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visible" name="ADHK" sheetId="3" r:id="rId7"/>
    <sheet state="hidden" name="Copy of Produksi dan Harga" sheetId="4" r:id="rId8"/>
    <sheet state="visible" name="ADHB" sheetId="5" r:id="rId9"/>
    <sheet state="visible" name="Rekap" sheetId="6" r:id="rId10"/>
  </sheets>
  <definedNames>
    <definedName name="BERLAKU">#REF!</definedName>
    <definedName localSheetId="5" name="BERLAKU">#REF!</definedName>
    <definedName name="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3">
      <text>
        <t xml:space="preserve">Estimasi dari pemasukan data SPH-SBS Juni 84,23% (Kondisi 19 Juni 2022)</t>
      </text>
    </comment>
    <comment authorId="0" ref="BN3">
      <text>
        <t xml:space="preserve">Estimasi dari pemasukan data SPH-SBS September 98,58% (Kondisi 20 Oktober 2022)</t>
      </text>
    </comment>
    <comment authorId="0" ref="BM57">
      <text>
        <t xml:space="preserve">Mengikuti Perkembangan IHPB Umum Tanaman Semusim 4,16%</t>
      </text>
    </comment>
  </commentList>
</comments>
</file>

<file path=xl/sharedStrings.xml><?xml version="1.0" encoding="utf-8"?>
<sst xmlns="http://schemas.openxmlformats.org/spreadsheetml/2006/main" count="52104" uniqueCount="229">
  <si>
    <t>HOME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</si>
  <si>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</si>
  <si>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</si>
  <si>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</si>
  <si>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</si>
  <si>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 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</si>
  <si>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</si>
  <si>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</si>
  <si>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</si>
  <si>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</si>
  <si>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</si>
  <si>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 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</si>
  <si>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</si>
  <si>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 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</si>
  <si>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</si>
  <si>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</si>
  <si>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</si>
  <si>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</si>
  <si>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</si>
  <si>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</si>
  <si>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</si>
  <si>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</si>
  <si>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PRODUKSI HORTIKULTURA SEMUSIM</t>
  </si>
  <si>
    <t>Sayur Buah Semusim</t>
  </si>
  <si>
    <t>satuan</t>
  </si>
  <si>
    <t>Triw.1</t>
  </si>
  <si>
    <t>Triw.2</t>
  </si>
  <si>
    <t>Triw.3</t>
  </si>
  <si>
    <t>Triw.4</t>
  </si>
  <si>
    <t>Jumlah</t>
  </si>
  <si>
    <t xml:space="preserve">Triw.2 </t>
  </si>
  <si>
    <t>Triw. 1</t>
  </si>
  <si>
    <t>Kentang</t>
  </si>
  <si>
    <t>kuintal</t>
  </si>
  <si>
    <t>Bawang Merah</t>
  </si>
  <si>
    <t>Bawang Putih</t>
  </si>
  <si>
    <t>-</t>
  </si>
  <si>
    <t>Bawang Daun</t>
  </si>
  <si>
    <t>Kubis/Kol</t>
  </si>
  <si>
    <t>Petsai/Sawi</t>
  </si>
  <si>
    <t>Wortel</t>
  </si>
  <si>
    <t>kg</t>
  </si>
  <si>
    <t>Kacang Panjang</t>
  </si>
  <si>
    <t>Tomat</t>
  </si>
  <si>
    <t>Terong</t>
  </si>
  <si>
    <t>Buncis</t>
  </si>
  <si>
    <t>Ketimun</t>
  </si>
  <si>
    <t>Kangkung</t>
  </si>
  <si>
    <t>Bayam</t>
  </si>
  <si>
    <t>Lobak</t>
  </si>
  <si>
    <t>Kacang Merah</t>
  </si>
  <si>
    <t>Labu Siam</t>
  </si>
  <si>
    <t>Kembang Kol</t>
  </si>
  <si>
    <t>Jamur</t>
  </si>
  <si>
    <t>Buah Semusim</t>
  </si>
  <si>
    <t>I</t>
  </si>
  <si>
    <t>II</t>
  </si>
  <si>
    <t>III</t>
  </si>
  <si>
    <t>IV</t>
  </si>
  <si>
    <t>Semangka</t>
  </si>
  <si>
    <t>Melon</t>
  </si>
  <si>
    <t>Blewah</t>
  </si>
  <si>
    <t>Tanaman Hias Semusim</t>
  </si>
  <si>
    <t>Anggrek</t>
  </si>
  <si>
    <t>tangkai</t>
  </si>
  <si>
    <t>Anthurium Bunga</t>
  </si>
  <si>
    <t>Anyelir</t>
  </si>
  <si>
    <t>Gerbera</t>
  </si>
  <si>
    <t>Gladiol</t>
  </si>
  <si>
    <t>Pisang-pisangan</t>
  </si>
  <si>
    <t>Krisan</t>
  </si>
  <si>
    <t>Mawar</t>
  </si>
  <si>
    <t>Sedap malam</t>
  </si>
  <si>
    <t>Dracaena</t>
  </si>
  <si>
    <t>Melati</t>
  </si>
  <si>
    <t>Jumlah Produksi</t>
  </si>
  <si>
    <t>Q-to-Q</t>
  </si>
  <si>
    <t>Y-on-Y</t>
  </si>
  <si>
    <t>C-to-C</t>
  </si>
  <si>
    <t>IHP HORTIKULTURA SEMUSIM</t>
  </si>
  <si>
    <t>2010</t>
  </si>
  <si>
    <t>2011</t>
  </si>
  <si>
    <t>2012</t>
  </si>
  <si>
    <t>2013</t>
  </si>
  <si>
    <t>2014</t>
  </si>
  <si>
    <t>2015</t>
  </si>
  <si>
    <t>Sayur-sayuran Semusim</t>
  </si>
  <si>
    <t>Lainnya</t>
  </si>
  <si>
    <t>Buah-buahan Semusim:</t>
  </si>
  <si>
    <t>Tanaman Bunga :</t>
  </si>
  <si>
    <t>Dracanea</t>
  </si>
  <si>
    <t>HARGA HORTIKULTURA SEMUSIM</t>
  </si>
  <si>
    <t>Tw I</t>
  </si>
  <si>
    <t>Tw II</t>
  </si>
  <si>
    <t>Tw III</t>
  </si>
  <si>
    <t>Tw IV</t>
  </si>
  <si>
    <t>Tahun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</si>
  <si>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</si>
  <si>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</si>
  <si>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</si>
  <si>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</si>
  <si>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</si>
  <si>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</si>
  <si>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</si>
  <si>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</si>
  <si>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</si>
  <si>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</si>
  <si>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</si>
  <si>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</si>
  <si>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</si>
  <si>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 xml:space="preserve">: Tanaman Hortikultura Semusim   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</si>
  <si>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</si>
  <si>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</si>
  <si>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</si>
  <si>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</si>
  <si>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</si>
  <si>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</si>
  <si>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WIP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</si>
  <si>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</si>
  <si>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</si>
  <si>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</si>
  <si>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</si>
  <si>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</si>
  <si>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</si>
  <si>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</si>
  <si>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</si>
  <si>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</si>
  <si>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</si>
  <si>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</si>
  <si>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WIP Berlaku (Juta Rp)</t>
  </si>
  <si>
    <t>Nilai (Juta Rp)               (11) / (10) x 100</t>
  </si>
  <si>
    <t>Nilai (Juta Rp)      ((13)-(12))x(14)</t>
  </si>
  <si>
    <t/>
  </si>
  <si>
    <t>Umbi Segar</t>
  </si>
  <si>
    <t>Kwintal</t>
  </si>
  <si>
    <t>Daun Segar</t>
  </si>
  <si>
    <t>Buah Segar</t>
  </si>
  <si>
    <t>Biji Kering</t>
  </si>
  <si>
    <t>Lainnya 1.1.b Sayur (1) …….</t>
  </si>
  <si>
    <t>Lainnya 1.1.b Sayur (2) …….</t>
  </si>
  <si>
    <t>Lainnya 1.1.b Sayur (3) …….</t>
  </si>
  <si>
    <t>Lainnya 1.1.b Sayur (4) …….</t>
  </si>
  <si>
    <t>Buah-buahan Semusim</t>
  </si>
  <si>
    <t>Timun Suri</t>
  </si>
  <si>
    <t>Lainnya 1.1.b Buah (1) …….</t>
  </si>
  <si>
    <t>Lainnya 1.1.b Buah (2) …….</t>
  </si>
  <si>
    <t>Lainnya 1.1.b Buah (3) …….</t>
  </si>
  <si>
    <t>Lainnya 1.1.b Buah (4) …….</t>
  </si>
  <si>
    <t>Tanaman Bunga Potong</t>
  </si>
  <si>
    <t>Anggrek (Tangkai)</t>
  </si>
  <si>
    <t>Tangkai</t>
  </si>
  <si>
    <t>Anthurium (Tangkai)</t>
  </si>
  <si>
    <t>Anyelir (Tangkai)</t>
  </si>
  <si>
    <t>Gerbega (Tangkai)</t>
  </si>
  <si>
    <t>Gladiol (Tangkai)</t>
  </si>
  <si>
    <t>Pisang-Pisangan (Tangkai)</t>
  </si>
  <si>
    <t>Krisan (Tangkai)</t>
  </si>
  <si>
    <t>Mawar (Tangkai)</t>
  </si>
  <si>
    <t>Sedap Malam (Tangkai)</t>
  </si>
  <si>
    <t>Dracaena (Batang)</t>
  </si>
  <si>
    <t>Melati (Kg)</t>
  </si>
  <si>
    <t>Palem (Pohon)</t>
  </si>
  <si>
    <t>Aglaonema (Pohon)</t>
  </si>
  <si>
    <t>Adenium (Pohon)</t>
  </si>
  <si>
    <t>Euphorbia (Tangkai)</t>
  </si>
  <si>
    <t>Philodendron (Tangkai)</t>
  </si>
  <si>
    <t>Pakis (Tangkai)</t>
  </si>
  <si>
    <t>Monstera (Tangkai)</t>
  </si>
  <si>
    <t>Soka (Tangkai)</t>
  </si>
  <si>
    <t>Cordyline (Tangkai)</t>
  </si>
  <si>
    <t>Dieffenbachia (Tangkai)</t>
  </si>
  <si>
    <t>Pedang - Pedangan (Tangkai)</t>
  </si>
  <si>
    <t>Anthurium Daun (Tangkai)</t>
  </si>
  <si>
    <t>Caladium (Tangkai)</t>
  </si>
  <si>
    <t>Lainnya 1.1.b Tanaman (1) …….</t>
  </si>
  <si>
    <t>Lainnya 1.1.b Tanaman (2) …….</t>
  </si>
  <si>
    <t>Lainnya 1.1.b Tanaman (3) …….</t>
  </si>
  <si>
    <t>Lainnya 1.1.b Tanaman (4) …….</t>
  </si>
  <si>
    <t>Bibit Bunga</t>
  </si>
  <si>
    <t>Anggrek (Bibit)</t>
  </si>
  <si>
    <t>Anthurium (Bibit)</t>
  </si>
  <si>
    <t>Anyelir (Bibit)</t>
  </si>
  <si>
    <t>Gerbega (Bibit)</t>
  </si>
  <si>
    <t>Gladiol (Bibit)</t>
  </si>
  <si>
    <t>Krisan (Bibit)</t>
  </si>
  <si>
    <t>Mawar (Bibit)</t>
  </si>
  <si>
    <t>Melati (Bibit)</t>
  </si>
  <si>
    <t>Palem (Bibit)</t>
  </si>
  <si>
    <t>Aglaonema (Bibit)</t>
  </si>
  <si>
    <t>Adenium (Bibit)</t>
  </si>
  <si>
    <t>Euphorbia (Bibit)</t>
  </si>
  <si>
    <t>Philodendron (Bibit)</t>
  </si>
  <si>
    <t>Pakis (Bibit)</t>
  </si>
  <si>
    <t>Soka (Bibit)</t>
  </si>
  <si>
    <t>Lainnya 1.1.b Bibit (1) …….</t>
  </si>
  <si>
    <t>Lainnya 1.1.b Bibit (2) …….</t>
  </si>
  <si>
    <t>Lainnya 1.1.b Bibit (3) …….</t>
  </si>
  <si>
    <t>Lainnya 1.1.b Bibit (4) …….</t>
  </si>
  <si>
    <t>Sub Jumlah</t>
  </si>
  <si>
    <t>Triwulan I</t>
  </si>
  <si>
    <t>Triwulan II</t>
  </si>
  <si>
    <t>Triwulan III</t>
  </si>
  <si>
    <t>Triwulan IV</t>
  </si>
  <si>
    <t>Sayuran Daun</t>
  </si>
  <si>
    <t>Sayuran Buah</t>
  </si>
  <si>
    <t>Bawang</t>
  </si>
  <si>
    <t>Sayuran Umbi</t>
  </si>
  <si>
    <t>Sayuran Semusim Lainnya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</si>
  <si>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</si>
  <si>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</si>
  <si>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</si>
  <si>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</si>
  <si>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</si>
  <si>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</si>
  <si>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 xml:space="preserve">                                         
                                       Periode
        Uraian
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</si>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</sst>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(* #,##0.00_);_(* \(#,##0.00\);_(* &quot;-&quot;_);_(@_)"/>
    <numFmt numFmtId="166" formatCode="0_);\(0\)"/>
    <numFmt numFmtId="167" formatCode="#,##0.0000"/>
  </numFmts>
  <fonts count="66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sz val="11.0"/>
      <color theme="1"/>
      <name val="Arial Narrow"/>
    </font>
    <font>
      <sz val="11.0"/>
      <color theme="1"/>
      <name val="Arial Narrow"/>
    </font>
    <font>
      <b/>
      <sz val="11.0"/>
      <color rgb="FF008000"/>
      <name val="Arial Narrow"/>
    </font>
    <font>
      <sz val="11.0"/>
      <color rgb="FF008000"/>
      <name val="Arial Narrow"/>
    </font>
    <font>
      <sz val="11.0"/>
      <color rgb="FF000000"/>
      <name val="Arial Narrow"/>
    </font>
    <font>
      <sz val="11.0"/>
      <color theme="1"/>
      <name val="&quot;Arial Narrow&quot;"/>
    </font>
    <font>
      <sz val="11.0"/>
      <color rgb="FF000000"/>
      <name val="Calibri"/>
    </font>
    <font>
      <b/>
      <sz val="11.0"/>
      <color rgb="FF000000"/>
      <name val="Arial Narrow"/>
    </font>
    <font>
      <sz val="11.0"/>
      <color rgb="FF000000"/>
      <name val="&quot;Arial Narrow&quot;"/>
    </font>
    <font>
      <color theme="1"/>
      <name val="Arial"/>
    </font>
    <font>
      <sz val="11.0"/>
      <color rgb="FF009900"/>
      <name val="Arial Narrow"/>
    </font>
    <font>
      <b/>
      <color theme="1"/>
      <name val="Calibri"/>
      <scheme val="minor"/>
    </font>
    <font>
      <b/>
      <u/>
      <sz val="11.0"/>
      <color rgb="FF000000"/>
      <name val="Arial Narrow"/>
    </font>
    <font>
      <sz val="10.0"/>
      <color theme="1"/>
      <name val="Arial Narrow"/>
    </font>
    <font>
      <sz val="12.0"/>
      <color theme="1"/>
      <name val="&quot;Arial Narrow&quot;"/>
    </font>
    <font>
      <sz val="12.0"/>
      <color theme="1"/>
      <name val="Arial Narrow"/>
    </font>
    <font>
      <sz val="11.0"/>
      <color rgb="FFFF0000"/>
      <name val="Arial Narrow"/>
    </font>
    <font>
      <sz val="11.0"/>
      <color rgb="FFFF0000"/>
      <name val="&quot;Arial Narrow&quot;"/>
    </font>
    <font>
      <sz val="12.0"/>
      <color rgb="FFFF0000"/>
      <name val="Arial Narrow"/>
    </font>
    <font>
      <sz val="12.0"/>
      <color rgb="FFFF0000"/>
      <name val="&quot;Arial Narrow&quot;"/>
    </font>
    <font>
      <b/>
      <u/>
      <sz val="11.0"/>
      <color rgb="FF1155CC"/>
      <name val="Calibri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sz val="11.0"/>
      <color rgb="FFC55A11"/>
      <name val="Calibri"/>
      <scheme val="minor"/>
    </font>
    <font>
      <b/>
      <sz val="11.0"/>
      <color theme="5"/>
      <name val="Calibri"/>
      <scheme val="minor"/>
    </font>
    <font>
      <sz val="11.0"/>
      <color theme="5"/>
      <name val="Calibri"/>
      <scheme val="minor"/>
    </font>
    <font>
      <sz val="11.0"/>
      <color rgb="FFED7D3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u/>
      <sz val="11.0"/>
      <color theme="10"/>
      <name val="Calibri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</fills>
  <borders count="73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7030A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left/>
      <top/>
      <bottom/>
    </border>
  </borders>
  <cellStyleXfs count="1">
    <xf borderId="0" fillId="0" fontId="0" numFmtId="0" applyAlignment="1" applyFont="1"/>
  </cellStyleXfs>
  <cellXfs count="6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3" fontId="17" numFmtId="0" xfId="0" applyAlignment="1" applyFont="1">
      <alignment readingOrder="0" vertical="bottom"/>
    </xf>
    <xf borderId="2" fillId="3" fontId="18" numFmtId="0" xfId="0" applyBorder="1" applyFont="1"/>
    <xf borderId="2" fillId="0" fontId="18" numFmtId="0" xfId="0" applyBorder="1" applyFont="1"/>
    <xf borderId="2" fillId="0" fontId="18" numFmtId="9" xfId="0" applyBorder="1" applyFont="1" applyNumberFormat="1"/>
    <xf borderId="2" fillId="0" fontId="18" numFmtId="0" xfId="0" applyAlignment="1" applyBorder="1" applyFont="1">
      <alignment horizontal="right"/>
    </xf>
    <xf borderId="2" fillId="0" fontId="18" numFmtId="3" xfId="0" applyAlignment="1" applyBorder="1" applyFont="1" applyNumberFormat="1">
      <alignment horizontal="right"/>
    </xf>
    <xf borderId="2" fillId="0" fontId="18" numFmtId="2" xfId="0" applyBorder="1" applyFont="1" applyNumberFormat="1"/>
    <xf borderId="0" fillId="0" fontId="18" numFmtId="0" xfId="0" applyFont="1"/>
    <xf borderId="3" fillId="0" fontId="17" numFmtId="0" xfId="0" applyAlignment="1" applyBorder="1" applyFont="1">
      <alignment horizontal="center"/>
    </xf>
    <xf borderId="4" fillId="0" fontId="15" numFmtId="0" xfId="0" applyBorder="1" applyFont="1"/>
    <xf borderId="5" fillId="0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center" readingOrder="0"/>
    </xf>
    <xf borderId="7" fillId="0" fontId="15" numFmtId="0" xfId="0" applyBorder="1" applyFont="1"/>
    <xf borderId="8" fillId="0" fontId="15" numFmtId="0" xfId="0" applyBorder="1" applyFont="1"/>
    <xf borderId="9" fillId="0" fontId="15" numFmtId="0" xfId="0" applyBorder="1" applyFont="1"/>
    <xf borderId="10" fillId="0" fontId="15" numFmtId="0" xfId="0" applyBorder="1" applyFont="1"/>
    <xf borderId="11" fillId="0" fontId="15" numFmtId="0" xfId="0" applyBorder="1" applyFont="1"/>
    <xf borderId="2" fillId="0" fontId="17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2" fillId="0" fontId="17" numFmtId="0" xfId="0" applyAlignment="1" applyBorder="1" applyFont="1">
      <alignment horizontal="center" readingOrder="0"/>
    </xf>
    <xf borderId="2" fillId="0" fontId="19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center"/>
    </xf>
    <xf borderId="2" fillId="0" fontId="20" numFmtId="0" xfId="0" applyBorder="1" applyFont="1"/>
    <xf borderId="2" fillId="0" fontId="21" numFmtId="3" xfId="0" applyAlignment="1" applyBorder="1" applyFont="1" applyNumberFormat="1">
      <alignment horizontal="right"/>
    </xf>
    <xf borderId="2" fillId="0" fontId="21" numFmtId="0" xfId="0" applyAlignment="1" applyBorder="1" applyFont="1">
      <alignment horizontal="right"/>
    </xf>
    <xf borderId="2" fillId="0" fontId="21" numFmtId="3" xfId="0" applyAlignment="1" applyBorder="1" applyFont="1" applyNumberFormat="1">
      <alignment horizontal="right" vertical="bottom"/>
    </xf>
    <xf borderId="0" fillId="0" fontId="22" numFmtId="3" xfId="0" applyAlignment="1" applyFont="1" applyNumberFormat="1">
      <alignment horizontal="right" vertical="bottom"/>
    </xf>
    <xf borderId="2" fillId="0" fontId="22" numFmtId="3" xfId="0" applyAlignment="1" applyBorder="1" applyFont="1" applyNumberFormat="1">
      <alignment horizontal="right" vertical="bottom"/>
    </xf>
    <xf borderId="0" fillId="0" fontId="23" numFmtId="3" xfId="0" applyAlignment="1" applyFont="1" applyNumberFormat="1">
      <alignment horizontal="right" readingOrder="0" vertical="bottom"/>
    </xf>
    <xf borderId="2" fillId="0" fontId="23" numFmtId="3" xfId="0" applyAlignment="1" applyBorder="1" applyFont="1" applyNumberFormat="1">
      <alignment horizontal="right" readingOrder="0" vertical="bottom"/>
    </xf>
    <xf borderId="0" fillId="0" fontId="22" numFmtId="3" xfId="0" applyAlignment="1" applyFont="1" applyNumberFormat="1">
      <alignment horizontal="right" readingOrder="0" vertical="bottom"/>
    </xf>
    <xf borderId="2" fillId="0" fontId="18" numFmtId="3" xfId="0" applyAlignment="1" applyBorder="1" applyFont="1" applyNumberFormat="1">
      <alignment horizontal="right" readingOrder="0" vertical="bottom"/>
    </xf>
    <xf borderId="2" fillId="0" fontId="21" numFmtId="0" xfId="0" applyAlignment="1" applyBorder="1" applyFont="1">
      <alignment horizontal="right" vertical="bottom"/>
    </xf>
    <xf borderId="2" fillId="6" fontId="18" numFmtId="0" xfId="0" applyAlignment="1" applyBorder="1" applyFill="1" applyFont="1">
      <alignment horizontal="right" vertical="bottom"/>
    </xf>
    <xf borderId="2" fillId="6" fontId="18" numFmtId="3" xfId="0" applyAlignment="1" applyBorder="1" applyFont="1" applyNumberFormat="1">
      <alignment horizontal="right" vertical="bottom"/>
    </xf>
    <xf borderId="2" fillId="6" fontId="18" numFmtId="3" xfId="0" applyAlignment="1" applyBorder="1" applyFont="1" applyNumberFormat="1">
      <alignment horizontal="right" readingOrder="0" vertical="bottom"/>
    </xf>
    <xf borderId="2" fillId="6" fontId="18" numFmtId="4" xfId="0" applyAlignment="1" applyBorder="1" applyFont="1" applyNumberFormat="1">
      <alignment horizontal="right" readingOrder="0" vertical="bottom"/>
    </xf>
    <xf borderId="2" fillId="0" fontId="18" numFmtId="3" xfId="0" applyAlignment="1" applyBorder="1" applyFont="1" applyNumberFormat="1">
      <alignment horizontal="right" vertical="bottom"/>
    </xf>
    <xf borderId="2" fillId="6" fontId="18" numFmtId="4" xfId="0" applyAlignment="1" applyBorder="1" applyFont="1" applyNumberFormat="1">
      <alignment horizontal="right" vertical="bottom"/>
    </xf>
    <xf borderId="2" fillId="6" fontId="21" numFmtId="3" xfId="0" applyAlignment="1" applyBorder="1" applyFont="1" applyNumberFormat="1">
      <alignment horizontal="right"/>
    </xf>
    <xf borderId="2" fillId="0" fontId="22" numFmtId="4" xfId="0" applyAlignment="1" applyBorder="1" applyFont="1" applyNumberFormat="1">
      <alignment horizontal="right" vertical="bottom"/>
    </xf>
    <xf borderId="2" fillId="0" fontId="23" numFmtId="4" xfId="0" applyAlignment="1" applyBorder="1" applyFont="1" applyNumberFormat="1">
      <alignment horizontal="right" readingOrder="0" vertical="bottom"/>
    </xf>
    <xf borderId="2" fillId="0" fontId="22" numFmtId="4" xfId="0" applyAlignment="1" applyBorder="1" applyFont="1" applyNumberFormat="1">
      <alignment horizontal="right" readingOrder="0" vertical="bottom"/>
    </xf>
    <xf borderId="2" fillId="0" fontId="18" numFmtId="4" xfId="0" applyAlignment="1" applyBorder="1" applyFont="1" applyNumberFormat="1">
      <alignment horizontal="right" readingOrder="0"/>
    </xf>
    <xf borderId="2" fillId="0" fontId="22" numFmtId="4" xfId="0" applyAlignment="1" applyBorder="1" applyFont="1" applyNumberFormat="1">
      <alignment vertical="bottom"/>
    </xf>
    <xf borderId="2" fillId="0" fontId="18" numFmtId="0" xfId="0" applyAlignment="1" applyBorder="1" applyFont="1">
      <alignment horizontal="right" readingOrder="0"/>
    </xf>
    <xf borderId="2" fillId="0" fontId="21" numFmtId="4" xfId="0" applyAlignment="1" applyBorder="1" applyFont="1" applyNumberFormat="1">
      <alignment horizontal="right" vertical="bottom"/>
    </xf>
    <xf borderId="2" fillId="0" fontId="21" numFmtId="3" xfId="0" applyBorder="1" applyFont="1" applyNumberFormat="1"/>
    <xf borderId="3" fillId="0" fontId="17" numFmtId="0" xfId="0" applyAlignment="1" applyBorder="1" applyFont="1">
      <alignment horizontal="center" readingOrder="0" shrinkToFit="0" wrapText="1"/>
    </xf>
    <xf borderId="6" fillId="0" fontId="24" numFmtId="0" xfId="0" applyAlignment="1" applyBorder="1" applyFont="1">
      <alignment horizontal="center" readingOrder="0"/>
    </xf>
    <xf borderId="6" fillId="6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readingOrder="0" vertical="bottom"/>
    </xf>
    <xf borderId="2" fillId="0" fontId="24" numFmtId="0" xfId="0" applyAlignment="1" applyBorder="1" applyFont="1">
      <alignment horizontal="center"/>
    </xf>
    <xf borderId="2" fillId="0" fontId="21" numFmtId="0" xfId="0" applyBorder="1" applyFont="1"/>
    <xf borderId="2" fillId="6" fontId="17" numFmtId="0" xfId="0" applyAlignment="1" applyBorder="1" applyFont="1">
      <alignment horizontal="center" vertical="bottom"/>
    </xf>
    <xf borderId="2" fillId="6" fontId="19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vertical="bottom"/>
    </xf>
    <xf borderId="0" fillId="0" fontId="22" numFmtId="4" xfId="0" applyAlignment="1" applyFont="1" applyNumberFormat="1">
      <alignment horizontal="right" vertical="bottom"/>
    </xf>
    <xf borderId="0" fillId="0" fontId="23" numFmtId="4" xfId="0" applyAlignment="1" applyFont="1" applyNumberFormat="1">
      <alignment horizontal="right" readingOrder="0" vertical="bottom"/>
    </xf>
    <xf borderId="2" fillId="0" fontId="21" numFmtId="0" xfId="0" applyAlignment="1" applyBorder="1" applyFont="1">
      <alignment horizontal="right" readingOrder="0"/>
    </xf>
    <xf borderId="0" fillId="6" fontId="4" numFmtId="3" xfId="0" applyAlignment="1" applyFont="1" applyNumberFormat="1">
      <alignment horizontal="right" readingOrder="0" vertical="bottom"/>
    </xf>
    <xf borderId="0" fillId="6" fontId="4" numFmtId="3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2" fillId="0" fontId="21" numFmtId="3" xfId="0" applyAlignment="1" applyBorder="1" applyFont="1" applyNumberFormat="1">
      <alignment horizontal="right" readingOrder="0" vertical="bottom"/>
    </xf>
    <xf borderId="3" fillId="0" fontId="17" numFmtId="0" xfId="0" applyAlignment="1" applyBorder="1" applyFont="1">
      <alignment horizontal="center" shrinkToFit="0" wrapText="1"/>
    </xf>
    <xf borderId="2" fillId="0" fontId="25" numFmtId="4" xfId="0" applyAlignment="1" applyBorder="1" applyFont="1" applyNumberFormat="1">
      <alignment horizontal="right" readingOrder="0" vertical="bottom"/>
    </xf>
    <xf borderId="2" fillId="0" fontId="21" numFmtId="4" xfId="0" applyAlignment="1" applyBorder="1" applyFont="1" applyNumberFormat="1">
      <alignment horizontal="right" readingOrder="0"/>
    </xf>
    <xf borderId="2" fillId="0" fontId="21" numFmtId="3" xfId="0" applyAlignment="1" applyBorder="1" applyFont="1" applyNumberFormat="1">
      <alignment horizontal="right" readingOrder="0"/>
    </xf>
    <xf borderId="2" fillId="0" fontId="25" numFmtId="4" xfId="0" applyAlignment="1" applyBorder="1" applyFont="1" applyNumberFormat="1">
      <alignment horizontal="right" vertical="bottom"/>
    </xf>
    <xf borderId="2" fillId="0" fontId="23" numFmtId="4" xfId="0" applyAlignment="1" applyBorder="1" applyFont="1" applyNumberFormat="1">
      <alignment horizontal="right" vertical="bottom"/>
    </xf>
    <xf borderId="2" fillId="0" fontId="21" numFmtId="4" xfId="0" applyAlignment="1" applyBorder="1" applyFont="1" applyNumberFormat="1">
      <alignment horizontal="right"/>
    </xf>
    <xf borderId="2" fillId="6" fontId="26" numFmtId="0" xfId="0" applyAlignment="1" applyBorder="1" applyFont="1">
      <alignment vertical="bottom"/>
    </xf>
    <xf borderId="2" fillId="6" fontId="26" numFmtId="0" xfId="0" applyAlignment="1" applyBorder="1" applyFont="1">
      <alignment vertical="bottom"/>
    </xf>
    <xf borderId="2" fillId="0" fontId="27" numFmtId="0" xfId="0" applyBorder="1" applyFont="1"/>
    <xf borderId="2" fillId="6" fontId="22" numFmtId="4" xfId="0" applyAlignment="1" applyBorder="1" applyFont="1" applyNumberFormat="1">
      <alignment horizontal="right" vertical="bottom"/>
    </xf>
    <xf borderId="2" fillId="0" fontId="27" numFmtId="0" xfId="0" applyAlignment="1" applyBorder="1" applyFont="1">
      <alignment readingOrder="0"/>
    </xf>
    <xf borderId="0" fillId="0" fontId="28" numFmtId="0" xfId="0" applyFont="1"/>
    <xf borderId="0" fillId="0" fontId="28" numFmtId="0" xfId="0" applyAlignment="1" applyFont="1">
      <alignment readingOrder="0"/>
    </xf>
    <xf borderId="0" fillId="0" fontId="28" numFmtId="3" xfId="0" applyFont="1" applyNumberFormat="1"/>
    <xf borderId="0" fillId="0" fontId="28" numFmtId="4" xfId="0" applyFont="1" applyNumberFormat="1"/>
    <xf borderId="0" fillId="0" fontId="28" numFmtId="2" xfId="0" applyFont="1" applyNumberFormat="1"/>
    <xf borderId="0" fillId="6" fontId="17" numFmtId="0" xfId="0" applyAlignment="1" applyFont="1">
      <alignment readingOrder="0" vertical="bottom"/>
    </xf>
    <xf borderId="0" fillId="6" fontId="18" numFmtId="0" xfId="0" applyAlignment="1" applyFont="1">
      <alignment vertical="bottom"/>
    </xf>
    <xf borderId="0" fillId="6" fontId="2" numFmtId="0" xfId="0" applyFont="1"/>
    <xf borderId="0" fillId="6" fontId="18" numFmtId="0" xfId="0" applyFont="1"/>
    <xf borderId="0" fillId="7" fontId="17" numFmtId="0" xfId="0" applyAlignment="1" applyFill="1" applyFont="1">
      <alignment readingOrder="0" vertical="bottom"/>
    </xf>
    <xf borderId="0" fillId="7" fontId="18" numFmtId="0" xfId="0" applyAlignment="1" applyFont="1">
      <alignment vertical="bottom"/>
    </xf>
    <xf borderId="2" fillId="0" fontId="18" numFmtId="0" xfId="0" applyAlignment="1" applyBorder="1" applyFont="1">
      <alignment vertical="bottom"/>
    </xf>
    <xf quotePrefix="1" borderId="6" fillId="8" fontId="17" numFmtId="2" xfId="0" applyAlignment="1" applyBorder="1" applyFill="1" applyFont="1" applyNumberFormat="1">
      <alignment horizontal="center" shrinkToFit="0" wrapText="1"/>
    </xf>
    <xf borderId="6" fillId="8" fontId="17" numFmtId="1" xfId="0" applyAlignment="1" applyBorder="1" applyFont="1" applyNumberFormat="1">
      <alignment horizontal="center" shrinkToFit="0" wrapText="1"/>
    </xf>
    <xf borderId="6" fillId="8" fontId="17" numFmtId="1" xfId="0" applyAlignment="1" applyBorder="1" applyFont="1" applyNumberFormat="1">
      <alignment horizontal="center" readingOrder="0" shrinkToFit="0" wrapText="1"/>
    </xf>
    <xf borderId="2" fillId="0" fontId="21" numFmtId="0" xfId="0" applyAlignment="1" applyBorder="1" applyFont="1">
      <alignment horizontal="center"/>
    </xf>
    <xf borderId="2" fillId="0" fontId="29" numFmtId="0" xfId="0" applyBorder="1" applyFont="1"/>
    <xf borderId="2" fillId="0" fontId="18" numFmtId="4" xfId="0" applyAlignment="1" applyBorder="1" applyFont="1" applyNumberFormat="1">
      <alignment horizontal="right"/>
    </xf>
    <xf borderId="2" fillId="0" fontId="18" numFmtId="4" xfId="0" applyAlignment="1" applyBorder="1" applyFont="1" applyNumberFormat="1">
      <alignment horizontal="right" vertical="bottom"/>
    </xf>
    <xf borderId="2" fillId="0" fontId="18" numFmtId="2" xfId="0" applyAlignment="1" applyBorder="1" applyFont="1" applyNumberFormat="1">
      <alignment horizontal="right" vertical="bottom"/>
    </xf>
    <xf borderId="2" fillId="0" fontId="18" numFmtId="2" xfId="0" applyAlignment="1" applyBorder="1" applyFont="1" applyNumberFormat="1">
      <alignment horizontal="right"/>
    </xf>
    <xf borderId="2" fillId="9" fontId="30" numFmtId="4" xfId="0" applyAlignment="1" applyBorder="1" applyFill="1" applyFont="1" applyNumberFormat="1">
      <alignment horizontal="center"/>
    </xf>
    <xf borderId="10" fillId="0" fontId="18" numFmtId="0" xfId="0" applyAlignment="1" applyBorder="1" applyFont="1">
      <alignment horizontal="right" readingOrder="0"/>
    </xf>
    <xf borderId="2" fillId="0" fontId="31" numFmtId="4" xfId="0" applyAlignment="1" applyBorder="1" applyFont="1" applyNumberFormat="1">
      <alignment horizontal="right" vertical="bottom"/>
    </xf>
    <xf borderId="8" fillId="0" fontId="31" numFmtId="4" xfId="0" applyAlignment="1" applyBorder="1" applyFont="1" applyNumberFormat="1">
      <alignment horizontal="right" vertical="bottom"/>
    </xf>
    <xf borderId="2" fillId="0" fontId="18" numFmtId="0" xfId="0" applyAlignment="1" applyBorder="1" applyFont="1">
      <alignment readingOrder="0"/>
    </xf>
    <xf borderId="2" fillId="0" fontId="18" numFmtId="4" xfId="0" applyAlignment="1" applyBorder="1" applyFont="1" applyNumberFormat="1">
      <alignment readingOrder="0"/>
    </xf>
    <xf borderId="2" fillId="0" fontId="18" numFmtId="4" xfId="0" applyBorder="1" applyFont="1" applyNumberFormat="1"/>
    <xf borderId="2" fillId="0" fontId="21" numFmtId="4" xfId="0" applyBorder="1" applyFont="1" applyNumberFormat="1"/>
    <xf borderId="10" fillId="0" fontId="32" numFmtId="4" xfId="0" applyAlignment="1" applyBorder="1" applyFont="1" applyNumberFormat="1">
      <alignment readingOrder="0" shrinkToFit="0" wrapText="0"/>
    </xf>
    <xf borderId="10" fillId="0" fontId="32" numFmtId="4" xfId="0" applyAlignment="1" applyBorder="1" applyFont="1" applyNumberFormat="1">
      <alignment horizontal="right" readingOrder="0" shrinkToFit="0" wrapText="0"/>
    </xf>
    <xf borderId="2" fillId="0" fontId="33" numFmtId="4" xfId="0" applyAlignment="1" applyBorder="1" applyFont="1" applyNumberFormat="1">
      <alignment horizontal="right"/>
    </xf>
    <xf borderId="2" fillId="0" fontId="33" numFmtId="4" xfId="0" applyAlignment="1" applyBorder="1" applyFont="1" applyNumberFormat="1">
      <alignment horizontal="right" vertical="bottom"/>
    </xf>
    <xf borderId="2" fillId="0" fontId="33" numFmtId="2" xfId="0" applyAlignment="1" applyBorder="1" applyFont="1" applyNumberFormat="1">
      <alignment horizontal="right" vertical="bottom"/>
    </xf>
    <xf borderId="2" fillId="0" fontId="33" numFmtId="2" xfId="0" applyAlignment="1" applyBorder="1" applyFont="1" applyNumberFormat="1">
      <alignment horizontal="right"/>
    </xf>
    <xf borderId="2" fillId="0" fontId="34" numFmtId="4" xfId="0" applyAlignment="1" applyBorder="1" applyFont="1" applyNumberFormat="1">
      <alignment horizontal="right" vertical="bottom"/>
    </xf>
    <xf borderId="10" fillId="0" fontId="35" numFmtId="4" xfId="0" applyAlignment="1" applyBorder="1" applyFont="1" applyNumberFormat="1">
      <alignment readingOrder="0" shrinkToFit="0" wrapText="0"/>
    </xf>
    <xf borderId="10" fillId="0" fontId="35" numFmtId="4" xfId="0" applyAlignment="1" applyBorder="1" applyFont="1" applyNumberFormat="1">
      <alignment horizontal="right" readingOrder="0" shrinkToFit="0" wrapText="0"/>
    </xf>
    <xf borderId="2" fillId="0" fontId="33" numFmtId="0" xfId="0" applyAlignment="1" applyBorder="1" applyFont="1">
      <alignment readingOrder="0"/>
    </xf>
    <xf borderId="2" fillId="0" fontId="36" numFmtId="4" xfId="0" applyAlignment="1" applyBorder="1" applyFont="1" applyNumberFormat="1">
      <alignment horizontal="right" readingOrder="0" vertical="bottom"/>
    </xf>
    <xf borderId="8" fillId="0" fontId="36" numFmtId="4" xfId="0" applyAlignment="1" applyBorder="1" applyFont="1" applyNumberFormat="1">
      <alignment horizontal="right" readingOrder="0" vertical="bottom"/>
    </xf>
    <xf borderId="2" fillId="0" fontId="33" numFmtId="4" xfId="0" applyAlignment="1" applyBorder="1" applyFont="1" applyNumberFormat="1">
      <alignment readingOrder="0"/>
    </xf>
    <xf borderId="2" fillId="0" fontId="33" numFmtId="4" xfId="0" applyBorder="1" applyFont="1" applyNumberFormat="1"/>
    <xf borderId="2" fillId="0" fontId="33" numFmtId="0" xfId="0" applyBorder="1" applyFont="1"/>
    <xf borderId="0" fillId="0" fontId="36" numFmtId="4" xfId="0" applyAlignment="1" applyFont="1" applyNumberFormat="1">
      <alignment horizontal="right" vertical="bottom"/>
    </xf>
    <xf borderId="2" fillId="0" fontId="36" numFmtId="4" xfId="0" applyAlignment="1" applyBorder="1" applyFont="1" applyNumberFormat="1">
      <alignment horizontal="right" vertical="bottom"/>
    </xf>
    <xf borderId="8" fillId="0" fontId="36" numFmtId="4" xfId="0" applyAlignment="1" applyBorder="1" applyFont="1" applyNumberFormat="1">
      <alignment horizontal="right" vertical="bottom"/>
    </xf>
    <xf borderId="8" fillId="0" fontId="34" numFmtId="4" xfId="0" applyAlignment="1" applyBorder="1" applyFont="1" applyNumberFormat="1">
      <alignment horizontal="right" vertical="bottom"/>
    </xf>
    <xf borderId="11" fillId="0" fontId="34" numFmtId="4" xfId="0" applyAlignment="1" applyBorder="1" applyFont="1" applyNumberFormat="1">
      <alignment horizontal="right" vertical="bottom"/>
    </xf>
    <xf borderId="10" fillId="0" fontId="34" numFmtId="4" xfId="0" applyAlignment="1" applyBorder="1" applyFont="1" applyNumberFormat="1">
      <alignment horizontal="right" vertical="bottom"/>
    </xf>
    <xf borderId="2" fillId="0" fontId="21" numFmtId="0" xfId="0" applyAlignment="1" applyBorder="1" applyFont="1">
      <alignment readingOrder="0"/>
    </xf>
    <xf borderId="11" fillId="0" fontId="35" numFmtId="4" xfId="0" applyAlignment="1" applyBorder="1" applyFont="1" applyNumberFormat="1">
      <alignment horizontal="right" readingOrder="0" shrinkToFit="0" wrapText="0"/>
    </xf>
    <xf borderId="10" fillId="0" fontId="33" numFmtId="0" xfId="0" applyAlignment="1" applyBorder="1" applyFont="1">
      <alignment horizontal="right"/>
    </xf>
    <xf borderId="0" fillId="0" fontId="18" numFmtId="0" xfId="0" applyAlignment="1" applyFont="1">
      <alignment vertical="bottom"/>
    </xf>
    <xf borderId="0" fillId="0" fontId="18" numFmtId="4" xfId="0" applyFont="1" applyNumberFormat="1"/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horizontal="right" vertical="bottom"/>
    </xf>
    <xf borderId="0" fillId="4" fontId="17" numFmtId="0" xfId="0" applyAlignment="1" applyFont="1">
      <alignment readingOrder="0" vertical="bottom"/>
    </xf>
    <xf borderId="0" fillId="4" fontId="18" numFmtId="0" xfId="0" applyAlignment="1" applyFont="1">
      <alignment vertical="bottom"/>
    </xf>
    <xf borderId="2" fillId="4" fontId="18" numFmtId="0" xfId="0" applyAlignment="1" applyBorder="1" applyFont="1">
      <alignment vertical="bottom"/>
    </xf>
    <xf borderId="2" fillId="8" fontId="17" numFmtId="2" xfId="0" applyAlignment="1" applyBorder="1" applyFont="1" applyNumberFormat="1">
      <alignment horizontal="center" shrinkToFit="0" wrapText="1"/>
    </xf>
    <xf borderId="2" fillId="8" fontId="18" numFmtId="2" xfId="0" applyAlignment="1" applyBorder="1" applyFont="1" applyNumberFormat="1">
      <alignment horizontal="center" shrinkToFit="0" wrapText="1"/>
    </xf>
    <xf borderId="2" fillId="0" fontId="18" numFmtId="165" xfId="0" applyAlignment="1" applyBorder="1" applyFont="1" applyNumberFormat="1">
      <alignment vertical="bottom"/>
    </xf>
    <xf borderId="2" fillId="0" fontId="18" numFmtId="165" xfId="0" applyAlignment="1" applyBorder="1" applyFont="1" applyNumberFormat="1">
      <alignment horizontal="right" vertical="bottom"/>
    </xf>
    <xf borderId="11" fillId="0" fontId="18" numFmtId="165" xfId="0" applyAlignment="1" applyBorder="1" applyFont="1" applyNumberFormat="1">
      <alignment horizontal="right" vertical="bottom"/>
    </xf>
    <xf borderId="11" fillId="0" fontId="18" numFmtId="165" xfId="0" applyAlignment="1" applyBorder="1" applyFont="1" applyNumberFormat="1">
      <alignment vertical="bottom"/>
    </xf>
    <xf borderId="11" fillId="0" fontId="18" numFmtId="0" xfId="0" applyAlignment="1" applyBorder="1" applyFont="1">
      <alignment vertical="bottom"/>
    </xf>
    <xf borderId="0" fillId="0" fontId="2" numFmtId="0" xfId="0" applyFont="1"/>
    <xf borderId="2" fillId="10" fontId="18" numFmtId="0" xfId="0" applyBorder="1" applyFill="1" applyFont="1"/>
    <xf borderId="0" fillId="0" fontId="2" numFmtId="2" xfId="0" applyFont="1" applyNumberFormat="1"/>
    <xf borderId="0" fillId="3" fontId="2" numFmtId="2" xfId="0" applyFont="1" applyNumberFormat="1"/>
    <xf borderId="0" fillId="3" fontId="2" numFmtId="2" xfId="0" applyAlignment="1" applyFont="1" applyNumberFormat="1">
      <alignment readingOrder="0"/>
    </xf>
    <xf borderId="0" fillId="0" fontId="37" numFmtId="0" xfId="0" applyAlignment="1" applyFont="1">
      <alignment horizontal="left" readingOrder="0" vertical="bottom"/>
    </xf>
    <xf borderId="12" fillId="11" fontId="38" numFmtId="0" xfId="0" applyAlignment="1" applyBorder="1" applyFill="1" applyFont="1">
      <alignment horizontal="left" shrinkToFit="0" vertical="center" wrapText="1"/>
    </xf>
    <xf borderId="13" fillId="11" fontId="39" numFmtId="0" xfId="0" applyAlignment="1" applyBorder="1" applyFont="1">
      <alignment horizontal="center" vertical="center"/>
    </xf>
    <xf borderId="14" fillId="12" fontId="40" numFmtId="0" xfId="0" applyAlignment="1" applyBorder="1" applyFill="1" applyFont="1">
      <alignment horizontal="center" readingOrder="0"/>
    </xf>
    <xf borderId="15" fillId="13" fontId="41" numFmtId="0" xfId="0" applyAlignment="1" applyBorder="1" applyFill="1" applyFont="1">
      <alignment horizontal="center" vertical="center"/>
    </xf>
    <xf borderId="16" fillId="14" fontId="42" numFmtId="0" xfId="0" applyAlignment="1" applyBorder="1" applyFill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0" numFmtId="0" xfId="0" applyFont="1"/>
    <xf borderId="16" fillId="15" fontId="0" numFmtId="0" xfId="0" applyBorder="1" applyFill="1" applyFont="1"/>
    <xf borderId="17" fillId="0" fontId="15" numFmtId="0" xfId="0" applyBorder="1" applyFont="1"/>
    <xf borderId="18" fillId="0" fontId="15" numFmtId="0" xfId="0" applyBorder="1" applyFont="1"/>
    <xf borderId="19" fillId="11" fontId="39" numFmtId="0" xfId="0" applyAlignment="1" applyBorder="1" applyFont="1">
      <alignment horizontal="center" vertical="center"/>
    </xf>
    <xf borderId="20" fillId="12" fontId="43" numFmtId="0" xfId="0" applyAlignment="1" applyBorder="1" applyFont="1">
      <alignment horizontal="center" readingOrder="0"/>
    </xf>
    <xf borderId="21" fillId="0" fontId="15" numFmtId="0" xfId="0" applyBorder="1" applyFont="1"/>
    <xf borderId="0" fillId="0" fontId="0" numFmtId="0" xfId="0" applyAlignment="1" applyFont="1">
      <alignment horizontal="center"/>
    </xf>
    <xf borderId="22" fillId="16" fontId="44" numFmtId="0" xfId="0" applyAlignment="1" applyBorder="1" applyFill="1" applyFont="1">
      <alignment horizontal="center"/>
    </xf>
    <xf borderId="23" fillId="16" fontId="44" numFmtId="0" xfId="0" applyBorder="1" applyFont="1"/>
    <xf borderId="23" fillId="16" fontId="44" numFmtId="0" xfId="0" applyAlignment="1" applyBorder="1" applyFont="1">
      <alignment readingOrder="0"/>
    </xf>
    <xf borderId="24" fillId="16" fontId="44" numFmtId="0" xfId="0" applyBorder="1" applyFont="1"/>
    <xf borderId="0" fillId="0" fontId="44" numFmtId="0" xfId="0" applyFont="1"/>
    <xf borderId="5" fillId="3" fontId="45" numFmtId="0" xfId="0" applyAlignment="1" applyBorder="1" applyFont="1">
      <alignment horizontal="center" vertical="center"/>
    </xf>
    <xf borderId="16" fillId="15" fontId="44" numFmtId="0" xfId="0" applyBorder="1" applyFont="1"/>
    <xf borderId="25" fillId="15" fontId="44" numFmtId="0" xfId="0" applyBorder="1" applyFont="1"/>
    <xf borderId="26" fillId="16" fontId="44" numFmtId="0" xfId="0" applyAlignment="1" applyBorder="1" applyFont="1">
      <alignment horizontal="center"/>
    </xf>
    <xf borderId="16" fillId="16" fontId="44" numFmtId="0" xfId="0" applyBorder="1" applyFont="1"/>
    <xf borderId="27" fillId="16" fontId="44" numFmtId="0" xfId="0" applyBorder="1" applyFont="1"/>
    <xf borderId="16" fillId="16" fontId="44" numFmtId="0" xfId="0" applyAlignment="1" applyBorder="1" applyFont="1">
      <alignment horizontal="left"/>
    </xf>
    <xf borderId="5" fillId="3" fontId="46" numFmtId="0" xfId="0" applyAlignment="1" applyBorder="1" applyFont="1">
      <alignment horizontal="center" vertical="center"/>
    </xf>
    <xf borderId="16" fillId="16" fontId="44" numFmtId="0" xfId="0" applyAlignment="1" applyBorder="1" applyFont="1">
      <alignment readingOrder="0"/>
    </xf>
    <xf borderId="16" fillId="16" fontId="44" numFmtId="4" xfId="0" applyBorder="1" applyFont="1" applyNumberFormat="1"/>
    <xf borderId="28" fillId="16" fontId="44" numFmtId="0" xfId="0" applyAlignment="1" applyBorder="1" applyFont="1">
      <alignment horizontal="center"/>
    </xf>
    <xf borderId="29" fillId="16" fontId="44" numFmtId="0" xfId="0" applyBorder="1" applyFont="1"/>
    <xf borderId="30" fillId="16" fontId="44" numFmtId="0" xfId="0" applyBorder="1" applyFont="1"/>
    <xf borderId="31" fillId="0" fontId="44" numFmtId="0" xfId="0" applyAlignment="1" applyBorder="1" applyFont="1">
      <alignment horizontal="center" vertical="center"/>
    </xf>
    <xf borderId="32" fillId="0" fontId="44" numFmtId="0" xfId="0" applyAlignment="1" applyBorder="1" applyFont="1">
      <alignment horizontal="center" shrinkToFit="0" vertical="center" wrapText="1"/>
    </xf>
    <xf borderId="33" fillId="0" fontId="44" numFmtId="0" xfId="0" applyAlignment="1" applyBorder="1" applyFont="1">
      <alignment horizontal="center" vertical="center"/>
    </xf>
    <xf borderId="34" fillId="0" fontId="15" numFmtId="0" xfId="0" applyBorder="1" applyFont="1"/>
    <xf borderId="35" fillId="0" fontId="15" numFmtId="0" xfId="0" applyBorder="1" applyFont="1"/>
    <xf borderId="33" fillId="0" fontId="44" numFmtId="0" xfId="0" applyAlignment="1" applyBorder="1" applyFont="1">
      <alignment horizontal="center" shrinkToFit="0" vertical="center" wrapText="1"/>
    </xf>
    <xf borderId="36" fillId="0" fontId="44" numFmtId="0" xfId="0" applyAlignment="1" applyBorder="1" applyFont="1">
      <alignment horizontal="center" shrinkToFit="0" vertical="center" wrapText="1"/>
    </xf>
    <xf borderId="16" fillId="15" fontId="44" numFmtId="0" xfId="0" applyAlignment="1" applyBorder="1" applyFont="1">
      <alignment horizontal="center" shrinkToFit="0" vertical="center" wrapText="1"/>
    </xf>
    <xf borderId="25" fillId="15" fontId="44" numFmtId="0" xfId="0" applyAlignment="1" applyBorder="1" applyFont="1">
      <alignment horizontal="center" shrinkToFit="0" vertical="center" wrapText="1"/>
    </xf>
    <xf borderId="0" fillId="0" fontId="44" numFmtId="0" xfId="0" applyAlignment="1" applyFont="1">
      <alignment horizontal="center" shrinkToFit="0" vertical="center" wrapText="1"/>
    </xf>
    <xf borderId="37" fillId="0" fontId="15" numFmtId="0" xfId="0" applyBorder="1" applyFont="1"/>
    <xf borderId="2" fillId="0" fontId="44" numFmtId="0" xfId="0" applyAlignment="1" applyBorder="1" applyFont="1">
      <alignment horizontal="center" shrinkToFit="0" vertical="center" wrapText="1"/>
    </xf>
    <xf borderId="2" fillId="0" fontId="44" numFmtId="0" xfId="0" applyAlignment="1" applyBorder="1" applyFont="1">
      <alignment horizontal="center" vertical="center"/>
    </xf>
    <xf borderId="11" fillId="0" fontId="44" numFmtId="0" xfId="0" applyAlignment="1" applyBorder="1" applyFont="1">
      <alignment horizontal="center" shrinkToFit="0" vertical="center" wrapText="1"/>
    </xf>
    <xf borderId="38" fillId="0" fontId="15" numFmtId="0" xfId="0" applyBorder="1" applyFont="1"/>
    <xf borderId="39" fillId="8" fontId="0" numFmtId="166" xfId="0" applyAlignment="1" applyBorder="1" applyFont="1" applyNumberFormat="1">
      <alignment horizontal="center" vertical="center"/>
    </xf>
    <xf borderId="2" fillId="8" fontId="0" numFmtId="166" xfId="0" applyAlignment="1" applyBorder="1" applyFont="1" applyNumberFormat="1">
      <alignment horizontal="center" vertical="center"/>
    </xf>
    <xf borderId="16" fillId="15" fontId="0" numFmtId="166" xfId="0" applyAlignment="1" applyBorder="1" applyFont="1" applyNumberFormat="1">
      <alignment horizontal="center" vertical="center"/>
    </xf>
    <xf borderId="0" fillId="0" fontId="0" numFmtId="166" xfId="0" applyAlignment="1" applyFont="1" applyNumberFormat="1">
      <alignment horizontal="center" vertical="center"/>
    </xf>
    <xf borderId="40" fillId="17" fontId="0" numFmtId="0" xfId="0" applyAlignment="1" applyBorder="1" applyFill="1" applyFont="1">
      <alignment horizontal="center"/>
    </xf>
    <xf borderId="41" fillId="17" fontId="0" numFmtId="0" xfId="0" applyBorder="1" applyFont="1"/>
    <xf borderId="41" fillId="17" fontId="0" numFmtId="0" xfId="0" applyAlignment="1" applyBorder="1" applyFont="1">
      <alignment horizontal="center"/>
    </xf>
    <xf borderId="16" fillId="15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42" fillId="0" fontId="0" numFmtId="0" xfId="0" applyAlignment="1" applyBorder="1" applyFont="1">
      <alignment horizontal="center"/>
    </xf>
    <xf borderId="43" fillId="0" fontId="0" numFmtId="0" xfId="0" applyBorder="1" applyFont="1"/>
    <xf borderId="43" fillId="0" fontId="0" numFmtId="0" xfId="0" applyAlignment="1" applyBorder="1" applyFont="1">
      <alignment horizontal="center"/>
    </xf>
    <xf borderId="43" fillId="0" fontId="0" numFmtId="4" xfId="0" applyAlignment="1" applyBorder="1" applyFont="1" applyNumberFormat="1">
      <alignment horizontal="right" vertical="center"/>
    </xf>
    <xf borderId="43" fillId="0" fontId="0" numFmtId="167" xfId="0" applyAlignment="1" applyBorder="1" applyFont="1" applyNumberFormat="1">
      <alignment horizontal="right" vertical="center"/>
    </xf>
    <xf borderId="44" fillId="0" fontId="0" numFmtId="4" xfId="0" applyAlignment="1" applyBorder="1" applyFont="1" applyNumberFormat="1">
      <alignment horizontal="right" vertical="center"/>
    </xf>
    <xf borderId="45" fillId="0" fontId="0" numFmtId="4" xfId="0" applyAlignment="1" applyBorder="1" applyFont="1" applyNumberFormat="1">
      <alignment horizontal="right" vertical="center"/>
    </xf>
    <xf borderId="46" fillId="17" fontId="0" numFmtId="0" xfId="0" applyAlignment="1" applyBorder="1" applyFont="1">
      <alignment horizontal="center"/>
    </xf>
    <xf borderId="47" fillId="17" fontId="0" numFmtId="0" xfId="0" applyBorder="1" applyFont="1"/>
    <xf borderId="47" fillId="17" fontId="0" numFmtId="0" xfId="0" applyAlignment="1" applyBorder="1" applyFont="1">
      <alignment horizontal="center"/>
    </xf>
    <xf borderId="48" fillId="17" fontId="0" numFmtId="0" xfId="0" applyAlignment="1" applyBorder="1" applyFont="1">
      <alignment horizontal="center"/>
    </xf>
    <xf borderId="25" fillId="15" fontId="0" numFmtId="4" xfId="0" applyAlignment="1" applyBorder="1" applyFont="1" applyNumberFormat="1">
      <alignment horizontal="right" vertical="center"/>
    </xf>
    <xf borderId="43" fillId="0" fontId="0" numFmtId="0" xfId="0" applyAlignment="1" applyBorder="1" applyFont="1">
      <alignment horizontal="left"/>
    </xf>
    <xf borderId="49" fillId="0" fontId="44" numFmtId="0" xfId="0" applyAlignment="1" applyBorder="1" applyFont="1">
      <alignment horizontal="center" vertical="center"/>
    </xf>
    <xf borderId="50" fillId="0" fontId="15" numFmtId="0" xfId="0" applyBorder="1" applyFont="1"/>
    <xf borderId="51" fillId="18" fontId="44" numFmtId="0" xfId="0" applyAlignment="1" applyBorder="1" applyFill="1" applyFont="1">
      <alignment horizontal="center" vertical="center"/>
    </xf>
    <xf borderId="51" fillId="18" fontId="44" numFmtId="4" xfId="0" applyAlignment="1" applyBorder="1" applyFont="1" applyNumberFormat="1">
      <alignment horizontal="right" vertical="center"/>
    </xf>
    <xf borderId="51" fillId="0" fontId="44" numFmtId="4" xfId="0" applyAlignment="1" applyBorder="1" applyFont="1" applyNumberFormat="1">
      <alignment horizontal="right" vertical="center"/>
    </xf>
    <xf borderId="16" fillId="15" fontId="44" numFmtId="4" xfId="0" applyAlignment="1" applyBorder="1" applyFont="1" applyNumberFormat="1">
      <alignment horizontal="right" vertical="center"/>
    </xf>
    <xf borderId="0" fillId="0" fontId="44" numFmtId="4" xfId="0" applyAlignment="1" applyFont="1" applyNumberFormat="1">
      <alignment horizontal="right" vertical="center"/>
    </xf>
    <xf borderId="47" fillId="19" fontId="44" numFmtId="0" xfId="0" applyAlignment="1" applyBorder="1" applyFill="1" applyFont="1">
      <alignment horizontal="left"/>
    </xf>
    <xf borderId="47" fillId="18" fontId="0" numFmtId="0" xfId="0" applyAlignment="1" applyBorder="1" applyFont="1">
      <alignment horizontal="left"/>
    </xf>
    <xf borderId="47" fillId="18" fontId="0" numFmtId="4" xfId="0" applyAlignment="1" applyBorder="1" applyFont="1" applyNumberFormat="1">
      <alignment horizontal="right" vertical="center"/>
    </xf>
    <xf borderId="47" fillId="19" fontId="0" numFmtId="4" xfId="0" applyAlignment="1" applyBorder="1" applyFont="1" applyNumberFormat="1">
      <alignment horizontal="right" vertical="center"/>
    </xf>
    <xf borderId="48" fillId="19" fontId="0" numFmtId="4" xfId="0" applyAlignment="1" applyBorder="1" applyFont="1" applyNumberFormat="1">
      <alignment horizontal="right" vertical="center"/>
    </xf>
    <xf borderId="47" fillId="3" fontId="44" numFmtId="0" xfId="0" applyBorder="1" applyFont="1"/>
    <xf borderId="47" fillId="18" fontId="0" numFmtId="0" xfId="0" applyAlignment="1" applyBorder="1" applyFont="1">
      <alignment horizontal="center"/>
    </xf>
    <xf borderId="47" fillId="3" fontId="0" numFmtId="4" xfId="0" applyAlignment="1" applyBorder="1" applyFont="1" applyNumberFormat="1">
      <alignment horizontal="right" vertical="center"/>
    </xf>
    <xf borderId="48" fillId="3" fontId="0" numFmtId="4" xfId="0" applyAlignment="1" applyBorder="1" applyFont="1" applyNumberFormat="1">
      <alignment horizontal="right" vertical="center"/>
    </xf>
    <xf borderId="52" fillId="0" fontId="44" numFmtId="0" xfId="0" applyAlignment="1" applyBorder="1" applyFont="1">
      <alignment horizontal="center" vertical="center"/>
    </xf>
    <xf borderId="53" fillId="0" fontId="15" numFmtId="0" xfId="0" applyBorder="1" applyFont="1"/>
    <xf borderId="54" fillId="18" fontId="44" numFmtId="0" xfId="0" applyAlignment="1" applyBorder="1" applyFont="1">
      <alignment horizontal="center" vertical="center"/>
    </xf>
    <xf borderId="54" fillId="18" fontId="44" numFmtId="4" xfId="0" applyAlignment="1" applyBorder="1" applyFont="1" applyNumberFormat="1">
      <alignment horizontal="right" vertical="center"/>
    </xf>
    <xf borderId="54" fillId="0" fontId="44" numFmtId="4" xfId="0" applyAlignment="1" applyBorder="1" applyFont="1" applyNumberFormat="1">
      <alignment horizontal="right" vertical="center"/>
    </xf>
    <xf borderId="22" fillId="16" fontId="47" numFmtId="0" xfId="0" applyAlignment="1" applyBorder="1" applyFont="1">
      <alignment horizontal="center"/>
    </xf>
    <xf borderId="23" fillId="16" fontId="47" numFmtId="0" xfId="0" applyBorder="1" applyFont="1"/>
    <xf borderId="24" fillId="16" fontId="47" numFmtId="0" xfId="0" applyBorder="1" applyFont="1"/>
    <xf borderId="0" fillId="0" fontId="47" numFmtId="0" xfId="0" applyFont="1"/>
    <xf borderId="16" fillId="15" fontId="47" numFmtId="0" xfId="0" applyBorder="1" applyFont="1"/>
    <xf borderId="25" fillId="15" fontId="47" numFmtId="0" xfId="0" applyBorder="1" applyFont="1"/>
    <xf borderId="26" fillId="16" fontId="47" numFmtId="0" xfId="0" applyAlignment="1" applyBorder="1" applyFont="1">
      <alignment horizontal="center"/>
    </xf>
    <xf borderId="16" fillId="16" fontId="47" numFmtId="0" xfId="0" applyBorder="1" applyFont="1"/>
    <xf borderId="27" fillId="16" fontId="47" numFmtId="0" xfId="0" applyBorder="1" applyFont="1"/>
    <xf borderId="16" fillId="16" fontId="47" numFmtId="0" xfId="0" applyAlignment="1" applyBorder="1" applyFont="1">
      <alignment horizontal="left"/>
    </xf>
    <xf borderId="16" fillId="16" fontId="47" numFmtId="4" xfId="0" applyBorder="1" applyFont="1" applyNumberFormat="1"/>
    <xf borderId="28" fillId="16" fontId="47" numFmtId="0" xfId="0" applyAlignment="1" applyBorder="1" applyFont="1">
      <alignment horizontal="center"/>
    </xf>
    <xf borderId="29" fillId="16" fontId="47" numFmtId="0" xfId="0" applyBorder="1" applyFont="1"/>
    <xf borderId="30" fillId="16" fontId="47" numFmtId="0" xfId="0" applyBorder="1" applyFont="1"/>
    <xf borderId="31" fillId="0" fontId="47" numFmtId="0" xfId="0" applyAlignment="1" applyBorder="1" applyFont="1">
      <alignment horizontal="center" vertical="center"/>
    </xf>
    <xf borderId="32" fillId="0" fontId="47" numFmtId="0" xfId="0" applyAlignment="1" applyBorder="1" applyFont="1">
      <alignment horizontal="center" shrinkToFit="0" vertical="center" wrapText="1"/>
    </xf>
    <xf borderId="33" fillId="0" fontId="47" numFmtId="0" xfId="0" applyAlignment="1" applyBorder="1" applyFont="1">
      <alignment horizontal="center" vertical="center"/>
    </xf>
    <xf borderId="33" fillId="0" fontId="47" numFmtId="0" xfId="0" applyAlignment="1" applyBorder="1" applyFont="1">
      <alignment horizontal="center" shrinkToFit="0" vertical="center" wrapText="1"/>
    </xf>
    <xf borderId="36" fillId="0" fontId="47" numFmtId="0" xfId="0" applyAlignment="1" applyBorder="1" applyFont="1">
      <alignment horizontal="center" shrinkToFit="0" vertical="center" wrapText="1"/>
    </xf>
    <xf borderId="16" fillId="15" fontId="47" numFmtId="0" xfId="0" applyAlignment="1" applyBorder="1" applyFont="1">
      <alignment horizontal="center" shrinkToFit="0" vertical="center" wrapText="1"/>
    </xf>
    <xf borderId="25" fillId="15" fontId="47" numFmtId="0" xfId="0" applyAlignment="1" applyBorder="1" applyFont="1">
      <alignment horizontal="center" shrinkToFit="0" vertical="center" wrapText="1"/>
    </xf>
    <xf borderId="0" fillId="0" fontId="47" numFmtId="0" xfId="0" applyAlignment="1" applyFont="1">
      <alignment horizontal="center" shrinkToFit="0" vertical="center" wrapText="1"/>
    </xf>
    <xf borderId="2" fillId="0" fontId="47" numFmtId="0" xfId="0" applyAlignment="1" applyBorder="1" applyFont="1">
      <alignment horizontal="center" shrinkToFit="0" vertical="center" wrapText="1"/>
    </xf>
    <xf borderId="2" fillId="0" fontId="47" numFmtId="0" xfId="0" applyAlignment="1" applyBorder="1" applyFont="1">
      <alignment horizontal="center" vertical="center"/>
    </xf>
    <xf borderId="11" fillId="0" fontId="47" numFmtId="0" xfId="0" applyAlignment="1" applyBorder="1" applyFont="1">
      <alignment horizontal="center" shrinkToFit="0" vertical="center" wrapText="1"/>
    </xf>
    <xf borderId="39" fillId="8" fontId="48" numFmtId="166" xfId="0" applyAlignment="1" applyBorder="1" applyFont="1" applyNumberFormat="1">
      <alignment horizontal="center" vertical="center"/>
    </xf>
    <xf borderId="2" fillId="8" fontId="48" numFmtId="166" xfId="0" applyAlignment="1" applyBorder="1" applyFont="1" applyNumberFormat="1">
      <alignment horizontal="center" vertical="center"/>
    </xf>
    <xf borderId="16" fillId="15" fontId="48" numFmtId="166" xfId="0" applyAlignment="1" applyBorder="1" applyFont="1" applyNumberFormat="1">
      <alignment horizontal="center" vertical="center"/>
    </xf>
    <xf borderId="0" fillId="0" fontId="48" numFmtId="166" xfId="0" applyAlignment="1" applyFont="1" applyNumberFormat="1">
      <alignment horizontal="center" vertical="center"/>
    </xf>
    <xf borderId="40" fillId="17" fontId="49" numFmtId="0" xfId="0" applyAlignment="1" applyBorder="1" applyFont="1">
      <alignment horizontal="center"/>
    </xf>
    <xf borderId="41" fillId="17" fontId="49" numFmtId="0" xfId="0" applyBorder="1" applyFont="1"/>
    <xf borderId="41" fillId="17" fontId="49" numFmtId="0" xfId="0" applyAlignment="1" applyBorder="1" applyFont="1">
      <alignment horizontal="center"/>
    </xf>
    <xf borderId="16" fillId="15" fontId="49" numFmtId="4" xfId="0" applyAlignment="1" applyBorder="1" applyFont="1" applyNumberFormat="1">
      <alignment horizontal="right" vertical="center"/>
    </xf>
    <xf borderId="0" fillId="0" fontId="49" numFmtId="4" xfId="0" applyAlignment="1" applyFont="1" applyNumberFormat="1">
      <alignment horizontal="right" vertical="center"/>
    </xf>
    <xf borderId="42" fillId="0" fontId="50" numFmtId="0" xfId="0" applyAlignment="1" applyBorder="1" applyFont="1">
      <alignment horizontal="center"/>
    </xf>
    <xf borderId="43" fillId="0" fontId="50" numFmtId="0" xfId="0" applyBorder="1" applyFont="1"/>
    <xf borderId="43" fillId="0" fontId="50" numFmtId="0" xfId="0" applyAlignment="1" applyBorder="1" applyFont="1">
      <alignment horizontal="center"/>
    </xf>
    <xf borderId="43" fillId="0" fontId="50" numFmtId="4" xfId="0" applyAlignment="1" applyBorder="1" applyFont="1" applyNumberFormat="1">
      <alignment horizontal="right" vertical="center"/>
    </xf>
    <xf borderId="43" fillId="0" fontId="50" numFmtId="167" xfId="0" applyAlignment="1" applyBorder="1" applyFont="1" applyNumberFormat="1">
      <alignment horizontal="right" vertical="center"/>
    </xf>
    <xf borderId="44" fillId="0" fontId="50" numFmtId="4" xfId="0" applyAlignment="1" applyBorder="1" applyFont="1" applyNumberFormat="1">
      <alignment horizontal="right" vertical="center"/>
    </xf>
    <xf borderId="45" fillId="0" fontId="50" numFmtId="4" xfId="0" applyAlignment="1" applyBorder="1" applyFont="1" applyNumberFormat="1">
      <alignment horizontal="right" vertical="center"/>
    </xf>
    <xf borderId="16" fillId="15" fontId="50" numFmtId="4" xfId="0" applyAlignment="1" applyBorder="1" applyFont="1" applyNumberFormat="1">
      <alignment horizontal="right" vertical="center"/>
    </xf>
    <xf borderId="0" fillId="0" fontId="50" numFmtId="4" xfId="0" applyAlignment="1" applyFont="1" applyNumberFormat="1">
      <alignment horizontal="right" vertical="center"/>
    </xf>
    <xf borderId="43" fillId="0" fontId="51" numFmtId="4" xfId="0" applyAlignment="1" applyBorder="1" applyFont="1" applyNumberFormat="1">
      <alignment horizontal="right" readingOrder="0" vertical="center"/>
    </xf>
    <xf borderId="46" fillId="17" fontId="49" numFmtId="0" xfId="0" applyAlignment="1" applyBorder="1" applyFont="1">
      <alignment horizontal="center"/>
    </xf>
    <xf borderId="47" fillId="17" fontId="49" numFmtId="0" xfId="0" applyBorder="1" applyFont="1"/>
    <xf borderId="47" fillId="17" fontId="49" numFmtId="0" xfId="0" applyAlignment="1" applyBorder="1" applyFont="1">
      <alignment horizontal="center"/>
    </xf>
    <xf borderId="42" fillId="0" fontId="48" numFmtId="0" xfId="0" applyAlignment="1" applyBorder="1" applyFont="1">
      <alignment horizontal="center"/>
    </xf>
    <xf borderId="43" fillId="0" fontId="48" numFmtId="0" xfId="0" applyBorder="1" applyFont="1"/>
    <xf borderId="43" fillId="0" fontId="48" numFmtId="0" xfId="0" applyAlignment="1" applyBorder="1" applyFont="1">
      <alignment horizontal="left"/>
    </xf>
    <xf borderId="43" fillId="0" fontId="48" numFmtId="4" xfId="0" applyAlignment="1" applyBorder="1" applyFont="1" applyNumberFormat="1">
      <alignment horizontal="right" vertical="center"/>
    </xf>
    <xf borderId="45" fillId="0" fontId="48" numFmtId="4" xfId="0" applyAlignment="1" applyBorder="1" applyFont="1" applyNumberFormat="1">
      <alignment horizontal="right" vertical="center"/>
    </xf>
    <xf borderId="16" fillId="15" fontId="48" numFmtId="4" xfId="0" applyAlignment="1" applyBorder="1" applyFont="1" applyNumberFormat="1">
      <alignment horizontal="right" vertical="center"/>
    </xf>
    <xf borderId="0" fillId="0" fontId="48" numFmtId="4" xfId="0" applyAlignment="1" applyFont="1" applyNumberFormat="1">
      <alignment horizontal="right" vertical="center"/>
    </xf>
    <xf borderId="49" fillId="0" fontId="47" numFmtId="0" xfId="0" applyAlignment="1" applyBorder="1" applyFont="1">
      <alignment horizontal="center" vertical="center"/>
    </xf>
    <xf borderId="51" fillId="18" fontId="47" numFmtId="0" xfId="0" applyAlignment="1" applyBorder="1" applyFont="1">
      <alignment horizontal="center" vertical="center"/>
    </xf>
    <xf borderId="51" fillId="18" fontId="47" numFmtId="4" xfId="0" applyAlignment="1" applyBorder="1" applyFont="1" applyNumberFormat="1">
      <alignment horizontal="right" vertical="center"/>
    </xf>
    <xf borderId="51" fillId="0" fontId="47" numFmtId="4" xfId="0" applyAlignment="1" applyBorder="1" applyFont="1" applyNumberFormat="1">
      <alignment horizontal="right" vertical="center"/>
    </xf>
    <xf borderId="16" fillId="15" fontId="47" numFmtId="4" xfId="0" applyAlignment="1" applyBorder="1" applyFont="1" applyNumberFormat="1">
      <alignment horizontal="right" vertical="center"/>
    </xf>
    <xf borderId="0" fillId="0" fontId="47" numFmtId="4" xfId="0" applyAlignment="1" applyFont="1" applyNumberFormat="1">
      <alignment horizontal="right" vertical="center"/>
    </xf>
    <xf borderId="44" fillId="0" fontId="48" numFmtId="4" xfId="0" applyAlignment="1" applyBorder="1" applyFont="1" applyNumberFormat="1">
      <alignment horizontal="right" vertical="center"/>
    </xf>
    <xf borderId="47" fillId="19" fontId="47" numFmtId="0" xfId="0" applyAlignment="1" applyBorder="1" applyFont="1">
      <alignment horizontal="left"/>
    </xf>
    <xf borderId="47" fillId="18" fontId="48" numFmtId="0" xfId="0" applyAlignment="1" applyBorder="1" applyFont="1">
      <alignment horizontal="left"/>
    </xf>
    <xf borderId="47" fillId="18" fontId="48" numFmtId="4" xfId="0" applyAlignment="1" applyBorder="1" applyFont="1" applyNumberFormat="1">
      <alignment horizontal="right" vertical="center"/>
    </xf>
    <xf borderId="47" fillId="19" fontId="48" numFmtId="4" xfId="0" applyAlignment="1" applyBorder="1" applyFont="1" applyNumberFormat="1">
      <alignment horizontal="right" vertical="center"/>
    </xf>
    <xf borderId="48" fillId="19" fontId="48" numFmtId="4" xfId="0" applyAlignment="1" applyBorder="1" applyFont="1" applyNumberFormat="1">
      <alignment horizontal="right" vertical="center"/>
    </xf>
    <xf borderId="47" fillId="3" fontId="47" numFmtId="0" xfId="0" applyBorder="1" applyFont="1"/>
    <xf borderId="47" fillId="18" fontId="48" numFmtId="0" xfId="0" applyAlignment="1" applyBorder="1" applyFont="1">
      <alignment horizontal="center"/>
    </xf>
    <xf borderId="47" fillId="3" fontId="48" numFmtId="4" xfId="0" applyAlignment="1" applyBorder="1" applyFont="1" applyNumberFormat="1">
      <alignment horizontal="right" vertical="center"/>
    </xf>
    <xf borderId="48" fillId="3" fontId="48" numFmtId="4" xfId="0" applyAlignment="1" applyBorder="1" applyFont="1" applyNumberFormat="1">
      <alignment horizontal="right" vertical="center"/>
    </xf>
    <xf borderId="43" fillId="0" fontId="48" numFmtId="0" xfId="0" applyAlignment="1" applyBorder="1" applyFont="1">
      <alignment horizontal="center"/>
    </xf>
    <xf borderId="52" fillId="0" fontId="47" numFmtId="0" xfId="0" applyAlignment="1" applyBorder="1" applyFont="1">
      <alignment horizontal="center" vertical="center"/>
    </xf>
    <xf borderId="54" fillId="18" fontId="47" numFmtId="0" xfId="0" applyAlignment="1" applyBorder="1" applyFont="1">
      <alignment horizontal="center" vertical="center"/>
    </xf>
    <xf borderId="54" fillId="18" fontId="47" numFmtId="4" xfId="0" applyAlignment="1" applyBorder="1" applyFont="1" applyNumberFormat="1">
      <alignment horizontal="right" vertical="center"/>
    </xf>
    <xf borderId="54" fillId="0" fontId="47" numFmtId="4" xfId="0" applyAlignment="1" applyBorder="1" applyFont="1" applyNumberFormat="1">
      <alignment horizontal="right" vertical="center"/>
    </xf>
    <xf borderId="22" fillId="16" fontId="52" numFmtId="0" xfId="0" applyAlignment="1" applyBorder="1" applyFont="1">
      <alignment horizontal="center"/>
    </xf>
    <xf borderId="23" fillId="16" fontId="52" numFmtId="0" xfId="0" applyBorder="1" applyFont="1"/>
    <xf borderId="24" fillId="16" fontId="52" numFmtId="0" xfId="0" applyBorder="1" applyFont="1"/>
    <xf borderId="0" fillId="0" fontId="52" numFmtId="0" xfId="0" applyFont="1"/>
    <xf borderId="16" fillId="15" fontId="52" numFmtId="0" xfId="0" applyBorder="1" applyFont="1"/>
    <xf borderId="25" fillId="15" fontId="52" numFmtId="0" xfId="0" applyBorder="1" applyFont="1"/>
    <xf borderId="26" fillId="16" fontId="52" numFmtId="0" xfId="0" applyAlignment="1" applyBorder="1" applyFont="1">
      <alignment horizontal="center"/>
    </xf>
    <xf borderId="16" fillId="16" fontId="52" numFmtId="0" xfId="0" applyBorder="1" applyFont="1"/>
    <xf borderId="27" fillId="16" fontId="52" numFmtId="0" xfId="0" applyBorder="1" applyFont="1"/>
    <xf borderId="16" fillId="16" fontId="52" numFmtId="0" xfId="0" applyAlignment="1" applyBorder="1" applyFont="1">
      <alignment horizontal="left"/>
    </xf>
    <xf borderId="16" fillId="16" fontId="52" numFmtId="4" xfId="0" applyBorder="1" applyFont="1" applyNumberFormat="1"/>
    <xf borderId="28" fillId="16" fontId="52" numFmtId="0" xfId="0" applyAlignment="1" applyBorder="1" applyFont="1">
      <alignment horizontal="center"/>
    </xf>
    <xf borderId="29" fillId="16" fontId="52" numFmtId="0" xfId="0" applyBorder="1" applyFont="1"/>
    <xf borderId="30" fillId="16" fontId="52" numFmtId="0" xfId="0" applyBorder="1" applyFont="1"/>
    <xf borderId="0" fillId="0" fontId="53" numFmtId="0" xfId="0" applyAlignment="1" applyFont="1">
      <alignment horizontal="center"/>
    </xf>
    <xf borderId="0" fillId="0" fontId="53" numFmtId="0" xfId="0" applyFont="1"/>
    <xf borderId="16" fillId="15" fontId="53" numFmtId="0" xfId="0" applyBorder="1" applyFont="1"/>
    <xf borderId="31" fillId="0" fontId="52" numFmtId="0" xfId="0" applyAlignment="1" applyBorder="1" applyFont="1">
      <alignment horizontal="center" vertical="center"/>
    </xf>
    <xf borderId="32" fillId="0" fontId="52" numFmtId="0" xfId="0" applyAlignment="1" applyBorder="1" applyFont="1">
      <alignment horizontal="center" shrinkToFit="0" vertical="center" wrapText="1"/>
    </xf>
    <xf borderId="33" fillId="0" fontId="52" numFmtId="0" xfId="0" applyAlignment="1" applyBorder="1" applyFont="1">
      <alignment horizontal="center" vertical="center"/>
    </xf>
    <xf borderId="33" fillId="0" fontId="52" numFmtId="0" xfId="0" applyAlignment="1" applyBorder="1" applyFont="1">
      <alignment horizontal="center" shrinkToFit="0" vertical="center" wrapText="1"/>
    </xf>
    <xf borderId="36" fillId="0" fontId="52" numFmtId="0" xfId="0" applyAlignment="1" applyBorder="1" applyFont="1">
      <alignment horizontal="center" shrinkToFit="0" vertical="center" wrapText="1"/>
    </xf>
    <xf borderId="16" fillId="15" fontId="52" numFmtId="0" xfId="0" applyAlignment="1" applyBorder="1" applyFont="1">
      <alignment horizontal="center" shrinkToFit="0" vertical="center" wrapText="1"/>
    </xf>
    <xf borderId="25" fillId="15" fontId="52" numFmtId="0" xfId="0" applyAlignment="1" applyBorder="1" applyFont="1">
      <alignment horizontal="center" shrinkToFit="0" vertical="center" wrapText="1"/>
    </xf>
    <xf borderId="0" fillId="0" fontId="52" numFmtId="0" xfId="0" applyAlignment="1" applyFont="1">
      <alignment horizontal="center" shrinkToFit="0" vertical="center" wrapText="1"/>
    </xf>
    <xf borderId="2" fillId="0" fontId="52" numFmtId="0" xfId="0" applyAlignment="1" applyBorder="1" applyFont="1">
      <alignment horizontal="center" shrinkToFit="0" vertical="center" wrapText="1"/>
    </xf>
    <xf borderId="2" fillId="0" fontId="52" numFmtId="0" xfId="0" applyAlignment="1" applyBorder="1" applyFont="1">
      <alignment horizontal="center" vertical="center"/>
    </xf>
    <xf borderId="11" fillId="0" fontId="52" numFmtId="0" xfId="0" applyAlignment="1" applyBorder="1" applyFont="1">
      <alignment horizontal="center" shrinkToFit="0" vertical="center" wrapText="1"/>
    </xf>
    <xf borderId="39" fillId="8" fontId="53" numFmtId="166" xfId="0" applyAlignment="1" applyBorder="1" applyFont="1" applyNumberFormat="1">
      <alignment horizontal="center" vertical="center"/>
    </xf>
    <xf borderId="2" fillId="8" fontId="53" numFmtId="166" xfId="0" applyAlignment="1" applyBorder="1" applyFont="1" applyNumberFormat="1">
      <alignment horizontal="center" vertical="center"/>
    </xf>
    <xf borderId="16" fillId="15" fontId="53" numFmtId="166" xfId="0" applyAlignment="1" applyBorder="1" applyFont="1" applyNumberFormat="1">
      <alignment horizontal="center" vertical="center"/>
    </xf>
    <xf borderId="0" fillId="0" fontId="53" numFmtId="166" xfId="0" applyAlignment="1" applyFont="1" applyNumberFormat="1">
      <alignment horizontal="center" vertical="center"/>
    </xf>
    <xf borderId="40" fillId="17" fontId="52" numFmtId="0" xfId="0" applyAlignment="1" applyBorder="1" applyFont="1">
      <alignment horizontal="center"/>
    </xf>
    <xf borderId="41" fillId="17" fontId="52" numFmtId="0" xfId="0" applyBorder="1" applyFont="1"/>
    <xf borderId="41" fillId="17" fontId="52" numFmtId="0" xfId="0" applyAlignment="1" applyBorder="1" applyFont="1">
      <alignment horizontal="center"/>
    </xf>
    <xf borderId="16" fillId="15" fontId="52" numFmtId="4" xfId="0" applyAlignment="1" applyBorder="1" applyFont="1" applyNumberFormat="1">
      <alignment horizontal="right" vertical="center"/>
    </xf>
    <xf borderId="0" fillId="0" fontId="52" numFmtId="4" xfId="0" applyAlignment="1" applyFont="1" applyNumberFormat="1">
      <alignment horizontal="right" vertical="center"/>
    </xf>
    <xf borderId="42" fillId="0" fontId="53" numFmtId="0" xfId="0" applyAlignment="1" applyBorder="1" applyFont="1">
      <alignment horizontal="center"/>
    </xf>
    <xf borderId="43" fillId="0" fontId="53" numFmtId="0" xfId="0" applyBorder="1" applyFont="1"/>
    <xf borderId="43" fillId="0" fontId="53" numFmtId="0" xfId="0" applyAlignment="1" applyBorder="1" applyFont="1">
      <alignment horizontal="center"/>
    </xf>
    <xf borderId="43" fillId="0" fontId="53" numFmtId="4" xfId="0" applyAlignment="1" applyBorder="1" applyFont="1" applyNumberFormat="1">
      <alignment horizontal="right" vertical="center"/>
    </xf>
    <xf borderId="43" fillId="0" fontId="53" numFmtId="167" xfId="0" applyAlignment="1" applyBorder="1" applyFont="1" applyNumberFormat="1">
      <alignment horizontal="right" vertical="center"/>
    </xf>
    <xf borderId="44" fillId="0" fontId="53" numFmtId="4" xfId="0" applyAlignment="1" applyBorder="1" applyFont="1" applyNumberFormat="1">
      <alignment horizontal="right" vertical="center"/>
    </xf>
    <xf borderId="45" fillId="0" fontId="53" numFmtId="4" xfId="0" applyAlignment="1" applyBorder="1" applyFont="1" applyNumberFormat="1">
      <alignment horizontal="right" vertical="center"/>
    </xf>
    <xf borderId="16" fillId="15" fontId="53" numFmtId="4" xfId="0" applyAlignment="1" applyBorder="1" applyFont="1" applyNumberFormat="1">
      <alignment horizontal="right" vertical="center"/>
    </xf>
    <xf borderId="0" fillId="0" fontId="53" numFmtId="4" xfId="0" applyAlignment="1" applyFont="1" applyNumberFormat="1">
      <alignment horizontal="right" vertical="center"/>
    </xf>
    <xf borderId="43" fillId="0" fontId="53" numFmtId="4" xfId="0" applyAlignment="1" applyBorder="1" applyFont="1" applyNumberFormat="1">
      <alignment horizontal="right" readingOrder="0" vertical="center"/>
    </xf>
    <xf borderId="46" fillId="17" fontId="52" numFmtId="0" xfId="0" applyAlignment="1" applyBorder="1" applyFont="1">
      <alignment horizontal="center"/>
    </xf>
    <xf borderId="47" fillId="17" fontId="52" numFmtId="0" xfId="0" applyBorder="1" applyFont="1"/>
    <xf borderId="47" fillId="17" fontId="52" numFmtId="0" xfId="0" applyAlignment="1" applyBorder="1" applyFont="1">
      <alignment horizontal="center"/>
    </xf>
    <xf borderId="43" fillId="0" fontId="53" numFmtId="0" xfId="0" applyAlignment="1" applyBorder="1" applyFont="1">
      <alignment horizontal="left"/>
    </xf>
    <xf borderId="49" fillId="0" fontId="52" numFmtId="0" xfId="0" applyAlignment="1" applyBorder="1" applyFont="1">
      <alignment horizontal="center" vertical="center"/>
    </xf>
    <xf borderId="51" fillId="18" fontId="52" numFmtId="0" xfId="0" applyAlignment="1" applyBorder="1" applyFont="1">
      <alignment horizontal="center" vertical="center"/>
    </xf>
    <xf borderId="51" fillId="18" fontId="52" numFmtId="4" xfId="0" applyAlignment="1" applyBorder="1" applyFont="1" applyNumberFormat="1">
      <alignment horizontal="right" vertical="center"/>
    </xf>
    <xf borderId="51" fillId="0" fontId="52" numFmtId="4" xfId="0" applyAlignment="1" applyBorder="1" applyFont="1" applyNumberFormat="1">
      <alignment horizontal="right" vertical="center"/>
    </xf>
    <xf borderId="47" fillId="19" fontId="52" numFmtId="0" xfId="0" applyAlignment="1" applyBorder="1" applyFont="1">
      <alignment horizontal="left"/>
    </xf>
    <xf borderId="47" fillId="18" fontId="53" numFmtId="0" xfId="0" applyAlignment="1" applyBorder="1" applyFont="1">
      <alignment horizontal="left"/>
    </xf>
    <xf borderId="47" fillId="18" fontId="53" numFmtId="4" xfId="0" applyAlignment="1" applyBorder="1" applyFont="1" applyNumberFormat="1">
      <alignment horizontal="right" vertical="center"/>
    </xf>
    <xf borderId="47" fillId="19" fontId="53" numFmtId="4" xfId="0" applyAlignment="1" applyBorder="1" applyFont="1" applyNumberFormat="1">
      <alignment horizontal="right" vertical="center"/>
    </xf>
    <xf borderId="48" fillId="19" fontId="53" numFmtId="4" xfId="0" applyAlignment="1" applyBorder="1" applyFont="1" applyNumberFormat="1">
      <alignment horizontal="right" vertical="center"/>
    </xf>
    <xf borderId="47" fillId="3" fontId="52" numFmtId="0" xfId="0" applyBorder="1" applyFont="1"/>
    <xf borderId="47" fillId="18" fontId="53" numFmtId="0" xfId="0" applyAlignment="1" applyBorder="1" applyFont="1">
      <alignment horizontal="center"/>
    </xf>
    <xf borderId="47" fillId="3" fontId="53" numFmtId="4" xfId="0" applyAlignment="1" applyBorder="1" applyFont="1" applyNumberFormat="1">
      <alignment horizontal="right" vertical="center"/>
    </xf>
    <xf borderId="48" fillId="3" fontId="53" numFmtId="4" xfId="0" applyAlignment="1" applyBorder="1" applyFont="1" applyNumberFormat="1">
      <alignment horizontal="right" vertical="center"/>
    </xf>
    <xf borderId="52" fillId="0" fontId="52" numFmtId="0" xfId="0" applyAlignment="1" applyBorder="1" applyFont="1">
      <alignment horizontal="center" vertical="center"/>
    </xf>
    <xf borderId="54" fillId="18" fontId="52" numFmtId="0" xfId="0" applyAlignment="1" applyBorder="1" applyFont="1">
      <alignment horizontal="center" vertical="center"/>
    </xf>
    <xf borderId="54" fillId="18" fontId="52" numFmtId="4" xfId="0" applyAlignment="1" applyBorder="1" applyFont="1" applyNumberFormat="1">
      <alignment horizontal="right" vertical="center"/>
    </xf>
    <xf borderId="54" fillId="0" fontId="52" numFmtId="4" xfId="0" applyAlignment="1" applyBorder="1" applyFont="1" applyNumberFormat="1">
      <alignment horizontal="right" vertical="center"/>
    </xf>
    <xf borderId="22" fillId="16" fontId="54" numFmtId="0" xfId="0" applyAlignment="1" applyBorder="1" applyFont="1">
      <alignment horizontal="center"/>
    </xf>
    <xf borderId="23" fillId="16" fontId="54" numFmtId="0" xfId="0" applyBorder="1" applyFont="1"/>
    <xf borderId="24" fillId="16" fontId="54" numFmtId="0" xfId="0" applyBorder="1" applyFont="1"/>
    <xf borderId="0" fillId="0" fontId="54" numFmtId="0" xfId="0" applyFont="1"/>
    <xf borderId="16" fillId="15" fontId="54" numFmtId="0" xfId="0" applyBorder="1" applyFont="1"/>
    <xf borderId="25" fillId="15" fontId="54" numFmtId="0" xfId="0" applyBorder="1" applyFont="1"/>
    <xf borderId="26" fillId="16" fontId="54" numFmtId="0" xfId="0" applyAlignment="1" applyBorder="1" applyFont="1">
      <alignment horizontal="center"/>
    </xf>
    <xf borderId="16" fillId="16" fontId="54" numFmtId="0" xfId="0" applyBorder="1" applyFont="1"/>
    <xf borderId="27" fillId="16" fontId="54" numFmtId="0" xfId="0" applyBorder="1" applyFont="1"/>
    <xf borderId="16" fillId="16" fontId="54" numFmtId="0" xfId="0" applyAlignment="1" applyBorder="1" applyFont="1">
      <alignment horizontal="left"/>
    </xf>
    <xf borderId="16" fillId="16" fontId="54" numFmtId="4" xfId="0" applyBorder="1" applyFont="1" applyNumberFormat="1"/>
    <xf borderId="28" fillId="16" fontId="54" numFmtId="0" xfId="0" applyAlignment="1" applyBorder="1" applyFont="1">
      <alignment horizontal="center"/>
    </xf>
    <xf borderId="29" fillId="16" fontId="54" numFmtId="0" xfId="0" applyBorder="1" applyFont="1"/>
    <xf borderId="30" fillId="16" fontId="54" numFmtId="0" xfId="0" applyBorder="1" applyFont="1"/>
    <xf borderId="0" fillId="0" fontId="55" numFmtId="0" xfId="0" applyAlignment="1" applyFont="1">
      <alignment horizontal="center"/>
    </xf>
    <xf borderId="0" fillId="0" fontId="55" numFmtId="0" xfId="0" applyFont="1"/>
    <xf borderId="16" fillId="15" fontId="55" numFmtId="0" xfId="0" applyBorder="1" applyFont="1"/>
    <xf borderId="31" fillId="0" fontId="54" numFmtId="0" xfId="0" applyAlignment="1" applyBorder="1" applyFont="1">
      <alignment horizontal="center" vertical="center"/>
    </xf>
    <xf borderId="32" fillId="0" fontId="54" numFmtId="0" xfId="0" applyAlignment="1" applyBorder="1" applyFont="1">
      <alignment horizontal="center" shrinkToFit="0" vertical="center" wrapText="1"/>
    </xf>
    <xf borderId="33" fillId="0" fontId="54" numFmtId="0" xfId="0" applyAlignment="1" applyBorder="1" applyFont="1">
      <alignment horizontal="center" vertical="center"/>
    </xf>
    <xf borderId="33" fillId="0" fontId="54" numFmtId="0" xfId="0" applyAlignment="1" applyBorder="1" applyFont="1">
      <alignment horizontal="center" shrinkToFit="0" vertical="center" wrapText="1"/>
    </xf>
    <xf borderId="36" fillId="0" fontId="54" numFmtId="0" xfId="0" applyAlignment="1" applyBorder="1" applyFont="1">
      <alignment horizontal="center" shrinkToFit="0" vertical="center" wrapText="1"/>
    </xf>
    <xf borderId="16" fillId="15" fontId="54" numFmtId="0" xfId="0" applyAlignment="1" applyBorder="1" applyFont="1">
      <alignment horizontal="center" shrinkToFit="0" vertical="center" wrapText="1"/>
    </xf>
    <xf borderId="25" fillId="15" fontId="54" numFmtId="0" xfId="0" applyAlignment="1" applyBorder="1" applyFont="1">
      <alignment horizontal="center" shrinkToFit="0" vertical="center" wrapText="1"/>
    </xf>
    <xf borderId="0" fillId="0" fontId="54" numFmtId="0" xfId="0" applyAlignment="1" applyFont="1">
      <alignment horizontal="center" shrinkToFit="0" vertical="center" wrapText="1"/>
    </xf>
    <xf borderId="2" fillId="0" fontId="54" numFmtId="0" xfId="0" applyAlignment="1" applyBorder="1" applyFont="1">
      <alignment horizontal="center" shrinkToFit="0" vertical="center" wrapText="1"/>
    </xf>
    <xf borderId="2" fillId="0" fontId="54" numFmtId="0" xfId="0" applyAlignment="1" applyBorder="1" applyFont="1">
      <alignment horizontal="center" vertical="center"/>
    </xf>
    <xf borderId="11" fillId="0" fontId="54" numFmtId="0" xfId="0" applyAlignment="1" applyBorder="1" applyFont="1">
      <alignment horizontal="center" shrinkToFit="0" vertical="center" wrapText="1"/>
    </xf>
    <xf borderId="39" fillId="8" fontId="55" numFmtId="166" xfId="0" applyAlignment="1" applyBorder="1" applyFont="1" applyNumberFormat="1">
      <alignment horizontal="center" vertical="center"/>
    </xf>
    <xf borderId="2" fillId="8" fontId="55" numFmtId="166" xfId="0" applyAlignment="1" applyBorder="1" applyFont="1" applyNumberFormat="1">
      <alignment horizontal="center" vertical="center"/>
    </xf>
    <xf borderId="16" fillId="15" fontId="55" numFmtId="166" xfId="0" applyAlignment="1" applyBorder="1" applyFont="1" applyNumberFormat="1">
      <alignment horizontal="center" vertical="center"/>
    </xf>
    <xf borderId="0" fillId="0" fontId="55" numFmtId="166" xfId="0" applyAlignment="1" applyFont="1" applyNumberFormat="1">
      <alignment horizontal="center" vertical="center"/>
    </xf>
    <xf borderId="40" fillId="17" fontId="54" numFmtId="0" xfId="0" applyAlignment="1" applyBorder="1" applyFont="1">
      <alignment horizontal="center"/>
    </xf>
    <xf borderId="41" fillId="17" fontId="54" numFmtId="0" xfId="0" applyBorder="1" applyFont="1"/>
    <xf borderId="41" fillId="17" fontId="54" numFmtId="0" xfId="0" applyAlignment="1" applyBorder="1" applyFont="1">
      <alignment horizontal="center"/>
    </xf>
    <xf borderId="16" fillId="15" fontId="54" numFmtId="4" xfId="0" applyAlignment="1" applyBorder="1" applyFont="1" applyNumberFormat="1">
      <alignment horizontal="right" vertical="center"/>
    </xf>
    <xf borderId="0" fillId="0" fontId="54" numFmtId="4" xfId="0" applyAlignment="1" applyFont="1" applyNumberFormat="1">
      <alignment horizontal="right" vertical="center"/>
    </xf>
    <xf borderId="42" fillId="0" fontId="55" numFmtId="0" xfId="0" applyAlignment="1" applyBorder="1" applyFont="1">
      <alignment horizontal="center"/>
    </xf>
    <xf borderId="43" fillId="0" fontId="55" numFmtId="0" xfId="0" applyBorder="1" applyFont="1"/>
    <xf borderId="43" fillId="0" fontId="55" numFmtId="0" xfId="0" applyAlignment="1" applyBorder="1" applyFont="1">
      <alignment horizontal="center"/>
    </xf>
    <xf borderId="43" fillId="0" fontId="55" numFmtId="4" xfId="0" applyAlignment="1" applyBorder="1" applyFont="1" applyNumberFormat="1">
      <alignment horizontal="right" vertical="center"/>
    </xf>
    <xf borderId="43" fillId="0" fontId="55" numFmtId="167" xfId="0" applyAlignment="1" applyBorder="1" applyFont="1" applyNumberFormat="1">
      <alignment horizontal="right" vertical="center"/>
    </xf>
    <xf borderId="44" fillId="0" fontId="55" numFmtId="4" xfId="0" applyAlignment="1" applyBorder="1" applyFont="1" applyNumberFormat="1">
      <alignment horizontal="right" vertical="center"/>
    </xf>
    <xf borderId="45" fillId="0" fontId="55" numFmtId="4" xfId="0" applyAlignment="1" applyBorder="1" applyFont="1" applyNumberFormat="1">
      <alignment horizontal="right" vertical="center"/>
    </xf>
    <xf borderId="16" fillId="15" fontId="55" numFmtId="4" xfId="0" applyAlignment="1" applyBorder="1" applyFont="1" applyNumberFormat="1">
      <alignment horizontal="right" vertical="center"/>
    </xf>
    <xf borderId="0" fillId="0" fontId="55" numFmtId="4" xfId="0" applyAlignment="1" applyFont="1" applyNumberFormat="1">
      <alignment horizontal="right" vertical="center"/>
    </xf>
    <xf borderId="43" fillId="0" fontId="55" numFmtId="4" xfId="0" applyAlignment="1" applyBorder="1" applyFont="1" applyNumberFormat="1">
      <alignment horizontal="right" readingOrder="0" vertical="center"/>
    </xf>
    <xf borderId="46" fillId="17" fontId="54" numFmtId="0" xfId="0" applyAlignment="1" applyBorder="1" applyFont="1">
      <alignment horizontal="center"/>
    </xf>
    <xf borderId="47" fillId="17" fontId="54" numFmtId="0" xfId="0" applyBorder="1" applyFont="1"/>
    <xf borderId="47" fillId="17" fontId="54" numFmtId="0" xfId="0" applyAlignment="1" applyBorder="1" applyFont="1">
      <alignment horizontal="center"/>
    </xf>
    <xf borderId="43" fillId="0" fontId="55" numFmtId="0" xfId="0" applyAlignment="1" applyBorder="1" applyFont="1">
      <alignment horizontal="left"/>
    </xf>
    <xf borderId="49" fillId="0" fontId="54" numFmtId="0" xfId="0" applyAlignment="1" applyBorder="1" applyFont="1">
      <alignment horizontal="center" vertical="center"/>
    </xf>
    <xf borderId="51" fillId="18" fontId="54" numFmtId="0" xfId="0" applyAlignment="1" applyBorder="1" applyFont="1">
      <alignment horizontal="center" vertical="center"/>
    </xf>
    <xf borderId="51" fillId="18" fontId="54" numFmtId="4" xfId="0" applyAlignment="1" applyBorder="1" applyFont="1" applyNumberFormat="1">
      <alignment horizontal="right" vertical="center"/>
    </xf>
    <xf borderId="51" fillId="0" fontId="54" numFmtId="4" xfId="0" applyAlignment="1" applyBorder="1" applyFont="1" applyNumberFormat="1">
      <alignment horizontal="right" vertical="center"/>
    </xf>
    <xf borderId="47" fillId="19" fontId="54" numFmtId="0" xfId="0" applyAlignment="1" applyBorder="1" applyFont="1">
      <alignment horizontal="left"/>
    </xf>
    <xf borderId="47" fillId="18" fontId="55" numFmtId="0" xfId="0" applyAlignment="1" applyBorder="1" applyFont="1">
      <alignment horizontal="left"/>
    </xf>
    <xf borderId="47" fillId="18" fontId="55" numFmtId="4" xfId="0" applyAlignment="1" applyBorder="1" applyFont="1" applyNumberFormat="1">
      <alignment horizontal="right" vertical="center"/>
    </xf>
    <xf borderId="47" fillId="19" fontId="55" numFmtId="4" xfId="0" applyAlignment="1" applyBorder="1" applyFont="1" applyNumberFormat="1">
      <alignment horizontal="right" vertical="center"/>
    </xf>
    <xf borderId="48" fillId="19" fontId="55" numFmtId="4" xfId="0" applyAlignment="1" applyBorder="1" applyFont="1" applyNumberFormat="1">
      <alignment horizontal="right" vertical="center"/>
    </xf>
    <xf borderId="47" fillId="3" fontId="54" numFmtId="0" xfId="0" applyBorder="1" applyFont="1"/>
    <xf borderId="47" fillId="18" fontId="55" numFmtId="0" xfId="0" applyAlignment="1" applyBorder="1" applyFont="1">
      <alignment horizontal="center"/>
    </xf>
    <xf borderId="47" fillId="3" fontId="55" numFmtId="4" xfId="0" applyAlignment="1" applyBorder="1" applyFont="1" applyNumberFormat="1">
      <alignment horizontal="right" vertical="center"/>
    </xf>
    <xf borderId="48" fillId="3" fontId="55" numFmtId="4" xfId="0" applyAlignment="1" applyBorder="1" applyFont="1" applyNumberFormat="1">
      <alignment horizontal="right" vertical="center"/>
    </xf>
    <xf borderId="52" fillId="0" fontId="54" numFmtId="0" xfId="0" applyAlignment="1" applyBorder="1" applyFont="1">
      <alignment horizontal="center" vertical="center"/>
    </xf>
    <xf borderId="54" fillId="18" fontId="54" numFmtId="0" xfId="0" applyAlignment="1" applyBorder="1" applyFont="1">
      <alignment horizontal="center" vertical="center"/>
    </xf>
    <xf borderId="54" fillId="18" fontId="54" numFmtId="4" xfId="0" applyAlignment="1" applyBorder="1" applyFont="1" applyNumberFormat="1">
      <alignment horizontal="right" vertical="center"/>
    </xf>
    <xf borderId="54" fillId="0" fontId="54" numFmtId="4" xfId="0" applyAlignment="1" applyBorder="1" applyFont="1" applyNumberFormat="1">
      <alignment horizontal="right" vertical="center"/>
    </xf>
    <xf borderId="22" fillId="16" fontId="56" numFmtId="0" xfId="0" applyAlignment="1" applyBorder="1" applyFont="1">
      <alignment horizontal="center"/>
    </xf>
    <xf borderId="23" fillId="16" fontId="56" numFmtId="0" xfId="0" applyBorder="1" applyFont="1"/>
    <xf borderId="24" fillId="16" fontId="56" numFmtId="0" xfId="0" applyBorder="1" applyFont="1"/>
    <xf borderId="0" fillId="0" fontId="56" numFmtId="0" xfId="0" applyFont="1"/>
    <xf borderId="16" fillId="15" fontId="56" numFmtId="0" xfId="0" applyBorder="1" applyFont="1"/>
    <xf borderId="25" fillId="15" fontId="56" numFmtId="0" xfId="0" applyBorder="1" applyFont="1"/>
    <xf borderId="26" fillId="16" fontId="56" numFmtId="0" xfId="0" applyAlignment="1" applyBorder="1" applyFont="1">
      <alignment horizontal="center"/>
    </xf>
    <xf borderId="16" fillId="16" fontId="56" numFmtId="0" xfId="0" applyBorder="1" applyFont="1"/>
    <xf borderId="27" fillId="16" fontId="56" numFmtId="0" xfId="0" applyBorder="1" applyFont="1"/>
    <xf borderId="16" fillId="16" fontId="56" numFmtId="0" xfId="0" applyAlignment="1" applyBorder="1" applyFont="1">
      <alignment horizontal="left"/>
    </xf>
    <xf borderId="16" fillId="16" fontId="56" numFmtId="4" xfId="0" applyBorder="1" applyFont="1" applyNumberFormat="1"/>
    <xf borderId="28" fillId="16" fontId="56" numFmtId="0" xfId="0" applyAlignment="1" applyBorder="1" applyFont="1">
      <alignment horizontal="center"/>
    </xf>
    <xf borderId="29" fillId="16" fontId="56" numFmtId="0" xfId="0" applyBorder="1" applyFont="1"/>
    <xf borderId="30" fillId="16" fontId="56" numFmtId="0" xfId="0" applyBorder="1" applyFont="1"/>
    <xf borderId="0" fillId="0" fontId="57" numFmtId="0" xfId="0" applyAlignment="1" applyFont="1">
      <alignment horizontal="center"/>
    </xf>
    <xf borderId="0" fillId="0" fontId="57" numFmtId="0" xfId="0" applyFont="1"/>
    <xf borderId="16" fillId="15" fontId="57" numFmtId="0" xfId="0" applyBorder="1" applyFont="1"/>
    <xf borderId="31" fillId="0" fontId="56" numFmtId="0" xfId="0" applyAlignment="1" applyBorder="1" applyFont="1">
      <alignment horizontal="center" vertical="center"/>
    </xf>
    <xf borderId="32" fillId="0" fontId="56" numFmtId="0" xfId="0" applyAlignment="1" applyBorder="1" applyFont="1">
      <alignment horizontal="center" shrinkToFit="0" vertical="center" wrapText="1"/>
    </xf>
    <xf borderId="33" fillId="0" fontId="56" numFmtId="0" xfId="0" applyAlignment="1" applyBorder="1" applyFont="1">
      <alignment horizontal="center" vertical="center"/>
    </xf>
    <xf borderId="33" fillId="0" fontId="56" numFmtId="0" xfId="0" applyAlignment="1" applyBorder="1" applyFont="1">
      <alignment horizontal="center" shrinkToFit="0" vertical="center" wrapText="1"/>
    </xf>
    <xf borderId="36" fillId="0" fontId="56" numFmtId="0" xfId="0" applyAlignment="1" applyBorder="1" applyFont="1">
      <alignment horizontal="center" shrinkToFit="0" vertical="center" wrapText="1"/>
    </xf>
    <xf borderId="16" fillId="15" fontId="56" numFmtId="0" xfId="0" applyAlignment="1" applyBorder="1" applyFont="1">
      <alignment horizontal="center" shrinkToFit="0" vertical="center" wrapText="1"/>
    </xf>
    <xf borderId="25" fillId="15" fontId="56" numFmtId="0" xfId="0" applyAlignment="1" applyBorder="1" applyFont="1">
      <alignment horizontal="center" shrinkToFit="0" vertical="center" wrapText="1"/>
    </xf>
    <xf borderId="0" fillId="0" fontId="56" numFmtId="0" xfId="0" applyAlignment="1" applyFont="1">
      <alignment horizontal="center" shrinkToFit="0" vertical="center" wrapText="1"/>
    </xf>
    <xf borderId="2" fillId="0" fontId="56" numFmtId="0" xfId="0" applyAlignment="1" applyBorder="1" applyFont="1">
      <alignment horizontal="center" shrinkToFit="0" vertical="center" wrapText="1"/>
    </xf>
    <xf borderId="2" fillId="0" fontId="56" numFmtId="0" xfId="0" applyAlignment="1" applyBorder="1" applyFont="1">
      <alignment horizontal="center" vertical="center"/>
    </xf>
    <xf borderId="11" fillId="0" fontId="56" numFmtId="0" xfId="0" applyAlignment="1" applyBorder="1" applyFont="1">
      <alignment horizontal="center" shrinkToFit="0" vertical="center" wrapText="1"/>
    </xf>
    <xf borderId="39" fillId="8" fontId="57" numFmtId="166" xfId="0" applyAlignment="1" applyBorder="1" applyFont="1" applyNumberFormat="1">
      <alignment horizontal="center" vertical="center"/>
    </xf>
    <xf borderId="2" fillId="8" fontId="57" numFmtId="166" xfId="0" applyAlignment="1" applyBorder="1" applyFont="1" applyNumberFormat="1">
      <alignment horizontal="center" vertical="center"/>
    </xf>
    <xf borderId="16" fillId="15" fontId="57" numFmtId="166" xfId="0" applyAlignment="1" applyBorder="1" applyFont="1" applyNumberFormat="1">
      <alignment horizontal="center" vertical="center"/>
    </xf>
    <xf borderId="0" fillId="0" fontId="57" numFmtId="166" xfId="0" applyAlignment="1" applyFont="1" applyNumberFormat="1">
      <alignment horizontal="center" vertical="center"/>
    </xf>
    <xf borderId="40" fillId="17" fontId="56" numFmtId="0" xfId="0" applyAlignment="1" applyBorder="1" applyFont="1">
      <alignment horizontal="center"/>
    </xf>
    <xf borderId="41" fillId="17" fontId="56" numFmtId="0" xfId="0" applyBorder="1" applyFont="1"/>
    <xf borderId="41" fillId="17" fontId="56" numFmtId="0" xfId="0" applyAlignment="1" applyBorder="1" applyFont="1">
      <alignment horizontal="center"/>
    </xf>
    <xf borderId="16" fillId="15" fontId="56" numFmtId="4" xfId="0" applyAlignment="1" applyBorder="1" applyFont="1" applyNumberFormat="1">
      <alignment horizontal="right" vertical="center"/>
    </xf>
    <xf borderId="0" fillId="0" fontId="56" numFmtId="4" xfId="0" applyAlignment="1" applyFont="1" applyNumberFormat="1">
      <alignment horizontal="right" vertical="center"/>
    </xf>
    <xf borderId="42" fillId="0" fontId="57" numFmtId="0" xfId="0" applyAlignment="1" applyBorder="1" applyFont="1">
      <alignment horizontal="center"/>
    </xf>
    <xf borderId="43" fillId="0" fontId="57" numFmtId="0" xfId="0" applyBorder="1" applyFont="1"/>
    <xf borderId="43" fillId="0" fontId="57" numFmtId="0" xfId="0" applyAlignment="1" applyBorder="1" applyFont="1">
      <alignment horizontal="center"/>
    </xf>
    <xf borderId="43" fillId="0" fontId="57" numFmtId="4" xfId="0" applyAlignment="1" applyBorder="1" applyFont="1" applyNumberFormat="1">
      <alignment horizontal="right" vertical="center"/>
    </xf>
    <xf borderId="43" fillId="0" fontId="57" numFmtId="167" xfId="0" applyAlignment="1" applyBorder="1" applyFont="1" applyNumberFormat="1">
      <alignment horizontal="right" vertical="center"/>
    </xf>
    <xf borderId="44" fillId="0" fontId="57" numFmtId="4" xfId="0" applyAlignment="1" applyBorder="1" applyFont="1" applyNumberFormat="1">
      <alignment horizontal="right" vertical="center"/>
    </xf>
    <xf borderId="45" fillId="0" fontId="57" numFmtId="4" xfId="0" applyAlignment="1" applyBorder="1" applyFont="1" applyNumberFormat="1">
      <alignment horizontal="right" vertical="center"/>
    </xf>
    <xf borderId="16" fillId="15" fontId="57" numFmtId="4" xfId="0" applyAlignment="1" applyBorder="1" applyFont="1" applyNumberFormat="1">
      <alignment horizontal="right" vertical="center"/>
    </xf>
    <xf borderId="0" fillId="0" fontId="57" numFmtId="4" xfId="0" applyAlignment="1" applyFont="1" applyNumberFormat="1">
      <alignment horizontal="right" vertical="center"/>
    </xf>
    <xf borderId="43" fillId="0" fontId="57" numFmtId="4" xfId="0" applyAlignment="1" applyBorder="1" applyFont="1" applyNumberFormat="1">
      <alignment horizontal="right" readingOrder="0" vertical="center"/>
    </xf>
    <xf borderId="46" fillId="17" fontId="56" numFmtId="0" xfId="0" applyAlignment="1" applyBorder="1" applyFont="1">
      <alignment horizontal="center"/>
    </xf>
    <xf borderId="47" fillId="17" fontId="56" numFmtId="0" xfId="0" applyBorder="1" applyFont="1"/>
    <xf borderId="47" fillId="17" fontId="56" numFmtId="0" xfId="0" applyAlignment="1" applyBorder="1" applyFont="1">
      <alignment horizontal="center"/>
    </xf>
    <xf borderId="43" fillId="0" fontId="57" numFmtId="0" xfId="0" applyAlignment="1" applyBorder="1" applyFont="1">
      <alignment horizontal="left"/>
    </xf>
    <xf borderId="49" fillId="0" fontId="56" numFmtId="0" xfId="0" applyAlignment="1" applyBorder="1" applyFont="1">
      <alignment horizontal="center" vertical="center"/>
    </xf>
    <xf borderId="51" fillId="18" fontId="56" numFmtId="0" xfId="0" applyAlignment="1" applyBorder="1" applyFont="1">
      <alignment horizontal="center" vertical="center"/>
    </xf>
    <xf borderId="51" fillId="18" fontId="56" numFmtId="4" xfId="0" applyAlignment="1" applyBorder="1" applyFont="1" applyNumberFormat="1">
      <alignment horizontal="right" vertical="center"/>
    </xf>
    <xf borderId="51" fillId="0" fontId="56" numFmtId="4" xfId="0" applyAlignment="1" applyBorder="1" applyFont="1" applyNumberFormat="1">
      <alignment horizontal="right" vertical="center"/>
    </xf>
    <xf borderId="47" fillId="19" fontId="56" numFmtId="0" xfId="0" applyAlignment="1" applyBorder="1" applyFont="1">
      <alignment horizontal="left"/>
    </xf>
    <xf borderId="47" fillId="18" fontId="57" numFmtId="0" xfId="0" applyAlignment="1" applyBorder="1" applyFont="1">
      <alignment horizontal="left"/>
    </xf>
    <xf borderId="47" fillId="18" fontId="57" numFmtId="4" xfId="0" applyAlignment="1" applyBorder="1" applyFont="1" applyNumberFormat="1">
      <alignment horizontal="right" vertical="center"/>
    </xf>
    <xf borderId="47" fillId="19" fontId="57" numFmtId="4" xfId="0" applyAlignment="1" applyBorder="1" applyFont="1" applyNumberFormat="1">
      <alignment horizontal="right" vertical="center"/>
    </xf>
    <xf borderId="48" fillId="19" fontId="57" numFmtId="4" xfId="0" applyAlignment="1" applyBorder="1" applyFont="1" applyNumberFormat="1">
      <alignment horizontal="right" vertical="center"/>
    </xf>
    <xf borderId="47" fillId="3" fontId="56" numFmtId="0" xfId="0" applyBorder="1" applyFont="1"/>
    <xf borderId="47" fillId="18" fontId="57" numFmtId="0" xfId="0" applyAlignment="1" applyBorder="1" applyFont="1">
      <alignment horizontal="center"/>
    </xf>
    <xf borderId="47" fillId="3" fontId="57" numFmtId="4" xfId="0" applyAlignment="1" applyBorder="1" applyFont="1" applyNumberFormat="1">
      <alignment horizontal="right" vertical="center"/>
    </xf>
    <xf borderId="48" fillId="3" fontId="57" numFmtId="4" xfId="0" applyAlignment="1" applyBorder="1" applyFont="1" applyNumberFormat="1">
      <alignment horizontal="right" vertical="center"/>
    </xf>
    <xf borderId="52" fillId="0" fontId="56" numFmtId="0" xfId="0" applyAlignment="1" applyBorder="1" applyFont="1">
      <alignment horizontal="center" vertical="center"/>
    </xf>
    <xf borderId="54" fillId="18" fontId="56" numFmtId="0" xfId="0" applyAlignment="1" applyBorder="1" applyFont="1">
      <alignment horizontal="center" vertical="center"/>
    </xf>
    <xf borderId="54" fillId="18" fontId="56" numFmtId="4" xfId="0" applyAlignment="1" applyBorder="1" applyFont="1" applyNumberFormat="1">
      <alignment horizontal="right" vertical="center"/>
    </xf>
    <xf borderId="54" fillId="0" fontId="56" numFmtId="4" xfId="0" applyAlignment="1" applyBorder="1" applyFont="1" applyNumberFormat="1">
      <alignment horizontal="right" vertical="center"/>
    </xf>
    <xf borderId="2" fillId="0" fontId="20" numFmtId="0" xfId="0" applyAlignment="1" applyBorder="1" applyFont="1">
      <alignment readingOrder="0"/>
    </xf>
    <xf borderId="2" fillId="0" fontId="21" numFmtId="49" xfId="0" applyAlignment="1" applyBorder="1" applyFont="1" applyNumberFormat="1">
      <alignment horizontal="right"/>
    </xf>
    <xf borderId="2" fillId="0" fontId="22" numFmtId="4" xfId="0" applyAlignment="1" applyBorder="1" applyFont="1" applyNumberFormat="1">
      <alignment readingOrder="0" vertical="bottom"/>
    </xf>
    <xf borderId="2" fillId="0" fontId="33" numFmtId="4" xfId="0" applyAlignment="1" applyBorder="1" applyFont="1" applyNumberFormat="1">
      <alignment horizontal="right" readingOrder="0"/>
    </xf>
    <xf borderId="2" fillId="0" fontId="4" numFmtId="4" xfId="0" applyAlignment="1" applyBorder="1" applyFont="1" applyNumberFormat="1">
      <alignment horizontal="right" readingOrder="0" vertical="bottom"/>
    </xf>
    <xf borderId="2" fillId="0" fontId="4" numFmtId="4" xfId="0" applyAlignment="1" applyBorder="1" applyFont="1" applyNumberFormat="1">
      <alignment horizontal="right" vertical="bottom"/>
    </xf>
    <xf borderId="14" fillId="12" fontId="58" numFmtId="0" xfId="0" applyAlignment="1" applyBorder="1" applyFont="1">
      <alignment horizontal="center" readingOrder="0"/>
    </xf>
    <xf borderId="22" fillId="17" fontId="44" numFmtId="0" xfId="0" applyAlignment="1" applyBorder="1" applyFont="1">
      <alignment horizontal="center"/>
    </xf>
    <xf borderId="23" fillId="17" fontId="44" numFmtId="0" xfId="0" applyBorder="1" applyFont="1"/>
    <xf borderId="23" fillId="17" fontId="44" numFmtId="0" xfId="0" applyAlignment="1" applyBorder="1" applyFont="1">
      <alignment readingOrder="0"/>
    </xf>
    <xf borderId="24" fillId="17" fontId="44" numFmtId="0" xfId="0" applyBorder="1" applyFont="1"/>
    <xf borderId="26" fillId="17" fontId="44" numFmtId="0" xfId="0" applyAlignment="1" applyBorder="1" applyFont="1">
      <alignment horizontal="center"/>
    </xf>
    <xf borderId="16" fillId="17" fontId="44" numFmtId="0" xfId="0" applyBorder="1" applyFont="1"/>
    <xf borderId="27" fillId="17" fontId="44" numFmtId="0" xfId="0" applyBorder="1" applyFont="1"/>
    <xf borderId="16" fillId="17" fontId="44" numFmtId="0" xfId="0" applyAlignment="1" applyBorder="1" applyFont="1">
      <alignment horizontal="left"/>
    </xf>
    <xf borderId="16" fillId="17" fontId="44" numFmtId="4" xfId="0" applyBorder="1" applyFont="1" applyNumberFormat="1"/>
    <xf borderId="28" fillId="17" fontId="44" numFmtId="0" xfId="0" applyAlignment="1" applyBorder="1" applyFont="1">
      <alignment horizontal="center"/>
    </xf>
    <xf borderId="29" fillId="17" fontId="44" numFmtId="0" xfId="0" applyBorder="1" applyFont="1"/>
    <xf borderId="30" fillId="17" fontId="44" numFmtId="0" xfId="0" applyBorder="1" applyFont="1"/>
    <xf borderId="0" fillId="0" fontId="38" numFmtId="0" xfId="0" applyFont="1"/>
    <xf borderId="0" fillId="0" fontId="44" numFmtId="4" xfId="0" applyFont="1" applyNumberFormat="1"/>
    <xf borderId="0" fillId="0" fontId="4" numFmtId="0" xfId="0" applyAlignment="1" applyFont="1">
      <alignment horizontal="left" vertical="bottom"/>
    </xf>
    <xf borderId="55" fillId="0" fontId="44" numFmtId="0" xfId="0" applyAlignment="1" applyBorder="1" applyFont="1">
      <alignment horizontal="left" shrinkToFit="0" vertical="center" wrapText="1"/>
    </xf>
    <xf borderId="56" fillId="0" fontId="15" numFmtId="0" xfId="0" applyBorder="1" applyFont="1"/>
    <xf borderId="57" fillId="20" fontId="44" numFmtId="0" xfId="0" applyAlignment="1" applyBorder="1" applyFill="1" applyFont="1">
      <alignment horizontal="center" vertical="center"/>
    </xf>
    <xf borderId="58" fillId="0" fontId="15" numFmtId="0" xfId="0" applyBorder="1" applyFont="1"/>
    <xf borderId="59" fillId="0" fontId="15" numFmtId="0" xfId="0" applyBorder="1" applyFont="1"/>
    <xf borderId="60" fillId="20" fontId="44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61" fillId="0" fontId="15" numFmtId="0" xfId="0" applyBorder="1" applyFont="1"/>
    <xf borderId="62" fillId="0" fontId="15" numFmtId="0" xfId="0" applyBorder="1" applyFont="1"/>
    <xf borderId="63" fillId="0" fontId="44" numFmtId="0" xfId="0" applyAlignment="1" applyBorder="1" applyFont="1">
      <alignment horizontal="center" vertical="center"/>
    </xf>
    <xf borderId="64" fillId="0" fontId="44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65" fillId="17" fontId="59" numFmtId="0" xfId="0" applyAlignment="1" applyBorder="1" applyFont="1">
      <alignment horizontal="center" vertical="center"/>
    </xf>
    <xf borderId="66" fillId="17" fontId="60" numFmtId="0" xfId="0" applyAlignment="1" applyBorder="1" applyFont="1">
      <alignment horizontal="center"/>
    </xf>
    <xf borderId="2" fillId="17" fontId="61" numFmtId="4" xfId="0" applyAlignment="1" applyBorder="1" applyFont="1" applyNumberFormat="1">
      <alignment horizontal="right" vertical="bottom"/>
    </xf>
    <xf borderId="67" fillId="17" fontId="59" numFmtId="4" xfId="0" applyBorder="1" applyFont="1" applyNumberFormat="1"/>
    <xf borderId="67" fillId="17" fontId="59" numFmtId="4" xfId="0" applyAlignment="1" applyBorder="1" applyFont="1" applyNumberFormat="1">
      <alignment readingOrder="0"/>
    </xf>
    <xf borderId="0" fillId="0" fontId="59" numFmtId="0" xfId="0" applyFont="1"/>
    <xf borderId="68" fillId="17" fontId="60" numFmtId="0" xfId="0" applyAlignment="1" applyBorder="1" applyFont="1">
      <alignment horizontal="center"/>
    </xf>
    <xf borderId="2" fillId="17" fontId="59" numFmtId="4" xfId="0" applyBorder="1" applyFont="1" applyNumberFormat="1"/>
    <xf borderId="2" fillId="17" fontId="59" numFmtId="4" xfId="0" applyAlignment="1" applyBorder="1" applyFont="1" applyNumberFormat="1">
      <alignment readingOrder="0"/>
    </xf>
    <xf borderId="0" fillId="0" fontId="62" numFmtId="0" xfId="0" applyAlignment="1" applyFont="1">
      <alignment horizontal="left" vertical="bottom"/>
    </xf>
    <xf borderId="5" fillId="21" fontId="0" numFmtId="0" xfId="0" applyAlignment="1" applyBorder="1" applyFill="1" applyFont="1">
      <alignment horizontal="center" vertical="center"/>
    </xf>
    <xf borderId="68" fillId="21" fontId="44" numFmtId="0" xfId="0" applyAlignment="1" applyBorder="1" applyFont="1">
      <alignment horizontal="center"/>
    </xf>
    <xf borderId="2" fillId="21" fontId="4" numFmtId="4" xfId="0" applyAlignment="1" applyBorder="1" applyFont="1" applyNumberFormat="1">
      <alignment horizontal="right" vertical="bottom"/>
    </xf>
    <xf borderId="2" fillId="21" fontId="0" numFmtId="4" xfId="0" applyBorder="1" applyFont="1" applyNumberFormat="1"/>
    <xf borderId="0" fillId="0" fontId="62" numFmtId="0" xfId="0" applyAlignment="1" applyFont="1">
      <alignment horizontal="left" vertical="bottom"/>
    </xf>
    <xf borderId="43" fillId="6" fontId="62" numFmtId="0" xfId="0" applyAlignment="1" applyBorder="1" applyFont="1">
      <alignment horizontal="center" readingOrder="0" vertical="center"/>
    </xf>
    <xf borderId="68" fillId="6" fontId="62" numFmtId="0" xfId="0" applyAlignment="1" applyBorder="1" applyFont="1">
      <alignment horizontal="center" vertical="bottom"/>
    </xf>
    <xf borderId="8" fillId="6" fontId="61" numFmtId="4" xfId="0" applyAlignment="1" applyBorder="1" applyFont="1" applyNumberFormat="1">
      <alignment horizontal="right" readingOrder="0" vertical="bottom"/>
    </xf>
    <xf borderId="2" fillId="6" fontId="61" numFmtId="4" xfId="0" applyAlignment="1" applyBorder="1" applyFont="1" applyNumberFormat="1">
      <alignment horizontal="right" readingOrder="0" vertical="bottom"/>
    </xf>
    <xf borderId="2" fillId="6" fontId="61" numFmtId="4" xfId="0" applyAlignment="1" applyBorder="1" applyFont="1" applyNumberFormat="1">
      <alignment readingOrder="0" vertical="bottom"/>
    </xf>
    <xf borderId="2" fillId="6" fontId="61" numFmtId="4" xfId="0" applyAlignment="1" applyBorder="1" applyFont="1" applyNumberFormat="1">
      <alignment vertical="bottom"/>
    </xf>
    <xf borderId="2" fillId="6" fontId="61" numFmtId="4" xfId="0" applyAlignment="1" applyBorder="1" applyFont="1" applyNumberFormat="1">
      <alignment horizontal="right" vertical="bottom"/>
    </xf>
    <xf borderId="0" fillId="6" fontId="59" numFmtId="0" xfId="0" applyFont="1"/>
    <xf borderId="11" fillId="6" fontId="61" numFmtId="4" xfId="0" applyAlignment="1" applyBorder="1" applyFont="1" applyNumberFormat="1">
      <alignment horizontal="right" vertical="bottom"/>
    </xf>
    <xf borderId="11" fillId="6" fontId="61" numFmtId="4" xfId="0" applyAlignment="1" applyBorder="1" applyFont="1" applyNumberFormat="1">
      <alignment horizontal="right" readingOrder="0" vertical="bottom"/>
    </xf>
    <xf borderId="5" fillId="3" fontId="13" numFmtId="0" xfId="0" applyAlignment="1" applyBorder="1" applyFont="1">
      <alignment horizontal="center" vertical="center"/>
    </xf>
    <xf borderId="68" fillId="3" fontId="13" numFmtId="0" xfId="0" applyAlignment="1" applyBorder="1" applyFont="1">
      <alignment horizontal="center" vertical="bottom"/>
    </xf>
    <xf borderId="8" fillId="3" fontId="63" numFmtId="4" xfId="0" applyAlignment="1" applyBorder="1" applyFont="1" applyNumberFormat="1">
      <alignment horizontal="right" vertical="bottom"/>
    </xf>
    <xf borderId="0" fillId="6" fontId="64" numFmtId="0" xfId="0" applyFont="1"/>
    <xf borderId="69" fillId="3" fontId="13" numFmtId="0" xfId="0" applyAlignment="1" applyBorder="1" applyFont="1">
      <alignment horizontal="center" vertical="bottom"/>
    </xf>
    <xf borderId="10" fillId="3" fontId="63" numFmtId="4" xfId="0" applyAlignment="1" applyBorder="1" applyFont="1" applyNumberFormat="1">
      <alignment horizontal="right" vertical="bottom"/>
    </xf>
    <xf borderId="5" fillId="20" fontId="0" numFmtId="0" xfId="0" applyAlignment="1" applyBorder="1" applyFont="1">
      <alignment horizontal="center" vertical="center"/>
    </xf>
    <xf borderId="68" fillId="20" fontId="65" numFmtId="0" xfId="0" applyAlignment="1" applyBorder="1" applyFont="1">
      <alignment horizontal="center"/>
    </xf>
    <xf borderId="70" fillId="20" fontId="64" numFmtId="4" xfId="0" applyBorder="1" applyFont="1" applyNumberFormat="1"/>
    <xf borderId="2" fillId="20" fontId="64" numFmtId="4" xfId="0" applyBorder="1" applyFont="1" applyNumberFormat="1"/>
    <xf borderId="0" fillId="0" fontId="64" numFmtId="0" xfId="0" applyFont="1"/>
    <xf borderId="5" fillId="0" fontId="0" numFmtId="0" xfId="0" applyAlignment="1" applyBorder="1" applyFont="1">
      <alignment horizontal="center" vertical="center"/>
    </xf>
    <xf borderId="68" fillId="0" fontId="60" numFmtId="0" xfId="0" applyAlignment="1" applyBorder="1" applyFont="1">
      <alignment horizontal="center"/>
    </xf>
    <xf borderId="8" fillId="0" fontId="59" numFmtId="4" xfId="0" applyBorder="1" applyFont="1" applyNumberFormat="1"/>
    <xf borderId="2" fillId="0" fontId="59" numFmtId="4" xfId="0" applyBorder="1" applyFont="1" applyNumberFormat="1"/>
    <xf borderId="68" fillId="0" fontId="44" numFmtId="0" xfId="0" applyAlignment="1" applyBorder="1" applyFont="1">
      <alignment horizontal="center"/>
    </xf>
    <xf borderId="8" fillId="0" fontId="0" numFmtId="4" xfId="0" applyBorder="1" applyFont="1" applyNumberFormat="1"/>
    <xf borderId="2" fillId="0" fontId="0" numFmtId="4" xfId="0" applyBorder="1" applyFont="1" applyNumberFormat="1"/>
    <xf borderId="5" fillId="22" fontId="0" numFmtId="0" xfId="0" applyAlignment="1" applyBorder="1" applyFill="1" applyFont="1">
      <alignment horizontal="center" vertical="center"/>
    </xf>
    <xf borderId="68" fillId="22" fontId="60" numFmtId="0" xfId="0" applyAlignment="1" applyBorder="1" applyFont="1">
      <alignment horizontal="center"/>
    </xf>
    <xf borderId="70" fillId="22" fontId="59" numFmtId="4" xfId="0" applyBorder="1" applyFont="1" applyNumberFormat="1"/>
    <xf borderId="2" fillId="22" fontId="59" numFmtId="4" xfId="0" applyBorder="1" applyFont="1" applyNumberFormat="1"/>
    <xf borderId="68" fillId="22" fontId="44" numFmtId="0" xfId="0" applyAlignment="1" applyBorder="1" applyFont="1">
      <alignment horizontal="center"/>
    </xf>
    <xf borderId="70" fillId="22" fontId="0" numFmtId="4" xfId="0" applyBorder="1" applyFont="1" applyNumberFormat="1"/>
    <xf borderId="2" fillId="22" fontId="0" numFmtId="4" xfId="0" applyBorder="1" applyFont="1" applyNumberFormat="1"/>
    <xf borderId="0" fillId="0" fontId="4" numFmtId="0" xfId="0" applyAlignment="1" applyFont="1">
      <alignment horizontal="left" vertical="bottom"/>
    </xf>
    <xf borderId="2" fillId="0" fontId="0" numFmtId="0" xfId="0" applyBorder="1" applyFont="1"/>
    <xf borderId="8" fillId="0" fontId="0" numFmtId="0" xfId="0" applyBorder="1" applyFont="1"/>
    <xf borderId="71" fillId="23" fontId="0" numFmtId="0" xfId="0" applyAlignment="1" applyBorder="1" applyFill="1" applyFont="1">
      <alignment horizontal="left"/>
    </xf>
    <xf borderId="72" fillId="23" fontId="0" numFmtId="0" xfId="0" applyAlignment="1" applyBorder="1" applyFont="1">
      <alignment horizontal="left"/>
    </xf>
    <xf borderId="16" fillId="23" fontId="59" numFmtId="0" xfId="0" applyAlignment="1" applyBorder="1" applyFont="1">
      <alignment horizontal="left"/>
    </xf>
    <xf borderId="5" fillId="21" fontId="59" numFmtId="0" xfId="0" applyAlignment="1" applyBorder="1" applyFont="1">
      <alignment horizontal="center" vertical="center"/>
    </xf>
    <xf borderId="68" fillId="21" fontId="60" numFmtId="0" xfId="0" applyAlignment="1" applyBorder="1" applyFont="1">
      <alignment horizontal="center"/>
    </xf>
    <xf borderId="70" fillId="21" fontId="59" numFmtId="4" xfId="0" applyBorder="1" applyFont="1" applyNumberFormat="1"/>
    <xf borderId="2" fillId="21" fontId="59" numFmtId="4" xfId="0" applyBorder="1" applyFont="1" applyNumberFormat="1"/>
    <xf borderId="0" fillId="0" fontId="2" numFmtId="0" xfId="0" applyAlignment="1" applyFont="1">
      <alignment horizontal="left"/>
    </xf>
    <xf borderId="0" fillId="3" fontId="4" numFmtId="0" xfId="0" applyAlignment="1" applyFont="1">
      <alignment vertical="bottom"/>
    </xf>
    <xf borderId="0" fillId="3" fontId="61" numFmtId="0" xfId="0" applyAlignment="1" applyFont="1">
      <alignment vertical="bottom"/>
    </xf>
    <xf borderId="0" fillId="3" fontId="61" numFmtId="0" xfId="0" applyAlignment="1" applyFont="1">
      <alignment horizontal="right" vertical="bottom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847725" cy="8477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314325" cy="31432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266700" cy="266700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266700" cy="266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71"/>
    <col customWidth="1" min="2" max="26" width="8.71"/>
  </cols>
  <sheetData>
    <row r="1" ht="9.0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"&amp;mid(ADHB!C7,3,100)</f>
        <v>Pertanian Tanaman Hortikultura Semusim  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9.0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43"/>
  </cols>
  <sheetData>
    <row r="1">
      <c r="A1" s="30" t="s">
        <v>22</v>
      </c>
      <c r="B1" s="31"/>
      <c r="C1" s="31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2"/>
      <c r="AH1" s="32"/>
      <c r="AI1" s="32"/>
      <c r="AJ1" s="32"/>
      <c r="AK1" s="33"/>
      <c r="AL1" s="32"/>
      <c r="AM1" s="32"/>
      <c r="AN1" s="32"/>
      <c r="AO1" s="32"/>
      <c r="AP1" s="33"/>
      <c r="AQ1" s="32"/>
      <c r="AR1" s="32"/>
      <c r="AS1" s="34">
        <f>SUM(AS4:AS27)</f>
        <v>60337</v>
      </c>
      <c r="AT1" s="32"/>
      <c r="AU1" s="32"/>
      <c r="AV1" s="32"/>
      <c r="AW1" s="35">
        <f t="shared" ref="AW1:AX1" si="1">SUM(AW4:AW27)</f>
        <v>71317</v>
      </c>
      <c r="AX1" s="35">
        <f t="shared" si="1"/>
        <v>65645</v>
      </c>
      <c r="AY1" s="32"/>
      <c r="AZ1" s="32"/>
      <c r="BA1" s="32"/>
      <c r="BB1" s="32"/>
      <c r="BC1" s="36"/>
      <c r="BD1" s="32"/>
      <c r="BE1" s="32"/>
      <c r="BF1" s="32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</row>
    <row r="2">
      <c r="A2" s="38" t="s">
        <v>23</v>
      </c>
      <c r="B2" s="39"/>
      <c r="C2" s="40" t="s">
        <v>24</v>
      </c>
      <c r="D2" s="41">
        <v>2010.0</v>
      </c>
      <c r="E2" s="42"/>
      <c r="F2" s="42"/>
      <c r="G2" s="42"/>
      <c r="H2" s="43"/>
      <c r="I2" s="41">
        <v>2011.0</v>
      </c>
      <c r="J2" s="42"/>
      <c r="K2" s="42"/>
      <c r="L2" s="42"/>
      <c r="M2" s="43"/>
      <c r="N2" s="41">
        <v>2012.0</v>
      </c>
      <c r="O2" s="42"/>
      <c r="P2" s="42"/>
      <c r="Q2" s="42"/>
      <c r="R2" s="43"/>
      <c r="S2" s="41">
        <v>2013.0</v>
      </c>
      <c r="T2" s="42"/>
      <c r="U2" s="42"/>
      <c r="V2" s="42"/>
      <c r="W2" s="43"/>
      <c r="X2" s="41">
        <v>2014.0</v>
      </c>
      <c r="Y2" s="42"/>
      <c r="Z2" s="42"/>
      <c r="AA2" s="42"/>
      <c r="AB2" s="43"/>
      <c r="AC2" s="41">
        <v>2015.0</v>
      </c>
      <c r="AD2" s="42"/>
      <c r="AE2" s="42"/>
      <c r="AF2" s="42"/>
      <c r="AG2" s="43"/>
      <c r="AH2" s="41">
        <v>2016.0</v>
      </c>
      <c r="AI2" s="42"/>
      <c r="AJ2" s="42"/>
      <c r="AK2" s="42"/>
      <c r="AL2" s="43"/>
      <c r="AM2" s="41">
        <v>2017.0</v>
      </c>
      <c r="AN2" s="42"/>
      <c r="AO2" s="42"/>
      <c r="AP2" s="42"/>
      <c r="AQ2" s="43"/>
      <c r="AR2" s="41">
        <v>2018.0</v>
      </c>
      <c r="AS2" s="42"/>
      <c r="AT2" s="42"/>
      <c r="AU2" s="42"/>
      <c r="AV2" s="43"/>
      <c r="AW2" s="41">
        <v>2019.0</v>
      </c>
      <c r="AX2" s="42"/>
      <c r="AY2" s="42"/>
      <c r="AZ2" s="42"/>
      <c r="BA2" s="43"/>
      <c r="BB2" s="41">
        <v>2020.0</v>
      </c>
      <c r="BC2" s="42"/>
      <c r="BD2" s="42"/>
      <c r="BE2" s="42"/>
      <c r="BF2" s="43"/>
      <c r="BG2" s="41">
        <v>2021.0</v>
      </c>
      <c r="BH2" s="42"/>
      <c r="BI2" s="42"/>
      <c r="BJ2" s="42"/>
      <c r="BK2" s="43"/>
      <c r="BL2" s="41">
        <v>2022.0</v>
      </c>
      <c r="BM2" s="42"/>
      <c r="BN2" s="42"/>
      <c r="BO2" s="42"/>
      <c r="BP2" s="43"/>
      <c r="BQ2" s="41">
        <v>2023.0</v>
      </c>
      <c r="BR2" s="42"/>
      <c r="BS2" s="42"/>
      <c r="BT2" s="42"/>
      <c r="BU2" s="43"/>
      <c r="BV2" s="41">
        <v>2024.0</v>
      </c>
      <c r="BW2" s="42"/>
      <c r="BX2" s="42"/>
      <c r="BY2" s="42"/>
      <c r="BZ2" s="43"/>
      <c r="CA2" s="41">
        <v>2025.0</v>
      </c>
      <c r="CB2" s="42"/>
      <c r="CC2" s="42"/>
      <c r="CD2" s="42"/>
      <c r="CE2" s="43"/>
      <c r="CF2" s="41">
        <v>2026.0</v>
      </c>
      <c r="CG2" s="42"/>
      <c r="CH2" s="42"/>
      <c r="CI2" s="42"/>
      <c r="CJ2" s="43"/>
    </row>
    <row r="3">
      <c r="A3" s="44"/>
      <c r="B3" s="45"/>
      <c r="C3" s="46"/>
      <c r="D3" s="47" t="s">
        <v>25</v>
      </c>
      <c r="E3" s="47" t="s">
        <v>26</v>
      </c>
      <c r="F3" s="47" t="s">
        <v>27</v>
      </c>
      <c r="G3" s="47" t="s">
        <v>28</v>
      </c>
      <c r="H3" s="48" t="s">
        <v>29</v>
      </c>
      <c r="I3" s="47" t="s">
        <v>25</v>
      </c>
      <c r="J3" s="47" t="s">
        <v>26</v>
      </c>
      <c r="K3" s="47" t="s">
        <v>27</v>
      </c>
      <c r="L3" s="47" t="s">
        <v>28</v>
      </c>
      <c r="M3" s="48" t="s">
        <v>29</v>
      </c>
      <c r="N3" s="47" t="s">
        <v>25</v>
      </c>
      <c r="O3" s="47" t="s">
        <v>26</v>
      </c>
      <c r="P3" s="47" t="s">
        <v>27</v>
      </c>
      <c r="Q3" s="47" t="s">
        <v>28</v>
      </c>
      <c r="R3" s="47" t="s">
        <v>29</v>
      </c>
      <c r="S3" s="47" t="s">
        <v>25</v>
      </c>
      <c r="T3" s="47" t="s">
        <v>26</v>
      </c>
      <c r="U3" s="47" t="s">
        <v>27</v>
      </c>
      <c r="V3" s="47" t="s">
        <v>28</v>
      </c>
      <c r="W3" s="47" t="s">
        <v>29</v>
      </c>
      <c r="X3" s="47" t="s">
        <v>25</v>
      </c>
      <c r="Y3" s="47" t="s">
        <v>26</v>
      </c>
      <c r="Z3" s="47" t="s">
        <v>27</v>
      </c>
      <c r="AA3" s="47" t="s">
        <v>28</v>
      </c>
      <c r="AB3" s="48" t="s">
        <v>29</v>
      </c>
      <c r="AC3" s="47" t="s">
        <v>25</v>
      </c>
      <c r="AD3" s="47" t="s">
        <v>26</v>
      </c>
      <c r="AE3" s="47" t="s">
        <v>27</v>
      </c>
      <c r="AF3" s="47" t="s">
        <v>28</v>
      </c>
      <c r="AG3" s="48" t="s">
        <v>29</v>
      </c>
      <c r="AH3" s="47" t="s">
        <v>25</v>
      </c>
      <c r="AI3" s="47" t="s">
        <v>26</v>
      </c>
      <c r="AJ3" s="47" t="s">
        <v>27</v>
      </c>
      <c r="AK3" s="47" t="s">
        <v>28</v>
      </c>
      <c r="AL3" s="48" t="s">
        <v>29</v>
      </c>
      <c r="AM3" s="47" t="s">
        <v>25</v>
      </c>
      <c r="AN3" s="47" t="s">
        <v>26</v>
      </c>
      <c r="AO3" s="47" t="s">
        <v>27</v>
      </c>
      <c r="AP3" s="47" t="s">
        <v>28</v>
      </c>
      <c r="AQ3" s="48" t="s">
        <v>29</v>
      </c>
      <c r="AR3" s="47" t="s">
        <v>25</v>
      </c>
      <c r="AS3" s="47" t="s">
        <v>26</v>
      </c>
      <c r="AT3" s="47" t="s">
        <v>27</v>
      </c>
      <c r="AU3" s="47" t="s">
        <v>28</v>
      </c>
      <c r="AV3" s="48" t="s">
        <v>29</v>
      </c>
      <c r="AW3" s="47" t="s">
        <v>25</v>
      </c>
      <c r="AX3" s="47" t="s">
        <v>30</v>
      </c>
      <c r="AY3" s="47" t="s">
        <v>27</v>
      </c>
      <c r="AZ3" s="47" t="s">
        <v>28</v>
      </c>
      <c r="BA3" s="48" t="s">
        <v>29</v>
      </c>
      <c r="BB3" s="47" t="s">
        <v>25</v>
      </c>
      <c r="BC3" s="47" t="s">
        <v>30</v>
      </c>
      <c r="BD3" s="47" t="s">
        <v>27</v>
      </c>
      <c r="BE3" s="47" t="s">
        <v>28</v>
      </c>
      <c r="BF3" s="48" t="s">
        <v>29</v>
      </c>
      <c r="BG3" s="47" t="s">
        <v>25</v>
      </c>
      <c r="BH3" s="47" t="s">
        <v>30</v>
      </c>
      <c r="BI3" s="47" t="s">
        <v>27</v>
      </c>
      <c r="BJ3" s="47" t="s">
        <v>28</v>
      </c>
      <c r="BK3" s="48" t="s">
        <v>29</v>
      </c>
      <c r="BL3" s="49" t="s">
        <v>31</v>
      </c>
      <c r="BM3" s="47" t="s">
        <v>30</v>
      </c>
      <c r="BN3" s="47" t="s">
        <v>27</v>
      </c>
      <c r="BO3" s="47" t="s">
        <v>28</v>
      </c>
      <c r="BP3" s="48" t="s">
        <v>29</v>
      </c>
      <c r="BQ3" s="49" t="s">
        <v>31</v>
      </c>
      <c r="BR3" s="47" t="s">
        <v>30</v>
      </c>
      <c r="BS3" s="47" t="s">
        <v>27</v>
      </c>
      <c r="BT3" s="47" t="s">
        <v>28</v>
      </c>
      <c r="BU3" s="48" t="s">
        <v>29</v>
      </c>
      <c r="BV3" s="49" t="s">
        <v>31</v>
      </c>
      <c r="BW3" s="47" t="s">
        <v>30</v>
      </c>
      <c r="BX3" s="47" t="s">
        <v>27</v>
      </c>
      <c r="BY3" s="47" t="s">
        <v>28</v>
      </c>
      <c r="BZ3" s="48" t="s">
        <v>29</v>
      </c>
      <c r="CA3" s="49" t="s">
        <v>31</v>
      </c>
      <c r="CB3" s="49" t="s">
        <v>26</v>
      </c>
      <c r="CC3" s="49" t="s">
        <v>27</v>
      </c>
      <c r="CD3" s="49" t="s">
        <v>28</v>
      </c>
      <c r="CE3" s="50" t="s">
        <v>29</v>
      </c>
      <c r="CF3" s="49" t="s">
        <v>31</v>
      </c>
      <c r="CG3" s="49" t="s">
        <v>26</v>
      </c>
      <c r="CH3" s="49" t="s">
        <v>27</v>
      </c>
      <c r="CI3" s="49" t="s">
        <v>28</v>
      </c>
      <c r="CJ3" s="50" t="s">
        <v>29</v>
      </c>
    </row>
    <row r="4">
      <c r="A4" s="51">
        <v>1.0</v>
      </c>
      <c r="B4" s="52" t="s">
        <v>32</v>
      </c>
      <c r="C4" s="51" t="s">
        <v>33</v>
      </c>
      <c r="D4" s="53">
        <v>0.0</v>
      </c>
      <c r="E4" s="53">
        <v>0.0</v>
      </c>
      <c r="F4" s="53">
        <v>0.0</v>
      </c>
      <c r="G4" s="53">
        <v>0.0</v>
      </c>
      <c r="H4" s="53">
        <v>0.0</v>
      </c>
      <c r="I4" s="53">
        <v>0.0</v>
      </c>
      <c r="J4" s="53">
        <v>0.0</v>
      </c>
      <c r="K4" s="53">
        <v>0.0</v>
      </c>
      <c r="L4" s="53">
        <v>0.0</v>
      </c>
      <c r="M4" s="53">
        <v>0.0</v>
      </c>
      <c r="N4" s="53">
        <v>0.0</v>
      </c>
      <c r="O4" s="53">
        <v>0.0</v>
      </c>
      <c r="P4" s="53">
        <v>0.0</v>
      </c>
      <c r="Q4" s="53">
        <v>0.0</v>
      </c>
      <c r="R4" s="53">
        <v>0.0</v>
      </c>
      <c r="S4" s="53">
        <v>0.0</v>
      </c>
      <c r="T4" s="53">
        <v>0.0</v>
      </c>
      <c r="U4" s="53">
        <v>0.0</v>
      </c>
      <c r="V4" s="53">
        <v>0.0</v>
      </c>
      <c r="W4" s="53">
        <v>0.0</v>
      </c>
      <c r="X4" s="53">
        <v>0.0</v>
      </c>
      <c r="Y4" s="53">
        <v>0.0</v>
      </c>
      <c r="Z4" s="53">
        <v>0.0</v>
      </c>
      <c r="AA4" s="53">
        <v>0.0</v>
      </c>
      <c r="AB4" s="53">
        <v>0.0</v>
      </c>
      <c r="AC4" s="53">
        <v>250.0</v>
      </c>
      <c r="AD4" s="53">
        <v>0.0</v>
      </c>
      <c r="AE4" s="53">
        <v>0.0</v>
      </c>
      <c r="AF4" s="53">
        <v>0.0</v>
      </c>
      <c r="AG4" s="53">
        <v>250.0</v>
      </c>
      <c r="AH4" s="53">
        <v>57.0</v>
      </c>
      <c r="AI4" s="53">
        <v>0.0</v>
      </c>
      <c r="AJ4" s="53">
        <v>0.0</v>
      </c>
      <c r="AK4" s="53">
        <v>0.0</v>
      </c>
      <c r="AL4" s="53">
        <v>57.0</v>
      </c>
      <c r="AM4" s="53">
        <v>0.0</v>
      </c>
      <c r="AN4" s="53">
        <v>0.0</v>
      </c>
      <c r="AO4" s="53">
        <v>0.0</v>
      </c>
      <c r="AP4" s="53">
        <v>0.0</v>
      </c>
      <c r="AQ4" s="53">
        <v>0.0</v>
      </c>
      <c r="AR4" s="54">
        <v>0.0</v>
      </c>
      <c r="AS4" s="54">
        <v>0.0</v>
      </c>
      <c r="AT4" s="54">
        <v>0.0</v>
      </c>
      <c r="AU4" s="54">
        <v>0.0</v>
      </c>
      <c r="AV4" s="54">
        <v>0.0</v>
      </c>
      <c r="AW4" s="55">
        <v>20.0</v>
      </c>
      <c r="AX4" s="55">
        <v>0.0</v>
      </c>
      <c r="AY4" s="55">
        <v>0.0</v>
      </c>
      <c r="AZ4" s="55">
        <v>28.0</v>
      </c>
      <c r="BA4" s="55">
        <f t="shared" ref="BA4:BA22" si="2">SUM(AW4:AZ4)</f>
        <v>48</v>
      </c>
      <c r="BB4" s="55">
        <v>0.0</v>
      </c>
      <c r="BC4" s="55">
        <v>0.0</v>
      </c>
      <c r="BD4" s="55">
        <v>0.0</v>
      </c>
      <c r="BE4" s="55">
        <v>0.0</v>
      </c>
      <c r="BF4" s="55">
        <f t="shared" ref="BF4:BF22" si="3">SUM(BB4:BE4)</f>
        <v>0</v>
      </c>
      <c r="BG4" s="56">
        <v>0.0</v>
      </c>
      <c r="BH4" s="57">
        <v>0.0</v>
      </c>
      <c r="BI4" s="57">
        <v>0.0</v>
      </c>
      <c r="BJ4" s="57">
        <v>0.0</v>
      </c>
      <c r="BK4" s="55">
        <f t="shared" ref="BK4:BK22" si="4">SUM(BG4:BJ4)</f>
        <v>0</v>
      </c>
      <c r="BL4" s="58">
        <v>0.0</v>
      </c>
      <c r="BM4" s="59">
        <v>0.0</v>
      </c>
      <c r="BN4" s="60">
        <v>0.0</v>
      </c>
      <c r="BO4" s="61">
        <v>0.0</v>
      </c>
      <c r="BP4" s="55">
        <f t="shared" ref="BP4:BP22" si="5">SUM(BL4:BO4)</f>
        <v>0</v>
      </c>
      <c r="BQ4" s="62">
        <v>0.0</v>
      </c>
      <c r="BR4" s="62">
        <v>0.0</v>
      </c>
      <c r="BS4" s="62">
        <v>2.0</v>
      </c>
      <c r="BT4" s="62">
        <v>4.0</v>
      </c>
      <c r="BU4" s="55">
        <f t="shared" ref="BU4:BU22" si="6">SUM(BQ4:BT4)</f>
        <v>6</v>
      </c>
      <c r="BV4" s="63">
        <v>6.0</v>
      </c>
      <c r="BW4" s="64">
        <v>4.0</v>
      </c>
      <c r="BX4" s="64">
        <v>11.0</v>
      </c>
      <c r="BY4" s="64">
        <v>32.0</v>
      </c>
      <c r="BZ4" s="64">
        <f t="shared" ref="BZ4:BZ22" si="7">SUM(BV4:BY4)</f>
        <v>53</v>
      </c>
      <c r="CA4" s="65">
        <v>6.0</v>
      </c>
      <c r="CB4" s="66">
        <v>4.0</v>
      </c>
      <c r="CC4" s="65">
        <v>5.0</v>
      </c>
      <c r="CD4" s="66">
        <v>8.0</v>
      </c>
      <c r="CE4" s="67">
        <f t="shared" ref="CE4:CE22" si="8">SUM(CA4:CD4)</f>
        <v>23</v>
      </c>
      <c r="CF4" s="65">
        <v>0.0</v>
      </c>
      <c r="CG4" s="68"/>
      <c r="CH4" s="64"/>
      <c r="CI4" s="68"/>
      <c r="CJ4" s="67">
        <f t="shared" ref="CJ4:CJ22" si="9">SUM(CF4:CI4)</f>
        <v>0</v>
      </c>
    </row>
    <row r="5">
      <c r="A5" s="51">
        <v>2.0</v>
      </c>
      <c r="B5" s="52" t="s">
        <v>34</v>
      </c>
      <c r="C5" s="51" t="s">
        <v>33</v>
      </c>
      <c r="D5" s="53">
        <v>4371.0</v>
      </c>
      <c r="E5" s="53">
        <v>1371.0</v>
      </c>
      <c r="F5" s="53">
        <v>622.0</v>
      </c>
      <c r="G5" s="53">
        <v>98.0</v>
      </c>
      <c r="H5" s="53">
        <v>6462.0</v>
      </c>
      <c r="I5" s="53">
        <v>296.0</v>
      </c>
      <c r="J5" s="53">
        <v>262.0</v>
      </c>
      <c r="K5" s="53">
        <v>516.0</v>
      </c>
      <c r="L5" s="53">
        <v>142.0</v>
      </c>
      <c r="M5" s="53">
        <v>1216.0</v>
      </c>
      <c r="N5" s="53">
        <v>611.0</v>
      </c>
      <c r="O5" s="53">
        <v>486.0</v>
      </c>
      <c r="P5" s="53">
        <v>745.0</v>
      </c>
      <c r="Q5" s="53">
        <v>157.0</v>
      </c>
      <c r="R5" s="53">
        <v>1999.0</v>
      </c>
      <c r="S5" s="53">
        <v>225.0</v>
      </c>
      <c r="T5" s="53">
        <v>53.0</v>
      </c>
      <c r="U5" s="53">
        <v>112.0</v>
      </c>
      <c r="V5" s="53">
        <v>67.0</v>
      </c>
      <c r="W5" s="53">
        <v>457.0</v>
      </c>
      <c r="X5" s="53">
        <v>1874.0</v>
      </c>
      <c r="Y5" s="53">
        <v>183.0</v>
      </c>
      <c r="Z5" s="53">
        <v>1447.0</v>
      </c>
      <c r="AA5" s="53">
        <v>65.0</v>
      </c>
      <c r="AB5" s="53">
        <v>3569.0</v>
      </c>
      <c r="AC5" s="53">
        <v>5506.0</v>
      </c>
      <c r="AD5" s="53">
        <v>420.0</v>
      </c>
      <c r="AE5" s="53">
        <v>659.0</v>
      </c>
      <c r="AF5" s="69">
        <v>1299.0</v>
      </c>
      <c r="AG5" s="53">
        <v>7884.0</v>
      </c>
      <c r="AH5" s="53">
        <v>5202.0</v>
      </c>
      <c r="AI5" s="53">
        <v>1357.0</v>
      </c>
      <c r="AJ5" s="53">
        <v>1770.0</v>
      </c>
      <c r="AK5" s="53">
        <v>590.0</v>
      </c>
      <c r="AL5" s="53">
        <v>8919.0</v>
      </c>
      <c r="AM5" s="53">
        <v>1242.0</v>
      </c>
      <c r="AN5" s="53">
        <v>1170.0</v>
      </c>
      <c r="AO5" s="53">
        <v>502.0</v>
      </c>
      <c r="AP5" s="53">
        <v>1064.0</v>
      </c>
      <c r="AQ5" s="53">
        <v>3978.0</v>
      </c>
      <c r="AR5" s="54">
        <v>2042.0</v>
      </c>
      <c r="AS5" s="54">
        <v>645.0</v>
      </c>
      <c r="AT5" s="54">
        <v>647.0</v>
      </c>
      <c r="AU5" s="54">
        <v>1523.0</v>
      </c>
      <c r="AV5" s="54">
        <v>4857.0</v>
      </c>
      <c r="AW5" s="54">
        <v>2305.0</v>
      </c>
      <c r="AX5" s="54">
        <v>415.0</v>
      </c>
      <c r="AY5" s="54">
        <v>318.0</v>
      </c>
      <c r="AZ5" s="54">
        <v>862.0</v>
      </c>
      <c r="BA5" s="55">
        <f t="shared" si="2"/>
        <v>3900</v>
      </c>
      <c r="BB5" s="54">
        <v>1710.0</v>
      </c>
      <c r="BC5" s="54">
        <v>372.0</v>
      </c>
      <c r="BD5" s="54">
        <v>1534.0</v>
      </c>
      <c r="BE5" s="54">
        <v>2248.0</v>
      </c>
      <c r="BF5" s="55">
        <f t="shared" si="3"/>
        <v>5864</v>
      </c>
      <c r="BG5" s="70">
        <v>3138.4</v>
      </c>
      <c r="BH5" s="70">
        <v>1245.0</v>
      </c>
      <c r="BI5" s="70">
        <v>1676.8</v>
      </c>
      <c r="BJ5" s="70">
        <v>665.4</v>
      </c>
      <c r="BK5" s="55">
        <f t="shared" si="4"/>
        <v>6725.6</v>
      </c>
      <c r="BL5" s="71">
        <v>1452.0</v>
      </c>
      <c r="BM5" s="71">
        <v>1497.5</v>
      </c>
      <c r="BN5" s="72">
        <v>858.58</v>
      </c>
      <c r="BO5" s="73">
        <v>685.1</v>
      </c>
      <c r="BP5" s="55">
        <f t="shared" si="5"/>
        <v>4493.18</v>
      </c>
      <c r="BQ5" s="62">
        <v>2293.13</v>
      </c>
      <c r="BR5" s="62">
        <v>626.04</v>
      </c>
      <c r="BS5" s="62">
        <v>1118.0</v>
      </c>
      <c r="BT5" s="62">
        <v>870.25</v>
      </c>
      <c r="BU5" s="55">
        <f t="shared" si="6"/>
        <v>4907.42</v>
      </c>
      <c r="BV5" s="68">
        <v>4365.36</v>
      </c>
      <c r="BW5" s="64">
        <v>1235.1</v>
      </c>
      <c r="BX5" s="64">
        <v>737.52</v>
      </c>
      <c r="BY5" s="64">
        <v>1483.5</v>
      </c>
      <c r="BZ5" s="64">
        <f t="shared" si="7"/>
        <v>7821.48</v>
      </c>
      <c r="CA5" s="66">
        <v>1808.83</v>
      </c>
      <c r="CB5" s="66">
        <v>577.12</v>
      </c>
      <c r="CC5" s="65">
        <v>719.0</v>
      </c>
      <c r="CD5" s="66">
        <v>865.4</v>
      </c>
      <c r="CE5" s="67">
        <f t="shared" si="8"/>
        <v>3970.35</v>
      </c>
      <c r="CF5" s="66">
        <v>773.48</v>
      </c>
      <c r="CG5" s="68"/>
      <c r="CH5" s="64"/>
      <c r="CI5" s="68"/>
      <c r="CJ5" s="67">
        <f t="shared" si="9"/>
        <v>773.48</v>
      </c>
    </row>
    <row r="6">
      <c r="A6" s="51">
        <v>3.0</v>
      </c>
      <c r="B6" s="52" t="s">
        <v>35</v>
      </c>
      <c r="C6" s="51" t="s">
        <v>33</v>
      </c>
      <c r="D6" s="53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53">
        <v>0.0</v>
      </c>
      <c r="K6" s="53">
        <v>0.0</v>
      </c>
      <c r="L6" s="53">
        <v>0.0</v>
      </c>
      <c r="M6" s="53">
        <v>0.0</v>
      </c>
      <c r="N6" s="53">
        <v>0.0</v>
      </c>
      <c r="O6" s="53">
        <v>0.0</v>
      </c>
      <c r="P6" s="53">
        <v>0.0</v>
      </c>
      <c r="Q6" s="53">
        <v>0.0</v>
      </c>
      <c r="R6" s="53">
        <v>0.0</v>
      </c>
      <c r="S6" s="53">
        <v>0.0</v>
      </c>
      <c r="T6" s="53">
        <v>0.0</v>
      </c>
      <c r="U6" s="53">
        <v>0.0</v>
      </c>
      <c r="V6" s="53">
        <v>0.0</v>
      </c>
      <c r="W6" s="53">
        <v>0.0</v>
      </c>
      <c r="X6" s="53">
        <v>0.0</v>
      </c>
      <c r="Y6" s="53">
        <v>0.0</v>
      </c>
      <c r="Z6" s="53">
        <v>0.0</v>
      </c>
      <c r="AA6" s="53">
        <v>0.0</v>
      </c>
      <c r="AB6" s="53">
        <v>0.0</v>
      </c>
      <c r="AC6" s="53">
        <v>0.0</v>
      </c>
      <c r="AD6" s="53">
        <v>0.0</v>
      </c>
      <c r="AE6" s="53">
        <v>0.0</v>
      </c>
      <c r="AF6" s="53">
        <v>0.0</v>
      </c>
      <c r="AG6" s="53">
        <v>0.0</v>
      </c>
      <c r="AH6" s="53">
        <v>0.0</v>
      </c>
      <c r="AI6" s="53">
        <v>0.0</v>
      </c>
      <c r="AJ6" s="53">
        <v>0.0</v>
      </c>
      <c r="AK6" s="53">
        <v>0.0</v>
      </c>
      <c r="AL6" s="53">
        <v>0.0</v>
      </c>
      <c r="AM6" s="53">
        <v>0.0</v>
      </c>
      <c r="AN6" s="53">
        <v>0.0</v>
      </c>
      <c r="AO6" s="53">
        <v>0.0</v>
      </c>
      <c r="AP6" s="53">
        <v>10.0</v>
      </c>
      <c r="AQ6" s="53">
        <v>10.0</v>
      </c>
      <c r="AR6" s="54">
        <v>0.0</v>
      </c>
      <c r="AS6" s="54">
        <v>0.0</v>
      </c>
      <c r="AT6" s="54">
        <v>2.0</v>
      </c>
      <c r="AU6" s="54">
        <v>0.0</v>
      </c>
      <c r="AV6" s="54">
        <v>2.0</v>
      </c>
      <c r="AW6" s="54">
        <v>0.0</v>
      </c>
      <c r="AX6" s="54">
        <v>0.0</v>
      </c>
      <c r="AY6" s="54">
        <v>0.0</v>
      </c>
      <c r="AZ6" s="54">
        <v>0.0</v>
      </c>
      <c r="BA6" s="55">
        <f t="shared" si="2"/>
        <v>0</v>
      </c>
      <c r="BB6" s="54">
        <v>0.0</v>
      </c>
      <c r="BC6" s="54">
        <v>0.0</v>
      </c>
      <c r="BD6" s="54">
        <v>0.0</v>
      </c>
      <c r="BE6" s="54">
        <v>0.0</v>
      </c>
      <c r="BF6" s="55">
        <f t="shared" si="3"/>
        <v>0</v>
      </c>
      <c r="BG6" s="74" t="s">
        <v>36</v>
      </c>
      <c r="BH6" s="74" t="s">
        <v>36</v>
      </c>
      <c r="BI6" s="74" t="s">
        <v>36</v>
      </c>
      <c r="BJ6" s="74" t="s">
        <v>36</v>
      </c>
      <c r="BK6" s="55">
        <f t="shared" si="4"/>
        <v>0</v>
      </c>
      <c r="BL6" s="71">
        <v>0.0</v>
      </c>
      <c r="BM6" s="71">
        <v>0.0</v>
      </c>
      <c r="BN6" s="72">
        <v>0.0</v>
      </c>
      <c r="BO6" s="75">
        <v>0.0</v>
      </c>
      <c r="BP6" s="55">
        <f t="shared" si="5"/>
        <v>0</v>
      </c>
      <c r="BQ6" s="62">
        <v>0.0</v>
      </c>
      <c r="BR6" s="62">
        <v>0.0</v>
      </c>
      <c r="BS6" s="62">
        <v>0.0</v>
      </c>
      <c r="BT6" s="62">
        <v>0.0</v>
      </c>
      <c r="BU6" s="55">
        <f t="shared" si="6"/>
        <v>0</v>
      </c>
      <c r="BV6" s="63">
        <v>0.0</v>
      </c>
      <c r="BW6" s="64">
        <v>0.0</v>
      </c>
      <c r="BX6" s="64">
        <v>0.0</v>
      </c>
      <c r="BY6" s="64">
        <v>0.0</v>
      </c>
      <c r="BZ6" s="64">
        <f t="shared" si="7"/>
        <v>0</v>
      </c>
      <c r="CA6" s="65" t="s">
        <v>36</v>
      </c>
      <c r="CB6" s="66" t="s">
        <v>36</v>
      </c>
      <c r="CC6" s="65" t="s">
        <v>36</v>
      </c>
      <c r="CD6" s="66" t="s">
        <v>36</v>
      </c>
      <c r="CE6" s="67">
        <f t="shared" si="8"/>
        <v>0</v>
      </c>
      <c r="CF6" s="65">
        <v>0.0</v>
      </c>
      <c r="CG6" s="68"/>
      <c r="CH6" s="64"/>
      <c r="CI6" s="68"/>
      <c r="CJ6" s="67">
        <f t="shared" si="9"/>
        <v>0</v>
      </c>
    </row>
    <row r="7">
      <c r="A7" s="51">
        <v>4.0</v>
      </c>
      <c r="B7" s="52" t="s">
        <v>37</v>
      </c>
      <c r="C7" s="51" t="s">
        <v>33</v>
      </c>
      <c r="D7" s="53">
        <v>4037.0</v>
      </c>
      <c r="E7" s="53">
        <v>1886.0</v>
      </c>
      <c r="F7" s="53">
        <v>1922.0</v>
      </c>
      <c r="G7" s="53">
        <v>2494.0</v>
      </c>
      <c r="H7" s="53">
        <v>10339.0</v>
      </c>
      <c r="I7" s="53">
        <v>2210.0</v>
      </c>
      <c r="J7" s="53">
        <v>1479.0</v>
      </c>
      <c r="K7" s="53">
        <v>1839.0</v>
      </c>
      <c r="L7" s="53">
        <v>2034.0</v>
      </c>
      <c r="M7" s="53">
        <v>7562.0</v>
      </c>
      <c r="N7" s="53">
        <v>2553.0</v>
      </c>
      <c r="O7" s="53">
        <v>2289.0</v>
      </c>
      <c r="P7" s="53">
        <v>2449.0</v>
      </c>
      <c r="Q7" s="53">
        <v>1691.0</v>
      </c>
      <c r="R7" s="53">
        <v>8982.0</v>
      </c>
      <c r="S7" s="53">
        <v>1560.0</v>
      </c>
      <c r="T7" s="53">
        <v>1998.0</v>
      </c>
      <c r="U7" s="53">
        <v>1225.0</v>
      </c>
      <c r="V7" s="53">
        <v>1317.0</v>
      </c>
      <c r="W7" s="53">
        <v>6100.0</v>
      </c>
      <c r="X7" s="53">
        <v>1609.0</v>
      </c>
      <c r="Y7" s="53">
        <v>1361.0</v>
      </c>
      <c r="Z7" s="53">
        <v>1005.0</v>
      </c>
      <c r="AA7" s="53">
        <v>707.0</v>
      </c>
      <c r="AB7" s="53">
        <v>4682.0</v>
      </c>
      <c r="AC7" s="53">
        <v>692.0</v>
      </c>
      <c r="AD7" s="53">
        <v>863.0</v>
      </c>
      <c r="AE7" s="53">
        <v>930.0</v>
      </c>
      <c r="AF7" s="53">
        <v>282.0</v>
      </c>
      <c r="AG7" s="53">
        <v>2767.0</v>
      </c>
      <c r="AH7" s="53">
        <v>583.0</v>
      </c>
      <c r="AI7" s="53">
        <v>844.0</v>
      </c>
      <c r="AJ7" s="53">
        <v>1120.0</v>
      </c>
      <c r="AK7" s="53">
        <v>657.0</v>
      </c>
      <c r="AL7" s="53">
        <v>3204.0</v>
      </c>
      <c r="AM7" s="53">
        <v>814.0</v>
      </c>
      <c r="AN7" s="53">
        <v>802.0</v>
      </c>
      <c r="AO7" s="53">
        <v>976.0</v>
      </c>
      <c r="AP7" s="53">
        <v>792.0</v>
      </c>
      <c r="AQ7" s="53">
        <v>3384.0</v>
      </c>
      <c r="AR7" s="54">
        <v>1652.0</v>
      </c>
      <c r="AS7" s="54">
        <v>1187.0</v>
      </c>
      <c r="AT7" s="54">
        <v>826.0</v>
      </c>
      <c r="AU7" s="54">
        <v>759.0</v>
      </c>
      <c r="AV7" s="54">
        <v>4424.0</v>
      </c>
      <c r="AW7" s="54">
        <v>790.0</v>
      </c>
      <c r="AX7" s="54">
        <v>1035.0</v>
      </c>
      <c r="AY7" s="54">
        <v>658.0</v>
      </c>
      <c r="AZ7" s="54">
        <v>853.0</v>
      </c>
      <c r="BA7" s="55">
        <f t="shared" si="2"/>
        <v>3336</v>
      </c>
      <c r="BB7" s="54">
        <v>859.0</v>
      </c>
      <c r="BC7" s="54">
        <v>1219.0</v>
      </c>
      <c r="BD7" s="54">
        <v>908.0</v>
      </c>
      <c r="BE7" s="54">
        <v>829.4</v>
      </c>
      <c r="BF7" s="55">
        <f t="shared" si="3"/>
        <v>3815.4</v>
      </c>
      <c r="BG7" s="70">
        <v>1227.2</v>
      </c>
      <c r="BH7" s="70">
        <v>1467.2</v>
      </c>
      <c r="BI7" s="70">
        <v>1199.3</v>
      </c>
      <c r="BJ7" s="70">
        <v>1190.5</v>
      </c>
      <c r="BK7" s="55">
        <f t="shared" si="4"/>
        <v>5084.2</v>
      </c>
      <c r="BL7" s="71">
        <v>1130.75</v>
      </c>
      <c r="BM7" s="71">
        <v>1002.87</v>
      </c>
      <c r="BN7" s="72">
        <v>1052.63</v>
      </c>
      <c r="BO7" s="73">
        <v>876.05</v>
      </c>
      <c r="BP7" s="55">
        <f t="shared" si="5"/>
        <v>4062.3</v>
      </c>
      <c r="BQ7" s="76">
        <v>1900.8999999999999</v>
      </c>
      <c r="BR7" s="62">
        <v>1359.37</v>
      </c>
      <c r="BS7" s="62">
        <v>1269.8</v>
      </c>
      <c r="BT7" s="62">
        <v>1172.43</v>
      </c>
      <c r="BU7" s="55">
        <f t="shared" si="6"/>
        <v>5702.5</v>
      </c>
      <c r="BV7" s="63">
        <v>1167.98</v>
      </c>
      <c r="BW7" s="64">
        <v>1167.98</v>
      </c>
      <c r="BX7" s="64">
        <v>778.53</v>
      </c>
      <c r="BY7" s="64">
        <v>1167.92</v>
      </c>
      <c r="BZ7" s="64">
        <f t="shared" si="7"/>
        <v>4282.41</v>
      </c>
      <c r="CA7" s="66">
        <v>1135.75</v>
      </c>
      <c r="CB7" s="66">
        <v>1470.05</v>
      </c>
      <c r="CC7" s="65">
        <v>1496.26</v>
      </c>
      <c r="CD7" s="65">
        <v>1612.3</v>
      </c>
      <c r="CE7" s="67">
        <f t="shared" si="8"/>
        <v>5714.36</v>
      </c>
      <c r="CF7" s="66">
        <v>1243.72</v>
      </c>
      <c r="CG7" s="68"/>
      <c r="CH7" s="64"/>
      <c r="CI7" s="64"/>
      <c r="CJ7" s="67">
        <f t="shared" si="9"/>
        <v>1243.72</v>
      </c>
    </row>
    <row r="8">
      <c r="A8" s="51">
        <v>5.0</v>
      </c>
      <c r="B8" s="52" t="s">
        <v>38</v>
      </c>
      <c r="C8" s="51" t="s">
        <v>33</v>
      </c>
      <c r="D8" s="53">
        <v>6100.0</v>
      </c>
      <c r="E8" s="53">
        <v>1650.0</v>
      </c>
      <c r="F8" s="53">
        <v>1603.0</v>
      </c>
      <c r="G8" s="53">
        <v>3219.0</v>
      </c>
      <c r="H8" s="53">
        <v>12572.0</v>
      </c>
      <c r="I8" s="53">
        <v>1892.0</v>
      </c>
      <c r="J8" s="53">
        <v>1304.0</v>
      </c>
      <c r="K8" s="53">
        <v>839.0</v>
      </c>
      <c r="L8" s="53">
        <v>1276.0</v>
      </c>
      <c r="M8" s="53">
        <v>5311.0</v>
      </c>
      <c r="N8" s="53">
        <v>1267.0</v>
      </c>
      <c r="O8" s="53">
        <v>2744.0</v>
      </c>
      <c r="P8" s="53">
        <v>1950.0</v>
      </c>
      <c r="Q8" s="53">
        <v>1082.0</v>
      </c>
      <c r="R8" s="53">
        <v>7043.0</v>
      </c>
      <c r="S8" s="53">
        <v>1021.0</v>
      </c>
      <c r="T8" s="53">
        <v>958.0</v>
      </c>
      <c r="U8" s="53">
        <v>824.0</v>
      </c>
      <c r="V8" s="53">
        <v>941.0</v>
      </c>
      <c r="W8" s="53">
        <v>3744.0</v>
      </c>
      <c r="X8" s="53">
        <v>874.0</v>
      </c>
      <c r="Y8" s="53">
        <v>1124.0</v>
      </c>
      <c r="Z8" s="53">
        <v>797.0</v>
      </c>
      <c r="AA8" s="53">
        <v>605.0</v>
      </c>
      <c r="AB8" s="53">
        <v>3400.0</v>
      </c>
      <c r="AC8" s="53">
        <v>1319.0</v>
      </c>
      <c r="AD8" s="53">
        <v>906.0</v>
      </c>
      <c r="AE8" s="53">
        <v>976.0</v>
      </c>
      <c r="AF8" s="53">
        <v>274.0</v>
      </c>
      <c r="AG8" s="53">
        <v>3475.0</v>
      </c>
      <c r="AH8" s="53">
        <v>665.0</v>
      </c>
      <c r="AI8" s="53">
        <v>482.0</v>
      </c>
      <c r="AJ8" s="53">
        <v>520.0</v>
      </c>
      <c r="AK8" s="53">
        <v>676.0</v>
      </c>
      <c r="AL8" s="53">
        <v>2343.0</v>
      </c>
      <c r="AM8" s="53">
        <v>482.0</v>
      </c>
      <c r="AN8" s="53">
        <v>202.0</v>
      </c>
      <c r="AO8" s="53">
        <v>206.0</v>
      </c>
      <c r="AP8" s="53">
        <v>767.0</v>
      </c>
      <c r="AQ8" s="53">
        <v>1657.0</v>
      </c>
      <c r="AR8" s="54">
        <v>226.0</v>
      </c>
      <c r="AS8" s="54">
        <v>630.0</v>
      </c>
      <c r="AT8" s="54">
        <v>294.0</v>
      </c>
      <c r="AU8" s="54">
        <v>363.0</v>
      </c>
      <c r="AV8" s="54">
        <v>1513.0</v>
      </c>
      <c r="AW8" s="54">
        <v>158.0</v>
      </c>
      <c r="AX8" s="54">
        <v>71.0</v>
      </c>
      <c r="AY8" s="54">
        <v>133.0</v>
      </c>
      <c r="AZ8" s="54">
        <v>343.0</v>
      </c>
      <c r="BA8" s="55">
        <f t="shared" si="2"/>
        <v>705</v>
      </c>
      <c r="BB8" s="54">
        <v>72.0</v>
      </c>
      <c r="BC8" s="54">
        <v>83.0</v>
      </c>
      <c r="BD8" s="54">
        <v>491.0</v>
      </c>
      <c r="BE8" s="54">
        <v>579.0</v>
      </c>
      <c r="BF8" s="55">
        <f t="shared" si="3"/>
        <v>1225</v>
      </c>
      <c r="BG8" s="70">
        <v>253.0</v>
      </c>
      <c r="BH8" s="70">
        <v>199.1</v>
      </c>
      <c r="BI8" s="70">
        <v>370.0</v>
      </c>
      <c r="BJ8" s="70">
        <v>390.0</v>
      </c>
      <c r="BK8" s="55">
        <f t="shared" si="4"/>
        <v>1212.1</v>
      </c>
      <c r="BL8" s="71">
        <v>535.16</v>
      </c>
      <c r="BM8" s="71">
        <v>1199.1</v>
      </c>
      <c r="BN8" s="72">
        <v>1075.9</v>
      </c>
      <c r="BO8" s="75">
        <v>837.6</v>
      </c>
      <c r="BP8" s="55">
        <f t="shared" si="5"/>
        <v>3647.76</v>
      </c>
      <c r="BQ8" s="62">
        <v>426.5</v>
      </c>
      <c r="BR8" s="62">
        <v>874.0</v>
      </c>
      <c r="BS8" s="62">
        <v>451.0</v>
      </c>
      <c r="BT8" s="62">
        <v>801.0</v>
      </c>
      <c r="BU8" s="55">
        <f t="shared" si="6"/>
        <v>2552.5</v>
      </c>
      <c r="BV8" s="63">
        <v>469.18</v>
      </c>
      <c r="BW8" s="64">
        <v>848.9</v>
      </c>
      <c r="BX8" s="64">
        <v>1321.4</v>
      </c>
      <c r="BY8" s="64">
        <v>991.5</v>
      </c>
      <c r="BZ8" s="64">
        <f t="shared" si="7"/>
        <v>3630.98</v>
      </c>
      <c r="CA8" s="65">
        <v>811.45</v>
      </c>
      <c r="CB8" s="66">
        <v>768.0</v>
      </c>
      <c r="CC8" s="65">
        <v>1638.0</v>
      </c>
      <c r="CD8" s="66">
        <v>1211.0</v>
      </c>
      <c r="CE8" s="67">
        <f t="shared" si="8"/>
        <v>4428.45</v>
      </c>
      <c r="CF8" s="65">
        <v>354.7</v>
      </c>
      <c r="CG8" s="68"/>
      <c r="CH8" s="64"/>
      <c r="CI8" s="68"/>
      <c r="CJ8" s="67">
        <f t="shared" si="9"/>
        <v>354.7</v>
      </c>
    </row>
    <row r="9">
      <c r="A9" s="51">
        <v>6.0</v>
      </c>
      <c r="B9" s="52" t="s">
        <v>39</v>
      </c>
      <c r="C9" s="51" t="s">
        <v>33</v>
      </c>
      <c r="D9" s="53">
        <v>9687.0</v>
      </c>
      <c r="E9" s="53">
        <v>5037.0</v>
      </c>
      <c r="F9" s="53">
        <v>5742.0</v>
      </c>
      <c r="G9" s="53">
        <v>6341.0</v>
      </c>
      <c r="H9" s="53">
        <v>26807.0</v>
      </c>
      <c r="I9" s="53">
        <v>6472.0</v>
      </c>
      <c r="J9" s="53">
        <v>5079.0</v>
      </c>
      <c r="K9" s="53">
        <v>7050.0</v>
      </c>
      <c r="L9" s="53">
        <v>7500.0</v>
      </c>
      <c r="M9" s="53">
        <v>26101.0</v>
      </c>
      <c r="N9" s="53">
        <v>8118.0</v>
      </c>
      <c r="O9" s="53">
        <v>5846.0</v>
      </c>
      <c r="P9" s="53">
        <v>6835.0</v>
      </c>
      <c r="Q9" s="53">
        <v>5582.0</v>
      </c>
      <c r="R9" s="53">
        <v>26381.0</v>
      </c>
      <c r="S9" s="53">
        <v>4744.0</v>
      </c>
      <c r="T9" s="53">
        <v>5119.0</v>
      </c>
      <c r="U9" s="53">
        <v>5151.0</v>
      </c>
      <c r="V9" s="53">
        <v>7139.0</v>
      </c>
      <c r="W9" s="53">
        <v>22153.0</v>
      </c>
      <c r="X9" s="53">
        <v>4411.0</v>
      </c>
      <c r="Y9" s="53">
        <v>4007.0</v>
      </c>
      <c r="Z9" s="53">
        <v>3660.0</v>
      </c>
      <c r="AA9" s="53">
        <v>2717.0</v>
      </c>
      <c r="AB9" s="53">
        <v>14795.0</v>
      </c>
      <c r="AC9" s="53">
        <v>3208.0</v>
      </c>
      <c r="AD9" s="53">
        <v>3597.0</v>
      </c>
      <c r="AE9" s="53">
        <v>3444.0</v>
      </c>
      <c r="AF9" s="53">
        <v>2244.0</v>
      </c>
      <c r="AG9" s="53">
        <v>12493.0</v>
      </c>
      <c r="AH9" s="53">
        <v>2210.0</v>
      </c>
      <c r="AI9" s="53">
        <v>2678.0</v>
      </c>
      <c r="AJ9" s="53">
        <v>3680.0</v>
      </c>
      <c r="AK9" s="53">
        <v>3342.0</v>
      </c>
      <c r="AL9" s="53">
        <v>11910.0</v>
      </c>
      <c r="AM9" s="53">
        <v>2429.0</v>
      </c>
      <c r="AN9" s="53">
        <v>2818.0</v>
      </c>
      <c r="AO9" s="53">
        <v>2770.0</v>
      </c>
      <c r="AP9" s="53">
        <v>3183.0</v>
      </c>
      <c r="AQ9" s="53">
        <v>11200.0</v>
      </c>
      <c r="AR9" s="54">
        <v>3186.0</v>
      </c>
      <c r="AS9" s="54">
        <v>2832.0</v>
      </c>
      <c r="AT9" s="54">
        <v>2033.0</v>
      </c>
      <c r="AU9" s="54">
        <v>2424.0</v>
      </c>
      <c r="AV9" s="54">
        <v>10475.0</v>
      </c>
      <c r="AW9" s="54">
        <v>2978.0</v>
      </c>
      <c r="AX9" s="54">
        <v>2745.0</v>
      </c>
      <c r="AY9" s="54">
        <v>2688.0</v>
      </c>
      <c r="AZ9" s="54">
        <v>1783.0</v>
      </c>
      <c r="BA9" s="55">
        <f t="shared" si="2"/>
        <v>10194</v>
      </c>
      <c r="BB9" s="54">
        <v>2012.0</v>
      </c>
      <c r="BC9" s="54">
        <v>2183.0</v>
      </c>
      <c r="BD9" s="54">
        <v>2180.0</v>
      </c>
      <c r="BE9" s="54">
        <v>2558.5</v>
      </c>
      <c r="BF9" s="55">
        <f t="shared" si="3"/>
        <v>8933.5</v>
      </c>
      <c r="BG9" s="70">
        <v>2999.0</v>
      </c>
      <c r="BH9" s="70">
        <v>2959.95</v>
      </c>
      <c r="BI9" s="70">
        <v>1815.1</v>
      </c>
      <c r="BJ9" s="70">
        <v>3094.0</v>
      </c>
      <c r="BK9" s="55">
        <f t="shared" si="4"/>
        <v>10868.05</v>
      </c>
      <c r="BL9" s="71">
        <v>3596.65</v>
      </c>
      <c r="BM9" s="71">
        <v>3023.19</v>
      </c>
      <c r="BN9" s="72">
        <v>3777.18</v>
      </c>
      <c r="BO9" s="73">
        <v>4127.36</v>
      </c>
      <c r="BP9" s="55">
        <f t="shared" si="5"/>
        <v>14524.38</v>
      </c>
      <c r="BQ9" s="76">
        <v>3950.7200000000003</v>
      </c>
      <c r="BR9" s="76">
        <v>4353.78</v>
      </c>
      <c r="BS9" s="76">
        <v>4268.38</v>
      </c>
      <c r="BT9" s="76">
        <v>3469.46</v>
      </c>
      <c r="BU9" s="55">
        <f t="shared" si="6"/>
        <v>16042.34</v>
      </c>
      <c r="BV9" s="68">
        <v>3864.25</v>
      </c>
      <c r="BW9" s="64">
        <v>2789.93</v>
      </c>
      <c r="BX9" s="64">
        <v>3360.35</v>
      </c>
      <c r="BY9" s="64">
        <v>3272.6</v>
      </c>
      <c r="BZ9" s="64">
        <f t="shared" si="7"/>
        <v>13287.13</v>
      </c>
      <c r="CA9" s="66">
        <v>3532.94</v>
      </c>
      <c r="CB9" s="66">
        <v>5667.15</v>
      </c>
      <c r="CC9" s="65">
        <v>5818.18</v>
      </c>
      <c r="CD9" s="66">
        <v>4706.51</v>
      </c>
      <c r="CE9" s="67">
        <f t="shared" si="8"/>
        <v>19724.78</v>
      </c>
      <c r="CF9" s="66">
        <v>4289.42</v>
      </c>
      <c r="CG9" s="68"/>
      <c r="CH9" s="64"/>
      <c r="CI9" s="68"/>
      <c r="CJ9" s="67">
        <f t="shared" si="9"/>
        <v>4289.42</v>
      </c>
    </row>
    <row r="10">
      <c r="A10" s="51">
        <v>7.0</v>
      </c>
      <c r="B10" s="52" t="s">
        <v>40</v>
      </c>
      <c r="C10" s="51" t="s">
        <v>41</v>
      </c>
      <c r="D10" s="53">
        <v>5.0</v>
      </c>
      <c r="E10" s="53">
        <v>3.0</v>
      </c>
      <c r="F10" s="53">
        <v>317.0</v>
      </c>
      <c r="G10" s="53">
        <v>37.0</v>
      </c>
      <c r="H10" s="53">
        <v>362.0</v>
      </c>
      <c r="I10" s="53">
        <v>22.0</v>
      </c>
      <c r="J10" s="53">
        <v>57.0</v>
      </c>
      <c r="K10" s="53">
        <v>139.0</v>
      </c>
      <c r="L10" s="53">
        <v>133.0</v>
      </c>
      <c r="M10" s="53">
        <v>351.0</v>
      </c>
      <c r="N10" s="53">
        <v>14.0</v>
      </c>
      <c r="O10" s="53">
        <v>28.0</v>
      </c>
      <c r="P10" s="53">
        <v>0.0</v>
      </c>
      <c r="Q10" s="53">
        <v>0.0</v>
      </c>
      <c r="R10" s="53">
        <v>42.0</v>
      </c>
      <c r="S10" s="53">
        <v>0.0</v>
      </c>
      <c r="T10" s="53">
        <v>0.0</v>
      </c>
      <c r="U10" s="53">
        <v>0.0</v>
      </c>
      <c r="V10" s="53">
        <v>0.0</v>
      </c>
      <c r="W10" s="53">
        <v>0.0</v>
      </c>
      <c r="X10" s="53">
        <v>9.0</v>
      </c>
      <c r="Y10" s="53">
        <v>0.0</v>
      </c>
      <c r="Z10" s="53">
        <v>0.0</v>
      </c>
      <c r="AA10" s="53">
        <v>0.0</v>
      </c>
      <c r="AB10" s="53">
        <v>9.0</v>
      </c>
      <c r="AC10" s="53">
        <v>0.0</v>
      </c>
      <c r="AD10" s="53">
        <v>3.0</v>
      </c>
      <c r="AE10" s="53">
        <v>0.0</v>
      </c>
      <c r="AF10" s="53">
        <v>8.0</v>
      </c>
      <c r="AG10" s="53">
        <v>11.0</v>
      </c>
      <c r="AH10" s="53">
        <v>0.0</v>
      </c>
      <c r="AI10" s="53">
        <v>0.0</v>
      </c>
      <c r="AJ10" s="53">
        <v>0.0</v>
      </c>
      <c r="AK10" s="53">
        <v>0.0</v>
      </c>
      <c r="AL10" s="53">
        <v>0.0</v>
      </c>
      <c r="AM10" s="53">
        <v>0.0</v>
      </c>
      <c r="AN10" s="53">
        <v>0.0</v>
      </c>
      <c r="AO10" s="53">
        <v>0.0</v>
      </c>
      <c r="AP10" s="53">
        <v>2.0</v>
      </c>
      <c r="AQ10" s="53">
        <v>2.0</v>
      </c>
      <c r="AR10" s="54">
        <v>0.0</v>
      </c>
      <c r="AS10" s="54">
        <v>4.0</v>
      </c>
      <c r="AT10" s="54">
        <v>0.0</v>
      </c>
      <c r="AU10" s="54">
        <v>0.0</v>
      </c>
      <c r="AV10" s="54">
        <v>4.0</v>
      </c>
      <c r="AW10" s="54">
        <v>0.0</v>
      </c>
      <c r="AX10" s="54">
        <v>0.0</v>
      </c>
      <c r="AY10" s="54">
        <v>20.0</v>
      </c>
      <c r="AZ10" s="54">
        <v>0.0</v>
      </c>
      <c r="BA10" s="55">
        <f t="shared" si="2"/>
        <v>20</v>
      </c>
      <c r="BB10" s="54">
        <v>0.0</v>
      </c>
      <c r="BC10" s="54">
        <v>0.0</v>
      </c>
      <c r="BD10" s="54">
        <v>0.0</v>
      </c>
      <c r="BE10" s="54">
        <v>0.0</v>
      </c>
      <c r="BF10" s="55">
        <f t="shared" si="3"/>
        <v>0</v>
      </c>
      <c r="BG10" s="74" t="s">
        <v>36</v>
      </c>
      <c r="BH10" s="74" t="s">
        <v>36</v>
      </c>
      <c r="BI10" s="70">
        <v>15.0</v>
      </c>
      <c r="BJ10" s="74" t="s">
        <v>36</v>
      </c>
      <c r="BK10" s="55">
        <f t="shared" si="4"/>
        <v>15</v>
      </c>
      <c r="BL10" s="71">
        <v>0.0</v>
      </c>
      <c r="BM10" s="71">
        <v>0.0</v>
      </c>
      <c r="BN10" s="72">
        <v>0.0</v>
      </c>
      <c r="BO10" s="75">
        <v>0.0</v>
      </c>
      <c r="BP10" s="55">
        <f t="shared" si="5"/>
        <v>0</v>
      </c>
      <c r="BQ10" s="62">
        <v>0.0</v>
      </c>
      <c r="BR10" s="62">
        <v>0.0</v>
      </c>
      <c r="BS10" s="62">
        <v>0.0</v>
      </c>
      <c r="BT10" s="62">
        <v>0.0</v>
      </c>
      <c r="BU10" s="55">
        <f t="shared" si="6"/>
        <v>0</v>
      </c>
      <c r="BV10" s="63">
        <v>0.0</v>
      </c>
      <c r="BW10" s="64">
        <v>0.0</v>
      </c>
      <c r="BX10" s="64">
        <v>0.0</v>
      </c>
      <c r="BY10" s="64">
        <v>0.0</v>
      </c>
      <c r="BZ10" s="64">
        <f t="shared" si="7"/>
        <v>0</v>
      </c>
      <c r="CA10" s="65" t="s">
        <v>36</v>
      </c>
      <c r="CB10" s="66" t="s">
        <v>36</v>
      </c>
      <c r="CC10" s="65" t="s">
        <v>36</v>
      </c>
      <c r="CD10" s="66" t="s">
        <v>36</v>
      </c>
      <c r="CE10" s="67">
        <f t="shared" si="8"/>
        <v>0</v>
      </c>
      <c r="CF10" s="65">
        <v>27.0</v>
      </c>
      <c r="CG10" s="68"/>
      <c r="CH10" s="64"/>
      <c r="CI10" s="68"/>
      <c r="CJ10" s="67">
        <f t="shared" si="9"/>
        <v>27</v>
      </c>
    </row>
    <row r="11">
      <c r="A11" s="51">
        <v>8.0</v>
      </c>
      <c r="B11" s="52" t="s">
        <v>42</v>
      </c>
      <c r="C11" s="51" t="s">
        <v>33</v>
      </c>
      <c r="D11" s="53">
        <v>43746.0</v>
      </c>
      <c r="E11" s="53">
        <v>34132.0</v>
      </c>
      <c r="F11" s="53">
        <v>18905.0</v>
      </c>
      <c r="G11" s="53">
        <v>22575.0</v>
      </c>
      <c r="H11" s="53">
        <v>119358.0</v>
      </c>
      <c r="I11" s="53">
        <v>22405.0</v>
      </c>
      <c r="J11" s="53">
        <v>18695.0</v>
      </c>
      <c r="K11" s="53">
        <v>20024.0</v>
      </c>
      <c r="L11" s="53">
        <v>19671.0</v>
      </c>
      <c r="M11" s="53">
        <v>80795.0</v>
      </c>
      <c r="N11" s="53">
        <v>32504.0</v>
      </c>
      <c r="O11" s="53">
        <v>23736.0</v>
      </c>
      <c r="P11" s="53">
        <v>26251.0</v>
      </c>
      <c r="Q11" s="53">
        <v>17282.0</v>
      </c>
      <c r="R11" s="53">
        <v>99773.0</v>
      </c>
      <c r="S11" s="53">
        <v>22311.0</v>
      </c>
      <c r="T11" s="53">
        <v>29529.0</v>
      </c>
      <c r="U11" s="53">
        <v>24266.0</v>
      </c>
      <c r="V11" s="53">
        <v>22365.0</v>
      </c>
      <c r="W11" s="53">
        <v>98471.0</v>
      </c>
      <c r="X11" s="53">
        <v>30758.0</v>
      </c>
      <c r="Y11" s="53">
        <v>29275.0</v>
      </c>
      <c r="Z11" s="53">
        <v>24446.0</v>
      </c>
      <c r="AA11" s="53">
        <v>15448.0</v>
      </c>
      <c r="AB11" s="53">
        <v>99927.0</v>
      </c>
      <c r="AC11" s="53">
        <v>10480.0</v>
      </c>
      <c r="AD11" s="53">
        <v>9839.0</v>
      </c>
      <c r="AE11" s="53">
        <v>7796.0</v>
      </c>
      <c r="AF11" s="53">
        <v>4438.0</v>
      </c>
      <c r="AG11" s="53">
        <v>32553.0</v>
      </c>
      <c r="AH11" s="53">
        <v>7704.0</v>
      </c>
      <c r="AI11" s="53">
        <v>18607.0</v>
      </c>
      <c r="AJ11" s="53">
        <v>20632.0</v>
      </c>
      <c r="AK11" s="53">
        <v>17405.0</v>
      </c>
      <c r="AL11" s="53">
        <v>64348.0</v>
      </c>
      <c r="AM11" s="53">
        <v>10479.0</v>
      </c>
      <c r="AN11" s="53">
        <v>10156.0</v>
      </c>
      <c r="AO11" s="53">
        <v>7462.0</v>
      </c>
      <c r="AP11" s="53">
        <v>7012.0</v>
      </c>
      <c r="AQ11" s="53">
        <v>35109.0</v>
      </c>
      <c r="AR11" s="54">
        <v>11008.0</v>
      </c>
      <c r="AS11" s="54">
        <v>9630.0</v>
      </c>
      <c r="AT11" s="54">
        <v>7534.0</v>
      </c>
      <c r="AU11" s="54">
        <v>8398.0</v>
      </c>
      <c r="AV11" s="54">
        <v>36570.0</v>
      </c>
      <c r="AW11" s="54">
        <v>10588.0</v>
      </c>
      <c r="AX11" s="54">
        <v>11200.0</v>
      </c>
      <c r="AY11" s="54">
        <v>15619.0</v>
      </c>
      <c r="AZ11" s="54">
        <v>9305.0</v>
      </c>
      <c r="BA11" s="55">
        <f t="shared" si="2"/>
        <v>46712</v>
      </c>
      <c r="BB11" s="54">
        <v>6556.0</v>
      </c>
      <c r="BC11" s="54">
        <v>7869.0</v>
      </c>
      <c r="BD11" s="54">
        <v>12840.0</v>
      </c>
      <c r="BE11" s="54">
        <v>12269.0</v>
      </c>
      <c r="BF11" s="55">
        <f t="shared" si="3"/>
        <v>39534</v>
      </c>
      <c r="BG11" s="70">
        <v>14329.8</v>
      </c>
      <c r="BH11" s="70">
        <v>10537.7</v>
      </c>
      <c r="BI11" s="70">
        <v>8688.2</v>
      </c>
      <c r="BJ11" s="70">
        <v>9572.39</v>
      </c>
      <c r="BK11" s="55">
        <f t="shared" si="4"/>
        <v>43128.09</v>
      </c>
      <c r="BL11" s="71">
        <v>9520.88</v>
      </c>
      <c r="BM11" s="71">
        <v>8324.7</v>
      </c>
      <c r="BN11" s="72">
        <v>10032.29</v>
      </c>
      <c r="BO11" s="73">
        <v>10333.06</v>
      </c>
      <c r="BP11" s="55">
        <f t="shared" si="5"/>
        <v>38210.93</v>
      </c>
      <c r="BQ11" s="76">
        <v>10610.82</v>
      </c>
      <c r="BR11" s="76">
        <v>10253.509999999998</v>
      </c>
      <c r="BS11" s="76">
        <v>9685.489999999998</v>
      </c>
      <c r="BT11" s="76">
        <v>6122.42</v>
      </c>
      <c r="BU11" s="55">
        <f t="shared" si="6"/>
        <v>36672.24</v>
      </c>
      <c r="BV11" s="68">
        <v>9229.86</v>
      </c>
      <c r="BW11" s="64">
        <v>8115.11</v>
      </c>
      <c r="BX11" s="64">
        <v>8371.98</v>
      </c>
      <c r="BY11" s="64">
        <v>8827.35</v>
      </c>
      <c r="BZ11" s="64">
        <f t="shared" si="7"/>
        <v>34544.3</v>
      </c>
      <c r="CA11" s="66">
        <v>7849.58</v>
      </c>
      <c r="CB11" s="66">
        <v>10735.05</v>
      </c>
      <c r="CC11" s="65">
        <v>12440.5</v>
      </c>
      <c r="CD11" s="66">
        <v>8768.63</v>
      </c>
      <c r="CE11" s="67">
        <f t="shared" si="8"/>
        <v>39793.76</v>
      </c>
      <c r="CF11" s="66">
        <v>11959.13</v>
      </c>
      <c r="CG11" s="68"/>
      <c r="CH11" s="64"/>
      <c r="CI11" s="68"/>
      <c r="CJ11" s="67">
        <f t="shared" si="9"/>
        <v>11959.13</v>
      </c>
    </row>
    <row r="12">
      <c r="A12" s="51">
        <v>9.0</v>
      </c>
      <c r="B12" s="52" t="s">
        <v>43</v>
      </c>
      <c r="C12" s="51" t="s">
        <v>33</v>
      </c>
      <c r="D12" s="53">
        <v>36536.0</v>
      </c>
      <c r="E12" s="53">
        <v>26315.0</v>
      </c>
      <c r="F12" s="53">
        <v>16061.0</v>
      </c>
      <c r="G12" s="53">
        <v>17829.0</v>
      </c>
      <c r="H12" s="53">
        <v>96741.0</v>
      </c>
      <c r="I12" s="53">
        <v>16313.0</v>
      </c>
      <c r="J12" s="53">
        <v>14148.0</v>
      </c>
      <c r="K12" s="53">
        <v>16756.0</v>
      </c>
      <c r="L12" s="53">
        <v>15066.0</v>
      </c>
      <c r="M12" s="53">
        <v>62283.0</v>
      </c>
      <c r="N12" s="53">
        <v>34455.0</v>
      </c>
      <c r="O12" s="53">
        <v>18091.0</v>
      </c>
      <c r="P12" s="53">
        <v>22804.0</v>
      </c>
      <c r="Q12" s="53">
        <v>16881.0</v>
      </c>
      <c r="R12" s="53">
        <v>92231.0</v>
      </c>
      <c r="S12" s="53">
        <v>16094.0</v>
      </c>
      <c r="T12" s="53">
        <v>22060.0</v>
      </c>
      <c r="U12" s="53">
        <v>17466.0</v>
      </c>
      <c r="V12" s="53">
        <v>16278.0</v>
      </c>
      <c r="W12" s="53">
        <v>71898.0</v>
      </c>
      <c r="X12" s="53">
        <v>23044.0</v>
      </c>
      <c r="Y12" s="53">
        <v>28386.0</v>
      </c>
      <c r="Z12" s="53">
        <v>20021.0</v>
      </c>
      <c r="AA12" s="53">
        <v>14561.0</v>
      </c>
      <c r="AB12" s="53">
        <v>86012.0</v>
      </c>
      <c r="AC12" s="53">
        <v>9088.0</v>
      </c>
      <c r="AD12" s="53">
        <v>8062.0</v>
      </c>
      <c r="AE12" s="53">
        <v>4085.27</v>
      </c>
      <c r="AF12" s="53">
        <v>4817.0</v>
      </c>
      <c r="AG12" s="53">
        <v>26052.27</v>
      </c>
      <c r="AH12" s="53">
        <v>8530.0</v>
      </c>
      <c r="AI12" s="53">
        <v>20503.0</v>
      </c>
      <c r="AJ12" s="53">
        <v>21217.0</v>
      </c>
      <c r="AK12" s="53">
        <v>17707.0</v>
      </c>
      <c r="AL12" s="53">
        <v>67957.0</v>
      </c>
      <c r="AM12" s="53">
        <v>10882.0</v>
      </c>
      <c r="AN12" s="53">
        <v>7636.0</v>
      </c>
      <c r="AO12" s="53">
        <v>7123.0</v>
      </c>
      <c r="AP12" s="53">
        <v>7099.0</v>
      </c>
      <c r="AQ12" s="53">
        <v>32740.0</v>
      </c>
      <c r="AR12" s="54">
        <v>12535.0</v>
      </c>
      <c r="AS12" s="54">
        <v>8959.0</v>
      </c>
      <c r="AT12" s="54">
        <v>7216.0</v>
      </c>
      <c r="AU12" s="54">
        <v>9201.0</v>
      </c>
      <c r="AV12" s="54">
        <v>37911.0</v>
      </c>
      <c r="AW12" s="54">
        <v>13610.0</v>
      </c>
      <c r="AX12" s="54">
        <v>9629.0</v>
      </c>
      <c r="AY12" s="54">
        <v>23053.0</v>
      </c>
      <c r="AZ12" s="54">
        <v>9930.0</v>
      </c>
      <c r="BA12" s="55">
        <f t="shared" si="2"/>
        <v>56222</v>
      </c>
      <c r="BB12" s="54">
        <v>9569.8</v>
      </c>
      <c r="BC12" s="54">
        <v>8996.4</v>
      </c>
      <c r="BD12" s="54">
        <v>15067.5</v>
      </c>
      <c r="BE12" s="54">
        <v>14567.8</v>
      </c>
      <c r="BF12" s="55">
        <f t="shared" si="3"/>
        <v>48201.5</v>
      </c>
      <c r="BG12" s="70">
        <v>15975.3</v>
      </c>
      <c r="BH12" s="70">
        <v>12365.75</v>
      </c>
      <c r="BI12" s="70">
        <v>10364.8</v>
      </c>
      <c r="BJ12" s="70">
        <v>9334.16</v>
      </c>
      <c r="BK12" s="55">
        <f t="shared" si="4"/>
        <v>48040.01</v>
      </c>
      <c r="BL12" s="71">
        <v>10013.2</v>
      </c>
      <c r="BM12" s="71">
        <v>11009.03</v>
      </c>
      <c r="BN12" s="72">
        <v>10510.3</v>
      </c>
      <c r="BO12" s="73">
        <v>9617.55</v>
      </c>
      <c r="BP12" s="55">
        <f t="shared" si="5"/>
        <v>41150.08</v>
      </c>
      <c r="BQ12" s="76">
        <v>10496.91</v>
      </c>
      <c r="BR12" s="76">
        <v>13357.24</v>
      </c>
      <c r="BS12" s="76">
        <v>10509.59</v>
      </c>
      <c r="BT12" s="76">
        <v>9186.26</v>
      </c>
      <c r="BU12" s="55">
        <f t="shared" si="6"/>
        <v>43550</v>
      </c>
      <c r="BV12" s="68">
        <v>11788.25</v>
      </c>
      <c r="BW12" s="64">
        <v>9642.01</v>
      </c>
      <c r="BX12" s="64">
        <v>10942.76</v>
      </c>
      <c r="BY12" s="64">
        <v>10035.03</v>
      </c>
      <c r="BZ12" s="64">
        <f t="shared" si="7"/>
        <v>42408.05</v>
      </c>
      <c r="CA12" s="66">
        <v>10101.51</v>
      </c>
      <c r="CB12" s="66">
        <v>11489.18</v>
      </c>
      <c r="CC12" s="65">
        <v>11876.51</v>
      </c>
      <c r="CD12" s="66">
        <v>10220.49</v>
      </c>
      <c r="CE12" s="67">
        <f t="shared" si="8"/>
        <v>43687.69</v>
      </c>
      <c r="CF12" s="66">
        <v>13618.04</v>
      </c>
      <c r="CG12" s="68"/>
      <c r="CH12" s="64"/>
      <c r="CI12" s="68"/>
      <c r="CJ12" s="67">
        <f t="shared" si="9"/>
        <v>13618.04</v>
      </c>
    </row>
    <row r="13">
      <c r="A13" s="51">
        <v>10.0</v>
      </c>
      <c r="B13" s="52" t="s">
        <v>44</v>
      </c>
      <c r="C13" s="51" t="s">
        <v>33</v>
      </c>
      <c r="D13" s="53">
        <v>38993.0</v>
      </c>
      <c r="E13" s="53">
        <v>34131.0</v>
      </c>
      <c r="F13" s="53">
        <v>20781.0</v>
      </c>
      <c r="G13" s="53">
        <v>21170.0</v>
      </c>
      <c r="H13" s="53">
        <v>115075.0</v>
      </c>
      <c r="I13" s="53">
        <v>19879.0</v>
      </c>
      <c r="J13" s="53">
        <v>17108.0</v>
      </c>
      <c r="K13" s="53">
        <v>18602.0</v>
      </c>
      <c r="L13" s="53">
        <v>20272.0</v>
      </c>
      <c r="M13" s="53">
        <v>75861.0</v>
      </c>
      <c r="N13" s="53">
        <v>33034.0</v>
      </c>
      <c r="O13" s="53">
        <v>20549.0</v>
      </c>
      <c r="P13" s="53">
        <v>22940.0</v>
      </c>
      <c r="Q13" s="53">
        <v>16539.0</v>
      </c>
      <c r="R13" s="53">
        <v>93062.0</v>
      </c>
      <c r="S13" s="53">
        <v>18633.0</v>
      </c>
      <c r="T13" s="53">
        <v>27059.0</v>
      </c>
      <c r="U13" s="53">
        <v>23083.0</v>
      </c>
      <c r="V13" s="53">
        <v>18817.0</v>
      </c>
      <c r="W13" s="53">
        <v>87592.0</v>
      </c>
      <c r="X13" s="53">
        <v>27196.0</v>
      </c>
      <c r="Y13" s="53">
        <v>30140.0</v>
      </c>
      <c r="Z13" s="53">
        <v>24604.0</v>
      </c>
      <c r="AA13" s="53">
        <v>17187.0</v>
      </c>
      <c r="AB13" s="53">
        <v>99127.0</v>
      </c>
      <c r="AC13" s="53">
        <v>5073.0</v>
      </c>
      <c r="AD13" s="53">
        <v>7292.0</v>
      </c>
      <c r="AE13" s="53">
        <v>6814.0</v>
      </c>
      <c r="AF13" s="53">
        <v>2879.0</v>
      </c>
      <c r="AG13" s="53">
        <v>22058.0</v>
      </c>
      <c r="AH13" s="53">
        <v>6286.0</v>
      </c>
      <c r="AI13" s="53">
        <v>23745.0</v>
      </c>
      <c r="AJ13" s="53">
        <v>15117.0</v>
      </c>
      <c r="AK13" s="53">
        <v>12724.0</v>
      </c>
      <c r="AL13" s="53">
        <v>57872.0</v>
      </c>
      <c r="AM13" s="53">
        <v>10409.0</v>
      </c>
      <c r="AN13" s="53">
        <v>10767.0</v>
      </c>
      <c r="AO13" s="53">
        <v>8686.0</v>
      </c>
      <c r="AP13" s="53">
        <v>6597.0</v>
      </c>
      <c r="AQ13" s="53">
        <v>36459.0</v>
      </c>
      <c r="AR13" s="54">
        <v>11248.0</v>
      </c>
      <c r="AS13" s="54">
        <v>10482.0</v>
      </c>
      <c r="AT13" s="54">
        <v>7765.0</v>
      </c>
      <c r="AU13" s="54">
        <v>9205.0</v>
      </c>
      <c r="AV13" s="54">
        <v>38700.0</v>
      </c>
      <c r="AW13" s="54">
        <v>10954.0</v>
      </c>
      <c r="AX13" s="54">
        <v>12049.0</v>
      </c>
      <c r="AY13" s="54">
        <v>16825.0</v>
      </c>
      <c r="AZ13" s="54">
        <v>15659.0</v>
      </c>
      <c r="BA13" s="55">
        <f t="shared" si="2"/>
        <v>55487</v>
      </c>
      <c r="BB13" s="54">
        <v>6941.0</v>
      </c>
      <c r="BC13" s="54">
        <v>10084.0</v>
      </c>
      <c r="BD13" s="54">
        <v>16556.5</v>
      </c>
      <c r="BE13" s="54">
        <v>17290.45</v>
      </c>
      <c r="BF13" s="55">
        <f t="shared" si="3"/>
        <v>50871.95</v>
      </c>
      <c r="BG13" s="70">
        <v>16909.05</v>
      </c>
      <c r="BH13" s="70">
        <v>14986.3</v>
      </c>
      <c r="BI13" s="70">
        <v>14150.9</v>
      </c>
      <c r="BJ13" s="70">
        <v>12207.7</v>
      </c>
      <c r="BK13" s="55">
        <f t="shared" si="4"/>
        <v>58253.95</v>
      </c>
      <c r="BL13" s="71">
        <v>13903.8</v>
      </c>
      <c r="BM13" s="71">
        <v>11573.87</v>
      </c>
      <c r="BN13" s="72">
        <v>12520.85</v>
      </c>
      <c r="BO13" s="73">
        <v>14207.05</v>
      </c>
      <c r="BP13" s="55">
        <f t="shared" si="5"/>
        <v>52205.57</v>
      </c>
      <c r="BQ13" s="76">
        <v>11159.55</v>
      </c>
      <c r="BR13" s="76">
        <v>14659.94</v>
      </c>
      <c r="BS13" s="76">
        <v>10896.76</v>
      </c>
      <c r="BT13" s="76">
        <v>9775.82</v>
      </c>
      <c r="BU13" s="55">
        <f t="shared" si="6"/>
        <v>46492.07</v>
      </c>
      <c r="BV13" s="68">
        <v>12896.54</v>
      </c>
      <c r="BW13" s="64">
        <v>10650.38</v>
      </c>
      <c r="BX13" s="64">
        <v>11615.12</v>
      </c>
      <c r="BY13" s="64">
        <v>12006.32</v>
      </c>
      <c r="BZ13" s="64">
        <f t="shared" si="7"/>
        <v>47168.36</v>
      </c>
      <c r="CA13" s="66">
        <v>10729.87</v>
      </c>
      <c r="CB13" s="66">
        <v>17988.02</v>
      </c>
      <c r="CC13" s="65">
        <v>13993.22</v>
      </c>
      <c r="CD13" s="66">
        <v>12039.82</v>
      </c>
      <c r="CE13" s="67">
        <f t="shared" si="8"/>
        <v>54750.93</v>
      </c>
      <c r="CF13" s="66">
        <v>15633.26</v>
      </c>
      <c r="CG13" s="68"/>
      <c r="CH13" s="64"/>
      <c r="CI13" s="68"/>
      <c r="CJ13" s="67">
        <f t="shared" si="9"/>
        <v>15633.26</v>
      </c>
    </row>
    <row r="14">
      <c r="A14" s="51">
        <v>11.0</v>
      </c>
      <c r="B14" s="52" t="s">
        <v>45</v>
      </c>
      <c r="C14" s="51" t="s">
        <v>33</v>
      </c>
      <c r="D14" s="53">
        <v>4629.0</v>
      </c>
      <c r="E14" s="53">
        <v>2564.0</v>
      </c>
      <c r="F14" s="53">
        <v>1609.0</v>
      </c>
      <c r="G14" s="53">
        <v>2160.0</v>
      </c>
      <c r="H14" s="53">
        <v>10962.0</v>
      </c>
      <c r="I14" s="53">
        <v>1492.0</v>
      </c>
      <c r="J14" s="53">
        <v>1383.0</v>
      </c>
      <c r="K14" s="53">
        <v>1444.0</v>
      </c>
      <c r="L14" s="53">
        <v>2049.0</v>
      </c>
      <c r="M14" s="53">
        <v>6368.0</v>
      </c>
      <c r="N14" s="53">
        <v>1988.0</v>
      </c>
      <c r="O14" s="53">
        <v>1919.0</v>
      </c>
      <c r="P14" s="53">
        <v>1750.0</v>
      </c>
      <c r="Q14" s="53">
        <v>1585.0</v>
      </c>
      <c r="R14" s="53">
        <v>7242.0</v>
      </c>
      <c r="S14" s="53">
        <v>1943.0</v>
      </c>
      <c r="T14" s="53">
        <v>2920.0</v>
      </c>
      <c r="U14" s="53">
        <v>3547.0</v>
      </c>
      <c r="V14" s="53">
        <v>3075.0</v>
      </c>
      <c r="W14" s="53">
        <v>11485.0</v>
      </c>
      <c r="X14" s="53">
        <v>3465.0</v>
      </c>
      <c r="Y14" s="53">
        <v>1956.0</v>
      </c>
      <c r="Z14" s="53">
        <v>1302.0</v>
      </c>
      <c r="AA14" s="53">
        <v>1150.0</v>
      </c>
      <c r="AB14" s="53">
        <v>7873.0</v>
      </c>
      <c r="AC14" s="53">
        <v>845.0</v>
      </c>
      <c r="AD14" s="53">
        <v>867.0</v>
      </c>
      <c r="AE14" s="53">
        <v>445.0</v>
      </c>
      <c r="AF14" s="53">
        <v>276.0</v>
      </c>
      <c r="AG14" s="53">
        <v>2433.0</v>
      </c>
      <c r="AH14" s="53">
        <v>358.0</v>
      </c>
      <c r="AI14" s="53">
        <v>1771.0</v>
      </c>
      <c r="AJ14" s="53">
        <v>3530.0</v>
      </c>
      <c r="AK14" s="53">
        <v>4415.0</v>
      </c>
      <c r="AL14" s="53">
        <v>10074.0</v>
      </c>
      <c r="AM14" s="53">
        <v>1386.0</v>
      </c>
      <c r="AN14" s="53">
        <v>853.0</v>
      </c>
      <c r="AO14" s="53">
        <v>615.0</v>
      </c>
      <c r="AP14" s="53">
        <v>766.0</v>
      </c>
      <c r="AQ14" s="53">
        <v>3620.0</v>
      </c>
      <c r="AR14" s="54">
        <v>1443.0</v>
      </c>
      <c r="AS14" s="54">
        <v>603.0</v>
      </c>
      <c r="AT14" s="54">
        <v>727.0</v>
      </c>
      <c r="AU14" s="54">
        <v>845.0</v>
      </c>
      <c r="AV14" s="54">
        <v>3618.0</v>
      </c>
      <c r="AW14" s="54">
        <v>1198.0</v>
      </c>
      <c r="AX14" s="54">
        <v>829.0</v>
      </c>
      <c r="AY14" s="54">
        <v>948.0</v>
      </c>
      <c r="AZ14" s="54">
        <v>1034.0</v>
      </c>
      <c r="BA14" s="55">
        <f t="shared" si="2"/>
        <v>4009</v>
      </c>
      <c r="BB14" s="54">
        <v>507.0</v>
      </c>
      <c r="BC14" s="54">
        <v>565.0</v>
      </c>
      <c r="BD14" s="54">
        <v>480.0</v>
      </c>
      <c r="BE14" s="54">
        <v>537.0</v>
      </c>
      <c r="BF14" s="55">
        <f t="shared" si="3"/>
        <v>2089</v>
      </c>
      <c r="BG14" s="70">
        <v>447.25</v>
      </c>
      <c r="BH14" s="70">
        <v>311.4</v>
      </c>
      <c r="BI14" s="70">
        <v>658.4</v>
      </c>
      <c r="BJ14" s="70">
        <v>609.2</v>
      </c>
      <c r="BK14" s="55">
        <f t="shared" si="4"/>
        <v>2026.25</v>
      </c>
      <c r="BL14" s="71">
        <v>675.24</v>
      </c>
      <c r="BM14" s="71">
        <v>544.5</v>
      </c>
      <c r="BN14" s="72">
        <v>281.02</v>
      </c>
      <c r="BO14" s="75">
        <v>858.65</v>
      </c>
      <c r="BP14" s="55">
        <f t="shared" si="5"/>
        <v>2359.41</v>
      </c>
      <c r="BQ14" s="62">
        <v>2095.3</v>
      </c>
      <c r="BR14" s="62">
        <v>1739.9499999999998</v>
      </c>
      <c r="BS14" s="62">
        <v>1730.1000000000001</v>
      </c>
      <c r="BT14" s="62">
        <v>642.7</v>
      </c>
      <c r="BU14" s="55">
        <f t="shared" si="6"/>
        <v>6208.05</v>
      </c>
      <c r="BV14" s="63">
        <v>1050.83</v>
      </c>
      <c r="BW14" s="64">
        <v>1042.93</v>
      </c>
      <c r="BX14" s="64">
        <v>980.44</v>
      </c>
      <c r="BY14" s="64">
        <v>533.25</v>
      </c>
      <c r="BZ14" s="64">
        <f t="shared" si="7"/>
        <v>3607.45</v>
      </c>
      <c r="CA14" s="65">
        <v>584.73</v>
      </c>
      <c r="CB14" s="66">
        <v>709.84</v>
      </c>
      <c r="CC14" s="65">
        <v>886.35</v>
      </c>
      <c r="CD14" s="66">
        <v>767.55</v>
      </c>
      <c r="CE14" s="67">
        <f t="shared" si="8"/>
        <v>2948.47</v>
      </c>
      <c r="CF14" s="65">
        <v>1391.09</v>
      </c>
      <c r="CG14" s="68"/>
      <c r="CH14" s="64"/>
      <c r="CI14" s="68"/>
      <c r="CJ14" s="67">
        <f t="shared" si="9"/>
        <v>1391.09</v>
      </c>
    </row>
    <row r="15">
      <c r="A15" s="51">
        <v>12.0</v>
      </c>
      <c r="B15" s="52" t="s">
        <v>46</v>
      </c>
      <c r="C15" s="51" t="s">
        <v>33</v>
      </c>
      <c r="D15" s="53">
        <v>15254.0</v>
      </c>
      <c r="E15" s="53">
        <v>7033.0</v>
      </c>
      <c r="F15" s="53">
        <v>5454.0</v>
      </c>
      <c r="G15" s="53">
        <v>7194.0</v>
      </c>
      <c r="H15" s="53">
        <v>34935.0</v>
      </c>
      <c r="I15" s="53">
        <v>7290.0</v>
      </c>
      <c r="J15" s="53">
        <v>6091.0</v>
      </c>
      <c r="K15" s="53">
        <v>6375.0</v>
      </c>
      <c r="L15" s="53">
        <v>7811.0</v>
      </c>
      <c r="M15" s="53">
        <v>27567.0</v>
      </c>
      <c r="N15" s="53">
        <v>12095.0</v>
      </c>
      <c r="O15" s="53">
        <v>6895.0</v>
      </c>
      <c r="P15" s="53">
        <v>7047.0</v>
      </c>
      <c r="Q15" s="53">
        <v>6546.0</v>
      </c>
      <c r="R15" s="53">
        <v>32583.0</v>
      </c>
      <c r="S15" s="53">
        <v>7416.0</v>
      </c>
      <c r="T15" s="53">
        <v>7968.0</v>
      </c>
      <c r="U15" s="53">
        <v>8708.0</v>
      </c>
      <c r="V15" s="53">
        <v>8879.0</v>
      </c>
      <c r="W15" s="53">
        <v>32971.0</v>
      </c>
      <c r="X15" s="53">
        <v>12660.0</v>
      </c>
      <c r="Y15" s="53">
        <v>9463.0</v>
      </c>
      <c r="Z15" s="53">
        <v>6893.0</v>
      </c>
      <c r="AA15" s="53">
        <v>4902.0</v>
      </c>
      <c r="AB15" s="53">
        <v>33918.0</v>
      </c>
      <c r="AC15" s="53">
        <v>3880.0</v>
      </c>
      <c r="AD15" s="53">
        <v>3904.0</v>
      </c>
      <c r="AE15" s="53">
        <v>3049.0</v>
      </c>
      <c r="AF15" s="53">
        <v>1671.0</v>
      </c>
      <c r="AG15" s="53">
        <v>12504.0</v>
      </c>
      <c r="AH15" s="53">
        <v>3638.0</v>
      </c>
      <c r="AI15" s="53">
        <v>10242.0</v>
      </c>
      <c r="AJ15" s="53">
        <v>11805.0</v>
      </c>
      <c r="AK15" s="53">
        <v>7634.0</v>
      </c>
      <c r="AL15" s="53">
        <v>33319.0</v>
      </c>
      <c r="AM15" s="53">
        <v>4797.0</v>
      </c>
      <c r="AN15" s="53">
        <v>3974.0</v>
      </c>
      <c r="AO15" s="53">
        <v>2621.0</v>
      </c>
      <c r="AP15" s="53">
        <v>3030.0</v>
      </c>
      <c r="AQ15" s="53">
        <v>14422.0</v>
      </c>
      <c r="AR15" s="54">
        <v>7853.0</v>
      </c>
      <c r="AS15" s="54">
        <v>3914.0</v>
      </c>
      <c r="AT15" s="54">
        <v>3516.0</v>
      </c>
      <c r="AU15" s="54">
        <v>3461.0</v>
      </c>
      <c r="AV15" s="54">
        <v>18744.0</v>
      </c>
      <c r="AW15" s="54">
        <v>5750.0</v>
      </c>
      <c r="AX15" s="54">
        <v>4384.0</v>
      </c>
      <c r="AY15" s="54">
        <v>4568.0</v>
      </c>
      <c r="AZ15" s="54">
        <v>3784.0</v>
      </c>
      <c r="BA15" s="55">
        <f t="shared" si="2"/>
        <v>18486</v>
      </c>
      <c r="BB15" s="54">
        <v>3882.0</v>
      </c>
      <c r="BC15" s="54">
        <v>1725.0</v>
      </c>
      <c r="BD15" s="54">
        <v>4404.0</v>
      </c>
      <c r="BE15" s="54">
        <v>7029.0</v>
      </c>
      <c r="BF15" s="55">
        <f t="shared" si="3"/>
        <v>17040</v>
      </c>
      <c r="BG15" s="70">
        <v>8081.26</v>
      </c>
      <c r="BH15" s="70">
        <v>5411.0</v>
      </c>
      <c r="BI15" s="70">
        <v>4424.4</v>
      </c>
      <c r="BJ15" s="70">
        <v>3910.7</v>
      </c>
      <c r="BK15" s="55">
        <f t="shared" si="4"/>
        <v>21827.36</v>
      </c>
      <c r="BL15" s="71">
        <v>11157.15</v>
      </c>
      <c r="BM15" s="71">
        <v>4111.45</v>
      </c>
      <c r="BN15" s="72">
        <v>5009.45</v>
      </c>
      <c r="BO15" s="73">
        <v>4064.6</v>
      </c>
      <c r="BP15" s="55">
        <f t="shared" si="5"/>
        <v>24342.65</v>
      </c>
      <c r="BQ15" s="76">
        <v>6026.85</v>
      </c>
      <c r="BR15" s="76">
        <v>7718.650000000001</v>
      </c>
      <c r="BS15" s="76">
        <v>5727.94</v>
      </c>
      <c r="BT15" s="76">
        <v>4254.99</v>
      </c>
      <c r="BU15" s="55">
        <f t="shared" si="6"/>
        <v>23728.43</v>
      </c>
      <c r="BV15" s="68">
        <v>7559.61</v>
      </c>
      <c r="BW15" s="64">
        <v>6313.29</v>
      </c>
      <c r="BX15" s="64">
        <v>5411.37</v>
      </c>
      <c r="BY15" s="64">
        <v>5895.35</v>
      </c>
      <c r="BZ15" s="64">
        <f t="shared" si="7"/>
        <v>25179.62</v>
      </c>
      <c r="CA15" s="66">
        <v>6244.48</v>
      </c>
      <c r="CB15" s="66">
        <v>7435.14</v>
      </c>
      <c r="CC15" s="65">
        <v>7575.2</v>
      </c>
      <c r="CD15" s="66">
        <v>5224.41</v>
      </c>
      <c r="CE15" s="67">
        <f t="shared" si="8"/>
        <v>26479.23</v>
      </c>
      <c r="CF15" s="66">
        <v>7148.84</v>
      </c>
      <c r="CG15" s="68"/>
      <c r="CH15" s="64"/>
      <c r="CI15" s="68"/>
      <c r="CJ15" s="67">
        <f t="shared" si="9"/>
        <v>7148.84</v>
      </c>
    </row>
    <row r="16">
      <c r="A16" s="51">
        <v>13.0</v>
      </c>
      <c r="B16" s="52" t="s">
        <v>47</v>
      </c>
      <c r="C16" s="51" t="s">
        <v>33</v>
      </c>
      <c r="D16" s="53">
        <v>34861.0</v>
      </c>
      <c r="E16" s="53">
        <v>20411.0</v>
      </c>
      <c r="F16" s="53">
        <v>14777.0</v>
      </c>
      <c r="G16" s="53">
        <v>17182.0</v>
      </c>
      <c r="H16" s="53">
        <v>87231.0</v>
      </c>
      <c r="I16" s="53">
        <v>12928.0</v>
      </c>
      <c r="J16" s="53">
        <v>9808.0</v>
      </c>
      <c r="K16" s="53">
        <v>11235.0</v>
      </c>
      <c r="L16" s="53">
        <v>10595.0</v>
      </c>
      <c r="M16" s="53">
        <v>44566.0</v>
      </c>
      <c r="N16" s="53">
        <v>18166.0</v>
      </c>
      <c r="O16" s="53">
        <v>11544.0</v>
      </c>
      <c r="P16" s="53">
        <v>15042.0</v>
      </c>
      <c r="Q16" s="53">
        <v>11320.0</v>
      </c>
      <c r="R16" s="53">
        <v>56072.0</v>
      </c>
      <c r="S16" s="53">
        <v>13366.0</v>
      </c>
      <c r="T16" s="53">
        <v>26019.0</v>
      </c>
      <c r="U16" s="53">
        <v>19728.0</v>
      </c>
      <c r="V16" s="53">
        <v>19089.0</v>
      </c>
      <c r="W16" s="53">
        <v>78202.0</v>
      </c>
      <c r="X16" s="53">
        <v>21864.0</v>
      </c>
      <c r="Y16" s="53">
        <v>20763.0</v>
      </c>
      <c r="Z16" s="53">
        <v>18807.0</v>
      </c>
      <c r="AA16" s="53">
        <v>11321.0</v>
      </c>
      <c r="AB16" s="53">
        <v>72755.0</v>
      </c>
      <c r="AC16" s="53">
        <v>10059.0</v>
      </c>
      <c r="AD16" s="53">
        <v>11386.0</v>
      </c>
      <c r="AE16" s="53">
        <v>7389.0</v>
      </c>
      <c r="AF16" s="53">
        <v>4726.0</v>
      </c>
      <c r="AG16" s="53">
        <v>33560.0</v>
      </c>
      <c r="AH16" s="53">
        <v>7116.0</v>
      </c>
      <c r="AI16" s="53">
        <v>12982.0</v>
      </c>
      <c r="AJ16" s="53">
        <v>26854.0</v>
      </c>
      <c r="AK16" s="53">
        <v>16824.0</v>
      </c>
      <c r="AL16" s="53">
        <v>63776.0</v>
      </c>
      <c r="AM16" s="53">
        <v>6484.0</v>
      </c>
      <c r="AN16" s="53">
        <v>5422.0</v>
      </c>
      <c r="AO16" s="53">
        <v>6022.0</v>
      </c>
      <c r="AP16" s="53">
        <v>6606.0</v>
      </c>
      <c r="AQ16" s="53">
        <v>24534.0</v>
      </c>
      <c r="AR16" s="54">
        <v>10790.0</v>
      </c>
      <c r="AS16" s="54">
        <v>9967.0</v>
      </c>
      <c r="AT16" s="54">
        <v>6360.0</v>
      </c>
      <c r="AU16" s="54">
        <v>5268.0</v>
      </c>
      <c r="AV16" s="54">
        <v>32385.0</v>
      </c>
      <c r="AW16" s="54">
        <v>8555.0</v>
      </c>
      <c r="AX16" s="54">
        <v>7406.0</v>
      </c>
      <c r="AY16" s="54">
        <v>12466.0</v>
      </c>
      <c r="AZ16" s="54">
        <v>7505.0</v>
      </c>
      <c r="BA16" s="55">
        <f t="shared" si="2"/>
        <v>35932</v>
      </c>
      <c r="BB16" s="54">
        <v>7689.0</v>
      </c>
      <c r="BC16" s="54">
        <v>6429.0</v>
      </c>
      <c r="BD16" s="54">
        <v>11112.5</v>
      </c>
      <c r="BE16" s="54">
        <v>8154.0</v>
      </c>
      <c r="BF16" s="55">
        <f t="shared" si="3"/>
        <v>33384.5</v>
      </c>
      <c r="BG16" s="70">
        <v>10817.5</v>
      </c>
      <c r="BH16" s="70">
        <v>10093.0</v>
      </c>
      <c r="BI16" s="70">
        <v>9049.3</v>
      </c>
      <c r="BJ16" s="70">
        <v>9550.6</v>
      </c>
      <c r="BK16" s="55">
        <f t="shared" si="4"/>
        <v>39510.4</v>
      </c>
      <c r="BL16" s="71">
        <v>10777.2</v>
      </c>
      <c r="BM16" s="71">
        <v>9614.12</v>
      </c>
      <c r="BN16" s="72">
        <v>11843.36</v>
      </c>
      <c r="BO16" s="73">
        <v>10914.09</v>
      </c>
      <c r="BP16" s="55">
        <f t="shared" si="5"/>
        <v>43148.77</v>
      </c>
      <c r="BQ16" s="76">
        <v>10725.03</v>
      </c>
      <c r="BR16" s="76">
        <v>10470.16</v>
      </c>
      <c r="BS16" s="76">
        <v>9913.81</v>
      </c>
      <c r="BT16" s="76">
        <v>8689.23</v>
      </c>
      <c r="BU16" s="55">
        <f t="shared" si="6"/>
        <v>39798.23</v>
      </c>
      <c r="BV16" s="68">
        <v>10516.39</v>
      </c>
      <c r="BW16" s="64">
        <v>10011.32</v>
      </c>
      <c r="BX16" s="64">
        <v>9896.13</v>
      </c>
      <c r="BY16" s="64">
        <v>11390.72</v>
      </c>
      <c r="BZ16" s="64">
        <f t="shared" si="7"/>
        <v>41814.56</v>
      </c>
      <c r="CA16" s="66">
        <v>10904.61</v>
      </c>
      <c r="CB16" s="66">
        <v>12858.49</v>
      </c>
      <c r="CC16" s="65">
        <v>12948.8</v>
      </c>
      <c r="CD16" s="66">
        <v>10212.11</v>
      </c>
      <c r="CE16" s="67">
        <f t="shared" si="8"/>
        <v>46924.01</v>
      </c>
      <c r="CF16" s="66">
        <v>12951.51</v>
      </c>
      <c r="CG16" s="68"/>
      <c r="CH16" s="64"/>
      <c r="CI16" s="68"/>
      <c r="CJ16" s="67">
        <f t="shared" si="9"/>
        <v>12951.51</v>
      </c>
    </row>
    <row r="17">
      <c r="A17" s="51">
        <v>14.0</v>
      </c>
      <c r="B17" s="52" t="s">
        <v>48</v>
      </c>
      <c r="C17" s="51" t="s">
        <v>33</v>
      </c>
      <c r="D17" s="53">
        <v>14563.0</v>
      </c>
      <c r="E17" s="53">
        <v>10441.0</v>
      </c>
      <c r="F17" s="53">
        <v>8500.0</v>
      </c>
      <c r="G17" s="53">
        <v>8622.0</v>
      </c>
      <c r="H17" s="53">
        <v>42126.0</v>
      </c>
      <c r="I17" s="53">
        <v>8890.0</v>
      </c>
      <c r="J17" s="53">
        <v>8486.0</v>
      </c>
      <c r="K17" s="53">
        <v>9261.0</v>
      </c>
      <c r="L17" s="53">
        <v>8799.0</v>
      </c>
      <c r="M17" s="53">
        <v>35436.0</v>
      </c>
      <c r="N17" s="53">
        <v>14668.0</v>
      </c>
      <c r="O17" s="53">
        <v>10792.0</v>
      </c>
      <c r="P17" s="53">
        <v>10416.0</v>
      </c>
      <c r="Q17" s="53">
        <v>7321.0</v>
      </c>
      <c r="R17" s="53">
        <v>43197.0</v>
      </c>
      <c r="S17" s="53">
        <v>12529.0</v>
      </c>
      <c r="T17" s="53">
        <v>16063.0</v>
      </c>
      <c r="U17" s="53">
        <v>15180.0</v>
      </c>
      <c r="V17" s="53">
        <v>15886.0</v>
      </c>
      <c r="W17" s="53">
        <v>59658.0</v>
      </c>
      <c r="X17" s="53">
        <v>17857.0</v>
      </c>
      <c r="Y17" s="53">
        <v>17155.0</v>
      </c>
      <c r="Z17" s="53">
        <v>14534.0</v>
      </c>
      <c r="AA17" s="53">
        <v>10226.0</v>
      </c>
      <c r="AB17" s="77"/>
      <c r="AC17" s="53">
        <v>8004.0</v>
      </c>
      <c r="AD17" s="53">
        <v>8854.0</v>
      </c>
      <c r="AE17" s="53">
        <v>5802.0</v>
      </c>
      <c r="AF17" s="53">
        <v>3035.0</v>
      </c>
      <c r="AG17" s="77"/>
      <c r="AH17" s="53">
        <v>5133.0</v>
      </c>
      <c r="AI17" s="53">
        <v>10433.0</v>
      </c>
      <c r="AJ17" s="53">
        <v>23183.0</v>
      </c>
      <c r="AK17" s="53">
        <v>13335.0</v>
      </c>
      <c r="AL17" s="53">
        <v>52084.0</v>
      </c>
      <c r="AM17" s="53">
        <v>6251.0</v>
      </c>
      <c r="AN17" s="53">
        <v>3421.0</v>
      </c>
      <c r="AO17" s="53">
        <v>3328.0</v>
      </c>
      <c r="AP17" s="53">
        <v>4606.0</v>
      </c>
      <c r="AQ17" s="53">
        <v>17606.0</v>
      </c>
      <c r="AR17" s="54">
        <v>5453.0</v>
      </c>
      <c r="AS17" s="54">
        <v>5809.0</v>
      </c>
      <c r="AT17" s="54">
        <v>4194.0</v>
      </c>
      <c r="AU17" s="54">
        <v>3651.0</v>
      </c>
      <c r="AV17" s="54">
        <v>19107.0</v>
      </c>
      <c r="AW17" s="54">
        <v>5992.0</v>
      </c>
      <c r="AX17" s="54">
        <v>4975.0</v>
      </c>
      <c r="AY17" s="54">
        <v>5951.0</v>
      </c>
      <c r="AZ17" s="54">
        <v>5299.0</v>
      </c>
      <c r="BA17" s="55">
        <f t="shared" si="2"/>
        <v>22217</v>
      </c>
      <c r="BB17" s="54">
        <v>5465.0</v>
      </c>
      <c r="BC17" s="54">
        <v>3563.0</v>
      </c>
      <c r="BD17" s="54">
        <v>5825.0</v>
      </c>
      <c r="BE17" s="54">
        <v>6021.0</v>
      </c>
      <c r="BF17" s="55">
        <f t="shared" si="3"/>
        <v>20874</v>
      </c>
      <c r="BG17" s="70">
        <v>6352.2</v>
      </c>
      <c r="BH17" s="70">
        <v>6984.25</v>
      </c>
      <c r="BI17" s="70">
        <v>5516.12</v>
      </c>
      <c r="BJ17" s="70">
        <v>5532.15</v>
      </c>
      <c r="BK17" s="55">
        <f t="shared" si="4"/>
        <v>24384.72</v>
      </c>
      <c r="BL17" s="71">
        <v>7085.0</v>
      </c>
      <c r="BM17" s="71">
        <v>5393.14</v>
      </c>
      <c r="BN17" s="72">
        <v>7754.59</v>
      </c>
      <c r="BO17" s="73">
        <v>6579.75</v>
      </c>
      <c r="BP17" s="55">
        <f t="shared" si="5"/>
        <v>26812.48</v>
      </c>
      <c r="BQ17" s="76">
        <v>6842.33</v>
      </c>
      <c r="BR17" s="76">
        <v>6896.75</v>
      </c>
      <c r="BS17" s="76">
        <v>6447.11</v>
      </c>
      <c r="BT17" s="76">
        <v>6130.18</v>
      </c>
      <c r="BU17" s="55">
        <f t="shared" si="6"/>
        <v>26316.37</v>
      </c>
      <c r="BV17" s="68">
        <v>7196.78</v>
      </c>
      <c r="BW17" s="64">
        <v>6828.47</v>
      </c>
      <c r="BX17" s="64">
        <v>7302.02</v>
      </c>
      <c r="BY17" s="64">
        <v>5524.88</v>
      </c>
      <c r="BZ17" s="64">
        <f t="shared" si="7"/>
        <v>26852.15</v>
      </c>
      <c r="CA17" s="66">
        <v>7840.3</v>
      </c>
      <c r="CB17" s="66">
        <v>7171.16</v>
      </c>
      <c r="CC17" s="65">
        <v>7325.96</v>
      </c>
      <c r="CD17" s="65">
        <v>6856.05</v>
      </c>
      <c r="CE17" s="67">
        <f t="shared" si="8"/>
        <v>29193.47</v>
      </c>
      <c r="CF17" s="66">
        <v>4688.17</v>
      </c>
      <c r="CG17" s="68"/>
      <c r="CH17" s="64"/>
      <c r="CI17" s="64"/>
      <c r="CJ17" s="67">
        <f t="shared" si="9"/>
        <v>4688.17</v>
      </c>
    </row>
    <row r="18">
      <c r="A18" s="51">
        <v>15.0</v>
      </c>
      <c r="B18" s="52" t="s">
        <v>49</v>
      </c>
      <c r="C18" s="51" t="s">
        <v>33</v>
      </c>
      <c r="D18" s="53">
        <v>0.0</v>
      </c>
      <c r="E18" s="53">
        <v>0.0</v>
      </c>
      <c r="F18" s="53">
        <v>0.0</v>
      </c>
      <c r="G18" s="53">
        <v>0.0</v>
      </c>
      <c r="H18" s="53">
        <v>0.0</v>
      </c>
      <c r="I18" s="53">
        <v>0.0</v>
      </c>
      <c r="J18" s="53">
        <v>0.0</v>
      </c>
      <c r="K18" s="53">
        <v>0.0</v>
      </c>
      <c r="L18" s="53">
        <v>0.0</v>
      </c>
      <c r="M18" s="53">
        <v>0.0</v>
      </c>
      <c r="N18" s="53">
        <v>0.0</v>
      </c>
      <c r="O18" s="53">
        <v>0.0</v>
      </c>
      <c r="P18" s="53">
        <v>0.0</v>
      </c>
      <c r="Q18" s="53">
        <v>0.0</v>
      </c>
      <c r="R18" s="53">
        <v>0.0</v>
      </c>
      <c r="S18" s="53">
        <v>0.0</v>
      </c>
      <c r="T18" s="53">
        <v>0.0</v>
      </c>
      <c r="U18" s="53">
        <v>0.0</v>
      </c>
      <c r="V18" s="53">
        <v>0.0</v>
      </c>
      <c r="W18" s="53">
        <v>0.0</v>
      </c>
      <c r="X18" s="53">
        <v>0.0</v>
      </c>
      <c r="Y18" s="53">
        <v>0.0</v>
      </c>
      <c r="Z18" s="53">
        <v>0.0</v>
      </c>
      <c r="AA18" s="53">
        <v>0.0</v>
      </c>
      <c r="AB18" s="53">
        <v>0.0</v>
      </c>
      <c r="AC18" s="53">
        <v>0.0</v>
      </c>
      <c r="AD18" s="53">
        <v>0.0</v>
      </c>
      <c r="AE18" s="53">
        <v>0.0</v>
      </c>
      <c r="AF18" s="53">
        <v>0.0</v>
      </c>
      <c r="AG18" s="53">
        <v>0.0</v>
      </c>
      <c r="AH18" s="53">
        <v>0.0</v>
      </c>
      <c r="AI18" s="53">
        <v>1.0</v>
      </c>
      <c r="AJ18" s="53">
        <v>1.0</v>
      </c>
      <c r="AK18" s="53">
        <v>0.0</v>
      </c>
      <c r="AL18" s="53">
        <v>2.0</v>
      </c>
      <c r="AM18" s="53">
        <v>1.0</v>
      </c>
      <c r="AN18" s="53">
        <v>0.0</v>
      </c>
      <c r="AO18" s="53">
        <v>0.0</v>
      </c>
      <c r="AP18" s="53">
        <v>0.0</v>
      </c>
      <c r="AQ18" s="53">
        <v>1.0</v>
      </c>
      <c r="AR18" s="54">
        <v>0.0</v>
      </c>
      <c r="AS18" s="54">
        <v>0.0</v>
      </c>
      <c r="AT18" s="54">
        <v>0.0</v>
      </c>
      <c r="AU18" s="54">
        <v>0.0</v>
      </c>
      <c r="AV18" s="54">
        <v>0.0</v>
      </c>
      <c r="AW18" s="54">
        <v>0.0</v>
      </c>
      <c r="AX18" s="54">
        <v>0.0</v>
      </c>
      <c r="AY18" s="54">
        <v>0.0</v>
      </c>
      <c r="AZ18" s="54">
        <v>0.0</v>
      </c>
      <c r="BA18" s="55">
        <f t="shared" si="2"/>
        <v>0</v>
      </c>
      <c r="BB18" s="54">
        <v>0.0</v>
      </c>
      <c r="BC18" s="54">
        <v>0.0</v>
      </c>
      <c r="BD18" s="54">
        <v>0.0</v>
      </c>
      <c r="BE18" s="54">
        <v>0.0</v>
      </c>
      <c r="BF18" s="55">
        <f t="shared" si="3"/>
        <v>0</v>
      </c>
      <c r="BG18" s="70">
        <v>0.0</v>
      </c>
      <c r="BH18" s="70">
        <v>0.0</v>
      </c>
      <c r="BI18" s="70">
        <v>0.0</v>
      </c>
      <c r="BJ18" s="70">
        <v>0.0</v>
      </c>
      <c r="BK18" s="55">
        <f t="shared" si="4"/>
        <v>0</v>
      </c>
      <c r="BL18" s="71">
        <v>0.0</v>
      </c>
      <c r="BM18" s="71">
        <v>0.0</v>
      </c>
      <c r="BN18" s="72">
        <v>0.0</v>
      </c>
      <c r="BO18" s="75">
        <v>0.0</v>
      </c>
      <c r="BP18" s="55">
        <f t="shared" si="5"/>
        <v>0</v>
      </c>
      <c r="BQ18" s="62"/>
      <c r="BR18" s="62"/>
      <c r="BS18" s="62"/>
      <c r="BT18" s="62"/>
      <c r="BU18" s="55">
        <f t="shared" si="6"/>
        <v>0</v>
      </c>
      <c r="BV18" s="68">
        <v>0.0</v>
      </c>
      <c r="BW18" s="64">
        <v>0.0</v>
      </c>
      <c r="BX18" s="64">
        <v>0.0</v>
      </c>
      <c r="BY18" s="64">
        <v>0.0</v>
      </c>
      <c r="BZ18" s="64">
        <f t="shared" si="7"/>
        <v>0</v>
      </c>
      <c r="CA18" s="68"/>
      <c r="CB18" s="68"/>
      <c r="CC18" s="64"/>
      <c r="CD18" s="68"/>
      <c r="CE18" s="67">
        <f t="shared" si="8"/>
        <v>0</v>
      </c>
      <c r="CF18" s="66">
        <v>0.0</v>
      </c>
      <c r="CG18" s="68"/>
      <c r="CH18" s="64"/>
      <c r="CI18" s="68"/>
      <c r="CJ18" s="67">
        <f t="shared" si="9"/>
        <v>0</v>
      </c>
    </row>
    <row r="19">
      <c r="A19" s="51">
        <v>16.0</v>
      </c>
      <c r="B19" s="52" t="s">
        <v>50</v>
      </c>
      <c r="C19" s="51" t="s">
        <v>33</v>
      </c>
      <c r="D19" s="53">
        <v>1121.0</v>
      </c>
      <c r="E19" s="53">
        <v>784.0</v>
      </c>
      <c r="F19" s="53">
        <v>508.0</v>
      </c>
      <c r="G19" s="53">
        <v>388.0</v>
      </c>
      <c r="H19" s="53">
        <v>2801.0</v>
      </c>
      <c r="I19" s="53">
        <v>539.0</v>
      </c>
      <c r="J19" s="53">
        <v>582.0</v>
      </c>
      <c r="K19" s="53">
        <v>318.0</v>
      </c>
      <c r="L19" s="53">
        <v>290.0</v>
      </c>
      <c r="M19" s="53">
        <v>1729.0</v>
      </c>
      <c r="N19" s="53">
        <v>745.0</v>
      </c>
      <c r="O19" s="53">
        <v>549.0</v>
      </c>
      <c r="P19" s="53">
        <v>245.0</v>
      </c>
      <c r="Q19" s="53">
        <v>350.0</v>
      </c>
      <c r="R19" s="53">
        <v>1889.0</v>
      </c>
      <c r="S19" s="53">
        <v>468.0</v>
      </c>
      <c r="T19" s="53">
        <v>577.0</v>
      </c>
      <c r="U19" s="53">
        <v>319.0</v>
      </c>
      <c r="V19" s="53">
        <v>228.0</v>
      </c>
      <c r="W19" s="53">
        <v>1592.0</v>
      </c>
      <c r="X19" s="53">
        <v>218.0</v>
      </c>
      <c r="Y19" s="53">
        <v>222.0</v>
      </c>
      <c r="Z19" s="53">
        <v>297.0</v>
      </c>
      <c r="AA19" s="53">
        <v>122.0</v>
      </c>
      <c r="AB19" s="53">
        <v>859.0</v>
      </c>
      <c r="AC19" s="53">
        <v>178.0</v>
      </c>
      <c r="AD19" s="53">
        <v>86.0</v>
      </c>
      <c r="AE19" s="53">
        <v>83.0</v>
      </c>
      <c r="AF19" s="53">
        <v>13.0</v>
      </c>
      <c r="AG19" s="53">
        <v>360.0</v>
      </c>
      <c r="AH19" s="53">
        <v>190.0</v>
      </c>
      <c r="AI19" s="53">
        <v>221.0</v>
      </c>
      <c r="AJ19" s="53">
        <v>152.0</v>
      </c>
      <c r="AK19" s="53">
        <v>33.0</v>
      </c>
      <c r="AL19" s="53">
        <v>596.0</v>
      </c>
      <c r="AM19" s="53">
        <v>118.0</v>
      </c>
      <c r="AN19" s="53">
        <v>316.0</v>
      </c>
      <c r="AO19" s="53">
        <v>153.0</v>
      </c>
      <c r="AP19" s="53">
        <v>138.0</v>
      </c>
      <c r="AQ19" s="53">
        <v>725.0</v>
      </c>
      <c r="AR19" s="54">
        <v>261.0</v>
      </c>
      <c r="AS19" s="54">
        <v>125.0</v>
      </c>
      <c r="AT19" s="54">
        <v>59.0</v>
      </c>
      <c r="AU19" s="54">
        <v>50.0</v>
      </c>
      <c r="AV19" s="54">
        <v>495.0</v>
      </c>
      <c r="AW19" s="54">
        <v>177.0</v>
      </c>
      <c r="AX19" s="54">
        <v>218.0</v>
      </c>
      <c r="AY19" s="54">
        <v>49.0</v>
      </c>
      <c r="AZ19" s="54">
        <v>66.0</v>
      </c>
      <c r="BA19" s="55">
        <f t="shared" si="2"/>
        <v>510</v>
      </c>
      <c r="BB19" s="54">
        <v>51.0</v>
      </c>
      <c r="BC19" s="54">
        <v>13.0</v>
      </c>
      <c r="BD19" s="54">
        <v>35.0</v>
      </c>
      <c r="BE19" s="54">
        <v>42.0</v>
      </c>
      <c r="BF19" s="55">
        <f t="shared" si="3"/>
        <v>141</v>
      </c>
      <c r="BG19" s="70">
        <v>0.0</v>
      </c>
      <c r="BH19" s="70">
        <v>0.0</v>
      </c>
      <c r="BI19" s="70">
        <v>0.0</v>
      </c>
      <c r="BJ19" s="70">
        <v>0.0</v>
      </c>
      <c r="BK19" s="55">
        <f t="shared" si="4"/>
        <v>0</v>
      </c>
      <c r="BL19" s="71">
        <v>0.0</v>
      </c>
      <c r="BM19" s="71">
        <v>0.0</v>
      </c>
      <c r="BN19" s="72">
        <v>0.0</v>
      </c>
      <c r="BO19" s="75">
        <v>0.0</v>
      </c>
      <c r="BP19" s="55">
        <f t="shared" si="5"/>
        <v>0</v>
      </c>
      <c r="BQ19" s="62"/>
      <c r="BR19" s="62"/>
      <c r="BS19" s="62"/>
      <c r="BT19" s="62"/>
      <c r="BU19" s="55">
        <f t="shared" si="6"/>
        <v>0</v>
      </c>
      <c r="BV19" s="68">
        <v>0.0</v>
      </c>
      <c r="BW19" s="64">
        <v>0.0</v>
      </c>
      <c r="BX19" s="64">
        <v>0.0</v>
      </c>
      <c r="BY19" s="64">
        <v>0.0</v>
      </c>
      <c r="BZ19" s="64">
        <f t="shared" si="7"/>
        <v>0</v>
      </c>
      <c r="CA19" s="68"/>
      <c r="CB19" s="68"/>
      <c r="CC19" s="64"/>
      <c r="CD19" s="68"/>
      <c r="CE19" s="67">
        <f t="shared" si="8"/>
        <v>0</v>
      </c>
      <c r="CF19" s="66">
        <v>0.0</v>
      </c>
      <c r="CG19" s="68"/>
      <c r="CH19" s="64"/>
      <c r="CI19" s="68"/>
      <c r="CJ19" s="67">
        <f t="shared" si="9"/>
        <v>0</v>
      </c>
    </row>
    <row r="20">
      <c r="A20" s="51">
        <v>17.0</v>
      </c>
      <c r="B20" s="52" t="s">
        <v>51</v>
      </c>
      <c r="C20" s="51" t="s">
        <v>33</v>
      </c>
      <c r="D20" s="53">
        <v>12108.0</v>
      </c>
      <c r="E20" s="53">
        <v>4486.0</v>
      </c>
      <c r="F20" s="53">
        <v>1853.0</v>
      </c>
      <c r="G20" s="53">
        <v>5971.0</v>
      </c>
      <c r="H20" s="53">
        <v>24418.0</v>
      </c>
      <c r="I20" s="53">
        <v>2651.0</v>
      </c>
      <c r="J20" s="53">
        <v>2088.0</v>
      </c>
      <c r="K20" s="53">
        <v>3170.0</v>
      </c>
      <c r="L20" s="53">
        <v>3986.0</v>
      </c>
      <c r="M20" s="53">
        <v>11895.0</v>
      </c>
      <c r="N20" s="53">
        <v>11026.0</v>
      </c>
      <c r="O20" s="53">
        <v>4274.0</v>
      </c>
      <c r="P20" s="53">
        <v>6914.0</v>
      </c>
      <c r="Q20" s="53">
        <v>2929.0</v>
      </c>
      <c r="R20" s="53">
        <v>25143.0</v>
      </c>
      <c r="S20" s="53">
        <v>5328.0</v>
      </c>
      <c r="T20" s="53">
        <v>5935.0</v>
      </c>
      <c r="U20" s="53">
        <v>5065.0</v>
      </c>
      <c r="V20" s="53">
        <v>3435.0</v>
      </c>
      <c r="W20" s="53">
        <v>19763.0</v>
      </c>
      <c r="X20" s="53">
        <v>9659.0</v>
      </c>
      <c r="Y20" s="53">
        <v>5829.0</v>
      </c>
      <c r="Z20" s="53">
        <v>3456.0</v>
      </c>
      <c r="AA20" s="53">
        <v>1333.0</v>
      </c>
      <c r="AB20" s="53">
        <v>20277.0</v>
      </c>
      <c r="AC20" s="53">
        <v>3380.0</v>
      </c>
      <c r="AD20" s="53">
        <v>2941.0</v>
      </c>
      <c r="AE20" s="53">
        <v>1199.0</v>
      </c>
      <c r="AF20" s="53">
        <v>596.0</v>
      </c>
      <c r="AG20" s="53">
        <v>8116.0</v>
      </c>
      <c r="AH20" s="53">
        <v>1877.0</v>
      </c>
      <c r="AI20" s="53">
        <v>6442.0</v>
      </c>
      <c r="AJ20" s="53">
        <v>6235.0</v>
      </c>
      <c r="AK20" s="53">
        <v>3382.0</v>
      </c>
      <c r="AL20" s="53">
        <v>17936.0</v>
      </c>
      <c r="AM20" s="53">
        <v>3164.0</v>
      </c>
      <c r="AN20" s="53">
        <v>1260.0</v>
      </c>
      <c r="AO20" s="53">
        <v>1230.0</v>
      </c>
      <c r="AP20" s="53">
        <v>1464.0</v>
      </c>
      <c r="AQ20" s="53">
        <v>7118.0</v>
      </c>
      <c r="AR20" s="54">
        <v>2673.0</v>
      </c>
      <c r="AS20" s="54">
        <v>3257.0</v>
      </c>
      <c r="AT20" s="54">
        <v>1842.0</v>
      </c>
      <c r="AU20" s="54">
        <v>1238.0</v>
      </c>
      <c r="AV20" s="54">
        <v>9010.0</v>
      </c>
      <c r="AW20" s="54">
        <v>3524.0</v>
      </c>
      <c r="AX20" s="54">
        <v>2029.0</v>
      </c>
      <c r="AY20" s="54">
        <v>897.0</v>
      </c>
      <c r="AZ20" s="54">
        <v>626.0</v>
      </c>
      <c r="BA20" s="55">
        <f t="shared" si="2"/>
        <v>7076</v>
      </c>
      <c r="BB20" s="54">
        <v>1241.0</v>
      </c>
      <c r="BC20" s="54">
        <v>2194.0</v>
      </c>
      <c r="BD20" s="54">
        <v>2748.0</v>
      </c>
      <c r="BE20" s="54">
        <v>1293.0</v>
      </c>
      <c r="BF20" s="55">
        <f t="shared" si="3"/>
        <v>7476</v>
      </c>
      <c r="BG20" s="70">
        <v>629.0</v>
      </c>
      <c r="BH20" s="70">
        <v>1332.7</v>
      </c>
      <c r="BI20" s="70">
        <v>2008.0</v>
      </c>
      <c r="BJ20" s="70">
        <v>1352.1</v>
      </c>
      <c r="BK20" s="55">
        <f t="shared" si="4"/>
        <v>5321.8</v>
      </c>
      <c r="BL20" s="71">
        <v>1504.98</v>
      </c>
      <c r="BM20" s="71">
        <v>1535.27</v>
      </c>
      <c r="BN20" s="72">
        <v>1567.3</v>
      </c>
      <c r="BO20" s="73">
        <v>1399.4</v>
      </c>
      <c r="BP20" s="55">
        <f t="shared" si="5"/>
        <v>6006.95</v>
      </c>
      <c r="BQ20" s="62">
        <v>1839.4</v>
      </c>
      <c r="BR20" s="62">
        <v>1931.9</v>
      </c>
      <c r="BS20" s="62">
        <v>1448.16</v>
      </c>
      <c r="BT20" s="62">
        <v>1274.38</v>
      </c>
      <c r="BU20" s="55">
        <f t="shared" si="6"/>
        <v>6493.84</v>
      </c>
      <c r="BV20" s="68">
        <v>2883.5</v>
      </c>
      <c r="BW20" s="64">
        <v>2317.39</v>
      </c>
      <c r="BX20" s="64">
        <v>2199.54</v>
      </c>
      <c r="BY20" s="64">
        <v>2244.28</v>
      </c>
      <c r="BZ20" s="64">
        <f t="shared" si="7"/>
        <v>9644.71</v>
      </c>
      <c r="CA20" s="66">
        <v>2077.2</v>
      </c>
      <c r="CB20" s="66">
        <v>984.8</v>
      </c>
      <c r="CC20" s="65">
        <v>862.2</v>
      </c>
      <c r="CD20" s="66">
        <v>817.2</v>
      </c>
      <c r="CE20" s="67">
        <f t="shared" si="8"/>
        <v>4741.4</v>
      </c>
      <c r="CF20" s="66">
        <v>4118.8</v>
      </c>
      <c r="CG20" s="68"/>
      <c r="CH20" s="64"/>
      <c r="CI20" s="68"/>
      <c r="CJ20" s="67">
        <f t="shared" si="9"/>
        <v>4118.8</v>
      </c>
    </row>
    <row r="21">
      <c r="A21" s="51">
        <v>18.0</v>
      </c>
      <c r="B21" s="52" t="s">
        <v>52</v>
      </c>
      <c r="C21" s="51" t="s">
        <v>33</v>
      </c>
      <c r="D21" s="53">
        <v>539.0</v>
      </c>
      <c r="E21" s="53">
        <v>631.0</v>
      </c>
      <c r="F21" s="53">
        <v>538.0</v>
      </c>
      <c r="G21" s="53">
        <v>202.0</v>
      </c>
      <c r="H21" s="53">
        <v>1910.0</v>
      </c>
      <c r="I21" s="53">
        <v>105.0</v>
      </c>
      <c r="J21" s="53">
        <v>94.0</v>
      </c>
      <c r="K21" s="53">
        <v>10.0</v>
      </c>
      <c r="L21" s="53">
        <v>29.0</v>
      </c>
      <c r="M21" s="53">
        <v>238.0</v>
      </c>
      <c r="N21" s="53">
        <v>614.0</v>
      </c>
      <c r="O21" s="53">
        <v>313.0</v>
      </c>
      <c r="P21" s="53">
        <v>333.0</v>
      </c>
      <c r="Q21" s="53">
        <v>23.0</v>
      </c>
      <c r="R21" s="53">
        <v>1283.0</v>
      </c>
      <c r="S21" s="53">
        <v>0.0</v>
      </c>
      <c r="T21" s="53">
        <v>660.0</v>
      </c>
      <c r="U21" s="53">
        <v>23.0</v>
      </c>
      <c r="V21" s="53">
        <v>314.0</v>
      </c>
      <c r="W21" s="53">
        <v>997.0</v>
      </c>
      <c r="X21" s="53">
        <v>2.0</v>
      </c>
      <c r="Y21" s="53">
        <v>22.0</v>
      </c>
      <c r="Z21" s="53">
        <v>142.0</v>
      </c>
      <c r="AA21" s="53">
        <v>25.0</v>
      </c>
      <c r="AB21" s="53">
        <v>191.0</v>
      </c>
      <c r="AC21" s="53">
        <v>2.0</v>
      </c>
      <c r="AD21" s="53">
        <v>88.0</v>
      </c>
      <c r="AE21" s="53">
        <v>2.0</v>
      </c>
      <c r="AF21" s="53">
        <v>8.0</v>
      </c>
      <c r="AG21" s="53">
        <v>100.0</v>
      </c>
      <c r="AH21" s="53">
        <v>60.0</v>
      </c>
      <c r="AI21" s="53">
        <v>50.0</v>
      </c>
      <c r="AJ21" s="53">
        <v>280.0</v>
      </c>
      <c r="AK21" s="53">
        <v>10.0</v>
      </c>
      <c r="AL21" s="53">
        <v>400.0</v>
      </c>
      <c r="AM21" s="53">
        <v>2.0</v>
      </c>
      <c r="AN21" s="53">
        <v>64.0</v>
      </c>
      <c r="AO21" s="53">
        <v>37.0</v>
      </c>
      <c r="AP21" s="53">
        <v>61.0</v>
      </c>
      <c r="AQ21" s="53">
        <v>164.0</v>
      </c>
      <c r="AR21" s="54">
        <v>34.0</v>
      </c>
      <c r="AS21" s="54">
        <v>150.0</v>
      </c>
      <c r="AT21" s="54">
        <v>56.0</v>
      </c>
      <c r="AU21" s="54">
        <v>72.0</v>
      </c>
      <c r="AV21" s="54">
        <v>312.0</v>
      </c>
      <c r="AW21" s="54">
        <v>11.0</v>
      </c>
      <c r="AX21" s="54">
        <v>64.0</v>
      </c>
      <c r="AY21" s="54">
        <v>18.0</v>
      </c>
      <c r="AZ21" s="54">
        <v>185.0</v>
      </c>
      <c r="BA21" s="55">
        <f t="shared" si="2"/>
        <v>278</v>
      </c>
      <c r="BB21" s="54">
        <v>24.0</v>
      </c>
      <c r="BC21" s="54">
        <v>5.0</v>
      </c>
      <c r="BD21" s="54">
        <v>60.0</v>
      </c>
      <c r="BE21" s="54">
        <v>34.0</v>
      </c>
      <c r="BF21" s="55">
        <f t="shared" si="3"/>
        <v>123</v>
      </c>
      <c r="BG21" s="70">
        <v>443.0</v>
      </c>
      <c r="BH21" s="70">
        <v>475.0</v>
      </c>
      <c r="BI21" s="70">
        <v>57.0</v>
      </c>
      <c r="BJ21" s="74" t="s">
        <v>36</v>
      </c>
      <c r="BK21" s="55">
        <f t="shared" si="4"/>
        <v>975</v>
      </c>
      <c r="BL21" s="71">
        <v>2.0</v>
      </c>
      <c r="BM21" s="71">
        <v>113.0</v>
      </c>
      <c r="BN21" s="72">
        <v>1.0</v>
      </c>
      <c r="BO21" s="75">
        <v>39.4</v>
      </c>
      <c r="BP21" s="55">
        <f t="shared" si="5"/>
        <v>155.4</v>
      </c>
      <c r="BQ21" s="62">
        <v>57.0</v>
      </c>
      <c r="BR21" s="62">
        <v>16.0</v>
      </c>
      <c r="BS21" s="62">
        <v>50.5</v>
      </c>
      <c r="BT21" s="62">
        <v>22.5</v>
      </c>
      <c r="BU21" s="55">
        <f t="shared" si="6"/>
        <v>146</v>
      </c>
      <c r="BV21" s="63">
        <v>14.75</v>
      </c>
      <c r="BW21" s="64">
        <v>17.0</v>
      </c>
      <c r="BX21" s="64">
        <v>47.0</v>
      </c>
      <c r="BY21" s="64">
        <v>84.0</v>
      </c>
      <c r="BZ21" s="64">
        <f t="shared" si="7"/>
        <v>162.75</v>
      </c>
      <c r="CA21" s="65">
        <v>2.6</v>
      </c>
      <c r="CB21" s="66">
        <v>20.0</v>
      </c>
      <c r="CC21" s="65" t="s">
        <v>36</v>
      </c>
      <c r="CD21" s="66" t="s">
        <v>36</v>
      </c>
      <c r="CE21" s="67">
        <f t="shared" si="8"/>
        <v>22.6</v>
      </c>
      <c r="CF21" s="65">
        <v>81.0</v>
      </c>
      <c r="CG21" s="68"/>
      <c r="CH21" s="64"/>
      <c r="CI21" s="68"/>
      <c r="CJ21" s="67">
        <f t="shared" si="9"/>
        <v>81</v>
      </c>
    </row>
    <row r="22">
      <c r="A22" s="51">
        <v>19.0</v>
      </c>
      <c r="B22" s="52" t="s">
        <v>53</v>
      </c>
      <c r="C22" s="51" t="s">
        <v>33</v>
      </c>
      <c r="D22" s="53">
        <v>0.0</v>
      </c>
      <c r="E22" s="53">
        <v>4.0</v>
      </c>
      <c r="F22" s="53">
        <v>0.0</v>
      </c>
      <c r="G22" s="53">
        <v>0.0</v>
      </c>
      <c r="H22" s="53">
        <v>4.0</v>
      </c>
      <c r="I22" s="53">
        <v>0.0</v>
      </c>
      <c r="J22" s="53">
        <v>0.0</v>
      </c>
      <c r="K22" s="53">
        <v>0.0</v>
      </c>
      <c r="L22" s="53">
        <v>0.0</v>
      </c>
      <c r="M22" s="53">
        <v>0.0</v>
      </c>
      <c r="N22" s="53">
        <v>0.0</v>
      </c>
      <c r="O22" s="53">
        <v>0.0</v>
      </c>
      <c r="P22" s="53">
        <v>0.0</v>
      </c>
      <c r="Q22" s="53">
        <v>0.0</v>
      </c>
      <c r="R22" s="53">
        <v>0.0</v>
      </c>
      <c r="S22" s="53">
        <v>0.0</v>
      </c>
      <c r="T22" s="53">
        <v>0.0</v>
      </c>
      <c r="U22" s="53">
        <v>0.0</v>
      </c>
      <c r="V22" s="53">
        <v>0.0</v>
      </c>
      <c r="W22" s="53">
        <v>0.0</v>
      </c>
      <c r="X22" s="53">
        <v>0.0</v>
      </c>
      <c r="Y22" s="53">
        <v>0.0</v>
      </c>
      <c r="Z22" s="53">
        <v>0.0</v>
      </c>
      <c r="AA22" s="53">
        <v>0.0</v>
      </c>
      <c r="AB22" s="53">
        <v>0.0</v>
      </c>
      <c r="AC22" s="53">
        <v>8.0</v>
      </c>
      <c r="AD22" s="53">
        <v>232.0</v>
      </c>
      <c r="AE22" s="53">
        <v>290.0</v>
      </c>
      <c r="AF22" s="53">
        <v>850.0</v>
      </c>
      <c r="AG22" s="53">
        <v>1380.0</v>
      </c>
      <c r="AH22" s="53">
        <v>530.0</v>
      </c>
      <c r="AI22" s="53">
        <v>1000.0</v>
      </c>
      <c r="AJ22" s="53">
        <v>750.0</v>
      </c>
      <c r="AK22" s="53">
        <v>670.0</v>
      </c>
      <c r="AL22" s="53">
        <v>2950.0</v>
      </c>
      <c r="AM22" s="53">
        <v>220.0</v>
      </c>
      <c r="AN22" s="53">
        <v>315.0</v>
      </c>
      <c r="AO22" s="53">
        <v>386.0</v>
      </c>
      <c r="AP22" s="53">
        <v>200.0</v>
      </c>
      <c r="AQ22" s="53">
        <v>1121.0</v>
      </c>
      <c r="AR22" s="54">
        <v>57.0</v>
      </c>
      <c r="AS22" s="54">
        <v>75.0</v>
      </c>
      <c r="AT22" s="54">
        <v>49.0</v>
      </c>
      <c r="AU22" s="54">
        <v>114.0</v>
      </c>
      <c r="AV22" s="54">
        <v>295.0</v>
      </c>
      <c r="AW22" s="54">
        <v>113.0</v>
      </c>
      <c r="AX22" s="54">
        <v>405.0</v>
      </c>
      <c r="AY22" s="54">
        <v>90.0</v>
      </c>
      <c r="AZ22" s="54">
        <v>128.0</v>
      </c>
      <c r="BA22" s="55">
        <f t="shared" si="2"/>
        <v>736</v>
      </c>
      <c r="BB22" s="54">
        <v>91.0</v>
      </c>
      <c r="BC22" s="54">
        <v>30.0</v>
      </c>
      <c r="BD22" s="54">
        <v>0.0</v>
      </c>
      <c r="BE22" s="54">
        <v>0.0</v>
      </c>
      <c r="BF22" s="55">
        <f t="shared" si="3"/>
        <v>121</v>
      </c>
      <c r="BG22" s="70">
        <v>0.15</v>
      </c>
      <c r="BH22" s="70">
        <v>7.22</v>
      </c>
      <c r="BI22" s="70">
        <v>6.7</v>
      </c>
      <c r="BJ22" s="70">
        <v>1.95</v>
      </c>
      <c r="BK22" s="55">
        <f t="shared" si="4"/>
        <v>16.02</v>
      </c>
      <c r="BL22" s="71">
        <v>11.7</v>
      </c>
      <c r="BM22" s="71">
        <v>49.3</v>
      </c>
      <c r="BN22" s="72">
        <v>59.7</v>
      </c>
      <c r="BO22" s="75">
        <v>16.0</v>
      </c>
      <c r="BP22" s="55">
        <f t="shared" si="5"/>
        <v>136.7</v>
      </c>
      <c r="BQ22" s="62">
        <v>22.0</v>
      </c>
      <c r="BR22" s="62">
        <v>25.55</v>
      </c>
      <c r="BS22" s="62">
        <v>43.870000000000005</v>
      </c>
      <c r="BT22" s="62">
        <v>47.75</v>
      </c>
      <c r="BU22" s="55">
        <f t="shared" si="6"/>
        <v>139.17</v>
      </c>
      <c r="BV22" s="68">
        <v>33.31</v>
      </c>
      <c r="BW22" s="64">
        <v>40.66</v>
      </c>
      <c r="BX22" s="64">
        <v>27.45</v>
      </c>
      <c r="BY22" s="64">
        <v>28.92</v>
      </c>
      <c r="BZ22" s="64">
        <f t="shared" si="7"/>
        <v>130.34</v>
      </c>
      <c r="CA22" s="66">
        <v>244.6</v>
      </c>
      <c r="CB22" s="66">
        <v>191.2</v>
      </c>
      <c r="CC22" s="65">
        <v>139.05</v>
      </c>
      <c r="CD22" s="66">
        <v>118.25</v>
      </c>
      <c r="CE22" s="67">
        <f t="shared" si="8"/>
        <v>693.1</v>
      </c>
      <c r="CF22" s="66">
        <v>27.8</v>
      </c>
      <c r="CG22" s="68"/>
      <c r="CH22" s="64"/>
      <c r="CI22" s="68"/>
      <c r="CJ22" s="67">
        <f t="shared" si="9"/>
        <v>27.8</v>
      </c>
    </row>
    <row r="23">
      <c r="A23" s="78" t="s">
        <v>54</v>
      </c>
      <c r="B23" s="39"/>
      <c r="C23" s="40" t="s">
        <v>24</v>
      </c>
      <c r="D23" s="79">
        <v>2010.0</v>
      </c>
      <c r="E23" s="42"/>
      <c r="F23" s="42"/>
      <c r="G23" s="42"/>
      <c r="H23" s="43"/>
      <c r="I23" s="79">
        <v>2011.0</v>
      </c>
      <c r="J23" s="42"/>
      <c r="K23" s="42"/>
      <c r="L23" s="42"/>
      <c r="M23" s="43"/>
      <c r="N23" s="79">
        <v>2012.0</v>
      </c>
      <c r="O23" s="42"/>
      <c r="P23" s="42"/>
      <c r="Q23" s="42"/>
      <c r="R23" s="43"/>
      <c r="S23" s="79">
        <v>2013.0</v>
      </c>
      <c r="T23" s="42"/>
      <c r="U23" s="42"/>
      <c r="V23" s="42"/>
      <c r="W23" s="43"/>
      <c r="X23" s="79">
        <v>2014.0</v>
      </c>
      <c r="Y23" s="42"/>
      <c r="Z23" s="42"/>
      <c r="AA23" s="42"/>
      <c r="AB23" s="43"/>
      <c r="AC23" s="79">
        <v>2015.0</v>
      </c>
      <c r="AD23" s="42"/>
      <c r="AE23" s="42"/>
      <c r="AF23" s="42"/>
      <c r="AG23" s="43"/>
      <c r="AH23" s="79">
        <v>2016.0</v>
      </c>
      <c r="AI23" s="42"/>
      <c r="AJ23" s="42"/>
      <c r="AK23" s="42"/>
      <c r="AL23" s="43"/>
      <c r="AM23" s="79">
        <v>2017.0</v>
      </c>
      <c r="AN23" s="42"/>
      <c r="AO23" s="42"/>
      <c r="AP23" s="42"/>
      <c r="AQ23" s="43"/>
      <c r="AR23" s="79">
        <v>2018.0</v>
      </c>
      <c r="AS23" s="42"/>
      <c r="AT23" s="42"/>
      <c r="AU23" s="42"/>
      <c r="AV23" s="43"/>
      <c r="AW23" s="79">
        <v>2019.0</v>
      </c>
      <c r="AX23" s="42"/>
      <c r="AY23" s="42"/>
      <c r="AZ23" s="42"/>
      <c r="BA23" s="43"/>
      <c r="BB23" s="79">
        <v>2020.0</v>
      </c>
      <c r="BC23" s="42"/>
      <c r="BD23" s="42"/>
      <c r="BE23" s="42"/>
      <c r="BF23" s="43"/>
      <c r="BG23" s="79">
        <v>2021.0</v>
      </c>
      <c r="BH23" s="42"/>
      <c r="BI23" s="42"/>
      <c r="BJ23" s="42"/>
      <c r="BK23" s="43"/>
      <c r="BL23" s="41">
        <v>2022.0</v>
      </c>
      <c r="BM23" s="42"/>
      <c r="BN23" s="42"/>
      <c r="BO23" s="42"/>
      <c r="BP23" s="43"/>
      <c r="BQ23" s="41">
        <v>2023.0</v>
      </c>
      <c r="BR23" s="42"/>
      <c r="BS23" s="42"/>
      <c r="BT23" s="42"/>
      <c r="BU23" s="43"/>
      <c r="BV23" s="80">
        <v>2024.0</v>
      </c>
      <c r="BW23" s="42"/>
      <c r="BX23" s="42"/>
      <c r="BY23" s="42"/>
      <c r="BZ23" s="43"/>
      <c r="CA23" s="81">
        <v>2025.0</v>
      </c>
      <c r="CB23" s="42"/>
      <c r="CC23" s="42"/>
      <c r="CD23" s="42"/>
      <c r="CE23" s="43"/>
      <c r="CF23" s="82">
        <v>2026.0</v>
      </c>
      <c r="CG23" s="42"/>
      <c r="CH23" s="42"/>
      <c r="CI23" s="42"/>
      <c r="CJ23" s="43"/>
    </row>
    <row r="24">
      <c r="A24" s="44"/>
      <c r="B24" s="45"/>
      <c r="C24" s="46"/>
      <c r="D24" s="83" t="s">
        <v>25</v>
      </c>
      <c r="E24" s="83" t="s">
        <v>26</v>
      </c>
      <c r="F24" s="83" t="s">
        <v>27</v>
      </c>
      <c r="G24" s="83" t="s">
        <v>28</v>
      </c>
      <c r="H24" s="83" t="s">
        <v>29</v>
      </c>
      <c r="I24" s="83" t="s">
        <v>25</v>
      </c>
      <c r="J24" s="83" t="s">
        <v>26</v>
      </c>
      <c r="K24" s="83" t="s">
        <v>27</v>
      </c>
      <c r="L24" s="83" t="s">
        <v>28</v>
      </c>
      <c r="M24" s="83" t="s">
        <v>29</v>
      </c>
      <c r="N24" s="83" t="s">
        <v>25</v>
      </c>
      <c r="O24" s="83" t="s">
        <v>26</v>
      </c>
      <c r="P24" s="83" t="s">
        <v>27</v>
      </c>
      <c r="Q24" s="83" t="s">
        <v>28</v>
      </c>
      <c r="R24" s="83" t="s">
        <v>29</v>
      </c>
      <c r="S24" s="83" t="s">
        <v>25</v>
      </c>
      <c r="T24" s="83" t="s">
        <v>26</v>
      </c>
      <c r="U24" s="83" t="s">
        <v>27</v>
      </c>
      <c r="V24" s="83" t="s">
        <v>28</v>
      </c>
      <c r="W24" s="83" t="s">
        <v>29</v>
      </c>
      <c r="X24" s="83" t="s">
        <v>25</v>
      </c>
      <c r="Y24" s="83" t="s">
        <v>26</v>
      </c>
      <c r="Z24" s="83" t="s">
        <v>27</v>
      </c>
      <c r="AA24" s="83" t="s">
        <v>28</v>
      </c>
      <c r="AB24" s="83" t="s">
        <v>29</v>
      </c>
      <c r="AC24" s="83" t="s">
        <v>25</v>
      </c>
      <c r="AD24" s="83" t="s">
        <v>26</v>
      </c>
      <c r="AE24" s="83" t="s">
        <v>27</v>
      </c>
      <c r="AF24" s="83" t="s">
        <v>28</v>
      </c>
      <c r="AG24" s="83" t="s">
        <v>29</v>
      </c>
      <c r="AH24" s="83" t="s">
        <v>25</v>
      </c>
      <c r="AI24" s="83" t="s">
        <v>26</v>
      </c>
      <c r="AJ24" s="83" t="s">
        <v>27</v>
      </c>
      <c r="AK24" s="83" t="s">
        <v>28</v>
      </c>
      <c r="AL24" s="83" t="s">
        <v>29</v>
      </c>
      <c r="AM24" s="83" t="s">
        <v>25</v>
      </c>
      <c r="AN24" s="83" t="s">
        <v>26</v>
      </c>
      <c r="AO24" s="83" t="s">
        <v>27</v>
      </c>
      <c r="AP24" s="83" t="s">
        <v>28</v>
      </c>
      <c r="AQ24" s="83" t="s">
        <v>29</v>
      </c>
      <c r="AR24" s="84"/>
      <c r="AS24" s="84"/>
      <c r="AT24" s="84"/>
      <c r="AU24" s="84"/>
      <c r="AV24" s="84"/>
      <c r="AW24" s="83" t="s">
        <v>55</v>
      </c>
      <c r="AX24" s="83" t="s">
        <v>56</v>
      </c>
      <c r="AY24" s="83" t="s">
        <v>57</v>
      </c>
      <c r="AZ24" s="83" t="s">
        <v>58</v>
      </c>
      <c r="BA24" s="83" t="s">
        <v>29</v>
      </c>
      <c r="BB24" s="83" t="s">
        <v>55</v>
      </c>
      <c r="BC24" s="83" t="s">
        <v>56</v>
      </c>
      <c r="BD24" s="83" t="s">
        <v>57</v>
      </c>
      <c r="BE24" s="83" t="s">
        <v>58</v>
      </c>
      <c r="BF24" s="83" t="s">
        <v>29</v>
      </c>
      <c r="BG24" s="83" t="s">
        <v>55</v>
      </c>
      <c r="BH24" s="83" t="s">
        <v>56</v>
      </c>
      <c r="BI24" s="83" t="s">
        <v>57</v>
      </c>
      <c r="BJ24" s="83" t="s">
        <v>58</v>
      </c>
      <c r="BK24" s="83" t="s">
        <v>29</v>
      </c>
      <c r="BL24" s="83" t="s">
        <v>55</v>
      </c>
      <c r="BM24" s="83" t="s">
        <v>56</v>
      </c>
      <c r="BN24" s="83" t="s">
        <v>57</v>
      </c>
      <c r="BO24" s="83" t="s">
        <v>58</v>
      </c>
      <c r="BP24" s="83" t="s">
        <v>29</v>
      </c>
      <c r="BQ24" s="49" t="s">
        <v>31</v>
      </c>
      <c r="BR24" s="47" t="s">
        <v>30</v>
      </c>
      <c r="BS24" s="47" t="s">
        <v>27</v>
      </c>
      <c r="BT24" s="47" t="s">
        <v>28</v>
      </c>
      <c r="BU24" s="48" t="s">
        <v>29</v>
      </c>
      <c r="BV24" s="85" t="s">
        <v>31</v>
      </c>
      <c r="BW24" s="85" t="s">
        <v>30</v>
      </c>
      <c r="BX24" s="85" t="s">
        <v>27</v>
      </c>
      <c r="BY24" s="85" t="s">
        <v>28</v>
      </c>
      <c r="BZ24" s="86" t="s">
        <v>29</v>
      </c>
      <c r="CA24" s="87" t="s">
        <v>31</v>
      </c>
      <c r="CB24" s="87" t="s">
        <v>30</v>
      </c>
      <c r="CC24" s="87" t="s">
        <v>27</v>
      </c>
      <c r="CD24" s="87" t="s">
        <v>28</v>
      </c>
      <c r="CE24" s="88" t="s">
        <v>29</v>
      </c>
      <c r="CF24" s="87" t="s">
        <v>31</v>
      </c>
      <c r="CG24" s="87" t="s">
        <v>30</v>
      </c>
      <c r="CH24" s="87" t="s">
        <v>27</v>
      </c>
      <c r="CI24" s="87" t="s">
        <v>28</v>
      </c>
      <c r="CJ24" s="88" t="s">
        <v>29</v>
      </c>
    </row>
    <row r="25">
      <c r="A25" s="51">
        <v>20.0</v>
      </c>
      <c r="B25" s="52" t="s">
        <v>59</v>
      </c>
      <c r="C25" s="51" t="s">
        <v>33</v>
      </c>
      <c r="D25" s="53">
        <v>4073.0</v>
      </c>
      <c r="E25" s="53">
        <v>2658.0</v>
      </c>
      <c r="F25" s="53">
        <v>1576.0</v>
      </c>
      <c r="G25" s="53">
        <v>3766.0</v>
      </c>
      <c r="H25" s="53">
        <v>12073.0</v>
      </c>
      <c r="I25" s="53">
        <v>2354.0</v>
      </c>
      <c r="J25" s="53">
        <v>2380.0</v>
      </c>
      <c r="K25" s="53">
        <v>3287.0</v>
      </c>
      <c r="L25" s="53">
        <v>8698.0</v>
      </c>
      <c r="M25" s="53">
        <v>16719.0</v>
      </c>
      <c r="N25" s="53">
        <v>13833.0</v>
      </c>
      <c r="O25" s="53">
        <v>1434.0</v>
      </c>
      <c r="P25" s="53">
        <v>4155.0</v>
      </c>
      <c r="Q25" s="53">
        <v>3067.0</v>
      </c>
      <c r="R25" s="53">
        <v>22489.0</v>
      </c>
      <c r="S25" s="53">
        <v>5529.0</v>
      </c>
      <c r="T25" s="53">
        <v>3809.0</v>
      </c>
      <c r="U25" s="53">
        <v>4722.0</v>
      </c>
      <c r="V25" s="53">
        <v>4804.0</v>
      </c>
      <c r="W25" s="53">
        <v>18864.0</v>
      </c>
      <c r="X25" s="53">
        <v>3888.0</v>
      </c>
      <c r="Y25" s="53">
        <v>2640.0</v>
      </c>
      <c r="Z25" s="53">
        <v>2981.0</v>
      </c>
      <c r="AA25" s="53">
        <v>3123.0</v>
      </c>
      <c r="AB25" s="77"/>
      <c r="AC25" s="53">
        <v>2457.0</v>
      </c>
      <c r="AD25" s="53">
        <v>940.0</v>
      </c>
      <c r="AE25" s="53">
        <v>1885.0</v>
      </c>
      <c r="AF25" s="53">
        <v>1319.0</v>
      </c>
      <c r="AG25" s="77"/>
      <c r="AH25" s="53">
        <v>830.0</v>
      </c>
      <c r="AI25" s="53">
        <v>2324.0</v>
      </c>
      <c r="AJ25" s="53">
        <v>4108.0</v>
      </c>
      <c r="AK25" s="53">
        <v>6577.0</v>
      </c>
      <c r="AL25" s="53">
        <v>13839.0</v>
      </c>
      <c r="AM25" s="53">
        <v>2239.0</v>
      </c>
      <c r="AN25" s="53">
        <v>1864.0</v>
      </c>
      <c r="AO25" s="53">
        <v>971.0</v>
      </c>
      <c r="AP25" s="53">
        <v>2962.0</v>
      </c>
      <c r="AQ25" s="53">
        <v>8036.0</v>
      </c>
      <c r="AR25" s="54">
        <v>2877.0</v>
      </c>
      <c r="AS25" s="54">
        <v>1791.0</v>
      </c>
      <c r="AT25" s="54">
        <v>1276.0</v>
      </c>
      <c r="AU25" s="54">
        <v>3422.0</v>
      </c>
      <c r="AV25" s="54">
        <v>9366.0</v>
      </c>
      <c r="AW25" s="54">
        <v>2211.0</v>
      </c>
      <c r="AX25" s="54">
        <v>7414.0</v>
      </c>
      <c r="AY25" s="54">
        <v>6396.0</v>
      </c>
      <c r="AZ25" s="54">
        <v>3873.0</v>
      </c>
      <c r="BA25" s="55">
        <f t="shared" ref="BA25:BA27" si="10">SUM(AW25:AZ25)</f>
        <v>19894</v>
      </c>
      <c r="BB25" s="54">
        <v>2799.0</v>
      </c>
      <c r="BC25" s="54">
        <v>3821.0</v>
      </c>
      <c r="BD25" s="54">
        <v>3845.0</v>
      </c>
      <c r="BE25" s="54">
        <v>6518.0</v>
      </c>
      <c r="BF25" s="55">
        <f t="shared" ref="BF25:BF27" si="11">SUM(BB25:BE25)</f>
        <v>16983</v>
      </c>
      <c r="BG25" s="89">
        <v>3117.0</v>
      </c>
      <c r="BH25" s="70">
        <v>2755.0</v>
      </c>
      <c r="BI25" s="70">
        <v>3027.0</v>
      </c>
      <c r="BJ25" s="70">
        <v>3000.55</v>
      </c>
      <c r="BK25" s="55">
        <f t="shared" ref="BK25:BK27" si="12">SUM(BG25:BJ25)</f>
        <v>11899.55</v>
      </c>
      <c r="BL25" s="90">
        <v>1910.7</v>
      </c>
      <c r="BM25" s="71">
        <v>2996.08</v>
      </c>
      <c r="BN25" s="71">
        <v>3379.2</v>
      </c>
      <c r="BO25" s="91">
        <v>4244.8</v>
      </c>
      <c r="BP25" s="55">
        <f t="shared" ref="BP25:BP27" si="13">SUM(BL25:BO25)</f>
        <v>12530.78</v>
      </c>
      <c r="BQ25" s="76">
        <v>5083.5</v>
      </c>
      <c r="BR25" s="76">
        <v>6582.1</v>
      </c>
      <c r="BS25" s="76">
        <v>6262.3</v>
      </c>
      <c r="BT25" s="76">
        <v>5535.799999999999</v>
      </c>
      <c r="BU25" s="55">
        <f t="shared" ref="BU25:BU27" si="14">SUM(BQ25:BT25)</f>
        <v>23463.7</v>
      </c>
      <c r="BV25" s="68">
        <v>6925.38</v>
      </c>
      <c r="BW25" s="64">
        <v>4661.55</v>
      </c>
      <c r="BX25" s="64">
        <v>4905.4</v>
      </c>
      <c r="BY25" s="64">
        <v>6346.63</v>
      </c>
      <c r="BZ25" s="64">
        <f t="shared" ref="BZ25:BZ27" si="15">SUM(BV25:BY25)</f>
        <v>22838.96</v>
      </c>
      <c r="CA25" s="66">
        <v>6076.46</v>
      </c>
      <c r="CB25" s="66">
        <v>6121.1</v>
      </c>
      <c r="CC25" s="65">
        <v>5360.7</v>
      </c>
      <c r="CD25" s="92">
        <v>7869.6</v>
      </c>
      <c r="CE25" s="67">
        <f t="shared" ref="CE25:CE27" si="16">SUM(CA25:CD25)</f>
        <v>25427.86</v>
      </c>
      <c r="CF25" s="66">
        <v>6728.7</v>
      </c>
      <c r="CG25" s="68"/>
      <c r="CH25" s="64"/>
      <c r="CI25" s="93"/>
      <c r="CJ25" s="67">
        <f t="shared" ref="CJ25:CJ27" si="17">SUM(CF25:CI25)</f>
        <v>6728.7</v>
      </c>
    </row>
    <row r="26">
      <c r="A26" s="51">
        <v>21.0</v>
      </c>
      <c r="B26" s="52" t="s">
        <v>60</v>
      </c>
      <c r="C26" s="51" t="s">
        <v>33</v>
      </c>
      <c r="D26" s="53">
        <v>0.0</v>
      </c>
      <c r="E26" s="53">
        <v>81.0</v>
      </c>
      <c r="F26" s="53">
        <v>2.0</v>
      </c>
      <c r="G26" s="53">
        <v>0.0</v>
      </c>
      <c r="H26" s="53">
        <v>83.0</v>
      </c>
      <c r="I26" s="53">
        <v>0.0</v>
      </c>
      <c r="J26" s="53">
        <v>30.0</v>
      </c>
      <c r="K26" s="53">
        <v>30.0</v>
      </c>
      <c r="L26" s="53">
        <v>0.0</v>
      </c>
      <c r="M26" s="53">
        <v>60.0</v>
      </c>
      <c r="N26" s="53">
        <v>0.0</v>
      </c>
      <c r="O26" s="53">
        <v>0.0</v>
      </c>
      <c r="P26" s="53">
        <v>25.0</v>
      </c>
      <c r="Q26" s="53">
        <v>9.0</v>
      </c>
      <c r="R26" s="53">
        <v>34.0</v>
      </c>
      <c r="S26" s="53">
        <v>0.0</v>
      </c>
      <c r="T26" s="53">
        <v>0.0</v>
      </c>
      <c r="U26" s="53">
        <v>7.0</v>
      </c>
      <c r="V26" s="53">
        <v>0.0</v>
      </c>
      <c r="W26" s="53">
        <v>7.0</v>
      </c>
      <c r="X26" s="53">
        <v>24.0</v>
      </c>
      <c r="Y26" s="53">
        <v>0.0</v>
      </c>
      <c r="Z26" s="53">
        <v>75.0</v>
      </c>
      <c r="AA26" s="53">
        <v>345.0</v>
      </c>
      <c r="AB26" s="77"/>
      <c r="AC26" s="53">
        <v>131.0</v>
      </c>
      <c r="AD26" s="53">
        <v>40.0</v>
      </c>
      <c r="AE26" s="53">
        <v>64.0</v>
      </c>
      <c r="AF26" s="53">
        <v>60.0</v>
      </c>
      <c r="AG26" s="77"/>
      <c r="AH26" s="53">
        <v>50.0</v>
      </c>
      <c r="AI26" s="53">
        <v>360.0</v>
      </c>
      <c r="AJ26" s="53">
        <v>591.0</v>
      </c>
      <c r="AK26" s="53">
        <v>966.0</v>
      </c>
      <c r="AL26" s="53">
        <v>1967.0</v>
      </c>
      <c r="AM26" s="53">
        <v>330.0</v>
      </c>
      <c r="AN26" s="53">
        <v>65.0</v>
      </c>
      <c r="AO26" s="53">
        <v>93.0</v>
      </c>
      <c r="AP26" s="53">
        <v>171.0</v>
      </c>
      <c r="AQ26" s="53">
        <v>659.0</v>
      </c>
      <c r="AR26" s="54">
        <v>1046.0</v>
      </c>
      <c r="AS26" s="54">
        <v>277.0</v>
      </c>
      <c r="AT26" s="54">
        <v>163.0</v>
      </c>
      <c r="AU26" s="54">
        <v>500.0</v>
      </c>
      <c r="AV26" s="54">
        <v>1986.0</v>
      </c>
      <c r="AW26" s="54">
        <v>364.0</v>
      </c>
      <c r="AX26" s="54">
        <v>767.0</v>
      </c>
      <c r="AY26" s="54">
        <v>732.0</v>
      </c>
      <c r="AZ26" s="54">
        <v>604.0</v>
      </c>
      <c r="BA26" s="55">
        <f t="shared" si="10"/>
        <v>2467</v>
      </c>
      <c r="BB26" s="54">
        <v>234.0</v>
      </c>
      <c r="BC26" s="54">
        <v>2263.0</v>
      </c>
      <c r="BD26" s="54">
        <v>154.0</v>
      </c>
      <c r="BE26" s="54">
        <v>160.0</v>
      </c>
      <c r="BF26" s="55">
        <f t="shared" si="11"/>
        <v>2811</v>
      </c>
      <c r="BG26" s="70">
        <v>157.0</v>
      </c>
      <c r="BH26" s="70">
        <v>495.0</v>
      </c>
      <c r="BI26" s="70">
        <v>1235.0</v>
      </c>
      <c r="BJ26" s="70">
        <v>1357.1</v>
      </c>
      <c r="BK26" s="55">
        <f t="shared" si="12"/>
        <v>3244.1</v>
      </c>
      <c r="BL26" s="71">
        <v>423.0</v>
      </c>
      <c r="BM26" s="71">
        <v>385.0</v>
      </c>
      <c r="BN26" s="71">
        <v>479.0</v>
      </c>
      <c r="BO26" s="91">
        <v>758.2</v>
      </c>
      <c r="BP26" s="55">
        <f t="shared" si="13"/>
        <v>2045.2</v>
      </c>
      <c r="BQ26" s="62">
        <v>611.1</v>
      </c>
      <c r="BR26" s="62">
        <v>313.0</v>
      </c>
      <c r="BS26" s="62">
        <v>439.0</v>
      </c>
      <c r="BT26" s="62">
        <v>248.1</v>
      </c>
      <c r="BU26" s="55">
        <f t="shared" si="14"/>
        <v>1611.2</v>
      </c>
      <c r="BV26" s="63">
        <v>354.0</v>
      </c>
      <c r="BW26" s="64">
        <v>294.1</v>
      </c>
      <c r="BX26" s="64">
        <v>166.6</v>
      </c>
      <c r="BY26" s="64">
        <v>1152.5</v>
      </c>
      <c r="BZ26" s="64">
        <f t="shared" si="15"/>
        <v>1967.2</v>
      </c>
      <c r="CA26" s="66">
        <v>1641.0</v>
      </c>
      <c r="CB26" s="66">
        <v>928.0</v>
      </c>
      <c r="CC26" s="65">
        <v>2049.7</v>
      </c>
      <c r="CD26" s="94">
        <v>792.0</v>
      </c>
      <c r="CE26" s="67">
        <f t="shared" si="16"/>
        <v>5410.7</v>
      </c>
      <c r="CF26" s="66">
        <v>1000.7</v>
      </c>
      <c r="CG26" s="68"/>
      <c r="CH26" s="64"/>
      <c r="CI26" s="95"/>
      <c r="CJ26" s="67">
        <f t="shared" si="17"/>
        <v>1000.7</v>
      </c>
    </row>
    <row r="27">
      <c r="A27" s="51">
        <v>22.0</v>
      </c>
      <c r="B27" s="52" t="s">
        <v>61</v>
      </c>
      <c r="C27" s="51" t="s">
        <v>33</v>
      </c>
      <c r="D27" s="53">
        <v>0.0</v>
      </c>
      <c r="E27" s="53">
        <v>0.0</v>
      </c>
      <c r="F27" s="53">
        <v>0.0</v>
      </c>
      <c r="G27" s="53">
        <v>0.0</v>
      </c>
      <c r="H27" s="53">
        <v>0.0</v>
      </c>
      <c r="I27" s="53">
        <v>0.0</v>
      </c>
      <c r="J27" s="53">
        <v>0.0</v>
      </c>
      <c r="K27" s="53">
        <v>0.0</v>
      </c>
      <c r="L27" s="53">
        <v>0.0</v>
      </c>
      <c r="M27" s="53">
        <v>0.0</v>
      </c>
      <c r="N27" s="53">
        <v>1.0</v>
      </c>
      <c r="O27" s="53">
        <v>5.0</v>
      </c>
      <c r="P27" s="53">
        <v>0.0</v>
      </c>
      <c r="Q27" s="53">
        <v>0.0</v>
      </c>
      <c r="R27" s="53">
        <v>6.0</v>
      </c>
      <c r="S27" s="53">
        <v>0.0</v>
      </c>
      <c r="T27" s="53">
        <v>0.0</v>
      </c>
      <c r="U27" s="53">
        <v>100.0</v>
      </c>
      <c r="V27" s="53">
        <v>120.0</v>
      </c>
      <c r="W27" s="53">
        <v>220.0</v>
      </c>
      <c r="X27" s="53">
        <v>0.0</v>
      </c>
      <c r="Y27" s="53">
        <v>0.0</v>
      </c>
      <c r="Z27" s="53">
        <v>0.0</v>
      </c>
      <c r="AA27" s="53">
        <v>0.0</v>
      </c>
      <c r="AB27" s="77"/>
      <c r="AC27" s="53">
        <v>0.0</v>
      </c>
      <c r="AD27" s="53">
        <v>0.0</v>
      </c>
      <c r="AE27" s="53">
        <v>3.0</v>
      </c>
      <c r="AF27" s="53">
        <v>0.0</v>
      </c>
      <c r="AG27" s="77"/>
      <c r="AH27" s="53">
        <v>0.0</v>
      </c>
      <c r="AI27" s="53">
        <v>0.0</v>
      </c>
      <c r="AJ27" s="53">
        <v>7.0</v>
      </c>
      <c r="AK27" s="53">
        <v>4.0</v>
      </c>
      <c r="AL27" s="53">
        <v>11.0</v>
      </c>
      <c r="AM27" s="53">
        <v>10.0</v>
      </c>
      <c r="AN27" s="53">
        <v>12.0</v>
      </c>
      <c r="AO27" s="53">
        <v>52.0</v>
      </c>
      <c r="AP27" s="53">
        <v>52.0</v>
      </c>
      <c r="AQ27" s="53">
        <v>126.0</v>
      </c>
      <c r="AR27" s="54">
        <v>0.0</v>
      </c>
      <c r="AS27" s="54">
        <v>0.0</v>
      </c>
      <c r="AT27" s="54">
        <v>0.0</v>
      </c>
      <c r="AU27" s="54">
        <v>0.0</v>
      </c>
      <c r="AV27" s="54">
        <v>0.0</v>
      </c>
      <c r="AW27" s="54">
        <v>0.0</v>
      </c>
      <c r="AX27" s="54">
        <v>10.0</v>
      </c>
      <c r="AY27" s="54">
        <v>0.0</v>
      </c>
      <c r="AZ27" s="54">
        <v>0.0</v>
      </c>
      <c r="BA27" s="55">
        <f t="shared" si="10"/>
        <v>10</v>
      </c>
      <c r="BB27" s="54">
        <v>30.0</v>
      </c>
      <c r="BC27" s="54">
        <v>30.0</v>
      </c>
      <c r="BD27" s="54">
        <v>0.0</v>
      </c>
      <c r="BE27" s="54">
        <v>0.0</v>
      </c>
      <c r="BF27" s="55">
        <f t="shared" si="11"/>
        <v>60</v>
      </c>
      <c r="BG27" s="70">
        <v>0.0</v>
      </c>
      <c r="BH27" s="70">
        <v>0.0</v>
      </c>
      <c r="BI27" s="70">
        <v>0.0</v>
      </c>
      <c r="BJ27" s="70">
        <v>0.0</v>
      </c>
      <c r="BK27" s="55">
        <f t="shared" si="12"/>
        <v>0</v>
      </c>
      <c r="BL27" s="71">
        <v>0.0</v>
      </c>
      <c r="BM27" s="71">
        <v>0.0</v>
      </c>
      <c r="BN27" s="71">
        <v>3.0</v>
      </c>
      <c r="BO27" s="91">
        <v>10.0</v>
      </c>
      <c r="BP27" s="55">
        <f t="shared" si="13"/>
        <v>13</v>
      </c>
      <c r="BQ27" s="96">
        <v>0.0</v>
      </c>
      <c r="BR27" s="96">
        <v>0.0</v>
      </c>
      <c r="BS27" s="96">
        <v>0.0</v>
      </c>
      <c r="BT27" s="96">
        <v>0.0</v>
      </c>
      <c r="BU27" s="55">
        <f t="shared" si="14"/>
        <v>0</v>
      </c>
      <c r="BV27" s="64">
        <v>0.0</v>
      </c>
      <c r="BW27" s="64">
        <v>0.0</v>
      </c>
      <c r="BX27" s="64">
        <v>0.0</v>
      </c>
      <c r="BY27" s="64">
        <v>0.0</v>
      </c>
      <c r="BZ27" s="64">
        <f t="shared" si="15"/>
        <v>0</v>
      </c>
      <c r="CA27" s="68">
        <v>0.0</v>
      </c>
      <c r="CB27" s="68">
        <v>0.0</v>
      </c>
      <c r="CC27" s="64">
        <v>0.0</v>
      </c>
      <c r="CD27" s="68">
        <v>0.0</v>
      </c>
      <c r="CE27" s="67">
        <f t="shared" si="16"/>
        <v>0</v>
      </c>
      <c r="CF27" s="66">
        <v>0.0</v>
      </c>
      <c r="CG27" s="68"/>
      <c r="CH27" s="64"/>
      <c r="CI27" s="68"/>
      <c r="CJ27" s="67">
        <f t="shared" si="17"/>
        <v>0</v>
      </c>
    </row>
    <row r="28">
      <c r="A28" s="97" t="s">
        <v>62</v>
      </c>
      <c r="B28" s="39"/>
      <c r="C28" s="40" t="s">
        <v>24</v>
      </c>
      <c r="D28" s="79">
        <v>2010.0</v>
      </c>
      <c r="E28" s="42"/>
      <c r="F28" s="42"/>
      <c r="G28" s="42"/>
      <c r="H28" s="43"/>
      <c r="I28" s="79">
        <v>2011.0</v>
      </c>
      <c r="J28" s="42"/>
      <c r="K28" s="42"/>
      <c r="L28" s="42"/>
      <c r="M28" s="43"/>
      <c r="N28" s="79">
        <v>2012.0</v>
      </c>
      <c r="O28" s="42"/>
      <c r="P28" s="42"/>
      <c r="Q28" s="42"/>
      <c r="R28" s="43"/>
      <c r="S28" s="79">
        <v>2013.0</v>
      </c>
      <c r="T28" s="42"/>
      <c r="U28" s="42"/>
      <c r="V28" s="42"/>
      <c r="W28" s="43"/>
      <c r="X28" s="79">
        <v>2014.0</v>
      </c>
      <c r="Y28" s="42"/>
      <c r="Z28" s="42"/>
      <c r="AA28" s="42"/>
      <c r="AB28" s="43"/>
      <c r="AC28" s="79">
        <v>2015.0</v>
      </c>
      <c r="AD28" s="42"/>
      <c r="AE28" s="42"/>
      <c r="AF28" s="42"/>
      <c r="AG28" s="43"/>
      <c r="AH28" s="79">
        <v>2016.0</v>
      </c>
      <c r="AI28" s="42"/>
      <c r="AJ28" s="42"/>
      <c r="AK28" s="42"/>
      <c r="AL28" s="43"/>
      <c r="AM28" s="79">
        <v>2017.0</v>
      </c>
      <c r="AN28" s="42"/>
      <c r="AO28" s="42"/>
      <c r="AP28" s="42"/>
      <c r="AQ28" s="43"/>
      <c r="AR28" s="79">
        <v>2018.0</v>
      </c>
      <c r="AS28" s="42"/>
      <c r="AT28" s="42"/>
      <c r="AU28" s="42"/>
      <c r="AV28" s="43"/>
      <c r="AW28" s="79">
        <v>2019.0</v>
      </c>
      <c r="AX28" s="42"/>
      <c r="AY28" s="42"/>
      <c r="AZ28" s="42"/>
      <c r="BA28" s="43"/>
      <c r="BB28" s="79">
        <v>2020.0</v>
      </c>
      <c r="BC28" s="42"/>
      <c r="BD28" s="42"/>
      <c r="BE28" s="42"/>
      <c r="BF28" s="43"/>
      <c r="BG28" s="79">
        <v>2021.0</v>
      </c>
      <c r="BH28" s="42"/>
      <c r="BI28" s="42"/>
      <c r="BJ28" s="42"/>
      <c r="BK28" s="43"/>
      <c r="BL28" s="41">
        <v>2022.0</v>
      </c>
      <c r="BM28" s="42"/>
      <c r="BN28" s="42"/>
      <c r="BO28" s="42"/>
      <c r="BP28" s="43"/>
      <c r="BQ28" s="41">
        <v>2023.0</v>
      </c>
      <c r="BR28" s="42"/>
      <c r="BS28" s="42"/>
      <c r="BT28" s="42"/>
      <c r="BU28" s="43"/>
      <c r="BV28" s="80">
        <v>2024.0</v>
      </c>
      <c r="BW28" s="42"/>
      <c r="BX28" s="42"/>
      <c r="BY28" s="42"/>
      <c r="BZ28" s="43"/>
      <c r="CA28" s="81">
        <v>2025.0</v>
      </c>
      <c r="CB28" s="42"/>
      <c r="CC28" s="42"/>
      <c r="CD28" s="42"/>
      <c r="CE28" s="43"/>
      <c r="CF28" s="82">
        <v>2026.0</v>
      </c>
      <c r="CG28" s="42"/>
      <c r="CH28" s="42"/>
      <c r="CI28" s="42"/>
      <c r="CJ28" s="43"/>
    </row>
    <row r="29">
      <c r="A29" s="44"/>
      <c r="B29" s="45"/>
      <c r="C29" s="46"/>
      <c r="D29" s="83" t="s">
        <v>25</v>
      </c>
      <c r="E29" s="83" t="s">
        <v>26</v>
      </c>
      <c r="F29" s="83" t="s">
        <v>27</v>
      </c>
      <c r="G29" s="83" t="s">
        <v>28</v>
      </c>
      <c r="H29" s="83" t="s">
        <v>29</v>
      </c>
      <c r="I29" s="83" t="s">
        <v>25</v>
      </c>
      <c r="J29" s="83" t="s">
        <v>26</v>
      </c>
      <c r="K29" s="83" t="s">
        <v>27</v>
      </c>
      <c r="L29" s="83" t="s">
        <v>28</v>
      </c>
      <c r="M29" s="83" t="s">
        <v>29</v>
      </c>
      <c r="N29" s="83" t="s">
        <v>25</v>
      </c>
      <c r="O29" s="83" t="s">
        <v>26</v>
      </c>
      <c r="P29" s="83" t="s">
        <v>27</v>
      </c>
      <c r="Q29" s="83" t="s">
        <v>28</v>
      </c>
      <c r="R29" s="83" t="s">
        <v>29</v>
      </c>
      <c r="S29" s="83" t="s">
        <v>25</v>
      </c>
      <c r="T29" s="83" t="s">
        <v>26</v>
      </c>
      <c r="U29" s="83" t="s">
        <v>27</v>
      </c>
      <c r="V29" s="83" t="s">
        <v>28</v>
      </c>
      <c r="W29" s="83" t="s">
        <v>29</v>
      </c>
      <c r="X29" s="83" t="s">
        <v>25</v>
      </c>
      <c r="Y29" s="83" t="s">
        <v>26</v>
      </c>
      <c r="Z29" s="83" t="s">
        <v>27</v>
      </c>
      <c r="AA29" s="83" t="s">
        <v>28</v>
      </c>
      <c r="AB29" s="83" t="s">
        <v>29</v>
      </c>
      <c r="AC29" s="83" t="s">
        <v>25</v>
      </c>
      <c r="AD29" s="83" t="s">
        <v>26</v>
      </c>
      <c r="AE29" s="83" t="s">
        <v>27</v>
      </c>
      <c r="AF29" s="83" t="s">
        <v>28</v>
      </c>
      <c r="AG29" s="83" t="s">
        <v>29</v>
      </c>
      <c r="AH29" s="83" t="s">
        <v>25</v>
      </c>
      <c r="AI29" s="83" t="s">
        <v>26</v>
      </c>
      <c r="AJ29" s="83" t="s">
        <v>27</v>
      </c>
      <c r="AK29" s="83" t="s">
        <v>28</v>
      </c>
      <c r="AL29" s="83" t="s">
        <v>29</v>
      </c>
      <c r="AM29" s="83" t="s">
        <v>25</v>
      </c>
      <c r="AN29" s="83" t="s">
        <v>26</v>
      </c>
      <c r="AO29" s="83" t="s">
        <v>27</v>
      </c>
      <c r="AP29" s="83" t="s">
        <v>28</v>
      </c>
      <c r="AQ29" s="83" t="s">
        <v>29</v>
      </c>
      <c r="AR29" s="84"/>
      <c r="AS29" s="84"/>
      <c r="AT29" s="84"/>
      <c r="AU29" s="84"/>
      <c r="AV29" s="84"/>
      <c r="AW29" s="83" t="s">
        <v>55</v>
      </c>
      <c r="AX29" s="83" t="s">
        <v>56</v>
      </c>
      <c r="AY29" s="83" t="s">
        <v>57</v>
      </c>
      <c r="AZ29" s="83" t="s">
        <v>58</v>
      </c>
      <c r="BA29" s="83" t="s">
        <v>29</v>
      </c>
      <c r="BB29" s="83" t="s">
        <v>55</v>
      </c>
      <c r="BC29" s="83" t="s">
        <v>56</v>
      </c>
      <c r="BD29" s="83" t="s">
        <v>57</v>
      </c>
      <c r="BE29" s="83" t="s">
        <v>58</v>
      </c>
      <c r="BF29" s="83" t="s">
        <v>29</v>
      </c>
      <c r="BG29" s="83" t="s">
        <v>55</v>
      </c>
      <c r="BH29" s="83" t="s">
        <v>56</v>
      </c>
      <c r="BI29" s="83" t="s">
        <v>57</v>
      </c>
      <c r="BJ29" s="83" t="s">
        <v>58</v>
      </c>
      <c r="BK29" s="83" t="s">
        <v>29</v>
      </c>
      <c r="BL29" s="83" t="s">
        <v>55</v>
      </c>
      <c r="BM29" s="83" t="s">
        <v>56</v>
      </c>
      <c r="BN29" s="83" t="s">
        <v>57</v>
      </c>
      <c r="BO29" s="83" t="s">
        <v>58</v>
      </c>
      <c r="BP29" s="83" t="s">
        <v>29</v>
      </c>
      <c r="BQ29" s="49" t="s">
        <v>31</v>
      </c>
      <c r="BR29" s="47" t="s">
        <v>30</v>
      </c>
      <c r="BS29" s="47" t="s">
        <v>27</v>
      </c>
      <c r="BT29" s="47" t="s">
        <v>28</v>
      </c>
      <c r="BU29" s="48" t="s">
        <v>29</v>
      </c>
      <c r="BV29" s="85" t="s">
        <v>31</v>
      </c>
      <c r="BW29" s="85" t="s">
        <v>30</v>
      </c>
      <c r="BX29" s="85" t="s">
        <v>27</v>
      </c>
      <c r="BY29" s="85" t="s">
        <v>28</v>
      </c>
      <c r="BZ29" s="86" t="s">
        <v>29</v>
      </c>
      <c r="CA29" s="87" t="s">
        <v>31</v>
      </c>
      <c r="CB29" s="87" t="s">
        <v>30</v>
      </c>
      <c r="CC29" s="87" t="s">
        <v>27</v>
      </c>
      <c r="CD29" s="87" t="s">
        <v>28</v>
      </c>
      <c r="CE29" s="88" t="s">
        <v>29</v>
      </c>
      <c r="CF29" s="87" t="s">
        <v>31</v>
      </c>
      <c r="CG29" s="87" t="s">
        <v>30</v>
      </c>
      <c r="CH29" s="87" t="s">
        <v>27</v>
      </c>
      <c r="CI29" s="87" t="s">
        <v>28</v>
      </c>
      <c r="CJ29" s="88" t="s">
        <v>29</v>
      </c>
    </row>
    <row r="30">
      <c r="A30" s="51">
        <v>1.0</v>
      </c>
      <c r="B30" s="52" t="s">
        <v>63</v>
      </c>
      <c r="C30" s="51" t="s">
        <v>64</v>
      </c>
      <c r="D30" s="53">
        <v>12579.0</v>
      </c>
      <c r="E30" s="53">
        <v>7666.0</v>
      </c>
      <c r="F30" s="53">
        <v>4375.0</v>
      </c>
      <c r="G30" s="53">
        <v>4258.0</v>
      </c>
      <c r="H30" s="53">
        <v>28878.0</v>
      </c>
      <c r="I30" s="53">
        <v>9349.0</v>
      </c>
      <c r="J30" s="53">
        <v>14043.0</v>
      </c>
      <c r="K30" s="53">
        <v>5373.0</v>
      </c>
      <c r="L30" s="53">
        <v>2909.0</v>
      </c>
      <c r="M30" s="53">
        <v>31674.0</v>
      </c>
      <c r="N30" s="53">
        <v>4776.0</v>
      </c>
      <c r="O30" s="53">
        <v>5881.0</v>
      </c>
      <c r="P30" s="53">
        <v>5811.0</v>
      </c>
      <c r="Q30" s="53">
        <v>5946.0</v>
      </c>
      <c r="R30" s="53">
        <v>22414.0</v>
      </c>
      <c r="S30" s="53">
        <v>5832.0</v>
      </c>
      <c r="T30" s="53">
        <v>8869.0</v>
      </c>
      <c r="U30" s="53">
        <v>5233.0</v>
      </c>
      <c r="V30" s="53">
        <v>6745.0</v>
      </c>
      <c r="W30" s="53">
        <v>26679.0</v>
      </c>
      <c r="X30" s="53">
        <v>2158.0</v>
      </c>
      <c r="Y30" s="53">
        <v>3064.0</v>
      </c>
      <c r="Z30" s="53">
        <v>1424.0</v>
      </c>
      <c r="AA30" s="53">
        <v>1197.0</v>
      </c>
      <c r="AB30" s="53">
        <v>7843.0</v>
      </c>
      <c r="AC30" s="53">
        <v>1130.0</v>
      </c>
      <c r="AD30" s="53">
        <v>1194.0</v>
      </c>
      <c r="AE30" s="53">
        <v>1394.0</v>
      </c>
      <c r="AF30" s="53">
        <v>1133.0</v>
      </c>
      <c r="AG30" s="53">
        <v>4851.0</v>
      </c>
      <c r="AH30" s="53">
        <v>1516.0</v>
      </c>
      <c r="AI30" s="53">
        <v>1073.0</v>
      </c>
      <c r="AJ30" s="53">
        <v>920.0</v>
      </c>
      <c r="AK30" s="53">
        <v>1627.0</v>
      </c>
      <c r="AL30" s="53">
        <v>5136.0</v>
      </c>
      <c r="AM30" s="53">
        <v>1235.0</v>
      </c>
      <c r="AN30" s="53">
        <v>788.0</v>
      </c>
      <c r="AO30" s="53">
        <v>850.0</v>
      </c>
      <c r="AP30" s="53">
        <v>3781.0</v>
      </c>
      <c r="AQ30" s="53">
        <v>6654.0</v>
      </c>
      <c r="AR30" s="54">
        <v>5339.0</v>
      </c>
      <c r="AS30" s="54">
        <v>271.0</v>
      </c>
      <c r="AT30" s="54">
        <v>799.0</v>
      </c>
      <c r="AU30" s="54">
        <v>777.0</v>
      </c>
      <c r="AV30" s="54">
        <v>7186.0</v>
      </c>
      <c r="AW30" s="54">
        <v>5371.0</v>
      </c>
      <c r="AX30" s="54">
        <v>3324.0</v>
      </c>
      <c r="AY30" s="54">
        <v>3265.0</v>
      </c>
      <c r="AZ30" s="54">
        <v>3016.0</v>
      </c>
      <c r="BA30" s="54">
        <f t="shared" ref="BA30:BA38" si="18">SUM(AW30:AZ30)</f>
        <v>14976</v>
      </c>
      <c r="BB30" s="54">
        <v>2520.0</v>
      </c>
      <c r="BC30" s="54">
        <v>317.0</v>
      </c>
      <c r="BD30" s="54">
        <v>1426.0</v>
      </c>
      <c r="BE30" s="54">
        <v>500.0</v>
      </c>
      <c r="BF30" s="54">
        <f t="shared" ref="BF30:BF38" si="19">SUM(BB30:BE30)</f>
        <v>4763</v>
      </c>
      <c r="BG30" s="70">
        <v>1413.0</v>
      </c>
      <c r="BH30" s="70">
        <v>653.0</v>
      </c>
      <c r="BI30" s="70">
        <v>679.0</v>
      </c>
      <c r="BJ30" s="70">
        <v>2970.0</v>
      </c>
      <c r="BK30" s="57">
        <f t="shared" ref="BK30:BK40" si="20">SUM(BG30:BJ30)</f>
        <v>5715</v>
      </c>
      <c r="BL30" s="98">
        <v>594.0</v>
      </c>
      <c r="BM30" s="98">
        <v>1315.0</v>
      </c>
      <c r="BN30" s="90">
        <v>2692.0</v>
      </c>
      <c r="BO30" s="99">
        <v>2144.0</v>
      </c>
      <c r="BP30" s="55">
        <f t="shared" ref="BP30:BP40" si="21">SUM(BL30:BO30)</f>
        <v>6745</v>
      </c>
      <c r="BQ30" s="100">
        <v>1406.0</v>
      </c>
      <c r="BR30" s="91">
        <v>500.0</v>
      </c>
      <c r="BS30" s="100">
        <v>1836.0</v>
      </c>
      <c r="BT30" s="91">
        <v>1400.0</v>
      </c>
      <c r="BU30" s="55">
        <f t="shared" ref="BU30:BU40" si="22">SUM(BQ30:BT30)</f>
        <v>5142</v>
      </c>
      <c r="BV30" s="63">
        <v>811.0</v>
      </c>
      <c r="BW30" s="63">
        <v>681.0</v>
      </c>
      <c r="BX30" s="63">
        <v>483.0</v>
      </c>
      <c r="BY30" s="63">
        <v>343.0</v>
      </c>
      <c r="BZ30" s="64">
        <f t="shared" ref="BZ30:BZ40" si="23">SUM(BV30:BY30)</f>
        <v>2318</v>
      </c>
      <c r="CA30" s="65">
        <v>466.0</v>
      </c>
      <c r="CB30" s="65">
        <v>372.0</v>
      </c>
      <c r="CC30" s="65">
        <v>989.0</v>
      </c>
      <c r="CD30" s="65">
        <v>631.0</v>
      </c>
      <c r="CE30" s="67">
        <f t="shared" ref="CE30:CE40" si="24">SUM(CA30:CD30)</f>
        <v>2458</v>
      </c>
      <c r="CF30" s="65">
        <v>3528.0</v>
      </c>
      <c r="CG30" s="64"/>
      <c r="CH30" s="64"/>
      <c r="CI30" s="64"/>
      <c r="CJ30" s="67">
        <f t="shared" ref="CJ30:CJ40" si="25">SUM(CF30:CI30)</f>
        <v>3528</v>
      </c>
    </row>
    <row r="31">
      <c r="A31" s="51">
        <v>2.0</v>
      </c>
      <c r="B31" s="52" t="s">
        <v>65</v>
      </c>
      <c r="C31" s="51" t="s">
        <v>64</v>
      </c>
      <c r="D31" s="53">
        <v>2681.0</v>
      </c>
      <c r="E31" s="53">
        <v>5357.0</v>
      </c>
      <c r="F31" s="53">
        <v>4246.0</v>
      </c>
      <c r="G31" s="53">
        <v>924.0</v>
      </c>
      <c r="H31" s="53">
        <v>13208.0</v>
      </c>
      <c r="I31" s="53">
        <v>1427.0</v>
      </c>
      <c r="J31" s="53">
        <v>1461.0</v>
      </c>
      <c r="K31" s="53">
        <v>1352.0</v>
      </c>
      <c r="L31" s="53">
        <v>1374.0</v>
      </c>
      <c r="M31" s="53">
        <v>5614.0</v>
      </c>
      <c r="N31" s="53">
        <v>1573.0</v>
      </c>
      <c r="O31" s="53">
        <v>3003.0</v>
      </c>
      <c r="P31" s="53">
        <v>1512.0</v>
      </c>
      <c r="Q31" s="53">
        <v>1497.0</v>
      </c>
      <c r="R31" s="53">
        <v>7585.0</v>
      </c>
      <c r="S31" s="53">
        <v>2682.0</v>
      </c>
      <c r="T31" s="53">
        <v>1898.0</v>
      </c>
      <c r="U31" s="53">
        <v>544.0</v>
      </c>
      <c r="V31" s="53">
        <v>1519.0</v>
      </c>
      <c r="W31" s="53">
        <v>6643.0</v>
      </c>
      <c r="X31" s="53">
        <v>564.0</v>
      </c>
      <c r="Y31" s="53">
        <v>617.0</v>
      </c>
      <c r="Z31" s="53">
        <v>592.0</v>
      </c>
      <c r="AA31" s="53">
        <v>745.0</v>
      </c>
      <c r="AB31" s="53">
        <v>2518.0</v>
      </c>
      <c r="AC31" s="53">
        <v>358.0</v>
      </c>
      <c r="AD31" s="53">
        <v>279.0</v>
      </c>
      <c r="AE31" s="53">
        <v>532.0</v>
      </c>
      <c r="AF31" s="53">
        <v>504.0</v>
      </c>
      <c r="AG31" s="53">
        <v>1673.0</v>
      </c>
      <c r="AH31" s="53">
        <v>604.0</v>
      </c>
      <c r="AI31" s="53">
        <v>395.0</v>
      </c>
      <c r="AJ31" s="53">
        <v>367.0</v>
      </c>
      <c r="AK31" s="53">
        <v>629.0</v>
      </c>
      <c r="AL31" s="53">
        <v>1995.0</v>
      </c>
      <c r="AM31" s="53">
        <v>257.0</v>
      </c>
      <c r="AN31" s="53">
        <v>130.0</v>
      </c>
      <c r="AO31" s="53">
        <v>705.0</v>
      </c>
      <c r="AP31" s="53">
        <v>351.0</v>
      </c>
      <c r="AQ31" s="53">
        <v>1443.0</v>
      </c>
      <c r="AR31" s="54">
        <v>555.0</v>
      </c>
      <c r="AS31" s="54">
        <v>203.0</v>
      </c>
      <c r="AT31" s="54">
        <v>143.0</v>
      </c>
      <c r="AU31" s="54">
        <v>146.0</v>
      </c>
      <c r="AV31" s="54">
        <v>1047.0</v>
      </c>
      <c r="AW31" s="54">
        <v>1483.0</v>
      </c>
      <c r="AX31" s="54">
        <v>1653.0</v>
      </c>
      <c r="AY31" s="54">
        <v>1642.0</v>
      </c>
      <c r="AZ31" s="54">
        <v>1493.0</v>
      </c>
      <c r="BA31" s="54">
        <f t="shared" si="18"/>
        <v>6271</v>
      </c>
      <c r="BB31" s="54">
        <v>1497.0</v>
      </c>
      <c r="BC31" s="54">
        <v>1448.0</v>
      </c>
      <c r="BD31" s="54">
        <v>1625.0</v>
      </c>
      <c r="BE31" s="54">
        <v>323.0</v>
      </c>
      <c r="BF31" s="54">
        <f t="shared" si="19"/>
        <v>4893</v>
      </c>
      <c r="BG31" s="70">
        <v>319.0</v>
      </c>
      <c r="BH31" s="70">
        <v>127.0</v>
      </c>
      <c r="BI31" s="70">
        <v>327.0</v>
      </c>
      <c r="BJ31" s="70">
        <v>228.0</v>
      </c>
      <c r="BK31" s="57">
        <f t="shared" si="20"/>
        <v>1001</v>
      </c>
      <c r="BL31" s="98">
        <v>16.0</v>
      </c>
      <c r="BM31" s="98">
        <v>99.0</v>
      </c>
      <c r="BN31" s="71">
        <v>725.0</v>
      </c>
      <c r="BO31" s="99">
        <v>782.0</v>
      </c>
      <c r="BP31" s="55">
        <f t="shared" si="21"/>
        <v>1622</v>
      </c>
      <c r="BQ31" s="91">
        <v>476.0</v>
      </c>
      <c r="BR31" s="91">
        <v>452.0</v>
      </c>
      <c r="BS31" s="91">
        <v>683.0</v>
      </c>
      <c r="BT31" s="91">
        <v>406.0</v>
      </c>
      <c r="BU31" s="55">
        <f t="shared" si="22"/>
        <v>2017</v>
      </c>
      <c r="BV31" s="63">
        <v>715.0</v>
      </c>
      <c r="BW31" s="63">
        <v>105.0</v>
      </c>
      <c r="BX31" s="63">
        <v>52.0</v>
      </c>
      <c r="BY31" s="63">
        <v>94.0</v>
      </c>
      <c r="BZ31" s="64">
        <f t="shared" si="23"/>
        <v>966</v>
      </c>
      <c r="CA31" s="65">
        <v>652.0</v>
      </c>
      <c r="CB31" s="65">
        <v>679.0</v>
      </c>
      <c r="CC31" s="65">
        <v>597.0</v>
      </c>
      <c r="CD31" s="65">
        <v>111.0</v>
      </c>
      <c r="CE31" s="67">
        <f t="shared" si="24"/>
        <v>2039</v>
      </c>
      <c r="CF31" s="65">
        <v>680.0</v>
      </c>
      <c r="CG31" s="64"/>
      <c r="CH31" s="64"/>
      <c r="CI31" s="64"/>
      <c r="CJ31" s="67">
        <f t="shared" si="25"/>
        <v>680</v>
      </c>
    </row>
    <row r="32">
      <c r="A32" s="51">
        <v>3.0</v>
      </c>
      <c r="B32" s="52" t="s">
        <v>66</v>
      </c>
      <c r="C32" s="51" t="s">
        <v>64</v>
      </c>
      <c r="D32" s="53">
        <v>204.0</v>
      </c>
      <c r="E32" s="53">
        <v>128.0</v>
      </c>
      <c r="F32" s="53">
        <v>416.0</v>
      </c>
      <c r="G32" s="53">
        <v>293.0</v>
      </c>
      <c r="H32" s="53">
        <v>1041.0</v>
      </c>
      <c r="I32" s="53">
        <v>728.0</v>
      </c>
      <c r="J32" s="53">
        <v>404.0</v>
      </c>
      <c r="K32" s="53">
        <v>260.0</v>
      </c>
      <c r="L32" s="53">
        <v>458.0</v>
      </c>
      <c r="M32" s="53">
        <v>1850.0</v>
      </c>
      <c r="N32" s="53">
        <v>229.0</v>
      </c>
      <c r="O32" s="53">
        <v>554.0</v>
      </c>
      <c r="P32" s="53">
        <v>427.0</v>
      </c>
      <c r="Q32" s="53">
        <v>269.0</v>
      </c>
      <c r="R32" s="53">
        <v>1479.0</v>
      </c>
      <c r="S32" s="53">
        <v>54.0</v>
      </c>
      <c r="T32" s="53">
        <v>155.0</v>
      </c>
      <c r="U32" s="53">
        <v>143.0</v>
      </c>
      <c r="V32" s="53">
        <v>340.0</v>
      </c>
      <c r="W32" s="53">
        <v>692.0</v>
      </c>
      <c r="X32" s="53">
        <v>81.0</v>
      </c>
      <c r="Y32" s="53">
        <v>73.0</v>
      </c>
      <c r="Z32" s="53">
        <v>69.0</v>
      </c>
      <c r="AA32" s="53">
        <v>69.0</v>
      </c>
      <c r="AB32" s="53">
        <v>292.0</v>
      </c>
      <c r="AC32" s="53">
        <v>102.0</v>
      </c>
      <c r="AD32" s="53">
        <v>127.0</v>
      </c>
      <c r="AE32" s="53">
        <v>299.0</v>
      </c>
      <c r="AF32" s="53">
        <v>86.0</v>
      </c>
      <c r="AG32" s="53">
        <v>614.0</v>
      </c>
      <c r="AH32" s="53">
        <v>96.0</v>
      </c>
      <c r="AI32" s="53">
        <v>168.0</v>
      </c>
      <c r="AJ32" s="53">
        <v>82.0</v>
      </c>
      <c r="AK32" s="53">
        <v>294.0</v>
      </c>
      <c r="AL32" s="53">
        <v>640.0</v>
      </c>
      <c r="AM32" s="53">
        <v>72.0</v>
      </c>
      <c r="AN32" s="53">
        <v>81.0</v>
      </c>
      <c r="AO32" s="53">
        <v>163.0</v>
      </c>
      <c r="AP32" s="53">
        <v>336.0</v>
      </c>
      <c r="AQ32" s="53">
        <v>652.0</v>
      </c>
      <c r="AR32" s="54">
        <v>155.0</v>
      </c>
      <c r="AS32" s="54">
        <v>30.0</v>
      </c>
      <c r="AT32" s="54">
        <v>45.0</v>
      </c>
      <c r="AU32" s="54">
        <v>35.0</v>
      </c>
      <c r="AV32" s="54">
        <v>265.0</v>
      </c>
      <c r="AW32" s="54">
        <v>884.0</v>
      </c>
      <c r="AX32" s="54">
        <v>30.0</v>
      </c>
      <c r="AY32" s="54">
        <v>15.0</v>
      </c>
      <c r="AZ32" s="54">
        <v>70.0</v>
      </c>
      <c r="BA32" s="54">
        <f t="shared" si="18"/>
        <v>999</v>
      </c>
      <c r="BB32" s="54">
        <v>0.0</v>
      </c>
      <c r="BC32" s="54">
        <v>0.0</v>
      </c>
      <c r="BD32" s="54">
        <v>45.0</v>
      </c>
      <c r="BE32" s="54">
        <v>54.0</v>
      </c>
      <c r="BF32" s="54">
        <f t="shared" si="19"/>
        <v>99</v>
      </c>
      <c r="BG32" s="70">
        <v>0.0</v>
      </c>
      <c r="BH32" s="70">
        <v>0.0</v>
      </c>
      <c r="BI32" s="70">
        <v>0.0</v>
      </c>
      <c r="BJ32" s="70">
        <v>0.0</v>
      </c>
      <c r="BK32" s="57">
        <f t="shared" si="20"/>
        <v>0</v>
      </c>
      <c r="BL32" s="101"/>
      <c r="BM32" s="101"/>
      <c r="BN32" s="102"/>
      <c r="BO32" s="103"/>
      <c r="BP32" s="55">
        <f t="shared" si="21"/>
        <v>0</v>
      </c>
      <c r="BQ32" s="91"/>
      <c r="BR32" s="91"/>
      <c r="BS32" s="91"/>
      <c r="BT32" s="91"/>
      <c r="BU32" s="55">
        <f t="shared" si="22"/>
        <v>0</v>
      </c>
      <c r="BV32" s="104"/>
      <c r="BW32" s="105"/>
      <c r="BX32" s="105"/>
      <c r="BY32" s="105"/>
      <c r="BZ32" s="64">
        <f t="shared" si="23"/>
        <v>0</v>
      </c>
      <c r="CA32" s="64"/>
      <c r="CB32" s="64"/>
      <c r="CC32" s="64"/>
      <c r="CD32" s="64"/>
      <c r="CE32" s="67">
        <f t="shared" si="24"/>
        <v>0</v>
      </c>
      <c r="CF32" s="64"/>
      <c r="CG32" s="64"/>
      <c r="CH32" s="64"/>
      <c r="CI32" s="64"/>
      <c r="CJ32" s="67">
        <f t="shared" si="25"/>
        <v>0</v>
      </c>
    </row>
    <row r="33">
      <c r="A33" s="51">
        <v>4.0</v>
      </c>
      <c r="B33" s="52" t="s">
        <v>67</v>
      </c>
      <c r="C33" s="51" t="s">
        <v>64</v>
      </c>
      <c r="D33" s="53">
        <v>724.0</v>
      </c>
      <c r="E33" s="53">
        <v>901.0</v>
      </c>
      <c r="F33" s="53">
        <v>1806.0</v>
      </c>
      <c r="G33" s="53">
        <v>467.0</v>
      </c>
      <c r="H33" s="53">
        <v>3898.0</v>
      </c>
      <c r="I33" s="53">
        <v>499.0</v>
      </c>
      <c r="J33" s="53">
        <v>538.0</v>
      </c>
      <c r="K33" s="53">
        <v>845.0</v>
      </c>
      <c r="L33" s="53">
        <v>8772.0</v>
      </c>
      <c r="M33" s="53">
        <v>10654.0</v>
      </c>
      <c r="N33" s="53">
        <v>582.0</v>
      </c>
      <c r="O33" s="53">
        <v>788.0</v>
      </c>
      <c r="P33" s="53">
        <v>366.0</v>
      </c>
      <c r="Q33" s="53">
        <v>205.0</v>
      </c>
      <c r="R33" s="53">
        <v>1941.0</v>
      </c>
      <c r="S33" s="53">
        <v>199.0</v>
      </c>
      <c r="T33" s="53">
        <v>102.0</v>
      </c>
      <c r="U33" s="53">
        <v>338.0</v>
      </c>
      <c r="V33" s="53">
        <v>41.0</v>
      </c>
      <c r="W33" s="53">
        <v>680.0</v>
      </c>
      <c r="X33" s="53">
        <v>98.0</v>
      </c>
      <c r="Y33" s="53">
        <v>85.0</v>
      </c>
      <c r="Z33" s="53">
        <v>77.0</v>
      </c>
      <c r="AA33" s="53">
        <v>116.0</v>
      </c>
      <c r="AB33" s="53">
        <v>376.0</v>
      </c>
      <c r="AC33" s="53">
        <v>90.0</v>
      </c>
      <c r="AD33" s="53">
        <v>69.0</v>
      </c>
      <c r="AE33" s="53">
        <v>140.0</v>
      </c>
      <c r="AF33" s="53">
        <v>100.0</v>
      </c>
      <c r="AG33" s="53">
        <v>399.0</v>
      </c>
      <c r="AH33" s="53">
        <v>106.0</v>
      </c>
      <c r="AI33" s="53">
        <v>378.0</v>
      </c>
      <c r="AJ33" s="53">
        <v>89.0</v>
      </c>
      <c r="AK33" s="53">
        <v>273.0</v>
      </c>
      <c r="AL33" s="53">
        <v>846.0</v>
      </c>
      <c r="AM33" s="53">
        <v>158.0</v>
      </c>
      <c r="AN33" s="53">
        <v>424.0</v>
      </c>
      <c r="AO33" s="53">
        <v>298.0</v>
      </c>
      <c r="AP33" s="53">
        <v>450.0</v>
      </c>
      <c r="AQ33" s="53">
        <v>1330.0</v>
      </c>
      <c r="AR33" s="54">
        <v>213.0</v>
      </c>
      <c r="AS33" s="54">
        <v>52.0</v>
      </c>
      <c r="AT33" s="54">
        <v>117.0</v>
      </c>
      <c r="AU33" s="54">
        <v>45.0</v>
      </c>
      <c r="AV33" s="54">
        <v>427.0</v>
      </c>
      <c r="AW33" s="54">
        <v>285.0</v>
      </c>
      <c r="AX33" s="54">
        <v>43.0</v>
      </c>
      <c r="AY33" s="54">
        <v>67.0</v>
      </c>
      <c r="AZ33" s="54">
        <v>65.0</v>
      </c>
      <c r="BA33" s="54">
        <f t="shared" si="18"/>
        <v>460</v>
      </c>
      <c r="BB33" s="54">
        <v>0.0</v>
      </c>
      <c r="BC33" s="54">
        <v>15.0</v>
      </c>
      <c r="BD33" s="54">
        <v>66.0</v>
      </c>
      <c r="BE33" s="54">
        <v>210.0</v>
      </c>
      <c r="BF33" s="54">
        <f t="shared" si="19"/>
        <v>291</v>
      </c>
      <c r="BG33" s="70">
        <v>253.0</v>
      </c>
      <c r="BH33" s="70">
        <v>232.0</v>
      </c>
      <c r="BI33" s="70">
        <v>181.0</v>
      </c>
      <c r="BJ33" s="70">
        <v>286.0</v>
      </c>
      <c r="BK33" s="57">
        <f t="shared" si="20"/>
        <v>952</v>
      </c>
      <c r="BL33" s="98">
        <v>198.0</v>
      </c>
      <c r="BM33" s="98">
        <v>212.0</v>
      </c>
      <c r="BN33" s="71">
        <v>831.0</v>
      </c>
      <c r="BO33" s="99">
        <v>1154.0</v>
      </c>
      <c r="BP33" s="55">
        <f t="shared" si="21"/>
        <v>2395</v>
      </c>
      <c r="BQ33" s="91">
        <v>702.0</v>
      </c>
      <c r="BR33" s="91">
        <v>442.0</v>
      </c>
      <c r="BS33" s="91">
        <v>570.0</v>
      </c>
      <c r="BT33" s="91">
        <v>404.0</v>
      </c>
      <c r="BU33" s="55">
        <f t="shared" si="22"/>
        <v>2118</v>
      </c>
      <c r="BV33" s="63">
        <v>574.0</v>
      </c>
      <c r="BW33" s="63">
        <v>210.0</v>
      </c>
      <c r="BX33" s="63">
        <v>10.0</v>
      </c>
      <c r="BY33" s="63">
        <v>6.0</v>
      </c>
      <c r="BZ33" s="64">
        <f t="shared" si="23"/>
        <v>800</v>
      </c>
      <c r="CA33" s="65">
        <v>329.0</v>
      </c>
      <c r="CB33" s="65">
        <v>12.0</v>
      </c>
      <c r="CC33" s="65">
        <v>344.0</v>
      </c>
      <c r="CD33" s="65">
        <v>34.0</v>
      </c>
      <c r="CE33" s="67">
        <f t="shared" si="24"/>
        <v>719</v>
      </c>
      <c r="CF33" s="65">
        <v>300.0</v>
      </c>
      <c r="CG33" s="64"/>
      <c r="CH33" s="64"/>
      <c r="CI33" s="64"/>
      <c r="CJ33" s="67">
        <f t="shared" si="25"/>
        <v>300</v>
      </c>
    </row>
    <row r="34">
      <c r="A34" s="51">
        <v>5.0</v>
      </c>
      <c r="B34" s="52" t="s">
        <v>68</v>
      </c>
      <c r="C34" s="51" t="s">
        <v>64</v>
      </c>
      <c r="D34" s="53">
        <v>537.0</v>
      </c>
      <c r="E34" s="53">
        <v>2109.0</v>
      </c>
      <c r="F34" s="53">
        <v>459.0</v>
      </c>
      <c r="G34" s="53">
        <v>179.0</v>
      </c>
      <c r="H34" s="53">
        <v>3284.0</v>
      </c>
      <c r="I34" s="53">
        <v>199.0</v>
      </c>
      <c r="J34" s="53">
        <v>462.0</v>
      </c>
      <c r="K34" s="53">
        <v>200.0</v>
      </c>
      <c r="L34" s="53">
        <v>775.0</v>
      </c>
      <c r="M34" s="53">
        <v>1636.0</v>
      </c>
      <c r="N34" s="53">
        <v>181.0</v>
      </c>
      <c r="O34" s="53">
        <v>863.0</v>
      </c>
      <c r="P34" s="53">
        <v>178.0</v>
      </c>
      <c r="Q34" s="53">
        <v>284.0</v>
      </c>
      <c r="R34" s="53">
        <v>1506.0</v>
      </c>
      <c r="S34" s="53">
        <v>164.0</v>
      </c>
      <c r="T34" s="53">
        <v>274.0</v>
      </c>
      <c r="U34" s="53">
        <v>284.0</v>
      </c>
      <c r="V34" s="53">
        <v>189.0</v>
      </c>
      <c r="W34" s="53">
        <v>911.0</v>
      </c>
      <c r="X34" s="53">
        <v>128.0</v>
      </c>
      <c r="Y34" s="53">
        <v>162.0</v>
      </c>
      <c r="Z34" s="53">
        <v>123.0</v>
      </c>
      <c r="AA34" s="53">
        <v>101.0</v>
      </c>
      <c r="AB34" s="53">
        <v>514.0</v>
      </c>
      <c r="AC34" s="53">
        <v>165.0</v>
      </c>
      <c r="AD34" s="53">
        <v>148.0</v>
      </c>
      <c r="AE34" s="53">
        <v>172.0</v>
      </c>
      <c r="AF34" s="53">
        <v>153.0</v>
      </c>
      <c r="AG34" s="53">
        <v>638.0</v>
      </c>
      <c r="AH34" s="53">
        <v>166.0</v>
      </c>
      <c r="AI34" s="53">
        <v>148.0</v>
      </c>
      <c r="AJ34" s="53">
        <v>218.0</v>
      </c>
      <c r="AK34" s="53">
        <v>174.0</v>
      </c>
      <c r="AL34" s="53">
        <v>706.0</v>
      </c>
      <c r="AM34" s="53">
        <v>228.0</v>
      </c>
      <c r="AN34" s="53">
        <v>300.0</v>
      </c>
      <c r="AO34" s="53">
        <v>687.0</v>
      </c>
      <c r="AP34" s="53">
        <v>338.0</v>
      </c>
      <c r="AQ34" s="53">
        <v>1553.0</v>
      </c>
      <c r="AR34" s="54">
        <v>760.0</v>
      </c>
      <c r="AS34" s="54">
        <v>37.0</v>
      </c>
      <c r="AT34" s="54">
        <v>48.0</v>
      </c>
      <c r="AU34" s="54">
        <v>71.0</v>
      </c>
      <c r="AV34" s="54">
        <v>916.0</v>
      </c>
      <c r="AW34" s="54">
        <v>90.0</v>
      </c>
      <c r="AX34" s="54">
        <v>50.0</v>
      </c>
      <c r="AY34" s="54">
        <v>67.0</v>
      </c>
      <c r="AZ34" s="54">
        <v>52.0</v>
      </c>
      <c r="BA34" s="54">
        <f t="shared" si="18"/>
        <v>259</v>
      </c>
      <c r="BB34" s="54">
        <v>10.0</v>
      </c>
      <c r="BC34" s="54">
        <v>16.0</v>
      </c>
      <c r="BD34" s="54">
        <v>45.0</v>
      </c>
      <c r="BE34" s="54">
        <v>190.0</v>
      </c>
      <c r="BF34" s="54">
        <f t="shared" si="19"/>
        <v>261</v>
      </c>
      <c r="BG34" s="70">
        <v>0.0</v>
      </c>
      <c r="BH34" s="70">
        <v>0.0</v>
      </c>
      <c r="BI34" s="70">
        <v>0.0</v>
      </c>
      <c r="BJ34" s="70">
        <v>0.0</v>
      </c>
      <c r="BK34" s="57">
        <f t="shared" si="20"/>
        <v>0</v>
      </c>
      <c r="BL34" s="101"/>
      <c r="BM34" s="101"/>
      <c r="BN34" s="102"/>
      <c r="BO34" s="103"/>
      <c r="BP34" s="55">
        <f t="shared" si="21"/>
        <v>0</v>
      </c>
      <c r="BQ34" s="91"/>
      <c r="BR34" s="91"/>
      <c r="BS34" s="91"/>
      <c r="BT34" s="91"/>
      <c r="BU34" s="55">
        <f t="shared" si="22"/>
        <v>0</v>
      </c>
      <c r="BV34" s="104"/>
      <c r="BW34" s="105"/>
      <c r="BX34" s="105"/>
      <c r="BY34" s="105"/>
      <c r="BZ34" s="64">
        <f t="shared" si="23"/>
        <v>0</v>
      </c>
      <c r="CA34" s="64"/>
      <c r="CB34" s="64"/>
      <c r="CC34" s="64"/>
      <c r="CD34" s="64"/>
      <c r="CE34" s="67">
        <f t="shared" si="24"/>
        <v>0</v>
      </c>
      <c r="CF34" s="64"/>
      <c r="CG34" s="64"/>
      <c r="CH34" s="64"/>
      <c r="CI34" s="64"/>
      <c r="CJ34" s="67">
        <f t="shared" si="25"/>
        <v>0</v>
      </c>
    </row>
    <row r="35">
      <c r="A35" s="51">
        <v>6.0</v>
      </c>
      <c r="B35" s="52" t="s">
        <v>69</v>
      </c>
      <c r="C35" s="51" t="s">
        <v>64</v>
      </c>
      <c r="D35" s="53">
        <v>7540.0</v>
      </c>
      <c r="E35" s="53">
        <v>9648.0</v>
      </c>
      <c r="F35" s="53">
        <v>3249.0</v>
      </c>
      <c r="G35" s="53">
        <v>3500.0</v>
      </c>
      <c r="H35" s="53">
        <v>23937.0</v>
      </c>
      <c r="I35" s="53">
        <v>4291.0</v>
      </c>
      <c r="J35" s="53">
        <v>10779.0</v>
      </c>
      <c r="K35" s="53">
        <v>897.0</v>
      </c>
      <c r="L35" s="53">
        <v>4325.0</v>
      </c>
      <c r="M35" s="53">
        <v>20292.0</v>
      </c>
      <c r="N35" s="53">
        <v>4191.0</v>
      </c>
      <c r="O35" s="53">
        <v>4462.0</v>
      </c>
      <c r="P35" s="53">
        <v>4433.0</v>
      </c>
      <c r="Q35" s="53">
        <v>4388.0</v>
      </c>
      <c r="R35" s="53">
        <v>17474.0</v>
      </c>
      <c r="S35" s="53">
        <v>4100.0</v>
      </c>
      <c r="T35" s="53">
        <v>4188.0</v>
      </c>
      <c r="U35" s="53">
        <v>3394.0</v>
      </c>
      <c r="V35" s="53">
        <v>3993.0</v>
      </c>
      <c r="W35" s="53">
        <v>15675.0</v>
      </c>
      <c r="X35" s="53">
        <v>4227.0</v>
      </c>
      <c r="Y35" s="53">
        <v>4125.0</v>
      </c>
      <c r="Z35" s="53">
        <v>4040.0</v>
      </c>
      <c r="AA35" s="53">
        <v>629.0</v>
      </c>
      <c r="AB35" s="53">
        <v>13021.0</v>
      </c>
      <c r="AC35" s="69">
        <v>754.0</v>
      </c>
      <c r="AD35" s="69">
        <v>195.0</v>
      </c>
      <c r="AE35" s="69">
        <v>805.0</v>
      </c>
      <c r="AF35" s="69">
        <v>5765.0</v>
      </c>
      <c r="AG35" s="53">
        <v>7519.0</v>
      </c>
      <c r="AH35" s="53">
        <v>249.0</v>
      </c>
      <c r="AI35" s="53">
        <v>2554.0</v>
      </c>
      <c r="AJ35" s="53">
        <v>766.0</v>
      </c>
      <c r="AK35" s="53">
        <v>2142.0</v>
      </c>
      <c r="AL35" s="53">
        <v>5711.0</v>
      </c>
      <c r="AM35" s="53">
        <v>2122.0</v>
      </c>
      <c r="AN35" s="53">
        <v>503.0</v>
      </c>
      <c r="AO35" s="53">
        <v>632.0</v>
      </c>
      <c r="AP35" s="53">
        <v>2395.0</v>
      </c>
      <c r="AQ35" s="53">
        <v>5652.0</v>
      </c>
      <c r="AR35" s="54">
        <v>557.0</v>
      </c>
      <c r="AS35" s="54">
        <v>318.0</v>
      </c>
      <c r="AT35" s="54">
        <v>457.0</v>
      </c>
      <c r="AU35" s="54">
        <v>403.0</v>
      </c>
      <c r="AV35" s="54">
        <v>1735.0</v>
      </c>
      <c r="AW35" s="54">
        <v>1125.0</v>
      </c>
      <c r="AX35" s="54">
        <v>869.0</v>
      </c>
      <c r="AY35" s="54">
        <v>661.0</v>
      </c>
      <c r="AZ35" s="54">
        <v>799.0</v>
      </c>
      <c r="BA35" s="54">
        <f t="shared" si="18"/>
        <v>3454</v>
      </c>
      <c r="BB35" s="54">
        <v>837.0</v>
      </c>
      <c r="BC35" s="54">
        <v>345.0</v>
      </c>
      <c r="BD35" s="54">
        <v>211.0</v>
      </c>
      <c r="BE35" s="54">
        <v>645.0</v>
      </c>
      <c r="BF35" s="54">
        <f t="shared" si="19"/>
        <v>2038</v>
      </c>
      <c r="BG35" s="70">
        <v>632.0</v>
      </c>
      <c r="BH35" s="70">
        <v>718.0</v>
      </c>
      <c r="BI35" s="70">
        <v>808.0</v>
      </c>
      <c r="BJ35" s="70">
        <v>832.0</v>
      </c>
      <c r="BK35" s="57">
        <f t="shared" si="20"/>
        <v>2990</v>
      </c>
      <c r="BL35" s="98">
        <v>287.0</v>
      </c>
      <c r="BM35" s="98">
        <v>481.0</v>
      </c>
      <c r="BN35" s="71">
        <v>1005.0</v>
      </c>
      <c r="BO35" s="99">
        <v>840.0</v>
      </c>
      <c r="BP35" s="55">
        <f t="shared" si="21"/>
        <v>2613</v>
      </c>
      <c r="BQ35" s="91">
        <v>858.0</v>
      </c>
      <c r="BR35" s="91">
        <v>492.0</v>
      </c>
      <c r="BS35" s="100">
        <v>2202.0</v>
      </c>
      <c r="BT35" s="100">
        <v>2335.0</v>
      </c>
      <c r="BU35" s="55">
        <f t="shared" si="22"/>
        <v>5887</v>
      </c>
      <c r="BV35" s="63">
        <v>770.0</v>
      </c>
      <c r="BW35" s="63">
        <v>329.0</v>
      </c>
      <c r="BX35" s="63">
        <v>217.0</v>
      </c>
      <c r="BY35" s="63">
        <v>51.0</v>
      </c>
      <c r="BZ35" s="64">
        <f t="shared" si="23"/>
        <v>1367</v>
      </c>
      <c r="CA35" s="65">
        <v>498.0</v>
      </c>
      <c r="CB35" s="65">
        <v>163.0</v>
      </c>
      <c r="CC35" s="65">
        <v>430.0</v>
      </c>
      <c r="CD35" s="65">
        <v>179.0</v>
      </c>
      <c r="CE35" s="67">
        <f t="shared" si="24"/>
        <v>1270</v>
      </c>
      <c r="CF35" s="65">
        <v>2150.0</v>
      </c>
      <c r="CG35" s="64"/>
      <c r="CH35" s="64"/>
      <c r="CI35" s="64"/>
      <c r="CJ35" s="67">
        <f t="shared" si="25"/>
        <v>2150</v>
      </c>
    </row>
    <row r="36">
      <c r="A36" s="51">
        <v>7.0</v>
      </c>
      <c r="B36" s="106" t="s">
        <v>70</v>
      </c>
      <c r="C36" s="51" t="s">
        <v>64</v>
      </c>
      <c r="D36" s="53">
        <v>1083.0</v>
      </c>
      <c r="E36" s="53">
        <v>2183.0</v>
      </c>
      <c r="F36" s="53">
        <v>17081.0</v>
      </c>
      <c r="G36" s="53">
        <v>5342.0</v>
      </c>
      <c r="H36" s="53">
        <v>25689.0</v>
      </c>
      <c r="I36" s="53">
        <v>2681.0</v>
      </c>
      <c r="J36" s="53">
        <v>4203.0</v>
      </c>
      <c r="K36" s="53">
        <v>931.0</v>
      </c>
      <c r="L36" s="53">
        <v>1681.0</v>
      </c>
      <c r="M36" s="53">
        <v>9496.0</v>
      </c>
      <c r="N36" s="53">
        <v>565.0</v>
      </c>
      <c r="O36" s="53">
        <v>799.0</v>
      </c>
      <c r="P36" s="53">
        <v>816.0</v>
      </c>
      <c r="Q36" s="53">
        <v>1805.0</v>
      </c>
      <c r="R36" s="53">
        <v>3985.0</v>
      </c>
      <c r="S36" s="53">
        <v>33.0</v>
      </c>
      <c r="T36" s="53">
        <v>229.0</v>
      </c>
      <c r="U36" s="53">
        <v>435.0</v>
      </c>
      <c r="V36" s="53">
        <v>329.0</v>
      </c>
      <c r="W36" s="53">
        <v>1026.0</v>
      </c>
      <c r="X36" s="53">
        <v>78.0</v>
      </c>
      <c r="Y36" s="53">
        <v>77.0</v>
      </c>
      <c r="Z36" s="53">
        <v>74.0</v>
      </c>
      <c r="AA36" s="53">
        <v>5.0</v>
      </c>
      <c r="AB36" s="53">
        <v>234.0</v>
      </c>
      <c r="AC36" s="53">
        <v>151.0</v>
      </c>
      <c r="AD36" s="53">
        <v>16.0</v>
      </c>
      <c r="AE36" s="53">
        <v>68.0</v>
      </c>
      <c r="AF36" s="53">
        <v>20.0</v>
      </c>
      <c r="AG36" s="53">
        <v>255.0</v>
      </c>
      <c r="AH36" s="53">
        <v>38.0</v>
      </c>
      <c r="AI36" s="53">
        <v>75.0</v>
      </c>
      <c r="AJ36" s="53">
        <v>20.0</v>
      </c>
      <c r="AK36" s="53">
        <v>93.0</v>
      </c>
      <c r="AL36" s="53">
        <v>226.0</v>
      </c>
      <c r="AM36" s="53">
        <v>94.0</v>
      </c>
      <c r="AN36" s="53">
        <v>82.0</v>
      </c>
      <c r="AO36" s="53">
        <v>110.0</v>
      </c>
      <c r="AP36" s="53">
        <v>30.0</v>
      </c>
      <c r="AQ36" s="53">
        <v>316.0</v>
      </c>
      <c r="AR36" s="54">
        <v>200.0</v>
      </c>
      <c r="AS36" s="54">
        <v>111.0</v>
      </c>
      <c r="AT36" s="54">
        <v>65.0</v>
      </c>
      <c r="AU36" s="54">
        <v>215.0</v>
      </c>
      <c r="AV36" s="54">
        <v>591.0</v>
      </c>
      <c r="AW36" s="54">
        <v>0.0</v>
      </c>
      <c r="AX36" s="54">
        <v>232.0</v>
      </c>
      <c r="AY36" s="54">
        <v>212.0</v>
      </c>
      <c r="AZ36" s="54">
        <v>0.0</v>
      </c>
      <c r="BA36" s="54">
        <f t="shared" si="18"/>
        <v>444</v>
      </c>
      <c r="BB36" s="54">
        <v>0.0</v>
      </c>
      <c r="BC36" s="54">
        <v>4.0</v>
      </c>
      <c r="BD36" s="54">
        <v>0.0</v>
      </c>
      <c r="BE36" s="54">
        <v>0.0</v>
      </c>
      <c r="BF36" s="54">
        <f t="shared" si="19"/>
        <v>4</v>
      </c>
      <c r="BG36" s="107">
        <v>0.0</v>
      </c>
      <c r="BH36" s="70">
        <v>6.0</v>
      </c>
      <c r="BI36" s="70">
        <v>32.0</v>
      </c>
      <c r="BJ36" s="70">
        <v>60.0</v>
      </c>
      <c r="BK36" s="57">
        <f t="shared" si="20"/>
        <v>98</v>
      </c>
      <c r="BL36" s="98">
        <v>250.0</v>
      </c>
      <c r="BM36" s="98">
        <v>230.0</v>
      </c>
      <c r="BN36" s="71">
        <v>140.0</v>
      </c>
      <c r="BO36" s="99">
        <v>707.0</v>
      </c>
      <c r="BP36" s="55">
        <f t="shared" si="21"/>
        <v>1327</v>
      </c>
      <c r="BQ36" s="91">
        <v>0.0</v>
      </c>
      <c r="BR36" s="91">
        <v>2.0</v>
      </c>
      <c r="BS36" s="91">
        <v>30.0</v>
      </c>
      <c r="BT36" s="91">
        <v>0.0</v>
      </c>
      <c r="BU36" s="55">
        <f t="shared" si="22"/>
        <v>32</v>
      </c>
      <c r="BV36" s="63">
        <v>0.0</v>
      </c>
      <c r="BW36" s="63">
        <v>2.0</v>
      </c>
      <c r="BX36" s="63">
        <v>0.0</v>
      </c>
      <c r="BY36" s="63">
        <v>0.0</v>
      </c>
      <c r="BZ36" s="64">
        <f t="shared" si="23"/>
        <v>2</v>
      </c>
      <c r="CA36" s="65">
        <v>0.0</v>
      </c>
      <c r="CB36" s="65">
        <v>5.0</v>
      </c>
      <c r="CC36" s="65">
        <v>5.0</v>
      </c>
      <c r="CD36" s="65">
        <v>25.0</v>
      </c>
      <c r="CE36" s="67">
        <f t="shared" si="24"/>
        <v>35</v>
      </c>
      <c r="CF36" s="65">
        <v>0.0</v>
      </c>
      <c r="CG36" s="64"/>
      <c r="CH36" s="64"/>
      <c r="CI36" s="64"/>
      <c r="CJ36" s="67">
        <f t="shared" si="25"/>
        <v>0</v>
      </c>
    </row>
    <row r="37">
      <c r="A37" s="51">
        <v>8.0</v>
      </c>
      <c r="B37" s="106" t="s">
        <v>71</v>
      </c>
      <c r="C37" s="51" t="s">
        <v>64</v>
      </c>
      <c r="D37" s="53">
        <v>5739.0</v>
      </c>
      <c r="E37" s="53">
        <v>2155.0</v>
      </c>
      <c r="F37" s="53">
        <v>4643.0</v>
      </c>
      <c r="G37" s="53">
        <v>1369.0</v>
      </c>
      <c r="H37" s="53">
        <v>13906.0</v>
      </c>
      <c r="I37" s="53">
        <v>9665.0</v>
      </c>
      <c r="J37" s="53">
        <v>2340.0</v>
      </c>
      <c r="K37" s="53">
        <v>1801.0</v>
      </c>
      <c r="L37" s="53">
        <v>5127.0</v>
      </c>
      <c r="M37" s="53">
        <v>18933.0</v>
      </c>
      <c r="N37" s="53">
        <v>4984.0</v>
      </c>
      <c r="O37" s="53">
        <v>2955.0</v>
      </c>
      <c r="P37" s="53">
        <v>3273.0</v>
      </c>
      <c r="Q37" s="53">
        <v>1422.0</v>
      </c>
      <c r="R37" s="53">
        <v>12634.0</v>
      </c>
      <c r="S37" s="53">
        <v>817.0</v>
      </c>
      <c r="T37" s="53">
        <v>774.0</v>
      </c>
      <c r="U37" s="53">
        <v>1568.0</v>
      </c>
      <c r="V37" s="53">
        <v>1500.0</v>
      </c>
      <c r="W37" s="53">
        <v>4659.0</v>
      </c>
      <c r="X37" s="53">
        <v>590.0</v>
      </c>
      <c r="Y37" s="53">
        <v>498.0</v>
      </c>
      <c r="Z37" s="53">
        <v>534.0</v>
      </c>
      <c r="AA37" s="53">
        <v>636.0</v>
      </c>
      <c r="AB37" s="53">
        <v>2258.0</v>
      </c>
      <c r="AC37" s="53">
        <v>230.0</v>
      </c>
      <c r="AD37" s="53">
        <v>103.0</v>
      </c>
      <c r="AE37" s="53">
        <v>372.0</v>
      </c>
      <c r="AF37" s="53">
        <v>664.0</v>
      </c>
      <c r="AG37" s="53">
        <v>1369.0</v>
      </c>
      <c r="AH37" s="53">
        <v>221.0</v>
      </c>
      <c r="AI37" s="53">
        <v>600.0</v>
      </c>
      <c r="AJ37" s="53">
        <v>1065.0</v>
      </c>
      <c r="AK37" s="53">
        <v>1439.0</v>
      </c>
      <c r="AL37" s="53">
        <v>3325.0</v>
      </c>
      <c r="AM37" s="53">
        <v>289.0</v>
      </c>
      <c r="AN37" s="53">
        <v>297.0</v>
      </c>
      <c r="AO37" s="53">
        <v>615.0</v>
      </c>
      <c r="AP37" s="53">
        <v>532.0</v>
      </c>
      <c r="AQ37" s="53">
        <v>1733.0</v>
      </c>
      <c r="AR37" s="54">
        <v>1258.0</v>
      </c>
      <c r="AS37" s="54">
        <v>245.0</v>
      </c>
      <c r="AT37" s="54">
        <v>421.0</v>
      </c>
      <c r="AU37" s="54">
        <v>844.0</v>
      </c>
      <c r="AV37" s="54">
        <v>2768.0</v>
      </c>
      <c r="AW37" s="54">
        <v>503.0</v>
      </c>
      <c r="AX37" s="54">
        <v>2235.0</v>
      </c>
      <c r="AY37" s="54">
        <v>1024.0</v>
      </c>
      <c r="AZ37" s="54">
        <v>214.0</v>
      </c>
      <c r="BA37" s="54">
        <f t="shared" si="18"/>
        <v>3976</v>
      </c>
      <c r="BB37" s="54">
        <v>170.0</v>
      </c>
      <c r="BC37" s="54">
        <v>90.0</v>
      </c>
      <c r="BD37" s="54">
        <v>158.0</v>
      </c>
      <c r="BE37" s="54">
        <v>311.0</v>
      </c>
      <c r="BF37" s="54">
        <f t="shared" si="19"/>
        <v>729</v>
      </c>
      <c r="BG37" s="70">
        <v>665.0</v>
      </c>
      <c r="BH37" s="70">
        <v>572.0</v>
      </c>
      <c r="BI37" s="70">
        <v>655.0</v>
      </c>
      <c r="BJ37" s="70">
        <v>391.0</v>
      </c>
      <c r="BK37" s="57">
        <f t="shared" si="20"/>
        <v>2283</v>
      </c>
      <c r="BL37" s="98">
        <v>456.0</v>
      </c>
      <c r="BM37" s="98">
        <v>502.0</v>
      </c>
      <c r="BN37" s="71">
        <v>618.0</v>
      </c>
      <c r="BO37" s="99">
        <v>741.0</v>
      </c>
      <c r="BP37" s="55">
        <f t="shared" si="21"/>
        <v>2317</v>
      </c>
      <c r="BQ37" s="91">
        <v>399.0</v>
      </c>
      <c r="BR37" s="91">
        <v>416.0</v>
      </c>
      <c r="BS37" s="91">
        <v>829.0</v>
      </c>
      <c r="BT37" s="91">
        <v>782.0</v>
      </c>
      <c r="BU37" s="55">
        <f t="shared" si="22"/>
        <v>2426</v>
      </c>
      <c r="BV37" s="63">
        <v>386.0</v>
      </c>
      <c r="BW37" s="63">
        <v>206.0</v>
      </c>
      <c r="BX37" s="63">
        <v>216.0</v>
      </c>
      <c r="BY37" s="63">
        <v>152.0</v>
      </c>
      <c r="BZ37" s="64">
        <f t="shared" si="23"/>
        <v>960</v>
      </c>
      <c r="CA37" s="65">
        <v>289.0</v>
      </c>
      <c r="CB37" s="65">
        <v>164.0</v>
      </c>
      <c r="CC37" s="65">
        <v>1396.0</v>
      </c>
      <c r="CD37" s="65">
        <v>254.0</v>
      </c>
      <c r="CE37" s="67">
        <f t="shared" si="24"/>
        <v>2103</v>
      </c>
      <c r="CF37" s="65">
        <v>2300.0</v>
      </c>
      <c r="CG37" s="64"/>
      <c r="CH37" s="64"/>
      <c r="CI37" s="64"/>
      <c r="CJ37" s="67">
        <f t="shared" si="25"/>
        <v>2300</v>
      </c>
    </row>
    <row r="38">
      <c r="A38" s="51">
        <v>9.0</v>
      </c>
      <c r="B38" s="106" t="s">
        <v>72</v>
      </c>
      <c r="C38" s="51" t="s">
        <v>64</v>
      </c>
      <c r="D38" s="53">
        <v>1672.0</v>
      </c>
      <c r="E38" s="53">
        <v>857.0</v>
      </c>
      <c r="F38" s="53">
        <v>4904.0</v>
      </c>
      <c r="G38" s="53">
        <v>740.0</v>
      </c>
      <c r="H38" s="53">
        <v>8173.0</v>
      </c>
      <c r="I38" s="53">
        <v>2017.0</v>
      </c>
      <c r="J38" s="53">
        <v>1039.0</v>
      </c>
      <c r="K38" s="53">
        <v>1150.0</v>
      </c>
      <c r="L38" s="53">
        <v>977.0</v>
      </c>
      <c r="M38" s="53">
        <v>5183.0</v>
      </c>
      <c r="N38" s="53">
        <v>503.0</v>
      </c>
      <c r="O38" s="53">
        <v>698.0</v>
      </c>
      <c r="P38" s="53">
        <v>972.0</v>
      </c>
      <c r="Q38" s="53">
        <v>353.0</v>
      </c>
      <c r="R38" s="53">
        <v>2526.0</v>
      </c>
      <c r="S38" s="53">
        <v>253.0</v>
      </c>
      <c r="T38" s="53">
        <v>309.0</v>
      </c>
      <c r="U38" s="53">
        <v>1037.0</v>
      </c>
      <c r="V38" s="53">
        <v>23.0</v>
      </c>
      <c r="W38" s="53">
        <v>1622.0</v>
      </c>
      <c r="X38" s="53">
        <v>218.0</v>
      </c>
      <c r="Y38" s="53">
        <v>285.0</v>
      </c>
      <c r="Z38" s="53">
        <v>190.0</v>
      </c>
      <c r="AA38" s="53">
        <v>170.0</v>
      </c>
      <c r="AB38" s="53">
        <v>863.0</v>
      </c>
      <c r="AC38" s="53">
        <v>112.0</v>
      </c>
      <c r="AD38" s="53">
        <v>107.0</v>
      </c>
      <c r="AE38" s="53">
        <v>171.0</v>
      </c>
      <c r="AF38" s="53">
        <v>111.0</v>
      </c>
      <c r="AG38" s="53">
        <v>501.0</v>
      </c>
      <c r="AH38" s="53">
        <v>144.0</v>
      </c>
      <c r="AI38" s="53">
        <v>221.0</v>
      </c>
      <c r="AJ38" s="53">
        <v>155.0</v>
      </c>
      <c r="AK38" s="53">
        <v>316.0</v>
      </c>
      <c r="AL38" s="53">
        <v>836.0</v>
      </c>
      <c r="AM38" s="53">
        <v>82.0</v>
      </c>
      <c r="AN38" s="53">
        <v>265.0</v>
      </c>
      <c r="AO38" s="53">
        <v>489.0</v>
      </c>
      <c r="AP38" s="53">
        <v>199.0</v>
      </c>
      <c r="AQ38" s="53">
        <v>1035.0</v>
      </c>
      <c r="AR38" s="54">
        <v>389.0</v>
      </c>
      <c r="AS38" s="54">
        <v>0.0</v>
      </c>
      <c r="AT38" s="54">
        <v>51.0</v>
      </c>
      <c r="AU38" s="54">
        <v>73.0</v>
      </c>
      <c r="AV38" s="54">
        <v>513.0</v>
      </c>
      <c r="AW38" s="54">
        <v>870.0</v>
      </c>
      <c r="AX38" s="54">
        <v>2195.0</v>
      </c>
      <c r="AY38" s="54">
        <v>2169.0</v>
      </c>
      <c r="AZ38" s="54">
        <v>2203.0</v>
      </c>
      <c r="BA38" s="54">
        <f t="shared" si="18"/>
        <v>7437</v>
      </c>
      <c r="BB38" s="54">
        <v>1020.0</v>
      </c>
      <c r="BC38" s="54">
        <v>24.0</v>
      </c>
      <c r="BD38" s="54">
        <v>3.0</v>
      </c>
      <c r="BE38" s="54">
        <v>40.0</v>
      </c>
      <c r="BF38" s="54">
        <f t="shared" si="19"/>
        <v>1087</v>
      </c>
      <c r="BG38" s="70">
        <v>125.0</v>
      </c>
      <c r="BH38" s="70">
        <v>650.0</v>
      </c>
      <c r="BI38" s="70">
        <v>615.0</v>
      </c>
      <c r="BJ38" s="70">
        <v>212.0</v>
      </c>
      <c r="BK38" s="57">
        <f t="shared" si="20"/>
        <v>1602</v>
      </c>
      <c r="BL38" s="98">
        <v>402.0</v>
      </c>
      <c r="BM38" s="98">
        <v>430.0</v>
      </c>
      <c r="BN38" s="71">
        <v>781.0</v>
      </c>
      <c r="BO38" s="99">
        <v>844.0</v>
      </c>
      <c r="BP38" s="55">
        <f t="shared" si="21"/>
        <v>2457</v>
      </c>
      <c r="BQ38" s="91">
        <v>777.0</v>
      </c>
      <c r="BR38" s="91">
        <v>719.0</v>
      </c>
      <c r="BS38" s="100">
        <v>1206.0</v>
      </c>
      <c r="BT38" s="100">
        <v>1212.0</v>
      </c>
      <c r="BU38" s="55">
        <f t="shared" si="22"/>
        <v>3914</v>
      </c>
      <c r="BV38" s="63">
        <v>841.0</v>
      </c>
      <c r="BW38" s="63">
        <v>223.0</v>
      </c>
      <c r="BX38" s="63">
        <v>191.0</v>
      </c>
      <c r="BY38" s="63">
        <v>162.0</v>
      </c>
      <c r="BZ38" s="64">
        <f t="shared" si="23"/>
        <v>1417</v>
      </c>
      <c r="CA38" s="65">
        <v>580.0</v>
      </c>
      <c r="CB38" s="65">
        <v>236.0</v>
      </c>
      <c r="CC38" s="65">
        <v>420.0</v>
      </c>
      <c r="CD38" s="65">
        <v>265.0</v>
      </c>
      <c r="CE38" s="67">
        <f t="shared" si="24"/>
        <v>1501</v>
      </c>
      <c r="CF38" s="65">
        <v>420.0</v>
      </c>
      <c r="CG38" s="64"/>
      <c r="CH38" s="64"/>
      <c r="CI38" s="64"/>
      <c r="CJ38" s="67">
        <f t="shared" si="25"/>
        <v>420</v>
      </c>
    </row>
    <row r="39">
      <c r="A39" s="51"/>
      <c r="B39" s="108" t="s">
        <v>73</v>
      </c>
      <c r="C39" s="51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70">
        <v>120.0</v>
      </c>
      <c r="BH39" s="70">
        <v>235.0</v>
      </c>
      <c r="BI39" s="70">
        <v>332.0</v>
      </c>
      <c r="BJ39" s="70">
        <v>212.0</v>
      </c>
      <c r="BK39" s="57">
        <f t="shared" si="20"/>
        <v>899</v>
      </c>
      <c r="BL39" s="98">
        <v>2.0</v>
      </c>
      <c r="BM39" s="98">
        <v>153.0</v>
      </c>
      <c r="BN39" s="71">
        <v>585.0</v>
      </c>
      <c r="BO39" s="99">
        <v>586.0</v>
      </c>
      <c r="BP39" s="55">
        <f t="shared" si="21"/>
        <v>1326</v>
      </c>
      <c r="BQ39" s="91">
        <v>519.0</v>
      </c>
      <c r="BR39" s="91">
        <v>354.0</v>
      </c>
      <c r="BS39" s="91">
        <v>721.0</v>
      </c>
      <c r="BT39" s="91">
        <v>659.0</v>
      </c>
      <c r="BU39" s="55">
        <f t="shared" si="22"/>
        <v>2253</v>
      </c>
      <c r="BV39" s="63">
        <v>414.0</v>
      </c>
      <c r="BW39" s="63">
        <v>75.0</v>
      </c>
      <c r="BX39" s="63">
        <v>50.0</v>
      </c>
      <c r="BY39" s="63">
        <v>15.0</v>
      </c>
      <c r="BZ39" s="64">
        <f t="shared" si="23"/>
        <v>554</v>
      </c>
      <c r="CA39" s="65">
        <v>290.0</v>
      </c>
      <c r="CB39" s="65">
        <v>60.0</v>
      </c>
      <c r="CC39" s="65">
        <v>317.0</v>
      </c>
      <c r="CD39" s="65">
        <v>186.0</v>
      </c>
      <c r="CE39" s="67">
        <f t="shared" si="24"/>
        <v>853</v>
      </c>
      <c r="CF39" s="65">
        <v>1200.0</v>
      </c>
      <c r="CG39" s="64"/>
      <c r="CH39" s="64"/>
      <c r="CI39" s="64"/>
      <c r="CJ39" s="67">
        <f t="shared" si="25"/>
        <v>1200</v>
      </c>
    </row>
    <row r="40">
      <c r="A40" s="51">
        <v>10.0</v>
      </c>
      <c r="B40" s="106" t="s">
        <v>74</v>
      </c>
      <c r="C40" s="51" t="s">
        <v>41</v>
      </c>
      <c r="D40" s="53">
        <v>2056.0</v>
      </c>
      <c r="E40" s="53">
        <v>2428.0</v>
      </c>
      <c r="F40" s="53">
        <v>1576.0</v>
      </c>
      <c r="G40" s="53">
        <v>1866.0</v>
      </c>
      <c r="H40" s="53">
        <v>7926.0</v>
      </c>
      <c r="I40" s="53">
        <v>3765.0</v>
      </c>
      <c r="J40" s="53">
        <v>3666.0</v>
      </c>
      <c r="K40" s="53">
        <v>1515.0</v>
      </c>
      <c r="L40" s="53">
        <v>1825.0</v>
      </c>
      <c r="M40" s="53">
        <v>10771.0</v>
      </c>
      <c r="N40" s="53">
        <v>658.0</v>
      </c>
      <c r="O40" s="53">
        <v>4177.0</v>
      </c>
      <c r="P40" s="53">
        <v>1757.0</v>
      </c>
      <c r="Q40" s="53">
        <v>1001.0</v>
      </c>
      <c r="R40" s="53">
        <v>7593.0</v>
      </c>
      <c r="S40" s="53">
        <v>1156.0</v>
      </c>
      <c r="T40" s="53">
        <v>3604.0</v>
      </c>
      <c r="U40" s="53">
        <v>1265.0</v>
      </c>
      <c r="V40" s="53">
        <v>713.0</v>
      </c>
      <c r="W40" s="53">
        <v>6738.0</v>
      </c>
      <c r="X40" s="53">
        <v>839.0</v>
      </c>
      <c r="Y40" s="53">
        <v>1012.0</v>
      </c>
      <c r="Z40" s="53">
        <v>753.0</v>
      </c>
      <c r="AA40" s="53">
        <v>595.0</v>
      </c>
      <c r="AB40" s="53">
        <v>3199.0</v>
      </c>
      <c r="AC40" s="53">
        <v>359.0</v>
      </c>
      <c r="AD40" s="53">
        <v>194.0</v>
      </c>
      <c r="AE40" s="53">
        <v>190.0</v>
      </c>
      <c r="AF40" s="53">
        <v>442.0</v>
      </c>
      <c r="AG40" s="53">
        <v>1185.0</v>
      </c>
      <c r="AH40" s="53">
        <v>392.0</v>
      </c>
      <c r="AI40" s="53">
        <v>583.0</v>
      </c>
      <c r="AJ40" s="53">
        <v>510.0</v>
      </c>
      <c r="AK40" s="53">
        <v>496.0</v>
      </c>
      <c r="AL40" s="53">
        <v>1981.0</v>
      </c>
      <c r="AM40" s="53">
        <v>389.0</v>
      </c>
      <c r="AN40" s="53">
        <v>423.0</v>
      </c>
      <c r="AO40" s="53">
        <v>347.0</v>
      </c>
      <c r="AP40" s="53">
        <v>513.0</v>
      </c>
      <c r="AQ40" s="53">
        <v>1672.0</v>
      </c>
      <c r="AR40" s="54">
        <v>280.0</v>
      </c>
      <c r="AS40" s="54">
        <v>130.0</v>
      </c>
      <c r="AT40" s="54">
        <v>187.0</v>
      </c>
      <c r="AU40" s="54">
        <v>204.0</v>
      </c>
      <c r="AV40" s="54">
        <v>801.0</v>
      </c>
      <c r="AW40" s="54">
        <v>585.0</v>
      </c>
      <c r="AX40" s="54">
        <v>519.0</v>
      </c>
      <c r="AY40" s="54">
        <v>420.0</v>
      </c>
      <c r="AZ40" s="54">
        <v>371.0</v>
      </c>
      <c r="BA40" s="54">
        <f>SUM(AW40:AZ40)</f>
        <v>1895</v>
      </c>
      <c r="BB40" s="54">
        <v>285.0</v>
      </c>
      <c r="BC40" s="54">
        <v>134.0</v>
      </c>
      <c r="BD40" s="54">
        <v>383.0</v>
      </c>
      <c r="BE40" s="54">
        <v>147.0</v>
      </c>
      <c r="BF40" s="54">
        <f>SUM(BB40:BE40)</f>
        <v>949</v>
      </c>
      <c r="BG40" s="70">
        <v>476.0</v>
      </c>
      <c r="BH40" s="70">
        <v>64.0</v>
      </c>
      <c r="BI40" s="70">
        <v>166.0</v>
      </c>
      <c r="BJ40" s="70">
        <v>55.0</v>
      </c>
      <c r="BK40" s="57">
        <f t="shared" si="20"/>
        <v>761</v>
      </c>
      <c r="BL40" s="98">
        <v>257.0</v>
      </c>
      <c r="BM40" s="98">
        <v>365.0</v>
      </c>
      <c r="BN40" s="71">
        <v>388.0</v>
      </c>
      <c r="BO40" s="99">
        <v>720.0</v>
      </c>
      <c r="BP40" s="55">
        <f t="shared" si="21"/>
        <v>1730</v>
      </c>
      <c r="BQ40" s="91">
        <v>536.0</v>
      </c>
      <c r="BR40" s="91">
        <v>331.0</v>
      </c>
      <c r="BS40" s="91">
        <v>452.0</v>
      </c>
      <c r="BT40" s="91">
        <v>215.0</v>
      </c>
      <c r="BU40" s="55">
        <f t="shared" si="22"/>
        <v>1534</v>
      </c>
      <c r="BV40" s="63">
        <v>348.0</v>
      </c>
      <c r="BW40" s="63">
        <v>170.0</v>
      </c>
      <c r="BX40" s="63">
        <v>97.0</v>
      </c>
      <c r="BY40" s="63">
        <v>45.0</v>
      </c>
      <c r="BZ40" s="64">
        <f t="shared" si="23"/>
        <v>660</v>
      </c>
      <c r="CA40" s="65">
        <v>334.0</v>
      </c>
      <c r="CB40" s="65">
        <v>129.0</v>
      </c>
      <c r="CC40" s="65">
        <v>653.0</v>
      </c>
      <c r="CD40" s="65">
        <v>203.0</v>
      </c>
      <c r="CE40" s="67">
        <f t="shared" si="24"/>
        <v>1319</v>
      </c>
      <c r="CF40" s="65">
        <v>165.0</v>
      </c>
      <c r="CG40" s="64"/>
      <c r="CH40" s="64"/>
      <c r="CI40" s="64"/>
      <c r="CJ40" s="67">
        <f t="shared" si="25"/>
        <v>165</v>
      </c>
    </row>
    <row r="41">
      <c r="A41" s="109"/>
      <c r="B41" s="110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09"/>
      <c r="BW41" s="109"/>
      <c r="BX41" s="109"/>
      <c r="BY41" s="109"/>
      <c r="BZ41" s="109"/>
      <c r="CA41" s="109"/>
      <c r="CB41" s="109"/>
      <c r="CC41" s="109"/>
      <c r="CD41" s="109"/>
      <c r="CE41" s="109"/>
      <c r="CF41" s="109"/>
      <c r="CG41" s="109"/>
      <c r="CH41" s="109"/>
      <c r="CI41" s="109"/>
      <c r="CJ41" s="109"/>
    </row>
    <row r="42">
      <c r="A42" s="110" t="s">
        <v>75</v>
      </c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>
        <f t="shared" ref="AR42:BE42" si="26">sum(AR4:AR22,AR25:AR27,AR30:AR40)</f>
        <v>84090</v>
      </c>
      <c r="AS42" s="109">
        <f t="shared" si="26"/>
        <v>61734</v>
      </c>
      <c r="AT42" s="109">
        <f t="shared" si="26"/>
        <v>46892</v>
      </c>
      <c r="AU42" s="109">
        <f t="shared" si="26"/>
        <v>53307</v>
      </c>
      <c r="AV42" s="109">
        <f t="shared" si="26"/>
        <v>246023</v>
      </c>
      <c r="AW42" s="111">
        <f t="shared" si="26"/>
        <v>80494</v>
      </c>
      <c r="AX42" s="111">
        <f t="shared" si="26"/>
        <v>76795</v>
      </c>
      <c r="AY42" s="111">
        <f t="shared" si="26"/>
        <v>100971</v>
      </c>
      <c r="AZ42" s="111">
        <f t="shared" si="26"/>
        <v>70150</v>
      </c>
      <c r="BA42" s="111">
        <f t="shared" si="26"/>
        <v>328410</v>
      </c>
      <c r="BB42" s="111">
        <f t="shared" si="26"/>
        <v>56071.8</v>
      </c>
      <c r="BC42" s="111">
        <f t="shared" si="26"/>
        <v>53837.4</v>
      </c>
      <c r="BD42" s="111">
        <f t="shared" si="26"/>
        <v>82202.5</v>
      </c>
      <c r="BE42" s="111">
        <f t="shared" si="26"/>
        <v>82550.15</v>
      </c>
      <c r="BF42" s="109"/>
      <c r="BG42" s="111">
        <f t="shared" ref="BG42:BJ42" si="27">sum(BG4:BG22,BG25:BG27,BG30:BG40)</f>
        <v>88879.11</v>
      </c>
      <c r="BH42" s="111">
        <f t="shared" si="27"/>
        <v>74882.57</v>
      </c>
      <c r="BI42" s="111">
        <f t="shared" si="27"/>
        <v>68057.02</v>
      </c>
      <c r="BJ42" s="111">
        <f t="shared" si="27"/>
        <v>67014.5</v>
      </c>
      <c r="BK42" s="109"/>
      <c r="BL42" s="111">
        <f t="shared" ref="BL42:BO42" si="28">sum(BL4:BL22,BL25:BL27,BL30:BL40)</f>
        <v>76161.41</v>
      </c>
      <c r="BM42" s="111">
        <f t="shared" si="28"/>
        <v>66159.12</v>
      </c>
      <c r="BN42" s="111">
        <f t="shared" si="28"/>
        <v>77970.35</v>
      </c>
      <c r="BO42" s="111">
        <f t="shared" si="28"/>
        <v>78086.66</v>
      </c>
      <c r="BP42" s="109"/>
      <c r="BQ42" s="109">
        <f t="shared" ref="BQ42:CJ42" si="29">sum(BQ4:BQ22,BQ25:BQ27,BQ30:BQ40)</f>
        <v>79814.04</v>
      </c>
      <c r="BR42" s="109">
        <f t="shared" si="29"/>
        <v>84885.94</v>
      </c>
      <c r="BS42" s="109">
        <f t="shared" si="29"/>
        <v>78792.81</v>
      </c>
      <c r="BT42" s="109">
        <f t="shared" si="29"/>
        <v>65660.27</v>
      </c>
      <c r="BU42" s="111">
        <f t="shared" si="29"/>
        <v>309153.06</v>
      </c>
      <c r="BV42" s="109">
        <f t="shared" si="29"/>
        <v>85180.97</v>
      </c>
      <c r="BW42" s="111">
        <f t="shared" si="29"/>
        <v>67981.12</v>
      </c>
      <c r="BX42" s="111">
        <f t="shared" si="29"/>
        <v>69390.61</v>
      </c>
      <c r="BY42" s="111">
        <f t="shared" si="29"/>
        <v>71884.75</v>
      </c>
      <c r="BZ42" s="111">
        <f t="shared" si="29"/>
        <v>294437.45</v>
      </c>
      <c r="CA42" s="111">
        <f t="shared" si="29"/>
        <v>75029.91</v>
      </c>
      <c r="CB42" s="112">
        <f t="shared" si="29"/>
        <v>86938.3</v>
      </c>
      <c r="CC42" s="111">
        <f t="shared" si="29"/>
        <v>90285.63</v>
      </c>
      <c r="CD42" s="112">
        <f t="shared" si="29"/>
        <v>73977.32</v>
      </c>
      <c r="CE42" s="111">
        <f t="shared" si="29"/>
        <v>326231.16</v>
      </c>
      <c r="CF42" s="111">
        <f t="shared" si="29"/>
        <v>96778.36</v>
      </c>
      <c r="CG42" s="112">
        <f t="shared" si="29"/>
        <v>0</v>
      </c>
      <c r="CH42" s="111">
        <f t="shared" si="29"/>
        <v>0</v>
      </c>
      <c r="CI42" s="112">
        <f t="shared" si="29"/>
        <v>0</v>
      </c>
      <c r="CJ42" s="111">
        <f t="shared" si="29"/>
        <v>96778.36</v>
      </c>
    </row>
    <row r="43">
      <c r="A43" s="109"/>
      <c r="B43" s="110" t="s">
        <v>76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12">
        <f>AW42/AU42*100-100</f>
        <v>51.00080665</v>
      </c>
      <c r="AX43" s="112">
        <f t="shared" ref="AX43:AZ43" si="30">AX42/AW42*100-100</f>
        <v>-4.595373568</v>
      </c>
      <c r="AY43" s="112">
        <f t="shared" si="30"/>
        <v>31.48121623</v>
      </c>
      <c r="AZ43" s="112">
        <f t="shared" si="30"/>
        <v>-30.52460608</v>
      </c>
      <c r="BA43" s="109"/>
      <c r="BB43" s="109"/>
      <c r="BC43" s="109"/>
      <c r="BD43" s="109"/>
      <c r="BE43" s="109"/>
      <c r="BF43" s="109"/>
      <c r="BG43" s="113">
        <f>BG42/BE42*100-100</f>
        <v>7.666806178</v>
      </c>
      <c r="BH43" s="113">
        <f t="shared" ref="BH43:BJ43" si="31">BH42/BG42*100-100</f>
        <v>-15.74783996</v>
      </c>
      <c r="BI43" s="113">
        <f t="shared" si="31"/>
        <v>-9.115005</v>
      </c>
      <c r="BJ43" s="113">
        <f t="shared" si="31"/>
        <v>-1.53183316</v>
      </c>
      <c r="BK43" s="109"/>
      <c r="BL43" s="113">
        <f>BL42/BJ42*100-100</f>
        <v>13.64915056</v>
      </c>
      <c r="BM43" s="113">
        <f t="shared" ref="BM43:BO43" si="32">BM42/BL42*100-100</f>
        <v>-13.13301579</v>
      </c>
      <c r="BN43" s="113">
        <f t="shared" si="32"/>
        <v>17.85276164</v>
      </c>
      <c r="BO43" s="113">
        <f t="shared" si="32"/>
        <v>0.1491720891</v>
      </c>
      <c r="BP43" s="109"/>
      <c r="BQ43" s="113">
        <f>BQ42/BO42*100-100</f>
        <v>2.212132008</v>
      </c>
      <c r="BR43" s="113">
        <f t="shared" ref="BR43:BT43" si="33">BR42/BQ42*100-100</f>
        <v>6.354646375</v>
      </c>
      <c r="BS43" s="113">
        <f t="shared" si="33"/>
        <v>-7.178020294</v>
      </c>
      <c r="BT43" s="113">
        <f t="shared" si="33"/>
        <v>-16.66718067</v>
      </c>
      <c r="BU43" s="109"/>
      <c r="BV43" s="113">
        <f>BV42/BT42*100-100</f>
        <v>29.72985033</v>
      </c>
      <c r="BW43" s="113">
        <f t="shared" ref="BW43:BY43" si="34">BW42/BV42*100-100</f>
        <v>-20.19212742</v>
      </c>
      <c r="BX43" s="113">
        <f t="shared" si="34"/>
        <v>2.073355073</v>
      </c>
      <c r="BY43" s="113">
        <f t="shared" si="34"/>
        <v>3.594347996</v>
      </c>
      <c r="BZ43" s="109"/>
      <c r="CA43" s="113">
        <f>CA42/BY42*100-100</f>
        <v>4.375281266</v>
      </c>
      <c r="CB43" s="113">
        <f t="shared" ref="CB43:CD43" si="35">CB42/CA42*100-100</f>
        <v>15.87152377</v>
      </c>
      <c r="CC43" s="113">
        <f t="shared" si="35"/>
        <v>3.850236317</v>
      </c>
      <c r="CD43" s="113">
        <f t="shared" si="35"/>
        <v>-18.06301844</v>
      </c>
      <c r="CE43" s="109"/>
      <c r="CF43" s="113">
        <f>CF42/CD42*100-100</f>
        <v>30.82166264</v>
      </c>
      <c r="CG43" s="113">
        <f t="shared" ref="CG43:CI43" si="36">CG42/CF42*100-100</f>
        <v>-100</v>
      </c>
      <c r="CH43" s="113" t="str">
        <f t="shared" si="36"/>
        <v>#DIV/0!</v>
      </c>
      <c r="CI43" s="113" t="str">
        <f t="shared" si="36"/>
        <v>#DIV/0!</v>
      </c>
      <c r="CJ43" s="109"/>
    </row>
    <row r="44">
      <c r="A44" s="109"/>
      <c r="B44" s="110" t="s">
        <v>77</v>
      </c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12">
        <f t="shared" ref="AW44:AZ44" si="37">AW42/AR42*100-100</f>
        <v>-4.276370555</v>
      </c>
      <c r="AX44" s="112">
        <f t="shared" si="37"/>
        <v>24.39660479</v>
      </c>
      <c r="AY44" s="112">
        <f t="shared" si="37"/>
        <v>115.3267082</v>
      </c>
      <c r="AZ44" s="112">
        <f t="shared" si="37"/>
        <v>31.59622564</v>
      </c>
      <c r="BA44" s="109"/>
      <c r="BB44" s="109"/>
      <c r="BC44" s="109"/>
      <c r="BD44" s="109"/>
      <c r="BE44" s="109"/>
      <c r="BF44" s="109"/>
      <c r="BG44" s="113">
        <f t="shared" ref="BG44:BJ44" si="38">BG42/BB42*100-100</f>
        <v>58.50946465</v>
      </c>
      <c r="BH44" s="113">
        <f t="shared" si="38"/>
        <v>39.0902421</v>
      </c>
      <c r="BI44" s="113">
        <f t="shared" si="38"/>
        <v>-17.20808978</v>
      </c>
      <c r="BJ44" s="113">
        <f t="shared" si="38"/>
        <v>-18.81965084</v>
      </c>
      <c r="BK44" s="109"/>
      <c r="BL44" s="113">
        <f t="shared" ref="BL44:BO44" si="39">BL42/BG42*100-100</f>
        <v>-14.30898667</v>
      </c>
      <c r="BM44" s="113">
        <f t="shared" si="39"/>
        <v>-11.64950669</v>
      </c>
      <c r="BN44" s="113">
        <f t="shared" si="39"/>
        <v>14.56621227</v>
      </c>
      <c r="BO44" s="113">
        <f t="shared" si="39"/>
        <v>16.52203628</v>
      </c>
      <c r="BP44" s="109"/>
      <c r="BQ44" s="113">
        <f t="shared" ref="BQ44:BT44" si="40">BQ42/BL42*100-100</f>
        <v>4.795906483</v>
      </c>
      <c r="BR44" s="113">
        <f t="shared" si="40"/>
        <v>28.30572716</v>
      </c>
      <c r="BS44" s="113">
        <f t="shared" si="40"/>
        <v>1.054836871</v>
      </c>
      <c r="BT44" s="113">
        <f t="shared" si="40"/>
        <v>-15.91358883</v>
      </c>
      <c r="BU44" s="109"/>
      <c r="BV44" s="113">
        <f t="shared" ref="BV44:BY44" si="41">BV42/BQ42*100-100</f>
        <v>6.724293119</v>
      </c>
      <c r="BW44" s="113">
        <f t="shared" si="41"/>
        <v>-19.91474678</v>
      </c>
      <c r="BX44" s="113">
        <f t="shared" si="41"/>
        <v>-11.93281468</v>
      </c>
      <c r="BY44" s="113">
        <f t="shared" si="41"/>
        <v>9.479826994</v>
      </c>
      <c r="BZ44" s="109"/>
      <c r="CA44" s="113">
        <f t="shared" ref="CA44:CD44" si="42">CA42/BV42*100-100</f>
        <v>-11.91705143</v>
      </c>
      <c r="CB44" s="113">
        <f t="shared" si="42"/>
        <v>27.88594833</v>
      </c>
      <c r="CC44" s="113">
        <f t="shared" si="42"/>
        <v>30.11217224</v>
      </c>
      <c r="CD44" s="113">
        <f t="shared" si="42"/>
        <v>2.911006855</v>
      </c>
      <c r="CE44" s="109"/>
      <c r="CF44" s="113">
        <f t="shared" ref="CF44:CI44" si="43">CF42/CA42*100-100</f>
        <v>28.98637357</v>
      </c>
      <c r="CG44" s="113">
        <f t="shared" si="43"/>
        <v>-100</v>
      </c>
      <c r="CH44" s="113">
        <f t="shared" si="43"/>
        <v>-100</v>
      </c>
      <c r="CI44" s="113">
        <f t="shared" si="43"/>
        <v>-100</v>
      </c>
      <c r="CJ44" s="109"/>
    </row>
    <row r="45">
      <c r="B45" s="110" t="s">
        <v>78</v>
      </c>
      <c r="BG45" s="113">
        <f>BG42/BB42*100-100</f>
        <v>58.50946465</v>
      </c>
      <c r="BH45" s="113">
        <f>sum(BG42:BH42)/sum(BB42:BC42)*100-100</f>
        <v>48.997245</v>
      </c>
      <c r="BI45" s="113">
        <f>sum(BG42:BI42)/SUM(BB42:BD42)*100-100</f>
        <v>20.66870472</v>
      </c>
      <c r="BJ45" s="113">
        <f>sum(BG42:BJ42)/sum(BB42:BE42)*100-100</f>
        <v>8.800403114</v>
      </c>
      <c r="BL45" s="113">
        <f>BL42/BG42*100-100</f>
        <v>-14.30898667</v>
      </c>
      <c r="BM45" s="113">
        <f>sum(BL42:BM42)/sum(BG42:BH42)*100-100</f>
        <v>-13.09289817</v>
      </c>
      <c r="BN45" s="113">
        <f>sum(BL42:BN42)/SUM(BG42:BI42)*100-100</f>
        <v>-4.972773982</v>
      </c>
      <c r="BO45" s="113">
        <f>sum(BL42:BO42)/sum(BG42:BJ42)*100-100</f>
        <v>-0.1524797111</v>
      </c>
      <c r="BQ45" s="113">
        <f>BQ42/BL42*100-100</f>
        <v>4.795906483</v>
      </c>
      <c r="BR45" s="113">
        <f>sum(BQ42:BR42)/sum(BL42:BM42)*100-100</f>
        <v>15.72468146</v>
      </c>
      <c r="BS45" s="113">
        <f>sum(BQ42:BS42)/SUM(BL42:BN42)*100-100</f>
        <v>10.53239698</v>
      </c>
      <c r="BT45" s="113">
        <f>sum(BQ42:BT42)/sum(BL42:BO42)*100-100</f>
        <v>3.611371017</v>
      </c>
      <c r="BV45" s="113">
        <f>BV42/BQ42*100-100</f>
        <v>6.724293119</v>
      </c>
      <c r="BW45" s="113">
        <f>sum(BV42:BW42)/sum(BQ42:BR42)*100-100</f>
        <v>-7.005398543</v>
      </c>
      <c r="BX45" s="113">
        <f>sum(BV42:BX42)/SUM(BQ42:BS42)*100-100</f>
        <v>-8.599880925</v>
      </c>
      <c r="BY45" s="113">
        <f>sum(BV42:BY42)/sum(BQ42:BT42)*100-100</f>
        <v>-4.759975528</v>
      </c>
      <c r="CA45" s="113">
        <f>CA42/BV42*100-100</f>
        <v>-11.91705143</v>
      </c>
      <c r="CB45" s="113">
        <f>sum(CA42:CB42)/sum(BV42:BW42)*100-100</f>
        <v>5.749542854</v>
      </c>
      <c r="CC45" s="113">
        <f>sum(CA42:CC42)/SUM(BV42:BX42)*100-100</f>
        <v>13.34566599</v>
      </c>
      <c r="CD45" s="113">
        <f>sum(CA42:CD42)/sum(BV42:BY42)*100-100</f>
        <v>10.79812028</v>
      </c>
      <c r="CF45" s="113">
        <f>CF42/CA42*100-100</f>
        <v>28.98637357</v>
      </c>
      <c r="CG45" s="113">
        <f>sum(CF42:CG42)/sum(CA42:CB42)*100-100</f>
        <v>-40.2485463</v>
      </c>
      <c r="CH45" s="113">
        <f>sum(CF42:CH42)/SUM(CA42:CC42)*100-100</f>
        <v>-61.63453448</v>
      </c>
      <c r="CI45" s="113">
        <f>sum(CF42:CI42)/sum(CA42:CD42)*100-100</f>
        <v>-70.33442176</v>
      </c>
    </row>
    <row r="46">
      <c r="A46" s="114"/>
      <c r="B46" s="115"/>
      <c r="C46" s="116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</row>
    <row r="47">
      <c r="A47" s="118" t="s">
        <v>79</v>
      </c>
      <c r="B47" s="119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</row>
    <row r="48">
      <c r="A48" s="120"/>
      <c r="B48" s="120"/>
      <c r="D48" s="121" t="s">
        <v>80</v>
      </c>
      <c r="E48" s="42"/>
      <c r="F48" s="42"/>
      <c r="G48" s="42"/>
      <c r="H48" s="43"/>
      <c r="I48" s="121" t="s">
        <v>81</v>
      </c>
      <c r="J48" s="42"/>
      <c r="K48" s="42"/>
      <c r="L48" s="42"/>
      <c r="M48" s="43"/>
      <c r="N48" s="121" t="s">
        <v>82</v>
      </c>
      <c r="O48" s="42"/>
      <c r="P48" s="42"/>
      <c r="Q48" s="42"/>
      <c r="R48" s="43"/>
      <c r="S48" s="121" t="s">
        <v>83</v>
      </c>
      <c r="T48" s="42"/>
      <c r="U48" s="42"/>
      <c r="V48" s="42"/>
      <c r="W48" s="43"/>
      <c r="X48" s="121" t="s">
        <v>84</v>
      </c>
      <c r="Y48" s="42"/>
      <c r="Z48" s="42"/>
      <c r="AA48" s="42"/>
      <c r="AB48" s="43"/>
      <c r="AC48" s="121" t="s">
        <v>85</v>
      </c>
      <c r="AD48" s="42"/>
      <c r="AE48" s="42"/>
      <c r="AF48" s="42"/>
      <c r="AG48" s="43"/>
      <c r="AH48" s="122">
        <v>2016.0</v>
      </c>
      <c r="AI48" s="42"/>
      <c r="AJ48" s="42"/>
      <c r="AK48" s="42"/>
      <c r="AL48" s="43"/>
      <c r="AM48" s="122">
        <v>2017.0</v>
      </c>
      <c r="AN48" s="42"/>
      <c r="AO48" s="42"/>
      <c r="AP48" s="42"/>
      <c r="AQ48" s="43"/>
      <c r="AR48" s="122">
        <v>2018.0</v>
      </c>
      <c r="AS48" s="42"/>
      <c r="AT48" s="42"/>
      <c r="AU48" s="42"/>
      <c r="AV48" s="43"/>
      <c r="AW48" s="122">
        <v>2019.0</v>
      </c>
      <c r="AX48" s="42"/>
      <c r="AY48" s="42"/>
      <c r="AZ48" s="42"/>
      <c r="BA48" s="43"/>
      <c r="BB48" s="122">
        <v>2020.0</v>
      </c>
      <c r="BC48" s="42"/>
      <c r="BD48" s="42"/>
      <c r="BE48" s="42"/>
      <c r="BF48" s="43"/>
      <c r="BG48" s="123">
        <v>2021.0</v>
      </c>
      <c r="BH48" s="42"/>
      <c r="BI48" s="42"/>
      <c r="BJ48" s="42"/>
      <c r="BK48" s="43"/>
      <c r="BL48" s="123">
        <v>2022.0</v>
      </c>
      <c r="BM48" s="42"/>
      <c r="BN48" s="42"/>
      <c r="BO48" s="42"/>
      <c r="BP48" s="43"/>
      <c r="BQ48" s="123">
        <v>2023.0</v>
      </c>
      <c r="BR48" s="42"/>
      <c r="BS48" s="42"/>
      <c r="BT48" s="42"/>
      <c r="BU48" s="43"/>
      <c r="BV48" s="123">
        <v>2024.0</v>
      </c>
      <c r="BW48" s="42"/>
      <c r="BX48" s="42"/>
      <c r="BY48" s="42"/>
      <c r="BZ48" s="43"/>
      <c r="CA48" s="123">
        <v>2025.0</v>
      </c>
      <c r="CB48" s="42"/>
      <c r="CC48" s="42"/>
      <c r="CD48" s="42"/>
      <c r="CE48" s="43"/>
      <c r="CF48" s="123">
        <v>2026.0</v>
      </c>
      <c r="CG48" s="42"/>
      <c r="CH48" s="42"/>
      <c r="CI48" s="42"/>
      <c r="CJ48" s="43"/>
    </row>
    <row r="49">
      <c r="A49" s="124"/>
      <c r="B49" s="125" t="s">
        <v>86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</row>
    <row r="50">
      <c r="A50" s="51">
        <v>1.0</v>
      </c>
      <c r="B50" s="32" t="s">
        <v>32</v>
      </c>
      <c r="D50" s="126">
        <v>98.26186548357293</v>
      </c>
      <c r="E50" s="126">
        <v>98.39226825569163</v>
      </c>
      <c r="F50" s="126">
        <v>103.01687820233549</v>
      </c>
      <c r="G50" s="126">
        <v>100.3289880584</v>
      </c>
      <c r="H50" s="126">
        <f t="shared" ref="H50:H68" si="44">AVERAGE(D50:G50)</f>
        <v>100</v>
      </c>
      <c r="I50" s="126">
        <v>100.9954987032222</v>
      </c>
      <c r="J50" s="126">
        <v>104.65737370188327</v>
      </c>
      <c r="K50" s="126">
        <v>111.56365867259653</v>
      </c>
      <c r="L50" s="126">
        <v>110.17749213497366</v>
      </c>
      <c r="M50" s="126">
        <f t="shared" ref="M50:M68" si="45">AVERAGE(I50:L50)</f>
        <v>106.8485058</v>
      </c>
      <c r="N50" s="126">
        <v>106.88210094199155</v>
      </c>
      <c r="O50" s="126">
        <v>104.793447109289</v>
      </c>
      <c r="P50" s="126">
        <v>106.43073165632683</v>
      </c>
      <c r="Q50" s="126">
        <v>106.32901397020423</v>
      </c>
      <c r="R50" s="126">
        <f t="shared" ref="R50:R68" si="46">AVERAGE(N50:Q50)</f>
        <v>106.1088234</v>
      </c>
      <c r="S50" s="126">
        <v>106.65016827134968</v>
      </c>
      <c r="T50" s="127">
        <v>107.47361634916291</v>
      </c>
      <c r="U50" s="127">
        <v>113.19341251731173</v>
      </c>
      <c r="V50" s="128">
        <v>114.69418610203348</v>
      </c>
      <c r="W50" s="126">
        <f t="shared" ref="W50:W68" si="47">AVERAGE(S50:V50)</f>
        <v>110.5028458</v>
      </c>
      <c r="X50" s="128">
        <v>117.22368826446352</v>
      </c>
      <c r="Y50" s="126">
        <v>118.86557512164156</v>
      </c>
      <c r="Z50" s="126">
        <v>120.58856348245212</v>
      </c>
      <c r="AA50" s="126">
        <v>120.88568045521079</v>
      </c>
      <c r="AB50" s="126">
        <f t="shared" ref="AB50:AB68" si="48">AVERAGE(X50:AA50)</f>
        <v>119.3908768</v>
      </c>
      <c r="AC50" s="126">
        <v>116.58575447574235</v>
      </c>
      <c r="AD50" s="129">
        <v>110.07191621828309</v>
      </c>
      <c r="AE50" s="126">
        <v>110.9490490993652</v>
      </c>
      <c r="AF50" s="126">
        <v>119.06043081873064</v>
      </c>
      <c r="AG50" s="126">
        <f t="shared" ref="AG50:AG68" si="49">AVERAGE(AC50:AF50)</f>
        <v>114.1667877</v>
      </c>
      <c r="AH50" s="126">
        <v>122.28632763818212</v>
      </c>
      <c r="AI50" s="129">
        <v>117.72190903003506</v>
      </c>
      <c r="AJ50" s="126">
        <v>122.16826215021</v>
      </c>
      <c r="AK50" s="126">
        <v>119.19335942233755</v>
      </c>
      <c r="AL50" s="126">
        <f t="shared" ref="AL50:AL68" si="50">AVERAGE(AH50:AK50)</f>
        <v>120.3424646</v>
      </c>
      <c r="AM50" s="126">
        <v>122.13520960262953</v>
      </c>
      <c r="AN50" s="126">
        <v>127.32049983620475</v>
      </c>
      <c r="AO50" s="126">
        <v>126.62186015937645</v>
      </c>
      <c r="AP50" s="126">
        <v>126.57270379228328</v>
      </c>
      <c r="AQ50" s="126">
        <f t="shared" ref="AQ50:AQ68" si="51">AVERAGE(AM50:AP50)</f>
        <v>125.6625683</v>
      </c>
      <c r="AR50" s="126">
        <v>125.62841602103445</v>
      </c>
      <c r="AS50" s="126">
        <v>120.19130088944621</v>
      </c>
      <c r="AT50" s="126">
        <v>120.1714569853422</v>
      </c>
      <c r="AU50" s="126">
        <v>119.07380527145229</v>
      </c>
      <c r="AV50" s="126">
        <f t="shared" ref="AV50:AV68" si="52">AVERAGE(AR50:AU50)</f>
        <v>121.2662448</v>
      </c>
      <c r="AW50" s="126">
        <v>113.80386313719033</v>
      </c>
      <c r="AX50" s="126">
        <v>118.33503042799965</v>
      </c>
      <c r="AY50" s="126">
        <v>123.45116718802545</v>
      </c>
      <c r="AZ50" s="126">
        <v>123.72883074923224</v>
      </c>
      <c r="BA50" s="126">
        <f t="shared" ref="BA50:BA68" si="53">AVERAGE(AW50:AZ50)</f>
        <v>119.8297229</v>
      </c>
      <c r="BB50" s="126">
        <v>132.18418710426053</v>
      </c>
      <c r="BC50" s="126">
        <v>125.93228726534751</v>
      </c>
      <c r="BD50" s="126">
        <v>128.24258958886023</v>
      </c>
      <c r="BE50" s="126">
        <v>126.4969730534449</v>
      </c>
      <c r="BF50" s="120"/>
      <c r="BG50" s="70">
        <v>127.71321764646576</v>
      </c>
      <c r="BH50" s="70">
        <v>132.1057077007793</v>
      </c>
      <c r="BI50" s="70">
        <v>131.02310266151292</v>
      </c>
      <c r="BJ50" s="70">
        <v>128.48880368484274</v>
      </c>
      <c r="BK50" s="130">
        <v>4.737622022490001</v>
      </c>
      <c r="BL50" s="131">
        <v>127.56</v>
      </c>
      <c r="BM50" s="132">
        <v>133.260137922769</v>
      </c>
      <c r="BN50" s="133">
        <v>134.730396745077</v>
      </c>
      <c r="BO50" s="134">
        <v>134.08</v>
      </c>
      <c r="BP50" s="32"/>
      <c r="BQ50" s="134">
        <v>147.62</v>
      </c>
      <c r="BR50" s="134">
        <v>148.16</v>
      </c>
      <c r="BS50" s="135">
        <v>152.86</v>
      </c>
      <c r="BT50" s="135">
        <v>153.11</v>
      </c>
      <c r="BU50" s="32"/>
      <c r="BV50" s="136">
        <f>BT50+(BT50*2.82/100)</f>
        <v>157.427702</v>
      </c>
      <c r="BW50" s="136">
        <f>BV50+(BV50*1.24/100)</f>
        <v>159.3798055</v>
      </c>
      <c r="BX50" s="136">
        <f>BW50+(BW50*4.51/100)</f>
        <v>166.5678347</v>
      </c>
      <c r="BY50" s="136">
        <f>BX50+(BX50*-5.85/100)</f>
        <v>156.8236164</v>
      </c>
      <c r="BZ50" s="32"/>
      <c r="CA50" s="136">
        <f>BY50+(BY50*1.83/100)</f>
        <v>159.6934886</v>
      </c>
      <c r="CB50" s="136">
        <f>CA50+(CA50*-6.1/100)</f>
        <v>149.9521858</v>
      </c>
      <c r="CC50" s="137">
        <f>CB50+(CB50*-1.17/100)</f>
        <v>148.1977452</v>
      </c>
      <c r="CD50" s="137">
        <f>CC50+(CC50*-2.82/100)</f>
        <v>144.0185688</v>
      </c>
      <c r="CE50" s="32"/>
      <c r="CF50" s="136">
        <f t="shared" ref="CF50:CF68" si="54">CD50+(CD50*-1.61/100)</f>
        <v>141.6998698</v>
      </c>
      <c r="CG50" s="32"/>
      <c r="CH50" s="84"/>
      <c r="CI50" s="84"/>
      <c r="CJ50" s="32"/>
    </row>
    <row r="51">
      <c r="A51" s="124">
        <f t="shared" ref="A51:A68" si="55">+A50+1</f>
        <v>2</v>
      </c>
      <c r="B51" s="32" t="s">
        <v>34</v>
      </c>
      <c r="D51" s="126">
        <v>91.31092307790159</v>
      </c>
      <c r="E51" s="126">
        <v>95.35741868774177</v>
      </c>
      <c r="F51" s="126">
        <v>105.03956969328986</v>
      </c>
      <c r="G51" s="126">
        <v>108.2920885410668</v>
      </c>
      <c r="H51" s="126">
        <f t="shared" si="44"/>
        <v>100</v>
      </c>
      <c r="I51" s="126">
        <v>115.43152428572343</v>
      </c>
      <c r="J51" s="126">
        <v>114.05571300715155</v>
      </c>
      <c r="K51" s="126">
        <v>114.72740286388473</v>
      </c>
      <c r="L51" s="126">
        <v>108.36735221897648</v>
      </c>
      <c r="M51" s="126">
        <f t="shared" si="45"/>
        <v>113.1454981</v>
      </c>
      <c r="N51" s="126">
        <v>103.40693551216475</v>
      </c>
      <c r="O51" s="126">
        <v>107.50402165480635</v>
      </c>
      <c r="P51" s="126">
        <v>108.23970841406286</v>
      </c>
      <c r="Q51" s="126">
        <v>107.20602493374867</v>
      </c>
      <c r="R51" s="126">
        <f t="shared" si="46"/>
        <v>106.5891726</v>
      </c>
      <c r="S51" s="126">
        <v>116.52913774483814</v>
      </c>
      <c r="T51" s="127">
        <v>116.90221059002623</v>
      </c>
      <c r="U51" s="127">
        <v>120.73699457918899</v>
      </c>
      <c r="V51" s="128">
        <v>120.13983256292273</v>
      </c>
      <c r="W51" s="126">
        <f t="shared" si="47"/>
        <v>118.5770439</v>
      </c>
      <c r="X51" s="128">
        <v>118.4151457947409</v>
      </c>
      <c r="Y51" s="126">
        <v>120.95757188769882</v>
      </c>
      <c r="Z51" s="126">
        <v>122.43672630725462</v>
      </c>
      <c r="AA51" s="126">
        <v>117.46838137994138</v>
      </c>
      <c r="AB51" s="126">
        <f t="shared" si="48"/>
        <v>119.8194563</v>
      </c>
      <c r="AC51" s="126">
        <v>119.9089483432521</v>
      </c>
      <c r="AD51" s="129">
        <v>131.7277409001101</v>
      </c>
      <c r="AE51" s="126">
        <v>121.8959429971515</v>
      </c>
      <c r="AF51" s="126">
        <v>120.64137893979127</v>
      </c>
      <c r="AG51" s="126">
        <f t="shared" si="49"/>
        <v>123.5435028</v>
      </c>
      <c r="AH51" s="126">
        <v>127.11913224551688</v>
      </c>
      <c r="AI51" s="129">
        <v>137.53048301178669</v>
      </c>
      <c r="AJ51" s="126">
        <v>144.71946083090373</v>
      </c>
      <c r="AK51" s="126">
        <v>148.14020781232037</v>
      </c>
      <c r="AL51" s="126">
        <f t="shared" si="50"/>
        <v>139.377321</v>
      </c>
      <c r="AM51" s="126">
        <v>143.5234943486105</v>
      </c>
      <c r="AN51" s="126">
        <v>136.03854773269285</v>
      </c>
      <c r="AO51" s="126">
        <v>131.56196591226708</v>
      </c>
      <c r="AP51" s="126">
        <v>121.76552165733354</v>
      </c>
      <c r="AQ51" s="126">
        <f t="shared" si="51"/>
        <v>133.2223824</v>
      </c>
      <c r="AR51" s="126">
        <v>122.62615349973235</v>
      </c>
      <c r="AS51" s="126">
        <v>134.5005829523246</v>
      </c>
      <c r="AT51" s="126">
        <v>123.69065238410637</v>
      </c>
      <c r="AU51" s="126">
        <v>120.01000903182951</v>
      </c>
      <c r="AV51" s="126">
        <f t="shared" si="52"/>
        <v>125.2068495</v>
      </c>
      <c r="AW51" s="126">
        <v>129.63546911147702</v>
      </c>
      <c r="AX51" s="126">
        <v>140.6208069840248</v>
      </c>
      <c r="AY51" s="126">
        <v>132.3568036352398</v>
      </c>
      <c r="AZ51" s="126">
        <v>136.3948718543402</v>
      </c>
      <c r="BA51" s="126">
        <f t="shared" si="53"/>
        <v>134.7519879</v>
      </c>
      <c r="BB51" s="126">
        <v>155.1393545571204</v>
      </c>
      <c r="BC51" s="126">
        <v>179.13908218353416</v>
      </c>
      <c r="BD51" s="126">
        <v>158.98366346749742</v>
      </c>
      <c r="BE51" s="126">
        <v>157.3504974994141</v>
      </c>
      <c r="BF51" s="120"/>
      <c r="BG51" s="70">
        <v>150.65992800705575</v>
      </c>
      <c r="BH51" s="70">
        <v>145.04290966748295</v>
      </c>
      <c r="BI51" s="70">
        <v>140.61912721607357</v>
      </c>
      <c r="BJ51" s="70">
        <v>129.6586838546173</v>
      </c>
      <c r="BK51" s="130">
        <v>16.643351772048945</v>
      </c>
      <c r="BL51" s="138">
        <v>141.117863928166</v>
      </c>
      <c r="BM51" s="139">
        <v>160.2</v>
      </c>
      <c r="BN51" s="139">
        <v>183.29</v>
      </c>
      <c r="BO51" s="134">
        <v>165.81</v>
      </c>
      <c r="BP51" s="32"/>
      <c r="BQ51" s="134">
        <v>175.93</v>
      </c>
      <c r="BR51" s="134">
        <v>175.89</v>
      </c>
      <c r="BS51" s="135">
        <v>162.46</v>
      </c>
      <c r="BT51" s="135">
        <v>157.36</v>
      </c>
      <c r="BU51" s="32"/>
      <c r="BV51" s="136">
        <f>BT51+(BT51*13.77/100)</f>
        <v>179.028472</v>
      </c>
      <c r="BW51" s="136">
        <f>BV51+(BV51*17.47/100)</f>
        <v>210.3047461</v>
      </c>
      <c r="BX51" s="136">
        <f>BW51+(BW51*-16.68/100)</f>
        <v>175.2259144</v>
      </c>
      <c r="BY51" s="136">
        <f>BX51+(BX51*5.59/100)</f>
        <v>185.021043</v>
      </c>
      <c r="BZ51" s="32"/>
      <c r="CA51" s="136">
        <f>BY51+(BY51*3.26/100)</f>
        <v>191.052729</v>
      </c>
      <c r="CB51" s="136">
        <f>CA51+(CA51*2.3/100)</f>
        <v>195.4469418</v>
      </c>
      <c r="CC51" s="137">
        <f>CB51+(CB51*8.6/100)</f>
        <v>212.2553788</v>
      </c>
      <c r="CD51" s="137">
        <f>CC51+(CC51*-0.17/100)</f>
        <v>211.8945447</v>
      </c>
      <c r="CE51" s="32"/>
      <c r="CF51" s="136">
        <f t="shared" si="54"/>
        <v>208.4830425</v>
      </c>
      <c r="CG51" s="32"/>
      <c r="CH51" s="84"/>
      <c r="CI51" s="84"/>
      <c r="CJ51" s="32"/>
    </row>
    <row r="52">
      <c r="A52" s="124">
        <f t="shared" si="55"/>
        <v>3</v>
      </c>
      <c r="B52" s="32" t="s">
        <v>35</v>
      </c>
      <c r="D52" s="140">
        <v>94.92748239154314</v>
      </c>
      <c r="E52" s="140">
        <v>97.96778013359683</v>
      </c>
      <c r="F52" s="140">
        <v>103.86769117129724</v>
      </c>
      <c r="G52" s="140">
        <v>103.23704630356274</v>
      </c>
      <c r="H52" s="140">
        <f t="shared" si="44"/>
        <v>100</v>
      </c>
      <c r="I52" s="140">
        <v>105.57731826170654</v>
      </c>
      <c r="J52" s="140">
        <v>103.95873800417932</v>
      </c>
      <c r="K52" s="140">
        <v>104.66541175990238</v>
      </c>
      <c r="L52" s="140">
        <v>105.41261403205351</v>
      </c>
      <c r="M52" s="140">
        <f t="shared" si="45"/>
        <v>104.9035205</v>
      </c>
      <c r="N52" s="140">
        <v>106.04217065117388</v>
      </c>
      <c r="O52" s="140">
        <v>106.72229068681816</v>
      </c>
      <c r="P52" s="140">
        <v>108.34548733432177</v>
      </c>
      <c r="Q52" s="140">
        <v>108.00616026032088</v>
      </c>
      <c r="R52" s="140">
        <f t="shared" si="46"/>
        <v>107.2790272</v>
      </c>
      <c r="S52" s="140">
        <v>110.05131649584511</v>
      </c>
      <c r="T52" s="141">
        <v>111.40245593775569</v>
      </c>
      <c r="U52" s="141">
        <v>115.13648156000914</v>
      </c>
      <c r="V52" s="142">
        <v>114.53418123221577</v>
      </c>
      <c r="W52" s="140">
        <f t="shared" si="47"/>
        <v>112.7811088</v>
      </c>
      <c r="X52" s="142">
        <v>116.46797264598617</v>
      </c>
      <c r="Y52" s="140">
        <v>117.476598297686</v>
      </c>
      <c r="Z52" s="140">
        <v>119.94133099150075</v>
      </c>
      <c r="AA52" s="140">
        <v>123.0357466608334</v>
      </c>
      <c r="AB52" s="140">
        <f t="shared" si="48"/>
        <v>119.2304121</v>
      </c>
      <c r="AC52" s="140">
        <v>121.95764762646765</v>
      </c>
      <c r="AD52" s="143">
        <v>122.73324140227844</v>
      </c>
      <c r="AE52" s="140">
        <v>124.54268884240726</v>
      </c>
      <c r="AF52" s="140">
        <v>126.4443271063189</v>
      </c>
      <c r="AG52" s="140">
        <f t="shared" si="49"/>
        <v>123.9194762</v>
      </c>
      <c r="AH52" s="140">
        <v>129.74868754281016</v>
      </c>
      <c r="AI52" s="143">
        <v>131.4189510428827</v>
      </c>
      <c r="AJ52" s="140">
        <v>133.2230384350542</v>
      </c>
      <c r="AK52" s="140">
        <v>134.44327180110147</v>
      </c>
      <c r="AL52" s="140">
        <f t="shared" si="50"/>
        <v>132.2084872</v>
      </c>
      <c r="AM52" s="140">
        <v>135.29382059048658</v>
      </c>
      <c r="AN52" s="140">
        <v>133.2643330744938</v>
      </c>
      <c r="AO52" s="140">
        <v>132.4752469886749</v>
      </c>
      <c r="AP52" s="140">
        <v>129.9813730345453</v>
      </c>
      <c r="AQ52" s="140">
        <f t="shared" si="51"/>
        <v>132.7536934</v>
      </c>
      <c r="AR52" s="140">
        <v>131.72848259232833</v>
      </c>
      <c r="AS52" s="140">
        <v>133.80388499234778</v>
      </c>
      <c r="AT52" s="140">
        <v>133.78398774244184</v>
      </c>
      <c r="AU52" s="140">
        <v>132.30126323954056</v>
      </c>
      <c r="AV52" s="140">
        <f t="shared" si="52"/>
        <v>132.9044046</v>
      </c>
      <c r="AW52" s="140">
        <v>132.10539883951904</v>
      </c>
      <c r="AX52" s="140">
        <v>137.0640423721203</v>
      </c>
      <c r="AY52" s="140">
        <v>140.2686857530086</v>
      </c>
      <c r="AZ52" s="140">
        <v>139.36488209233627</v>
      </c>
      <c r="BA52" s="140">
        <f t="shared" si="53"/>
        <v>137.2007523</v>
      </c>
      <c r="BB52" s="140">
        <v>144.01093589660914</v>
      </c>
      <c r="BC52" s="140">
        <v>143.55389965403108</v>
      </c>
      <c r="BD52" s="140">
        <v>138.6784654079005</v>
      </c>
      <c r="BE52" s="140">
        <v>140.65551124335676</v>
      </c>
      <c r="BF52" s="120"/>
      <c r="BG52" s="144">
        <v>146.87703034260622</v>
      </c>
      <c r="BH52" s="144">
        <v>143.0990271735123</v>
      </c>
      <c r="BI52" s="144">
        <v>141.58353681096378</v>
      </c>
      <c r="BJ52" s="144">
        <v>140.27390700810238</v>
      </c>
      <c r="BK52" s="130">
        <v>4.024977763717459</v>
      </c>
      <c r="BL52" s="145">
        <v>145.616667625953</v>
      </c>
      <c r="BM52" s="146">
        <v>155.81</v>
      </c>
      <c r="BN52" s="146">
        <v>168.37</v>
      </c>
      <c r="BO52" s="147">
        <v>155.57</v>
      </c>
      <c r="BP52" s="32"/>
      <c r="BQ52" s="148">
        <v>161.49</v>
      </c>
      <c r="BR52" s="149">
        <v>162.83</v>
      </c>
      <c r="BS52" s="150">
        <v>160.89</v>
      </c>
      <c r="BT52" s="150">
        <v>171.29</v>
      </c>
      <c r="BU52" s="32"/>
      <c r="BV52" s="136">
        <f>BT52+(BT52*9.19/100)</f>
        <v>187.031551</v>
      </c>
      <c r="BW52" s="136">
        <f>BV52+(BV52*6.38/100)</f>
        <v>198.964164</v>
      </c>
      <c r="BX52" s="136">
        <f>BW52+(BW52*-2.74/100)</f>
        <v>193.5125459</v>
      </c>
      <c r="BY52" s="136">
        <f>BX52+(BX52*2.87/100)</f>
        <v>199.0663559</v>
      </c>
      <c r="BZ52" s="32"/>
      <c r="CA52" s="136">
        <f>BY52+(BY52*4.48/100)</f>
        <v>207.9845287</v>
      </c>
      <c r="CB52" s="136">
        <f>CA52+(CA52*0.59/100)</f>
        <v>209.2116374</v>
      </c>
      <c r="CC52" s="137">
        <f>CB52+(CB52*-5.3/100)</f>
        <v>198.1234206</v>
      </c>
      <c r="CD52" s="137">
        <f>CC52+(CC52*-1.94/100)</f>
        <v>194.2798263</v>
      </c>
      <c r="CE52" s="32"/>
      <c r="CF52" s="136">
        <f t="shared" si="54"/>
        <v>191.151921</v>
      </c>
      <c r="CG52" s="32"/>
      <c r="CH52" s="84"/>
      <c r="CI52" s="84"/>
      <c r="CJ52" s="32"/>
    </row>
    <row r="53">
      <c r="A53" s="124">
        <f t="shared" si="55"/>
        <v>4</v>
      </c>
      <c r="B53" s="32" t="s">
        <v>37</v>
      </c>
      <c r="D53" s="126">
        <v>98.747389552531</v>
      </c>
      <c r="E53" s="126">
        <v>97.90126944314805</v>
      </c>
      <c r="F53" s="126">
        <v>100.91277520635713</v>
      </c>
      <c r="G53" s="126">
        <v>102.43856579796388</v>
      </c>
      <c r="H53" s="126">
        <f t="shared" si="44"/>
        <v>100</v>
      </c>
      <c r="I53" s="126">
        <v>100.60054838500609</v>
      </c>
      <c r="J53" s="126">
        <v>100.56352267424045</v>
      </c>
      <c r="K53" s="126">
        <v>99.84755712980048</v>
      </c>
      <c r="L53" s="126">
        <v>102.35781717851016</v>
      </c>
      <c r="M53" s="126">
        <f t="shared" si="45"/>
        <v>100.8423613</v>
      </c>
      <c r="N53" s="126">
        <v>105.7428652879954</v>
      </c>
      <c r="O53" s="126">
        <v>105.9735118909324</v>
      </c>
      <c r="P53" s="126">
        <v>107.43321145017858</v>
      </c>
      <c r="Q53" s="126">
        <v>107.0436251406128</v>
      </c>
      <c r="R53" s="126">
        <f t="shared" si="46"/>
        <v>106.5483034</v>
      </c>
      <c r="S53" s="126">
        <v>108.36959476449852</v>
      </c>
      <c r="T53" s="127">
        <v>110.01422158568248</v>
      </c>
      <c r="U53" s="127">
        <v>114.02629295383143</v>
      </c>
      <c r="V53" s="128">
        <v>111.58715289210016</v>
      </c>
      <c r="W53" s="126">
        <f t="shared" si="47"/>
        <v>110.9993155</v>
      </c>
      <c r="X53" s="128">
        <v>112.5953171414043</v>
      </c>
      <c r="Y53" s="126">
        <v>113.69411412962047</v>
      </c>
      <c r="Z53" s="126">
        <v>116.7977420830208</v>
      </c>
      <c r="AA53" s="126">
        <v>118.56199449464718</v>
      </c>
      <c r="AB53" s="126">
        <f t="shared" si="48"/>
        <v>115.412292</v>
      </c>
      <c r="AC53" s="126">
        <v>116.06664647103264</v>
      </c>
      <c r="AD53" s="129">
        <v>116.1700204535493</v>
      </c>
      <c r="AE53" s="126">
        <v>118.79859154555534</v>
      </c>
      <c r="AF53" s="126">
        <v>127.21256131372571</v>
      </c>
      <c r="AG53" s="126">
        <f t="shared" si="49"/>
        <v>119.5619549</v>
      </c>
      <c r="AH53" s="126">
        <v>130.50134848193636</v>
      </c>
      <c r="AI53" s="129">
        <v>136.53856559334838</v>
      </c>
      <c r="AJ53" s="126">
        <v>133.10178975973804</v>
      </c>
      <c r="AK53" s="126">
        <v>129.25742801772364</v>
      </c>
      <c r="AL53" s="126">
        <f t="shared" si="50"/>
        <v>132.349783</v>
      </c>
      <c r="AM53" s="126">
        <v>124.17409051942492</v>
      </c>
      <c r="AN53" s="126">
        <v>125.49522272907616</v>
      </c>
      <c r="AO53" s="126">
        <v>134.61321177269807</v>
      </c>
      <c r="AP53" s="126">
        <v>139.09005131702534</v>
      </c>
      <c r="AQ53" s="126">
        <f t="shared" si="51"/>
        <v>130.8431441</v>
      </c>
      <c r="AR53" s="126">
        <v>139.20102263438685</v>
      </c>
      <c r="AS53" s="126">
        <v>138.1711708346163</v>
      </c>
      <c r="AT53" s="126">
        <v>145.2983634638873</v>
      </c>
      <c r="AU53" s="126">
        <v>147.54230993716854</v>
      </c>
      <c r="AV53" s="126">
        <f t="shared" si="52"/>
        <v>142.5532167</v>
      </c>
      <c r="AW53" s="126">
        <v>145.78866580165592</v>
      </c>
      <c r="AX53" s="126">
        <v>147.52357264296487</v>
      </c>
      <c r="AY53" s="126">
        <v>149.3127000468593</v>
      </c>
      <c r="AZ53" s="126">
        <v>150.70840982986311</v>
      </c>
      <c r="BA53" s="126">
        <f t="shared" si="53"/>
        <v>148.3333371</v>
      </c>
      <c r="BB53" s="126">
        <v>152.2112681915637</v>
      </c>
      <c r="BC53" s="126">
        <v>147.58331756029153</v>
      </c>
      <c r="BD53" s="126">
        <v>143.37947696575148</v>
      </c>
      <c r="BE53" s="126">
        <v>136.99429769995194</v>
      </c>
      <c r="BF53" s="120"/>
      <c r="BG53" s="70">
        <v>132.54568960380155</v>
      </c>
      <c r="BH53" s="70">
        <v>140.40052786254006</v>
      </c>
      <c r="BI53" s="70">
        <v>146.43730605791055</v>
      </c>
      <c r="BJ53" s="70">
        <v>145.48127880691254</v>
      </c>
      <c r="BK53" s="130">
        <v>-4.301953460838419</v>
      </c>
      <c r="BL53" s="138">
        <v>146.809073279911</v>
      </c>
      <c r="BM53" s="139">
        <v>152.17</v>
      </c>
      <c r="BN53" s="139">
        <v>156.21</v>
      </c>
      <c r="BO53" s="134">
        <v>153.6</v>
      </c>
      <c r="BP53" s="32"/>
      <c r="BQ53" s="134">
        <v>155.93</v>
      </c>
      <c r="BR53" s="134">
        <v>157.35</v>
      </c>
      <c r="BS53" s="135">
        <v>165.55</v>
      </c>
      <c r="BT53" s="135">
        <v>175.82</v>
      </c>
      <c r="BU53" s="32"/>
      <c r="BV53" s="136">
        <f>BT53+(BT53*5.14/100)</f>
        <v>184.857148</v>
      </c>
      <c r="BW53" s="136">
        <f>BV53+(BV53*6.33/100)</f>
        <v>196.5586055</v>
      </c>
      <c r="BX53" s="136">
        <f>BW53+(BW53*-6.26/100)</f>
        <v>184.2540368</v>
      </c>
      <c r="BY53" s="136">
        <f>BX53+(BX53*-13.41/100)</f>
        <v>159.5455704</v>
      </c>
      <c r="BZ53" s="32"/>
      <c r="CA53" s="136">
        <f>BY53+(BY53*-0.77/100)</f>
        <v>158.3170695</v>
      </c>
      <c r="CB53" s="136">
        <f>CA53+(CA53*2.63/100)</f>
        <v>162.4808085</v>
      </c>
      <c r="CC53" s="137">
        <f>CB53+(CB53*7.51/100)</f>
        <v>174.6831172</v>
      </c>
      <c r="CD53" s="137">
        <f>CC53+(CC53*-5.65/100)</f>
        <v>164.8135211</v>
      </c>
      <c r="CE53" s="32"/>
      <c r="CF53" s="136">
        <f t="shared" si="54"/>
        <v>162.1600234</v>
      </c>
      <c r="CG53" s="32"/>
      <c r="CH53" s="84"/>
      <c r="CI53" s="84"/>
      <c r="CJ53" s="32"/>
    </row>
    <row r="54">
      <c r="A54" s="124">
        <f t="shared" si="55"/>
        <v>5</v>
      </c>
      <c r="B54" s="32" t="s">
        <v>38</v>
      </c>
      <c r="D54" s="126">
        <v>95.62005664383746</v>
      </c>
      <c r="E54" s="126">
        <v>100.47550354820702</v>
      </c>
      <c r="F54" s="126">
        <v>103.01902407127598</v>
      </c>
      <c r="G54" s="126">
        <v>100.88541573667948</v>
      </c>
      <c r="H54" s="126">
        <f t="shared" si="44"/>
        <v>100</v>
      </c>
      <c r="I54" s="126">
        <v>97.18994627630708</v>
      </c>
      <c r="J54" s="126">
        <v>99.01470119878722</v>
      </c>
      <c r="K54" s="126">
        <v>112.79651806940284</v>
      </c>
      <c r="L54" s="126">
        <v>110.22072115347498</v>
      </c>
      <c r="M54" s="126">
        <f t="shared" si="45"/>
        <v>104.8054717</v>
      </c>
      <c r="N54" s="126">
        <v>110.3681715633226</v>
      </c>
      <c r="O54" s="126">
        <v>110.7470971128683</v>
      </c>
      <c r="P54" s="126">
        <v>113.49795826326071</v>
      </c>
      <c r="Q54" s="126">
        <v>117.39601648339918</v>
      </c>
      <c r="R54" s="126">
        <f t="shared" si="46"/>
        <v>113.0023109</v>
      </c>
      <c r="S54" s="126">
        <v>116.82438752096992</v>
      </c>
      <c r="T54" s="127">
        <v>118.28691020787879</v>
      </c>
      <c r="U54" s="127">
        <v>120.54634919612914</v>
      </c>
      <c r="V54" s="128">
        <v>118.60217889033085</v>
      </c>
      <c r="W54" s="126">
        <f t="shared" si="47"/>
        <v>118.5649565</v>
      </c>
      <c r="X54" s="128">
        <v>122.26907342452024</v>
      </c>
      <c r="Y54" s="126">
        <v>121.8250901579333</v>
      </c>
      <c r="Z54" s="126">
        <v>129.10698963272907</v>
      </c>
      <c r="AA54" s="126">
        <v>132.387436745771</v>
      </c>
      <c r="AB54" s="126">
        <f t="shared" si="48"/>
        <v>126.3971475</v>
      </c>
      <c r="AC54" s="126">
        <v>130.017324072418</v>
      </c>
      <c r="AD54" s="129">
        <v>130.76387133668618</v>
      </c>
      <c r="AE54" s="126">
        <v>137.75949908408975</v>
      </c>
      <c r="AF54" s="126">
        <v>147.72293991240232</v>
      </c>
      <c r="AG54" s="126">
        <f t="shared" si="49"/>
        <v>136.5659086</v>
      </c>
      <c r="AH54" s="126">
        <v>148.00163606166896</v>
      </c>
      <c r="AI54" s="129">
        <v>155.1396195409643</v>
      </c>
      <c r="AJ54" s="126">
        <v>145.0363500331754</v>
      </c>
      <c r="AK54" s="126">
        <v>142.21705298694667</v>
      </c>
      <c r="AL54" s="126">
        <f t="shared" si="50"/>
        <v>147.5986647</v>
      </c>
      <c r="AM54" s="126">
        <v>146.14308122355146</v>
      </c>
      <c r="AN54" s="126">
        <v>144.32653731411642</v>
      </c>
      <c r="AO54" s="126">
        <v>147.7407108408968</v>
      </c>
      <c r="AP54" s="126">
        <v>141.94455231037716</v>
      </c>
      <c r="AQ54" s="126">
        <f t="shared" si="51"/>
        <v>145.0387204</v>
      </c>
      <c r="AR54" s="126">
        <v>141.89221911339473</v>
      </c>
      <c r="AS54" s="126">
        <v>148.66741552777992</v>
      </c>
      <c r="AT54" s="126">
        <v>146.89607337146109</v>
      </c>
      <c r="AU54" s="126">
        <v>152.1293738690591</v>
      </c>
      <c r="AV54" s="126">
        <f t="shared" si="52"/>
        <v>147.3962705</v>
      </c>
      <c r="AW54" s="126">
        <v>145.69446874454482</v>
      </c>
      <c r="AX54" s="126">
        <v>147.4186836780823</v>
      </c>
      <c r="AY54" s="126">
        <v>147.94713578635478</v>
      </c>
      <c r="AZ54" s="126">
        <v>141.58822436615785</v>
      </c>
      <c r="BA54" s="126">
        <f t="shared" si="53"/>
        <v>145.6621281</v>
      </c>
      <c r="BB54" s="126">
        <v>141.7971512695443</v>
      </c>
      <c r="BC54" s="126">
        <v>148.25809287243237</v>
      </c>
      <c r="BD54" s="126">
        <v>132.68631679154055</v>
      </c>
      <c r="BE54" s="126">
        <v>136.06639688147</v>
      </c>
      <c r="BF54" s="120"/>
      <c r="BG54" s="70">
        <v>148.76538825029104</v>
      </c>
      <c r="BH54" s="70">
        <v>129.11258186003747</v>
      </c>
      <c r="BI54" s="70">
        <v>127.0356241646291</v>
      </c>
      <c r="BJ54" s="70">
        <v>128.44540556763755</v>
      </c>
      <c r="BK54" s="130">
        <v>-17.40039030416044</v>
      </c>
      <c r="BL54" s="138">
        <v>122.973383003451</v>
      </c>
      <c r="BM54" s="132">
        <v>139.641383181829</v>
      </c>
      <c r="BN54" s="133">
        <v>148.420345866194</v>
      </c>
      <c r="BO54" s="134">
        <v>133.44</v>
      </c>
      <c r="BP54" s="32"/>
      <c r="BQ54" s="134">
        <v>146.41</v>
      </c>
      <c r="BR54" s="134">
        <v>146.35</v>
      </c>
      <c r="BS54" s="135">
        <v>142.69</v>
      </c>
      <c r="BT54" s="135">
        <v>146.64</v>
      </c>
      <c r="BU54" s="32"/>
      <c r="BV54" s="136">
        <f>BT54+(BT54*3.09/100)</f>
        <v>151.171176</v>
      </c>
      <c r="BW54" s="136">
        <f>BV54+(BV54*9.66/100)</f>
        <v>165.7743116</v>
      </c>
      <c r="BX54" s="136">
        <f>BW54+(BW54*-11.81/100)</f>
        <v>146.1963654</v>
      </c>
      <c r="BY54" s="136">
        <f>BX54+(BX54*-7.99/100)</f>
        <v>134.5152758</v>
      </c>
      <c r="BZ54" s="32"/>
      <c r="CA54" s="136">
        <f>BY54+(BY54*7.12/100)</f>
        <v>144.0927634</v>
      </c>
      <c r="CB54" s="136">
        <f>CA54+(CA54*-3.62/100)</f>
        <v>138.8766054</v>
      </c>
      <c r="CC54" s="137">
        <f>CB54+(CB54*-1.34/100)</f>
        <v>137.0156589</v>
      </c>
      <c r="CD54" s="137">
        <f>CC54+(CC54*-10.9/100)</f>
        <v>122.0809521</v>
      </c>
      <c r="CE54" s="32"/>
      <c r="CF54" s="136">
        <f t="shared" si="54"/>
        <v>120.1154487</v>
      </c>
      <c r="CG54" s="32"/>
      <c r="CH54" s="84"/>
      <c r="CI54" s="84"/>
      <c r="CJ54" s="32"/>
    </row>
    <row r="55">
      <c r="A55" s="124">
        <f t="shared" si="55"/>
        <v>6</v>
      </c>
      <c r="B55" s="32" t="s">
        <v>39</v>
      </c>
      <c r="D55" s="140">
        <v>94.92748239154314</v>
      </c>
      <c r="E55" s="140">
        <v>97.96778013359683</v>
      </c>
      <c r="F55" s="140">
        <v>103.86769117129724</v>
      </c>
      <c r="G55" s="140">
        <v>103.23704630356274</v>
      </c>
      <c r="H55" s="140">
        <f t="shared" si="44"/>
        <v>100</v>
      </c>
      <c r="I55" s="140">
        <v>105.57731826170654</v>
      </c>
      <c r="J55" s="140">
        <v>103.95873800417932</v>
      </c>
      <c r="K55" s="140">
        <v>104.66541175990238</v>
      </c>
      <c r="L55" s="140">
        <v>105.41261403205351</v>
      </c>
      <c r="M55" s="140">
        <f t="shared" si="45"/>
        <v>104.9035205</v>
      </c>
      <c r="N55" s="140">
        <v>106.04217065117388</v>
      </c>
      <c r="O55" s="140">
        <v>106.72229068681816</v>
      </c>
      <c r="P55" s="140">
        <v>108.34548733432177</v>
      </c>
      <c r="Q55" s="140">
        <v>108.00616026032088</v>
      </c>
      <c r="R55" s="140">
        <f t="shared" si="46"/>
        <v>107.2790272</v>
      </c>
      <c r="S55" s="140">
        <v>110.05131649584511</v>
      </c>
      <c r="T55" s="141">
        <v>111.40245593775569</v>
      </c>
      <c r="U55" s="141">
        <v>115.13648156000914</v>
      </c>
      <c r="V55" s="142">
        <v>114.53418123221577</v>
      </c>
      <c r="W55" s="140">
        <f t="shared" si="47"/>
        <v>112.7811088</v>
      </c>
      <c r="X55" s="142">
        <v>116.46797264598617</v>
      </c>
      <c r="Y55" s="140">
        <v>117.476598297686</v>
      </c>
      <c r="Z55" s="140">
        <v>119.94133099150075</v>
      </c>
      <c r="AA55" s="140">
        <v>123.0357466608334</v>
      </c>
      <c r="AB55" s="140">
        <f t="shared" si="48"/>
        <v>119.2304121</v>
      </c>
      <c r="AC55" s="140">
        <v>121.95764762646765</v>
      </c>
      <c r="AD55" s="143">
        <v>122.73324140227844</v>
      </c>
      <c r="AE55" s="140">
        <v>124.54268884240726</v>
      </c>
      <c r="AF55" s="140">
        <v>126.4443271063189</v>
      </c>
      <c r="AG55" s="140">
        <f t="shared" si="49"/>
        <v>123.9194762</v>
      </c>
      <c r="AH55" s="140">
        <v>129.74868754281016</v>
      </c>
      <c r="AI55" s="143">
        <v>131.4189510428827</v>
      </c>
      <c r="AJ55" s="140">
        <v>133.2230384350542</v>
      </c>
      <c r="AK55" s="140">
        <v>134.44327180110147</v>
      </c>
      <c r="AL55" s="140">
        <f t="shared" si="50"/>
        <v>132.2084872</v>
      </c>
      <c r="AM55" s="140">
        <v>135.29382059048658</v>
      </c>
      <c r="AN55" s="140">
        <v>133.2643330744938</v>
      </c>
      <c r="AO55" s="140">
        <v>132.4752469886749</v>
      </c>
      <c r="AP55" s="140">
        <v>129.9813730345453</v>
      </c>
      <c r="AQ55" s="140">
        <f t="shared" si="51"/>
        <v>132.7536934</v>
      </c>
      <c r="AR55" s="140">
        <v>131.72848259232833</v>
      </c>
      <c r="AS55" s="140">
        <v>133.80388499234778</v>
      </c>
      <c r="AT55" s="140">
        <v>133.78398774244184</v>
      </c>
      <c r="AU55" s="140">
        <v>132.30126323954056</v>
      </c>
      <c r="AV55" s="140">
        <f t="shared" si="52"/>
        <v>132.9044046</v>
      </c>
      <c r="AW55" s="140">
        <v>132.10539883951904</v>
      </c>
      <c r="AX55" s="140">
        <v>137.0640423721203</v>
      </c>
      <c r="AY55" s="140">
        <v>140.2686857530086</v>
      </c>
      <c r="AZ55" s="140">
        <v>139.36488209233627</v>
      </c>
      <c r="BA55" s="140">
        <f t="shared" si="53"/>
        <v>137.2007523</v>
      </c>
      <c r="BB55" s="140">
        <v>144.01093589660914</v>
      </c>
      <c r="BC55" s="140">
        <v>143.55389965403108</v>
      </c>
      <c r="BD55" s="140">
        <v>138.6784654079005</v>
      </c>
      <c r="BE55" s="140">
        <v>140.65551124335676</v>
      </c>
      <c r="BF55" s="120"/>
      <c r="BG55" s="144">
        <v>146.87703034260622</v>
      </c>
      <c r="BH55" s="144">
        <v>143.0990271735123</v>
      </c>
      <c r="BI55" s="144">
        <v>141.58353681096378</v>
      </c>
      <c r="BJ55" s="144">
        <v>140.27390700810238</v>
      </c>
      <c r="BK55" s="130">
        <v>-5.549749972827158</v>
      </c>
      <c r="BL55" s="145">
        <v>145.616667625953</v>
      </c>
      <c r="BM55" s="146">
        <v>155.81</v>
      </c>
      <c r="BN55" s="146">
        <v>168.37</v>
      </c>
      <c r="BO55" s="147">
        <v>155.57</v>
      </c>
      <c r="BP55" s="32"/>
      <c r="BQ55" s="148">
        <v>161.49</v>
      </c>
      <c r="BR55" s="149">
        <v>162.83</v>
      </c>
      <c r="BS55" s="150">
        <v>160.89</v>
      </c>
      <c r="BT55" s="150">
        <v>171.29</v>
      </c>
      <c r="BU55" s="32"/>
      <c r="BV55" s="136">
        <f>BT55+(BT55*0.9/100)</f>
        <v>172.83161</v>
      </c>
      <c r="BW55" s="136">
        <f>BV55+(BV55*4.54/100)</f>
        <v>180.6781651</v>
      </c>
      <c r="BX55" s="136">
        <f>BW55+(BW55*-9.09/100)</f>
        <v>164.2545199</v>
      </c>
      <c r="BY55" s="136">
        <f>BX55+(BX55*1.72/100)</f>
        <v>167.0796976</v>
      </c>
      <c r="BZ55" s="32"/>
      <c r="CA55" s="136">
        <f>BY55+(BY55*0.7/100)</f>
        <v>168.2492555</v>
      </c>
      <c r="CB55" s="136">
        <f>CA55+(CA55*3.89/100)</f>
        <v>174.7941516</v>
      </c>
      <c r="CC55" s="137">
        <f>CB55+(CB55*0.43/100)</f>
        <v>175.5457664</v>
      </c>
      <c r="CD55" s="137">
        <f>CC55+(CC55*0.3/100)</f>
        <v>176.0724037</v>
      </c>
      <c r="CE55" s="32"/>
      <c r="CF55" s="136">
        <f t="shared" si="54"/>
        <v>173.237638</v>
      </c>
      <c r="CG55" s="32"/>
      <c r="CH55" s="84"/>
      <c r="CI55" s="84"/>
      <c r="CJ55" s="32"/>
    </row>
    <row r="56">
      <c r="A56" s="124">
        <f t="shared" si="55"/>
        <v>7</v>
      </c>
      <c r="B56" s="32" t="s">
        <v>40</v>
      </c>
      <c r="D56" s="126">
        <v>98.41878926542712</v>
      </c>
      <c r="E56" s="126">
        <v>101.24818500951731</v>
      </c>
      <c r="F56" s="126">
        <v>102.70197273719174</v>
      </c>
      <c r="G56" s="126">
        <v>97.63105298786373</v>
      </c>
      <c r="H56" s="126">
        <f t="shared" si="44"/>
        <v>100</v>
      </c>
      <c r="I56" s="126">
        <v>93.80570330966759</v>
      </c>
      <c r="J56" s="126">
        <v>94.85677731218762</v>
      </c>
      <c r="K56" s="126">
        <v>100.9330866669887</v>
      </c>
      <c r="L56" s="126">
        <v>104.15074492913101</v>
      </c>
      <c r="M56" s="126">
        <f t="shared" si="45"/>
        <v>98.43657805</v>
      </c>
      <c r="N56" s="126">
        <v>108.94273552250394</v>
      </c>
      <c r="O56" s="126">
        <v>107.02231856564619</v>
      </c>
      <c r="P56" s="126">
        <v>112.42488556912973</v>
      </c>
      <c r="Q56" s="126">
        <v>116.79172571705567</v>
      </c>
      <c r="R56" s="126">
        <f t="shared" si="46"/>
        <v>111.2954163</v>
      </c>
      <c r="S56" s="126">
        <v>116.78399326455649</v>
      </c>
      <c r="T56" s="127">
        <v>117.20295788445482</v>
      </c>
      <c r="U56" s="127">
        <v>119.56767140737395</v>
      </c>
      <c r="V56" s="128">
        <v>116.56508323588768</v>
      </c>
      <c r="W56" s="126">
        <f t="shared" si="47"/>
        <v>117.5299264</v>
      </c>
      <c r="X56" s="128">
        <v>125.32016966689373</v>
      </c>
      <c r="Y56" s="126">
        <v>129.17250535071614</v>
      </c>
      <c r="Z56" s="126">
        <v>130.8109104692051</v>
      </c>
      <c r="AA56" s="126">
        <v>131.7541079544136</v>
      </c>
      <c r="AB56" s="126">
        <f t="shared" si="48"/>
        <v>129.2644234</v>
      </c>
      <c r="AC56" s="126">
        <v>137.0698232190854</v>
      </c>
      <c r="AD56" s="129">
        <v>134.89835641010922</v>
      </c>
      <c r="AE56" s="126">
        <v>145.06002955131558</v>
      </c>
      <c r="AF56" s="126">
        <v>168.02612765533578</v>
      </c>
      <c r="AG56" s="126">
        <f t="shared" si="49"/>
        <v>146.2635842</v>
      </c>
      <c r="AH56" s="126">
        <v>171.78822149258409</v>
      </c>
      <c r="AI56" s="129">
        <v>177.92110705044817</v>
      </c>
      <c r="AJ56" s="126">
        <v>175.8093131764606</v>
      </c>
      <c r="AK56" s="126">
        <v>166.53666498545837</v>
      </c>
      <c r="AL56" s="126">
        <f t="shared" si="50"/>
        <v>173.0138267</v>
      </c>
      <c r="AM56" s="126">
        <v>170.1830784697274</v>
      </c>
      <c r="AN56" s="126">
        <v>185.96756224644642</v>
      </c>
      <c r="AO56" s="126">
        <v>181.07538931843933</v>
      </c>
      <c r="AP56" s="126">
        <v>179.07191125307236</v>
      </c>
      <c r="AQ56" s="126">
        <f t="shared" si="51"/>
        <v>179.0744853</v>
      </c>
      <c r="AR56" s="126">
        <v>176.23663933872822</v>
      </c>
      <c r="AS56" s="126">
        <v>173.10706848390956</v>
      </c>
      <c r="AT56" s="126">
        <v>175.74351815986552</v>
      </c>
      <c r="AU56" s="126">
        <v>187.1727975783201</v>
      </c>
      <c r="AV56" s="126">
        <f t="shared" si="52"/>
        <v>178.0650059</v>
      </c>
      <c r="AW56" s="126">
        <v>189.87013607224262</v>
      </c>
      <c r="AX56" s="126">
        <v>188.0666324192175</v>
      </c>
      <c r="AY56" s="126">
        <v>192.55013281537626</v>
      </c>
      <c r="AZ56" s="126">
        <v>190.7071678826503</v>
      </c>
      <c r="BA56" s="126">
        <f t="shared" si="53"/>
        <v>190.2985173</v>
      </c>
      <c r="BB56" s="126">
        <v>204.2624955966339</v>
      </c>
      <c r="BC56" s="126">
        <v>198.94483972911803</v>
      </c>
      <c r="BD56" s="126">
        <v>187.70820659953566</v>
      </c>
      <c r="BE56" s="126">
        <v>176.05350942057717</v>
      </c>
      <c r="BF56" s="120"/>
      <c r="BG56" s="70">
        <v>181.72669112062636</v>
      </c>
      <c r="BH56" s="70">
        <v>185.9762777429578</v>
      </c>
      <c r="BI56" s="70">
        <v>183.67930461010505</v>
      </c>
      <c r="BJ56" s="70">
        <v>179.8454859287949</v>
      </c>
      <c r="BK56" s="130">
        <v>3.930862552019761</v>
      </c>
      <c r="BL56" s="138">
        <v>185.748764320465</v>
      </c>
      <c r="BM56" s="132">
        <v>184.80344134644</v>
      </c>
      <c r="BN56" s="133">
        <v>191.119397361087</v>
      </c>
      <c r="BO56" s="134">
        <v>190.33</v>
      </c>
      <c r="BP56" s="32"/>
      <c r="BQ56" s="134">
        <v>193.55</v>
      </c>
      <c r="BR56" s="134">
        <v>186.93</v>
      </c>
      <c r="BS56" s="135">
        <v>194.57</v>
      </c>
      <c r="BT56" s="135">
        <v>196.37</v>
      </c>
      <c r="BU56" s="32"/>
      <c r="BV56" s="136">
        <f>BT56+(BT56*4.55/100)</f>
        <v>205.304835</v>
      </c>
      <c r="BW56" s="136">
        <f>BV56+(BV56*-3.63/100)</f>
        <v>197.8522695</v>
      </c>
      <c r="BX56" s="136">
        <f>BW56+(BW56*-2.48/100)</f>
        <v>192.9455332</v>
      </c>
      <c r="BY56" s="136">
        <f>BX56+(BX56*-7.84/100)</f>
        <v>177.8186034</v>
      </c>
      <c r="BZ56" s="32"/>
      <c r="CA56" s="136">
        <f>BY56+(BY56*15.94/100)</f>
        <v>206.1628888</v>
      </c>
      <c r="CB56" s="136">
        <f>CA56+(CA56*-1.43/100)</f>
        <v>203.2147595</v>
      </c>
      <c r="CC56" s="137">
        <f>CB56+(CB56*-0.51/100)</f>
        <v>202.1783642</v>
      </c>
      <c r="CD56" s="137">
        <f>CC56+(CC56*4.53/100)</f>
        <v>211.3370441</v>
      </c>
      <c r="CE56" s="32"/>
      <c r="CF56" s="136">
        <f t="shared" si="54"/>
        <v>207.9345177</v>
      </c>
      <c r="CG56" s="32"/>
      <c r="CH56" s="84"/>
      <c r="CI56" s="84"/>
      <c r="CJ56" s="32"/>
    </row>
    <row r="57">
      <c r="A57" s="124">
        <f t="shared" si="55"/>
        <v>8</v>
      </c>
      <c r="B57" s="32" t="s">
        <v>42</v>
      </c>
      <c r="D57" s="126">
        <v>96.30286539080926</v>
      </c>
      <c r="E57" s="126">
        <v>98.37338667043052</v>
      </c>
      <c r="F57" s="126">
        <v>101.06406676188772</v>
      </c>
      <c r="G57" s="126">
        <v>104.25968117687239</v>
      </c>
      <c r="H57" s="126">
        <f t="shared" si="44"/>
        <v>100</v>
      </c>
      <c r="I57" s="126">
        <v>100.5209988086299</v>
      </c>
      <c r="J57" s="126">
        <v>103.19878636671524</v>
      </c>
      <c r="K57" s="126">
        <v>109.06801795787383</v>
      </c>
      <c r="L57" s="126">
        <v>110.23628721577427</v>
      </c>
      <c r="M57" s="126">
        <f t="shared" si="45"/>
        <v>105.7560226</v>
      </c>
      <c r="N57" s="126">
        <v>111.11591919198638</v>
      </c>
      <c r="O57" s="126">
        <v>112.54690647166228</v>
      </c>
      <c r="P57" s="126">
        <v>117.19041804649476</v>
      </c>
      <c r="Q57" s="126">
        <v>118.76468323734089</v>
      </c>
      <c r="R57" s="126">
        <f t="shared" si="46"/>
        <v>114.9044817</v>
      </c>
      <c r="S57" s="126">
        <v>115.55422043419809</v>
      </c>
      <c r="T57" s="127">
        <v>116.04135335522255</v>
      </c>
      <c r="U57" s="127">
        <v>120.94182825435696</v>
      </c>
      <c r="V57" s="128">
        <v>123.06333357182525</v>
      </c>
      <c r="W57" s="126">
        <f t="shared" si="47"/>
        <v>118.9001839</v>
      </c>
      <c r="X57" s="128">
        <v>126.74701230054814</v>
      </c>
      <c r="Y57" s="126">
        <v>127.13829437096496</v>
      </c>
      <c r="Z57" s="126">
        <v>133.2667554651998</v>
      </c>
      <c r="AA57" s="126">
        <v>136.70444562045918</v>
      </c>
      <c r="AB57" s="126">
        <f t="shared" si="48"/>
        <v>130.9641269</v>
      </c>
      <c r="AC57" s="126">
        <v>136.6506752553763</v>
      </c>
      <c r="AD57" s="129">
        <v>138.07873084570193</v>
      </c>
      <c r="AE57" s="126">
        <v>147.69516208713455</v>
      </c>
      <c r="AF57" s="126">
        <v>152.28476288773143</v>
      </c>
      <c r="AG57" s="126">
        <f t="shared" si="49"/>
        <v>143.6773328</v>
      </c>
      <c r="AH57" s="126">
        <v>153.11939468071606</v>
      </c>
      <c r="AI57" s="129">
        <v>153.5334449511539</v>
      </c>
      <c r="AJ57" s="126">
        <v>156.99301498562969</v>
      </c>
      <c r="AK57" s="126">
        <v>158.62821709431674</v>
      </c>
      <c r="AL57" s="126">
        <f t="shared" si="50"/>
        <v>155.5685179</v>
      </c>
      <c r="AM57" s="126">
        <v>163.7116723485295</v>
      </c>
      <c r="AN57" s="126">
        <v>163.15016458389275</v>
      </c>
      <c r="AO57" s="126">
        <v>170.74233431052144</v>
      </c>
      <c r="AP57" s="126">
        <v>169.47437742968455</v>
      </c>
      <c r="AQ57" s="126">
        <f t="shared" si="51"/>
        <v>166.7696372</v>
      </c>
      <c r="AR57" s="126">
        <v>167.47839036876536</v>
      </c>
      <c r="AS57" s="126">
        <v>167.1618753070336</v>
      </c>
      <c r="AT57" s="126">
        <v>180.01277669529642</v>
      </c>
      <c r="AU57" s="126">
        <v>178.72674464645115</v>
      </c>
      <c r="AV57" s="126">
        <f t="shared" si="52"/>
        <v>173.3449468</v>
      </c>
      <c r="AW57" s="126">
        <v>180.11625777653867</v>
      </c>
      <c r="AX57" s="126">
        <v>182.6496260034719</v>
      </c>
      <c r="AY57" s="126">
        <v>189.70651188140786</v>
      </c>
      <c r="AZ57" s="126">
        <v>193.39950609022188</v>
      </c>
      <c r="BA57" s="126">
        <f t="shared" si="53"/>
        <v>186.4679754</v>
      </c>
      <c r="BB57" s="126">
        <v>194.80060826653417</v>
      </c>
      <c r="BC57" s="126">
        <v>185.2986133855484</v>
      </c>
      <c r="BD57" s="126">
        <v>186.09226114651372</v>
      </c>
      <c r="BE57" s="126">
        <v>190.2613437739091</v>
      </c>
      <c r="BF57" s="120"/>
      <c r="BG57" s="70">
        <v>198.88549053677488</v>
      </c>
      <c r="BH57" s="70">
        <v>191.44702480663491</v>
      </c>
      <c r="BI57" s="70">
        <v>196.87699517058596</v>
      </c>
      <c r="BJ57" s="70">
        <v>197.46732407039016</v>
      </c>
      <c r="BK57" s="130">
        <v>-7.682162283699185</v>
      </c>
      <c r="BL57" s="138">
        <v>201.947657657574</v>
      </c>
      <c r="BM57" s="132">
        <v>217.131955414586</v>
      </c>
      <c r="BN57" s="133">
        <v>217.948991860982</v>
      </c>
      <c r="BO57" s="134">
        <v>223.51</v>
      </c>
      <c r="BP57" s="32"/>
      <c r="BQ57" s="134">
        <v>220.24</v>
      </c>
      <c r="BR57" s="134">
        <v>223.98</v>
      </c>
      <c r="BS57" s="135">
        <v>221.21</v>
      </c>
      <c r="BT57" s="135">
        <v>227.29</v>
      </c>
      <c r="BU57" s="32"/>
      <c r="BV57" s="136">
        <f>BT57+(BT57*-0.56/100)</f>
        <v>226.017176</v>
      </c>
      <c r="BW57" s="136">
        <f>BV57+(BV57*3.19/100)</f>
        <v>233.2271239</v>
      </c>
      <c r="BX57" s="136">
        <f>BW57+(BW57*-3.25/100)</f>
        <v>225.6472424</v>
      </c>
      <c r="BY57" s="136">
        <f>BX57+(BX57*-2.57/100)</f>
        <v>219.8481083</v>
      </c>
      <c r="BZ57" s="32"/>
      <c r="CA57" s="136">
        <f>BY57+(BY57*1.52/100)</f>
        <v>223.1897995</v>
      </c>
      <c r="CB57" s="136">
        <f>CA57+(CA57*-1.6/100)</f>
        <v>219.6187627</v>
      </c>
      <c r="CC57" s="137">
        <f>CB57+(CB57*2.83/100)</f>
        <v>225.8339737</v>
      </c>
      <c r="CD57" s="137">
        <f>CC57+(CC57*-1.32/100)</f>
        <v>222.8529652</v>
      </c>
      <c r="CE57" s="32"/>
      <c r="CF57" s="136">
        <f t="shared" si="54"/>
        <v>219.2650325</v>
      </c>
      <c r="CG57" s="32"/>
      <c r="CH57" s="84"/>
      <c r="CI57" s="84"/>
      <c r="CJ57" s="32"/>
    </row>
    <row r="58">
      <c r="A58" s="124">
        <f t="shared" si="55"/>
        <v>9</v>
      </c>
      <c r="B58" s="32" t="s">
        <v>43</v>
      </c>
      <c r="D58" s="126">
        <v>96.40517661828778</v>
      </c>
      <c r="E58" s="126">
        <v>102.97628747711083</v>
      </c>
      <c r="F58" s="126">
        <v>101.22572260187705</v>
      </c>
      <c r="G58" s="126">
        <v>99.39281330272438</v>
      </c>
      <c r="H58" s="126">
        <f t="shared" si="44"/>
        <v>100</v>
      </c>
      <c r="I58" s="126">
        <v>91.38393955734927</v>
      </c>
      <c r="J58" s="126">
        <v>99.88667909247033</v>
      </c>
      <c r="K58" s="126">
        <v>103.81168579322775</v>
      </c>
      <c r="L58" s="126">
        <v>103.26755271714818</v>
      </c>
      <c r="M58" s="126">
        <f t="shared" si="45"/>
        <v>99.58746429</v>
      </c>
      <c r="N58" s="126">
        <v>110.88948195387047</v>
      </c>
      <c r="O58" s="126">
        <v>106.97608542899623</v>
      </c>
      <c r="P58" s="126">
        <v>108.44264421467938</v>
      </c>
      <c r="Q58" s="126">
        <v>108.10476406127776</v>
      </c>
      <c r="R58" s="126">
        <f t="shared" si="46"/>
        <v>108.6032439</v>
      </c>
      <c r="S58" s="126">
        <v>110.33097737913961</v>
      </c>
      <c r="T58" s="127">
        <v>110.920227983519</v>
      </c>
      <c r="U58" s="127">
        <v>113.84385189434352</v>
      </c>
      <c r="V58" s="128">
        <v>112.0036319656466</v>
      </c>
      <c r="W58" s="126">
        <f t="shared" si="47"/>
        <v>111.7746723</v>
      </c>
      <c r="X58" s="128">
        <v>115.86190239996377</v>
      </c>
      <c r="Y58" s="126">
        <v>122.26680291118618</v>
      </c>
      <c r="Z58" s="126">
        <v>130.90477546971292</v>
      </c>
      <c r="AA58" s="126">
        <v>128.2043888745821</v>
      </c>
      <c r="AB58" s="126">
        <f t="shared" si="48"/>
        <v>124.3094674</v>
      </c>
      <c r="AC58" s="126">
        <v>130.4094548706967</v>
      </c>
      <c r="AD58" s="129">
        <v>131.21757573350553</v>
      </c>
      <c r="AE58" s="126">
        <v>126.48486853981196</v>
      </c>
      <c r="AF58" s="126">
        <v>141.89562022551925</v>
      </c>
      <c r="AG58" s="126">
        <f t="shared" si="49"/>
        <v>132.5018798</v>
      </c>
      <c r="AH58" s="126">
        <v>145.5738734700188</v>
      </c>
      <c r="AI58" s="129">
        <v>154.89597998844138</v>
      </c>
      <c r="AJ58" s="126">
        <v>149.09584326805566</v>
      </c>
      <c r="AK58" s="126">
        <v>145.76224156921953</v>
      </c>
      <c r="AL58" s="126">
        <f t="shared" si="50"/>
        <v>148.8319846</v>
      </c>
      <c r="AM58" s="126">
        <v>140.51363408614426</v>
      </c>
      <c r="AN58" s="126">
        <v>149.8617761952497</v>
      </c>
      <c r="AO58" s="126">
        <v>151.2238874289852</v>
      </c>
      <c r="AP58" s="126">
        <v>144.99690160078902</v>
      </c>
      <c r="AQ58" s="126">
        <f t="shared" si="51"/>
        <v>146.6490498</v>
      </c>
      <c r="AR58" s="126">
        <v>147.26755443845337</v>
      </c>
      <c r="AS58" s="126">
        <v>147.8096694624635</v>
      </c>
      <c r="AT58" s="126">
        <v>153.22246906273168</v>
      </c>
      <c r="AU58" s="126">
        <v>146.2243653814288</v>
      </c>
      <c r="AV58" s="126">
        <f t="shared" si="52"/>
        <v>148.6310146</v>
      </c>
      <c r="AW58" s="126">
        <v>153.17704098449857</v>
      </c>
      <c r="AX58" s="126">
        <v>153.73421198236898</v>
      </c>
      <c r="AY58" s="126">
        <v>142.61527505145014</v>
      </c>
      <c r="AZ58" s="126">
        <v>148.35385842962867</v>
      </c>
      <c r="BA58" s="126">
        <f t="shared" si="53"/>
        <v>149.4700966</v>
      </c>
      <c r="BB58" s="126">
        <v>165.85192811168008</v>
      </c>
      <c r="BC58" s="126">
        <v>169.56982286268968</v>
      </c>
      <c r="BD58" s="126">
        <v>161.40866071967375</v>
      </c>
      <c r="BE58" s="126">
        <v>154.87071801112407</v>
      </c>
      <c r="BF58" s="120"/>
      <c r="BG58" s="70">
        <v>160.87322054400303</v>
      </c>
      <c r="BH58" s="70">
        <v>162.3659832169789</v>
      </c>
      <c r="BI58" s="70">
        <v>178.82212918542396</v>
      </c>
      <c r="BJ58" s="70">
        <v>159.08108198797524</v>
      </c>
      <c r="BK58" s="130">
        <v>15.066985180025625</v>
      </c>
      <c r="BL58" s="138">
        <v>162.258172804364</v>
      </c>
      <c r="BM58" s="132">
        <v>176.739665275548</v>
      </c>
      <c r="BN58" s="133">
        <v>184.74220609236</v>
      </c>
      <c r="BO58" s="134">
        <v>178.95</v>
      </c>
      <c r="BP58" s="32"/>
      <c r="BQ58" s="134">
        <v>173.73</v>
      </c>
      <c r="BR58" s="134">
        <v>173.94</v>
      </c>
      <c r="BS58" s="135">
        <v>169.29</v>
      </c>
      <c r="BT58" s="135">
        <v>166.54</v>
      </c>
      <c r="BU58" s="32"/>
      <c r="BV58" s="136">
        <f>BT58+(BT58*32.91/100)</f>
        <v>221.348314</v>
      </c>
      <c r="BW58" s="136">
        <f>BV58+(BV58*3.74/100)</f>
        <v>229.6267409</v>
      </c>
      <c r="BX58" s="136">
        <f>BW58+(BW58*-12.66/100)</f>
        <v>200.5559955</v>
      </c>
      <c r="BY58" s="136">
        <f>BX58+(BX58*-5.95/100)</f>
        <v>188.6229138</v>
      </c>
      <c r="BZ58" s="32"/>
      <c r="CA58" s="136">
        <f>BY58+(BY58*-2.34/100)</f>
        <v>184.2091376</v>
      </c>
      <c r="CB58" s="136">
        <f>CA58+(CA58*3.32/100)</f>
        <v>190.324881</v>
      </c>
      <c r="CC58" s="137">
        <f>CB58+(CB58*4.52/100)</f>
        <v>198.9275656</v>
      </c>
      <c r="CD58" s="137">
        <f>CC58+(CC58*-10.35/100)</f>
        <v>178.3385626</v>
      </c>
      <c r="CE58" s="32"/>
      <c r="CF58" s="136">
        <f t="shared" si="54"/>
        <v>175.4673117</v>
      </c>
      <c r="CG58" s="32"/>
      <c r="CH58" s="84"/>
      <c r="CI58" s="84"/>
      <c r="CJ58" s="32"/>
    </row>
    <row r="59">
      <c r="A59" s="124">
        <f t="shared" si="55"/>
        <v>10</v>
      </c>
      <c r="B59" s="32" t="s">
        <v>44</v>
      </c>
      <c r="D59" s="126">
        <v>92.64451990170296</v>
      </c>
      <c r="E59" s="126">
        <v>97.99291690317209</v>
      </c>
      <c r="F59" s="126">
        <v>103.16561847771696</v>
      </c>
      <c r="G59" s="126">
        <v>106.19694471740792</v>
      </c>
      <c r="H59" s="126">
        <f t="shared" si="44"/>
        <v>100</v>
      </c>
      <c r="I59" s="126">
        <v>105.07331085657097</v>
      </c>
      <c r="J59" s="126">
        <v>105.73771304918898</v>
      </c>
      <c r="K59" s="126">
        <v>109.52523476975576</v>
      </c>
      <c r="L59" s="126">
        <v>110.19749809132078</v>
      </c>
      <c r="M59" s="126">
        <f t="shared" si="45"/>
        <v>107.6334392</v>
      </c>
      <c r="N59" s="126">
        <v>111.40332273872974</v>
      </c>
      <c r="O59" s="126">
        <v>113.91229184575411</v>
      </c>
      <c r="P59" s="126">
        <v>117.53009287906646</v>
      </c>
      <c r="Q59" s="126">
        <v>119.79152924093103</v>
      </c>
      <c r="R59" s="126">
        <f t="shared" si="46"/>
        <v>115.6593092</v>
      </c>
      <c r="S59" s="126">
        <v>120.02480243344768</v>
      </c>
      <c r="T59" s="127">
        <v>120.09651559715779</v>
      </c>
      <c r="U59" s="127">
        <v>123.84671391067006</v>
      </c>
      <c r="V59" s="128">
        <v>125.24407906878325</v>
      </c>
      <c r="W59" s="126">
        <f t="shared" si="47"/>
        <v>122.3030278</v>
      </c>
      <c r="X59" s="128">
        <v>132.6107519241412</v>
      </c>
      <c r="Y59" s="126">
        <v>135.74470917256605</v>
      </c>
      <c r="Z59" s="126">
        <v>137.58572356558724</v>
      </c>
      <c r="AA59" s="126">
        <v>137.97573377429214</v>
      </c>
      <c r="AB59" s="126">
        <f t="shared" si="48"/>
        <v>135.9792296</v>
      </c>
      <c r="AC59" s="126">
        <v>138.318480543165</v>
      </c>
      <c r="AD59" s="129">
        <v>141.1778469793718</v>
      </c>
      <c r="AE59" s="126">
        <v>147.95246404309034</v>
      </c>
      <c r="AF59" s="126">
        <v>149.77017715811658</v>
      </c>
      <c r="AG59" s="126">
        <f t="shared" si="49"/>
        <v>144.3047422</v>
      </c>
      <c r="AH59" s="126">
        <v>150.5120518084279</v>
      </c>
      <c r="AI59" s="129">
        <v>152.10679533525544</v>
      </c>
      <c r="AJ59" s="126">
        <v>152.11960954044386</v>
      </c>
      <c r="AK59" s="126">
        <v>153.6059865163849</v>
      </c>
      <c r="AL59" s="126">
        <f t="shared" si="50"/>
        <v>152.0861108</v>
      </c>
      <c r="AM59" s="126">
        <v>159.99820336155793</v>
      </c>
      <c r="AN59" s="126">
        <v>159.9844582686236</v>
      </c>
      <c r="AO59" s="126">
        <v>159.2966083530048</v>
      </c>
      <c r="AP59" s="126">
        <v>156.44695162988006</v>
      </c>
      <c r="AQ59" s="126">
        <f t="shared" si="51"/>
        <v>158.9315554</v>
      </c>
      <c r="AR59" s="126">
        <v>155.868771502931</v>
      </c>
      <c r="AS59" s="126">
        <v>155.72828386064563</v>
      </c>
      <c r="AT59" s="126">
        <v>161.77000957922496</v>
      </c>
      <c r="AU59" s="126">
        <v>159.615077740787</v>
      </c>
      <c r="AV59" s="126">
        <f t="shared" si="52"/>
        <v>158.2455357</v>
      </c>
      <c r="AW59" s="126">
        <v>159.68722689845848</v>
      </c>
      <c r="AX59" s="126">
        <v>165.48922440015804</v>
      </c>
      <c r="AY59" s="126">
        <v>165.83554502114387</v>
      </c>
      <c r="AZ59" s="126">
        <v>161.36554939404758</v>
      </c>
      <c r="BA59" s="126">
        <f t="shared" si="53"/>
        <v>163.0943864</v>
      </c>
      <c r="BB59" s="126">
        <v>161.26567272310209</v>
      </c>
      <c r="BC59" s="126">
        <v>162.79267209829655</v>
      </c>
      <c r="BD59" s="126">
        <v>163.33240745792259</v>
      </c>
      <c r="BE59" s="126">
        <v>164.33510141922295</v>
      </c>
      <c r="BF59" s="120"/>
      <c r="BG59" s="70">
        <v>186.10378971964258</v>
      </c>
      <c r="BH59" s="70">
        <v>183.54356186043438</v>
      </c>
      <c r="BI59" s="70">
        <v>182.20569789833144</v>
      </c>
      <c r="BJ59" s="70">
        <v>177.83093833713417</v>
      </c>
      <c r="BK59" s="130">
        <v>6.211529607196354</v>
      </c>
      <c r="BL59" s="138">
        <v>187.854238710184</v>
      </c>
      <c r="BM59" s="132">
        <v>203.458185181159</v>
      </c>
      <c r="BN59" s="133">
        <v>204.81172346589</v>
      </c>
      <c r="BO59" s="134">
        <v>198.26</v>
      </c>
      <c r="BP59" s="32"/>
      <c r="BQ59" s="134">
        <v>202.61</v>
      </c>
      <c r="BR59" s="134">
        <v>202.4</v>
      </c>
      <c r="BS59" s="135">
        <v>197.29</v>
      </c>
      <c r="BT59" s="135">
        <v>194.88</v>
      </c>
      <c r="BU59" s="32"/>
      <c r="BV59" s="136">
        <f>BT59+(BT59*0.22/100)</f>
        <v>195.308736</v>
      </c>
      <c r="BW59" s="136">
        <f>BV59+(BV59*8.28/100)</f>
        <v>211.4802993</v>
      </c>
      <c r="BX59" s="136">
        <f>BW59+(BW59*-3.54/100)</f>
        <v>203.9938967</v>
      </c>
      <c r="BY59" s="136">
        <f>BX59+(BX59*-7.01/100)</f>
        <v>189.6939246</v>
      </c>
      <c r="BZ59" s="32"/>
      <c r="CA59" s="136">
        <f>BY59+(BY59*6.56/100)</f>
        <v>202.137846</v>
      </c>
      <c r="CB59" s="136">
        <f>CA59+(CA59*0.01/100)</f>
        <v>202.1580598</v>
      </c>
      <c r="CC59" s="137">
        <f>CB59+(CB59*5.37/100)</f>
        <v>213.0139476</v>
      </c>
      <c r="CD59" s="137">
        <f>CC59+(CC59*-1.5/100)</f>
        <v>209.8187384</v>
      </c>
      <c r="CE59" s="32"/>
      <c r="CF59" s="136">
        <f t="shared" si="54"/>
        <v>206.4406567</v>
      </c>
      <c r="CG59" s="32"/>
      <c r="CH59" s="84"/>
      <c r="CI59" s="84"/>
      <c r="CJ59" s="32"/>
    </row>
    <row r="60">
      <c r="A60" s="124">
        <f t="shared" si="55"/>
        <v>11</v>
      </c>
      <c r="B60" s="32" t="s">
        <v>45</v>
      </c>
      <c r="D60" s="126">
        <v>92.32108616011425</v>
      </c>
      <c r="E60" s="126">
        <v>98.60070346108193</v>
      </c>
      <c r="F60" s="126">
        <v>104.0073017327021</v>
      </c>
      <c r="G60" s="126">
        <v>105.07090864610176</v>
      </c>
      <c r="H60" s="126">
        <f t="shared" si="44"/>
        <v>100</v>
      </c>
      <c r="I60" s="126">
        <v>103.16761046826021</v>
      </c>
      <c r="J60" s="126">
        <v>106.1826741065044</v>
      </c>
      <c r="K60" s="126">
        <v>109.8513025539307</v>
      </c>
      <c r="L60" s="126">
        <v>110.16334574147466</v>
      </c>
      <c r="M60" s="126">
        <f t="shared" si="45"/>
        <v>107.3412332</v>
      </c>
      <c r="N60" s="126">
        <v>108.85248431532459</v>
      </c>
      <c r="O60" s="126">
        <v>109.7734576828998</v>
      </c>
      <c r="P60" s="126">
        <v>113.05372454827886</v>
      </c>
      <c r="Q60" s="126">
        <v>112.9165231003052</v>
      </c>
      <c r="R60" s="126">
        <f t="shared" si="46"/>
        <v>111.1490474</v>
      </c>
      <c r="S60" s="126">
        <v>110.41323469342979</v>
      </c>
      <c r="T60" s="127">
        <v>111.08252041160183</v>
      </c>
      <c r="U60" s="127">
        <v>113.8072559400611</v>
      </c>
      <c r="V60" s="128">
        <v>115.57796592259315</v>
      </c>
      <c r="W60" s="126">
        <f t="shared" si="47"/>
        <v>112.7202442</v>
      </c>
      <c r="X60" s="128">
        <v>116.99822959221392</v>
      </c>
      <c r="Y60" s="126">
        <v>120.34672134251588</v>
      </c>
      <c r="Z60" s="126">
        <v>122.54256162055351</v>
      </c>
      <c r="AA60" s="126">
        <v>125.53070173257949</v>
      </c>
      <c r="AB60" s="126">
        <f t="shared" si="48"/>
        <v>121.3545536</v>
      </c>
      <c r="AC60" s="126">
        <v>125.48730818866113</v>
      </c>
      <c r="AD60" s="129">
        <v>130.09871321720968</v>
      </c>
      <c r="AE60" s="126">
        <v>137.2456665159705</v>
      </c>
      <c r="AF60" s="126">
        <v>144.34766824901843</v>
      </c>
      <c r="AG60" s="126">
        <f t="shared" si="49"/>
        <v>134.294839</v>
      </c>
      <c r="AH60" s="126">
        <v>145.70843186464134</v>
      </c>
      <c r="AI60" s="129">
        <v>142.58826753424628</v>
      </c>
      <c r="AJ60" s="126">
        <v>141.5093133644393</v>
      </c>
      <c r="AK60" s="126">
        <v>140.27443674807307</v>
      </c>
      <c r="AL60" s="126">
        <f t="shared" si="50"/>
        <v>142.5201124</v>
      </c>
      <c r="AM60" s="126">
        <v>142.28606538775747</v>
      </c>
      <c r="AN60" s="126">
        <v>142.1403420968323</v>
      </c>
      <c r="AO60" s="126">
        <v>144.50989616822991</v>
      </c>
      <c r="AP60" s="126">
        <v>144.5812625687092</v>
      </c>
      <c r="AQ60" s="126">
        <f t="shared" si="51"/>
        <v>143.3793916</v>
      </c>
      <c r="AR60" s="126">
        <v>143.74223515439806</v>
      </c>
      <c r="AS60" s="126">
        <v>146.750685728647</v>
      </c>
      <c r="AT60" s="126">
        <v>155.27570642297425</v>
      </c>
      <c r="AU60" s="126">
        <v>155.96015754685754</v>
      </c>
      <c r="AV60" s="126">
        <f t="shared" si="52"/>
        <v>150.4321962</v>
      </c>
      <c r="AW60" s="126">
        <v>157.36659533697306</v>
      </c>
      <c r="AX60" s="126">
        <v>159.13580088911857</v>
      </c>
      <c r="AY60" s="126">
        <v>162.8584280806589</v>
      </c>
      <c r="AZ60" s="126">
        <v>166.76891194057953</v>
      </c>
      <c r="BA60" s="126">
        <f t="shared" si="53"/>
        <v>161.5324341</v>
      </c>
      <c r="BB60" s="126">
        <v>157.4553774495434</v>
      </c>
      <c r="BC60" s="126">
        <v>160.29444505455515</v>
      </c>
      <c r="BD60" s="126">
        <v>153.19300196947293</v>
      </c>
      <c r="BE60" s="126">
        <v>162.84980704904524</v>
      </c>
      <c r="BF60" s="120"/>
      <c r="BG60" s="70">
        <v>169.81161260745176</v>
      </c>
      <c r="BH60" s="70">
        <v>168.03433118263752</v>
      </c>
      <c r="BI60" s="70">
        <v>172.75123181818495</v>
      </c>
      <c r="BJ60" s="70">
        <v>173.1996330534652</v>
      </c>
      <c r="BK60" s="130">
        <v>-2.407925798785797</v>
      </c>
      <c r="BL60" s="138">
        <v>174.285419455015</v>
      </c>
      <c r="BM60" s="132">
        <v>187.084533196639</v>
      </c>
      <c r="BN60" s="133">
        <v>185.065199723753</v>
      </c>
      <c r="BO60" s="134">
        <v>196.89</v>
      </c>
      <c r="BP60" s="32"/>
      <c r="BQ60" s="134">
        <v>200.82</v>
      </c>
      <c r="BR60" s="134">
        <v>204.23</v>
      </c>
      <c r="BS60" s="135">
        <v>195.78</v>
      </c>
      <c r="BT60" s="135">
        <v>218.1</v>
      </c>
      <c r="BU60" s="32"/>
      <c r="BV60" s="136">
        <f>BT60+(BT60*-1.39/100)</f>
        <v>215.06841</v>
      </c>
      <c r="BW60" s="136">
        <f>BV60+(BV60*7.99/100)</f>
        <v>232.252376</v>
      </c>
      <c r="BX60" s="136">
        <f>BW60+(BW60*-4.4/100)</f>
        <v>222.0332714</v>
      </c>
      <c r="BY60" s="136">
        <f>BX60+(BX60*5.09/100)</f>
        <v>233.3347649</v>
      </c>
      <c r="BZ60" s="32"/>
      <c r="CA60" s="136">
        <f>BY60+(BY60*-3.32/100)</f>
        <v>225.5880507</v>
      </c>
      <c r="CB60" s="136">
        <f>CA60+(CA60*-0.99/100)</f>
        <v>223.354729</v>
      </c>
      <c r="CC60" s="137">
        <f>CB60+(CB60*2.56/100)</f>
        <v>229.0726101</v>
      </c>
      <c r="CD60" s="137">
        <f>CC60+(CC60*-0.07/100)</f>
        <v>228.9122593</v>
      </c>
      <c r="CE60" s="32"/>
      <c r="CF60" s="136">
        <f t="shared" si="54"/>
        <v>225.2267719</v>
      </c>
      <c r="CG60" s="32"/>
      <c r="CH60" s="84"/>
      <c r="CI60" s="84"/>
      <c r="CJ60" s="32"/>
    </row>
    <row r="61">
      <c r="A61" s="124">
        <f t="shared" si="55"/>
        <v>12</v>
      </c>
      <c r="B61" s="32" t="s">
        <v>46</v>
      </c>
      <c r="D61" s="126">
        <v>96.77682178340918</v>
      </c>
      <c r="E61" s="126">
        <v>98.51070743365477</v>
      </c>
      <c r="F61" s="126">
        <v>102.03653554083031</v>
      </c>
      <c r="G61" s="126">
        <v>102.67593524210555</v>
      </c>
      <c r="H61" s="126">
        <f t="shared" si="44"/>
        <v>100</v>
      </c>
      <c r="I61" s="126">
        <v>98.1290626652352</v>
      </c>
      <c r="J61" s="126">
        <v>100.16942516691914</v>
      </c>
      <c r="K61" s="126">
        <v>105.04616696624612</v>
      </c>
      <c r="L61" s="126">
        <v>104.59310987602915</v>
      </c>
      <c r="M61" s="126">
        <f t="shared" si="45"/>
        <v>101.9844412</v>
      </c>
      <c r="N61" s="126">
        <v>106.39157086432631</v>
      </c>
      <c r="O61" s="126">
        <v>109.00856051552286</v>
      </c>
      <c r="P61" s="126">
        <v>114.05552193093682</v>
      </c>
      <c r="Q61" s="126">
        <v>115.65585636091679</v>
      </c>
      <c r="R61" s="126">
        <f t="shared" si="46"/>
        <v>111.2778774</v>
      </c>
      <c r="S61" s="126">
        <v>114.23833352454672</v>
      </c>
      <c r="T61" s="127">
        <v>114.29584886527891</v>
      </c>
      <c r="U61" s="127">
        <v>118.03158899781641</v>
      </c>
      <c r="V61" s="128">
        <v>122.01913225385307</v>
      </c>
      <c r="W61" s="126">
        <f t="shared" si="47"/>
        <v>117.1462259</v>
      </c>
      <c r="X61" s="128">
        <v>126.28093299464501</v>
      </c>
      <c r="Y61" s="126">
        <v>129.3455063861616</v>
      </c>
      <c r="Z61" s="126">
        <v>137.62262018876834</v>
      </c>
      <c r="AA61" s="126">
        <v>141.86583675977013</v>
      </c>
      <c r="AB61" s="126">
        <f t="shared" si="48"/>
        <v>133.7787241</v>
      </c>
      <c r="AC61" s="126">
        <v>141.7905811129804</v>
      </c>
      <c r="AD61" s="129">
        <v>144.41124398824124</v>
      </c>
      <c r="AE61" s="126">
        <v>154.22487856260204</v>
      </c>
      <c r="AF61" s="126">
        <v>154.95959870616014</v>
      </c>
      <c r="AG61" s="126">
        <f t="shared" si="49"/>
        <v>148.8465756</v>
      </c>
      <c r="AH61" s="126">
        <v>156.9191582138308</v>
      </c>
      <c r="AI61" s="129">
        <v>156.95161232369182</v>
      </c>
      <c r="AJ61" s="126">
        <v>160.29736050236525</v>
      </c>
      <c r="AK61" s="126">
        <v>158.3134126379737</v>
      </c>
      <c r="AL61" s="126">
        <f t="shared" si="50"/>
        <v>158.1203859</v>
      </c>
      <c r="AM61" s="126">
        <v>159.66965142720534</v>
      </c>
      <c r="AN61" s="126">
        <v>159.2101710750707</v>
      </c>
      <c r="AO61" s="126">
        <v>165.31707644219762</v>
      </c>
      <c r="AP61" s="126">
        <v>165.0045371473548</v>
      </c>
      <c r="AQ61" s="126">
        <f t="shared" si="51"/>
        <v>162.300359</v>
      </c>
      <c r="AR61" s="126">
        <v>164.67592911477337</v>
      </c>
      <c r="AS61" s="126">
        <v>167.7536608972215</v>
      </c>
      <c r="AT61" s="126">
        <v>178.20620162022146</v>
      </c>
      <c r="AU61" s="126">
        <v>178.0659805311171</v>
      </c>
      <c r="AV61" s="126">
        <f t="shared" si="52"/>
        <v>172.175443</v>
      </c>
      <c r="AW61" s="126">
        <v>177.2857537945969</v>
      </c>
      <c r="AX61" s="126">
        <v>180.3076529008803</v>
      </c>
      <c r="AY61" s="126">
        <v>185.17555281323538</v>
      </c>
      <c r="AZ61" s="126">
        <v>188.5312529371686</v>
      </c>
      <c r="BA61" s="126">
        <f t="shared" si="53"/>
        <v>182.8250531</v>
      </c>
      <c r="BB61" s="126">
        <v>174.78625757533527</v>
      </c>
      <c r="BC61" s="126">
        <v>167.29396251432004</v>
      </c>
      <c r="BD61" s="126">
        <v>177.28012114882446</v>
      </c>
      <c r="BE61" s="126">
        <v>179.11479718555688</v>
      </c>
      <c r="BF61" s="120"/>
      <c r="BG61" s="89">
        <v>182.9694901480847</v>
      </c>
      <c r="BH61" s="70">
        <v>182.13356620647562</v>
      </c>
      <c r="BI61" s="70">
        <v>186.7011560808095</v>
      </c>
      <c r="BJ61" s="70">
        <v>181.17788914608187</v>
      </c>
      <c r="BK61" s="130">
        <v>3.0807078439270015</v>
      </c>
      <c r="BL61" s="138">
        <v>189.02084821815</v>
      </c>
      <c r="BM61" s="132">
        <v>198.332867607512</v>
      </c>
      <c r="BN61" s="133">
        <v>200.176777149181</v>
      </c>
      <c r="BO61" s="134">
        <v>198.45</v>
      </c>
      <c r="BP61" s="32"/>
      <c r="BQ61" s="134">
        <v>195.77</v>
      </c>
      <c r="BR61" s="134">
        <v>195.59</v>
      </c>
      <c r="BS61" s="135">
        <v>185.86</v>
      </c>
      <c r="BT61" s="135">
        <v>192.66</v>
      </c>
      <c r="BU61" s="32"/>
      <c r="BV61" s="136">
        <f>BT61+(BT61*-3.06/100)</f>
        <v>186.764604</v>
      </c>
      <c r="BW61" s="136">
        <f>BV61+(BV61*4.62/100)</f>
        <v>195.3931287</v>
      </c>
      <c r="BX61" s="136">
        <f>BW61+(BW61*2.09/100)</f>
        <v>199.4768451</v>
      </c>
      <c r="BY61" s="136">
        <f>BX61+(BX61*-0.08/100)</f>
        <v>199.3172636</v>
      </c>
      <c r="BZ61" s="32"/>
      <c r="CA61" s="136">
        <f>BY61+(BY61*-4.59/100)</f>
        <v>190.1686012</v>
      </c>
      <c r="CB61" s="136">
        <f>CA61+(CA61*9.07/100)</f>
        <v>207.4168933</v>
      </c>
      <c r="CC61" s="137">
        <f>CB61+(CB61*0.66/100)</f>
        <v>208.7858448</v>
      </c>
      <c r="CD61" s="137">
        <f>CC61+(CC61*-1.58/100)</f>
        <v>205.4870285</v>
      </c>
      <c r="CE61" s="32"/>
      <c r="CF61" s="136">
        <f t="shared" si="54"/>
        <v>202.1786873</v>
      </c>
      <c r="CG61" s="32"/>
      <c r="CH61" s="84"/>
      <c r="CI61" s="84"/>
      <c r="CJ61" s="32"/>
    </row>
    <row r="62">
      <c r="A62" s="124">
        <f t="shared" si="55"/>
        <v>13</v>
      </c>
      <c r="B62" s="32" t="s">
        <v>47</v>
      </c>
      <c r="D62" s="126">
        <v>95.90311122632319</v>
      </c>
      <c r="E62" s="126">
        <v>97.52331526791528</v>
      </c>
      <c r="F62" s="126">
        <v>102.08052773600794</v>
      </c>
      <c r="G62" s="126">
        <v>104.4930457697536</v>
      </c>
      <c r="H62" s="126">
        <f t="shared" si="44"/>
        <v>100</v>
      </c>
      <c r="I62" s="126">
        <v>104.24378806752475</v>
      </c>
      <c r="J62" s="126">
        <v>106.30579974737513</v>
      </c>
      <c r="K62" s="126">
        <v>109.3215502355718</v>
      </c>
      <c r="L62" s="126">
        <v>110.65874766841985</v>
      </c>
      <c r="M62" s="126">
        <f t="shared" si="45"/>
        <v>107.6324714</v>
      </c>
      <c r="N62" s="126">
        <v>109.66915216665377</v>
      </c>
      <c r="O62" s="126">
        <v>110.62414346025554</v>
      </c>
      <c r="P62" s="126">
        <v>113.00683200863627</v>
      </c>
      <c r="Q62" s="126">
        <v>113.81214822844977</v>
      </c>
      <c r="R62" s="126">
        <f t="shared" si="46"/>
        <v>111.778069</v>
      </c>
      <c r="S62" s="126">
        <v>112.16810469913678</v>
      </c>
      <c r="T62" s="127">
        <v>111.05368600077831</v>
      </c>
      <c r="U62" s="127">
        <v>115.34561796465181</v>
      </c>
      <c r="V62" s="128">
        <v>116.57691303873342</v>
      </c>
      <c r="W62" s="126">
        <f t="shared" si="47"/>
        <v>113.7860804</v>
      </c>
      <c r="X62" s="128">
        <v>120.20895702279057</v>
      </c>
      <c r="Y62" s="126">
        <v>121.54595063768909</v>
      </c>
      <c r="Z62" s="126">
        <v>125.60402663943688</v>
      </c>
      <c r="AA62" s="126">
        <v>126.22100020883579</v>
      </c>
      <c r="AB62" s="126">
        <f t="shared" si="48"/>
        <v>123.3949836</v>
      </c>
      <c r="AC62" s="126">
        <v>125.93893218403878</v>
      </c>
      <c r="AD62" s="129">
        <v>127.32884580349533</v>
      </c>
      <c r="AE62" s="126">
        <v>132.43279520104474</v>
      </c>
      <c r="AF62" s="126">
        <v>131.85536655524356</v>
      </c>
      <c r="AG62" s="126">
        <f t="shared" si="49"/>
        <v>129.3889849</v>
      </c>
      <c r="AH62" s="126">
        <v>131.04074538417115</v>
      </c>
      <c r="AI62" s="129">
        <v>131.22947125985576</v>
      </c>
      <c r="AJ62" s="126">
        <v>132.245663734665</v>
      </c>
      <c r="AK62" s="126">
        <v>133.88855389756722</v>
      </c>
      <c r="AL62" s="126">
        <f t="shared" si="50"/>
        <v>132.1011086</v>
      </c>
      <c r="AM62" s="126">
        <v>136.76077206268386</v>
      </c>
      <c r="AN62" s="126">
        <v>137.29503545324548</v>
      </c>
      <c r="AO62" s="126">
        <v>137.7774551922581</v>
      </c>
      <c r="AP62" s="126">
        <v>136.35762962011736</v>
      </c>
      <c r="AQ62" s="126">
        <f t="shared" si="51"/>
        <v>137.0477231</v>
      </c>
      <c r="AR62" s="126">
        <v>137.68154627211393</v>
      </c>
      <c r="AS62" s="126">
        <v>139.41073076986106</v>
      </c>
      <c r="AT62" s="126">
        <v>143.7260136515336</v>
      </c>
      <c r="AU62" s="126">
        <v>142.62073150563123</v>
      </c>
      <c r="AV62" s="126">
        <f t="shared" si="52"/>
        <v>140.8597555</v>
      </c>
      <c r="AW62" s="126">
        <v>144.2429320484704</v>
      </c>
      <c r="AX62" s="126">
        <v>146.80035020409505</v>
      </c>
      <c r="AY62" s="126">
        <v>149.04122965653187</v>
      </c>
      <c r="AZ62" s="126">
        <v>147.97218922519446</v>
      </c>
      <c r="BA62" s="126">
        <f t="shared" si="53"/>
        <v>147.0141753</v>
      </c>
      <c r="BB62" s="126">
        <v>145.7879456508134</v>
      </c>
      <c r="BC62" s="126">
        <v>145.82300769032216</v>
      </c>
      <c r="BD62" s="126">
        <v>143.00731077195232</v>
      </c>
      <c r="BE62" s="126">
        <v>143.54664187872473</v>
      </c>
      <c r="BF62" s="120"/>
      <c r="BG62" s="89">
        <v>148.3404175563063</v>
      </c>
      <c r="BH62" s="70">
        <v>150.0074318934567</v>
      </c>
      <c r="BI62" s="70">
        <v>148.74442028094032</v>
      </c>
      <c r="BJ62" s="70">
        <v>148.68583670828295</v>
      </c>
      <c r="BK62" s="130">
        <v>-3.0811685638848445</v>
      </c>
      <c r="BL62" s="138">
        <v>151.883930811903</v>
      </c>
      <c r="BM62" s="132">
        <v>158.492400035536</v>
      </c>
      <c r="BN62" s="133">
        <v>157.160269461984</v>
      </c>
      <c r="BO62" s="134">
        <v>156.04</v>
      </c>
      <c r="BP62" s="32"/>
      <c r="BQ62" s="134">
        <v>155.37</v>
      </c>
      <c r="BR62" s="134">
        <v>156.33</v>
      </c>
      <c r="BS62" s="135">
        <v>154.61</v>
      </c>
      <c r="BT62" s="135">
        <v>156.9</v>
      </c>
      <c r="BU62" s="32"/>
      <c r="BV62" s="136">
        <f>BT62+(BT62*0.3/100)</f>
        <v>157.3707</v>
      </c>
      <c r="BW62" s="136">
        <f>BV62+(BV62*2.01/100)</f>
        <v>160.5338511</v>
      </c>
      <c r="BX62" s="136">
        <f>BW62+(BW62*-0.49/100)</f>
        <v>159.7472352</v>
      </c>
      <c r="BY62" s="136">
        <f>BX62+(BX62*-1.5/100)</f>
        <v>157.3510267</v>
      </c>
      <c r="BZ62" s="32"/>
      <c r="CA62" s="136">
        <f>BY62+(BY62*4.95/100)</f>
        <v>165.1399025</v>
      </c>
      <c r="CB62" s="136">
        <f>CA62+(CA62*2.87/100)</f>
        <v>169.8794177</v>
      </c>
      <c r="CC62" s="137">
        <f>CB62+(CB62*2.42/100)</f>
        <v>173.9904996</v>
      </c>
      <c r="CD62" s="137">
        <f>CC62+(CC62*-0.87/100)</f>
        <v>172.4767823</v>
      </c>
      <c r="CE62" s="32"/>
      <c r="CF62" s="136">
        <f t="shared" si="54"/>
        <v>169.6999061</v>
      </c>
      <c r="CG62" s="32"/>
      <c r="CH62" s="84"/>
      <c r="CI62" s="84"/>
      <c r="CJ62" s="32"/>
    </row>
    <row r="63">
      <c r="A63" s="124">
        <f t="shared" si="55"/>
        <v>14</v>
      </c>
      <c r="B63" s="32" t="s">
        <v>48</v>
      </c>
      <c r="D63" s="126">
        <v>94.14071012149672</v>
      </c>
      <c r="E63" s="126">
        <v>98.2041918217878</v>
      </c>
      <c r="F63" s="126">
        <v>102.36634012609507</v>
      </c>
      <c r="G63" s="126">
        <v>105.28875793062036</v>
      </c>
      <c r="H63" s="126">
        <f t="shared" si="44"/>
        <v>100</v>
      </c>
      <c r="I63" s="126">
        <v>106.25261977595943</v>
      </c>
      <c r="J63" s="126">
        <v>106.97786112630824</v>
      </c>
      <c r="K63" s="126">
        <v>111.33660328376038</v>
      </c>
      <c r="L63" s="126">
        <v>111.77019144702149</v>
      </c>
      <c r="M63" s="126">
        <f t="shared" si="45"/>
        <v>109.0843189</v>
      </c>
      <c r="N63" s="126">
        <v>112.39734431898069</v>
      </c>
      <c r="O63" s="126">
        <v>113.99694553911928</v>
      </c>
      <c r="P63" s="126">
        <v>115.94008466795044</v>
      </c>
      <c r="Q63" s="126">
        <v>118.5255597272137</v>
      </c>
      <c r="R63" s="126">
        <f t="shared" si="46"/>
        <v>115.2149836</v>
      </c>
      <c r="S63" s="126">
        <v>117.3956423169953</v>
      </c>
      <c r="T63" s="127">
        <v>117.09961502556598</v>
      </c>
      <c r="U63" s="127">
        <v>121.9023583400417</v>
      </c>
      <c r="V63" s="128">
        <v>123.67800264211552</v>
      </c>
      <c r="W63" s="126">
        <f t="shared" si="47"/>
        <v>120.0189046</v>
      </c>
      <c r="X63" s="128">
        <v>127.65813904167764</v>
      </c>
      <c r="Y63" s="126">
        <v>129.23093817588526</v>
      </c>
      <c r="Z63" s="126">
        <v>131.87485288422633</v>
      </c>
      <c r="AA63" s="126">
        <v>133.24882755841028</v>
      </c>
      <c r="AB63" s="126">
        <f t="shared" si="48"/>
        <v>130.5031894</v>
      </c>
      <c r="AC63" s="126">
        <v>133.84227089443695</v>
      </c>
      <c r="AD63" s="129">
        <v>135.6271150580291</v>
      </c>
      <c r="AE63" s="126">
        <v>139.79376185135013</v>
      </c>
      <c r="AF63" s="126">
        <v>139.86321506203714</v>
      </c>
      <c r="AG63" s="126">
        <f t="shared" si="49"/>
        <v>137.2815907</v>
      </c>
      <c r="AH63" s="126">
        <v>139.40469837155237</v>
      </c>
      <c r="AI63" s="129">
        <v>142.5573239223836</v>
      </c>
      <c r="AJ63" s="126">
        <v>143.42789458726784</v>
      </c>
      <c r="AK63" s="126">
        <v>143.90799533893016</v>
      </c>
      <c r="AL63" s="126">
        <f t="shared" si="50"/>
        <v>142.3244781</v>
      </c>
      <c r="AM63" s="126">
        <v>147.9773555438538</v>
      </c>
      <c r="AN63" s="126">
        <v>149.5398672294792</v>
      </c>
      <c r="AO63" s="126">
        <v>150.28312093672025</v>
      </c>
      <c r="AP63" s="126">
        <v>149.93897081502737</v>
      </c>
      <c r="AQ63" s="126">
        <f t="shared" si="51"/>
        <v>149.4348286</v>
      </c>
      <c r="AR63" s="126">
        <v>150.67840202815248</v>
      </c>
      <c r="AS63" s="126">
        <v>153.2936910289177</v>
      </c>
      <c r="AT63" s="126">
        <v>157.661205447503</v>
      </c>
      <c r="AU63" s="126">
        <v>157.33697240147066</v>
      </c>
      <c r="AV63" s="126">
        <f t="shared" si="52"/>
        <v>154.7425677</v>
      </c>
      <c r="AW63" s="126">
        <v>158.5313546472071</v>
      </c>
      <c r="AX63" s="126">
        <v>162.07786869816138</v>
      </c>
      <c r="AY63" s="126">
        <v>163.02044165571598</v>
      </c>
      <c r="AZ63" s="126">
        <v>160.19407901013267</v>
      </c>
      <c r="BA63" s="126">
        <f t="shared" si="53"/>
        <v>160.955936</v>
      </c>
      <c r="BB63" s="126">
        <v>158.43750405677136</v>
      </c>
      <c r="BC63" s="126">
        <v>159.60865228028447</v>
      </c>
      <c r="BD63" s="126">
        <v>157.190540966651</v>
      </c>
      <c r="BE63" s="126">
        <v>160.1003791057873</v>
      </c>
      <c r="BF63" s="120"/>
      <c r="BG63" s="89">
        <v>148.3404175563063</v>
      </c>
      <c r="BH63" s="70">
        <v>150.0074318934567</v>
      </c>
      <c r="BI63" s="70">
        <v>148.74442028094032</v>
      </c>
      <c r="BJ63" s="70">
        <v>148.68583670828295</v>
      </c>
      <c r="BK63" s="130">
        <v>7.131084296030352</v>
      </c>
      <c r="BL63" s="138">
        <v>164.91493353844</v>
      </c>
      <c r="BM63" s="132">
        <v>171.695579011288</v>
      </c>
      <c r="BN63" s="133">
        <v>170.892919479307</v>
      </c>
      <c r="BO63" s="134">
        <v>172.31</v>
      </c>
      <c r="BP63" s="32"/>
      <c r="BQ63" s="134">
        <v>170.16</v>
      </c>
      <c r="BR63" s="134">
        <v>171.99</v>
      </c>
      <c r="BS63" s="135">
        <v>170.04</v>
      </c>
      <c r="BT63" s="135">
        <v>172.33</v>
      </c>
      <c r="BU63" s="32"/>
      <c r="BV63" s="136">
        <f>BT63+(BT63*1.49/100)</f>
        <v>174.897717</v>
      </c>
      <c r="BW63" s="136">
        <f>BV63+(BV63*1.77/100)</f>
        <v>177.9934066</v>
      </c>
      <c r="BX63" s="136">
        <f>BW63+(BW63*-2.9/100)</f>
        <v>172.8315978</v>
      </c>
      <c r="BY63" s="136">
        <f>BX63+(BX63*-1.79/100)</f>
        <v>169.7379122</v>
      </c>
      <c r="BZ63" s="32"/>
      <c r="CA63" s="136">
        <f>BY63+(BY63*4.32/100)</f>
        <v>177.07059</v>
      </c>
      <c r="CB63" s="136">
        <f>CA63+(CA63*-0.8/100)</f>
        <v>175.6540253</v>
      </c>
      <c r="CC63" s="137">
        <f>CB63+(CB63*-0.34/100)</f>
        <v>175.0568016</v>
      </c>
      <c r="CD63" s="137">
        <f>CC63+(CC63*-1.39/100)</f>
        <v>172.6235121</v>
      </c>
      <c r="CE63" s="32"/>
      <c r="CF63" s="136">
        <f t="shared" si="54"/>
        <v>169.8442735</v>
      </c>
      <c r="CG63" s="32"/>
      <c r="CH63" s="84"/>
      <c r="CI63" s="84"/>
      <c r="CJ63" s="32"/>
    </row>
    <row r="64">
      <c r="A64" s="124">
        <f t="shared" si="55"/>
        <v>15</v>
      </c>
      <c r="B64" s="32" t="s">
        <v>49</v>
      </c>
      <c r="D64" s="140">
        <v>94.92748239154314</v>
      </c>
      <c r="E64" s="140">
        <v>97.96778013359683</v>
      </c>
      <c r="F64" s="140">
        <v>103.86769117129724</v>
      </c>
      <c r="G64" s="140">
        <v>103.23704630356274</v>
      </c>
      <c r="H64" s="140">
        <f t="shared" si="44"/>
        <v>100</v>
      </c>
      <c r="I64" s="140">
        <v>105.57731826170654</v>
      </c>
      <c r="J64" s="140">
        <v>103.95873800417932</v>
      </c>
      <c r="K64" s="140">
        <v>104.66541175990238</v>
      </c>
      <c r="L64" s="140">
        <v>105.41261403205351</v>
      </c>
      <c r="M64" s="140">
        <f t="shared" si="45"/>
        <v>104.9035205</v>
      </c>
      <c r="N64" s="140">
        <v>106.04217065117388</v>
      </c>
      <c r="O64" s="140">
        <v>106.72229068681816</v>
      </c>
      <c r="P64" s="140">
        <v>108.34548733432177</v>
      </c>
      <c r="Q64" s="140">
        <v>108.00616026032088</v>
      </c>
      <c r="R64" s="140">
        <f t="shared" si="46"/>
        <v>107.2790272</v>
      </c>
      <c r="S64" s="140">
        <v>110.05131649584511</v>
      </c>
      <c r="T64" s="141">
        <v>111.40245593775569</v>
      </c>
      <c r="U64" s="141">
        <v>115.13648156000914</v>
      </c>
      <c r="V64" s="142">
        <v>114.53418123221577</v>
      </c>
      <c r="W64" s="140">
        <f t="shared" si="47"/>
        <v>112.7811088</v>
      </c>
      <c r="X64" s="142">
        <v>116.46797264598617</v>
      </c>
      <c r="Y64" s="140">
        <v>117.476598297686</v>
      </c>
      <c r="Z64" s="140">
        <v>119.94133099150075</v>
      </c>
      <c r="AA64" s="140">
        <v>123.0357466608334</v>
      </c>
      <c r="AB64" s="140">
        <f t="shared" si="48"/>
        <v>119.2304121</v>
      </c>
      <c r="AC64" s="140">
        <v>121.95764762646765</v>
      </c>
      <c r="AD64" s="143">
        <v>122.73324140227844</v>
      </c>
      <c r="AE64" s="140">
        <v>124.54268884240726</v>
      </c>
      <c r="AF64" s="140">
        <v>126.4443271063189</v>
      </c>
      <c r="AG64" s="140">
        <f t="shared" si="49"/>
        <v>123.9194762</v>
      </c>
      <c r="AH64" s="140">
        <v>129.74868754281016</v>
      </c>
      <c r="AI64" s="143">
        <v>131.4189510428827</v>
      </c>
      <c r="AJ64" s="140">
        <v>133.2230384350542</v>
      </c>
      <c r="AK64" s="140">
        <v>134.44327180110147</v>
      </c>
      <c r="AL64" s="140">
        <f t="shared" si="50"/>
        <v>132.2084872</v>
      </c>
      <c r="AM64" s="140">
        <v>135.29382059048658</v>
      </c>
      <c r="AN64" s="140">
        <v>133.2643330744938</v>
      </c>
      <c r="AO64" s="140">
        <v>132.4752469886749</v>
      </c>
      <c r="AP64" s="140">
        <v>129.9813730345453</v>
      </c>
      <c r="AQ64" s="140">
        <f t="shared" si="51"/>
        <v>132.7536934</v>
      </c>
      <c r="AR64" s="140">
        <v>131.72848259232833</v>
      </c>
      <c r="AS64" s="140">
        <v>133.80388499234778</v>
      </c>
      <c r="AT64" s="140">
        <v>133.78398774244184</v>
      </c>
      <c r="AU64" s="140">
        <v>132.30126323954056</v>
      </c>
      <c r="AV64" s="140">
        <f t="shared" si="52"/>
        <v>132.9044046</v>
      </c>
      <c r="AW64" s="140">
        <v>132.10539883951904</v>
      </c>
      <c r="AX64" s="140">
        <v>137.0640423721203</v>
      </c>
      <c r="AY64" s="140">
        <v>140.2686857530086</v>
      </c>
      <c r="AZ64" s="140">
        <v>139.36488209233627</v>
      </c>
      <c r="BA64" s="140">
        <f t="shared" si="53"/>
        <v>137.2007523</v>
      </c>
      <c r="BB64" s="140">
        <v>144.01093589660914</v>
      </c>
      <c r="BC64" s="140">
        <v>143.55389965403108</v>
      </c>
      <c r="BD64" s="140">
        <v>138.6784654079005</v>
      </c>
      <c r="BE64" s="140">
        <v>140.65551124335676</v>
      </c>
      <c r="BF64" s="120"/>
      <c r="BG64" s="144">
        <v>146.87703034260622</v>
      </c>
      <c r="BH64" s="144">
        <v>143.0990271735123</v>
      </c>
      <c r="BI64" s="144">
        <v>141.58353681096378</v>
      </c>
      <c r="BJ64" s="144">
        <v>140.27390700810238</v>
      </c>
      <c r="BK64" s="130">
        <v>1.9630680699715128</v>
      </c>
      <c r="BL64" s="145">
        <v>145.616667625953</v>
      </c>
      <c r="BM64" s="146">
        <v>155.81</v>
      </c>
      <c r="BN64" s="146">
        <v>168.37</v>
      </c>
      <c r="BO64" s="147">
        <v>155.57</v>
      </c>
      <c r="BP64" s="32"/>
      <c r="BQ64" s="148">
        <v>161.49</v>
      </c>
      <c r="BR64" s="149">
        <v>162.83</v>
      </c>
      <c r="BS64" s="150">
        <v>160.89</v>
      </c>
      <c r="BT64" s="150">
        <v>171.29</v>
      </c>
      <c r="BU64" s="32"/>
      <c r="BV64" s="136">
        <f>BT64+(BT64*2.88/100)</f>
        <v>176.223152</v>
      </c>
      <c r="BW64" s="136">
        <f>BV64+(BV64*7.16/100)</f>
        <v>188.8407297</v>
      </c>
      <c r="BX64" s="136">
        <f>BW64+(BW64*-5.14/100)</f>
        <v>179.1343162</v>
      </c>
      <c r="BY64" s="136">
        <f>BX64+(BX64*-0.42/100)</f>
        <v>178.381952</v>
      </c>
      <c r="BZ64" s="32"/>
      <c r="CA64" s="136">
        <f>BY64+(BY64*-1.23/100)</f>
        <v>176.187854</v>
      </c>
      <c r="CB64" s="136">
        <f>CA64+(CA64*-1.04/100)</f>
        <v>174.3555004</v>
      </c>
      <c r="CC64" s="137">
        <f>CB64+(CB64*1.66/100)</f>
        <v>177.2498017</v>
      </c>
      <c r="CD64" s="137">
        <f>CC64+(CC64*-3.44/100)</f>
        <v>171.1524085</v>
      </c>
      <c r="CE64" s="32"/>
      <c r="CF64" s="136">
        <f t="shared" si="54"/>
        <v>168.3968547</v>
      </c>
      <c r="CG64" s="32"/>
      <c r="CH64" s="84"/>
      <c r="CI64" s="84"/>
      <c r="CJ64" s="32"/>
    </row>
    <row r="65">
      <c r="A65" s="124">
        <f t="shared" si="55"/>
        <v>16</v>
      </c>
      <c r="B65" s="32" t="s">
        <v>50</v>
      </c>
      <c r="D65" s="126">
        <v>96.57252269913106</v>
      </c>
      <c r="E65" s="126">
        <v>97.46167637956414</v>
      </c>
      <c r="F65" s="126">
        <v>101.34532849589719</v>
      </c>
      <c r="G65" s="126">
        <v>104.62047242540761</v>
      </c>
      <c r="H65" s="126">
        <f t="shared" si="44"/>
        <v>100</v>
      </c>
      <c r="I65" s="126">
        <v>103.94628078634723</v>
      </c>
      <c r="J65" s="126">
        <v>105.23720564717205</v>
      </c>
      <c r="K65" s="126">
        <v>103.44391576258023</v>
      </c>
      <c r="L65" s="126">
        <v>105.34320185316422</v>
      </c>
      <c r="M65" s="126">
        <f t="shared" si="45"/>
        <v>104.492651</v>
      </c>
      <c r="N65" s="126">
        <v>106.9100446258596</v>
      </c>
      <c r="O65" s="126">
        <v>107.89766368057536</v>
      </c>
      <c r="P65" s="126">
        <v>108.61263477413809</v>
      </c>
      <c r="Q65" s="126">
        <v>108.51390112768884</v>
      </c>
      <c r="R65" s="126">
        <f t="shared" si="46"/>
        <v>107.9835611</v>
      </c>
      <c r="S65" s="126">
        <v>108.33016421826532</v>
      </c>
      <c r="T65" s="127">
        <v>109.51949089135006</v>
      </c>
      <c r="U65" s="127">
        <v>113.5526385796252</v>
      </c>
      <c r="V65" s="128">
        <v>119.84756575820911</v>
      </c>
      <c r="W65" s="126">
        <f t="shared" si="47"/>
        <v>112.8124649</v>
      </c>
      <c r="X65" s="128">
        <v>120.59135836761526</v>
      </c>
      <c r="Y65" s="126">
        <v>122.19553228147741</v>
      </c>
      <c r="Z65" s="126">
        <v>123.15661774168922</v>
      </c>
      <c r="AA65" s="126">
        <v>122.91684724250297</v>
      </c>
      <c r="AB65" s="126">
        <f t="shared" si="48"/>
        <v>122.2150889</v>
      </c>
      <c r="AC65" s="126">
        <v>122.19890581001101</v>
      </c>
      <c r="AD65" s="129">
        <v>123.09787030724321</v>
      </c>
      <c r="AE65" s="126">
        <v>123.40899188704095</v>
      </c>
      <c r="AF65" s="126">
        <v>126.19434451009363</v>
      </c>
      <c r="AG65" s="126">
        <f t="shared" si="49"/>
        <v>123.7250281</v>
      </c>
      <c r="AH65" s="126">
        <v>127.29659052718095</v>
      </c>
      <c r="AI65" s="129">
        <v>129.01603343244741</v>
      </c>
      <c r="AJ65" s="126">
        <v>132.42039587722826</v>
      </c>
      <c r="AK65" s="126">
        <v>132.04788293190055</v>
      </c>
      <c r="AL65" s="126">
        <f t="shared" si="50"/>
        <v>130.1952257</v>
      </c>
      <c r="AM65" s="126">
        <v>133.59185858361803</v>
      </c>
      <c r="AN65" s="126">
        <v>136.47379956619056</v>
      </c>
      <c r="AO65" s="126">
        <v>136.71924934739783</v>
      </c>
      <c r="AP65" s="126">
        <v>136.9748903248936</v>
      </c>
      <c r="AQ65" s="126">
        <f t="shared" si="51"/>
        <v>135.9399495</v>
      </c>
      <c r="AR65" s="126">
        <v>134.0839311701921</v>
      </c>
      <c r="AS65" s="126">
        <v>134.06652429409857</v>
      </c>
      <c r="AT65" s="126">
        <v>133.0000992694469</v>
      </c>
      <c r="AU65" s="126">
        <v>135.00209956148126</v>
      </c>
      <c r="AV65" s="126">
        <f t="shared" si="52"/>
        <v>134.0381636</v>
      </c>
      <c r="AW65" s="126">
        <v>133.9814198474641</v>
      </c>
      <c r="AX65" s="126">
        <v>135.16779869888083</v>
      </c>
      <c r="AY65" s="126">
        <v>140.21949969759086</v>
      </c>
      <c r="AZ65" s="126">
        <v>145.13473993448076</v>
      </c>
      <c r="BA65" s="126">
        <f t="shared" si="53"/>
        <v>138.6258645</v>
      </c>
      <c r="BB65" s="126">
        <v>148.84290784661684</v>
      </c>
      <c r="BC65" s="126">
        <v>147.67223247483003</v>
      </c>
      <c r="BD65" s="126">
        <v>146.22033248825957</v>
      </c>
      <c r="BE65" s="126">
        <v>144.50880353172545</v>
      </c>
      <c r="BF65" s="120"/>
      <c r="BG65" s="89">
        <v>140.9060939320248</v>
      </c>
      <c r="BH65" s="70">
        <v>141.96914097147035</v>
      </c>
      <c r="BI65" s="70">
        <v>140.39176996465574</v>
      </c>
      <c r="BJ65" s="70">
        <v>140.77678443602042</v>
      </c>
      <c r="BK65" s="130">
        <v>11.948774917587016</v>
      </c>
      <c r="BL65" s="138">
        <v>147.721216552975</v>
      </c>
      <c r="BM65" s="132">
        <v>149.418059359649</v>
      </c>
      <c r="BN65" s="133">
        <v>150.42888593193</v>
      </c>
      <c r="BO65" s="134">
        <v>147.57</v>
      </c>
      <c r="BP65" s="32"/>
      <c r="BQ65" s="134">
        <v>149.82</v>
      </c>
      <c r="BR65" s="134">
        <v>153.97</v>
      </c>
      <c r="BS65" s="135">
        <v>154.21</v>
      </c>
      <c r="BT65" s="135">
        <v>154.53</v>
      </c>
      <c r="BU65" s="32"/>
      <c r="BV65" s="136">
        <f>BT65+(BT65*-0.23/100)</f>
        <v>154.174581</v>
      </c>
      <c r="BW65" s="136">
        <f>BV65+(BV65*1.16/100)</f>
        <v>155.9630061</v>
      </c>
      <c r="BX65" s="136">
        <f>BW65+(BW65*2.21/100)</f>
        <v>159.4097886</v>
      </c>
      <c r="BY65" s="136">
        <f>BX65+(BX65*-3.01/100)</f>
        <v>154.6115539</v>
      </c>
      <c r="BZ65" s="32"/>
      <c r="CA65" s="136">
        <f>BY65+(BY65*1.66/100)</f>
        <v>157.1781057</v>
      </c>
      <c r="CB65" s="136">
        <f>CA65+(CA65*3.23/100)</f>
        <v>162.2549585</v>
      </c>
      <c r="CC65" s="137">
        <f>CB65+(CB65*0.09/100)</f>
        <v>162.400988</v>
      </c>
      <c r="CD65" s="137">
        <f>CC65+(CC65*-1.67/100)</f>
        <v>159.6888915</v>
      </c>
      <c r="CE65" s="32"/>
      <c r="CF65" s="136">
        <f t="shared" si="54"/>
        <v>157.1179004</v>
      </c>
      <c r="CG65" s="32"/>
      <c r="CH65" s="84"/>
      <c r="CI65" s="84"/>
      <c r="CJ65" s="32"/>
    </row>
    <row r="66">
      <c r="A66" s="124">
        <f t="shared" si="55"/>
        <v>17</v>
      </c>
      <c r="B66" s="32" t="s">
        <v>51</v>
      </c>
      <c r="D66" s="140">
        <v>94.92748239154314</v>
      </c>
      <c r="E66" s="140">
        <v>97.96778013359683</v>
      </c>
      <c r="F66" s="140">
        <v>103.86769117129724</v>
      </c>
      <c r="G66" s="140">
        <v>103.23704630356274</v>
      </c>
      <c r="H66" s="140">
        <f t="shared" si="44"/>
        <v>100</v>
      </c>
      <c r="I66" s="140">
        <v>105.57731826170654</v>
      </c>
      <c r="J66" s="140">
        <v>103.95873800417932</v>
      </c>
      <c r="K66" s="140">
        <v>104.66541175990238</v>
      </c>
      <c r="L66" s="140">
        <v>105.41261403205351</v>
      </c>
      <c r="M66" s="140">
        <f t="shared" si="45"/>
        <v>104.9035205</v>
      </c>
      <c r="N66" s="140">
        <v>106.04217065117388</v>
      </c>
      <c r="O66" s="140">
        <v>106.72229068681816</v>
      </c>
      <c r="P66" s="140">
        <v>108.34548733432177</v>
      </c>
      <c r="Q66" s="140">
        <v>108.00616026032088</v>
      </c>
      <c r="R66" s="140">
        <f t="shared" si="46"/>
        <v>107.2790272</v>
      </c>
      <c r="S66" s="140">
        <v>110.05131649584511</v>
      </c>
      <c r="T66" s="141">
        <v>111.40245593775569</v>
      </c>
      <c r="U66" s="141">
        <v>115.13648156000914</v>
      </c>
      <c r="V66" s="142">
        <v>114.53418123221577</v>
      </c>
      <c r="W66" s="140">
        <f t="shared" si="47"/>
        <v>112.7811088</v>
      </c>
      <c r="X66" s="142">
        <v>116.46797264598617</v>
      </c>
      <c r="Y66" s="140">
        <v>117.476598297686</v>
      </c>
      <c r="Z66" s="140">
        <v>119.94133099150075</v>
      </c>
      <c r="AA66" s="140">
        <v>123.0357466608334</v>
      </c>
      <c r="AB66" s="140">
        <f t="shared" si="48"/>
        <v>119.2304121</v>
      </c>
      <c r="AC66" s="140">
        <v>121.95764762646765</v>
      </c>
      <c r="AD66" s="143">
        <v>122.73324140227844</v>
      </c>
      <c r="AE66" s="140">
        <v>124.54268884240726</v>
      </c>
      <c r="AF66" s="140">
        <v>126.4443271063189</v>
      </c>
      <c r="AG66" s="140">
        <f t="shared" si="49"/>
        <v>123.9194762</v>
      </c>
      <c r="AH66" s="140">
        <v>129.74868754281016</v>
      </c>
      <c r="AI66" s="143">
        <v>131.4189510428827</v>
      </c>
      <c r="AJ66" s="140">
        <v>133.2230384350542</v>
      </c>
      <c r="AK66" s="140">
        <v>134.44327180110147</v>
      </c>
      <c r="AL66" s="140">
        <f t="shared" si="50"/>
        <v>132.2084872</v>
      </c>
      <c r="AM66" s="140">
        <v>135.29382059048658</v>
      </c>
      <c r="AN66" s="140">
        <v>133.2643330744938</v>
      </c>
      <c r="AO66" s="140">
        <v>132.4752469886749</v>
      </c>
      <c r="AP66" s="140">
        <v>129.9813730345453</v>
      </c>
      <c r="AQ66" s="140">
        <f t="shared" si="51"/>
        <v>132.7536934</v>
      </c>
      <c r="AR66" s="140">
        <v>131.72848259232833</v>
      </c>
      <c r="AS66" s="140">
        <v>133.80388499234778</v>
      </c>
      <c r="AT66" s="140">
        <v>133.78398774244184</v>
      </c>
      <c r="AU66" s="140">
        <v>132.30126323954056</v>
      </c>
      <c r="AV66" s="140">
        <f t="shared" si="52"/>
        <v>132.9044046</v>
      </c>
      <c r="AW66" s="140">
        <v>132.10539883951904</v>
      </c>
      <c r="AX66" s="140">
        <v>137.0640423721203</v>
      </c>
      <c r="AY66" s="140">
        <v>140.2686857530086</v>
      </c>
      <c r="AZ66" s="140">
        <v>139.36488209233627</v>
      </c>
      <c r="BA66" s="140">
        <f t="shared" si="53"/>
        <v>137.2007523</v>
      </c>
      <c r="BB66" s="140">
        <v>144.01093589660914</v>
      </c>
      <c r="BC66" s="140">
        <v>143.55389965403108</v>
      </c>
      <c r="BD66" s="140">
        <v>138.6784654079005</v>
      </c>
      <c r="BE66" s="140">
        <v>140.65551124335676</v>
      </c>
      <c r="BF66" s="120"/>
      <c r="BG66" s="144">
        <v>146.87703034260622</v>
      </c>
      <c r="BH66" s="144">
        <v>143.0990271735123</v>
      </c>
      <c r="BI66" s="144">
        <v>141.58353681096378</v>
      </c>
      <c r="BJ66" s="144">
        <v>140.27390700810238</v>
      </c>
      <c r="BK66" s="130">
        <v>-6.7696291049244195</v>
      </c>
      <c r="BL66" s="145">
        <v>145.616667625953</v>
      </c>
      <c r="BM66" s="146">
        <v>155.81</v>
      </c>
      <c r="BN66" s="146">
        <v>168.37</v>
      </c>
      <c r="BO66" s="147">
        <v>155.57</v>
      </c>
      <c r="BP66" s="32"/>
      <c r="BQ66" s="148">
        <v>161.49</v>
      </c>
      <c r="BR66" s="149">
        <v>162.83</v>
      </c>
      <c r="BS66" s="150">
        <v>160.89</v>
      </c>
      <c r="BT66" s="150">
        <v>171.29</v>
      </c>
      <c r="BU66" s="32"/>
      <c r="BV66" s="136">
        <f>BT66+(BT66*5.44/100)</f>
        <v>180.608176</v>
      </c>
      <c r="BW66" s="136">
        <f>BV66+(BV66*4.61/100)</f>
        <v>188.9342129</v>
      </c>
      <c r="BX66" s="136">
        <f>BW66+(BW66*-4.86/100)</f>
        <v>179.7520102</v>
      </c>
      <c r="BY66" s="136">
        <f>BX66+(BX66*-2.43/100)</f>
        <v>175.3840363</v>
      </c>
      <c r="BZ66" s="32"/>
      <c r="CA66" s="136">
        <f>BY66+(BY66*3.34/100)</f>
        <v>181.2418631</v>
      </c>
      <c r="CB66" s="136">
        <f>CA66+(CA66*3.08/100)</f>
        <v>186.8241125</v>
      </c>
      <c r="CC66" s="137">
        <f>CB66+(CB66*1.2/100)</f>
        <v>189.0660019</v>
      </c>
      <c r="CD66" s="137">
        <f>CC66+(CC66*-3.23/100)</f>
        <v>182.95917</v>
      </c>
      <c r="CE66" s="32"/>
      <c r="CF66" s="136">
        <f t="shared" si="54"/>
        <v>180.0135274</v>
      </c>
      <c r="CG66" s="32"/>
      <c r="CH66" s="84"/>
      <c r="CI66" s="84"/>
      <c r="CJ66" s="32"/>
    </row>
    <row r="67">
      <c r="A67" s="124">
        <f t="shared" si="55"/>
        <v>18</v>
      </c>
      <c r="B67" s="32" t="s">
        <v>52</v>
      </c>
      <c r="D67" s="140">
        <v>94.92748239154314</v>
      </c>
      <c r="E67" s="140">
        <v>97.96778013359683</v>
      </c>
      <c r="F67" s="140">
        <v>103.86769117129724</v>
      </c>
      <c r="G67" s="140">
        <v>103.23704630356274</v>
      </c>
      <c r="H67" s="140">
        <f t="shared" si="44"/>
        <v>100</v>
      </c>
      <c r="I67" s="140">
        <v>105.57731826170654</v>
      </c>
      <c r="J67" s="140">
        <v>103.95873800417932</v>
      </c>
      <c r="K67" s="140">
        <v>104.66541175990238</v>
      </c>
      <c r="L67" s="140">
        <v>105.41261403205351</v>
      </c>
      <c r="M67" s="140">
        <f t="shared" si="45"/>
        <v>104.9035205</v>
      </c>
      <c r="N67" s="140">
        <v>106.04217065117388</v>
      </c>
      <c r="O67" s="140">
        <v>106.72229068681816</v>
      </c>
      <c r="P67" s="140">
        <v>108.34548733432177</v>
      </c>
      <c r="Q67" s="140">
        <v>108.00616026032088</v>
      </c>
      <c r="R67" s="140">
        <f t="shared" si="46"/>
        <v>107.2790272</v>
      </c>
      <c r="S67" s="140">
        <v>110.05131649584511</v>
      </c>
      <c r="T67" s="141">
        <v>111.40245593775569</v>
      </c>
      <c r="U67" s="141">
        <v>115.13648156000914</v>
      </c>
      <c r="V67" s="142">
        <v>114.53418123221577</v>
      </c>
      <c r="W67" s="140">
        <f t="shared" si="47"/>
        <v>112.7811088</v>
      </c>
      <c r="X67" s="142">
        <v>116.46797264598617</v>
      </c>
      <c r="Y67" s="140">
        <v>117.476598297686</v>
      </c>
      <c r="Z67" s="140">
        <v>119.94133099150075</v>
      </c>
      <c r="AA67" s="140">
        <v>123.0357466608334</v>
      </c>
      <c r="AB67" s="140">
        <f t="shared" si="48"/>
        <v>119.2304121</v>
      </c>
      <c r="AC67" s="140">
        <v>121.95764762646765</v>
      </c>
      <c r="AD67" s="143">
        <v>122.73324140227844</v>
      </c>
      <c r="AE67" s="140">
        <v>124.54268884240726</v>
      </c>
      <c r="AF67" s="140">
        <v>126.4443271063189</v>
      </c>
      <c r="AG67" s="140">
        <f t="shared" si="49"/>
        <v>123.9194762</v>
      </c>
      <c r="AH67" s="140">
        <v>129.74868754281016</v>
      </c>
      <c r="AI67" s="143">
        <v>131.4189510428827</v>
      </c>
      <c r="AJ67" s="140">
        <v>133.2230384350542</v>
      </c>
      <c r="AK67" s="140">
        <v>134.44327180110147</v>
      </c>
      <c r="AL67" s="140">
        <f t="shared" si="50"/>
        <v>132.2084872</v>
      </c>
      <c r="AM67" s="140">
        <v>135.29382059048658</v>
      </c>
      <c r="AN67" s="140">
        <v>133.2643330744938</v>
      </c>
      <c r="AO67" s="140">
        <v>132.4752469886749</v>
      </c>
      <c r="AP67" s="140">
        <v>129.9813730345453</v>
      </c>
      <c r="AQ67" s="140">
        <f t="shared" si="51"/>
        <v>132.7536934</v>
      </c>
      <c r="AR67" s="140">
        <v>131.72848259232833</v>
      </c>
      <c r="AS67" s="140">
        <v>133.80388499234778</v>
      </c>
      <c r="AT67" s="140">
        <v>133.78398774244184</v>
      </c>
      <c r="AU67" s="140">
        <v>132.30126323954056</v>
      </c>
      <c r="AV67" s="140">
        <f t="shared" si="52"/>
        <v>132.9044046</v>
      </c>
      <c r="AW67" s="140">
        <v>132.10539883951904</v>
      </c>
      <c r="AX67" s="140">
        <v>137.0640423721203</v>
      </c>
      <c r="AY67" s="140">
        <v>140.2686857530086</v>
      </c>
      <c r="AZ67" s="140">
        <v>139.36488209233627</v>
      </c>
      <c r="BA67" s="140">
        <f t="shared" si="53"/>
        <v>137.2007523</v>
      </c>
      <c r="BB67" s="140">
        <v>144.01093589660914</v>
      </c>
      <c r="BC67" s="140">
        <v>143.55389965403108</v>
      </c>
      <c r="BD67" s="140">
        <v>138.6784654079005</v>
      </c>
      <c r="BE67" s="140">
        <v>140.65551124335676</v>
      </c>
      <c r="BF67" s="120"/>
      <c r="BG67" s="144">
        <v>146.87703034260622</v>
      </c>
      <c r="BH67" s="144">
        <v>143.0990271735123</v>
      </c>
      <c r="BI67" s="144">
        <v>141.58353681096378</v>
      </c>
      <c r="BJ67" s="144">
        <v>140.27390700810238</v>
      </c>
      <c r="BK67" s="130">
        <v>9.393369985159211</v>
      </c>
      <c r="BL67" s="145">
        <v>145.616667625953</v>
      </c>
      <c r="BM67" s="146">
        <v>155.81</v>
      </c>
      <c r="BN67" s="146">
        <v>168.37</v>
      </c>
      <c r="BO67" s="147">
        <v>155.57</v>
      </c>
      <c r="BP67" s="32"/>
      <c r="BQ67" s="148">
        <v>161.49</v>
      </c>
      <c r="BR67" s="149">
        <v>162.83</v>
      </c>
      <c r="BS67" s="150">
        <v>160.89</v>
      </c>
      <c r="BT67" s="150">
        <v>171.29</v>
      </c>
      <c r="BU67" s="32"/>
      <c r="BV67" s="136">
        <f>BT67+(BT67*3.75/100)</f>
        <v>177.713375</v>
      </c>
      <c r="BW67" s="136">
        <f>BV67+(BV67*10.57/100)</f>
        <v>196.4976787</v>
      </c>
      <c r="BX67" s="136">
        <f>BW67+(BW67*-11.16/100)</f>
        <v>174.5685378</v>
      </c>
      <c r="BY67" s="136">
        <f>BX67+(BX67*2.14/100)</f>
        <v>178.3043045</v>
      </c>
      <c r="BZ67" s="32"/>
      <c r="CA67" s="136">
        <f>BY67+(BY67*2.39/100)</f>
        <v>182.5657774</v>
      </c>
      <c r="CB67" s="136">
        <f>CA67+(CA67*3.74/100)</f>
        <v>189.3937375</v>
      </c>
      <c r="CC67" s="137">
        <f>CB67+(CB67*-3.85/100)</f>
        <v>182.1020786</v>
      </c>
      <c r="CD67" s="137">
        <f>CC67+(CC67*1.43/100)</f>
        <v>184.7061383</v>
      </c>
      <c r="CE67" s="32"/>
      <c r="CF67" s="136">
        <f t="shared" si="54"/>
        <v>181.7323695</v>
      </c>
      <c r="CG67" s="32"/>
      <c r="CH67" s="84"/>
      <c r="CI67" s="84"/>
      <c r="CJ67" s="32"/>
    </row>
    <row r="68">
      <c r="A68" s="124">
        <f t="shared" si="55"/>
        <v>19</v>
      </c>
      <c r="B68" s="32" t="s">
        <v>53</v>
      </c>
      <c r="D68" s="140">
        <v>94.92748239154314</v>
      </c>
      <c r="E68" s="140">
        <v>97.96778013359683</v>
      </c>
      <c r="F68" s="140">
        <v>103.86769117129724</v>
      </c>
      <c r="G68" s="140">
        <v>103.23704630356274</v>
      </c>
      <c r="H68" s="140">
        <f t="shared" si="44"/>
        <v>100</v>
      </c>
      <c r="I68" s="140">
        <v>105.57731826170654</v>
      </c>
      <c r="J68" s="140">
        <v>103.95873800417932</v>
      </c>
      <c r="K68" s="140">
        <v>104.66541175990238</v>
      </c>
      <c r="L68" s="140">
        <v>105.41261403205351</v>
      </c>
      <c r="M68" s="140">
        <f t="shared" si="45"/>
        <v>104.9035205</v>
      </c>
      <c r="N68" s="140">
        <v>106.04217065117388</v>
      </c>
      <c r="O68" s="140">
        <v>106.72229068681816</v>
      </c>
      <c r="P68" s="140">
        <v>108.34548733432177</v>
      </c>
      <c r="Q68" s="140">
        <v>108.00616026032088</v>
      </c>
      <c r="R68" s="140">
        <f t="shared" si="46"/>
        <v>107.2790272</v>
      </c>
      <c r="S68" s="140">
        <v>110.05131649584511</v>
      </c>
      <c r="T68" s="141">
        <v>111.40245593775569</v>
      </c>
      <c r="U68" s="141">
        <v>115.13648156000914</v>
      </c>
      <c r="V68" s="142">
        <v>114.53418123221577</v>
      </c>
      <c r="W68" s="140">
        <f t="shared" si="47"/>
        <v>112.7811088</v>
      </c>
      <c r="X68" s="142">
        <v>116.46797264598617</v>
      </c>
      <c r="Y68" s="140">
        <v>117.476598297686</v>
      </c>
      <c r="Z68" s="140">
        <v>119.94133099150075</v>
      </c>
      <c r="AA68" s="140">
        <v>123.0357466608334</v>
      </c>
      <c r="AB68" s="140">
        <f t="shared" si="48"/>
        <v>119.2304121</v>
      </c>
      <c r="AC68" s="140">
        <v>121.95764762646765</v>
      </c>
      <c r="AD68" s="143">
        <v>122.73324140227844</v>
      </c>
      <c r="AE68" s="140">
        <v>124.54268884240726</v>
      </c>
      <c r="AF68" s="140">
        <v>126.4443271063189</v>
      </c>
      <c r="AG68" s="140">
        <f t="shared" si="49"/>
        <v>123.9194762</v>
      </c>
      <c r="AH68" s="140">
        <v>129.74868754281016</v>
      </c>
      <c r="AI68" s="143">
        <v>131.4189510428827</v>
      </c>
      <c r="AJ68" s="140">
        <v>133.2230384350542</v>
      </c>
      <c r="AK68" s="140">
        <v>134.44327180110147</v>
      </c>
      <c r="AL68" s="140">
        <f t="shared" si="50"/>
        <v>132.2084872</v>
      </c>
      <c r="AM68" s="140">
        <v>135.29382059048658</v>
      </c>
      <c r="AN68" s="140">
        <v>133.2643330744938</v>
      </c>
      <c r="AO68" s="140">
        <v>132.4752469886749</v>
      </c>
      <c r="AP68" s="140">
        <v>129.9813730345453</v>
      </c>
      <c r="AQ68" s="140">
        <f t="shared" si="51"/>
        <v>132.7536934</v>
      </c>
      <c r="AR68" s="140">
        <v>131.72848259232833</v>
      </c>
      <c r="AS68" s="140">
        <v>133.80388499234778</v>
      </c>
      <c r="AT68" s="140">
        <v>133.78398774244184</v>
      </c>
      <c r="AU68" s="140">
        <v>132.30126323954056</v>
      </c>
      <c r="AV68" s="140">
        <f t="shared" si="52"/>
        <v>132.9044046</v>
      </c>
      <c r="AW68" s="140">
        <v>132.10539883951904</v>
      </c>
      <c r="AX68" s="140">
        <v>137.0640423721203</v>
      </c>
      <c r="AY68" s="140">
        <v>140.2686857530086</v>
      </c>
      <c r="AZ68" s="140">
        <v>139.36488209233627</v>
      </c>
      <c r="BA68" s="140">
        <f t="shared" si="53"/>
        <v>137.2007523</v>
      </c>
      <c r="BB68" s="140">
        <v>144.01093589660914</v>
      </c>
      <c r="BC68" s="140">
        <v>143.55389965403108</v>
      </c>
      <c r="BD68" s="140">
        <v>138.6784654079005</v>
      </c>
      <c r="BE68" s="140">
        <v>140.65551124335676</v>
      </c>
      <c r="BF68" s="120"/>
      <c r="BG68" s="144">
        <v>146.87703034260622</v>
      </c>
      <c r="BH68" s="144">
        <v>143.0990271735123</v>
      </c>
      <c r="BI68" s="144">
        <v>141.58353681096378</v>
      </c>
      <c r="BJ68" s="144">
        <v>140.27390700810238</v>
      </c>
      <c r="BK68" s="130">
        <v>1.4834877106366235</v>
      </c>
      <c r="BL68" s="145">
        <v>145.616667625953</v>
      </c>
      <c r="BM68" s="146">
        <v>155.81</v>
      </c>
      <c r="BN68" s="146">
        <v>168.37</v>
      </c>
      <c r="BO68" s="147">
        <v>155.57</v>
      </c>
      <c r="BP68" s="32"/>
      <c r="BQ68" s="148">
        <v>161.49</v>
      </c>
      <c r="BR68" s="149">
        <v>162.83</v>
      </c>
      <c r="BS68" s="150">
        <v>160.89</v>
      </c>
      <c r="BT68" s="150">
        <v>171.29</v>
      </c>
      <c r="BU68" s="32"/>
      <c r="BV68" s="151">
        <f>BT68+(BT68*9.23/100)</f>
        <v>187.100067</v>
      </c>
      <c r="BW68" s="151">
        <f>BV68+(BV68*10.32/100)</f>
        <v>206.4087939</v>
      </c>
      <c r="BX68" s="151">
        <f>BW68+(BW68*-9.42/100)</f>
        <v>186.9650855</v>
      </c>
      <c r="BY68" s="151">
        <f>BX68+(BX68*0.63/100)</f>
        <v>188.1429656</v>
      </c>
      <c r="BZ68" s="32"/>
      <c r="CA68" s="151">
        <f>BY68+(BY68*3.95/100)</f>
        <v>195.5746127</v>
      </c>
      <c r="CB68" s="151">
        <f>CA68+(CA68*-0.54/100)</f>
        <v>194.5185098</v>
      </c>
      <c r="CC68" s="151">
        <f>CB68+(CB68*4.86/100)</f>
        <v>203.9721094</v>
      </c>
      <c r="CD68" s="151">
        <f>CC68+(CC68*-0.46/100)</f>
        <v>203.0338377</v>
      </c>
      <c r="CE68" s="32"/>
      <c r="CF68" s="136">
        <f t="shared" si="54"/>
        <v>199.7649929</v>
      </c>
      <c r="CG68" s="152"/>
      <c r="CH68" s="152"/>
      <c r="CI68" s="152"/>
      <c r="CJ68" s="32"/>
    </row>
    <row r="69">
      <c r="A69" s="124"/>
      <c r="B69" s="84" t="s">
        <v>87</v>
      </c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32"/>
      <c r="BH69" s="32"/>
      <c r="BI69" s="136"/>
      <c r="BJ69" s="32"/>
      <c r="BK69" s="32"/>
      <c r="BL69" s="32"/>
      <c r="BM69" s="32"/>
      <c r="BN69" s="136"/>
      <c r="BO69" s="32"/>
      <c r="BP69" s="32"/>
      <c r="BQ69" s="32"/>
      <c r="BR69" s="32"/>
      <c r="BS69" s="136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</row>
    <row r="70">
      <c r="A70" s="124"/>
      <c r="B70" s="8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32"/>
      <c r="BH70" s="32"/>
      <c r="BI70" s="136"/>
      <c r="BJ70" s="32"/>
      <c r="BK70" s="32"/>
      <c r="BL70" s="32"/>
      <c r="BM70" s="32"/>
      <c r="BN70" s="136"/>
      <c r="BO70" s="32"/>
      <c r="BP70" s="32"/>
      <c r="BQ70" s="32"/>
      <c r="BR70" s="32"/>
      <c r="BS70" s="136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</row>
    <row r="71">
      <c r="A71" s="32"/>
      <c r="B71" s="125" t="s">
        <v>88</v>
      </c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32"/>
      <c r="BH71" s="32"/>
      <c r="BI71" s="136"/>
      <c r="BJ71" s="32"/>
      <c r="BK71" s="32"/>
      <c r="BL71" s="32"/>
      <c r="BM71" s="32"/>
      <c r="BN71" s="136"/>
      <c r="BO71" s="32"/>
      <c r="BP71" s="32"/>
      <c r="BQ71" s="32"/>
      <c r="BR71" s="32"/>
      <c r="BS71" s="136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</row>
    <row r="72">
      <c r="A72" s="124">
        <v>1.0</v>
      </c>
      <c r="B72" s="84" t="s">
        <v>59</v>
      </c>
      <c r="D72" s="126">
        <v>94.76702573110941</v>
      </c>
      <c r="E72" s="126">
        <v>99.29665631056828</v>
      </c>
      <c r="F72" s="126">
        <v>102.47847918317342</v>
      </c>
      <c r="G72" s="126">
        <v>103.45783877514886</v>
      </c>
      <c r="H72" s="126">
        <f t="shared" ref="H72:H74" si="56">AVERAGE(D72:G72)</f>
        <v>100</v>
      </c>
      <c r="I72" s="126">
        <v>105.13449716783009</v>
      </c>
      <c r="J72" s="126">
        <v>105.03101828368926</v>
      </c>
      <c r="K72" s="126">
        <v>106.52901287870839</v>
      </c>
      <c r="L72" s="126">
        <v>107.78670376234203</v>
      </c>
      <c r="M72" s="126">
        <f t="shared" ref="M72:M74" si="57">AVERAGE(I72:L72)</f>
        <v>106.120308</v>
      </c>
      <c r="N72" s="126">
        <v>107.18129371432559</v>
      </c>
      <c r="O72" s="126">
        <v>107.51421457532058</v>
      </c>
      <c r="P72" s="126">
        <v>109.00024778903293</v>
      </c>
      <c r="Q72" s="126">
        <v>109.02088281338274</v>
      </c>
      <c r="R72" s="126">
        <f t="shared" ref="R72:R74" si="58">AVERAGE(N72:Q72)</f>
        <v>108.1791597</v>
      </c>
      <c r="S72" s="126">
        <v>111.3283976847897</v>
      </c>
      <c r="T72" s="127">
        <v>112.7465212068211</v>
      </c>
      <c r="U72" s="127">
        <v>114.34616667141434</v>
      </c>
      <c r="V72" s="128">
        <v>113.17452662904789</v>
      </c>
      <c r="W72" s="126">
        <f t="shared" ref="W72:W74" si="59">AVERAGE(S72:V72)</f>
        <v>112.898903</v>
      </c>
      <c r="X72" s="128">
        <v>113.4775159439589</v>
      </c>
      <c r="Y72" s="126">
        <v>115.354736232792</v>
      </c>
      <c r="Z72" s="126">
        <v>119.98262516660043</v>
      </c>
      <c r="AA72" s="126">
        <v>120.10520613693234</v>
      </c>
      <c r="AB72" s="126">
        <f t="shared" ref="AB72:AB74" si="60">AVERAGE(X72:AA72)</f>
        <v>117.2300209</v>
      </c>
      <c r="AC72" s="126">
        <v>122.91969131458671</v>
      </c>
      <c r="AD72" s="129">
        <v>123.8105780773145</v>
      </c>
      <c r="AE72" s="126">
        <v>127.06425613598289</v>
      </c>
      <c r="AF72" s="126">
        <v>126.74611738633304</v>
      </c>
      <c r="AG72" s="126">
        <f t="shared" ref="AG72:AG74" si="61">AVERAGE(AC72:AF72)</f>
        <v>125.1351607</v>
      </c>
      <c r="AH72" s="126">
        <v>129.81743163694648</v>
      </c>
      <c r="AI72" s="129">
        <v>130.6203861268847</v>
      </c>
      <c r="AJ72" s="126">
        <v>131.53200774788561</v>
      </c>
      <c r="AK72" s="126">
        <v>131.27377651665435</v>
      </c>
      <c r="AL72" s="126">
        <f t="shared" ref="AL72:AL74" si="62">AVERAGE(AH72:AK72)</f>
        <v>130.8109005</v>
      </c>
      <c r="AM72" s="126">
        <v>134.99182437746737</v>
      </c>
      <c r="AN72" s="126">
        <v>134.53189391198705</v>
      </c>
      <c r="AO72" s="126">
        <v>137.920369863592</v>
      </c>
      <c r="AP72" s="126">
        <v>134.80501094604415</v>
      </c>
      <c r="AQ72" s="126">
        <f t="shared" ref="AQ72:AQ74" si="63">AVERAGE(AM72:AP72)</f>
        <v>135.5622748</v>
      </c>
      <c r="AR72" s="126">
        <v>136.42102592079343</v>
      </c>
      <c r="AS72" s="126">
        <v>136.9490797374141</v>
      </c>
      <c r="AT72" s="126">
        <v>140.5791835476113</v>
      </c>
      <c r="AU72" s="126">
        <v>136.80956837103682</v>
      </c>
      <c r="AV72" s="126">
        <f t="shared" ref="AV72:AV74" si="64">AVERAGE(AR72:AU72)</f>
        <v>137.6897144</v>
      </c>
      <c r="AW72" s="126">
        <v>134.83355466561477</v>
      </c>
      <c r="AX72" s="126">
        <v>139.21549299944874</v>
      </c>
      <c r="AY72" s="126">
        <v>142.91363975407674</v>
      </c>
      <c r="AZ72" s="126">
        <v>141.67638653297544</v>
      </c>
      <c r="BA72" s="126">
        <f t="shared" ref="BA72:BA74" si="65">AVERAGE(AW72:AZ72)</f>
        <v>139.6597685</v>
      </c>
      <c r="BB72" s="126">
        <v>139.7314642880931</v>
      </c>
      <c r="BC72" s="126">
        <v>138.87763020990636</v>
      </c>
      <c r="BD72" s="126">
        <v>142.74060707063674</v>
      </c>
      <c r="BE72" s="126">
        <v>136.8372214432277</v>
      </c>
      <c r="BF72" s="120"/>
      <c r="BG72" s="89">
        <v>142.30564551833132</v>
      </c>
      <c r="BH72" s="70">
        <v>147.1203306313929</v>
      </c>
      <c r="BI72" s="70">
        <v>145.4800862526295</v>
      </c>
      <c r="BJ72" s="70">
        <v>145.09585589296054</v>
      </c>
      <c r="BK72" s="130">
        <v>0.7274092332950346</v>
      </c>
      <c r="BL72" s="138">
        <v>146.396495943244</v>
      </c>
      <c r="BM72" s="132">
        <v>154.286841489918</v>
      </c>
      <c r="BN72" s="133">
        <v>157.750597597788</v>
      </c>
      <c r="BO72" s="134">
        <v>153.21</v>
      </c>
      <c r="BP72" s="32"/>
      <c r="BQ72" s="134">
        <v>152.82</v>
      </c>
      <c r="BR72" s="134">
        <v>153.22</v>
      </c>
      <c r="BS72" s="136">
        <f>BR72+(BR72*-2.84167794316643/100)</f>
        <v>148.8659811</v>
      </c>
      <c r="BT72" s="136">
        <f>BS72+(BS72*5.06/100)</f>
        <v>156.3985997</v>
      </c>
      <c r="BU72" s="32"/>
      <c r="BV72" s="136">
        <f>BT72+(BT72*3.31/100)</f>
        <v>161.5753933</v>
      </c>
      <c r="BW72" s="136">
        <f>BV72+(BV72*3.98/100)</f>
        <v>168.006094</v>
      </c>
      <c r="BX72" s="136">
        <f>BW72+(BW72*-1.52/100)</f>
        <v>165.4524014</v>
      </c>
      <c r="BY72" s="136">
        <f>BX72+(BX72*-1.92/100)</f>
        <v>162.2757153</v>
      </c>
      <c r="BZ72" s="32"/>
      <c r="CA72" s="136">
        <f>BY72+(BY72*5.33/100)</f>
        <v>170.9250109</v>
      </c>
      <c r="CB72" s="136">
        <f>CA72+(CA72*2.93/100)</f>
        <v>175.9331137</v>
      </c>
      <c r="CC72" s="137">
        <f>CB72+(CB72*-1.3/100)</f>
        <v>173.6459832</v>
      </c>
      <c r="CD72" s="137">
        <f>CC72+(CC72*-0.76/100)</f>
        <v>172.3262738</v>
      </c>
      <c r="CE72" s="32"/>
      <c r="CF72" s="136">
        <f t="shared" ref="CF72:CF74" si="66">CD72+(CD72*-1.82/100)</f>
        <v>169.1899356</v>
      </c>
      <c r="CG72" s="32"/>
      <c r="CH72" s="84"/>
      <c r="CI72" s="84"/>
      <c r="CJ72" s="32"/>
    </row>
    <row r="73">
      <c r="A73" s="124">
        <f t="shared" ref="A73:A74" si="67">+A72+1</f>
        <v>2</v>
      </c>
      <c r="B73" s="84" t="s">
        <v>60</v>
      </c>
      <c r="D73" s="140">
        <v>96.85674020387921</v>
      </c>
      <c r="E73" s="140">
        <v>98.56900546453979</v>
      </c>
      <c r="F73" s="140">
        <v>101.48644360545192</v>
      </c>
      <c r="G73" s="140">
        <v>103.08781072612912</v>
      </c>
      <c r="H73" s="140">
        <f t="shared" si="56"/>
        <v>100</v>
      </c>
      <c r="I73" s="140">
        <v>103.94353667290862</v>
      </c>
      <c r="J73" s="140">
        <v>104.50070323743596</v>
      </c>
      <c r="K73" s="140">
        <v>106.2573793747341</v>
      </c>
      <c r="L73" s="140">
        <v>107.3213735075338</v>
      </c>
      <c r="M73" s="140">
        <f t="shared" si="57"/>
        <v>105.5057482</v>
      </c>
      <c r="N73" s="140">
        <v>108.26596512656387</v>
      </c>
      <c r="O73" s="140">
        <v>109.23301025420032</v>
      </c>
      <c r="P73" s="140">
        <v>110.79402147080152</v>
      </c>
      <c r="Q73" s="140">
        <v>111.27009407480999</v>
      </c>
      <c r="R73" s="140">
        <f t="shared" si="58"/>
        <v>109.8907727</v>
      </c>
      <c r="S73" s="140">
        <v>111.90281745583609</v>
      </c>
      <c r="T73" s="141">
        <v>112.93849666729277</v>
      </c>
      <c r="U73" s="141">
        <v>115.81529493009367</v>
      </c>
      <c r="V73" s="142">
        <v>117.16064892841979</v>
      </c>
      <c r="W73" s="140">
        <f t="shared" si="59"/>
        <v>114.4543145</v>
      </c>
      <c r="X73" s="142">
        <v>118.37743569324043</v>
      </c>
      <c r="Y73" s="140">
        <v>120.00004378882625</v>
      </c>
      <c r="Z73" s="140">
        <v>122.6109839362595</v>
      </c>
      <c r="AA73" s="140">
        <v>125.55242816090622</v>
      </c>
      <c r="AB73" s="140">
        <f t="shared" si="60"/>
        <v>121.6352229</v>
      </c>
      <c r="AC73" s="140">
        <v>127.59463631261576</v>
      </c>
      <c r="AD73" s="143">
        <v>128.17826419420246</v>
      </c>
      <c r="AE73" s="140">
        <v>130.16663309425522</v>
      </c>
      <c r="AF73" s="140">
        <v>131.7463412785743</v>
      </c>
      <c r="AG73" s="140">
        <f t="shared" si="61"/>
        <v>129.4214687</v>
      </c>
      <c r="AH73" s="140">
        <v>132.64775251595586</v>
      </c>
      <c r="AI73" s="143">
        <v>133.5923079004477</v>
      </c>
      <c r="AJ73" s="140">
        <v>134.17785745920455</v>
      </c>
      <c r="AK73" s="140">
        <v>134.7492648480622</v>
      </c>
      <c r="AL73" s="140">
        <f t="shared" si="62"/>
        <v>133.7917957</v>
      </c>
      <c r="AM73" s="140">
        <v>135.1226795442229</v>
      </c>
      <c r="AN73" s="140">
        <v>135.16360240904615</v>
      </c>
      <c r="AO73" s="140">
        <v>135.48756188235987</v>
      </c>
      <c r="AP73" s="140">
        <v>135.78561699222274</v>
      </c>
      <c r="AQ73" s="140">
        <f t="shared" si="63"/>
        <v>135.3898652</v>
      </c>
      <c r="AR73" s="140">
        <v>136.20507371070536</v>
      </c>
      <c r="AS73" s="140">
        <v>137.93256435823753</v>
      </c>
      <c r="AT73" s="140">
        <v>139.8990812015885</v>
      </c>
      <c r="AU73" s="140">
        <v>141.26204833728664</v>
      </c>
      <c r="AV73" s="140">
        <f t="shared" si="64"/>
        <v>138.8246919</v>
      </c>
      <c r="AW73" s="140">
        <v>140.5583406940331</v>
      </c>
      <c r="AX73" s="140">
        <v>142.5617899320323</v>
      </c>
      <c r="AY73" s="140">
        <v>144.254710713358</v>
      </c>
      <c r="AZ73" s="140">
        <v>145.5620083606543</v>
      </c>
      <c r="BA73" s="140">
        <f t="shared" si="65"/>
        <v>143.2342124</v>
      </c>
      <c r="BB73" s="140">
        <v>145.67426382887996</v>
      </c>
      <c r="BC73" s="140">
        <v>146.0470103030556</v>
      </c>
      <c r="BD73" s="140">
        <v>145.72610703165824</v>
      </c>
      <c r="BE73" s="140">
        <v>145.92297285007234</v>
      </c>
      <c r="BF73" s="120"/>
      <c r="BG73" s="153">
        <v>145.87584337369444</v>
      </c>
      <c r="BH73" s="154">
        <v>147.78382260772514</v>
      </c>
      <c r="BI73" s="154">
        <v>147.19357710245038</v>
      </c>
      <c r="BJ73" s="154">
        <v>147.59783310842693</v>
      </c>
      <c r="BK73" s="130">
        <v>4.460348653961475</v>
      </c>
      <c r="BL73" s="145">
        <v>147.626778691849</v>
      </c>
      <c r="BM73" s="154">
        <v>150.577567864599</v>
      </c>
      <c r="BN73" s="155">
        <v>150.749444048799</v>
      </c>
      <c r="BO73" s="147">
        <v>151.53</v>
      </c>
      <c r="BP73" s="32"/>
      <c r="BQ73" s="147">
        <v>152.97</v>
      </c>
      <c r="BR73" s="147">
        <v>153.2</v>
      </c>
      <c r="BS73" s="150">
        <v>155.21</v>
      </c>
      <c r="BT73" s="150">
        <v>157.12</v>
      </c>
      <c r="BU73" s="32"/>
      <c r="BV73" s="136">
        <f>BT73+(BT73*0.81/100)</f>
        <v>158.392672</v>
      </c>
      <c r="BW73" s="136">
        <f>BV73+(BV73*1.46/100)</f>
        <v>160.705205</v>
      </c>
      <c r="BX73" s="136">
        <f>BW73+(BW73*0.87/100)</f>
        <v>162.1033403</v>
      </c>
      <c r="BY73" s="136">
        <f>BX73+(BX73*-0.08/100)</f>
        <v>161.9736576</v>
      </c>
      <c r="BZ73" s="32"/>
      <c r="CA73" s="136">
        <f>BY73+(BY73*7.86/100)</f>
        <v>174.7047871</v>
      </c>
      <c r="CB73" s="136">
        <f>CA73+(CA73*-0.5/100)</f>
        <v>173.8312632</v>
      </c>
      <c r="CC73" s="137">
        <f>CB73+(CB73*0.4/100)</f>
        <v>174.5265882</v>
      </c>
      <c r="CD73" s="137">
        <f>CC73+(CC73*1.1/100)</f>
        <v>176.4463807</v>
      </c>
      <c r="CE73" s="32"/>
      <c r="CF73" s="136">
        <f t="shared" si="66"/>
        <v>173.2350566</v>
      </c>
      <c r="CG73" s="32"/>
      <c r="CH73" s="84"/>
      <c r="CI73" s="84"/>
      <c r="CJ73" s="32"/>
    </row>
    <row r="74">
      <c r="A74" s="124">
        <f t="shared" si="67"/>
        <v>3</v>
      </c>
      <c r="B74" s="84" t="s">
        <v>61</v>
      </c>
      <c r="D74" s="140">
        <v>96.85674020387921</v>
      </c>
      <c r="E74" s="140">
        <v>98.56900546453979</v>
      </c>
      <c r="F74" s="140">
        <v>101.48644360545192</v>
      </c>
      <c r="G74" s="140">
        <v>103.08781072612912</v>
      </c>
      <c r="H74" s="140">
        <f t="shared" si="56"/>
        <v>100</v>
      </c>
      <c r="I74" s="140">
        <v>103.94353667290862</v>
      </c>
      <c r="J74" s="140">
        <v>104.50070323743596</v>
      </c>
      <c r="K74" s="140">
        <v>106.2573793747341</v>
      </c>
      <c r="L74" s="140">
        <v>107.3213735075338</v>
      </c>
      <c r="M74" s="140">
        <f t="shared" si="57"/>
        <v>105.5057482</v>
      </c>
      <c r="N74" s="140">
        <v>108.26596512656387</v>
      </c>
      <c r="O74" s="140">
        <v>109.23301025420032</v>
      </c>
      <c r="P74" s="140">
        <v>110.79402147080152</v>
      </c>
      <c r="Q74" s="140">
        <v>111.27009407480999</v>
      </c>
      <c r="R74" s="140">
        <f t="shared" si="58"/>
        <v>109.8907727</v>
      </c>
      <c r="S74" s="140">
        <v>111.90281745583609</v>
      </c>
      <c r="T74" s="141">
        <v>112.93849666729277</v>
      </c>
      <c r="U74" s="141">
        <v>115.81529493009367</v>
      </c>
      <c r="V74" s="142">
        <v>117.16064892841979</v>
      </c>
      <c r="W74" s="140">
        <f t="shared" si="59"/>
        <v>114.4543145</v>
      </c>
      <c r="X74" s="142">
        <v>118.37743569324043</v>
      </c>
      <c r="Y74" s="140">
        <v>120.00004378882625</v>
      </c>
      <c r="Z74" s="140">
        <v>122.6109839362595</v>
      </c>
      <c r="AA74" s="140">
        <v>125.55242816090622</v>
      </c>
      <c r="AB74" s="140">
        <f t="shared" si="60"/>
        <v>121.6352229</v>
      </c>
      <c r="AC74" s="140">
        <v>127.59463631261576</v>
      </c>
      <c r="AD74" s="143">
        <v>128.17826419420246</v>
      </c>
      <c r="AE74" s="140">
        <v>130.16663309425522</v>
      </c>
      <c r="AF74" s="140">
        <v>131.7463412785743</v>
      </c>
      <c r="AG74" s="140">
        <f t="shared" si="61"/>
        <v>129.4214687</v>
      </c>
      <c r="AH74" s="140">
        <v>132.64775251595586</v>
      </c>
      <c r="AI74" s="143">
        <v>133.5923079004477</v>
      </c>
      <c r="AJ74" s="140">
        <v>134.17785745920455</v>
      </c>
      <c r="AK74" s="140">
        <v>134.7492648480622</v>
      </c>
      <c r="AL74" s="140">
        <f t="shared" si="62"/>
        <v>133.7917957</v>
      </c>
      <c r="AM74" s="140">
        <v>135.1226795442229</v>
      </c>
      <c r="AN74" s="140">
        <v>135.16360240904615</v>
      </c>
      <c r="AO74" s="140">
        <v>135.48756188235987</v>
      </c>
      <c r="AP74" s="140">
        <v>135.78561699222274</v>
      </c>
      <c r="AQ74" s="140">
        <f t="shared" si="63"/>
        <v>135.3898652</v>
      </c>
      <c r="AR74" s="140">
        <v>136.20507371070536</v>
      </c>
      <c r="AS74" s="140">
        <v>137.93256435823753</v>
      </c>
      <c r="AT74" s="140">
        <v>139.8990812015885</v>
      </c>
      <c r="AU74" s="140">
        <v>141.26204833728664</v>
      </c>
      <c r="AV74" s="140">
        <f t="shared" si="64"/>
        <v>138.8246919</v>
      </c>
      <c r="AW74" s="140">
        <v>140.5583406940331</v>
      </c>
      <c r="AX74" s="140">
        <v>142.5617899320323</v>
      </c>
      <c r="AY74" s="140">
        <v>144.254710713358</v>
      </c>
      <c r="AZ74" s="140">
        <v>145.5620083606543</v>
      </c>
      <c r="BA74" s="140">
        <f t="shared" si="65"/>
        <v>143.2342124</v>
      </c>
      <c r="BB74" s="140">
        <v>145.67426382887996</v>
      </c>
      <c r="BC74" s="140">
        <v>146.0470103030556</v>
      </c>
      <c r="BD74" s="140">
        <v>145.72610703165824</v>
      </c>
      <c r="BE74" s="140">
        <v>145.92297285007234</v>
      </c>
      <c r="BF74" s="120"/>
      <c r="BG74" s="153">
        <v>145.87584337369444</v>
      </c>
      <c r="BH74" s="154">
        <v>147.78382260772514</v>
      </c>
      <c r="BI74" s="154">
        <v>147.19357710245038</v>
      </c>
      <c r="BJ74" s="154">
        <v>147.59783310842693</v>
      </c>
      <c r="BK74" s="130">
        <v>1.9630680699715128</v>
      </c>
      <c r="BL74" s="145">
        <v>147.626778691849</v>
      </c>
      <c r="BM74" s="154">
        <v>150.577567864599</v>
      </c>
      <c r="BN74" s="155">
        <v>150.749444048799</v>
      </c>
      <c r="BO74" s="147">
        <v>151.53</v>
      </c>
      <c r="BP74" s="32"/>
      <c r="BQ74" s="147">
        <v>152.97</v>
      </c>
      <c r="BR74" s="147">
        <v>153.2</v>
      </c>
      <c r="BS74" s="150">
        <v>155.21</v>
      </c>
      <c r="BT74" s="150">
        <v>157.12</v>
      </c>
      <c r="BU74" s="32"/>
      <c r="BV74" s="136">
        <f>BT74+(BT74*2.72/100)</f>
        <v>161.393664</v>
      </c>
      <c r="BW74" s="136">
        <f>BV74+(BV74*1.77/100)</f>
        <v>164.2503319</v>
      </c>
      <c r="BX74" s="136">
        <f>BW74+(BW74*4.94/100)</f>
        <v>172.3642982</v>
      </c>
      <c r="BY74" s="136">
        <f>BX74+(BX74*1.48/100)</f>
        <v>174.9152899</v>
      </c>
      <c r="BZ74" s="32"/>
      <c r="CA74" s="136">
        <f>BY74+(BY74*7.43/100)</f>
        <v>187.9114959</v>
      </c>
      <c r="CB74" s="136">
        <f>CA74+(CA74*-1.94/100)</f>
        <v>184.2660129</v>
      </c>
      <c r="CC74" s="137">
        <f>CB74+(CB74*0.38/100)</f>
        <v>184.9662237</v>
      </c>
      <c r="CD74" s="137">
        <f>CC74+(CC74*-0.36/100)</f>
        <v>184.3003453</v>
      </c>
      <c r="CE74" s="32"/>
      <c r="CF74" s="136">
        <f t="shared" si="66"/>
        <v>180.946079</v>
      </c>
      <c r="CG74" s="32"/>
      <c r="CH74" s="84"/>
      <c r="CI74" s="84"/>
      <c r="CJ74" s="32"/>
    </row>
    <row r="75">
      <c r="A75" s="124"/>
      <c r="B75" s="125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32"/>
      <c r="BH75" s="32"/>
      <c r="BI75" s="136"/>
      <c r="BJ75" s="32"/>
      <c r="BK75" s="32"/>
      <c r="BL75" s="32"/>
      <c r="BM75" s="32"/>
      <c r="BN75" s="136"/>
      <c r="BO75" s="32"/>
      <c r="BP75" s="32"/>
      <c r="BQ75" s="32"/>
      <c r="BR75" s="32"/>
      <c r="BS75" s="136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152"/>
      <c r="CE75" s="32"/>
      <c r="CF75" s="32"/>
      <c r="CG75" s="32"/>
      <c r="CH75" s="32"/>
      <c r="CI75" s="152"/>
      <c r="CJ75" s="32"/>
    </row>
    <row r="76">
      <c r="A76" s="124"/>
      <c r="B76" s="125" t="s">
        <v>89</v>
      </c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32"/>
      <c r="BH76" s="32"/>
      <c r="BI76" s="136"/>
      <c r="BJ76" s="32"/>
      <c r="BK76" s="32"/>
      <c r="BL76" s="32"/>
      <c r="BM76" s="32"/>
      <c r="BN76" s="136"/>
      <c r="BO76" s="32"/>
      <c r="BP76" s="32"/>
      <c r="BQ76" s="32"/>
      <c r="BR76" s="32"/>
      <c r="BS76" s="136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</row>
    <row r="77">
      <c r="A77" s="124">
        <v>1.0</v>
      </c>
      <c r="B77" s="84" t="s">
        <v>63</v>
      </c>
      <c r="D77" s="140">
        <v>94.92748239154314</v>
      </c>
      <c r="E77" s="140">
        <v>97.96778013359683</v>
      </c>
      <c r="F77" s="140">
        <v>103.86769117129724</v>
      </c>
      <c r="G77" s="140">
        <v>103.23704630356274</v>
      </c>
      <c r="H77" s="140">
        <f t="shared" ref="H77:H85" si="68">AVERAGE(D77:G77)</f>
        <v>100</v>
      </c>
      <c r="I77" s="140">
        <v>105.57731826170654</v>
      </c>
      <c r="J77" s="140">
        <v>103.95873800417932</v>
      </c>
      <c r="K77" s="140">
        <v>104.66541175990238</v>
      </c>
      <c r="L77" s="140">
        <v>105.41261403205351</v>
      </c>
      <c r="M77" s="140">
        <f t="shared" ref="M77:M85" si="69">AVERAGE(I77:L77)</f>
        <v>104.9035205</v>
      </c>
      <c r="N77" s="140">
        <v>106.04217065117388</v>
      </c>
      <c r="O77" s="140">
        <v>106.72229068681816</v>
      </c>
      <c r="P77" s="140">
        <v>108.34548733432177</v>
      </c>
      <c r="Q77" s="140">
        <v>108.00616026032088</v>
      </c>
      <c r="R77" s="140">
        <f t="shared" ref="R77:R85" si="70">AVERAGE(N77:Q77)</f>
        <v>107.2790272</v>
      </c>
      <c r="S77" s="140">
        <v>110.05131649584511</v>
      </c>
      <c r="T77" s="141">
        <v>111.40245593775569</v>
      </c>
      <c r="U77" s="141">
        <v>115.13648156000914</v>
      </c>
      <c r="V77" s="142">
        <v>114.53418123221577</v>
      </c>
      <c r="W77" s="140">
        <f t="shared" ref="W77:W85" si="71">AVERAGE(S77:V77)</f>
        <v>112.7811088</v>
      </c>
      <c r="X77" s="142">
        <v>116.46797264598617</v>
      </c>
      <c r="Y77" s="140">
        <v>117.476598297686</v>
      </c>
      <c r="Z77" s="140">
        <v>119.94133099150075</v>
      </c>
      <c r="AA77" s="140">
        <v>123.0357466608334</v>
      </c>
      <c r="AB77" s="140">
        <f t="shared" ref="AB77:AB85" si="72">AVERAGE(X77:AA77)</f>
        <v>119.2304121</v>
      </c>
      <c r="AC77" s="140">
        <v>121.95764762646765</v>
      </c>
      <c r="AD77" s="143">
        <v>122.73324140227844</v>
      </c>
      <c r="AE77" s="140">
        <v>124.54268884240726</v>
      </c>
      <c r="AF77" s="140">
        <v>126.4443271063189</v>
      </c>
      <c r="AG77" s="140">
        <f t="shared" ref="AG77:AG85" si="73">AVERAGE(AC77:AF77)</f>
        <v>123.9194762</v>
      </c>
      <c r="AH77" s="140">
        <v>129.74868754281016</v>
      </c>
      <c r="AI77" s="143">
        <v>131.4189510428827</v>
      </c>
      <c r="AJ77" s="140">
        <v>133.2230384350542</v>
      </c>
      <c r="AK77" s="140">
        <v>134.44327180110147</v>
      </c>
      <c r="AL77" s="140">
        <f t="shared" ref="AL77:AL85" si="74">AVERAGE(AH77:AK77)</f>
        <v>132.2084872</v>
      </c>
      <c r="AM77" s="140">
        <v>135.29382059048658</v>
      </c>
      <c r="AN77" s="140">
        <v>133.2643330744938</v>
      </c>
      <c r="AO77" s="140">
        <v>132.4752469886749</v>
      </c>
      <c r="AP77" s="140">
        <v>129.9813730345453</v>
      </c>
      <c r="AQ77" s="140">
        <f t="shared" ref="AQ77:AQ85" si="75">AVERAGE(AM77:AP77)</f>
        <v>132.7536934</v>
      </c>
      <c r="AR77" s="140">
        <v>131.72848259232833</v>
      </c>
      <c r="AS77" s="140">
        <v>133.80388499234778</v>
      </c>
      <c r="AT77" s="140">
        <v>133.78398774244184</v>
      </c>
      <c r="AU77" s="140">
        <v>132.30126323954056</v>
      </c>
      <c r="AV77" s="140">
        <f t="shared" ref="AV77:AV85" si="76">AVERAGE(AR77:AU77)</f>
        <v>132.9044046</v>
      </c>
      <c r="AW77" s="140">
        <v>132.10539883951904</v>
      </c>
      <c r="AX77" s="140">
        <v>137.0640423721203</v>
      </c>
      <c r="AY77" s="140">
        <v>140.2686857530086</v>
      </c>
      <c r="AZ77" s="140">
        <v>139.36488209233627</v>
      </c>
      <c r="BA77" s="140">
        <f t="shared" ref="BA77:BA85" si="77">AVERAGE(AW77:AZ77)</f>
        <v>137.2007523</v>
      </c>
      <c r="BB77" s="140">
        <v>144.01093589660914</v>
      </c>
      <c r="BC77" s="140">
        <v>143.55389965403108</v>
      </c>
      <c r="BD77" s="140">
        <v>138.6784654079005</v>
      </c>
      <c r="BE77" s="140">
        <v>140.65551124335676</v>
      </c>
      <c r="BF77" s="120"/>
      <c r="BG77" s="153">
        <v>146.87703034260622</v>
      </c>
      <c r="BH77" s="154">
        <v>143.0990271735123</v>
      </c>
      <c r="BI77" s="154">
        <v>141.58353681096378</v>
      </c>
      <c r="BJ77" s="154">
        <v>140.27390700810238</v>
      </c>
      <c r="BK77" s="130">
        <v>-3.42628507919936</v>
      </c>
      <c r="BL77" s="145">
        <v>145.616667625953</v>
      </c>
      <c r="BM77" s="146">
        <v>155.81</v>
      </c>
      <c r="BN77" s="146">
        <v>168.37</v>
      </c>
      <c r="BO77" s="147">
        <v>155.57</v>
      </c>
      <c r="BP77" s="32"/>
      <c r="BQ77" s="144">
        <v>169.76</v>
      </c>
      <c r="BR77" s="156">
        <v>171.21</v>
      </c>
      <c r="BS77" s="156">
        <v>172.64</v>
      </c>
      <c r="BT77" s="156">
        <v>175.57</v>
      </c>
      <c r="BU77" s="32"/>
      <c r="BV77" s="136">
        <f t="shared" ref="BV77:BV87" si="78">BT77+(BT77*3.52/100)</f>
        <v>181.750064</v>
      </c>
      <c r="BW77" s="136">
        <f t="shared" ref="BW77:BW87" si="79">BV77+(BV77*-0.87/100)</f>
        <v>180.1688384</v>
      </c>
      <c r="BX77" s="136">
        <f t="shared" ref="BX77:BX87" si="80">BW77+(BW77*-1.48/100)</f>
        <v>177.5023396</v>
      </c>
      <c r="BY77" s="136">
        <f t="shared" ref="BY77:BY87" si="81">BX77+(BX77*-0.13/100)</f>
        <v>177.2715866</v>
      </c>
      <c r="BZ77" s="32"/>
      <c r="CA77" s="136">
        <f t="shared" ref="CA77:CA87" si="82">BY77+(BY77*6.04/100)</f>
        <v>187.9787904</v>
      </c>
      <c r="CB77" s="136">
        <f t="shared" ref="CB77:CB87" si="83">CA77+(CA77*0.82/100)</f>
        <v>189.5202165</v>
      </c>
      <c r="CC77" s="137">
        <f t="shared" ref="CC77:CC87" si="84">CB77+(CB77*2.38/100)</f>
        <v>194.0307977</v>
      </c>
      <c r="CD77" s="137">
        <f t="shared" ref="CD77:CD87" si="85">CC77+(CC77*0.56/100)</f>
        <v>195.1173701</v>
      </c>
      <c r="CE77" s="32"/>
      <c r="CF77" s="136">
        <f t="shared" ref="CF77:CF87" si="86">CD77+(CD77*-1.67/100)</f>
        <v>191.85891</v>
      </c>
      <c r="CG77" s="32"/>
      <c r="CH77" s="84"/>
      <c r="CI77" s="84"/>
      <c r="CJ77" s="32"/>
    </row>
    <row r="78">
      <c r="A78" s="124">
        <v>2.0</v>
      </c>
      <c r="B78" s="84" t="s">
        <v>65</v>
      </c>
      <c r="D78" s="140">
        <v>94.92748239154314</v>
      </c>
      <c r="E78" s="140">
        <v>97.96778013359683</v>
      </c>
      <c r="F78" s="140">
        <v>103.86769117129724</v>
      </c>
      <c r="G78" s="140">
        <v>103.23704630356274</v>
      </c>
      <c r="H78" s="140">
        <f t="shared" si="68"/>
        <v>100</v>
      </c>
      <c r="I78" s="140">
        <v>105.57731826170654</v>
      </c>
      <c r="J78" s="140">
        <v>103.95873800417932</v>
      </c>
      <c r="K78" s="140">
        <v>104.66541175990238</v>
      </c>
      <c r="L78" s="140">
        <v>105.41261403205351</v>
      </c>
      <c r="M78" s="140">
        <f t="shared" si="69"/>
        <v>104.9035205</v>
      </c>
      <c r="N78" s="140">
        <v>106.04217065117388</v>
      </c>
      <c r="O78" s="140">
        <v>106.72229068681816</v>
      </c>
      <c r="P78" s="140">
        <v>108.34548733432177</v>
      </c>
      <c r="Q78" s="140">
        <v>108.00616026032088</v>
      </c>
      <c r="R78" s="140">
        <f t="shared" si="70"/>
        <v>107.2790272</v>
      </c>
      <c r="S78" s="140">
        <v>110.05131649584511</v>
      </c>
      <c r="T78" s="141">
        <v>111.40245593775569</v>
      </c>
      <c r="U78" s="141">
        <v>115.13648156000914</v>
      </c>
      <c r="V78" s="142">
        <v>114.53418123221577</v>
      </c>
      <c r="W78" s="140">
        <f t="shared" si="71"/>
        <v>112.7811088</v>
      </c>
      <c r="X78" s="142">
        <v>116.46797264598617</v>
      </c>
      <c r="Y78" s="140">
        <v>117.476598297686</v>
      </c>
      <c r="Z78" s="140">
        <v>119.94133099150075</v>
      </c>
      <c r="AA78" s="140">
        <v>123.0357466608334</v>
      </c>
      <c r="AB78" s="140">
        <f t="shared" si="72"/>
        <v>119.2304121</v>
      </c>
      <c r="AC78" s="140">
        <v>121.95764762646765</v>
      </c>
      <c r="AD78" s="143">
        <v>122.73324140227844</v>
      </c>
      <c r="AE78" s="140">
        <v>124.54268884240726</v>
      </c>
      <c r="AF78" s="140">
        <v>126.4443271063189</v>
      </c>
      <c r="AG78" s="140">
        <f t="shared" si="73"/>
        <v>123.9194762</v>
      </c>
      <c r="AH78" s="140">
        <v>129.74868754281016</v>
      </c>
      <c r="AI78" s="143">
        <v>131.4189510428827</v>
      </c>
      <c r="AJ78" s="140">
        <v>133.2230384350542</v>
      </c>
      <c r="AK78" s="140">
        <v>134.44327180110147</v>
      </c>
      <c r="AL78" s="140">
        <f t="shared" si="74"/>
        <v>132.2084872</v>
      </c>
      <c r="AM78" s="140">
        <v>135.29382059048658</v>
      </c>
      <c r="AN78" s="140">
        <v>133.2643330744938</v>
      </c>
      <c r="AO78" s="140">
        <v>132.4752469886749</v>
      </c>
      <c r="AP78" s="140">
        <v>129.9813730345453</v>
      </c>
      <c r="AQ78" s="140">
        <f t="shared" si="75"/>
        <v>132.7536934</v>
      </c>
      <c r="AR78" s="140">
        <v>131.72848259232833</v>
      </c>
      <c r="AS78" s="140">
        <v>133.80388499234778</v>
      </c>
      <c r="AT78" s="140">
        <v>133.78398774244184</v>
      </c>
      <c r="AU78" s="140">
        <v>132.30126323954056</v>
      </c>
      <c r="AV78" s="140">
        <f t="shared" si="76"/>
        <v>132.9044046</v>
      </c>
      <c r="AW78" s="140">
        <v>132.10539883951904</v>
      </c>
      <c r="AX78" s="140">
        <v>137.0640423721203</v>
      </c>
      <c r="AY78" s="140">
        <v>140.2686857530086</v>
      </c>
      <c r="AZ78" s="140">
        <v>139.36488209233627</v>
      </c>
      <c r="BA78" s="140">
        <f t="shared" si="77"/>
        <v>137.2007523</v>
      </c>
      <c r="BB78" s="140">
        <v>144.01093589660914</v>
      </c>
      <c r="BC78" s="140">
        <v>143.55389965403108</v>
      </c>
      <c r="BD78" s="140">
        <v>138.6784654079005</v>
      </c>
      <c r="BE78" s="140">
        <v>140.65551124335676</v>
      </c>
      <c r="BF78" s="120"/>
      <c r="BG78" s="153">
        <v>146.87703034260622</v>
      </c>
      <c r="BH78" s="154">
        <v>143.0990271735123</v>
      </c>
      <c r="BI78" s="154">
        <v>141.58353681096378</v>
      </c>
      <c r="BJ78" s="154">
        <v>140.27390700810238</v>
      </c>
      <c r="BK78" s="130">
        <v>-3.42628507919936</v>
      </c>
      <c r="BL78" s="145">
        <v>145.616667625953</v>
      </c>
      <c r="BM78" s="146">
        <v>155.81</v>
      </c>
      <c r="BN78" s="146">
        <v>168.37</v>
      </c>
      <c r="BO78" s="147">
        <v>155.57</v>
      </c>
      <c r="BP78" s="32"/>
      <c r="BQ78" s="157">
        <v>169.76</v>
      </c>
      <c r="BR78" s="158">
        <v>171.21</v>
      </c>
      <c r="BS78" s="158">
        <v>172.64</v>
      </c>
      <c r="BT78" s="158">
        <v>175.57</v>
      </c>
      <c r="BU78" s="32"/>
      <c r="BV78" s="136">
        <f t="shared" si="78"/>
        <v>181.750064</v>
      </c>
      <c r="BW78" s="136">
        <f t="shared" si="79"/>
        <v>180.1688384</v>
      </c>
      <c r="BX78" s="136">
        <f t="shared" si="80"/>
        <v>177.5023396</v>
      </c>
      <c r="BY78" s="136">
        <f t="shared" si="81"/>
        <v>177.2715866</v>
      </c>
      <c r="BZ78" s="32"/>
      <c r="CA78" s="136">
        <f t="shared" si="82"/>
        <v>187.9787904</v>
      </c>
      <c r="CB78" s="136">
        <f t="shared" si="83"/>
        <v>189.5202165</v>
      </c>
      <c r="CC78" s="137">
        <f t="shared" si="84"/>
        <v>194.0307977</v>
      </c>
      <c r="CD78" s="137">
        <f t="shared" si="85"/>
        <v>195.1173701</v>
      </c>
      <c r="CE78" s="32"/>
      <c r="CF78" s="136">
        <f t="shared" si="86"/>
        <v>191.85891</v>
      </c>
      <c r="CG78" s="32"/>
      <c r="CH78" s="84"/>
      <c r="CI78" s="84"/>
      <c r="CJ78" s="32"/>
    </row>
    <row r="79">
      <c r="A79" s="124">
        <v>3.0</v>
      </c>
      <c r="B79" s="84" t="s">
        <v>66</v>
      </c>
      <c r="D79" s="140">
        <v>94.92748239154314</v>
      </c>
      <c r="E79" s="140">
        <v>97.96778013359683</v>
      </c>
      <c r="F79" s="140">
        <v>103.86769117129724</v>
      </c>
      <c r="G79" s="140">
        <v>103.23704630356274</v>
      </c>
      <c r="H79" s="140">
        <f t="shared" si="68"/>
        <v>100</v>
      </c>
      <c r="I79" s="140">
        <v>105.57731826170654</v>
      </c>
      <c r="J79" s="140">
        <v>103.95873800417932</v>
      </c>
      <c r="K79" s="140">
        <v>104.66541175990238</v>
      </c>
      <c r="L79" s="140">
        <v>105.41261403205351</v>
      </c>
      <c r="M79" s="140">
        <f t="shared" si="69"/>
        <v>104.9035205</v>
      </c>
      <c r="N79" s="140">
        <v>106.04217065117388</v>
      </c>
      <c r="O79" s="140">
        <v>106.72229068681816</v>
      </c>
      <c r="P79" s="140">
        <v>108.34548733432177</v>
      </c>
      <c r="Q79" s="140">
        <v>108.00616026032088</v>
      </c>
      <c r="R79" s="140">
        <f t="shared" si="70"/>
        <v>107.2790272</v>
      </c>
      <c r="S79" s="140">
        <v>110.05131649584511</v>
      </c>
      <c r="T79" s="141">
        <v>111.40245593775569</v>
      </c>
      <c r="U79" s="141">
        <v>115.13648156000914</v>
      </c>
      <c r="V79" s="142">
        <v>114.53418123221577</v>
      </c>
      <c r="W79" s="140">
        <f t="shared" si="71"/>
        <v>112.7811088</v>
      </c>
      <c r="X79" s="142">
        <v>116.46797264598617</v>
      </c>
      <c r="Y79" s="140">
        <v>117.476598297686</v>
      </c>
      <c r="Z79" s="140">
        <v>119.94133099150075</v>
      </c>
      <c r="AA79" s="140">
        <v>123.0357466608334</v>
      </c>
      <c r="AB79" s="140">
        <f t="shared" si="72"/>
        <v>119.2304121</v>
      </c>
      <c r="AC79" s="140">
        <v>121.95764762646765</v>
      </c>
      <c r="AD79" s="143">
        <v>122.73324140227844</v>
      </c>
      <c r="AE79" s="140">
        <v>124.54268884240726</v>
      </c>
      <c r="AF79" s="140">
        <v>126.4443271063189</v>
      </c>
      <c r="AG79" s="140">
        <f t="shared" si="73"/>
        <v>123.9194762</v>
      </c>
      <c r="AH79" s="140">
        <v>129.74868754281016</v>
      </c>
      <c r="AI79" s="143">
        <v>131.4189510428827</v>
      </c>
      <c r="AJ79" s="140">
        <v>133.2230384350542</v>
      </c>
      <c r="AK79" s="140">
        <v>134.44327180110147</v>
      </c>
      <c r="AL79" s="140">
        <f t="shared" si="74"/>
        <v>132.2084872</v>
      </c>
      <c r="AM79" s="140">
        <v>135.29382059048658</v>
      </c>
      <c r="AN79" s="140">
        <v>133.2643330744938</v>
      </c>
      <c r="AO79" s="140">
        <v>132.4752469886749</v>
      </c>
      <c r="AP79" s="140">
        <v>129.9813730345453</v>
      </c>
      <c r="AQ79" s="140">
        <f t="shared" si="75"/>
        <v>132.7536934</v>
      </c>
      <c r="AR79" s="140">
        <v>131.72848259232833</v>
      </c>
      <c r="AS79" s="140">
        <v>133.80388499234778</v>
      </c>
      <c r="AT79" s="140">
        <v>133.78398774244184</v>
      </c>
      <c r="AU79" s="140">
        <v>132.30126323954056</v>
      </c>
      <c r="AV79" s="140">
        <f t="shared" si="76"/>
        <v>132.9044046</v>
      </c>
      <c r="AW79" s="140">
        <v>132.10539883951904</v>
      </c>
      <c r="AX79" s="140">
        <v>137.0640423721203</v>
      </c>
      <c r="AY79" s="140">
        <v>140.2686857530086</v>
      </c>
      <c r="AZ79" s="140">
        <v>139.36488209233627</v>
      </c>
      <c r="BA79" s="140">
        <f t="shared" si="77"/>
        <v>137.2007523</v>
      </c>
      <c r="BB79" s="140">
        <v>144.01093589660914</v>
      </c>
      <c r="BC79" s="140">
        <v>143.55389965403108</v>
      </c>
      <c r="BD79" s="140">
        <v>138.6784654079005</v>
      </c>
      <c r="BE79" s="140">
        <v>140.65551124335676</v>
      </c>
      <c r="BF79" s="120"/>
      <c r="BG79" s="153">
        <v>146.87703034260622</v>
      </c>
      <c r="BH79" s="154">
        <v>143.0990271735123</v>
      </c>
      <c r="BI79" s="154">
        <v>141.58353681096378</v>
      </c>
      <c r="BJ79" s="154">
        <v>140.27390700810238</v>
      </c>
      <c r="BK79" s="130">
        <v>-3.42628507919936</v>
      </c>
      <c r="BL79" s="145">
        <v>145.616667625953</v>
      </c>
      <c r="BM79" s="146">
        <v>155.81</v>
      </c>
      <c r="BN79" s="146">
        <v>168.37</v>
      </c>
      <c r="BO79" s="147">
        <v>155.57</v>
      </c>
      <c r="BP79" s="32"/>
      <c r="BQ79" s="157">
        <v>169.76</v>
      </c>
      <c r="BR79" s="158">
        <v>171.21</v>
      </c>
      <c r="BS79" s="158">
        <v>172.64</v>
      </c>
      <c r="BT79" s="158">
        <v>175.57</v>
      </c>
      <c r="BU79" s="32"/>
      <c r="BV79" s="136">
        <f t="shared" si="78"/>
        <v>181.750064</v>
      </c>
      <c r="BW79" s="136">
        <f t="shared" si="79"/>
        <v>180.1688384</v>
      </c>
      <c r="BX79" s="136">
        <f t="shared" si="80"/>
        <v>177.5023396</v>
      </c>
      <c r="BY79" s="136">
        <f t="shared" si="81"/>
        <v>177.2715866</v>
      </c>
      <c r="BZ79" s="32"/>
      <c r="CA79" s="136">
        <f t="shared" si="82"/>
        <v>187.9787904</v>
      </c>
      <c r="CB79" s="136">
        <f t="shared" si="83"/>
        <v>189.5202165</v>
      </c>
      <c r="CC79" s="137">
        <f t="shared" si="84"/>
        <v>194.0307977</v>
      </c>
      <c r="CD79" s="137">
        <f t="shared" si="85"/>
        <v>195.1173701</v>
      </c>
      <c r="CE79" s="32"/>
      <c r="CF79" s="136">
        <f t="shared" si="86"/>
        <v>191.85891</v>
      </c>
      <c r="CG79" s="32"/>
      <c r="CH79" s="84"/>
      <c r="CI79" s="84"/>
      <c r="CJ79" s="32"/>
    </row>
    <row r="80">
      <c r="A80" s="124">
        <v>4.0</v>
      </c>
      <c r="B80" s="84" t="s">
        <v>67</v>
      </c>
      <c r="D80" s="140">
        <v>94.92748239154314</v>
      </c>
      <c r="E80" s="140">
        <v>97.96778013359683</v>
      </c>
      <c r="F80" s="140">
        <v>103.86769117129724</v>
      </c>
      <c r="G80" s="140">
        <v>103.23704630356274</v>
      </c>
      <c r="H80" s="140">
        <f t="shared" si="68"/>
        <v>100</v>
      </c>
      <c r="I80" s="140">
        <v>105.57731826170654</v>
      </c>
      <c r="J80" s="140">
        <v>103.95873800417932</v>
      </c>
      <c r="K80" s="140">
        <v>104.66541175990238</v>
      </c>
      <c r="L80" s="140">
        <v>105.41261403205351</v>
      </c>
      <c r="M80" s="140">
        <f t="shared" si="69"/>
        <v>104.9035205</v>
      </c>
      <c r="N80" s="140">
        <v>106.04217065117388</v>
      </c>
      <c r="O80" s="140">
        <v>106.72229068681816</v>
      </c>
      <c r="P80" s="140">
        <v>108.34548733432177</v>
      </c>
      <c r="Q80" s="140">
        <v>108.00616026032088</v>
      </c>
      <c r="R80" s="140">
        <f t="shared" si="70"/>
        <v>107.2790272</v>
      </c>
      <c r="S80" s="140">
        <v>110.05131649584511</v>
      </c>
      <c r="T80" s="141">
        <v>111.40245593775569</v>
      </c>
      <c r="U80" s="141">
        <v>115.13648156000914</v>
      </c>
      <c r="V80" s="142">
        <v>114.53418123221577</v>
      </c>
      <c r="W80" s="140">
        <f t="shared" si="71"/>
        <v>112.7811088</v>
      </c>
      <c r="X80" s="142">
        <v>116.46797264598617</v>
      </c>
      <c r="Y80" s="140">
        <v>117.476598297686</v>
      </c>
      <c r="Z80" s="140">
        <v>119.94133099150075</v>
      </c>
      <c r="AA80" s="140">
        <v>123.0357466608334</v>
      </c>
      <c r="AB80" s="140">
        <f t="shared" si="72"/>
        <v>119.2304121</v>
      </c>
      <c r="AC80" s="140">
        <v>121.95764762646765</v>
      </c>
      <c r="AD80" s="143">
        <v>122.73324140227844</v>
      </c>
      <c r="AE80" s="140">
        <v>124.54268884240726</v>
      </c>
      <c r="AF80" s="140">
        <v>126.4443271063189</v>
      </c>
      <c r="AG80" s="140">
        <f t="shared" si="73"/>
        <v>123.9194762</v>
      </c>
      <c r="AH80" s="140">
        <v>129.74868754281016</v>
      </c>
      <c r="AI80" s="143">
        <v>131.4189510428827</v>
      </c>
      <c r="AJ80" s="140">
        <v>133.2230384350542</v>
      </c>
      <c r="AK80" s="140">
        <v>134.44327180110147</v>
      </c>
      <c r="AL80" s="140">
        <f t="shared" si="74"/>
        <v>132.2084872</v>
      </c>
      <c r="AM80" s="140">
        <v>135.29382059048658</v>
      </c>
      <c r="AN80" s="140">
        <v>133.2643330744938</v>
      </c>
      <c r="AO80" s="140">
        <v>132.4752469886749</v>
      </c>
      <c r="AP80" s="140">
        <v>129.9813730345453</v>
      </c>
      <c r="AQ80" s="140">
        <f t="shared" si="75"/>
        <v>132.7536934</v>
      </c>
      <c r="AR80" s="140">
        <v>131.72848259232833</v>
      </c>
      <c r="AS80" s="140">
        <v>133.80388499234778</v>
      </c>
      <c r="AT80" s="140">
        <v>133.78398774244184</v>
      </c>
      <c r="AU80" s="140">
        <v>132.30126323954056</v>
      </c>
      <c r="AV80" s="140">
        <f t="shared" si="76"/>
        <v>132.9044046</v>
      </c>
      <c r="AW80" s="140">
        <v>132.10539883951904</v>
      </c>
      <c r="AX80" s="140">
        <v>137.0640423721203</v>
      </c>
      <c r="AY80" s="140">
        <v>140.2686857530086</v>
      </c>
      <c r="AZ80" s="140">
        <v>139.36488209233627</v>
      </c>
      <c r="BA80" s="140">
        <f t="shared" si="77"/>
        <v>137.2007523</v>
      </c>
      <c r="BB80" s="140">
        <v>144.01093589660914</v>
      </c>
      <c r="BC80" s="140">
        <v>143.55389965403108</v>
      </c>
      <c r="BD80" s="140">
        <v>138.6784654079005</v>
      </c>
      <c r="BE80" s="140">
        <v>140.65551124335676</v>
      </c>
      <c r="BF80" s="120"/>
      <c r="BG80" s="153">
        <v>146.87703034260622</v>
      </c>
      <c r="BH80" s="154">
        <v>143.0990271735123</v>
      </c>
      <c r="BI80" s="154">
        <v>141.58353681096378</v>
      </c>
      <c r="BJ80" s="154">
        <v>140.27390700810238</v>
      </c>
      <c r="BK80" s="130">
        <v>-3.42628507919936</v>
      </c>
      <c r="BL80" s="145">
        <v>145.616667625953</v>
      </c>
      <c r="BM80" s="146">
        <v>155.81</v>
      </c>
      <c r="BN80" s="146">
        <v>168.37</v>
      </c>
      <c r="BO80" s="147">
        <v>155.57</v>
      </c>
      <c r="BP80" s="32"/>
      <c r="BQ80" s="157">
        <v>169.76</v>
      </c>
      <c r="BR80" s="158">
        <v>171.21</v>
      </c>
      <c r="BS80" s="158">
        <v>172.64</v>
      </c>
      <c r="BT80" s="158">
        <v>175.57</v>
      </c>
      <c r="BU80" s="32"/>
      <c r="BV80" s="136">
        <f t="shared" si="78"/>
        <v>181.750064</v>
      </c>
      <c r="BW80" s="136">
        <f t="shared" si="79"/>
        <v>180.1688384</v>
      </c>
      <c r="BX80" s="136">
        <f t="shared" si="80"/>
        <v>177.5023396</v>
      </c>
      <c r="BY80" s="136">
        <f t="shared" si="81"/>
        <v>177.2715866</v>
      </c>
      <c r="BZ80" s="32"/>
      <c r="CA80" s="136">
        <f t="shared" si="82"/>
        <v>187.9787904</v>
      </c>
      <c r="CB80" s="136">
        <f t="shared" si="83"/>
        <v>189.5202165</v>
      </c>
      <c r="CC80" s="137">
        <f t="shared" si="84"/>
        <v>194.0307977</v>
      </c>
      <c r="CD80" s="137">
        <f t="shared" si="85"/>
        <v>195.1173701</v>
      </c>
      <c r="CE80" s="32"/>
      <c r="CF80" s="136">
        <f t="shared" si="86"/>
        <v>191.85891</v>
      </c>
      <c r="CG80" s="32"/>
      <c r="CH80" s="84"/>
      <c r="CI80" s="84"/>
      <c r="CJ80" s="32"/>
    </row>
    <row r="81">
      <c r="A81" s="124">
        <v>5.0</v>
      </c>
      <c r="B81" s="84" t="s">
        <v>68</v>
      </c>
      <c r="D81" s="140">
        <v>94.92748239154314</v>
      </c>
      <c r="E81" s="140">
        <v>97.96778013359683</v>
      </c>
      <c r="F81" s="140">
        <v>103.86769117129724</v>
      </c>
      <c r="G81" s="140">
        <v>103.23704630356274</v>
      </c>
      <c r="H81" s="140">
        <f t="shared" si="68"/>
        <v>100</v>
      </c>
      <c r="I81" s="140">
        <v>105.57731826170654</v>
      </c>
      <c r="J81" s="140">
        <v>103.95873800417932</v>
      </c>
      <c r="K81" s="140">
        <v>104.66541175990238</v>
      </c>
      <c r="L81" s="140">
        <v>105.41261403205351</v>
      </c>
      <c r="M81" s="140">
        <f t="shared" si="69"/>
        <v>104.9035205</v>
      </c>
      <c r="N81" s="140">
        <v>106.04217065117388</v>
      </c>
      <c r="O81" s="140">
        <v>106.72229068681816</v>
      </c>
      <c r="P81" s="140">
        <v>108.34548733432177</v>
      </c>
      <c r="Q81" s="140">
        <v>108.00616026032088</v>
      </c>
      <c r="R81" s="140">
        <f t="shared" si="70"/>
        <v>107.2790272</v>
      </c>
      <c r="S81" s="140">
        <v>110.05131649584511</v>
      </c>
      <c r="T81" s="141">
        <v>111.40245593775569</v>
      </c>
      <c r="U81" s="141">
        <v>115.13648156000914</v>
      </c>
      <c r="V81" s="142">
        <v>114.53418123221577</v>
      </c>
      <c r="W81" s="140">
        <f t="shared" si="71"/>
        <v>112.7811088</v>
      </c>
      <c r="X81" s="142">
        <v>116.46797264598617</v>
      </c>
      <c r="Y81" s="140">
        <v>117.476598297686</v>
      </c>
      <c r="Z81" s="140">
        <v>119.94133099150075</v>
      </c>
      <c r="AA81" s="140">
        <v>123.0357466608334</v>
      </c>
      <c r="AB81" s="140">
        <f t="shared" si="72"/>
        <v>119.2304121</v>
      </c>
      <c r="AC81" s="140">
        <v>121.95764762646765</v>
      </c>
      <c r="AD81" s="143">
        <v>122.73324140227844</v>
      </c>
      <c r="AE81" s="140">
        <v>124.54268884240726</v>
      </c>
      <c r="AF81" s="140">
        <v>126.4443271063189</v>
      </c>
      <c r="AG81" s="140">
        <f t="shared" si="73"/>
        <v>123.9194762</v>
      </c>
      <c r="AH81" s="140">
        <v>129.74868754281016</v>
      </c>
      <c r="AI81" s="143">
        <v>131.4189510428827</v>
      </c>
      <c r="AJ81" s="140">
        <v>133.2230384350542</v>
      </c>
      <c r="AK81" s="140">
        <v>134.44327180110147</v>
      </c>
      <c r="AL81" s="140">
        <f t="shared" si="74"/>
        <v>132.2084872</v>
      </c>
      <c r="AM81" s="140">
        <v>135.29382059048658</v>
      </c>
      <c r="AN81" s="140">
        <v>133.2643330744938</v>
      </c>
      <c r="AO81" s="140">
        <v>132.4752469886749</v>
      </c>
      <c r="AP81" s="140">
        <v>129.9813730345453</v>
      </c>
      <c r="AQ81" s="140">
        <f t="shared" si="75"/>
        <v>132.7536934</v>
      </c>
      <c r="AR81" s="140">
        <v>131.72848259232833</v>
      </c>
      <c r="AS81" s="140">
        <v>133.80388499234778</v>
      </c>
      <c r="AT81" s="140">
        <v>133.78398774244184</v>
      </c>
      <c r="AU81" s="140">
        <v>132.30126323954056</v>
      </c>
      <c r="AV81" s="140">
        <f t="shared" si="76"/>
        <v>132.9044046</v>
      </c>
      <c r="AW81" s="140">
        <v>132.10539883951904</v>
      </c>
      <c r="AX81" s="140">
        <v>137.0640423721203</v>
      </c>
      <c r="AY81" s="140">
        <v>140.2686857530086</v>
      </c>
      <c r="AZ81" s="140">
        <v>139.36488209233627</v>
      </c>
      <c r="BA81" s="140">
        <f t="shared" si="77"/>
        <v>137.2007523</v>
      </c>
      <c r="BB81" s="140">
        <v>144.01093589660914</v>
      </c>
      <c r="BC81" s="140">
        <v>143.55389965403108</v>
      </c>
      <c r="BD81" s="140">
        <v>138.6784654079005</v>
      </c>
      <c r="BE81" s="140">
        <v>140.65551124335676</v>
      </c>
      <c r="BF81" s="120"/>
      <c r="BG81" s="153">
        <v>146.87703034260622</v>
      </c>
      <c r="BH81" s="154">
        <v>143.0990271735123</v>
      </c>
      <c r="BI81" s="154">
        <v>141.58353681096378</v>
      </c>
      <c r="BJ81" s="154">
        <v>140.27390700810238</v>
      </c>
      <c r="BK81" s="130">
        <v>-3.42628507919936</v>
      </c>
      <c r="BL81" s="145">
        <v>145.616667625953</v>
      </c>
      <c r="BM81" s="146">
        <v>155.81</v>
      </c>
      <c r="BN81" s="146">
        <v>168.37</v>
      </c>
      <c r="BO81" s="147">
        <v>155.57</v>
      </c>
      <c r="BP81" s="32"/>
      <c r="BQ81" s="157">
        <v>169.76</v>
      </c>
      <c r="BR81" s="158">
        <v>171.21</v>
      </c>
      <c r="BS81" s="158">
        <v>172.64</v>
      </c>
      <c r="BT81" s="158">
        <v>175.57</v>
      </c>
      <c r="BU81" s="32"/>
      <c r="BV81" s="136">
        <f t="shared" si="78"/>
        <v>181.750064</v>
      </c>
      <c r="BW81" s="136">
        <f t="shared" si="79"/>
        <v>180.1688384</v>
      </c>
      <c r="BX81" s="136">
        <f t="shared" si="80"/>
        <v>177.5023396</v>
      </c>
      <c r="BY81" s="136">
        <f t="shared" si="81"/>
        <v>177.2715866</v>
      </c>
      <c r="BZ81" s="32"/>
      <c r="CA81" s="136">
        <f t="shared" si="82"/>
        <v>187.9787904</v>
      </c>
      <c r="CB81" s="136">
        <f t="shared" si="83"/>
        <v>189.5202165</v>
      </c>
      <c r="CC81" s="137">
        <f t="shared" si="84"/>
        <v>194.0307977</v>
      </c>
      <c r="CD81" s="137">
        <f t="shared" si="85"/>
        <v>195.1173701</v>
      </c>
      <c r="CE81" s="32"/>
      <c r="CF81" s="136">
        <f t="shared" si="86"/>
        <v>191.85891</v>
      </c>
      <c r="CG81" s="32"/>
      <c r="CH81" s="84"/>
      <c r="CI81" s="84"/>
      <c r="CJ81" s="32"/>
    </row>
    <row r="82">
      <c r="A82" s="124">
        <v>6.0</v>
      </c>
      <c r="B82" s="84" t="s">
        <v>69</v>
      </c>
      <c r="D82" s="140">
        <v>94.92748239154314</v>
      </c>
      <c r="E82" s="140">
        <v>97.96778013359683</v>
      </c>
      <c r="F82" s="140">
        <v>103.86769117129724</v>
      </c>
      <c r="G82" s="140">
        <v>103.23704630356274</v>
      </c>
      <c r="H82" s="140">
        <f t="shared" si="68"/>
        <v>100</v>
      </c>
      <c r="I82" s="140">
        <v>105.57731826170654</v>
      </c>
      <c r="J82" s="140">
        <v>103.95873800417932</v>
      </c>
      <c r="K82" s="140">
        <v>104.66541175990238</v>
      </c>
      <c r="L82" s="140">
        <v>105.41261403205351</v>
      </c>
      <c r="M82" s="140">
        <f t="shared" si="69"/>
        <v>104.9035205</v>
      </c>
      <c r="N82" s="140">
        <v>106.04217065117388</v>
      </c>
      <c r="O82" s="140">
        <v>106.72229068681816</v>
      </c>
      <c r="P82" s="140">
        <v>108.34548733432177</v>
      </c>
      <c r="Q82" s="140">
        <v>108.00616026032088</v>
      </c>
      <c r="R82" s="140">
        <f t="shared" si="70"/>
        <v>107.2790272</v>
      </c>
      <c r="S82" s="140">
        <v>110.05131649584511</v>
      </c>
      <c r="T82" s="141">
        <v>111.40245593775569</v>
      </c>
      <c r="U82" s="141">
        <v>115.13648156000914</v>
      </c>
      <c r="V82" s="142">
        <v>114.53418123221577</v>
      </c>
      <c r="W82" s="140">
        <f t="shared" si="71"/>
        <v>112.7811088</v>
      </c>
      <c r="X82" s="142">
        <v>116.46797264598617</v>
      </c>
      <c r="Y82" s="140">
        <v>117.476598297686</v>
      </c>
      <c r="Z82" s="140">
        <v>119.94133099150075</v>
      </c>
      <c r="AA82" s="140">
        <v>123.0357466608334</v>
      </c>
      <c r="AB82" s="140">
        <f t="shared" si="72"/>
        <v>119.2304121</v>
      </c>
      <c r="AC82" s="140">
        <v>121.95764762646765</v>
      </c>
      <c r="AD82" s="143">
        <v>122.73324140227844</v>
      </c>
      <c r="AE82" s="140">
        <v>124.54268884240726</v>
      </c>
      <c r="AF82" s="140">
        <v>126.4443271063189</v>
      </c>
      <c r="AG82" s="140">
        <f t="shared" si="73"/>
        <v>123.9194762</v>
      </c>
      <c r="AH82" s="140">
        <v>129.74868754281016</v>
      </c>
      <c r="AI82" s="143">
        <v>131.4189510428827</v>
      </c>
      <c r="AJ82" s="140">
        <v>133.2230384350542</v>
      </c>
      <c r="AK82" s="140">
        <v>134.44327180110147</v>
      </c>
      <c r="AL82" s="140">
        <f t="shared" si="74"/>
        <v>132.2084872</v>
      </c>
      <c r="AM82" s="140">
        <v>135.29382059048658</v>
      </c>
      <c r="AN82" s="140">
        <v>133.2643330744938</v>
      </c>
      <c r="AO82" s="140">
        <v>132.4752469886749</v>
      </c>
      <c r="AP82" s="140">
        <v>129.9813730345453</v>
      </c>
      <c r="AQ82" s="140">
        <f t="shared" si="75"/>
        <v>132.7536934</v>
      </c>
      <c r="AR82" s="140">
        <v>131.72848259232833</v>
      </c>
      <c r="AS82" s="140">
        <v>133.80388499234778</v>
      </c>
      <c r="AT82" s="140">
        <v>133.78398774244184</v>
      </c>
      <c r="AU82" s="140">
        <v>132.30126323954056</v>
      </c>
      <c r="AV82" s="140">
        <f t="shared" si="76"/>
        <v>132.9044046</v>
      </c>
      <c r="AW82" s="140">
        <v>132.10539883951904</v>
      </c>
      <c r="AX82" s="140">
        <v>137.0640423721203</v>
      </c>
      <c r="AY82" s="140">
        <v>140.2686857530086</v>
      </c>
      <c r="AZ82" s="140">
        <v>139.36488209233627</v>
      </c>
      <c r="BA82" s="140">
        <f t="shared" si="77"/>
        <v>137.2007523</v>
      </c>
      <c r="BB82" s="140">
        <v>144.01093589660914</v>
      </c>
      <c r="BC82" s="140">
        <v>143.55389965403108</v>
      </c>
      <c r="BD82" s="140">
        <v>138.6784654079005</v>
      </c>
      <c r="BE82" s="140">
        <v>140.65551124335676</v>
      </c>
      <c r="BF82" s="120"/>
      <c r="BG82" s="153">
        <v>146.87703034260622</v>
      </c>
      <c r="BH82" s="154">
        <v>143.0990271735123</v>
      </c>
      <c r="BI82" s="154">
        <v>141.58353681096378</v>
      </c>
      <c r="BJ82" s="154">
        <v>140.27390700810238</v>
      </c>
      <c r="BK82" s="130">
        <v>-3.42628507919936</v>
      </c>
      <c r="BL82" s="145">
        <v>145.616667625953</v>
      </c>
      <c r="BM82" s="146">
        <v>155.81</v>
      </c>
      <c r="BN82" s="146">
        <v>168.37</v>
      </c>
      <c r="BO82" s="147">
        <v>155.57</v>
      </c>
      <c r="BP82" s="32"/>
      <c r="BQ82" s="157">
        <v>169.76</v>
      </c>
      <c r="BR82" s="158">
        <v>171.21</v>
      </c>
      <c r="BS82" s="158">
        <v>172.64</v>
      </c>
      <c r="BT82" s="158">
        <v>175.57</v>
      </c>
      <c r="BU82" s="32"/>
      <c r="BV82" s="136">
        <f t="shared" si="78"/>
        <v>181.750064</v>
      </c>
      <c r="BW82" s="136">
        <f t="shared" si="79"/>
        <v>180.1688384</v>
      </c>
      <c r="BX82" s="136">
        <f t="shared" si="80"/>
        <v>177.5023396</v>
      </c>
      <c r="BY82" s="136">
        <f t="shared" si="81"/>
        <v>177.2715866</v>
      </c>
      <c r="BZ82" s="32"/>
      <c r="CA82" s="136">
        <f t="shared" si="82"/>
        <v>187.9787904</v>
      </c>
      <c r="CB82" s="136">
        <f t="shared" si="83"/>
        <v>189.5202165</v>
      </c>
      <c r="CC82" s="137">
        <f t="shared" si="84"/>
        <v>194.0307977</v>
      </c>
      <c r="CD82" s="137">
        <f t="shared" si="85"/>
        <v>195.1173701</v>
      </c>
      <c r="CE82" s="32"/>
      <c r="CF82" s="136">
        <f t="shared" si="86"/>
        <v>191.85891</v>
      </c>
      <c r="CG82" s="32"/>
      <c r="CH82" s="84"/>
      <c r="CI82" s="84"/>
      <c r="CJ82" s="32"/>
    </row>
    <row r="83">
      <c r="A83" s="124">
        <v>7.0</v>
      </c>
      <c r="B83" s="84" t="s">
        <v>70</v>
      </c>
      <c r="D83" s="140">
        <v>94.92748239154314</v>
      </c>
      <c r="E83" s="140">
        <v>97.96778013359683</v>
      </c>
      <c r="F83" s="140">
        <v>103.86769117129724</v>
      </c>
      <c r="G83" s="140">
        <v>103.23704630356274</v>
      </c>
      <c r="H83" s="140">
        <f t="shared" si="68"/>
        <v>100</v>
      </c>
      <c r="I83" s="140">
        <v>105.57731826170654</v>
      </c>
      <c r="J83" s="140">
        <v>103.95873800417932</v>
      </c>
      <c r="K83" s="140">
        <v>104.66541175990238</v>
      </c>
      <c r="L83" s="140">
        <v>105.41261403205351</v>
      </c>
      <c r="M83" s="140">
        <f t="shared" si="69"/>
        <v>104.9035205</v>
      </c>
      <c r="N83" s="140">
        <v>106.04217065117388</v>
      </c>
      <c r="O83" s="140">
        <v>106.72229068681816</v>
      </c>
      <c r="P83" s="140">
        <v>108.34548733432177</v>
      </c>
      <c r="Q83" s="140">
        <v>108.00616026032088</v>
      </c>
      <c r="R83" s="140">
        <f t="shared" si="70"/>
        <v>107.2790272</v>
      </c>
      <c r="S83" s="140">
        <v>110.05131649584511</v>
      </c>
      <c r="T83" s="141">
        <v>111.40245593775569</v>
      </c>
      <c r="U83" s="141">
        <v>115.13648156000914</v>
      </c>
      <c r="V83" s="142">
        <v>114.53418123221577</v>
      </c>
      <c r="W83" s="140">
        <f t="shared" si="71"/>
        <v>112.7811088</v>
      </c>
      <c r="X83" s="142">
        <v>116.46797264598617</v>
      </c>
      <c r="Y83" s="140">
        <v>117.476598297686</v>
      </c>
      <c r="Z83" s="140">
        <v>119.94133099150075</v>
      </c>
      <c r="AA83" s="140">
        <v>123.0357466608334</v>
      </c>
      <c r="AB83" s="140">
        <f t="shared" si="72"/>
        <v>119.2304121</v>
      </c>
      <c r="AC83" s="140">
        <v>121.95764762646765</v>
      </c>
      <c r="AD83" s="143">
        <v>122.73324140227844</v>
      </c>
      <c r="AE83" s="140">
        <v>124.54268884240726</v>
      </c>
      <c r="AF83" s="140">
        <v>126.4443271063189</v>
      </c>
      <c r="AG83" s="140">
        <f t="shared" si="73"/>
        <v>123.9194762</v>
      </c>
      <c r="AH83" s="140">
        <v>129.74868754281016</v>
      </c>
      <c r="AI83" s="143">
        <v>131.4189510428827</v>
      </c>
      <c r="AJ83" s="140">
        <v>133.2230384350542</v>
      </c>
      <c r="AK83" s="140">
        <v>134.44327180110147</v>
      </c>
      <c r="AL83" s="140">
        <f t="shared" si="74"/>
        <v>132.2084872</v>
      </c>
      <c r="AM83" s="140">
        <v>135.29382059048658</v>
      </c>
      <c r="AN83" s="140">
        <v>133.2643330744938</v>
      </c>
      <c r="AO83" s="140">
        <v>132.4752469886749</v>
      </c>
      <c r="AP83" s="140">
        <v>129.9813730345453</v>
      </c>
      <c r="AQ83" s="140">
        <f t="shared" si="75"/>
        <v>132.7536934</v>
      </c>
      <c r="AR83" s="140">
        <v>131.72848259232833</v>
      </c>
      <c r="AS83" s="140">
        <v>133.80388499234778</v>
      </c>
      <c r="AT83" s="140">
        <v>133.78398774244184</v>
      </c>
      <c r="AU83" s="140">
        <v>132.30126323954056</v>
      </c>
      <c r="AV83" s="140">
        <f t="shared" si="76"/>
        <v>132.9044046</v>
      </c>
      <c r="AW83" s="140">
        <v>132.10539883951904</v>
      </c>
      <c r="AX83" s="140">
        <v>137.0640423721203</v>
      </c>
      <c r="AY83" s="140">
        <v>140.2686857530086</v>
      </c>
      <c r="AZ83" s="140">
        <v>139.36488209233627</v>
      </c>
      <c r="BA83" s="140">
        <f t="shared" si="77"/>
        <v>137.2007523</v>
      </c>
      <c r="BB83" s="140">
        <v>144.01093589660914</v>
      </c>
      <c r="BC83" s="140">
        <v>143.55389965403108</v>
      </c>
      <c r="BD83" s="140">
        <v>138.6784654079005</v>
      </c>
      <c r="BE83" s="140">
        <v>140.65551124335676</v>
      </c>
      <c r="BF83" s="120"/>
      <c r="BG83" s="153">
        <v>146.87703034260622</v>
      </c>
      <c r="BH83" s="154">
        <v>143.0990271735123</v>
      </c>
      <c r="BI83" s="154">
        <v>141.58353681096378</v>
      </c>
      <c r="BJ83" s="154">
        <v>140.27390700810238</v>
      </c>
      <c r="BK83" s="130">
        <v>-3.42628507919936</v>
      </c>
      <c r="BL83" s="145">
        <v>145.616667625953</v>
      </c>
      <c r="BM83" s="146">
        <v>155.81</v>
      </c>
      <c r="BN83" s="146">
        <v>168.37</v>
      </c>
      <c r="BO83" s="147">
        <v>155.57</v>
      </c>
      <c r="BP83" s="32"/>
      <c r="BQ83" s="157">
        <v>169.76</v>
      </c>
      <c r="BR83" s="158">
        <v>171.21</v>
      </c>
      <c r="BS83" s="158">
        <v>172.64</v>
      </c>
      <c r="BT83" s="158">
        <v>175.57</v>
      </c>
      <c r="BU83" s="32"/>
      <c r="BV83" s="136">
        <f t="shared" si="78"/>
        <v>181.750064</v>
      </c>
      <c r="BW83" s="136">
        <f t="shared" si="79"/>
        <v>180.1688384</v>
      </c>
      <c r="BX83" s="136">
        <f t="shared" si="80"/>
        <v>177.5023396</v>
      </c>
      <c r="BY83" s="136">
        <f t="shared" si="81"/>
        <v>177.2715866</v>
      </c>
      <c r="BZ83" s="32"/>
      <c r="CA83" s="136">
        <f t="shared" si="82"/>
        <v>187.9787904</v>
      </c>
      <c r="CB83" s="136">
        <f t="shared" si="83"/>
        <v>189.5202165</v>
      </c>
      <c r="CC83" s="137">
        <f t="shared" si="84"/>
        <v>194.0307977</v>
      </c>
      <c r="CD83" s="137">
        <f t="shared" si="85"/>
        <v>195.1173701</v>
      </c>
      <c r="CE83" s="32"/>
      <c r="CF83" s="136">
        <f t="shared" si="86"/>
        <v>191.85891</v>
      </c>
      <c r="CG83" s="32"/>
      <c r="CH83" s="84"/>
      <c r="CI83" s="84"/>
      <c r="CJ83" s="32"/>
    </row>
    <row r="84">
      <c r="A84" s="124">
        <v>8.0</v>
      </c>
      <c r="B84" s="84" t="s">
        <v>71</v>
      </c>
      <c r="D84" s="140">
        <v>94.92748239154314</v>
      </c>
      <c r="E84" s="140">
        <v>97.96778013359683</v>
      </c>
      <c r="F84" s="140">
        <v>103.86769117129724</v>
      </c>
      <c r="G84" s="140">
        <v>103.23704630356274</v>
      </c>
      <c r="H84" s="140">
        <f t="shared" si="68"/>
        <v>100</v>
      </c>
      <c r="I84" s="140">
        <v>105.57731826170654</v>
      </c>
      <c r="J84" s="140">
        <v>103.95873800417932</v>
      </c>
      <c r="K84" s="140">
        <v>104.66541175990238</v>
      </c>
      <c r="L84" s="140">
        <v>105.41261403205351</v>
      </c>
      <c r="M84" s="140">
        <f t="shared" si="69"/>
        <v>104.9035205</v>
      </c>
      <c r="N84" s="140">
        <v>106.04217065117388</v>
      </c>
      <c r="O84" s="140">
        <v>106.72229068681816</v>
      </c>
      <c r="P84" s="140">
        <v>108.34548733432177</v>
      </c>
      <c r="Q84" s="140">
        <v>108.00616026032088</v>
      </c>
      <c r="R84" s="140">
        <f t="shared" si="70"/>
        <v>107.2790272</v>
      </c>
      <c r="S84" s="140">
        <v>110.05131649584511</v>
      </c>
      <c r="T84" s="141">
        <v>111.40245593775569</v>
      </c>
      <c r="U84" s="141">
        <v>115.13648156000914</v>
      </c>
      <c r="V84" s="142">
        <v>114.53418123221577</v>
      </c>
      <c r="W84" s="140">
        <f t="shared" si="71"/>
        <v>112.7811088</v>
      </c>
      <c r="X84" s="142">
        <v>116.46797264598617</v>
      </c>
      <c r="Y84" s="140">
        <v>117.476598297686</v>
      </c>
      <c r="Z84" s="140">
        <v>119.94133099150075</v>
      </c>
      <c r="AA84" s="140">
        <v>123.0357466608334</v>
      </c>
      <c r="AB84" s="140">
        <f t="shared" si="72"/>
        <v>119.2304121</v>
      </c>
      <c r="AC84" s="140">
        <v>121.95764762646765</v>
      </c>
      <c r="AD84" s="143">
        <v>122.73324140227844</v>
      </c>
      <c r="AE84" s="140">
        <v>124.54268884240726</v>
      </c>
      <c r="AF84" s="140">
        <v>126.4443271063189</v>
      </c>
      <c r="AG84" s="140">
        <f t="shared" si="73"/>
        <v>123.9194762</v>
      </c>
      <c r="AH84" s="140">
        <v>129.74868754281016</v>
      </c>
      <c r="AI84" s="143">
        <v>131.4189510428827</v>
      </c>
      <c r="AJ84" s="140">
        <v>133.2230384350542</v>
      </c>
      <c r="AK84" s="140">
        <v>134.44327180110147</v>
      </c>
      <c r="AL84" s="140">
        <f t="shared" si="74"/>
        <v>132.2084872</v>
      </c>
      <c r="AM84" s="140">
        <v>135.29382059048658</v>
      </c>
      <c r="AN84" s="140">
        <v>133.2643330744938</v>
      </c>
      <c r="AO84" s="140">
        <v>132.4752469886749</v>
      </c>
      <c r="AP84" s="140">
        <v>129.9813730345453</v>
      </c>
      <c r="AQ84" s="140">
        <f t="shared" si="75"/>
        <v>132.7536934</v>
      </c>
      <c r="AR84" s="140">
        <v>131.72848259232833</v>
      </c>
      <c r="AS84" s="140">
        <v>133.80388499234778</v>
      </c>
      <c r="AT84" s="140">
        <v>133.78398774244184</v>
      </c>
      <c r="AU84" s="140">
        <v>132.30126323954056</v>
      </c>
      <c r="AV84" s="140">
        <f t="shared" si="76"/>
        <v>132.9044046</v>
      </c>
      <c r="AW84" s="140">
        <v>132.10539883951904</v>
      </c>
      <c r="AX84" s="140">
        <v>137.0640423721203</v>
      </c>
      <c r="AY84" s="140">
        <v>140.2686857530086</v>
      </c>
      <c r="AZ84" s="140">
        <v>139.36488209233627</v>
      </c>
      <c r="BA84" s="140">
        <f t="shared" si="77"/>
        <v>137.2007523</v>
      </c>
      <c r="BB84" s="140">
        <v>144.01093589660914</v>
      </c>
      <c r="BC84" s="140">
        <v>143.55389965403108</v>
      </c>
      <c r="BD84" s="140">
        <v>138.6784654079005</v>
      </c>
      <c r="BE84" s="140">
        <v>140.65551124335676</v>
      </c>
      <c r="BF84" s="120"/>
      <c r="BG84" s="153">
        <v>146.87703034260622</v>
      </c>
      <c r="BH84" s="154">
        <v>143.0990271735123</v>
      </c>
      <c r="BI84" s="154">
        <v>141.58353681096378</v>
      </c>
      <c r="BJ84" s="154">
        <v>140.27390700810238</v>
      </c>
      <c r="BK84" s="130">
        <v>-3.42628507919936</v>
      </c>
      <c r="BL84" s="145">
        <v>145.616667625953</v>
      </c>
      <c r="BM84" s="146">
        <v>155.81</v>
      </c>
      <c r="BN84" s="146">
        <v>168.37</v>
      </c>
      <c r="BO84" s="147">
        <v>155.57</v>
      </c>
      <c r="BP84" s="32"/>
      <c r="BQ84" s="157">
        <v>169.76</v>
      </c>
      <c r="BR84" s="158">
        <v>171.21</v>
      </c>
      <c r="BS84" s="158">
        <v>172.64</v>
      </c>
      <c r="BT84" s="158">
        <v>175.57</v>
      </c>
      <c r="BU84" s="32"/>
      <c r="BV84" s="136">
        <f t="shared" si="78"/>
        <v>181.750064</v>
      </c>
      <c r="BW84" s="136">
        <f t="shared" si="79"/>
        <v>180.1688384</v>
      </c>
      <c r="BX84" s="136">
        <f t="shared" si="80"/>
        <v>177.5023396</v>
      </c>
      <c r="BY84" s="136">
        <f t="shared" si="81"/>
        <v>177.2715866</v>
      </c>
      <c r="BZ84" s="32"/>
      <c r="CA84" s="136">
        <f t="shared" si="82"/>
        <v>187.9787904</v>
      </c>
      <c r="CB84" s="136">
        <f t="shared" si="83"/>
        <v>189.5202165</v>
      </c>
      <c r="CC84" s="137">
        <f t="shared" si="84"/>
        <v>194.0307977</v>
      </c>
      <c r="CD84" s="137">
        <f t="shared" si="85"/>
        <v>195.1173701</v>
      </c>
      <c r="CE84" s="32"/>
      <c r="CF84" s="136">
        <f t="shared" si="86"/>
        <v>191.85891</v>
      </c>
      <c r="CG84" s="32"/>
      <c r="CH84" s="84"/>
      <c r="CI84" s="84"/>
      <c r="CJ84" s="32"/>
    </row>
    <row r="85">
      <c r="A85" s="124">
        <v>9.0</v>
      </c>
      <c r="B85" s="84" t="s">
        <v>72</v>
      </c>
      <c r="D85" s="140">
        <v>94.92748239154314</v>
      </c>
      <c r="E85" s="140">
        <v>97.96778013359683</v>
      </c>
      <c r="F85" s="140">
        <v>103.86769117129724</v>
      </c>
      <c r="G85" s="140">
        <v>103.23704630356274</v>
      </c>
      <c r="H85" s="140">
        <f t="shared" si="68"/>
        <v>100</v>
      </c>
      <c r="I85" s="140">
        <v>105.57731826170654</v>
      </c>
      <c r="J85" s="140">
        <v>103.95873800417932</v>
      </c>
      <c r="K85" s="140">
        <v>104.66541175990238</v>
      </c>
      <c r="L85" s="140">
        <v>105.41261403205351</v>
      </c>
      <c r="M85" s="140">
        <f t="shared" si="69"/>
        <v>104.9035205</v>
      </c>
      <c r="N85" s="140">
        <v>106.04217065117388</v>
      </c>
      <c r="O85" s="140">
        <v>106.72229068681816</v>
      </c>
      <c r="P85" s="140">
        <v>108.34548733432177</v>
      </c>
      <c r="Q85" s="140">
        <v>108.00616026032088</v>
      </c>
      <c r="R85" s="140">
        <f t="shared" si="70"/>
        <v>107.2790272</v>
      </c>
      <c r="S85" s="140">
        <v>110.05131649584511</v>
      </c>
      <c r="T85" s="141">
        <v>111.40245593775569</v>
      </c>
      <c r="U85" s="141">
        <v>115.13648156000914</v>
      </c>
      <c r="V85" s="142">
        <v>114.53418123221577</v>
      </c>
      <c r="W85" s="140">
        <f t="shared" si="71"/>
        <v>112.7811088</v>
      </c>
      <c r="X85" s="142">
        <v>116.46797264598617</v>
      </c>
      <c r="Y85" s="140">
        <v>117.476598297686</v>
      </c>
      <c r="Z85" s="140">
        <v>119.94133099150075</v>
      </c>
      <c r="AA85" s="140">
        <v>123.0357466608334</v>
      </c>
      <c r="AB85" s="140">
        <f t="shared" si="72"/>
        <v>119.2304121</v>
      </c>
      <c r="AC85" s="140">
        <v>121.95764762646765</v>
      </c>
      <c r="AD85" s="143">
        <v>122.73324140227844</v>
      </c>
      <c r="AE85" s="140">
        <v>124.54268884240726</v>
      </c>
      <c r="AF85" s="140">
        <v>126.4443271063189</v>
      </c>
      <c r="AG85" s="140">
        <f t="shared" si="73"/>
        <v>123.9194762</v>
      </c>
      <c r="AH85" s="140">
        <v>129.74868754281016</v>
      </c>
      <c r="AI85" s="143">
        <v>131.4189510428827</v>
      </c>
      <c r="AJ85" s="140">
        <v>133.2230384350542</v>
      </c>
      <c r="AK85" s="140">
        <v>134.44327180110147</v>
      </c>
      <c r="AL85" s="140">
        <f t="shared" si="74"/>
        <v>132.2084872</v>
      </c>
      <c r="AM85" s="140">
        <v>135.29382059048658</v>
      </c>
      <c r="AN85" s="140">
        <v>133.2643330744938</v>
      </c>
      <c r="AO85" s="140">
        <v>132.4752469886749</v>
      </c>
      <c r="AP85" s="140">
        <v>129.9813730345453</v>
      </c>
      <c r="AQ85" s="140">
        <f t="shared" si="75"/>
        <v>132.7536934</v>
      </c>
      <c r="AR85" s="140">
        <v>131.72848259232833</v>
      </c>
      <c r="AS85" s="140">
        <v>133.80388499234778</v>
      </c>
      <c r="AT85" s="140">
        <v>133.78398774244184</v>
      </c>
      <c r="AU85" s="140">
        <v>132.30126323954056</v>
      </c>
      <c r="AV85" s="140">
        <f t="shared" si="76"/>
        <v>132.9044046</v>
      </c>
      <c r="AW85" s="140">
        <v>132.10539883951904</v>
      </c>
      <c r="AX85" s="140">
        <v>137.0640423721203</v>
      </c>
      <c r="AY85" s="140">
        <v>140.2686857530086</v>
      </c>
      <c r="AZ85" s="140">
        <v>139.36488209233627</v>
      </c>
      <c r="BA85" s="140">
        <f t="shared" si="77"/>
        <v>137.2007523</v>
      </c>
      <c r="BB85" s="140">
        <v>144.01093589660914</v>
      </c>
      <c r="BC85" s="140">
        <v>143.55389965403108</v>
      </c>
      <c r="BD85" s="140">
        <v>138.6784654079005</v>
      </c>
      <c r="BE85" s="140">
        <v>140.65551124335676</v>
      </c>
      <c r="BF85" s="120"/>
      <c r="BG85" s="153">
        <v>146.87703034260622</v>
      </c>
      <c r="BH85" s="154">
        <v>143.0990271735123</v>
      </c>
      <c r="BI85" s="154">
        <v>141.58353681096378</v>
      </c>
      <c r="BJ85" s="154">
        <v>140.27390700810238</v>
      </c>
      <c r="BK85" s="130">
        <v>-3.42628507919936</v>
      </c>
      <c r="BL85" s="145">
        <v>145.616667625953</v>
      </c>
      <c r="BM85" s="146">
        <v>155.81</v>
      </c>
      <c r="BN85" s="146">
        <v>168.37</v>
      </c>
      <c r="BO85" s="147">
        <v>155.57</v>
      </c>
      <c r="BP85" s="32"/>
      <c r="BQ85" s="157">
        <v>169.76</v>
      </c>
      <c r="BR85" s="158">
        <v>171.21</v>
      </c>
      <c r="BS85" s="158">
        <v>172.64</v>
      </c>
      <c r="BT85" s="158">
        <v>175.57</v>
      </c>
      <c r="BU85" s="32"/>
      <c r="BV85" s="136">
        <f t="shared" si="78"/>
        <v>181.750064</v>
      </c>
      <c r="BW85" s="136">
        <f t="shared" si="79"/>
        <v>180.1688384</v>
      </c>
      <c r="BX85" s="136">
        <f t="shared" si="80"/>
        <v>177.5023396</v>
      </c>
      <c r="BY85" s="136">
        <f t="shared" si="81"/>
        <v>177.2715866</v>
      </c>
      <c r="BZ85" s="32"/>
      <c r="CA85" s="136">
        <f t="shared" si="82"/>
        <v>187.9787904</v>
      </c>
      <c r="CB85" s="136">
        <f t="shared" si="83"/>
        <v>189.5202165</v>
      </c>
      <c r="CC85" s="137">
        <f t="shared" si="84"/>
        <v>194.0307977</v>
      </c>
      <c r="CD85" s="137">
        <f t="shared" si="85"/>
        <v>195.1173701</v>
      </c>
      <c r="CE85" s="32"/>
      <c r="CF85" s="136">
        <f t="shared" si="86"/>
        <v>191.85891</v>
      </c>
      <c r="CG85" s="32"/>
      <c r="CH85" s="84"/>
      <c r="CI85" s="84"/>
      <c r="CJ85" s="32"/>
    </row>
    <row r="86">
      <c r="A86" s="124"/>
      <c r="B86" s="159" t="s">
        <v>90</v>
      </c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1"/>
      <c r="U86" s="141"/>
      <c r="V86" s="142"/>
      <c r="W86" s="140"/>
      <c r="X86" s="142"/>
      <c r="Y86" s="140"/>
      <c r="Z86" s="140"/>
      <c r="AA86" s="140"/>
      <c r="AB86" s="140"/>
      <c r="AC86" s="140"/>
      <c r="AD86" s="143"/>
      <c r="AE86" s="140"/>
      <c r="AF86" s="140"/>
      <c r="AG86" s="140"/>
      <c r="AH86" s="140"/>
      <c r="AI86" s="143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20"/>
      <c r="BG86" s="160"/>
      <c r="BH86" s="146"/>
      <c r="BI86" s="136"/>
      <c r="BJ86" s="32"/>
      <c r="BK86" s="32"/>
      <c r="BL86" s="161"/>
      <c r="BM86" s="146"/>
      <c r="BN86" s="136"/>
      <c r="BO86" s="147">
        <v>155.57</v>
      </c>
      <c r="BP86" s="32"/>
      <c r="BQ86" s="157">
        <v>169.76</v>
      </c>
      <c r="BR86" s="158">
        <v>171.21</v>
      </c>
      <c r="BS86" s="158">
        <v>172.64</v>
      </c>
      <c r="BT86" s="158">
        <v>175.57</v>
      </c>
      <c r="BU86" s="32"/>
      <c r="BV86" s="136">
        <f t="shared" si="78"/>
        <v>181.750064</v>
      </c>
      <c r="BW86" s="136">
        <f t="shared" si="79"/>
        <v>180.1688384</v>
      </c>
      <c r="BX86" s="136">
        <f t="shared" si="80"/>
        <v>177.5023396</v>
      </c>
      <c r="BY86" s="136">
        <f t="shared" si="81"/>
        <v>177.2715866</v>
      </c>
      <c r="BZ86" s="32"/>
      <c r="CA86" s="136">
        <f t="shared" si="82"/>
        <v>187.9787904</v>
      </c>
      <c r="CB86" s="136">
        <f t="shared" si="83"/>
        <v>189.5202165</v>
      </c>
      <c r="CC86" s="137">
        <f t="shared" si="84"/>
        <v>194.0307977</v>
      </c>
      <c r="CD86" s="137">
        <f t="shared" si="85"/>
        <v>195.1173701</v>
      </c>
      <c r="CE86" s="32"/>
      <c r="CF86" s="136">
        <f t="shared" si="86"/>
        <v>191.85891</v>
      </c>
      <c r="CG86" s="32"/>
      <c r="CH86" s="84"/>
      <c r="CI86" s="84"/>
      <c r="CJ86" s="32"/>
    </row>
    <row r="87">
      <c r="A87" s="124">
        <v>10.0</v>
      </c>
      <c r="B87" s="84" t="s">
        <v>74</v>
      </c>
      <c r="D87" s="140">
        <v>94.92748239154314</v>
      </c>
      <c r="E87" s="140">
        <v>97.96778013359683</v>
      </c>
      <c r="F87" s="140">
        <v>103.86769117129724</v>
      </c>
      <c r="G87" s="140">
        <v>103.23704630356274</v>
      </c>
      <c r="H87" s="140">
        <f>AVERAGE(D87:G87)</f>
        <v>100</v>
      </c>
      <c r="I87" s="140">
        <v>105.57731826170654</v>
      </c>
      <c r="J87" s="140">
        <v>103.95873800417932</v>
      </c>
      <c r="K87" s="140">
        <v>104.66541175990238</v>
      </c>
      <c r="L87" s="140">
        <v>105.41261403205351</v>
      </c>
      <c r="M87" s="140">
        <f>AVERAGE(I87:L87)</f>
        <v>104.9035205</v>
      </c>
      <c r="N87" s="140">
        <v>106.04217065117388</v>
      </c>
      <c r="O87" s="140">
        <v>106.72229068681816</v>
      </c>
      <c r="P87" s="140">
        <v>108.34548733432177</v>
      </c>
      <c r="Q87" s="140">
        <v>108.00616026032088</v>
      </c>
      <c r="R87" s="140">
        <f>AVERAGE(N87:Q87)</f>
        <v>107.2790272</v>
      </c>
      <c r="S87" s="140">
        <v>110.05131649584511</v>
      </c>
      <c r="T87" s="141">
        <v>111.40245593775569</v>
      </c>
      <c r="U87" s="141">
        <v>115.13648156000914</v>
      </c>
      <c r="V87" s="142">
        <v>114.53418123221577</v>
      </c>
      <c r="W87" s="140">
        <f>AVERAGE(S87:V87)</f>
        <v>112.7811088</v>
      </c>
      <c r="X87" s="142">
        <v>116.46797264598617</v>
      </c>
      <c r="Y87" s="140">
        <v>117.476598297686</v>
      </c>
      <c r="Z87" s="140">
        <v>119.94133099150075</v>
      </c>
      <c r="AA87" s="140">
        <v>123.0357466608334</v>
      </c>
      <c r="AB87" s="140">
        <f>AVERAGE(X87:AA87)</f>
        <v>119.2304121</v>
      </c>
      <c r="AC87" s="140">
        <v>121.95764762646765</v>
      </c>
      <c r="AD87" s="143">
        <v>122.73324140227844</v>
      </c>
      <c r="AE87" s="140">
        <v>124.54268884240726</v>
      </c>
      <c r="AF87" s="140">
        <v>126.4443271063189</v>
      </c>
      <c r="AG87" s="140">
        <f>AVERAGE(AC87:AF87)</f>
        <v>123.9194762</v>
      </c>
      <c r="AH87" s="140">
        <v>129.74868754281016</v>
      </c>
      <c r="AI87" s="143">
        <v>131.4189510428827</v>
      </c>
      <c r="AJ87" s="140">
        <v>133.2230384350542</v>
      </c>
      <c r="AK87" s="140">
        <v>134.44327180110147</v>
      </c>
      <c r="AL87" s="140">
        <f>AVERAGE(AH87:AK87)</f>
        <v>132.2084872</v>
      </c>
      <c r="AM87" s="140">
        <v>135.29382059048658</v>
      </c>
      <c r="AN87" s="140">
        <v>133.2643330744938</v>
      </c>
      <c r="AO87" s="140">
        <v>132.4752469886749</v>
      </c>
      <c r="AP87" s="140">
        <v>129.9813730345453</v>
      </c>
      <c r="AQ87" s="140">
        <f>AVERAGE(AM87:AP87)</f>
        <v>132.7536934</v>
      </c>
      <c r="AR87" s="140">
        <v>131.72848259232833</v>
      </c>
      <c r="AS87" s="140">
        <v>133.80388499234778</v>
      </c>
      <c r="AT87" s="140">
        <v>133.78398774244184</v>
      </c>
      <c r="AU87" s="140">
        <v>132.30126323954056</v>
      </c>
      <c r="AV87" s="140">
        <f>AVERAGE(AR87:AU87)</f>
        <v>132.9044046</v>
      </c>
      <c r="AW87" s="140">
        <v>132.10539883951904</v>
      </c>
      <c r="AX87" s="140">
        <v>137.0640423721203</v>
      </c>
      <c r="AY87" s="140">
        <v>140.2686857530086</v>
      </c>
      <c r="AZ87" s="140">
        <v>139.36488209233627</v>
      </c>
      <c r="BA87" s="140">
        <f>AVERAGE(AW87:AZ87)</f>
        <v>137.2007523</v>
      </c>
      <c r="BB87" s="140">
        <v>144.01093589660914</v>
      </c>
      <c r="BC87" s="140">
        <v>143.55389965403108</v>
      </c>
      <c r="BD87" s="140">
        <v>138.6784654079005</v>
      </c>
      <c r="BE87" s="140">
        <v>140.65551124335676</v>
      </c>
      <c r="BF87" s="120"/>
      <c r="BG87" s="153">
        <v>146.87703034260622</v>
      </c>
      <c r="BH87" s="154">
        <v>143.0990271735123</v>
      </c>
      <c r="BI87" s="154">
        <v>141.58353681096378</v>
      </c>
      <c r="BJ87" s="154">
        <v>140.27390700810238</v>
      </c>
      <c r="BK87" s="130">
        <v>-3.42628507919936</v>
      </c>
      <c r="BL87" s="145">
        <v>145.616667625953</v>
      </c>
      <c r="BM87" s="146">
        <v>155.81</v>
      </c>
      <c r="BN87" s="146">
        <v>168.37</v>
      </c>
      <c r="BO87" s="147">
        <v>155.57</v>
      </c>
      <c r="BP87" s="32"/>
      <c r="BQ87" s="157">
        <v>169.76</v>
      </c>
      <c r="BR87" s="158">
        <v>171.21</v>
      </c>
      <c r="BS87" s="158">
        <v>172.64</v>
      </c>
      <c r="BT87" s="158">
        <v>175.57</v>
      </c>
      <c r="BU87" s="32"/>
      <c r="BV87" s="136">
        <f t="shared" si="78"/>
        <v>181.750064</v>
      </c>
      <c r="BW87" s="136">
        <f t="shared" si="79"/>
        <v>180.1688384</v>
      </c>
      <c r="BX87" s="136">
        <f t="shared" si="80"/>
        <v>177.5023396</v>
      </c>
      <c r="BY87" s="136">
        <f t="shared" si="81"/>
        <v>177.2715866</v>
      </c>
      <c r="BZ87" s="32"/>
      <c r="CA87" s="136">
        <f t="shared" si="82"/>
        <v>187.9787904</v>
      </c>
      <c r="CB87" s="136">
        <f t="shared" si="83"/>
        <v>189.5202165</v>
      </c>
      <c r="CC87" s="137">
        <f t="shared" si="84"/>
        <v>194.0307977</v>
      </c>
      <c r="CD87" s="137">
        <f t="shared" si="85"/>
        <v>195.1173701</v>
      </c>
      <c r="CE87" s="32"/>
      <c r="CF87" s="136">
        <f t="shared" si="86"/>
        <v>191.85891</v>
      </c>
      <c r="CG87" s="32"/>
      <c r="CH87" s="84"/>
      <c r="CI87" s="84"/>
      <c r="CJ87" s="32"/>
    </row>
    <row r="88">
      <c r="A88" s="162"/>
      <c r="B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62"/>
      <c r="BF88" s="162"/>
      <c r="BG88" s="37"/>
      <c r="BH88" s="163">
        <f t="shared" ref="BH88:BI88" si="87">average(BH50:BH87)</f>
        <v>149.8255902</v>
      </c>
      <c r="BI88" s="163">
        <f t="shared" si="87"/>
        <v>149.6636286</v>
      </c>
      <c r="BJ88" s="37"/>
      <c r="BK88" s="37"/>
      <c r="BL88" s="37"/>
      <c r="BM88" s="163">
        <f t="shared" ref="BM88:BN88" si="88">average(BM50:BM87)</f>
        <v>161.9009433</v>
      </c>
      <c r="BN88" s="163">
        <f t="shared" si="88"/>
        <v>169.9427062</v>
      </c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</row>
    <row r="89">
      <c r="A89" s="162"/>
      <c r="B89" s="162"/>
      <c r="D89" s="162"/>
      <c r="E89" s="162"/>
      <c r="F89" s="162"/>
      <c r="G89" s="162"/>
      <c r="H89" s="164">
        <f>G116*I89/100</f>
        <v>11797.28491</v>
      </c>
      <c r="I89" s="165">
        <f>I72/G72*100-100</f>
        <v>1.620619967</v>
      </c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2"/>
      <c r="BG89" s="37"/>
      <c r="BH89" s="37"/>
      <c r="BI89" s="37">
        <f>BI88/BH88*100-100</f>
        <v>-0.108100122</v>
      </c>
      <c r="BJ89" s="37"/>
      <c r="BK89" s="37"/>
      <c r="BL89" s="37"/>
      <c r="BM89" s="37"/>
      <c r="BN89" s="37">
        <f>BN88/BM88*100-100</f>
        <v>4.96708838</v>
      </c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</row>
    <row r="90">
      <c r="A90" s="166" t="s">
        <v>91</v>
      </c>
      <c r="B90" s="167"/>
      <c r="D90" s="168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</row>
    <row r="91">
      <c r="A91" s="120"/>
      <c r="B91" s="120"/>
      <c r="D91" s="121" t="s">
        <v>80</v>
      </c>
      <c r="E91" s="42"/>
      <c r="F91" s="42"/>
      <c r="G91" s="42"/>
      <c r="H91" s="43"/>
      <c r="I91" s="121" t="s">
        <v>81</v>
      </c>
      <c r="J91" s="42"/>
      <c r="K91" s="42"/>
      <c r="L91" s="42"/>
      <c r="M91" s="43"/>
      <c r="N91" s="121" t="s">
        <v>82</v>
      </c>
      <c r="O91" s="42"/>
      <c r="P91" s="42"/>
      <c r="Q91" s="42"/>
      <c r="R91" s="43"/>
      <c r="S91" s="121" t="s">
        <v>83</v>
      </c>
      <c r="T91" s="42"/>
      <c r="U91" s="42"/>
      <c r="V91" s="42"/>
      <c r="W91" s="43"/>
      <c r="X91" s="121" t="s">
        <v>84</v>
      </c>
      <c r="Y91" s="42"/>
      <c r="Z91" s="42"/>
      <c r="AA91" s="42"/>
      <c r="AB91" s="43"/>
      <c r="AC91" s="121" t="s">
        <v>85</v>
      </c>
      <c r="AD91" s="42"/>
      <c r="AE91" s="42"/>
      <c r="AF91" s="42"/>
      <c r="AG91" s="43"/>
      <c r="AH91" s="122">
        <v>2016.0</v>
      </c>
      <c r="AI91" s="42"/>
      <c r="AJ91" s="42"/>
      <c r="AK91" s="42"/>
      <c r="AL91" s="43"/>
      <c r="AM91" s="122">
        <v>2017.0</v>
      </c>
      <c r="AN91" s="42"/>
      <c r="AO91" s="42"/>
      <c r="AP91" s="42"/>
      <c r="AQ91" s="43"/>
      <c r="AR91" s="122">
        <v>2018.0</v>
      </c>
      <c r="AS91" s="42"/>
      <c r="AT91" s="42"/>
      <c r="AU91" s="42"/>
      <c r="AV91" s="43"/>
      <c r="AW91" s="122">
        <v>2019.0</v>
      </c>
      <c r="AX91" s="42"/>
      <c r="AY91" s="42"/>
      <c r="AZ91" s="42"/>
      <c r="BA91" s="43"/>
      <c r="BB91" s="122">
        <v>2020.0</v>
      </c>
      <c r="BC91" s="42"/>
      <c r="BD91" s="42"/>
      <c r="BE91" s="42"/>
      <c r="BF91" s="43"/>
      <c r="BG91" s="123">
        <v>2021.0</v>
      </c>
      <c r="BH91" s="42"/>
      <c r="BI91" s="42"/>
      <c r="BJ91" s="42"/>
      <c r="BK91" s="43"/>
      <c r="BL91" s="123">
        <v>2022.0</v>
      </c>
      <c r="BM91" s="42"/>
      <c r="BN91" s="42"/>
      <c r="BO91" s="42"/>
      <c r="BP91" s="43"/>
      <c r="BQ91" s="123">
        <v>2023.0</v>
      </c>
      <c r="BR91" s="42"/>
      <c r="BS91" s="42"/>
      <c r="BT91" s="42"/>
      <c r="BU91" s="43"/>
      <c r="BV91" s="123">
        <v>2024.0</v>
      </c>
      <c r="BW91" s="42"/>
      <c r="BX91" s="42"/>
      <c r="BY91" s="42"/>
      <c r="BZ91" s="43"/>
      <c r="CA91" s="123">
        <v>2025.0</v>
      </c>
      <c r="CB91" s="42"/>
      <c r="CC91" s="42"/>
      <c r="CD91" s="42"/>
      <c r="CE91" s="43"/>
      <c r="CF91" s="123">
        <v>2026.0</v>
      </c>
      <c r="CG91" s="42"/>
      <c r="CH91" s="42"/>
      <c r="CI91" s="42"/>
      <c r="CJ91" s="43"/>
    </row>
    <row r="92">
      <c r="A92" s="120"/>
      <c r="B92" s="120"/>
      <c r="D92" s="169" t="s">
        <v>92</v>
      </c>
      <c r="E92" s="169" t="s">
        <v>93</v>
      </c>
      <c r="F92" s="169" t="s">
        <v>94</v>
      </c>
      <c r="G92" s="169" t="s">
        <v>95</v>
      </c>
      <c r="H92" s="169" t="s">
        <v>96</v>
      </c>
      <c r="I92" s="169" t="s">
        <v>92</v>
      </c>
      <c r="J92" s="169" t="s">
        <v>93</v>
      </c>
      <c r="K92" s="169" t="s">
        <v>94</v>
      </c>
      <c r="L92" s="169" t="s">
        <v>95</v>
      </c>
      <c r="M92" s="169" t="s">
        <v>96</v>
      </c>
      <c r="N92" s="169" t="s">
        <v>92</v>
      </c>
      <c r="O92" s="169" t="s">
        <v>93</v>
      </c>
      <c r="P92" s="169" t="s">
        <v>94</v>
      </c>
      <c r="Q92" s="169" t="s">
        <v>95</v>
      </c>
      <c r="R92" s="169" t="s">
        <v>96</v>
      </c>
      <c r="S92" s="169" t="s">
        <v>92</v>
      </c>
      <c r="T92" s="169" t="s">
        <v>93</v>
      </c>
      <c r="U92" s="169" t="s">
        <v>94</v>
      </c>
      <c r="V92" s="169" t="s">
        <v>95</v>
      </c>
      <c r="W92" s="169" t="s">
        <v>96</v>
      </c>
      <c r="X92" s="169" t="s">
        <v>92</v>
      </c>
      <c r="Y92" s="169" t="s">
        <v>93</v>
      </c>
      <c r="Z92" s="169" t="s">
        <v>94</v>
      </c>
      <c r="AA92" s="169" t="s">
        <v>95</v>
      </c>
      <c r="AB92" s="169" t="s">
        <v>96</v>
      </c>
      <c r="AC92" s="169" t="s">
        <v>92</v>
      </c>
      <c r="AD92" s="169" t="s">
        <v>93</v>
      </c>
      <c r="AE92" s="169" t="s">
        <v>94</v>
      </c>
      <c r="AF92" s="169" t="s">
        <v>95</v>
      </c>
      <c r="AG92" s="169" t="s">
        <v>96</v>
      </c>
      <c r="AH92" s="169" t="s">
        <v>92</v>
      </c>
      <c r="AI92" s="169" t="s">
        <v>93</v>
      </c>
      <c r="AJ92" s="170" t="s">
        <v>94</v>
      </c>
      <c r="AK92" s="169" t="s">
        <v>95</v>
      </c>
      <c r="AL92" s="169" t="s">
        <v>96</v>
      </c>
      <c r="AM92" s="169" t="s">
        <v>92</v>
      </c>
      <c r="AN92" s="169" t="s">
        <v>93</v>
      </c>
      <c r="AO92" s="170" t="s">
        <v>94</v>
      </c>
      <c r="AP92" s="169" t="s">
        <v>95</v>
      </c>
      <c r="AQ92" s="169" t="s">
        <v>96</v>
      </c>
      <c r="AR92" s="169" t="s">
        <v>92</v>
      </c>
      <c r="AS92" s="169" t="s">
        <v>93</v>
      </c>
      <c r="AT92" s="170" t="s">
        <v>94</v>
      </c>
      <c r="AU92" s="169" t="s">
        <v>95</v>
      </c>
      <c r="AV92" s="169" t="s">
        <v>96</v>
      </c>
      <c r="AW92" s="169" t="s">
        <v>92</v>
      </c>
      <c r="AX92" s="169" t="s">
        <v>93</v>
      </c>
      <c r="AY92" s="170" t="s">
        <v>94</v>
      </c>
      <c r="AZ92" s="169" t="s">
        <v>95</v>
      </c>
      <c r="BA92" s="169" t="s">
        <v>96</v>
      </c>
      <c r="BB92" s="169" t="s">
        <v>92</v>
      </c>
      <c r="BC92" s="169" t="s">
        <v>93</v>
      </c>
      <c r="BD92" s="169" t="s">
        <v>94</v>
      </c>
      <c r="BE92" s="169" t="s">
        <v>95</v>
      </c>
      <c r="BF92" s="169" t="s">
        <v>96</v>
      </c>
      <c r="BG92" s="169" t="s">
        <v>92</v>
      </c>
      <c r="BH92" s="169" t="s">
        <v>93</v>
      </c>
      <c r="BI92" s="169" t="s">
        <v>94</v>
      </c>
      <c r="BJ92" s="169" t="s">
        <v>95</v>
      </c>
      <c r="BK92" s="169" t="s">
        <v>96</v>
      </c>
      <c r="BL92" s="169" t="s">
        <v>92</v>
      </c>
      <c r="BM92" s="169" t="s">
        <v>93</v>
      </c>
      <c r="BN92" s="169" t="s">
        <v>94</v>
      </c>
      <c r="BO92" s="169" t="s">
        <v>95</v>
      </c>
      <c r="BP92" s="169" t="s">
        <v>96</v>
      </c>
      <c r="BQ92" s="169" t="s">
        <v>92</v>
      </c>
      <c r="BR92" s="169" t="s">
        <v>93</v>
      </c>
      <c r="BS92" s="169" t="s">
        <v>94</v>
      </c>
      <c r="BT92" s="169" t="s">
        <v>95</v>
      </c>
      <c r="BU92" s="169" t="s">
        <v>96</v>
      </c>
      <c r="BV92" s="169" t="s">
        <v>92</v>
      </c>
      <c r="BW92" s="169" t="s">
        <v>93</v>
      </c>
      <c r="BX92" s="169" t="s">
        <v>94</v>
      </c>
      <c r="BY92" s="169" t="s">
        <v>95</v>
      </c>
      <c r="BZ92" s="169" t="s">
        <v>96</v>
      </c>
      <c r="CA92" s="169" t="s">
        <v>92</v>
      </c>
      <c r="CB92" s="169" t="s">
        <v>93</v>
      </c>
      <c r="CC92" s="169" t="s">
        <v>94</v>
      </c>
      <c r="CD92" s="169" t="s">
        <v>95</v>
      </c>
      <c r="CE92" s="169" t="s">
        <v>96</v>
      </c>
      <c r="CF92" s="169" t="s">
        <v>92</v>
      </c>
      <c r="CG92" s="169" t="s">
        <v>93</v>
      </c>
      <c r="CH92" s="169" t="s">
        <v>94</v>
      </c>
      <c r="CI92" s="169" t="s">
        <v>95</v>
      </c>
      <c r="CJ92" s="169" t="s">
        <v>96</v>
      </c>
    </row>
    <row r="93">
      <c r="A93" s="124"/>
      <c r="B93" s="125" t="s">
        <v>86</v>
      </c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  <c r="BD93" s="171"/>
      <c r="BE93" s="171"/>
      <c r="BF93" s="120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</row>
    <row r="94">
      <c r="A94" s="51">
        <v>1.0</v>
      </c>
      <c r="B94" s="32" t="s">
        <v>32</v>
      </c>
      <c r="D94" s="172">
        <v>574880.2941241474</v>
      </c>
      <c r="E94" s="172">
        <v>575643.2145472564</v>
      </c>
      <c r="F94" s="172">
        <v>602699.459747288</v>
      </c>
      <c r="G94" s="172">
        <v>586973.9789728838</v>
      </c>
      <c r="H94" s="171">
        <f>AVERAGE(D94:G94)</f>
        <v>585049.2368</v>
      </c>
      <c r="I94" s="172">
        <f t="shared" ref="I94:I112" si="105">G94+(G94*(I50/G50*100-100)/100)</f>
        <v>590873.3944</v>
      </c>
      <c r="J94" s="172">
        <f t="shared" ref="J94:L94" si="89">I94+(I94*(J50/I50*100-100)/100)</f>
        <v>612297.1661</v>
      </c>
      <c r="K94" s="172">
        <f t="shared" si="89"/>
        <v>652702.3337</v>
      </c>
      <c r="L94" s="172">
        <f t="shared" si="89"/>
        <v>644592.5769</v>
      </c>
      <c r="M94" s="171"/>
      <c r="N94" s="172">
        <f t="shared" ref="N94:N112" si="107">L94+(L94*(N50/L50*100-100)/100)</f>
        <v>625312.9159</v>
      </c>
      <c r="O94" s="172">
        <f t="shared" ref="O94:Q94" si="90">N94+(N94*(O50/N50*100-100)/100)</f>
        <v>613093.2626</v>
      </c>
      <c r="P94" s="172">
        <f t="shared" si="90"/>
        <v>622672.1833</v>
      </c>
      <c r="Q94" s="172">
        <f t="shared" si="90"/>
        <v>622077.0848</v>
      </c>
      <c r="R94" s="171"/>
      <c r="S94" s="172">
        <f t="shared" ref="S94:S112" si="109">Q94+(Q94*(S50/Q50*100-100)/100)</f>
        <v>623955.9956</v>
      </c>
      <c r="T94" s="172">
        <f t="shared" ref="T94:V94" si="91">S94+(S94*(T50/S50*100-100)/100)</f>
        <v>628773.5723</v>
      </c>
      <c r="U94" s="172">
        <f t="shared" si="91"/>
        <v>662237.1961</v>
      </c>
      <c r="V94" s="172">
        <f t="shared" si="91"/>
        <v>671017.4605</v>
      </c>
      <c r="W94" s="171"/>
      <c r="X94" s="172">
        <f t="shared" ref="X94:X112" si="111">V94+(V94*(X50/V50*100-100)/100)</f>
        <v>685816.2936</v>
      </c>
      <c r="Y94" s="172">
        <f t="shared" ref="Y94:AA94" si="92">X94+(X94*(Y50/X50*100-100)/100)</f>
        <v>695422.1401</v>
      </c>
      <c r="Z94" s="172">
        <f t="shared" si="92"/>
        <v>705502.4704</v>
      </c>
      <c r="AA94" s="172">
        <f t="shared" si="92"/>
        <v>707240.751</v>
      </c>
      <c r="AB94" s="171"/>
      <c r="AC94" s="172">
        <f t="shared" ref="AC94:AC112" si="113">AA94+(AA94*(AC50/AA50*100-100)/100)</f>
        <v>682084.0668</v>
      </c>
      <c r="AD94" s="172">
        <f t="shared" ref="AD94:AF94" si="93">AC94+(AC94*(AD50/AC50*100-100)/100)</f>
        <v>643974.9058</v>
      </c>
      <c r="AE94" s="172">
        <f t="shared" si="93"/>
        <v>649106.565</v>
      </c>
      <c r="AF94" s="172">
        <f t="shared" si="93"/>
        <v>696562.1419</v>
      </c>
      <c r="AG94" s="171"/>
      <c r="AH94" s="172">
        <f t="shared" ref="AH94:AH112" si="115">AF94+(AF94*(AH50/AF50*100-100)/100)</f>
        <v>715435.2266</v>
      </c>
      <c r="AI94" s="172">
        <f t="shared" ref="AI94:AK94" si="94">AH94+(AH94*(AI50/AH50*100-100)/100)</f>
        <v>688731.1304</v>
      </c>
      <c r="AJ94" s="172">
        <f t="shared" si="94"/>
        <v>714744.4854</v>
      </c>
      <c r="AK94" s="172">
        <f t="shared" si="94"/>
        <v>697339.8397</v>
      </c>
      <c r="AL94" s="171"/>
      <c r="AM94" s="172">
        <f t="shared" ref="AM94:AM112" si="117">AK94+(AK94*(AM50/AK50*100-100)/100)</f>
        <v>714551.1117</v>
      </c>
      <c r="AN94" s="172">
        <f t="shared" ref="AN94:AP94" si="95">AM94+(AM94*(AN50/AM50*100-100)/100)</f>
        <v>744887.6126</v>
      </c>
      <c r="AO94" s="172">
        <f t="shared" si="95"/>
        <v>740800.2265</v>
      </c>
      <c r="AP94" s="172">
        <f t="shared" si="95"/>
        <v>740512.6376</v>
      </c>
      <c r="AQ94" s="171"/>
      <c r="AR94" s="172">
        <f t="shared" ref="AR94:AR112" si="119">AP94+(AP94*(AR50/AP50*100-100)/100)</f>
        <v>734988.0892</v>
      </c>
      <c r="AS94" s="172">
        <f t="shared" ref="AS94:AU94" si="96">AR94+(AR94*(AS50/AR50*100-100)/100)</f>
        <v>703178.2886</v>
      </c>
      <c r="AT94" s="172">
        <f t="shared" si="96"/>
        <v>703062.192</v>
      </c>
      <c r="AU94" s="172">
        <f t="shared" si="96"/>
        <v>696640.389</v>
      </c>
      <c r="AV94" s="171"/>
      <c r="AW94" s="172">
        <f t="shared" ref="AW94:AW112" si="121">AU94+(AU94*(AW50/AU50*100-100)/100)</f>
        <v>665808.6328</v>
      </c>
      <c r="AX94" s="172">
        <f t="shared" ref="AX94:AZ94" si="97">AW94+(AW94*(AX50/AW50*100-100)/100)</f>
        <v>692318.1924</v>
      </c>
      <c r="AY94" s="172">
        <f t="shared" si="97"/>
        <v>722250.1115</v>
      </c>
      <c r="AZ94" s="172">
        <f t="shared" si="97"/>
        <v>723874.5801</v>
      </c>
      <c r="BA94" s="171"/>
      <c r="BB94" s="172">
        <f t="shared" ref="BB94:BB112" si="123">AZ94+(AZ94*(BB50/AZ50*100-100)/100)</f>
        <v>773342.5779</v>
      </c>
      <c r="BC94" s="172">
        <f t="shared" ref="BC94:BE94" si="98">BB94+(BB94*(BC50/BB50*100-100)/100)</f>
        <v>736765.8856</v>
      </c>
      <c r="BD94" s="172">
        <f t="shared" si="98"/>
        <v>750282.2917</v>
      </c>
      <c r="BE94" s="172">
        <f t="shared" si="98"/>
        <v>740069.5755</v>
      </c>
      <c r="BF94" s="120"/>
      <c r="BG94" s="172">
        <f t="shared" ref="BG94:BG112" si="125">BE94+(BE94*(BG50/BE50*100-100)/100)</f>
        <v>747185.2052</v>
      </c>
      <c r="BH94" s="172">
        <f t="shared" ref="BH94:BJ94" si="99">BG94+(BG94*(BH50/BG50*100-100)/100)</f>
        <v>772883.4347</v>
      </c>
      <c r="BI94" s="172">
        <f t="shared" si="99"/>
        <v>766549.6622</v>
      </c>
      <c r="BJ94" s="172">
        <f t="shared" si="99"/>
        <v>751722.7654</v>
      </c>
      <c r="BK94" s="32"/>
      <c r="BL94" s="172">
        <f t="shared" ref="BL94:BL112" si="127">BJ94+(BJ94*(BL50/BJ50*100-100)/100)</f>
        <v>746288.8065</v>
      </c>
      <c r="BM94" s="172">
        <f t="shared" ref="BM94:BO94" si="100">BL94+(BL94*(BM50/BL50*100-100)/100)</f>
        <v>779637.4199</v>
      </c>
      <c r="BN94" s="172">
        <f t="shared" si="100"/>
        <v>788239.158</v>
      </c>
      <c r="BO94" s="172">
        <f t="shared" si="100"/>
        <v>784434.0168</v>
      </c>
      <c r="BP94" s="32"/>
      <c r="BQ94" s="172">
        <f t="shared" ref="BQ94:BQ112" si="129">BO94+(BO94*(BQ50/BO50*100-100)/100)</f>
        <v>863649.6834</v>
      </c>
      <c r="BR94" s="172">
        <f t="shared" ref="BR94:BT94" si="101">BQ94+(BQ94*(BR50/BQ50*100-100)/100)</f>
        <v>866808.9493</v>
      </c>
      <c r="BS94" s="172">
        <f t="shared" si="101"/>
        <v>894306.2634</v>
      </c>
      <c r="BT94" s="172">
        <f t="shared" si="101"/>
        <v>895768.8865</v>
      </c>
      <c r="BU94" s="32"/>
      <c r="BV94" s="172">
        <f t="shared" ref="BV94:BV112" si="131">BT94+(BT94*(BV50/BT50*100-100)/100)</f>
        <v>921029.5691</v>
      </c>
      <c r="BW94" s="172">
        <f t="shared" ref="BW94:BY94" si="102">BV94+(BV94*(BW50/BV50*100-100)/100)</f>
        <v>932450.3358</v>
      </c>
      <c r="BX94" s="172">
        <f t="shared" si="102"/>
        <v>974503.8459</v>
      </c>
      <c r="BY94" s="172">
        <f t="shared" si="102"/>
        <v>917495.371</v>
      </c>
      <c r="BZ94" s="32"/>
      <c r="CA94" s="172">
        <f t="shared" ref="CA94:CA112" si="133">BY94+(BY94*(CA50/BY50*100-100)/100)</f>
        <v>934285.5362</v>
      </c>
      <c r="CB94" s="172">
        <f t="shared" ref="CB94:CD94" si="103">CA94+(CA94*(CB50/CA50*100-100)/100)</f>
        <v>877294.1185</v>
      </c>
      <c r="CC94" s="172">
        <f t="shared" si="103"/>
        <v>867029.7773</v>
      </c>
      <c r="CD94" s="172">
        <f t="shared" si="103"/>
        <v>842579.5376</v>
      </c>
      <c r="CE94" s="32"/>
      <c r="CF94" s="172">
        <f t="shared" ref="CF94:CF112" si="135">CD94+(CD94*(CF50/CD50*100-100)/100)</f>
        <v>829014.0071</v>
      </c>
      <c r="CG94" s="172">
        <f t="shared" ref="CG94:CI94" si="104">CF94+(CF94*(CG50/CF50*100-100)/100)</f>
        <v>0</v>
      </c>
      <c r="CH94" s="172" t="str">
        <f t="shared" si="104"/>
        <v>#DIV/0!</v>
      </c>
      <c r="CI94" s="172" t="str">
        <f t="shared" si="104"/>
        <v>#DIV/0!</v>
      </c>
      <c r="CJ94" s="32"/>
    </row>
    <row r="95">
      <c r="A95" s="124">
        <f t="shared" ref="A95:A112" si="137">+A94+1</f>
        <v>2</v>
      </c>
      <c r="B95" s="32" t="s">
        <v>34</v>
      </c>
      <c r="D95" s="172">
        <v>1234136.9409051544</v>
      </c>
      <c r="E95" s="172">
        <v>1288828.4229861507</v>
      </c>
      <c r="F95" s="172">
        <v>1419690.0967113692</v>
      </c>
      <c r="G95" s="172">
        <v>1463650.3757856176</v>
      </c>
      <c r="H95" s="171"/>
      <c r="I95" s="173">
        <f t="shared" si="105"/>
        <v>1560145.309</v>
      </c>
      <c r="J95" s="172">
        <f t="shared" ref="J95:L95" si="106">I95+(I95*(J51/I51*100-100)/100)</f>
        <v>1541550.167</v>
      </c>
      <c r="K95" s="172">
        <f t="shared" si="106"/>
        <v>1550628.569</v>
      </c>
      <c r="L95" s="172">
        <f t="shared" si="106"/>
        <v>1464667.622</v>
      </c>
      <c r="M95" s="171"/>
      <c r="N95" s="173">
        <f t="shared" si="107"/>
        <v>1397623.797</v>
      </c>
      <c r="O95" s="172">
        <f t="shared" ref="O95:Q95" si="108">N95+(N95*(O51/N51*100-100)/100)</f>
        <v>1452999.049</v>
      </c>
      <c r="P95" s="172">
        <f t="shared" si="108"/>
        <v>1462942.418</v>
      </c>
      <c r="Q95" s="172">
        <f t="shared" si="108"/>
        <v>1448971.396</v>
      </c>
      <c r="R95" s="171"/>
      <c r="S95" s="173">
        <f t="shared" si="109"/>
        <v>1574980.394</v>
      </c>
      <c r="T95" s="172">
        <f t="shared" ref="T95:V95" si="110">S95+(S95*(T51/S51*100-100)/100)</f>
        <v>1580022.758</v>
      </c>
      <c r="U95" s="172">
        <f t="shared" si="110"/>
        <v>1631852.796</v>
      </c>
      <c r="V95" s="172">
        <f t="shared" si="110"/>
        <v>1623781.695</v>
      </c>
      <c r="W95" s="171"/>
      <c r="X95" s="173">
        <f t="shared" si="111"/>
        <v>1600471.235</v>
      </c>
      <c r="Y95" s="172">
        <f t="shared" ref="Y95:AA95" si="112">X95+(X95*(Y51/X51*100-100)/100)</f>
        <v>1634834.067</v>
      </c>
      <c r="Z95" s="172">
        <f t="shared" si="112"/>
        <v>1654825.97</v>
      </c>
      <c r="AA95" s="172">
        <f t="shared" si="112"/>
        <v>1587674.99</v>
      </c>
      <c r="AB95" s="171"/>
      <c r="AC95" s="173">
        <f t="shared" si="113"/>
        <v>1620661.118</v>
      </c>
      <c r="AD95" s="172">
        <f t="shared" ref="AD95:AF95" si="114">AC95+(AC95*(AD51/AC51*100-100)/100)</f>
        <v>1780401.136</v>
      </c>
      <c r="AE95" s="172">
        <f t="shared" si="114"/>
        <v>1647516.87</v>
      </c>
      <c r="AF95" s="172">
        <f t="shared" si="114"/>
        <v>1630560.478</v>
      </c>
      <c r="AG95" s="171"/>
      <c r="AH95" s="173">
        <f t="shared" si="115"/>
        <v>1718112.266</v>
      </c>
      <c r="AI95" s="172">
        <f t="shared" ref="AI95:AK95" si="116">AH95+(AH95*(AI51/AH51*100-100)/100)</f>
        <v>1858829.632</v>
      </c>
      <c r="AJ95" s="172">
        <f t="shared" si="116"/>
        <v>1955994.164</v>
      </c>
      <c r="AK95" s="172">
        <f t="shared" si="116"/>
        <v>2002228.175</v>
      </c>
      <c r="AL95" s="171"/>
      <c r="AM95" s="173">
        <f t="shared" si="117"/>
        <v>1939829.763</v>
      </c>
      <c r="AN95" s="172">
        <f t="shared" ref="AN95:AP95" si="118">AM95+(AM95*(AN51/AM51*100-100)/100)</f>
        <v>1838664.986</v>
      </c>
      <c r="AO95" s="172">
        <f t="shared" si="118"/>
        <v>1778160.56</v>
      </c>
      <c r="AP95" s="172">
        <f t="shared" si="118"/>
        <v>1645754.126</v>
      </c>
      <c r="AQ95" s="171"/>
      <c r="AR95" s="173">
        <f t="shared" si="119"/>
        <v>1657386.223</v>
      </c>
      <c r="AS95" s="172">
        <f t="shared" ref="AS95:AU95" si="120">AR95+(AR95*(AS51/AR51*100-100)/100)</f>
        <v>1817878.217</v>
      </c>
      <c r="AT95" s="172">
        <f t="shared" si="120"/>
        <v>1671773.74</v>
      </c>
      <c r="AU95" s="172">
        <f t="shared" si="120"/>
        <v>1622027.031</v>
      </c>
      <c r="AV95" s="171"/>
      <c r="AW95" s="172">
        <f t="shared" si="121"/>
        <v>1752122.483</v>
      </c>
      <c r="AX95" s="172">
        <f t="shared" ref="AX95:AZ95" si="122">AW95+(AW95*(AX51/AW51*100-100)/100)</f>
        <v>1900597.724</v>
      </c>
      <c r="AY95" s="172">
        <f t="shared" si="122"/>
        <v>1788903.4</v>
      </c>
      <c r="AZ95" s="172">
        <f t="shared" si="122"/>
        <v>1843480.979</v>
      </c>
      <c r="BA95" s="171"/>
      <c r="BB95" s="172">
        <f t="shared" si="123"/>
        <v>2096826.995</v>
      </c>
      <c r="BC95" s="172">
        <f t="shared" ref="BC95:BE95" si="124">BB95+(BB95*(BC51/BB51*100-100)/100)</f>
        <v>2421201.664</v>
      </c>
      <c r="BD95" s="172">
        <f t="shared" si="124"/>
        <v>2148785.769</v>
      </c>
      <c r="BE95" s="172">
        <f t="shared" si="124"/>
        <v>2126712.282</v>
      </c>
      <c r="BF95" s="120"/>
      <c r="BG95" s="172">
        <f t="shared" si="125"/>
        <v>2036284.12</v>
      </c>
      <c r="BH95" s="172">
        <f t="shared" ref="BH95:BJ95" si="126">BG95+(BG95*(BH51/BG51*100-100)/100)</f>
        <v>1960365.823</v>
      </c>
      <c r="BI95" s="172">
        <f t="shared" si="126"/>
        <v>1900575.02</v>
      </c>
      <c r="BJ95" s="172">
        <f t="shared" si="126"/>
        <v>1752436.248</v>
      </c>
      <c r="BK95" s="32"/>
      <c r="BL95" s="172">
        <f t="shared" si="127"/>
        <v>1907315.828</v>
      </c>
      <c r="BM95" s="172">
        <f t="shared" ref="BM95:BO95" si="128">BL95+(BL95*(BM51/BL51*100-100)/100)</f>
        <v>2165225.487</v>
      </c>
      <c r="BN95" s="172">
        <f t="shared" si="128"/>
        <v>2477304.492</v>
      </c>
      <c r="BO95" s="172">
        <f t="shared" si="128"/>
        <v>2241048.927</v>
      </c>
      <c r="BP95" s="32"/>
      <c r="BQ95" s="172">
        <f t="shared" si="129"/>
        <v>2377828.464</v>
      </c>
      <c r="BR95" s="172">
        <f t="shared" ref="BR95:BT95" si="130">BQ95+(BQ95*(BR51/BQ51*100-100)/100)</f>
        <v>2377287.834</v>
      </c>
      <c r="BS95" s="172">
        <f t="shared" si="130"/>
        <v>2195771.115</v>
      </c>
      <c r="BT95" s="172">
        <f t="shared" si="130"/>
        <v>2126840.716</v>
      </c>
      <c r="BU95" s="32"/>
      <c r="BV95" s="172">
        <f t="shared" si="131"/>
        <v>2419706.683</v>
      </c>
      <c r="BW95" s="172">
        <f t="shared" ref="BW95:BY95" si="132">BV95+(BV95*(BW51/BV51*100-100)/100)</f>
        <v>2842429.44</v>
      </c>
      <c r="BX95" s="172">
        <f t="shared" si="132"/>
        <v>2368312.209</v>
      </c>
      <c r="BY95" s="172">
        <f t="shared" si="132"/>
        <v>2500700.862</v>
      </c>
      <c r="BZ95" s="32"/>
      <c r="CA95" s="172">
        <f t="shared" si="133"/>
        <v>2582223.71</v>
      </c>
      <c r="CB95" s="172">
        <f t="shared" ref="CB95:CD95" si="134">CA95+(CA95*(CB51/CA51*100-100)/100)</f>
        <v>2641614.855</v>
      </c>
      <c r="CC95" s="172">
        <f t="shared" si="134"/>
        <v>2868793.733</v>
      </c>
      <c r="CD95" s="172">
        <f t="shared" si="134"/>
        <v>2863916.784</v>
      </c>
      <c r="CE95" s="32"/>
      <c r="CF95" s="172">
        <f t="shared" si="135"/>
        <v>2817807.723</v>
      </c>
      <c r="CG95" s="172">
        <f t="shared" ref="CG95:CI95" si="136">CF95+(CF95*(CG51/CF51*100-100)/100)</f>
        <v>0</v>
      </c>
      <c r="CH95" s="172" t="str">
        <f t="shared" si="136"/>
        <v>#DIV/0!</v>
      </c>
      <c r="CI95" s="172" t="str">
        <f t="shared" si="136"/>
        <v>#DIV/0!</v>
      </c>
      <c r="CJ95" s="32"/>
    </row>
    <row r="96">
      <c r="A96" s="124">
        <f t="shared" si="137"/>
        <v>3</v>
      </c>
      <c r="B96" s="32" t="s">
        <v>35</v>
      </c>
      <c r="D96" s="172">
        <v>0.0</v>
      </c>
      <c r="E96" s="172">
        <v>0.0</v>
      </c>
      <c r="F96" s="172">
        <v>0.0</v>
      </c>
      <c r="G96" s="172">
        <v>0.0</v>
      </c>
      <c r="H96" s="171"/>
      <c r="I96" s="173">
        <f t="shared" si="105"/>
        <v>0</v>
      </c>
      <c r="J96" s="172">
        <f t="shared" ref="J96:L96" si="138">I96+(I96*(J52/I52*100-100)/100)</f>
        <v>0</v>
      </c>
      <c r="K96" s="172">
        <f t="shared" si="138"/>
        <v>0</v>
      </c>
      <c r="L96" s="172">
        <f t="shared" si="138"/>
        <v>0</v>
      </c>
      <c r="M96" s="171"/>
      <c r="N96" s="173">
        <f t="shared" si="107"/>
        <v>0</v>
      </c>
      <c r="O96" s="172">
        <f t="shared" ref="O96:Q96" si="139">N96+(N96*(O52/N52*100-100)/100)</f>
        <v>0</v>
      </c>
      <c r="P96" s="172">
        <f t="shared" si="139"/>
        <v>0</v>
      </c>
      <c r="Q96" s="172">
        <f t="shared" si="139"/>
        <v>0</v>
      </c>
      <c r="R96" s="171"/>
      <c r="S96" s="173">
        <f t="shared" si="109"/>
        <v>0</v>
      </c>
      <c r="T96" s="172">
        <f t="shared" ref="T96:V96" si="140">S96+(S96*(T52/S52*100-100)/100)</f>
        <v>0</v>
      </c>
      <c r="U96" s="172">
        <f t="shared" si="140"/>
        <v>0</v>
      </c>
      <c r="V96" s="172">
        <f t="shared" si="140"/>
        <v>0</v>
      </c>
      <c r="W96" s="171"/>
      <c r="X96" s="173">
        <f t="shared" si="111"/>
        <v>0</v>
      </c>
      <c r="Y96" s="172">
        <f t="shared" ref="Y96:AA96" si="141">X96+(X96*(Y52/X52*100-100)/100)</f>
        <v>0</v>
      </c>
      <c r="Z96" s="172">
        <f t="shared" si="141"/>
        <v>0</v>
      </c>
      <c r="AA96" s="172">
        <f t="shared" si="141"/>
        <v>0</v>
      </c>
      <c r="AB96" s="171"/>
      <c r="AC96" s="173">
        <f t="shared" si="113"/>
        <v>0</v>
      </c>
      <c r="AD96" s="172">
        <f t="shared" ref="AD96:AF96" si="142">AC96+(AC96*(AD52/AC52*100-100)/100)</f>
        <v>0</v>
      </c>
      <c r="AE96" s="172">
        <f t="shared" si="142"/>
        <v>0</v>
      </c>
      <c r="AF96" s="172">
        <f t="shared" si="142"/>
        <v>0</v>
      </c>
      <c r="AG96" s="171"/>
      <c r="AH96" s="173">
        <f t="shared" si="115"/>
        <v>0</v>
      </c>
      <c r="AI96" s="172">
        <f t="shared" ref="AI96:AK96" si="143">AH96+(AH96*(AI52/AH52*100-100)/100)</f>
        <v>0</v>
      </c>
      <c r="AJ96" s="172">
        <f t="shared" si="143"/>
        <v>0</v>
      </c>
      <c r="AK96" s="172">
        <f t="shared" si="143"/>
        <v>0</v>
      </c>
      <c r="AL96" s="171"/>
      <c r="AM96" s="173">
        <f t="shared" si="117"/>
        <v>0</v>
      </c>
      <c r="AN96" s="172">
        <f t="shared" ref="AN96:AP96" si="144">AM96+(AM96*(AN52/AM52*100-100)/100)</f>
        <v>0</v>
      </c>
      <c r="AO96" s="172">
        <f t="shared" si="144"/>
        <v>0</v>
      </c>
      <c r="AP96" s="172">
        <f t="shared" si="144"/>
        <v>0</v>
      </c>
      <c r="AQ96" s="171"/>
      <c r="AR96" s="173">
        <f t="shared" si="119"/>
        <v>0</v>
      </c>
      <c r="AS96" s="172">
        <f t="shared" ref="AS96:AU96" si="145">AR96+(AR96*(AS52/AR52*100-100)/100)</f>
        <v>0</v>
      </c>
      <c r="AT96" s="172">
        <f t="shared" si="145"/>
        <v>0</v>
      </c>
      <c r="AU96" s="172">
        <f t="shared" si="145"/>
        <v>0</v>
      </c>
      <c r="AV96" s="171"/>
      <c r="AW96" s="172">
        <f t="shared" si="121"/>
        <v>0</v>
      </c>
      <c r="AX96" s="172">
        <f t="shared" ref="AX96:AZ96" si="146">AW96+(AW96*(AX52/AW52*100-100)/100)</f>
        <v>0</v>
      </c>
      <c r="AY96" s="172">
        <f t="shared" si="146"/>
        <v>0</v>
      </c>
      <c r="AZ96" s="172">
        <f t="shared" si="146"/>
        <v>0</v>
      </c>
      <c r="BA96" s="171"/>
      <c r="BB96" s="172">
        <f t="shared" si="123"/>
        <v>0</v>
      </c>
      <c r="BC96" s="172">
        <f t="shared" ref="BC96:BE96" si="147">BB96+(BB96*(BC52/BB52*100-100)/100)</f>
        <v>0</v>
      </c>
      <c r="BD96" s="172">
        <f t="shared" si="147"/>
        <v>0</v>
      </c>
      <c r="BE96" s="172">
        <f t="shared" si="147"/>
        <v>0</v>
      </c>
      <c r="BF96" s="120"/>
      <c r="BG96" s="172">
        <f t="shared" si="125"/>
        <v>0</v>
      </c>
      <c r="BH96" s="172">
        <f t="shared" ref="BH96:BJ96" si="148">BG96+(BG96*(BH52/BG52*100-100)/100)</f>
        <v>0</v>
      </c>
      <c r="BI96" s="172">
        <f t="shared" si="148"/>
        <v>0</v>
      </c>
      <c r="BJ96" s="172">
        <f t="shared" si="148"/>
        <v>0</v>
      </c>
      <c r="BK96" s="32"/>
      <c r="BL96" s="172">
        <f t="shared" si="127"/>
        <v>0</v>
      </c>
      <c r="BM96" s="172">
        <f t="shared" ref="BM96:BO96" si="149">BL96+(BL96*(BM52/BL52*100-100)/100)</f>
        <v>0</v>
      </c>
      <c r="BN96" s="172">
        <f t="shared" si="149"/>
        <v>0</v>
      </c>
      <c r="BO96" s="172">
        <f t="shared" si="149"/>
        <v>0</v>
      </c>
      <c r="BP96" s="32"/>
      <c r="BQ96" s="172">
        <f t="shared" si="129"/>
        <v>0</v>
      </c>
      <c r="BR96" s="172">
        <f t="shared" ref="BR96:BT96" si="150">BQ96+(BQ96*(BR52/BQ52*100-100)/100)</f>
        <v>0</v>
      </c>
      <c r="BS96" s="172">
        <f t="shared" si="150"/>
        <v>0</v>
      </c>
      <c r="BT96" s="172">
        <f t="shared" si="150"/>
        <v>0</v>
      </c>
      <c r="BU96" s="32"/>
      <c r="BV96" s="172">
        <f t="shared" si="131"/>
        <v>0</v>
      </c>
      <c r="BW96" s="172">
        <f t="shared" ref="BW96:BY96" si="151">BV96+(BV96*(BW52/BV52*100-100)/100)</f>
        <v>0</v>
      </c>
      <c r="BX96" s="172">
        <f t="shared" si="151"/>
        <v>0</v>
      </c>
      <c r="BY96" s="172">
        <f t="shared" si="151"/>
        <v>0</v>
      </c>
      <c r="BZ96" s="32"/>
      <c r="CA96" s="172">
        <f t="shared" si="133"/>
        <v>0</v>
      </c>
      <c r="CB96" s="172">
        <f t="shared" ref="CB96:CD96" si="152">CA96+(CA96*(CB52/CA52*100-100)/100)</f>
        <v>0</v>
      </c>
      <c r="CC96" s="172">
        <f t="shared" si="152"/>
        <v>0</v>
      </c>
      <c r="CD96" s="172">
        <f t="shared" si="152"/>
        <v>0</v>
      </c>
      <c r="CE96" s="32"/>
      <c r="CF96" s="172">
        <f t="shared" si="135"/>
        <v>0</v>
      </c>
      <c r="CG96" s="172">
        <f t="shared" ref="CG96:CI96" si="153">CF96+(CF96*(CG52/CF52*100-100)/100)</f>
        <v>0</v>
      </c>
      <c r="CH96" s="172" t="str">
        <f t="shared" si="153"/>
        <v>#DIV/0!</v>
      </c>
      <c r="CI96" s="172" t="str">
        <f t="shared" si="153"/>
        <v>#DIV/0!</v>
      </c>
      <c r="CJ96" s="32"/>
    </row>
    <row r="97">
      <c r="A97" s="124">
        <f t="shared" si="137"/>
        <v>4</v>
      </c>
      <c r="B97" s="32" t="s">
        <v>37</v>
      </c>
      <c r="D97" s="172">
        <v>504046.6919704275</v>
      </c>
      <c r="E97" s="172">
        <v>499727.7520564032</v>
      </c>
      <c r="F97" s="172">
        <v>515099.6978331359</v>
      </c>
      <c r="G97" s="172">
        <v>522887.9513132936</v>
      </c>
      <c r="H97" s="171"/>
      <c r="I97" s="173">
        <f t="shared" si="105"/>
        <v>513505.9656</v>
      </c>
      <c r="J97" s="172">
        <f t="shared" ref="J97:L97" si="154">I97+(I97*(J53/I53*100-100)/100)</f>
        <v>513316.9714</v>
      </c>
      <c r="K97" s="172">
        <f t="shared" si="154"/>
        <v>509662.3931</v>
      </c>
      <c r="L97" s="172">
        <f t="shared" si="154"/>
        <v>522475.7776</v>
      </c>
      <c r="M97" s="171"/>
      <c r="N97" s="173">
        <f t="shared" si="107"/>
        <v>539754.4349</v>
      </c>
      <c r="O97" s="172">
        <f t="shared" ref="O97:Q97" si="155">N97+(N97*(O53/N53*100-100)/100)</f>
        <v>540931.7486</v>
      </c>
      <c r="P97" s="172">
        <f t="shared" si="155"/>
        <v>548382.6467</v>
      </c>
      <c r="Q97" s="172">
        <f t="shared" si="155"/>
        <v>546394.0403</v>
      </c>
      <c r="R97" s="171"/>
      <c r="S97" s="173">
        <f t="shared" si="109"/>
        <v>553162.3266</v>
      </c>
      <c r="T97" s="172">
        <f t="shared" ref="T97:V97" si="156">S97+(S97*(T53/S53*100-100)/100)</f>
        <v>561557.1684</v>
      </c>
      <c r="U97" s="172">
        <f t="shared" si="156"/>
        <v>582036.4064</v>
      </c>
      <c r="V97" s="172">
        <f t="shared" si="156"/>
        <v>569586.0472</v>
      </c>
      <c r="W97" s="171"/>
      <c r="X97" s="173">
        <f t="shared" si="111"/>
        <v>574732.126</v>
      </c>
      <c r="Y97" s="172">
        <f t="shared" ref="Y97:AA97" si="157">X97+(X97*(Y53/X53*100-100)/100)</f>
        <v>580340.8311</v>
      </c>
      <c r="Z97" s="172">
        <f t="shared" si="157"/>
        <v>596183.0059</v>
      </c>
      <c r="AA97" s="172">
        <f t="shared" si="157"/>
        <v>605188.4651</v>
      </c>
      <c r="AB97" s="171"/>
      <c r="AC97" s="173">
        <f t="shared" si="113"/>
        <v>592451.1976</v>
      </c>
      <c r="AD97" s="172">
        <f t="shared" ref="AD97:AF97" si="158">AC97+(AC97*(AD53/AC53*100-100)/100)</f>
        <v>592978.8603</v>
      </c>
      <c r="AE97" s="172">
        <f t="shared" si="158"/>
        <v>606396.1524</v>
      </c>
      <c r="AF97" s="172">
        <f t="shared" si="158"/>
        <v>649344.4637</v>
      </c>
      <c r="AG97" s="171"/>
      <c r="AH97" s="173">
        <f t="shared" si="115"/>
        <v>666131.7661</v>
      </c>
      <c r="AI97" s="172">
        <f t="shared" ref="AI97:AK97" si="159">AH97+(AH97*(AI53/AH53*100-100)/100)</f>
        <v>696948.1687</v>
      </c>
      <c r="AJ97" s="172">
        <f t="shared" si="159"/>
        <v>679405.4722</v>
      </c>
      <c r="AK97" s="172">
        <f t="shared" si="159"/>
        <v>659782.292</v>
      </c>
      <c r="AL97" s="171"/>
      <c r="AM97" s="173">
        <f t="shared" si="117"/>
        <v>633834.8774</v>
      </c>
      <c r="AN97" s="172">
        <f t="shared" ref="AN97:AP97" si="160">AM97+(AM97*(AN53/AM53*100-100)/100)</f>
        <v>640578.4716</v>
      </c>
      <c r="AO97" s="172">
        <f t="shared" si="160"/>
        <v>687120.3826</v>
      </c>
      <c r="AP97" s="172">
        <f t="shared" si="160"/>
        <v>709971.9858</v>
      </c>
      <c r="AQ97" s="171"/>
      <c r="AR97" s="173">
        <f t="shared" si="119"/>
        <v>710538.4284</v>
      </c>
      <c r="AS97" s="172">
        <f t="shared" ref="AS97:AU97" si="161">AR97+(AR97*(AS53/AR53*100-100)/100)</f>
        <v>705281.6474</v>
      </c>
      <c r="AT97" s="172">
        <f t="shared" si="161"/>
        <v>741661.7268</v>
      </c>
      <c r="AU97" s="172">
        <f t="shared" si="161"/>
        <v>753115.7389</v>
      </c>
      <c r="AV97" s="171"/>
      <c r="AW97" s="172">
        <f t="shared" si="121"/>
        <v>744164.4286</v>
      </c>
      <c r="AX97" s="172">
        <f t="shared" ref="AX97:AZ97" si="162">AW97+(AW97*(AX53/AW53*100-100)/100)</f>
        <v>753020.0962</v>
      </c>
      <c r="AY97" s="172">
        <f t="shared" si="162"/>
        <v>762152.5275</v>
      </c>
      <c r="AZ97" s="172">
        <f t="shared" si="162"/>
        <v>769276.7958</v>
      </c>
      <c r="BA97" s="171"/>
      <c r="BB97" s="172">
        <f t="shared" si="123"/>
        <v>776947.9939</v>
      </c>
      <c r="BC97" s="172">
        <f t="shared" ref="BC97:BE97" si="163">BB97+(BB97*(BC53/BB53*100-100)/100)</f>
        <v>753325.0584</v>
      </c>
      <c r="BD97" s="172">
        <f t="shared" si="163"/>
        <v>731866.9525</v>
      </c>
      <c r="BE97" s="172">
        <f t="shared" si="163"/>
        <v>699274.4101</v>
      </c>
      <c r="BF97" s="120"/>
      <c r="BG97" s="172">
        <f t="shared" si="125"/>
        <v>676566.9116</v>
      </c>
      <c r="BH97" s="172">
        <f t="shared" ref="BH97:BJ97" si="164">BG97+(BG97*(BH53/BG53*100-100)/100)</f>
        <v>716661.1891</v>
      </c>
      <c r="BI97" s="172">
        <f t="shared" si="164"/>
        <v>747475.3513</v>
      </c>
      <c r="BJ97" s="172">
        <f t="shared" si="164"/>
        <v>742595.4008</v>
      </c>
      <c r="BK97" s="32"/>
      <c r="BL97" s="172">
        <f t="shared" si="127"/>
        <v>749373.0019</v>
      </c>
      <c r="BM97" s="172">
        <f t="shared" ref="BM97:BO97" si="165">BL97+(BL97*(BM53/BL53*100-100)/100)</f>
        <v>776737.3443</v>
      </c>
      <c r="BN97" s="172">
        <f t="shared" si="165"/>
        <v>797359.1414</v>
      </c>
      <c r="BO97" s="172">
        <f t="shared" si="165"/>
        <v>784036.6438</v>
      </c>
      <c r="BP97" s="32"/>
      <c r="BQ97" s="172">
        <f t="shared" si="129"/>
        <v>795929.908</v>
      </c>
      <c r="BR97" s="172">
        <f t="shared" ref="BR97:BT97" si="166">BQ97+(BQ97*(BR53/BQ53*100-100)/100)</f>
        <v>803178.1634</v>
      </c>
      <c r="BS97" s="172">
        <f t="shared" si="166"/>
        <v>845034.2863</v>
      </c>
      <c r="BT97" s="172">
        <f t="shared" si="166"/>
        <v>897456.5281</v>
      </c>
      <c r="BU97" s="32"/>
      <c r="BV97" s="172">
        <f t="shared" si="131"/>
        <v>943585.7936</v>
      </c>
      <c r="BW97" s="172">
        <f t="shared" ref="BW97:BY97" si="167">BV97+(BV97*(BW53/BV53*100-100)/100)</f>
        <v>1003314.774</v>
      </c>
      <c r="BX97" s="172">
        <f t="shared" si="167"/>
        <v>940507.2695</v>
      </c>
      <c r="BY97" s="172">
        <f t="shared" si="167"/>
        <v>814385.2446</v>
      </c>
      <c r="BZ97" s="32"/>
      <c r="CA97" s="172">
        <f t="shared" si="133"/>
        <v>808114.4782</v>
      </c>
      <c r="CB97" s="172">
        <f t="shared" ref="CB97:CD97" si="168">CA97+(CA97*(CB53/CA53*100-100)/100)</f>
        <v>829367.889</v>
      </c>
      <c r="CC97" s="172">
        <f t="shared" si="168"/>
        <v>891653.4175</v>
      </c>
      <c r="CD97" s="172">
        <f t="shared" si="168"/>
        <v>841274.9994</v>
      </c>
      <c r="CE97" s="32"/>
      <c r="CF97" s="172">
        <f t="shared" si="135"/>
        <v>827730.4719</v>
      </c>
      <c r="CG97" s="172">
        <f t="shared" ref="CG97:CI97" si="169">CF97+(CF97*(CG53/CF53*100-100)/100)</f>
        <v>0</v>
      </c>
      <c r="CH97" s="172" t="str">
        <f t="shared" si="169"/>
        <v>#DIV/0!</v>
      </c>
      <c r="CI97" s="172" t="str">
        <f t="shared" si="169"/>
        <v>#DIV/0!</v>
      </c>
      <c r="CJ97" s="32"/>
    </row>
    <row r="98">
      <c r="A98" s="124">
        <f t="shared" si="137"/>
        <v>5</v>
      </c>
      <c r="B98" s="32" t="s">
        <v>38</v>
      </c>
      <c r="D98" s="172">
        <v>391981.33577271353</v>
      </c>
      <c r="E98" s="172">
        <v>411885.57584692107</v>
      </c>
      <c r="F98" s="172">
        <v>422312.3901282755</v>
      </c>
      <c r="G98" s="172">
        <v>413565.9547635059</v>
      </c>
      <c r="H98" s="171"/>
      <c r="I98" s="173">
        <f t="shared" si="105"/>
        <v>398416.8835</v>
      </c>
      <c r="J98" s="172">
        <f t="shared" ref="J98:L98" si="170">I98+(I98*(J54/I54*100-100)/100)</f>
        <v>405897.2165</v>
      </c>
      <c r="K98" s="172">
        <f t="shared" si="170"/>
        <v>462393.8886</v>
      </c>
      <c r="L98" s="172">
        <f t="shared" si="170"/>
        <v>451834.7617</v>
      </c>
      <c r="M98" s="171"/>
      <c r="N98" s="173">
        <f t="shared" si="107"/>
        <v>452439.2145</v>
      </c>
      <c r="O98" s="172">
        <f t="shared" ref="O98:Q98" si="171">N98+(N98*(O54/N54*100-100)/100)</f>
        <v>453992.5679</v>
      </c>
      <c r="P98" s="172">
        <f t="shared" si="171"/>
        <v>465269.3467</v>
      </c>
      <c r="Q98" s="172">
        <f t="shared" si="171"/>
        <v>481248.9029</v>
      </c>
      <c r="R98" s="171"/>
      <c r="S98" s="173">
        <f t="shared" si="109"/>
        <v>478905.5882</v>
      </c>
      <c r="T98" s="172">
        <f t="shared" ref="T98:V98" si="172">S98+(S98*(T54/S54*100-100)/100)</f>
        <v>484900.9998</v>
      </c>
      <c r="U98" s="172">
        <f t="shared" si="172"/>
        <v>494163.2607</v>
      </c>
      <c r="V98" s="172">
        <f t="shared" si="172"/>
        <v>486193.4006</v>
      </c>
      <c r="W98" s="171"/>
      <c r="X98" s="173">
        <f t="shared" si="111"/>
        <v>501225.3329</v>
      </c>
      <c r="Y98" s="172">
        <f t="shared" ref="Y98:AA98" si="173">X98+(X98*(Y54/X54*100-100)/100)</f>
        <v>499405.2843</v>
      </c>
      <c r="Z98" s="172">
        <f t="shared" si="173"/>
        <v>529256.4346</v>
      </c>
      <c r="AA98" s="172">
        <f t="shared" si="173"/>
        <v>542704.1786</v>
      </c>
      <c r="AB98" s="171"/>
      <c r="AC98" s="173">
        <f t="shared" si="113"/>
        <v>532988.226</v>
      </c>
      <c r="AD98" s="172">
        <f t="shared" ref="AD98:AF98" si="174">AC98+(AC98*(AD54/AC54*100-100)/100)</f>
        <v>536048.5944</v>
      </c>
      <c r="AE98" s="172">
        <f t="shared" si="174"/>
        <v>564726.2129</v>
      </c>
      <c r="AF98" s="172">
        <f t="shared" si="174"/>
        <v>605569.975</v>
      </c>
      <c r="AG98" s="171"/>
      <c r="AH98" s="173">
        <f t="shared" si="115"/>
        <v>606712.4517</v>
      </c>
      <c r="AI98" s="172">
        <f t="shared" ref="AI98:AK98" si="175">AH98+(AH98*(AI54/AH54*100-100)/100)</f>
        <v>635973.6381</v>
      </c>
      <c r="AJ98" s="172">
        <f t="shared" si="175"/>
        <v>594556.6675</v>
      </c>
      <c r="AK98" s="172">
        <f t="shared" si="175"/>
        <v>582999.3451</v>
      </c>
      <c r="AL98" s="171"/>
      <c r="AM98" s="173">
        <f t="shared" si="117"/>
        <v>599093.5605</v>
      </c>
      <c r="AN98" s="172">
        <f t="shared" ref="AN98:AP98" si="176">AM98+(AM98*(AN54/AM54*100-100)/100)</f>
        <v>591646.8874</v>
      </c>
      <c r="AO98" s="172">
        <f t="shared" si="176"/>
        <v>605642.8245</v>
      </c>
      <c r="AP98" s="172">
        <f t="shared" si="176"/>
        <v>581882.2658</v>
      </c>
      <c r="AQ98" s="171"/>
      <c r="AR98" s="173">
        <f t="shared" si="119"/>
        <v>581667.7331</v>
      </c>
      <c r="AS98" s="172">
        <f t="shared" ref="AS98:AU98" si="177">AR98+(AR98*(AS54/AR54*100-100)/100)</f>
        <v>609441.7235</v>
      </c>
      <c r="AT98" s="172">
        <f t="shared" si="177"/>
        <v>602180.3488</v>
      </c>
      <c r="AU98" s="172">
        <f t="shared" si="177"/>
        <v>623633.5479</v>
      </c>
      <c r="AV98" s="171"/>
      <c r="AW98" s="172">
        <f t="shared" si="121"/>
        <v>597254.5351</v>
      </c>
      <c r="AX98" s="172">
        <f t="shared" ref="AX98:AZ98" si="178">AW98+(AW98*(AX54/AW54*100-100)/100)</f>
        <v>604322.7182</v>
      </c>
      <c r="AY98" s="172">
        <f t="shared" si="178"/>
        <v>606489.0353</v>
      </c>
      <c r="AZ98" s="172">
        <f t="shared" si="178"/>
        <v>580421.5482</v>
      </c>
      <c r="BA98" s="171"/>
      <c r="BB98" s="172">
        <f t="shared" si="123"/>
        <v>581278.0155</v>
      </c>
      <c r="BC98" s="172">
        <f t="shared" ref="BC98:BE98" si="179">BB98+(BB98*(BC54/BB54*100-100)/100)</f>
        <v>607763.7613</v>
      </c>
      <c r="BD98" s="172">
        <f t="shared" si="179"/>
        <v>543929.3964</v>
      </c>
      <c r="BE98" s="172">
        <f t="shared" si="179"/>
        <v>557785.5721</v>
      </c>
      <c r="BF98" s="120"/>
      <c r="BG98" s="172">
        <f t="shared" si="125"/>
        <v>609843.3493</v>
      </c>
      <c r="BH98" s="172">
        <f t="shared" ref="BH98:BJ98" si="180">BG98+(BG98*(BH54/BG54*100-100)/100)</f>
        <v>529279.3592</v>
      </c>
      <c r="BI98" s="172">
        <f t="shared" si="180"/>
        <v>520765.1553</v>
      </c>
      <c r="BJ98" s="172">
        <f t="shared" si="180"/>
        <v>526544.3613</v>
      </c>
      <c r="BK98" s="32"/>
      <c r="BL98" s="172">
        <f t="shared" si="127"/>
        <v>504112.5536</v>
      </c>
      <c r="BM98" s="172">
        <f t="shared" ref="BM98:BO98" si="181">BL98+(BL98*(BM54/BL54*100-100)/100)</f>
        <v>572440.7392</v>
      </c>
      <c r="BN98" s="172">
        <f t="shared" si="181"/>
        <v>608428.8953</v>
      </c>
      <c r="BO98" s="172">
        <f t="shared" si="181"/>
        <v>547019.0176</v>
      </c>
      <c r="BP98" s="32"/>
      <c r="BQ98" s="172">
        <f t="shared" si="129"/>
        <v>600187.7575</v>
      </c>
      <c r="BR98" s="172">
        <f t="shared" ref="BR98:BT98" si="182">BQ98+(BQ98*(BR54/BQ54*100-100)/100)</f>
        <v>599941.7957</v>
      </c>
      <c r="BS98" s="172">
        <f t="shared" si="182"/>
        <v>584938.1266</v>
      </c>
      <c r="BT98" s="172">
        <f t="shared" si="182"/>
        <v>601130.611</v>
      </c>
      <c r="BU98" s="32"/>
      <c r="BV98" s="172">
        <f t="shared" si="131"/>
        <v>619705.5469</v>
      </c>
      <c r="BW98" s="172">
        <f t="shared" ref="BW98:BY98" si="183">BV98+(BV98*(BW54/BV54*100-100)/100)</f>
        <v>679569.1028</v>
      </c>
      <c r="BX98" s="172">
        <f t="shared" si="183"/>
        <v>599311.9917</v>
      </c>
      <c r="BY98" s="172">
        <f t="shared" si="183"/>
        <v>551426.9636</v>
      </c>
      <c r="BZ98" s="32"/>
      <c r="CA98" s="172">
        <f t="shared" si="133"/>
        <v>590688.5634</v>
      </c>
      <c r="CB98" s="172">
        <f t="shared" ref="CB98:CD98" si="184">CA98+(CA98*(CB54/CA54*100-100)/100)</f>
        <v>569305.6374</v>
      </c>
      <c r="CC98" s="172">
        <f t="shared" si="184"/>
        <v>561676.9418</v>
      </c>
      <c r="CD98" s="172">
        <f t="shared" si="184"/>
        <v>500454.1552</v>
      </c>
      <c r="CE98" s="32"/>
      <c r="CF98" s="172">
        <f t="shared" si="135"/>
        <v>492396.8433</v>
      </c>
      <c r="CG98" s="172">
        <f t="shared" ref="CG98:CI98" si="185">CF98+(CF98*(CG54/CF54*100-100)/100)</f>
        <v>0</v>
      </c>
      <c r="CH98" s="172" t="str">
        <f t="shared" si="185"/>
        <v>#DIV/0!</v>
      </c>
      <c r="CI98" s="172" t="str">
        <f t="shared" si="185"/>
        <v>#DIV/0!</v>
      </c>
      <c r="CJ98" s="32"/>
    </row>
    <row r="99">
      <c r="A99" s="124">
        <f t="shared" si="137"/>
        <v>6</v>
      </c>
      <c r="B99" s="32" t="s">
        <v>39</v>
      </c>
      <c r="D99" s="172">
        <v>310889.93841963896</v>
      </c>
      <c r="E99" s="172">
        <v>324060.5274073999</v>
      </c>
      <c r="F99" s="172">
        <v>334799.53610204096</v>
      </c>
      <c r="G99" s="172">
        <v>337554.89273525315</v>
      </c>
      <c r="H99" s="171"/>
      <c r="I99" s="173">
        <f t="shared" si="105"/>
        <v>345206.8963</v>
      </c>
      <c r="J99" s="172">
        <f t="shared" ref="J99:L99" si="186">I99+(I99*(J55/I55*100-100)/100)</f>
        <v>339914.6131</v>
      </c>
      <c r="K99" s="172">
        <f t="shared" si="186"/>
        <v>342225.2293</v>
      </c>
      <c r="L99" s="172">
        <f t="shared" si="186"/>
        <v>344668.3618</v>
      </c>
      <c r="M99" s="171"/>
      <c r="N99" s="173">
        <f t="shared" si="107"/>
        <v>346726.8274</v>
      </c>
      <c r="O99" s="172">
        <f t="shared" ref="O99:Q99" si="187">N99+(N99*(O55/N55*100-100)/100)</f>
        <v>348950.6207</v>
      </c>
      <c r="P99" s="172">
        <f t="shared" si="187"/>
        <v>354257.9981</v>
      </c>
      <c r="Q99" s="172">
        <f t="shared" si="187"/>
        <v>353148.498</v>
      </c>
      <c r="R99" s="171"/>
      <c r="S99" s="173">
        <f t="shared" si="109"/>
        <v>359835.5597</v>
      </c>
      <c r="T99" s="172">
        <f t="shared" ref="T99:V99" si="188">S99+(S99*(T55/S55*100-100)/100)</f>
        <v>364253.3898</v>
      </c>
      <c r="U99" s="172">
        <f t="shared" si="188"/>
        <v>376462.5595</v>
      </c>
      <c r="V99" s="172">
        <f t="shared" si="188"/>
        <v>374493.2139</v>
      </c>
      <c r="W99" s="171"/>
      <c r="X99" s="173">
        <f t="shared" si="111"/>
        <v>380816.1452</v>
      </c>
      <c r="Y99" s="172">
        <f t="shared" ref="Y99:AA99" si="189">X99+(X99*(Y55/X55*100-100)/100)</f>
        <v>384114.0555</v>
      </c>
      <c r="Z99" s="172">
        <f t="shared" si="189"/>
        <v>392173.0093</v>
      </c>
      <c r="AA99" s="172">
        <f t="shared" si="189"/>
        <v>402290.8418</v>
      </c>
      <c r="AB99" s="171"/>
      <c r="AC99" s="173">
        <f t="shared" si="113"/>
        <v>398765.7739</v>
      </c>
      <c r="AD99" s="172">
        <f t="shared" ref="AD99:AF99" si="190">AC99+(AC99*(AD55/AC55*100-100)/100)</f>
        <v>401301.7383</v>
      </c>
      <c r="AE99" s="172">
        <f t="shared" si="190"/>
        <v>407218.1012</v>
      </c>
      <c r="AF99" s="172">
        <f t="shared" si="190"/>
        <v>413435.9012</v>
      </c>
      <c r="AG99" s="171"/>
      <c r="AH99" s="173">
        <f t="shared" si="115"/>
        <v>424240.1916</v>
      </c>
      <c r="AI99" s="172">
        <f t="shared" ref="AI99:AK99" si="191">AH99+(AH99*(AI55/AH55*100-100)/100)</f>
        <v>429701.4639</v>
      </c>
      <c r="AJ99" s="172">
        <f t="shared" si="191"/>
        <v>435600.301</v>
      </c>
      <c r="AK99" s="172">
        <f t="shared" si="191"/>
        <v>439590.1066</v>
      </c>
      <c r="AL99" s="171"/>
      <c r="AM99" s="173">
        <f t="shared" si="117"/>
        <v>442371.1519</v>
      </c>
      <c r="AN99" s="172">
        <f t="shared" ref="AN99:AP99" si="192">AM99+(AM99*(AN55/AM55*100-100)/100)</f>
        <v>435735.3224</v>
      </c>
      <c r="AO99" s="172">
        <f t="shared" si="192"/>
        <v>433155.2421</v>
      </c>
      <c r="AP99" s="172">
        <f t="shared" si="192"/>
        <v>425001.005</v>
      </c>
      <c r="AQ99" s="171"/>
      <c r="AR99" s="173">
        <f t="shared" si="119"/>
        <v>430713.5413</v>
      </c>
      <c r="AS99" s="172">
        <f t="shared" ref="AS99:AU99" si="193">AR99+(AR99*(AS55/AR55*100-100)/100)</f>
        <v>437499.4991</v>
      </c>
      <c r="AT99" s="172">
        <f t="shared" si="193"/>
        <v>437434.4409</v>
      </c>
      <c r="AU99" s="172">
        <f t="shared" si="193"/>
        <v>432586.3662</v>
      </c>
      <c r="AV99" s="171"/>
      <c r="AW99" s="172">
        <f t="shared" si="121"/>
        <v>431945.947</v>
      </c>
      <c r="AX99" s="172">
        <f t="shared" ref="AX99:AZ99" si="194">AW99+(AW99*(AX55/AW55*100-100)/100)</f>
        <v>448159.2585</v>
      </c>
      <c r="AY99" s="172">
        <f t="shared" si="194"/>
        <v>458637.5034</v>
      </c>
      <c r="AZ99" s="172">
        <f t="shared" si="194"/>
        <v>455682.3302</v>
      </c>
      <c r="BA99" s="171"/>
      <c r="BB99" s="172">
        <f t="shared" si="123"/>
        <v>470873.5649</v>
      </c>
      <c r="BC99" s="172">
        <f t="shared" ref="BC99:BE99" si="195">BB99+(BB99*(BC55/BB55*100-100)/100)</f>
        <v>469379.1903</v>
      </c>
      <c r="BD99" s="172">
        <f t="shared" si="195"/>
        <v>453437.9488</v>
      </c>
      <c r="BE99" s="172">
        <f t="shared" si="195"/>
        <v>459902.3094</v>
      </c>
      <c r="BF99" s="120"/>
      <c r="BG99" s="172">
        <f t="shared" si="125"/>
        <v>480244.8539</v>
      </c>
      <c r="BH99" s="172">
        <f t="shared" ref="BH99:BJ99" si="196">BG99+(BG99*(BH55/BG55*100-100)/100)</f>
        <v>467891.8905</v>
      </c>
      <c r="BI99" s="172">
        <f t="shared" si="196"/>
        <v>462936.6811</v>
      </c>
      <c r="BJ99" s="172">
        <f t="shared" si="196"/>
        <v>458654.5754</v>
      </c>
      <c r="BK99" s="32"/>
      <c r="BL99" s="172">
        <f t="shared" si="127"/>
        <v>476123.8371</v>
      </c>
      <c r="BM99" s="172">
        <f t="shared" ref="BM99:BO99" si="197">BL99+(BL99*(BM55/BL55*100-100)/100)</f>
        <v>509453.0473</v>
      </c>
      <c r="BN99" s="172">
        <f t="shared" si="197"/>
        <v>550520.5672</v>
      </c>
      <c r="BO99" s="172">
        <f t="shared" si="197"/>
        <v>508668.3177</v>
      </c>
      <c r="BP99" s="32"/>
      <c r="BQ99" s="172">
        <f t="shared" si="129"/>
        <v>528024.9831</v>
      </c>
      <c r="BR99" s="172">
        <f t="shared" ref="BR99:BT99" si="198">BQ99+(BQ99*(BR55/BQ55*100-100)/100)</f>
        <v>532406.3905</v>
      </c>
      <c r="BS99" s="172">
        <f t="shared" si="198"/>
        <v>526063.1589</v>
      </c>
      <c r="BT99" s="172">
        <f t="shared" si="198"/>
        <v>560068.1117</v>
      </c>
      <c r="BU99" s="32"/>
      <c r="BV99" s="172">
        <f t="shared" si="131"/>
        <v>565108.7247</v>
      </c>
      <c r="BW99" s="172">
        <f t="shared" ref="BW99:BY99" si="199">BV99+(BV99*(BW55/BV55*100-100)/100)</f>
        <v>590764.6608</v>
      </c>
      <c r="BX99" s="172">
        <f t="shared" si="199"/>
        <v>537064.1531</v>
      </c>
      <c r="BY99" s="172">
        <f t="shared" si="199"/>
        <v>546301.6565</v>
      </c>
      <c r="BZ99" s="32"/>
      <c r="CA99" s="172">
        <f t="shared" si="133"/>
        <v>550125.7681</v>
      </c>
      <c r="CB99" s="172">
        <f t="shared" ref="CB99:CD99" si="200">CA99+(CA99*(CB55/CA55*100-100)/100)</f>
        <v>571525.6605</v>
      </c>
      <c r="CC99" s="172">
        <f t="shared" si="200"/>
        <v>573983.2209</v>
      </c>
      <c r="CD99" s="172">
        <f t="shared" si="200"/>
        <v>575705.1705</v>
      </c>
      <c r="CE99" s="32"/>
      <c r="CF99" s="172">
        <f t="shared" si="135"/>
        <v>566436.3173</v>
      </c>
      <c r="CG99" s="172">
        <f t="shared" ref="CG99:CI99" si="201">CF99+(CF99*(CG55/CF55*100-100)/100)</f>
        <v>0</v>
      </c>
      <c r="CH99" s="172" t="str">
        <f t="shared" si="201"/>
        <v>#DIV/0!</v>
      </c>
      <c r="CI99" s="172" t="str">
        <f t="shared" si="201"/>
        <v>#DIV/0!</v>
      </c>
      <c r="CJ99" s="32"/>
    </row>
    <row r="100">
      <c r="A100" s="124">
        <f t="shared" si="137"/>
        <v>7</v>
      </c>
      <c r="B100" s="32" t="s">
        <v>40</v>
      </c>
      <c r="D100" s="172">
        <v>904699.2006572223</v>
      </c>
      <c r="E100" s="172">
        <v>930707.9748671744</v>
      </c>
      <c r="F100" s="172">
        <v>944071.6893059411</v>
      </c>
      <c r="G100" s="172">
        <v>897458.0591439052</v>
      </c>
      <c r="H100" s="171">
        <f>AVERAGE(D100:G100)</f>
        <v>919234.231</v>
      </c>
      <c r="I100" s="173">
        <f t="shared" si="105"/>
        <v>862294.1354</v>
      </c>
      <c r="J100" s="172">
        <f t="shared" ref="J100:L100" si="202">I100+(I100*(J56/I56*100-100)/100)</f>
        <v>871955.9675</v>
      </c>
      <c r="K100" s="172">
        <f t="shared" si="202"/>
        <v>927811.483</v>
      </c>
      <c r="L100" s="172">
        <f t="shared" si="202"/>
        <v>957389.2992</v>
      </c>
      <c r="M100" s="171"/>
      <c r="N100" s="173">
        <f t="shared" si="107"/>
        <v>1001438.917</v>
      </c>
      <c r="O100" s="172">
        <f t="shared" ref="O100:Q100" si="203">N100+(N100*(O56/N56*100-100)/100)</f>
        <v>983785.7871</v>
      </c>
      <c r="P100" s="172">
        <f t="shared" si="203"/>
        <v>1033448.032</v>
      </c>
      <c r="Q100" s="172">
        <f t="shared" si="203"/>
        <v>1073589.522</v>
      </c>
      <c r="R100" s="171"/>
      <c r="S100" s="173">
        <f t="shared" si="109"/>
        <v>1073518.442</v>
      </c>
      <c r="T100" s="172">
        <f t="shared" ref="T100:V100" si="204">S100+(S100*(T56/S56*100-100)/100)</f>
        <v>1077369.709</v>
      </c>
      <c r="U100" s="172">
        <f t="shared" si="204"/>
        <v>1099106.965</v>
      </c>
      <c r="V100" s="172">
        <f t="shared" si="204"/>
        <v>1071506.146</v>
      </c>
      <c r="W100" s="171"/>
      <c r="X100" s="173">
        <f t="shared" si="111"/>
        <v>1151985.898</v>
      </c>
      <c r="Y100" s="172">
        <f t="shared" ref="Y100:AA100" si="205">X100+(X100*(Y56/X56*100-100)/100)</f>
        <v>1187397.886</v>
      </c>
      <c r="Z100" s="172">
        <f t="shared" si="205"/>
        <v>1202458.667</v>
      </c>
      <c r="AA100" s="172">
        <f t="shared" si="205"/>
        <v>1211128.861</v>
      </c>
      <c r="AB100" s="171"/>
      <c r="AC100" s="173">
        <f t="shared" si="113"/>
        <v>1259992.735</v>
      </c>
      <c r="AD100" s="172">
        <f t="shared" ref="AD100:AF100" si="206">AC100+(AC100*(AD56/AC56*100-100)/100)</f>
        <v>1240031.869</v>
      </c>
      <c r="AE100" s="172">
        <f t="shared" si="206"/>
        <v>1333441.447</v>
      </c>
      <c r="AF100" s="172">
        <f t="shared" si="206"/>
        <v>1544553.682</v>
      </c>
      <c r="AG100" s="171"/>
      <c r="AH100" s="173">
        <f t="shared" si="115"/>
        <v>1579136.137</v>
      </c>
      <c r="AI100" s="172">
        <f t="shared" ref="AI100:AK100" si="207">AH100+(AH100*(AI56/AH56*100-100)/100)</f>
        <v>1635511.72</v>
      </c>
      <c r="AJ100" s="172">
        <f t="shared" si="207"/>
        <v>1616099.388</v>
      </c>
      <c r="AK100" s="172">
        <f t="shared" si="207"/>
        <v>1530862.032</v>
      </c>
      <c r="AL100" s="171"/>
      <c r="AM100" s="173">
        <f t="shared" si="117"/>
        <v>1564381.113</v>
      </c>
      <c r="AN100" s="172">
        <f t="shared" ref="AN100:AP100" si="208">AM100+(AM100*(AN56/AM56*100-100)/100)</f>
        <v>1709477.491</v>
      </c>
      <c r="AO100" s="172">
        <f t="shared" si="208"/>
        <v>1664506.963</v>
      </c>
      <c r="AP100" s="172">
        <f t="shared" si="208"/>
        <v>1646090.306</v>
      </c>
      <c r="AQ100" s="171"/>
      <c r="AR100" s="173">
        <f t="shared" si="119"/>
        <v>1620027.516</v>
      </c>
      <c r="AS100" s="172">
        <f t="shared" ref="AS100:AU100" si="209">AR100+(AR100*(AS56/AR56*100-100)/100)</f>
        <v>1591259.43</v>
      </c>
      <c r="AT100" s="172">
        <f t="shared" si="209"/>
        <v>1615494.578</v>
      </c>
      <c r="AU100" s="172">
        <f t="shared" si="209"/>
        <v>1720556.426</v>
      </c>
      <c r="AV100" s="171"/>
      <c r="AW100" s="172">
        <f t="shared" si="121"/>
        <v>1745351.285</v>
      </c>
      <c r="AX100" s="172">
        <f t="shared" ref="AX100:AZ100" si="210">AW100+(AW100*(AX56/AW56*100-100)/100)</f>
        <v>1728772.862</v>
      </c>
      <c r="AY100" s="172">
        <f t="shared" si="210"/>
        <v>1769986.733</v>
      </c>
      <c r="AZ100" s="172">
        <f t="shared" si="210"/>
        <v>1753045.568</v>
      </c>
      <c r="BA100" s="171"/>
      <c r="BB100" s="172">
        <f t="shared" si="123"/>
        <v>1877650.781</v>
      </c>
      <c r="BC100" s="172">
        <f t="shared" ref="BC100:BE100" si="211">BB100+(BB100*(BC56/BB56*100-100)/100)</f>
        <v>1828769.068</v>
      </c>
      <c r="BD100" s="172">
        <f t="shared" si="211"/>
        <v>1725478.089</v>
      </c>
      <c r="BE100" s="172">
        <f t="shared" si="211"/>
        <v>1618344.123</v>
      </c>
      <c r="BF100" s="120"/>
      <c r="BG100" s="172">
        <f t="shared" si="125"/>
        <v>1670493.952</v>
      </c>
      <c r="BH100" s="172">
        <f t="shared" ref="BH100:BJ100" si="212">BG100+(BG100*(BH56/BG56*100-100)/100)</f>
        <v>1709557.607</v>
      </c>
      <c r="BI100" s="172">
        <f t="shared" si="212"/>
        <v>1688443.043</v>
      </c>
      <c r="BJ100" s="172">
        <f t="shared" si="212"/>
        <v>1653201.27</v>
      </c>
      <c r="BK100" s="32"/>
      <c r="BL100" s="172">
        <f t="shared" si="127"/>
        <v>1707466.225</v>
      </c>
      <c r="BM100" s="172">
        <f t="shared" ref="BM100:BO100" si="213">BL100+(BL100*(BM56/BL56*100-100)/100)</f>
        <v>1698776.493</v>
      </c>
      <c r="BN100" s="172">
        <f t="shared" si="213"/>
        <v>1756834.923</v>
      </c>
      <c r="BO100" s="172">
        <f t="shared" si="213"/>
        <v>1749578.512</v>
      </c>
      <c r="BP100" s="32"/>
      <c r="BQ100" s="172">
        <f t="shared" si="129"/>
        <v>1779177.854</v>
      </c>
      <c r="BR100" s="172">
        <f t="shared" ref="BR100:BT100" si="214">BQ100+(BQ100*(BR56/BQ56*100-100)/100)</f>
        <v>1718324.548</v>
      </c>
      <c r="BS100" s="172">
        <f t="shared" si="214"/>
        <v>1788554.043</v>
      </c>
      <c r="BT100" s="172">
        <f t="shared" si="214"/>
        <v>1805100.259</v>
      </c>
      <c r="BU100" s="32"/>
      <c r="BV100" s="172">
        <f t="shared" si="131"/>
        <v>1887232.321</v>
      </c>
      <c r="BW100" s="172">
        <f t="shared" ref="BW100:BY100" si="215">BV100+(BV100*(BW56/BV56*100-100)/100)</f>
        <v>1818725.788</v>
      </c>
      <c r="BX100" s="172">
        <f t="shared" si="215"/>
        <v>1773621.388</v>
      </c>
      <c r="BY100" s="172">
        <f t="shared" si="215"/>
        <v>1634569.472</v>
      </c>
      <c r="BZ100" s="32"/>
      <c r="CA100" s="172">
        <f t="shared" si="133"/>
        <v>1895119.845</v>
      </c>
      <c r="CB100" s="172">
        <f t="shared" ref="CB100:CD100" si="216">CA100+(CA100*(CB56/CA56*100-100)/100)</f>
        <v>1868019.632</v>
      </c>
      <c r="CC100" s="172">
        <f t="shared" si="216"/>
        <v>1858492.731</v>
      </c>
      <c r="CD100" s="172">
        <f t="shared" si="216"/>
        <v>1942682.452</v>
      </c>
      <c r="CE100" s="32"/>
      <c r="CF100" s="172">
        <f t="shared" si="135"/>
        <v>1911405.265</v>
      </c>
      <c r="CG100" s="172">
        <f t="shared" ref="CG100:CI100" si="217">CF100+(CF100*(CG56/CF56*100-100)/100)</f>
        <v>0</v>
      </c>
      <c r="CH100" s="172" t="str">
        <f t="shared" si="217"/>
        <v>#DIV/0!</v>
      </c>
      <c r="CI100" s="172" t="str">
        <f t="shared" si="217"/>
        <v>#DIV/0!</v>
      </c>
      <c r="CJ100" s="32"/>
    </row>
    <row r="101">
      <c r="A101" s="124">
        <f t="shared" si="137"/>
        <v>8</v>
      </c>
      <c r="B101" s="32" t="s">
        <v>42</v>
      </c>
      <c r="D101" s="172">
        <v>294707.90486140247</v>
      </c>
      <c r="E101" s="172">
        <v>301044.1544196255</v>
      </c>
      <c r="F101" s="172">
        <v>309278.2260558919</v>
      </c>
      <c r="G101" s="172">
        <v>319057.5075462525</v>
      </c>
      <c r="H101" s="171"/>
      <c r="I101" s="173">
        <f t="shared" si="105"/>
        <v>307616.3189</v>
      </c>
      <c r="J101" s="172">
        <f t="shared" ref="J101:L101" si="218">I101+(I101*(J57/I57*100-100)/100)</f>
        <v>315810.9366</v>
      </c>
      <c r="K101" s="172">
        <f t="shared" si="218"/>
        <v>333772.0734</v>
      </c>
      <c r="L101" s="172">
        <f t="shared" si="218"/>
        <v>337347.2338</v>
      </c>
      <c r="M101" s="171"/>
      <c r="N101" s="173">
        <f t="shared" si="107"/>
        <v>340039.1007</v>
      </c>
      <c r="O101" s="172">
        <f t="shared" ref="O101:Q101" si="219">N101+(N101*(O57/N57*100-100)/100)</f>
        <v>344418.2358</v>
      </c>
      <c r="P101" s="172">
        <f t="shared" si="219"/>
        <v>358628.4004</v>
      </c>
      <c r="Q101" s="172">
        <f t="shared" si="219"/>
        <v>363445.9974</v>
      </c>
      <c r="R101" s="171"/>
      <c r="S101" s="173">
        <f t="shared" si="109"/>
        <v>353621.2766</v>
      </c>
      <c r="T101" s="172">
        <f t="shared" ref="T101:V101" si="220">S101+(S101*(T57/S57*100-100)/100)</f>
        <v>355112.0103</v>
      </c>
      <c r="U101" s="172">
        <f t="shared" si="220"/>
        <v>370108.539</v>
      </c>
      <c r="V101" s="172">
        <f t="shared" si="220"/>
        <v>376600.8109</v>
      </c>
      <c r="W101" s="171"/>
      <c r="X101" s="173">
        <f t="shared" si="111"/>
        <v>387873.6764</v>
      </c>
      <c r="Y101" s="172">
        <f t="shared" ref="Y101:AA101" si="221">X101+(X101*(Y57/X57*100-100)/100)</f>
        <v>389071.0854</v>
      </c>
      <c r="Z101" s="172">
        <f t="shared" si="221"/>
        <v>407825.5214</v>
      </c>
      <c r="AA101" s="172">
        <f t="shared" si="221"/>
        <v>418345.6078</v>
      </c>
      <c r="AB101" s="171"/>
      <c r="AC101" s="173">
        <f t="shared" si="113"/>
        <v>418181.0587</v>
      </c>
      <c r="AD101" s="172">
        <f t="shared" ref="AD101:AF101" si="222">AC101+(AC101*(AD57/AC57*100-100)/100)</f>
        <v>422551.2222</v>
      </c>
      <c r="AE101" s="172">
        <f t="shared" si="222"/>
        <v>451979.6124</v>
      </c>
      <c r="AF101" s="172">
        <f t="shared" si="222"/>
        <v>466024.7982</v>
      </c>
      <c r="AG101" s="171"/>
      <c r="AH101" s="173">
        <f t="shared" si="115"/>
        <v>468578.9547</v>
      </c>
      <c r="AI101" s="172">
        <f t="shared" ref="AI101:AK101" si="223">AH101+(AH101*(AI57/AH57*100-100)/100)</f>
        <v>469846.0394</v>
      </c>
      <c r="AJ101" s="172">
        <f t="shared" si="223"/>
        <v>480433.083</v>
      </c>
      <c r="AK101" s="172">
        <f t="shared" si="223"/>
        <v>485437.1604</v>
      </c>
      <c r="AL101" s="171"/>
      <c r="AM101" s="173">
        <f t="shared" si="117"/>
        <v>500993.6492</v>
      </c>
      <c r="AN101" s="172">
        <f t="shared" ref="AN101:AP101" si="224">AM101+(AM101*(AN57/AM57*100-100)/100)</f>
        <v>499275.3122</v>
      </c>
      <c r="AO101" s="172">
        <f t="shared" si="224"/>
        <v>522509.0179</v>
      </c>
      <c r="AP101" s="172">
        <f t="shared" si="224"/>
        <v>518628.7915</v>
      </c>
      <c r="AQ101" s="171"/>
      <c r="AR101" s="173">
        <f t="shared" si="119"/>
        <v>512520.6331</v>
      </c>
      <c r="AS101" s="172">
        <f t="shared" ref="AS101:AU101" si="225">AR101+(AR101*(AS57/AR57*100-100)/100)</f>
        <v>511552.0275</v>
      </c>
      <c r="AT101" s="172">
        <f t="shared" si="225"/>
        <v>550878.6063</v>
      </c>
      <c r="AU101" s="172">
        <f t="shared" si="225"/>
        <v>546943.066</v>
      </c>
      <c r="AV101" s="171"/>
      <c r="AW101" s="172">
        <f t="shared" si="121"/>
        <v>551195.2811</v>
      </c>
      <c r="AX101" s="172">
        <f t="shared" ref="AX101:AZ101" si="226">AW101+(AW101*(AX57/AW57*100-100)/100)</f>
        <v>558947.9439</v>
      </c>
      <c r="AY101" s="172">
        <f t="shared" si="226"/>
        <v>580543.5636</v>
      </c>
      <c r="AZ101" s="172">
        <f t="shared" si="226"/>
        <v>591844.9364</v>
      </c>
      <c r="BA101" s="171"/>
      <c r="BB101" s="172">
        <f t="shared" si="123"/>
        <v>596132.6166</v>
      </c>
      <c r="BC101" s="172">
        <f t="shared" ref="BC101:BE101" si="227">BB101+(BB101*(BC57/BB57*100-100)/100)</f>
        <v>567054.4267</v>
      </c>
      <c r="BD101" s="172">
        <f t="shared" si="227"/>
        <v>569483.163</v>
      </c>
      <c r="BE101" s="172">
        <f t="shared" si="227"/>
        <v>582241.4709</v>
      </c>
      <c r="BF101" s="120"/>
      <c r="BG101" s="172">
        <f t="shared" si="125"/>
        <v>608633.2529</v>
      </c>
      <c r="BH101" s="172">
        <f t="shared" ref="BH101:BJ101" si="228">BG101+(BG101*(BH57/BG57*100-100)/100)</f>
        <v>585869.9151</v>
      </c>
      <c r="BI101" s="172">
        <f t="shared" si="228"/>
        <v>602486.8162</v>
      </c>
      <c r="BJ101" s="172">
        <f t="shared" si="228"/>
        <v>604293.3522</v>
      </c>
      <c r="BK101" s="32"/>
      <c r="BL101" s="172">
        <f t="shared" si="127"/>
        <v>618004.1563</v>
      </c>
      <c r="BM101" s="172">
        <f t="shared" ref="BM101:BO101" si="229">BL101+(BL101*(BM57/BL57*100-100)/100)</f>
        <v>664471.4402</v>
      </c>
      <c r="BN101" s="172">
        <f t="shared" si="229"/>
        <v>666971.751</v>
      </c>
      <c r="BO101" s="172">
        <f t="shared" si="229"/>
        <v>683989.6565</v>
      </c>
      <c r="BP101" s="32"/>
      <c r="BQ101" s="172">
        <f t="shared" si="129"/>
        <v>673982.7388</v>
      </c>
      <c r="BR101" s="172">
        <f t="shared" ref="BR101:BT101" si="230">BQ101+(BQ101*(BR57/BQ57*100-100)/100)</f>
        <v>685427.9596</v>
      </c>
      <c r="BS101" s="172">
        <f t="shared" si="230"/>
        <v>676951.1517</v>
      </c>
      <c r="BT101" s="172">
        <f t="shared" si="230"/>
        <v>695557.2861</v>
      </c>
      <c r="BU101" s="32"/>
      <c r="BV101" s="172">
        <f t="shared" si="131"/>
        <v>691662.1653</v>
      </c>
      <c r="BW101" s="172">
        <f t="shared" ref="BW101:BY101" si="231">BV101+(BV101*(BW57/BV57*100-100)/100)</f>
        <v>713726.1884</v>
      </c>
      <c r="BX101" s="172">
        <f t="shared" si="231"/>
        <v>690530.0873</v>
      </c>
      <c r="BY101" s="172">
        <f t="shared" si="231"/>
        <v>672783.464</v>
      </c>
      <c r="BZ101" s="32"/>
      <c r="CA101" s="172">
        <f t="shared" si="133"/>
        <v>683009.7727</v>
      </c>
      <c r="CB101" s="172">
        <f t="shared" ref="CB101:CD101" si="232">CA101+(CA101*(CB57/CA57*100-100)/100)</f>
        <v>672081.6163</v>
      </c>
      <c r="CC101" s="172">
        <f t="shared" si="232"/>
        <v>691101.526</v>
      </c>
      <c r="CD101" s="172">
        <f t="shared" si="232"/>
        <v>681978.9859</v>
      </c>
      <c r="CE101" s="32"/>
      <c r="CF101" s="172">
        <f t="shared" si="135"/>
        <v>670999.1242</v>
      </c>
      <c r="CG101" s="172">
        <f t="shared" ref="CG101:CI101" si="233">CF101+(CF101*(CG57/CF57*100-100)/100)</f>
        <v>0</v>
      </c>
      <c r="CH101" s="172" t="str">
        <f t="shared" si="233"/>
        <v>#DIV/0!</v>
      </c>
      <c r="CI101" s="172" t="str">
        <f t="shared" si="233"/>
        <v>#DIV/0!</v>
      </c>
      <c r="CJ101" s="32"/>
    </row>
    <row r="102">
      <c r="A102" s="124">
        <f t="shared" si="137"/>
        <v>9</v>
      </c>
      <c r="B102" s="32" t="s">
        <v>43</v>
      </c>
      <c r="D102" s="172">
        <v>499712.8349063404</v>
      </c>
      <c r="E102" s="172">
        <v>533773.9564242009</v>
      </c>
      <c r="F102" s="172">
        <v>524699.9650974261</v>
      </c>
      <c r="G102" s="172">
        <v>515199.1443517481</v>
      </c>
      <c r="H102" s="171"/>
      <c r="I102" s="173">
        <f t="shared" si="105"/>
        <v>473685.4296</v>
      </c>
      <c r="J102" s="172">
        <f t="shared" ref="J102:L102" si="234">I102+(I102*(J58/I58*100-100)/100)</f>
        <v>517759.0803</v>
      </c>
      <c r="K102" s="172">
        <f t="shared" si="234"/>
        <v>538104.2141</v>
      </c>
      <c r="L102" s="172">
        <f t="shared" si="234"/>
        <v>535283.7195</v>
      </c>
      <c r="M102" s="171"/>
      <c r="N102" s="173">
        <f t="shared" si="107"/>
        <v>574791.7211</v>
      </c>
      <c r="O102" s="172">
        <f t="shared" ref="O102:Q102" si="235">N102+(N102*(O58/N58*100-100)/100)</f>
        <v>554506.7681</v>
      </c>
      <c r="P102" s="172">
        <f t="shared" si="235"/>
        <v>562108.6239</v>
      </c>
      <c r="Q102" s="172">
        <f t="shared" si="235"/>
        <v>560357.234</v>
      </c>
      <c r="R102" s="171"/>
      <c r="S102" s="173">
        <f t="shared" si="109"/>
        <v>571896.7323</v>
      </c>
      <c r="T102" s="172">
        <f t="shared" ref="T102:V102" si="236">S102+(S102*(T58/S58*100-100)/100)</f>
        <v>574951.092</v>
      </c>
      <c r="U102" s="172">
        <f t="shared" si="236"/>
        <v>590105.5935</v>
      </c>
      <c r="V102" s="172">
        <f t="shared" si="236"/>
        <v>580566.8784</v>
      </c>
      <c r="W102" s="171"/>
      <c r="X102" s="173">
        <f t="shared" si="111"/>
        <v>600566.0872</v>
      </c>
      <c r="Y102" s="172">
        <f t="shared" ref="Y102:AA102" si="237">X102+(X102*(Y58/X58*100-100)/100)</f>
        <v>633765.6632</v>
      </c>
      <c r="Z102" s="172">
        <f t="shared" si="237"/>
        <v>678540.2895</v>
      </c>
      <c r="AA102" s="172">
        <f t="shared" si="237"/>
        <v>664542.9308</v>
      </c>
      <c r="AB102" s="171"/>
      <c r="AC102" s="173">
        <f t="shared" si="113"/>
        <v>675972.8126</v>
      </c>
      <c r="AD102" s="172">
        <f t="shared" ref="AD102:AF102" si="238">AC102+(AC102*(AD58/AC58*100-100)/100)</f>
        <v>680161.6787</v>
      </c>
      <c r="AE102" s="172">
        <f t="shared" si="238"/>
        <v>655629.8577</v>
      </c>
      <c r="AF102" s="172">
        <f t="shared" si="238"/>
        <v>735510.9459</v>
      </c>
      <c r="AG102" s="171"/>
      <c r="AH102" s="173">
        <f t="shared" si="115"/>
        <v>754577.0419</v>
      </c>
      <c r="AI102" s="172">
        <f t="shared" ref="AI102:AK102" si="239">AH102+(AH102*(AI58/AH58*100-100)/100)</f>
        <v>802897.8525</v>
      </c>
      <c r="AJ102" s="172">
        <f t="shared" si="239"/>
        <v>772833.0482</v>
      </c>
      <c r="AK102" s="172">
        <f t="shared" si="239"/>
        <v>755553.4413</v>
      </c>
      <c r="AL102" s="171"/>
      <c r="AM102" s="173">
        <f t="shared" si="117"/>
        <v>728347.4695</v>
      </c>
      <c r="AN102" s="172">
        <f t="shared" ref="AN102:AP102" si="240">AM102+(AM102*(AN58/AM58*100-100)/100)</f>
        <v>776803.2346</v>
      </c>
      <c r="AO102" s="172">
        <f t="shared" si="240"/>
        <v>783863.6901</v>
      </c>
      <c r="AP102" s="172">
        <f t="shared" si="240"/>
        <v>751586.3286</v>
      </c>
      <c r="AQ102" s="171"/>
      <c r="AR102" s="173">
        <f t="shared" si="119"/>
        <v>763356.1775</v>
      </c>
      <c r="AS102" s="172">
        <f t="shared" ref="AS102:AU102" si="241">AR102+(AR102*(AS58/AR58*100-100)/100)</f>
        <v>766166.2117</v>
      </c>
      <c r="AT102" s="172">
        <f t="shared" si="241"/>
        <v>794223.2676</v>
      </c>
      <c r="AU102" s="172">
        <f t="shared" si="241"/>
        <v>757948.8438</v>
      </c>
      <c r="AV102" s="171"/>
      <c r="AW102" s="172">
        <f t="shared" si="121"/>
        <v>793987.7928</v>
      </c>
      <c r="AX102" s="172">
        <f t="shared" ref="AX102:AZ102" si="242">AW102+(AW102*(AX58/AW58*100-100)/100)</f>
        <v>796875.869</v>
      </c>
      <c r="AY102" s="172">
        <f t="shared" si="242"/>
        <v>739241.2513</v>
      </c>
      <c r="AZ102" s="172">
        <f t="shared" si="242"/>
        <v>768986.996</v>
      </c>
      <c r="BA102" s="171"/>
      <c r="BB102" s="172">
        <f t="shared" si="123"/>
        <v>859687.6234</v>
      </c>
      <c r="BC102" s="172">
        <f t="shared" ref="BC102:BE102" si="243">BB102+(BB102*(BC58/BB58*100-100)/100)</f>
        <v>878959.1998</v>
      </c>
      <c r="BD102" s="172">
        <f t="shared" si="243"/>
        <v>836656.1035</v>
      </c>
      <c r="BE102" s="172">
        <f t="shared" si="243"/>
        <v>802766.9079</v>
      </c>
      <c r="BF102" s="120"/>
      <c r="BG102" s="172">
        <f t="shared" si="125"/>
        <v>833880.6682</v>
      </c>
      <c r="BH102" s="172">
        <f t="shared" ref="BH102:BJ102" si="244">BG102+(BG102*(BH58/BG58*100-100)/100)</f>
        <v>841618.3509</v>
      </c>
      <c r="BI102" s="172">
        <f t="shared" si="244"/>
        <v>926918.2035</v>
      </c>
      <c r="BJ102" s="172">
        <f t="shared" si="244"/>
        <v>824591.1812</v>
      </c>
      <c r="BK102" s="32"/>
      <c r="BL102" s="172">
        <f t="shared" si="127"/>
        <v>841059.5194</v>
      </c>
      <c r="BM102" s="172">
        <f t="shared" ref="BM102:BO102" si="245">BL102+(BL102*(BM58/BL58*100-100)/100)</f>
        <v>916123.8252</v>
      </c>
      <c r="BN102" s="172">
        <f t="shared" si="245"/>
        <v>957604.7135</v>
      </c>
      <c r="BO102" s="172">
        <f t="shared" si="245"/>
        <v>927581.0174</v>
      </c>
      <c r="BP102" s="32"/>
      <c r="BQ102" s="172">
        <f t="shared" si="129"/>
        <v>900523.3314</v>
      </c>
      <c r="BR102" s="172">
        <f t="shared" ref="BR102:BT102" si="246">BQ102+(BQ102*(BR58/BQ58*100-100)/100)</f>
        <v>901611.859</v>
      </c>
      <c r="BS102" s="172">
        <f t="shared" si="246"/>
        <v>877508.7479</v>
      </c>
      <c r="BT102" s="172">
        <f t="shared" si="246"/>
        <v>863254.2198</v>
      </c>
      <c r="BU102" s="32"/>
      <c r="BV102" s="172">
        <f t="shared" si="131"/>
        <v>1147351.184</v>
      </c>
      <c r="BW102" s="172">
        <f t="shared" ref="BW102:BY102" si="247">BV102+(BV102*(BW58/BV58*100-100)/100)</f>
        <v>1190262.118</v>
      </c>
      <c r="BX102" s="172">
        <f t="shared" si="247"/>
        <v>1039574.934</v>
      </c>
      <c r="BY102" s="172">
        <f t="shared" si="247"/>
        <v>977720.2251</v>
      </c>
      <c r="BZ102" s="32"/>
      <c r="CA102" s="172">
        <f t="shared" si="133"/>
        <v>954841.5719</v>
      </c>
      <c r="CB102" s="172">
        <f t="shared" ref="CB102:CD102" si="248">CA102+(CA102*(CB58/CA58*100-100)/100)</f>
        <v>986542.312</v>
      </c>
      <c r="CC102" s="172">
        <f t="shared" si="248"/>
        <v>1031134.025</v>
      </c>
      <c r="CD102" s="172">
        <f t="shared" si="248"/>
        <v>924411.653</v>
      </c>
      <c r="CE102" s="32"/>
      <c r="CF102" s="172">
        <f t="shared" si="135"/>
        <v>909528.6254</v>
      </c>
      <c r="CG102" s="172">
        <f t="shared" ref="CG102:CI102" si="249">CF102+(CF102*(CG58/CF58*100-100)/100)</f>
        <v>0</v>
      </c>
      <c r="CH102" s="172" t="str">
        <f t="shared" si="249"/>
        <v>#DIV/0!</v>
      </c>
      <c r="CI102" s="172" t="str">
        <f t="shared" si="249"/>
        <v>#DIV/0!</v>
      </c>
      <c r="CJ102" s="32"/>
    </row>
    <row r="103">
      <c r="A103" s="124">
        <f t="shared" si="137"/>
        <v>10</v>
      </c>
      <c r="B103" s="32" t="s">
        <v>44</v>
      </c>
      <c r="D103" s="172">
        <v>254628.7725103885</v>
      </c>
      <c r="E103" s="172">
        <v>269328.5708883959</v>
      </c>
      <c r="F103" s="172">
        <v>283545.47928067204</v>
      </c>
      <c r="G103" s="172">
        <v>291876.9259794082</v>
      </c>
      <c r="H103" s="171"/>
      <c r="I103" s="173">
        <f t="shared" si="105"/>
        <v>288788.6752</v>
      </c>
      <c r="J103" s="172">
        <f t="shared" ref="J103:L103" si="250">I103+(I103*(J59/I59*100-100)/100)</f>
        <v>290614.751</v>
      </c>
      <c r="K103" s="172">
        <f t="shared" si="250"/>
        <v>301024.5627</v>
      </c>
      <c r="L103" s="172">
        <f t="shared" si="250"/>
        <v>302872.2444</v>
      </c>
      <c r="M103" s="171"/>
      <c r="N103" s="173">
        <f t="shared" si="107"/>
        <v>306186.3924</v>
      </c>
      <c r="O103" s="172">
        <f t="shared" ref="O103:Q103" si="251">N103+(N103*(O59/N59*100-100)/100)</f>
        <v>313082.1669</v>
      </c>
      <c r="P103" s="172">
        <f t="shared" si="251"/>
        <v>323025.5099</v>
      </c>
      <c r="Q103" s="172">
        <f t="shared" si="251"/>
        <v>329240.9533</v>
      </c>
      <c r="R103" s="171"/>
      <c r="S103" s="173">
        <f t="shared" si="109"/>
        <v>329882.0928</v>
      </c>
      <c r="T103" s="172">
        <f t="shared" ref="T103:V103" si="252">S103+(S103*(T59/S59*100-100)/100)</f>
        <v>330079.1928</v>
      </c>
      <c r="U103" s="172">
        <f t="shared" si="252"/>
        <v>340386.423</v>
      </c>
      <c r="V103" s="172">
        <f t="shared" si="252"/>
        <v>344227.0104</v>
      </c>
      <c r="W103" s="171"/>
      <c r="X103" s="173">
        <f t="shared" si="111"/>
        <v>364473.9378</v>
      </c>
      <c r="Y103" s="172">
        <f t="shared" ref="Y103:AA103" si="253">X103+(X103*(Y59/X59*100-100)/100)</f>
        <v>373087.4606</v>
      </c>
      <c r="Z103" s="172">
        <f t="shared" si="253"/>
        <v>378147.3955</v>
      </c>
      <c r="AA103" s="172">
        <f t="shared" si="253"/>
        <v>379219.3188</v>
      </c>
      <c r="AB103" s="171"/>
      <c r="AC103" s="173">
        <f t="shared" si="113"/>
        <v>380161.3409</v>
      </c>
      <c r="AD103" s="172">
        <f t="shared" ref="AD103:AF103" si="254">AC103+(AC103*(AD59/AC59*100-100)/100)</f>
        <v>388020.1648</v>
      </c>
      <c r="AE103" s="172">
        <f t="shared" si="254"/>
        <v>406639.8568</v>
      </c>
      <c r="AF103" s="172">
        <f t="shared" si="254"/>
        <v>411635.7493</v>
      </c>
      <c r="AG103" s="171"/>
      <c r="AH103" s="173">
        <f t="shared" si="115"/>
        <v>413674.7542</v>
      </c>
      <c r="AI103" s="172">
        <f t="shared" ref="AI103:AK103" si="255">AH103+(AH103*(AI59/AH59*100-100)/100)</f>
        <v>418057.8261</v>
      </c>
      <c r="AJ103" s="172">
        <f t="shared" si="255"/>
        <v>418093.0453</v>
      </c>
      <c r="AK103" s="172">
        <f t="shared" si="255"/>
        <v>422178.2771</v>
      </c>
      <c r="AL103" s="171"/>
      <c r="AM103" s="173">
        <f t="shared" si="117"/>
        <v>439746.9615</v>
      </c>
      <c r="AN103" s="172">
        <f t="shared" ref="AN103:AP103" si="256">AM103+(AM103*(AN59/AM59*100-100)/100)</f>
        <v>439709.1838</v>
      </c>
      <c r="AO103" s="172">
        <f t="shared" si="256"/>
        <v>437818.6631</v>
      </c>
      <c r="AP103" s="172">
        <f t="shared" si="256"/>
        <v>429986.5259</v>
      </c>
      <c r="AQ103" s="171"/>
      <c r="AR103" s="173">
        <f t="shared" si="119"/>
        <v>428397.4271</v>
      </c>
      <c r="AS103" s="172">
        <f t="shared" ref="AS103:AU103" si="257">AR103+(AR103*(AS59/AR59*100-100)/100)</f>
        <v>428011.3039</v>
      </c>
      <c r="AT103" s="172">
        <f t="shared" si="257"/>
        <v>444616.6812</v>
      </c>
      <c r="AU103" s="172">
        <f t="shared" si="257"/>
        <v>438693.9601</v>
      </c>
      <c r="AV103" s="171"/>
      <c r="AW103" s="172">
        <f t="shared" si="121"/>
        <v>438892.2584</v>
      </c>
      <c r="AX103" s="172">
        <f t="shared" ref="AX103:AZ103" si="258">AW103+(AW103*(AX59/AW59*100-100)/100)</f>
        <v>454838.7548</v>
      </c>
      <c r="AY103" s="172">
        <f t="shared" si="258"/>
        <v>455790.5995</v>
      </c>
      <c r="AZ103" s="172">
        <f t="shared" si="258"/>
        <v>443505.0428</v>
      </c>
      <c r="BA103" s="171"/>
      <c r="BB103" s="172">
        <f t="shared" si="123"/>
        <v>443230.5369</v>
      </c>
      <c r="BC103" s="172">
        <f t="shared" ref="BC103:BE103" si="259">BB103+(BB103*(BC59/BB59*100-100)/100)</f>
        <v>447427.4173</v>
      </c>
      <c r="BD103" s="172">
        <f t="shared" si="259"/>
        <v>448910.8526</v>
      </c>
      <c r="BE103" s="172">
        <f t="shared" si="259"/>
        <v>451666.7062</v>
      </c>
      <c r="BF103" s="120"/>
      <c r="BG103" s="172">
        <f t="shared" si="125"/>
        <v>511496.8439</v>
      </c>
      <c r="BH103" s="172">
        <f t="shared" ref="BH103:BJ103" si="260">BG103+(BG103*(BH59/BG59*100-100)/100)</f>
        <v>504460.1873</v>
      </c>
      <c r="BI103" s="172">
        <f t="shared" si="260"/>
        <v>500783.1359</v>
      </c>
      <c r="BJ103" s="172">
        <f t="shared" si="260"/>
        <v>488759.3307</v>
      </c>
      <c r="BK103" s="32"/>
      <c r="BL103" s="172">
        <f t="shared" si="127"/>
        <v>516307.8643</v>
      </c>
      <c r="BM103" s="172">
        <f t="shared" ref="BM103:BO103" si="261">BL103+(BL103*(BM59/BL59*100-100)/100)</f>
        <v>559194.5212</v>
      </c>
      <c r="BN103" s="172">
        <f t="shared" si="261"/>
        <v>562914.6527</v>
      </c>
      <c r="BO103" s="172">
        <f t="shared" si="261"/>
        <v>544907.5724</v>
      </c>
      <c r="BP103" s="32"/>
      <c r="BQ103" s="172">
        <f t="shared" si="129"/>
        <v>556863.3272</v>
      </c>
      <c r="BR103" s="172">
        <f t="shared" ref="BR103:BT103" si="262">BQ103+(BQ103*(BR59/BQ59*100-100)/100)</f>
        <v>556286.1528</v>
      </c>
      <c r="BS103" s="172">
        <f t="shared" si="262"/>
        <v>542241.5765</v>
      </c>
      <c r="BT103" s="172">
        <f t="shared" si="262"/>
        <v>535617.8135</v>
      </c>
      <c r="BU103" s="32"/>
      <c r="BV103" s="172">
        <f t="shared" si="131"/>
        <v>536796.1727</v>
      </c>
      <c r="BW103" s="172">
        <f t="shared" ref="BW103:BY103" si="263">BV103+(BV103*(BW59/BV59*100-100)/100)</f>
        <v>581242.8958</v>
      </c>
      <c r="BX103" s="172">
        <f t="shared" si="263"/>
        <v>560666.8973</v>
      </c>
      <c r="BY103" s="172">
        <f t="shared" si="263"/>
        <v>521364.1478</v>
      </c>
      <c r="BZ103" s="32"/>
      <c r="CA103" s="172">
        <f t="shared" si="133"/>
        <v>555565.6359</v>
      </c>
      <c r="CB103" s="172">
        <f t="shared" ref="CB103:CD103" si="264">CA103+(CA103*(CB59/CA59*100-100)/100)</f>
        <v>555621.1925</v>
      </c>
      <c r="CC103" s="172">
        <f t="shared" si="264"/>
        <v>585458.0505</v>
      </c>
      <c r="CD103" s="172">
        <f t="shared" si="264"/>
        <v>576676.1798</v>
      </c>
      <c r="CE103" s="32"/>
      <c r="CF103" s="172">
        <f t="shared" si="135"/>
        <v>567391.6933</v>
      </c>
      <c r="CG103" s="172">
        <f t="shared" ref="CG103:CI103" si="265">CF103+(CF103*(CG59/CF59*100-100)/100)</f>
        <v>0</v>
      </c>
      <c r="CH103" s="172" t="str">
        <f t="shared" si="265"/>
        <v>#DIV/0!</v>
      </c>
      <c r="CI103" s="172" t="str">
        <f t="shared" si="265"/>
        <v>#DIV/0!</v>
      </c>
      <c r="CJ103" s="32"/>
    </row>
    <row r="104">
      <c r="A104" s="124">
        <f t="shared" si="137"/>
        <v>11</v>
      </c>
      <c r="B104" s="32" t="s">
        <v>45</v>
      </c>
      <c r="D104" s="172">
        <v>525385.9232873407</v>
      </c>
      <c r="E104" s="172">
        <v>542212.7641139926</v>
      </c>
      <c r="F104" s="172">
        <v>574866.4290987025</v>
      </c>
      <c r="G104" s="172">
        <v>571376.0601586048</v>
      </c>
      <c r="H104" s="171"/>
      <c r="I104" s="173">
        <f t="shared" si="105"/>
        <v>561025.9164</v>
      </c>
      <c r="J104" s="172">
        <f t="shared" ref="J104:L104" si="266">I104+(I104*(J60/I60*100-100)/100)</f>
        <v>577421.8456</v>
      </c>
      <c r="K104" s="172">
        <f t="shared" si="266"/>
        <v>597371.8631</v>
      </c>
      <c r="L104" s="172">
        <f t="shared" si="266"/>
        <v>599068.7553</v>
      </c>
      <c r="M104" s="171"/>
      <c r="N104" s="173">
        <f t="shared" si="107"/>
        <v>591940.2852</v>
      </c>
      <c r="O104" s="172">
        <f t="shared" ref="O104:Q104" si="267">N104+(N104*(O60/N60*100-100)/100)</f>
        <v>596948.5424</v>
      </c>
      <c r="P104" s="172">
        <f t="shared" si="267"/>
        <v>614786.6479</v>
      </c>
      <c r="Q104" s="172">
        <f t="shared" si="267"/>
        <v>614040.5458</v>
      </c>
      <c r="R104" s="171"/>
      <c r="S104" s="173">
        <f t="shared" si="109"/>
        <v>600427.6525</v>
      </c>
      <c r="T104" s="172">
        <f t="shared" ref="T104:V104" si="268">S104+(S104*(T60/S60*100-100)/100)</f>
        <v>604067.2312</v>
      </c>
      <c r="U104" s="172">
        <f t="shared" si="268"/>
        <v>618884.3549</v>
      </c>
      <c r="V104" s="172">
        <f t="shared" si="268"/>
        <v>628513.4835</v>
      </c>
      <c r="W104" s="171"/>
      <c r="X104" s="173">
        <f t="shared" si="111"/>
        <v>636236.8836</v>
      </c>
      <c r="Y104" s="172">
        <f t="shared" ref="Y104:AA104" si="269">X104+(X104*(Y60/X60*100-100)/100)</f>
        <v>654445.9963</v>
      </c>
      <c r="Z104" s="172">
        <f t="shared" si="269"/>
        <v>666386.9853</v>
      </c>
      <c r="AA104" s="172">
        <f t="shared" si="269"/>
        <v>682636.5043</v>
      </c>
      <c r="AB104" s="171"/>
      <c r="AC104" s="173">
        <f t="shared" si="113"/>
        <v>682400.53</v>
      </c>
      <c r="AD104" s="172">
        <f t="shared" ref="AD104:AF104" si="270">AC104+(AC104*(AD60/AC60*100-100)/100)</f>
        <v>707477.3707</v>
      </c>
      <c r="AE104" s="172">
        <f t="shared" si="270"/>
        <v>746342.534</v>
      </c>
      <c r="AF104" s="172">
        <f t="shared" si="270"/>
        <v>784963.2504</v>
      </c>
      <c r="AG104" s="171"/>
      <c r="AH104" s="173">
        <f t="shared" si="115"/>
        <v>792363.0889</v>
      </c>
      <c r="AI104" s="172">
        <f t="shared" ref="AI104:AK104" si="271">AH104+(AH104*(AI60/AH60*100-100)/100)</f>
        <v>775395.6217</v>
      </c>
      <c r="AJ104" s="172">
        <f t="shared" si="271"/>
        <v>769528.2642</v>
      </c>
      <c r="AK104" s="172">
        <f t="shared" si="271"/>
        <v>762812.9997</v>
      </c>
      <c r="AL104" s="171"/>
      <c r="AM104" s="173">
        <f t="shared" si="117"/>
        <v>773752.2451</v>
      </c>
      <c r="AN104" s="172">
        <f t="shared" ref="AN104:AP104" si="272">AM104+(AM104*(AN60/AM60*100-100)/100)</f>
        <v>772959.8012</v>
      </c>
      <c r="AO104" s="172">
        <f t="shared" si="272"/>
        <v>785845.4466</v>
      </c>
      <c r="AP104" s="172">
        <f t="shared" si="272"/>
        <v>786233.5374</v>
      </c>
      <c r="AQ104" s="171"/>
      <c r="AR104" s="173">
        <f t="shared" si="119"/>
        <v>781670.9026</v>
      </c>
      <c r="AS104" s="172">
        <f t="shared" ref="AS104:AU104" si="273">AR104+(AR104*(AS60/AR60*100-100)/100)</f>
        <v>798030.87</v>
      </c>
      <c r="AT104" s="172">
        <f t="shared" si="273"/>
        <v>844389.9698</v>
      </c>
      <c r="AU104" s="172">
        <f t="shared" si="273"/>
        <v>848112.018</v>
      </c>
      <c r="AV104" s="171"/>
      <c r="AW104" s="172">
        <f t="shared" si="121"/>
        <v>855760.2328</v>
      </c>
      <c r="AX104" s="172">
        <f t="shared" ref="AX104:AZ104" si="274">AW104+(AW104*(AX60/AW60*100-100)/100)</f>
        <v>865381.1803</v>
      </c>
      <c r="AY104" s="172">
        <f t="shared" si="274"/>
        <v>885624.8433</v>
      </c>
      <c r="AZ104" s="172">
        <f t="shared" si="274"/>
        <v>906890.0716</v>
      </c>
      <c r="BA104" s="171"/>
      <c r="BB104" s="172">
        <f t="shared" si="123"/>
        <v>856243.0303</v>
      </c>
      <c r="BC104" s="172">
        <f t="shared" ref="BC104:BE104" si="275">BB104+(BB104*(BC60/BB60*100-100)/100)</f>
        <v>871681.8924</v>
      </c>
      <c r="BD104" s="172">
        <f t="shared" si="275"/>
        <v>833064.2138</v>
      </c>
      <c r="BE104" s="172">
        <f t="shared" si="275"/>
        <v>885577.962</v>
      </c>
      <c r="BF104" s="120"/>
      <c r="BG104" s="172">
        <f t="shared" si="125"/>
        <v>923436.2911</v>
      </c>
      <c r="BH104" s="172">
        <f t="shared" ref="BH104:BJ104" si="276">BG104+(BG104*(BH60/BG60*100-100)/100)</f>
        <v>913771.4269</v>
      </c>
      <c r="BI104" s="172">
        <f t="shared" si="276"/>
        <v>939421.9532</v>
      </c>
      <c r="BJ104" s="172">
        <f t="shared" si="276"/>
        <v>941860.3611</v>
      </c>
      <c r="BK104" s="32"/>
      <c r="BL104" s="172">
        <f t="shared" si="127"/>
        <v>947764.8723</v>
      </c>
      <c r="BM104" s="172">
        <f t="shared" ref="BM104:BO104" si="277">BL104+(BL104*(BM60/BL60*100-100)/100)</f>
        <v>1017366.509</v>
      </c>
      <c r="BN104" s="172">
        <f t="shared" si="277"/>
        <v>1006385.364</v>
      </c>
      <c r="BO104" s="172">
        <f t="shared" si="277"/>
        <v>1070688.68</v>
      </c>
      <c r="BP104" s="32"/>
      <c r="BQ104" s="172">
        <f t="shared" si="129"/>
        <v>1092060.037</v>
      </c>
      <c r="BR104" s="172">
        <f t="shared" ref="BR104:BT104" si="278">BQ104+(BQ104*(BR60/BQ60*100-100)/100)</f>
        <v>1110603.632</v>
      </c>
      <c r="BS104" s="172">
        <f t="shared" si="278"/>
        <v>1064652.495</v>
      </c>
      <c r="BT104" s="172">
        <f t="shared" si="278"/>
        <v>1186028.753</v>
      </c>
      <c r="BU104" s="32"/>
      <c r="BV104" s="172">
        <f t="shared" si="131"/>
        <v>1169542.953</v>
      </c>
      <c r="BW104" s="172">
        <f t="shared" ref="BW104:BY104" si="279">BV104+(BV104*(BW60/BV60*100-100)/100)</f>
        <v>1262989.435</v>
      </c>
      <c r="BX104" s="172">
        <f t="shared" si="279"/>
        <v>1207417.9</v>
      </c>
      <c r="BY104" s="172">
        <f t="shared" si="279"/>
        <v>1268875.471</v>
      </c>
      <c r="BZ104" s="32"/>
      <c r="CA104" s="172">
        <f t="shared" si="133"/>
        <v>1226748.805</v>
      </c>
      <c r="CB104" s="172">
        <f t="shared" ref="CB104:CD104" si="280">CA104+(CA104*(CB60/CA60*100-100)/100)</f>
        <v>1214603.992</v>
      </c>
      <c r="CC104" s="172">
        <f t="shared" si="280"/>
        <v>1245697.854</v>
      </c>
      <c r="CD104" s="172">
        <f t="shared" si="280"/>
        <v>1244825.866</v>
      </c>
      <c r="CE104" s="32"/>
      <c r="CF104" s="172">
        <f t="shared" si="135"/>
        <v>1224784.169</v>
      </c>
      <c r="CG104" s="172">
        <f t="shared" ref="CG104:CI104" si="281">CF104+(CF104*(CG60/CF60*100-100)/100)</f>
        <v>0</v>
      </c>
      <c r="CH104" s="172" t="str">
        <f t="shared" si="281"/>
        <v>#DIV/0!</v>
      </c>
      <c r="CI104" s="172" t="str">
        <f t="shared" si="281"/>
        <v>#DIV/0!</v>
      </c>
      <c r="CJ104" s="32"/>
    </row>
    <row r="105">
      <c r="A105" s="124">
        <f t="shared" si="137"/>
        <v>12</v>
      </c>
      <c r="B105" s="32" t="s">
        <v>46</v>
      </c>
      <c r="D105" s="172">
        <v>253555.73820872768</v>
      </c>
      <c r="E105" s="172">
        <v>258098.52694590559</v>
      </c>
      <c r="F105" s="172">
        <v>267336.21353281144</v>
      </c>
      <c r="G105" s="172">
        <v>269011.4438232845</v>
      </c>
      <c r="H105" s="171"/>
      <c r="I105" s="173">
        <f t="shared" si="105"/>
        <v>257098.6158</v>
      </c>
      <c r="J105" s="172">
        <f t="shared" ref="J105:L105" si="282">I105+(I105*(J61/I61*100-100)/100)</f>
        <v>262444.3754</v>
      </c>
      <c r="K105" s="172">
        <f t="shared" si="282"/>
        <v>275221.4623</v>
      </c>
      <c r="L105" s="172">
        <f t="shared" si="282"/>
        <v>274034.4506</v>
      </c>
      <c r="M105" s="171"/>
      <c r="N105" s="173">
        <f t="shared" si="107"/>
        <v>278746.427</v>
      </c>
      <c r="O105" s="172">
        <f t="shared" ref="O105:Q105" si="283">N105+(N105*(O61/N61*100-100)/100)</f>
        <v>285602.9525</v>
      </c>
      <c r="P105" s="172">
        <f t="shared" si="283"/>
        <v>298826.0156</v>
      </c>
      <c r="Q105" s="172">
        <f t="shared" si="283"/>
        <v>303018.8995</v>
      </c>
      <c r="R105" s="171"/>
      <c r="S105" s="173">
        <f t="shared" si="109"/>
        <v>299304.9829</v>
      </c>
      <c r="T105" s="172">
        <f t="shared" ref="T105:V105" si="284">S105+(S105*(T61/S61*100-100)/100)</f>
        <v>299455.6734</v>
      </c>
      <c r="U105" s="172">
        <f t="shared" si="284"/>
        <v>309243.3305</v>
      </c>
      <c r="V105" s="172">
        <f t="shared" si="284"/>
        <v>319690.713</v>
      </c>
      <c r="W105" s="171"/>
      <c r="X105" s="173">
        <f t="shared" si="111"/>
        <v>330856.6514</v>
      </c>
      <c r="Y105" s="172">
        <f t="shared" ref="Y105:AA105" si="285">X105+(X105*(Y61/X61*100-100)/100)</f>
        <v>338885.8484</v>
      </c>
      <c r="Z105" s="172">
        <f t="shared" si="285"/>
        <v>360571.9263</v>
      </c>
      <c r="AA105" s="172">
        <f t="shared" si="285"/>
        <v>371689.1742</v>
      </c>
      <c r="AB105" s="171"/>
      <c r="AC105" s="173">
        <f t="shared" si="113"/>
        <v>371492.004</v>
      </c>
      <c r="AD105" s="172">
        <f t="shared" ref="AD105:AF105" si="286">AC105+(AC105*(AD61/AC61*100-100)/100)</f>
        <v>378358.1533</v>
      </c>
      <c r="AE105" s="172">
        <f t="shared" si="286"/>
        <v>404069.9231</v>
      </c>
      <c r="AF105" s="172">
        <f t="shared" si="286"/>
        <v>405994.8934</v>
      </c>
      <c r="AG105" s="171"/>
      <c r="AH105" s="173">
        <f t="shared" si="115"/>
        <v>411128.9487</v>
      </c>
      <c r="AI105" s="172">
        <f t="shared" ref="AI105:AK105" si="287">AH105+(AH105*(AI61/AH61*100-100)/100)</f>
        <v>411213.9786</v>
      </c>
      <c r="AJ105" s="172">
        <f t="shared" si="287"/>
        <v>419979.8549</v>
      </c>
      <c r="AK105" s="172">
        <f t="shared" si="287"/>
        <v>414781.902</v>
      </c>
      <c r="AL105" s="171"/>
      <c r="AM105" s="173">
        <f t="shared" si="117"/>
        <v>418335.2542</v>
      </c>
      <c r="AN105" s="172">
        <f t="shared" ref="AN105:AP105" si="288">AM105+(AM105*(AN61/AM61*100-100)/100)</f>
        <v>417131.4134</v>
      </c>
      <c r="AO105" s="172">
        <f t="shared" si="288"/>
        <v>433131.5348</v>
      </c>
      <c r="AP105" s="172">
        <f t="shared" si="288"/>
        <v>432312.6804</v>
      </c>
      <c r="AQ105" s="171"/>
      <c r="AR105" s="173">
        <f t="shared" si="119"/>
        <v>431451.7258</v>
      </c>
      <c r="AS105" s="172">
        <f t="shared" ref="AS105:AU105" si="289">AR105+(AR105*(AS61/AR61*100-100)/100)</f>
        <v>439515.3978</v>
      </c>
      <c r="AT105" s="172">
        <f t="shared" si="289"/>
        <v>466901.1048</v>
      </c>
      <c r="AU105" s="172">
        <f t="shared" si="289"/>
        <v>466533.7248</v>
      </c>
      <c r="AV105" s="171"/>
      <c r="AW105" s="172">
        <f t="shared" si="121"/>
        <v>464489.527</v>
      </c>
      <c r="AX105" s="172">
        <f t="shared" ref="AX105:AZ105" si="290">AW105+(AW105*(AX61/AW61*100-100)/100)</f>
        <v>472406.9172</v>
      </c>
      <c r="AY105" s="172">
        <f t="shared" si="290"/>
        <v>485160.8384</v>
      </c>
      <c r="AZ105" s="172">
        <f t="shared" si="290"/>
        <v>493952.7888</v>
      </c>
      <c r="BA105" s="171"/>
      <c r="BB105" s="172">
        <f t="shared" si="123"/>
        <v>457940.8349</v>
      </c>
      <c r="BC105" s="172">
        <f t="shared" ref="BC105:BE105" si="291">BB105+(BB105*(BC61/BB61*100-100)/100)</f>
        <v>438310.9858</v>
      </c>
      <c r="BD105" s="172">
        <f t="shared" si="291"/>
        <v>464474.7695</v>
      </c>
      <c r="BE105" s="172">
        <f t="shared" si="291"/>
        <v>469281.6295</v>
      </c>
      <c r="BF105" s="120"/>
      <c r="BG105" s="172">
        <f t="shared" si="125"/>
        <v>479380.9436</v>
      </c>
      <c r="BH105" s="172">
        <f t="shared" ref="BH105:BJ105" si="292">BG105+(BG105*(BH61/BG61*100-100)/100)</f>
        <v>477190.8188</v>
      </c>
      <c r="BI105" s="172">
        <f t="shared" si="292"/>
        <v>489157.9263</v>
      </c>
      <c r="BJ105" s="172">
        <f t="shared" si="292"/>
        <v>474686.9404</v>
      </c>
      <c r="BK105" s="32"/>
      <c r="BL105" s="172">
        <f t="shared" si="127"/>
        <v>495235.5308</v>
      </c>
      <c r="BM105" s="172">
        <f t="shared" ref="BM105:BO105" si="293">BL105+(BL105*(BM61/BL61*100-100)/100)</f>
        <v>519633.0664</v>
      </c>
      <c r="BN105" s="172">
        <f t="shared" si="293"/>
        <v>524464.1182</v>
      </c>
      <c r="BO105" s="172">
        <f t="shared" si="293"/>
        <v>519939.9538</v>
      </c>
      <c r="BP105" s="32"/>
      <c r="BQ105" s="172">
        <f t="shared" si="129"/>
        <v>512918.3409</v>
      </c>
      <c r="BR105" s="172">
        <f t="shared" ref="BR105:BT105" si="294">BQ105+(BQ105*(BR61/BQ61*100-100)/100)</f>
        <v>512446.7401</v>
      </c>
      <c r="BS105" s="172">
        <f t="shared" si="294"/>
        <v>486954.0933</v>
      </c>
      <c r="BT105" s="172">
        <f t="shared" si="294"/>
        <v>504770.126</v>
      </c>
      <c r="BU105" s="32"/>
      <c r="BV105" s="172">
        <f t="shared" si="131"/>
        <v>489324.1601</v>
      </c>
      <c r="BW105" s="172">
        <f t="shared" ref="BW105:BY105" si="295">BV105+(BV105*(BW61/BV61*100-100)/100)</f>
        <v>511930.9363</v>
      </c>
      <c r="BX105" s="172">
        <f t="shared" si="295"/>
        <v>522630.2929</v>
      </c>
      <c r="BY105" s="172">
        <f t="shared" si="295"/>
        <v>522212.1887</v>
      </c>
      <c r="BZ105" s="32"/>
      <c r="CA105" s="172">
        <f t="shared" si="133"/>
        <v>498242.6492</v>
      </c>
      <c r="CB105" s="172">
        <f t="shared" ref="CB105:CD105" si="296">CA105+(CA105*(CB61/CA61*100-100)/100)</f>
        <v>543433.2575</v>
      </c>
      <c r="CC105" s="172">
        <f t="shared" si="296"/>
        <v>547019.917</v>
      </c>
      <c r="CD105" s="172">
        <f t="shared" si="296"/>
        <v>538377.0023</v>
      </c>
      <c r="CE105" s="32"/>
      <c r="CF105" s="172">
        <f t="shared" si="135"/>
        <v>529709.1326</v>
      </c>
      <c r="CG105" s="172">
        <f t="shared" ref="CG105:CI105" si="297">CF105+(CF105*(CG61/CF61*100-100)/100)</f>
        <v>0</v>
      </c>
      <c r="CH105" s="172" t="str">
        <f t="shared" si="297"/>
        <v>#DIV/0!</v>
      </c>
      <c r="CI105" s="172" t="str">
        <f t="shared" si="297"/>
        <v>#DIV/0!</v>
      </c>
      <c r="CJ105" s="32"/>
    </row>
    <row r="106">
      <c r="A106" s="124">
        <f t="shared" si="137"/>
        <v>13</v>
      </c>
      <c r="B106" s="32" t="s">
        <v>47</v>
      </c>
      <c r="D106" s="172">
        <v>287756.0020698329</v>
      </c>
      <c r="E106" s="172">
        <v>292617.4026186188</v>
      </c>
      <c r="F106" s="172">
        <v>306291.25765452505</v>
      </c>
      <c r="G106" s="172">
        <v>313529.9857357625</v>
      </c>
      <c r="H106" s="171"/>
      <c r="I106" s="173">
        <f t="shared" si="105"/>
        <v>312782.0913</v>
      </c>
      <c r="J106" s="172">
        <f t="shared" ref="J106:L106" si="298">I106+(I106*(J62/I62*100-100)/100)</f>
        <v>318969.1298</v>
      </c>
      <c r="K106" s="172">
        <f t="shared" si="298"/>
        <v>328017.8488</v>
      </c>
      <c r="L106" s="172">
        <f t="shared" si="298"/>
        <v>332030.0918</v>
      </c>
      <c r="M106" s="171"/>
      <c r="N106" s="173">
        <f t="shared" si="107"/>
        <v>329060.8237</v>
      </c>
      <c r="O106" s="172">
        <f t="shared" ref="O106:Q106" si="299">N106+(N106*(O62/N62*100-100)/100)</f>
        <v>331926.2623</v>
      </c>
      <c r="P106" s="172">
        <f t="shared" si="299"/>
        <v>339075.4874</v>
      </c>
      <c r="Q106" s="172">
        <f t="shared" si="299"/>
        <v>341491.828</v>
      </c>
      <c r="R106" s="171"/>
      <c r="S106" s="173">
        <f t="shared" si="109"/>
        <v>336558.8974</v>
      </c>
      <c r="T106" s="172">
        <f t="shared" ref="T106:V106" si="300">S106+(S106*(T62/S62*100-100)/100)</f>
        <v>333215.099</v>
      </c>
      <c r="U106" s="172">
        <f t="shared" si="300"/>
        <v>346092.9834</v>
      </c>
      <c r="V106" s="172">
        <f t="shared" si="300"/>
        <v>349787.4678</v>
      </c>
      <c r="W106" s="171"/>
      <c r="X106" s="173">
        <f t="shared" si="111"/>
        <v>360685.3672</v>
      </c>
      <c r="Y106" s="172">
        <f t="shared" ref="Y106:AA106" si="301">X106+(X106*(Y62/X62*100-100)/100)</f>
        <v>364696.9986</v>
      </c>
      <c r="Z106" s="172">
        <f t="shared" si="301"/>
        <v>376873.2014</v>
      </c>
      <c r="AA106" s="172">
        <f t="shared" si="301"/>
        <v>378724.4223</v>
      </c>
      <c r="AB106" s="171"/>
      <c r="AC106" s="173">
        <f t="shared" si="113"/>
        <v>377878.081</v>
      </c>
      <c r="AD106" s="172">
        <f t="shared" ref="AD106:AF106" si="302">AC106+(AC106*(AD62/AC62*100-100)/100)</f>
        <v>382048.4982</v>
      </c>
      <c r="AE106" s="172">
        <f t="shared" si="302"/>
        <v>397362.8301</v>
      </c>
      <c r="AF106" s="172">
        <f t="shared" si="302"/>
        <v>395630.2632</v>
      </c>
      <c r="AG106" s="171"/>
      <c r="AH106" s="173">
        <f t="shared" si="115"/>
        <v>393186.0032</v>
      </c>
      <c r="AI106" s="172">
        <f t="shared" ref="AI106:AK106" si="303">AH106+(AH106*(AI62/AH62*100-100)/100)</f>
        <v>393752.2727</v>
      </c>
      <c r="AJ106" s="172">
        <f t="shared" si="303"/>
        <v>396801.3446</v>
      </c>
      <c r="AK106" s="172">
        <f t="shared" si="303"/>
        <v>401730.8146</v>
      </c>
      <c r="AL106" s="171"/>
      <c r="AM106" s="173">
        <f t="shared" si="117"/>
        <v>410348.8667</v>
      </c>
      <c r="AN106" s="172">
        <f t="shared" ref="AN106:AP106" si="304">AM106+(AM106*(AN62/AM62*100-100)/100)</f>
        <v>411951.9169</v>
      </c>
      <c r="AO106" s="172">
        <f t="shared" si="304"/>
        <v>413399.4109</v>
      </c>
      <c r="AP106" s="172">
        <f t="shared" si="304"/>
        <v>409139.2432</v>
      </c>
      <c r="AQ106" s="171"/>
      <c r="AR106" s="173">
        <f t="shared" si="119"/>
        <v>413111.6374</v>
      </c>
      <c r="AS106" s="172">
        <f t="shared" ref="AS106:AU106" si="305">AR106+(AR106*(AS62/AR62*100-100)/100)</f>
        <v>418300.0324</v>
      </c>
      <c r="AT106" s="172">
        <f t="shared" si="305"/>
        <v>431247.9809</v>
      </c>
      <c r="AU106" s="172">
        <f t="shared" si="305"/>
        <v>427931.5966</v>
      </c>
      <c r="AV106" s="171"/>
      <c r="AW106" s="172">
        <f t="shared" si="121"/>
        <v>432798.9877</v>
      </c>
      <c r="AX106" s="172">
        <f t="shared" ref="AX106:AZ106" si="306">AW106+(AW106*(AX62/AW62*100-100)/100)</f>
        <v>440472.4866</v>
      </c>
      <c r="AY106" s="172">
        <f t="shared" si="306"/>
        <v>447196.2154</v>
      </c>
      <c r="AZ106" s="172">
        <f t="shared" si="306"/>
        <v>443988.5739</v>
      </c>
      <c r="BA106" s="171"/>
      <c r="BB106" s="172">
        <f t="shared" si="123"/>
        <v>437434.7803</v>
      </c>
      <c r="BC106" s="172">
        <f t="shared" ref="BC106:BE106" si="307">BB106+(BB106*(BC62/BB62*100-100)/100)</f>
        <v>437539.9835</v>
      </c>
      <c r="BD106" s="172">
        <f t="shared" si="307"/>
        <v>429091.5226</v>
      </c>
      <c r="BE106" s="172">
        <f t="shared" si="307"/>
        <v>430709.7783</v>
      </c>
      <c r="BF106" s="120"/>
      <c r="BG106" s="172">
        <f t="shared" si="125"/>
        <v>445093.4381</v>
      </c>
      <c r="BH106" s="172">
        <f t="shared" ref="BH106:BJ106" si="308">BG106+(BG106*(BH62/BG62*100-100)/100)</f>
        <v>450095.2923</v>
      </c>
      <c r="BI106" s="172">
        <f t="shared" si="308"/>
        <v>446305.6429</v>
      </c>
      <c r="BJ106" s="172">
        <f t="shared" si="308"/>
        <v>446129.8637</v>
      </c>
      <c r="BK106" s="32"/>
      <c r="BL106" s="172">
        <f t="shared" si="127"/>
        <v>455725.7022</v>
      </c>
      <c r="BM106" s="172">
        <f t="shared" ref="BM106:BO106" si="309">BL106+(BL106*(BM62/BL62*100-100)/100)</f>
        <v>475554.3257</v>
      </c>
      <c r="BN106" s="172">
        <f t="shared" si="309"/>
        <v>471557.2857</v>
      </c>
      <c r="BO106" s="172">
        <f t="shared" si="309"/>
        <v>468195.9322</v>
      </c>
      <c r="BP106" s="32"/>
      <c r="BQ106" s="172">
        <f t="shared" si="129"/>
        <v>466185.6062</v>
      </c>
      <c r="BR106" s="172">
        <f t="shared" ref="BR106:BT106" si="310">BQ106+(BQ106*(BR62/BQ62*100-100)/100)</f>
        <v>469066.0733</v>
      </c>
      <c r="BS106" s="172">
        <f t="shared" si="310"/>
        <v>463905.2363</v>
      </c>
      <c r="BT106" s="172">
        <f t="shared" si="310"/>
        <v>470776.3507</v>
      </c>
      <c r="BU106" s="32"/>
      <c r="BV106" s="172">
        <f t="shared" si="131"/>
        <v>472188.6798</v>
      </c>
      <c r="BW106" s="172">
        <f t="shared" ref="BW106:BY106" si="311">BV106+(BV106*(BW62/BV62*100-100)/100)</f>
        <v>481679.6722</v>
      </c>
      <c r="BX106" s="172">
        <f t="shared" si="311"/>
        <v>479319.4418</v>
      </c>
      <c r="BY106" s="172">
        <f t="shared" si="311"/>
        <v>472129.6502</v>
      </c>
      <c r="BZ106" s="32"/>
      <c r="CA106" s="172">
        <f t="shared" si="133"/>
        <v>495500.0679</v>
      </c>
      <c r="CB106" s="172">
        <f t="shared" ref="CB106:CD106" si="312">CA106+(CA106*(CB62/CA62*100-100)/100)</f>
        <v>509720.9198</v>
      </c>
      <c r="CC106" s="172">
        <f t="shared" si="312"/>
        <v>522056.1661</v>
      </c>
      <c r="CD106" s="172">
        <f t="shared" si="312"/>
        <v>517514.2775</v>
      </c>
      <c r="CE106" s="32"/>
      <c r="CF106" s="172">
        <f t="shared" si="135"/>
        <v>509182.2976</v>
      </c>
      <c r="CG106" s="172">
        <f t="shared" ref="CG106:CI106" si="313">CF106+(CF106*(CG62/CF62*100-100)/100)</f>
        <v>0</v>
      </c>
      <c r="CH106" s="172" t="str">
        <f t="shared" si="313"/>
        <v>#DIV/0!</v>
      </c>
      <c r="CI106" s="172" t="str">
        <f t="shared" si="313"/>
        <v>#DIV/0!</v>
      </c>
      <c r="CJ106" s="32"/>
    </row>
    <row r="107">
      <c r="A107" s="124">
        <f t="shared" si="137"/>
        <v>14</v>
      </c>
      <c r="B107" s="32" t="s">
        <v>48</v>
      </c>
      <c r="D107" s="172">
        <v>284615.4287730709</v>
      </c>
      <c r="E107" s="172">
        <v>296900.54522213177</v>
      </c>
      <c r="F107" s="172">
        <v>309483.96022631734</v>
      </c>
      <c r="G107" s="172">
        <v>318319.3003827232</v>
      </c>
      <c r="H107" s="171"/>
      <c r="I107" s="173">
        <f t="shared" si="105"/>
        <v>321233.3421</v>
      </c>
      <c r="J107" s="172">
        <f t="shared" ref="J107:L107" si="314">I107+(I107*(J63/I63*100-100)/100)</f>
        <v>323425.9628</v>
      </c>
      <c r="K107" s="172">
        <f t="shared" si="314"/>
        <v>336603.7397</v>
      </c>
      <c r="L107" s="172">
        <f t="shared" si="314"/>
        <v>337914.6059</v>
      </c>
      <c r="M107" s="171"/>
      <c r="N107" s="173">
        <f t="shared" si="107"/>
        <v>339810.676</v>
      </c>
      <c r="O107" s="172">
        <f t="shared" ref="O107:Q107" si="315">N107+(N107*(O63/N63*100-100)/100)</f>
        <v>344646.7473</v>
      </c>
      <c r="P107" s="172">
        <f t="shared" si="315"/>
        <v>350521.4361</v>
      </c>
      <c r="Q107" s="172">
        <f t="shared" si="315"/>
        <v>358338.0979</v>
      </c>
      <c r="R107" s="171"/>
      <c r="S107" s="173">
        <f t="shared" si="109"/>
        <v>354922.0208</v>
      </c>
      <c r="T107" s="172">
        <f t="shared" ref="T107:V107" si="316">S107+(S107*(T63/S63*100-100)/100)</f>
        <v>354027.042</v>
      </c>
      <c r="U107" s="172">
        <f t="shared" si="316"/>
        <v>368547.1667</v>
      </c>
      <c r="V107" s="172">
        <f t="shared" si="316"/>
        <v>373915.4687</v>
      </c>
      <c r="W107" s="171"/>
      <c r="X107" s="173">
        <f t="shared" si="111"/>
        <v>385948.6075</v>
      </c>
      <c r="Y107" s="172">
        <f t="shared" ref="Y107:AA107" si="317">X107+(X107*(Y63/X63*100-100)/100)</f>
        <v>390703.6481</v>
      </c>
      <c r="Z107" s="172">
        <f t="shared" si="317"/>
        <v>398696.9904</v>
      </c>
      <c r="AA107" s="172">
        <f t="shared" si="317"/>
        <v>402850.9254</v>
      </c>
      <c r="AB107" s="171"/>
      <c r="AC107" s="173">
        <f t="shared" si="113"/>
        <v>404645.0815</v>
      </c>
      <c r="AD107" s="172">
        <f t="shared" ref="AD107:AF107" si="318">AC107+(AC107*(AD63/AC63*100-100)/100)</f>
        <v>410041.1974</v>
      </c>
      <c r="AE107" s="172">
        <f t="shared" si="318"/>
        <v>422638.2127</v>
      </c>
      <c r="AF107" s="172">
        <f t="shared" si="318"/>
        <v>422848.1905</v>
      </c>
      <c r="AG107" s="171"/>
      <c r="AH107" s="173">
        <f t="shared" si="115"/>
        <v>421461.9578</v>
      </c>
      <c r="AI107" s="172">
        <f t="shared" ref="AI107:AK107" si="319">AH107+(AH107*(AI63/AH63*100-100)/100)</f>
        <v>430993.2846</v>
      </c>
      <c r="AJ107" s="172">
        <f t="shared" si="319"/>
        <v>433625.2793</v>
      </c>
      <c r="AK107" s="172">
        <f t="shared" si="319"/>
        <v>435076.7669</v>
      </c>
      <c r="AL107" s="171"/>
      <c r="AM107" s="173">
        <f t="shared" si="117"/>
        <v>447379.6559</v>
      </c>
      <c r="AN107" s="172">
        <f t="shared" ref="AN107:AP107" si="320">AM107+(AM107*(AN63/AM63*100-100)/100)</f>
        <v>452103.5945</v>
      </c>
      <c r="AO107" s="172">
        <f t="shared" si="320"/>
        <v>454350.672</v>
      </c>
      <c r="AP107" s="172">
        <f t="shared" si="320"/>
        <v>453310.2036</v>
      </c>
      <c r="AQ107" s="171"/>
      <c r="AR107" s="173">
        <f t="shared" si="119"/>
        <v>455545.7245</v>
      </c>
      <c r="AS107" s="172">
        <f t="shared" ref="AS107:AU107" si="321">AR107+(AR107*(AS63/AR63*100-100)/100)</f>
        <v>463452.5228</v>
      </c>
      <c r="AT107" s="172">
        <f t="shared" si="321"/>
        <v>476656.8207</v>
      </c>
      <c r="AU107" s="172">
        <f t="shared" si="321"/>
        <v>475676.5676</v>
      </c>
      <c r="AV107" s="171"/>
      <c r="AW107" s="172">
        <f t="shared" si="121"/>
        <v>479287.5412</v>
      </c>
      <c r="AX107" s="172">
        <f t="shared" ref="AX107:AZ107" si="322">AW107+(AW107*(AX63/AW63*100-100)/100)</f>
        <v>490009.7103</v>
      </c>
      <c r="AY107" s="172">
        <f t="shared" si="322"/>
        <v>492859.3893</v>
      </c>
      <c r="AZ107" s="172">
        <f t="shared" si="322"/>
        <v>484314.4525</v>
      </c>
      <c r="BA107" s="171"/>
      <c r="BB107" s="172">
        <f t="shared" si="123"/>
        <v>479003.8028</v>
      </c>
      <c r="BC107" s="172">
        <f t="shared" ref="BC107:BE107" si="323">BB107+(BB107*(BC63/BB63*100-100)/100)</f>
        <v>482544.533</v>
      </c>
      <c r="BD107" s="172">
        <f t="shared" si="323"/>
        <v>475233.8617</v>
      </c>
      <c r="BE107" s="172">
        <f t="shared" si="323"/>
        <v>484031.1698</v>
      </c>
      <c r="BF107" s="120"/>
      <c r="BG107" s="172">
        <f t="shared" si="125"/>
        <v>448477.3006</v>
      </c>
      <c r="BH107" s="172">
        <f t="shared" ref="BH107:BJ107" si="324">BG107+(BG107*(BH63/BG63*100-100)/100)</f>
        <v>453517.1818</v>
      </c>
      <c r="BI107" s="172">
        <f t="shared" si="324"/>
        <v>449698.7212</v>
      </c>
      <c r="BJ107" s="172">
        <f t="shared" si="324"/>
        <v>449521.6056</v>
      </c>
      <c r="BK107" s="32"/>
      <c r="BL107" s="172">
        <f t="shared" si="127"/>
        <v>498587.003</v>
      </c>
      <c r="BM107" s="172">
        <f t="shared" ref="BM107:BO107" si="325">BL107+(BL107*(BM63/BL63*100-100)/100)</f>
        <v>519086.9155</v>
      </c>
      <c r="BN107" s="172">
        <f t="shared" si="325"/>
        <v>516660.2365</v>
      </c>
      <c r="BO107" s="172">
        <f t="shared" si="325"/>
        <v>520944.4933</v>
      </c>
      <c r="BP107" s="32"/>
      <c r="BQ107" s="172">
        <f t="shared" si="129"/>
        <v>514444.4024</v>
      </c>
      <c r="BR107" s="172">
        <f t="shared" ref="BR107:BT107" si="326">BQ107+(BQ107*(BR63/BQ63*100-100)/100)</f>
        <v>519977.0379</v>
      </c>
      <c r="BS107" s="172">
        <f t="shared" si="326"/>
        <v>514081.6066</v>
      </c>
      <c r="BT107" s="172">
        <f t="shared" si="326"/>
        <v>521004.9592</v>
      </c>
      <c r="BU107" s="32"/>
      <c r="BV107" s="172">
        <f t="shared" si="131"/>
        <v>528767.9331</v>
      </c>
      <c r="BW107" s="172">
        <f t="shared" ref="BW107:BY107" si="327">BV107+(BV107*(BW63/BV63*100-100)/100)</f>
        <v>538127.1256</v>
      </c>
      <c r="BX107" s="172">
        <f t="shared" si="327"/>
        <v>522521.4389</v>
      </c>
      <c r="BY107" s="172">
        <f t="shared" si="327"/>
        <v>513168.3052</v>
      </c>
      <c r="BZ107" s="32"/>
      <c r="CA107" s="172">
        <f t="shared" si="133"/>
        <v>535337.1759</v>
      </c>
      <c r="CB107" s="172">
        <f t="shared" ref="CB107:CD107" si="328">CA107+(CA107*(CB63/CA63*100-100)/100)</f>
        <v>531054.4785</v>
      </c>
      <c r="CC107" s="172">
        <f t="shared" si="328"/>
        <v>529248.8933</v>
      </c>
      <c r="CD107" s="172">
        <f t="shared" si="328"/>
        <v>521892.3337</v>
      </c>
      <c r="CE107" s="32"/>
      <c r="CF107" s="172">
        <f t="shared" si="135"/>
        <v>513489.8671</v>
      </c>
      <c r="CG107" s="172">
        <f t="shared" ref="CG107:CI107" si="329">CF107+(CF107*(CG63/CF63*100-100)/100)</f>
        <v>0</v>
      </c>
      <c r="CH107" s="172" t="str">
        <f t="shared" si="329"/>
        <v>#DIV/0!</v>
      </c>
      <c r="CI107" s="172" t="str">
        <f t="shared" si="329"/>
        <v>#DIV/0!</v>
      </c>
      <c r="CJ107" s="32"/>
    </row>
    <row r="108">
      <c r="A108" s="124">
        <f t="shared" si="137"/>
        <v>15</v>
      </c>
      <c r="B108" s="32" t="s">
        <v>49</v>
      </c>
      <c r="D108" s="172">
        <v>0.0</v>
      </c>
      <c r="E108" s="172">
        <v>0.0</v>
      </c>
      <c r="F108" s="172">
        <v>0.0</v>
      </c>
      <c r="G108" s="172">
        <v>0.0</v>
      </c>
      <c r="H108" s="171"/>
      <c r="I108" s="173">
        <f t="shared" si="105"/>
        <v>0</v>
      </c>
      <c r="J108" s="172">
        <f t="shared" ref="J108:L108" si="330">I108+(I108*(J64/I64*100-100)/100)</f>
        <v>0</v>
      </c>
      <c r="K108" s="172">
        <f t="shared" si="330"/>
        <v>0</v>
      </c>
      <c r="L108" s="172">
        <f t="shared" si="330"/>
        <v>0</v>
      </c>
      <c r="M108" s="171"/>
      <c r="N108" s="173">
        <f t="shared" si="107"/>
        <v>0</v>
      </c>
      <c r="O108" s="172">
        <f t="shared" ref="O108:Q108" si="331">N108+(N108*(O64/N64*100-100)/100)</f>
        <v>0</v>
      </c>
      <c r="P108" s="172">
        <f t="shared" si="331"/>
        <v>0</v>
      </c>
      <c r="Q108" s="172">
        <f t="shared" si="331"/>
        <v>0</v>
      </c>
      <c r="R108" s="171"/>
      <c r="S108" s="173">
        <f t="shared" si="109"/>
        <v>0</v>
      </c>
      <c r="T108" s="172">
        <f t="shared" ref="T108:V108" si="332">S108+(S108*(T64/S64*100-100)/100)</f>
        <v>0</v>
      </c>
      <c r="U108" s="172">
        <f t="shared" si="332"/>
        <v>0</v>
      </c>
      <c r="V108" s="172">
        <f t="shared" si="332"/>
        <v>0</v>
      </c>
      <c r="W108" s="171"/>
      <c r="X108" s="173">
        <f t="shared" si="111"/>
        <v>0</v>
      </c>
      <c r="Y108" s="172">
        <f t="shared" ref="Y108:AA108" si="333">X108+(X108*(Y64/X64*100-100)/100)</f>
        <v>0</v>
      </c>
      <c r="Z108" s="172">
        <f t="shared" si="333"/>
        <v>0</v>
      </c>
      <c r="AA108" s="172">
        <f t="shared" si="333"/>
        <v>0</v>
      </c>
      <c r="AB108" s="171"/>
      <c r="AC108" s="173">
        <f t="shared" si="113"/>
        <v>0</v>
      </c>
      <c r="AD108" s="172">
        <f t="shared" ref="AD108:AF108" si="334">AC108+(AC108*(AD64/AC64*100-100)/100)</f>
        <v>0</v>
      </c>
      <c r="AE108" s="172">
        <f t="shared" si="334"/>
        <v>0</v>
      </c>
      <c r="AF108" s="172">
        <f t="shared" si="334"/>
        <v>0</v>
      </c>
      <c r="AG108" s="171"/>
      <c r="AH108" s="173">
        <f t="shared" si="115"/>
        <v>0</v>
      </c>
      <c r="AI108" s="172">
        <f t="shared" ref="AI108:AK108" si="335">AH108+(AH108*(AI64/AH64*100-100)/100)</f>
        <v>0</v>
      </c>
      <c r="AJ108" s="172">
        <f t="shared" si="335"/>
        <v>0</v>
      </c>
      <c r="AK108" s="172">
        <f t="shared" si="335"/>
        <v>0</v>
      </c>
      <c r="AL108" s="171"/>
      <c r="AM108" s="173">
        <f t="shared" si="117"/>
        <v>0</v>
      </c>
      <c r="AN108" s="172">
        <f t="shared" ref="AN108:AP108" si="336">AM108+(AM108*(AN64/AM64*100-100)/100)</f>
        <v>0</v>
      </c>
      <c r="AO108" s="172">
        <f t="shared" si="336"/>
        <v>0</v>
      </c>
      <c r="AP108" s="172">
        <f t="shared" si="336"/>
        <v>0</v>
      </c>
      <c r="AQ108" s="171"/>
      <c r="AR108" s="173">
        <f t="shared" si="119"/>
        <v>0</v>
      </c>
      <c r="AS108" s="172">
        <f t="shared" ref="AS108:AU108" si="337">AR108+(AR108*(AS64/AR64*100-100)/100)</f>
        <v>0</v>
      </c>
      <c r="AT108" s="172">
        <f t="shared" si="337"/>
        <v>0</v>
      </c>
      <c r="AU108" s="172">
        <f t="shared" si="337"/>
        <v>0</v>
      </c>
      <c r="AV108" s="171"/>
      <c r="AW108" s="172">
        <f t="shared" si="121"/>
        <v>0</v>
      </c>
      <c r="AX108" s="172">
        <f t="shared" ref="AX108:AZ108" si="338">AW108+(AW108*(AX64/AW64*100-100)/100)</f>
        <v>0</v>
      </c>
      <c r="AY108" s="172">
        <f t="shared" si="338"/>
        <v>0</v>
      </c>
      <c r="AZ108" s="172">
        <f t="shared" si="338"/>
        <v>0</v>
      </c>
      <c r="BA108" s="171"/>
      <c r="BB108" s="172">
        <f t="shared" si="123"/>
        <v>0</v>
      </c>
      <c r="BC108" s="172">
        <f t="shared" ref="BC108:BE108" si="339">BB108+(BB108*(BC64/BB64*100-100)/100)</f>
        <v>0</v>
      </c>
      <c r="BD108" s="172">
        <f t="shared" si="339"/>
        <v>0</v>
      </c>
      <c r="BE108" s="172">
        <f t="shared" si="339"/>
        <v>0</v>
      </c>
      <c r="BF108" s="120"/>
      <c r="BG108" s="172">
        <f t="shared" si="125"/>
        <v>0</v>
      </c>
      <c r="BH108" s="172">
        <f t="shared" ref="BH108:BJ108" si="340">BG108+(BG108*(BH64/BG64*100-100)/100)</f>
        <v>0</v>
      </c>
      <c r="BI108" s="172">
        <f t="shared" si="340"/>
        <v>0</v>
      </c>
      <c r="BJ108" s="172">
        <f t="shared" si="340"/>
        <v>0</v>
      </c>
      <c r="BK108" s="32"/>
      <c r="BL108" s="172">
        <f t="shared" si="127"/>
        <v>0</v>
      </c>
      <c r="BM108" s="172">
        <f t="shared" ref="BM108:BO108" si="341">BL108+(BL108*(BM64/BL64*100-100)/100)</f>
        <v>0</v>
      </c>
      <c r="BN108" s="172">
        <f t="shared" si="341"/>
        <v>0</v>
      </c>
      <c r="BO108" s="172">
        <f t="shared" si="341"/>
        <v>0</v>
      </c>
      <c r="BP108" s="32"/>
      <c r="BQ108" s="172">
        <f t="shared" si="129"/>
        <v>0</v>
      </c>
      <c r="BR108" s="172">
        <f t="shared" ref="BR108:BT108" si="342">BQ108+(BQ108*(BR64/BQ64*100-100)/100)</f>
        <v>0</v>
      </c>
      <c r="BS108" s="172">
        <f t="shared" si="342"/>
        <v>0</v>
      </c>
      <c r="BT108" s="172">
        <f t="shared" si="342"/>
        <v>0</v>
      </c>
      <c r="BU108" s="32"/>
      <c r="BV108" s="172">
        <f t="shared" si="131"/>
        <v>0</v>
      </c>
      <c r="BW108" s="172">
        <f t="shared" ref="BW108:BY108" si="343">BV108+(BV108*(BW64/BV64*100-100)/100)</f>
        <v>0</v>
      </c>
      <c r="BX108" s="172">
        <f t="shared" si="343"/>
        <v>0</v>
      </c>
      <c r="BY108" s="172">
        <f t="shared" si="343"/>
        <v>0</v>
      </c>
      <c r="BZ108" s="32"/>
      <c r="CA108" s="172">
        <f t="shared" si="133"/>
        <v>0</v>
      </c>
      <c r="CB108" s="172">
        <f t="shared" ref="CB108:CD108" si="344">CA108+(CA108*(CB64/CA64*100-100)/100)</f>
        <v>0</v>
      </c>
      <c r="CC108" s="172">
        <f t="shared" si="344"/>
        <v>0</v>
      </c>
      <c r="CD108" s="172">
        <f t="shared" si="344"/>
        <v>0</v>
      </c>
      <c r="CE108" s="32"/>
      <c r="CF108" s="172">
        <f t="shared" si="135"/>
        <v>0</v>
      </c>
      <c r="CG108" s="172">
        <f t="shared" ref="CG108:CI108" si="345">CF108+(CF108*(CG64/CF64*100-100)/100)</f>
        <v>0</v>
      </c>
      <c r="CH108" s="172" t="str">
        <f t="shared" si="345"/>
        <v>#DIV/0!</v>
      </c>
      <c r="CI108" s="172" t="str">
        <f t="shared" si="345"/>
        <v>#DIV/0!</v>
      </c>
      <c r="CJ108" s="32"/>
    </row>
    <row r="109">
      <c r="A109" s="124">
        <f t="shared" si="137"/>
        <v>16</v>
      </c>
      <c r="B109" s="32" t="s">
        <v>50</v>
      </c>
      <c r="D109" s="172">
        <v>423414.8674114816</v>
      </c>
      <c r="E109" s="172">
        <v>427313.29397409636</v>
      </c>
      <c r="F109" s="172">
        <v>444340.8707625018</v>
      </c>
      <c r="G109" s="172">
        <v>458700.4897711875</v>
      </c>
      <c r="H109" s="171"/>
      <c r="I109" s="173">
        <f t="shared" si="105"/>
        <v>455744.5479</v>
      </c>
      <c r="J109" s="172">
        <f t="shared" ref="J109:L109" si="346">I109+(I109*(J65/I65*100-100)/100)</f>
        <v>461404.5096</v>
      </c>
      <c r="K109" s="172">
        <f t="shared" si="346"/>
        <v>453541.9667</v>
      </c>
      <c r="L109" s="172">
        <f t="shared" si="346"/>
        <v>461869.2419</v>
      </c>
      <c r="M109" s="171"/>
      <c r="N109" s="173">
        <f t="shared" si="107"/>
        <v>468738.9446</v>
      </c>
      <c r="O109" s="172">
        <f t="shared" ref="O109:Q109" si="347">N109+(N109*(O65/N65*100-100)/100)</f>
        <v>473069.0851</v>
      </c>
      <c r="P109" s="172">
        <f t="shared" si="347"/>
        <v>476203.8214</v>
      </c>
      <c r="Q109" s="172">
        <f t="shared" si="347"/>
        <v>475770.9313</v>
      </c>
      <c r="R109" s="171"/>
      <c r="S109" s="173">
        <f t="shared" si="109"/>
        <v>474965.3508</v>
      </c>
      <c r="T109" s="172">
        <f t="shared" ref="T109:V109" si="348">S109+(S109*(T65/S65*100-100)/100)</f>
        <v>480179.863</v>
      </c>
      <c r="U109" s="172">
        <f t="shared" si="348"/>
        <v>497862.8917</v>
      </c>
      <c r="V109" s="172">
        <f t="shared" si="348"/>
        <v>525462.5203</v>
      </c>
      <c r="W109" s="171"/>
      <c r="X109" s="173">
        <f t="shared" si="111"/>
        <v>528723.6223</v>
      </c>
      <c r="Y109" s="172">
        <f t="shared" ref="Y109:AA109" si="349">X109+(X109*(Y65/X65*100-100)/100)</f>
        <v>535757.0006</v>
      </c>
      <c r="Z109" s="172">
        <f t="shared" si="349"/>
        <v>539970.8065</v>
      </c>
      <c r="AA109" s="172">
        <f t="shared" si="349"/>
        <v>538919.5511</v>
      </c>
      <c r="AB109" s="171"/>
      <c r="AC109" s="173">
        <f t="shared" si="113"/>
        <v>535771.7916</v>
      </c>
      <c r="AD109" s="172">
        <f t="shared" ref="AD109:AF109" si="350">AC109+(AC109*(AD65/AC65*100-100)/100)</f>
        <v>539713.2329</v>
      </c>
      <c r="AE109" s="172">
        <f t="shared" si="350"/>
        <v>541077.3218</v>
      </c>
      <c r="AF109" s="172">
        <f t="shared" si="350"/>
        <v>553289.4881</v>
      </c>
      <c r="AG109" s="171"/>
      <c r="AH109" s="173">
        <f t="shared" si="115"/>
        <v>558122.2018</v>
      </c>
      <c r="AI109" s="172">
        <f t="shared" ref="AI109:AK109" si="351">AH109+(AH109*(AI65/AH65*100-100)/100)</f>
        <v>565660.9682</v>
      </c>
      <c r="AJ109" s="172">
        <f t="shared" si="351"/>
        <v>580587.1359</v>
      </c>
      <c r="AK109" s="172">
        <f t="shared" si="351"/>
        <v>578953.8813</v>
      </c>
      <c r="AL109" s="171"/>
      <c r="AM109" s="173">
        <f t="shared" si="117"/>
        <v>585723.3249</v>
      </c>
      <c r="AN109" s="172">
        <f t="shared" ref="AN109:AP109" si="352">AM109+(AM109*(AN65/AM65*100-100)/100)</f>
        <v>598358.9755</v>
      </c>
      <c r="AO109" s="172">
        <f t="shared" si="352"/>
        <v>599435.1314</v>
      </c>
      <c r="AP109" s="172">
        <f t="shared" si="352"/>
        <v>600555.9698</v>
      </c>
      <c r="AQ109" s="171"/>
      <c r="AR109" s="173">
        <f t="shared" si="119"/>
        <v>587880.7797</v>
      </c>
      <c r="AS109" s="172">
        <f t="shared" ref="AS109:AU109" si="353">AR109+(AR109*(AS65/AR65*100-100)/100)</f>
        <v>587804.4605</v>
      </c>
      <c r="AT109" s="172">
        <f t="shared" si="353"/>
        <v>583128.8013</v>
      </c>
      <c r="AU109" s="172">
        <f t="shared" si="353"/>
        <v>591906.419</v>
      </c>
      <c r="AV109" s="171"/>
      <c r="AW109" s="172">
        <f t="shared" si="121"/>
        <v>587431.3266</v>
      </c>
      <c r="AX109" s="172">
        <f t="shared" ref="AX109:AZ109" si="354">AW109+(AW109*(AX65/AW65*100-100)/100)</f>
        <v>592632.9143</v>
      </c>
      <c r="AY109" s="172">
        <f t="shared" si="354"/>
        <v>614781.7124</v>
      </c>
      <c r="AZ109" s="172">
        <f t="shared" si="354"/>
        <v>636332.2087</v>
      </c>
      <c r="BA109" s="171"/>
      <c r="BB109" s="172">
        <f t="shared" si="123"/>
        <v>652590.3883</v>
      </c>
      <c r="BC109" s="172">
        <f t="shared" ref="BC109:BE109" si="355">BB109+(BB109*(BC65/BB65*100-100)/100)</f>
        <v>647457.6514</v>
      </c>
      <c r="BD109" s="172">
        <f t="shared" si="355"/>
        <v>641091.9065</v>
      </c>
      <c r="BE109" s="172">
        <f t="shared" si="355"/>
        <v>633587.8382</v>
      </c>
      <c r="BF109" s="120"/>
      <c r="BG109" s="172">
        <f t="shared" si="125"/>
        <v>617792.0325</v>
      </c>
      <c r="BH109" s="172">
        <f t="shared" ref="BH109:BJ109" si="356">BG109+(BG109*(BH65/BG65*100-100)/100)</f>
        <v>622452.8812</v>
      </c>
      <c r="BI109" s="172">
        <f t="shared" si="356"/>
        <v>615537.0182</v>
      </c>
      <c r="BJ109" s="172">
        <f t="shared" si="356"/>
        <v>617225.0848</v>
      </c>
      <c r="BK109" s="32"/>
      <c r="BL109" s="172">
        <f t="shared" si="127"/>
        <v>647672.4183</v>
      </c>
      <c r="BM109" s="172">
        <f t="shared" ref="BM109:BO109" si="357">BL109+(BL109*(BM65/BL65*100-100)/100)</f>
        <v>655112.0963</v>
      </c>
      <c r="BN109" s="172">
        <f t="shared" si="357"/>
        <v>659543.9884</v>
      </c>
      <c r="BO109" s="172">
        <f t="shared" si="357"/>
        <v>647009.4209</v>
      </c>
      <c r="BP109" s="32"/>
      <c r="BQ109" s="172">
        <f t="shared" si="129"/>
        <v>656874.3744</v>
      </c>
      <c r="BR109" s="172">
        <f t="shared" ref="BR109:BT109" si="358">BQ109+(BQ109*(BR65/BQ65*100-100)/100)</f>
        <v>675069.7332</v>
      </c>
      <c r="BS109" s="172">
        <f t="shared" si="358"/>
        <v>676121.9949</v>
      </c>
      <c r="BT109" s="172">
        <f t="shared" si="358"/>
        <v>677525.0106</v>
      </c>
      <c r="BU109" s="32"/>
      <c r="BV109" s="172">
        <f t="shared" si="131"/>
        <v>675966.703</v>
      </c>
      <c r="BW109" s="172">
        <f t="shared" ref="BW109:BY109" si="359">BV109+(BV109*(BW65/BV65*100-100)/100)</f>
        <v>683807.9168</v>
      </c>
      <c r="BX109" s="172">
        <f t="shared" si="359"/>
        <v>698920.0717</v>
      </c>
      <c r="BY109" s="172">
        <f t="shared" si="359"/>
        <v>677882.5776</v>
      </c>
      <c r="BZ109" s="32"/>
      <c r="CA109" s="172">
        <f t="shared" si="133"/>
        <v>689135.4284</v>
      </c>
      <c r="CB109" s="172">
        <f t="shared" ref="CB109:CD109" si="360">CA109+(CA109*(CB65/CA65*100-100)/100)</f>
        <v>711394.5027</v>
      </c>
      <c r="CC109" s="172">
        <f t="shared" si="360"/>
        <v>712034.7578</v>
      </c>
      <c r="CD109" s="172">
        <f t="shared" si="360"/>
        <v>700143.7773</v>
      </c>
      <c r="CE109" s="32"/>
      <c r="CF109" s="172">
        <f t="shared" si="135"/>
        <v>688871.4625</v>
      </c>
      <c r="CG109" s="172">
        <f t="shared" ref="CG109:CI109" si="361">CF109+(CF109*(CG65/CF65*100-100)/100)</f>
        <v>0</v>
      </c>
      <c r="CH109" s="172" t="str">
        <f t="shared" si="361"/>
        <v>#DIV/0!</v>
      </c>
      <c r="CI109" s="172" t="str">
        <f t="shared" si="361"/>
        <v>#DIV/0!</v>
      </c>
      <c r="CJ109" s="32"/>
    </row>
    <row r="110">
      <c r="A110" s="124">
        <f t="shared" si="137"/>
        <v>17</v>
      </c>
      <c r="B110" s="32" t="s">
        <v>51</v>
      </c>
      <c r="D110" s="172">
        <v>338286.74363675463</v>
      </c>
      <c r="E110" s="172">
        <v>349121.25011406065</v>
      </c>
      <c r="F110" s="172">
        <v>370146.3699466711</v>
      </c>
      <c r="G110" s="172">
        <v>367898.9828536775</v>
      </c>
      <c r="H110" s="171"/>
      <c r="I110" s="173">
        <f t="shared" si="105"/>
        <v>376238.8541</v>
      </c>
      <c r="J110" s="172">
        <f t="shared" ref="J110:L110" si="362">I110+(I110*(J66/I66*100-100)/100)</f>
        <v>370470.8275</v>
      </c>
      <c r="K110" s="172">
        <f t="shared" si="362"/>
        <v>372989.1537</v>
      </c>
      <c r="L110" s="172">
        <f t="shared" si="362"/>
        <v>375651.9086</v>
      </c>
      <c r="M110" s="171"/>
      <c r="N110" s="173">
        <f t="shared" si="107"/>
        <v>377895.4176</v>
      </c>
      <c r="O110" s="172">
        <f t="shared" ref="O110:Q110" si="363">N110+(N110*(O66/N66*100-100)/100)</f>
        <v>380319.116</v>
      </c>
      <c r="P110" s="172">
        <f t="shared" si="363"/>
        <v>386103.5938</v>
      </c>
      <c r="Q110" s="172">
        <f t="shared" si="363"/>
        <v>384894.3565</v>
      </c>
      <c r="R110" s="171"/>
      <c r="S110" s="173">
        <f t="shared" si="109"/>
        <v>392182.5435</v>
      </c>
      <c r="T110" s="172">
        <f t="shared" ref="T110:V110" si="364">S110+(S110*(T66/S66*100-100)/100)</f>
        <v>396997.5091</v>
      </c>
      <c r="U110" s="172">
        <f t="shared" si="364"/>
        <v>410304.2074</v>
      </c>
      <c r="V110" s="172">
        <f t="shared" si="364"/>
        <v>408157.8298</v>
      </c>
      <c r="W110" s="171"/>
      <c r="X110" s="173">
        <f t="shared" si="111"/>
        <v>415049.1534</v>
      </c>
      <c r="Y110" s="172">
        <f t="shared" ref="Y110:AA110" si="365">X110+(X110*(Y66/X66*100-100)/100)</f>
        <v>418643.5255</v>
      </c>
      <c r="Z110" s="172">
        <f t="shared" si="365"/>
        <v>427426.9291</v>
      </c>
      <c r="AA110" s="172">
        <f t="shared" si="365"/>
        <v>438454.2921</v>
      </c>
      <c r="AB110" s="171"/>
      <c r="AC110" s="173">
        <f t="shared" si="113"/>
        <v>434612.3424</v>
      </c>
      <c r="AD110" s="172">
        <f t="shared" ref="AD110:AF110" si="366">AC110+(AC110*(AD66/AC66*100-100)/100)</f>
        <v>437376.2742</v>
      </c>
      <c r="AE110" s="172">
        <f t="shared" si="366"/>
        <v>443824.4815</v>
      </c>
      <c r="AF110" s="172">
        <f t="shared" si="366"/>
        <v>450601.2231</v>
      </c>
      <c r="AG110" s="171"/>
      <c r="AH110" s="173">
        <f t="shared" si="115"/>
        <v>462376.7522</v>
      </c>
      <c r="AI110" s="172">
        <f t="shared" ref="AI110:AK110" si="367">AH110+(AH110*(AI66/AH66*100-100)/100)</f>
        <v>468328.9589</v>
      </c>
      <c r="AJ110" s="172">
        <f t="shared" si="367"/>
        <v>474758.0649</v>
      </c>
      <c r="AK110" s="172">
        <f t="shared" si="367"/>
        <v>479106.5293</v>
      </c>
      <c r="AL110" s="171"/>
      <c r="AM110" s="173">
        <f t="shared" si="117"/>
        <v>482137.5733</v>
      </c>
      <c r="AN110" s="172">
        <f t="shared" ref="AN110:AP110" si="368">AM110+(AM110*(AN66/AM66*100-100)/100)</f>
        <v>474905.2239</v>
      </c>
      <c r="AO110" s="172">
        <f t="shared" si="368"/>
        <v>472093.2104</v>
      </c>
      <c r="AP110" s="172">
        <f t="shared" si="368"/>
        <v>463205.958</v>
      </c>
      <c r="AQ110" s="171"/>
      <c r="AR110" s="173">
        <f t="shared" si="119"/>
        <v>469432.0159</v>
      </c>
      <c r="AS110" s="172">
        <f t="shared" ref="AS110:AU110" si="369">AR110+(AR110*(AS66/AR66*100-100)/100)</f>
        <v>476827.9891</v>
      </c>
      <c r="AT110" s="172">
        <f t="shared" si="369"/>
        <v>476757.0826</v>
      </c>
      <c r="AU110" s="172">
        <f t="shared" si="369"/>
        <v>471473.1961</v>
      </c>
      <c r="AV110" s="171"/>
      <c r="AW110" s="172">
        <f t="shared" si="121"/>
        <v>470775.2072</v>
      </c>
      <c r="AX110" s="172">
        <f t="shared" ref="AX110:AZ110" si="370">AW110+(AW110*(AX66/AW66*100-100)/100)</f>
        <v>488445.9947</v>
      </c>
      <c r="AY110" s="172">
        <f t="shared" si="370"/>
        <v>499866.1688</v>
      </c>
      <c r="AZ110" s="172">
        <f t="shared" si="370"/>
        <v>496645.3439</v>
      </c>
      <c r="BA110" s="171"/>
      <c r="BB110" s="172">
        <f t="shared" si="123"/>
        <v>513202.1763</v>
      </c>
      <c r="BC110" s="172">
        <f t="shared" ref="BC110:BE110" si="371">BB110+(BB110*(BC66/BB66*100-100)/100)</f>
        <v>511573.4667</v>
      </c>
      <c r="BD110" s="172">
        <f t="shared" si="371"/>
        <v>494199.2065</v>
      </c>
      <c r="BE110" s="172">
        <f t="shared" si="371"/>
        <v>501244.673</v>
      </c>
      <c r="BF110" s="120"/>
      <c r="BG110" s="172">
        <f t="shared" si="125"/>
        <v>523415.8861</v>
      </c>
      <c r="BH110" s="172">
        <f t="shared" ref="BH110:BJ110" si="372">BG110+(BG110*(BH66/BG66*100-100)/100)</f>
        <v>509952.4679</v>
      </c>
      <c r="BI110" s="172">
        <f t="shared" si="372"/>
        <v>504551.8159</v>
      </c>
      <c r="BJ110" s="172">
        <f t="shared" si="372"/>
        <v>499884.7754</v>
      </c>
      <c r="BK110" s="32"/>
      <c r="BL110" s="172">
        <f t="shared" si="127"/>
        <v>518924.4155</v>
      </c>
      <c r="BM110" s="172">
        <f t="shared" ref="BM110:BO110" si="373">BL110+(BL110*(BM66/BL66*100-100)/100)</f>
        <v>555249.7148</v>
      </c>
      <c r="BN110" s="172">
        <f t="shared" si="373"/>
        <v>600008.9499</v>
      </c>
      <c r="BO110" s="172">
        <f t="shared" si="373"/>
        <v>554394.4428</v>
      </c>
      <c r="BP110" s="32"/>
      <c r="BQ110" s="172">
        <f t="shared" si="129"/>
        <v>575491.1523</v>
      </c>
      <c r="BR110" s="172">
        <f t="shared" ref="BR110:BT110" si="374">BQ110+(BQ110*(BR66/BQ66*100-100)/100)</f>
        <v>580266.421</v>
      </c>
      <c r="BS110" s="172">
        <f t="shared" si="374"/>
        <v>573352.9723</v>
      </c>
      <c r="BT110" s="172">
        <f t="shared" si="374"/>
        <v>610414.7593</v>
      </c>
      <c r="BU110" s="32"/>
      <c r="BV110" s="172">
        <f t="shared" si="131"/>
        <v>643621.3222</v>
      </c>
      <c r="BW110" s="172">
        <f t="shared" ref="BW110:BY110" si="375">BV110+(BV110*(BW66/BV66*100-100)/100)</f>
        <v>673292.2652</v>
      </c>
      <c r="BX110" s="172">
        <f t="shared" si="375"/>
        <v>640570.2611</v>
      </c>
      <c r="BY110" s="172">
        <f t="shared" si="375"/>
        <v>625004.4038</v>
      </c>
      <c r="BZ110" s="32"/>
      <c r="CA110" s="172">
        <f t="shared" si="133"/>
        <v>645879.5508</v>
      </c>
      <c r="CB110" s="172">
        <f t="shared" ref="CB110:CD110" si="376">CA110+(CA110*(CB66/CA66*100-100)/100)</f>
        <v>665772.641</v>
      </c>
      <c r="CC110" s="172">
        <f t="shared" si="376"/>
        <v>673761.9127</v>
      </c>
      <c r="CD110" s="172">
        <f t="shared" si="376"/>
        <v>651999.4029</v>
      </c>
      <c r="CE110" s="32"/>
      <c r="CF110" s="172">
        <f t="shared" si="135"/>
        <v>641502.2125</v>
      </c>
      <c r="CG110" s="172">
        <f t="shared" ref="CG110:CI110" si="377">CF110+(CF110*(CG66/CF66*100-100)/100)</f>
        <v>0</v>
      </c>
      <c r="CH110" s="172" t="str">
        <f t="shared" si="377"/>
        <v>#DIV/0!</v>
      </c>
      <c r="CI110" s="172" t="str">
        <f t="shared" si="377"/>
        <v>#DIV/0!</v>
      </c>
      <c r="CJ110" s="32"/>
    </row>
    <row r="111">
      <c r="A111" s="124">
        <f t="shared" si="137"/>
        <v>18</v>
      </c>
      <c r="B111" s="32" t="s">
        <v>52</v>
      </c>
      <c r="D111" s="172">
        <v>395362.47318936826</v>
      </c>
      <c r="E111" s="172">
        <v>408024.97728457313</v>
      </c>
      <c r="F111" s="172">
        <v>432597.45472415484</v>
      </c>
      <c r="G111" s="172">
        <v>429970.8885461614</v>
      </c>
      <c r="H111" s="171"/>
      <c r="I111" s="173">
        <f t="shared" si="105"/>
        <v>439717.8626</v>
      </c>
      <c r="J111" s="172">
        <f t="shared" ref="J111:L111" si="378">I111+(I111*(J67/I67*100-100)/100)</f>
        <v>432976.6547</v>
      </c>
      <c r="K111" s="172">
        <f t="shared" si="378"/>
        <v>435919.8728</v>
      </c>
      <c r="L111" s="172">
        <f t="shared" si="378"/>
        <v>439031.8877</v>
      </c>
      <c r="M111" s="171"/>
      <c r="N111" s="173">
        <f t="shared" si="107"/>
        <v>441653.9214</v>
      </c>
      <c r="O111" s="172">
        <f t="shared" ref="O111:Q111" si="379">N111+(N111*(O67/N67*100-100)/100)</f>
        <v>444486.5462</v>
      </c>
      <c r="P111" s="172">
        <f t="shared" si="379"/>
        <v>451246.9809</v>
      </c>
      <c r="Q111" s="172">
        <f t="shared" si="379"/>
        <v>449833.7211</v>
      </c>
      <c r="R111" s="171"/>
      <c r="S111" s="173">
        <f t="shared" si="109"/>
        <v>458351.5708</v>
      </c>
      <c r="T111" s="172">
        <f t="shared" ref="T111:V111" si="380">S111+(S111*(T67/S67*100-100)/100)</f>
        <v>463978.9173</v>
      </c>
      <c r="U111" s="172">
        <f t="shared" si="380"/>
        <v>479530.7213</v>
      </c>
      <c r="V111" s="172">
        <f t="shared" si="380"/>
        <v>477022.207</v>
      </c>
      <c r="W111" s="171"/>
      <c r="X111" s="173">
        <f t="shared" si="111"/>
        <v>485076.2345</v>
      </c>
      <c r="Y111" s="172">
        <f t="shared" ref="Y111:AA111" si="381">X111+(X111*(Y67/X67*100-100)/100)</f>
        <v>489277.0489</v>
      </c>
      <c r="Z111" s="172">
        <f t="shared" si="381"/>
        <v>499542.3882</v>
      </c>
      <c r="AA111" s="172">
        <f t="shared" si="381"/>
        <v>512430.2875</v>
      </c>
      <c r="AB111" s="171"/>
      <c r="AC111" s="173">
        <f t="shared" si="113"/>
        <v>507940.1241</v>
      </c>
      <c r="AD111" s="172">
        <f t="shared" ref="AD111:AF111" si="382">AC111+(AC111*(AD67/AC67*100-100)/100)</f>
        <v>511170.3865</v>
      </c>
      <c r="AE111" s="172">
        <f t="shared" si="382"/>
        <v>518706.5351</v>
      </c>
      <c r="AF111" s="172">
        <f t="shared" si="382"/>
        <v>526626.6483</v>
      </c>
      <c r="AG111" s="171"/>
      <c r="AH111" s="173">
        <f t="shared" si="115"/>
        <v>540388.9444</v>
      </c>
      <c r="AI111" s="172">
        <f t="shared" ref="AI111:AK111" si="383">AH111+(AH111*(AI67/AH67*100-100)/100)</f>
        <v>547345.4072</v>
      </c>
      <c r="AJ111" s="172">
        <f t="shared" si="383"/>
        <v>554859.2319</v>
      </c>
      <c r="AK111" s="172">
        <f t="shared" si="383"/>
        <v>559941.369</v>
      </c>
      <c r="AL111" s="171"/>
      <c r="AM111" s="173">
        <f t="shared" si="117"/>
        <v>563483.8107</v>
      </c>
      <c r="AN111" s="172">
        <f t="shared" ref="AN111:AP111" si="384">AM111+(AM111*(AN67/AM67*100-100)/100)</f>
        <v>555031.2195</v>
      </c>
      <c r="AO111" s="172">
        <f t="shared" si="384"/>
        <v>551744.7631</v>
      </c>
      <c r="AP111" s="172">
        <f t="shared" si="384"/>
        <v>541358.0537</v>
      </c>
      <c r="AQ111" s="171"/>
      <c r="AR111" s="173">
        <f t="shared" si="119"/>
        <v>548634.5719</v>
      </c>
      <c r="AS111" s="172">
        <f t="shared" ref="AS111:AU111" si="385">AR111+(AR111*(AS67/AR67*100-100)/100)</f>
        <v>557278.3936</v>
      </c>
      <c r="AT111" s="172">
        <f t="shared" si="385"/>
        <v>557195.5237</v>
      </c>
      <c r="AU111" s="172">
        <f t="shared" si="385"/>
        <v>551020.14</v>
      </c>
      <c r="AV111" s="171"/>
      <c r="AW111" s="172">
        <f t="shared" si="121"/>
        <v>550204.3865</v>
      </c>
      <c r="AX111" s="172">
        <f t="shared" ref="AX111:AZ111" si="386">AW111+(AW111*(AX67/AW67*100-100)/100)</f>
        <v>570856.5888</v>
      </c>
      <c r="AY111" s="172">
        <f t="shared" si="386"/>
        <v>584203.5743</v>
      </c>
      <c r="AZ111" s="172">
        <f t="shared" si="386"/>
        <v>580439.3319</v>
      </c>
      <c r="BA111" s="171"/>
      <c r="BB111" s="172">
        <f t="shared" si="123"/>
        <v>599789.6325</v>
      </c>
      <c r="BC111" s="172">
        <f t="shared" ref="BC111:BE111" si="387">BB111+(BB111*(BC67/BB67*100-100)/100)</f>
        <v>597886.1271</v>
      </c>
      <c r="BD111" s="172">
        <f t="shared" si="387"/>
        <v>577580.4823</v>
      </c>
      <c r="BE111" s="172">
        <f t="shared" si="387"/>
        <v>585814.6597</v>
      </c>
      <c r="BF111" s="120"/>
      <c r="BG111" s="172">
        <f t="shared" si="125"/>
        <v>611726.5992</v>
      </c>
      <c r="BH111" s="172">
        <f t="shared" ref="BH111:BJ111" si="388">BG111+(BG111*(BH67/BG67*100-100)/100)</f>
        <v>595991.6335</v>
      </c>
      <c r="BI111" s="172">
        <f t="shared" si="388"/>
        <v>589679.7836</v>
      </c>
      <c r="BJ111" s="172">
        <f t="shared" si="388"/>
        <v>584225.3202</v>
      </c>
      <c r="BK111" s="32"/>
      <c r="BL111" s="172">
        <f t="shared" si="127"/>
        <v>606477.3277</v>
      </c>
      <c r="BM111" s="172">
        <f t="shared" ref="BM111:BO111" si="389">BL111+(BL111*(BM67/BL67*100-100)/100)</f>
        <v>648931.4306</v>
      </c>
      <c r="BN111" s="172">
        <f t="shared" si="389"/>
        <v>701242.4425</v>
      </c>
      <c r="BO111" s="172">
        <f t="shared" si="389"/>
        <v>647931.8571</v>
      </c>
      <c r="BP111" s="32"/>
      <c r="BQ111" s="172">
        <f t="shared" si="129"/>
        <v>672588.0028</v>
      </c>
      <c r="BR111" s="172">
        <f t="shared" ref="BR111:BT111" si="390">BQ111+(BQ111*(BR67/BQ67*100-100)/100)</f>
        <v>678168.9547</v>
      </c>
      <c r="BS111" s="172">
        <f t="shared" si="390"/>
        <v>670089.0691</v>
      </c>
      <c r="BT111" s="172">
        <f t="shared" si="390"/>
        <v>713403.9198</v>
      </c>
      <c r="BU111" s="32"/>
      <c r="BV111" s="172">
        <f t="shared" si="131"/>
        <v>740156.5668</v>
      </c>
      <c r="BW111" s="172">
        <f t="shared" ref="BW111:BY111" si="391">BV111+(BV111*(BW67/BV67*100-100)/100)</f>
        <v>818391.1159</v>
      </c>
      <c r="BX111" s="172">
        <f t="shared" si="391"/>
        <v>727058.6673</v>
      </c>
      <c r="BY111" s="172">
        <f t="shared" si="391"/>
        <v>742617.7228</v>
      </c>
      <c r="BZ111" s="32"/>
      <c r="CA111" s="172">
        <f t="shared" si="133"/>
        <v>760366.2864</v>
      </c>
      <c r="CB111" s="172">
        <f t="shared" ref="CB111:CD111" si="392">CA111+(CA111*(CB67/CA67*100-100)/100)</f>
        <v>788803.9855</v>
      </c>
      <c r="CC111" s="172">
        <f t="shared" si="392"/>
        <v>758435.0321</v>
      </c>
      <c r="CD111" s="172">
        <f t="shared" si="392"/>
        <v>769280.653</v>
      </c>
      <c r="CE111" s="32"/>
      <c r="CF111" s="172">
        <f t="shared" si="135"/>
        <v>756895.2345</v>
      </c>
      <c r="CG111" s="172">
        <f t="shared" ref="CG111:CI111" si="393">CF111+(CF111*(CG67/CF67*100-100)/100)</f>
        <v>0</v>
      </c>
      <c r="CH111" s="172" t="str">
        <f t="shared" si="393"/>
        <v>#DIV/0!</v>
      </c>
      <c r="CI111" s="172" t="str">
        <f t="shared" si="393"/>
        <v>#DIV/0!</v>
      </c>
      <c r="CJ111" s="32"/>
    </row>
    <row r="112">
      <c r="A112" s="124">
        <f t="shared" si="137"/>
        <v>19</v>
      </c>
      <c r="B112" s="32" t="s">
        <v>53</v>
      </c>
      <c r="D112" s="172">
        <v>570333.3220660435</v>
      </c>
      <c r="E112" s="172">
        <v>588599.7194002032</v>
      </c>
      <c r="F112" s="172">
        <v>624046.9447690028</v>
      </c>
      <c r="G112" s="172">
        <v>620257.9705605078</v>
      </c>
      <c r="H112" s="171"/>
      <c r="I112" s="173">
        <f t="shared" si="105"/>
        <v>634318.5466</v>
      </c>
      <c r="J112" s="172">
        <f t="shared" ref="J112:L112" si="394">I112+(I112*(J68/I68*100-100)/100)</f>
        <v>624593.9628</v>
      </c>
      <c r="K112" s="172">
        <f t="shared" si="394"/>
        <v>628839.7258</v>
      </c>
      <c r="L112" s="172">
        <f t="shared" si="394"/>
        <v>633328.9879</v>
      </c>
      <c r="M112" s="171"/>
      <c r="N112" s="173">
        <f t="shared" si="107"/>
        <v>637111.4238</v>
      </c>
      <c r="O112" s="172">
        <f t="shared" ref="O112:Q112" si="395">N112+(N112*(O68/N68*100-100)/100)</f>
        <v>641197.6495</v>
      </c>
      <c r="P112" s="172">
        <f t="shared" si="395"/>
        <v>650949.969</v>
      </c>
      <c r="Q112" s="172">
        <f t="shared" si="395"/>
        <v>648911.2598</v>
      </c>
      <c r="R112" s="171"/>
      <c r="S112" s="173">
        <f t="shared" si="109"/>
        <v>661198.7525</v>
      </c>
      <c r="T112" s="172">
        <f t="shared" ref="T112:V112" si="396">S112+(S112*(T68/S68*100-100)/100)</f>
        <v>669316.5265</v>
      </c>
      <c r="U112" s="172">
        <f t="shared" si="396"/>
        <v>691750.9067</v>
      </c>
      <c r="V112" s="172">
        <f t="shared" si="396"/>
        <v>688132.2292</v>
      </c>
      <c r="W112" s="171"/>
      <c r="X112" s="173">
        <f t="shared" si="111"/>
        <v>699750.6315</v>
      </c>
      <c r="Y112" s="172">
        <f t="shared" ref="Y112:AA112" si="397">X112+(X112*(Y68/X68*100-100)/100)</f>
        <v>705810.5502</v>
      </c>
      <c r="Z112" s="172">
        <f t="shared" si="397"/>
        <v>720618.8981</v>
      </c>
      <c r="AA112" s="172">
        <f t="shared" si="397"/>
        <v>739210.441</v>
      </c>
      <c r="AB112" s="171"/>
      <c r="AC112" s="173">
        <f t="shared" si="113"/>
        <v>732733.1197</v>
      </c>
      <c r="AD112" s="172">
        <f t="shared" ref="AD112:AF112" si="398">AC112+(AC112*(AD68/AC68*100-100)/100)</f>
        <v>737392.9607</v>
      </c>
      <c r="AE112" s="172">
        <f t="shared" si="398"/>
        <v>748264.2927</v>
      </c>
      <c r="AF112" s="172">
        <f t="shared" si="398"/>
        <v>759689.5158</v>
      </c>
      <c r="AG112" s="171"/>
      <c r="AH112" s="173">
        <f t="shared" si="115"/>
        <v>779542.4269</v>
      </c>
      <c r="AI112" s="172">
        <f t="shared" ref="AI112:AK112" si="399">AH112+(AH112*(AI68/AH68*100-100)/100)</f>
        <v>789577.5285</v>
      </c>
      <c r="AJ112" s="172">
        <f t="shared" si="399"/>
        <v>800416.6567</v>
      </c>
      <c r="AK112" s="172">
        <f t="shared" si="399"/>
        <v>807747.9346</v>
      </c>
      <c r="AL112" s="171"/>
      <c r="AM112" s="173">
        <f t="shared" si="117"/>
        <v>812858.1124</v>
      </c>
      <c r="AN112" s="172">
        <f t="shared" ref="AN112:AP112" si="400">AM112+(AM112*(AN68/AM68*100-100)/100)</f>
        <v>800664.7588</v>
      </c>
      <c r="AO112" s="172">
        <f t="shared" si="400"/>
        <v>795923.8547</v>
      </c>
      <c r="AP112" s="172">
        <f t="shared" si="400"/>
        <v>780940.4234</v>
      </c>
      <c r="AQ112" s="171"/>
      <c r="AR112" s="173">
        <f t="shared" si="119"/>
        <v>791437.2234</v>
      </c>
      <c r="AS112" s="172">
        <f t="shared" ref="AS112:AU112" si="401">AR112+(AR112*(AS68/AR68*100-100)/100)</f>
        <v>803906.438</v>
      </c>
      <c r="AT112" s="172">
        <f t="shared" si="401"/>
        <v>803786.8934</v>
      </c>
      <c r="AU112" s="172">
        <f t="shared" si="401"/>
        <v>794878.5439</v>
      </c>
      <c r="AV112" s="171"/>
      <c r="AW112" s="172">
        <f t="shared" si="121"/>
        <v>793701.772</v>
      </c>
      <c r="AX112" s="172">
        <f t="shared" ref="AX112:AZ112" si="402">AW112+(AW112*(AX68/AW68*100-100)/100)</f>
        <v>823493.7729</v>
      </c>
      <c r="AY112" s="172">
        <f t="shared" si="402"/>
        <v>842747.5744</v>
      </c>
      <c r="AZ112" s="172">
        <f t="shared" si="402"/>
        <v>837317.4362</v>
      </c>
      <c r="BA112" s="171"/>
      <c r="BB112" s="172">
        <f t="shared" si="123"/>
        <v>865231.3684</v>
      </c>
      <c r="BC112" s="172">
        <f t="shared" ref="BC112:BE112" si="403">BB112+(BB112*(BC68/BB68*100-100)/100)</f>
        <v>862485.4512</v>
      </c>
      <c r="BD112" s="172">
        <f t="shared" si="403"/>
        <v>833193.3796</v>
      </c>
      <c r="BE112" s="172">
        <f t="shared" si="403"/>
        <v>845071.6586</v>
      </c>
      <c r="BF112" s="120"/>
      <c r="BG112" s="172">
        <f t="shared" si="125"/>
        <v>882451.1358</v>
      </c>
      <c r="BH112" s="172">
        <f t="shared" ref="BH112:BJ112" si="404">BG112+(BG112*(BH68/BG68*100-100)/100)</f>
        <v>859752.5342</v>
      </c>
      <c r="BI112" s="172">
        <f t="shared" si="404"/>
        <v>850647.3243</v>
      </c>
      <c r="BJ112" s="172">
        <f t="shared" si="404"/>
        <v>842778.9442</v>
      </c>
      <c r="BK112" s="32"/>
      <c r="BL112" s="172">
        <f t="shared" si="127"/>
        <v>874878.757</v>
      </c>
      <c r="BM112" s="172">
        <f t="shared" ref="BM112:BO112" si="405">BL112+(BL112*(BM68/BL68*100-100)/100)</f>
        <v>936121.2651</v>
      </c>
      <c r="BN112" s="172">
        <f t="shared" si="405"/>
        <v>1011582.937</v>
      </c>
      <c r="BO112" s="172">
        <f t="shared" si="405"/>
        <v>934679.3223</v>
      </c>
      <c r="BP112" s="32"/>
      <c r="BQ112" s="172">
        <f t="shared" si="129"/>
        <v>970247.2441</v>
      </c>
      <c r="BR112" s="172">
        <f t="shared" ref="BR112:BT112" si="406">BQ112+(BQ112*(BR68/BQ68*100-100)/100)</f>
        <v>978298.0913</v>
      </c>
      <c r="BS112" s="172">
        <f t="shared" si="406"/>
        <v>966642.3872</v>
      </c>
      <c r="BT112" s="172">
        <f t="shared" si="406"/>
        <v>1029126.574</v>
      </c>
      <c r="BU112" s="32"/>
      <c r="BV112" s="172">
        <f t="shared" si="131"/>
        <v>1124114.957</v>
      </c>
      <c r="BW112" s="172">
        <f t="shared" ref="BW112:BY112" si="407">BV112+(BV112*(BW68/BV68*100-100)/100)</f>
        <v>1240123.62</v>
      </c>
      <c r="BX112" s="172">
        <f t="shared" si="407"/>
        <v>1123303.975</v>
      </c>
      <c r="BY112" s="172">
        <f t="shared" si="407"/>
        <v>1130380.79</v>
      </c>
      <c r="BZ112" s="32"/>
      <c r="CA112" s="172">
        <f t="shared" si="133"/>
        <v>1175030.832</v>
      </c>
      <c r="CB112" s="172">
        <f t="shared" ref="CB112:CD112" si="408">CA112+(CA112*(CB68/CA68*100-100)/100)</f>
        <v>1168685.665</v>
      </c>
      <c r="CC112" s="172">
        <f t="shared" si="408"/>
        <v>1225483.788</v>
      </c>
      <c r="CD112" s="172">
        <f t="shared" si="408"/>
        <v>1219846.563</v>
      </c>
      <c r="CE112" s="32"/>
      <c r="CF112" s="172">
        <f t="shared" si="135"/>
        <v>1200207.033</v>
      </c>
      <c r="CG112" s="172">
        <f t="shared" ref="CG112:CI112" si="409">CF112+(CF112*(CG68/CF68*100-100)/100)</f>
        <v>0</v>
      </c>
      <c r="CH112" s="172" t="str">
        <f t="shared" si="409"/>
        <v>#DIV/0!</v>
      </c>
      <c r="CI112" s="172" t="str">
        <f t="shared" si="409"/>
        <v>#DIV/0!</v>
      </c>
      <c r="CJ112" s="32"/>
    </row>
    <row r="113">
      <c r="A113" s="124"/>
      <c r="B113" s="84" t="s">
        <v>87</v>
      </c>
      <c r="D113" s="171"/>
      <c r="E113" s="171"/>
      <c r="F113" s="171"/>
      <c r="G113" s="171"/>
      <c r="H113" s="171"/>
      <c r="I113" s="174"/>
      <c r="J113" s="171"/>
      <c r="K113" s="171"/>
      <c r="L113" s="171"/>
      <c r="M113" s="171"/>
      <c r="N113" s="174"/>
      <c r="O113" s="171"/>
      <c r="P113" s="171"/>
      <c r="Q113" s="171"/>
      <c r="R113" s="171"/>
      <c r="S113" s="174"/>
      <c r="T113" s="171"/>
      <c r="U113" s="171"/>
      <c r="V113" s="171"/>
      <c r="W113" s="171"/>
      <c r="X113" s="174"/>
      <c r="Y113" s="171"/>
      <c r="Z113" s="171"/>
      <c r="AA113" s="171"/>
      <c r="AB113" s="171"/>
      <c r="AC113" s="174"/>
      <c r="AD113" s="171"/>
      <c r="AE113" s="171"/>
      <c r="AF113" s="171"/>
      <c r="AG113" s="171"/>
      <c r="AH113" s="174"/>
      <c r="AI113" s="171"/>
      <c r="AJ113" s="171"/>
      <c r="AK113" s="171"/>
      <c r="AL113" s="171"/>
      <c r="AM113" s="174"/>
      <c r="AN113" s="171"/>
      <c r="AO113" s="171"/>
      <c r="AP113" s="171"/>
      <c r="AQ113" s="171"/>
      <c r="AR113" s="174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20"/>
      <c r="BG113" s="171"/>
      <c r="BH113" s="171"/>
      <c r="BI113" s="32"/>
      <c r="BJ113" s="32"/>
      <c r="BK113" s="32"/>
      <c r="BL113" s="171"/>
      <c r="BM113" s="171"/>
      <c r="BN113" s="32"/>
      <c r="BO113" s="32"/>
      <c r="BP113" s="32"/>
      <c r="BQ113" s="171"/>
      <c r="BR113" s="32"/>
      <c r="BS113" s="32"/>
      <c r="BT113" s="32"/>
      <c r="BU113" s="32"/>
      <c r="BV113" s="171"/>
      <c r="BW113" s="32"/>
      <c r="BX113" s="32"/>
      <c r="BY113" s="32"/>
      <c r="BZ113" s="32"/>
      <c r="CA113" s="171"/>
      <c r="CB113" s="32"/>
      <c r="CC113" s="32"/>
      <c r="CD113" s="32"/>
      <c r="CE113" s="32"/>
      <c r="CF113" s="171"/>
      <c r="CG113" s="32"/>
      <c r="CH113" s="32"/>
      <c r="CI113" s="32"/>
      <c r="CJ113" s="32"/>
    </row>
    <row r="114">
      <c r="A114" s="124"/>
      <c r="B114" s="84"/>
      <c r="D114" s="171"/>
      <c r="E114" s="171"/>
      <c r="F114" s="171"/>
      <c r="G114" s="171"/>
      <c r="H114" s="171"/>
      <c r="I114" s="174"/>
      <c r="J114" s="171"/>
      <c r="K114" s="171"/>
      <c r="L114" s="171"/>
      <c r="M114" s="171"/>
      <c r="N114" s="174"/>
      <c r="O114" s="171"/>
      <c r="P114" s="171"/>
      <c r="Q114" s="171"/>
      <c r="R114" s="171"/>
      <c r="S114" s="174"/>
      <c r="T114" s="171"/>
      <c r="U114" s="171"/>
      <c r="V114" s="171"/>
      <c r="W114" s="171"/>
      <c r="X114" s="174"/>
      <c r="Y114" s="171"/>
      <c r="Z114" s="171"/>
      <c r="AA114" s="171"/>
      <c r="AB114" s="171"/>
      <c r="AC114" s="174"/>
      <c r="AD114" s="171"/>
      <c r="AE114" s="171"/>
      <c r="AF114" s="171"/>
      <c r="AG114" s="171"/>
      <c r="AH114" s="174"/>
      <c r="AI114" s="171"/>
      <c r="AJ114" s="171"/>
      <c r="AK114" s="171"/>
      <c r="AL114" s="171"/>
      <c r="AM114" s="174"/>
      <c r="AN114" s="171"/>
      <c r="AO114" s="171"/>
      <c r="AP114" s="171"/>
      <c r="AQ114" s="171"/>
      <c r="AR114" s="174"/>
      <c r="AS114" s="171"/>
      <c r="AT114" s="171"/>
      <c r="AU114" s="171"/>
      <c r="AV114" s="171"/>
      <c r="AW114" s="171"/>
      <c r="AX114" s="171"/>
      <c r="AY114" s="171"/>
      <c r="AZ114" s="171"/>
      <c r="BA114" s="171"/>
      <c r="BB114" s="171"/>
      <c r="BC114" s="171"/>
      <c r="BD114" s="171"/>
      <c r="BE114" s="171"/>
      <c r="BF114" s="120"/>
      <c r="BG114" s="171"/>
      <c r="BH114" s="171"/>
      <c r="BI114" s="32"/>
      <c r="BJ114" s="32"/>
      <c r="BK114" s="32"/>
      <c r="BL114" s="171"/>
      <c r="BM114" s="171"/>
      <c r="BN114" s="32"/>
      <c r="BO114" s="32"/>
      <c r="BP114" s="32"/>
      <c r="BQ114" s="171"/>
      <c r="BR114" s="32"/>
      <c r="BS114" s="32"/>
      <c r="BT114" s="32"/>
      <c r="BU114" s="32"/>
      <c r="BV114" s="171"/>
      <c r="BW114" s="32"/>
      <c r="BX114" s="32"/>
      <c r="BY114" s="32"/>
      <c r="BZ114" s="32"/>
      <c r="CA114" s="171"/>
      <c r="CB114" s="32"/>
      <c r="CC114" s="32"/>
      <c r="CD114" s="32"/>
      <c r="CE114" s="32"/>
      <c r="CF114" s="171"/>
      <c r="CG114" s="32"/>
      <c r="CH114" s="32"/>
      <c r="CI114" s="32"/>
      <c r="CJ114" s="32"/>
    </row>
    <row r="115">
      <c r="A115" s="32"/>
      <c r="B115" s="125" t="s">
        <v>88</v>
      </c>
      <c r="D115" s="120"/>
      <c r="E115" s="120"/>
      <c r="F115" s="120"/>
      <c r="G115" s="120"/>
      <c r="H115" s="120"/>
      <c r="I115" s="175"/>
      <c r="J115" s="120"/>
      <c r="K115" s="120"/>
      <c r="L115" s="120"/>
      <c r="M115" s="120"/>
      <c r="N115" s="175"/>
      <c r="O115" s="120"/>
      <c r="P115" s="120"/>
      <c r="Q115" s="120"/>
      <c r="R115" s="120"/>
      <c r="S115" s="175"/>
      <c r="T115" s="120"/>
      <c r="U115" s="120"/>
      <c r="V115" s="120"/>
      <c r="W115" s="120"/>
      <c r="X115" s="175"/>
      <c r="Y115" s="120"/>
      <c r="Z115" s="120"/>
      <c r="AA115" s="120"/>
      <c r="AB115" s="120"/>
      <c r="AC115" s="175"/>
      <c r="AD115" s="120"/>
      <c r="AE115" s="120"/>
      <c r="AF115" s="120"/>
      <c r="AG115" s="120"/>
      <c r="AH115" s="175"/>
      <c r="AI115" s="120"/>
      <c r="AJ115" s="120"/>
      <c r="AK115" s="120"/>
      <c r="AL115" s="120"/>
      <c r="AM115" s="175"/>
      <c r="AN115" s="120"/>
      <c r="AO115" s="120"/>
      <c r="AP115" s="120"/>
      <c r="AQ115" s="120"/>
      <c r="AR115" s="175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32"/>
      <c r="BJ115" s="32"/>
      <c r="BK115" s="32"/>
      <c r="BL115" s="120"/>
      <c r="BM115" s="120"/>
      <c r="BN115" s="32"/>
      <c r="BO115" s="32"/>
      <c r="BP115" s="32"/>
      <c r="BQ115" s="120"/>
      <c r="BR115" s="32"/>
      <c r="BS115" s="32"/>
      <c r="BT115" s="32"/>
      <c r="BU115" s="32"/>
      <c r="BV115" s="120"/>
      <c r="BW115" s="32"/>
      <c r="BX115" s="32"/>
      <c r="BY115" s="32"/>
      <c r="BZ115" s="32"/>
      <c r="CA115" s="120"/>
      <c r="CB115" s="32"/>
      <c r="CC115" s="32"/>
      <c r="CD115" s="32"/>
      <c r="CE115" s="32"/>
      <c r="CF115" s="120"/>
      <c r="CG115" s="32"/>
      <c r="CH115" s="32"/>
      <c r="CI115" s="32"/>
      <c r="CJ115" s="32"/>
    </row>
    <row r="116">
      <c r="A116" s="124">
        <v>1.0</v>
      </c>
      <c r="B116" s="84" t="s">
        <v>59</v>
      </c>
      <c r="D116" s="172">
        <v>666798.679564726</v>
      </c>
      <c r="E116" s="172">
        <v>698670.015253461</v>
      </c>
      <c r="F116" s="172">
        <v>721057.921528813</v>
      </c>
      <c r="G116" s="172">
        <v>727948.8804642679</v>
      </c>
      <c r="H116" s="171"/>
      <c r="I116" s="173">
        <f t="shared" ref="I116:I118" si="426">G116+(G116*(I72/G72*100-100)/100)</f>
        <v>739746.1654</v>
      </c>
      <c r="J116" s="172">
        <f t="shared" ref="J116:L116" si="410">I116+(I116*(J72/I72*100-100)/100)</f>
        <v>739018.0684</v>
      </c>
      <c r="K116" s="172">
        <f t="shared" si="410"/>
        <v>749558.2411</v>
      </c>
      <c r="L116" s="172">
        <f t="shared" si="410"/>
        <v>758407.5916</v>
      </c>
      <c r="M116" s="171"/>
      <c r="N116" s="173">
        <f t="shared" ref="N116:N118" si="428">L116+(L116*(N72/L72*100-100)/100)</f>
        <v>754147.8122</v>
      </c>
      <c r="O116" s="172">
        <f t="shared" ref="O116:Q116" si="411">N116+(N116*(O72/N72*100-100)/100)</f>
        <v>756490.3062</v>
      </c>
      <c r="P116" s="172">
        <f t="shared" si="411"/>
        <v>766946.3164</v>
      </c>
      <c r="Q116" s="172">
        <f t="shared" si="411"/>
        <v>767091.5083</v>
      </c>
      <c r="R116" s="171"/>
      <c r="S116" s="173">
        <f t="shared" ref="S116:S118" si="430">Q116+(Q116*(S72/Q72*100-100)/100)</f>
        <v>783327.6185</v>
      </c>
      <c r="T116" s="172">
        <f t="shared" ref="T116:V116" si="412">S116+(S116*(T72/S72*100-100)/100)</f>
        <v>793305.8032</v>
      </c>
      <c r="U116" s="172">
        <f t="shared" si="412"/>
        <v>804561.2106</v>
      </c>
      <c r="V116" s="172">
        <f t="shared" si="412"/>
        <v>796317.3302</v>
      </c>
      <c r="W116" s="171"/>
      <c r="X116" s="173">
        <f t="shared" ref="X116:X118" si="432">V116+(V116*(X72/V72*100-100)/100)</f>
        <v>798449.2202</v>
      </c>
      <c r="Y116" s="172">
        <f t="shared" ref="Y116:AA116" si="413">X116+(X116*(Y72/X72*100-100)/100)</f>
        <v>811657.6964</v>
      </c>
      <c r="Z116" s="172">
        <f t="shared" si="413"/>
        <v>844220.3964</v>
      </c>
      <c r="AA116" s="172">
        <f t="shared" si="413"/>
        <v>845082.8993</v>
      </c>
      <c r="AB116" s="171"/>
      <c r="AC116" s="173">
        <f t="shared" ref="AC116:AC118" si="434">AA116+(AA116*(AC72/AA72*100-100)/100)</f>
        <v>864886.1482</v>
      </c>
      <c r="AD116" s="172">
        <f t="shared" ref="AD116:AF116" si="414">AC116+(AC116*(AD72/AC72*100-100)/100)</f>
        <v>871154.5956</v>
      </c>
      <c r="AE116" s="172">
        <f t="shared" si="414"/>
        <v>894048.0885</v>
      </c>
      <c r="AF116" s="172">
        <f t="shared" si="414"/>
        <v>891809.6042</v>
      </c>
      <c r="AG116" s="171"/>
      <c r="AH116" s="173">
        <f t="shared" ref="AH116:AH118" si="436">AF116+(AF116*(AH72/AF72*100-100)/100)</f>
        <v>913419.951</v>
      </c>
      <c r="AI116" s="172">
        <f t="shared" ref="AI116:AK116" si="415">AH116+(AH116*(AI72/AH72*100-100)/100)</f>
        <v>919069.6903</v>
      </c>
      <c r="AJ116" s="172">
        <f t="shared" si="415"/>
        <v>925484.0321</v>
      </c>
      <c r="AK116" s="172">
        <f t="shared" si="415"/>
        <v>923667.0685</v>
      </c>
      <c r="AL116" s="171"/>
      <c r="AM116" s="173">
        <f t="shared" ref="AM116:AM118" si="438">AK116+(AK116*(AM72/AK72*100-100)/100)</f>
        <v>949827.955</v>
      </c>
      <c r="AN116" s="172">
        <f t="shared" ref="AN116:AP116" si="416">AM116+(AM116*(AN72/AM72*100-100)/100)</f>
        <v>946591.7974</v>
      </c>
      <c r="AO116" s="172">
        <f t="shared" si="416"/>
        <v>970433.7537</v>
      </c>
      <c r="AP116" s="172">
        <f t="shared" si="416"/>
        <v>948513.5004</v>
      </c>
      <c r="AQ116" s="171"/>
      <c r="AR116" s="173">
        <f t="shared" ref="AR116:AR118" si="440">AP116+(AP116*(AR72/AP72*100-100)/100)</f>
        <v>959884.0868</v>
      </c>
      <c r="AS116" s="172">
        <f t="shared" ref="AS116:AU116" si="417">AR116+(AR116*(AS72/AR72*100-100)/100)</f>
        <v>963599.5731</v>
      </c>
      <c r="AT116" s="172">
        <f t="shared" si="417"/>
        <v>989141.6686</v>
      </c>
      <c r="AU116" s="172">
        <f t="shared" si="417"/>
        <v>962617.9448</v>
      </c>
      <c r="AV116" s="171"/>
      <c r="AW116" s="172">
        <f t="shared" ref="AW116:AW118" si="442">AU116+(AU116*(AW72/AU72*100-100)/100)</f>
        <v>948714.3394</v>
      </c>
      <c r="AX116" s="172">
        <f t="shared" ref="AX116:AZ116" si="418">AW116+(AW116*(AX72/AW72*100-100)/100)</f>
        <v>979546.4846</v>
      </c>
      <c r="AY116" s="172">
        <f t="shared" si="418"/>
        <v>1005567.343</v>
      </c>
      <c r="AZ116" s="172">
        <f t="shared" si="418"/>
        <v>996861.7959</v>
      </c>
      <c r="BA116" s="171"/>
      <c r="BB116" s="172">
        <f t="shared" ref="BB116:BB118" si="444">AZ116+(AZ116*(BB72/AZ72*100-100)/100)</f>
        <v>983176.9559</v>
      </c>
      <c r="BC116" s="172">
        <f t="shared" ref="BC116:BE116" si="419">BB116+(BB116*(BC72/BB72*100-100)/100)</f>
        <v>977169.2182</v>
      </c>
      <c r="BD116" s="172">
        <f t="shared" si="419"/>
        <v>1004349.853</v>
      </c>
      <c r="BE116" s="172">
        <f t="shared" si="419"/>
        <v>962812.517</v>
      </c>
      <c r="BF116" s="120"/>
      <c r="BG116" s="172">
        <f t="shared" ref="BG116:BG118" si="446">BE116+(BE116*(BG72/BE72*100-100)/100)</f>
        <v>1001289.381</v>
      </c>
      <c r="BH116" s="172">
        <f t="shared" ref="BH116:BJ116" si="420">BG116+(BG116*(BH72/BG72*100-100)/100)</f>
        <v>1035166.414</v>
      </c>
      <c r="BI116" s="172">
        <f t="shared" si="420"/>
        <v>1023625.345</v>
      </c>
      <c r="BJ116" s="172">
        <f t="shared" si="420"/>
        <v>1020921.828</v>
      </c>
      <c r="BK116" s="32"/>
      <c r="BL116" s="172">
        <f t="shared" ref="BL116:BL118" si="448">BJ116+(BJ116*(BL72/BJ72*100-100)/100)</f>
        <v>1030073.377</v>
      </c>
      <c r="BM116" s="172">
        <f t="shared" ref="BM116:BO116" si="421">BL116+(BL116*(BM72/BL72*100-100)/100)</f>
        <v>1085591.337</v>
      </c>
      <c r="BN116" s="172">
        <f t="shared" si="421"/>
        <v>1109962.979</v>
      </c>
      <c r="BO116" s="172">
        <f t="shared" si="421"/>
        <v>1078014.477</v>
      </c>
      <c r="BP116" s="32"/>
      <c r="BQ116" s="172">
        <f t="shared" ref="BQ116:BQ118" si="450">BO116+(BO116*(BQ72/BO72*100-100)/100)</f>
        <v>1075270.364</v>
      </c>
      <c r="BR116" s="172">
        <f t="shared" ref="BR116:BT116" si="422">BQ116+(BQ116*(BR72/BQ72*100-100)/100)</f>
        <v>1078084.839</v>
      </c>
      <c r="BS116" s="172">
        <f t="shared" si="422"/>
        <v>1047449.14</v>
      </c>
      <c r="BT116" s="172">
        <f t="shared" si="422"/>
        <v>1100450.066</v>
      </c>
      <c r="BU116" s="32"/>
      <c r="BV116" s="172">
        <f t="shared" ref="BV116:BV118" si="452">BT116+(BT116*(BV72/BT72*100-100)/100)</f>
        <v>1136874.964</v>
      </c>
      <c r="BW116" s="172">
        <f t="shared" ref="BW116:BY116" si="423">BV116+(BV116*(BW72/BV72*100-100)/100)</f>
        <v>1182122.587</v>
      </c>
      <c r="BX116" s="172">
        <f t="shared" si="423"/>
        <v>1164154.324</v>
      </c>
      <c r="BY116" s="172">
        <f t="shared" si="423"/>
        <v>1141802.561</v>
      </c>
      <c r="BZ116" s="32"/>
      <c r="CA116" s="172">
        <f t="shared" ref="CA116:CA118" si="454">BY116+(BY116*(CA72/BY72*100-100)/100)</f>
        <v>1202660.637</v>
      </c>
      <c r="CB116" s="172">
        <f t="shared" ref="CB116:CD116" si="424">CA116+(CA116*(CB72/CA72*100-100)/100)</f>
        <v>1237898.594</v>
      </c>
      <c r="CC116" s="172">
        <f t="shared" si="424"/>
        <v>1221805.912</v>
      </c>
      <c r="CD116" s="172">
        <f t="shared" si="424"/>
        <v>1212520.187</v>
      </c>
      <c r="CE116" s="32"/>
      <c r="CF116" s="172">
        <f t="shared" ref="CF116:CF118" si="456">CD116+(CD116*(CF72/CD72*100-100)/100)</f>
        <v>1190452.32</v>
      </c>
      <c r="CG116" s="172">
        <f t="shared" ref="CG116:CI116" si="425">CF116+(CF116*(CG72/CF72*100-100)/100)</f>
        <v>0</v>
      </c>
      <c r="CH116" s="172" t="str">
        <f t="shared" si="425"/>
        <v>#DIV/0!</v>
      </c>
      <c r="CI116" s="172" t="str">
        <f t="shared" si="425"/>
        <v>#DIV/0!</v>
      </c>
      <c r="CJ116" s="32"/>
    </row>
    <row r="117">
      <c r="A117" s="124">
        <f t="shared" ref="A117:A118" si="458">+A116+1</f>
        <v>2</v>
      </c>
      <c r="B117" s="84" t="s">
        <v>60</v>
      </c>
      <c r="D117" s="172">
        <v>836802.7191915527</v>
      </c>
      <c r="E117" s="172">
        <v>851595.9924638306</v>
      </c>
      <c r="F117" s="172">
        <v>876801.4677281184</v>
      </c>
      <c r="G117" s="172">
        <v>890636.6263158008</v>
      </c>
      <c r="H117" s="171"/>
      <c r="I117" s="173">
        <f t="shared" si="426"/>
        <v>898029.7494</v>
      </c>
      <c r="J117" s="172">
        <f t="shared" ref="J117:L117" si="427">I117+(I117*(J73/I73*100-100)/100)</f>
        <v>902843.4412</v>
      </c>
      <c r="K117" s="172">
        <f t="shared" si="427"/>
        <v>918020.4063</v>
      </c>
      <c r="L117" s="172">
        <f t="shared" si="427"/>
        <v>927212.8815</v>
      </c>
      <c r="M117" s="171"/>
      <c r="N117" s="173">
        <f t="shared" si="428"/>
        <v>935373.7677</v>
      </c>
      <c r="O117" s="172">
        <f t="shared" ref="O117:Q117" si="429">N117+(N117*(O73/N73*100-100)/100)</f>
        <v>943728.6431</v>
      </c>
      <c r="P117" s="172">
        <f t="shared" si="429"/>
        <v>957215.1431</v>
      </c>
      <c r="Q117" s="172">
        <f t="shared" si="429"/>
        <v>961328.2162</v>
      </c>
      <c r="R117" s="171"/>
      <c r="S117" s="173">
        <f t="shared" si="430"/>
        <v>966794.6881</v>
      </c>
      <c r="T117" s="172">
        <f t="shared" ref="T117:V117" si="431">S117+(S117*(T73/S73*100-100)/100)</f>
        <v>975742.5339</v>
      </c>
      <c r="U117" s="172">
        <f t="shared" si="431"/>
        <v>1000596.897</v>
      </c>
      <c r="V117" s="172">
        <f t="shared" si="431"/>
        <v>1012220.207</v>
      </c>
      <c r="W117" s="171"/>
      <c r="X117" s="173">
        <f t="shared" si="432"/>
        <v>1022732.748</v>
      </c>
      <c r="Y117" s="172">
        <f t="shared" ref="Y117:AA117" si="433">X117+(X117*(Y73/X73*100-100)/100)</f>
        <v>1036751.42</v>
      </c>
      <c r="Z117" s="172">
        <f t="shared" si="433"/>
        <v>1059308.878</v>
      </c>
      <c r="AA117" s="172">
        <f t="shared" si="433"/>
        <v>1084721.756</v>
      </c>
      <c r="AB117" s="171"/>
      <c r="AC117" s="173">
        <f t="shared" si="434"/>
        <v>1102365.601</v>
      </c>
      <c r="AD117" s="172">
        <f t="shared" ref="AD117:AF117" si="435">AC117+(AC117*(AD73/AC73*100-100)/100)</f>
        <v>1107407.908</v>
      </c>
      <c r="AE117" s="172">
        <f t="shared" si="435"/>
        <v>1124586.604</v>
      </c>
      <c r="AF117" s="172">
        <f t="shared" si="435"/>
        <v>1138234.638</v>
      </c>
      <c r="AG117" s="171"/>
      <c r="AH117" s="173">
        <f t="shared" si="436"/>
        <v>1146022.463</v>
      </c>
      <c r="AI117" s="172">
        <f t="shared" ref="AI117:AK117" si="437">AH117+(AH117*(AI73/AH73*100-100)/100)</f>
        <v>1154183.037</v>
      </c>
      <c r="AJ117" s="172">
        <f t="shared" si="437"/>
        <v>1159241.946</v>
      </c>
      <c r="AK117" s="172">
        <f t="shared" si="437"/>
        <v>1164178.673</v>
      </c>
      <c r="AL117" s="171"/>
      <c r="AM117" s="173">
        <f t="shared" si="438"/>
        <v>1167404.823</v>
      </c>
      <c r="AN117" s="172">
        <f t="shared" ref="AN117:AP117" si="439">AM117+(AM117*(AN73/AM73*100-100)/100)</f>
        <v>1167758.38</v>
      </c>
      <c r="AO117" s="172">
        <f t="shared" si="439"/>
        <v>1170557.258</v>
      </c>
      <c r="AP117" s="172">
        <f t="shared" si="439"/>
        <v>1173132.332</v>
      </c>
      <c r="AQ117" s="171"/>
      <c r="AR117" s="173">
        <f t="shared" si="440"/>
        <v>1176756.267</v>
      </c>
      <c r="AS117" s="172">
        <f t="shared" ref="AS117:AU117" si="441">AR117+(AR117*(AS73/AR73*100-100)/100)</f>
        <v>1191681.082</v>
      </c>
      <c r="AT117" s="172">
        <f t="shared" si="441"/>
        <v>1208670.985</v>
      </c>
      <c r="AU117" s="172">
        <f t="shared" si="441"/>
        <v>1220446.465</v>
      </c>
      <c r="AV117" s="171"/>
      <c r="AW117" s="172">
        <f t="shared" si="442"/>
        <v>1214366.718</v>
      </c>
      <c r="AX117" s="172">
        <f t="shared" ref="AX117:AZ117" si="443">AW117+(AW117*(AX73/AW73*100-100)/100)</f>
        <v>1231675.702</v>
      </c>
      <c r="AY117" s="172">
        <f t="shared" si="443"/>
        <v>1246301.847</v>
      </c>
      <c r="AZ117" s="172">
        <f t="shared" si="443"/>
        <v>1257596.365</v>
      </c>
      <c r="BA117" s="171"/>
      <c r="BB117" s="172">
        <f t="shared" si="444"/>
        <v>1258566.206</v>
      </c>
      <c r="BC117" s="172">
        <f t="shared" ref="BC117:BE117" si="445">BB117+(BB117*(BC73/BB73*100-100)/100)</f>
        <v>1261786.584</v>
      </c>
      <c r="BD117" s="172">
        <f t="shared" si="445"/>
        <v>1259014.111</v>
      </c>
      <c r="BE117" s="172">
        <f t="shared" si="445"/>
        <v>1260714.951</v>
      </c>
      <c r="BF117" s="120"/>
      <c r="BG117" s="172">
        <f t="shared" si="446"/>
        <v>1260307.771</v>
      </c>
      <c r="BH117" s="172">
        <f t="shared" ref="BH117:BJ117" si="447">BG117+(BG117*(BH73/BG73*100-100)/100)</f>
        <v>1276791.934</v>
      </c>
      <c r="BI117" s="172">
        <f t="shared" si="447"/>
        <v>1271692.453</v>
      </c>
      <c r="BJ117" s="172">
        <f t="shared" si="447"/>
        <v>1275185.06</v>
      </c>
      <c r="BK117" s="32"/>
      <c r="BL117" s="172">
        <f t="shared" si="448"/>
        <v>1275435.138</v>
      </c>
      <c r="BM117" s="172">
        <f t="shared" ref="BM117:BO117" si="449">BL117+(BL117*(BM73/BL73*100-100)/100)</f>
        <v>1300928.753</v>
      </c>
      <c r="BN117" s="172">
        <f t="shared" si="449"/>
        <v>1302413.693</v>
      </c>
      <c r="BO117" s="172">
        <f t="shared" si="449"/>
        <v>1309157.378</v>
      </c>
      <c r="BP117" s="32"/>
      <c r="BQ117" s="172">
        <f t="shared" si="450"/>
        <v>1321598.39</v>
      </c>
      <c r="BR117" s="172">
        <f t="shared" ref="BR117:BT117" si="451">BQ117+(BQ117*(BR73/BQ73*100-100)/100)</f>
        <v>1323585.497</v>
      </c>
      <c r="BS117" s="172">
        <f t="shared" si="451"/>
        <v>1340951.077</v>
      </c>
      <c r="BT117" s="172">
        <f t="shared" si="451"/>
        <v>1357452.697</v>
      </c>
      <c r="BU117" s="32"/>
      <c r="BV117" s="172">
        <f t="shared" si="452"/>
        <v>1368448.064</v>
      </c>
      <c r="BW117" s="172">
        <f t="shared" ref="BW117:BY117" si="453">BV117+(BV117*(BW73/BV73*100-100)/100)</f>
        <v>1388427.406</v>
      </c>
      <c r="BX117" s="172">
        <f t="shared" si="453"/>
        <v>1400506.724</v>
      </c>
      <c r="BY117" s="172">
        <f t="shared" si="453"/>
        <v>1399386.319</v>
      </c>
      <c r="BZ117" s="32"/>
      <c r="CA117" s="172">
        <f t="shared" si="454"/>
        <v>1509378.084</v>
      </c>
      <c r="CB117" s="172">
        <f t="shared" ref="CB117:CD117" si="455">CA117+(CA117*(CB73/CA73*100-100)/100)</f>
        <v>1501831.193</v>
      </c>
      <c r="CC117" s="172">
        <f t="shared" si="455"/>
        <v>1507838.518</v>
      </c>
      <c r="CD117" s="172">
        <f t="shared" si="455"/>
        <v>1524424.742</v>
      </c>
      <c r="CE117" s="32"/>
      <c r="CF117" s="172">
        <f t="shared" si="456"/>
        <v>1496680.211</v>
      </c>
      <c r="CG117" s="172">
        <f t="shared" ref="CG117:CI117" si="457">CF117+(CF117*(CG73/CF73*100-100)/100)</f>
        <v>0</v>
      </c>
      <c r="CH117" s="172" t="str">
        <f t="shared" si="457"/>
        <v>#DIV/0!</v>
      </c>
      <c r="CI117" s="172" t="str">
        <f t="shared" si="457"/>
        <v>#DIV/0!</v>
      </c>
      <c r="CJ117" s="32"/>
    </row>
    <row r="118">
      <c r="A118" s="124">
        <f t="shared" si="458"/>
        <v>3</v>
      </c>
      <c r="B118" s="84" t="s">
        <v>61</v>
      </c>
      <c r="D118" s="172">
        <v>0.0</v>
      </c>
      <c r="E118" s="172">
        <v>0.0</v>
      </c>
      <c r="F118" s="172">
        <v>0.0</v>
      </c>
      <c r="G118" s="172">
        <v>0.0</v>
      </c>
      <c r="H118" s="171"/>
      <c r="I118" s="173">
        <f t="shared" si="426"/>
        <v>0</v>
      </c>
      <c r="J118" s="172">
        <f t="shared" ref="J118:L118" si="459">I118+(I118*(J74/I74*100-100)/100)</f>
        <v>0</v>
      </c>
      <c r="K118" s="172">
        <f t="shared" si="459"/>
        <v>0</v>
      </c>
      <c r="L118" s="172">
        <f t="shared" si="459"/>
        <v>0</v>
      </c>
      <c r="M118" s="171"/>
      <c r="N118" s="173">
        <f t="shared" si="428"/>
        <v>0</v>
      </c>
      <c r="O118" s="172">
        <f t="shared" ref="O118:Q118" si="460">N118+(N118*(O74/N74*100-100)/100)</f>
        <v>0</v>
      </c>
      <c r="P118" s="172">
        <f t="shared" si="460"/>
        <v>0</v>
      </c>
      <c r="Q118" s="172">
        <f t="shared" si="460"/>
        <v>0</v>
      </c>
      <c r="R118" s="171"/>
      <c r="S118" s="173">
        <f t="shared" si="430"/>
        <v>0</v>
      </c>
      <c r="T118" s="172">
        <f t="shared" ref="T118:V118" si="461">S118+(S118*(T74/S74*100-100)/100)</f>
        <v>0</v>
      </c>
      <c r="U118" s="172">
        <f t="shared" si="461"/>
        <v>0</v>
      </c>
      <c r="V118" s="172">
        <f t="shared" si="461"/>
        <v>0</v>
      </c>
      <c r="W118" s="171"/>
      <c r="X118" s="173">
        <f t="shared" si="432"/>
        <v>0</v>
      </c>
      <c r="Y118" s="172">
        <f t="shared" ref="Y118:AA118" si="462">X118+(X118*(Y74/X74*100-100)/100)</f>
        <v>0</v>
      </c>
      <c r="Z118" s="172">
        <f t="shared" si="462"/>
        <v>0</v>
      </c>
      <c r="AA118" s="172">
        <f t="shared" si="462"/>
        <v>0</v>
      </c>
      <c r="AB118" s="171"/>
      <c r="AC118" s="173">
        <f t="shared" si="434"/>
        <v>0</v>
      </c>
      <c r="AD118" s="172">
        <f t="shared" ref="AD118:AF118" si="463">AC118+(AC118*(AD74/AC74*100-100)/100)</f>
        <v>0</v>
      </c>
      <c r="AE118" s="172">
        <f t="shared" si="463"/>
        <v>0</v>
      </c>
      <c r="AF118" s="172">
        <f t="shared" si="463"/>
        <v>0</v>
      </c>
      <c r="AG118" s="171"/>
      <c r="AH118" s="173">
        <f t="shared" si="436"/>
        <v>0</v>
      </c>
      <c r="AI118" s="172">
        <f t="shared" ref="AI118:AK118" si="464">AH118+(AH118*(AI74/AH74*100-100)/100)</f>
        <v>0</v>
      </c>
      <c r="AJ118" s="172">
        <f t="shared" si="464"/>
        <v>0</v>
      </c>
      <c r="AK118" s="172">
        <f t="shared" si="464"/>
        <v>0</v>
      </c>
      <c r="AL118" s="171"/>
      <c r="AM118" s="173">
        <f t="shared" si="438"/>
        <v>0</v>
      </c>
      <c r="AN118" s="172">
        <f t="shared" ref="AN118:AP118" si="465">AM118+(AM118*(AN74/AM74*100-100)/100)</f>
        <v>0</v>
      </c>
      <c r="AO118" s="172">
        <f t="shared" si="465"/>
        <v>0</v>
      </c>
      <c r="AP118" s="172">
        <f t="shared" si="465"/>
        <v>0</v>
      </c>
      <c r="AQ118" s="171"/>
      <c r="AR118" s="173">
        <f t="shared" si="440"/>
        <v>0</v>
      </c>
      <c r="AS118" s="172">
        <f t="shared" ref="AS118:AU118" si="466">AR118+(AR118*(AS74/AR74*100-100)/100)</f>
        <v>0</v>
      </c>
      <c r="AT118" s="172">
        <f t="shared" si="466"/>
        <v>0</v>
      </c>
      <c r="AU118" s="172">
        <f t="shared" si="466"/>
        <v>0</v>
      </c>
      <c r="AV118" s="171"/>
      <c r="AW118" s="172">
        <f t="shared" si="442"/>
        <v>0</v>
      </c>
      <c r="AX118" s="172">
        <f t="shared" ref="AX118:AZ118" si="467">AW118+(AW118*(AX74/AW74*100-100)/100)</f>
        <v>0</v>
      </c>
      <c r="AY118" s="172">
        <f t="shared" si="467"/>
        <v>0</v>
      </c>
      <c r="AZ118" s="172">
        <f t="shared" si="467"/>
        <v>0</v>
      </c>
      <c r="BA118" s="171"/>
      <c r="BB118" s="172">
        <f t="shared" si="444"/>
        <v>0</v>
      </c>
      <c r="BC118" s="172">
        <f t="shared" ref="BC118:BE118" si="468">BB118+(BB118*(BC74/BB74*100-100)/100)</f>
        <v>0</v>
      </c>
      <c r="BD118" s="172">
        <f t="shared" si="468"/>
        <v>0</v>
      </c>
      <c r="BE118" s="172">
        <f t="shared" si="468"/>
        <v>0</v>
      </c>
      <c r="BF118" s="120"/>
      <c r="BG118" s="172">
        <f t="shared" si="446"/>
        <v>0</v>
      </c>
      <c r="BH118" s="172">
        <f t="shared" ref="BH118:BJ118" si="469">BG118+(BG118*(BH74/BG74*100-100)/100)</f>
        <v>0</v>
      </c>
      <c r="BI118" s="172">
        <f t="shared" si="469"/>
        <v>0</v>
      </c>
      <c r="BJ118" s="172">
        <f t="shared" si="469"/>
        <v>0</v>
      </c>
      <c r="BK118" s="32"/>
      <c r="BL118" s="172">
        <f t="shared" si="448"/>
        <v>0</v>
      </c>
      <c r="BM118" s="172">
        <f t="shared" ref="BM118:BO118" si="470">BL118+(BL118*(BM74/BL74*100-100)/100)</f>
        <v>0</v>
      </c>
      <c r="BN118" s="172">
        <f t="shared" si="470"/>
        <v>0</v>
      </c>
      <c r="BO118" s="172">
        <f t="shared" si="470"/>
        <v>0</v>
      </c>
      <c r="BP118" s="32"/>
      <c r="BQ118" s="172">
        <f t="shared" si="450"/>
        <v>0</v>
      </c>
      <c r="BR118" s="172">
        <f t="shared" ref="BR118:BT118" si="471">BQ118+(BQ118*(BR74/BQ74*100-100)/100)</f>
        <v>0</v>
      </c>
      <c r="BS118" s="172">
        <f t="shared" si="471"/>
        <v>0</v>
      </c>
      <c r="BT118" s="172">
        <f t="shared" si="471"/>
        <v>0</v>
      </c>
      <c r="BU118" s="32"/>
      <c r="BV118" s="172">
        <f t="shared" si="452"/>
        <v>0</v>
      </c>
      <c r="BW118" s="172">
        <f t="shared" ref="BW118:BY118" si="472">BV118+(BV118*(BW74/BV74*100-100)/100)</f>
        <v>0</v>
      </c>
      <c r="BX118" s="172">
        <f t="shared" si="472"/>
        <v>0</v>
      </c>
      <c r="BY118" s="172">
        <f t="shared" si="472"/>
        <v>0</v>
      </c>
      <c r="BZ118" s="32"/>
      <c r="CA118" s="172">
        <f t="shared" si="454"/>
        <v>0</v>
      </c>
      <c r="CB118" s="172">
        <f t="shared" ref="CB118:CD118" si="473">CA118+(CA118*(CB74/CA74*100-100)/100)</f>
        <v>0</v>
      </c>
      <c r="CC118" s="172">
        <f t="shared" si="473"/>
        <v>0</v>
      </c>
      <c r="CD118" s="172">
        <f t="shared" si="473"/>
        <v>0</v>
      </c>
      <c r="CE118" s="32"/>
      <c r="CF118" s="172">
        <f t="shared" si="456"/>
        <v>0</v>
      </c>
      <c r="CG118" s="172">
        <f t="shared" ref="CG118:CI118" si="474">CF118+(CF118*(CG74/CF74*100-100)/100)</f>
        <v>0</v>
      </c>
      <c r="CH118" s="172" t="str">
        <f t="shared" si="474"/>
        <v>#DIV/0!</v>
      </c>
      <c r="CI118" s="172" t="str">
        <f t="shared" si="474"/>
        <v>#DIV/0!</v>
      </c>
      <c r="CJ118" s="32"/>
    </row>
    <row r="119">
      <c r="A119" s="124"/>
      <c r="B119" s="84"/>
      <c r="D119" s="171"/>
      <c r="E119" s="171"/>
      <c r="F119" s="171"/>
      <c r="G119" s="171"/>
      <c r="H119" s="171"/>
      <c r="I119" s="174"/>
      <c r="J119" s="171"/>
      <c r="K119" s="171"/>
      <c r="L119" s="171"/>
      <c r="M119" s="171"/>
      <c r="N119" s="174"/>
      <c r="O119" s="171"/>
      <c r="P119" s="171"/>
      <c r="Q119" s="171"/>
      <c r="R119" s="171"/>
      <c r="S119" s="174"/>
      <c r="T119" s="171"/>
      <c r="U119" s="171"/>
      <c r="V119" s="171"/>
      <c r="W119" s="171"/>
      <c r="X119" s="174"/>
      <c r="Y119" s="171"/>
      <c r="Z119" s="171"/>
      <c r="AA119" s="171"/>
      <c r="AB119" s="171"/>
      <c r="AC119" s="174"/>
      <c r="AD119" s="171"/>
      <c r="AE119" s="171"/>
      <c r="AF119" s="171"/>
      <c r="AG119" s="171"/>
      <c r="AH119" s="174"/>
      <c r="AI119" s="171"/>
      <c r="AJ119" s="171"/>
      <c r="AK119" s="171"/>
      <c r="AL119" s="171"/>
      <c r="AM119" s="174"/>
      <c r="AN119" s="171"/>
      <c r="AO119" s="171"/>
      <c r="AP119" s="171"/>
      <c r="AQ119" s="171"/>
      <c r="AR119" s="174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171"/>
      <c r="BC119" s="171"/>
      <c r="BD119" s="171"/>
      <c r="BE119" s="171"/>
      <c r="BF119" s="120"/>
      <c r="BG119" s="171"/>
      <c r="BH119" s="171"/>
      <c r="BI119" s="32"/>
      <c r="BJ119" s="32"/>
      <c r="BK119" s="32"/>
      <c r="BL119" s="171"/>
      <c r="BM119" s="171"/>
      <c r="BN119" s="32"/>
      <c r="BO119" s="32"/>
      <c r="BP119" s="32"/>
      <c r="BQ119" s="171"/>
      <c r="BR119" s="32"/>
      <c r="BS119" s="32"/>
      <c r="BT119" s="32"/>
      <c r="BU119" s="32"/>
      <c r="BV119" s="171"/>
      <c r="BW119" s="32"/>
      <c r="BX119" s="32"/>
      <c r="BY119" s="32"/>
      <c r="BZ119" s="32"/>
      <c r="CA119" s="171"/>
      <c r="CB119" s="32"/>
      <c r="CC119" s="32"/>
      <c r="CD119" s="32"/>
      <c r="CE119" s="32"/>
      <c r="CF119" s="171"/>
      <c r="CG119" s="32"/>
      <c r="CH119" s="32"/>
      <c r="CI119" s="32"/>
      <c r="CJ119" s="32"/>
    </row>
    <row r="120">
      <c r="A120" s="124"/>
      <c r="B120" s="125" t="s">
        <v>89</v>
      </c>
      <c r="D120" s="171"/>
      <c r="E120" s="171"/>
      <c r="F120" s="171"/>
      <c r="G120" s="171"/>
      <c r="H120" s="171"/>
      <c r="I120" s="174"/>
      <c r="J120" s="171"/>
      <c r="K120" s="171"/>
      <c r="L120" s="171"/>
      <c r="M120" s="171"/>
      <c r="N120" s="174"/>
      <c r="O120" s="171"/>
      <c r="P120" s="171"/>
      <c r="Q120" s="171"/>
      <c r="R120" s="171"/>
      <c r="S120" s="174"/>
      <c r="T120" s="171"/>
      <c r="U120" s="171"/>
      <c r="V120" s="171"/>
      <c r="W120" s="171"/>
      <c r="X120" s="174"/>
      <c r="Y120" s="171"/>
      <c r="Z120" s="171"/>
      <c r="AA120" s="171"/>
      <c r="AB120" s="171"/>
      <c r="AC120" s="174"/>
      <c r="AD120" s="171"/>
      <c r="AE120" s="171"/>
      <c r="AF120" s="171"/>
      <c r="AG120" s="171"/>
      <c r="AH120" s="174"/>
      <c r="AI120" s="171"/>
      <c r="AJ120" s="171"/>
      <c r="AK120" s="171"/>
      <c r="AL120" s="171"/>
      <c r="AM120" s="174"/>
      <c r="AN120" s="171"/>
      <c r="AO120" s="171"/>
      <c r="AP120" s="171"/>
      <c r="AQ120" s="171"/>
      <c r="AR120" s="174"/>
      <c r="AS120" s="171"/>
      <c r="AT120" s="171"/>
      <c r="AU120" s="171"/>
      <c r="AV120" s="171"/>
      <c r="AW120" s="171"/>
      <c r="AX120" s="171"/>
      <c r="AY120" s="171"/>
      <c r="AZ120" s="171"/>
      <c r="BA120" s="171"/>
      <c r="BB120" s="171"/>
      <c r="BC120" s="171"/>
      <c r="BD120" s="171"/>
      <c r="BE120" s="171"/>
      <c r="BF120" s="120"/>
      <c r="BG120" s="171"/>
      <c r="BH120" s="171"/>
      <c r="BI120" s="32"/>
      <c r="BJ120" s="32"/>
      <c r="BK120" s="32"/>
      <c r="BL120" s="171"/>
      <c r="BM120" s="171"/>
      <c r="BN120" s="32"/>
      <c r="BO120" s="32"/>
      <c r="BP120" s="32"/>
      <c r="BQ120" s="171"/>
      <c r="BR120" s="32"/>
      <c r="BS120" s="32"/>
      <c r="BT120" s="32"/>
      <c r="BU120" s="32"/>
      <c r="BV120" s="171"/>
      <c r="BW120" s="32"/>
      <c r="BX120" s="32"/>
      <c r="BY120" s="32"/>
      <c r="BZ120" s="32"/>
      <c r="CA120" s="171"/>
      <c r="CB120" s="32"/>
      <c r="CC120" s="32"/>
      <c r="CD120" s="32"/>
      <c r="CE120" s="32"/>
      <c r="CF120" s="171"/>
      <c r="CG120" s="32"/>
      <c r="CH120" s="32"/>
      <c r="CI120" s="32"/>
      <c r="CJ120" s="32"/>
    </row>
    <row r="121">
      <c r="A121" s="124">
        <v>1.0</v>
      </c>
      <c r="B121" s="84" t="s">
        <v>63</v>
      </c>
      <c r="D121" s="172">
        <v>6619.7628104633595</v>
      </c>
      <c r="E121" s="172">
        <v>6615.498216731144</v>
      </c>
      <c r="F121" s="172">
        <v>6875.6039152190715</v>
      </c>
      <c r="G121" s="172">
        <v>7051.536231745054</v>
      </c>
      <c r="H121" s="171"/>
      <c r="I121" s="173">
        <f t="shared" ref="I121:I129" si="491">G121+(G121*(I77/G77*100-100)/100)</f>
        <v>7211.386916</v>
      </c>
      <c r="J121" s="172">
        <f t="shared" ref="J121:L121" si="475">I121+(I121*(J77/I77*100-100)/100)</f>
        <v>7100.830893</v>
      </c>
      <c r="K121" s="172">
        <f t="shared" si="475"/>
        <v>7149.099763</v>
      </c>
      <c r="L121" s="172">
        <f t="shared" si="475"/>
        <v>7200.136906</v>
      </c>
      <c r="M121" s="171"/>
      <c r="N121" s="173">
        <f t="shared" ref="N121:N129" si="493">L121+(L121*(N77/L77*100-100)/100)</f>
        <v>7243.138342</v>
      </c>
      <c r="O121" s="172">
        <f t="shared" ref="O121:Q121" si="476">N121+(N121*(O77/N77*100-100)/100)</f>
        <v>7289.593479</v>
      </c>
      <c r="P121" s="172">
        <f t="shared" si="476"/>
        <v>7400.464822</v>
      </c>
      <c r="Q121" s="172">
        <f t="shared" si="476"/>
        <v>7377.287317</v>
      </c>
      <c r="R121" s="171"/>
      <c r="S121" s="173">
        <f t="shared" ref="S121:S129" si="495">Q121+(Q121*(S77/Q77*100-100)/100)</f>
        <v>7516.980323</v>
      </c>
      <c r="T121" s="172">
        <f t="shared" ref="T121:V121" si="477">S121+(S121*(T77/S77*100-100)/100)</f>
        <v>7609.268983</v>
      </c>
      <c r="U121" s="172">
        <f t="shared" si="477"/>
        <v>7864.319064</v>
      </c>
      <c r="V121" s="172">
        <f t="shared" si="477"/>
        <v>7823.179349</v>
      </c>
      <c r="W121" s="171"/>
      <c r="X121" s="173">
        <f t="shared" ref="X121:X129" si="497">V121+(V121*(X77/V77*100-100)/100)</f>
        <v>7955.265657</v>
      </c>
      <c r="Y121" s="172">
        <f t="shared" ref="Y121:AA121" si="478">X121+(X121*(Y77/X77*100-100)/100)</f>
        <v>8024.159146</v>
      </c>
      <c r="Z121" s="172">
        <f t="shared" si="478"/>
        <v>8192.511036</v>
      </c>
      <c r="AA121" s="172">
        <f t="shared" si="478"/>
        <v>8403.872994</v>
      </c>
      <c r="AB121" s="171"/>
      <c r="AC121" s="173">
        <f t="shared" ref="AC121:AC129" si="499">AA121+(AA121*(AC77/AA77*100-100)/100)</f>
        <v>8330.234172</v>
      </c>
      <c r="AD121" s="172">
        <f t="shared" ref="AD121:AF121" si="479">AC121+(AC121*(AD77/AC77*100-100)/100)</f>
        <v>8383.210578</v>
      </c>
      <c r="AE121" s="172">
        <f t="shared" si="479"/>
        <v>8506.803654</v>
      </c>
      <c r="AF121" s="172">
        <f t="shared" si="479"/>
        <v>8636.693763</v>
      </c>
      <c r="AG121" s="171"/>
      <c r="AH121" s="173">
        <f t="shared" ref="AH121:AH129" si="501">AF121+(AF121*(AH77/AF77*100-100)/100)</f>
        <v>8862.395855</v>
      </c>
      <c r="AI121" s="172">
        <f t="shared" ref="AI121:AK121" si="480">AH121+(AH121*(AI77/AH77*100-100)/100)</f>
        <v>8976.482067</v>
      </c>
      <c r="AJ121" s="172">
        <f t="shared" si="480"/>
        <v>9099.70903</v>
      </c>
      <c r="AK121" s="172">
        <f t="shared" si="480"/>
        <v>9183.05624</v>
      </c>
      <c r="AL121" s="171"/>
      <c r="AM121" s="173">
        <f t="shared" ref="AM121:AM129" si="503">AK121+(AK121*(AM77/AK77*100-100)/100)</f>
        <v>9241.152396</v>
      </c>
      <c r="AN121" s="172">
        <f t="shared" ref="AN121:AP121" si="481">AM121+(AM121*(AN77/AM77*100-100)/100)</f>
        <v>9102.529632</v>
      </c>
      <c r="AO121" s="172">
        <f t="shared" si="481"/>
        <v>9048.631643</v>
      </c>
      <c r="AP121" s="172">
        <f t="shared" si="481"/>
        <v>8878.289279</v>
      </c>
      <c r="AQ121" s="171"/>
      <c r="AR121" s="173">
        <f t="shared" ref="AR121:AR129" si="505">AP121+(AP121*(AR77/AP77*100-100)/100)</f>
        <v>8997.624409</v>
      </c>
      <c r="AS121" s="172">
        <f t="shared" ref="AS121:AU121" si="482">AR121+(AR121*(AS77/AR77*100-100)/100)</f>
        <v>9139.383359</v>
      </c>
      <c r="AT121" s="172">
        <f t="shared" si="482"/>
        <v>9138.02429</v>
      </c>
      <c r="AU121" s="172">
        <f t="shared" si="482"/>
        <v>9036.747802</v>
      </c>
      <c r="AV121" s="171"/>
      <c r="AW121" s="172">
        <f t="shared" ref="AW121:AW129" si="507">AU121+(AU121*(AW77/AU77*100-100)/100)</f>
        <v>9023.369417</v>
      </c>
      <c r="AX121" s="172">
        <f t="shared" ref="AX121:AZ121" si="483">AW121+(AW121*(AX77/AW77*100-100)/100)</f>
        <v>9362.066191</v>
      </c>
      <c r="AY121" s="172">
        <f t="shared" si="483"/>
        <v>9580.957178</v>
      </c>
      <c r="AZ121" s="172">
        <f t="shared" si="483"/>
        <v>9519.223483</v>
      </c>
      <c r="BA121" s="171"/>
      <c r="BB121" s="172">
        <f t="shared" ref="BB121:BB129" si="509">AZ121+(AZ121*(BB77/AZ77*100-100)/100)</f>
        <v>9836.569028</v>
      </c>
      <c r="BC121" s="172">
        <f t="shared" ref="BC121:BE121" si="484">BB121+(BB121*(BC77/BB77*100-100)/100)</f>
        <v>9805.351479</v>
      </c>
      <c r="BD121" s="172">
        <f t="shared" si="484"/>
        <v>9472.338258</v>
      </c>
      <c r="BE121" s="172">
        <f t="shared" si="484"/>
        <v>9607.37903</v>
      </c>
      <c r="BF121" s="120"/>
      <c r="BG121" s="172">
        <f t="shared" ref="BG121:BG129" si="511">BE121+(BE121*(BG77/BE77*100-100)/100)</f>
        <v>10032.33566</v>
      </c>
      <c r="BH121" s="172">
        <f t="shared" ref="BH121:BJ121" si="485">BG121+(BG121*(BH77/BG77*100-100)/100)</f>
        <v>9774.281723</v>
      </c>
      <c r="BI121" s="172">
        <f t="shared" si="485"/>
        <v>9670.767185</v>
      </c>
      <c r="BJ121" s="172">
        <f t="shared" si="485"/>
        <v>9581.313812</v>
      </c>
      <c r="BK121" s="32"/>
      <c r="BL121" s="172">
        <f t="shared" ref="BL121:BL129" si="513">BJ121+(BJ121*(BL77/BJ77*100-100)/100)</f>
        <v>9946.247442</v>
      </c>
      <c r="BM121" s="172">
        <f t="shared" ref="BM121:BO121" si="486">BL121+(BL121*(BM77/BL77*100-100)/100)</f>
        <v>10642.49608</v>
      </c>
      <c r="BN121" s="172">
        <f t="shared" si="486"/>
        <v>11500.39833</v>
      </c>
      <c r="BO121" s="172">
        <f t="shared" si="486"/>
        <v>10626.10304</v>
      </c>
      <c r="BP121" s="32"/>
      <c r="BQ121" s="172">
        <f t="shared" ref="BQ121:BQ129" si="515">BO121+(BO121*(BQ77/BO77*100-100)/100)</f>
        <v>11595.34134</v>
      </c>
      <c r="BR121" s="172">
        <f t="shared" ref="BR121:BT121" si="487">BQ121+(BQ121*(BR77/BQ77*100-100)/100)</f>
        <v>11694.3826</v>
      </c>
      <c r="BS121" s="172">
        <f t="shared" si="487"/>
        <v>11792.05778</v>
      </c>
      <c r="BT121" s="172">
        <f t="shared" si="487"/>
        <v>11992.18944</v>
      </c>
      <c r="BU121" s="32"/>
      <c r="BV121" s="172">
        <f t="shared" ref="BV121:BV129" si="517">BT121+(BT121*(BV77/BT77*100-100)/100)</f>
        <v>12414.31451</v>
      </c>
      <c r="BW121" s="172">
        <f t="shared" ref="BW121:BY121" si="488">BV121+(BV121*(BW77/BV77*100-100)/100)</f>
        <v>12306.30997</v>
      </c>
      <c r="BX121" s="172">
        <f t="shared" si="488"/>
        <v>12124.17658</v>
      </c>
      <c r="BY121" s="172">
        <f t="shared" si="488"/>
        <v>12108.41515</v>
      </c>
      <c r="BZ121" s="32"/>
      <c r="CA121" s="172">
        <f t="shared" ref="CA121:CA129" si="519">BY121+(BY121*(CA77/BY77*100-100)/100)</f>
        <v>12839.76343</v>
      </c>
      <c r="CB121" s="172">
        <f t="shared" ref="CB121:CD121" si="489">CA121+(CA121*(CB77/CA77*100-100)/100)</f>
        <v>12945.04949</v>
      </c>
      <c r="CC121" s="172">
        <f t="shared" si="489"/>
        <v>13253.14167</v>
      </c>
      <c r="CD121" s="172">
        <f t="shared" si="489"/>
        <v>13327.35926</v>
      </c>
      <c r="CE121" s="32"/>
      <c r="CF121" s="172">
        <f t="shared" ref="CF121:CF129" si="521">CD121+(CD121*(CF77/CD77*100-100)/100)</f>
        <v>13104.79236</v>
      </c>
      <c r="CG121" s="172">
        <f t="shared" ref="CG121:CI121" si="490">CF121+(CF121*(CG77/CF77*100-100)/100)</f>
        <v>0</v>
      </c>
      <c r="CH121" s="172" t="str">
        <f t="shared" si="490"/>
        <v>#DIV/0!</v>
      </c>
      <c r="CI121" s="172" t="str">
        <f t="shared" si="490"/>
        <v>#DIV/0!</v>
      </c>
      <c r="CJ121" s="32"/>
    </row>
    <row r="122">
      <c r="A122" s="124">
        <v>2.0</v>
      </c>
      <c r="B122" s="84" t="s">
        <v>65</v>
      </c>
      <c r="D122" s="172">
        <v>5010.432613924842</v>
      </c>
      <c r="E122" s="172">
        <v>5007.204785355629</v>
      </c>
      <c r="F122" s="172">
        <v>5204.076200855846</v>
      </c>
      <c r="G122" s="172">
        <v>5337.237620955643</v>
      </c>
      <c r="H122" s="171"/>
      <c r="I122" s="173">
        <f t="shared" si="491"/>
        <v>5458.227014</v>
      </c>
      <c r="J122" s="172">
        <f t="shared" ref="J122:L122" si="492">I122+(I122*(J78/I78*100-100)/100)</f>
        <v>5374.548259</v>
      </c>
      <c r="K122" s="172">
        <f t="shared" si="492"/>
        <v>5411.082487</v>
      </c>
      <c r="L122" s="172">
        <f t="shared" si="492"/>
        <v>5449.711993</v>
      </c>
      <c r="M122" s="171"/>
      <c r="N122" s="173">
        <f t="shared" si="493"/>
        <v>5482.259352</v>
      </c>
      <c r="O122" s="172">
        <f t="shared" ref="O122:Q122" si="494">N122+(N122*(O78/N78*100-100)/100)</f>
        <v>5517.420783</v>
      </c>
      <c r="P122" s="172">
        <f t="shared" si="494"/>
        <v>5601.338199</v>
      </c>
      <c r="Q122" s="172">
        <f t="shared" si="494"/>
        <v>5583.795377</v>
      </c>
      <c r="R122" s="171"/>
      <c r="S122" s="173">
        <f t="shared" si="495"/>
        <v>5689.527623</v>
      </c>
      <c r="T122" s="172">
        <f t="shared" ref="T122:V122" si="496">S122+(S122*(T78/S78*100-100)/100)</f>
        <v>5759.379992</v>
      </c>
      <c r="U122" s="172">
        <f t="shared" si="496"/>
        <v>5952.42486</v>
      </c>
      <c r="V122" s="172">
        <f t="shared" si="496"/>
        <v>5921.28662</v>
      </c>
      <c r="W122" s="171"/>
      <c r="X122" s="173">
        <f t="shared" si="497"/>
        <v>6021.261432</v>
      </c>
      <c r="Y122" s="172">
        <f t="shared" ref="Y122:AA122" si="498">X122+(X122*(Y78/X78*100-100)/100)</f>
        <v>6073.406228</v>
      </c>
      <c r="Z122" s="172">
        <f t="shared" si="498"/>
        <v>6200.830099</v>
      </c>
      <c r="AA122" s="172">
        <f t="shared" si="498"/>
        <v>6360.807862</v>
      </c>
      <c r="AB122" s="171"/>
      <c r="AC122" s="173">
        <f t="shared" si="499"/>
        <v>6305.071371</v>
      </c>
      <c r="AD122" s="172">
        <f t="shared" ref="AD122:AF122" si="500">AC122+(AC122*(AD78/AC78*100-100)/100)</f>
        <v>6345.168685</v>
      </c>
      <c r="AE122" s="172">
        <f t="shared" si="500"/>
        <v>6438.715055</v>
      </c>
      <c r="AF122" s="172">
        <f t="shared" si="500"/>
        <v>6537.027586</v>
      </c>
      <c r="AG122" s="171"/>
      <c r="AH122" s="173">
        <f t="shared" si="501"/>
        <v>6707.859254</v>
      </c>
      <c r="AI122" s="172">
        <f t="shared" ref="AI122:AK122" si="502">AH122+(AH122*(AI78/AH78*100-100)/100)</f>
        <v>6794.209973</v>
      </c>
      <c r="AJ122" s="172">
        <f t="shared" si="502"/>
        <v>6887.479235</v>
      </c>
      <c r="AK122" s="172">
        <f t="shared" si="502"/>
        <v>6950.563909</v>
      </c>
      <c r="AL122" s="171"/>
      <c r="AM122" s="173">
        <f t="shared" si="503"/>
        <v>6994.536312</v>
      </c>
      <c r="AN122" s="172">
        <f t="shared" ref="AN122:AP122" si="504">AM122+(AM122*(AN78/AM78*100-100)/100)</f>
        <v>6889.614121</v>
      </c>
      <c r="AO122" s="172">
        <f t="shared" si="504"/>
        <v>6848.81927</v>
      </c>
      <c r="AP122" s="172">
        <f t="shared" si="504"/>
        <v>6719.888829</v>
      </c>
      <c r="AQ122" s="171"/>
      <c r="AR122" s="173">
        <f t="shared" si="505"/>
        <v>6810.212402</v>
      </c>
      <c r="AS122" s="172">
        <f t="shared" ref="AS122:AU122" si="506">AR122+(AR122*(AS78/AR78*100-100)/100)</f>
        <v>6917.50834</v>
      </c>
      <c r="AT122" s="172">
        <f t="shared" si="506"/>
        <v>6916.479675</v>
      </c>
      <c r="AU122" s="172">
        <f t="shared" si="506"/>
        <v>6839.824508</v>
      </c>
      <c r="AV122" s="171"/>
      <c r="AW122" s="172">
        <f t="shared" si="507"/>
        <v>6829.698542</v>
      </c>
      <c r="AX122" s="172">
        <f t="shared" ref="AX122:AZ122" si="508">AW122+(AW122*(AX78/AW78*100-100)/100)</f>
        <v>7086.054761</v>
      </c>
      <c r="AY122" s="172">
        <f t="shared" si="508"/>
        <v>7251.731171</v>
      </c>
      <c r="AZ122" s="172">
        <f t="shared" si="508"/>
        <v>7205.005552</v>
      </c>
      <c r="BA122" s="171"/>
      <c r="BB122" s="172">
        <f t="shared" si="509"/>
        <v>7445.201238</v>
      </c>
      <c r="BC122" s="172">
        <f t="shared" ref="BC122:BE122" si="510">BB122+(BB122*(BC78/BB78*100-100)/100)</f>
        <v>7421.572985</v>
      </c>
      <c r="BD122" s="172">
        <f t="shared" si="510"/>
        <v>7169.518591</v>
      </c>
      <c r="BE122" s="172">
        <f t="shared" si="510"/>
        <v>7271.729608</v>
      </c>
      <c r="BF122" s="120"/>
      <c r="BG122" s="172">
        <f t="shared" si="511"/>
        <v>7593.375054</v>
      </c>
      <c r="BH122" s="172">
        <f t="shared" ref="BH122:BJ122" si="512">BG122+(BG122*(BH78/BG78*100-100)/100)</f>
        <v>7398.056596</v>
      </c>
      <c r="BI122" s="172">
        <f t="shared" si="512"/>
        <v>7319.707472</v>
      </c>
      <c r="BJ122" s="172">
        <f t="shared" si="512"/>
        <v>7252.001104</v>
      </c>
      <c r="BK122" s="32"/>
      <c r="BL122" s="172">
        <f t="shared" si="513"/>
        <v>7528.215738</v>
      </c>
      <c r="BM122" s="172">
        <f t="shared" ref="BM122:BO122" si="514">BL122+(BL122*(BM78/BL78*100-100)/100)</f>
        <v>8055.199403</v>
      </c>
      <c r="BN122" s="172">
        <f t="shared" si="514"/>
        <v>8704.537086</v>
      </c>
      <c r="BO122" s="172">
        <f t="shared" si="514"/>
        <v>8042.791676</v>
      </c>
      <c r="BP122" s="32"/>
      <c r="BQ122" s="172">
        <f t="shared" si="515"/>
        <v>8776.398502</v>
      </c>
      <c r="BR122" s="172">
        <f t="shared" ref="BR122:BT122" si="516">BQ122+(BQ122*(BR78/BQ78*100-100)/100)</f>
        <v>8851.361849</v>
      </c>
      <c r="BS122" s="172">
        <f t="shared" si="516"/>
        <v>8925.291219</v>
      </c>
      <c r="BT122" s="172">
        <f t="shared" si="516"/>
        <v>9076.76888</v>
      </c>
      <c r="BU122" s="32"/>
      <c r="BV122" s="172">
        <f t="shared" si="517"/>
        <v>9396.271144</v>
      </c>
      <c r="BW122" s="172">
        <f t="shared" ref="BW122:BY122" si="518">BV122+(BV122*(BW78/BV78*100-100)/100)</f>
        <v>9314.523585</v>
      </c>
      <c r="BX122" s="172">
        <f t="shared" si="518"/>
        <v>9176.668636</v>
      </c>
      <c r="BY122" s="172">
        <f t="shared" si="518"/>
        <v>9164.738967</v>
      </c>
      <c r="BZ122" s="32"/>
      <c r="CA122" s="172">
        <f t="shared" si="519"/>
        <v>9718.289201</v>
      </c>
      <c r="CB122" s="172">
        <f t="shared" ref="CB122:CD122" si="520">CA122+(CA122*(CB78/CA78*100-100)/100)</f>
        <v>9797.979172</v>
      </c>
      <c r="CC122" s="172">
        <f t="shared" si="520"/>
        <v>10031.17108</v>
      </c>
      <c r="CD122" s="172">
        <f t="shared" si="520"/>
        <v>10087.34563</v>
      </c>
      <c r="CE122" s="32"/>
      <c r="CF122" s="172">
        <f t="shared" si="521"/>
        <v>9918.886962</v>
      </c>
      <c r="CG122" s="172">
        <f t="shared" ref="CG122:CI122" si="522">CF122+(CF122*(CG78/CF78*100-100)/100)</f>
        <v>0</v>
      </c>
      <c r="CH122" s="172" t="str">
        <f t="shared" si="522"/>
        <v>#DIV/0!</v>
      </c>
      <c r="CI122" s="172" t="str">
        <f t="shared" si="522"/>
        <v>#DIV/0!</v>
      </c>
      <c r="CJ122" s="32"/>
    </row>
    <row r="123">
      <c r="A123" s="124">
        <v>3.0</v>
      </c>
      <c r="B123" s="84" t="s">
        <v>66</v>
      </c>
      <c r="D123" s="172">
        <v>2360.1605081267257</v>
      </c>
      <c r="E123" s="172">
        <v>2358.6400419109164</v>
      </c>
      <c r="F123" s="172">
        <v>2451.3761738671237</v>
      </c>
      <c r="G123" s="172">
        <v>2514.1017604865647</v>
      </c>
      <c r="H123" s="171"/>
      <c r="I123" s="173">
        <f t="shared" si="491"/>
        <v>2571.093723</v>
      </c>
      <c r="J123" s="172">
        <f t="shared" ref="J123:L123" si="523">I123+(I123*(J79/I79*100-100)/100)</f>
        <v>2531.676909</v>
      </c>
      <c r="K123" s="172">
        <f t="shared" si="523"/>
        <v>2548.886329</v>
      </c>
      <c r="L123" s="172">
        <f t="shared" si="523"/>
        <v>2567.082729</v>
      </c>
      <c r="M123" s="171"/>
      <c r="N123" s="173">
        <f t="shared" si="493"/>
        <v>2582.414138</v>
      </c>
      <c r="O123" s="172">
        <f t="shared" ref="O123:Q123" si="524">N123+(N123*(O79/N79*100-100)/100)</f>
        <v>2598.976903</v>
      </c>
      <c r="P123" s="172">
        <f t="shared" si="524"/>
        <v>2638.506139</v>
      </c>
      <c r="Q123" s="172">
        <f t="shared" si="524"/>
        <v>2630.242606</v>
      </c>
      <c r="R123" s="171"/>
      <c r="S123" s="173">
        <f t="shared" si="495"/>
        <v>2680.0477</v>
      </c>
      <c r="T123" s="172">
        <f t="shared" ref="T123:V123" si="525">S123+(S123*(T79/S79*100-100)/100)</f>
        <v>2712.951606</v>
      </c>
      <c r="U123" s="172">
        <f t="shared" si="525"/>
        <v>2803.885246</v>
      </c>
      <c r="V123" s="172">
        <f t="shared" si="525"/>
        <v>2789.217601</v>
      </c>
      <c r="W123" s="171"/>
      <c r="X123" s="173">
        <f t="shared" si="497"/>
        <v>2836.310661</v>
      </c>
      <c r="Y123" s="172">
        <f t="shared" ref="Y123:AA123" si="526">X123+(X123*(Y79/X79*100-100)/100)</f>
        <v>2860.873428</v>
      </c>
      <c r="Z123" s="172">
        <f t="shared" si="526"/>
        <v>2920.896347</v>
      </c>
      <c r="AA123" s="172">
        <f t="shared" si="526"/>
        <v>2996.253752</v>
      </c>
      <c r="AB123" s="171"/>
      <c r="AC123" s="173">
        <f t="shared" si="499"/>
        <v>2969.999119</v>
      </c>
      <c r="AD123" s="172">
        <f t="shared" ref="AD123:AF123" si="527">AC123+(AC123*(AD79/AC79*100-100)/100)</f>
        <v>2988.886929</v>
      </c>
      <c r="AE123" s="172">
        <f t="shared" si="527"/>
        <v>3032.951876</v>
      </c>
      <c r="AF123" s="172">
        <f t="shared" si="527"/>
        <v>3079.26192</v>
      </c>
      <c r="AG123" s="171"/>
      <c r="AH123" s="173">
        <f t="shared" si="501"/>
        <v>3159.732048</v>
      </c>
      <c r="AI123" s="172">
        <f t="shared" ref="AI123:AK123" si="528">AH123+(AH123*(AI79/AH79*100-100)/100)</f>
        <v>3200.407489</v>
      </c>
      <c r="AJ123" s="172">
        <f t="shared" si="528"/>
        <v>3244.341905</v>
      </c>
      <c r="AK123" s="172">
        <f t="shared" si="528"/>
        <v>3274.057893</v>
      </c>
      <c r="AL123" s="171"/>
      <c r="AM123" s="173">
        <f t="shared" si="503"/>
        <v>3294.77106</v>
      </c>
      <c r="AN123" s="172">
        <f t="shared" ref="AN123:AP123" si="529">AM123+(AM123*(AN79/AM79*100-100)/100)</f>
        <v>3245.347541</v>
      </c>
      <c r="AO123" s="172">
        <f t="shared" si="529"/>
        <v>3226.131157</v>
      </c>
      <c r="AP123" s="172">
        <f t="shared" si="529"/>
        <v>3165.39857</v>
      </c>
      <c r="AQ123" s="171"/>
      <c r="AR123" s="173">
        <f t="shared" si="505"/>
        <v>3207.945421</v>
      </c>
      <c r="AS123" s="172">
        <f t="shared" ref="AS123:AU123" si="530">AR123+(AR123*(AS79/AR79*100-100)/100)</f>
        <v>3258.487092</v>
      </c>
      <c r="AT123" s="172">
        <f t="shared" si="530"/>
        <v>3258.00254</v>
      </c>
      <c r="AU123" s="172">
        <f t="shared" si="530"/>
        <v>3221.894182</v>
      </c>
      <c r="AV123" s="171"/>
      <c r="AW123" s="172">
        <f t="shared" si="507"/>
        <v>3217.124353</v>
      </c>
      <c r="AX123" s="172">
        <f t="shared" ref="AX123:AZ123" si="531">AW123+(AW123*(AX79/AW79*100-100)/100)</f>
        <v>3337.880757</v>
      </c>
      <c r="AY123" s="172">
        <f t="shared" si="531"/>
        <v>3415.922505</v>
      </c>
      <c r="AZ123" s="172">
        <f t="shared" si="531"/>
        <v>3393.912437</v>
      </c>
      <c r="BA123" s="171"/>
      <c r="BB123" s="172">
        <f t="shared" si="509"/>
        <v>3507.056434</v>
      </c>
      <c r="BC123" s="172">
        <f t="shared" ref="BC123:BE123" si="532">BB123+(BB123*(BC79/BB79*100-100)/100)</f>
        <v>3495.926363</v>
      </c>
      <c r="BD123" s="172">
        <f t="shared" si="532"/>
        <v>3377.196331</v>
      </c>
      <c r="BE123" s="172">
        <f t="shared" si="532"/>
        <v>3425.342753</v>
      </c>
      <c r="BF123" s="120"/>
      <c r="BG123" s="172">
        <f t="shared" si="511"/>
        <v>3576.853598</v>
      </c>
      <c r="BH123" s="172">
        <f t="shared" ref="BH123:BJ123" si="533">BG123+(BG123*(BH79/BG79*100-100)/100)</f>
        <v>3484.848986</v>
      </c>
      <c r="BI123" s="172">
        <f t="shared" si="533"/>
        <v>3447.94269</v>
      </c>
      <c r="BJ123" s="172">
        <f t="shared" si="533"/>
        <v>3416.049656</v>
      </c>
      <c r="BK123" s="32"/>
      <c r="BL123" s="172">
        <f t="shared" si="513"/>
        <v>3546.160352</v>
      </c>
      <c r="BM123" s="172">
        <f t="shared" ref="BM123:BO123" si="534">BL123+(BL123*(BM79/BL79*100-100)/100)</f>
        <v>3794.39561</v>
      </c>
      <c r="BN123" s="172">
        <f t="shared" si="534"/>
        <v>4100.265637</v>
      </c>
      <c r="BO123" s="172">
        <f t="shared" si="534"/>
        <v>3788.55096</v>
      </c>
      <c r="BP123" s="32"/>
      <c r="BQ123" s="172">
        <f t="shared" si="515"/>
        <v>4134.115903</v>
      </c>
      <c r="BR123" s="172">
        <f t="shared" ref="BR123:BT123" si="535">BQ123+(BQ123*(BR79/BQ79*100-100)/100)</f>
        <v>4169.427331</v>
      </c>
      <c r="BS123" s="172">
        <f t="shared" si="535"/>
        <v>4204.251705</v>
      </c>
      <c r="BT123" s="172">
        <f t="shared" si="535"/>
        <v>4275.605143</v>
      </c>
      <c r="BU123" s="32"/>
      <c r="BV123" s="172">
        <f t="shared" si="517"/>
        <v>4426.106444</v>
      </c>
      <c r="BW123" s="172">
        <f t="shared" ref="BW123:BY123" si="536">BV123+(BV123*(BW79/BV79*100-100)/100)</f>
        <v>4387.599318</v>
      </c>
      <c r="BX123" s="172">
        <f t="shared" si="536"/>
        <v>4322.662848</v>
      </c>
      <c r="BY123" s="172">
        <f t="shared" si="536"/>
        <v>4317.043386</v>
      </c>
      <c r="BZ123" s="32"/>
      <c r="CA123" s="172">
        <f t="shared" si="519"/>
        <v>4577.792807</v>
      </c>
      <c r="CB123" s="172">
        <f t="shared" ref="CB123:CD123" si="537">CA123+(CA123*(CB79/CA79*100-100)/100)</f>
        <v>4615.330708</v>
      </c>
      <c r="CC123" s="172">
        <f t="shared" si="537"/>
        <v>4725.175578</v>
      </c>
      <c r="CD123" s="172">
        <f t="shared" si="537"/>
        <v>4751.636562</v>
      </c>
      <c r="CE123" s="32"/>
      <c r="CF123" s="172">
        <f t="shared" si="521"/>
        <v>4672.284231</v>
      </c>
      <c r="CG123" s="172">
        <f t="shared" ref="CG123:CI123" si="538">CF123+(CF123*(CG79/CF79*100-100)/100)</f>
        <v>0</v>
      </c>
      <c r="CH123" s="172" t="str">
        <f t="shared" si="538"/>
        <v>#DIV/0!</v>
      </c>
      <c r="CI123" s="172" t="str">
        <f t="shared" si="538"/>
        <v>#DIV/0!</v>
      </c>
      <c r="CJ123" s="32"/>
    </row>
    <row r="124">
      <c r="A124" s="124">
        <v>4.0</v>
      </c>
      <c r="B124" s="84" t="s">
        <v>67</v>
      </c>
      <c r="D124" s="172">
        <v>2842.5032367773533</v>
      </c>
      <c r="E124" s="172">
        <v>2840.672034990455</v>
      </c>
      <c r="F124" s="172">
        <v>2952.3605215760363</v>
      </c>
      <c r="G124" s="172">
        <v>3027.9052493098443</v>
      </c>
      <c r="H124" s="171"/>
      <c r="I124" s="173">
        <f t="shared" si="491"/>
        <v>3096.54458</v>
      </c>
      <c r="J124" s="172">
        <f t="shared" ref="J124:L124" si="539">I124+(I124*(J80/I80*100-100)/100)</f>
        <v>3049.072206</v>
      </c>
      <c r="K124" s="172">
        <f t="shared" si="539"/>
        <v>3069.798692</v>
      </c>
      <c r="L124" s="172">
        <f t="shared" si="539"/>
        <v>3091.713864</v>
      </c>
      <c r="M124" s="171"/>
      <c r="N124" s="173">
        <f t="shared" si="493"/>
        <v>3110.178532</v>
      </c>
      <c r="O124" s="172">
        <f t="shared" ref="O124:Q124" si="540">N124+(N124*(O80/N80*100-100)/100)</f>
        <v>3130.126207</v>
      </c>
      <c r="P124" s="172">
        <f t="shared" si="540"/>
        <v>3177.733978</v>
      </c>
      <c r="Q124" s="172">
        <f t="shared" si="540"/>
        <v>3167.781638</v>
      </c>
      <c r="R124" s="171"/>
      <c r="S124" s="173">
        <f t="shared" si="495"/>
        <v>3227.765331</v>
      </c>
      <c r="T124" s="172">
        <f t="shared" ref="T124:V124" si="541">S124+(S124*(T80/S80*100-100)/100)</f>
        <v>3267.393762</v>
      </c>
      <c r="U124" s="172">
        <f t="shared" si="541"/>
        <v>3376.911384</v>
      </c>
      <c r="V124" s="172">
        <f t="shared" si="541"/>
        <v>3359.246133</v>
      </c>
      <c r="W124" s="171"/>
      <c r="X124" s="173">
        <f t="shared" si="497"/>
        <v>3415.963536</v>
      </c>
      <c r="Y124" s="172">
        <f t="shared" ref="Y124:AA124" si="542">X124+(X124*(Y80/X80*100-100)/100)</f>
        <v>3445.546162</v>
      </c>
      <c r="Z124" s="172">
        <f t="shared" si="542"/>
        <v>3517.835881</v>
      </c>
      <c r="AA124" s="172">
        <f t="shared" si="542"/>
        <v>3608.593974</v>
      </c>
      <c r="AB124" s="171"/>
      <c r="AC124" s="173">
        <f t="shared" si="499"/>
        <v>3576.973719</v>
      </c>
      <c r="AD124" s="172">
        <f t="shared" ref="AD124:AF124" si="543">AC124+(AC124*(AD80/AC80*100-100)/100)</f>
        <v>3599.721604</v>
      </c>
      <c r="AE124" s="172">
        <f t="shared" si="543"/>
        <v>3652.792043</v>
      </c>
      <c r="AF124" s="172">
        <f t="shared" si="543"/>
        <v>3708.566406</v>
      </c>
      <c r="AG124" s="171"/>
      <c r="AH124" s="173">
        <f t="shared" si="501"/>
        <v>3805.482103</v>
      </c>
      <c r="AI124" s="172">
        <f t="shared" ref="AI124:AK124" si="544">AH124+(AH124*(AI80/AH80*100-100)/100)</f>
        <v>3854.470328</v>
      </c>
      <c r="AJ124" s="172">
        <f t="shared" si="544"/>
        <v>3907.383559</v>
      </c>
      <c r="AK124" s="172">
        <f t="shared" si="544"/>
        <v>3943.172563</v>
      </c>
      <c r="AL124" s="171"/>
      <c r="AM124" s="173">
        <f t="shared" si="503"/>
        <v>3968.118851</v>
      </c>
      <c r="AN124" s="172">
        <f t="shared" ref="AN124:AP124" si="545">AM124+(AM124*(AN80/AM80*100-100)/100)</f>
        <v>3908.594716</v>
      </c>
      <c r="AO124" s="172">
        <f t="shared" si="545"/>
        <v>3885.451106</v>
      </c>
      <c r="AP124" s="172">
        <f t="shared" si="545"/>
        <v>3812.306685</v>
      </c>
      <c r="AQ124" s="171"/>
      <c r="AR124" s="173">
        <f t="shared" si="505"/>
        <v>3863.548776</v>
      </c>
      <c r="AS124" s="172">
        <f t="shared" ref="AS124:AU124" si="546">AR124+(AR124*(AS80/AR80*100-100)/100)</f>
        <v>3924.419579</v>
      </c>
      <c r="AT124" s="172">
        <f t="shared" si="546"/>
        <v>3923.835999</v>
      </c>
      <c r="AU124" s="172">
        <f t="shared" si="546"/>
        <v>3880.348226</v>
      </c>
      <c r="AV124" s="171"/>
      <c r="AW124" s="172">
        <f t="shared" si="507"/>
        <v>3874.603594</v>
      </c>
      <c r="AX124" s="172">
        <f t="shared" ref="AX124:AZ124" si="547">AW124+(AW124*(AX80/AW80*100-100)/100)</f>
        <v>4020.038816</v>
      </c>
      <c r="AY124" s="172">
        <f t="shared" si="547"/>
        <v>4114.029848</v>
      </c>
      <c r="AZ124" s="172">
        <f t="shared" si="547"/>
        <v>4087.521613</v>
      </c>
      <c r="BA124" s="171"/>
      <c r="BB124" s="172">
        <f t="shared" si="509"/>
        <v>4223.788692</v>
      </c>
      <c r="BC124" s="172">
        <f t="shared" ref="BC124:BE124" si="548">BB124+(BB124*(BC80/BB80*100-100)/100)</f>
        <v>4210.383984</v>
      </c>
      <c r="BD124" s="172">
        <f t="shared" si="548"/>
        <v>4067.38926</v>
      </c>
      <c r="BE124" s="172">
        <f t="shared" si="548"/>
        <v>4125.3753</v>
      </c>
      <c r="BF124" s="120"/>
      <c r="BG124" s="172">
        <f t="shared" si="511"/>
        <v>4307.850206</v>
      </c>
      <c r="BH124" s="172">
        <f t="shared" ref="BH124:BJ124" si="549">BG124+(BG124*(BH80/BG80*100-100)/100)</f>
        <v>4197.042739</v>
      </c>
      <c r="BI124" s="172">
        <f t="shared" si="549"/>
        <v>4152.593954</v>
      </c>
      <c r="BJ124" s="172">
        <f t="shared" si="549"/>
        <v>4114.182985</v>
      </c>
      <c r="BK124" s="32"/>
      <c r="BL124" s="172">
        <f t="shared" si="513"/>
        <v>4270.884223</v>
      </c>
      <c r="BM124" s="172">
        <f t="shared" ref="BM124:BO124" si="550">BL124+(BL124*(BM80/BL80*100-100)/100)</f>
        <v>4569.850977</v>
      </c>
      <c r="BN124" s="172">
        <f t="shared" si="550"/>
        <v>4938.231237</v>
      </c>
      <c r="BO124" s="172">
        <f t="shared" si="550"/>
        <v>4562.811864</v>
      </c>
      <c r="BP124" s="32"/>
      <c r="BQ124" s="172">
        <f t="shared" si="515"/>
        <v>4978.999434</v>
      </c>
      <c r="BR124" s="172">
        <f t="shared" ref="BR124:BT124" si="551">BQ124+(BQ124*(BR80/BQ80*100-100)/100)</f>
        <v>5021.52741</v>
      </c>
      <c r="BS124" s="172">
        <f t="shared" si="551"/>
        <v>5063.468793</v>
      </c>
      <c r="BT124" s="172">
        <f t="shared" si="551"/>
        <v>5149.404634</v>
      </c>
      <c r="BU124" s="32"/>
      <c r="BV124" s="172">
        <f t="shared" si="517"/>
        <v>5330.663677</v>
      </c>
      <c r="BW124" s="172">
        <f t="shared" ref="BW124:BY124" si="552">BV124+(BV124*(BW80/BV80*100-100)/100)</f>
        <v>5284.286903</v>
      </c>
      <c r="BX124" s="172">
        <f t="shared" si="552"/>
        <v>5206.079457</v>
      </c>
      <c r="BY124" s="172">
        <f t="shared" si="552"/>
        <v>5199.311554</v>
      </c>
      <c r="BZ124" s="32"/>
      <c r="CA124" s="172">
        <f t="shared" si="519"/>
        <v>5513.349971</v>
      </c>
      <c r="CB124" s="172">
        <f t="shared" ref="CB124:CD124" si="553">CA124+(CA124*(CB80/CA80*100-100)/100)</f>
        <v>5558.559441</v>
      </c>
      <c r="CC124" s="172">
        <f t="shared" si="553"/>
        <v>5690.853156</v>
      </c>
      <c r="CD124" s="172">
        <f t="shared" si="553"/>
        <v>5722.721933</v>
      </c>
      <c r="CE124" s="32"/>
      <c r="CF124" s="172">
        <f t="shared" si="521"/>
        <v>5627.152477</v>
      </c>
      <c r="CG124" s="172">
        <f t="shared" ref="CG124:CI124" si="554">CF124+(CF124*(CG80/CF80*100-100)/100)</f>
        <v>0</v>
      </c>
      <c r="CH124" s="172" t="str">
        <f t="shared" si="554"/>
        <v>#DIV/0!</v>
      </c>
      <c r="CI124" s="172" t="str">
        <f t="shared" si="554"/>
        <v>#DIV/0!</v>
      </c>
      <c r="CJ124" s="32"/>
    </row>
    <row r="125">
      <c r="A125" s="124">
        <v>5.0</v>
      </c>
      <c r="B125" s="84" t="s">
        <v>68</v>
      </c>
      <c r="D125" s="172">
        <v>2950.125110106947</v>
      </c>
      <c r="E125" s="172">
        <v>2948.2245759920497</v>
      </c>
      <c r="F125" s="172">
        <v>3064.1417733844182</v>
      </c>
      <c r="G125" s="172">
        <v>3142.5467494422014</v>
      </c>
      <c r="H125" s="171"/>
      <c r="I125" s="173">
        <f t="shared" si="491"/>
        <v>3213.784879</v>
      </c>
      <c r="J125" s="172">
        <f t="shared" ref="J125:L125" si="555">I125+(I125*(J81/I81*100-100)/100)</f>
        <v>3164.515122</v>
      </c>
      <c r="K125" s="172">
        <f t="shared" si="555"/>
        <v>3186.026347</v>
      </c>
      <c r="L125" s="172">
        <f t="shared" si="555"/>
        <v>3208.771264</v>
      </c>
      <c r="M125" s="171"/>
      <c r="N125" s="173">
        <f t="shared" si="493"/>
        <v>3227.935035</v>
      </c>
      <c r="O125" s="172">
        <f t="shared" ref="O125:Q125" si="556">N125+(N125*(O81/N81*100-100)/100)</f>
        <v>3248.637962</v>
      </c>
      <c r="P125" s="172">
        <f t="shared" si="556"/>
        <v>3298.048242</v>
      </c>
      <c r="Q125" s="172">
        <f t="shared" si="556"/>
        <v>3287.719089</v>
      </c>
      <c r="R125" s="171"/>
      <c r="S125" s="173">
        <f t="shared" si="495"/>
        <v>3349.973864</v>
      </c>
      <c r="T125" s="172">
        <f t="shared" ref="T125:V125" si="557">S125+(S125*(T81/S81*100-100)/100)</f>
        <v>3391.102693</v>
      </c>
      <c r="U125" s="172">
        <f t="shared" si="557"/>
        <v>3504.766833</v>
      </c>
      <c r="V125" s="172">
        <f t="shared" si="557"/>
        <v>3486.432747</v>
      </c>
      <c r="W125" s="171"/>
      <c r="X125" s="173">
        <f t="shared" si="497"/>
        <v>3545.297565</v>
      </c>
      <c r="Y125" s="172">
        <f t="shared" ref="Y125:AA125" si="558">X125+(X125*(Y81/X81*100-100)/100)</f>
        <v>3576.000238</v>
      </c>
      <c r="Z125" s="172">
        <f t="shared" si="558"/>
        <v>3651.026965</v>
      </c>
      <c r="AA125" s="172">
        <f t="shared" si="558"/>
        <v>3745.221309</v>
      </c>
      <c r="AB125" s="171"/>
      <c r="AC125" s="173">
        <f t="shared" si="499"/>
        <v>3712.403859</v>
      </c>
      <c r="AD125" s="172">
        <f t="shared" ref="AD125:AF125" si="559">AC125+(AC125*(AD81/AC81*100-100)/100)</f>
        <v>3736.013017</v>
      </c>
      <c r="AE125" s="172">
        <f t="shared" si="559"/>
        <v>3791.092791</v>
      </c>
      <c r="AF125" s="172">
        <f t="shared" si="559"/>
        <v>3848.978863</v>
      </c>
      <c r="AG125" s="171"/>
      <c r="AH125" s="173">
        <f t="shared" si="501"/>
        <v>3949.563949</v>
      </c>
      <c r="AI125" s="172">
        <f t="shared" ref="AI125:AK125" si="560">AH125+(AH125*(AI81/AH81*100-100)/100)</f>
        <v>4000.406949</v>
      </c>
      <c r="AJ125" s="172">
        <f t="shared" si="560"/>
        <v>4055.323562</v>
      </c>
      <c r="AK125" s="172">
        <f t="shared" si="560"/>
        <v>4092.467597</v>
      </c>
      <c r="AL125" s="171"/>
      <c r="AM125" s="173">
        <f t="shared" si="503"/>
        <v>4118.358393</v>
      </c>
      <c r="AN125" s="172">
        <f t="shared" ref="AN125:AP125" si="561">AM125+(AM125*(AN81/AM81*100-100)/100)</f>
        <v>4056.580576</v>
      </c>
      <c r="AO125" s="172">
        <f t="shared" si="561"/>
        <v>4032.560711</v>
      </c>
      <c r="AP125" s="172">
        <f t="shared" si="561"/>
        <v>3956.64692</v>
      </c>
      <c r="AQ125" s="171"/>
      <c r="AR125" s="173">
        <f t="shared" si="505"/>
        <v>4009.829122</v>
      </c>
      <c r="AS125" s="172">
        <f t="shared" ref="AS125:AU125" si="562">AR125+(AR125*(AS81/AR81*100-100)/100)</f>
        <v>4073.004594</v>
      </c>
      <c r="AT125" s="172">
        <f t="shared" si="562"/>
        <v>4072.398919</v>
      </c>
      <c r="AU125" s="172">
        <f t="shared" si="562"/>
        <v>4027.264627</v>
      </c>
      <c r="AV125" s="171"/>
      <c r="AW125" s="172">
        <f t="shared" si="507"/>
        <v>4021.302493</v>
      </c>
      <c r="AX125" s="172">
        <f t="shared" ref="AX125:AZ125" si="563">AW125+(AW125*(AX81/AW81*100-100)/100)</f>
        <v>4172.244134</v>
      </c>
      <c r="AY125" s="172">
        <f t="shared" si="563"/>
        <v>4269.793822</v>
      </c>
      <c r="AZ125" s="172">
        <f t="shared" si="563"/>
        <v>4242.281941</v>
      </c>
      <c r="BA125" s="171"/>
      <c r="BB125" s="172">
        <f t="shared" si="509"/>
        <v>4383.708317</v>
      </c>
      <c r="BC125" s="172">
        <f t="shared" ref="BC125:BE125" si="564">BB125+(BB125*(BC81/BB81*100-100)/100)</f>
        <v>4369.796085</v>
      </c>
      <c r="BD125" s="172">
        <f t="shared" si="564"/>
        <v>4221.387344</v>
      </c>
      <c r="BE125" s="172">
        <f t="shared" si="564"/>
        <v>4281.568831</v>
      </c>
      <c r="BF125" s="120"/>
      <c r="BG125" s="172">
        <f t="shared" si="511"/>
        <v>4470.952539</v>
      </c>
      <c r="BH125" s="172">
        <f t="shared" ref="BH125:BJ125" si="565">BG125+(BG125*(BH81/BG81*100-100)/100)</f>
        <v>4355.949718</v>
      </c>
      <c r="BI125" s="172">
        <f t="shared" si="565"/>
        <v>4309.818029</v>
      </c>
      <c r="BJ125" s="172">
        <f t="shared" si="565"/>
        <v>4269.952757</v>
      </c>
      <c r="BK125" s="32"/>
      <c r="BL125" s="172">
        <f t="shared" si="513"/>
        <v>4432.586963</v>
      </c>
      <c r="BM125" s="172">
        <f t="shared" ref="BM125:BO125" si="566">BL125+(BL125*(BM81/BL81*100-100)/100)</f>
        <v>4742.873092</v>
      </c>
      <c r="BN125" s="172">
        <f t="shared" si="566"/>
        <v>5125.200838</v>
      </c>
      <c r="BO125" s="172">
        <f t="shared" si="566"/>
        <v>4735.567466</v>
      </c>
      <c r="BP125" s="32"/>
      <c r="BQ125" s="172">
        <f t="shared" si="515"/>
        <v>5167.512587</v>
      </c>
      <c r="BR125" s="172">
        <f t="shared" ref="BR125:BT125" si="567">BQ125+(BQ125*(BR81/BQ81*100-100)/100)</f>
        <v>5211.650742</v>
      </c>
      <c r="BS125" s="172">
        <f t="shared" si="567"/>
        <v>5255.180095</v>
      </c>
      <c r="BT125" s="172">
        <f t="shared" si="567"/>
        <v>5344.369609</v>
      </c>
      <c r="BU125" s="32"/>
      <c r="BV125" s="172">
        <f t="shared" si="517"/>
        <v>5532.491419</v>
      </c>
      <c r="BW125" s="172">
        <f t="shared" ref="BW125:BY125" si="568">BV125+(BV125*(BW81/BV81*100-100)/100)</f>
        <v>5484.358744</v>
      </c>
      <c r="BX125" s="172">
        <f t="shared" si="568"/>
        <v>5403.190235</v>
      </c>
      <c r="BY125" s="172">
        <f t="shared" si="568"/>
        <v>5396.166087</v>
      </c>
      <c r="BZ125" s="32"/>
      <c r="CA125" s="172">
        <f t="shared" si="519"/>
        <v>5722.094519</v>
      </c>
      <c r="CB125" s="172">
        <f t="shared" ref="CB125:CD125" si="569">CA125+(CA125*(CB81/CA81*100-100)/100)</f>
        <v>5769.015694</v>
      </c>
      <c r="CC125" s="172">
        <f t="shared" si="569"/>
        <v>5906.318268</v>
      </c>
      <c r="CD125" s="172">
        <f t="shared" si="569"/>
        <v>5939.39365</v>
      </c>
      <c r="CE125" s="32"/>
      <c r="CF125" s="172">
        <f t="shared" si="521"/>
        <v>5840.205776</v>
      </c>
      <c r="CG125" s="172">
        <f t="shared" ref="CG125:CI125" si="570">CF125+(CF125*(CG81/CF81*100-100)/100)</f>
        <v>0</v>
      </c>
      <c r="CH125" s="172" t="str">
        <f t="shared" si="570"/>
        <v>#DIV/0!</v>
      </c>
      <c r="CI125" s="172" t="str">
        <f t="shared" si="570"/>
        <v>#DIV/0!</v>
      </c>
      <c r="CJ125" s="32"/>
    </row>
    <row r="126">
      <c r="A126" s="124">
        <v>6.0</v>
      </c>
      <c r="B126" s="84" t="s">
        <v>69</v>
      </c>
      <c r="D126" s="172">
        <v>2058.807602795919</v>
      </c>
      <c r="E126" s="172">
        <v>2057.481274610135</v>
      </c>
      <c r="F126" s="172">
        <v>2138.3765581588223</v>
      </c>
      <c r="G126" s="172">
        <v>2193.093139585074</v>
      </c>
      <c r="H126" s="171"/>
      <c r="I126" s="173">
        <f t="shared" si="491"/>
        <v>2242.808184</v>
      </c>
      <c r="J126" s="172">
        <f t="shared" ref="J126:L126" si="571">I126+(I126*(J82/I82*100-100)/100)</f>
        <v>2208.424236</v>
      </c>
      <c r="K126" s="172">
        <f t="shared" si="571"/>
        <v>2223.436302</v>
      </c>
      <c r="L126" s="172">
        <f t="shared" si="571"/>
        <v>2239.309327</v>
      </c>
      <c r="M126" s="171"/>
      <c r="N126" s="173">
        <f t="shared" si="493"/>
        <v>2252.683172</v>
      </c>
      <c r="O126" s="172">
        <f t="shared" ref="O126:Q126" si="572">N126+(N126*(O82/N82*100-100)/100)</f>
        <v>2267.13115</v>
      </c>
      <c r="P126" s="172">
        <f t="shared" si="572"/>
        <v>2301.613166</v>
      </c>
      <c r="Q126" s="172">
        <f t="shared" si="572"/>
        <v>2294.404747</v>
      </c>
      <c r="R126" s="171"/>
      <c r="S126" s="173">
        <f t="shared" si="495"/>
        <v>2337.850567</v>
      </c>
      <c r="T126" s="172">
        <f t="shared" ref="T126:V126" si="573">S126+(S126*(T82/S82*100-100)/100)</f>
        <v>2366.553196</v>
      </c>
      <c r="U126" s="172">
        <f t="shared" si="573"/>
        <v>2445.876135</v>
      </c>
      <c r="V126" s="172">
        <f t="shared" si="573"/>
        <v>2433.081303</v>
      </c>
      <c r="W126" s="171"/>
      <c r="X126" s="173">
        <f t="shared" si="497"/>
        <v>2474.161369</v>
      </c>
      <c r="Y126" s="172">
        <f t="shared" ref="Y126:AA126" si="574">X126+(X126*(Y82/X82*100-100)/100)</f>
        <v>2495.587883</v>
      </c>
      <c r="Z126" s="172">
        <f t="shared" si="574"/>
        <v>2547.946881</v>
      </c>
      <c r="AA126" s="172">
        <f t="shared" si="574"/>
        <v>2613.682409</v>
      </c>
      <c r="AB126" s="171"/>
      <c r="AC126" s="173">
        <f t="shared" si="499"/>
        <v>2590.780053</v>
      </c>
      <c r="AD126" s="172">
        <f t="shared" ref="AD126:AF126" si="575">AC126+(AC126*(AD82/AC82*100-100)/100)</f>
        <v>2607.256207</v>
      </c>
      <c r="AE126" s="172">
        <f t="shared" si="575"/>
        <v>2645.694799</v>
      </c>
      <c r="AF126" s="172">
        <f t="shared" si="575"/>
        <v>2686.091827</v>
      </c>
      <c r="AG126" s="171"/>
      <c r="AH126" s="173">
        <f t="shared" si="501"/>
        <v>2756.28727</v>
      </c>
      <c r="AI126" s="172">
        <f t="shared" ref="AI126:AK126" si="576">AH126+(AH126*(AI82/AH82*100-100)/100)</f>
        <v>2791.76914</v>
      </c>
      <c r="AJ126" s="172">
        <f t="shared" si="576"/>
        <v>2830.093867</v>
      </c>
      <c r="AK126" s="172">
        <f t="shared" si="576"/>
        <v>2856.015622</v>
      </c>
      <c r="AL126" s="171"/>
      <c r="AM126" s="173">
        <f t="shared" si="503"/>
        <v>2874.084066</v>
      </c>
      <c r="AN126" s="172">
        <f t="shared" ref="AN126:AP126" si="577">AM126+(AM126*(AN82/AM82*100-100)/100)</f>
        <v>2830.971101</v>
      </c>
      <c r="AO126" s="172">
        <f t="shared" si="577"/>
        <v>2814.208327</v>
      </c>
      <c r="AP126" s="172">
        <f t="shared" si="577"/>
        <v>2761.230272</v>
      </c>
      <c r="AQ126" s="171"/>
      <c r="AR126" s="173">
        <f t="shared" si="505"/>
        <v>2798.344604</v>
      </c>
      <c r="AS126" s="172">
        <f t="shared" ref="AS126:AU126" si="578">AR126+(AR126*(AS82/AR82*100-100)/100)</f>
        <v>2842.432951</v>
      </c>
      <c r="AT126" s="172">
        <f t="shared" si="578"/>
        <v>2842.010269</v>
      </c>
      <c r="AU126" s="172">
        <f t="shared" si="578"/>
        <v>2810.512342</v>
      </c>
      <c r="AV126" s="171"/>
      <c r="AW126" s="172">
        <f t="shared" si="507"/>
        <v>2806.35154</v>
      </c>
      <c r="AX126" s="172">
        <f t="shared" ref="AX126:AZ126" si="579">AW126+(AW126*(AX82/AW82*100-100)/100)</f>
        <v>2911.689377</v>
      </c>
      <c r="AY126" s="172">
        <f t="shared" si="579"/>
        <v>2979.766503</v>
      </c>
      <c r="AZ126" s="172">
        <f t="shared" si="579"/>
        <v>2960.566752</v>
      </c>
      <c r="BA126" s="171"/>
      <c r="BB126" s="172">
        <f t="shared" si="509"/>
        <v>3059.264158</v>
      </c>
      <c r="BC126" s="172">
        <f t="shared" ref="BC126:BE126" si="580">BB126+(BB126*(BC82/BB82*100-100)/100)</f>
        <v>3049.555211</v>
      </c>
      <c r="BD126" s="172">
        <f t="shared" si="580"/>
        <v>2945.985012</v>
      </c>
      <c r="BE126" s="172">
        <f t="shared" si="580"/>
        <v>2987.983944</v>
      </c>
      <c r="BF126" s="120"/>
      <c r="BG126" s="172">
        <f t="shared" si="511"/>
        <v>3120.149395</v>
      </c>
      <c r="BH126" s="172">
        <f t="shared" ref="BH126:BJ126" si="581">BG126+(BG126*(BH82/BG82*100-100)/100)</f>
        <v>3039.892229</v>
      </c>
      <c r="BI126" s="172">
        <f t="shared" si="581"/>
        <v>3007.698248</v>
      </c>
      <c r="BJ126" s="172">
        <f t="shared" si="581"/>
        <v>2979.877419</v>
      </c>
      <c r="BK126" s="32"/>
      <c r="BL126" s="172">
        <f t="shared" si="513"/>
        <v>3093.375161</v>
      </c>
      <c r="BM126" s="172">
        <f t="shared" ref="BM126:BO126" si="582">BL126+(BL126*(BM82/BL82*100-100)/100)</f>
        <v>3309.914942</v>
      </c>
      <c r="BN126" s="172">
        <f t="shared" si="582"/>
        <v>3576.730497</v>
      </c>
      <c r="BO126" s="172">
        <f t="shared" si="582"/>
        <v>3304.816555</v>
      </c>
      <c r="BP126" s="32"/>
      <c r="BQ126" s="172">
        <f t="shared" si="515"/>
        <v>3606.258651</v>
      </c>
      <c r="BR126" s="172">
        <f t="shared" ref="BR126:BT126" si="583">BQ126+(BQ126*(BR82/BQ82*100-100)/100)</f>
        <v>3637.061403</v>
      </c>
      <c r="BS126" s="172">
        <f t="shared" si="583"/>
        <v>3667.439288</v>
      </c>
      <c r="BT126" s="172">
        <f t="shared" si="583"/>
        <v>3729.682089</v>
      </c>
      <c r="BU126" s="32"/>
      <c r="BV126" s="172">
        <f t="shared" si="517"/>
        <v>3860.966899</v>
      </c>
      <c r="BW126" s="172">
        <f t="shared" ref="BW126:BY126" si="584">BV126+(BV126*(BW82/BV82*100-100)/100)</f>
        <v>3827.376486</v>
      </c>
      <c r="BX126" s="172">
        <f t="shared" si="584"/>
        <v>3770.731314</v>
      </c>
      <c r="BY126" s="172">
        <f t="shared" si="584"/>
        <v>3765.829364</v>
      </c>
      <c r="BZ126" s="32"/>
      <c r="CA126" s="172">
        <f t="shared" si="519"/>
        <v>3993.285457</v>
      </c>
      <c r="CB126" s="172">
        <f t="shared" ref="CB126:CD126" si="585">CA126+(CA126*(CB82/CA82*100-100)/100)</f>
        <v>4026.030398</v>
      </c>
      <c r="CC126" s="172">
        <f t="shared" si="585"/>
        <v>4121.849922</v>
      </c>
      <c r="CD126" s="172">
        <f t="shared" si="585"/>
        <v>4144.932281</v>
      </c>
      <c r="CE126" s="32"/>
      <c r="CF126" s="172">
        <f t="shared" si="521"/>
        <v>4075.711912</v>
      </c>
      <c r="CG126" s="172">
        <f t="shared" ref="CG126:CI126" si="586">CF126+(CF126*(CG82/CF82*100-100)/100)</f>
        <v>0</v>
      </c>
      <c r="CH126" s="172" t="str">
        <f t="shared" si="586"/>
        <v>#DIV/0!</v>
      </c>
      <c r="CI126" s="172" t="str">
        <f t="shared" si="586"/>
        <v>#DIV/0!</v>
      </c>
      <c r="CJ126" s="32"/>
    </row>
    <row r="127">
      <c r="A127" s="124">
        <v>7.0</v>
      </c>
      <c r="B127" s="84" t="s">
        <v>70</v>
      </c>
      <c r="D127" s="172">
        <v>2650.0018056139365</v>
      </c>
      <c r="E127" s="172">
        <v>2648.294617393732</v>
      </c>
      <c r="F127" s="172">
        <v>2752.4192802221405</v>
      </c>
      <c r="G127" s="172">
        <v>2822.8479299802016</v>
      </c>
      <c r="H127" s="171"/>
      <c r="I127" s="173">
        <f t="shared" si="491"/>
        <v>2886.838833</v>
      </c>
      <c r="J127" s="172">
        <f t="shared" ref="J127:L127" si="587">I127+(I127*(J83/I83*100-100)/100)</f>
        <v>2842.581407</v>
      </c>
      <c r="K127" s="172">
        <f t="shared" si="587"/>
        <v>2861.904244</v>
      </c>
      <c r="L127" s="172">
        <f t="shared" si="587"/>
        <v>2882.335266</v>
      </c>
      <c r="M127" s="171"/>
      <c r="N127" s="173">
        <f t="shared" si="493"/>
        <v>2899.549461</v>
      </c>
      <c r="O127" s="172">
        <f t="shared" ref="O127:Q127" si="588">N127+(N127*(O83/N83*100-100)/100)</f>
        <v>2918.146229</v>
      </c>
      <c r="P127" s="172">
        <f t="shared" si="588"/>
        <v>2962.529882</v>
      </c>
      <c r="Q127" s="172">
        <f t="shared" si="588"/>
        <v>2953.251539</v>
      </c>
      <c r="R127" s="171"/>
      <c r="S127" s="173">
        <f t="shared" si="495"/>
        <v>3009.172987</v>
      </c>
      <c r="T127" s="172">
        <f t="shared" ref="T127:V127" si="589">S127+(S127*(T83/S83*100-100)/100)</f>
        <v>3046.117682</v>
      </c>
      <c r="U127" s="172">
        <f t="shared" si="589"/>
        <v>3148.218496</v>
      </c>
      <c r="V127" s="172">
        <f t="shared" si="589"/>
        <v>3131.74958</v>
      </c>
      <c r="W127" s="171"/>
      <c r="X127" s="173">
        <f t="shared" si="497"/>
        <v>3184.625939</v>
      </c>
      <c r="Y127" s="172">
        <f t="shared" ref="Y127:AA127" si="590">X127+(X127*(Y83/X83*100-100)/100)</f>
        <v>3212.205155</v>
      </c>
      <c r="Z127" s="172">
        <f t="shared" si="590"/>
        <v>3279.599233</v>
      </c>
      <c r="AA127" s="172">
        <f t="shared" si="590"/>
        <v>3364.210961</v>
      </c>
      <c r="AB127" s="171"/>
      <c r="AC127" s="173">
        <f t="shared" si="499"/>
        <v>3334.732109</v>
      </c>
      <c r="AD127" s="172">
        <f t="shared" ref="AD127:AF127" si="591">AC127+(AC127*(AD83/AC83*100-100)/100)</f>
        <v>3355.93945</v>
      </c>
      <c r="AE127" s="172">
        <f t="shared" si="591"/>
        <v>3405.415827</v>
      </c>
      <c r="AF127" s="172">
        <f t="shared" si="591"/>
        <v>3457.41301</v>
      </c>
      <c r="AG127" s="171"/>
      <c r="AH127" s="173">
        <f t="shared" si="501"/>
        <v>3547.765334</v>
      </c>
      <c r="AI127" s="172">
        <f t="shared" ref="AI127:AK127" si="592">AH127+(AH127*(AI83/AH83*100-100)/100)</f>
        <v>3593.435953</v>
      </c>
      <c r="AJ127" s="172">
        <f t="shared" si="592"/>
        <v>3642.765768</v>
      </c>
      <c r="AK127" s="172">
        <f t="shared" si="592"/>
        <v>3676.131051</v>
      </c>
      <c r="AL127" s="171"/>
      <c r="AM127" s="173">
        <f t="shared" si="503"/>
        <v>3699.387914</v>
      </c>
      <c r="AN127" s="172">
        <f t="shared" ref="AN127:AP127" si="593">AM127+(AM127*(AN83/AM83*100-100)/100)</f>
        <v>3643.894902</v>
      </c>
      <c r="AO127" s="172">
        <f t="shared" si="593"/>
        <v>3622.318636</v>
      </c>
      <c r="AP127" s="172">
        <f t="shared" si="593"/>
        <v>3554.127738</v>
      </c>
      <c r="AQ127" s="171"/>
      <c r="AR127" s="173">
        <f t="shared" si="505"/>
        <v>3601.899587</v>
      </c>
      <c r="AS127" s="172">
        <f t="shared" ref="AS127:AU127" si="594">AR127+(AR127*(AS83/AR83*100-100)/100)</f>
        <v>3658.648066</v>
      </c>
      <c r="AT127" s="172">
        <f t="shared" si="594"/>
        <v>3658.104008</v>
      </c>
      <c r="AU127" s="172">
        <f t="shared" si="594"/>
        <v>3617.561335</v>
      </c>
      <c r="AV127" s="171"/>
      <c r="AW127" s="172">
        <f t="shared" si="507"/>
        <v>3612.205744</v>
      </c>
      <c r="AX127" s="172">
        <f t="shared" ref="AX127:AZ127" si="595">AW127+(AW127*(AX83/AW83*100-100)/100)</f>
        <v>3747.791729</v>
      </c>
      <c r="AY127" s="172">
        <f t="shared" si="595"/>
        <v>3835.417453</v>
      </c>
      <c r="AZ127" s="172">
        <f t="shared" si="595"/>
        <v>3810.704423</v>
      </c>
      <c r="BA127" s="171"/>
      <c r="BB127" s="172">
        <f t="shared" si="509"/>
        <v>3937.743154</v>
      </c>
      <c r="BC127" s="172">
        <f t="shared" ref="BC127:BE127" si="596">BB127+(BB127*(BC83/BB83*100-100)/100)</f>
        <v>3925.246246</v>
      </c>
      <c r="BD127" s="172">
        <f t="shared" si="596"/>
        <v>3791.935483</v>
      </c>
      <c r="BE127" s="172">
        <f t="shared" si="596"/>
        <v>3845.994563</v>
      </c>
      <c r="BF127" s="120"/>
      <c r="BG127" s="172">
        <f t="shared" si="511"/>
        <v>4016.111812</v>
      </c>
      <c r="BH127" s="172">
        <f t="shared" ref="BH127:BJ127" si="597">BG127+(BG127*(BH83/BG83*100-100)/100)</f>
        <v>3912.808503</v>
      </c>
      <c r="BI127" s="172">
        <f t="shared" si="597"/>
        <v>3871.369902</v>
      </c>
      <c r="BJ127" s="172">
        <f t="shared" si="597"/>
        <v>3835.56022</v>
      </c>
      <c r="BK127" s="32"/>
      <c r="BL127" s="172">
        <f t="shared" si="513"/>
        <v>3981.649258</v>
      </c>
      <c r="BM127" s="172">
        <f t="shared" ref="BM127:BO127" si="598">BL127+(BL127*(BM83/BL83*100-100)/100)</f>
        <v>4260.369235</v>
      </c>
      <c r="BN127" s="172">
        <f t="shared" si="598"/>
        <v>4603.801862</v>
      </c>
      <c r="BO127" s="172">
        <f t="shared" si="598"/>
        <v>4253.806828</v>
      </c>
      <c r="BP127" s="32"/>
      <c r="BQ127" s="172">
        <f t="shared" si="515"/>
        <v>4641.809135</v>
      </c>
      <c r="BR127" s="172">
        <f t="shared" ref="BR127:BT127" si="599">BQ127+(BQ127*(BR83/BQ83*100-100)/100)</f>
        <v>4681.45701</v>
      </c>
      <c r="BS127" s="172">
        <f t="shared" si="599"/>
        <v>4720.558018</v>
      </c>
      <c r="BT127" s="172">
        <f t="shared" si="599"/>
        <v>4800.674068</v>
      </c>
      <c r="BU127" s="32"/>
      <c r="BV127" s="172">
        <f t="shared" si="517"/>
        <v>4969.657795</v>
      </c>
      <c r="BW127" s="172">
        <f t="shared" ref="BW127:BY127" si="600">BV127+(BV127*(BW83/BV83*100-100)/100)</f>
        <v>4926.421773</v>
      </c>
      <c r="BX127" s="172">
        <f t="shared" si="600"/>
        <v>4853.51073</v>
      </c>
      <c r="BY127" s="172">
        <f t="shared" si="600"/>
        <v>4847.201166</v>
      </c>
      <c r="BZ127" s="32"/>
      <c r="CA127" s="172">
        <f t="shared" si="519"/>
        <v>5139.972117</v>
      </c>
      <c r="CB127" s="172">
        <f t="shared" ref="CB127:CD127" si="601">CA127+(CA127*(CB83/CA83*100-100)/100)</f>
        <v>5182.119888</v>
      </c>
      <c r="CC127" s="172">
        <f t="shared" si="601"/>
        <v>5305.454342</v>
      </c>
      <c r="CD127" s="172">
        <f t="shared" si="601"/>
        <v>5335.164886</v>
      </c>
      <c r="CE127" s="32"/>
      <c r="CF127" s="172">
        <f t="shared" si="521"/>
        <v>5246.067632</v>
      </c>
      <c r="CG127" s="172">
        <f t="shared" ref="CG127:CI127" si="602">CF127+(CF127*(CG83/CF83*100-100)/100)</f>
        <v>0</v>
      </c>
      <c r="CH127" s="172" t="str">
        <f t="shared" si="602"/>
        <v>#DIV/0!</v>
      </c>
      <c r="CI127" s="172" t="str">
        <f t="shared" si="602"/>
        <v>#DIV/0!</v>
      </c>
      <c r="CJ127" s="32"/>
    </row>
    <row r="128">
      <c r="A128" s="124">
        <v>8.0</v>
      </c>
      <c r="B128" s="84" t="s">
        <v>71</v>
      </c>
      <c r="D128" s="172">
        <v>2492.920298584364</v>
      </c>
      <c r="E128" s="172">
        <v>2491.3143056531003</v>
      </c>
      <c r="F128" s="172">
        <v>2589.266874967692</v>
      </c>
      <c r="G128" s="172">
        <v>2655.5207960826942</v>
      </c>
      <c r="H128" s="171"/>
      <c r="I128" s="173">
        <f t="shared" si="491"/>
        <v>2715.718575</v>
      </c>
      <c r="J128" s="172">
        <f t="shared" ref="J128:L128" si="603">I128+(I128*(J84/I84*100-100)/100)</f>
        <v>2674.084552</v>
      </c>
      <c r="K128" s="172">
        <f t="shared" si="603"/>
        <v>2692.262008</v>
      </c>
      <c r="L128" s="172">
        <f t="shared" si="603"/>
        <v>2711.481961</v>
      </c>
      <c r="M128" s="171"/>
      <c r="N128" s="173">
        <f t="shared" si="493"/>
        <v>2727.675767</v>
      </c>
      <c r="O128" s="172">
        <f t="shared" ref="O128:Q128" si="604">N128+(N128*(O84/N84*100-100)/100)</f>
        <v>2745.170193</v>
      </c>
      <c r="P128" s="172">
        <f t="shared" si="604"/>
        <v>2786.922961</v>
      </c>
      <c r="Q128" s="172">
        <f t="shared" si="604"/>
        <v>2778.194601</v>
      </c>
      <c r="R128" s="171"/>
      <c r="S128" s="173">
        <f t="shared" si="495"/>
        <v>2830.801249</v>
      </c>
      <c r="T128" s="172">
        <f t="shared" ref="T128:V128" si="605">S128+(S128*(T84/S84*100-100)/100)</f>
        <v>2865.55601</v>
      </c>
      <c r="U128" s="172">
        <f t="shared" si="605"/>
        <v>2961.604696</v>
      </c>
      <c r="V128" s="172">
        <f t="shared" si="605"/>
        <v>2946.111992</v>
      </c>
      <c r="W128" s="171"/>
      <c r="X128" s="173">
        <f t="shared" si="497"/>
        <v>2995.854052</v>
      </c>
      <c r="Y128" s="172">
        <f t="shared" ref="Y128:AA128" si="606">X128+(X128*(Y84/X84*100-100)/100)</f>
        <v>3021.798482</v>
      </c>
      <c r="Z128" s="172">
        <f t="shared" si="606"/>
        <v>3085.197709</v>
      </c>
      <c r="AA128" s="172">
        <f t="shared" si="606"/>
        <v>3164.793992</v>
      </c>
      <c r="AB128" s="171"/>
      <c r="AC128" s="173">
        <f t="shared" si="499"/>
        <v>3137.062529</v>
      </c>
      <c r="AD128" s="172">
        <f t="shared" ref="AD128:AF128" si="607">AC128+(AC128*(AD84/AC84*100-100)/100)</f>
        <v>3157.012784</v>
      </c>
      <c r="AE128" s="172">
        <f t="shared" si="607"/>
        <v>3203.556398</v>
      </c>
      <c r="AF128" s="172">
        <f t="shared" si="607"/>
        <v>3252.471397</v>
      </c>
      <c r="AG128" s="171"/>
      <c r="AH128" s="173">
        <f t="shared" si="501"/>
        <v>3337.467996</v>
      </c>
      <c r="AI128" s="172">
        <f t="shared" ref="AI128:AK128" si="608">AH128+(AH128*(AI84/AH84*100-100)/100)</f>
        <v>3380.431444</v>
      </c>
      <c r="AJ128" s="172">
        <f t="shared" si="608"/>
        <v>3426.837184</v>
      </c>
      <c r="AK128" s="172">
        <f t="shared" si="608"/>
        <v>3458.224707</v>
      </c>
      <c r="AL128" s="171"/>
      <c r="AM128" s="173">
        <f t="shared" si="503"/>
        <v>3480.102996</v>
      </c>
      <c r="AN128" s="172">
        <f t="shared" ref="AN128:AP128" si="609">AM128+(AM128*(AN84/AM84*100-100)/100)</f>
        <v>3427.899388</v>
      </c>
      <c r="AO128" s="172">
        <f t="shared" si="609"/>
        <v>3407.602076</v>
      </c>
      <c r="AP128" s="172">
        <f t="shared" si="609"/>
        <v>3343.453262</v>
      </c>
      <c r="AQ128" s="171"/>
      <c r="AR128" s="173">
        <f t="shared" si="505"/>
        <v>3388.393387</v>
      </c>
      <c r="AS128" s="172">
        <f t="shared" ref="AS128:AU128" si="610">AR128+(AR128*(AS84/AR84*100-100)/100)</f>
        <v>3441.778043</v>
      </c>
      <c r="AT128" s="172">
        <f t="shared" si="610"/>
        <v>3441.266235</v>
      </c>
      <c r="AU128" s="172">
        <f t="shared" si="610"/>
        <v>3403.12677</v>
      </c>
      <c r="AV128" s="171"/>
      <c r="AW128" s="172">
        <f t="shared" si="507"/>
        <v>3398.088636</v>
      </c>
      <c r="AX128" s="172">
        <f t="shared" ref="AX128:AZ128" si="611">AW128+(AW128*(AX84/AW84*100-100)/100)</f>
        <v>3525.637627</v>
      </c>
      <c r="AY128" s="172">
        <f t="shared" si="611"/>
        <v>3608.069248</v>
      </c>
      <c r="AZ128" s="172">
        <f t="shared" si="611"/>
        <v>3584.821107</v>
      </c>
      <c r="BA128" s="171"/>
      <c r="BB128" s="172">
        <f t="shared" si="509"/>
        <v>3704.329491</v>
      </c>
      <c r="BC128" s="172">
        <f t="shared" ref="BC128:BE128" si="612">BB128+(BB128*(BC84/BB84*100-100)/100)</f>
        <v>3692.57335</v>
      </c>
      <c r="BD128" s="172">
        <f t="shared" si="612"/>
        <v>3567.164715</v>
      </c>
      <c r="BE128" s="172">
        <f t="shared" si="612"/>
        <v>3618.019389</v>
      </c>
      <c r="BF128" s="120"/>
      <c r="BG128" s="172">
        <f t="shared" si="511"/>
        <v>3778.052768</v>
      </c>
      <c r="BH128" s="172">
        <f t="shared" ref="BH128:BJ128" si="613">BG128+(BG128*(BH84/BG84*100-100)/100)</f>
        <v>3680.872867</v>
      </c>
      <c r="BI128" s="172">
        <f t="shared" si="613"/>
        <v>3641.890579</v>
      </c>
      <c r="BJ128" s="172">
        <f t="shared" si="613"/>
        <v>3608.203552</v>
      </c>
      <c r="BK128" s="32"/>
      <c r="BL128" s="172">
        <f t="shared" si="513"/>
        <v>3745.633016</v>
      </c>
      <c r="BM128" s="172">
        <f t="shared" ref="BM128:BO128" si="614">BL128+(BL128*(BM84/BL84*100-100)/100)</f>
        <v>4007.831588</v>
      </c>
      <c r="BN128" s="172">
        <f t="shared" si="614"/>
        <v>4330.906903</v>
      </c>
      <c r="BO128" s="172">
        <f t="shared" si="614"/>
        <v>4001.658174</v>
      </c>
      <c r="BP128" s="32"/>
      <c r="BQ128" s="172">
        <f t="shared" si="515"/>
        <v>4366.661257</v>
      </c>
      <c r="BR128" s="172">
        <f t="shared" ref="BR128:BT128" si="615">BQ128+(BQ128*(BR84/BQ84*100-100)/100)</f>
        <v>4403.958964</v>
      </c>
      <c r="BS128" s="172">
        <f t="shared" si="615"/>
        <v>4440.74222</v>
      </c>
      <c r="BT128" s="172">
        <f t="shared" si="615"/>
        <v>4516.109312</v>
      </c>
      <c r="BU128" s="32"/>
      <c r="BV128" s="172">
        <f t="shared" si="517"/>
        <v>4675.07636</v>
      </c>
      <c r="BW128" s="172">
        <f t="shared" ref="BW128:BY128" si="616">BV128+(BV128*(BW84/BV84*100-100)/100)</f>
        <v>4634.403196</v>
      </c>
      <c r="BX128" s="172">
        <f t="shared" si="616"/>
        <v>4565.814028</v>
      </c>
      <c r="BY128" s="172">
        <f t="shared" si="616"/>
        <v>4559.87847</v>
      </c>
      <c r="BZ128" s="32"/>
      <c r="CA128" s="172">
        <f t="shared" si="519"/>
        <v>4835.29513</v>
      </c>
      <c r="CB128" s="172">
        <f t="shared" ref="CB128:CD128" si="617">CA128+(CA128*(CB84/CA84*100-100)/100)</f>
        <v>4874.94455</v>
      </c>
      <c r="CC128" s="172">
        <f t="shared" si="617"/>
        <v>4990.96823</v>
      </c>
      <c r="CD128" s="172">
        <f t="shared" si="617"/>
        <v>5018.917652</v>
      </c>
      <c r="CE128" s="32"/>
      <c r="CF128" s="172">
        <f t="shared" si="521"/>
        <v>4935.101727</v>
      </c>
      <c r="CG128" s="172">
        <f t="shared" ref="CG128:CI128" si="618">CF128+(CF128*(CG84/CF84*100-100)/100)</f>
        <v>0</v>
      </c>
      <c r="CH128" s="172" t="str">
        <f t="shared" si="618"/>
        <v>#DIV/0!</v>
      </c>
      <c r="CI128" s="172" t="str">
        <f t="shared" si="618"/>
        <v>#DIV/0!</v>
      </c>
      <c r="CJ128" s="32"/>
    </row>
    <row r="129">
      <c r="A129" s="124">
        <v>9.0</v>
      </c>
      <c r="B129" s="84" t="s">
        <v>72</v>
      </c>
      <c r="D129" s="172">
        <v>2408.925841353625</v>
      </c>
      <c r="E129" s="172">
        <v>2407.373959460189</v>
      </c>
      <c r="F129" s="172">
        <v>2502.026193461771</v>
      </c>
      <c r="G129" s="172">
        <v>2566.047808094042</v>
      </c>
      <c r="H129" s="171"/>
      <c r="I129" s="173">
        <f t="shared" si="491"/>
        <v>2624.217331</v>
      </c>
      <c r="J129" s="172">
        <f t="shared" ref="J129:L129" si="619">I129+(I129*(J85/I85*100-100)/100)</f>
        <v>2583.986092</v>
      </c>
      <c r="K129" s="172">
        <f t="shared" si="619"/>
        <v>2601.551091</v>
      </c>
      <c r="L129" s="172">
        <f t="shared" si="619"/>
        <v>2620.123462</v>
      </c>
      <c r="M129" s="171"/>
      <c r="N129" s="173">
        <f t="shared" si="493"/>
        <v>2635.771647</v>
      </c>
      <c r="O129" s="172">
        <f t="shared" ref="O129:Q129" si="620">N129+(N129*(O85/N85*100-100)/100)</f>
        <v>2652.67663</v>
      </c>
      <c r="P129" s="172">
        <f t="shared" si="620"/>
        <v>2693.022614</v>
      </c>
      <c r="Q129" s="172">
        <f t="shared" si="620"/>
        <v>2684.58834</v>
      </c>
      <c r="R129" s="171"/>
      <c r="S129" s="173">
        <f t="shared" si="495"/>
        <v>2735.422502</v>
      </c>
      <c r="T129" s="172">
        <f t="shared" ref="T129:V129" si="621">S129+(S129*(T85/S85*100-100)/100)</f>
        <v>2769.006264</v>
      </c>
      <c r="U129" s="172">
        <f t="shared" si="621"/>
        <v>2861.818763</v>
      </c>
      <c r="V129" s="172">
        <f t="shared" si="621"/>
        <v>2846.848057</v>
      </c>
      <c r="W129" s="171"/>
      <c r="X129" s="173">
        <f t="shared" si="497"/>
        <v>2894.914148</v>
      </c>
      <c r="Y129" s="172">
        <f t="shared" ref="Y129:AA129" si="622">X129+(X129*(Y85/X85*100-100)/100)</f>
        <v>2919.984428</v>
      </c>
      <c r="Z129" s="172">
        <f t="shared" si="622"/>
        <v>2981.247532</v>
      </c>
      <c r="AA129" s="172">
        <f t="shared" si="622"/>
        <v>3058.161962</v>
      </c>
      <c r="AB129" s="171"/>
      <c r="AC129" s="173">
        <f t="shared" si="499"/>
        <v>3031.36486</v>
      </c>
      <c r="AD129" s="172">
        <f t="shared" ref="AD129:AF129" si="623">AC129+(AC129*(AD85/AC85*100-100)/100)</f>
        <v>3050.642927</v>
      </c>
      <c r="AE129" s="172">
        <f t="shared" si="623"/>
        <v>3095.618338</v>
      </c>
      <c r="AF129" s="172">
        <f t="shared" si="623"/>
        <v>3142.885234</v>
      </c>
      <c r="AG129" s="171"/>
      <c r="AH129" s="173">
        <f t="shared" si="501"/>
        <v>3225.018026</v>
      </c>
      <c r="AI129" s="172">
        <f t="shared" ref="AI129:AK129" si="624">AH129+(AH129*(AI85/AH85*100-100)/100)</f>
        <v>3266.533898</v>
      </c>
      <c r="AJ129" s="172">
        <f t="shared" si="624"/>
        <v>3311.376081</v>
      </c>
      <c r="AK129" s="172">
        <f t="shared" si="624"/>
        <v>3341.706057</v>
      </c>
      <c r="AL129" s="171"/>
      <c r="AM129" s="173">
        <f t="shared" si="503"/>
        <v>3362.847197</v>
      </c>
      <c r="AN129" s="172">
        <f t="shared" ref="AN129:AP129" si="625">AM129+(AM129*(AN85/AM85*100-100)/100)</f>
        <v>3312.402495</v>
      </c>
      <c r="AO129" s="172">
        <f t="shared" si="625"/>
        <v>3292.789065</v>
      </c>
      <c r="AP129" s="172">
        <f t="shared" si="625"/>
        <v>3230.801629</v>
      </c>
      <c r="AQ129" s="171"/>
      <c r="AR129" s="173">
        <f t="shared" si="505"/>
        <v>3274.227577</v>
      </c>
      <c r="AS129" s="172">
        <f t="shared" ref="AS129:AU129" si="626">AR129+(AR129*(AS85/AR85*100-100)/100)</f>
        <v>3325.813534</v>
      </c>
      <c r="AT129" s="172">
        <f t="shared" si="626"/>
        <v>3325.31897</v>
      </c>
      <c r="AU129" s="172">
        <f t="shared" si="626"/>
        <v>3288.464545</v>
      </c>
      <c r="AV129" s="171"/>
      <c r="AW129" s="172">
        <f t="shared" si="507"/>
        <v>3283.596163</v>
      </c>
      <c r="AX129" s="172">
        <f t="shared" ref="AX129:AZ129" si="627">AW129+(AW129*(AX85/AW85*100-100)/100)</f>
        <v>3406.84762</v>
      </c>
      <c r="AY129" s="172">
        <f t="shared" si="627"/>
        <v>3486.501857</v>
      </c>
      <c r="AZ129" s="172">
        <f t="shared" si="627"/>
        <v>3464.03702</v>
      </c>
      <c r="BA129" s="171"/>
      <c r="BB129" s="172">
        <f t="shared" si="509"/>
        <v>3579.518784</v>
      </c>
      <c r="BC129" s="172">
        <f t="shared" ref="BC129:BE129" si="628">BB129+(BB129*(BC85/BB85*100-100)/100)</f>
        <v>3568.158745</v>
      </c>
      <c r="BD129" s="172">
        <f t="shared" si="628"/>
        <v>3446.975528</v>
      </c>
      <c r="BE129" s="172">
        <f t="shared" si="628"/>
        <v>3496.116745</v>
      </c>
      <c r="BF129" s="120"/>
      <c r="BG129" s="172">
        <f t="shared" si="511"/>
        <v>3650.758088</v>
      </c>
      <c r="BH129" s="172">
        <f t="shared" ref="BH129:BJ129" si="629">BG129+(BG129*(BH85/BG85*100-100)/100)</f>
        <v>3556.852488</v>
      </c>
      <c r="BI129" s="172">
        <f t="shared" si="629"/>
        <v>3519.183639</v>
      </c>
      <c r="BJ129" s="172">
        <f t="shared" si="629"/>
        <v>3486.631636</v>
      </c>
      <c r="BK129" s="32"/>
      <c r="BL129" s="172">
        <f t="shared" si="513"/>
        <v>3619.430661</v>
      </c>
      <c r="BM129" s="172">
        <f t="shared" ref="BM129:BO129" si="630">BL129+(BL129*(BM85/BL85*100-100)/100)</f>
        <v>3872.794925</v>
      </c>
      <c r="BN129" s="172">
        <f t="shared" si="630"/>
        <v>4184.984799</v>
      </c>
      <c r="BO129" s="172">
        <f t="shared" si="630"/>
        <v>3866.829513</v>
      </c>
      <c r="BP129" s="32"/>
      <c r="BQ129" s="172">
        <f t="shared" si="515"/>
        <v>4219.534474</v>
      </c>
      <c r="BR129" s="172">
        <f t="shared" ref="BR129:BT129" si="631">BQ129+(BQ129*(BR85/BQ85*100-100)/100)</f>
        <v>4255.575503</v>
      </c>
      <c r="BS129" s="172">
        <f t="shared" si="631"/>
        <v>4291.119414</v>
      </c>
      <c r="BT129" s="172">
        <f t="shared" si="631"/>
        <v>4363.947147</v>
      </c>
      <c r="BU129" s="32"/>
      <c r="BV129" s="172">
        <f t="shared" si="517"/>
        <v>4517.558086</v>
      </c>
      <c r="BW129" s="172">
        <f t="shared" ref="BW129:BY129" si="632">BV129+(BV129*(BW85/BV85*100-100)/100)</f>
        <v>4478.255331</v>
      </c>
      <c r="BX129" s="172">
        <f t="shared" si="632"/>
        <v>4411.977152</v>
      </c>
      <c r="BY129" s="172">
        <f t="shared" si="632"/>
        <v>4406.241582</v>
      </c>
      <c r="BZ129" s="32"/>
      <c r="CA129" s="172">
        <f t="shared" si="519"/>
        <v>4672.378573</v>
      </c>
      <c r="CB129" s="172">
        <f t="shared" ref="CB129:CD129" si="633">CA129+(CA129*(CB85/CA85*100-100)/100)</f>
        <v>4710.692078</v>
      </c>
      <c r="CC129" s="172">
        <f t="shared" si="633"/>
        <v>4822.806549</v>
      </c>
      <c r="CD129" s="172">
        <f t="shared" si="633"/>
        <v>4849.814266</v>
      </c>
      <c r="CE129" s="32"/>
      <c r="CF129" s="172">
        <f t="shared" si="521"/>
        <v>4768.822368</v>
      </c>
      <c r="CG129" s="172">
        <f t="shared" ref="CG129:CI129" si="634">CF129+(CF129*(CG85/CF85*100-100)/100)</f>
        <v>0</v>
      </c>
      <c r="CH129" s="172" t="str">
        <f t="shared" si="634"/>
        <v>#DIV/0!</v>
      </c>
      <c r="CI129" s="172" t="str">
        <f t="shared" si="634"/>
        <v>#DIV/0!</v>
      </c>
      <c r="CJ129" s="32"/>
    </row>
    <row r="130">
      <c r="A130" s="124"/>
      <c r="B130" s="159" t="s">
        <v>90</v>
      </c>
      <c r="D130" s="172"/>
      <c r="E130" s="172"/>
      <c r="F130" s="172"/>
      <c r="G130" s="172"/>
      <c r="H130" s="171"/>
      <c r="I130" s="173"/>
      <c r="J130" s="172"/>
      <c r="K130" s="172"/>
      <c r="L130" s="172"/>
      <c r="M130" s="171"/>
      <c r="N130" s="173"/>
      <c r="O130" s="172"/>
      <c r="P130" s="172"/>
      <c r="Q130" s="172"/>
      <c r="R130" s="171"/>
      <c r="S130" s="173"/>
      <c r="T130" s="172"/>
      <c r="U130" s="172"/>
      <c r="V130" s="172"/>
      <c r="W130" s="171"/>
      <c r="X130" s="173"/>
      <c r="Y130" s="172"/>
      <c r="Z130" s="172"/>
      <c r="AA130" s="172"/>
      <c r="AB130" s="171"/>
      <c r="AC130" s="173"/>
      <c r="AD130" s="172"/>
      <c r="AE130" s="172"/>
      <c r="AF130" s="172"/>
      <c r="AG130" s="171"/>
      <c r="AH130" s="173"/>
      <c r="AI130" s="172"/>
      <c r="AJ130" s="172"/>
      <c r="AK130" s="172"/>
      <c r="AL130" s="171"/>
      <c r="AM130" s="173"/>
      <c r="AN130" s="172"/>
      <c r="AO130" s="172"/>
      <c r="AP130" s="172"/>
      <c r="AQ130" s="171"/>
      <c r="AR130" s="173"/>
      <c r="AS130" s="172"/>
      <c r="AT130" s="172"/>
      <c r="AU130" s="172"/>
      <c r="AV130" s="171"/>
      <c r="AW130" s="172"/>
      <c r="AX130" s="172"/>
      <c r="AY130" s="172"/>
      <c r="AZ130" s="172"/>
      <c r="BA130" s="171"/>
      <c r="BB130" s="172"/>
      <c r="BC130" s="172"/>
      <c r="BD130" s="172"/>
      <c r="BE130" s="172"/>
      <c r="BF130" s="120"/>
      <c r="BG130" s="172"/>
      <c r="BH130" s="172"/>
      <c r="BI130" s="172"/>
      <c r="BJ130" s="172"/>
      <c r="BK130" s="32"/>
      <c r="BL130" s="172"/>
      <c r="BM130" s="172"/>
      <c r="BN130" s="172"/>
      <c r="BO130" s="172"/>
      <c r="BP130" s="32"/>
      <c r="BQ130" s="172"/>
      <c r="BR130" s="172"/>
      <c r="BS130" s="32"/>
      <c r="BT130" s="32"/>
      <c r="BU130" s="32"/>
      <c r="BV130" s="172"/>
      <c r="BW130" s="172"/>
      <c r="BX130" s="32"/>
      <c r="BY130" s="32"/>
      <c r="BZ130" s="32"/>
      <c r="CA130" s="172"/>
      <c r="CB130" s="172"/>
      <c r="CC130" s="32"/>
      <c r="CD130" s="32"/>
      <c r="CE130" s="32"/>
      <c r="CF130" s="172"/>
      <c r="CG130" s="172"/>
      <c r="CH130" s="32"/>
      <c r="CI130" s="32"/>
      <c r="CJ130" s="32"/>
    </row>
    <row r="131">
      <c r="A131" s="124">
        <v>10.0</v>
      </c>
      <c r="B131" s="84" t="s">
        <v>74</v>
      </c>
      <c r="D131" s="172">
        <v>12513.144225997059</v>
      </c>
      <c r="E131" s="172">
        <v>12505.082989066923</v>
      </c>
      <c r="F131" s="172">
        <v>12996.753191213571</v>
      </c>
      <c r="G131" s="172">
        <v>13329.312908794851</v>
      </c>
      <c r="H131" s="171"/>
      <c r="I131" s="173">
        <f>G131+(G131*(I87/G87*100-100)/100)</f>
        <v>13631.47399</v>
      </c>
      <c r="J131" s="172">
        <f t="shared" ref="J131:L131" si="635">I131+(I131*(J87/I87*100-100)/100)</f>
        <v>13422.49317</v>
      </c>
      <c r="K131" s="172">
        <f t="shared" si="635"/>
        <v>13513.7344</v>
      </c>
      <c r="L131" s="172">
        <f t="shared" si="635"/>
        <v>13610.20842</v>
      </c>
      <c r="M131" s="171"/>
      <c r="N131" s="173">
        <f>L131+(L131*(N87/L87*100-100)/100)</f>
        <v>13691.49278</v>
      </c>
      <c r="O131" s="172">
        <f t="shared" ref="O131:Q131" si="636">N131+(N131*(O87/N87*100-100)/100)</f>
        <v>13779.30557</v>
      </c>
      <c r="P131" s="172">
        <f t="shared" si="636"/>
        <v>13988.88243</v>
      </c>
      <c r="Q131" s="172">
        <f t="shared" si="636"/>
        <v>13945.07067</v>
      </c>
      <c r="R131" s="171"/>
      <c r="S131" s="173">
        <f>Q131+(Q131*(S87/Q87*100-100)/100)</f>
        <v>14209.12827</v>
      </c>
      <c r="T131" s="172">
        <f t="shared" ref="T131:V131" si="637">S131+(S131*(T87/S87*100-100)/100)</f>
        <v>14383.57883</v>
      </c>
      <c r="U131" s="172">
        <f t="shared" si="637"/>
        <v>14865.69255</v>
      </c>
      <c r="V131" s="172">
        <f t="shared" si="637"/>
        <v>14787.92735</v>
      </c>
      <c r="W131" s="171"/>
      <c r="X131" s="173">
        <f>V131+(V131*(X87/V87*100-100)/100)</f>
        <v>15037.60624</v>
      </c>
      <c r="Y131" s="172">
        <f t="shared" ref="Y131:AA131" si="638">X131+(X131*(Y87/X87*100-100)/100)</f>
        <v>15167.83359</v>
      </c>
      <c r="Z131" s="172">
        <f t="shared" si="638"/>
        <v>15486.06424</v>
      </c>
      <c r="AA131" s="172">
        <f t="shared" si="638"/>
        <v>15885.59558</v>
      </c>
      <c r="AB131" s="171"/>
      <c r="AC131" s="173">
        <f>AA131+(AA131*(AC87/AA87*100-100)/100)</f>
        <v>15746.39827</v>
      </c>
      <c r="AD131" s="172">
        <f t="shared" ref="AD131:AF131" si="639">AC131+(AC131*(AD87/AC87*100-100)/100)</f>
        <v>15846.53802</v>
      </c>
      <c r="AE131" s="172">
        <f t="shared" si="639"/>
        <v>16080.1624</v>
      </c>
      <c r="AF131" s="172">
        <f t="shared" si="639"/>
        <v>16325.68987</v>
      </c>
      <c r="AG131" s="171"/>
      <c r="AH131" s="173">
        <f>AF131+(AF131*(AH87/AF87*100-100)/100)</f>
        <v>16752.32795</v>
      </c>
      <c r="AI131" s="172">
        <f t="shared" ref="AI131:AK131" si="640">AH131+(AH131*(AI87/AH87*100-100)/100)</f>
        <v>16967.98178</v>
      </c>
      <c r="AJ131" s="172">
        <f t="shared" si="640"/>
        <v>17200.91411</v>
      </c>
      <c r="AK131" s="172">
        <f t="shared" si="640"/>
        <v>17358.4629</v>
      </c>
      <c r="AL131" s="171"/>
      <c r="AM131" s="173">
        <f>AK131+(AK131*(AM87/AK87*100-100)/100)</f>
        <v>17468.28037</v>
      </c>
      <c r="AN131" s="172">
        <f t="shared" ref="AN131:AP131" si="641">AM131+(AM131*(AN87/AM87*100-100)/100)</f>
        <v>17206.24581</v>
      </c>
      <c r="AO131" s="172">
        <f t="shared" si="641"/>
        <v>17104.36401</v>
      </c>
      <c r="AP131" s="172">
        <f t="shared" si="641"/>
        <v>16782.37082</v>
      </c>
      <c r="AQ131" s="171"/>
      <c r="AR131" s="173">
        <f>AP131+(AP131*(AR87/AP87*100-100)/100)</f>
        <v>17007.94653</v>
      </c>
      <c r="AS131" s="172">
        <f t="shared" ref="AS131:AU131" si="642">AR131+(AR131*(AS87/AR87*100-100)/100)</f>
        <v>17275.90933</v>
      </c>
      <c r="AT131" s="172">
        <f t="shared" si="642"/>
        <v>17273.34032</v>
      </c>
      <c r="AU131" s="172">
        <f t="shared" si="642"/>
        <v>17081.90034</v>
      </c>
      <c r="AV131" s="171"/>
      <c r="AW131" s="172">
        <f>AU131+(AU131*(AW87/AU87*100-100)/100)</f>
        <v>17056.61157</v>
      </c>
      <c r="AX131" s="172">
        <f t="shared" ref="AX131:AZ131" si="643">AW131+(AW131*(AX87/AW87*100-100)/100)</f>
        <v>17696.84018</v>
      </c>
      <c r="AY131" s="172">
        <f t="shared" si="643"/>
        <v>18110.60342</v>
      </c>
      <c r="AZ131" s="172">
        <f t="shared" si="643"/>
        <v>17993.91002</v>
      </c>
      <c r="BA131" s="171"/>
      <c r="BB131" s="172">
        <f>AZ131+(AZ131*(BB87/AZ87*100-100)/100)</f>
        <v>18593.77903</v>
      </c>
      <c r="BC131" s="172">
        <f t="shared" ref="BC131:BE131" si="644">BB131+(BB131*(BC87/BB87*100-100)/100)</f>
        <v>18534.76941</v>
      </c>
      <c r="BD131" s="172">
        <f t="shared" si="644"/>
        <v>17905.28425</v>
      </c>
      <c r="BE131" s="172">
        <f t="shared" si="644"/>
        <v>18160.54787</v>
      </c>
      <c r="BF131" s="120"/>
      <c r="BG131" s="172">
        <f>BE131+(BE131*(BG87/BE87*100-100)/100)</f>
        <v>18963.83098</v>
      </c>
      <c r="BH131" s="172">
        <f t="shared" ref="BH131:BJ131" si="645">BG131+(BG131*(BH87/BG87*100-100)/100)</f>
        <v>18476.03916</v>
      </c>
      <c r="BI131" s="172">
        <f t="shared" si="645"/>
        <v>18280.36865</v>
      </c>
      <c r="BJ131" s="172">
        <f t="shared" si="645"/>
        <v>18111.27755</v>
      </c>
      <c r="BK131" s="32"/>
      <c r="BL131" s="172">
        <f>BJ131+(BJ131*(BL87/BJ87*100-100)/100)</f>
        <v>18801.10093</v>
      </c>
      <c r="BM131" s="172">
        <f t="shared" ref="BM131:BO131" si="646">BL131+(BL131*(BM87/BL87*100-100)/100)</f>
        <v>20117.19938</v>
      </c>
      <c r="BN131" s="172">
        <f t="shared" si="646"/>
        <v>21738.86696</v>
      </c>
      <c r="BO131" s="172">
        <f t="shared" si="646"/>
        <v>20086.21211</v>
      </c>
      <c r="BP131" s="32"/>
      <c r="BQ131" s="172">
        <f>BO131+(BO131*(BQ87/BO87*100-100)/100)</f>
        <v>21918.33494</v>
      </c>
      <c r="BR131" s="172">
        <f t="shared" ref="BR131:BT131" si="647">BQ131+(BQ131*(BR87/BQ87*100-100)/100)</f>
        <v>22105.54975</v>
      </c>
      <c r="BS131" s="172">
        <f t="shared" si="647"/>
        <v>22290.18228</v>
      </c>
      <c r="BT131" s="172">
        <f t="shared" si="647"/>
        <v>22668.48531</v>
      </c>
      <c r="BU131" s="32"/>
      <c r="BV131" s="172">
        <f>BT131+(BT131*(BV87/BT87*100-100)/100)</f>
        <v>23466.41599</v>
      </c>
      <c r="BW131" s="172">
        <f t="shared" ref="BW131:BY131" si="648">BV131+(BV131*(BW87/BV87*100-100)/100)</f>
        <v>23262.25817</v>
      </c>
      <c r="BX131" s="172">
        <f t="shared" si="648"/>
        <v>22917.97675</v>
      </c>
      <c r="BY131" s="172">
        <f t="shared" si="648"/>
        <v>22888.18338</v>
      </c>
      <c r="BZ131" s="32"/>
      <c r="CA131" s="172">
        <f>BY131+(BY131*(CA87/BY87*100-100)/100)</f>
        <v>24270.62966</v>
      </c>
      <c r="CB131" s="172">
        <f t="shared" ref="CB131:CD131" si="649">CA131+(CA131*(CB87/CA87*100-100)/100)</f>
        <v>24469.64882</v>
      </c>
      <c r="CC131" s="172">
        <f t="shared" si="649"/>
        <v>25052.02646</v>
      </c>
      <c r="CD131" s="172">
        <f t="shared" si="649"/>
        <v>25192.31781</v>
      </c>
      <c r="CE131" s="32"/>
      <c r="CF131" s="172">
        <f>CD131+(CD131*(CF87/CD87*100-100)/100)</f>
        <v>24771.6061</v>
      </c>
      <c r="CG131" s="172">
        <f t="shared" ref="CG131:CI131" si="650">CF131+(CF131*(CG87/CF87*100-100)/100)</f>
        <v>0</v>
      </c>
      <c r="CH131" s="172" t="str">
        <f t="shared" si="650"/>
        <v>#DIV/0!</v>
      </c>
      <c r="CI131" s="172" t="str">
        <f t="shared" si="650"/>
        <v>#DIV/0!</v>
      </c>
      <c r="CJ131" s="32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</row>
    <row r="135">
      <c r="A135" s="51">
        <v>1.0</v>
      </c>
      <c r="B135" s="32" t="s">
        <v>32</v>
      </c>
      <c r="AW135" s="176">
        <f t="shared" ref="AW135:BY135" si="651">AW94/1000000</f>
        <v>0.6658086328</v>
      </c>
      <c r="AX135" s="176">
        <f t="shared" si="651"/>
        <v>0.6923181924</v>
      </c>
      <c r="AY135" s="176">
        <f t="shared" si="651"/>
        <v>0.7222501115</v>
      </c>
      <c r="AZ135" s="176">
        <f t="shared" si="651"/>
        <v>0.7238745801</v>
      </c>
      <c r="BA135" s="176">
        <f t="shared" si="651"/>
        <v>0</v>
      </c>
      <c r="BB135" s="176">
        <f t="shared" si="651"/>
        <v>0.7733425779</v>
      </c>
      <c r="BC135" s="176">
        <f t="shared" si="651"/>
        <v>0.7367658856</v>
      </c>
      <c r="BD135" s="176">
        <f t="shared" si="651"/>
        <v>0.7502822917</v>
      </c>
      <c r="BE135" s="176">
        <f t="shared" si="651"/>
        <v>0.7400695755</v>
      </c>
      <c r="BF135" s="176">
        <f t="shared" si="651"/>
        <v>0</v>
      </c>
      <c r="BG135" s="176">
        <f t="shared" si="651"/>
        <v>0.7471852052</v>
      </c>
      <c r="BH135" s="176">
        <f t="shared" si="651"/>
        <v>0.7728834347</v>
      </c>
      <c r="BI135" s="176">
        <f t="shared" si="651"/>
        <v>0.7665496622</v>
      </c>
      <c r="BJ135" s="176">
        <f t="shared" si="651"/>
        <v>0.7517227654</v>
      </c>
      <c r="BK135" s="176">
        <f t="shared" si="651"/>
        <v>0</v>
      </c>
      <c r="BL135" s="176">
        <f t="shared" si="651"/>
        <v>0.7462888065</v>
      </c>
      <c r="BM135" s="176">
        <f t="shared" si="651"/>
        <v>0.7796374199</v>
      </c>
      <c r="BN135" s="176">
        <f t="shared" si="651"/>
        <v>0.788239158</v>
      </c>
      <c r="BO135" s="176">
        <f t="shared" si="651"/>
        <v>0.7844340168</v>
      </c>
      <c r="BP135" s="176">
        <f t="shared" si="651"/>
        <v>0</v>
      </c>
      <c r="BQ135" s="176">
        <f t="shared" si="651"/>
        <v>0.8636496834</v>
      </c>
      <c r="BR135" s="176">
        <f t="shared" si="651"/>
        <v>0.8668089493</v>
      </c>
      <c r="BS135" s="176">
        <f t="shared" si="651"/>
        <v>0.8943062634</v>
      </c>
      <c r="BT135" s="176">
        <f t="shared" si="651"/>
        <v>0.8957688865</v>
      </c>
      <c r="BU135" s="176">
        <f t="shared" si="651"/>
        <v>0</v>
      </c>
      <c r="BV135" s="176">
        <f t="shared" si="651"/>
        <v>0.9210295691</v>
      </c>
      <c r="BW135" s="176">
        <f t="shared" si="651"/>
        <v>0.9324503358</v>
      </c>
      <c r="BX135" s="176">
        <f t="shared" si="651"/>
        <v>0.9745038459</v>
      </c>
      <c r="BY135" s="176">
        <f t="shared" si="651"/>
        <v>0.917495371</v>
      </c>
      <c r="CA135" s="176">
        <f t="shared" ref="CA135:CD135" si="652">CA94/1000000</f>
        <v>0.9342855362</v>
      </c>
      <c r="CB135" s="176">
        <f t="shared" si="652"/>
        <v>0.8772941185</v>
      </c>
      <c r="CC135" s="176">
        <f t="shared" si="652"/>
        <v>0.8670297773</v>
      </c>
      <c r="CD135" s="176">
        <f t="shared" si="652"/>
        <v>0.8425795376</v>
      </c>
      <c r="CF135" s="176">
        <f t="shared" ref="CF135:CI135" si="653">CF94/1000000</f>
        <v>0.8290140071</v>
      </c>
      <c r="CG135" s="176">
        <f t="shared" si="653"/>
        <v>0</v>
      </c>
      <c r="CH135" s="176" t="str">
        <f t="shared" si="653"/>
        <v>#DIV/0!</v>
      </c>
      <c r="CI135" s="176" t="str">
        <f t="shared" si="653"/>
        <v>#DIV/0!</v>
      </c>
    </row>
    <row r="136">
      <c r="A136" s="124">
        <f t="shared" ref="A136:A153" si="657">+A135+1</f>
        <v>2</v>
      </c>
      <c r="B136" s="32" t="s">
        <v>34</v>
      </c>
      <c r="AW136" s="176">
        <f t="shared" ref="AW136:BY136" si="654">AW95/1000000</f>
        <v>1.752122483</v>
      </c>
      <c r="AX136" s="176">
        <f t="shared" si="654"/>
        <v>1.900597724</v>
      </c>
      <c r="AY136" s="176">
        <f t="shared" si="654"/>
        <v>1.7889034</v>
      </c>
      <c r="AZ136" s="176">
        <f t="shared" si="654"/>
        <v>1.843480979</v>
      </c>
      <c r="BA136" s="176">
        <f t="shared" si="654"/>
        <v>0</v>
      </c>
      <c r="BB136" s="176">
        <f t="shared" si="654"/>
        <v>2.096826995</v>
      </c>
      <c r="BC136" s="176">
        <f t="shared" si="654"/>
        <v>2.421201664</v>
      </c>
      <c r="BD136" s="176">
        <f t="shared" si="654"/>
        <v>2.148785769</v>
      </c>
      <c r="BE136" s="176">
        <f t="shared" si="654"/>
        <v>2.126712282</v>
      </c>
      <c r="BF136" s="176">
        <f t="shared" si="654"/>
        <v>0</v>
      </c>
      <c r="BG136" s="176">
        <f t="shared" si="654"/>
        <v>2.03628412</v>
      </c>
      <c r="BH136" s="176">
        <f t="shared" si="654"/>
        <v>1.960365823</v>
      </c>
      <c r="BI136" s="176">
        <f t="shared" si="654"/>
        <v>1.90057502</v>
      </c>
      <c r="BJ136" s="176">
        <f t="shared" si="654"/>
        <v>1.752436248</v>
      </c>
      <c r="BK136" s="176">
        <f t="shared" si="654"/>
        <v>0</v>
      </c>
      <c r="BL136" s="176">
        <f t="shared" si="654"/>
        <v>1.907315828</v>
      </c>
      <c r="BM136" s="176">
        <f t="shared" si="654"/>
        <v>2.165225487</v>
      </c>
      <c r="BN136" s="176">
        <f t="shared" si="654"/>
        <v>2.477304492</v>
      </c>
      <c r="BO136" s="176">
        <f t="shared" si="654"/>
        <v>2.241048927</v>
      </c>
      <c r="BP136" s="176">
        <f t="shared" si="654"/>
        <v>0</v>
      </c>
      <c r="BQ136" s="176">
        <f t="shared" si="654"/>
        <v>2.377828464</v>
      </c>
      <c r="BR136" s="176">
        <f t="shared" si="654"/>
        <v>2.377287834</v>
      </c>
      <c r="BS136" s="176">
        <f t="shared" si="654"/>
        <v>2.195771115</v>
      </c>
      <c r="BT136" s="176">
        <f t="shared" si="654"/>
        <v>2.126840716</v>
      </c>
      <c r="BU136" s="176">
        <f t="shared" si="654"/>
        <v>0</v>
      </c>
      <c r="BV136" s="176">
        <f t="shared" si="654"/>
        <v>2.419706683</v>
      </c>
      <c r="BW136" s="176">
        <f t="shared" si="654"/>
        <v>2.84242944</v>
      </c>
      <c r="BX136" s="176">
        <f t="shared" si="654"/>
        <v>2.368312209</v>
      </c>
      <c r="BY136" s="176">
        <f t="shared" si="654"/>
        <v>2.500700862</v>
      </c>
      <c r="CA136" s="176">
        <f t="shared" ref="CA136:CD136" si="655">CA95/1000000</f>
        <v>2.58222371</v>
      </c>
      <c r="CB136" s="176">
        <f t="shared" si="655"/>
        <v>2.641614855</v>
      </c>
      <c r="CC136" s="176">
        <f t="shared" si="655"/>
        <v>2.868793733</v>
      </c>
      <c r="CD136" s="176">
        <f t="shared" si="655"/>
        <v>2.863916784</v>
      </c>
      <c r="CF136" s="176">
        <f t="shared" ref="CF136:CI136" si="656">CF95/1000000</f>
        <v>2.817807723</v>
      </c>
      <c r="CG136" s="176">
        <f t="shared" si="656"/>
        <v>0</v>
      </c>
      <c r="CH136" s="176" t="str">
        <f t="shared" si="656"/>
        <v>#DIV/0!</v>
      </c>
      <c r="CI136" s="176" t="str">
        <f t="shared" si="656"/>
        <v>#DIV/0!</v>
      </c>
    </row>
    <row r="137">
      <c r="A137" s="124">
        <f t="shared" si="657"/>
        <v>3</v>
      </c>
      <c r="B137" s="32" t="s">
        <v>35</v>
      </c>
      <c r="AW137" s="176">
        <f t="shared" ref="AW137:BY137" si="658">AW96/1000000</f>
        <v>0</v>
      </c>
      <c r="AX137" s="176">
        <f t="shared" si="658"/>
        <v>0</v>
      </c>
      <c r="AY137" s="176">
        <f t="shared" si="658"/>
        <v>0</v>
      </c>
      <c r="AZ137" s="176">
        <f t="shared" si="658"/>
        <v>0</v>
      </c>
      <c r="BA137" s="176">
        <f t="shared" si="658"/>
        <v>0</v>
      </c>
      <c r="BB137" s="176">
        <f t="shared" si="658"/>
        <v>0</v>
      </c>
      <c r="BC137" s="176">
        <f t="shared" si="658"/>
        <v>0</v>
      </c>
      <c r="BD137" s="176">
        <f t="shared" si="658"/>
        <v>0</v>
      </c>
      <c r="BE137" s="176">
        <f t="shared" si="658"/>
        <v>0</v>
      </c>
      <c r="BF137" s="176">
        <f t="shared" si="658"/>
        <v>0</v>
      </c>
      <c r="BG137" s="176">
        <f t="shared" si="658"/>
        <v>0</v>
      </c>
      <c r="BH137" s="176">
        <f t="shared" si="658"/>
        <v>0</v>
      </c>
      <c r="BI137" s="176">
        <f t="shared" si="658"/>
        <v>0</v>
      </c>
      <c r="BJ137" s="176">
        <f t="shared" si="658"/>
        <v>0</v>
      </c>
      <c r="BK137" s="176">
        <f t="shared" si="658"/>
        <v>0</v>
      </c>
      <c r="BL137" s="176">
        <f t="shared" si="658"/>
        <v>0</v>
      </c>
      <c r="BM137" s="176">
        <f t="shared" si="658"/>
        <v>0</v>
      </c>
      <c r="BN137" s="176">
        <f t="shared" si="658"/>
        <v>0</v>
      </c>
      <c r="BO137" s="176">
        <f t="shared" si="658"/>
        <v>0</v>
      </c>
      <c r="BP137" s="176">
        <f t="shared" si="658"/>
        <v>0</v>
      </c>
      <c r="BQ137" s="176">
        <f t="shared" si="658"/>
        <v>0</v>
      </c>
      <c r="BR137" s="176">
        <f t="shared" si="658"/>
        <v>0</v>
      </c>
      <c r="BS137" s="176">
        <f t="shared" si="658"/>
        <v>0</v>
      </c>
      <c r="BT137" s="176">
        <f t="shared" si="658"/>
        <v>0</v>
      </c>
      <c r="BU137" s="176">
        <f t="shared" si="658"/>
        <v>0</v>
      </c>
      <c r="BV137" s="176">
        <f t="shared" si="658"/>
        <v>0</v>
      </c>
      <c r="BW137" s="176">
        <f t="shared" si="658"/>
        <v>0</v>
      </c>
      <c r="BX137" s="176">
        <f t="shared" si="658"/>
        <v>0</v>
      </c>
      <c r="BY137" s="176">
        <f t="shared" si="658"/>
        <v>0</v>
      </c>
      <c r="CA137" s="176">
        <f t="shared" ref="CA137:CD137" si="659">CA96/1000000</f>
        <v>0</v>
      </c>
      <c r="CB137" s="176">
        <f t="shared" si="659"/>
        <v>0</v>
      </c>
      <c r="CC137" s="176">
        <f t="shared" si="659"/>
        <v>0</v>
      </c>
      <c r="CD137" s="176">
        <f t="shared" si="659"/>
        <v>0</v>
      </c>
      <c r="CF137" s="176">
        <f t="shared" ref="CF137:CI137" si="660">CF96/1000000</f>
        <v>0</v>
      </c>
      <c r="CG137" s="176">
        <f t="shared" si="660"/>
        <v>0</v>
      </c>
      <c r="CH137" s="176" t="str">
        <f t="shared" si="660"/>
        <v>#DIV/0!</v>
      </c>
      <c r="CI137" s="176" t="str">
        <f t="shared" si="660"/>
        <v>#DIV/0!</v>
      </c>
    </row>
    <row r="138">
      <c r="A138" s="124">
        <f t="shared" si="657"/>
        <v>4</v>
      </c>
      <c r="B138" s="32" t="s">
        <v>37</v>
      </c>
      <c r="AW138" s="176">
        <f t="shared" ref="AW138:BY138" si="661">AW97/1000000</f>
        <v>0.7441644286</v>
      </c>
      <c r="AX138" s="176">
        <f t="shared" si="661"/>
        <v>0.7530200962</v>
      </c>
      <c r="AY138" s="176">
        <f t="shared" si="661"/>
        <v>0.7621525275</v>
      </c>
      <c r="AZ138" s="176">
        <f t="shared" si="661"/>
        <v>0.7692767958</v>
      </c>
      <c r="BA138" s="176">
        <f t="shared" si="661"/>
        <v>0</v>
      </c>
      <c r="BB138" s="176">
        <f t="shared" si="661"/>
        <v>0.7769479939</v>
      </c>
      <c r="BC138" s="176">
        <f t="shared" si="661"/>
        <v>0.7533250584</v>
      </c>
      <c r="BD138" s="176">
        <f t="shared" si="661"/>
        <v>0.7318669525</v>
      </c>
      <c r="BE138" s="176">
        <f t="shared" si="661"/>
        <v>0.6992744101</v>
      </c>
      <c r="BF138" s="176">
        <f t="shared" si="661"/>
        <v>0</v>
      </c>
      <c r="BG138" s="176">
        <f t="shared" si="661"/>
        <v>0.6765669116</v>
      </c>
      <c r="BH138" s="176">
        <f t="shared" si="661"/>
        <v>0.7166611891</v>
      </c>
      <c r="BI138" s="176">
        <f t="shared" si="661"/>
        <v>0.7474753513</v>
      </c>
      <c r="BJ138" s="176">
        <f t="shared" si="661"/>
        <v>0.7425954008</v>
      </c>
      <c r="BK138" s="176">
        <f t="shared" si="661"/>
        <v>0</v>
      </c>
      <c r="BL138" s="176">
        <f t="shared" si="661"/>
        <v>0.7493730019</v>
      </c>
      <c r="BM138" s="176">
        <f t="shared" si="661"/>
        <v>0.7767373443</v>
      </c>
      <c r="BN138" s="176">
        <f t="shared" si="661"/>
        <v>0.7973591414</v>
      </c>
      <c r="BO138" s="176">
        <f t="shared" si="661"/>
        <v>0.7840366438</v>
      </c>
      <c r="BP138" s="176">
        <f t="shared" si="661"/>
        <v>0</v>
      </c>
      <c r="BQ138" s="176">
        <f t="shared" si="661"/>
        <v>0.795929908</v>
      </c>
      <c r="BR138" s="176">
        <f t="shared" si="661"/>
        <v>0.8031781634</v>
      </c>
      <c r="BS138" s="176">
        <f t="shared" si="661"/>
        <v>0.8450342863</v>
      </c>
      <c r="BT138" s="176">
        <f t="shared" si="661"/>
        <v>0.8974565281</v>
      </c>
      <c r="BU138" s="176">
        <f t="shared" si="661"/>
        <v>0</v>
      </c>
      <c r="BV138" s="176">
        <f t="shared" si="661"/>
        <v>0.9435857936</v>
      </c>
      <c r="BW138" s="176">
        <f t="shared" si="661"/>
        <v>1.003314774</v>
      </c>
      <c r="BX138" s="176">
        <f t="shared" si="661"/>
        <v>0.9405072695</v>
      </c>
      <c r="BY138" s="176">
        <f t="shared" si="661"/>
        <v>0.8143852446</v>
      </c>
      <c r="CA138" s="176">
        <f t="shared" ref="CA138:CD138" si="662">CA97/1000000</f>
        <v>0.8081144782</v>
      </c>
      <c r="CB138" s="176">
        <f t="shared" si="662"/>
        <v>0.829367889</v>
      </c>
      <c r="CC138" s="176">
        <f t="shared" si="662"/>
        <v>0.8916534175</v>
      </c>
      <c r="CD138" s="176">
        <f t="shared" si="662"/>
        <v>0.8412749994</v>
      </c>
      <c r="CF138" s="176">
        <f t="shared" ref="CF138:CI138" si="663">CF97/1000000</f>
        <v>0.8277304719</v>
      </c>
      <c r="CG138" s="176">
        <f t="shared" si="663"/>
        <v>0</v>
      </c>
      <c r="CH138" s="176" t="str">
        <f t="shared" si="663"/>
        <v>#DIV/0!</v>
      </c>
      <c r="CI138" s="176" t="str">
        <f t="shared" si="663"/>
        <v>#DIV/0!</v>
      </c>
    </row>
    <row r="139">
      <c r="A139" s="124">
        <f t="shared" si="657"/>
        <v>5</v>
      </c>
      <c r="B139" s="32" t="s">
        <v>38</v>
      </c>
      <c r="AW139" s="176">
        <f t="shared" ref="AW139:BY139" si="664">AW98/1000000</f>
        <v>0.5972545351</v>
      </c>
      <c r="AX139" s="176">
        <f t="shared" si="664"/>
        <v>0.6043227182</v>
      </c>
      <c r="AY139" s="176">
        <f t="shared" si="664"/>
        <v>0.6064890353</v>
      </c>
      <c r="AZ139" s="176">
        <f t="shared" si="664"/>
        <v>0.5804215482</v>
      </c>
      <c r="BA139" s="176">
        <f t="shared" si="664"/>
        <v>0</v>
      </c>
      <c r="BB139" s="176">
        <f t="shared" si="664"/>
        <v>0.5812780155</v>
      </c>
      <c r="BC139" s="176">
        <f t="shared" si="664"/>
        <v>0.6077637613</v>
      </c>
      <c r="BD139" s="176">
        <f t="shared" si="664"/>
        <v>0.5439293964</v>
      </c>
      <c r="BE139" s="176">
        <f t="shared" si="664"/>
        <v>0.5577855721</v>
      </c>
      <c r="BF139" s="176">
        <f t="shared" si="664"/>
        <v>0</v>
      </c>
      <c r="BG139" s="176">
        <f t="shared" si="664"/>
        <v>0.6098433493</v>
      </c>
      <c r="BH139" s="176">
        <f t="shared" si="664"/>
        <v>0.5292793592</v>
      </c>
      <c r="BI139" s="176">
        <f t="shared" si="664"/>
        <v>0.5207651553</v>
      </c>
      <c r="BJ139" s="176">
        <f t="shared" si="664"/>
        <v>0.5265443613</v>
      </c>
      <c r="BK139" s="176">
        <f t="shared" si="664"/>
        <v>0</v>
      </c>
      <c r="BL139" s="176">
        <f t="shared" si="664"/>
        <v>0.5041125536</v>
      </c>
      <c r="BM139" s="176">
        <f t="shared" si="664"/>
        <v>0.5724407392</v>
      </c>
      <c r="BN139" s="176">
        <f t="shared" si="664"/>
        <v>0.6084288953</v>
      </c>
      <c r="BO139" s="176">
        <f t="shared" si="664"/>
        <v>0.5470190176</v>
      </c>
      <c r="BP139" s="176">
        <f t="shared" si="664"/>
        <v>0</v>
      </c>
      <c r="BQ139" s="176">
        <f t="shared" si="664"/>
        <v>0.6001877575</v>
      </c>
      <c r="BR139" s="176">
        <f t="shared" si="664"/>
        <v>0.5999417957</v>
      </c>
      <c r="BS139" s="176">
        <f t="shared" si="664"/>
        <v>0.5849381266</v>
      </c>
      <c r="BT139" s="176">
        <f t="shared" si="664"/>
        <v>0.601130611</v>
      </c>
      <c r="BU139" s="176">
        <f t="shared" si="664"/>
        <v>0</v>
      </c>
      <c r="BV139" s="176">
        <f t="shared" si="664"/>
        <v>0.6197055469</v>
      </c>
      <c r="BW139" s="176">
        <f t="shared" si="664"/>
        <v>0.6795691028</v>
      </c>
      <c r="BX139" s="176">
        <f t="shared" si="664"/>
        <v>0.5993119917</v>
      </c>
      <c r="BY139" s="176">
        <f t="shared" si="664"/>
        <v>0.5514269636</v>
      </c>
      <c r="CA139" s="176">
        <f t="shared" ref="CA139:CD139" si="665">CA98/1000000</f>
        <v>0.5906885634</v>
      </c>
      <c r="CB139" s="176">
        <f t="shared" si="665"/>
        <v>0.5693056374</v>
      </c>
      <c r="CC139" s="176">
        <f t="shared" si="665"/>
        <v>0.5616769418</v>
      </c>
      <c r="CD139" s="176">
        <f t="shared" si="665"/>
        <v>0.5004541552</v>
      </c>
      <c r="CF139" s="176">
        <f t="shared" ref="CF139:CI139" si="666">CF98/1000000</f>
        <v>0.4923968433</v>
      </c>
      <c r="CG139" s="176">
        <f t="shared" si="666"/>
        <v>0</v>
      </c>
      <c r="CH139" s="176" t="str">
        <f t="shared" si="666"/>
        <v>#DIV/0!</v>
      </c>
      <c r="CI139" s="176" t="str">
        <f t="shared" si="666"/>
        <v>#DIV/0!</v>
      </c>
    </row>
    <row r="140">
      <c r="A140" s="124">
        <f t="shared" si="657"/>
        <v>6</v>
      </c>
      <c r="B140" s="32" t="s">
        <v>39</v>
      </c>
      <c r="AW140" s="176">
        <f t="shared" ref="AW140:BY140" si="667">AW99/1000000</f>
        <v>0.431945947</v>
      </c>
      <c r="AX140" s="176">
        <f t="shared" si="667"/>
        <v>0.4481592585</v>
      </c>
      <c r="AY140" s="176">
        <f t="shared" si="667"/>
        <v>0.4586375034</v>
      </c>
      <c r="AZ140" s="176">
        <f t="shared" si="667"/>
        <v>0.4556823302</v>
      </c>
      <c r="BA140" s="176">
        <f t="shared" si="667"/>
        <v>0</v>
      </c>
      <c r="BB140" s="176">
        <f t="shared" si="667"/>
        <v>0.4708735649</v>
      </c>
      <c r="BC140" s="176">
        <f t="shared" si="667"/>
        <v>0.4693791903</v>
      </c>
      <c r="BD140" s="176">
        <f t="shared" si="667"/>
        <v>0.4534379488</v>
      </c>
      <c r="BE140" s="176">
        <f t="shared" si="667"/>
        <v>0.4599023094</v>
      </c>
      <c r="BF140" s="176">
        <f t="shared" si="667"/>
        <v>0</v>
      </c>
      <c r="BG140" s="176">
        <f t="shared" si="667"/>
        <v>0.4802448539</v>
      </c>
      <c r="BH140" s="176">
        <f t="shared" si="667"/>
        <v>0.4678918905</v>
      </c>
      <c r="BI140" s="176">
        <f t="shared" si="667"/>
        <v>0.4629366811</v>
      </c>
      <c r="BJ140" s="176">
        <f t="shared" si="667"/>
        <v>0.4586545754</v>
      </c>
      <c r="BK140" s="176">
        <f t="shared" si="667"/>
        <v>0</v>
      </c>
      <c r="BL140" s="176">
        <f t="shared" si="667"/>
        <v>0.4761238371</v>
      </c>
      <c r="BM140" s="176">
        <f t="shared" si="667"/>
        <v>0.5094530473</v>
      </c>
      <c r="BN140" s="176">
        <f t="shared" si="667"/>
        <v>0.5505205672</v>
      </c>
      <c r="BO140" s="176">
        <f t="shared" si="667"/>
        <v>0.5086683177</v>
      </c>
      <c r="BP140" s="176">
        <f t="shared" si="667"/>
        <v>0</v>
      </c>
      <c r="BQ140" s="176">
        <f t="shared" si="667"/>
        <v>0.5280249831</v>
      </c>
      <c r="BR140" s="176">
        <f t="shared" si="667"/>
        <v>0.5324063905</v>
      </c>
      <c r="BS140" s="176">
        <f t="shared" si="667"/>
        <v>0.5260631589</v>
      </c>
      <c r="BT140" s="176">
        <f t="shared" si="667"/>
        <v>0.5600681117</v>
      </c>
      <c r="BU140" s="176">
        <f t="shared" si="667"/>
        <v>0</v>
      </c>
      <c r="BV140" s="176">
        <f t="shared" si="667"/>
        <v>0.5651087247</v>
      </c>
      <c r="BW140" s="176">
        <f t="shared" si="667"/>
        <v>0.5907646608</v>
      </c>
      <c r="BX140" s="176">
        <f t="shared" si="667"/>
        <v>0.5370641531</v>
      </c>
      <c r="BY140" s="176">
        <f t="shared" si="667"/>
        <v>0.5463016565</v>
      </c>
      <c r="CA140" s="176">
        <f t="shared" ref="CA140:CD140" si="668">CA99/1000000</f>
        <v>0.5501257681</v>
      </c>
      <c r="CB140" s="176">
        <f t="shared" si="668"/>
        <v>0.5715256605</v>
      </c>
      <c r="CC140" s="176">
        <f t="shared" si="668"/>
        <v>0.5739832209</v>
      </c>
      <c r="CD140" s="176">
        <f t="shared" si="668"/>
        <v>0.5757051705</v>
      </c>
      <c r="CF140" s="176">
        <f t="shared" ref="CF140:CI140" si="669">CF99/1000000</f>
        <v>0.5664363173</v>
      </c>
      <c r="CG140" s="176">
        <f t="shared" si="669"/>
        <v>0</v>
      </c>
      <c r="CH140" s="176" t="str">
        <f t="shared" si="669"/>
        <v>#DIV/0!</v>
      </c>
      <c r="CI140" s="176" t="str">
        <f t="shared" si="669"/>
        <v>#DIV/0!</v>
      </c>
    </row>
    <row r="141">
      <c r="A141" s="124">
        <f t="shared" si="657"/>
        <v>7</v>
      </c>
      <c r="B141" s="32" t="s">
        <v>40</v>
      </c>
      <c r="AW141" s="176">
        <f t="shared" ref="AW141:BY141" si="670">AW100/1000000</f>
        <v>1.745351285</v>
      </c>
      <c r="AX141" s="176">
        <f t="shared" si="670"/>
        <v>1.728772862</v>
      </c>
      <c r="AY141" s="176">
        <f t="shared" si="670"/>
        <v>1.769986733</v>
      </c>
      <c r="AZ141" s="176">
        <f t="shared" si="670"/>
        <v>1.753045568</v>
      </c>
      <c r="BA141" s="176">
        <f t="shared" si="670"/>
        <v>0</v>
      </c>
      <c r="BB141" s="176">
        <f t="shared" si="670"/>
        <v>1.877650781</v>
      </c>
      <c r="BC141" s="176">
        <f t="shared" si="670"/>
        <v>1.828769068</v>
      </c>
      <c r="BD141" s="176">
        <f t="shared" si="670"/>
        <v>1.725478089</v>
      </c>
      <c r="BE141" s="176">
        <f t="shared" si="670"/>
        <v>1.618344123</v>
      </c>
      <c r="BF141" s="176">
        <f t="shared" si="670"/>
        <v>0</v>
      </c>
      <c r="BG141" s="176">
        <f t="shared" si="670"/>
        <v>1.670493952</v>
      </c>
      <c r="BH141" s="176">
        <f t="shared" si="670"/>
        <v>1.709557607</v>
      </c>
      <c r="BI141" s="176">
        <f t="shared" si="670"/>
        <v>1.688443043</v>
      </c>
      <c r="BJ141" s="176">
        <f t="shared" si="670"/>
        <v>1.65320127</v>
      </c>
      <c r="BK141" s="176">
        <f t="shared" si="670"/>
        <v>0</v>
      </c>
      <c r="BL141" s="176">
        <f t="shared" si="670"/>
        <v>1.707466225</v>
      </c>
      <c r="BM141" s="176">
        <f t="shared" si="670"/>
        <v>1.698776493</v>
      </c>
      <c r="BN141" s="176">
        <f t="shared" si="670"/>
        <v>1.756834923</v>
      </c>
      <c r="BO141" s="176">
        <f t="shared" si="670"/>
        <v>1.749578512</v>
      </c>
      <c r="BP141" s="176">
        <f t="shared" si="670"/>
        <v>0</v>
      </c>
      <c r="BQ141" s="176">
        <f t="shared" si="670"/>
        <v>1.779177854</v>
      </c>
      <c r="BR141" s="176">
        <f t="shared" si="670"/>
        <v>1.718324548</v>
      </c>
      <c r="BS141" s="176">
        <f t="shared" si="670"/>
        <v>1.788554043</v>
      </c>
      <c r="BT141" s="176">
        <f t="shared" si="670"/>
        <v>1.805100259</v>
      </c>
      <c r="BU141" s="176">
        <f t="shared" si="670"/>
        <v>0</v>
      </c>
      <c r="BV141" s="176">
        <f t="shared" si="670"/>
        <v>1.887232321</v>
      </c>
      <c r="BW141" s="176">
        <f t="shared" si="670"/>
        <v>1.818725788</v>
      </c>
      <c r="BX141" s="176">
        <f t="shared" si="670"/>
        <v>1.773621388</v>
      </c>
      <c r="BY141" s="176">
        <f t="shared" si="670"/>
        <v>1.634569472</v>
      </c>
      <c r="CA141" s="176">
        <f t="shared" ref="CA141:CD141" si="671">CA100/1000000</f>
        <v>1.895119845</v>
      </c>
      <c r="CB141" s="176">
        <f t="shared" si="671"/>
        <v>1.868019632</v>
      </c>
      <c r="CC141" s="176">
        <f t="shared" si="671"/>
        <v>1.858492731</v>
      </c>
      <c r="CD141" s="176">
        <f t="shared" si="671"/>
        <v>1.942682452</v>
      </c>
      <c r="CF141" s="176">
        <f t="shared" ref="CF141:CI141" si="672">CF100/1000000</f>
        <v>1.911405265</v>
      </c>
      <c r="CG141" s="176">
        <f t="shared" si="672"/>
        <v>0</v>
      </c>
      <c r="CH141" s="176" t="str">
        <f t="shared" si="672"/>
        <v>#DIV/0!</v>
      </c>
      <c r="CI141" s="176" t="str">
        <f t="shared" si="672"/>
        <v>#DIV/0!</v>
      </c>
    </row>
    <row r="142">
      <c r="A142" s="124">
        <f t="shared" si="657"/>
        <v>8</v>
      </c>
      <c r="B142" s="32" t="s">
        <v>42</v>
      </c>
      <c r="AW142" s="176">
        <f t="shared" ref="AW142:BY142" si="673">AW101/1000000</f>
        <v>0.5511952811</v>
      </c>
      <c r="AX142" s="176">
        <f t="shared" si="673"/>
        <v>0.5589479439</v>
      </c>
      <c r="AY142" s="176">
        <f t="shared" si="673"/>
        <v>0.5805435636</v>
      </c>
      <c r="AZ142" s="176">
        <f t="shared" si="673"/>
        <v>0.5918449364</v>
      </c>
      <c r="BA142" s="176">
        <f t="shared" si="673"/>
        <v>0</v>
      </c>
      <c r="BB142" s="176">
        <f t="shared" si="673"/>
        <v>0.5961326166</v>
      </c>
      <c r="BC142" s="176">
        <f t="shared" si="673"/>
        <v>0.5670544267</v>
      </c>
      <c r="BD142" s="176">
        <f t="shared" si="673"/>
        <v>0.569483163</v>
      </c>
      <c r="BE142" s="176">
        <f t="shared" si="673"/>
        <v>0.5822414709</v>
      </c>
      <c r="BF142" s="176">
        <f t="shared" si="673"/>
        <v>0</v>
      </c>
      <c r="BG142" s="176">
        <f t="shared" si="673"/>
        <v>0.6086332529</v>
      </c>
      <c r="BH142" s="176">
        <f t="shared" si="673"/>
        <v>0.5858699151</v>
      </c>
      <c r="BI142" s="176">
        <f t="shared" si="673"/>
        <v>0.6024868162</v>
      </c>
      <c r="BJ142" s="176">
        <f t="shared" si="673"/>
        <v>0.6042933522</v>
      </c>
      <c r="BK142" s="176">
        <f t="shared" si="673"/>
        <v>0</v>
      </c>
      <c r="BL142" s="176">
        <f t="shared" si="673"/>
        <v>0.6180041563</v>
      </c>
      <c r="BM142" s="176">
        <f t="shared" si="673"/>
        <v>0.6644714402</v>
      </c>
      <c r="BN142" s="176">
        <f t="shared" si="673"/>
        <v>0.666971751</v>
      </c>
      <c r="BO142" s="176">
        <f t="shared" si="673"/>
        <v>0.6839896565</v>
      </c>
      <c r="BP142" s="176">
        <f t="shared" si="673"/>
        <v>0</v>
      </c>
      <c r="BQ142" s="176">
        <f t="shared" si="673"/>
        <v>0.6739827388</v>
      </c>
      <c r="BR142" s="176">
        <f t="shared" si="673"/>
        <v>0.6854279596</v>
      </c>
      <c r="BS142" s="176">
        <f t="shared" si="673"/>
        <v>0.6769511517</v>
      </c>
      <c r="BT142" s="176">
        <f t="shared" si="673"/>
        <v>0.6955572861</v>
      </c>
      <c r="BU142" s="176">
        <f t="shared" si="673"/>
        <v>0</v>
      </c>
      <c r="BV142" s="176">
        <f t="shared" si="673"/>
        <v>0.6916621653</v>
      </c>
      <c r="BW142" s="176">
        <f t="shared" si="673"/>
        <v>0.7137261884</v>
      </c>
      <c r="BX142" s="176">
        <f t="shared" si="673"/>
        <v>0.6905300873</v>
      </c>
      <c r="BY142" s="176">
        <f t="shared" si="673"/>
        <v>0.672783464</v>
      </c>
      <c r="CA142" s="176">
        <f t="shared" ref="CA142:CD142" si="674">CA101/1000000</f>
        <v>0.6830097727</v>
      </c>
      <c r="CB142" s="176">
        <f t="shared" si="674"/>
        <v>0.6720816163</v>
      </c>
      <c r="CC142" s="176">
        <f t="shared" si="674"/>
        <v>0.691101526</v>
      </c>
      <c r="CD142" s="176">
        <f t="shared" si="674"/>
        <v>0.6819789859</v>
      </c>
      <c r="CF142" s="176">
        <f t="shared" ref="CF142:CI142" si="675">CF101/1000000</f>
        <v>0.6709991242</v>
      </c>
      <c r="CG142" s="176">
        <f t="shared" si="675"/>
        <v>0</v>
      </c>
      <c r="CH142" s="176" t="str">
        <f t="shared" si="675"/>
        <v>#DIV/0!</v>
      </c>
      <c r="CI142" s="176" t="str">
        <f t="shared" si="675"/>
        <v>#DIV/0!</v>
      </c>
    </row>
    <row r="143">
      <c r="A143" s="124">
        <f t="shared" si="657"/>
        <v>9</v>
      </c>
      <c r="B143" s="32" t="s">
        <v>43</v>
      </c>
      <c r="AW143" s="176">
        <f t="shared" ref="AW143:BY143" si="676">AW102/1000000</f>
        <v>0.7939877928</v>
      </c>
      <c r="AX143" s="176">
        <f t="shared" si="676"/>
        <v>0.796875869</v>
      </c>
      <c r="AY143" s="176">
        <f t="shared" si="676"/>
        <v>0.7392412513</v>
      </c>
      <c r="AZ143" s="176">
        <f t="shared" si="676"/>
        <v>0.768986996</v>
      </c>
      <c r="BA143" s="176">
        <f t="shared" si="676"/>
        <v>0</v>
      </c>
      <c r="BB143" s="176">
        <f t="shared" si="676"/>
        <v>0.8596876234</v>
      </c>
      <c r="BC143" s="176">
        <f t="shared" si="676"/>
        <v>0.8789591998</v>
      </c>
      <c r="BD143" s="176">
        <f t="shared" si="676"/>
        <v>0.8366561035</v>
      </c>
      <c r="BE143" s="176">
        <f t="shared" si="676"/>
        <v>0.8027669079</v>
      </c>
      <c r="BF143" s="176">
        <f t="shared" si="676"/>
        <v>0</v>
      </c>
      <c r="BG143" s="176">
        <f t="shared" si="676"/>
        <v>0.8338806682</v>
      </c>
      <c r="BH143" s="176">
        <f t="shared" si="676"/>
        <v>0.8416183509</v>
      </c>
      <c r="BI143" s="176">
        <f t="shared" si="676"/>
        <v>0.9269182035</v>
      </c>
      <c r="BJ143" s="176">
        <f t="shared" si="676"/>
        <v>0.8245911812</v>
      </c>
      <c r="BK143" s="176">
        <f t="shared" si="676"/>
        <v>0</v>
      </c>
      <c r="BL143" s="176">
        <f t="shared" si="676"/>
        <v>0.8410595194</v>
      </c>
      <c r="BM143" s="176">
        <f t="shared" si="676"/>
        <v>0.9161238252</v>
      </c>
      <c r="BN143" s="176">
        <f t="shared" si="676"/>
        <v>0.9576047135</v>
      </c>
      <c r="BO143" s="176">
        <f t="shared" si="676"/>
        <v>0.9275810174</v>
      </c>
      <c r="BP143" s="176">
        <f t="shared" si="676"/>
        <v>0</v>
      </c>
      <c r="BQ143" s="176">
        <f t="shared" si="676"/>
        <v>0.9005233314</v>
      </c>
      <c r="BR143" s="176">
        <f t="shared" si="676"/>
        <v>0.901611859</v>
      </c>
      <c r="BS143" s="176">
        <f t="shared" si="676"/>
        <v>0.8775087479</v>
      </c>
      <c r="BT143" s="176">
        <f t="shared" si="676"/>
        <v>0.8632542198</v>
      </c>
      <c r="BU143" s="176">
        <f t="shared" si="676"/>
        <v>0</v>
      </c>
      <c r="BV143" s="176">
        <f t="shared" si="676"/>
        <v>1.147351184</v>
      </c>
      <c r="BW143" s="176">
        <f t="shared" si="676"/>
        <v>1.190262118</v>
      </c>
      <c r="BX143" s="176">
        <f t="shared" si="676"/>
        <v>1.039574934</v>
      </c>
      <c r="BY143" s="176">
        <f t="shared" si="676"/>
        <v>0.9777202251</v>
      </c>
      <c r="CA143" s="176">
        <f t="shared" ref="CA143:CD143" si="677">CA102/1000000</f>
        <v>0.9548415719</v>
      </c>
      <c r="CB143" s="176">
        <f t="shared" si="677"/>
        <v>0.986542312</v>
      </c>
      <c r="CC143" s="176">
        <f t="shared" si="677"/>
        <v>1.031134025</v>
      </c>
      <c r="CD143" s="176">
        <f t="shared" si="677"/>
        <v>0.924411653</v>
      </c>
      <c r="CF143" s="176">
        <f t="shared" ref="CF143:CI143" si="678">CF102/1000000</f>
        <v>0.9095286254</v>
      </c>
      <c r="CG143" s="176">
        <f t="shared" si="678"/>
        <v>0</v>
      </c>
      <c r="CH143" s="176" t="str">
        <f t="shared" si="678"/>
        <v>#DIV/0!</v>
      </c>
      <c r="CI143" s="176" t="str">
        <f t="shared" si="678"/>
        <v>#DIV/0!</v>
      </c>
    </row>
    <row r="144">
      <c r="A144" s="124">
        <f t="shared" si="657"/>
        <v>10</v>
      </c>
      <c r="B144" s="32" t="s">
        <v>44</v>
      </c>
      <c r="AW144" s="176">
        <f t="shared" ref="AW144:BY144" si="679">AW103/1000000</f>
        <v>0.4388922584</v>
      </c>
      <c r="AX144" s="176">
        <f t="shared" si="679"/>
        <v>0.4548387548</v>
      </c>
      <c r="AY144" s="176">
        <f t="shared" si="679"/>
        <v>0.4557905995</v>
      </c>
      <c r="AZ144" s="176">
        <f t="shared" si="679"/>
        <v>0.4435050428</v>
      </c>
      <c r="BA144" s="176">
        <f t="shared" si="679"/>
        <v>0</v>
      </c>
      <c r="BB144" s="176">
        <f t="shared" si="679"/>
        <v>0.4432305369</v>
      </c>
      <c r="BC144" s="176">
        <f t="shared" si="679"/>
        <v>0.4474274173</v>
      </c>
      <c r="BD144" s="176">
        <f t="shared" si="679"/>
        <v>0.4489108526</v>
      </c>
      <c r="BE144" s="176">
        <f t="shared" si="679"/>
        <v>0.4516667062</v>
      </c>
      <c r="BF144" s="176">
        <f t="shared" si="679"/>
        <v>0</v>
      </c>
      <c r="BG144" s="176">
        <f t="shared" si="679"/>
        <v>0.5114968439</v>
      </c>
      <c r="BH144" s="176">
        <f t="shared" si="679"/>
        <v>0.5044601873</v>
      </c>
      <c r="BI144" s="176">
        <f t="shared" si="679"/>
        <v>0.5007831359</v>
      </c>
      <c r="BJ144" s="176">
        <f t="shared" si="679"/>
        <v>0.4887593307</v>
      </c>
      <c r="BK144" s="176">
        <f t="shared" si="679"/>
        <v>0</v>
      </c>
      <c r="BL144" s="176">
        <f t="shared" si="679"/>
        <v>0.5163078643</v>
      </c>
      <c r="BM144" s="176">
        <f t="shared" si="679"/>
        <v>0.5591945212</v>
      </c>
      <c r="BN144" s="176">
        <f t="shared" si="679"/>
        <v>0.5629146527</v>
      </c>
      <c r="BO144" s="176">
        <f t="shared" si="679"/>
        <v>0.5449075724</v>
      </c>
      <c r="BP144" s="176">
        <f t="shared" si="679"/>
        <v>0</v>
      </c>
      <c r="BQ144" s="176">
        <f t="shared" si="679"/>
        <v>0.5568633272</v>
      </c>
      <c r="BR144" s="176">
        <f t="shared" si="679"/>
        <v>0.5562861528</v>
      </c>
      <c r="BS144" s="176">
        <f t="shared" si="679"/>
        <v>0.5422415765</v>
      </c>
      <c r="BT144" s="176">
        <f t="shared" si="679"/>
        <v>0.5356178135</v>
      </c>
      <c r="BU144" s="176">
        <f t="shared" si="679"/>
        <v>0</v>
      </c>
      <c r="BV144" s="176">
        <f t="shared" si="679"/>
        <v>0.5367961727</v>
      </c>
      <c r="BW144" s="176">
        <f t="shared" si="679"/>
        <v>0.5812428958</v>
      </c>
      <c r="BX144" s="176">
        <f t="shared" si="679"/>
        <v>0.5606668973</v>
      </c>
      <c r="BY144" s="176">
        <f t="shared" si="679"/>
        <v>0.5213641478</v>
      </c>
      <c r="CA144" s="176">
        <f t="shared" ref="CA144:CD144" si="680">CA103/1000000</f>
        <v>0.5555656359</v>
      </c>
      <c r="CB144" s="176">
        <f t="shared" si="680"/>
        <v>0.5556211925</v>
      </c>
      <c r="CC144" s="176">
        <f t="shared" si="680"/>
        <v>0.5854580505</v>
      </c>
      <c r="CD144" s="176">
        <f t="shared" si="680"/>
        <v>0.5766761798</v>
      </c>
      <c r="CF144" s="176">
        <f t="shared" ref="CF144:CI144" si="681">CF103/1000000</f>
        <v>0.5673916933</v>
      </c>
      <c r="CG144" s="176">
        <f t="shared" si="681"/>
        <v>0</v>
      </c>
      <c r="CH144" s="176" t="str">
        <f t="shared" si="681"/>
        <v>#DIV/0!</v>
      </c>
      <c r="CI144" s="176" t="str">
        <f t="shared" si="681"/>
        <v>#DIV/0!</v>
      </c>
    </row>
    <row r="145">
      <c r="A145" s="124">
        <f t="shared" si="657"/>
        <v>11</v>
      </c>
      <c r="B145" s="32" t="s">
        <v>45</v>
      </c>
      <c r="AW145" s="176">
        <f t="shared" ref="AW145:BY145" si="682">AW104/1000000</f>
        <v>0.8557602328</v>
      </c>
      <c r="AX145" s="176">
        <f t="shared" si="682"/>
        <v>0.8653811803</v>
      </c>
      <c r="AY145" s="176">
        <f t="shared" si="682"/>
        <v>0.8856248433</v>
      </c>
      <c r="AZ145" s="176">
        <f t="shared" si="682"/>
        <v>0.9068900716</v>
      </c>
      <c r="BA145" s="176">
        <f t="shared" si="682"/>
        <v>0</v>
      </c>
      <c r="BB145" s="176">
        <f t="shared" si="682"/>
        <v>0.8562430303</v>
      </c>
      <c r="BC145" s="176">
        <f t="shared" si="682"/>
        <v>0.8716818924</v>
      </c>
      <c r="BD145" s="176">
        <f t="shared" si="682"/>
        <v>0.8330642138</v>
      </c>
      <c r="BE145" s="176">
        <f t="shared" si="682"/>
        <v>0.885577962</v>
      </c>
      <c r="BF145" s="176">
        <f t="shared" si="682"/>
        <v>0</v>
      </c>
      <c r="BG145" s="176">
        <f t="shared" si="682"/>
        <v>0.9234362911</v>
      </c>
      <c r="BH145" s="176">
        <f t="shared" si="682"/>
        <v>0.9137714269</v>
      </c>
      <c r="BI145" s="176">
        <f t="shared" si="682"/>
        <v>0.9394219532</v>
      </c>
      <c r="BJ145" s="176">
        <f t="shared" si="682"/>
        <v>0.9418603611</v>
      </c>
      <c r="BK145" s="176">
        <f t="shared" si="682"/>
        <v>0</v>
      </c>
      <c r="BL145" s="176">
        <f t="shared" si="682"/>
        <v>0.9477648723</v>
      </c>
      <c r="BM145" s="176">
        <f t="shared" si="682"/>
        <v>1.017366509</v>
      </c>
      <c r="BN145" s="176">
        <f t="shared" si="682"/>
        <v>1.006385364</v>
      </c>
      <c r="BO145" s="176">
        <f t="shared" si="682"/>
        <v>1.07068868</v>
      </c>
      <c r="BP145" s="176">
        <f t="shared" si="682"/>
        <v>0</v>
      </c>
      <c r="BQ145" s="176">
        <f t="shared" si="682"/>
        <v>1.092060037</v>
      </c>
      <c r="BR145" s="176">
        <f t="shared" si="682"/>
        <v>1.110603632</v>
      </c>
      <c r="BS145" s="176">
        <f t="shared" si="682"/>
        <v>1.064652495</v>
      </c>
      <c r="BT145" s="176">
        <f t="shared" si="682"/>
        <v>1.186028753</v>
      </c>
      <c r="BU145" s="176">
        <f t="shared" si="682"/>
        <v>0</v>
      </c>
      <c r="BV145" s="176">
        <f t="shared" si="682"/>
        <v>1.169542953</v>
      </c>
      <c r="BW145" s="176">
        <f t="shared" si="682"/>
        <v>1.262989435</v>
      </c>
      <c r="BX145" s="176">
        <f t="shared" si="682"/>
        <v>1.2074179</v>
      </c>
      <c r="BY145" s="176">
        <f t="shared" si="682"/>
        <v>1.268875471</v>
      </c>
      <c r="CA145" s="176">
        <f t="shared" ref="CA145:CD145" si="683">CA104/1000000</f>
        <v>1.226748805</v>
      </c>
      <c r="CB145" s="176">
        <f t="shared" si="683"/>
        <v>1.214603992</v>
      </c>
      <c r="CC145" s="176">
        <f t="shared" si="683"/>
        <v>1.245697854</v>
      </c>
      <c r="CD145" s="176">
        <f t="shared" si="683"/>
        <v>1.244825866</v>
      </c>
      <c r="CF145" s="176">
        <f t="shared" ref="CF145:CI145" si="684">CF104/1000000</f>
        <v>1.224784169</v>
      </c>
      <c r="CG145" s="176">
        <f t="shared" si="684"/>
        <v>0</v>
      </c>
      <c r="CH145" s="176" t="str">
        <f t="shared" si="684"/>
        <v>#DIV/0!</v>
      </c>
      <c r="CI145" s="176" t="str">
        <f t="shared" si="684"/>
        <v>#DIV/0!</v>
      </c>
    </row>
    <row r="146">
      <c r="A146" s="124">
        <f t="shared" si="657"/>
        <v>12</v>
      </c>
      <c r="B146" s="32" t="s">
        <v>46</v>
      </c>
      <c r="AW146" s="176">
        <f t="shared" ref="AW146:BY146" si="685">AW105/1000000</f>
        <v>0.464489527</v>
      </c>
      <c r="AX146" s="176">
        <f t="shared" si="685"/>
        <v>0.4724069172</v>
      </c>
      <c r="AY146" s="176">
        <f t="shared" si="685"/>
        <v>0.4851608384</v>
      </c>
      <c r="AZ146" s="176">
        <f t="shared" si="685"/>
        <v>0.4939527888</v>
      </c>
      <c r="BA146" s="176">
        <f t="shared" si="685"/>
        <v>0</v>
      </c>
      <c r="BB146" s="176">
        <f t="shared" si="685"/>
        <v>0.4579408349</v>
      </c>
      <c r="BC146" s="176">
        <f t="shared" si="685"/>
        <v>0.4383109858</v>
      </c>
      <c r="BD146" s="176">
        <f t="shared" si="685"/>
        <v>0.4644747695</v>
      </c>
      <c r="BE146" s="176">
        <f t="shared" si="685"/>
        <v>0.4692816295</v>
      </c>
      <c r="BF146" s="176">
        <f t="shared" si="685"/>
        <v>0</v>
      </c>
      <c r="BG146" s="176">
        <f t="shared" si="685"/>
        <v>0.4793809436</v>
      </c>
      <c r="BH146" s="176">
        <f t="shared" si="685"/>
        <v>0.4771908188</v>
      </c>
      <c r="BI146" s="176">
        <f t="shared" si="685"/>
        <v>0.4891579263</v>
      </c>
      <c r="BJ146" s="176">
        <f t="shared" si="685"/>
        <v>0.4746869404</v>
      </c>
      <c r="BK146" s="176">
        <f t="shared" si="685"/>
        <v>0</v>
      </c>
      <c r="BL146" s="176">
        <f t="shared" si="685"/>
        <v>0.4952355308</v>
      </c>
      <c r="BM146" s="176">
        <f t="shared" si="685"/>
        <v>0.5196330664</v>
      </c>
      <c r="BN146" s="176">
        <f t="shared" si="685"/>
        <v>0.5244641182</v>
      </c>
      <c r="BO146" s="176">
        <f t="shared" si="685"/>
        <v>0.5199399538</v>
      </c>
      <c r="BP146" s="176">
        <f t="shared" si="685"/>
        <v>0</v>
      </c>
      <c r="BQ146" s="176">
        <f t="shared" si="685"/>
        <v>0.5129183409</v>
      </c>
      <c r="BR146" s="176">
        <f t="shared" si="685"/>
        <v>0.5124467401</v>
      </c>
      <c r="BS146" s="176">
        <f t="shared" si="685"/>
        <v>0.4869540933</v>
      </c>
      <c r="BT146" s="176">
        <f t="shared" si="685"/>
        <v>0.504770126</v>
      </c>
      <c r="BU146" s="176">
        <f t="shared" si="685"/>
        <v>0</v>
      </c>
      <c r="BV146" s="176">
        <f t="shared" si="685"/>
        <v>0.4893241601</v>
      </c>
      <c r="BW146" s="176">
        <f t="shared" si="685"/>
        <v>0.5119309363</v>
      </c>
      <c r="BX146" s="176">
        <f t="shared" si="685"/>
        <v>0.5226302929</v>
      </c>
      <c r="BY146" s="176">
        <f t="shared" si="685"/>
        <v>0.5222121887</v>
      </c>
      <c r="CA146" s="176">
        <f t="shared" ref="CA146:CD146" si="686">CA105/1000000</f>
        <v>0.4982426492</v>
      </c>
      <c r="CB146" s="176">
        <f t="shared" si="686"/>
        <v>0.5434332575</v>
      </c>
      <c r="CC146" s="176">
        <f t="shared" si="686"/>
        <v>0.547019917</v>
      </c>
      <c r="CD146" s="176">
        <f t="shared" si="686"/>
        <v>0.5383770023</v>
      </c>
      <c r="CF146" s="176">
        <f t="shared" ref="CF146:CI146" si="687">CF105/1000000</f>
        <v>0.5297091326</v>
      </c>
      <c r="CG146" s="176">
        <f t="shared" si="687"/>
        <v>0</v>
      </c>
      <c r="CH146" s="176" t="str">
        <f t="shared" si="687"/>
        <v>#DIV/0!</v>
      </c>
      <c r="CI146" s="176" t="str">
        <f t="shared" si="687"/>
        <v>#DIV/0!</v>
      </c>
    </row>
    <row r="147">
      <c r="A147" s="124">
        <f t="shared" si="657"/>
        <v>13</v>
      </c>
      <c r="B147" s="32" t="s">
        <v>47</v>
      </c>
      <c r="AW147" s="176">
        <f t="shared" ref="AW147:BY147" si="688">AW106/1000000</f>
        <v>0.4327989877</v>
      </c>
      <c r="AX147" s="176">
        <f t="shared" si="688"/>
        <v>0.4404724866</v>
      </c>
      <c r="AY147" s="176">
        <f t="shared" si="688"/>
        <v>0.4471962154</v>
      </c>
      <c r="AZ147" s="176">
        <f t="shared" si="688"/>
        <v>0.4439885739</v>
      </c>
      <c r="BA147" s="176">
        <f t="shared" si="688"/>
        <v>0</v>
      </c>
      <c r="BB147" s="176">
        <f t="shared" si="688"/>
        <v>0.4374347803</v>
      </c>
      <c r="BC147" s="176">
        <f t="shared" si="688"/>
        <v>0.4375399835</v>
      </c>
      <c r="BD147" s="176">
        <f t="shared" si="688"/>
        <v>0.4290915226</v>
      </c>
      <c r="BE147" s="176">
        <f t="shared" si="688"/>
        <v>0.4307097783</v>
      </c>
      <c r="BF147" s="176">
        <f t="shared" si="688"/>
        <v>0</v>
      </c>
      <c r="BG147" s="176">
        <f t="shared" si="688"/>
        <v>0.4450934381</v>
      </c>
      <c r="BH147" s="176">
        <f t="shared" si="688"/>
        <v>0.4500952923</v>
      </c>
      <c r="BI147" s="176">
        <f t="shared" si="688"/>
        <v>0.4463056429</v>
      </c>
      <c r="BJ147" s="176">
        <f t="shared" si="688"/>
        <v>0.4461298637</v>
      </c>
      <c r="BK147" s="176">
        <f t="shared" si="688"/>
        <v>0</v>
      </c>
      <c r="BL147" s="176">
        <f t="shared" si="688"/>
        <v>0.4557257022</v>
      </c>
      <c r="BM147" s="176">
        <f t="shared" si="688"/>
        <v>0.4755543257</v>
      </c>
      <c r="BN147" s="176">
        <f t="shared" si="688"/>
        <v>0.4715572857</v>
      </c>
      <c r="BO147" s="176">
        <f t="shared" si="688"/>
        <v>0.4681959322</v>
      </c>
      <c r="BP147" s="176">
        <f t="shared" si="688"/>
        <v>0</v>
      </c>
      <c r="BQ147" s="176">
        <f t="shared" si="688"/>
        <v>0.4661856062</v>
      </c>
      <c r="BR147" s="176">
        <f t="shared" si="688"/>
        <v>0.4690660733</v>
      </c>
      <c r="BS147" s="176">
        <f t="shared" si="688"/>
        <v>0.4639052363</v>
      </c>
      <c r="BT147" s="176">
        <f t="shared" si="688"/>
        <v>0.4707763507</v>
      </c>
      <c r="BU147" s="176">
        <f t="shared" si="688"/>
        <v>0</v>
      </c>
      <c r="BV147" s="176">
        <f t="shared" si="688"/>
        <v>0.4721886798</v>
      </c>
      <c r="BW147" s="176">
        <f t="shared" si="688"/>
        <v>0.4816796722</v>
      </c>
      <c r="BX147" s="176">
        <f t="shared" si="688"/>
        <v>0.4793194418</v>
      </c>
      <c r="BY147" s="176">
        <f t="shared" si="688"/>
        <v>0.4721296502</v>
      </c>
      <c r="CA147" s="176">
        <f t="shared" ref="CA147:CD147" si="689">CA106/1000000</f>
        <v>0.4955000679</v>
      </c>
      <c r="CB147" s="176">
        <f t="shared" si="689"/>
        <v>0.5097209198</v>
      </c>
      <c r="CC147" s="176">
        <f t="shared" si="689"/>
        <v>0.5220561661</v>
      </c>
      <c r="CD147" s="176">
        <f t="shared" si="689"/>
        <v>0.5175142775</v>
      </c>
      <c r="CF147" s="176">
        <f t="shared" ref="CF147:CI147" si="690">CF106/1000000</f>
        <v>0.5091822976</v>
      </c>
      <c r="CG147" s="176">
        <f t="shared" si="690"/>
        <v>0</v>
      </c>
      <c r="CH147" s="176" t="str">
        <f t="shared" si="690"/>
        <v>#DIV/0!</v>
      </c>
      <c r="CI147" s="176" t="str">
        <f t="shared" si="690"/>
        <v>#DIV/0!</v>
      </c>
    </row>
    <row r="148">
      <c r="A148" s="124">
        <f t="shared" si="657"/>
        <v>14</v>
      </c>
      <c r="B148" s="32" t="s">
        <v>48</v>
      </c>
      <c r="AW148" s="176">
        <f t="shared" ref="AW148:BY148" si="691">AW107/1000000</f>
        <v>0.4792875412</v>
      </c>
      <c r="AX148" s="176">
        <f t="shared" si="691"/>
        <v>0.4900097103</v>
      </c>
      <c r="AY148" s="176">
        <f t="shared" si="691"/>
        <v>0.4928593893</v>
      </c>
      <c r="AZ148" s="176">
        <f t="shared" si="691"/>
        <v>0.4843144525</v>
      </c>
      <c r="BA148" s="176">
        <f t="shared" si="691"/>
        <v>0</v>
      </c>
      <c r="BB148" s="176">
        <f t="shared" si="691"/>
        <v>0.4790038028</v>
      </c>
      <c r="BC148" s="176">
        <f t="shared" si="691"/>
        <v>0.482544533</v>
      </c>
      <c r="BD148" s="176">
        <f t="shared" si="691"/>
        <v>0.4752338617</v>
      </c>
      <c r="BE148" s="176">
        <f t="shared" si="691"/>
        <v>0.4840311698</v>
      </c>
      <c r="BF148" s="176">
        <f t="shared" si="691"/>
        <v>0</v>
      </c>
      <c r="BG148" s="176">
        <f t="shared" si="691"/>
        <v>0.4484773006</v>
      </c>
      <c r="BH148" s="176">
        <f t="shared" si="691"/>
        <v>0.4535171818</v>
      </c>
      <c r="BI148" s="176">
        <f t="shared" si="691"/>
        <v>0.4496987212</v>
      </c>
      <c r="BJ148" s="176">
        <f t="shared" si="691"/>
        <v>0.4495216056</v>
      </c>
      <c r="BK148" s="176">
        <f t="shared" si="691"/>
        <v>0</v>
      </c>
      <c r="BL148" s="176">
        <f t="shared" si="691"/>
        <v>0.498587003</v>
      </c>
      <c r="BM148" s="176">
        <f t="shared" si="691"/>
        <v>0.5190869155</v>
      </c>
      <c r="BN148" s="176">
        <f t="shared" si="691"/>
        <v>0.5166602365</v>
      </c>
      <c r="BO148" s="176">
        <f t="shared" si="691"/>
        <v>0.5209444933</v>
      </c>
      <c r="BP148" s="176">
        <f t="shared" si="691"/>
        <v>0</v>
      </c>
      <c r="BQ148" s="176">
        <f t="shared" si="691"/>
        <v>0.5144444024</v>
      </c>
      <c r="BR148" s="176">
        <f t="shared" si="691"/>
        <v>0.5199770379</v>
      </c>
      <c r="BS148" s="176">
        <f t="shared" si="691"/>
        <v>0.5140816066</v>
      </c>
      <c r="BT148" s="176">
        <f t="shared" si="691"/>
        <v>0.5210049592</v>
      </c>
      <c r="BU148" s="176">
        <f t="shared" si="691"/>
        <v>0</v>
      </c>
      <c r="BV148" s="176">
        <f t="shared" si="691"/>
        <v>0.5287679331</v>
      </c>
      <c r="BW148" s="176">
        <f t="shared" si="691"/>
        <v>0.5381271256</v>
      </c>
      <c r="BX148" s="176">
        <f t="shared" si="691"/>
        <v>0.5225214389</v>
      </c>
      <c r="BY148" s="176">
        <f t="shared" si="691"/>
        <v>0.5131683052</v>
      </c>
      <c r="CA148" s="176">
        <f t="shared" ref="CA148:CD148" si="692">CA107/1000000</f>
        <v>0.5353371759</v>
      </c>
      <c r="CB148" s="176">
        <f t="shared" si="692"/>
        <v>0.5310544785</v>
      </c>
      <c r="CC148" s="176">
        <f t="shared" si="692"/>
        <v>0.5292488933</v>
      </c>
      <c r="CD148" s="176">
        <f t="shared" si="692"/>
        <v>0.5218923337</v>
      </c>
      <c r="CF148" s="176">
        <f t="shared" ref="CF148:CI148" si="693">CF107/1000000</f>
        <v>0.5134898671</v>
      </c>
      <c r="CG148" s="176">
        <f t="shared" si="693"/>
        <v>0</v>
      </c>
      <c r="CH148" s="176" t="str">
        <f t="shared" si="693"/>
        <v>#DIV/0!</v>
      </c>
      <c r="CI148" s="176" t="str">
        <f t="shared" si="693"/>
        <v>#DIV/0!</v>
      </c>
    </row>
    <row r="149">
      <c r="A149" s="124">
        <f t="shared" si="657"/>
        <v>15</v>
      </c>
      <c r="B149" s="32" t="s">
        <v>49</v>
      </c>
      <c r="AW149" s="176">
        <f t="shared" ref="AW149:BY149" si="694">AW108/1000000</f>
        <v>0</v>
      </c>
      <c r="AX149" s="176">
        <f t="shared" si="694"/>
        <v>0</v>
      </c>
      <c r="AY149" s="176">
        <f t="shared" si="694"/>
        <v>0</v>
      </c>
      <c r="AZ149" s="176">
        <f t="shared" si="694"/>
        <v>0</v>
      </c>
      <c r="BA149" s="176">
        <f t="shared" si="694"/>
        <v>0</v>
      </c>
      <c r="BB149" s="176">
        <f t="shared" si="694"/>
        <v>0</v>
      </c>
      <c r="BC149" s="176">
        <f t="shared" si="694"/>
        <v>0</v>
      </c>
      <c r="BD149" s="176">
        <f t="shared" si="694"/>
        <v>0</v>
      </c>
      <c r="BE149" s="176">
        <f t="shared" si="694"/>
        <v>0</v>
      </c>
      <c r="BF149" s="176">
        <f t="shared" si="694"/>
        <v>0</v>
      </c>
      <c r="BG149" s="176">
        <f t="shared" si="694"/>
        <v>0</v>
      </c>
      <c r="BH149" s="176">
        <f t="shared" si="694"/>
        <v>0</v>
      </c>
      <c r="BI149" s="176">
        <f t="shared" si="694"/>
        <v>0</v>
      </c>
      <c r="BJ149" s="176">
        <f t="shared" si="694"/>
        <v>0</v>
      </c>
      <c r="BK149" s="176">
        <f t="shared" si="694"/>
        <v>0</v>
      </c>
      <c r="BL149" s="176">
        <f t="shared" si="694"/>
        <v>0</v>
      </c>
      <c r="BM149" s="176">
        <f t="shared" si="694"/>
        <v>0</v>
      </c>
      <c r="BN149" s="176">
        <f t="shared" si="694"/>
        <v>0</v>
      </c>
      <c r="BO149" s="176">
        <f t="shared" si="694"/>
        <v>0</v>
      </c>
      <c r="BP149" s="176">
        <f t="shared" si="694"/>
        <v>0</v>
      </c>
      <c r="BQ149" s="176">
        <f t="shared" si="694"/>
        <v>0</v>
      </c>
      <c r="BR149" s="176">
        <f t="shared" si="694"/>
        <v>0</v>
      </c>
      <c r="BS149" s="176">
        <f t="shared" si="694"/>
        <v>0</v>
      </c>
      <c r="BT149" s="176">
        <f t="shared" si="694"/>
        <v>0</v>
      </c>
      <c r="BU149" s="176">
        <f t="shared" si="694"/>
        <v>0</v>
      </c>
      <c r="BV149" s="176">
        <f t="shared" si="694"/>
        <v>0</v>
      </c>
      <c r="BW149" s="176">
        <f t="shared" si="694"/>
        <v>0</v>
      </c>
      <c r="BX149" s="176">
        <f t="shared" si="694"/>
        <v>0</v>
      </c>
      <c r="BY149" s="176">
        <f t="shared" si="694"/>
        <v>0</v>
      </c>
      <c r="CA149" s="176">
        <f t="shared" ref="CA149:CD149" si="695">CA108/1000000</f>
        <v>0</v>
      </c>
      <c r="CB149" s="176">
        <f t="shared" si="695"/>
        <v>0</v>
      </c>
      <c r="CC149" s="176">
        <f t="shared" si="695"/>
        <v>0</v>
      </c>
      <c r="CD149" s="176">
        <f t="shared" si="695"/>
        <v>0</v>
      </c>
      <c r="CF149" s="176">
        <f t="shared" ref="CF149:CI149" si="696">CF108/1000000</f>
        <v>0</v>
      </c>
      <c r="CG149" s="176">
        <f t="shared" si="696"/>
        <v>0</v>
      </c>
      <c r="CH149" s="176" t="str">
        <f t="shared" si="696"/>
        <v>#DIV/0!</v>
      </c>
      <c r="CI149" s="176" t="str">
        <f t="shared" si="696"/>
        <v>#DIV/0!</v>
      </c>
    </row>
    <row r="150">
      <c r="A150" s="124">
        <f t="shared" si="657"/>
        <v>16</v>
      </c>
      <c r="B150" s="32" t="s">
        <v>50</v>
      </c>
      <c r="AW150" s="176">
        <f t="shared" ref="AW150:BY150" si="697">AW109/1000000</f>
        <v>0.5874313266</v>
      </c>
      <c r="AX150" s="176">
        <f t="shared" si="697"/>
        <v>0.5926329143</v>
      </c>
      <c r="AY150" s="176">
        <f t="shared" si="697"/>
        <v>0.6147817124</v>
      </c>
      <c r="AZ150" s="176">
        <f t="shared" si="697"/>
        <v>0.6363322087</v>
      </c>
      <c r="BA150" s="176">
        <f t="shared" si="697"/>
        <v>0</v>
      </c>
      <c r="BB150" s="176">
        <f t="shared" si="697"/>
        <v>0.6525903883</v>
      </c>
      <c r="BC150" s="176">
        <f t="shared" si="697"/>
        <v>0.6474576514</v>
      </c>
      <c r="BD150" s="176">
        <f t="shared" si="697"/>
        <v>0.6410919065</v>
      </c>
      <c r="BE150" s="176">
        <f t="shared" si="697"/>
        <v>0.6335878382</v>
      </c>
      <c r="BF150" s="176">
        <f t="shared" si="697"/>
        <v>0</v>
      </c>
      <c r="BG150" s="176">
        <f t="shared" si="697"/>
        <v>0.6177920325</v>
      </c>
      <c r="BH150" s="176">
        <f t="shared" si="697"/>
        <v>0.6224528812</v>
      </c>
      <c r="BI150" s="176">
        <f t="shared" si="697"/>
        <v>0.6155370182</v>
      </c>
      <c r="BJ150" s="176">
        <f t="shared" si="697"/>
        <v>0.6172250848</v>
      </c>
      <c r="BK150" s="176">
        <f t="shared" si="697"/>
        <v>0</v>
      </c>
      <c r="BL150" s="176">
        <f t="shared" si="697"/>
        <v>0.6476724183</v>
      </c>
      <c r="BM150" s="176">
        <f t="shared" si="697"/>
        <v>0.6551120963</v>
      </c>
      <c r="BN150" s="176">
        <f t="shared" si="697"/>
        <v>0.6595439884</v>
      </c>
      <c r="BO150" s="176">
        <f t="shared" si="697"/>
        <v>0.6470094209</v>
      </c>
      <c r="BP150" s="176">
        <f t="shared" si="697"/>
        <v>0</v>
      </c>
      <c r="BQ150" s="176">
        <f t="shared" si="697"/>
        <v>0.6568743744</v>
      </c>
      <c r="BR150" s="176">
        <f t="shared" si="697"/>
        <v>0.6750697332</v>
      </c>
      <c r="BS150" s="176">
        <f t="shared" si="697"/>
        <v>0.6761219949</v>
      </c>
      <c r="BT150" s="176">
        <f t="shared" si="697"/>
        <v>0.6775250106</v>
      </c>
      <c r="BU150" s="176">
        <f t="shared" si="697"/>
        <v>0</v>
      </c>
      <c r="BV150" s="176">
        <f t="shared" si="697"/>
        <v>0.675966703</v>
      </c>
      <c r="BW150" s="176">
        <f t="shared" si="697"/>
        <v>0.6838079168</v>
      </c>
      <c r="BX150" s="176">
        <f t="shared" si="697"/>
        <v>0.6989200717</v>
      </c>
      <c r="BY150" s="176">
        <f t="shared" si="697"/>
        <v>0.6778825776</v>
      </c>
      <c r="CA150" s="176">
        <f t="shared" ref="CA150:CD150" si="698">CA109/1000000</f>
        <v>0.6891354284</v>
      </c>
      <c r="CB150" s="176">
        <f t="shared" si="698"/>
        <v>0.7113945027</v>
      </c>
      <c r="CC150" s="176">
        <f t="shared" si="698"/>
        <v>0.7120347578</v>
      </c>
      <c r="CD150" s="176">
        <f t="shared" si="698"/>
        <v>0.7001437773</v>
      </c>
      <c r="CF150" s="176">
        <f t="shared" ref="CF150:CI150" si="699">CF109/1000000</f>
        <v>0.6888714625</v>
      </c>
      <c r="CG150" s="176">
        <f t="shared" si="699"/>
        <v>0</v>
      </c>
      <c r="CH150" s="176" t="str">
        <f t="shared" si="699"/>
        <v>#DIV/0!</v>
      </c>
      <c r="CI150" s="176" t="str">
        <f t="shared" si="699"/>
        <v>#DIV/0!</v>
      </c>
    </row>
    <row r="151">
      <c r="A151" s="124">
        <f t="shared" si="657"/>
        <v>17</v>
      </c>
      <c r="B151" s="32" t="s">
        <v>51</v>
      </c>
      <c r="AW151" s="176">
        <f t="shared" ref="AW151:BY151" si="700">AW110/1000000</f>
        <v>0.4707752072</v>
      </c>
      <c r="AX151" s="176">
        <f t="shared" si="700"/>
        <v>0.4884459947</v>
      </c>
      <c r="AY151" s="176">
        <f t="shared" si="700"/>
        <v>0.4998661688</v>
      </c>
      <c r="AZ151" s="176">
        <f t="shared" si="700"/>
        <v>0.4966453439</v>
      </c>
      <c r="BA151" s="176">
        <f t="shared" si="700"/>
        <v>0</v>
      </c>
      <c r="BB151" s="176">
        <f t="shared" si="700"/>
        <v>0.5132021763</v>
      </c>
      <c r="BC151" s="176">
        <f t="shared" si="700"/>
        <v>0.5115734667</v>
      </c>
      <c r="BD151" s="176">
        <f t="shared" si="700"/>
        <v>0.4941992065</v>
      </c>
      <c r="BE151" s="176">
        <f t="shared" si="700"/>
        <v>0.501244673</v>
      </c>
      <c r="BF151" s="176">
        <f t="shared" si="700"/>
        <v>0</v>
      </c>
      <c r="BG151" s="176">
        <f t="shared" si="700"/>
        <v>0.5234158861</v>
      </c>
      <c r="BH151" s="176">
        <f t="shared" si="700"/>
        <v>0.5099524679</v>
      </c>
      <c r="BI151" s="176">
        <f t="shared" si="700"/>
        <v>0.5045518159</v>
      </c>
      <c r="BJ151" s="176">
        <f t="shared" si="700"/>
        <v>0.4998847754</v>
      </c>
      <c r="BK151" s="176">
        <f t="shared" si="700"/>
        <v>0</v>
      </c>
      <c r="BL151" s="176">
        <f t="shared" si="700"/>
        <v>0.5189244155</v>
      </c>
      <c r="BM151" s="176">
        <f t="shared" si="700"/>
        <v>0.5552497148</v>
      </c>
      <c r="BN151" s="176">
        <f t="shared" si="700"/>
        <v>0.6000089499</v>
      </c>
      <c r="BO151" s="176">
        <f t="shared" si="700"/>
        <v>0.5543944428</v>
      </c>
      <c r="BP151" s="176">
        <f t="shared" si="700"/>
        <v>0</v>
      </c>
      <c r="BQ151" s="176">
        <f t="shared" si="700"/>
        <v>0.5754911523</v>
      </c>
      <c r="BR151" s="176">
        <f t="shared" si="700"/>
        <v>0.580266421</v>
      </c>
      <c r="BS151" s="176">
        <f t="shared" si="700"/>
        <v>0.5733529723</v>
      </c>
      <c r="BT151" s="176">
        <f t="shared" si="700"/>
        <v>0.6104147593</v>
      </c>
      <c r="BU151" s="176">
        <f t="shared" si="700"/>
        <v>0</v>
      </c>
      <c r="BV151" s="176">
        <f t="shared" si="700"/>
        <v>0.6436213222</v>
      </c>
      <c r="BW151" s="176">
        <f t="shared" si="700"/>
        <v>0.6732922652</v>
      </c>
      <c r="BX151" s="176">
        <f t="shared" si="700"/>
        <v>0.6405702611</v>
      </c>
      <c r="BY151" s="176">
        <f t="shared" si="700"/>
        <v>0.6250044038</v>
      </c>
      <c r="CA151" s="176">
        <f t="shared" ref="CA151:CD151" si="701">CA110/1000000</f>
        <v>0.6458795508</v>
      </c>
      <c r="CB151" s="176">
        <f t="shared" si="701"/>
        <v>0.665772641</v>
      </c>
      <c r="CC151" s="176">
        <f t="shared" si="701"/>
        <v>0.6737619127</v>
      </c>
      <c r="CD151" s="176">
        <f t="shared" si="701"/>
        <v>0.6519994029</v>
      </c>
      <c r="CF151" s="176">
        <f t="shared" ref="CF151:CI151" si="702">CF110/1000000</f>
        <v>0.6415022125</v>
      </c>
      <c r="CG151" s="176">
        <f t="shared" si="702"/>
        <v>0</v>
      </c>
      <c r="CH151" s="176" t="str">
        <f t="shared" si="702"/>
        <v>#DIV/0!</v>
      </c>
      <c r="CI151" s="176" t="str">
        <f t="shared" si="702"/>
        <v>#DIV/0!</v>
      </c>
    </row>
    <row r="152">
      <c r="A152" s="124">
        <f t="shared" si="657"/>
        <v>18</v>
      </c>
      <c r="B152" s="32" t="s">
        <v>52</v>
      </c>
      <c r="AW152" s="176">
        <f t="shared" ref="AW152:BY152" si="703">AW111/1000000</f>
        <v>0.5502043865</v>
      </c>
      <c r="AX152" s="176">
        <f t="shared" si="703"/>
        <v>0.5708565888</v>
      </c>
      <c r="AY152" s="176">
        <f t="shared" si="703"/>
        <v>0.5842035743</v>
      </c>
      <c r="AZ152" s="176">
        <f t="shared" si="703"/>
        <v>0.5804393319</v>
      </c>
      <c r="BA152" s="176">
        <f t="shared" si="703"/>
        <v>0</v>
      </c>
      <c r="BB152" s="176">
        <f t="shared" si="703"/>
        <v>0.5997896325</v>
      </c>
      <c r="BC152" s="176">
        <f t="shared" si="703"/>
        <v>0.5978861271</v>
      </c>
      <c r="BD152" s="176">
        <f t="shared" si="703"/>
        <v>0.5775804823</v>
      </c>
      <c r="BE152" s="176">
        <f t="shared" si="703"/>
        <v>0.5858146597</v>
      </c>
      <c r="BF152" s="176">
        <f t="shared" si="703"/>
        <v>0</v>
      </c>
      <c r="BG152" s="176">
        <f t="shared" si="703"/>
        <v>0.6117265992</v>
      </c>
      <c r="BH152" s="176">
        <f t="shared" si="703"/>
        <v>0.5959916335</v>
      </c>
      <c r="BI152" s="176">
        <f t="shared" si="703"/>
        <v>0.5896797836</v>
      </c>
      <c r="BJ152" s="176">
        <f t="shared" si="703"/>
        <v>0.5842253202</v>
      </c>
      <c r="BK152" s="176">
        <f t="shared" si="703"/>
        <v>0</v>
      </c>
      <c r="BL152" s="176">
        <f t="shared" si="703"/>
        <v>0.6064773277</v>
      </c>
      <c r="BM152" s="176">
        <f t="shared" si="703"/>
        <v>0.6489314306</v>
      </c>
      <c r="BN152" s="176">
        <f t="shared" si="703"/>
        <v>0.7012424425</v>
      </c>
      <c r="BO152" s="176">
        <f t="shared" si="703"/>
        <v>0.6479318571</v>
      </c>
      <c r="BP152" s="176">
        <f t="shared" si="703"/>
        <v>0</v>
      </c>
      <c r="BQ152" s="176">
        <f t="shared" si="703"/>
        <v>0.6725880028</v>
      </c>
      <c r="BR152" s="176">
        <f t="shared" si="703"/>
        <v>0.6781689547</v>
      </c>
      <c r="BS152" s="176">
        <f t="shared" si="703"/>
        <v>0.6700890691</v>
      </c>
      <c r="BT152" s="176">
        <f t="shared" si="703"/>
        <v>0.7134039198</v>
      </c>
      <c r="BU152" s="176">
        <f t="shared" si="703"/>
        <v>0</v>
      </c>
      <c r="BV152" s="176">
        <f t="shared" si="703"/>
        <v>0.7401565668</v>
      </c>
      <c r="BW152" s="176">
        <f t="shared" si="703"/>
        <v>0.8183911159</v>
      </c>
      <c r="BX152" s="176">
        <f t="shared" si="703"/>
        <v>0.7270586673</v>
      </c>
      <c r="BY152" s="176">
        <f t="shared" si="703"/>
        <v>0.7426177228</v>
      </c>
      <c r="CA152" s="176">
        <f t="shared" ref="CA152:CD152" si="704">CA111/1000000</f>
        <v>0.7603662864</v>
      </c>
      <c r="CB152" s="176">
        <f t="shared" si="704"/>
        <v>0.7888039855</v>
      </c>
      <c r="CC152" s="176">
        <f t="shared" si="704"/>
        <v>0.7584350321</v>
      </c>
      <c r="CD152" s="176">
        <f t="shared" si="704"/>
        <v>0.769280653</v>
      </c>
      <c r="CF152" s="176">
        <f t="shared" ref="CF152:CI152" si="705">CF111/1000000</f>
        <v>0.7568952345</v>
      </c>
      <c r="CG152" s="176">
        <f t="shared" si="705"/>
        <v>0</v>
      </c>
      <c r="CH152" s="176" t="str">
        <f t="shared" si="705"/>
        <v>#DIV/0!</v>
      </c>
      <c r="CI152" s="176" t="str">
        <f t="shared" si="705"/>
        <v>#DIV/0!</v>
      </c>
    </row>
    <row r="153">
      <c r="A153" s="124">
        <f t="shared" si="657"/>
        <v>19</v>
      </c>
      <c r="B153" s="32" t="s">
        <v>53</v>
      </c>
      <c r="AW153" s="176">
        <f t="shared" ref="AW153:BY153" si="706">AW112/1000000</f>
        <v>0.793701772</v>
      </c>
      <c r="AX153" s="176">
        <f t="shared" si="706"/>
        <v>0.8234937729</v>
      </c>
      <c r="AY153" s="176">
        <f t="shared" si="706"/>
        <v>0.8427475744</v>
      </c>
      <c r="AZ153" s="176">
        <f t="shared" si="706"/>
        <v>0.8373174362</v>
      </c>
      <c r="BA153" s="176">
        <f t="shared" si="706"/>
        <v>0</v>
      </c>
      <c r="BB153" s="176">
        <f t="shared" si="706"/>
        <v>0.8652313684</v>
      </c>
      <c r="BC153" s="176">
        <f t="shared" si="706"/>
        <v>0.8624854512</v>
      </c>
      <c r="BD153" s="176">
        <f t="shared" si="706"/>
        <v>0.8331933796</v>
      </c>
      <c r="BE153" s="176">
        <f t="shared" si="706"/>
        <v>0.8450716586</v>
      </c>
      <c r="BF153" s="176">
        <f t="shared" si="706"/>
        <v>0</v>
      </c>
      <c r="BG153" s="176">
        <f t="shared" si="706"/>
        <v>0.8824511358</v>
      </c>
      <c r="BH153" s="176">
        <f t="shared" si="706"/>
        <v>0.8597525342</v>
      </c>
      <c r="BI153" s="176">
        <f t="shared" si="706"/>
        <v>0.8506473243</v>
      </c>
      <c r="BJ153" s="176">
        <f t="shared" si="706"/>
        <v>0.8427789442</v>
      </c>
      <c r="BK153" s="176">
        <f t="shared" si="706"/>
        <v>0</v>
      </c>
      <c r="BL153" s="176">
        <f t="shared" si="706"/>
        <v>0.874878757</v>
      </c>
      <c r="BM153" s="176">
        <f t="shared" si="706"/>
        <v>0.9361212651</v>
      </c>
      <c r="BN153" s="176">
        <f t="shared" si="706"/>
        <v>1.011582937</v>
      </c>
      <c r="BO153" s="176">
        <f t="shared" si="706"/>
        <v>0.9346793223</v>
      </c>
      <c r="BP153" s="176">
        <f t="shared" si="706"/>
        <v>0</v>
      </c>
      <c r="BQ153" s="176">
        <f t="shared" si="706"/>
        <v>0.9702472441</v>
      </c>
      <c r="BR153" s="176">
        <f t="shared" si="706"/>
        <v>0.9782980913</v>
      </c>
      <c r="BS153" s="176">
        <f t="shared" si="706"/>
        <v>0.9666423872</v>
      </c>
      <c r="BT153" s="176">
        <f t="shared" si="706"/>
        <v>1.029126574</v>
      </c>
      <c r="BU153" s="176">
        <f t="shared" si="706"/>
        <v>0</v>
      </c>
      <c r="BV153" s="176">
        <f t="shared" si="706"/>
        <v>1.124114957</v>
      </c>
      <c r="BW153" s="176">
        <f t="shared" si="706"/>
        <v>1.24012362</v>
      </c>
      <c r="BX153" s="176">
        <f t="shared" si="706"/>
        <v>1.123303975</v>
      </c>
      <c r="BY153" s="176">
        <f t="shared" si="706"/>
        <v>1.13038079</v>
      </c>
      <c r="CA153" s="176">
        <f t="shared" ref="CA153:CD153" si="707">CA112/1000000</f>
        <v>1.175030832</v>
      </c>
      <c r="CB153" s="176">
        <f t="shared" si="707"/>
        <v>1.168685665</v>
      </c>
      <c r="CC153" s="176">
        <f t="shared" si="707"/>
        <v>1.225483788</v>
      </c>
      <c r="CD153" s="176">
        <f t="shared" si="707"/>
        <v>1.219846563</v>
      </c>
      <c r="CF153" s="176">
        <f t="shared" ref="CF153:CI153" si="708">CF112/1000000</f>
        <v>1.200207033</v>
      </c>
      <c r="CG153" s="176">
        <f t="shared" si="708"/>
        <v>0</v>
      </c>
      <c r="CH153" s="176" t="str">
        <f t="shared" si="708"/>
        <v>#DIV/0!</v>
      </c>
      <c r="CI153" s="176" t="str">
        <f t="shared" si="708"/>
        <v>#DIV/0!</v>
      </c>
    </row>
    <row r="154">
      <c r="A154" s="124">
        <v>1.0</v>
      </c>
      <c r="B154" s="84" t="s">
        <v>59</v>
      </c>
      <c r="AW154" s="176">
        <f t="shared" ref="AW154:BY154" si="709">AW116/1000000</f>
        <v>0.9487143394</v>
      </c>
      <c r="AX154" s="176">
        <f t="shared" si="709"/>
        <v>0.9795464846</v>
      </c>
      <c r="AY154" s="176">
        <f t="shared" si="709"/>
        <v>1.005567343</v>
      </c>
      <c r="AZ154" s="176">
        <f t="shared" si="709"/>
        <v>0.9968617959</v>
      </c>
      <c r="BA154" s="176">
        <f t="shared" si="709"/>
        <v>0</v>
      </c>
      <c r="BB154" s="176">
        <f t="shared" si="709"/>
        <v>0.9831769559</v>
      </c>
      <c r="BC154" s="176">
        <f t="shared" si="709"/>
        <v>0.9771692182</v>
      </c>
      <c r="BD154" s="176">
        <f t="shared" si="709"/>
        <v>1.004349853</v>
      </c>
      <c r="BE154" s="176">
        <f t="shared" si="709"/>
        <v>0.962812517</v>
      </c>
      <c r="BF154" s="176">
        <f t="shared" si="709"/>
        <v>0</v>
      </c>
      <c r="BG154" s="176">
        <f t="shared" si="709"/>
        <v>1.001289381</v>
      </c>
      <c r="BH154" s="176">
        <f t="shared" si="709"/>
        <v>1.035166414</v>
      </c>
      <c r="BI154" s="176">
        <f t="shared" si="709"/>
        <v>1.023625345</v>
      </c>
      <c r="BJ154" s="176">
        <f t="shared" si="709"/>
        <v>1.020921828</v>
      </c>
      <c r="BK154" s="176">
        <f t="shared" si="709"/>
        <v>0</v>
      </c>
      <c r="BL154" s="176">
        <f t="shared" si="709"/>
        <v>1.030073377</v>
      </c>
      <c r="BM154" s="176">
        <f t="shared" si="709"/>
        <v>1.085591337</v>
      </c>
      <c r="BN154" s="176">
        <f t="shared" si="709"/>
        <v>1.109962979</v>
      </c>
      <c r="BO154" s="176">
        <f t="shared" si="709"/>
        <v>1.078014477</v>
      </c>
      <c r="BP154" s="176">
        <f t="shared" si="709"/>
        <v>0</v>
      </c>
      <c r="BQ154" s="176">
        <f t="shared" si="709"/>
        <v>1.075270364</v>
      </c>
      <c r="BR154" s="176">
        <f t="shared" si="709"/>
        <v>1.078084839</v>
      </c>
      <c r="BS154" s="176">
        <f t="shared" si="709"/>
        <v>1.04744914</v>
      </c>
      <c r="BT154" s="176">
        <f t="shared" si="709"/>
        <v>1.100450066</v>
      </c>
      <c r="BU154" s="176">
        <f t="shared" si="709"/>
        <v>0</v>
      </c>
      <c r="BV154" s="176">
        <f t="shared" si="709"/>
        <v>1.136874964</v>
      </c>
      <c r="BW154" s="176">
        <f t="shared" si="709"/>
        <v>1.182122587</v>
      </c>
      <c r="BX154" s="176">
        <f t="shared" si="709"/>
        <v>1.164154324</v>
      </c>
      <c r="BY154" s="176">
        <f t="shared" si="709"/>
        <v>1.141802561</v>
      </c>
      <c r="CA154" s="176">
        <f t="shared" ref="CA154:CD154" si="710">CA116/1000000</f>
        <v>1.202660637</v>
      </c>
      <c r="CB154" s="176">
        <f t="shared" si="710"/>
        <v>1.237898594</v>
      </c>
      <c r="CC154" s="176">
        <f t="shared" si="710"/>
        <v>1.221805912</v>
      </c>
      <c r="CD154" s="176">
        <f t="shared" si="710"/>
        <v>1.212520187</v>
      </c>
      <c r="CF154" s="176">
        <f t="shared" ref="CF154:CI154" si="711">CF116/1000000</f>
        <v>1.19045232</v>
      </c>
      <c r="CG154" s="176">
        <f t="shared" si="711"/>
        <v>0</v>
      </c>
      <c r="CH154" s="176" t="str">
        <f t="shared" si="711"/>
        <v>#DIV/0!</v>
      </c>
      <c r="CI154" s="176" t="str">
        <f t="shared" si="711"/>
        <v>#DIV/0!</v>
      </c>
    </row>
    <row r="155">
      <c r="A155" s="124">
        <f t="shared" ref="A155:A156" si="715">+A154+1</f>
        <v>2</v>
      </c>
      <c r="B155" s="84" t="s">
        <v>60</v>
      </c>
      <c r="AW155" s="176">
        <f t="shared" ref="AW155:BY155" si="712">AW117/1000000</f>
        <v>1.214366718</v>
      </c>
      <c r="AX155" s="176">
        <f t="shared" si="712"/>
        <v>1.231675702</v>
      </c>
      <c r="AY155" s="176">
        <f t="shared" si="712"/>
        <v>1.246301847</v>
      </c>
      <c r="AZ155" s="176">
        <f t="shared" si="712"/>
        <v>1.257596365</v>
      </c>
      <c r="BA155" s="176">
        <f t="shared" si="712"/>
        <v>0</v>
      </c>
      <c r="BB155" s="176">
        <f t="shared" si="712"/>
        <v>1.258566206</v>
      </c>
      <c r="BC155" s="176">
        <f t="shared" si="712"/>
        <v>1.261786584</v>
      </c>
      <c r="BD155" s="176">
        <f t="shared" si="712"/>
        <v>1.259014111</v>
      </c>
      <c r="BE155" s="176">
        <f t="shared" si="712"/>
        <v>1.260714951</v>
      </c>
      <c r="BF155" s="176">
        <f t="shared" si="712"/>
        <v>0</v>
      </c>
      <c r="BG155" s="176">
        <f t="shared" si="712"/>
        <v>1.260307771</v>
      </c>
      <c r="BH155" s="176">
        <f t="shared" si="712"/>
        <v>1.276791934</v>
      </c>
      <c r="BI155" s="176">
        <f t="shared" si="712"/>
        <v>1.271692453</v>
      </c>
      <c r="BJ155" s="176">
        <f t="shared" si="712"/>
        <v>1.27518506</v>
      </c>
      <c r="BK155" s="176">
        <f t="shared" si="712"/>
        <v>0</v>
      </c>
      <c r="BL155" s="176">
        <f t="shared" si="712"/>
        <v>1.275435138</v>
      </c>
      <c r="BM155" s="176">
        <f t="shared" si="712"/>
        <v>1.300928753</v>
      </c>
      <c r="BN155" s="176">
        <f t="shared" si="712"/>
        <v>1.302413693</v>
      </c>
      <c r="BO155" s="176">
        <f t="shared" si="712"/>
        <v>1.309157378</v>
      </c>
      <c r="BP155" s="176">
        <f t="shared" si="712"/>
        <v>0</v>
      </c>
      <c r="BQ155" s="176">
        <f t="shared" si="712"/>
        <v>1.32159839</v>
      </c>
      <c r="BR155" s="176">
        <f t="shared" si="712"/>
        <v>1.323585497</v>
      </c>
      <c r="BS155" s="176">
        <f t="shared" si="712"/>
        <v>1.340951077</v>
      </c>
      <c r="BT155" s="176">
        <f t="shared" si="712"/>
        <v>1.357452697</v>
      </c>
      <c r="BU155" s="176">
        <f t="shared" si="712"/>
        <v>0</v>
      </c>
      <c r="BV155" s="176">
        <f t="shared" si="712"/>
        <v>1.368448064</v>
      </c>
      <c r="BW155" s="176">
        <f t="shared" si="712"/>
        <v>1.388427406</v>
      </c>
      <c r="BX155" s="176">
        <f t="shared" si="712"/>
        <v>1.400506724</v>
      </c>
      <c r="BY155" s="176">
        <f t="shared" si="712"/>
        <v>1.399386319</v>
      </c>
      <c r="CA155" s="176">
        <f t="shared" ref="CA155:CD155" si="713">CA117/1000000</f>
        <v>1.509378084</v>
      </c>
      <c r="CB155" s="176">
        <f t="shared" si="713"/>
        <v>1.501831193</v>
      </c>
      <c r="CC155" s="176">
        <f t="shared" si="713"/>
        <v>1.507838518</v>
      </c>
      <c r="CD155" s="176">
        <f t="shared" si="713"/>
        <v>1.524424742</v>
      </c>
      <c r="CF155" s="176">
        <f t="shared" ref="CF155:CI155" si="714">CF117/1000000</f>
        <v>1.496680211</v>
      </c>
      <c r="CG155" s="176">
        <f t="shared" si="714"/>
        <v>0</v>
      </c>
      <c r="CH155" s="176" t="str">
        <f t="shared" si="714"/>
        <v>#DIV/0!</v>
      </c>
      <c r="CI155" s="176" t="str">
        <f t="shared" si="714"/>
        <v>#DIV/0!</v>
      </c>
    </row>
    <row r="156">
      <c r="A156" s="124">
        <f t="shared" si="715"/>
        <v>3</v>
      </c>
      <c r="B156" s="84" t="s">
        <v>61</v>
      </c>
      <c r="AW156" s="176">
        <f t="shared" ref="AW156:BY156" si="716">AW118/1000000</f>
        <v>0</v>
      </c>
      <c r="AX156" s="176">
        <f t="shared" si="716"/>
        <v>0</v>
      </c>
      <c r="AY156" s="176">
        <f t="shared" si="716"/>
        <v>0</v>
      </c>
      <c r="AZ156" s="176">
        <f t="shared" si="716"/>
        <v>0</v>
      </c>
      <c r="BA156" s="176">
        <f t="shared" si="716"/>
        <v>0</v>
      </c>
      <c r="BB156" s="176">
        <f t="shared" si="716"/>
        <v>0</v>
      </c>
      <c r="BC156" s="176">
        <f t="shared" si="716"/>
        <v>0</v>
      </c>
      <c r="BD156" s="176">
        <f t="shared" si="716"/>
        <v>0</v>
      </c>
      <c r="BE156" s="176">
        <f t="shared" si="716"/>
        <v>0</v>
      </c>
      <c r="BF156" s="176">
        <f t="shared" si="716"/>
        <v>0</v>
      </c>
      <c r="BG156" s="176">
        <f t="shared" si="716"/>
        <v>0</v>
      </c>
      <c r="BH156" s="176">
        <f t="shared" si="716"/>
        <v>0</v>
      </c>
      <c r="BI156" s="176">
        <f t="shared" si="716"/>
        <v>0</v>
      </c>
      <c r="BJ156" s="176">
        <f t="shared" si="716"/>
        <v>0</v>
      </c>
      <c r="BK156" s="176">
        <f t="shared" si="716"/>
        <v>0</v>
      </c>
      <c r="BL156" s="176">
        <f t="shared" si="716"/>
        <v>0</v>
      </c>
      <c r="BM156" s="176">
        <f t="shared" si="716"/>
        <v>0</v>
      </c>
      <c r="BN156" s="176">
        <f t="shared" si="716"/>
        <v>0</v>
      </c>
      <c r="BO156" s="176">
        <f t="shared" si="716"/>
        <v>0</v>
      </c>
      <c r="BP156" s="176">
        <f t="shared" si="716"/>
        <v>0</v>
      </c>
      <c r="BQ156" s="176">
        <f t="shared" si="716"/>
        <v>0</v>
      </c>
      <c r="BR156" s="176">
        <f t="shared" si="716"/>
        <v>0</v>
      </c>
      <c r="BS156" s="176">
        <f t="shared" si="716"/>
        <v>0</v>
      </c>
      <c r="BT156" s="176">
        <f t="shared" si="716"/>
        <v>0</v>
      </c>
      <c r="BU156" s="176">
        <f t="shared" si="716"/>
        <v>0</v>
      </c>
      <c r="BV156" s="176">
        <f t="shared" si="716"/>
        <v>0</v>
      </c>
      <c r="BW156" s="176">
        <f t="shared" si="716"/>
        <v>0</v>
      </c>
      <c r="BX156" s="176">
        <f t="shared" si="716"/>
        <v>0</v>
      </c>
      <c r="BY156" s="176">
        <f t="shared" si="716"/>
        <v>0</v>
      </c>
      <c r="CA156" s="176">
        <f t="shared" ref="CA156:CD156" si="717">CA118/1000000</f>
        <v>0</v>
      </c>
      <c r="CB156" s="176">
        <f t="shared" si="717"/>
        <v>0</v>
      </c>
      <c r="CC156" s="176">
        <f t="shared" si="717"/>
        <v>0</v>
      </c>
      <c r="CD156" s="176">
        <f t="shared" si="717"/>
        <v>0</v>
      </c>
      <c r="CF156" s="176">
        <f t="shared" ref="CF156:CI156" si="718">CF118/1000000</f>
        <v>0</v>
      </c>
      <c r="CG156" s="176">
        <f t="shared" si="718"/>
        <v>0</v>
      </c>
      <c r="CH156" s="176" t="str">
        <f t="shared" si="718"/>
        <v>#DIV/0!</v>
      </c>
      <c r="CI156" s="176" t="str">
        <f t="shared" si="718"/>
        <v>#DIV/0!</v>
      </c>
    </row>
    <row r="157">
      <c r="A157" s="124">
        <v>1.0</v>
      </c>
      <c r="B157" s="84" t="s">
        <v>63</v>
      </c>
      <c r="AW157" s="176">
        <f t="shared" ref="AW157:BY157" si="719">AW121/1000000</f>
        <v>0.009023369417</v>
      </c>
      <c r="AX157" s="176">
        <f t="shared" si="719"/>
        <v>0.009362066191</v>
      </c>
      <c r="AY157" s="176">
        <f t="shared" si="719"/>
        <v>0.009580957178</v>
      </c>
      <c r="AZ157" s="176">
        <f t="shared" si="719"/>
        <v>0.009519223483</v>
      </c>
      <c r="BA157" s="176">
        <f t="shared" si="719"/>
        <v>0</v>
      </c>
      <c r="BB157" s="176">
        <f t="shared" si="719"/>
        <v>0.009836569028</v>
      </c>
      <c r="BC157" s="176">
        <f t="shared" si="719"/>
        <v>0.009805351479</v>
      </c>
      <c r="BD157" s="176">
        <f t="shared" si="719"/>
        <v>0.009472338258</v>
      </c>
      <c r="BE157" s="176">
        <f t="shared" si="719"/>
        <v>0.00960737903</v>
      </c>
      <c r="BF157" s="176">
        <f t="shared" si="719"/>
        <v>0</v>
      </c>
      <c r="BG157" s="176">
        <f t="shared" si="719"/>
        <v>0.01003233566</v>
      </c>
      <c r="BH157" s="176">
        <f t="shared" si="719"/>
        <v>0.009774281723</v>
      </c>
      <c r="BI157" s="176">
        <f t="shared" si="719"/>
        <v>0.009670767185</v>
      </c>
      <c r="BJ157" s="176">
        <f t="shared" si="719"/>
        <v>0.009581313812</v>
      </c>
      <c r="BK157" s="176">
        <f t="shared" si="719"/>
        <v>0</v>
      </c>
      <c r="BL157" s="176">
        <f t="shared" si="719"/>
        <v>0.009946247442</v>
      </c>
      <c r="BM157" s="176">
        <f t="shared" si="719"/>
        <v>0.01064249608</v>
      </c>
      <c r="BN157" s="176">
        <f t="shared" si="719"/>
        <v>0.01150039833</v>
      </c>
      <c r="BO157" s="176">
        <f t="shared" si="719"/>
        <v>0.01062610304</v>
      </c>
      <c r="BP157" s="176">
        <f t="shared" si="719"/>
        <v>0</v>
      </c>
      <c r="BQ157" s="176">
        <f t="shared" si="719"/>
        <v>0.01159534134</v>
      </c>
      <c r="BR157" s="176">
        <f t="shared" si="719"/>
        <v>0.0116943826</v>
      </c>
      <c r="BS157" s="176">
        <f t="shared" si="719"/>
        <v>0.01179205778</v>
      </c>
      <c r="BT157" s="176">
        <f t="shared" si="719"/>
        <v>0.01199218944</v>
      </c>
      <c r="BU157" s="176">
        <f t="shared" si="719"/>
        <v>0</v>
      </c>
      <c r="BV157" s="176">
        <f t="shared" si="719"/>
        <v>0.01241431451</v>
      </c>
      <c r="BW157" s="176">
        <f t="shared" si="719"/>
        <v>0.01230630997</v>
      </c>
      <c r="BX157" s="176">
        <f t="shared" si="719"/>
        <v>0.01212417658</v>
      </c>
      <c r="BY157" s="176">
        <f t="shared" si="719"/>
        <v>0.01210841515</v>
      </c>
      <c r="CA157" s="176">
        <f t="shared" ref="CA157:CD157" si="720">CA121/1000000</f>
        <v>0.01283976343</v>
      </c>
      <c r="CB157" s="176">
        <f t="shared" si="720"/>
        <v>0.01294504949</v>
      </c>
      <c r="CC157" s="176">
        <f t="shared" si="720"/>
        <v>0.01325314167</v>
      </c>
      <c r="CD157" s="176">
        <f t="shared" si="720"/>
        <v>0.01332735926</v>
      </c>
      <c r="CF157" s="176">
        <f t="shared" ref="CF157:CI157" si="721">CF121/1000000</f>
        <v>0.01310479236</v>
      </c>
      <c r="CG157" s="176">
        <f t="shared" si="721"/>
        <v>0</v>
      </c>
      <c r="CH157" s="176" t="str">
        <f t="shared" si="721"/>
        <v>#DIV/0!</v>
      </c>
      <c r="CI157" s="176" t="str">
        <f t="shared" si="721"/>
        <v>#DIV/0!</v>
      </c>
    </row>
    <row r="158">
      <c r="A158" s="124">
        <v>2.0</v>
      </c>
      <c r="B158" s="84" t="s">
        <v>65</v>
      </c>
      <c r="AW158" s="176">
        <f t="shared" ref="AW158:BY158" si="722">AW122/1000000</f>
        <v>0.006829698542</v>
      </c>
      <c r="AX158" s="176">
        <f t="shared" si="722"/>
        <v>0.007086054761</v>
      </c>
      <c r="AY158" s="176">
        <f t="shared" si="722"/>
        <v>0.007251731171</v>
      </c>
      <c r="AZ158" s="176">
        <f t="shared" si="722"/>
        <v>0.007205005552</v>
      </c>
      <c r="BA158" s="176">
        <f t="shared" si="722"/>
        <v>0</v>
      </c>
      <c r="BB158" s="176">
        <f t="shared" si="722"/>
        <v>0.007445201238</v>
      </c>
      <c r="BC158" s="176">
        <f t="shared" si="722"/>
        <v>0.007421572985</v>
      </c>
      <c r="BD158" s="176">
        <f t="shared" si="722"/>
        <v>0.007169518591</v>
      </c>
      <c r="BE158" s="176">
        <f t="shared" si="722"/>
        <v>0.007271729608</v>
      </c>
      <c r="BF158" s="176">
        <f t="shared" si="722"/>
        <v>0</v>
      </c>
      <c r="BG158" s="176">
        <f t="shared" si="722"/>
        <v>0.007593375054</v>
      </c>
      <c r="BH158" s="176">
        <f t="shared" si="722"/>
        <v>0.007398056596</v>
      </c>
      <c r="BI158" s="176">
        <f t="shared" si="722"/>
        <v>0.007319707472</v>
      </c>
      <c r="BJ158" s="176">
        <f t="shared" si="722"/>
        <v>0.007252001104</v>
      </c>
      <c r="BK158" s="176">
        <f t="shared" si="722"/>
        <v>0</v>
      </c>
      <c r="BL158" s="176">
        <f t="shared" si="722"/>
        <v>0.007528215738</v>
      </c>
      <c r="BM158" s="176">
        <f t="shared" si="722"/>
        <v>0.008055199403</v>
      </c>
      <c r="BN158" s="176">
        <f t="shared" si="722"/>
        <v>0.008704537086</v>
      </c>
      <c r="BO158" s="176">
        <f t="shared" si="722"/>
        <v>0.008042791676</v>
      </c>
      <c r="BP158" s="176">
        <f t="shared" si="722"/>
        <v>0</v>
      </c>
      <c r="BQ158" s="176">
        <f t="shared" si="722"/>
        <v>0.008776398502</v>
      </c>
      <c r="BR158" s="176">
        <f t="shared" si="722"/>
        <v>0.008851361849</v>
      </c>
      <c r="BS158" s="176">
        <f t="shared" si="722"/>
        <v>0.008925291219</v>
      </c>
      <c r="BT158" s="176">
        <f t="shared" si="722"/>
        <v>0.00907676888</v>
      </c>
      <c r="BU158" s="176">
        <f t="shared" si="722"/>
        <v>0</v>
      </c>
      <c r="BV158" s="176">
        <f t="shared" si="722"/>
        <v>0.009396271144</v>
      </c>
      <c r="BW158" s="176">
        <f t="shared" si="722"/>
        <v>0.009314523585</v>
      </c>
      <c r="BX158" s="176">
        <f t="shared" si="722"/>
        <v>0.009176668636</v>
      </c>
      <c r="BY158" s="176">
        <f t="shared" si="722"/>
        <v>0.009164738967</v>
      </c>
      <c r="CA158" s="176">
        <f t="shared" ref="CA158:CD158" si="723">CA122/1000000</f>
        <v>0.009718289201</v>
      </c>
      <c r="CB158" s="176">
        <f t="shared" si="723"/>
        <v>0.009797979172</v>
      </c>
      <c r="CC158" s="176">
        <f t="shared" si="723"/>
        <v>0.01003117108</v>
      </c>
      <c r="CD158" s="176">
        <f t="shared" si="723"/>
        <v>0.01008734563</v>
      </c>
      <c r="CF158" s="176">
        <f t="shared" ref="CF158:CI158" si="724">CF122/1000000</f>
        <v>0.009918886962</v>
      </c>
      <c r="CG158" s="176">
        <f t="shared" si="724"/>
        <v>0</v>
      </c>
      <c r="CH158" s="176" t="str">
        <f t="shared" si="724"/>
        <v>#DIV/0!</v>
      </c>
      <c r="CI158" s="176" t="str">
        <f t="shared" si="724"/>
        <v>#DIV/0!</v>
      </c>
    </row>
    <row r="159">
      <c r="A159" s="124">
        <v>3.0</v>
      </c>
      <c r="B159" s="84" t="s">
        <v>66</v>
      </c>
      <c r="AW159" s="176">
        <f t="shared" ref="AW159:BY159" si="725">AW123/1000000</f>
        <v>0.003217124353</v>
      </c>
      <c r="AX159" s="176">
        <f t="shared" si="725"/>
        <v>0.003337880757</v>
      </c>
      <c r="AY159" s="176">
        <f t="shared" si="725"/>
        <v>0.003415922505</v>
      </c>
      <c r="AZ159" s="176">
        <f t="shared" si="725"/>
        <v>0.003393912437</v>
      </c>
      <c r="BA159" s="176">
        <f t="shared" si="725"/>
        <v>0</v>
      </c>
      <c r="BB159" s="176">
        <f t="shared" si="725"/>
        <v>0.003507056434</v>
      </c>
      <c r="BC159" s="176">
        <f t="shared" si="725"/>
        <v>0.003495926363</v>
      </c>
      <c r="BD159" s="176">
        <f t="shared" si="725"/>
        <v>0.003377196331</v>
      </c>
      <c r="BE159" s="176">
        <f t="shared" si="725"/>
        <v>0.003425342753</v>
      </c>
      <c r="BF159" s="176">
        <f t="shared" si="725"/>
        <v>0</v>
      </c>
      <c r="BG159" s="176">
        <f t="shared" si="725"/>
        <v>0.003576853598</v>
      </c>
      <c r="BH159" s="176">
        <f t="shared" si="725"/>
        <v>0.003484848986</v>
      </c>
      <c r="BI159" s="176">
        <f t="shared" si="725"/>
        <v>0.00344794269</v>
      </c>
      <c r="BJ159" s="176">
        <f t="shared" si="725"/>
        <v>0.003416049656</v>
      </c>
      <c r="BK159" s="176">
        <f t="shared" si="725"/>
        <v>0</v>
      </c>
      <c r="BL159" s="176">
        <f t="shared" si="725"/>
        <v>0.003546160352</v>
      </c>
      <c r="BM159" s="176">
        <f t="shared" si="725"/>
        <v>0.00379439561</v>
      </c>
      <c r="BN159" s="176">
        <f t="shared" si="725"/>
        <v>0.004100265637</v>
      </c>
      <c r="BO159" s="176">
        <f t="shared" si="725"/>
        <v>0.00378855096</v>
      </c>
      <c r="BP159" s="176">
        <f t="shared" si="725"/>
        <v>0</v>
      </c>
      <c r="BQ159" s="176">
        <f t="shared" si="725"/>
        <v>0.004134115903</v>
      </c>
      <c r="BR159" s="176">
        <f t="shared" si="725"/>
        <v>0.004169427331</v>
      </c>
      <c r="BS159" s="176">
        <f t="shared" si="725"/>
        <v>0.004204251705</v>
      </c>
      <c r="BT159" s="176">
        <f t="shared" si="725"/>
        <v>0.004275605143</v>
      </c>
      <c r="BU159" s="176">
        <f t="shared" si="725"/>
        <v>0</v>
      </c>
      <c r="BV159" s="176">
        <f t="shared" si="725"/>
        <v>0.004426106444</v>
      </c>
      <c r="BW159" s="176">
        <f t="shared" si="725"/>
        <v>0.004387599318</v>
      </c>
      <c r="BX159" s="176">
        <f t="shared" si="725"/>
        <v>0.004322662848</v>
      </c>
      <c r="BY159" s="176">
        <f t="shared" si="725"/>
        <v>0.004317043386</v>
      </c>
      <c r="CA159" s="176">
        <f t="shared" ref="CA159:CD159" si="726">CA123/1000000</f>
        <v>0.004577792807</v>
      </c>
      <c r="CB159" s="176">
        <f t="shared" si="726"/>
        <v>0.004615330708</v>
      </c>
      <c r="CC159" s="176">
        <f t="shared" si="726"/>
        <v>0.004725175578</v>
      </c>
      <c r="CD159" s="176">
        <f t="shared" si="726"/>
        <v>0.004751636562</v>
      </c>
      <c r="CF159" s="176">
        <f t="shared" ref="CF159:CI159" si="727">CF123/1000000</f>
        <v>0.004672284231</v>
      </c>
      <c r="CG159" s="176">
        <f t="shared" si="727"/>
        <v>0</v>
      </c>
      <c r="CH159" s="176" t="str">
        <f t="shared" si="727"/>
        <v>#DIV/0!</v>
      </c>
      <c r="CI159" s="176" t="str">
        <f t="shared" si="727"/>
        <v>#DIV/0!</v>
      </c>
    </row>
    <row r="160">
      <c r="A160" s="124">
        <v>4.0</v>
      </c>
      <c r="B160" s="84" t="s">
        <v>67</v>
      </c>
      <c r="AW160" s="176">
        <f t="shared" ref="AW160:BY160" si="728">AW124/1000000</f>
        <v>0.003874603594</v>
      </c>
      <c r="AX160" s="176">
        <f t="shared" si="728"/>
        <v>0.004020038816</v>
      </c>
      <c r="AY160" s="176">
        <f t="shared" si="728"/>
        <v>0.004114029848</v>
      </c>
      <c r="AZ160" s="176">
        <f t="shared" si="728"/>
        <v>0.004087521613</v>
      </c>
      <c r="BA160" s="176">
        <f t="shared" si="728"/>
        <v>0</v>
      </c>
      <c r="BB160" s="176">
        <f t="shared" si="728"/>
        <v>0.004223788692</v>
      </c>
      <c r="BC160" s="176">
        <f t="shared" si="728"/>
        <v>0.004210383984</v>
      </c>
      <c r="BD160" s="176">
        <f t="shared" si="728"/>
        <v>0.00406738926</v>
      </c>
      <c r="BE160" s="176">
        <f t="shared" si="728"/>
        <v>0.0041253753</v>
      </c>
      <c r="BF160" s="176">
        <f t="shared" si="728"/>
        <v>0</v>
      </c>
      <c r="BG160" s="176">
        <f t="shared" si="728"/>
        <v>0.004307850206</v>
      </c>
      <c r="BH160" s="176">
        <f t="shared" si="728"/>
        <v>0.004197042739</v>
      </c>
      <c r="BI160" s="176">
        <f t="shared" si="728"/>
        <v>0.004152593954</v>
      </c>
      <c r="BJ160" s="176">
        <f t="shared" si="728"/>
        <v>0.004114182985</v>
      </c>
      <c r="BK160" s="176">
        <f t="shared" si="728"/>
        <v>0</v>
      </c>
      <c r="BL160" s="176">
        <f t="shared" si="728"/>
        <v>0.004270884223</v>
      </c>
      <c r="BM160" s="176">
        <f t="shared" si="728"/>
        <v>0.004569850977</v>
      </c>
      <c r="BN160" s="176">
        <f t="shared" si="728"/>
        <v>0.004938231237</v>
      </c>
      <c r="BO160" s="176">
        <f t="shared" si="728"/>
        <v>0.004562811864</v>
      </c>
      <c r="BP160" s="176">
        <f t="shared" si="728"/>
        <v>0</v>
      </c>
      <c r="BQ160" s="176">
        <f t="shared" si="728"/>
        <v>0.004978999434</v>
      </c>
      <c r="BR160" s="176">
        <f t="shared" si="728"/>
        <v>0.00502152741</v>
      </c>
      <c r="BS160" s="176">
        <f t="shared" si="728"/>
        <v>0.005063468793</v>
      </c>
      <c r="BT160" s="176">
        <f t="shared" si="728"/>
        <v>0.005149404634</v>
      </c>
      <c r="BU160" s="176">
        <f t="shared" si="728"/>
        <v>0</v>
      </c>
      <c r="BV160" s="176">
        <f t="shared" si="728"/>
        <v>0.005330663677</v>
      </c>
      <c r="BW160" s="176">
        <f t="shared" si="728"/>
        <v>0.005284286903</v>
      </c>
      <c r="BX160" s="176">
        <f t="shared" si="728"/>
        <v>0.005206079457</v>
      </c>
      <c r="BY160" s="176">
        <f t="shared" si="728"/>
        <v>0.005199311554</v>
      </c>
      <c r="CA160" s="176">
        <f t="shared" ref="CA160:CD160" si="729">CA124/1000000</f>
        <v>0.005513349971</v>
      </c>
      <c r="CB160" s="176">
        <f t="shared" si="729"/>
        <v>0.005558559441</v>
      </c>
      <c r="CC160" s="176">
        <f t="shared" si="729"/>
        <v>0.005690853156</v>
      </c>
      <c r="CD160" s="176">
        <f t="shared" si="729"/>
        <v>0.005722721933</v>
      </c>
      <c r="CF160" s="176">
        <f t="shared" ref="CF160:CI160" si="730">CF124/1000000</f>
        <v>0.005627152477</v>
      </c>
      <c r="CG160" s="176">
        <f t="shared" si="730"/>
        <v>0</v>
      </c>
      <c r="CH160" s="176" t="str">
        <f t="shared" si="730"/>
        <v>#DIV/0!</v>
      </c>
      <c r="CI160" s="176" t="str">
        <f t="shared" si="730"/>
        <v>#DIV/0!</v>
      </c>
    </row>
    <row r="161">
      <c r="A161" s="124">
        <v>5.0</v>
      </c>
      <c r="B161" s="84" t="s">
        <v>68</v>
      </c>
      <c r="AW161" s="176">
        <f t="shared" ref="AW161:BY161" si="731">AW125/1000000</f>
        <v>0.004021302493</v>
      </c>
      <c r="AX161" s="176">
        <f t="shared" si="731"/>
        <v>0.004172244134</v>
      </c>
      <c r="AY161" s="176">
        <f t="shared" si="731"/>
        <v>0.004269793822</v>
      </c>
      <c r="AZ161" s="176">
        <f t="shared" si="731"/>
        <v>0.004242281941</v>
      </c>
      <c r="BA161" s="176">
        <f t="shared" si="731"/>
        <v>0</v>
      </c>
      <c r="BB161" s="176">
        <f t="shared" si="731"/>
        <v>0.004383708317</v>
      </c>
      <c r="BC161" s="176">
        <f t="shared" si="731"/>
        <v>0.004369796085</v>
      </c>
      <c r="BD161" s="176">
        <f t="shared" si="731"/>
        <v>0.004221387344</v>
      </c>
      <c r="BE161" s="176">
        <f t="shared" si="731"/>
        <v>0.004281568831</v>
      </c>
      <c r="BF161" s="176">
        <f t="shared" si="731"/>
        <v>0</v>
      </c>
      <c r="BG161" s="176">
        <f t="shared" si="731"/>
        <v>0.004470952539</v>
      </c>
      <c r="BH161" s="176">
        <f t="shared" si="731"/>
        <v>0.004355949718</v>
      </c>
      <c r="BI161" s="176">
        <f t="shared" si="731"/>
        <v>0.004309818029</v>
      </c>
      <c r="BJ161" s="176">
        <f t="shared" si="731"/>
        <v>0.004269952757</v>
      </c>
      <c r="BK161" s="176">
        <f t="shared" si="731"/>
        <v>0</v>
      </c>
      <c r="BL161" s="176">
        <f t="shared" si="731"/>
        <v>0.004432586963</v>
      </c>
      <c r="BM161" s="176">
        <f t="shared" si="731"/>
        <v>0.004742873092</v>
      </c>
      <c r="BN161" s="176">
        <f t="shared" si="731"/>
        <v>0.005125200838</v>
      </c>
      <c r="BO161" s="176">
        <f t="shared" si="731"/>
        <v>0.004735567466</v>
      </c>
      <c r="BP161" s="176">
        <f t="shared" si="731"/>
        <v>0</v>
      </c>
      <c r="BQ161" s="176">
        <f t="shared" si="731"/>
        <v>0.005167512587</v>
      </c>
      <c r="BR161" s="176">
        <f t="shared" si="731"/>
        <v>0.005211650742</v>
      </c>
      <c r="BS161" s="176">
        <f t="shared" si="731"/>
        <v>0.005255180095</v>
      </c>
      <c r="BT161" s="176">
        <f t="shared" si="731"/>
        <v>0.005344369609</v>
      </c>
      <c r="BU161" s="176">
        <f t="shared" si="731"/>
        <v>0</v>
      </c>
      <c r="BV161" s="176">
        <f t="shared" si="731"/>
        <v>0.005532491419</v>
      </c>
      <c r="BW161" s="176">
        <f t="shared" si="731"/>
        <v>0.005484358744</v>
      </c>
      <c r="BX161" s="176">
        <f t="shared" si="731"/>
        <v>0.005403190235</v>
      </c>
      <c r="BY161" s="176">
        <f t="shared" si="731"/>
        <v>0.005396166087</v>
      </c>
      <c r="CA161" s="176">
        <f t="shared" ref="CA161:CD161" si="732">CA125/1000000</f>
        <v>0.005722094519</v>
      </c>
      <c r="CB161" s="176">
        <f t="shared" si="732"/>
        <v>0.005769015694</v>
      </c>
      <c r="CC161" s="176">
        <f t="shared" si="732"/>
        <v>0.005906318268</v>
      </c>
      <c r="CD161" s="176">
        <f t="shared" si="732"/>
        <v>0.00593939365</v>
      </c>
      <c r="CF161" s="176">
        <f t="shared" ref="CF161:CI161" si="733">CF125/1000000</f>
        <v>0.005840205776</v>
      </c>
      <c r="CG161" s="176">
        <f t="shared" si="733"/>
        <v>0</v>
      </c>
      <c r="CH161" s="176" t="str">
        <f t="shared" si="733"/>
        <v>#DIV/0!</v>
      </c>
      <c r="CI161" s="176" t="str">
        <f t="shared" si="733"/>
        <v>#DIV/0!</v>
      </c>
    </row>
    <row r="162">
      <c r="A162" s="124">
        <v>6.0</v>
      </c>
      <c r="B162" s="84" t="s">
        <v>69</v>
      </c>
      <c r="AW162" s="176">
        <f t="shared" ref="AW162:BY162" si="734">AW126/1000000</f>
        <v>0.00280635154</v>
      </c>
      <c r="AX162" s="176">
        <f t="shared" si="734"/>
        <v>0.002911689377</v>
      </c>
      <c r="AY162" s="176">
        <f t="shared" si="734"/>
        <v>0.002979766503</v>
      </c>
      <c r="AZ162" s="176">
        <f t="shared" si="734"/>
        <v>0.002960566752</v>
      </c>
      <c r="BA162" s="176">
        <f t="shared" si="734"/>
        <v>0</v>
      </c>
      <c r="BB162" s="176">
        <f t="shared" si="734"/>
        <v>0.003059264158</v>
      </c>
      <c r="BC162" s="176">
        <f t="shared" si="734"/>
        <v>0.003049555211</v>
      </c>
      <c r="BD162" s="176">
        <f t="shared" si="734"/>
        <v>0.002945985012</v>
      </c>
      <c r="BE162" s="176">
        <f t="shared" si="734"/>
        <v>0.002987983944</v>
      </c>
      <c r="BF162" s="176">
        <f t="shared" si="734"/>
        <v>0</v>
      </c>
      <c r="BG162" s="176">
        <f t="shared" si="734"/>
        <v>0.003120149395</v>
      </c>
      <c r="BH162" s="176">
        <f t="shared" si="734"/>
        <v>0.003039892229</v>
      </c>
      <c r="BI162" s="176">
        <f t="shared" si="734"/>
        <v>0.003007698248</v>
      </c>
      <c r="BJ162" s="176">
        <f t="shared" si="734"/>
        <v>0.002979877419</v>
      </c>
      <c r="BK162" s="176">
        <f t="shared" si="734"/>
        <v>0</v>
      </c>
      <c r="BL162" s="176">
        <f t="shared" si="734"/>
        <v>0.003093375161</v>
      </c>
      <c r="BM162" s="176">
        <f t="shared" si="734"/>
        <v>0.003309914942</v>
      </c>
      <c r="BN162" s="176">
        <f t="shared" si="734"/>
        <v>0.003576730497</v>
      </c>
      <c r="BO162" s="176">
        <f t="shared" si="734"/>
        <v>0.003304816555</v>
      </c>
      <c r="BP162" s="176">
        <f t="shared" si="734"/>
        <v>0</v>
      </c>
      <c r="BQ162" s="176">
        <f t="shared" si="734"/>
        <v>0.003606258651</v>
      </c>
      <c r="BR162" s="176">
        <f t="shared" si="734"/>
        <v>0.003637061403</v>
      </c>
      <c r="BS162" s="176">
        <f t="shared" si="734"/>
        <v>0.003667439288</v>
      </c>
      <c r="BT162" s="176">
        <f t="shared" si="734"/>
        <v>0.003729682089</v>
      </c>
      <c r="BU162" s="176">
        <f t="shared" si="734"/>
        <v>0</v>
      </c>
      <c r="BV162" s="176">
        <f t="shared" si="734"/>
        <v>0.003860966899</v>
      </c>
      <c r="BW162" s="176">
        <f t="shared" si="734"/>
        <v>0.003827376486</v>
      </c>
      <c r="BX162" s="176">
        <f t="shared" si="734"/>
        <v>0.003770731314</v>
      </c>
      <c r="BY162" s="176">
        <f t="shared" si="734"/>
        <v>0.003765829364</v>
      </c>
      <c r="CA162" s="176">
        <f t="shared" ref="CA162:CD162" si="735">CA126/1000000</f>
        <v>0.003993285457</v>
      </c>
      <c r="CB162" s="176">
        <f t="shared" si="735"/>
        <v>0.004026030398</v>
      </c>
      <c r="CC162" s="176">
        <f t="shared" si="735"/>
        <v>0.004121849922</v>
      </c>
      <c r="CD162" s="176">
        <f t="shared" si="735"/>
        <v>0.004144932281</v>
      </c>
      <c r="CF162" s="176">
        <f t="shared" ref="CF162:CI162" si="736">CF126/1000000</f>
        <v>0.004075711912</v>
      </c>
      <c r="CG162" s="176">
        <f t="shared" si="736"/>
        <v>0</v>
      </c>
      <c r="CH162" s="176" t="str">
        <f t="shared" si="736"/>
        <v>#DIV/0!</v>
      </c>
      <c r="CI162" s="176" t="str">
        <f t="shared" si="736"/>
        <v>#DIV/0!</v>
      </c>
    </row>
    <row r="163">
      <c r="A163" s="124">
        <v>7.0</v>
      </c>
      <c r="B163" s="84" t="s">
        <v>70</v>
      </c>
      <c r="AW163" s="176">
        <f t="shared" ref="AW163:BY163" si="737">AW127/1000000</f>
        <v>0.003612205744</v>
      </c>
      <c r="AX163" s="176">
        <f t="shared" si="737"/>
        <v>0.003747791729</v>
      </c>
      <c r="AY163" s="176">
        <f t="shared" si="737"/>
        <v>0.003835417453</v>
      </c>
      <c r="AZ163" s="176">
        <f t="shared" si="737"/>
        <v>0.003810704423</v>
      </c>
      <c r="BA163" s="176">
        <f t="shared" si="737"/>
        <v>0</v>
      </c>
      <c r="BB163" s="176">
        <f t="shared" si="737"/>
        <v>0.003937743154</v>
      </c>
      <c r="BC163" s="176">
        <f t="shared" si="737"/>
        <v>0.003925246246</v>
      </c>
      <c r="BD163" s="176">
        <f t="shared" si="737"/>
        <v>0.003791935483</v>
      </c>
      <c r="BE163" s="176">
        <f t="shared" si="737"/>
        <v>0.003845994563</v>
      </c>
      <c r="BF163" s="176">
        <f t="shared" si="737"/>
        <v>0</v>
      </c>
      <c r="BG163" s="176">
        <f t="shared" si="737"/>
        <v>0.004016111812</v>
      </c>
      <c r="BH163" s="176">
        <f t="shared" si="737"/>
        <v>0.003912808503</v>
      </c>
      <c r="BI163" s="176">
        <f t="shared" si="737"/>
        <v>0.003871369902</v>
      </c>
      <c r="BJ163" s="176">
        <f t="shared" si="737"/>
        <v>0.00383556022</v>
      </c>
      <c r="BK163" s="176">
        <f t="shared" si="737"/>
        <v>0</v>
      </c>
      <c r="BL163" s="176">
        <f t="shared" si="737"/>
        <v>0.003981649258</v>
      </c>
      <c r="BM163" s="176">
        <f t="shared" si="737"/>
        <v>0.004260369235</v>
      </c>
      <c r="BN163" s="176">
        <f t="shared" si="737"/>
        <v>0.004603801862</v>
      </c>
      <c r="BO163" s="176">
        <f t="shared" si="737"/>
        <v>0.004253806828</v>
      </c>
      <c r="BP163" s="176">
        <f t="shared" si="737"/>
        <v>0</v>
      </c>
      <c r="BQ163" s="176">
        <f t="shared" si="737"/>
        <v>0.004641809135</v>
      </c>
      <c r="BR163" s="176">
        <f t="shared" si="737"/>
        <v>0.00468145701</v>
      </c>
      <c r="BS163" s="176">
        <f t="shared" si="737"/>
        <v>0.004720558018</v>
      </c>
      <c r="BT163" s="176">
        <f t="shared" si="737"/>
        <v>0.004800674068</v>
      </c>
      <c r="BU163" s="176">
        <f t="shared" si="737"/>
        <v>0</v>
      </c>
      <c r="BV163" s="176">
        <f t="shared" si="737"/>
        <v>0.004969657795</v>
      </c>
      <c r="BW163" s="176">
        <f t="shared" si="737"/>
        <v>0.004926421773</v>
      </c>
      <c r="BX163" s="176">
        <f t="shared" si="737"/>
        <v>0.00485351073</v>
      </c>
      <c r="BY163" s="176">
        <f t="shared" si="737"/>
        <v>0.004847201166</v>
      </c>
      <c r="CA163" s="176">
        <f t="shared" ref="CA163:CD163" si="738">CA127/1000000</f>
        <v>0.005139972117</v>
      </c>
      <c r="CB163" s="176">
        <f t="shared" si="738"/>
        <v>0.005182119888</v>
      </c>
      <c r="CC163" s="176">
        <f t="shared" si="738"/>
        <v>0.005305454342</v>
      </c>
      <c r="CD163" s="176">
        <f t="shared" si="738"/>
        <v>0.005335164886</v>
      </c>
      <c r="CF163" s="176">
        <f t="shared" ref="CF163:CI163" si="739">CF127/1000000</f>
        <v>0.005246067632</v>
      </c>
      <c r="CG163" s="176">
        <f t="shared" si="739"/>
        <v>0</v>
      </c>
      <c r="CH163" s="176" t="str">
        <f t="shared" si="739"/>
        <v>#DIV/0!</v>
      </c>
      <c r="CI163" s="176" t="str">
        <f t="shared" si="739"/>
        <v>#DIV/0!</v>
      </c>
    </row>
    <row r="164">
      <c r="A164" s="124">
        <v>8.0</v>
      </c>
      <c r="B164" s="84" t="s">
        <v>71</v>
      </c>
      <c r="AW164" s="176">
        <f t="shared" ref="AW164:BY164" si="740">AW128/1000000</f>
        <v>0.003398088636</v>
      </c>
      <c r="AX164" s="176">
        <f t="shared" si="740"/>
        <v>0.003525637627</v>
      </c>
      <c r="AY164" s="176">
        <f t="shared" si="740"/>
        <v>0.003608069248</v>
      </c>
      <c r="AZ164" s="176">
        <f t="shared" si="740"/>
        <v>0.003584821107</v>
      </c>
      <c r="BA164" s="176">
        <f t="shared" si="740"/>
        <v>0</v>
      </c>
      <c r="BB164" s="176">
        <f t="shared" si="740"/>
        <v>0.003704329491</v>
      </c>
      <c r="BC164" s="176">
        <f t="shared" si="740"/>
        <v>0.00369257335</v>
      </c>
      <c r="BD164" s="176">
        <f t="shared" si="740"/>
        <v>0.003567164715</v>
      </c>
      <c r="BE164" s="176">
        <f t="shared" si="740"/>
        <v>0.003618019389</v>
      </c>
      <c r="BF164" s="176">
        <f t="shared" si="740"/>
        <v>0</v>
      </c>
      <c r="BG164" s="176">
        <f t="shared" si="740"/>
        <v>0.003778052768</v>
      </c>
      <c r="BH164" s="176">
        <f t="shared" si="740"/>
        <v>0.003680872867</v>
      </c>
      <c r="BI164" s="176">
        <f t="shared" si="740"/>
        <v>0.003641890579</v>
      </c>
      <c r="BJ164" s="176">
        <f t="shared" si="740"/>
        <v>0.003608203552</v>
      </c>
      <c r="BK164" s="176">
        <f t="shared" si="740"/>
        <v>0</v>
      </c>
      <c r="BL164" s="176">
        <f t="shared" si="740"/>
        <v>0.003745633016</v>
      </c>
      <c r="BM164" s="176">
        <f t="shared" si="740"/>
        <v>0.004007831588</v>
      </c>
      <c r="BN164" s="176">
        <f t="shared" si="740"/>
        <v>0.004330906903</v>
      </c>
      <c r="BO164" s="176">
        <f t="shared" si="740"/>
        <v>0.004001658174</v>
      </c>
      <c r="BP164" s="176">
        <f t="shared" si="740"/>
        <v>0</v>
      </c>
      <c r="BQ164" s="176">
        <f t="shared" si="740"/>
        <v>0.004366661257</v>
      </c>
      <c r="BR164" s="176">
        <f t="shared" si="740"/>
        <v>0.004403958964</v>
      </c>
      <c r="BS164" s="176">
        <f t="shared" si="740"/>
        <v>0.00444074222</v>
      </c>
      <c r="BT164" s="176">
        <f t="shared" si="740"/>
        <v>0.004516109312</v>
      </c>
      <c r="BU164" s="176">
        <f t="shared" si="740"/>
        <v>0</v>
      </c>
      <c r="BV164" s="176">
        <f t="shared" si="740"/>
        <v>0.00467507636</v>
      </c>
      <c r="BW164" s="176">
        <f t="shared" si="740"/>
        <v>0.004634403196</v>
      </c>
      <c r="BX164" s="176">
        <f t="shared" si="740"/>
        <v>0.004565814028</v>
      </c>
      <c r="BY164" s="176">
        <f t="shared" si="740"/>
        <v>0.00455987847</v>
      </c>
      <c r="CA164" s="176">
        <f t="shared" ref="CA164:CD164" si="741">CA128/1000000</f>
        <v>0.00483529513</v>
      </c>
      <c r="CB164" s="176">
        <f t="shared" si="741"/>
        <v>0.00487494455</v>
      </c>
      <c r="CC164" s="176">
        <f t="shared" si="741"/>
        <v>0.00499096823</v>
      </c>
      <c r="CD164" s="176">
        <f t="shared" si="741"/>
        <v>0.005018917652</v>
      </c>
      <c r="CF164" s="176">
        <f t="shared" ref="CF164:CI164" si="742">CF128/1000000</f>
        <v>0.004935101727</v>
      </c>
      <c r="CG164" s="176">
        <f t="shared" si="742"/>
        <v>0</v>
      </c>
      <c r="CH164" s="176" t="str">
        <f t="shared" si="742"/>
        <v>#DIV/0!</v>
      </c>
      <c r="CI164" s="176" t="str">
        <f t="shared" si="742"/>
        <v>#DIV/0!</v>
      </c>
    </row>
    <row r="165">
      <c r="A165" s="124">
        <v>9.0</v>
      </c>
      <c r="B165" s="84" t="s">
        <v>72</v>
      </c>
      <c r="AW165" s="176">
        <f t="shared" ref="AW165:BY165" si="743">AW129/1000000</f>
        <v>0.003283596163</v>
      </c>
      <c r="AX165" s="176">
        <f t="shared" si="743"/>
        <v>0.00340684762</v>
      </c>
      <c r="AY165" s="176">
        <f t="shared" si="743"/>
        <v>0.003486501857</v>
      </c>
      <c r="AZ165" s="176">
        <f t="shared" si="743"/>
        <v>0.00346403702</v>
      </c>
      <c r="BA165" s="176">
        <f t="shared" si="743"/>
        <v>0</v>
      </c>
      <c r="BB165" s="176">
        <f t="shared" si="743"/>
        <v>0.003579518784</v>
      </c>
      <c r="BC165" s="176">
        <f t="shared" si="743"/>
        <v>0.003568158745</v>
      </c>
      <c r="BD165" s="176">
        <f t="shared" si="743"/>
        <v>0.003446975528</v>
      </c>
      <c r="BE165" s="176">
        <f t="shared" si="743"/>
        <v>0.003496116745</v>
      </c>
      <c r="BF165" s="176">
        <f t="shared" si="743"/>
        <v>0</v>
      </c>
      <c r="BG165" s="176">
        <f t="shared" si="743"/>
        <v>0.003650758088</v>
      </c>
      <c r="BH165" s="176">
        <f t="shared" si="743"/>
        <v>0.003556852488</v>
      </c>
      <c r="BI165" s="176">
        <f t="shared" si="743"/>
        <v>0.003519183639</v>
      </c>
      <c r="BJ165" s="176">
        <f t="shared" si="743"/>
        <v>0.003486631636</v>
      </c>
      <c r="BK165" s="176">
        <f t="shared" si="743"/>
        <v>0</v>
      </c>
      <c r="BL165" s="176">
        <f t="shared" si="743"/>
        <v>0.003619430661</v>
      </c>
      <c r="BM165" s="176">
        <f t="shared" si="743"/>
        <v>0.003872794925</v>
      </c>
      <c r="BN165" s="176">
        <f t="shared" si="743"/>
        <v>0.004184984799</v>
      </c>
      <c r="BO165" s="176">
        <f t="shared" si="743"/>
        <v>0.003866829513</v>
      </c>
      <c r="BP165" s="176">
        <f t="shared" si="743"/>
        <v>0</v>
      </c>
      <c r="BQ165" s="176">
        <f t="shared" si="743"/>
        <v>0.004219534474</v>
      </c>
      <c r="BR165" s="176">
        <f t="shared" si="743"/>
        <v>0.004255575503</v>
      </c>
      <c r="BS165" s="176">
        <f t="shared" si="743"/>
        <v>0.004291119414</v>
      </c>
      <c r="BT165" s="176">
        <f t="shared" si="743"/>
        <v>0.004363947147</v>
      </c>
      <c r="BU165" s="176">
        <f t="shared" si="743"/>
        <v>0</v>
      </c>
      <c r="BV165" s="176">
        <f t="shared" si="743"/>
        <v>0.004517558086</v>
      </c>
      <c r="BW165" s="176">
        <f t="shared" si="743"/>
        <v>0.004478255331</v>
      </c>
      <c r="BX165" s="176">
        <f t="shared" si="743"/>
        <v>0.004411977152</v>
      </c>
      <c r="BY165" s="176">
        <f t="shared" si="743"/>
        <v>0.004406241582</v>
      </c>
      <c r="CA165" s="176">
        <f t="shared" ref="CA165:CD165" si="744">CA129/1000000</f>
        <v>0.004672378573</v>
      </c>
      <c r="CB165" s="176">
        <f t="shared" si="744"/>
        <v>0.004710692078</v>
      </c>
      <c r="CC165" s="176">
        <f t="shared" si="744"/>
        <v>0.004822806549</v>
      </c>
      <c r="CD165" s="176">
        <f t="shared" si="744"/>
        <v>0.004849814266</v>
      </c>
      <c r="CF165" s="176">
        <f t="shared" ref="CF165:CI165" si="745">CF129/1000000</f>
        <v>0.004768822368</v>
      </c>
      <c r="CG165" s="176">
        <f t="shared" si="745"/>
        <v>0</v>
      </c>
      <c r="CH165" s="176" t="str">
        <f t="shared" si="745"/>
        <v>#DIV/0!</v>
      </c>
      <c r="CI165" s="176" t="str">
        <f t="shared" si="745"/>
        <v>#DIV/0!</v>
      </c>
    </row>
    <row r="166">
      <c r="A166" s="124"/>
      <c r="B166" s="159" t="s">
        <v>90</v>
      </c>
      <c r="AW166" s="176">
        <f t="shared" ref="AW166:BY166" si="746">AW130/1000000</f>
        <v>0</v>
      </c>
      <c r="AX166" s="176">
        <f t="shared" si="746"/>
        <v>0</v>
      </c>
      <c r="AY166" s="176">
        <f t="shared" si="746"/>
        <v>0</v>
      </c>
      <c r="AZ166" s="176">
        <f t="shared" si="746"/>
        <v>0</v>
      </c>
      <c r="BA166" s="176">
        <f t="shared" si="746"/>
        <v>0</v>
      </c>
      <c r="BB166" s="176">
        <f t="shared" si="746"/>
        <v>0</v>
      </c>
      <c r="BC166" s="176">
        <f t="shared" si="746"/>
        <v>0</v>
      </c>
      <c r="BD166" s="176">
        <f t="shared" si="746"/>
        <v>0</v>
      </c>
      <c r="BE166" s="176">
        <f t="shared" si="746"/>
        <v>0</v>
      </c>
      <c r="BF166" s="176">
        <f t="shared" si="746"/>
        <v>0</v>
      </c>
      <c r="BG166" s="176">
        <f t="shared" si="746"/>
        <v>0</v>
      </c>
      <c r="BH166" s="176">
        <f t="shared" si="746"/>
        <v>0</v>
      </c>
      <c r="BI166" s="176">
        <f t="shared" si="746"/>
        <v>0</v>
      </c>
      <c r="BJ166" s="176">
        <f t="shared" si="746"/>
        <v>0</v>
      </c>
      <c r="BK166" s="176">
        <f t="shared" si="746"/>
        <v>0</v>
      </c>
      <c r="BL166" s="176">
        <f t="shared" si="746"/>
        <v>0</v>
      </c>
      <c r="BM166" s="176">
        <f t="shared" si="746"/>
        <v>0</v>
      </c>
      <c r="BN166" s="176">
        <f t="shared" si="746"/>
        <v>0</v>
      </c>
      <c r="BO166" s="176">
        <f t="shared" si="746"/>
        <v>0</v>
      </c>
      <c r="BP166" s="176">
        <f t="shared" si="746"/>
        <v>0</v>
      </c>
      <c r="BQ166" s="176">
        <f t="shared" si="746"/>
        <v>0</v>
      </c>
      <c r="BR166" s="176">
        <f t="shared" si="746"/>
        <v>0</v>
      </c>
      <c r="BS166" s="176">
        <f t="shared" si="746"/>
        <v>0</v>
      </c>
      <c r="BT166" s="176">
        <f t="shared" si="746"/>
        <v>0</v>
      </c>
      <c r="BU166" s="176">
        <f t="shared" si="746"/>
        <v>0</v>
      </c>
      <c r="BV166" s="176">
        <f t="shared" si="746"/>
        <v>0</v>
      </c>
      <c r="BW166" s="176">
        <f t="shared" si="746"/>
        <v>0</v>
      </c>
      <c r="BX166" s="176">
        <f t="shared" si="746"/>
        <v>0</v>
      </c>
      <c r="BY166" s="176">
        <f t="shared" si="746"/>
        <v>0</v>
      </c>
      <c r="CA166" s="176">
        <f t="shared" ref="CA166:CD166" si="747">CA130/1000000</f>
        <v>0</v>
      </c>
      <c r="CB166" s="176">
        <f t="shared" si="747"/>
        <v>0</v>
      </c>
      <c r="CC166" s="176">
        <f t="shared" si="747"/>
        <v>0</v>
      </c>
      <c r="CD166" s="176">
        <f t="shared" si="747"/>
        <v>0</v>
      </c>
      <c r="CF166" s="176">
        <f t="shared" ref="CF166:CI166" si="748">CF130/1000000</f>
        <v>0</v>
      </c>
      <c r="CG166" s="176">
        <f t="shared" si="748"/>
        <v>0</v>
      </c>
      <c r="CH166" s="176">
        <f t="shared" si="748"/>
        <v>0</v>
      </c>
      <c r="CI166" s="176">
        <f t="shared" si="748"/>
        <v>0</v>
      </c>
    </row>
    <row r="167">
      <c r="A167" s="124">
        <v>10.0</v>
      </c>
      <c r="B167" s="84" t="s">
        <v>74</v>
      </c>
      <c r="AW167" s="176">
        <f t="shared" ref="AW167:BY167" si="749">AW131/1000000</f>
        <v>0.01705661157</v>
      </c>
      <c r="AX167" s="176">
        <f t="shared" si="749"/>
        <v>0.01769684018</v>
      </c>
      <c r="AY167" s="176">
        <f t="shared" si="749"/>
        <v>0.01811060342</v>
      </c>
      <c r="AZ167" s="176">
        <f t="shared" si="749"/>
        <v>0.01799391002</v>
      </c>
      <c r="BA167" s="176">
        <f t="shared" si="749"/>
        <v>0</v>
      </c>
      <c r="BB167" s="176">
        <f t="shared" si="749"/>
        <v>0.01859377903</v>
      </c>
      <c r="BC167" s="176">
        <f t="shared" si="749"/>
        <v>0.01853476941</v>
      </c>
      <c r="BD167" s="176">
        <f t="shared" si="749"/>
        <v>0.01790528425</v>
      </c>
      <c r="BE167" s="176">
        <f t="shared" si="749"/>
        <v>0.01816054787</v>
      </c>
      <c r="BF167" s="176">
        <f t="shared" si="749"/>
        <v>0</v>
      </c>
      <c r="BG167" s="176">
        <f t="shared" si="749"/>
        <v>0.01896383098</v>
      </c>
      <c r="BH167" s="176">
        <f t="shared" si="749"/>
        <v>0.01847603916</v>
      </c>
      <c r="BI167" s="176">
        <f t="shared" si="749"/>
        <v>0.01828036865</v>
      </c>
      <c r="BJ167" s="176">
        <f t="shared" si="749"/>
        <v>0.01811127755</v>
      </c>
      <c r="BK167" s="176">
        <f t="shared" si="749"/>
        <v>0</v>
      </c>
      <c r="BL167" s="176">
        <f t="shared" si="749"/>
        <v>0.01880110093</v>
      </c>
      <c r="BM167" s="176">
        <f t="shared" si="749"/>
        <v>0.02011719938</v>
      </c>
      <c r="BN167" s="176">
        <f t="shared" si="749"/>
        <v>0.02173886696</v>
      </c>
      <c r="BO167" s="176">
        <f t="shared" si="749"/>
        <v>0.02008621211</v>
      </c>
      <c r="BP167" s="176">
        <f t="shared" si="749"/>
        <v>0</v>
      </c>
      <c r="BQ167" s="176">
        <f t="shared" si="749"/>
        <v>0.02191833494</v>
      </c>
      <c r="BR167" s="176">
        <f t="shared" si="749"/>
        <v>0.02210554975</v>
      </c>
      <c r="BS167" s="176">
        <f t="shared" si="749"/>
        <v>0.02229018228</v>
      </c>
      <c r="BT167" s="176">
        <f t="shared" si="749"/>
        <v>0.02266848531</v>
      </c>
      <c r="BU167" s="176">
        <f t="shared" si="749"/>
        <v>0</v>
      </c>
      <c r="BV167" s="176">
        <f t="shared" si="749"/>
        <v>0.02346641599</v>
      </c>
      <c r="BW167" s="176">
        <f t="shared" si="749"/>
        <v>0.02326225817</v>
      </c>
      <c r="BX167" s="176">
        <f t="shared" si="749"/>
        <v>0.02291797675</v>
      </c>
      <c r="BY167" s="176">
        <f t="shared" si="749"/>
        <v>0.02288818338</v>
      </c>
      <c r="CA167" s="176">
        <f t="shared" ref="CA167:CD167" si="750">CA131/1000000</f>
        <v>0.02427062966</v>
      </c>
      <c r="CB167" s="176">
        <f t="shared" si="750"/>
        <v>0.02446964882</v>
      </c>
      <c r="CC167" s="176">
        <f t="shared" si="750"/>
        <v>0.02505202646</v>
      </c>
      <c r="CD167" s="176">
        <f t="shared" si="750"/>
        <v>0.02519231781</v>
      </c>
      <c r="CF167" s="176">
        <f t="shared" ref="CF167:CI167" si="751">CF131/1000000</f>
        <v>0.0247716061</v>
      </c>
      <c r="CG167" s="176">
        <f t="shared" si="751"/>
        <v>0</v>
      </c>
      <c r="CH167" s="176" t="str">
        <f t="shared" si="751"/>
        <v>#DIV/0!</v>
      </c>
      <c r="CI167" s="176" t="str">
        <f t="shared" si="751"/>
        <v>#DIV/0!</v>
      </c>
    </row>
    <row r="172">
      <c r="A172" s="51">
        <v>1.0</v>
      </c>
      <c r="B172" s="177" t="s">
        <v>32</v>
      </c>
      <c r="AW172" s="178">
        <f t="shared" ref="AW172:AZ172" si="752">AW4/10</f>
        <v>2</v>
      </c>
      <c r="AX172" s="178">
        <f t="shared" si="752"/>
        <v>0</v>
      </c>
      <c r="AY172" s="178">
        <f t="shared" si="752"/>
        <v>0</v>
      </c>
      <c r="AZ172" s="178">
        <f t="shared" si="752"/>
        <v>2.8</v>
      </c>
      <c r="BA172" s="178"/>
      <c r="BB172" s="178">
        <f t="shared" ref="BB172:BE172" si="753">BB4/10</f>
        <v>0</v>
      </c>
      <c r="BC172" s="178">
        <f t="shared" si="753"/>
        <v>0</v>
      </c>
      <c r="BD172" s="178">
        <f t="shared" si="753"/>
        <v>0</v>
      </c>
      <c r="BE172" s="178">
        <f t="shared" si="753"/>
        <v>0</v>
      </c>
      <c r="BF172" s="178"/>
      <c r="BG172" s="178">
        <f t="shared" ref="BG172:BJ172" si="754">BG4/10</f>
        <v>0</v>
      </c>
      <c r="BH172" s="178">
        <f t="shared" si="754"/>
        <v>0</v>
      </c>
      <c r="BI172" s="178">
        <f t="shared" si="754"/>
        <v>0</v>
      </c>
      <c r="BJ172" s="178">
        <f t="shared" si="754"/>
        <v>0</v>
      </c>
      <c r="BK172" s="178"/>
      <c r="BL172" s="178">
        <f t="shared" ref="BL172:BO172" si="755">BL4/10</f>
        <v>0</v>
      </c>
      <c r="BM172" s="178">
        <f t="shared" si="755"/>
        <v>0</v>
      </c>
      <c r="BN172" s="178">
        <f t="shared" si="755"/>
        <v>0</v>
      </c>
      <c r="BO172" s="178">
        <f t="shared" si="755"/>
        <v>0</v>
      </c>
      <c r="BP172" s="178"/>
      <c r="BQ172" s="178">
        <f t="shared" ref="BQ172:BT172" si="756">BQ4/10</f>
        <v>0</v>
      </c>
      <c r="BR172" s="178">
        <f t="shared" si="756"/>
        <v>0</v>
      </c>
      <c r="BS172" s="178">
        <f t="shared" si="756"/>
        <v>0.2</v>
      </c>
      <c r="BT172" s="178">
        <f t="shared" si="756"/>
        <v>0.4</v>
      </c>
      <c r="BU172" s="178"/>
      <c r="BV172" s="178">
        <f t="shared" ref="BV172:BY172" si="757">BV4/10</f>
        <v>0.6</v>
      </c>
      <c r="BW172" s="178">
        <f t="shared" si="757"/>
        <v>0.4</v>
      </c>
      <c r="BX172" s="178">
        <f t="shared" si="757"/>
        <v>1.1</v>
      </c>
      <c r="BY172" s="178">
        <f t="shared" si="757"/>
        <v>3.2</v>
      </c>
      <c r="BZ172" s="178"/>
      <c r="CA172" s="178">
        <f t="shared" ref="CA172:CD172" si="758">CA4/10</f>
        <v>0.6</v>
      </c>
      <c r="CB172" s="178">
        <f t="shared" si="758"/>
        <v>0.4</v>
      </c>
      <c r="CC172" s="178">
        <f t="shared" si="758"/>
        <v>0.5</v>
      </c>
      <c r="CD172" s="178">
        <f t="shared" si="758"/>
        <v>0.8</v>
      </c>
      <c r="CE172" s="178"/>
      <c r="CF172" s="178">
        <f t="shared" ref="CF172:CI172" si="759">CF4/10</f>
        <v>0</v>
      </c>
      <c r="CG172" s="178">
        <f t="shared" si="759"/>
        <v>0</v>
      </c>
      <c r="CH172" s="178">
        <f t="shared" si="759"/>
        <v>0</v>
      </c>
      <c r="CI172" s="178">
        <f t="shared" si="759"/>
        <v>0</v>
      </c>
      <c r="CJ172" s="178"/>
    </row>
    <row r="173">
      <c r="A173" s="124">
        <f t="shared" ref="A173:A190" si="768">+A172+1</f>
        <v>2</v>
      </c>
      <c r="B173" s="177" t="s">
        <v>34</v>
      </c>
      <c r="AW173" s="178">
        <f t="shared" ref="AW173:AZ173" si="760">AW5/10</f>
        <v>230.5</v>
      </c>
      <c r="AX173" s="178">
        <f t="shared" si="760"/>
        <v>41.5</v>
      </c>
      <c r="AY173" s="178">
        <f t="shared" si="760"/>
        <v>31.8</v>
      </c>
      <c r="AZ173" s="178">
        <f t="shared" si="760"/>
        <v>86.2</v>
      </c>
      <c r="BA173" s="178"/>
      <c r="BB173" s="178">
        <f t="shared" ref="BB173:BE173" si="761">BB5/10</f>
        <v>171</v>
      </c>
      <c r="BC173" s="178">
        <f t="shared" si="761"/>
        <v>37.2</v>
      </c>
      <c r="BD173" s="178">
        <f t="shared" si="761"/>
        <v>153.4</v>
      </c>
      <c r="BE173" s="178">
        <f t="shared" si="761"/>
        <v>224.8</v>
      </c>
      <c r="BF173" s="178"/>
      <c r="BG173" s="178">
        <f t="shared" ref="BG173:BJ173" si="762">BG5/10</f>
        <v>313.84</v>
      </c>
      <c r="BH173" s="178">
        <f t="shared" si="762"/>
        <v>124.5</v>
      </c>
      <c r="BI173" s="178">
        <f t="shared" si="762"/>
        <v>167.68</v>
      </c>
      <c r="BJ173" s="178">
        <f t="shared" si="762"/>
        <v>66.54</v>
      </c>
      <c r="BK173" s="178"/>
      <c r="BL173" s="178">
        <f t="shared" ref="BL173:BO173" si="763">BL5/10</f>
        <v>145.2</v>
      </c>
      <c r="BM173" s="178">
        <f t="shared" si="763"/>
        <v>149.75</v>
      </c>
      <c r="BN173" s="178">
        <f t="shared" si="763"/>
        <v>85.858</v>
      </c>
      <c r="BO173" s="178">
        <f t="shared" si="763"/>
        <v>68.51</v>
      </c>
      <c r="BP173" s="178"/>
      <c r="BQ173" s="178">
        <f t="shared" ref="BQ173:BT173" si="764">BQ5/10</f>
        <v>229.313</v>
      </c>
      <c r="BR173" s="178">
        <f t="shared" si="764"/>
        <v>62.604</v>
      </c>
      <c r="BS173" s="178">
        <f t="shared" si="764"/>
        <v>111.8</v>
      </c>
      <c r="BT173" s="178">
        <f t="shared" si="764"/>
        <v>87.025</v>
      </c>
      <c r="BU173" s="178"/>
      <c r="BV173" s="178">
        <f t="shared" ref="BV173:BY173" si="765">BV5/10</f>
        <v>436.536</v>
      </c>
      <c r="BW173" s="178">
        <f t="shared" si="765"/>
        <v>123.51</v>
      </c>
      <c r="BX173" s="178">
        <f t="shared" si="765"/>
        <v>73.752</v>
      </c>
      <c r="BY173" s="178">
        <f t="shared" si="765"/>
        <v>148.35</v>
      </c>
      <c r="BZ173" s="178"/>
      <c r="CA173" s="178">
        <f t="shared" ref="CA173:CD173" si="766">CA5/10</f>
        <v>180.883</v>
      </c>
      <c r="CB173" s="178">
        <f t="shared" si="766"/>
        <v>57.712</v>
      </c>
      <c r="CC173" s="178">
        <f t="shared" si="766"/>
        <v>71.9</v>
      </c>
      <c r="CD173" s="178">
        <f t="shared" si="766"/>
        <v>86.54</v>
      </c>
      <c r="CE173" s="178"/>
      <c r="CF173" s="178">
        <f t="shared" ref="CF173:CI173" si="767">CF5/10</f>
        <v>77.348</v>
      </c>
      <c r="CG173" s="178">
        <f t="shared" si="767"/>
        <v>0</v>
      </c>
      <c r="CH173" s="178">
        <f t="shared" si="767"/>
        <v>0</v>
      </c>
      <c r="CI173" s="178">
        <f t="shared" si="767"/>
        <v>0</v>
      </c>
      <c r="CJ173" s="178"/>
    </row>
    <row r="174">
      <c r="A174" s="124">
        <f t="shared" si="768"/>
        <v>3</v>
      </c>
      <c r="B174" s="32" t="s">
        <v>35</v>
      </c>
      <c r="AW174" s="178">
        <f t="shared" ref="AW174:AZ174" si="769">AW6/10</f>
        <v>0</v>
      </c>
      <c r="AX174" s="178">
        <f t="shared" si="769"/>
        <v>0</v>
      </c>
      <c r="AY174" s="178">
        <f t="shared" si="769"/>
        <v>0</v>
      </c>
      <c r="AZ174" s="178">
        <f t="shared" si="769"/>
        <v>0</v>
      </c>
      <c r="BA174" s="178"/>
      <c r="BB174" s="178">
        <f t="shared" ref="BB174:BE174" si="770">BB6/10</f>
        <v>0</v>
      </c>
      <c r="BC174" s="178">
        <f t="shared" si="770"/>
        <v>0</v>
      </c>
      <c r="BD174" s="178">
        <f t="shared" si="770"/>
        <v>0</v>
      </c>
      <c r="BE174" s="178">
        <f t="shared" si="770"/>
        <v>0</v>
      </c>
      <c r="BF174" s="178"/>
      <c r="BG174" s="178" t="str">
        <f t="shared" ref="BG174:BJ174" si="771">BG6/10</f>
        <v>#VALUE!</v>
      </c>
      <c r="BH174" s="178" t="str">
        <f t="shared" si="771"/>
        <v>#VALUE!</v>
      </c>
      <c r="BI174" s="178" t="str">
        <f t="shared" si="771"/>
        <v>#VALUE!</v>
      </c>
      <c r="BJ174" s="178" t="str">
        <f t="shared" si="771"/>
        <v>#VALUE!</v>
      </c>
      <c r="BK174" s="178"/>
      <c r="BL174" s="178">
        <f t="shared" ref="BL174:BO174" si="772">BL6/10</f>
        <v>0</v>
      </c>
      <c r="BM174" s="178">
        <f t="shared" si="772"/>
        <v>0</v>
      </c>
      <c r="BN174" s="178">
        <f t="shared" si="772"/>
        <v>0</v>
      </c>
      <c r="BO174" s="178">
        <f t="shared" si="772"/>
        <v>0</v>
      </c>
      <c r="BP174" s="178"/>
      <c r="BQ174" s="178">
        <f t="shared" ref="BQ174:BT174" si="773">BQ6/10</f>
        <v>0</v>
      </c>
      <c r="BR174" s="178">
        <f t="shared" si="773"/>
        <v>0</v>
      </c>
      <c r="BS174" s="178">
        <f t="shared" si="773"/>
        <v>0</v>
      </c>
      <c r="BT174" s="178">
        <f t="shared" si="773"/>
        <v>0</v>
      </c>
      <c r="BU174" s="178"/>
      <c r="BV174" s="178">
        <f t="shared" ref="BV174:BY174" si="774">BV6/10</f>
        <v>0</v>
      </c>
      <c r="BW174" s="178">
        <f t="shared" si="774"/>
        <v>0</v>
      </c>
      <c r="BX174" s="178">
        <f t="shared" si="774"/>
        <v>0</v>
      </c>
      <c r="BY174" s="178">
        <f t="shared" si="774"/>
        <v>0</v>
      </c>
      <c r="BZ174" s="178"/>
      <c r="CA174" s="178" t="str">
        <f t="shared" ref="CA174:CD174" si="775">CA6/10</f>
        <v>#VALUE!</v>
      </c>
      <c r="CB174" s="178" t="str">
        <f t="shared" si="775"/>
        <v>#VALUE!</v>
      </c>
      <c r="CC174" s="178" t="str">
        <f t="shared" si="775"/>
        <v>#VALUE!</v>
      </c>
      <c r="CD174" s="178" t="str">
        <f t="shared" si="775"/>
        <v>#VALUE!</v>
      </c>
      <c r="CE174" s="178"/>
      <c r="CF174" s="178">
        <f t="shared" ref="CF174:CI174" si="776">CF6/10</f>
        <v>0</v>
      </c>
      <c r="CG174" s="178">
        <f t="shared" si="776"/>
        <v>0</v>
      </c>
      <c r="CH174" s="178">
        <f t="shared" si="776"/>
        <v>0</v>
      </c>
      <c r="CI174" s="178">
        <f t="shared" si="776"/>
        <v>0</v>
      </c>
      <c r="CJ174" s="178"/>
    </row>
    <row r="175">
      <c r="A175" s="124">
        <f t="shared" si="768"/>
        <v>4</v>
      </c>
      <c r="B175" s="177" t="s">
        <v>37</v>
      </c>
      <c r="AW175" s="178">
        <f t="shared" ref="AW175:AZ175" si="777">AW7/10</f>
        <v>79</v>
      </c>
      <c r="AX175" s="178">
        <f t="shared" si="777"/>
        <v>103.5</v>
      </c>
      <c r="AY175" s="178">
        <f t="shared" si="777"/>
        <v>65.8</v>
      </c>
      <c r="AZ175" s="178">
        <f t="shared" si="777"/>
        <v>85.3</v>
      </c>
      <c r="BA175" s="178"/>
      <c r="BB175" s="178">
        <f t="shared" ref="BB175:BE175" si="778">BB7/10</f>
        <v>85.9</v>
      </c>
      <c r="BC175" s="178">
        <f t="shared" si="778"/>
        <v>121.9</v>
      </c>
      <c r="BD175" s="178">
        <f t="shared" si="778"/>
        <v>90.8</v>
      </c>
      <c r="BE175" s="178">
        <f t="shared" si="778"/>
        <v>82.94</v>
      </c>
      <c r="BF175" s="178"/>
      <c r="BG175" s="178">
        <f t="shared" ref="BG175:BJ175" si="779">BG7/10</f>
        <v>122.72</v>
      </c>
      <c r="BH175" s="178">
        <f t="shared" si="779"/>
        <v>146.72</v>
      </c>
      <c r="BI175" s="178">
        <f t="shared" si="779"/>
        <v>119.93</v>
      </c>
      <c r="BJ175" s="178">
        <f t="shared" si="779"/>
        <v>119.05</v>
      </c>
      <c r="BK175" s="178"/>
      <c r="BL175" s="178">
        <f t="shared" ref="BL175:BO175" si="780">BL7/10</f>
        <v>113.075</v>
      </c>
      <c r="BM175" s="178">
        <f t="shared" si="780"/>
        <v>100.287</v>
      </c>
      <c r="BN175" s="178">
        <f t="shared" si="780"/>
        <v>105.263</v>
      </c>
      <c r="BO175" s="178">
        <f t="shared" si="780"/>
        <v>87.605</v>
      </c>
      <c r="BP175" s="178"/>
      <c r="BQ175" s="178">
        <f t="shared" ref="BQ175:BT175" si="781">BQ7/10</f>
        <v>190.09</v>
      </c>
      <c r="BR175" s="178">
        <f t="shared" si="781"/>
        <v>135.937</v>
      </c>
      <c r="BS175" s="178">
        <f t="shared" si="781"/>
        <v>126.98</v>
      </c>
      <c r="BT175" s="178">
        <f t="shared" si="781"/>
        <v>117.243</v>
      </c>
      <c r="BU175" s="178"/>
      <c r="BV175" s="178">
        <f t="shared" ref="BV175:BY175" si="782">BV7/10</f>
        <v>116.798</v>
      </c>
      <c r="BW175" s="178">
        <f t="shared" si="782"/>
        <v>116.798</v>
      </c>
      <c r="BX175" s="178">
        <f t="shared" si="782"/>
        <v>77.853</v>
      </c>
      <c r="BY175" s="178">
        <f t="shared" si="782"/>
        <v>116.792</v>
      </c>
      <c r="BZ175" s="178"/>
      <c r="CA175" s="178">
        <f t="shared" ref="CA175:CD175" si="783">CA7/10</f>
        <v>113.575</v>
      </c>
      <c r="CB175" s="178">
        <f t="shared" si="783"/>
        <v>147.005</v>
      </c>
      <c r="CC175" s="178">
        <f t="shared" si="783"/>
        <v>149.626</v>
      </c>
      <c r="CD175" s="178">
        <f t="shared" si="783"/>
        <v>161.23</v>
      </c>
      <c r="CE175" s="178"/>
      <c r="CF175" s="178">
        <f t="shared" ref="CF175:CI175" si="784">CF7/10</f>
        <v>124.372</v>
      </c>
      <c r="CG175" s="178">
        <f t="shared" si="784"/>
        <v>0</v>
      </c>
      <c r="CH175" s="178">
        <f t="shared" si="784"/>
        <v>0</v>
      </c>
      <c r="CI175" s="178">
        <f t="shared" si="784"/>
        <v>0</v>
      </c>
      <c r="CJ175" s="178"/>
    </row>
    <row r="176">
      <c r="A176" s="124">
        <f t="shared" si="768"/>
        <v>5</v>
      </c>
      <c r="B176" s="32" t="s">
        <v>38</v>
      </c>
      <c r="AW176" s="178">
        <f t="shared" ref="AW176:AZ176" si="785">AW8/10</f>
        <v>15.8</v>
      </c>
      <c r="AX176" s="178">
        <f t="shared" si="785"/>
        <v>7.1</v>
      </c>
      <c r="AY176" s="178">
        <f t="shared" si="785"/>
        <v>13.3</v>
      </c>
      <c r="AZ176" s="178">
        <f t="shared" si="785"/>
        <v>34.3</v>
      </c>
      <c r="BA176" s="178"/>
      <c r="BB176" s="178">
        <f t="shared" ref="BB176:BE176" si="786">BB8/10</f>
        <v>7.2</v>
      </c>
      <c r="BC176" s="178">
        <f t="shared" si="786"/>
        <v>8.3</v>
      </c>
      <c r="BD176" s="178">
        <f t="shared" si="786"/>
        <v>49.1</v>
      </c>
      <c r="BE176" s="178">
        <f t="shared" si="786"/>
        <v>57.9</v>
      </c>
      <c r="BF176" s="178"/>
      <c r="BG176" s="178">
        <f t="shared" ref="BG176:BJ176" si="787">BG8/10</f>
        <v>25.3</v>
      </c>
      <c r="BH176" s="178">
        <f t="shared" si="787"/>
        <v>19.91</v>
      </c>
      <c r="BI176" s="178">
        <f t="shared" si="787"/>
        <v>37</v>
      </c>
      <c r="BJ176" s="178">
        <f t="shared" si="787"/>
        <v>39</v>
      </c>
      <c r="BK176" s="178"/>
      <c r="BL176" s="178">
        <f t="shared" ref="BL176:BO176" si="788">BL8/10</f>
        <v>53.516</v>
      </c>
      <c r="BM176" s="178">
        <f t="shared" si="788"/>
        <v>119.91</v>
      </c>
      <c r="BN176" s="178">
        <f t="shared" si="788"/>
        <v>107.59</v>
      </c>
      <c r="BO176" s="178">
        <f t="shared" si="788"/>
        <v>83.76</v>
      </c>
      <c r="BP176" s="178"/>
      <c r="BQ176" s="178">
        <f t="shared" ref="BQ176:BT176" si="789">BQ8/10</f>
        <v>42.65</v>
      </c>
      <c r="BR176" s="178">
        <f t="shared" si="789"/>
        <v>87.4</v>
      </c>
      <c r="BS176" s="178">
        <f t="shared" si="789"/>
        <v>45.1</v>
      </c>
      <c r="BT176" s="178">
        <f t="shared" si="789"/>
        <v>80.1</v>
      </c>
      <c r="BU176" s="178"/>
      <c r="BV176" s="178">
        <f t="shared" ref="BV176:BY176" si="790">BV8/10</f>
        <v>46.918</v>
      </c>
      <c r="BW176" s="178">
        <f t="shared" si="790"/>
        <v>84.89</v>
      </c>
      <c r="BX176" s="178">
        <f t="shared" si="790"/>
        <v>132.14</v>
      </c>
      <c r="BY176" s="178">
        <f t="shared" si="790"/>
        <v>99.15</v>
      </c>
      <c r="BZ176" s="178"/>
      <c r="CA176" s="178">
        <f t="shared" ref="CA176:CD176" si="791">CA8/10</f>
        <v>81.145</v>
      </c>
      <c r="CB176" s="178">
        <f t="shared" si="791"/>
        <v>76.8</v>
      </c>
      <c r="CC176" s="178">
        <f t="shared" si="791"/>
        <v>163.8</v>
      </c>
      <c r="CD176" s="178">
        <f t="shared" si="791"/>
        <v>121.1</v>
      </c>
      <c r="CE176" s="178"/>
      <c r="CF176" s="178">
        <f t="shared" ref="CF176:CI176" si="792">CF8/10</f>
        <v>35.47</v>
      </c>
      <c r="CG176" s="178">
        <f t="shared" si="792"/>
        <v>0</v>
      </c>
      <c r="CH176" s="178">
        <f t="shared" si="792"/>
        <v>0</v>
      </c>
      <c r="CI176" s="178">
        <f t="shared" si="792"/>
        <v>0</v>
      </c>
      <c r="CJ176" s="178"/>
    </row>
    <row r="177">
      <c r="A177" s="124">
        <f t="shared" si="768"/>
        <v>6</v>
      </c>
      <c r="B177" s="32" t="s">
        <v>39</v>
      </c>
      <c r="AW177" s="178">
        <f t="shared" ref="AW177:AZ177" si="793">AW9/10</f>
        <v>297.8</v>
      </c>
      <c r="AX177" s="178">
        <f t="shared" si="793"/>
        <v>274.5</v>
      </c>
      <c r="AY177" s="178">
        <f t="shared" si="793"/>
        <v>268.8</v>
      </c>
      <c r="AZ177" s="178">
        <f t="shared" si="793"/>
        <v>178.3</v>
      </c>
      <c r="BA177" s="178"/>
      <c r="BB177" s="178">
        <f t="shared" ref="BB177:BE177" si="794">BB9/10</f>
        <v>201.2</v>
      </c>
      <c r="BC177" s="178">
        <f t="shared" si="794"/>
        <v>218.3</v>
      </c>
      <c r="BD177" s="178">
        <f t="shared" si="794"/>
        <v>218</v>
      </c>
      <c r="BE177" s="178">
        <f t="shared" si="794"/>
        <v>255.85</v>
      </c>
      <c r="BF177" s="178"/>
      <c r="BG177" s="178">
        <f t="shared" ref="BG177:BJ177" si="795">BG9/10</f>
        <v>299.9</v>
      </c>
      <c r="BH177" s="178">
        <f t="shared" si="795"/>
        <v>295.995</v>
      </c>
      <c r="BI177" s="178">
        <f t="shared" si="795"/>
        <v>181.51</v>
      </c>
      <c r="BJ177" s="178">
        <f t="shared" si="795"/>
        <v>309.4</v>
      </c>
      <c r="BK177" s="178"/>
      <c r="BL177" s="178">
        <f t="shared" ref="BL177:BO177" si="796">BL9/10</f>
        <v>359.665</v>
      </c>
      <c r="BM177" s="178">
        <f t="shared" si="796"/>
        <v>302.319</v>
      </c>
      <c r="BN177" s="178">
        <f t="shared" si="796"/>
        <v>377.718</v>
      </c>
      <c r="BO177" s="178">
        <f t="shared" si="796"/>
        <v>412.736</v>
      </c>
      <c r="BP177" s="178"/>
      <c r="BQ177" s="178">
        <f t="shared" ref="BQ177:BT177" si="797">BQ9/10</f>
        <v>395.072</v>
      </c>
      <c r="BR177" s="178">
        <f t="shared" si="797"/>
        <v>435.378</v>
      </c>
      <c r="BS177" s="178">
        <f t="shared" si="797"/>
        <v>426.838</v>
      </c>
      <c r="BT177" s="178">
        <f t="shared" si="797"/>
        <v>346.946</v>
      </c>
      <c r="BU177" s="178"/>
      <c r="BV177" s="178">
        <f t="shared" ref="BV177:BY177" si="798">BV9/10</f>
        <v>386.425</v>
      </c>
      <c r="BW177" s="178">
        <f t="shared" si="798"/>
        <v>278.993</v>
      </c>
      <c r="BX177" s="178">
        <f t="shared" si="798"/>
        <v>336.035</v>
      </c>
      <c r="BY177" s="178">
        <f t="shared" si="798"/>
        <v>327.26</v>
      </c>
      <c r="BZ177" s="178"/>
      <c r="CA177" s="178">
        <f t="shared" ref="CA177:CD177" si="799">CA9/10</f>
        <v>353.294</v>
      </c>
      <c r="CB177" s="178">
        <f t="shared" si="799"/>
        <v>566.715</v>
      </c>
      <c r="CC177" s="178">
        <f t="shared" si="799"/>
        <v>581.818</v>
      </c>
      <c r="CD177" s="178">
        <f t="shared" si="799"/>
        <v>470.651</v>
      </c>
      <c r="CE177" s="178"/>
      <c r="CF177" s="178">
        <f t="shared" ref="CF177:CI177" si="800">CF9/10</f>
        <v>428.942</v>
      </c>
      <c r="CG177" s="178">
        <f t="shared" si="800"/>
        <v>0</v>
      </c>
      <c r="CH177" s="178">
        <f t="shared" si="800"/>
        <v>0</v>
      </c>
      <c r="CI177" s="178">
        <f t="shared" si="800"/>
        <v>0</v>
      </c>
      <c r="CJ177" s="178"/>
    </row>
    <row r="178">
      <c r="A178" s="124">
        <f t="shared" si="768"/>
        <v>7</v>
      </c>
      <c r="B178" s="32" t="s">
        <v>40</v>
      </c>
      <c r="AW178" s="178">
        <f t="shared" ref="AW178:AZ178" si="801">AW10/10</f>
        <v>0</v>
      </c>
      <c r="AX178" s="178">
        <f t="shared" si="801"/>
        <v>0</v>
      </c>
      <c r="AY178" s="178">
        <f t="shared" si="801"/>
        <v>2</v>
      </c>
      <c r="AZ178" s="178">
        <f t="shared" si="801"/>
        <v>0</v>
      </c>
      <c r="BA178" s="178"/>
      <c r="BB178" s="178">
        <f t="shared" ref="BB178:BE178" si="802">BB10/10</f>
        <v>0</v>
      </c>
      <c r="BC178" s="178">
        <f t="shared" si="802"/>
        <v>0</v>
      </c>
      <c r="BD178" s="178">
        <f t="shared" si="802"/>
        <v>0</v>
      </c>
      <c r="BE178" s="178">
        <f t="shared" si="802"/>
        <v>0</v>
      </c>
      <c r="BF178" s="178"/>
      <c r="BG178" s="178" t="str">
        <f t="shared" ref="BG178:BJ178" si="803">BG10/10</f>
        <v>#VALUE!</v>
      </c>
      <c r="BH178" s="178" t="str">
        <f t="shared" si="803"/>
        <v>#VALUE!</v>
      </c>
      <c r="BI178" s="178">
        <f t="shared" si="803"/>
        <v>1.5</v>
      </c>
      <c r="BJ178" s="178" t="str">
        <f t="shared" si="803"/>
        <v>#VALUE!</v>
      </c>
      <c r="BK178" s="178"/>
      <c r="BL178" s="178">
        <f t="shared" ref="BL178:BO178" si="804">BL10/10</f>
        <v>0</v>
      </c>
      <c r="BM178" s="178">
        <f t="shared" si="804"/>
        <v>0</v>
      </c>
      <c r="BN178" s="178">
        <f t="shared" si="804"/>
        <v>0</v>
      </c>
      <c r="BO178" s="178">
        <f t="shared" si="804"/>
        <v>0</v>
      </c>
      <c r="BP178" s="178"/>
      <c r="BQ178" s="178">
        <f t="shared" ref="BQ178:BT178" si="805">BQ10/10</f>
        <v>0</v>
      </c>
      <c r="BR178" s="178">
        <f t="shared" si="805"/>
        <v>0</v>
      </c>
      <c r="BS178" s="178">
        <f t="shared" si="805"/>
        <v>0</v>
      </c>
      <c r="BT178" s="178">
        <f t="shared" si="805"/>
        <v>0</v>
      </c>
      <c r="BU178" s="178"/>
      <c r="BV178" s="178">
        <f t="shared" ref="BV178:BY178" si="806">BV10/10</f>
        <v>0</v>
      </c>
      <c r="BW178" s="178">
        <f t="shared" si="806"/>
        <v>0</v>
      </c>
      <c r="BX178" s="178">
        <f t="shared" si="806"/>
        <v>0</v>
      </c>
      <c r="BY178" s="178">
        <f t="shared" si="806"/>
        <v>0</v>
      </c>
      <c r="BZ178" s="178"/>
      <c r="CA178" s="178" t="str">
        <f t="shared" ref="CA178:CD178" si="807">CA10/10</f>
        <v>#VALUE!</v>
      </c>
      <c r="CB178" s="178" t="str">
        <f t="shared" si="807"/>
        <v>#VALUE!</v>
      </c>
      <c r="CC178" s="178" t="str">
        <f t="shared" si="807"/>
        <v>#VALUE!</v>
      </c>
      <c r="CD178" s="178" t="str">
        <f t="shared" si="807"/>
        <v>#VALUE!</v>
      </c>
      <c r="CE178" s="178"/>
      <c r="CF178" s="178">
        <f t="shared" ref="CF178:CI178" si="808">CF10/10</f>
        <v>2.7</v>
      </c>
      <c r="CG178" s="178">
        <f t="shared" si="808"/>
        <v>0</v>
      </c>
      <c r="CH178" s="178">
        <f t="shared" si="808"/>
        <v>0</v>
      </c>
      <c r="CI178" s="178">
        <f t="shared" si="808"/>
        <v>0</v>
      </c>
      <c r="CJ178" s="178"/>
    </row>
    <row r="179">
      <c r="A179" s="124">
        <f t="shared" si="768"/>
        <v>8</v>
      </c>
      <c r="B179" s="177" t="s">
        <v>42</v>
      </c>
      <c r="AW179" s="178">
        <f t="shared" ref="AW179:AZ179" si="809">AW11/10</f>
        <v>1058.8</v>
      </c>
      <c r="AX179" s="178">
        <f t="shared" si="809"/>
        <v>1120</v>
      </c>
      <c r="AY179" s="178">
        <f t="shared" si="809"/>
        <v>1561.9</v>
      </c>
      <c r="AZ179" s="178">
        <f t="shared" si="809"/>
        <v>930.5</v>
      </c>
      <c r="BA179" s="178"/>
      <c r="BB179" s="178">
        <f t="shared" ref="BB179:BE179" si="810">BB11/10</f>
        <v>655.6</v>
      </c>
      <c r="BC179" s="178">
        <f t="shared" si="810"/>
        <v>786.9</v>
      </c>
      <c r="BD179" s="178">
        <f t="shared" si="810"/>
        <v>1284</v>
      </c>
      <c r="BE179" s="178">
        <f t="shared" si="810"/>
        <v>1226.9</v>
      </c>
      <c r="BF179" s="178"/>
      <c r="BG179" s="178">
        <f t="shared" ref="BG179:BJ179" si="811">BG11/10</f>
        <v>1432.98</v>
      </c>
      <c r="BH179" s="178">
        <f t="shared" si="811"/>
        <v>1053.77</v>
      </c>
      <c r="BI179" s="178">
        <f t="shared" si="811"/>
        <v>868.82</v>
      </c>
      <c r="BJ179" s="178">
        <f t="shared" si="811"/>
        <v>957.239</v>
      </c>
      <c r="BK179" s="178"/>
      <c r="BL179" s="178">
        <f t="shared" ref="BL179:BO179" si="812">BL11/10</f>
        <v>952.088</v>
      </c>
      <c r="BM179" s="178">
        <f t="shared" si="812"/>
        <v>832.47</v>
      </c>
      <c r="BN179" s="178">
        <f t="shared" si="812"/>
        <v>1003.229</v>
      </c>
      <c r="BO179" s="178">
        <f t="shared" si="812"/>
        <v>1033.306</v>
      </c>
      <c r="BP179" s="178"/>
      <c r="BQ179" s="178">
        <f t="shared" ref="BQ179:BT179" si="813">BQ11/10</f>
        <v>1061.082</v>
      </c>
      <c r="BR179" s="178">
        <f t="shared" si="813"/>
        <v>1025.351</v>
      </c>
      <c r="BS179" s="178">
        <f t="shared" si="813"/>
        <v>968.549</v>
      </c>
      <c r="BT179" s="178">
        <f t="shared" si="813"/>
        <v>612.242</v>
      </c>
      <c r="BU179" s="178"/>
      <c r="BV179" s="178">
        <f t="shared" ref="BV179:BY179" si="814">BV11/10</f>
        <v>922.986</v>
      </c>
      <c r="BW179" s="178">
        <f t="shared" si="814"/>
        <v>811.511</v>
      </c>
      <c r="BX179" s="178">
        <f t="shared" si="814"/>
        <v>837.198</v>
      </c>
      <c r="BY179" s="178">
        <f t="shared" si="814"/>
        <v>882.735</v>
      </c>
      <c r="BZ179" s="178"/>
      <c r="CA179" s="178">
        <f t="shared" ref="CA179:CD179" si="815">CA11/10</f>
        <v>784.958</v>
      </c>
      <c r="CB179" s="178">
        <f t="shared" si="815"/>
        <v>1073.505</v>
      </c>
      <c r="CC179" s="178">
        <f t="shared" si="815"/>
        <v>1244.05</v>
      </c>
      <c r="CD179" s="178">
        <f t="shared" si="815"/>
        <v>876.863</v>
      </c>
      <c r="CE179" s="178"/>
      <c r="CF179" s="178">
        <f t="shared" ref="CF179:CI179" si="816">CF11/10</f>
        <v>1195.913</v>
      </c>
      <c r="CG179" s="178">
        <f t="shared" si="816"/>
        <v>0</v>
      </c>
      <c r="CH179" s="178">
        <f t="shared" si="816"/>
        <v>0</v>
      </c>
      <c r="CI179" s="178">
        <f t="shared" si="816"/>
        <v>0</v>
      </c>
      <c r="CJ179" s="178"/>
    </row>
    <row r="180">
      <c r="A180" s="124">
        <f t="shared" si="768"/>
        <v>9</v>
      </c>
      <c r="B180" s="32" t="s">
        <v>43</v>
      </c>
      <c r="AW180" s="178">
        <f t="shared" ref="AW180:AZ180" si="817">AW12/10</f>
        <v>1361</v>
      </c>
      <c r="AX180" s="178">
        <f t="shared" si="817"/>
        <v>962.9</v>
      </c>
      <c r="AY180" s="178">
        <f t="shared" si="817"/>
        <v>2305.3</v>
      </c>
      <c r="AZ180" s="178">
        <f t="shared" si="817"/>
        <v>993</v>
      </c>
      <c r="BA180" s="178"/>
      <c r="BB180" s="178">
        <f t="shared" ref="BB180:BE180" si="818">BB12/10</f>
        <v>956.98</v>
      </c>
      <c r="BC180" s="178">
        <f t="shared" si="818"/>
        <v>899.64</v>
      </c>
      <c r="BD180" s="178">
        <f t="shared" si="818"/>
        <v>1506.75</v>
      </c>
      <c r="BE180" s="178">
        <f t="shared" si="818"/>
        <v>1456.78</v>
      </c>
      <c r="BF180" s="178"/>
      <c r="BG180" s="178">
        <f t="shared" ref="BG180:BJ180" si="819">BG12/10</f>
        <v>1597.53</v>
      </c>
      <c r="BH180" s="178">
        <f t="shared" si="819"/>
        <v>1236.575</v>
      </c>
      <c r="BI180" s="178">
        <f t="shared" si="819"/>
        <v>1036.48</v>
      </c>
      <c r="BJ180" s="178">
        <f t="shared" si="819"/>
        <v>933.416</v>
      </c>
      <c r="BK180" s="178"/>
      <c r="BL180" s="178">
        <f t="shared" ref="BL180:BO180" si="820">BL12/10</f>
        <v>1001.32</v>
      </c>
      <c r="BM180" s="178">
        <f t="shared" si="820"/>
        <v>1100.903</v>
      </c>
      <c r="BN180" s="178">
        <f t="shared" si="820"/>
        <v>1051.03</v>
      </c>
      <c r="BO180" s="178">
        <f t="shared" si="820"/>
        <v>961.755</v>
      </c>
      <c r="BP180" s="178"/>
      <c r="BQ180" s="178">
        <f t="shared" ref="BQ180:BT180" si="821">BQ12/10</f>
        <v>1049.691</v>
      </c>
      <c r="BR180" s="178">
        <f t="shared" si="821"/>
        <v>1335.724</v>
      </c>
      <c r="BS180" s="178">
        <f t="shared" si="821"/>
        <v>1050.959</v>
      </c>
      <c r="BT180" s="178">
        <f t="shared" si="821"/>
        <v>918.626</v>
      </c>
      <c r="BU180" s="178"/>
      <c r="BV180" s="178">
        <f t="shared" ref="BV180:BY180" si="822">BV12/10</f>
        <v>1178.825</v>
      </c>
      <c r="BW180" s="178">
        <f t="shared" si="822"/>
        <v>964.201</v>
      </c>
      <c r="BX180" s="178">
        <f t="shared" si="822"/>
        <v>1094.276</v>
      </c>
      <c r="BY180" s="178">
        <f t="shared" si="822"/>
        <v>1003.503</v>
      </c>
      <c r="BZ180" s="178"/>
      <c r="CA180" s="178">
        <f t="shared" ref="CA180:CD180" si="823">CA12/10</f>
        <v>1010.151</v>
      </c>
      <c r="CB180" s="178">
        <f t="shared" si="823"/>
        <v>1148.918</v>
      </c>
      <c r="CC180" s="178">
        <f t="shared" si="823"/>
        <v>1187.651</v>
      </c>
      <c r="CD180" s="178">
        <f t="shared" si="823"/>
        <v>1022.049</v>
      </c>
      <c r="CE180" s="178"/>
      <c r="CF180" s="178">
        <f t="shared" ref="CF180:CI180" si="824">CF12/10</f>
        <v>1361.804</v>
      </c>
      <c r="CG180" s="178">
        <f t="shared" si="824"/>
        <v>0</v>
      </c>
      <c r="CH180" s="178">
        <f t="shared" si="824"/>
        <v>0</v>
      </c>
      <c r="CI180" s="178">
        <f t="shared" si="824"/>
        <v>0</v>
      </c>
      <c r="CJ180" s="178"/>
    </row>
    <row r="181">
      <c r="A181" s="124">
        <f t="shared" si="768"/>
        <v>10</v>
      </c>
      <c r="B181" s="32" t="s">
        <v>44</v>
      </c>
      <c r="AW181" s="178">
        <f t="shared" ref="AW181:AZ181" si="825">AW13/10</f>
        <v>1095.4</v>
      </c>
      <c r="AX181" s="178">
        <f t="shared" si="825"/>
        <v>1204.9</v>
      </c>
      <c r="AY181" s="178">
        <f t="shared" si="825"/>
        <v>1682.5</v>
      </c>
      <c r="AZ181" s="178">
        <f t="shared" si="825"/>
        <v>1565.9</v>
      </c>
      <c r="BA181" s="178"/>
      <c r="BB181" s="178">
        <f t="shared" ref="BB181:BE181" si="826">BB13/10</f>
        <v>694.1</v>
      </c>
      <c r="BC181" s="178">
        <f t="shared" si="826"/>
        <v>1008.4</v>
      </c>
      <c r="BD181" s="178">
        <f t="shared" si="826"/>
        <v>1655.65</v>
      </c>
      <c r="BE181" s="178">
        <f t="shared" si="826"/>
        <v>1729.045</v>
      </c>
      <c r="BF181" s="178"/>
      <c r="BG181" s="178">
        <f t="shared" ref="BG181:BJ181" si="827">BG13/10</f>
        <v>1690.905</v>
      </c>
      <c r="BH181" s="178">
        <f t="shared" si="827"/>
        <v>1498.63</v>
      </c>
      <c r="BI181" s="178">
        <f t="shared" si="827"/>
        <v>1415.09</v>
      </c>
      <c r="BJ181" s="178">
        <f t="shared" si="827"/>
        <v>1220.77</v>
      </c>
      <c r="BK181" s="178"/>
      <c r="BL181" s="178">
        <f t="shared" ref="BL181:BO181" si="828">BL13/10</f>
        <v>1390.38</v>
      </c>
      <c r="BM181" s="178">
        <f t="shared" si="828"/>
        <v>1157.387</v>
      </c>
      <c r="BN181" s="178">
        <f t="shared" si="828"/>
        <v>1252.085</v>
      </c>
      <c r="BO181" s="178">
        <f t="shared" si="828"/>
        <v>1420.705</v>
      </c>
      <c r="BP181" s="178"/>
      <c r="BQ181" s="178">
        <f t="shared" ref="BQ181:BT181" si="829">BQ13/10</f>
        <v>1115.955</v>
      </c>
      <c r="BR181" s="178">
        <f t="shared" si="829"/>
        <v>1465.994</v>
      </c>
      <c r="BS181" s="178">
        <f t="shared" si="829"/>
        <v>1089.676</v>
      </c>
      <c r="BT181" s="178">
        <f t="shared" si="829"/>
        <v>977.582</v>
      </c>
      <c r="BU181" s="178"/>
      <c r="BV181" s="178">
        <f t="shared" ref="BV181:BY181" si="830">BV13/10</f>
        <v>1289.654</v>
      </c>
      <c r="BW181" s="178">
        <f t="shared" si="830"/>
        <v>1065.038</v>
      </c>
      <c r="BX181" s="178">
        <f t="shared" si="830"/>
        <v>1161.512</v>
      </c>
      <c r="BY181" s="178">
        <f t="shared" si="830"/>
        <v>1200.632</v>
      </c>
      <c r="BZ181" s="178"/>
      <c r="CA181" s="178">
        <f t="shared" ref="CA181:CD181" si="831">CA13/10</f>
        <v>1072.987</v>
      </c>
      <c r="CB181" s="178">
        <f t="shared" si="831"/>
        <v>1798.802</v>
      </c>
      <c r="CC181" s="178">
        <f t="shared" si="831"/>
        <v>1399.322</v>
      </c>
      <c r="CD181" s="178">
        <f t="shared" si="831"/>
        <v>1203.982</v>
      </c>
      <c r="CE181" s="178"/>
      <c r="CF181" s="178">
        <f t="shared" ref="CF181:CI181" si="832">CF13/10</f>
        <v>1563.326</v>
      </c>
      <c r="CG181" s="178">
        <f t="shared" si="832"/>
        <v>0</v>
      </c>
      <c r="CH181" s="178">
        <f t="shared" si="832"/>
        <v>0</v>
      </c>
      <c r="CI181" s="178">
        <f t="shared" si="832"/>
        <v>0</v>
      </c>
      <c r="CJ181" s="178"/>
    </row>
    <row r="182">
      <c r="A182" s="124">
        <f t="shared" si="768"/>
        <v>11</v>
      </c>
      <c r="B182" s="32" t="s">
        <v>45</v>
      </c>
      <c r="AW182" s="178">
        <f t="shared" ref="AW182:AZ182" si="833">AW14/10</f>
        <v>119.8</v>
      </c>
      <c r="AX182" s="178">
        <f t="shared" si="833"/>
        <v>82.9</v>
      </c>
      <c r="AY182" s="178">
        <f t="shared" si="833"/>
        <v>94.8</v>
      </c>
      <c r="AZ182" s="178">
        <f t="shared" si="833"/>
        <v>103.4</v>
      </c>
      <c r="BA182" s="178"/>
      <c r="BB182" s="178">
        <f t="shared" ref="BB182:BE182" si="834">BB14/10</f>
        <v>50.7</v>
      </c>
      <c r="BC182" s="178">
        <f t="shared" si="834"/>
        <v>56.5</v>
      </c>
      <c r="BD182" s="178">
        <f t="shared" si="834"/>
        <v>48</v>
      </c>
      <c r="BE182" s="178">
        <f t="shared" si="834"/>
        <v>53.7</v>
      </c>
      <c r="BF182" s="178"/>
      <c r="BG182" s="178">
        <f t="shared" ref="BG182:BJ182" si="835">BG14/10</f>
        <v>44.725</v>
      </c>
      <c r="BH182" s="178">
        <f t="shared" si="835"/>
        <v>31.14</v>
      </c>
      <c r="BI182" s="178">
        <f t="shared" si="835"/>
        <v>65.84</v>
      </c>
      <c r="BJ182" s="178">
        <f t="shared" si="835"/>
        <v>60.92</v>
      </c>
      <c r="BK182" s="178"/>
      <c r="BL182" s="178">
        <f t="shared" ref="BL182:BO182" si="836">BL14/10</f>
        <v>67.524</v>
      </c>
      <c r="BM182" s="178">
        <f t="shared" si="836"/>
        <v>54.45</v>
      </c>
      <c r="BN182" s="178">
        <f t="shared" si="836"/>
        <v>28.102</v>
      </c>
      <c r="BO182" s="178">
        <f t="shared" si="836"/>
        <v>85.865</v>
      </c>
      <c r="BP182" s="178"/>
      <c r="BQ182" s="178">
        <f t="shared" ref="BQ182:BT182" si="837">BQ14/10</f>
        <v>209.53</v>
      </c>
      <c r="BR182" s="178">
        <f t="shared" si="837"/>
        <v>173.995</v>
      </c>
      <c r="BS182" s="178">
        <f t="shared" si="837"/>
        <v>173.01</v>
      </c>
      <c r="BT182" s="178">
        <f t="shared" si="837"/>
        <v>64.27</v>
      </c>
      <c r="BU182" s="178"/>
      <c r="BV182" s="178">
        <f t="shared" ref="BV182:BY182" si="838">BV14/10</f>
        <v>105.083</v>
      </c>
      <c r="BW182" s="178">
        <f t="shared" si="838"/>
        <v>104.293</v>
      </c>
      <c r="BX182" s="178">
        <f t="shared" si="838"/>
        <v>98.044</v>
      </c>
      <c r="BY182" s="178">
        <f t="shared" si="838"/>
        <v>53.325</v>
      </c>
      <c r="BZ182" s="178"/>
      <c r="CA182" s="178">
        <f t="shared" ref="CA182:CD182" si="839">CA14/10</f>
        <v>58.473</v>
      </c>
      <c r="CB182" s="178">
        <f t="shared" si="839"/>
        <v>70.984</v>
      </c>
      <c r="CC182" s="178">
        <f t="shared" si="839"/>
        <v>88.635</v>
      </c>
      <c r="CD182" s="178">
        <f t="shared" si="839"/>
        <v>76.755</v>
      </c>
      <c r="CE182" s="178"/>
      <c r="CF182" s="178">
        <f t="shared" ref="CF182:CI182" si="840">CF14/10</f>
        <v>139.109</v>
      </c>
      <c r="CG182" s="178">
        <f t="shared" si="840"/>
        <v>0</v>
      </c>
      <c r="CH182" s="178">
        <f t="shared" si="840"/>
        <v>0</v>
      </c>
      <c r="CI182" s="178">
        <f t="shared" si="840"/>
        <v>0</v>
      </c>
      <c r="CJ182" s="178"/>
    </row>
    <row r="183">
      <c r="A183" s="124">
        <f t="shared" si="768"/>
        <v>12</v>
      </c>
      <c r="B183" s="32" t="s">
        <v>46</v>
      </c>
      <c r="AW183" s="178">
        <f t="shared" ref="AW183:AZ183" si="841">AW15/10</f>
        <v>575</v>
      </c>
      <c r="AX183" s="178">
        <f t="shared" si="841"/>
        <v>438.4</v>
      </c>
      <c r="AY183" s="178">
        <f t="shared" si="841"/>
        <v>456.8</v>
      </c>
      <c r="AZ183" s="178">
        <f t="shared" si="841"/>
        <v>378.4</v>
      </c>
      <c r="BA183" s="178"/>
      <c r="BB183" s="178">
        <f t="shared" ref="BB183:BE183" si="842">BB15/10</f>
        <v>388.2</v>
      </c>
      <c r="BC183" s="178">
        <f t="shared" si="842"/>
        <v>172.5</v>
      </c>
      <c r="BD183" s="178">
        <f t="shared" si="842"/>
        <v>440.4</v>
      </c>
      <c r="BE183" s="178">
        <f t="shared" si="842"/>
        <v>702.9</v>
      </c>
      <c r="BF183" s="178"/>
      <c r="BG183" s="178">
        <f t="shared" ref="BG183:BJ183" si="843">BG15/10</f>
        <v>808.126</v>
      </c>
      <c r="BH183" s="178">
        <f t="shared" si="843"/>
        <v>541.1</v>
      </c>
      <c r="BI183" s="178">
        <f t="shared" si="843"/>
        <v>442.44</v>
      </c>
      <c r="BJ183" s="178">
        <f t="shared" si="843"/>
        <v>391.07</v>
      </c>
      <c r="BK183" s="178"/>
      <c r="BL183" s="178">
        <f t="shared" ref="BL183:BO183" si="844">BL15/10</f>
        <v>1115.715</v>
      </c>
      <c r="BM183" s="178">
        <f t="shared" si="844"/>
        <v>411.145</v>
      </c>
      <c r="BN183" s="178">
        <f t="shared" si="844"/>
        <v>500.945</v>
      </c>
      <c r="BO183" s="178">
        <f t="shared" si="844"/>
        <v>406.46</v>
      </c>
      <c r="BP183" s="178"/>
      <c r="BQ183" s="178">
        <f t="shared" ref="BQ183:BT183" si="845">BQ15/10</f>
        <v>602.685</v>
      </c>
      <c r="BR183" s="178">
        <f t="shared" si="845"/>
        <v>771.865</v>
      </c>
      <c r="BS183" s="178">
        <f t="shared" si="845"/>
        <v>572.794</v>
      </c>
      <c r="BT183" s="178">
        <f t="shared" si="845"/>
        <v>425.499</v>
      </c>
      <c r="BU183" s="178"/>
      <c r="BV183" s="178">
        <f t="shared" ref="BV183:BY183" si="846">BV15/10</f>
        <v>755.961</v>
      </c>
      <c r="BW183" s="178">
        <f t="shared" si="846"/>
        <v>631.329</v>
      </c>
      <c r="BX183" s="178">
        <f t="shared" si="846"/>
        <v>541.137</v>
      </c>
      <c r="BY183" s="178">
        <f t="shared" si="846"/>
        <v>589.535</v>
      </c>
      <c r="BZ183" s="178"/>
      <c r="CA183" s="178">
        <f t="shared" ref="CA183:CD183" si="847">CA15/10</f>
        <v>624.448</v>
      </c>
      <c r="CB183" s="178">
        <f t="shared" si="847"/>
        <v>743.514</v>
      </c>
      <c r="CC183" s="178">
        <f t="shared" si="847"/>
        <v>757.52</v>
      </c>
      <c r="CD183" s="178">
        <f t="shared" si="847"/>
        <v>522.441</v>
      </c>
      <c r="CE183" s="178"/>
      <c r="CF183" s="178">
        <f t="shared" ref="CF183:CI183" si="848">CF15/10</f>
        <v>714.884</v>
      </c>
      <c r="CG183" s="178">
        <f t="shared" si="848"/>
        <v>0</v>
      </c>
      <c r="CH183" s="178">
        <f t="shared" si="848"/>
        <v>0</v>
      </c>
      <c r="CI183" s="178">
        <f t="shared" si="848"/>
        <v>0</v>
      </c>
      <c r="CJ183" s="178"/>
    </row>
    <row r="184">
      <c r="A184" s="124">
        <f t="shared" si="768"/>
        <v>13</v>
      </c>
      <c r="B184" s="177" t="s">
        <v>47</v>
      </c>
      <c r="AW184" s="179">
        <f t="shared" ref="AW184:AZ184" si="849">AW16/10</f>
        <v>855.5</v>
      </c>
      <c r="AX184" s="179">
        <f t="shared" si="849"/>
        <v>740.6</v>
      </c>
      <c r="AY184" s="179">
        <f t="shared" si="849"/>
        <v>1246.6</v>
      </c>
      <c r="AZ184" s="179">
        <f t="shared" si="849"/>
        <v>750.5</v>
      </c>
      <c r="BA184" s="178"/>
      <c r="BB184" s="179">
        <f t="shared" ref="BB184:BE184" si="850">BB16/10</f>
        <v>768.9</v>
      </c>
      <c r="BC184" s="179">
        <f t="shared" si="850"/>
        <v>642.9</v>
      </c>
      <c r="BD184" s="179">
        <f t="shared" si="850"/>
        <v>1111.25</v>
      </c>
      <c r="BE184" s="179">
        <f t="shared" si="850"/>
        <v>815.4</v>
      </c>
      <c r="BF184" s="178"/>
      <c r="BG184" s="179">
        <f t="shared" ref="BG184:BJ184" si="851">BG16/10</f>
        <v>1081.75</v>
      </c>
      <c r="BH184" s="179">
        <f t="shared" si="851"/>
        <v>1009.3</v>
      </c>
      <c r="BI184" s="179">
        <f t="shared" si="851"/>
        <v>904.93</v>
      </c>
      <c r="BJ184" s="179">
        <f t="shared" si="851"/>
        <v>955.06</v>
      </c>
      <c r="BK184" s="178"/>
      <c r="BL184" s="179">
        <f t="shared" ref="BL184:BO184" si="852">BL16/10</f>
        <v>1077.72</v>
      </c>
      <c r="BM184" s="179">
        <f t="shared" si="852"/>
        <v>961.412</v>
      </c>
      <c r="BN184" s="179">
        <f t="shared" si="852"/>
        <v>1184.336</v>
      </c>
      <c r="BO184" s="179">
        <f t="shared" si="852"/>
        <v>1091.409</v>
      </c>
      <c r="BP184" s="178"/>
      <c r="BQ184" s="179">
        <f t="shared" ref="BQ184:BT184" si="853">BQ16/10</f>
        <v>1072.503</v>
      </c>
      <c r="BR184" s="179">
        <f t="shared" si="853"/>
        <v>1047.016</v>
      </c>
      <c r="BS184" s="179">
        <f t="shared" si="853"/>
        <v>991.381</v>
      </c>
      <c r="BT184" s="179">
        <f t="shared" si="853"/>
        <v>868.923</v>
      </c>
      <c r="BU184" s="178"/>
      <c r="BV184" s="179">
        <f t="shared" ref="BV184:BY184" si="854">BV16/10</f>
        <v>1051.639</v>
      </c>
      <c r="BW184" s="179">
        <f t="shared" si="854"/>
        <v>1001.132</v>
      </c>
      <c r="BX184" s="179">
        <f t="shared" si="854"/>
        <v>989.613</v>
      </c>
      <c r="BY184" s="179">
        <f t="shared" si="854"/>
        <v>1139.072</v>
      </c>
      <c r="BZ184" s="178"/>
      <c r="CA184" s="179">
        <f t="shared" ref="CA184:CD184" si="855">CA16/10</f>
        <v>1090.461</v>
      </c>
      <c r="CB184" s="179">
        <f t="shared" si="855"/>
        <v>1285.849</v>
      </c>
      <c r="CC184" s="178">
        <f t="shared" si="855"/>
        <v>1294.88</v>
      </c>
      <c r="CD184" s="178">
        <f t="shared" si="855"/>
        <v>1021.211</v>
      </c>
      <c r="CE184" s="178"/>
      <c r="CF184" s="179">
        <f t="shared" ref="CF184:CI184" si="856">CF16/10</f>
        <v>1295.151</v>
      </c>
      <c r="CG184" s="179">
        <f t="shared" si="856"/>
        <v>0</v>
      </c>
      <c r="CH184" s="178">
        <f t="shared" si="856"/>
        <v>0</v>
      </c>
      <c r="CI184" s="178">
        <f t="shared" si="856"/>
        <v>0</v>
      </c>
      <c r="CJ184" s="178"/>
    </row>
    <row r="185">
      <c r="A185" s="124">
        <f t="shared" si="768"/>
        <v>14</v>
      </c>
      <c r="B185" s="177" t="s">
        <v>48</v>
      </c>
      <c r="AW185" s="178">
        <f t="shared" ref="AW185:AZ185" si="857">AW17/10</f>
        <v>599.2</v>
      </c>
      <c r="AX185" s="178">
        <f t="shared" si="857"/>
        <v>497.5</v>
      </c>
      <c r="AY185" s="178">
        <f t="shared" si="857"/>
        <v>595.1</v>
      </c>
      <c r="AZ185" s="178">
        <f t="shared" si="857"/>
        <v>529.9</v>
      </c>
      <c r="BA185" s="178"/>
      <c r="BB185" s="178">
        <f t="shared" ref="BB185:BE185" si="858">BB17/10</f>
        <v>546.5</v>
      </c>
      <c r="BC185" s="178">
        <f t="shared" si="858"/>
        <v>356.3</v>
      </c>
      <c r="BD185" s="178">
        <f t="shared" si="858"/>
        <v>582.5</v>
      </c>
      <c r="BE185" s="178">
        <f t="shared" si="858"/>
        <v>602.1</v>
      </c>
      <c r="BF185" s="178"/>
      <c r="BG185" s="178">
        <f t="shared" ref="BG185:BJ185" si="859">BG17/10</f>
        <v>635.22</v>
      </c>
      <c r="BH185" s="178">
        <f t="shared" si="859"/>
        <v>698.425</v>
      </c>
      <c r="BI185" s="178">
        <f t="shared" si="859"/>
        <v>551.612</v>
      </c>
      <c r="BJ185" s="178">
        <f t="shared" si="859"/>
        <v>553.215</v>
      </c>
      <c r="BK185" s="178"/>
      <c r="BL185" s="178">
        <f t="shared" ref="BL185:BO185" si="860">BL17/10</f>
        <v>708.5</v>
      </c>
      <c r="BM185" s="178">
        <f t="shared" si="860"/>
        <v>539.314</v>
      </c>
      <c r="BN185" s="178">
        <f t="shared" si="860"/>
        <v>775.459</v>
      </c>
      <c r="BO185" s="178">
        <f t="shared" si="860"/>
        <v>657.975</v>
      </c>
      <c r="BP185" s="178"/>
      <c r="BQ185" s="178">
        <f t="shared" ref="BQ185:BT185" si="861">BQ17/10</f>
        <v>684.233</v>
      </c>
      <c r="BR185" s="178">
        <f t="shared" si="861"/>
        <v>689.675</v>
      </c>
      <c r="BS185" s="178">
        <f t="shared" si="861"/>
        <v>644.711</v>
      </c>
      <c r="BT185" s="178">
        <f t="shared" si="861"/>
        <v>613.018</v>
      </c>
      <c r="BU185" s="178"/>
      <c r="BV185" s="178">
        <f t="shared" ref="BV185:BY185" si="862">BV17/10</f>
        <v>719.678</v>
      </c>
      <c r="BW185" s="178">
        <f t="shared" si="862"/>
        <v>682.847</v>
      </c>
      <c r="BX185" s="178">
        <f t="shared" si="862"/>
        <v>730.202</v>
      </c>
      <c r="BY185" s="178">
        <f t="shared" si="862"/>
        <v>552.488</v>
      </c>
      <c r="BZ185" s="178"/>
      <c r="CA185" s="178">
        <f t="shared" ref="CA185:CD185" si="863">CA17/10</f>
        <v>784.03</v>
      </c>
      <c r="CB185" s="178">
        <f t="shared" si="863"/>
        <v>717.116</v>
      </c>
      <c r="CC185" s="178">
        <f t="shared" si="863"/>
        <v>732.596</v>
      </c>
      <c r="CD185" s="178">
        <f t="shared" si="863"/>
        <v>685.605</v>
      </c>
      <c r="CE185" s="178"/>
      <c r="CF185" s="178">
        <f t="shared" ref="CF185:CI185" si="864">CF17/10</f>
        <v>468.817</v>
      </c>
      <c r="CG185" s="178">
        <f t="shared" si="864"/>
        <v>0</v>
      </c>
      <c r="CH185" s="178">
        <f t="shared" si="864"/>
        <v>0</v>
      </c>
      <c r="CI185" s="178">
        <f t="shared" si="864"/>
        <v>0</v>
      </c>
      <c r="CJ185" s="178"/>
    </row>
    <row r="186">
      <c r="A186" s="124">
        <f t="shared" si="768"/>
        <v>15</v>
      </c>
      <c r="B186" s="32" t="s">
        <v>49</v>
      </c>
      <c r="AW186" s="178">
        <f t="shared" ref="AW186:AZ186" si="865">AW18/10</f>
        <v>0</v>
      </c>
      <c r="AX186" s="178">
        <f t="shared" si="865"/>
        <v>0</v>
      </c>
      <c r="AY186" s="178">
        <f t="shared" si="865"/>
        <v>0</v>
      </c>
      <c r="AZ186" s="178">
        <f t="shared" si="865"/>
        <v>0</v>
      </c>
      <c r="BA186" s="178"/>
      <c r="BB186" s="178">
        <f t="shared" ref="BB186:BE186" si="866">BB18/10</f>
        <v>0</v>
      </c>
      <c r="BC186" s="178">
        <f t="shared" si="866"/>
        <v>0</v>
      </c>
      <c r="BD186" s="178">
        <f t="shared" si="866"/>
        <v>0</v>
      </c>
      <c r="BE186" s="178">
        <f t="shared" si="866"/>
        <v>0</v>
      </c>
      <c r="BF186" s="178"/>
      <c r="BG186" s="178">
        <f t="shared" ref="BG186:BJ186" si="867">BG18/10</f>
        <v>0</v>
      </c>
      <c r="BH186" s="178">
        <f t="shared" si="867"/>
        <v>0</v>
      </c>
      <c r="BI186" s="178">
        <f t="shared" si="867"/>
        <v>0</v>
      </c>
      <c r="BJ186" s="178">
        <f t="shared" si="867"/>
        <v>0</v>
      </c>
      <c r="BK186" s="178"/>
      <c r="BL186" s="178">
        <f t="shared" ref="BL186:BO186" si="868">BL18/10</f>
        <v>0</v>
      </c>
      <c r="BM186" s="178">
        <f t="shared" si="868"/>
        <v>0</v>
      </c>
      <c r="BN186" s="178">
        <f t="shared" si="868"/>
        <v>0</v>
      </c>
      <c r="BO186" s="178">
        <f t="shared" si="868"/>
        <v>0</v>
      </c>
      <c r="BP186" s="178"/>
      <c r="BQ186" s="178">
        <f t="shared" ref="BQ186:BT186" si="869">BQ18/10</f>
        <v>0</v>
      </c>
      <c r="BR186" s="178">
        <f t="shared" si="869"/>
        <v>0</v>
      </c>
      <c r="BS186" s="178">
        <f t="shared" si="869"/>
        <v>0</v>
      </c>
      <c r="BT186" s="178">
        <f t="shared" si="869"/>
        <v>0</v>
      </c>
      <c r="BU186" s="178"/>
      <c r="BV186" s="178">
        <f t="shared" ref="BV186:BY186" si="870">BV18/10</f>
        <v>0</v>
      </c>
      <c r="BW186" s="178">
        <f t="shared" si="870"/>
        <v>0</v>
      </c>
      <c r="BX186" s="178">
        <f t="shared" si="870"/>
        <v>0</v>
      </c>
      <c r="BY186" s="178">
        <f t="shared" si="870"/>
        <v>0</v>
      </c>
      <c r="BZ186" s="178"/>
      <c r="CA186" s="178">
        <f t="shared" ref="CA186:CD186" si="871">CA18/10</f>
        <v>0</v>
      </c>
      <c r="CB186" s="178">
        <f t="shared" si="871"/>
        <v>0</v>
      </c>
      <c r="CC186" s="178">
        <f t="shared" si="871"/>
        <v>0</v>
      </c>
      <c r="CD186" s="178">
        <f t="shared" si="871"/>
        <v>0</v>
      </c>
      <c r="CE186" s="178"/>
      <c r="CF186" s="178">
        <f t="shared" ref="CF186:CI186" si="872">CF18/10</f>
        <v>0</v>
      </c>
      <c r="CG186" s="178">
        <f t="shared" si="872"/>
        <v>0</v>
      </c>
      <c r="CH186" s="178">
        <f t="shared" si="872"/>
        <v>0</v>
      </c>
      <c r="CI186" s="178">
        <f t="shared" si="872"/>
        <v>0</v>
      </c>
      <c r="CJ186" s="178"/>
    </row>
    <row r="187">
      <c r="A187" s="124">
        <f t="shared" si="768"/>
        <v>16</v>
      </c>
      <c r="B187" s="32" t="s">
        <v>50</v>
      </c>
      <c r="AW187" s="178">
        <f t="shared" ref="AW187:AZ187" si="873">AW19/10</f>
        <v>17.7</v>
      </c>
      <c r="AX187" s="178">
        <f t="shared" si="873"/>
        <v>21.8</v>
      </c>
      <c r="AY187" s="178">
        <f t="shared" si="873"/>
        <v>4.9</v>
      </c>
      <c r="AZ187" s="178">
        <f t="shared" si="873"/>
        <v>6.6</v>
      </c>
      <c r="BA187" s="178"/>
      <c r="BB187" s="178">
        <f t="shared" ref="BB187:BE187" si="874">BB19/10</f>
        <v>5.1</v>
      </c>
      <c r="BC187" s="178">
        <f t="shared" si="874"/>
        <v>1.3</v>
      </c>
      <c r="BD187" s="178">
        <f t="shared" si="874"/>
        <v>3.5</v>
      </c>
      <c r="BE187" s="178">
        <f t="shared" si="874"/>
        <v>4.2</v>
      </c>
      <c r="BF187" s="178"/>
      <c r="BG187" s="178">
        <f t="shared" ref="BG187:BJ187" si="875">BG19/10</f>
        <v>0</v>
      </c>
      <c r="BH187" s="178">
        <f t="shared" si="875"/>
        <v>0</v>
      </c>
      <c r="BI187" s="178">
        <f t="shared" si="875"/>
        <v>0</v>
      </c>
      <c r="BJ187" s="178">
        <f t="shared" si="875"/>
        <v>0</v>
      </c>
      <c r="BK187" s="178"/>
      <c r="BL187" s="178">
        <f t="shared" ref="BL187:BO187" si="876">BL19/10</f>
        <v>0</v>
      </c>
      <c r="BM187" s="178">
        <f t="shared" si="876"/>
        <v>0</v>
      </c>
      <c r="BN187" s="178">
        <f t="shared" si="876"/>
        <v>0</v>
      </c>
      <c r="BO187" s="178">
        <f t="shared" si="876"/>
        <v>0</v>
      </c>
      <c r="BP187" s="178"/>
      <c r="BQ187" s="178">
        <f t="shared" ref="BQ187:BT187" si="877">BQ19/10</f>
        <v>0</v>
      </c>
      <c r="BR187" s="178">
        <f t="shared" si="877"/>
        <v>0</v>
      </c>
      <c r="BS187" s="178">
        <f t="shared" si="877"/>
        <v>0</v>
      </c>
      <c r="BT187" s="178">
        <f t="shared" si="877"/>
        <v>0</v>
      </c>
      <c r="BU187" s="178"/>
      <c r="BV187" s="178">
        <f t="shared" ref="BV187:BY187" si="878">BV19/10</f>
        <v>0</v>
      </c>
      <c r="BW187" s="178">
        <f t="shared" si="878"/>
        <v>0</v>
      </c>
      <c r="BX187" s="178">
        <f t="shared" si="878"/>
        <v>0</v>
      </c>
      <c r="BY187" s="178">
        <f t="shared" si="878"/>
        <v>0</v>
      </c>
      <c r="BZ187" s="178"/>
      <c r="CA187" s="178">
        <f t="shared" ref="CA187:CD187" si="879">CA19/10</f>
        <v>0</v>
      </c>
      <c r="CB187" s="178">
        <f t="shared" si="879"/>
        <v>0</v>
      </c>
      <c r="CC187" s="178">
        <f t="shared" si="879"/>
        <v>0</v>
      </c>
      <c r="CD187" s="178">
        <f t="shared" si="879"/>
        <v>0</v>
      </c>
      <c r="CE187" s="178"/>
      <c r="CF187" s="178">
        <f t="shared" ref="CF187:CI187" si="880">CF19/10</f>
        <v>0</v>
      </c>
      <c r="CG187" s="178">
        <f t="shared" si="880"/>
        <v>0</v>
      </c>
      <c r="CH187" s="178">
        <f t="shared" si="880"/>
        <v>0</v>
      </c>
      <c r="CI187" s="178">
        <f t="shared" si="880"/>
        <v>0</v>
      </c>
      <c r="CJ187" s="178"/>
    </row>
    <row r="188">
      <c r="A188" s="124">
        <f t="shared" si="768"/>
        <v>17</v>
      </c>
      <c r="B188" s="32" t="s">
        <v>51</v>
      </c>
      <c r="AW188" s="178">
        <f t="shared" ref="AW188:AZ188" si="881">AW20/10</f>
        <v>352.4</v>
      </c>
      <c r="AX188" s="178">
        <f t="shared" si="881"/>
        <v>202.9</v>
      </c>
      <c r="AY188" s="178">
        <f t="shared" si="881"/>
        <v>89.7</v>
      </c>
      <c r="AZ188" s="178">
        <f t="shared" si="881"/>
        <v>62.6</v>
      </c>
      <c r="BA188" s="178"/>
      <c r="BB188" s="178">
        <f t="shared" ref="BB188:BE188" si="882">BB20/10</f>
        <v>124.1</v>
      </c>
      <c r="BC188" s="178">
        <f t="shared" si="882"/>
        <v>219.4</v>
      </c>
      <c r="BD188" s="178">
        <f t="shared" si="882"/>
        <v>274.8</v>
      </c>
      <c r="BE188" s="178">
        <f t="shared" si="882"/>
        <v>129.3</v>
      </c>
      <c r="BF188" s="178"/>
      <c r="BG188" s="178">
        <f t="shared" ref="BG188:BJ188" si="883">BG20/10</f>
        <v>62.9</v>
      </c>
      <c r="BH188" s="178">
        <f t="shared" si="883"/>
        <v>133.27</v>
      </c>
      <c r="BI188" s="178">
        <f t="shared" si="883"/>
        <v>200.8</v>
      </c>
      <c r="BJ188" s="178">
        <f t="shared" si="883"/>
        <v>135.21</v>
      </c>
      <c r="BK188" s="178"/>
      <c r="BL188" s="178">
        <f t="shared" ref="BL188:BO188" si="884">BL20/10</f>
        <v>150.498</v>
      </c>
      <c r="BM188" s="178">
        <f t="shared" si="884"/>
        <v>153.527</v>
      </c>
      <c r="BN188" s="178">
        <f t="shared" si="884"/>
        <v>156.73</v>
      </c>
      <c r="BO188" s="178">
        <f t="shared" si="884"/>
        <v>139.94</v>
      </c>
      <c r="BP188" s="178"/>
      <c r="BQ188" s="178">
        <f t="shared" ref="BQ188:BT188" si="885">BQ20/10</f>
        <v>183.94</v>
      </c>
      <c r="BR188" s="178">
        <f t="shared" si="885"/>
        <v>193.19</v>
      </c>
      <c r="BS188" s="178">
        <f t="shared" si="885"/>
        <v>144.816</v>
      </c>
      <c r="BT188" s="178">
        <f t="shared" si="885"/>
        <v>127.438</v>
      </c>
      <c r="BU188" s="178"/>
      <c r="BV188" s="178">
        <f t="shared" ref="BV188:BY188" si="886">BV20/10</f>
        <v>288.35</v>
      </c>
      <c r="BW188" s="178">
        <f t="shared" si="886"/>
        <v>231.739</v>
      </c>
      <c r="BX188" s="178">
        <f t="shared" si="886"/>
        <v>219.954</v>
      </c>
      <c r="BY188" s="178">
        <f t="shared" si="886"/>
        <v>224.428</v>
      </c>
      <c r="BZ188" s="178"/>
      <c r="CA188" s="178">
        <f t="shared" ref="CA188:CD188" si="887">CA20/10</f>
        <v>207.72</v>
      </c>
      <c r="CB188" s="178">
        <f t="shared" si="887"/>
        <v>98.48</v>
      </c>
      <c r="CC188" s="178">
        <f t="shared" si="887"/>
        <v>86.22</v>
      </c>
      <c r="CD188" s="178">
        <f t="shared" si="887"/>
        <v>81.72</v>
      </c>
      <c r="CE188" s="178"/>
      <c r="CF188" s="178">
        <f t="shared" ref="CF188:CI188" si="888">CF20/10</f>
        <v>411.88</v>
      </c>
      <c r="CG188" s="178">
        <f t="shared" si="888"/>
        <v>0</v>
      </c>
      <c r="CH188" s="178">
        <f t="shared" si="888"/>
        <v>0</v>
      </c>
      <c r="CI188" s="178">
        <f t="shared" si="888"/>
        <v>0</v>
      </c>
      <c r="CJ188" s="178"/>
    </row>
    <row r="189">
      <c r="A189" s="124">
        <f t="shared" si="768"/>
        <v>18</v>
      </c>
      <c r="B189" s="177" t="s">
        <v>52</v>
      </c>
      <c r="AW189" s="179">
        <f t="shared" ref="AW189:AZ189" si="889">AW21/10</f>
        <v>1.1</v>
      </c>
      <c r="AX189" s="179">
        <f t="shared" si="889"/>
        <v>6.4</v>
      </c>
      <c r="AY189" s="179">
        <f t="shared" si="889"/>
        <v>1.8</v>
      </c>
      <c r="AZ189" s="179">
        <f t="shared" si="889"/>
        <v>18.5</v>
      </c>
      <c r="BA189" s="178"/>
      <c r="BB189" s="179">
        <f t="shared" ref="BB189:BE189" si="890">BB21/10</f>
        <v>2.4</v>
      </c>
      <c r="BC189" s="179">
        <f t="shared" si="890"/>
        <v>0.5</v>
      </c>
      <c r="BD189" s="179">
        <f t="shared" si="890"/>
        <v>6</v>
      </c>
      <c r="BE189" s="179">
        <f t="shared" si="890"/>
        <v>3.4</v>
      </c>
      <c r="BF189" s="178"/>
      <c r="BG189" s="179">
        <f t="shared" ref="BG189:BI189" si="891">BG21/10</f>
        <v>44.3</v>
      </c>
      <c r="BH189" s="179">
        <f t="shared" si="891"/>
        <v>47.5</v>
      </c>
      <c r="BI189" s="179">
        <f t="shared" si="891"/>
        <v>5.7</v>
      </c>
      <c r="BJ189" s="180">
        <v>0.0</v>
      </c>
      <c r="BK189" s="178"/>
      <c r="BL189" s="179">
        <f t="shared" ref="BL189:BO189" si="892">BL21/10</f>
        <v>0.2</v>
      </c>
      <c r="BM189" s="179">
        <f t="shared" si="892"/>
        <v>11.3</v>
      </c>
      <c r="BN189" s="179">
        <f t="shared" si="892"/>
        <v>0.1</v>
      </c>
      <c r="BO189" s="179">
        <f t="shared" si="892"/>
        <v>3.94</v>
      </c>
      <c r="BP189" s="178"/>
      <c r="BQ189" s="179">
        <f t="shared" ref="BQ189:BT189" si="893">BQ21/10</f>
        <v>5.7</v>
      </c>
      <c r="BR189" s="179">
        <f t="shared" si="893"/>
        <v>1.6</v>
      </c>
      <c r="BS189" s="179">
        <f t="shared" si="893"/>
        <v>5.05</v>
      </c>
      <c r="BT189" s="179">
        <f t="shared" si="893"/>
        <v>2.25</v>
      </c>
      <c r="BU189" s="178"/>
      <c r="BV189" s="179">
        <f t="shared" ref="BV189:BY189" si="894">BV21/10</f>
        <v>1.475</v>
      </c>
      <c r="BW189" s="179">
        <f t="shared" si="894"/>
        <v>1.7</v>
      </c>
      <c r="BX189" s="179">
        <f t="shared" si="894"/>
        <v>4.7</v>
      </c>
      <c r="BY189" s="179">
        <f t="shared" si="894"/>
        <v>8.4</v>
      </c>
      <c r="BZ189" s="178"/>
      <c r="CA189" s="179">
        <f t="shared" ref="CA189:CD189" si="895">CA21/10</f>
        <v>0.26</v>
      </c>
      <c r="CB189" s="179">
        <f t="shared" si="895"/>
        <v>2</v>
      </c>
      <c r="CC189" s="178" t="str">
        <f t="shared" si="895"/>
        <v>#VALUE!</v>
      </c>
      <c r="CD189" s="178" t="str">
        <f t="shared" si="895"/>
        <v>#VALUE!</v>
      </c>
      <c r="CE189" s="178"/>
      <c r="CF189" s="179">
        <f t="shared" ref="CF189:CI189" si="896">CF21/10</f>
        <v>8.1</v>
      </c>
      <c r="CG189" s="179">
        <f t="shared" si="896"/>
        <v>0</v>
      </c>
      <c r="CH189" s="178">
        <f t="shared" si="896"/>
        <v>0</v>
      </c>
      <c r="CI189" s="178">
        <f t="shared" si="896"/>
        <v>0</v>
      </c>
      <c r="CJ189" s="178"/>
    </row>
    <row r="190">
      <c r="A190" s="124">
        <f t="shared" si="768"/>
        <v>19</v>
      </c>
      <c r="B190" s="32" t="s">
        <v>53</v>
      </c>
      <c r="AW190" s="178">
        <f t="shared" ref="AW190:AZ190" si="897">AW22/10</f>
        <v>11.3</v>
      </c>
      <c r="AX190" s="178">
        <f t="shared" si="897"/>
        <v>40.5</v>
      </c>
      <c r="AY190" s="178">
        <f t="shared" si="897"/>
        <v>9</v>
      </c>
      <c r="AZ190" s="178">
        <f t="shared" si="897"/>
        <v>12.8</v>
      </c>
      <c r="BA190" s="178"/>
      <c r="BB190" s="178">
        <f t="shared" ref="BB190:BE190" si="898">BB22/10</f>
        <v>9.1</v>
      </c>
      <c r="BC190" s="178">
        <f t="shared" si="898"/>
        <v>3</v>
      </c>
      <c r="BD190" s="178">
        <f t="shared" si="898"/>
        <v>0</v>
      </c>
      <c r="BE190" s="178">
        <f t="shared" si="898"/>
        <v>0</v>
      </c>
      <c r="BF190" s="178"/>
      <c r="BG190" s="178">
        <f t="shared" ref="BG190:BJ190" si="899">BG22/10</f>
        <v>0.015</v>
      </c>
      <c r="BH190" s="178">
        <f t="shared" si="899"/>
        <v>0.722</v>
      </c>
      <c r="BI190" s="178">
        <f t="shared" si="899"/>
        <v>0.67</v>
      </c>
      <c r="BJ190" s="178">
        <f t="shared" si="899"/>
        <v>0.195</v>
      </c>
      <c r="BK190" s="178"/>
      <c r="BL190" s="178">
        <f t="shared" ref="BL190:BO190" si="900">BL22/10</f>
        <v>1.17</v>
      </c>
      <c r="BM190" s="178">
        <f t="shared" si="900"/>
        <v>4.93</v>
      </c>
      <c r="BN190" s="178">
        <f t="shared" si="900"/>
        <v>5.97</v>
      </c>
      <c r="BO190" s="178">
        <f t="shared" si="900"/>
        <v>1.6</v>
      </c>
      <c r="BP190" s="178"/>
      <c r="BQ190" s="178">
        <f t="shared" ref="BQ190:BT190" si="901">BQ22/10</f>
        <v>2.2</v>
      </c>
      <c r="BR190" s="178">
        <f t="shared" si="901"/>
        <v>2.555</v>
      </c>
      <c r="BS190" s="178">
        <f t="shared" si="901"/>
        <v>4.387</v>
      </c>
      <c r="BT190" s="178">
        <f t="shared" si="901"/>
        <v>4.775</v>
      </c>
      <c r="BU190" s="178"/>
      <c r="BV190" s="178">
        <f t="shared" ref="BV190:BY190" si="902">BV22/10</f>
        <v>3.331</v>
      </c>
      <c r="BW190" s="178">
        <f t="shared" si="902"/>
        <v>4.066</v>
      </c>
      <c r="BX190" s="178">
        <f t="shared" si="902"/>
        <v>2.745</v>
      </c>
      <c r="BY190" s="178">
        <f t="shared" si="902"/>
        <v>2.892</v>
      </c>
      <c r="BZ190" s="178"/>
      <c r="CA190" s="178">
        <f t="shared" ref="CA190:CD190" si="903">CA22/10</f>
        <v>24.46</v>
      </c>
      <c r="CB190" s="178">
        <f t="shared" si="903"/>
        <v>19.12</v>
      </c>
      <c r="CC190" s="178">
        <f t="shared" si="903"/>
        <v>13.905</v>
      </c>
      <c r="CD190" s="178">
        <f t="shared" si="903"/>
        <v>11.825</v>
      </c>
      <c r="CE190" s="178"/>
      <c r="CF190" s="178">
        <f t="shared" ref="CF190:CI190" si="904">CF22/10</f>
        <v>2.78</v>
      </c>
      <c r="CG190" s="178">
        <f t="shared" si="904"/>
        <v>0</v>
      </c>
      <c r="CH190" s="178">
        <f t="shared" si="904"/>
        <v>0</v>
      </c>
      <c r="CI190" s="178">
        <f t="shared" si="904"/>
        <v>0</v>
      </c>
      <c r="CJ190" s="178"/>
    </row>
    <row r="191">
      <c r="A191" s="124">
        <v>1.0</v>
      </c>
      <c r="B191" s="84" t="s">
        <v>59</v>
      </c>
      <c r="AW191" s="178">
        <f t="shared" ref="AW191:AZ191" si="905">AW23/10</f>
        <v>201.9</v>
      </c>
      <c r="AX191" s="178">
        <f t="shared" si="905"/>
        <v>0</v>
      </c>
      <c r="AY191" s="178">
        <f t="shared" si="905"/>
        <v>0</v>
      </c>
      <c r="AZ191" s="178">
        <f t="shared" si="905"/>
        <v>0</v>
      </c>
      <c r="BA191" s="178"/>
      <c r="BB191" s="178">
        <f t="shared" ref="BB191:BE191" si="906">BB23/10</f>
        <v>202</v>
      </c>
      <c r="BC191" s="178">
        <f t="shared" si="906"/>
        <v>0</v>
      </c>
      <c r="BD191" s="178">
        <f t="shared" si="906"/>
        <v>0</v>
      </c>
      <c r="BE191" s="178">
        <f t="shared" si="906"/>
        <v>0</v>
      </c>
      <c r="BF191" s="178"/>
      <c r="BG191" s="178">
        <f t="shared" ref="BG191:BJ191" si="907">BG23/10</f>
        <v>202.1</v>
      </c>
      <c r="BH191" s="178">
        <f t="shared" si="907"/>
        <v>0</v>
      </c>
      <c r="BI191" s="178">
        <f t="shared" si="907"/>
        <v>0</v>
      </c>
      <c r="BJ191" s="178">
        <f t="shared" si="907"/>
        <v>0</v>
      </c>
      <c r="BK191" s="178"/>
      <c r="BL191" s="178">
        <f t="shared" ref="BL191:BO191" si="908">BL23/10</f>
        <v>202.2</v>
      </c>
      <c r="BM191" s="178">
        <f t="shared" si="908"/>
        <v>0</v>
      </c>
      <c r="BN191" s="178">
        <f t="shared" si="908"/>
        <v>0</v>
      </c>
      <c r="BO191" s="178">
        <f t="shared" si="908"/>
        <v>0</v>
      </c>
      <c r="BP191" s="178"/>
      <c r="BQ191" s="178">
        <f t="shared" ref="BQ191:BT191" si="909">BQ23/10</f>
        <v>202.3</v>
      </c>
      <c r="BR191" s="178">
        <f t="shared" si="909"/>
        <v>0</v>
      </c>
      <c r="BS191" s="178">
        <f t="shared" si="909"/>
        <v>0</v>
      </c>
      <c r="BT191" s="178">
        <f t="shared" si="909"/>
        <v>0</v>
      </c>
      <c r="BU191" s="178"/>
      <c r="BV191" s="178">
        <f t="shared" ref="BV191:BY191" si="910">BV23/10</f>
        <v>202.4</v>
      </c>
      <c r="BW191" s="178">
        <f t="shared" si="910"/>
        <v>0</v>
      </c>
      <c r="BX191" s="178">
        <f t="shared" si="910"/>
        <v>0</v>
      </c>
      <c r="BY191" s="178">
        <f t="shared" si="910"/>
        <v>0</v>
      </c>
      <c r="BZ191" s="178"/>
      <c r="CA191" s="178">
        <f t="shared" ref="CA191:CD191" si="911">CA23/10</f>
        <v>202.5</v>
      </c>
      <c r="CB191" s="178">
        <f t="shared" si="911"/>
        <v>0</v>
      </c>
      <c r="CC191" s="178">
        <f t="shared" si="911"/>
        <v>0</v>
      </c>
      <c r="CD191" s="178">
        <f t="shared" si="911"/>
        <v>0</v>
      </c>
      <c r="CE191" s="178"/>
      <c r="CF191" s="178">
        <f t="shared" ref="CF191:CI191" si="912">CF23/10</f>
        <v>202.6</v>
      </c>
      <c r="CG191" s="178">
        <f t="shared" si="912"/>
        <v>0</v>
      </c>
      <c r="CH191" s="178">
        <f t="shared" si="912"/>
        <v>0</v>
      </c>
      <c r="CI191" s="178">
        <f t="shared" si="912"/>
        <v>0</v>
      </c>
      <c r="CJ191" s="178"/>
    </row>
    <row r="192">
      <c r="A192" s="124">
        <f t="shared" ref="A192:A193" si="921">+A191+1</f>
        <v>2</v>
      </c>
      <c r="B192" s="84" t="s">
        <v>60</v>
      </c>
      <c r="AW192" s="178" t="str">
        <f t="shared" ref="AW192:AZ192" si="913">AW24/10</f>
        <v>#VALUE!</v>
      </c>
      <c r="AX192" s="178" t="str">
        <f t="shared" si="913"/>
        <v>#VALUE!</v>
      </c>
      <c r="AY192" s="178" t="str">
        <f t="shared" si="913"/>
        <v>#VALUE!</v>
      </c>
      <c r="AZ192" s="178" t="str">
        <f t="shared" si="913"/>
        <v>#VALUE!</v>
      </c>
      <c r="BA192" s="178"/>
      <c r="BB192" s="178" t="str">
        <f t="shared" ref="BB192:BE192" si="914">BB24/10</f>
        <v>#VALUE!</v>
      </c>
      <c r="BC192" s="178" t="str">
        <f t="shared" si="914"/>
        <v>#VALUE!</v>
      </c>
      <c r="BD192" s="178" t="str">
        <f t="shared" si="914"/>
        <v>#VALUE!</v>
      </c>
      <c r="BE192" s="178" t="str">
        <f t="shared" si="914"/>
        <v>#VALUE!</v>
      </c>
      <c r="BF192" s="178"/>
      <c r="BG192" s="178" t="str">
        <f t="shared" ref="BG192:BJ192" si="915">BG24/10</f>
        <v>#VALUE!</v>
      </c>
      <c r="BH192" s="178" t="str">
        <f t="shared" si="915"/>
        <v>#VALUE!</v>
      </c>
      <c r="BI192" s="178" t="str">
        <f t="shared" si="915"/>
        <v>#VALUE!</v>
      </c>
      <c r="BJ192" s="178" t="str">
        <f t="shared" si="915"/>
        <v>#VALUE!</v>
      </c>
      <c r="BK192" s="178"/>
      <c r="BL192" s="178" t="str">
        <f t="shared" ref="BL192:BO192" si="916">BL24/10</f>
        <v>#VALUE!</v>
      </c>
      <c r="BM192" s="178" t="str">
        <f t="shared" si="916"/>
        <v>#VALUE!</v>
      </c>
      <c r="BN192" s="178" t="str">
        <f t="shared" si="916"/>
        <v>#VALUE!</v>
      </c>
      <c r="BO192" s="178" t="str">
        <f t="shared" si="916"/>
        <v>#VALUE!</v>
      </c>
      <c r="BP192" s="178"/>
      <c r="BQ192" s="178" t="str">
        <f t="shared" ref="BQ192:BT192" si="917">BQ24/10</f>
        <v>#VALUE!</v>
      </c>
      <c r="BR192" s="178" t="str">
        <f t="shared" si="917"/>
        <v>#VALUE!</v>
      </c>
      <c r="BS192" s="178" t="str">
        <f t="shared" si="917"/>
        <v>#VALUE!</v>
      </c>
      <c r="BT192" s="178" t="str">
        <f t="shared" si="917"/>
        <v>#VALUE!</v>
      </c>
      <c r="BU192" s="178"/>
      <c r="BV192" s="178" t="str">
        <f t="shared" ref="BV192:BY192" si="918">BV24/10</f>
        <v>#VALUE!</v>
      </c>
      <c r="BW192" s="178" t="str">
        <f t="shared" si="918"/>
        <v>#VALUE!</v>
      </c>
      <c r="BX192" s="178" t="str">
        <f t="shared" si="918"/>
        <v>#VALUE!</v>
      </c>
      <c r="BY192" s="178" t="str">
        <f t="shared" si="918"/>
        <v>#VALUE!</v>
      </c>
      <c r="BZ192" s="178"/>
      <c r="CA192" s="178" t="str">
        <f t="shared" ref="CA192:CD192" si="919">CA24/10</f>
        <v>#VALUE!</v>
      </c>
      <c r="CB192" s="178" t="str">
        <f t="shared" si="919"/>
        <v>#VALUE!</v>
      </c>
      <c r="CC192" s="178" t="str">
        <f t="shared" si="919"/>
        <v>#VALUE!</v>
      </c>
      <c r="CD192" s="178" t="str">
        <f t="shared" si="919"/>
        <v>#VALUE!</v>
      </c>
      <c r="CE192" s="178"/>
      <c r="CF192" s="178" t="str">
        <f t="shared" ref="CF192:CI192" si="920">CF24/10</f>
        <v>#VALUE!</v>
      </c>
      <c r="CG192" s="178" t="str">
        <f t="shared" si="920"/>
        <v>#VALUE!</v>
      </c>
      <c r="CH192" s="178" t="str">
        <f t="shared" si="920"/>
        <v>#VALUE!</v>
      </c>
      <c r="CI192" s="178" t="str">
        <f t="shared" si="920"/>
        <v>#VALUE!</v>
      </c>
      <c r="CJ192" s="178"/>
    </row>
    <row r="193">
      <c r="A193" s="124">
        <f t="shared" si="921"/>
        <v>3</v>
      </c>
      <c r="B193" s="84" t="s">
        <v>61</v>
      </c>
      <c r="AW193" s="178">
        <f t="shared" ref="AW193:AZ193" si="922">AW25/10</f>
        <v>221.1</v>
      </c>
      <c r="AX193" s="178">
        <f t="shared" si="922"/>
        <v>741.4</v>
      </c>
      <c r="AY193" s="178">
        <f t="shared" si="922"/>
        <v>639.6</v>
      </c>
      <c r="AZ193" s="178">
        <f t="shared" si="922"/>
        <v>387.3</v>
      </c>
      <c r="BA193" s="178"/>
      <c r="BB193" s="178">
        <f t="shared" ref="BB193:BE193" si="923">BB25/10</f>
        <v>279.9</v>
      </c>
      <c r="BC193" s="178">
        <f t="shared" si="923"/>
        <v>382.1</v>
      </c>
      <c r="BD193" s="178">
        <f t="shared" si="923"/>
        <v>384.5</v>
      </c>
      <c r="BE193" s="178">
        <f t="shared" si="923"/>
        <v>651.8</v>
      </c>
      <c r="BF193" s="178"/>
      <c r="BG193" s="178">
        <f t="shared" ref="BG193:BJ193" si="924">BG25/10</f>
        <v>311.7</v>
      </c>
      <c r="BH193" s="178">
        <f t="shared" si="924"/>
        <v>275.5</v>
      </c>
      <c r="BI193" s="178">
        <f t="shared" si="924"/>
        <v>302.7</v>
      </c>
      <c r="BJ193" s="178">
        <f t="shared" si="924"/>
        <v>300.055</v>
      </c>
      <c r="BK193" s="178"/>
      <c r="BL193" s="178">
        <f t="shared" ref="BL193:BO193" si="925">BL25/10</f>
        <v>191.07</v>
      </c>
      <c r="BM193" s="178">
        <f t="shared" si="925"/>
        <v>299.608</v>
      </c>
      <c r="BN193" s="178">
        <f t="shared" si="925"/>
        <v>337.92</v>
      </c>
      <c r="BO193" s="178">
        <f t="shared" si="925"/>
        <v>424.48</v>
      </c>
      <c r="BP193" s="178"/>
      <c r="BQ193" s="178">
        <f t="shared" ref="BQ193:BT193" si="926">BQ25/10</f>
        <v>508.35</v>
      </c>
      <c r="BR193" s="178">
        <f t="shared" si="926"/>
        <v>658.21</v>
      </c>
      <c r="BS193" s="178">
        <f t="shared" si="926"/>
        <v>626.23</v>
      </c>
      <c r="BT193" s="178">
        <f t="shared" si="926"/>
        <v>553.58</v>
      </c>
      <c r="BU193" s="178"/>
      <c r="BV193" s="178">
        <f t="shared" ref="BV193:BY193" si="927">BV25/10</f>
        <v>692.538</v>
      </c>
      <c r="BW193" s="178">
        <f t="shared" si="927"/>
        <v>466.155</v>
      </c>
      <c r="BX193" s="178">
        <f t="shared" si="927"/>
        <v>490.54</v>
      </c>
      <c r="BY193" s="178">
        <f t="shared" si="927"/>
        <v>634.663</v>
      </c>
      <c r="BZ193" s="178"/>
      <c r="CA193" s="178">
        <f t="shared" ref="CA193:CD193" si="928">CA25/10</f>
        <v>607.646</v>
      </c>
      <c r="CB193" s="178">
        <f t="shared" si="928"/>
        <v>612.11</v>
      </c>
      <c r="CC193" s="178">
        <f t="shared" si="928"/>
        <v>536.07</v>
      </c>
      <c r="CD193" s="178">
        <f t="shared" si="928"/>
        <v>786.96</v>
      </c>
      <c r="CE193" s="178"/>
      <c r="CF193" s="178">
        <f t="shared" ref="CF193:CI193" si="929">CF25/10</f>
        <v>672.87</v>
      </c>
      <c r="CG193" s="178">
        <f t="shared" si="929"/>
        <v>0</v>
      </c>
      <c r="CH193" s="178">
        <f t="shared" si="929"/>
        <v>0</v>
      </c>
      <c r="CI193" s="178">
        <f t="shared" si="929"/>
        <v>0</v>
      </c>
      <c r="CJ193" s="178"/>
    </row>
    <row r="194">
      <c r="A194" s="124">
        <v>1.0</v>
      </c>
      <c r="B194" s="84" t="s">
        <v>63</v>
      </c>
      <c r="AW194" s="178">
        <f t="shared" ref="AW194:AZ194" si="930">AW26/10</f>
        <v>36.4</v>
      </c>
      <c r="AX194" s="178">
        <f t="shared" si="930"/>
        <v>76.7</v>
      </c>
      <c r="AY194" s="178">
        <f t="shared" si="930"/>
        <v>73.2</v>
      </c>
      <c r="AZ194" s="178">
        <f t="shared" si="930"/>
        <v>60.4</v>
      </c>
      <c r="BA194" s="178"/>
      <c r="BB194" s="178">
        <f t="shared" ref="BB194:BE194" si="931">BB26/10</f>
        <v>23.4</v>
      </c>
      <c r="BC194" s="178">
        <f t="shared" si="931"/>
        <v>226.3</v>
      </c>
      <c r="BD194" s="178">
        <f t="shared" si="931"/>
        <v>15.4</v>
      </c>
      <c r="BE194" s="178">
        <f t="shared" si="931"/>
        <v>16</v>
      </c>
      <c r="BF194" s="178"/>
      <c r="BG194" s="178">
        <f t="shared" ref="BG194:BJ194" si="932">BG26/10</f>
        <v>15.7</v>
      </c>
      <c r="BH194" s="178">
        <f t="shared" si="932"/>
        <v>49.5</v>
      </c>
      <c r="BI194" s="178">
        <f t="shared" si="932"/>
        <v>123.5</v>
      </c>
      <c r="BJ194" s="178">
        <f t="shared" si="932"/>
        <v>135.71</v>
      </c>
      <c r="BK194" s="178"/>
      <c r="BL194" s="178">
        <f t="shared" ref="BL194:BO194" si="933">BL26/10</f>
        <v>42.3</v>
      </c>
      <c r="BM194" s="178">
        <f t="shared" si="933"/>
        <v>38.5</v>
      </c>
      <c r="BN194" s="178">
        <f t="shared" si="933"/>
        <v>47.9</v>
      </c>
      <c r="BO194" s="178">
        <f t="shared" si="933"/>
        <v>75.82</v>
      </c>
      <c r="BP194" s="178"/>
      <c r="BQ194" s="178">
        <f t="shared" ref="BQ194:BT194" si="934">BQ26/10</f>
        <v>61.11</v>
      </c>
      <c r="BR194" s="178">
        <f t="shared" si="934"/>
        <v>31.3</v>
      </c>
      <c r="BS194" s="178">
        <f t="shared" si="934"/>
        <v>43.9</v>
      </c>
      <c r="BT194" s="178">
        <f t="shared" si="934"/>
        <v>24.81</v>
      </c>
      <c r="BU194" s="178"/>
      <c r="BV194" s="178">
        <f t="shared" ref="BV194:BY194" si="935">BV26/10</f>
        <v>35.4</v>
      </c>
      <c r="BW194" s="178">
        <f t="shared" si="935"/>
        <v>29.41</v>
      </c>
      <c r="BX194" s="178">
        <f t="shared" si="935"/>
        <v>16.66</v>
      </c>
      <c r="BY194" s="178">
        <f t="shared" si="935"/>
        <v>115.25</v>
      </c>
      <c r="BZ194" s="178"/>
      <c r="CA194" s="178">
        <f t="shared" ref="CA194:CD194" si="936">CA26/10</f>
        <v>164.1</v>
      </c>
      <c r="CB194" s="178">
        <f t="shared" si="936"/>
        <v>92.8</v>
      </c>
      <c r="CC194" s="178">
        <f t="shared" si="936"/>
        <v>204.97</v>
      </c>
      <c r="CD194" s="178">
        <f t="shared" si="936"/>
        <v>79.2</v>
      </c>
      <c r="CE194" s="178"/>
      <c r="CF194" s="178">
        <f t="shared" ref="CF194:CI194" si="937">CF26/10</f>
        <v>100.07</v>
      </c>
      <c r="CG194" s="178">
        <f t="shared" si="937"/>
        <v>0</v>
      </c>
      <c r="CH194" s="178">
        <f t="shared" si="937"/>
        <v>0</v>
      </c>
      <c r="CI194" s="178">
        <f t="shared" si="937"/>
        <v>0</v>
      </c>
      <c r="CJ194" s="178"/>
    </row>
    <row r="195">
      <c r="A195" s="124">
        <v>2.0</v>
      </c>
      <c r="B195" s="84" t="s">
        <v>65</v>
      </c>
      <c r="AW195" s="178">
        <f t="shared" ref="AW195:AZ195" si="938">AW27/10</f>
        <v>0</v>
      </c>
      <c r="AX195" s="178">
        <f t="shared" si="938"/>
        <v>1</v>
      </c>
      <c r="AY195" s="178">
        <f t="shared" si="938"/>
        <v>0</v>
      </c>
      <c r="AZ195" s="178">
        <f t="shared" si="938"/>
        <v>0</v>
      </c>
      <c r="BA195" s="178"/>
      <c r="BB195" s="178">
        <f t="shared" ref="BB195:BE195" si="939">BB27/10</f>
        <v>3</v>
      </c>
      <c r="BC195" s="178">
        <f t="shared" si="939"/>
        <v>3</v>
      </c>
      <c r="BD195" s="178">
        <f t="shared" si="939"/>
        <v>0</v>
      </c>
      <c r="BE195" s="178">
        <f t="shared" si="939"/>
        <v>0</v>
      </c>
      <c r="BF195" s="178"/>
      <c r="BG195" s="178">
        <f t="shared" ref="BG195:BJ195" si="940">BG27/10</f>
        <v>0</v>
      </c>
      <c r="BH195" s="178">
        <f t="shared" si="940"/>
        <v>0</v>
      </c>
      <c r="BI195" s="178">
        <f t="shared" si="940"/>
        <v>0</v>
      </c>
      <c r="BJ195" s="178">
        <f t="shared" si="940"/>
        <v>0</v>
      </c>
      <c r="BK195" s="178"/>
      <c r="BL195" s="178">
        <f t="shared" ref="BL195:BO195" si="941">BL27/10</f>
        <v>0</v>
      </c>
      <c r="BM195" s="178">
        <f t="shared" si="941"/>
        <v>0</v>
      </c>
      <c r="BN195" s="178">
        <f t="shared" si="941"/>
        <v>0.3</v>
      </c>
      <c r="BO195" s="178">
        <f t="shared" si="941"/>
        <v>1</v>
      </c>
      <c r="BP195" s="178"/>
      <c r="BQ195" s="178">
        <f t="shared" ref="BQ195:BT195" si="942">BQ27/10</f>
        <v>0</v>
      </c>
      <c r="BR195" s="178">
        <f t="shared" si="942"/>
        <v>0</v>
      </c>
      <c r="BS195" s="178">
        <f t="shared" si="942"/>
        <v>0</v>
      </c>
      <c r="BT195" s="178">
        <f t="shared" si="942"/>
        <v>0</v>
      </c>
      <c r="BU195" s="178"/>
      <c r="BV195" s="178">
        <f t="shared" ref="BV195:BY195" si="943">BV27/10</f>
        <v>0</v>
      </c>
      <c r="BW195" s="178">
        <f t="shared" si="943"/>
        <v>0</v>
      </c>
      <c r="BX195" s="178">
        <f t="shared" si="943"/>
        <v>0</v>
      </c>
      <c r="BY195" s="178">
        <f t="shared" si="943"/>
        <v>0</v>
      </c>
      <c r="BZ195" s="178"/>
      <c r="CA195" s="178">
        <f t="shared" ref="CA195:CD195" si="944">CA27/10</f>
        <v>0</v>
      </c>
      <c r="CB195" s="178">
        <f t="shared" si="944"/>
        <v>0</v>
      </c>
      <c r="CC195" s="178">
        <f t="shared" si="944"/>
        <v>0</v>
      </c>
      <c r="CD195" s="178">
        <f t="shared" si="944"/>
        <v>0</v>
      </c>
      <c r="CE195" s="178"/>
      <c r="CF195" s="178">
        <f t="shared" ref="CF195:CI195" si="945">CF27/10</f>
        <v>0</v>
      </c>
      <c r="CG195" s="178">
        <f t="shared" si="945"/>
        <v>0</v>
      </c>
      <c r="CH195" s="178">
        <f t="shared" si="945"/>
        <v>0</v>
      </c>
      <c r="CI195" s="178">
        <f t="shared" si="945"/>
        <v>0</v>
      </c>
      <c r="CJ195" s="178"/>
    </row>
    <row r="196">
      <c r="A196" s="124">
        <v>3.0</v>
      </c>
      <c r="B196" s="84" t="s">
        <v>66</v>
      </c>
      <c r="AW196" s="178">
        <f t="shared" ref="AW196:AZ196" si="946">AW28/10</f>
        <v>201.9</v>
      </c>
      <c r="AX196" s="178">
        <f t="shared" si="946"/>
        <v>0</v>
      </c>
      <c r="AY196" s="178">
        <f t="shared" si="946"/>
        <v>0</v>
      </c>
      <c r="AZ196" s="178">
        <f t="shared" si="946"/>
        <v>0</v>
      </c>
      <c r="BA196" s="178"/>
      <c r="BB196" s="178">
        <f t="shared" ref="BB196:BE196" si="947">BB28/10</f>
        <v>202</v>
      </c>
      <c r="BC196" s="178">
        <f t="shared" si="947"/>
        <v>0</v>
      </c>
      <c r="BD196" s="178">
        <f t="shared" si="947"/>
        <v>0</v>
      </c>
      <c r="BE196" s="178">
        <f t="shared" si="947"/>
        <v>0</v>
      </c>
      <c r="BF196" s="178"/>
      <c r="BG196" s="178">
        <f t="shared" ref="BG196:BJ196" si="948">BG28/10</f>
        <v>202.1</v>
      </c>
      <c r="BH196" s="178">
        <f t="shared" si="948"/>
        <v>0</v>
      </c>
      <c r="BI196" s="178">
        <f t="shared" si="948"/>
        <v>0</v>
      </c>
      <c r="BJ196" s="178">
        <f t="shared" si="948"/>
        <v>0</v>
      </c>
      <c r="BK196" s="178"/>
      <c r="BL196" s="178">
        <f t="shared" ref="BL196:BO196" si="949">BL28/10</f>
        <v>202.2</v>
      </c>
      <c r="BM196" s="178">
        <f t="shared" si="949"/>
        <v>0</v>
      </c>
      <c r="BN196" s="178">
        <f t="shared" si="949"/>
        <v>0</v>
      </c>
      <c r="BO196" s="178">
        <f t="shared" si="949"/>
        <v>0</v>
      </c>
      <c r="BP196" s="178"/>
      <c r="BQ196" s="178">
        <f t="shared" ref="BQ196:BT196" si="950">BQ28/10</f>
        <v>202.3</v>
      </c>
      <c r="BR196" s="178">
        <f t="shared" si="950"/>
        <v>0</v>
      </c>
      <c r="BS196" s="178">
        <f t="shared" si="950"/>
        <v>0</v>
      </c>
      <c r="BT196" s="178">
        <f t="shared" si="950"/>
        <v>0</v>
      </c>
      <c r="BU196" s="178"/>
      <c r="BV196" s="178">
        <f t="shared" ref="BV196:BY196" si="951">BV28/10</f>
        <v>202.4</v>
      </c>
      <c r="BW196" s="178">
        <f t="shared" si="951"/>
        <v>0</v>
      </c>
      <c r="BX196" s="178">
        <f t="shared" si="951"/>
        <v>0</v>
      </c>
      <c r="BY196" s="178">
        <f t="shared" si="951"/>
        <v>0</v>
      </c>
      <c r="BZ196" s="178"/>
      <c r="CA196" s="178">
        <f t="shared" ref="CA196:CD196" si="952">CA28/10</f>
        <v>202.5</v>
      </c>
      <c r="CB196" s="178">
        <f t="shared" si="952"/>
        <v>0</v>
      </c>
      <c r="CC196" s="178">
        <f t="shared" si="952"/>
        <v>0</v>
      </c>
      <c r="CD196" s="178">
        <f t="shared" si="952"/>
        <v>0</v>
      </c>
      <c r="CE196" s="178"/>
      <c r="CF196" s="178">
        <f t="shared" ref="CF196:CI196" si="953">CF28/10</f>
        <v>202.6</v>
      </c>
      <c r="CG196" s="178">
        <f t="shared" si="953"/>
        <v>0</v>
      </c>
      <c r="CH196" s="178">
        <f t="shared" si="953"/>
        <v>0</v>
      </c>
      <c r="CI196" s="178">
        <f t="shared" si="953"/>
        <v>0</v>
      </c>
      <c r="CJ196" s="178"/>
    </row>
    <row r="197">
      <c r="A197" s="124">
        <v>4.0</v>
      </c>
      <c r="B197" s="84" t="s">
        <v>67</v>
      </c>
      <c r="AW197" s="178" t="str">
        <f t="shared" ref="AW197:AZ197" si="954">AW29/10</f>
        <v>#VALUE!</v>
      </c>
      <c r="AX197" s="178" t="str">
        <f t="shared" si="954"/>
        <v>#VALUE!</v>
      </c>
      <c r="AY197" s="178" t="str">
        <f t="shared" si="954"/>
        <v>#VALUE!</v>
      </c>
      <c r="AZ197" s="178" t="str">
        <f t="shared" si="954"/>
        <v>#VALUE!</v>
      </c>
      <c r="BA197" s="178"/>
      <c r="BB197" s="178" t="str">
        <f t="shared" ref="BB197:BE197" si="955">BB29/10</f>
        <v>#VALUE!</v>
      </c>
      <c r="BC197" s="178" t="str">
        <f t="shared" si="955"/>
        <v>#VALUE!</v>
      </c>
      <c r="BD197" s="178" t="str">
        <f t="shared" si="955"/>
        <v>#VALUE!</v>
      </c>
      <c r="BE197" s="178" t="str">
        <f t="shared" si="955"/>
        <v>#VALUE!</v>
      </c>
      <c r="BF197" s="178"/>
      <c r="BG197" s="178" t="str">
        <f t="shared" ref="BG197:BJ197" si="956">BG29/10</f>
        <v>#VALUE!</v>
      </c>
      <c r="BH197" s="178" t="str">
        <f t="shared" si="956"/>
        <v>#VALUE!</v>
      </c>
      <c r="BI197" s="178" t="str">
        <f t="shared" si="956"/>
        <v>#VALUE!</v>
      </c>
      <c r="BJ197" s="178" t="str">
        <f t="shared" si="956"/>
        <v>#VALUE!</v>
      </c>
      <c r="BK197" s="178"/>
      <c r="BL197" s="178" t="str">
        <f t="shared" ref="BL197:BO197" si="957">BL29/10</f>
        <v>#VALUE!</v>
      </c>
      <c r="BM197" s="178" t="str">
        <f t="shared" si="957"/>
        <v>#VALUE!</v>
      </c>
      <c r="BN197" s="178" t="str">
        <f t="shared" si="957"/>
        <v>#VALUE!</v>
      </c>
      <c r="BO197" s="178" t="str">
        <f t="shared" si="957"/>
        <v>#VALUE!</v>
      </c>
      <c r="BP197" s="178"/>
      <c r="BQ197" s="178" t="str">
        <f t="shared" ref="BQ197:BT197" si="958">BQ29/10</f>
        <v>#VALUE!</v>
      </c>
      <c r="BR197" s="178" t="str">
        <f t="shared" si="958"/>
        <v>#VALUE!</v>
      </c>
      <c r="BS197" s="178" t="str">
        <f t="shared" si="958"/>
        <v>#VALUE!</v>
      </c>
      <c r="BT197" s="178" t="str">
        <f t="shared" si="958"/>
        <v>#VALUE!</v>
      </c>
      <c r="BU197" s="178"/>
      <c r="BV197" s="178" t="str">
        <f t="shared" ref="BV197:BY197" si="959">BV29/10</f>
        <v>#VALUE!</v>
      </c>
      <c r="BW197" s="178" t="str">
        <f t="shared" si="959"/>
        <v>#VALUE!</v>
      </c>
      <c r="BX197" s="178" t="str">
        <f t="shared" si="959"/>
        <v>#VALUE!</v>
      </c>
      <c r="BY197" s="178" t="str">
        <f t="shared" si="959"/>
        <v>#VALUE!</v>
      </c>
      <c r="BZ197" s="178"/>
      <c r="CA197" s="178" t="str">
        <f t="shared" ref="CA197:CD197" si="960">CA29/10</f>
        <v>#VALUE!</v>
      </c>
      <c r="CB197" s="178" t="str">
        <f t="shared" si="960"/>
        <v>#VALUE!</v>
      </c>
      <c r="CC197" s="178" t="str">
        <f t="shared" si="960"/>
        <v>#VALUE!</v>
      </c>
      <c r="CD197" s="178" t="str">
        <f t="shared" si="960"/>
        <v>#VALUE!</v>
      </c>
      <c r="CE197" s="178"/>
      <c r="CF197" s="178" t="str">
        <f t="shared" ref="CF197:CI197" si="961">CF29/10</f>
        <v>#VALUE!</v>
      </c>
      <c r="CG197" s="178" t="str">
        <f t="shared" si="961"/>
        <v>#VALUE!</v>
      </c>
      <c r="CH197" s="178" t="str">
        <f t="shared" si="961"/>
        <v>#VALUE!</v>
      </c>
      <c r="CI197" s="178" t="str">
        <f t="shared" si="961"/>
        <v>#VALUE!</v>
      </c>
      <c r="CJ197" s="178"/>
    </row>
    <row r="198">
      <c r="A198" s="124">
        <v>5.0</v>
      </c>
      <c r="B198" s="84" t="s">
        <v>68</v>
      </c>
      <c r="AW198" s="178">
        <f t="shared" ref="AW198:AZ198" si="962">AW30/10</f>
        <v>537.1</v>
      </c>
      <c r="AX198" s="178">
        <f t="shared" si="962"/>
        <v>332.4</v>
      </c>
      <c r="AY198" s="178">
        <f t="shared" si="962"/>
        <v>326.5</v>
      </c>
      <c r="AZ198" s="178">
        <f t="shared" si="962"/>
        <v>301.6</v>
      </c>
      <c r="BA198" s="178"/>
      <c r="BB198" s="178">
        <f t="shared" ref="BB198:BE198" si="963">BB30/10</f>
        <v>252</v>
      </c>
      <c r="BC198" s="178">
        <f t="shared" si="963"/>
        <v>31.7</v>
      </c>
      <c r="BD198" s="178">
        <f t="shared" si="963"/>
        <v>142.6</v>
      </c>
      <c r="BE198" s="178">
        <f t="shared" si="963"/>
        <v>50</v>
      </c>
      <c r="BF198" s="178"/>
      <c r="BG198" s="178">
        <f t="shared" ref="BG198:BJ198" si="964">BG30/10</f>
        <v>141.3</v>
      </c>
      <c r="BH198" s="178">
        <f t="shared" si="964"/>
        <v>65.3</v>
      </c>
      <c r="BI198" s="178">
        <f t="shared" si="964"/>
        <v>67.9</v>
      </c>
      <c r="BJ198" s="178">
        <f t="shared" si="964"/>
        <v>297</v>
      </c>
      <c r="BK198" s="178"/>
      <c r="BL198" s="178">
        <f t="shared" ref="BL198:BO198" si="965">BL30/10</f>
        <v>59.4</v>
      </c>
      <c r="BM198" s="178">
        <f t="shared" si="965"/>
        <v>131.5</v>
      </c>
      <c r="BN198" s="178">
        <f t="shared" si="965"/>
        <v>269.2</v>
      </c>
      <c r="BO198" s="178">
        <f t="shared" si="965"/>
        <v>214.4</v>
      </c>
      <c r="BP198" s="178"/>
      <c r="BQ198" s="178">
        <f t="shared" ref="BQ198:BT198" si="966">BQ30/10</f>
        <v>140.6</v>
      </c>
      <c r="BR198" s="178">
        <f t="shared" si="966"/>
        <v>50</v>
      </c>
      <c r="BS198" s="178">
        <f t="shared" si="966"/>
        <v>183.6</v>
      </c>
      <c r="BT198" s="178">
        <f t="shared" si="966"/>
        <v>140</v>
      </c>
      <c r="BU198" s="178"/>
      <c r="BV198" s="178">
        <f t="shared" ref="BV198:BY198" si="967">BV30/10</f>
        <v>81.1</v>
      </c>
      <c r="BW198" s="178">
        <f t="shared" si="967"/>
        <v>68.1</v>
      </c>
      <c r="BX198" s="178">
        <f t="shared" si="967"/>
        <v>48.3</v>
      </c>
      <c r="BY198" s="178">
        <f t="shared" si="967"/>
        <v>34.3</v>
      </c>
      <c r="BZ198" s="178"/>
      <c r="CA198" s="178">
        <f t="shared" ref="CA198:CD198" si="968">CA30/10</f>
        <v>46.6</v>
      </c>
      <c r="CB198" s="178">
        <f t="shared" si="968"/>
        <v>37.2</v>
      </c>
      <c r="CC198" s="178">
        <f t="shared" si="968"/>
        <v>98.9</v>
      </c>
      <c r="CD198" s="178">
        <f t="shared" si="968"/>
        <v>63.1</v>
      </c>
      <c r="CE198" s="178"/>
      <c r="CF198" s="178">
        <f t="shared" ref="CF198:CI198" si="969">CF30/10</f>
        <v>352.8</v>
      </c>
      <c r="CG198" s="178">
        <f t="shared" si="969"/>
        <v>0</v>
      </c>
      <c r="CH198" s="178">
        <f t="shared" si="969"/>
        <v>0</v>
      </c>
      <c r="CI198" s="178">
        <f t="shared" si="969"/>
        <v>0</v>
      </c>
      <c r="CJ198" s="178"/>
    </row>
    <row r="199">
      <c r="A199" s="124">
        <v>6.0</v>
      </c>
      <c r="B199" s="84" t="s">
        <v>69</v>
      </c>
      <c r="AW199" s="178">
        <f t="shared" ref="AW199:AZ199" si="970">AW31/10</f>
        <v>148.3</v>
      </c>
      <c r="AX199" s="178">
        <f t="shared" si="970"/>
        <v>165.3</v>
      </c>
      <c r="AY199" s="178">
        <f t="shared" si="970"/>
        <v>164.2</v>
      </c>
      <c r="AZ199" s="178">
        <f t="shared" si="970"/>
        <v>149.3</v>
      </c>
      <c r="BA199" s="178"/>
      <c r="BB199" s="178">
        <f t="shared" ref="BB199:BE199" si="971">BB31/10</f>
        <v>149.7</v>
      </c>
      <c r="BC199" s="178">
        <f t="shared" si="971"/>
        <v>144.8</v>
      </c>
      <c r="BD199" s="178">
        <f t="shared" si="971"/>
        <v>162.5</v>
      </c>
      <c r="BE199" s="178">
        <f t="shared" si="971"/>
        <v>32.3</v>
      </c>
      <c r="BF199" s="178"/>
      <c r="BG199" s="178">
        <f t="shared" ref="BG199:BJ199" si="972">BG31/10</f>
        <v>31.9</v>
      </c>
      <c r="BH199" s="178">
        <f t="shared" si="972"/>
        <v>12.7</v>
      </c>
      <c r="BI199" s="178">
        <f t="shared" si="972"/>
        <v>32.7</v>
      </c>
      <c r="BJ199" s="178">
        <f t="shared" si="972"/>
        <v>22.8</v>
      </c>
      <c r="BK199" s="178"/>
      <c r="BL199" s="178">
        <f t="shared" ref="BL199:BO199" si="973">BL31/10</f>
        <v>1.6</v>
      </c>
      <c r="BM199" s="178">
        <f t="shared" si="973"/>
        <v>9.9</v>
      </c>
      <c r="BN199" s="178">
        <f t="shared" si="973"/>
        <v>72.5</v>
      </c>
      <c r="BO199" s="178">
        <f t="shared" si="973"/>
        <v>78.2</v>
      </c>
      <c r="BP199" s="178"/>
      <c r="BQ199" s="178">
        <f t="shared" ref="BQ199:BT199" si="974">BQ31/10</f>
        <v>47.6</v>
      </c>
      <c r="BR199" s="178">
        <f t="shared" si="974"/>
        <v>45.2</v>
      </c>
      <c r="BS199" s="178">
        <f t="shared" si="974"/>
        <v>68.3</v>
      </c>
      <c r="BT199" s="178">
        <f t="shared" si="974"/>
        <v>40.6</v>
      </c>
      <c r="BU199" s="178"/>
      <c r="BV199" s="178">
        <f t="shared" ref="BV199:BY199" si="975">BV31/10</f>
        <v>71.5</v>
      </c>
      <c r="BW199" s="178">
        <f t="shared" si="975"/>
        <v>10.5</v>
      </c>
      <c r="BX199" s="178">
        <f t="shared" si="975"/>
        <v>5.2</v>
      </c>
      <c r="BY199" s="178">
        <f t="shared" si="975"/>
        <v>9.4</v>
      </c>
      <c r="BZ199" s="178"/>
      <c r="CA199" s="178">
        <f t="shared" ref="CA199:CD199" si="976">CA31/10</f>
        <v>65.2</v>
      </c>
      <c r="CB199" s="178">
        <f t="shared" si="976"/>
        <v>67.9</v>
      </c>
      <c r="CC199" s="178">
        <f t="shared" si="976"/>
        <v>59.7</v>
      </c>
      <c r="CD199" s="178">
        <f t="shared" si="976"/>
        <v>11.1</v>
      </c>
      <c r="CE199" s="178"/>
      <c r="CF199" s="178">
        <f t="shared" ref="CF199:CI199" si="977">CF31/10</f>
        <v>68</v>
      </c>
      <c r="CG199" s="178">
        <f t="shared" si="977"/>
        <v>0</v>
      </c>
      <c r="CH199" s="178">
        <f t="shared" si="977"/>
        <v>0</v>
      </c>
      <c r="CI199" s="178">
        <f t="shared" si="977"/>
        <v>0</v>
      </c>
      <c r="CJ199" s="178"/>
    </row>
    <row r="200">
      <c r="A200" s="124">
        <v>7.0</v>
      </c>
      <c r="B200" s="84" t="s">
        <v>70</v>
      </c>
      <c r="AW200" s="178">
        <f t="shared" ref="AW200:AZ200" si="978">AW32/10</f>
        <v>88.4</v>
      </c>
      <c r="AX200" s="178">
        <f t="shared" si="978"/>
        <v>3</v>
      </c>
      <c r="AY200" s="178">
        <f t="shared" si="978"/>
        <v>1.5</v>
      </c>
      <c r="AZ200" s="178">
        <f t="shared" si="978"/>
        <v>7</v>
      </c>
      <c r="BA200" s="178"/>
      <c r="BB200" s="178">
        <f t="shared" ref="BB200:BE200" si="979">BB32/10</f>
        <v>0</v>
      </c>
      <c r="BC200" s="178">
        <f t="shared" si="979"/>
        <v>0</v>
      </c>
      <c r="BD200" s="178">
        <f t="shared" si="979"/>
        <v>4.5</v>
      </c>
      <c r="BE200" s="178">
        <f t="shared" si="979"/>
        <v>5.4</v>
      </c>
      <c r="BF200" s="178"/>
      <c r="BG200" s="178">
        <f t="shared" ref="BG200:BJ200" si="980">BG32/10</f>
        <v>0</v>
      </c>
      <c r="BH200" s="178">
        <f t="shared" si="980"/>
        <v>0</v>
      </c>
      <c r="BI200" s="178">
        <f t="shared" si="980"/>
        <v>0</v>
      </c>
      <c r="BJ200" s="178">
        <f t="shared" si="980"/>
        <v>0</v>
      </c>
      <c r="BK200" s="178"/>
      <c r="BL200" s="178">
        <f t="shared" ref="BL200:BO200" si="981">BL32/10</f>
        <v>0</v>
      </c>
      <c r="BM200" s="178">
        <f t="shared" si="981"/>
        <v>0</v>
      </c>
      <c r="BN200" s="178">
        <f t="shared" si="981"/>
        <v>0</v>
      </c>
      <c r="BO200" s="178">
        <f t="shared" si="981"/>
        <v>0</v>
      </c>
      <c r="BP200" s="178"/>
      <c r="BQ200" s="178">
        <f t="shared" ref="BQ200:BT200" si="982">BQ32/10</f>
        <v>0</v>
      </c>
      <c r="BR200" s="178">
        <f t="shared" si="982"/>
        <v>0</v>
      </c>
      <c r="BS200" s="178">
        <f t="shared" si="982"/>
        <v>0</v>
      </c>
      <c r="BT200" s="178">
        <f t="shared" si="982"/>
        <v>0</v>
      </c>
      <c r="BU200" s="178"/>
      <c r="BV200" s="178">
        <f t="shared" ref="BV200:BY200" si="983">BV32/10</f>
        <v>0</v>
      </c>
      <c r="BW200" s="178">
        <f t="shared" si="983"/>
        <v>0</v>
      </c>
      <c r="BX200" s="178">
        <f t="shared" si="983"/>
        <v>0</v>
      </c>
      <c r="BY200" s="178">
        <f t="shared" si="983"/>
        <v>0</v>
      </c>
      <c r="BZ200" s="178"/>
      <c r="CA200" s="178">
        <f t="shared" ref="CA200:CD200" si="984">CA32/10</f>
        <v>0</v>
      </c>
      <c r="CB200" s="178">
        <f t="shared" si="984"/>
        <v>0</v>
      </c>
      <c r="CC200" s="178">
        <f t="shared" si="984"/>
        <v>0</v>
      </c>
      <c r="CD200" s="178">
        <f t="shared" si="984"/>
        <v>0</v>
      </c>
      <c r="CE200" s="178"/>
      <c r="CF200" s="178">
        <f t="shared" ref="CF200:CI200" si="985">CF32/10</f>
        <v>0</v>
      </c>
      <c r="CG200" s="178">
        <f t="shared" si="985"/>
        <v>0</v>
      </c>
      <c r="CH200" s="178">
        <f t="shared" si="985"/>
        <v>0</v>
      </c>
      <c r="CI200" s="178">
        <f t="shared" si="985"/>
        <v>0</v>
      </c>
      <c r="CJ200" s="178"/>
    </row>
    <row r="201">
      <c r="A201" s="124">
        <v>8.0</v>
      </c>
      <c r="B201" s="84" t="s">
        <v>71</v>
      </c>
      <c r="AW201" s="178">
        <f t="shared" ref="AW201:AZ201" si="986">AW33/10</f>
        <v>28.5</v>
      </c>
      <c r="AX201" s="178">
        <f t="shared" si="986"/>
        <v>4.3</v>
      </c>
      <c r="AY201" s="178">
        <f t="shared" si="986"/>
        <v>6.7</v>
      </c>
      <c r="AZ201" s="178">
        <f t="shared" si="986"/>
        <v>6.5</v>
      </c>
      <c r="BA201" s="178"/>
      <c r="BB201" s="178">
        <f t="shared" ref="BB201:BE201" si="987">BB33/10</f>
        <v>0</v>
      </c>
      <c r="BC201" s="178">
        <f t="shared" si="987"/>
        <v>1.5</v>
      </c>
      <c r="BD201" s="178">
        <f t="shared" si="987"/>
        <v>6.6</v>
      </c>
      <c r="BE201" s="178">
        <f t="shared" si="987"/>
        <v>21</v>
      </c>
      <c r="BF201" s="178"/>
      <c r="BG201" s="178">
        <f t="shared" ref="BG201:BJ201" si="988">BG33/10</f>
        <v>25.3</v>
      </c>
      <c r="BH201" s="178">
        <f t="shared" si="988"/>
        <v>23.2</v>
      </c>
      <c r="BI201" s="178">
        <f t="shared" si="988"/>
        <v>18.1</v>
      </c>
      <c r="BJ201" s="178">
        <f t="shared" si="988"/>
        <v>28.6</v>
      </c>
      <c r="BK201" s="178"/>
      <c r="BL201" s="178">
        <f t="shared" ref="BL201:BO201" si="989">BL33/10</f>
        <v>19.8</v>
      </c>
      <c r="BM201" s="178">
        <f t="shared" si="989"/>
        <v>21.2</v>
      </c>
      <c r="BN201" s="178">
        <f t="shared" si="989"/>
        <v>83.1</v>
      </c>
      <c r="BO201" s="178">
        <f t="shared" si="989"/>
        <v>115.4</v>
      </c>
      <c r="BP201" s="178"/>
      <c r="BQ201" s="178">
        <f t="shared" ref="BQ201:BT201" si="990">BQ33/10</f>
        <v>70.2</v>
      </c>
      <c r="BR201" s="178">
        <f t="shared" si="990"/>
        <v>44.2</v>
      </c>
      <c r="BS201" s="178">
        <f t="shared" si="990"/>
        <v>57</v>
      </c>
      <c r="BT201" s="178">
        <f t="shared" si="990"/>
        <v>40.4</v>
      </c>
      <c r="BU201" s="178"/>
      <c r="BV201" s="178">
        <f t="shared" ref="BV201:BY201" si="991">BV33/10</f>
        <v>57.4</v>
      </c>
      <c r="BW201" s="178">
        <f t="shared" si="991"/>
        <v>21</v>
      </c>
      <c r="BX201" s="178">
        <f t="shared" si="991"/>
        <v>1</v>
      </c>
      <c r="BY201" s="178">
        <f t="shared" si="991"/>
        <v>0.6</v>
      </c>
      <c r="BZ201" s="178"/>
      <c r="CA201" s="178">
        <f t="shared" ref="CA201:CD201" si="992">CA33/10</f>
        <v>32.9</v>
      </c>
      <c r="CB201" s="178">
        <f t="shared" si="992"/>
        <v>1.2</v>
      </c>
      <c r="CC201" s="178">
        <f t="shared" si="992"/>
        <v>34.4</v>
      </c>
      <c r="CD201" s="178">
        <f t="shared" si="992"/>
        <v>3.4</v>
      </c>
      <c r="CE201" s="178"/>
      <c r="CF201" s="178">
        <f t="shared" ref="CF201:CI201" si="993">CF33/10</f>
        <v>30</v>
      </c>
      <c r="CG201" s="178">
        <f t="shared" si="993"/>
        <v>0</v>
      </c>
      <c r="CH201" s="178">
        <f t="shared" si="993"/>
        <v>0</v>
      </c>
      <c r="CI201" s="178">
        <f t="shared" si="993"/>
        <v>0</v>
      </c>
      <c r="CJ201" s="178"/>
    </row>
    <row r="202">
      <c r="A202" s="124">
        <v>9.0</v>
      </c>
      <c r="B202" s="84" t="s">
        <v>72</v>
      </c>
      <c r="AW202" s="178">
        <f t="shared" ref="AW202:AZ202" si="994">AW34/10</f>
        <v>9</v>
      </c>
      <c r="AX202" s="178">
        <f t="shared" si="994"/>
        <v>5</v>
      </c>
      <c r="AY202" s="178">
        <f t="shared" si="994"/>
        <v>6.7</v>
      </c>
      <c r="AZ202" s="178">
        <f t="shared" si="994"/>
        <v>5.2</v>
      </c>
      <c r="BA202" s="178"/>
      <c r="BB202" s="178">
        <f t="shared" ref="BB202:BE202" si="995">BB34/10</f>
        <v>1</v>
      </c>
      <c r="BC202" s="178">
        <f t="shared" si="995"/>
        <v>1.6</v>
      </c>
      <c r="BD202" s="178">
        <f t="shared" si="995"/>
        <v>4.5</v>
      </c>
      <c r="BE202" s="178">
        <f t="shared" si="995"/>
        <v>19</v>
      </c>
      <c r="BF202" s="178"/>
      <c r="BG202" s="178">
        <f t="shared" ref="BG202:BJ202" si="996">BG34/10</f>
        <v>0</v>
      </c>
      <c r="BH202" s="178">
        <f t="shared" si="996"/>
        <v>0</v>
      </c>
      <c r="BI202" s="178">
        <f t="shared" si="996"/>
        <v>0</v>
      </c>
      <c r="BJ202" s="178">
        <f t="shared" si="996"/>
        <v>0</v>
      </c>
      <c r="BK202" s="178"/>
      <c r="BL202" s="178">
        <f t="shared" ref="BL202:BO202" si="997">BL34/10</f>
        <v>0</v>
      </c>
      <c r="BM202" s="178">
        <f t="shared" si="997"/>
        <v>0</v>
      </c>
      <c r="BN202" s="178">
        <f t="shared" si="997"/>
        <v>0</v>
      </c>
      <c r="BO202" s="178">
        <f t="shared" si="997"/>
        <v>0</v>
      </c>
      <c r="BP202" s="178"/>
      <c r="BQ202" s="178">
        <f t="shared" ref="BQ202:BT202" si="998">BQ34/10</f>
        <v>0</v>
      </c>
      <c r="BR202" s="178">
        <f t="shared" si="998"/>
        <v>0</v>
      </c>
      <c r="BS202" s="178">
        <f t="shared" si="998"/>
        <v>0</v>
      </c>
      <c r="BT202" s="178">
        <f t="shared" si="998"/>
        <v>0</v>
      </c>
      <c r="BU202" s="178"/>
      <c r="BV202" s="178">
        <f t="shared" ref="BV202:BY202" si="999">BV34/10</f>
        <v>0</v>
      </c>
      <c r="BW202" s="178">
        <f t="shared" si="999"/>
        <v>0</v>
      </c>
      <c r="BX202" s="178">
        <f t="shared" si="999"/>
        <v>0</v>
      </c>
      <c r="BY202" s="178">
        <f t="shared" si="999"/>
        <v>0</v>
      </c>
      <c r="BZ202" s="178"/>
      <c r="CA202" s="178">
        <f t="shared" ref="CA202:CD202" si="1000">CA34/10</f>
        <v>0</v>
      </c>
      <c r="CB202" s="178">
        <f t="shared" si="1000"/>
        <v>0</v>
      </c>
      <c r="CC202" s="178">
        <f t="shared" si="1000"/>
        <v>0</v>
      </c>
      <c r="CD202" s="178">
        <f t="shared" si="1000"/>
        <v>0</v>
      </c>
      <c r="CE202" s="178"/>
      <c r="CF202" s="178">
        <f t="shared" ref="CF202:CI202" si="1001">CF34/10</f>
        <v>0</v>
      </c>
      <c r="CG202" s="178">
        <f t="shared" si="1001"/>
        <v>0</v>
      </c>
      <c r="CH202" s="178">
        <f t="shared" si="1001"/>
        <v>0</v>
      </c>
      <c r="CI202" s="178">
        <f t="shared" si="1001"/>
        <v>0</v>
      </c>
      <c r="CJ202" s="178"/>
    </row>
    <row r="203">
      <c r="A203" s="124"/>
      <c r="B203" s="159" t="s">
        <v>90</v>
      </c>
      <c r="AW203" s="178">
        <f t="shared" ref="AW203:AZ203" si="1002">AW35/10</f>
        <v>112.5</v>
      </c>
      <c r="AX203" s="178">
        <f t="shared" si="1002"/>
        <v>86.9</v>
      </c>
      <c r="AY203" s="178">
        <f t="shared" si="1002"/>
        <v>66.1</v>
      </c>
      <c r="AZ203" s="178">
        <f t="shared" si="1002"/>
        <v>79.9</v>
      </c>
      <c r="BA203" s="178"/>
      <c r="BB203" s="178">
        <f t="shared" ref="BB203:BE203" si="1003">BB35/10</f>
        <v>83.7</v>
      </c>
      <c r="BC203" s="178">
        <f t="shared" si="1003"/>
        <v>34.5</v>
      </c>
      <c r="BD203" s="178">
        <f t="shared" si="1003"/>
        <v>21.1</v>
      </c>
      <c r="BE203" s="178">
        <f t="shared" si="1003"/>
        <v>64.5</v>
      </c>
      <c r="BF203" s="178"/>
      <c r="BG203" s="178">
        <f t="shared" ref="BG203:BJ203" si="1004">BG35/10</f>
        <v>63.2</v>
      </c>
      <c r="BH203" s="178">
        <f t="shared" si="1004"/>
        <v>71.8</v>
      </c>
      <c r="BI203" s="178">
        <f t="shared" si="1004"/>
        <v>80.8</v>
      </c>
      <c r="BJ203" s="178">
        <f t="shared" si="1004"/>
        <v>83.2</v>
      </c>
      <c r="BK203" s="178"/>
      <c r="BL203" s="178">
        <f t="shared" ref="BL203:BO203" si="1005">BL35/10</f>
        <v>28.7</v>
      </c>
      <c r="BM203" s="178">
        <f t="shared" si="1005"/>
        <v>48.1</v>
      </c>
      <c r="BN203" s="178">
        <f t="shared" si="1005"/>
        <v>100.5</v>
      </c>
      <c r="BO203" s="178">
        <f t="shared" si="1005"/>
        <v>84</v>
      </c>
      <c r="BP203" s="178"/>
      <c r="BQ203" s="178">
        <f t="shared" ref="BQ203:BT203" si="1006">BQ35/10</f>
        <v>85.8</v>
      </c>
      <c r="BR203" s="178">
        <f t="shared" si="1006"/>
        <v>49.2</v>
      </c>
      <c r="BS203" s="178">
        <f t="shared" si="1006"/>
        <v>220.2</v>
      </c>
      <c r="BT203" s="178">
        <f t="shared" si="1006"/>
        <v>233.5</v>
      </c>
      <c r="BU203" s="178"/>
      <c r="BV203" s="178">
        <f t="shared" ref="BV203:BY203" si="1007">BV35/10</f>
        <v>77</v>
      </c>
      <c r="BW203" s="178">
        <f t="shared" si="1007"/>
        <v>32.9</v>
      </c>
      <c r="BX203" s="178">
        <f t="shared" si="1007"/>
        <v>21.7</v>
      </c>
      <c r="BY203" s="178">
        <f t="shared" si="1007"/>
        <v>5.1</v>
      </c>
      <c r="BZ203" s="178"/>
      <c r="CA203" s="178">
        <f t="shared" ref="CA203:CD203" si="1008">CA35/10</f>
        <v>49.8</v>
      </c>
      <c r="CB203" s="178">
        <f t="shared" si="1008"/>
        <v>16.3</v>
      </c>
      <c r="CC203" s="178">
        <f t="shared" si="1008"/>
        <v>43</v>
      </c>
      <c r="CD203" s="178">
        <f t="shared" si="1008"/>
        <v>17.9</v>
      </c>
      <c r="CE203" s="178"/>
      <c r="CF203" s="178">
        <f t="shared" ref="CF203:CI203" si="1009">CF35/10</f>
        <v>215</v>
      </c>
      <c r="CG203" s="178">
        <f t="shared" si="1009"/>
        <v>0</v>
      </c>
      <c r="CH203" s="178">
        <f t="shared" si="1009"/>
        <v>0</v>
      </c>
      <c r="CI203" s="178">
        <f t="shared" si="1009"/>
        <v>0</v>
      </c>
      <c r="CJ203" s="178"/>
    </row>
    <row r="204">
      <c r="A204" s="124">
        <v>10.0</v>
      </c>
      <c r="B204" s="84" t="s">
        <v>74</v>
      </c>
      <c r="AW204" s="178">
        <f t="shared" ref="AW204:AZ204" si="1010">AW36/10</f>
        <v>0</v>
      </c>
      <c r="AX204" s="178">
        <f t="shared" si="1010"/>
        <v>23.2</v>
      </c>
      <c r="AY204" s="178">
        <f t="shared" si="1010"/>
        <v>21.2</v>
      </c>
      <c r="AZ204" s="178">
        <f t="shared" si="1010"/>
        <v>0</v>
      </c>
      <c r="BA204" s="178"/>
      <c r="BB204" s="178">
        <f t="shared" ref="BB204:BE204" si="1011">BB36/10</f>
        <v>0</v>
      </c>
      <c r="BC204" s="178">
        <f t="shared" si="1011"/>
        <v>0.4</v>
      </c>
      <c r="BD204" s="178">
        <f t="shared" si="1011"/>
        <v>0</v>
      </c>
      <c r="BE204" s="178">
        <f t="shared" si="1011"/>
        <v>0</v>
      </c>
      <c r="BF204" s="178"/>
      <c r="BG204" s="178">
        <f t="shared" ref="BG204:BJ204" si="1012">BG36/10</f>
        <v>0</v>
      </c>
      <c r="BH204" s="178">
        <f t="shared" si="1012"/>
        <v>0.6</v>
      </c>
      <c r="BI204" s="178">
        <f t="shared" si="1012"/>
        <v>3.2</v>
      </c>
      <c r="BJ204" s="178">
        <f t="shared" si="1012"/>
        <v>6</v>
      </c>
      <c r="BK204" s="178"/>
      <c r="BL204" s="178">
        <f t="shared" ref="BL204:BO204" si="1013">BL36/10</f>
        <v>25</v>
      </c>
      <c r="BM204" s="178">
        <f t="shared" si="1013"/>
        <v>23</v>
      </c>
      <c r="BN204" s="178">
        <f t="shared" si="1013"/>
        <v>14</v>
      </c>
      <c r="BO204" s="178">
        <f t="shared" si="1013"/>
        <v>70.7</v>
      </c>
      <c r="BP204" s="178"/>
      <c r="BQ204" s="178">
        <f t="shared" ref="BQ204:BT204" si="1014">BQ36/10</f>
        <v>0</v>
      </c>
      <c r="BR204" s="178">
        <f t="shared" si="1014"/>
        <v>0.2</v>
      </c>
      <c r="BS204" s="178">
        <f t="shared" si="1014"/>
        <v>3</v>
      </c>
      <c r="BT204" s="178">
        <f t="shared" si="1014"/>
        <v>0</v>
      </c>
      <c r="BU204" s="178"/>
      <c r="BV204" s="178">
        <f t="shared" ref="BV204:BY204" si="1015">BV36/10</f>
        <v>0</v>
      </c>
      <c r="BW204" s="178">
        <f t="shared" si="1015"/>
        <v>0.2</v>
      </c>
      <c r="BX204" s="178">
        <f t="shared" si="1015"/>
        <v>0</v>
      </c>
      <c r="BY204" s="178">
        <f t="shared" si="1015"/>
        <v>0</v>
      </c>
      <c r="BZ204" s="178"/>
      <c r="CA204" s="178">
        <f t="shared" ref="CA204:CD204" si="1016">CA36/10</f>
        <v>0</v>
      </c>
      <c r="CB204" s="178">
        <f t="shared" si="1016"/>
        <v>0.5</v>
      </c>
      <c r="CC204" s="178">
        <f t="shared" si="1016"/>
        <v>0.5</v>
      </c>
      <c r="CD204" s="178">
        <f t="shared" si="1016"/>
        <v>2.5</v>
      </c>
      <c r="CE204" s="178"/>
      <c r="CF204" s="178">
        <f t="shared" ref="CF204:CI204" si="1017">CF36/10</f>
        <v>0</v>
      </c>
      <c r="CG204" s="178">
        <f t="shared" si="1017"/>
        <v>0</v>
      </c>
      <c r="CH204" s="178">
        <f t="shared" si="1017"/>
        <v>0</v>
      </c>
      <c r="CI204" s="178">
        <f t="shared" si="1017"/>
        <v>0</v>
      </c>
      <c r="CJ204" s="178"/>
    </row>
  </sheetData>
  <mergeCells count="91">
    <mergeCell ref="BL28:BP28"/>
    <mergeCell ref="BQ28:BU28"/>
    <mergeCell ref="AC28:AG28"/>
    <mergeCell ref="AH28:AL28"/>
    <mergeCell ref="AM28:AQ28"/>
    <mergeCell ref="AR28:AV28"/>
    <mergeCell ref="AW28:BA28"/>
    <mergeCell ref="BB28:BF28"/>
    <mergeCell ref="BG28:BK28"/>
    <mergeCell ref="BV48:BZ48"/>
    <mergeCell ref="CA48:CE48"/>
    <mergeCell ref="CF48:CJ48"/>
    <mergeCell ref="AM48:AQ48"/>
    <mergeCell ref="AR48:AV48"/>
    <mergeCell ref="AW48:BA48"/>
    <mergeCell ref="BB48:BF48"/>
    <mergeCell ref="BG48:BK48"/>
    <mergeCell ref="BL48:BP48"/>
    <mergeCell ref="BQ48:BU48"/>
    <mergeCell ref="D48:H48"/>
    <mergeCell ref="I48:M48"/>
    <mergeCell ref="N48:R48"/>
    <mergeCell ref="S48:W48"/>
    <mergeCell ref="X48:AB48"/>
    <mergeCell ref="AC48:AG48"/>
    <mergeCell ref="AH48:AL48"/>
    <mergeCell ref="D91:H91"/>
    <mergeCell ref="I91:M91"/>
    <mergeCell ref="N91:R91"/>
    <mergeCell ref="S91:W91"/>
    <mergeCell ref="X91:AB91"/>
    <mergeCell ref="AC91:AG91"/>
    <mergeCell ref="AH91:AL91"/>
    <mergeCell ref="BV91:BZ91"/>
    <mergeCell ref="CA91:CE91"/>
    <mergeCell ref="CF91:CJ91"/>
    <mergeCell ref="AM91:AQ91"/>
    <mergeCell ref="AR91:AV91"/>
    <mergeCell ref="AW91:BA91"/>
    <mergeCell ref="BB91:BF91"/>
    <mergeCell ref="BG91:BK91"/>
    <mergeCell ref="BL91:BP91"/>
    <mergeCell ref="BQ91:BU91"/>
    <mergeCell ref="BL2:BP2"/>
    <mergeCell ref="BQ2:BU2"/>
    <mergeCell ref="BV2:BZ2"/>
    <mergeCell ref="CA2:CE2"/>
    <mergeCell ref="CF2:CJ2"/>
    <mergeCell ref="AC2:AG2"/>
    <mergeCell ref="AH2:AL2"/>
    <mergeCell ref="AM2:AQ2"/>
    <mergeCell ref="AR2:AV2"/>
    <mergeCell ref="AW2:BA2"/>
    <mergeCell ref="BB2:BF2"/>
    <mergeCell ref="BG2:BK2"/>
    <mergeCell ref="A2:B3"/>
    <mergeCell ref="C2:C3"/>
    <mergeCell ref="D2:H2"/>
    <mergeCell ref="I2:M2"/>
    <mergeCell ref="N2:R2"/>
    <mergeCell ref="S2:W2"/>
    <mergeCell ref="X2:AB2"/>
    <mergeCell ref="BL23:BP23"/>
    <mergeCell ref="BQ23:BU23"/>
    <mergeCell ref="BV23:BZ23"/>
    <mergeCell ref="CA23:CE23"/>
    <mergeCell ref="CF23:CJ23"/>
    <mergeCell ref="AC23:AG23"/>
    <mergeCell ref="AH23:AL23"/>
    <mergeCell ref="AM23:AQ23"/>
    <mergeCell ref="AR23:AV23"/>
    <mergeCell ref="AW23:BA23"/>
    <mergeCell ref="BB23:BF23"/>
    <mergeCell ref="BG23:BK23"/>
    <mergeCell ref="A23:B24"/>
    <mergeCell ref="C23:C24"/>
    <mergeCell ref="D23:H23"/>
    <mergeCell ref="I23:M23"/>
    <mergeCell ref="N23:R23"/>
    <mergeCell ref="S23:W23"/>
    <mergeCell ref="X23:AB23"/>
    <mergeCell ref="BV28:BZ28"/>
    <mergeCell ref="CA28:CE28"/>
    <mergeCell ref="CF28:CJ28"/>
    <mergeCell ref="A28:B29"/>
    <mergeCell ref="C28:C29"/>
    <mergeCell ref="D28:H28"/>
    <mergeCell ref="I28:M28"/>
    <mergeCell ref="N28:R28"/>
    <mergeCell ref="S28:W28"/>
    <mergeCell ref="X28:AB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71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81" t="s">
        <v>97</v>
      </c>
      <c r="B1" s="182" t="s">
        <v>98</v>
      </c>
      <c r="C1" s="183"/>
      <c r="D1" s="184">
        <v>2010.0</v>
      </c>
      <c r="E1" s="184">
        <v>2012.0</v>
      </c>
      <c r="F1" s="184">
        <v>2014.0</v>
      </c>
      <c r="G1" s="184">
        <v>2016.0</v>
      </c>
      <c r="H1" s="184">
        <v>2018.0</v>
      </c>
      <c r="I1" s="184">
        <v>2020.0</v>
      </c>
      <c r="J1" s="184">
        <v>2022.0</v>
      </c>
      <c r="K1" s="184">
        <v>2024.0</v>
      </c>
      <c r="L1" s="185"/>
      <c r="M1" s="186"/>
      <c r="N1" s="187"/>
      <c r="O1" s="187"/>
      <c r="P1" s="188"/>
      <c r="Q1" s="189"/>
      <c r="R1" s="187"/>
      <c r="S1" s="187"/>
      <c r="T1" s="187"/>
      <c r="U1" s="184">
        <v>2010.0</v>
      </c>
      <c r="V1" s="184">
        <v>2012.0</v>
      </c>
      <c r="W1" s="184">
        <v>2014.0</v>
      </c>
      <c r="X1" s="184">
        <v>2016.0</v>
      </c>
      <c r="Y1" s="184">
        <v>2018.0</v>
      </c>
      <c r="Z1" s="184">
        <v>2020.0</v>
      </c>
      <c r="AA1" s="184">
        <v>2022.0</v>
      </c>
      <c r="AB1" s="184">
        <v>2024.0</v>
      </c>
      <c r="AC1" s="187"/>
      <c r="AD1" s="187"/>
      <c r="AE1" s="187"/>
      <c r="AF1" s="187"/>
      <c r="AG1" s="188"/>
      <c r="AH1" s="189"/>
      <c r="AI1" s="187"/>
      <c r="AJ1" s="187"/>
      <c r="AK1" s="187"/>
      <c r="AL1" s="184">
        <v>2010.0</v>
      </c>
      <c r="AM1" s="184">
        <v>2012.0</v>
      </c>
      <c r="AN1" s="184">
        <v>2014.0</v>
      </c>
      <c r="AO1" s="184">
        <v>2016.0</v>
      </c>
      <c r="AP1" s="184">
        <v>2018.0</v>
      </c>
      <c r="AQ1" s="184">
        <v>2020.0</v>
      </c>
      <c r="AR1" s="184">
        <v>2022.0</v>
      </c>
      <c r="AS1" s="184">
        <v>2024.0</v>
      </c>
      <c r="AT1" s="187"/>
      <c r="AU1" s="187"/>
      <c r="AV1" s="187"/>
      <c r="AW1" s="187"/>
      <c r="AX1" s="188"/>
      <c r="AY1" s="189"/>
      <c r="AZ1" s="187"/>
      <c r="BA1" s="187"/>
      <c r="BB1" s="187"/>
      <c r="BC1" s="184">
        <v>2010.0</v>
      </c>
      <c r="BD1" s="184">
        <v>2012.0</v>
      </c>
      <c r="BE1" s="184">
        <v>2014.0</v>
      </c>
      <c r="BF1" s="184">
        <v>2016.0</v>
      </c>
      <c r="BG1" s="184">
        <v>2018.0</v>
      </c>
      <c r="BH1" s="184">
        <v>2020.0</v>
      </c>
      <c r="BI1" s="184">
        <v>2022.0</v>
      </c>
      <c r="BJ1" s="184">
        <v>2024.0</v>
      </c>
      <c r="BK1" s="187"/>
      <c r="BL1" s="187"/>
      <c r="BM1" s="187"/>
      <c r="BN1" s="187"/>
      <c r="BO1" s="188"/>
      <c r="BP1" s="189"/>
      <c r="BQ1" s="187"/>
      <c r="BR1" s="187"/>
      <c r="BS1" s="187"/>
      <c r="BT1" s="184">
        <v>2010.0</v>
      </c>
      <c r="BU1" s="184">
        <v>2012.0</v>
      </c>
      <c r="BV1" s="184">
        <v>2014.0</v>
      </c>
      <c r="BW1" s="184">
        <v>2016.0</v>
      </c>
      <c r="BX1" s="184">
        <v>2018.0</v>
      </c>
      <c r="BY1" s="184">
        <v>2020.0</v>
      </c>
      <c r="BZ1" s="184">
        <v>2022.0</v>
      </c>
      <c r="CA1" s="184">
        <v>2024.0</v>
      </c>
      <c r="CB1" s="187"/>
      <c r="CC1" s="187"/>
      <c r="CD1" s="187"/>
      <c r="CE1" s="187"/>
      <c r="CF1" s="188"/>
      <c r="CG1" s="189"/>
      <c r="CH1" s="187"/>
      <c r="CI1" s="187"/>
      <c r="CJ1" s="187"/>
      <c r="CK1" s="184">
        <v>2010.0</v>
      </c>
      <c r="CL1" s="184">
        <v>2012.0</v>
      </c>
      <c r="CM1" s="184">
        <v>2014.0</v>
      </c>
      <c r="CN1" s="184">
        <v>2016.0</v>
      </c>
      <c r="CO1" s="184">
        <v>2018.0</v>
      </c>
      <c r="CP1" s="184">
        <v>2020.0</v>
      </c>
      <c r="CQ1" s="184">
        <v>2022.0</v>
      </c>
      <c r="CR1" s="184">
        <v>2024.0</v>
      </c>
      <c r="CS1" s="187"/>
      <c r="CT1" s="187"/>
      <c r="CU1" s="187"/>
      <c r="CV1" s="187"/>
      <c r="CW1" s="188"/>
      <c r="CX1" s="189"/>
      <c r="CY1" s="187"/>
      <c r="CZ1" s="187"/>
      <c r="DA1" s="187"/>
      <c r="DB1" s="184">
        <v>2010.0</v>
      </c>
      <c r="DC1" s="184">
        <v>2012.0</v>
      </c>
      <c r="DD1" s="184">
        <v>2014.0</v>
      </c>
      <c r="DE1" s="184">
        <v>2016.0</v>
      </c>
      <c r="DF1" s="184">
        <v>2018.0</v>
      </c>
      <c r="DG1" s="184">
        <v>2020.0</v>
      </c>
      <c r="DH1" s="184">
        <v>2022.0</v>
      </c>
      <c r="DI1" s="184">
        <v>2024.0</v>
      </c>
      <c r="DJ1" s="187"/>
      <c r="DK1" s="187"/>
      <c r="DL1" s="187"/>
      <c r="DM1" s="187"/>
      <c r="DN1" s="188"/>
      <c r="DO1" s="189"/>
      <c r="DP1" s="187"/>
      <c r="DQ1" s="187"/>
      <c r="DR1" s="187"/>
      <c r="DS1" s="184">
        <v>2010.0</v>
      </c>
      <c r="DT1" s="184">
        <v>2012.0</v>
      </c>
      <c r="DU1" s="184">
        <v>2014.0</v>
      </c>
      <c r="DV1" s="184">
        <v>2016.0</v>
      </c>
      <c r="DW1" s="184">
        <v>2018.0</v>
      </c>
      <c r="DX1" s="184">
        <v>2020.0</v>
      </c>
      <c r="DY1" s="184">
        <v>2022.0</v>
      </c>
      <c r="DZ1" s="184">
        <v>2024.0</v>
      </c>
      <c r="EA1" s="187"/>
      <c r="EB1" s="187"/>
      <c r="EC1" s="187"/>
      <c r="ED1" s="187"/>
      <c r="EE1" s="188"/>
      <c r="EF1" s="189"/>
      <c r="EG1" s="187"/>
      <c r="EH1" s="187"/>
      <c r="EI1" s="187"/>
      <c r="EJ1" s="184">
        <v>2010.0</v>
      </c>
      <c r="EK1" s="184">
        <v>2012.0</v>
      </c>
      <c r="EL1" s="184">
        <v>2014.0</v>
      </c>
      <c r="EM1" s="184">
        <v>2016.0</v>
      </c>
      <c r="EN1" s="184">
        <v>2018.0</v>
      </c>
      <c r="EO1" s="184">
        <v>2020.0</v>
      </c>
      <c r="EP1" s="184">
        <v>2022.0</v>
      </c>
      <c r="EQ1" s="184">
        <v>2024.0</v>
      </c>
      <c r="ER1" s="187"/>
      <c r="ES1" s="187"/>
      <c r="ET1" s="187"/>
      <c r="EU1" s="187"/>
      <c r="EV1" s="188"/>
      <c r="EW1" s="189"/>
      <c r="EX1" s="187"/>
      <c r="EY1" s="187"/>
      <c r="EZ1" s="187"/>
      <c r="FA1" s="184">
        <v>2010.0</v>
      </c>
      <c r="FB1" s="184">
        <v>2012.0</v>
      </c>
      <c r="FC1" s="184">
        <v>2014.0</v>
      </c>
      <c r="FD1" s="184">
        <v>2016.0</v>
      </c>
      <c r="FE1" s="184">
        <v>2018.0</v>
      </c>
      <c r="FF1" s="184">
        <v>2020.0</v>
      </c>
      <c r="FG1" s="184">
        <v>2022.0</v>
      </c>
      <c r="FH1" s="184">
        <v>2024.0</v>
      </c>
      <c r="FI1" s="187"/>
      <c r="FJ1" s="187"/>
      <c r="FK1" s="187"/>
      <c r="FL1" s="187"/>
      <c r="FM1" s="188"/>
      <c r="FN1" s="189"/>
      <c r="FO1" s="187"/>
      <c r="FP1" s="187"/>
      <c r="FQ1" s="187"/>
      <c r="FR1" s="184">
        <v>2010.0</v>
      </c>
      <c r="FS1" s="184">
        <v>2012.0</v>
      </c>
      <c r="FT1" s="184">
        <v>2014.0</v>
      </c>
      <c r="FU1" s="184">
        <v>2016.0</v>
      </c>
      <c r="FV1" s="184">
        <v>2018.0</v>
      </c>
      <c r="FW1" s="184">
        <v>2020.0</v>
      </c>
      <c r="FX1" s="184">
        <v>2022.0</v>
      </c>
      <c r="FY1" s="184">
        <v>2024.0</v>
      </c>
      <c r="FZ1" s="187"/>
      <c r="GA1" s="187"/>
      <c r="GB1" s="187"/>
      <c r="GC1" s="187"/>
      <c r="GD1" s="188"/>
      <c r="GE1" s="189"/>
      <c r="GF1" s="187"/>
      <c r="GG1" s="187"/>
      <c r="GH1" s="187"/>
      <c r="GI1" s="184">
        <v>2010.0</v>
      </c>
      <c r="GJ1" s="184">
        <v>2012.0</v>
      </c>
      <c r="GK1" s="184">
        <v>2014.0</v>
      </c>
      <c r="GL1" s="184">
        <v>2016.0</v>
      </c>
      <c r="GM1" s="184">
        <v>2018.0</v>
      </c>
      <c r="GN1" s="184">
        <v>2020.0</v>
      </c>
      <c r="GO1" s="184">
        <v>2022.0</v>
      </c>
      <c r="GP1" s="184">
        <v>2024.0</v>
      </c>
      <c r="GQ1" s="187"/>
      <c r="GR1" s="187"/>
      <c r="GS1" s="187"/>
      <c r="GT1" s="187"/>
      <c r="GU1" s="188"/>
      <c r="GV1" s="189"/>
      <c r="GW1" s="187"/>
      <c r="GX1" s="187"/>
      <c r="GY1" s="187"/>
      <c r="GZ1" s="184">
        <v>2010.0</v>
      </c>
      <c r="HA1" s="184">
        <v>2012.0</v>
      </c>
      <c r="HB1" s="184">
        <v>2014.0</v>
      </c>
      <c r="HC1" s="184">
        <v>2016.0</v>
      </c>
      <c r="HD1" s="184">
        <v>2018.0</v>
      </c>
      <c r="HE1" s="184">
        <v>2020.0</v>
      </c>
      <c r="HF1" s="184">
        <v>2022.0</v>
      </c>
      <c r="HG1" s="184">
        <v>2024.0</v>
      </c>
      <c r="HH1" s="187"/>
      <c r="HI1" s="187"/>
      <c r="HJ1" s="187"/>
      <c r="HK1" s="187"/>
      <c r="HL1" s="188"/>
      <c r="HM1" s="189"/>
      <c r="HN1" s="187"/>
      <c r="HO1" s="187"/>
      <c r="HP1" s="187"/>
      <c r="HQ1" s="184">
        <v>2010.0</v>
      </c>
      <c r="HR1" s="184">
        <v>2012.0</v>
      </c>
      <c r="HS1" s="184">
        <v>2014.0</v>
      </c>
      <c r="HT1" s="184">
        <v>2016.0</v>
      </c>
      <c r="HU1" s="184">
        <v>2018.0</v>
      </c>
      <c r="HV1" s="184">
        <v>2020.0</v>
      </c>
      <c r="HW1" s="184">
        <v>2022.0</v>
      </c>
      <c r="HX1" s="184">
        <v>2024.0</v>
      </c>
      <c r="HY1" s="187"/>
      <c r="HZ1" s="187"/>
      <c r="IA1" s="187"/>
      <c r="IB1" s="187"/>
      <c r="IC1" s="188"/>
      <c r="ID1" s="189"/>
      <c r="IE1" s="187"/>
      <c r="IF1" s="187"/>
      <c r="IG1" s="187"/>
      <c r="IH1" s="184">
        <v>2010.0</v>
      </c>
      <c r="II1" s="184">
        <v>2012.0</v>
      </c>
      <c r="IJ1" s="184">
        <v>2014.0</v>
      </c>
      <c r="IK1" s="184">
        <v>2016.0</v>
      </c>
      <c r="IL1" s="184">
        <v>2018.0</v>
      </c>
      <c r="IM1" s="184">
        <v>2020.0</v>
      </c>
      <c r="IN1" s="184">
        <v>2022.0</v>
      </c>
      <c r="IO1" s="184">
        <v>2024.0</v>
      </c>
      <c r="IP1" s="187"/>
      <c r="IQ1" s="187"/>
      <c r="IR1" s="187"/>
      <c r="IS1" s="187"/>
      <c r="IT1" s="188"/>
      <c r="IU1" s="189"/>
      <c r="IV1" s="187"/>
      <c r="IW1" s="187"/>
      <c r="IX1" s="187"/>
      <c r="IY1" s="184">
        <v>2010.0</v>
      </c>
      <c r="IZ1" s="184">
        <v>2012.0</v>
      </c>
      <c r="JA1" s="184">
        <v>2014.0</v>
      </c>
      <c r="JB1" s="184">
        <v>2016.0</v>
      </c>
      <c r="JC1" s="184">
        <v>2018.0</v>
      </c>
      <c r="JD1" s="184">
        <v>2020.0</v>
      </c>
      <c r="JE1" s="184">
        <v>2022.0</v>
      </c>
      <c r="JF1" s="184">
        <v>2024.0</v>
      </c>
      <c r="JG1" s="187"/>
      <c r="JH1" s="187"/>
      <c r="JI1" s="187"/>
      <c r="JJ1" s="187"/>
      <c r="JK1" s="188"/>
      <c r="JL1" s="189"/>
      <c r="JM1" s="187"/>
      <c r="JN1" s="187"/>
      <c r="JO1" s="187"/>
      <c r="JP1" s="184">
        <v>2010.0</v>
      </c>
      <c r="JQ1" s="184">
        <v>2012.0</v>
      </c>
      <c r="JR1" s="184">
        <v>2014.0</v>
      </c>
      <c r="JS1" s="184">
        <v>2016.0</v>
      </c>
      <c r="JT1" s="184">
        <v>2018.0</v>
      </c>
      <c r="JU1" s="184">
        <v>2020.0</v>
      </c>
      <c r="JV1" s="184">
        <v>2022.0</v>
      </c>
      <c r="JW1" s="184">
        <v>2024.0</v>
      </c>
      <c r="JX1" s="187"/>
      <c r="JY1" s="187"/>
      <c r="JZ1" s="187"/>
      <c r="KA1" s="187"/>
      <c r="KB1" s="188"/>
      <c r="KC1" s="189"/>
      <c r="KD1" s="187"/>
      <c r="KE1" s="187"/>
      <c r="KF1" s="187"/>
      <c r="KG1" s="184">
        <v>2010.0</v>
      </c>
      <c r="KH1" s="184">
        <v>2012.0</v>
      </c>
      <c r="KI1" s="184">
        <v>2014.0</v>
      </c>
      <c r="KJ1" s="184">
        <v>2016.0</v>
      </c>
      <c r="KK1" s="184">
        <v>2018.0</v>
      </c>
      <c r="KL1" s="184">
        <v>2020.0</v>
      </c>
      <c r="KM1" s="184">
        <v>2022.0</v>
      </c>
      <c r="KN1" s="184">
        <v>2024.0</v>
      </c>
      <c r="KO1" s="187"/>
      <c r="KP1" s="187"/>
      <c r="KQ1" s="187"/>
      <c r="KR1" s="187"/>
      <c r="KS1" s="188"/>
      <c r="KT1" s="189"/>
      <c r="KU1" s="188"/>
    </row>
    <row r="2" ht="21.0" customHeight="1">
      <c r="A2" s="190"/>
      <c r="B2" s="191"/>
      <c r="C2" s="192"/>
      <c r="D2" s="193">
        <v>2011.0</v>
      </c>
      <c r="E2" s="193">
        <v>2013.0</v>
      </c>
      <c r="F2" s="193">
        <v>2015.0</v>
      </c>
      <c r="G2" s="193">
        <v>2017.0</v>
      </c>
      <c r="H2" s="193">
        <v>2019.0</v>
      </c>
      <c r="I2" s="193">
        <v>2021.0</v>
      </c>
      <c r="J2" s="193">
        <v>2023.0</v>
      </c>
      <c r="K2" s="193">
        <v>2025.0</v>
      </c>
      <c r="L2" s="194"/>
      <c r="M2" s="186"/>
      <c r="N2" s="187"/>
      <c r="O2" s="187"/>
      <c r="P2" s="188"/>
      <c r="Q2" s="189"/>
      <c r="R2" s="187"/>
      <c r="S2" s="187"/>
      <c r="T2" s="187"/>
      <c r="U2" s="193">
        <v>2011.0</v>
      </c>
      <c r="V2" s="193">
        <v>2013.0</v>
      </c>
      <c r="W2" s="193">
        <v>2015.0</v>
      </c>
      <c r="X2" s="193">
        <v>2017.0</v>
      </c>
      <c r="Y2" s="193">
        <v>2019.0</v>
      </c>
      <c r="Z2" s="193">
        <v>2021.0</v>
      </c>
      <c r="AA2" s="193">
        <v>2023.0</v>
      </c>
      <c r="AB2" s="193">
        <v>2025.0</v>
      </c>
      <c r="AC2" s="187"/>
      <c r="AD2" s="187"/>
      <c r="AE2" s="187"/>
      <c r="AF2" s="187"/>
      <c r="AG2" s="188"/>
      <c r="AH2" s="189"/>
      <c r="AI2" s="187"/>
      <c r="AJ2" s="187"/>
      <c r="AK2" s="187"/>
      <c r="AL2" s="193">
        <v>2011.0</v>
      </c>
      <c r="AM2" s="193">
        <v>2013.0</v>
      </c>
      <c r="AN2" s="193">
        <v>2015.0</v>
      </c>
      <c r="AO2" s="193">
        <v>2017.0</v>
      </c>
      <c r="AP2" s="193">
        <v>2019.0</v>
      </c>
      <c r="AQ2" s="193">
        <v>2021.0</v>
      </c>
      <c r="AR2" s="193">
        <v>2023.0</v>
      </c>
      <c r="AS2" s="193">
        <v>2025.0</v>
      </c>
      <c r="AT2" s="187"/>
      <c r="AU2" s="187"/>
      <c r="AV2" s="187"/>
      <c r="AW2" s="187"/>
      <c r="AX2" s="188"/>
      <c r="AY2" s="189"/>
      <c r="AZ2" s="187"/>
      <c r="BA2" s="187"/>
      <c r="BB2" s="187"/>
      <c r="BC2" s="193">
        <v>2011.0</v>
      </c>
      <c r="BD2" s="193">
        <v>2013.0</v>
      </c>
      <c r="BE2" s="193">
        <v>2015.0</v>
      </c>
      <c r="BF2" s="193">
        <v>2017.0</v>
      </c>
      <c r="BG2" s="193">
        <v>2019.0</v>
      </c>
      <c r="BH2" s="193">
        <v>2021.0</v>
      </c>
      <c r="BI2" s="193">
        <v>2023.0</v>
      </c>
      <c r="BJ2" s="193">
        <v>2025.0</v>
      </c>
      <c r="BK2" s="187"/>
      <c r="BL2" s="187"/>
      <c r="BM2" s="187"/>
      <c r="BN2" s="187"/>
      <c r="BO2" s="188"/>
      <c r="BP2" s="189"/>
      <c r="BQ2" s="187"/>
      <c r="BR2" s="187"/>
      <c r="BS2" s="187"/>
      <c r="BT2" s="193">
        <v>2011.0</v>
      </c>
      <c r="BU2" s="193">
        <v>2013.0</v>
      </c>
      <c r="BV2" s="193">
        <v>2015.0</v>
      </c>
      <c r="BW2" s="193">
        <v>2017.0</v>
      </c>
      <c r="BX2" s="193">
        <v>2019.0</v>
      </c>
      <c r="BY2" s="193">
        <v>2021.0</v>
      </c>
      <c r="BZ2" s="193">
        <v>2023.0</v>
      </c>
      <c r="CA2" s="193">
        <v>2025.0</v>
      </c>
      <c r="CB2" s="187"/>
      <c r="CC2" s="187"/>
      <c r="CD2" s="187"/>
      <c r="CE2" s="187"/>
      <c r="CF2" s="188"/>
      <c r="CG2" s="189"/>
      <c r="CH2" s="187"/>
      <c r="CI2" s="187"/>
      <c r="CJ2" s="187"/>
      <c r="CK2" s="193">
        <v>2011.0</v>
      </c>
      <c r="CL2" s="193">
        <v>2013.0</v>
      </c>
      <c r="CM2" s="193">
        <v>2015.0</v>
      </c>
      <c r="CN2" s="193">
        <v>2017.0</v>
      </c>
      <c r="CO2" s="193">
        <v>2019.0</v>
      </c>
      <c r="CP2" s="193">
        <v>2021.0</v>
      </c>
      <c r="CQ2" s="193">
        <v>2023.0</v>
      </c>
      <c r="CR2" s="193">
        <v>2025.0</v>
      </c>
      <c r="CS2" s="187"/>
      <c r="CT2" s="187"/>
      <c r="CU2" s="187"/>
      <c r="CV2" s="187"/>
      <c r="CW2" s="188"/>
      <c r="CX2" s="189"/>
      <c r="CY2" s="187"/>
      <c r="CZ2" s="187"/>
      <c r="DA2" s="187"/>
      <c r="DB2" s="193">
        <v>2011.0</v>
      </c>
      <c r="DC2" s="193">
        <v>2013.0</v>
      </c>
      <c r="DD2" s="193">
        <v>2015.0</v>
      </c>
      <c r="DE2" s="193">
        <v>2017.0</v>
      </c>
      <c r="DF2" s="193">
        <v>2019.0</v>
      </c>
      <c r="DG2" s="193">
        <v>2021.0</v>
      </c>
      <c r="DH2" s="193">
        <v>2023.0</v>
      </c>
      <c r="DI2" s="193">
        <v>2025.0</v>
      </c>
      <c r="DJ2" s="187"/>
      <c r="DK2" s="187"/>
      <c r="DL2" s="187"/>
      <c r="DM2" s="187"/>
      <c r="DN2" s="188"/>
      <c r="DO2" s="189"/>
      <c r="DP2" s="187"/>
      <c r="DQ2" s="187"/>
      <c r="DR2" s="187"/>
      <c r="DS2" s="193">
        <v>2011.0</v>
      </c>
      <c r="DT2" s="193">
        <v>2013.0</v>
      </c>
      <c r="DU2" s="193">
        <v>2015.0</v>
      </c>
      <c r="DV2" s="193">
        <v>2017.0</v>
      </c>
      <c r="DW2" s="193">
        <v>2019.0</v>
      </c>
      <c r="DX2" s="193">
        <v>2021.0</v>
      </c>
      <c r="DY2" s="193">
        <v>2023.0</v>
      </c>
      <c r="DZ2" s="193">
        <v>2025.0</v>
      </c>
      <c r="EA2" s="187"/>
      <c r="EB2" s="187"/>
      <c r="EC2" s="187"/>
      <c r="ED2" s="187"/>
      <c r="EE2" s="188"/>
      <c r="EF2" s="189"/>
      <c r="EG2" s="187"/>
      <c r="EH2" s="187"/>
      <c r="EI2" s="187"/>
      <c r="EJ2" s="193">
        <v>2011.0</v>
      </c>
      <c r="EK2" s="193">
        <v>2013.0</v>
      </c>
      <c r="EL2" s="193">
        <v>2015.0</v>
      </c>
      <c r="EM2" s="193">
        <v>2017.0</v>
      </c>
      <c r="EN2" s="193">
        <v>2019.0</v>
      </c>
      <c r="EO2" s="193">
        <v>2021.0</v>
      </c>
      <c r="EP2" s="193">
        <v>2023.0</v>
      </c>
      <c r="EQ2" s="193">
        <v>2025.0</v>
      </c>
      <c r="ER2" s="187"/>
      <c r="ES2" s="187"/>
      <c r="ET2" s="187"/>
      <c r="EU2" s="187"/>
      <c r="EV2" s="188"/>
      <c r="EW2" s="189"/>
      <c r="EX2" s="187"/>
      <c r="EY2" s="187"/>
      <c r="EZ2" s="187"/>
      <c r="FA2" s="193">
        <v>2011.0</v>
      </c>
      <c r="FB2" s="193">
        <v>2013.0</v>
      </c>
      <c r="FC2" s="193">
        <v>2015.0</v>
      </c>
      <c r="FD2" s="193">
        <v>2017.0</v>
      </c>
      <c r="FE2" s="193">
        <v>2019.0</v>
      </c>
      <c r="FF2" s="193">
        <v>2021.0</v>
      </c>
      <c r="FG2" s="193">
        <v>2023.0</v>
      </c>
      <c r="FH2" s="193">
        <v>2025.0</v>
      </c>
      <c r="FI2" s="187"/>
      <c r="FJ2" s="187"/>
      <c r="FK2" s="187"/>
      <c r="FL2" s="187"/>
      <c r="FM2" s="188"/>
      <c r="FN2" s="189"/>
      <c r="FO2" s="187"/>
      <c r="FP2" s="187"/>
      <c r="FQ2" s="187"/>
      <c r="FR2" s="193">
        <v>2011.0</v>
      </c>
      <c r="FS2" s="193">
        <v>2013.0</v>
      </c>
      <c r="FT2" s="193">
        <v>2015.0</v>
      </c>
      <c r="FU2" s="193">
        <v>2017.0</v>
      </c>
      <c r="FV2" s="193">
        <v>2019.0</v>
      </c>
      <c r="FW2" s="193">
        <v>2021.0</v>
      </c>
      <c r="FX2" s="193">
        <v>2023.0</v>
      </c>
      <c r="FY2" s="193">
        <v>2025.0</v>
      </c>
      <c r="FZ2" s="187"/>
      <c r="GA2" s="187"/>
      <c r="GB2" s="187"/>
      <c r="GC2" s="187"/>
      <c r="GD2" s="188"/>
      <c r="GE2" s="189"/>
      <c r="GF2" s="187"/>
      <c r="GG2" s="187"/>
      <c r="GH2" s="187"/>
      <c r="GI2" s="193">
        <v>2011.0</v>
      </c>
      <c r="GJ2" s="193">
        <v>2013.0</v>
      </c>
      <c r="GK2" s="193">
        <v>2015.0</v>
      </c>
      <c r="GL2" s="193">
        <v>2017.0</v>
      </c>
      <c r="GM2" s="193">
        <v>2019.0</v>
      </c>
      <c r="GN2" s="193">
        <v>2021.0</v>
      </c>
      <c r="GO2" s="193">
        <v>2023.0</v>
      </c>
      <c r="GP2" s="193">
        <v>2025.0</v>
      </c>
      <c r="GQ2" s="187"/>
      <c r="GR2" s="187"/>
      <c r="GS2" s="187"/>
      <c r="GT2" s="187"/>
      <c r="GU2" s="188"/>
      <c r="GV2" s="189"/>
      <c r="GW2" s="187"/>
      <c r="GX2" s="187"/>
      <c r="GY2" s="187"/>
      <c r="GZ2" s="193">
        <v>2011.0</v>
      </c>
      <c r="HA2" s="193">
        <v>2013.0</v>
      </c>
      <c r="HB2" s="193">
        <v>2015.0</v>
      </c>
      <c r="HC2" s="193">
        <v>2017.0</v>
      </c>
      <c r="HD2" s="193">
        <v>2019.0</v>
      </c>
      <c r="HE2" s="193">
        <v>2021.0</v>
      </c>
      <c r="HF2" s="193">
        <v>2023.0</v>
      </c>
      <c r="HG2" s="193">
        <v>2025.0</v>
      </c>
      <c r="HH2" s="187"/>
      <c r="HI2" s="187"/>
      <c r="HJ2" s="187"/>
      <c r="HK2" s="187"/>
      <c r="HL2" s="188"/>
      <c r="HM2" s="189"/>
      <c r="HN2" s="187"/>
      <c r="HO2" s="187"/>
      <c r="HP2" s="187"/>
      <c r="HQ2" s="193">
        <v>2011.0</v>
      </c>
      <c r="HR2" s="193">
        <v>2013.0</v>
      </c>
      <c r="HS2" s="193">
        <v>2015.0</v>
      </c>
      <c r="HT2" s="193">
        <v>2017.0</v>
      </c>
      <c r="HU2" s="193">
        <v>2019.0</v>
      </c>
      <c r="HV2" s="193">
        <v>2021.0</v>
      </c>
      <c r="HW2" s="193">
        <v>2023.0</v>
      </c>
      <c r="HX2" s="193">
        <v>2025.0</v>
      </c>
      <c r="HY2" s="187"/>
      <c r="HZ2" s="187"/>
      <c r="IA2" s="187"/>
      <c r="IB2" s="187"/>
      <c r="IC2" s="188"/>
      <c r="ID2" s="189"/>
      <c r="IE2" s="187"/>
      <c r="IF2" s="187"/>
      <c r="IG2" s="187"/>
      <c r="IH2" s="193">
        <v>2011.0</v>
      </c>
      <c r="II2" s="193">
        <v>2013.0</v>
      </c>
      <c r="IJ2" s="193">
        <v>2015.0</v>
      </c>
      <c r="IK2" s="193">
        <v>2017.0</v>
      </c>
      <c r="IL2" s="193">
        <v>2019.0</v>
      </c>
      <c r="IM2" s="193">
        <v>2021.0</v>
      </c>
      <c r="IN2" s="193">
        <v>2023.0</v>
      </c>
      <c r="IO2" s="193">
        <v>2025.0</v>
      </c>
      <c r="IP2" s="187"/>
      <c r="IQ2" s="187"/>
      <c r="IR2" s="187"/>
      <c r="IS2" s="187"/>
      <c r="IT2" s="188"/>
      <c r="IU2" s="189"/>
      <c r="IV2" s="187"/>
      <c r="IW2" s="187"/>
      <c r="IX2" s="187"/>
      <c r="IY2" s="193">
        <v>2011.0</v>
      </c>
      <c r="IZ2" s="193">
        <v>2013.0</v>
      </c>
      <c r="JA2" s="193">
        <v>2015.0</v>
      </c>
      <c r="JB2" s="193">
        <v>2017.0</v>
      </c>
      <c r="JC2" s="193">
        <v>2019.0</v>
      </c>
      <c r="JD2" s="193">
        <v>2021.0</v>
      </c>
      <c r="JE2" s="193">
        <v>2023.0</v>
      </c>
      <c r="JF2" s="193">
        <v>2025.0</v>
      </c>
      <c r="JG2" s="187"/>
      <c r="JH2" s="187"/>
      <c r="JI2" s="187"/>
      <c r="JJ2" s="187"/>
      <c r="JK2" s="188"/>
      <c r="JL2" s="189"/>
      <c r="JM2" s="187"/>
      <c r="JN2" s="187"/>
      <c r="JO2" s="187"/>
      <c r="JP2" s="193">
        <v>2011.0</v>
      </c>
      <c r="JQ2" s="193">
        <v>2013.0</v>
      </c>
      <c r="JR2" s="193">
        <v>2015.0</v>
      </c>
      <c r="JS2" s="193">
        <v>2017.0</v>
      </c>
      <c r="JT2" s="193">
        <v>2019.0</v>
      </c>
      <c r="JU2" s="193">
        <v>2021.0</v>
      </c>
      <c r="JV2" s="193">
        <v>2023.0</v>
      </c>
      <c r="JW2" s="193">
        <v>2025.0</v>
      </c>
      <c r="JX2" s="187"/>
      <c r="JY2" s="187"/>
      <c r="JZ2" s="187"/>
      <c r="KA2" s="187"/>
      <c r="KB2" s="188"/>
      <c r="KC2" s="189"/>
      <c r="KD2" s="187"/>
      <c r="KE2" s="187"/>
      <c r="KF2" s="187"/>
      <c r="KG2" s="193">
        <v>2011.0</v>
      </c>
      <c r="KH2" s="193">
        <v>2013.0</v>
      </c>
      <c r="KI2" s="193">
        <v>2015.0</v>
      </c>
      <c r="KJ2" s="193">
        <v>2017.0</v>
      </c>
      <c r="KK2" s="193">
        <v>2019.0</v>
      </c>
      <c r="KL2" s="193">
        <v>2021.0</v>
      </c>
      <c r="KM2" s="193">
        <v>2023.0</v>
      </c>
      <c r="KN2" s="193">
        <v>2025.0</v>
      </c>
      <c r="KO2" s="187"/>
      <c r="KP2" s="187"/>
      <c r="KQ2" s="187"/>
      <c r="KR2" s="187"/>
      <c r="KS2" s="188"/>
      <c r="KT2" s="189"/>
      <c r="KU2" s="188"/>
    </row>
    <row r="3">
      <c r="A3" s="195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9"/>
      <c r="R3" s="195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95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9"/>
      <c r="AZ3" s="195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188"/>
      <c r="BO3" s="188"/>
      <c r="BP3" s="189"/>
      <c r="BQ3" s="195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9"/>
      <c r="CH3" s="195"/>
      <c r="CI3" s="188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9"/>
      <c r="CY3" s="195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N3" s="188"/>
      <c r="DO3" s="189"/>
      <c r="DP3" s="195"/>
      <c r="DQ3" s="188"/>
      <c r="DR3" s="188"/>
      <c r="DS3" s="188"/>
      <c r="DT3" s="188"/>
      <c r="DU3" s="188"/>
      <c r="DV3" s="188"/>
      <c r="DW3" s="188"/>
      <c r="DX3" s="188"/>
      <c r="DY3" s="188"/>
      <c r="DZ3" s="188"/>
      <c r="EA3" s="188"/>
      <c r="EB3" s="188"/>
      <c r="EC3" s="188"/>
      <c r="ED3" s="188"/>
      <c r="EE3" s="188"/>
      <c r="EF3" s="189"/>
      <c r="EG3" s="195"/>
      <c r="EH3" s="188"/>
      <c r="EI3" s="188"/>
      <c r="EJ3" s="188"/>
      <c r="EK3" s="188"/>
      <c r="EL3" s="188"/>
      <c r="EM3" s="188"/>
      <c r="EN3" s="188"/>
      <c r="EO3" s="188"/>
      <c r="EP3" s="188"/>
      <c r="EQ3" s="188"/>
      <c r="ER3" s="188"/>
      <c r="ES3" s="188"/>
      <c r="ET3" s="188"/>
      <c r="EU3" s="188"/>
      <c r="EV3" s="188"/>
      <c r="EW3" s="189"/>
      <c r="EX3" s="195"/>
      <c r="EY3" s="188"/>
      <c r="EZ3" s="188"/>
      <c r="FA3" s="188"/>
      <c r="FB3" s="188"/>
      <c r="FC3" s="188"/>
      <c r="FD3" s="188"/>
      <c r="FE3" s="188"/>
      <c r="FF3" s="188"/>
      <c r="FG3" s="188"/>
      <c r="FH3" s="188"/>
      <c r="FI3" s="188"/>
      <c r="FJ3" s="188"/>
      <c r="FK3" s="188"/>
      <c r="FL3" s="188"/>
      <c r="FM3" s="188"/>
      <c r="FN3" s="189"/>
      <c r="FO3" s="195"/>
      <c r="FP3" s="188"/>
      <c r="FQ3" s="188"/>
      <c r="FR3" s="188"/>
      <c r="FS3" s="188"/>
      <c r="FT3" s="188"/>
      <c r="FU3" s="188"/>
      <c r="FV3" s="188"/>
      <c r="FW3" s="188"/>
      <c r="FX3" s="188"/>
      <c r="FY3" s="188"/>
      <c r="FZ3" s="188"/>
      <c r="GA3" s="188"/>
      <c r="GB3" s="188"/>
      <c r="GC3" s="188"/>
      <c r="GD3" s="188"/>
      <c r="GE3" s="189"/>
      <c r="GF3" s="195"/>
      <c r="GG3" s="188"/>
      <c r="GH3" s="188"/>
      <c r="GI3" s="188"/>
      <c r="GJ3" s="188"/>
      <c r="GK3" s="188"/>
      <c r="GL3" s="188"/>
      <c r="GM3" s="188"/>
      <c r="GN3" s="188"/>
      <c r="GO3" s="188"/>
      <c r="GP3" s="188"/>
      <c r="GQ3" s="188"/>
      <c r="GR3" s="188"/>
      <c r="GS3" s="188"/>
      <c r="GT3" s="188"/>
      <c r="GU3" s="188"/>
      <c r="GV3" s="189"/>
      <c r="GW3" s="195"/>
      <c r="GX3" s="188"/>
      <c r="GY3" s="188"/>
      <c r="GZ3" s="188"/>
      <c r="HA3" s="188"/>
      <c r="HB3" s="188"/>
      <c r="HC3" s="188"/>
      <c r="HD3" s="188"/>
      <c r="HE3" s="188"/>
      <c r="HF3" s="188"/>
      <c r="HG3" s="188"/>
      <c r="HH3" s="188"/>
      <c r="HI3" s="188"/>
      <c r="HJ3" s="188"/>
      <c r="HK3" s="188"/>
      <c r="HL3" s="188"/>
      <c r="HM3" s="189"/>
      <c r="HN3" s="195"/>
      <c r="HO3" s="188"/>
      <c r="HP3" s="188"/>
      <c r="HQ3" s="188"/>
      <c r="HR3" s="188"/>
      <c r="HS3" s="188"/>
      <c r="HT3" s="188"/>
      <c r="HU3" s="188"/>
      <c r="HV3" s="188"/>
      <c r="HW3" s="188"/>
      <c r="HX3" s="188"/>
      <c r="HY3" s="188"/>
      <c r="HZ3" s="188"/>
      <c r="IA3" s="188"/>
      <c r="IB3" s="188"/>
      <c r="IC3" s="188"/>
      <c r="ID3" s="189"/>
      <c r="IE3" s="195"/>
      <c r="IF3" s="188"/>
      <c r="IG3" s="188"/>
      <c r="IH3" s="188"/>
      <c r="II3" s="188"/>
      <c r="IJ3" s="188"/>
      <c r="IK3" s="188"/>
      <c r="IL3" s="188"/>
      <c r="IM3" s="188"/>
      <c r="IN3" s="188"/>
      <c r="IO3" s="188"/>
      <c r="IP3" s="188"/>
      <c r="IQ3" s="188"/>
      <c r="IR3" s="188"/>
      <c r="IS3" s="188"/>
      <c r="IT3" s="188"/>
      <c r="IU3" s="189"/>
      <c r="IV3" s="195"/>
      <c r="IW3" s="188"/>
      <c r="IX3" s="188"/>
      <c r="IY3" s="188"/>
      <c r="IZ3" s="188"/>
      <c r="JA3" s="188"/>
      <c r="JB3" s="188"/>
      <c r="JC3" s="188"/>
      <c r="JD3" s="188"/>
      <c r="JE3" s="188"/>
      <c r="JF3" s="188"/>
      <c r="JG3" s="188"/>
      <c r="JH3" s="188"/>
      <c r="JI3" s="188"/>
      <c r="JJ3" s="188"/>
      <c r="JK3" s="188"/>
      <c r="JL3" s="189"/>
      <c r="JM3" s="195"/>
      <c r="JN3" s="188"/>
      <c r="JO3" s="188"/>
      <c r="JP3" s="188"/>
      <c r="JQ3" s="188"/>
      <c r="JR3" s="188"/>
      <c r="JS3" s="188"/>
      <c r="JT3" s="188"/>
      <c r="JU3" s="188"/>
      <c r="JV3" s="188"/>
      <c r="JW3" s="188"/>
      <c r="JX3" s="188"/>
      <c r="JY3" s="188"/>
      <c r="JZ3" s="188"/>
      <c r="KA3" s="188"/>
      <c r="KB3" s="188"/>
      <c r="KC3" s="189"/>
      <c r="KD3" s="195"/>
      <c r="KE3" s="188"/>
      <c r="KF3" s="188"/>
      <c r="KG3" s="188"/>
      <c r="KH3" s="188"/>
      <c r="KI3" s="188"/>
      <c r="KJ3" s="188"/>
      <c r="KK3" s="188"/>
      <c r="KL3" s="188"/>
      <c r="KM3" s="188"/>
      <c r="KN3" s="188"/>
      <c r="KO3" s="188"/>
      <c r="KP3" s="188"/>
      <c r="KQ3" s="188"/>
      <c r="KR3" s="188"/>
      <c r="KS3" s="188"/>
      <c r="KT3" s="189"/>
      <c r="KU3" s="188"/>
    </row>
    <row r="4">
      <c r="A4" s="196"/>
      <c r="B4" s="197" t="s">
        <v>99</v>
      </c>
      <c r="C4" s="198" t="s">
        <v>100</v>
      </c>
      <c r="D4" s="197"/>
      <c r="E4" s="197"/>
      <c r="F4" s="197"/>
      <c r="G4" s="197" t="s">
        <v>101</v>
      </c>
      <c r="H4" s="197"/>
      <c r="I4" s="199"/>
      <c r="J4" s="200"/>
      <c r="K4" s="200"/>
      <c r="L4" s="200"/>
      <c r="M4" s="200"/>
      <c r="N4" s="200"/>
      <c r="O4" s="200"/>
      <c r="P4" s="201" t="s">
        <v>102</v>
      </c>
      <c r="Q4" s="202"/>
      <c r="R4" s="196"/>
      <c r="S4" s="197" t="s">
        <v>99</v>
      </c>
      <c r="T4" s="197" t="str">
        <f t="shared" ref="T4:T8" si="1">C4</f>
        <v>: Provinsi Sulawesi Tenggara</v>
      </c>
      <c r="U4" s="197"/>
      <c r="V4" s="197"/>
      <c r="W4" s="197"/>
      <c r="X4" s="197" t="s">
        <v>101</v>
      </c>
      <c r="Y4" s="197"/>
      <c r="Z4" s="199"/>
      <c r="AA4" s="200"/>
      <c r="AB4" s="200"/>
      <c r="AC4" s="200"/>
      <c r="AD4" s="200"/>
      <c r="AE4" s="200"/>
      <c r="AF4" s="200"/>
      <c r="AG4" s="201" t="s">
        <v>102</v>
      </c>
      <c r="AH4" s="202"/>
      <c r="AI4" s="196"/>
      <c r="AJ4" s="197" t="s">
        <v>99</v>
      </c>
      <c r="AK4" s="197" t="str">
        <f t="shared" ref="AK4:AK8" si="2">T4</f>
        <v>: Provinsi Sulawesi Tenggara</v>
      </c>
      <c r="AL4" s="197"/>
      <c r="AM4" s="197"/>
      <c r="AN4" s="197"/>
      <c r="AO4" s="197" t="s">
        <v>101</v>
      </c>
      <c r="AP4" s="197"/>
      <c r="AQ4" s="199"/>
      <c r="AR4" s="200"/>
      <c r="AS4" s="200"/>
      <c r="AT4" s="200"/>
      <c r="AU4" s="200"/>
      <c r="AV4" s="200"/>
      <c r="AW4" s="200"/>
      <c r="AX4" s="201" t="s">
        <v>102</v>
      </c>
      <c r="AY4" s="202"/>
      <c r="AZ4" s="196"/>
      <c r="BA4" s="197" t="s">
        <v>99</v>
      </c>
      <c r="BB4" s="197" t="str">
        <f t="shared" ref="BB4:BB8" si="3">AK4</f>
        <v>: Provinsi Sulawesi Tenggara</v>
      </c>
      <c r="BC4" s="197"/>
      <c r="BD4" s="197"/>
      <c r="BE4" s="197"/>
      <c r="BF4" s="197" t="s">
        <v>101</v>
      </c>
      <c r="BG4" s="197"/>
      <c r="BH4" s="199"/>
      <c r="BI4" s="200"/>
      <c r="BJ4" s="200"/>
      <c r="BK4" s="200"/>
      <c r="BL4" s="200"/>
      <c r="BM4" s="200"/>
      <c r="BN4" s="200"/>
      <c r="BO4" s="201" t="s">
        <v>102</v>
      </c>
      <c r="BP4" s="202"/>
      <c r="BQ4" s="196"/>
      <c r="BR4" s="197" t="s">
        <v>99</v>
      </c>
      <c r="BS4" s="197" t="str">
        <f t="shared" ref="BS4:BS8" si="4">BB4</f>
        <v>: Provinsi Sulawesi Tenggara</v>
      </c>
      <c r="BT4" s="197"/>
      <c r="BU4" s="197"/>
      <c r="BV4" s="197"/>
      <c r="BW4" s="197" t="s">
        <v>101</v>
      </c>
      <c r="BX4" s="197"/>
      <c r="BY4" s="199"/>
      <c r="BZ4" s="200"/>
      <c r="CA4" s="200"/>
      <c r="CB4" s="200"/>
      <c r="CC4" s="200"/>
      <c r="CD4" s="200"/>
      <c r="CE4" s="200"/>
      <c r="CF4" s="201" t="s">
        <v>102</v>
      </c>
      <c r="CG4" s="202"/>
      <c r="CH4" s="196"/>
      <c r="CI4" s="197" t="s">
        <v>99</v>
      </c>
      <c r="CJ4" s="197" t="str">
        <f t="shared" ref="CJ4:CJ8" si="5">BS4</f>
        <v>: Provinsi Sulawesi Tenggara</v>
      </c>
      <c r="CK4" s="197"/>
      <c r="CL4" s="197"/>
      <c r="CM4" s="197"/>
      <c r="CN4" s="197" t="s">
        <v>101</v>
      </c>
      <c r="CO4" s="197"/>
      <c r="CP4" s="199"/>
      <c r="CQ4" s="200"/>
      <c r="CR4" s="200"/>
      <c r="CS4" s="200"/>
      <c r="CT4" s="200"/>
      <c r="CU4" s="200"/>
      <c r="CV4" s="200"/>
      <c r="CW4" s="201" t="s">
        <v>102</v>
      </c>
      <c r="CX4" s="202"/>
      <c r="CY4" s="196"/>
      <c r="CZ4" s="197" t="s">
        <v>99</v>
      </c>
      <c r="DA4" s="197" t="str">
        <f t="shared" ref="DA4:DA8" si="6">CJ4</f>
        <v>: Provinsi Sulawesi Tenggara</v>
      </c>
      <c r="DB4" s="197"/>
      <c r="DC4" s="197"/>
      <c r="DD4" s="197"/>
      <c r="DE4" s="197" t="s">
        <v>101</v>
      </c>
      <c r="DF4" s="197"/>
      <c r="DG4" s="199"/>
      <c r="DH4" s="200"/>
      <c r="DI4" s="200"/>
      <c r="DJ4" s="200"/>
      <c r="DK4" s="200"/>
      <c r="DL4" s="200"/>
      <c r="DM4" s="200"/>
      <c r="DN4" s="201" t="s">
        <v>102</v>
      </c>
      <c r="DO4" s="202"/>
      <c r="DP4" s="196"/>
      <c r="DQ4" s="197" t="s">
        <v>99</v>
      </c>
      <c r="DR4" s="197" t="str">
        <f t="shared" ref="DR4:DR8" si="7">DA4</f>
        <v>: Provinsi Sulawesi Tenggara</v>
      </c>
      <c r="DS4" s="197"/>
      <c r="DT4" s="197"/>
      <c r="DU4" s="197"/>
      <c r="DV4" s="197" t="s">
        <v>101</v>
      </c>
      <c r="DW4" s="197"/>
      <c r="DX4" s="199"/>
      <c r="DY4" s="200"/>
      <c r="DZ4" s="200"/>
      <c r="EA4" s="200"/>
      <c r="EB4" s="200"/>
      <c r="EC4" s="200"/>
      <c r="ED4" s="200"/>
      <c r="EE4" s="201" t="s">
        <v>102</v>
      </c>
      <c r="EF4" s="202"/>
      <c r="EG4" s="196"/>
      <c r="EH4" s="197" t="s">
        <v>99</v>
      </c>
      <c r="EI4" s="197" t="str">
        <f t="shared" ref="EI4:EI8" si="8">DR4</f>
        <v>: Provinsi Sulawesi Tenggara</v>
      </c>
      <c r="EJ4" s="197"/>
      <c r="EK4" s="197"/>
      <c r="EL4" s="197"/>
      <c r="EM4" s="197" t="s">
        <v>101</v>
      </c>
      <c r="EN4" s="197"/>
      <c r="EO4" s="199"/>
      <c r="EP4" s="200"/>
      <c r="EQ4" s="200"/>
      <c r="ER4" s="200"/>
      <c r="ES4" s="200"/>
      <c r="ET4" s="200"/>
      <c r="EU4" s="200"/>
      <c r="EV4" s="201" t="s">
        <v>102</v>
      </c>
      <c r="EW4" s="202"/>
      <c r="EX4" s="196"/>
      <c r="EY4" s="197" t="s">
        <v>99</v>
      </c>
      <c r="EZ4" s="197" t="str">
        <f t="shared" ref="EZ4:EZ8" si="9">EI4</f>
        <v>: Provinsi Sulawesi Tenggara</v>
      </c>
      <c r="FA4" s="197"/>
      <c r="FB4" s="197"/>
      <c r="FC4" s="197"/>
      <c r="FD4" s="197" t="s">
        <v>101</v>
      </c>
      <c r="FE4" s="197"/>
      <c r="FF4" s="199"/>
      <c r="FG4" s="200"/>
      <c r="FH4" s="200"/>
      <c r="FI4" s="200"/>
      <c r="FJ4" s="200"/>
      <c r="FK4" s="200"/>
      <c r="FL4" s="200"/>
      <c r="FM4" s="201" t="s">
        <v>102</v>
      </c>
      <c r="FN4" s="202"/>
      <c r="FO4" s="196"/>
      <c r="FP4" s="197" t="s">
        <v>99</v>
      </c>
      <c r="FQ4" s="197" t="str">
        <f t="shared" ref="FQ4:FQ8" si="10">EZ4</f>
        <v>: Provinsi Sulawesi Tenggara</v>
      </c>
      <c r="FR4" s="197"/>
      <c r="FS4" s="197"/>
      <c r="FT4" s="197"/>
      <c r="FU4" s="197" t="s">
        <v>101</v>
      </c>
      <c r="FV4" s="197"/>
      <c r="FW4" s="199"/>
      <c r="FX4" s="200"/>
      <c r="FY4" s="200"/>
      <c r="FZ4" s="200"/>
      <c r="GA4" s="200"/>
      <c r="GB4" s="200"/>
      <c r="GC4" s="200"/>
      <c r="GD4" s="201" t="s">
        <v>102</v>
      </c>
      <c r="GE4" s="202"/>
      <c r="GF4" s="196"/>
      <c r="GG4" s="197" t="s">
        <v>99</v>
      </c>
      <c r="GH4" s="197" t="str">
        <f t="shared" ref="GH4:GH8" si="11">FQ4</f>
        <v>: Provinsi Sulawesi Tenggara</v>
      </c>
      <c r="GI4" s="197"/>
      <c r="GJ4" s="197"/>
      <c r="GK4" s="197"/>
      <c r="GL4" s="197" t="s">
        <v>101</v>
      </c>
      <c r="GM4" s="197"/>
      <c r="GN4" s="199"/>
      <c r="GO4" s="200"/>
      <c r="GP4" s="200"/>
      <c r="GQ4" s="200"/>
      <c r="GR4" s="200"/>
      <c r="GS4" s="200"/>
      <c r="GT4" s="200"/>
      <c r="GU4" s="201" t="s">
        <v>102</v>
      </c>
      <c r="GV4" s="202"/>
      <c r="GW4" s="196"/>
      <c r="GX4" s="197" t="s">
        <v>99</v>
      </c>
      <c r="GY4" s="197" t="str">
        <f t="shared" ref="GY4:GY8" si="12">GH4</f>
        <v>: Provinsi Sulawesi Tenggara</v>
      </c>
      <c r="GZ4" s="197"/>
      <c r="HA4" s="197"/>
      <c r="HB4" s="197"/>
      <c r="HC4" s="197" t="s">
        <v>101</v>
      </c>
      <c r="HD4" s="197"/>
      <c r="HE4" s="199"/>
      <c r="HF4" s="200"/>
      <c r="HG4" s="200"/>
      <c r="HH4" s="200"/>
      <c r="HI4" s="200"/>
      <c r="HJ4" s="200"/>
      <c r="HK4" s="200"/>
      <c r="HL4" s="201" t="s">
        <v>102</v>
      </c>
      <c r="HM4" s="202"/>
      <c r="HN4" s="196"/>
      <c r="HO4" s="197" t="s">
        <v>99</v>
      </c>
      <c r="HP4" s="197" t="str">
        <f t="shared" ref="HP4:HP8" si="13">GY4</f>
        <v>: Provinsi Sulawesi Tenggara</v>
      </c>
      <c r="HQ4" s="197"/>
      <c r="HR4" s="197"/>
      <c r="HS4" s="197"/>
      <c r="HT4" s="197" t="s">
        <v>101</v>
      </c>
      <c r="HU4" s="197"/>
      <c r="HV4" s="199"/>
      <c r="HW4" s="200"/>
      <c r="HX4" s="200"/>
      <c r="HY4" s="200"/>
      <c r="HZ4" s="200"/>
      <c r="IA4" s="200"/>
      <c r="IB4" s="200"/>
      <c r="IC4" s="201" t="s">
        <v>102</v>
      </c>
      <c r="ID4" s="202"/>
      <c r="IE4" s="196"/>
      <c r="IF4" s="197" t="s">
        <v>99</v>
      </c>
      <c r="IG4" s="197" t="str">
        <f t="shared" ref="IG4:IG8" si="14">HP4</f>
        <v>: Provinsi Sulawesi Tenggara</v>
      </c>
      <c r="IH4" s="197"/>
      <c r="II4" s="197"/>
      <c r="IJ4" s="197"/>
      <c r="IK4" s="197" t="s">
        <v>101</v>
      </c>
      <c r="IL4" s="197"/>
      <c r="IM4" s="199"/>
      <c r="IN4" s="200"/>
      <c r="IO4" s="200"/>
      <c r="IP4" s="200"/>
      <c r="IQ4" s="200"/>
      <c r="IR4" s="200"/>
      <c r="IS4" s="200"/>
      <c r="IT4" s="201" t="s">
        <v>102</v>
      </c>
      <c r="IU4" s="202"/>
      <c r="IV4" s="196"/>
      <c r="IW4" s="197" t="s">
        <v>99</v>
      </c>
      <c r="IX4" s="197" t="str">
        <f t="shared" ref="IX4:IX8" si="15">IG4</f>
        <v>: Provinsi Sulawesi Tenggara</v>
      </c>
      <c r="IY4" s="197"/>
      <c r="IZ4" s="197"/>
      <c r="JA4" s="197"/>
      <c r="JB4" s="197" t="s">
        <v>101</v>
      </c>
      <c r="JC4" s="197"/>
      <c r="JD4" s="199"/>
      <c r="JE4" s="200"/>
      <c r="JF4" s="200"/>
      <c r="JG4" s="200"/>
      <c r="JH4" s="200"/>
      <c r="JI4" s="200"/>
      <c r="JJ4" s="200"/>
      <c r="JK4" s="201" t="s">
        <v>102</v>
      </c>
      <c r="JL4" s="203"/>
      <c r="JM4" s="196"/>
      <c r="JN4" s="197" t="s">
        <v>99</v>
      </c>
      <c r="JO4" s="197" t="str">
        <f t="shared" ref="JO4:JO8" si="16">IX4</f>
        <v>: Provinsi Sulawesi Tenggara</v>
      </c>
      <c r="JP4" s="197"/>
      <c r="JQ4" s="197"/>
      <c r="JR4" s="197"/>
      <c r="JS4" s="197" t="s">
        <v>101</v>
      </c>
      <c r="JT4" s="197"/>
      <c r="JU4" s="199"/>
      <c r="JV4" s="200"/>
      <c r="JW4" s="200"/>
      <c r="JX4" s="200"/>
      <c r="JY4" s="200"/>
      <c r="JZ4" s="200"/>
      <c r="KA4" s="200"/>
      <c r="KB4" s="201" t="s">
        <v>102</v>
      </c>
      <c r="KC4" s="203"/>
      <c r="KD4" s="196"/>
      <c r="KE4" s="197" t="s">
        <v>99</v>
      </c>
      <c r="KF4" s="197" t="str">
        <f t="shared" ref="KF4:KF8" si="17">JO4</f>
        <v>: Provinsi Sulawesi Tenggara</v>
      </c>
      <c r="KG4" s="197"/>
      <c r="KH4" s="197"/>
      <c r="KI4" s="197"/>
      <c r="KJ4" s="197" t="s">
        <v>101</v>
      </c>
      <c r="KK4" s="197"/>
      <c r="KL4" s="199"/>
      <c r="KM4" s="200"/>
      <c r="KN4" s="200"/>
      <c r="KO4" s="200"/>
      <c r="KP4" s="200"/>
      <c r="KQ4" s="200"/>
      <c r="KR4" s="200"/>
      <c r="KS4" s="201" t="s">
        <v>102</v>
      </c>
      <c r="KT4" s="203"/>
      <c r="KU4" s="200"/>
    </row>
    <row r="5">
      <c r="A5" s="204"/>
      <c r="B5" s="205" t="s">
        <v>103</v>
      </c>
      <c r="C5" s="205" t="s">
        <v>104</v>
      </c>
      <c r="D5" s="205"/>
      <c r="E5" s="205"/>
      <c r="F5" s="205"/>
      <c r="G5" s="205" t="s">
        <v>105</v>
      </c>
      <c r="H5" s="205"/>
      <c r="I5" s="206"/>
      <c r="J5" s="200"/>
      <c r="K5" s="200"/>
      <c r="L5" s="200"/>
      <c r="M5" s="200"/>
      <c r="N5" s="200"/>
      <c r="O5" s="200"/>
      <c r="P5" s="46"/>
      <c r="Q5" s="202"/>
      <c r="R5" s="204"/>
      <c r="S5" s="205" t="s">
        <v>103</v>
      </c>
      <c r="T5" s="205" t="str">
        <f t="shared" si="1"/>
        <v>: Pertanian, Kehutanan, dan Perikanan   </v>
      </c>
      <c r="U5" s="205"/>
      <c r="V5" s="205"/>
      <c r="W5" s="205"/>
      <c r="X5" s="205" t="s">
        <v>105</v>
      </c>
      <c r="Y5" s="205"/>
      <c r="Z5" s="206"/>
      <c r="AA5" s="200"/>
      <c r="AB5" s="200"/>
      <c r="AC5" s="200"/>
      <c r="AD5" s="200"/>
      <c r="AE5" s="200"/>
      <c r="AF5" s="200"/>
      <c r="AG5" s="46"/>
      <c r="AH5" s="202"/>
      <c r="AI5" s="204"/>
      <c r="AJ5" s="205" t="s">
        <v>103</v>
      </c>
      <c r="AK5" s="205" t="str">
        <f t="shared" si="2"/>
        <v>: Pertanian, Kehutanan, dan Perikanan   </v>
      </c>
      <c r="AL5" s="205"/>
      <c r="AM5" s="205"/>
      <c r="AN5" s="205"/>
      <c r="AO5" s="205" t="s">
        <v>105</v>
      </c>
      <c r="AP5" s="205"/>
      <c r="AQ5" s="206"/>
      <c r="AR5" s="200"/>
      <c r="AS5" s="200"/>
      <c r="AT5" s="200"/>
      <c r="AU5" s="200"/>
      <c r="AV5" s="200"/>
      <c r="AW5" s="200"/>
      <c r="AX5" s="46"/>
      <c r="AY5" s="202"/>
      <c r="AZ5" s="204"/>
      <c r="BA5" s="205" t="s">
        <v>103</v>
      </c>
      <c r="BB5" s="205" t="str">
        <f t="shared" si="3"/>
        <v>: Pertanian, Kehutanan, dan Perikanan   </v>
      </c>
      <c r="BC5" s="205"/>
      <c r="BD5" s="205"/>
      <c r="BE5" s="205"/>
      <c r="BF5" s="205" t="s">
        <v>105</v>
      </c>
      <c r="BG5" s="205"/>
      <c r="BH5" s="206"/>
      <c r="BI5" s="200"/>
      <c r="BJ5" s="200"/>
      <c r="BK5" s="200"/>
      <c r="BL5" s="200"/>
      <c r="BM5" s="200"/>
      <c r="BN5" s="200"/>
      <c r="BO5" s="46"/>
      <c r="BP5" s="202"/>
      <c r="BQ5" s="204"/>
      <c r="BR5" s="205" t="s">
        <v>103</v>
      </c>
      <c r="BS5" s="205" t="str">
        <f t="shared" si="4"/>
        <v>: Pertanian, Kehutanan, dan Perikanan   </v>
      </c>
      <c r="BT5" s="205"/>
      <c r="BU5" s="205"/>
      <c r="BV5" s="205"/>
      <c r="BW5" s="205" t="s">
        <v>105</v>
      </c>
      <c r="BX5" s="205"/>
      <c r="BY5" s="206"/>
      <c r="BZ5" s="200"/>
      <c r="CA5" s="200"/>
      <c r="CB5" s="200"/>
      <c r="CC5" s="200"/>
      <c r="CD5" s="200"/>
      <c r="CE5" s="200"/>
      <c r="CF5" s="46"/>
      <c r="CG5" s="202"/>
      <c r="CH5" s="204"/>
      <c r="CI5" s="205" t="s">
        <v>103</v>
      </c>
      <c r="CJ5" s="205" t="str">
        <f t="shared" si="5"/>
        <v>: Pertanian, Kehutanan, dan Perikanan   </v>
      </c>
      <c r="CK5" s="205"/>
      <c r="CL5" s="205"/>
      <c r="CM5" s="205"/>
      <c r="CN5" s="205" t="s">
        <v>105</v>
      </c>
      <c r="CO5" s="205"/>
      <c r="CP5" s="206"/>
      <c r="CQ5" s="200"/>
      <c r="CR5" s="200"/>
      <c r="CS5" s="200"/>
      <c r="CT5" s="200"/>
      <c r="CU5" s="200"/>
      <c r="CV5" s="200"/>
      <c r="CW5" s="46"/>
      <c r="CX5" s="202"/>
      <c r="CY5" s="204"/>
      <c r="CZ5" s="205" t="s">
        <v>103</v>
      </c>
      <c r="DA5" s="205" t="str">
        <f t="shared" si="6"/>
        <v>: Pertanian, Kehutanan, dan Perikanan   </v>
      </c>
      <c r="DB5" s="205"/>
      <c r="DC5" s="205"/>
      <c r="DD5" s="205"/>
      <c r="DE5" s="205" t="s">
        <v>105</v>
      </c>
      <c r="DF5" s="205"/>
      <c r="DG5" s="206"/>
      <c r="DH5" s="200"/>
      <c r="DI5" s="200"/>
      <c r="DJ5" s="200"/>
      <c r="DK5" s="200"/>
      <c r="DL5" s="200"/>
      <c r="DM5" s="200"/>
      <c r="DN5" s="46"/>
      <c r="DO5" s="202"/>
      <c r="DP5" s="204"/>
      <c r="DQ5" s="205" t="s">
        <v>103</v>
      </c>
      <c r="DR5" s="205" t="str">
        <f t="shared" si="7"/>
        <v>: Pertanian, Kehutanan, dan Perikanan   </v>
      </c>
      <c r="DS5" s="205"/>
      <c r="DT5" s="205"/>
      <c r="DU5" s="205"/>
      <c r="DV5" s="205" t="s">
        <v>105</v>
      </c>
      <c r="DW5" s="205"/>
      <c r="DX5" s="206"/>
      <c r="DY5" s="200"/>
      <c r="DZ5" s="200"/>
      <c r="EA5" s="200"/>
      <c r="EB5" s="200"/>
      <c r="EC5" s="200"/>
      <c r="ED5" s="200"/>
      <c r="EE5" s="46"/>
      <c r="EF5" s="202"/>
      <c r="EG5" s="204"/>
      <c r="EH5" s="205" t="s">
        <v>103</v>
      </c>
      <c r="EI5" s="205" t="str">
        <f t="shared" si="8"/>
        <v>: Pertanian, Kehutanan, dan Perikanan   </v>
      </c>
      <c r="EJ5" s="205"/>
      <c r="EK5" s="205"/>
      <c r="EL5" s="205"/>
      <c r="EM5" s="205" t="s">
        <v>105</v>
      </c>
      <c r="EN5" s="205"/>
      <c r="EO5" s="206"/>
      <c r="EP5" s="200"/>
      <c r="EQ5" s="200"/>
      <c r="ER5" s="200"/>
      <c r="ES5" s="200"/>
      <c r="ET5" s="200"/>
      <c r="EU5" s="200"/>
      <c r="EV5" s="46"/>
      <c r="EW5" s="202"/>
      <c r="EX5" s="204"/>
      <c r="EY5" s="205" t="s">
        <v>103</v>
      </c>
      <c r="EZ5" s="205" t="str">
        <f t="shared" si="9"/>
        <v>: Pertanian, Kehutanan, dan Perikanan   </v>
      </c>
      <c r="FA5" s="205"/>
      <c r="FB5" s="205"/>
      <c r="FC5" s="205"/>
      <c r="FD5" s="205" t="s">
        <v>105</v>
      </c>
      <c r="FE5" s="205"/>
      <c r="FF5" s="206"/>
      <c r="FG5" s="200"/>
      <c r="FH5" s="200"/>
      <c r="FI5" s="200"/>
      <c r="FJ5" s="200"/>
      <c r="FK5" s="200"/>
      <c r="FL5" s="200"/>
      <c r="FM5" s="46"/>
      <c r="FN5" s="202"/>
      <c r="FO5" s="204"/>
      <c r="FP5" s="205" t="s">
        <v>103</v>
      </c>
      <c r="FQ5" s="205" t="str">
        <f t="shared" si="10"/>
        <v>: Pertanian, Kehutanan, dan Perikanan   </v>
      </c>
      <c r="FR5" s="205"/>
      <c r="FS5" s="205"/>
      <c r="FT5" s="205"/>
      <c r="FU5" s="205" t="s">
        <v>105</v>
      </c>
      <c r="FV5" s="205"/>
      <c r="FW5" s="206"/>
      <c r="FX5" s="200"/>
      <c r="FY5" s="200"/>
      <c r="FZ5" s="200"/>
      <c r="GA5" s="200"/>
      <c r="GB5" s="200"/>
      <c r="GC5" s="200"/>
      <c r="GD5" s="46"/>
      <c r="GE5" s="202"/>
      <c r="GF5" s="204"/>
      <c r="GG5" s="205" t="s">
        <v>103</v>
      </c>
      <c r="GH5" s="205" t="str">
        <f t="shared" si="11"/>
        <v>: Pertanian, Kehutanan, dan Perikanan   </v>
      </c>
      <c r="GI5" s="205"/>
      <c r="GJ5" s="205"/>
      <c r="GK5" s="205"/>
      <c r="GL5" s="205" t="s">
        <v>105</v>
      </c>
      <c r="GM5" s="205"/>
      <c r="GN5" s="206"/>
      <c r="GO5" s="200"/>
      <c r="GP5" s="200"/>
      <c r="GQ5" s="200"/>
      <c r="GR5" s="200"/>
      <c r="GS5" s="200"/>
      <c r="GT5" s="200"/>
      <c r="GU5" s="46"/>
      <c r="GV5" s="202"/>
      <c r="GW5" s="204"/>
      <c r="GX5" s="205" t="s">
        <v>103</v>
      </c>
      <c r="GY5" s="205" t="str">
        <f t="shared" si="12"/>
        <v>: Pertanian, Kehutanan, dan Perikanan   </v>
      </c>
      <c r="GZ5" s="205"/>
      <c r="HA5" s="205"/>
      <c r="HB5" s="205"/>
      <c r="HC5" s="205" t="s">
        <v>105</v>
      </c>
      <c r="HD5" s="205"/>
      <c r="HE5" s="206"/>
      <c r="HF5" s="200"/>
      <c r="HG5" s="200"/>
      <c r="HH5" s="200"/>
      <c r="HI5" s="200"/>
      <c r="HJ5" s="200"/>
      <c r="HK5" s="200"/>
      <c r="HL5" s="46"/>
      <c r="HM5" s="202"/>
      <c r="HN5" s="204"/>
      <c r="HO5" s="205" t="s">
        <v>103</v>
      </c>
      <c r="HP5" s="205" t="str">
        <f t="shared" si="13"/>
        <v>: Pertanian, Kehutanan, dan Perikanan   </v>
      </c>
      <c r="HQ5" s="205"/>
      <c r="HR5" s="205"/>
      <c r="HS5" s="205"/>
      <c r="HT5" s="205" t="s">
        <v>105</v>
      </c>
      <c r="HU5" s="205"/>
      <c r="HV5" s="206"/>
      <c r="HW5" s="200"/>
      <c r="HX5" s="200"/>
      <c r="HY5" s="200"/>
      <c r="HZ5" s="200"/>
      <c r="IA5" s="200"/>
      <c r="IB5" s="200"/>
      <c r="IC5" s="46"/>
      <c r="ID5" s="202"/>
      <c r="IE5" s="204"/>
      <c r="IF5" s="205" t="s">
        <v>103</v>
      </c>
      <c r="IG5" s="205" t="str">
        <f t="shared" si="14"/>
        <v>: Pertanian, Kehutanan, dan Perikanan   </v>
      </c>
      <c r="IH5" s="205"/>
      <c r="II5" s="205"/>
      <c r="IJ5" s="205"/>
      <c r="IK5" s="205" t="s">
        <v>105</v>
      </c>
      <c r="IL5" s="205"/>
      <c r="IM5" s="206"/>
      <c r="IN5" s="200"/>
      <c r="IO5" s="200"/>
      <c r="IP5" s="200"/>
      <c r="IQ5" s="200"/>
      <c r="IR5" s="200"/>
      <c r="IS5" s="200"/>
      <c r="IT5" s="46"/>
      <c r="IU5" s="202"/>
      <c r="IV5" s="204"/>
      <c r="IW5" s="205" t="s">
        <v>103</v>
      </c>
      <c r="IX5" s="205" t="str">
        <f t="shared" si="15"/>
        <v>: Pertanian, Kehutanan, dan Perikanan   </v>
      </c>
      <c r="IY5" s="205"/>
      <c r="IZ5" s="205"/>
      <c r="JA5" s="205"/>
      <c r="JB5" s="205" t="s">
        <v>105</v>
      </c>
      <c r="JC5" s="205"/>
      <c r="JD5" s="206"/>
      <c r="JE5" s="200"/>
      <c r="JF5" s="200"/>
      <c r="JG5" s="200"/>
      <c r="JH5" s="200"/>
      <c r="JI5" s="200"/>
      <c r="JJ5" s="200"/>
      <c r="JK5" s="46"/>
      <c r="JL5" s="203"/>
      <c r="JM5" s="204"/>
      <c r="JN5" s="205" t="s">
        <v>103</v>
      </c>
      <c r="JO5" s="205" t="str">
        <f t="shared" si="16"/>
        <v>: Pertanian, Kehutanan, dan Perikanan   </v>
      </c>
      <c r="JP5" s="205"/>
      <c r="JQ5" s="205"/>
      <c r="JR5" s="205"/>
      <c r="JS5" s="205" t="s">
        <v>105</v>
      </c>
      <c r="JT5" s="205"/>
      <c r="JU5" s="206"/>
      <c r="JV5" s="200"/>
      <c r="JW5" s="200"/>
      <c r="JX5" s="200"/>
      <c r="JY5" s="200"/>
      <c r="JZ5" s="200"/>
      <c r="KA5" s="200"/>
      <c r="KB5" s="46"/>
      <c r="KC5" s="203"/>
      <c r="KD5" s="204"/>
      <c r="KE5" s="205" t="s">
        <v>103</v>
      </c>
      <c r="KF5" s="205" t="str">
        <f t="shared" si="17"/>
        <v>: Pertanian, Kehutanan, dan Perikanan   </v>
      </c>
      <c r="KG5" s="205"/>
      <c r="KH5" s="205"/>
      <c r="KI5" s="205"/>
      <c r="KJ5" s="205" t="s">
        <v>105</v>
      </c>
      <c r="KK5" s="205"/>
      <c r="KL5" s="206"/>
      <c r="KM5" s="200"/>
      <c r="KN5" s="200"/>
      <c r="KO5" s="200"/>
      <c r="KP5" s="200"/>
      <c r="KQ5" s="200"/>
      <c r="KR5" s="200"/>
      <c r="KS5" s="46"/>
      <c r="KT5" s="203"/>
      <c r="KU5" s="200"/>
    </row>
    <row r="6">
      <c r="A6" s="204"/>
      <c r="B6" s="205" t="s">
        <v>106</v>
      </c>
      <c r="C6" s="205" t="s">
        <v>107</v>
      </c>
      <c r="D6" s="205"/>
      <c r="E6" s="205"/>
      <c r="F6" s="205"/>
      <c r="G6" s="207" t="s">
        <v>108</v>
      </c>
      <c r="H6" s="205"/>
      <c r="I6" s="206"/>
      <c r="J6" s="200"/>
      <c r="K6" s="200"/>
      <c r="L6" s="200"/>
      <c r="M6" s="200"/>
      <c r="N6" s="200"/>
      <c r="O6" s="200"/>
      <c r="P6" s="208">
        <v>2010.0</v>
      </c>
      <c r="Q6" s="202"/>
      <c r="R6" s="204"/>
      <c r="S6" s="205" t="s">
        <v>106</v>
      </c>
      <c r="T6" s="205" t="str">
        <f t="shared" si="1"/>
        <v>: Pertanian, Peternakan, Perburuan dan Jasa Pertanian</v>
      </c>
      <c r="U6" s="205"/>
      <c r="V6" s="205"/>
      <c r="W6" s="205"/>
      <c r="X6" s="207" t="s">
        <v>108</v>
      </c>
      <c r="Y6" s="205"/>
      <c r="Z6" s="206"/>
      <c r="AA6" s="200"/>
      <c r="AB6" s="200"/>
      <c r="AC6" s="200"/>
      <c r="AD6" s="200"/>
      <c r="AE6" s="200"/>
      <c r="AF6" s="200"/>
      <c r="AG6" s="208">
        <f>P6+1</f>
        <v>2011</v>
      </c>
      <c r="AH6" s="202"/>
      <c r="AI6" s="204"/>
      <c r="AJ6" s="205" t="s">
        <v>106</v>
      </c>
      <c r="AK6" s="205" t="str">
        <f t="shared" si="2"/>
        <v>: Pertanian, Peternakan, Perburuan dan Jasa Pertanian</v>
      </c>
      <c r="AL6" s="205"/>
      <c r="AM6" s="205"/>
      <c r="AN6" s="205"/>
      <c r="AO6" s="207" t="s">
        <v>108</v>
      </c>
      <c r="AP6" s="205"/>
      <c r="AQ6" s="206"/>
      <c r="AR6" s="200"/>
      <c r="AS6" s="200"/>
      <c r="AT6" s="200"/>
      <c r="AU6" s="200"/>
      <c r="AV6" s="200"/>
      <c r="AW6" s="200"/>
      <c r="AX6" s="208">
        <f>AG6+1</f>
        <v>2012</v>
      </c>
      <c r="AY6" s="202"/>
      <c r="AZ6" s="204"/>
      <c r="BA6" s="205" t="s">
        <v>106</v>
      </c>
      <c r="BB6" s="205" t="str">
        <f t="shared" si="3"/>
        <v>: Pertanian, Peternakan, Perburuan dan Jasa Pertanian</v>
      </c>
      <c r="BC6" s="205"/>
      <c r="BD6" s="205"/>
      <c r="BE6" s="205"/>
      <c r="BF6" s="207" t="s">
        <v>108</v>
      </c>
      <c r="BG6" s="205"/>
      <c r="BH6" s="206"/>
      <c r="BI6" s="200"/>
      <c r="BJ6" s="200"/>
      <c r="BK6" s="200"/>
      <c r="BL6" s="200"/>
      <c r="BM6" s="200"/>
      <c r="BN6" s="200"/>
      <c r="BO6" s="208">
        <f>AX6+1</f>
        <v>2013</v>
      </c>
      <c r="BP6" s="202"/>
      <c r="BQ6" s="204"/>
      <c r="BR6" s="205" t="s">
        <v>106</v>
      </c>
      <c r="BS6" s="205" t="str">
        <f t="shared" si="4"/>
        <v>: Pertanian, Peternakan, Perburuan dan Jasa Pertanian</v>
      </c>
      <c r="BT6" s="205"/>
      <c r="BU6" s="205"/>
      <c r="BV6" s="205"/>
      <c r="BW6" s="207" t="s">
        <v>108</v>
      </c>
      <c r="BX6" s="205"/>
      <c r="BY6" s="206"/>
      <c r="BZ6" s="200"/>
      <c r="CA6" s="200"/>
      <c r="CB6" s="200"/>
      <c r="CC6" s="200"/>
      <c r="CD6" s="200"/>
      <c r="CE6" s="200"/>
      <c r="CF6" s="208">
        <f>BO6+1</f>
        <v>2014</v>
      </c>
      <c r="CG6" s="202"/>
      <c r="CH6" s="204"/>
      <c r="CI6" s="205" t="s">
        <v>106</v>
      </c>
      <c r="CJ6" s="205" t="str">
        <f t="shared" si="5"/>
        <v>: Pertanian, Peternakan, Perburuan dan Jasa Pertanian</v>
      </c>
      <c r="CK6" s="205"/>
      <c r="CL6" s="205"/>
      <c r="CM6" s="205"/>
      <c r="CN6" s="207" t="s">
        <v>108</v>
      </c>
      <c r="CO6" s="205"/>
      <c r="CP6" s="206"/>
      <c r="CQ6" s="200"/>
      <c r="CR6" s="200"/>
      <c r="CS6" s="200"/>
      <c r="CT6" s="200"/>
      <c r="CU6" s="200"/>
      <c r="CV6" s="200"/>
      <c r="CW6" s="208">
        <f>CF6+1</f>
        <v>2015</v>
      </c>
      <c r="CX6" s="202"/>
      <c r="CY6" s="204"/>
      <c r="CZ6" s="205" t="s">
        <v>106</v>
      </c>
      <c r="DA6" s="205" t="str">
        <f t="shared" si="6"/>
        <v>: Pertanian, Peternakan, Perburuan dan Jasa Pertanian</v>
      </c>
      <c r="DB6" s="205"/>
      <c r="DC6" s="205"/>
      <c r="DD6" s="205"/>
      <c r="DE6" s="207" t="s">
        <v>108</v>
      </c>
      <c r="DF6" s="205"/>
      <c r="DG6" s="206"/>
      <c r="DH6" s="200"/>
      <c r="DI6" s="200"/>
      <c r="DJ6" s="200"/>
      <c r="DK6" s="200"/>
      <c r="DL6" s="200"/>
      <c r="DM6" s="200"/>
      <c r="DN6" s="208">
        <f>CW6+1</f>
        <v>2016</v>
      </c>
      <c r="DO6" s="202"/>
      <c r="DP6" s="204"/>
      <c r="DQ6" s="205" t="s">
        <v>106</v>
      </c>
      <c r="DR6" s="205" t="str">
        <f t="shared" si="7"/>
        <v>: Pertanian, Peternakan, Perburuan dan Jasa Pertanian</v>
      </c>
      <c r="DS6" s="205"/>
      <c r="DT6" s="205"/>
      <c r="DU6" s="205"/>
      <c r="DV6" s="207" t="s">
        <v>108</v>
      </c>
      <c r="DW6" s="205"/>
      <c r="DX6" s="206"/>
      <c r="DY6" s="200"/>
      <c r="DZ6" s="200"/>
      <c r="EA6" s="200"/>
      <c r="EB6" s="200"/>
      <c r="EC6" s="200"/>
      <c r="ED6" s="200"/>
      <c r="EE6" s="208">
        <f>DN6+1</f>
        <v>2017</v>
      </c>
      <c r="EF6" s="202"/>
      <c r="EG6" s="204"/>
      <c r="EH6" s="205" t="s">
        <v>106</v>
      </c>
      <c r="EI6" s="205" t="str">
        <f t="shared" si="8"/>
        <v>: Pertanian, Peternakan, Perburuan dan Jasa Pertanian</v>
      </c>
      <c r="EJ6" s="205"/>
      <c r="EK6" s="205"/>
      <c r="EL6" s="205"/>
      <c r="EM6" s="207" t="s">
        <v>108</v>
      </c>
      <c r="EN6" s="205"/>
      <c r="EO6" s="206"/>
      <c r="EP6" s="200"/>
      <c r="EQ6" s="200"/>
      <c r="ER6" s="200"/>
      <c r="ES6" s="200"/>
      <c r="ET6" s="200"/>
      <c r="EU6" s="200"/>
      <c r="EV6" s="208">
        <f>EE6+1</f>
        <v>2018</v>
      </c>
      <c r="EW6" s="202"/>
      <c r="EX6" s="204"/>
      <c r="EY6" s="205" t="s">
        <v>106</v>
      </c>
      <c r="EZ6" s="205" t="str">
        <f t="shared" si="9"/>
        <v>: Pertanian, Peternakan, Perburuan dan Jasa Pertanian</v>
      </c>
      <c r="FA6" s="205"/>
      <c r="FB6" s="205"/>
      <c r="FC6" s="205"/>
      <c r="FD6" s="207" t="s">
        <v>108</v>
      </c>
      <c r="FE6" s="205"/>
      <c r="FF6" s="206"/>
      <c r="FG6" s="200"/>
      <c r="FH6" s="200"/>
      <c r="FI6" s="200"/>
      <c r="FJ6" s="200"/>
      <c r="FK6" s="200"/>
      <c r="FL6" s="200"/>
      <c r="FM6" s="208">
        <f>EV6+1</f>
        <v>2019</v>
      </c>
      <c r="FN6" s="202"/>
      <c r="FO6" s="204"/>
      <c r="FP6" s="205" t="s">
        <v>106</v>
      </c>
      <c r="FQ6" s="205" t="str">
        <f t="shared" si="10"/>
        <v>: Pertanian, Peternakan, Perburuan dan Jasa Pertanian</v>
      </c>
      <c r="FR6" s="205"/>
      <c r="FS6" s="205"/>
      <c r="FT6" s="205"/>
      <c r="FU6" s="207" t="s">
        <v>108</v>
      </c>
      <c r="FV6" s="205"/>
      <c r="FW6" s="206"/>
      <c r="FX6" s="200"/>
      <c r="FY6" s="200"/>
      <c r="FZ6" s="200"/>
      <c r="GA6" s="200"/>
      <c r="GB6" s="200"/>
      <c r="GC6" s="200"/>
      <c r="GD6" s="208">
        <f>FM6+1</f>
        <v>2020</v>
      </c>
      <c r="GE6" s="202"/>
      <c r="GF6" s="204"/>
      <c r="GG6" s="205" t="s">
        <v>106</v>
      </c>
      <c r="GH6" s="205" t="str">
        <f t="shared" si="11"/>
        <v>: Pertanian, Peternakan, Perburuan dan Jasa Pertanian</v>
      </c>
      <c r="GI6" s="205"/>
      <c r="GJ6" s="205"/>
      <c r="GK6" s="205"/>
      <c r="GL6" s="207" t="s">
        <v>108</v>
      </c>
      <c r="GM6" s="205"/>
      <c r="GN6" s="206"/>
      <c r="GO6" s="200"/>
      <c r="GP6" s="200"/>
      <c r="GQ6" s="200"/>
      <c r="GR6" s="200"/>
      <c r="GS6" s="200"/>
      <c r="GT6" s="200"/>
      <c r="GU6" s="208">
        <f>GD6+1</f>
        <v>2021</v>
      </c>
      <c r="GV6" s="202"/>
      <c r="GW6" s="204"/>
      <c r="GX6" s="205" t="s">
        <v>106</v>
      </c>
      <c r="GY6" s="205" t="str">
        <f t="shared" si="12"/>
        <v>: Pertanian, Peternakan, Perburuan dan Jasa Pertanian</v>
      </c>
      <c r="GZ6" s="205"/>
      <c r="HA6" s="205"/>
      <c r="HB6" s="205"/>
      <c r="HC6" s="207" t="s">
        <v>108</v>
      </c>
      <c r="HD6" s="205"/>
      <c r="HE6" s="206"/>
      <c r="HF6" s="200"/>
      <c r="HG6" s="200"/>
      <c r="HH6" s="200"/>
      <c r="HI6" s="200"/>
      <c r="HJ6" s="200"/>
      <c r="HK6" s="200"/>
      <c r="HL6" s="208">
        <f>GU6+1</f>
        <v>2022</v>
      </c>
      <c r="HM6" s="202"/>
      <c r="HN6" s="204"/>
      <c r="HO6" s="205" t="s">
        <v>106</v>
      </c>
      <c r="HP6" s="205" t="str">
        <f t="shared" si="13"/>
        <v>: Pertanian, Peternakan, Perburuan dan Jasa Pertanian</v>
      </c>
      <c r="HQ6" s="205"/>
      <c r="HR6" s="205"/>
      <c r="HS6" s="205"/>
      <c r="HT6" s="207" t="s">
        <v>108</v>
      </c>
      <c r="HU6" s="205"/>
      <c r="HV6" s="206"/>
      <c r="HW6" s="200"/>
      <c r="HX6" s="200"/>
      <c r="HY6" s="200"/>
      <c r="HZ6" s="200"/>
      <c r="IA6" s="200"/>
      <c r="IB6" s="200"/>
      <c r="IC6" s="208">
        <f>HL6+1</f>
        <v>2023</v>
      </c>
      <c r="ID6" s="202"/>
      <c r="IE6" s="204"/>
      <c r="IF6" s="205" t="s">
        <v>106</v>
      </c>
      <c r="IG6" s="205" t="str">
        <f t="shared" si="14"/>
        <v>: Pertanian, Peternakan, Perburuan dan Jasa Pertanian</v>
      </c>
      <c r="IH6" s="205"/>
      <c r="II6" s="205"/>
      <c r="IJ6" s="205"/>
      <c r="IK6" s="207" t="s">
        <v>108</v>
      </c>
      <c r="IL6" s="205"/>
      <c r="IM6" s="206"/>
      <c r="IN6" s="200"/>
      <c r="IO6" s="200"/>
      <c r="IP6" s="200"/>
      <c r="IQ6" s="200"/>
      <c r="IR6" s="200"/>
      <c r="IS6" s="200"/>
      <c r="IT6" s="208">
        <f>IC6+1</f>
        <v>2024</v>
      </c>
      <c r="IU6" s="202"/>
      <c r="IV6" s="204"/>
      <c r="IW6" s="205" t="s">
        <v>106</v>
      </c>
      <c r="IX6" s="205" t="str">
        <f t="shared" si="15"/>
        <v>: Pertanian, Peternakan, Perburuan dan Jasa Pertanian</v>
      </c>
      <c r="IY6" s="205"/>
      <c r="IZ6" s="205"/>
      <c r="JA6" s="205"/>
      <c r="JB6" s="207" t="s">
        <v>108</v>
      </c>
      <c r="JC6" s="205"/>
      <c r="JD6" s="206"/>
      <c r="JE6" s="200"/>
      <c r="JF6" s="200"/>
      <c r="JG6" s="200"/>
      <c r="JH6" s="200"/>
      <c r="JI6" s="200"/>
      <c r="JJ6" s="200"/>
      <c r="JK6" s="208">
        <f>IT6+1</f>
        <v>2025</v>
      </c>
      <c r="JL6" s="203"/>
      <c r="JM6" s="204"/>
      <c r="JN6" s="205" t="s">
        <v>106</v>
      </c>
      <c r="JO6" s="205" t="str">
        <f t="shared" si="16"/>
        <v>: Pertanian, Peternakan, Perburuan dan Jasa Pertanian</v>
      </c>
      <c r="JP6" s="205"/>
      <c r="JQ6" s="205"/>
      <c r="JR6" s="205"/>
      <c r="JS6" s="207" t="s">
        <v>108</v>
      </c>
      <c r="JT6" s="205"/>
      <c r="JU6" s="206"/>
      <c r="JV6" s="200"/>
      <c r="JW6" s="200"/>
      <c r="JX6" s="200"/>
      <c r="JY6" s="200"/>
      <c r="JZ6" s="200"/>
      <c r="KA6" s="200"/>
      <c r="KB6" s="208">
        <f>JK6+1</f>
        <v>2026</v>
      </c>
      <c r="KC6" s="203"/>
      <c r="KD6" s="204"/>
      <c r="KE6" s="205" t="s">
        <v>106</v>
      </c>
      <c r="KF6" s="205" t="str">
        <f t="shared" si="17"/>
        <v>: Pertanian, Peternakan, Perburuan dan Jasa Pertanian</v>
      </c>
      <c r="KG6" s="205"/>
      <c r="KH6" s="205"/>
      <c r="KI6" s="205"/>
      <c r="KJ6" s="207" t="s">
        <v>108</v>
      </c>
      <c r="KK6" s="205"/>
      <c r="KL6" s="206"/>
      <c r="KM6" s="200"/>
      <c r="KN6" s="200"/>
      <c r="KO6" s="200"/>
      <c r="KP6" s="200"/>
      <c r="KQ6" s="200"/>
      <c r="KR6" s="200"/>
      <c r="KS6" s="208">
        <f>KB6+1</f>
        <v>2027</v>
      </c>
      <c r="KT6" s="203"/>
      <c r="KU6" s="200"/>
    </row>
    <row r="7">
      <c r="A7" s="204"/>
      <c r="B7" s="205" t="s">
        <v>109</v>
      </c>
      <c r="C7" s="209" t="s">
        <v>110</v>
      </c>
      <c r="D7" s="205"/>
      <c r="E7" s="205"/>
      <c r="F7" s="205"/>
      <c r="G7" s="210" t="str">
        <f>"Tahun "&amp;P$6</f>
        <v>Tahun 2010</v>
      </c>
      <c r="H7" s="205"/>
      <c r="I7" s="206"/>
      <c r="J7" s="200"/>
      <c r="K7" s="200"/>
      <c r="L7" s="200"/>
      <c r="M7" s="200"/>
      <c r="N7" s="200"/>
      <c r="O7" s="200"/>
      <c r="P7" s="46"/>
      <c r="Q7" s="202"/>
      <c r="R7" s="204"/>
      <c r="S7" s="205" t="s">
        <v>109</v>
      </c>
      <c r="T7" s="205" t="str">
        <f t="shared" si="1"/>
        <v>: Tanaman Hortikultura Semusim   </v>
      </c>
      <c r="U7" s="205"/>
      <c r="V7" s="205"/>
      <c r="W7" s="205"/>
      <c r="X7" s="210" t="str">
        <f>"Tahun "&amp;AG$6</f>
        <v>Tahun 2011</v>
      </c>
      <c r="Y7" s="205"/>
      <c r="Z7" s="206"/>
      <c r="AA7" s="200"/>
      <c r="AB7" s="200"/>
      <c r="AC7" s="200"/>
      <c r="AD7" s="200"/>
      <c r="AE7" s="200"/>
      <c r="AF7" s="200"/>
      <c r="AG7" s="46"/>
      <c r="AH7" s="202"/>
      <c r="AI7" s="204"/>
      <c r="AJ7" s="205" t="s">
        <v>109</v>
      </c>
      <c r="AK7" s="205" t="str">
        <f t="shared" si="2"/>
        <v>: Tanaman Hortikultura Semusim   </v>
      </c>
      <c r="AL7" s="205"/>
      <c r="AM7" s="205"/>
      <c r="AN7" s="205"/>
      <c r="AO7" s="210" t="str">
        <f>"Tahun "&amp;AX$6</f>
        <v>Tahun 2012</v>
      </c>
      <c r="AP7" s="205"/>
      <c r="AQ7" s="206"/>
      <c r="AR7" s="200"/>
      <c r="AS7" s="200"/>
      <c r="AT7" s="200"/>
      <c r="AU7" s="200"/>
      <c r="AV7" s="200"/>
      <c r="AW7" s="200"/>
      <c r="AX7" s="46"/>
      <c r="AY7" s="202"/>
      <c r="AZ7" s="204"/>
      <c r="BA7" s="205" t="s">
        <v>109</v>
      </c>
      <c r="BB7" s="205" t="str">
        <f t="shared" si="3"/>
        <v>: Tanaman Hortikultura Semusim   </v>
      </c>
      <c r="BC7" s="205"/>
      <c r="BD7" s="205"/>
      <c r="BE7" s="205"/>
      <c r="BF7" s="210" t="str">
        <f>"Tahun "&amp;BO$6</f>
        <v>Tahun 2013</v>
      </c>
      <c r="BG7" s="205"/>
      <c r="BH7" s="206"/>
      <c r="BI7" s="200"/>
      <c r="BJ7" s="200"/>
      <c r="BK7" s="200"/>
      <c r="BL7" s="200"/>
      <c r="BM7" s="200"/>
      <c r="BN7" s="200"/>
      <c r="BO7" s="46"/>
      <c r="BP7" s="202"/>
      <c r="BQ7" s="204"/>
      <c r="BR7" s="205" t="s">
        <v>109</v>
      </c>
      <c r="BS7" s="205" t="str">
        <f t="shared" si="4"/>
        <v>: Tanaman Hortikultura Semusim   </v>
      </c>
      <c r="BT7" s="205"/>
      <c r="BU7" s="205"/>
      <c r="BV7" s="205"/>
      <c r="BW7" s="210" t="str">
        <f>"Tahun "&amp;CF$6</f>
        <v>Tahun 2014</v>
      </c>
      <c r="BX7" s="205"/>
      <c r="BY7" s="206"/>
      <c r="BZ7" s="200"/>
      <c r="CA7" s="200"/>
      <c r="CB7" s="200"/>
      <c r="CC7" s="200"/>
      <c r="CD7" s="200"/>
      <c r="CE7" s="200"/>
      <c r="CF7" s="46"/>
      <c r="CG7" s="202"/>
      <c r="CH7" s="204"/>
      <c r="CI7" s="205" t="s">
        <v>109</v>
      </c>
      <c r="CJ7" s="205" t="str">
        <f t="shared" si="5"/>
        <v>: Tanaman Hortikultura Semusim   </v>
      </c>
      <c r="CK7" s="205"/>
      <c r="CL7" s="205"/>
      <c r="CM7" s="205"/>
      <c r="CN7" s="210" t="str">
        <f>"Tahun "&amp;CW$6</f>
        <v>Tahun 2015</v>
      </c>
      <c r="CO7" s="205"/>
      <c r="CP7" s="206"/>
      <c r="CQ7" s="200"/>
      <c r="CR7" s="200"/>
      <c r="CS7" s="200"/>
      <c r="CT7" s="200"/>
      <c r="CU7" s="200"/>
      <c r="CV7" s="200"/>
      <c r="CW7" s="46"/>
      <c r="CX7" s="202"/>
      <c r="CY7" s="204"/>
      <c r="CZ7" s="205" t="s">
        <v>109</v>
      </c>
      <c r="DA7" s="205" t="str">
        <f t="shared" si="6"/>
        <v>: Tanaman Hortikultura Semusim   </v>
      </c>
      <c r="DB7" s="205"/>
      <c r="DC7" s="205"/>
      <c r="DD7" s="205"/>
      <c r="DE7" s="210" t="str">
        <f>"Tahun "&amp;DN$6</f>
        <v>Tahun 2016</v>
      </c>
      <c r="DF7" s="205"/>
      <c r="DG7" s="206"/>
      <c r="DH7" s="200"/>
      <c r="DI7" s="200"/>
      <c r="DJ7" s="200"/>
      <c r="DK7" s="200"/>
      <c r="DL7" s="200"/>
      <c r="DM7" s="200"/>
      <c r="DN7" s="46"/>
      <c r="DO7" s="202"/>
      <c r="DP7" s="204"/>
      <c r="DQ7" s="205" t="s">
        <v>109</v>
      </c>
      <c r="DR7" s="205" t="str">
        <f t="shared" si="7"/>
        <v>: Tanaman Hortikultura Semusim   </v>
      </c>
      <c r="DS7" s="205"/>
      <c r="DT7" s="205"/>
      <c r="DU7" s="205"/>
      <c r="DV7" s="210" t="str">
        <f>"Tahun "&amp;EE$6</f>
        <v>Tahun 2017</v>
      </c>
      <c r="DW7" s="205"/>
      <c r="DX7" s="206"/>
      <c r="DY7" s="200"/>
      <c r="DZ7" s="200"/>
      <c r="EA7" s="200"/>
      <c r="EB7" s="200"/>
      <c r="EC7" s="200"/>
      <c r="ED7" s="200"/>
      <c r="EE7" s="46"/>
      <c r="EF7" s="202"/>
      <c r="EG7" s="204"/>
      <c r="EH7" s="205" t="s">
        <v>109</v>
      </c>
      <c r="EI7" s="205" t="str">
        <f t="shared" si="8"/>
        <v>: Tanaman Hortikultura Semusim   </v>
      </c>
      <c r="EJ7" s="205"/>
      <c r="EK7" s="205"/>
      <c r="EL7" s="205"/>
      <c r="EM7" s="210" t="str">
        <f>"Tahun "&amp;EV$6</f>
        <v>Tahun 2018</v>
      </c>
      <c r="EN7" s="205"/>
      <c r="EO7" s="206"/>
      <c r="EP7" s="200"/>
      <c r="EQ7" s="200"/>
      <c r="ER7" s="200"/>
      <c r="ES7" s="200"/>
      <c r="ET7" s="200"/>
      <c r="EU7" s="200"/>
      <c r="EV7" s="46"/>
      <c r="EW7" s="202"/>
      <c r="EX7" s="204"/>
      <c r="EY7" s="205" t="s">
        <v>109</v>
      </c>
      <c r="EZ7" s="205" t="str">
        <f t="shared" si="9"/>
        <v>: Tanaman Hortikultura Semusim   </v>
      </c>
      <c r="FA7" s="205"/>
      <c r="FB7" s="205"/>
      <c r="FC7" s="205"/>
      <c r="FD7" s="210" t="str">
        <f>"Tahun "&amp;FM$6</f>
        <v>Tahun 2019</v>
      </c>
      <c r="FE7" s="205"/>
      <c r="FF7" s="206"/>
      <c r="FG7" s="200"/>
      <c r="FH7" s="200"/>
      <c r="FI7" s="200"/>
      <c r="FJ7" s="200"/>
      <c r="FK7" s="200"/>
      <c r="FL7" s="200"/>
      <c r="FM7" s="46"/>
      <c r="FN7" s="202"/>
      <c r="FO7" s="204"/>
      <c r="FP7" s="205" t="s">
        <v>109</v>
      </c>
      <c r="FQ7" s="205" t="str">
        <f t="shared" si="10"/>
        <v>: Tanaman Hortikultura Semusim   </v>
      </c>
      <c r="FR7" s="205"/>
      <c r="FS7" s="205"/>
      <c r="FT7" s="205"/>
      <c r="FU7" s="210" t="str">
        <f>"Tahun "&amp;GD$6</f>
        <v>Tahun 2020</v>
      </c>
      <c r="FV7" s="205"/>
      <c r="FW7" s="206"/>
      <c r="FX7" s="200"/>
      <c r="FY7" s="200"/>
      <c r="FZ7" s="200"/>
      <c r="GA7" s="200"/>
      <c r="GB7" s="200"/>
      <c r="GC7" s="200"/>
      <c r="GD7" s="46"/>
      <c r="GE7" s="202"/>
      <c r="GF7" s="204"/>
      <c r="GG7" s="205" t="s">
        <v>109</v>
      </c>
      <c r="GH7" s="205" t="str">
        <f t="shared" si="11"/>
        <v>: Tanaman Hortikultura Semusim   </v>
      </c>
      <c r="GI7" s="205"/>
      <c r="GJ7" s="205"/>
      <c r="GK7" s="205"/>
      <c r="GL7" s="210" t="str">
        <f>"Tahun "&amp;GU$6</f>
        <v>Tahun 2021</v>
      </c>
      <c r="GM7" s="205"/>
      <c r="GN7" s="206"/>
      <c r="GO7" s="200"/>
      <c r="GP7" s="200"/>
      <c r="GQ7" s="200"/>
      <c r="GR7" s="200"/>
      <c r="GS7" s="200"/>
      <c r="GT7" s="200"/>
      <c r="GU7" s="46"/>
      <c r="GV7" s="202"/>
      <c r="GW7" s="204"/>
      <c r="GX7" s="205" t="s">
        <v>109</v>
      </c>
      <c r="GY7" s="205" t="str">
        <f t="shared" si="12"/>
        <v>: Tanaman Hortikultura Semusim   </v>
      </c>
      <c r="GZ7" s="205"/>
      <c r="HA7" s="205"/>
      <c r="HB7" s="205"/>
      <c r="HC7" s="210" t="str">
        <f>"Tahun "&amp;HL$6</f>
        <v>Tahun 2022</v>
      </c>
      <c r="HD7" s="205"/>
      <c r="HE7" s="206"/>
      <c r="HF7" s="200"/>
      <c r="HG7" s="200"/>
      <c r="HH7" s="200"/>
      <c r="HI7" s="200"/>
      <c r="HJ7" s="200"/>
      <c r="HK7" s="200"/>
      <c r="HL7" s="46"/>
      <c r="HM7" s="202"/>
      <c r="HN7" s="204"/>
      <c r="HO7" s="205" t="s">
        <v>109</v>
      </c>
      <c r="HP7" s="205" t="str">
        <f t="shared" si="13"/>
        <v>: Tanaman Hortikultura Semusim   </v>
      </c>
      <c r="HQ7" s="205"/>
      <c r="HR7" s="205"/>
      <c r="HS7" s="205"/>
      <c r="HT7" s="210" t="str">
        <f>"Tahun "&amp;IC$6</f>
        <v>Tahun 2023</v>
      </c>
      <c r="HU7" s="205"/>
      <c r="HV7" s="206"/>
      <c r="HW7" s="200"/>
      <c r="HX7" s="200"/>
      <c r="HY7" s="200"/>
      <c r="HZ7" s="200"/>
      <c r="IA7" s="200"/>
      <c r="IB7" s="200"/>
      <c r="IC7" s="46"/>
      <c r="ID7" s="202"/>
      <c r="IE7" s="204"/>
      <c r="IF7" s="205" t="s">
        <v>109</v>
      </c>
      <c r="IG7" s="205" t="str">
        <f t="shared" si="14"/>
        <v>: Tanaman Hortikultura Semusim   </v>
      </c>
      <c r="IH7" s="205"/>
      <c r="II7" s="205"/>
      <c r="IJ7" s="205"/>
      <c r="IK7" s="210" t="str">
        <f>"Tahun "&amp;IT$6</f>
        <v>Tahun 2024</v>
      </c>
      <c r="IL7" s="205"/>
      <c r="IM7" s="206"/>
      <c r="IN7" s="200"/>
      <c r="IO7" s="200"/>
      <c r="IP7" s="200"/>
      <c r="IQ7" s="200"/>
      <c r="IR7" s="200"/>
      <c r="IS7" s="200"/>
      <c r="IT7" s="46"/>
      <c r="IU7" s="202"/>
      <c r="IV7" s="204"/>
      <c r="IW7" s="205" t="s">
        <v>109</v>
      </c>
      <c r="IX7" s="205" t="str">
        <f t="shared" si="15"/>
        <v>: Tanaman Hortikultura Semusim   </v>
      </c>
      <c r="IY7" s="205"/>
      <c r="IZ7" s="205"/>
      <c r="JA7" s="205"/>
      <c r="JB7" s="210" t="str">
        <f>"Tahun "&amp;JK$6</f>
        <v>Tahun 2025</v>
      </c>
      <c r="JC7" s="205"/>
      <c r="JD7" s="206"/>
      <c r="JE7" s="200"/>
      <c r="JF7" s="200"/>
      <c r="JG7" s="200"/>
      <c r="JH7" s="200"/>
      <c r="JI7" s="200"/>
      <c r="JJ7" s="200"/>
      <c r="JK7" s="46"/>
      <c r="JL7" s="203"/>
      <c r="JM7" s="204"/>
      <c r="JN7" s="205" t="s">
        <v>109</v>
      </c>
      <c r="JO7" s="205" t="str">
        <f t="shared" si="16"/>
        <v>: Tanaman Hortikultura Semusim   </v>
      </c>
      <c r="JP7" s="205"/>
      <c r="JQ7" s="205"/>
      <c r="JR7" s="205"/>
      <c r="JS7" s="210" t="str">
        <f>"Tahun "&amp;KB$6</f>
        <v>Tahun 2026</v>
      </c>
      <c r="JT7" s="205"/>
      <c r="JU7" s="206"/>
      <c r="JV7" s="200"/>
      <c r="JW7" s="200"/>
      <c r="JX7" s="200"/>
      <c r="JY7" s="200"/>
      <c r="JZ7" s="200"/>
      <c r="KA7" s="200"/>
      <c r="KB7" s="46"/>
      <c r="KC7" s="203"/>
      <c r="KD7" s="204"/>
      <c r="KE7" s="205" t="s">
        <v>109</v>
      </c>
      <c r="KF7" s="205" t="str">
        <f t="shared" si="17"/>
        <v>: Tanaman Hortikultura Semusim   </v>
      </c>
      <c r="KG7" s="205"/>
      <c r="KH7" s="205"/>
      <c r="KI7" s="205"/>
      <c r="KJ7" s="210" t="str">
        <f>"Tahun "&amp;KS$6</f>
        <v>Tahun 2027</v>
      </c>
      <c r="KK7" s="205"/>
      <c r="KL7" s="206"/>
      <c r="KM7" s="200"/>
      <c r="KN7" s="200"/>
      <c r="KO7" s="200"/>
      <c r="KP7" s="200"/>
      <c r="KQ7" s="200"/>
      <c r="KR7" s="200"/>
      <c r="KS7" s="46"/>
      <c r="KT7" s="203"/>
      <c r="KU7" s="200"/>
    </row>
    <row r="8">
      <c r="A8" s="211"/>
      <c r="B8" s="212" t="s">
        <v>111</v>
      </c>
      <c r="C8" s="212" t="s">
        <v>112</v>
      </c>
      <c r="D8" s="212"/>
      <c r="E8" s="212"/>
      <c r="F8" s="212"/>
      <c r="G8" s="212"/>
      <c r="H8" s="212"/>
      <c r="I8" s="213"/>
      <c r="J8" s="200"/>
      <c r="K8" s="200"/>
      <c r="L8" s="200"/>
      <c r="M8" s="200"/>
      <c r="N8" s="200"/>
      <c r="O8" s="200"/>
      <c r="P8" s="200"/>
      <c r="Q8" s="202"/>
      <c r="R8" s="211"/>
      <c r="S8" s="212" t="s">
        <v>111</v>
      </c>
      <c r="T8" s="212" t="str">
        <f t="shared" si="1"/>
        <v>: Revaluasi </v>
      </c>
      <c r="U8" s="212"/>
      <c r="V8" s="212"/>
      <c r="W8" s="212"/>
      <c r="X8" s="212"/>
      <c r="Y8" s="212"/>
      <c r="Z8" s="213"/>
      <c r="AA8" s="200"/>
      <c r="AB8" s="200"/>
      <c r="AC8" s="200"/>
      <c r="AD8" s="200"/>
      <c r="AE8" s="200"/>
      <c r="AF8" s="200"/>
      <c r="AG8" s="200"/>
      <c r="AH8" s="202"/>
      <c r="AI8" s="211"/>
      <c r="AJ8" s="212" t="s">
        <v>111</v>
      </c>
      <c r="AK8" s="212" t="str">
        <f t="shared" si="2"/>
        <v>: Revaluasi </v>
      </c>
      <c r="AL8" s="212"/>
      <c r="AM8" s="212"/>
      <c r="AN8" s="212"/>
      <c r="AO8" s="212"/>
      <c r="AP8" s="212"/>
      <c r="AQ8" s="213"/>
      <c r="AR8" s="200"/>
      <c r="AS8" s="200"/>
      <c r="AT8" s="200"/>
      <c r="AU8" s="200"/>
      <c r="AV8" s="200"/>
      <c r="AW8" s="200"/>
      <c r="AX8" s="200"/>
      <c r="AY8" s="202"/>
      <c r="AZ8" s="211"/>
      <c r="BA8" s="212" t="s">
        <v>111</v>
      </c>
      <c r="BB8" s="212" t="str">
        <f t="shared" si="3"/>
        <v>: Revaluasi </v>
      </c>
      <c r="BC8" s="212"/>
      <c r="BD8" s="212"/>
      <c r="BE8" s="212"/>
      <c r="BF8" s="212"/>
      <c r="BG8" s="212"/>
      <c r="BH8" s="213"/>
      <c r="BI8" s="200"/>
      <c r="BJ8" s="200"/>
      <c r="BK8" s="200"/>
      <c r="BL8" s="200"/>
      <c r="BM8" s="200"/>
      <c r="BN8" s="200"/>
      <c r="BO8" s="200"/>
      <c r="BP8" s="202"/>
      <c r="BQ8" s="211"/>
      <c r="BR8" s="212" t="s">
        <v>111</v>
      </c>
      <c r="BS8" s="212" t="str">
        <f t="shared" si="4"/>
        <v>: Revaluasi </v>
      </c>
      <c r="BT8" s="212"/>
      <c r="BU8" s="212"/>
      <c r="BV8" s="212"/>
      <c r="BW8" s="212"/>
      <c r="BX8" s="212"/>
      <c r="BY8" s="213"/>
      <c r="BZ8" s="200"/>
      <c r="CA8" s="200"/>
      <c r="CB8" s="200"/>
      <c r="CC8" s="200"/>
      <c r="CD8" s="200"/>
      <c r="CE8" s="200"/>
      <c r="CF8" s="200"/>
      <c r="CG8" s="202"/>
      <c r="CH8" s="211"/>
      <c r="CI8" s="212" t="s">
        <v>111</v>
      </c>
      <c r="CJ8" s="212" t="str">
        <f t="shared" si="5"/>
        <v>: Revaluasi </v>
      </c>
      <c r="CK8" s="212"/>
      <c r="CL8" s="212"/>
      <c r="CM8" s="212"/>
      <c r="CN8" s="212"/>
      <c r="CO8" s="212"/>
      <c r="CP8" s="213"/>
      <c r="CQ8" s="200"/>
      <c r="CR8" s="200"/>
      <c r="CS8" s="200"/>
      <c r="CT8" s="200"/>
      <c r="CU8" s="200"/>
      <c r="CV8" s="200"/>
      <c r="CW8" s="200"/>
      <c r="CX8" s="202"/>
      <c r="CY8" s="211"/>
      <c r="CZ8" s="212" t="s">
        <v>111</v>
      </c>
      <c r="DA8" s="212" t="str">
        <f t="shared" si="6"/>
        <v>: Revaluasi </v>
      </c>
      <c r="DB8" s="212"/>
      <c r="DC8" s="212"/>
      <c r="DD8" s="212"/>
      <c r="DE8" s="212"/>
      <c r="DF8" s="212"/>
      <c r="DG8" s="213"/>
      <c r="DH8" s="200"/>
      <c r="DI8" s="200"/>
      <c r="DJ8" s="200"/>
      <c r="DK8" s="200"/>
      <c r="DL8" s="200"/>
      <c r="DM8" s="200"/>
      <c r="DN8" s="200"/>
      <c r="DO8" s="202"/>
      <c r="DP8" s="211"/>
      <c r="DQ8" s="212" t="s">
        <v>111</v>
      </c>
      <c r="DR8" s="212" t="str">
        <f t="shared" si="7"/>
        <v>: Revaluasi </v>
      </c>
      <c r="DS8" s="212"/>
      <c r="DT8" s="212"/>
      <c r="DU8" s="212"/>
      <c r="DV8" s="212"/>
      <c r="DW8" s="212"/>
      <c r="DX8" s="213"/>
      <c r="DY8" s="200"/>
      <c r="DZ8" s="200"/>
      <c r="EA8" s="200"/>
      <c r="EB8" s="200"/>
      <c r="EC8" s="200"/>
      <c r="ED8" s="200"/>
      <c r="EE8" s="200"/>
      <c r="EF8" s="202"/>
      <c r="EG8" s="211"/>
      <c r="EH8" s="212" t="s">
        <v>111</v>
      </c>
      <c r="EI8" s="212" t="str">
        <f t="shared" si="8"/>
        <v>: Revaluasi </v>
      </c>
      <c r="EJ8" s="212"/>
      <c r="EK8" s="212"/>
      <c r="EL8" s="212"/>
      <c r="EM8" s="212"/>
      <c r="EN8" s="212"/>
      <c r="EO8" s="213"/>
      <c r="EP8" s="200"/>
      <c r="EQ8" s="200"/>
      <c r="ER8" s="200"/>
      <c r="ES8" s="200"/>
      <c r="ET8" s="200"/>
      <c r="EU8" s="200"/>
      <c r="EV8" s="200"/>
      <c r="EW8" s="202"/>
      <c r="EX8" s="211"/>
      <c r="EY8" s="212" t="s">
        <v>111</v>
      </c>
      <c r="EZ8" s="212" t="str">
        <f t="shared" si="9"/>
        <v>: Revaluasi </v>
      </c>
      <c r="FA8" s="212"/>
      <c r="FB8" s="212"/>
      <c r="FC8" s="212"/>
      <c r="FD8" s="212"/>
      <c r="FE8" s="212"/>
      <c r="FF8" s="213"/>
      <c r="FG8" s="200"/>
      <c r="FH8" s="200"/>
      <c r="FI8" s="200"/>
      <c r="FJ8" s="200"/>
      <c r="FK8" s="200"/>
      <c r="FL8" s="200"/>
      <c r="FM8" s="200"/>
      <c r="FN8" s="202"/>
      <c r="FO8" s="211"/>
      <c r="FP8" s="212" t="s">
        <v>111</v>
      </c>
      <c r="FQ8" s="212" t="str">
        <f t="shared" si="10"/>
        <v>: Revaluasi </v>
      </c>
      <c r="FR8" s="212"/>
      <c r="FS8" s="212"/>
      <c r="FT8" s="212"/>
      <c r="FU8" s="212"/>
      <c r="FV8" s="212"/>
      <c r="FW8" s="213"/>
      <c r="FX8" s="200"/>
      <c r="FY8" s="200"/>
      <c r="FZ8" s="200"/>
      <c r="GA8" s="200"/>
      <c r="GB8" s="200"/>
      <c r="GC8" s="200"/>
      <c r="GD8" s="200"/>
      <c r="GE8" s="202"/>
      <c r="GF8" s="211"/>
      <c r="GG8" s="212" t="s">
        <v>111</v>
      </c>
      <c r="GH8" s="212" t="str">
        <f t="shared" si="11"/>
        <v>: Revaluasi </v>
      </c>
      <c r="GI8" s="212"/>
      <c r="GJ8" s="212"/>
      <c r="GK8" s="212"/>
      <c r="GL8" s="212"/>
      <c r="GM8" s="212"/>
      <c r="GN8" s="213"/>
      <c r="GO8" s="200"/>
      <c r="GP8" s="200"/>
      <c r="GQ8" s="200"/>
      <c r="GR8" s="200"/>
      <c r="GS8" s="200"/>
      <c r="GT8" s="200"/>
      <c r="GU8" s="200"/>
      <c r="GV8" s="202"/>
      <c r="GW8" s="211"/>
      <c r="GX8" s="212" t="s">
        <v>111</v>
      </c>
      <c r="GY8" s="212" t="str">
        <f t="shared" si="12"/>
        <v>: Revaluasi </v>
      </c>
      <c r="GZ8" s="212"/>
      <c r="HA8" s="212"/>
      <c r="HB8" s="212"/>
      <c r="HC8" s="212"/>
      <c r="HD8" s="212"/>
      <c r="HE8" s="213"/>
      <c r="HF8" s="200"/>
      <c r="HG8" s="200"/>
      <c r="HH8" s="200"/>
      <c r="HI8" s="200"/>
      <c r="HJ8" s="200"/>
      <c r="HK8" s="200"/>
      <c r="HL8" s="200"/>
      <c r="HM8" s="202"/>
      <c r="HN8" s="211"/>
      <c r="HO8" s="212" t="s">
        <v>111</v>
      </c>
      <c r="HP8" s="212" t="str">
        <f t="shared" si="13"/>
        <v>: Revaluasi </v>
      </c>
      <c r="HQ8" s="212"/>
      <c r="HR8" s="212"/>
      <c r="HS8" s="212"/>
      <c r="HT8" s="212"/>
      <c r="HU8" s="212"/>
      <c r="HV8" s="213"/>
      <c r="HW8" s="200"/>
      <c r="HX8" s="200"/>
      <c r="HY8" s="200"/>
      <c r="HZ8" s="200"/>
      <c r="IA8" s="200"/>
      <c r="IB8" s="200"/>
      <c r="IC8" s="200"/>
      <c r="ID8" s="202"/>
      <c r="IE8" s="211"/>
      <c r="IF8" s="212" t="s">
        <v>111</v>
      </c>
      <c r="IG8" s="212" t="str">
        <f t="shared" si="14"/>
        <v>: Revaluasi </v>
      </c>
      <c r="IH8" s="212"/>
      <c r="II8" s="212"/>
      <c r="IJ8" s="212"/>
      <c r="IK8" s="212"/>
      <c r="IL8" s="212"/>
      <c r="IM8" s="213"/>
      <c r="IN8" s="200"/>
      <c r="IO8" s="200"/>
      <c r="IP8" s="200"/>
      <c r="IQ8" s="200"/>
      <c r="IR8" s="200"/>
      <c r="IS8" s="200"/>
      <c r="IT8" s="200"/>
      <c r="IU8" s="202"/>
      <c r="IV8" s="211"/>
      <c r="IW8" s="212" t="s">
        <v>111</v>
      </c>
      <c r="IX8" s="212" t="str">
        <f t="shared" si="15"/>
        <v>: Revaluasi </v>
      </c>
      <c r="IY8" s="212"/>
      <c r="IZ8" s="212"/>
      <c r="JA8" s="212"/>
      <c r="JB8" s="212"/>
      <c r="JC8" s="212"/>
      <c r="JD8" s="213"/>
      <c r="JE8" s="200"/>
      <c r="JF8" s="200"/>
      <c r="JG8" s="200"/>
      <c r="JH8" s="200"/>
      <c r="JI8" s="200"/>
      <c r="JJ8" s="200"/>
      <c r="JK8" s="200"/>
      <c r="JL8" s="202"/>
      <c r="JM8" s="211"/>
      <c r="JN8" s="212" t="s">
        <v>111</v>
      </c>
      <c r="JO8" s="212" t="str">
        <f t="shared" si="16"/>
        <v>: Revaluasi </v>
      </c>
      <c r="JP8" s="212"/>
      <c r="JQ8" s="212"/>
      <c r="JR8" s="212"/>
      <c r="JS8" s="212"/>
      <c r="JT8" s="212"/>
      <c r="JU8" s="213"/>
      <c r="JV8" s="200"/>
      <c r="JW8" s="200"/>
      <c r="JX8" s="200"/>
      <c r="JY8" s="200"/>
      <c r="JZ8" s="200"/>
      <c r="KA8" s="200"/>
      <c r="KB8" s="200"/>
      <c r="KC8" s="202"/>
      <c r="KD8" s="211"/>
      <c r="KE8" s="212" t="s">
        <v>111</v>
      </c>
      <c r="KF8" s="212" t="str">
        <f t="shared" si="17"/>
        <v>: Revaluasi </v>
      </c>
      <c r="KG8" s="212"/>
      <c r="KH8" s="212"/>
      <c r="KI8" s="212"/>
      <c r="KJ8" s="212"/>
      <c r="KK8" s="212"/>
      <c r="KL8" s="213"/>
      <c r="KM8" s="200"/>
      <c r="KN8" s="200"/>
      <c r="KO8" s="200"/>
      <c r="KP8" s="200"/>
      <c r="KQ8" s="200"/>
      <c r="KR8" s="200"/>
      <c r="KS8" s="200"/>
      <c r="KT8" s="202"/>
      <c r="KU8" s="200"/>
    </row>
    <row r="9">
      <c r="A9" s="195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9"/>
      <c r="R9" s="195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9"/>
      <c r="AI9" s="195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9"/>
      <c r="AZ9" s="195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9"/>
      <c r="BQ9" s="195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  <c r="CF9" s="188"/>
      <c r="CG9" s="189"/>
      <c r="CH9" s="195"/>
      <c r="CI9" s="188"/>
      <c r="CJ9" s="188"/>
      <c r="CK9" s="188"/>
      <c r="CL9" s="188"/>
      <c r="CM9" s="188"/>
      <c r="CN9" s="188"/>
      <c r="CO9" s="188"/>
      <c r="CP9" s="188"/>
      <c r="CQ9" s="188"/>
      <c r="CR9" s="188"/>
      <c r="CS9" s="188"/>
      <c r="CT9" s="188"/>
      <c r="CU9" s="188"/>
      <c r="CV9" s="188"/>
      <c r="CW9" s="188"/>
      <c r="CX9" s="189"/>
      <c r="CY9" s="195"/>
      <c r="CZ9" s="188"/>
      <c r="DA9" s="188"/>
      <c r="DB9" s="188"/>
      <c r="DC9" s="188"/>
      <c r="DD9" s="188"/>
      <c r="DE9" s="188"/>
      <c r="DF9" s="188"/>
      <c r="DG9" s="188"/>
      <c r="DH9" s="188"/>
      <c r="DI9" s="188"/>
      <c r="DJ9" s="188"/>
      <c r="DK9" s="188"/>
      <c r="DL9" s="188"/>
      <c r="DM9" s="188"/>
      <c r="DN9" s="188"/>
      <c r="DO9" s="189"/>
      <c r="DP9" s="195"/>
      <c r="DQ9" s="188"/>
      <c r="DR9" s="188"/>
      <c r="DS9" s="188"/>
      <c r="DT9" s="188"/>
      <c r="DU9" s="188"/>
      <c r="DV9" s="188"/>
      <c r="DW9" s="188"/>
      <c r="DX9" s="188"/>
      <c r="DY9" s="188"/>
      <c r="DZ9" s="188"/>
      <c r="EA9" s="188"/>
      <c r="EB9" s="188"/>
      <c r="EC9" s="188"/>
      <c r="ED9" s="188"/>
      <c r="EE9" s="188"/>
      <c r="EF9" s="189"/>
      <c r="EG9" s="195"/>
      <c r="EH9" s="188"/>
      <c r="EI9" s="188"/>
      <c r="EJ9" s="188"/>
      <c r="EK9" s="188"/>
      <c r="EL9" s="188"/>
      <c r="EM9" s="188"/>
      <c r="EN9" s="188"/>
      <c r="EO9" s="188"/>
      <c r="EP9" s="188"/>
      <c r="EQ9" s="188"/>
      <c r="ER9" s="188"/>
      <c r="ES9" s="188"/>
      <c r="ET9" s="188"/>
      <c r="EU9" s="188"/>
      <c r="EV9" s="188"/>
      <c r="EW9" s="189"/>
      <c r="EX9" s="195"/>
      <c r="EY9" s="188"/>
      <c r="EZ9" s="188"/>
      <c r="FA9" s="188"/>
      <c r="FB9" s="188"/>
      <c r="FC9" s="188"/>
      <c r="FD9" s="188"/>
      <c r="FE9" s="188"/>
      <c r="FF9" s="188"/>
      <c r="FG9" s="188"/>
      <c r="FH9" s="188"/>
      <c r="FI9" s="188"/>
      <c r="FJ9" s="188"/>
      <c r="FK9" s="188"/>
      <c r="FL9" s="188"/>
      <c r="FM9" s="188"/>
      <c r="FN9" s="189"/>
      <c r="FO9" s="195"/>
      <c r="FP9" s="188"/>
      <c r="FQ9" s="188"/>
      <c r="FR9" s="188"/>
      <c r="FS9" s="188"/>
      <c r="FT9" s="188"/>
      <c r="FU9" s="188"/>
      <c r="FV9" s="188"/>
      <c r="FW9" s="188"/>
      <c r="FX9" s="188"/>
      <c r="FY9" s="188"/>
      <c r="FZ9" s="188"/>
      <c r="GA9" s="188"/>
      <c r="GB9" s="188"/>
      <c r="GC9" s="188"/>
      <c r="GD9" s="188"/>
      <c r="GE9" s="189"/>
      <c r="GF9" s="195"/>
      <c r="GG9" s="188"/>
      <c r="GH9" s="188"/>
      <c r="GI9" s="188"/>
      <c r="GJ9" s="188"/>
      <c r="GK9" s="188"/>
      <c r="GL9" s="188"/>
      <c r="GM9" s="188"/>
      <c r="GN9" s="188"/>
      <c r="GO9" s="188"/>
      <c r="GP9" s="188"/>
      <c r="GQ9" s="188"/>
      <c r="GR9" s="188"/>
      <c r="GS9" s="188"/>
      <c r="GT9" s="188"/>
      <c r="GU9" s="188"/>
      <c r="GV9" s="189"/>
      <c r="GW9" s="195"/>
      <c r="GX9" s="188"/>
      <c r="GY9" s="188"/>
      <c r="GZ9" s="188"/>
      <c r="HA9" s="188"/>
      <c r="HB9" s="188"/>
      <c r="HC9" s="188"/>
      <c r="HD9" s="188"/>
      <c r="HE9" s="188"/>
      <c r="HF9" s="188"/>
      <c r="HG9" s="188"/>
      <c r="HH9" s="188"/>
      <c r="HI9" s="188"/>
      <c r="HJ9" s="188"/>
      <c r="HK9" s="188"/>
      <c r="HL9" s="188"/>
      <c r="HM9" s="189"/>
      <c r="HN9" s="195"/>
      <c r="HO9" s="188"/>
      <c r="HP9" s="188"/>
      <c r="HQ9" s="188"/>
      <c r="HR9" s="188"/>
      <c r="HS9" s="188"/>
      <c r="HT9" s="188"/>
      <c r="HU9" s="188"/>
      <c r="HV9" s="188"/>
      <c r="HW9" s="188"/>
      <c r="HX9" s="188"/>
      <c r="HY9" s="188"/>
      <c r="HZ9" s="188"/>
      <c r="IA9" s="188"/>
      <c r="IB9" s="188"/>
      <c r="IC9" s="188"/>
      <c r="ID9" s="189"/>
      <c r="IE9" s="195"/>
      <c r="IF9" s="188"/>
      <c r="IG9" s="188"/>
      <c r="IH9" s="188"/>
      <c r="II9" s="188"/>
      <c r="IJ9" s="188"/>
      <c r="IK9" s="188"/>
      <c r="IL9" s="188"/>
      <c r="IM9" s="188"/>
      <c r="IN9" s="188"/>
      <c r="IO9" s="188"/>
      <c r="IP9" s="188"/>
      <c r="IQ9" s="188"/>
      <c r="IR9" s="188"/>
      <c r="IS9" s="188"/>
      <c r="IT9" s="188"/>
      <c r="IU9" s="189"/>
      <c r="IV9" s="195"/>
      <c r="IW9" s="188"/>
      <c r="IX9" s="188"/>
      <c r="IY9" s="188"/>
      <c r="IZ9" s="188"/>
      <c r="JA9" s="188"/>
      <c r="JB9" s="188"/>
      <c r="JC9" s="188"/>
      <c r="JD9" s="188"/>
      <c r="JE9" s="188"/>
      <c r="JF9" s="188"/>
      <c r="JG9" s="188"/>
      <c r="JH9" s="188"/>
      <c r="JI9" s="188"/>
      <c r="JJ9" s="188"/>
      <c r="JK9" s="188"/>
      <c r="JL9" s="189"/>
      <c r="JM9" s="195"/>
      <c r="JN9" s="188"/>
      <c r="JO9" s="188"/>
      <c r="JP9" s="188"/>
      <c r="JQ9" s="188"/>
      <c r="JR9" s="188"/>
      <c r="JS9" s="188"/>
      <c r="JT9" s="188"/>
      <c r="JU9" s="188"/>
      <c r="JV9" s="188"/>
      <c r="JW9" s="188"/>
      <c r="JX9" s="188"/>
      <c r="JY9" s="188"/>
      <c r="JZ9" s="188"/>
      <c r="KA9" s="188"/>
      <c r="KB9" s="188"/>
      <c r="KC9" s="189"/>
      <c r="KD9" s="195"/>
      <c r="KE9" s="188"/>
      <c r="KF9" s="188"/>
      <c r="KG9" s="188"/>
      <c r="KH9" s="188"/>
      <c r="KI9" s="188"/>
      <c r="KJ9" s="188"/>
      <c r="KK9" s="188"/>
      <c r="KL9" s="188"/>
      <c r="KM9" s="188"/>
      <c r="KN9" s="188"/>
      <c r="KO9" s="188"/>
      <c r="KP9" s="188"/>
      <c r="KQ9" s="188"/>
      <c r="KR9" s="188"/>
      <c r="KS9" s="188"/>
      <c r="KT9" s="189"/>
      <c r="KU9" s="188"/>
    </row>
    <row r="10" ht="33.75" customHeight="1">
      <c r="A10" s="214" t="s">
        <v>113</v>
      </c>
      <c r="B10" s="215" t="s">
        <v>114</v>
      </c>
      <c r="C10" s="216" t="s">
        <v>115</v>
      </c>
      <c r="D10" s="217"/>
      <c r="E10" s="217"/>
      <c r="F10" s="217"/>
      <c r="G10" s="218"/>
      <c r="H10" s="216" t="s">
        <v>116</v>
      </c>
      <c r="I10" s="218"/>
      <c r="J10" s="216" t="s">
        <v>117</v>
      </c>
      <c r="K10" s="217"/>
      <c r="L10" s="218"/>
      <c r="M10" s="215" t="s">
        <v>118</v>
      </c>
      <c r="N10" s="219" t="s">
        <v>119</v>
      </c>
      <c r="O10" s="218"/>
      <c r="P10" s="220" t="s">
        <v>120</v>
      </c>
      <c r="Q10" s="221"/>
      <c r="R10" s="214" t="s">
        <v>113</v>
      </c>
      <c r="S10" s="215" t="s">
        <v>114</v>
      </c>
      <c r="T10" s="216" t="s">
        <v>115</v>
      </c>
      <c r="U10" s="217"/>
      <c r="V10" s="217"/>
      <c r="W10" s="217"/>
      <c r="X10" s="218"/>
      <c r="Y10" s="216" t="s">
        <v>116</v>
      </c>
      <c r="Z10" s="218"/>
      <c r="AA10" s="216" t="s">
        <v>117</v>
      </c>
      <c r="AB10" s="217"/>
      <c r="AC10" s="218"/>
      <c r="AD10" s="215" t="s">
        <v>118</v>
      </c>
      <c r="AE10" s="219" t="s">
        <v>119</v>
      </c>
      <c r="AF10" s="218"/>
      <c r="AG10" s="220" t="s">
        <v>120</v>
      </c>
      <c r="AH10" s="221"/>
      <c r="AI10" s="214" t="s">
        <v>113</v>
      </c>
      <c r="AJ10" s="215" t="s">
        <v>114</v>
      </c>
      <c r="AK10" s="216" t="s">
        <v>115</v>
      </c>
      <c r="AL10" s="217"/>
      <c r="AM10" s="217"/>
      <c r="AN10" s="217"/>
      <c r="AO10" s="218"/>
      <c r="AP10" s="216" t="s">
        <v>116</v>
      </c>
      <c r="AQ10" s="218"/>
      <c r="AR10" s="216" t="s">
        <v>117</v>
      </c>
      <c r="AS10" s="217"/>
      <c r="AT10" s="218"/>
      <c r="AU10" s="215" t="s">
        <v>118</v>
      </c>
      <c r="AV10" s="219" t="s">
        <v>119</v>
      </c>
      <c r="AW10" s="218"/>
      <c r="AX10" s="220" t="s">
        <v>120</v>
      </c>
      <c r="AY10" s="221"/>
      <c r="AZ10" s="214" t="s">
        <v>113</v>
      </c>
      <c r="BA10" s="215" t="s">
        <v>114</v>
      </c>
      <c r="BB10" s="216" t="s">
        <v>115</v>
      </c>
      <c r="BC10" s="217"/>
      <c r="BD10" s="217"/>
      <c r="BE10" s="217"/>
      <c r="BF10" s="218"/>
      <c r="BG10" s="216" t="s">
        <v>116</v>
      </c>
      <c r="BH10" s="218"/>
      <c r="BI10" s="216" t="s">
        <v>117</v>
      </c>
      <c r="BJ10" s="217"/>
      <c r="BK10" s="218"/>
      <c r="BL10" s="215" t="s">
        <v>118</v>
      </c>
      <c r="BM10" s="219" t="s">
        <v>119</v>
      </c>
      <c r="BN10" s="218"/>
      <c r="BO10" s="220" t="s">
        <v>120</v>
      </c>
      <c r="BP10" s="221"/>
      <c r="BQ10" s="214" t="s">
        <v>113</v>
      </c>
      <c r="BR10" s="215" t="s">
        <v>114</v>
      </c>
      <c r="BS10" s="216" t="s">
        <v>115</v>
      </c>
      <c r="BT10" s="217"/>
      <c r="BU10" s="217"/>
      <c r="BV10" s="217"/>
      <c r="BW10" s="218"/>
      <c r="BX10" s="216" t="s">
        <v>116</v>
      </c>
      <c r="BY10" s="218"/>
      <c r="BZ10" s="216" t="s">
        <v>117</v>
      </c>
      <c r="CA10" s="217"/>
      <c r="CB10" s="218"/>
      <c r="CC10" s="215" t="s">
        <v>118</v>
      </c>
      <c r="CD10" s="219" t="s">
        <v>119</v>
      </c>
      <c r="CE10" s="218"/>
      <c r="CF10" s="220" t="s">
        <v>120</v>
      </c>
      <c r="CG10" s="221"/>
      <c r="CH10" s="214" t="s">
        <v>113</v>
      </c>
      <c r="CI10" s="215" t="s">
        <v>114</v>
      </c>
      <c r="CJ10" s="216" t="s">
        <v>115</v>
      </c>
      <c r="CK10" s="217"/>
      <c r="CL10" s="217"/>
      <c r="CM10" s="217"/>
      <c r="CN10" s="218"/>
      <c r="CO10" s="216" t="s">
        <v>116</v>
      </c>
      <c r="CP10" s="218"/>
      <c r="CQ10" s="216" t="s">
        <v>117</v>
      </c>
      <c r="CR10" s="217"/>
      <c r="CS10" s="218"/>
      <c r="CT10" s="215" t="s">
        <v>118</v>
      </c>
      <c r="CU10" s="219" t="s">
        <v>119</v>
      </c>
      <c r="CV10" s="218"/>
      <c r="CW10" s="220" t="s">
        <v>120</v>
      </c>
      <c r="CX10" s="221"/>
      <c r="CY10" s="214" t="s">
        <v>113</v>
      </c>
      <c r="CZ10" s="215" t="s">
        <v>114</v>
      </c>
      <c r="DA10" s="216" t="s">
        <v>115</v>
      </c>
      <c r="DB10" s="217"/>
      <c r="DC10" s="217"/>
      <c r="DD10" s="217"/>
      <c r="DE10" s="218"/>
      <c r="DF10" s="216" t="s">
        <v>116</v>
      </c>
      <c r="DG10" s="218"/>
      <c r="DH10" s="216" t="s">
        <v>117</v>
      </c>
      <c r="DI10" s="217"/>
      <c r="DJ10" s="218"/>
      <c r="DK10" s="215" t="s">
        <v>118</v>
      </c>
      <c r="DL10" s="219" t="s">
        <v>119</v>
      </c>
      <c r="DM10" s="218"/>
      <c r="DN10" s="220" t="s">
        <v>120</v>
      </c>
      <c r="DO10" s="221"/>
      <c r="DP10" s="214" t="s">
        <v>113</v>
      </c>
      <c r="DQ10" s="215" t="s">
        <v>114</v>
      </c>
      <c r="DR10" s="216" t="s">
        <v>115</v>
      </c>
      <c r="DS10" s="217"/>
      <c r="DT10" s="217"/>
      <c r="DU10" s="217"/>
      <c r="DV10" s="218"/>
      <c r="DW10" s="216" t="s">
        <v>116</v>
      </c>
      <c r="DX10" s="218"/>
      <c r="DY10" s="216" t="s">
        <v>117</v>
      </c>
      <c r="DZ10" s="217"/>
      <c r="EA10" s="218"/>
      <c r="EB10" s="215" t="s">
        <v>118</v>
      </c>
      <c r="EC10" s="219" t="s">
        <v>119</v>
      </c>
      <c r="ED10" s="218"/>
      <c r="EE10" s="220" t="s">
        <v>120</v>
      </c>
      <c r="EF10" s="221"/>
      <c r="EG10" s="214" t="s">
        <v>113</v>
      </c>
      <c r="EH10" s="215" t="s">
        <v>114</v>
      </c>
      <c r="EI10" s="216" t="s">
        <v>115</v>
      </c>
      <c r="EJ10" s="217"/>
      <c r="EK10" s="217"/>
      <c r="EL10" s="217"/>
      <c r="EM10" s="218"/>
      <c r="EN10" s="216" t="s">
        <v>116</v>
      </c>
      <c r="EO10" s="218"/>
      <c r="EP10" s="216" t="s">
        <v>117</v>
      </c>
      <c r="EQ10" s="217"/>
      <c r="ER10" s="218"/>
      <c r="ES10" s="215" t="s">
        <v>118</v>
      </c>
      <c r="ET10" s="219" t="s">
        <v>119</v>
      </c>
      <c r="EU10" s="218"/>
      <c r="EV10" s="220" t="s">
        <v>120</v>
      </c>
      <c r="EW10" s="221"/>
      <c r="EX10" s="214" t="s">
        <v>113</v>
      </c>
      <c r="EY10" s="215" t="s">
        <v>114</v>
      </c>
      <c r="EZ10" s="216" t="s">
        <v>115</v>
      </c>
      <c r="FA10" s="217"/>
      <c r="FB10" s="217"/>
      <c r="FC10" s="217"/>
      <c r="FD10" s="218"/>
      <c r="FE10" s="216" t="s">
        <v>116</v>
      </c>
      <c r="FF10" s="218"/>
      <c r="FG10" s="216" t="s">
        <v>117</v>
      </c>
      <c r="FH10" s="217"/>
      <c r="FI10" s="218"/>
      <c r="FJ10" s="215" t="s">
        <v>118</v>
      </c>
      <c r="FK10" s="219" t="s">
        <v>119</v>
      </c>
      <c r="FL10" s="218"/>
      <c r="FM10" s="220" t="s">
        <v>120</v>
      </c>
      <c r="FN10" s="221"/>
      <c r="FO10" s="214" t="s">
        <v>113</v>
      </c>
      <c r="FP10" s="215" t="s">
        <v>114</v>
      </c>
      <c r="FQ10" s="216" t="s">
        <v>115</v>
      </c>
      <c r="FR10" s="217"/>
      <c r="FS10" s="217"/>
      <c r="FT10" s="217"/>
      <c r="FU10" s="218"/>
      <c r="FV10" s="216" t="s">
        <v>116</v>
      </c>
      <c r="FW10" s="218"/>
      <c r="FX10" s="216" t="s">
        <v>117</v>
      </c>
      <c r="FY10" s="217"/>
      <c r="FZ10" s="218"/>
      <c r="GA10" s="215" t="s">
        <v>118</v>
      </c>
      <c r="GB10" s="219" t="s">
        <v>119</v>
      </c>
      <c r="GC10" s="218"/>
      <c r="GD10" s="220" t="s">
        <v>120</v>
      </c>
      <c r="GE10" s="221"/>
      <c r="GF10" s="214" t="s">
        <v>113</v>
      </c>
      <c r="GG10" s="215" t="s">
        <v>114</v>
      </c>
      <c r="GH10" s="216" t="s">
        <v>115</v>
      </c>
      <c r="GI10" s="217"/>
      <c r="GJ10" s="217"/>
      <c r="GK10" s="217"/>
      <c r="GL10" s="218"/>
      <c r="GM10" s="216" t="s">
        <v>116</v>
      </c>
      <c r="GN10" s="218"/>
      <c r="GO10" s="216" t="s">
        <v>117</v>
      </c>
      <c r="GP10" s="217"/>
      <c r="GQ10" s="218"/>
      <c r="GR10" s="215" t="s">
        <v>118</v>
      </c>
      <c r="GS10" s="219" t="s">
        <v>119</v>
      </c>
      <c r="GT10" s="218"/>
      <c r="GU10" s="220" t="s">
        <v>120</v>
      </c>
      <c r="GV10" s="221"/>
      <c r="GW10" s="214" t="s">
        <v>113</v>
      </c>
      <c r="GX10" s="215" t="s">
        <v>114</v>
      </c>
      <c r="GY10" s="216" t="s">
        <v>115</v>
      </c>
      <c r="GZ10" s="217"/>
      <c r="HA10" s="217"/>
      <c r="HB10" s="217"/>
      <c r="HC10" s="218"/>
      <c r="HD10" s="216" t="s">
        <v>116</v>
      </c>
      <c r="HE10" s="218"/>
      <c r="HF10" s="216" t="s">
        <v>117</v>
      </c>
      <c r="HG10" s="217"/>
      <c r="HH10" s="218"/>
      <c r="HI10" s="215" t="s">
        <v>118</v>
      </c>
      <c r="HJ10" s="219" t="s">
        <v>119</v>
      </c>
      <c r="HK10" s="218"/>
      <c r="HL10" s="220" t="s">
        <v>120</v>
      </c>
      <c r="HM10" s="221"/>
      <c r="HN10" s="214" t="s">
        <v>113</v>
      </c>
      <c r="HO10" s="215" t="s">
        <v>114</v>
      </c>
      <c r="HP10" s="216" t="s">
        <v>115</v>
      </c>
      <c r="HQ10" s="217"/>
      <c r="HR10" s="217"/>
      <c r="HS10" s="217"/>
      <c r="HT10" s="218"/>
      <c r="HU10" s="216" t="s">
        <v>116</v>
      </c>
      <c r="HV10" s="218"/>
      <c r="HW10" s="216" t="s">
        <v>117</v>
      </c>
      <c r="HX10" s="217"/>
      <c r="HY10" s="218"/>
      <c r="HZ10" s="215" t="s">
        <v>118</v>
      </c>
      <c r="IA10" s="219" t="s">
        <v>119</v>
      </c>
      <c r="IB10" s="218"/>
      <c r="IC10" s="220" t="s">
        <v>120</v>
      </c>
      <c r="ID10" s="221"/>
      <c r="IE10" s="214" t="s">
        <v>113</v>
      </c>
      <c r="IF10" s="215" t="s">
        <v>114</v>
      </c>
      <c r="IG10" s="216" t="s">
        <v>115</v>
      </c>
      <c r="IH10" s="217"/>
      <c r="II10" s="217"/>
      <c r="IJ10" s="217"/>
      <c r="IK10" s="218"/>
      <c r="IL10" s="216" t="s">
        <v>116</v>
      </c>
      <c r="IM10" s="218"/>
      <c r="IN10" s="216" t="s">
        <v>117</v>
      </c>
      <c r="IO10" s="217"/>
      <c r="IP10" s="218"/>
      <c r="IQ10" s="215" t="s">
        <v>118</v>
      </c>
      <c r="IR10" s="219" t="s">
        <v>119</v>
      </c>
      <c r="IS10" s="218"/>
      <c r="IT10" s="220" t="s">
        <v>120</v>
      </c>
      <c r="IU10" s="221"/>
      <c r="IV10" s="214" t="s">
        <v>113</v>
      </c>
      <c r="IW10" s="215" t="s">
        <v>114</v>
      </c>
      <c r="IX10" s="216" t="s">
        <v>115</v>
      </c>
      <c r="IY10" s="217"/>
      <c r="IZ10" s="217"/>
      <c r="JA10" s="217"/>
      <c r="JB10" s="218"/>
      <c r="JC10" s="216" t="s">
        <v>116</v>
      </c>
      <c r="JD10" s="218"/>
      <c r="JE10" s="216" t="s">
        <v>117</v>
      </c>
      <c r="JF10" s="217"/>
      <c r="JG10" s="218"/>
      <c r="JH10" s="215" t="s">
        <v>118</v>
      </c>
      <c r="JI10" s="219" t="s">
        <v>119</v>
      </c>
      <c r="JJ10" s="218"/>
      <c r="JK10" s="220" t="s">
        <v>120</v>
      </c>
      <c r="JL10" s="222"/>
      <c r="JM10" s="214" t="s">
        <v>113</v>
      </c>
      <c r="JN10" s="215" t="s">
        <v>114</v>
      </c>
      <c r="JO10" s="216" t="s">
        <v>115</v>
      </c>
      <c r="JP10" s="217"/>
      <c r="JQ10" s="217"/>
      <c r="JR10" s="217"/>
      <c r="JS10" s="218"/>
      <c r="JT10" s="216" t="s">
        <v>116</v>
      </c>
      <c r="JU10" s="218"/>
      <c r="JV10" s="216" t="s">
        <v>117</v>
      </c>
      <c r="JW10" s="217"/>
      <c r="JX10" s="218"/>
      <c r="JY10" s="215" t="s">
        <v>118</v>
      </c>
      <c r="JZ10" s="219" t="s">
        <v>119</v>
      </c>
      <c r="KA10" s="218"/>
      <c r="KB10" s="220" t="s">
        <v>120</v>
      </c>
      <c r="KC10" s="222"/>
      <c r="KD10" s="214" t="s">
        <v>113</v>
      </c>
      <c r="KE10" s="215" t="s">
        <v>114</v>
      </c>
      <c r="KF10" s="216" t="s">
        <v>115</v>
      </c>
      <c r="KG10" s="217"/>
      <c r="KH10" s="217"/>
      <c r="KI10" s="217"/>
      <c r="KJ10" s="218"/>
      <c r="KK10" s="216" t="s">
        <v>116</v>
      </c>
      <c r="KL10" s="218"/>
      <c r="KM10" s="216" t="s">
        <v>117</v>
      </c>
      <c r="KN10" s="217"/>
      <c r="KO10" s="218"/>
      <c r="KP10" s="215" t="s">
        <v>118</v>
      </c>
      <c r="KQ10" s="219" t="s">
        <v>119</v>
      </c>
      <c r="KR10" s="218"/>
      <c r="KS10" s="220" t="s">
        <v>120</v>
      </c>
      <c r="KT10" s="222"/>
      <c r="KU10" s="223"/>
    </row>
    <row r="11" ht="66.0" customHeight="1">
      <c r="A11" s="224"/>
      <c r="B11" s="46"/>
      <c r="C11" s="225" t="s">
        <v>121</v>
      </c>
      <c r="D11" s="225" t="s">
        <v>122</v>
      </c>
      <c r="E11" s="226" t="s">
        <v>123</v>
      </c>
      <c r="F11" s="225" t="s">
        <v>124</v>
      </c>
      <c r="G11" s="225" t="s">
        <v>125</v>
      </c>
      <c r="H11" s="227" t="s">
        <v>126</v>
      </c>
      <c r="I11" s="225" t="s">
        <v>127</v>
      </c>
      <c r="J11" s="227" t="s">
        <v>128</v>
      </c>
      <c r="K11" s="225" t="s">
        <v>129</v>
      </c>
      <c r="L11" s="225" t="s">
        <v>130</v>
      </c>
      <c r="M11" s="46"/>
      <c r="N11" s="227" t="s">
        <v>126</v>
      </c>
      <c r="O11" s="227" t="s">
        <v>131</v>
      </c>
      <c r="P11" s="228"/>
      <c r="Q11" s="221"/>
      <c r="R11" s="224"/>
      <c r="S11" s="46"/>
      <c r="T11" s="225" t="s">
        <v>121</v>
      </c>
      <c r="U11" s="225" t="s">
        <v>122</v>
      </c>
      <c r="V11" s="226" t="s">
        <v>123</v>
      </c>
      <c r="W11" s="225" t="s">
        <v>124</v>
      </c>
      <c r="X11" s="225" t="s">
        <v>125</v>
      </c>
      <c r="Y11" s="227" t="s">
        <v>126</v>
      </c>
      <c r="Z11" s="225" t="s">
        <v>127</v>
      </c>
      <c r="AA11" s="227" t="s">
        <v>128</v>
      </c>
      <c r="AB11" s="225" t="s">
        <v>129</v>
      </c>
      <c r="AC11" s="225" t="s">
        <v>130</v>
      </c>
      <c r="AD11" s="46"/>
      <c r="AE11" s="227" t="s">
        <v>126</v>
      </c>
      <c r="AF11" s="227" t="s">
        <v>131</v>
      </c>
      <c r="AG11" s="228"/>
      <c r="AH11" s="221"/>
      <c r="AI11" s="224"/>
      <c r="AJ11" s="46"/>
      <c r="AK11" s="225" t="s">
        <v>121</v>
      </c>
      <c r="AL11" s="225" t="s">
        <v>122</v>
      </c>
      <c r="AM11" s="226" t="s">
        <v>123</v>
      </c>
      <c r="AN11" s="225" t="s">
        <v>124</v>
      </c>
      <c r="AO11" s="225" t="s">
        <v>125</v>
      </c>
      <c r="AP11" s="227" t="s">
        <v>126</v>
      </c>
      <c r="AQ11" s="225" t="s">
        <v>127</v>
      </c>
      <c r="AR11" s="227" t="s">
        <v>128</v>
      </c>
      <c r="AS11" s="225" t="s">
        <v>129</v>
      </c>
      <c r="AT11" s="225" t="s">
        <v>130</v>
      </c>
      <c r="AU11" s="46"/>
      <c r="AV11" s="227" t="s">
        <v>126</v>
      </c>
      <c r="AW11" s="227" t="s">
        <v>131</v>
      </c>
      <c r="AX11" s="228"/>
      <c r="AY11" s="221"/>
      <c r="AZ11" s="224"/>
      <c r="BA11" s="46"/>
      <c r="BB11" s="225" t="s">
        <v>121</v>
      </c>
      <c r="BC11" s="225" t="s">
        <v>122</v>
      </c>
      <c r="BD11" s="226" t="s">
        <v>123</v>
      </c>
      <c r="BE11" s="225" t="s">
        <v>124</v>
      </c>
      <c r="BF11" s="225" t="s">
        <v>125</v>
      </c>
      <c r="BG11" s="227" t="s">
        <v>126</v>
      </c>
      <c r="BH11" s="225" t="s">
        <v>127</v>
      </c>
      <c r="BI11" s="227" t="s">
        <v>128</v>
      </c>
      <c r="BJ11" s="225" t="s">
        <v>129</v>
      </c>
      <c r="BK11" s="225" t="s">
        <v>130</v>
      </c>
      <c r="BL11" s="46"/>
      <c r="BM11" s="227" t="s">
        <v>126</v>
      </c>
      <c r="BN11" s="227" t="s">
        <v>131</v>
      </c>
      <c r="BO11" s="228"/>
      <c r="BP11" s="221"/>
      <c r="BQ11" s="224"/>
      <c r="BR11" s="46"/>
      <c r="BS11" s="225" t="s">
        <v>121</v>
      </c>
      <c r="BT11" s="225" t="s">
        <v>122</v>
      </c>
      <c r="BU11" s="226" t="s">
        <v>123</v>
      </c>
      <c r="BV11" s="225" t="s">
        <v>124</v>
      </c>
      <c r="BW11" s="225" t="s">
        <v>125</v>
      </c>
      <c r="BX11" s="227" t="s">
        <v>126</v>
      </c>
      <c r="BY11" s="225" t="s">
        <v>127</v>
      </c>
      <c r="BZ11" s="227" t="s">
        <v>128</v>
      </c>
      <c r="CA11" s="225" t="s">
        <v>129</v>
      </c>
      <c r="CB11" s="225" t="s">
        <v>130</v>
      </c>
      <c r="CC11" s="46"/>
      <c r="CD11" s="227" t="s">
        <v>126</v>
      </c>
      <c r="CE11" s="227" t="s">
        <v>131</v>
      </c>
      <c r="CF11" s="228"/>
      <c r="CG11" s="221"/>
      <c r="CH11" s="224"/>
      <c r="CI11" s="46"/>
      <c r="CJ11" s="225" t="s">
        <v>121</v>
      </c>
      <c r="CK11" s="225" t="s">
        <v>122</v>
      </c>
      <c r="CL11" s="226" t="s">
        <v>123</v>
      </c>
      <c r="CM11" s="225" t="s">
        <v>124</v>
      </c>
      <c r="CN11" s="225" t="s">
        <v>125</v>
      </c>
      <c r="CO11" s="227" t="s">
        <v>126</v>
      </c>
      <c r="CP11" s="225" t="s">
        <v>127</v>
      </c>
      <c r="CQ11" s="227" t="s">
        <v>128</v>
      </c>
      <c r="CR11" s="225" t="s">
        <v>129</v>
      </c>
      <c r="CS11" s="225" t="s">
        <v>130</v>
      </c>
      <c r="CT11" s="46"/>
      <c r="CU11" s="227" t="s">
        <v>126</v>
      </c>
      <c r="CV11" s="227" t="s">
        <v>131</v>
      </c>
      <c r="CW11" s="228"/>
      <c r="CX11" s="221"/>
      <c r="CY11" s="224"/>
      <c r="CZ11" s="46"/>
      <c r="DA11" s="225" t="s">
        <v>121</v>
      </c>
      <c r="DB11" s="225" t="s">
        <v>122</v>
      </c>
      <c r="DC11" s="226" t="s">
        <v>123</v>
      </c>
      <c r="DD11" s="225" t="s">
        <v>124</v>
      </c>
      <c r="DE11" s="225" t="s">
        <v>125</v>
      </c>
      <c r="DF11" s="227" t="s">
        <v>126</v>
      </c>
      <c r="DG11" s="225" t="s">
        <v>127</v>
      </c>
      <c r="DH11" s="227" t="s">
        <v>128</v>
      </c>
      <c r="DI11" s="225" t="s">
        <v>129</v>
      </c>
      <c r="DJ11" s="225" t="s">
        <v>130</v>
      </c>
      <c r="DK11" s="46"/>
      <c r="DL11" s="227" t="s">
        <v>126</v>
      </c>
      <c r="DM11" s="227" t="s">
        <v>131</v>
      </c>
      <c r="DN11" s="228"/>
      <c r="DO11" s="221"/>
      <c r="DP11" s="224"/>
      <c r="DQ11" s="46"/>
      <c r="DR11" s="225" t="s">
        <v>121</v>
      </c>
      <c r="DS11" s="225" t="s">
        <v>122</v>
      </c>
      <c r="DT11" s="226" t="s">
        <v>123</v>
      </c>
      <c r="DU11" s="225" t="s">
        <v>124</v>
      </c>
      <c r="DV11" s="225" t="s">
        <v>125</v>
      </c>
      <c r="DW11" s="227" t="s">
        <v>126</v>
      </c>
      <c r="DX11" s="225" t="s">
        <v>127</v>
      </c>
      <c r="DY11" s="227" t="s">
        <v>128</v>
      </c>
      <c r="DZ11" s="225" t="s">
        <v>129</v>
      </c>
      <c r="EA11" s="225" t="s">
        <v>130</v>
      </c>
      <c r="EB11" s="46"/>
      <c r="EC11" s="227" t="s">
        <v>126</v>
      </c>
      <c r="ED11" s="227" t="s">
        <v>131</v>
      </c>
      <c r="EE11" s="228"/>
      <c r="EF11" s="221"/>
      <c r="EG11" s="224"/>
      <c r="EH11" s="46"/>
      <c r="EI11" s="225" t="s">
        <v>121</v>
      </c>
      <c r="EJ11" s="225" t="s">
        <v>122</v>
      </c>
      <c r="EK11" s="226" t="s">
        <v>123</v>
      </c>
      <c r="EL11" s="225" t="s">
        <v>124</v>
      </c>
      <c r="EM11" s="225" t="s">
        <v>125</v>
      </c>
      <c r="EN11" s="227" t="s">
        <v>126</v>
      </c>
      <c r="EO11" s="225" t="s">
        <v>127</v>
      </c>
      <c r="EP11" s="227" t="s">
        <v>128</v>
      </c>
      <c r="EQ11" s="225" t="s">
        <v>129</v>
      </c>
      <c r="ER11" s="225" t="s">
        <v>130</v>
      </c>
      <c r="ES11" s="46"/>
      <c r="ET11" s="227" t="s">
        <v>126</v>
      </c>
      <c r="EU11" s="227" t="s">
        <v>131</v>
      </c>
      <c r="EV11" s="228"/>
      <c r="EW11" s="221"/>
      <c r="EX11" s="224"/>
      <c r="EY11" s="46"/>
      <c r="EZ11" s="225" t="s">
        <v>121</v>
      </c>
      <c r="FA11" s="225" t="s">
        <v>122</v>
      </c>
      <c r="FB11" s="226" t="s">
        <v>123</v>
      </c>
      <c r="FC11" s="225" t="s">
        <v>124</v>
      </c>
      <c r="FD11" s="225" t="s">
        <v>125</v>
      </c>
      <c r="FE11" s="227" t="s">
        <v>126</v>
      </c>
      <c r="FF11" s="225" t="s">
        <v>127</v>
      </c>
      <c r="FG11" s="227" t="s">
        <v>128</v>
      </c>
      <c r="FH11" s="225" t="s">
        <v>129</v>
      </c>
      <c r="FI11" s="225" t="s">
        <v>130</v>
      </c>
      <c r="FJ11" s="46"/>
      <c r="FK11" s="227" t="s">
        <v>126</v>
      </c>
      <c r="FL11" s="227" t="s">
        <v>131</v>
      </c>
      <c r="FM11" s="228"/>
      <c r="FN11" s="221"/>
      <c r="FO11" s="224"/>
      <c r="FP11" s="46"/>
      <c r="FQ11" s="225" t="s">
        <v>121</v>
      </c>
      <c r="FR11" s="225" t="s">
        <v>122</v>
      </c>
      <c r="FS11" s="226" t="s">
        <v>123</v>
      </c>
      <c r="FT11" s="225" t="s">
        <v>124</v>
      </c>
      <c r="FU11" s="225" t="s">
        <v>125</v>
      </c>
      <c r="FV11" s="227" t="s">
        <v>126</v>
      </c>
      <c r="FW11" s="225" t="s">
        <v>127</v>
      </c>
      <c r="FX11" s="227" t="s">
        <v>128</v>
      </c>
      <c r="FY11" s="225" t="s">
        <v>129</v>
      </c>
      <c r="FZ11" s="225" t="s">
        <v>130</v>
      </c>
      <c r="GA11" s="46"/>
      <c r="GB11" s="227" t="s">
        <v>126</v>
      </c>
      <c r="GC11" s="227" t="s">
        <v>131</v>
      </c>
      <c r="GD11" s="228"/>
      <c r="GE11" s="221"/>
      <c r="GF11" s="224"/>
      <c r="GG11" s="46"/>
      <c r="GH11" s="225" t="s">
        <v>121</v>
      </c>
      <c r="GI11" s="225" t="s">
        <v>122</v>
      </c>
      <c r="GJ11" s="226" t="s">
        <v>123</v>
      </c>
      <c r="GK11" s="225" t="s">
        <v>124</v>
      </c>
      <c r="GL11" s="225" t="s">
        <v>125</v>
      </c>
      <c r="GM11" s="227" t="s">
        <v>126</v>
      </c>
      <c r="GN11" s="225" t="s">
        <v>127</v>
      </c>
      <c r="GO11" s="227" t="s">
        <v>128</v>
      </c>
      <c r="GP11" s="225" t="s">
        <v>129</v>
      </c>
      <c r="GQ11" s="225" t="s">
        <v>130</v>
      </c>
      <c r="GR11" s="46"/>
      <c r="GS11" s="227" t="s">
        <v>126</v>
      </c>
      <c r="GT11" s="227" t="s">
        <v>131</v>
      </c>
      <c r="GU11" s="228"/>
      <c r="GV11" s="221"/>
      <c r="GW11" s="224"/>
      <c r="GX11" s="46"/>
      <c r="GY11" s="225" t="s">
        <v>121</v>
      </c>
      <c r="GZ11" s="225" t="s">
        <v>122</v>
      </c>
      <c r="HA11" s="226" t="s">
        <v>123</v>
      </c>
      <c r="HB11" s="225" t="s">
        <v>124</v>
      </c>
      <c r="HC11" s="225" t="s">
        <v>125</v>
      </c>
      <c r="HD11" s="227" t="s">
        <v>126</v>
      </c>
      <c r="HE11" s="225" t="s">
        <v>127</v>
      </c>
      <c r="HF11" s="227" t="s">
        <v>128</v>
      </c>
      <c r="HG11" s="225" t="s">
        <v>129</v>
      </c>
      <c r="HH11" s="225" t="s">
        <v>130</v>
      </c>
      <c r="HI11" s="46"/>
      <c r="HJ11" s="227" t="s">
        <v>126</v>
      </c>
      <c r="HK11" s="227" t="s">
        <v>131</v>
      </c>
      <c r="HL11" s="228"/>
      <c r="HM11" s="221"/>
      <c r="HN11" s="224"/>
      <c r="HO11" s="46"/>
      <c r="HP11" s="225" t="s">
        <v>121</v>
      </c>
      <c r="HQ11" s="225" t="s">
        <v>122</v>
      </c>
      <c r="HR11" s="226" t="s">
        <v>123</v>
      </c>
      <c r="HS11" s="225" t="s">
        <v>124</v>
      </c>
      <c r="HT11" s="225" t="s">
        <v>125</v>
      </c>
      <c r="HU11" s="227" t="s">
        <v>126</v>
      </c>
      <c r="HV11" s="225" t="s">
        <v>127</v>
      </c>
      <c r="HW11" s="227" t="s">
        <v>128</v>
      </c>
      <c r="HX11" s="225" t="s">
        <v>129</v>
      </c>
      <c r="HY11" s="225" t="s">
        <v>130</v>
      </c>
      <c r="HZ11" s="46"/>
      <c r="IA11" s="227" t="s">
        <v>126</v>
      </c>
      <c r="IB11" s="227" t="s">
        <v>131</v>
      </c>
      <c r="IC11" s="228"/>
      <c r="ID11" s="221"/>
      <c r="IE11" s="224"/>
      <c r="IF11" s="46"/>
      <c r="IG11" s="225" t="s">
        <v>121</v>
      </c>
      <c r="IH11" s="225" t="s">
        <v>122</v>
      </c>
      <c r="II11" s="226" t="s">
        <v>123</v>
      </c>
      <c r="IJ11" s="225" t="s">
        <v>124</v>
      </c>
      <c r="IK11" s="225" t="s">
        <v>125</v>
      </c>
      <c r="IL11" s="227" t="s">
        <v>126</v>
      </c>
      <c r="IM11" s="225" t="s">
        <v>127</v>
      </c>
      <c r="IN11" s="227" t="s">
        <v>128</v>
      </c>
      <c r="IO11" s="225" t="s">
        <v>129</v>
      </c>
      <c r="IP11" s="225" t="s">
        <v>130</v>
      </c>
      <c r="IQ11" s="46"/>
      <c r="IR11" s="227" t="s">
        <v>126</v>
      </c>
      <c r="IS11" s="227" t="s">
        <v>131</v>
      </c>
      <c r="IT11" s="228"/>
      <c r="IU11" s="221"/>
      <c r="IV11" s="224"/>
      <c r="IW11" s="46"/>
      <c r="IX11" s="225" t="s">
        <v>121</v>
      </c>
      <c r="IY11" s="225" t="s">
        <v>122</v>
      </c>
      <c r="IZ11" s="226" t="s">
        <v>123</v>
      </c>
      <c r="JA11" s="225" t="s">
        <v>124</v>
      </c>
      <c r="JB11" s="225" t="s">
        <v>125</v>
      </c>
      <c r="JC11" s="227" t="s">
        <v>126</v>
      </c>
      <c r="JD11" s="225" t="s">
        <v>127</v>
      </c>
      <c r="JE11" s="227" t="s">
        <v>128</v>
      </c>
      <c r="JF11" s="225" t="s">
        <v>129</v>
      </c>
      <c r="JG11" s="225" t="s">
        <v>130</v>
      </c>
      <c r="JH11" s="46"/>
      <c r="JI11" s="227" t="s">
        <v>126</v>
      </c>
      <c r="JJ11" s="227" t="s">
        <v>131</v>
      </c>
      <c r="JK11" s="228"/>
      <c r="JL11" s="222"/>
      <c r="JM11" s="224"/>
      <c r="JN11" s="46"/>
      <c r="JO11" s="225" t="s">
        <v>121</v>
      </c>
      <c r="JP11" s="225" t="s">
        <v>122</v>
      </c>
      <c r="JQ11" s="226" t="s">
        <v>123</v>
      </c>
      <c r="JR11" s="225" t="s">
        <v>124</v>
      </c>
      <c r="JS11" s="225" t="s">
        <v>125</v>
      </c>
      <c r="JT11" s="227" t="s">
        <v>126</v>
      </c>
      <c r="JU11" s="225" t="s">
        <v>127</v>
      </c>
      <c r="JV11" s="227" t="s">
        <v>128</v>
      </c>
      <c r="JW11" s="225" t="s">
        <v>129</v>
      </c>
      <c r="JX11" s="225" t="s">
        <v>130</v>
      </c>
      <c r="JY11" s="46"/>
      <c r="JZ11" s="227" t="s">
        <v>126</v>
      </c>
      <c r="KA11" s="227" t="s">
        <v>131</v>
      </c>
      <c r="KB11" s="228"/>
      <c r="KC11" s="222"/>
      <c r="KD11" s="224"/>
      <c r="KE11" s="46"/>
      <c r="KF11" s="225" t="s">
        <v>121</v>
      </c>
      <c r="KG11" s="225" t="s">
        <v>122</v>
      </c>
      <c r="KH11" s="226" t="s">
        <v>123</v>
      </c>
      <c r="KI11" s="225" t="s">
        <v>124</v>
      </c>
      <c r="KJ11" s="225" t="s">
        <v>125</v>
      </c>
      <c r="KK11" s="227" t="s">
        <v>126</v>
      </c>
      <c r="KL11" s="225" t="s">
        <v>127</v>
      </c>
      <c r="KM11" s="227" t="s">
        <v>128</v>
      </c>
      <c r="KN11" s="225" t="s">
        <v>129</v>
      </c>
      <c r="KO11" s="225" t="s">
        <v>130</v>
      </c>
      <c r="KP11" s="46"/>
      <c r="KQ11" s="227" t="s">
        <v>126</v>
      </c>
      <c r="KR11" s="227" t="s">
        <v>131</v>
      </c>
      <c r="KS11" s="228"/>
      <c r="KT11" s="222"/>
      <c r="KU11" s="223"/>
    </row>
    <row r="12">
      <c r="A12" s="229">
        <v>-1.0</v>
      </c>
      <c r="B12" s="230">
        <v>-2.0</v>
      </c>
      <c r="C12" s="230">
        <v>-3.0</v>
      </c>
      <c r="D12" s="230">
        <v>-4.0</v>
      </c>
      <c r="E12" s="230">
        <v>-5.0</v>
      </c>
      <c r="F12" s="230">
        <v>-6.0</v>
      </c>
      <c r="G12" s="230">
        <v>-7.0</v>
      </c>
      <c r="H12" s="230">
        <v>-8.0</v>
      </c>
      <c r="I12" s="230">
        <v>-9.0</v>
      </c>
      <c r="J12" s="230">
        <v>-10.0</v>
      </c>
      <c r="K12" s="230">
        <v>-11.0</v>
      </c>
      <c r="L12" s="230">
        <v>-12.0</v>
      </c>
      <c r="M12" s="230">
        <v>-13.0</v>
      </c>
      <c r="N12" s="230">
        <v>-14.0</v>
      </c>
      <c r="O12" s="230">
        <v>-15.0</v>
      </c>
      <c r="P12" s="230">
        <v>-16.0</v>
      </c>
      <c r="Q12" s="231"/>
      <c r="R12" s="229">
        <v>-1.0</v>
      </c>
      <c r="S12" s="230">
        <v>-2.0</v>
      </c>
      <c r="T12" s="230">
        <v>-3.0</v>
      </c>
      <c r="U12" s="230">
        <v>-4.0</v>
      </c>
      <c r="V12" s="230">
        <v>-5.0</v>
      </c>
      <c r="W12" s="230">
        <v>-6.0</v>
      </c>
      <c r="X12" s="230">
        <v>-7.0</v>
      </c>
      <c r="Y12" s="230">
        <v>-8.0</v>
      </c>
      <c r="Z12" s="230">
        <v>-9.0</v>
      </c>
      <c r="AA12" s="230">
        <v>-10.0</v>
      </c>
      <c r="AB12" s="230">
        <v>-11.0</v>
      </c>
      <c r="AC12" s="230">
        <v>-12.0</v>
      </c>
      <c r="AD12" s="230">
        <v>-13.0</v>
      </c>
      <c r="AE12" s="230">
        <v>-14.0</v>
      </c>
      <c r="AF12" s="230">
        <v>-15.0</v>
      </c>
      <c r="AG12" s="230">
        <v>-16.0</v>
      </c>
      <c r="AH12" s="231"/>
      <c r="AI12" s="229">
        <v>-1.0</v>
      </c>
      <c r="AJ12" s="230">
        <v>-2.0</v>
      </c>
      <c r="AK12" s="230">
        <v>-3.0</v>
      </c>
      <c r="AL12" s="230">
        <v>-4.0</v>
      </c>
      <c r="AM12" s="230">
        <v>-5.0</v>
      </c>
      <c r="AN12" s="230">
        <v>-6.0</v>
      </c>
      <c r="AO12" s="230">
        <v>-7.0</v>
      </c>
      <c r="AP12" s="230">
        <v>-8.0</v>
      </c>
      <c r="AQ12" s="230">
        <v>-9.0</v>
      </c>
      <c r="AR12" s="230">
        <v>-10.0</v>
      </c>
      <c r="AS12" s="230">
        <v>-11.0</v>
      </c>
      <c r="AT12" s="230">
        <v>-12.0</v>
      </c>
      <c r="AU12" s="230">
        <v>-13.0</v>
      </c>
      <c r="AV12" s="230">
        <v>-14.0</v>
      </c>
      <c r="AW12" s="230">
        <v>-15.0</v>
      </c>
      <c r="AX12" s="230">
        <v>-16.0</v>
      </c>
      <c r="AY12" s="231"/>
      <c r="AZ12" s="229">
        <v>-1.0</v>
      </c>
      <c r="BA12" s="230">
        <v>-2.0</v>
      </c>
      <c r="BB12" s="230">
        <v>-3.0</v>
      </c>
      <c r="BC12" s="230">
        <v>-4.0</v>
      </c>
      <c r="BD12" s="230">
        <v>-5.0</v>
      </c>
      <c r="BE12" s="230">
        <v>-6.0</v>
      </c>
      <c r="BF12" s="230">
        <v>-7.0</v>
      </c>
      <c r="BG12" s="230">
        <v>-8.0</v>
      </c>
      <c r="BH12" s="230">
        <v>-9.0</v>
      </c>
      <c r="BI12" s="230">
        <v>-10.0</v>
      </c>
      <c r="BJ12" s="230">
        <v>-11.0</v>
      </c>
      <c r="BK12" s="230">
        <v>-12.0</v>
      </c>
      <c r="BL12" s="230">
        <v>-13.0</v>
      </c>
      <c r="BM12" s="230">
        <v>-14.0</v>
      </c>
      <c r="BN12" s="230">
        <v>-15.0</v>
      </c>
      <c r="BO12" s="230">
        <v>-16.0</v>
      </c>
      <c r="BP12" s="231"/>
      <c r="BQ12" s="229">
        <v>-1.0</v>
      </c>
      <c r="BR12" s="230">
        <v>-2.0</v>
      </c>
      <c r="BS12" s="230">
        <v>-3.0</v>
      </c>
      <c r="BT12" s="230">
        <v>-4.0</v>
      </c>
      <c r="BU12" s="230">
        <v>-5.0</v>
      </c>
      <c r="BV12" s="230">
        <v>-6.0</v>
      </c>
      <c r="BW12" s="230">
        <v>-7.0</v>
      </c>
      <c r="BX12" s="230">
        <v>-8.0</v>
      </c>
      <c r="BY12" s="230">
        <v>-9.0</v>
      </c>
      <c r="BZ12" s="230">
        <v>-10.0</v>
      </c>
      <c r="CA12" s="230">
        <v>-11.0</v>
      </c>
      <c r="CB12" s="230">
        <v>-12.0</v>
      </c>
      <c r="CC12" s="230">
        <v>-13.0</v>
      </c>
      <c r="CD12" s="230">
        <v>-14.0</v>
      </c>
      <c r="CE12" s="230">
        <v>-15.0</v>
      </c>
      <c r="CF12" s="230">
        <v>-16.0</v>
      </c>
      <c r="CG12" s="231"/>
      <c r="CH12" s="229">
        <v>-1.0</v>
      </c>
      <c r="CI12" s="230">
        <v>-2.0</v>
      </c>
      <c r="CJ12" s="230">
        <v>-3.0</v>
      </c>
      <c r="CK12" s="230">
        <v>-4.0</v>
      </c>
      <c r="CL12" s="230">
        <v>-5.0</v>
      </c>
      <c r="CM12" s="230">
        <v>-6.0</v>
      </c>
      <c r="CN12" s="230">
        <v>-7.0</v>
      </c>
      <c r="CO12" s="230">
        <v>-8.0</v>
      </c>
      <c r="CP12" s="230">
        <v>-9.0</v>
      </c>
      <c r="CQ12" s="230">
        <v>-10.0</v>
      </c>
      <c r="CR12" s="230">
        <v>-11.0</v>
      </c>
      <c r="CS12" s="230">
        <v>-12.0</v>
      </c>
      <c r="CT12" s="230">
        <v>-13.0</v>
      </c>
      <c r="CU12" s="230">
        <v>-14.0</v>
      </c>
      <c r="CV12" s="230">
        <v>-15.0</v>
      </c>
      <c r="CW12" s="230">
        <v>-16.0</v>
      </c>
      <c r="CX12" s="231"/>
      <c r="CY12" s="229">
        <v>-1.0</v>
      </c>
      <c r="CZ12" s="230">
        <v>-2.0</v>
      </c>
      <c r="DA12" s="230">
        <v>-3.0</v>
      </c>
      <c r="DB12" s="230">
        <v>-4.0</v>
      </c>
      <c r="DC12" s="230">
        <v>-5.0</v>
      </c>
      <c r="DD12" s="230">
        <v>-6.0</v>
      </c>
      <c r="DE12" s="230">
        <v>-7.0</v>
      </c>
      <c r="DF12" s="230">
        <v>-8.0</v>
      </c>
      <c r="DG12" s="230">
        <v>-9.0</v>
      </c>
      <c r="DH12" s="230">
        <v>-10.0</v>
      </c>
      <c r="DI12" s="230">
        <v>-11.0</v>
      </c>
      <c r="DJ12" s="230">
        <v>-12.0</v>
      </c>
      <c r="DK12" s="230">
        <v>-13.0</v>
      </c>
      <c r="DL12" s="230">
        <v>-14.0</v>
      </c>
      <c r="DM12" s="230">
        <v>-15.0</v>
      </c>
      <c r="DN12" s="230">
        <v>-16.0</v>
      </c>
      <c r="DO12" s="231"/>
      <c r="DP12" s="229">
        <v>-1.0</v>
      </c>
      <c r="DQ12" s="230">
        <v>-2.0</v>
      </c>
      <c r="DR12" s="230">
        <v>-3.0</v>
      </c>
      <c r="DS12" s="230">
        <v>-4.0</v>
      </c>
      <c r="DT12" s="230">
        <v>-5.0</v>
      </c>
      <c r="DU12" s="230">
        <v>-6.0</v>
      </c>
      <c r="DV12" s="230">
        <v>-7.0</v>
      </c>
      <c r="DW12" s="230">
        <v>-8.0</v>
      </c>
      <c r="DX12" s="230">
        <v>-9.0</v>
      </c>
      <c r="DY12" s="230">
        <v>-10.0</v>
      </c>
      <c r="DZ12" s="230">
        <v>-11.0</v>
      </c>
      <c r="EA12" s="230">
        <v>-12.0</v>
      </c>
      <c r="EB12" s="230">
        <v>-13.0</v>
      </c>
      <c r="EC12" s="230">
        <v>-14.0</v>
      </c>
      <c r="ED12" s="230">
        <v>-15.0</v>
      </c>
      <c r="EE12" s="230">
        <v>-16.0</v>
      </c>
      <c r="EF12" s="231"/>
      <c r="EG12" s="229">
        <v>-1.0</v>
      </c>
      <c r="EH12" s="230">
        <v>-2.0</v>
      </c>
      <c r="EI12" s="230">
        <v>-3.0</v>
      </c>
      <c r="EJ12" s="230">
        <v>-4.0</v>
      </c>
      <c r="EK12" s="230">
        <v>-5.0</v>
      </c>
      <c r="EL12" s="230">
        <v>-6.0</v>
      </c>
      <c r="EM12" s="230">
        <v>-7.0</v>
      </c>
      <c r="EN12" s="230">
        <v>-8.0</v>
      </c>
      <c r="EO12" s="230">
        <v>-9.0</v>
      </c>
      <c r="EP12" s="230">
        <v>-10.0</v>
      </c>
      <c r="EQ12" s="230">
        <v>-11.0</v>
      </c>
      <c r="ER12" s="230">
        <v>-12.0</v>
      </c>
      <c r="ES12" s="230">
        <v>-13.0</v>
      </c>
      <c r="ET12" s="230">
        <v>-14.0</v>
      </c>
      <c r="EU12" s="230">
        <v>-15.0</v>
      </c>
      <c r="EV12" s="230">
        <v>-16.0</v>
      </c>
      <c r="EW12" s="231"/>
      <c r="EX12" s="229">
        <v>-1.0</v>
      </c>
      <c r="EY12" s="230">
        <v>-2.0</v>
      </c>
      <c r="EZ12" s="230">
        <v>-3.0</v>
      </c>
      <c r="FA12" s="230">
        <v>-4.0</v>
      </c>
      <c r="FB12" s="230">
        <v>-5.0</v>
      </c>
      <c r="FC12" s="230">
        <v>-6.0</v>
      </c>
      <c r="FD12" s="230">
        <v>-7.0</v>
      </c>
      <c r="FE12" s="230">
        <v>-8.0</v>
      </c>
      <c r="FF12" s="230">
        <v>-9.0</v>
      </c>
      <c r="FG12" s="230">
        <v>-10.0</v>
      </c>
      <c r="FH12" s="230">
        <v>-11.0</v>
      </c>
      <c r="FI12" s="230">
        <v>-12.0</v>
      </c>
      <c r="FJ12" s="230">
        <v>-13.0</v>
      </c>
      <c r="FK12" s="230">
        <v>-14.0</v>
      </c>
      <c r="FL12" s="230">
        <v>-15.0</v>
      </c>
      <c r="FM12" s="230">
        <v>-16.0</v>
      </c>
      <c r="FN12" s="231"/>
      <c r="FO12" s="229">
        <v>-1.0</v>
      </c>
      <c r="FP12" s="230">
        <v>-2.0</v>
      </c>
      <c r="FQ12" s="230">
        <v>-3.0</v>
      </c>
      <c r="FR12" s="230">
        <v>-4.0</v>
      </c>
      <c r="FS12" s="230">
        <v>-5.0</v>
      </c>
      <c r="FT12" s="230">
        <v>-6.0</v>
      </c>
      <c r="FU12" s="230">
        <v>-7.0</v>
      </c>
      <c r="FV12" s="230">
        <v>-8.0</v>
      </c>
      <c r="FW12" s="230">
        <v>-9.0</v>
      </c>
      <c r="FX12" s="230">
        <v>-10.0</v>
      </c>
      <c r="FY12" s="230">
        <v>-11.0</v>
      </c>
      <c r="FZ12" s="230">
        <v>-12.0</v>
      </c>
      <c r="GA12" s="230">
        <v>-13.0</v>
      </c>
      <c r="GB12" s="230">
        <v>-14.0</v>
      </c>
      <c r="GC12" s="230">
        <v>-15.0</v>
      </c>
      <c r="GD12" s="230">
        <v>-16.0</v>
      </c>
      <c r="GE12" s="231"/>
      <c r="GF12" s="229">
        <v>-1.0</v>
      </c>
      <c r="GG12" s="230">
        <v>-2.0</v>
      </c>
      <c r="GH12" s="230">
        <v>-3.0</v>
      </c>
      <c r="GI12" s="230">
        <v>-4.0</v>
      </c>
      <c r="GJ12" s="230">
        <v>-5.0</v>
      </c>
      <c r="GK12" s="230">
        <v>-6.0</v>
      </c>
      <c r="GL12" s="230">
        <v>-7.0</v>
      </c>
      <c r="GM12" s="230">
        <v>-8.0</v>
      </c>
      <c r="GN12" s="230">
        <v>-9.0</v>
      </c>
      <c r="GO12" s="230">
        <v>-10.0</v>
      </c>
      <c r="GP12" s="230">
        <v>-11.0</v>
      </c>
      <c r="GQ12" s="230">
        <v>-12.0</v>
      </c>
      <c r="GR12" s="230">
        <v>-13.0</v>
      </c>
      <c r="GS12" s="230">
        <v>-14.0</v>
      </c>
      <c r="GT12" s="230">
        <v>-15.0</v>
      </c>
      <c r="GU12" s="230">
        <v>-16.0</v>
      </c>
      <c r="GV12" s="231"/>
      <c r="GW12" s="229">
        <v>-1.0</v>
      </c>
      <c r="GX12" s="230">
        <v>-2.0</v>
      </c>
      <c r="GY12" s="230">
        <v>-3.0</v>
      </c>
      <c r="GZ12" s="230">
        <v>-4.0</v>
      </c>
      <c r="HA12" s="230">
        <v>-5.0</v>
      </c>
      <c r="HB12" s="230">
        <v>-6.0</v>
      </c>
      <c r="HC12" s="230">
        <v>-7.0</v>
      </c>
      <c r="HD12" s="230">
        <v>-8.0</v>
      </c>
      <c r="HE12" s="230">
        <v>-9.0</v>
      </c>
      <c r="HF12" s="230">
        <v>-10.0</v>
      </c>
      <c r="HG12" s="230">
        <v>-11.0</v>
      </c>
      <c r="HH12" s="230">
        <v>-12.0</v>
      </c>
      <c r="HI12" s="230">
        <v>-13.0</v>
      </c>
      <c r="HJ12" s="230">
        <v>-14.0</v>
      </c>
      <c r="HK12" s="230">
        <v>-15.0</v>
      </c>
      <c r="HL12" s="230">
        <v>-16.0</v>
      </c>
      <c r="HM12" s="231"/>
      <c r="HN12" s="229">
        <v>-1.0</v>
      </c>
      <c r="HO12" s="230">
        <v>-2.0</v>
      </c>
      <c r="HP12" s="230">
        <v>-3.0</v>
      </c>
      <c r="HQ12" s="230">
        <v>-4.0</v>
      </c>
      <c r="HR12" s="230">
        <v>-5.0</v>
      </c>
      <c r="HS12" s="230">
        <v>-6.0</v>
      </c>
      <c r="HT12" s="230">
        <v>-7.0</v>
      </c>
      <c r="HU12" s="230">
        <v>-8.0</v>
      </c>
      <c r="HV12" s="230">
        <v>-9.0</v>
      </c>
      <c r="HW12" s="230">
        <v>-10.0</v>
      </c>
      <c r="HX12" s="230">
        <v>-11.0</v>
      </c>
      <c r="HY12" s="230">
        <v>-12.0</v>
      </c>
      <c r="HZ12" s="230">
        <v>-13.0</v>
      </c>
      <c r="IA12" s="230">
        <v>-14.0</v>
      </c>
      <c r="IB12" s="230">
        <v>-15.0</v>
      </c>
      <c r="IC12" s="230">
        <v>-16.0</v>
      </c>
      <c r="ID12" s="231"/>
      <c r="IE12" s="229">
        <v>-1.0</v>
      </c>
      <c r="IF12" s="230">
        <v>-2.0</v>
      </c>
      <c r="IG12" s="230">
        <v>-3.0</v>
      </c>
      <c r="IH12" s="230">
        <v>-4.0</v>
      </c>
      <c r="II12" s="230">
        <v>-5.0</v>
      </c>
      <c r="IJ12" s="230">
        <v>-6.0</v>
      </c>
      <c r="IK12" s="230">
        <v>-7.0</v>
      </c>
      <c r="IL12" s="230">
        <v>-8.0</v>
      </c>
      <c r="IM12" s="230">
        <v>-9.0</v>
      </c>
      <c r="IN12" s="230">
        <v>-10.0</v>
      </c>
      <c r="IO12" s="230">
        <v>-11.0</v>
      </c>
      <c r="IP12" s="230">
        <v>-12.0</v>
      </c>
      <c r="IQ12" s="230">
        <v>-13.0</v>
      </c>
      <c r="IR12" s="230">
        <v>-14.0</v>
      </c>
      <c r="IS12" s="230">
        <v>-15.0</v>
      </c>
      <c r="IT12" s="230">
        <v>-16.0</v>
      </c>
      <c r="IU12" s="231"/>
      <c r="IV12" s="229">
        <v>-1.0</v>
      </c>
      <c r="IW12" s="230">
        <v>-2.0</v>
      </c>
      <c r="IX12" s="230">
        <v>-3.0</v>
      </c>
      <c r="IY12" s="230">
        <v>-4.0</v>
      </c>
      <c r="IZ12" s="230">
        <v>-5.0</v>
      </c>
      <c r="JA12" s="230">
        <v>-6.0</v>
      </c>
      <c r="JB12" s="230">
        <v>-7.0</v>
      </c>
      <c r="JC12" s="230">
        <v>-8.0</v>
      </c>
      <c r="JD12" s="230">
        <v>-9.0</v>
      </c>
      <c r="JE12" s="230">
        <v>-10.0</v>
      </c>
      <c r="JF12" s="230">
        <v>-11.0</v>
      </c>
      <c r="JG12" s="230">
        <v>-12.0</v>
      </c>
      <c r="JH12" s="230">
        <v>-13.0</v>
      </c>
      <c r="JI12" s="230">
        <v>-14.0</v>
      </c>
      <c r="JJ12" s="230">
        <v>-15.0</v>
      </c>
      <c r="JK12" s="230">
        <v>-16.0</v>
      </c>
      <c r="JL12" s="231"/>
      <c r="JM12" s="229">
        <v>-1.0</v>
      </c>
      <c r="JN12" s="230">
        <v>-2.0</v>
      </c>
      <c r="JO12" s="230">
        <v>-3.0</v>
      </c>
      <c r="JP12" s="230">
        <v>-4.0</v>
      </c>
      <c r="JQ12" s="230">
        <v>-5.0</v>
      </c>
      <c r="JR12" s="230">
        <v>-6.0</v>
      </c>
      <c r="JS12" s="230">
        <v>-7.0</v>
      </c>
      <c r="JT12" s="230">
        <v>-8.0</v>
      </c>
      <c r="JU12" s="230">
        <v>-9.0</v>
      </c>
      <c r="JV12" s="230">
        <v>-10.0</v>
      </c>
      <c r="JW12" s="230">
        <v>-11.0</v>
      </c>
      <c r="JX12" s="230">
        <v>-12.0</v>
      </c>
      <c r="JY12" s="230">
        <v>-13.0</v>
      </c>
      <c r="JZ12" s="230">
        <v>-14.0</v>
      </c>
      <c r="KA12" s="230">
        <v>-15.0</v>
      </c>
      <c r="KB12" s="230">
        <v>-16.0</v>
      </c>
      <c r="KC12" s="231"/>
      <c r="KD12" s="229">
        <v>-1.0</v>
      </c>
      <c r="KE12" s="230">
        <v>-2.0</v>
      </c>
      <c r="KF12" s="230">
        <v>-3.0</v>
      </c>
      <c r="KG12" s="230">
        <v>-4.0</v>
      </c>
      <c r="KH12" s="230">
        <v>-5.0</v>
      </c>
      <c r="KI12" s="230">
        <v>-6.0</v>
      </c>
      <c r="KJ12" s="230">
        <v>-7.0</v>
      </c>
      <c r="KK12" s="230">
        <v>-8.0</v>
      </c>
      <c r="KL12" s="230">
        <v>-9.0</v>
      </c>
      <c r="KM12" s="230">
        <v>-10.0</v>
      </c>
      <c r="KN12" s="230">
        <v>-11.0</v>
      </c>
      <c r="KO12" s="230">
        <v>-12.0</v>
      </c>
      <c r="KP12" s="230">
        <v>-13.0</v>
      </c>
      <c r="KQ12" s="230">
        <v>-14.0</v>
      </c>
      <c r="KR12" s="230">
        <v>-15.0</v>
      </c>
      <c r="KS12" s="230">
        <v>-16.0</v>
      </c>
      <c r="KT12" s="231"/>
      <c r="KU12" s="232"/>
    </row>
    <row r="13">
      <c r="A13" s="233"/>
      <c r="B13" s="234" t="s">
        <v>86</v>
      </c>
      <c r="C13" s="235" t="s">
        <v>132</v>
      </c>
      <c r="D13" s="235" t="s">
        <v>132</v>
      </c>
      <c r="E13" s="235" t="s">
        <v>132</v>
      </c>
      <c r="F13" s="235" t="s">
        <v>132</v>
      </c>
      <c r="G13" s="235" t="s">
        <v>132</v>
      </c>
      <c r="H13" s="235" t="s">
        <v>132</v>
      </c>
      <c r="I13" s="235" t="s">
        <v>132</v>
      </c>
      <c r="J13" s="235" t="s">
        <v>132</v>
      </c>
      <c r="K13" s="235" t="s">
        <v>132</v>
      </c>
      <c r="L13" s="235" t="s">
        <v>132</v>
      </c>
      <c r="M13" s="235" t="s">
        <v>132</v>
      </c>
      <c r="N13" s="235" t="s">
        <v>132</v>
      </c>
      <c r="O13" s="235" t="s">
        <v>132</v>
      </c>
      <c r="P13" s="235" t="s">
        <v>132</v>
      </c>
      <c r="Q13" s="236"/>
      <c r="R13" s="233"/>
      <c r="S13" s="234" t="s">
        <v>86</v>
      </c>
      <c r="T13" s="235" t="s">
        <v>132</v>
      </c>
      <c r="U13" s="235" t="s">
        <v>132</v>
      </c>
      <c r="V13" s="235" t="s">
        <v>132</v>
      </c>
      <c r="W13" s="235" t="s">
        <v>132</v>
      </c>
      <c r="X13" s="235" t="s">
        <v>132</v>
      </c>
      <c r="Y13" s="235" t="s">
        <v>132</v>
      </c>
      <c r="Z13" s="235" t="s">
        <v>132</v>
      </c>
      <c r="AA13" s="235" t="s">
        <v>132</v>
      </c>
      <c r="AB13" s="235" t="s">
        <v>132</v>
      </c>
      <c r="AC13" s="235" t="s">
        <v>132</v>
      </c>
      <c r="AD13" s="235" t="s">
        <v>132</v>
      </c>
      <c r="AE13" s="235" t="s">
        <v>132</v>
      </c>
      <c r="AF13" s="235" t="s">
        <v>132</v>
      </c>
      <c r="AG13" s="235" t="s">
        <v>132</v>
      </c>
      <c r="AH13" s="236"/>
      <c r="AI13" s="233"/>
      <c r="AJ13" s="234" t="s">
        <v>86</v>
      </c>
      <c r="AK13" s="235" t="s">
        <v>132</v>
      </c>
      <c r="AL13" s="235" t="s">
        <v>132</v>
      </c>
      <c r="AM13" s="235" t="s">
        <v>132</v>
      </c>
      <c r="AN13" s="235" t="s">
        <v>132</v>
      </c>
      <c r="AO13" s="235" t="s">
        <v>132</v>
      </c>
      <c r="AP13" s="235" t="s">
        <v>132</v>
      </c>
      <c r="AQ13" s="235" t="s">
        <v>132</v>
      </c>
      <c r="AR13" s="235" t="s">
        <v>132</v>
      </c>
      <c r="AS13" s="235" t="s">
        <v>132</v>
      </c>
      <c r="AT13" s="235" t="s">
        <v>132</v>
      </c>
      <c r="AU13" s="235" t="s">
        <v>132</v>
      </c>
      <c r="AV13" s="235" t="s">
        <v>132</v>
      </c>
      <c r="AW13" s="235" t="s">
        <v>132</v>
      </c>
      <c r="AX13" s="235" t="s">
        <v>132</v>
      </c>
      <c r="AY13" s="236"/>
      <c r="AZ13" s="233"/>
      <c r="BA13" s="234" t="s">
        <v>86</v>
      </c>
      <c r="BB13" s="235" t="s">
        <v>132</v>
      </c>
      <c r="BC13" s="235" t="s">
        <v>132</v>
      </c>
      <c r="BD13" s="235" t="s">
        <v>132</v>
      </c>
      <c r="BE13" s="235" t="s">
        <v>132</v>
      </c>
      <c r="BF13" s="235" t="s">
        <v>132</v>
      </c>
      <c r="BG13" s="235" t="s">
        <v>132</v>
      </c>
      <c r="BH13" s="235" t="s">
        <v>132</v>
      </c>
      <c r="BI13" s="235" t="s">
        <v>132</v>
      </c>
      <c r="BJ13" s="235" t="s">
        <v>132</v>
      </c>
      <c r="BK13" s="235" t="s">
        <v>132</v>
      </c>
      <c r="BL13" s="235" t="s">
        <v>132</v>
      </c>
      <c r="BM13" s="235" t="s">
        <v>132</v>
      </c>
      <c r="BN13" s="235" t="s">
        <v>132</v>
      </c>
      <c r="BO13" s="235" t="s">
        <v>132</v>
      </c>
      <c r="BP13" s="236"/>
      <c r="BQ13" s="233"/>
      <c r="BR13" s="234" t="s">
        <v>86</v>
      </c>
      <c r="BS13" s="235" t="s">
        <v>132</v>
      </c>
      <c r="BT13" s="235" t="s">
        <v>132</v>
      </c>
      <c r="BU13" s="235" t="s">
        <v>132</v>
      </c>
      <c r="BV13" s="235" t="s">
        <v>132</v>
      </c>
      <c r="BW13" s="235" t="s">
        <v>132</v>
      </c>
      <c r="BX13" s="235" t="s">
        <v>132</v>
      </c>
      <c r="BY13" s="235" t="s">
        <v>132</v>
      </c>
      <c r="BZ13" s="235" t="s">
        <v>132</v>
      </c>
      <c r="CA13" s="235" t="s">
        <v>132</v>
      </c>
      <c r="CB13" s="235" t="s">
        <v>132</v>
      </c>
      <c r="CC13" s="235" t="s">
        <v>132</v>
      </c>
      <c r="CD13" s="235" t="s">
        <v>132</v>
      </c>
      <c r="CE13" s="235" t="s">
        <v>132</v>
      </c>
      <c r="CF13" s="235" t="s">
        <v>132</v>
      </c>
      <c r="CG13" s="236"/>
      <c r="CH13" s="233"/>
      <c r="CI13" s="234" t="s">
        <v>86</v>
      </c>
      <c r="CJ13" s="235" t="s">
        <v>132</v>
      </c>
      <c r="CK13" s="235" t="s">
        <v>132</v>
      </c>
      <c r="CL13" s="235" t="s">
        <v>132</v>
      </c>
      <c r="CM13" s="235" t="s">
        <v>132</v>
      </c>
      <c r="CN13" s="235" t="s">
        <v>132</v>
      </c>
      <c r="CO13" s="235" t="s">
        <v>132</v>
      </c>
      <c r="CP13" s="235" t="s">
        <v>132</v>
      </c>
      <c r="CQ13" s="235" t="s">
        <v>132</v>
      </c>
      <c r="CR13" s="235" t="s">
        <v>132</v>
      </c>
      <c r="CS13" s="235" t="s">
        <v>132</v>
      </c>
      <c r="CT13" s="235" t="s">
        <v>132</v>
      </c>
      <c r="CU13" s="235" t="s">
        <v>132</v>
      </c>
      <c r="CV13" s="235" t="s">
        <v>132</v>
      </c>
      <c r="CW13" s="235" t="s">
        <v>132</v>
      </c>
      <c r="CX13" s="236"/>
      <c r="CY13" s="233"/>
      <c r="CZ13" s="234" t="s">
        <v>86</v>
      </c>
      <c r="DA13" s="235" t="s">
        <v>132</v>
      </c>
      <c r="DB13" s="235" t="s">
        <v>132</v>
      </c>
      <c r="DC13" s="235" t="s">
        <v>132</v>
      </c>
      <c r="DD13" s="235" t="s">
        <v>132</v>
      </c>
      <c r="DE13" s="235" t="s">
        <v>132</v>
      </c>
      <c r="DF13" s="235" t="s">
        <v>132</v>
      </c>
      <c r="DG13" s="235" t="s">
        <v>132</v>
      </c>
      <c r="DH13" s="235" t="s">
        <v>132</v>
      </c>
      <c r="DI13" s="235" t="s">
        <v>132</v>
      </c>
      <c r="DJ13" s="235" t="s">
        <v>132</v>
      </c>
      <c r="DK13" s="235" t="s">
        <v>132</v>
      </c>
      <c r="DL13" s="235" t="s">
        <v>132</v>
      </c>
      <c r="DM13" s="235" t="s">
        <v>132</v>
      </c>
      <c r="DN13" s="235" t="s">
        <v>132</v>
      </c>
      <c r="DO13" s="236"/>
      <c r="DP13" s="233"/>
      <c r="DQ13" s="234" t="s">
        <v>86</v>
      </c>
      <c r="DR13" s="235" t="s">
        <v>132</v>
      </c>
      <c r="DS13" s="235" t="s">
        <v>132</v>
      </c>
      <c r="DT13" s="235" t="s">
        <v>132</v>
      </c>
      <c r="DU13" s="235" t="s">
        <v>132</v>
      </c>
      <c r="DV13" s="235" t="s">
        <v>132</v>
      </c>
      <c r="DW13" s="235" t="s">
        <v>132</v>
      </c>
      <c r="DX13" s="235" t="s">
        <v>132</v>
      </c>
      <c r="DY13" s="235" t="s">
        <v>132</v>
      </c>
      <c r="DZ13" s="235" t="s">
        <v>132</v>
      </c>
      <c r="EA13" s="235" t="s">
        <v>132</v>
      </c>
      <c r="EB13" s="235" t="s">
        <v>132</v>
      </c>
      <c r="EC13" s="235" t="s">
        <v>132</v>
      </c>
      <c r="ED13" s="235" t="s">
        <v>132</v>
      </c>
      <c r="EE13" s="235" t="s">
        <v>132</v>
      </c>
      <c r="EF13" s="236"/>
      <c r="EG13" s="233"/>
      <c r="EH13" s="234" t="s">
        <v>86</v>
      </c>
      <c r="EI13" s="235" t="s">
        <v>132</v>
      </c>
      <c r="EJ13" s="235" t="s">
        <v>132</v>
      </c>
      <c r="EK13" s="235" t="s">
        <v>132</v>
      </c>
      <c r="EL13" s="235" t="s">
        <v>132</v>
      </c>
      <c r="EM13" s="235" t="s">
        <v>132</v>
      </c>
      <c r="EN13" s="235" t="s">
        <v>132</v>
      </c>
      <c r="EO13" s="235" t="s">
        <v>132</v>
      </c>
      <c r="EP13" s="235" t="s">
        <v>132</v>
      </c>
      <c r="EQ13" s="235" t="s">
        <v>132</v>
      </c>
      <c r="ER13" s="235" t="s">
        <v>132</v>
      </c>
      <c r="ES13" s="235" t="s">
        <v>132</v>
      </c>
      <c r="ET13" s="235" t="s">
        <v>132</v>
      </c>
      <c r="EU13" s="235" t="s">
        <v>132</v>
      </c>
      <c r="EV13" s="235" t="s">
        <v>132</v>
      </c>
      <c r="EW13" s="236"/>
      <c r="EX13" s="233"/>
      <c r="EY13" s="234" t="s">
        <v>86</v>
      </c>
      <c r="EZ13" s="235" t="s">
        <v>132</v>
      </c>
      <c r="FA13" s="235" t="s">
        <v>132</v>
      </c>
      <c r="FB13" s="235" t="s">
        <v>132</v>
      </c>
      <c r="FC13" s="235" t="s">
        <v>132</v>
      </c>
      <c r="FD13" s="235" t="s">
        <v>132</v>
      </c>
      <c r="FE13" s="235" t="s">
        <v>132</v>
      </c>
      <c r="FF13" s="235" t="s">
        <v>132</v>
      </c>
      <c r="FG13" s="235" t="s">
        <v>132</v>
      </c>
      <c r="FH13" s="235" t="s">
        <v>132</v>
      </c>
      <c r="FI13" s="235" t="s">
        <v>132</v>
      </c>
      <c r="FJ13" s="235" t="s">
        <v>132</v>
      </c>
      <c r="FK13" s="235" t="s">
        <v>132</v>
      </c>
      <c r="FL13" s="235" t="s">
        <v>132</v>
      </c>
      <c r="FM13" s="235" t="s">
        <v>132</v>
      </c>
      <c r="FN13" s="236"/>
      <c r="FO13" s="233"/>
      <c r="FP13" s="234" t="s">
        <v>86</v>
      </c>
      <c r="FQ13" s="235" t="s">
        <v>132</v>
      </c>
      <c r="FR13" s="235" t="s">
        <v>132</v>
      </c>
      <c r="FS13" s="235" t="s">
        <v>132</v>
      </c>
      <c r="FT13" s="235" t="s">
        <v>132</v>
      </c>
      <c r="FU13" s="235" t="s">
        <v>132</v>
      </c>
      <c r="FV13" s="235" t="s">
        <v>132</v>
      </c>
      <c r="FW13" s="235" t="s">
        <v>132</v>
      </c>
      <c r="FX13" s="235" t="s">
        <v>132</v>
      </c>
      <c r="FY13" s="235" t="s">
        <v>132</v>
      </c>
      <c r="FZ13" s="235" t="s">
        <v>132</v>
      </c>
      <c r="GA13" s="235" t="s">
        <v>132</v>
      </c>
      <c r="GB13" s="235" t="s">
        <v>132</v>
      </c>
      <c r="GC13" s="235" t="s">
        <v>132</v>
      </c>
      <c r="GD13" s="235" t="s">
        <v>132</v>
      </c>
      <c r="GE13" s="236"/>
      <c r="GF13" s="233"/>
      <c r="GG13" s="234" t="s">
        <v>86</v>
      </c>
      <c r="GH13" s="235" t="s">
        <v>132</v>
      </c>
      <c r="GI13" s="235" t="s">
        <v>132</v>
      </c>
      <c r="GJ13" s="235" t="s">
        <v>132</v>
      </c>
      <c r="GK13" s="235" t="s">
        <v>132</v>
      </c>
      <c r="GL13" s="235" t="s">
        <v>132</v>
      </c>
      <c r="GM13" s="235" t="s">
        <v>132</v>
      </c>
      <c r="GN13" s="235" t="s">
        <v>132</v>
      </c>
      <c r="GO13" s="235" t="s">
        <v>132</v>
      </c>
      <c r="GP13" s="235" t="s">
        <v>132</v>
      </c>
      <c r="GQ13" s="235" t="s">
        <v>132</v>
      </c>
      <c r="GR13" s="235" t="s">
        <v>132</v>
      </c>
      <c r="GS13" s="235" t="s">
        <v>132</v>
      </c>
      <c r="GT13" s="235" t="s">
        <v>132</v>
      </c>
      <c r="GU13" s="235" t="s">
        <v>132</v>
      </c>
      <c r="GV13" s="236"/>
      <c r="GW13" s="233"/>
      <c r="GX13" s="234" t="s">
        <v>86</v>
      </c>
      <c r="GY13" s="235" t="s">
        <v>132</v>
      </c>
      <c r="GZ13" s="235" t="s">
        <v>132</v>
      </c>
      <c r="HA13" s="235" t="s">
        <v>132</v>
      </c>
      <c r="HB13" s="235" t="s">
        <v>132</v>
      </c>
      <c r="HC13" s="235" t="s">
        <v>132</v>
      </c>
      <c r="HD13" s="235" t="s">
        <v>132</v>
      </c>
      <c r="HE13" s="235" t="s">
        <v>132</v>
      </c>
      <c r="HF13" s="235" t="s">
        <v>132</v>
      </c>
      <c r="HG13" s="235" t="s">
        <v>132</v>
      </c>
      <c r="HH13" s="235" t="s">
        <v>132</v>
      </c>
      <c r="HI13" s="235" t="s">
        <v>132</v>
      </c>
      <c r="HJ13" s="235" t="s">
        <v>132</v>
      </c>
      <c r="HK13" s="235" t="s">
        <v>132</v>
      </c>
      <c r="HL13" s="235" t="s">
        <v>132</v>
      </c>
      <c r="HM13" s="236"/>
      <c r="HN13" s="233"/>
      <c r="HO13" s="234" t="s">
        <v>86</v>
      </c>
      <c r="HP13" s="235" t="s">
        <v>132</v>
      </c>
      <c r="HQ13" s="235" t="s">
        <v>132</v>
      </c>
      <c r="HR13" s="235" t="s">
        <v>132</v>
      </c>
      <c r="HS13" s="235" t="s">
        <v>132</v>
      </c>
      <c r="HT13" s="235" t="s">
        <v>132</v>
      </c>
      <c r="HU13" s="235" t="s">
        <v>132</v>
      </c>
      <c r="HV13" s="235" t="s">
        <v>132</v>
      </c>
      <c r="HW13" s="235" t="s">
        <v>132</v>
      </c>
      <c r="HX13" s="235" t="s">
        <v>132</v>
      </c>
      <c r="HY13" s="235" t="s">
        <v>132</v>
      </c>
      <c r="HZ13" s="235" t="s">
        <v>132</v>
      </c>
      <c r="IA13" s="235" t="s">
        <v>132</v>
      </c>
      <c r="IB13" s="235" t="s">
        <v>132</v>
      </c>
      <c r="IC13" s="235" t="s">
        <v>132</v>
      </c>
      <c r="ID13" s="236"/>
      <c r="IE13" s="233"/>
      <c r="IF13" s="234" t="s">
        <v>86</v>
      </c>
      <c r="IG13" s="235" t="s">
        <v>132</v>
      </c>
      <c r="IH13" s="235" t="s">
        <v>132</v>
      </c>
      <c r="II13" s="235" t="s">
        <v>132</v>
      </c>
      <c r="IJ13" s="235" t="s">
        <v>132</v>
      </c>
      <c r="IK13" s="235" t="s">
        <v>132</v>
      </c>
      <c r="IL13" s="235" t="s">
        <v>132</v>
      </c>
      <c r="IM13" s="235" t="s">
        <v>132</v>
      </c>
      <c r="IN13" s="235" t="s">
        <v>132</v>
      </c>
      <c r="IO13" s="235" t="s">
        <v>132</v>
      </c>
      <c r="IP13" s="235" t="s">
        <v>132</v>
      </c>
      <c r="IQ13" s="235" t="s">
        <v>132</v>
      </c>
      <c r="IR13" s="235" t="s">
        <v>132</v>
      </c>
      <c r="IS13" s="235" t="s">
        <v>132</v>
      </c>
      <c r="IT13" s="235" t="s">
        <v>132</v>
      </c>
      <c r="IU13" s="236"/>
      <c r="IV13" s="233"/>
      <c r="IW13" s="234" t="s">
        <v>86</v>
      </c>
      <c r="IX13" s="235" t="s">
        <v>132</v>
      </c>
      <c r="IY13" s="235" t="s">
        <v>132</v>
      </c>
      <c r="IZ13" s="235" t="s">
        <v>132</v>
      </c>
      <c r="JA13" s="235" t="s">
        <v>132</v>
      </c>
      <c r="JB13" s="235" t="s">
        <v>132</v>
      </c>
      <c r="JC13" s="235" t="s">
        <v>132</v>
      </c>
      <c r="JD13" s="235" t="s">
        <v>132</v>
      </c>
      <c r="JE13" s="235" t="s">
        <v>132</v>
      </c>
      <c r="JF13" s="235" t="s">
        <v>132</v>
      </c>
      <c r="JG13" s="235" t="s">
        <v>132</v>
      </c>
      <c r="JH13" s="235" t="s">
        <v>132</v>
      </c>
      <c r="JI13" s="235" t="s">
        <v>132</v>
      </c>
      <c r="JJ13" s="235" t="s">
        <v>132</v>
      </c>
      <c r="JK13" s="235" t="s">
        <v>132</v>
      </c>
      <c r="JL13" s="236"/>
      <c r="JM13" s="233"/>
      <c r="JN13" s="234" t="s">
        <v>86</v>
      </c>
      <c r="JO13" s="235" t="s">
        <v>132</v>
      </c>
      <c r="JP13" s="235" t="s">
        <v>132</v>
      </c>
      <c r="JQ13" s="235" t="s">
        <v>132</v>
      </c>
      <c r="JR13" s="235" t="s">
        <v>132</v>
      </c>
      <c r="JS13" s="235" t="s">
        <v>132</v>
      </c>
      <c r="JT13" s="235" t="s">
        <v>132</v>
      </c>
      <c r="JU13" s="235" t="s">
        <v>132</v>
      </c>
      <c r="JV13" s="235" t="s">
        <v>132</v>
      </c>
      <c r="JW13" s="235" t="s">
        <v>132</v>
      </c>
      <c r="JX13" s="235" t="s">
        <v>132</v>
      </c>
      <c r="JY13" s="235" t="s">
        <v>132</v>
      </c>
      <c r="JZ13" s="235" t="s">
        <v>132</v>
      </c>
      <c r="KA13" s="235" t="s">
        <v>132</v>
      </c>
      <c r="KB13" s="235" t="s">
        <v>132</v>
      </c>
      <c r="KC13" s="236"/>
      <c r="KD13" s="233"/>
      <c r="KE13" s="234" t="s">
        <v>86</v>
      </c>
      <c r="KF13" s="235" t="s">
        <v>132</v>
      </c>
      <c r="KG13" s="235" t="s">
        <v>132</v>
      </c>
      <c r="KH13" s="235" t="s">
        <v>132</v>
      </c>
      <c r="KI13" s="235" t="s">
        <v>132</v>
      </c>
      <c r="KJ13" s="235" t="s">
        <v>132</v>
      </c>
      <c r="KK13" s="235" t="s">
        <v>132</v>
      </c>
      <c r="KL13" s="235" t="s">
        <v>132</v>
      </c>
      <c r="KM13" s="235" t="s">
        <v>132</v>
      </c>
      <c r="KN13" s="235" t="s">
        <v>132</v>
      </c>
      <c r="KO13" s="235" t="s">
        <v>132</v>
      </c>
      <c r="KP13" s="235" t="s">
        <v>132</v>
      </c>
      <c r="KQ13" s="235" t="s">
        <v>132</v>
      </c>
      <c r="KR13" s="235" t="s">
        <v>132</v>
      </c>
      <c r="KS13" s="235" t="s">
        <v>132</v>
      </c>
      <c r="KT13" s="236"/>
      <c r="KU13" s="237"/>
    </row>
    <row r="14">
      <c r="A14" s="238">
        <v>1.0</v>
      </c>
      <c r="B14" s="239" t="s">
        <v>32</v>
      </c>
      <c r="C14" s="240" t="s">
        <v>133</v>
      </c>
      <c r="D14" s="240" t="s">
        <v>134</v>
      </c>
      <c r="E14" s="241">
        <f t="shared" ref="E14:E36" si="36">E115+E216+E317+E418</f>
        <v>0</v>
      </c>
      <c r="F14" s="241" t="str">
        <f t="shared" ref="F14:F36" si="37">G14/E14*1000000</f>
        <v>#DIV/0!</v>
      </c>
      <c r="G14" s="241">
        <f t="shared" ref="G14:G36" si="38">G115+G216+G317+G418</f>
        <v>0</v>
      </c>
      <c r="H14" s="242"/>
      <c r="I14" s="241">
        <f t="shared" ref="I14:I36" si="39">IFERROR(+G14*H14,"")</f>
        <v>0</v>
      </c>
      <c r="J14" s="242"/>
      <c r="K14" s="241">
        <f t="shared" ref="K14:L14" si="18">K115+K216+K317+K418</f>
        <v>0</v>
      </c>
      <c r="L14" s="241">
        <f t="shared" si="18"/>
        <v>0</v>
      </c>
      <c r="M14" s="241">
        <f t="shared" ref="M14:M36" si="41">IFERROR(+(IF(G14="","0",G14))+(IF(I14="","0",I14))+(IF(L14="","0",L14)),"")</f>
        <v>0</v>
      </c>
      <c r="N14" s="242">
        <v>0.224147321887</v>
      </c>
      <c r="O14" s="243">
        <f t="shared" ref="O14:O36" si="42">IFERROR(+N14*(M14-L14),"")</f>
        <v>0</v>
      </c>
      <c r="P14" s="244">
        <f t="shared" ref="P14:P36" si="43">IFERROR(+(IF(M14="","0",M14))-(IF(O14="","0",O14)),"")</f>
        <v>0</v>
      </c>
      <c r="Q14" s="236"/>
      <c r="R14" s="238">
        <v>1.0</v>
      </c>
      <c r="S14" s="239" t="s">
        <v>32</v>
      </c>
      <c r="T14" s="240" t="s">
        <v>133</v>
      </c>
      <c r="U14" s="240" t="s">
        <v>134</v>
      </c>
      <c r="V14" s="241">
        <f t="shared" ref="V14:V36" si="44">V115+V216+V317+V418</f>
        <v>0</v>
      </c>
      <c r="W14" s="241" t="str">
        <f t="shared" ref="W14:W36" si="45">X14/V14*1000000</f>
        <v>#DIV/0!</v>
      </c>
      <c r="X14" s="241">
        <f t="shared" ref="X14:X36" si="46">X115+X216+X317+X418</f>
        <v>0</v>
      </c>
      <c r="Y14" s="242"/>
      <c r="Z14" s="241">
        <f t="shared" ref="Z14:Z36" si="47">IFERROR(+X14*Y14,"")</f>
        <v>0</v>
      </c>
      <c r="AA14" s="242"/>
      <c r="AB14" s="241">
        <f t="shared" ref="AB14:AC14" si="19">AB115+AB216+AB317+AB418</f>
        <v>0</v>
      </c>
      <c r="AC14" s="241">
        <f t="shared" si="19"/>
        <v>0</v>
      </c>
      <c r="AD14" s="241">
        <f t="shared" ref="AD14:AD36" si="49">IFERROR(+(IF(X14="","0",X14))+(IF(Z14="","0",Z14))+(IF(AC14="","0",AC14)),"")</f>
        <v>0</v>
      </c>
      <c r="AE14" s="242">
        <v>0.224147321887</v>
      </c>
      <c r="AF14" s="243">
        <f t="shared" ref="AF14:AF36" si="50">IFERROR(+AE14*(AD14-AC14),"")</f>
        <v>0</v>
      </c>
      <c r="AG14" s="244">
        <f t="shared" ref="AG14:AG36" si="51">IFERROR(+(IF(AD14="","0",AD14))-(IF(AF14="","0",AF14)),"")</f>
        <v>0</v>
      </c>
      <c r="AH14" s="236"/>
      <c r="AI14" s="238">
        <v>1.0</v>
      </c>
      <c r="AJ14" s="239" t="s">
        <v>32</v>
      </c>
      <c r="AK14" s="240" t="s">
        <v>133</v>
      </c>
      <c r="AL14" s="240" t="s">
        <v>134</v>
      </c>
      <c r="AM14" s="241">
        <f t="shared" ref="AM14:AM36" si="52">AM115+AM216+AM317+AM418</f>
        <v>0</v>
      </c>
      <c r="AN14" s="241" t="str">
        <f t="shared" ref="AN14:AN36" si="53">AO14/AM14*1000000</f>
        <v>#DIV/0!</v>
      </c>
      <c r="AO14" s="241">
        <f t="shared" ref="AO14:AO36" si="54">AO115+AO216+AO317+AO418</f>
        <v>0</v>
      </c>
      <c r="AP14" s="242"/>
      <c r="AQ14" s="241">
        <f t="shared" ref="AQ14:AQ36" si="55">IFERROR(+AO14*AP14,"")</f>
        <v>0</v>
      </c>
      <c r="AR14" s="242"/>
      <c r="AS14" s="241">
        <f t="shared" ref="AS14:AT14" si="20">AS115+AS216+AS317+AS418</f>
        <v>0</v>
      </c>
      <c r="AT14" s="241">
        <f t="shared" si="20"/>
        <v>0</v>
      </c>
      <c r="AU14" s="241">
        <f t="shared" ref="AU14:AU36" si="57">IFERROR(+(IF(AO14="","0",AO14))+(IF(AQ14="","0",AQ14))+(IF(AT14="","0",AT14)),"")</f>
        <v>0</v>
      </c>
      <c r="AV14" s="242">
        <v>0.224147321887</v>
      </c>
      <c r="AW14" s="243">
        <f t="shared" ref="AW14:AW36" si="58">IFERROR(+AV14*(AU14-AT14),"")</f>
        <v>0</v>
      </c>
      <c r="AX14" s="244">
        <f t="shared" ref="AX14:AX36" si="59">IFERROR(+(IF(AU14="","0",AU14))-(IF(AW14="","0",AW14)),"")</f>
        <v>0</v>
      </c>
      <c r="AY14" s="236"/>
      <c r="AZ14" s="238">
        <v>1.0</v>
      </c>
      <c r="BA14" s="239" t="s">
        <v>32</v>
      </c>
      <c r="BB14" s="240" t="s">
        <v>133</v>
      </c>
      <c r="BC14" s="240" t="s">
        <v>134</v>
      </c>
      <c r="BD14" s="241">
        <f t="shared" ref="BD14:BD36" si="60">BD115+BD216+BD317+BD418</f>
        <v>0</v>
      </c>
      <c r="BE14" s="241" t="str">
        <f t="shared" ref="BE14:BE36" si="61">BF14/BD14*1000000</f>
        <v>#DIV/0!</v>
      </c>
      <c r="BF14" s="241">
        <f t="shared" ref="BF14:BF36" si="62">BF115+BF216+BF317+BF418</f>
        <v>0</v>
      </c>
      <c r="BG14" s="242"/>
      <c r="BH14" s="241">
        <f t="shared" ref="BH14:BH36" si="63">IFERROR(+BF14*BG14,"")</f>
        <v>0</v>
      </c>
      <c r="BI14" s="242"/>
      <c r="BJ14" s="241">
        <f t="shared" ref="BJ14:BK14" si="21">BJ115+BJ216+BJ317+BJ418</f>
        <v>0</v>
      </c>
      <c r="BK14" s="241">
        <f t="shared" si="21"/>
        <v>0</v>
      </c>
      <c r="BL14" s="241">
        <f t="shared" ref="BL14:BL36" si="65">IFERROR(+(IF(BF14="","0",BF14))+(IF(BH14="","0",BH14))+(IF(BK14="","0",BK14)),"")</f>
        <v>0</v>
      </c>
      <c r="BM14" s="242">
        <v>0.224147321887</v>
      </c>
      <c r="BN14" s="243">
        <f t="shared" ref="BN14:BN36" si="66">IFERROR(+BM14*(BL14-BK14),"")</f>
        <v>0</v>
      </c>
      <c r="BO14" s="244">
        <f t="shared" ref="BO14:BO36" si="67">IFERROR(+(IF(BL14="","0",BL14))-(IF(BN14="","0",BN14)),"")</f>
        <v>0</v>
      </c>
      <c r="BP14" s="236"/>
      <c r="BQ14" s="238">
        <v>1.0</v>
      </c>
      <c r="BR14" s="239" t="s">
        <v>32</v>
      </c>
      <c r="BS14" s="240" t="s">
        <v>133</v>
      </c>
      <c r="BT14" s="240" t="s">
        <v>134</v>
      </c>
      <c r="BU14" s="241">
        <f t="shared" ref="BU14:BU36" si="68">BU115+BU216+BU317+BU418</f>
        <v>0</v>
      </c>
      <c r="BV14" s="241" t="str">
        <f t="shared" ref="BV14:BV36" si="69">BW14/BU14*1000000</f>
        <v>#DIV/0!</v>
      </c>
      <c r="BW14" s="241">
        <f t="shared" ref="BW14:BW36" si="70">BW115+BW216+BW317+BW418</f>
        <v>0</v>
      </c>
      <c r="BX14" s="242"/>
      <c r="BY14" s="241">
        <f t="shared" ref="BY14:BY36" si="71">IFERROR(+BW14*BX14,"")</f>
        <v>0</v>
      </c>
      <c r="BZ14" s="242"/>
      <c r="CA14" s="241">
        <f t="shared" ref="CA14:CB14" si="22">CA115+CA216+CA317+CA418</f>
        <v>0</v>
      </c>
      <c r="CB14" s="241">
        <f t="shared" si="22"/>
        <v>0</v>
      </c>
      <c r="CC14" s="241">
        <f t="shared" ref="CC14:CC36" si="73">IFERROR(+(IF(BW14="","0",BW14))+(IF(BY14="","0",BY14))+(IF(CB14="","0",CB14)),"")</f>
        <v>0</v>
      </c>
      <c r="CD14" s="242">
        <v>0.224147321887</v>
      </c>
      <c r="CE14" s="243">
        <f t="shared" ref="CE14:CE36" si="74">IFERROR(+CD14*(CC14-CB14),"")</f>
        <v>0</v>
      </c>
      <c r="CF14" s="244">
        <f t="shared" ref="CF14:CF36" si="75">IFERROR(+(IF(CC14="","0",CC14))-(IF(CE14="","0",CE14)),"")</f>
        <v>0</v>
      </c>
      <c r="CG14" s="236"/>
      <c r="CH14" s="238">
        <v>1.0</v>
      </c>
      <c r="CI14" s="239" t="s">
        <v>32</v>
      </c>
      <c r="CJ14" s="240" t="s">
        <v>133</v>
      </c>
      <c r="CK14" s="240" t="s">
        <v>134</v>
      </c>
      <c r="CL14" s="241">
        <f t="shared" ref="CL14:CL36" si="76">CL115+CL216+CL317+CL418</f>
        <v>250</v>
      </c>
      <c r="CM14" s="241">
        <f t="shared" ref="CM14:CM36" si="77">CN14/CL14*1000000</f>
        <v>585049.2368</v>
      </c>
      <c r="CN14" s="241">
        <f t="shared" ref="CN14:CN36" si="78">CN115+CN216+CN317+CN418</f>
        <v>146.2623092</v>
      </c>
      <c r="CO14" s="242"/>
      <c r="CP14" s="241">
        <f t="shared" ref="CP14:CP36" si="79">IFERROR(+CN14*CO14,"")</f>
        <v>0</v>
      </c>
      <c r="CQ14" s="242"/>
      <c r="CR14" s="241">
        <f t="shared" ref="CR14:CS14" si="23">CR115+CR216+CR317+CR418</f>
        <v>0</v>
      </c>
      <c r="CS14" s="241">
        <f t="shared" si="23"/>
        <v>0</v>
      </c>
      <c r="CT14" s="241">
        <f t="shared" ref="CT14:CT36" si="81">IFERROR(+(IF(CN14="","0",CN14))+(IF(CP14="","0",CP14))+(IF(CS14="","0",CS14)),"")</f>
        <v>146.2623092</v>
      </c>
      <c r="CU14" s="242">
        <v>0.224147321887</v>
      </c>
      <c r="CV14" s="243">
        <f t="shared" ref="CV14:CV36" si="82">IFERROR(+CU14*(CT14-CS14),"")</f>
        <v>32.7843049</v>
      </c>
      <c r="CW14" s="244">
        <f t="shared" ref="CW14:CW36" si="83">IFERROR(+(IF(CT14="","0",CT14))-(IF(CV14="","0",CV14)),"")</f>
        <v>113.4780043</v>
      </c>
      <c r="CX14" s="236"/>
      <c r="CY14" s="238">
        <v>1.0</v>
      </c>
      <c r="CZ14" s="239" t="s">
        <v>32</v>
      </c>
      <c r="DA14" s="240" t="s">
        <v>133</v>
      </c>
      <c r="DB14" s="240" t="s">
        <v>134</v>
      </c>
      <c r="DC14" s="241">
        <f t="shared" ref="DC14:DC36" si="84">DC115+DC216+DC317+DC418</f>
        <v>57</v>
      </c>
      <c r="DD14" s="241">
        <f t="shared" ref="DD14:DD36" si="85">DE14/DC14*1000000</f>
        <v>585049.2368</v>
      </c>
      <c r="DE14" s="241">
        <f t="shared" ref="DE14:DE36" si="86">DE115+DE216+DE317+DE418</f>
        <v>33.3478065</v>
      </c>
      <c r="DF14" s="242"/>
      <c r="DG14" s="241">
        <f t="shared" ref="DG14:DG36" si="87">IFERROR(+DE14*DF14,"")</f>
        <v>0</v>
      </c>
      <c r="DH14" s="242"/>
      <c r="DI14" s="241">
        <f t="shared" ref="DI14:DJ14" si="24">DI115+DI216+DI317+DI418</f>
        <v>0</v>
      </c>
      <c r="DJ14" s="241">
        <f t="shared" si="24"/>
        <v>0</v>
      </c>
      <c r="DK14" s="241">
        <f t="shared" ref="DK14:DK36" si="89">IFERROR(+(IF(DE14="","0",DE14))+(IF(DG14="","0",DG14))+(IF(DJ14="","0",DJ14)),"")</f>
        <v>33.3478065</v>
      </c>
      <c r="DL14" s="242">
        <v>0.224147321887</v>
      </c>
      <c r="DM14" s="243">
        <f t="shared" ref="DM14:DM36" si="90">IFERROR(+DL14*(DK14-DJ14),"")</f>
        <v>7.474821518</v>
      </c>
      <c r="DN14" s="244">
        <f t="shared" ref="DN14:DN36" si="91">IFERROR(+(IF(DK14="","0",DK14))-(IF(DM14="","0",DM14)),"")</f>
        <v>25.87298498</v>
      </c>
      <c r="DO14" s="236"/>
      <c r="DP14" s="238">
        <v>1.0</v>
      </c>
      <c r="DQ14" s="239" t="s">
        <v>32</v>
      </c>
      <c r="DR14" s="240" t="s">
        <v>133</v>
      </c>
      <c r="DS14" s="240" t="s">
        <v>134</v>
      </c>
      <c r="DT14" s="241">
        <f t="shared" ref="DT14:DT36" si="92">DT115+DT216+DT317+DT418</f>
        <v>0</v>
      </c>
      <c r="DU14" s="241" t="str">
        <f t="shared" ref="DU14:DU36" si="93">DV14/DT14*1000000</f>
        <v>#DIV/0!</v>
      </c>
      <c r="DV14" s="241">
        <f t="shared" ref="DV14:DV36" si="94">DV115+DV216+DV317+DV418</f>
        <v>0</v>
      </c>
      <c r="DW14" s="242"/>
      <c r="DX14" s="241">
        <f t="shared" ref="DX14:DX36" si="95">IFERROR(+DV14*DW14,"")</f>
        <v>0</v>
      </c>
      <c r="DY14" s="242"/>
      <c r="DZ14" s="241">
        <f t="shared" ref="DZ14:EA14" si="25">DZ115+DZ216+DZ317+DZ418</f>
        <v>0</v>
      </c>
      <c r="EA14" s="241">
        <f t="shared" si="25"/>
        <v>0</v>
      </c>
      <c r="EB14" s="241">
        <f t="shared" ref="EB14:EB36" si="97">IFERROR(+(IF(DV14="","0",DV14))+(IF(DX14="","0",DX14))+(IF(EA14="","0",EA14)),"")</f>
        <v>0</v>
      </c>
      <c r="EC14" s="242">
        <v>0.224147321887</v>
      </c>
      <c r="ED14" s="243">
        <f t="shared" ref="ED14:ED36" si="98">IFERROR(+EC14*(EB14-EA14),"")</f>
        <v>0</v>
      </c>
      <c r="EE14" s="244">
        <f t="shared" ref="EE14:EE36" si="99">IFERROR(+(IF(EB14="","0",EB14))-(IF(ED14="","0",ED14)),"")</f>
        <v>0</v>
      </c>
      <c r="EF14" s="236"/>
      <c r="EG14" s="238">
        <v>1.0</v>
      </c>
      <c r="EH14" s="239" t="s">
        <v>32</v>
      </c>
      <c r="EI14" s="240" t="s">
        <v>133</v>
      </c>
      <c r="EJ14" s="240" t="s">
        <v>134</v>
      </c>
      <c r="EK14" s="241">
        <f t="shared" ref="EK14:EK36" si="100">EK115+EK216+EK317+EK418</f>
        <v>0</v>
      </c>
      <c r="EL14" s="241" t="str">
        <f t="shared" ref="EL14:EL36" si="101">EM14/EK14*1000000</f>
        <v>#DIV/0!</v>
      </c>
      <c r="EM14" s="241">
        <f t="shared" ref="EM14:EM36" si="102">EM115+EM216+EM317+EM418</f>
        <v>0</v>
      </c>
      <c r="EN14" s="242"/>
      <c r="EO14" s="241">
        <f t="shared" ref="EO14:EO36" si="103">IFERROR(+EM14*EN14,"")</f>
        <v>0</v>
      </c>
      <c r="EP14" s="242"/>
      <c r="EQ14" s="241">
        <f t="shared" ref="EQ14:ER14" si="26">EQ115+EQ216+EQ317+EQ418</f>
        <v>0</v>
      </c>
      <c r="ER14" s="241">
        <f t="shared" si="26"/>
        <v>0</v>
      </c>
      <c r="ES14" s="241">
        <f t="shared" ref="ES14:ES36" si="105">IFERROR(+(IF(EM14="","0",EM14))+(IF(EO14="","0",EO14))+(IF(ER14="","0",ER14)),"")</f>
        <v>0</v>
      </c>
      <c r="ET14" s="242">
        <v>0.224147321887</v>
      </c>
      <c r="EU14" s="243">
        <f t="shared" ref="EU14:EU36" si="106">IFERROR(+ET14*(ES14-ER14),"")</f>
        <v>0</v>
      </c>
      <c r="EV14" s="244">
        <f t="shared" ref="EV14:EV36" si="107">IFERROR(+(IF(ES14="","0",ES14))-(IF(EU14="","0",EU14)),"")</f>
        <v>0</v>
      </c>
      <c r="EW14" s="236"/>
      <c r="EX14" s="238">
        <v>1.0</v>
      </c>
      <c r="EY14" s="239" t="s">
        <v>32</v>
      </c>
      <c r="EZ14" s="240" t="s">
        <v>133</v>
      </c>
      <c r="FA14" s="240" t="s">
        <v>134</v>
      </c>
      <c r="FB14" s="241">
        <f t="shared" ref="FB14:FB36" si="108">FB115+FB216+FB317+FB418</f>
        <v>48</v>
      </c>
      <c r="FC14" s="241">
        <f t="shared" ref="FC14:FC36" si="109">FD14/FB14*1000000</f>
        <v>585049.2368</v>
      </c>
      <c r="FD14" s="241">
        <f t="shared" ref="FD14:FD36" si="110">FD115+FD216+FD317+FD418</f>
        <v>28.08236337</v>
      </c>
      <c r="FE14" s="242"/>
      <c r="FF14" s="241">
        <f t="shared" ref="FF14:FF36" si="111">IFERROR(+FD14*FE14,"")</f>
        <v>0</v>
      </c>
      <c r="FG14" s="242"/>
      <c r="FH14" s="241">
        <f t="shared" ref="FH14:FI14" si="27">FH115+FH216+FH317+FH418</f>
        <v>0</v>
      </c>
      <c r="FI14" s="241">
        <f t="shared" si="27"/>
        <v>0</v>
      </c>
      <c r="FJ14" s="241">
        <f t="shared" ref="FJ14:FJ36" si="113">IFERROR(+(IF(FD14="","0",FD14))+(IF(FF14="","0",FF14))+(IF(FI14="","0",FI14)),"")</f>
        <v>28.08236337</v>
      </c>
      <c r="FK14" s="242">
        <v>0.224147321887</v>
      </c>
      <c r="FL14" s="243">
        <f t="shared" ref="FL14:FL36" si="114">IFERROR(+FK14*(FJ14-FI14),"")</f>
        <v>6.294586541</v>
      </c>
      <c r="FM14" s="244">
        <f t="shared" ref="FM14:FM36" si="115">IFERROR(+(IF(FJ14="","0",FJ14))-(IF(FL14="","0",FL14)),"")</f>
        <v>21.78777683</v>
      </c>
      <c r="FN14" s="236"/>
      <c r="FO14" s="238">
        <v>1.0</v>
      </c>
      <c r="FP14" s="239" t="s">
        <v>32</v>
      </c>
      <c r="FQ14" s="240" t="s">
        <v>133</v>
      </c>
      <c r="FR14" s="240" t="s">
        <v>134</v>
      </c>
      <c r="FS14" s="241">
        <f t="shared" ref="FS14:FS36" si="116">FS115+FS216+FS317+FS418</f>
        <v>0</v>
      </c>
      <c r="FT14" s="241" t="str">
        <f t="shared" ref="FT14:FT36" si="117">FU14/FS14*1000000</f>
        <v>#DIV/0!</v>
      </c>
      <c r="FU14" s="241">
        <f t="shared" ref="FU14:FU36" si="118">FU115+FU216+FU317+FU418</f>
        <v>0</v>
      </c>
      <c r="FV14" s="242"/>
      <c r="FW14" s="241">
        <f t="shared" ref="FW14:FW36" si="119">IFERROR(+FU14*FV14,"")</f>
        <v>0</v>
      </c>
      <c r="FX14" s="242"/>
      <c r="FY14" s="241">
        <f t="shared" ref="FY14:FZ14" si="28">FY115+FY216+FY317+FY418</f>
        <v>0</v>
      </c>
      <c r="FZ14" s="241">
        <f t="shared" si="28"/>
        <v>0</v>
      </c>
      <c r="GA14" s="241">
        <f t="shared" ref="GA14:GA36" si="121">IFERROR(+(IF(FU14="","0",FU14))+(IF(FW14="","0",FW14))+(IF(FZ14="","0",FZ14)),"")</f>
        <v>0</v>
      </c>
      <c r="GB14" s="242">
        <v>0.224147321887</v>
      </c>
      <c r="GC14" s="243">
        <f t="shared" ref="GC14:GC36" si="122">IFERROR(+GB14*(GA14-FZ14),"")</f>
        <v>0</v>
      </c>
      <c r="GD14" s="244">
        <f t="shared" ref="GD14:GD36" si="123">IFERROR(+(IF(GA14="","0",GA14))-(IF(GC14="","0",GC14)),"")</f>
        <v>0</v>
      </c>
      <c r="GE14" s="236"/>
      <c r="GF14" s="238">
        <v>1.0</v>
      </c>
      <c r="GG14" s="239" t="s">
        <v>32</v>
      </c>
      <c r="GH14" s="240" t="s">
        <v>133</v>
      </c>
      <c r="GI14" s="240" t="s">
        <v>134</v>
      </c>
      <c r="GJ14" s="241">
        <f t="shared" ref="GJ14:GJ36" si="124">GJ115+GJ216+GJ317+GJ418</f>
        <v>0</v>
      </c>
      <c r="GK14" s="241" t="str">
        <f t="shared" ref="GK14:GK36" si="125">GL14/GJ14*1000000</f>
        <v>#DIV/0!</v>
      </c>
      <c r="GL14" s="241">
        <f t="shared" ref="GL14:GL36" si="126">GL115+GL216+GL317+GL418</f>
        <v>0</v>
      </c>
      <c r="GM14" s="242"/>
      <c r="GN14" s="241">
        <f t="shared" ref="GN14:GN36" si="127">IFERROR(+GL14*GM14,"")</f>
        <v>0</v>
      </c>
      <c r="GO14" s="242"/>
      <c r="GP14" s="241">
        <f t="shared" ref="GP14:GQ14" si="29">GP115+GP216+GP317+GP418</f>
        <v>0</v>
      </c>
      <c r="GQ14" s="241">
        <f t="shared" si="29"/>
        <v>0</v>
      </c>
      <c r="GR14" s="241">
        <f t="shared" ref="GR14:GR36" si="129">IFERROR(+(IF(GL14="","0",GL14))+(IF(GN14="","0",GN14))+(IF(GQ14="","0",GQ14)),"")</f>
        <v>0</v>
      </c>
      <c r="GS14" s="242">
        <v>0.224147321887</v>
      </c>
      <c r="GT14" s="243">
        <f t="shared" ref="GT14:GT36" si="130">IFERROR(+GS14*(GR14-GQ14),"")</f>
        <v>0</v>
      </c>
      <c r="GU14" s="244">
        <f t="shared" ref="GU14:GU36" si="131">IFERROR(+(IF(GR14="","0",GR14))-(IF(GT14="","0",GT14)),"")</f>
        <v>0</v>
      </c>
      <c r="GV14" s="236"/>
      <c r="GW14" s="238">
        <v>1.0</v>
      </c>
      <c r="GX14" s="239" t="s">
        <v>32</v>
      </c>
      <c r="GY14" s="240" t="s">
        <v>133</v>
      </c>
      <c r="GZ14" s="240" t="s">
        <v>134</v>
      </c>
      <c r="HA14" s="241">
        <f t="shared" ref="HA14:HA36" si="132">HA115+HA216+HA317+HA418</f>
        <v>0</v>
      </c>
      <c r="HB14" s="241" t="str">
        <f t="shared" ref="HB14:HB36" si="133">HC14/HA14*1000000</f>
        <v>#DIV/0!</v>
      </c>
      <c r="HC14" s="241">
        <f t="shared" ref="HC14:HC36" si="134">HC115+HC216+HC317+HC418</f>
        <v>0</v>
      </c>
      <c r="HD14" s="242"/>
      <c r="HE14" s="241">
        <f t="shared" ref="HE14:HE36" si="135">IFERROR(+HC14*HD14,"")</f>
        <v>0</v>
      </c>
      <c r="HF14" s="242"/>
      <c r="HG14" s="241">
        <f t="shared" ref="HG14:HH14" si="30">HG115+HG216+HG317+HG418</f>
        <v>0</v>
      </c>
      <c r="HH14" s="241">
        <f t="shared" si="30"/>
        <v>0</v>
      </c>
      <c r="HI14" s="241">
        <f t="shared" ref="HI14:HI36" si="137">IFERROR(+(IF(HC14="","0",HC14))+(IF(HE14="","0",HE14))+(IF(HH14="","0",HH14)),"")</f>
        <v>0</v>
      </c>
      <c r="HJ14" s="242">
        <v>0.224147321887</v>
      </c>
      <c r="HK14" s="243">
        <f t="shared" ref="HK14:HK36" si="138">IFERROR(+HJ14*(HI14-HH14),"")</f>
        <v>0</v>
      </c>
      <c r="HL14" s="244">
        <f t="shared" ref="HL14:HL36" si="139">IFERROR(+(IF(HI14="","0",HI14))-(IF(HK14="","0",HK14)),"")</f>
        <v>0</v>
      </c>
      <c r="HM14" s="236"/>
      <c r="HN14" s="238">
        <v>1.0</v>
      </c>
      <c r="HO14" s="239" t="s">
        <v>32</v>
      </c>
      <c r="HP14" s="240" t="s">
        <v>133</v>
      </c>
      <c r="HQ14" s="240" t="s">
        <v>134</v>
      </c>
      <c r="HR14" s="241">
        <f t="shared" ref="HR14:HR36" si="140">HR115+HR216+HR317+HR418</f>
        <v>6</v>
      </c>
      <c r="HS14" s="241">
        <f t="shared" ref="HS14:HS36" si="141">HT14/HR14*1000000</f>
        <v>585049.2368</v>
      </c>
      <c r="HT14" s="241">
        <f t="shared" ref="HT14:HT36" si="142">HT115+HT216+HT317+HT418</f>
        <v>3.510295421</v>
      </c>
      <c r="HU14" s="242"/>
      <c r="HV14" s="241">
        <f t="shared" ref="HV14:HV36" si="143">IFERROR(+HT14*HU14,"")</f>
        <v>0</v>
      </c>
      <c r="HW14" s="242"/>
      <c r="HX14" s="241">
        <f t="shared" ref="HX14:HY14" si="31">HX115+HX216+HX317+HX418</f>
        <v>0</v>
      </c>
      <c r="HY14" s="241">
        <f t="shared" si="31"/>
        <v>0</v>
      </c>
      <c r="HZ14" s="241">
        <f t="shared" ref="HZ14:HZ36" si="145">IFERROR(+(IF(HT14="","0",HT14))+(IF(HV14="","0",HV14))+(IF(HY14="","0",HY14)),"")</f>
        <v>3.510295421</v>
      </c>
      <c r="IA14" s="242">
        <v>0.224147321887</v>
      </c>
      <c r="IB14" s="243">
        <f t="shared" ref="IB14:IB36" si="146">IFERROR(+IA14*(HZ14-HY14),"")</f>
        <v>0.7868233177</v>
      </c>
      <c r="IC14" s="244">
        <f t="shared" ref="IC14:IC36" si="147">IFERROR(+(IF(HZ14="","0",HZ14))-(IF(IB14="","0",IB14)),"")</f>
        <v>2.723472103</v>
      </c>
      <c r="ID14" s="236"/>
      <c r="IE14" s="238">
        <v>1.0</v>
      </c>
      <c r="IF14" s="239" t="s">
        <v>32</v>
      </c>
      <c r="IG14" s="240" t="s">
        <v>133</v>
      </c>
      <c r="IH14" s="240" t="s">
        <v>134</v>
      </c>
      <c r="II14" s="241">
        <f t="shared" ref="II14:II36" si="148">II115+II216+II317+II418</f>
        <v>53</v>
      </c>
      <c r="IJ14" s="241">
        <f t="shared" ref="IJ14:IJ36" si="149">IK14/II14*1000000</f>
        <v>585049.2368</v>
      </c>
      <c r="IK14" s="241">
        <f t="shared" ref="IK14:IK36" si="150">IK115+IK216+IK317+IK418</f>
        <v>31.00760955</v>
      </c>
      <c r="IL14" s="242"/>
      <c r="IM14" s="241">
        <f t="shared" ref="IM14:IM36" si="151">IFERROR(+IK14*IL14,"")</f>
        <v>0</v>
      </c>
      <c r="IN14" s="242"/>
      <c r="IO14" s="241">
        <f t="shared" ref="IO14:IP14" si="32">IO115+IO216+IO317+IO418</f>
        <v>0</v>
      </c>
      <c r="IP14" s="241">
        <f t="shared" si="32"/>
        <v>0</v>
      </c>
      <c r="IQ14" s="241">
        <f t="shared" ref="IQ14:IQ36" si="153">IFERROR(+(IF(IK14="","0",IK14))+(IF(IM14="","0",IM14))+(IF(IP14="","0",IP14)),"")</f>
        <v>31.00760955</v>
      </c>
      <c r="IR14" s="242">
        <v>0.224147321887</v>
      </c>
      <c r="IS14" s="243">
        <f t="shared" ref="IS14:IS36" si="154">IFERROR(+IR14*(IQ14-IP14),"")</f>
        <v>6.950272639</v>
      </c>
      <c r="IT14" s="244">
        <f t="shared" ref="IT14:IT36" si="155">IFERROR(+(IF(IQ14="","0",IQ14))-(IF(IS14="","0",IS14)),"")</f>
        <v>24.05733691</v>
      </c>
      <c r="IU14" s="236"/>
      <c r="IV14" s="238">
        <v>1.0</v>
      </c>
      <c r="IW14" s="239" t="s">
        <v>32</v>
      </c>
      <c r="IX14" s="240" t="s">
        <v>133</v>
      </c>
      <c r="IY14" s="240" t="s">
        <v>134</v>
      </c>
      <c r="IZ14" s="241">
        <f t="shared" ref="IZ14:IZ36" si="156">IZ115+IZ216+IZ317+IZ418</f>
        <v>23</v>
      </c>
      <c r="JA14" s="241">
        <f t="shared" ref="JA14:JA36" si="157">JB14/IZ14*1000000</f>
        <v>585049.2368</v>
      </c>
      <c r="JB14" s="241">
        <f t="shared" ref="JB14:JB36" si="158">JB115+JB216+JB317+JB418</f>
        <v>13.45613245</v>
      </c>
      <c r="JC14" s="242"/>
      <c r="JD14" s="241">
        <f t="shared" ref="JD14:JD36" si="159">IFERROR(+JB14*JC14,"")</f>
        <v>0</v>
      </c>
      <c r="JE14" s="242"/>
      <c r="JF14" s="241">
        <f t="shared" ref="JF14:JG14" si="33">JF115+JF216+JF317+JF418</f>
        <v>0</v>
      </c>
      <c r="JG14" s="241">
        <f t="shared" si="33"/>
        <v>0</v>
      </c>
      <c r="JH14" s="241">
        <f t="shared" ref="JH14:JH36" si="161">IFERROR(+(IF(JB14="","0",JB14))+(IF(JD14="","0",JD14))+(IF(JG14="","0",JG14)),"")</f>
        <v>13.45613245</v>
      </c>
      <c r="JI14" s="242">
        <v>0.224147321887</v>
      </c>
      <c r="JJ14" s="243">
        <f t="shared" ref="JJ14:JJ36" si="162">IFERROR(+JI14*(JH14-JG14),"")</f>
        <v>3.016156051</v>
      </c>
      <c r="JK14" s="244">
        <f t="shared" ref="JK14:JK36" si="163">IFERROR(+(IF(JH14="","0",JH14))-(IF(JJ14="","0",JJ14)),"")</f>
        <v>10.4399764</v>
      </c>
      <c r="JL14" s="236"/>
      <c r="JM14" s="238">
        <v>1.0</v>
      </c>
      <c r="JN14" s="239" t="s">
        <v>32</v>
      </c>
      <c r="JO14" s="240" t="s">
        <v>133</v>
      </c>
      <c r="JP14" s="240" t="s">
        <v>134</v>
      </c>
      <c r="JQ14" s="241">
        <f t="shared" ref="JQ14:JQ36" si="164">JQ115+JQ216+JQ317+JQ418</f>
        <v>0</v>
      </c>
      <c r="JR14" s="241" t="str">
        <f t="shared" ref="JR14:JR36" si="165">JS14/JQ14*1000000</f>
        <v>#DIV/0!</v>
      </c>
      <c r="JS14" s="241">
        <f t="shared" ref="JS14:JS36" si="166">JS115+JS216+JS317+JS418</f>
        <v>0</v>
      </c>
      <c r="JT14" s="242"/>
      <c r="JU14" s="241">
        <f t="shared" ref="JU14:JU36" si="167">IFERROR(+JS14*JT14,"")</f>
        <v>0</v>
      </c>
      <c r="JV14" s="242"/>
      <c r="JW14" s="241">
        <f t="shared" ref="JW14:JX14" si="34">JW115+JW216+JW317+JW418</f>
        <v>0</v>
      </c>
      <c r="JX14" s="241">
        <f t="shared" si="34"/>
        <v>0</v>
      </c>
      <c r="JY14" s="241">
        <f t="shared" ref="JY14:JY36" si="169">IFERROR(+(IF(JS14="","0",JS14))+(IF(JU14="","0",JU14))+(IF(JX14="","0",JX14)),"")</f>
        <v>0</v>
      </c>
      <c r="JZ14" s="242">
        <v>0.224147321887</v>
      </c>
      <c r="KA14" s="243">
        <f t="shared" ref="KA14:KA36" si="170">IFERROR(+JZ14*(JY14-JX14),"")</f>
        <v>0</v>
      </c>
      <c r="KB14" s="244">
        <f t="shared" ref="KB14:KB36" si="171">IFERROR(+(IF(JY14="","0",JY14))-(IF(KA14="","0",KA14)),"")</f>
        <v>0</v>
      </c>
      <c r="KC14" s="236"/>
      <c r="KD14" s="238">
        <v>1.0</v>
      </c>
      <c r="KE14" s="239" t="s">
        <v>32</v>
      </c>
      <c r="KF14" s="240" t="s">
        <v>133</v>
      </c>
      <c r="KG14" s="240" t="s">
        <v>134</v>
      </c>
      <c r="KH14" s="241">
        <f t="shared" ref="KH14:KH36" si="172">KH115+KH216+KH317+KH418</f>
        <v>0</v>
      </c>
      <c r="KI14" s="241" t="str">
        <f t="shared" ref="KI14:KI36" si="173">KJ14/KH14*1000000</f>
        <v>#DIV/0!</v>
      </c>
      <c r="KJ14" s="241">
        <f t="shared" ref="KJ14:KJ36" si="174">KJ115+KJ216+KJ317+KJ418</f>
        <v>0</v>
      </c>
      <c r="KK14" s="242"/>
      <c r="KL14" s="241">
        <f t="shared" ref="KL14:KL36" si="175">IFERROR(+KJ14*KK14,"")</f>
        <v>0</v>
      </c>
      <c r="KM14" s="242"/>
      <c r="KN14" s="241">
        <f t="shared" ref="KN14:KO14" si="35">KN115+KN216+KN317+KN418</f>
        <v>0</v>
      </c>
      <c r="KO14" s="241">
        <f t="shared" si="35"/>
        <v>0</v>
      </c>
      <c r="KP14" s="241">
        <f t="shared" ref="KP14:KP36" si="177">IFERROR(+(IF(KJ14="","0",KJ14))+(IF(KL14="","0",KL14))+(IF(KO14="","0",KO14)),"")</f>
        <v>0</v>
      </c>
      <c r="KQ14" s="242">
        <v>0.224147321887</v>
      </c>
      <c r="KR14" s="243">
        <f t="shared" ref="KR14:KR36" si="178">IFERROR(+KQ14*(KP14-KO14),"")</f>
        <v>0</v>
      </c>
      <c r="KS14" s="244">
        <f t="shared" ref="KS14:KS36" si="179">IFERROR(+(IF(KP14="","0",KP14))-(IF(KR14="","0",KR14)),"")</f>
        <v>0</v>
      </c>
      <c r="KT14" s="236"/>
      <c r="KU14" s="237"/>
    </row>
    <row r="15">
      <c r="A15" s="238">
        <v>2.0</v>
      </c>
      <c r="B15" s="239" t="s">
        <v>34</v>
      </c>
      <c r="C15" s="240" t="s">
        <v>133</v>
      </c>
      <c r="D15" s="240" t="s">
        <v>134</v>
      </c>
      <c r="E15" s="241">
        <f t="shared" si="36"/>
        <v>6462</v>
      </c>
      <c r="F15" s="241">
        <f t="shared" si="37"/>
        <v>1351576.459</v>
      </c>
      <c r="G15" s="241">
        <f t="shared" si="38"/>
        <v>8733.887079</v>
      </c>
      <c r="H15" s="242"/>
      <c r="I15" s="241">
        <f t="shared" si="39"/>
        <v>0</v>
      </c>
      <c r="J15" s="242"/>
      <c r="K15" s="241">
        <f t="shared" ref="K15:L15" si="40">K116+K217+K318+K419</f>
        <v>0</v>
      </c>
      <c r="L15" s="241">
        <f t="shared" si="40"/>
        <v>0</v>
      </c>
      <c r="M15" s="241">
        <f t="shared" si="41"/>
        <v>8733.887079</v>
      </c>
      <c r="N15" s="242">
        <v>0.224147321887</v>
      </c>
      <c r="O15" s="243">
        <f t="shared" si="42"/>
        <v>1957.677398</v>
      </c>
      <c r="P15" s="244">
        <f t="shared" si="43"/>
        <v>6776.20968</v>
      </c>
      <c r="Q15" s="236"/>
      <c r="R15" s="238">
        <v>2.0</v>
      </c>
      <c r="S15" s="239" t="s">
        <v>34</v>
      </c>
      <c r="T15" s="240" t="s">
        <v>133</v>
      </c>
      <c r="U15" s="240" t="s">
        <v>134</v>
      </c>
      <c r="V15" s="241">
        <f t="shared" si="44"/>
        <v>1216</v>
      </c>
      <c r="W15" s="241">
        <f t="shared" si="45"/>
        <v>1351576.459</v>
      </c>
      <c r="X15" s="241">
        <f t="shared" si="46"/>
        <v>1643.516974</v>
      </c>
      <c r="Y15" s="242"/>
      <c r="Z15" s="241">
        <f t="shared" si="47"/>
        <v>0</v>
      </c>
      <c r="AA15" s="242"/>
      <c r="AB15" s="241">
        <f t="shared" ref="AB15:AC15" si="48">AB116+AB217+AB318+AB419</f>
        <v>0</v>
      </c>
      <c r="AC15" s="241">
        <f t="shared" si="48"/>
        <v>0</v>
      </c>
      <c r="AD15" s="241">
        <f t="shared" si="49"/>
        <v>1643.516974</v>
      </c>
      <c r="AE15" s="242">
        <v>0.224147321887</v>
      </c>
      <c r="AF15" s="243">
        <f t="shared" si="50"/>
        <v>368.3899283</v>
      </c>
      <c r="AG15" s="244">
        <f t="shared" si="51"/>
        <v>1275.127046</v>
      </c>
      <c r="AH15" s="236"/>
      <c r="AI15" s="238">
        <v>2.0</v>
      </c>
      <c r="AJ15" s="239" t="s">
        <v>34</v>
      </c>
      <c r="AK15" s="240" t="s">
        <v>133</v>
      </c>
      <c r="AL15" s="240" t="s">
        <v>134</v>
      </c>
      <c r="AM15" s="241">
        <f t="shared" si="52"/>
        <v>1999</v>
      </c>
      <c r="AN15" s="241">
        <f t="shared" si="53"/>
        <v>1351576.459</v>
      </c>
      <c r="AO15" s="241">
        <f t="shared" si="54"/>
        <v>2701.801342</v>
      </c>
      <c r="AP15" s="242"/>
      <c r="AQ15" s="241">
        <f t="shared" si="55"/>
        <v>0</v>
      </c>
      <c r="AR15" s="242"/>
      <c r="AS15" s="241">
        <f t="shared" ref="AS15:AT15" si="56">AS116+AS217+AS318+AS419</f>
        <v>0</v>
      </c>
      <c r="AT15" s="241">
        <f t="shared" si="56"/>
        <v>0</v>
      </c>
      <c r="AU15" s="241">
        <f t="shared" si="57"/>
        <v>2701.801342</v>
      </c>
      <c r="AV15" s="242">
        <v>0.224147321887</v>
      </c>
      <c r="AW15" s="243">
        <f t="shared" si="58"/>
        <v>605.601535</v>
      </c>
      <c r="AX15" s="244">
        <f t="shared" si="59"/>
        <v>2096.199807</v>
      </c>
      <c r="AY15" s="236"/>
      <c r="AZ15" s="238">
        <v>2.0</v>
      </c>
      <c r="BA15" s="239" t="s">
        <v>34</v>
      </c>
      <c r="BB15" s="240" t="s">
        <v>133</v>
      </c>
      <c r="BC15" s="240" t="s">
        <v>134</v>
      </c>
      <c r="BD15" s="241">
        <f t="shared" si="60"/>
        <v>457</v>
      </c>
      <c r="BE15" s="241">
        <f t="shared" si="61"/>
        <v>1351576.459</v>
      </c>
      <c r="BF15" s="241">
        <f t="shared" si="62"/>
        <v>617.6704418</v>
      </c>
      <c r="BG15" s="242"/>
      <c r="BH15" s="241">
        <f t="shared" si="63"/>
        <v>0</v>
      </c>
      <c r="BI15" s="242"/>
      <c r="BJ15" s="241">
        <f t="shared" ref="BJ15:BK15" si="64">BJ116+BJ217+BJ318+BJ419</f>
        <v>0</v>
      </c>
      <c r="BK15" s="241">
        <f t="shared" si="64"/>
        <v>0</v>
      </c>
      <c r="BL15" s="241">
        <f t="shared" si="65"/>
        <v>617.6704418</v>
      </c>
      <c r="BM15" s="242">
        <v>0.224147321887</v>
      </c>
      <c r="BN15" s="243">
        <f t="shared" si="66"/>
        <v>138.4491753</v>
      </c>
      <c r="BO15" s="244">
        <f t="shared" si="67"/>
        <v>479.2212665</v>
      </c>
      <c r="BP15" s="236"/>
      <c r="BQ15" s="238">
        <v>2.0</v>
      </c>
      <c r="BR15" s="239" t="s">
        <v>34</v>
      </c>
      <c r="BS15" s="240" t="s">
        <v>133</v>
      </c>
      <c r="BT15" s="240" t="s">
        <v>134</v>
      </c>
      <c r="BU15" s="241">
        <f t="shared" si="68"/>
        <v>3569</v>
      </c>
      <c r="BV15" s="241">
        <f t="shared" si="69"/>
        <v>1351576.459</v>
      </c>
      <c r="BW15" s="241">
        <f t="shared" si="70"/>
        <v>4823.776383</v>
      </c>
      <c r="BX15" s="242"/>
      <c r="BY15" s="241">
        <f t="shared" si="71"/>
        <v>0</v>
      </c>
      <c r="BZ15" s="242"/>
      <c r="CA15" s="241">
        <f t="shared" ref="CA15:CB15" si="72">CA116+CA217+CA318+CA419</f>
        <v>0</v>
      </c>
      <c r="CB15" s="241">
        <f t="shared" si="72"/>
        <v>0</v>
      </c>
      <c r="CC15" s="241">
        <f t="shared" si="73"/>
        <v>4823.776383</v>
      </c>
      <c r="CD15" s="242">
        <v>0.224147321887</v>
      </c>
      <c r="CE15" s="243">
        <f t="shared" si="74"/>
        <v>1081.236558</v>
      </c>
      <c r="CF15" s="244">
        <f t="shared" si="75"/>
        <v>3742.539825</v>
      </c>
      <c r="CG15" s="236"/>
      <c r="CH15" s="238">
        <v>2.0</v>
      </c>
      <c r="CI15" s="239" t="s">
        <v>34</v>
      </c>
      <c r="CJ15" s="240" t="s">
        <v>133</v>
      </c>
      <c r="CK15" s="240" t="s">
        <v>134</v>
      </c>
      <c r="CL15" s="241">
        <f t="shared" si="76"/>
        <v>7884</v>
      </c>
      <c r="CM15" s="241">
        <f t="shared" si="77"/>
        <v>1351576.459</v>
      </c>
      <c r="CN15" s="241">
        <f t="shared" si="78"/>
        <v>10655.8288</v>
      </c>
      <c r="CO15" s="242"/>
      <c r="CP15" s="241">
        <f t="shared" si="79"/>
        <v>0</v>
      </c>
      <c r="CQ15" s="242"/>
      <c r="CR15" s="241">
        <f t="shared" ref="CR15:CS15" si="80">CR116+CR217+CR318+CR419</f>
        <v>0</v>
      </c>
      <c r="CS15" s="241">
        <f t="shared" si="80"/>
        <v>0</v>
      </c>
      <c r="CT15" s="241">
        <f t="shared" si="81"/>
        <v>10655.8288</v>
      </c>
      <c r="CU15" s="242">
        <v>0.224147321887</v>
      </c>
      <c r="CV15" s="243">
        <f t="shared" si="82"/>
        <v>2388.475489</v>
      </c>
      <c r="CW15" s="244">
        <f t="shared" si="83"/>
        <v>8267.353315</v>
      </c>
      <c r="CX15" s="236"/>
      <c r="CY15" s="238">
        <v>2.0</v>
      </c>
      <c r="CZ15" s="239" t="s">
        <v>34</v>
      </c>
      <c r="DA15" s="240" t="s">
        <v>133</v>
      </c>
      <c r="DB15" s="240" t="s">
        <v>134</v>
      </c>
      <c r="DC15" s="241">
        <f t="shared" si="84"/>
        <v>8919</v>
      </c>
      <c r="DD15" s="241">
        <f t="shared" si="85"/>
        <v>1351576.459</v>
      </c>
      <c r="DE15" s="241">
        <f t="shared" si="86"/>
        <v>12054.71044</v>
      </c>
      <c r="DF15" s="242"/>
      <c r="DG15" s="241">
        <f t="shared" si="87"/>
        <v>0</v>
      </c>
      <c r="DH15" s="242"/>
      <c r="DI15" s="241">
        <f t="shared" ref="DI15:DJ15" si="88">DI116+DI217+DI318+DI419</f>
        <v>0</v>
      </c>
      <c r="DJ15" s="241">
        <f t="shared" si="88"/>
        <v>0</v>
      </c>
      <c r="DK15" s="241">
        <f t="shared" si="89"/>
        <v>12054.71044</v>
      </c>
      <c r="DL15" s="242">
        <v>0.224147321887</v>
      </c>
      <c r="DM15" s="243">
        <f t="shared" si="90"/>
        <v>2702.031061</v>
      </c>
      <c r="DN15" s="244">
        <f t="shared" si="91"/>
        <v>9352.679378</v>
      </c>
      <c r="DO15" s="236"/>
      <c r="DP15" s="238">
        <v>2.0</v>
      </c>
      <c r="DQ15" s="239" t="s">
        <v>34</v>
      </c>
      <c r="DR15" s="240" t="s">
        <v>133</v>
      </c>
      <c r="DS15" s="240" t="s">
        <v>134</v>
      </c>
      <c r="DT15" s="241">
        <f t="shared" si="92"/>
        <v>3978</v>
      </c>
      <c r="DU15" s="241">
        <f t="shared" si="93"/>
        <v>1351576.459</v>
      </c>
      <c r="DV15" s="241">
        <f t="shared" si="94"/>
        <v>5376.571154</v>
      </c>
      <c r="DW15" s="242"/>
      <c r="DX15" s="241">
        <f t="shared" si="95"/>
        <v>0</v>
      </c>
      <c r="DY15" s="242"/>
      <c r="DZ15" s="241">
        <f t="shared" ref="DZ15:EA15" si="96">DZ116+DZ217+DZ318+DZ419</f>
        <v>0</v>
      </c>
      <c r="EA15" s="241">
        <f t="shared" si="96"/>
        <v>0</v>
      </c>
      <c r="EB15" s="241">
        <f t="shared" si="97"/>
        <v>5376.571154</v>
      </c>
      <c r="EC15" s="242">
        <v>0.224147321887</v>
      </c>
      <c r="ED15" s="243">
        <f t="shared" si="98"/>
        <v>1205.144025</v>
      </c>
      <c r="EE15" s="244">
        <f t="shared" si="99"/>
        <v>4171.427129</v>
      </c>
      <c r="EF15" s="236"/>
      <c r="EG15" s="238">
        <v>2.0</v>
      </c>
      <c r="EH15" s="239" t="s">
        <v>34</v>
      </c>
      <c r="EI15" s="240" t="s">
        <v>133</v>
      </c>
      <c r="EJ15" s="240" t="s">
        <v>134</v>
      </c>
      <c r="EK15" s="241">
        <f t="shared" si="100"/>
        <v>4857</v>
      </c>
      <c r="EL15" s="241">
        <f t="shared" si="101"/>
        <v>1351576.459</v>
      </c>
      <c r="EM15" s="241">
        <f t="shared" si="102"/>
        <v>6564.606862</v>
      </c>
      <c r="EN15" s="242"/>
      <c r="EO15" s="241">
        <f t="shared" si="103"/>
        <v>0</v>
      </c>
      <c r="EP15" s="242"/>
      <c r="EQ15" s="241">
        <f t="shared" ref="EQ15:ER15" si="104">EQ116+EQ217+EQ318+EQ419</f>
        <v>0</v>
      </c>
      <c r="ER15" s="241">
        <f t="shared" si="104"/>
        <v>0</v>
      </c>
      <c r="ES15" s="241">
        <f t="shared" si="105"/>
        <v>6564.606862</v>
      </c>
      <c r="ET15" s="242">
        <v>0.224147321887</v>
      </c>
      <c r="EU15" s="243">
        <f t="shared" si="106"/>
        <v>1471.439047</v>
      </c>
      <c r="EV15" s="244">
        <f t="shared" si="107"/>
        <v>5093.167815</v>
      </c>
      <c r="EW15" s="236"/>
      <c r="EX15" s="238">
        <v>2.0</v>
      </c>
      <c r="EY15" s="239" t="s">
        <v>34</v>
      </c>
      <c r="EZ15" s="240" t="s">
        <v>133</v>
      </c>
      <c r="FA15" s="240" t="s">
        <v>134</v>
      </c>
      <c r="FB15" s="241">
        <f t="shared" si="108"/>
        <v>3900</v>
      </c>
      <c r="FC15" s="241">
        <f t="shared" si="109"/>
        <v>1351576.459</v>
      </c>
      <c r="FD15" s="241">
        <f t="shared" si="110"/>
        <v>5271.14819</v>
      </c>
      <c r="FE15" s="242"/>
      <c r="FF15" s="241">
        <f t="shared" si="111"/>
        <v>0</v>
      </c>
      <c r="FG15" s="242"/>
      <c r="FH15" s="241">
        <f t="shared" ref="FH15:FI15" si="112">FH116+FH217+FH318+FH419</f>
        <v>0</v>
      </c>
      <c r="FI15" s="241">
        <f t="shared" si="112"/>
        <v>0</v>
      </c>
      <c r="FJ15" s="241">
        <f t="shared" si="113"/>
        <v>5271.14819</v>
      </c>
      <c r="FK15" s="242">
        <v>0.224147321887</v>
      </c>
      <c r="FL15" s="243">
        <f t="shared" si="114"/>
        <v>1181.51375</v>
      </c>
      <c r="FM15" s="244">
        <f t="shared" si="115"/>
        <v>4089.63444</v>
      </c>
      <c r="FN15" s="236"/>
      <c r="FO15" s="238">
        <v>2.0</v>
      </c>
      <c r="FP15" s="239" t="s">
        <v>34</v>
      </c>
      <c r="FQ15" s="240" t="s">
        <v>133</v>
      </c>
      <c r="FR15" s="240" t="s">
        <v>134</v>
      </c>
      <c r="FS15" s="241">
        <f t="shared" si="116"/>
        <v>5864</v>
      </c>
      <c r="FT15" s="241">
        <f t="shared" si="117"/>
        <v>1351576.459</v>
      </c>
      <c r="FU15" s="241">
        <f t="shared" si="118"/>
        <v>7925.644356</v>
      </c>
      <c r="FV15" s="242"/>
      <c r="FW15" s="241">
        <f t="shared" si="119"/>
        <v>0</v>
      </c>
      <c r="FX15" s="242"/>
      <c r="FY15" s="241">
        <f t="shared" ref="FY15:FZ15" si="120">FY116+FY217+FY318+FY419</f>
        <v>0</v>
      </c>
      <c r="FZ15" s="241">
        <f t="shared" si="120"/>
        <v>0</v>
      </c>
      <c r="GA15" s="241">
        <f t="shared" si="121"/>
        <v>7925.644356</v>
      </c>
      <c r="GB15" s="242">
        <v>0.224147321887</v>
      </c>
      <c r="GC15" s="243">
        <f t="shared" si="122"/>
        <v>1776.511957</v>
      </c>
      <c r="GD15" s="244">
        <f t="shared" si="123"/>
        <v>6149.132399</v>
      </c>
      <c r="GE15" s="236"/>
      <c r="GF15" s="238">
        <v>2.0</v>
      </c>
      <c r="GG15" s="239" t="s">
        <v>34</v>
      </c>
      <c r="GH15" s="240" t="s">
        <v>133</v>
      </c>
      <c r="GI15" s="240" t="s">
        <v>134</v>
      </c>
      <c r="GJ15" s="241">
        <f t="shared" si="124"/>
        <v>6725.6</v>
      </c>
      <c r="GK15" s="241">
        <f t="shared" si="125"/>
        <v>1351576.459</v>
      </c>
      <c r="GL15" s="241">
        <f t="shared" si="126"/>
        <v>9090.162633</v>
      </c>
      <c r="GM15" s="242"/>
      <c r="GN15" s="241">
        <f t="shared" si="127"/>
        <v>0</v>
      </c>
      <c r="GO15" s="242"/>
      <c r="GP15" s="241">
        <f t="shared" ref="GP15:GQ15" si="128">GP116+GP217+GP318+GP419</f>
        <v>0</v>
      </c>
      <c r="GQ15" s="241">
        <f t="shared" si="128"/>
        <v>0</v>
      </c>
      <c r="GR15" s="241">
        <f t="shared" si="129"/>
        <v>9090.162633</v>
      </c>
      <c r="GS15" s="242">
        <v>0.224147321887</v>
      </c>
      <c r="GT15" s="243">
        <f t="shared" si="130"/>
        <v>2037.53561</v>
      </c>
      <c r="GU15" s="244">
        <f t="shared" si="131"/>
        <v>7052.627024</v>
      </c>
      <c r="GV15" s="236"/>
      <c r="GW15" s="238">
        <v>2.0</v>
      </c>
      <c r="GX15" s="239" t="s">
        <v>34</v>
      </c>
      <c r="GY15" s="240" t="s">
        <v>133</v>
      </c>
      <c r="GZ15" s="240" t="s">
        <v>134</v>
      </c>
      <c r="HA15" s="241">
        <f t="shared" si="132"/>
        <v>4493.18</v>
      </c>
      <c r="HB15" s="241">
        <f t="shared" si="133"/>
        <v>1351576.459</v>
      </c>
      <c r="HC15" s="241">
        <f t="shared" si="134"/>
        <v>6072.876314</v>
      </c>
      <c r="HD15" s="242"/>
      <c r="HE15" s="241">
        <f t="shared" si="135"/>
        <v>0</v>
      </c>
      <c r="HF15" s="242"/>
      <c r="HG15" s="241">
        <f t="shared" ref="HG15:HH15" si="136">HG116+HG217+HG318+HG419</f>
        <v>0</v>
      </c>
      <c r="HH15" s="241">
        <f t="shared" si="136"/>
        <v>0</v>
      </c>
      <c r="HI15" s="241">
        <f t="shared" si="137"/>
        <v>6072.876314</v>
      </c>
      <c r="HJ15" s="242">
        <v>0.224147321887</v>
      </c>
      <c r="HK15" s="243">
        <f t="shared" si="138"/>
        <v>1361.218962</v>
      </c>
      <c r="HL15" s="244">
        <f t="shared" si="139"/>
        <v>4711.657352</v>
      </c>
      <c r="HM15" s="236"/>
      <c r="HN15" s="238">
        <v>2.0</v>
      </c>
      <c r="HO15" s="239" t="s">
        <v>34</v>
      </c>
      <c r="HP15" s="240" t="s">
        <v>133</v>
      </c>
      <c r="HQ15" s="240" t="s">
        <v>134</v>
      </c>
      <c r="HR15" s="241">
        <f t="shared" si="140"/>
        <v>4907.42</v>
      </c>
      <c r="HS15" s="241">
        <f t="shared" si="141"/>
        <v>1351576.459</v>
      </c>
      <c r="HT15" s="241">
        <f t="shared" si="142"/>
        <v>6632.753347</v>
      </c>
      <c r="HU15" s="242"/>
      <c r="HV15" s="241">
        <f t="shared" si="143"/>
        <v>0</v>
      </c>
      <c r="HW15" s="242"/>
      <c r="HX15" s="241">
        <f t="shared" ref="HX15:HY15" si="144">HX116+HX217+HX318+HX419</f>
        <v>0</v>
      </c>
      <c r="HY15" s="241">
        <f t="shared" si="144"/>
        <v>0</v>
      </c>
      <c r="HZ15" s="241">
        <f t="shared" si="145"/>
        <v>6632.753347</v>
      </c>
      <c r="IA15" s="242">
        <v>0.224147321887</v>
      </c>
      <c r="IB15" s="243">
        <f t="shared" si="146"/>
        <v>1486.713899</v>
      </c>
      <c r="IC15" s="244">
        <f t="shared" si="147"/>
        <v>5146.039447</v>
      </c>
      <c r="ID15" s="236"/>
      <c r="IE15" s="238">
        <v>2.0</v>
      </c>
      <c r="IF15" s="239" t="s">
        <v>34</v>
      </c>
      <c r="IG15" s="240" t="s">
        <v>133</v>
      </c>
      <c r="IH15" s="240" t="s">
        <v>134</v>
      </c>
      <c r="II15" s="241">
        <f t="shared" si="148"/>
        <v>7821.48</v>
      </c>
      <c r="IJ15" s="241">
        <f t="shared" si="149"/>
        <v>1351576.459</v>
      </c>
      <c r="IK15" s="241">
        <f t="shared" si="150"/>
        <v>10571.32824</v>
      </c>
      <c r="IL15" s="242"/>
      <c r="IM15" s="241">
        <f t="shared" si="151"/>
        <v>0</v>
      </c>
      <c r="IN15" s="242"/>
      <c r="IO15" s="241">
        <f t="shared" ref="IO15:IP15" si="152">IO116+IO217+IO318+IO419</f>
        <v>0</v>
      </c>
      <c r="IP15" s="241">
        <f t="shared" si="152"/>
        <v>0</v>
      </c>
      <c r="IQ15" s="241">
        <f t="shared" si="153"/>
        <v>10571.32824</v>
      </c>
      <c r="IR15" s="242">
        <v>0.224147321887</v>
      </c>
      <c r="IS15" s="243">
        <f t="shared" si="154"/>
        <v>2369.534915</v>
      </c>
      <c r="IT15" s="244">
        <f t="shared" si="155"/>
        <v>8201.793329</v>
      </c>
      <c r="IU15" s="236"/>
      <c r="IV15" s="238">
        <v>2.0</v>
      </c>
      <c r="IW15" s="239" t="s">
        <v>34</v>
      </c>
      <c r="IX15" s="240" t="s">
        <v>133</v>
      </c>
      <c r="IY15" s="240" t="s">
        <v>134</v>
      </c>
      <c r="IZ15" s="241">
        <f t="shared" si="156"/>
        <v>3970.35</v>
      </c>
      <c r="JA15" s="241">
        <f t="shared" si="157"/>
        <v>1351576.459</v>
      </c>
      <c r="JB15" s="241">
        <f t="shared" si="158"/>
        <v>5366.231594</v>
      </c>
      <c r="JC15" s="242"/>
      <c r="JD15" s="241">
        <f t="shared" si="159"/>
        <v>0</v>
      </c>
      <c r="JE15" s="242"/>
      <c r="JF15" s="241">
        <f t="shared" ref="JF15:JG15" si="160">JF116+JF217+JF318+JF419</f>
        <v>0</v>
      </c>
      <c r="JG15" s="241">
        <f t="shared" si="160"/>
        <v>0</v>
      </c>
      <c r="JH15" s="241">
        <f t="shared" si="161"/>
        <v>5366.231594</v>
      </c>
      <c r="JI15" s="242">
        <v>0.224147321887</v>
      </c>
      <c r="JJ15" s="243">
        <f t="shared" si="162"/>
        <v>1202.826441</v>
      </c>
      <c r="JK15" s="244">
        <f t="shared" si="163"/>
        <v>4163.405154</v>
      </c>
      <c r="JL15" s="236"/>
      <c r="JM15" s="238">
        <v>2.0</v>
      </c>
      <c r="JN15" s="239" t="s">
        <v>34</v>
      </c>
      <c r="JO15" s="240" t="s">
        <v>133</v>
      </c>
      <c r="JP15" s="240" t="s">
        <v>134</v>
      </c>
      <c r="JQ15" s="241">
        <f t="shared" si="164"/>
        <v>773.48</v>
      </c>
      <c r="JR15" s="241">
        <f t="shared" si="165"/>
        <v>1351576.459</v>
      </c>
      <c r="JS15" s="241">
        <f t="shared" si="166"/>
        <v>1045.41736</v>
      </c>
      <c r="JT15" s="242"/>
      <c r="JU15" s="241">
        <f t="shared" si="167"/>
        <v>0</v>
      </c>
      <c r="JV15" s="242"/>
      <c r="JW15" s="241">
        <f t="shared" ref="JW15:JX15" si="168">JW116+JW217+JW318+JW419</f>
        <v>0</v>
      </c>
      <c r="JX15" s="241">
        <f t="shared" si="168"/>
        <v>0</v>
      </c>
      <c r="JY15" s="241">
        <f t="shared" si="169"/>
        <v>1045.41736</v>
      </c>
      <c r="JZ15" s="242">
        <v>0.224147321887</v>
      </c>
      <c r="KA15" s="243">
        <f t="shared" si="170"/>
        <v>234.3275014</v>
      </c>
      <c r="KB15" s="244">
        <f t="shared" si="171"/>
        <v>811.0898582</v>
      </c>
      <c r="KC15" s="236"/>
      <c r="KD15" s="238">
        <v>2.0</v>
      </c>
      <c r="KE15" s="239" t="s">
        <v>34</v>
      </c>
      <c r="KF15" s="240" t="s">
        <v>133</v>
      </c>
      <c r="KG15" s="240" t="s">
        <v>134</v>
      </c>
      <c r="KH15" s="241">
        <f t="shared" si="172"/>
        <v>0</v>
      </c>
      <c r="KI15" s="241" t="str">
        <f t="shared" si="173"/>
        <v>#DIV/0!</v>
      </c>
      <c r="KJ15" s="241">
        <f t="shared" si="174"/>
        <v>0</v>
      </c>
      <c r="KK15" s="242"/>
      <c r="KL15" s="241">
        <f t="shared" si="175"/>
        <v>0</v>
      </c>
      <c r="KM15" s="242"/>
      <c r="KN15" s="241">
        <f t="shared" ref="KN15:KO15" si="176">KN116+KN217+KN318+KN419</f>
        <v>0</v>
      </c>
      <c r="KO15" s="241">
        <f t="shared" si="176"/>
        <v>0</v>
      </c>
      <c r="KP15" s="241">
        <f t="shared" si="177"/>
        <v>0</v>
      </c>
      <c r="KQ15" s="242">
        <v>0.224147321887</v>
      </c>
      <c r="KR15" s="243">
        <f t="shared" si="178"/>
        <v>0</v>
      </c>
      <c r="KS15" s="244">
        <f t="shared" si="179"/>
        <v>0</v>
      </c>
      <c r="KT15" s="236"/>
      <c r="KU15" s="237"/>
    </row>
    <row r="16">
      <c r="A16" s="238">
        <v>3.0</v>
      </c>
      <c r="B16" s="239" t="s">
        <v>35</v>
      </c>
      <c r="C16" s="240" t="s">
        <v>133</v>
      </c>
      <c r="D16" s="240" t="s">
        <v>134</v>
      </c>
      <c r="E16" s="241">
        <f t="shared" si="36"/>
        <v>0</v>
      </c>
      <c r="F16" s="241" t="str">
        <f t="shared" si="37"/>
        <v>#DIV/0!</v>
      </c>
      <c r="G16" s="241">
        <f t="shared" si="38"/>
        <v>0</v>
      </c>
      <c r="H16" s="242"/>
      <c r="I16" s="241">
        <f t="shared" si="39"/>
        <v>0</v>
      </c>
      <c r="J16" s="242"/>
      <c r="K16" s="241">
        <f t="shared" ref="K16:L16" si="180">K117+K218+K319+K420</f>
        <v>0</v>
      </c>
      <c r="L16" s="241">
        <f t="shared" si="180"/>
        <v>0</v>
      </c>
      <c r="M16" s="241">
        <f t="shared" si="41"/>
        <v>0</v>
      </c>
      <c r="N16" s="242">
        <v>0.224147321887</v>
      </c>
      <c r="O16" s="243">
        <f t="shared" si="42"/>
        <v>0</v>
      </c>
      <c r="P16" s="244">
        <f t="shared" si="43"/>
        <v>0</v>
      </c>
      <c r="Q16" s="236"/>
      <c r="R16" s="238">
        <v>3.0</v>
      </c>
      <c r="S16" s="239" t="s">
        <v>35</v>
      </c>
      <c r="T16" s="240" t="s">
        <v>133</v>
      </c>
      <c r="U16" s="240" t="s">
        <v>134</v>
      </c>
      <c r="V16" s="241">
        <f t="shared" si="44"/>
        <v>0</v>
      </c>
      <c r="W16" s="241" t="str">
        <f t="shared" si="45"/>
        <v>#DIV/0!</v>
      </c>
      <c r="X16" s="241">
        <f t="shared" si="46"/>
        <v>0</v>
      </c>
      <c r="Y16" s="242"/>
      <c r="Z16" s="241">
        <f t="shared" si="47"/>
        <v>0</v>
      </c>
      <c r="AA16" s="242"/>
      <c r="AB16" s="241">
        <f t="shared" ref="AB16:AC16" si="181">AB117+AB218+AB319+AB420</f>
        <v>0</v>
      </c>
      <c r="AC16" s="241">
        <f t="shared" si="181"/>
        <v>0</v>
      </c>
      <c r="AD16" s="241">
        <f t="shared" si="49"/>
        <v>0</v>
      </c>
      <c r="AE16" s="242">
        <v>0.224147321887</v>
      </c>
      <c r="AF16" s="243">
        <f t="shared" si="50"/>
        <v>0</v>
      </c>
      <c r="AG16" s="244">
        <f t="shared" si="51"/>
        <v>0</v>
      </c>
      <c r="AH16" s="236"/>
      <c r="AI16" s="238">
        <v>3.0</v>
      </c>
      <c r="AJ16" s="239" t="s">
        <v>35</v>
      </c>
      <c r="AK16" s="240" t="s">
        <v>133</v>
      </c>
      <c r="AL16" s="240" t="s">
        <v>134</v>
      </c>
      <c r="AM16" s="241">
        <f t="shared" si="52"/>
        <v>0</v>
      </c>
      <c r="AN16" s="241" t="str">
        <f t="shared" si="53"/>
        <v>#DIV/0!</v>
      </c>
      <c r="AO16" s="241">
        <f t="shared" si="54"/>
        <v>0</v>
      </c>
      <c r="AP16" s="242"/>
      <c r="AQ16" s="241">
        <f t="shared" si="55"/>
        <v>0</v>
      </c>
      <c r="AR16" s="242"/>
      <c r="AS16" s="241">
        <f t="shared" ref="AS16:AT16" si="182">AS117+AS218+AS319+AS420</f>
        <v>0</v>
      </c>
      <c r="AT16" s="241">
        <f t="shared" si="182"/>
        <v>0</v>
      </c>
      <c r="AU16" s="241">
        <f t="shared" si="57"/>
        <v>0</v>
      </c>
      <c r="AV16" s="242">
        <v>0.224147321887</v>
      </c>
      <c r="AW16" s="243">
        <f t="shared" si="58"/>
        <v>0</v>
      </c>
      <c r="AX16" s="244">
        <f t="shared" si="59"/>
        <v>0</v>
      </c>
      <c r="AY16" s="236"/>
      <c r="AZ16" s="238">
        <v>3.0</v>
      </c>
      <c r="BA16" s="239" t="s">
        <v>35</v>
      </c>
      <c r="BB16" s="240" t="s">
        <v>133</v>
      </c>
      <c r="BC16" s="240" t="s">
        <v>134</v>
      </c>
      <c r="BD16" s="241">
        <f t="shared" si="60"/>
        <v>0</v>
      </c>
      <c r="BE16" s="241" t="str">
        <f t="shared" si="61"/>
        <v>#DIV/0!</v>
      </c>
      <c r="BF16" s="241">
        <f t="shared" si="62"/>
        <v>0</v>
      </c>
      <c r="BG16" s="242"/>
      <c r="BH16" s="241">
        <f t="shared" si="63"/>
        <v>0</v>
      </c>
      <c r="BI16" s="242"/>
      <c r="BJ16" s="241">
        <f t="shared" ref="BJ16:BK16" si="183">BJ117+BJ218+BJ319+BJ420</f>
        <v>0</v>
      </c>
      <c r="BK16" s="241">
        <f t="shared" si="183"/>
        <v>0</v>
      </c>
      <c r="BL16" s="241">
        <f t="shared" si="65"/>
        <v>0</v>
      </c>
      <c r="BM16" s="242">
        <v>0.224147321887</v>
      </c>
      <c r="BN16" s="243">
        <f t="shared" si="66"/>
        <v>0</v>
      </c>
      <c r="BO16" s="244">
        <f t="shared" si="67"/>
        <v>0</v>
      </c>
      <c r="BP16" s="236"/>
      <c r="BQ16" s="238">
        <v>3.0</v>
      </c>
      <c r="BR16" s="239" t="s">
        <v>35</v>
      </c>
      <c r="BS16" s="240" t="s">
        <v>133</v>
      </c>
      <c r="BT16" s="240" t="s">
        <v>134</v>
      </c>
      <c r="BU16" s="241">
        <f t="shared" si="68"/>
        <v>0</v>
      </c>
      <c r="BV16" s="241" t="str">
        <f t="shared" si="69"/>
        <v>#DIV/0!</v>
      </c>
      <c r="BW16" s="241">
        <f t="shared" si="70"/>
        <v>0</v>
      </c>
      <c r="BX16" s="242"/>
      <c r="BY16" s="241">
        <f t="shared" si="71"/>
        <v>0</v>
      </c>
      <c r="BZ16" s="242"/>
      <c r="CA16" s="241">
        <f t="shared" ref="CA16:CB16" si="184">CA117+CA218+CA319+CA420</f>
        <v>0</v>
      </c>
      <c r="CB16" s="241">
        <f t="shared" si="184"/>
        <v>0</v>
      </c>
      <c r="CC16" s="241">
        <f t="shared" si="73"/>
        <v>0</v>
      </c>
      <c r="CD16" s="242">
        <v>0.224147321887</v>
      </c>
      <c r="CE16" s="243">
        <f t="shared" si="74"/>
        <v>0</v>
      </c>
      <c r="CF16" s="244">
        <f t="shared" si="75"/>
        <v>0</v>
      </c>
      <c r="CG16" s="236"/>
      <c r="CH16" s="238">
        <v>3.0</v>
      </c>
      <c r="CI16" s="239" t="s">
        <v>35</v>
      </c>
      <c r="CJ16" s="240" t="s">
        <v>133</v>
      </c>
      <c r="CK16" s="240" t="s">
        <v>134</v>
      </c>
      <c r="CL16" s="241">
        <f t="shared" si="76"/>
        <v>0</v>
      </c>
      <c r="CM16" s="241" t="str">
        <f t="shared" si="77"/>
        <v>#DIV/0!</v>
      </c>
      <c r="CN16" s="241">
        <f t="shared" si="78"/>
        <v>0</v>
      </c>
      <c r="CO16" s="242"/>
      <c r="CP16" s="241">
        <f t="shared" si="79"/>
        <v>0</v>
      </c>
      <c r="CQ16" s="242"/>
      <c r="CR16" s="241">
        <f t="shared" ref="CR16:CS16" si="185">CR117+CR218+CR319+CR420</f>
        <v>0</v>
      </c>
      <c r="CS16" s="241">
        <f t="shared" si="185"/>
        <v>0</v>
      </c>
      <c r="CT16" s="241">
        <f t="shared" si="81"/>
        <v>0</v>
      </c>
      <c r="CU16" s="242">
        <v>0.224147321887</v>
      </c>
      <c r="CV16" s="243">
        <f t="shared" si="82"/>
        <v>0</v>
      </c>
      <c r="CW16" s="244">
        <f t="shared" si="83"/>
        <v>0</v>
      </c>
      <c r="CX16" s="236"/>
      <c r="CY16" s="238">
        <v>3.0</v>
      </c>
      <c r="CZ16" s="239" t="s">
        <v>35</v>
      </c>
      <c r="DA16" s="240" t="s">
        <v>133</v>
      </c>
      <c r="DB16" s="240" t="s">
        <v>134</v>
      </c>
      <c r="DC16" s="241">
        <f t="shared" si="84"/>
        <v>0</v>
      </c>
      <c r="DD16" s="241" t="str">
        <f t="shared" si="85"/>
        <v>#DIV/0!</v>
      </c>
      <c r="DE16" s="241">
        <f t="shared" si="86"/>
        <v>0</v>
      </c>
      <c r="DF16" s="242"/>
      <c r="DG16" s="241">
        <f t="shared" si="87"/>
        <v>0</v>
      </c>
      <c r="DH16" s="242"/>
      <c r="DI16" s="241">
        <f t="shared" ref="DI16:DJ16" si="186">DI117+DI218+DI319+DI420</f>
        <v>0</v>
      </c>
      <c r="DJ16" s="241">
        <f t="shared" si="186"/>
        <v>0</v>
      </c>
      <c r="DK16" s="241">
        <f t="shared" si="89"/>
        <v>0</v>
      </c>
      <c r="DL16" s="242">
        <v>0.224147321887</v>
      </c>
      <c r="DM16" s="243">
        <f t="shared" si="90"/>
        <v>0</v>
      </c>
      <c r="DN16" s="244">
        <f t="shared" si="91"/>
        <v>0</v>
      </c>
      <c r="DO16" s="236"/>
      <c r="DP16" s="238">
        <v>3.0</v>
      </c>
      <c r="DQ16" s="239" t="s">
        <v>35</v>
      </c>
      <c r="DR16" s="240" t="s">
        <v>133</v>
      </c>
      <c r="DS16" s="240" t="s">
        <v>134</v>
      </c>
      <c r="DT16" s="241">
        <f t="shared" si="92"/>
        <v>10</v>
      </c>
      <c r="DU16" s="241">
        <f t="shared" si="93"/>
        <v>0</v>
      </c>
      <c r="DV16" s="241">
        <f t="shared" si="94"/>
        <v>0</v>
      </c>
      <c r="DW16" s="242"/>
      <c r="DX16" s="241">
        <f t="shared" si="95"/>
        <v>0</v>
      </c>
      <c r="DY16" s="242"/>
      <c r="DZ16" s="241">
        <f t="shared" ref="DZ16:EA16" si="187">DZ117+DZ218+DZ319+DZ420</f>
        <v>0</v>
      </c>
      <c r="EA16" s="241">
        <f t="shared" si="187"/>
        <v>0</v>
      </c>
      <c r="EB16" s="241">
        <f t="shared" si="97"/>
        <v>0</v>
      </c>
      <c r="EC16" s="242">
        <v>0.224147321887</v>
      </c>
      <c r="ED16" s="243">
        <f t="shared" si="98"/>
        <v>0</v>
      </c>
      <c r="EE16" s="244">
        <f t="shared" si="99"/>
        <v>0</v>
      </c>
      <c r="EF16" s="236"/>
      <c r="EG16" s="238">
        <v>3.0</v>
      </c>
      <c r="EH16" s="239" t="s">
        <v>35</v>
      </c>
      <c r="EI16" s="240" t="s">
        <v>133</v>
      </c>
      <c r="EJ16" s="240" t="s">
        <v>134</v>
      </c>
      <c r="EK16" s="241">
        <f t="shared" si="100"/>
        <v>2</v>
      </c>
      <c r="EL16" s="241">
        <f t="shared" si="101"/>
        <v>0</v>
      </c>
      <c r="EM16" s="241">
        <f t="shared" si="102"/>
        <v>0</v>
      </c>
      <c r="EN16" s="242"/>
      <c r="EO16" s="241">
        <f t="shared" si="103"/>
        <v>0</v>
      </c>
      <c r="EP16" s="242"/>
      <c r="EQ16" s="241">
        <f t="shared" ref="EQ16:ER16" si="188">EQ117+EQ218+EQ319+EQ420</f>
        <v>0</v>
      </c>
      <c r="ER16" s="241">
        <f t="shared" si="188"/>
        <v>0</v>
      </c>
      <c r="ES16" s="241">
        <f t="shared" si="105"/>
        <v>0</v>
      </c>
      <c r="ET16" s="242">
        <v>0.224147321887</v>
      </c>
      <c r="EU16" s="243">
        <f t="shared" si="106"/>
        <v>0</v>
      </c>
      <c r="EV16" s="244">
        <f t="shared" si="107"/>
        <v>0</v>
      </c>
      <c r="EW16" s="236"/>
      <c r="EX16" s="238">
        <v>3.0</v>
      </c>
      <c r="EY16" s="239" t="s">
        <v>35</v>
      </c>
      <c r="EZ16" s="240" t="s">
        <v>133</v>
      </c>
      <c r="FA16" s="240" t="s">
        <v>134</v>
      </c>
      <c r="FB16" s="241">
        <f t="shared" si="108"/>
        <v>0</v>
      </c>
      <c r="FC16" s="241" t="str">
        <f t="shared" si="109"/>
        <v>#DIV/0!</v>
      </c>
      <c r="FD16" s="241">
        <f t="shared" si="110"/>
        <v>0</v>
      </c>
      <c r="FE16" s="242"/>
      <c r="FF16" s="241">
        <f t="shared" si="111"/>
        <v>0</v>
      </c>
      <c r="FG16" s="242"/>
      <c r="FH16" s="241">
        <f t="shared" ref="FH16:FI16" si="189">FH117+FH218+FH319+FH420</f>
        <v>0</v>
      </c>
      <c r="FI16" s="241">
        <f t="shared" si="189"/>
        <v>0</v>
      </c>
      <c r="FJ16" s="241">
        <f t="shared" si="113"/>
        <v>0</v>
      </c>
      <c r="FK16" s="242">
        <v>0.224147321887</v>
      </c>
      <c r="FL16" s="243">
        <f t="shared" si="114"/>
        <v>0</v>
      </c>
      <c r="FM16" s="244">
        <f t="shared" si="115"/>
        <v>0</v>
      </c>
      <c r="FN16" s="236"/>
      <c r="FO16" s="238">
        <v>3.0</v>
      </c>
      <c r="FP16" s="239" t="s">
        <v>35</v>
      </c>
      <c r="FQ16" s="240" t="s">
        <v>133</v>
      </c>
      <c r="FR16" s="240" t="s">
        <v>134</v>
      </c>
      <c r="FS16" s="241">
        <f t="shared" si="116"/>
        <v>0</v>
      </c>
      <c r="FT16" s="241" t="str">
        <f t="shared" si="117"/>
        <v>#DIV/0!</v>
      </c>
      <c r="FU16" s="241">
        <f t="shared" si="118"/>
        <v>0</v>
      </c>
      <c r="FV16" s="242"/>
      <c r="FW16" s="241">
        <f t="shared" si="119"/>
        <v>0</v>
      </c>
      <c r="FX16" s="242"/>
      <c r="FY16" s="241">
        <f t="shared" ref="FY16:FZ16" si="190">FY117+FY218+FY319+FY420</f>
        <v>0</v>
      </c>
      <c r="FZ16" s="241">
        <f t="shared" si="190"/>
        <v>0</v>
      </c>
      <c r="GA16" s="241">
        <f t="shared" si="121"/>
        <v>0</v>
      </c>
      <c r="GB16" s="242">
        <v>0.224147321887</v>
      </c>
      <c r="GC16" s="243">
        <f t="shared" si="122"/>
        <v>0</v>
      </c>
      <c r="GD16" s="244">
        <f t="shared" si="123"/>
        <v>0</v>
      </c>
      <c r="GE16" s="236"/>
      <c r="GF16" s="238">
        <v>3.0</v>
      </c>
      <c r="GG16" s="239" t="s">
        <v>35</v>
      </c>
      <c r="GH16" s="240" t="s">
        <v>133</v>
      </c>
      <c r="GI16" s="240" t="s">
        <v>134</v>
      </c>
      <c r="GJ16" s="241" t="str">
        <f t="shared" si="124"/>
        <v>#VALUE!</v>
      </c>
      <c r="GK16" s="241" t="str">
        <f t="shared" si="125"/>
        <v>#VALUE!</v>
      </c>
      <c r="GL16" s="241">
        <f t="shared" si="126"/>
        <v>0</v>
      </c>
      <c r="GM16" s="242"/>
      <c r="GN16" s="241">
        <f t="shared" si="127"/>
        <v>0</v>
      </c>
      <c r="GO16" s="242"/>
      <c r="GP16" s="241">
        <f t="shared" ref="GP16:GQ16" si="191">GP117+GP218+GP319+GP420</f>
        <v>0</v>
      </c>
      <c r="GQ16" s="241">
        <f t="shared" si="191"/>
        <v>0</v>
      </c>
      <c r="GR16" s="241">
        <f t="shared" si="129"/>
        <v>0</v>
      </c>
      <c r="GS16" s="242">
        <v>0.224147321887</v>
      </c>
      <c r="GT16" s="243">
        <f t="shared" si="130"/>
        <v>0</v>
      </c>
      <c r="GU16" s="244">
        <f t="shared" si="131"/>
        <v>0</v>
      </c>
      <c r="GV16" s="236"/>
      <c r="GW16" s="238">
        <v>3.0</v>
      </c>
      <c r="GX16" s="239" t="s">
        <v>35</v>
      </c>
      <c r="GY16" s="240" t="s">
        <v>133</v>
      </c>
      <c r="GZ16" s="240" t="s">
        <v>134</v>
      </c>
      <c r="HA16" s="241">
        <f t="shared" si="132"/>
        <v>0</v>
      </c>
      <c r="HB16" s="241" t="str">
        <f t="shared" si="133"/>
        <v>#DIV/0!</v>
      </c>
      <c r="HC16" s="241">
        <f t="shared" si="134"/>
        <v>0</v>
      </c>
      <c r="HD16" s="242"/>
      <c r="HE16" s="241">
        <f t="shared" si="135"/>
        <v>0</v>
      </c>
      <c r="HF16" s="242"/>
      <c r="HG16" s="241">
        <f t="shared" ref="HG16:HH16" si="192">HG117+HG218+HG319+HG420</f>
        <v>0</v>
      </c>
      <c r="HH16" s="241">
        <f t="shared" si="192"/>
        <v>0</v>
      </c>
      <c r="HI16" s="241">
        <f t="shared" si="137"/>
        <v>0</v>
      </c>
      <c r="HJ16" s="242">
        <v>0.224147321887</v>
      </c>
      <c r="HK16" s="243">
        <f t="shared" si="138"/>
        <v>0</v>
      </c>
      <c r="HL16" s="244">
        <f t="shared" si="139"/>
        <v>0</v>
      </c>
      <c r="HM16" s="236"/>
      <c r="HN16" s="238">
        <v>3.0</v>
      </c>
      <c r="HO16" s="239" t="s">
        <v>35</v>
      </c>
      <c r="HP16" s="240" t="s">
        <v>133</v>
      </c>
      <c r="HQ16" s="240" t="s">
        <v>134</v>
      </c>
      <c r="HR16" s="241">
        <f t="shared" si="140"/>
        <v>0</v>
      </c>
      <c r="HS16" s="241" t="str">
        <f t="shared" si="141"/>
        <v>#DIV/0!</v>
      </c>
      <c r="HT16" s="241">
        <f t="shared" si="142"/>
        <v>0</v>
      </c>
      <c r="HU16" s="242"/>
      <c r="HV16" s="241">
        <f t="shared" si="143"/>
        <v>0</v>
      </c>
      <c r="HW16" s="242"/>
      <c r="HX16" s="241">
        <f t="shared" ref="HX16:HY16" si="193">HX117+HX218+HX319+HX420</f>
        <v>0</v>
      </c>
      <c r="HY16" s="241">
        <f t="shared" si="193"/>
        <v>0</v>
      </c>
      <c r="HZ16" s="241">
        <f t="shared" si="145"/>
        <v>0</v>
      </c>
      <c r="IA16" s="242">
        <v>0.224147321887</v>
      </c>
      <c r="IB16" s="243">
        <f t="shared" si="146"/>
        <v>0</v>
      </c>
      <c r="IC16" s="244">
        <f t="shared" si="147"/>
        <v>0</v>
      </c>
      <c r="ID16" s="236"/>
      <c r="IE16" s="238">
        <v>3.0</v>
      </c>
      <c r="IF16" s="239" t="s">
        <v>35</v>
      </c>
      <c r="IG16" s="240" t="s">
        <v>133</v>
      </c>
      <c r="IH16" s="240" t="s">
        <v>134</v>
      </c>
      <c r="II16" s="241">
        <f t="shared" si="148"/>
        <v>0</v>
      </c>
      <c r="IJ16" s="241" t="str">
        <f t="shared" si="149"/>
        <v>#DIV/0!</v>
      </c>
      <c r="IK16" s="241">
        <f t="shared" si="150"/>
        <v>0</v>
      </c>
      <c r="IL16" s="242"/>
      <c r="IM16" s="241">
        <f t="shared" si="151"/>
        <v>0</v>
      </c>
      <c r="IN16" s="242"/>
      <c r="IO16" s="241">
        <f t="shared" ref="IO16:IP16" si="194">IO117+IO218+IO319+IO420</f>
        <v>0</v>
      </c>
      <c r="IP16" s="241">
        <f t="shared" si="194"/>
        <v>0</v>
      </c>
      <c r="IQ16" s="241">
        <f t="shared" si="153"/>
        <v>0</v>
      </c>
      <c r="IR16" s="242">
        <v>0.224147321887</v>
      </c>
      <c r="IS16" s="243">
        <f t="shared" si="154"/>
        <v>0</v>
      </c>
      <c r="IT16" s="244">
        <f t="shared" si="155"/>
        <v>0</v>
      </c>
      <c r="IU16" s="236"/>
      <c r="IV16" s="238">
        <v>3.0</v>
      </c>
      <c r="IW16" s="239" t="s">
        <v>35</v>
      </c>
      <c r="IX16" s="240" t="s">
        <v>133</v>
      </c>
      <c r="IY16" s="240" t="s">
        <v>134</v>
      </c>
      <c r="IZ16" s="241" t="str">
        <f t="shared" si="156"/>
        <v>#VALUE!</v>
      </c>
      <c r="JA16" s="241" t="str">
        <f t="shared" si="157"/>
        <v>#VALUE!</v>
      </c>
      <c r="JB16" s="241">
        <f t="shared" si="158"/>
        <v>0</v>
      </c>
      <c r="JC16" s="242"/>
      <c r="JD16" s="241">
        <f t="shared" si="159"/>
        <v>0</v>
      </c>
      <c r="JE16" s="242"/>
      <c r="JF16" s="241">
        <f t="shared" ref="JF16:JG16" si="195">JF117+JF218+JF319+JF420</f>
        <v>0</v>
      </c>
      <c r="JG16" s="241">
        <f t="shared" si="195"/>
        <v>0</v>
      </c>
      <c r="JH16" s="241">
        <f t="shared" si="161"/>
        <v>0</v>
      </c>
      <c r="JI16" s="242">
        <v>0.224147321887</v>
      </c>
      <c r="JJ16" s="243">
        <f t="shared" si="162"/>
        <v>0</v>
      </c>
      <c r="JK16" s="244">
        <f t="shared" si="163"/>
        <v>0</v>
      </c>
      <c r="JL16" s="236"/>
      <c r="JM16" s="238">
        <v>3.0</v>
      </c>
      <c r="JN16" s="239" t="s">
        <v>35</v>
      </c>
      <c r="JO16" s="240" t="s">
        <v>133</v>
      </c>
      <c r="JP16" s="240" t="s">
        <v>134</v>
      </c>
      <c r="JQ16" s="241">
        <f t="shared" si="164"/>
        <v>0</v>
      </c>
      <c r="JR16" s="241" t="str">
        <f t="shared" si="165"/>
        <v>#DIV/0!</v>
      </c>
      <c r="JS16" s="241">
        <f t="shared" si="166"/>
        <v>0</v>
      </c>
      <c r="JT16" s="242"/>
      <c r="JU16" s="241">
        <f t="shared" si="167"/>
        <v>0</v>
      </c>
      <c r="JV16" s="242"/>
      <c r="JW16" s="241">
        <f t="shared" ref="JW16:JX16" si="196">JW117+JW218+JW319+JW420</f>
        <v>0</v>
      </c>
      <c r="JX16" s="241">
        <f t="shared" si="196"/>
        <v>0</v>
      </c>
      <c r="JY16" s="241">
        <f t="shared" si="169"/>
        <v>0</v>
      </c>
      <c r="JZ16" s="242">
        <v>0.224147321887</v>
      </c>
      <c r="KA16" s="243">
        <f t="shared" si="170"/>
        <v>0</v>
      </c>
      <c r="KB16" s="244">
        <f t="shared" si="171"/>
        <v>0</v>
      </c>
      <c r="KC16" s="236"/>
      <c r="KD16" s="238">
        <v>3.0</v>
      </c>
      <c r="KE16" s="239" t="s">
        <v>35</v>
      </c>
      <c r="KF16" s="240" t="s">
        <v>133</v>
      </c>
      <c r="KG16" s="240" t="s">
        <v>134</v>
      </c>
      <c r="KH16" s="241">
        <f t="shared" si="172"/>
        <v>0</v>
      </c>
      <c r="KI16" s="241" t="str">
        <f t="shared" si="173"/>
        <v>#DIV/0!</v>
      </c>
      <c r="KJ16" s="241">
        <f t="shared" si="174"/>
        <v>0</v>
      </c>
      <c r="KK16" s="242"/>
      <c r="KL16" s="241">
        <f t="shared" si="175"/>
        <v>0</v>
      </c>
      <c r="KM16" s="242"/>
      <c r="KN16" s="241">
        <f t="shared" ref="KN16:KO16" si="197">KN117+KN218+KN319+KN420</f>
        <v>0</v>
      </c>
      <c r="KO16" s="241">
        <f t="shared" si="197"/>
        <v>0</v>
      </c>
      <c r="KP16" s="241">
        <f t="shared" si="177"/>
        <v>0</v>
      </c>
      <c r="KQ16" s="242">
        <v>0.224147321887</v>
      </c>
      <c r="KR16" s="243">
        <f t="shared" si="178"/>
        <v>0</v>
      </c>
      <c r="KS16" s="244">
        <f t="shared" si="179"/>
        <v>0</v>
      </c>
      <c r="KT16" s="236"/>
      <c r="KU16" s="237"/>
    </row>
    <row r="17">
      <c r="A17" s="238">
        <v>4.0</v>
      </c>
      <c r="B17" s="239" t="s">
        <v>37</v>
      </c>
      <c r="C17" s="240" t="s">
        <v>135</v>
      </c>
      <c r="D17" s="240" t="s">
        <v>134</v>
      </c>
      <c r="E17" s="241">
        <f t="shared" si="36"/>
        <v>10339</v>
      </c>
      <c r="F17" s="241">
        <f t="shared" si="37"/>
        <v>510440.5233</v>
      </c>
      <c r="G17" s="241">
        <f t="shared" si="38"/>
        <v>5277.44457</v>
      </c>
      <c r="H17" s="242"/>
      <c r="I17" s="241">
        <f t="shared" si="39"/>
        <v>0</v>
      </c>
      <c r="J17" s="242"/>
      <c r="K17" s="241">
        <f t="shared" ref="K17:L17" si="198">K118+K219+K320+K421</f>
        <v>0</v>
      </c>
      <c r="L17" s="241">
        <f t="shared" si="198"/>
        <v>0</v>
      </c>
      <c r="M17" s="241">
        <f t="shared" si="41"/>
        <v>5277.44457</v>
      </c>
      <c r="N17" s="242">
        <v>0.224147321887</v>
      </c>
      <c r="O17" s="243">
        <f t="shared" si="42"/>
        <v>1182.925067</v>
      </c>
      <c r="P17" s="244">
        <f t="shared" si="43"/>
        <v>4094.519503</v>
      </c>
      <c r="Q17" s="236"/>
      <c r="R17" s="238">
        <v>4.0</v>
      </c>
      <c r="S17" s="239" t="s">
        <v>37</v>
      </c>
      <c r="T17" s="240" t="s">
        <v>135</v>
      </c>
      <c r="U17" s="240" t="s">
        <v>134</v>
      </c>
      <c r="V17" s="241">
        <f t="shared" si="44"/>
        <v>7562</v>
      </c>
      <c r="W17" s="241">
        <f t="shared" si="45"/>
        <v>510440.5233</v>
      </c>
      <c r="X17" s="241">
        <f t="shared" si="46"/>
        <v>3859.951237</v>
      </c>
      <c r="Y17" s="242"/>
      <c r="Z17" s="241">
        <f t="shared" si="47"/>
        <v>0</v>
      </c>
      <c r="AA17" s="242"/>
      <c r="AB17" s="241">
        <f t="shared" ref="AB17:AC17" si="199">AB118+AB219+AB320+AB421</f>
        <v>0</v>
      </c>
      <c r="AC17" s="241">
        <f t="shared" si="199"/>
        <v>0</v>
      </c>
      <c r="AD17" s="241">
        <f t="shared" si="49"/>
        <v>3859.951237</v>
      </c>
      <c r="AE17" s="242">
        <v>0.224147321887</v>
      </c>
      <c r="AF17" s="243">
        <f t="shared" si="50"/>
        <v>865.1977324</v>
      </c>
      <c r="AG17" s="244">
        <f t="shared" si="51"/>
        <v>2994.753505</v>
      </c>
      <c r="AH17" s="236"/>
      <c r="AI17" s="238">
        <v>4.0</v>
      </c>
      <c r="AJ17" s="239" t="s">
        <v>37</v>
      </c>
      <c r="AK17" s="240" t="s">
        <v>135</v>
      </c>
      <c r="AL17" s="240" t="s">
        <v>134</v>
      </c>
      <c r="AM17" s="241">
        <f t="shared" si="52"/>
        <v>8982</v>
      </c>
      <c r="AN17" s="241">
        <f t="shared" si="53"/>
        <v>510440.5233</v>
      </c>
      <c r="AO17" s="241">
        <f t="shared" si="54"/>
        <v>4584.77678</v>
      </c>
      <c r="AP17" s="242"/>
      <c r="AQ17" s="241">
        <f t="shared" si="55"/>
        <v>0</v>
      </c>
      <c r="AR17" s="242"/>
      <c r="AS17" s="241">
        <f t="shared" ref="AS17:AT17" si="200">AS118+AS219+AS320+AS421</f>
        <v>0</v>
      </c>
      <c r="AT17" s="241">
        <f t="shared" si="200"/>
        <v>0</v>
      </c>
      <c r="AU17" s="241">
        <f t="shared" si="57"/>
        <v>4584.77678</v>
      </c>
      <c r="AV17" s="242">
        <v>0.224147321887</v>
      </c>
      <c r="AW17" s="243">
        <f t="shared" si="58"/>
        <v>1027.665437</v>
      </c>
      <c r="AX17" s="244">
        <f t="shared" si="59"/>
        <v>3557.111343</v>
      </c>
      <c r="AY17" s="236"/>
      <c r="AZ17" s="238">
        <v>4.0</v>
      </c>
      <c r="BA17" s="239" t="s">
        <v>37</v>
      </c>
      <c r="BB17" s="240" t="s">
        <v>135</v>
      </c>
      <c r="BC17" s="240" t="s">
        <v>134</v>
      </c>
      <c r="BD17" s="241">
        <f t="shared" si="60"/>
        <v>6100</v>
      </c>
      <c r="BE17" s="241">
        <f t="shared" si="61"/>
        <v>510440.5233</v>
      </c>
      <c r="BF17" s="241">
        <f t="shared" si="62"/>
        <v>3113.687192</v>
      </c>
      <c r="BG17" s="242"/>
      <c r="BH17" s="241">
        <f t="shared" si="63"/>
        <v>0</v>
      </c>
      <c r="BI17" s="242"/>
      <c r="BJ17" s="241">
        <f t="shared" ref="BJ17:BK17" si="201">BJ118+BJ219+BJ320+BJ421</f>
        <v>0</v>
      </c>
      <c r="BK17" s="241">
        <f t="shared" si="201"/>
        <v>0</v>
      </c>
      <c r="BL17" s="241">
        <f t="shared" si="65"/>
        <v>3113.687192</v>
      </c>
      <c r="BM17" s="242">
        <v>0.224147321887</v>
      </c>
      <c r="BN17" s="243">
        <f t="shared" si="66"/>
        <v>697.9246453</v>
      </c>
      <c r="BO17" s="244">
        <f t="shared" si="67"/>
        <v>2415.762547</v>
      </c>
      <c r="BP17" s="236"/>
      <c r="BQ17" s="238">
        <v>4.0</v>
      </c>
      <c r="BR17" s="239" t="s">
        <v>37</v>
      </c>
      <c r="BS17" s="240" t="s">
        <v>135</v>
      </c>
      <c r="BT17" s="240" t="s">
        <v>134</v>
      </c>
      <c r="BU17" s="241">
        <f t="shared" si="68"/>
        <v>4682</v>
      </c>
      <c r="BV17" s="241">
        <f t="shared" si="69"/>
        <v>510440.5233</v>
      </c>
      <c r="BW17" s="241">
        <f t="shared" si="70"/>
        <v>2389.88253</v>
      </c>
      <c r="BX17" s="242"/>
      <c r="BY17" s="241">
        <f t="shared" si="71"/>
        <v>0</v>
      </c>
      <c r="BZ17" s="242"/>
      <c r="CA17" s="241">
        <f t="shared" ref="CA17:CB17" si="202">CA118+CA219+CA320+CA421</f>
        <v>0</v>
      </c>
      <c r="CB17" s="241">
        <f t="shared" si="202"/>
        <v>0</v>
      </c>
      <c r="CC17" s="241">
        <f t="shared" si="73"/>
        <v>2389.88253</v>
      </c>
      <c r="CD17" s="242">
        <v>0.224147321887</v>
      </c>
      <c r="CE17" s="243">
        <f t="shared" si="74"/>
        <v>535.6857687</v>
      </c>
      <c r="CF17" s="244">
        <f t="shared" si="75"/>
        <v>1854.196761</v>
      </c>
      <c r="CG17" s="236"/>
      <c r="CH17" s="238">
        <v>4.0</v>
      </c>
      <c r="CI17" s="239" t="s">
        <v>37</v>
      </c>
      <c r="CJ17" s="240" t="s">
        <v>135</v>
      </c>
      <c r="CK17" s="240" t="s">
        <v>134</v>
      </c>
      <c r="CL17" s="241">
        <f t="shared" si="76"/>
        <v>2767</v>
      </c>
      <c r="CM17" s="241">
        <f t="shared" si="77"/>
        <v>510440.5233</v>
      </c>
      <c r="CN17" s="241">
        <f t="shared" si="78"/>
        <v>1412.388928</v>
      </c>
      <c r="CO17" s="242"/>
      <c r="CP17" s="241">
        <f t="shared" si="79"/>
        <v>0</v>
      </c>
      <c r="CQ17" s="242"/>
      <c r="CR17" s="241">
        <f t="shared" ref="CR17:CS17" si="203">CR118+CR219+CR320+CR421</f>
        <v>0</v>
      </c>
      <c r="CS17" s="241">
        <f t="shared" si="203"/>
        <v>0</v>
      </c>
      <c r="CT17" s="241">
        <f t="shared" si="81"/>
        <v>1412.388928</v>
      </c>
      <c r="CU17" s="242">
        <v>0.224147321887</v>
      </c>
      <c r="CV17" s="243">
        <f t="shared" si="82"/>
        <v>316.5831957</v>
      </c>
      <c r="CW17" s="244">
        <f t="shared" si="83"/>
        <v>1095.805732</v>
      </c>
      <c r="CX17" s="236"/>
      <c r="CY17" s="238">
        <v>4.0</v>
      </c>
      <c r="CZ17" s="239" t="s">
        <v>37</v>
      </c>
      <c r="DA17" s="240" t="s">
        <v>135</v>
      </c>
      <c r="DB17" s="240" t="s">
        <v>134</v>
      </c>
      <c r="DC17" s="241">
        <f t="shared" si="84"/>
        <v>3204</v>
      </c>
      <c r="DD17" s="241">
        <f t="shared" si="85"/>
        <v>510440.5233</v>
      </c>
      <c r="DE17" s="241">
        <f t="shared" si="86"/>
        <v>1635.451437</v>
      </c>
      <c r="DF17" s="242"/>
      <c r="DG17" s="241">
        <f t="shared" si="87"/>
        <v>0</v>
      </c>
      <c r="DH17" s="242"/>
      <c r="DI17" s="241">
        <f t="shared" ref="DI17:DJ17" si="204">DI118+DI219+DI320+DI421</f>
        <v>0</v>
      </c>
      <c r="DJ17" s="241">
        <f t="shared" si="204"/>
        <v>0</v>
      </c>
      <c r="DK17" s="241">
        <f t="shared" si="89"/>
        <v>1635.451437</v>
      </c>
      <c r="DL17" s="242">
        <v>0.224147321887</v>
      </c>
      <c r="DM17" s="243">
        <f t="shared" si="90"/>
        <v>366.5820596</v>
      </c>
      <c r="DN17" s="244">
        <f t="shared" si="91"/>
        <v>1268.869377</v>
      </c>
      <c r="DO17" s="236"/>
      <c r="DP17" s="238">
        <v>4.0</v>
      </c>
      <c r="DQ17" s="239" t="s">
        <v>37</v>
      </c>
      <c r="DR17" s="240" t="s">
        <v>135</v>
      </c>
      <c r="DS17" s="240" t="s">
        <v>134</v>
      </c>
      <c r="DT17" s="241">
        <f t="shared" si="92"/>
        <v>3384</v>
      </c>
      <c r="DU17" s="241">
        <f t="shared" si="93"/>
        <v>510440.5233</v>
      </c>
      <c r="DV17" s="241">
        <f t="shared" si="94"/>
        <v>1727.330731</v>
      </c>
      <c r="DW17" s="242"/>
      <c r="DX17" s="241">
        <f t="shared" si="95"/>
        <v>0</v>
      </c>
      <c r="DY17" s="242"/>
      <c r="DZ17" s="241">
        <f t="shared" ref="DZ17:EA17" si="205">DZ118+DZ219+DZ320+DZ421</f>
        <v>0</v>
      </c>
      <c r="EA17" s="241">
        <f t="shared" si="205"/>
        <v>0</v>
      </c>
      <c r="EB17" s="241">
        <f t="shared" si="97"/>
        <v>1727.330731</v>
      </c>
      <c r="EC17" s="242">
        <v>0.224147321887</v>
      </c>
      <c r="ED17" s="243">
        <f t="shared" si="98"/>
        <v>387.1765573</v>
      </c>
      <c r="EE17" s="244">
        <f t="shared" si="99"/>
        <v>1340.154173</v>
      </c>
      <c r="EF17" s="236"/>
      <c r="EG17" s="238">
        <v>4.0</v>
      </c>
      <c r="EH17" s="239" t="s">
        <v>37</v>
      </c>
      <c r="EI17" s="240" t="s">
        <v>135</v>
      </c>
      <c r="EJ17" s="240" t="s">
        <v>134</v>
      </c>
      <c r="EK17" s="241">
        <f t="shared" si="100"/>
        <v>4424</v>
      </c>
      <c r="EL17" s="241">
        <f t="shared" si="101"/>
        <v>510440.5233</v>
      </c>
      <c r="EM17" s="241">
        <f t="shared" si="102"/>
        <v>2258.188875</v>
      </c>
      <c r="EN17" s="242"/>
      <c r="EO17" s="241">
        <f t="shared" si="103"/>
        <v>0</v>
      </c>
      <c r="EP17" s="242"/>
      <c r="EQ17" s="241">
        <f t="shared" ref="EQ17:ER17" si="206">EQ118+EQ219+EQ320+EQ421</f>
        <v>0</v>
      </c>
      <c r="ER17" s="241">
        <f t="shared" si="206"/>
        <v>0</v>
      </c>
      <c r="ES17" s="241">
        <f t="shared" si="105"/>
        <v>2258.188875</v>
      </c>
      <c r="ET17" s="242">
        <v>0.224147321887</v>
      </c>
      <c r="EU17" s="243">
        <f t="shared" si="106"/>
        <v>506.1669887</v>
      </c>
      <c r="EV17" s="244">
        <f t="shared" si="107"/>
        <v>1752.021886</v>
      </c>
      <c r="EW17" s="236"/>
      <c r="EX17" s="238">
        <v>4.0</v>
      </c>
      <c r="EY17" s="239" t="s">
        <v>37</v>
      </c>
      <c r="EZ17" s="240" t="s">
        <v>135</v>
      </c>
      <c r="FA17" s="240" t="s">
        <v>134</v>
      </c>
      <c r="FB17" s="241">
        <f t="shared" si="108"/>
        <v>3336</v>
      </c>
      <c r="FC17" s="241">
        <f t="shared" si="109"/>
        <v>510440.5233</v>
      </c>
      <c r="FD17" s="241">
        <f t="shared" si="110"/>
        <v>1702.829586</v>
      </c>
      <c r="FE17" s="242"/>
      <c r="FF17" s="241">
        <f t="shared" si="111"/>
        <v>0</v>
      </c>
      <c r="FG17" s="242"/>
      <c r="FH17" s="241">
        <f t="shared" ref="FH17:FI17" si="207">FH118+FH219+FH320+FH421</f>
        <v>0</v>
      </c>
      <c r="FI17" s="241">
        <f t="shared" si="207"/>
        <v>0</v>
      </c>
      <c r="FJ17" s="241">
        <f t="shared" si="113"/>
        <v>1702.829586</v>
      </c>
      <c r="FK17" s="242">
        <v>0.224147321887</v>
      </c>
      <c r="FL17" s="243">
        <f t="shared" si="114"/>
        <v>381.6846913</v>
      </c>
      <c r="FM17" s="244">
        <f t="shared" si="115"/>
        <v>1321.144894</v>
      </c>
      <c r="FN17" s="236"/>
      <c r="FO17" s="238">
        <v>4.0</v>
      </c>
      <c r="FP17" s="239" t="s">
        <v>37</v>
      </c>
      <c r="FQ17" s="240" t="s">
        <v>135</v>
      </c>
      <c r="FR17" s="240" t="s">
        <v>134</v>
      </c>
      <c r="FS17" s="241">
        <f t="shared" si="116"/>
        <v>3815.4</v>
      </c>
      <c r="FT17" s="241">
        <f t="shared" si="117"/>
        <v>510440.5233</v>
      </c>
      <c r="FU17" s="241">
        <f t="shared" si="118"/>
        <v>1947.534773</v>
      </c>
      <c r="FV17" s="242"/>
      <c r="FW17" s="241">
        <f t="shared" si="119"/>
        <v>0</v>
      </c>
      <c r="FX17" s="242"/>
      <c r="FY17" s="241">
        <f t="shared" ref="FY17:FZ17" si="208">FY118+FY219+FY320+FY421</f>
        <v>0</v>
      </c>
      <c r="FZ17" s="241">
        <f t="shared" si="208"/>
        <v>0</v>
      </c>
      <c r="GA17" s="241">
        <f t="shared" si="121"/>
        <v>1947.534773</v>
      </c>
      <c r="GB17" s="242">
        <v>0.224147321887</v>
      </c>
      <c r="GC17" s="243">
        <f t="shared" si="122"/>
        <v>436.5347036</v>
      </c>
      <c r="GD17" s="244">
        <f t="shared" si="123"/>
        <v>1511.000069</v>
      </c>
      <c r="GE17" s="236"/>
      <c r="GF17" s="238">
        <v>4.0</v>
      </c>
      <c r="GG17" s="239" t="s">
        <v>37</v>
      </c>
      <c r="GH17" s="240" t="s">
        <v>135</v>
      </c>
      <c r="GI17" s="240" t="s">
        <v>134</v>
      </c>
      <c r="GJ17" s="241">
        <f t="shared" si="124"/>
        <v>5084.2</v>
      </c>
      <c r="GK17" s="241">
        <f t="shared" si="125"/>
        <v>510440.5233</v>
      </c>
      <c r="GL17" s="241">
        <f t="shared" si="126"/>
        <v>2595.181709</v>
      </c>
      <c r="GM17" s="242"/>
      <c r="GN17" s="241">
        <f t="shared" si="127"/>
        <v>0</v>
      </c>
      <c r="GO17" s="242"/>
      <c r="GP17" s="241">
        <f t="shared" ref="GP17:GQ17" si="209">GP118+GP219+GP320+GP421</f>
        <v>0</v>
      </c>
      <c r="GQ17" s="241">
        <f t="shared" si="209"/>
        <v>0</v>
      </c>
      <c r="GR17" s="241">
        <f t="shared" si="129"/>
        <v>2595.181709</v>
      </c>
      <c r="GS17" s="242">
        <v>0.224147321887</v>
      </c>
      <c r="GT17" s="243">
        <f t="shared" si="130"/>
        <v>581.7030298</v>
      </c>
      <c r="GU17" s="244">
        <f t="shared" si="131"/>
        <v>2013.478679</v>
      </c>
      <c r="GV17" s="236"/>
      <c r="GW17" s="238">
        <v>4.0</v>
      </c>
      <c r="GX17" s="239" t="s">
        <v>37</v>
      </c>
      <c r="GY17" s="240" t="s">
        <v>135</v>
      </c>
      <c r="GZ17" s="240" t="s">
        <v>134</v>
      </c>
      <c r="HA17" s="241">
        <f t="shared" si="132"/>
        <v>4062.3</v>
      </c>
      <c r="HB17" s="241">
        <f t="shared" si="133"/>
        <v>510440.5233</v>
      </c>
      <c r="HC17" s="241">
        <f t="shared" si="134"/>
        <v>2073.562538</v>
      </c>
      <c r="HD17" s="242"/>
      <c r="HE17" s="241">
        <f t="shared" si="135"/>
        <v>0</v>
      </c>
      <c r="HF17" s="242"/>
      <c r="HG17" s="241">
        <f t="shared" ref="HG17:HH17" si="210">HG118+HG219+HG320+HG421</f>
        <v>0</v>
      </c>
      <c r="HH17" s="241">
        <f t="shared" si="210"/>
        <v>0</v>
      </c>
      <c r="HI17" s="241">
        <f t="shared" si="137"/>
        <v>2073.562538</v>
      </c>
      <c r="HJ17" s="242">
        <v>0.224147321887</v>
      </c>
      <c r="HK17" s="243">
        <f t="shared" si="138"/>
        <v>464.7834896</v>
      </c>
      <c r="HL17" s="244">
        <f t="shared" si="139"/>
        <v>1608.779048</v>
      </c>
      <c r="HM17" s="236"/>
      <c r="HN17" s="238">
        <v>4.0</v>
      </c>
      <c r="HO17" s="239" t="s">
        <v>37</v>
      </c>
      <c r="HP17" s="240" t="s">
        <v>135</v>
      </c>
      <c r="HQ17" s="240" t="s">
        <v>134</v>
      </c>
      <c r="HR17" s="241">
        <f t="shared" si="140"/>
        <v>5702.5</v>
      </c>
      <c r="HS17" s="241">
        <f t="shared" si="141"/>
        <v>510440.5233</v>
      </c>
      <c r="HT17" s="241">
        <f t="shared" si="142"/>
        <v>2910.787084</v>
      </c>
      <c r="HU17" s="242"/>
      <c r="HV17" s="241">
        <f t="shared" si="143"/>
        <v>0</v>
      </c>
      <c r="HW17" s="242"/>
      <c r="HX17" s="241">
        <f t="shared" ref="HX17:HY17" si="211">HX118+HX219+HX320+HX421</f>
        <v>0</v>
      </c>
      <c r="HY17" s="241">
        <f t="shared" si="211"/>
        <v>0</v>
      </c>
      <c r="HZ17" s="241">
        <f t="shared" si="145"/>
        <v>2910.787084</v>
      </c>
      <c r="IA17" s="242">
        <v>0.224147321887</v>
      </c>
      <c r="IB17" s="243">
        <f t="shared" si="146"/>
        <v>652.4451295</v>
      </c>
      <c r="IC17" s="244">
        <f t="shared" si="147"/>
        <v>2258.341955</v>
      </c>
      <c r="ID17" s="236"/>
      <c r="IE17" s="238">
        <v>4.0</v>
      </c>
      <c r="IF17" s="239" t="s">
        <v>37</v>
      </c>
      <c r="IG17" s="240" t="s">
        <v>135</v>
      </c>
      <c r="IH17" s="240" t="s">
        <v>134</v>
      </c>
      <c r="II17" s="241">
        <f t="shared" si="148"/>
        <v>4282.41</v>
      </c>
      <c r="IJ17" s="241">
        <f t="shared" si="149"/>
        <v>510440.5233</v>
      </c>
      <c r="IK17" s="241">
        <f t="shared" si="150"/>
        <v>2185.915601</v>
      </c>
      <c r="IL17" s="242"/>
      <c r="IM17" s="241">
        <f t="shared" si="151"/>
        <v>0</v>
      </c>
      <c r="IN17" s="242"/>
      <c r="IO17" s="241">
        <f t="shared" ref="IO17:IP17" si="212">IO118+IO219+IO320+IO421</f>
        <v>0</v>
      </c>
      <c r="IP17" s="241">
        <f t="shared" si="212"/>
        <v>0</v>
      </c>
      <c r="IQ17" s="241">
        <f t="shared" si="153"/>
        <v>2185.915601</v>
      </c>
      <c r="IR17" s="242">
        <v>0.224147321887</v>
      </c>
      <c r="IS17" s="243">
        <f t="shared" si="154"/>
        <v>489.9671279</v>
      </c>
      <c r="IT17" s="244">
        <f t="shared" si="155"/>
        <v>1695.948473</v>
      </c>
      <c r="IU17" s="236"/>
      <c r="IV17" s="238">
        <v>4.0</v>
      </c>
      <c r="IW17" s="239" t="s">
        <v>37</v>
      </c>
      <c r="IX17" s="240" t="s">
        <v>135</v>
      </c>
      <c r="IY17" s="240" t="s">
        <v>134</v>
      </c>
      <c r="IZ17" s="241">
        <f t="shared" si="156"/>
        <v>5714.36</v>
      </c>
      <c r="JA17" s="241">
        <f t="shared" si="157"/>
        <v>510440.5233</v>
      </c>
      <c r="JB17" s="241">
        <f t="shared" si="158"/>
        <v>2916.840909</v>
      </c>
      <c r="JC17" s="242"/>
      <c r="JD17" s="241">
        <f t="shared" si="159"/>
        <v>0</v>
      </c>
      <c r="JE17" s="242"/>
      <c r="JF17" s="241">
        <f t="shared" ref="JF17:JG17" si="213">JF118+JF219+JF320+JF421</f>
        <v>0</v>
      </c>
      <c r="JG17" s="241">
        <f t="shared" si="213"/>
        <v>0</v>
      </c>
      <c r="JH17" s="241">
        <f t="shared" si="161"/>
        <v>2916.840909</v>
      </c>
      <c r="JI17" s="242">
        <v>0.224147321887</v>
      </c>
      <c r="JJ17" s="243">
        <f t="shared" si="162"/>
        <v>653.8020781</v>
      </c>
      <c r="JK17" s="244">
        <f t="shared" si="163"/>
        <v>2263.038831</v>
      </c>
      <c r="JL17" s="236"/>
      <c r="JM17" s="238">
        <v>4.0</v>
      </c>
      <c r="JN17" s="239" t="s">
        <v>37</v>
      </c>
      <c r="JO17" s="240" t="s">
        <v>135</v>
      </c>
      <c r="JP17" s="240" t="s">
        <v>134</v>
      </c>
      <c r="JQ17" s="241">
        <f t="shared" si="164"/>
        <v>1243.72</v>
      </c>
      <c r="JR17" s="241">
        <f t="shared" si="165"/>
        <v>510440.5233</v>
      </c>
      <c r="JS17" s="241">
        <f t="shared" si="166"/>
        <v>634.8450876</v>
      </c>
      <c r="JT17" s="242"/>
      <c r="JU17" s="241">
        <f t="shared" si="167"/>
        <v>0</v>
      </c>
      <c r="JV17" s="242"/>
      <c r="JW17" s="241">
        <f t="shared" ref="JW17:JX17" si="214">JW118+JW219+JW320+JW421</f>
        <v>0</v>
      </c>
      <c r="JX17" s="241">
        <f t="shared" si="214"/>
        <v>0</v>
      </c>
      <c r="JY17" s="241">
        <f t="shared" si="169"/>
        <v>634.8450876</v>
      </c>
      <c r="JZ17" s="242">
        <v>0.224147321887</v>
      </c>
      <c r="KA17" s="243">
        <f t="shared" si="170"/>
        <v>142.2988262</v>
      </c>
      <c r="KB17" s="244">
        <f t="shared" si="171"/>
        <v>492.5462614</v>
      </c>
      <c r="KC17" s="236"/>
      <c r="KD17" s="238">
        <v>4.0</v>
      </c>
      <c r="KE17" s="239" t="s">
        <v>37</v>
      </c>
      <c r="KF17" s="240" t="s">
        <v>135</v>
      </c>
      <c r="KG17" s="240" t="s">
        <v>134</v>
      </c>
      <c r="KH17" s="241">
        <f t="shared" si="172"/>
        <v>0</v>
      </c>
      <c r="KI17" s="241" t="str">
        <f t="shared" si="173"/>
        <v>#DIV/0!</v>
      </c>
      <c r="KJ17" s="241">
        <f t="shared" si="174"/>
        <v>0</v>
      </c>
      <c r="KK17" s="242"/>
      <c r="KL17" s="241">
        <f t="shared" si="175"/>
        <v>0</v>
      </c>
      <c r="KM17" s="242"/>
      <c r="KN17" s="241">
        <f t="shared" ref="KN17:KO17" si="215">KN118+KN219+KN320+KN421</f>
        <v>0</v>
      </c>
      <c r="KO17" s="241">
        <f t="shared" si="215"/>
        <v>0</v>
      </c>
      <c r="KP17" s="241">
        <f t="shared" si="177"/>
        <v>0</v>
      </c>
      <c r="KQ17" s="242">
        <v>0.224147321887</v>
      </c>
      <c r="KR17" s="243">
        <f t="shared" si="178"/>
        <v>0</v>
      </c>
      <c r="KS17" s="244">
        <f t="shared" si="179"/>
        <v>0</v>
      </c>
      <c r="KT17" s="236"/>
      <c r="KU17" s="237"/>
    </row>
    <row r="18">
      <c r="A18" s="238">
        <v>5.0</v>
      </c>
      <c r="B18" s="239" t="s">
        <v>38</v>
      </c>
      <c r="C18" s="240" t="s">
        <v>135</v>
      </c>
      <c r="D18" s="240" t="s">
        <v>134</v>
      </c>
      <c r="E18" s="241">
        <f t="shared" si="36"/>
        <v>12572</v>
      </c>
      <c r="F18" s="241">
        <f t="shared" si="37"/>
        <v>409936.3141</v>
      </c>
      <c r="G18" s="241">
        <f t="shared" si="38"/>
        <v>5153.719341</v>
      </c>
      <c r="H18" s="242"/>
      <c r="I18" s="241">
        <f t="shared" si="39"/>
        <v>0</v>
      </c>
      <c r="J18" s="242"/>
      <c r="K18" s="241">
        <f t="shared" ref="K18:L18" si="216">K119+K220+K321+K422</f>
        <v>0</v>
      </c>
      <c r="L18" s="241">
        <f t="shared" si="216"/>
        <v>0</v>
      </c>
      <c r="M18" s="241">
        <f t="shared" si="41"/>
        <v>5153.719341</v>
      </c>
      <c r="N18" s="242">
        <v>0.224147321887</v>
      </c>
      <c r="O18" s="243">
        <f t="shared" si="42"/>
        <v>1155.192388</v>
      </c>
      <c r="P18" s="244">
        <f t="shared" si="43"/>
        <v>3998.526953</v>
      </c>
      <c r="Q18" s="236"/>
      <c r="R18" s="238">
        <v>5.0</v>
      </c>
      <c r="S18" s="239" t="s">
        <v>38</v>
      </c>
      <c r="T18" s="240" t="s">
        <v>135</v>
      </c>
      <c r="U18" s="240" t="s">
        <v>134</v>
      </c>
      <c r="V18" s="241">
        <f t="shared" si="44"/>
        <v>5311</v>
      </c>
      <c r="W18" s="241">
        <f t="shared" si="45"/>
        <v>409936.3141</v>
      </c>
      <c r="X18" s="241">
        <f t="shared" si="46"/>
        <v>2177.171764</v>
      </c>
      <c r="Y18" s="242"/>
      <c r="Z18" s="241">
        <f t="shared" si="47"/>
        <v>0</v>
      </c>
      <c r="AA18" s="242"/>
      <c r="AB18" s="241">
        <f t="shared" ref="AB18:AC18" si="217">AB119+AB220+AB321+AB422</f>
        <v>0</v>
      </c>
      <c r="AC18" s="241">
        <f t="shared" si="217"/>
        <v>0</v>
      </c>
      <c r="AD18" s="241">
        <f t="shared" si="49"/>
        <v>2177.171764</v>
      </c>
      <c r="AE18" s="242">
        <v>0.224147321887</v>
      </c>
      <c r="AF18" s="243">
        <f t="shared" si="50"/>
        <v>488.0072203</v>
      </c>
      <c r="AG18" s="244">
        <f t="shared" si="51"/>
        <v>1689.164544</v>
      </c>
      <c r="AH18" s="236"/>
      <c r="AI18" s="238">
        <v>5.0</v>
      </c>
      <c r="AJ18" s="239" t="s">
        <v>38</v>
      </c>
      <c r="AK18" s="240" t="s">
        <v>135</v>
      </c>
      <c r="AL18" s="240" t="s">
        <v>134</v>
      </c>
      <c r="AM18" s="241">
        <f t="shared" si="52"/>
        <v>7043</v>
      </c>
      <c r="AN18" s="241">
        <f t="shared" si="53"/>
        <v>409936.3141</v>
      </c>
      <c r="AO18" s="241">
        <f t="shared" si="54"/>
        <v>2887.18146</v>
      </c>
      <c r="AP18" s="242"/>
      <c r="AQ18" s="241">
        <f t="shared" si="55"/>
        <v>0</v>
      </c>
      <c r="AR18" s="242"/>
      <c r="AS18" s="241">
        <f t="shared" ref="AS18:AT18" si="218">AS119+AS220+AS321+AS422</f>
        <v>0</v>
      </c>
      <c r="AT18" s="241">
        <f t="shared" si="218"/>
        <v>0</v>
      </c>
      <c r="AU18" s="241">
        <f t="shared" si="57"/>
        <v>2887.18146</v>
      </c>
      <c r="AV18" s="242">
        <v>0.224147321887</v>
      </c>
      <c r="AW18" s="243">
        <f t="shared" si="58"/>
        <v>647.1539922</v>
      </c>
      <c r="AX18" s="244">
        <f t="shared" si="59"/>
        <v>2240.027468</v>
      </c>
      <c r="AY18" s="236"/>
      <c r="AZ18" s="238">
        <v>5.0</v>
      </c>
      <c r="BA18" s="239" t="s">
        <v>38</v>
      </c>
      <c r="BB18" s="240" t="s">
        <v>135</v>
      </c>
      <c r="BC18" s="240" t="s">
        <v>134</v>
      </c>
      <c r="BD18" s="241">
        <f t="shared" si="60"/>
        <v>3744</v>
      </c>
      <c r="BE18" s="241">
        <f t="shared" si="61"/>
        <v>409936.3141</v>
      </c>
      <c r="BF18" s="241">
        <f t="shared" si="62"/>
        <v>1534.80156</v>
      </c>
      <c r="BG18" s="242"/>
      <c r="BH18" s="241">
        <f t="shared" si="63"/>
        <v>0</v>
      </c>
      <c r="BI18" s="242"/>
      <c r="BJ18" s="241">
        <f t="shared" ref="BJ18:BK18" si="219">BJ119+BJ220+BJ321+BJ422</f>
        <v>0</v>
      </c>
      <c r="BK18" s="241">
        <f t="shared" si="219"/>
        <v>0</v>
      </c>
      <c r="BL18" s="241">
        <f t="shared" si="65"/>
        <v>1534.80156</v>
      </c>
      <c r="BM18" s="242">
        <v>0.224147321887</v>
      </c>
      <c r="BN18" s="243">
        <f t="shared" si="66"/>
        <v>344.0216593</v>
      </c>
      <c r="BO18" s="244">
        <f t="shared" si="67"/>
        <v>1190.779901</v>
      </c>
      <c r="BP18" s="236"/>
      <c r="BQ18" s="238">
        <v>5.0</v>
      </c>
      <c r="BR18" s="239" t="s">
        <v>38</v>
      </c>
      <c r="BS18" s="240" t="s">
        <v>135</v>
      </c>
      <c r="BT18" s="240" t="s">
        <v>134</v>
      </c>
      <c r="BU18" s="241">
        <f t="shared" si="68"/>
        <v>3400</v>
      </c>
      <c r="BV18" s="241">
        <f t="shared" si="69"/>
        <v>409936.3141</v>
      </c>
      <c r="BW18" s="241">
        <f t="shared" si="70"/>
        <v>1393.783468</v>
      </c>
      <c r="BX18" s="242"/>
      <c r="BY18" s="241">
        <f t="shared" si="71"/>
        <v>0</v>
      </c>
      <c r="BZ18" s="242"/>
      <c r="CA18" s="241">
        <f t="shared" ref="CA18:CB18" si="220">CA119+CA220+CA321+CA422</f>
        <v>0</v>
      </c>
      <c r="CB18" s="241">
        <f t="shared" si="220"/>
        <v>0</v>
      </c>
      <c r="CC18" s="241">
        <f t="shared" si="73"/>
        <v>1393.783468</v>
      </c>
      <c r="CD18" s="242">
        <v>0.224147321887</v>
      </c>
      <c r="CE18" s="243">
        <f t="shared" si="74"/>
        <v>312.4128317</v>
      </c>
      <c r="CF18" s="244">
        <f t="shared" si="75"/>
        <v>1081.370636</v>
      </c>
      <c r="CG18" s="236"/>
      <c r="CH18" s="238">
        <v>5.0</v>
      </c>
      <c r="CI18" s="239" t="s">
        <v>38</v>
      </c>
      <c r="CJ18" s="240" t="s">
        <v>135</v>
      </c>
      <c r="CK18" s="240" t="s">
        <v>134</v>
      </c>
      <c r="CL18" s="241">
        <f t="shared" si="76"/>
        <v>3475</v>
      </c>
      <c r="CM18" s="241">
        <f t="shared" si="77"/>
        <v>409936.3141</v>
      </c>
      <c r="CN18" s="241">
        <f t="shared" si="78"/>
        <v>1424.528692</v>
      </c>
      <c r="CO18" s="242"/>
      <c r="CP18" s="241">
        <f t="shared" si="79"/>
        <v>0</v>
      </c>
      <c r="CQ18" s="242"/>
      <c r="CR18" s="241">
        <f t="shared" ref="CR18:CS18" si="221">CR119+CR220+CR321+CR422</f>
        <v>0</v>
      </c>
      <c r="CS18" s="241">
        <f t="shared" si="221"/>
        <v>0</v>
      </c>
      <c r="CT18" s="241">
        <f t="shared" si="81"/>
        <v>1424.528692</v>
      </c>
      <c r="CU18" s="242">
        <v>0.224147321887</v>
      </c>
      <c r="CV18" s="243">
        <f t="shared" si="82"/>
        <v>319.3042912</v>
      </c>
      <c r="CW18" s="244">
        <f t="shared" si="83"/>
        <v>1105.2244</v>
      </c>
      <c r="CX18" s="236"/>
      <c r="CY18" s="238">
        <v>5.0</v>
      </c>
      <c r="CZ18" s="239" t="s">
        <v>38</v>
      </c>
      <c r="DA18" s="240" t="s">
        <v>135</v>
      </c>
      <c r="DB18" s="240" t="s">
        <v>134</v>
      </c>
      <c r="DC18" s="241">
        <f t="shared" si="84"/>
        <v>2343</v>
      </c>
      <c r="DD18" s="241">
        <f t="shared" si="85"/>
        <v>409936.3141</v>
      </c>
      <c r="DE18" s="241">
        <f t="shared" si="86"/>
        <v>960.480784</v>
      </c>
      <c r="DF18" s="242"/>
      <c r="DG18" s="241">
        <f t="shared" si="87"/>
        <v>0</v>
      </c>
      <c r="DH18" s="242"/>
      <c r="DI18" s="241">
        <f t="shared" ref="DI18:DJ18" si="222">DI119+DI220+DI321+DI422</f>
        <v>0</v>
      </c>
      <c r="DJ18" s="241">
        <f t="shared" si="222"/>
        <v>0</v>
      </c>
      <c r="DK18" s="241">
        <f t="shared" si="89"/>
        <v>960.480784</v>
      </c>
      <c r="DL18" s="242">
        <v>0.224147321887</v>
      </c>
      <c r="DM18" s="243">
        <f t="shared" si="90"/>
        <v>215.2891955</v>
      </c>
      <c r="DN18" s="244">
        <f t="shared" si="91"/>
        <v>745.1915885</v>
      </c>
      <c r="DO18" s="236"/>
      <c r="DP18" s="238">
        <v>5.0</v>
      </c>
      <c r="DQ18" s="239" t="s">
        <v>38</v>
      </c>
      <c r="DR18" s="240" t="s">
        <v>135</v>
      </c>
      <c r="DS18" s="240" t="s">
        <v>134</v>
      </c>
      <c r="DT18" s="241">
        <f t="shared" si="92"/>
        <v>1657</v>
      </c>
      <c r="DU18" s="241">
        <f t="shared" si="93"/>
        <v>409936.3141</v>
      </c>
      <c r="DV18" s="241">
        <f t="shared" si="94"/>
        <v>679.2644725</v>
      </c>
      <c r="DW18" s="242"/>
      <c r="DX18" s="241">
        <f t="shared" si="95"/>
        <v>0</v>
      </c>
      <c r="DY18" s="242"/>
      <c r="DZ18" s="241">
        <f t="shared" ref="DZ18:EA18" si="223">DZ119+DZ220+DZ321+DZ422</f>
        <v>0</v>
      </c>
      <c r="EA18" s="241">
        <f t="shared" si="223"/>
        <v>0</v>
      </c>
      <c r="EB18" s="241">
        <f t="shared" si="97"/>
        <v>679.2644725</v>
      </c>
      <c r="EC18" s="242">
        <v>0.224147321887</v>
      </c>
      <c r="ED18" s="243">
        <f t="shared" si="98"/>
        <v>152.2553124</v>
      </c>
      <c r="EE18" s="244">
        <f t="shared" si="99"/>
        <v>527.0091601</v>
      </c>
      <c r="EF18" s="236"/>
      <c r="EG18" s="238">
        <v>5.0</v>
      </c>
      <c r="EH18" s="239" t="s">
        <v>38</v>
      </c>
      <c r="EI18" s="240" t="s">
        <v>135</v>
      </c>
      <c r="EJ18" s="240" t="s">
        <v>134</v>
      </c>
      <c r="EK18" s="241">
        <f t="shared" si="100"/>
        <v>1513</v>
      </c>
      <c r="EL18" s="241">
        <f t="shared" si="101"/>
        <v>409936.3141</v>
      </c>
      <c r="EM18" s="241">
        <f t="shared" si="102"/>
        <v>620.2336433</v>
      </c>
      <c r="EN18" s="242"/>
      <c r="EO18" s="241">
        <f t="shared" si="103"/>
        <v>0</v>
      </c>
      <c r="EP18" s="242"/>
      <c r="EQ18" s="241">
        <f t="shared" ref="EQ18:ER18" si="224">EQ119+EQ220+EQ321+EQ422</f>
        <v>0</v>
      </c>
      <c r="ER18" s="241">
        <f t="shared" si="224"/>
        <v>0</v>
      </c>
      <c r="ES18" s="241">
        <f t="shared" si="105"/>
        <v>620.2336433</v>
      </c>
      <c r="ET18" s="242">
        <v>0.224147321887</v>
      </c>
      <c r="EU18" s="243">
        <f t="shared" si="106"/>
        <v>139.0237101</v>
      </c>
      <c r="EV18" s="244">
        <f t="shared" si="107"/>
        <v>481.2099332</v>
      </c>
      <c r="EW18" s="236"/>
      <c r="EX18" s="238">
        <v>5.0</v>
      </c>
      <c r="EY18" s="239" t="s">
        <v>38</v>
      </c>
      <c r="EZ18" s="240" t="s">
        <v>135</v>
      </c>
      <c r="FA18" s="240" t="s">
        <v>134</v>
      </c>
      <c r="FB18" s="241">
        <f t="shared" si="108"/>
        <v>705</v>
      </c>
      <c r="FC18" s="241">
        <f t="shared" si="109"/>
        <v>409936.3141</v>
      </c>
      <c r="FD18" s="241">
        <f t="shared" si="110"/>
        <v>289.0051015</v>
      </c>
      <c r="FE18" s="242"/>
      <c r="FF18" s="241">
        <f t="shared" si="111"/>
        <v>0</v>
      </c>
      <c r="FG18" s="242"/>
      <c r="FH18" s="241">
        <f t="shared" ref="FH18:FI18" si="225">FH119+FH220+FH321+FH422</f>
        <v>0</v>
      </c>
      <c r="FI18" s="241">
        <f t="shared" si="225"/>
        <v>0</v>
      </c>
      <c r="FJ18" s="241">
        <f t="shared" si="113"/>
        <v>289.0051015</v>
      </c>
      <c r="FK18" s="242">
        <v>0.224147321887</v>
      </c>
      <c r="FL18" s="243">
        <f t="shared" si="114"/>
        <v>64.7797195</v>
      </c>
      <c r="FM18" s="244">
        <f t="shared" si="115"/>
        <v>224.225382</v>
      </c>
      <c r="FN18" s="236"/>
      <c r="FO18" s="238">
        <v>5.0</v>
      </c>
      <c r="FP18" s="239" t="s">
        <v>38</v>
      </c>
      <c r="FQ18" s="240" t="s">
        <v>135</v>
      </c>
      <c r="FR18" s="240" t="s">
        <v>134</v>
      </c>
      <c r="FS18" s="241">
        <f t="shared" si="116"/>
        <v>1225</v>
      </c>
      <c r="FT18" s="241">
        <f t="shared" si="117"/>
        <v>409936.3141</v>
      </c>
      <c r="FU18" s="241">
        <f t="shared" si="118"/>
        <v>502.1719848</v>
      </c>
      <c r="FV18" s="242"/>
      <c r="FW18" s="241">
        <f t="shared" si="119"/>
        <v>0</v>
      </c>
      <c r="FX18" s="242"/>
      <c r="FY18" s="241">
        <f t="shared" ref="FY18:FZ18" si="226">FY119+FY220+FY321+FY422</f>
        <v>0</v>
      </c>
      <c r="FZ18" s="241">
        <f t="shared" si="226"/>
        <v>0</v>
      </c>
      <c r="GA18" s="241">
        <f t="shared" si="121"/>
        <v>502.1719848</v>
      </c>
      <c r="GB18" s="242">
        <v>0.224147321887</v>
      </c>
      <c r="GC18" s="243">
        <f t="shared" si="122"/>
        <v>112.5605055</v>
      </c>
      <c r="GD18" s="244">
        <f t="shared" si="123"/>
        <v>389.6114793</v>
      </c>
      <c r="GE18" s="236"/>
      <c r="GF18" s="238">
        <v>5.0</v>
      </c>
      <c r="GG18" s="239" t="s">
        <v>38</v>
      </c>
      <c r="GH18" s="240" t="s">
        <v>135</v>
      </c>
      <c r="GI18" s="240" t="s">
        <v>134</v>
      </c>
      <c r="GJ18" s="241">
        <f t="shared" si="124"/>
        <v>1212.1</v>
      </c>
      <c r="GK18" s="241">
        <f t="shared" si="125"/>
        <v>409936.3141</v>
      </c>
      <c r="GL18" s="241">
        <f t="shared" si="126"/>
        <v>496.8838064</v>
      </c>
      <c r="GM18" s="242"/>
      <c r="GN18" s="241">
        <f t="shared" si="127"/>
        <v>0</v>
      </c>
      <c r="GO18" s="242"/>
      <c r="GP18" s="241">
        <f t="shared" ref="GP18:GQ18" si="227">GP119+GP220+GP321+GP422</f>
        <v>0</v>
      </c>
      <c r="GQ18" s="241">
        <f t="shared" si="227"/>
        <v>0</v>
      </c>
      <c r="GR18" s="241">
        <f t="shared" si="129"/>
        <v>496.8838064</v>
      </c>
      <c r="GS18" s="242">
        <v>0.224147321887</v>
      </c>
      <c r="GT18" s="243">
        <f t="shared" si="130"/>
        <v>111.3751745</v>
      </c>
      <c r="GU18" s="244">
        <f t="shared" si="131"/>
        <v>385.5086319</v>
      </c>
      <c r="GV18" s="236"/>
      <c r="GW18" s="238">
        <v>5.0</v>
      </c>
      <c r="GX18" s="239" t="s">
        <v>38</v>
      </c>
      <c r="GY18" s="240" t="s">
        <v>135</v>
      </c>
      <c r="GZ18" s="240" t="s">
        <v>134</v>
      </c>
      <c r="HA18" s="241">
        <f t="shared" si="132"/>
        <v>3647.76</v>
      </c>
      <c r="HB18" s="241">
        <f t="shared" si="133"/>
        <v>409936.3141</v>
      </c>
      <c r="HC18" s="241">
        <f t="shared" si="134"/>
        <v>1495.349289</v>
      </c>
      <c r="HD18" s="242"/>
      <c r="HE18" s="241">
        <f t="shared" si="135"/>
        <v>0</v>
      </c>
      <c r="HF18" s="242"/>
      <c r="HG18" s="241">
        <f t="shared" ref="HG18:HH18" si="228">HG119+HG220+HG321+HG422</f>
        <v>0</v>
      </c>
      <c r="HH18" s="241">
        <f t="shared" si="228"/>
        <v>0</v>
      </c>
      <c r="HI18" s="241">
        <f t="shared" si="137"/>
        <v>1495.349289</v>
      </c>
      <c r="HJ18" s="242">
        <v>0.224147321887</v>
      </c>
      <c r="HK18" s="243">
        <f t="shared" si="138"/>
        <v>335.1785385</v>
      </c>
      <c r="HL18" s="244">
        <f t="shared" si="139"/>
        <v>1160.170751</v>
      </c>
      <c r="HM18" s="236"/>
      <c r="HN18" s="238">
        <v>5.0</v>
      </c>
      <c r="HO18" s="239" t="s">
        <v>38</v>
      </c>
      <c r="HP18" s="240" t="s">
        <v>135</v>
      </c>
      <c r="HQ18" s="240" t="s">
        <v>134</v>
      </c>
      <c r="HR18" s="241">
        <f t="shared" si="140"/>
        <v>2552.5</v>
      </c>
      <c r="HS18" s="241">
        <f t="shared" si="141"/>
        <v>409936.3141</v>
      </c>
      <c r="HT18" s="241">
        <f t="shared" si="142"/>
        <v>1046.362442</v>
      </c>
      <c r="HU18" s="242"/>
      <c r="HV18" s="241">
        <f t="shared" si="143"/>
        <v>0</v>
      </c>
      <c r="HW18" s="242"/>
      <c r="HX18" s="241">
        <f t="shared" ref="HX18:HY18" si="229">HX119+HX220+HX321+HX422</f>
        <v>0</v>
      </c>
      <c r="HY18" s="241">
        <f t="shared" si="229"/>
        <v>0</v>
      </c>
      <c r="HZ18" s="241">
        <f t="shared" si="145"/>
        <v>1046.362442</v>
      </c>
      <c r="IA18" s="242">
        <v>0.224147321887</v>
      </c>
      <c r="IB18" s="243">
        <f t="shared" si="146"/>
        <v>234.5393391</v>
      </c>
      <c r="IC18" s="244">
        <f t="shared" si="147"/>
        <v>811.8231028</v>
      </c>
      <c r="ID18" s="236"/>
      <c r="IE18" s="238">
        <v>5.0</v>
      </c>
      <c r="IF18" s="239" t="s">
        <v>38</v>
      </c>
      <c r="IG18" s="240" t="s">
        <v>135</v>
      </c>
      <c r="IH18" s="240" t="s">
        <v>134</v>
      </c>
      <c r="II18" s="241">
        <f t="shared" si="148"/>
        <v>3630.98</v>
      </c>
      <c r="IJ18" s="241">
        <f t="shared" si="149"/>
        <v>409936.3141</v>
      </c>
      <c r="IK18" s="241">
        <f t="shared" si="150"/>
        <v>1488.470558</v>
      </c>
      <c r="IL18" s="242"/>
      <c r="IM18" s="241">
        <f t="shared" si="151"/>
        <v>0</v>
      </c>
      <c r="IN18" s="242"/>
      <c r="IO18" s="241">
        <f t="shared" ref="IO18:IP18" si="230">IO119+IO220+IO321+IO422</f>
        <v>0</v>
      </c>
      <c r="IP18" s="241">
        <f t="shared" si="230"/>
        <v>0</v>
      </c>
      <c r="IQ18" s="241">
        <f t="shared" si="153"/>
        <v>1488.470558</v>
      </c>
      <c r="IR18" s="242">
        <v>0.224147321887</v>
      </c>
      <c r="IS18" s="243">
        <f t="shared" si="154"/>
        <v>333.6366893</v>
      </c>
      <c r="IT18" s="244">
        <f t="shared" si="155"/>
        <v>1154.833869</v>
      </c>
      <c r="IU18" s="236"/>
      <c r="IV18" s="238">
        <v>5.0</v>
      </c>
      <c r="IW18" s="239" t="s">
        <v>38</v>
      </c>
      <c r="IX18" s="240" t="s">
        <v>135</v>
      </c>
      <c r="IY18" s="240" t="s">
        <v>134</v>
      </c>
      <c r="IZ18" s="241">
        <f t="shared" si="156"/>
        <v>4428.45</v>
      </c>
      <c r="JA18" s="241">
        <f t="shared" si="157"/>
        <v>409936.3141</v>
      </c>
      <c r="JB18" s="241">
        <f t="shared" si="158"/>
        <v>1815.38247</v>
      </c>
      <c r="JC18" s="242"/>
      <c r="JD18" s="241">
        <f t="shared" si="159"/>
        <v>0</v>
      </c>
      <c r="JE18" s="242"/>
      <c r="JF18" s="241">
        <f t="shared" ref="JF18:JG18" si="231">JF119+JF220+JF321+JF422</f>
        <v>0</v>
      </c>
      <c r="JG18" s="241">
        <f t="shared" si="231"/>
        <v>0</v>
      </c>
      <c r="JH18" s="241">
        <f t="shared" si="161"/>
        <v>1815.38247</v>
      </c>
      <c r="JI18" s="242">
        <v>0.224147321887</v>
      </c>
      <c r="JJ18" s="243">
        <f t="shared" si="162"/>
        <v>406.9131189</v>
      </c>
      <c r="JK18" s="244">
        <f t="shared" si="163"/>
        <v>1408.469351</v>
      </c>
      <c r="JL18" s="236"/>
      <c r="JM18" s="238">
        <v>5.0</v>
      </c>
      <c r="JN18" s="239" t="s">
        <v>38</v>
      </c>
      <c r="JO18" s="240" t="s">
        <v>135</v>
      </c>
      <c r="JP18" s="240" t="s">
        <v>134</v>
      </c>
      <c r="JQ18" s="241">
        <f t="shared" si="164"/>
        <v>354.7</v>
      </c>
      <c r="JR18" s="241">
        <f t="shared" si="165"/>
        <v>409936.3141</v>
      </c>
      <c r="JS18" s="241">
        <f t="shared" si="166"/>
        <v>145.4044106</v>
      </c>
      <c r="JT18" s="242"/>
      <c r="JU18" s="241">
        <f t="shared" si="167"/>
        <v>0</v>
      </c>
      <c r="JV18" s="242"/>
      <c r="JW18" s="241">
        <f t="shared" ref="JW18:JX18" si="232">JW119+JW220+JW321+JW422</f>
        <v>0</v>
      </c>
      <c r="JX18" s="241">
        <f t="shared" si="232"/>
        <v>0</v>
      </c>
      <c r="JY18" s="241">
        <f t="shared" si="169"/>
        <v>145.4044106</v>
      </c>
      <c r="JZ18" s="242">
        <v>0.224147321887</v>
      </c>
      <c r="KA18" s="243">
        <f t="shared" si="170"/>
        <v>32.59200923</v>
      </c>
      <c r="KB18" s="244">
        <f t="shared" si="171"/>
        <v>112.8124014</v>
      </c>
      <c r="KC18" s="236"/>
      <c r="KD18" s="238">
        <v>5.0</v>
      </c>
      <c r="KE18" s="239" t="s">
        <v>38</v>
      </c>
      <c r="KF18" s="240" t="s">
        <v>135</v>
      </c>
      <c r="KG18" s="240" t="s">
        <v>134</v>
      </c>
      <c r="KH18" s="241">
        <f t="shared" si="172"/>
        <v>0</v>
      </c>
      <c r="KI18" s="241" t="str">
        <f t="shared" si="173"/>
        <v>#DIV/0!</v>
      </c>
      <c r="KJ18" s="241">
        <f t="shared" si="174"/>
        <v>0</v>
      </c>
      <c r="KK18" s="242"/>
      <c r="KL18" s="241">
        <f t="shared" si="175"/>
        <v>0</v>
      </c>
      <c r="KM18" s="242"/>
      <c r="KN18" s="241">
        <f t="shared" ref="KN18:KO18" si="233">KN119+KN220+KN321+KN422</f>
        <v>0</v>
      </c>
      <c r="KO18" s="241">
        <f t="shared" si="233"/>
        <v>0</v>
      </c>
      <c r="KP18" s="241">
        <f t="shared" si="177"/>
        <v>0</v>
      </c>
      <c r="KQ18" s="242">
        <v>0.224147321887</v>
      </c>
      <c r="KR18" s="243">
        <f t="shared" si="178"/>
        <v>0</v>
      </c>
      <c r="KS18" s="244">
        <f t="shared" si="179"/>
        <v>0</v>
      </c>
      <c r="KT18" s="236"/>
      <c r="KU18" s="237"/>
    </row>
    <row r="19">
      <c r="A19" s="238">
        <v>6.0</v>
      </c>
      <c r="B19" s="239" t="s">
        <v>39</v>
      </c>
      <c r="C19" s="240" t="s">
        <v>135</v>
      </c>
      <c r="D19" s="240" t="s">
        <v>134</v>
      </c>
      <c r="E19" s="241">
        <f t="shared" si="36"/>
        <v>26807</v>
      </c>
      <c r="F19" s="241">
        <f t="shared" si="37"/>
        <v>326826.2237</v>
      </c>
      <c r="G19" s="241">
        <f t="shared" si="38"/>
        <v>8761.230578</v>
      </c>
      <c r="H19" s="242"/>
      <c r="I19" s="241">
        <f t="shared" si="39"/>
        <v>0</v>
      </c>
      <c r="J19" s="242"/>
      <c r="K19" s="241">
        <f t="shared" ref="K19:L19" si="234">K120+K221+K322+K423</f>
        <v>0</v>
      </c>
      <c r="L19" s="241">
        <f t="shared" si="234"/>
        <v>0</v>
      </c>
      <c r="M19" s="241">
        <f t="shared" si="41"/>
        <v>8761.230578</v>
      </c>
      <c r="N19" s="242">
        <v>0.224147321887</v>
      </c>
      <c r="O19" s="243">
        <f t="shared" si="42"/>
        <v>1963.80637</v>
      </c>
      <c r="P19" s="244">
        <f t="shared" si="43"/>
        <v>6797.424207</v>
      </c>
      <c r="Q19" s="236"/>
      <c r="R19" s="238">
        <v>6.0</v>
      </c>
      <c r="S19" s="239" t="s">
        <v>39</v>
      </c>
      <c r="T19" s="240" t="s">
        <v>135</v>
      </c>
      <c r="U19" s="240" t="s">
        <v>134</v>
      </c>
      <c r="V19" s="241">
        <f t="shared" si="44"/>
        <v>26101</v>
      </c>
      <c r="W19" s="241">
        <f t="shared" si="45"/>
        <v>326826.2237</v>
      </c>
      <c r="X19" s="241">
        <f t="shared" si="46"/>
        <v>8530.491264</v>
      </c>
      <c r="Y19" s="242"/>
      <c r="Z19" s="241">
        <f t="shared" si="47"/>
        <v>0</v>
      </c>
      <c r="AA19" s="242"/>
      <c r="AB19" s="241">
        <f t="shared" ref="AB19:AC19" si="235">AB120+AB221+AB322+AB423</f>
        <v>0</v>
      </c>
      <c r="AC19" s="241">
        <f t="shared" si="235"/>
        <v>0</v>
      </c>
      <c r="AD19" s="241">
        <f t="shared" si="49"/>
        <v>8530.491264</v>
      </c>
      <c r="AE19" s="242">
        <v>0.224147321887</v>
      </c>
      <c r="AF19" s="243">
        <f t="shared" si="50"/>
        <v>1912.086771</v>
      </c>
      <c r="AG19" s="244">
        <f t="shared" si="51"/>
        <v>6618.404493</v>
      </c>
      <c r="AH19" s="236"/>
      <c r="AI19" s="238">
        <v>6.0</v>
      </c>
      <c r="AJ19" s="239" t="s">
        <v>39</v>
      </c>
      <c r="AK19" s="240" t="s">
        <v>135</v>
      </c>
      <c r="AL19" s="240" t="s">
        <v>134</v>
      </c>
      <c r="AM19" s="241">
        <f t="shared" si="52"/>
        <v>26381</v>
      </c>
      <c r="AN19" s="241">
        <f t="shared" si="53"/>
        <v>326826.2237</v>
      </c>
      <c r="AO19" s="241">
        <f t="shared" si="54"/>
        <v>8622.002607</v>
      </c>
      <c r="AP19" s="242"/>
      <c r="AQ19" s="241">
        <f t="shared" si="55"/>
        <v>0</v>
      </c>
      <c r="AR19" s="242"/>
      <c r="AS19" s="241">
        <f t="shared" ref="AS19:AT19" si="236">AS120+AS221+AS322+AS423</f>
        <v>0</v>
      </c>
      <c r="AT19" s="241">
        <f t="shared" si="236"/>
        <v>0</v>
      </c>
      <c r="AU19" s="241">
        <f t="shared" si="57"/>
        <v>8622.002607</v>
      </c>
      <c r="AV19" s="242">
        <v>0.224147321887</v>
      </c>
      <c r="AW19" s="243">
        <f t="shared" si="58"/>
        <v>1932.598794</v>
      </c>
      <c r="AX19" s="244">
        <f t="shared" si="59"/>
        <v>6689.403813</v>
      </c>
      <c r="AY19" s="236"/>
      <c r="AZ19" s="238">
        <v>6.0</v>
      </c>
      <c r="BA19" s="239" t="s">
        <v>39</v>
      </c>
      <c r="BB19" s="240" t="s">
        <v>135</v>
      </c>
      <c r="BC19" s="240" t="s">
        <v>134</v>
      </c>
      <c r="BD19" s="241">
        <f t="shared" si="60"/>
        <v>22153</v>
      </c>
      <c r="BE19" s="241">
        <f t="shared" si="61"/>
        <v>326826.2237</v>
      </c>
      <c r="BF19" s="241">
        <f t="shared" si="62"/>
        <v>7240.181333</v>
      </c>
      <c r="BG19" s="242"/>
      <c r="BH19" s="241">
        <f t="shared" si="63"/>
        <v>0</v>
      </c>
      <c r="BI19" s="242"/>
      <c r="BJ19" s="241">
        <f t="shared" ref="BJ19:BK19" si="237">BJ120+BJ221+BJ322+BJ423</f>
        <v>0</v>
      </c>
      <c r="BK19" s="241">
        <f t="shared" si="237"/>
        <v>0</v>
      </c>
      <c r="BL19" s="241">
        <f t="shared" si="65"/>
        <v>7240.181333</v>
      </c>
      <c r="BM19" s="242">
        <v>0.224147321887</v>
      </c>
      <c r="BN19" s="243">
        <f t="shared" si="66"/>
        <v>1622.867256</v>
      </c>
      <c r="BO19" s="244">
        <f t="shared" si="67"/>
        <v>5617.314077</v>
      </c>
      <c r="BP19" s="236"/>
      <c r="BQ19" s="238">
        <v>6.0</v>
      </c>
      <c r="BR19" s="239" t="s">
        <v>39</v>
      </c>
      <c r="BS19" s="240" t="s">
        <v>135</v>
      </c>
      <c r="BT19" s="240" t="s">
        <v>134</v>
      </c>
      <c r="BU19" s="241">
        <f t="shared" si="68"/>
        <v>14795</v>
      </c>
      <c r="BV19" s="241">
        <f t="shared" si="69"/>
        <v>326826.2237</v>
      </c>
      <c r="BW19" s="241">
        <f t="shared" si="70"/>
        <v>4835.393979</v>
      </c>
      <c r="BX19" s="242"/>
      <c r="BY19" s="241">
        <f t="shared" si="71"/>
        <v>0</v>
      </c>
      <c r="BZ19" s="242"/>
      <c r="CA19" s="241">
        <f t="shared" ref="CA19:CB19" si="238">CA120+CA221+CA322+CA423</f>
        <v>0</v>
      </c>
      <c r="CB19" s="241">
        <f t="shared" si="238"/>
        <v>0</v>
      </c>
      <c r="CC19" s="241">
        <f t="shared" si="73"/>
        <v>4835.393979</v>
      </c>
      <c r="CD19" s="242">
        <v>0.224147321887</v>
      </c>
      <c r="CE19" s="243">
        <f t="shared" si="74"/>
        <v>1083.840611</v>
      </c>
      <c r="CF19" s="244">
        <f t="shared" si="75"/>
        <v>3751.553368</v>
      </c>
      <c r="CG19" s="236"/>
      <c r="CH19" s="238">
        <v>6.0</v>
      </c>
      <c r="CI19" s="239" t="s">
        <v>39</v>
      </c>
      <c r="CJ19" s="240" t="s">
        <v>135</v>
      </c>
      <c r="CK19" s="240" t="s">
        <v>134</v>
      </c>
      <c r="CL19" s="241">
        <f t="shared" si="76"/>
        <v>12493</v>
      </c>
      <c r="CM19" s="241">
        <f t="shared" si="77"/>
        <v>326826.2237</v>
      </c>
      <c r="CN19" s="241">
        <f t="shared" si="78"/>
        <v>4083.040012</v>
      </c>
      <c r="CO19" s="242"/>
      <c r="CP19" s="241">
        <f t="shared" si="79"/>
        <v>0</v>
      </c>
      <c r="CQ19" s="242"/>
      <c r="CR19" s="241">
        <f t="shared" ref="CR19:CS19" si="239">CR120+CR221+CR322+CR423</f>
        <v>0</v>
      </c>
      <c r="CS19" s="241">
        <f t="shared" si="239"/>
        <v>0</v>
      </c>
      <c r="CT19" s="241">
        <f t="shared" si="81"/>
        <v>4083.040012</v>
      </c>
      <c r="CU19" s="242">
        <v>0.224147321887</v>
      </c>
      <c r="CV19" s="243">
        <f t="shared" si="82"/>
        <v>915.2024839</v>
      </c>
      <c r="CW19" s="244">
        <f t="shared" si="83"/>
        <v>3167.837528</v>
      </c>
      <c r="CX19" s="236"/>
      <c r="CY19" s="238">
        <v>6.0</v>
      </c>
      <c r="CZ19" s="239" t="s">
        <v>39</v>
      </c>
      <c r="DA19" s="240" t="s">
        <v>135</v>
      </c>
      <c r="DB19" s="240" t="s">
        <v>134</v>
      </c>
      <c r="DC19" s="241">
        <f t="shared" si="84"/>
        <v>11910</v>
      </c>
      <c r="DD19" s="241">
        <f t="shared" si="85"/>
        <v>326826.2237</v>
      </c>
      <c r="DE19" s="241">
        <f t="shared" si="86"/>
        <v>3892.500324</v>
      </c>
      <c r="DF19" s="242"/>
      <c r="DG19" s="241">
        <f t="shared" si="87"/>
        <v>0</v>
      </c>
      <c r="DH19" s="242"/>
      <c r="DI19" s="241">
        <f t="shared" ref="DI19:DJ19" si="240">DI120+DI221+DI322+DI423</f>
        <v>0</v>
      </c>
      <c r="DJ19" s="241">
        <f t="shared" si="240"/>
        <v>0</v>
      </c>
      <c r="DK19" s="241">
        <f t="shared" si="89"/>
        <v>3892.500324</v>
      </c>
      <c r="DL19" s="242">
        <v>0.224147321887</v>
      </c>
      <c r="DM19" s="243">
        <f t="shared" si="90"/>
        <v>872.493523</v>
      </c>
      <c r="DN19" s="244">
        <f t="shared" si="91"/>
        <v>3020.006801</v>
      </c>
      <c r="DO19" s="236"/>
      <c r="DP19" s="238">
        <v>6.0</v>
      </c>
      <c r="DQ19" s="239" t="s">
        <v>39</v>
      </c>
      <c r="DR19" s="240" t="s">
        <v>135</v>
      </c>
      <c r="DS19" s="240" t="s">
        <v>134</v>
      </c>
      <c r="DT19" s="241">
        <f t="shared" si="92"/>
        <v>11200</v>
      </c>
      <c r="DU19" s="241">
        <f t="shared" si="93"/>
        <v>326826.2237</v>
      </c>
      <c r="DV19" s="241">
        <f t="shared" si="94"/>
        <v>3660.453705</v>
      </c>
      <c r="DW19" s="242"/>
      <c r="DX19" s="241">
        <f t="shared" si="95"/>
        <v>0</v>
      </c>
      <c r="DY19" s="242"/>
      <c r="DZ19" s="241">
        <f t="shared" ref="DZ19:EA19" si="241">DZ120+DZ221+DZ322+DZ423</f>
        <v>0</v>
      </c>
      <c r="EA19" s="241">
        <f t="shared" si="241"/>
        <v>0</v>
      </c>
      <c r="EB19" s="241">
        <f t="shared" si="97"/>
        <v>3660.453705</v>
      </c>
      <c r="EC19" s="242">
        <v>0.224147321887</v>
      </c>
      <c r="ED19" s="243">
        <f t="shared" si="98"/>
        <v>820.4808949</v>
      </c>
      <c r="EE19" s="244">
        <f t="shared" si="99"/>
        <v>2839.97281</v>
      </c>
      <c r="EF19" s="236"/>
      <c r="EG19" s="238">
        <v>6.0</v>
      </c>
      <c r="EH19" s="239" t="s">
        <v>39</v>
      </c>
      <c r="EI19" s="240" t="s">
        <v>135</v>
      </c>
      <c r="EJ19" s="240" t="s">
        <v>134</v>
      </c>
      <c r="EK19" s="241">
        <f t="shared" si="100"/>
        <v>10475</v>
      </c>
      <c r="EL19" s="241">
        <f t="shared" si="101"/>
        <v>326826.2237</v>
      </c>
      <c r="EM19" s="241">
        <f t="shared" si="102"/>
        <v>3423.504693</v>
      </c>
      <c r="EN19" s="242"/>
      <c r="EO19" s="241">
        <f t="shared" si="103"/>
        <v>0</v>
      </c>
      <c r="EP19" s="242"/>
      <c r="EQ19" s="241">
        <f t="shared" ref="EQ19:ER19" si="242">EQ120+EQ221+EQ322+EQ423</f>
        <v>0</v>
      </c>
      <c r="ER19" s="241">
        <f t="shared" si="242"/>
        <v>0</v>
      </c>
      <c r="ES19" s="241">
        <f t="shared" si="105"/>
        <v>3423.504693</v>
      </c>
      <c r="ET19" s="242">
        <v>0.224147321887</v>
      </c>
      <c r="EU19" s="243">
        <f t="shared" si="106"/>
        <v>767.3694084</v>
      </c>
      <c r="EV19" s="244">
        <f t="shared" si="107"/>
        <v>2656.135285</v>
      </c>
      <c r="EW19" s="236"/>
      <c r="EX19" s="238">
        <v>6.0</v>
      </c>
      <c r="EY19" s="239" t="s">
        <v>39</v>
      </c>
      <c r="EZ19" s="240" t="s">
        <v>135</v>
      </c>
      <c r="FA19" s="240" t="s">
        <v>134</v>
      </c>
      <c r="FB19" s="241">
        <f t="shared" si="108"/>
        <v>10194</v>
      </c>
      <c r="FC19" s="241">
        <f t="shared" si="109"/>
        <v>326826.2237</v>
      </c>
      <c r="FD19" s="241">
        <f t="shared" si="110"/>
        <v>3331.666524</v>
      </c>
      <c r="FE19" s="242"/>
      <c r="FF19" s="241">
        <f t="shared" si="111"/>
        <v>0</v>
      </c>
      <c r="FG19" s="242"/>
      <c r="FH19" s="241">
        <f t="shared" ref="FH19:FI19" si="243">FH120+FH221+FH322+FH423</f>
        <v>0</v>
      </c>
      <c r="FI19" s="241">
        <f t="shared" si="243"/>
        <v>0</v>
      </c>
      <c r="FJ19" s="241">
        <f t="shared" si="113"/>
        <v>3331.666524</v>
      </c>
      <c r="FK19" s="242">
        <v>0.224147321887</v>
      </c>
      <c r="FL19" s="243">
        <f t="shared" si="114"/>
        <v>746.7841288</v>
      </c>
      <c r="FM19" s="244">
        <f t="shared" si="115"/>
        <v>2584.882395</v>
      </c>
      <c r="FN19" s="236"/>
      <c r="FO19" s="238">
        <v>6.0</v>
      </c>
      <c r="FP19" s="239" t="s">
        <v>39</v>
      </c>
      <c r="FQ19" s="240" t="s">
        <v>135</v>
      </c>
      <c r="FR19" s="240" t="s">
        <v>134</v>
      </c>
      <c r="FS19" s="241">
        <f t="shared" si="116"/>
        <v>8933.5</v>
      </c>
      <c r="FT19" s="241">
        <f t="shared" si="117"/>
        <v>326826.2237</v>
      </c>
      <c r="FU19" s="241">
        <f t="shared" si="118"/>
        <v>2919.702069</v>
      </c>
      <c r="FV19" s="242"/>
      <c r="FW19" s="241">
        <f t="shared" si="119"/>
        <v>0</v>
      </c>
      <c r="FX19" s="242"/>
      <c r="FY19" s="241">
        <f t="shared" ref="FY19:FZ19" si="244">FY120+FY221+FY322+FY423</f>
        <v>0</v>
      </c>
      <c r="FZ19" s="241">
        <f t="shared" si="244"/>
        <v>0</v>
      </c>
      <c r="GA19" s="241">
        <f t="shared" si="121"/>
        <v>2919.702069</v>
      </c>
      <c r="GB19" s="242">
        <v>0.224147321887</v>
      </c>
      <c r="GC19" s="243">
        <f t="shared" si="122"/>
        <v>654.4433995</v>
      </c>
      <c r="GD19" s="244">
        <f t="shared" si="123"/>
        <v>2265.25867</v>
      </c>
      <c r="GE19" s="236"/>
      <c r="GF19" s="238">
        <v>6.0</v>
      </c>
      <c r="GG19" s="239" t="s">
        <v>39</v>
      </c>
      <c r="GH19" s="240" t="s">
        <v>135</v>
      </c>
      <c r="GI19" s="240" t="s">
        <v>134</v>
      </c>
      <c r="GJ19" s="241">
        <f t="shared" si="124"/>
        <v>10868.05</v>
      </c>
      <c r="GK19" s="241">
        <f t="shared" si="125"/>
        <v>326826.2237</v>
      </c>
      <c r="GL19" s="241">
        <f t="shared" si="126"/>
        <v>3551.96374</v>
      </c>
      <c r="GM19" s="242"/>
      <c r="GN19" s="241">
        <f t="shared" si="127"/>
        <v>0</v>
      </c>
      <c r="GO19" s="242"/>
      <c r="GP19" s="241">
        <f t="shared" ref="GP19:GQ19" si="245">GP120+GP221+GP322+GP423</f>
        <v>0</v>
      </c>
      <c r="GQ19" s="241">
        <f t="shared" si="245"/>
        <v>0</v>
      </c>
      <c r="GR19" s="241">
        <f t="shared" si="129"/>
        <v>3551.96374</v>
      </c>
      <c r="GS19" s="242">
        <v>0.224147321887</v>
      </c>
      <c r="GT19" s="243">
        <f t="shared" si="130"/>
        <v>796.1631598</v>
      </c>
      <c r="GU19" s="244">
        <f t="shared" si="131"/>
        <v>2755.80058</v>
      </c>
      <c r="GV19" s="236"/>
      <c r="GW19" s="238">
        <v>6.0</v>
      </c>
      <c r="GX19" s="239" t="s">
        <v>39</v>
      </c>
      <c r="GY19" s="240" t="s">
        <v>135</v>
      </c>
      <c r="GZ19" s="240" t="s">
        <v>134</v>
      </c>
      <c r="HA19" s="241">
        <f t="shared" si="132"/>
        <v>14524.38</v>
      </c>
      <c r="HB19" s="241">
        <f t="shared" si="133"/>
        <v>326826.2237</v>
      </c>
      <c r="HC19" s="241">
        <f t="shared" si="134"/>
        <v>4746.948266</v>
      </c>
      <c r="HD19" s="242"/>
      <c r="HE19" s="241">
        <f t="shared" si="135"/>
        <v>0</v>
      </c>
      <c r="HF19" s="242"/>
      <c r="HG19" s="241">
        <f t="shared" ref="HG19:HH19" si="246">HG120+HG221+HG322+HG423</f>
        <v>0</v>
      </c>
      <c r="HH19" s="241">
        <f t="shared" si="246"/>
        <v>0</v>
      </c>
      <c r="HI19" s="241">
        <f t="shared" si="137"/>
        <v>4746.948266</v>
      </c>
      <c r="HJ19" s="242">
        <v>0.224147321887</v>
      </c>
      <c r="HK19" s="243">
        <f t="shared" si="138"/>
        <v>1064.015741</v>
      </c>
      <c r="HL19" s="244">
        <f t="shared" si="139"/>
        <v>3682.932525</v>
      </c>
      <c r="HM19" s="236"/>
      <c r="HN19" s="238">
        <v>6.0</v>
      </c>
      <c r="HO19" s="239" t="s">
        <v>39</v>
      </c>
      <c r="HP19" s="240" t="s">
        <v>135</v>
      </c>
      <c r="HQ19" s="240" t="s">
        <v>134</v>
      </c>
      <c r="HR19" s="241">
        <f t="shared" si="140"/>
        <v>16042.34</v>
      </c>
      <c r="HS19" s="241">
        <f t="shared" si="141"/>
        <v>326826.2237</v>
      </c>
      <c r="HT19" s="241">
        <f t="shared" si="142"/>
        <v>5243.057401</v>
      </c>
      <c r="HU19" s="242"/>
      <c r="HV19" s="241">
        <f t="shared" si="143"/>
        <v>0</v>
      </c>
      <c r="HW19" s="242"/>
      <c r="HX19" s="241">
        <f t="shared" ref="HX19:HY19" si="247">HX120+HX221+HX322+HX423</f>
        <v>0</v>
      </c>
      <c r="HY19" s="241">
        <f t="shared" si="247"/>
        <v>0</v>
      </c>
      <c r="HZ19" s="241">
        <f t="shared" si="145"/>
        <v>5243.057401</v>
      </c>
      <c r="IA19" s="242">
        <v>0.224147321887</v>
      </c>
      <c r="IB19" s="243">
        <f t="shared" si="146"/>
        <v>1175.217275</v>
      </c>
      <c r="IC19" s="244">
        <f t="shared" si="147"/>
        <v>4067.840126</v>
      </c>
      <c r="ID19" s="236"/>
      <c r="IE19" s="238">
        <v>6.0</v>
      </c>
      <c r="IF19" s="239" t="s">
        <v>39</v>
      </c>
      <c r="IG19" s="240" t="s">
        <v>135</v>
      </c>
      <c r="IH19" s="240" t="s">
        <v>134</v>
      </c>
      <c r="II19" s="241">
        <f t="shared" si="148"/>
        <v>13287.13</v>
      </c>
      <c r="IJ19" s="241">
        <f t="shared" si="149"/>
        <v>326826.2237</v>
      </c>
      <c r="IK19" s="241">
        <f t="shared" si="150"/>
        <v>4342.582521</v>
      </c>
      <c r="IL19" s="242"/>
      <c r="IM19" s="241">
        <f t="shared" si="151"/>
        <v>0</v>
      </c>
      <c r="IN19" s="242"/>
      <c r="IO19" s="241">
        <f t="shared" ref="IO19:IP19" si="248">IO120+IO221+IO322+IO423</f>
        <v>0</v>
      </c>
      <c r="IP19" s="241">
        <f t="shared" si="248"/>
        <v>0</v>
      </c>
      <c r="IQ19" s="241">
        <f t="shared" si="153"/>
        <v>4342.582521</v>
      </c>
      <c r="IR19" s="242">
        <v>0.224147321887</v>
      </c>
      <c r="IS19" s="243">
        <f t="shared" si="154"/>
        <v>973.3782422</v>
      </c>
      <c r="IT19" s="244">
        <f t="shared" si="155"/>
        <v>3369.204279</v>
      </c>
      <c r="IU19" s="236"/>
      <c r="IV19" s="238">
        <v>6.0</v>
      </c>
      <c r="IW19" s="239" t="s">
        <v>39</v>
      </c>
      <c r="IX19" s="240" t="s">
        <v>135</v>
      </c>
      <c r="IY19" s="240" t="s">
        <v>134</v>
      </c>
      <c r="IZ19" s="241">
        <f t="shared" si="156"/>
        <v>19724.78</v>
      </c>
      <c r="JA19" s="241">
        <f t="shared" si="157"/>
        <v>326826.2237</v>
      </c>
      <c r="JB19" s="241">
        <f t="shared" si="158"/>
        <v>6446.57536</v>
      </c>
      <c r="JC19" s="242"/>
      <c r="JD19" s="241">
        <f t="shared" si="159"/>
        <v>0</v>
      </c>
      <c r="JE19" s="242"/>
      <c r="JF19" s="241">
        <f t="shared" ref="JF19:JG19" si="249">JF120+JF221+JF322+JF423</f>
        <v>0</v>
      </c>
      <c r="JG19" s="241">
        <f t="shared" si="249"/>
        <v>0</v>
      </c>
      <c r="JH19" s="241">
        <f t="shared" si="161"/>
        <v>6446.57536</v>
      </c>
      <c r="JI19" s="242">
        <v>0.224147321887</v>
      </c>
      <c r="JJ19" s="243">
        <f t="shared" si="162"/>
        <v>1444.982602</v>
      </c>
      <c r="JK19" s="244">
        <f t="shared" si="163"/>
        <v>5001.592758</v>
      </c>
      <c r="JL19" s="236"/>
      <c r="JM19" s="238">
        <v>6.0</v>
      </c>
      <c r="JN19" s="239" t="s">
        <v>39</v>
      </c>
      <c r="JO19" s="240" t="s">
        <v>135</v>
      </c>
      <c r="JP19" s="240" t="s">
        <v>134</v>
      </c>
      <c r="JQ19" s="241">
        <f t="shared" si="164"/>
        <v>4289.42</v>
      </c>
      <c r="JR19" s="241">
        <f t="shared" si="165"/>
        <v>326826.2237</v>
      </c>
      <c r="JS19" s="241">
        <f t="shared" si="166"/>
        <v>1401.89494</v>
      </c>
      <c r="JT19" s="242"/>
      <c r="JU19" s="241">
        <f t="shared" si="167"/>
        <v>0</v>
      </c>
      <c r="JV19" s="242"/>
      <c r="JW19" s="241">
        <f t="shared" ref="JW19:JX19" si="250">JW120+JW221+JW322+JW423</f>
        <v>0</v>
      </c>
      <c r="JX19" s="241">
        <f t="shared" si="250"/>
        <v>0</v>
      </c>
      <c r="JY19" s="241">
        <f t="shared" si="169"/>
        <v>1401.89494</v>
      </c>
      <c r="JZ19" s="242">
        <v>0.224147321887</v>
      </c>
      <c r="KA19" s="243">
        <f t="shared" si="170"/>
        <v>314.2309964</v>
      </c>
      <c r="KB19" s="244">
        <f t="shared" si="171"/>
        <v>1087.663944</v>
      </c>
      <c r="KC19" s="236"/>
      <c r="KD19" s="238">
        <v>6.0</v>
      </c>
      <c r="KE19" s="239" t="s">
        <v>39</v>
      </c>
      <c r="KF19" s="240" t="s">
        <v>135</v>
      </c>
      <c r="KG19" s="240" t="s">
        <v>134</v>
      </c>
      <c r="KH19" s="241">
        <f t="shared" si="172"/>
        <v>0</v>
      </c>
      <c r="KI19" s="241" t="str">
        <f t="shared" si="173"/>
        <v>#DIV/0!</v>
      </c>
      <c r="KJ19" s="241">
        <f t="shared" si="174"/>
        <v>0</v>
      </c>
      <c r="KK19" s="242"/>
      <c r="KL19" s="241">
        <f t="shared" si="175"/>
        <v>0</v>
      </c>
      <c r="KM19" s="242"/>
      <c r="KN19" s="241">
        <f t="shared" ref="KN19:KO19" si="251">KN120+KN221+KN322+KN423</f>
        <v>0</v>
      </c>
      <c r="KO19" s="241">
        <f t="shared" si="251"/>
        <v>0</v>
      </c>
      <c r="KP19" s="241">
        <f t="shared" si="177"/>
        <v>0</v>
      </c>
      <c r="KQ19" s="242">
        <v>0.224147321887</v>
      </c>
      <c r="KR19" s="243">
        <f t="shared" si="178"/>
        <v>0</v>
      </c>
      <c r="KS19" s="244">
        <f t="shared" si="179"/>
        <v>0</v>
      </c>
      <c r="KT19" s="236"/>
      <c r="KU19" s="237"/>
    </row>
    <row r="20">
      <c r="A20" s="238">
        <v>7.0</v>
      </c>
      <c r="B20" s="239" t="s">
        <v>40</v>
      </c>
      <c r="C20" s="240" t="s">
        <v>133</v>
      </c>
      <c r="D20" s="240" t="s">
        <v>134</v>
      </c>
      <c r="E20" s="241">
        <f t="shared" si="36"/>
        <v>362</v>
      </c>
      <c r="F20" s="241">
        <f t="shared" si="37"/>
        <v>919234</v>
      </c>
      <c r="G20" s="241">
        <f t="shared" si="38"/>
        <v>332.762708</v>
      </c>
      <c r="H20" s="242"/>
      <c r="I20" s="241">
        <f t="shared" si="39"/>
        <v>0</v>
      </c>
      <c r="J20" s="242"/>
      <c r="K20" s="241">
        <f t="shared" ref="K20:L20" si="252">K121+K222+K323+K424</f>
        <v>0</v>
      </c>
      <c r="L20" s="241">
        <f t="shared" si="252"/>
        <v>0</v>
      </c>
      <c r="M20" s="241">
        <f t="shared" si="41"/>
        <v>332.762708</v>
      </c>
      <c r="N20" s="242">
        <v>0.224147321887</v>
      </c>
      <c r="O20" s="243">
        <f t="shared" si="42"/>
        <v>74.58786982</v>
      </c>
      <c r="P20" s="244">
        <f t="shared" si="43"/>
        <v>258.1748382</v>
      </c>
      <c r="Q20" s="236"/>
      <c r="R20" s="238">
        <v>7.0</v>
      </c>
      <c r="S20" s="239" t="s">
        <v>40</v>
      </c>
      <c r="T20" s="240" t="s">
        <v>133</v>
      </c>
      <c r="U20" s="240" t="s">
        <v>134</v>
      </c>
      <c r="V20" s="241">
        <f t="shared" si="44"/>
        <v>351</v>
      </c>
      <c r="W20" s="241">
        <f t="shared" si="45"/>
        <v>919234</v>
      </c>
      <c r="X20" s="241">
        <f t="shared" si="46"/>
        <v>322.651134</v>
      </c>
      <c r="Y20" s="242"/>
      <c r="Z20" s="241">
        <f t="shared" si="47"/>
        <v>0</v>
      </c>
      <c r="AA20" s="242"/>
      <c r="AB20" s="241">
        <f t="shared" ref="AB20:AC20" si="253">AB121+AB222+AB323+AB424</f>
        <v>0</v>
      </c>
      <c r="AC20" s="241">
        <f t="shared" si="253"/>
        <v>0</v>
      </c>
      <c r="AD20" s="241">
        <f t="shared" si="49"/>
        <v>322.651134</v>
      </c>
      <c r="AE20" s="242">
        <v>0.224147321887</v>
      </c>
      <c r="AF20" s="243">
        <f t="shared" si="50"/>
        <v>72.32138759</v>
      </c>
      <c r="AG20" s="244">
        <f t="shared" si="51"/>
        <v>250.3297464</v>
      </c>
      <c r="AH20" s="236"/>
      <c r="AI20" s="238">
        <v>7.0</v>
      </c>
      <c r="AJ20" s="239" t="s">
        <v>40</v>
      </c>
      <c r="AK20" s="240" t="s">
        <v>133</v>
      </c>
      <c r="AL20" s="240" t="s">
        <v>134</v>
      </c>
      <c r="AM20" s="241">
        <f t="shared" si="52"/>
        <v>42</v>
      </c>
      <c r="AN20" s="241">
        <f t="shared" si="53"/>
        <v>919234</v>
      </c>
      <c r="AO20" s="241">
        <f t="shared" si="54"/>
        <v>38.607828</v>
      </c>
      <c r="AP20" s="242"/>
      <c r="AQ20" s="241">
        <f t="shared" si="55"/>
        <v>0</v>
      </c>
      <c r="AR20" s="242"/>
      <c r="AS20" s="241">
        <f t="shared" ref="AS20:AT20" si="254">AS121+AS222+AS323+AS424</f>
        <v>0</v>
      </c>
      <c r="AT20" s="241">
        <f t="shared" si="254"/>
        <v>0</v>
      </c>
      <c r="AU20" s="241">
        <f t="shared" si="57"/>
        <v>38.607828</v>
      </c>
      <c r="AV20" s="242">
        <v>0.224147321887</v>
      </c>
      <c r="AW20" s="243">
        <f t="shared" si="58"/>
        <v>8.65384125</v>
      </c>
      <c r="AX20" s="244">
        <f t="shared" si="59"/>
        <v>29.95398675</v>
      </c>
      <c r="AY20" s="236"/>
      <c r="AZ20" s="238">
        <v>7.0</v>
      </c>
      <c r="BA20" s="239" t="s">
        <v>40</v>
      </c>
      <c r="BB20" s="240" t="s">
        <v>133</v>
      </c>
      <c r="BC20" s="240" t="s">
        <v>134</v>
      </c>
      <c r="BD20" s="241">
        <f t="shared" si="60"/>
        <v>0</v>
      </c>
      <c r="BE20" s="241" t="str">
        <f t="shared" si="61"/>
        <v>#DIV/0!</v>
      </c>
      <c r="BF20" s="241">
        <f t="shared" si="62"/>
        <v>0</v>
      </c>
      <c r="BG20" s="242"/>
      <c r="BH20" s="241">
        <f t="shared" si="63"/>
        <v>0</v>
      </c>
      <c r="BI20" s="242"/>
      <c r="BJ20" s="241">
        <f t="shared" ref="BJ20:BK20" si="255">BJ121+BJ222+BJ323+BJ424</f>
        <v>0</v>
      </c>
      <c r="BK20" s="241">
        <f t="shared" si="255"/>
        <v>0</v>
      </c>
      <c r="BL20" s="241">
        <f t="shared" si="65"/>
        <v>0</v>
      </c>
      <c r="BM20" s="242">
        <v>0.224147321887</v>
      </c>
      <c r="BN20" s="243">
        <f t="shared" si="66"/>
        <v>0</v>
      </c>
      <c r="BO20" s="244">
        <f t="shared" si="67"/>
        <v>0</v>
      </c>
      <c r="BP20" s="236"/>
      <c r="BQ20" s="238">
        <v>7.0</v>
      </c>
      <c r="BR20" s="239" t="s">
        <v>40</v>
      </c>
      <c r="BS20" s="240" t="s">
        <v>133</v>
      </c>
      <c r="BT20" s="240" t="s">
        <v>134</v>
      </c>
      <c r="BU20" s="241">
        <f t="shared" si="68"/>
        <v>9</v>
      </c>
      <c r="BV20" s="241">
        <f t="shared" si="69"/>
        <v>919234</v>
      </c>
      <c r="BW20" s="241">
        <f t="shared" si="70"/>
        <v>8.273106</v>
      </c>
      <c r="BX20" s="242"/>
      <c r="BY20" s="241">
        <f t="shared" si="71"/>
        <v>0</v>
      </c>
      <c r="BZ20" s="242"/>
      <c r="CA20" s="241">
        <f t="shared" ref="CA20:CB20" si="256">CA121+CA222+CA323+CA424</f>
        <v>0</v>
      </c>
      <c r="CB20" s="241">
        <f t="shared" si="256"/>
        <v>0</v>
      </c>
      <c r="CC20" s="241">
        <f t="shared" si="73"/>
        <v>8.273106</v>
      </c>
      <c r="CD20" s="242">
        <v>0.224147321887</v>
      </c>
      <c r="CE20" s="243">
        <f t="shared" si="74"/>
        <v>1.854394554</v>
      </c>
      <c r="CF20" s="244">
        <f t="shared" si="75"/>
        <v>6.418711446</v>
      </c>
      <c r="CG20" s="236"/>
      <c r="CH20" s="238">
        <v>7.0</v>
      </c>
      <c r="CI20" s="239" t="s">
        <v>40</v>
      </c>
      <c r="CJ20" s="240" t="s">
        <v>133</v>
      </c>
      <c r="CK20" s="240" t="s">
        <v>134</v>
      </c>
      <c r="CL20" s="241">
        <f t="shared" si="76"/>
        <v>11</v>
      </c>
      <c r="CM20" s="241">
        <f t="shared" si="77"/>
        <v>919234</v>
      </c>
      <c r="CN20" s="241">
        <f t="shared" si="78"/>
        <v>10.111574</v>
      </c>
      <c r="CO20" s="242"/>
      <c r="CP20" s="241">
        <f t="shared" si="79"/>
        <v>0</v>
      </c>
      <c r="CQ20" s="242"/>
      <c r="CR20" s="241">
        <f t="shared" ref="CR20:CS20" si="257">CR121+CR222+CR323+CR424</f>
        <v>0</v>
      </c>
      <c r="CS20" s="241">
        <f t="shared" si="257"/>
        <v>0</v>
      </c>
      <c r="CT20" s="241">
        <f t="shared" si="81"/>
        <v>10.111574</v>
      </c>
      <c r="CU20" s="242">
        <v>0.224147321887</v>
      </c>
      <c r="CV20" s="243">
        <f t="shared" si="82"/>
        <v>2.266482232</v>
      </c>
      <c r="CW20" s="244">
        <f t="shared" si="83"/>
        <v>7.845091768</v>
      </c>
      <c r="CX20" s="236"/>
      <c r="CY20" s="238">
        <v>7.0</v>
      </c>
      <c r="CZ20" s="239" t="s">
        <v>40</v>
      </c>
      <c r="DA20" s="240" t="s">
        <v>133</v>
      </c>
      <c r="DB20" s="240" t="s">
        <v>134</v>
      </c>
      <c r="DC20" s="241">
        <f t="shared" si="84"/>
        <v>0</v>
      </c>
      <c r="DD20" s="241" t="str">
        <f t="shared" si="85"/>
        <v>#DIV/0!</v>
      </c>
      <c r="DE20" s="241">
        <f t="shared" si="86"/>
        <v>0</v>
      </c>
      <c r="DF20" s="242"/>
      <c r="DG20" s="241">
        <f t="shared" si="87"/>
        <v>0</v>
      </c>
      <c r="DH20" s="242"/>
      <c r="DI20" s="241">
        <f t="shared" ref="DI20:DJ20" si="258">DI121+DI222+DI323+DI424</f>
        <v>0</v>
      </c>
      <c r="DJ20" s="241">
        <f t="shared" si="258"/>
        <v>0</v>
      </c>
      <c r="DK20" s="241">
        <f t="shared" si="89"/>
        <v>0</v>
      </c>
      <c r="DL20" s="242">
        <v>0.224147321887</v>
      </c>
      <c r="DM20" s="243">
        <f t="shared" si="90"/>
        <v>0</v>
      </c>
      <c r="DN20" s="244">
        <f t="shared" si="91"/>
        <v>0</v>
      </c>
      <c r="DO20" s="236"/>
      <c r="DP20" s="238">
        <v>7.0</v>
      </c>
      <c r="DQ20" s="239" t="s">
        <v>40</v>
      </c>
      <c r="DR20" s="240" t="s">
        <v>133</v>
      </c>
      <c r="DS20" s="240" t="s">
        <v>134</v>
      </c>
      <c r="DT20" s="241">
        <f t="shared" si="92"/>
        <v>2</v>
      </c>
      <c r="DU20" s="241">
        <f t="shared" si="93"/>
        <v>919234</v>
      </c>
      <c r="DV20" s="241">
        <f t="shared" si="94"/>
        <v>1.838468</v>
      </c>
      <c r="DW20" s="242"/>
      <c r="DX20" s="241">
        <f t="shared" si="95"/>
        <v>0</v>
      </c>
      <c r="DY20" s="242"/>
      <c r="DZ20" s="241">
        <f t="shared" ref="DZ20:EA20" si="259">DZ121+DZ222+DZ323+DZ424</f>
        <v>0</v>
      </c>
      <c r="EA20" s="241">
        <f t="shared" si="259"/>
        <v>0</v>
      </c>
      <c r="EB20" s="241">
        <f t="shared" si="97"/>
        <v>1.838468</v>
      </c>
      <c r="EC20" s="242">
        <v>0.224147321887</v>
      </c>
      <c r="ED20" s="243">
        <f t="shared" si="98"/>
        <v>0.4120876786</v>
      </c>
      <c r="EE20" s="244">
        <f t="shared" si="99"/>
        <v>1.426380321</v>
      </c>
      <c r="EF20" s="236"/>
      <c r="EG20" s="238">
        <v>7.0</v>
      </c>
      <c r="EH20" s="239" t="s">
        <v>40</v>
      </c>
      <c r="EI20" s="240" t="s">
        <v>133</v>
      </c>
      <c r="EJ20" s="240" t="s">
        <v>134</v>
      </c>
      <c r="EK20" s="241">
        <f t="shared" si="100"/>
        <v>4</v>
      </c>
      <c r="EL20" s="241">
        <f t="shared" si="101"/>
        <v>919234</v>
      </c>
      <c r="EM20" s="241">
        <f t="shared" si="102"/>
        <v>3.676936</v>
      </c>
      <c r="EN20" s="242"/>
      <c r="EO20" s="241">
        <f t="shared" si="103"/>
        <v>0</v>
      </c>
      <c r="EP20" s="242"/>
      <c r="EQ20" s="241">
        <f t="shared" ref="EQ20:ER20" si="260">EQ121+EQ222+EQ323+EQ424</f>
        <v>0</v>
      </c>
      <c r="ER20" s="241">
        <f t="shared" si="260"/>
        <v>0</v>
      </c>
      <c r="ES20" s="241">
        <f t="shared" si="105"/>
        <v>3.676936</v>
      </c>
      <c r="ET20" s="242">
        <v>0.224147321887</v>
      </c>
      <c r="EU20" s="243">
        <f t="shared" si="106"/>
        <v>0.8241753571</v>
      </c>
      <c r="EV20" s="244">
        <f t="shared" si="107"/>
        <v>2.852760643</v>
      </c>
      <c r="EW20" s="236"/>
      <c r="EX20" s="238">
        <v>7.0</v>
      </c>
      <c r="EY20" s="239" t="s">
        <v>40</v>
      </c>
      <c r="EZ20" s="240" t="s">
        <v>133</v>
      </c>
      <c r="FA20" s="240" t="s">
        <v>134</v>
      </c>
      <c r="FB20" s="241">
        <f t="shared" si="108"/>
        <v>20</v>
      </c>
      <c r="FC20" s="241">
        <f t="shared" si="109"/>
        <v>919234</v>
      </c>
      <c r="FD20" s="241">
        <f t="shared" si="110"/>
        <v>18.38468</v>
      </c>
      <c r="FE20" s="242"/>
      <c r="FF20" s="241">
        <f t="shared" si="111"/>
        <v>0</v>
      </c>
      <c r="FG20" s="242"/>
      <c r="FH20" s="241">
        <f t="shared" ref="FH20:FI20" si="261">FH121+FH222+FH323+FH424</f>
        <v>0</v>
      </c>
      <c r="FI20" s="241">
        <f t="shared" si="261"/>
        <v>0</v>
      </c>
      <c r="FJ20" s="241">
        <f t="shared" si="113"/>
        <v>18.38468</v>
      </c>
      <c r="FK20" s="242">
        <v>0.224147321887</v>
      </c>
      <c r="FL20" s="243">
        <f t="shared" si="114"/>
        <v>4.120876786</v>
      </c>
      <c r="FM20" s="244">
        <f t="shared" si="115"/>
        <v>14.26380321</v>
      </c>
      <c r="FN20" s="236"/>
      <c r="FO20" s="238">
        <v>7.0</v>
      </c>
      <c r="FP20" s="239" t="s">
        <v>40</v>
      </c>
      <c r="FQ20" s="240" t="s">
        <v>133</v>
      </c>
      <c r="FR20" s="240" t="s">
        <v>134</v>
      </c>
      <c r="FS20" s="241">
        <f t="shared" si="116"/>
        <v>0</v>
      </c>
      <c r="FT20" s="241" t="str">
        <f t="shared" si="117"/>
        <v>#DIV/0!</v>
      </c>
      <c r="FU20" s="241">
        <f t="shared" si="118"/>
        <v>0</v>
      </c>
      <c r="FV20" s="242"/>
      <c r="FW20" s="241">
        <f t="shared" si="119"/>
        <v>0</v>
      </c>
      <c r="FX20" s="242"/>
      <c r="FY20" s="241">
        <f t="shared" ref="FY20:FZ20" si="262">FY121+FY222+FY323+FY424</f>
        <v>0</v>
      </c>
      <c r="FZ20" s="241">
        <f t="shared" si="262"/>
        <v>0</v>
      </c>
      <c r="GA20" s="241">
        <f t="shared" si="121"/>
        <v>0</v>
      </c>
      <c r="GB20" s="242">
        <v>0.224147321887</v>
      </c>
      <c r="GC20" s="243">
        <f t="shared" si="122"/>
        <v>0</v>
      </c>
      <c r="GD20" s="244">
        <f t="shared" si="123"/>
        <v>0</v>
      </c>
      <c r="GE20" s="236"/>
      <c r="GF20" s="238">
        <v>7.0</v>
      </c>
      <c r="GG20" s="239" t="s">
        <v>40</v>
      </c>
      <c r="GH20" s="240" t="s">
        <v>133</v>
      </c>
      <c r="GI20" s="240" t="s">
        <v>134</v>
      </c>
      <c r="GJ20" s="241" t="str">
        <f t="shared" si="124"/>
        <v>#VALUE!</v>
      </c>
      <c r="GK20" s="241" t="str">
        <f t="shared" si="125"/>
        <v>#VALUE!</v>
      </c>
      <c r="GL20" s="241">
        <f t="shared" si="126"/>
        <v>13.78851</v>
      </c>
      <c r="GM20" s="242"/>
      <c r="GN20" s="241">
        <f t="shared" si="127"/>
        <v>0</v>
      </c>
      <c r="GO20" s="242"/>
      <c r="GP20" s="241">
        <f t="shared" ref="GP20:GQ20" si="263">GP121+GP222+GP323+GP424</f>
        <v>0</v>
      </c>
      <c r="GQ20" s="241">
        <f t="shared" si="263"/>
        <v>0</v>
      </c>
      <c r="GR20" s="241">
        <f t="shared" si="129"/>
        <v>13.78851</v>
      </c>
      <c r="GS20" s="242">
        <v>0.224147321887</v>
      </c>
      <c r="GT20" s="243">
        <f t="shared" si="130"/>
        <v>3.090657589</v>
      </c>
      <c r="GU20" s="244">
        <f t="shared" si="131"/>
        <v>10.69785241</v>
      </c>
      <c r="GV20" s="236"/>
      <c r="GW20" s="238">
        <v>7.0</v>
      </c>
      <c r="GX20" s="239" t="s">
        <v>40</v>
      </c>
      <c r="GY20" s="240" t="s">
        <v>133</v>
      </c>
      <c r="GZ20" s="240" t="s">
        <v>134</v>
      </c>
      <c r="HA20" s="241">
        <f t="shared" si="132"/>
        <v>0</v>
      </c>
      <c r="HB20" s="241" t="str">
        <f t="shared" si="133"/>
        <v>#DIV/0!</v>
      </c>
      <c r="HC20" s="241">
        <f t="shared" si="134"/>
        <v>0</v>
      </c>
      <c r="HD20" s="242"/>
      <c r="HE20" s="241">
        <f t="shared" si="135"/>
        <v>0</v>
      </c>
      <c r="HF20" s="242"/>
      <c r="HG20" s="241">
        <f t="shared" ref="HG20:HH20" si="264">HG121+HG222+HG323+HG424</f>
        <v>0</v>
      </c>
      <c r="HH20" s="241">
        <f t="shared" si="264"/>
        <v>0</v>
      </c>
      <c r="HI20" s="241">
        <f t="shared" si="137"/>
        <v>0</v>
      </c>
      <c r="HJ20" s="242">
        <v>0.224147321887</v>
      </c>
      <c r="HK20" s="243">
        <f t="shared" si="138"/>
        <v>0</v>
      </c>
      <c r="HL20" s="244">
        <f t="shared" si="139"/>
        <v>0</v>
      </c>
      <c r="HM20" s="236"/>
      <c r="HN20" s="238">
        <v>7.0</v>
      </c>
      <c r="HO20" s="239" t="s">
        <v>40</v>
      </c>
      <c r="HP20" s="240" t="s">
        <v>133</v>
      </c>
      <c r="HQ20" s="240" t="s">
        <v>134</v>
      </c>
      <c r="HR20" s="241">
        <f t="shared" si="140"/>
        <v>0</v>
      </c>
      <c r="HS20" s="241" t="str">
        <f t="shared" si="141"/>
        <v>#DIV/0!</v>
      </c>
      <c r="HT20" s="241">
        <f t="shared" si="142"/>
        <v>0</v>
      </c>
      <c r="HU20" s="242"/>
      <c r="HV20" s="241">
        <f t="shared" si="143"/>
        <v>0</v>
      </c>
      <c r="HW20" s="242"/>
      <c r="HX20" s="241">
        <f t="shared" ref="HX20:HY20" si="265">HX121+HX222+HX323+HX424</f>
        <v>0</v>
      </c>
      <c r="HY20" s="241">
        <f t="shared" si="265"/>
        <v>0</v>
      </c>
      <c r="HZ20" s="241">
        <f t="shared" si="145"/>
        <v>0</v>
      </c>
      <c r="IA20" s="242">
        <v>0.224147321887</v>
      </c>
      <c r="IB20" s="243">
        <f t="shared" si="146"/>
        <v>0</v>
      </c>
      <c r="IC20" s="244">
        <f t="shared" si="147"/>
        <v>0</v>
      </c>
      <c r="ID20" s="236"/>
      <c r="IE20" s="238">
        <v>7.0</v>
      </c>
      <c r="IF20" s="239" t="s">
        <v>40</v>
      </c>
      <c r="IG20" s="240" t="s">
        <v>133</v>
      </c>
      <c r="IH20" s="240" t="s">
        <v>134</v>
      </c>
      <c r="II20" s="241">
        <f t="shared" si="148"/>
        <v>0</v>
      </c>
      <c r="IJ20" s="241" t="str">
        <f t="shared" si="149"/>
        <v>#DIV/0!</v>
      </c>
      <c r="IK20" s="241">
        <f t="shared" si="150"/>
        <v>0</v>
      </c>
      <c r="IL20" s="242"/>
      <c r="IM20" s="241">
        <f t="shared" si="151"/>
        <v>0</v>
      </c>
      <c r="IN20" s="242"/>
      <c r="IO20" s="241">
        <f t="shared" ref="IO20:IP20" si="266">IO121+IO222+IO323+IO424</f>
        <v>0</v>
      </c>
      <c r="IP20" s="241">
        <f t="shared" si="266"/>
        <v>0</v>
      </c>
      <c r="IQ20" s="241">
        <f t="shared" si="153"/>
        <v>0</v>
      </c>
      <c r="IR20" s="242">
        <v>0.224147321887</v>
      </c>
      <c r="IS20" s="243">
        <f t="shared" si="154"/>
        <v>0</v>
      </c>
      <c r="IT20" s="244">
        <f t="shared" si="155"/>
        <v>0</v>
      </c>
      <c r="IU20" s="236"/>
      <c r="IV20" s="238">
        <v>7.0</v>
      </c>
      <c r="IW20" s="239" t="s">
        <v>40</v>
      </c>
      <c r="IX20" s="240" t="s">
        <v>133</v>
      </c>
      <c r="IY20" s="240" t="s">
        <v>134</v>
      </c>
      <c r="IZ20" s="241" t="str">
        <f t="shared" si="156"/>
        <v>#VALUE!</v>
      </c>
      <c r="JA20" s="241" t="str">
        <f t="shared" si="157"/>
        <v>#VALUE!</v>
      </c>
      <c r="JB20" s="241">
        <f t="shared" si="158"/>
        <v>0</v>
      </c>
      <c r="JC20" s="242"/>
      <c r="JD20" s="241">
        <f t="shared" si="159"/>
        <v>0</v>
      </c>
      <c r="JE20" s="242"/>
      <c r="JF20" s="241">
        <f t="shared" ref="JF20:JG20" si="267">JF121+JF222+JF323+JF424</f>
        <v>0</v>
      </c>
      <c r="JG20" s="241">
        <f t="shared" si="267"/>
        <v>0</v>
      </c>
      <c r="JH20" s="241">
        <f t="shared" si="161"/>
        <v>0</v>
      </c>
      <c r="JI20" s="242">
        <v>0.224147321887</v>
      </c>
      <c r="JJ20" s="243">
        <f t="shared" si="162"/>
        <v>0</v>
      </c>
      <c r="JK20" s="244">
        <f t="shared" si="163"/>
        <v>0</v>
      </c>
      <c r="JL20" s="236"/>
      <c r="JM20" s="238">
        <v>7.0</v>
      </c>
      <c r="JN20" s="239" t="s">
        <v>40</v>
      </c>
      <c r="JO20" s="240" t="s">
        <v>133</v>
      </c>
      <c r="JP20" s="240" t="s">
        <v>134</v>
      </c>
      <c r="JQ20" s="241">
        <f t="shared" si="164"/>
        <v>27</v>
      </c>
      <c r="JR20" s="241">
        <f t="shared" si="165"/>
        <v>919234</v>
      </c>
      <c r="JS20" s="241">
        <f t="shared" si="166"/>
        <v>24.819318</v>
      </c>
      <c r="JT20" s="242"/>
      <c r="JU20" s="241">
        <f t="shared" si="167"/>
        <v>0</v>
      </c>
      <c r="JV20" s="242"/>
      <c r="JW20" s="241">
        <f t="shared" ref="JW20:JX20" si="268">JW121+JW222+JW323+JW424</f>
        <v>0</v>
      </c>
      <c r="JX20" s="241">
        <f t="shared" si="268"/>
        <v>0</v>
      </c>
      <c r="JY20" s="241">
        <f t="shared" si="169"/>
        <v>24.819318</v>
      </c>
      <c r="JZ20" s="242">
        <v>0.224147321887</v>
      </c>
      <c r="KA20" s="243">
        <f t="shared" si="170"/>
        <v>5.563183661</v>
      </c>
      <c r="KB20" s="244">
        <f t="shared" si="171"/>
        <v>19.25613434</v>
      </c>
      <c r="KC20" s="236"/>
      <c r="KD20" s="238">
        <v>7.0</v>
      </c>
      <c r="KE20" s="239" t="s">
        <v>40</v>
      </c>
      <c r="KF20" s="240" t="s">
        <v>133</v>
      </c>
      <c r="KG20" s="240" t="s">
        <v>134</v>
      </c>
      <c r="KH20" s="241">
        <f t="shared" si="172"/>
        <v>0</v>
      </c>
      <c r="KI20" s="241" t="str">
        <f t="shared" si="173"/>
        <v>#DIV/0!</v>
      </c>
      <c r="KJ20" s="241">
        <f t="shared" si="174"/>
        <v>0</v>
      </c>
      <c r="KK20" s="242"/>
      <c r="KL20" s="241">
        <f t="shared" si="175"/>
        <v>0</v>
      </c>
      <c r="KM20" s="242"/>
      <c r="KN20" s="241">
        <f t="shared" ref="KN20:KO20" si="269">KN121+KN222+KN323+KN424</f>
        <v>0</v>
      </c>
      <c r="KO20" s="241">
        <f t="shared" si="269"/>
        <v>0</v>
      </c>
      <c r="KP20" s="241">
        <f t="shared" si="177"/>
        <v>0</v>
      </c>
      <c r="KQ20" s="242">
        <v>0.224147321887</v>
      </c>
      <c r="KR20" s="243">
        <f t="shared" si="178"/>
        <v>0</v>
      </c>
      <c r="KS20" s="244">
        <f t="shared" si="179"/>
        <v>0</v>
      </c>
      <c r="KT20" s="236"/>
      <c r="KU20" s="237"/>
    </row>
    <row r="21" ht="15.75" customHeight="1">
      <c r="A21" s="238">
        <v>8.0</v>
      </c>
      <c r="B21" s="239" t="s">
        <v>42</v>
      </c>
      <c r="C21" s="240" t="s">
        <v>136</v>
      </c>
      <c r="D21" s="240" t="s">
        <v>134</v>
      </c>
      <c r="E21" s="241">
        <f t="shared" si="36"/>
        <v>119358</v>
      </c>
      <c r="F21" s="241">
        <f t="shared" si="37"/>
        <v>306021.9482</v>
      </c>
      <c r="G21" s="241">
        <f t="shared" si="38"/>
        <v>36526.1677</v>
      </c>
      <c r="H21" s="242"/>
      <c r="I21" s="241">
        <f t="shared" si="39"/>
        <v>0</v>
      </c>
      <c r="J21" s="242"/>
      <c r="K21" s="241">
        <f t="shared" ref="K21:L21" si="270">K122+K223+K324+K425</f>
        <v>0</v>
      </c>
      <c r="L21" s="241">
        <f t="shared" si="270"/>
        <v>0</v>
      </c>
      <c r="M21" s="241">
        <f t="shared" si="41"/>
        <v>36526.1677</v>
      </c>
      <c r="N21" s="242">
        <v>0.224147321887</v>
      </c>
      <c r="O21" s="243">
        <f t="shared" si="42"/>
        <v>8187.242668</v>
      </c>
      <c r="P21" s="244">
        <f t="shared" si="43"/>
        <v>28338.92503</v>
      </c>
      <c r="Q21" s="236"/>
      <c r="R21" s="238">
        <v>8.0</v>
      </c>
      <c r="S21" s="239" t="s">
        <v>42</v>
      </c>
      <c r="T21" s="240" t="s">
        <v>136</v>
      </c>
      <c r="U21" s="240" t="s">
        <v>134</v>
      </c>
      <c r="V21" s="241">
        <f t="shared" si="44"/>
        <v>80795</v>
      </c>
      <c r="W21" s="241">
        <f t="shared" si="45"/>
        <v>306021.9482</v>
      </c>
      <c r="X21" s="241">
        <f t="shared" si="46"/>
        <v>24725.04331</v>
      </c>
      <c r="Y21" s="242"/>
      <c r="Z21" s="241">
        <f t="shared" si="47"/>
        <v>0</v>
      </c>
      <c r="AA21" s="242"/>
      <c r="AB21" s="241">
        <f t="shared" ref="AB21:AC21" si="271">AB122+AB223+AB324+AB425</f>
        <v>0</v>
      </c>
      <c r="AC21" s="241">
        <f t="shared" si="271"/>
        <v>0</v>
      </c>
      <c r="AD21" s="241">
        <f t="shared" si="49"/>
        <v>24725.04331</v>
      </c>
      <c r="AE21" s="242">
        <v>0.224147321887</v>
      </c>
      <c r="AF21" s="243">
        <f t="shared" si="50"/>
        <v>5542.052241</v>
      </c>
      <c r="AG21" s="244">
        <f t="shared" si="51"/>
        <v>19182.99107</v>
      </c>
      <c r="AH21" s="236"/>
      <c r="AI21" s="238">
        <v>8.0</v>
      </c>
      <c r="AJ21" s="239" t="s">
        <v>42</v>
      </c>
      <c r="AK21" s="240" t="s">
        <v>136</v>
      </c>
      <c r="AL21" s="240" t="s">
        <v>134</v>
      </c>
      <c r="AM21" s="241">
        <f t="shared" si="52"/>
        <v>99773</v>
      </c>
      <c r="AN21" s="241">
        <f t="shared" si="53"/>
        <v>306021.9482</v>
      </c>
      <c r="AO21" s="241">
        <f t="shared" si="54"/>
        <v>30532.72784</v>
      </c>
      <c r="AP21" s="242"/>
      <c r="AQ21" s="241">
        <f t="shared" si="55"/>
        <v>0</v>
      </c>
      <c r="AR21" s="242"/>
      <c r="AS21" s="241">
        <f t="shared" ref="AS21:AT21" si="272">AS122+AS223+AS324+AS425</f>
        <v>0</v>
      </c>
      <c r="AT21" s="241">
        <f t="shared" si="272"/>
        <v>0</v>
      </c>
      <c r="AU21" s="241">
        <f t="shared" si="57"/>
        <v>30532.72784</v>
      </c>
      <c r="AV21" s="242">
        <v>0.224147321887</v>
      </c>
      <c r="AW21" s="243">
        <f t="shared" si="58"/>
        <v>6843.829175</v>
      </c>
      <c r="AX21" s="244">
        <f t="shared" si="59"/>
        <v>23688.89866</v>
      </c>
      <c r="AY21" s="236"/>
      <c r="AZ21" s="238">
        <v>8.0</v>
      </c>
      <c r="BA21" s="239" t="s">
        <v>42</v>
      </c>
      <c r="BB21" s="240" t="s">
        <v>136</v>
      </c>
      <c r="BC21" s="240" t="s">
        <v>134</v>
      </c>
      <c r="BD21" s="241">
        <f t="shared" si="60"/>
        <v>98471</v>
      </c>
      <c r="BE21" s="241">
        <f t="shared" si="61"/>
        <v>306021.9482</v>
      </c>
      <c r="BF21" s="241">
        <f t="shared" si="62"/>
        <v>30134.28726</v>
      </c>
      <c r="BG21" s="242"/>
      <c r="BH21" s="241">
        <f t="shared" si="63"/>
        <v>0</v>
      </c>
      <c r="BI21" s="242"/>
      <c r="BJ21" s="241">
        <f t="shared" ref="BJ21:BK21" si="273">BJ122+BJ223+BJ324+BJ425</f>
        <v>0</v>
      </c>
      <c r="BK21" s="241">
        <f t="shared" si="273"/>
        <v>0</v>
      </c>
      <c r="BL21" s="241">
        <f t="shared" si="65"/>
        <v>30134.28726</v>
      </c>
      <c r="BM21" s="242">
        <v>0.224147321887</v>
      </c>
      <c r="BN21" s="243">
        <f t="shared" si="66"/>
        <v>6754.519787</v>
      </c>
      <c r="BO21" s="244">
        <f t="shared" si="67"/>
        <v>23379.76748</v>
      </c>
      <c r="BP21" s="236"/>
      <c r="BQ21" s="238">
        <v>8.0</v>
      </c>
      <c r="BR21" s="239" t="s">
        <v>42</v>
      </c>
      <c r="BS21" s="240" t="s">
        <v>136</v>
      </c>
      <c r="BT21" s="240" t="s">
        <v>134</v>
      </c>
      <c r="BU21" s="241">
        <f t="shared" si="68"/>
        <v>99927</v>
      </c>
      <c r="BV21" s="241">
        <f t="shared" si="69"/>
        <v>306021.9482</v>
      </c>
      <c r="BW21" s="241">
        <f t="shared" si="70"/>
        <v>30579.85522</v>
      </c>
      <c r="BX21" s="242"/>
      <c r="BY21" s="241">
        <f t="shared" si="71"/>
        <v>0</v>
      </c>
      <c r="BZ21" s="242"/>
      <c r="CA21" s="241">
        <f t="shared" ref="CA21:CB21" si="274">CA122+CA223+CA324+CA425</f>
        <v>0</v>
      </c>
      <c r="CB21" s="241">
        <f t="shared" si="274"/>
        <v>0</v>
      </c>
      <c r="CC21" s="241">
        <f t="shared" si="73"/>
        <v>30579.85522</v>
      </c>
      <c r="CD21" s="242">
        <v>0.224147321887</v>
      </c>
      <c r="CE21" s="243">
        <f t="shared" si="74"/>
        <v>6854.392651</v>
      </c>
      <c r="CF21" s="244">
        <f t="shared" si="75"/>
        <v>23725.46257</v>
      </c>
      <c r="CG21" s="236"/>
      <c r="CH21" s="238">
        <v>8.0</v>
      </c>
      <c r="CI21" s="239" t="s">
        <v>42</v>
      </c>
      <c r="CJ21" s="240" t="s">
        <v>136</v>
      </c>
      <c r="CK21" s="240" t="s">
        <v>134</v>
      </c>
      <c r="CL21" s="241">
        <f t="shared" si="76"/>
        <v>32553</v>
      </c>
      <c r="CM21" s="241">
        <f t="shared" si="77"/>
        <v>306021.9482</v>
      </c>
      <c r="CN21" s="241">
        <f t="shared" si="78"/>
        <v>9961.93248</v>
      </c>
      <c r="CO21" s="242"/>
      <c r="CP21" s="241">
        <f t="shared" si="79"/>
        <v>0</v>
      </c>
      <c r="CQ21" s="242"/>
      <c r="CR21" s="241">
        <f t="shared" ref="CR21:CS21" si="275">CR122+CR223+CR324+CR425</f>
        <v>0</v>
      </c>
      <c r="CS21" s="241">
        <f t="shared" si="275"/>
        <v>0</v>
      </c>
      <c r="CT21" s="241">
        <f t="shared" si="81"/>
        <v>9961.93248</v>
      </c>
      <c r="CU21" s="242">
        <v>0.224147321887</v>
      </c>
      <c r="CV21" s="243">
        <f t="shared" si="82"/>
        <v>2232.940486</v>
      </c>
      <c r="CW21" s="244">
        <f t="shared" si="83"/>
        <v>7728.991994</v>
      </c>
      <c r="CX21" s="236"/>
      <c r="CY21" s="238">
        <v>8.0</v>
      </c>
      <c r="CZ21" s="239" t="s">
        <v>42</v>
      </c>
      <c r="DA21" s="240" t="s">
        <v>136</v>
      </c>
      <c r="DB21" s="240" t="s">
        <v>134</v>
      </c>
      <c r="DC21" s="241">
        <f t="shared" si="84"/>
        <v>64348</v>
      </c>
      <c r="DD21" s="241">
        <f t="shared" si="85"/>
        <v>306021.9482</v>
      </c>
      <c r="DE21" s="241">
        <f t="shared" si="86"/>
        <v>19691.90032</v>
      </c>
      <c r="DF21" s="242"/>
      <c r="DG21" s="241">
        <f t="shared" si="87"/>
        <v>0</v>
      </c>
      <c r="DH21" s="242"/>
      <c r="DI21" s="241">
        <f t="shared" ref="DI21:DJ21" si="276">DI122+DI223+DI324+DI425</f>
        <v>0</v>
      </c>
      <c r="DJ21" s="241">
        <f t="shared" si="276"/>
        <v>0</v>
      </c>
      <c r="DK21" s="241">
        <f t="shared" si="89"/>
        <v>19691.90032</v>
      </c>
      <c r="DL21" s="242">
        <v>0.224147321887</v>
      </c>
      <c r="DM21" s="243">
        <f t="shared" si="90"/>
        <v>4413.886721</v>
      </c>
      <c r="DN21" s="244">
        <f t="shared" si="91"/>
        <v>15278.0136</v>
      </c>
      <c r="DO21" s="236"/>
      <c r="DP21" s="238">
        <v>8.0</v>
      </c>
      <c r="DQ21" s="239" t="s">
        <v>42</v>
      </c>
      <c r="DR21" s="240" t="s">
        <v>136</v>
      </c>
      <c r="DS21" s="240" t="s">
        <v>134</v>
      </c>
      <c r="DT21" s="241">
        <f t="shared" si="92"/>
        <v>35109</v>
      </c>
      <c r="DU21" s="241">
        <f t="shared" si="93"/>
        <v>306021.9482</v>
      </c>
      <c r="DV21" s="241">
        <f t="shared" si="94"/>
        <v>10744.12458</v>
      </c>
      <c r="DW21" s="242"/>
      <c r="DX21" s="241">
        <f t="shared" si="95"/>
        <v>0</v>
      </c>
      <c r="DY21" s="242"/>
      <c r="DZ21" s="241">
        <f t="shared" ref="DZ21:EA21" si="277">DZ122+DZ223+DZ324+DZ425</f>
        <v>0</v>
      </c>
      <c r="EA21" s="241">
        <f t="shared" si="277"/>
        <v>0</v>
      </c>
      <c r="EB21" s="241">
        <f t="shared" si="97"/>
        <v>10744.12458</v>
      </c>
      <c r="EC21" s="242">
        <v>0.224147321887</v>
      </c>
      <c r="ED21" s="243">
        <f t="shared" si="98"/>
        <v>2408.266751</v>
      </c>
      <c r="EE21" s="244">
        <f t="shared" si="99"/>
        <v>8335.857829</v>
      </c>
      <c r="EF21" s="236"/>
      <c r="EG21" s="238">
        <v>8.0</v>
      </c>
      <c r="EH21" s="239" t="s">
        <v>42</v>
      </c>
      <c r="EI21" s="240" t="s">
        <v>136</v>
      </c>
      <c r="EJ21" s="240" t="s">
        <v>134</v>
      </c>
      <c r="EK21" s="241">
        <f t="shared" si="100"/>
        <v>36570</v>
      </c>
      <c r="EL21" s="241">
        <f t="shared" si="101"/>
        <v>306021.9482</v>
      </c>
      <c r="EM21" s="241">
        <f t="shared" si="102"/>
        <v>11191.22265</v>
      </c>
      <c r="EN21" s="242"/>
      <c r="EO21" s="241">
        <f t="shared" si="103"/>
        <v>0</v>
      </c>
      <c r="EP21" s="242"/>
      <c r="EQ21" s="241">
        <f t="shared" ref="EQ21:ER21" si="278">EQ122+EQ223+EQ324+EQ425</f>
        <v>0</v>
      </c>
      <c r="ER21" s="241">
        <f t="shared" si="278"/>
        <v>0</v>
      </c>
      <c r="ES21" s="241">
        <f t="shared" si="105"/>
        <v>11191.22265</v>
      </c>
      <c r="ET21" s="242">
        <v>0.224147321887</v>
      </c>
      <c r="EU21" s="243">
        <f t="shared" si="106"/>
        <v>2508.482585</v>
      </c>
      <c r="EV21" s="244">
        <f t="shared" si="107"/>
        <v>8682.740062</v>
      </c>
      <c r="EW21" s="236"/>
      <c r="EX21" s="238">
        <v>8.0</v>
      </c>
      <c r="EY21" s="239" t="s">
        <v>42</v>
      </c>
      <c r="EZ21" s="240" t="s">
        <v>136</v>
      </c>
      <c r="FA21" s="240" t="s">
        <v>134</v>
      </c>
      <c r="FB21" s="241">
        <f t="shared" si="108"/>
        <v>46712</v>
      </c>
      <c r="FC21" s="241">
        <f t="shared" si="109"/>
        <v>306021.9482</v>
      </c>
      <c r="FD21" s="241">
        <f t="shared" si="110"/>
        <v>14294.89725</v>
      </c>
      <c r="FE21" s="242"/>
      <c r="FF21" s="241">
        <f t="shared" si="111"/>
        <v>0</v>
      </c>
      <c r="FG21" s="242"/>
      <c r="FH21" s="241">
        <f t="shared" ref="FH21:FI21" si="279">FH122+FH223+FH324+FH425</f>
        <v>0</v>
      </c>
      <c r="FI21" s="241">
        <f t="shared" si="279"/>
        <v>0</v>
      </c>
      <c r="FJ21" s="241">
        <f t="shared" si="113"/>
        <v>14294.89725</v>
      </c>
      <c r="FK21" s="242">
        <v>0.224147321887</v>
      </c>
      <c r="FL21" s="243">
        <f t="shared" si="114"/>
        <v>3204.162934</v>
      </c>
      <c r="FM21" s="244">
        <f t="shared" si="115"/>
        <v>11090.73431</v>
      </c>
      <c r="FN21" s="236"/>
      <c r="FO21" s="238">
        <v>8.0</v>
      </c>
      <c r="FP21" s="239" t="s">
        <v>42</v>
      </c>
      <c r="FQ21" s="240" t="s">
        <v>136</v>
      </c>
      <c r="FR21" s="240" t="s">
        <v>134</v>
      </c>
      <c r="FS21" s="241">
        <f t="shared" si="116"/>
        <v>39534</v>
      </c>
      <c r="FT21" s="241">
        <f t="shared" si="117"/>
        <v>306021.9482</v>
      </c>
      <c r="FU21" s="241">
        <f t="shared" si="118"/>
        <v>12098.2717</v>
      </c>
      <c r="FV21" s="242"/>
      <c r="FW21" s="241">
        <f t="shared" si="119"/>
        <v>0</v>
      </c>
      <c r="FX21" s="242"/>
      <c r="FY21" s="241">
        <f t="shared" ref="FY21:FZ21" si="280">FY122+FY223+FY324+FY425</f>
        <v>0</v>
      </c>
      <c r="FZ21" s="241">
        <f t="shared" si="280"/>
        <v>0</v>
      </c>
      <c r="GA21" s="241">
        <f t="shared" si="121"/>
        <v>12098.2717</v>
      </c>
      <c r="GB21" s="242">
        <v>0.224147321887</v>
      </c>
      <c r="GC21" s="243">
        <f t="shared" si="122"/>
        <v>2711.795201</v>
      </c>
      <c r="GD21" s="244">
        <f t="shared" si="123"/>
        <v>9386.4765</v>
      </c>
      <c r="GE21" s="236"/>
      <c r="GF21" s="238">
        <v>8.0</v>
      </c>
      <c r="GG21" s="239" t="s">
        <v>42</v>
      </c>
      <c r="GH21" s="240" t="s">
        <v>136</v>
      </c>
      <c r="GI21" s="240" t="s">
        <v>134</v>
      </c>
      <c r="GJ21" s="241">
        <f t="shared" si="124"/>
        <v>43128.09</v>
      </c>
      <c r="GK21" s="241">
        <f t="shared" si="125"/>
        <v>306021.9482</v>
      </c>
      <c r="GL21" s="241">
        <f t="shared" si="126"/>
        <v>13198.14212</v>
      </c>
      <c r="GM21" s="242"/>
      <c r="GN21" s="241">
        <f t="shared" si="127"/>
        <v>0</v>
      </c>
      <c r="GO21" s="242"/>
      <c r="GP21" s="241">
        <f t="shared" ref="GP21:GQ21" si="281">GP122+GP223+GP324+GP425</f>
        <v>0</v>
      </c>
      <c r="GQ21" s="241">
        <f t="shared" si="281"/>
        <v>0</v>
      </c>
      <c r="GR21" s="241">
        <f t="shared" si="129"/>
        <v>13198.14212</v>
      </c>
      <c r="GS21" s="242">
        <v>0.224147321887</v>
      </c>
      <c r="GT21" s="243">
        <f t="shared" si="130"/>
        <v>2958.328211</v>
      </c>
      <c r="GU21" s="244">
        <f t="shared" si="131"/>
        <v>10239.81391</v>
      </c>
      <c r="GV21" s="236"/>
      <c r="GW21" s="238">
        <v>8.0</v>
      </c>
      <c r="GX21" s="239" t="s">
        <v>42</v>
      </c>
      <c r="GY21" s="240" t="s">
        <v>136</v>
      </c>
      <c r="GZ21" s="240" t="s">
        <v>134</v>
      </c>
      <c r="HA21" s="241">
        <f t="shared" si="132"/>
        <v>38210.93</v>
      </c>
      <c r="HB21" s="241">
        <f t="shared" si="133"/>
        <v>306021.9482</v>
      </c>
      <c r="HC21" s="241">
        <f t="shared" si="134"/>
        <v>11693.38324</v>
      </c>
      <c r="HD21" s="242"/>
      <c r="HE21" s="241">
        <f t="shared" si="135"/>
        <v>0</v>
      </c>
      <c r="HF21" s="242"/>
      <c r="HG21" s="241">
        <f t="shared" ref="HG21:HH21" si="282">HG122+HG223+HG324+HG425</f>
        <v>0</v>
      </c>
      <c r="HH21" s="241">
        <f t="shared" si="282"/>
        <v>0</v>
      </c>
      <c r="HI21" s="241">
        <f t="shared" si="137"/>
        <v>11693.38324</v>
      </c>
      <c r="HJ21" s="242">
        <v>0.224147321887</v>
      </c>
      <c r="HK21" s="243">
        <f t="shared" si="138"/>
        <v>2621.040537</v>
      </c>
      <c r="HL21" s="244">
        <f t="shared" si="139"/>
        <v>9072.342704</v>
      </c>
      <c r="HM21" s="236"/>
      <c r="HN21" s="238">
        <v>8.0</v>
      </c>
      <c r="HO21" s="239" t="s">
        <v>42</v>
      </c>
      <c r="HP21" s="240" t="s">
        <v>136</v>
      </c>
      <c r="HQ21" s="240" t="s">
        <v>134</v>
      </c>
      <c r="HR21" s="241">
        <f t="shared" si="140"/>
        <v>36672.24</v>
      </c>
      <c r="HS21" s="241">
        <f t="shared" si="141"/>
        <v>306021.9482</v>
      </c>
      <c r="HT21" s="241">
        <f t="shared" si="142"/>
        <v>11222.51033</v>
      </c>
      <c r="HU21" s="242"/>
      <c r="HV21" s="241">
        <f t="shared" si="143"/>
        <v>0</v>
      </c>
      <c r="HW21" s="242"/>
      <c r="HX21" s="241">
        <f t="shared" ref="HX21:HY21" si="283">HX122+HX223+HX324+HX425</f>
        <v>0</v>
      </c>
      <c r="HY21" s="241">
        <f t="shared" si="283"/>
        <v>0</v>
      </c>
      <c r="HZ21" s="241">
        <f t="shared" si="145"/>
        <v>11222.51033</v>
      </c>
      <c r="IA21" s="242">
        <v>0.224147321887</v>
      </c>
      <c r="IB21" s="243">
        <f t="shared" si="146"/>
        <v>2515.495635</v>
      </c>
      <c r="IC21" s="244">
        <f t="shared" si="147"/>
        <v>8707.014695</v>
      </c>
      <c r="ID21" s="236"/>
      <c r="IE21" s="238">
        <v>8.0</v>
      </c>
      <c r="IF21" s="239" t="s">
        <v>42</v>
      </c>
      <c r="IG21" s="240" t="s">
        <v>136</v>
      </c>
      <c r="IH21" s="240" t="s">
        <v>134</v>
      </c>
      <c r="II21" s="241">
        <f t="shared" si="148"/>
        <v>34544.3</v>
      </c>
      <c r="IJ21" s="241">
        <f t="shared" si="149"/>
        <v>306021.9482</v>
      </c>
      <c r="IK21" s="241">
        <f t="shared" si="150"/>
        <v>10571.31399</v>
      </c>
      <c r="IL21" s="242"/>
      <c r="IM21" s="241">
        <f t="shared" si="151"/>
        <v>0</v>
      </c>
      <c r="IN21" s="242"/>
      <c r="IO21" s="241">
        <f t="shared" ref="IO21:IP21" si="284">IO122+IO223+IO324+IO425</f>
        <v>0</v>
      </c>
      <c r="IP21" s="241">
        <f t="shared" si="284"/>
        <v>0</v>
      </c>
      <c r="IQ21" s="241">
        <f t="shared" si="153"/>
        <v>10571.31399</v>
      </c>
      <c r="IR21" s="242">
        <v>0.224147321887</v>
      </c>
      <c r="IS21" s="243">
        <f t="shared" si="154"/>
        <v>2369.531719</v>
      </c>
      <c r="IT21" s="244">
        <f t="shared" si="155"/>
        <v>8201.782267</v>
      </c>
      <c r="IU21" s="236"/>
      <c r="IV21" s="238">
        <v>8.0</v>
      </c>
      <c r="IW21" s="239" t="s">
        <v>42</v>
      </c>
      <c r="IX21" s="240" t="s">
        <v>136</v>
      </c>
      <c r="IY21" s="240" t="s">
        <v>134</v>
      </c>
      <c r="IZ21" s="241">
        <f t="shared" si="156"/>
        <v>39793.76</v>
      </c>
      <c r="JA21" s="241">
        <f t="shared" si="157"/>
        <v>306021.9482</v>
      </c>
      <c r="JB21" s="241">
        <f t="shared" si="158"/>
        <v>12177.76396</v>
      </c>
      <c r="JC21" s="242"/>
      <c r="JD21" s="241">
        <f t="shared" si="159"/>
        <v>0</v>
      </c>
      <c r="JE21" s="242"/>
      <c r="JF21" s="241">
        <f t="shared" ref="JF21:JG21" si="285">JF122+JF223+JF324+JF425</f>
        <v>0</v>
      </c>
      <c r="JG21" s="241">
        <f t="shared" si="285"/>
        <v>0</v>
      </c>
      <c r="JH21" s="241">
        <f t="shared" si="161"/>
        <v>12177.76396</v>
      </c>
      <c r="JI21" s="242">
        <v>0.224147321887</v>
      </c>
      <c r="JJ21" s="243">
        <f t="shared" si="162"/>
        <v>2729.613179</v>
      </c>
      <c r="JK21" s="244">
        <f t="shared" si="163"/>
        <v>9448.150784</v>
      </c>
      <c r="JL21" s="236"/>
      <c r="JM21" s="238">
        <v>8.0</v>
      </c>
      <c r="JN21" s="239" t="s">
        <v>42</v>
      </c>
      <c r="JO21" s="240" t="s">
        <v>136</v>
      </c>
      <c r="JP21" s="240" t="s">
        <v>134</v>
      </c>
      <c r="JQ21" s="241">
        <f t="shared" si="164"/>
        <v>11959.13</v>
      </c>
      <c r="JR21" s="241">
        <f t="shared" si="165"/>
        <v>306021.9482</v>
      </c>
      <c r="JS21" s="241">
        <f t="shared" si="166"/>
        <v>3659.756262</v>
      </c>
      <c r="JT21" s="242"/>
      <c r="JU21" s="241">
        <f t="shared" si="167"/>
        <v>0</v>
      </c>
      <c r="JV21" s="242"/>
      <c r="JW21" s="241">
        <f t="shared" ref="JW21:JX21" si="286">JW122+JW223+JW324+JW425</f>
        <v>0</v>
      </c>
      <c r="JX21" s="241">
        <f t="shared" si="286"/>
        <v>0</v>
      </c>
      <c r="JY21" s="241">
        <f t="shared" si="169"/>
        <v>3659.756262</v>
      </c>
      <c r="JZ21" s="242">
        <v>0.224147321887</v>
      </c>
      <c r="KA21" s="243">
        <f t="shared" si="170"/>
        <v>820.3245648</v>
      </c>
      <c r="KB21" s="244">
        <f t="shared" si="171"/>
        <v>2839.431697</v>
      </c>
      <c r="KC21" s="236"/>
      <c r="KD21" s="238">
        <v>8.0</v>
      </c>
      <c r="KE21" s="239" t="s">
        <v>42</v>
      </c>
      <c r="KF21" s="240" t="s">
        <v>136</v>
      </c>
      <c r="KG21" s="240" t="s">
        <v>134</v>
      </c>
      <c r="KH21" s="241">
        <f t="shared" si="172"/>
        <v>0</v>
      </c>
      <c r="KI21" s="241" t="str">
        <f t="shared" si="173"/>
        <v>#DIV/0!</v>
      </c>
      <c r="KJ21" s="241">
        <f t="shared" si="174"/>
        <v>0</v>
      </c>
      <c r="KK21" s="242"/>
      <c r="KL21" s="241">
        <f t="shared" si="175"/>
        <v>0</v>
      </c>
      <c r="KM21" s="242"/>
      <c r="KN21" s="241">
        <f t="shared" ref="KN21:KO21" si="287">KN122+KN223+KN324+KN425</f>
        <v>0</v>
      </c>
      <c r="KO21" s="241">
        <f t="shared" si="287"/>
        <v>0</v>
      </c>
      <c r="KP21" s="241">
        <f t="shared" si="177"/>
        <v>0</v>
      </c>
      <c r="KQ21" s="242">
        <v>0.224147321887</v>
      </c>
      <c r="KR21" s="243">
        <f t="shared" si="178"/>
        <v>0</v>
      </c>
      <c r="KS21" s="244">
        <f t="shared" si="179"/>
        <v>0</v>
      </c>
      <c r="KT21" s="236"/>
      <c r="KU21" s="237"/>
    </row>
    <row r="22" ht="15.75" customHeight="1">
      <c r="A22" s="238">
        <v>9.0</v>
      </c>
      <c r="B22" s="239" t="s">
        <v>43</v>
      </c>
      <c r="C22" s="240" t="s">
        <v>136</v>
      </c>
      <c r="D22" s="240" t="s">
        <v>134</v>
      </c>
      <c r="E22" s="241">
        <f t="shared" si="36"/>
        <v>96741</v>
      </c>
      <c r="F22" s="241">
        <f t="shared" si="37"/>
        <v>518346.4752</v>
      </c>
      <c r="G22" s="241">
        <f t="shared" si="38"/>
        <v>50145.35636</v>
      </c>
      <c r="H22" s="242"/>
      <c r="I22" s="241">
        <f t="shared" si="39"/>
        <v>0</v>
      </c>
      <c r="J22" s="242"/>
      <c r="K22" s="241">
        <f t="shared" ref="K22:L22" si="288">K123+K224+K325+K426</f>
        <v>0</v>
      </c>
      <c r="L22" s="241">
        <f t="shared" si="288"/>
        <v>0</v>
      </c>
      <c r="M22" s="241">
        <f t="shared" si="41"/>
        <v>50145.35636</v>
      </c>
      <c r="N22" s="242">
        <v>0.224147321887</v>
      </c>
      <c r="O22" s="243">
        <f t="shared" si="42"/>
        <v>11239.94733</v>
      </c>
      <c r="P22" s="244">
        <f t="shared" si="43"/>
        <v>38905.40902</v>
      </c>
      <c r="Q22" s="236"/>
      <c r="R22" s="238">
        <v>9.0</v>
      </c>
      <c r="S22" s="239" t="s">
        <v>43</v>
      </c>
      <c r="T22" s="240" t="s">
        <v>136</v>
      </c>
      <c r="U22" s="240" t="s">
        <v>134</v>
      </c>
      <c r="V22" s="241">
        <f t="shared" si="44"/>
        <v>62283</v>
      </c>
      <c r="W22" s="241">
        <f t="shared" si="45"/>
        <v>518346.4752</v>
      </c>
      <c r="X22" s="241">
        <f t="shared" si="46"/>
        <v>32284.17351</v>
      </c>
      <c r="Y22" s="242"/>
      <c r="Z22" s="241">
        <f t="shared" si="47"/>
        <v>0</v>
      </c>
      <c r="AA22" s="242"/>
      <c r="AB22" s="241">
        <f t="shared" ref="AB22:AC22" si="289">AB123+AB224+AB325+AB426</f>
        <v>0</v>
      </c>
      <c r="AC22" s="241">
        <f t="shared" si="289"/>
        <v>0</v>
      </c>
      <c r="AD22" s="241">
        <f t="shared" si="49"/>
        <v>32284.17351</v>
      </c>
      <c r="AE22" s="242">
        <v>0.224147321887</v>
      </c>
      <c r="AF22" s="243">
        <f t="shared" si="50"/>
        <v>7236.411033</v>
      </c>
      <c r="AG22" s="244">
        <f t="shared" si="51"/>
        <v>25047.76248</v>
      </c>
      <c r="AH22" s="236"/>
      <c r="AI22" s="238">
        <v>9.0</v>
      </c>
      <c r="AJ22" s="239" t="s">
        <v>43</v>
      </c>
      <c r="AK22" s="240" t="s">
        <v>136</v>
      </c>
      <c r="AL22" s="240" t="s">
        <v>134</v>
      </c>
      <c r="AM22" s="241">
        <f t="shared" si="52"/>
        <v>92231</v>
      </c>
      <c r="AN22" s="241">
        <f t="shared" si="53"/>
        <v>518346.4752</v>
      </c>
      <c r="AO22" s="241">
        <f t="shared" si="54"/>
        <v>47807.61375</v>
      </c>
      <c r="AP22" s="242"/>
      <c r="AQ22" s="241">
        <f t="shared" si="55"/>
        <v>0</v>
      </c>
      <c r="AR22" s="242"/>
      <c r="AS22" s="241">
        <f t="shared" ref="AS22:AT22" si="290">AS123+AS224+AS325+AS426</f>
        <v>0</v>
      </c>
      <c r="AT22" s="241">
        <f t="shared" si="290"/>
        <v>0</v>
      </c>
      <c r="AU22" s="241">
        <f t="shared" si="57"/>
        <v>47807.61375</v>
      </c>
      <c r="AV22" s="242">
        <v>0.224147321887</v>
      </c>
      <c r="AW22" s="243">
        <f t="shared" si="58"/>
        <v>10715.94859</v>
      </c>
      <c r="AX22" s="244">
        <f t="shared" si="59"/>
        <v>37091.66517</v>
      </c>
      <c r="AY22" s="236"/>
      <c r="AZ22" s="238">
        <v>9.0</v>
      </c>
      <c r="BA22" s="239" t="s">
        <v>43</v>
      </c>
      <c r="BB22" s="240" t="s">
        <v>136</v>
      </c>
      <c r="BC22" s="240" t="s">
        <v>134</v>
      </c>
      <c r="BD22" s="241">
        <f t="shared" si="60"/>
        <v>71898</v>
      </c>
      <c r="BE22" s="241">
        <f t="shared" si="61"/>
        <v>518346.4752</v>
      </c>
      <c r="BF22" s="241">
        <f t="shared" si="62"/>
        <v>37268.07487</v>
      </c>
      <c r="BG22" s="242"/>
      <c r="BH22" s="241">
        <f t="shared" si="63"/>
        <v>0</v>
      </c>
      <c r="BI22" s="242"/>
      <c r="BJ22" s="241">
        <f t="shared" ref="BJ22:BK22" si="291">BJ123+BJ224+BJ325+BJ426</f>
        <v>0</v>
      </c>
      <c r="BK22" s="241">
        <f t="shared" si="291"/>
        <v>0</v>
      </c>
      <c r="BL22" s="241">
        <f t="shared" si="65"/>
        <v>37268.07487</v>
      </c>
      <c r="BM22" s="242">
        <v>0.224147321887</v>
      </c>
      <c r="BN22" s="243">
        <f t="shared" si="66"/>
        <v>8353.539175</v>
      </c>
      <c r="BO22" s="244">
        <f t="shared" si="67"/>
        <v>28914.5357</v>
      </c>
      <c r="BP22" s="236"/>
      <c r="BQ22" s="238">
        <v>9.0</v>
      </c>
      <c r="BR22" s="239" t="s">
        <v>43</v>
      </c>
      <c r="BS22" s="240" t="s">
        <v>136</v>
      </c>
      <c r="BT22" s="240" t="s">
        <v>134</v>
      </c>
      <c r="BU22" s="241">
        <f t="shared" si="68"/>
        <v>86012</v>
      </c>
      <c r="BV22" s="241">
        <f t="shared" si="69"/>
        <v>518346.4752</v>
      </c>
      <c r="BW22" s="241">
        <f t="shared" si="70"/>
        <v>44584.01702</v>
      </c>
      <c r="BX22" s="242"/>
      <c r="BY22" s="241">
        <f t="shared" si="71"/>
        <v>0</v>
      </c>
      <c r="BZ22" s="242"/>
      <c r="CA22" s="241">
        <f t="shared" ref="CA22:CB22" si="292">CA123+CA224+CA325+CA426</f>
        <v>0</v>
      </c>
      <c r="CB22" s="241">
        <f t="shared" si="292"/>
        <v>0</v>
      </c>
      <c r="CC22" s="241">
        <f t="shared" si="73"/>
        <v>44584.01702</v>
      </c>
      <c r="CD22" s="242">
        <v>0.224147321887</v>
      </c>
      <c r="CE22" s="243">
        <f t="shared" si="74"/>
        <v>9993.388015</v>
      </c>
      <c r="CF22" s="244">
        <f t="shared" si="75"/>
        <v>34590.62901</v>
      </c>
      <c r="CG22" s="236"/>
      <c r="CH22" s="238">
        <v>9.0</v>
      </c>
      <c r="CI22" s="239" t="s">
        <v>43</v>
      </c>
      <c r="CJ22" s="240" t="s">
        <v>136</v>
      </c>
      <c r="CK22" s="240" t="s">
        <v>134</v>
      </c>
      <c r="CL22" s="241">
        <f t="shared" si="76"/>
        <v>26052.27</v>
      </c>
      <c r="CM22" s="241">
        <f t="shared" si="77"/>
        <v>518346.4752</v>
      </c>
      <c r="CN22" s="241">
        <f t="shared" si="78"/>
        <v>13504.10233</v>
      </c>
      <c r="CO22" s="242"/>
      <c r="CP22" s="241">
        <f t="shared" si="79"/>
        <v>0</v>
      </c>
      <c r="CQ22" s="242"/>
      <c r="CR22" s="241">
        <f t="shared" ref="CR22:CS22" si="293">CR123+CR224+CR325+CR426</f>
        <v>0</v>
      </c>
      <c r="CS22" s="241">
        <f t="shared" si="293"/>
        <v>0</v>
      </c>
      <c r="CT22" s="241">
        <f t="shared" si="81"/>
        <v>13504.10233</v>
      </c>
      <c r="CU22" s="242">
        <v>0.224147321887</v>
      </c>
      <c r="CV22" s="243">
        <f t="shared" si="82"/>
        <v>3026.908371</v>
      </c>
      <c r="CW22" s="244">
        <f t="shared" si="83"/>
        <v>10477.19395</v>
      </c>
      <c r="CX22" s="236"/>
      <c r="CY22" s="238">
        <v>9.0</v>
      </c>
      <c r="CZ22" s="239" t="s">
        <v>43</v>
      </c>
      <c r="DA22" s="240" t="s">
        <v>136</v>
      </c>
      <c r="DB22" s="240" t="s">
        <v>134</v>
      </c>
      <c r="DC22" s="241">
        <f t="shared" si="84"/>
        <v>67957</v>
      </c>
      <c r="DD22" s="241">
        <f t="shared" si="85"/>
        <v>518346.4752</v>
      </c>
      <c r="DE22" s="241">
        <f t="shared" si="86"/>
        <v>35225.27141</v>
      </c>
      <c r="DF22" s="242"/>
      <c r="DG22" s="241">
        <f t="shared" si="87"/>
        <v>0</v>
      </c>
      <c r="DH22" s="242"/>
      <c r="DI22" s="241">
        <f t="shared" ref="DI22:DJ22" si="294">DI123+DI224+DI325+DI426</f>
        <v>0</v>
      </c>
      <c r="DJ22" s="241">
        <f t="shared" si="294"/>
        <v>0</v>
      </c>
      <c r="DK22" s="241">
        <f t="shared" si="89"/>
        <v>35225.27141</v>
      </c>
      <c r="DL22" s="242">
        <v>0.224147321887</v>
      </c>
      <c r="DM22" s="243">
        <f t="shared" si="90"/>
        <v>7895.65025</v>
      </c>
      <c r="DN22" s="244">
        <f t="shared" si="91"/>
        <v>27329.62116</v>
      </c>
      <c r="DO22" s="236"/>
      <c r="DP22" s="238">
        <v>9.0</v>
      </c>
      <c r="DQ22" s="239" t="s">
        <v>43</v>
      </c>
      <c r="DR22" s="240" t="s">
        <v>136</v>
      </c>
      <c r="DS22" s="240" t="s">
        <v>134</v>
      </c>
      <c r="DT22" s="241">
        <f t="shared" si="92"/>
        <v>32740</v>
      </c>
      <c r="DU22" s="241">
        <f t="shared" si="93"/>
        <v>518346.4752</v>
      </c>
      <c r="DV22" s="241">
        <f t="shared" si="94"/>
        <v>16970.6636</v>
      </c>
      <c r="DW22" s="242"/>
      <c r="DX22" s="241">
        <f t="shared" si="95"/>
        <v>0</v>
      </c>
      <c r="DY22" s="242"/>
      <c r="DZ22" s="241">
        <f t="shared" ref="DZ22:EA22" si="295">DZ123+DZ224+DZ325+DZ426</f>
        <v>0</v>
      </c>
      <c r="EA22" s="241">
        <f t="shared" si="295"/>
        <v>0</v>
      </c>
      <c r="EB22" s="241">
        <f t="shared" si="97"/>
        <v>16970.6636</v>
      </c>
      <c r="EC22" s="242">
        <v>0.224147321887</v>
      </c>
      <c r="ED22" s="243">
        <f t="shared" si="98"/>
        <v>3803.928796</v>
      </c>
      <c r="EE22" s="244">
        <f t="shared" si="99"/>
        <v>13166.7348</v>
      </c>
      <c r="EF22" s="236"/>
      <c r="EG22" s="238">
        <v>9.0</v>
      </c>
      <c r="EH22" s="239" t="s">
        <v>43</v>
      </c>
      <c r="EI22" s="240" t="s">
        <v>136</v>
      </c>
      <c r="EJ22" s="240" t="s">
        <v>134</v>
      </c>
      <c r="EK22" s="241">
        <f t="shared" si="100"/>
        <v>37911</v>
      </c>
      <c r="EL22" s="241">
        <f t="shared" si="101"/>
        <v>518346.4752</v>
      </c>
      <c r="EM22" s="241">
        <f t="shared" si="102"/>
        <v>19651.03322</v>
      </c>
      <c r="EN22" s="242"/>
      <c r="EO22" s="241">
        <f t="shared" si="103"/>
        <v>0</v>
      </c>
      <c r="EP22" s="242"/>
      <c r="EQ22" s="241">
        <f t="shared" ref="EQ22:ER22" si="296">EQ123+EQ224+EQ325+EQ426</f>
        <v>0</v>
      </c>
      <c r="ER22" s="241">
        <f t="shared" si="296"/>
        <v>0</v>
      </c>
      <c r="ES22" s="241">
        <f t="shared" si="105"/>
        <v>19651.03322</v>
      </c>
      <c r="ET22" s="242">
        <v>0.224147321887</v>
      </c>
      <c r="EU22" s="243">
        <f t="shared" si="106"/>
        <v>4404.726469</v>
      </c>
      <c r="EV22" s="244">
        <f t="shared" si="107"/>
        <v>15246.30675</v>
      </c>
      <c r="EW22" s="236"/>
      <c r="EX22" s="238">
        <v>9.0</v>
      </c>
      <c r="EY22" s="239" t="s">
        <v>43</v>
      </c>
      <c r="EZ22" s="240" t="s">
        <v>136</v>
      </c>
      <c r="FA22" s="240" t="s">
        <v>134</v>
      </c>
      <c r="FB22" s="241">
        <f t="shared" si="108"/>
        <v>56222</v>
      </c>
      <c r="FC22" s="241">
        <f t="shared" si="109"/>
        <v>518346.4752</v>
      </c>
      <c r="FD22" s="241">
        <f t="shared" si="110"/>
        <v>29142.47553</v>
      </c>
      <c r="FE22" s="242"/>
      <c r="FF22" s="241">
        <f t="shared" si="111"/>
        <v>0</v>
      </c>
      <c r="FG22" s="242"/>
      <c r="FH22" s="241">
        <f t="shared" ref="FH22:FI22" si="297">FH123+FH224+FH325+FH426</f>
        <v>0</v>
      </c>
      <c r="FI22" s="241">
        <f t="shared" si="297"/>
        <v>0</v>
      </c>
      <c r="FJ22" s="241">
        <f t="shared" si="113"/>
        <v>29142.47553</v>
      </c>
      <c r="FK22" s="242">
        <v>0.224147321887</v>
      </c>
      <c r="FL22" s="243">
        <f t="shared" si="114"/>
        <v>6532.207843</v>
      </c>
      <c r="FM22" s="244">
        <f t="shared" si="115"/>
        <v>22610.26769</v>
      </c>
      <c r="FN22" s="236"/>
      <c r="FO22" s="238">
        <v>9.0</v>
      </c>
      <c r="FP22" s="239" t="s">
        <v>43</v>
      </c>
      <c r="FQ22" s="240" t="s">
        <v>136</v>
      </c>
      <c r="FR22" s="240" t="s">
        <v>134</v>
      </c>
      <c r="FS22" s="241">
        <f t="shared" si="116"/>
        <v>48201.5</v>
      </c>
      <c r="FT22" s="241">
        <f t="shared" si="117"/>
        <v>518346.4752</v>
      </c>
      <c r="FU22" s="241">
        <f t="shared" si="118"/>
        <v>24985.07762</v>
      </c>
      <c r="FV22" s="242"/>
      <c r="FW22" s="241">
        <f t="shared" si="119"/>
        <v>0</v>
      </c>
      <c r="FX22" s="242"/>
      <c r="FY22" s="241">
        <f t="shared" ref="FY22:FZ22" si="298">FY123+FY224+FY325+FY426</f>
        <v>0</v>
      </c>
      <c r="FZ22" s="241">
        <f t="shared" si="298"/>
        <v>0</v>
      </c>
      <c r="GA22" s="241">
        <f t="shared" si="121"/>
        <v>24985.07762</v>
      </c>
      <c r="GB22" s="242">
        <v>0.224147321887</v>
      </c>
      <c r="GC22" s="243">
        <f t="shared" si="122"/>
        <v>5600.338237</v>
      </c>
      <c r="GD22" s="244">
        <f t="shared" si="123"/>
        <v>19384.73939</v>
      </c>
      <c r="GE22" s="236"/>
      <c r="GF22" s="238">
        <v>9.0</v>
      </c>
      <c r="GG22" s="239" t="s">
        <v>43</v>
      </c>
      <c r="GH22" s="240" t="s">
        <v>136</v>
      </c>
      <c r="GI22" s="240" t="s">
        <v>134</v>
      </c>
      <c r="GJ22" s="241">
        <f t="shared" si="124"/>
        <v>48040.01</v>
      </c>
      <c r="GK22" s="241">
        <f t="shared" si="125"/>
        <v>518346.4752</v>
      </c>
      <c r="GL22" s="241">
        <f t="shared" si="126"/>
        <v>24901.36985</v>
      </c>
      <c r="GM22" s="242"/>
      <c r="GN22" s="241">
        <f t="shared" si="127"/>
        <v>0</v>
      </c>
      <c r="GO22" s="242"/>
      <c r="GP22" s="241">
        <f t="shared" ref="GP22:GQ22" si="299">GP123+GP224+GP325+GP426</f>
        <v>0</v>
      </c>
      <c r="GQ22" s="241">
        <f t="shared" si="299"/>
        <v>0</v>
      </c>
      <c r="GR22" s="241">
        <f t="shared" si="129"/>
        <v>24901.36985</v>
      </c>
      <c r="GS22" s="242">
        <v>0.224147321887</v>
      </c>
      <c r="GT22" s="243">
        <f t="shared" si="130"/>
        <v>5581.575364</v>
      </c>
      <c r="GU22" s="244">
        <f t="shared" si="131"/>
        <v>19319.79449</v>
      </c>
      <c r="GV22" s="236"/>
      <c r="GW22" s="238">
        <v>9.0</v>
      </c>
      <c r="GX22" s="239" t="s">
        <v>43</v>
      </c>
      <c r="GY22" s="240" t="s">
        <v>136</v>
      </c>
      <c r="GZ22" s="240" t="s">
        <v>134</v>
      </c>
      <c r="HA22" s="241">
        <f t="shared" si="132"/>
        <v>41150.08</v>
      </c>
      <c r="HB22" s="241">
        <f t="shared" si="133"/>
        <v>518346.4752</v>
      </c>
      <c r="HC22" s="241">
        <f t="shared" si="134"/>
        <v>21329.99892</v>
      </c>
      <c r="HD22" s="242"/>
      <c r="HE22" s="241">
        <f t="shared" si="135"/>
        <v>0</v>
      </c>
      <c r="HF22" s="242"/>
      <c r="HG22" s="241">
        <f t="shared" ref="HG22:HH22" si="300">HG123+HG224+HG325+HG426</f>
        <v>0</v>
      </c>
      <c r="HH22" s="241">
        <f t="shared" si="300"/>
        <v>0</v>
      </c>
      <c r="HI22" s="241">
        <f t="shared" si="137"/>
        <v>21329.99892</v>
      </c>
      <c r="HJ22" s="242">
        <v>0.224147321887</v>
      </c>
      <c r="HK22" s="243">
        <f t="shared" si="138"/>
        <v>4781.062134</v>
      </c>
      <c r="HL22" s="244">
        <f t="shared" si="139"/>
        <v>16548.93679</v>
      </c>
      <c r="HM22" s="236"/>
      <c r="HN22" s="238">
        <v>9.0</v>
      </c>
      <c r="HO22" s="239" t="s">
        <v>43</v>
      </c>
      <c r="HP22" s="240" t="s">
        <v>136</v>
      </c>
      <c r="HQ22" s="240" t="s">
        <v>134</v>
      </c>
      <c r="HR22" s="241">
        <f t="shared" si="140"/>
        <v>43550</v>
      </c>
      <c r="HS22" s="241">
        <f t="shared" si="141"/>
        <v>518346.4752</v>
      </c>
      <c r="HT22" s="241">
        <f t="shared" si="142"/>
        <v>22573.98899</v>
      </c>
      <c r="HU22" s="242"/>
      <c r="HV22" s="241">
        <f t="shared" si="143"/>
        <v>0</v>
      </c>
      <c r="HW22" s="242"/>
      <c r="HX22" s="241">
        <f t="shared" ref="HX22:HY22" si="301">HX123+HX224+HX325+HX426</f>
        <v>0</v>
      </c>
      <c r="HY22" s="241">
        <f t="shared" si="301"/>
        <v>0</v>
      </c>
      <c r="HZ22" s="241">
        <f t="shared" si="145"/>
        <v>22573.98899</v>
      </c>
      <c r="IA22" s="242">
        <v>0.224147321887</v>
      </c>
      <c r="IB22" s="243">
        <f t="shared" si="146"/>
        <v>5059.899177</v>
      </c>
      <c r="IC22" s="244">
        <f t="shared" si="147"/>
        <v>17514.08982</v>
      </c>
      <c r="ID22" s="236"/>
      <c r="IE22" s="238">
        <v>9.0</v>
      </c>
      <c r="IF22" s="239" t="s">
        <v>43</v>
      </c>
      <c r="IG22" s="240" t="s">
        <v>136</v>
      </c>
      <c r="IH22" s="240" t="s">
        <v>134</v>
      </c>
      <c r="II22" s="241">
        <f t="shared" si="148"/>
        <v>42408.05</v>
      </c>
      <c r="IJ22" s="241">
        <f t="shared" si="149"/>
        <v>518346.4752</v>
      </c>
      <c r="IK22" s="241">
        <f t="shared" si="150"/>
        <v>21982.06324</v>
      </c>
      <c r="IL22" s="242"/>
      <c r="IM22" s="241">
        <f t="shared" si="151"/>
        <v>0</v>
      </c>
      <c r="IN22" s="242"/>
      <c r="IO22" s="241">
        <f t="shared" ref="IO22:IP22" si="302">IO123+IO224+IO325+IO426</f>
        <v>0</v>
      </c>
      <c r="IP22" s="241">
        <f t="shared" si="302"/>
        <v>0</v>
      </c>
      <c r="IQ22" s="241">
        <f t="shared" si="153"/>
        <v>21982.06324</v>
      </c>
      <c r="IR22" s="242">
        <v>0.224147321887</v>
      </c>
      <c r="IS22" s="243">
        <f t="shared" si="154"/>
        <v>4927.220604</v>
      </c>
      <c r="IT22" s="244">
        <f t="shared" si="155"/>
        <v>17054.84263</v>
      </c>
      <c r="IU22" s="236"/>
      <c r="IV22" s="238">
        <v>9.0</v>
      </c>
      <c r="IW22" s="239" t="s">
        <v>43</v>
      </c>
      <c r="IX22" s="240" t="s">
        <v>136</v>
      </c>
      <c r="IY22" s="240" t="s">
        <v>134</v>
      </c>
      <c r="IZ22" s="241">
        <f t="shared" si="156"/>
        <v>43687.69</v>
      </c>
      <c r="JA22" s="241">
        <f t="shared" si="157"/>
        <v>518346.4752</v>
      </c>
      <c r="JB22" s="241">
        <f t="shared" si="158"/>
        <v>22645.36012</v>
      </c>
      <c r="JC22" s="242"/>
      <c r="JD22" s="241">
        <f t="shared" si="159"/>
        <v>0</v>
      </c>
      <c r="JE22" s="242"/>
      <c r="JF22" s="241">
        <f t="shared" ref="JF22:JG22" si="303">JF123+JF224+JF325+JF426</f>
        <v>0</v>
      </c>
      <c r="JG22" s="241">
        <f t="shared" si="303"/>
        <v>0</v>
      </c>
      <c r="JH22" s="241">
        <f t="shared" si="161"/>
        <v>22645.36012</v>
      </c>
      <c r="JI22" s="242">
        <v>0.224147321887</v>
      </c>
      <c r="JJ22" s="243">
        <f t="shared" si="162"/>
        <v>5075.896824</v>
      </c>
      <c r="JK22" s="244">
        <f t="shared" si="163"/>
        <v>17569.4633</v>
      </c>
      <c r="JL22" s="236"/>
      <c r="JM22" s="238">
        <v>9.0</v>
      </c>
      <c r="JN22" s="239" t="s">
        <v>43</v>
      </c>
      <c r="JO22" s="240" t="s">
        <v>136</v>
      </c>
      <c r="JP22" s="240" t="s">
        <v>134</v>
      </c>
      <c r="JQ22" s="241">
        <f t="shared" si="164"/>
        <v>13618.04</v>
      </c>
      <c r="JR22" s="241">
        <f t="shared" si="165"/>
        <v>518346.4752</v>
      </c>
      <c r="JS22" s="241">
        <f t="shared" si="166"/>
        <v>7058.863033</v>
      </c>
      <c r="JT22" s="242"/>
      <c r="JU22" s="241">
        <f t="shared" si="167"/>
        <v>0</v>
      </c>
      <c r="JV22" s="242"/>
      <c r="JW22" s="241">
        <f t="shared" ref="JW22:JX22" si="304">JW123+JW224+JW325+JW426</f>
        <v>0</v>
      </c>
      <c r="JX22" s="241">
        <f t="shared" si="304"/>
        <v>0</v>
      </c>
      <c r="JY22" s="241">
        <f t="shared" si="169"/>
        <v>7058.863033</v>
      </c>
      <c r="JZ22" s="242">
        <v>0.224147321887</v>
      </c>
      <c r="KA22" s="243">
        <f t="shared" si="170"/>
        <v>1582.225244</v>
      </c>
      <c r="KB22" s="244">
        <f t="shared" si="171"/>
        <v>5476.637789</v>
      </c>
      <c r="KC22" s="236"/>
      <c r="KD22" s="238">
        <v>9.0</v>
      </c>
      <c r="KE22" s="239" t="s">
        <v>43</v>
      </c>
      <c r="KF22" s="240" t="s">
        <v>136</v>
      </c>
      <c r="KG22" s="240" t="s">
        <v>134</v>
      </c>
      <c r="KH22" s="241">
        <f t="shared" si="172"/>
        <v>0</v>
      </c>
      <c r="KI22" s="241" t="str">
        <f t="shared" si="173"/>
        <v>#DIV/0!</v>
      </c>
      <c r="KJ22" s="241">
        <f t="shared" si="174"/>
        <v>0</v>
      </c>
      <c r="KK22" s="242"/>
      <c r="KL22" s="241">
        <f t="shared" si="175"/>
        <v>0</v>
      </c>
      <c r="KM22" s="242"/>
      <c r="KN22" s="241">
        <f t="shared" ref="KN22:KO22" si="305">KN123+KN224+KN325+KN426</f>
        <v>0</v>
      </c>
      <c r="KO22" s="241">
        <f t="shared" si="305"/>
        <v>0</v>
      </c>
      <c r="KP22" s="241">
        <f t="shared" si="177"/>
        <v>0</v>
      </c>
      <c r="KQ22" s="242">
        <v>0.224147321887</v>
      </c>
      <c r="KR22" s="243">
        <f t="shared" si="178"/>
        <v>0</v>
      </c>
      <c r="KS22" s="244">
        <f t="shared" si="179"/>
        <v>0</v>
      </c>
      <c r="KT22" s="236"/>
      <c r="KU22" s="237"/>
    </row>
    <row r="23" ht="15.75" customHeight="1">
      <c r="A23" s="238">
        <v>10.0</v>
      </c>
      <c r="B23" s="239" t="s">
        <v>44</v>
      </c>
      <c r="C23" s="240" t="s">
        <v>136</v>
      </c>
      <c r="D23" s="240" t="s">
        <v>134</v>
      </c>
      <c r="E23" s="241">
        <f t="shared" si="36"/>
        <v>115075</v>
      </c>
      <c r="F23" s="241">
        <f t="shared" si="37"/>
        <v>274844.9372</v>
      </c>
      <c r="G23" s="241">
        <f t="shared" si="38"/>
        <v>31627.78114</v>
      </c>
      <c r="H23" s="242"/>
      <c r="I23" s="241">
        <f t="shared" si="39"/>
        <v>0</v>
      </c>
      <c r="J23" s="242"/>
      <c r="K23" s="241">
        <f t="shared" ref="K23:L23" si="306">K124+K225+K326+K427</f>
        <v>0</v>
      </c>
      <c r="L23" s="241">
        <f t="shared" si="306"/>
        <v>0</v>
      </c>
      <c r="M23" s="241">
        <f t="shared" si="41"/>
        <v>31627.78114</v>
      </c>
      <c r="N23" s="242">
        <v>0.224147321887</v>
      </c>
      <c r="O23" s="243">
        <f t="shared" si="42"/>
        <v>7089.282441</v>
      </c>
      <c r="P23" s="244">
        <f t="shared" si="43"/>
        <v>24538.4987</v>
      </c>
      <c r="Q23" s="236"/>
      <c r="R23" s="238">
        <v>10.0</v>
      </c>
      <c r="S23" s="239" t="s">
        <v>44</v>
      </c>
      <c r="T23" s="240" t="s">
        <v>136</v>
      </c>
      <c r="U23" s="240" t="s">
        <v>134</v>
      </c>
      <c r="V23" s="241">
        <f t="shared" si="44"/>
        <v>75861</v>
      </c>
      <c r="W23" s="241">
        <f t="shared" si="45"/>
        <v>274844.9372</v>
      </c>
      <c r="X23" s="241">
        <f t="shared" si="46"/>
        <v>20850.01178</v>
      </c>
      <c r="Y23" s="242"/>
      <c r="Z23" s="241">
        <f t="shared" si="47"/>
        <v>0</v>
      </c>
      <c r="AA23" s="242"/>
      <c r="AB23" s="241">
        <f t="shared" ref="AB23:AC23" si="307">AB124+AB225+AB326+AB427</f>
        <v>0</v>
      </c>
      <c r="AC23" s="241">
        <f t="shared" si="307"/>
        <v>0</v>
      </c>
      <c r="AD23" s="241">
        <f t="shared" si="49"/>
        <v>20850.01178</v>
      </c>
      <c r="AE23" s="242">
        <v>0.224147321887</v>
      </c>
      <c r="AF23" s="243">
        <f t="shared" si="50"/>
        <v>4673.474301</v>
      </c>
      <c r="AG23" s="244">
        <f t="shared" si="51"/>
        <v>16176.53748</v>
      </c>
      <c r="AH23" s="236"/>
      <c r="AI23" s="238">
        <v>10.0</v>
      </c>
      <c r="AJ23" s="239" t="s">
        <v>44</v>
      </c>
      <c r="AK23" s="240" t="s">
        <v>136</v>
      </c>
      <c r="AL23" s="240" t="s">
        <v>134</v>
      </c>
      <c r="AM23" s="241">
        <f t="shared" si="52"/>
        <v>93062</v>
      </c>
      <c r="AN23" s="241">
        <f t="shared" si="53"/>
        <v>274844.9372</v>
      </c>
      <c r="AO23" s="241">
        <f t="shared" si="54"/>
        <v>25577.61954</v>
      </c>
      <c r="AP23" s="242"/>
      <c r="AQ23" s="241">
        <f t="shared" si="55"/>
        <v>0</v>
      </c>
      <c r="AR23" s="242"/>
      <c r="AS23" s="241">
        <f t="shared" ref="AS23:AT23" si="308">AS124+AS225+AS326+AS427</f>
        <v>0</v>
      </c>
      <c r="AT23" s="241">
        <f t="shared" si="308"/>
        <v>0</v>
      </c>
      <c r="AU23" s="241">
        <f t="shared" si="57"/>
        <v>25577.61954</v>
      </c>
      <c r="AV23" s="242">
        <v>0.224147321887</v>
      </c>
      <c r="AW23" s="243">
        <f t="shared" si="58"/>
        <v>5733.154921</v>
      </c>
      <c r="AX23" s="244">
        <f t="shared" si="59"/>
        <v>19844.46462</v>
      </c>
      <c r="AY23" s="236"/>
      <c r="AZ23" s="238">
        <v>10.0</v>
      </c>
      <c r="BA23" s="239" t="s">
        <v>44</v>
      </c>
      <c r="BB23" s="240" t="s">
        <v>136</v>
      </c>
      <c r="BC23" s="240" t="s">
        <v>134</v>
      </c>
      <c r="BD23" s="241">
        <f t="shared" si="60"/>
        <v>87592</v>
      </c>
      <c r="BE23" s="241">
        <f t="shared" si="61"/>
        <v>274844.9372</v>
      </c>
      <c r="BF23" s="241">
        <f t="shared" si="62"/>
        <v>24074.21774</v>
      </c>
      <c r="BG23" s="242"/>
      <c r="BH23" s="241">
        <f t="shared" si="63"/>
        <v>0</v>
      </c>
      <c r="BI23" s="242"/>
      <c r="BJ23" s="241">
        <f t="shared" ref="BJ23:BK23" si="309">BJ124+BJ225+BJ326+BJ427</f>
        <v>0</v>
      </c>
      <c r="BK23" s="241">
        <f t="shared" si="309"/>
        <v>0</v>
      </c>
      <c r="BL23" s="241">
        <f t="shared" si="65"/>
        <v>24074.21774</v>
      </c>
      <c r="BM23" s="242">
        <v>0.224147321887</v>
      </c>
      <c r="BN23" s="243">
        <f t="shared" si="66"/>
        <v>5396.171432</v>
      </c>
      <c r="BO23" s="244">
        <f t="shared" si="67"/>
        <v>18678.0463</v>
      </c>
      <c r="BP23" s="236"/>
      <c r="BQ23" s="238">
        <v>10.0</v>
      </c>
      <c r="BR23" s="239" t="s">
        <v>44</v>
      </c>
      <c r="BS23" s="240" t="s">
        <v>136</v>
      </c>
      <c r="BT23" s="240" t="s">
        <v>134</v>
      </c>
      <c r="BU23" s="241">
        <f t="shared" si="68"/>
        <v>99127</v>
      </c>
      <c r="BV23" s="241">
        <f t="shared" si="69"/>
        <v>274844.9372</v>
      </c>
      <c r="BW23" s="241">
        <f t="shared" si="70"/>
        <v>27244.55409</v>
      </c>
      <c r="BX23" s="242"/>
      <c r="BY23" s="241">
        <f t="shared" si="71"/>
        <v>0</v>
      </c>
      <c r="BZ23" s="242"/>
      <c r="CA23" s="241">
        <f t="shared" ref="CA23:CB23" si="310">CA124+CA225+CA326+CA427</f>
        <v>0</v>
      </c>
      <c r="CB23" s="241">
        <f t="shared" si="310"/>
        <v>0</v>
      </c>
      <c r="CC23" s="241">
        <f t="shared" si="73"/>
        <v>27244.55409</v>
      </c>
      <c r="CD23" s="242">
        <v>0.224147321887</v>
      </c>
      <c r="CE23" s="243">
        <f t="shared" si="74"/>
        <v>6106.793834</v>
      </c>
      <c r="CF23" s="244">
        <f t="shared" si="75"/>
        <v>21137.76025</v>
      </c>
      <c r="CG23" s="236"/>
      <c r="CH23" s="238">
        <v>10.0</v>
      </c>
      <c r="CI23" s="239" t="s">
        <v>44</v>
      </c>
      <c r="CJ23" s="240" t="s">
        <v>136</v>
      </c>
      <c r="CK23" s="240" t="s">
        <v>134</v>
      </c>
      <c r="CL23" s="241">
        <f t="shared" si="76"/>
        <v>22058</v>
      </c>
      <c r="CM23" s="241">
        <f t="shared" si="77"/>
        <v>274844.9372</v>
      </c>
      <c r="CN23" s="241">
        <f t="shared" si="78"/>
        <v>6062.529624</v>
      </c>
      <c r="CO23" s="242"/>
      <c r="CP23" s="241">
        <f t="shared" si="79"/>
        <v>0</v>
      </c>
      <c r="CQ23" s="242"/>
      <c r="CR23" s="241">
        <f t="shared" ref="CR23:CS23" si="311">CR124+CR225+CR326+CR427</f>
        <v>0</v>
      </c>
      <c r="CS23" s="241">
        <f t="shared" si="311"/>
        <v>0</v>
      </c>
      <c r="CT23" s="241">
        <f t="shared" si="81"/>
        <v>6062.529624</v>
      </c>
      <c r="CU23" s="242">
        <v>0.224147321887</v>
      </c>
      <c r="CV23" s="243">
        <f t="shared" si="82"/>
        <v>1358.899779</v>
      </c>
      <c r="CW23" s="244">
        <f t="shared" si="83"/>
        <v>4703.629845</v>
      </c>
      <c r="CX23" s="236"/>
      <c r="CY23" s="238">
        <v>10.0</v>
      </c>
      <c r="CZ23" s="239" t="s">
        <v>44</v>
      </c>
      <c r="DA23" s="240" t="s">
        <v>136</v>
      </c>
      <c r="DB23" s="240" t="s">
        <v>134</v>
      </c>
      <c r="DC23" s="241">
        <f t="shared" si="84"/>
        <v>57872</v>
      </c>
      <c r="DD23" s="241">
        <f t="shared" si="85"/>
        <v>274844.9372</v>
      </c>
      <c r="DE23" s="241">
        <f t="shared" si="86"/>
        <v>15905.8262</v>
      </c>
      <c r="DF23" s="242"/>
      <c r="DG23" s="241">
        <f t="shared" si="87"/>
        <v>0</v>
      </c>
      <c r="DH23" s="242"/>
      <c r="DI23" s="241">
        <f t="shared" ref="DI23:DJ23" si="312">DI124+DI225+DI326+DI427</f>
        <v>0</v>
      </c>
      <c r="DJ23" s="241">
        <f t="shared" si="312"/>
        <v>0</v>
      </c>
      <c r="DK23" s="241">
        <f t="shared" si="89"/>
        <v>15905.8262</v>
      </c>
      <c r="DL23" s="242">
        <v>0.224147321887</v>
      </c>
      <c r="DM23" s="243">
        <f t="shared" si="90"/>
        <v>3565.248346</v>
      </c>
      <c r="DN23" s="244">
        <f t="shared" si="91"/>
        <v>12340.57786</v>
      </c>
      <c r="DO23" s="236"/>
      <c r="DP23" s="238">
        <v>10.0</v>
      </c>
      <c r="DQ23" s="239" t="s">
        <v>44</v>
      </c>
      <c r="DR23" s="240" t="s">
        <v>136</v>
      </c>
      <c r="DS23" s="240" t="s">
        <v>134</v>
      </c>
      <c r="DT23" s="241">
        <f t="shared" si="92"/>
        <v>36459</v>
      </c>
      <c r="DU23" s="241">
        <f t="shared" si="93"/>
        <v>274844.9372</v>
      </c>
      <c r="DV23" s="241">
        <f t="shared" si="94"/>
        <v>10020.57156</v>
      </c>
      <c r="DW23" s="242"/>
      <c r="DX23" s="241">
        <f t="shared" si="95"/>
        <v>0</v>
      </c>
      <c r="DY23" s="242"/>
      <c r="DZ23" s="241">
        <f t="shared" ref="DZ23:EA23" si="313">DZ124+DZ225+DZ326+DZ427</f>
        <v>0</v>
      </c>
      <c r="EA23" s="241">
        <f t="shared" si="313"/>
        <v>0</v>
      </c>
      <c r="EB23" s="241">
        <f t="shared" si="97"/>
        <v>10020.57156</v>
      </c>
      <c r="EC23" s="242">
        <v>0.224147321887</v>
      </c>
      <c r="ED23" s="243">
        <f t="shared" si="98"/>
        <v>2246.08428</v>
      </c>
      <c r="EE23" s="244">
        <f t="shared" si="99"/>
        <v>7774.487284</v>
      </c>
      <c r="EF23" s="236"/>
      <c r="EG23" s="238">
        <v>10.0</v>
      </c>
      <c r="EH23" s="239" t="s">
        <v>44</v>
      </c>
      <c r="EI23" s="240" t="s">
        <v>136</v>
      </c>
      <c r="EJ23" s="240" t="s">
        <v>134</v>
      </c>
      <c r="EK23" s="241">
        <f t="shared" si="100"/>
        <v>38700</v>
      </c>
      <c r="EL23" s="241">
        <f t="shared" si="101"/>
        <v>274844.9372</v>
      </c>
      <c r="EM23" s="241">
        <f t="shared" si="102"/>
        <v>10636.49907</v>
      </c>
      <c r="EN23" s="242"/>
      <c r="EO23" s="241">
        <f t="shared" si="103"/>
        <v>0</v>
      </c>
      <c r="EP23" s="242"/>
      <c r="EQ23" s="241">
        <f t="shared" ref="EQ23:ER23" si="314">EQ124+EQ225+EQ326+EQ427</f>
        <v>0</v>
      </c>
      <c r="ER23" s="241">
        <f t="shared" si="314"/>
        <v>0</v>
      </c>
      <c r="ES23" s="241">
        <f t="shared" si="105"/>
        <v>10636.49907</v>
      </c>
      <c r="ET23" s="242">
        <v>0.224147321887</v>
      </c>
      <c r="EU23" s="243">
        <f t="shared" si="106"/>
        <v>2384.14278</v>
      </c>
      <c r="EV23" s="244">
        <f t="shared" si="107"/>
        <v>8252.356288</v>
      </c>
      <c r="EW23" s="236"/>
      <c r="EX23" s="238">
        <v>10.0</v>
      </c>
      <c r="EY23" s="239" t="s">
        <v>44</v>
      </c>
      <c r="EZ23" s="240" t="s">
        <v>136</v>
      </c>
      <c r="FA23" s="240" t="s">
        <v>134</v>
      </c>
      <c r="FB23" s="241">
        <f t="shared" si="108"/>
        <v>55487</v>
      </c>
      <c r="FC23" s="241">
        <f t="shared" si="109"/>
        <v>274844.9372</v>
      </c>
      <c r="FD23" s="241">
        <f t="shared" si="110"/>
        <v>15250.32103</v>
      </c>
      <c r="FE23" s="242"/>
      <c r="FF23" s="241">
        <f t="shared" si="111"/>
        <v>0</v>
      </c>
      <c r="FG23" s="242"/>
      <c r="FH23" s="241">
        <f t="shared" ref="FH23:FI23" si="315">FH124+FH225+FH326+FH427</f>
        <v>0</v>
      </c>
      <c r="FI23" s="241">
        <f t="shared" si="315"/>
        <v>0</v>
      </c>
      <c r="FJ23" s="241">
        <f t="shared" si="113"/>
        <v>15250.32103</v>
      </c>
      <c r="FK23" s="242">
        <v>0.224147321887</v>
      </c>
      <c r="FL23" s="243">
        <f t="shared" si="114"/>
        <v>3418.318616</v>
      </c>
      <c r="FM23" s="244">
        <f t="shared" si="115"/>
        <v>11832.00241</v>
      </c>
      <c r="FN23" s="236"/>
      <c r="FO23" s="238">
        <v>10.0</v>
      </c>
      <c r="FP23" s="239" t="s">
        <v>44</v>
      </c>
      <c r="FQ23" s="240" t="s">
        <v>136</v>
      </c>
      <c r="FR23" s="240" t="s">
        <v>134</v>
      </c>
      <c r="FS23" s="241">
        <f t="shared" si="116"/>
        <v>50871.95</v>
      </c>
      <c r="FT23" s="241">
        <f t="shared" si="117"/>
        <v>274844.9372</v>
      </c>
      <c r="FU23" s="241">
        <f t="shared" si="118"/>
        <v>13981.8979</v>
      </c>
      <c r="FV23" s="242"/>
      <c r="FW23" s="241">
        <f t="shared" si="119"/>
        <v>0</v>
      </c>
      <c r="FX23" s="242"/>
      <c r="FY23" s="241">
        <f t="shared" ref="FY23:FZ23" si="316">FY124+FY225+FY326+FY427</f>
        <v>0</v>
      </c>
      <c r="FZ23" s="241">
        <f t="shared" si="316"/>
        <v>0</v>
      </c>
      <c r="GA23" s="241">
        <f t="shared" si="121"/>
        <v>13981.8979</v>
      </c>
      <c r="GB23" s="242">
        <v>0.224147321887</v>
      </c>
      <c r="GC23" s="243">
        <f t="shared" si="122"/>
        <v>3134.004969</v>
      </c>
      <c r="GD23" s="244">
        <f t="shared" si="123"/>
        <v>10847.89293</v>
      </c>
      <c r="GE23" s="236"/>
      <c r="GF23" s="238">
        <v>10.0</v>
      </c>
      <c r="GG23" s="239" t="s">
        <v>44</v>
      </c>
      <c r="GH23" s="240" t="s">
        <v>136</v>
      </c>
      <c r="GI23" s="240" t="s">
        <v>134</v>
      </c>
      <c r="GJ23" s="241">
        <f t="shared" si="124"/>
        <v>58253.95</v>
      </c>
      <c r="GK23" s="241">
        <f t="shared" si="125"/>
        <v>274844.9372</v>
      </c>
      <c r="GL23" s="241">
        <f t="shared" si="126"/>
        <v>16010.80323</v>
      </c>
      <c r="GM23" s="242"/>
      <c r="GN23" s="241">
        <f t="shared" si="127"/>
        <v>0</v>
      </c>
      <c r="GO23" s="242"/>
      <c r="GP23" s="241">
        <f t="shared" ref="GP23:GQ23" si="317">GP124+GP225+GP326+GP427</f>
        <v>0</v>
      </c>
      <c r="GQ23" s="241">
        <f t="shared" si="317"/>
        <v>0</v>
      </c>
      <c r="GR23" s="241">
        <f t="shared" si="129"/>
        <v>16010.80323</v>
      </c>
      <c r="GS23" s="242">
        <v>0.224147321887</v>
      </c>
      <c r="GT23" s="243">
        <f t="shared" si="130"/>
        <v>3588.778665</v>
      </c>
      <c r="GU23" s="244">
        <f t="shared" si="131"/>
        <v>12422.02456</v>
      </c>
      <c r="GV23" s="236"/>
      <c r="GW23" s="238">
        <v>10.0</v>
      </c>
      <c r="GX23" s="239" t="s">
        <v>44</v>
      </c>
      <c r="GY23" s="240" t="s">
        <v>136</v>
      </c>
      <c r="GZ23" s="240" t="s">
        <v>134</v>
      </c>
      <c r="HA23" s="241">
        <f t="shared" si="132"/>
        <v>52205.57</v>
      </c>
      <c r="HB23" s="241">
        <f t="shared" si="133"/>
        <v>274844.9372</v>
      </c>
      <c r="HC23" s="241">
        <f t="shared" si="134"/>
        <v>14348.43661</v>
      </c>
      <c r="HD23" s="242"/>
      <c r="HE23" s="241">
        <f t="shared" si="135"/>
        <v>0</v>
      </c>
      <c r="HF23" s="242"/>
      <c r="HG23" s="241">
        <f t="shared" ref="HG23:HH23" si="318">HG124+HG225+HG326+HG427</f>
        <v>0</v>
      </c>
      <c r="HH23" s="241">
        <f t="shared" si="318"/>
        <v>0</v>
      </c>
      <c r="HI23" s="241">
        <f t="shared" si="137"/>
        <v>14348.43661</v>
      </c>
      <c r="HJ23" s="242">
        <v>0.224147321887</v>
      </c>
      <c r="HK23" s="243">
        <f t="shared" si="138"/>
        <v>3216.163639</v>
      </c>
      <c r="HL23" s="244">
        <f t="shared" si="139"/>
        <v>11132.27297</v>
      </c>
      <c r="HM23" s="236"/>
      <c r="HN23" s="238">
        <v>10.0</v>
      </c>
      <c r="HO23" s="239" t="s">
        <v>44</v>
      </c>
      <c r="HP23" s="240" t="s">
        <v>136</v>
      </c>
      <c r="HQ23" s="240" t="s">
        <v>134</v>
      </c>
      <c r="HR23" s="241">
        <f t="shared" si="140"/>
        <v>46492.07</v>
      </c>
      <c r="HS23" s="241">
        <f t="shared" si="141"/>
        <v>274844.9372</v>
      </c>
      <c r="HT23" s="241">
        <f t="shared" si="142"/>
        <v>12778.11006</v>
      </c>
      <c r="HU23" s="242"/>
      <c r="HV23" s="241">
        <f t="shared" si="143"/>
        <v>0</v>
      </c>
      <c r="HW23" s="242"/>
      <c r="HX23" s="241">
        <f t="shared" ref="HX23:HY23" si="319">HX124+HX225+HX326+HX427</f>
        <v>0</v>
      </c>
      <c r="HY23" s="241">
        <f t="shared" si="319"/>
        <v>0</v>
      </c>
      <c r="HZ23" s="241">
        <f t="shared" si="145"/>
        <v>12778.11006</v>
      </c>
      <c r="IA23" s="242">
        <v>0.224147321887</v>
      </c>
      <c r="IB23" s="243">
        <f t="shared" si="146"/>
        <v>2864.179148</v>
      </c>
      <c r="IC23" s="244">
        <f t="shared" si="147"/>
        <v>9913.93091</v>
      </c>
      <c r="ID23" s="236"/>
      <c r="IE23" s="238">
        <v>10.0</v>
      </c>
      <c r="IF23" s="239" t="s">
        <v>44</v>
      </c>
      <c r="IG23" s="240" t="s">
        <v>136</v>
      </c>
      <c r="IH23" s="240" t="s">
        <v>134</v>
      </c>
      <c r="II23" s="241">
        <f t="shared" si="148"/>
        <v>47168.36</v>
      </c>
      <c r="IJ23" s="241">
        <f t="shared" si="149"/>
        <v>274844.9372</v>
      </c>
      <c r="IK23" s="241">
        <f t="shared" si="150"/>
        <v>12963.98494</v>
      </c>
      <c r="IL23" s="242"/>
      <c r="IM23" s="241">
        <f t="shared" si="151"/>
        <v>0</v>
      </c>
      <c r="IN23" s="242"/>
      <c r="IO23" s="241">
        <f t="shared" ref="IO23:IP23" si="320">IO124+IO225+IO326+IO427</f>
        <v>0</v>
      </c>
      <c r="IP23" s="241">
        <f t="shared" si="320"/>
        <v>0</v>
      </c>
      <c r="IQ23" s="241">
        <f t="shared" si="153"/>
        <v>12963.98494</v>
      </c>
      <c r="IR23" s="242">
        <v>0.224147321887</v>
      </c>
      <c r="IS23" s="243">
        <f t="shared" si="154"/>
        <v>2905.842505</v>
      </c>
      <c r="IT23" s="244">
        <f t="shared" si="155"/>
        <v>10058.14243</v>
      </c>
      <c r="IU23" s="236"/>
      <c r="IV23" s="238">
        <v>10.0</v>
      </c>
      <c r="IW23" s="239" t="s">
        <v>44</v>
      </c>
      <c r="IX23" s="240" t="s">
        <v>136</v>
      </c>
      <c r="IY23" s="240" t="s">
        <v>134</v>
      </c>
      <c r="IZ23" s="241">
        <f t="shared" si="156"/>
        <v>54750.93</v>
      </c>
      <c r="JA23" s="241">
        <f t="shared" si="157"/>
        <v>274844.9372</v>
      </c>
      <c r="JB23" s="241">
        <f t="shared" si="158"/>
        <v>15048.01592</v>
      </c>
      <c r="JC23" s="242"/>
      <c r="JD23" s="241">
        <f t="shared" si="159"/>
        <v>0</v>
      </c>
      <c r="JE23" s="242"/>
      <c r="JF23" s="241">
        <f t="shared" ref="JF23:JG23" si="321">JF124+JF225+JF326+JF427</f>
        <v>0</v>
      </c>
      <c r="JG23" s="241">
        <f t="shared" si="321"/>
        <v>0</v>
      </c>
      <c r="JH23" s="241">
        <f t="shared" si="161"/>
        <v>15048.01592</v>
      </c>
      <c r="JI23" s="242">
        <v>0.224147321887</v>
      </c>
      <c r="JJ23" s="243">
        <f t="shared" si="162"/>
        <v>3372.972467</v>
      </c>
      <c r="JK23" s="244">
        <f t="shared" si="163"/>
        <v>11675.04345</v>
      </c>
      <c r="JL23" s="236"/>
      <c r="JM23" s="238">
        <v>10.0</v>
      </c>
      <c r="JN23" s="239" t="s">
        <v>44</v>
      </c>
      <c r="JO23" s="240" t="s">
        <v>136</v>
      </c>
      <c r="JP23" s="240" t="s">
        <v>134</v>
      </c>
      <c r="JQ23" s="241">
        <f t="shared" si="164"/>
        <v>15633.26</v>
      </c>
      <c r="JR23" s="241">
        <f t="shared" si="165"/>
        <v>274844.9372</v>
      </c>
      <c r="JS23" s="241">
        <f t="shared" si="166"/>
        <v>4296.722362</v>
      </c>
      <c r="JT23" s="242"/>
      <c r="JU23" s="241">
        <f t="shared" si="167"/>
        <v>0</v>
      </c>
      <c r="JV23" s="242"/>
      <c r="JW23" s="241">
        <f t="shared" ref="JW23:JX23" si="322">JW124+JW225+JW326+JW427</f>
        <v>0</v>
      </c>
      <c r="JX23" s="241">
        <f t="shared" si="322"/>
        <v>0</v>
      </c>
      <c r="JY23" s="241">
        <f t="shared" si="169"/>
        <v>4296.722362</v>
      </c>
      <c r="JZ23" s="242">
        <v>0.224147321887</v>
      </c>
      <c r="KA23" s="243">
        <f t="shared" si="170"/>
        <v>963.0988104</v>
      </c>
      <c r="KB23" s="244">
        <f t="shared" si="171"/>
        <v>3333.623552</v>
      </c>
      <c r="KC23" s="236"/>
      <c r="KD23" s="238">
        <v>10.0</v>
      </c>
      <c r="KE23" s="239" t="s">
        <v>44</v>
      </c>
      <c r="KF23" s="240" t="s">
        <v>136</v>
      </c>
      <c r="KG23" s="240" t="s">
        <v>134</v>
      </c>
      <c r="KH23" s="241">
        <f t="shared" si="172"/>
        <v>0</v>
      </c>
      <c r="KI23" s="241" t="str">
        <f t="shared" si="173"/>
        <v>#DIV/0!</v>
      </c>
      <c r="KJ23" s="241">
        <f t="shared" si="174"/>
        <v>0</v>
      </c>
      <c r="KK23" s="242"/>
      <c r="KL23" s="241">
        <f t="shared" si="175"/>
        <v>0</v>
      </c>
      <c r="KM23" s="242"/>
      <c r="KN23" s="241">
        <f t="shared" ref="KN23:KO23" si="323">KN124+KN225+KN326+KN427</f>
        <v>0</v>
      </c>
      <c r="KO23" s="241">
        <f t="shared" si="323"/>
        <v>0</v>
      </c>
      <c r="KP23" s="241">
        <f t="shared" si="177"/>
        <v>0</v>
      </c>
      <c r="KQ23" s="242">
        <v>0.224147321887</v>
      </c>
      <c r="KR23" s="243">
        <f t="shared" si="178"/>
        <v>0</v>
      </c>
      <c r="KS23" s="244">
        <f t="shared" si="179"/>
        <v>0</v>
      </c>
      <c r="KT23" s="236"/>
      <c r="KU23" s="237"/>
    </row>
    <row r="24" ht="15.75" customHeight="1">
      <c r="A24" s="238">
        <v>11.0</v>
      </c>
      <c r="B24" s="239" t="s">
        <v>45</v>
      </c>
      <c r="C24" s="240" t="s">
        <v>136</v>
      </c>
      <c r="D24" s="240" t="s">
        <v>134</v>
      </c>
      <c r="E24" s="241">
        <f t="shared" si="36"/>
        <v>10962</v>
      </c>
      <c r="F24" s="241">
        <f t="shared" si="37"/>
        <v>553460.2942</v>
      </c>
      <c r="G24" s="241">
        <f t="shared" si="38"/>
        <v>6067.031745</v>
      </c>
      <c r="H24" s="242"/>
      <c r="I24" s="241">
        <f t="shared" si="39"/>
        <v>0</v>
      </c>
      <c r="J24" s="242"/>
      <c r="K24" s="241">
        <f t="shared" ref="K24:L24" si="324">K125+K226+K327+K428</f>
        <v>0</v>
      </c>
      <c r="L24" s="241">
        <f t="shared" si="324"/>
        <v>0</v>
      </c>
      <c r="M24" s="241">
        <f t="shared" si="41"/>
        <v>6067.031745</v>
      </c>
      <c r="N24" s="242">
        <v>0.224147321887</v>
      </c>
      <c r="O24" s="243">
        <f t="shared" si="42"/>
        <v>1359.908917</v>
      </c>
      <c r="P24" s="244">
        <f t="shared" si="43"/>
        <v>4707.122827</v>
      </c>
      <c r="Q24" s="236"/>
      <c r="R24" s="238">
        <v>11.0</v>
      </c>
      <c r="S24" s="239" t="s">
        <v>45</v>
      </c>
      <c r="T24" s="240" t="s">
        <v>136</v>
      </c>
      <c r="U24" s="240" t="s">
        <v>134</v>
      </c>
      <c r="V24" s="241">
        <f t="shared" si="44"/>
        <v>6368</v>
      </c>
      <c r="W24" s="241">
        <f t="shared" si="45"/>
        <v>553460.2942</v>
      </c>
      <c r="X24" s="241">
        <f t="shared" si="46"/>
        <v>3524.435153</v>
      </c>
      <c r="Y24" s="242"/>
      <c r="Z24" s="241">
        <f t="shared" si="47"/>
        <v>0</v>
      </c>
      <c r="AA24" s="242"/>
      <c r="AB24" s="241">
        <f t="shared" ref="AB24:AC24" si="325">AB125+AB226+AB327+AB428</f>
        <v>0</v>
      </c>
      <c r="AC24" s="241">
        <f t="shared" si="325"/>
        <v>0</v>
      </c>
      <c r="AD24" s="241">
        <f t="shared" si="49"/>
        <v>3524.435153</v>
      </c>
      <c r="AE24" s="242">
        <v>0.224147321887</v>
      </c>
      <c r="AF24" s="243">
        <f t="shared" si="50"/>
        <v>789.9927008</v>
      </c>
      <c r="AG24" s="244">
        <f t="shared" si="51"/>
        <v>2734.442452</v>
      </c>
      <c r="AH24" s="236"/>
      <c r="AI24" s="238">
        <v>11.0</v>
      </c>
      <c r="AJ24" s="239" t="s">
        <v>45</v>
      </c>
      <c r="AK24" s="240" t="s">
        <v>136</v>
      </c>
      <c r="AL24" s="240" t="s">
        <v>134</v>
      </c>
      <c r="AM24" s="241">
        <f t="shared" si="52"/>
        <v>7242</v>
      </c>
      <c r="AN24" s="241">
        <f t="shared" si="53"/>
        <v>553460.2942</v>
      </c>
      <c r="AO24" s="241">
        <f t="shared" si="54"/>
        <v>4008.15945</v>
      </c>
      <c r="AP24" s="242"/>
      <c r="AQ24" s="241">
        <f t="shared" si="55"/>
        <v>0</v>
      </c>
      <c r="AR24" s="242"/>
      <c r="AS24" s="241">
        <f t="shared" ref="AS24:AT24" si="326">AS125+AS226+AS327+AS428</f>
        <v>0</v>
      </c>
      <c r="AT24" s="241">
        <f t="shared" si="326"/>
        <v>0</v>
      </c>
      <c r="AU24" s="241">
        <f t="shared" si="57"/>
        <v>4008.15945</v>
      </c>
      <c r="AV24" s="242">
        <v>0.224147321887</v>
      </c>
      <c r="AW24" s="243">
        <f t="shared" si="58"/>
        <v>898.4182065</v>
      </c>
      <c r="AX24" s="244">
        <f t="shared" si="59"/>
        <v>3109.741244</v>
      </c>
      <c r="AY24" s="236"/>
      <c r="AZ24" s="238">
        <v>11.0</v>
      </c>
      <c r="BA24" s="239" t="s">
        <v>45</v>
      </c>
      <c r="BB24" s="240" t="s">
        <v>136</v>
      </c>
      <c r="BC24" s="240" t="s">
        <v>134</v>
      </c>
      <c r="BD24" s="241">
        <f t="shared" si="60"/>
        <v>11485</v>
      </c>
      <c r="BE24" s="241">
        <f t="shared" si="61"/>
        <v>553460.2942</v>
      </c>
      <c r="BF24" s="241">
        <f t="shared" si="62"/>
        <v>6356.491478</v>
      </c>
      <c r="BG24" s="242"/>
      <c r="BH24" s="241">
        <f t="shared" si="63"/>
        <v>0</v>
      </c>
      <c r="BI24" s="242"/>
      <c r="BJ24" s="241">
        <f t="shared" ref="BJ24:BK24" si="327">BJ125+BJ226+BJ327+BJ428</f>
        <v>0</v>
      </c>
      <c r="BK24" s="241">
        <f t="shared" si="327"/>
        <v>0</v>
      </c>
      <c r="BL24" s="241">
        <f t="shared" si="65"/>
        <v>6356.491478</v>
      </c>
      <c r="BM24" s="242">
        <v>0.224147321887</v>
      </c>
      <c r="BN24" s="243">
        <f t="shared" si="66"/>
        <v>1424.790541</v>
      </c>
      <c r="BO24" s="244">
        <f t="shared" si="67"/>
        <v>4931.700937</v>
      </c>
      <c r="BP24" s="236"/>
      <c r="BQ24" s="238">
        <v>11.0</v>
      </c>
      <c r="BR24" s="239" t="s">
        <v>45</v>
      </c>
      <c r="BS24" s="240" t="s">
        <v>136</v>
      </c>
      <c r="BT24" s="240" t="s">
        <v>134</v>
      </c>
      <c r="BU24" s="241">
        <f t="shared" si="68"/>
        <v>7873</v>
      </c>
      <c r="BV24" s="241">
        <f t="shared" si="69"/>
        <v>553460.2942</v>
      </c>
      <c r="BW24" s="241">
        <f t="shared" si="70"/>
        <v>4357.392896</v>
      </c>
      <c r="BX24" s="242"/>
      <c r="BY24" s="241">
        <f t="shared" si="71"/>
        <v>0</v>
      </c>
      <c r="BZ24" s="242"/>
      <c r="CA24" s="241">
        <f t="shared" ref="CA24:CB24" si="328">CA125+CA226+CA327+CA428</f>
        <v>0</v>
      </c>
      <c r="CB24" s="241">
        <f t="shared" si="328"/>
        <v>0</v>
      </c>
      <c r="CC24" s="241">
        <f t="shared" si="73"/>
        <v>4357.392896</v>
      </c>
      <c r="CD24" s="242">
        <v>0.224147321887</v>
      </c>
      <c r="CE24" s="243">
        <f t="shared" si="74"/>
        <v>976.697948</v>
      </c>
      <c r="CF24" s="244">
        <f t="shared" si="75"/>
        <v>3380.694948</v>
      </c>
      <c r="CG24" s="236"/>
      <c r="CH24" s="238">
        <v>11.0</v>
      </c>
      <c r="CI24" s="239" t="s">
        <v>45</v>
      </c>
      <c r="CJ24" s="240" t="s">
        <v>136</v>
      </c>
      <c r="CK24" s="240" t="s">
        <v>134</v>
      </c>
      <c r="CL24" s="241">
        <f t="shared" si="76"/>
        <v>2433</v>
      </c>
      <c r="CM24" s="241">
        <f t="shared" si="77"/>
        <v>553460.2942</v>
      </c>
      <c r="CN24" s="241">
        <f t="shared" si="78"/>
        <v>1346.568896</v>
      </c>
      <c r="CO24" s="242"/>
      <c r="CP24" s="241">
        <f t="shared" si="79"/>
        <v>0</v>
      </c>
      <c r="CQ24" s="242"/>
      <c r="CR24" s="241">
        <f t="shared" ref="CR24:CS24" si="329">CR125+CR226+CR327+CR428</f>
        <v>0</v>
      </c>
      <c r="CS24" s="241">
        <f t="shared" si="329"/>
        <v>0</v>
      </c>
      <c r="CT24" s="241">
        <f t="shared" si="81"/>
        <v>1346.568896</v>
      </c>
      <c r="CU24" s="242">
        <v>0.224147321887</v>
      </c>
      <c r="CV24" s="243">
        <f t="shared" si="82"/>
        <v>301.8298117</v>
      </c>
      <c r="CW24" s="244">
        <f t="shared" si="83"/>
        <v>1044.739084</v>
      </c>
      <c r="CX24" s="236"/>
      <c r="CY24" s="238">
        <v>11.0</v>
      </c>
      <c r="CZ24" s="239" t="s">
        <v>45</v>
      </c>
      <c r="DA24" s="240" t="s">
        <v>136</v>
      </c>
      <c r="DB24" s="240" t="s">
        <v>134</v>
      </c>
      <c r="DC24" s="241">
        <f t="shared" si="84"/>
        <v>10074</v>
      </c>
      <c r="DD24" s="241">
        <f t="shared" si="85"/>
        <v>553460.2942</v>
      </c>
      <c r="DE24" s="241">
        <f t="shared" si="86"/>
        <v>5575.559003</v>
      </c>
      <c r="DF24" s="242"/>
      <c r="DG24" s="241">
        <f t="shared" si="87"/>
        <v>0</v>
      </c>
      <c r="DH24" s="242"/>
      <c r="DI24" s="241">
        <f t="shared" ref="DI24:DJ24" si="330">DI125+DI226+DI327+DI428</f>
        <v>0</v>
      </c>
      <c r="DJ24" s="241">
        <f t="shared" si="330"/>
        <v>0</v>
      </c>
      <c r="DK24" s="241">
        <f t="shared" si="89"/>
        <v>5575.559003</v>
      </c>
      <c r="DL24" s="242">
        <v>0.224147321887</v>
      </c>
      <c r="DM24" s="243">
        <f t="shared" si="90"/>
        <v>1249.746619</v>
      </c>
      <c r="DN24" s="244">
        <f t="shared" si="91"/>
        <v>4325.812385</v>
      </c>
      <c r="DO24" s="236"/>
      <c r="DP24" s="238">
        <v>11.0</v>
      </c>
      <c r="DQ24" s="239" t="s">
        <v>45</v>
      </c>
      <c r="DR24" s="240" t="s">
        <v>136</v>
      </c>
      <c r="DS24" s="240" t="s">
        <v>134</v>
      </c>
      <c r="DT24" s="241">
        <f t="shared" si="92"/>
        <v>3620</v>
      </c>
      <c r="DU24" s="241">
        <f t="shared" si="93"/>
        <v>553460.2942</v>
      </c>
      <c r="DV24" s="241">
        <f t="shared" si="94"/>
        <v>2003.526265</v>
      </c>
      <c r="DW24" s="242"/>
      <c r="DX24" s="241">
        <f t="shared" si="95"/>
        <v>0</v>
      </c>
      <c r="DY24" s="242"/>
      <c r="DZ24" s="241">
        <f t="shared" ref="DZ24:EA24" si="331">DZ125+DZ226+DZ327+DZ428</f>
        <v>0</v>
      </c>
      <c r="EA24" s="241">
        <f t="shared" si="331"/>
        <v>0</v>
      </c>
      <c r="EB24" s="241">
        <f t="shared" si="97"/>
        <v>2003.526265</v>
      </c>
      <c r="EC24" s="242">
        <v>0.224147321887</v>
      </c>
      <c r="ED24" s="243">
        <f t="shared" si="98"/>
        <v>449.0850466</v>
      </c>
      <c r="EE24" s="244">
        <f t="shared" si="99"/>
        <v>1554.441218</v>
      </c>
      <c r="EF24" s="236"/>
      <c r="EG24" s="238">
        <v>11.0</v>
      </c>
      <c r="EH24" s="239" t="s">
        <v>45</v>
      </c>
      <c r="EI24" s="240" t="s">
        <v>136</v>
      </c>
      <c r="EJ24" s="240" t="s">
        <v>134</v>
      </c>
      <c r="EK24" s="241">
        <f t="shared" si="100"/>
        <v>3618</v>
      </c>
      <c r="EL24" s="241">
        <f t="shared" si="101"/>
        <v>553460.2942</v>
      </c>
      <c r="EM24" s="241">
        <f t="shared" si="102"/>
        <v>2002.419344</v>
      </c>
      <c r="EN24" s="242"/>
      <c r="EO24" s="241">
        <f t="shared" si="103"/>
        <v>0</v>
      </c>
      <c r="EP24" s="242"/>
      <c r="EQ24" s="241">
        <f t="shared" ref="EQ24:ER24" si="332">EQ125+EQ226+EQ327+EQ428</f>
        <v>0</v>
      </c>
      <c r="ER24" s="241">
        <f t="shared" si="332"/>
        <v>0</v>
      </c>
      <c r="ES24" s="241">
        <f t="shared" si="105"/>
        <v>2002.419344</v>
      </c>
      <c r="ET24" s="242">
        <v>0.224147321887</v>
      </c>
      <c r="EU24" s="243">
        <f t="shared" si="106"/>
        <v>448.8369333</v>
      </c>
      <c r="EV24" s="244">
        <f t="shared" si="107"/>
        <v>1553.582411</v>
      </c>
      <c r="EW24" s="236"/>
      <c r="EX24" s="238">
        <v>11.0</v>
      </c>
      <c r="EY24" s="239" t="s">
        <v>45</v>
      </c>
      <c r="EZ24" s="240" t="s">
        <v>136</v>
      </c>
      <c r="FA24" s="240" t="s">
        <v>134</v>
      </c>
      <c r="FB24" s="241">
        <f t="shared" si="108"/>
        <v>4009</v>
      </c>
      <c r="FC24" s="241">
        <f t="shared" si="109"/>
        <v>553460.2942</v>
      </c>
      <c r="FD24" s="241">
        <f t="shared" si="110"/>
        <v>2218.822319</v>
      </c>
      <c r="FE24" s="242"/>
      <c r="FF24" s="241">
        <f t="shared" si="111"/>
        <v>0</v>
      </c>
      <c r="FG24" s="242"/>
      <c r="FH24" s="241">
        <f t="shared" ref="FH24:FI24" si="333">FH125+FH226+FH327+FH428</f>
        <v>0</v>
      </c>
      <c r="FI24" s="241">
        <f t="shared" si="333"/>
        <v>0</v>
      </c>
      <c r="FJ24" s="241">
        <f t="shared" si="113"/>
        <v>2218.822319</v>
      </c>
      <c r="FK24" s="242">
        <v>0.224147321887</v>
      </c>
      <c r="FL24" s="243">
        <f t="shared" si="114"/>
        <v>497.3430806</v>
      </c>
      <c r="FM24" s="244">
        <f t="shared" si="115"/>
        <v>1721.479239</v>
      </c>
      <c r="FN24" s="236"/>
      <c r="FO24" s="238">
        <v>11.0</v>
      </c>
      <c r="FP24" s="239" t="s">
        <v>45</v>
      </c>
      <c r="FQ24" s="240" t="s">
        <v>136</v>
      </c>
      <c r="FR24" s="240" t="s">
        <v>134</v>
      </c>
      <c r="FS24" s="241">
        <f t="shared" si="116"/>
        <v>2089</v>
      </c>
      <c r="FT24" s="241">
        <f t="shared" si="117"/>
        <v>553460.2942</v>
      </c>
      <c r="FU24" s="241">
        <f t="shared" si="118"/>
        <v>1156.178555</v>
      </c>
      <c r="FV24" s="242"/>
      <c r="FW24" s="241">
        <f t="shared" si="119"/>
        <v>0</v>
      </c>
      <c r="FX24" s="242"/>
      <c r="FY24" s="241">
        <f t="shared" ref="FY24:FZ24" si="334">FY125+FY226+FY327+FY428</f>
        <v>0</v>
      </c>
      <c r="FZ24" s="241">
        <f t="shared" si="334"/>
        <v>0</v>
      </c>
      <c r="GA24" s="241">
        <f t="shared" si="121"/>
        <v>1156.178555</v>
      </c>
      <c r="GB24" s="242">
        <v>0.224147321887</v>
      </c>
      <c r="GC24" s="243">
        <f t="shared" si="122"/>
        <v>259.1543266</v>
      </c>
      <c r="GD24" s="244">
        <f t="shared" si="123"/>
        <v>897.0242279</v>
      </c>
      <c r="GE24" s="236"/>
      <c r="GF24" s="238">
        <v>11.0</v>
      </c>
      <c r="GG24" s="239" t="s">
        <v>45</v>
      </c>
      <c r="GH24" s="240" t="s">
        <v>136</v>
      </c>
      <c r="GI24" s="240" t="s">
        <v>134</v>
      </c>
      <c r="GJ24" s="241">
        <f t="shared" si="124"/>
        <v>2026.25</v>
      </c>
      <c r="GK24" s="241">
        <f t="shared" si="125"/>
        <v>553460.2942</v>
      </c>
      <c r="GL24" s="241">
        <f t="shared" si="126"/>
        <v>1121.448921</v>
      </c>
      <c r="GM24" s="242"/>
      <c r="GN24" s="241">
        <f t="shared" si="127"/>
        <v>0</v>
      </c>
      <c r="GO24" s="242"/>
      <c r="GP24" s="241">
        <f t="shared" ref="GP24:GQ24" si="335">GP125+GP226+GP327+GP428</f>
        <v>0</v>
      </c>
      <c r="GQ24" s="241">
        <f t="shared" si="335"/>
        <v>0</v>
      </c>
      <c r="GR24" s="241">
        <f t="shared" si="129"/>
        <v>1121.448921</v>
      </c>
      <c r="GS24" s="242">
        <v>0.224147321887</v>
      </c>
      <c r="GT24" s="243">
        <f t="shared" si="130"/>
        <v>251.3697723</v>
      </c>
      <c r="GU24" s="244">
        <f t="shared" si="131"/>
        <v>870.0791488</v>
      </c>
      <c r="GV24" s="236"/>
      <c r="GW24" s="238">
        <v>11.0</v>
      </c>
      <c r="GX24" s="239" t="s">
        <v>45</v>
      </c>
      <c r="GY24" s="240" t="s">
        <v>136</v>
      </c>
      <c r="GZ24" s="240" t="s">
        <v>134</v>
      </c>
      <c r="HA24" s="241">
        <f t="shared" si="132"/>
        <v>2359.41</v>
      </c>
      <c r="HB24" s="241">
        <f t="shared" si="133"/>
        <v>553460.2942</v>
      </c>
      <c r="HC24" s="241">
        <f t="shared" si="134"/>
        <v>1305.839753</v>
      </c>
      <c r="HD24" s="242"/>
      <c r="HE24" s="241">
        <f t="shared" si="135"/>
        <v>0</v>
      </c>
      <c r="HF24" s="242"/>
      <c r="HG24" s="241">
        <f t="shared" ref="HG24:HH24" si="336">HG125+HG226+HG327+HG428</f>
        <v>0</v>
      </c>
      <c r="HH24" s="241">
        <f t="shared" si="336"/>
        <v>0</v>
      </c>
      <c r="HI24" s="241">
        <f t="shared" si="137"/>
        <v>1305.839753</v>
      </c>
      <c r="HJ24" s="242">
        <v>0.224147321887</v>
      </c>
      <c r="HK24" s="243">
        <f t="shared" si="138"/>
        <v>292.7004834</v>
      </c>
      <c r="HL24" s="244">
        <f t="shared" si="139"/>
        <v>1013.139269</v>
      </c>
      <c r="HM24" s="236"/>
      <c r="HN24" s="238">
        <v>11.0</v>
      </c>
      <c r="HO24" s="239" t="s">
        <v>45</v>
      </c>
      <c r="HP24" s="240" t="s">
        <v>136</v>
      </c>
      <c r="HQ24" s="240" t="s">
        <v>134</v>
      </c>
      <c r="HR24" s="241">
        <f t="shared" si="140"/>
        <v>6208.05</v>
      </c>
      <c r="HS24" s="241">
        <f t="shared" si="141"/>
        <v>553460.2942</v>
      </c>
      <c r="HT24" s="241">
        <f t="shared" si="142"/>
        <v>3435.909179</v>
      </c>
      <c r="HU24" s="242"/>
      <c r="HV24" s="241">
        <f t="shared" si="143"/>
        <v>0</v>
      </c>
      <c r="HW24" s="242"/>
      <c r="HX24" s="241">
        <f t="shared" ref="HX24:HY24" si="337">HX125+HX226+HX327+HX428</f>
        <v>0</v>
      </c>
      <c r="HY24" s="241">
        <f t="shared" si="337"/>
        <v>0</v>
      </c>
      <c r="HZ24" s="241">
        <f t="shared" si="145"/>
        <v>3435.909179</v>
      </c>
      <c r="IA24" s="242">
        <v>0.224147321887</v>
      </c>
      <c r="IB24" s="243">
        <f t="shared" si="146"/>
        <v>770.1498408</v>
      </c>
      <c r="IC24" s="244">
        <f t="shared" si="147"/>
        <v>2665.759338</v>
      </c>
      <c r="ID24" s="236"/>
      <c r="IE24" s="238">
        <v>11.0</v>
      </c>
      <c r="IF24" s="239" t="s">
        <v>45</v>
      </c>
      <c r="IG24" s="240" t="s">
        <v>136</v>
      </c>
      <c r="IH24" s="240" t="s">
        <v>134</v>
      </c>
      <c r="II24" s="241">
        <f t="shared" si="148"/>
        <v>3607.45</v>
      </c>
      <c r="IJ24" s="241">
        <f t="shared" si="149"/>
        <v>553460.2942</v>
      </c>
      <c r="IK24" s="241">
        <f t="shared" si="150"/>
        <v>1996.580338</v>
      </c>
      <c r="IL24" s="242"/>
      <c r="IM24" s="241">
        <f t="shared" si="151"/>
        <v>0</v>
      </c>
      <c r="IN24" s="242"/>
      <c r="IO24" s="241">
        <f t="shared" ref="IO24:IP24" si="338">IO125+IO226+IO327+IO428</f>
        <v>0</v>
      </c>
      <c r="IP24" s="241">
        <f t="shared" si="338"/>
        <v>0</v>
      </c>
      <c r="IQ24" s="241">
        <f t="shared" si="153"/>
        <v>1996.580338</v>
      </c>
      <c r="IR24" s="242">
        <v>0.224147321887</v>
      </c>
      <c r="IS24" s="243">
        <f t="shared" si="154"/>
        <v>447.5281357</v>
      </c>
      <c r="IT24" s="244">
        <f t="shared" si="155"/>
        <v>1549.052202</v>
      </c>
      <c r="IU24" s="236"/>
      <c r="IV24" s="238">
        <v>11.0</v>
      </c>
      <c r="IW24" s="239" t="s">
        <v>45</v>
      </c>
      <c r="IX24" s="240" t="s">
        <v>136</v>
      </c>
      <c r="IY24" s="240" t="s">
        <v>134</v>
      </c>
      <c r="IZ24" s="241">
        <f t="shared" si="156"/>
        <v>2948.47</v>
      </c>
      <c r="JA24" s="241">
        <f t="shared" si="157"/>
        <v>553460.2942</v>
      </c>
      <c r="JB24" s="241">
        <f t="shared" si="158"/>
        <v>1631.861074</v>
      </c>
      <c r="JC24" s="242"/>
      <c r="JD24" s="241">
        <f t="shared" si="159"/>
        <v>0</v>
      </c>
      <c r="JE24" s="242"/>
      <c r="JF24" s="241">
        <f t="shared" ref="JF24:JG24" si="339">JF125+JF226+JF327+JF428</f>
        <v>0</v>
      </c>
      <c r="JG24" s="241">
        <f t="shared" si="339"/>
        <v>0</v>
      </c>
      <c r="JH24" s="241">
        <f t="shared" si="161"/>
        <v>1631.861074</v>
      </c>
      <c r="JI24" s="242">
        <v>0.224147321887</v>
      </c>
      <c r="JJ24" s="243">
        <f t="shared" si="162"/>
        <v>365.7772893</v>
      </c>
      <c r="JK24" s="244">
        <f t="shared" si="163"/>
        <v>1266.083784</v>
      </c>
      <c r="JL24" s="236"/>
      <c r="JM24" s="238">
        <v>11.0</v>
      </c>
      <c r="JN24" s="239" t="s">
        <v>45</v>
      </c>
      <c r="JO24" s="240" t="s">
        <v>136</v>
      </c>
      <c r="JP24" s="240" t="s">
        <v>134</v>
      </c>
      <c r="JQ24" s="241">
        <f t="shared" si="164"/>
        <v>1391.09</v>
      </c>
      <c r="JR24" s="241">
        <f t="shared" si="165"/>
        <v>553460.2942</v>
      </c>
      <c r="JS24" s="241">
        <f t="shared" si="166"/>
        <v>769.9130806</v>
      </c>
      <c r="JT24" s="242"/>
      <c r="JU24" s="241">
        <f t="shared" si="167"/>
        <v>0</v>
      </c>
      <c r="JV24" s="242"/>
      <c r="JW24" s="241">
        <f t="shared" ref="JW24:JX24" si="340">JW125+JW226+JW327+JW428</f>
        <v>0</v>
      </c>
      <c r="JX24" s="241">
        <f t="shared" si="340"/>
        <v>0</v>
      </c>
      <c r="JY24" s="241">
        <f t="shared" si="169"/>
        <v>769.9130806</v>
      </c>
      <c r="JZ24" s="242">
        <v>0.224147321887</v>
      </c>
      <c r="KA24" s="243">
        <f t="shared" si="170"/>
        <v>172.5739551</v>
      </c>
      <c r="KB24" s="244">
        <f t="shared" si="171"/>
        <v>597.3391255</v>
      </c>
      <c r="KC24" s="236"/>
      <c r="KD24" s="238">
        <v>11.0</v>
      </c>
      <c r="KE24" s="239" t="s">
        <v>45</v>
      </c>
      <c r="KF24" s="240" t="s">
        <v>136</v>
      </c>
      <c r="KG24" s="240" t="s">
        <v>134</v>
      </c>
      <c r="KH24" s="241">
        <f t="shared" si="172"/>
        <v>0</v>
      </c>
      <c r="KI24" s="241" t="str">
        <f t="shared" si="173"/>
        <v>#DIV/0!</v>
      </c>
      <c r="KJ24" s="241">
        <f t="shared" si="174"/>
        <v>0</v>
      </c>
      <c r="KK24" s="242"/>
      <c r="KL24" s="241">
        <f t="shared" si="175"/>
        <v>0</v>
      </c>
      <c r="KM24" s="242"/>
      <c r="KN24" s="241">
        <f t="shared" ref="KN24:KO24" si="341">KN125+KN226+KN327+KN428</f>
        <v>0</v>
      </c>
      <c r="KO24" s="241">
        <f t="shared" si="341"/>
        <v>0</v>
      </c>
      <c r="KP24" s="241">
        <f t="shared" si="177"/>
        <v>0</v>
      </c>
      <c r="KQ24" s="242">
        <v>0.224147321887</v>
      </c>
      <c r="KR24" s="243">
        <f t="shared" si="178"/>
        <v>0</v>
      </c>
      <c r="KS24" s="244">
        <f t="shared" si="179"/>
        <v>0</v>
      </c>
      <c r="KT24" s="236"/>
      <c r="KU24" s="237"/>
    </row>
    <row r="25" ht="15.75" customHeight="1">
      <c r="A25" s="238">
        <v>12.0</v>
      </c>
      <c r="B25" s="239" t="s">
        <v>46</v>
      </c>
      <c r="C25" s="240" t="s">
        <v>136</v>
      </c>
      <c r="D25" s="240" t="s">
        <v>134</v>
      </c>
      <c r="E25" s="241">
        <f t="shared" si="36"/>
        <v>34935</v>
      </c>
      <c r="F25" s="241">
        <f t="shared" si="37"/>
        <v>262000.4806</v>
      </c>
      <c r="G25" s="241">
        <f t="shared" si="38"/>
        <v>9152.986791</v>
      </c>
      <c r="H25" s="242"/>
      <c r="I25" s="241">
        <f t="shared" si="39"/>
        <v>0</v>
      </c>
      <c r="J25" s="242"/>
      <c r="K25" s="241">
        <f t="shared" ref="K25:L25" si="342">K126+K227+K328+K429</f>
        <v>0</v>
      </c>
      <c r="L25" s="241">
        <f t="shared" si="342"/>
        <v>0</v>
      </c>
      <c r="M25" s="241">
        <f t="shared" si="41"/>
        <v>9152.986791</v>
      </c>
      <c r="N25" s="242">
        <v>0.224147321887</v>
      </c>
      <c r="O25" s="243">
        <f t="shared" si="42"/>
        <v>2051.617476</v>
      </c>
      <c r="P25" s="244">
        <f t="shared" si="43"/>
        <v>7101.369314</v>
      </c>
      <c r="Q25" s="236"/>
      <c r="R25" s="238">
        <v>12.0</v>
      </c>
      <c r="S25" s="239" t="s">
        <v>46</v>
      </c>
      <c r="T25" s="240" t="s">
        <v>136</v>
      </c>
      <c r="U25" s="240" t="s">
        <v>134</v>
      </c>
      <c r="V25" s="241">
        <f t="shared" si="44"/>
        <v>27567</v>
      </c>
      <c r="W25" s="241">
        <f t="shared" si="45"/>
        <v>262000.4806</v>
      </c>
      <c r="X25" s="241">
        <f t="shared" si="46"/>
        <v>7222.567249</v>
      </c>
      <c r="Y25" s="242"/>
      <c r="Z25" s="241">
        <f t="shared" si="47"/>
        <v>0</v>
      </c>
      <c r="AA25" s="242"/>
      <c r="AB25" s="241">
        <f t="shared" ref="AB25:AC25" si="343">AB126+AB227+AB328+AB429</f>
        <v>0</v>
      </c>
      <c r="AC25" s="241">
        <f t="shared" si="343"/>
        <v>0</v>
      </c>
      <c r="AD25" s="241">
        <f t="shared" si="49"/>
        <v>7222.567249</v>
      </c>
      <c r="AE25" s="242">
        <v>0.224147321887</v>
      </c>
      <c r="AF25" s="243">
        <f t="shared" si="50"/>
        <v>1618.919106</v>
      </c>
      <c r="AG25" s="244">
        <f t="shared" si="51"/>
        <v>5603.648143</v>
      </c>
      <c r="AH25" s="236"/>
      <c r="AI25" s="238">
        <v>12.0</v>
      </c>
      <c r="AJ25" s="239" t="s">
        <v>46</v>
      </c>
      <c r="AK25" s="240" t="s">
        <v>136</v>
      </c>
      <c r="AL25" s="240" t="s">
        <v>134</v>
      </c>
      <c r="AM25" s="241">
        <f t="shared" si="52"/>
        <v>32583</v>
      </c>
      <c r="AN25" s="241">
        <f t="shared" si="53"/>
        <v>262000.4806</v>
      </c>
      <c r="AO25" s="241">
        <f t="shared" si="54"/>
        <v>8536.76166</v>
      </c>
      <c r="AP25" s="242"/>
      <c r="AQ25" s="241">
        <f t="shared" si="55"/>
        <v>0</v>
      </c>
      <c r="AR25" s="242"/>
      <c r="AS25" s="241">
        <f t="shared" ref="AS25:AT25" si="344">AS126+AS227+AS328+AS429</f>
        <v>0</v>
      </c>
      <c r="AT25" s="241">
        <f t="shared" si="344"/>
        <v>0</v>
      </c>
      <c r="AU25" s="241">
        <f t="shared" si="57"/>
        <v>8536.76166</v>
      </c>
      <c r="AV25" s="242">
        <v>0.224147321887</v>
      </c>
      <c r="AW25" s="243">
        <f t="shared" si="58"/>
        <v>1913.492264</v>
      </c>
      <c r="AX25" s="244">
        <f t="shared" si="59"/>
        <v>6623.269397</v>
      </c>
      <c r="AY25" s="236"/>
      <c r="AZ25" s="238">
        <v>12.0</v>
      </c>
      <c r="BA25" s="239" t="s">
        <v>46</v>
      </c>
      <c r="BB25" s="240" t="s">
        <v>136</v>
      </c>
      <c r="BC25" s="240" t="s">
        <v>134</v>
      </c>
      <c r="BD25" s="241">
        <f t="shared" si="60"/>
        <v>32971</v>
      </c>
      <c r="BE25" s="241">
        <f t="shared" si="61"/>
        <v>262000.4806</v>
      </c>
      <c r="BF25" s="241">
        <f t="shared" si="62"/>
        <v>8638.417847</v>
      </c>
      <c r="BG25" s="242"/>
      <c r="BH25" s="241">
        <f t="shared" si="63"/>
        <v>0</v>
      </c>
      <c r="BI25" s="242"/>
      <c r="BJ25" s="241">
        <f t="shared" ref="BJ25:BK25" si="345">BJ126+BJ227+BJ328+BJ429</f>
        <v>0</v>
      </c>
      <c r="BK25" s="241">
        <f t="shared" si="345"/>
        <v>0</v>
      </c>
      <c r="BL25" s="241">
        <f t="shared" si="65"/>
        <v>8638.417847</v>
      </c>
      <c r="BM25" s="242">
        <v>0.224147321887</v>
      </c>
      <c r="BN25" s="243">
        <f t="shared" si="66"/>
        <v>1936.278226</v>
      </c>
      <c r="BO25" s="244">
        <f t="shared" si="67"/>
        <v>6702.139621</v>
      </c>
      <c r="BP25" s="236"/>
      <c r="BQ25" s="238">
        <v>12.0</v>
      </c>
      <c r="BR25" s="239" t="s">
        <v>46</v>
      </c>
      <c r="BS25" s="240" t="s">
        <v>136</v>
      </c>
      <c r="BT25" s="240" t="s">
        <v>134</v>
      </c>
      <c r="BU25" s="241">
        <f t="shared" si="68"/>
        <v>33918</v>
      </c>
      <c r="BV25" s="241">
        <f t="shared" si="69"/>
        <v>262000.4806</v>
      </c>
      <c r="BW25" s="241">
        <f t="shared" si="70"/>
        <v>8886.532302</v>
      </c>
      <c r="BX25" s="242"/>
      <c r="BY25" s="241">
        <f t="shared" si="71"/>
        <v>0</v>
      </c>
      <c r="BZ25" s="242"/>
      <c r="CA25" s="241">
        <f t="shared" ref="CA25:CB25" si="346">CA126+CA227+CA328+CA429</f>
        <v>0</v>
      </c>
      <c r="CB25" s="241">
        <f t="shared" si="346"/>
        <v>0</v>
      </c>
      <c r="CC25" s="241">
        <f t="shared" si="73"/>
        <v>8886.532302</v>
      </c>
      <c r="CD25" s="242">
        <v>0.224147321887</v>
      </c>
      <c r="CE25" s="243">
        <f t="shared" si="74"/>
        <v>1991.892416</v>
      </c>
      <c r="CF25" s="244">
        <f t="shared" si="75"/>
        <v>6894.639886</v>
      </c>
      <c r="CG25" s="236"/>
      <c r="CH25" s="238">
        <v>12.0</v>
      </c>
      <c r="CI25" s="239" t="s">
        <v>46</v>
      </c>
      <c r="CJ25" s="240" t="s">
        <v>136</v>
      </c>
      <c r="CK25" s="240" t="s">
        <v>134</v>
      </c>
      <c r="CL25" s="241">
        <f t="shared" si="76"/>
        <v>12504</v>
      </c>
      <c r="CM25" s="241">
        <f t="shared" si="77"/>
        <v>262000.4806</v>
      </c>
      <c r="CN25" s="241">
        <f t="shared" si="78"/>
        <v>3276.05401</v>
      </c>
      <c r="CO25" s="242"/>
      <c r="CP25" s="241">
        <f t="shared" si="79"/>
        <v>0</v>
      </c>
      <c r="CQ25" s="242"/>
      <c r="CR25" s="241">
        <f t="shared" ref="CR25:CS25" si="347">CR126+CR227+CR328+CR429</f>
        <v>0</v>
      </c>
      <c r="CS25" s="241">
        <f t="shared" si="347"/>
        <v>0</v>
      </c>
      <c r="CT25" s="241">
        <f t="shared" si="81"/>
        <v>3276.05401</v>
      </c>
      <c r="CU25" s="242">
        <v>0.224147321887</v>
      </c>
      <c r="CV25" s="243">
        <f t="shared" si="82"/>
        <v>734.3187326</v>
      </c>
      <c r="CW25" s="244">
        <f t="shared" si="83"/>
        <v>2541.735277</v>
      </c>
      <c r="CX25" s="236"/>
      <c r="CY25" s="238">
        <v>12.0</v>
      </c>
      <c r="CZ25" s="239" t="s">
        <v>46</v>
      </c>
      <c r="DA25" s="240" t="s">
        <v>136</v>
      </c>
      <c r="DB25" s="240" t="s">
        <v>134</v>
      </c>
      <c r="DC25" s="241">
        <f t="shared" si="84"/>
        <v>33319</v>
      </c>
      <c r="DD25" s="241">
        <f t="shared" si="85"/>
        <v>262000.4806</v>
      </c>
      <c r="DE25" s="241">
        <f t="shared" si="86"/>
        <v>8729.594014</v>
      </c>
      <c r="DF25" s="242"/>
      <c r="DG25" s="241">
        <f t="shared" si="87"/>
        <v>0</v>
      </c>
      <c r="DH25" s="242"/>
      <c r="DI25" s="241">
        <f t="shared" ref="DI25:DJ25" si="348">DI126+DI227+DI328+DI429</f>
        <v>0</v>
      </c>
      <c r="DJ25" s="241">
        <f t="shared" si="348"/>
        <v>0</v>
      </c>
      <c r="DK25" s="241">
        <f t="shared" si="89"/>
        <v>8729.594014</v>
      </c>
      <c r="DL25" s="242">
        <v>0.224147321887</v>
      </c>
      <c r="DM25" s="243">
        <f t="shared" si="90"/>
        <v>1956.715119</v>
      </c>
      <c r="DN25" s="244">
        <f t="shared" si="91"/>
        <v>6772.878895</v>
      </c>
      <c r="DO25" s="236"/>
      <c r="DP25" s="238">
        <v>12.0</v>
      </c>
      <c r="DQ25" s="239" t="s">
        <v>46</v>
      </c>
      <c r="DR25" s="240" t="s">
        <v>136</v>
      </c>
      <c r="DS25" s="240" t="s">
        <v>134</v>
      </c>
      <c r="DT25" s="241">
        <f t="shared" si="92"/>
        <v>14422</v>
      </c>
      <c r="DU25" s="241">
        <f t="shared" si="93"/>
        <v>262000.4806</v>
      </c>
      <c r="DV25" s="241">
        <f t="shared" si="94"/>
        <v>3778.570932</v>
      </c>
      <c r="DW25" s="242"/>
      <c r="DX25" s="241">
        <f t="shared" si="95"/>
        <v>0</v>
      </c>
      <c r="DY25" s="242"/>
      <c r="DZ25" s="241">
        <f t="shared" ref="DZ25:EA25" si="349">DZ126+DZ227+DZ328+DZ429</f>
        <v>0</v>
      </c>
      <c r="EA25" s="241">
        <f t="shared" si="349"/>
        <v>0</v>
      </c>
      <c r="EB25" s="241">
        <f t="shared" si="97"/>
        <v>3778.570932</v>
      </c>
      <c r="EC25" s="242">
        <v>0.224147321887</v>
      </c>
      <c r="ED25" s="243">
        <f t="shared" si="98"/>
        <v>846.9565549</v>
      </c>
      <c r="EE25" s="244">
        <f t="shared" si="99"/>
        <v>2931.614377</v>
      </c>
      <c r="EF25" s="236"/>
      <c r="EG25" s="238">
        <v>12.0</v>
      </c>
      <c r="EH25" s="239" t="s">
        <v>46</v>
      </c>
      <c r="EI25" s="240" t="s">
        <v>136</v>
      </c>
      <c r="EJ25" s="240" t="s">
        <v>134</v>
      </c>
      <c r="EK25" s="241">
        <f t="shared" si="100"/>
        <v>18744</v>
      </c>
      <c r="EL25" s="241">
        <f t="shared" si="101"/>
        <v>262000.4806</v>
      </c>
      <c r="EM25" s="241">
        <f t="shared" si="102"/>
        <v>4910.937009</v>
      </c>
      <c r="EN25" s="242"/>
      <c r="EO25" s="241">
        <f t="shared" si="103"/>
        <v>0</v>
      </c>
      <c r="EP25" s="242"/>
      <c r="EQ25" s="241">
        <f t="shared" ref="EQ25:ER25" si="350">EQ126+EQ227+EQ328+EQ429</f>
        <v>0</v>
      </c>
      <c r="ER25" s="241">
        <f t="shared" si="350"/>
        <v>0</v>
      </c>
      <c r="ES25" s="241">
        <f t="shared" si="105"/>
        <v>4910.937009</v>
      </c>
      <c r="ET25" s="242">
        <v>0.224147321887</v>
      </c>
      <c r="EU25" s="243">
        <f t="shared" si="106"/>
        <v>1100.773378</v>
      </c>
      <c r="EV25" s="244">
        <f t="shared" si="107"/>
        <v>3810.16363</v>
      </c>
      <c r="EW25" s="236"/>
      <c r="EX25" s="238">
        <v>12.0</v>
      </c>
      <c r="EY25" s="239" t="s">
        <v>46</v>
      </c>
      <c r="EZ25" s="240" t="s">
        <v>136</v>
      </c>
      <c r="FA25" s="240" t="s">
        <v>134</v>
      </c>
      <c r="FB25" s="241">
        <f t="shared" si="108"/>
        <v>18486</v>
      </c>
      <c r="FC25" s="241">
        <f t="shared" si="109"/>
        <v>262000.4806</v>
      </c>
      <c r="FD25" s="241">
        <f t="shared" si="110"/>
        <v>4843.340885</v>
      </c>
      <c r="FE25" s="242"/>
      <c r="FF25" s="241">
        <f t="shared" si="111"/>
        <v>0</v>
      </c>
      <c r="FG25" s="242"/>
      <c r="FH25" s="241">
        <f t="shared" ref="FH25:FI25" si="351">FH126+FH227+FH328+FH429</f>
        <v>0</v>
      </c>
      <c r="FI25" s="241">
        <f t="shared" si="351"/>
        <v>0</v>
      </c>
      <c r="FJ25" s="241">
        <f t="shared" si="113"/>
        <v>4843.340885</v>
      </c>
      <c r="FK25" s="242">
        <v>0.224147321887</v>
      </c>
      <c r="FL25" s="243">
        <f t="shared" si="114"/>
        <v>1085.621888</v>
      </c>
      <c r="FM25" s="244">
        <f t="shared" si="115"/>
        <v>3757.718997</v>
      </c>
      <c r="FN25" s="236"/>
      <c r="FO25" s="238">
        <v>12.0</v>
      </c>
      <c r="FP25" s="239" t="s">
        <v>46</v>
      </c>
      <c r="FQ25" s="240" t="s">
        <v>136</v>
      </c>
      <c r="FR25" s="240" t="s">
        <v>134</v>
      </c>
      <c r="FS25" s="241">
        <f t="shared" si="116"/>
        <v>17040</v>
      </c>
      <c r="FT25" s="241">
        <f t="shared" si="117"/>
        <v>262000.4806</v>
      </c>
      <c r="FU25" s="241">
        <f t="shared" si="118"/>
        <v>4464.48819</v>
      </c>
      <c r="FV25" s="242"/>
      <c r="FW25" s="241">
        <f t="shared" si="119"/>
        <v>0</v>
      </c>
      <c r="FX25" s="242"/>
      <c r="FY25" s="241">
        <f t="shared" ref="FY25:FZ25" si="352">FY126+FY227+FY328+FY429</f>
        <v>0</v>
      </c>
      <c r="FZ25" s="241">
        <f t="shared" si="352"/>
        <v>0</v>
      </c>
      <c r="GA25" s="241">
        <f t="shared" si="121"/>
        <v>4464.48819</v>
      </c>
      <c r="GB25" s="242">
        <v>0.224147321887</v>
      </c>
      <c r="GC25" s="243">
        <f t="shared" si="122"/>
        <v>1000.703071</v>
      </c>
      <c r="GD25" s="244">
        <f t="shared" si="123"/>
        <v>3463.785119</v>
      </c>
      <c r="GE25" s="236"/>
      <c r="GF25" s="238">
        <v>12.0</v>
      </c>
      <c r="GG25" s="239" t="s">
        <v>46</v>
      </c>
      <c r="GH25" s="240" t="s">
        <v>136</v>
      </c>
      <c r="GI25" s="240" t="s">
        <v>134</v>
      </c>
      <c r="GJ25" s="241">
        <f t="shared" si="124"/>
        <v>21827.36</v>
      </c>
      <c r="GK25" s="241">
        <f t="shared" si="125"/>
        <v>262000.4806</v>
      </c>
      <c r="GL25" s="241">
        <f t="shared" si="126"/>
        <v>5718.778811</v>
      </c>
      <c r="GM25" s="242"/>
      <c r="GN25" s="241">
        <f t="shared" si="127"/>
        <v>0</v>
      </c>
      <c r="GO25" s="242"/>
      <c r="GP25" s="241">
        <f t="shared" ref="GP25:GQ25" si="353">GP126+GP227+GP328+GP429</f>
        <v>0</v>
      </c>
      <c r="GQ25" s="241">
        <f t="shared" si="353"/>
        <v>0</v>
      </c>
      <c r="GR25" s="241">
        <f t="shared" si="129"/>
        <v>5718.778811</v>
      </c>
      <c r="GS25" s="242">
        <v>0.224147321887</v>
      </c>
      <c r="GT25" s="243">
        <f t="shared" si="130"/>
        <v>1281.848955</v>
      </c>
      <c r="GU25" s="244">
        <f t="shared" si="131"/>
        <v>4436.929856</v>
      </c>
      <c r="GV25" s="236"/>
      <c r="GW25" s="238">
        <v>12.0</v>
      </c>
      <c r="GX25" s="239" t="s">
        <v>46</v>
      </c>
      <c r="GY25" s="240" t="s">
        <v>136</v>
      </c>
      <c r="GZ25" s="240" t="s">
        <v>134</v>
      </c>
      <c r="HA25" s="241">
        <f t="shared" si="132"/>
        <v>24342.65</v>
      </c>
      <c r="HB25" s="241">
        <f t="shared" si="133"/>
        <v>262000.4806</v>
      </c>
      <c r="HC25" s="241">
        <f t="shared" si="134"/>
        <v>6377.786</v>
      </c>
      <c r="HD25" s="242"/>
      <c r="HE25" s="241">
        <f t="shared" si="135"/>
        <v>0</v>
      </c>
      <c r="HF25" s="242"/>
      <c r="HG25" s="241">
        <f t="shared" ref="HG25:HH25" si="354">HG126+HG227+HG328+HG429</f>
        <v>0</v>
      </c>
      <c r="HH25" s="241">
        <f t="shared" si="354"/>
        <v>0</v>
      </c>
      <c r="HI25" s="241">
        <f t="shared" si="137"/>
        <v>6377.786</v>
      </c>
      <c r="HJ25" s="242">
        <v>0.224147321887</v>
      </c>
      <c r="HK25" s="243">
        <f t="shared" si="138"/>
        <v>1429.563651</v>
      </c>
      <c r="HL25" s="244">
        <f t="shared" si="139"/>
        <v>4948.222348</v>
      </c>
      <c r="HM25" s="236"/>
      <c r="HN25" s="238">
        <v>12.0</v>
      </c>
      <c r="HO25" s="239" t="s">
        <v>46</v>
      </c>
      <c r="HP25" s="240" t="s">
        <v>136</v>
      </c>
      <c r="HQ25" s="240" t="s">
        <v>134</v>
      </c>
      <c r="HR25" s="241">
        <f t="shared" si="140"/>
        <v>23728.43</v>
      </c>
      <c r="HS25" s="241">
        <f t="shared" si="141"/>
        <v>262000.4806</v>
      </c>
      <c r="HT25" s="241">
        <f t="shared" si="142"/>
        <v>6216.860065</v>
      </c>
      <c r="HU25" s="242"/>
      <c r="HV25" s="241">
        <f t="shared" si="143"/>
        <v>0</v>
      </c>
      <c r="HW25" s="242"/>
      <c r="HX25" s="241">
        <f t="shared" ref="HX25:HY25" si="355">HX126+HX227+HX328+HX429</f>
        <v>0</v>
      </c>
      <c r="HY25" s="241">
        <f t="shared" si="355"/>
        <v>0</v>
      </c>
      <c r="HZ25" s="241">
        <f t="shared" si="145"/>
        <v>6216.860065</v>
      </c>
      <c r="IA25" s="242">
        <v>0.224147321887</v>
      </c>
      <c r="IB25" s="243">
        <f t="shared" si="146"/>
        <v>1393.492534</v>
      </c>
      <c r="IC25" s="244">
        <f t="shared" si="147"/>
        <v>4823.367531</v>
      </c>
      <c r="ID25" s="236"/>
      <c r="IE25" s="238">
        <v>12.0</v>
      </c>
      <c r="IF25" s="239" t="s">
        <v>46</v>
      </c>
      <c r="IG25" s="240" t="s">
        <v>136</v>
      </c>
      <c r="IH25" s="240" t="s">
        <v>134</v>
      </c>
      <c r="II25" s="241">
        <f t="shared" si="148"/>
        <v>25179.62</v>
      </c>
      <c r="IJ25" s="241">
        <f t="shared" si="149"/>
        <v>262000.4806</v>
      </c>
      <c r="IK25" s="241">
        <f t="shared" si="150"/>
        <v>6597.072542</v>
      </c>
      <c r="IL25" s="242"/>
      <c r="IM25" s="241">
        <f t="shared" si="151"/>
        <v>0</v>
      </c>
      <c r="IN25" s="242"/>
      <c r="IO25" s="241">
        <f t="shared" ref="IO25:IP25" si="356">IO126+IO227+IO328+IO429</f>
        <v>0</v>
      </c>
      <c r="IP25" s="241">
        <f t="shared" si="356"/>
        <v>0</v>
      </c>
      <c r="IQ25" s="241">
        <f t="shared" si="153"/>
        <v>6597.072542</v>
      </c>
      <c r="IR25" s="242">
        <v>0.224147321887</v>
      </c>
      <c r="IS25" s="243">
        <f t="shared" si="154"/>
        <v>1478.716143</v>
      </c>
      <c r="IT25" s="244">
        <f t="shared" si="155"/>
        <v>5118.356399</v>
      </c>
      <c r="IU25" s="236"/>
      <c r="IV25" s="238">
        <v>12.0</v>
      </c>
      <c r="IW25" s="239" t="s">
        <v>46</v>
      </c>
      <c r="IX25" s="240" t="s">
        <v>136</v>
      </c>
      <c r="IY25" s="240" t="s">
        <v>134</v>
      </c>
      <c r="IZ25" s="241">
        <f t="shared" si="156"/>
        <v>26479.23</v>
      </c>
      <c r="JA25" s="241">
        <f t="shared" si="157"/>
        <v>262000.4806</v>
      </c>
      <c r="JB25" s="241">
        <f t="shared" si="158"/>
        <v>6937.570987</v>
      </c>
      <c r="JC25" s="242"/>
      <c r="JD25" s="241">
        <f t="shared" si="159"/>
        <v>0</v>
      </c>
      <c r="JE25" s="242"/>
      <c r="JF25" s="241">
        <f t="shared" ref="JF25:JG25" si="357">JF126+JF227+JF328+JF429</f>
        <v>0</v>
      </c>
      <c r="JG25" s="241">
        <f t="shared" si="357"/>
        <v>0</v>
      </c>
      <c r="JH25" s="241">
        <f t="shared" si="161"/>
        <v>6937.570987</v>
      </c>
      <c r="JI25" s="242">
        <v>0.224147321887</v>
      </c>
      <c r="JJ25" s="243">
        <f t="shared" si="162"/>
        <v>1555.037957</v>
      </c>
      <c r="JK25" s="244">
        <f t="shared" si="163"/>
        <v>5382.53303</v>
      </c>
      <c r="JL25" s="236"/>
      <c r="JM25" s="238">
        <v>12.0</v>
      </c>
      <c r="JN25" s="239" t="s">
        <v>46</v>
      </c>
      <c r="JO25" s="240" t="s">
        <v>136</v>
      </c>
      <c r="JP25" s="240" t="s">
        <v>134</v>
      </c>
      <c r="JQ25" s="241">
        <f t="shared" si="164"/>
        <v>7148.84</v>
      </c>
      <c r="JR25" s="241">
        <f t="shared" si="165"/>
        <v>262000.4806</v>
      </c>
      <c r="JS25" s="241">
        <f t="shared" si="166"/>
        <v>1872.999516</v>
      </c>
      <c r="JT25" s="242"/>
      <c r="JU25" s="241">
        <f t="shared" si="167"/>
        <v>0</v>
      </c>
      <c r="JV25" s="242"/>
      <c r="JW25" s="241">
        <f t="shared" ref="JW25:JX25" si="358">JW126+JW227+JW328+JW429</f>
        <v>0</v>
      </c>
      <c r="JX25" s="241">
        <f t="shared" si="358"/>
        <v>0</v>
      </c>
      <c r="JY25" s="241">
        <f t="shared" si="169"/>
        <v>1872.999516</v>
      </c>
      <c r="JZ25" s="242">
        <v>0.224147321887</v>
      </c>
      <c r="KA25" s="243">
        <f t="shared" si="170"/>
        <v>419.8278254</v>
      </c>
      <c r="KB25" s="244">
        <f t="shared" si="171"/>
        <v>1453.171691</v>
      </c>
      <c r="KC25" s="236"/>
      <c r="KD25" s="238">
        <v>12.0</v>
      </c>
      <c r="KE25" s="239" t="s">
        <v>46</v>
      </c>
      <c r="KF25" s="240" t="s">
        <v>136</v>
      </c>
      <c r="KG25" s="240" t="s">
        <v>134</v>
      </c>
      <c r="KH25" s="241">
        <f t="shared" si="172"/>
        <v>0</v>
      </c>
      <c r="KI25" s="241" t="str">
        <f t="shared" si="173"/>
        <v>#DIV/0!</v>
      </c>
      <c r="KJ25" s="241">
        <f t="shared" si="174"/>
        <v>0</v>
      </c>
      <c r="KK25" s="242"/>
      <c r="KL25" s="241">
        <f t="shared" si="175"/>
        <v>0</v>
      </c>
      <c r="KM25" s="242"/>
      <c r="KN25" s="241">
        <f t="shared" ref="KN25:KO25" si="359">KN126+KN227+KN328+KN429</f>
        <v>0</v>
      </c>
      <c r="KO25" s="241">
        <f t="shared" si="359"/>
        <v>0</v>
      </c>
      <c r="KP25" s="241">
        <f t="shared" si="177"/>
        <v>0</v>
      </c>
      <c r="KQ25" s="242">
        <v>0.224147321887</v>
      </c>
      <c r="KR25" s="243">
        <f t="shared" si="178"/>
        <v>0</v>
      </c>
      <c r="KS25" s="244">
        <f t="shared" si="179"/>
        <v>0</v>
      </c>
      <c r="KT25" s="236"/>
      <c r="KU25" s="237"/>
    </row>
    <row r="26" ht="15.75" customHeight="1">
      <c r="A26" s="238">
        <v>13.0</v>
      </c>
      <c r="B26" s="239" t="s">
        <v>47</v>
      </c>
      <c r="C26" s="240" t="s">
        <v>135</v>
      </c>
      <c r="D26" s="240" t="s">
        <v>134</v>
      </c>
      <c r="E26" s="241">
        <f t="shared" si="36"/>
        <v>87231</v>
      </c>
      <c r="F26" s="241">
        <f t="shared" si="37"/>
        <v>300048.662</v>
      </c>
      <c r="G26" s="241">
        <f t="shared" si="38"/>
        <v>26173.54484</v>
      </c>
      <c r="H26" s="242"/>
      <c r="I26" s="241">
        <f t="shared" si="39"/>
        <v>0</v>
      </c>
      <c r="J26" s="242"/>
      <c r="K26" s="241">
        <f t="shared" ref="K26:L26" si="360">K127+K228+K329+K430</f>
        <v>0</v>
      </c>
      <c r="L26" s="241">
        <f t="shared" si="360"/>
        <v>0</v>
      </c>
      <c r="M26" s="241">
        <f t="shared" si="41"/>
        <v>26173.54484</v>
      </c>
      <c r="N26" s="242">
        <v>0.224147321887</v>
      </c>
      <c r="O26" s="243">
        <f t="shared" si="42"/>
        <v>5866.729979</v>
      </c>
      <c r="P26" s="244">
        <f t="shared" si="43"/>
        <v>20306.81486</v>
      </c>
      <c r="Q26" s="236"/>
      <c r="R26" s="238">
        <v>13.0</v>
      </c>
      <c r="S26" s="239" t="s">
        <v>47</v>
      </c>
      <c r="T26" s="240" t="s">
        <v>135</v>
      </c>
      <c r="U26" s="240" t="s">
        <v>134</v>
      </c>
      <c r="V26" s="241">
        <f t="shared" si="44"/>
        <v>44566</v>
      </c>
      <c r="W26" s="241">
        <f t="shared" si="45"/>
        <v>300048.662</v>
      </c>
      <c r="X26" s="241">
        <f t="shared" si="46"/>
        <v>13371.96867</v>
      </c>
      <c r="Y26" s="242"/>
      <c r="Z26" s="241">
        <f t="shared" si="47"/>
        <v>0</v>
      </c>
      <c r="AA26" s="242"/>
      <c r="AB26" s="241">
        <f t="shared" ref="AB26:AC26" si="361">AB127+AB228+AB329+AB430</f>
        <v>0</v>
      </c>
      <c r="AC26" s="241">
        <f t="shared" si="361"/>
        <v>0</v>
      </c>
      <c r="AD26" s="241">
        <f t="shared" si="49"/>
        <v>13371.96867</v>
      </c>
      <c r="AE26" s="242">
        <v>0.224147321887</v>
      </c>
      <c r="AF26" s="243">
        <f t="shared" si="50"/>
        <v>2997.290966</v>
      </c>
      <c r="AG26" s="244">
        <f t="shared" si="51"/>
        <v>10374.67771</v>
      </c>
      <c r="AH26" s="236"/>
      <c r="AI26" s="238">
        <v>13.0</v>
      </c>
      <c r="AJ26" s="239" t="s">
        <v>47</v>
      </c>
      <c r="AK26" s="240" t="s">
        <v>135</v>
      </c>
      <c r="AL26" s="240" t="s">
        <v>134</v>
      </c>
      <c r="AM26" s="241">
        <f t="shared" si="52"/>
        <v>56072</v>
      </c>
      <c r="AN26" s="241">
        <f t="shared" si="53"/>
        <v>300048.662</v>
      </c>
      <c r="AO26" s="241">
        <f t="shared" si="54"/>
        <v>16824.32858</v>
      </c>
      <c r="AP26" s="242"/>
      <c r="AQ26" s="241">
        <f t="shared" si="55"/>
        <v>0</v>
      </c>
      <c r="AR26" s="242"/>
      <c r="AS26" s="241">
        <f t="shared" ref="AS26:AT26" si="362">AS127+AS228+AS329+AS430</f>
        <v>0</v>
      </c>
      <c r="AT26" s="241">
        <f t="shared" si="362"/>
        <v>0</v>
      </c>
      <c r="AU26" s="241">
        <f t="shared" si="57"/>
        <v>16824.32858</v>
      </c>
      <c r="AV26" s="242">
        <v>0.224147321887</v>
      </c>
      <c r="AW26" s="243">
        <f t="shared" si="58"/>
        <v>3771.128193</v>
      </c>
      <c r="AX26" s="244">
        <f t="shared" si="59"/>
        <v>13053.20038</v>
      </c>
      <c r="AY26" s="236"/>
      <c r="AZ26" s="238">
        <v>13.0</v>
      </c>
      <c r="BA26" s="239" t="s">
        <v>47</v>
      </c>
      <c r="BB26" s="240" t="s">
        <v>135</v>
      </c>
      <c r="BC26" s="240" t="s">
        <v>134</v>
      </c>
      <c r="BD26" s="241">
        <f t="shared" si="60"/>
        <v>78202</v>
      </c>
      <c r="BE26" s="241">
        <f t="shared" si="61"/>
        <v>300048.662</v>
      </c>
      <c r="BF26" s="241">
        <f t="shared" si="62"/>
        <v>23464.40547</v>
      </c>
      <c r="BG26" s="242"/>
      <c r="BH26" s="241">
        <f t="shared" si="63"/>
        <v>0</v>
      </c>
      <c r="BI26" s="242"/>
      <c r="BJ26" s="241">
        <f t="shared" ref="BJ26:BK26" si="363">BJ127+BJ228+BJ329+BJ430</f>
        <v>0</v>
      </c>
      <c r="BK26" s="241">
        <f t="shared" si="363"/>
        <v>0</v>
      </c>
      <c r="BL26" s="241">
        <f t="shared" si="65"/>
        <v>23464.40547</v>
      </c>
      <c r="BM26" s="242">
        <v>0.224147321887</v>
      </c>
      <c r="BN26" s="243">
        <f t="shared" si="66"/>
        <v>5259.483645</v>
      </c>
      <c r="BO26" s="244">
        <f t="shared" si="67"/>
        <v>18204.92182</v>
      </c>
      <c r="BP26" s="236"/>
      <c r="BQ26" s="238">
        <v>13.0</v>
      </c>
      <c r="BR26" s="239" t="s">
        <v>47</v>
      </c>
      <c r="BS26" s="240" t="s">
        <v>135</v>
      </c>
      <c r="BT26" s="240" t="s">
        <v>134</v>
      </c>
      <c r="BU26" s="241">
        <f t="shared" si="68"/>
        <v>72755</v>
      </c>
      <c r="BV26" s="241">
        <f t="shared" si="69"/>
        <v>300048.662</v>
      </c>
      <c r="BW26" s="241">
        <f t="shared" si="70"/>
        <v>21830.04041</v>
      </c>
      <c r="BX26" s="242"/>
      <c r="BY26" s="241">
        <f t="shared" si="71"/>
        <v>0</v>
      </c>
      <c r="BZ26" s="242"/>
      <c r="CA26" s="241">
        <f t="shared" ref="CA26:CB26" si="364">CA127+CA228+CA329+CA430</f>
        <v>0</v>
      </c>
      <c r="CB26" s="241">
        <f t="shared" si="364"/>
        <v>0</v>
      </c>
      <c r="CC26" s="241">
        <f t="shared" si="73"/>
        <v>21830.04041</v>
      </c>
      <c r="CD26" s="242">
        <v>0.224147321887</v>
      </c>
      <c r="CE26" s="243">
        <f t="shared" si="74"/>
        <v>4893.145094</v>
      </c>
      <c r="CF26" s="244">
        <f t="shared" si="75"/>
        <v>16936.89531</v>
      </c>
      <c r="CG26" s="236"/>
      <c r="CH26" s="238">
        <v>13.0</v>
      </c>
      <c r="CI26" s="239" t="s">
        <v>47</v>
      </c>
      <c r="CJ26" s="240" t="s">
        <v>135</v>
      </c>
      <c r="CK26" s="240" t="s">
        <v>134</v>
      </c>
      <c r="CL26" s="241">
        <f t="shared" si="76"/>
        <v>33560</v>
      </c>
      <c r="CM26" s="241">
        <f t="shared" si="77"/>
        <v>300048.662</v>
      </c>
      <c r="CN26" s="241">
        <f t="shared" si="78"/>
        <v>10069.6331</v>
      </c>
      <c r="CO26" s="242"/>
      <c r="CP26" s="241">
        <f t="shared" si="79"/>
        <v>0</v>
      </c>
      <c r="CQ26" s="242"/>
      <c r="CR26" s="241">
        <f t="shared" ref="CR26:CS26" si="365">CR127+CR228+CR329+CR430</f>
        <v>0</v>
      </c>
      <c r="CS26" s="241">
        <f t="shared" si="365"/>
        <v>0</v>
      </c>
      <c r="CT26" s="241">
        <f t="shared" si="81"/>
        <v>10069.6331</v>
      </c>
      <c r="CU26" s="242">
        <v>0.224147321887</v>
      </c>
      <c r="CV26" s="243">
        <f t="shared" si="82"/>
        <v>2257.081291</v>
      </c>
      <c r="CW26" s="244">
        <f t="shared" si="83"/>
        <v>7812.551806</v>
      </c>
      <c r="CX26" s="236"/>
      <c r="CY26" s="238">
        <v>13.0</v>
      </c>
      <c r="CZ26" s="239" t="s">
        <v>47</v>
      </c>
      <c r="DA26" s="240" t="s">
        <v>135</v>
      </c>
      <c r="DB26" s="240" t="s">
        <v>134</v>
      </c>
      <c r="DC26" s="241">
        <f t="shared" si="84"/>
        <v>63776</v>
      </c>
      <c r="DD26" s="241">
        <f t="shared" si="85"/>
        <v>300048.662</v>
      </c>
      <c r="DE26" s="241">
        <f t="shared" si="86"/>
        <v>19135.90347</v>
      </c>
      <c r="DF26" s="242"/>
      <c r="DG26" s="241">
        <f t="shared" si="87"/>
        <v>0</v>
      </c>
      <c r="DH26" s="242"/>
      <c r="DI26" s="241">
        <f t="shared" ref="DI26:DJ26" si="366">DI127+DI228+DI329+DI430</f>
        <v>0</v>
      </c>
      <c r="DJ26" s="241">
        <f t="shared" si="366"/>
        <v>0</v>
      </c>
      <c r="DK26" s="241">
        <f t="shared" si="89"/>
        <v>19135.90347</v>
      </c>
      <c r="DL26" s="242">
        <v>0.224147321887</v>
      </c>
      <c r="DM26" s="243">
        <f t="shared" si="90"/>
        <v>4289.261514</v>
      </c>
      <c r="DN26" s="244">
        <f t="shared" si="91"/>
        <v>14846.64195</v>
      </c>
      <c r="DO26" s="236"/>
      <c r="DP26" s="238">
        <v>13.0</v>
      </c>
      <c r="DQ26" s="239" t="s">
        <v>47</v>
      </c>
      <c r="DR26" s="240" t="s">
        <v>135</v>
      </c>
      <c r="DS26" s="240" t="s">
        <v>134</v>
      </c>
      <c r="DT26" s="241">
        <f t="shared" si="92"/>
        <v>24534</v>
      </c>
      <c r="DU26" s="241">
        <f t="shared" si="93"/>
        <v>300048.662</v>
      </c>
      <c r="DV26" s="241">
        <f t="shared" si="94"/>
        <v>7361.393874</v>
      </c>
      <c r="DW26" s="242"/>
      <c r="DX26" s="241">
        <f t="shared" si="95"/>
        <v>0</v>
      </c>
      <c r="DY26" s="242"/>
      <c r="DZ26" s="241">
        <f t="shared" ref="DZ26:EA26" si="367">DZ127+DZ228+DZ329+DZ430</f>
        <v>0</v>
      </c>
      <c r="EA26" s="241">
        <f t="shared" si="367"/>
        <v>0</v>
      </c>
      <c r="EB26" s="241">
        <f t="shared" si="97"/>
        <v>7361.393874</v>
      </c>
      <c r="EC26" s="242">
        <v>0.224147321887</v>
      </c>
      <c r="ED26" s="243">
        <f t="shared" si="98"/>
        <v>1650.036722</v>
      </c>
      <c r="EE26" s="244">
        <f t="shared" si="99"/>
        <v>5711.357152</v>
      </c>
      <c r="EF26" s="236"/>
      <c r="EG26" s="238">
        <v>13.0</v>
      </c>
      <c r="EH26" s="239" t="s">
        <v>47</v>
      </c>
      <c r="EI26" s="240" t="s">
        <v>135</v>
      </c>
      <c r="EJ26" s="240" t="s">
        <v>134</v>
      </c>
      <c r="EK26" s="241">
        <f t="shared" si="100"/>
        <v>32385</v>
      </c>
      <c r="EL26" s="241">
        <f t="shared" si="101"/>
        <v>300048.662</v>
      </c>
      <c r="EM26" s="241">
        <f t="shared" si="102"/>
        <v>9717.07592</v>
      </c>
      <c r="EN26" s="242"/>
      <c r="EO26" s="241">
        <f t="shared" si="103"/>
        <v>0</v>
      </c>
      <c r="EP26" s="242"/>
      <c r="EQ26" s="241">
        <f t="shared" ref="EQ26:ER26" si="368">EQ127+EQ228+EQ329+EQ430</f>
        <v>0</v>
      </c>
      <c r="ER26" s="241">
        <f t="shared" si="368"/>
        <v>0</v>
      </c>
      <c r="ES26" s="241">
        <f t="shared" si="105"/>
        <v>9717.07592</v>
      </c>
      <c r="ET26" s="242">
        <v>0.224147321887</v>
      </c>
      <c r="EU26" s="243">
        <f t="shared" si="106"/>
        <v>2178.056544</v>
      </c>
      <c r="EV26" s="244">
        <f t="shared" si="107"/>
        <v>7539.019376</v>
      </c>
      <c r="EW26" s="236"/>
      <c r="EX26" s="238">
        <v>13.0</v>
      </c>
      <c r="EY26" s="239" t="s">
        <v>47</v>
      </c>
      <c r="EZ26" s="240" t="s">
        <v>135</v>
      </c>
      <c r="FA26" s="240" t="s">
        <v>134</v>
      </c>
      <c r="FB26" s="241">
        <f t="shared" si="108"/>
        <v>35932</v>
      </c>
      <c r="FC26" s="241">
        <f t="shared" si="109"/>
        <v>300048.662</v>
      </c>
      <c r="FD26" s="241">
        <f t="shared" si="110"/>
        <v>10781.34852</v>
      </c>
      <c r="FE26" s="242"/>
      <c r="FF26" s="241">
        <f t="shared" si="111"/>
        <v>0</v>
      </c>
      <c r="FG26" s="242"/>
      <c r="FH26" s="241">
        <f t="shared" ref="FH26:FI26" si="369">FH127+FH228+FH329+FH430</f>
        <v>0</v>
      </c>
      <c r="FI26" s="241">
        <f t="shared" si="369"/>
        <v>0</v>
      </c>
      <c r="FJ26" s="241">
        <f t="shared" si="113"/>
        <v>10781.34852</v>
      </c>
      <c r="FK26" s="242">
        <v>0.224147321887</v>
      </c>
      <c r="FL26" s="243">
        <f t="shared" si="114"/>
        <v>2416.610398</v>
      </c>
      <c r="FM26" s="244">
        <f t="shared" si="115"/>
        <v>8364.738126</v>
      </c>
      <c r="FN26" s="236"/>
      <c r="FO26" s="238">
        <v>13.0</v>
      </c>
      <c r="FP26" s="239" t="s">
        <v>47</v>
      </c>
      <c r="FQ26" s="240" t="s">
        <v>135</v>
      </c>
      <c r="FR26" s="240" t="s">
        <v>134</v>
      </c>
      <c r="FS26" s="241">
        <f t="shared" si="116"/>
        <v>33384.5</v>
      </c>
      <c r="FT26" s="241">
        <f t="shared" si="117"/>
        <v>300048.662</v>
      </c>
      <c r="FU26" s="241">
        <f t="shared" si="118"/>
        <v>10016.97456</v>
      </c>
      <c r="FV26" s="242"/>
      <c r="FW26" s="241">
        <f t="shared" si="119"/>
        <v>0</v>
      </c>
      <c r="FX26" s="242"/>
      <c r="FY26" s="241">
        <f t="shared" ref="FY26:FZ26" si="370">FY127+FY228+FY329+FY430</f>
        <v>0</v>
      </c>
      <c r="FZ26" s="241">
        <f t="shared" si="370"/>
        <v>0</v>
      </c>
      <c r="GA26" s="241">
        <f t="shared" si="121"/>
        <v>10016.97456</v>
      </c>
      <c r="GB26" s="242">
        <v>0.224147321887</v>
      </c>
      <c r="GC26" s="243">
        <f t="shared" si="122"/>
        <v>2245.27802</v>
      </c>
      <c r="GD26" s="244">
        <f t="shared" si="123"/>
        <v>7771.696537</v>
      </c>
      <c r="GE26" s="236"/>
      <c r="GF26" s="238">
        <v>13.0</v>
      </c>
      <c r="GG26" s="239" t="s">
        <v>47</v>
      </c>
      <c r="GH26" s="240" t="s">
        <v>135</v>
      </c>
      <c r="GI26" s="240" t="s">
        <v>134</v>
      </c>
      <c r="GJ26" s="241">
        <f t="shared" si="124"/>
        <v>39510.4</v>
      </c>
      <c r="GK26" s="241">
        <f t="shared" si="125"/>
        <v>300048.662</v>
      </c>
      <c r="GL26" s="241">
        <f t="shared" si="126"/>
        <v>11855.04266</v>
      </c>
      <c r="GM26" s="242"/>
      <c r="GN26" s="241">
        <f t="shared" si="127"/>
        <v>0</v>
      </c>
      <c r="GO26" s="242"/>
      <c r="GP26" s="241">
        <f t="shared" ref="GP26:GQ26" si="371">GP127+GP228+GP329+GP430</f>
        <v>0</v>
      </c>
      <c r="GQ26" s="241">
        <f t="shared" si="371"/>
        <v>0</v>
      </c>
      <c r="GR26" s="241">
        <f t="shared" si="129"/>
        <v>11855.04266</v>
      </c>
      <c r="GS26" s="242">
        <v>0.224147321887</v>
      </c>
      <c r="GT26" s="243">
        <f t="shared" si="130"/>
        <v>2657.276062</v>
      </c>
      <c r="GU26" s="244">
        <f t="shared" si="131"/>
        <v>9197.766594</v>
      </c>
      <c r="GV26" s="236"/>
      <c r="GW26" s="238">
        <v>13.0</v>
      </c>
      <c r="GX26" s="239" t="s">
        <v>47</v>
      </c>
      <c r="GY26" s="240" t="s">
        <v>135</v>
      </c>
      <c r="GZ26" s="240" t="s">
        <v>134</v>
      </c>
      <c r="HA26" s="241">
        <f t="shared" si="132"/>
        <v>43148.77</v>
      </c>
      <c r="HB26" s="241">
        <f t="shared" si="133"/>
        <v>300048.662</v>
      </c>
      <c r="HC26" s="241">
        <f t="shared" si="134"/>
        <v>12946.73071</v>
      </c>
      <c r="HD26" s="242"/>
      <c r="HE26" s="241">
        <f t="shared" si="135"/>
        <v>0</v>
      </c>
      <c r="HF26" s="242"/>
      <c r="HG26" s="241">
        <f t="shared" ref="HG26:HH26" si="372">HG127+HG228+HG329+HG430</f>
        <v>0</v>
      </c>
      <c r="HH26" s="241">
        <f t="shared" si="372"/>
        <v>0</v>
      </c>
      <c r="HI26" s="241">
        <f t="shared" si="137"/>
        <v>12946.73071</v>
      </c>
      <c r="HJ26" s="242">
        <v>0.224147321887</v>
      </c>
      <c r="HK26" s="243">
        <f t="shared" si="138"/>
        <v>2901.975015</v>
      </c>
      <c r="HL26" s="244">
        <f t="shared" si="139"/>
        <v>10044.75569</v>
      </c>
      <c r="HM26" s="236"/>
      <c r="HN26" s="238">
        <v>13.0</v>
      </c>
      <c r="HO26" s="239" t="s">
        <v>47</v>
      </c>
      <c r="HP26" s="240" t="s">
        <v>135</v>
      </c>
      <c r="HQ26" s="240" t="s">
        <v>134</v>
      </c>
      <c r="HR26" s="241">
        <f t="shared" si="140"/>
        <v>39798.23</v>
      </c>
      <c r="HS26" s="241">
        <f t="shared" si="141"/>
        <v>300048.662</v>
      </c>
      <c r="HT26" s="241">
        <f t="shared" si="142"/>
        <v>11941.40566</v>
      </c>
      <c r="HU26" s="242"/>
      <c r="HV26" s="241">
        <f t="shared" si="143"/>
        <v>0</v>
      </c>
      <c r="HW26" s="242"/>
      <c r="HX26" s="241">
        <f t="shared" ref="HX26:HY26" si="373">HX127+HX228+HX329+HX430</f>
        <v>0</v>
      </c>
      <c r="HY26" s="241">
        <f t="shared" si="373"/>
        <v>0</v>
      </c>
      <c r="HZ26" s="241">
        <f t="shared" si="145"/>
        <v>11941.40566</v>
      </c>
      <c r="IA26" s="242">
        <v>0.224147321887</v>
      </c>
      <c r="IB26" s="243">
        <f t="shared" si="146"/>
        <v>2676.634099</v>
      </c>
      <c r="IC26" s="244">
        <f t="shared" si="147"/>
        <v>9264.771563</v>
      </c>
      <c r="ID26" s="236"/>
      <c r="IE26" s="238">
        <v>13.0</v>
      </c>
      <c r="IF26" s="239" t="s">
        <v>47</v>
      </c>
      <c r="IG26" s="240" t="s">
        <v>135</v>
      </c>
      <c r="IH26" s="240" t="s">
        <v>134</v>
      </c>
      <c r="II26" s="241">
        <f t="shared" si="148"/>
        <v>41814.56</v>
      </c>
      <c r="IJ26" s="241">
        <f t="shared" si="149"/>
        <v>300048.662</v>
      </c>
      <c r="IK26" s="241">
        <f t="shared" si="150"/>
        <v>12546.40278</v>
      </c>
      <c r="IL26" s="242"/>
      <c r="IM26" s="241">
        <f t="shared" si="151"/>
        <v>0</v>
      </c>
      <c r="IN26" s="242"/>
      <c r="IO26" s="241">
        <f t="shared" ref="IO26:IP26" si="374">IO127+IO228+IO329+IO430</f>
        <v>0</v>
      </c>
      <c r="IP26" s="241">
        <f t="shared" si="374"/>
        <v>0</v>
      </c>
      <c r="IQ26" s="241">
        <f t="shared" si="153"/>
        <v>12546.40278</v>
      </c>
      <c r="IR26" s="242">
        <v>0.224147321887</v>
      </c>
      <c r="IS26" s="243">
        <f t="shared" si="154"/>
        <v>2812.242583</v>
      </c>
      <c r="IT26" s="244">
        <f t="shared" si="155"/>
        <v>9734.160198</v>
      </c>
      <c r="IU26" s="236"/>
      <c r="IV26" s="238">
        <v>13.0</v>
      </c>
      <c r="IW26" s="239" t="s">
        <v>47</v>
      </c>
      <c r="IX26" s="240" t="s">
        <v>135</v>
      </c>
      <c r="IY26" s="240" t="s">
        <v>134</v>
      </c>
      <c r="IZ26" s="241">
        <f t="shared" si="156"/>
        <v>46924.01</v>
      </c>
      <c r="JA26" s="241">
        <f t="shared" si="157"/>
        <v>300048.662</v>
      </c>
      <c r="JB26" s="241">
        <f t="shared" si="158"/>
        <v>14079.48642</v>
      </c>
      <c r="JC26" s="242"/>
      <c r="JD26" s="241">
        <f t="shared" si="159"/>
        <v>0</v>
      </c>
      <c r="JE26" s="242"/>
      <c r="JF26" s="241">
        <f t="shared" ref="JF26:JG26" si="375">JF127+JF228+JF329+JF430</f>
        <v>0</v>
      </c>
      <c r="JG26" s="241">
        <f t="shared" si="375"/>
        <v>0</v>
      </c>
      <c r="JH26" s="241">
        <f t="shared" si="161"/>
        <v>14079.48642</v>
      </c>
      <c r="JI26" s="242">
        <v>0.224147321887</v>
      </c>
      <c r="JJ26" s="243">
        <f t="shared" si="162"/>
        <v>3155.879174</v>
      </c>
      <c r="JK26" s="244">
        <f t="shared" si="163"/>
        <v>10923.60724</v>
      </c>
      <c r="JL26" s="236"/>
      <c r="JM26" s="238">
        <v>13.0</v>
      </c>
      <c r="JN26" s="239" t="s">
        <v>47</v>
      </c>
      <c r="JO26" s="240" t="s">
        <v>135</v>
      </c>
      <c r="JP26" s="240" t="s">
        <v>134</v>
      </c>
      <c r="JQ26" s="241">
        <f t="shared" si="164"/>
        <v>12951.51</v>
      </c>
      <c r="JR26" s="241">
        <f t="shared" si="165"/>
        <v>300048.662</v>
      </c>
      <c r="JS26" s="241">
        <f t="shared" si="166"/>
        <v>3886.083247</v>
      </c>
      <c r="JT26" s="242"/>
      <c r="JU26" s="241">
        <f t="shared" si="167"/>
        <v>0</v>
      </c>
      <c r="JV26" s="242"/>
      <c r="JW26" s="241">
        <f t="shared" ref="JW26:JX26" si="376">JW127+JW228+JW329+JW430</f>
        <v>0</v>
      </c>
      <c r="JX26" s="241">
        <f t="shared" si="376"/>
        <v>0</v>
      </c>
      <c r="JY26" s="241">
        <f t="shared" si="169"/>
        <v>3886.083247</v>
      </c>
      <c r="JZ26" s="242">
        <v>0.224147321887</v>
      </c>
      <c r="KA26" s="243">
        <f t="shared" si="170"/>
        <v>871.0551524</v>
      </c>
      <c r="KB26" s="244">
        <f t="shared" si="171"/>
        <v>3015.028094</v>
      </c>
      <c r="KC26" s="236"/>
      <c r="KD26" s="238">
        <v>13.0</v>
      </c>
      <c r="KE26" s="239" t="s">
        <v>47</v>
      </c>
      <c r="KF26" s="240" t="s">
        <v>135</v>
      </c>
      <c r="KG26" s="240" t="s">
        <v>134</v>
      </c>
      <c r="KH26" s="241">
        <f t="shared" si="172"/>
        <v>0</v>
      </c>
      <c r="KI26" s="241" t="str">
        <f t="shared" si="173"/>
        <v>#DIV/0!</v>
      </c>
      <c r="KJ26" s="241">
        <f t="shared" si="174"/>
        <v>0</v>
      </c>
      <c r="KK26" s="242"/>
      <c r="KL26" s="241">
        <f t="shared" si="175"/>
        <v>0</v>
      </c>
      <c r="KM26" s="242"/>
      <c r="KN26" s="241">
        <f t="shared" ref="KN26:KO26" si="377">KN127+KN228+KN329+KN430</f>
        <v>0</v>
      </c>
      <c r="KO26" s="241">
        <f t="shared" si="377"/>
        <v>0</v>
      </c>
      <c r="KP26" s="241">
        <f t="shared" si="177"/>
        <v>0</v>
      </c>
      <c r="KQ26" s="242">
        <v>0.224147321887</v>
      </c>
      <c r="KR26" s="243">
        <f t="shared" si="178"/>
        <v>0</v>
      </c>
      <c r="KS26" s="244">
        <f t="shared" si="179"/>
        <v>0</v>
      </c>
      <c r="KT26" s="236"/>
      <c r="KU26" s="237"/>
    </row>
    <row r="27" ht="15.75" customHeight="1">
      <c r="A27" s="238">
        <v>14.0</v>
      </c>
      <c r="B27" s="239" t="s">
        <v>48</v>
      </c>
      <c r="C27" s="240" t="s">
        <v>135</v>
      </c>
      <c r="D27" s="240" t="s">
        <v>134</v>
      </c>
      <c r="E27" s="241">
        <f t="shared" si="36"/>
        <v>42126</v>
      </c>
      <c r="F27" s="241">
        <f t="shared" si="37"/>
        <v>302329.8087</v>
      </c>
      <c r="G27" s="241">
        <f t="shared" si="38"/>
        <v>12735.94552</v>
      </c>
      <c r="H27" s="242"/>
      <c r="I27" s="241">
        <f t="shared" si="39"/>
        <v>0</v>
      </c>
      <c r="J27" s="242"/>
      <c r="K27" s="241">
        <f t="shared" ref="K27:L27" si="378">K128+K229+K330+K431</f>
        <v>0</v>
      </c>
      <c r="L27" s="241">
        <f t="shared" si="378"/>
        <v>0</v>
      </c>
      <c r="M27" s="241">
        <f t="shared" si="41"/>
        <v>12735.94552</v>
      </c>
      <c r="N27" s="242">
        <v>0.224147321887</v>
      </c>
      <c r="O27" s="243">
        <f t="shared" si="42"/>
        <v>2854.72808</v>
      </c>
      <c r="P27" s="244">
        <f t="shared" si="43"/>
        <v>9881.217439</v>
      </c>
      <c r="Q27" s="236"/>
      <c r="R27" s="238">
        <v>14.0</v>
      </c>
      <c r="S27" s="239" t="s">
        <v>48</v>
      </c>
      <c r="T27" s="240" t="s">
        <v>135</v>
      </c>
      <c r="U27" s="240" t="s">
        <v>134</v>
      </c>
      <c r="V27" s="241">
        <f t="shared" si="44"/>
        <v>35436</v>
      </c>
      <c r="W27" s="241">
        <f t="shared" si="45"/>
        <v>302329.8087</v>
      </c>
      <c r="X27" s="241">
        <f t="shared" si="46"/>
        <v>10713.3591</v>
      </c>
      <c r="Y27" s="242"/>
      <c r="Z27" s="241">
        <f t="shared" si="47"/>
        <v>0</v>
      </c>
      <c r="AA27" s="242"/>
      <c r="AB27" s="241">
        <f t="shared" ref="AB27:AC27" si="379">AB128+AB229+AB330+AB431</f>
        <v>0</v>
      </c>
      <c r="AC27" s="241">
        <f t="shared" si="379"/>
        <v>0</v>
      </c>
      <c r="AD27" s="241">
        <f t="shared" si="49"/>
        <v>10713.3591</v>
      </c>
      <c r="AE27" s="242">
        <v>0.224147321887</v>
      </c>
      <c r="AF27" s="243">
        <f t="shared" si="50"/>
        <v>2401.370751</v>
      </c>
      <c r="AG27" s="244">
        <f t="shared" si="51"/>
        <v>8311.988349</v>
      </c>
      <c r="AH27" s="236"/>
      <c r="AI27" s="238">
        <v>14.0</v>
      </c>
      <c r="AJ27" s="239" t="s">
        <v>48</v>
      </c>
      <c r="AK27" s="240" t="s">
        <v>135</v>
      </c>
      <c r="AL27" s="240" t="s">
        <v>134</v>
      </c>
      <c r="AM27" s="241">
        <f t="shared" si="52"/>
        <v>43197</v>
      </c>
      <c r="AN27" s="241">
        <f t="shared" si="53"/>
        <v>302329.8087</v>
      </c>
      <c r="AO27" s="241">
        <f t="shared" si="54"/>
        <v>13059.74074</v>
      </c>
      <c r="AP27" s="242"/>
      <c r="AQ27" s="241">
        <f t="shared" si="55"/>
        <v>0</v>
      </c>
      <c r="AR27" s="242"/>
      <c r="AS27" s="241">
        <f t="shared" ref="AS27:AT27" si="380">AS128+AS229+AS330+AS431</f>
        <v>0</v>
      </c>
      <c r="AT27" s="241">
        <f t="shared" si="380"/>
        <v>0</v>
      </c>
      <c r="AU27" s="241">
        <f t="shared" si="57"/>
        <v>13059.74074</v>
      </c>
      <c r="AV27" s="242">
        <v>0.224147321887</v>
      </c>
      <c r="AW27" s="243">
        <f t="shared" si="58"/>
        <v>2927.305912</v>
      </c>
      <c r="AX27" s="244">
        <f t="shared" si="59"/>
        <v>10132.43483</v>
      </c>
      <c r="AY27" s="236"/>
      <c r="AZ27" s="238">
        <v>14.0</v>
      </c>
      <c r="BA27" s="239" t="s">
        <v>48</v>
      </c>
      <c r="BB27" s="240" t="s">
        <v>135</v>
      </c>
      <c r="BC27" s="240" t="s">
        <v>134</v>
      </c>
      <c r="BD27" s="241">
        <f t="shared" si="60"/>
        <v>59658</v>
      </c>
      <c r="BE27" s="241">
        <f t="shared" si="61"/>
        <v>302329.8087</v>
      </c>
      <c r="BF27" s="241">
        <f t="shared" si="62"/>
        <v>18036.39172</v>
      </c>
      <c r="BG27" s="242"/>
      <c r="BH27" s="241">
        <f t="shared" si="63"/>
        <v>0</v>
      </c>
      <c r="BI27" s="242"/>
      <c r="BJ27" s="241">
        <f t="shared" ref="BJ27:BK27" si="381">BJ128+BJ229+BJ330+BJ431</f>
        <v>0</v>
      </c>
      <c r="BK27" s="241">
        <f t="shared" si="381"/>
        <v>0</v>
      </c>
      <c r="BL27" s="241">
        <f t="shared" si="65"/>
        <v>18036.39172</v>
      </c>
      <c r="BM27" s="242">
        <v>0.224147321887</v>
      </c>
      <c r="BN27" s="243">
        <f t="shared" si="66"/>
        <v>4042.808902</v>
      </c>
      <c r="BO27" s="244">
        <f t="shared" si="67"/>
        <v>13993.58282</v>
      </c>
      <c r="BP27" s="236"/>
      <c r="BQ27" s="238">
        <v>14.0</v>
      </c>
      <c r="BR27" s="239" t="s">
        <v>48</v>
      </c>
      <c r="BS27" s="240" t="s">
        <v>135</v>
      </c>
      <c r="BT27" s="240" t="s">
        <v>134</v>
      </c>
      <c r="BU27" s="241">
        <f t="shared" si="68"/>
        <v>59772</v>
      </c>
      <c r="BV27" s="241">
        <f t="shared" si="69"/>
        <v>302329.8087</v>
      </c>
      <c r="BW27" s="241">
        <f t="shared" si="70"/>
        <v>18070.85732</v>
      </c>
      <c r="BX27" s="242"/>
      <c r="BY27" s="241">
        <f t="shared" si="71"/>
        <v>0</v>
      </c>
      <c r="BZ27" s="242"/>
      <c r="CA27" s="241">
        <f t="shared" ref="CA27:CB27" si="382">CA128+CA229+CA330+CA431</f>
        <v>0</v>
      </c>
      <c r="CB27" s="241">
        <f t="shared" si="382"/>
        <v>0</v>
      </c>
      <c r="CC27" s="241">
        <f t="shared" si="73"/>
        <v>18070.85732</v>
      </c>
      <c r="CD27" s="242">
        <v>0.224147321887</v>
      </c>
      <c r="CE27" s="243">
        <f t="shared" si="74"/>
        <v>4050.534273</v>
      </c>
      <c r="CF27" s="244">
        <f t="shared" si="75"/>
        <v>14020.32305</v>
      </c>
      <c r="CG27" s="236"/>
      <c r="CH27" s="238">
        <v>14.0</v>
      </c>
      <c r="CI27" s="239" t="s">
        <v>48</v>
      </c>
      <c r="CJ27" s="240" t="s">
        <v>135</v>
      </c>
      <c r="CK27" s="240" t="s">
        <v>134</v>
      </c>
      <c r="CL27" s="241">
        <f t="shared" si="76"/>
        <v>25695</v>
      </c>
      <c r="CM27" s="241">
        <f t="shared" si="77"/>
        <v>302329.8087</v>
      </c>
      <c r="CN27" s="241">
        <f t="shared" si="78"/>
        <v>7768.364433</v>
      </c>
      <c r="CO27" s="242"/>
      <c r="CP27" s="241">
        <f t="shared" si="79"/>
        <v>0</v>
      </c>
      <c r="CQ27" s="242"/>
      <c r="CR27" s="241">
        <f t="shared" ref="CR27:CS27" si="383">CR128+CR229+CR330+CR431</f>
        <v>0</v>
      </c>
      <c r="CS27" s="241">
        <f t="shared" si="383"/>
        <v>0</v>
      </c>
      <c r="CT27" s="241">
        <f t="shared" si="81"/>
        <v>7768.364433</v>
      </c>
      <c r="CU27" s="242">
        <v>0.224147321887</v>
      </c>
      <c r="CV27" s="243">
        <f t="shared" si="82"/>
        <v>1741.258083</v>
      </c>
      <c r="CW27" s="244">
        <f t="shared" si="83"/>
        <v>6027.10635</v>
      </c>
      <c r="CX27" s="236"/>
      <c r="CY27" s="238">
        <v>14.0</v>
      </c>
      <c r="CZ27" s="239" t="s">
        <v>48</v>
      </c>
      <c r="DA27" s="240" t="s">
        <v>135</v>
      </c>
      <c r="DB27" s="240" t="s">
        <v>134</v>
      </c>
      <c r="DC27" s="241">
        <f t="shared" si="84"/>
        <v>52084</v>
      </c>
      <c r="DD27" s="241">
        <f t="shared" si="85"/>
        <v>302329.8087</v>
      </c>
      <c r="DE27" s="241">
        <f t="shared" si="86"/>
        <v>15746.54575</v>
      </c>
      <c r="DF27" s="242"/>
      <c r="DG27" s="241">
        <f t="shared" si="87"/>
        <v>0</v>
      </c>
      <c r="DH27" s="242"/>
      <c r="DI27" s="241">
        <f t="shared" ref="DI27:DJ27" si="384">DI128+DI229+DI330+DI431</f>
        <v>0</v>
      </c>
      <c r="DJ27" s="241">
        <f t="shared" si="384"/>
        <v>0</v>
      </c>
      <c r="DK27" s="241">
        <f t="shared" si="89"/>
        <v>15746.54575</v>
      </c>
      <c r="DL27" s="242">
        <v>0.224147321887</v>
      </c>
      <c r="DM27" s="243">
        <f t="shared" si="90"/>
        <v>3529.54606</v>
      </c>
      <c r="DN27" s="244">
        <f t="shared" si="91"/>
        <v>12216.99969</v>
      </c>
      <c r="DO27" s="236"/>
      <c r="DP27" s="238">
        <v>14.0</v>
      </c>
      <c r="DQ27" s="239" t="s">
        <v>48</v>
      </c>
      <c r="DR27" s="240" t="s">
        <v>135</v>
      </c>
      <c r="DS27" s="240" t="s">
        <v>134</v>
      </c>
      <c r="DT27" s="241">
        <f t="shared" si="92"/>
        <v>17606</v>
      </c>
      <c r="DU27" s="241">
        <f t="shared" si="93"/>
        <v>302329.8087</v>
      </c>
      <c r="DV27" s="241">
        <f t="shared" si="94"/>
        <v>5322.818611</v>
      </c>
      <c r="DW27" s="242"/>
      <c r="DX27" s="241">
        <f t="shared" si="95"/>
        <v>0</v>
      </c>
      <c r="DY27" s="242"/>
      <c r="DZ27" s="241">
        <f t="shared" ref="DZ27:EA27" si="385">DZ128+DZ229+DZ330+DZ431</f>
        <v>0</v>
      </c>
      <c r="EA27" s="241">
        <f t="shared" si="385"/>
        <v>0</v>
      </c>
      <c r="EB27" s="241">
        <f t="shared" si="97"/>
        <v>5322.818611</v>
      </c>
      <c r="EC27" s="242">
        <v>0.224147321887</v>
      </c>
      <c r="ED27" s="243">
        <f t="shared" si="98"/>
        <v>1193.095537</v>
      </c>
      <c r="EE27" s="244">
        <f t="shared" si="99"/>
        <v>4129.723075</v>
      </c>
      <c r="EF27" s="236"/>
      <c r="EG27" s="238">
        <v>14.0</v>
      </c>
      <c r="EH27" s="239" t="s">
        <v>48</v>
      </c>
      <c r="EI27" s="240" t="s">
        <v>135</v>
      </c>
      <c r="EJ27" s="240" t="s">
        <v>134</v>
      </c>
      <c r="EK27" s="241">
        <f t="shared" si="100"/>
        <v>19107</v>
      </c>
      <c r="EL27" s="241">
        <f t="shared" si="101"/>
        <v>302329.8087</v>
      </c>
      <c r="EM27" s="241">
        <f t="shared" si="102"/>
        <v>5776.615654</v>
      </c>
      <c r="EN27" s="242"/>
      <c r="EO27" s="241">
        <f t="shared" si="103"/>
        <v>0</v>
      </c>
      <c r="EP27" s="242"/>
      <c r="EQ27" s="241">
        <f t="shared" ref="EQ27:ER27" si="386">EQ128+EQ229+EQ330+EQ431</f>
        <v>0</v>
      </c>
      <c r="ER27" s="241">
        <f t="shared" si="386"/>
        <v>0</v>
      </c>
      <c r="ES27" s="241">
        <f t="shared" si="105"/>
        <v>5776.615654</v>
      </c>
      <c r="ET27" s="242">
        <v>0.224147321887</v>
      </c>
      <c r="EU27" s="243">
        <f t="shared" si="106"/>
        <v>1294.812928</v>
      </c>
      <c r="EV27" s="244">
        <f t="shared" si="107"/>
        <v>4481.802726</v>
      </c>
      <c r="EW27" s="236"/>
      <c r="EX27" s="238">
        <v>14.0</v>
      </c>
      <c r="EY27" s="239" t="s">
        <v>48</v>
      </c>
      <c r="EZ27" s="240" t="s">
        <v>135</v>
      </c>
      <c r="FA27" s="240" t="s">
        <v>134</v>
      </c>
      <c r="FB27" s="241">
        <f t="shared" si="108"/>
        <v>22217</v>
      </c>
      <c r="FC27" s="241">
        <f t="shared" si="109"/>
        <v>302329.8087</v>
      </c>
      <c r="FD27" s="241">
        <f t="shared" si="110"/>
        <v>6716.861359</v>
      </c>
      <c r="FE27" s="242"/>
      <c r="FF27" s="241">
        <f t="shared" si="111"/>
        <v>0</v>
      </c>
      <c r="FG27" s="242"/>
      <c r="FH27" s="241">
        <f t="shared" ref="FH27:FI27" si="387">FH128+FH229+FH330+FH431</f>
        <v>0</v>
      </c>
      <c r="FI27" s="241">
        <f t="shared" si="387"/>
        <v>0</v>
      </c>
      <c r="FJ27" s="241">
        <f t="shared" si="113"/>
        <v>6716.861359</v>
      </c>
      <c r="FK27" s="242">
        <v>0.224147321887</v>
      </c>
      <c r="FL27" s="243">
        <f t="shared" si="114"/>
        <v>1505.566485</v>
      </c>
      <c r="FM27" s="244">
        <f t="shared" si="115"/>
        <v>5211.294874</v>
      </c>
      <c r="FN27" s="236"/>
      <c r="FO27" s="238">
        <v>14.0</v>
      </c>
      <c r="FP27" s="239" t="s">
        <v>48</v>
      </c>
      <c r="FQ27" s="240" t="s">
        <v>135</v>
      </c>
      <c r="FR27" s="240" t="s">
        <v>134</v>
      </c>
      <c r="FS27" s="241">
        <f t="shared" si="116"/>
        <v>20874</v>
      </c>
      <c r="FT27" s="241">
        <f t="shared" si="117"/>
        <v>302329.8087</v>
      </c>
      <c r="FU27" s="241">
        <f t="shared" si="118"/>
        <v>6310.832426</v>
      </c>
      <c r="FV27" s="242"/>
      <c r="FW27" s="241">
        <f t="shared" si="119"/>
        <v>0</v>
      </c>
      <c r="FX27" s="242"/>
      <c r="FY27" s="241">
        <f t="shared" ref="FY27:FZ27" si="388">FY128+FY229+FY330+FY431</f>
        <v>0</v>
      </c>
      <c r="FZ27" s="241">
        <f t="shared" si="388"/>
        <v>0</v>
      </c>
      <c r="GA27" s="241">
        <f t="shared" si="121"/>
        <v>6310.832426</v>
      </c>
      <c r="GB27" s="242">
        <v>0.224147321887</v>
      </c>
      <c r="GC27" s="243">
        <f t="shared" si="122"/>
        <v>1414.556187</v>
      </c>
      <c r="GD27" s="244">
        <f t="shared" si="123"/>
        <v>4896.276239</v>
      </c>
      <c r="GE27" s="236"/>
      <c r="GF27" s="238">
        <v>14.0</v>
      </c>
      <c r="GG27" s="239" t="s">
        <v>48</v>
      </c>
      <c r="GH27" s="240" t="s">
        <v>135</v>
      </c>
      <c r="GI27" s="240" t="s">
        <v>134</v>
      </c>
      <c r="GJ27" s="241">
        <f t="shared" si="124"/>
        <v>24384.72</v>
      </c>
      <c r="GK27" s="241">
        <f t="shared" si="125"/>
        <v>302329.8087</v>
      </c>
      <c r="GL27" s="241">
        <f t="shared" si="126"/>
        <v>7372.227732</v>
      </c>
      <c r="GM27" s="242"/>
      <c r="GN27" s="241">
        <f t="shared" si="127"/>
        <v>0</v>
      </c>
      <c r="GO27" s="242"/>
      <c r="GP27" s="241">
        <f t="shared" ref="GP27:GQ27" si="389">GP128+GP229+GP330+GP431</f>
        <v>0</v>
      </c>
      <c r="GQ27" s="241">
        <f t="shared" si="389"/>
        <v>0</v>
      </c>
      <c r="GR27" s="241">
        <f t="shared" si="129"/>
        <v>7372.227732</v>
      </c>
      <c r="GS27" s="242">
        <v>0.224147321887</v>
      </c>
      <c r="GT27" s="243">
        <f t="shared" si="130"/>
        <v>1652.465102</v>
      </c>
      <c r="GU27" s="244">
        <f t="shared" si="131"/>
        <v>5719.762629</v>
      </c>
      <c r="GV27" s="236"/>
      <c r="GW27" s="238">
        <v>14.0</v>
      </c>
      <c r="GX27" s="239" t="s">
        <v>48</v>
      </c>
      <c r="GY27" s="240" t="s">
        <v>135</v>
      </c>
      <c r="GZ27" s="240" t="s">
        <v>134</v>
      </c>
      <c r="HA27" s="241">
        <f t="shared" si="132"/>
        <v>26812.48</v>
      </c>
      <c r="HB27" s="241">
        <f t="shared" si="133"/>
        <v>302329.8087</v>
      </c>
      <c r="HC27" s="241">
        <f t="shared" si="134"/>
        <v>8106.211948</v>
      </c>
      <c r="HD27" s="242"/>
      <c r="HE27" s="241">
        <f t="shared" si="135"/>
        <v>0</v>
      </c>
      <c r="HF27" s="242"/>
      <c r="HG27" s="241">
        <f t="shared" ref="HG27:HH27" si="390">HG128+HG229+HG330+HG431</f>
        <v>0</v>
      </c>
      <c r="HH27" s="241">
        <f t="shared" si="390"/>
        <v>0</v>
      </c>
      <c r="HI27" s="241">
        <f t="shared" si="137"/>
        <v>8106.211948</v>
      </c>
      <c r="HJ27" s="242">
        <v>0.224147321887</v>
      </c>
      <c r="HK27" s="243">
        <f t="shared" si="138"/>
        <v>1816.985699</v>
      </c>
      <c r="HL27" s="244">
        <f t="shared" si="139"/>
        <v>6289.226249</v>
      </c>
      <c r="HM27" s="236"/>
      <c r="HN27" s="238">
        <v>14.0</v>
      </c>
      <c r="HO27" s="239" t="s">
        <v>48</v>
      </c>
      <c r="HP27" s="240" t="s">
        <v>135</v>
      </c>
      <c r="HQ27" s="240" t="s">
        <v>134</v>
      </c>
      <c r="HR27" s="241">
        <f t="shared" si="140"/>
        <v>26316.37</v>
      </c>
      <c r="HS27" s="241">
        <f t="shared" si="141"/>
        <v>302329.8087</v>
      </c>
      <c r="HT27" s="241">
        <f t="shared" si="142"/>
        <v>7956.223106</v>
      </c>
      <c r="HU27" s="242"/>
      <c r="HV27" s="241">
        <f t="shared" si="143"/>
        <v>0</v>
      </c>
      <c r="HW27" s="242"/>
      <c r="HX27" s="241">
        <f t="shared" ref="HX27:HY27" si="391">HX128+HX229+HX330+HX431</f>
        <v>0</v>
      </c>
      <c r="HY27" s="241">
        <f t="shared" si="391"/>
        <v>0</v>
      </c>
      <c r="HZ27" s="241">
        <f t="shared" si="145"/>
        <v>7956.223106</v>
      </c>
      <c r="IA27" s="242">
        <v>0.224147321887</v>
      </c>
      <c r="IB27" s="243">
        <f t="shared" si="146"/>
        <v>1783.366102</v>
      </c>
      <c r="IC27" s="244">
        <f t="shared" si="147"/>
        <v>6172.857005</v>
      </c>
      <c r="ID27" s="236"/>
      <c r="IE27" s="238">
        <v>14.0</v>
      </c>
      <c r="IF27" s="239" t="s">
        <v>48</v>
      </c>
      <c r="IG27" s="240" t="s">
        <v>135</v>
      </c>
      <c r="IH27" s="240" t="s">
        <v>134</v>
      </c>
      <c r="II27" s="241">
        <f t="shared" si="148"/>
        <v>26852.15</v>
      </c>
      <c r="IJ27" s="241">
        <f t="shared" si="149"/>
        <v>302329.8087</v>
      </c>
      <c r="IK27" s="241">
        <f t="shared" si="150"/>
        <v>8118.205371</v>
      </c>
      <c r="IL27" s="242"/>
      <c r="IM27" s="241">
        <f t="shared" si="151"/>
        <v>0</v>
      </c>
      <c r="IN27" s="242"/>
      <c r="IO27" s="241">
        <f t="shared" ref="IO27:IP27" si="392">IO128+IO229+IO330+IO431</f>
        <v>0</v>
      </c>
      <c r="IP27" s="241">
        <f t="shared" si="392"/>
        <v>0</v>
      </c>
      <c r="IQ27" s="241">
        <f t="shared" si="153"/>
        <v>8118.205371</v>
      </c>
      <c r="IR27" s="242">
        <v>0.224147321887</v>
      </c>
      <c r="IS27" s="243">
        <f t="shared" si="154"/>
        <v>1819.673993</v>
      </c>
      <c r="IT27" s="244">
        <f t="shared" si="155"/>
        <v>6298.531379</v>
      </c>
      <c r="IU27" s="236"/>
      <c r="IV27" s="238">
        <v>14.0</v>
      </c>
      <c r="IW27" s="239" t="s">
        <v>48</v>
      </c>
      <c r="IX27" s="240" t="s">
        <v>135</v>
      </c>
      <c r="IY27" s="240" t="s">
        <v>134</v>
      </c>
      <c r="IZ27" s="241">
        <f t="shared" si="156"/>
        <v>29193.47</v>
      </c>
      <c r="JA27" s="241">
        <f t="shared" si="157"/>
        <v>302329.8087</v>
      </c>
      <c r="JB27" s="241">
        <f t="shared" si="158"/>
        <v>8826.056199</v>
      </c>
      <c r="JC27" s="242"/>
      <c r="JD27" s="241">
        <f t="shared" si="159"/>
        <v>0</v>
      </c>
      <c r="JE27" s="242"/>
      <c r="JF27" s="241">
        <f t="shared" ref="JF27:JG27" si="393">JF128+JF229+JF330+JF431</f>
        <v>0</v>
      </c>
      <c r="JG27" s="241">
        <f t="shared" si="393"/>
        <v>0</v>
      </c>
      <c r="JH27" s="241">
        <f t="shared" si="161"/>
        <v>8826.056199</v>
      </c>
      <c r="JI27" s="242">
        <v>0.224147321887</v>
      </c>
      <c r="JJ27" s="243">
        <f t="shared" si="162"/>
        <v>1978.33686</v>
      </c>
      <c r="JK27" s="244">
        <f t="shared" si="163"/>
        <v>6847.719339</v>
      </c>
      <c r="JL27" s="236"/>
      <c r="JM27" s="238">
        <v>14.0</v>
      </c>
      <c r="JN27" s="239" t="s">
        <v>48</v>
      </c>
      <c r="JO27" s="240" t="s">
        <v>135</v>
      </c>
      <c r="JP27" s="240" t="s">
        <v>134</v>
      </c>
      <c r="JQ27" s="241">
        <f t="shared" si="164"/>
        <v>4688.17</v>
      </c>
      <c r="JR27" s="241">
        <f t="shared" si="165"/>
        <v>302329.8087</v>
      </c>
      <c r="JS27" s="241">
        <f t="shared" si="166"/>
        <v>1417.373539</v>
      </c>
      <c r="JT27" s="242"/>
      <c r="JU27" s="241">
        <f t="shared" si="167"/>
        <v>0</v>
      </c>
      <c r="JV27" s="242"/>
      <c r="JW27" s="241">
        <f t="shared" ref="JW27:JX27" si="394">JW128+JW229+JW330+JW431</f>
        <v>0</v>
      </c>
      <c r="JX27" s="241">
        <f t="shared" si="394"/>
        <v>0</v>
      </c>
      <c r="JY27" s="241">
        <f t="shared" si="169"/>
        <v>1417.373539</v>
      </c>
      <c r="JZ27" s="242">
        <v>0.224147321887</v>
      </c>
      <c r="KA27" s="243">
        <f t="shared" si="170"/>
        <v>317.7004829</v>
      </c>
      <c r="KB27" s="244">
        <f t="shared" si="171"/>
        <v>1099.673056</v>
      </c>
      <c r="KC27" s="236"/>
      <c r="KD27" s="238">
        <v>14.0</v>
      </c>
      <c r="KE27" s="239" t="s">
        <v>48</v>
      </c>
      <c r="KF27" s="240" t="s">
        <v>135</v>
      </c>
      <c r="KG27" s="240" t="s">
        <v>134</v>
      </c>
      <c r="KH27" s="241">
        <f t="shared" si="172"/>
        <v>0</v>
      </c>
      <c r="KI27" s="241" t="str">
        <f t="shared" si="173"/>
        <v>#DIV/0!</v>
      </c>
      <c r="KJ27" s="241">
        <f t="shared" si="174"/>
        <v>0</v>
      </c>
      <c r="KK27" s="242"/>
      <c r="KL27" s="241">
        <f t="shared" si="175"/>
        <v>0</v>
      </c>
      <c r="KM27" s="242"/>
      <c r="KN27" s="241">
        <f t="shared" ref="KN27:KO27" si="395">KN128+KN229+KN330+KN431</f>
        <v>0</v>
      </c>
      <c r="KO27" s="241">
        <f t="shared" si="395"/>
        <v>0</v>
      </c>
      <c r="KP27" s="241">
        <f t="shared" si="177"/>
        <v>0</v>
      </c>
      <c r="KQ27" s="242">
        <v>0.224147321887</v>
      </c>
      <c r="KR27" s="243">
        <f t="shared" si="178"/>
        <v>0</v>
      </c>
      <c r="KS27" s="244">
        <f t="shared" si="179"/>
        <v>0</v>
      </c>
      <c r="KT27" s="236"/>
      <c r="KU27" s="237"/>
    </row>
    <row r="28" ht="15.75" customHeight="1">
      <c r="A28" s="238">
        <v>15.0</v>
      </c>
      <c r="B28" s="239" t="s">
        <v>49</v>
      </c>
      <c r="C28" s="240" t="s">
        <v>133</v>
      </c>
      <c r="D28" s="240" t="s">
        <v>134</v>
      </c>
      <c r="E28" s="241">
        <f t="shared" si="36"/>
        <v>0</v>
      </c>
      <c r="F28" s="241" t="str">
        <f t="shared" si="37"/>
        <v>#DIV/0!</v>
      </c>
      <c r="G28" s="241">
        <f t="shared" si="38"/>
        <v>0</v>
      </c>
      <c r="H28" s="242"/>
      <c r="I28" s="241">
        <f t="shared" si="39"/>
        <v>0</v>
      </c>
      <c r="J28" s="242"/>
      <c r="K28" s="241">
        <f t="shared" ref="K28:L28" si="396">K129+K230+K331+K432</f>
        <v>0</v>
      </c>
      <c r="L28" s="241">
        <f t="shared" si="396"/>
        <v>0</v>
      </c>
      <c r="M28" s="241">
        <f t="shared" si="41"/>
        <v>0</v>
      </c>
      <c r="N28" s="242">
        <v>0.224147321887</v>
      </c>
      <c r="O28" s="243">
        <f t="shared" si="42"/>
        <v>0</v>
      </c>
      <c r="P28" s="244">
        <f t="shared" si="43"/>
        <v>0</v>
      </c>
      <c r="Q28" s="236"/>
      <c r="R28" s="238">
        <v>15.0</v>
      </c>
      <c r="S28" s="239" t="s">
        <v>49</v>
      </c>
      <c r="T28" s="240" t="s">
        <v>133</v>
      </c>
      <c r="U28" s="240" t="s">
        <v>134</v>
      </c>
      <c r="V28" s="241">
        <f t="shared" si="44"/>
        <v>0</v>
      </c>
      <c r="W28" s="241" t="str">
        <f t="shared" si="45"/>
        <v>#DIV/0!</v>
      </c>
      <c r="X28" s="241">
        <f t="shared" si="46"/>
        <v>0</v>
      </c>
      <c r="Y28" s="242"/>
      <c r="Z28" s="241">
        <f t="shared" si="47"/>
        <v>0</v>
      </c>
      <c r="AA28" s="242"/>
      <c r="AB28" s="241">
        <f t="shared" ref="AB28:AC28" si="397">AB129+AB230+AB331+AB432</f>
        <v>0</v>
      </c>
      <c r="AC28" s="241">
        <f t="shared" si="397"/>
        <v>0</v>
      </c>
      <c r="AD28" s="241">
        <f t="shared" si="49"/>
        <v>0</v>
      </c>
      <c r="AE28" s="242">
        <v>0.224147321887</v>
      </c>
      <c r="AF28" s="243">
        <f t="shared" si="50"/>
        <v>0</v>
      </c>
      <c r="AG28" s="244">
        <f t="shared" si="51"/>
        <v>0</v>
      </c>
      <c r="AH28" s="236"/>
      <c r="AI28" s="238">
        <v>15.0</v>
      </c>
      <c r="AJ28" s="239" t="s">
        <v>49</v>
      </c>
      <c r="AK28" s="240" t="s">
        <v>133</v>
      </c>
      <c r="AL28" s="240" t="s">
        <v>134</v>
      </c>
      <c r="AM28" s="241">
        <f t="shared" si="52"/>
        <v>0</v>
      </c>
      <c r="AN28" s="241" t="str">
        <f t="shared" si="53"/>
        <v>#DIV/0!</v>
      </c>
      <c r="AO28" s="241">
        <f t="shared" si="54"/>
        <v>0</v>
      </c>
      <c r="AP28" s="242"/>
      <c r="AQ28" s="241">
        <f t="shared" si="55"/>
        <v>0</v>
      </c>
      <c r="AR28" s="242"/>
      <c r="AS28" s="241">
        <f t="shared" ref="AS28:AT28" si="398">AS129+AS230+AS331+AS432</f>
        <v>0</v>
      </c>
      <c r="AT28" s="241">
        <f t="shared" si="398"/>
        <v>0</v>
      </c>
      <c r="AU28" s="241">
        <f t="shared" si="57"/>
        <v>0</v>
      </c>
      <c r="AV28" s="242">
        <v>0.224147321887</v>
      </c>
      <c r="AW28" s="243">
        <f t="shared" si="58"/>
        <v>0</v>
      </c>
      <c r="AX28" s="244">
        <f t="shared" si="59"/>
        <v>0</v>
      </c>
      <c r="AY28" s="236"/>
      <c r="AZ28" s="238">
        <v>15.0</v>
      </c>
      <c r="BA28" s="239" t="s">
        <v>49</v>
      </c>
      <c r="BB28" s="240" t="s">
        <v>133</v>
      </c>
      <c r="BC28" s="240" t="s">
        <v>134</v>
      </c>
      <c r="BD28" s="241">
        <f t="shared" si="60"/>
        <v>0</v>
      </c>
      <c r="BE28" s="241" t="str">
        <f t="shared" si="61"/>
        <v>#DIV/0!</v>
      </c>
      <c r="BF28" s="241">
        <f t="shared" si="62"/>
        <v>0</v>
      </c>
      <c r="BG28" s="242"/>
      <c r="BH28" s="241">
        <f t="shared" si="63"/>
        <v>0</v>
      </c>
      <c r="BI28" s="242"/>
      <c r="BJ28" s="241">
        <f t="shared" ref="BJ28:BK28" si="399">BJ129+BJ230+BJ331+BJ432</f>
        <v>0</v>
      </c>
      <c r="BK28" s="241">
        <f t="shared" si="399"/>
        <v>0</v>
      </c>
      <c r="BL28" s="241">
        <f t="shared" si="65"/>
        <v>0</v>
      </c>
      <c r="BM28" s="242">
        <v>0.224147321887</v>
      </c>
      <c r="BN28" s="243">
        <f t="shared" si="66"/>
        <v>0</v>
      </c>
      <c r="BO28" s="244">
        <f t="shared" si="67"/>
        <v>0</v>
      </c>
      <c r="BP28" s="236"/>
      <c r="BQ28" s="238">
        <v>15.0</v>
      </c>
      <c r="BR28" s="239" t="s">
        <v>49</v>
      </c>
      <c r="BS28" s="240" t="s">
        <v>133</v>
      </c>
      <c r="BT28" s="240" t="s">
        <v>134</v>
      </c>
      <c r="BU28" s="241">
        <f t="shared" si="68"/>
        <v>0</v>
      </c>
      <c r="BV28" s="241" t="str">
        <f t="shared" si="69"/>
        <v>#DIV/0!</v>
      </c>
      <c r="BW28" s="241">
        <f t="shared" si="70"/>
        <v>0</v>
      </c>
      <c r="BX28" s="242"/>
      <c r="BY28" s="241">
        <f t="shared" si="71"/>
        <v>0</v>
      </c>
      <c r="BZ28" s="242"/>
      <c r="CA28" s="241">
        <f t="shared" ref="CA28:CB28" si="400">CA129+CA230+CA331+CA432</f>
        <v>0</v>
      </c>
      <c r="CB28" s="241">
        <f t="shared" si="400"/>
        <v>0</v>
      </c>
      <c r="CC28" s="241">
        <f t="shared" si="73"/>
        <v>0</v>
      </c>
      <c r="CD28" s="242">
        <v>0.224147321887</v>
      </c>
      <c r="CE28" s="243">
        <f t="shared" si="74"/>
        <v>0</v>
      </c>
      <c r="CF28" s="244">
        <f t="shared" si="75"/>
        <v>0</v>
      </c>
      <c r="CG28" s="236"/>
      <c r="CH28" s="238">
        <v>15.0</v>
      </c>
      <c r="CI28" s="239" t="s">
        <v>49</v>
      </c>
      <c r="CJ28" s="240" t="s">
        <v>133</v>
      </c>
      <c r="CK28" s="240" t="s">
        <v>134</v>
      </c>
      <c r="CL28" s="241">
        <f t="shared" si="76"/>
        <v>0</v>
      </c>
      <c r="CM28" s="241" t="str">
        <f t="shared" si="77"/>
        <v>#DIV/0!</v>
      </c>
      <c r="CN28" s="241">
        <f t="shared" si="78"/>
        <v>0</v>
      </c>
      <c r="CO28" s="242"/>
      <c r="CP28" s="241">
        <f t="shared" si="79"/>
        <v>0</v>
      </c>
      <c r="CQ28" s="242"/>
      <c r="CR28" s="241">
        <f t="shared" ref="CR28:CS28" si="401">CR129+CR230+CR331+CR432</f>
        <v>0</v>
      </c>
      <c r="CS28" s="241">
        <f t="shared" si="401"/>
        <v>0</v>
      </c>
      <c r="CT28" s="241">
        <f t="shared" si="81"/>
        <v>0</v>
      </c>
      <c r="CU28" s="242">
        <v>0.224147321887</v>
      </c>
      <c r="CV28" s="243">
        <f t="shared" si="82"/>
        <v>0</v>
      </c>
      <c r="CW28" s="244">
        <f t="shared" si="83"/>
        <v>0</v>
      </c>
      <c r="CX28" s="236"/>
      <c r="CY28" s="238">
        <v>15.0</v>
      </c>
      <c r="CZ28" s="239" t="s">
        <v>49</v>
      </c>
      <c r="DA28" s="240" t="s">
        <v>133</v>
      </c>
      <c r="DB28" s="240" t="s">
        <v>134</v>
      </c>
      <c r="DC28" s="241">
        <f t="shared" si="84"/>
        <v>2</v>
      </c>
      <c r="DD28" s="241">
        <f t="shared" si="85"/>
        <v>0</v>
      </c>
      <c r="DE28" s="241">
        <f t="shared" si="86"/>
        <v>0</v>
      </c>
      <c r="DF28" s="242"/>
      <c r="DG28" s="241">
        <f t="shared" si="87"/>
        <v>0</v>
      </c>
      <c r="DH28" s="242"/>
      <c r="DI28" s="241">
        <f t="shared" ref="DI28:DJ28" si="402">DI129+DI230+DI331+DI432</f>
        <v>0</v>
      </c>
      <c r="DJ28" s="241">
        <f t="shared" si="402"/>
        <v>0</v>
      </c>
      <c r="DK28" s="241">
        <f t="shared" si="89"/>
        <v>0</v>
      </c>
      <c r="DL28" s="242">
        <v>0.224147321887</v>
      </c>
      <c r="DM28" s="243">
        <f t="shared" si="90"/>
        <v>0</v>
      </c>
      <c r="DN28" s="244">
        <f t="shared" si="91"/>
        <v>0</v>
      </c>
      <c r="DO28" s="236"/>
      <c r="DP28" s="238">
        <v>15.0</v>
      </c>
      <c r="DQ28" s="239" t="s">
        <v>49</v>
      </c>
      <c r="DR28" s="240" t="s">
        <v>133</v>
      </c>
      <c r="DS28" s="240" t="s">
        <v>134</v>
      </c>
      <c r="DT28" s="241">
        <f t="shared" si="92"/>
        <v>1</v>
      </c>
      <c r="DU28" s="241">
        <f t="shared" si="93"/>
        <v>0</v>
      </c>
      <c r="DV28" s="241">
        <f t="shared" si="94"/>
        <v>0</v>
      </c>
      <c r="DW28" s="242"/>
      <c r="DX28" s="241">
        <f t="shared" si="95"/>
        <v>0</v>
      </c>
      <c r="DY28" s="242"/>
      <c r="DZ28" s="241">
        <f t="shared" ref="DZ28:EA28" si="403">DZ129+DZ230+DZ331+DZ432</f>
        <v>0</v>
      </c>
      <c r="EA28" s="241">
        <f t="shared" si="403"/>
        <v>0</v>
      </c>
      <c r="EB28" s="241">
        <f t="shared" si="97"/>
        <v>0</v>
      </c>
      <c r="EC28" s="242">
        <v>0.224147321887</v>
      </c>
      <c r="ED28" s="243">
        <f t="shared" si="98"/>
        <v>0</v>
      </c>
      <c r="EE28" s="244">
        <f t="shared" si="99"/>
        <v>0</v>
      </c>
      <c r="EF28" s="236"/>
      <c r="EG28" s="238">
        <v>15.0</v>
      </c>
      <c r="EH28" s="239" t="s">
        <v>49</v>
      </c>
      <c r="EI28" s="240" t="s">
        <v>133</v>
      </c>
      <c r="EJ28" s="240" t="s">
        <v>134</v>
      </c>
      <c r="EK28" s="241">
        <f t="shared" si="100"/>
        <v>0</v>
      </c>
      <c r="EL28" s="241" t="str">
        <f t="shared" si="101"/>
        <v>#DIV/0!</v>
      </c>
      <c r="EM28" s="241">
        <f t="shared" si="102"/>
        <v>0</v>
      </c>
      <c r="EN28" s="242"/>
      <c r="EO28" s="241">
        <f t="shared" si="103"/>
        <v>0</v>
      </c>
      <c r="EP28" s="242"/>
      <c r="EQ28" s="241">
        <f t="shared" ref="EQ28:ER28" si="404">EQ129+EQ230+EQ331+EQ432</f>
        <v>0</v>
      </c>
      <c r="ER28" s="241">
        <f t="shared" si="404"/>
        <v>0</v>
      </c>
      <c r="ES28" s="241">
        <f t="shared" si="105"/>
        <v>0</v>
      </c>
      <c r="ET28" s="242">
        <v>0.224147321887</v>
      </c>
      <c r="EU28" s="243">
        <f t="shared" si="106"/>
        <v>0</v>
      </c>
      <c r="EV28" s="244">
        <f t="shared" si="107"/>
        <v>0</v>
      </c>
      <c r="EW28" s="236"/>
      <c r="EX28" s="238">
        <v>15.0</v>
      </c>
      <c r="EY28" s="239" t="s">
        <v>49</v>
      </c>
      <c r="EZ28" s="240" t="s">
        <v>133</v>
      </c>
      <c r="FA28" s="240" t="s">
        <v>134</v>
      </c>
      <c r="FB28" s="241">
        <f t="shared" si="108"/>
        <v>0</v>
      </c>
      <c r="FC28" s="241" t="str">
        <f t="shared" si="109"/>
        <v>#DIV/0!</v>
      </c>
      <c r="FD28" s="241">
        <f t="shared" si="110"/>
        <v>0</v>
      </c>
      <c r="FE28" s="242"/>
      <c r="FF28" s="241">
        <f t="shared" si="111"/>
        <v>0</v>
      </c>
      <c r="FG28" s="242"/>
      <c r="FH28" s="241">
        <f t="shared" ref="FH28:FI28" si="405">FH129+FH230+FH331+FH432</f>
        <v>0</v>
      </c>
      <c r="FI28" s="241">
        <f t="shared" si="405"/>
        <v>0</v>
      </c>
      <c r="FJ28" s="241">
        <f t="shared" si="113"/>
        <v>0</v>
      </c>
      <c r="FK28" s="242">
        <v>0.224147321887</v>
      </c>
      <c r="FL28" s="243">
        <f t="shared" si="114"/>
        <v>0</v>
      </c>
      <c r="FM28" s="244">
        <f t="shared" si="115"/>
        <v>0</v>
      </c>
      <c r="FN28" s="236"/>
      <c r="FO28" s="238">
        <v>15.0</v>
      </c>
      <c r="FP28" s="239" t="s">
        <v>49</v>
      </c>
      <c r="FQ28" s="240" t="s">
        <v>133</v>
      </c>
      <c r="FR28" s="240" t="s">
        <v>134</v>
      </c>
      <c r="FS28" s="241">
        <f t="shared" si="116"/>
        <v>0</v>
      </c>
      <c r="FT28" s="241" t="str">
        <f t="shared" si="117"/>
        <v>#DIV/0!</v>
      </c>
      <c r="FU28" s="241">
        <f t="shared" si="118"/>
        <v>0</v>
      </c>
      <c r="FV28" s="242"/>
      <c r="FW28" s="241">
        <f t="shared" si="119"/>
        <v>0</v>
      </c>
      <c r="FX28" s="242"/>
      <c r="FY28" s="241">
        <f t="shared" ref="FY28:FZ28" si="406">FY129+FY230+FY331+FY432</f>
        <v>0</v>
      </c>
      <c r="FZ28" s="241">
        <f t="shared" si="406"/>
        <v>0</v>
      </c>
      <c r="GA28" s="241">
        <f t="shared" si="121"/>
        <v>0</v>
      </c>
      <c r="GB28" s="242">
        <v>0.224147321887</v>
      </c>
      <c r="GC28" s="243">
        <f t="shared" si="122"/>
        <v>0</v>
      </c>
      <c r="GD28" s="244">
        <f t="shared" si="123"/>
        <v>0</v>
      </c>
      <c r="GE28" s="236"/>
      <c r="GF28" s="238">
        <v>15.0</v>
      </c>
      <c r="GG28" s="239" t="s">
        <v>49</v>
      </c>
      <c r="GH28" s="240" t="s">
        <v>133</v>
      </c>
      <c r="GI28" s="240" t="s">
        <v>134</v>
      </c>
      <c r="GJ28" s="241">
        <f t="shared" si="124"/>
        <v>0</v>
      </c>
      <c r="GK28" s="241" t="str">
        <f t="shared" si="125"/>
        <v>#DIV/0!</v>
      </c>
      <c r="GL28" s="241">
        <f t="shared" si="126"/>
        <v>0</v>
      </c>
      <c r="GM28" s="242"/>
      <c r="GN28" s="241">
        <f t="shared" si="127"/>
        <v>0</v>
      </c>
      <c r="GO28" s="242"/>
      <c r="GP28" s="241">
        <f t="shared" ref="GP28:GQ28" si="407">GP129+GP230+GP331+GP432</f>
        <v>0</v>
      </c>
      <c r="GQ28" s="241">
        <f t="shared" si="407"/>
        <v>0</v>
      </c>
      <c r="GR28" s="241">
        <f t="shared" si="129"/>
        <v>0</v>
      </c>
      <c r="GS28" s="242">
        <v>0.224147321887</v>
      </c>
      <c r="GT28" s="243">
        <f t="shared" si="130"/>
        <v>0</v>
      </c>
      <c r="GU28" s="244">
        <f t="shared" si="131"/>
        <v>0</v>
      </c>
      <c r="GV28" s="236"/>
      <c r="GW28" s="238">
        <v>15.0</v>
      </c>
      <c r="GX28" s="239" t="s">
        <v>49</v>
      </c>
      <c r="GY28" s="240" t="s">
        <v>133</v>
      </c>
      <c r="GZ28" s="240" t="s">
        <v>134</v>
      </c>
      <c r="HA28" s="241">
        <f t="shared" si="132"/>
        <v>0</v>
      </c>
      <c r="HB28" s="241" t="str">
        <f t="shared" si="133"/>
        <v>#DIV/0!</v>
      </c>
      <c r="HC28" s="241">
        <f t="shared" si="134"/>
        <v>0</v>
      </c>
      <c r="HD28" s="242"/>
      <c r="HE28" s="241">
        <f t="shared" si="135"/>
        <v>0</v>
      </c>
      <c r="HF28" s="242"/>
      <c r="HG28" s="241">
        <f t="shared" ref="HG28:HH28" si="408">HG129+HG230+HG331+HG432</f>
        <v>0</v>
      </c>
      <c r="HH28" s="241">
        <f t="shared" si="408"/>
        <v>0</v>
      </c>
      <c r="HI28" s="241">
        <f t="shared" si="137"/>
        <v>0</v>
      </c>
      <c r="HJ28" s="242">
        <v>0.224147321887</v>
      </c>
      <c r="HK28" s="243">
        <f t="shared" si="138"/>
        <v>0</v>
      </c>
      <c r="HL28" s="244">
        <f t="shared" si="139"/>
        <v>0</v>
      </c>
      <c r="HM28" s="236"/>
      <c r="HN28" s="238">
        <v>15.0</v>
      </c>
      <c r="HO28" s="239" t="s">
        <v>49</v>
      </c>
      <c r="HP28" s="240" t="s">
        <v>133</v>
      </c>
      <c r="HQ28" s="240" t="s">
        <v>134</v>
      </c>
      <c r="HR28" s="241">
        <f t="shared" si="140"/>
        <v>0</v>
      </c>
      <c r="HS28" s="241" t="str">
        <f t="shared" si="141"/>
        <v>#DIV/0!</v>
      </c>
      <c r="HT28" s="241">
        <f t="shared" si="142"/>
        <v>0</v>
      </c>
      <c r="HU28" s="242"/>
      <c r="HV28" s="241">
        <f t="shared" si="143"/>
        <v>0</v>
      </c>
      <c r="HW28" s="242"/>
      <c r="HX28" s="241">
        <f t="shared" ref="HX28:HY28" si="409">HX129+HX230+HX331+HX432</f>
        <v>0</v>
      </c>
      <c r="HY28" s="241">
        <f t="shared" si="409"/>
        <v>0</v>
      </c>
      <c r="HZ28" s="241">
        <f t="shared" si="145"/>
        <v>0</v>
      </c>
      <c r="IA28" s="242">
        <v>0.224147321887</v>
      </c>
      <c r="IB28" s="243">
        <f t="shared" si="146"/>
        <v>0</v>
      </c>
      <c r="IC28" s="244">
        <f t="shared" si="147"/>
        <v>0</v>
      </c>
      <c r="ID28" s="236"/>
      <c r="IE28" s="238">
        <v>15.0</v>
      </c>
      <c r="IF28" s="239" t="s">
        <v>49</v>
      </c>
      <c r="IG28" s="240" t="s">
        <v>133</v>
      </c>
      <c r="IH28" s="240" t="s">
        <v>134</v>
      </c>
      <c r="II28" s="241">
        <f t="shared" si="148"/>
        <v>0</v>
      </c>
      <c r="IJ28" s="241" t="str">
        <f t="shared" si="149"/>
        <v>#DIV/0!</v>
      </c>
      <c r="IK28" s="241">
        <f t="shared" si="150"/>
        <v>0</v>
      </c>
      <c r="IL28" s="242"/>
      <c r="IM28" s="241">
        <f t="shared" si="151"/>
        <v>0</v>
      </c>
      <c r="IN28" s="242"/>
      <c r="IO28" s="241">
        <f t="shared" ref="IO28:IP28" si="410">IO129+IO230+IO331+IO432</f>
        <v>0</v>
      </c>
      <c r="IP28" s="241">
        <f t="shared" si="410"/>
        <v>0</v>
      </c>
      <c r="IQ28" s="241">
        <f t="shared" si="153"/>
        <v>0</v>
      </c>
      <c r="IR28" s="242">
        <v>0.224147321887</v>
      </c>
      <c r="IS28" s="243">
        <f t="shared" si="154"/>
        <v>0</v>
      </c>
      <c r="IT28" s="244">
        <f t="shared" si="155"/>
        <v>0</v>
      </c>
      <c r="IU28" s="236"/>
      <c r="IV28" s="238">
        <v>15.0</v>
      </c>
      <c r="IW28" s="239" t="s">
        <v>49</v>
      </c>
      <c r="IX28" s="240" t="s">
        <v>133</v>
      </c>
      <c r="IY28" s="240" t="s">
        <v>134</v>
      </c>
      <c r="IZ28" s="241">
        <f t="shared" si="156"/>
        <v>0</v>
      </c>
      <c r="JA28" s="241" t="str">
        <f t="shared" si="157"/>
        <v>#DIV/0!</v>
      </c>
      <c r="JB28" s="241">
        <f t="shared" si="158"/>
        <v>0</v>
      </c>
      <c r="JC28" s="242"/>
      <c r="JD28" s="241">
        <f t="shared" si="159"/>
        <v>0</v>
      </c>
      <c r="JE28" s="242"/>
      <c r="JF28" s="241">
        <f t="shared" ref="JF28:JG28" si="411">JF129+JF230+JF331+JF432</f>
        <v>0</v>
      </c>
      <c r="JG28" s="241">
        <f t="shared" si="411"/>
        <v>0</v>
      </c>
      <c r="JH28" s="241">
        <f t="shared" si="161"/>
        <v>0</v>
      </c>
      <c r="JI28" s="242">
        <v>0.224147321887</v>
      </c>
      <c r="JJ28" s="243">
        <f t="shared" si="162"/>
        <v>0</v>
      </c>
      <c r="JK28" s="244">
        <f t="shared" si="163"/>
        <v>0</v>
      </c>
      <c r="JL28" s="236"/>
      <c r="JM28" s="238">
        <v>15.0</v>
      </c>
      <c r="JN28" s="239" t="s">
        <v>49</v>
      </c>
      <c r="JO28" s="240" t="s">
        <v>133</v>
      </c>
      <c r="JP28" s="240" t="s">
        <v>134</v>
      </c>
      <c r="JQ28" s="241">
        <f t="shared" si="164"/>
        <v>0</v>
      </c>
      <c r="JR28" s="241" t="str">
        <f t="shared" si="165"/>
        <v>#DIV/0!</v>
      </c>
      <c r="JS28" s="241">
        <f t="shared" si="166"/>
        <v>0</v>
      </c>
      <c r="JT28" s="242"/>
      <c r="JU28" s="241">
        <f t="shared" si="167"/>
        <v>0</v>
      </c>
      <c r="JV28" s="242"/>
      <c r="JW28" s="241">
        <f t="shared" ref="JW28:JX28" si="412">JW129+JW230+JW331+JW432</f>
        <v>0</v>
      </c>
      <c r="JX28" s="241">
        <f t="shared" si="412"/>
        <v>0</v>
      </c>
      <c r="JY28" s="241">
        <f t="shared" si="169"/>
        <v>0</v>
      </c>
      <c r="JZ28" s="242">
        <v>0.224147321887</v>
      </c>
      <c r="KA28" s="243">
        <f t="shared" si="170"/>
        <v>0</v>
      </c>
      <c r="KB28" s="244">
        <f t="shared" si="171"/>
        <v>0</v>
      </c>
      <c r="KC28" s="236"/>
      <c r="KD28" s="238">
        <v>15.0</v>
      </c>
      <c r="KE28" s="239" t="s">
        <v>49</v>
      </c>
      <c r="KF28" s="240" t="s">
        <v>133</v>
      </c>
      <c r="KG28" s="240" t="s">
        <v>134</v>
      </c>
      <c r="KH28" s="241">
        <f t="shared" si="172"/>
        <v>0</v>
      </c>
      <c r="KI28" s="241" t="str">
        <f t="shared" si="173"/>
        <v>#DIV/0!</v>
      </c>
      <c r="KJ28" s="241">
        <f t="shared" si="174"/>
        <v>0</v>
      </c>
      <c r="KK28" s="242"/>
      <c r="KL28" s="241">
        <f t="shared" si="175"/>
        <v>0</v>
      </c>
      <c r="KM28" s="242"/>
      <c r="KN28" s="241">
        <f t="shared" ref="KN28:KO28" si="413">KN129+KN230+KN331+KN432</f>
        <v>0</v>
      </c>
      <c r="KO28" s="241">
        <f t="shared" si="413"/>
        <v>0</v>
      </c>
      <c r="KP28" s="241">
        <f t="shared" si="177"/>
        <v>0</v>
      </c>
      <c r="KQ28" s="242">
        <v>0.224147321887</v>
      </c>
      <c r="KR28" s="243">
        <f t="shared" si="178"/>
        <v>0</v>
      </c>
      <c r="KS28" s="244">
        <f t="shared" si="179"/>
        <v>0</v>
      </c>
      <c r="KT28" s="236"/>
      <c r="KU28" s="237"/>
    </row>
    <row r="29" ht="15.75" customHeight="1">
      <c r="A29" s="238">
        <v>16.0</v>
      </c>
      <c r="B29" s="239" t="s">
        <v>50</v>
      </c>
      <c r="C29" s="240" t="s">
        <v>137</v>
      </c>
      <c r="D29" s="240" t="s">
        <v>134</v>
      </c>
      <c r="E29" s="241">
        <f t="shared" si="36"/>
        <v>2801</v>
      </c>
      <c r="F29" s="241">
        <f t="shared" si="37"/>
        <v>438442.3805</v>
      </c>
      <c r="G29" s="241">
        <f t="shared" si="38"/>
        <v>1228.077108</v>
      </c>
      <c r="H29" s="242"/>
      <c r="I29" s="241">
        <f t="shared" si="39"/>
        <v>0</v>
      </c>
      <c r="J29" s="242"/>
      <c r="K29" s="241">
        <f t="shared" ref="K29:L29" si="414">K130+K231+K332+K433</f>
        <v>0</v>
      </c>
      <c r="L29" s="241">
        <f t="shared" si="414"/>
        <v>0</v>
      </c>
      <c r="M29" s="241">
        <f t="shared" si="41"/>
        <v>1228.077108</v>
      </c>
      <c r="N29" s="242">
        <v>0.224147321887</v>
      </c>
      <c r="O29" s="243">
        <f t="shared" si="42"/>
        <v>275.2701948</v>
      </c>
      <c r="P29" s="244">
        <f t="shared" si="43"/>
        <v>952.806913</v>
      </c>
      <c r="Q29" s="236"/>
      <c r="R29" s="238">
        <v>16.0</v>
      </c>
      <c r="S29" s="239" t="s">
        <v>50</v>
      </c>
      <c r="T29" s="240" t="s">
        <v>137</v>
      </c>
      <c r="U29" s="240" t="s">
        <v>134</v>
      </c>
      <c r="V29" s="241">
        <f t="shared" si="44"/>
        <v>1729</v>
      </c>
      <c r="W29" s="241">
        <f t="shared" si="45"/>
        <v>438442.3805</v>
      </c>
      <c r="X29" s="241">
        <f t="shared" si="46"/>
        <v>758.0668758</v>
      </c>
      <c r="Y29" s="242"/>
      <c r="Z29" s="241">
        <f t="shared" si="47"/>
        <v>0</v>
      </c>
      <c r="AA29" s="242"/>
      <c r="AB29" s="241">
        <f t="shared" ref="AB29:AC29" si="415">AB130+AB231+AB332+AB433</f>
        <v>0</v>
      </c>
      <c r="AC29" s="241">
        <f t="shared" si="415"/>
        <v>0</v>
      </c>
      <c r="AD29" s="241">
        <f t="shared" si="49"/>
        <v>758.0668758</v>
      </c>
      <c r="AE29" s="242">
        <v>0.224147321887</v>
      </c>
      <c r="AF29" s="243">
        <f t="shared" si="50"/>
        <v>169.91866</v>
      </c>
      <c r="AG29" s="244">
        <f t="shared" si="51"/>
        <v>588.1482158</v>
      </c>
      <c r="AH29" s="236"/>
      <c r="AI29" s="238">
        <v>16.0</v>
      </c>
      <c r="AJ29" s="239" t="s">
        <v>50</v>
      </c>
      <c r="AK29" s="240" t="s">
        <v>137</v>
      </c>
      <c r="AL29" s="240" t="s">
        <v>134</v>
      </c>
      <c r="AM29" s="241">
        <f t="shared" si="52"/>
        <v>1889</v>
      </c>
      <c r="AN29" s="241">
        <f t="shared" si="53"/>
        <v>438442.3805</v>
      </c>
      <c r="AO29" s="241">
        <f t="shared" si="54"/>
        <v>828.2176567</v>
      </c>
      <c r="AP29" s="242"/>
      <c r="AQ29" s="241">
        <f t="shared" si="55"/>
        <v>0</v>
      </c>
      <c r="AR29" s="242"/>
      <c r="AS29" s="241">
        <f t="shared" ref="AS29:AT29" si="416">AS130+AS231+AS332+AS433</f>
        <v>0</v>
      </c>
      <c r="AT29" s="241">
        <f t="shared" si="416"/>
        <v>0</v>
      </c>
      <c r="AU29" s="241">
        <f t="shared" si="57"/>
        <v>828.2176567</v>
      </c>
      <c r="AV29" s="242">
        <v>0.224147321887</v>
      </c>
      <c r="AW29" s="243">
        <f t="shared" si="58"/>
        <v>185.6427697</v>
      </c>
      <c r="AX29" s="244">
        <f t="shared" si="59"/>
        <v>642.574887</v>
      </c>
      <c r="AY29" s="236"/>
      <c r="AZ29" s="238">
        <v>16.0</v>
      </c>
      <c r="BA29" s="239" t="s">
        <v>50</v>
      </c>
      <c r="BB29" s="240" t="s">
        <v>137</v>
      </c>
      <c r="BC29" s="240" t="s">
        <v>134</v>
      </c>
      <c r="BD29" s="241">
        <f t="shared" si="60"/>
        <v>1592</v>
      </c>
      <c r="BE29" s="241">
        <f t="shared" si="61"/>
        <v>438442.3805</v>
      </c>
      <c r="BF29" s="241">
        <f t="shared" si="62"/>
        <v>698.0002697</v>
      </c>
      <c r="BG29" s="242"/>
      <c r="BH29" s="241">
        <f t="shared" si="63"/>
        <v>0</v>
      </c>
      <c r="BI29" s="242"/>
      <c r="BJ29" s="241">
        <f t="shared" ref="BJ29:BK29" si="417">BJ130+BJ231+BJ332+BJ433</f>
        <v>0</v>
      </c>
      <c r="BK29" s="241">
        <f t="shared" si="417"/>
        <v>0</v>
      </c>
      <c r="BL29" s="241">
        <f t="shared" si="65"/>
        <v>698.0002697</v>
      </c>
      <c r="BM29" s="242">
        <v>0.224147321887</v>
      </c>
      <c r="BN29" s="243">
        <f t="shared" si="66"/>
        <v>156.4548911</v>
      </c>
      <c r="BO29" s="244">
        <f t="shared" si="67"/>
        <v>541.5453786</v>
      </c>
      <c r="BP29" s="236"/>
      <c r="BQ29" s="238">
        <v>16.0</v>
      </c>
      <c r="BR29" s="239" t="s">
        <v>50</v>
      </c>
      <c r="BS29" s="240" t="s">
        <v>137</v>
      </c>
      <c r="BT29" s="240" t="s">
        <v>134</v>
      </c>
      <c r="BU29" s="241">
        <f t="shared" si="68"/>
        <v>859</v>
      </c>
      <c r="BV29" s="241">
        <f t="shared" si="69"/>
        <v>438442.3805</v>
      </c>
      <c r="BW29" s="241">
        <f t="shared" si="70"/>
        <v>376.6220048</v>
      </c>
      <c r="BX29" s="242"/>
      <c r="BY29" s="241">
        <f t="shared" si="71"/>
        <v>0</v>
      </c>
      <c r="BZ29" s="242"/>
      <c r="CA29" s="241">
        <f t="shared" ref="CA29:CB29" si="418">CA130+CA231+CA332+CA433</f>
        <v>0</v>
      </c>
      <c r="CB29" s="241">
        <f t="shared" si="418"/>
        <v>0</v>
      </c>
      <c r="CC29" s="241">
        <f t="shared" si="73"/>
        <v>376.6220048</v>
      </c>
      <c r="CD29" s="242">
        <v>0.224147321887</v>
      </c>
      <c r="CE29" s="243">
        <f t="shared" si="74"/>
        <v>84.41881375</v>
      </c>
      <c r="CF29" s="244">
        <f t="shared" si="75"/>
        <v>292.2031911</v>
      </c>
      <c r="CG29" s="236"/>
      <c r="CH29" s="238">
        <v>16.0</v>
      </c>
      <c r="CI29" s="239" t="s">
        <v>50</v>
      </c>
      <c r="CJ29" s="240" t="s">
        <v>137</v>
      </c>
      <c r="CK29" s="240" t="s">
        <v>134</v>
      </c>
      <c r="CL29" s="241">
        <f t="shared" si="76"/>
        <v>360</v>
      </c>
      <c r="CM29" s="241">
        <f t="shared" si="77"/>
        <v>438442.3805</v>
      </c>
      <c r="CN29" s="241">
        <f t="shared" si="78"/>
        <v>157.839257</v>
      </c>
      <c r="CO29" s="242"/>
      <c r="CP29" s="241">
        <f t="shared" si="79"/>
        <v>0</v>
      </c>
      <c r="CQ29" s="242"/>
      <c r="CR29" s="241">
        <f t="shared" ref="CR29:CS29" si="419">CR130+CR231+CR332+CR433</f>
        <v>0</v>
      </c>
      <c r="CS29" s="241">
        <f t="shared" si="419"/>
        <v>0</v>
      </c>
      <c r="CT29" s="241">
        <f t="shared" si="81"/>
        <v>157.839257</v>
      </c>
      <c r="CU29" s="242">
        <v>0.224147321887</v>
      </c>
      <c r="CV29" s="243">
        <f t="shared" si="82"/>
        <v>35.37924674</v>
      </c>
      <c r="CW29" s="244">
        <f t="shared" si="83"/>
        <v>122.4600102</v>
      </c>
      <c r="CX29" s="236"/>
      <c r="CY29" s="238">
        <v>16.0</v>
      </c>
      <c r="CZ29" s="239" t="s">
        <v>50</v>
      </c>
      <c r="DA29" s="240" t="s">
        <v>137</v>
      </c>
      <c r="DB29" s="240" t="s">
        <v>134</v>
      </c>
      <c r="DC29" s="241">
        <f t="shared" si="84"/>
        <v>596</v>
      </c>
      <c r="DD29" s="241">
        <f t="shared" si="85"/>
        <v>438442.3805</v>
      </c>
      <c r="DE29" s="241">
        <f t="shared" si="86"/>
        <v>261.3116588</v>
      </c>
      <c r="DF29" s="242"/>
      <c r="DG29" s="241">
        <f t="shared" si="87"/>
        <v>0</v>
      </c>
      <c r="DH29" s="242"/>
      <c r="DI29" s="241">
        <f t="shared" ref="DI29:DJ29" si="420">DI130+DI231+DI332+DI433</f>
        <v>0</v>
      </c>
      <c r="DJ29" s="241">
        <f t="shared" si="420"/>
        <v>0</v>
      </c>
      <c r="DK29" s="241">
        <f t="shared" si="89"/>
        <v>261.3116588</v>
      </c>
      <c r="DL29" s="242">
        <v>0.224147321887</v>
      </c>
      <c r="DM29" s="243">
        <f t="shared" si="90"/>
        <v>58.57230849</v>
      </c>
      <c r="DN29" s="244">
        <f t="shared" si="91"/>
        <v>202.7393503</v>
      </c>
      <c r="DO29" s="236"/>
      <c r="DP29" s="238">
        <v>16.0</v>
      </c>
      <c r="DQ29" s="239" t="s">
        <v>50</v>
      </c>
      <c r="DR29" s="240" t="s">
        <v>137</v>
      </c>
      <c r="DS29" s="240" t="s">
        <v>134</v>
      </c>
      <c r="DT29" s="241">
        <f t="shared" si="92"/>
        <v>725</v>
      </c>
      <c r="DU29" s="241">
        <f t="shared" si="93"/>
        <v>438442.3805</v>
      </c>
      <c r="DV29" s="241">
        <f t="shared" si="94"/>
        <v>317.8707258</v>
      </c>
      <c r="DW29" s="242"/>
      <c r="DX29" s="241">
        <f t="shared" si="95"/>
        <v>0</v>
      </c>
      <c r="DY29" s="242"/>
      <c r="DZ29" s="241">
        <f t="shared" ref="DZ29:EA29" si="421">DZ130+DZ231+DZ332+DZ433</f>
        <v>0</v>
      </c>
      <c r="EA29" s="241">
        <f t="shared" si="421"/>
        <v>0</v>
      </c>
      <c r="EB29" s="241">
        <f t="shared" si="97"/>
        <v>317.8707258</v>
      </c>
      <c r="EC29" s="242">
        <v>0.224147321887</v>
      </c>
      <c r="ED29" s="243">
        <f t="shared" si="98"/>
        <v>71.24987191</v>
      </c>
      <c r="EE29" s="244">
        <f t="shared" si="99"/>
        <v>246.6208539</v>
      </c>
      <c r="EF29" s="236"/>
      <c r="EG29" s="238">
        <v>16.0</v>
      </c>
      <c r="EH29" s="239" t="s">
        <v>50</v>
      </c>
      <c r="EI29" s="240" t="s">
        <v>137</v>
      </c>
      <c r="EJ29" s="240" t="s">
        <v>134</v>
      </c>
      <c r="EK29" s="241">
        <f t="shared" si="100"/>
        <v>495</v>
      </c>
      <c r="EL29" s="241">
        <f t="shared" si="101"/>
        <v>438442.3805</v>
      </c>
      <c r="EM29" s="241">
        <f t="shared" si="102"/>
        <v>217.0289783</v>
      </c>
      <c r="EN29" s="242"/>
      <c r="EO29" s="241">
        <f t="shared" si="103"/>
        <v>0</v>
      </c>
      <c r="EP29" s="242"/>
      <c r="EQ29" s="241">
        <f t="shared" ref="EQ29:ER29" si="422">EQ130+EQ231+EQ332+EQ433</f>
        <v>0</v>
      </c>
      <c r="ER29" s="241">
        <f t="shared" si="422"/>
        <v>0</v>
      </c>
      <c r="ES29" s="241">
        <f t="shared" si="105"/>
        <v>217.0289783</v>
      </c>
      <c r="ET29" s="242">
        <v>0.224147321887</v>
      </c>
      <c r="EU29" s="243">
        <f t="shared" si="106"/>
        <v>48.64646427</v>
      </c>
      <c r="EV29" s="244">
        <f t="shared" si="107"/>
        <v>168.3825141</v>
      </c>
      <c r="EW29" s="236"/>
      <c r="EX29" s="238">
        <v>16.0</v>
      </c>
      <c r="EY29" s="239" t="s">
        <v>50</v>
      </c>
      <c r="EZ29" s="240" t="s">
        <v>137</v>
      </c>
      <c r="FA29" s="240" t="s">
        <v>134</v>
      </c>
      <c r="FB29" s="241">
        <f t="shared" si="108"/>
        <v>510</v>
      </c>
      <c r="FC29" s="241">
        <f t="shared" si="109"/>
        <v>438442.3805</v>
      </c>
      <c r="FD29" s="241">
        <f t="shared" si="110"/>
        <v>223.605614</v>
      </c>
      <c r="FE29" s="242"/>
      <c r="FF29" s="241">
        <f t="shared" si="111"/>
        <v>0</v>
      </c>
      <c r="FG29" s="242"/>
      <c r="FH29" s="241">
        <f t="shared" ref="FH29:FI29" si="423">FH130+FH231+FH332+FH433</f>
        <v>0</v>
      </c>
      <c r="FI29" s="241">
        <f t="shared" si="423"/>
        <v>0</v>
      </c>
      <c r="FJ29" s="241">
        <f t="shared" si="113"/>
        <v>223.605614</v>
      </c>
      <c r="FK29" s="242">
        <v>0.224147321887</v>
      </c>
      <c r="FL29" s="243">
        <f t="shared" si="114"/>
        <v>50.12059955</v>
      </c>
      <c r="FM29" s="244">
        <f t="shared" si="115"/>
        <v>173.4850145</v>
      </c>
      <c r="FN29" s="236"/>
      <c r="FO29" s="238">
        <v>16.0</v>
      </c>
      <c r="FP29" s="239" t="s">
        <v>50</v>
      </c>
      <c r="FQ29" s="240" t="s">
        <v>137</v>
      </c>
      <c r="FR29" s="240" t="s">
        <v>134</v>
      </c>
      <c r="FS29" s="241">
        <f t="shared" si="116"/>
        <v>141</v>
      </c>
      <c r="FT29" s="241">
        <f t="shared" si="117"/>
        <v>438442.3805</v>
      </c>
      <c r="FU29" s="241">
        <f t="shared" si="118"/>
        <v>61.82037565</v>
      </c>
      <c r="FV29" s="242"/>
      <c r="FW29" s="241">
        <f t="shared" si="119"/>
        <v>0</v>
      </c>
      <c r="FX29" s="242"/>
      <c r="FY29" s="241">
        <f t="shared" ref="FY29:FZ29" si="424">FY130+FY231+FY332+FY433</f>
        <v>0</v>
      </c>
      <c r="FZ29" s="241">
        <f t="shared" si="424"/>
        <v>0</v>
      </c>
      <c r="GA29" s="241">
        <f t="shared" si="121"/>
        <v>61.82037565</v>
      </c>
      <c r="GB29" s="242">
        <v>0.224147321887</v>
      </c>
      <c r="GC29" s="243">
        <f t="shared" si="122"/>
        <v>13.85687164</v>
      </c>
      <c r="GD29" s="244">
        <f t="shared" si="123"/>
        <v>47.96350401</v>
      </c>
      <c r="GE29" s="236"/>
      <c r="GF29" s="238">
        <v>16.0</v>
      </c>
      <c r="GG29" s="239" t="s">
        <v>50</v>
      </c>
      <c r="GH29" s="240" t="s">
        <v>137</v>
      </c>
      <c r="GI29" s="240" t="s">
        <v>134</v>
      </c>
      <c r="GJ29" s="241">
        <f t="shared" si="124"/>
        <v>0</v>
      </c>
      <c r="GK29" s="241" t="str">
        <f t="shared" si="125"/>
        <v>#DIV/0!</v>
      </c>
      <c r="GL29" s="241">
        <f t="shared" si="126"/>
        <v>0</v>
      </c>
      <c r="GM29" s="242"/>
      <c r="GN29" s="241">
        <f t="shared" si="127"/>
        <v>0</v>
      </c>
      <c r="GO29" s="242"/>
      <c r="GP29" s="241">
        <f t="shared" ref="GP29:GQ29" si="425">GP130+GP231+GP332+GP433</f>
        <v>0</v>
      </c>
      <c r="GQ29" s="241">
        <f t="shared" si="425"/>
        <v>0</v>
      </c>
      <c r="GR29" s="241">
        <f t="shared" si="129"/>
        <v>0</v>
      </c>
      <c r="GS29" s="242">
        <v>0.224147321887</v>
      </c>
      <c r="GT29" s="243">
        <f t="shared" si="130"/>
        <v>0</v>
      </c>
      <c r="GU29" s="244">
        <f t="shared" si="131"/>
        <v>0</v>
      </c>
      <c r="GV29" s="236"/>
      <c r="GW29" s="238">
        <v>16.0</v>
      </c>
      <c r="GX29" s="239" t="s">
        <v>50</v>
      </c>
      <c r="GY29" s="240" t="s">
        <v>137</v>
      </c>
      <c r="GZ29" s="240" t="s">
        <v>134</v>
      </c>
      <c r="HA29" s="241">
        <f t="shared" si="132"/>
        <v>0</v>
      </c>
      <c r="HB29" s="241" t="str">
        <f t="shared" si="133"/>
        <v>#DIV/0!</v>
      </c>
      <c r="HC29" s="241">
        <f t="shared" si="134"/>
        <v>0</v>
      </c>
      <c r="HD29" s="242"/>
      <c r="HE29" s="241">
        <f t="shared" si="135"/>
        <v>0</v>
      </c>
      <c r="HF29" s="242"/>
      <c r="HG29" s="241">
        <f t="shared" ref="HG29:HH29" si="426">HG130+HG231+HG332+HG433</f>
        <v>0</v>
      </c>
      <c r="HH29" s="241">
        <f t="shared" si="426"/>
        <v>0</v>
      </c>
      <c r="HI29" s="241">
        <f t="shared" si="137"/>
        <v>0</v>
      </c>
      <c r="HJ29" s="242">
        <v>0.224147321887</v>
      </c>
      <c r="HK29" s="243">
        <f t="shared" si="138"/>
        <v>0</v>
      </c>
      <c r="HL29" s="244">
        <f t="shared" si="139"/>
        <v>0</v>
      </c>
      <c r="HM29" s="236"/>
      <c r="HN29" s="238">
        <v>16.0</v>
      </c>
      <c r="HO29" s="239" t="s">
        <v>50</v>
      </c>
      <c r="HP29" s="240" t="s">
        <v>137</v>
      </c>
      <c r="HQ29" s="240" t="s">
        <v>134</v>
      </c>
      <c r="HR29" s="241">
        <f t="shared" si="140"/>
        <v>0</v>
      </c>
      <c r="HS29" s="241" t="str">
        <f t="shared" si="141"/>
        <v>#DIV/0!</v>
      </c>
      <c r="HT29" s="241">
        <f t="shared" si="142"/>
        <v>0</v>
      </c>
      <c r="HU29" s="242"/>
      <c r="HV29" s="241">
        <f t="shared" si="143"/>
        <v>0</v>
      </c>
      <c r="HW29" s="242"/>
      <c r="HX29" s="241">
        <f t="shared" ref="HX29:HY29" si="427">HX130+HX231+HX332+HX433</f>
        <v>0</v>
      </c>
      <c r="HY29" s="241">
        <f t="shared" si="427"/>
        <v>0</v>
      </c>
      <c r="HZ29" s="241">
        <f t="shared" si="145"/>
        <v>0</v>
      </c>
      <c r="IA29" s="242">
        <v>0.224147321887</v>
      </c>
      <c r="IB29" s="243">
        <f t="shared" si="146"/>
        <v>0</v>
      </c>
      <c r="IC29" s="244">
        <f t="shared" si="147"/>
        <v>0</v>
      </c>
      <c r="ID29" s="236"/>
      <c r="IE29" s="238">
        <v>16.0</v>
      </c>
      <c r="IF29" s="239" t="s">
        <v>50</v>
      </c>
      <c r="IG29" s="240" t="s">
        <v>137</v>
      </c>
      <c r="IH29" s="240" t="s">
        <v>134</v>
      </c>
      <c r="II29" s="241">
        <f t="shared" si="148"/>
        <v>0</v>
      </c>
      <c r="IJ29" s="241" t="str">
        <f t="shared" si="149"/>
        <v>#DIV/0!</v>
      </c>
      <c r="IK29" s="241">
        <f t="shared" si="150"/>
        <v>0</v>
      </c>
      <c r="IL29" s="242"/>
      <c r="IM29" s="241">
        <f t="shared" si="151"/>
        <v>0</v>
      </c>
      <c r="IN29" s="242"/>
      <c r="IO29" s="241">
        <f t="shared" ref="IO29:IP29" si="428">IO130+IO231+IO332+IO433</f>
        <v>0</v>
      </c>
      <c r="IP29" s="241">
        <f t="shared" si="428"/>
        <v>0</v>
      </c>
      <c r="IQ29" s="241">
        <f t="shared" si="153"/>
        <v>0</v>
      </c>
      <c r="IR29" s="242">
        <v>0.224147321887</v>
      </c>
      <c r="IS29" s="243">
        <f t="shared" si="154"/>
        <v>0</v>
      </c>
      <c r="IT29" s="244">
        <f t="shared" si="155"/>
        <v>0</v>
      </c>
      <c r="IU29" s="236"/>
      <c r="IV29" s="238">
        <v>16.0</v>
      </c>
      <c r="IW29" s="239" t="s">
        <v>50</v>
      </c>
      <c r="IX29" s="240" t="s">
        <v>137</v>
      </c>
      <c r="IY29" s="240" t="s">
        <v>134</v>
      </c>
      <c r="IZ29" s="241">
        <f t="shared" si="156"/>
        <v>0</v>
      </c>
      <c r="JA29" s="241" t="str">
        <f t="shared" si="157"/>
        <v>#DIV/0!</v>
      </c>
      <c r="JB29" s="241">
        <f t="shared" si="158"/>
        <v>0</v>
      </c>
      <c r="JC29" s="242"/>
      <c r="JD29" s="241">
        <f t="shared" si="159"/>
        <v>0</v>
      </c>
      <c r="JE29" s="242"/>
      <c r="JF29" s="241">
        <f t="shared" ref="JF29:JG29" si="429">JF130+JF231+JF332+JF433</f>
        <v>0</v>
      </c>
      <c r="JG29" s="241">
        <f t="shared" si="429"/>
        <v>0</v>
      </c>
      <c r="JH29" s="241">
        <f t="shared" si="161"/>
        <v>0</v>
      </c>
      <c r="JI29" s="242">
        <v>0.224147321887</v>
      </c>
      <c r="JJ29" s="243">
        <f t="shared" si="162"/>
        <v>0</v>
      </c>
      <c r="JK29" s="244">
        <f t="shared" si="163"/>
        <v>0</v>
      </c>
      <c r="JL29" s="236"/>
      <c r="JM29" s="238">
        <v>16.0</v>
      </c>
      <c r="JN29" s="239" t="s">
        <v>50</v>
      </c>
      <c r="JO29" s="240" t="s">
        <v>137</v>
      </c>
      <c r="JP29" s="240" t="s">
        <v>134</v>
      </c>
      <c r="JQ29" s="241">
        <f t="shared" si="164"/>
        <v>0</v>
      </c>
      <c r="JR29" s="241" t="str">
        <f t="shared" si="165"/>
        <v>#DIV/0!</v>
      </c>
      <c r="JS29" s="241">
        <f t="shared" si="166"/>
        <v>0</v>
      </c>
      <c r="JT29" s="242"/>
      <c r="JU29" s="241">
        <f t="shared" si="167"/>
        <v>0</v>
      </c>
      <c r="JV29" s="242"/>
      <c r="JW29" s="241">
        <f t="shared" ref="JW29:JX29" si="430">JW130+JW231+JW332+JW433</f>
        <v>0</v>
      </c>
      <c r="JX29" s="241">
        <f t="shared" si="430"/>
        <v>0</v>
      </c>
      <c r="JY29" s="241">
        <f t="shared" si="169"/>
        <v>0</v>
      </c>
      <c r="JZ29" s="242">
        <v>0.224147321887</v>
      </c>
      <c r="KA29" s="243">
        <f t="shared" si="170"/>
        <v>0</v>
      </c>
      <c r="KB29" s="244">
        <f t="shared" si="171"/>
        <v>0</v>
      </c>
      <c r="KC29" s="236"/>
      <c r="KD29" s="238">
        <v>16.0</v>
      </c>
      <c r="KE29" s="239" t="s">
        <v>50</v>
      </c>
      <c r="KF29" s="240" t="s">
        <v>137</v>
      </c>
      <c r="KG29" s="240" t="s">
        <v>134</v>
      </c>
      <c r="KH29" s="241">
        <f t="shared" si="172"/>
        <v>0</v>
      </c>
      <c r="KI29" s="241" t="str">
        <f t="shared" si="173"/>
        <v>#DIV/0!</v>
      </c>
      <c r="KJ29" s="241">
        <f t="shared" si="174"/>
        <v>0</v>
      </c>
      <c r="KK29" s="242"/>
      <c r="KL29" s="241">
        <f t="shared" si="175"/>
        <v>0</v>
      </c>
      <c r="KM29" s="242"/>
      <c r="KN29" s="241">
        <f t="shared" ref="KN29:KO29" si="431">KN130+KN231+KN332+KN433</f>
        <v>0</v>
      </c>
      <c r="KO29" s="241">
        <f t="shared" si="431"/>
        <v>0</v>
      </c>
      <c r="KP29" s="241">
        <f t="shared" si="177"/>
        <v>0</v>
      </c>
      <c r="KQ29" s="242">
        <v>0.224147321887</v>
      </c>
      <c r="KR29" s="243">
        <f t="shared" si="178"/>
        <v>0</v>
      </c>
      <c r="KS29" s="244">
        <f t="shared" si="179"/>
        <v>0</v>
      </c>
      <c r="KT29" s="236"/>
      <c r="KU29" s="237"/>
    </row>
    <row r="30" ht="15.75" customHeight="1">
      <c r="A30" s="238">
        <v>17.0</v>
      </c>
      <c r="B30" s="239" t="s">
        <v>51</v>
      </c>
      <c r="C30" s="240" t="s">
        <v>136</v>
      </c>
      <c r="D30" s="240" t="s">
        <v>134</v>
      </c>
      <c r="E30" s="241">
        <f t="shared" si="36"/>
        <v>24418</v>
      </c>
      <c r="F30" s="241">
        <f t="shared" si="37"/>
        <v>356363.3366</v>
      </c>
      <c r="G30" s="241">
        <f t="shared" si="38"/>
        <v>8701.679954</v>
      </c>
      <c r="H30" s="242"/>
      <c r="I30" s="241">
        <f t="shared" si="39"/>
        <v>0</v>
      </c>
      <c r="J30" s="242"/>
      <c r="K30" s="241">
        <f t="shared" ref="K30:L30" si="432">K131+K232+K333+K434</f>
        <v>0</v>
      </c>
      <c r="L30" s="241">
        <f t="shared" si="432"/>
        <v>0</v>
      </c>
      <c r="M30" s="241">
        <f t="shared" si="41"/>
        <v>8701.679954</v>
      </c>
      <c r="N30" s="242">
        <v>0.224147321887</v>
      </c>
      <c r="O30" s="243">
        <f t="shared" si="42"/>
        <v>1950.458258</v>
      </c>
      <c r="P30" s="244">
        <f t="shared" si="43"/>
        <v>6751.221696</v>
      </c>
      <c r="Q30" s="236"/>
      <c r="R30" s="238">
        <v>17.0</v>
      </c>
      <c r="S30" s="239" t="s">
        <v>51</v>
      </c>
      <c r="T30" s="240" t="s">
        <v>136</v>
      </c>
      <c r="U30" s="240" t="s">
        <v>134</v>
      </c>
      <c r="V30" s="241">
        <f t="shared" si="44"/>
        <v>11895</v>
      </c>
      <c r="W30" s="241">
        <f t="shared" si="45"/>
        <v>356363.3366</v>
      </c>
      <c r="X30" s="241">
        <f t="shared" si="46"/>
        <v>4238.941889</v>
      </c>
      <c r="Y30" s="242"/>
      <c r="Z30" s="241">
        <f t="shared" si="47"/>
        <v>0</v>
      </c>
      <c r="AA30" s="242"/>
      <c r="AB30" s="241">
        <f t="shared" ref="AB30:AC30" si="433">AB131+AB232+AB333+AB434</f>
        <v>0</v>
      </c>
      <c r="AC30" s="241">
        <f t="shared" si="433"/>
        <v>0</v>
      </c>
      <c r="AD30" s="241">
        <f t="shared" si="49"/>
        <v>4238.941889</v>
      </c>
      <c r="AE30" s="242">
        <v>0.224147321887</v>
      </c>
      <c r="AF30" s="243">
        <f t="shared" si="50"/>
        <v>950.1474721</v>
      </c>
      <c r="AG30" s="244">
        <f t="shared" si="51"/>
        <v>3288.794417</v>
      </c>
      <c r="AH30" s="236"/>
      <c r="AI30" s="238">
        <v>17.0</v>
      </c>
      <c r="AJ30" s="239" t="s">
        <v>51</v>
      </c>
      <c r="AK30" s="240" t="s">
        <v>136</v>
      </c>
      <c r="AL30" s="240" t="s">
        <v>134</v>
      </c>
      <c r="AM30" s="241">
        <f t="shared" si="52"/>
        <v>25143</v>
      </c>
      <c r="AN30" s="241">
        <f t="shared" si="53"/>
        <v>356363.3366</v>
      </c>
      <c r="AO30" s="241">
        <f t="shared" si="54"/>
        <v>8960.043373</v>
      </c>
      <c r="AP30" s="242"/>
      <c r="AQ30" s="241">
        <f t="shared" si="55"/>
        <v>0</v>
      </c>
      <c r="AR30" s="242"/>
      <c r="AS30" s="241">
        <f t="shared" ref="AS30:AT30" si="434">AS131+AS232+AS333+AS434</f>
        <v>0</v>
      </c>
      <c r="AT30" s="241">
        <f t="shared" si="434"/>
        <v>0</v>
      </c>
      <c r="AU30" s="241">
        <f t="shared" si="57"/>
        <v>8960.043373</v>
      </c>
      <c r="AV30" s="242">
        <v>0.224147321887</v>
      </c>
      <c r="AW30" s="243">
        <f t="shared" si="58"/>
        <v>2008.369726</v>
      </c>
      <c r="AX30" s="244">
        <f t="shared" si="59"/>
        <v>6951.673647</v>
      </c>
      <c r="AY30" s="236"/>
      <c r="AZ30" s="238">
        <v>17.0</v>
      </c>
      <c r="BA30" s="239" t="s">
        <v>51</v>
      </c>
      <c r="BB30" s="240" t="s">
        <v>136</v>
      </c>
      <c r="BC30" s="240" t="s">
        <v>134</v>
      </c>
      <c r="BD30" s="241">
        <f t="shared" si="60"/>
        <v>19763</v>
      </c>
      <c r="BE30" s="241">
        <f t="shared" si="61"/>
        <v>356363.3366</v>
      </c>
      <c r="BF30" s="241">
        <f t="shared" si="62"/>
        <v>7042.808622</v>
      </c>
      <c r="BG30" s="242"/>
      <c r="BH30" s="241">
        <f t="shared" si="63"/>
        <v>0</v>
      </c>
      <c r="BI30" s="242"/>
      <c r="BJ30" s="241">
        <f t="shared" ref="BJ30:BK30" si="435">BJ131+BJ232+BJ333+BJ434</f>
        <v>0</v>
      </c>
      <c r="BK30" s="241">
        <f t="shared" si="435"/>
        <v>0</v>
      </c>
      <c r="BL30" s="241">
        <f t="shared" si="65"/>
        <v>7042.808622</v>
      </c>
      <c r="BM30" s="242">
        <v>0.224147321887</v>
      </c>
      <c r="BN30" s="243">
        <f t="shared" si="66"/>
        <v>1578.626691</v>
      </c>
      <c r="BO30" s="244">
        <f t="shared" si="67"/>
        <v>5464.181931</v>
      </c>
      <c r="BP30" s="236"/>
      <c r="BQ30" s="238">
        <v>17.0</v>
      </c>
      <c r="BR30" s="239" t="s">
        <v>51</v>
      </c>
      <c r="BS30" s="240" t="s">
        <v>136</v>
      </c>
      <c r="BT30" s="240" t="s">
        <v>134</v>
      </c>
      <c r="BU30" s="241">
        <f t="shared" si="68"/>
        <v>20277</v>
      </c>
      <c r="BV30" s="241">
        <f t="shared" si="69"/>
        <v>356363.3366</v>
      </c>
      <c r="BW30" s="241">
        <f t="shared" si="70"/>
        <v>7225.979377</v>
      </c>
      <c r="BX30" s="242"/>
      <c r="BY30" s="241">
        <f t="shared" si="71"/>
        <v>0</v>
      </c>
      <c r="BZ30" s="242"/>
      <c r="CA30" s="241">
        <f t="shared" ref="CA30:CB30" si="436">CA131+CA232+CA333+CA434</f>
        <v>0</v>
      </c>
      <c r="CB30" s="241">
        <f t="shared" si="436"/>
        <v>0</v>
      </c>
      <c r="CC30" s="241">
        <f t="shared" si="73"/>
        <v>7225.979377</v>
      </c>
      <c r="CD30" s="242">
        <v>0.224147321887</v>
      </c>
      <c r="CE30" s="243">
        <f t="shared" si="74"/>
        <v>1619.683925</v>
      </c>
      <c r="CF30" s="244">
        <f t="shared" si="75"/>
        <v>5606.295452</v>
      </c>
      <c r="CG30" s="236"/>
      <c r="CH30" s="238">
        <v>17.0</v>
      </c>
      <c r="CI30" s="239" t="s">
        <v>51</v>
      </c>
      <c r="CJ30" s="240" t="s">
        <v>136</v>
      </c>
      <c r="CK30" s="240" t="s">
        <v>134</v>
      </c>
      <c r="CL30" s="241">
        <f t="shared" si="76"/>
        <v>8116</v>
      </c>
      <c r="CM30" s="241">
        <f t="shared" si="77"/>
        <v>356363.3366</v>
      </c>
      <c r="CN30" s="241">
        <f t="shared" si="78"/>
        <v>2892.24484</v>
      </c>
      <c r="CO30" s="242"/>
      <c r="CP30" s="241">
        <f t="shared" si="79"/>
        <v>0</v>
      </c>
      <c r="CQ30" s="242"/>
      <c r="CR30" s="241">
        <f t="shared" ref="CR30:CS30" si="437">CR131+CR232+CR333+CR434</f>
        <v>0</v>
      </c>
      <c r="CS30" s="241">
        <f t="shared" si="437"/>
        <v>0</v>
      </c>
      <c r="CT30" s="241">
        <f t="shared" si="81"/>
        <v>2892.24484</v>
      </c>
      <c r="CU30" s="242">
        <v>0.224147321887</v>
      </c>
      <c r="CV30" s="243">
        <f t="shared" si="82"/>
        <v>648.2889352</v>
      </c>
      <c r="CW30" s="244">
        <f t="shared" si="83"/>
        <v>2243.955905</v>
      </c>
      <c r="CX30" s="236"/>
      <c r="CY30" s="238">
        <v>17.0</v>
      </c>
      <c r="CZ30" s="239" t="s">
        <v>51</v>
      </c>
      <c r="DA30" s="240" t="s">
        <v>136</v>
      </c>
      <c r="DB30" s="240" t="s">
        <v>134</v>
      </c>
      <c r="DC30" s="241">
        <f t="shared" si="84"/>
        <v>17936</v>
      </c>
      <c r="DD30" s="241">
        <f t="shared" si="85"/>
        <v>356363.3366</v>
      </c>
      <c r="DE30" s="241">
        <f t="shared" si="86"/>
        <v>6391.732806</v>
      </c>
      <c r="DF30" s="242"/>
      <c r="DG30" s="241">
        <f t="shared" si="87"/>
        <v>0</v>
      </c>
      <c r="DH30" s="242"/>
      <c r="DI30" s="241">
        <f t="shared" ref="DI30:DJ30" si="438">DI131+DI232+DI333+DI434</f>
        <v>0</v>
      </c>
      <c r="DJ30" s="241">
        <f t="shared" si="438"/>
        <v>0</v>
      </c>
      <c r="DK30" s="241">
        <f t="shared" si="89"/>
        <v>6391.732806</v>
      </c>
      <c r="DL30" s="242">
        <v>0.224147321887</v>
      </c>
      <c r="DM30" s="243">
        <f t="shared" si="90"/>
        <v>1432.689791</v>
      </c>
      <c r="DN30" s="244">
        <f t="shared" si="91"/>
        <v>4959.043015</v>
      </c>
      <c r="DO30" s="236"/>
      <c r="DP30" s="238">
        <v>17.0</v>
      </c>
      <c r="DQ30" s="239" t="s">
        <v>51</v>
      </c>
      <c r="DR30" s="240" t="s">
        <v>136</v>
      </c>
      <c r="DS30" s="240" t="s">
        <v>134</v>
      </c>
      <c r="DT30" s="241">
        <f t="shared" si="92"/>
        <v>7118</v>
      </c>
      <c r="DU30" s="241">
        <f t="shared" si="93"/>
        <v>356363.3366</v>
      </c>
      <c r="DV30" s="241">
        <f t="shared" si="94"/>
        <v>2536.59423</v>
      </c>
      <c r="DW30" s="242"/>
      <c r="DX30" s="241">
        <f t="shared" si="95"/>
        <v>0</v>
      </c>
      <c r="DY30" s="242"/>
      <c r="DZ30" s="241">
        <f t="shared" ref="DZ30:EA30" si="439">DZ131+DZ232+DZ333+DZ434</f>
        <v>0</v>
      </c>
      <c r="EA30" s="241">
        <f t="shared" si="439"/>
        <v>0</v>
      </c>
      <c r="EB30" s="241">
        <f t="shared" si="97"/>
        <v>2536.59423</v>
      </c>
      <c r="EC30" s="242">
        <v>0.224147321887</v>
      </c>
      <c r="ED30" s="243">
        <f t="shared" si="98"/>
        <v>568.5708034</v>
      </c>
      <c r="EE30" s="244">
        <f t="shared" si="99"/>
        <v>1968.023427</v>
      </c>
      <c r="EF30" s="236"/>
      <c r="EG30" s="238">
        <v>17.0</v>
      </c>
      <c r="EH30" s="239" t="s">
        <v>51</v>
      </c>
      <c r="EI30" s="240" t="s">
        <v>136</v>
      </c>
      <c r="EJ30" s="240" t="s">
        <v>134</v>
      </c>
      <c r="EK30" s="241">
        <f t="shared" si="100"/>
        <v>9010</v>
      </c>
      <c r="EL30" s="241">
        <f t="shared" si="101"/>
        <v>356363.3366</v>
      </c>
      <c r="EM30" s="241">
        <f t="shared" si="102"/>
        <v>3210.833663</v>
      </c>
      <c r="EN30" s="242"/>
      <c r="EO30" s="241">
        <f t="shared" si="103"/>
        <v>0</v>
      </c>
      <c r="EP30" s="242"/>
      <c r="EQ30" s="241">
        <f t="shared" ref="EQ30:ER30" si="440">EQ131+EQ232+EQ333+EQ434</f>
        <v>0</v>
      </c>
      <c r="ER30" s="241">
        <f t="shared" si="440"/>
        <v>0</v>
      </c>
      <c r="ES30" s="241">
        <f t="shared" si="105"/>
        <v>3210.833663</v>
      </c>
      <c r="ET30" s="242">
        <v>0.224147321887</v>
      </c>
      <c r="EU30" s="243">
        <f t="shared" si="106"/>
        <v>719.6997666</v>
      </c>
      <c r="EV30" s="244">
        <f t="shared" si="107"/>
        <v>2491.133896</v>
      </c>
      <c r="EW30" s="236"/>
      <c r="EX30" s="238">
        <v>17.0</v>
      </c>
      <c r="EY30" s="239" t="s">
        <v>51</v>
      </c>
      <c r="EZ30" s="240" t="s">
        <v>136</v>
      </c>
      <c r="FA30" s="240" t="s">
        <v>134</v>
      </c>
      <c r="FB30" s="241">
        <f t="shared" si="108"/>
        <v>7076</v>
      </c>
      <c r="FC30" s="241">
        <f t="shared" si="109"/>
        <v>356363.3366</v>
      </c>
      <c r="FD30" s="241">
        <f t="shared" si="110"/>
        <v>2521.62697</v>
      </c>
      <c r="FE30" s="242"/>
      <c r="FF30" s="241">
        <f t="shared" si="111"/>
        <v>0</v>
      </c>
      <c r="FG30" s="242"/>
      <c r="FH30" s="241">
        <f t="shared" ref="FH30:FI30" si="441">FH131+FH232+FH333+FH434</f>
        <v>0</v>
      </c>
      <c r="FI30" s="241">
        <f t="shared" si="441"/>
        <v>0</v>
      </c>
      <c r="FJ30" s="241">
        <f t="shared" si="113"/>
        <v>2521.62697</v>
      </c>
      <c r="FK30" s="242">
        <v>0.224147321887</v>
      </c>
      <c r="FL30" s="243">
        <f t="shared" si="114"/>
        <v>565.2159321</v>
      </c>
      <c r="FM30" s="244">
        <f t="shared" si="115"/>
        <v>1956.411038</v>
      </c>
      <c r="FN30" s="236"/>
      <c r="FO30" s="238">
        <v>17.0</v>
      </c>
      <c r="FP30" s="239" t="s">
        <v>51</v>
      </c>
      <c r="FQ30" s="240" t="s">
        <v>136</v>
      </c>
      <c r="FR30" s="240" t="s">
        <v>134</v>
      </c>
      <c r="FS30" s="241">
        <f t="shared" si="116"/>
        <v>7476</v>
      </c>
      <c r="FT30" s="241">
        <f t="shared" si="117"/>
        <v>356363.3366</v>
      </c>
      <c r="FU30" s="241">
        <f t="shared" si="118"/>
        <v>2664.172305</v>
      </c>
      <c r="FV30" s="242"/>
      <c r="FW30" s="241">
        <f t="shared" si="119"/>
        <v>0</v>
      </c>
      <c r="FX30" s="242"/>
      <c r="FY30" s="241">
        <f t="shared" ref="FY30:FZ30" si="442">FY131+FY232+FY333+FY434</f>
        <v>0</v>
      </c>
      <c r="FZ30" s="241">
        <f t="shared" si="442"/>
        <v>0</v>
      </c>
      <c r="GA30" s="241">
        <f t="shared" si="121"/>
        <v>2664.172305</v>
      </c>
      <c r="GB30" s="242">
        <v>0.224147321887</v>
      </c>
      <c r="GC30" s="243">
        <f t="shared" si="122"/>
        <v>597.1670871</v>
      </c>
      <c r="GD30" s="244">
        <f t="shared" si="123"/>
        <v>2067.005218</v>
      </c>
      <c r="GE30" s="236"/>
      <c r="GF30" s="238">
        <v>17.0</v>
      </c>
      <c r="GG30" s="239" t="s">
        <v>51</v>
      </c>
      <c r="GH30" s="240" t="s">
        <v>136</v>
      </c>
      <c r="GI30" s="240" t="s">
        <v>134</v>
      </c>
      <c r="GJ30" s="241">
        <f t="shared" si="124"/>
        <v>5321.8</v>
      </c>
      <c r="GK30" s="241">
        <f t="shared" si="125"/>
        <v>356363.3366</v>
      </c>
      <c r="GL30" s="241">
        <f t="shared" si="126"/>
        <v>1896.494405</v>
      </c>
      <c r="GM30" s="242"/>
      <c r="GN30" s="241">
        <f t="shared" si="127"/>
        <v>0</v>
      </c>
      <c r="GO30" s="242"/>
      <c r="GP30" s="241">
        <f t="shared" ref="GP30:GQ30" si="443">GP131+GP232+GP333+GP434</f>
        <v>0</v>
      </c>
      <c r="GQ30" s="241">
        <f t="shared" si="443"/>
        <v>0</v>
      </c>
      <c r="GR30" s="241">
        <f t="shared" si="129"/>
        <v>1896.494405</v>
      </c>
      <c r="GS30" s="242">
        <v>0.224147321887</v>
      </c>
      <c r="GT30" s="243">
        <f t="shared" si="130"/>
        <v>425.0941418</v>
      </c>
      <c r="GU30" s="244">
        <f t="shared" si="131"/>
        <v>1471.400263</v>
      </c>
      <c r="GV30" s="236"/>
      <c r="GW30" s="238">
        <v>17.0</v>
      </c>
      <c r="GX30" s="239" t="s">
        <v>51</v>
      </c>
      <c r="GY30" s="240" t="s">
        <v>136</v>
      </c>
      <c r="GZ30" s="240" t="s">
        <v>134</v>
      </c>
      <c r="HA30" s="241">
        <f t="shared" si="132"/>
        <v>6006.95</v>
      </c>
      <c r="HB30" s="241">
        <f t="shared" si="133"/>
        <v>356363.3366</v>
      </c>
      <c r="HC30" s="241">
        <f t="shared" si="134"/>
        <v>2140.656745</v>
      </c>
      <c r="HD30" s="242"/>
      <c r="HE30" s="241">
        <f t="shared" si="135"/>
        <v>0</v>
      </c>
      <c r="HF30" s="242"/>
      <c r="HG30" s="241">
        <f t="shared" ref="HG30:HH30" si="444">HG131+HG232+HG333+HG434</f>
        <v>0</v>
      </c>
      <c r="HH30" s="241">
        <f t="shared" si="444"/>
        <v>0</v>
      </c>
      <c r="HI30" s="241">
        <f t="shared" si="137"/>
        <v>2140.656745</v>
      </c>
      <c r="HJ30" s="242">
        <v>0.224147321887</v>
      </c>
      <c r="HK30" s="243">
        <f t="shared" si="138"/>
        <v>479.8224765</v>
      </c>
      <c r="HL30" s="244">
        <f t="shared" si="139"/>
        <v>1660.834269</v>
      </c>
      <c r="HM30" s="236"/>
      <c r="HN30" s="238">
        <v>17.0</v>
      </c>
      <c r="HO30" s="239" t="s">
        <v>51</v>
      </c>
      <c r="HP30" s="240" t="s">
        <v>136</v>
      </c>
      <c r="HQ30" s="240" t="s">
        <v>134</v>
      </c>
      <c r="HR30" s="241">
        <f t="shared" si="140"/>
        <v>6493.84</v>
      </c>
      <c r="HS30" s="241">
        <f t="shared" si="141"/>
        <v>356363.3366</v>
      </c>
      <c r="HT30" s="241">
        <f t="shared" si="142"/>
        <v>2314.16649</v>
      </c>
      <c r="HU30" s="242"/>
      <c r="HV30" s="241">
        <f t="shared" si="143"/>
        <v>0</v>
      </c>
      <c r="HW30" s="242"/>
      <c r="HX30" s="241">
        <f t="shared" ref="HX30:HY30" si="445">HX131+HX232+HX333+HX434</f>
        <v>0</v>
      </c>
      <c r="HY30" s="241">
        <f t="shared" si="445"/>
        <v>0</v>
      </c>
      <c r="HZ30" s="241">
        <f t="shared" si="145"/>
        <v>2314.16649</v>
      </c>
      <c r="IA30" s="242">
        <v>0.224147321887</v>
      </c>
      <c r="IB30" s="243">
        <f t="shared" si="146"/>
        <v>518.7142211</v>
      </c>
      <c r="IC30" s="244">
        <f t="shared" si="147"/>
        <v>1795.452269</v>
      </c>
      <c r="ID30" s="236"/>
      <c r="IE30" s="238">
        <v>17.0</v>
      </c>
      <c r="IF30" s="239" t="s">
        <v>51</v>
      </c>
      <c r="IG30" s="240" t="s">
        <v>136</v>
      </c>
      <c r="IH30" s="240" t="s">
        <v>134</v>
      </c>
      <c r="II30" s="241">
        <f t="shared" si="148"/>
        <v>9644.71</v>
      </c>
      <c r="IJ30" s="241">
        <f t="shared" si="149"/>
        <v>356363.3366</v>
      </c>
      <c r="IK30" s="241">
        <f t="shared" si="150"/>
        <v>3437.021037</v>
      </c>
      <c r="IL30" s="242"/>
      <c r="IM30" s="241">
        <f t="shared" si="151"/>
        <v>0</v>
      </c>
      <c r="IN30" s="242"/>
      <c r="IO30" s="241">
        <f t="shared" ref="IO30:IP30" si="446">IO131+IO232+IO333+IO434</f>
        <v>0</v>
      </c>
      <c r="IP30" s="241">
        <f t="shared" si="446"/>
        <v>0</v>
      </c>
      <c r="IQ30" s="241">
        <f t="shared" si="153"/>
        <v>3437.021037</v>
      </c>
      <c r="IR30" s="242">
        <v>0.224147321887</v>
      </c>
      <c r="IS30" s="243">
        <f t="shared" si="154"/>
        <v>770.3990606</v>
      </c>
      <c r="IT30" s="244">
        <f t="shared" si="155"/>
        <v>2666.621976</v>
      </c>
      <c r="IU30" s="236"/>
      <c r="IV30" s="238">
        <v>17.0</v>
      </c>
      <c r="IW30" s="239" t="s">
        <v>51</v>
      </c>
      <c r="IX30" s="240" t="s">
        <v>136</v>
      </c>
      <c r="IY30" s="240" t="s">
        <v>134</v>
      </c>
      <c r="IZ30" s="241">
        <f t="shared" si="156"/>
        <v>4741.4</v>
      </c>
      <c r="JA30" s="241">
        <f t="shared" si="157"/>
        <v>356363.3366</v>
      </c>
      <c r="JB30" s="241">
        <f t="shared" si="158"/>
        <v>1689.661124</v>
      </c>
      <c r="JC30" s="242"/>
      <c r="JD30" s="241">
        <f t="shared" si="159"/>
        <v>0</v>
      </c>
      <c r="JE30" s="242"/>
      <c r="JF30" s="241">
        <f t="shared" ref="JF30:JG30" si="447">JF131+JF232+JF333+JF434</f>
        <v>0</v>
      </c>
      <c r="JG30" s="241">
        <f t="shared" si="447"/>
        <v>0</v>
      </c>
      <c r="JH30" s="241">
        <f t="shared" si="161"/>
        <v>1689.661124</v>
      </c>
      <c r="JI30" s="242">
        <v>0.224147321887</v>
      </c>
      <c r="JJ30" s="243">
        <f t="shared" si="162"/>
        <v>378.7330159</v>
      </c>
      <c r="JK30" s="244">
        <f t="shared" si="163"/>
        <v>1310.928108</v>
      </c>
      <c r="JL30" s="236"/>
      <c r="JM30" s="238">
        <v>17.0</v>
      </c>
      <c r="JN30" s="239" t="s">
        <v>51</v>
      </c>
      <c r="JO30" s="240" t="s">
        <v>136</v>
      </c>
      <c r="JP30" s="240" t="s">
        <v>134</v>
      </c>
      <c r="JQ30" s="241">
        <f t="shared" si="164"/>
        <v>4118.8</v>
      </c>
      <c r="JR30" s="241">
        <f t="shared" si="165"/>
        <v>356363.3366</v>
      </c>
      <c r="JS30" s="241">
        <f t="shared" si="166"/>
        <v>1467.789311</v>
      </c>
      <c r="JT30" s="242"/>
      <c r="JU30" s="241">
        <f t="shared" si="167"/>
        <v>0</v>
      </c>
      <c r="JV30" s="242"/>
      <c r="JW30" s="241">
        <f t="shared" ref="JW30:JX30" si="448">JW131+JW232+JW333+JW434</f>
        <v>0</v>
      </c>
      <c r="JX30" s="241">
        <f t="shared" si="448"/>
        <v>0</v>
      </c>
      <c r="JY30" s="241">
        <f t="shared" si="169"/>
        <v>1467.789311</v>
      </c>
      <c r="JZ30" s="242">
        <v>0.224147321887</v>
      </c>
      <c r="KA30" s="243">
        <f t="shared" si="170"/>
        <v>329.0010431</v>
      </c>
      <c r="KB30" s="244">
        <f t="shared" si="171"/>
        <v>1138.788268</v>
      </c>
      <c r="KC30" s="236"/>
      <c r="KD30" s="238">
        <v>17.0</v>
      </c>
      <c r="KE30" s="239" t="s">
        <v>51</v>
      </c>
      <c r="KF30" s="240" t="s">
        <v>136</v>
      </c>
      <c r="KG30" s="240" t="s">
        <v>134</v>
      </c>
      <c r="KH30" s="241">
        <f t="shared" si="172"/>
        <v>0</v>
      </c>
      <c r="KI30" s="241" t="str">
        <f t="shared" si="173"/>
        <v>#DIV/0!</v>
      </c>
      <c r="KJ30" s="241">
        <f t="shared" si="174"/>
        <v>0</v>
      </c>
      <c r="KK30" s="242"/>
      <c r="KL30" s="241">
        <f t="shared" si="175"/>
        <v>0</v>
      </c>
      <c r="KM30" s="242"/>
      <c r="KN30" s="241">
        <f t="shared" ref="KN30:KO30" si="449">KN131+KN232+KN333+KN434</f>
        <v>0</v>
      </c>
      <c r="KO30" s="241">
        <f t="shared" si="449"/>
        <v>0</v>
      </c>
      <c r="KP30" s="241">
        <f t="shared" si="177"/>
        <v>0</v>
      </c>
      <c r="KQ30" s="242">
        <v>0.224147321887</v>
      </c>
      <c r="KR30" s="243">
        <f t="shared" si="178"/>
        <v>0</v>
      </c>
      <c r="KS30" s="244">
        <f t="shared" si="179"/>
        <v>0</v>
      </c>
      <c r="KT30" s="236"/>
      <c r="KU30" s="237"/>
    </row>
    <row r="31" ht="15.75" customHeight="1">
      <c r="A31" s="238">
        <v>18.0</v>
      </c>
      <c r="B31" s="239" t="s">
        <v>52</v>
      </c>
      <c r="C31" s="240" t="s">
        <v>136</v>
      </c>
      <c r="D31" s="240" t="s">
        <v>134</v>
      </c>
      <c r="E31" s="241">
        <f t="shared" si="36"/>
        <v>1910</v>
      </c>
      <c r="F31" s="241">
        <f t="shared" si="37"/>
        <v>416488.9484</v>
      </c>
      <c r="G31" s="241">
        <f t="shared" si="38"/>
        <v>795.4938915</v>
      </c>
      <c r="H31" s="242"/>
      <c r="I31" s="241">
        <f t="shared" si="39"/>
        <v>0</v>
      </c>
      <c r="J31" s="242"/>
      <c r="K31" s="241">
        <f t="shared" ref="K31:L31" si="450">K132+K233+K334+K435</f>
        <v>0</v>
      </c>
      <c r="L31" s="241">
        <f t="shared" si="450"/>
        <v>0</v>
      </c>
      <c r="M31" s="241">
        <f t="shared" si="41"/>
        <v>795.4938915</v>
      </c>
      <c r="N31" s="242">
        <v>0.224147321887</v>
      </c>
      <c r="O31" s="243">
        <f t="shared" si="42"/>
        <v>178.3078254</v>
      </c>
      <c r="P31" s="244">
        <f t="shared" si="43"/>
        <v>617.1860662</v>
      </c>
      <c r="Q31" s="236"/>
      <c r="R31" s="238">
        <v>18.0</v>
      </c>
      <c r="S31" s="239" t="s">
        <v>52</v>
      </c>
      <c r="T31" s="240" t="s">
        <v>136</v>
      </c>
      <c r="U31" s="240" t="s">
        <v>134</v>
      </c>
      <c r="V31" s="241">
        <f t="shared" si="44"/>
        <v>238</v>
      </c>
      <c r="W31" s="241">
        <f t="shared" si="45"/>
        <v>416488.9484</v>
      </c>
      <c r="X31" s="241">
        <f t="shared" si="46"/>
        <v>99.12436973</v>
      </c>
      <c r="Y31" s="242"/>
      <c r="Z31" s="241">
        <f t="shared" si="47"/>
        <v>0</v>
      </c>
      <c r="AA31" s="242"/>
      <c r="AB31" s="241">
        <f t="shared" ref="AB31:AC31" si="451">AB132+AB233+AB334+AB435</f>
        <v>0</v>
      </c>
      <c r="AC31" s="241">
        <f t="shared" si="451"/>
        <v>0</v>
      </c>
      <c r="AD31" s="241">
        <f t="shared" si="49"/>
        <v>99.12436973</v>
      </c>
      <c r="AE31" s="242">
        <v>0.224147321887</v>
      </c>
      <c r="AF31" s="243">
        <f t="shared" si="50"/>
        <v>22.21846201</v>
      </c>
      <c r="AG31" s="244">
        <f t="shared" si="51"/>
        <v>76.90590772</v>
      </c>
      <c r="AH31" s="236"/>
      <c r="AI31" s="238">
        <v>18.0</v>
      </c>
      <c r="AJ31" s="239" t="s">
        <v>52</v>
      </c>
      <c r="AK31" s="240" t="s">
        <v>136</v>
      </c>
      <c r="AL31" s="240" t="s">
        <v>134</v>
      </c>
      <c r="AM31" s="241">
        <f t="shared" si="52"/>
        <v>1283</v>
      </c>
      <c r="AN31" s="241">
        <f t="shared" si="53"/>
        <v>416488.9484</v>
      </c>
      <c r="AO31" s="241">
        <f t="shared" si="54"/>
        <v>534.3553208</v>
      </c>
      <c r="AP31" s="242"/>
      <c r="AQ31" s="241">
        <f t="shared" si="55"/>
        <v>0</v>
      </c>
      <c r="AR31" s="242"/>
      <c r="AS31" s="241">
        <f t="shared" ref="AS31:AT31" si="452">AS132+AS233+AS334+AS435</f>
        <v>0</v>
      </c>
      <c r="AT31" s="241">
        <f t="shared" si="452"/>
        <v>0</v>
      </c>
      <c r="AU31" s="241">
        <f t="shared" si="57"/>
        <v>534.3553208</v>
      </c>
      <c r="AV31" s="242">
        <v>0.224147321887</v>
      </c>
      <c r="AW31" s="243">
        <f t="shared" si="58"/>
        <v>119.7743141</v>
      </c>
      <c r="AX31" s="244">
        <f t="shared" si="59"/>
        <v>414.5810067</v>
      </c>
      <c r="AY31" s="236"/>
      <c r="AZ31" s="238">
        <v>18.0</v>
      </c>
      <c r="BA31" s="239" t="s">
        <v>52</v>
      </c>
      <c r="BB31" s="240" t="s">
        <v>136</v>
      </c>
      <c r="BC31" s="240" t="s">
        <v>134</v>
      </c>
      <c r="BD31" s="241">
        <f t="shared" si="60"/>
        <v>997</v>
      </c>
      <c r="BE31" s="241">
        <f t="shared" si="61"/>
        <v>416488.9484</v>
      </c>
      <c r="BF31" s="241">
        <f t="shared" si="62"/>
        <v>415.2394816</v>
      </c>
      <c r="BG31" s="242"/>
      <c r="BH31" s="241">
        <f t="shared" si="63"/>
        <v>0</v>
      </c>
      <c r="BI31" s="242"/>
      <c r="BJ31" s="241">
        <f t="shared" ref="BJ31:BK31" si="453">BJ132+BJ233+BJ334+BJ435</f>
        <v>0</v>
      </c>
      <c r="BK31" s="241">
        <f t="shared" si="453"/>
        <v>0</v>
      </c>
      <c r="BL31" s="241">
        <f t="shared" si="65"/>
        <v>415.2394816</v>
      </c>
      <c r="BM31" s="242">
        <v>0.224147321887</v>
      </c>
      <c r="BN31" s="243">
        <f t="shared" si="66"/>
        <v>93.07481774</v>
      </c>
      <c r="BO31" s="244">
        <f t="shared" si="67"/>
        <v>322.1646639</v>
      </c>
      <c r="BP31" s="236"/>
      <c r="BQ31" s="238">
        <v>18.0</v>
      </c>
      <c r="BR31" s="239" t="s">
        <v>52</v>
      </c>
      <c r="BS31" s="240" t="s">
        <v>136</v>
      </c>
      <c r="BT31" s="240" t="s">
        <v>134</v>
      </c>
      <c r="BU31" s="241">
        <f t="shared" si="68"/>
        <v>191</v>
      </c>
      <c r="BV31" s="241">
        <f t="shared" si="69"/>
        <v>416488.9484</v>
      </c>
      <c r="BW31" s="241">
        <f t="shared" si="70"/>
        <v>79.54938915</v>
      </c>
      <c r="BX31" s="242"/>
      <c r="BY31" s="241">
        <f t="shared" si="71"/>
        <v>0</v>
      </c>
      <c r="BZ31" s="242"/>
      <c r="CA31" s="241">
        <f t="shared" ref="CA31:CB31" si="454">CA132+CA233+CA334+CA435</f>
        <v>0</v>
      </c>
      <c r="CB31" s="241">
        <f t="shared" si="454"/>
        <v>0</v>
      </c>
      <c r="CC31" s="241">
        <f t="shared" si="73"/>
        <v>79.54938915</v>
      </c>
      <c r="CD31" s="242">
        <v>0.224147321887</v>
      </c>
      <c r="CE31" s="243">
        <f t="shared" si="74"/>
        <v>17.83078254</v>
      </c>
      <c r="CF31" s="244">
        <f t="shared" si="75"/>
        <v>61.71860662</v>
      </c>
      <c r="CG31" s="236"/>
      <c r="CH31" s="238">
        <v>18.0</v>
      </c>
      <c r="CI31" s="239" t="s">
        <v>52</v>
      </c>
      <c r="CJ31" s="240" t="s">
        <v>136</v>
      </c>
      <c r="CK31" s="240" t="s">
        <v>134</v>
      </c>
      <c r="CL31" s="241">
        <f t="shared" si="76"/>
        <v>100</v>
      </c>
      <c r="CM31" s="241">
        <f t="shared" si="77"/>
        <v>416488.9484</v>
      </c>
      <c r="CN31" s="241">
        <f t="shared" si="78"/>
        <v>41.64889484</v>
      </c>
      <c r="CO31" s="242"/>
      <c r="CP31" s="241">
        <f t="shared" si="79"/>
        <v>0</v>
      </c>
      <c r="CQ31" s="242"/>
      <c r="CR31" s="241">
        <f t="shared" ref="CR31:CS31" si="455">CR132+CR233+CR334+CR435</f>
        <v>0</v>
      </c>
      <c r="CS31" s="241">
        <f t="shared" si="455"/>
        <v>0</v>
      </c>
      <c r="CT31" s="241">
        <f t="shared" si="81"/>
        <v>41.64889484</v>
      </c>
      <c r="CU31" s="242">
        <v>0.224147321887</v>
      </c>
      <c r="CV31" s="243">
        <f t="shared" si="82"/>
        <v>9.335488239</v>
      </c>
      <c r="CW31" s="244">
        <f t="shared" si="83"/>
        <v>32.3134066</v>
      </c>
      <c r="CX31" s="236"/>
      <c r="CY31" s="238">
        <v>18.0</v>
      </c>
      <c r="CZ31" s="239" t="s">
        <v>52</v>
      </c>
      <c r="DA31" s="240" t="s">
        <v>136</v>
      </c>
      <c r="DB31" s="240" t="s">
        <v>134</v>
      </c>
      <c r="DC31" s="241">
        <f t="shared" si="84"/>
        <v>400</v>
      </c>
      <c r="DD31" s="241">
        <f t="shared" si="85"/>
        <v>416488.9484</v>
      </c>
      <c r="DE31" s="241">
        <f t="shared" si="86"/>
        <v>166.5955794</v>
      </c>
      <c r="DF31" s="242"/>
      <c r="DG31" s="241">
        <f t="shared" si="87"/>
        <v>0</v>
      </c>
      <c r="DH31" s="242"/>
      <c r="DI31" s="241">
        <f t="shared" ref="DI31:DJ31" si="456">DI132+DI233+DI334+DI435</f>
        <v>0</v>
      </c>
      <c r="DJ31" s="241">
        <f t="shared" si="456"/>
        <v>0</v>
      </c>
      <c r="DK31" s="241">
        <f t="shared" si="89"/>
        <v>166.5955794</v>
      </c>
      <c r="DL31" s="242">
        <v>0.224147321887</v>
      </c>
      <c r="DM31" s="243">
        <f t="shared" si="90"/>
        <v>37.34195295</v>
      </c>
      <c r="DN31" s="244">
        <f t="shared" si="91"/>
        <v>129.2536264</v>
      </c>
      <c r="DO31" s="236"/>
      <c r="DP31" s="238">
        <v>18.0</v>
      </c>
      <c r="DQ31" s="239" t="s">
        <v>52</v>
      </c>
      <c r="DR31" s="240" t="s">
        <v>136</v>
      </c>
      <c r="DS31" s="240" t="s">
        <v>134</v>
      </c>
      <c r="DT31" s="241">
        <f t="shared" si="92"/>
        <v>164</v>
      </c>
      <c r="DU31" s="241">
        <f t="shared" si="93"/>
        <v>416488.9484</v>
      </c>
      <c r="DV31" s="241">
        <f t="shared" si="94"/>
        <v>68.30418754</v>
      </c>
      <c r="DW31" s="242"/>
      <c r="DX31" s="241">
        <f t="shared" si="95"/>
        <v>0</v>
      </c>
      <c r="DY31" s="242"/>
      <c r="DZ31" s="241">
        <f t="shared" ref="DZ31:EA31" si="457">DZ132+DZ233+DZ334+DZ435</f>
        <v>0</v>
      </c>
      <c r="EA31" s="241">
        <f t="shared" si="457"/>
        <v>0</v>
      </c>
      <c r="EB31" s="241">
        <f t="shared" si="97"/>
        <v>68.30418754</v>
      </c>
      <c r="EC31" s="242">
        <v>0.224147321887</v>
      </c>
      <c r="ED31" s="243">
        <f t="shared" si="98"/>
        <v>15.31020071</v>
      </c>
      <c r="EE31" s="244">
        <f t="shared" si="99"/>
        <v>52.99398683</v>
      </c>
      <c r="EF31" s="236"/>
      <c r="EG31" s="238">
        <v>18.0</v>
      </c>
      <c r="EH31" s="239" t="s">
        <v>52</v>
      </c>
      <c r="EI31" s="240" t="s">
        <v>136</v>
      </c>
      <c r="EJ31" s="240" t="s">
        <v>134</v>
      </c>
      <c r="EK31" s="241">
        <f t="shared" si="100"/>
        <v>312</v>
      </c>
      <c r="EL31" s="241">
        <f t="shared" si="101"/>
        <v>416488.9484</v>
      </c>
      <c r="EM31" s="241">
        <f t="shared" si="102"/>
        <v>129.9445519</v>
      </c>
      <c r="EN31" s="242"/>
      <c r="EO31" s="241">
        <f t="shared" si="103"/>
        <v>0</v>
      </c>
      <c r="EP31" s="242"/>
      <c r="EQ31" s="241">
        <f t="shared" ref="EQ31:ER31" si="458">EQ132+EQ233+EQ334+EQ435</f>
        <v>0</v>
      </c>
      <c r="ER31" s="241">
        <f t="shared" si="458"/>
        <v>0</v>
      </c>
      <c r="ES31" s="241">
        <f t="shared" si="105"/>
        <v>129.9445519</v>
      </c>
      <c r="ET31" s="242">
        <v>0.224147321887</v>
      </c>
      <c r="EU31" s="243">
        <f t="shared" si="106"/>
        <v>29.1267233</v>
      </c>
      <c r="EV31" s="244">
        <f t="shared" si="107"/>
        <v>100.8178286</v>
      </c>
      <c r="EW31" s="236"/>
      <c r="EX31" s="238">
        <v>18.0</v>
      </c>
      <c r="EY31" s="239" t="s">
        <v>52</v>
      </c>
      <c r="EZ31" s="240" t="s">
        <v>136</v>
      </c>
      <c r="FA31" s="240" t="s">
        <v>134</v>
      </c>
      <c r="FB31" s="241">
        <f t="shared" si="108"/>
        <v>278</v>
      </c>
      <c r="FC31" s="241">
        <f t="shared" si="109"/>
        <v>416488.9484</v>
      </c>
      <c r="FD31" s="241">
        <f t="shared" si="110"/>
        <v>115.7839277</v>
      </c>
      <c r="FE31" s="242"/>
      <c r="FF31" s="241">
        <f t="shared" si="111"/>
        <v>0</v>
      </c>
      <c r="FG31" s="242"/>
      <c r="FH31" s="241">
        <f t="shared" ref="FH31:FI31" si="459">FH132+FH233+FH334+FH435</f>
        <v>0</v>
      </c>
      <c r="FI31" s="241">
        <f t="shared" si="459"/>
        <v>0</v>
      </c>
      <c r="FJ31" s="241">
        <f t="shared" si="113"/>
        <v>115.7839277</v>
      </c>
      <c r="FK31" s="242">
        <v>0.224147321887</v>
      </c>
      <c r="FL31" s="243">
        <f t="shared" si="114"/>
        <v>25.9526573</v>
      </c>
      <c r="FM31" s="244">
        <f t="shared" si="115"/>
        <v>89.83127036</v>
      </c>
      <c r="FN31" s="236"/>
      <c r="FO31" s="238">
        <v>18.0</v>
      </c>
      <c r="FP31" s="239" t="s">
        <v>52</v>
      </c>
      <c r="FQ31" s="240" t="s">
        <v>136</v>
      </c>
      <c r="FR31" s="240" t="s">
        <v>134</v>
      </c>
      <c r="FS31" s="241">
        <f t="shared" si="116"/>
        <v>123</v>
      </c>
      <c r="FT31" s="241">
        <f t="shared" si="117"/>
        <v>416488.9484</v>
      </c>
      <c r="FU31" s="241">
        <f t="shared" si="118"/>
        <v>51.22814066</v>
      </c>
      <c r="FV31" s="242"/>
      <c r="FW31" s="241">
        <f t="shared" si="119"/>
        <v>0</v>
      </c>
      <c r="FX31" s="242"/>
      <c r="FY31" s="241">
        <f t="shared" ref="FY31:FZ31" si="460">FY132+FY233+FY334+FY435</f>
        <v>0</v>
      </c>
      <c r="FZ31" s="241">
        <f t="shared" si="460"/>
        <v>0</v>
      </c>
      <c r="GA31" s="241">
        <f t="shared" si="121"/>
        <v>51.22814066</v>
      </c>
      <c r="GB31" s="242">
        <v>0.224147321887</v>
      </c>
      <c r="GC31" s="243">
        <f t="shared" si="122"/>
        <v>11.48265053</v>
      </c>
      <c r="GD31" s="244">
        <f t="shared" si="123"/>
        <v>39.74549012</v>
      </c>
      <c r="GE31" s="236"/>
      <c r="GF31" s="238">
        <v>18.0</v>
      </c>
      <c r="GG31" s="239" t="s">
        <v>52</v>
      </c>
      <c r="GH31" s="240" t="s">
        <v>136</v>
      </c>
      <c r="GI31" s="240" t="s">
        <v>134</v>
      </c>
      <c r="GJ31" s="241" t="str">
        <f t="shared" si="124"/>
        <v>#VALUE!</v>
      </c>
      <c r="GK31" s="241" t="str">
        <f t="shared" si="125"/>
        <v>#VALUE!</v>
      </c>
      <c r="GL31" s="241">
        <f t="shared" si="126"/>
        <v>406.0767247</v>
      </c>
      <c r="GM31" s="242"/>
      <c r="GN31" s="241">
        <f t="shared" si="127"/>
        <v>0</v>
      </c>
      <c r="GO31" s="242"/>
      <c r="GP31" s="241">
        <f t="shared" ref="GP31:GQ31" si="461">GP132+GP233+GP334+GP435</f>
        <v>0</v>
      </c>
      <c r="GQ31" s="241">
        <f t="shared" si="461"/>
        <v>0</v>
      </c>
      <c r="GR31" s="241">
        <f t="shared" si="129"/>
        <v>406.0767247</v>
      </c>
      <c r="GS31" s="242">
        <v>0.224147321887</v>
      </c>
      <c r="GT31" s="243">
        <f t="shared" si="130"/>
        <v>91.02101033</v>
      </c>
      <c r="GU31" s="244">
        <f t="shared" si="131"/>
        <v>315.0557144</v>
      </c>
      <c r="GV31" s="236"/>
      <c r="GW31" s="238">
        <v>18.0</v>
      </c>
      <c r="GX31" s="239" t="s">
        <v>52</v>
      </c>
      <c r="GY31" s="240" t="s">
        <v>136</v>
      </c>
      <c r="GZ31" s="240" t="s">
        <v>134</v>
      </c>
      <c r="HA31" s="241">
        <f t="shared" si="132"/>
        <v>155.4</v>
      </c>
      <c r="HB31" s="241">
        <f t="shared" si="133"/>
        <v>416488.9484</v>
      </c>
      <c r="HC31" s="241">
        <f t="shared" si="134"/>
        <v>64.72238259</v>
      </c>
      <c r="HD31" s="242"/>
      <c r="HE31" s="241">
        <f t="shared" si="135"/>
        <v>0</v>
      </c>
      <c r="HF31" s="242"/>
      <c r="HG31" s="241">
        <f t="shared" ref="HG31:HH31" si="462">HG132+HG233+HG334+HG435</f>
        <v>0</v>
      </c>
      <c r="HH31" s="241">
        <f t="shared" si="462"/>
        <v>0</v>
      </c>
      <c r="HI31" s="241">
        <f t="shared" si="137"/>
        <v>64.72238259</v>
      </c>
      <c r="HJ31" s="242">
        <v>0.224147321887</v>
      </c>
      <c r="HK31" s="243">
        <f t="shared" si="138"/>
        <v>14.50734872</v>
      </c>
      <c r="HL31" s="244">
        <f t="shared" si="139"/>
        <v>50.21503386</v>
      </c>
      <c r="HM31" s="236"/>
      <c r="HN31" s="238">
        <v>18.0</v>
      </c>
      <c r="HO31" s="239" t="s">
        <v>52</v>
      </c>
      <c r="HP31" s="240" t="s">
        <v>136</v>
      </c>
      <c r="HQ31" s="240" t="s">
        <v>134</v>
      </c>
      <c r="HR31" s="241">
        <f t="shared" si="140"/>
        <v>146</v>
      </c>
      <c r="HS31" s="241">
        <f t="shared" si="141"/>
        <v>416488.9484</v>
      </c>
      <c r="HT31" s="241">
        <f t="shared" si="142"/>
        <v>60.80738647</v>
      </c>
      <c r="HU31" s="242"/>
      <c r="HV31" s="241">
        <f t="shared" si="143"/>
        <v>0</v>
      </c>
      <c r="HW31" s="242"/>
      <c r="HX31" s="241">
        <f t="shared" ref="HX31:HY31" si="463">HX132+HX233+HX334+HX435</f>
        <v>0</v>
      </c>
      <c r="HY31" s="241">
        <f t="shared" si="463"/>
        <v>0</v>
      </c>
      <c r="HZ31" s="241">
        <f t="shared" si="145"/>
        <v>60.80738647</v>
      </c>
      <c r="IA31" s="242">
        <v>0.224147321887</v>
      </c>
      <c r="IB31" s="243">
        <f t="shared" si="146"/>
        <v>13.62981283</v>
      </c>
      <c r="IC31" s="244">
        <f t="shared" si="147"/>
        <v>47.17757364</v>
      </c>
      <c r="ID31" s="236"/>
      <c r="IE31" s="238">
        <v>18.0</v>
      </c>
      <c r="IF31" s="239" t="s">
        <v>52</v>
      </c>
      <c r="IG31" s="240" t="s">
        <v>136</v>
      </c>
      <c r="IH31" s="240" t="s">
        <v>134</v>
      </c>
      <c r="II31" s="241">
        <f t="shared" si="148"/>
        <v>162.75</v>
      </c>
      <c r="IJ31" s="241">
        <f t="shared" si="149"/>
        <v>416488.9484</v>
      </c>
      <c r="IK31" s="241">
        <f t="shared" si="150"/>
        <v>67.78357636</v>
      </c>
      <c r="IL31" s="242"/>
      <c r="IM31" s="241">
        <f t="shared" si="151"/>
        <v>0</v>
      </c>
      <c r="IN31" s="242"/>
      <c r="IO31" s="241">
        <f t="shared" ref="IO31:IP31" si="464">IO132+IO233+IO334+IO435</f>
        <v>0</v>
      </c>
      <c r="IP31" s="241">
        <f t="shared" si="464"/>
        <v>0</v>
      </c>
      <c r="IQ31" s="241">
        <f t="shared" si="153"/>
        <v>67.78357636</v>
      </c>
      <c r="IR31" s="242">
        <v>0.224147321887</v>
      </c>
      <c r="IS31" s="243">
        <f t="shared" si="154"/>
        <v>15.19350711</v>
      </c>
      <c r="IT31" s="244">
        <f t="shared" si="155"/>
        <v>52.59006925</v>
      </c>
      <c r="IU31" s="236"/>
      <c r="IV31" s="238">
        <v>18.0</v>
      </c>
      <c r="IW31" s="239" t="s">
        <v>52</v>
      </c>
      <c r="IX31" s="240" t="s">
        <v>136</v>
      </c>
      <c r="IY31" s="240" t="s">
        <v>134</v>
      </c>
      <c r="IZ31" s="241" t="str">
        <f t="shared" si="156"/>
        <v>#VALUE!</v>
      </c>
      <c r="JA31" s="241" t="str">
        <f t="shared" si="157"/>
        <v>#VALUE!</v>
      </c>
      <c r="JB31" s="241">
        <f t="shared" si="158"/>
        <v>9.412650235</v>
      </c>
      <c r="JC31" s="242"/>
      <c r="JD31" s="241">
        <f t="shared" si="159"/>
        <v>0</v>
      </c>
      <c r="JE31" s="242"/>
      <c r="JF31" s="241">
        <f t="shared" ref="JF31:JG31" si="465">JF132+JF233+JF334+JF435</f>
        <v>0</v>
      </c>
      <c r="JG31" s="241">
        <f t="shared" si="465"/>
        <v>0</v>
      </c>
      <c r="JH31" s="241">
        <f t="shared" si="161"/>
        <v>9.412650235</v>
      </c>
      <c r="JI31" s="242">
        <v>0.224147321887</v>
      </c>
      <c r="JJ31" s="243">
        <f t="shared" si="162"/>
        <v>2.109820342</v>
      </c>
      <c r="JK31" s="244">
        <f t="shared" si="163"/>
        <v>7.302829893</v>
      </c>
      <c r="JL31" s="236"/>
      <c r="JM31" s="238">
        <v>18.0</v>
      </c>
      <c r="JN31" s="239" t="s">
        <v>52</v>
      </c>
      <c r="JO31" s="240" t="s">
        <v>136</v>
      </c>
      <c r="JP31" s="240" t="s">
        <v>134</v>
      </c>
      <c r="JQ31" s="241">
        <f t="shared" si="164"/>
        <v>81</v>
      </c>
      <c r="JR31" s="241">
        <f t="shared" si="165"/>
        <v>416488.9484</v>
      </c>
      <c r="JS31" s="241">
        <f t="shared" si="166"/>
        <v>33.73560482</v>
      </c>
      <c r="JT31" s="242"/>
      <c r="JU31" s="241">
        <f t="shared" si="167"/>
        <v>0</v>
      </c>
      <c r="JV31" s="242"/>
      <c r="JW31" s="241">
        <f t="shared" ref="JW31:JX31" si="466">JW132+JW233+JW334+JW435</f>
        <v>0</v>
      </c>
      <c r="JX31" s="241">
        <f t="shared" si="466"/>
        <v>0</v>
      </c>
      <c r="JY31" s="241">
        <f t="shared" si="169"/>
        <v>33.73560482</v>
      </c>
      <c r="JZ31" s="242">
        <v>0.224147321887</v>
      </c>
      <c r="KA31" s="243">
        <f t="shared" si="170"/>
        <v>7.561745473</v>
      </c>
      <c r="KB31" s="244">
        <f t="shared" si="171"/>
        <v>26.17385935</v>
      </c>
      <c r="KC31" s="236"/>
      <c r="KD31" s="238">
        <v>18.0</v>
      </c>
      <c r="KE31" s="239" t="s">
        <v>52</v>
      </c>
      <c r="KF31" s="240" t="s">
        <v>136</v>
      </c>
      <c r="KG31" s="240" t="s">
        <v>134</v>
      </c>
      <c r="KH31" s="241">
        <f t="shared" si="172"/>
        <v>0</v>
      </c>
      <c r="KI31" s="241" t="str">
        <f t="shared" si="173"/>
        <v>#DIV/0!</v>
      </c>
      <c r="KJ31" s="241">
        <f t="shared" si="174"/>
        <v>0</v>
      </c>
      <c r="KK31" s="242"/>
      <c r="KL31" s="241">
        <f t="shared" si="175"/>
        <v>0</v>
      </c>
      <c r="KM31" s="242"/>
      <c r="KN31" s="241">
        <f t="shared" ref="KN31:KO31" si="467">KN132+KN233+KN334+KN435</f>
        <v>0</v>
      </c>
      <c r="KO31" s="241">
        <f t="shared" si="467"/>
        <v>0</v>
      </c>
      <c r="KP31" s="241">
        <f t="shared" si="177"/>
        <v>0</v>
      </c>
      <c r="KQ31" s="242">
        <v>0.224147321887</v>
      </c>
      <c r="KR31" s="243">
        <f t="shared" si="178"/>
        <v>0</v>
      </c>
      <c r="KS31" s="244">
        <f t="shared" si="179"/>
        <v>0</v>
      </c>
      <c r="KT31" s="236"/>
      <c r="KU31" s="237"/>
    </row>
    <row r="32" ht="15.75" customHeight="1">
      <c r="A32" s="238">
        <v>19.0</v>
      </c>
      <c r="B32" s="239" t="s">
        <v>53</v>
      </c>
      <c r="C32" s="240" t="s">
        <v>132</v>
      </c>
      <c r="D32" s="240" t="s">
        <v>134</v>
      </c>
      <c r="E32" s="241">
        <f t="shared" si="36"/>
        <v>4</v>
      </c>
      <c r="F32" s="241">
        <f t="shared" si="37"/>
        <v>600809.4892</v>
      </c>
      <c r="G32" s="241">
        <f t="shared" si="38"/>
        <v>2.403237957</v>
      </c>
      <c r="H32" s="242"/>
      <c r="I32" s="241">
        <f t="shared" si="39"/>
        <v>0</v>
      </c>
      <c r="J32" s="242"/>
      <c r="K32" s="241">
        <f t="shared" ref="K32:L32" si="468">K133+K234+K335+K436</f>
        <v>0</v>
      </c>
      <c r="L32" s="241">
        <f t="shared" si="468"/>
        <v>0</v>
      </c>
      <c r="M32" s="241">
        <f t="shared" si="41"/>
        <v>2.403237957</v>
      </c>
      <c r="N32" s="242">
        <v>0.3885051169590643</v>
      </c>
      <c r="O32" s="243">
        <f t="shared" si="42"/>
        <v>0.9336702435</v>
      </c>
      <c r="P32" s="244">
        <f t="shared" si="43"/>
        <v>1.469567713</v>
      </c>
      <c r="Q32" s="236"/>
      <c r="R32" s="238">
        <v>19.0</v>
      </c>
      <c r="S32" s="239" t="s">
        <v>53</v>
      </c>
      <c r="T32" s="240" t="s">
        <v>132</v>
      </c>
      <c r="U32" s="240" t="s">
        <v>134</v>
      </c>
      <c r="V32" s="241">
        <f t="shared" si="44"/>
        <v>0</v>
      </c>
      <c r="W32" s="241" t="str">
        <f t="shared" si="45"/>
        <v>#DIV/0!</v>
      </c>
      <c r="X32" s="241">
        <f t="shared" si="46"/>
        <v>0</v>
      </c>
      <c r="Y32" s="242"/>
      <c r="Z32" s="241">
        <f t="shared" si="47"/>
        <v>0</v>
      </c>
      <c r="AA32" s="242"/>
      <c r="AB32" s="241">
        <f t="shared" ref="AB32:AC32" si="469">AB133+AB234+AB335+AB436</f>
        <v>0</v>
      </c>
      <c r="AC32" s="241">
        <f t="shared" si="469"/>
        <v>0</v>
      </c>
      <c r="AD32" s="241">
        <f t="shared" si="49"/>
        <v>0</v>
      </c>
      <c r="AE32" s="242">
        <v>0.3885051169590643</v>
      </c>
      <c r="AF32" s="243">
        <f t="shared" si="50"/>
        <v>0</v>
      </c>
      <c r="AG32" s="244">
        <f t="shared" si="51"/>
        <v>0</v>
      </c>
      <c r="AH32" s="236"/>
      <c r="AI32" s="238">
        <v>19.0</v>
      </c>
      <c r="AJ32" s="239" t="s">
        <v>53</v>
      </c>
      <c r="AK32" s="240" t="s">
        <v>132</v>
      </c>
      <c r="AL32" s="240" t="s">
        <v>134</v>
      </c>
      <c r="AM32" s="241">
        <f t="shared" si="52"/>
        <v>0</v>
      </c>
      <c r="AN32" s="241" t="str">
        <f t="shared" si="53"/>
        <v>#DIV/0!</v>
      </c>
      <c r="AO32" s="241">
        <f t="shared" si="54"/>
        <v>0</v>
      </c>
      <c r="AP32" s="242"/>
      <c r="AQ32" s="241">
        <f t="shared" si="55"/>
        <v>0</v>
      </c>
      <c r="AR32" s="242"/>
      <c r="AS32" s="241">
        <f t="shared" ref="AS32:AT32" si="470">AS133+AS234+AS335+AS436</f>
        <v>0</v>
      </c>
      <c r="AT32" s="241">
        <f t="shared" si="470"/>
        <v>0</v>
      </c>
      <c r="AU32" s="241">
        <f t="shared" si="57"/>
        <v>0</v>
      </c>
      <c r="AV32" s="242">
        <v>0.3885051169590643</v>
      </c>
      <c r="AW32" s="243">
        <f t="shared" si="58"/>
        <v>0</v>
      </c>
      <c r="AX32" s="244">
        <f t="shared" si="59"/>
        <v>0</v>
      </c>
      <c r="AY32" s="236"/>
      <c r="AZ32" s="238">
        <v>19.0</v>
      </c>
      <c r="BA32" s="239" t="s">
        <v>53</v>
      </c>
      <c r="BB32" s="240" t="s">
        <v>132</v>
      </c>
      <c r="BC32" s="240" t="s">
        <v>134</v>
      </c>
      <c r="BD32" s="241">
        <f t="shared" si="60"/>
        <v>0</v>
      </c>
      <c r="BE32" s="241" t="str">
        <f t="shared" si="61"/>
        <v>#DIV/0!</v>
      </c>
      <c r="BF32" s="241">
        <f t="shared" si="62"/>
        <v>0</v>
      </c>
      <c r="BG32" s="242"/>
      <c r="BH32" s="241">
        <f t="shared" si="63"/>
        <v>0</v>
      </c>
      <c r="BI32" s="242"/>
      <c r="BJ32" s="241">
        <f t="shared" ref="BJ32:BK32" si="471">BJ133+BJ234+BJ335+BJ436</f>
        <v>0</v>
      </c>
      <c r="BK32" s="241">
        <f t="shared" si="471"/>
        <v>0</v>
      </c>
      <c r="BL32" s="241">
        <f t="shared" si="65"/>
        <v>0</v>
      </c>
      <c r="BM32" s="242">
        <v>0.3885051169590643</v>
      </c>
      <c r="BN32" s="243">
        <f t="shared" si="66"/>
        <v>0</v>
      </c>
      <c r="BO32" s="244">
        <f t="shared" si="67"/>
        <v>0</v>
      </c>
      <c r="BP32" s="236"/>
      <c r="BQ32" s="238">
        <v>19.0</v>
      </c>
      <c r="BR32" s="239" t="s">
        <v>53</v>
      </c>
      <c r="BS32" s="240" t="s">
        <v>132</v>
      </c>
      <c r="BT32" s="240" t="s">
        <v>134</v>
      </c>
      <c r="BU32" s="241">
        <f t="shared" si="68"/>
        <v>0</v>
      </c>
      <c r="BV32" s="241" t="str">
        <f t="shared" si="69"/>
        <v>#DIV/0!</v>
      </c>
      <c r="BW32" s="241">
        <f t="shared" si="70"/>
        <v>0</v>
      </c>
      <c r="BX32" s="242"/>
      <c r="BY32" s="241">
        <f t="shared" si="71"/>
        <v>0</v>
      </c>
      <c r="BZ32" s="242"/>
      <c r="CA32" s="241">
        <f t="shared" ref="CA32:CB32" si="472">CA133+CA234+CA335+CA436</f>
        <v>0</v>
      </c>
      <c r="CB32" s="241">
        <f t="shared" si="472"/>
        <v>0</v>
      </c>
      <c r="CC32" s="241">
        <f t="shared" si="73"/>
        <v>0</v>
      </c>
      <c r="CD32" s="242">
        <v>0.3885051169590643</v>
      </c>
      <c r="CE32" s="243">
        <f t="shared" si="74"/>
        <v>0</v>
      </c>
      <c r="CF32" s="244">
        <f t="shared" si="75"/>
        <v>0</v>
      </c>
      <c r="CG32" s="236"/>
      <c r="CH32" s="238">
        <v>19.0</v>
      </c>
      <c r="CI32" s="239" t="s">
        <v>53</v>
      </c>
      <c r="CJ32" s="240" t="s">
        <v>132</v>
      </c>
      <c r="CK32" s="240" t="s">
        <v>134</v>
      </c>
      <c r="CL32" s="241">
        <f t="shared" si="76"/>
        <v>1380</v>
      </c>
      <c r="CM32" s="241">
        <f t="shared" si="77"/>
        <v>600809.4892</v>
      </c>
      <c r="CN32" s="241">
        <f t="shared" si="78"/>
        <v>829.1170951</v>
      </c>
      <c r="CO32" s="242"/>
      <c r="CP32" s="241">
        <f t="shared" si="79"/>
        <v>0</v>
      </c>
      <c r="CQ32" s="242"/>
      <c r="CR32" s="241">
        <f t="shared" ref="CR32:CS32" si="473">CR133+CR234+CR335+CR436</f>
        <v>0</v>
      </c>
      <c r="CS32" s="241">
        <f t="shared" si="473"/>
        <v>0</v>
      </c>
      <c r="CT32" s="241">
        <f t="shared" si="81"/>
        <v>829.1170951</v>
      </c>
      <c r="CU32" s="242">
        <v>0.3885051169590643</v>
      </c>
      <c r="CV32" s="243">
        <f t="shared" si="82"/>
        <v>322.116234</v>
      </c>
      <c r="CW32" s="244">
        <f t="shared" si="83"/>
        <v>507.0008611</v>
      </c>
      <c r="CX32" s="236"/>
      <c r="CY32" s="238">
        <v>19.0</v>
      </c>
      <c r="CZ32" s="239" t="s">
        <v>53</v>
      </c>
      <c r="DA32" s="240" t="s">
        <v>132</v>
      </c>
      <c r="DB32" s="240" t="s">
        <v>134</v>
      </c>
      <c r="DC32" s="241">
        <f t="shared" si="84"/>
        <v>2950</v>
      </c>
      <c r="DD32" s="241">
        <f t="shared" si="85"/>
        <v>600809.4892</v>
      </c>
      <c r="DE32" s="241">
        <f t="shared" si="86"/>
        <v>1772.387993</v>
      </c>
      <c r="DF32" s="242"/>
      <c r="DG32" s="241">
        <f t="shared" si="87"/>
        <v>0</v>
      </c>
      <c r="DH32" s="242"/>
      <c r="DI32" s="241">
        <f t="shared" ref="DI32:DJ32" si="474">DI133+DI234+DI335+DI436</f>
        <v>0</v>
      </c>
      <c r="DJ32" s="241">
        <f t="shared" si="474"/>
        <v>0</v>
      </c>
      <c r="DK32" s="241">
        <f t="shared" si="89"/>
        <v>1772.387993</v>
      </c>
      <c r="DL32" s="242">
        <v>0.3885051169590643</v>
      </c>
      <c r="DM32" s="243">
        <f t="shared" si="90"/>
        <v>688.5818046</v>
      </c>
      <c r="DN32" s="244">
        <f t="shared" si="91"/>
        <v>1083.806189</v>
      </c>
      <c r="DO32" s="236"/>
      <c r="DP32" s="238">
        <v>19.0</v>
      </c>
      <c r="DQ32" s="239" t="s">
        <v>53</v>
      </c>
      <c r="DR32" s="240" t="s">
        <v>132</v>
      </c>
      <c r="DS32" s="240" t="s">
        <v>134</v>
      </c>
      <c r="DT32" s="241">
        <f t="shared" si="92"/>
        <v>1121</v>
      </c>
      <c r="DU32" s="241">
        <f t="shared" si="93"/>
        <v>600809.4892</v>
      </c>
      <c r="DV32" s="241">
        <f t="shared" si="94"/>
        <v>673.5074374</v>
      </c>
      <c r="DW32" s="242"/>
      <c r="DX32" s="241">
        <f t="shared" si="95"/>
        <v>0</v>
      </c>
      <c r="DY32" s="242"/>
      <c r="DZ32" s="241">
        <f t="shared" ref="DZ32:EA32" si="475">DZ133+DZ234+DZ335+DZ436</f>
        <v>0</v>
      </c>
      <c r="EA32" s="241">
        <f t="shared" si="475"/>
        <v>0</v>
      </c>
      <c r="EB32" s="241">
        <f t="shared" si="97"/>
        <v>673.5074374</v>
      </c>
      <c r="EC32" s="242">
        <v>0.3885051169590643</v>
      </c>
      <c r="ED32" s="243">
        <f t="shared" si="98"/>
        <v>261.6610857</v>
      </c>
      <c r="EE32" s="244">
        <f t="shared" si="99"/>
        <v>411.8463517</v>
      </c>
      <c r="EF32" s="236"/>
      <c r="EG32" s="238">
        <v>19.0</v>
      </c>
      <c r="EH32" s="239" t="s">
        <v>53</v>
      </c>
      <c r="EI32" s="240" t="s">
        <v>132</v>
      </c>
      <c r="EJ32" s="240" t="s">
        <v>134</v>
      </c>
      <c r="EK32" s="241">
        <f t="shared" si="100"/>
        <v>295</v>
      </c>
      <c r="EL32" s="241">
        <f t="shared" si="101"/>
        <v>600809.4892</v>
      </c>
      <c r="EM32" s="241">
        <f t="shared" si="102"/>
        <v>177.2387993</v>
      </c>
      <c r="EN32" s="242"/>
      <c r="EO32" s="241">
        <f t="shared" si="103"/>
        <v>0</v>
      </c>
      <c r="EP32" s="242"/>
      <c r="EQ32" s="241">
        <f t="shared" ref="EQ32:ER32" si="476">EQ133+EQ234+EQ335+EQ436</f>
        <v>0</v>
      </c>
      <c r="ER32" s="241">
        <f t="shared" si="476"/>
        <v>0</v>
      </c>
      <c r="ES32" s="241">
        <f t="shared" si="105"/>
        <v>177.2387993</v>
      </c>
      <c r="ET32" s="242">
        <v>0.3885051169590643</v>
      </c>
      <c r="EU32" s="243">
        <f t="shared" si="106"/>
        <v>68.85818046</v>
      </c>
      <c r="EV32" s="244">
        <f t="shared" si="107"/>
        <v>108.3806189</v>
      </c>
      <c r="EW32" s="236"/>
      <c r="EX32" s="238">
        <v>19.0</v>
      </c>
      <c r="EY32" s="239" t="s">
        <v>53</v>
      </c>
      <c r="EZ32" s="240" t="s">
        <v>132</v>
      </c>
      <c r="FA32" s="240" t="s">
        <v>134</v>
      </c>
      <c r="FB32" s="241">
        <f t="shared" si="108"/>
        <v>736</v>
      </c>
      <c r="FC32" s="241">
        <f t="shared" si="109"/>
        <v>600809.4892</v>
      </c>
      <c r="FD32" s="241">
        <f t="shared" si="110"/>
        <v>442.1957841</v>
      </c>
      <c r="FE32" s="242"/>
      <c r="FF32" s="241">
        <f t="shared" si="111"/>
        <v>0</v>
      </c>
      <c r="FG32" s="242"/>
      <c r="FH32" s="241">
        <f t="shared" ref="FH32:FI32" si="477">FH133+FH234+FH335+FH436</f>
        <v>0</v>
      </c>
      <c r="FI32" s="241">
        <f t="shared" si="477"/>
        <v>0</v>
      </c>
      <c r="FJ32" s="241">
        <f t="shared" si="113"/>
        <v>442.1957841</v>
      </c>
      <c r="FK32" s="242">
        <v>0.3885051169590643</v>
      </c>
      <c r="FL32" s="243">
        <f t="shared" si="114"/>
        <v>171.7953248</v>
      </c>
      <c r="FM32" s="244">
        <f t="shared" si="115"/>
        <v>270.4004592</v>
      </c>
      <c r="FN32" s="236"/>
      <c r="FO32" s="238">
        <v>19.0</v>
      </c>
      <c r="FP32" s="239" t="s">
        <v>53</v>
      </c>
      <c r="FQ32" s="240" t="s">
        <v>132</v>
      </c>
      <c r="FR32" s="240" t="s">
        <v>134</v>
      </c>
      <c r="FS32" s="241">
        <f t="shared" si="116"/>
        <v>121</v>
      </c>
      <c r="FT32" s="241">
        <f t="shared" si="117"/>
        <v>600809.4892</v>
      </c>
      <c r="FU32" s="241">
        <f t="shared" si="118"/>
        <v>72.69794819</v>
      </c>
      <c r="FV32" s="242"/>
      <c r="FW32" s="241">
        <f t="shared" si="119"/>
        <v>0</v>
      </c>
      <c r="FX32" s="242"/>
      <c r="FY32" s="241">
        <f t="shared" ref="FY32:FZ32" si="478">FY133+FY234+FY335+FY436</f>
        <v>0</v>
      </c>
      <c r="FZ32" s="241">
        <f t="shared" si="478"/>
        <v>0</v>
      </c>
      <c r="GA32" s="241">
        <f t="shared" si="121"/>
        <v>72.69794819</v>
      </c>
      <c r="GB32" s="242">
        <v>0.3885051169590643</v>
      </c>
      <c r="GC32" s="243">
        <f t="shared" si="122"/>
        <v>28.24352487</v>
      </c>
      <c r="GD32" s="244">
        <f t="shared" si="123"/>
        <v>44.45442333</v>
      </c>
      <c r="GE32" s="236"/>
      <c r="GF32" s="238">
        <v>19.0</v>
      </c>
      <c r="GG32" s="239" t="s">
        <v>53</v>
      </c>
      <c r="GH32" s="240" t="s">
        <v>132</v>
      </c>
      <c r="GI32" s="240" t="s">
        <v>134</v>
      </c>
      <c r="GJ32" s="241">
        <f t="shared" si="124"/>
        <v>16.02</v>
      </c>
      <c r="GK32" s="241">
        <f t="shared" si="125"/>
        <v>600809.4892</v>
      </c>
      <c r="GL32" s="241">
        <f t="shared" si="126"/>
        <v>9.624968017</v>
      </c>
      <c r="GM32" s="242"/>
      <c r="GN32" s="241">
        <f t="shared" si="127"/>
        <v>0</v>
      </c>
      <c r="GO32" s="242"/>
      <c r="GP32" s="241">
        <f t="shared" ref="GP32:GQ32" si="479">GP133+GP234+GP335+GP436</f>
        <v>0</v>
      </c>
      <c r="GQ32" s="241">
        <f t="shared" si="479"/>
        <v>0</v>
      </c>
      <c r="GR32" s="241">
        <f t="shared" si="129"/>
        <v>9.624968017</v>
      </c>
      <c r="GS32" s="242">
        <v>0.3885051169590643</v>
      </c>
      <c r="GT32" s="243">
        <f t="shared" si="130"/>
        <v>3.739349325</v>
      </c>
      <c r="GU32" s="244">
        <f t="shared" si="131"/>
        <v>5.885618692</v>
      </c>
      <c r="GV32" s="236"/>
      <c r="GW32" s="238">
        <v>19.0</v>
      </c>
      <c r="GX32" s="239" t="s">
        <v>53</v>
      </c>
      <c r="GY32" s="240" t="s">
        <v>132</v>
      </c>
      <c r="GZ32" s="240" t="s">
        <v>134</v>
      </c>
      <c r="HA32" s="241">
        <f t="shared" si="132"/>
        <v>87.4</v>
      </c>
      <c r="HB32" s="241">
        <f t="shared" si="133"/>
        <v>600809.4892</v>
      </c>
      <c r="HC32" s="241">
        <f t="shared" si="134"/>
        <v>52.51074936</v>
      </c>
      <c r="HD32" s="242"/>
      <c r="HE32" s="241">
        <f t="shared" si="135"/>
        <v>0</v>
      </c>
      <c r="HF32" s="242"/>
      <c r="HG32" s="241">
        <f t="shared" ref="HG32:HH32" si="480">HG133+HG234+HG335+HG436</f>
        <v>0</v>
      </c>
      <c r="HH32" s="241">
        <f t="shared" si="480"/>
        <v>0</v>
      </c>
      <c r="HI32" s="241">
        <f t="shared" si="137"/>
        <v>52.51074936</v>
      </c>
      <c r="HJ32" s="242">
        <v>0.3885051169590643</v>
      </c>
      <c r="HK32" s="243">
        <f t="shared" si="138"/>
        <v>20.40069482</v>
      </c>
      <c r="HL32" s="244">
        <f t="shared" si="139"/>
        <v>32.11005454</v>
      </c>
      <c r="HM32" s="236"/>
      <c r="HN32" s="238">
        <v>19.0</v>
      </c>
      <c r="HO32" s="239" t="s">
        <v>53</v>
      </c>
      <c r="HP32" s="240" t="s">
        <v>132</v>
      </c>
      <c r="HQ32" s="240" t="s">
        <v>134</v>
      </c>
      <c r="HR32" s="241">
        <f t="shared" si="140"/>
        <v>139.17</v>
      </c>
      <c r="HS32" s="241">
        <f t="shared" si="141"/>
        <v>600809.4892</v>
      </c>
      <c r="HT32" s="241">
        <f t="shared" si="142"/>
        <v>83.61465661</v>
      </c>
      <c r="HU32" s="242"/>
      <c r="HV32" s="241">
        <f t="shared" si="143"/>
        <v>0</v>
      </c>
      <c r="HW32" s="242"/>
      <c r="HX32" s="241">
        <f t="shared" ref="HX32:HY32" si="481">HX133+HX234+HX335+HX436</f>
        <v>0</v>
      </c>
      <c r="HY32" s="241">
        <f t="shared" si="481"/>
        <v>0</v>
      </c>
      <c r="HZ32" s="241">
        <f t="shared" si="145"/>
        <v>83.61465661</v>
      </c>
      <c r="IA32" s="242">
        <v>0.3885051169590643</v>
      </c>
      <c r="IB32" s="243">
        <f t="shared" si="146"/>
        <v>32.48472195</v>
      </c>
      <c r="IC32" s="244">
        <f t="shared" si="147"/>
        <v>51.12993467</v>
      </c>
      <c r="ID32" s="236"/>
      <c r="IE32" s="238">
        <v>19.0</v>
      </c>
      <c r="IF32" s="239" t="s">
        <v>53</v>
      </c>
      <c r="IG32" s="240" t="s">
        <v>132</v>
      </c>
      <c r="IH32" s="240" t="s">
        <v>134</v>
      </c>
      <c r="II32" s="241">
        <f t="shared" si="148"/>
        <v>102.89</v>
      </c>
      <c r="IJ32" s="241">
        <f t="shared" si="149"/>
        <v>600809.4892</v>
      </c>
      <c r="IK32" s="241">
        <f t="shared" si="150"/>
        <v>61.81728834</v>
      </c>
      <c r="IL32" s="242"/>
      <c r="IM32" s="241">
        <f t="shared" si="151"/>
        <v>0</v>
      </c>
      <c r="IN32" s="242"/>
      <c r="IO32" s="241">
        <f t="shared" ref="IO32:IP32" si="482">IO133+IO234+IO335+IO436</f>
        <v>0</v>
      </c>
      <c r="IP32" s="241">
        <f t="shared" si="482"/>
        <v>0</v>
      </c>
      <c r="IQ32" s="241">
        <f t="shared" si="153"/>
        <v>61.81728834</v>
      </c>
      <c r="IR32" s="242">
        <v>0.3885051169590643</v>
      </c>
      <c r="IS32" s="243">
        <f t="shared" si="154"/>
        <v>24.01633284</v>
      </c>
      <c r="IT32" s="244">
        <f t="shared" si="155"/>
        <v>37.80095551</v>
      </c>
      <c r="IU32" s="236"/>
      <c r="IV32" s="238">
        <v>19.0</v>
      </c>
      <c r="IW32" s="239" t="s">
        <v>53</v>
      </c>
      <c r="IX32" s="240" t="s">
        <v>132</v>
      </c>
      <c r="IY32" s="240" t="s">
        <v>134</v>
      </c>
      <c r="IZ32" s="241">
        <f t="shared" si="156"/>
        <v>693.1</v>
      </c>
      <c r="JA32" s="241">
        <f t="shared" si="157"/>
        <v>600809.4892</v>
      </c>
      <c r="JB32" s="241">
        <f t="shared" si="158"/>
        <v>416.421057</v>
      </c>
      <c r="JC32" s="242"/>
      <c r="JD32" s="241">
        <f t="shared" si="159"/>
        <v>0</v>
      </c>
      <c r="JE32" s="242"/>
      <c r="JF32" s="241">
        <f t="shared" ref="JF32:JG32" si="483">JF133+JF234+JF335+JF436</f>
        <v>0</v>
      </c>
      <c r="JG32" s="241">
        <f t="shared" si="483"/>
        <v>0</v>
      </c>
      <c r="JH32" s="241">
        <f t="shared" si="161"/>
        <v>416.421057</v>
      </c>
      <c r="JI32" s="242">
        <v>0.3885051169590643</v>
      </c>
      <c r="JJ32" s="243">
        <f t="shared" si="162"/>
        <v>161.7817114</v>
      </c>
      <c r="JK32" s="244">
        <f t="shared" si="163"/>
        <v>254.6393455</v>
      </c>
      <c r="JL32" s="236"/>
      <c r="JM32" s="238">
        <v>19.0</v>
      </c>
      <c r="JN32" s="239" t="s">
        <v>53</v>
      </c>
      <c r="JO32" s="240" t="s">
        <v>132</v>
      </c>
      <c r="JP32" s="240" t="s">
        <v>134</v>
      </c>
      <c r="JQ32" s="241">
        <f t="shared" si="164"/>
        <v>27.8</v>
      </c>
      <c r="JR32" s="241">
        <f t="shared" si="165"/>
        <v>600809.4892</v>
      </c>
      <c r="JS32" s="241">
        <f t="shared" si="166"/>
        <v>16.7025038</v>
      </c>
      <c r="JT32" s="242"/>
      <c r="JU32" s="241">
        <f t="shared" si="167"/>
        <v>0</v>
      </c>
      <c r="JV32" s="242"/>
      <c r="JW32" s="241">
        <f t="shared" ref="JW32:JX32" si="484">JW133+JW234+JW335+JW436</f>
        <v>0</v>
      </c>
      <c r="JX32" s="241">
        <f t="shared" si="484"/>
        <v>0</v>
      </c>
      <c r="JY32" s="241">
        <f t="shared" si="169"/>
        <v>16.7025038</v>
      </c>
      <c r="JZ32" s="242">
        <v>0.3885051169590643</v>
      </c>
      <c r="KA32" s="243">
        <f t="shared" si="170"/>
        <v>6.489008192</v>
      </c>
      <c r="KB32" s="244">
        <f t="shared" si="171"/>
        <v>10.21349561</v>
      </c>
      <c r="KC32" s="236"/>
      <c r="KD32" s="238">
        <v>19.0</v>
      </c>
      <c r="KE32" s="239" t="s">
        <v>53</v>
      </c>
      <c r="KF32" s="240" t="s">
        <v>132</v>
      </c>
      <c r="KG32" s="240" t="s">
        <v>134</v>
      </c>
      <c r="KH32" s="241">
        <f t="shared" si="172"/>
        <v>0</v>
      </c>
      <c r="KI32" s="241" t="str">
        <f t="shared" si="173"/>
        <v>#DIV/0!</v>
      </c>
      <c r="KJ32" s="241">
        <f t="shared" si="174"/>
        <v>0</v>
      </c>
      <c r="KK32" s="242"/>
      <c r="KL32" s="241">
        <f t="shared" si="175"/>
        <v>0</v>
      </c>
      <c r="KM32" s="242"/>
      <c r="KN32" s="241">
        <f t="shared" ref="KN32:KO32" si="485">KN133+KN234+KN335+KN436</f>
        <v>0</v>
      </c>
      <c r="KO32" s="241">
        <f t="shared" si="485"/>
        <v>0</v>
      </c>
      <c r="KP32" s="241">
        <f t="shared" si="177"/>
        <v>0</v>
      </c>
      <c r="KQ32" s="242">
        <v>0.3885051169590643</v>
      </c>
      <c r="KR32" s="243">
        <f t="shared" si="178"/>
        <v>0</v>
      </c>
      <c r="KS32" s="244">
        <f t="shared" si="179"/>
        <v>0</v>
      </c>
      <c r="KT32" s="236"/>
      <c r="KU32" s="237"/>
    </row>
    <row r="33" ht="15.75" customHeight="1">
      <c r="A33" s="238">
        <v>20.0</v>
      </c>
      <c r="B33" s="239" t="s">
        <v>138</v>
      </c>
      <c r="C33" s="240" t="s">
        <v>132</v>
      </c>
      <c r="D33" s="240" t="s">
        <v>132</v>
      </c>
      <c r="E33" s="241">
        <f t="shared" si="36"/>
        <v>0</v>
      </c>
      <c r="F33" s="241" t="str">
        <f t="shared" si="37"/>
        <v>#DIV/0!</v>
      </c>
      <c r="G33" s="241">
        <f t="shared" si="38"/>
        <v>0</v>
      </c>
      <c r="H33" s="242"/>
      <c r="I33" s="241">
        <f t="shared" si="39"/>
        <v>0</v>
      </c>
      <c r="J33" s="242"/>
      <c r="K33" s="241">
        <f t="shared" ref="K33:L33" si="486">K134+K235+K336+K437</f>
        <v>0</v>
      </c>
      <c r="L33" s="241">
        <f t="shared" si="486"/>
        <v>0</v>
      </c>
      <c r="M33" s="241">
        <f t="shared" si="41"/>
        <v>0</v>
      </c>
      <c r="N33" s="242">
        <v>0.224147321887</v>
      </c>
      <c r="O33" s="243">
        <f t="shared" si="42"/>
        <v>0</v>
      </c>
      <c r="P33" s="244">
        <f t="shared" si="43"/>
        <v>0</v>
      </c>
      <c r="Q33" s="236"/>
      <c r="R33" s="238">
        <v>20.0</v>
      </c>
      <c r="S33" s="239" t="s">
        <v>138</v>
      </c>
      <c r="T33" s="240" t="s">
        <v>132</v>
      </c>
      <c r="U33" s="240" t="s">
        <v>132</v>
      </c>
      <c r="V33" s="241">
        <f t="shared" si="44"/>
        <v>0</v>
      </c>
      <c r="W33" s="241" t="str">
        <f t="shared" si="45"/>
        <v>#DIV/0!</v>
      </c>
      <c r="X33" s="241">
        <f t="shared" si="46"/>
        <v>0</v>
      </c>
      <c r="Y33" s="242"/>
      <c r="Z33" s="241">
        <f t="shared" si="47"/>
        <v>0</v>
      </c>
      <c r="AA33" s="242"/>
      <c r="AB33" s="241">
        <f t="shared" ref="AB33:AC33" si="487">AB134+AB235+AB336+AB437</f>
        <v>0</v>
      </c>
      <c r="AC33" s="241">
        <f t="shared" si="487"/>
        <v>0</v>
      </c>
      <c r="AD33" s="241">
        <f t="shared" si="49"/>
        <v>0</v>
      </c>
      <c r="AE33" s="242">
        <v>0.224147321887</v>
      </c>
      <c r="AF33" s="243">
        <f t="shared" si="50"/>
        <v>0</v>
      </c>
      <c r="AG33" s="244">
        <f t="shared" si="51"/>
        <v>0</v>
      </c>
      <c r="AH33" s="236"/>
      <c r="AI33" s="238">
        <v>20.0</v>
      </c>
      <c r="AJ33" s="239" t="s">
        <v>138</v>
      </c>
      <c r="AK33" s="240" t="s">
        <v>132</v>
      </c>
      <c r="AL33" s="240" t="s">
        <v>132</v>
      </c>
      <c r="AM33" s="241">
        <f t="shared" si="52"/>
        <v>0</v>
      </c>
      <c r="AN33" s="241" t="str">
        <f t="shared" si="53"/>
        <v>#DIV/0!</v>
      </c>
      <c r="AO33" s="241">
        <f t="shared" si="54"/>
        <v>0</v>
      </c>
      <c r="AP33" s="242"/>
      <c r="AQ33" s="241">
        <f t="shared" si="55"/>
        <v>0</v>
      </c>
      <c r="AR33" s="242"/>
      <c r="AS33" s="241">
        <f t="shared" ref="AS33:AT33" si="488">AS134+AS235+AS336+AS437</f>
        <v>0</v>
      </c>
      <c r="AT33" s="241">
        <f t="shared" si="488"/>
        <v>0</v>
      </c>
      <c r="AU33" s="241">
        <f t="shared" si="57"/>
        <v>0</v>
      </c>
      <c r="AV33" s="242">
        <v>0.224147321887</v>
      </c>
      <c r="AW33" s="243">
        <f t="shared" si="58"/>
        <v>0</v>
      </c>
      <c r="AX33" s="244">
        <f t="shared" si="59"/>
        <v>0</v>
      </c>
      <c r="AY33" s="236"/>
      <c r="AZ33" s="238">
        <v>20.0</v>
      </c>
      <c r="BA33" s="239" t="s">
        <v>138</v>
      </c>
      <c r="BB33" s="240" t="s">
        <v>132</v>
      </c>
      <c r="BC33" s="240" t="s">
        <v>132</v>
      </c>
      <c r="BD33" s="241">
        <f t="shared" si="60"/>
        <v>0</v>
      </c>
      <c r="BE33" s="241" t="str">
        <f t="shared" si="61"/>
        <v>#DIV/0!</v>
      </c>
      <c r="BF33" s="241">
        <f t="shared" si="62"/>
        <v>0</v>
      </c>
      <c r="BG33" s="242"/>
      <c r="BH33" s="241">
        <f t="shared" si="63"/>
        <v>0</v>
      </c>
      <c r="BI33" s="242"/>
      <c r="BJ33" s="241">
        <f t="shared" ref="BJ33:BK33" si="489">BJ134+BJ235+BJ336+BJ437</f>
        <v>0</v>
      </c>
      <c r="BK33" s="241">
        <f t="shared" si="489"/>
        <v>0</v>
      </c>
      <c r="BL33" s="241">
        <f t="shared" si="65"/>
        <v>0</v>
      </c>
      <c r="BM33" s="242">
        <v>0.224147321887</v>
      </c>
      <c r="BN33" s="243">
        <f t="shared" si="66"/>
        <v>0</v>
      </c>
      <c r="BO33" s="244">
        <f t="shared" si="67"/>
        <v>0</v>
      </c>
      <c r="BP33" s="236"/>
      <c r="BQ33" s="238">
        <v>20.0</v>
      </c>
      <c r="BR33" s="239" t="s">
        <v>138</v>
      </c>
      <c r="BS33" s="240" t="s">
        <v>132</v>
      </c>
      <c r="BT33" s="240" t="s">
        <v>132</v>
      </c>
      <c r="BU33" s="241">
        <f t="shared" si="68"/>
        <v>0</v>
      </c>
      <c r="BV33" s="241" t="str">
        <f t="shared" si="69"/>
        <v>#DIV/0!</v>
      </c>
      <c r="BW33" s="241">
        <f t="shared" si="70"/>
        <v>0</v>
      </c>
      <c r="BX33" s="242"/>
      <c r="BY33" s="241">
        <f t="shared" si="71"/>
        <v>0</v>
      </c>
      <c r="BZ33" s="242"/>
      <c r="CA33" s="241">
        <f t="shared" ref="CA33:CB33" si="490">CA134+CA235+CA336+CA437</f>
        <v>0</v>
      </c>
      <c r="CB33" s="241">
        <f t="shared" si="490"/>
        <v>0</v>
      </c>
      <c r="CC33" s="241">
        <f t="shared" si="73"/>
        <v>0</v>
      </c>
      <c r="CD33" s="242">
        <v>0.224147321887</v>
      </c>
      <c r="CE33" s="243">
        <f t="shared" si="74"/>
        <v>0</v>
      </c>
      <c r="CF33" s="244">
        <f t="shared" si="75"/>
        <v>0</v>
      </c>
      <c r="CG33" s="236"/>
      <c r="CH33" s="238">
        <v>20.0</v>
      </c>
      <c r="CI33" s="239" t="s">
        <v>138</v>
      </c>
      <c r="CJ33" s="240" t="s">
        <v>132</v>
      </c>
      <c r="CK33" s="240" t="s">
        <v>132</v>
      </c>
      <c r="CL33" s="241">
        <f t="shared" si="76"/>
        <v>0</v>
      </c>
      <c r="CM33" s="241" t="str">
        <f t="shared" si="77"/>
        <v>#DIV/0!</v>
      </c>
      <c r="CN33" s="241">
        <f t="shared" si="78"/>
        <v>0</v>
      </c>
      <c r="CO33" s="242"/>
      <c r="CP33" s="241">
        <f t="shared" si="79"/>
        <v>0</v>
      </c>
      <c r="CQ33" s="242"/>
      <c r="CR33" s="241">
        <f t="shared" ref="CR33:CS33" si="491">CR134+CR235+CR336+CR437</f>
        <v>0</v>
      </c>
      <c r="CS33" s="241">
        <f t="shared" si="491"/>
        <v>0</v>
      </c>
      <c r="CT33" s="241">
        <f t="shared" si="81"/>
        <v>0</v>
      </c>
      <c r="CU33" s="242">
        <v>0.224147321887</v>
      </c>
      <c r="CV33" s="243">
        <f t="shared" si="82"/>
        <v>0</v>
      </c>
      <c r="CW33" s="244">
        <f t="shared" si="83"/>
        <v>0</v>
      </c>
      <c r="CX33" s="236"/>
      <c r="CY33" s="238">
        <v>20.0</v>
      </c>
      <c r="CZ33" s="239" t="s">
        <v>138</v>
      </c>
      <c r="DA33" s="240" t="s">
        <v>132</v>
      </c>
      <c r="DB33" s="240" t="s">
        <v>132</v>
      </c>
      <c r="DC33" s="241">
        <f t="shared" si="84"/>
        <v>0</v>
      </c>
      <c r="DD33" s="241" t="str">
        <f t="shared" si="85"/>
        <v>#DIV/0!</v>
      </c>
      <c r="DE33" s="241">
        <f t="shared" si="86"/>
        <v>0</v>
      </c>
      <c r="DF33" s="242"/>
      <c r="DG33" s="241">
        <f t="shared" si="87"/>
        <v>0</v>
      </c>
      <c r="DH33" s="242"/>
      <c r="DI33" s="241">
        <f t="shared" ref="DI33:DJ33" si="492">DI134+DI235+DI336+DI437</f>
        <v>0</v>
      </c>
      <c r="DJ33" s="241">
        <f t="shared" si="492"/>
        <v>0</v>
      </c>
      <c r="DK33" s="241">
        <f t="shared" si="89"/>
        <v>0</v>
      </c>
      <c r="DL33" s="242">
        <v>0.224147321887</v>
      </c>
      <c r="DM33" s="243">
        <f t="shared" si="90"/>
        <v>0</v>
      </c>
      <c r="DN33" s="244">
        <f t="shared" si="91"/>
        <v>0</v>
      </c>
      <c r="DO33" s="236"/>
      <c r="DP33" s="238">
        <v>20.0</v>
      </c>
      <c r="DQ33" s="239" t="s">
        <v>138</v>
      </c>
      <c r="DR33" s="240" t="s">
        <v>132</v>
      </c>
      <c r="DS33" s="240" t="s">
        <v>132</v>
      </c>
      <c r="DT33" s="241">
        <f t="shared" si="92"/>
        <v>0</v>
      </c>
      <c r="DU33" s="241" t="str">
        <f t="shared" si="93"/>
        <v>#DIV/0!</v>
      </c>
      <c r="DV33" s="241">
        <f t="shared" si="94"/>
        <v>0</v>
      </c>
      <c r="DW33" s="242"/>
      <c r="DX33" s="241">
        <f t="shared" si="95"/>
        <v>0</v>
      </c>
      <c r="DY33" s="242"/>
      <c r="DZ33" s="241">
        <f t="shared" ref="DZ33:EA33" si="493">DZ134+DZ235+DZ336+DZ437</f>
        <v>0</v>
      </c>
      <c r="EA33" s="241">
        <f t="shared" si="493"/>
        <v>0</v>
      </c>
      <c r="EB33" s="241">
        <f t="shared" si="97"/>
        <v>0</v>
      </c>
      <c r="EC33" s="242">
        <v>0.224147321887</v>
      </c>
      <c r="ED33" s="243">
        <f t="shared" si="98"/>
        <v>0</v>
      </c>
      <c r="EE33" s="244">
        <f t="shared" si="99"/>
        <v>0</v>
      </c>
      <c r="EF33" s="236"/>
      <c r="EG33" s="238">
        <v>20.0</v>
      </c>
      <c r="EH33" s="239" t="s">
        <v>138</v>
      </c>
      <c r="EI33" s="240" t="s">
        <v>132</v>
      </c>
      <c r="EJ33" s="240" t="s">
        <v>132</v>
      </c>
      <c r="EK33" s="241">
        <f t="shared" si="100"/>
        <v>0</v>
      </c>
      <c r="EL33" s="241" t="str">
        <f t="shared" si="101"/>
        <v>#DIV/0!</v>
      </c>
      <c r="EM33" s="241">
        <f t="shared" si="102"/>
        <v>0</v>
      </c>
      <c r="EN33" s="242"/>
      <c r="EO33" s="241">
        <f t="shared" si="103"/>
        <v>0</v>
      </c>
      <c r="EP33" s="242"/>
      <c r="EQ33" s="241">
        <f t="shared" ref="EQ33:ER33" si="494">EQ134+EQ235+EQ336+EQ437</f>
        <v>0</v>
      </c>
      <c r="ER33" s="241">
        <f t="shared" si="494"/>
        <v>0</v>
      </c>
      <c r="ES33" s="241">
        <f t="shared" si="105"/>
        <v>0</v>
      </c>
      <c r="ET33" s="242">
        <v>0.224147321887</v>
      </c>
      <c r="EU33" s="243">
        <f t="shared" si="106"/>
        <v>0</v>
      </c>
      <c r="EV33" s="244">
        <f t="shared" si="107"/>
        <v>0</v>
      </c>
      <c r="EW33" s="236"/>
      <c r="EX33" s="238">
        <v>20.0</v>
      </c>
      <c r="EY33" s="239" t="s">
        <v>138</v>
      </c>
      <c r="EZ33" s="240" t="s">
        <v>132</v>
      </c>
      <c r="FA33" s="240" t="s">
        <v>132</v>
      </c>
      <c r="FB33" s="241">
        <f t="shared" si="108"/>
        <v>0</v>
      </c>
      <c r="FC33" s="241" t="str">
        <f t="shared" si="109"/>
        <v>#DIV/0!</v>
      </c>
      <c r="FD33" s="241">
        <f t="shared" si="110"/>
        <v>0</v>
      </c>
      <c r="FE33" s="242"/>
      <c r="FF33" s="241">
        <f t="shared" si="111"/>
        <v>0</v>
      </c>
      <c r="FG33" s="242"/>
      <c r="FH33" s="241">
        <f t="shared" ref="FH33:FI33" si="495">FH134+FH235+FH336+FH437</f>
        <v>0</v>
      </c>
      <c r="FI33" s="241">
        <f t="shared" si="495"/>
        <v>0</v>
      </c>
      <c r="FJ33" s="241">
        <f t="shared" si="113"/>
        <v>0</v>
      </c>
      <c r="FK33" s="242">
        <v>0.224147321887</v>
      </c>
      <c r="FL33" s="243">
        <f t="shared" si="114"/>
        <v>0</v>
      </c>
      <c r="FM33" s="244">
        <f t="shared" si="115"/>
        <v>0</v>
      </c>
      <c r="FN33" s="236"/>
      <c r="FO33" s="238">
        <v>20.0</v>
      </c>
      <c r="FP33" s="239" t="s">
        <v>138</v>
      </c>
      <c r="FQ33" s="240" t="s">
        <v>132</v>
      </c>
      <c r="FR33" s="240" t="s">
        <v>132</v>
      </c>
      <c r="FS33" s="241">
        <f t="shared" si="116"/>
        <v>0</v>
      </c>
      <c r="FT33" s="241" t="str">
        <f t="shared" si="117"/>
        <v>#DIV/0!</v>
      </c>
      <c r="FU33" s="241">
        <f t="shared" si="118"/>
        <v>0</v>
      </c>
      <c r="FV33" s="242"/>
      <c r="FW33" s="241">
        <f t="shared" si="119"/>
        <v>0</v>
      </c>
      <c r="FX33" s="242"/>
      <c r="FY33" s="241">
        <f t="shared" ref="FY33:FZ33" si="496">FY134+FY235+FY336+FY437</f>
        <v>0</v>
      </c>
      <c r="FZ33" s="241">
        <f t="shared" si="496"/>
        <v>0</v>
      </c>
      <c r="GA33" s="241">
        <f t="shared" si="121"/>
        <v>0</v>
      </c>
      <c r="GB33" s="242">
        <v>0.224147321887</v>
      </c>
      <c r="GC33" s="243">
        <f t="shared" si="122"/>
        <v>0</v>
      </c>
      <c r="GD33" s="244">
        <f t="shared" si="123"/>
        <v>0</v>
      </c>
      <c r="GE33" s="236"/>
      <c r="GF33" s="238">
        <v>20.0</v>
      </c>
      <c r="GG33" s="239" t="s">
        <v>138</v>
      </c>
      <c r="GH33" s="240" t="s">
        <v>132</v>
      </c>
      <c r="GI33" s="240" t="s">
        <v>132</v>
      </c>
      <c r="GJ33" s="241">
        <f t="shared" si="124"/>
        <v>0</v>
      </c>
      <c r="GK33" s="241" t="str">
        <f t="shared" si="125"/>
        <v>#DIV/0!</v>
      </c>
      <c r="GL33" s="241">
        <f t="shared" si="126"/>
        <v>0</v>
      </c>
      <c r="GM33" s="242"/>
      <c r="GN33" s="241">
        <f t="shared" si="127"/>
        <v>0</v>
      </c>
      <c r="GO33" s="242"/>
      <c r="GP33" s="241">
        <f t="shared" ref="GP33:GQ33" si="497">GP134+GP235+GP336+GP437</f>
        <v>0</v>
      </c>
      <c r="GQ33" s="241">
        <f t="shared" si="497"/>
        <v>0</v>
      </c>
      <c r="GR33" s="241">
        <f t="shared" si="129"/>
        <v>0</v>
      </c>
      <c r="GS33" s="242">
        <v>0.224147321887</v>
      </c>
      <c r="GT33" s="243">
        <f t="shared" si="130"/>
        <v>0</v>
      </c>
      <c r="GU33" s="244">
        <f t="shared" si="131"/>
        <v>0</v>
      </c>
      <c r="GV33" s="236"/>
      <c r="GW33" s="238">
        <v>20.0</v>
      </c>
      <c r="GX33" s="239" t="s">
        <v>138</v>
      </c>
      <c r="GY33" s="240" t="s">
        <v>132</v>
      </c>
      <c r="GZ33" s="240" t="s">
        <v>132</v>
      </c>
      <c r="HA33" s="241">
        <f t="shared" si="132"/>
        <v>0</v>
      </c>
      <c r="HB33" s="241" t="str">
        <f t="shared" si="133"/>
        <v>#DIV/0!</v>
      </c>
      <c r="HC33" s="241">
        <f t="shared" si="134"/>
        <v>0</v>
      </c>
      <c r="HD33" s="242"/>
      <c r="HE33" s="241">
        <f t="shared" si="135"/>
        <v>0</v>
      </c>
      <c r="HF33" s="242"/>
      <c r="HG33" s="241">
        <f t="shared" ref="HG33:HH33" si="498">HG134+HG235+HG336+HG437</f>
        <v>0</v>
      </c>
      <c r="HH33" s="241">
        <f t="shared" si="498"/>
        <v>0</v>
      </c>
      <c r="HI33" s="241">
        <f t="shared" si="137"/>
        <v>0</v>
      </c>
      <c r="HJ33" s="242">
        <v>0.224147321887</v>
      </c>
      <c r="HK33" s="243">
        <f t="shared" si="138"/>
        <v>0</v>
      </c>
      <c r="HL33" s="244">
        <f t="shared" si="139"/>
        <v>0</v>
      </c>
      <c r="HM33" s="236"/>
      <c r="HN33" s="238">
        <v>20.0</v>
      </c>
      <c r="HO33" s="239" t="s">
        <v>138</v>
      </c>
      <c r="HP33" s="240" t="s">
        <v>132</v>
      </c>
      <c r="HQ33" s="240" t="s">
        <v>132</v>
      </c>
      <c r="HR33" s="241">
        <f t="shared" si="140"/>
        <v>0</v>
      </c>
      <c r="HS33" s="241" t="str">
        <f t="shared" si="141"/>
        <v>#DIV/0!</v>
      </c>
      <c r="HT33" s="241">
        <f t="shared" si="142"/>
        <v>0</v>
      </c>
      <c r="HU33" s="242"/>
      <c r="HV33" s="241">
        <f t="shared" si="143"/>
        <v>0</v>
      </c>
      <c r="HW33" s="242"/>
      <c r="HX33" s="241">
        <f t="shared" ref="HX33:HY33" si="499">HX134+HX235+HX336+HX437</f>
        <v>0</v>
      </c>
      <c r="HY33" s="241">
        <f t="shared" si="499"/>
        <v>0</v>
      </c>
      <c r="HZ33" s="241">
        <f t="shared" si="145"/>
        <v>0</v>
      </c>
      <c r="IA33" s="242">
        <v>0.224147321887</v>
      </c>
      <c r="IB33" s="243">
        <f t="shared" si="146"/>
        <v>0</v>
      </c>
      <c r="IC33" s="244">
        <f t="shared" si="147"/>
        <v>0</v>
      </c>
      <c r="ID33" s="236"/>
      <c r="IE33" s="238">
        <v>20.0</v>
      </c>
      <c r="IF33" s="239" t="s">
        <v>138</v>
      </c>
      <c r="IG33" s="240" t="s">
        <v>132</v>
      </c>
      <c r="IH33" s="240" t="s">
        <v>132</v>
      </c>
      <c r="II33" s="241">
        <f t="shared" si="148"/>
        <v>0</v>
      </c>
      <c r="IJ33" s="241" t="str">
        <f t="shared" si="149"/>
        <v>#DIV/0!</v>
      </c>
      <c r="IK33" s="241">
        <f t="shared" si="150"/>
        <v>0</v>
      </c>
      <c r="IL33" s="242"/>
      <c r="IM33" s="241">
        <f t="shared" si="151"/>
        <v>0</v>
      </c>
      <c r="IN33" s="242"/>
      <c r="IO33" s="241">
        <f t="shared" ref="IO33:IP33" si="500">IO134+IO235+IO336+IO437</f>
        <v>0</v>
      </c>
      <c r="IP33" s="241">
        <f t="shared" si="500"/>
        <v>0</v>
      </c>
      <c r="IQ33" s="241">
        <f t="shared" si="153"/>
        <v>0</v>
      </c>
      <c r="IR33" s="242">
        <v>0.224147321887</v>
      </c>
      <c r="IS33" s="243">
        <f t="shared" si="154"/>
        <v>0</v>
      </c>
      <c r="IT33" s="244">
        <f t="shared" si="155"/>
        <v>0</v>
      </c>
      <c r="IU33" s="236"/>
      <c r="IV33" s="238">
        <v>20.0</v>
      </c>
      <c r="IW33" s="239" t="s">
        <v>138</v>
      </c>
      <c r="IX33" s="240" t="s">
        <v>132</v>
      </c>
      <c r="IY33" s="240" t="s">
        <v>132</v>
      </c>
      <c r="IZ33" s="241">
        <f t="shared" si="156"/>
        <v>0</v>
      </c>
      <c r="JA33" s="241" t="str">
        <f t="shared" si="157"/>
        <v>#DIV/0!</v>
      </c>
      <c r="JB33" s="241">
        <f t="shared" si="158"/>
        <v>0</v>
      </c>
      <c r="JC33" s="242"/>
      <c r="JD33" s="241">
        <f t="shared" si="159"/>
        <v>0</v>
      </c>
      <c r="JE33" s="242"/>
      <c r="JF33" s="241">
        <f t="shared" ref="JF33:JG33" si="501">JF134+JF235+JF336+JF437</f>
        <v>0</v>
      </c>
      <c r="JG33" s="241">
        <f t="shared" si="501"/>
        <v>0</v>
      </c>
      <c r="JH33" s="241">
        <f t="shared" si="161"/>
        <v>0</v>
      </c>
      <c r="JI33" s="242">
        <v>0.224147321887</v>
      </c>
      <c r="JJ33" s="243">
        <f t="shared" si="162"/>
        <v>0</v>
      </c>
      <c r="JK33" s="244">
        <f t="shared" si="163"/>
        <v>0</v>
      </c>
      <c r="JL33" s="236"/>
      <c r="JM33" s="238">
        <v>20.0</v>
      </c>
      <c r="JN33" s="239" t="s">
        <v>138</v>
      </c>
      <c r="JO33" s="240" t="s">
        <v>132</v>
      </c>
      <c r="JP33" s="240" t="s">
        <v>132</v>
      </c>
      <c r="JQ33" s="241">
        <f t="shared" si="164"/>
        <v>0</v>
      </c>
      <c r="JR33" s="241" t="str">
        <f t="shared" si="165"/>
        <v>#DIV/0!</v>
      </c>
      <c r="JS33" s="241">
        <f t="shared" si="166"/>
        <v>0</v>
      </c>
      <c r="JT33" s="242"/>
      <c r="JU33" s="241">
        <f t="shared" si="167"/>
        <v>0</v>
      </c>
      <c r="JV33" s="242"/>
      <c r="JW33" s="241">
        <f t="shared" ref="JW33:JX33" si="502">JW134+JW235+JW336+JW437</f>
        <v>0</v>
      </c>
      <c r="JX33" s="241">
        <f t="shared" si="502"/>
        <v>0</v>
      </c>
      <c r="JY33" s="241">
        <f t="shared" si="169"/>
        <v>0</v>
      </c>
      <c r="JZ33" s="242">
        <v>0.224147321887</v>
      </c>
      <c r="KA33" s="243">
        <f t="shared" si="170"/>
        <v>0</v>
      </c>
      <c r="KB33" s="244">
        <f t="shared" si="171"/>
        <v>0</v>
      </c>
      <c r="KC33" s="236"/>
      <c r="KD33" s="238">
        <v>20.0</v>
      </c>
      <c r="KE33" s="239" t="s">
        <v>138</v>
      </c>
      <c r="KF33" s="240" t="s">
        <v>132</v>
      </c>
      <c r="KG33" s="240" t="s">
        <v>132</v>
      </c>
      <c r="KH33" s="241">
        <f t="shared" si="172"/>
        <v>0</v>
      </c>
      <c r="KI33" s="241" t="str">
        <f t="shared" si="173"/>
        <v>#DIV/0!</v>
      </c>
      <c r="KJ33" s="241">
        <f t="shared" si="174"/>
        <v>0</v>
      </c>
      <c r="KK33" s="242"/>
      <c r="KL33" s="241">
        <f t="shared" si="175"/>
        <v>0</v>
      </c>
      <c r="KM33" s="242"/>
      <c r="KN33" s="241">
        <f t="shared" ref="KN33:KO33" si="503">KN134+KN235+KN336+KN437</f>
        <v>0</v>
      </c>
      <c r="KO33" s="241">
        <f t="shared" si="503"/>
        <v>0</v>
      </c>
      <c r="KP33" s="241">
        <f t="shared" si="177"/>
        <v>0</v>
      </c>
      <c r="KQ33" s="242">
        <v>0.224147321887</v>
      </c>
      <c r="KR33" s="243">
        <f t="shared" si="178"/>
        <v>0</v>
      </c>
      <c r="KS33" s="244">
        <f t="shared" si="179"/>
        <v>0</v>
      </c>
      <c r="KT33" s="236"/>
      <c r="KU33" s="237"/>
    </row>
    <row r="34" ht="15.75" customHeight="1">
      <c r="A34" s="238">
        <v>21.0</v>
      </c>
      <c r="B34" s="239" t="s">
        <v>139</v>
      </c>
      <c r="C34" s="240" t="s">
        <v>132</v>
      </c>
      <c r="D34" s="240" t="s">
        <v>132</v>
      </c>
      <c r="E34" s="241">
        <f t="shared" si="36"/>
        <v>0</v>
      </c>
      <c r="F34" s="241" t="str">
        <f t="shared" si="37"/>
        <v>#DIV/0!</v>
      </c>
      <c r="G34" s="241">
        <f t="shared" si="38"/>
        <v>0</v>
      </c>
      <c r="H34" s="242"/>
      <c r="I34" s="241">
        <f t="shared" si="39"/>
        <v>0</v>
      </c>
      <c r="J34" s="242"/>
      <c r="K34" s="241">
        <f t="shared" ref="K34:L34" si="504">K135+K236+K337+K438</f>
        <v>0</v>
      </c>
      <c r="L34" s="241">
        <f t="shared" si="504"/>
        <v>0</v>
      </c>
      <c r="M34" s="241">
        <f t="shared" si="41"/>
        <v>0</v>
      </c>
      <c r="N34" s="242">
        <v>0.224147321887</v>
      </c>
      <c r="O34" s="243">
        <f t="shared" si="42"/>
        <v>0</v>
      </c>
      <c r="P34" s="244">
        <f t="shared" si="43"/>
        <v>0</v>
      </c>
      <c r="Q34" s="236"/>
      <c r="R34" s="238">
        <v>21.0</v>
      </c>
      <c r="S34" s="239" t="s">
        <v>139</v>
      </c>
      <c r="T34" s="240" t="s">
        <v>132</v>
      </c>
      <c r="U34" s="240" t="s">
        <v>132</v>
      </c>
      <c r="V34" s="241">
        <f t="shared" si="44"/>
        <v>0</v>
      </c>
      <c r="W34" s="241" t="str">
        <f t="shared" si="45"/>
        <v>#DIV/0!</v>
      </c>
      <c r="X34" s="241">
        <f t="shared" si="46"/>
        <v>0</v>
      </c>
      <c r="Y34" s="242"/>
      <c r="Z34" s="241">
        <f t="shared" si="47"/>
        <v>0</v>
      </c>
      <c r="AA34" s="242"/>
      <c r="AB34" s="241">
        <f t="shared" ref="AB34:AC34" si="505">AB135+AB236+AB337+AB438</f>
        <v>0</v>
      </c>
      <c r="AC34" s="241">
        <f t="shared" si="505"/>
        <v>0</v>
      </c>
      <c r="AD34" s="241">
        <f t="shared" si="49"/>
        <v>0</v>
      </c>
      <c r="AE34" s="242">
        <v>0.224147321887</v>
      </c>
      <c r="AF34" s="243">
        <f t="shared" si="50"/>
        <v>0</v>
      </c>
      <c r="AG34" s="244">
        <f t="shared" si="51"/>
        <v>0</v>
      </c>
      <c r="AH34" s="236"/>
      <c r="AI34" s="238">
        <v>21.0</v>
      </c>
      <c r="AJ34" s="239" t="s">
        <v>139</v>
      </c>
      <c r="AK34" s="240" t="s">
        <v>132</v>
      </c>
      <c r="AL34" s="240" t="s">
        <v>132</v>
      </c>
      <c r="AM34" s="241">
        <f t="shared" si="52"/>
        <v>0</v>
      </c>
      <c r="AN34" s="241" t="str">
        <f t="shared" si="53"/>
        <v>#DIV/0!</v>
      </c>
      <c r="AO34" s="241">
        <f t="shared" si="54"/>
        <v>0</v>
      </c>
      <c r="AP34" s="242"/>
      <c r="AQ34" s="241">
        <f t="shared" si="55"/>
        <v>0</v>
      </c>
      <c r="AR34" s="242"/>
      <c r="AS34" s="241">
        <f t="shared" ref="AS34:AT34" si="506">AS135+AS236+AS337+AS438</f>
        <v>0</v>
      </c>
      <c r="AT34" s="241">
        <f t="shared" si="506"/>
        <v>0</v>
      </c>
      <c r="AU34" s="241">
        <f t="shared" si="57"/>
        <v>0</v>
      </c>
      <c r="AV34" s="242">
        <v>0.224147321887</v>
      </c>
      <c r="AW34" s="243">
        <f t="shared" si="58"/>
        <v>0</v>
      </c>
      <c r="AX34" s="244">
        <f t="shared" si="59"/>
        <v>0</v>
      </c>
      <c r="AY34" s="236"/>
      <c r="AZ34" s="238">
        <v>21.0</v>
      </c>
      <c r="BA34" s="239" t="s">
        <v>139</v>
      </c>
      <c r="BB34" s="240" t="s">
        <v>132</v>
      </c>
      <c r="BC34" s="240" t="s">
        <v>132</v>
      </c>
      <c r="BD34" s="241">
        <f t="shared" si="60"/>
        <v>0</v>
      </c>
      <c r="BE34" s="241" t="str">
        <f t="shared" si="61"/>
        <v>#DIV/0!</v>
      </c>
      <c r="BF34" s="241">
        <f t="shared" si="62"/>
        <v>0</v>
      </c>
      <c r="BG34" s="242"/>
      <c r="BH34" s="241">
        <f t="shared" si="63"/>
        <v>0</v>
      </c>
      <c r="BI34" s="242"/>
      <c r="BJ34" s="241">
        <f t="shared" ref="BJ34:BK34" si="507">BJ135+BJ236+BJ337+BJ438</f>
        <v>0</v>
      </c>
      <c r="BK34" s="241">
        <f t="shared" si="507"/>
        <v>0</v>
      </c>
      <c r="BL34" s="241">
        <f t="shared" si="65"/>
        <v>0</v>
      </c>
      <c r="BM34" s="242">
        <v>0.224147321887</v>
      </c>
      <c r="BN34" s="243">
        <f t="shared" si="66"/>
        <v>0</v>
      </c>
      <c r="BO34" s="244">
        <f t="shared" si="67"/>
        <v>0</v>
      </c>
      <c r="BP34" s="236"/>
      <c r="BQ34" s="238">
        <v>21.0</v>
      </c>
      <c r="BR34" s="239" t="s">
        <v>139</v>
      </c>
      <c r="BS34" s="240" t="s">
        <v>132</v>
      </c>
      <c r="BT34" s="240" t="s">
        <v>132</v>
      </c>
      <c r="BU34" s="241">
        <f t="shared" si="68"/>
        <v>0</v>
      </c>
      <c r="BV34" s="241" t="str">
        <f t="shared" si="69"/>
        <v>#DIV/0!</v>
      </c>
      <c r="BW34" s="241">
        <f t="shared" si="70"/>
        <v>0</v>
      </c>
      <c r="BX34" s="242"/>
      <c r="BY34" s="241">
        <f t="shared" si="71"/>
        <v>0</v>
      </c>
      <c r="BZ34" s="242"/>
      <c r="CA34" s="241">
        <f t="shared" ref="CA34:CB34" si="508">CA135+CA236+CA337+CA438</f>
        <v>0</v>
      </c>
      <c r="CB34" s="241">
        <f t="shared" si="508"/>
        <v>0</v>
      </c>
      <c r="CC34" s="241">
        <f t="shared" si="73"/>
        <v>0</v>
      </c>
      <c r="CD34" s="242">
        <v>0.224147321887</v>
      </c>
      <c r="CE34" s="243">
        <f t="shared" si="74"/>
        <v>0</v>
      </c>
      <c r="CF34" s="244">
        <f t="shared" si="75"/>
        <v>0</v>
      </c>
      <c r="CG34" s="236"/>
      <c r="CH34" s="238">
        <v>21.0</v>
      </c>
      <c r="CI34" s="239" t="s">
        <v>139</v>
      </c>
      <c r="CJ34" s="240" t="s">
        <v>132</v>
      </c>
      <c r="CK34" s="240" t="s">
        <v>132</v>
      </c>
      <c r="CL34" s="241">
        <f t="shared" si="76"/>
        <v>0</v>
      </c>
      <c r="CM34" s="241" t="str">
        <f t="shared" si="77"/>
        <v>#DIV/0!</v>
      </c>
      <c r="CN34" s="241">
        <f t="shared" si="78"/>
        <v>0</v>
      </c>
      <c r="CO34" s="242"/>
      <c r="CP34" s="241">
        <f t="shared" si="79"/>
        <v>0</v>
      </c>
      <c r="CQ34" s="242"/>
      <c r="CR34" s="241">
        <f t="shared" ref="CR34:CS34" si="509">CR135+CR236+CR337+CR438</f>
        <v>0</v>
      </c>
      <c r="CS34" s="241">
        <f t="shared" si="509"/>
        <v>0</v>
      </c>
      <c r="CT34" s="241">
        <f t="shared" si="81"/>
        <v>0</v>
      </c>
      <c r="CU34" s="242">
        <v>0.224147321887</v>
      </c>
      <c r="CV34" s="243">
        <f t="shared" si="82"/>
        <v>0</v>
      </c>
      <c r="CW34" s="244">
        <f t="shared" si="83"/>
        <v>0</v>
      </c>
      <c r="CX34" s="236"/>
      <c r="CY34" s="238">
        <v>21.0</v>
      </c>
      <c r="CZ34" s="239" t="s">
        <v>139</v>
      </c>
      <c r="DA34" s="240" t="s">
        <v>132</v>
      </c>
      <c r="DB34" s="240" t="s">
        <v>132</v>
      </c>
      <c r="DC34" s="241">
        <f t="shared" si="84"/>
        <v>0</v>
      </c>
      <c r="DD34" s="241" t="str">
        <f t="shared" si="85"/>
        <v>#DIV/0!</v>
      </c>
      <c r="DE34" s="241">
        <f t="shared" si="86"/>
        <v>0</v>
      </c>
      <c r="DF34" s="242"/>
      <c r="DG34" s="241">
        <f t="shared" si="87"/>
        <v>0</v>
      </c>
      <c r="DH34" s="242"/>
      <c r="DI34" s="241">
        <f t="shared" ref="DI34:DJ34" si="510">DI135+DI236+DI337+DI438</f>
        <v>0</v>
      </c>
      <c r="DJ34" s="241">
        <f t="shared" si="510"/>
        <v>0</v>
      </c>
      <c r="DK34" s="241">
        <f t="shared" si="89"/>
        <v>0</v>
      </c>
      <c r="DL34" s="242">
        <v>0.224147321887</v>
      </c>
      <c r="DM34" s="243">
        <f t="shared" si="90"/>
        <v>0</v>
      </c>
      <c r="DN34" s="244">
        <f t="shared" si="91"/>
        <v>0</v>
      </c>
      <c r="DO34" s="236"/>
      <c r="DP34" s="238">
        <v>21.0</v>
      </c>
      <c r="DQ34" s="239" t="s">
        <v>139</v>
      </c>
      <c r="DR34" s="240" t="s">
        <v>132</v>
      </c>
      <c r="DS34" s="240" t="s">
        <v>132</v>
      </c>
      <c r="DT34" s="241">
        <f t="shared" si="92"/>
        <v>0</v>
      </c>
      <c r="DU34" s="241" t="str">
        <f t="shared" si="93"/>
        <v>#DIV/0!</v>
      </c>
      <c r="DV34" s="241">
        <f t="shared" si="94"/>
        <v>0</v>
      </c>
      <c r="DW34" s="242"/>
      <c r="DX34" s="241">
        <f t="shared" si="95"/>
        <v>0</v>
      </c>
      <c r="DY34" s="242"/>
      <c r="DZ34" s="241">
        <f t="shared" ref="DZ34:EA34" si="511">DZ135+DZ236+DZ337+DZ438</f>
        <v>0</v>
      </c>
      <c r="EA34" s="241">
        <f t="shared" si="511"/>
        <v>0</v>
      </c>
      <c r="EB34" s="241">
        <f t="shared" si="97"/>
        <v>0</v>
      </c>
      <c r="EC34" s="242">
        <v>0.224147321887</v>
      </c>
      <c r="ED34" s="243">
        <f t="shared" si="98"/>
        <v>0</v>
      </c>
      <c r="EE34" s="244">
        <f t="shared" si="99"/>
        <v>0</v>
      </c>
      <c r="EF34" s="236"/>
      <c r="EG34" s="238">
        <v>21.0</v>
      </c>
      <c r="EH34" s="239" t="s">
        <v>139</v>
      </c>
      <c r="EI34" s="240" t="s">
        <v>132</v>
      </c>
      <c r="EJ34" s="240" t="s">
        <v>132</v>
      </c>
      <c r="EK34" s="241">
        <f t="shared" si="100"/>
        <v>0</v>
      </c>
      <c r="EL34" s="241" t="str">
        <f t="shared" si="101"/>
        <v>#DIV/0!</v>
      </c>
      <c r="EM34" s="241">
        <f t="shared" si="102"/>
        <v>0</v>
      </c>
      <c r="EN34" s="242"/>
      <c r="EO34" s="241">
        <f t="shared" si="103"/>
        <v>0</v>
      </c>
      <c r="EP34" s="242"/>
      <c r="EQ34" s="241">
        <f t="shared" ref="EQ34:ER34" si="512">EQ135+EQ236+EQ337+EQ438</f>
        <v>0</v>
      </c>
      <c r="ER34" s="241">
        <f t="shared" si="512"/>
        <v>0</v>
      </c>
      <c r="ES34" s="241">
        <f t="shared" si="105"/>
        <v>0</v>
      </c>
      <c r="ET34" s="242">
        <v>0.224147321887</v>
      </c>
      <c r="EU34" s="243">
        <f t="shared" si="106"/>
        <v>0</v>
      </c>
      <c r="EV34" s="244">
        <f t="shared" si="107"/>
        <v>0</v>
      </c>
      <c r="EW34" s="236"/>
      <c r="EX34" s="238">
        <v>21.0</v>
      </c>
      <c r="EY34" s="239" t="s">
        <v>139</v>
      </c>
      <c r="EZ34" s="240" t="s">
        <v>132</v>
      </c>
      <c r="FA34" s="240" t="s">
        <v>132</v>
      </c>
      <c r="FB34" s="241">
        <f t="shared" si="108"/>
        <v>0</v>
      </c>
      <c r="FC34" s="241" t="str">
        <f t="shared" si="109"/>
        <v>#DIV/0!</v>
      </c>
      <c r="FD34" s="241">
        <f t="shared" si="110"/>
        <v>0</v>
      </c>
      <c r="FE34" s="242"/>
      <c r="FF34" s="241">
        <f t="shared" si="111"/>
        <v>0</v>
      </c>
      <c r="FG34" s="242"/>
      <c r="FH34" s="241">
        <f t="shared" ref="FH34:FI34" si="513">FH135+FH236+FH337+FH438</f>
        <v>0</v>
      </c>
      <c r="FI34" s="241">
        <f t="shared" si="513"/>
        <v>0</v>
      </c>
      <c r="FJ34" s="241">
        <f t="shared" si="113"/>
        <v>0</v>
      </c>
      <c r="FK34" s="242">
        <v>0.224147321887</v>
      </c>
      <c r="FL34" s="243">
        <f t="shared" si="114"/>
        <v>0</v>
      </c>
      <c r="FM34" s="244">
        <f t="shared" si="115"/>
        <v>0</v>
      </c>
      <c r="FN34" s="236"/>
      <c r="FO34" s="238">
        <v>21.0</v>
      </c>
      <c r="FP34" s="239" t="s">
        <v>139</v>
      </c>
      <c r="FQ34" s="240" t="s">
        <v>132</v>
      </c>
      <c r="FR34" s="240" t="s">
        <v>132</v>
      </c>
      <c r="FS34" s="241">
        <f t="shared" si="116"/>
        <v>0</v>
      </c>
      <c r="FT34" s="241" t="str">
        <f t="shared" si="117"/>
        <v>#DIV/0!</v>
      </c>
      <c r="FU34" s="241">
        <f t="shared" si="118"/>
        <v>0</v>
      </c>
      <c r="FV34" s="242"/>
      <c r="FW34" s="241">
        <f t="shared" si="119"/>
        <v>0</v>
      </c>
      <c r="FX34" s="242"/>
      <c r="FY34" s="241">
        <f t="shared" ref="FY34:FZ34" si="514">FY135+FY236+FY337+FY438</f>
        <v>0</v>
      </c>
      <c r="FZ34" s="241">
        <f t="shared" si="514"/>
        <v>0</v>
      </c>
      <c r="GA34" s="241">
        <f t="shared" si="121"/>
        <v>0</v>
      </c>
      <c r="GB34" s="242">
        <v>0.224147321887</v>
      </c>
      <c r="GC34" s="243">
        <f t="shared" si="122"/>
        <v>0</v>
      </c>
      <c r="GD34" s="244">
        <f t="shared" si="123"/>
        <v>0</v>
      </c>
      <c r="GE34" s="236"/>
      <c r="GF34" s="238">
        <v>21.0</v>
      </c>
      <c r="GG34" s="239" t="s">
        <v>139</v>
      </c>
      <c r="GH34" s="240" t="s">
        <v>132</v>
      </c>
      <c r="GI34" s="240" t="s">
        <v>132</v>
      </c>
      <c r="GJ34" s="241">
        <f t="shared" si="124"/>
        <v>0</v>
      </c>
      <c r="GK34" s="241" t="str">
        <f t="shared" si="125"/>
        <v>#DIV/0!</v>
      </c>
      <c r="GL34" s="241">
        <f t="shared" si="126"/>
        <v>0</v>
      </c>
      <c r="GM34" s="242"/>
      <c r="GN34" s="241">
        <f t="shared" si="127"/>
        <v>0</v>
      </c>
      <c r="GO34" s="242"/>
      <c r="GP34" s="241">
        <f t="shared" ref="GP34:GQ34" si="515">GP135+GP236+GP337+GP438</f>
        <v>0</v>
      </c>
      <c r="GQ34" s="241">
        <f t="shared" si="515"/>
        <v>0</v>
      </c>
      <c r="GR34" s="241">
        <f t="shared" si="129"/>
        <v>0</v>
      </c>
      <c r="GS34" s="242">
        <v>0.224147321887</v>
      </c>
      <c r="GT34" s="243">
        <f t="shared" si="130"/>
        <v>0</v>
      </c>
      <c r="GU34" s="244">
        <f t="shared" si="131"/>
        <v>0</v>
      </c>
      <c r="GV34" s="236"/>
      <c r="GW34" s="238">
        <v>21.0</v>
      </c>
      <c r="GX34" s="239" t="s">
        <v>139</v>
      </c>
      <c r="GY34" s="240" t="s">
        <v>132</v>
      </c>
      <c r="GZ34" s="240" t="s">
        <v>132</v>
      </c>
      <c r="HA34" s="241">
        <f t="shared" si="132"/>
        <v>0</v>
      </c>
      <c r="HB34" s="241" t="str">
        <f t="shared" si="133"/>
        <v>#DIV/0!</v>
      </c>
      <c r="HC34" s="241">
        <f t="shared" si="134"/>
        <v>0</v>
      </c>
      <c r="HD34" s="242"/>
      <c r="HE34" s="241">
        <f t="shared" si="135"/>
        <v>0</v>
      </c>
      <c r="HF34" s="242"/>
      <c r="HG34" s="241">
        <f t="shared" ref="HG34:HH34" si="516">HG135+HG236+HG337+HG438</f>
        <v>0</v>
      </c>
      <c r="HH34" s="241">
        <f t="shared" si="516"/>
        <v>0</v>
      </c>
      <c r="HI34" s="241">
        <f t="shared" si="137"/>
        <v>0</v>
      </c>
      <c r="HJ34" s="242">
        <v>0.224147321887</v>
      </c>
      <c r="HK34" s="243">
        <f t="shared" si="138"/>
        <v>0</v>
      </c>
      <c r="HL34" s="244">
        <f t="shared" si="139"/>
        <v>0</v>
      </c>
      <c r="HM34" s="236"/>
      <c r="HN34" s="238">
        <v>21.0</v>
      </c>
      <c r="HO34" s="239" t="s">
        <v>139</v>
      </c>
      <c r="HP34" s="240" t="s">
        <v>132</v>
      </c>
      <c r="HQ34" s="240" t="s">
        <v>132</v>
      </c>
      <c r="HR34" s="241">
        <f t="shared" si="140"/>
        <v>0</v>
      </c>
      <c r="HS34" s="241" t="str">
        <f t="shared" si="141"/>
        <v>#DIV/0!</v>
      </c>
      <c r="HT34" s="241">
        <f t="shared" si="142"/>
        <v>0</v>
      </c>
      <c r="HU34" s="242"/>
      <c r="HV34" s="241">
        <f t="shared" si="143"/>
        <v>0</v>
      </c>
      <c r="HW34" s="242"/>
      <c r="HX34" s="241">
        <f t="shared" ref="HX34:HY34" si="517">HX135+HX236+HX337+HX438</f>
        <v>0</v>
      </c>
      <c r="HY34" s="241">
        <f t="shared" si="517"/>
        <v>0</v>
      </c>
      <c r="HZ34" s="241">
        <f t="shared" si="145"/>
        <v>0</v>
      </c>
      <c r="IA34" s="242">
        <v>0.224147321887</v>
      </c>
      <c r="IB34" s="243">
        <f t="shared" si="146"/>
        <v>0</v>
      </c>
      <c r="IC34" s="244">
        <f t="shared" si="147"/>
        <v>0</v>
      </c>
      <c r="ID34" s="236"/>
      <c r="IE34" s="238">
        <v>21.0</v>
      </c>
      <c r="IF34" s="239" t="s">
        <v>139</v>
      </c>
      <c r="IG34" s="240" t="s">
        <v>132</v>
      </c>
      <c r="IH34" s="240" t="s">
        <v>132</v>
      </c>
      <c r="II34" s="241">
        <f t="shared" si="148"/>
        <v>0</v>
      </c>
      <c r="IJ34" s="241" t="str">
        <f t="shared" si="149"/>
        <v>#DIV/0!</v>
      </c>
      <c r="IK34" s="241">
        <f t="shared" si="150"/>
        <v>0</v>
      </c>
      <c r="IL34" s="242"/>
      <c r="IM34" s="241">
        <f t="shared" si="151"/>
        <v>0</v>
      </c>
      <c r="IN34" s="242"/>
      <c r="IO34" s="241">
        <f t="shared" ref="IO34:IP34" si="518">IO135+IO236+IO337+IO438</f>
        <v>0</v>
      </c>
      <c r="IP34" s="241">
        <f t="shared" si="518"/>
        <v>0</v>
      </c>
      <c r="IQ34" s="241">
        <f t="shared" si="153"/>
        <v>0</v>
      </c>
      <c r="IR34" s="242">
        <v>0.224147321887</v>
      </c>
      <c r="IS34" s="243">
        <f t="shared" si="154"/>
        <v>0</v>
      </c>
      <c r="IT34" s="244">
        <f t="shared" si="155"/>
        <v>0</v>
      </c>
      <c r="IU34" s="236"/>
      <c r="IV34" s="238">
        <v>21.0</v>
      </c>
      <c r="IW34" s="239" t="s">
        <v>139</v>
      </c>
      <c r="IX34" s="240" t="s">
        <v>132</v>
      </c>
      <c r="IY34" s="240" t="s">
        <v>132</v>
      </c>
      <c r="IZ34" s="241">
        <f t="shared" si="156"/>
        <v>0</v>
      </c>
      <c r="JA34" s="241" t="str">
        <f t="shared" si="157"/>
        <v>#DIV/0!</v>
      </c>
      <c r="JB34" s="241">
        <f t="shared" si="158"/>
        <v>0</v>
      </c>
      <c r="JC34" s="242"/>
      <c r="JD34" s="241">
        <f t="shared" si="159"/>
        <v>0</v>
      </c>
      <c r="JE34" s="242"/>
      <c r="JF34" s="241">
        <f t="shared" ref="JF34:JG34" si="519">JF135+JF236+JF337+JF438</f>
        <v>0</v>
      </c>
      <c r="JG34" s="241">
        <f t="shared" si="519"/>
        <v>0</v>
      </c>
      <c r="JH34" s="241">
        <f t="shared" si="161"/>
        <v>0</v>
      </c>
      <c r="JI34" s="242">
        <v>0.224147321887</v>
      </c>
      <c r="JJ34" s="243">
        <f t="shared" si="162"/>
        <v>0</v>
      </c>
      <c r="JK34" s="244">
        <f t="shared" si="163"/>
        <v>0</v>
      </c>
      <c r="JL34" s="236"/>
      <c r="JM34" s="238">
        <v>21.0</v>
      </c>
      <c r="JN34" s="239" t="s">
        <v>139</v>
      </c>
      <c r="JO34" s="240" t="s">
        <v>132</v>
      </c>
      <c r="JP34" s="240" t="s">
        <v>132</v>
      </c>
      <c r="JQ34" s="241">
        <f t="shared" si="164"/>
        <v>0</v>
      </c>
      <c r="JR34" s="241" t="str">
        <f t="shared" si="165"/>
        <v>#DIV/0!</v>
      </c>
      <c r="JS34" s="241">
        <f t="shared" si="166"/>
        <v>0</v>
      </c>
      <c r="JT34" s="242"/>
      <c r="JU34" s="241">
        <f t="shared" si="167"/>
        <v>0</v>
      </c>
      <c r="JV34" s="242"/>
      <c r="JW34" s="241">
        <f t="shared" ref="JW34:JX34" si="520">JW135+JW236+JW337+JW438</f>
        <v>0</v>
      </c>
      <c r="JX34" s="241">
        <f t="shared" si="520"/>
        <v>0</v>
      </c>
      <c r="JY34" s="241">
        <f t="shared" si="169"/>
        <v>0</v>
      </c>
      <c r="JZ34" s="242">
        <v>0.224147321887</v>
      </c>
      <c r="KA34" s="243">
        <f t="shared" si="170"/>
        <v>0</v>
      </c>
      <c r="KB34" s="244">
        <f t="shared" si="171"/>
        <v>0</v>
      </c>
      <c r="KC34" s="236"/>
      <c r="KD34" s="238">
        <v>21.0</v>
      </c>
      <c r="KE34" s="239" t="s">
        <v>139</v>
      </c>
      <c r="KF34" s="240" t="s">
        <v>132</v>
      </c>
      <c r="KG34" s="240" t="s">
        <v>132</v>
      </c>
      <c r="KH34" s="241">
        <f t="shared" si="172"/>
        <v>0</v>
      </c>
      <c r="KI34" s="241" t="str">
        <f t="shared" si="173"/>
        <v>#DIV/0!</v>
      </c>
      <c r="KJ34" s="241">
        <f t="shared" si="174"/>
        <v>0</v>
      </c>
      <c r="KK34" s="242"/>
      <c r="KL34" s="241">
        <f t="shared" si="175"/>
        <v>0</v>
      </c>
      <c r="KM34" s="242"/>
      <c r="KN34" s="241">
        <f t="shared" ref="KN34:KO34" si="521">KN135+KN236+KN337+KN438</f>
        <v>0</v>
      </c>
      <c r="KO34" s="241">
        <f t="shared" si="521"/>
        <v>0</v>
      </c>
      <c r="KP34" s="241">
        <f t="shared" si="177"/>
        <v>0</v>
      </c>
      <c r="KQ34" s="242">
        <v>0.224147321887</v>
      </c>
      <c r="KR34" s="243">
        <f t="shared" si="178"/>
        <v>0</v>
      </c>
      <c r="KS34" s="244">
        <f t="shared" si="179"/>
        <v>0</v>
      </c>
      <c r="KT34" s="236"/>
      <c r="KU34" s="237"/>
    </row>
    <row r="35" ht="15.75" customHeight="1">
      <c r="A35" s="238">
        <v>22.0</v>
      </c>
      <c r="B35" s="239" t="s">
        <v>140</v>
      </c>
      <c r="C35" s="240" t="s">
        <v>132</v>
      </c>
      <c r="D35" s="240" t="s">
        <v>132</v>
      </c>
      <c r="E35" s="241">
        <f t="shared" si="36"/>
        <v>0</v>
      </c>
      <c r="F35" s="241" t="str">
        <f t="shared" si="37"/>
        <v>#DIV/0!</v>
      </c>
      <c r="G35" s="241">
        <f t="shared" si="38"/>
        <v>0</v>
      </c>
      <c r="H35" s="242"/>
      <c r="I35" s="241">
        <f t="shared" si="39"/>
        <v>0</v>
      </c>
      <c r="J35" s="242"/>
      <c r="K35" s="241">
        <f t="shared" ref="K35:L35" si="522">K136+K237+K338+K439</f>
        <v>0</v>
      </c>
      <c r="L35" s="241">
        <f t="shared" si="522"/>
        <v>0</v>
      </c>
      <c r="M35" s="241">
        <f t="shared" si="41"/>
        <v>0</v>
      </c>
      <c r="N35" s="242">
        <v>0.224147321887</v>
      </c>
      <c r="O35" s="243">
        <f t="shared" si="42"/>
        <v>0</v>
      </c>
      <c r="P35" s="244">
        <f t="shared" si="43"/>
        <v>0</v>
      </c>
      <c r="Q35" s="236"/>
      <c r="R35" s="238">
        <v>22.0</v>
      </c>
      <c r="S35" s="239" t="s">
        <v>140</v>
      </c>
      <c r="T35" s="240" t="s">
        <v>132</v>
      </c>
      <c r="U35" s="240" t="s">
        <v>132</v>
      </c>
      <c r="V35" s="241">
        <f t="shared" si="44"/>
        <v>0</v>
      </c>
      <c r="W35" s="241" t="str">
        <f t="shared" si="45"/>
        <v>#DIV/0!</v>
      </c>
      <c r="X35" s="241">
        <f t="shared" si="46"/>
        <v>0</v>
      </c>
      <c r="Y35" s="242"/>
      <c r="Z35" s="241">
        <f t="shared" si="47"/>
        <v>0</v>
      </c>
      <c r="AA35" s="242"/>
      <c r="AB35" s="241">
        <f t="shared" ref="AB35:AC35" si="523">AB136+AB237+AB338+AB439</f>
        <v>0</v>
      </c>
      <c r="AC35" s="241">
        <f t="shared" si="523"/>
        <v>0</v>
      </c>
      <c r="AD35" s="241">
        <f t="shared" si="49"/>
        <v>0</v>
      </c>
      <c r="AE35" s="242">
        <v>0.224147321887</v>
      </c>
      <c r="AF35" s="243">
        <f t="shared" si="50"/>
        <v>0</v>
      </c>
      <c r="AG35" s="244">
        <f t="shared" si="51"/>
        <v>0</v>
      </c>
      <c r="AH35" s="236"/>
      <c r="AI35" s="238">
        <v>22.0</v>
      </c>
      <c r="AJ35" s="239" t="s">
        <v>140</v>
      </c>
      <c r="AK35" s="240" t="s">
        <v>132</v>
      </c>
      <c r="AL35" s="240" t="s">
        <v>132</v>
      </c>
      <c r="AM35" s="241">
        <f t="shared" si="52"/>
        <v>0</v>
      </c>
      <c r="AN35" s="241" t="str">
        <f t="shared" si="53"/>
        <v>#DIV/0!</v>
      </c>
      <c r="AO35" s="241">
        <f t="shared" si="54"/>
        <v>0</v>
      </c>
      <c r="AP35" s="242"/>
      <c r="AQ35" s="241">
        <f t="shared" si="55"/>
        <v>0</v>
      </c>
      <c r="AR35" s="242"/>
      <c r="AS35" s="241">
        <f t="shared" ref="AS35:AT35" si="524">AS136+AS237+AS338+AS439</f>
        <v>0</v>
      </c>
      <c r="AT35" s="241">
        <f t="shared" si="524"/>
        <v>0</v>
      </c>
      <c r="AU35" s="241">
        <f t="shared" si="57"/>
        <v>0</v>
      </c>
      <c r="AV35" s="242">
        <v>0.224147321887</v>
      </c>
      <c r="AW35" s="243">
        <f t="shared" si="58"/>
        <v>0</v>
      </c>
      <c r="AX35" s="244">
        <f t="shared" si="59"/>
        <v>0</v>
      </c>
      <c r="AY35" s="236"/>
      <c r="AZ35" s="238">
        <v>22.0</v>
      </c>
      <c r="BA35" s="239" t="s">
        <v>140</v>
      </c>
      <c r="BB35" s="240" t="s">
        <v>132</v>
      </c>
      <c r="BC35" s="240" t="s">
        <v>132</v>
      </c>
      <c r="BD35" s="241">
        <f t="shared" si="60"/>
        <v>0</v>
      </c>
      <c r="BE35" s="241" t="str">
        <f t="shared" si="61"/>
        <v>#DIV/0!</v>
      </c>
      <c r="BF35" s="241">
        <f t="shared" si="62"/>
        <v>0</v>
      </c>
      <c r="BG35" s="242"/>
      <c r="BH35" s="241">
        <f t="shared" si="63"/>
        <v>0</v>
      </c>
      <c r="BI35" s="242"/>
      <c r="BJ35" s="241">
        <f t="shared" ref="BJ35:BK35" si="525">BJ136+BJ237+BJ338+BJ439</f>
        <v>0</v>
      </c>
      <c r="BK35" s="241">
        <f t="shared" si="525"/>
        <v>0</v>
      </c>
      <c r="BL35" s="241">
        <f t="shared" si="65"/>
        <v>0</v>
      </c>
      <c r="BM35" s="242">
        <v>0.224147321887</v>
      </c>
      <c r="BN35" s="243">
        <f t="shared" si="66"/>
        <v>0</v>
      </c>
      <c r="BO35" s="244">
        <f t="shared" si="67"/>
        <v>0</v>
      </c>
      <c r="BP35" s="236"/>
      <c r="BQ35" s="238">
        <v>22.0</v>
      </c>
      <c r="BR35" s="239" t="s">
        <v>140</v>
      </c>
      <c r="BS35" s="240" t="s">
        <v>132</v>
      </c>
      <c r="BT35" s="240" t="s">
        <v>132</v>
      </c>
      <c r="BU35" s="241">
        <f t="shared" si="68"/>
        <v>0</v>
      </c>
      <c r="BV35" s="241" t="str">
        <f t="shared" si="69"/>
        <v>#DIV/0!</v>
      </c>
      <c r="BW35" s="241">
        <f t="shared" si="70"/>
        <v>0</v>
      </c>
      <c r="BX35" s="242"/>
      <c r="BY35" s="241">
        <f t="shared" si="71"/>
        <v>0</v>
      </c>
      <c r="BZ35" s="242"/>
      <c r="CA35" s="241">
        <f t="shared" ref="CA35:CB35" si="526">CA136+CA237+CA338+CA439</f>
        <v>0</v>
      </c>
      <c r="CB35" s="241">
        <f t="shared" si="526"/>
        <v>0</v>
      </c>
      <c r="CC35" s="241">
        <f t="shared" si="73"/>
        <v>0</v>
      </c>
      <c r="CD35" s="242">
        <v>0.224147321887</v>
      </c>
      <c r="CE35" s="243">
        <f t="shared" si="74"/>
        <v>0</v>
      </c>
      <c r="CF35" s="244">
        <f t="shared" si="75"/>
        <v>0</v>
      </c>
      <c r="CG35" s="236"/>
      <c r="CH35" s="238">
        <v>22.0</v>
      </c>
      <c r="CI35" s="239" t="s">
        <v>140</v>
      </c>
      <c r="CJ35" s="240" t="s">
        <v>132</v>
      </c>
      <c r="CK35" s="240" t="s">
        <v>132</v>
      </c>
      <c r="CL35" s="241">
        <f t="shared" si="76"/>
        <v>0</v>
      </c>
      <c r="CM35" s="241" t="str">
        <f t="shared" si="77"/>
        <v>#DIV/0!</v>
      </c>
      <c r="CN35" s="241">
        <f t="shared" si="78"/>
        <v>0</v>
      </c>
      <c r="CO35" s="242"/>
      <c r="CP35" s="241">
        <f t="shared" si="79"/>
        <v>0</v>
      </c>
      <c r="CQ35" s="242"/>
      <c r="CR35" s="241">
        <f t="shared" ref="CR35:CS35" si="527">CR136+CR237+CR338+CR439</f>
        <v>0</v>
      </c>
      <c r="CS35" s="241">
        <f t="shared" si="527"/>
        <v>0</v>
      </c>
      <c r="CT35" s="241">
        <f t="shared" si="81"/>
        <v>0</v>
      </c>
      <c r="CU35" s="242">
        <v>0.224147321887</v>
      </c>
      <c r="CV35" s="243">
        <f t="shared" si="82"/>
        <v>0</v>
      </c>
      <c r="CW35" s="244">
        <f t="shared" si="83"/>
        <v>0</v>
      </c>
      <c r="CX35" s="236"/>
      <c r="CY35" s="238">
        <v>22.0</v>
      </c>
      <c r="CZ35" s="239" t="s">
        <v>140</v>
      </c>
      <c r="DA35" s="240" t="s">
        <v>132</v>
      </c>
      <c r="DB35" s="240" t="s">
        <v>132</v>
      </c>
      <c r="DC35" s="241">
        <f t="shared" si="84"/>
        <v>0</v>
      </c>
      <c r="DD35" s="241" t="str">
        <f t="shared" si="85"/>
        <v>#DIV/0!</v>
      </c>
      <c r="DE35" s="241">
        <f t="shared" si="86"/>
        <v>0</v>
      </c>
      <c r="DF35" s="242"/>
      <c r="DG35" s="241">
        <f t="shared" si="87"/>
        <v>0</v>
      </c>
      <c r="DH35" s="242"/>
      <c r="DI35" s="241">
        <f t="shared" ref="DI35:DJ35" si="528">DI136+DI237+DI338+DI439</f>
        <v>0</v>
      </c>
      <c r="DJ35" s="241">
        <f t="shared" si="528"/>
        <v>0</v>
      </c>
      <c r="DK35" s="241">
        <f t="shared" si="89"/>
        <v>0</v>
      </c>
      <c r="DL35" s="242">
        <v>0.224147321887</v>
      </c>
      <c r="DM35" s="243">
        <f t="shared" si="90"/>
        <v>0</v>
      </c>
      <c r="DN35" s="244">
        <f t="shared" si="91"/>
        <v>0</v>
      </c>
      <c r="DO35" s="236"/>
      <c r="DP35" s="238">
        <v>22.0</v>
      </c>
      <c r="DQ35" s="239" t="s">
        <v>140</v>
      </c>
      <c r="DR35" s="240" t="s">
        <v>132</v>
      </c>
      <c r="DS35" s="240" t="s">
        <v>132</v>
      </c>
      <c r="DT35" s="241">
        <f t="shared" si="92"/>
        <v>0</v>
      </c>
      <c r="DU35" s="241" t="str">
        <f t="shared" si="93"/>
        <v>#DIV/0!</v>
      </c>
      <c r="DV35" s="241">
        <f t="shared" si="94"/>
        <v>0</v>
      </c>
      <c r="DW35" s="242"/>
      <c r="DX35" s="241">
        <f t="shared" si="95"/>
        <v>0</v>
      </c>
      <c r="DY35" s="242"/>
      <c r="DZ35" s="241">
        <f t="shared" ref="DZ35:EA35" si="529">DZ136+DZ237+DZ338+DZ439</f>
        <v>0</v>
      </c>
      <c r="EA35" s="241">
        <f t="shared" si="529"/>
        <v>0</v>
      </c>
      <c r="EB35" s="241">
        <f t="shared" si="97"/>
        <v>0</v>
      </c>
      <c r="EC35" s="242">
        <v>0.224147321887</v>
      </c>
      <c r="ED35" s="243">
        <f t="shared" si="98"/>
        <v>0</v>
      </c>
      <c r="EE35" s="244">
        <f t="shared" si="99"/>
        <v>0</v>
      </c>
      <c r="EF35" s="236"/>
      <c r="EG35" s="238">
        <v>22.0</v>
      </c>
      <c r="EH35" s="239" t="s">
        <v>140</v>
      </c>
      <c r="EI35" s="240" t="s">
        <v>132</v>
      </c>
      <c r="EJ35" s="240" t="s">
        <v>132</v>
      </c>
      <c r="EK35" s="241">
        <f t="shared" si="100"/>
        <v>0</v>
      </c>
      <c r="EL35" s="241" t="str">
        <f t="shared" si="101"/>
        <v>#DIV/0!</v>
      </c>
      <c r="EM35" s="241">
        <f t="shared" si="102"/>
        <v>0</v>
      </c>
      <c r="EN35" s="242"/>
      <c r="EO35" s="241">
        <f t="shared" si="103"/>
        <v>0</v>
      </c>
      <c r="EP35" s="242"/>
      <c r="EQ35" s="241">
        <f t="shared" ref="EQ35:ER35" si="530">EQ136+EQ237+EQ338+EQ439</f>
        <v>0</v>
      </c>
      <c r="ER35" s="241">
        <f t="shared" si="530"/>
        <v>0</v>
      </c>
      <c r="ES35" s="241">
        <f t="shared" si="105"/>
        <v>0</v>
      </c>
      <c r="ET35" s="242">
        <v>0.224147321887</v>
      </c>
      <c r="EU35" s="243">
        <f t="shared" si="106"/>
        <v>0</v>
      </c>
      <c r="EV35" s="244">
        <f t="shared" si="107"/>
        <v>0</v>
      </c>
      <c r="EW35" s="236"/>
      <c r="EX35" s="238">
        <v>22.0</v>
      </c>
      <c r="EY35" s="239" t="s">
        <v>140</v>
      </c>
      <c r="EZ35" s="240" t="s">
        <v>132</v>
      </c>
      <c r="FA35" s="240" t="s">
        <v>132</v>
      </c>
      <c r="FB35" s="241">
        <f t="shared" si="108"/>
        <v>0</v>
      </c>
      <c r="FC35" s="241" t="str">
        <f t="shared" si="109"/>
        <v>#DIV/0!</v>
      </c>
      <c r="FD35" s="241">
        <f t="shared" si="110"/>
        <v>0</v>
      </c>
      <c r="FE35" s="242"/>
      <c r="FF35" s="241">
        <f t="shared" si="111"/>
        <v>0</v>
      </c>
      <c r="FG35" s="242"/>
      <c r="FH35" s="241">
        <f t="shared" ref="FH35:FI35" si="531">FH136+FH237+FH338+FH439</f>
        <v>0</v>
      </c>
      <c r="FI35" s="241">
        <f t="shared" si="531"/>
        <v>0</v>
      </c>
      <c r="FJ35" s="241">
        <f t="shared" si="113"/>
        <v>0</v>
      </c>
      <c r="FK35" s="242">
        <v>0.224147321887</v>
      </c>
      <c r="FL35" s="243">
        <f t="shared" si="114"/>
        <v>0</v>
      </c>
      <c r="FM35" s="244">
        <f t="shared" si="115"/>
        <v>0</v>
      </c>
      <c r="FN35" s="236"/>
      <c r="FO35" s="238">
        <v>22.0</v>
      </c>
      <c r="FP35" s="239" t="s">
        <v>140</v>
      </c>
      <c r="FQ35" s="240" t="s">
        <v>132</v>
      </c>
      <c r="FR35" s="240" t="s">
        <v>132</v>
      </c>
      <c r="FS35" s="241">
        <f t="shared" si="116"/>
        <v>0</v>
      </c>
      <c r="FT35" s="241" t="str">
        <f t="shared" si="117"/>
        <v>#DIV/0!</v>
      </c>
      <c r="FU35" s="241">
        <f t="shared" si="118"/>
        <v>0</v>
      </c>
      <c r="FV35" s="242"/>
      <c r="FW35" s="241">
        <f t="shared" si="119"/>
        <v>0</v>
      </c>
      <c r="FX35" s="242"/>
      <c r="FY35" s="241">
        <f t="shared" ref="FY35:FZ35" si="532">FY136+FY237+FY338+FY439</f>
        <v>0</v>
      </c>
      <c r="FZ35" s="241">
        <f t="shared" si="532"/>
        <v>0</v>
      </c>
      <c r="GA35" s="241">
        <f t="shared" si="121"/>
        <v>0</v>
      </c>
      <c r="GB35" s="242">
        <v>0.224147321887</v>
      </c>
      <c r="GC35" s="243">
        <f t="shared" si="122"/>
        <v>0</v>
      </c>
      <c r="GD35" s="244">
        <f t="shared" si="123"/>
        <v>0</v>
      </c>
      <c r="GE35" s="236"/>
      <c r="GF35" s="238">
        <v>22.0</v>
      </c>
      <c r="GG35" s="239" t="s">
        <v>140</v>
      </c>
      <c r="GH35" s="240" t="s">
        <v>132</v>
      </c>
      <c r="GI35" s="240" t="s">
        <v>132</v>
      </c>
      <c r="GJ35" s="241">
        <f t="shared" si="124"/>
        <v>0</v>
      </c>
      <c r="GK35" s="241" t="str">
        <f t="shared" si="125"/>
        <v>#DIV/0!</v>
      </c>
      <c r="GL35" s="241">
        <f t="shared" si="126"/>
        <v>0</v>
      </c>
      <c r="GM35" s="242"/>
      <c r="GN35" s="241">
        <f t="shared" si="127"/>
        <v>0</v>
      </c>
      <c r="GO35" s="242"/>
      <c r="GP35" s="241">
        <f t="shared" ref="GP35:GQ35" si="533">GP136+GP237+GP338+GP439</f>
        <v>0</v>
      </c>
      <c r="GQ35" s="241">
        <f t="shared" si="533"/>
        <v>0</v>
      </c>
      <c r="GR35" s="241">
        <f t="shared" si="129"/>
        <v>0</v>
      </c>
      <c r="GS35" s="242">
        <v>0.224147321887</v>
      </c>
      <c r="GT35" s="243">
        <f t="shared" si="130"/>
        <v>0</v>
      </c>
      <c r="GU35" s="244">
        <f t="shared" si="131"/>
        <v>0</v>
      </c>
      <c r="GV35" s="236"/>
      <c r="GW35" s="238">
        <v>22.0</v>
      </c>
      <c r="GX35" s="239" t="s">
        <v>140</v>
      </c>
      <c r="GY35" s="240" t="s">
        <v>132</v>
      </c>
      <c r="GZ35" s="240" t="s">
        <v>132</v>
      </c>
      <c r="HA35" s="241">
        <f t="shared" si="132"/>
        <v>0</v>
      </c>
      <c r="HB35" s="241" t="str">
        <f t="shared" si="133"/>
        <v>#DIV/0!</v>
      </c>
      <c r="HC35" s="241">
        <f t="shared" si="134"/>
        <v>0</v>
      </c>
      <c r="HD35" s="242"/>
      <c r="HE35" s="241">
        <f t="shared" si="135"/>
        <v>0</v>
      </c>
      <c r="HF35" s="242"/>
      <c r="HG35" s="241">
        <f t="shared" ref="HG35:HH35" si="534">HG136+HG237+HG338+HG439</f>
        <v>0</v>
      </c>
      <c r="HH35" s="241">
        <f t="shared" si="534"/>
        <v>0</v>
      </c>
      <c r="HI35" s="241">
        <f t="shared" si="137"/>
        <v>0</v>
      </c>
      <c r="HJ35" s="242">
        <v>0.224147321887</v>
      </c>
      <c r="HK35" s="243">
        <f t="shared" si="138"/>
        <v>0</v>
      </c>
      <c r="HL35" s="244">
        <f t="shared" si="139"/>
        <v>0</v>
      </c>
      <c r="HM35" s="236"/>
      <c r="HN35" s="238">
        <v>22.0</v>
      </c>
      <c r="HO35" s="239" t="s">
        <v>140</v>
      </c>
      <c r="HP35" s="240" t="s">
        <v>132</v>
      </c>
      <c r="HQ35" s="240" t="s">
        <v>132</v>
      </c>
      <c r="HR35" s="241">
        <f t="shared" si="140"/>
        <v>0</v>
      </c>
      <c r="HS35" s="241" t="str">
        <f t="shared" si="141"/>
        <v>#DIV/0!</v>
      </c>
      <c r="HT35" s="241">
        <f t="shared" si="142"/>
        <v>0</v>
      </c>
      <c r="HU35" s="242"/>
      <c r="HV35" s="241">
        <f t="shared" si="143"/>
        <v>0</v>
      </c>
      <c r="HW35" s="242"/>
      <c r="HX35" s="241">
        <f t="shared" ref="HX35:HY35" si="535">HX136+HX237+HX338+HX439</f>
        <v>0</v>
      </c>
      <c r="HY35" s="241">
        <f t="shared" si="535"/>
        <v>0</v>
      </c>
      <c r="HZ35" s="241">
        <f t="shared" si="145"/>
        <v>0</v>
      </c>
      <c r="IA35" s="242">
        <v>0.224147321887</v>
      </c>
      <c r="IB35" s="243">
        <f t="shared" si="146"/>
        <v>0</v>
      </c>
      <c r="IC35" s="244">
        <f t="shared" si="147"/>
        <v>0</v>
      </c>
      <c r="ID35" s="236"/>
      <c r="IE35" s="238">
        <v>22.0</v>
      </c>
      <c r="IF35" s="239" t="s">
        <v>140</v>
      </c>
      <c r="IG35" s="240" t="s">
        <v>132</v>
      </c>
      <c r="IH35" s="240" t="s">
        <v>132</v>
      </c>
      <c r="II35" s="241">
        <f t="shared" si="148"/>
        <v>0</v>
      </c>
      <c r="IJ35" s="241" t="str">
        <f t="shared" si="149"/>
        <v>#DIV/0!</v>
      </c>
      <c r="IK35" s="241">
        <f t="shared" si="150"/>
        <v>0</v>
      </c>
      <c r="IL35" s="242"/>
      <c r="IM35" s="241">
        <f t="shared" si="151"/>
        <v>0</v>
      </c>
      <c r="IN35" s="242"/>
      <c r="IO35" s="241">
        <f t="shared" ref="IO35:IP35" si="536">IO136+IO237+IO338+IO439</f>
        <v>0</v>
      </c>
      <c r="IP35" s="241">
        <f t="shared" si="536"/>
        <v>0</v>
      </c>
      <c r="IQ35" s="241">
        <f t="shared" si="153"/>
        <v>0</v>
      </c>
      <c r="IR35" s="242">
        <v>0.224147321887</v>
      </c>
      <c r="IS35" s="243">
        <f t="shared" si="154"/>
        <v>0</v>
      </c>
      <c r="IT35" s="244">
        <f t="shared" si="155"/>
        <v>0</v>
      </c>
      <c r="IU35" s="236"/>
      <c r="IV35" s="238">
        <v>22.0</v>
      </c>
      <c r="IW35" s="239" t="s">
        <v>140</v>
      </c>
      <c r="IX35" s="240" t="s">
        <v>132</v>
      </c>
      <c r="IY35" s="240" t="s">
        <v>132</v>
      </c>
      <c r="IZ35" s="241">
        <f t="shared" si="156"/>
        <v>0</v>
      </c>
      <c r="JA35" s="241" t="str">
        <f t="shared" si="157"/>
        <v>#DIV/0!</v>
      </c>
      <c r="JB35" s="241">
        <f t="shared" si="158"/>
        <v>0</v>
      </c>
      <c r="JC35" s="242"/>
      <c r="JD35" s="241">
        <f t="shared" si="159"/>
        <v>0</v>
      </c>
      <c r="JE35" s="242"/>
      <c r="JF35" s="241">
        <f t="shared" ref="JF35:JG35" si="537">JF136+JF237+JF338+JF439</f>
        <v>0</v>
      </c>
      <c r="JG35" s="241">
        <f t="shared" si="537"/>
        <v>0</v>
      </c>
      <c r="JH35" s="241">
        <f t="shared" si="161"/>
        <v>0</v>
      </c>
      <c r="JI35" s="242">
        <v>0.224147321887</v>
      </c>
      <c r="JJ35" s="243">
        <f t="shared" si="162"/>
        <v>0</v>
      </c>
      <c r="JK35" s="244">
        <f t="shared" si="163"/>
        <v>0</v>
      </c>
      <c r="JL35" s="236"/>
      <c r="JM35" s="238">
        <v>22.0</v>
      </c>
      <c r="JN35" s="239" t="s">
        <v>140</v>
      </c>
      <c r="JO35" s="240" t="s">
        <v>132</v>
      </c>
      <c r="JP35" s="240" t="s">
        <v>132</v>
      </c>
      <c r="JQ35" s="241">
        <f t="shared" si="164"/>
        <v>0</v>
      </c>
      <c r="JR35" s="241" t="str">
        <f t="shared" si="165"/>
        <v>#DIV/0!</v>
      </c>
      <c r="JS35" s="241">
        <f t="shared" si="166"/>
        <v>0</v>
      </c>
      <c r="JT35" s="242"/>
      <c r="JU35" s="241">
        <f t="shared" si="167"/>
        <v>0</v>
      </c>
      <c r="JV35" s="242"/>
      <c r="JW35" s="241">
        <f t="shared" ref="JW35:JX35" si="538">JW136+JW237+JW338+JW439</f>
        <v>0</v>
      </c>
      <c r="JX35" s="241">
        <f t="shared" si="538"/>
        <v>0</v>
      </c>
      <c r="JY35" s="241">
        <f t="shared" si="169"/>
        <v>0</v>
      </c>
      <c r="JZ35" s="242">
        <v>0.224147321887</v>
      </c>
      <c r="KA35" s="243">
        <f t="shared" si="170"/>
        <v>0</v>
      </c>
      <c r="KB35" s="244">
        <f t="shared" si="171"/>
        <v>0</v>
      </c>
      <c r="KC35" s="236"/>
      <c r="KD35" s="238">
        <v>22.0</v>
      </c>
      <c r="KE35" s="239" t="s">
        <v>140</v>
      </c>
      <c r="KF35" s="240" t="s">
        <v>132</v>
      </c>
      <c r="KG35" s="240" t="s">
        <v>132</v>
      </c>
      <c r="KH35" s="241">
        <f t="shared" si="172"/>
        <v>0</v>
      </c>
      <c r="KI35" s="241" t="str">
        <f t="shared" si="173"/>
        <v>#DIV/0!</v>
      </c>
      <c r="KJ35" s="241">
        <f t="shared" si="174"/>
        <v>0</v>
      </c>
      <c r="KK35" s="242"/>
      <c r="KL35" s="241">
        <f t="shared" si="175"/>
        <v>0</v>
      </c>
      <c r="KM35" s="242"/>
      <c r="KN35" s="241">
        <f t="shared" ref="KN35:KO35" si="539">KN136+KN237+KN338+KN439</f>
        <v>0</v>
      </c>
      <c r="KO35" s="241">
        <f t="shared" si="539"/>
        <v>0</v>
      </c>
      <c r="KP35" s="241">
        <f t="shared" si="177"/>
        <v>0</v>
      </c>
      <c r="KQ35" s="242">
        <v>0.224147321887</v>
      </c>
      <c r="KR35" s="243">
        <f t="shared" si="178"/>
        <v>0</v>
      </c>
      <c r="KS35" s="244">
        <f t="shared" si="179"/>
        <v>0</v>
      </c>
      <c r="KT35" s="236"/>
      <c r="KU35" s="237"/>
    </row>
    <row r="36" ht="15.75" customHeight="1">
      <c r="A36" s="238">
        <v>23.0</v>
      </c>
      <c r="B36" s="239" t="s">
        <v>141</v>
      </c>
      <c r="C36" s="240" t="s">
        <v>132</v>
      </c>
      <c r="D36" s="240" t="s">
        <v>132</v>
      </c>
      <c r="E36" s="241">
        <f t="shared" si="36"/>
        <v>0</v>
      </c>
      <c r="F36" s="241" t="str">
        <f t="shared" si="37"/>
        <v>#DIV/0!</v>
      </c>
      <c r="G36" s="241">
        <f t="shared" si="38"/>
        <v>0</v>
      </c>
      <c r="H36" s="242"/>
      <c r="I36" s="241">
        <f t="shared" si="39"/>
        <v>0</v>
      </c>
      <c r="J36" s="242"/>
      <c r="K36" s="241">
        <f t="shared" ref="K36:L36" si="540">K137+K238+K339+K440</f>
        <v>0</v>
      </c>
      <c r="L36" s="241">
        <f t="shared" si="540"/>
        <v>0</v>
      </c>
      <c r="M36" s="241">
        <f t="shared" si="41"/>
        <v>0</v>
      </c>
      <c r="N36" s="242">
        <v>0.224147321887</v>
      </c>
      <c r="O36" s="243">
        <f t="shared" si="42"/>
        <v>0</v>
      </c>
      <c r="P36" s="244">
        <f t="shared" si="43"/>
        <v>0</v>
      </c>
      <c r="Q36" s="236"/>
      <c r="R36" s="238">
        <v>23.0</v>
      </c>
      <c r="S36" s="239" t="s">
        <v>141</v>
      </c>
      <c r="T36" s="240" t="s">
        <v>132</v>
      </c>
      <c r="U36" s="240" t="s">
        <v>132</v>
      </c>
      <c r="V36" s="241">
        <f t="shared" si="44"/>
        <v>0</v>
      </c>
      <c r="W36" s="241" t="str">
        <f t="shared" si="45"/>
        <v>#DIV/0!</v>
      </c>
      <c r="X36" s="241">
        <f t="shared" si="46"/>
        <v>0</v>
      </c>
      <c r="Y36" s="242"/>
      <c r="Z36" s="241">
        <f t="shared" si="47"/>
        <v>0</v>
      </c>
      <c r="AA36" s="242"/>
      <c r="AB36" s="241">
        <f t="shared" ref="AB36:AC36" si="541">AB137+AB238+AB339+AB440</f>
        <v>0</v>
      </c>
      <c r="AC36" s="241">
        <f t="shared" si="541"/>
        <v>0</v>
      </c>
      <c r="AD36" s="241">
        <f t="shared" si="49"/>
        <v>0</v>
      </c>
      <c r="AE36" s="242">
        <v>0.224147321887</v>
      </c>
      <c r="AF36" s="243">
        <f t="shared" si="50"/>
        <v>0</v>
      </c>
      <c r="AG36" s="244">
        <f t="shared" si="51"/>
        <v>0</v>
      </c>
      <c r="AH36" s="236"/>
      <c r="AI36" s="238">
        <v>23.0</v>
      </c>
      <c r="AJ36" s="239" t="s">
        <v>141</v>
      </c>
      <c r="AK36" s="240" t="s">
        <v>132</v>
      </c>
      <c r="AL36" s="240" t="s">
        <v>132</v>
      </c>
      <c r="AM36" s="241">
        <f t="shared" si="52"/>
        <v>0</v>
      </c>
      <c r="AN36" s="241" t="str">
        <f t="shared" si="53"/>
        <v>#DIV/0!</v>
      </c>
      <c r="AO36" s="241">
        <f t="shared" si="54"/>
        <v>0</v>
      </c>
      <c r="AP36" s="242"/>
      <c r="AQ36" s="241">
        <f t="shared" si="55"/>
        <v>0</v>
      </c>
      <c r="AR36" s="242"/>
      <c r="AS36" s="241">
        <f t="shared" ref="AS36:AT36" si="542">AS137+AS238+AS339+AS440</f>
        <v>0</v>
      </c>
      <c r="AT36" s="241">
        <f t="shared" si="542"/>
        <v>0</v>
      </c>
      <c r="AU36" s="241">
        <f t="shared" si="57"/>
        <v>0</v>
      </c>
      <c r="AV36" s="242">
        <v>0.224147321887</v>
      </c>
      <c r="AW36" s="243">
        <f t="shared" si="58"/>
        <v>0</v>
      </c>
      <c r="AX36" s="244">
        <f t="shared" si="59"/>
        <v>0</v>
      </c>
      <c r="AY36" s="236"/>
      <c r="AZ36" s="238">
        <v>23.0</v>
      </c>
      <c r="BA36" s="239" t="s">
        <v>141</v>
      </c>
      <c r="BB36" s="240" t="s">
        <v>132</v>
      </c>
      <c r="BC36" s="240" t="s">
        <v>132</v>
      </c>
      <c r="BD36" s="241">
        <f t="shared" si="60"/>
        <v>0</v>
      </c>
      <c r="BE36" s="241" t="str">
        <f t="shared" si="61"/>
        <v>#DIV/0!</v>
      </c>
      <c r="BF36" s="241">
        <f t="shared" si="62"/>
        <v>0</v>
      </c>
      <c r="BG36" s="242"/>
      <c r="BH36" s="241">
        <f t="shared" si="63"/>
        <v>0</v>
      </c>
      <c r="BI36" s="242"/>
      <c r="BJ36" s="241">
        <f t="shared" ref="BJ36:BK36" si="543">BJ137+BJ238+BJ339+BJ440</f>
        <v>0</v>
      </c>
      <c r="BK36" s="241">
        <f t="shared" si="543"/>
        <v>0</v>
      </c>
      <c r="BL36" s="241">
        <f t="shared" si="65"/>
        <v>0</v>
      </c>
      <c r="BM36" s="242">
        <v>0.224147321887</v>
      </c>
      <c r="BN36" s="243">
        <f t="shared" si="66"/>
        <v>0</v>
      </c>
      <c r="BO36" s="244">
        <f t="shared" si="67"/>
        <v>0</v>
      </c>
      <c r="BP36" s="236"/>
      <c r="BQ36" s="238">
        <v>23.0</v>
      </c>
      <c r="BR36" s="239" t="s">
        <v>141</v>
      </c>
      <c r="BS36" s="240" t="s">
        <v>132</v>
      </c>
      <c r="BT36" s="240" t="s">
        <v>132</v>
      </c>
      <c r="BU36" s="241">
        <f t="shared" si="68"/>
        <v>0</v>
      </c>
      <c r="BV36" s="241" t="str">
        <f t="shared" si="69"/>
        <v>#DIV/0!</v>
      </c>
      <c r="BW36" s="241">
        <f t="shared" si="70"/>
        <v>0</v>
      </c>
      <c r="BX36" s="242"/>
      <c r="BY36" s="241">
        <f t="shared" si="71"/>
        <v>0</v>
      </c>
      <c r="BZ36" s="242"/>
      <c r="CA36" s="241">
        <f t="shared" ref="CA36:CB36" si="544">CA137+CA238+CA339+CA440</f>
        <v>0</v>
      </c>
      <c r="CB36" s="241">
        <f t="shared" si="544"/>
        <v>0</v>
      </c>
      <c r="CC36" s="241">
        <f t="shared" si="73"/>
        <v>0</v>
      </c>
      <c r="CD36" s="242">
        <v>0.224147321887</v>
      </c>
      <c r="CE36" s="243">
        <f t="shared" si="74"/>
        <v>0</v>
      </c>
      <c r="CF36" s="244">
        <f t="shared" si="75"/>
        <v>0</v>
      </c>
      <c r="CG36" s="236"/>
      <c r="CH36" s="238">
        <v>23.0</v>
      </c>
      <c r="CI36" s="239" t="s">
        <v>141</v>
      </c>
      <c r="CJ36" s="240" t="s">
        <v>132</v>
      </c>
      <c r="CK36" s="240" t="s">
        <v>132</v>
      </c>
      <c r="CL36" s="241">
        <f t="shared" si="76"/>
        <v>0</v>
      </c>
      <c r="CM36" s="241" t="str">
        <f t="shared" si="77"/>
        <v>#DIV/0!</v>
      </c>
      <c r="CN36" s="241">
        <f t="shared" si="78"/>
        <v>0</v>
      </c>
      <c r="CO36" s="242"/>
      <c r="CP36" s="241">
        <f t="shared" si="79"/>
        <v>0</v>
      </c>
      <c r="CQ36" s="242"/>
      <c r="CR36" s="241">
        <f t="shared" ref="CR36:CS36" si="545">CR137+CR238+CR339+CR440</f>
        <v>0</v>
      </c>
      <c r="CS36" s="241">
        <f t="shared" si="545"/>
        <v>0</v>
      </c>
      <c r="CT36" s="241">
        <f t="shared" si="81"/>
        <v>0</v>
      </c>
      <c r="CU36" s="242">
        <v>0.224147321887</v>
      </c>
      <c r="CV36" s="243">
        <f t="shared" si="82"/>
        <v>0</v>
      </c>
      <c r="CW36" s="244">
        <f t="shared" si="83"/>
        <v>0</v>
      </c>
      <c r="CX36" s="236"/>
      <c r="CY36" s="238">
        <v>23.0</v>
      </c>
      <c r="CZ36" s="239" t="s">
        <v>141</v>
      </c>
      <c r="DA36" s="240" t="s">
        <v>132</v>
      </c>
      <c r="DB36" s="240" t="s">
        <v>132</v>
      </c>
      <c r="DC36" s="241">
        <f t="shared" si="84"/>
        <v>0</v>
      </c>
      <c r="DD36" s="241" t="str">
        <f t="shared" si="85"/>
        <v>#DIV/0!</v>
      </c>
      <c r="DE36" s="241">
        <f t="shared" si="86"/>
        <v>0</v>
      </c>
      <c r="DF36" s="242"/>
      <c r="DG36" s="241">
        <f t="shared" si="87"/>
        <v>0</v>
      </c>
      <c r="DH36" s="242"/>
      <c r="DI36" s="241">
        <f t="shared" ref="DI36:DJ36" si="546">DI137+DI238+DI339+DI440</f>
        <v>0</v>
      </c>
      <c r="DJ36" s="241">
        <f t="shared" si="546"/>
        <v>0</v>
      </c>
      <c r="DK36" s="241">
        <f t="shared" si="89"/>
        <v>0</v>
      </c>
      <c r="DL36" s="242">
        <v>0.224147321887</v>
      </c>
      <c r="DM36" s="243">
        <f t="shared" si="90"/>
        <v>0</v>
      </c>
      <c r="DN36" s="244">
        <f t="shared" si="91"/>
        <v>0</v>
      </c>
      <c r="DO36" s="236"/>
      <c r="DP36" s="238">
        <v>23.0</v>
      </c>
      <c r="DQ36" s="239" t="s">
        <v>141</v>
      </c>
      <c r="DR36" s="240" t="s">
        <v>132</v>
      </c>
      <c r="DS36" s="240" t="s">
        <v>132</v>
      </c>
      <c r="DT36" s="241">
        <f t="shared" si="92"/>
        <v>0</v>
      </c>
      <c r="DU36" s="241" t="str">
        <f t="shared" si="93"/>
        <v>#DIV/0!</v>
      </c>
      <c r="DV36" s="241">
        <f t="shared" si="94"/>
        <v>0</v>
      </c>
      <c r="DW36" s="242"/>
      <c r="DX36" s="241">
        <f t="shared" si="95"/>
        <v>0</v>
      </c>
      <c r="DY36" s="242"/>
      <c r="DZ36" s="241">
        <f t="shared" ref="DZ36:EA36" si="547">DZ137+DZ238+DZ339+DZ440</f>
        <v>0</v>
      </c>
      <c r="EA36" s="241">
        <f t="shared" si="547"/>
        <v>0</v>
      </c>
      <c r="EB36" s="241">
        <f t="shared" si="97"/>
        <v>0</v>
      </c>
      <c r="EC36" s="242">
        <v>0.224147321887</v>
      </c>
      <c r="ED36" s="243">
        <f t="shared" si="98"/>
        <v>0</v>
      </c>
      <c r="EE36" s="244">
        <f t="shared" si="99"/>
        <v>0</v>
      </c>
      <c r="EF36" s="236"/>
      <c r="EG36" s="238">
        <v>23.0</v>
      </c>
      <c r="EH36" s="239" t="s">
        <v>141</v>
      </c>
      <c r="EI36" s="240" t="s">
        <v>132</v>
      </c>
      <c r="EJ36" s="240" t="s">
        <v>132</v>
      </c>
      <c r="EK36" s="241">
        <f t="shared" si="100"/>
        <v>0</v>
      </c>
      <c r="EL36" s="241" t="str">
        <f t="shared" si="101"/>
        <v>#DIV/0!</v>
      </c>
      <c r="EM36" s="241">
        <f t="shared" si="102"/>
        <v>0</v>
      </c>
      <c r="EN36" s="242"/>
      <c r="EO36" s="241">
        <f t="shared" si="103"/>
        <v>0</v>
      </c>
      <c r="EP36" s="242"/>
      <c r="EQ36" s="241">
        <f t="shared" ref="EQ36:ER36" si="548">EQ137+EQ238+EQ339+EQ440</f>
        <v>0</v>
      </c>
      <c r="ER36" s="241">
        <f t="shared" si="548"/>
        <v>0</v>
      </c>
      <c r="ES36" s="241">
        <f t="shared" si="105"/>
        <v>0</v>
      </c>
      <c r="ET36" s="242">
        <v>0.224147321887</v>
      </c>
      <c r="EU36" s="243">
        <f t="shared" si="106"/>
        <v>0</v>
      </c>
      <c r="EV36" s="244">
        <f t="shared" si="107"/>
        <v>0</v>
      </c>
      <c r="EW36" s="236"/>
      <c r="EX36" s="238">
        <v>23.0</v>
      </c>
      <c r="EY36" s="239" t="s">
        <v>141</v>
      </c>
      <c r="EZ36" s="240" t="s">
        <v>132</v>
      </c>
      <c r="FA36" s="240" t="s">
        <v>132</v>
      </c>
      <c r="FB36" s="241">
        <f t="shared" si="108"/>
        <v>0</v>
      </c>
      <c r="FC36" s="241" t="str">
        <f t="shared" si="109"/>
        <v>#DIV/0!</v>
      </c>
      <c r="FD36" s="241">
        <f t="shared" si="110"/>
        <v>0</v>
      </c>
      <c r="FE36" s="242"/>
      <c r="FF36" s="241">
        <f t="shared" si="111"/>
        <v>0</v>
      </c>
      <c r="FG36" s="242"/>
      <c r="FH36" s="241">
        <f t="shared" ref="FH36:FI36" si="549">FH137+FH238+FH339+FH440</f>
        <v>0</v>
      </c>
      <c r="FI36" s="241">
        <f t="shared" si="549"/>
        <v>0</v>
      </c>
      <c r="FJ36" s="241">
        <f t="shared" si="113"/>
        <v>0</v>
      </c>
      <c r="FK36" s="242">
        <v>0.224147321887</v>
      </c>
      <c r="FL36" s="243">
        <f t="shared" si="114"/>
        <v>0</v>
      </c>
      <c r="FM36" s="244">
        <f t="shared" si="115"/>
        <v>0</v>
      </c>
      <c r="FN36" s="236"/>
      <c r="FO36" s="238">
        <v>23.0</v>
      </c>
      <c r="FP36" s="239" t="s">
        <v>141</v>
      </c>
      <c r="FQ36" s="240" t="s">
        <v>132</v>
      </c>
      <c r="FR36" s="240" t="s">
        <v>132</v>
      </c>
      <c r="FS36" s="241">
        <f t="shared" si="116"/>
        <v>0</v>
      </c>
      <c r="FT36" s="241" t="str">
        <f t="shared" si="117"/>
        <v>#DIV/0!</v>
      </c>
      <c r="FU36" s="241">
        <f t="shared" si="118"/>
        <v>0</v>
      </c>
      <c r="FV36" s="242"/>
      <c r="FW36" s="241">
        <f t="shared" si="119"/>
        <v>0</v>
      </c>
      <c r="FX36" s="242"/>
      <c r="FY36" s="241">
        <f t="shared" ref="FY36:FZ36" si="550">FY137+FY238+FY339+FY440</f>
        <v>0</v>
      </c>
      <c r="FZ36" s="241">
        <f t="shared" si="550"/>
        <v>0</v>
      </c>
      <c r="GA36" s="241">
        <f t="shared" si="121"/>
        <v>0</v>
      </c>
      <c r="GB36" s="242">
        <v>0.224147321887</v>
      </c>
      <c r="GC36" s="243">
        <f t="shared" si="122"/>
        <v>0</v>
      </c>
      <c r="GD36" s="244">
        <f t="shared" si="123"/>
        <v>0</v>
      </c>
      <c r="GE36" s="236"/>
      <c r="GF36" s="238">
        <v>23.0</v>
      </c>
      <c r="GG36" s="239" t="s">
        <v>141</v>
      </c>
      <c r="GH36" s="240" t="s">
        <v>132</v>
      </c>
      <c r="GI36" s="240" t="s">
        <v>132</v>
      </c>
      <c r="GJ36" s="241">
        <f t="shared" si="124"/>
        <v>0</v>
      </c>
      <c r="GK36" s="241" t="str">
        <f t="shared" si="125"/>
        <v>#DIV/0!</v>
      </c>
      <c r="GL36" s="241">
        <f t="shared" si="126"/>
        <v>0</v>
      </c>
      <c r="GM36" s="242"/>
      <c r="GN36" s="241">
        <f t="shared" si="127"/>
        <v>0</v>
      </c>
      <c r="GO36" s="242"/>
      <c r="GP36" s="241">
        <f t="shared" ref="GP36:GQ36" si="551">GP137+GP238+GP339+GP440</f>
        <v>0</v>
      </c>
      <c r="GQ36" s="241">
        <f t="shared" si="551"/>
        <v>0</v>
      </c>
      <c r="GR36" s="241">
        <f t="shared" si="129"/>
        <v>0</v>
      </c>
      <c r="GS36" s="242">
        <v>0.224147321887</v>
      </c>
      <c r="GT36" s="243">
        <f t="shared" si="130"/>
        <v>0</v>
      </c>
      <c r="GU36" s="244">
        <f t="shared" si="131"/>
        <v>0</v>
      </c>
      <c r="GV36" s="236"/>
      <c r="GW36" s="238">
        <v>23.0</v>
      </c>
      <c r="GX36" s="239" t="s">
        <v>141</v>
      </c>
      <c r="GY36" s="240" t="s">
        <v>132</v>
      </c>
      <c r="GZ36" s="240" t="s">
        <v>132</v>
      </c>
      <c r="HA36" s="241">
        <f t="shared" si="132"/>
        <v>0</v>
      </c>
      <c r="HB36" s="241" t="str">
        <f t="shared" si="133"/>
        <v>#DIV/0!</v>
      </c>
      <c r="HC36" s="241">
        <f t="shared" si="134"/>
        <v>0</v>
      </c>
      <c r="HD36" s="242"/>
      <c r="HE36" s="241">
        <f t="shared" si="135"/>
        <v>0</v>
      </c>
      <c r="HF36" s="242"/>
      <c r="HG36" s="241">
        <f t="shared" ref="HG36:HH36" si="552">HG137+HG238+HG339+HG440</f>
        <v>0</v>
      </c>
      <c r="HH36" s="241">
        <f t="shared" si="552"/>
        <v>0</v>
      </c>
      <c r="HI36" s="241">
        <f t="shared" si="137"/>
        <v>0</v>
      </c>
      <c r="HJ36" s="242">
        <v>0.224147321887</v>
      </c>
      <c r="HK36" s="243">
        <f t="shared" si="138"/>
        <v>0</v>
      </c>
      <c r="HL36" s="244">
        <f t="shared" si="139"/>
        <v>0</v>
      </c>
      <c r="HM36" s="236"/>
      <c r="HN36" s="238">
        <v>23.0</v>
      </c>
      <c r="HO36" s="239" t="s">
        <v>141</v>
      </c>
      <c r="HP36" s="240" t="s">
        <v>132</v>
      </c>
      <c r="HQ36" s="240" t="s">
        <v>132</v>
      </c>
      <c r="HR36" s="241">
        <f t="shared" si="140"/>
        <v>0</v>
      </c>
      <c r="HS36" s="241" t="str">
        <f t="shared" si="141"/>
        <v>#DIV/0!</v>
      </c>
      <c r="HT36" s="241">
        <f t="shared" si="142"/>
        <v>0</v>
      </c>
      <c r="HU36" s="242"/>
      <c r="HV36" s="241">
        <f t="shared" si="143"/>
        <v>0</v>
      </c>
      <c r="HW36" s="242"/>
      <c r="HX36" s="241">
        <f t="shared" ref="HX36:HY36" si="553">HX137+HX238+HX339+HX440</f>
        <v>0</v>
      </c>
      <c r="HY36" s="241">
        <f t="shared" si="553"/>
        <v>0</v>
      </c>
      <c r="HZ36" s="241">
        <f t="shared" si="145"/>
        <v>0</v>
      </c>
      <c r="IA36" s="242">
        <v>0.224147321887</v>
      </c>
      <c r="IB36" s="243">
        <f t="shared" si="146"/>
        <v>0</v>
      </c>
      <c r="IC36" s="244">
        <f t="shared" si="147"/>
        <v>0</v>
      </c>
      <c r="ID36" s="236"/>
      <c r="IE36" s="238">
        <v>23.0</v>
      </c>
      <c r="IF36" s="239" t="s">
        <v>141</v>
      </c>
      <c r="IG36" s="240" t="s">
        <v>132</v>
      </c>
      <c r="IH36" s="240" t="s">
        <v>132</v>
      </c>
      <c r="II36" s="241">
        <f t="shared" si="148"/>
        <v>0</v>
      </c>
      <c r="IJ36" s="241" t="str">
        <f t="shared" si="149"/>
        <v>#DIV/0!</v>
      </c>
      <c r="IK36" s="241">
        <f t="shared" si="150"/>
        <v>0</v>
      </c>
      <c r="IL36" s="242"/>
      <c r="IM36" s="241">
        <f t="shared" si="151"/>
        <v>0</v>
      </c>
      <c r="IN36" s="242"/>
      <c r="IO36" s="241">
        <f t="shared" ref="IO36:IP36" si="554">IO137+IO238+IO339+IO440</f>
        <v>0</v>
      </c>
      <c r="IP36" s="241">
        <f t="shared" si="554"/>
        <v>0</v>
      </c>
      <c r="IQ36" s="241">
        <f t="shared" si="153"/>
        <v>0</v>
      </c>
      <c r="IR36" s="242">
        <v>0.224147321887</v>
      </c>
      <c r="IS36" s="243">
        <f t="shared" si="154"/>
        <v>0</v>
      </c>
      <c r="IT36" s="244">
        <f t="shared" si="155"/>
        <v>0</v>
      </c>
      <c r="IU36" s="236"/>
      <c r="IV36" s="238">
        <v>23.0</v>
      </c>
      <c r="IW36" s="239" t="s">
        <v>141</v>
      </c>
      <c r="IX36" s="240" t="s">
        <v>132</v>
      </c>
      <c r="IY36" s="240" t="s">
        <v>132</v>
      </c>
      <c r="IZ36" s="241">
        <f t="shared" si="156"/>
        <v>0</v>
      </c>
      <c r="JA36" s="241" t="str">
        <f t="shared" si="157"/>
        <v>#DIV/0!</v>
      </c>
      <c r="JB36" s="241">
        <f t="shared" si="158"/>
        <v>0</v>
      </c>
      <c r="JC36" s="242"/>
      <c r="JD36" s="241">
        <f t="shared" si="159"/>
        <v>0</v>
      </c>
      <c r="JE36" s="242"/>
      <c r="JF36" s="241">
        <f t="shared" ref="JF36:JG36" si="555">JF137+JF238+JF339+JF440</f>
        <v>0</v>
      </c>
      <c r="JG36" s="241">
        <f t="shared" si="555"/>
        <v>0</v>
      </c>
      <c r="JH36" s="241">
        <f t="shared" si="161"/>
        <v>0</v>
      </c>
      <c r="JI36" s="242">
        <v>0.224147321887</v>
      </c>
      <c r="JJ36" s="243">
        <f t="shared" si="162"/>
        <v>0</v>
      </c>
      <c r="JK36" s="244">
        <f t="shared" si="163"/>
        <v>0</v>
      </c>
      <c r="JL36" s="236"/>
      <c r="JM36" s="238">
        <v>23.0</v>
      </c>
      <c r="JN36" s="239" t="s">
        <v>141</v>
      </c>
      <c r="JO36" s="240" t="s">
        <v>132</v>
      </c>
      <c r="JP36" s="240" t="s">
        <v>132</v>
      </c>
      <c r="JQ36" s="241">
        <f t="shared" si="164"/>
        <v>0</v>
      </c>
      <c r="JR36" s="241" t="str">
        <f t="shared" si="165"/>
        <v>#DIV/0!</v>
      </c>
      <c r="JS36" s="241">
        <f t="shared" si="166"/>
        <v>0</v>
      </c>
      <c r="JT36" s="242"/>
      <c r="JU36" s="241">
        <f t="shared" si="167"/>
        <v>0</v>
      </c>
      <c r="JV36" s="242"/>
      <c r="JW36" s="241">
        <f t="shared" ref="JW36:JX36" si="556">JW137+JW238+JW339+JW440</f>
        <v>0</v>
      </c>
      <c r="JX36" s="241">
        <f t="shared" si="556"/>
        <v>0</v>
      </c>
      <c r="JY36" s="241">
        <f t="shared" si="169"/>
        <v>0</v>
      </c>
      <c r="JZ36" s="242">
        <v>0.224147321887</v>
      </c>
      <c r="KA36" s="243">
        <f t="shared" si="170"/>
        <v>0</v>
      </c>
      <c r="KB36" s="244">
        <f t="shared" si="171"/>
        <v>0</v>
      </c>
      <c r="KC36" s="236"/>
      <c r="KD36" s="238">
        <v>23.0</v>
      </c>
      <c r="KE36" s="239" t="s">
        <v>141</v>
      </c>
      <c r="KF36" s="240" t="s">
        <v>132</v>
      </c>
      <c r="KG36" s="240" t="s">
        <v>132</v>
      </c>
      <c r="KH36" s="241">
        <f t="shared" si="172"/>
        <v>0</v>
      </c>
      <c r="KI36" s="241" t="str">
        <f t="shared" si="173"/>
        <v>#DIV/0!</v>
      </c>
      <c r="KJ36" s="241">
        <f t="shared" si="174"/>
        <v>0</v>
      </c>
      <c r="KK36" s="242"/>
      <c r="KL36" s="241">
        <f t="shared" si="175"/>
        <v>0</v>
      </c>
      <c r="KM36" s="242"/>
      <c r="KN36" s="241">
        <f t="shared" ref="KN36:KO36" si="557">KN137+KN238+KN339+KN440</f>
        <v>0</v>
      </c>
      <c r="KO36" s="241">
        <f t="shared" si="557"/>
        <v>0</v>
      </c>
      <c r="KP36" s="241">
        <f t="shared" si="177"/>
        <v>0</v>
      </c>
      <c r="KQ36" s="242">
        <v>0.224147321887</v>
      </c>
      <c r="KR36" s="243">
        <f t="shared" si="178"/>
        <v>0</v>
      </c>
      <c r="KS36" s="244">
        <f t="shared" si="179"/>
        <v>0</v>
      </c>
      <c r="KT36" s="236"/>
      <c r="KU36" s="237"/>
    </row>
    <row r="37" ht="15.75" customHeight="1">
      <c r="A37" s="245"/>
      <c r="B37" s="246" t="s">
        <v>142</v>
      </c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36"/>
      <c r="R37" s="245"/>
      <c r="S37" s="246" t="s">
        <v>142</v>
      </c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36"/>
      <c r="AI37" s="245"/>
      <c r="AJ37" s="246" t="s">
        <v>142</v>
      </c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36"/>
      <c r="AZ37" s="245"/>
      <c r="BA37" s="246" t="s">
        <v>142</v>
      </c>
      <c r="BB37" s="247"/>
      <c r="BC37" s="247"/>
      <c r="BD37" s="247"/>
      <c r="BE37" s="247"/>
      <c r="BF37" s="247"/>
      <c r="BG37" s="247"/>
      <c r="BH37" s="247"/>
      <c r="BI37" s="247"/>
      <c r="BJ37" s="247"/>
      <c r="BK37" s="247"/>
      <c r="BL37" s="247"/>
      <c r="BM37" s="247"/>
      <c r="BN37" s="247"/>
      <c r="BO37" s="247"/>
      <c r="BP37" s="236"/>
      <c r="BQ37" s="245"/>
      <c r="BR37" s="246" t="s">
        <v>142</v>
      </c>
      <c r="BS37" s="247"/>
      <c r="BT37" s="247"/>
      <c r="BU37" s="247"/>
      <c r="BV37" s="247"/>
      <c r="BW37" s="247"/>
      <c r="BX37" s="247"/>
      <c r="BY37" s="247"/>
      <c r="BZ37" s="247"/>
      <c r="CA37" s="247"/>
      <c r="CB37" s="247"/>
      <c r="CC37" s="247"/>
      <c r="CD37" s="247"/>
      <c r="CE37" s="247"/>
      <c r="CF37" s="247"/>
      <c r="CG37" s="236"/>
      <c r="CH37" s="245"/>
      <c r="CI37" s="246" t="s">
        <v>142</v>
      </c>
      <c r="CJ37" s="247"/>
      <c r="CK37" s="247"/>
      <c r="CL37" s="247"/>
      <c r="CM37" s="247"/>
      <c r="CN37" s="247"/>
      <c r="CO37" s="247"/>
      <c r="CP37" s="247"/>
      <c r="CQ37" s="247"/>
      <c r="CR37" s="247"/>
      <c r="CS37" s="247"/>
      <c r="CT37" s="247"/>
      <c r="CU37" s="247"/>
      <c r="CV37" s="247"/>
      <c r="CW37" s="247"/>
      <c r="CX37" s="236"/>
      <c r="CY37" s="245"/>
      <c r="CZ37" s="246" t="s">
        <v>142</v>
      </c>
      <c r="DA37" s="247"/>
      <c r="DB37" s="247"/>
      <c r="DC37" s="247"/>
      <c r="DD37" s="247"/>
      <c r="DE37" s="247"/>
      <c r="DF37" s="247"/>
      <c r="DG37" s="247"/>
      <c r="DH37" s="247"/>
      <c r="DI37" s="247"/>
      <c r="DJ37" s="247"/>
      <c r="DK37" s="247"/>
      <c r="DL37" s="247"/>
      <c r="DM37" s="247"/>
      <c r="DN37" s="247"/>
      <c r="DO37" s="236"/>
      <c r="DP37" s="245"/>
      <c r="DQ37" s="246" t="s">
        <v>142</v>
      </c>
      <c r="DR37" s="247"/>
      <c r="DS37" s="247"/>
      <c r="DT37" s="247"/>
      <c r="DU37" s="247"/>
      <c r="DV37" s="247"/>
      <c r="DW37" s="247"/>
      <c r="DX37" s="247"/>
      <c r="DY37" s="247"/>
      <c r="DZ37" s="247"/>
      <c r="EA37" s="247"/>
      <c r="EB37" s="247"/>
      <c r="EC37" s="247"/>
      <c r="ED37" s="247"/>
      <c r="EE37" s="247"/>
      <c r="EF37" s="236"/>
      <c r="EG37" s="245"/>
      <c r="EH37" s="246" t="s">
        <v>142</v>
      </c>
      <c r="EI37" s="247"/>
      <c r="EJ37" s="247"/>
      <c r="EK37" s="247"/>
      <c r="EL37" s="247"/>
      <c r="EM37" s="247"/>
      <c r="EN37" s="247"/>
      <c r="EO37" s="247"/>
      <c r="EP37" s="247"/>
      <c r="EQ37" s="247"/>
      <c r="ER37" s="247"/>
      <c r="ES37" s="247"/>
      <c r="ET37" s="247"/>
      <c r="EU37" s="247"/>
      <c r="EV37" s="247"/>
      <c r="EW37" s="236"/>
      <c r="EX37" s="245"/>
      <c r="EY37" s="246" t="s">
        <v>142</v>
      </c>
      <c r="EZ37" s="247"/>
      <c r="FA37" s="247"/>
      <c r="FB37" s="247"/>
      <c r="FC37" s="247"/>
      <c r="FD37" s="247"/>
      <c r="FE37" s="247"/>
      <c r="FF37" s="247"/>
      <c r="FG37" s="247"/>
      <c r="FH37" s="247"/>
      <c r="FI37" s="247"/>
      <c r="FJ37" s="247"/>
      <c r="FK37" s="247"/>
      <c r="FL37" s="247"/>
      <c r="FM37" s="247"/>
      <c r="FN37" s="236"/>
      <c r="FO37" s="245"/>
      <c r="FP37" s="246" t="s">
        <v>142</v>
      </c>
      <c r="FQ37" s="247"/>
      <c r="FR37" s="247"/>
      <c r="FS37" s="247"/>
      <c r="FT37" s="247"/>
      <c r="FU37" s="247"/>
      <c r="FV37" s="247"/>
      <c r="FW37" s="247"/>
      <c r="FX37" s="247"/>
      <c r="FY37" s="247"/>
      <c r="FZ37" s="247"/>
      <c r="GA37" s="247"/>
      <c r="GB37" s="247"/>
      <c r="GC37" s="247"/>
      <c r="GD37" s="247"/>
      <c r="GE37" s="236"/>
      <c r="GF37" s="245"/>
      <c r="GG37" s="246" t="s">
        <v>142</v>
      </c>
      <c r="GH37" s="247"/>
      <c r="GI37" s="247"/>
      <c r="GJ37" s="247"/>
      <c r="GK37" s="247"/>
      <c r="GL37" s="247"/>
      <c r="GM37" s="247"/>
      <c r="GN37" s="247"/>
      <c r="GO37" s="247"/>
      <c r="GP37" s="247"/>
      <c r="GQ37" s="247"/>
      <c r="GR37" s="247"/>
      <c r="GS37" s="247"/>
      <c r="GT37" s="247"/>
      <c r="GU37" s="247"/>
      <c r="GV37" s="236"/>
      <c r="GW37" s="245"/>
      <c r="GX37" s="246" t="s">
        <v>142</v>
      </c>
      <c r="GY37" s="247"/>
      <c r="GZ37" s="247"/>
      <c r="HA37" s="247"/>
      <c r="HB37" s="247"/>
      <c r="HC37" s="247"/>
      <c r="HD37" s="247"/>
      <c r="HE37" s="247"/>
      <c r="HF37" s="247"/>
      <c r="HG37" s="247"/>
      <c r="HH37" s="247"/>
      <c r="HI37" s="247"/>
      <c r="HJ37" s="247"/>
      <c r="HK37" s="247"/>
      <c r="HL37" s="247"/>
      <c r="HM37" s="236"/>
      <c r="HN37" s="245"/>
      <c r="HO37" s="246" t="s">
        <v>142</v>
      </c>
      <c r="HP37" s="247"/>
      <c r="HQ37" s="247"/>
      <c r="HR37" s="247"/>
      <c r="HS37" s="247"/>
      <c r="HT37" s="247"/>
      <c r="HU37" s="247"/>
      <c r="HV37" s="247"/>
      <c r="HW37" s="247"/>
      <c r="HX37" s="247"/>
      <c r="HY37" s="247"/>
      <c r="HZ37" s="247"/>
      <c r="IA37" s="247"/>
      <c r="IB37" s="247"/>
      <c r="IC37" s="247"/>
      <c r="ID37" s="236"/>
      <c r="IE37" s="245"/>
      <c r="IF37" s="246" t="s">
        <v>142</v>
      </c>
      <c r="IG37" s="247"/>
      <c r="IH37" s="247"/>
      <c r="II37" s="247"/>
      <c r="IJ37" s="247"/>
      <c r="IK37" s="247"/>
      <c r="IL37" s="247"/>
      <c r="IM37" s="247"/>
      <c r="IN37" s="247"/>
      <c r="IO37" s="247"/>
      <c r="IP37" s="247"/>
      <c r="IQ37" s="247"/>
      <c r="IR37" s="247"/>
      <c r="IS37" s="247"/>
      <c r="IT37" s="247"/>
      <c r="IU37" s="236"/>
      <c r="IV37" s="245"/>
      <c r="IW37" s="246" t="s">
        <v>142</v>
      </c>
      <c r="IX37" s="247"/>
      <c r="IY37" s="247"/>
      <c r="IZ37" s="247"/>
      <c r="JA37" s="247"/>
      <c r="JB37" s="247"/>
      <c r="JC37" s="247"/>
      <c r="JD37" s="247"/>
      <c r="JE37" s="247"/>
      <c r="JF37" s="247"/>
      <c r="JG37" s="247"/>
      <c r="JH37" s="247"/>
      <c r="JI37" s="247"/>
      <c r="JJ37" s="247"/>
      <c r="JK37" s="247"/>
      <c r="JL37" s="236"/>
      <c r="JM37" s="245"/>
      <c r="JN37" s="246" t="s">
        <v>142</v>
      </c>
      <c r="JO37" s="247"/>
      <c r="JP37" s="247"/>
      <c r="JQ37" s="247"/>
      <c r="JR37" s="247"/>
      <c r="JS37" s="247"/>
      <c r="JT37" s="247"/>
      <c r="JU37" s="247"/>
      <c r="JV37" s="247"/>
      <c r="JW37" s="247"/>
      <c r="JX37" s="247"/>
      <c r="JY37" s="247"/>
      <c r="JZ37" s="247"/>
      <c r="KA37" s="247"/>
      <c r="KB37" s="247"/>
      <c r="KC37" s="236"/>
      <c r="KD37" s="245"/>
      <c r="KE37" s="246" t="s">
        <v>142</v>
      </c>
      <c r="KF37" s="247"/>
      <c r="KG37" s="247"/>
      <c r="KH37" s="247"/>
      <c r="KI37" s="247"/>
      <c r="KJ37" s="247"/>
      <c r="KK37" s="247"/>
      <c r="KL37" s="247"/>
      <c r="KM37" s="247"/>
      <c r="KN37" s="247"/>
      <c r="KO37" s="247"/>
      <c r="KP37" s="247"/>
      <c r="KQ37" s="247"/>
      <c r="KR37" s="247"/>
      <c r="KS37" s="247"/>
      <c r="KT37" s="236"/>
      <c r="KU37" s="237"/>
    </row>
    <row r="38" ht="15.75" customHeight="1">
      <c r="A38" s="238">
        <v>1.0</v>
      </c>
      <c r="B38" s="239" t="s">
        <v>59</v>
      </c>
      <c r="C38" s="240" t="s">
        <v>136</v>
      </c>
      <c r="D38" s="240" t="s">
        <v>134</v>
      </c>
      <c r="E38" s="241">
        <f t="shared" ref="E38:E45" si="576">E139+E240+E341+E442</f>
        <v>10991</v>
      </c>
      <c r="F38" s="241">
        <f t="shared" ref="F38:F45" si="577">G38/E38*1000000</f>
        <v>703618.8742</v>
      </c>
      <c r="G38" s="241">
        <f t="shared" ref="G38:G45" si="578">G139+G240+G341+G442</f>
        <v>7733.475046</v>
      </c>
      <c r="H38" s="242"/>
      <c r="I38" s="241">
        <f t="shared" ref="I38:I45" si="579">IFERROR(+G38*H38,"")</f>
        <v>0</v>
      </c>
      <c r="J38" s="242"/>
      <c r="K38" s="241">
        <f t="shared" ref="K38:L38" si="558">K139+K240+K341+K442</f>
        <v>0</v>
      </c>
      <c r="L38" s="241">
        <f t="shared" si="558"/>
        <v>0</v>
      </c>
      <c r="M38" s="241">
        <f t="shared" ref="M38:M45" si="581">IFERROR(+(IF(G38="","0",G38))+(IF(I38="","0",I38))+(IF(L38="","0",L38)),"")</f>
        <v>7733.475046</v>
      </c>
      <c r="N38" s="242">
        <v>0.23915411846270695</v>
      </c>
      <c r="O38" s="243">
        <f t="shared" ref="O38:O45" si="582">IFERROR(+N38*(M38-L38),"")</f>
        <v>1849.492407</v>
      </c>
      <c r="P38" s="244">
        <f t="shared" ref="P38:P45" si="583">IFERROR(+(IF(M38="","0",M38))-(IF(O38="","0",O38)),"")</f>
        <v>5883.982639</v>
      </c>
      <c r="Q38" s="236"/>
      <c r="R38" s="238">
        <v>1.0</v>
      </c>
      <c r="S38" s="239" t="s">
        <v>59</v>
      </c>
      <c r="T38" s="240" t="s">
        <v>136</v>
      </c>
      <c r="U38" s="240" t="s">
        <v>134</v>
      </c>
      <c r="V38" s="241">
        <f t="shared" ref="V38:V45" si="584">V139+V240+V341+V442</f>
        <v>16719</v>
      </c>
      <c r="W38" s="241">
        <f t="shared" ref="W38:W45" si="585">X38/V38*1000000</f>
        <v>703618.8742</v>
      </c>
      <c r="X38" s="241">
        <f t="shared" ref="X38:X45" si="586">X139+X240+X341+X442</f>
        <v>11763.80396</v>
      </c>
      <c r="Y38" s="242"/>
      <c r="Z38" s="241">
        <f t="shared" ref="Z38:Z45" si="587">IFERROR(+X38*Y38,"")</f>
        <v>0</v>
      </c>
      <c r="AA38" s="242"/>
      <c r="AB38" s="241">
        <f t="shared" ref="AB38:AC38" si="559">AB139+AB240+AB341+AB442</f>
        <v>0</v>
      </c>
      <c r="AC38" s="241">
        <f t="shared" si="559"/>
        <v>0</v>
      </c>
      <c r="AD38" s="241">
        <f t="shared" ref="AD38:AD45" si="589">IFERROR(+(IF(X38="","0",X38))+(IF(Z38="","0",Z38))+(IF(AC38="","0",AC38)),"")</f>
        <v>11763.80396</v>
      </c>
      <c r="AE38" s="242">
        <v>0.23915411846270695</v>
      </c>
      <c r="AF38" s="243">
        <f t="shared" ref="AF38:AF45" si="590">IFERROR(+AE38*(AD38-AC38),"")</f>
        <v>2813.362165</v>
      </c>
      <c r="AG38" s="244">
        <f t="shared" ref="AG38:AG45" si="591">IFERROR(+(IF(AD38="","0",AD38))-(IF(AF38="","0",AF38)),"")</f>
        <v>8950.441793</v>
      </c>
      <c r="AH38" s="236"/>
      <c r="AI38" s="238">
        <v>1.0</v>
      </c>
      <c r="AJ38" s="239" t="s">
        <v>59</v>
      </c>
      <c r="AK38" s="240" t="s">
        <v>136</v>
      </c>
      <c r="AL38" s="240" t="s">
        <v>134</v>
      </c>
      <c r="AM38" s="241">
        <f t="shared" ref="AM38:AM45" si="592">AM139+AM240+AM341+AM442</f>
        <v>22489</v>
      </c>
      <c r="AN38" s="241">
        <f t="shared" ref="AN38:AN45" si="593">AO38/AM38*1000000</f>
        <v>703618.8742</v>
      </c>
      <c r="AO38" s="241">
        <f t="shared" ref="AO38:AO45" si="594">AO139+AO240+AO341+AO442</f>
        <v>15823.68486</v>
      </c>
      <c r="AP38" s="242"/>
      <c r="AQ38" s="241">
        <f t="shared" ref="AQ38:AQ45" si="595">IFERROR(+AO38*AP38,"")</f>
        <v>0</v>
      </c>
      <c r="AR38" s="242"/>
      <c r="AS38" s="241">
        <f t="shared" ref="AS38:AT38" si="560">AS139+AS240+AS341+AS442</f>
        <v>0</v>
      </c>
      <c r="AT38" s="241">
        <f t="shared" si="560"/>
        <v>0</v>
      </c>
      <c r="AU38" s="241">
        <f t="shared" ref="AU38:AU45" si="597">IFERROR(+(IF(AO38="","0",AO38))+(IF(AQ38="","0",AQ38))+(IF(AT38="","0",AT38)),"")</f>
        <v>15823.68486</v>
      </c>
      <c r="AV38" s="242">
        <v>0.23915411846270695</v>
      </c>
      <c r="AW38" s="243">
        <f t="shared" ref="AW38:AW45" si="598">IFERROR(+AV38*(AU38-AT38),"")</f>
        <v>3784.299404</v>
      </c>
      <c r="AX38" s="244">
        <f t="shared" ref="AX38:AX45" si="599">IFERROR(+(IF(AU38="","0",AU38))-(IF(AW38="","0",AW38)),"")</f>
        <v>12039.38546</v>
      </c>
      <c r="AY38" s="236"/>
      <c r="AZ38" s="238">
        <v>1.0</v>
      </c>
      <c r="BA38" s="239" t="s">
        <v>59</v>
      </c>
      <c r="BB38" s="240" t="s">
        <v>136</v>
      </c>
      <c r="BC38" s="240" t="s">
        <v>134</v>
      </c>
      <c r="BD38" s="241">
        <f t="shared" ref="BD38:BD45" si="600">BD139+BD240+BD341+BD442</f>
        <v>18864</v>
      </c>
      <c r="BE38" s="241">
        <f t="shared" ref="BE38:BE45" si="601">BF38/BD38*1000000</f>
        <v>703618.8742</v>
      </c>
      <c r="BF38" s="241">
        <f t="shared" ref="BF38:BF45" si="602">BF139+BF240+BF341+BF442</f>
        <v>13273.06644</v>
      </c>
      <c r="BG38" s="242"/>
      <c r="BH38" s="241">
        <f t="shared" ref="BH38:BH45" si="603">IFERROR(+BF38*BG38,"")</f>
        <v>0</v>
      </c>
      <c r="BI38" s="242"/>
      <c r="BJ38" s="241">
        <f t="shared" ref="BJ38:BK38" si="561">BJ139+BJ240+BJ341+BJ442</f>
        <v>0</v>
      </c>
      <c r="BK38" s="241">
        <f t="shared" si="561"/>
        <v>0</v>
      </c>
      <c r="BL38" s="241">
        <f t="shared" ref="BL38:BL45" si="605">IFERROR(+(IF(BF38="","0",BF38))+(IF(BH38="","0",BH38))+(IF(BK38="","0",BK38)),"")</f>
        <v>13273.06644</v>
      </c>
      <c r="BM38" s="242">
        <v>0.23915411846270695</v>
      </c>
      <c r="BN38" s="243">
        <f t="shared" ref="BN38:BN45" si="606">IFERROR(+BM38*(BL38-BK38),"")</f>
        <v>3174.308504</v>
      </c>
      <c r="BO38" s="244">
        <f t="shared" ref="BO38:BO45" si="607">IFERROR(+(IF(BL38="","0",BL38))-(IF(BN38="","0",BN38)),"")</f>
        <v>10098.75794</v>
      </c>
      <c r="BP38" s="236"/>
      <c r="BQ38" s="238">
        <v>1.0</v>
      </c>
      <c r="BR38" s="239" t="s">
        <v>59</v>
      </c>
      <c r="BS38" s="240" t="s">
        <v>136</v>
      </c>
      <c r="BT38" s="240" t="s">
        <v>134</v>
      </c>
      <c r="BU38" s="241">
        <f t="shared" ref="BU38:BU45" si="608">BU139+BU240+BU341+BU442</f>
        <v>28856</v>
      </c>
      <c r="BV38" s="241">
        <f t="shared" ref="BV38:BV45" si="609">BW38/BU38*1000000</f>
        <v>703618.8742</v>
      </c>
      <c r="BW38" s="241">
        <f t="shared" ref="BW38:BW45" si="610">BW139+BW240+BW341+BW442</f>
        <v>20303.62623</v>
      </c>
      <c r="BX38" s="242"/>
      <c r="BY38" s="241">
        <f t="shared" ref="BY38:BY45" si="611">IFERROR(+BW38*BX38,"")</f>
        <v>0</v>
      </c>
      <c r="BZ38" s="242"/>
      <c r="CA38" s="241">
        <f t="shared" ref="CA38:CB38" si="562">CA139+CA240+CA341+CA442</f>
        <v>0</v>
      </c>
      <c r="CB38" s="241">
        <f t="shared" si="562"/>
        <v>0</v>
      </c>
      <c r="CC38" s="241">
        <f t="shared" ref="CC38:CC45" si="613">IFERROR(+(IF(BW38="","0",BW38))+(IF(BY38="","0",BY38))+(IF(CB38="","0",CB38)),"")</f>
        <v>20303.62623</v>
      </c>
      <c r="CD38" s="242">
        <v>0.23915411846270695</v>
      </c>
      <c r="CE38" s="243">
        <f t="shared" ref="CE38:CE45" si="614">IFERROR(+CD38*(CC38-CB38),"")</f>
        <v>4855.695834</v>
      </c>
      <c r="CF38" s="244">
        <f t="shared" ref="CF38:CF45" si="615">IFERROR(+(IF(CC38="","0",CC38))-(IF(CE38="","0",CE38)),"")</f>
        <v>15447.9304</v>
      </c>
      <c r="CG38" s="236"/>
      <c r="CH38" s="238">
        <v>1.0</v>
      </c>
      <c r="CI38" s="239" t="s">
        <v>59</v>
      </c>
      <c r="CJ38" s="240" t="s">
        <v>136</v>
      </c>
      <c r="CK38" s="240" t="s">
        <v>134</v>
      </c>
      <c r="CL38" s="241">
        <f t="shared" ref="CL38:CL45" si="616">CL139+CL240+CL341+CL442</f>
        <v>6601</v>
      </c>
      <c r="CM38" s="241">
        <f t="shared" ref="CM38:CM45" si="617">CN38/CL38*1000000</f>
        <v>703618.8742</v>
      </c>
      <c r="CN38" s="241">
        <f t="shared" ref="CN38:CN45" si="618">CN139+CN240+CN341+CN442</f>
        <v>4644.588189</v>
      </c>
      <c r="CO38" s="242"/>
      <c r="CP38" s="241">
        <f t="shared" ref="CP38:CP45" si="619">IFERROR(+CN38*CO38,"")</f>
        <v>0</v>
      </c>
      <c r="CQ38" s="242"/>
      <c r="CR38" s="241">
        <f t="shared" ref="CR38:CS38" si="563">CR139+CR240+CR341+CR442</f>
        <v>0</v>
      </c>
      <c r="CS38" s="241">
        <f t="shared" si="563"/>
        <v>0</v>
      </c>
      <c r="CT38" s="241">
        <f t="shared" ref="CT38:CT45" si="621">IFERROR(+(IF(CN38="","0",CN38))+(IF(CP38="","0",CP38))+(IF(CS38="","0",CS38)),"")</f>
        <v>4644.588189</v>
      </c>
      <c r="CU38" s="242">
        <v>0.23915411846270695</v>
      </c>
      <c r="CV38" s="243">
        <f t="shared" ref="CV38:CV45" si="622">IFERROR(+CU38*(CT38-CS38),"")</f>
        <v>1110.772394</v>
      </c>
      <c r="CW38" s="244">
        <f t="shared" ref="CW38:CW45" si="623">IFERROR(+(IF(CT38="","0",CT38))-(IF(CV38="","0",CV38)),"")</f>
        <v>3533.815795</v>
      </c>
      <c r="CX38" s="236"/>
      <c r="CY38" s="238">
        <v>1.0</v>
      </c>
      <c r="CZ38" s="239" t="s">
        <v>59</v>
      </c>
      <c r="DA38" s="240" t="s">
        <v>136</v>
      </c>
      <c r="DB38" s="240" t="s">
        <v>134</v>
      </c>
      <c r="DC38" s="241">
        <f t="shared" ref="DC38:DC45" si="624">DC139+DC240+DC341+DC442</f>
        <v>13839</v>
      </c>
      <c r="DD38" s="241">
        <f t="shared" ref="DD38:DD45" si="625">DE38/DC38*1000000</f>
        <v>703618.8742</v>
      </c>
      <c r="DE38" s="241">
        <f t="shared" ref="DE38:DE45" si="626">DE139+DE240+DE341+DE442</f>
        <v>9737.3816</v>
      </c>
      <c r="DF38" s="242"/>
      <c r="DG38" s="241">
        <f t="shared" ref="DG38:DG45" si="627">IFERROR(+DE38*DF38,"")</f>
        <v>0</v>
      </c>
      <c r="DH38" s="242"/>
      <c r="DI38" s="241">
        <f t="shared" ref="DI38:DJ38" si="564">DI139+DI240+DI341+DI442</f>
        <v>0</v>
      </c>
      <c r="DJ38" s="241">
        <f t="shared" si="564"/>
        <v>0</v>
      </c>
      <c r="DK38" s="241">
        <f t="shared" ref="DK38:DK45" si="629">IFERROR(+(IF(DE38="","0",DE38))+(IF(DG38="","0",DG38))+(IF(DJ38="","0",DJ38)),"")</f>
        <v>9737.3816</v>
      </c>
      <c r="DL38" s="242">
        <v>0.23915411846270695</v>
      </c>
      <c r="DM38" s="243">
        <f t="shared" ref="DM38:DM45" si="630">IFERROR(+DL38*(DK38-DJ38),"")</f>
        <v>2328.734913</v>
      </c>
      <c r="DN38" s="244">
        <f t="shared" ref="DN38:DN45" si="631">IFERROR(+(IF(DK38="","0",DK38))-(IF(DM38="","0",DM38)),"")</f>
        <v>7408.646687</v>
      </c>
      <c r="DO38" s="236"/>
      <c r="DP38" s="238">
        <v>1.0</v>
      </c>
      <c r="DQ38" s="239" t="s">
        <v>59</v>
      </c>
      <c r="DR38" s="240" t="s">
        <v>136</v>
      </c>
      <c r="DS38" s="240" t="s">
        <v>134</v>
      </c>
      <c r="DT38" s="241">
        <f t="shared" ref="DT38:DT45" si="632">DT139+DT240+DT341+DT442</f>
        <v>8036</v>
      </c>
      <c r="DU38" s="241">
        <f t="shared" ref="DU38:DU45" si="633">DV38/DT38*1000000</f>
        <v>703618.8742</v>
      </c>
      <c r="DV38" s="241">
        <f t="shared" ref="DV38:DV45" si="634">DV139+DV240+DV341+DV442</f>
        <v>5654.281273</v>
      </c>
      <c r="DW38" s="242"/>
      <c r="DX38" s="241">
        <f t="shared" ref="DX38:DX45" si="635">IFERROR(+DV38*DW38,"")</f>
        <v>0</v>
      </c>
      <c r="DY38" s="242"/>
      <c r="DZ38" s="241">
        <f t="shared" ref="DZ38:EA38" si="565">DZ139+DZ240+DZ341+DZ442</f>
        <v>0</v>
      </c>
      <c r="EA38" s="241">
        <f t="shared" si="565"/>
        <v>0</v>
      </c>
      <c r="EB38" s="241">
        <f t="shared" ref="EB38:EB45" si="637">IFERROR(+(IF(DV38="","0",DV38))+(IF(DX38="","0",DX38))+(IF(EA38="","0",EA38)),"")</f>
        <v>5654.281273</v>
      </c>
      <c r="EC38" s="242">
        <v>0.23915411846270695</v>
      </c>
      <c r="ED38" s="243">
        <f t="shared" ref="ED38:ED45" si="638">IFERROR(+EC38*(EB38-EA38),"")</f>
        <v>1352.244653</v>
      </c>
      <c r="EE38" s="244">
        <f t="shared" ref="EE38:EE45" si="639">IFERROR(+(IF(EB38="","0",EB38))-(IF(ED38="","0",ED38)),"")</f>
        <v>4302.03662</v>
      </c>
      <c r="EF38" s="236"/>
      <c r="EG38" s="238">
        <v>1.0</v>
      </c>
      <c r="EH38" s="239" t="s">
        <v>59</v>
      </c>
      <c r="EI38" s="240" t="s">
        <v>136</v>
      </c>
      <c r="EJ38" s="240" t="s">
        <v>134</v>
      </c>
      <c r="EK38" s="241">
        <f t="shared" ref="EK38:EK45" si="640">EK139+EK240+EK341+EK442</f>
        <v>9366</v>
      </c>
      <c r="EL38" s="241">
        <f t="shared" ref="EL38:EL45" si="641">EM38/EK38*1000000</f>
        <v>703618.8742</v>
      </c>
      <c r="EM38" s="241">
        <f t="shared" ref="EM38:EM45" si="642">EM139+EM240+EM341+EM442</f>
        <v>6590.094376</v>
      </c>
      <c r="EN38" s="242"/>
      <c r="EO38" s="241">
        <f t="shared" ref="EO38:EO45" si="643">IFERROR(+EM38*EN38,"")</f>
        <v>0</v>
      </c>
      <c r="EP38" s="242"/>
      <c r="EQ38" s="241">
        <f t="shared" ref="EQ38:ER38" si="566">EQ139+EQ240+EQ341+EQ442</f>
        <v>0</v>
      </c>
      <c r="ER38" s="241">
        <f t="shared" si="566"/>
        <v>0</v>
      </c>
      <c r="ES38" s="241">
        <f t="shared" ref="ES38:ES45" si="645">IFERROR(+(IF(EM38="","0",EM38))+(IF(EO38="","0",EO38))+(IF(ER38="","0",ER38)),"")</f>
        <v>6590.094376</v>
      </c>
      <c r="ET38" s="242">
        <v>0.23915411846270695</v>
      </c>
      <c r="EU38" s="243">
        <f t="shared" ref="EU38:EU45" si="646">IFERROR(+ET38*(ES38-ER38),"")</f>
        <v>1576.048211</v>
      </c>
      <c r="EV38" s="244">
        <f t="shared" ref="EV38:EV45" si="647">IFERROR(+(IF(ES38="","0",ES38))-(IF(EU38="","0",EU38)),"")</f>
        <v>5014.046165</v>
      </c>
      <c r="EW38" s="236"/>
      <c r="EX38" s="238">
        <v>1.0</v>
      </c>
      <c r="EY38" s="239" t="s">
        <v>59</v>
      </c>
      <c r="EZ38" s="240" t="s">
        <v>136</v>
      </c>
      <c r="FA38" s="240" t="s">
        <v>134</v>
      </c>
      <c r="FB38" s="241">
        <f t="shared" ref="FB38:FB45" si="648">FB139+FB240+FB341+FB442</f>
        <v>19894</v>
      </c>
      <c r="FC38" s="241">
        <f t="shared" ref="FC38:FC45" si="649">FD38/FB38*1000000</f>
        <v>703618.8742</v>
      </c>
      <c r="FD38" s="241">
        <f t="shared" ref="FD38:FD45" si="650">FD139+FD240+FD341+FD442</f>
        <v>13997.79388</v>
      </c>
      <c r="FE38" s="242"/>
      <c r="FF38" s="241">
        <f t="shared" ref="FF38:FF45" si="651">IFERROR(+FD38*FE38,"")</f>
        <v>0</v>
      </c>
      <c r="FG38" s="242"/>
      <c r="FH38" s="241">
        <f t="shared" ref="FH38:FI38" si="567">FH139+FH240+FH341+FH442</f>
        <v>0</v>
      </c>
      <c r="FI38" s="241">
        <f t="shared" si="567"/>
        <v>0</v>
      </c>
      <c r="FJ38" s="241">
        <f t="shared" ref="FJ38:FJ45" si="653">IFERROR(+(IF(FD38="","0",FD38))+(IF(FF38="","0",FF38))+(IF(FI38="","0",FI38)),"")</f>
        <v>13997.79388</v>
      </c>
      <c r="FK38" s="242">
        <v>0.23915411846270695</v>
      </c>
      <c r="FL38" s="243">
        <f t="shared" ref="FL38:FL45" si="654">IFERROR(+FK38*(FJ38-FI38),"")</f>
        <v>3347.630057</v>
      </c>
      <c r="FM38" s="244">
        <f t="shared" ref="FM38:FM45" si="655">IFERROR(+(IF(FJ38="","0",FJ38))-(IF(FL38="","0",FL38)),"")</f>
        <v>10650.16383</v>
      </c>
      <c r="FN38" s="236"/>
      <c r="FO38" s="238">
        <v>1.0</v>
      </c>
      <c r="FP38" s="239" t="s">
        <v>59</v>
      </c>
      <c r="FQ38" s="240" t="s">
        <v>136</v>
      </c>
      <c r="FR38" s="240" t="s">
        <v>134</v>
      </c>
      <c r="FS38" s="241">
        <f t="shared" ref="FS38:FS45" si="656">FS139+FS240+FS341+FS442</f>
        <v>16983</v>
      </c>
      <c r="FT38" s="241">
        <f t="shared" ref="FT38:FT45" si="657">FU38/FS38*1000000</f>
        <v>703618.8742</v>
      </c>
      <c r="FU38" s="241">
        <f t="shared" ref="FU38:FU45" si="658">FU139+FU240+FU341+FU442</f>
        <v>11949.55934</v>
      </c>
      <c r="FV38" s="242"/>
      <c r="FW38" s="241">
        <f t="shared" ref="FW38:FW45" si="659">IFERROR(+FU38*FV38,"")</f>
        <v>0</v>
      </c>
      <c r="FX38" s="242"/>
      <c r="FY38" s="241">
        <f t="shared" ref="FY38:FZ38" si="568">FY139+FY240+FY341+FY442</f>
        <v>0</v>
      </c>
      <c r="FZ38" s="241">
        <f t="shared" si="568"/>
        <v>0</v>
      </c>
      <c r="GA38" s="241">
        <f t="shared" ref="GA38:GA45" si="661">IFERROR(+(IF(FU38="","0",FU38))+(IF(FW38="","0",FW38))+(IF(FZ38="","0",FZ38)),"")</f>
        <v>11949.55934</v>
      </c>
      <c r="GB38" s="242">
        <v>0.23915411846270695</v>
      </c>
      <c r="GC38" s="243">
        <f t="shared" ref="GC38:GC45" si="662">IFERROR(+GB38*(GA38-FZ38),"")</f>
        <v>2857.78633</v>
      </c>
      <c r="GD38" s="244">
        <f t="shared" ref="GD38:GD45" si="663">IFERROR(+(IF(GA38="","0",GA38))-(IF(GC38="","0",GC38)),"")</f>
        <v>9091.77301</v>
      </c>
      <c r="GE38" s="236"/>
      <c r="GF38" s="238">
        <v>1.0</v>
      </c>
      <c r="GG38" s="239" t="s">
        <v>59</v>
      </c>
      <c r="GH38" s="240" t="s">
        <v>136</v>
      </c>
      <c r="GI38" s="240" t="s">
        <v>134</v>
      </c>
      <c r="GJ38" s="241">
        <f t="shared" ref="GJ38:GJ45" si="664">GJ139+GJ240+GJ341+GJ442</f>
        <v>11899.55</v>
      </c>
      <c r="GK38" s="241">
        <f t="shared" ref="GK38:GK45" si="665">GL38/GJ38*1000000</f>
        <v>703618.8742</v>
      </c>
      <c r="GL38" s="241">
        <f t="shared" ref="GL38:GL45" si="666">GL139+GL240+GL341+GL442</f>
        <v>8372.747975</v>
      </c>
      <c r="GM38" s="242"/>
      <c r="GN38" s="241">
        <f t="shared" ref="GN38:GN45" si="667">IFERROR(+GL38*GM38,"")</f>
        <v>0</v>
      </c>
      <c r="GO38" s="242"/>
      <c r="GP38" s="241">
        <f t="shared" ref="GP38:GQ38" si="569">GP139+GP240+GP341+GP442</f>
        <v>0</v>
      </c>
      <c r="GQ38" s="241">
        <f t="shared" si="569"/>
        <v>0</v>
      </c>
      <c r="GR38" s="241">
        <f t="shared" ref="GR38:GR45" si="669">IFERROR(+(IF(GL38="","0",GL38))+(IF(GN38="","0",GN38))+(IF(GQ38="","0",GQ38)),"")</f>
        <v>8372.747975</v>
      </c>
      <c r="GS38" s="242">
        <v>0.23915411846270695</v>
      </c>
      <c r="GT38" s="243">
        <f t="shared" ref="GT38:GT45" si="670">IFERROR(+GS38*(GR38-GQ38),"")</f>
        <v>2002.377161</v>
      </c>
      <c r="GU38" s="244">
        <f t="shared" ref="GU38:GU45" si="671">IFERROR(+(IF(GR38="","0",GR38))-(IF(GT38="","0",GT38)),"")</f>
        <v>6370.370814</v>
      </c>
      <c r="GV38" s="236"/>
      <c r="GW38" s="238">
        <v>1.0</v>
      </c>
      <c r="GX38" s="239" t="s">
        <v>59</v>
      </c>
      <c r="GY38" s="240" t="s">
        <v>136</v>
      </c>
      <c r="GZ38" s="240" t="s">
        <v>134</v>
      </c>
      <c r="HA38" s="241">
        <f t="shared" ref="HA38:HA45" si="672">HA139+HA240+HA341+HA442</f>
        <v>12530.78</v>
      </c>
      <c r="HB38" s="241">
        <f t="shared" ref="HB38:HB45" si="673">HC38/HA38*1000000</f>
        <v>703618.8742</v>
      </c>
      <c r="HC38" s="241">
        <f t="shared" ref="HC38:HC45" si="674">HC139+HC240+HC341+HC442</f>
        <v>8816.893316</v>
      </c>
      <c r="HD38" s="242"/>
      <c r="HE38" s="241">
        <f t="shared" ref="HE38:HE45" si="675">IFERROR(+HC38*HD38,"")</f>
        <v>0</v>
      </c>
      <c r="HF38" s="242"/>
      <c r="HG38" s="241">
        <f t="shared" ref="HG38:HH38" si="570">HG139+HG240+HG341+HG442</f>
        <v>0</v>
      </c>
      <c r="HH38" s="241">
        <f t="shared" si="570"/>
        <v>0</v>
      </c>
      <c r="HI38" s="241">
        <f t="shared" ref="HI38:HI45" si="677">IFERROR(+(IF(HC38="","0",HC38))+(IF(HE38="","0",HE38))+(IF(HH38="","0",HH38)),"")</f>
        <v>8816.893316</v>
      </c>
      <c r="HJ38" s="242">
        <v>0.23915411846270695</v>
      </c>
      <c r="HK38" s="243">
        <f t="shared" ref="HK38:HK45" si="678">IFERROR(+HJ38*(HI38-HH38),"")</f>
        <v>2108.596349</v>
      </c>
      <c r="HL38" s="244">
        <f t="shared" ref="HL38:HL45" si="679">IFERROR(+(IF(HI38="","0",HI38))-(IF(HK38="","0",HK38)),"")</f>
        <v>6708.296968</v>
      </c>
      <c r="HM38" s="236"/>
      <c r="HN38" s="238">
        <v>1.0</v>
      </c>
      <c r="HO38" s="239" t="s">
        <v>59</v>
      </c>
      <c r="HP38" s="240" t="s">
        <v>136</v>
      </c>
      <c r="HQ38" s="240" t="s">
        <v>134</v>
      </c>
      <c r="HR38" s="241">
        <f t="shared" ref="HR38:HR45" si="680">HR139+HR240+HR341+HR442</f>
        <v>23463.7</v>
      </c>
      <c r="HS38" s="241">
        <f t="shared" ref="HS38:HS45" si="681">HT38/HR38*1000000</f>
        <v>703618.8742</v>
      </c>
      <c r="HT38" s="241">
        <f t="shared" ref="HT38:HT45" si="682">HT139+HT240+HT341+HT442</f>
        <v>16509.50218</v>
      </c>
      <c r="HU38" s="242"/>
      <c r="HV38" s="241">
        <f t="shared" ref="HV38:HV45" si="683">IFERROR(+HT38*HU38,"")</f>
        <v>0</v>
      </c>
      <c r="HW38" s="242"/>
      <c r="HX38" s="241">
        <f t="shared" ref="HX38:HY38" si="571">HX139+HX240+HX341+HX442</f>
        <v>0</v>
      </c>
      <c r="HY38" s="241">
        <f t="shared" si="571"/>
        <v>0</v>
      </c>
      <c r="HZ38" s="241">
        <f t="shared" ref="HZ38:HZ45" si="685">IFERROR(+(IF(HT38="","0",HT38))+(IF(HV38="","0",HV38))+(IF(HY38="","0",HY38)),"")</f>
        <v>16509.50218</v>
      </c>
      <c r="IA38" s="242">
        <v>0.23915411846270695</v>
      </c>
      <c r="IB38" s="243">
        <f t="shared" ref="IB38:IB45" si="686">IFERROR(+IA38*(HZ38-HY38),"")</f>
        <v>3948.31544</v>
      </c>
      <c r="IC38" s="244">
        <f t="shared" ref="IC38:IC45" si="687">IFERROR(+(IF(HZ38="","0",HZ38))-(IF(IB38="","0",IB38)),"")</f>
        <v>12561.18674</v>
      </c>
      <c r="ID38" s="236"/>
      <c r="IE38" s="238">
        <v>1.0</v>
      </c>
      <c r="IF38" s="239" t="s">
        <v>59</v>
      </c>
      <c r="IG38" s="240" t="s">
        <v>136</v>
      </c>
      <c r="IH38" s="240" t="s">
        <v>134</v>
      </c>
      <c r="II38" s="241">
        <f t="shared" ref="II38:II45" si="688">II139+II240+II341+II442</f>
        <v>22838.96</v>
      </c>
      <c r="IJ38" s="241">
        <f t="shared" ref="IJ38:IJ45" si="689">IK38/II38*1000000</f>
        <v>703618.8742</v>
      </c>
      <c r="IK38" s="241">
        <f t="shared" ref="IK38:IK45" si="690">IK139+IK240+IK341+IK442</f>
        <v>16069.92332</v>
      </c>
      <c r="IL38" s="242"/>
      <c r="IM38" s="241">
        <f t="shared" ref="IM38:IM45" si="691">IFERROR(+IK38*IL38,"")</f>
        <v>0</v>
      </c>
      <c r="IN38" s="242"/>
      <c r="IO38" s="241">
        <f t="shared" ref="IO38:IP38" si="572">IO139+IO240+IO341+IO442</f>
        <v>0</v>
      </c>
      <c r="IP38" s="241">
        <f t="shared" si="572"/>
        <v>0</v>
      </c>
      <c r="IQ38" s="241">
        <f t="shared" ref="IQ38:IQ45" si="693">IFERROR(+(IF(IK38="","0",IK38))+(IF(IM38="","0",IM38))+(IF(IP38="","0",IP38)),"")</f>
        <v>16069.92332</v>
      </c>
      <c r="IR38" s="242">
        <v>0.23915411846270695</v>
      </c>
      <c r="IS38" s="243">
        <f t="shared" ref="IS38:IS45" si="694">IFERROR(+IR38*(IQ38-IP38),"")</f>
        <v>3843.188346</v>
      </c>
      <c r="IT38" s="244">
        <f t="shared" ref="IT38:IT45" si="695">IFERROR(+(IF(IQ38="","0",IQ38))-(IF(IS38="","0",IS38)),"")</f>
        <v>12226.73498</v>
      </c>
      <c r="IU38" s="236"/>
      <c r="IV38" s="238">
        <v>1.0</v>
      </c>
      <c r="IW38" s="239" t="s">
        <v>59</v>
      </c>
      <c r="IX38" s="240" t="s">
        <v>136</v>
      </c>
      <c r="IY38" s="240" t="s">
        <v>134</v>
      </c>
      <c r="IZ38" s="241">
        <f t="shared" ref="IZ38:IZ45" si="696">IZ139+IZ240+IZ341+IZ442</f>
        <v>25427.86</v>
      </c>
      <c r="JA38" s="241">
        <f t="shared" ref="JA38:JA45" si="697">JB38/IZ38*1000000</f>
        <v>703618.8742</v>
      </c>
      <c r="JB38" s="241">
        <f t="shared" ref="JB38:JB45" si="698">JB139+JB240+JB341+JB442</f>
        <v>17891.52223</v>
      </c>
      <c r="JC38" s="242"/>
      <c r="JD38" s="241">
        <f t="shared" ref="JD38:JD45" si="699">IFERROR(+JB38*JC38,"")</f>
        <v>0</v>
      </c>
      <c r="JE38" s="242"/>
      <c r="JF38" s="241">
        <f t="shared" ref="JF38:JG38" si="573">JF139+JF240+JF341+JF442</f>
        <v>0</v>
      </c>
      <c r="JG38" s="241">
        <f t="shared" si="573"/>
        <v>0</v>
      </c>
      <c r="JH38" s="241">
        <f t="shared" ref="JH38:JH45" si="701">IFERROR(+(IF(JB38="","0",JB38))+(IF(JD38="","0",JD38))+(IF(JG38="","0",JG38)),"")</f>
        <v>17891.52223</v>
      </c>
      <c r="JI38" s="242">
        <v>0.23915411846270695</v>
      </c>
      <c r="JJ38" s="243">
        <f t="shared" ref="JJ38:JJ45" si="702">IFERROR(+JI38*(JH38-JG38),"")</f>
        <v>4278.831226</v>
      </c>
      <c r="JK38" s="244">
        <f t="shared" ref="JK38:JK45" si="703">IFERROR(+(IF(JH38="","0",JH38))-(IF(JJ38="","0",JJ38)),"")</f>
        <v>13612.691</v>
      </c>
      <c r="JL38" s="236"/>
      <c r="JM38" s="238">
        <v>1.0</v>
      </c>
      <c r="JN38" s="239" t="s">
        <v>59</v>
      </c>
      <c r="JO38" s="240" t="s">
        <v>136</v>
      </c>
      <c r="JP38" s="240" t="s">
        <v>134</v>
      </c>
      <c r="JQ38" s="241">
        <f t="shared" ref="JQ38:JQ45" si="704">JQ139+JQ240+JQ341+JQ442</f>
        <v>6728.7</v>
      </c>
      <c r="JR38" s="241">
        <f t="shared" ref="JR38:JR45" si="705">JS38/JQ38*1000000</f>
        <v>703618.8742</v>
      </c>
      <c r="JS38" s="241">
        <f t="shared" ref="JS38:JS45" si="706">JS139+JS240+JS341+JS442</f>
        <v>4734.440319</v>
      </c>
      <c r="JT38" s="242"/>
      <c r="JU38" s="241">
        <f t="shared" ref="JU38:JU45" si="707">IFERROR(+JS38*JT38,"")</f>
        <v>0</v>
      </c>
      <c r="JV38" s="242"/>
      <c r="JW38" s="241">
        <f t="shared" ref="JW38:JX38" si="574">JW139+JW240+JW341+JW442</f>
        <v>0</v>
      </c>
      <c r="JX38" s="241">
        <f t="shared" si="574"/>
        <v>0</v>
      </c>
      <c r="JY38" s="241">
        <f t="shared" ref="JY38:JY45" si="709">IFERROR(+(IF(JS38="","0",JS38))+(IF(JU38="","0",JU38))+(IF(JX38="","0",JX38)),"")</f>
        <v>4734.440319</v>
      </c>
      <c r="JZ38" s="242">
        <v>0.23915411846270695</v>
      </c>
      <c r="KA38" s="243">
        <f t="shared" ref="KA38:KA45" si="710">IFERROR(+JZ38*(JY38-JX38),"")</f>
        <v>1132.260901</v>
      </c>
      <c r="KB38" s="244">
        <f t="shared" ref="KB38:KB45" si="711">IFERROR(+(IF(JY38="","0",JY38))-(IF(KA38="","0",KA38)),"")</f>
        <v>3602.179418</v>
      </c>
      <c r="KC38" s="236"/>
      <c r="KD38" s="238">
        <v>1.0</v>
      </c>
      <c r="KE38" s="239" t="s">
        <v>59</v>
      </c>
      <c r="KF38" s="240" t="s">
        <v>136</v>
      </c>
      <c r="KG38" s="240" t="s">
        <v>134</v>
      </c>
      <c r="KH38" s="241">
        <f t="shared" ref="KH38:KH45" si="712">KH139+KH240+KH341+KH442</f>
        <v>0</v>
      </c>
      <c r="KI38" s="241" t="str">
        <f t="shared" ref="KI38:KI45" si="713">KJ38/KH38*1000000</f>
        <v>#DIV/0!</v>
      </c>
      <c r="KJ38" s="241">
        <f t="shared" ref="KJ38:KJ45" si="714">KJ139+KJ240+KJ341+KJ442</f>
        <v>0</v>
      </c>
      <c r="KK38" s="242"/>
      <c r="KL38" s="241">
        <f t="shared" ref="KL38:KL45" si="715">IFERROR(+KJ38*KK38,"")</f>
        <v>0</v>
      </c>
      <c r="KM38" s="242"/>
      <c r="KN38" s="241">
        <f t="shared" ref="KN38:KO38" si="575">KN139+KN240+KN341+KN442</f>
        <v>0</v>
      </c>
      <c r="KO38" s="241">
        <f t="shared" si="575"/>
        <v>0</v>
      </c>
      <c r="KP38" s="241">
        <f t="shared" ref="KP38:KP45" si="717">IFERROR(+(IF(KJ38="","0",KJ38))+(IF(KL38="","0",KL38))+(IF(KO38="","0",KO38)),"")</f>
        <v>0</v>
      </c>
      <c r="KQ38" s="242">
        <v>0.23915411846270695</v>
      </c>
      <c r="KR38" s="243">
        <f t="shared" ref="KR38:KR45" si="718">IFERROR(+KQ38*(KP38-KO38),"")</f>
        <v>0</v>
      </c>
      <c r="KS38" s="244">
        <f t="shared" ref="KS38:KS45" si="719">IFERROR(+(IF(KP38="","0",KP38))-(IF(KR38="","0",KR38)),"")</f>
        <v>0</v>
      </c>
      <c r="KT38" s="236"/>
      <c r="KU38" s="237"/>
    </row>
    <row r="39" ht="15.75" customHeight="1">
      <c r="A39" s="238">
        <v>2.0</v>
      </c>
      <c r="B39" s="239" t="s">
        <v>60</v>
      </c>
      <c r="C39" s="240" t="s">
        <v>136</v>
      </c>
      <c r="D39" s="240" t="s">
        <v>134</v>
      </c>
      <c r="E39" s="241">
        <f t="shared" si="576"/>
        <v>4</v>
      </c>
      <c r="F39" s="241">
        <f t="shared" si="577"/>
        <v>863959.2014</v>
      </c>
      <c r="G39" s="241">
        <f t="shared" si="578"/>
        <v>3.455836806</v>
      </c>
      <c r="H39" s="242"/>
      <c r="I39" s="241">
        <f t="shared" si="579"/>
        <v>0</v>
      </c>
      <c r="J39" s="242"/>
      <c r="K39" s="241">
        <f t="shared" ref="K39:L39" si="580">K140+K241+K342+K443</f>
        <v>0</v>
      </c>
      <c r="L39" s="241">
        <f t="shared" si="580"/>
        <v>0</v>
      </c>
      <c r="M39" s="241">
        <f t="shared" si="581"/>
        <v>3.455836806</v>
      </c>
      <c r="N39" s="242">
        <v>0.23915411846270695</v>
      </c>
      <c r="O39" s="243">
        <f t="shared" si="582"/>
        <v>0.8264776048</v>
      </c>
      <c r="P39" s="244">
        <f t="shared" si="583"/>
        <v>2.629359201</v>
      </c>
      <c r="Q39" s="236"/>
      <c r="R39" s="238">
        <v>2.0</v>
      </c>
      <c r="S39" s="239" t="s">
        <v>60</v>
      </c>
      <c r="T39" s="240" t="s">
        <v>136</v>
      </c>
      <c r="U39" s="240" t="s">
        <v>134</v>
      </c>
      <c r="V39" s="241">
        <f t="shared" si="584"/>
        <v>60</v>
      </c>
      <c r="W39" s="241">
        <f t="shared" si="585"/>
        <v>863959.2014</v>
      </c>
      <c r="X39" s="241">
        <f t="shared" si="586"/>
        <v>51.83755209</v>
      </c>
      <c r="Y39" s="242"/>
      <c r="Z39" s="241">
        <f t="shared" si="587"/>
        <v>0</v>
      </c>
      <c r="AA39" s="242"/>
      <c r="AB39" s="241">
        <f t="shared" ref="AB39:AC39" si="588">AB140+AB241+AB342+AB443</f>
        <v>0</v>
      </c>
      <c r="AC39" s="241">
        <f t="shared" si="588"/>
        <v>0</v>
      </c>
      <c r="AD39" s="241">
        <f t="shared" si="589"/>
        <v>51.83755209</v>
      </c>
      <c r="AE39" s="242">
        <v>0.23915411846270695</v>
      </c>
      <c r="AF39" s="243">
        <f t="shared" si="590"/>
        <v>12.39716407</v>
      </c>
      <c r="AG39" s="244">
        <f t="shared" si="591"/>
        <v>39.44038801</v>
      </c>
      <c r="AH39" s="236"/>
      <c r="AI39" s="238">
        <v>2.0</v>
      </c>
      <c r="AJ39" s="239" t="s">
        <v>60</v>
      </c>
      <c r="AK39" s="240" t="s">
        <v>136</v>
      </c>
      <c r="AL39" s="240" t="s">
        <v>134</v>
      </c>
      <c r="AM39" s="241">
        <f t="shared" si="592"/>
        <v>34</v>
      </c>
      <c r="AN39" s="241">
        <f t="shared" si="593"/>
        <v>863959.2014</v>
      </c>
      <c r="AO39" s="241">
        <f t="shared" si="594"/>
        <v>29.37461285</v>
      </c>
      <c r="AP39" s="242"/>
      <c r="AQ39" s="241">
        <f t="shared" si="595"/>
        <v>0</v>
      </c>
      <c r="AR39" s="242"/>
      <c r="AS39" s="241">
        <f t="shared" ref="AS39:AT39" si="596">AS140+AS241+AS342+AS443</f>
        <v>0</v>
      </c>
      <c r="AT39" s="241">
        <f t="shared" si="596"/>
        <v>0</v>
      </c>
      <c r="AU39" s="241">
        <f t="shared" si="597"/>
        <v>29.37461285</v>
      </c>
      <c r="AV39" s="242">
        <v>0.23915411846270695</v>
      </c>
      <c r="AW39" s="243">
        <f t="shared" si="598"/>
        <v>7.025059641</v>
      </c>
      <c r="AX39" s="244">
        <f t="shared" si="599"/>
        <v>22.34955321</v>
      </c>
      <c r="AY39" s="236"/>
      <c r="AZ39" s="238">
        <v>2.0</v>
      </c>
      <c r="BA39" s="239" t="s">
        <v>60</v>
      </c>
      <c r="BB39" s="240" t="s">
        <v>136</v>
      </c>
      <c r="BC39" s="240" t="s">
        <v>134</v>
      </c>
      <c r="BD39" s="241">
        <f t="shared" si="600"/>
        <v>7</v>
      </c>
      <c r="BE39" s="241">
        <f t="shared" si="601"/>
        <v>863959.2014</v>
      </c>
      <c r="BF39" s="241">
        <f t="shared" si="602"/>
        <v>6.04771441</v>
      </c>
      <c r="BG39" s="242"/>
      <c r="BH39" s="241">
        <f t="shared" si="603"/>
        <v>0</v>
      </c>
      <c r="BI39" s="242"/>
      <c r="BJ39" s="241">
        <f t="shared" ref="BJ39:BK39" si="604">BJ140+BJ241+BJ342+BJ443</f>
        <v>0</v>
      </c>
      <c r="BK39" s="241">
        <f t="shared" si="604"/>
        <v>0</v>
      </c>
      <c r="BL39" s="241">
        <f t="shared" si="605"/>
        <v>6.04771441</v>
      </c>
      <c r="BM39" s="242">
        <v>0.23915411846270695</v>
      </c>
      <c r="BN39" s="243">
        <f t="shared" si="606"/>
        <v>1.446335808</v>
      </c>
      <c r="BO39" s="244">
        <f t="shared" si="607"/>
        <v>4.601378602</v>
      </c>
      <c r="BP39" s="236"/>
      <c r="BQ39" s="238">
        <v>2.0</v>
      </c>
      <c r="BR39" s="239" t="s">
        <v>60</v>
      </c>
      <c r="BS39" s="240" t="s">
        <v>136</v>
      </c>
      <c r="BT39" s="240" t="s">
        <v>134</v>
      </c>
      <c r="BU39" s="241">
        <f t="shared" si="608"/>
        <v>451</v>
      </c>
      <c r="BV39" s="241">
        <f t="shared" si="609"/>
        <v>863959.2014</v>
      </c>
      <c r="BW39" s="241">
        <f t="shared" si="610"/>
        <v>389.6455998</v>
      </c>
      <c r="BX39" s="242"/>
      <c r="BY39" s="241">
        <f t="shared" si="611"/>
        <v>0</v>
      </c>
      <c r="BZ39" s="242"/>
      <c r="CA39" s="241">
        <f t="shared" ref="CA39:CB39" si="612">CA140+CA241+CA342+CA443</f>
        <v>0</v>
      </c>
      <c r="CB39" s="241">
        <f t="shared" si="612"/>
        <v>0</v>
      </c>
      <c r="CC39" s="241">
        <f t="shared" si="613"/>
        <v>389.6455998</v>
      </c>
      <c r="CD39" s="242">
        <v>0.23915411846270695</v>
      </c>
      <c r="CE39" s="243">
        <f t="shared" si="614"/>
        <v>93.18534994</v>
      </c>
      <c r="CF39" s="244">
        <f t="shared" si="615"/>
        <v>296.4602499</v>
      </c>
      <c r="CG39" s="236"/>
      <c r="CH39" s="238">
        <v>2.0</v>
      </c>
      <c r="CI39" s="239" t="s">
        <v>60</v>
      </c>
      <c r="CJ39" s="240" t="s">
        <v>136</v>
      </c>
      <c r="CK39" s="240" t="s">
        <v>134</v>
      </c>
      <c r="CL39" s="241">
        <f t="shared" si="616"/>
        <v>295</v>
      </c>
      <c r="CM39" s="241">
        <f t="shared" si="617"/>
        <v>863959.2014</v>
      </c>
      <c r="CN39" s="241">
        <f t="shared" si="618"/>
        <v>254.8679644</v>
      </c>
      <c r="CO39" s="242"/>
      <c r="CP39" s="241">
        <f t="shared" si="619"/>
        <v>0</v>
      </c>
      <c r="CQ39" s="242"/>
      <c r="CR39" s="241">
        <f t="shared" ref="CR39:CS39" si="620">CR140+CR241+CR342+CR443</f>
        <v>0</v>
      </c>
      <c r="CS39" s="241">
        <f t="shared" si="620"/>
        <v>0</v>
      </c>
      <c r="CT39" s="241">
        <f t="shared" si="621"/>
        <v>254.8679644</v>
      </c>
      <c r="CU39" s="242">
        <v>0.23915411846270695</v>
      </c>
      <c r="CV39" s="243">
        <f t="shared" si="622"/>
        <v>60.95272336</v>
      </c>
      <c r="CW39" s="244">
        <f t="shared" si="623"/>
        <v>193.9152411</v>
      </c>
      <c r="CX39" s="236"/>
      <c r="CY39" s="238">
        <v>2.0</v>
      </c>
      <c r="CZ39" s="239" t="s">
        <v>60</v>
      </c>
      <c r="DA39" s="240" t="s">
        <v>136</v>
      </c>
      <c r="DB39" s="240" t="s">
        <v>134</v>
      </c>
      <c r="DC39" s="241">
        <f t="shared" si="624"/>
        <v>1967</v>
      </c>
      <c r="DD39" s="241">
        <f t="shared" si="625"/>
        <v>863959.2014</v>
      </c>
      <c r="DE39" s="241">
        <f t="shared" si="626"/>
        <v>1699.407749</v>
      </c>
      <c r="DF39" s="242"/>
      <c r="DG39" s="241">
        <f t="shared" si="627"/>
        <v>0</v>
      </c>
      <c r="DH39" s="242"/>
      <c r="DI39" s="241">
        <f t="shared" ref="DI39:DJ39" si="628">DI140+DI241+DI342+DI443</f>
        <v>0</v>
      </c>
      <c r="DJ39" s="241">
        <f t="shared" si="628"/>
        <v>0</v>
      </c>
      <c r="DK39" s="241">
        <f t="shared" si="629"/>
        <v>1699.407749</v>
      </c>
      <c r="DL39" s="242">
        <v>0.23915411846270695</v>
      </c>
      <c r="DM39" s="243">
        <f t="shared" si="630"/>
        <v>406.4203622</v>
      </c>
      <c r="DN39" s="244">
        <f t="shared" si="631"/>
        <v>1292.987387</v>
      </c>
      <c r="DO39" s="236"/>
      <c r="DP39" s="238">
        <v>2.0</v>
      </c>
      <c r="DQ39" s="239" t="s">
        <v>60</v>
      </c>
      <c r="DR39" s="240" t="s">
        <v>136</v>
      </c>
      <c r="DS39" s="240" t="s">
        <v>134</v>
      </c>
      <c r="DT39" s="241">
        <f t="shared" si="632"/>
        <v>659</v>
      </c>
      <c r="DU39" s="241">
        <f t="shared" si="633"/>
        <v>863959.2014</v>
      </c>
      <c r="DV39" s="241">
        <f t="shared" si="634"/>
        <v>569.3491137</v>
      </c>
      <c r="DW39" s="242"/>
      <c r="DX39" s="241">
        <f t="shared" si="635"/>
        <v>0</v>
      </c>
      <c r="DY39" s="242"/>
      <c r="DZ39" s="241">
        <f t="shared" ref="DZ39:EA39" si="636">DZ140+DZ241+DZ342+DZ443</f>
        <v>0</v>
      </c>
      <c r="EA39" s="241">
        <f t="shared" si="636"/>
        <v>0</v>
      </c>
      <c r="EB39" s="241">
        <f t="shared" si="637"/>
        <v>569.3491137</v>
      </c>
      <c r="EC39" s="242">
        <v>0.23915411846270695</v>
      </c>
      <c r="ED39" s="243">
        <f t="shared" si="638"/>
        <v>136.1621854</v>
      </c>
      <c r="EE39" s="244">
        <f t="shared" si="639"/>
        <v>433.1869283</v>
      </c>
      <c r="EF39" s="236"/>
      <c r="EG39" s="238">
        <v>2.0</v>
      </c>
      <c r="EH39" s="239" t="s">
        <v>60</v>
      </c>
      <c r="EI39" s="240" t="s">
        <v>136</v>
      </c>
      <c r="EJ39" s="240" t="s">
        <v>134</v>
      </c>
      <c r="EK39" s="241">
        <f t="shared" si="640"/>
        <v>1986</v>
      </c>
      <c r="EL39" s="241">
        <f t="shared" si="641"/>
        <v>863959.2014</v>
      </c>
      <c r="EM39" s="241">
        <f t="shared" si="642"/>
        <v>1715.822974</v>
      </c>
      <c r="EN39" s="242"/>
      <c r="EO39" s="241">
        <f t="shared" si="643"/>
        <v>0</v>
      </c>
      <c r="EP39" s="242"/>
      <c r="EQ39" s="241">
        <f t="shared" ref="EQ39:ER39" si="644">EQ140+EQ241+EQ342+EQ443</f>
        <v>0</v>
      </c>
      <c r="ER39" s="241">
        <f t="shared" si="644"/>
        <v>0</v>
      </c>
      <c r="ES39" s="241">
        <f t="shared" si="645"/>
        <v>1715.822974</v>
      </c>
      <c r="ET39" s="242">
        <v>0.23915411846270695</v>
      </c>
      <c r="EU39" s="243">
        <f t="shared" si="646"/>
        <v>410.3461308</v>
      </c>
      <c r="EV39" s="244">
        <f t="shared" si="647"/>
        <v>1305.476843</v>
      </c>
      <c r="EW39" s="236"/>
      <c r="EX39" s="238">
        <v>2.0</v>
      </c>
      <c r="EY39" s="239" t="s">
        <v>60</v>
      </c>
      <c r="EZ39" s="240" t="s">
        <v>136</v>
      </c>
      <c r="FA39" s="240" t="s">
        <v>134</v>
      </c>
      <c r="FB39" s="241">
        <f t="shared" si="648"/>
        <v>2467</v>
      </c>
      <c r="FC39" s="241">
        <f t="shared" si="649"/>
        <v>863959.2014</v>
      </c>
      <c r="FD39" s="241">
        <f t="shared" si="650"/>
        <v>2131.38735</v>
      </c>
      <c r="FE39" s="242"/>
      <c r="FF39" s="241">
        <f t="shared" si="651"/>
        <v>0</v>
      </c>
      <c r="FG39" s="242"/>
      <c r="FH39" s="241">
        <f t="shared" ref="FH39:FI39" si="652">FH140+FH241+FH342+FH443</f>
        <v>0</v>
      </c>
      <c r="FI39" s="241">
        <f t="shared" si="652"/>
        <v>0</v>
      </c>
      <c r="FJ39" s="241">
        <f t="shared" si="653"/>
        <v>2131.38735</v>
      </c>
      <c r="FK39" s="242">
        <v>0.23915411846270695</v>
      </c>
      <c r="FL39" s="243">
        <f t="shared" si="654"/>
        <v>509.7300628</v>
      </c>
      <c r="FM39" s="244">
        <f t="shared" si="655"/>
        <v>1621.657287</v>
      </c>
      <c r="FN39" s="236"/>
      <c r="FO39" s="238">
        <v>2.0</v>
      </c>
      <c r="FP39" s="239" t="s">
        <v>60</v>
      </c>
      <c r="FQ39" s="240" t="s">
        <v>136</v>
      </c>
      <c r="FR39" s="240" t="s">
        <v>134</v>
      </c>
      <c r="FS39" s="241">
        <f t="shared" si="656"/>
        <v>2811</v>
      </c>
      <c r="FT39" s="241">
        <f t="shared" si="657"/>
        <v>863959.2014</v>
      </c>
      <c r="FU39" s="241">
        <f t="shared" si="658"/>
        <v>2428.589315</v>
      </c>
      <c r="FV39" s="242"/>
      <c r="FW39" s="241">
        <f t="shared" si="659"/>
        <v>0</v>
      </c>
      <c r="FX39" s="242"/>
      <c r="FY39" s="241">
        <f t="shared" ref="FY39:FZ39" si="660">FY140+FY241+FY342+FY443</f>
        <v>0</v>
      </c>
      <c r="FZ39" s="241">
        <f t="shared" si="660"/>
        <v>0</v>
      </c>
      <c r="GA39" s="241">
        <f t="shared" si="661"/>
        <v>2428.589315</v>
      </c>
      <c r="GB39" s="242">
        <v>0.23915411846270695</v>
      </c>
      <c r="GC39" s="243">
        <f t="shared" si="662"/>
        <v>580.8071368</v>
      </c>
      <c r="GD39" s="244">
        <f t="shared" si="663"/>
        <v>1847.782178</v>
      </c>
      <c r="GE39" s="236"/>
      <c r="GF39" s="238">
        <v>2.0</v>
      </c>
      <c r="GG39" s="239" t="s">
        <v>60</v>
      </c>
      <c r="GH39" s="240" t="s">
        <v>136</v>
      </c>
      <c r="GI39" s="240" t="s">
        <v>134</v>
      </c>
      <c r="GJ39" s="241">
        <f t="shared" si="664"/>
        <v>3244.1</v>
      </c>
      <c r="GK39" s="241">
        <f t="shared" si="665"/>
        <v>863959.2014</v>
      </c>
      <c r="GL39" s="241">
        <f t="shared" si="666"/>
        <v>2802.770045</v>
      </c>
      <c r="GM39" s="242"/>
      <c r="GN39" s="241">
        <f t="shared" si="667"/>
        <v>0</v>
      </c>
      <c r="GO39" s="242"/>
      <c r="GP39" s="241">
        <f t="shared" ref="GP39:GQ39" si="668">GP140+GP241+GP342+GP443</f>
        <v>0</v>
      </c>
      <c r="GQ39" s="241">
        <f t="shared" si="668"/>
        <v>0</v>
      </c>
      <c r="GR39" s="241">
        <f t="shared" si="669"/>
        <v>2802.770045</v>
      </c>
      <c r="GS39" s="242">
        <v>0.23915411846270695</v>
      </c>
      <c r="GT39" s="243">
        <f t="shared" si="670"/>
        <v>670.2939994</v>
      </c>
      <c r="GU39" s="244">
        <f t="shared" si="671"/>
        <v>2132.476046</v>
      </c>
      <c r="GV39" s="236"/>
      <c r="GW39" s="238">
        <v>2.0</v>
      </c>
      <c r="GX39" s="239" t="s">
        <v>60</v>
      </c>
      <c r="GY39" s="240" t="s">
        <v>136</v>
      </c>
      <c r="GZ39" s="240" t="s">
        <v>134</v>
      </c>
      <c r="HA39" s="241">
        <f t="shared" si="672"/>
        <v>2045.2</v>
      </c>
      <c r="HB39" s="241">
        <f t="shared" si="673"/>
        <v>863959.2014</v>
      </c>
      <c r="HC39" s="241">
        <f t="shared" si="674"/>
        <v>1766.969359</v>
      </c>
      <c r="HD39" s="242"/>
      <c r="HE39" s="241">
        <f t="shared" si="675"/>
        <v>0</v>
      </c>
      <c r="HF39" s="242"/>
      <c r="HG39" s="241">
        <f t="shared" ref="HG39:HH39" si="676">HG140+HG241+HG342+HG443</f>
        <v>0</v>
      </c>
      <c r="HH39" s="241">
        <f t="shared" si="676"/>
        <v>0</v>
      </c>
      <c r="HI39" s="241">
        <f t="shared" si="677"/>
        <v>1766.969359</v>
      </c>
      <c r="HJ39" s="242">
        <v>0.23915411846270695</v>
      </c>
      <c r="HK39" s="243">
        <f t="shared" si="678"/>
        <v>422.5779993</v>
      </c>
      <c r="HL39" s="244">
        <f t="shared" si="679"/>
        <v>1344.391359</v>
      </c>
      <c r="HM39" s="236"/>
      <c r="HN39" s="238">
        <v>2.0</v>
      </c>
      <c r="HO39" s="239" t="s">
        <v>60</v>
      </c>
      <c r="HP39" s="240" t="s">
        <v>136</v>
      </c>
      <c r="HQ39" s="240" t="s">
        <v>134</v>
      </c>
      <c r="HR39" s="241">
        <f t="shared" si="680"/>
        <v>1611.2</v>
      </c>
      <c r="HS39" s="241">
        <f t="shared" si="681"/>
        <v>863959.2014</v>
      </c>
      <c r="HT39" s="241">
        <f t="shared" si="682"/>
        <v>1392.011065</v>
      </c>
      <c r="HU39" s="242"/>
      <c r="HV39" s="241">
        <f t="shared" si="683"/>
        <v>0</v>
      </c>
      <c r="HW39" s="242"/>
      <c r="HX39" s="241">
        <f t="shared" ref="HX39:HY39" si="684">HX140+HX241+HX342+HX443</f>
        <v>0</v>
      </c>
      <c r="HY39" s="241">
        <f t="shared" si="684"/>
        <v>0</v>
      </c>
      <c r="HZ39" s="241">
        <f t="shared" si="685"/>
        <v>1392.011065</v>
      </c>
      <c r="IA39" s="242">
        <v>0.23915411846270695</v>
      </c>
      <c r="IB39" s="243">
        <f t="shared" si="686"/>
        <v>332.9051792</v>
      </c>
      <c r="IC39" s="244">
        <f t="shared" si="687"/>
        <v>1059.105886</v>
      </c>
      <c r="ID39" s="236"/>
      <c r="IE39" s="238">
        <v>2.0</v>
      </c>
      <c r="IF39" s="239" t="s">
        <v>60</v>
      </c>
      <c r="IG39" s="240" t="s">
        <v>136</v>
      </c>
      <c r="IH39" s="240" t="s">
        <v>134</v>
      </c>
      <c r="II39" s="241">
        <f t="shared" si="688"/>
        <v>1967.2</v>
      </c>
      <c r="IJ39" s="241">
        <f t="shared" si="689"/>
        <v>863959.2014</v>
      </c>
      <c r="IK39" s="241">
        <f t="shared" si="690"/>
        <v>1699.580541</v>
      </c>
      <c r="IL39" s="242"/>
      <c r="IM39" s="241">
        <f t="shared" si="691"/>
        <v>0</v>
      </c>
      <c r="IN39" s="242"/>
      <c r="IO39" s="241">
        <f t="shared" ref="IO39:IP39" si="692">IO140+IO241+IO342+IO443</f>
        <v>0</v>
      </c>
      <c r="IP39" s="241">
        <f t="shared" si="692"/>
        <v>0</v>
      </c>
      <c r="IQ39" s="241">
        <f t="shared" si="693"/>
        <v>1699.580541</v>
      </c>
      <c r="IR39" s="242">
        <v>0.23915411846270695</v>
      </c>
      <c r="IS39" s="243">
        <f t="shared" si="694"/>
        <v>406.461686</v>
      </c>
      <c r="IT39" s="244">
        <f t="shared" si="695"/>
        <v>1293.118855</v>
      </c>
      <c r="IU39" s="236"/>
      <c r="IV39" s="238">
        <v>2.0</v>
      </c>
      <c r="IW39" s="239" t="s">
        <v>60</v>
      </c>
      <c r="IX39" s="240" t="s">
        <v>136</v>
      </c>
      <c r="IY39" s="240" t="s">
        <v>134</v>
      </c>
      <c r="IZ39" s="241">
        <f t="shared" si="696"/>
        <v>5410.7</v>
      </c>
      <c r="JA39" s="241">
        <f t="shared" si="697"/>
        <v>863959.2014</v>
      </c>
      <c r="JB39" s="241">
        <f t="shared" si="698"/>
        <v>4674.624051</v>
      </c>
      <c r="JC39" s="242"/>
      <c r="JD39" s="241">
        <f t="shared" si="699"/>
        <v>0</v>
      </c>
      <c r="JE39" s="242"/>
      <c r="JF39" s="241">
        <f t="shared" ref="JF39:JG39" si="700">JF140+JF241+JF342+JF443</f>
        <v>0</v>
      </c>
      <c r="JG39" s="241">
        <f t="shared" si="700"/>
        <v>0</v>
      </c>
      <c r="JH39" s="241">
        <f t="shared" si="701"/>
        <v>4674.624051</v>
      </c>
      <c r="JI39" s="242">
        <v>0.23915411846270695</v>
      </c>
      <c r="JJ39" s="243">
        <f t="shared" si="702"/>
        <v>1117.955594</v>
      </c>
      <c r="JK39" s="244">
        <f t="shared" si="703"/>
        <v>3556.668457</v>
      </c>
      <c r="JL39" s="236"/>
      <c r="JM39" s="238">
        <v>2.0</v>
      </c>
      <c r="JN39" s="239" t="s">
        <v>60</v>
      </c>
      <c r="JO39" s="240" t="s">
        <v>136</v>
      </c>
      <c r="JP39" s="240" t="s">
        <v>134</v>
      </c>
      <c r="JQ39" s="241">
        <f t="shared" si="704"/>
        <v>1000.7</v>
      </c>
      <c r="JR39" s="241">
        <f t="shared" si="705"/>
        <v>863959.2014</v>
      </c>
      <c r="JS39" s="241">
        <f t="shared" si="706"/>
        <v>864.5639729</v>
      </c>
      <c r="JT39" s="242"/>
      <c r="JU39" s="241">
        <f t="shared" si="707"/>
        <v>0</v>
      </c>
      <c r="JV39" s="242"/>
      <c r="JW39" s="241">
        <f t="shared" ref="JW39:JX39" si="708">JW140+JW241+JW342+JW443</f>
        <v>0</v>
      </c>
      <c r="JX39" s="241">
        <f t="shared" si="708"/>
        <v>0</v>
      </c>
      <c r="JY39" s="241">
        <f t="shared" si="709"/>
        <v>864.5639729</v>
      </c>
      <c r="JZ39" s="242">
        <v>0.23915411846270695</v>
      </c>
      <c r="KA39" s="243">
        <f t="shared" si="710"/>
        <v>206.7640348</v>
      </c>
      <c r="KB39" s="244">
        <f t="shared" si="711"/>
        <v>657.7999381</v>
      </c>
      <c r="KC39" s="236"/>
      <c r="KD39" s="238">
        <v>2.0</v>
      </c>
      <c r="KE39" s="239" t="s">
        <v>60</v>
      </c>
      <c r="KF39" s="240" t="s">
        <v>136</v>
      </c>
      <c r="KG39" s="240" t="s">
        <v>134</v>
      </c>
      <c r="KH39" s="241">
        <f t="shared" si="712"/>
        <v>0</v>
      </c>
      <c r="KI39" s="241" t="str">
        <f t="shared" si="713"/>
        <v>#DIV/0!</v>
      </c>
      <c r="KJ39" s="241">
        <f t="shared" si="714"/>
        <v>0</v>
      </c>
      <c r="KK39" s="242"/>
      <c r="KL39" s="241">
        <f t="shared" si="715"/>
        <v>0</v>
      </c>
      <c r="KM39" s="242"/>
      <c r="KN39" s="241">
        <f t="shared" ref="KN39:KO39" si="716">KN140+KN241+KN342+KN443</f>
        <v>0</v>
      </c>
      <c r="KO39" s="241">
        <f t="shared" si="716"/>
        <v>0</v>
      </c>
      <c r="KP39" s="241">
        <f t="shared" si="717"/>
        <v>0</v>
      </c>
      <c r="KQ39" s="242">
        <v>0.23915411846270695</v>
      </c>
      <c r="KR39" s="243">
        <f t="shared" si="718"/>
        <v>0</v>
      </c>
      <c r="KS39" s="244">
        <f t="shared" si="719"/>
        <v>0</v>
      </c>
      <c r="KT39" s="236"/>
      <c r="KU39" s="237"/>
    </row>
    <row r="40" ht="15.75" customHeight="1">
      <c r="A40" s="238">
        <v>3.0</v>
      </c>
      <c r="B40" s="239" t="s">
        <v>61</v>
      </c>
      <c r="C40" s="240" t="s">
        <v>136</v>
      </c>
      <c r="D40" s="240" t="s">
        <v>134</v>
      </c>
      <c r="E40" s="241">
        <f t="shared" si="576"/>
        <v>0</v>
      </c>
      <c r="F40" s="241" t="str">
        <f t="shared" si="577"/>
        <v>#DIV/0!</v>
      </c>
      <c r="G40" s="241">
        <f t="shared" si="578"/>
        <v>0</v>
      </c>
      <c r="H40" s="242"/>
      <c r="I40" s="241">
        <f t="shared" si="579"/>
        <v>0</v>
      </c>
      <c r="J40" s="242"/>
      <c r="K40" s="241">
        <f t="shared" ref="K40:L40" si="720">K141+K242+K343+K444</f>
        <v>0</v>
      </c>
      <c r="L40" s="241">
        <f t="shared" si="720"/>
        <v>0</v>
      </c>
      <c r="M40" s="241">
        <f t="shared" si="581"/>
        <v>0</v>
      </c>
      <c r="N40" s="242">
        <v>0.23915411846270695</v>
      </c>
      <c r="O40" s="243">
        <f t="shared" si="582"/>
        <v>0</v>
      </c>
      <c r="P40" s="244">
        <f t="shared" si="583"/>
        <v>0</v>
      </c>
      <c r="Q40" s="236"/>
      <c r="R40" s="238">
        <v>3.0</v>
      </c>
      <c r="S40" s="239" t="s">
        <v>61</v>
      </c>
      <c r="T40" s="240" t="s">
        <v>136</v>
      </c>
      <c r="U40" s="240" t="s">
        <v>134</v>
      </c>
      <c r="V40" s="241">
        <f t="shared" si="584"/>
        <v>0</v>
      </c>
      <c r="W40" s="241" t="str">
        <f t="shared" si="585"/>
        <v>#DIV/0!</v>
      </c>
      <c r="X40" s="241">
        <f t="shared" si="586"/>
        <v>0</v>
      </c>
      <c r="Y40" s="242"/>
      <c r="Z40" s="241">
        <f t="shared" si="587"/>
        <v>0</v>
      </c>
      <c r="AA40" s="242"/>
      <c r="AB40" s="241">
        <f t="shared" ref="AB40:AC40" si="721">AB141+AB242+AB343+AB444</f>
        <v>0</v>
      </c>
      <c r="AC40" s="241">
        <f t="shared" si="721"/>
        <v>0</v>
      </c>
      <c r="AD40" s="241">
        <f t="shared" si="589"/>
        <v>0</v>
      </c>
      <c r="AE40" s="242">
        <v>0.23915411846270695</v>
      </c>
      <c r="AF40" s="243">
        <f t="shared" si="590"/>
        <v>0</v>
      </c>
      <c r="AG40" s="244">
        <f t="shared" si="591"/>
        <v>0</v>
      </c>
      <c r="AH40" s="236"/>
      <c r="AI40" s="238">
        <v>3.0</v>
      </c>
      <c r="AJ40" s="239" t="s">
        <v>61</v>
      </c>
      <c r="AK40" s="240" t="s">
        <v>136</v>
      </c>
      <c r="AL40" s="240" t="s">
        <v>134</v>
      </c>
      <c r="AM40" s="241">
        <f t="shared" si="592"/>
        <v>6</v>
      </c>
      <c r="AN40" s="241">
        <f t="shared" si="593"/>
        <v>0</v>
      </c>
      <c r="AO40" s="241">
        <f t="shared" si="594"/>
        <v>0</v>
      </c>
      <c r="AP40" s="242"/>
      <c r="AQ40" s="241">
        <f t="shared" si="595"/>
        <v>0</v>
      </c>
      <c r="AR40" s="242"/>
      <c r="AS40" s="241">
        <f t="shared" ref="AS40:AT40" si="722">AS141+AS242+AS343+AS444</f>
        <v>0</v>
      </c>
      <c r="AT40" s="241">
        <f t="shared" si="722"/>
        <v>0</v>
      </c>
      <c r="AU40" s="241">
        <f t="shared" si="597"/>
        <v>0</v>
      </c>
      <c r="AV40" s="242">
        <v>0.23915411846270695</v>
      </c>
      <c r="AW40" s="243">
        <f t="shared" si="598"/>
        <v>0</v>
      </c>
      <c r="AX40" s="244">
        <f t="shared" si="599"/>
        <v>0</v>
      </c>
      <c r="AY40" s="236"/>
      <c r="AZ40" s="238">
        <v>3.0</v>
      </c>
      <c r="BA40" s="239" t="s">
        <v>61</v>
      </c>
      <c r="BB40" s="240" t="s">
        <v>136</v>
      </c>
      <c r="BC40" s="240" t="s">
        <v>134</v>
      </c>
      <c r="BD40" s="241">
        <f t="shared" si="600"/>
        <v>220</v>
      </c>
      <c r="BE40" s="241">
        <f t="shared" si="601"/>
        <v>0</v>
      </c>
      <c r="BF40" s="241">
        <f t="shared" si="602"/>
        <v>0</v>
      </c>
      <c r="BG40" s="242"/>
      <c r="BH40" s="241">
        <f t="shared" si="603"/>
        <v>0</v>
      </c>
      <c r="BI40" s="242"/>
      <c r="BJ40" s="241">
        <f t="shared" ref="BJ40:BK40" si="723">BJ141+BJ242+BJ343+BJ444</f>
        <v>0</v>
      </c>
      <c r="BK40" s="241">
        <f t="shared" si="723"/>
        <v>0</v>
      </c>
      <c r="BL40" s="241">
        <f t="shared" si="605"/>
        <v>0</v>
      </c>
      <c r="BM40" s="242">
        <v>0.23915411846270695</v>
      </c>
      <c r="BN40" s="243">
        <f t="shared" si="606"/>
        <v>0</v>
      </c>
      <c r="BO40" s="244">
        <f t="shared" si="607"/>
        <v>0</v>
      </c>
      <c r="BP40" s="236"/>
      <c r="BQ40" s="238">
        <v>3.0</v>
      </c>
      <c r="BR40" s="239" t="s">
        <v>61</v>
      </c>
      <c r="BS40" s="240" t="s">
        <v>136</v>
      </c>
      <c r="BT40" s="240" t="s">
        <v>134</v>
      </c>
      <c r="BU40" s="241">
        <f t="shared" si="608"/>
        <v>220</v>
      </c>
      <c r="BV40" s="241">
        <f t="shared" si="609"/>
        <v>0</v>
      </c>
      <c r="BW40" s="241">
        <f t="shared" si="610"/>
        <v>0</v>
      </c>
      <c r="BX40" s="242"/>
      <c r="BY40" s="241">
        <f t="shared" si="611"/>
        <v>0</v>
      </c>
      <c r="BZ40" s="242"/>
      <c r="CA40" s="241">
        <f t="shared" ref="CA40:CB40" si="724">CA141+CA242+CA343+CA444</f>
        <v>0</v>
      </c>
      <c r="CB40" s="241">
        <f t="shared" si="724"/>
        <v>0</v>
      </c>
      <c r="CC40" s="241">
        <f t="shared" si="613"/>
        <v>0</v>
      </c>
      <c r="CD40" s="242">
        <v>0.23915411846270695</v>
      </c>
      <c r="CE40" s="243">
        <f t="shared" si="614"/>
        <v>0</v>
      </c>
      <c r="CF40" s="244">
        <f t="shared" si="615"/>
        <v>0</v>
      </c>
      <c r="CG40" s="236"/>
      <c r="CH40" s="238">
        <v>3.0</v>
      </c>
      <c r="CI40" s="239" t="s">
        <v>61</v>
      </c>
      <c r="CJ40" s="240" t="s">
        <v>136</v>
      </c>
      <c r="CK40" s="240" t="s">
        <v>134</v>
      </c>
      <c r="CL40" s="241">
        <f t="shared" si="616"/>
        <v>3</v>
      </c>
      <c r="CM40" s="241">
        <f t="shared" si="617"/>
        <v>0</v>
      </c>
      <c r="CN40" s="241">
        <f t="shared" si="618"/>
        <v>0</v>
      </c>
      <c r="CO40" s="242"/>
      <c r="CP40" s="241">
        <f t="shared" si="619"/>
        <v>0</v>
      </c>
      <c r="CQ40" s="242"/>
      <c r="CR40" s="241">
        <f t="shared" ref="CR40:CS40" si="725">CR141+CR242+CR343+CR444</f>
        <v>0</v>
      </c>
      <c r="CS40" s="241">
        <f t="shared" si="725"/>
        <v>0</v>
      </c>
      <c r="CT40" s="241">
        <f t="shared" si="621"/>
        <v>0</v>
      </c>
      <c r="CU40" s="242">
        <v>0.23915411846270695</v>
      </c>
      <c r="CV40" s="243">
        <f t="shared" si="622"/>
        <v>0</v>
      </c>
      <c r="CW40" s="244">
        <f t="shared" si="623"/>
        <v>0</v>
      </c>
      <c r="CX40" s="236"/>
      <c r="CY40" s="238">
        <v>3.0</v>
      </c>
      <c r="CZ40" s="239" t="s">
        <v>61</v>
      </c>
      <c r="DA40" s="240" t="s">
        <v>136</v>
      </c>
      <c r="DB40" s="240" t="s">
        <v>134</v>
      </c>
      <c r="DC40" s="241">
        <f t="shared" si="624"/>
        <v>11</v>
      </c>
      <c r="DD40" s="241">
        <f t="shared" si="625"/>
        <v>0</v>
      </c>
      <c r="DE40" s="241">
        <f t="shared" si="626"/>
        <v>0</v>
      </c>
      <c r="DF40" s="242"/>
      <c r="DG40" s="241">
        <f t="shared" si="627"/>
        <v>0</v>
      </c>
      <c r="DH40" s="242"/>
      <c r="DI40" s="241">
        <f t="shared" ref="DI40:DJ40" si="726">DI141+DI242+DI343+DI444</f>
        <v>0</v>
      </c>
      <c r="DJ40" s="241">
        <f t="shared" si="726"/>
        <v>0</v>
      </c>
      <c r="DK40" s="241">
        <f t="shared" si="629"/>
        <v>0</v>
      </c>
      <c r="DL40" s="242">
        <v>0.23915411846270695</v>
      </c>
      <c r="DM40" s="243">
        <f t="shared" si="630"/>
        <v>0</v>
      </c>
      <c r="DN40" s="244">
        <f t="shared" si="631"/>
        <v>0</v>
      </c>
      <c r="DO40" s="236"/>
      <c r="DP40" s="238">
        <v>3.0</v>
      </c>
      <c r="DQ40" s="239" t="s">
        <v>61</v>
      </c>
      <c r="DR40" s="240" t="s">
        <v>136</v>
      </c>
      <c r="DS40" s="240" t="s">
        <v>134</v>
      </c>
      <c r="DT40" s="241">
        <f t="shared" si="632"/>
        <v>126</v>
      </c>
      <c r="DU40" s="241">
        <f t="shared" si="633"/>
        <v>0</v>
      </c>
      <c r="DV40" s="241">
        <f t="shared" si="634"/>
        <v>0</v>
      </c>
      <c r="DW40" s="242"/>
      <c r="DX40" s="241">
        <f t="shared" si="635"/>
        <v>0</v>
      </c>
      <c r="DY40" s="242"/>
      <c r="DZ40" s="241">
        <f t="shared" ref="DZ40:EA40" si="727">DZ141+DZ242+DZ343+DZ444</f>
        <v>0</v>
      </c>
      <c r="EA40" s="241">
        <f t="shared" si="727"/>
        <v>0</v>
      </c>
      <c r="EB40" s="241">
        <f t="shared" si="637"/>
        <v>0</v>
      </c>
      <c r="EC40" s="242">
        <v>0.23915411846270695</v>
      </c>
      <c r="ED40" s="243">
        <f t="shared" si="638"/>
        <v>0</v>
      </c>
      <c r="EE40" s="244">
        <f t="shared" si="639"/>
        <v>0</v>
      </c>
      <c r="EF40" s="236"/>
      <c r="EG40" s="238">
        <v>3.0</v>
      </c>
      <c r="EH40" s="239" t="s">
        <v>61</v>
      </c>
      <c r="EI40" s="240" t="s">
        <v>136</v>
      </c>
      <c r="EJ40" s="240" t="s">
        <v>134</v>
      </c>
      <c r="EK40" s="241">
        <f t="shared" si="640"/>
        <v>0</v>
      </c>
      <c r="EL40" s="241" t="str">
        <f t="shared" si="641"/>
        <v>#DIV/0!</v>
      </c>
      <c r="EM40" s="241">
        <f t="shared" si="642"/>
        <v>0</v>
      </c>
      <c r="EN40" s="242"/>
      <c r="EO40" s="241">
        <f t="shared" si="643"/>
        <v>0</v>
      </c>
      <c r="EP40" s="242"/>
      <c r="EQ40" s="241">
        <f t="shared" ref="EQ40:ER40" si="728">EQ141+EQ242+EQ343+EQ444</f>
        <v>0</v>
      </c>
      <c r="ER40" s="241">
        <f t="shared" si="728"/>
        <v>0</v>
      </c>
      <c r="ES40" s="241">
        <f t="shared" si="645"/>
        <v>0</v>
      </c>
      <c r="ET40" s="242">
        <v>0.23915411846270695</v>
      </c>
      <c r="EU40" s="243">
        <f t="shared" si="646"/>
        <v>0</v>
      </c>
      <c r="EV40" s="244">
        <f t="shared" si="647"/>
        <v>0</v>
      </c>
      <c r="EW40" s="236"/>
      <c r="EX40" s="238">
        <v>3.0</v>
      </c>
      <c r="EY40" s="239" t="s">
        <v>61</v>
      </c>
      <c r="EZ40" s="240" t="s">
        <v>136</v>
      </c>
      <c r="FA40" s="240" t="s">
        <v>134</v>
      </c>
      <c r="FB40" s="241">
        <f t="shared" si="648"/>
        <v>10</v>
      </c>
      <c r="FC40" s="241">
        <f t="shared" si="649"/>
        <v>0</v>
      </c>
      <c r="FD40" s="241">
        <f t="shared" si="650"/>
        <v>0</v>
      </c>
      <c r="FE40" s="242"/>
      <c r="FF40" s="241">
        <f t="shared" si="651"/>
        <v>0</v>
      </c>
      <c r="FG40" s="242"/>
      <c r="FH40" s="241">
        <f t="shared" ref="FH40:FI40" si="729">FH141+FH242+FH343+FH444</f>
        <v>0</v>
      </c>
      <c r="FI40" s="241">
        <f t="shared" si="729"/>
        <v>0</v>
      </c>
      <c r="FJ40" s="241">
        <f t="shared" si="653"/>
        <v>0</v>
      </c>
      <c r="FK40" s="242">
        <v>0.23915411846270695</v>
      </c>
      <c r="FL40" s="243">
        <f t="shared" si="654"/>
        <v>0</v>
      </c>
      <c r="FM40" s="244">
        <f t="shared" si="655"/>
        <v>0</v>
      </c>
      <c r="FN40" s="236"/>
      <c r="FO40" s="238">
        <v>3.0</v>
      </c>
      <c r="FP40" s="239" t="s">
        <v>61</v>
      </c>
      <c r="FQ40" s="240" t="s">
        <v>136</v>
      </c>
      <c r="FR40" s="240" t="s">
        <v>134</v>
      </c>
      <c r="FS40" s="241">
        <f t="shared" si="656"/>
        <v>60</v>
      </c>
      <c r="FT40" s="241">
        <f t="shared" si="657"/>
        <v>0</v>
      </c>
      <c r="FU40" s="241">
        <f t="shared" si="658"/>
        <v>0</v>
      </c>
      <c r="FV40" s="242"/>
      <c r="FW40" s="241">
        <f t="shared" si="659"/>
        <v>0</v>
      </c>
      <c r="FX40" s="242"/>
      <c r="FY40" s="241">
        <f t="shared" ref="FY40:FZ40" si="730">FY141+FY242+FY343+FY444</f>
        <v>0</v>
      </c>
      <c r="FZ40" s="241">
        <f t="shared" si="730"/>
        <v>0</v>
      </c>
      <c r="GA40" s="241">
        <f t="shared" si="661"/>
        <v>0</v>
      </c>
      <c r="GB40" s="242">
        <v>0.23915411846270695</v>
      </c>
      <c r="GC40" s="243">
        <f t="shared" si="662"/>
        <v>0</v>
      </c>
      <c r="GD40" s="244">
        <f t="shared" si="663"/>
        <v>0</v>
      </c>
      <c r="GE40" s="236"/>
      <c r="GF40" s="238">
        <v>3.0</v>
      </c>
      <c r="GG40" s="239" t="s">
        <v>61</v>
      </c>
      <c r="GH40" s="240" t="s">
        <v>136</v>
      </c>
      <c r="GI40" s="240" t="s">
        <v>134</v>
      </c>
      <c r="GJ40" s="241">
        <f t="shared" si="664"/>
        <v>0</v>
      </c>
      <c r="GK40" s="241" t="str">
        <f t="shared" si="665"/>
        <v>#DIV/0!</v>
      </c>
      <c r="GL40" s="241">
        <f t="shared" si="666"/>
        <v>0</v>
      </c>
      <c r="GM40" s="242"/>
      <c r="GN40" s="241">
        <f t="shared" si="667"/>
        <v>0</v>
      </c>
      <c r="GO40" s="242"/>
      <c r="GP40" s="241">
        <f t="shared" ref="GP40:GQ40" si="731">GP141+GP242+GP343+GP444</f>
        <v>0</v>
      </c>
      <c r="GQ40" s="241">
        <f t="shared" si="731"/>
        <v>0</v>
      </c>
      <c r="GR40" s="241">
        <f t="shared" si="669"/>
        <v>0</v>
      </c>
      <c r="GS40" s="242">
        <v>0.23915411846270695</v>
      </c>
      <c r="GT40" s="243">
        <f t="shared" si="670"/>
        <v>0</v>
      </c>
      <c r="GU40" s="244">
        <f t="shared" si="671"/>
        <v>0</v>
      </c>
      <c r="GV40" s="236"/>
      <c r="GW40" s="238">
        <v>3.0</v>
      </c>
      <c r="GX40" s="239" t="s">
        <v>61</v>
      </c>
      <c r="GY40" s="240" t="s">
        <v>136</v>
      </c>
      <c r="GZ40" s="240" t="s">
        <v>134</v>
      </c>
      <c r="HA40" s="241">
        <f t="shared" si="672"/>
        <v>13</v>
      </c>
      <c r="HB40" s="241">
        <f t="shared" si="673"/>
        <v>0</v>
      </c>
      <c r="HC40" s="241">
        <f t="shared" si="674"/>
        <v>0</v>
      </c>
      <c r="HD40" s="242"/>
      <c r="HE40" s="241">
        <f t="shared" si="675"/>
        <v>0</v>
      </c>
      <c r="HF40" s="242"/>
      <c r="HG40" s="241">
        <f t="shared" ref="HG40:HH40" si="732">HG141+HG242+HG343+HG444</f>
        <v>0</v>
      </c>
      <c r="HH40" s="241">
        <f t="shared" si="732"/>
        <v>0</v>
      </c>
      <c r="HI40" s="241">
        <f t="shared" si="677"/>
        <v>0</v>
      </c>
      <c r="HJ40" s="242">
        <v>0.23915411846270695</v>
      </c>
      <c r="HK40" s="243">
        <f t="shared" si="678"/>
        <v>0</v>
      </c>
      <c r="HL40" s="244">
        <f t="shared" si="679"/>
        <v>0</v>
      </c>
      <c r="HM40" s="236"/>
      <c r="HN40" s="238">
        <v>3.0</v>
      </c>
      <c r="HO40" s="239" t="s">
        <v>61</v>
      </c>
      <c r="HP40" s="240" t="s">
        <v>136</v>
      </c>
      <c r="HQ40" s="240" t="s">
        <v>134</v>
      </c>
      <c r="HR40" s="241">
        <f t="shared" si="680"/>
        <v>0</v>
      </c>
      <c r="HS40" s="241" t="str">
        <f t="shared" si="681"/>
        <v>#DIV/0!</v>
      </c>
      <c r="HT40" s="241">
        <f t="shared" si="682"/>
        <v>0</v>
      </c>
      <c r="HU40" s="242"/>
      <c r="HV40" s="241">
        <f t="shared" si="683"/>
        <v>0</v>
      </c>
      <c r="HW40" s="242"/>
      <c r="HX40" s="241">
        <f t="shared" ref="HX40:HY40" si="733">HX141+HX242+HX343+HX444</f>
        <v>0</v>
      </c>
      <c r="HY40" s="241">
        <f t="shared" si="733"/>
        <v>0</v>
      </c>
      <c r="HZ40" s="241">
        <f t="shared" si="685"/>
        <v>0</v>
      </c>
      <c r="IA40" s="242">
        <v>0.23915411846270695</v>
      </c>
      <c r="IB40" s="243">
        <f t="shared" si="686"/>
        <v>0</v>
      </c>
      <c r="IC40" s="244">
        <f t="shared" si="687"/>
        <v>0</v>
      </c>
      <c r="ID40" s="236"/>
      <c r="IE40" s="238">
        <v>3.0</v>
      </c>
      <c r="IF40" s="239" t="s">
        <v>61</v>
      </c>
      <c r="IG40" s="240" t="s">
        <v>136</v>
      </c>
      <c r="IH40" s="240" t="s">
        <v>134</v>
      </c>
      <c r="II40" s="241">
        <f t="shared" si="688"/>
        <v>0</v>
      </c>
      <c r="IJ40" s="241" t="str">
        <f t="shared" si="689"/>
        <v>#DIV/0!</v>
      </c>
      <c r="IK40" s="241">
        <f t="shared" si="690"/>
        <v>0</v>
      </c>
      <c r="IL40" s="242"/>
      <c r="IM40" s="241">
        <f t="shared" si="691"/>
        <v>0</v>
      </c>
      <c r="IN40" s="242"/>
      <c r="IO40" s="241">
        <f t="shared" ref="IO40:IP40" si="734">IO141+IO242+IO343+IO444</f>
        <v>0</v>
      </c>
      <c r="IP40" s="241">
        <f t="shared" si="734"/>
        <v>0</v>
      </c>
      <c r="IQ40" s="241">
        <f t="shared" si="693"/>
        <v>0</v>
      </c>
      <c r="IR40" s="242">
        <v>0.23915411846270695</v>
      </c>
      <c r="IS40" s="243">
        <f t="shared" si="694"/>
        <v>0</v>
      </c>
      <c r="IT40" s="244">
        <f t="shared" si="695"/>
        <v>0</v>
      </c>
      <c r="IU40" s="236"/>
      <c r="IV40" s="238">
        <v>3.0</v>
      </c>
      <c r="IW40" s="239" t="s">
        <v>61</v>
      </c>
      <c r="IX40" s="240" t="s">
        <v>136</v>
      </c>
      <c r="IY40" s="240" t="s">
        <v>134</v>
      </c>
      <c r="IZ40" s="241">
        <f t="shared" si="696"/>
        <v>0</v>
      </c>
      <c r="JA40" s="241" t="str">
        <f t="shared" si="697"/>
        <v>#DIV/0!</v>
      </c>
      <c r="JB40" s="241">
        <f t="shared" si="698"/>
        <v>0</v>
      </c>
      <c r="JC40" s="242"/>
      <c r="JD40" s="241">
        <f t="shared" si="699"/>
        <v>0</v>
      </c>
      <c r="JE40" s="242"/>
      <c r="JF40" s="241">
        <f t="shared" ref="JF40:JG40" si="735">JF141+JF242+JF343+JF444</f>
        <v>0</v>
      </c>
      <c r="JG40" s="241">
        <f t="shared" si="735"/>
        <v>0</v>
      </c>
      <c r="JH40" s="241">
        <f t="shared" si="701"/>
        <v>0</v>
      </c>
      <c r="JI40" s="242">
        <v>0.23915411846270695</v>
      </c>
      <c r="JJ40" s="243">
        <f t="shared" si="702"/>
        <v>0</v>
      </c>
      <c r="JK40" s="244">
        <f t="shared" si="703"/>
        <v>0</v>
      </c>
      <c r="JL40" s="236"/>
      <c r="JM40" s="238">
        <v>3.0</v>
      </c>
      <c r="JN40" s="239" t="s">
        <v>61</v>
      </c>
      <c r="JO40" s="240" t="s">
        <v>136</v>
      </c>
      <c r="JP40" s="240" t="s">
        <v>134</v>
      </c>
      <c r="JQ40" s="241">
        <f t="shared" si="704"/>
        <v>0</v>
      </c>
      <c r="JR40" s="241" t="str">
        <f t="shared" si="705"/>
        <v>#DIV/0!</v>
      </c>
      <c r="JS40" s="241">
        <f t="shared" si="706"/>
        <v>0</v>
      </c>
      <c r="JT40" s="242"/>
      <c r="JU40" s="241">
        <f t="shared" si="707"/>
        <v>0</v>
      </c>
      <c r="JV40" s="242"/>
      <c r="JW40" s="241">
        <f t="shared" ref="JW40:JX40" si="736">JW141+JW242+JW343+JW444</f>
        <v>0</v>
      </c>
      <c r="JX40" s="241">
        <f t="shared" si="736"/>
        <v>0</v>
      </c>
      <c r="JY40" s="241">
        <f t="shared" si="709"/>
        <v>0</v>
      </c>
      <c r="JZ40" s="242">
        <v>0.23915411846270695</v>
      </c>
      <c r="KA40" s="243">
        <f t="shared" si="710"/>
        <v>0</v>
      </c>
      <c r="KB40" s="244">
        <f t="shared" si="711"/>
        <v>0</v>
      </c>
      <c r="KC40" s="236"/>
      <c r="KD40" s="238">
        <v>3.0</v>
      </c>
      <c r="KE40" s="239" t="s">
        <v>61</v>
      </c>
      <c r="KF40" s="240" t="s">
        <v>136</v>
      </c>
      <c r="KG40" s="240" t="s">
        <v>134</v>
      </c>
      <c r="KH40" s="241">
        <f t="shared" si="712"/>
        <v>0</v>
      </c>
      <c r="KI40" s="241" t="str">
        <f t="shared" si="713"/>
        <v>#DIV/0!</v>
      </c>
      <c r="KJ40" s="241">
        <f t="shared" si="714"/>
        <v>0</v>
      </c>
      <c r="KK40" s="242"/>
      <c r="KL40" s="241">
        <f t="shared" si="715"/>
        <v>0</v>
      </c>
      <c r="KM40" s="242"/>
      <c r="KN40" s="241">
        <f t="shared" ref="KN40:KO40" si="737">KN141+KN242+KN343+KN444</f>
        <v>0</v>
      </c>
      <c r="KO40" s="241">
        <f t="shared" si="737"/>
        <v>0</v>
      </c>
      <c r="KP40" s="241">
        <f t="shared" si="717"/>
        <v>0</v>
      </c>
      <c r="KQ40" s="242">
        <v>0.23915411846270695</v>
      </c>
      <c r="KR40" s="243">
        <f t="shared" si="718"/>
        <v>0</v>
      </c>
      <c r="KS40" s="244">
        <f t="shared" si="719"/>
        <v>0</v>
      </c>
      <c r="KT40" s="236"/>
      <c r="KU40" s="237"/>
    </row>
    <row r="41" ht="15.75" customHeight="1">
      <c r="A41" s="238">
        <v>4.0</v>
      </c>
      <c r="B41" s="239" t="s">
        <v>143</v>
      </c>
      <c r="C41" s="240" t="s">
        <v>136</v>
      </c>
      <c r="D41" s="240" t="s">
        <v>134</v>
      </c>
      <c r="E41" s="241">
        <f t="shared" si="576"/>
        <v>0</v>
      </c>
      <c r="F41" s="241" t="str">
        <f t="shared" si="577"/>
        <v>#DIV/0!</v>
      </c>
      <c r="G41" s="241">
        <f t="shared" si="578"/>
        <v>0</v>
      </c>
      <c r="H41" s="242"/>
      <c r="I41" s="241">
        <f t="shared" si="579"/>
        <v>0</v>
      </c>
      <c r="J41" s="242"/>
      <c r="K41" s="241">
        <f t="shared" ref="K41:L41" si="738">K142+K243+K344+K445</f>
        <v>0</v>
      </c>
      <c r="L41" s="241">
        <f t="shared" si="738"/>
        <v>0</v>
      </c>
      <c r="M41" s="241">
        <f t="shared" si="581"/>
        <v>0</v>
      </c>
      <c r="N41" s="242">
        <v>0.23915411846270695</v>
      </c>
      <c r="O41" s="243">
        <f t="shared" si="582"/>
        <v>0</v>
      </c>
      <c r="P41" s="244">
        <f t="shared" si="583"/>
        <v>0</v>
      </c>
      <c r="Q41" s="236"/>
      <c r="R41" s="238">
        <v>4.0</v>
      </c>
      <c r="S41" s="239" t="s">
        <v>143</v>
      </c>
      <c r="T41" s="240" t="s">
        <v>136</v>
      </c>
      <c r="U41" s="240" t="s">
        <v>134</v>
      </c>
      <c r="V41" s="241">
        <f t="shared" si="584"/>
        <v>0</v>
      </c>
      <c r="W41" s="241" t="str">
        <f t="shared" si="585"/>
        <v>#DIV/0!</v>
      </c>
      <c r="X41" s="241">
        <f t="shared" si="586"/>
        <v>0</v>
      </c>
      <c r="Y41" s="242"/>
      <c r="Z41" s="241">
        <f t="shared" si="587"/>
        <v>0</v>
      </c>
      <c r="AA41" s="242"/>
      <c r="AB41" s="241">
        <f t="shared" ref="AB41:AC41" si="739">AB142+AB243+AB344+AB445</f>
        <v>0</v>
      </c>
      <c r="AC41" s="241">
        <f t="shared" si="739"/>
        <v>0</v>
      </c>
      <c r="AD41" s="241">
        <f t="shared" si="589"/>
        <v>0</v>
      </c>
      <c r="AE41" s="242">
        <v>0.23915411846270695</v>
      </c>
      <c r="AF41" s="243">
        <f t="shared" si="590"/>
        <v>0</v>
      </c>
      <c r="AG41" s="244">
        <f t="shared" si="591"/>
        <v>0</v>
      </c>
      <c r="AH41" s="236"/>
      <c r="AI41" s="238">
        <v>4.0</v>
      </c>
      <c r="AJ41" s="239" t="s">
        <v>143</v>
      </c>
      <c r="AK41" s="240" t="s">
        <v>136</v>
      </c>
      <c r="AL41" s="240" t="s">
        <v>134</v>
      </c>
      <c r="AM41" s="241">
        <f t="shared" si="592"/>
        <v>0</v>
      </c>
      <c r="AN41" s="241" t="str">
        <f t="shared" si="593"/>
        <v>#DIV/0!</v>
      </c>
      <c r="AO41" s="241">
        <f t="shared" si="594"/>
        <v>0</v>
      </c>
      <c r="AP41" s="242"/>
      <c r="AQ41" s="241">
        <f t="shared" si="595"/>
        <v>0</v>
      </c>
      <c r="AR41" s="242"/>
      <c r="AS41" s="241">
        <f t="shared" ref="AS41:AT41" si="740">AS142+AS243+AS344+AS445</f>
        <v>0</v>
      </c>
      <c r="AT41" s="241">
        <f t="shared" si="740"/>
        <v>0</v>
      </c>
      <c r="AU41" s="241">
        <f t="shared" si="597"/>
        <v>0</v>
      </c>
      <c r="AV41" s="242">
        <v>0.23915411846270695</v>
      </c>
      <c r="AW41" s="243">
        <f t="shared" si="598"/>
        <v>0</v>
      </c>
      <c r="AX41" s="244">
        <f t="shared" si="599"/>
        <v>0</v>
      </c>
      <c r="AY41" s="236"/>
      <c r="AZ41" s="238">
        <v>4.0</v>
      </c>
      <c r="BA41" s="239" t="s">
        <v>143</v>
      </c>
      <c r="BB41" s="240" t="s">
        <v>136</v>
      </c>
      <c r="BC41" s="240" t="s">
        <v>134</v>
      </c>
      <c r="BD41" s="241">
        <f t="shared" si="600"/>
        <v>0</v>
      </c>
      <c r="BE41" s="241" t="str">
        <f t="shared" si="601"/>
        <v>#DIV/0!</v>
      </c>
      <c r="BF41" s="241">
        <f t="shared" si="602"/>
        <v>0</v>
      </c>
      <c r="BG41" s="242"/>
      <c r="BH41" s="241">
        <f t="shared" si="603"/>
        <v>0</v>
      </c>
      <c r="BI41" s="242"/>
      <c r="BJ41" s="241">
        <f t="shared" ref="BJ41:BK41" si="741">BJ142+BJ243+BJ344+BJ445</f>
        <v>0</v>
      </c>
      <c r="BK41" s="241">
        <f t="shared" si="741"/>
        <v>0</v>
      </c>
      <c r="BL41" s="241">
        <f t="shared" si="605"/>
        <v>0</v>
      </c>
      <c r="BM41" s="242">
        <v>0.23915411846270695</v>
      </c>
      <c r="BN41" s="243">
        <f t="shared" si="606"/>
        <v>0</v>
      </c>
      <c r="BO41" s="244">
        <f t="shared" si="607"/>
        <v>0</v>
      </c>
      <c r="BP41" s="236"/>
      <c r="BQ41" s="238">
        <v>4.0</v>
      </c>
      <c r="BR41" s="239" t="s">
        <v>143</v>
      </c>
      <c r="BS41" s="240" t="s">
        <v>136</v>
      </c>
      <c r="BT41" s="240" t="s">
        <v>134</v>
      </c>
      <c r="BU41" s="241">
        <f t="shared" si="608"/>
        <v>0</v>
      </c>
      <c r="BV41" s="241" t="str">
        <f t="shared" si="609"/>
        <v>#DIV/0!</v>
      </c>
      <c r="BW41" s="241">
        <f t="shared" si="610"/>
        <v>0</v>
      </c>
      <c r="BX41" s="242"/>
      <c r="BY41" s="241">
        <f t="shared" si="611"/>
        <v>0</v>
      </c>
      <c r="BZ41" s="242"/>
      <c r="CA41" s="241">
        <f t="shared" ref="CA41:CB41" si="742">CA142+CA243+CA344+CA445</f>
        <v>0</v>
      </c>
      <c r="CB41" s="241">
        <f t="shared" si="742"/>
        <v>0</v>
      </c>
      <c r="CC41" s="241">
        <f t="shared" si="613"/>
        <v>0</v>
      </c>
      <c r="CD41" s="242">
        <v>0.23915411846270695</v>
      </c>
      <c r="CE41" s="243">
        <f t="shared" si="614"/>
        <v>0</v>
      </c>
      <c r="CF41" s="244">
        <f t="shared" si="615"/>
        <v>0</v>
      </c>
      <c r="CG41" s="236"/>
      <c r="CH41" s="238">
        <v>4.0</v>
      </c>
      <c r="CI41" s="239" t="s">
        <v>143</v>
      </c>
      <c r="CJ41" s="240" t="s">
        <v>136</v>
      </c>
      <c r="CK41" s="240" t="s">
        <v>134</v>
      </c>
      <c r="CL41" s="241">
        <f t="shared" si="616"/>
        <v>0</v>
      </c>
      <c r="CM41" s="241" t="str">
        <f t="shared" si="617"/>
        <v>#DIV/0!</v>
      </c>
      <c r="CN41" s="241">
        <f t="shared" si="618"/>
        <v>0</v>
      </c>
      <c r="CO41" s="242"/>
      <c r="CP41" s="241">
        <f t="shared" si="619"/>
        <v>0</v>
      </c>
      <c r="CQ41" s="242"/>
      <c r="CR41" s="241">
        <f t="shared" ref="CR41:CS41" si="743">CR142+CR243+CR344+CR445</f>
        <v>0</v>
      </c>
      <c r="CS41" s="241">
        <f t="shared" si="743"/>
        <v>0</v>
      </c>
      <c r="CT41" s="241">
        <f t="shared" si="621"/>
        <v>0</v>
      </c>
      <c r="CU41" s="242">
        <v>0.23915411846270695</v>
      </c>
      <c r="CV41" s="243">
        <f t="shared" si="622"/>
        <v>0</v>
      </c>
      <c r="CW41" s="244">
        <f t="shared" si="623"/>
        <v>0</v>
      </c>
      <c r="CX41" s="236"/>
      <c r="CY41" s="238">
        <v>4.0</v>
      </c>
      <c r="CZ41" s="239" t="s">
        <v>143</v>
      </c>
      <c r="DA41" s="240" t="s">
        <v>136</v>
      </c>
      <c r="DB41" s="240" t="s">
        <v>134</v>
      </c>
      <c r="DC41" s="241">
        <f t="shared" si="624"/>
        <v>0</v>
      </c>
      <c r="DD41" s="241" t="str">
        <f t="shared" si="625"/>
        <v>#DIV/0!</v>
      </c>
      <c r="DE41" s="241">
        <f t="shared" si="626"/>
        <v>0</v>
      </c>
      <c r="DF41" s="242"/>
      <c r="DG41" s="241">
        <f t="shared" si="627"/>
        <v>0</v>
      </c>
      <c r="DH41" s="242"/>
      <c r="DI41" s="241">
        <f t="shared" ref="DI41:DJ41" si="744">DI142+DI243+DI344+DI445</f>
        <v>0</v>
      </c>
      <c r="DJ41" s="241">
        <f t="shared" si="744"/>
        <v>0</v>
      </c>
      <c r="DK41" s="241">
        <f t="shared" si="629"/>
        <v>0</v>
      </c>
      <c r="DL41" s="242">
        <v>0.23915411846270695</v>
      </c>
      <c r="DM41" s="243">
        <f t="shared" si="630"/>
        <v>0</v>
      </c>
      <c r="DN41" s="244">
        <f t="shared" si="631"/>
        <v>0</v>
      </c>
      <c r="DO41" s="236"/>
      <c r="DP41" s="238">
        <v>4.0</v>
      </c>
      <c r="DQ41" s="239" t="s">
        <v>143</v>
      </c>
      <c r="DR41" s="240" t="s">
        <v>136</v>
      </c>
      <c r="DS41" s="240" t="s">
        <v>134</v>
      </c>
      <c r="DT41" s="241">
        <f t="shared" si="632"/>
        <v>0</v>
      </c>
      <c r="DU41" s="241" t="str">
        <f t="shared" si="633"/>
        <v>#DIV/0!</v>
      </c>
      <c r="DV41" s="241">
        <f t="shared" si="634"/>
        <v>0</v>
      </c>
      <c r="DW41" s="242"/>
      <c r="DX41" s="241">
        <f t="shared" si="635"/>
        <v>0</v>
      </c>
      <c r="DY41" s="242"/>
      <c r="DZ41" s="241">
        <f t="shared" ref="DZ41:EA41" si="745">DZ142+DZ243+DZ344+DZ445</f>
        <v>0</v>
      </c>
      <c r="EA41" s="241">
        <f t="shared" si="745"/>
        <v>0</v>
      </c>
      <c r="EB41" s="241">
        <f t="shared" si="637"/>
        <v>0</v>
      </c>
      <c r="EC41" s="242">
        <v>0.23915411846270695</v>
      </c>
      <c r="ED41" s="243">
        <f t="shared" si="638"/>
        <v>0</v>
      </c>
      <c r="EE41" s="244">
        <f t="shared" si="639"/>
        <v>0</v>
      </c>
      <c r="EF41" s="236"/>
      <c r="EG41" s="238">
        <v>4.0</v>
      </c>
      <c r="EH41" s="239" t="s">
        <v>143</v>
      </c>
      <c r="EI41" s="240" t="s">
        <v>136</v>
      </c>
      <c r="EJ41" s="240" t="s">
        <v>134</v>
      </c>
      <c r="EK41" s="241">
        <f t="shared" si="640"/>
        <v>0</v>
      </c>
      <c r="EL41" s="241" t="str">
        <f t="shared" si="641"/>
        <v>#DIV/0!</v>
      </c>
      <c r="EM41" s="241">
        <f t="shared" si="642"/>
        <v>0</v>
      </c>
      <c r="EN41" s="242"/>
      <c r="EO41" s="241">
        <f t="shared" si="643"/>
        <v>0</v>
      </c>
      <c r="EP41" s="242"/>
      <c r="EQ41" s="241">
        <f t="shared" ref="EQ41:ER41" si="746">EQ142+EQ243+EQ344+EQ445</f>
        <v>0</v>
      </c>
      <c r="ER41" s="241">
        <f t="shared" si="746"/>
        <v>0</v>
      </c>
      <c r="ES41" s="241">
        <f t="shared" si="645"/>
        <v>0</v>
      </c>
      <c r="ET41" s="242">
        <v>0.23915411846270695</v>
      </c>
      <c r="EU41" s="243">
        <f t="shared" si="646"/>
        <v>0</v>
      </c>
      <c r="EV41" s="244">
        <f t="shared" si="647"/>
        <v>0</v>
      </c>
      <c r="EW41" s="236"/>
      <c r="EX41" s="238">
        <v>4.0</v>
      </c>
      <c r="EY41" s="239" t="s">
        <v>143</v>
      </c>
      <c r="EZ41" s="240" t="s">
        <v>136</v>
      </c>
      <c r="FA41" s="240" t="s">
        <v>134</v>
      </c>
      <c r="FB41" s="241">
        <f t="shared" si="648"/>
        <v>0</v>
      </c>
      <c r="FC41" s="241" t="str">
        <f t="shared" si="649"/>
        <v>#DIV/0!</v>
      </c>
      <c r="FD41" s="241">
        <f t="shared" si="650"/>
        <v>0</v>
      </c>
      <c r="FE41" s="242"/>
      <c r="FF41" s="241">
        <f t="shared" si="651"/>
        <v>0</v>
      </c>
      <c r="FG41" s="242"/>
      <c r="FH41" s="241">
        <f t="shared" ref="FH41:FI41" si="747">FH142+FH243+FH344+FH445</f>
        <v>0</v>
      </c>
      <c r="FI41" s="241">
        <f t="shared" si="747"/>
        <v>0</v>
      </c>
      <c r="FJ41" s="241">
        <f t="shared" si="653"/>
        <v>0</v>
      </c>
      <c r="FK41" s="242">
        <v>0.23915411846270695</v>
      </c>
      <c r="FL41" s="243">
        <f t="shared" si="654"/>
        <v>0</v>
      </c>
      <c r="FM41" s="244">
        <f t="shared" si="655"/>
        <v>0</v>
      </c>
      <c r="FN41" s="236"/>
      <c r="FO41" s="238">
        <v>4.0</v>
      </c>
      <c r="FP41" s="239" t="s">
        <v>143</v>
      </c>
      <c r="FQ41" s="240" t="s">
        <v>136</v>
      </c>
      <c r="FR41" s="240" t="s">
        <v>134</v>
      </c>
      <c r="FS41" s="241">
        <f t="shared" si="656"/>
        <v>0</v>
      </c>
      <c r="FT41" s="241" t="str">
        <f t="shared" si="657"/>
        <v>#DIV/0!</v>
      </c>
      <c r="FU41" s="241">
        <f t="shared" si="658"/>
        <v>0</v>
      </c>
      <c r="FV41" s="242"/>
      <c r="FW41" s="241">
        <f t="shared" si="659"/>
        <v>0</v>
      </c>
      <c r="FX41" s="242"/>
      <c r="FY41" s="241">
        <f t="shared" ref="FY41:FZ41" si="748">FY142+FY243+FY344+FY445</f>
        <v>0</v>
      </c>
      <c r="FZ41" s="241">
        <f t="shared" si="748"/>
        <v>0</v>
      </c>
      <c r="GA41" s="241">
        <f t="shared" si="661"/>
        <v>0</v>
      </c>
      <c r="GB41" s="242">
        <v>0.23915411846270695</v>
      </c>
      <c r="GC41" s="243">
        <f t="shared" si="662"/>
        <v>0</v>
      </c>
      <c r="GD41" s="244">
        <f t="shared" si="663"/>
        <v>0</v>
      </c>
      <c r="GE41" s="236"/>
      <c r="GF41" s="238">
        <v>4.0</v>
      </c>
      <c r="GG41" s="239" t="s">
        <v>143</v>
      </c>
      <c r="GH41" s="240" t="s">
        <v>136</v>
      </c>
      <c r="GI41" s="240" t="s">
        <v>134</v>
      </c>
      <c r="GJ41" s="241">
        <f t="shared" si="664"/>
        <v>0</v>
      </c>
      <c r="GK41" s="241" t="str">
        <f t="shared" si="665"/>
        <v>#DIV/0!</v>
      </c>
      <c r="GL41" s="241">
        <f t="shared" si="666"/>
        <v>0</v>
      </c>
      <c r="GM41" s="242"/>
      <c r="GN41" s="241">
        <f t="shared" si="667"/>
        <v>0</v>
      </c>
      <c r="GO41" s="242"/>
      <c r="GP41" s="241">
        <f t="shared" ref="GP41:GQ41" si="749">GP142+GP243+GP344+GP445</f>
        <v>0</v>
      </c>
      <c r="GQ41" s="241">
        <f t="shared" si="749"/>
        <v>0</v>
      </c>
      <c r="GR41" s="241">
        <f t="shared" si="669"/>
        <v>0</v>
      </c>
      <c r="GS41" s="242">
        <v>0.23915411846270695</v>
      </c>
      <c r="GT41" s="243">
        <f t="shared" si="670"/>
        <v>0</v>
      </c>
      <c r="GU41" s="244">
        <f t="shared" si="671"/>
        <v>0</v>
      </c>
      <c r="GV41" s="236"/>
      <c r="GW41" s="238">
        <v>4.0</v>
      </c>
      <c r="GX41" s="239" t="s">
        <v>143</v>
      </c>
      <c r="GY41" s="240" t="s">
        <v>136</v>
      </c>
      <c r="GZ41" s="240" t="s">
        <v>134</v>
      </c>
      <c r="HA41" s="241">
        <f t="shared" si="672"/>
        <v>0</v>
      </c>
      <c r="HB41" s="241" t="str">
        <f t="shared" si="673"/>
        <v>#DIV/0!</v>
      </c>
      <c r="HC41" s="241">
        <f t="shared" si="674"/>
        <v>0</v>
      </c>
      <c r="HD41" s="242"/>
      <c r="HE41" s="241">
        <f t="shared" si="675"/>
        <v>0</v>
      </c>
      <c r="HF41" s="242"/>
      <c r="HG41" s="241">
        <f t="shared" ref="HG41:HH41" si="750">HG142+HG243+HG344+HG445</f>
        <v>0</v>
      </c>
      <c r="HH41" s="241">
        <f t="shared" si="750"/>
        <v>0</v>
      </c>
      <c r="HI41" s="241">
        <f t="shared" si="677"/>
        <v>0</v>
      </c>
      <c r="HJ41" s="242">
        <v>0.23915411846270695</v>
      </c>
      <c r="HK41" s="243">
        <f t="shared" si="678"/>
        <v>0</v>
      </c>
      <c r="HL41" s="244">
        <f t="shared" si="679"/>
        <v>0</v>
      </c>
      <c r="HM41" s="236"/>
      <c r="HN41" s="238">
        <v>4.0</v>
      </c>
      <c r="HO41" s="239" t="s">
        <v>143</v>
      </c>
      <c r="HP41" s="240" t="s">
        <v>136</v>
      </c>
      <c r="HQ41" s="240" t="s">
        <v>134</v>
      </c>
      <c r="HR41" s="241">
        <f t="shared" si="680"/>
        <v>0</v>
      </c>
      <c r="HS41" s="241" t="str">
        <f t="shared" si="681"/>
        <v>#DIV/0!</v>
      </c>
      <c r="HT41" s="241">
        <f t="shared" si="682"/>
        <v>0</v>
      </c>
      <c r="HU41" s="242"/>
      <c r="HV41" s="241">
        <f t="shared" si="683"/>
        <v>0</v>
      </c>
      <c r="HW41" s="242"/>
      <c r="HX41" s="241">
        <f t="shared" ref="HX41:HY41" si="751">HX142+HX243+HX344+HX445</f>
        <v>0</v>
      </c>
      <c r="HY41" s="241">
        <f t="shared" si="751"/>
        <v>0</v>
      </c>
      <c r="HZ41" s="241">
        <f t="shared" si="685"/>
        <v>0</v>
      </c>
      <c r="IA41" s="242">
        <v>0.23915411846270695</v>
      </c>
      <c r="IB41" s="243">
        <f t="shared" si="686"/>
        <v>0</v>
      </c>
      <c r="IC41" s="244">
        <f t="shared" si="687"/>
        <v>0</v>
      </c>
      <c r="ID41" s="236"/>
      <c r="IE41" s="238">
        <v>4.0</v>
      </c>
      <c r="IF41" s="239" t="s">
        <v>143</v>
      </c>
      <c r="IG41" s="240" t="s">
        <v>136</v>
      </c>
      <c r="IH41" s="240" t="s">
        <v>134</v>
      </c>
      <c r="II41" s="241">
        <f t="shared" si="688"/>
        <v>0</v>
      </c>
      <c r="IJ41" s="241" t="str">
        <f t="shared" si="689"/>
        <v>#DIV/0!</v>
      </c>
      <c r="IK41" s="241">
        <f t="shared" si="690"/>
        <v>0</v>
      </c>
      <c r="IL41" s="242"/>
      <c r="IM41" s="241">
        <f t="shared" si="691"/>
        <v>0</v>
      </c>
      <c r="IN41" s="242"/>
      <c r="IO41" s="241">
        <f t="shared" ref="IO41:IP41" si="752">IO142+IO243+IO344+IO445</f>
        <v>0</v>
      </c>
      <c r="IP41" s="241">
        <f t="shared" si="752"/>
        <v>0</v>
      </c>
      <c r="IQ41" s="241">
        <f t="shared" si="693"/>
        <v>0</v>
      </c>
      <c r="IR41" s="242">
        <v>0.23915411846270695</v>
      </c>
      <c r="IS41" s="243">
        <f t="shared" si="694"/>
        <v>0</v>
      </c>
      <c r="IT41" s="244">
        <f t="shared" si="695"/>
        <v>0</v>
      </c>
      <c r="IU41" s="236"/>
      <c r="IV41" s="238">
        <v>4.0</v>
      </c>
      <c r="IW41" s="239" t="s">
        <v>143</v>
      </c>
      <c r="IX41" s="240" t="s">
        <v>136</v>
      </c>
      <c r="IY41" s="240" t="s">
        <v>134</v>
      </c>
      <c r="IZ41" s="241">
        <f t="shared" si="696"/>
        <v>0</v>
      </c>
      <c r="JA41" s="241" t="str">
        <f t="shared" si="697"/>
        <v>#DIV/0!</v>
      </c>
      <c r="JB41" s="241">
        <f t="shared" si="698"/>
        <v>0</v>
      </c>
      <c r="JC41" s="242"/>
      <c r="JD41" s="241">
        <f t="shared" si="699"/>
        <v>0</v>
      </c>
      <c r="JE41" s="242"/>
      <c r="JF41" s="241">
        <f t="shared" ref="JF41:JG41" si="753">JF142+JF243+JF344+JF445</f>
        <v>0</v>
      </c>
      <c r="JG41" s="241">
        <f t="shared" si="753"/>
        <v>0</v>
      </c>
      <c r="JH41" s="241">
        <f t="shared" si="701"/>
        <v>0</v>
      </c>
      <c r="JI41" s="242">
        <v>0.23915411846270695</v>
      </c>
      <c r="JJ41" s="243">
        <f t="shared" si="702"/>
        <v>0</v>
      </c>
      <c r="JK41" s="244">
        <f t="shared" si="703"/>
        <v>0</v>
      </c>
      <c r="JL41" s="236"/>
      <c r="JM41" s="238">
        <v>4.0</v>
      </c>
      <c r="JN41" s="239" t="s">
        <v>143</v>
      </c>
      <c r="JO41" s="240" t="s">
        <v>136</v>
      </c>
      <c r="JP41" s="240" t="s">
        <v>134</v>
      </c>
      <c r="JQ41" s="241">
        <f t="shared" si="704"/>
        <v>0</v>
      </c>
      <c r="JR41" s="241" t="str">
        <f t="shared" si="705"/>
        <v>#DIV/0!</v>
      </c>
      <c r="JS41" s="241">
        <f t="shared" si="706"/>
        <v>0</v>
      </c>
      <c r="JT41" s="242"/>
      <c r="JU41" s="241">
        <f t="shared" si="707"/>
        <v>0</v>
      </c>
      <c r="JV41" s="242"/>
      <c r="JW41" s="241">
        <f t="shared" ref="JW41:JX41" si="754">JW142+JW243+JW344+JW445</f>
        <v>0</v>
      </c>
      <c r="JX41" s="241">
        <f t="shared" si="754"/>
        <v>0</v>
      </c>
      <c r="JY41" s="241">
        <f t="shared" si="709"/>
        <v>0</v>
      </c>
      <c r="JZ41" s="242">
        <v>0.23915411846270695</v>
      </c>
      <c r="KA41" s="243">
        <f t="shared" si="710"/>
        <v>0</v>
      </c>
      <c r="KB41" s="244">
        <f t="shared" si="711"/>
        <v>0</v>
      </c>
      <c r="KC41" s="236"/>
      <c r="KD41" s="238">
        <v>4.0</v>
      </c>
      <c r="KE41" s="239" t="s">
        <v>143</v>
      </c>
      <c r="KF41" s="240" t="s">
        <v>136</v>
      </c>
      <c r="KG41" s="240" t="s">
        <v>134</v>
      </c>
      <c r="KH41" s="241">
        <f t="shared" si="712"/>
        <v>0</v>
      </c>
      <c r="KI41" s="241" t="str">
        <f t="shared" si="713"/>
        <v>#DIV/0!</v>
      </c>
      <c r="KJ41" s="241">
        <f t="shared" si="714"/>
        <v>0</v>
      </c>
      <c r="KK41" s="242"/>
      <c r="KL41" s="241">
        <f t="shared" si="715"/>
        <v>0</v>
      </c>
      <c r="KM41" s="242"/>
      <c r="KN41" s="241">
        <f t="shared" ref="KN41:KO41" si="755">KN142+KN243+KN344+KN445</f>
        <v>0</v>
      </c>
      <c r="KO41" s="241">
        <f t="shared" si="755"/>
        <v>0</v>
      </c>
      <c r="KP41" s="241">
        <f t="shared" si="717"/>
        <v>0</v>
      </c>
      <c r="KQ41" s="242">
        <v>0.23915411846270695</v>
      </c>
      <c r="KR41" s="243">
        <f t="shared" si="718"/>
        <v>0</v>
      </c>
      <c r="KS41" s="244">
        <f t="shared" si="719"/>
        <v>0</v>
      </c>
      <c r="KT41" s="236"/>
      <c r="KU41" s="237"/>
    </row>
    <row r="42" ht="15.75" customHeight="1">
      <c r="A42" s="238">
        <v>5.0</v>
      </c>
      <c r="B42" s="239" t="s">
        <v>144</v>
      </c>
      <c r="C42" s="240" t="s">
        <v>132</v>
      </c>
      <c r="D42" s="240" t="s">
        <v>132</v>
      </c>
      <c r="E42" s="241">
        <f t="shared" si="576"/>
        <v>0</v>
      </c>
      <c r="F42" s="241" t="str">
        <f t="shared" si="577"/>
        <v>#DIV/0!</v>
      </c>
      <c r="G42" s="241">
        <f t="shared" si="578"/>
        <v>0</v>
      </c>
      <c r="H42" s="242"/>
      <c r="I42" s="241">
        <f t="shared" si="579"/>
        <v>0</v>
      </c>
      <c r="J42" s="242"/>
      <c r="K42" s="241">
        <f t="shared" ref="K42:L42" si="756">K143+K244+K345+K446</f>
        <v>0</v>
      </c>
      <c r="L42" s="241">
        <f t="shared" si="756"/>
        <v>0</v>
      </c>
      <c r="M42" s="241">
        <f t="shared" si="581"/>
        <v>0</v>
      </c>
      <c r="N42" s="242">
        <v>0.23915411846270695</v>
      </c>
      <c r="O42" s="243">
        <f t="shared" si="582"/>
        <v>0</v>
      </c>
      <c r="P42" s="244">
        <f t="shared" si="583"/>
        <v>0</v>
      </c>
      <c r="Q42" s="236"/>
      <c r="R42" s="238">
        <v>5.0</v>
      </c>
      <c r="S42" s="239" t="s">
        <v>144</v>
      </c>
      <c r="T42" s="240" t="s">
        <v>132</v>
      </c>
      <c r="U42" s="240" t="s">
        <v>132</v>
      </c>
      <c r="V42" s="241">
        <f t="shared" si="584"/>
        <v>0</v>
      </c>
      <c r="W42" s="241" t="str">
        <f t="shared" si="585"/>
        <v>#DIV/0!</v>
      </c>
      <c r="X42" s="241">
        <f t="shared" si="586"/>
        <v>0</v>
      </c>
      <c r="Y42" s="242"/>
      <c r="Z42" s="241">
        <f t="shared" si="587"/>
        <v>0</v>
      </c>
      <c r="AA42" s="242"/>
      <c r="AB42" s="241">
        <f t="shared" ref="AB42:AC42" si="757">AB143+AB244+AB345+AB446</f>
        <v>0</v>
      </c>
      <c r="AC42" s="241">
        <f t="shared" si="757"/>
        <v>0</v>
      </c>
      <c r="AD42" s="241">
        <f t="shared" si="589"/>
        <v>0</v>
      </c>
      <c r="AE42" s="242">
        <v>0.23915411846270695</v>
      </c>
      <c r="AF42" s="243">
        <f t="shared" si="590"/>
        <v>0</v>
      </c>
      <c r="AG42" s="244">
        <f t="shared" si="591"/>
        <v>0</v>
      </c>
      <c r="AH42" s="236"/>
      <c r="AI42" s="238">
        <v>5.0</v>
      </c>
      <c r="AJ42" s="239" t="s">
        <v>144</v>
      </c>
      <c r="AK42" s="240" t="s">
        <v>132</v>
      </c>
      <c r="AL42" s="240" t="s">
        <v>132</v>
      </c>
      <c r="AM42" s="241">
        <f t="shared" si="592"/>
        <v>0</v>
      </c>
      <c r="AN42" s="241" t="str">
        <f t="shared" si="593"/>
        <v>#DIV/0!</v>
      </c>
      <c r="AO42" s="241">
        <f t="shared" si="594"/>
        <v>0</v>
      </c>
      <c r="AP42" s="242"/>
      <c r="AQ42" s="241">
        <f t="shared" si="595"/>
        <v>0</v>
      </c>
      <c r="AR42" s="242"/>
      <c r="AS42" s="241">
        <f t="shared" ref="AS42:AT42" si="758">AS143+AS244+AS345+AS446</f>
        <v>0</v>
      </c>
      <c r="AT42" s="241">
        <f t="shared" si="758"/>
        <v>0</v>
      </c>
      <c r="AU42" s="241">
        <f t="shared" si="597"/>
        <v>0</v>
      </c>
      <c r="AV42" s="242">
        <v>0.23915411846270695</v>
      </c>
      <c r="AW42" s="243">
        <f t="shared" si="598"/>
        <v>0</v>
      </c>
      <c r="AX42" s="244">
        <f t="shared" si="599"/>
        <v>0</v>
      </c>
      <c r="AY42" s="236"/>
      <c r="AZ42" s="238">
        <v>5.0</v>
      </c>
      <c r="BA42" s="239" t="s">
        <v>144</v>
      </c>
      <c r="BB42" s="240" t="s">
        <v>132</v>
      </c>
      <c r="BC42" s="240" t="s">
        <v>132</v>
      </c>
      <c r="BD42" s="241">
        <f t="shared" si="600"/>
        <v>0</v>
      </c>
      <c r="BE42" s="241" t="str">
        <f t="shared" si="601"/>
        <v>#DIV/0!</v>
      </c>
      <c r="BF42" s="241">
        <f t="shared" si="602"/>
        <v>0</v>
      </c>
      <c r="BG42" s="242"/>
      <c r="BH42" s="241">
        <f t="shared" si="603"/>
        <v>0</v>
      </c>
      <c r="BI42" s="242"/>
      <c r="BJ42" s="241">
        <f t="shared" ref="BJ42:BK42" si="759">BJ143+BJ244+BJ345+BJ446</f>
        <v>0</v>
      </c>
      <c r="BK42" s="241">
        <f t="shared" si="759"/>
        <v>0</v>
      </c>
      <c r="BL42" s="241">
        <f t="shared" si="605"/>
        <v>0</v>
      </c>
      <c r="BM42" s="242">
        <v>0.23915411846270695</v>
      </c>
      <c r="BN42" s="243">
        <f t="shared" si="606"/>
        <v>0</v>
      </c>
      <c r="BO42" s="244">
        <f t="shared" si="607"/>
        <v>0</v>
      </c>
      <c r="BP42" s="236"/>
      <c r="BQ42" s="238">
        <v>5.0</v>
      </c>
      <c r="BR42" s="239" t="s">
        <v>144</v>
      </c>
      <c r="BS42" s="240" t="s">
        <v>132</v>
      </c>
      <c r="BT42" s="240" t="s">
        <v>132</v>
      </c>
      <c r="BU42" s="241">
        <f t="shared" si="608"/>
        <v>0</v>
      </c>
      <c r="BV42" s="241" t="str">
        <f t="shared" si="609"/>
        <v>#DIV/0!</v>
      </c>
      <c r="BW42" s="241">
        <f t="shared" si="610"/>
        <v>0</v>
      </c>
      <c r="BX42" s="242"/>
      <c r="BY42" s="241">
        <f t="shared" si="611"/>
        <v>0</v>
      </c>
      <c r="BZ42" s="242"/>
      <c r="CA42" s="241">
        <f t="shared" ref="CA42:CB42" si="760">CA143+CA244+CA345+CA446</f>
        <v>0</v>
      </c>
      <c r="CB42" s="241">
        <f t="shared" si="760"/>
        <v>0</v>
      </c>
      <c r="CC42" s="241">
        <f t="shared" si="613"/>
        <v>0</v>
      </c>
      <c r="CD42" s="242">
        <v>0.23915411846270695</v>
      </c>
      <c r="CE42" s="243">
        <f t="shared" si="614"/>
        <v>0</v>
      </c>
      <c r="CF42" s="244">
        <f t="shared" si="615"/>
        <v>0</v>
      </c>
      <c r="CG42" s="236"/>
      <c r="CH42" s="238">
        <v>5.0</v>
      </c>
      <c r="CI42" s="239" t="s">
        <v>144</v>
      </c>
      <c r="CJ42" s="240" t="s">
        <v>132</v>
      </c>
      <c r="CK42" s="240" t="s">
        <v>132</v>
      </c>
      <c r="CL42" s="241">
        <f t="shared" si="616"/>
        <v>0</v>
      </c>
      <c r="CM42" s="241" t="str">
        <f t="shared" si="617"/>
        <v>#DIV/0!</v>
      </c>
      <c r="CN42" s="241">
        <f t="shared" si="618"/>
        <v>0</v>
      </c>
      <c r="CO42" s="242"/>
      <c r="CP42" s="241">
        <f t="shared" si="619"/>
        <v>0</v>
      </c>
      <c r="CQ42" s="242"/>
      <c r="CR42" s="241">
        <f t="shared" ref="CR42:CS42" si="761">CR143+CR244+CR345+CR446</f>
        <v>0</v>
      </c>
      <c r="CS42" s="241">
        <f t="shared" si="761"/>
        <v>0</v>
      </c>
      <c r="CT42" s="241">
        <f t="shared" si="621"/>
        <v>0</v>
      </c>
      <c r="CU42" s="242">
        <v>0.23915411846270695</v>
      </c>
      <c r="CV42" s="243">
        <f t="shared" si="622"/>
        <v>0</v>
      </c>
      <c r="CW42" s="244">
        <f t="shared" si="623"/>
        <v>0</v>
      </c>
      <c r="CX42" s="236"/>
      <c r="CY42" s="238">
        <v>5.0</v>
      </c>
      <c r="CZ42" s="239" t="s">
        <v>144</v>
      </c>
      <c r="DA42" s="240" t="s">
        <v>132</v>
      </c>
      <c r="DB42" s="240" t="s">
        <v>132</v>
      </c>
      <c r="DC42" s="241">
        <f t="shared" si="624"/>
        <v>0</v>
      </c>
      <c r="DD42" s="241" t="str">
        <f t="shared" si="625"/>
        <v>#DIV/0!</v>
      </c>
      <c r="DE42" s="241">
        <f t="shared" si="626"/>
        <v>0</v>
      </c>
      <c r="DF42" s="242"/>
      <c r="DG42" s="241">
        <f t="shared" si="627"/>
        <v>0</v>
      </c>
      <c r="DH42" s="242"/>
      <c r="DI42" s="241">
        <f t="shared" ref="DI42:DJ42" si="762">DI143+DI244+DI345+DI446</f>
        <v>0</v>
      </c>
      <c r="DJ42" s="241">
        <f t="shared" si="762"/>
        <v>0</v>
      </c>
      <c r="DK42" s="241">
        <f t="shared" si="629"/>
        <v>0</v>
      </c>
      <c r="DL42" s="242">
        <v>0.23915411846270695</v>
      </c>
      <c r="DM42" s="243">
        <f t="shared" si="630"/>
        <v>0</v>
      </c>
      <c r="DN42" s="244">
        <f t="shared" si="631"/>
        <v>0</v>
      </c>
      <c r="DO42" s="236"/>
      <c r="DP42" s="238">
        <v>5.0</v>
      </c>
      <c r="DQ42" s="239" t="s">
        <v>144</v>
      </c>
      <c r="DR42" s="240" t="s">
        <v>132</v>
      </c>
      <c r="DS42" s="240" t="s">
        <v>132</v>
      </c>
      <c r="DT42" s="241">
        <f t="shared" si="632"/>
        <v>0</v>
      </c>
      <c r="DU42" s="241" t="str">
        <f t="shared" si="633"/>
        <v>#DIV/0!</v>
      </c>
      <c r="DV42" s="241">
        <f t="shared" si="634"/>
        <v>0</v>
      </c>
      <c r="DW42" s="242"/>
      <c r="DX42" s="241">
        <f t="shared" si="635"/>
        <v>0</v>
      </c>
      <c r="DY42" s="242"/>
      <c r="DZ42" s="241">
        <f t="shared" ref="DZ42:EA42" si="763">DZ143+DZ244+DZ345+DZ446</f>
        <v>0</v>
      </c>
      <c r="EA42" s="241">
        <f t="shared" si="763"/>
        <v>0</v>
      </c>
      <c r="EB42" s="241">
        <f t="shared" si="637"/>
        <v>0</v>
      </c>
      <c r="EC42" s="242">
        <v>0.23915411846270695</v>
      </c>
      <c r="ED42" s="243">
        <f t="shared" si="638"/>
        <v>0</v>
      </c>
      <c r="EE42" s="244">
        <f t="shared" si="639"/>
        <v>0</v>
      </c>
      <c r="EF42" s="236"/>
      <c r="EG42" s="238">
        <v>5.0</v>
      </c>
      <c r="EH42" s="239" t="s">
        <v>144</v>
      </c>
      <c r="EI42" s="240" t="s">
        <v>132</v>
      </c>
      <c r="EJ42" s="240" t="s">
        <v>132</v>
      </c>
      <c r="EK42" s="241">
        <f t="shared" si="640"/>
        <v>0</v>
      </c>
      <c r="EL42" s="241" t="str">
        <f t="shared" si="641"/>
        <v>#DIV/0!</v>
      </c>
      <c r="EM42" s="241">
        <f t="shared" si="642"/>
        <v>0</v>
      </c>
      <c r="EN42" s="242"/>
      <c r="EO42" s="241">
        <f t="shared" si="643"/>
        <v>0</v>
      </c>
      <c r="EP42" s="242"/>
      <c r="EQ42" s="241">
        <f t="shared" ref="EQ42:ER42" si="764">EQ143+EQ244+EQ345+EQ446</f>
        <v>0</v>
      </c>
      <c r="ER42" s="241">
        <f t="shared" si="764"/>
        <v>0</v>
      </c>
      <c r="ES42" s="241">
        <f t="shared" si="645"/>
        <v>0</v>
      </c>
      <c r="ET42" s="242">
        <v>0.23915411846270695</v>
      </c>
      <c r="EU42" s="243">
        <f t="shared" si="646"/>
        <v>0</v>
      </c>
      <c r="EV42" s="244">
        <f t="shared" si="647"/>
        <v>0</v>
      </c>
      <c r="EW42" s="236"/>
      <c r="EX42" s="238">
        <v>5.0</v>
      </c>
      <c r="EY42" s="239" t="s">
        <v>144</v>
      </c>
      <c r="EZ42" s="240" t="s">
        <v>132</v>
      </c>
      <c r="FA42" s="240" t="s">
        <v>132</v>
      </c>
      <c r="FB42" s="241">
        <f t="shared" si="648"/>
        <v>0</v>
      </c>
      <c r="FC42" s="241" t="str">
        <f t="shared" si="649"/>
        <v>#DIV/0!</v>
      </c>
      <c r="FD42" s="241">
        <f t="shared" si="650"/>
        <v>0</v>
      </c>
      <c r="FE42" s="242"/>
      <c r="FF42" s="241">
        <f t="shared" si="651"/>
        <v>0</v>
      </c>
      <c r="FG42" s="242"/>
      <c r="FH42" s="241">
        <f t="shared" ref="FH42:FI42" si="765">FH143+FH244+FH345+FH446</f>
        <v>0</v>
      </c>
      <c r="FI42" s="241">
        <f t="shared" si="765"/>
        <v>0</v>
      </c>
      <c r="FJ42" s="241">
        <f t="shared" si="653"/>
        <v>0</v>
      </c>
      <c r="FK42" s="242">
        <v>0.23915411846270695</v>
      </c>
      <c r="FL42" s="243">
        <f t="shared" si="654"/>
        <v>0</v>
      </c>
      <c r="FM42" s="244">
        <f t="shared" si="655"/>
        <v>0</v>
      </c>
      <c r="FN42" s="236"/>
      <c r="FO42" s="238">
        <v>5.0</v>
      </c>
      <c r="FP42" s="239" t="s">
        <v>144</v>
      </c>
      <c r="FQ42" s="240" t="s">
        <v>132</v>
      </c>
      <c r="FR42" s="240" t="s">
        <v>132</v>
      </c>
      <c r="FS42" s="241">
        <f t="shared" si="656"/>
        <v>0</v>
      </c>
      <c r="FT42" s="241" t="str">
        <f t="shared" si="657"/>
        <v>#DIV/0!</v>
      </c>
      <c r="FU42" s="241">
        <f t="shared" si="658"/>
        <v>0</v>
      </c>
      <c r="FV42" s="242"/>
      <c r="FW42" s="241">
        <f t="shared" si="659"/>
        <v>0</v>
      </c>
      <c r="FX42" s="242"/>
      <c r="FY42" s="241">
        <f t="shared" ref="FY42:FZ42" si="766">FY143+FY244+FY345+FY446</f>
        <v>0</v>
      </c>
      <c r="FZ42" s="241">
        <f t="shared" si="766"/>
        <v>0</v>
      </c>
      <c r="GA42" s="241">
        <f t="shared" si="661"/>
        <v>0</v>
      </c>
      <c r="GB42" s="242">
        <v>0.23915411846270695</v>
      </c>
      <c r="GC42" s="243">
        <f t="shared" si="662"/>
        <v>0</v>
      </c>
      <c r="GD42" s="244">
        <f t="shared" si="663"/>
        <v>0</v>
      </c>
      <c r="GE42" s="236"/>
      <c r="GF42" s="238">
        <v>5.0</v>
      </c>
      <c r="GG42" s="239" t="s">
        <v>144</v>
      </c>
      <c r="GH42" s="240" t="s">
        <v>132</v>
      </c>
      <c r="GI42" s="240" t="s">
        <v>132</v>
      </c>
      <c r="GJ42" s="241">
        <f t="shared" si="664"/>
        <v>0</v>
      </c>
      <c r="GK42" s="241" t="str">
        <f t="shared" si="665"/>
        <v>#DIV/0!</v>
      </c>
      <c r="GL42" s="241">
        <f t="shared" si="666"/>
        <v>0</v>
      </c>
      <c r="GM42" s="242"/>
      <c r="GN42" s="241">
        <f t="shared" si="667"/>
        <v>0</v>
      </c>
      <c r="GO42" s="242"/>
      <c r="GP42" s="241">
        <f t="shared" ref="GP42:GQ42" si="767">GP143+GP244+GP345+GP446</f>
        <v>0</v>
      </c>
      <c r="GQ42" s="241">
        <f t="shared" si="767"/>
        <v>0</v>
      </c>
      <c r="GR42" s="241">
        <f t="shared" si="669"/>
        <v>0</v>
      </c>
      <c r="GS42" s="242">
        <v>0.23915411846270695</v>
      </c>
      <c r="GT42" s="243">
        <f t="shared" si="670"/>
        <v>0</v>
      </c>
      <c r="GU42" s="244">
        <f t="shared" si="671"/>
        <v>0</v>
      </c>
      <c r="GV42" s="236"/>
      <c r="GW42" s="238">
        <v>5.0</v>
      </c>
      <c r="GX42" s="239" t="s">
        <v>144</v>
      </c>
      <c r="GY42" s="240" t="s">
        <v>132</v>
      </c>
      <c r="GZ42" s="240" t="s">
        <v>132</v>
      </c>
      <c r="HA42" s="241">
        <f t="shared" si="672"/>
        <v>0</v>
      </c>
      <c r="HB42" s="241" t="str">
        <f t="shared" si="673"/>
        <v>#DIV/0!</v>
      </c>
      <c r="HC42" s="241">
        <f t="shared" si="674"/>
        <v>0</v>
      </c>
      <c r="HD42" s="242"/>
      <c r="HE42" s="241">
        <f t="shared" si="675"/>
        <v>0</v>
      </c>
      <c r="HF42" s="242"/>
      <c r="HG42" s="241">
        <f t="shared" ref="HG42:HH42" si="768">HG143+HG244+HG345+HG446</f>
        <v>0</v>
      </c>
      <c r="HH42" s="241">
        <f t="shared" si="768"/>
        <v>0</v>
      </c>
      <c r="HI42" s="241">
        <f t="shared" si="677"/>
        <v>0</v>
      </c>
      <c r="HJ42" s="242">
        <v>0.23915411846270695</v>
      </c>
      <c r="HK42" s="243">
        <f t="shared" si="678"/>
        <v>0</v>
      </c>
      <c r="HL42" s="244">
        <f t="shared" si="679"/>
        <v>0</v>
      </c>
      <c r="HM42" s="236"/>
      <c r="HN42" s="238">
        <v>5.0</v>
      </c>
      <c r="HO42" s="239" t="s">
        <v>144</v>
      </c>
      <c r="HP42" s="240" t="s">
        <v>132</v>
      </c>
      <c r="HQ42" s="240" t="s">
        <v>132</v>
      </c>
      <c r="HR42" s="241">
        <f t="shared" si="680"/>
        <v>0</v>
      </c>
      <c r="HS42" s="241" t="str">
        <f t="shared" si="681"/>
        <v>#DIV/0!</v>
      </c>
      <c r="HT42" s="241">
        <f t="shared" si="682"/>
        <v>0</v>
      </c>
      <c r="HU42" s="242"/>
      <c r="HV42" s="241">
        <f t="shared" si="683"/>
        <v>0</v>
      </c>
      <c r="HW42" s="242"/>
      <c r="HX42" s="241">
        <f t="shared" ref="HX42:HY42" si="769">HX143+HX244+HX345+HX446</f>
        <v>0</v>
      </c>
      <c r="HY42" s="241">
        <f t="shared" si="769"/>
        <v>0</v>
      </c>
      <c r="HZ42" s="241">
        <f t="shared" si="685"/>
        <v>0</v>
      </c>
      <c r="IA42" s="242">
        <v>0.23915411846270695</v>
      </c>
      <c r="IB42" s="243">
        <f t="shared" si="686"/>
        <v>0</v>
      </c>
      <c r="IC42" s="244">
        <f t="shared" si="687"/>
        <v>0</v>
      </c>
      <c r="ID42" s="236"/>
      <c r="IE42" s="238">
        <v>5.0</v>
      </c>
      <c r="IF42" s="239" t="s">
        <v>144</v>
      </c>
      <c r="IG42" s="240" t="s">
        <v>132</v>
      </c>
      <c r="IH42" s="240" t="s">
        <v>132</v>
      </c>
      <c r="II42" s="241">
        <f t="shared" si="688"/>
        <v>0</v>
      </c>
      <c r="IJ42" s="241" t="str">
        <f t="shared" si="689"/>
        <v>#DIV/0!</v>
      </c>
      <c r="IK42" s="241">
        <f t="shared" si="690"/>
        <v>0</v>
      </c>
      <c r="IL42" s="242"/>
      <c r="IM42" s="241">
        <f t="shared" si="691"/>
        <v>0</v>
      </c>
      <c r="IN42" s="242"/>
      <c r="IO42" s="241">
        <f t="shared" ref="IO42:IP42" si="770">IO143+IO244+IO345+IO446</f>
        <v>0</v>
      </c>
      <c r="IP42" s="241">
        <f t="shared" si="770"/>
        <v>0</v>
      </c>
      <c r="IQ42" s="241">
        <f t="shared" si="693"/>
        <v>0</v>
      </c>
      <c r="IR42" s="242">
        <v>0.23915411846270695</v>
      </c>
      <c r="IS42" s="243">
        <f t="shared" si="694"/>
        <v>0</v>
      </c>
      <c r="IT42" s="244">
        <f t="shared" si="695"/>
        <v>0</v>
      </c>
      <c r="IU42" s="236"/>
      <c r="IV42" s="238">
        <v>5.0</v>
      </c>
      <c r="IW42" s="239" t="s">
        <v>144</v>
      </c>
      <c r="IX42" s="240" t="s">
        <v>132</v>
      </c>
      <c r="IY42" s="240" t="s">
        <v>132</v>
      </c>
      <c r="IZ42" s="241">
        <f t="shared" si="696"/>
        <v>0</v>
      </c>
      <c r="JA42" s="241" t="str">
        <f t="shared" si="697"/>
        <v>#DIV/0!</v>
      </c>
      <c r="JB42" s="241">
        <f t="shared" si="698"/>
        <v>0</v>
      </c>
      <c r="JC42" s="242"/>
      <c r="JD42" s="241">
        <f t="shared" si="699"/>
        <v>0</v>
      </c>
      <c r="JE42" s="242"/>
      <c r="JF42" s="241">
        <f t="shared" ref="JF42:JG42" si="771">JF143+JF244+JF345+JF446</f>
        <v>0</v>
      </c>
      <c r="JG42" s="241">
        <f t="shared" si="771"/>
        <v>0</v>
      </c>
      <c r="JH42" s="241">
        <f t="shared" si="701"/>
        <v>0</v>
      </c>
      <c r="JI42" s="242">
        <v>0.23915411846270695</v>
      </c>
      <c r="JJ42" s="243">
        <f t="shared" si="702"/>
        <v>0</v>
      </c>
      <c r="JK42" s="244">
        <f t="shared" si="703"/>
        <v>0</v>
      </c>
      <c r="JL42" s="236"/>
      <c r="JM42" s="238">
        <v>5.0</v>
      </c>
      <c r="JN42" s="239" t="s">
        <v>144</v>
      </c>
      <c r="JO42" s="240" t="s">
        <v>132</v>
      </c>
      <c r="JP42" s="240" t="s">
        <v>132</v>
      </c>
      <c r="JQ42" s="241">
        <f t="shared" si="704"/>
        <v>0</v>
      </c>
      <c r="JR42" s="241" t="str">
        <f t="shared" si="705"/>
        <v>#DIV/0!</v>
      </c>
      <c r="JS42" s="241">
        <f t="shared" si="706"/>
        <v>0</v>
      </c>
      <c r="JT42" s="242"/>
      <c r="JU42" s="241">
        <f t="shared" si="707"/>
        <v>0</v>
      </c>
      <c r="JV42" s="242"/>
      <c r="JW42" s="241">
        <f t="shared" ref="JW42:JX42" si="772">JW143+JW244+JW345+JW446</f>
        <v>0</v>
      </c>
      <c r="JX42" s="241">
        <f t="shared" si="772"/>
        <v>0</v>
      </c>
      <c r="JY42" s="241">
        <f t="shared" si="709"/>
        <v>0</v>
      </c>
      <c r="JZ42" s="242">
        <v>0.23915411846270695</v>
      </c>
      <c r="KA42" s="243">
        <f t="shared" si="710"/>
        <v>0</v>
      </c>
      <c r="KB42" s="244">
        <f t="shared" si="711"/>
        <v>0</v>
      </c>
      <c r="KC42" s="236"/>
      <c r="KD42" s="238">
        <v>5.0</v>
      </c>
      <c r="KE42" s="239" t="s">
        <v>144</v>
      </c>
      <c r="KF42" s="240" t="s">
        <v>132</v>
      </c>
      <c r="KG42" s="240" t="s">
        <v>132</v>
      </c>
      <c r="KH42" s="241">
        <f t="shared" si="712"/>
        <v>0</v>
      </c>
      <c r="KI42" s="241" t="str">
        <f t="shared" si="713"/>
        <v>#DIV/0!</v>
      </c>
      <c r="KJ42" s="241">
        <f t="shared" si="714"/>
        <v>0</v>
      </c>
      <c r="KK42" s="242"/>
      <c r="KL42" s="241">
        <f t="shared" si="715"/>
        <v>0</v>
      </c>
      <c r="KM42" s="242"/>
      <c r="KN42" s="241">
        <f t="shared" ref="KN42:KO42" si="773">KN143+KN244+KN345+KN446</f>
        <v>0</v>
      </c>
      <c r="KO42" s="241">
        <f t="shared" si="773"/>
        <v>0</v>
      </c>
      <c r="KP42" s="241">
        <f t="shared" si="717"/>
        <v>0</v>
      </c>
      <c r="KQ42" s="242">
        <v>0.23915411846270695</v>
      </c>
      <c r="KR42" s="243">
        <f t="shared" si="718"/>
        <v>0</v>
      </c>
      <c r="KS42" s="244">
        <f t="shared" si="719"/>
        <v>0</v>
      </c>
      <c r="KT42" s="236"/>
      <c r="KU42" s="237"/>
    </row>
    <row r="43" ht="15.75" customHeight="1">
      <c r="A43" s="238">
        <v>6.0</v>
      </c>
      <c r="B43" s="239" t="s">
        <v>145</v>
      </c>
      <c r="C43" s="240" t="s">
        <v>132</v>
      </c>
      <c r="D43" s="240" t="s">
        <v>132</v>
      </c>
      <c r="E43" s="241">
        <f t="shared" si="576"/>
        <v>0</v>
      </c>
      <c r="F43" s="241" t="str">
        <f t="shared" si="577"/>
        <v>#DIV/0!</v>
      </c>
      <c r="G43" s="241">
        <f t="shared" si="578"/>
        <v>0</v>
      </c>
      <c r="H43" s="242"/>
      <c r="I43" s="241">
        <f t="shared" si="579"/>
        <v>0</v>
      </c>
      <c r="J43" s="242"/>
      <c r="K43" s="241">
        <f t="shared" ref="K43:L43" si="774">K144+K245+K346+K447</f>
        <v>0</v>
      </c>
      <c r="L43" s="241">
        <f t="shared" si="774"/>
        <v>0</v>
      </c>
      <c r="M43" s="241">
        <f t="shared" si="581"/>
        <v>0</v>
      </c>
      <c r="N43" s="242">
        <v>0.23915411846270695</v>
      </c>
      <c r="O43" s="243">
        <f t="shared" si="582"/>
        <v>0</v>
      </c>
      <c r="P43" s="244">
        <f t="shared" si="583"/>
        <v>0</v>
      </c>
      <c r="Q43" s="236"/>
      <c r="R43" s="238">
        <v>6.0</v>
      </c>
      <c r="S43" s="239" t="s">
        <v>145</v>
      </c>
      <c r="T43" s="240" t="s">
        <v>132</v>
      </c>
      <c r="U43" s="240" t="s">
        <v>132</v>
      </c>
      <c r="V43" s="241">
        <f t="shared" si="584"/>
        <v>0</v>
      </c>
      <c r="W43" s="241" t="str">
        <f t="shared" si="585"/>
        <v>#DIV/0!</v>
      </c>
      <c r="X43" s="241">
        <f t="shared" si="586"/>
        <v>0</v>
      </c>
      <c r="Y43" s="242"/>
      <c r="Z43" s="241">
        <f t="shared" si="587"/>
        <v>0</v>
      </c>
      <c r="AA43" s="242"/>
      <c r="AB43" s="241">
        <f t="shared" ref="AB43:AC43" si="775">AB144+AB245+AB346+AB447</f>
        <v>0</v>
      </c>
      <c r="AC43" s="241">
        <f t="shared" si="775"/>
        <v>0</v>
      </c>
      <c r="AD43" s="241">
        <f t="shared" si="589"/>
        <v>0</v>
      </c>
      <c r="AE43" s="242">
        <v>0.23915411846270695</v>
      </c>
      <c r="AF43" s="243">
        <f t="shared" si="590"/>
        <v>0</v>
      </c>
      <c r="AG43" s="244">
        <f t="shared" si="591"/>
        <v>0</v>
      </c>
      <c r="AH43" s="236"/>
      <c r="AI43" s="238">
        <v>6.0</v>
      </c>
      <c r="AJ43" s="239" t="s">
        <v>145</v>
      </c>
      <c r="AK43" s="240" t="s">
        <v>132</v>
      </c>
      <c r="AL43" s="240" t="s">
        <v>132</v>
      </c>
      <c r="AM43" s="241">
        <f t="shared" si="592"/>
        <v>0</v>
      </c>
      <c r="AN43" s="241" t="str">
        <f t="shared" si="593"/>
        <v>#DIV/0!</v>
      </c>
      <c r="AO43" s="241">
        <f t="shared" si="594"/>
        <v>0</v>
      </c>
      <c r="AP43" s="242"/>
      <c r="AQ43" s="241">
        <f t="shared" si="595"/>
        <v>0</v>
      </c>
      <c r="AR43" s="242"/>
      <c r="AS43" s="241">
        <f t="shared" ref="AS43:AT43" si="776">AS144+AS245+AS346+AS447</f>
        <v>0</v>
      </c>
      <c r="AT43" s="241">
        <f t="shared" si="776"/>
        <v>0</v>
      </c>
      <c r="AU43" s="241">
        <f t="shared" si="597"/>
        <v>0</v>
      </c>
      <c r="AV43" s="242">
        <v>0.23915411846270695</v>
      </c>
      <c r="AW43" s="243">
        <f t="shared" si="598"/>
        <v>0</v>
      </c>
      <c r="AX43" s="244">
        <f t="shared" si="599"/>
        <v>0</v>
      </c>
      <c r="AY43" s="236"/>
      <c r="AZ43" s="238">
        <v>6.0</v>
      </c>
      <c r="BA43" s="239" t="s">
        <v>145</v>
      </c>
      <c r="BB43" s="240" t="s">
        <v>132</v>
      </c>
      <c r="BC43" s="240" t="s">
        <v>132</v>
      </c>
      <c r="BD43" s="241">
        <f t="shared" si="600"/>
        <v>0</v>
      </c>
      <c r="BE43" s="241" t="str">
        <f t="shared" si="601"/>
        <v>#DIV/0!</v>
      </c>
      <c r="BF43" s="241">
        <f t="shared" si="602"/>
        <v>0</v>
      </c>
      <c r="BG43" s="242"/>
      <c r="BH43" s="241">
        <f t="shared" si="603"/>
        <v>0</v>
      </c>
      <c r="BI43" s="242"/>
      <c r="BJ43" s="241">
        <f t="shared" ref="BJ43:BK43" si="777">BJ144+BJ245+BJ346+BJ447</f>
        <v>0</v>
      </c>
      <c r="BK43" s="241">
        <f t="shared" si="777"/>
        <v>0</v>
      </c>
      <c r="BL43" s="241">
        <f t="shared" si="605"/>
        <v>0</v>
      </c>
      <c r="BM43" s="242">
        <v>0.23915411846270695</v>
      </c>
      <c r="BN43" s="243">
        <f t="shared" si="606"/>
        <v>0</v>
      </c>
      <c r="BO43" s="244">
        <f t="shared" si="607"/>
        <v>0</v>
      </c>
      <c r="BP43" s="236"/>
      <c r="BQ43" s="238">
        <v>6.0</v>
      </c>
      <c r="BR43" s="239" t="s">
        <v>145</v>
      </c>
      <c r="BS43" s="240" t="s">
        <v>132</v>
      </c>
      <c r="BT43" s="240" t="s">
        <v>132</v>
      </c>
      <c r="BU43" s="241">
        <f t="shared" si="608"/>
        <v>0</v>
      </c>
      <c r="BV43" s="241" t="str">
        <f t="shared" si="609"/>
        <v>#DIV/0!</v>
      </c>
      <c r="BW43" s="241">
        <f t="shared" si="610"/>
        <v>0</v>
      </c>
      <c r="BX43" s="242"/>
      <c r="BY43" s="241">
        <f t="shared" si="611"/>
        <v>0</v>
      </c>
      <c r="BZ43" s="242"/>
      <c r="CA43" s="241">
        <f t="shared" ref="CA43:CB43" si="778">CA144+CA245+CA346+CA447</f>
        <v>0</v>
      </c>
      <c r="CB43" s="241">
        <f t="shared" si="778"/>
        <v>0</v>
      </c>
      <c r="CC43" s="241">
        <f t="shared" si="613"/>
        <v>0</v>
      </c>
      <c r="CD43" s="242">
        <v>0.23915411846270695</v>
      </c>
      <c r="CE43" s="243">
        <f t="shared" si="614"/>
        <v>0</v>
      </c>
      <c r="CF43" s="244">
        <f t="shared" si="615"/>
        <v>0</v>
      </c>
      <c r="CG43" s="236"/>
      <c r="CH43" s="238">
        <v>6.0</v>
      </c>
      <c r="CI43" s="239" t="s">
        <v>145</v>
      </c>
      <c r="CJ43" s="240" t="s">
        <v>132</v>
      </c>
      <c r="CK43" s="240" t="s">
        <v>132</v>
      </c>
      <c r="CL43" s="241">
        <f t="shared" si="616"/>
        <v>0</v>
      </c>
      <c r="CM43" s="241" t="str">
        <f t="shared" si="617"/>
        <v>#DIV/0!</v>
      </c>
      <c r="CN43" s="241">
        <f t="shared" si="618"/>
        <v>0</v>
      </c>
      <c r="CO43" s="242"/>
      <c r="CP43" s="241">
        <f t="shared" si="619"/>
        <v>0</v>
      </c>
      <c r="CQ43" s="242"/>
      <c r="CR43" s="241">
        <f t="shared" ref="CR43:CS43" si="779">CR144+CR245+CR346+CR447</f>
        <v>0</v>
      </c>
      <c r="CS43" s="241">
        <f t="shared" si="779"/>
        <v>0</v>
      </c>
      <c r="CT43" s="241">
        <f t="shared" si="621"/>
        <v>0</v>
      </c>
      <c r="CU43" s="242">
        <v>0.23915411846270695</v>
      </c>
      <c r="CV43" s="243">
        <f t="shared" si="622"/>
        <v>0</v>
      </c>
      <c r="CW43" s="244">
        <f t="shared" si="623"/>
        <v>0</v>
      </c>
      <c r="CX43" s="236"/>
      <c r="CY43" s="238">
        <v>6.0</v>
      </c>
      <c r="CZ43" s="239" t="s">
        <v>145</v>
      </c>
      <c r="DA43" s="240" t="s">
        <v>132</v>
      </c>
      <c r="DB43" s="240" t="s">
        <v>132</v>
      </c>
      <c r="DC43" s="241">
        <f t="shared" si="624"/>
        <v>0</v>
      </c>
      <c r="DD43" s="241" t="str">
        <f t="shared" si="625"/>
        <v>#DIV/0!</v>
      </c>
      <c r="DE43" s="241">
        <f t="shared" si="626"/>
        <v>0</v>
      </c>
      <c r="DF43" s="242"/>
      <c r="DG43" s="241">
        <f t="shared" si="627"/>
        <v>0</v>
      </c>
      <c r="DH43" s="242"/>
      <c r="DI43" s="241">
        <f t="shared" ref="DI43:DJ43" si="780">DI144+DI245+DI346+DI447</f>
        <v>0</v>
      </c>
      <c r="DJ43" s="241">
        <f t="shared" si="780"/>
        <v>0</v>
      </c>
      <c r="DK43" s="241">
        <f t="shared" si="629"/>
        <v>0</v>
      </c>
      <c r="DL43" s="242">
        <v>0.23915411846270695</v>
      </c>
      <c r="DM43" s="243">
        <f t="shared" si="630"/>
        <v>0</v>
      </c>
      <c r="DN43" s="244">
        <f t="shared" si="631"/>
        <v>0</v>
      </c>
      <c r="DO43" s="236"/>
      <c r="DP43" s="238">
        <v>6.0</v>
      </c>
      <c r="DQ43" s="239" t="s">
        <v>145</v>
      </c>
      <c r="DR43" s="240" t="s">
        <v>132</v>
      </c>
      <c r="DS43" s="240" t="s">
        <v>132</v>
      </c>
      <c r="DT43" s="241">
        <f t="shared" si="632"/>
        <v>0</v>
      </c>
      <c r="DU43" s="241" t="str">
        <f t="shared" si="633"/>
        <v>#DIV/0!</v>
      </c>
      <c r="DV43" s="241">
        <f t="shared" si="634"/>
        <v>0</v>
      </c>
      <c r="DW43" s="242"/>
      <c r="DX43" s="241">
        <f t="shared" si="635"/>
        <v>0</v>
      </c>
      <c r="DY43" s="242"/>
      <c r="DZ43" s="241">
        <f t="shared" ref="DZ43:EA43" si="781">DZ144+DZ245+DZ346+DZ447</f>
        <v>0</v>
      </c>
      <c r="EA43" s="241">
        <f t="shared" si="781"/>
        <v>0</v>
      </c>
      <c r="EB43" s="241">
        <f t="shared" si="637"/>
        <v>0</v>
      </c>
      <c r="EC43" s="242">
        <v>0.23915411846270695</v>
      </c>
      <c r="ED43" s="243">
        <f t="shared" si="638"/>
        <v>0</v>
      </c>
      <c r="EE43" s="244">
        <f t="shared" si="639"/>
        <v>0</v>
      </c>
      <c r="EF43" s="236"/>
      <c r="EG43" s="238">
        <v>6.0</v>
      </c>
      <c r="EH43" s="239" t="s">
        <v>145</v>
      </c>
      <c r="EI43" s="240" t="s">
        <v>132</v>
      </c>
      <c r="EJ43" s="240" t="s">
        <v>132</v>
      </c>
      <c r="EK43" s="241">
        <f t="shared" si="640"/>
        <v>0</v>
      </c>
      <c r="EL43" s="241" t="str">
        <f t="shared" si="641"/>
        <v>#DIV/0!</v>
      </c>
      <c r="EM43" s="241">
        <f t="shared" si="642"/>
        <v>0</v>
      </c>
      <c r="EN43" s="242"/>
      <c r="EO43" s="241">
        <f t="shared" si="643"/>
        <v>0</v>
      </c>
      <c r="EP43" s="242"/>
      <c r="EQ43" s="241">
        <f t="shared" ref="EQ43:ER43" si="782">EQ144+EQ245+EQ346+EQ447</f>
        <v>0</v>
      </c>
      <c r="ER43" s="241">
        <f t="shared" si="782"/>
        <v>0</v>
      </c>
      <c r="ES43" s="241">
        <f t="shared" si="645"/>
        <v>0</v>
      </c>
      <c r="ET43" s="242">
        <v>0.23915411846270695</v>
      </c>
      <c r="EU43" s="243">
        <f t="shared" si="646"/>
        <v>0</v>
      </c>
      <c r="EV43" s="244">
        <f t="shared" si="647"/>
        <v>0</v>
      </c>
      <c r="EW43" s="236"/>
      <c r="EX43" s="238">
        <v>6.0</v>
      </c>
      <c r="EY43" s="239" t="s">
        <v>145</v>
      </c>
      <c r="EZ43" s="240" t="s">
        <v>132</v>
      </c>
      <c r="FA43" s="240" t="s">
        <v>132</v>
      </c>
      <c r="FB43" s="241">
        <f t="shared" si="648"/>
        <v>0</v>
      </c>
      <c r="FC43" s="241" t="str">
        <f t="shared" si="649"/>
        <v>#DIV/0!</v>
      </c>
      <c r="FD43" s="241">
        <f t="shared" si="650"/>
        <v>0</v>
      </c>
      <c r="FE43" s="242"/>
      <c r="FF43" s="241">
        <f t="shared" si="651"/>
        <v>0</v>
      </c>
      <c r="FG43" s="242"/>
      <c r="FH43" s="241">
        <f t="shared" ref="FH43:FI43" si="783">FH144+FH245+FH346+FH447</f>
        <v>0</v>
      </c>
      <c r="FI43" s="241">
        <f t="shared" si="783"/>
        <v>0</v>
      </c>
      <c r="FJ43" s="241">
        <f t="shared" si="653"/>
        <v>0</v>
      </c>
      <c r="FK43" s="242">
        <v>0.23915411846270695</v>
      </c>
      <c r="FL43" s="243">
        <f t="shared" si="654"/>
        <v>0</v>
      </c>
      <c r="FM43" s="244">
        <f t="shared" si="655"/>
        <v>0</v>
      </c>
      <c r="FN43" s="236"/>
      <c r="FO43" s="238">
        <v>6.0</v>
      </c>
      <c r="FP43" s="239" t="s">
        <v>145</v>
      </c>
      <c r="FQ43" s="240" t="s">
        <v>132</v>
      </c>
      <c r="FR43" s="240" t="s">
        <v>132</v>
      </c>
      <c r="FS43" s="241">
        <f t="shared" si="656"/>
        <v>0</v>
      </c>
      <c r="FT43" s="241" t="str">
        <f t="shared" si="657"/>
        <v>#DIV/0!</v>
      </c>
      <c r="FU43" s="241">
        <f t="shared" si="658"/>
        <v>0</v>
      </c>
      <c r="FV43" s="242"/>
      <c r="FW43" s="241">
        <f t="shared" si="659"/>
        <v>0</v>
      </c>
      <c r="FX43" s="242"/>
      <c r="FY43" s="241">
        <f t="shared" ref="FY43:FZ43" si="784">FY144+FY245+FY346+FY447</f>
        <v>0</v>
      </c>
      <c r="FZ43" s="241">
        <f t="shared" si="784"/>
        <v>0</v>
      </c>
      <c r="GA43" s="241">
        <f t="shared" si="661"/>
        <v>0</v>
      </c>
      <c r="GB43" s="242">
        <v>0.23915411846270695</v>
      </c>
      <c r="GC43" s="243">
        <f t="shared" si="662"/>
        <v>0</v>
      </c>
      <c r="GD43" s="244">
        <f t="shared" si="663"/>
        <v>0</v>
      </c>
      <c r="GE43" s="236"/>
      <c r="GF43" s="238">
        <v>6.0</v>
      </c>
      <c r="GG43" s="239" t="s">
        <v>145</v>
      </c>
      <c r="GH43" s="240" t="s">
        <v>132</v>
      </c>
      <c r="GI43" s="240" t="s">
        <v>132</v>
      </c>
      <c r="GJ43" s="241">
        <f t="shared" si="664"/>
        <v>0</v>
      </c>
      <c r="GK43" s="241" t="str">
        <f t="shared" si="665"/>
        <v>#DIV/0!</v>
      </c>
      <c r="GL43" s="241">
        <f t="shared" si="666"/>
        <v>0</v>
      </c>
      <c r="GM43" s="242"/>
      <c r="GN43" s="241">
        <f t="shared" si="667"/>
        <v>0</v>
      </c>
      <c r="GO43" s="242"/>
      <c r="GP43" s="241">
        <f t="shared" ref="GP43:GQ43" si="785">GP144+GP245+GP346+GP447</f>
        <v>0</v>
      </c>
      <c r="GQ43" s="241">
        <f t="shared" si="785"/>
        <v>0</v>
      </c>
      <c r="GR43" s="241">
        <f t="shared" si="669"/>
        <v>0</v>
      </c>
      <c r="GS43" s="242">
        <v>0.23915411846270695</v>
      </c>
      <c r="GT43" s="243">
        <f t="shared" si="670"/>
        <v>0</v>
      </c>
      <c r="GU43" s="244">
        <f t="shared" si="671"/>
        <v>0</v>
      </c>
      <c r="GV43" s="236"/>
      <c r="GW43" s="238">
        <v>6.0</v>
      </c>
      <c r="GX43" s="239" t="s">
        <v>145</v>
      </c>
      <c r="GY43" s="240" t="s">
        <v>132</v>
      </c>
      <c r="GZ43" s="240" t="s">
        <v>132</v>
      </c>
      <c r="HA43" s="241">
        <f t="shared" si="672"/>
        <v>0</v>
      </c>
      <c r="HB43" s="241" t="str">
        <f t="shared" si="673"/>
        <v>#DIV/0!</v>
      </c>
      <c r="HC43" s="241">
        <f t="shared" si="674"/>
        <v>0</v>
      </c>
      <c r="HD43" s="242"/>
      <c r="HE43" s="241">
        <f t="shared" si="675"/>
        <v>0</v>
      </c>
      <c r="HF43" s="242"/>
      <c r="HG43" s="241">
        <f t="shared" ref="HG43:HH43" si="786">HG144+HG245+HG346+HG447</f>
        <v>0</v>
      </c>
      <c r="HH43" s="241">
        <f t="shared" si="786"/>
        <v>0</v>
      </c>
      <c r="HI43" s="241">
        <f t="shared" si="677"/>
        <v>0</v>
      </c>
      <c r="HJ43" s="242">
        <v>0.23915411846270695</v>
      </c>
      <c r="HK43" s="243">
        <f t="shared" si="678"/>
        <v>0</v>
      </c>
      <c r="HL43" s="244">
        <f t="shared" si="679"/>
        <v>0</v>
      </c>
      <c r="HM43" s="236"/>
      <c r="HN43" s="238">
        <v>6.0</v>
      </c>
      <c r="HO43" s="239" t="s">
        <v>145</v>
      </c>
      <c r="HP43" s="240" t="s">
        <v>132</v>
      </c>
      <c r="HQ43" s="240" t="s">
        <v>132</v>
      </c>
      <c r="HR43" s="241">
        <f t="shared" si="680"/>
        <v>0</v>
      </c>
      <c r="HS43" s="241" t="str">
        <f t="shared" si="681"/>
        <v>#DIV/0!</v>
      </c>
      <c r="HT43" s="241">
        <f t="shared" si="682"/>
        <v>0</v>
      </c>
      <c r="HU43" s="242"/>
      <c r="HV43" s="241">
        <f t="shared" si="683"/>
        <v>0</v>
      </c>
      <c r="HW43" s="242"/>
      <c r="HX43" s="241">
        <f t="shared" ref="HX43:HY43" si="787">HX144+HX245+HX346+HX447</f>
        <v>0</v>
      </c>
      <c r="HY43" s="241">
        <f t="shared" si="787"/>
        <v>0</v>
      </c>
      <c r="HZ43" s="241">
        <f t="shared" si="685"/>
        <v>0</v>
      </c>
      <c r="IA43" s="242">
        <v>0.23915411846270695</v>
      </c>
      <c r="IB43" s="243">
        <f t="shared" si="686"/>
        <v>0</v>
      </c>
      <c r="IC43" s="244">
        <f t="shared" si="687"/>
        <v>0</v>
      </c>
      <c r="ID43" s="236"/>
      <c r="IE43" s="238">
        <v>6.0</v>
      </c>
      <c r="IF43" s="239" t="s">
        <v>145</v>
      </c>
      <c r="IG43" s="240" t="s">
        <v>132</v>
      </c>
      <c r="IH43" s="240" t="s">
        <v>132</v>
      </c>
      <c r="II43" s="241">
        <f t="shared" si="688"/>
        <v>0</v>
      </c>
      <c r="IJ43" s="241" t="str">
        <f t="shared" si="689"/>
        <v>#DIV/0!</v>
      </c>
      <c r="IK43" s="241">
        <f t="shared" si="690"/>
        <v>0</v>
      </c>
      <c r="IL43" s="242"/>
      <c r="IM43" s="241">
        <f t="shared" si="691"/>
        <v>0</v>
      </c>
      <c r="IN43" s="242"/>
      <c r="IO43" s="241">
        <f t="shared" ref="IO43:IP43" si="788">IO144+IO245+IO346+IO447</f>
        <v>0</v>
      </c>
      <c r="IP43" s="241">
        <f t="shared" si="788"/>
        <v>0</v>
      </c>
      <c r="IQ43" s="241">
        <f t="shared" si="693"/>
        <v>0</v>
      </c>
      <c r="IR43" s="242">
        <v>0.23915411846270695</v>
      </c>
      <c r="IS43" s="243">
        <f t="shared" si="694"/>
        <v>0</v>
      </c>
      <c r="IT43" s="244">
        <f t="shared" si="695"/>
        <v>0</v>
      </c>
      <c r="IU43" s="236"/>
      <c r="IV43" s="238">
        <v>6.0</v>
      </c>
      <c r="IW43" s="239" t="s">
        <v>145</v>
      </c>
      <c r="IX43" s="240" t="s">
        <v>132</v>
      </c>
      <c r="IY43" s="240" t="s">
        <v>132</v>
      </c>
      <c r="IZ43" s="241">
        <f t="shared" si="696"/>
        <v>0</v>
      </c>
      <c r="JA43" s="241" t="str">
        <f t="shared" si="697"/>
        <v>#DIV/0!</v>
      </c>
      <c r="JB43" s="241">
        <f t="shared" si="698"/>
        <v>0</v>
      </c>
      <c r="JC43" s="242"/>
      <c r="JD43" s="241">
        <f t="shared" si="699"/>
        <v>0</v>
      </c>
      <c r="JE43" s="242"/>
      <c r="JF43" s="241">
        <f t="shared" ref="JF43:JG43" si="789">JF144+JF245+JF346+JF447</f>
        <v>0</v>
      </c>
      <c r="JG43" s="241">
        <f t="shared" si="789"/>
        <v>0</v>
      </c>
      <c r="JH43" s="241">
        <f t="shared" si="701"/>
        <v>0</v>
      </c>
      <c r="JI43" s="242">
        <v>0.23915411846270695</v>
      </c>
      <c r="JJ43" s="243">
        <f t="shared" si="702"/>
        <v>0</v>
      </c>
      <c r="JK43" s="244">
        <f t="shared" si="703"/>
        <v>0</v>
      </c>
      <c r="JL43" s="236"/>
      <c r="JM43" s="238">
        <v>6.0</v>
      </c>
      <c r="JN43" s="239" t="s">
        <v>145</v>
      </c>
      <c r="JO43" s="240" t="s">
        <v>132</v>
      </c>
      <c r="JP43" s="240" t="s">
        <v>132</v>
      </c>
      <c r="JQ43" s="241">
        <f t="shared" si="704"/>
        <v>0</v>
      </c>
      <c r="JR43" s="241" t="str">
        <f t="shared" si="705"/>
        <v>#DIV/0!</v>
      </c>
      <c r="JS43" s="241">
        <f t="shared" si="706"/>
        <v>0</v>
      </c>
      <c r="JT43" s="242"/>
      <c r="JU43" s="241">
        <f t="shared" si="707"/>
        <v>0</v>
      </c>
      <c r="JV43" s="242"/>
      <c r="JW43" s="241">
        <f t="shared" ref="JW43:JX43" si="790">JW144+JW245+JW346+JW447</f>
        <v>0</v>
      </c>
      <c r="JX43" s="241">
        <f t="shared" si="790"/>
        <v>0</v>
      </c>
      <c r="JY43" s="241">
        <f t="shared" si="709"/>
        <v>0</v>
      </c>
      <c r="JZ43" s="242">
        <v>0.23915411846270695</v>
      </c>
      <c r="KA43" s="243">
        <f t="shared" si="710"/>
        <v>0</v>
      </c>
      <c r="KB43" s="244">
        <f t="shared" si="711"/>
        <v>0</v>
      </c>
      <c r="KC43" s="236"/>
      <c r="KD43" s="238">
        <v>6.0</v>
      </c>
      <c r="KE43" s="239" t="s">
        <v>145</v>
      </c>
      <c r="KF43" s="240" t="s">
        <v>132</v>
      </c>
      <c r="KG43" s="240" t="s">
        <v>132</v>
      </c>
      <c r="KH43" s="241">
        <f t="shared" si="712"/>
        <v>0</v>
      </c>
      <c r="KI43" s="241" t="str">
        <f t="shared" si="713"/>
        <v>#DIV/0!</v>
      </c>
      <c r="KJ43" s="241">
        <f t="shared" si="714"/>
        <v>0</v>
      </c>
      <c r="KK43" s="242"/>
      <c r="KL43" s="241">
        <f t="shared" si="715"/>
        <v>0</v>
      </c>
      <c r="KM43" s="242"/>
      <c r="KN43" s="241">
        <f t="shared" ref="KN43:KO43" si="791">KN144+KN245+KN346+KN447</f>
        <v>0</v>
      </c>
      <c r="KO43" s="241">
        <f t="shared" si="791"/>
        <v>0</v>
      </c>
      <c r="KP43" s="241">
        <f t="shared" si="717"/>
        <v>0</v>
      </c>
      <c r="KQ43" s="242">
        <v>0.23915411846270695</v>
      </c>
      <c r="KR43" s="243">
        <f t="shared" si="718"/>
        <v>0</v>
      </c>
      <c r="KS43" s="244">
        <f t="shared" si="719"/>
        <v>0</v>
      </c>
      <c r="KT43" s="236"/>
      <c r="KU43" s="237"/>
    </row>
    <row r="44" ht="15.75" customHeight="1">
      <c r="A44" s="238">
        <v>7.0</v>
      </c>
      <c r="B44" s="239" t="s">
        <v>146</v>
      </c>
      <c r="C44" s="240" t="s">
        <v>132</v>
      </c>
      <c r="D44" s="240" t="s">
        <v>132</v>
      </c>
      <c r="E44" s="241">
        <f t="shared" si="576"/>
        <v>0</v>
      </c>
      <c r="F44" s="241" t="str">
        <f t="shared" si="577"/>
        <v>#DIV/0!</v>
      </c>
      <c r="G44" s="241">
        <f t="shared" si="578"/>
        <v>0</v>
      </c>
      <c r="H44" s="242"/>
      <c r="I44" s="241">
        <f t="shared" si="579"/>
        <v>0</v>
      </c>
      <c r="J44" s="242"/>
      <c r="K44" s="241">
        <f t="shared" ref="K44:L44" si="792">K145+K246+K347+K448</f>
        <v>0</v>
      </c>
      <c r="L44" s="241">
        <f t="shared" si="792"/>
        <v>0</v>
      </c>
      <c r="M44" s="241">
        <f t="shared" si="581"/>
        <v>0</v>
      </c>
      <c r="N44" s="242">
        <v>0.23915411846270695</v>
      </c>
      <c r="O44" s="243">
        <f t="shared" si="582"/>
        <v>0</v>
      </c>
      <c r="P44" s="244">
        <f t="shared" si="583"/>
        <v>0</v>
      </c>
      <c r="Q44" s="236"/>
      <c r="R44" s="238">
        <v>7.0</v>
      </c>
      <c r="S44" s="239" t="s">
        <v>146</v>
      </c>
      <c r="T44" s="240" t="s">
        <v>132</v>
      </c>
      <c r="U44" s="240" t="s">
        <v>132</v>
      </c>
      <c r="V44" s="241">
        <f t="shared" si="584"/>
        <v>0</v>
      </c>
      <c r="W44" s="241" t="str">
        <f t="shared" si="585"/>
        <v>#DIV/0!</v>
      </c>
      <c r="X44" s="241">
        <f t="shared" si="586"/>
        <v>0</v>
      </c>
      <c r="Y44" s="242"/>
      <c r="Z44" s="241">
        <f t="shared" si="587"/>
        <v>0</v>
      </c>
      <c r="AA44" s="242"/>
      <c r="AB44" s="241">
        <f t="shared" ref="AB44:AC44" si="793">AB145+AB246+AB347+AB448</f>
        <v>0</v>
      </c>
      <c r="AC44" s="241">
        <f t="shared" si="793"/>
        <v>0</v>
      </c>
      <c r="AD44" s="241">
        <f t="shared" si="589"/>
        <v>0</v>
      </c>
      <c r="AE44" s="242">
        <v>0.23915411846270695</v>
      </c>
      <c r="AF44" s="243">
        <f t="shared" si="590"/>
        <v>0</v>
      </c>
      <c r="AG44" s="244">
        <f t="shared" si="591"/>
        <v>0</v>
      </c>
      <c r="AH44" s="236"/>
      <c r="AI44" s="238">
        <v>7.0</v>
      </c>
      <c r="AJ44" s="239" t="s">
        <v>146</v>
      </c>
      <c r="AK44" s="240" t="s">
        <v>132</v>
      </c>
      <c r="AL44" s="240" t="s">
        <v>132</v>
      </c>
      <c r="AM44" s="241">
        <f t="shared" si="592"/>
        <v>0</v>
      </c>
      <c r="AN44" s="241" t="str">
        <f t="shared" si="593"/>
        <v>#DIV/0!</v>
      </c>
      <c r="AO44" s="241">
        <f t="shared" si="594"/>
        <v>0</v>
      </c>
      <c r="AP44" s="242"/>
      <c r="AQ44" s="241">
        <f t="shared" si="595"/>
        <v>0</v>
      </c>
      <c r="AR44" s="242"/>
      <c r="AS44" s="241">
        <f t="shared" ref="AS44:AT44" si="794">AS145+AS246+AS347+AS448</f>
        <v>0</v>
      </c>
      <c r="AT44" s="241">
        <f t="shared" si="794"/>
        <v>0</v>
      </c>
      <c r="AU44" s="241">
        <f t="shared" si="597"/>
        <v>0</v>
      </c>
      <c r="AV44" s="242">
        <v>0.23915411846270695</v>
      </c>
      <c r="AW44" s="243">
        <f t="shared" si="598"/>
        <v>0</v>
      </c>
      <c r="AX44" s="244">
        <f t="shared" si="599"/>
        <v>0</v>
      </c>
      <c r="AY44" s="236"/>
      <c r="AZ44" s="238">
        <v>7.0</v>
      </c>
      <c r="BA44" s="239" t="s">
        <v>146</v>
      </c>
      <c r="BB44" s="240" t="s">
        <v>132</v>
      </c>
      <c r="BC44" s="240" t="s">
        <v>132</v>
      </c>
      <c r="BD44" s="241">
        <f t="shared" si="600"/>
        <v>0</v>
      </c>
      <c r="BE44" s="241" t="str">
        <f t="shared" si="601"/>
        <v>#DIV/0!</v>
      </c>
      <c r="BF44" s="241">
        <f t="shared" si="602"/>
        <v>0</v>
      </c>
      <c r="BG44" s="242"/>
      <c r="BH44" s="241">
        <f t="shared" si="603"/>
        <v>0</v>
      </c>
      <c r="BI44" s="242"/>
      <c r="BJ44" s="241">
        <f t="shared" ref="BJ44:BK44" si="795">BJ145+BJ246+BJ347+BJ448</f>
        <v>0</v>
      </c>
      <c r="BK44" s="241">
        <f t="shared" si="795"/>
        <v>0</v>
      </c>
      <c r="BL44" s="241">
        <f t="shared" si="605"/>
        <v>0</v>
      </c>
      <c r="BM44" s="242">
        <v>0.23915411846270695</v>
      </c>
      <c r="BN44" s="243">
        <f t="shared" si="606"/>
        <v>0</v>
      </c>
      <c r="BO44" s="244">
        <f t="shared" si="607"/>
        <v>0</v>
      </c>
      <c r="BP44" s="236"/>
      <c r="BQ44" s="238">
        <v>7.0</v>
      </c>
      <c r="BR44" s="239" t="s">
        <v>146</v>
      </c>
      <c r="BS44" s="240" t="s">
        <v>132</v>
      </c>
      <c r="BT44" s="240" t="s">
        <v>132</v>
      </c>
      <c r="BU44" s="241">
        <f t="shared" si="608"/>
        <v>0</v>
      </c>
      <c r="BV44" s="241" t="str">
        <f t="shared" si="609"/>
        <v>#DIV/0!</v>
      </c>
      <c r="BW44" s="241">
        <f t="shared" si="610"/>
        <v>0</v>
      </c>
      <c r="BX44" s="242"/>
      <c r="BY44" s="241">
        <f t="shared" si="611"/>
        <v>0</v>
      </c>
      <c r="BZ44" s="242"/>
      <c r="CA44" s="241">
        <f t="shared" ref="CA44:CB44" si="796">CA145+CA246+CA347+CA448</f>
        <v>0</v>
      </c>
      <c r="CB44" s="241">
        <f t="shared" si="796"/>
        <v>0</v>
      </c>
      <c r="CC44" s="241">
        <f t="shared" si="613"/>
        <v>0</v>
      </c>
      <c r="CD44" s="242">
        <v>0.23915411846270695</v>
      </c>
      <c r="CE44" s="243">
        <f t="shared" si="614"/>
        <v>0</v>
      </c>
      <c r="CF44" s="244">
        <f t="shared" si="615"/>
        <v>0</v>
      </c>
      <c r="CG44" s="236"/>
      <c r="CH44" s="238">
        <v>7.0</v>
      </c>
      <c r="CI44" s="239" t="s">
        <v>146</v>
      </c>
      <c r="CJ44" s="240" t="s">
        <v>132</v>
      </c>
      <c r="CK44" s="240" t="s">
        <v>132</v>
      </c>
      <c r="CL44" s="241">
        <f t="shared" si="616"/>
        <v>0</v>
      </c>
      <c r="CM44" s="241" t="str">
        <f t="shared" si="617"/>
        <v>#DIV/0!</v>
      </c>
      <c r="CN44" s="241">
        <f t="shared" si="618"/>
        <v>0</v>
      </c>
      <c r="CO44" s="242"/>
      <c r="CP44" s="241">
        <f t="shared" si="619"/>
        <v>0</v>
      </c>
      <c r="CQ44" s="242"/>
      <c r="CR44" s="241">
        <f t="shared" ref="CR44:CS44" si="797">CR145+CR246+CR347+CR448</f>
        <v>0</v>
      </c>
      <c r="CS44" s="241">
        <f t="shared" si="797"/>
        <v>0</v>
      </c>
      <c r="CT44" s="241">
        <f t="shared" si="621"/>
        <v>0</v>
      </c>
      <c r="CU44" s="242">
        <v>0.23915411846270695</v>
      </c>
      <c r="CV44" s="243">
        <f t="shared" si="622"/>
        <v>0</v>
      </c>
      <c r="CW44" s="244">
        <f t="shared" si="623"/>
        <v>0</v>
      </c>
      <c r="CX44" s="236"/>
      <c r="CY44" s="238">
        <v>7.0</v>
      </c>
      <c r="CZ44" s="239" t="s">
        <v>146</v>
      </c>
      <c r="DA44" s="240" t="s">
        <v>132</v>
      </c>
      <c r="DB44" s="240" t="s">
        <v>132</v>
      </c>
      <c r="DC44" s="241">
        <f t="shared" si="624"/>
        <v>0</v>
      </c>
      <c r="DD44" s="241" t="str">
        <f t="shared" si="625"/>
        <v>#DIV/0!</v>
      </c>
      <c r="DE44" s="241">
        <f t="shared" si="626"/>
        <v>0</v>
      </c>
      <c r="DF44" s="242"/>
      <c r="DG44" s="241">
        <f t="shared" si="627"/>
        <v>0</v>
      </c>
      <c r="DH44" s="242"/>
      <c r="DI44" s="241">
        <f t="shared" ref="DI44:DJ44" si="798">DI145+DI246+DI347+DI448</f>
        <v>0</v>
      </c>
      <c r="DJ44" s="241">
        <f t="shared" si="798"/>
        <v>0</v>
      </c>
      <c r="DK44" s="241">
        <f t="shared" si="629"/>
        <v>0</v>
      </c>
      <c r="DL44" s="242">
        <v>0.23915411846270695</v>
      </c>
      <c r="DM44" s="243">
        <f t="shared" si="630"/>
        <v>0</v>
      </c>
      <c r="DN44" s="244">
        <f t="shared" si="631"/>
        <v>0</v>
      </c>
      <c r="DO44" s="236"/>
      <c r="DP44" s="238">
        <v>7.0</v>
      </c>
      <c r="DQ44" s="239" t="s">
        <v>146</v>
      </c>
      <c r="DR44" s="240" t="s">
        <v>132</v>
      </c>
      <c r="DS44" s="240" t="s">
        <v>132</v>
      </c>
      <c r="DT44" s="241">
        <f t="shared" si="632"/>
        <v>0</v>
      </c>
      <c r="DU44" s="241" t="str">
        <f t="shared" si="633"/>
        <v>#DIV/0!</v>
      </c>
      <c r="DV44" s="241">
        <f t="shared" si="634"/>
        <v>0</v>
      </c>
      <c r="DW44" s="242"/>
      <c r="DX44" s="241">
        <f t="shared" si="635"/>
        <v>0</v>
      </c>
      <c r="DY44" s="242"/>
      <c r="DZ44" s="241">
        <f t="shared" ref="DZ44:EA44" si="799">DZ145+DZ246+DZ347+DZ448</f>
        <v>0</v>
      </c>
      <c r="EA44" s="241">
        <f t="shared" si="799"/>
        <v>0</v>
      </c>
      <c r="EB44" s="241">
        <f t="shared" si="637"/>
        <v>0</v>
      </c>
      <c r="EC44" s="242">
        <v>0.23915411846270695</v>
      </c>
      <c r="ED44" s="243">
        <f t="shared" si="638"/>
        <v>0</v>
      </c>
      <c r="EE44" s="244">
        <f t="shared" si="639"/>
        <v>0</v>
      </c>
      <c r="EF44" s="236"/>
      <c r="EG44" s="238">
        <v>7.0</v>
      </c>
      <c r="EH44" s="239" t="s">
        <v>146</v>
      </c>
      <c r="EI44" s="240" t="s">
        <v>132</v>
      </c>
      <c r="EJ44" s="240" t="s">
        <v>132</v>
      </c>
      <c r="EK44" s="241">
        <f t="shared" si="640"/>
        <v>0</v>
      </c>
      <c r="EL44" s="241" t="str">
        <f t="shared" si="641"/>
        <v>#DIV/0!</v>
      </c>
      <c r="EM44" s="241">
        <f t="shared" si="642"/>
        <v>0</v>
      </c>
      <c r="EN44" s="242"/>
      <c r="EO44" s="241">
        <f t="shared" si="643"/>
        <v>0</v>
      </c>
      <c r="EP44" s="242"/>
      <c r="EQ44" s="241">
        <f t="shared" ref="EQ44:ER44" si="800">EQ145+EQ246+EQ347+EQ448</f>
        <v>0</v>
      </c>
      <c r="ER44" s="241">
        <f t="shared" si="800"/>
        <v>0</v>
      </c>
      <c r="ES44" s="241">
        <f t="shared" si="645"/>
        <v>0</v>
      </c>
      <c r="ET44" s="242">
        <v>0.23915411846270695</v>
      </c>
      <c r="EU44" s="243">
        <f t="shared" si="646"/>
        <v>0</v>
      </c>
      <c r="EV44" s="244">
        <f t="shared" si="647"/>
        <v>0</v>
      </c>
      <c r="EW44" s="236"/>
      <c r="EX44" s="238">
        <v>7.0</v>
      </c>
      <c r="EY44" s="239" t="s">
        <v>146</v>
      </c>
      <c r="EZ44" s="240" t="s">
        <v>132</v>
      </c>
      <c r="FA44" s="240" t="s">
        <v>132</v>
      </c>
      <c r="FB44" s="241">
        <f t="shared" si="648"/>
        <v>0</v>
      </c>
      <c r="FC44" s="241" t="str">
        <f t="shared" si="649"/>
        <v>#DIV/0!</v>
      </c>
      <c r="FD44" s="241">
        <f t="shared" si="650"/>
        <v>0</v>
      </c>
      <c r="FE44" s="242"/>
      <c r="FF44" s="241">
        <f t="shared" si="651"/>
        <v>0</v>
      </c>
      <c r="FG44" s="242"/>
      <c r="FH44" s="241">
        <f t="shared" ref="FH44:FI44" si="801">FH145+FH246+FH347+FH448</f>
        <v>0</v>
      </c>
      <c r="FI44" s="241">
        <f t="shared" si="801"/>
        <v>0</v>
      </c>
      <c r="FJ44" s="241">
        <f t="shared" si="653"/>
        <v>0</v>
      </c>
      <c r="FK44" s="242">
        <v>0.23915411846270695</v>
      </c>
      <c r="FL44" s="243">
        <f t="shared" si="654"/>
        <v>0</v>
      </c>
      <c r="FM44" s="244">
        <f t="shared" si="655"/>
        <v>0</v>
      </c>
      <c r="FN44" s="236"/>
      <c r="FO44" s="238">
        <v>7.0</v>
      </c>
      <c r="FP44" s="239" t="s">
        <v>146</v>
      </c>
      <c r="FQ44" s="240" t="s">
        <v>132</v>
      </c>
      <c r="FR44" s="240" t="s">
        <v>132</v>
      </c>
      <c r="FS44" s="241">
        <f t="shared" si="656"/>
        <v>0</v>
      </c>
      <c r="FT44" s="241" t="str">
        <f t="shared" si="657"/>
        <v>#DIV/0!</v>
      </c>
      <c r="FU44" s="241">
        <f t="shared" si="658"/>
        <v>0</v>
      </c>
      <c r="FV44" s="242"/>
      <c r="FW44" s="241">
        <f t="shared" si="659"/>
        <v>0</v>
      </c>
      <c r="FX44" s="242"/>
      <c r="FY44" s="241">
        <f t="shared" ref="FY44:FZ44" si="802">FY145+FY246+FY347+FY448</f>
        <v>0</v>
      </c>
      <c r="FZ44" s="241">
        <f t="shared" si="802"/>
        <v>0</v>
      </c>
      <c r="GA44" s="241">
        <f t="shared" si="661"/>
        <v>0</v>
      </c>
      <c r="GB44" s="242">
        <v>0.23915411846270695</v>
      </c>
      <c r="GC44" s="243">
        <f t="shared" si="662"/>
        <v>0</v>
      </c>
      <c r="GD44" s="244">
        <f t="shared" si="663"/>
        <v>0</v>
      </c>
      <c r="GE44" s="236"/>
      <c r="GF44" s="238">
        <v>7.0</v>
      </c>
      <c r="GG44" s="239" t="s">
        <v>146</v>
      </c>
      <c r="GH44" s="240" t="s">
        <v>132</v>
      </c>
      <c r="GI44" s="240" t="s">
        <v>132</v>
      </c>
      <c r="GJ44" s="241">
        <f t="shared" si="664"/>
        <v>0</v>
      </c>
      <c r="GK44" s="241" t="str">
        <f t="shared" si="665"/>
        <v>#DIV/0!</v>
      </c>
      <c r="GL44" s="241">
        <f t="shared" si="666"/>
        <v>0</v>
      </c>
      <c r="GM44" s="242"/>
      <c r="GN44" s="241">
        <f t="shared" si="667"/>
        <v>0</v>
      </c>
      <c r="GO44" s="242"/>
      <c r="GP44" s="241">
        <f t="shared" ref="GP44:GQ44" si="803">GP145+GP246+GP347+GP448</f>
        <v>0</v>
      </c>
      <c r="GQ44" s="241">
        <f t="shared" si="803"/>
        <v>0</v>
      </c>
      <c r="GR44" s="241">
        <f t="shared" si="669"/>
        <v>0</v>
      </c>
      <c r="GS44" s="242">
        <v>0.23915411846270695</v>
      </c>
      <c r="GT44" s="243">
        <f t="shared" si="670"/>
        <v>0</v>
      </c>
      <c r="GU44" s="244">
        <f t="shared" si="671"/>
        <v>0</v>
      </c>
      <c r="GV44" s="236"/>
      <c r="GW44" s="238">
        <v>7.0</v>
      </c>
      <c r="GX44" s="239" t="s">
        <v>146</v>
      </c>
      <c r="GY44" s="240" t="s">
        <v>132</v>
      </c>
      <c r="GZ44" s="240" t="s">
        <v>132</v>
      </c>
      <c r="HA44" s="241">
        <f t="shared" si="672"/>
        <v>0</v>
      </c>
      <c r="HB44" s="241" t="str">
        <f t="shared" si="673"/>
        <v>#DIV/0!</v>
      </c>
      <c r="HC44" s="241">
        <f t="shared" si="674"/>
        <v>0</v>
      </c>
      <c r="HD44" s="242"/>
      <c r="HE44" s="241">
        <f t="shared" si="675"/>
        <v>0</v>
      </c>
      <c r="HF44" s="242"/>
      <c r="HG44" s="241">
        <f t="shared" ref="HG44:HH44" si="804">HG145+HG246+HG347+HG448</f>
        <v>0</v>
      </c>
      <c r="HH44" s="241">
        <f t="shared" si="804"/>
        <v>0</v>
      </c>
      <c r="HI44" s="241">
        <f t="shared" si="677"/>
        <v>0</v>
      </c>
      <c r="HJ44" s="242">
        <v>0.23915411846270695</v>
      </c>
      <c r="HK44" s="243">
        <f t="shared" si="678"/>
        <v>0</v>
      </c>
      <c r="HL44" s="244">
        <f t="shared" si="679"/>
        <v>0</v>
      </c>
      <c r="HM44" s="236"/>
      <c r="HN44" s="238">
        <v>7.0</v>
      </c>
      <c r="HO44" s="239" t="s">
        <v>146</v>
      </c>
      <c r="HP44" s="240" t="s">
        <v>132</v>
      </c>
      <c r="HQ44" s="240" t="s">
        <v>132</v>
      </c>
      <c r="HR44" s="241">
        <f t="shared" si="680"/>
        <v>0</v>
      </c>
      <c r="HS44" s="241" t="str">
        <f t="shared" si="681"/>
        <v>#DIV/0!</v>
      </c>
      <c r="HT44" s="241">
        <f t="shared" si="682"/>
        <v>0</v>
      </c>
      <c r="HU44" s="242"/>
      <c r="HV44" s="241">
        <f t="shared" si="683"/>
        <v>0</v>
      </c>
      <c r="HW44" s="242"/>
      <c r="HX44" s="241">
        <f t="shared" ref="HX44:HY44" si="805">HX145+HX246+HX347+HX448</f>
        <v>0</v>
      </c>
      <c r="HY44" s="241">
        <f t="shared" si="805"/>
        <v>0</v>
      </c>
      <c r="HZ44" s="241">
        <f t="shared" si="685"/>
        <v>0</v>
      </c>
      <c r="IA44" s="242">
        <v>0.23915411846270695</v>
      </c>
      <c r="IB44" s="243">
        <f t="shared" si="686"/>
        <v>0</v>
      </c>
      <c r="IC44" s="244">
        <f t="shared" si="687"/>
        <v>0</v>
      </c>
      <c r="ID44" s="236"/>
      <c r="IE44" s="238">
        <v>7.0</v>
      </c>
      <c r="IF44" s="239" t="s">
        <v>146</v>
      </c>
      <c r="IG44" s="240" t="s">
        <v>132</v>
      </c>
      <c r="IH44" s="240" t="s">
        <v>132</v>
      </c>
      <c r="II44" s="241">
        <f t="shared" si="688"/>
        <v>0</v>
      </c>
      <c r="IJ44" s="241" t="str">
        <f t="shared" si="689"/>
        <v>#DIV/0!</v>
      </c>
      <c r="IK44" s="241">
        <f t="shared" si="690"/>
        <v>0</v>
      </c>
      <c r="IL44" s="242"/>
      <c r="IM44" s="241">
        <f t="shared" si="691"/>
        <v>0</v>
      </c>
      <c r="IN44" s="242"/>
      <c r="IO44" s="241">
        <f t="shared" ref="IO44:IP44" si="806">IO145+IO246+IO347+IO448</f>
        <v>0</v>
      </c>
      <c r="IP44" s="241">
        <f t="shared" si="806"/>
        <v>0</v>
      </c>
      <c r="IQ44" s="241">
        <f t="shared" si="693"/>
        <v>0</v>
      </c>
      <c r="IR44" s="242">
        <v>0.23915411846270695</v>
      </c>
      <c r="IS44" s="243">
        <f t="shared" si="694"/>
        <v>0</v>
      </c>
      <c r="IT44" s="244">
        <f t="shared" si="695"/>
        <v>0</v>
      </c>
      <c r="IU44" s="236"/>
      <c r="IV44" s="238">
        <v>7.0</v>
      </c>
      <c r="IW44" s="239" t="s">
        <v>146</v>
      </c>
      <c r="IX44" s="240" t="s">
        <v>132</v>
      </c>
      <c r="IY44" s="240" t="s">
        <v>132</v>
      </c>
      <c r="IZ44" s="241">
        <f t="shared" si="696"/>
        <v>0</v>
      </c>
      <c r="JA44" s="241" t="str">
        <f t="shared" si="697"/>
        <v>#DIV/0!</v>
      </c>
      <c r="JB44" s="241">
        <f t="shared" si="698"/>
        <v>0</v>
      </c>
      <c r="JC44" s="242"/>
      <c r="JD44" s="241">
        <f t="shared" si="699"/>
        <v>0</v>
      </c>
      <c r="JE44" s="242"/>
      <c r="JF44" s="241">
        <f t="shared" ref="JF44:JG44" si="807">JF145+JF246+JF347+JF448</f>
        <v>0</v>
      </c>
      <c r="JG44" s="241">
        <f t="shared" si="807"/>
        <v>0</v>
      </c>
      <c r="JH44" s="241">
        <f t="shared" si="701"/>
        <v>0</v>
      </c>
      <c r="JI44" s="242">
        <v>0.23915411846270695</v>
      </c>
      <c r="JJ44" s="243">
        <f t="shared" si="702"/>
        <v>0</v>
      </c>
      <c r="JK44" s="244">
        <f t="shared" si="703"/>
        <v>0</v>
      </c>
      <c r="JL44" s="236"/>
      <c r="JM44" s="238">
        <v>7.0</v>
      </c>
      <c r="JN44" s="239" t="s">
        <v>146</v>
      </c>
      <c r="JO44" s="240" t="s">
        <v>132</v>
      </c>
      <c r="JP44" s="240" t="s">
        <v>132</v>
      </c>
      <c r="JQ44" s="241">
        <f t="shared" si="704"/>
        <v>0</v>
      </c>
      <c r="JR44" s="241" t="str">
        <f t="shared" si="705"/>
        <v>#DIV/0!</v>
      </c>
      <c r="JS44" s="241">
        <f t="shared" si="706"/>
        <v>0</v>
      </c>
      <c r="JT44" s="242"/>
      <c r="JU44" s="241">
        <f t="shared" si="707"/>
        <v>0</v>
      </c>
      <c r="JV44" s="242"/>
      <c r="JW44" s="241">
        <f t="shared" ref="JW44:JX44" si="808">JW145+JW246+JW347+JW448</f>
        <v>0</v>
      </c>
      <c r="JX44" s="241">
        <f t="shared" si="808"/>
        <v>0</v>
      </c>
      <c r="JY44" s="241">
        <f t="shared" si="709"/>
        <v>0</v>
      </c>
      <c r="JZ44" s="242">
        <v>0.23915411846270695</v>
      </c>
      <c r="KA44" s="243">
        <f t="shared" si="710"/>
        <v>0</v>
      </c>
      <c r="KB44" s="244">
        <f t="shared" si="711"/>
        <v>0</v>
      </c>
      <c r="KC44" s="236"/>
      <c r="KD44" s="238">
        <v>7.0</v>
      </c>
      <c r="KE44" s="239" t="s">
        <v>146</v>
      </c>
      <c r="KF44" s="240" t="s">
        <v>132</v>
      </c>
      <c r="KG44" s="240" t="s">
        <v>132</v>
      </c>
      <c r="KH44" s="241">
        <f t="shared" si="712"/>
        <v>0</v>
      </c>
      <c r="KI44" s="241" t="str">
        <f t="shared" si="713"/>
        <v>#DIV/0!</v>
      </c>
      <c r="KJ44" s="241">
        <f t="shared" si="714"/>
        <v>0</v>
      </c>
      <c r="KK44" s="242"/>
      <c r="KL44" s="241">
        <f t="shared" si="715"/>
        <v>0</v>
      </c>
      <c r="KM44" s="242"/>
      <c r="KN44" s="241">
        <f t="shared" ref="KN44:KO44" si="809">KN145+KN246+KN347+KN448</f>
        <v>0</v>
      </c>
      <c r="KO44" s="241">
        <f t="shared" si="809"/>
        <v>0</v>
      </c>
      <c r="KP44" s="241">
        <f t="shared" si="717"/>
        <v>0</v>
      </c>
      <c r="KQ44" s="242">
        <v>0.23915411846270695</v>
      </c>
      <c r="KR44" s="243">
        <f t="shared" si="718"/>
        <v>0</v>
      </c>
      <c r="KS44" s="244">
        <f t="shared" si="719"/>
        <v>0</v>
      </c>
      <c r="KT44" s="236"/>
      <c r="KU44" s="237"/>
    </row>
    <row r="45" ht="15.75" customHeight="1">
      <c r="A45" s="238">
        <v>8.0</v>
      </c>
      <c r="B45" s="239" t="s">
        <v>147</v>
      </c>
      <c r="C45" s="240" t="s">
        <v>132</v>
      </c>
      <c r="D45" s="240" t="s">
        <v>132</v>
      </c>
      <c r="E45" s="241">
        <f t="shared" si="576"/>
        <v>0</v>
      </c>
      <c r="F45" s="241" t="str">
        <f t="shared" si="577"/>
        <v>#DIV/0!</v>
      </c>
      <c r="G45" s="241">
        <f t="shared" si="578"/>
        <v>0</v>
      </c>
      <c r="H45" s="242"/>
      <c r="I45" s="241">
        <f t="shared" si="579"/>
        <v>0</v>
      </c>
      <c r="J45" s="242"/>
      <c r="K45" s="241">
        <f t="shared" ref="K45:L45" si="810">K146+K247+K348+K449</f>
        <v>0</v>
      </c>
      <c r="L45" s="241">
        <f t="shared" si="810"/>
        <v>0</v>
      </c>
      <c r="M45" s="241">
        <f t="shared" si="581"/>
        <v>0</v>
      </c>
      <c r="N45" s="242">
        <v>0.23915411846270695</v>
      </c>
      <c r="O45" s="243">
        <f t="shared" si="582"/>
        <v>0</v>
      </c>
      <c r="P45" s="244">
        <f t="shared" si="583"/>
        <v>0</v>
      </c>
      <c r="Q45" s="236"/>
      <c r="R45" s="238">
        <v>8.0</v>
      </c>
      <c r="S45" s="239" t="s">
        <v>147</v>
      </c>
      <c r="T45" s="240" t="s">
        <v>132</v>
      </c>
      <c r="U45" s="240" t="s">
        <v>132</v>
      </c>
      <c r="V45" s="241">
        <f t="shared" si="584"/>
        <v>0</v>
      </c>
      <c r="W45" s="241" t="str">
        <f t="shared" si="585"/>
        <v>#DIV/0!</v>
      </c>
      <c r="X45" s="241">
        <f t="shared" si="586"/>
        <v>0</v>
      </c>
      <c r="Y45" s="242"/>
      <c r="Z45" s="241">
        <f t="shared" si="587"/>
        <v>0</v>
      </c>
      <c r="AA45" s="242"/>
      <c r="AB45" s="241">
        <f t="shared" ref="AB45:AC45" si="811">AB146+AB247+AB348+AB449</f>
        <v>0</v>
      </c>
      <c r="AC45" s="241">
        <f t="shared" si="811"/>
        <v>0</v>
      </c>
      <c r="AD45" s="241">
        <f t="shared" si="589"/>
        <v>0</v>
      </c>
      <c r="AE45" s="242">
        <v>0.23915411846270695</v>
      </c>
      <c r="AF45" s="243">
        <f t="shared" si="590"/>
        <v>0</v>
      </c>
      <c r="AG45" s="244">
        <f t="shared" si="591"/>
        <v>0</v>
      </c>
      <c r="AH45" s="236"/>
      <c r="AI45" s="238">
        <v>8.0</v>
      </c>
      <c r="AJ45" s="239" t="s">
        <v>147</v>
      </c>
      <c r="AK45" s="240" t="s">
        <v>132</v>
      </c>
      <c r="AL45" s="240" t="s">
        <v>132</v>
      </c>
      <c r="AM45" s="241">
        <f t="shared" si="592"/>
        <v>0</v>
      </c>
      <c r="AN45" s="241" t="str">
        <f t="shared" si="593"/>
        <v>#DIV/0!</v>
      </c>
      <c r="AO45" s="241">
        <f t="shared" si="594"/>
        <v>0</v>
      </c>
      <c r="AP45" s="242"/>
      <c r="AQ45" s="241">
        <f t="shared" si="595"/>
        <v>0</v>
      </c>
      <c r="AR45" s="242"/>
      <c r="AS45" s="241">
        <f t="shared" ref="AS45:AT45" si="812">AS146+AS247+AS348+AS449</f>
        <v>0</v>
      </c>
      <c r="AT45" s="241">
        <f t="shared" si="812"/>
        <v>0</v>
      </c>
      <c r="AU45" s="241">
        <f t="shared" si="597"/>
        <v>0</v>
      </c>
      <c r="AV45" s="242">
        <v>0.23915411846270695</v>
      </c>
      <c r="AW45" s="243">
        <f t="shared" si="598"/>
        <v>0</v>
      </c>
      <c r="AX45" s="244">
        <f t="shared" si="599"/>
        <v>0</v>
      </c>
      <c r="AY45" s="236"/>
      <c r="AZ45" s="238">
        <v>8.0</v>
      </c>
      <c r="BA45" s="239" t="s">
        <v>147</v>
      </c>
      <c r="BB45" s="240" t="s">
        <v>132</v>
      </c>
      <c r="BC45" s="240" t="s">
        <v>132</v>
      </c>
      <c r="BD45" s="241">
        <f t="shared" si="600"/>
        <v>0</v>
      </c>
      <c r="BE45" s="241" t="str">
        <f t="shared" si="601"/>
        <v>#DIV/0!</v>
      </c>
      <c r="BF45" s="241">
        <f t="shared" si="602"/>
        <v>0</v>
      </c>
      <c r="BG45" s="242"/>
      <c r="BH45" s="241">
        <f t="shared" si="603"/>
        <v>0</v>
      </c>
      <c r="BI45" s="242"/>
      <c r="BJ45" s="241">
        <f t="shared" ref="BJ45:BK45" si="813">BJ146+BJ247+BJ348+BJ449</f>
        <v>0</v>
      </c>
      <c r="BK45" s="241">
        <f t="shared" si="813"/>
        <v>0</v>
      </c>
      <c r="BL45" s="241">
        <f t="shared" si="605"/>
        <v>0</v>
      </c>
      <c r="BM45" s="242">
        <v>0.23915411846270695</v>
      </c>
      <c r="BN45" s="243">
        <f t="shared" si="606"/>
        <v>0</v>
      </c>
      <c r="BO45" s="244">
        <f t="shared" si="607"/>
        <v>0</v>
      </c>
      <c r="BP45" s="236"/>
      <c r="BQ45" s="238">
        <v>8.0</v>
      </c>
      <c r="BR45" s="239" t="s">
        <v>147</v>
      </c>
      <c r="BS45" s="240" t="s">
        <v>132</v>
      </c>
      <c r="BT45" s="240" t="s">
        <v>132</v>
      </c>
      <c r="BU45" s="241">
        <f t="shared" si="608"/>
        <v>0</v>
      </c>
      <c r="BV45" s="241" t="str">
        <f t="shared" si="609"/>
        <v>#DIV/0!</v>
      </c>
      <c r="BW45" s="241">
        <f t="shared" si="610"/>
        <v>0</v>
      </c>
      <c r="BX45" s="242"/>
      <c r="BY45" s="241">
        <f t="shared" si="611"/>
        <v>0</v>
      </c>
      <c r="BZ45" s="242"/>
      <c r="CA45" s="241">
        <f t="shared" ref="CA45:CB45" si="814">CA146+CA247+CA348+CA449</f>
        <v>0</v>
      </c>
      <c r="CB45" s="241">
        <f t="shared" si="814"/>
        <v>0</v>
      </c>
      <c r="CC45" s="241">
        <f t="shared" si="613"/>
        <v>0</v>
      </c>
      <c r="CD45" s="242">
        <v>0.23915411846270695</v>
      </c>
      <c r="CE45" s="243">
        <f t="shared" si="614"/>
        <v>0</v>
      </c>
      <c r="CF45" s="244">
        <f t="shared" si="615"/>
        <v>0</v>
      </c>
      <c r="CG45" s="236"/>
      <c r="CH45" s="238">
        <v>8.0</v>
      </c>
      <c r="CI45" s="239" t="s">
        <v>147</v>
      </c>
      <c r="CJ45" s="240" t="s">
        <v>132</v>
      </c>
      <c r="CK45" s="240" t="s">
        <v>132</v>
      </c>
      <c r="CL45" s="241">
        <f t="shared" si="616"/>
        <v>0</v>
      </c>
      <c r="CM45" s="241" t="str">
        <f t="shared" si="617"/>
        <v>#DIV/0!</v>
      </c>
      <c r="CN45" s="241">
        <f t="shared" si="618"/>
        <v>0</v>
      </c>
      <c r="CO45" s="242"/>
      <c r="CP45" s="241">
        <f t="shared" si="619"/>
        <v>0</v>
      </c>
      <c r="CQ45" s="242"/>
      <c r="CR45" s="241">
        <f t="shared" ref="CR45:CS45" si="815">CR146+CR247+CR348+CR449</f>
        <v>0</v>
      </c>
      <c r="CS45" s="241">
        <f t="shared" si="815"/>
        <v>0</v>
      </c>
      <c r="CT45" s="241">
        <f t="shared" si="621"/>
        <v>0</v>
      </c>
      <c r="CU45" s="242">
        <v>0.23915411846270695</v>
      </c>
      <c r="CV45" s="243">
        <f t="shared" si="622"/>
        <v>0</v>
      </c>
      <c r="CW45" s="244">
        <f t="shared" si="623"/>
        <v>0</v>
      </c>
      <c r="CX45" s="236"/>
      <c r="CY45" s="238">
        <v>8.0</v>
      </c>
      <c r="CZ45" s="239" t="s">
        <v>147</v>
      </c>
      <c r="DA45" s="240" t="s">
        <v>132</v>
      </c>
      <c r="DB45" s="240" t="s">
        <v>132</v>
      </c>
      <c r="DC45" s="241">
        <f t="shared" si="624"/>
        <v>0</v>
      </c>
      <c r="DD45" s="241" t="str">
        <f t="shared" si="625"/>
        <v>#DIV/0!</v>
      </c>
      <c r="DE45" s="241">
        <f t="shared" si="626"/>
        <v>0</v>
      </c>
      <c r="DF45" s="242"/>
      <c r="DG45" s="241">
        <f t="shared" si="627"/>
        <v>0</v>
      </c>
      <c r="DH45" s="242"/>
      <c r="DI45" s="241">
        <f t="shared" ref="DI45:DJ45" si="816">DI146+DI247+DI348+DI449</f>
        <v>0</v>
      </c>
      <c r="DJ45" s="241">
        <f t="shared" si="816"/>
        <v>0</v>
      </c>
      <c r="DK45" s="241">
        <f t="shared" si="629"/>
        <v>0</v>
      </c>
      <c r="DL45" s="242">
        <v>0.23915411846270695</v>
      </c>
      <c r="DM45" s="243">
        <f t="shared" si="630"/>
        <v>0</v>
      </c>
      <c r="DN45" s="244">
        <f t="shared" si="631"/>
        <v>0</v>
      </c>
      <c r="DO45" s="236"/>
      <c r="DP45" s="238">
        <v>8.0</v>
      </c>
      <c r="DQ45" s="239" t="s">
        <v>147</v>
      </c>
      <c r="DR45" s="240" t="s">
        <v>132</v>
      </c>
      <c r="DS45" s="240" t="s">
        <v>132</v>
      </c>
      <c r="DT45" s="241">
        <f t="shared" si="632"/>
        <v>0</v>
      </c>
      <c r="DU45" s="241" t="str">
        <f t="shared" si="633"/>
        <v>#DIV/0!</v>
      </c>
      <c r="DV45" s="241">
        <f t="shared" si="634"/>
        <v>0</v>
      </c>
      <c r="DW45" s="242"/>
      <c r="DX45" s="241">
        <f t="shared" si="635"/>
        <v>0</v>
      </c>
      <c r="DY45" s="242"/>
      <c r="DZ45" s="241">
        <f t="shared" ref="DZ45:EA45" si="817">DZ146+DZ247+DZ348+DZ449</f>
        <v>0</v>
      </c>
      <c r="EA45" s="241">
        <f t="shared" si="817"/>
        <v>0</v>
      </c>
      <c r="EB45" s="241">
        <f t="shared" si="637"/>
        <v>0</v>
      </c>
      <c r="EC45" s="242">
        <v>0.23915411846270695</v>
      </c>
      <c r="ED45" s="243">
        <f t="shared" si="638"/>
        <v>0</v>
      </c>
      <c r="EE45" s="244">
        <f t="shared" si="639"/>
        <v>0</v>
      </c>
      <c r="EF45" s="236"/>
      <c r="EG45" s="238">
        <v>8.0</v>
      </c>
      <c r="EH45" s="239" t="s">
        <v>147</v>
      </c>
      <c r="EI45" s="240" t="s">
        <v>132</v>
      </c>
      <c r="EJ45" s="240" t="s">
        <v>132</v>
      </c>
      <c r="EK45" s="241">
        <f t="shared" si="640"/>
        <v>0</v>
      </c>
      <c r="EL45" s="241" t="str">
        <f t="shared" si="641"/>
        <v>#DIV/0!</v>
      </c>
      <c r="EM45" s="241">
        <f t="shared" si="642"/>
        <v>0</v>
      </c>
      <c r="EN45" s="242"/>
      <c r="EO45" s="241">
        <f t="shared" si="643"/>
        <v>0</v>
      </c>
      <c r="EP45" s="242"/>
      <c r="EQ45" s="241">
        <f t="shared" ref="EQ45:ER45" si="818">EQ146+EQ247+EQ348+EQ449</f>
        <v>0</v>
      </c>
      <c r="ER45" s="241">
        <f t="shared" si="818"/>
        <v>0</v>
      </c>
      <c r="ES45" s="241">
        <f t="shared" si="645"/>
        <v>0</v>
      </c>
      <c r="ET45" s="242">
        <v>0.23915411846270695</v>
      </c>
      <c r="EU45" s="243">
        <f t="shared" si="646"/>
        <v>0</v>
      </c>
      <c r="EV45" s="244">
        <f t="shared" si="647"/>
        <v>0</v>
      </c>
      <c r="EW45" s="236"/>
      <c r="EX45" s="238">
        <v>8.0</v>
      </c>
      <c r="EY45" s="239" t="s">
        <v>147</v>
      </c>
      <c r="EZ45" s="240" t="s">
        <v>132</v>
      </c>
      <c r="FA45" s="240" t="s">
        <v>132</v>
      </c>
      <c r="FB45" s="241">
        <f t="shared" si="648"/>
        <v>0</v>
      </c>
      <c r="FC45" s="241" t="str">
        <f t="shared" si="649"/>
        <v>#DIV/0!</v>
      </c>
      <c r="FD45" s="241">
        <f t="shared" si="650"/>
        <v>0</v>
      </c>
      <c r="FE45" s="242"/>
      <c r="FF45" s="241">
        <f t="shared" si="651"/>
        <v>0</v>
      </c>
      <c r="FG45" s="242"/>
      <c r="FH45" s="241">
        <f t="shared" ref="FH45:FI45" si="819">FH146+FH247+FH348+FH449</f>
        <v>0</v>
      </c>
      <c r="FI45" s="241">
        <f t="shared" si="819"/>
        <v>0</v>
      </c>
      <c r="FJ45" s="241">
        <f t="shared" si="653"/>
        <v>0</v>
      </c>
      <c r="FK45" s="242">
        <v>0.23915411846270695</v>
      </c>
      <c r="FL45" s="243">
        <f t="shared" si="654"/>
        <v>0</v>
      </c>
      <c r="FM45" s="244">
        <f t="shared" si="655"/>
        <v>0</v>
      </c>
      <c r="FN45" s="236"/>
      <c r="FO45" s="238">
        <v>8.0</v>
      </c>
      <c r="FP45" s="239" t="s">
        <v>147</v>
      </c>
      <c r="FQ45" s="240" t="s">
        <v>132</v>
      </c>
      <c r="FR45" s="240" t="s">
        <v>132</v>
      </c>
      <c r="FS45" s="241">
        <f t="shared" si="656"/>
        <v>0</v>
      </c>
      <c r="FT45" s="241" t="str">
        <f t="shared" si="657"/>
        <v>#DIV/0!</v>
      </c>
      <c r="FU45" s="241">
        <f t="shared" si="658"/>
        <v>0</v>
      </c>
      <c r="FV45" s="242"/>
      <c r="FW45" s="241">
        <f t="shared" si="659"/>
        <v>0</v>
      </c>
      <c r="FX45" s="242"/>
      <c r="FY45" s="241">
        <f t="shared" ref="FY45:FZ45" si="820">FY146+FY247+FY348+FY449</f>
        <v>0</v>
      </c>
      <c r="FZ45" s="241">
        <f t="shared" si="820"/>
        <v>0</v>
      </c>
      <c r="GA45" s="241">
        <f t="shared" si="661"/>
        <v>0</v>
      </c>
      <c r="GB45" s="242">
        <v>0.23915411846270695</v>
      </c>
      <c r="GC45" s="243">
        <f t="shared" si="662"/>
        <v>0</v>
      </c>
      <c r="GD45" s="244">
        <f t="shared" si="663"/>
        <v>0</v>
      </c>
      <c r="GE45" s="236"/>
      <c r="GF45" s="238">
        <v>8.0</v>
      </c>
      <c r="GG45" s="239" t="s">
        <v>147</v>
      </c>
      <c r="GH45" s="240" t="s">
        <v>132</v>
      </c>
      <c r="GI45" s="240" t="s">
        <v>132</v>
      </c>
      <c r="GJ45" s="241">
        <f t="shared" si="664"/>
        <v>0</v>
      </c>
      <c r="GK45" s="241" t="str">
        <f t="shared" si="665"/>
        <v>#DIV/0!</v>
      </c>
      <c r="GL45" s="241">
        <f t="shared" si="666"/>
        <v>0</v>
      </c>
      <c r="GM45" s="242"/>
      <c r="GN45" s="241">
        <f t="shared" si="667"/>
        <v>0</v>
      </c>
      <c r="GO45" s="242"/>
      <c r="GP45" s="241">
        <f t="shared" ref="GP45:GQ45" si="821">GP146+GP247+GP348+GP449</f>
        <v>0</v>
      </c>
      <c r="GQ45" s="241">
        <f t="shared" si="821"/>
        <v>0</v>
      </c>
      <c r="GR45" s="241">
        <f t="shared" si="669"/>
        <v>0</v>
      </c>
      <c r="GS45" s="242">
        <v>0.23915411846270695</v>
      </c>
      <c r="GT45" s="243">
        <f t="shared" si="670"/>
        <v>0</v>
      </c>
      <c r="GU45" s="244">
        <f t="shared" si="671"/>
        <v>0</v>
      </c>
      <c r="GV45" s="236"/>
      <c r="GW45" s="238">
        <v>8.0</v>
      </c>
      <c r="GX45" s="239" t="s">
        <v>147</v>
      </c>
      <c r="GY45" s="240" t="s">
        <v>132</v>
      </c>
      <c r="GZ45" s="240" t="s">
        <v>132</v>
      </c>
      <c r="HA45" s="241">
        <f t="shared" si="672"/>
        <v>0</v>
      </c>
      <c r="HB45" s="241" t="str">
        <f t="shared" si="673"/>
        <v>#DIV/0!</v>
      </c>
      <c r="HC45" s="241">
        <f t="shared" si="674"/>
        <v>0</v>
      </c>
      <c r="HD45" s="242"/>
      <c r="HE45" s="241">
        <f t="shared" si="675"/>
        <v>0</v>
      </c>
      <c r="HF45" s="242"/>
      <c r="HG45" s="241">
        <f t="shared" ref="HG45:HH45" si="822">HG146+HG247+HG348+HG449</f>
        <v>0</v>
      </c>
      <c r="HH45" s="241">
        <f t="shared" si="822"/>
        <v>0</v>
      </c>
      <c r="HI45" s="241">
        <f t="shared" si="677"/>
        <v>0</v>
      </c>
      <c r="HJ45" s="242">
        <v>0.23915411846270695</v>
      </c>
      <c r="HK45" s="243">
        <f t="shared" si="678"/>
        <v>0</v>
      </c>
      <c r="HL45" s="244">
        <f t="shared" si="679"/>
        <v>0</v>
      </c>
      <c r="HM45" s="236"/>
      <c r="HN45" s="238">
        <v>8.0</v>
      </c>
      <c r="HO45" s="239" t="s">
        <v>147</v>
      </c>
      <c r="HP45" s="240" t="s">
        <v>132</v>
      </c>
      <c r="HQ45" s="240" t="s">
        <v>132</v>
      </c>
      <c r="HR45" s="241">
        <f t="shared" si="680"/>
        <v>0</v>
      </c>
      <c r="HS45" s="241" t="str">
        <f t="shared" si="681"/>
        <v>#DIV/0!</v>
      </c>
      <c r="HT45" s="241">
        <f t="shared" si="682"/>
        <v>0</v>
      </c>
      <c r="HU45" s="242"/>
      <c r="HV45" s="241">
        <f t="shared" si="683"/>
        <v>0</v>
      </c>
      <c r="HW45" s="242"/>
      <c r="HX45" s="241">
        <f t="shared" ref="HX45:HY45" si="823">HX146+HX247+HX348+HX449</f>
        <v>0</v>
      </c>
      <c r="HY45" s="241">
        <f t="shared" si="823"/>
        <v>0</v>
      </c>
      <c r="HZ45" s="241">
        <f t="shared" si="685"/>
        <v>0</v>
      </c>
      <c r="IA45" s="242">
        <v>0.23915411846270695</v>
      </c>
      <c r="IB45" s="243">
        <f t="shared" si="686"/>
        <v>0</v>
      </c>
      <c r="IC45" s="244">
        <f t="shared" si="687"/>
        <v>0</v>
      </c>
      <c r="ID45" s="236"/>
      <c r="IE45" s="238">
        <v>8.0</v>
      </c>
      <c r="IF45" s="239" t="s">
        <v>147</v>
      </c>
      <c r="IG45" s="240" t="s">
        <v>132</v>
      </c>
      <c r="IH45" s="240" t="s">
        <v>132</v>
      </c>
      <c r="II45" s="241">
        <f t="shared" si="688"/>
        <v>0</v>
      </c>
      <c r="IJ45" s="241" t="str">
        <f t="shared" si="689"/>
        <v>#DIV/0!</v>
      </c>
      <c r="IK45" s="241">
        <f t="shared" si="690"/>
        <v>0</v>
      </c>
      <c r="IL45" s="242"/>
      <c r="IM45" s="241">
        <f t="shared" si="691"/>
        <v>0</v>
      </c>
      <c r="IN45" s="242"/>
      <c r="IO45" s="241">
        <f t="shared" ref="IO45:IP45" si="824">IO146+IO247+IO348+IO449</f>
        <v>0</v>
      </c>
      <c r="IP45" s="241">
        <f t="shared" si="824"/>
        <v>0</v>
      </c>
      <c r="IQ45" s="241">
        <f t="shared" si="693"/>
        <v>0</v>
      </c>
      <c r="IR45" s="242">
        <v>0.23915411846270695</v>
      </c>
      <c r="IS45" s="243">
        <f t="shared" si="694"/>
        <v>0</v>
      </c>
      <c r="IT45" s="244">
        <f t="shared" si="695"/>
        <v>0</v>
      </c>
      <c r="IU45" s="236"/>
      <c r="IV45" s="238">
        <v>8.0</v>
      </c>
      <c r="IW45" s="239" t="s">
        <v>147</v>
      </c>
      <c r="IX45" s="240" t="s">
        <v>132</v>
      </c>
      <c r="IY45" s="240" t="s">
        <v>132</v>
      </c>
      <c r="IZ45" s="241">
        <f t="shared" si="696"/>
        <v>0</v>
      </c>
      <c r="JA45" s="241" t="str">
        <f t="shared" si="697"/>
        <v>#DIV/0!</v>
      </c>
      <c r="JB45" s="241">
        <f t="shared" si="698"/>
        <v>0</v>
      </c>
      <c r="JC45" s="242"/>
      <c r="JD45" s="241">
        <f t="shared" si="699"/>
        <v>0</v>
      </c>
      <c r="JE45" s="242"/>
      <c r="JF45" s="241">
        <f t="shared" ref="JF45:JG45" si="825">JF146+JF247+JF348+JF449</f>
        <v>0</v>
      </c>
      <c r="JG45" s="241">
        <f t="shared" si="825"/>
        <v>0</v>
      </c>
      <c r="JH45" s="241">
        <f t="shared" si="701"/>
        <v>0</v>
      </c>
      <c r="JI45" s="242">
        <v>0.23915411846270695</v>
      </c>
      <c r="JJ45" s="243">
        <f t="shared" si="702"/>
        <v>0</v>
      </c>
      <c r="JK45" s="244">
        <f t="shared" si="703"/>
        <v>0</v>
      </c>
      <c r="JL45" s="236"/>
      <c r="JM45" s="238">
        <v>8.0</v>
      </c>
      <c r="JN45" s="239" t="s">
        <v>147</v>
      </c>
      <c r="JO45" s="240" t="s">
        <v>132</v>
      </c>
      <c r="JP45" s="240" t="s">
        <v>132</v>
      </c>
      <c r="JQ45" s="241">
        <f t="shared" si="704"/>
        <v>0</v>
      </c>
      <c r="JR45" s="241" t="str">
        <f t="shared" si="705"/>
        <v>#DIV/0!</v>
      </c>
      <c r="JS45" s="241">
        <f t="shared" si="706"/>
        <v>0</v>
      </c>
      <c r="JT45" s="242"/>
      <c r="JU45" s="241">
        <f t="shared" si="707"/>
        <v>0</v>
      </c>
      <c r="JV45" s="242"/>
      <c r="JW45" s="241">
        <f t="shared" ref="JW45:JX45" si="826">JW146+JW247+JW348+JW449</f>
        <v>0</v>
      </c>
      <c r="JX45" s="241">
        <f t="shared" si="826"/>
        <v>0</v>
      </c>
      <c r="JY45" s="241">
        <f t="shared" si="709"/>
        <v>0</v>
      </c>
      <c r="JZ45" s="242">
        <v>0.23915411846270695</v>
      </c>
      <c r="KA45" s="243">
        <f t="shared" si="710"/>
        <v>0</v>
      </c>
      <c r="KB45" s="244">
        <f t="shared" si="711"/>
        <v>0</v>
      </c>
      <c r="KC45" s="236"/>
      <c r="KD45" s="238">
        <v>8.0</v>
      </c>
      <c r="KE45" s="239" t="s">
        <v>147</v>
      </c>
      <c r="KF45" s="240" t="s">
        <v>132</v>
      </c>
      <c r="KG45" s="240" t="s">
        <v>132</v>
      </c>
      <c r="KH45" s="241">
        <f t="shared" si="712"/>
        <v>0</v>
      </c>
      <c r="KI45" s="241" t="str">
        <f t="shared" si="713"/>
        <v>#DIV/0!</v>
      </c>
      <c r="KJ45" s="241">
        <f t="shared" si="714"/>
        <v>0</v>
      </c>
      <c r="KK45" s="242"/>
      <c r="KL45" s="241">
        <f t="shared" si="715"/>
        <v>0</v>
      </c>
      <c r="KM45" s="242"/>
      <c r="KN45" s="241">
        <f t="shared" ref="KN45:KO45" si="827">KN146+KN247+KN348+KN449</f>
        <v>0</v>
      </c>
      <c r="KO45" s="241">
        <f t="shared" si="827"/>
        <v>0</v>
      </c>
      <c r="KP45" s="241">
        <f t="shared" si="717"/>
        <v>0</v>
      </c>
      <c r="KQ45" s="242">
        <v>0.23915411846270695</v>
      </c>
      <c r="KR45" s="243">
        <f t="shared" si="718"/>
        <v>0</v>
      </c>
      <c r="KS45" s="244">
        <f t="shared" si="719"/>
        <v>0</v>
      </c>
      <c r="KT45" s="236"/>
      <c r="KU45" s="237"/>
    </row>
    <row r="46" ht="15.75" customHeight="1">
      <c r="A46" s="245"/>
      <c r="B46" s="246" t="s">
        <v>148</v>
      </c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36"/>
      <c r="R46" s="245"/>
      <c r="S46" s="246" t="s">
        <v>148</v>
      </c>
      <c r="T46" s="247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7"/>
      <c r="AF46" s="247"/>
      <c r="AG46" s="247"/>
      <c r="AH46" s="236"/>
      <c r="AI46" s="245"/>
      <c r="AJ46" s="246" t="s">
        <v>148</v>
      </c>
      <c r="AK46" s="247"/>
      <c r="AL46" s="247"/>
      <c r="AM46" s="247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  <c r="AX46" s="247"/>
      <c r="AY46" s="236"/>
      <c r="AZ46" s="245"/>
      <c r="BA46" s="246" t="s">
        <v>148</v>
      </c>
      <c r="BB46" s="247"/>
      <c r="BC46" s="247"/>
      <c r="BD46" s="247"/>
      <c r="BE46" s="247"/>
      <c r="BF46" s="247"/>
      <c r="BG46" s="247"/>
      <c r="BH46" s="247"/>
      <c r="BI46" s="247"/>
      <c r="BJ46" s="247"/>
      <c r="BK46" s="247"/>
      <c r="BL46" s="247"/>
      <c r="BM46" s="247"/>
      <c r="BN46" s="247"/>
      <c r="BO46" s="247"/>
      <c r="BP46" s="236"/>
      <c r="BQ46" s="245"/>
      <c r="BR46" s="246" t="s">
        <v>148</v>
      </c>
      <c r="BS46" s="247"/>
      <c r="BT46" s="247"/>
      <c r="BU46" s="247"/>
      <c r="BV46" s="247"/>
      <c r="BW46" s="247"/>
      <c r="BX46" s="247"/>
      <c r="BY46" s="247"/>
      <c r="BZ46" s="247"/>
      <c r="CA46" s="247"/>
      <c r="CB46" s="247"/>
      <c r="CC46" s="247"/>
      <c r="CD46" s="247"/>
      <c r="CE46" s="247"/>
      <c r="CF46" s="247"/>
      <c r="CG46" s="236"/>
      <c r="CH46" s="245"/>
      <c r="CI46" s="246" t="s">
        <v>148</v>
      </c>
      <c r="CJ46" s="247"/>
      <c r="CK46" s="247"/>
      <c r="CL46" s="247"/>
      <c r="CM46" s="247"/>
      <c r="CN46" s="247"/>
      <c r="CO46" s="247"/>
      <c r="CP46" s="247"/>
      <c r="CQ46" s="247"/>
      <c r="CR46" s="247"/>
      <c r="CS46" s="247"/>
      <c r="CT46" s="247"/>
      <c r="CU46" s="247"/>
      <c r="CV46" s="247"/>
      <c r="CW46" s="247"/>
      <c r="CX46" s="236"/>
      <c r="CY46" s="245"/>
      <c r="CZ46" s="246" t="s">
        <v>148</v>
      </c>
      <c r="DA46" s="247"/>
      <c r="DB46" s="247"/>
      <c r="DC46" s="247"/>
      <c r="DD46" s="247"/>
      <c r="DE46" s="247"/>
      <c r="DF46" s="247"/>
      <c r="DG46" s="247"/>
      <c r="DH46" s="247"/>
      <c r="DI46" s="247"/>
      <c r="DJ46" s="247"/>
      <c r="DK46" s="247"/>
      <c r="DL46" s="247"/>
      <c r="DM46" s="247"/>
      <c r="DN46" s="247"/>
      <c r="DO46" s="236"/>
      <c r="DP46" s="245"/>
      <c r="DQ46" s="246" t="s">
        <v>148</v>
      </c>
      <c r="DR46" s="247"/>
      <c r="DS46" s="247"/>
      <c r="DT46" s="247"/>
      <c r="DU46" s="247"/>
      <c r="DV46" s="247"/>
      <c r="DW46" s="247"/>
      <c r="DX46" s="247"/>
      <c r="DY46" s="247"/>
      <c r="DZ46" s="247"/>
      <c r="EA46" s="247"/>
      <c r="EB46" s="247"/>
      <c r="EC46" s="247"/>
      <c r="ED46" s="247"/>
      <c r="EE46" s="247"/>
      <c r="EF46" s="236"/>
      <c r="EG46" s="245"/>
      <c r="EH46" s="246" t="s">
        <v>148</v>
      </c>
      <c r="EI46" s="247"/>
      <c r="EJ46" s="247"/>
      <c r="EK46" s="247"/>
      <c r="EL46" s="247"/>
      <c r="EM46" s="247"/>
      <c r="EN46" s="247"/>
      <c r="EO46" s="247"/>
      <c r="EP46" s="247"/>
      <c r="EQ46" s="247"/>
      <c r="ER46" s="247"/>
      <c r="ES46" s="247"/>
      <c r="ET46" s="247"/>
      <c r="EU46" s="247"/>
      <c r="EV46" s="247"/>
      <c r="EW46" s="236"/>
      <c r="EX46" s="245"/>
      <c r="EY46" s="246" t="s">
        <v>148</v>
      </c>
      <c r="EZ46" s="247"/>
      <c r="FA46" s="247"/>
      <c r="FB46" s="247"/>
      <c r="FC46" s="247"/>
      <c r="FD46" s="247"/>
      <c r="FE46" s="247"/>
      <c r="FF46" s="247"/>
      <c r="FG46" s="247"/>
      <c r="FH46" s="247"/>
      <c r="FI46" s="247"/>
      <c r="FJ46" s="247"/>
      <c r="FK46" s="247"/>
      <c r="FL46" s="247"/>
      <c r="FM46" s="247"/>
      <c r="FN46" s="236"/>
      <c r="FO46" s="245"/>
      <c r="FP46" s="246" t="s">
        <v>148</v>
      </c>
      <c r="FQ46" s="247"/>
      <c r="FR46" s="247"/>
      <c r="FS46" s="247"/>
      <c r="FT46" s="247"/>
      <c r="FU46" s="247"/>
      <c r="FV46" s="247"/>
      <c r="FW46" s="247"/>
      <c r="FX46" s="247"/>
      <c r="FY46" s="247"/>
      <c r="FZ46" s="247"/>
      <c r="GA46" s="247"/>
      <c r="GB46" s="247"/>
      <c r="GC46" s="247"/>
      <c r="GD46" s="247"/>
      <c r="GE46" s="236"/>
      <c r="GF46" s="245"/>
      <c r="GG46" s="246" t="s">
        <v>148</v>
      </c>
      <c r="GH46" s="247"/>
      <c r="GI46" s="247"/>
      <c r="GJ46" s="247"/>
      <c r="GK46" s="247"/>
      <c r="GL46" s="247"/>
      <c r="GM46" s="247"/>
      <c r="GN46" s="247"/>
      <c r="GO46" s="247"/>
      <c r="GP46" s="247"/>
      <c r="GQ46" s="247"/>
      <c r="GR46" s="247"/>
      <c r="GS46" s="247"/>
      <c r="GT46" s="247"/>
      <c r="GU46" s="247"/>
      <c r="GV46" s="236"/>
      <c r="GW46" s="245"/>
      <c r="GX46" s="246" t="s">
        <v>148</v>
      </c>
      <c r="GY46" s="247"/>
      <c r="GZ46" s="247"/>
      <c r="HA46" s="247"/>
      <c r="HB46" s="247"/>
      <c r="HC46" s="247"/>
      <c r="HD46" s="247"/>
      <c r="HE46" s="247"/>
      <c r="HF46" s="247"/>
      <c r="HG46" s="247"/>
      <c r="HH46" s="247"/>
      <c r="HI46" s="247"/>
      <c r="HJ46" s="247"/>
      <c r="HK46" s="247"/>
      <c r="HL46" s="247"/>
      <c r="HM46" s="236"/>
      <c r="HN46" s="245"/>
      <c r="HO46" s="246" t="s">
        <v>148</v>
      </c>
      <c r="HP46" s="247"/>
      <c r="HQ46" s="247"/>
      <c r="HR46" s="247"/>
      <c r="HS46" s="247"/>
      <c r="HT46" s="247"/>
      <c r="HU46" s="247"/>
      <c r="HV46" s="247"/>
      <c r="HW46" s="247"/>
      <c r="HX46" s="247"/>
      <c r="HY46" s="247"/>
      <c r="HZ46" s="247"/>
      <c r="IA46" s="247"/>
      <c r="IB46" s="247"/>
      <c r="IC46" s="247"/>
      <c r="ID46" s="236"/>
      <c r="IE46" s="245"/>
      <c r="IF46" s="246" t="s">
        <v>148</v>
      </c>
      <c r="IG46" s="247"/>
      <c r="IH46" s="247"/>
      <c r="II46" s="247"/>
      <c r="IJ46" s="247"/>
      <c r="IK46" s="247"/>
      <c r="IL46" s="247"/>
      <c r="IM46" s="247"/>
      <c r="IN46" s="247"/>
      <c r="IO46" s="247"/>
      <c r="IP46" s="247"/>
      <c r="IQ46" s="247"/>
      <c r="IR46" s="247"/>
      <c r="IS46" s="247"/>
      <c r="IT46" s="247"/>
      <c r="IU46" s="236"/>
      <c r="IV46" s="245"/>
      <c r="IW46" s="246" t="s">
        <v>148</v>
      </c>
      <c r="IX46" s="247"/>
      <c r="IY46" s="247"/>
      <c r="IZ46" s="247"/>
      <c r="JA46" s="247"/>
      <c r="JB46" s="247"/>
      <c r="JC46" s="247"/>
      <c r="JD46" s="247"/>
      <c r="JE46" s="247"/>
      <c r="JF46" s="247"/>
      <c r="JG46" s="247"/>
      <c r="JH46" s="247"/>
      <c r="JI46" s="247"/>
      <c r="JJ46" s="247"/>
      <c r="JK46" s="247"/>
      <c r="JL46" s="236"/>
      <c r="JM46" s="245"/>
      <c r="JN46" s="246" t="s">
        <v>148</v>
      </c>
      <c r="JO46" s="247"/>
      <c r="JP46" s="247"/>
      <c r="JQ46" s="247"/>
      <c r="JR46" s="247"/>
      <c r="JS46" s="247"/>
      <c r="JT46" s="247"/>
      <c r="JU46" s="247"/>
      <c r="JV46" s="247"/>
      <c r="JW46" s="247"/>
      <c r="JX46" s="247"/>
      <c r="JY46" s="247"/>
      <c r="JZ46" s="247"/>
      <c r="KA46" s="247"/>
      <c r="KB46" s="247"/>
      <c r="KC46" s="236"/>
      <c r="KD46" s="245"/>
      <c r="KE46" s="246" t="s">
        <v>148</v>
      </c>
      <c r="KF46" s="247"/>
      <c r="KG46" s="247"/>
      <c r="KH46" s="247"/>
      <c r="KI46" s="247"/>
      <c r="KJ46" s="247"/>
      <c r="KK46" s="247"/>
      <c r="KL46" s="247"/>
      <c r="KM46" s="247"/>
      <c r="KN46" s="247"/>
      <c r="KO46" s="247"/>
      <c r="KP46" s="247"/>
      <c r="KQ46" s="247"/>
      <c r="KR46" s="247"/>
      <c r="KS46" s="247"/>
      <c r="KT46" s="236"/>
      <c r="KU46" s="237"/>
    </row>
    <row r="47" ht="15.75" customHeight="1">
      <c r="A47" s="238">
        <v>1.0</v>
      </c>
      <c r="B47" s="239" t="s">
        <v>149</v>
      </c>
      <c r="C47" s="240" t="s">
        <v>132</v>
      </c>
      <c r="D47" s="240" t="s">
        <v>150</v>
      </c>
      <c r="E47" s="241">
        <f t="shared" ref="E47:E74" si="846">E148+E249+E350+E451</f>
        <v>28878</v>
      </c>
      <c r="F47" s="241">
        <f t="shared" ref="F47:F74" si="847">G47/E47*1000000</f>
        <v>6790.600294</v>
      </c>
      <c r="G47" s="241">
        <f t="shared" ref="G47:G74" si="848">G148+G249+G350+G451</f>
        <v>196.0989553</v>
      </c>
      <c r="H47" s="242"/>
      <c r="I47" s="241">
        <f t="shared" ref="I47:I74" si="849">IFERROR(+G47*H47,"")</f>
        <v>0</v>
      </c>
      <c r="J47" s="242"/>
      <c r="K47" s="241">
        <f t="shared" ref="K47:L47" si="828">K148+K249+K350+K451</f>
        <v>0</v>
      </c>
      <c r="L47" s="241">
        <f t="shared" si="828"/>
        <v>0</v>
      </c>
      <c r="M47" s="241">
        <f t="shared" ref="M47:M74" si="851">IFERROR(+(IF(G47="","0",G47))+(IF(I47="","0",I47))+(IF(L47="","0",L47)),"")</f>
        <v>196.0989553</v>
      </c>
      <c r="N47" s="242">
        <v>0.36319999999999997</v>
      </c>
      <c r="O47" s="243">
        <f t="shared" ref="O47:O74" si="852">IFERROR(+N47*(M47-L47),"")</f>
        <v>71.22314056</v>
      </c>
      <c r="P47" s="244">
        <f t="shared" ref="P47:P74" si="853">IFERROR(+(IF(M47="","0",M47))-(IF(O47="","0",O47)),"")</f>
        <v>124.8758147</v>
      </c>
      <c r="Q47" s="236"/>
      <c r="R47" s="238">
        <v>1.0</v>
      </c>
      <c r="S47" s="239" t="s">
        <v>149</v>
      </c>
      <c r="T47" s="240" t="s">
        <v>132</v>
      </c>
      <c r="U47" s="240" t="s">
        <v>150</v>
      </c>
      <c r="V47" s="241">
        <f t="shared" ref="V47:V74" si="854">V148+V249+V350+V451</f>
        <v>31674</v>
      </c>
      <c r="W47" s="241">
        <f t="shared" ref="W47:W74" si="855">X47/V47*1000000</f>
        <v>6790.600294</v>
      </c>
      <c r="X47" s="241">
        <f t="shared" ref="X47:X74" si="856">X148+X249+X350+X451</f>
        <v>215.0854737</v>
      </c>
      <c r="Y47" s="242"/>
      <c r="Z47" s="241">
        <f t="shared" ref="Z47:Z74" si="857">IFERROR(+X47*Y47,"")</f>
        <v>0</v>
      </c>
      <c r="AA47" s="242"/>
      <c r="AB47" s="241">
        <f t="shared" ref="AB47:AC47" si="829">AB148+AB249+AB350+AB451</f>
        <v>0</v>
      </c>
      <c r="AC47" s="241">
        <f t="shared" si="829"/>
        <v>0</v>
      </c>
      <c r="AD47" s="241">
        <f t="shared" ref="AD47:AD74" si="859">IFERROR(+(IF(X47="","0",X47))+(IF(Z47="","0",Z47))+(IF(AC47="","0",AC47)),"")</f>
        <v>215.0854737</v>
      </c>
      <c r="AE47" s="242">
        <v>0.36319999999999997</v>
      </c>
      <c r="AF47" s="243">
        <f t="shared" ref="AF47:AF74" si="860">IFERROR(+AE47*(AD47-AC47),"")</f>
        <v>78.11904405</v>
      </c>
      <c r="AG47" s="244">
        <f t="shared" ref="AG47:AG74" si="861">IFERROR(+(IF(AD47="","0",AD47))-(IF(AF47="","0",AF47)),"")</f>
        <v>136.9664297</v>
      </c>
      <c r="AH47" s="236"/>
      <c r="AI47" s="238">
        <v>1.0</v>
      </c>
      <c r="AJ47" s="239" t="s">
        <v>149</v>
      </c>
      <c r="AK47" s="240" t="s">
        <v>132</v>
      </c>
      <c r="AL47" s="240" t="s">
        <v>150</v>
      </c>
      <c r="AM47" s="241">
        <f t="shared" ref="AM47:AM74" si="862">AM148+AM249+AM350+AM451</f>
        <v>22414</v>
      </c>
      <c r="AN47" s="241">
        <f t="shared" ref="AN47:AN74" si="863">AO47/AM47*1000000</f>
        <v>6790.600294</v>
      </c>
      <c r="AO47" s="241">
        <f t="shared" ref="AO47:AO74" si="864">AO148+AO249+AO350+AO451</f>
        <v>152.204515</v>
      </c>
      <c r="AP47" s="242"/>
      <c r="AQ47" s="241">
        <f t="shared" ref="AQ47:AQ74" si="865">IFERROR(+AO47*AP47,"")</f>
        <v>0</v>
      </c>
      <c r="AR47" s="242"/>
      <c r="AS47" s="241">
        <f t="shared" ref="AS47:AT47" si="830">AS148+AS249+AS350+AS451</f>
        <v>0</v>
      </c>
      <c r="AT47" s="241">
        <f t="shared" si="830"/>
        <v>0</v>
      </c>
      <c r="AU47" s="241">
        <f t="shared" ref="AU47:AU74" si="867">IFERROR(+(IF(AO47="","0",AO47))+(IF(AQ47="","0",AQ47))+(IF(AT47="","0",AT47)),"")</f>
        <v>152.204515</v>
      </c>
      <c r="AV47" s="242">
        <v>0.36319999999999997</v>
      </c>
      <c r="AW47" s="243">
        <f t="shared" ref="AW47:AW74" si="868">IFERROR(+AV47*(AU47-AT47),"")</f>
        <v>55.28067984</v>
      </c>
      <c r="AX47" s="244">
        <f t="shared" ref="AX47:AX74" si="869">IFERROR(+(IF(AU47="","0",AU47))-(IF(AW47="","0",AW47)),"")</f>
        <v>96.92383514</v>
      </c>
      <c r="AY47" s="236"/>
      <c r="AZ47" s="238">
        <v>1.0</v>
      </c>
      <c r="BA47" s="239" t="s">
        <v>149</v>
      </c>
      <c r="BB47" s="240" t="s">
        <v>132</v>
      </c>
      <c r="BC47" s="240" t="s">
        <v>150</v>
      </c>
      <c r="BD47" s="241">
        <f t="shared" ref="BD47:BD74" si="870">BD148+BD249+BD350+BD451</f>
        <v>26679</v>
      </c>
      <c r="BE47" s="241">
        <f t="shared" ref="BE47:BE74" si="871">BF47/BD47*1000000</f>
        <v>6790.600294</v>
      </c>
      <c r="BF47" s="241">
        <f t="shared" ref="BF47:BF74" si="872">BF148+BF249+BF350+BF451</f>
        <v>181.1664252</v>
      </c>
      <c r="BG47" s="242"/>
      <c r="BH47" s="241">
        <f t="shared" ref="BH47:BH74" si="873">IFERROR(+BF47*BG47,"")</f>
        <v>0</v>
      </c>
      <c r="BI47" s="242"/>
      <c r="BJ47" s="241">
        <f t="shared" ref="BJ47:BK47" si="831">BJ148+BJ249+BJ350+BJ451</f>
        <v>0</v>
      </c>
      <c r="BK47" s="241">
        <f t="shared" si="831"/>
        <v>0</v>
      </c>
      <c r="BL47" s="241">
        <f t="shared" ref="BL47:BL74" si="875">IFERROR(+(IF(BF47="","0",BF47))+(IF(BH47="","0",BH47))+(IF(BK47="","0",BK47)),"")</f>
        <v>181.1664252</v>
      </c>
      <c r="BM47" s="242">
        <v>0.36319999999999997</v>
      </c>
      <c r="BN47" s="243">
        <f t="shared" ref="BN47:BN74" si="876">IFERROR(+BM47*(BL47-BK47),"")</f>
        <v>65.79964564</v>
      </c>
      <c r="BO47" s="244">
        <f t="shared" ref="BO47:BO74" si="877">IFERROR(+(IF(BL47="","0",BL47))-(IF(BN47="","0",BN47)),"")</f>
        <v>115.3667796</v>
      </c>
      <c r="BP47" s="236"/>
      <c r="BQ47" s="238">
        <v>1.0</v>
      </c>
      <c r="BR47" s="239" t="s">
        <v>149</v>
      </c>
      <c r="BS47" s="240" t="s">
        <v>132</v>
      </c>
      <c r="BT47" s="240" t="s">
        <v>150</v>
      </c>
      <c r="BU47" s="241">
        <f t="shared" ref="BU47:BU74" si="878">BU148+BU249+BU350+BU451</f>
        <v>7843</v>
      </c>
      <c r="BV47" s="241">
        <f t="shared" ref="BV47:BV74" si="879">BW47/BU47*1000000</f>
        <v>6790.600294</v>
      </c>
      <c r="BW47" s="241">
        <f t="shared" ref="BW47:BW74" si="880">BW148+BW249+BW350+BW451</f>
        <v>53.2586781</v>
      </c>
      <c r="BX47" s="242"/>
      <c r="BY47" s="241">
        <f t="shared" ref="BY47:BY74" si="881">IFERROR(+BW47*BX47,"")</f>
        <v>0</v>
      </c>
      <c r="BZ47" s="242"/>
      <c r="CA47" s="241">
        <f t="shared" ref="CA47:CB47" si="832">CA148+CA249+CA350+CA451</f>
        <v>0</v>
      </c>
      <c r="CB47" s="241">
        <f t="shared" si="832"/>
        <v>0</v>
      </c>
      <c r="CC47" s="241">
        <f t="shared" ref="CC47:CC74" si="883">IFERROR(+(IF(BW47="","0",BW47))+(IF(BY47="","0",BY47))+(IF(CB47="","0",CB47)),"")</f>
        <v>53.2586781</v>
      </c>
      <c r="CD47" s="242">
        <v>0.36319999999999997</v>
      </c>
      <c r="CE47" s="243">
        <f t="shared" ref="CE47:CE74" si="884">IFERROR(+CD47*(CC47-CB47),"")</f>
        <v>19.34355189</v>
      </c>
      <c r="CF47" s="244">
        <f t="shared" ref="CF47:CF74" si="885">IFERROR(+(IF(CC47="","0",CC47))-(IF(CE47="","0",CE47)),"")</f>
        <v>33.91512622</v>
      </c>
      <c r="CG47" s="236"/>
      <c r="CH47" s="238">
        <v>1.0</v>
      </c>
      <c r="CI47" s="239" t="s">
        <v>149</v>
      </c>
      <c r="CJ47" s="240" t="s">
        <v>132</v>
      </c>
      <c r="CK47" s="240" t="s">
        <v>150</v>
      </c>
      <c r="CL47" s="241">
        <f t="shared" ref="CL47:CL74" si="886">CL148+CL249+CL350+CL451</f>
        <v>4851</v>
      </c>
      <c r="CM47" s="241">
        <f t="shared" ref="CM47:CM74" si="887">CN47/CL47*1000000</f>
        <v>6790.600294</v>
      </c>
      <c r="CN47" s="241">
        <f t="shared" ref="CN47:CN74" si="888">CN148+CN249+CN350+CN451</f>
        <v>32.94120202</v>
      </c>
      <c r="CO47" s="242"/>
      <c r="CP47" s="241">
        <f t="shared" ref="CP47:CP74" si="889">IFERROR(+CN47*CO47,"")</f>
        <v>0</v>
      </c>
      <c r="CQ47" s="242"/>
      <c r="CR47" s="241">
        <f t="shared" ref="CR47:CS47" si="833">CR148+CR249+CR350+CR451</f>
        <v>0</v>
      </c>
      <c r="CS47" s="241">
        <f t="shared" si="833"/>
        <v>0</v>
      </c>
      <c r="CT47" s="241">
        <f t="shared" ref="CT47:CT74" si="891">IFERROR(+(IF(CN47="","0",CN47))+(IF(CP47="","0",CP47))+(IF(CS47="","0",CS47)),"")</f>
        <v>32.94120202</v>
      </c>
      <c r="CU47" s="242">
        <v>0.36319999999999997</v>
      </c>
      <c r="CV47" s="243">
        <f t="shared" ref="CV47:CV74" si="892">IFERROR(+CU47*(CT47-CS47),"")</f>
        <v>11.96424458</v>
      </c>
      <c r="CW47" s="244">
        <f t="shared" ref="CW47:CW74" si="893">IFERROR(+(IF(CT47="","0",CT47))-(IF(CV47="","0",CV47)),"")</f>
        <v>20.97695745</v>
      </c>
      <c r="CX47" s="236"/>
      <c r="CY47" s="238">
        <v>1.0</v>
      </c>
      <c r="CZ47" s="239" t="s">
        <v>149</v>
      </c>
      <c r="DA47" s="240" t="s">
        <v>132</v>
      </c>
      <c r="DB47" s="240" t="s">
        <v>150</v>
      </c>
      <c r="DC47" s="241">
        <f t="shared" ref="DC47:DC74" si="894">DC148+DC249+DC350+DC451</f>
        <v>5136</v>
      </c>
      <c r="DD47" s="241">
        <f t="shared" ref="DD47:DD74" si="895">DE47/DC47*1000000</f>
        <v>6790.600294</v>
      </c>
      <c r="DE47" s="241">
        <f t="shared" ref="DE47:DE74" si="896">DE148+DE249+DE350+DE451</f>
        <v>34.87652311</v>
      </c>
      <c r="DF47" s="242"/>
      <c r="DG47" s="241">
        <f t="shared" ref="DG47:DG74" si="897">IFERROR(+DE47*DF47,"")</f>
        <v>0</v>
      </c>
      <c r="DH47" s="242"/>
      <c r="DI47" s="241">
        <f t="shared" ref="DI47:DJ47" si="834">DI148+DI249+DI350+DI451</f>
        <v>0</v>
      </c>
      <c r="DJ47" s="241">
        <f t="shared" si="834"/>
        <v>0</v>
      </c>
      <c r="DK47" s="241">
        <f t="shared" ref="DK47:DK74" si="899">IFERROR(+(IF(DE47="","0",DE47))+(IF(DG47="","0",DG47))+(IF(DJ47="","0",DJ47)),"")</f>
        <v>34.87652311</v>
      </c>
      <c r="DL47" s="242">
        <v>0.36319999999999997</v>
      </c>
      <c r="DM47" s="243">
        <f t="shared" ref="DM47:DM74" si="900">IFERROR(+DL47*(DK47-DJ47),"")</f>
        <v>12.66715319</v>
      </c>
      <c r="DN47" s="244">
        <f t="shared" ref="DN47:DN74" si="901">IFERROR(+(IF(DK47="","0",DK47))-(IF(DM47="","0",DM47)),"")</f>
        <v>22.20936991</v>
      </c>
      <c r="DO47" s="236"/>
      <c r="DP47" s="238">
        <v>1.0</v>
      </c>
      <c r="DQ47" s="239" t="s">
        <v>149</v>
      </c>
      <c r="DR47" s="240" t="s">
        <v>132</v>
      </c>
      <c r="DS47" s="240" t="s">
        <v>150</v>
      </c>
      <c r="DT47" s="241">
        <f t="shared" ref="DT47:DT74" si="902">DT148+DT249+DT350+DT451</f>
        <v>6654</v>
      </c>
      <c r="DU47" s="241">
        <f t="shared" ref="DU47:DU74" si="903">DV47/DT47*1000000</f>
        <v>6790.600294</v>
      </c>
      <c r="DV47" s="241">
        <f t="shared" ref="DV47:DV74" si="904">DV148+DV249+DV350+DV451</f>
        <v>45.18465435</v>
      </c>
      <c r="DW47" s="242"/>
      <c r="DX47" s="241">
        <f t="shared" ref="DX47:DX74" si="905">IFERROR(+DV47*DW47,"")</f>
        <v>0</v>
      </c>
      <c r="DY47" s="242"/>
      <c r="DZ47" s="241">
        <f t="shared" ref="DZ47:EA47" si="835">DZ148+DZ249+DZ350+DZ451</f>
        <v>0</v>
      </c>
      <c r="EA47" s="241">
        <f t="shared" si="835"/>
        <v>0</v>
      </c>
      <c r="EB47" s="241">
        <f t="shared" ref="EB47:EB74" si="907">IFERROR(+(IF(DV47="","0",DV47))+(IF(DX47="","0",DX47))+(IF(EA47="","0",EA47)),"")</f>
        <v>45.18465435</v>
      </c>
      <c r="EC47" s="242">
        <v>0.36319999999999997</v>
      </c>
      <c r="ED47" s="243">
        <f t="shared" ref="ED47:ED74" si="908">IFERROR(+EC47*(EB47-EA47),"")</f>
        <v>16.41106646</v>
      </c>
      <c r="EE47" s="244">
        <f t="shared" ref="EE47:EE74" si="909">IFERROR(+(IF(EB47="","0",EB47))-(IF(ED47="","0",ED47)),"")</f>
        <v>28.77358789</v>
      </c>
      <c r="EF47" s="236"/>
      <c r="EG47" s="238">
        <v>1.0</v>
      </c>
      <c r="EH47" s="239" t="s">
        <v>149</v>
      </c>
      <c r="EI47" s="240" t="s">
        <v>132</v>
      </c>
      <c r="EJ47" s="240" t="s">
        <v>150</v>
      </c>
      <c r="EK47" s="241">
        <f t="shared" ref="EK47:EK74" si="910">EK148+EK249+EK350+EK451</f>
        <v>7186</v>
      </c>
      <c r="EL47" s="241">
        <f t="shared" ref="EL47:EL74" si="911">EM47/EK47*1000000</f>
        <v>6790.600294</v>
      </c>
      <c r="EM47" s="241">
        <f t="shared" ref="EM47:EM74" si="912">EM148+EM249+EM350+EM451</f>
        <v>48.79725371</v>
      </c>
      <c r="EN47" s="242"/>
      <c r="EO47" s="241">
        <f t="shared" ref="EO47:EO74" si="913">IFERROR(+EM47*EN47,"")</f>
        <v>0</v>
      </c>
      <c r="EP47" s="242"/>
      <c r="EQ47" s="241">
        <f t="shared" ref="EQ47:ER47" si="836">EQ148+EQ249+EQ350+EQ451</f>
        <v>0</v>
      </c>
      <c r="ER47" s="241">
        <f t="shared" si="836"/>
        <v>0</v>
      </c>
      <c r="ES47" s="241">
        <f t="shared" ref="ES47:ES74" si="915">IFERROR(+(IF(EM47="","0",EM47))+(IF(EO47="","0",EO47))+(IF(ER47="","0",ER47)),"")</f>
        <v>48.79725371</v>
      </c>
      <c r="ET47" s="242">
        <v>0.36319999999999997</v>
      </c>
      <c r="EU47" s="243">
        <f t="shared" ref="EU47:EU74" si="916">IFERROR(+ET47*(ES47-ER47),"")</f>
        <v>17.72316255</v>
      </c>
      <c r="EV47" s="244">
        <f t="shared" ref="EV47:EV74" si="917">IFERROR(+(IF(ES47="","0",ES47))-(IF(EU47="","0",EU47)),"")</f>
        <v>31.07409116</v>
      </c>
      <c r="EW47" s="236"/>
      <c r="EX47" s="238">
        <v>1.0</v>
      </c>
      <c r="EY47" s="239" t="s">
        <v>149</v>
      </c>
      <c r="EZ47" s="240" t="s">
        <v>132</v>
      </c>
      <c r="FA47" s="240" t="s">
        <v>150</v>
      </c>
      <c r="FB47" s="241">
        <f t="shared" ref="FB47:FB74" si="918">FB148+FB249+FB350+FB451</f>
        <v>14976</v>
      </c>
      <c r="FC47" s="241">
        <f t="shared" ref="FC47:FC74" si="919">FD47/FB47*1000000</f>
        <v>6790.600294</v>
      </c>
      <c r="FD47" s="241">
        <f t="shared" ref="FD47:FD74" si="920">FD148+FD249+FD350+FD451</f>
        <v>101.69603</v>
      </c>
      <c r="FE47" s="242"/>
      <c r="FF47" s="241">
        <f t="shared" ref="FF47:FF74" si="921">IFERROR(+FD47*FE47,"")</f>
        <v>0</v>
      </c>
      <c r="FG47" s="242"/>
      <c r="FH47" s="241">
        <f t="shared" ref="FH47:FI47" si="837">FH148+FH249+FH350+FH451</f>
        <v>0</v>
      </c>
      <c r="FI47" s="241">
        <f t="shared" si="837"/>
        <v>0</v>
      </c>
      <c r="FJ47" s="241">
        <f t="shared" ref="FJ47:FJ74" si="923">IFERROR(+(IF(FD47="","0",FD47))+(IF(FF47="","0",FF47))+(IF(FI47="","0",FI47)),"")</f>
        <v>101.69603</v>
      </c>
      <c r="FK47" s="242">
        <v>0.36319999999999997</v>
      </c>
      <c r="FL47" s="243">
        <f t="shared" ref="FL47:FL74" si="924">IFERROR(+FK47*(FJ47-FI47),"")</f>
        <v>36.93599809</v>
      </c>
      <c r="FM47" s="244">
        <f t="shared" ref="FM47:FM74" si="925">IFERROR(+(IF(FJ47="","0",FJ47))-(IF(FL47="","0",FL47)),"")</f>
        <v>64.7600319</v>
      </c>
      <c r="FN47" s="236"/>
      <c r="FO47" s="238">
        <v>1.0</v>
      </c>
      <c r="FP47" s="239" t="s">
        <v>149</v>
      </c>
      <c r="FQ47" s="240" t="s">
        <v>132</v>
      </c>
      <c r="FR47" s="240" t="s">
        <v>150</v>
      </c>
      <c r="FS47" s="241">
        <f t="shared" ref="FS47:FS74" si="926">FS148+FS249+FS350+FS451</f>
        <v>4763</v>
      </c>
      <c r="FT47" s="241">
        <f t="shared" ref="FT47:FT74" si="927">FU47/FS47*1000000</f>
        <v>6790.600294</v>
      </c>
      <c r="FU47" s="241">
        <f t="shared" ref="FU47:FU74" si="928">FU148+FU249+FU350+FU451</f>
        <v>32.3436292</v>
      </c>
      <c r="FV47" s="242"/>
      <c r="FW47" s="241">
        <f t="shared" ref="FW47:FW74" si="929">IFERROR(+FU47*FV47,"")</f>
        <v>0</v>
      </c>
      <c r="FX47" s="242"/>
      <c r="FY47" s="241">
        <f t="shared" ref="FY47:FZ47" si="838">FY148+FY249+FY350+FY451</f>
        <v>0</v>
      </c>
      <c r="FZ47" s="241">
        <f t="shared" si="838"/>
        <v>0</v>
      </c>
      <c r="GA47" s="241">
        <f t="shared" ref="GA47:GA74" si="931">IFERROR(+(IF(FU47="","0",FU47))+(IF(FW47="","0",FW47))+(IF(FZ47="","0",FZ47)),"")</f>
        <v>32.3436292</v>
      </c>
      <c r="GB47" s="242">
        <v>0.36319999999999997</v>
      </c>
      <c r="GC47" s="243">
        <f t="shared" ref="GC47:GC74" si="932">IFERROR(+GB47*(GA47-FZ47),"")</f>
        <v>11.74720612</v>
      </c>
      <c r="GD47" s="244">
        <f t="shared" ref="GD47:GD74" si="933">IFERROR(+(IF(GA47="","0",GA47))-(IF(GC47="","0",GC47)),"")</f>
        <v>20.59642307</v>
      </c>
      <c r="GE47" s="236"/>
      <c r="GF47" s="238">
        <v>1.0</v>
      </c>
      <c r="GG47" s="239" t="s">
        <v>149</v>
      </c>
      <c r="GH47" s="240" t="s">
        <v>132</v>
      </c>
      <c r="GI47" s="240" t="s">
        <v>150</v>
      </c>
      <c r="GJ47" s="241">
        <f t="shared" ref="GJ47:GJ74" si="934">GJ148+GJ249+GJ350+GJ451</f>
        <v>5715</v>
      </c>
      <c r="GK47" s="241">
        <f t="shared" ref="GK47:GK74" si="935">GL47/GJ47*1000000</f>
        <v>6790.600294</v>
      </c>
      <c r="GL47" s="241">
        <f t="shared" ref="GL47:GL74" si="936">GL148+GL249+GL350+GL451</f>
        <v>38.80828068</v>
      </c>
      <c r="GM47" s="242"/>
      <c r="GN47" s="241">
        <f t="shared" ref="GN47:GN74" si="937">IFERROR(+GL47*GM47,"")</f>
        <v>0</v>
      </c>
      <c r="GO47" s="242"/>
      <c r="GP47" s="241">
        <f t="shared" ref="GP47:GQ47" si="839">GP148+GP249+GP350+GP451</f>
        <v>0</v>
      </c>
      <c r="GQ47" s="241">
        <f t="shared" si="839"/>
        <v>0</v>
      </c>
      <c r="GR47" s="241">
        <f t="shared" ref="GR47:GR74" si="939">IFERROR(+(IF(GL47="","0",GL47))+(IF(GN47="","0",GN47))+(IF(GQ47="","0",GQ47)),"")</f>
        <v>38.80828068</v>
      </c>
      <c r="GS47" s="242">
        <v>0.36319999999999997</v>
      </c>
      <c r="GT47" s="243">
        <f t="shared" ref="GT47:GT74" si="940">IFERROR(+GS47*(GR47-GQ47),"")</f>
        <v>14.09516754</v>
      </c>
      <c r="GU47" s="244">
        <f t="shared" ref="GU47:GU74" si="941">IFERROR(+(IF(GR47="","0",GR47))-(IF(GT47="","0",GT47)),"")</f>
        <v>24.71311314</v>
      </c>
      <c r="GV47" s="236"/>
      <c r="GW47" s="238">
        <v>1.0</v>
      </c>
      <c r="GX47" s="239" t="s">
        <v>149</v>
      </c>
      <c r="GY47" s="240" t="s">
        <v>132</v>
      </c>
      <c r="GZ47" s="240" t="s">
        <v>150</v>
      </c>
      <c r="HA47" s="241">
        <f t="shared" ref="HA47:HA74" si="942">HA148+HA249+HA350+HA451</f>
        <v>6745</v>
      </c>
      <c r="HB47" s="241">
        <f t="shared" ref="HB47:HB74" si="943">HC47/HA47*1000000</f>
        <v>6790.600294</v>
      </c>
      <c r="HC47" s="241">
        <f t="shared" ref="HC47:HC74" si="944">HC148+HC249+HC350+HC451</f>
        <v>45.80259898</v>
      </c>
      <c r="HD47" s="242"/>
      <c r="HE47" s="241">
        <f t="shared" ref="HE47:HE74" si="945">IFERROR(+HC47*HD47,"")</f>
        <v>0</v>
      </c>
      <c r="HF47" s="242"/>
      <c r="HG47" s="241">
        <f t="shared" ref="HG47:HH47" si="840">HG148+HG249+HG350+HG451</f>
        <v>0</v>
      </c>
      <c r="HH47" s="241">
        <f t="shared" si="840"/>
        <v>0</v>
      </c>
      <c r="HI47" s="241">
        <f t="shared" ref="HI47:HI74" si="947">IFERROR(+(IF(HC47="","0",HC47))+(IF(HE47="","0",HE47))+(IF(HH47="","0",HH47)),"")</f>
        <v>45.80259898</v>
      </c>
      <c r="HJ47" s="242">
        <v>0.36319999999999997</v>
      </c>
      <c r="HK47" s="243">
        <f t="shared" ref="HK47:HK74" si="948">IFERROR(+HJ47*(HI47-HH47),"")</f>
        <v>16.63550395</v>
      </c>
      <c r="HL47" s="244">
        <f t="shared" ref="HL47:HL74" si="949">IFERROR(+(IF(HI47="","0",HI47))-(IF(HK47="","0",HK47)),"")</f>
        <v>29.16709503</v>
      </c>
      <c r="HM47" s="236"/>
      <c r="HN47" s="238">
        <v>1.0</v>
      </c>
      <c r="HO47" s="239" t="s">
        <v>149</v>
      </c>
      <c r="HP47" s="240" t="s">
        <v>132</v>
      </c>
      <c r="HQ47" s="240" t="s">
        <v>150</v>
      </c>
      <c r="HR47" s="241">
        <f t="shared" ref="HR47:HR74" si="950">HR148+HR249+HR350+HR451</f>
        <v>5142</v>
      </c>
      <c r="HS47" s="241">
        <f t="shared" ref="HS47:HS74" si="951">HT47/HR47*1000000</f>
        <v>6790.600294</v>
      </c>
      <c r="HT47" s="241">
        <f t="shared" ref="HT47:HT74" si="952">HT148+HT249+HT350+HT451</f>
        <v>34.91726671</v>
      </c>
      <c r="HU47" s="242"/>
      <c r="HV47" s="241">
        <f t="shared" ref="HV47:HV74" si="953">IFERROR(+HT47*HU47,"")</f>
        <v>0</v>
      </c>
      <c r="HW47" s="242"/>
      <c r="HX47" s="241">
        <f t="shared" ref="HX47:HY47" si="841">HX148+HX249+HX350+HX451</f>
        <v>0</v>
      </c>
      <c r="HY47" s="241">
        <f t="shared" si="841"/>
        <v>0</v>
      </c>
      <c r="HZ47" s="241">
        <f t="shared" ref="HZ47:HZ74" si="955">IFERROR(+(IF(HT47="","0",HT47))+(IF(HV47="","0",HV47))+(IF(HY47="","0",HY47)),"")</f>
        <v>34.91726671</v>
      </c>
      <c r="IA47" s="242">
        <v>0.36319999999999997</v>
      </c>
      <c r="IB47" s="243">
        <f t="shared" ref="IB47:IB74" si="956">IFERROR(+IA47*(HZ47-HY47),"")</f>
        <v>12.68195127</v>
      </c>
      <c r="IC47" s="244">
        <f t="shared" ref="IC47:IC74" si="957">IFERROR(+(IF(HZ47="","0",HZ47))-(IF(IB47="","0",IB47)),"")</f>
        <v>22.23531544</v>
      </c>
      <c r="ID47" s="236"/>
      <c r="IE47" s="238">
        <v>1.0</v>
      </c>
      <c r="IF47" s="239" t="s">
        <v>149</v>
      </c>
      <c r="IG47" s="240" t="s">
        <v>132</v>
      </c>
      <c r="IH47" s="240" t="s">
        <v>150</v>
      </c>
      <c r="II47" s="241">
        <f t="shared" ref="II47:II74" si="958">II148+II249+II350+II451</f>
        <v>2318</v>
      </c>
      <c r="IJ47" s="241">
        <f t="shared" ref="IJ47:IJ74" si="959">IK47/II47*1000000</f>
        <v>6790.600294</v>
      </c>
      <c r="IK47" s="241">
        <f t="shared" ref="IK47:IK74" si="960">IK148+IK249+IK350+IK451</f>
        <v>15.74061148</v>
      </c>
      <c r="IL47" s="242"/>
      <c r="IM47" s="241">
        <f t="shared" ref="IM47:IM74" si="961">IFERROR(+IK47*IL47,"")</f>
        <v>0</v>
      </c>
      <c r="IN47" s="242"/>
      <c r="IO47" s="241">
        <f t="shared" ref="IO47:IP47" si="842">IO148+IO249+IO350+IO451</f>
        <v>0</v>
      </c>
      <c r="IP47" s="241">
        <f t="shared" si="842"/>
        <v>0</v>
      </c>
      <c r="IQ47" s="241">
        <f t="shared" ref="IQ47:IQ74" si="963">IFERROR(+(IF(IK47="","0",IK47))+(IF(IM47="","0",IM47))+(IF(IP47="","0",IP47)),"")</f>
        <v>15.74061148</v>
      </c>
      <c r="IR47" s="242">
        <v>0.36319999999999997</v>
      </c>
      <c r="IS47" s="243">
        <f t="shared" ref="IS47:IS74" si="964">IFERROR(+IR47*(IQ47-IP47),"")</f>
        <v>5.71699009</v>
      </c>
      <c r="IT47" s="244">
        <f t="shared" ref="IT47:IT74" si="965">IFERROR(+(IF(IQ47="","0",IQ47))-(IF(IS47="","0",IS47)),"")</f>
        <v>10.02362139</v>
      </c>
      <c r="IU47" s="236"/>
      <c r="IV47" s="238">
        <v>1.0</v>
      </c>
      <c r="IW47" s="239" t="s">
        <v>149</v>
      </c>
      <c r="IX47" s="240" t="s">
        <v>132</v>
      </c>
      <c r="IY47" s="240" t="s">
        <v>150</v>
      </c>
      <c r="IZ47" s="241">
        <f t="shared" ref="IZ47:IZ74" si="966">IZ148+IZ249+IZ350+IZ451</f>
        <v>2458</v>
      </c>
      <c r="JA47" s="241">
        <f t="shared" ref="JA47:JA74" si="967">JB47/IZ47*1000000</f>
        <v>6790.600294</v>
      </c>
      <c r="JB47" s="241">
        <f t="shared" ref="JB47:JB74" si="968">JB148+JB249+JB350+JB451</f>
        <v>16.69129552</v>
      </c>
      <c r="JC47" s="242"/>
      <c r="JD47" s="241">
        <f t="shared" ref="JD47:JD74" si="969">IFERROR(+JB47*JC47,"")</f>
        <v>0</v>
      </c>
      <c r="JE47" s="242"/>
      <c r="JF47" s="241">
        <f t="shared" ref="JF47:JG47" si="843">JF148+JF249+JF350+JF451</f>
        <v>0</v>
      </c>
      <c r="JG47" s="241">
        <f t="shared" si="843"/>
        <v>0</v>
      </c>
      <c r="JH47" s="241">
        <f t="shared" ref="JH47:JH74" si="971">IFERROR(+(IF(JB47="","0",JB47))+(IF(JD47="","0",JD47))+(IF(JG47="","0",JG47)),"")</f>
        <v>16.69129552</v>
      </c>
      <c r="JI47" s="242">
        <v>0.36319999999999997</v>
      </c>
      <c r="JJ47" s="243">
        <f t="shared" ref="JJ47:JJ74" si="972">IFERROR(+JI47*(JH47-JG47),"")</f>
        <v>6.062278533</v>
      </c>
      <c r="JK47" s="244">
        <f t="shared" ref="JK47:JK74" si="973">IFERROR(+(IF(JH47="","0",JH47))-(IF(JJ47="","0",JJ47)),"")</f>
        <v>10.62901699</v>
      </c>
      <c r="JL47" s="236"/>
      <c r="JM47" s="238">
        <v>1.0</v>
      </c>
      <c r="JN47" s="239" t="s">
        <v>149</v>
      </c>
      <c r="JO47" s="240" t="s">
        <v>132</v>
      </c>
      <c r="JP47" s="240" t="s">
        <v>150</v>
      </c>
      <c r="JQ47" s="241">
        <f t="shared" ref="JQ47:JQ74" si="974">JQ148+JQ249+JQ350+JQ451</f>
        <v>3528</v>
      </c>
      <c r="JR47" s="241">
        <f t="shared" ref="JR47:JR74" si="975">JS47/JQ47*1000000</f>
        <v>6790.600294</v>
      </c>
      <c r="JS47" s="241">
        <f t="shared" ref="JS47:JS74" si="976">JS148+JS249+JS350+JS451</f>
        <v>23.95723784</v>
      </c>
      <c r="JT47" s="242"/>
      <c r="JU47" s="241">
        <f t="shared" ref="JU47:JU74" si="977">IFERROR(+JS47*JT47,"")</f>
        <v>0</v>
      </c>
      <c r="JV47" s="242"/>
      <c r="JW47" s="241">
        <f t="shared" ref="JW47:JX47" si="844">JW148+JW249+JW350+JW451</f>
        <v>0</v>
      </c>
      <c r="JX47" s="241">
        <f t="shared" si="844"/>
        <v>0</v>
      </c>
      <c r="JY47" s="241">
        <f t="shared" ref="JY47:JY74" si="979">IFERROR(+(IF(JS47="","0",JS47))+(IF(JU47="","0",JU47))+(IF(JX47="","0",JX47)),"")</f>
        <v>23.95723784</v>
      </c>
      <c r="JZ47" s="242">
        <v>0.36319999999999997</v>
      </c>
      <c r="KA47" s="243">
        <f t="shared" ref="KA47:KA74" si="980">IFERROR(+JZ47*(JY47-JX47),"")</f>
        <v>8.701268782</v>
      </c>
      <c r="KB47" s="244">
        <f t="shared" ref="KB47:KB74" si="981">IFERROR(+(IF(JY47="","0",JY47))-(IF(KA47="","0",KA47)),"")</f>
        <v>15.25596905</v>
      </c>
      <c r="KC47" s="236"/>
      <c r="KD47" s="238">
        <v>1.0</v>
      </c>
      <c r="KE47" s="239" t="s">
        <v>149</v>
      </c>
      <c r="KF47" s="240" t="s">
        <v>132</v>
      </c>
      <c r="KG47" s="240" t="s">
        <v>150</v>
      </c>
      <c r="KH47" s="241">
        <f t="shared" ref="KH47:KH74" si="982">KH148+KH249+KH350+KH451</f>
        <v>0</v>
      </c>
      <c r="KI47" s="241" t="str">
        <f t="shared" ref="KI47:KI74" si="983">KJ47/KH47*1000000</f>
        <v>#DIV/0!</v>
      </c>
      <c r="KJ47" s="241">
        <f t="shared" ref="KJ47:KJ74" si="984">KJ148+KJ249+KJ350+KJ451</f>
        <v>0</v>
      </c>
      <c r="KK47" s="242"/>
      <c r="KL47" s="241">
        <f t="shared" ref="KL47:KL74" si="985">IFERROR(+KJ47*KK47,"")</f>
        <v>0</v>
      </c>
      <c r="KM47" s="242"/>
      <c r="KN47" s="241">
        <f t="shared" ref="KN47:KO47" si="845">KN148+KN249+KN350+KN451</f>
        <v>0</v>
      </c>
      <c r="KO47" s="241">
        <f t="shared" si="845"/>
        <v>0</v>
      </c>
      <c r="KP47" s="241">
        <f t="shared" ref="KP47:KP74" si="987">IFERROR(+(IF(KJ47="","0",KJ47))+(IF(KL47="","0",KL47))+(IF(KO47="","0",KO47)),"")</f>
        <v>0</v>
      </c>
      <c r="KQ47" s="242">
        <v>0.36319999999999997</v>
      </c>
      <c r="KR47" s="243">
        <f t="shared" ref="KR47:KR74" si="988">IFERROR(+KQ47*(KP47-KO47),"")</f>
        <v>0</v>
      </c>
      <c r="KS47" s="244">
        <f t="shared" ref="KS47:KS74" si="989">IFERROR(+(IF(KP47="","0",KP47))-(IF(KR47="","0",KR47)),"")</f>
        <v>0</v>
      </c>
      <c r="KT47" s="236"/>
      <c r="KU47" s="237"/>
    </row>
    <row r="48" ht="15.75" customHeight="1">
      <c r="A48" s="238">
        <v>2.0</v>
      </c>
      <c r="B48" s="239" t="s">
        <v>151</v>
      </c>
      <c r="C48" s="240" t="s">
        <v>132</v>
      </c>
      <c r="D48" s="240" t="s">
        <v>150</v>
      </c>
      <c r="E48" s="241">
        <f t="shared" si="846"/>
        <v>13208</v>
      </c>
      <c r="F48" s="241">
        <f t="shared" si="847"/>
        <v>5139.737805</v>
      </c>
      <c r="G48" s="241">
        <f t="shared" si="848"/>
        <v>67.88565693</v>
      </c>
      <c r="H48" s="242"/>
      <c r="I48" s="241">
        <f t="shared" si="849"/>
        <v>0</v>
      </c>
      <c r="J48" s="242"/>
      <c r="K48" s="241">
        <f t="shared" ref="K48:L48" si="850">K149+K250+K351+K452</f>
        <v>0</v>
      </c>
      <c r="L48" s="241">
        <f t="shared" si="850"/>
        <v>0</v>
      </c>
      <c r="M48" s="241">
        <f t="shared" si="851"/>
        <v>67.88565693</v>
      </c>
      <c r="N48" s="242">
        <v>0.36319999999999997</v>
      </c>
      <c r="O48" s="243">
        <f t="shared" si="852"/>
        <v>24.6560706</v>
      </c>
      <c r="P48" s="244">
        <f t="shared" si="853"/>
        <v>43.22958633</v>
      </c>
      <c r="Q48" s="236"/>
      <c r="R48" s="238">
        <v>2.0</v>
      </c>
      <c r="S48" s="239" t="s">
        <v>151</v>
      </c>
      <c r="T48" s="240" t="s">
        <v>132</v>
      </c>
      <c r="U48" s="240" t="s">
        <v>150</v>
      </c>
      <c r="V48" s="241">
        <f t="shared" si="854"/>
        <v>5614</v>
      </c>
      <c r="W48" s="241">
        <f t="shared" si="855"/>
        <v>5139.737805</v>
      </c>
      <c r="X48" s="241">
        <f t="shared" si="856"/>
        <v>28.85448804</v>
      </c>
      <c r="Y48" s="242"/>
      <c r="Z48" s="241">
        <f t="shared" si="857"/>
        <v>0</v>
      </c>
      <c r="AA48" s="242"/>
      <c r="AB48" s="241">
        <f t="shared" ref="AB48:AC48" si="858">AB149+AB250+AB351+AB452</f>
        <v>0</v>
      </c>
      <c r="AC48" s="241">
        <f t="shared" si="858"/>
        <v>0</v>
      </c>
      <c r="AD48" s="241">
        <f t="shared" si="859"/>
        <v>28.85448804</v>
      </c>
      <c r="AE48" s="242">
        <v>0.36319999999999997</v>
      </c>
      <c r="AF48" s="243">
        <f t="shared" si="860"/>
        <v>10.47995006</v>
      </c>
      <c r="AG48" s="244">
        <f t="shared" si="861"/>
        <v>18.37453798</v>
      </c>
      <c r="AH48" s="236"/>
      <c r="AI48" s="238">
        <v>2.0</v>
      </c>
      <c r="AJ48" s="239" t="s">
        <v>151</v>
      </c>
      <c r="AK48" s="240" t="s">
        <v>132</v>
      </c>
      <c r="AL48" s="240" t="s">
        <v>150</v>
      </c>
      <c r="AM48" s="241">
        <f t="shared" si="862"/>
        <v>7585</v>
      </c>
      <c r="AN48" s="241">
        <f t="shared" si="863"/>
        <v>5139.737805</v>
      </c>
      <c r="AO48" s="241">
        <f t="shared" si="864"/>
        <v>38.98491125</v>
      </c>
      <c r="AP48" s="242"/>
      <c r="AQ48" s="241">
        <f t="shared" si="865"/>
        <v>0</v>
      </c>
      <c r="AR48" s="242"/>
      <c r="AS48" s="241">
        <f t="shared" ref="AS48:AT48" si="866">AS149+AS250+AS351+AS452</f>
        <v>0</v>
      </c>
      <c r="AT48" s="241">
        <f t="shared" si="866"/>
        <v>0</v>
      </c>
      <c r="AU48" s="241">
        <f t="shared" si="867"/>
        <v>38.98491125</v>
      </c>
      <c r="AV48" s="242">
        <v>0.36319999999999997</v>
      </c>
      <c r="AW48" s="243">
        <f t="shared" si="868"/>
        <v>14.15931977</v>
      </c>
      <c r="AX48" s="244">
        <f t="shared" si="869"/>
        <v>24.82559149</v>
      </c>
      <c r="AY48" s="236"/>
      <c r="AZ48" s="238">
        <v>2.0</v>
      </c>
      <c r="BA48" s="239" t="s">
        <v>151</v>
      </c>
      <c r="BB48" s="240" t="s">
        <v>132</v>
      </c>
      <c r="BC48" s="240" t="s">
        <v>150</v>
      </c>
      <c r="BD48" s="241">
        <f t="shared" si="870"/>
        <v>6643</v>
      </c>
      <c r="BE48" s="241">
        <f t="shared" si="871"/>
        <v>5139.737805</v>
      </c>
      <c r="BF48" s="241">
        <f t="shared" si="872"/>
        <v>34.14327824</v>
      </c>
      <c r="BG48" s="242"/>
      <c r="BH48" s="241">
        <f t="shared" si="873"/>
        <v>0</v>
      </c>
      <c r="BI48" s="242"/>
      <c r="BJ48" s="241">
        <f t="shared" ref="BJ48:BK48" si="874">BJ149+BJ250+BJ351+BJ452</f>
        <v>0</v>
      </c>
      <c r="BK48" s="241">
        <f t="shared" si="874"/>
        <v>0</v>
      </c>
      <c r="BL48" s="241">
        <f t="shared" si="875"/>
        <v>34.14327824</v>
      </c>
      <c r="BM48" s="242">
        <v>0.36319999999999997</v>
      </c>
      <c r="BN48" s="243">
        <f t="shared" si="876"/>
        <v>12.40083866</v>
      </c>
      <c r="BO48" s="244">
        <f t="shared" si="877"/>
        <v>21.74243958</v>
      </c>
      <c r="BP48" s="236"/>
      <c r="BQ48" s="238">
        <v>2.0</v>
      </c>
      <c r="BR48" s="239" t="s">
        <v>151</v>
      </c>
      <c r="BS48" s="240" t="s">
        <v>132</v>
      </c>
      <c r="BT48" s="240" t="s">
        <v>150</v>
      </c>
      <c r="BU48" s="241">
        <f t="shared" si="878"/>
        <v>2518</v>
      </c>
      <c r="BV48" s="241">
        <f t="shared" si="879"/>
        <v>5139.737805</v>
      </c>
      <c r="BW48" s="241">
        <f t="shared" si="880"/>
        <v>12.94185979</v>
      </c>
      <c r="BX48" s="242"/>
      <c r="BY48" s="241">
        <f t="shared" si="881"/>
        <v>0</v>
      </c>
      <c r="BZ48" s="242"/>
      <c r="CA48" s="241">
        <f t="shared" ref="CA48:CB48" si="882">CA149+CA250+CA351+CA452</f>
        <v>0</v>
      </c>
      <c r="CB48" s="241">
        <f t="shared" si="882"/>
        <v>0</v>
      </c>
      <c r="CC48" s="241">
        <f t="shared" si="883"/>
        <v>12.94185979</v>
      </c>
      <c r="CD48" s="242">
        <v>0.36319999999999997</v>
      </c>
      <c r="CE48" s="243">
        <f t="shared" si="884"/>
        <v>4.700483477</v>
      </c>
      <c r="CF48" s="244">
        <f t="shared" si="885"/>
        <v>8.241376317</v>
      </c>
      <c r="CG48" s="236"/>
      <c r="CH48" s="238">
        <v>2.0</v>
      </c>
      <c r="CI48" s="239" t="s">
        <v>151</v>
      </c>
      <c r="CJ48" s="240" t="s">
        <v>132</v>
      </c>
      <c r="CK48" s="240" t="s">
        <v>150</v>
      </c>
      <c r="CL48" s="241">
        <f t="shared" si="886"/>
        <v>1673</v>
      </c>
      <c r="CM48" s="241">
        <f t="shared" si="887"/>
        <v>5139.737805</v>
      </c>
      <c r="CN48" s="241">
        <f t="shared" si="888"/>
        <v>8.598781348</v>
      </c>
      <c r="CO48" s="242"/>
      <c r="CP48" s="241">
        <f t="shared" si="889"/>
        <v>0</v>
      </c>
      <c r="CQ48" s="242"/>
      <c r="CR48" s="241">
        <f t="shared" ref="CR48:CS48" si="890">CR149+CR250+CR351+CR452</f>
        <v>0</v>
      </c>
      <c r="CS48" s="241">
        <f t="shared" si="890"/>
        <v>0</v>
      </c>
      <c r="CT48" s="241">
        <f t="shared" si="891"/>
        <v>8.598781348</v>
      </c>
      <c r="CU48" s="242">
        <v>0.36319999999999997</v>
      </c>
      <c r="CV48" s="243">
        <f t="shared" si="892"/>
        <v>3.123077386</v>
      </c>
      <c r="CW48" s="244">
        <f t="shared" si="893"/>
        <v>5.475703963</v>
      </c>
      <c r="CX48" s="236"/>
      <c r="CY48" s="238">
        <v>2.0</v>
      </c>
      <c r="CZ48" s="239" t="s">
        <v>151</v>
      </c>
      <c r="DA48" s="240" t="s">
        <v>132</v>
      </c>
      <c r="DB48" s="240" t="s">
        <v>150</v>
      </c>
      <c r="DC48" s="241">
        <f t="shared" si="894"/>
        <v>1995</v>
      </c>
      <c r="DD48" s="241">
        <f t="shared" si="895"/>
        <v>5139.737805</v>
      </c>
      <c r="DE48" s="241">
        <f t="shared" si="896"/>
        <v>10.25377692</v>
      </c>
      <c r="DF48" s="242"/>
      <c r="DG48" s="241">
        <f t="shared" si="897"/>
        <v>0</v>
      </c>
      <c r="DH48" s="242"/>
      <c r="DI48" s="241">
        <f t="shared" ref="DI48:DJ48" si="898">DI149+DI250+DI351+DI452</f>
        <v>0</v>
      </c>
      <c r="DJ48" s="241">
        <f t="shared" si="898"/>
        <v>0</v>
      </c>
      <c r="DK48" s="241">
        <f t="shared" si="899"/>
        <v>10.25377692</v>
      </c>
      <c r="DL48" s="242">
        <v>0.36319999999999997</v>
      </c>
      <c r="DM48" s="243">
        <f t="shared" si="900"/>
        <v>3.724171778</v>
      </c>
      <c r="DN48" s="244">
        <f t="shared" si="901"/>
        <v>6.529605144</v>
      </c>
      <c r="DO48" s="236"/>
      <c r="DP48" s="238">
        <v>2.0</v>
      </c>
      <c r="DQ48" s="239" t="s">
        <v>151</v>
      </c>
      <c r="DR48" s="240" t="s">
        <v>132</v>
      </c>
      <c r="DS48" s="240" t="s">
        <v>150</v>
      </c>
      <c r="DT48" s="241">
        <f t="shared" si="902"/>
        <v>1443</v>
      </c>
      <c r="DU48" s="241">
        <f t="shared" si="903"/>
        <v>5139.737805</v>
      </c>
      <c r="DV48" s="241">
        <f t="shared" si="904"/>
        <v>7.416641653</v>
      </c>
      <c r="DW48" s="242"/>
      <c r="DX48" s="241">
        <f t="shared" si="905"/>
        <v>0</v>
      </c>
      <c r="DY48" s="242"/>
      <c r="DZ48" s="241">
        <f t="shared" ref="DZ48:EA48" si="906">DZ149+DZ250+DZ351+DZ452</f>
        <v>0</v>
      </c>
      <c r="EA48" s="241">
        <f t="shared" si="906"/>
        <v>0</v>
      </c>
      <c r="EB48" s="241">
        <f t="shared" si="907"/>
        <v>7.416641653</v>
      </c>
      <c r="EC48" s="242">
        <v>0.36319999999999997</v>
      </c>
      <c r="ED48" s="243">
        <f t="shared" si="908"/>
        <v>2.693724248</v>
      </c>
      <c r="EE48" s="244">
        <f t="shared" si="909"/>
        <v>4.722917405</v>
      </c>
      <c r="EF48" s="236"/>
      <c r="EG48" s="238">
        <v>2.0</v>
      </c>
      <c r="EH48" s="239" t="s">
        <v>151</v>
      </c>
      <c r="EI48" s="240" t="s">
        <v>132</v>
      </c>
      <c r="EJ48" s="240" t="s">
        <v>150</v>
      </c>
      <c r="EK48" s="241">
        <f t="shared" si="910"/>
        <v>1047</v>
      </c>
      <c r="EL48" s="241">
        <f t="shared" si="911"/>
        <v>5139.737805</v>
      </c>
      <c r="EM48" s="241">
        <f t="shared" si="912"/>
        <v>5.381305482</v>
      </c>
      <c r="EN48" s="242"/>
      <c r="EO48" s="241">
        <f t="shared" si="913"/>
        <v>0</v>
      </c>
      <c r="EP48" s="242"/>
      <c r="EQ48" s="241">
        <f t="shared" ref="EQ48:ER48" si="914">EQ149+EQ250+EQ351+EQ452</f>
        <v>0</v>
      </c>
      <c r="ER48" s="241">
        <f t="shared" si="914"/>
        <v>0</v>
      </c>
      <c r="ES48" s="241">
        <f t="shared" si="915"/>
        <v>5.381305482</v>
      </c>
      <c r="ET48" s="242">
        <v>0.36319999999999997</v>
      </c>
      <c r="EU48" s="243">
        <f t="shared" si="916"/>
        <v>1.954490151</v>
      </c>
      <c r="EV48" s="244">
        <f t="shared" si="917"/>
        <v>3.426815331</v>
      </c>
      <c r="EW48" s="236"/>
      <c r="EX48" s="238">
        <v>2.0</v>
      </c>
      <c r="EY48" s="239" t="s">
        <v>151</v>
      </c>
      <c r="EZ48" s="240" t="s">
        <v>132</v>
      </c>
      <c r="FA48" s="240" t="s">
        <v>150</v>
      </c>
      <c r="FB48" s="241">
        <f t="shared" si="918"/>
        <v>6271</v>
      </c>
      <c r="FC48" s="241">
        <f t="shared" si="919"/>
        <v>5139.737805</v>
      </c>
      <c r="FD48" s="241">
        <f t="shared" si="920"/>
        <v>32.23129578</v>
      </c>
      <c r="FE48" s="242"/>
      <c r="FF48" s="241">
        <f t="shared" si="921"/>
        <v>0</v>
      </c>
      <c r="FG48" s="242"/>
      <c r="FH48" s="241">
        <f t="shared" ref="FH48:FI48" si="922">FH149+FH250+FH351+FH452</f>
        <v>0</v>
      </c>
      <c r="FI48" s="241">
        <f t="shared" si="922"/>
        <v>0</v>
      </c>
      <c r="FJ48" s="241">
        <f t="shared" si="923"/>
        <v>32.23129578</v>
      </c>
      <c r="FK48" s="242">
        <v>0.36319999999999997</v>
      </c>
      <c r="FL48" s="243">
        <f t="shared" si="924"/>
        <v>11.70640663</v>
      </c>
      <c r="FM48" s="244">
        <f t="shared" si="925"/>
        <v>20.52488915</v>
      </c>
      <c r="FN48" s="236"/>
      <c r="FO48" s="238">
        <v>2.0</v>
      </c>
      <c r="FP48" s="239" t="s">
        <v>151</v>
      </c>
      <c r="FQ48" s="240" t="s">
        <v>132</v>
      </c>
      <c r="FR48" s="240" t="s">
        <v>150</v>
      </c>
      <c r="FS48" s="241">
        <f t="shared" si="926"/>
        <v>4893</v>
      </c>
      <c r="FT48" s="241">
        <f t="shared" si="927"/>
        <v>5139.737805</v>
      </c>
      <c r="FU48" s="241">
        <f t="shared" si="928"/>
        <v>25.14873708</v>
      </c>
      <c r="FV48" s="242"/>
      <c r="FW48" s="241">
        <f t="shared" si="929"/>
        <v>0</v>
      </c>
      <c r="FX48" s="242"/>
      <c r="FY48" s="241">
        <f t="shared" ref="FY48:FZ48" si="930">FY149+FY250+FY351+FY452</f>
        <v>0</v>
      </c>
      <c r="FZ48" s="241">
        <f t="shared" si="930"/>
        <v>0</v>
      </c>
      <c r="GA48" s="241">
        <f t="shared" si="931"/>
        <v>25.14873708</v>
      </c>
      <c r="GB48" s="242">
        <v>0.36319999999999997</v>
      </c>
      <c r="GC48" s="243">
        <f t="shared" si="932"/>
        <v>9.134021308</v>
      </c>
      <c r="GD48" s="244">
        <f t="shared" si="933"/>
        <v>16.01471577</v>
      </c>
      <c r="GE48" s="236"/>
      <c r="GF48" s="238">
        <v>2.0</v>
      </c>
      <c r="GG48" s="239" t="s">
        <v>151</v>
      </c>
      <c r="GH48" s="240" t="s">
        <v>132</v>
      </c>
      <c r="GI48" s="240" t="s">
        <v>150</v>
      </c>
      <c r="GJ48" s="241">
        <f t="shared" si="934"/>
        <v>1001</v>
      </c>
      <c r="GK48" s="241">
        <f t="shared" si="935"/>
        <v>5139.737805</v>
      </c>
      <c r="GL48" s="241">
        <f t="shared" si="936"/>
        <v>5.144877543</v>
      </c>
      <c r="GM48" s="242"/>
      <c r="GN48" s="241">
        <f t="shared" si="937"/>
        <v>0</v>
      </c>
      <c r="GO48" s="242"/>
      <c r="GP48" s="241">
        <f t="shared" ref="GP48:GQ48" si="938">GP149+GP250+GP351+GP452</f>
        <v>0</v>
      </c>
      <c r="GQ48" s="241">
        <f t="shared" si="938"/>
        <v>0</v>
      </c>
      <c r="GR48" s="241">
        <f t="shared" si="939"/>
        <v>5.144877543</v>
      </c>
      <c r="GS48" s="242">
        <v>0.36319999999999997</v>
      </c>
      <c r="GT48" s="243">
        <f t="shared" si="940"/>
        <v>1.868619524</v>
      </c>
      <c r="GU48" s="244">
        <f t="shared" si="941"/>
        <v>3.276258019</v>
      </c>
      <c r="GV48" s="236"/>
      <c r="GW48" s="238">
        <v>2.0</v>
      </c>
      <c r="GX48" s="239" t="s">
        <v>151</v>
      </c>
      <c r="GY48" s="240" t="s">
        <v>132</v>
      </c>
      <c r="GZ48" s="240" t="s">
        <v>150</v>
      </c>
      <c r="HA48" s="241">
        <f t="shared" si="942"/>
        <v>1622</v>
      </c>
      <c r="HB48" s="241">
        <f t="shared" si="943"/>
        <v>5139.737805</v>
      </c>
      <c r="HC48" s="241">
        <f t="shared" si="944"/>
        <v>8.33665472</v>
      </c>
      <c r="HD48" s="242"/>
      <c r="HE48" s="241">
        <f t="shared" si="945"/>
        <v>0</v>
      </c>
      <c r="HF48" s="242"/>
      <c r="HG48" s="241">
        <f t="shared" ref="HG48:HH48" si="946">HG149+HG250+HG351+HG452</f>
        <v>0</v>
      </c>
      <c r="HH48" s="241">
        <f t="shared" si="946"/>
        <v>0</v>
      </c>
      <c r="HI48" s="241">
        <f t="shared" si="947"/>
        <v>8.33665472</v>
      </c>
      <c r="HJ48" s="242">
        <v>0.36319999999999997</v>
      </c>
      <c r="HK48" s="243">
        <f t="shared" si="948"/>
        <v>3.027872994</v>
      </c>
      <c r="HL48" s="244">
        <f t="shared" si="949"/>
        <v>5.308781726</v>
      </c>
      <c r="HM48" s="236"/>
      <c r="HN48" s="238">
        <v>2.0</v>
      </c>
      <c r="HO48" s="239" t="s">
        <v>151</v>
      </c>
      <c r="HP48" s="240" t="s">
        <v>132</v>
      </c>
      <c r="HQ48" s="240" t="s">
        <v>150</v>
      </c>
      <c r="HR48" s="241">
        <f t="shared" si="950"/>
        <v>2017</v>
      </c>
      <c r="HS48" s="241">
        <f t="shared" si="951"/>
        <v>5139.737805</v>
      </c>
      <c r="HT48" s="241">
        <f t="shared" si="952"/>
        <v>10.36685115</v>
      </c>
      <c r="HU48" s="242"/>
      <c r="HV48" s="241">
        <f t="shared" si="953"/>
        <v>0</v>
      </c>
      <c r="HW48" s="242"/>
      <c r="HX48" s="241">
        <f t="shared" ref="HX48:HY48" si="954">HX149+HX250+HX351+HX452</f>
        <v>0</v>
      </c>
      <c r="HY48" s="241">
        <f t="shared" si="954"/>
        <v>0</v>
      </c>
      <c r="HZ48" s="241">
        <f t="shared" si="955"/>
        <v>10.36685115</v>
      </c>
      <c r="IA48" s="242">
        <v>0.36319999999999997</v>
      </c>
      <c r="IB48" s="243">
        <f t="shared" si="956"/>
        <v>3.765240339</v>
      </c>
      <c r="IC48" s="244">
        <f t="shared" si="957"/>
        <v>6.601610814</v>
      </c>
      <c r="ID48" s="236"/>
      <c r="IE48" s="238">
        <v>2.0</v>
      </c>
      <c r="IF48" s="239" t="s">
        <v>151</v>
      </c>
      <c r="IG48" s="240" t="s">
        <v>132</v>
      </c>
      <c r="IH48" s="240" t="s">
        <v>150</v>
      </c>
      <c r="II48" s="241">
        <f t="shared" si="958"/>
        <v>966</v>
      </c>
      <c r="IJ48" s="241">
        <f t="shared" si="959"/>
        <v>5139.737805</v>
      </c>
      <c r="IK48" s="241">
        <f t="shared" si="960"/>
        <v>4.96498672</v>
      </c>
      <c r="IL48" s="242"/>
      <c r="IM48" s="241">
        <f t="shared" si="961"/>
        <v>0</v>
      </c>
      <c r="IN48" s="242"/>
      <c r="IO48" s="241">
        <f t="shared" ref="IO48:IP48" si="962">IO149+IO250+IO351+IO452</f>
        <v>0</v>
      </c>
      <c r="IP48" s="241">
        <f t="shared" si="962"/>
        <v>0</v>
      </c>
      <c r="IQ48" s="241">
        <f t="shared" si="963"/>
        <v>4.96498672</v>
      </c>
      <c r="IR48" s="242">
        <v>0.36319999999999997</v>
      </c>
      <c r="IS48" s="243">
        <f t="shared" si="964"/>
        <v>1.803283177</v>
      </c>
      <c r="IT48" s="244">
        <f t="shared" si="965"/>
        <v>3.161703543</v>
      </c>
      <c r="IU48" s="236"/>
      <c r="IV48" s="238">
        <v>2.0</v>
      </c>
      <c r="IW48" s="239" t="s">
        <v>151</v>
      </c>
      <c r="IX48" s="240" t="s">
        <v>132</v>
      </c>
      <c r="IY48" s="240" t="s">
        <v>150</v>
      </c>
      <c r="IZ48" s="241">
        <f t="shared" si="966"/>
        <v>2039</v>
      </c>
      <c r="JA48" s="241">
        <f t="shared" si="967"/>
        <v>5139.737805</v>
      </c>
      <c r="JB48" s="241">
        <f t="shared" si="968"/>
        <v>10.47992538</v>
      </c>
      <c r="JC48" s="242"/>
      <c r="JD48" s="241">
        <f t="shared" si="969"/>
        <v>0</v>
      </c>
      <c r="JE48" s="242"/>
      <c r="JF48" s="241">
        <f t="shared" ref="JF48:JG48" si="970">JF149+JF250+JF351+JF452</f>
        <v>0</v>
      </c>
      <c r="JG48" s="241">
        <f t="shared" si="970"/>
        <v>0</v>
      </c>
      <c r="JH48" s="241">
        <f t="shared" si="971"/>
        <v>10.47992538</v>
      </c>
      <c r="JI48" s="242">
        <v>0.36319999999999997</v>
      </c>
      <c r="JJ48" s="243">
        <f t="shared" si="972"/>
        <v>3.8063089</v>
      </c>
      <c r="JK48" s="244">
        <f t="shared" si="973"/>
        <v>6.673616485</v>
      </c>
      <c r="JL48" s="236"/>
      <c r="JM48" s="238">
        <v>2.0</v>
      </c>
      <c r="JN48" s="239" t="s">
        <v>151</v>
      </c>
      <c r="JO48" s="240" t="s">
        <v>132</v>
      </c>
      <c r="JP48" s="240" t="s">
        <v>150</v>
      </c>
      <c r="JQ48" s="241">
        <f t="shared" si="974"/>
        <v>680</v>
      </c>
      <c r="JR48" s="241">
        <f t="shared" si="975"/>
        <v>5139.737805</v>
      </c>
      <c r="JS48" s="241">
        <f t="shared" si="976"/>
        <v>3.495021708</v>
      </c>
      <c r="JT48" s="242"/>
      <c r="JU48" s="241">
        <f t="shared" si="977"/>
        <v>0</v>
      </c>
      <c r="JV48" s="242"/>
      <c r="JW48" s="241">
        <f t="shared" ref="JW48:JX48" si="978">JW149+JW250+JW351+JW452</f>
        <v>0</v>
      </c>
      <c r="JX48" s="241">
        <f t="shared" si="978"/>
        <v>0</v>
      </c>
      <c r="JY48" s="241">
        <f t="shared" si="979"/>
        <v>3.495021708</v>
      </c>
      <c r="JZ48" s="242">
        <v>0.36319999999999997</v>
      </c>
      <c r="KA48" s="243">
        <f t="shared" si="980"/>
        <v>1.269391884</v>
      </c>
      <c r="KB48" s="244">
        <f t="shared" si="981"/>
        <v>2.225629823</v>
      </c>
      <c r="KC48" s="236"/>
      <c r="KD48" s="238">
        <v>2.0</v>
      </c>
      <c r="KE48" s="239" t="s">
        <v>151</v>
      </c>
      <c r="KF48" s="240" t="s">
        <v>132</v>
      </c>
      <c r="KG48" s="240" t="s">
        <v>150</v>
      </c>
      <c r="KH48" s="241">
        <f t="shared" si="982"/>
        <v>0</v>
      </c>
      <c r="KI48" s="241" t="str">
        <f t="shared" si="983"/>
        <v>#DIV/0!</v>
      </c>
      <c r="KJ48" s="241">
        <f t="shared" si="984"/>
        <v>0</v>
      </c>
      <c r="KK48" s="242"/>
      <c r="KL48" s="241">
        <f t="shared" si="985"/>
        <v>0</v>
      </c>
      <c r="KM48" s="242"/>
      <c r="KN48" s="241">
        <f t="shared" ref="KN48:KO48" si="986">KN149+KN250+KN351+KN452</f>
        <v>0</v>
      </c>
      <c r="KO48" s="241">
        <f t="shared" si="986"/>
        <v>0</v>
      </c>
      <c r="KP48" s="241">
        <f t="shared" si="987"/>
        <v>0</v>
      </c>
      <c r="KQ48" s="242">
        <v>0.36319999999999997</v>
      </c>
      <c r="KR48" s="243">
        <f t="shared" si="988"/>
        <v>0</v>
      </c>
      <c r="KS48" s="244">
        <f t="shared" si="989"/>
        <v>0</v>
      </c>
      <c r="KT48" s="236"/>
      <c r="KU48" s="237"/>
    </row>
    <row r="49" ht="15.75" customHeight="1">
      <c r="A49" s="238">
        <v>3.0</v>
      </c>
      <c r="B49" s="239" t="s">
        <v>152</v>
      </c>
      <c r="C49" s="240" t="s">
        <v>132</v>
      </c>
      <c r="D49" s="240" t="s">
        <v>150</v>
      </c>
      <c r="E49" s="241">
        <f t="shared" si="846"/>
        <v>1041</v>
      </c>
      <c r="F49" s="241">
        <f t="shared" si="847"/>
        <v>2421.069621</v>
      </c>
      <c r="G49" s="241">
        <f t="shared" si="848"/>
        <v>2.520333476</v>
      </c>
      <c r="H49" s="242"/>
      <c r="I49" s="241">
        <f t="shared" si="849"/>
        <v>0</v>
      </c>
      <c r="J49" s="242"/>
      <c r="K49" s="241">
        <f t="shared" ref="K49:L49" si="990">K150+K251+K352+K453</f>
        <v>0</v>
      </c>
      <c r="L49" s="241">
        <f t="shared" si="990"/>
        <v>0</v>
      </c>
      <c r="M49" s="241">
        <f t="shared" si="851"/>
        <v>2.520333476</v>
      </c>
      <c r="N49" s="242">
        <v>0.36319999999999997</v>
      </c>
      <c r="O49" s="243">
        <f t="shared" si="852"/>
        <v>0.9153851183</v>
      </c>
      <c r="P49" s="244">
        <f t="shared" si="853"/>
        <v>1.604948357</v>
      </c>
      <c r="Q49" s="236"/>
      <c r="R49" s="238">
        <v>3.0</v>
      </c>
      <c r="S49" s="239" t="s">
        <v>152</v>
      </c>
      <c r="T49" s="240" t="s">
        <v>132</v>
      </c>
      <c r="U49" s="240" t="s">
        <v>150</v>
      </c>
      <c r="V49" s="241">
        <f t="shared" si="854"/>
        <v>1850</v>
      </c>
      <c r="W49" s="241">
        <f t="shared" si="855"/>
        <v>2421.069621</v>
      </c>
      <c r="X49" s="241">
        <f t="shared" si="856"/>
        <v>4.478978799</v>
      </c>
      <c r="Y49" s="242"/>
      <c r="Z49" s="241">
        <f t="shared" si="857"/>
        <v>0</v>
      </c>
      <c r="AA49" s="242"/>
      <c r="AB49" s="241">
        <f t="shared" ref="AB49:AC49" si="991">AB150+AB251+AB352+AB453</f>
        <v>0</v>
      </c>
      <c r="AC49" s="241">
        <f t="shared" si="991"/>
        <v>0</v>
      </c>
      <c r="AD49" s="241">
        <f t="shared" si="859"/>
        <v>4.478978799</v>
      </c>
      <c r="AE49" s="242">
        <v>0.36319999999999997</v>
      </c>
      <c r="AF49" s="243">
        <f t="shared" si="860"/>
        <v>1.6267651</v>
      </c>
      <c r="AG49" s="244">
        <f t="shared" si="861"/>
        <v>2.852213699</v>
      </c>
      <c r="AH49" s="236"/>
      <c r="AI49" s="238">
        <v>3.0</v>
      </c>
      <c r="AJ49" s="239" t="s">
        <v>152</v>
      </c>
      <c r="AK49" s="240" t="s">
        <v>132</v>
      </c>
      <c r="AL49" s="240" t="s">
        <v>150</v>
      </c>
      <c r="AM49" s="241">
        <f t="shared" si="862"/>
        <v>1479</v>
      </c>
      <c r="AN49" s="241">
        <f t="shared" si="863"/>
        <v>2421.069621</v>
      </c>
      <c r="AO49" s="241">
        <f t="shared" si="864"/>
        <v>3.58076197</v>
      </c>
      <c r="AP49" s="242"/>
      <c r="AQ49" s="241">
        <f t="shared" si="865"/>
        <v>0</v>
      </c>
      <c r="AR49" s="242"/>
      <c r="AS49" s="241">
        <f t="shared" ref="AS49:AT49" si="992">AS150+AS251+AS352+AS453</f>
        <v>0</v>
      </c>
      <c r="AT49" s="241">
        <f t="shared" si="992"/>
        <v>0</v>
      </c>
      <c r="AU49" s="241">
        <f t="shared" si="867"/>
        <v>3.58076197</v>
      </c>
      <c r="AV49" s="242">
        <v>0.36319999999999997</v>
      </c>
      <c r="AW49" s="243">
        <f t="shared" si="868"/>
        <v>1.300532747</v>
      </c>
      <c r="AX49" s="244">
        <f t="shared" si="869"/>
        <v>2.280229222</v>
      </c>
      <c r="AY49" s="236"/>
      <c r="AZ49" s="238">
        <v>3.0</v>
      </c>
      <c r="BA49" s="239" t="s">
        <v>152</v>
      </c>
      <c r="BB49" s="240" t="s">
        <v>132</v>
      </c>
      <c r="BC49" s="240" t="s">
        <v>150</v>
      </c>
      <c r="BD49" s="241">
        <f t="shared" si="870"/>
        <v>692</v>
      </c>
      <c r="BE49" s="241">
        <f t="shared" si="871"/>
        <v>2421.069621</v>
      </c>
      <c r="BF49" s="241">
        <f t="shared" si="872"/>
        <v>1.675380178</v>
      </c>
      <c r="BG49" s="242"/>
      <c r="BH49" s="241">
        <f t="shared" si="873"/>
        <v>0</v>
      </c>
      <c r="BI49" s="242"/>
      <c r="BJ49" s="241">
        <f t="shared" ref="BJ49:BK49" si="993">BJ150+BJ251+BJ352+BJ453</f>
        <v>0</v>
      </c>
      <c r="BK49" s="241">
        <f t="shared" si="993"/>
        <v>0</v>
      </c>
      <c r="BL49" s="241">
        <f t="shared" si="875"/>
        <v>1.675380178</v>
      </c>
      <c r="BM49" s="242">
        <v>0.36319999999999997</v>
      </c>
      <c r="BN49" s="243">
        <f t="shared" si="876"/>
        <v>0.6084980806</v>
      </c>
      <c r="BO49" s="244">
        <f t="shared" si="877"/>
        <v>1.066882097</v>
      </c>
      <c r="BP49" s="236"/>
      <c r="BQ49" s="238">
        <v>3.0</v>
      </c>
      <c r="BR49" s="239" t="s">
        <v>152</v>
      </c>
      <c r="BS49" s="240" t="s">
        <v>132</v>
      </c>
      <c r="BT49" s="240" t="s">
        <v>150</v>
      </c>
      <c r="BU49" s="241">
        <f t="shared" si="878"/>
        <v>292</v>
      </c>
      <c r="BV49" s="241">
        <f t="shared" si="879"/>
        <v>2421.069621</v>
      </c>
      <c r="BW49" s="241">
        <f t="shared" si="880"/>
        <v>0.7069523294</v>
      </c>
      <c r="BX49" s="242"/>
      <c r="BY49" s="241">
        <f t="shared" si="881"/>
        <v>0</v>
      </c>
      <c r="BZ49" s="242"/>
      <c r="CA49" s="241">
        <f t="shared" ref="CA49:CB49" si="994">CA150+CA251+CA352+CA453</f>
        <v>0</v>
      </c>
      <c r="CB49" s="241">
        <f t="shared" si="994"/>
        <v>0</v>
      </c>
      <c r="CC49" s="241">
        <f t="shared" si="883"/>
        <v>0.7069523294</v>
      </c>
      <c r="CD49" s="242">
        <v>0.36319999999999997</v>
      </c>
      <c r="CE49" s="243">
        <f t="shared" si="884"/>
        <v>0.256765086</v>
      </c>
      <c r="CF49" s="244">
        <f t="shared" si="885"/>
        <v>0.4501872433</v>
      </c>
      <c r="CG49" s="236"/>
      <c r="CH49" s="238">
        <v>3.0</v>
      </c>
      <c r="CI49" s="239" t="s">
        <v>152</v>
      </c>
      <c r="CJ49" s="240" t="s">
        <v>132</v>
      </c>
      <c r="CK49" s="240" t="s">
        <v>150</v>
      </c>
      <c r="CL49" s="241">
        <f t="shared" si="886"/>
        <v>614</v>
      </c>
      <c r="CM49" s="241">
        <f t="shared" si="887"/>
        <v>2421.069621</v>
      </c>
      <c r="CN49" s="241">
        <f t="shared" si="888"/>
        <v>1.486536747</v>
      </c>
      <c r="CO49" s="242"/>
      <c r="CP49" s="241">
        <f t="shared" si="889"/>
        <v>0</v>
      </c>
      <c r="CQ49" s="242"/>
      <c r="CR49" s="241">
        <f t="shared" ref="CR49:CS49" si="995">CR150+CR251+CR352+CR453</f>
        <v>0</v>
      </c>
      <c r="CS49" s="241">
        <f t="shared" si="995"/>
        <v>0</v>
      </c>
      <c r="CT49" s="241">
        <f t="shared" si="891"/>
        <v>1.486536747</v>
      </c>
      <c r="CU49" s="242">
        <v>0.36319999999999997</v>
      </c>
      <c r="CV49" s="243">
        <f t="shared" si="892"/>
        <v>0.5399101466</v>
      </c>
      <c r="CW49" s="244">
        <f t="shared" si="893"/>
        <v>0.9466266007</v>
      </c>
      <c r="CX49" s="236"/>
      <c r="CY49" s="238">
        <v>3.0</v>
      </c>
      <c r="CZ49" s="239" t="s">
        <v>152</v>
      </c>
      <c r="DA49" s="240" t="s">
        <v>132</v>
      </c>
      <c r="DB49" s="240" t="s">
        <v>150</v>
      </c>
      <c r="DC49" s="241">
        <f t="shared" si="894"/>
        <v>640</v>
      </c>
      <c r="DD49" s="241">
        <f t="shared" si="895"/>
        <v>2421.069621</v>
      </c>
      <c r="DE49" s="241">
        <f t="shared" si="896"/>
        <v>1.549484558</v>
      </c>
      <c r="DF49" s="242"/>
      <c r="DG49" s="241">
        <f t="shared" si="897"/>
        <v>0</v>
      </c>
      <c r="DH49" s="242"/>
      <c r="DI49" s="241">
        <f t="shared" ref="DI49:DJ49" si="996">DI150+DI251+DI352+DI453</f>
        <v>0</v>
      </c>
      <c r="DJ49" s="241">
        <f t="shared" si="996"/>
        <v>0</v>
      </c>
      <c r="DK49" s="241">
        <f t="shared" si="899"/>
        <v>1.549484558</v>
      </c>
      <c r="DL49" s="242">
        <v>0.36319999999999997</v>
      </c>
      <c r="DM49" s="243">
        <f t="shared" si="900"/>
        <v>0.5627727913</v>
      </c>
      <c r="DN49" s="244">
        <f t="shared" si="901"/>
        <v>0.9867117662</v>
      </c>
      <c r="DO49" s="236"/>
      <c r="DP49" s="238">
        <v>3.0</v>
      </c>
      <c r="DQ49" s="239" t="s">
        <v>152</v>
      </c>
      <c r="DR49" s="240" t="s">
        <v>132</v>
      </c>
      <c r="DS49" s="240" t="s">
        <v>150</v>
      </c>
      <c r="DT49" s="241">
        <f t="shared" si="902"/>
        <v>652</v>
      </c>
      <c r="DU49" s="241">
        <f t="shared" si="903"/>
        <v>2421.069621</v>
      </c>
      <c r="DV49" s="241">
        <f t="shared" si="904"/>
        <v>1.578537393</v>
      </c>
      <c r="DW49" s="242"/>
      <c r="DX49" s="241">
        <f t="shared" si="905"/>
        <v>0</v>
      </c>
      <c r="DY49" s="242"/>
      <c r="DZ49" s="241">
        <f t="shared" ref="DZ49:EA49" si="997">DZ150+DZ251+DZ352+DZ453</f>
        <v>0</v>
      </c>
      <c r="EA49" s="241">
        <f t="shared" si="997"/>
        <v>0</v>
      </c>
      <c r="EB49" s="241">
        <f t="shared" si="907"/>
        <v>1.578537393</v>
      </c>
      <c r="EC49" s="242">
        <v>0.36319999999999997</v>
      </c>
      <c r="ED49" s="243">
        <f t="shared" si="908"/>
        <v>0.5733247811</v>
      </c>
      <c r="EE49" s="244">
        <f t="shared" si="909"/>
        <v>1.005212612</v>
      </c>
      <c r="EF49" s="236"/>
      <c r="EG49" s="238">
        <v>3.0</v>
      </c>
      <c r="EH49" s="239" t="s">
        <v>152</v>
      </c>
      <c r="EI49" s="240" t="s">
        <v>132</v>
      </c>
      <c r="EJ49" s="240" t="s">
        <v>150</v>
      </c>
      <c r="EK49" s="241">
        <f t="shared" si="910"/>
        <v>265</v>
      </c>
      <c r="EL49" s="241">
        <f t="shared" si="911"/>
        <v>2421.069621</v>
      </c>
      <c r="EM49" s="241">
        <f t="shared" si="912"/>
        <v>0.6415834496</v>
      </c>
      <c r="EN49" s="242"/>
      <c r="EO49" s="241">
        <f t="shared" si="913"/>
        <v>0</v>
      </c>
      <c r="EP49" s="242"/>
      <c r="EQ49" s="241">
        <f t="shared" ref="EQ49:ER49" si="998">EQ150+EQ251+EQ352+EQ453</f>
        <v>0</v>
      </c>
      <c r="ER49" s="241">
        <f t="shared" si="998"/>
        <v>0</v>
      </c>
      <c r="ES49" s="241">
        <f t="shared" si="915"/>
        <v>0.6415834496</v>
      </c>
      <c r="ET49" s="242">
        <v>0.36319999999999997</v>
      </c>
      <c r="EU49" s="243">
        <f t="shared" si="916"/>
        <v>0.2330231089</v>
      </c>
      <c r="EV49" s="244">
        <f t="shared" si="917"/>
        <v>0.4085603407</v>
      </c>
      <c r="EW49" s="236"/>
      <c r="EX49" s="238">
        <v>3.0</v>
      </c>
      <c r="EY49" s="239" t="s">
        <v>152</v>
      </c>
      <c r="EZ49" s="240" t="s">
        <v>132</v>
      </c>
      <c r="FA49" s="240" t="s">
        <v>150</v>
      </c>
      <c r="FB49" s="241">
        <f t="shared" si="918"/>
        <v>999</v>
      </c>
      <c r="FC49" s="241">
        <f t="shared" si="919"/>
        <v>2421.069621</v>
      </c>
      <c r="FD49" s="241">
        <f t="shared" si="920"/>
        <v>2.418648551</v>
      </c>
      <c r="FE49" s="242"/>
      <c r="FF49" s="241">
        <f t="shared" si="921"/>
        <v>0</v>
      </c>
      <c r="FG49" s="242"/>
      <c r="FH49" s="241">
        <f t="shared" ref="FH49:FI49" si="999">FH150+FH251+FH352+FH453</f>
        <v>0</v>
      </c>
      <c r="FI49" s="241">
        <f t="shared" si="999"/>
        <v>0</v>
      </c>
      <c r="FJ49" s="241">
        <f t="shared" si="923"/>
        <v>2.418648551</v>
      </c>
      <c r="FK49" s="242">
        <v>0.36319999999999997</v>
      </c>
      <c r="FL49" s="243">
        <f t="shared" si="924"/>
        <v>0.8784531539</v>
      </c>
      <c r="FM49" s="244">
        <f t="shared" si="925"/>
        <v>1.540195398</v>
      </c>
      <c r="FN49" s="236"/>
      <c r="FO49" s="238">
        <v>3.0</v>
      </c>
      <c r="FP49" s="239" t="s">
        <v>152</v>
      </c>
      <c r="FQ49" s="240" t="s">
        <v>132</v>
      </c>
      <c r="FR49" s="240" t="s">
        <v>150</v>
      </c>
      <c r="FS49" s="241">
        <f t="shared" si="926"/>
        <v>99</v>
      </c>
      <c r="FT49" s="241">
        <f t="shared" si="927"/>
        <v>2421.069621</v>
      </c>
      <c r="FU49" s="241">
        <f t="shared" si="928"/>
        <v>0.2396858925</v>
      </c>
      <c r="FV49" s="242"/>
      <c r="FW49" s="241">
        <f t="shared" si="929"/>
        <v>0</v>
      </c>
      <c r="FX49" s="242"/>
      <c r="FY49" s="241">
        <f t="shared" ref="FY49:FZ49" si="1000">FY150+FY251+FY352+FY453</f>
        <v>0</v>
      </c>
      <c r="FZ49" s="241">
        <f t="shared" si="1000"/>
        <v>0</v>
      </c>
      <c r="GA49" s="241">
        <f t="shared" si="931"/>
        <v>0.2396858925</v>
      </c>
      <c r="GB49" s="242">
        <v>0.36319999999999997</v>
      </c>
      <c r="GC49" s="243">
        <f t="shared" si="932"/>
        <v>0.08705391615</v>
      </c>
      <c r="GD49" s="244">
        <f t="shared" si="933"/>
        <v>0.1526319763</v>
      </c>
      <c r="GE49" s="236"/>
      <c r="GF49" s="238">
        <v>3.0</v>
      </c>
      <c r="GG49" s="239" t="s">
        <v>152</v>
      </c>
      <c r="GH49" s="240" t="s">
        <v>132</v>
      </c>
      <c r="GI49" s="240" t="s">
        <v>150</v>
      </c>
      <c r="GJ49" s="241">
        <f t="shared" si="934"/>
        <v>0</v>
      </c>
      <c r="GK49" s="241" t="str">
        <f t="shared" si="935"/>
        <v>#DIV/0!</v>
      </c>
      <c r="GL49" s="241">
        <f t="shared" si="936"/>
        <v>0</v>
      </c>
      <c r="GM49" s="242"/>
      <c r="GN49" s="241">
        <f t="shared" si="937"/>
        <v>0</v>
      </c>
      <c r="GO49" s="242"/>
      <c r="GP49" s="241">
        <f t="shared" ref="GP49:GQ49" si="1001">GP150+GP251+GP352+GP453</f>
        <v>0</v>
      </c>
      <c r="GQ49" s="241">
        <f t="shared" si="1001"/>
        <v>0</v>
      </c>
      <c r="GR49" s="241">
        <f t="shared" si="939"/>
        <v>0</v>
      </c>
      <c r="GS49" s="242">
        <v>0.36319999999999997</v>
      </c>
      <c r="GT49" s="243">
        <f t="shared" si="940"/>
        <v>0</v>
      </c>
      <c r="GU49" s="244">
        <f t="shared" si="941"/>
        <v>0</v>
      </c>
      <c r="GV49" s="236"/>
      <c r="GW49" s="238">
        <v>3.0</v>
      </c>
      <c r="GX49" s="239" t="s">
        <v>152</v>
      </c>
      <c r="GY49" s="240" t="s">
        <v>132</v>
      </c>
      <c r="GZ49" s="240" t="s">
        <v>150</v>
      </c>
      <c r="HA49" s="241">
        <f t="shared" si="942"/>
        <v>0</v>
      </c>
      <c r="HB49" s="241" t="str">
        <f t="shared" si="943"/>
        <v>#DIV/0!</v>
      </c>
      <c r="HC49" s="241">
        <f t="shared" si="944"/>
        <v>0</v>
      </c>
      <c r="HD49" s="242"/>
      <c r="HE49" s="241">
        <f t="shared" si="945"/>
        <v>0</v>
      </c>
      <c r="HF49" s="242"/>
      <c r="HG49" s="241">
        <f t="shared" ref="HG49:HH49" si="1002">HG150+HG251+HG352+HG453</f>
        <v>0</v>
      </c>
      <c r="HH49" s="241">
        <f t="shared" si="1002"/>
        <v>0</v>
      </c>
      <c r="HI49" s="241">
        <f t="shared" si="947"/>
        <v>0</v>
      </c>
      <c r="HJ49" s="242">
        <v>0.36319999999999997</v>
      </c>
      <c r="HK49" s="243">
        <f t="shared" si="948"/>
        <v>0</v>
      </c>
      <c r="HL49" s="244">
        <f t="shared" si="949"/>
        <v>0</v>
      </c>
      <c r="HM49" s="236"/>
      <c r="HN49" s="238">
        <v>3.0</v>
      </c>
      <c r="HO49" s="239" t="s">
        <v>152</v>
      </c>
      <c r="HP49" s="240" t="s">
        <v>132</v>
      </c>
      <c r="HQ49" s="240" t="s">
        <v>150</v>
      </c>
      <c r="HR49" s="241">
        <f t="shared" si="950"/>
        <v>0</v>
      </c>
      <c r="HS49" s="241" t="str">
        <f t="shared" si="951"/>
        <v>#DIV/0!</v>
      </c>
      <c r="HT49" s="241">
        <f t="shared" si="952"/>
        <v>0</v>
      </c>
      <c r="HU49" s="242"/>
      <c r="HV49" s="241">
        <f t="shared" si="953"/>
        <v>0</v>
      </c>
      <c r="HW49" s="242"/>
      <c r="HX49" s="241">
        <f t="shared" ref="HX49:HY49" si="1003">HX150+HX251+HX352+HX453</f>
        <v>0</v>
      </c>
      <c r="HY49" s="241">
        <f t="shared" si="1003"/>
        <v>0</v>
      </c>
      <c r="HZ49" s="241">
        <f t="shared" si="955"/>
        <v>0</v>
      </c>
      <c r="IA49" s="242">
        <v>0.36319999999999997</v>
      </c>
      <c r="IB49" s="243">
        <f t="shared" si="956"/>
        <v>0</v>
      </c>
      <c r="IC49" s="244">
        <f t="shared" si="957"/>
        <v>0</v>
      </c>
      <c r="ID49" s="236"/>
      <c r="IE49" s="238">
        <v>3.0</v>
      </c>
      <c r="IF49" s="239" t="s">
        <v>152</v>
      </c>
      <c r="IG49" s="240" t="s">
        <v>132</v>
      </c>
      <c r="IH49" s="240" t="s">
        <v>150</v>
      </c>
      <c r="II49" s="241">
        <f t="shared" si="958"/>
        <v>0</v>
      </c>
      <c r="IJ49" s="241" t="str">
        <f t="shared" si="959"/>
        <v>#DIV/0!</v>
      </c>
      <c r="IK49" s="241">
        <f t="shared" si="960"/>
        <v>0</v>
      </c>
      <c r="IL49" s="242"/>
      <c r="IM49" s="241">
        <f t="shared" si="961"/>
        <v>0</v>
      </c>
      <c r="IN49" s="242"/>
      <c r="IO49" s="241">
        <f t="shared" ref="IO49:IP49" si="1004">IO150+IO251+IO352+IO453</f>
        <v>0</v>
      </c>
      <c r="IP49" s="241">
        <f t="shared" si="1004"/>
        <v>0</v>
      </c>
      <c r="IQ49" s="241">
        <f t="shared" si="963"/>
        <v>0</v>
      </c>
      <c r="IR49" s="242">
        <v>0.36319999999999997</v>
      </c>
      <c r="IS49" s="243">
        <f t="shared" si="964"/>
        <v>0</v>
      </c>
      <c r="IT49" s="244">
        <f t="shared" si="965"/>
        <v>0</v>
      </c>
      <c r="IU49" s="236"/>
      <c r="IV49" s="238">
        <v>3.0</v>
      </c>
      <c r="IW49" s="239" t="s">
        <v>152</v>
      </c>
      <c r="IX49" s="240" t="s">
        <v>132</v>
      </c>
      <c r="IY49" s="240" t="s">
        <v>150</v>
      </c>
      <c r="IZ49" s="241">
        <f t="shared" si="966"/>
        <v>0</v>
      </c>
      <c r="JA49" s="241" t="str">
        <f t="shared" si="967"/>
        <v>#DIV/0!</v>
      </c>
      <c r="JB49" s="241">
        <f t="shared" si="968"/>
        <v>0</v>
      </c>
      <c r="JC49" s="242"/>
      <c r="JD49" s="241">
        <f t="shared" si="969"/>
        <v>0</v>
      </c>
      <c r="JE49" s="242"/>
      <c r="JF49" s="241">
        <f t="shared" ref="JF49:JG49" si="1005">JF150+JF251+JF352+JF453</f>
        <v>0</v>
      </c>
      <c r="JG49" s="241">
        <f t="shared" si="1005"/>
        <v>0</v>
      </c>
      <c r="JH49" s="241">
        <f t="shared" si="971"/>
        <v>0</v>
      </c>
      <c r="JI49" s="242">
        <v>0.36319999999999997</v>
      </c>
      <c r="JJ49" s="243">
        <f t="shared" si="972"/>
        <v>0</v>
      </c>
      <c r="JK49" s="244">
        <f t="shared" si="973"/>
        <v>0</v>
      </c>
      <c r="JL49" s="236"/>
      <c r="JM49" s="238">
        <v>3.0</v>
      </c>
      <c r="JN49" s="239" t="s">
        <v>152</v>
      </c>
      <c r="JO49" s="240" t="s">
        <v>132</v>
      </c>
      <c r="JP49" s="240" t="s">
        <v>150</v>
      </c>
      <c r="JQ49" s="241">
        <f t="shared" si="974"/>
        <v>0</v>
      </c>
      <c r="JR49" s="241" t="str">
        <f t="shared" si="975"/>
        <v>#DIV/0!</v>
      </c>
      <c r="JS49" s="241">
        <f t="shared" si="976"/>
        <v>0</v>
      </c>
      <c r="JT49" s="242"/>
      <c r="JU49" s="241">
        <f t="shared" si="977"/>
        <v>0</v>
      </c>
      <c r="JV49" s="242"/>
      <c r="JW49" s="241">
        <f t="shared" ref="JW49:JX49" si="1006">JW150+JW251+JW352+JW453</f>
        <v>0</v>
      </c>
      <c r="JX49" s="241">
        <f t="shared" si="1006"/>
        <v>0</v>
      </c>
      <c r="JY49" s="241">
        <f t="shared" si="979"/>
        <v>0</v>
      </c>
      <c r="JZ49" s="242">
        <v>0.36319999999999997</v>
      </c>
      <c r="KA49" s="243">
        <f t="shared" si="980"/>
        <v>0</v>
      </c>
      <c r="KB49" s="244">
        <f t="shared" si="981"/>
        <v>0</v>
      </c>
      <c r="KC49" s="236"/>
      <c r="KD49" s="238">
        <v>3.0</v>
      </c>
      <c r="KE49" s="239" t="s">
        <v>152</v>
      </c>
      <c r="KF49" s="240" t="s">
        <v>132</v>
      </c>
      <c r="KG49" s="240" t="s">
        <v>150</v>
      </c>
      <c r="KH49" s="241">
        <f t="shared" si="982"/>
        <v>0</v>
      </c>
      <c r="KI49" s="241" t="str">
        <f t="shared" si="983"/>
        <v>#DIV/0!</v>
      </c>
      <c r="KJ49" s="241">
        <f t="shared" si="984"/>
        <v>0</v>
      </c>
      <c r="KK49" s="242"/>
      <c r="KL49" s="241">
        <f t="shared" si="985"/>
        <v>0</v>
      </c>
      <c r="KM49" s="242"/>
      <c r="KN49" s="241">
        <f t="shared" ref="KN49:KO49" si="1007">KN150+KN251+KN352+KN453</f>
        <v>0</v>
      </c>
      <c r="KO49" s="241">
        <f t="shared" si="1007"/>
        <v>0</v>
      </c>
      <c r="KP49" s="241">
        <f t="shared" si="987"/>
        <v>0</v>
      </c>
      <c r="KQ49" s="242">
        <v>0.36319999999999997</v>
      </c>
      <c r="KR49" s="243">
        <f t="shared" si="988"/>
        <v>0</v>
      </c>
      <c r="KS49" s="244">
        <f t="shared" si="989"/>
        <v>0</v>
      </c>
      <c r="KT49" s="236"/>
      <c r="KU49" s="237"/>
    </row>
    <row r="50" ht="15.75" customHeight="1">
      <c r="A50" s="238">
        <v>4.0</v>
      </c>
      <c r="B50" s="239" t="s">
        <v>153</v>
      </c>
      <c r="C50" s="240" t="s">
        <v>132</v>
      </c>
      <c r="D50" s="240" t="s">
        <v>150</v>
      </c>
      <c r="E50" s="241">
        <f t="shared" si="846"/>
        <v>3898</v>
      </c>
      <c r="F50" s="241">
        <f t="shared" si="847"/>
        <v>2915.860261</v>
      </c>
      <c r="G50" s="241">
        <f t="shared" si="848"/>
        <v>11.3660233</v>
      </c>
      <c r="H50" s="242"/>
      <c r="I50" s="241">
        <f t="shared" si="849"/>
        <v>0</v>
      </c>
      <c r="J50" s="242"/>
      <c r="K50" s="241">
        <f t="shared" ref="K50:L50" si="1008">K151+K252+K353+K454</f>
        <v>0</v>
      </c>
      <c r="L50" s="241">
        <f t="shared" si="1008"/>
        <v>0</v>
      </c>
      <c r="M50" s="241">
        <f t="shared" si="851"/>
        <v>11.3660233</v>
      </c>
      <c r="N50" s="242">
        <v>0.36319999999999997</v>
      </c>
      <c r="O50" s="243">
        <f t="shared" si="852"/>
        <v>4.128139661</v>
      </c>
      <c r="P50" s="244">
        <f t="shared" si="853"/>
        <v>7.237883635</v>
      </c>
      <c r="Q50" s="236"/>
      <c r="R50" s="238">
        <v>4.0</v>
      </c>
      <c r="S50" s="239" t="s">
        <v>153</v>
      </c>
      <c r="T50" s="240" t="s">
        <v>132</v>
      </c>
      <c r="U50" s="240" t="s">
        <v>150</v>
      </c>
      <c r="V50" s="241">
        <f t="shared" si="854"/>
        <v>10654</v>
      </c>
      <c r="W50" s="241">
        <f t="shared" si="855"/>
        <v>2915.860261</v>
      </c>
      <c r="X50" s="241">
        <f t="shared" si="856"/>
        <v>31.06557522</v>
      </c>
      <c r="Y50" s="242"/>
      <c r="Z50" s="241">
        <f t="shared" si="857"/>
        <v>0</v>
      </c>
      <c r="AA50" s="242"/>
      <c r="AB50" s="241">
        <f t="shared" ref="AB50:AC50" si="1009">AB151+AB252+AB353+AB454</f>
        <v>0</v>
      </c>
      <c r="AC50" s="241">
        <f t="shared" si="1009"/>
        <v>0</v>
      </c>
      <c r="AD50" s="241">
        <f t="shared" si="859"/>
        <v>31.06557522</v>
      </c>
      <c r="AE50" s="242">
        <v>0.36319999999999997</v>
      </c>
      <c r="AF50" s="243">
        <f t="shared" si="860"/>
        <v>11.28301692</v>
      </c>
      <c r="AG50" s="244">
        <f t="shared" si="861"/>
        <v>19.7825583</v>
      </c>
      <c r="AH50" s="236"/>
      <c r="AI50" s="238">
        <v>4.0</v>
      </c>
      <c r="AJ50" s="239" t="s">
        <v>153</v>
      </c>
      <c r="AK50" s="240" t="s">
        <v>132</v>
      </c>
      <c r="AL50" s="240" t="s">
        <v>150</v>
      </c>
      <c r="AM50" s="241">
        <f t="shared" si="862"/>
        <v>1941</v>
      </c>
      <c r="AN50" s="241">
        <f t="shared" si="863"/>
        <v>2915.860261</v>
      </c>
      <c r="AO50" s="241">
        <f t="shared" si="864"/>
        <v>5.659684766</v>
      </c>
      <c r="AP50" s="242"/>
      <c r="AQ50" s="241">
        <f t="shared" si="865"/>
        <v>0</v>
      </c>
      <c r="AR50" s="242"/>
      <c r="AS50" s="241">
        <f t="shared" ref="AS50:AT50" si="1010">AS151+AS252+AS353+AS454</f>
        <v>0</v>
      </c>
      <c r="AT50" s="241">
        <f t="shared" si="1010"/>
        <v>0</v>
      </c>
      <c r="AU50" s="241">
        <f t="shared" si="867"/>
        <v>5.659684766</v>
      </c>
      <c r="AV50" s="242">
        <v>0.36319999999999997</v>
      </c>
      <c r="AW50" s="243">
        <f t="shared" si="868"/>
        <v>2.055597507</v>
      </c>
      <c r="AX50" s="244">
        <f t="shared" si="869"/>
        <v>3.604087259</v>
      </c>
      <c r="AY50" s="236"/>
      <c r="AZ50" s="238">
        <v>4.0</v>
      </c>
      <c r="BA50" s="239" t="s">
        <v>153</v>
      </c>
      <c r="BB50" s="240" t="s">
        <v>132</v>
      </c>
      <c r="BC50" s="240" t="s">
        <v>150</v>
      </c>
      <c r="BD50" s="241">
        <f t="shared" si="870"/>
        <v>680</v>
      </c>
      <c r="BE50" s="241">
        <f t="shared" si="871"/>
        <v>2915.860261</v>
      </c>
      <c r="BF50" s="241">
        <f t="shared" si="872"/>
        <v>1.982784977</v>
      </c>
      <c r="BG50" s="242"/>
      <c r="BH50" s="241">
        <f t="shared" si="873"/>
        <v>0</v>
      </c>
      <c r="BI50" s="242"/>
      <c r="BJ50" s="241">
        <f t="shared" ref="BJ50:BK50" si="1011">BJ151+BJ252+BJ353+BJ454</f>
        <v>0</v>
      </c>
      <c r="BK50" s="241">
        <f t="shared" si="1011"/>
        <v>0</v>
      </c>
      <c r="BL50" s="241">
        <f t="shared" si="875"/>
        <v>1.982784977</v>
      </c>
      <c r="BM50" s="242">
        <v>0.36319999999999997</v>
      </c>
      <c r="BN50" s="243">
        <f t="shared" si="876"/>
        <v>0.7201475037</v>
      </c>
      <c r="BO50" s="244">
        <f t="shared" si="877"/>
        <v>1.262637474</v>
      </c>
      <c r="BP50" s="236"/>
      <c r="BQ50" s="238">
        <v>4.0</v>
      </c>
      <c r="BR50" s="239" t="s">
        <v>153</v>
      </c>
      <c r="BS50" s="240" t="s">
        <v>132</v>
      </c>
      <c r="BT50" s="240" t="s">
        <v>150</v>
      </c>
      <c r="BU50" s="241">
        <f t="shared" si="878"/>
        <v>376</v>
      </c>
      <c r="BV50" s="241">
        <f t="shared" si="879"/>
        <v>2915.860261</v>
      </c>
      <c r="BW50" s="241">
        <f t="shared" si="880"/>
        <v>1.096363458</v>
      </c>
      <c r="BX50" s="242"/>
      <c r="BY50" s="241">
        <f t="shared" si="881"/>
        <v>0</v>
      </c>
      <c r="BZ50" s="242"/>
      <c r="CA50" s="241">
        <f t="shared" ref="CA50:CB50" si="1012">CA151+CA252+CA353+CA454</f>
        <v>0</v>
      </c>
      <c r="CB50" s="241">
        <f t="shared" si="1012"/>
        <v>0</v>
      </c>
      <c r="CC50" s="241">
        <f t="shared" si="883"/>
        <v>1.096363458</v>
      </c>
      <c r="CD50" s="242">
        <v>0.36319999999999997</v>
      </c>
      <c r="CE50" s="243">
        <f t="shared" si="884"/>
        <v>0.3981992079</v>
      </c>
      <c r="CF50" s="244">
        <f t="shared" si="885"/>
        <v>0.6981642501</v>
      </c>
      <c r="CG50" s="236"/>
      <c r="CH50" s="238">
        <v>4.0</v>
      </c>
      <c r="CI50" s="239" t="s">
        <v>153</v>
      </c>
      <c r="CJ50" s="240" t="s">
        <v>132</v>
      </c>
      <c r="CK50" s="240" t="s">
        <v>150</v>
      </c>
      <c r="CL50" s="241">
        <f t="shared" si="886"/>
        <v>399</v>
      </c>
      <c r="CM50" s="241">
        <f t="shared" si="887"/>
        <v>2915.860261</v>
      </c>
      <c r="CN50" s="241">
        <f t="shared" si="888"/>
        <v>1.163428244</v>
      </c>
      <c r="CO50" s="242"/>
      <c r="CP50" s="241">
        <f t="shared" si="889"/>
        <v>0</v>
      </c>
      <c r="CQ50" s="242"/>
      <c r="CR50" s="241">
        <f t="shared" ref="CR50:CS50" si="1013">CR151+CR252+CR353+CR454</f>
        <v>0</v>
      </c>
      <c r="CS50" s="241">
        <f t="shared" si="1013"/>
        <v>0</v>
      </c>
      <c r="CT50" s="241">
        <f t="shared" si="891"/>
        <v>1.163428244</v>
      </c>
      <c r="CU50" s="242">
        <v>0.36319999999999997</v>
      </c>
      <c r="CV50" s="243">
        <f t="shared" si="892"/>
        <v>0.4225571382</v>
      </c>
      <c r="CW50" s="244">
        <f t="shared" si="893"/>
        <v>0.7408711058</v>
      </c>
      <c r="CX50" s="236"/>
      <c r="CY50" s="238">
        <v>4.0</v>
      </c>
      <c r="CZ50" s="239" t="s">
        <v>153</v>
      </c>
      <c r="DA50" s="240" t="s">
        <v>132</v>
      </c>
      <c r="DB50" s="240" t="s">
        <v>150</v>
      </c>
      <c r="DC50" s="241">
        <f t="shared" si="894"/>
        <v>846</v>
      </c>
      <c r="DD50" s="241">
        <f t="shared" si="895"/>
        <v>2915.860261</v>
      </c>
      <c r="DE50" s="241">
        <f t="shared" si="896"/>
        <v>2.466817781</v>
      </c>
      <c r="DF50" s="242"/>
      <c r="DG50" s="241">
        <f t="shared" si="897"/>
        <v>0</v>
      </c>
      <c r="DH50" s="242"/>
      <c r="DI50" s="241">
        <f t="shared" ref="DI50:DJ50" si="1014">DI151+DI252+DI353+DI454</f>
        <v>0</v>
      </c>
      <c r="DJ50" s="241">
        <f t="shared" si="1014"/>
        <v>0</v>
      </c>
      <c r="DK50" s="241">
        <f t="shared" si="899"/>
        <v>2.466817781</v>
      </c>
      <c r="DL50" s="242">
        <v>0.36319999999999997</v>
      </c>
      <c r="DM50" s="243">
        <f t="shared" si="900"/>
        <v>0.8959482179</v>
      </c>
      <c r="DN50" s="244">
        <f t="shared" si="901"/>
        <v>1.570869563</v>
      </c>
      <c r="DO50" s="236"/>
      <c r="DP50" s="238">
        <v>4.0</v>
      </c>
      <c r="DQ50" s="239" t="s">
        <v>153</v>
      </c>
      <c r="DR50" s="240" t="s">
        <v>132</v>
      </c>
      <c r="DS50" s="240" t="s">
        <v>150</v>
      </c>
      <c r="DT50" s="241">
        <f t="shared" si="902"/>
        <v>1330</v>
      </c>
      <c r="DU50" s="241">
        <f t="shared" si="903"/>
        <v>2915.860261</v>
      </c>
      <c r="DV50" s="241">
        <f t="shared" si="904"/>
        <v>3.878094147</v>
      </c>
      <c r="DW50" s="242"/>
      <c r="DX50" s="241">
        <f t="shared" si="905"/>
        <v>0</v>
      </c>
      <c r="DY50" s="242"/>
      <c r="DZ50" s="241">
        <f t="shared" ref="DZ50:EA50" si="1015">DZ151+DZ252+DZ353+DZ454</f>
        <v>0</v>
      </c>
      <c r="EA50" s="241">
        <f t="shared" si="1015"/>
        <v>0</v>
      </c>
      <c r="EB50" s="241">
        <f t="shared" si="907"/>
        <v>3.878094147</v>
      </c>
      <c r="EC50" s="242">
        <v>0.36319999999999997</v>
      </c>
      <c r="ED50" s="243">
        <f t="shared" si="908"/>
        <v>1.408523794</v>
      </c>
      <c r="EE50" s="244">
        <f t="shared" si="909"/>
        <v>2.469570353</v>
      </c>
      <c r="EF50" s="236"/>
      <c r="EG50" s="238">
        <v>4.0</v>
      </c>
      <c r="EH50" s="239" t="s">
        <v>153</v>
      </c>
      <c r="EI50" s="240" t="s">
        <v>132</v>
      </c>
      <c r="EJ50" s="240" t="s">
        <v>150</v>
      </c>
      <c r="EK50" s="241">
        <f t="shared" si="910"/>
        <v>427</v>
      </c>
      <c r="EL50" s="241">
        <f t="shared" si="911"/>
        <v>2915.860261</v>
      </c>
      <c r="EM50" s="241">
        <f t="shared" si="912"/>
        <v>1.245072331</v>
      </c>
      <c r="EN50" s="242"/>
      <c r="EO50" s="241">
        <f t="shared" si="913"/>
        <v>0</v>
      </c>
      <c r="EP50" s="242"/>
      <c r="EQ50" s="241">
        <f t="shared" ref="EQ50:ER50" si="1016">EQ151+EQ252+EQ353+EQ454</f>
        <v>0</v>
      </c>
      <c r="ER50" s="241">
        <f t="shared" si="1016"/>
        <v>0</v>
      </c>
      <c r="ES50" s="241">
        <f t="shared" si="915"/>
        <v>1.245072331</v>
      </c>
      <c r="ET50" s="242">
        <v>0.36319999999999997</v>
      </c>
      <c r="EU50" s="243">
        <f t="shared" si="916"/>
        <v>0.4522102707</v>
      </c>
      <c r="EV50" s="244">
        <f t="shared" si="917"/>
        <v>0.7928620606</v>
      </c>
      <c r="EW50" s="236"/>
      <c r="EX50" s="238">
        <v>4.0</v>
      </c>
      <c r="EY50" s="239" t="s">
        <v>153</v>
      </c>
      <c r="EZ50" s="240" t="s">
        <v>132</v>
      </c>
      <c r="FA50" s="240" t="s">
        <v>150</v>
      </c>
      <c r="FB50" s="241">
        <f t="shared" si="918"/>
        <v>460</v>
      </c>
      <c r="FC50" s="241">
        <f t="shared" si="919"/>
        <v>2915.860261</v>
      </c>
      <c r="FD50" s="241">
        <f t="shared" si="920"/>
        <v>1.34129572</v>
      </c>
      <c r="FE50" s="242"/>
      <c r="FF50" s="241">
        <f t="shared" si="921"/>
        <v>0</v>
      </c>
      <c r="FG50" s="242"/>
      <c r="FH50" s="241">
        <f t="shared" ref="FH50:FI50" si="1017">FH151+FH252+FH353+FH454</f>
        <v>0</v>
      </c>
      <c r="FI50" s="241">
        <f t="shared" si="1017"/>
        <v>0</v>
      </c>
      <c r="FJ50" s="241">
        <f t="shared" si="923"/>
        <v>1.34129572</v>
      </c>
      <c r="FK50" s="242">
        <v>0.36319999999999997</v>
      </c>
      <c r="FL50" s="243">
        <f t="shared" si="924"/>
        <v>0.4871586055</v>
      </c>
      <c r="FM50" s="244">
        <f t="shared" si="925"/>
        <v>0.8541371144</v>
      </c>
      <c r="FN50" s="236"/>
      <c r="FO50" s="238">
        <v>4.0</v>
      </c>
      <c r="FP50" s="239" t="s">
        <v>153</v>
      </c>
      <c r="FQ50" s="240" t="s">
        <v>132</v>
      </c>
      <c r="FR50" s="240" t="s">
        <v>150</v>
      </c>
      <c r="FS50" s="241">
        <f t="shared" si="926"/>
        <v>291</v>
      </c>
      <c r="FT50" s="241">
        <f t="shared" si="927"/>
        <v>2915.860261</v>
      </c>
      <c r="FU50" s="241">
        <f t="shared" si="928"/>
        <v>0.8485153359</v>
      </c>
      <c r="FV50" s="242"/>
      <c r="FW50" s="241">
        <f t="shared" si="929"/>
        <v>0</v>
      </c>
      <c r="FX50" s="242"/>
      <c r="FY50" s="241">
        <f t="shared" ref="FY50:FZ50" si="1018">FY151+FY252+FY353+FY454</f>
        <v>0</v>
      </c>
      <c r="FZ50" s="241">
        <f t="shared" si="1018"/>
        <v>0</v>
      </c>
      <c r="GA50" s="241">
        <f t="shared" si="931"/>
        <v>0.8485153359</v>
      </c>
      <c r="GB50" s="242">
        <v>0.36319999999999997</v>
      </c>
      <c r="GC50" s="243">
        <f t="shared" si="932"/>
        <v>0.30818077</v>
      </c>
      <c r="GD50" s="244">
        <f t="shared" si="933"/>
        <v>0.5403345659</v>
      </c>
      <c r="GE50" s="236"/>
      <c r="GF50" s="238">
        <v>4.0</v>
      </c>
      <c r="GG50" s="239" t="s">
        <v>153</v>
      </c>
      <c r="GH50" s="240" t="s">
        <v>132</v>
      </c>
      <c r="GI50" s="240" t="s">
        <v>150</v>
      </c>
      <c r="GJ50" s="241">
        <f t="shared" si="934"/>
        <v>952</v>
      </c>
      <c r="GK50" s="241">
        <f t="shared" si="935"/>
        <v>2915.860261</v>
      </c>
      <c r="GL50" s="241">
        <f t="shared" si="936"/>
        <v>2.775898968</v>
      </c>
      <c r="GM50" s="242"/>
      <c r="GN50" s="241">
        <f t="shared" si="937"/>
        <v>0</v>
      </c>
      <c r="GO50" s="242"/>
      <c r="GP50" s="241">
        <f t="shared" ref="GP50:GQ50" si="1019">GP151+GP252+GP353+GP454</f>
        <v>0</v>
      </c>
      <c r="GQ50" s="241">
        <f t="shared" si="1019"/>
        <v>0</v>
      </c>
      <c r="GR50" s="241">
        <f t="shared" si="939"/>
        <v>2.775898968</v>
      </c>
      <c r="GS50" s="242">
        <v>0.36319999999999997</v>
      </c>
      <c r="GT50" s="243">
        <f t="shared" si="940"/>
        <v>1.008206505</v>
      </c>
      <c r="GU50" s="244">
        <f t="shared" si="941"/>
        <v>1.767692463</v>
      </c>
      <c r="GV50" s="236"/>
      <c r="GW50" s="238">
        <v>4.0</v>
      </c>
      <c r="GX50" s="239" t="s">
        <v>153</v>
      </c>
      <c r="GY50" s="240" t="s">
        <v>132</v>
      </c>
      <c r="GZ50" s="240" t="s">
        <v>150</v>
      </c>
      <c r="HA50" s="241">
        <f t="shared" si="942"/>
        <v>2395</v>
      </c>
      <c r="HB50" s="241">
        <f t="shared" si="943"/>
        <v>2915.860261</v>
      </c>
      <c r="HC50" s="241">
        <f t="shared" si="944"/>
        <v>6.983485324</v>
      </c>
      <c r="HD50" s="242"/>
      <c r="HE50" s="241">
        <f t="shared" si="945"/>
        <v>0</v>
      </c>
      <c r="HF50" s="242"/>
      <c r="HG50" s="241">
        <f t="shared" ref="HG50:HH50" si="1020">HG151+HG252+HG353+HG454</f>
        <v>0</v>
      </c>
      <c r="HH50" s="241">
        <f t="shared" si="1020"/>
        <v>0</v>
      </c>
      <c r="HI50" s="241">
        <f t="shared" si="947"/>
        <v>6.983485324</v>
      </c>
      <c r="HJ50" s="242">
        <v>0.36319999999999997</v>
      </c>
      <c r="HK50" s="243">
        <f t="shared" si="948"/>
        <v>2.53640187</v>
      </c>
      <c r="HL50" s="244">
        <f t="shared" si="949"/>
        <v>4.447083455</v>
      </c>
      <c r="HM50" s="236"/>
      <c r="HN50" s="238">
        <v>4.0</v>
      </c>
      <c r="HO50" s="239" t="s">
        <v>153</v>
      </c>
      <c r="HP50" s="240" t="s">
        <v>132</v>
      </c>
      <c r="HQ50" s="240" t="s">
        <v>150</v>
      </c>
      <c r="HR50" s="241">
        <f t="shared" si="950"/>
        <v>2118</v>
      </c>
      <c r="HS50" s="241">
        <f t="shared" si="951"/>
        <v>2915.860261</v>
      </c>
      <c r="HT50" s="241">
        <f t="shared" si="952"/>
        <v>6.175792032</v>
      </c>
      <c r="HU50" s="242"/>
      <c r="HV50" s="241">
        <f t="shared" si="953"/>
        <v>0</v>
      </c>
      <c r="HW50" s="242"/>
      <c r="HX50" s="241">
        <f t="shared" ref="HX50:HY50" si="1021">HX151+HX252+HX353+HX454</f>
        <v>0</v>
      </c>
      <c r="HY50" s="241">
        <f t="shared" si="1021"/>
        <v>0</v>
      </c>
      <c r="HZ50" s="241">
        <f t="shared" si="955"/>
        <v>6.175792032</v>
      </c>
      <c r="IA50" s="242">
        <v>0.36319999999999997</v>
      </c>
      <c r="IB50" s="243">
        <f t="shared" si="956"/>
        <v>2.243047666</v>
      </c>
      <c r="IC50" s="244">
        <f t="shared" si="957"/>
        <v>3.932744366</v>
      </c>
      <c r="ID50" s="236"/>
      <c r="IE50" s="238">
        <v>4.0</v>
      </c>
      <c r="IF50" s="239" t="s">
        <v>153</v>
      </c>
      <c r="IG50" s="240" t="s">
        <v>132</v>
      </c>
      <c r="IH50" s="240" t="s">
        <v>150</v>
      </c>
      <c r="II50" s="241">
        <f t="shared" si="958"/>
        <v>800</v>
      </c>
      <c r="IJ50" s="241">
        <f t="shared" si="959"/>
        <v>2915.860261</v>
      </c>
      <c r="IK50" s="241">
        <f t="shared" si="960"/>
        <v>2.332688209</v>
      </c>
      <c r="IL50" s="242"/>
      <c r="IM50" s="241">
        <f t="shared" si="961"/>
        <v>0</v>
      </c>
      <c r="IN50" s="242"/>
      <c r="IO50" s="241">
        <f t="shared" ref="IO50:IP50" si="1022">IO151+IO252+IO353+IO454</f>
        <v>0</v>
      </c>
      <c r="IP50" s="241">
        <f t="shared" si="1022"/>
        <v>0</v>
      </c>
      <c r="IQ50" s="241">
        <f t="shared" si="963"/>
        <v>2.332688209</v>
      </c>
      <c r="IR50" s="242">
        <v>0.36319999999999997</v>
      </c>
      <c r="IS50" s="243">
        <f t="shared" si="964"/>
        <v>0.8472323573</v>
      </c>
      <c r="IT50" s="244">
        <f t="shared" si="965"/>
        <v>1.485455851</v>
      </c>
      <c r="IU50" s="236"/>
      <c r="IV50" s="238">
        <v>4.0</v>
      </c>
      <c r="IW50" s="239" t="s">
        <v>153</v>
      </c>
      <c r="IX50" s="240" t="s">
        <v>132</v>
      </c>
      <c r="IY50" s="240" t="s">
        <v>150</v>
      </c>
      <c r="IZ50" s="241">
        <f t="shared" si="966"/>
        <v>719</v>
      </c>
      <c r="JA50" s="241">
        <f t="shared" si="967"/>
        <v>2915.860261</v>
      </c>
      <c r="JB50" s="241">
        <f t="shared" si="968"/>
        <v>2.096503527</v>
      </c>
      <c r="JC50" s="242"/>
      <c r="JD50" s="241">
        <f t="shared" si="969"/>
        <v>0</v>
      </c>
      <c r="JE50" s="242"/>
      <c r="JF50" s="241">
        <f t="shared" ref="JF50:JG50" si="1023">JF151+JF252+JF353+JF454</f>
        <v>0</v>
      </c>
      <c r="JG50" s="241">
        <f t="shared" si="1023"/>
        <v>0</v>
      </c>
      <c r="JH50" s="241">
        <f t="shared" si="971"/>
        <v>2.096503527</v>
      </c>
      <c r="JI50" s="242">
        <v>0.36319999999999997</v>
      </c>
      <c r="JJ50" s="243">
        <f t="shared" si="972"/>
        <v>0.7614500812</v>
      </c>
      <c r="JK50" s="244">
        <f t="shared" si="973"/>
        <v>1.335053446</v>
      </c>
      <c r="JL50" s="236"/>
      <c r="JM50" s="238">
        <v>4.0</v>
      </c>
      <c r="JN50" s="239" t="s">
        <v>153</v>
      </c>
      <c r="JO50" s="240" t="s">
        <v>132</v>
      </c>
      <c r="JP50" s="240" t="s">
        <v>150</v>
      </c>
      <c r="JQ50" s="241">
        <f t="shared" si="974"/>
        <v>300</v>
      </c>
      <c r="JR50" s="241">
        <f t="shared" si="975"/>
        <v>2915.860261</v>
      </c>
      <c r="JS50" s="241">
        <f t="shared" si="976"/>
        <v>0.8747580782</v>
      </c>
      <c r="JT50" s="242"/>
      <c r="JU50" s="241">
        <f t="shared" si="977"/>
        <v>0</v>
      </c>
      <c r="JV50" s="242"/>
      <c r="JW50" s="241">
        <f t="shared" ref="JW50:JX50" si="1024">JW151+JW252+JW353+JW454</f>
        <v>0</v>
      </c>
      <c r="JX50" s="241">
        <f t="shared" si="1024"/>
        <v>0</v>
      </c>
      <c r="JY50" s="241">
        <f t="shared" si="979"/>
        <v>0.8747580782</v>
      </c>
      <c r="JZ50" s="242">
        <v>0.36319999999999997</v>
      </c>
      <c r="KA50" s="243">
        <f t="shared" si="980"/>
        <v>0.317712134</v>
      </c>
      <c r="KB50" s="244">
        <f t="shared" si="981"/>
        <v>0.5570459442</v>
      </c>
      <c r="KC50" s="236"/>
      <c r="KD50" s="238">
        <v>4.0</v>
      </c>
      <c r="KE50" s="239" t="s">
        <v>153</v>
      </c>
      <c r="KF50" s="240" t="s">
        <v>132</v>
      </c>
      <c r="KG50" s="240" t="s">
        <v>150</v>
      </c>
      <c r="KH50" s="241">
        <f t="shared" si="982"/>
        <v>0</v>
      </c>
      <c r="KI50" s="241" t="str">
        <f t="shared" si="983"/>
        <v>#DIV/0!</v>
      </c>
      <c r="KJ50" s="241">
        <f t="shared" si="984"/>
        <v>0</v>
      </c>
      <c r="KK50" s="242"/>
      <c r="KL50" s="241">
        <f t="shared" si="985"/>
        <v>0</v>
      </c>
      <c r="KM50" s="242"/>
      <c r="KN50" s="241">
        <f t="shared" ref="KN50:KO50" si="1025">KN151+KN252+KN353+KN454</f>
        <v>0</v>
      </c>
      <c r="KO50" s="241">
        <f t="shared" si="1025"/>
        <v>0</v>
      </c>
      <c r="KP50" s="241">
        <f t="shared" si="987"/>
        <v>0</v>
      </c>
      <c r="KQ50" s="242">
        <v>0.36319999999999997</v>
      </c>
      <c r="KR50" s="243">
        <f t="shared" si="988"/>
        <v>0</v>
      </c>
      <c r="KS50" s="244">
        <f t="shared" si="989"/>
        <v>0</v>
      </c>
      <c r="KT50" s="236"/>
      <c r="KU50" s="237"/>
    </row>
    <row r="51" ht="15.75" customHeight="1">
      <c r="A51" s="238">
        <v>5.0</v>
      </c>
      <c r="B51" s="239" t="s">
        <v>154</v>
      </c>
      <c r="C51" s="240" t="s">
        <v>132</v>
      </c>
      <c r="D51" s="240" t="s">
        <v>150</v>
      </c>
      <c r="E51" s="241">
        <f t="shared" si="846"/>
        <v>3284</v>
      </c>
      <c r="F51" s="241">
        <f t="shared" si="847"/>
        <v>3026.259552</v>
      </c>
      <c r="G51" s="241">
        <f t="shared" si="848"/>
        <v>9.93823637</v>
      </c>
      <c r="H51" s="242"/>
      <c r="I51" s="241">
        <f t="shared" si="849"/>
        <v>0</v>
      </c>
      <c r="J51" s="242"/>
      <c r="K51" s="241">
        <f t="shared" ref="K51:L51" si="1026">K152+K253+K354+K455</f>
        <v>0</v>
      </c>
      <c r="L51" s="241">
        <f t="shared" si="1026"/>
        <v>0</v>
      </c>
      <c r="M51" s="241">
        <f t="shared" si="851"/>
        <v>9.93823637</v>
      </c>
      <c r="N51" s="242">
        <v>0.36319999999999997</v>
      </c>
      <c r="O51" s="243">
        <f t="shared" si="852"/>
        <v>3.609567449</v>
      </c>
      <c r="P51" s="244">
        <f t="shared" si="853"/>
        <v>6.32866892</v>
      </c>
      <c r="Q51" s="236"/>
      <c r="R51" s="238">
        <v>5.0</v>
      </c>
      <c r="S51" s="239" t="s">
        <v>154</v>
      </c>
      <c r="T51" s="240" t="s">
        <v>132</v>
      </c>
      <c r="U51" s="240" t="s">
        <v>150</v>
      </c>
      <c r="V51" s="241">
        <f t="shared" si="854"/>
        <v>1636</v>
      </c>
      <c r="W51" s="241">
        <f t="shared" si="855"/>
        <v>3026.259552</v>
      </c>
      <c r="X51" s="241">
        <f t="shared" si="856"/>
        <v>4.950960627</v>
      </c>
      <c r="Y51" s="242"/>
      <c r="Z51" s="241">
        <f t="shared" si="857"/>
        <v>0</v>
      </c>
      <c r="AA51" s="242"/>
      <c r="AB51" s="241">
        <f t="shared" ref="AB51:AC51" si="1027">AB152+AB253+AB354+AB455</f>
        <v>0</v>
      </c>
      <c r="AC51" s="241">
        <f t="shared" si="1027"/>
        <v>0</v>
      </c>
      <c r="AD51" s="241">
        <f t="shared" si="859"/>
        <v>4.950960627</v>
      </c>
      <c r="AE51" s="242">
        <v>0.36319999999999997</v>
      </c>
      <c r="AF51" s="243">
        <f t="shared" si="860"/>
        <v>1.7981889</v>
      </c>
      <c r="AG51" s="244">
        <f t="shared" si="861"/>
        <v>3.152771728</v>
      </c>
      <c r="AH51" s="236"/>
      <c r="AI51" s="238">
        <v>5.0</v>
      </c>
      <c r="AJ51" s="239" t="s">
        <v>154</v>
      </c>
      <c r="AK51" s="240" t="s">
        <v>132</v>
      </c>
      <c r="AL51" s="240" t="s">
        <v>150</v>
      </c>
      <c r="AM51" s="241">
        <f t="shared" si="862"/>
        <v>1506</v>
      </c>
      <c r="AN51" s="241">
        <f t="shared" si="863"/>
        <v>3026.259552</v>
      </c>
      <c r="AO51" s="241">
        <f t="shared" si="864"/>
        <v>4.557546886</v>
      </c>
      <c r="AP51" s="242"/>
      <c r="AQ51" s="241">
        <f t="shared" si="865"/>
        <v>0</v>
      </c>
      <c r="AR51" s="242"/>
      <c r="AS51" s="241">
        <f t="shared" ref="AS51:AT51" si="1028">AS152+AS253+AS354+AS455</f>
        <v>0</v>
      </c>
      <c r="AT51" s="241">
        <f t="shared" si="1028"/>
        <v>0</v>
      </c>
      <c r="AU51" s="241">
        <f t="shared" si="867"/>
        <v>4.557546886</v>
      </c>
      <c r="AV51" s="242">
        <v>0.36319999999999997</v>
      </c>
      <c r="AW51" s="243">
        <f t="shared" si="868"/>
        <v>1.655301029</v>
      </c>
      <c r="AX51" s="244">
        <f t="shared" si="869"/>
        <v>2.902245857</v>
      </c>
      <c r="AY51" s="236"/>
      <c r="AZ51" s="238">
        <v>5.0</v>
      </c>
      <c r="BA51" s="239" t="s">
        <v>154</v>
      </c>
      <c r="BB51" s="240" t="s">
        <v>132</v>
      </c>
      <c r="BC51" s="240" t="s">
        <v>150</v>
      </c>
      <c r="BD51" s="241">
        <f t="shared" si="870"/>
        <v>911</v>
      </c>
      <c r="BE51" s="241">
        <f t="shared" si="871"/>
        <v>3026.259552</v>
      </c>
      <c r="BF51" s="241">
        <f t="shared" si="872"/>
        <v>2.756922452</v>
      </c>
      <c r="BG51" s="242"/>
      <c r="BH51" s="241">
        <f t="shared" si="873"/>
        <v>0</v>
      </c>
      <c r="BI51" s="242"/>
      <c r="BJ51" s="241">
        <f t="shared" ref="BJ51:BK51" si="1029">BJ152+BJ253+BJ354+BJ455</f>
        <v>0</v>
      </c>
      <c r="BK51" s="241">
        <f t="shared" si="1029"/>
        <v>0</v>
      </c>
      <c r="BL51" s="241">
        <f t="shared" si="875"/>
        <v>2.756922452</v>
      </c>
      <c r="BM51" s="242">
        <v>0.36319999999999997</v>
      </c>
      <c r="BN51" s="243">
        <f t="shared" si="876"/>
        <v>1.001314235</v>
      </c>
      <c r="BO51" s="244">
        <f t="shared" si="877"/>
        <v>1.755608217</v>
      </c>
      <c r="BP51" s="236"/>
      <c r="BQ51" s="238">
        <v>5.0</v>
      </c>
      <c r="BR51" s="239" t="s">
        <v>154</v>
      </c>
      <c r="BS51" s="240" t="s">
        <v>132</v>
      </c>
      <c r="BT51" s="240" t="s">
        <v>150</v>
      </c>
      <c r="BU51" s="241">
        <f t="shared" si="878"/>
        <v>514</v>
      </c>
      <c r="BV51" s="241">
        <f t="shared" si="879"/>
        <v>3026.259552</v>
      </c>
      <c r="BW51" s="241">
        <f t="shared" si="880"/>
        <v>1.55549741</v>
      </c>
      <c r="BX51" s="242"/>
      <c r="BY51" s="241">
        <f t="shared" si="881"/>
        <v>0</v>
      </c>
      <c r="BZ51" s="242"/>
      <c r="CA51" s="241">
        <f t="shared" ref="CA51:CB51" si="1030">CA152+CA253+CA354+CA455</f>
        <v>0</v>
      </c>
      <c r="CB51" s="241">
        <f t="shared" si="1030"/>
        <v>0</v>
      </c>
      <c r="CC51" s="241">
        <f t="shared" si="883"/>
        <v>1.55549741</v>
      </c>
      <c r="CD51" s="242">
        <v>0.36319999999999997</v>
      </c>
      <c r="CE51" s="243">
        <f t="shared" si="884"/>
        <v>0.5649566593</v>
      </c>
      <c r="CF51" s="244">
        <f t="shared" si="885"/>
        <v>0.9905407506</v>
      </c>
      <c r="CG51" s="236"/>
      <c r="CH51" s="238">
        <v>5.0</v>
      </c>
      <c r="CI51" s="239" t="s">
        <v>154</v>
      </c>
      <c r="CJ51" s="240" t="s">
        <v>132</v>
      </c>
      <c r="CK51" s="240" t="s">
        <v>150</v>
      </c>
      <c r="CL51" s="241">
        <f t="shared" si="886"/>
        <v>638</v>
      </c>
      <c r="CM51" s="241">
        <f t="shared" si="887"/>
        <v>3026.259552</v>
      </c>
      <c r="CN51" s="241">
        <f t="shared" si="888"/>
        <v>1.930753594</v>
      </c>
      <c r="CO51" s="242"/>
      <c r="CP51" s="241">
        <f t="shared" si="889"/>
        <v>0</v>
      </c>
      <c r="CQ51" s="242"/>
      <c r="CR51" s="241">
        <f t="shared" ref="CR51:CS51" si="1031">CR152+CR253+CR354+CR455</f>
        <v>0</v>
      </c>
      <c r="CS51" s="241">
        <f t="shared" si="1031"/>
        <v>0</v>
      </c>
      <c r="CT51" s="241">
        <f t="shared" si="891"/>
        <v>1.930753594</v>
      </c>
      <c r="CU51" s="242">
        <v>0.36319999999999997</v>
      </c>
      <c r="CV51" s="243">
        <f t="shared" si="892"/>
        <v>0.7012497055</v>
      </c>
      <c r="CW51" s="244">
        <f t="shared" si="893"/>
        <v>1.229503889</v>
      </c>
      <c r="CX51" s="236"/>
      <c r="CY51" s="238">
        <v>5.0</v>
      </c>
      <c r="CZ51" s="239" t="s">
        <v>154</v>
      </c>
      <c r="DA51" s="240" t="s">
        <v>132</v>
      </c>
      <c r="DB51" s="240" t="s">
        <v>150</v>
      </c>
      <c r="DC51" s="241">
        <f t="shared" si="894"/>
        <v>706</v>
      </c>
      <c r="DD51" s="241">
        <f t="shared" si="895"/>
        <v>3026.259552</v>
      </c>
      <c r="DE51" s="241">
        <f t="shared" si="896"/>
        <v>2.136539244</v>
      </c>
      <c r="DF51" s="242"/>
      <c r="DG51" s="241">
        <f t="shared" si="897"/>
        <v>0</v>
      </c>
      <c r="DH51" s="242"/>
      <c r="DI51" s="241">
        <f t="shared" ref="DI51:DJ51" si="1032">DI152+DI253+DI354+DI455</f>
        <v>0</v>
      </c>
      <c r="DJ51" s="241">
        <f t="shared" si="1032"/>
        <v>0</v>
      </c>
      <c r="DK51" s="241">
        <f t="shared" si="899"/>
        <v>2.136539244</v>
      </c>
      <c r="DL51" s="242">
        <v>0.36319999999999997</v>
      </c>
      <c r="DM51" s="243">
        <f t="shared" si="900"/>
        <v>0.7759910534</v>
      </c>
      <c r="DN51" s="244">
        <f t="shared" si="901"/>
        <v>1.36054819</v>
      </c>
      <c r="DO51" s="236"/>
      <c r="DP51" s="238">
        <v>5.0</v>
      </c>
      <c r="DQ51" s="239" t="s">
        <v>154</v>
      </c>
      <c r="DR51" s="240" t="s">
        <v>132</v>
      </c>
      <c r="DS51" s="240" t="s">
        <v>150</v>
      </c>
      <c r="DT51" s="241">
        <f t="shared" si="902"/>
        <v>1553</v>
      </c>
      <c r="DU51" s="241">
        <f t="shared" si="903"/>
        <v>3026.259552</v>
      </c>
      <c r="DV51" s="241">
        <f t="shared" si="904"/>
        <v>4.699781085</v>
      </c>
      <c r="DW51" s="242"/>
      <c r="DX51" s="241">
        <f t="shared" si="905"/>
        <v>0</v>
      </c>
      <c r="DY51" s="242"/>
      <c r="DZ51" s="241">
        <f t="shared" ref="DZ51:EA51" si="1033">DZ152+DZ253+DZ354+DZ455</f>
        <v>0</v>
      </c>
      <c r="EA51" s="241">
        <f t="shared" si="1033"/>
        <v>0</v>
      </c>
      <c r="EB51" s="241">
        <f t="shared" si="907"/>
        <v>4.699781085</v>
      </c>
      <c r="EC51" s="242">
        <v>0.36319999999999997</v>
      </c>
      <c r="ED51" s="243">
        <f t="shared" si="908"/>
        <v>1.70696049</v>
      </c>
      <c r="EE51" s="244">
        <f t="shared" si="909"/>
        <v>2.992820595</v>
      </c>
      <c r="EF51" s="236"/>
      <c r="EG51" s="238">
        <v>5.0</v>
      </c>
      <c r="EH51" s="239" t="s">
        <v>154</v>
      </c>
      <c r="EI51" s="240" t="s">
        <v>132</v>
      </c>
      <c r="EJ51" s="240" t="s">
        <v>150</v>
      </c>
      <c r="EK51" s="241">
        <f t="shared" si="910"/>
        <v>916</v>
      </c>
      <c r="EL51" s="241">
        <f t="shared" si="911"/>
        <v>3026.259552</v>
      </c>
      <c r="EM51" s="241">
        <f t="shared" si="912"/>
        <v>2.77205375</v>
      </c>
      <c r="EN51" s="242"/>
      <c r="EO51" s="241">
        <f t="shared" si="913"/>
        <v>0</v>
      </c>
      <c r="EP51" s="242"/>
      <c r="EQ51" s="241">
        <f t="shared" ref="EQ51:ER51" si="1034">EQ152+EQ253+EQ354+EQ455</f>
        <v>0</v>
      </c>
      <c r="ER51" s="241">
        <f t="shared" si="1034"/>
        <v>0</v>
      </c>
      <c r="ES51" s="241">
        <f t="shared" si="915"/>
        <v>2.77205375</v>
      </c>
      <c r="ET51" s="242">
        <v>0.36319999999999997</v>
      </c>
      <c r="EU51" s="243">
        <f t="shared" si="916"/>
        <v>1.006809922</v>
      </c>
      <c r="EV51" s="244">
        <f t="shared" si="917"/>
        <v>1.765243828</v>
      </c>
      <c r="EW51" s="236"/>
      <c r="EX51" s="238">
        <v>5.0</v>
      </c>
      <c r="EY51" s="239" t="s">
        <v>154</v>
      </c>
      <c r="EZ51" s="240" t="s">
        <v>132</v>
      </c>
      <c r="FA51" s="240" t="s">
        <v>150</v>
      </c>
      <c r="FB51" s="241">
        <f t="shared" si="918"/>
        <v>259</v>
      </c>
      <c r="FC51" s="241">
        <f t="shared" si="919"/>
        <v>3026.259552</v>
      </c>
      <c r="FD51" s="241">
        <f t="shared" si="920"/>
        <v>0.783801224</v>
      </c>
      <c r="FE51" s="242"/>
      <c r="FF51" s="241">
        <f t="shared" si="921"/>
        <v>0</v>
      </c>
      <c r="FG51" s="242"/>
      <c r="FH51" s="241">
        <f t="shared" ref="FH51:FI51" si="1035">FH152+FH253+FH354+FH455</f>
        <v>0</v>
      </c>
      <c r="FI51" s="241">
        <f t="shared" si="1035"/>
        <v>0</v>
      </c>
      <c r="FJ51" s="241">
        <f t="shared" si="923"/>
        <v>0.783801224</v>
      </c>
      <c r="FK51" s="242">
        <v>0.36319999999999997</v>
      </c>
      <c r="FL51" s="243">
        <f t="shared" si="924"/>
        <v>0.2846766046</v>
      </c>
      <c r="FM51" s="244">
        <f t="shared" si="925"/>
        <v>0.4991246195</v>
      </c>
      <c r="FN51" s="236"/>
      <c r="FO51" s="238">
        <v>5.0</v>
      </c>
      <c r="FP51" s="239" t="s">
        <v>154</v>
      </c>
      <c r="FQ51" s="240" t="s">
        <v>132</v>
      </c>
      <c r="FR51" s="240" t="s">
        <v>150</v>
      </c>
      <c r="FS51" s="241">
        <f t="shared" si="926"/>
        <v>261</v>
      </c>
      <c r="FT51" s="241">
        <f t="shared" si="927"/>
        <v>3026.259552</v>
      </c>
      <c r="FU51" s="241">
        <f t="shared" si="928"/>
        <v>0.7898537431</v>
      </c>
      <c r="FV51" s="242"/>
      <c r="FW51" s="241">
        <f t="shared" si="929"/>
        <v>0</v>
      </c>
      <c r="FX51" s="242"/>
      <c r="FY51" s="241">
        <f t="shared" ref="FY51:FZ51" si="1036">FY152+FY253+FY354+FY455</f>
        <v>0</v>
      </c>
      <c r="FZ51" s="241">
        <f t="shared" si="1036"/>
        <v>0</v>
      </c>
      <c r="GA51" s="241">
        <f t="shared" si="931"/>
        <v>0.7898537431</v>
      </c>
      <c r="GB51" s="242">
        <v>0.36319999999999997</v>
      </c>
      <c r="GC51" s="243">
        <f t="shared" si="932"/>
        <v>0.2868748795</v>
      </c>
      <c r="GD51" s="244">
        <f t="shared" si="933"/>
        <v>0.5029788636</v>
      </c>
      <c r="GE51" s="236"/>
      <c r="GF51" s="238">
        <v>5.0</v>
      </c>
      <c r="GG51" s="239" t="s">
        <v>154</v>
      </c>
      <c r="GH51" s="240" t="s">
        <v>132</v>
      </c>
      <c r="GI51" s="240" t="s">
        <v>150</v>
      </c>
      <c r="GJ51" s="241">
        <f t="shared" si="934"/>
        <v>0</v>
      </c>
      <c r="GK51" s="241" t="str">
        <f t="shared" si="935"/>
        <v>#DIV/0!</v>
      </c>
      <c r="GL51" s="241">
        <f t="shared" si="936"/>
        <v>0</v>
      </c>
      <c r="GM51" s="242"/>
      <c r="GN51" s="241">
        <f t="shared" si="937"/>
        <v>0</v>
      </c>
      <c r="GO51" s="242"/>
      <c r="GP51" s="241">
        <f t="shared" ref="GP51:GQ51" si="1037">GP152+GP253+GP354+GP455</f>
        <v>0</v>
      </c>
      <c r="GQ51" s="241">
        <f t="shared" si="1037"/>
        <v>0</v>
      </c>
      <c r="GR51" s="241">
        <f t="shared" si="939"/>
        <v>0</v>
      </c>
      <c r="GS51" s="242">
        <v>0.36319999999999997</v>
      </c>
      <c r="GT51" s="243">
        <f t="shared" si="940"/>
        <v>0</v>
      </c>
      <c r="GU51" s="244">
        <f t="shared" si="941"/>
        <v>0</v>
      </c>
      <c r="GV51" s="236"/>
      <c r="GW51" s="238">
        <v>5.0</v>
      </c>
      <c r="GX51" s="239" t="s">
        <v>154</v>
      </c>
      <c r="GY51" s="240" t="s">
        <v>132</v>
      </c>
      <c r="GZ51" s="240" t="s">
        <v>150</v>
      </c>
      <c r="HA51" s="241">
        <f t="shared" si="942"/>
        <v>0</v>
      </c>
      <c r="HB51" s="241" t="str">
        <f t="shared" si="943"/>
        <v>#DIV/0!</v>
      </c>
      <c r="HC51" s="241">
        <f t="shared" si="944"/>
        <v>0</v>
      </c>
      <c r="HD51" s="242"/>
      <c r="HE51" s="241">
        <f t="shared" si="945"/>
        <v>0</v>
      </c>
      <c r="HF51" s="242"/>
      <c r="HG51" s="241">
        <f t="shared" ref="HG51:HH51" si="1038">HG152+HG253+HG354+HG455</f>
        <v>0</v>
      </c>
      <c r="HH51" s="241">
        <f t="shared" si="1038"/>
        <v>0</v>
      </c>
      <c r="HI51" s="241">
        <f t="shared" si="947"/>
        <v>0</v>
      </c>
      <c r="HJ51" s="242">
        <v>0.36319999999999997</v>
      </c>
      <c r="HK51" s="243">
        <f t="shared" si="948"/>
        <v>0</v>
      </c>
      <c r="HL51" s="244">
        <f t="shared" si="949"/>
        <v>0</v>
      </c>
      <c r="HM51" s="236"/>
      <c r="HN51" s="238">
        <v>5.0</v>
      </c>
      <c r="HO51" s="239" t="s">
        <v>154</v>
      </c>
      <c r="HP51" s="240" t="s">
        <v>132</v>
      </c>
      <c r="HQ51" s="240" t="s">
        <v>150</v>
      </c>
      <c r="HR51" s="241">
        <f t="shared" si="950"/>
        <v>0</v>
      </c>
      <c r="HS51" s="241" t="str">
        <f t="shared" si="951"/>
        <v>#DIV/0!</v>
      </c>
      <c r="HT51" s="241">
        <f t="shared" si="952"/>
        <v>0</v>
      </c>
      <c r="HU51" s="242"/>
      <c r="HV51" s="241">
        <f t="shared" si="953"/>
        <v>0</v>
      </c>
      <c r="HW51" s="242"/>
      <c r="HX51" s="241">
        <f t="shared" ref="HX51:HY51" si="1039">HX152+HX253+HX354+HX455</f>
        <v>0</v>
      </c>
      <c r="HY51" s="241">
        <f t="shared" si="1039"/>
        <v>0</v>
      </c>
      <c r="HZ51" s="241">
        <f t="shared" si="955"/>
        <v>0</v>
      </c>
      <c r="IA51" s="242">
        <v>0.36319999999999997</v>
      </c>
      <c r="IB51" s="243">
        <f t="shared" si="956"/>
        <v>0</v>
      </c>
      <c r="IC51" s="244">
        <f t="shared" si="957"/>
        <v>0</v>
      </c>
      <c r="ID51" s="236"/>
      <c r="IE51" s="238">
        <v>5.0</v>
      </c>
      <c r="IF51" s="239" t="s">
        <v>154</v>
      </c>
      <c r="IG51" s="240" t="s">
        <v>132</v>
      </c>
      <c r="IH51" s="240" t="s">
        <v>150</v>
      </c>
      <c r="II51" s="241">
        <f t="shared" si="958"/>
        <v>0</v>
      </c>
      <c r="IJ51" s="241" t="str">
        <f t="shared" si="959"/>
        <v>#DIV/0!</v>
      </c>
      <c r="IK51" s="241">
        <f t="shared" si="960"/>
        <v>0</v>
      </c>
      <c r="IL51" s="242"/>
      <c r="IM51" s="241">
        <f t="shared" si="961"/>
        <v>0</v>
      </c>
      <c r="IN51" s="242"/>
      <c r="IO51" s="241">
        <f t="shared" ref="IO51:IP51" si="1040">IO152+IO253+IO354+IO455</f>
        <v>0</v>
      </c>
      <c r="IP51" s="241">
        <f t="shared" si="1040"/>
        <v>0</v>
      </c>
      <c r="IQ51" s="241">
        <f t="shared" si="963"/>
        <v>0</v>
      </c>
      <c r="IR51" s="242">
        <v>0.36319999999999997</v>
      </c>
      <c r="IS51" s="243">
        <f t="shared" si="964"/>
        <v>0</v>
      </c>
      <c r="IT51" s="244">
        <f t="shared" si="965"/>
        <v>0</v>
      </c>
      <c r="IU51" s="236"/>
      <c r="IV51" s="238">
        <v>5.0</v>
      </c>
      <c r="IW51" s="239" t="s">
        <v>154</v>
      </c>
      <c r="IX51" s="240" t="s">
        <v>132</v>
      </c>
      <c r="IY51" s="240" t="s">
        <v>150</v>
      </c>
      <c r="IZ51" s="241">
        <f t="shared" si="966"/>
        <v>0</v>
      </c>
      <c r="JA51" s="241" t="str">
        <f t="shared" si="967"/>
        <v>#DIV/0!</v>
      </c>
      <c r="JB51" s="241">
        <f t="shared" si="968"/>
        <v>0</v>
      </c>
      <c r="JC51" s="242"/>
      <c r="JD51" s="241">
        <f t="shared" si="969"/>
        <v>0</v>
      </c>
      <c r="JE51" s="242"/>
      <c r="JF51" s="241">
        <f t="shared" ref="JF51:JG51" si="1041">JF152+JF253+JF354+JF455</f>
        <v>0</v>
      </c>
      <c r="JG51" s="241">
        <f t="shared" si="1041"/>
        <v>0</v>
      </c>
      <c r="JH51" s="241">
        <f t="shared" si="971"/>
        <v>0</v>
      </c>
      <c r="JI51" s="242">
        <v>0.36319999999999997</v>
      </c>
      <c r="JJ51" s="243">
        <f t="shared" si="972"/>
        <v>0</v>
      </c>
      <c r="JK51" s="244">
        <f t="shared" si="973"/>
        <v>0</v>
      </c>
      <c r="JL51" s="236"/>
      <c r="JM51" s="238">
        <v>5.0</v>
      </c>
      <c r="JN51" s="239" t="s">
        <v>154</v>
      </c>
      <c r="JO51" s="240" t="s">
        <v>132</v>
      </c>
      <c r="JP51" s="240" t="s">
        <v>150</v>
      </c>
      <c r="JQ51" s="241">
        <f t="shared" si="974"/>
        <v>0</v>
      </c>
      <c r="JR51" s="241" t="str">
        <f t="shared" si="975"/>
        <v>#DIV/0!</v>
      </c>
      <c r="JS51" s="241">
        <f t="shared" si="976"/>
        <v>0</v>
      </c>
      <c r="JT51" s="242"/>
      <c r="JU51" s="241">
        <f t="shared" si="977"/>
        <v>0</v>
      </c>
      <c r="JV51" s="242"/>
      <c r="JW51" s="241">
        <f t="shared" ref="JW51:JX51" si="1042">JW152+JW253+JW354+JW455</f>
        <v>0</v>
      </c>
      <c r="JX51" s="241">
        <f t="shared" si="1042"/>
        <v>0</v>
      </c>
      <c r="JY51" s="241">
        <f t="shared" si="979"/>
        <v>0</v>
      </c>
      <c r="JZ51" s="242">
        <v>0.36319999999999997</v>
      </c>
      <c r="KA51" s="243">
        <f t="shared" si="980"/>
        <v>0</v>
      </c>
      <c r="KB51" s="244">
        <f t="shared" si="981"/>
        <v>0</v>
      </c>
      <c r="KC51" s="236"/>
      <c r="KD51" s="238">
        <v>5.0</v>
      </c>
      <c r="KE51" s="239" t="s">
        <v>154</v>
      </c>
      <c r="KF51" s="240" t="s">
        <v>132</v>
      </c>
      <c r="KG51" s="240" t="s">
        <v>150</v>
      </c>
      <c r="KH51" s="241">
        <f t="shared" si="982"/>
        <v>0</v>
      </c>
      <c r="KI51" s="241" t="str">
        <f t="shared" si="983"/>
        <v>#DIV/0!</v>
      </c>
      <c r="KJ51" s="241">
        <f t="shared" si="984"/>
        <v>0</v>
      </c>
      <c r="KK51" s="242"/>
      <c r="KL51" s="241">
        <f t="shared" si="985"/>
        <v>0</v>
      </c>
      <c r="KM51" s="242"/>
      <c r="KN51" s="241">
        <f t="shared" ref="KN51:KO51" si="1043">KN152+KN253+KN354+KN455</f>
        <v>0</v>
      </c>
      <c r="KO51" s="241">
        <f t="shared" si="1043"/>
        <v>0</v>
      </c>
      <c r="KP51" s="241">
        <f t="shared" si="987"/>
        <v>0</v>
      </c>
      <c r="KQ51" s="242">
        <v>0.36319999999999997</v>
      </c>
      <c r="KR51" s="243">
        <f t="shared" si="988"/>
        <v>0</v>
      </c>
      <c r="KS51" s="244">
        <f t="shared" si="989"/>
        <v>0</v>
      </c>
      <c r="KT51" s="236"/>
      <c r="KU51" s="237"/>
    </row>
    <row r="52" ht="15.75" customHeight="1">
      <c r="A52" s="238">
        <v>6.0</v>
      </c>
      <c r="B52" s="239" t="s">
        <v>155</v>
      </c>
      <c r="C52" s="240" t="s">
        <v>132</v>
      </c>
      <c r="D52" s="240" t="s">
        <v>150</v>
      </c>
      <c r="E52" s="241">
        <f t="shared" si="846"/>
        <v>23937</v>
      </c>
      <c r="F52" s="241">
        <f t="shared" si="847"/>
        <v>2111.939644</v>
      </c>
      <c r="G52" s="241">
        <f t="shared" si="848"/>
        <v>50.55349925</v>
      </c>
      <c r="H52" s="242"/>
      <c r="I52" s="241">
        <f t="shared" si="849"/>
        <v>0</v>
      </c>
      <c r="J52" s="242"/>
      <c r="K52" s="241">
        <f t="shared" ref="K52:L52" si="1044">K153+K254+K355+K456</f>
        <v>0</v>
      </c>
      <c r="L52" s="241">
        <f t="shared" si="1044"/>
        <v>0</v>
      </c>
      <c r="M52" s="241">
        <f t="shared" si="851"/>
        <v>50.55349925</v>
      </c>
      <c r="N52" s="242">
        <v>0.36319999999999997</v>
      </c>
      <c r="O52" s="243">
        <f t="shared" si="852"/>
        <v>18.36103093</v>
      </c>
      <c r="P52" s="244">
        <f t="shared" si="853"/>
        <v>32.19246832</v>
      </c>
      <c r="Q52" s="236"/>
      <c r="R52" s="238">
        <v>6.0</v>
      </c>
      <c r="S52" s="239" t="s">
        <v>155</v>
      </c>
      <c r="T52" s="240" t="s">
        <v>132</v>
      </c>
      <c r="U52" s="240" t="s">
        <v>150</v>
      </c>
      <c r="V52" s="241">
        <f t="shared" si="854"/>
        <v>20292</v>
      </c>
      <c r="W52" s="241">
        <f t="shared" si="855"/>
        <v>2111.939644</v>
      </c>
      <c r="X52" s="241">
        <f t="shared" si="856"/>
        <v>42.85547925</v>
      </c>
      <c r="Y52" s="242"/>
      <c r="Z52" s="241">
        <f t="shared" si="857"/>
        <v>0</v>
      </c>
      <c r="AA52" s="242"/>
      <c r="AB52" s="241">
        <f t="shared" ref="AB52:AC52" si="1045">AB153+AB254+AB355+AB456</f>
        <v>0</v>
      </c>
      <c r="AC52" s="241">
        <f t="shared" si="1045"/>
        <v>0</v>
      </c>
      <c r="AD52" s="241">
        <f t="shared" si="859"/>
        <v>42.85547925</v>
      </c>
      <c r="AE52" s="242">
        <v>0.36319999999999997</v>
      </c>
      <c r="AF52" s="243">
        <f t="shared" si="860"/>
        <v>15.56511006</v>
      </c>
      <c r="AG52" s="244">
        <f t="shared" si="861"/>
        <v>27.29036919</v>
      </c>
      <c r="AH52" s="236"/>
      <c r="AI52" s="238">
        <v>6.0</v>
      </c>
      <c r="AJ52" s="239" t="s">
        <v>155</v>
      </c>
      <c r="AK52" s="240" t="s">
        <v>132</v>
      </c>
      <c r="AL52" s="240" t="s">
        <v>150</v>
      </c>
      <c r="AM52" s="241">
        <f t="shared" si="862"/>
        <v>17474</v>
      </c>
      <c r="AN52" s="241">
        <f t="shared" si="863"/>
        <v>2111.939644</v>
      </c>
      <c r="AO52" s="241">
        <f t="shared" si="864"/>
        <v>36.90403334</v>
      </c>
      <c r="AP52" s="242"/>
      <c r="AQ52" s="241">
        <f t="shared" si="865"/>
        <v>0</v>
      </c>
      <c r="AR52" s="242"/>
      <c r="AS52" s="241">
        <f t="shared" ref="AS52:AT52" si="1046">AS153+AS254+AS355+AS456</f>
        <v>0</v>
      </c>
      <c r="AT52" s="241">
        <f t="shared" si="1046"/>
        <v>0</v>
      </c>
      <c r="AU52" s="241">
        <f t="shared" si="867"/>
        <v>36.90403334</v>
      </c>
      <c r="AV52" s="242">
        <v>0.36319999999999997</v>
      </c>
      <c r="AW52" s="243">
        <f t="shared" si="868"/>
        <v>13.40354491</v>
      </c>
      <c r="AX52" s="244">
        <f t="shared" si="869"/>
        <v>23.50048843</v>
      </c>
      <c r="AY52" s="236"/>
      <c r="AZ52" s="238">
        <v>6.0</v>
      </c>
      <c r="BA52" s="239" t="s">
        <v>155</v>
      </c>
      <c r="BB52" s="240" t="s">
        <v>132</v>
      </c>
      <c r="BC52" s="240" t="s">
        <v>150</v>
      </c>
      <c r="BD52" s="241">
        <f t="shared" si="870"/>
        <v>15675</v>
      </c>
      <c r="BE52" s="241">
        <f t="shared" si="871"/>
        <v>2111.939644</v>
      </c>
      <c r="BF52" s="241">
        <f t="shared" si="872"/>
        <v>33.10465392</v>
      </c>
      <c r="BG52" s="242"/>
      <c r="BH52" s="241">
        <f t="shared" si="873"/>
        <v>0</v>
      </c>
      <c r="BI52" s="242"/>
      <c r="BJ52" s="241">
        <f t="shared" ref="BJ52:BK52" si="1047">BJ153+BJ254+BJ355+BJ456</f>
        <v>0</v>
      </c>
      <c r="BK52" s="241">
        <f t="shared" si="1047"/>
        <v>0</v>
      </c>
      <c r="BL52" s="241">
        <f t="shared" si="875"/>
        <v>33.10465392</v>
      </c>
      <c r="BM52" s="242">
        <v>0.36319999999999997</v>
      </c>
      <c r="BN52" s="243">
        <f t="shared" si="876"/>
        <v>12.0236103</v>
      </c>
      <c r="BO52" s="244">
        <f t="shared" si="877"/>
        <v>21.08104361</v>
      </c>
      <c r="BP52" s="236"/>
      <c r="BQ52" s="238">
        <v>6.0</v>
      </c>
      <c r="BR52" s="239" t="s">
        <v>155</v>
      </c>
      <c r="BS52" s="240" t="s">
        <v>132</v>
      </c>
      <c r="BT52" s="240" t="s">
        <v>150</v>
      </c>
      <c r="BU52" s="241">
        <f t="shared" si="878"/>
        <v>13021</v>
      </c>
      <c r="BV52" s="241">
        <f t="shared" si="879"/>
        <v>2111.939644</v>
      </c>
      <c r="BW52" s="241">
        <f t="shared" si="880"/>
        <v>27.4995661</v>
      </c>
      <c r="BX52" s="242"/>
      <c r="BY52" s="241">
        <f t="shared" si="881"/>
        <v>0</v>
      </c>
      <c r="BZ52" s="242"/>
      <c r="CA52" s="241">
        <f t="shared" ref="CA52:CB52" si="1048">CA153+CA254+CA355+CA456</f>
        <v>0</v>
      </c>
      <c r="CB52" s="241">
        <f t="shared" si="1048"/>
        <v>0</v>
      </c>
      <c r="CC52" s="241">
        <f t="shared" si="883"/>
        <v>27.4995661</v>
      </c>
      <c r="CD52" s="242">
        <v>0.36319999999999997</v>
      </c>
      <c r="CE52" s="243">
        <f t="shared" si="884"/>
        <v>9.987842408</v>
      </c>
      <c r="CF52" s="244">
        <f t="shared" si="885"/>
        <v>17.51172369</v>
      </c>
      <c r="CG52" s="236"/>
      <c r="CH52" s="238">
        <v>6.0</v>
      </c>
      <c r="CI52" s="239" t="s">
        <v>155</v>
      </c>
      <c r="CJ52" s="240" t="s">
        <v>132</v>
      </c>
      <c r="CK52" s="240" t="s">
        <v>150</v>
      </c>
      <c r="CL52" s="241">
        <f t="shared" si="886"/>
        <v>7519</v>
      </c>
      <c r="CM52" s="241">
        <f t="shared" si="887"/>
        <v>2111.939644</v>
      </c>
      <c r="CN52" s="241">
        <f t="shared" si="888"/>
        <v>15.87967418</v>
      </c>
      <c r="CO52" s="242"/>
      <c r="CP52" s="241">
        <f t="shared" si="889"/>
        <v>0</v>
      </c>
      <c r="CQ52" s="242"/>
      <c r="CR52" s="241">
        <f t="shared" ref="CR52:CS52" si="1049">CR153+CR254+CR355+CR456</f>
        <v>0</v>
      </c>
      <c r="CS52" s="241">
        <f t="shared" si="1049"/>
        <v>0</v>
      </c>
      <c r="CT52" s="241">
        <f t="shared" si="891"/>
        <v>15.87967418</v>
      </c>
      <c r="CU52" s="242">
        <v>0.36319999999999997</v>
      </c>
      <c r="CV52" s="243">
        <f t="shared" si="892"/>
        <v>5.767497663</v>
      </c>
      <c r="CW52" s="244">
        <f t="shared" si="893"/>
        <v>10.11217652</v>
      </c>
      <c r="CX52" s="236"/>
      <c r="CY52" s="238">
        <v>6.0</v>
      </c>
      <c r="CZ52" s="239" t="s">
        <v>155</v>
      </c>
      <c r="DA52" s="240" t="s">
        <v>132</v>
      </c>
      <c r="DB52" s="240" t="s">
        <v>150</v>
      </c>
      <c r="DC52" s="241">
        <f t="shared" si="894"/>
        <v>5711</v>
      </c>
      <c r="DD52" s="241">
        <f t="shared" si="895"/>
        <v>2111.939644</v>
      </c>
      <c r="DE52" s="241">
        <f t="shared" si="896"/>
        <v>12.06128731</v>
      </c>
      <c r="DF52" s="242"/>
      <c r="DG52" s="241">
        <f t="shared" si="897"/>
        <v>0</v>
      </c>
      <c r="DH52" s="242"/>
      <c r="DI52" s="241">
        <f t="shared" ref="DI52:DJ52" si="1050">DI153+DI254+DI355+DI456</f>
        <v>0</v>
      </c>
      <c r="DJ52" s="241">
        <f t="shared" si="1050"/>
        <v>0</v>
      </c>
      <c r="DK52" s="241">
        <f t="shared" si="899"/>
        <v>12.06128731</v>
      </c>
      <c r="DL52" s="242">
        <v>0.36319999999999997</v>
      </c>
      <c r="DM52" s="243">
        <f t="shared" si="900"/>
        <v>4.380659549</v>
      </c>
      <c r="DN52" s="244">
        <f t="shared" si="901"/>
        <v>7.680627756</v>
      </c>
      <c r="DO52" s="236"/>
      <c r="DP52" s="238">
        <v>6.0</v>
      </c>
      <c r="DQ52" s="239" t="s">
        <v>155</v>
      </c>
      <c r="DR52" s="240" t="s">
        <v>132</v>
      </c>
      <c r="DS52" s="240" t="s">
        <v>150</v>
      </c>
      <c r="DT52" s="241">
        <f t="shared" si="902"/>
        <v>5652</v>
      </c>
      <c r="DU52" s="241">
        <f t="shared" si="903"/>
        <v>2111.939644</v>
      </c>
      <c r="DV52" s="241">
        <f t="shared" si="904"/>
        <v>11.93668287</v>
      </c>
      <c r="DW52" s="242"/>
      <c r="DX52" s="241">
        <f t="shared" si="905"/>
        <v>0</v>
      </c>
      <c r="DY52" s="242"/>
      <c r="DZ52" s="241">
        <f t="shared" ref="DZ52:EA52" si="1051">DZ153+DZ254+DZ355+DZ456</f>
        <v>0</v>
      </c>
      <c r="EA52" s="241">
        <f t="shared" si="1051"/>
        <v>0</v>
      </c>
      <c r="EB52" s="241">
        <f t="shared" si="907"/>
        <v>11.93668287</v>
      </c>
      <c r="EC52" s="242">
        <v>0.36319999999999997</v>
      </c>
      <c r="ED52" s="243">
        <f t="shared" si="908"/>
        <v>4.335403217</v>
      </c>
      <c r="EE52" s="244">
        <f t="shared" si="909"/>
        <v>7.60127965</v>
      </c>
      <c r="EF52" s="236"/>
      <c r="EG52" s="238">
        <v>6.0</v>
      </c>
      <c r="EH52" s="239" t="s">
        <v>155</v>
      </c>
      <c r="EI52" s="240" t="s">
        <v>132</v>
      </c>
      <c r="EJ52" s="240" t="s">
        <v>150</v>
      </c>
      <c r="EK52" s="241">
        <f t="shared" si="910"/>
        <v>1735</v>
      </c>
      <c r="EL52" s="241">
        <f t="shared" si="911"/>
        <v>2111.939644</v>
      </c>
      <c r="EM52" s="241">
        <f t="shared" si="912"/>
        <v>3.664215282</v>
      </c>
      <c r="EN52" s="242"/>
      <c r="EO52" s="241">
        <f t="shared" si="913"/>
        <v>0</v>
      </c>
      <c r="EP52" s="242"/>
      <c r="EQ52" s="241">
        <f t="shared" ref="EQ52:ER52" si="1052">EQ153+EQ254+EQ355+EQ456</f>
        <v>0</v>
      </c>
      <c r="ER52" s="241">
        <f t="shared" si="1052"/>
        <v>0</v>
      </c>
      <c r="ES52" s="241">
        <f t="shared" si="915"/>
        <v>3.664215282</v>
      </c>
      <c r="ET52" s="242">
        <v>0.36319999999999997</v>
      </c>
      <c r="EU52" s="243">
        <f t="shared" si="916"/>
        <v>1.33084299</v>
      </c>
      <c r="EV52" s="244">
        <f t="shared" si="917"/>
        <v>2.333372292</v>
      </c>
      <c r="EW52" s="236"/>
      <c r="EX52" s="238">
        <v>6.0</v>
      </c>
      <c r="EY52" s="239" t="s">
        <v>155</v>
      </c>
      <c r="EZ52" s="240" t="s">
        <v>132</v>
      </c>
      <c r="FA52" s="240" t="s">
        <v>150</v>
      </c>
      <c r="FB52" s="241">
        <f t="shared" si="918"/>
        <v>3454</v>
      </c>
      <c r="FC52" s="241">
        <f t="shared" si="919"/>
        <v>2111.939644</v>
      </c>
      <c r="FD52" s="241">
        <f t="shared" si="920"/>
        <v>7.29463953</v>
      </c>
      <c r="FE52" s="242"/>
      <c r="FF52" s="241">
        <f t="shared" si="921"/>
        <v>0</v>
      </c>
      <c r="FG52" s="242"/>
      <c r="FH52" s="241">
        <f t="shared" ref="FH52:FI52" si="1053">FH153+FH254+FH355+FH456</f>
        <v>0</v>
      </c>
      <c r="FI52" s="241">
        <f t="shared" si="1053"/>
        <v>0</v>
      </c>
      <c r="FJ52" s="241">
        <f t="shared" si="923"/>
        <v>7.29463953</v>
      </c>
      <c r="FK52" s="242">
        <v>0.36319999999999997</v>
      </c>
      <c r="FL52" s="243">
        <f t="shared" si="924"/>
        <v>2.649413077</v>
      </c>
      <c r="FM52" s="244">
        <f t="shared" si="925"/>
        <v>4.645226452</v>
      </c>
      <c r="FN52" s="236"/>
      <c r="FO52" s="238">
        <v>6.0</v>
      </c>
      <c r="FP52" s="239" t="s">
        <v>155</v>
      </c>
      <c r="FQ52" s="240" t="s">
        <v>132</v>
      </c>
      <c r="FR52" s="240" t="s">
        <v>150</v>
      </c>
      <c r="FS52" s="241">
        <f t="shared" si="926"/>
        <v>2038</v>
      </c>
      <c r="FT52" s="241">
        <f t="shared" si="927"/>
        <v>2111.939644</v>
      </c>
      <c r="FU52" s="241">
        <f t="shared" si="928"/>
        <v>4.304132994</v>
      </c>
      <c r="FV52" s="242"/>
      <c r="FW52" s="241">
        <f t="shared" si="929"/>
        <v>0</v>
      </c>
      <c r="FX52" s="242"/>
      <c r="FY52" s="241">
        <f t="shared" ref="FY52:FZ52" si="1054">FY153+FY254+FY355+FY456</f>
        <v>0</v>
      </c>
      <c r="FZ52" s="241">
        <f t="shared" si="1054"/>
        <v>0</v>
      </c>
      <c r="GA52" s="241">
        <f t="shared" si="931"/>
        <v>4.304132994</v>
      </c>
      <c r="GB52" s="242">
        <v>0.36319999999999997</v>
      </c>
      <c r="GC52" s="243">
        <f t="shared" si="932"/>
        <v>1.563261103</v>
      </c>
      <c r="GD52" s="244">
        <f t="shared" si="933"/>
        <v>2.740871891</v>
      </c>
      <c r="GE52" s="236"/>
      <c r="GF52" s="238">
        <v>6.0</v>
      </c>
      <c r="GG52" s="239" t="s">
        <v>155</v>
      </c>
      <c r="GH52" s="240" t="s">
        <v>132</v>
      </c>
      <c r="GI52" s="240" t="s">
        <v>150</v>
      </c>
      <c r="GJ52" s="241">
        <f t="shared" si="934"/>
        <v>2990</v>
      </c>
      <c r="GK52" s="241">
        <f t="shared" si="935"/>
        <v>2111.939644</v>
      </c>
      <c r="GL52" s="241">
        <f t="shared" si="936"/>
        <v>6.314699535</v>
      </c>
      <c r="GM52" s="242"/>
      <c r="GN52" s="241">
        <f t="shared" si="937"/>
        <v>0</v>
      </c>
      <c r="GO52" s="242"/>
      <c r="GP52" s="241">
        <f t="shared" ref="GP52:GQ52" si="1055">GP153+GP254+GP355+GP456</f>
        <v>0</v>
      </c>
      <c r="GQ52" s="241">
        <f t="shared" si="1055"/>
        <v>0</v>
      </c>
      <c r="GR52" s="241">
        <f t="shared" si="939"/>
        <v>6.314699535</v>
      </c>
      <c r="GS52" s="242">
        <v>0.36319999999999997</v>
      </c>
      <c r="GT52" s="243">
        <f t="shared" si="940"/>
        <v>2.293498871</v>
      </c>
      <c r="GU52" s="244">
        <f t="shared" si="941"/>
        <v>4.021200664</v>
      </c>
      <c r="GV52" s="236"/>
      <c r="GW52" s="238">
        <v>6.0</v>
      </c>
      <c r="GX52" s="239" t="s">
        <v>155</v>
      </c>
      <c r="GY52" s="240" t="s">
        <v>132</v>
      </c>
      <c r="GZ52" s="240" t="s">
        <v>150</v>
      </c>
      <c r="HA52" s="241">
        <f t="shared" si="942"/>
        <v>2613</v>
      </c>
      <c r="HB52" s="241">
        <f t="shared" si="943"/>
        <v>2111.939644</v>
      </c>
      <c r="HC52" s="241">
        <f t="shared" si="944"/>
        <v>5.518498289</v>
      </c>
      <c r="HD52" s="242"/>
      <c r="HE52" s="241">
        <f t="shared" si="945"/>
        <v>0</v>
      </c>
      <c r="HF52" s="242"/>
      <c r="HG52" s="241">
        <f t="shared" ref="HG52:HH52" si="1056">HG153+HG254+HG355+HG456</f>
        <v>0</v>
      </c>
      <c r="HH52" s="241">
        <f t="shared" si="1056"/>
        <v>0</v>
      </c>
      <c r="HI52" s="241">
        <f t="shared" si="947"/>
        <v>5.518498289</v>
      </c>
      <c r="HJ52" s="242">
        <v>0.36319999999999997</v>
      </c>
      <c r="HK52" s="243">
        <f t="shared" si="948"/>
        <v>2.004318579</v>
      </c>
      <c r="HL52" s="244">
        <f t="shared" si="949"/>
        <v>3.514179711</v>
      </c>
      <c r="HM52" s="236"/>
      <c r="HN52" s="238">
        <v>6.0</v>
      </c>
      <c r="HO52" s="239" t="s">
        <v>155</v>
      </c>
      <c r="HP52" s="240" t="s">
        <v>132</v>
      </c>
      <c r="HQ52" s="240" t="s">
        <v>150</v>
      </c>
      <c r="HR52" s="241">
        <f t="shared" si="950"/>
        <v>5887</v>
      </c>
      <c r="HS52" s="241">
        <f t="shared" si="951"/>
        <v>2111.939644</v>
      </c>
      <c r="HT52" s="241">
        <f t="shared" si="952"/>
        <v>12.43298868</v>
      </c>
      <c r="HU52" s="242"/>
      <c r="HV52" s="241">
        <f t="shared" si="953"/>
        <v>0</v>
      </c>
      <c r="HW52" s="242"/>
      <c r="HX52" s="241">
        <f t="shared" ref="HX52:HY52" si="1057">HX153+HX254+HX355+HX456</f>
        <v>0</v>
      </c>
      <c r="HY52" s="241">
        <f t="shared" si="1057"/>
        <v>0</v>
      </c>
      <c r="HZ52" s="241">
        <f t="shared" si="955"/>
        <v>12.43298868</v>
      </c>
      <c r="IA52" s="242">
        <v>0.36319999999999997</v>
      </c>
      <c r="IB52" s="243">
        <f t="shared" si="956"/>
        <v>4.51566149</v>
      </c>
      <c r="IC52" s="244">
        <f t="shared" si="957"/>
        <v>7.917327193</v>
      </c>
      <c r="ID52" s="236"/>
      <c r="IE52" s="238">
        <v>6.0</v>
      </c>
      <c r="IF52" s="239" t="s">
        <v>155</v>
      </c>
      <c r="IG52" s="240" t="s">
        <v>132</v>
      </c>
      <c r="IH52" s="240" t="s">
        <v>150</v>
      </c>
      <c r="II52" s="241">
        <f t="shared" si="958"/>
        <v>1367</v>
      </c>
      <c r="IJ52" s="241">
        <f t="shared" si="959"/>
        <v>2111.939644</v>
      </c>
      <c r="IK52" s="241">
        <f t="shared" si="960"/>
        <v>2.887021493</v>
      </c>
      <c r="IL52" s="242"/>
      <c r="IM52" s="241">
        <f t="shared" si="961"/>
        <v>0</v>
      </c>
      <c r="IN52" s="242"/>
      <c r="IO52" s="241">
        <f t="shared" ref="IO52:IP52" si="1058">IO153+IO254+IO355+IO456</f>
        <v>0</v>
      </c>
      <c r="IP52" s="241">
        <f t="shared" si="1058"/>
        <v>0</v>
      </c>
      <c r="IQ52" s="241">
        <f t="shared" si="963"/>
        <v>2.887021493</v>
      </c>
      <c r="IR52" s="242">
        <v>0.36319999999999997</v>
      </c>
      <c r="IS52" s="243">
        <f t="shared" si="964"/>
        <v>1.048566206</v>
      </c>
      <c r="IT52" s="244">
        <f t="shared" si="965"/>
        <v>1.838455287</v>
      </c>
      <c r="IU52" s="236"/>
      <c r="IV52" s="238">
        <v>6.0</v>
      </c>
      <c r="IW52" s="239" t="s">
        <v>155</v>
      </c>
      <c r="IX52" s="240" t="s">
        <v>132</v>
      </c>
      <c r="IY52" s="240" t="s">
        <v>150</v>
      </c>
      <c r="IZ52" s="241">
        <f t="shared" si="966"/>
        <v>1270</v>
      </c>
      <c r="JA52" s="241">
        <f t="shared" si="967"/>
        <v>2111.939644</v>
      </c>
      <c r="JB52" s="241">
        <f t="shared" si="968"/>
        <v>2.682163348</v>
      </c>
      <c r="JC52" s="242"/>
      <c r="JD52" s="241">
        <f t="shared" si="969"/>
        <v>0</v>
      </c>
      <c r="JE52" s="242"/>
      <c r="JF52" s="241">
        <f t="shared" ref="JF52:JG52" si="1059">JF153+JF254+JF355+JF456</f>
        <v>0</v>
      </c>
      <c r="JG52" s="241">
        <f t="shared" si="1059"/>
        <v>0</v>
      </c>
      <c r="JH52" s="241">
        <f t="shared" si="971"/>
        <v>2.682163348</v>
      </c>
      <c r="JI52" s="242">
        <v>0.36319999999999997</v>
      </c>
      <c r="JJ52" s="243">
        <f t="shared" si="972"/>
        <v>0.9741617279</v>
      </c>
      <c r="JK52" s="244">
        <f t="shared" si="973"/>
        <v>1.70800162</v>
      </c>
      <c r="JL52" s="236"/>
      <c r="JM52" s="238">
        <v>6.0</v>
      </c>
      <c r="JN52" s="239" t="s">
        <v>155</v>
      </c>
      <c r="JO52" s="240" t="s">
        <v>132</v>
      </c>
      <c r="JP52" s="240" t="s">
        <v>150</v>
      </c>
      <c r="JQ52" s="241">
        <f t="shared" si="974"/>
        <v>2150</v>
      </c>
      <c r="JR52" s="241">
        <f t="shared" si="975"/>
        <v>2111.939644</v>
      </c>
      <c r="JS52" s="241">
        <f t="shared" si="976"/>
        <v>4.540670234</v>
      </c>
      <c r="JT52" s="242"/>
      <c r="JU52" s="241">
        <f t="shared" si="977"/>
        <v>0</v>
      </c>
      <c r="JV52" s="242"/>
      <c r="JW52" s="241">
        <f t="shared" ref="JW52:JX52" si="1060">JW153+JW254+JW355+JW456</f>
        <v>0</v>
      </c>
      <c r="JX52" s="241">
        <f t="shared" si="1060"/>
        <v>0</v>
      </c>
      <c r="JY52" s="241">
        <f t="shared" si="979"/>
        <v>4.540670234</v>
      </c>
      <c r="JZ52" s="242">
        <v>0.36319999999999997</v>
      </c>
      <c r="KA52" s="243">
        <f t="shared" si="980"/>
        <v>1.649171429</v>
      </c>
      <c r="KB52" s="244">
        <f t="shared" si="981"/>
        <v>2.891498805</v>
      </c>
      <c r="KC52" s="236"/>
      <c r="KD52" s="238">
        <v>6.0</v>
      </c>
      <c r="KE52" s="239" t="s">
        <v>155</v>
      </c>
      <c r="KF52" s="240" t="s">
        <v>132</v>
      </c>
      <c r="KG52" s="240" t="s">
        <v>150</v>
      </c>
      <c r="KH52" s="241">
        <f t="shared" si="982"/>
        <v>0</v>
      </c>
      <c r="KI52" s="241" t="str">
        <f t="shared" si="983"/>
        <v>#DIV/0!</v>
      </c>
      <c r="KJ52" s="241">
        <f t="shared" si="984"/>
        <v>0</v>
      </c>
      <c r="KK52" s="242"/>
      <c r="KL52" s="241">
        <f t="shared" si="985"/>
        <v>0</v>
      </c>
      <c r="KM52" s="242"/>
      <c r="KN52" s="241">
        <f t="shared" ref="KN52:KO52" si="1061">KN153+KN254+KN355+KN456</f>
        <v>0</v>
      </c>
      <c r="KO52" s="241">
        <f t="shared" si="1061"/>
        <v>0</v>
      </c>
      <c r="KP52" s="241">
        <f t="shared" si="987"/>
        <v>0</v>
      </c>
      <c r="KQ52" s="242">
        <v>0.36319999999999997</v>
      </c>
      <c r="KR52" s="243">
        <f t="shared" si="988"/>
        <v>0</v>
      </c>
      <c r="KS52" s="244">
        <f t="shared" si="989"/>
        <v>0</v>
      </c>
      <c r="KT52" s="236"/>
      <c r="KU52" s="237"/>
    </row>
    <row r="53" ht="15.75" customHeight="1">
      <c r="A53" s="238">
        <v>7.0</v>
      </c>
      <c r="B53" s="239" t="s">
        <v>156</v>
      </c>
      <c r="C53" s="240" t="s">
        <v>132</v>
      </c>
      <c r="D53" s="240" t="s">
        <v>150</v>
      </c>
      <c r="E53" s="241">
        <f t="shared" si="846"/>
        <v>25689</v>
      </c>
      <c r="F53" s="241">
        <f t="shared" si="847"/>
        <v>2718.390908</v>
      </c>
      <c r="G53" s="241">
        <f t="shared" si="848"/>
        <v>69.83274404</v>
      </c>
      <c r="H53" s="242"/>
      <c r="I53" s="241">
        <f t="shared" si="849"/>
        <v>0</v>
      </c>
      <c r="J53" s="242"/>
      <c r="K53" s="241">
        <f t="shared" ref="K53:L53" si="1062">K154+K255+K356+K457</f>
        <v>0</v>
      </c>
      <c r="L53" s="241">
        <f t="shared" si="1062"/>
        <v>0</v>
      </c>
      <c r="M53" s="241">
        <f t="shared" si="851"/>
        <v>69.83274404</v>
      </c>
      <c r="N53" s="242">
        <v>0.36319999999999997</v>
      </c>
      <c r="O53" s="243">
        <f t="shared" si="852"/>
        <v>25.36325264</v>
      </c>
      <c r="P53" s="244">
        <f t="shared" si="853"/>
        <v>44.46949141</v>
      </c>
      <c r="Q53" s="236"/>
      <c r="R53" s="238">
        <v>7.0</v>
      </c>
      <c r="S53" s="239" t="s">
        <v>156</v>
      </c>
      <c r="T53" s="240" t="s">
        <v>132</v>
      </c>
      <c r="U53" s="240" t="s">
        <v>150</v>
      </c>
      <c r="V53" s="241">
        <f t="shared" si="854"/>
        <v>9496</v>
      </c>
      <c r="W53" s="241">
        <f t="shared" si="855"/>
        <v>2718.390908</v>
      </c>
      <c r="X53" s="241">
        <f t="shared" si="856"/>
        <v>25.81384007</v>
      </c>
      <c r="Y53" s="242"/>
      <c r="Z53" s="241">
        <f t="shared" si="857"/>
        <v>0</v>
      </c>
      <c r="AA53" s="242"/>
      <c r="AB53" s="241">
        <f t="shared" ref="AB53:AC53" si="1063">AB154+AB255+AB356+AB457</f>
        <v>0</v>
      </c>
      <c r="AC53" s="241">
        <f t="shared" si="1063"/>
        <v>0</v>
      </c>
      <c r="AD53" s="241">
        <f t="shared" si="859"/>
        <v>25.81384007</v>
      </c>
      <c r="AE53" s="242">
        <v>0.36319999999999997</v>
      </c>
      <c r="AF53" s="243">
        <f t="shared" si="860"/>
        <v>9.375586712</v>
      </c>
      <c r="AG53" s="244">
        <f t="shared" si="861"/>
        <v>16.43825335</v>
      </c>
      <c r="AH53" s="236"/>
      <c r="AI53" s="238">
        <v>7.0</v>
      </c>
      <c r="AJ53" s="239" t="s">
        <v>156</v>
      </c>
      <c r="AK53" s="240" t="s">
        <v>132</v>
      </c>
      <c r="AL53" s="240" t="s">
        <v>150</v>
      </c>
      <c r="AM53" s="241">
        <f t="shared" si="862"/>
        <v>3985</v>
      </c>
      <c r="AN53" s="241">
        <f t="shared" si="863"/>
        <v>2718.390908</v>
      </c>
      <c r="AO53" s="241">
        <f t="shared" si="864"/>
        <v>10.83278777</v>
      </c>
      <c r="AP53" s="242"/>
      <c r="AQ53" s="241">
        <f t="shared" si="865"/>
        <v>0</v>
      </c>
      <c r="AR53" s="242"/>
      <c r="AS53" s="241">
        <f t="shared" ref="AS53:AT53" si="1064">AS154+AS255+AS356+AS457</f>
        <v>0</v>
      </c>
      <c r="AT53" s="241">
        <f t="shared" si="1064"/>
        <v>0</v>
      </c>
      <c r="AU53" s="241">
        <f t="shared" si="867"/>
        <v>10.83278777</v>
      </c>
      <c r="AV53" s="242">
        <v>0.36319999999999997</v>
      </c>
      <c r="AW53" s="243">
        <f t="shared" si="868"/>
        <v>3.934468518</v>
      </c>
      <c r="AX53" s="244">
        <f t="shared" si="869"/>
        <v>6.898319252</v>
      </c>
      <c r="AY53" s="236"/>
      <c r="AZ53" s="238">
        <v>7.0</v>
      </c>
      <c r="BA53" s="239" t="s">
        <v>156</v>
      </c>
      <c r="BB53" s="240" t="s">
        <v>132</v>
      </c>
      <c r="BC53" s="240" t="s">
        <v>150</v>
      </c>
      <c r="BD53" s="241">
        <f t="shared" si="870"/>
        <v>1026</v>
      </c>
      <c r="BE53" s="241">
        <f t="shared" si="871"/>
        <v>2718.390908</v>
      </c>
      <c r="BF53" s="241">
        <f t="shared" si="872"/>
        <v>2.789069072</v>
      </c>
      <c r="BG53" s="242"/>
      <c r="BH53" s="241">
        <f t="shared" si="873"/>
        <v>0</v>
      </c>
      <c r="BI53" s="242"/>
      <c r="BJ53" s="241">
        <f t="shared" ref="BJ53:BK53" si="1065">BJ154+BJ255+BJ356+BJ457</f>
        <v>0</v>
      </c>
      <c r="BK53" s="241">
        <f t="shared" si="1065"/>
        <v>0</v>
      </c>
      <c r="BL53" s="241">
        <f t="shared" si="875"/>
        <v>2.789069072</v>
      </c>
      <c r="BM53" s="242">
        <v>0.36319999999999997</v>
      </c>
      <c r="BN53" s="243">
        <f t="shared" si="876"/>
        <v>1.012989887</v>
      </c>
      <c r="BO53" s="244">
        <f t="shared" si="877"/>
        <v>1.776079185</v>
      </c>
      <c r="BP53" s="236"/>
      <c r="BQ53" s="238">
        <v>7.0</v>
      </c>
      <c r="BR53" s="239" t="s">
        <v>156</v>
      </c>
      <c r="BS53" s="240" t="s">
        <v>132</v>
      </c>
      <c r="BT53" s="240" t="s">
        <v>150</v>
      </c>
      <c r="BU53" s="241">
        <f t="shared" si="878"/>
        <v>234</v>
      </c>
      <c r="BV53" s="241">
        <f t="shared" si="879"/>
        <v>2718.390908</v>
      </c>
      <c r="BW53" s="241">
        <f t="shared" si="880"/>
        <v>0.6361034725</v>
      </c>
      <c r="BX53" s="242"/>
      <c r="BY53" s="241">
        <f t="shared" si="881"/>
        <v>0</v>
      </c>
      <c r="BZ53" s="242"/>
      <c r="CA53" s="241">
        <f t="shared" ref="CA53:CB53" si="1066">CA154+CA255+CA356+CA457</f>
        <v>0</v>
      </c>
      <c r="CB53" s="241">
        <f t="shared" si="1066"/>
        <v>0</v>
      </c>
      <c r="CC53" s="241">
        <f t="shared" si="883"/>
        <v>0.6361034725</v>
      </c>
      <c r="CD53" s="242">
        <v>0.36319999999999997</v>
      </c>
      <c r="CE53" s="243">
        <f t="shared" si="884"/>
        <v>0.2310327812</v>
      </c>
      <c r="CF53" s="244">
        <f t="shared" si="885"/>
        <v>0.4050706913</v>
      </c>
      <c r="CG53" s="236"/>
      <c r="CH53" s="238">
        <v>7.0</v>
      </c>
      <c r="CI53" s="239" t="s">
        <v>156</v>
      </c>
      <c r="CJ53" s="240" t="s">
        <v>132</v>
      </c>
      <c r="CK53" s="240" t="s">
        <v>150</v>
      </c>
      <c r="CL53" s="241">
        <f t="shared" si="886"/>
        <v>255</v>
      </c>
      <c r="CM53" s="241">
        <f t="shared" si="887"/>
        <v>2718.390908</v>
      </c>
      <c r="CN53" s="241">
        <f t="shared" si="888"/>
        <v>0.6931896816</v>
      </c>
      <c r="CO53" s="242"/>
      <c r="CP53" s="241">
        <f t="shared" si="889"/>
        <v>0</v>
      </c>
      <c r="CQ53" s="242"/>
      <c r="CR53" s="241">
        <f t="shared" ref="CR53:CS53" si="1067">CR154+CR255+CR356+CR457</f>
        <v>0</v>
      </c>
      <c r="CS53" s="241">
        <f t="shared" si="1067"/>
        <v>0</v>
      </c>
      <c r="CT53" s="241">
        <f t="shared" si="891"/>
        <v>0.6931896816</v>
      </c>
      <c r="CU53" s="242">
        <v>0.36319999999999997</v>
      </c>
      <c r="CV53" s="243">
        <f t="shared" si="892"/>
        <v>0.2517664924</v>
      </c>
      <c r="CW53" s="244">
        <f t="shared" si="893"/>
        <v>0.4414231893</v>
      </c>
      <c r="CX53" s="236"/>
      <c r="CY53" s="238">
        <v>7.0</v>
      </c>
      <c r="CZ53" s="239" t="s">
        <v>156</v>
      </c>
      <c r="DA53" s="240" t="s">
        <v>132</v>
      </c>
      <c r="DB53" s="240" t="s">
        <v>150</v>
      </c>
      <c r="DC53" s="241">
        <f t="shared" si="894"/>
        <v>226</v>
      </c>
      <c r="DD53" s="241">
        <f t="shared" si="895"/>
        <v>2718.390908</v>
      </c>
      <c r="DE53" s="241">
        <f t="shared" si="896"/>
        <v>0.6143563453</v>
      </c>
      <c r="DF53" s="242"/>
      <c r="DG53" s="241">
        <f t="shared" si="897"/>
        <v>0</v>
      </c>
      <c r="DH53" s="242"/>
      <c r="DI53" s="241">
        <f t="shared" ref="DI53:DJ53" si="1068">DI154+DI255+DI356+DI457</f>
        <v>0</v>
      </c>
      <c r="DJ53" s="241">
        <f t="shared" si="1068"/>
        <v>0</v>
      </c>
      <c r="DK53" s="241">
        <f t="shared" si="899"/>
        <v>0.6143563453</v>
      </c>
      <c r="DL53" s="242">
        <v>0.36319999999999997</v>
      </c>
      <c r="DM53" s="243">
        <f t="shared" si="900"/>
        <v>0.2231342246</v>
      </c>
      <c r="DN53" s="244">
        <f t="shared" si="901"/>
        <v>0.3912221207</v>
      </c>
      <c r="DO53" s="236"/>
      <c r="DP53" s="238">
        <v>7.0</v>
      </c>
      <c r="DQ53" s="239" t="s">
        <v>156</v>
      </c>
      <c r="DR53" s="240" t="s">
        <v>132</v>
      </c>
      <c r="DS53" s="240" t="s">
        <v>150</v>
      </c>
      <c r="DT53" s="241">
        <f t="shared" si="902"/>
        <v>316</v>
      </c>
      <c r="DU53" s="241">
        <f t="shared" si="903"/>
        <v>2718.390908</v>
      </c>
      <c r="DV53" s="241">
        <f t="shared" si="904"/>
        <v>0.859011527</v>
      </c>
      <c r="DW53" s="242"/>
      <c r="DX53" s="241">
        <f t="shared" si="905"/>
        <v>0</v>
      </c>
      <c r="DY53" s="242"/>
      <c r="DZ53" s="241">
        <f t="shared" ref="DZ53:EA53" si="1069">DZ154+DZ255+DZ356+DZ457</f>
        <v>0</v>
      </c>
      <c r="EA53" s="241">
        <f t="shared" si="1069"/>
        <v>0</v>
      </c>
      <c r="EB53" s="241">
        <f t="shared" si="907"/>
        <v>0.859011527</v>
      </c>
      <c r="EC53" s="242">
        <v>0.36319999999999997</v>
      </c>
      <c r="ED53" s="243">
        <f t="shared" si="908"/>
        <v>0.3119929866</v>
      </c>
      <c r="EE53" s="244">
        <f t="shared" si="909"/>
        <v>0.5470185404</v>
      </c>
      <c r="EF53" s="236"/>
      <c r="EG53" s="238">
        <v>7.0</v>
      </c>
      <c r="EH53" s="239" t="s">
        <v>156</v>
      </c>
      <c r="EI53" s="240" t="s">
        <v>132</v>
      </c>
      <c r="EJ53" s="240" t="s">
        <v>150</v>
      </c>
      <c r="EK53" s="241">
        <f t="shared" si="910"/>
        <v>591</v>
      </c>
      <c r="EL53" s="241">
        <f t="shared" si="911"/>
        <v>2718.390908</v>
      </c>
      <c r="EM53" s="241">
        <f t="shared" si="912"/>
        <v>1.606569027</v>
      </c>
      <c r="EN53" s="242"/>
      <c r="EO53" s="241">
        <f t="shared" si="913"/>
        <v>0</v>
      </c>
      <c r="EP53" s="242"/>
      <c r="EQ53" s="241">
        <f t="shared" ref="EQ53:ER53" si="1070">EQ154+EQ255+EQ356+EQ457</f>
        <v>0</v>
      </c>
      <c r="ER53" s="241">
        <f t="shared" si="1070"/>
        <v>0</v>
      </c>
      <c r="ES53" s="241">
        <f t="shared" si="915"/>
        <v>1.606569027</v>
      </c>
      <c r="ET53" s="242">
        <v>0.36319999999999997</v>
      </c>
      <c r="EU53" s="243">
        <f t="shared" si="916"/>
        <v>0.5835058705</v>
      </c>
      <c r="EV53" s="244">
        <f t="shared" si="917"/>
        <v>1.023063156</v>
      </c>
      <c r="EW53" s="236"/>
      <c r="EX53" s="238">
        <v>7.0</v>
      </c>
      <c r="EY53" s="239" t="s">
        <v>156</v>
      </c>
      <c r="EZ53" s="240" t="s">
        <v>132</v>
      </c>
      <c r="FA53" s="240" t="s">
        <v>150</v>
      </c>
      <c r="FB53" s="241">
        <f t="shared" si="918"/>
        <v>444</v>
      </c>
      <c r="FC53" s="241">
        <f t="shared" si="919"/>
        <v>2718.390908</v>
      </c>
      <c r="FD53" s="241">
        <f t="shared" si="920"/>
        <v>1.206965563</v>
      </c>
      <c r="FE53" s="242"/>
      <c r="FF53" s="241">
        <f t="shared" si="921"/>
        <v>0</v>
      </c>
      <c r="FG53" s="242"/>
      <c r="FH53" s="241">
        <f t="shared" ref="FH53:FI53" si="1071">FH154+FH255+FH356+FH457</f>
        <v>0</v>
      </c>
      <c r="FI53" s="241">
        <f t="shared" si="1071"/>
        <v>0</v>
      </c>
      <c r="FJ53" s="241">
        <f t="shared" si="923"/>
        <v>1.206965563</v>
      </c>
      <c r="FK53" s="242">
        <v>0.36319999999999997</v>
      </c>
      <c r="FL53" s="243">
        <f t="shared" si="924"/>
        <v>0.4383698926</v>
      </c>
      <c r="FM53" s="244">
        <f t="shared" si="925"/>
        <v>0.7685956707</v>
      </c>
      <c r="FN53" s="236"/>
      <c r="FO53" s="238">
        <v>7.0</v>
      </c>
      <c r="FP53" s="239" t="s">
        <v>156</v>
      </c>
      <c r="FQ53" s="240" t="s">
        <v>132</v>
      </c>
      <c r="FR53" s="240" t="s">
        <v>150</v>
      </c>
      <c r="FS53" s="241">
        <f t="shared" si="926"/>
        <v>4</v>
      </c>
      <c r="FT53" s="241">
        <f t="shared" si="927"/>
        <v>2718.390908</v>
      </c>
      <c r="FU53" s="241">
        <f t="shared" si="928"/>
        <v>0.01087356363</v>
      </c>
      <c r="FV53" s="242"/>
      <c r="FW53" s="241">
        <f t="shared" si="929"/>
        <v>0</v>
      </c>
      <c r="FX53" s="242"/>
      <c r="FY53" s="241">
        <f t="shared" ref="FY53:FZ53" si="1072">FY154+FY255+FY356+FY457</f>
        <v>0</v>
      </c>
      <c r="FZ53" s="241">
        <f t="shared" si="1072"/>
        <v>0</v>
      </c>
      <c r="GA53" s="241">
        <f t="shared" si="931"/>
        <v>0.01087356363</v>
      </c>
      <c r="GB53" s="242">
        <v>0.36319999999999997</v>
      </c>
      <c r="GC53" s="243">
        <f t="shared" si="932"/>
        <v>0.003949278312</v>
      </c>
      <c r="GD53" s="244">
        <f t="shared" si="933"/>
        <v>0.006924285322</v>
      </c>
      <c r="GE53" s="236"/>
      <c r="GF53" s="238">
        <v>7.0</v>
      </c>
      <c r="GG53" s="239" t="s">
        <v>156</v>
      </c>
      <c r="GH53" s="240" t="s">
        <v>132</v>
      </c>
      <c r="GI53" s="240" t="s">
        <v>150</v>
      </c>
      <c r="GJ53" s="241">
        <f t="shared" si="934"/>
        <v>98</v>
      </c>
      <c r="GK53" s="241">
        <f t="shared" si="935"/>
        <v>2718.390908</v>
      </c>
      <c r="GL53" s="241">
        <f t="shared" si="936"/>
        <v>0.266402309</v>
      </c>
      <c r="GM53" s="242"/>
      <c r="GN53" s="241">
        <f t="shared" si="937"/>
        <v>0</v>
      </c>
      <c r="GO53" s="242"/>
      <c r="GP53" s="241">
        <f t="shared" ref="GP53:GQ53" si="1073">GP154+GP255+GP356+GP457</f>
        <v>0</v>
      </c>
      <c r="GQ53" s="241">
        <f t="shared" si="1073"/>
        <v>0</v>
      </c>
      <c r="GR53" s="241">
        <f t="shared" si="939"/>
        <v>0.266402309</v>
      </c>
      <c r="GS53" s="242">
        <v>0.36319999999999997</v>
      </c>
      <c r="GT53" s="243">
        <f t="shared" si="940"/>
        <v>0.09675731863</v>
      </c>
      <c r="GU53" s="244">
        <f t="shared" si="941"/>
        <v>0.1696449904</v>
      </c>
      <c r="GV53" s="236"/>
      <c r="GW53" s="238">
        <v>7.0</v>
      </c>
      <c r="GX53" s="239" t="s">
        <v>156</v>
      </c>
      <c r="GY53" s="240" t="s">
        <v>132</v>
      </c>
      <c r="GZ53" s="240" t="s">
        <v>150</v>
      </c>
      <c r="HA53" s="241">
        <f t="shared" si="942"/>
        <v>1327</v>
      </c>
      <c r="HB53" s="241">
        <f t="shared" si="943"/>
        <v>2718.390908</v>
      </c>
      <c r="HC53" s="241">
        <f t="shared" si="944"/>
        <v>3.607304735</v>
      </c>
      <c r="HD53" s="242"/>
      <c r="HE53" s="241">
        <f t="shared" si="945"/>
        <v>0</v>
      </c>
      <c r="HF53" s="242"/>
      <c r="HG53" s="241">
        <f t="shared" ref="HG53:HH53" si="1074">HG154+HG255+HG356+HG457</f>
        <v>0</v>
      </c>
      <c r="HH53" s="241">
        <f t="shared" si="1074"/>
        <v>0</v>
      </c>
      <c r="HI53" s="241">
        <f t="shared" si="947"/>
        <v>3.607304735</v>
      </c>
      <c r="HJ53" s="242">
        <v>0.36319999999999997</v>
      </c>
      <c r="HK53" s="243">
        <f t="shared" si="948"/>
        <v>1.31017308</v>
      </c>
      <c r="HL53" s="244">
        <f t="shared" si="949"/>
        <v>2.297131655</v>
      </c>
      <c r="HM53" s="236"/>
      <c r="HN53" s="238">
        <v>7.0</v>
      </c>
      <c r="HO53" s="239" t="s">
        <v>156</v>
      </c>
      <c r="HP53" s="240" t="s">
        <v>132</v>
      </c>
      <c r="HQ53" s="240" t="s">
        <v>150</v>
      </c>
      <c r="HR53" s="241">
        <f t="shared" si="950"/>
        <v>32</v>
      </c>
      <c r="HS53" s="241">
        <f t="shared" si="951"/>
        <v>2718.390908</v>
      </c>
      <c r="HT53" s="241">
        <f t="shared" si="952"/>
        <v>0.08698850907</v>
      </c>
      <c r="HU53" s="242"/>
      <c r="HV53" s="241">
        <f t="shared" si="953"/>
        <v>0</v>
      </c>
      <c r="HW53" s="242"/>
      <c r="HX53" s="241">
        <f t="shared" ref="HX53:HY53" si="1075">HX154+HX255+HX356+HX457</f>
        <v>0</v>
      </c>
      <c r="HY53" s="241">
        <f t="shared" si="1075"/>
        <v>0</v>
      </c>
      <c r="HZ53" s="241">
        <f t="shared" si="955"/>
        <v>0.08698850907</v>
      </c>
      <c r="IA53" s="242">
        <v>0.36319999999999997</v>
      </c>
      <c r="IB53" s="243">
        <f t="shared" si="956"/>
        <v>0.03159422649</v>
      </c>
      <c r="IC53" s="244">
        <f t="shared" si="957"/>
        <v>0.05539428257</v>
      </c>
      <c r="ID53" s="236"/>
      <c r="IE53" s="238">
        <v>7.0</v>
      </c>
      <c r="IF53" s="239" t="s">
        <v>156</v>
      </c>
      <c r="IG53" s="240" t="s">
        <v>132</v>
      </c>
      <c r="IH53" s="240" t="s">
        <v>150</v>
      </c>
      <c r="II53" s="241">
        <f t="shared" si="958"/>
        <v>2</v>
      </c>
      <c r="IJ53" s="241">
        <f t="shared" si="959"/>
        <v>2718.390908</v>
      </c>
      <c r="IK53" s="241">
        <f t="shared" si="960"/>
        <v>0.005436781817</v>
      </c>
      <c r="IL53" s="242"/>
      <c r="IM53" s="241">
        <f t="shared" si="961"/>
        <v>0</v>
      </c>
      <c r="IN53" s="242"/>
      <c r="IO53" s="241">
        <f t="shared" ref="IO53:IP53" si="1076">IO154+IO255+IO356+IO457</f>
        <v>0</v>
      </c>
      <c r="IP53" s="241">
        <f t="shared" si="1076"/>
        <v>0</v>
      </c>
      <c r="IQ53" s="241">
        <f t="shared" si="963"/>
        <v>0.005436781817</v>
      </c>
      <c r="IR53" s="242">
        <v>0.36319999999999997</v>
      </c>
      <c r="IS53" s="243">
        <f t="shared" si="964"/>
        <v>0.001974639156</v>
      </c>
      <c r="IT53" s="244">
        <f t="shared" si="965"/>
        <v>0.003462142661</v>
      </c>
      <c r="IU53" s="236"/>
      <c r="IV53" s="238">
        <v>7.0</v>
      </c>
      <c r="IW53" s="239" t="s">
        <v>156</v>
      </c>
      <c r="IX53" s="240" t="s">
        <v>132</v>
      </c>
      <c r="IY53" s="240" t="s">
        <v>150</v>
      </c>
      <c r="IZ53" s="241">
        <f t="shared" si="966"/>
        <v>35</v>
      </c>
      <c r="JA53" s="241">
        <f t="shared" si="967"/>
        <v>2718.390908</v>
      </c>
      <c r="JB53" s="241">
        <f t="shared" si="968"/>
        <v>0.09514368179</v>
      </c>
      <c r="JC53" s="242"/>
      <c r="JD53" s="241">
        <f t="shared" si="969"/>
        <v>0</v>
      </c>
      <c r="JE53" s="242"/>
      <c r="JF53" s="241">
        <f t="shared" ref="JF53:JG53" si="1077">JF154+JF255+JF356+JF457</f>
        <v>0</v>
      </c>
      <c r="JG53" s="241">
        <f t="shared" si="1077"/>
        <v>0</v>
      </c>
      <c r="JH53" s="241">
        <f t="shared" si="971"/>
        <v>0.09514368179</v>
      </c>
      <c r="JI53" s="242">
        <v>0.36319999999999997</v>
      </c>
      <c r="JJ53" s="243">
        <f t="shared" si="972"/>
        <v>0.03455618523</v>
      </c>
      <c r="JK53" s="244">
        <f t="shared" si="973"/>
        <v>0.06058749656</v>
      </c>
      <c r="JL53" s="236"/>
      <c r="JM53" s="238">
        <v>7.0</v>
      </c>
      <c r="JN53" s="239" t="s">
        <v>156</v>
      </c>
      <c r="JO53" s="240" t="s">
        <v>132</v>
      </c>
      <c r="JP53" s="240" t="s">
        <v>150</v>
      </c>
      <c r="JQ53" s="241">
        <f t="shared" si="974"/>
        <v>0</v>
      </c>
      <c r="JR53" s="241" t="str">
        <f t="shared" si="975"/>
        <v>#DIV/0!</v>
      </c>
      <c r="JS53" s="241">
        <f t="shared" si="976"/>
        <v>0</v>
      </c>
      <c r="JT53" s="242"/>
      <c r="JU53" s="241">
        <f t="shared" si="977"/>
        <v>0</v>
      </c>
      <c r="JV53" s="242"/>
      <c r="JW53" s="241">
        <f t="shared" ref="JW53:JX53" si="1078">JW154+JW255+JW356+JW457</f>
        <v>0</v>
      </c>
      <c r="JX53" s="241">
        <f t="shared" si="1078"/>
        <v>0</v>
      </c>
      <c r="JY53" s="241">
        <f t="shared" si="979"/>
        <v>0</v>
      </c>
      <c r="JZ53" s="242">
        <v>0.36319999999999997</v>
      </c>
      <c r="KA53" s="243">
        <f t="shared" si="980"/>
        <v>0</v>
      </c>
      <c r="KB53" s="244">
        <f t="shared" si="981"/>
        <v>0</v>
      </c>
      <c r="KC53" s="236"/>
      <c r="KD53" s="238">
        <v>7.0</v>
      </c>
      <c r="KE53" s="239" t="s">
        <v>156</v>
      </c>
      <c r="KF53" s="240" t="s">
        <v>132</v>
      </c>
      <c r="KG53" s="240" t="s">
        <v>150</v>
      </c>
      <c r="KH53" s="241">
        <f t="shared" si="982"/>
        <v>0</v>
      </c>
      <c r="KI53" s="241" t="str">
        <f t="shared" si="983"/>
        <v>#DIV/0!</v>
      </c>
      <c r="KJ53" s="241">
        <f t="shared" si="984"/>
        <v>0</v>
      </c>
      <c r="KK53" s="242"/>
      <c r="KL53" s="241">
        <f t="shared" si="985"/>
        <v>0</v>
      </c>
      <c r="KM53" s="242"/>
      <c r="KN53" s="241">
        <f t="shared" ref="KN53:KO53" si="1079">KN154+KN255+KN356+KN457</f>
        <v>0</v>
      </c>
      <c r="KO53" s="241">
        <f t="shared" si="1079"/>
        <v>0</v>
      </c>
      <c r="KP53" s="241">
        <f t="shared" si="987"/>
        <v>0</v>
      </c>
      <c r="KQ53" s="242">
        <v>0.36319999999999997</v>
      </c>
      <c r="KR53" s="243">
        <f t="shared" si="988"/>
        <v>0</v>
      </c>
      <c r="KS53" s="244">
        <f t="shared" si="989"/>
        <v>0</v>
      </c>
      <c r="KT53" s="236"/>
      <c r="KU53" s="237"/>
    </row>
    <row r="54" ht="15.75" customHeight="1">
      <c r="A54" s="238">
        <v>8.0</v>
      </c>
      <c r="B54" s="239" t="s">
        <v>157</v>
      </c>
      <c r="C54" s="240" t="s">
        <v>132</v>
      </c>
      <c r="D54" s="240" t="s">
        <v>150</v>
      </c>
      <c r="E54" s="241">
        <f t="shared" si="846"/>
        <v>13906</v>
      </c>
      <c r="F54" s="241">
        <f t="shared" si="847"/>
        <v>2557.255569</v>
      </c>
      <c r="G54" s="241">
        <f t="shared" si="848"/>
        <v>35.56119594</v>
      </c>
      <c r="H54" s="242"/>
      <c r="I54" s="241">
        <f t="shared" si="849"/>
        <v>0</v>
      </c>
      <c r="J54" s="242"/>
      <c r="K54" s="241">
        <f t="shared" ref="K54:L54" si="1080">K155+K256+K357+K458</f>
        <v>0</v>
      </c>
      <c r="L54" s="241">
        <f t="shared" si="1080"/>
        <v>0</v>
      </c>
      <c r="M54" s="241">
        <f t="shared" si="851"/>
        <v>35.56119594</v>
      </c>
      <c r="N54" s="242">
        <v>0.36319999999999997</v>
      </c>
      <c r="O54" s="243">
        <f t="shared" si="852"/>
        <v>12.91582637</v>
      </c>
      <c r="P54" s="244">
        <f t="shared" si="853"/>
        <v>22.64536957</v>
      </c>
      <c r="Q54" s="236"/>
      <c r="R54" s="238">
        <v>8.0</v>
      </c>
      <c r="S54" s="239" t="s">
        <v>157</v>
      </c>
      <c r="T54" s="240" t="s">
        <v>132</v>
      </c>
      <c r="U54" s="240" t="s">
        <v>150</v>
      </c>
      <c r="V54" s="241">
        <f t="shared" si="854"/>
        <v>18933</v>
      </c>
      <c r="W54" s="241">
        <f t="shared" si="855"/>
        <v>2557.255569</v>
      </c>
      <c r="X54" s="241">
        <f t="shared" si="856"/>
        <v>48.41651968</v>
      </c>
      <c r="Y54" s="242"/>
      <c r="Z54" s="241">
        <f t="shared" si="857"/>
        <v>0</v>
      </c>
      <c r="AA54" s="242"/>
      <c r="AB54" s="241">
        <f t="shared" ref="AB54:AC54" si="1081">AB155+AB256+AB357+AB458</f>
        <v>0</v>
      </c>
      <c r="AC54" s="241">
        <f t="shared" si="1081"/>
        <v>0</v>
      </c>
      <c r="AD54" s="241">
        <f t="shared" si="859"/>
        <v>48.41651968</v>
      </c>
      <c r="AE54" s="242">
        <v>0.36319999999999997</v>
      </c>
      <c r="AF54" s="243">
        <f t="shared" si="860"/>
        <v>17.58487995</v>
      </c>
      <c r="AG54" s="244">
        <f t="shared" si="861"/>
        <v>30.83163974</v>
      </c>
      <c r="AH54" s="236"/>
      <c r="AI54" s="238">
        <v>8.0</v>
      </c>
      <c r="AJ54" s="239" t="s">
        <v>157</v>
      </c>
      <c r="AK54" s="240" t="s">
        <v>132</v>
      </c>
      <c r="AL54" s="240" t="s">
        <v>150</v>
      </c>
      <c r="AM54" s="241">
        <f t="shared" si="862"/>
        <v>12634</v>
      </c>
      <c r="AN54" s="241">
        <f t="shared" si="863"/>
        <v>2557.255569</v>
      </c>
      <c r="AO54" s="241">
        <f t="shared" si="864"/>
        <v>32.30836686</v>
      </c>
      <c r="AP54" s="242"/>
      <c r="AQ54" s="241">
        <f t="shared" si="865"/>
        <v>0</v>
      </c>
      <c r="AR54" s="242"/>
      <c r="AS54" s="241">
        <f t="shared" ref="AS54:AT54" si="1082">AS155+AS256+AS357+AS458</f>
        <v>0</v>
      </c>
      <c r="AT54" s="241">
        <f t="shared" si="1082"/>
        <v>0</v>
      </c>
      <c r="AU54" s="241">
        <f t="shared" si="867"/>
        <v>32.30836686</v>
      </c>
      <c r="AV54" s="242">
        <v>0.36319999999999997</v>
      </c>
      <c r="AW54" s="243">
        <f t="shared" si="868"/>
        <v>11.73439884</v>
      </c>
      <c r="AX54" s="244">
        <f t="shared" si="869"/>
        <v>20.57396801</v>
      </c>
      <c r="AY54" s="236"/>
      <c r="AZ54" s="238">
        <v>8.0</v>
      </c>
      <c r="BA54" s="239" t="s">
        <v>157</v>
      </c>
      <c r="BB54" s="240" t="s">
        <v>132</v>
      </c>
      <c r="BC54" s="240" t="s">
        <v>150</v>
      </c>
      <c r="BD54" s="241">
        <f t="shared" si="870"/>
        <v>4659</v>
      </c>
      <c r="BE54" s="241">
        <f t="shared" si="871"/>
        <v>2557.255569</v>
      </c>
      <c r="BF54" s="241">
        <f t="shared" si="872"/>
        <v>11.9142537</v>
      </c>
      <c r="BG54" s="242"/>
      <c r="BH54" s="241">
        <f t="shared" si="873"/>
        <v>0</v>
      </c>
      <c r="BI54" s="242"/>
      <c r="BJ54" s="241">
        <f t="shared" ref="BJ54:BK54" si="1083">BJ155+BJ256+BJ357+BJ458</f>
        <v>0</v>
      </c>
      <c r="BK54" s="241">
        <f t="shared" si="1083"/>
        <v>0</v>
      </c>
      <c r="BL54" s="241">
        <f t="shared" si="875"/>
        <v>11.9142537</v>
      </c>
      <c r="BM54" s="242">
        <v>0.36319999999999997</v>
      </c>
      <c r="BN54" s="243">
        <f t="shared" si="876"/>
        <v>4.327256942</v>
      </c>
      <c r="BO54" s="244">
        <f t="shared" si="877"/>
        <v>7.586996753</v>
      </c>
      <c r="BP54" s="236"/>
      <c r="BQ54" s="238">
        <v>8.0</v>
      </c>
      <c r="BR54" s="239" t="s">
        <v>157</v>
      </c>
      <c r="BS54" s="240" t="s">
        <v>132</v>
      </c>
      <c r="BT54" s="240" t="s">
        <v>150</v>
      </c>
      <c r="BU54" s="241">
        <f t="shared" si="878"/>
        <v>2258</v>
      </c>
      <c r="BV54" s="241">
        <f t="shared" si="879"/>
        <v>2557.255569</v>
      </c>
      <c r="BW54" s="241">
        <f t="shared" si="880"/>
        <v>5.774283074</v>
      </c>
      <c r="BX54" s="242"/>
      <c r="BY54" s="241">
        <f t="shared" si="881"/>
        <v>0</v>
      </c>
      <c r="BZ54" s="242"/>
      <c r="CA54" s="241">
        <f t="shared" ref="CA54:CB54" si="1084">CA155+CA256+CA357+CA458</f>
        <v>0</v>
      </c>
      <c r="CB54" s="241">
        <f t="shared" si="1084"/>
        <v>0</v>
      </c>
      <c r="CC54" s="241">
        <f t="shared" si="883"/>
        <v>5.774283074</v>
      </c>
      <c r="CD54" s="242">
        <v>0.36319999999999997</v>
      </c>
      <c r="CE54" s="243">
        <f t="shared" si="884"/>
        <v>2.097219613</v>
      </c>
      <c r="CF54" s="244">
        <f t="shared" si="885"/>
        <v>3.677063462</v>
      </c>
      <c r="CG54" s="236"/>
      <c r="CH54" s="238">
        <v>8.0</v>
      </c>
      <c r="CI54" s="239" t="s">
        <v>157</v>
      </c>
      <c r="CJ54" s="240" t="s">
        <v>132</v>
      </c>
      <c r="CK54" s="240" t="s">
        <v>150</v>
      </c>
      <c r="CL54" s="241">
        <f t="shared" si="886"/>
        <v>1369</v>
      </c>
      <c r="CM54" s="241">
        <f t="shared" si="887"/>
        <v>2557.255569</v>
      </c>
      <c r="CN54" s="241">
        <f t="shared" si="888"/>
        <v>3.500882874</v>
      </c>
      <c r="CO54" s="242"/>
      <c r="CP54" s="241">
        <f t="shared" si="889"/>
        <v>0</v>
      </c>
      <c r="CQ54" s="242"/>
      <c r="CR54" s="241">
        <f t="shared" ref="CR54:CS54" si="1085">CR155+CR256+CR357+CR458</f>
        <v>0</v>
      </c>
      <c r="CS54" s="241">
        <f t="shared" si="1085"/>
        <v>0</v>
      </c>
      <c r="CT54" s="241">
        <f t="shared" si="891"/>
        <v>3.500882874</v>
      </c>
      <c r="CU54" s="242">
        <v>0.36319999999999997</v>
      </c>
      <c r="CV54" s="243">
        <f t="shared" si="892"/>
        <v>1.27152066</v>
      </c>
      <c r="CW54" s="244">
        <f t="shared" si="893"/>
        <v>2.229362214</v>
      </c>
      <c r="CX54" s="236"/>
      <c r="CY54" s="238">
        <v>8.0</v>
      </c>
      <c r="CZ54" s="239" t="s">
        <v>157</v>
      </c>
      <c r="DA54" s="240" t="s">
        <v>132</v>
      </c>
      <c r="DB54" s="240" t="s">
        <v>150</v>
      </c>
      <c r="DC54" s="241">
        <f t="shared" si="894"/>
        <v>3325</v>
      </c>
      <c r="DD54" s="241">
        <f t="shared" si="895"/>
        <v>2557.255569</v>
      </c>
      <c r="DE54" s="241">
        <f t="shared" si="896"/>
        <v>8.502874766</v>
      </c>
      <c r="DF54" s="242"/>
      <c r="DG54" s="241">
        <f t="shared" si="897"/>
        <v>0</v>
      </c>
      <c r="DH54" s="242"/>
      <c r="DI54" s="241">
        <f t="shared" ref="DI54:DJ54" si="1086">DI155+DI256+DI357+DI458</f>
        <v>0</v>
      </c>
      <c r="DJ54" s="241">
        <f t="shared" si="1086"/>
        <v>0</v>
      </c>
      <c r="DK54" s="241">
        <f t="shared" si="899"/>
        <v>8.502874766</v>
      </c>
      <c r="DL54" s="242">
        <v>0.36319999999999997</v>
      </c>
      <c r="DM54" s="243">
        <f t="shared" si="900"/>
        <v>3.088244115</v>
      </c>
      <c r="DN54" s="244">
        <f t="shared" si="901"/>
        <v>5.414630651</v>
      </c>
      <c r="DO54" s="236"/>
      <c r="DP54" s="238">
        <v>8.0</v>
      </c>
      <c r="DQ54" s="239" t="s">
        <v>157</v>
      </c>
      <c r="DR54" s="240" t="s">
        <v>132</v>
      </c>
      <c r="DS54" s="240" t="s">
        <v>150</v>
      </c>
      <c r="DT54" s="241">
        <f t="shared" si="902"/>
        <v>1733</v>
      </c>
      <c r="DU54" s="241">
        <f t="shared" si="903"/>
        <v>2557.255569</v>
      </c>
      <c r="DV54" s="241">
        <f t="shared" si="904"/>
        <v>4.431723901</v>
      </c>
      <c r="DW54" s="242"/>
      <c r="DX54" s="241">
        <f t="shared" si="905"/>
        <v>0</v>
      </c>
      <c r="DY54" s="242"/>
      <c r="DZ54" s="241">
        <f t="shared" ref="DZ54:EA54" si="1087">DZ155+DZ256+DZ357+DZ458</f>
        <v>0</v>
      </c>
      <c r="EA54" s="241">
        <f t="shared" si="1087"/>
        <v>0</v>
      </c>
      <c r="EB54" s="241">
        <f t="shared" si="907"/>
        <v>4.431723901</v>
      </c>
      <c r="EC54" s="242">
        <v>0.36319999999999997</v>
      </c>
      <c r="ED54" s="243">
        <f t="shared" si="908"/>
        <v>1.609602121</v>
      </c>
      <c r="EE54" s="244">
        <f t="shared" si="909"/>
        <v>2.82212178</v>
      </c>
      <c r="EF54" s="236"/>
      <c r="EG54" s="238">
        <v>8.0</v>
      </c>
      <c r="EH54" s="239" t="s">
        <v>157</v>
      </c>
      <c r="EI54" s="240" t="s">
        <v>132</v>
      </c>
      <c r="EJ54" s="240" t="s">
        <v>150</v>
      </c>
      <c r="EK54" s="241">
        <f t="shared" si="910"/>
        <v>2768</v>
      </c>
      <c r="EL54" s="241">
        <f t="shared" si="911"/>
        <v>2557.255569</v>
      </c>
      <c r="EM54" s="241">
        <f t="shared" si="912"/>
        <v>7.078483414</v>
      </c>
      <c r="EN54" s="242"/>
      <c r="EO54" s="241">
        <f t="shared" si="913"/>
        <v>0</v>
      </c>
      <c r="EP54" s="242"/>
      <c r="EQ54" s="241">
        <f t="shared" ref="EQ54:ER54" si="1088">EQ155+EQ256+EQ357+EQ458</f>
        <v>0</v>
      </c>
      <c r="ER54" s="241">
        <f t="shared" si="1088"/>
        <v>0</v>
      </c>
      <c r="ES54" s="241">
        <f t="shared" si="915"/>
        <v>7.078483414</v>
      </c>
      <c r="ET54" s="242">
        <v>0.36319999999999997</v>
      </c>
      <c r="EU54" s="243">
        <f t="shared" si="916"/>
        <v>2.570905176</v>
      </c>
      <c r="EV54" s="244">
        <f t="shared" si="917"/>
        <v>4.507578238</v>
      </c>
      <c r="EW54" s="236"/>
      <c r="EX54" s="238">
        <v>8.0</v>
      </c>
      <c r="EY54" s="239" t="s">
        <v>157</v>
      </c>
      <c r="EZ54" s="240" t="s">
        <v>132</v>
      </c>
      <c r="FA54" s="240" t="s">
        <v>150</v>
      </c>
      <c r="FB54" s="241">
        <f t="shared" si="918"/>
        <v>3976</v>
      </c>
      <c r="FC54" s="241">
        <f t="shared" si="919"/>
        <v>2557.255569</v>
      </c>
      <c r="FD54" s="241">
        <f t="shared" si="920"/>
        <v>10.16764814</v>
      </c>
      <c r="FE54" s="242"/>
      <c r="FF54" s="241">
        <f t="shared" si="921"/>
        <v>0</v>
      </c>
      <c r="FG54" s="242"/>
      <c r="FH54" s="241">
        <f t="shared" ref="FH54:FI54" si="1089">FH155+FH256+FH357+FH458</f>
        <v>0</v>
      </c>
      <c r="FI54" s="241">
        <f t="shared" si="1089"/>
        <v>0</v>
      </c>
      <c r="FJ54" s="241">
        <f t="shared" si="923"/>
        <v>10.16764814</v>
      </c>
      <c r="FK54" s="242">
        <v>0.36319999999999997</v>
      </c>
      <c r="FL54" s="243">
        <f t="shared" si="924"/>
        <v>3.692889805</v>
      </c>
      <c r="FM54" s="244">
        <f t="shared" si="925"/>
        <v>6.474758337</v>
      </c>
      <c r="FN54" s="236"/>
      <c r="FO54" s="238">
        <v>8.0</v>
      </c>
      <c r="FP54" s="239" t="s">
        <v>157</v>
      </c>
      <c r="FQ54" s="240" t="s">
        <v>132</v>
      </c>
      <c r="FR54" s="240" t="s">
        <v>150</v>
      </c>
      <c r="FS54" s="241">
        <f t="shared" si="926"/>
        <v>729</v>
      </c>
      <c r="FT54" s="241">
        <f t="shared" si="927"/>
        <v>2557.255569</v>
      </c>
      <c r="FU54" s="241">
        <f t="shared" si="928"/>
        <v>1.86423931</v>
      </c>
      <c r="FV54" s="242"/>
      <c r="FW54" s="241">
        <f t="shared" si="929"/>
        <v>0</v>
      </c>
      <c r="FX54" s="242"/>
      <c r="FY54" s="241">
        <f t="shared" ref="FY54:FZ54" si="1090">FY155+FY256+FY357+FY458</f>
        <v>0</v>
      </c>
      <c r="FZ54" s="241">
        <f t="shared" si="1090"/>
        <v>0</v>
      </c>
      <c r="GA54" s="241">
        <f t="shared" si="931"/>
        <v>1.86423931</v>
      </c>
      <c r="GB54" s="242">
        <v>0.36319999999999997</v>
      </c>
      <c r="GC54" s="243">
        <f t="shared" si="932"/>
        <v>0.6770917173</v>
      </c>
      <c r="GD54" s="244">
        <f t="shared" si="933"/>
        <v>1.187147592</v>
      </c>
      <c r="GE54" s="236"/>
      <c r="GF54" s="238">
        <v>8.0</v>
      </c>
      <c r="GG54" s="239" t="s">
        <v>157</v>
      </c>
      <c r="GH54" s="240" t="s">
        <v>132</v>
      </c>
      <c r="GI54" s="240" t="s">
        <v>150</v>
      </c>
      <c r="GJ54" s="241">
        <f t="shared" si="934"/>
        <v>2283</v>
      </c>
      <c r="GK54" s="241">
        <f t="shared" si="935"/>
        <v>2557.255569</v>
      </c>
      <c r="GL54" s="241">
        <f t="shared" si="936"/>
        <v>5.838214464</v>
      </c>
      <c r="GM54" s="242"/>
      <c r="GN54" s="241">
        <f t="shared" si="937"/>
        <v>0</v>
      </c>
      <c r="GO54" s="242"/>
      <c r="GP54" s="241">
        <f t="shared" ref="GP54:GQ54" si="1091">GP155+GP256+GP357+GP458</f>
        <v>0</v>
      </c>
      <c r="GQ54" s="241">
        <f t="shared" si="1091"/>
        <v>0</v>
      </c>
      <c r="GR54" s="241">
        <f t="shared" si="939"/>
        <v>5.838214464</v>
      </c>
      <c r="GS54" s="242">
        <v>0.36319999999999997</v>
      </c>
      <c r="GT54" s="243">
        <f t="shared" si="940"/>
        <v>2.120439493</v>
      </c>
      <c r="GU54" s="244">
        <f t="shared" si="941"/>
        <v>3.71777497</v>
      </c>
      <c r="GV54" s="236"/>
      <c r="GW54" s="238">
        <v>8.0</v>
      </c>
      <c r="GX54" s="239" t="s">
        <v>157</v>
      </c>
      <c r="GY54" s="240" t="s">
        <v>132</v>
      </c>
      <c r="GZ54" s="240" t="s">
        <v>150</v>
      </c>
      <c r="HA54" s="241">
        <f t="shared" si="942"/>
        <v>2317</v>
      </c>
      <c r="HB54" s="241">
        <f t="shared" si="943"/>
        <v>2557.255569</v>
      </c>
      <c r="HC54" s="241">
        <f t="shared" si="944"/>
        <v>5.925161153</v>
      </c>
      <c r="HD54" s="242"/>
      <c r="HE54" s="241">
        <f t="shared" si="945"/>
        <v>0</v>
      </c>
      <c r="HF54" s="242"/>
      <c r="HG54" s="241">
        <f t="shared" ref="HG54:HH54" si="1092">HG155+HG256+HG357+HG458</f>
        <v>0</v>
      </c>
      <c r="HH54" s="241">
        <f t="shared" si="1092"/>
        <v>0</v>
      </c>
      <c r="HI54" s="241">
        <f t="shared" si="947"/>
        <v>5.925161153</v>
      </c>
      <c r="HJ54" s="242">
        <v>0.36319999999999997</v>
      </c>
      <c r="HK54" s="243">
        <f t="shared" si="948"/>
        <v>2.152018531</v>
      </c>
      <c r="HL54" s="244">
        <f t="shared" si="949"/>
        <v>3.773142622</v>
      </c>
      <c r="HM54" s="236"/>
      <c r="HN54" s="238">
        <v>8.0</v>
      </c>
      <c r="HO54" s="239" t="s">
        <v>157</v>
      </c>
      <c r="HP54" s="240" t="s">
        <v>132</v>
      </c>
      <c r="HQ54" s="240" t="s">
        <v>150</v>
      </c>
      <c r="HR54" s="241">
        <f t="shared" si="950"/>
        <v>2426</v>
      </c>
      <c r="HS54" s="241">
        <f t="shared" si="951"/>
        <v>2557.255569</v>
      </c>
      <c r="HT54" s="241">
        <f t="shared" si="952"/>
        <v>6.20390201</v>
      </c>
      <c r="HU54" s="242"/>
      <c r="HV54" s="241">
        <f t="shared" si="953"/>
        <v>0</v>
      </c>
      <c r="HW54" s="242"/>
      <c r="HX54" s="241">
        <f t="shared" ref="HX54:HY54" si="1093">HX155+HX256+HX357+HX458</f>
        <v>0</v>
      </c>
      <c r="HY54" s="241">
        <f t="shared" si="1093"/>
        <v>0</v>
      </c>
      <c r="HZ54" s="241">
        <f t="shared" si="955"/>
        <v>6.20390201</v>
      </c>
      <c r="IA54" s="242">
        <v>0.36319999999999997</v>
      </c>
      <c r="IB54" s="243">
        <f t="shared" si="956"/>
        <v>2.25325721</v>
      </c>
      <c r="IC54" s="244">
        <f t="shared" si="957"/>
        <v>3.9506448</v>
      </c>
      <c r="ID54" s="236"/>
      <c r="IE54" s="238">
        <v>8.0</v>
      </c>
      <c r="IF54" s="239" t="s">
        <v>157</v>
      </c>
      <c r="IG54" s="240" t="s">
        <v>132</v>
      </c>
      <c r="IH54" s="240" t="s">
        <v>150</v>
      </c>
      <c r="II54" s="241">
        <f t="shared" si="958"/>
        <v>960</v>
      </c>
      <c r="IJ54" s="241">
        <f t="shared" si="959"/>
        <v>2557.255569</v>
      </c>
      <c r="IK54" s="241">
        <f t="shared" si="960"/>
        <v>2.454965346</v>
      </c>
      <c r="IL54" s="242"/>
      <c r="IM54" s="241">
        <f t="shared" si="961"/>
        <v>0</v>
      </c>
      <c r="IN54" s="242"/>
      <c r="IO54" s="241">
        <f t="shared" ref="IO54:IP54" si="1094">IO155+IO256+IO357+IO458</f>
        <v>0</v>
      </c>
      <c r="IP54" s="241">
        <f t="shared" si="1094"/>
        <v>0</v>
      </c>
      <c r="IQ54" s="241">
        <f t="shared" si="963"/>
        <v>2.454965346</v>
      </c>
      <c r="IR54" s="242">
        <v>0.36319999999999997</v>
      </c>
      <c r="IS54" s="243">
        <f t="shared" si="964"/>
        <v>0.8916434137</v>
      </c>
      <c r="IT54" s="244">
        <f t="shared" si="965"/>
        <v>1.563321932</v>
      </c>
      <c r="IU54" s="236"/>
      <c r="IV54" s="238">
        <v>8.0</v>
      </c>
      <c r="IW54" s="239" t="s">
        <v>157</v>
      </c>
      <c r="IX54" s="240" t="s">
        <v>132</v>
      </c>
      <c r="IY54" s="240" t="s">
        <v>150</v>
      </c>
      <c r="IZ54" s="241">
        <f t="shared" si="966"/>
        <v>2103</v>
      </c>
      <c r="JA54" s="241">
        <f t="shared" si="967"/>
        <v>2557.255569</v>
      </c>
      <c r="JB54" s="241">
        <f t="shared" si="968"/>
        <v>5.377908461</v>
      </c>
      <c r="JC54" s="242"/>
      <c r="JD54" s="241">
        <f t="shared" si="969"/>
        <v>0</v>
      </c>
      <c r="JE54" s="242"/>
      <c r="JF54" s="241">
        <f t="shared" ref="JF54:JG54" si="1095">JF155+JF256+JF357+JF458</f>
        <v>0</v>
      </c>
      <c r="JG54" s="241">
        <f t="shared" si="1095"/>
        <v>0</v>
      </c>
      <c r="JH54" s="241">
        <f t="shared" si="971"/>
        <v>5.377908461</v>
      </c>
      <c r="JI54" s="242">
        <v>0.36319999999999997</v>
      </c>
      <c r="JJ54" s="243">
        <f t="shared" si="972"/>
        <v>1.953256353</v>
      </c>
      <c r="JK54" s="244">
        <f t="shared" si="973"/>
        <v>3.424652108</v>
      </c>
      <c r="JL54" s="236"/>
      <c r="JM54" s="238">
        <v>8.0</v>
      </c>
      <c r="JN54" s="239" t="s">
        <v>157</v>
      </c>
      <c r="JO54" s="240" t="s">
        <v>132</v>
      </c>
      <c r="JP54" s="240" t="s">
        <v>150</v>
      </c>
      <c r="JQ54" s="241">
        <f t="shared" si="974"/>
        <v>2300</v>
      </c>
      <c r="JR54" s="241">
        <f t="shared" si="975"/>
        <v>2557.255569</v>
      </c>
      <c r="JS54" s="241">
        <f t="shared" si="976"/>
        <v>5.881687808</v>
      </c>
      <c r="JT54" s="242"/>
      <c r="JU54" s="241">
        <f t="shared" si="977"/>
        <v>0</v>
      </c>
      <c r="JV54" s="242"/>
      <c r="JW54" s="241">
        <f t="shared" ref="JW54:JX54" si="1096">JW155+JW256+JW357+JW458</f>
        <v>0</v>
      </c>
      <c r="JX54" s="241">
        <f t="shared" si="1096"/>
        <v>0</v>
      </c>
      <c r="JY54" s="241">
        <f t="shared" si="979"/>
        <v>5.881687808</v>
      </c>
      <c r="JZ54" s="242">
        <v>0.36319999999999997</v>
      </c>
      <c r="KA54" s="243">
        <f t="shared" si="980"/>
        <v>2.136229012</v>
      </c>
      <c r="KB54" s="244">
        <f t="shared" si="981"/>
        <v>3.745458796</v>
      </c>
      <c r="KC54" s="236"/>
      <c r="KD54" s="238">
        <v>8.0</v>
      </c>
      <c r="KE54" s="239" t="s">
        <v>157</v>
      </c>
      <c r="KF54" s="240" t="s">
        <v>132</v>
      </c>
      <c r="KG54" s="240" t="s">
        <v>150</v>
      </c>
      <c r="KH54" s="241">
        <f t="shared" si="982"/>
        <v>0</v>
      </c>
      <c r="KI54" s="241" t="str">
        <f t="shared" si="983"/>
        <v>#DIV/0!</v>
      </c>
      <c r="KJ54" s="241">
        <f t="shared" si="984"/>
        <v>0</v>
      </c>
      <c r="KK54" s="242"/>
      <c r="KL54" s="241">
        <f t="shared" si="985"/>
        <v>0</v>
      </c>
      <c r="KM54" s="242"/>
      <c r="KN54" s="241">
        <f t="shared" ref="KN54:KO54" si="1097">KN155+KN256+KN357+KN458</f>
        <v>0</v>
      </c>
      <c r="KO54" s="241">
        <f t="shared" si="1097"/>
        <v>0</v>
      </c>
      <c r="KP54" s="241">
        <f t="shared" si="987"/>
        <v>0</v>
      </c>
      <c r="KQ54" s="242">
        <v>0.36319999999999997</v>
      </c>
      <c r="KR54" s="243">
        <f t="shared" si="988"/>
        <v>0</v>
      </c>
      <c r="KS54" s="244">
        <f t="shared" si="989"/>
        <v>0</v>
      </c>
      <c r="KT54" s="236"/>
      <c r="KU54" s="237"/>
    </row>
    <row r="55" ht="15.75" customHeight="1">
      <c r="A55" s="238">
        <v>9.0</v>
      </c>
      <c r="B55" s="239" t="s">
        <v>158</v>
      </c>
      <c r="C55" s="240" t="s">
        <v>132</v>
      </c>
      <c r="D55" s="240" t="s">
        <v>150</v>
      </c>
      <c r="E55" s="241">
        <f t="shared" si="846"/>
        <v>8173</v>
      </c>
      <c r="F55" s="241">
        <f t="shared" si="847"/>
        <v>2471.093451</v>
      </c>
      <c r="G55" s="241">
        <f t="shared" si="848"/>
        <v>20.19624677</v>
      </c>
      <c r="H55" s="242"/>
      <c r="I55" s="241">
        <f t="shared" si="849"/>
        <v>0</v>
      </c>
      <c r="J55" s="242"/>
      <c r="K55" s="241">
        <f t="shared" ref="K55:L55" si="1098">K156+K257+K358+K459</f>
        <v>0</v>
      </c>
      <c r="L55" s="241">
        <f t="shared" si="1098"/>
        <v>0</v>
      </c>
      <c r="M55" s="241">
        <f t="shared" si="851"/>
        <v>20.19624677</v>
      </c>
      <c r="N55" s="242">
        <v>0.36319999999999997</v>
      </c>
      <c r="O55" s="243">
        <f t="shared" si="852"/>
        <v>7.335276827</v>
      </c>
      <c r="P55" s="244">
        <f t="shared" si="853"/>
        <v>12.86096994</v>
      </c>
      <c r="Q55" s="236"/>
      <c r="R55" s="238">
        <v>9.0</v>
      </c>
      <c r="S55" s="239" t="s">
        <v>158</v>
      </c>
      <c r="T55" s="240" t="s">
        <v>132</v>
      </c>
      <c r="U55" s="240" t="s">
        <v>150</v>
      </c>
      <c r="V55" s="241">
        <f t="shared" si="854"/>
        <v>5183</v>
      </c>
      <c r="W55" s="241">
        <f t="shared" si="855"/>
        <v>2471.093451</v>
      </c>
      <c r="X55" s="241">
        <f t="shared" si="856"/>
        <v>12.80767735</v>
      </c>
      <c r="Y55" s="242"/>
      <c r="Z55" s="241">
        <f t="shared" si="857"/>
        <v>0</v>
      </c>
      <c r="AA55" s="242"/>
      <c r="AB55" s="241">
        <f t="shared" ref="AB55:AC55" si="1099">AB156+AB257+AB358+AB459</f>
        <v>0</v>
      </c>
      <c r="AC55" s="241">
        <f t="shared" si="1099"/>
        <v>0</v>
      </c>
      <c r="AD55" s="241">
        <f t="shared" si="859"/>
        <v>12.80767735</v>
      </c>
      <c r="AE55" s="242">
        <v>0.36319999999999997</v>
      </c>
      <c r="AF55" s="243">
        <f t="shared" si="860"/>
        <v>4.651748415</v>
      </c>
      <c r="AG55" s="244">
        <f t="shared" si="861"/>
        <v>8.155928939</v>
      </c>
      <c r="AH55" s="236"/>
      <c r="AI55" s="238">
        <v>9.0</v>
      </c>
      <c r="AJ55" s="239" t="s">
        <v>158</v>
      </c>
      <c r="AK55" s="240" t="s">
        <v>132</v>
      </c>
      <c r="AL55" s="240" t="s">
        <v>150</v>
      </c>
      <c r="AM55" s="241">
        <f t="shared" si="862"/>
        <v>2526</v>
      </c>
      <c r="AN55" s="241">
        <f t="shared" si="863"/>
        <v>2471.093451</v>
      </c>
      <c r="AO55" s="241">
        <f t="shared" si="864"/>
        <v>6.241982056</v>
      </c>
      <c r="AP55" s="242"/>
      <c r="AQ55" s="241">
        <f t="shared" si="865"/>
        <v>0</v>
      </c>
      <c r="AR55" s="242"/>
      <c r="AS55" s="241">
        <f t="shared" ref="AS55:AT55" si="1100">AS156+AS257+AS358+AS459</f>
        <v>0</v>
      </c>
      <c r="AT55" s="241">
        <f t="shared" si="1100"/>
        <v>0</v>
      </c>
      <c r="AU55" s="241">
        <f t="shared" si="867"/>
        <v>6.241982056</v>
      </c>
      <c r="AV55" s="242">
        <v>0.36319999999999997</v>
      </c>
      <c r="AW55" s="243">
        <f t="shared" si="868"/>
        <v>2.267087883</v>
      </c>
      <c r="AX55" s="244">
        <f t="shared" si="869"/>
        <v>3.974894173</v>
      </c>
      <c r="AY55" s="236"/>
      <c r="AZ55" s="238">
        <v>9.0</v>
      </c>
      <c r="BA55" s="239" t="s">
        <v>158</v>
      </c>
      <c r="BB55" s="240" t="s">
        <v>132</v>
      </c>
      <c r="BC55" s="240" t="s">
        <v>150</v>
      </c>
      <c r="BD55" s="241">
        <f t="shared" si="870"/>
        <v>1622</v>
      </c>
      <c r="BE55" s="241">
        <f t="shared" si="871"/>
        <v>2471.093451</v>
      </c>
      <c r="BF55" s="241">
        <f t="shared" si="872"/>
        <v>4.008113577</v>
      </c>
      <c r="BG55" s="242"/>
      <c r="BH55" s="241">
        <f t="shared" si="873"/>
        <v>0</v>
      </c>
      <c r="BI55" s="242"/>
      <c r="BJ55" s="241">
        <f t="shared" ref="BJ55:BK55" si="1101">BJ156+BJ257+BJ358+BJ459</f>
        <v>0</v>
      </c>
      <c r="BK55" s="241">
        <f t="shared" si="1101"/>
        <v>0</v>
      </c>
      <c r="BL55" s="241">
        <f t="shared" si="875"/>
        <v>4.008113577</v>
      </c>
      <c r="BM55" s="242">
        <v>0.36319999999999997</v>
      </c>
      <c r="BN55" s="243">
        <f t="shared" si="876"/>
        <v>1.455746851</v>
      </c>
      <c r="BO55" s="244">
        <f t="shared" si="877"/>
        <v>2.552366726</v>
      </c>
      <c r="BP55" s="236"/>
      <c r="BQ55" s="238">
        <v>9.0</v>
      </c>
      <c r="BR55" s="239" t="s">
        <v>158</v>
      </c>
      <c r="BS55" s="240" t="s">
        <v>132</v>
      </c>
      <c r="BT55" s="240" t="s">
        <v>150</v>
      </c>
      <c r="BU55" s="241">
        <f t="shared" si="878"/>
        <v>863</v>
      </c>
      <c r="BV55" s="241">
        <f t="shared" si="879"/>
        <v>2471.093451</v>
      </c>
      <c r="BW55" s="241">
        <f t="shared" si="880"/>
        <v>2.132553648</v>
      </c>
      <c r="BX55" s="242"/>
      <c r="BY55" s="241">
        <f t="shared" si="881"/>
        <v>0</v>
      </c>
      <c r="BZ55" s="242"/>
      <c r="CA55" s="241">
        <f t="shared" ref="CA55:CB55" si="1102">CA156+CA257+CA358+CA459</f>
        <v>0</v>
      </c>
      <c r="CB55" s="241">
        <f t="shared" si="1102"/>
        <v>0</v>
      </c>
      <c r="CC55" s="241">
        <f t="shared" si="883"/>
        <v>2.132553648</v>
      </c>
      <c r="CD55" s="242">
        <v>0.36319999999999997</v>
      </c>
      <c r="CE55" s="243">
        <f t="shared" si="884"/>
        <v>0.7745434849</v>
      </c>
      <c r="CF55" s="244">
        <f t="shared" si="885"/>
        <v>1.358010163</v>
      </c>
      <c r="CG55" s="236"/>
      <c r="CH55" s="238">
        <v>9.0</v>
      </c>
      <c r="CI55" s="239" t="s">
        <v>158</v>
      </c>
      <c r="CJ55" s="240" t="s">
        <v>132</v>
      </c>
      <c r="CK55" s="240" t="s">
        <v>150</v>
      </c>
      <c r="CL55" s="241">
        <f t="shared" si="886"/>
        <v>501</v>
      </c>
      <c r="CM55" s="241">
        <f t="shared" si="887"/>
        <v>2471.093451</v>
      </c>
      <c r="CN55" s="241">
        <f t="shared" si="888"/>
        <v>1.238017819</v>
      </c>
      <c r="CO55" s="242"/>
      <c r="CP55" s="241">
        <f t="shared" si="889"/>
        <v>0</v>
      </c>
      <c r="CQ55" s="242"/>
      <c r="CR55" s="241">
        <f t="shared" ref="CR55:CS55" si="1103">CR156+CR257+CR358+CR459</f>
        <v>0</v>
      </c>
      <c r="CS55" s="241">
        <f t="shared" si="1103"/>
        <v>0</v>
      </c>
      <c r="CT55" s="241">
        <f t="shared" si="891"/>
        <v>1.238017819</v>
      </c>
      <c r="CU55" s="242">
        <v>0.36319999999999997</v>
      </c>
      <c r="CV55" s="243">
        <f t="shared" si="892"/>
        <v>0.4496480718</v>
      </c>
      <c r="CW55" s="244">
        <f t="shared" si="893"/>
        <v>0.788369747</v>
      </c>
      <c r="CX55" s="236"/>
      <c r="CY55" s="238">
        <v>9.0</v>
      </c>
      <c r="CZ55" s="239" t="s">
        <v>158</v>
      </c>
      <c r="DA55" s="240" t="s">
        <v>132</v>
      </c>
      <c r="DB55" s="240" t="s">
        <v>150</v>
      </c>
      <c r="DC55" s="241">
        <f t="shared" si="894"/>
        <v>836</v>
      </c>
      <c r="DD55" s="241">
        <f t="shared" si="895"/>
        <v>2471.093451</v>
      </c>
      <c r="DE55" s="241">
        <f t="shared" si="896"/>
        <v>2.065834125</v>
      </c>
      <c r="DF55" s="242"/>
      <c r="DG55" s="241">
        <f t="shared" si="897"/>
        <v>0</v>
      </c>
      <c r="DH55" s="242"/>
      <c r="DI55" s="241">
        <f t="shared" ref="DI55:DJ55" si="1104">DI156+DI257+DI358+DI459</f>
        <v>0</v>
      </c>
      <c r="DJ55" s="241">
        <f t="shared" si="1104"/>
        <v>0</v>
      </c>
      <c r="DK55" s="241">
        <f t="shared" si="899"/>
        <v>2.065834125</v>
      </c>
      <c r="DL55" s="242">
        <v>0.36319999999999997</v>
      </c>
      <c r="DM55" s="243">
        <f t="shared" si="900"/>
        <v>0.7503109541</v>
      </c>
      <c r="DN55" s="244">
        <f t="shared" si="901"/>
        <v>1.315523171</v>
      </c>
      <c r="DO55" s="236"/>
      <c r="DP55" s="238">
        <v>9.0</v>
      </c>
      <c r="DQ55" s="239" t="s">
        <v>158</v>
      </c>
      <c r="DR55" s="240" t="s">
        <v>132</v>
      </c>
      <c r="DS55" s="240" t="s">
        <v>150</v>
      </c>
      <c r="DT55" s="241">
        <f t="shared" si="902"/>
        <v>1035</v>
      </c>
      <c r="DU55" s="241">
        <f t="shared" si="903"/>
        <v>2471.093451</v>
      </c>
      <c r="DV55" s="241">
        <f t="shared" si="904"/>
        <v>2.557581721</v>
      </c>
      <c r="DW55" s="242"/>
      <c r="DX55" s="241">
        <f t="shared" si="905"/>
        <v>0</v>
      </c>
      <c r="DY55" s="242"/>
      <c r="DZ55" s="241">
        <f t="shared" ref="DZ55:EA55" si="1105">DZ156+DZ257+DZ358+DZ459</f>
        <v>0</v>
      </c>
      <c r="EA55" s="241">
        <f t="shared" si="1105"/>
        <v>0</v>
      </c>
      <c r="EB55" s="241">
        <f t="shared" si="907"/>
        <v>2.557581721</v>
      </c>
      <c r="EC55" s="242">
        <v>0.36319999999999997</v>
      </c>
      <c r="ED55" s="243">
        <f t="shared" si="908"/>
        <v>0.9289136812</v>
      </c>
      <c r="EE55" s="244">
        <f t="shared" si="909"/>
        <v>1.62866804</v>
      </c>
      <c r="EF55" s="236"/>
      <c r="EG55" s="238">
        <v>9.0</v>
      </c>
      <c r="EH55" s="239" t="s">
        <v>158</v>
      </c>
      <c r="EI55" s="240" t="s">
        <v>132</v>
      </c>
      <c r="EJ55" s="240" t="s">
        <v>150</v>
      </c>
      <c r="EK55" s="241">
        <f t="shared" si="910"/>
        <v>513</v>
      </c>
      <c r="EL55" s="241">
        <f t="shared" si="911"/>
        <v>2471.093451</v>
      </c>
      <c r="EM55" s="241">
        <f t="shared" si="912"/>
        <v>1.26767094</v>
      </c>
      <c r="EN55" s="242"/>
      <c r="EO55" s="241">
        <f t="shared" si="913"/>
        <v>0</v>
      </c>
      <c r="EP55" s="242"/>
      <c r="EQ55" s="241">
        <f t="shared" ref="EQ55:ER55" si="1106">EQ156+EQ257+EQ358+EQ459</f>
        <v>0</v>
      </c>
      <c r="ER55" s="241">
        <f t="shared" si="1106"/>
        <v>0</v>
      </c>
      <c r="ES55" s="241">
        <f t="shared" si="915"/>
        <v>1.26767094</v>
      </c>
      <c r="ET55" s="242">
        <v>0.36319999999999997</v>
      </c>
      <c r="EU55" s="243">
        <f t="shared" si="916"/>
        <v>0.4604180855</v>
      </c>
      <c r="EV55" s="244">
        <f t="shared" si="917"/>
        <v>0.8072528547</v>
      </c>
      <c r="EW55" s="236"/>
      <c r="EX55" s="238">
        <v>9.0</v>
      </c>
      <c r="EY55" s="239" t="s">
        <v>158</v>
      </c>
      <c r="EZ55" s="240" t="s">
        <v>132</v>
      </c>
      <c r="FA55" s="240" t="s">
        <v>150</v>
      </c>
      <c r="FB55" s="241">
        <f t="shared" si="918"/>
        <v>7437</v>
      </c>
      <c r="FC55" s="241">
        <f t="shared" si="919"/>
        <v>2471.093451</v>
      </c>
      <c r="FD55" s="241">
        <f t="shared" si="920"/>
        <v>18.37752199</v>
      </c>
      <c r="FE55" s="242"/>
      <c r="FF55" s="241">
        <f t="shared" si="921"/>
        <v>0</v>
      </c>
      <c r="FG55" s="242"/>
      <c r="FH55" s="241">
        <f t="shared" ref="FH55:FI55" si="1107">FH156+FH257+FH358+FH459</f>
        <v>0</v>
      </c>
      <c r="FI55" s="241">
        <f t="shared" si="1107"/>
        <v>0</v>
      </c>
      <c r="FJ55" s="241">
        <f t="shared" si="923"/>
        <v>18.37752199</v>
      </c>
      <c r="FK55" s="242">
        <v>0.36319999999999997</v>
      </c>
      <c r="FL55" s="243">
        <f t="shared" si="924"/>
        <v>6.674715988</v>
      </c>
      <c r="FM55" s="244">
        <f t="shared" si="925"/>
        <v>11.702806</v>
      </c>
      <c r="FN55" s="236"/>
      <c r="FO55" s="238">
        <v>9.0</v>
      </c>
      <c r="FP55" s="239" t="s">
        <v>158</v>
      </c>
      <c r="FQ55" s="240" t="s">
        <v>132</v>
      </c>
      <c r="FR55" s="240" t="s">
        <v>150</v>
      </c>
      <c r="FS55" s="241">
        <f t="shared" si="926"/>
        <v>1087</v>
      </c>
      <c r="FT55" s="241">
        <f t="shared" si="927"/>
        <v>2471.093451</v>
      </c>
      <c r="FU55" s="241">
        <f t="shared" si="928"/>
        <v>2.686078581</v>
      </c>
      <c r="FV55" s="242"/>
      <c r="FW55" s="241">
        <f t="shared" si="929"/>
        <v>0</v>
      </c>
      <c r="FX55" s="242"/>
      <c r="FY55" s="241">
        <f t="shared" ref="FY55:FZ55" si="1108">FY156+FY257+FY358+FY459</f>
        <v>0</v>
      </c>
      <c r="FZ55" s="241">
        <f t="shared" si="1108"/>
        <v>0</v>
      </c>
      <c r="GA55" s="241">
        <f t="shared" si="931"/>
        <v>2.686078581</v>
      </c>
      <c r="GB55" s="242">
        <v>0.36319999999999997</v>
      </c>
      <c r="GC55" s="243">
        <f t="shared" si="932"/>
        <v>0.9755837405</v>
      </c>
      <c r="GD55" s="244">
        <f t="shared" si="933"/>
        <v>1.71049484</v>
      </c>
      <c r="GE55" s="236"/>
      <c r="GF55" s="238">
        <v>9.0</v>
      </c>
      <c r="GG55" s="239" t="s">
        <v>158</v>
      </c>
      <c r="GH55" s="240" t="s">
        <v>132</v>
      </c>
      <c r="GI55" s="240" t="s">
        <v>150</v>
      </c>
      <c r="GJ55" s="241">
        <f t="shared" si="934"/>
        <v>1602</v>
      </c>
      <c r="GK55" s="241">
        <f t="shared" si="935"/>
        <v>2471.093451</v>
      </c>
      <c r="GL55" s="241">
        <f t="shared" si="936"/>
        <v>3.958691708</v>
      </c>
      <c r="GM55" s="242"/>
      <c r="GN55" s="241">
        <f t="shared" si="937"/>
        <v>0</v>
      </c>
      <c r="GO55" s="242"/>
      <c r="GP55" s="241">
        <f t="shared" ref="GP55:GQ55" si="1109">GP156+GP257+GP358+GP459</f>
        <v>0</v>
      </c>
      <c r="GQ55" s="241">
        <f t="shared" si="1109"/>
        <v>0</v>
      </c>
      <c r="GR55" s="241">
        <f t="shared" si="939"/>
        <v>3.958691708</v>
      </c>
      <c r="GS55" s="242">
        <v>0.36319999999999997</v>
      </c>
      <c r="GT55" s="243">
        <f t="shared" si="940"/>
        <v>1.437796828</v>
      </c>
      <c r="GU55" s="244">
        <f t="shared" si="941"/>
        <v>2.52089488</v>
      </c>
      <c r="GV55" s="236"/>
      <c r="GW55" s="238">
        <v>9.0</v>
      </c>
      <c r="GX55" s="239" t="s">
        <v>158</v>
      </c>
      <c r="GY55" s="240" t="s">
        <v>132</v>
      </c>
      <c r="GZ55" s="240" t="s">
        <v>150</v>
      </c>
      <c r="HA55" s="241">
        <f t="shared" si="942"/>
        <v>2457</v>
      </c>
      <c r="HB55" s="241">
        <f t="shared" si="943"/>
        <v>2471.093451</v>
      </c>
      <c r="HC55" s="241">
        <f t="shared" si="944"/>
        <v>6.071476608</v>
      </c>
      <c r="HD55" s="242"/>
      <c r="HE55" s="241">
        <f t="shared" si="945"/>
        <v>0</v>
      </c>
      <c r="HF55" s="242"/>
      <c r="HG55" s="241">
        <f t="shared" ref="HG55:HH55" si="1110">HG156+HG257+HG358+HG459</f>
        <v>0</v>
      </c>
      <c r="HH55" s="241">
        <f t="shared" si="1110"/>
        <v>0</v>
      </c>
      <c r="HI55" s="241">
        <f t="shared" si="947"/>
        <v>6.071476608</v>
      </c>
      <c r="HJ55" s="242">
        <v>0.36319999999999997</v>
      </c>
      <c r="HK55" s="243">
        <f t="shared" si="948"/>
        <v>2.205160304</v>
      </c>
      <c r="HL55" s="244">
        <f t="shared" si="949"/>
        <v>3.866316304</v>
      </c>
      <c r="HM55" s="236"/>
      <c r="HN55" s="238">
        <v>9.0</v>
      </c>
      <c r="HO55" s="239" t="s">
        <v>158</v>
      </c>
      <c r="HP55" s="240" t="s">
        <v>132</v>
      </c>
      <c r="HQ55" s="240" t="s">
        <v>150</v>
      </c>
      <c r="HR55" s="241">
        <f t="shared" si="950"/>
        <v>3914</v>
      </c>
      <c r="HS55" s="241">
        <f t="shared" si="951"/>
        <v>2471.093451</v>
      </c>
      <c r="HT55" s="241">
        <f t="shared" si="952"/>
        <v>9.671859766</v>
      </c>
      <c r="HU55" s="242"/>
      <c r="HV55" s="241">
        <f t="shared" si="953"/>
        <v>0</v>
      </c>
      <c r="HW55" s="242"/>
      <c r="HX55" s="241">
        <f t="shared" ref="HX55:HY55" si="1111">HX156+HX257+HX358+HX459</f>
        <v>0</v>
      </c>
      <c r="HY55" s="241">
        <f t="shared" si="1111"/>
        <v>0</v>
      </c>
      <c r="HZ55" s="241">
        <f t="shared" si="955"/>
        <v>9.671859766</v>
      </c>
      <c r="IA55" s="242">
        <v>0.36319999999999997</v>
      </c>
      <c r="IB55" s="243">
        <f t="shared" si="956"/>
        <v>3.512819467</v>
      </c>
      <c r="IC55" s="244">
        <f t="shared" si="957"/>
        <v>6.159040299</v>
      </c>
      <c r="ID55" s="236"/>
      <c r="IE55" s="238">
        <v>9.0</v>
      </c>
      <c r="IF55" s="239" t="s">
        <v>158</v>
      </c>
      <c r="IG55" s="240" t="s">
        <v>132</v>
      </c>
      <c r="IH55" s="240" t="s">
        <v>150</v>
      </c>
      <c r="II55" s="241">
        <f t="shared" si="958"/>
        <v>1417</v>
      </c>
      <c r="IJ55" s="241">
        <f t="shared" si="959"/>
        <v>2471.093451</v>
      </c>
      <c r="IK55" s="241">
        <f t="shared" si="960"/>
        <v>3.501539419</v>
      </c>
      <c r="IL55" s="242"/>
      <c r="IM55" s="241">
        <f t="shared" si="961"/>
        <v>0</v>
      </c>
      <c r="IN55" s="242"/>
      <c r="IO55" s="241">
        <f t="shared" ref="IO55:IP55" si="1112">IO156+IO257+IO358+IO459</f>
        <v>0</v>
      </c>
      <c r="IP55" s="241">
        <f t="shared" si="1112"/>
        <v>0</v>
      </c>
      <c r="IQ55" s="241">
        <f t="shared" si="963"/>
        <v>3.501539419</v>
      </c>
      <c r="IR55" s="242">
        <v>0.36319999999999997</v>
      </c>
      <c r="IS55" s="243">
        <f t="shared" si="964"/>
        <v>1.271759117</v>
      </c>
      <c r="IT55" s="244">
        <f t="shared" si="965"/>
        <v>2.229780302</v>
      </c>
      <c r="IU55" s="236"/>
      <c r="IV55" s="238">
        <v>9.0</v>
      </c>
      <c r="IW55" s="239" t="s">
        <v>158</v>
      </c>
      <c r="IX55" s="240" t="s">
        <v>132</v>
      </c>
      <c r="IY55" s="240" t="s">
        <v>150</v>
      </c>
      <c r="IZ55" s="241">
        <f t="shared" si="966"/>
        <v>1501</v>
      </c>
      <c r="JA55" s="241">
        <f t="shared" si="967"/>
        <v>2471.093451</v>
      </c>
      <c r="JB55" s="241">
        <f t="shared" si="968"/>
        <v>3.709111269</v>
      </c>
      <c r="JC55" s="242"/>
      <c r="JD55" s="241">
        <f t="shared" si="969"/>
        <v>0</v>
      </c>
      <c r="JE55" s="242"/>
      <c r="JF55" s="241">
        <f t="shared" ref="JF55:JG55" si="1113">JF156+JF257+JF358+JF459</f>
        <v>0</v>
      </c>
      <c r="JG55" s="241">
        <f t="shared" si="1113"/>
        <v>0</v>
      </c>
      <c r="JH55" s="241">
        <f t="shared" si="971"/>
        <v>3.709111269</v>
      </c>
      <c r="JI55" s="242">
        <v>0.36319999999999997</v>
      </c>
      <c r="JJ55" s="243">
        <f t="shared" si="972"/>
        <v>1.347149213</v>
      </c>
      <c r="JK55" s="244">
        <f t="shared" si="973"/>
        <v>2.361962056</v>
      </c>
      <c r="JL55" s="236"/>
      <c r="JM55" s="238">
        <v>9.0</v>
      </c>
      <c r="JN55" s="239" t="s">
        <v>158</v>
      </c>
      <c r="JO55" s="240" t="s">
        <v>132</v>
      </c>
      <c r="JP55" s="240" t="s">
        <v>150</v>
      </c>
      <c r="JQ55" s="241">
        <f t="shared" si="974"/>
        <v>420</v>
      </c>
      <c r="JR55" s="241">
        <f t="shared" si="975"/>
        <v>2471.093451</v>
      </c>
      <c r="JS55" s="241">
        <f t="shared" si="976"/>
        <v>1.037859249</v>
      </c>
      <c r="JT55" s="242"/>
      <c r="JU55" s="241">
        <f t="shared" si="977"/>
        <v>0</v>
      </c>
      <c r="JV55" s="242"/>
      <c r="JW55" s="241">
        <f t="shared" ref="JW55:JX55" si="1114">JW156+JW257+JW358+JW459</f>
        <v>0</v>
      </c>
      <c r="JX55" s="241">
        <f t="shared" si="1114"/>
        <v>0</v>
      </c>
      <c r="JY55" s="241">
        <f t="shared" si="979"/>
        <v>1.037859249</v>
      </c>
      <c r="JZ55" s="242">
        <v>0.36319999999999997</v>
      </c>
      <c r="KA55" s="243">
        <f t="shared" si="980"/>
        <v>0.3769504793</v>
      </c>
      <c r="KB55" s="244">
        <f t="shared" si="981"/>
        <v>0.6609087699</v>
      </c>
      <c r="KC55" s="236"/>
      <c r="KD55" s="238">
        <v>9.0</v>
      </c>
      <c r="KE55" s="239" t="s">
        <v>158</v>
      </c>
      <c r="KF55" s="240" t="s">
        <v>132</v>
      </c>
      <c r="KG55" s="240" t="s">
        <v>150</v>
      </c>
      <c r="KH55" s="241">
        <f t="shared" si="982"/>
        <v>0</v>
      </c>
      <c r="KI55" s="241" t="str">
        <f t="shared" si="983"/>
        <v>#DIV/0!</v>
      </c>
      <c r="KJ55" s="241">
        <f t="shared" si="984"/>
        <v>0</v>
      </c>
      <c r="KK55" s="242"/>
      <c r="KL55" s="241">
        <f t="shared" si="985"/>
        <v>0</v>
      </c>
      <c r="KM55" s="242"/>
      <c r="KN55" s="241">
        <f t="shared" ref="KN55:KO55" si="1115">KN156+KN257+KN358+KN459</f>
        <v>0</v>
      </c>
      <c r="KO55" s="241">
        <f t="shared" si="1115"/>
        <v>0</v>
      </c>
      <c r="KP55" s="241">
        <f t="shared" si="987"/>
        <v>0</v>
      </c>
      <c r="KQ55" s="242">
        <v>0.36319999999999997</v>
      </c>
      <c r="KR55" s="243">
        <f t="shared" si="988"/>
        <v>0</v>
      </c>
      <c r="KS55" s="244">
        <f t="shared" si="989"/>
        <v>0</v>
      </c>
      <c r="KT55" s="236"/>
      <c r="KU55" s="237"/>
    </row>
    <row r="56" ht="15.75" customHeight="1">
      <c r="A56" s="238">
        <v>10.0</v>
      </c>
      <c r="B56" s="239" t="s">
        <v>159</v>
      </c>
      <c r="C56" s="240" t="s">
        <v>132</v>
      </c>
      <c r="D56" s="240" t="s">
        <v>150</v>
      </c>
      <c r="E56" s="241">
        <f t="shared" si="846"/>
        <v>0</v>
      </c>
      <c r="F56" s="241" t="str">
        <f t="shared" si="847"/>
        <v>#DIV/0!</v>
      </c>
      <c r="G56" s="241">
        <f t="shared" si="848"/>
        <v>0</v>
      </c>
      <c r="H56" s="242"/>
      <c r="I56" s="241">
        <f t="shared" si="849"/>
        <v>0</v>
      </c>
      <c r="J56" s="242"/>
      <c r="K56" s="241">
        <f t="shared" ref="K56:L56" si="1116">K157+K258+K359+K460</f>
        <v>0</v>
      </c>
      <c r="L56" s="241">
        <f t="shared" si="1116"/>
        <v>0</v>
      </c>
      <c r="M56" s="241">
        <f t="shared" si="851"/>
        <v>0</v>
      </c>
      <c r="N56" s="242">
        <v>0.36319999999999997</v>
      </c>
      <c r="O56" s="243">
        <f t="shared" si="852"/>
        <v>0</v>
      </c>
      <c r="P56" s="244">
        <f t="shared" si="853"/>
        <v>0</v>
      </c>
      <c r="Q56" s="236"/>
      <c r="R56" s="238">
        <v>10.0</v>
      </c>
      <c r="S56" s="239" t="s">
        <v>159</v>
      </c>
      <c r="T56" s="240" t="s">
        <v>132</v>
      </c>
      <c r="U56" s="240" t="s">
        <v>150</v>
      </c>
      <c r="V56" s="241">
        <f t="shared" si="854"/>
        <v>0</v>
      </c>
      <c r="W56" s="241" t="str">
        <f t="shared" si="855"/>
        <v>#DIV/0!</v>
      </c>
      <c r="X56" s="241">
        <f t="shared" si="856"/>
        <v>0</v>
      </c>
      <c r="Y56" s="242"/>
      <c r="Z56" s="241">
        <f t="shared" si="857"/>
        <v>0</v>
      </c>
      <c r="AA56" s="242"/>
      <c r="AB56" s="241">
        <f t="shared" ref="AB56:AC56" si="1117">AB157+AB258+AB359+AB460</f>
        <v>0</v>
      </c>
      <c r="AC56" s="241">
        <f t="shared" si="1117"/>
        <v>0</v>
      </c>
      <c r="AD56" s="241">
        <f t="shared" si="859"/>
        <v>0</v>
      </c>
      <c r="AE56" s="242">
        <v>0.36319999999999997</v>
      </c>
      <c r="AF56" s="243">
        <f t="shared" si="860"/>
        <v>0</v>
      </c>
      <c r="AG56" s="244">
        <f t="shared" si="861"/>
        <v>0</v>
      </c>
      <c r="AH56" s="236"/>
      <c r="AI56" s="238">
        <v>10.0</v>
      </c>
      <c r="AJ56" s="239" t="s">
        <v>159</v>
      </c>
      <c r="AK56" s="240" t="s">
        <v>132</v>
      </c>
      <c r="AL56" s="240" t="s">
        <v>150</v>
      </c>
      <c r="AM56" s="241">
        <f t="shared" si="862"/>
        <v>0</v>
      </c>
      <c r="AN56" s="241" t="str">
        <f t="shared" si="863"/>
        <v>#DIV/0!</v>
      </c>
      <c r="AO56" s="241">
        <f t="shared" si="864"/>
        <v>0</v>
      </c>
      <c r="AP56" s="242"/>
      <c r="AQ56" s="241">
        <f t="shared" si="865"/>
        <v>0</v>
      </c>
      <c r="AR56" s="242"/>
      <c r="AS56" s="241">
        <f t="shared" ref="AS56:AT56" si="1118">AS157+AS258+AS359+AS460</f>
        <v>0</v>
      </c>
      <c r="AT56" s="241">
        <f t="shared" si="1118"/>
        <v>0</v>
      </c>
      <c r="AU56" s="241">
        <f t="shared" si="867"/>
        <v>0</v>
      </c>
      <c r="AV56" s="242">
        <v>0.36319999999999997</v>
      </c>
      <c r="AW56" s="243">
        <f t="shared" si="868"/>
        <v>0</v>
      </c>
      <c r="AX56" s="244">
        <f t="shared" si="869"/>
        <v>0</v>
      </c>
      <c r="AY56" s="236"/>
      <c r="AZ56" s="238">
        <v>10.0</v>
      </c>
      <c r="BA56" s="239" t="s">
        <v>159</v>
      </c>
      <c r="BB56" s="240" t="s">
        <v>132</v>
      </c>
      <c r="BC56" s="240" t="s">
        <v>150</v>
      </c>
      <c r="BD56" s="241">
        <f t="shared" si="870"/>
        <v>0</v>
      </c>
      <c r="BE56" s="241" t="str">
        <f t="shared" si="871"/>
        <v>#DIV/0!</v>
      </c>
      <c r="BF56" s="241">
        <f t="shared" si="872"/>
        <v>0</v>
      </c>
      <c r="BG56" s="242"/>
      <c r="BH56" s="241">
        <f t="shared" si="873"/>
        <v>0</v>
      </c>
      <c r="BI56" s="242"/>
      <c r="BJ56" s="241">
        <f t="shared" ref="BJ56:BK56" si="1119">BJ157+BJ258+BJ359+BJ460</f>
        <v>0</v>
      </c>
      <c r="BK56" s="241">
        <f t="shared" si="1119"/>
        <v>0</v>
      </c>
      <c r="BL56" s="241">
        <f t="shared" si="875"/>
        <v>0</v>
      </c>
      <c r="BM56" s="242">
        <v>0.36319999999999997</v>
      </c>
      <c r="BN56" s="243">
        <f t="shared" si="876"/>
        <v>0</v>
      </c>
      <c r="BO56" s="244">
        <f t="shared" si="877"/>
        <v>0</v>
      </c>
      <c r="BP56" s="236"/>
      <c r="BQ56" s="238">
        <v>10.0</v>
      </c>
      <c r="BR56" s="239" t="s">
        <v>159</v>
      </c>
      <c r="BS56" s="240" t="s">
        <v>132</v>
      </c>
      <c r="BT56" s="240" t="s">
        <v>150</v>
      </c>
      <c r="BU56" s="241">
        <f t="shared" si="878"/>
        <v>0</v>
      </c>
      <c r="BV56" s="241" t="str">
        <f t="shared" si="879"/>
        <v>#DIV/0!</v>
      </c>
      <c r="BW56" s="241">
        <f t="shared" si="880"/>
        <v>0</v>
      </c>
      <c r="BX56" s="242"/>
      <c r="BY56" s="241">
        <f t="shared" si="881"/>
        <v>0</v>
      </c>
      <c r="BZ56" s="242"/>
      <c r="CA56" s="241">
        <f t="shared" ref="CA56:CB56" si="1120">CA157+CA258+CA359+CA460</f>
        <v>0</v>
      </c>
      <c r="CB56" s="241">
        <f t="shared" si="1120"/>
        <v>0</v>
      </c>
      <c r="CC56" s="241">
        <f t="shared" si="883"/>
        <v>0</v>
      </c>
      <c r="CD56" s="242">
        <v>0.36319999999999997</v>
      </c>
      <c r="CE56" s="243">
        <f t="shared" si="884"/>
        <v>0</v>
      </c>
      <c r="CF56" s="244">
        <f t="shared" si="885"/>
        <v>0</v>
      </c>
      <c r="CG56" s="236"/>
      <c r="CH56" s="238">
        <v>10.0</v>
      </c>
      <c r="CI56" s="239" t="s">
        <v>159</v>
      </c>
      <c r="CJ56" s="240" t="s">
        <v>132</v>
      </c>
      <c r="CK56" s="240" t="s">
        <v>150</v>
      </c>
      <c r="CL56" s="241">
        <f t="shared" si="886"/>
        <v>0</v>
      </c>
      <c r="CM56" s="241" t="str">
        <f t="shared" si="887"/>
        <v>#DIV/0!</v>
      </c>
      <c r="CN56" s="241">
        <f t="shared" si="888"/>
        <v>0</v>
      </c>
      <c r="CO56" s="242"/>
      <c r="CP56" s="241">
        <f t="shared" si="889"/>
        <v>0</v>
      </c>
      <c r="CQ56" s="242"/>
      <c r="CR56" s="241">
        <f t="shared" ref="CR56:CS56" si="1121">CR157+CR258+CR359+CR460</f>
        <v>0</v>
      </c>
      <c r="CS56" s="241">
        <f t="shared" si="1121"/>
        <v>0</v>
      </c>
      <c r="CT56" s="241">
        <f t="shared" si="891"/>
        <v>0</v>
      </c>
      <c r="CU56" s="242">
        <v>0.36319999999999997</v>
      </c>
      <c r="CV56" s="243">
        <f t="shared" si="892"/>
        <v>0</v>
      </c>
      <c r="CW56" s="244">
        <f t="shared" si="893"/>
        <v>0</v>
      </c>
      <c r="CX56" s="236"/>
      <c r="CY56" s="238">
        <v>10.0</v>
      </c>
      <c r="CZ56" s="239" t="s">
        <v>159</v>
      </c>
      <c r="DA56" s="240" t="s">
        <v>132</v>
      </c>
      <c r="DB56" s="240" t="s">
        <v>150</v>
      </c>
      <c r="DC56" s="241">
        <f t="shared" si="894"/>
        <v>0</v>
      </c>
      <c r="DD56" s="241" t="str">
        <f t="shared" si="895"/>
        <v>#DIV/0!</v>
      </c>
      <c r="DE56" s="241">
        <f t="shared" si="896"/>
        <v>0</v>
      </c>
      <c r="DF56" s="242"/>
      <c r="DG56" s="241">
        <f t="shared" si="897"/>
        <v>0</v>
      </c>
      <c r="DH56" s="242"/>
      <c r="DI56" s="241">
        <f t="shared" ref="DI56:DJ56" si="1122">DI157+DI258+DI359+DI460</f>
        <v>0</v>
      </c>
      <c r="DJ56" s="241">
        <f t="shared" si="1122"/>
        <v>0</v>
      </c>
      <c r="DK56" s="241">
        <f t="shared" si="899"/>
        <v>0</v>
      </c>
      <c r="DL56" s="242">
        <v>0.36319999999999997</v>
      </c>
      <c r="DM56" s="243">
        <f t="shared" si="900"/>
        <v>0</v>
      </c>
      <c r="DN56" s="244">
        <f t="shared" si="901"/>
        <v>0</v>
      </c>
      <c r="DO56" s="236"/>
      <c r="DP56" s="238">
        <v>10.0</v>
      </c>
      <c r="DQ56" s="239" t="s">
        <v>159</v>
      </c>
      <c r="DR56" s="240" t="s">
        <v>132</v>
      </c>
      <c r="DS56" s="240" t="s">
        <v>150</v>
      </c>
      <c r="DT56" s="241">
        <f t="shared" si="902"/>
        <v>0</v>
      </c>
      <c r="DU56" s="241" t="str">
        <f t="shared" si="903"/>
        <v>#DIV/0!</v>
      </c>
      <c r="DV56" s="241">
        <f t="shared" si="904"/>
        <v>0</v>
      </c>
      <c r="DW56" s="242"/>
      <c r="DX56" s="241">
        <f t="shared" si="905"/>
        <v>0</v>
      </c>
      <c r="DY56" s="242"/>
      <c r="DZ56" s="241">
        <f t="shared" ref="DZ56:EA56" si="1123">DZ157+DZ258+DZ359+DZ460</f>
        <v>0</v>
      </c>
      <c r="EA56" s="241">
        <f t="shared" si="1123"/>
        <v>0</v>
      </c>
      <c r="EB56" s="241">
        <f t="shared" si="907"/>
        <v>0</v>
      </c>
      <c r="EC56" s="242">
        <v>0.36319999999999997</v>
      </c>
      <c r="ED56" s="243">
        <f t="shared" si="908"/>
        <v>0</v>
      </c>
      <c r="EE56" s="244">
        <f t="shared" si="909"/>
        <v>0</v>
      </c>
      <c r="EF56" s="236"/>
      <c r="EG56" s="238">
        <v>10.0</v>
      </c>
      <c r="EH56" s="239" t="s">
        <v>159</v>
      </c>
      <c r="EI56" s="240" t="s">
        <v>132</v>
      </c>
      <c r="EJ56" s="240" t="s">
        <v>150</v>
      </c>
      <c r="EK56" s="241">
        <f t="shared" si="910"/>
        <v>0</v>
      </c>
      <c r="EL56" s="241" t="str">
        <f t="shared" si="911"/>
        <v>#DIV/0!</v>
      </c>
      <c r="EM56" s="241">
        <f t="shared" si="912"/>
        <v>0</v>
      </c>
      <c r="EN56" s="242"/>
      <c r="EO56" s="241">
        <f t="shared" si="913"/>
        <v>0</v>
      </c>
      <c r="EP56" s="242"/>
      <c r="EQ56" s="241">
        <f t="shared" ref="EQ56:ER56" si="1124">EQ157+EQ258+EQ359+EQ460</f>
        <v>0</v>
      </c>
      <c r="ER56" s="241">
        <f t="shared" si="1124"/>
        <v>0</v>
      </c>
      <c r="ES56" s="241">
        <f t="shared" si="915"/>
        <v>0</v>
      </c>
      <c r="ET56" s="242">
        <v>0.36319999999999997</v>
      </c>
      <c r="EU56" s="243">
        <f t="shared" si="916"/>
        <v>0</v>
      </c>
      <c r="EV56" s="244">
        <f t="shared" si="917"/>
        <v>0</v>
      </c>
      <c r="EW56" s="236"/>
      <c r="EX56" s="238">
        <v>10.0</v>
      </c>
      <c r="EY56" s="239" t="s">
        <v>159</v>
      </c>
      <c r="EZ56" s="240" t="s">
        <v>132</v>
      </c>
      <c r="FA56" s="240" t="s">
        <v>150</v>
      </c>
      <c r="FB56" s="241">
        <f t="shared" si="918"/>
        <v>0</v>
      </c>
      <c r="FC56" s="241" t="str">
        <f t="shared" si="919"/>
        <v>#DIV/0!</v>
      </c>
      <c r="FD56" s="241">
        <f t="shared" si="920"/>
        <v>0</v>
      </c>
      <c r="FE56" s="242"/>
      <c r="FF56" s="241">
        <f t="shared" si="921"/>
        <v>0</v>
      </c>
      <c r="FG56" s="242"/>
      <c r="FH56" s="241">
        <f t="shared" ref="FH56:FI56" si="1125">FH157+FH258+FH359+FH460</f>
        <v>0</v>
      </c>
      <c r="FI56" s="241">
        <f t="shared" si="1125"/>
        <v>0</v>
      </c>
      <c r="FJ56" s="241">
        <f t="shared" si="923"/>
        <v>0</v>
      </c>
      <c r="FK56" s="242">
        <v>0.36319999999999997</v>
      </c>
      <c r="FL56" s="243">
        <f t="shared" si="924"/>
        <v>0</v>
      </c>
      <c r="FM56" s="244">
        <f t="shared" si="925"/>
        <v>0</v>
      </c>
      <c r="FN56" s="236"/>
      <c r="FO56" s="238">
        <v>10.0</v>
      </c>
      <c r="FP56" s="239" t="s">
        <v>159</v>
      </c>
      <c r="FQ56" s="240" t="s">
        <v>132</v>
      </c>
      <c r="FR56" s="240" t="s">
        <v>150</v>
      </c>
      <c r="FS56" s="241">
        <f t="shared" si="926"/>
        <v>0</v>
      </c>
      <c r="FT56" s="241" t="str">
        <f t="shared" si="927"/>
        <v>#DIV/0!</v>
      </c>
      <c r="FU56" s="241">
        <f t="shared" si="928"/>
        <v>0</v>
      </c>
      <c r="FV56" s="242"/>
      <c r="FW56" s="241">
        <f t="shared" si="929"/>
        <v>0</v>
      </c>
      <c r="FX56" s="242"/>
      <c r="FY56" s="241">
        <f t="shared" ref="FY56:FZ56" si="1126">FY157+FY258+FY359+FY460</f>
        <v>0</v>
      </c>
      <c r="FZ56" s="241">
        <f t="shared" si="1126"/>
        <v>0</v>
      </c>
      <c r="GA56" s="241">
        <f t="shared" si="931"/>
        <v>0</v>
      </c>
      <c r="GB56" s="242">
        <v>0.36319999999999997</v>
      </c>
      <c r="GC56" s="243">
        <f t="shared" si="932"/>
        <v>0</v>
      </c>
      <c r="GD56" s="244">
        <f t="shared" si="933"/>
        <v>0</v>
      </c>
      <c r="GE56" s="236"/>
      <c r="GF56" s="238">
        <v>10.0</v>
      </c>
      <c r="GG56" s="239" t="s">
        <v>159</v>
      </c>
      <c r="GH56" s="240" t="s">
        <v>132</v>
      </c>
      <c r="GI56" s="240" t="s">
        <v>150</v>
      </c>
      <c r="GJ56" s="241">
        <f t="shared" si="934"/>
        <v>899</v>
      </c>
      <c r="GK56" s="241">
        <f t="shared" si="935"/>
        <v>0</v>
      </c>
      <c r="GL56" s="241">
        <f t="shared" si="936"/>
        <v>0</v>
      </c>
      <c r="GM56" s="242"/>
      <c r="GN56" s="241">
        <f t="shared" si="937"/>
        <v>0</v>
      </c>
      <c r="GO56" s="242"/>
      <c r="GP56" s="241">
        <f t="shared" ref="GP56:GQ56" si="1127">GP157+GP258+GP359+GP460</f>
        <v>0</v>
      </c>
      <c r="GQ56" s="241">
        <f t="shared" si="1127"/>
        <v>0</v>
      </c>
      <c r="GR56" s="241">
        <f t="shared" si="939"/>
        <v>0</v>
      </c>
      <c r="GS56" s="242">
        <v>0.36319999999999997</v>
      </c>
      <c r="GT56" s="243">
        <f t="shared" si="940"/>
        <v>0</v>
      </c>
      <c r="GU56" s="244">
        <f t="shared" si="941"/>
        <v>0</v>
      </c>
      <c r="GV56" s="236"/>
      <c r="GW56" s="238">
        <v>10.0</v>
      </c>
      <c r="GX56" s="239" t="s">
        <v>159</v>
      </c>
      <c r="GY56" s="240" t="s">
        <v>132</v>
      </c>
      <c r="GZ56" s="240" t="s">
        <v>150</v>
      </c>
      <c r="HA56" s="241">
        <f t="shared" si="942"/>
        <v>1173</v>
      </c>
      <c r="HB56" s="241">
        <f t="shared" si="943"/>
        <v>0</v>
      </c>
      <c r="HC56" s="241">
        <f t="shared" si="944"/>
        <v>0</v>
      </c>
      <c r="HD56" s="242"/>
      <c r="HE56" s="241">
        <f t="shared" si="945"/>
        <v>0</v>
      </c>
      <c r="HF56" s="242"/>
      <c r="HG56" s="241">
        <f t="shared" ref="HG56:HH56" si="1128">HG157+HG258+HG359+HG460</f>
        <v>0</v>
      </c>
      <c r="HH56" s="241">
        <f t="shared" si="1128"/>
        <v>0</v>
      </c>
      <c r="HI56" s="241">
        <f t="shared" si="947"/>
        <v>0</v>
      </c>
      <c r="HJ56" s="242">
        <v>0.36319999999999997</v>
      </c>
      <c r="HK56" s="243">
        <f t="shared" si="948"/>
        <v>0</v>
      </c>
      <c r="HL56" s="244">
        <f t="shared" si="949"/>
        <v>0</v>
      </c>
      <c r="HM56" s="236"/>
      <c r="HN56" s="238">
        <v>10.0</v>
      </c>
      <c r="HO56" s="239" t="s">
        <v>159</v>
      </c>
      <c r="HP56" s="240" t="s">
        <v>132</v>
      </c>
      <c r="HQ56" s="240" t="s">
        <v>150</v>
      </c>
      <c r="HR56" s="241">
        <f t="shared" si="950"/>
        <v>2253</v>
      </c>
      <c r="HS56" s="241">
        <f t="shared" si="951"/>
        <v>0</v>
      </c>
      <c r="HT56" s="241">
        <f t="shared" si="952"/>
        <v>0</v>
      </c>
      <c r="HU56" s="242"/>
      <c r="HV56" s="241">
        <f t="shared" si="953"/>
        <v>0</v>
      </c>
      <c r="HW56" s="242"/>
      <c r="HX56" s="241">
        <f t="shared" ref="HX56:HY56" si="1129">HX157+HX258+HX359+HX460</f>
        <v>0</v>
      </c>
      <c r="HY56" s="241">
        <f t="shared" si="1129"/>
        <v>0</v>
      </c>
      <c r="HZ56" s="241">
        <f t="shared" si="955"/>
        <v>0</v>
      </c>
      <c r="IA56" s="242">
        <v>0.36319999999999997</v>
      </c>
      <c r="IB56" s="243">
        <f t="shared" si="956"/>
        <v>0</v>
      </c>
      <c r="IC56" s="244">
        <f t="shared" si="957"/>
        <v>0</v>
      </c>
      <c r="ID56" s="236"/>
      <c r="IE56" s="238">
        <v>10.0</v>
      </c>
      <c r="IF56" s="239" t="s">
        <v>159</v>
      </c>
      <c r="IG56" s="240" t="s">
        <v>132</v>
      </c>
      <c r="IH56" s="240" t="s">
        <v>150</v>
      </c>
      <c r="II56" s="241">
        <f t="shared" si="958"/>
        <v>554</v>
      </c>
      <c r="IJ56" s="241">
        <f t="shared" si="959"/>
        <v>0</v>
      </c>
      <c r="IK56" s="241">
        <f t="shared" si="960"/>
        <v>0</v>
      </c>
      <c r="IL56" s="242"/>
      <c r="IM56" s="241">
        <f t="shared" si="961"/>
        <v>0</v>
      </c>
      <c r="IN56" s="242"/>
      <c r="IO56" s="241">
        <f t="shared" ref="IO56:IP56" si="1130">IO157+IO258+IO359+IO460</f>
        <v>0</v>
      </c>
      <c r="IP56" s="241">
        <f t="shared" si="1130"/>
        <v>0</v>
      </c>
      <c r="IQ56" s="241">
        <f t="shared" si="963"/>
        <v>0</v>
      </c>
      <c r="IR56" s="242">
        <v>0.36319999999999997</v>
      </c>
      <c r="IS56" s="243">
        <f t="shared" si="964"/>
        <v>0</v>
      </c>
      <c r="IT56" s="244">
        <f t="shared" si="965"/>
        <v>0</v>
      </c>
      <c r="IU56" s="236"/>
      <c r="IV56" s="238">
        <v>10.0</v>
      </c>
      <c r="IW56" s="239" t="s">
        <v>159</v>
      </c>
      <c r="IX56" s="240" t="s">
        <v>132</v>
      </c>
      <c r="IY56" s="240" t="s">
        <v>150</v>
      </c>
      <c r="IZ56" s="241">
        <f t="shared" si="966"/>
        <v>853</v>
      </c>
      <c r="JA56" s="241">
        <f t="shared" si="967"/>
        <v>0</v>
      </c>
      <c r="JB56" s="241">
        <f t="shared" si="968"/>
        <v>0</v>
      </c>
      <c r="JC56" s="242"/>
      <c r="JD56" s="241">
        <f t="shared" si="969"/>
        <v>0</v>
      </c>
      <c r="JE56" s="242"/>
      <c r="JF56" s="241">
        <f t="shared" ref="JF56:JG56" si="1131">JF157+JF258+JF359+JF460</f>
        <v>0</v>
      </c>
      <c r="JG56" s="241">
        <f t="shared" si="1131"/>
        <v>0</v>
      </c>
      <c r="JH56" s="241">
        <f t="shared" si="971"/>
        <v>0</v>
      </c>
      <c r="JI56" s="242">
        <v>0.36319999999999997</v>
      </c>
      <c r="JJ56" s="243">
        <f t="shared" si="972"/>
        <v>0</v>
      </c>
      <c r="JK56" s="244">
        <f t="shared" si="973"/>
        <v>0</v>
      </c>
      <c r="JL56" s="236"/>
      <c r="JM56" s="238">
        <v>10.0</v>
      </c>
      <c r="JN56" s="239" t="s">
        <v>159</v>
      </c>
      <c r="JO56" s="240" t="s">
        <v>132</v>
      </c>
      <c r="JP56" s="240" t="s">
        <v>150</v>
      </c>
      <c r="JQ56" s="241">
        <f t="shared" si="974"/>
        <v>1200</v>
      </c>
      <c r="JR56" s="241">
        <f t="shared" si="975"/>
        <v>0</v>
      </c>
      <c r="JS56" s="241">
        <f t="shared" si="976"/>
        <v>0</v>
      </c>
      <c r="JT56" s="242"/>
      <c r="JU56" s="241">
        <f t="shared" si="977"/>
        <v>0</v>
      </c>
      <c r="JV56" s="242"/>
      <c r="JW56" s="241">
        <f t="shared" ref="JW56:JX56" si="1132">JW157+JW258+JW359+JW460</f>
        <v>0</v>
      </c>
      <c r="JX56" s="241">
        <f t="shared" si="1132"/>
        <v>0</v>
      </c>
      <c r="JY56" s="241">
        <f t="shared" si="979"/>
        <v>0</v>
      </c>
      <c r="JZ56" s="242">
        <v>0.36319999999999997</v>
      </c>
      <c r="KA56" s="243">
        <f t="shared" si="980"/>
        <v>0</v>
      </c>
      <c r="KB56" s="244">
        <f t="shared" si="981"/>
        <v>0</v>
      </c>
      <c r="KC56" s="236"/>
      <c r="KD56" s="238">
        <v>10.0</v>
      </c>
      <c r="KE56" s="239" t="s">
        <v>159</v>
      </c>
      <c r="KF56" s="240" t="s">
        <v>132</v>
      </c>
      <c r="KG56" s="240" t="s">
        <v>150</v>
      </c>
      <c r="KH56" s="241">
        <f t="shared" si="982"/>
        <v>0</v>
      </c>
      <c r="KI56" s="241" t="str">
        <f t="shared" si="983"/>
        <v>#DIV/0!</v>
      </c>
      <c r="KJ56" s="241">
        <f t="shared" si="984"/>
        <v>0</v>
      </c>
      <c r="KK56" s="242"/>
      <c r="KL56" s="241">
        <f t="shared" si="985"/>
        <v>0</v>
      </c>
      <c r="KM56" s="242"/>
      <c r="KN56" s="241">
        <f t="shared" ref="KN56:KO56" si="1133">KN157+KN258+KN359+KN460</f>
        <v>0</v>
      </c>
      <c r="KO56" s="241">
        <f t="shared" si="1133"/>
        <v>0</v>
      </c>
      <c r="KP56" s="241">
        <f t="shared" si="987"/>
        <v>0</v>
      </c>
      <c r="KQ56" s="242">
        <v>0.36319999999999997</v>
      </c>
      <c r="KR56" s="243">
        <f t="shared" si="988"/>
        <v>0</v>
      </c>
      <c r="KS56" s="244">
        <f t="shared" si="989"/>
        <v>0</v>
      </c>
      <c r="KT56" s="236"/>
      <c r="KU56" s="237"/>
    </row>
    <row r="57" ht="15.75" customHeight="1">
      <c r="A57" s="238">
        <v>11.0</v>
      </c>
      <c r="B57" s="239" t="s">
        <v>160</v>
      </c>
      <c r="C57" s="240" t="s">
        <v>132</v>
      </c>
      <c r="D57" s="240" t="s">
        <v>150</v>
      </c>
      <c r="E57" s="241">
        <f t="shared" si="846"/>
        <v>7926</v>
      </c>
      <c r="F57" s="241">
        <f t="shared" si="847"/>
        <v>12836.07333</v>
      </c>
      <c r="G57" s="241">
        <f t="shared" si="848"/>
        <v>101.7387172</v>
      </c>
      <c r="H57" s="242"/>
      <c r="I57" s="241">
        <f t="shared" si="849"/>
        <v>0</v>
      </c>
      <c r="J57" s="242"/>
      <c r="K57" s="241">
        <f t="shared" ref="K57:L57" si="1134">K158+K259+K360+K461</f>
        <v>0</v>
      </c>
      <c r="L57" s="241">
        <f t="shared" si="1134"/>
        <v>0</v>
      </c>
      <c r="M57" s="241">
        <f t="shared" si="851"/>
        <v>101.7387172</v>
      </c>
      <c r="N57" s="242">
        <v>0.36319999999999997</v>
      </c>
      <c r="O57" s="243">
        <f t="shared" si="852"/>
        <v>36.95150209</v>
      </c>
      <c r="P57" s="244">
        <f t="shared" si="853"/>
        <v>64.78721512</v>
      </c>
      <c r="Q57" s="236"/>
      <c r="R57" s="238">
        <v>11.0</v>
      </c>
      <c r="S57" s="239" t="s">
        <v>160</v>
      </c>
      <c r="T57" s="240" t="s">
        <v>132</v>
      </c>
      <c r="U57" s="240" t="s">
        <v>150</v>
      </c>
      <c r="V57" s="241">
        <f t="shared" si="854"/>
        <v>10771</v>
      </c>
      <c r="W57" s="241">
        <f t="shared" si="855"/>
        <v>12836.07333</v>
      </c>
      <c r="X57" s="241">
        <f t="shared" si="856"/>
        <v>138.2573458</v>
      </c>
      <c r="Y57" s="242"/>
      <c r="Z57" s="241">
        <f t="shared" si="857"/>
        <v>0</v>
      </c>
      <c r="AA57" s="242"/>
      <c r="AB57" s="241">
        <f t="shared" ref="AB57:AC57" si="1135">AB158+AB259+AB360+AB461</f>
        <v>0</v>
      </c>
      <c r="AC57" s="241">
        <f t="shared" si="1135"/>
        <v>0</v>
      </c>
      <c r="AD57" s="241">
        <f t="shared" si="859"/>
        <v>138.2573458</v>
      </c>
      <c r="AE57" s="242">
        <v>0.36319999999999997</v>
      </c>
      <c r="AF57" s="243">
        <f t="shared" si="860"/>
        <v>50.215068</v>
      </c>
      <c r="AG57" s="244">
        <f t="shared" si="861"/>
        <v>88.04227782</v>
      </c>
      <c r="AH57" s="236"/>
      <c r="AI57" s="238">
        <v>11.0</v>
      </c>
      <c r="AJ57" s="239" t="s">
        <v>160</v>
      </c>
      <c r="AK57" s="240" t="s">
        <v>132</v>
      </c>
      <c r="AL57" s="240" t="s">
        <v>150</v>
      </c>
      <c r="AM57" s="241">
        <f t="shared" si="862"/>
        <v>7593</v>
      </c>
      <c r="AN57" s="241">
        <f t="shared" si="863"/>
        <v>12836.07333</v>
      </c>
      <c r="AO57" s="241">
        <f t="shared" si="864"/>
        <v>97.46430479</v>
      </c>
      <c r="AP57" s="242"/>
      <c r="AQ57" s="241">
        <f t="shared" si="865"/>
        <v>0</v>
      </c>
      <c r="AR57" s="242"/>
      <c r="AS57" s="241">
        <f t="shared" ref="AS57:AT57" si="1136">AS158+AS259+AS360+AS461</f>
        <v>0</v>
      </c>
      <c r="AT57" s="241">
        <f t="shared" si="1136"/>
        <v>0</v>
      </c>
      <c r="AU57" s="241">
        <f t="shared" si="867"/>
        <v>97.46430479</v>
      </c>
      <c r="AV57" s="242">
        <v>0.36319999999999997</v>
      </c>
      <c r="AW57" s="243">
        <f t="shared" si="868"/>
        <v>35.3990355</v>
      </c>
      <c r="AX57" s="244">
        <f t="shared" si="869"/>
        <v>62.06526929</v>
      </c>
      <c r="AY57" s="236"/>
      <c r="AZ57" s="238">
        <v>11.0</v>
      </c>
      <c r="BA57" s="239" t="s">
        <v>160</v>
      </c>
      <c r="BB57" s="240" t="s">
        <v>132</v>
      </c>
      <c r="BC57" s="240" t="s">
        <v>150</v>
      </c>
      <c r="BD57" s="241">
        <f t="shared" si="870"/>
        <v>6738</v>
      </c>
      <c r="BE57" s="241">
        <f t="shared" si="871"/>
        <v>12836.07333</v>
      </c>
      <c r="BF57" s="241">
        <f t="shared" si="872"/>
        <v>86.48946209</v>
      </c>
      <c r="BG57" s="242"/>
      <c r="BH57" s="241">
        <f t="shared" si="873"/>
        <v>0</v>
      </c>
      <c r="BI57" s="242"/>
      <c r="BJ57" s="241">
        <f t="shared" ref="BJ57:BK57" si="1137">BJ158+BJ259+BJ360+BJ461</f>
        <v>0</v>
      </c>
      <c r="BK57" s="241">
        <f t="shared" si="1137"/>
        <v>0</v>
      </c>
      <c r="BL57" s="241">
        <f t="shared" si="875"/>
        <v>86.48946209</v>
      </c>
      <c r="BM57" s="242">
        <v>0.36319999999999997</v>
      </c>
      <c r="BN57" s="243">
        <f t="shared" si="876"/>
        <v>31.41297263</v>
      </c>
      <c r="BO57" s="244">
        <f t="shared" si="877"/>
        <v>55.07648946</v>
      </c>
      <c r="BP57" s="236"/>
      <c r="BQ57" s="238">
        <v>11.0</v>
      </c>
      <c r="BR57" s="239" t="s">
        <v>160</v>
      </c>
      <c r="BS57" s="240" t="s">
        <v>132</v>
      </c>
      <c r="BT57" s="240" t="s">
        <v>150</v>
      </c>
      <c r="BU57" s="241">
        <f t="shared" si="878"/>
        <v>3199</v>
      </c>
      <c r="BV57" s="241">
        <f t="shared" si="879"/>
        <v>12836.07333</v>
      </c>
      <c r="BW57" s="241">
        <f t="shared" si="880"/>
        <v>41.06259858</v>
      </c>
      <c r="BX57" s="242"/>
      <c r="BY57" s="241">
        <f t="shared" si="881"/>
        <v>0</v>
      </c>
      <c r="BZ57" s="242"/>
      <c r="CA57" s="241">
        <f t="shared" ref="CA57:CB57" si="1138">CA158+CA259+CA360+CA461</f>
        <v>0</v>
      </c>
      <c r="CB57" s="241">
        <f t="shared" si="1138"/>
        <v>0</v>
      </c>
      <c r="CC57" s="241">
        <f t="shared" si="883"/>
        <v>41.06259858</v>
      </c>
      <c r="CD57" s="242">
        <v>0.36319999999999997</v>
      </c>
      <c r="CE57" s="243">
        <f t="shared" si="884"/>
        <v>14.9139358</v>
      </c>
      <c r="CF57" s="244">
        <f t="shared" si="885"/>
        <v>26.14866277</v>
      </c>
      <c r="CG57" s="236"/>
      <c r="CH57" s="238">
        <v>11.0</v>
      </c>
      <c r="CI57" s="239" t="s">
        <v>160</v>
      </c>
      <c r="CJ57" s="240" t="s">
        <v>132</v>
      </c>
      <c r="CK57" s="240" t="s">
        <v>150</v>
      </c>
      <c r="CL57" s="241">
        <f t="shared" si="886"/>
        <v>1185</v>
      </c>
      <c r="CM57" s="241">
        <f t="shared" si="887"/>
        <v>12836.07333</v>
      </c>
      <c r="CN57" s="241">
        <f t="shared" si="888"/>
        <v>15.21074689</v>
      </c>
      <c r="CO57" s="242"/>
      <c r="CP57" s="241">
        <f t="shared" si="889"/>
        <v>0</v>
      </c>
      <c r="CQ57" s="242"/>
      <c r="CR57" s="241">
        <f t="shared" ref="CR57:CS57" si="1139">CR158+CR259+CR360+CR461</f>
        <v>0</v>
      </c>
      <c r="CS57" s="241">
        <f t="shared" si="1139"/>
        <v>0</v>
      </c>
      <c r="CT57" s="241">
        <f t="shared" si="891"/>
        <v>15.21074689</v>
      </c>
      <c r="CU57" s="242">
        <v>0.36319999999999997</v>
      </c>
      <c r="CV57" s="243">
        <f t="shared" si="892"/>
        <v>5.524543272</v>
      </c>
      <c r="CW57" s="244">
        <f t="shared" si="893"/>
        <v>9.686203622</v>
      </c>
      <c r="CX57" s="236"/>
      <c r="CY57" s="238">
        <v>11.0</v>
      </c>
      <c r="CZ57" s="239" t="s">
        <v>160</v>
      </c>
      <c r="DA57" s="240" t="s">
        <v>132</v>
      </c>
      <c r="DB57" s="240" t="s">
        <v>150</v>
      </c>
      <c r="DC57" s="241">
        <f t="shared" si="894"/>
        <v>1981</v>
      </c>
      <c r="DD57" s="241">
        <f t="shared" si="895"/>
        <v>12836.07333</v>
      </c>
      <c r="DE57" s="241">
        <f t="shared" si="896"/>
        <v>25.42826126</v>
      </c>
      <c r="DF57" s="242"/>
      <c r="DG57" s="241">
        <f t="shared" si="897"/>
        <v>0</v>
      </c>
      <c r="DH57" s="242"/>
      <c r="DI57" s="241">
        <f t="shared" ref="DI57:DJ57" si="1140">DI158+DI259+DI360+DI461</f>
        <v>0</v>
      </c>
      <c r="DJ57" s="241">
        <f t="shared" si="1140"/>
        <v>0</v>
      </c>
      <c r="DK57" s="241">
        <f t="shared" si="899"/>
        <v>25.42826126</v>
      </c>
      <c r="DL57" s="242">
        <v>0.36319999999999997</v>
      </c>
      <c r="DM57" s="243">
        <f t="shared" si="900"/>
        <v>9.235544491</v>
      </c>
      <c r="DN57" s="244">
        <f t="shared" si="901"/>
        <v>16.19271677</v>
      </c>
      <c r="DO57" s="236"/>
      <c r="DP57" s="238">
        <v>11.0</v>
      </c>
      <c r="DQ57" s="239" t="s">
        <v>160</v>
      </c>
      <c r="DR57" s="240" t="s">
        <v>132</v>
      </c>
      <c r="DS57" s="240" t="s">
        <v>150</v>
      </c>
      <c r="DT57" s="241">
        <f t="shared" si="902"/>
        <v>1672</v>
      </c>
      <c r="DU57" s="241">
        <f t="shared" si="903"/>
        <v>12836.07333</v>
      </c>
      <c r="DV57" s="241">
        <f t="shared" si="904"/>
        <v>21.46191461</v>
      </c>
      <c r="DW57" s="242"/>
      <c r="DX57" s="241">
        <f t="shared" si="905"/>
        <v>0</v>
      </c>
      <c r="DY57" s="242"/>
      <c r="DZ57" s="241">
        <f t="shared" ref="DZ57:EA57" si="1141">DZ158+DZ259+DZ360+DZ461</f>
        <v>0</v>
      </c>
      <c r="EA57" s="241">
        <f t="shared" si="1141"/>
        <v>0</v>
      </c>
      <c r="EB57" s="241">
        <f t="shared" si="907"/>
        <v>21.46191461</v>
      </c>
      <c r="EC57" s="242">
        <v>0.36319999999999997</v>
      </c>
      <c r="ED57" s="243">
        <f t="shared" si="908"/>
        <v>7.794967385</v>
      </c>
      <c r="EE57" s="244">
        <f t="shared" si="909"/>
        <v>13.66694722</v>
      </c>
      <c r="EF57" s="236"/>
      <c r="EG57" s="238">
        <v>11.0</v>
      </c>
      <c r="EH57" s="239" t="s">
        <v>160</v>
      </c>
      <c r="EI57" s="240" t="s">
        <v>132</v>
      </c>
      <c r="EJ57" s="240" t="s">
        <v>150</v>
      </c>
      <c r="EK57" s="241">
        <f t="shared" si="910"/>
        <v>801</v>
      </c>
      <c r="EL57" s="241">
        <f t="shared" si="911"/>
        <v>12836.07333</v>
      </c>
      <c r="EM57" s="241">
        <f t="shared" si="912"/>
        <v>10.28169474</v>
      </c>
      <c r="EN57" s="242"/>
      <c r="EO57" s="241">
        <f t="shared" si="913"/>
        <v>0</v>
      </c>
      <c r="EP57" s="242"/>
      <c r="EQ57" s="241">
        <f t="shared" ref="EQ57:ER57" si="1142">EQ158+EQ259+EQ360+EQ461</f>
        <v>0</v>
      </c>
      <c r="ER57" s="241">
        <f t="shared" si="1142"/>
        <v>0</v>
      </c>
      <c r="ES57" s="241">
        <f t="shared" si="915"/>
        <v>10.28169474</v>
      </c>
      <c r="ET57" s="242">
        <v>0.36319999999999997</v>
      </c>
      <c r="EU57" s="243">
        <f t="shared" si="916"/>
        <v>3.734311528</v>
      </c>
      <c r="EV57" s="244">
        <f t="shared" si="917"/>
        <v>6.547383208</v>
      </c>
      <c r="EW57" s="236"/>
      <c r="EX57" s="238">
        <v>11.0</v>
      </c>
      <c r="EY57" s="239" t="s">
        <v>160</v>
      </c>
      <c r="EZ57" s="240" t="s">
        <v>132</v>
      </c>
      <c r="FA57" s="240" t="s">
        <v>150</v>
      </c>
      <c r="FB57" s="241">
        <f t="shared" si="918"/>
        <v>1895</v>
      </c>
      <c r="FC57" s="241">
        <f t="shared" si="919"/>
        <v>12836.07333</v>
      </c>
      <c r="FD57" s="241">
        <f t="shared" si="920"/>
        <v>24.32435896</v>
      </c>
      <c r="FE57" s="242"/>
      <c r="FF57" s="241">
        <f t="shared" si="921"/>
        <v>0</v>
      </c>
      <c r="FG57" s="242"/>
      <c r="FH57" s="241">
        <f t="shared" ref="FH57:FI57" si="1143">FH158+FH259+FH360+FH461</f>
        <v>0</v>
      </c>
      <c r="FI57" s="241">
        <f t="shared" si="1143"/>
        <v>0</v>
      </c>
      <c r="FJ57" s="241">
        <f t="shared" si="923"/>
        <v>24.32435896</v>
      </c>
      <c r="FK57" s="242">
        <v>0.36319999999999997</v>
      </c>
      <c r="FL57" s="243">
        <f t="shared" si="924"/>
        <v>8.834607174</v>
      </c>
      <c r="FM57" s="244">
        <f t="shared" si="925"/>
        <v>15.48975178</v>
      </c>
      <c r="FN57" s="236"/>
      <c r="FO57" s="238">
        <v>11.0</v>
      </c>
      <c r="FP57" s="239" t="s">
        <v>160</v>
      </c>
      <c r="FQ57" s="240" t="s">
        <v>132</v>
      </c>
      <c r="FR57" s="240" t="s">
        <v>150</v>
      </c>
      <c r="FS57" s="241">
        <f t="shared" si="926"/>
        <v>949</v>
      </c>
      <c r="FT57" s="241">
        <f t="shared" si="927"/>
        <v>12836.07333</v>
      </c>
      <c r="FU57" s="241">
        <f t="shared" si="928"/>
        <v>12.18143359</v>
      </c>
      <c r="FV57" s="242"/>
      <c r="FW57" s="241">
        <f t="shared" si="929"/>
        <v>0</v>
      </c>
      <c r="FX57" s="242"/>
      <c r="FY57" s="241">
        <f t="shared" ref="FY57:FZ57" si="1144">FY158+FY259+FY360+FY461</f>
        <v>0</v>
      </c>
      <c r="FZ57" s="241">
        <f t="shared" si="1144"/>
        <v>0</v>
      </c>
      <c r="GA57" s="241">
        <f t="shared" si="931"/>
        <v>12.18143359</v>
      </c>
      <c r="GB57" s="242">
        <v>0.36319999999999997</v>
      </c>
      <c r="GC57" s="243">
        <f t="shared" si="932"/>
        <v>4.42429668</v>
      </c>
      <c r="GD57" s="244">
        <f t="shared" si="933"/>
        <v>7.757136909</v>
      </c>
      <c r="GE57" s="236"/>
      <c r="GF57" s="238">
        <v>11.0</v>
      </c>
      <c r="GG57" s="239" t="s">
        <v>160</v>
      </c>
      <c r="GH57" s="240" t="s">
        <v>132</v>
      </c>
      <c r="GI57" s="240" t="s">
        <v>150</v>
      </c>
      <c r="GJ57" s="241">
        <f t="shared" si="934"/>
        <v>761</v>
      </c>
      <c r="GK57" s="241">
        <f t="shared" si="935"/>
        <v>12836.07333</v>
      </c>
      <c r="GL57" s="241">
        <f t="shared" si="936"/>
        <v>9.768251803</v>
      </c>
      <c r="GM57" s="242"/>
      <c r="GN57" s="241">
        <f t="shared" si="937"/>
        <v>0</v>
      </c>
      <c r="GO57" s="242"/>
      <c r="GP57" s="241">
        <f t="shared" ref="GP57:GQ57" si="1145">GP158+GP259+GP360+GP461</f>
        <v>0</v>
      </c>
      <c r="GQ57" s="241">
        <f t="shared" si="1145"/>
        <v>0</v>
      </c>
      <c r="GR57" s="241">
        <f t="shared" si="939"/>
        <v>9.768251803</v>
      </c>
      <c r="GS57" s="242">
        <v>0.36319999999999997</v>
      </c>
      <c r="GT57" s="243">
        <f t="shared" si="940"/>
        <v>3.547829055</v>
      </c>
      <c r="GU57" s="244">
        <f t="shared" si="941"/>
        <v>6.220422748</v>
      </c>
      <c r="GV57" s="236"/>
      <c r="GW57" s="238">
        <v>11.0</v>
      </c>
      <c r="GX57" s="239" t="s">
        <v>160</v>
      </c>
      <c r="GY57" s="240" t="s">
        <v>132</v>
      </c>
      <c r="GZ57" s="240" t="s">
        <v>150</v>
      </c>
      <c r="HA57" s="241">
        <f t="shared" si="942"/>
        <v>1730</v>
      </c>
      <c r="HB57" s="241">
        <f t="shared" si="943"/>
        <v>12836.07333</v>
      </c>
      <c r="HC57" s="241">
        <f t="shared" si="944"/>
        <v>22.20640686</v>
      </c>
      <c r="HD57" s="242"/>
      <c r="HE57" s="241">
        <f t="shared" si="945"/>
        <v>0</v>
      </c>
      <c r="HF57" s="242"/>
      <c r="HG57" s="241">
        <f t="shared" ref="HG57:HH57" si="1146">HG158+HG259+HG360+HG461</f>
        <v>0</v>
      </c>
      <c r="HH57" s="241">
        <f t="shared" si="1146"/>
        <v>0</v>
      </c>
      <c r="HI57" s="241">
        <f t="shared" si="947"/>
        <v>22.20640686</v>
      </c>
      <c r="HJ57" s="242">
        <v>0.36319999999999997</v>
      </c>
      <c r="HK57" s="243">
        <f t="shared" si="948"/>
        <v>8.065366971</v>
      </c>
      <c r="HL57" s="244">
        <f t="shared" si="949"/>
        <v>14.14103989</v>
      </c>
      <c r="HM57" s="236"/>
      <c r="HN57" s="238">
        <v>11.0</v>
      </c>
      <c r="HO57" s="239" t="s">
        <v>160</v>
      </c>
      <c r="HP57" s="240" t="s">
        <v>132</v>
      </c>
      <c r="HQ57" s="240" t="s">
        <v>150</v>
      </c>
      <c r="HR57" s="241">
        <f t="shared" si="950"/>
        <v>1534</v>
      </c>
      <c r="HS57" s="241">
        <f t="shared" si="951"/>
        <v>12836.07333</v>
      </c>
      <c r="HT57" s="241">
        <f t="shared" si="952"/>
        <v>19.69053649</v>
      </c>
      <c r="HU57" s="242"/>
      <c r="HV57" s="241">
        <f t="shared" si="953"/>
        <v>0</v>
      </c>
      <c r="HW57" s="242"/>
      <c r="HX57" s="241">
        <f t="shared" ref="HX57:HY57" si="1147">HX158+HX259+HX360+HX461</f>
        <v>0</v>
      </c>
      <c r="HY57" s="241">
        <f t="shared" si="1147"/>
        <v>0</v>
      </c>
      <c r="HZ57" s="241">
        <f t="shared" si="955"/>
        <v>19.69053649</v>
      </c>
      <c r="IA57" s="242">
        <v>0.36319999999999997</v>
      </c>
      <c r="IB57" s="243">
        <f t="shared" si="956"/>
        <v>7.151602852</v>
      </c>
      <c r="IC57" s="244">
        <f t="shared" si="957"/>
        <v>12.53893363</v>
      </c>
      <c r="ID57" s="236"/>
      <c r="IE57" s="238">
        <v>11.0</v>
      </c>
      <c r="IF57" s="239" t="s">
        <v>160</v>
      </c>
      <c r="IG57" s="240" t="s">
        <v>132</v>
      </c>
      <c r="IH57" s="240" t="s">
        <v>150</v>
      </c>
      <c r="II57" s="241">
        <f t="shared" si="958"/>
        <v>660</v>
      </c>
      <c r="IJ57" s="241">
        <f t="shared" si="959"/>
        <v>12836.07333</v>
      </c>
      <c r="IK57" s="241">
        <f t="shared" si="960"/>
        <v>8.471808397</v>
      </c>
      <c r="IL57" s="242"/>
      <c r="IM57" s="241">
        <f t="shared" si="961"/>
        <v>0</v>
      </c>
      <c r="IN57" s="242"/>
      <c r="IO57" s="241">
        <f t="shared" ref="IO57:IP57" si="1148">IO158+IO259+IO360+IO461</f>
        <v>0</v>
      </c>
      <c r="IP57" s="241">
        <f t="shared" si="1148"/>
        <v>0</v>
      </c>
      <c r="IQ57" s="241">
        <f t="shared" si="963"/>
        <v>8.471808397</v>
      </c>
      <c r="IR57" s="242">
        <v>0.36319999999999997</v>
      </c>
      <c r="IS57" s="243">
        <f t="shared" si="964"/>
        <v>3.07696081</v>
      </c>
      <c r="IT57" s="244">
        <f t="shared" si="965"/>
        <v>5.394847587</v>
      </c>
      <c r="IU57" s="236"/>
      <c r="IV57" s="238">
        <v>11.0</v>
      </c>
      <c r="IW57" s="239" t="s">
        <v>160</v>
      </c>
      <c r="IX57" s="240" t="s">
        <v>132</v>
      </c>
      <c r="IY57" s="240" t="s">
        <v>150</v>
      </c>
      <c r="IZ57" s="241">
        <f t="shared" si="966"/>
        <v>1319</v>
      </c>
      <c r="JA57" s="241">
        <f t="shared" si="967"/>
        <v>12836.07333</v>
      </c>
      <c r="JB57" s="241">
        <f t="shared" si="968"/>
        <v>16.93078072</v>
      </c>
      <c r="JC57" s="242"/>
      <c r="JD57" s="241">
        <f t="shared" si="969"/>
        <v>0</v>
      </c>
      <c r="JE57" s="242"/>
      <c r="JF57" s="241">
        <f t="shared" ref="JF57:JG57" si="1149">JF158+JF259+JF360+JF461</f>
        <v>0</v>
      </c>
      <c r="JG57" s="241">
        <f t="shared" si="1149"/>
        <v>0</v>
      </c>
      <c r="JH57" s="241">
        <f t="shared" si="971"/>
        <v>16.93078072</v>
      </c>
      <c r="JI57" s="242">
        <v>0.36319999999999997</v>
      </c>
      <c r="JJ57" s="243">
        <f t="shared" si="972"/>
        <v>6.149259558</v>
      </c>
      <c r="JK57" s="244">
        <f t="shared" si="973"/>
        <v>10.78152116</v>
      </c>
      <c r="JL57" s="236"/>
      <c r="JM57" s="238">
        <v>11.0</v>
      </c>
      <c r="JN57" s="239" t="s">
        <v>160</v>
      </c>
      <c r="JO57" s="240" t="s">
        <v>132</v>
      </c>
      <c r="JP57" s="240" t="s">
        <v>150</v>
      </c>
      <c r="JQ57" s="241">
        <f t="shared" si="974"/>
        <v>165</v>
      </c>
      <c r="JR57" s="241">
        <f t="shared" si="975"/>
        <v>12836.07333</v>
      </c>
      <c r="JS57" s="241">
        <f t="shared" si="976"/>
        <v>2.117952099</v>
      </c>
      <c r="JT57" s="242"/>
      <c r="JU57" s="241">
        <f t="shared" si="977"/>
        <v>0</v>
      </c>
      <c r="JV57" s="242"/>
      <c r="JW57" s="241">
        <f t="shared" ref="JW57:JX57" si="1150">JW158+JW259+JW360+JW461</f>
        <v>0</v>
      </c>
      <c r="JX57" s="241">
        <f t="shared" si="1150"/>
        <v>0</v>
      </c>
      <c r="JY57" s="241">
        <f t="shared" si="979"/>
        <v>2.117952099</v>
      </c>
      <c r="JZ57" s="242">
        <v>0.36319999999999997</v>
      </c>
      <c r="KA57" s="243">
        <f t="shared" si="980"/>
        <v>0.7692402024</v>
      </c>
      <c r="KB57" s="244">
        <f t="shared" si="981"/>
        <v>1.348711897</v>
      </c>
      <c r="KC57" s="236"/>
      <c r="KD57" s="238">
        <v>11.0</v>
      </c>
      <c r="KE57" s="239" t="s">
        <v>160</v>
      </c>
      <c r="KF57" s="240" t="s">
        <v>132</v>
      </c>
      <c r="KG57" s="240" t="s">
        <v>150</v>
      </c>
      <c r="KH57" s="241">
        <f t="shared" si="982"/>
        <v>0</v>
      </c>
      <c r="KI57" s="241" t="str">
        <f t="shared" si="983"/>
        <v>#DIV/0!</v>
      </c>
      <c r="KJ57" s="241">
        <f t="shared" si="984"/>
        <v>0</v>
      </c>
      <c r="KK57" s="242"/>
      <c r="KL57" s="241">
        <f t="shared" si="985"/>
        <v>0</v>
      </c>
      <c r="KM57" s="242"/>
      <c r="KN57" s="241">
        <f t="shared" ref="KN57:KO57" si="1151">KN158+KN259+KN360+KN461</f>
        <v>0</v>
      </c>
      <c r="KO57" s="241">
        <f t="shared" si="1151"/>
        <v>0</v>
      </c>
      <c r="KP57" s="241">
        <f t="shared" si="987"/>
        <v>0</v>
      </c>
      <c r="KQ57" s="242">
        <v>0.36319999999999997</v>
      </c>
      <c r="KR57" s="243">
        <f t="shared" si="988"/>
        <v>0</v>
      </c>
      <c r="KS57" s="244">
        <f t="shared" si="989"/>
        <v>0</v>
      </c>
      <c r="KT57" s="236"/>
      <c r="KU57" s="237"/>
    </row>
    <row r="58" ht="15.75" customHeight="1">
      <c r="A58" s="238">
        <v>12.0</v>
      </c>
      <c r="B58" s="239" t="s">
        <v>161</v>
      </c>
      <c r="C58" s="240" t="s">
        <v>132</v>
      </c>
      <c r="D58" s="240" t="s">
        <v>150</v>
      </c>
      <c r="E58" s="241">
        <f t="shared" si="846"/>
        <v>0</v>
      </c>
      <c r="F58" s="241" t="str">
        <f t="shared" si="847"/>
        <v>#DIV/0!</v>
      </c>
      <c r="G58" s="241">
        <f t="shared" si="848"/>
        <v>0</v>
      </c>
      <c r="H58" s="242"/>
      <c r="I58" s="241">
        <f t="shared" si="849"/>
        <v>0</v>
      </c>
      <c r="J58" s="242"/>
      <c r="K58" s="241">
        <f t="shared" ref="K58:L58" si="1152">K159+K260+K361+K462</f>
        <v>0</v>
      </c>
      <c r="L58" s="241">
        <f t="shared" si="1152"/>
        <v>0</v>
      </c>
      <c r="M58" s="241">
        <f t="shared" si="851"/>
        <v>0</v>
      </c>
      <c r="N58" s="242">
        <v>0.36319999999999997</v>
      </c>
      <c r="O58" s="243">
        <f t="shared" si="852"/>
        <v>0</v>
      </c>
      <c r="P58" s="244">
        <f t="shared" si="853"/>
        <v>0</v>
      </c>
      <c r="Q58" s="236"/>
      <c r="R58" s="238">
        <v>12.0</v>
      </c>
      <c r="S58" s="239" t="s">
        <v>161</v>
      </c>
      <c r="T58" s="240" t="s">
        <v>132</v>
      </c>
      <c r="U58" s="240" t="s">
        <v>150</v>
      </c>
      <c r="V58" s="241">
        <f t="shared" si="854"/>
        <v>0</v>
      </c>
      <c r="W58" s="241" t="str">
        <f t="shared" si="855"/>
        <v>#DIV/0!</v>
      </c>
      <c r="X58" s="241">
        <f t="shared" si="856"/>
        <v>0</v>
      </c>
      <c r="Y58" s="242"/>
      <c r="Z58" s="241">
        <f t="shared" si="857"/>
        <v>0</v>
      </c>
      <c r="AA58" s="242"/>
      <c r="AB58" s="241">
        <f t="shared" ref="AB58:AC58" si="1153">AB159+AB260+AB361+AB462</f>
        <v>0</v>
      </c>
      <c r="AC58" s="241">
        <f t="shared" si="1153"/>
        <v>0</v>
      </c>
      <c r="AD58" s="241">
        <f t="shared" si="859"/>
        <v>0</v>
      </c>
      <c r="AE58" s="242">
        <v>0.36319999999999997</v>
      </c>
      <c r="AF58" s="243">
        <f t="shared" si="860"/>
        <v>0</v>
      </c>
      <c r="AG58" s="244">
        <f t="shared" si="861"/>
        <v>0</v>
      </c>
      <c r="AH58" s="236"/>
      <c r="AI58" s="238">
        <v>12.0</v>
      </c>
      <c r="AJ58" s="239" t="s">
        <v>161</v>
      </c>
      <c r="AK58" s="240" t="s">
        <v>132</v>
      </c>
      <c r="AL58" s="240" t="s">
        <v>150</v>
      </c>
      <c r="AM58" s="241">
        <f t="shared" si="862"/>
        <v>0</v>
      </c>
      <c r="AN58" s="241" t="str">
        <f t="shared" si="863"/>
        <v>#DIV/0!</v>
      </c>
      <c r="AO58" s="241">
        <f t="shared" si="864"/>
        <v>0</v>
      </c>
      <c r="AP58" s="242"/>
      <c r="AQ58" s="241">
        <f t="shared" si="865"/>
        <v>0</v>
      </c>
      <c r="AR58" s="242"/>
      <c r="AS58" s="241">
        <f t="shared" ref="AS58:AT58" si="1154">AS159+AS260+AS361+AS462</f>
        <v>0</v>
      </c>
      <c r="AT58" s="241">
        <f t="shared" si="1154"/>
        <v>0</v>
      </c>
      <c r="AU58" s="241">
        <f t="shared" si="867"/>
        <v>0</v>
      </c>
      <c r="AV58" s="242">
        <v>0.36319999999999997</v>
      </c>
      <c r="AW58" s="243">
        <f t="shared" si="868"/>
        <v>0</v>
      </c>
      <c r="AX58" s="244">
        <f t="shared" si="869"/>
        <v>0</v>
      </c>
      <c r="AY58" s="236"/>
      <c r="AZ58" s="238">
        <v>12.0</v>
      </c>
      <c r="BA58" s="239" t="s">
        <v>161</v>
      </c>
      <c r="BB58" s="240" t="s">
        <v>132</v>
      </c>
      <c r="BC58" s="240" t="s">
        <v>150</v>
      </c>
      <c r="BD58" s="241">
        <f t="shared" si="870"/>
        <v>0</v>
      </c>
      <c r="BE58" s="241" t="str">
        <f t="shared" si="871"/>
        <v>#DIV/0!</v>
      </c>
      <c r="BF58" s="241">
        <f t="shared" si="872"/>
        <v>0</v>
      </c>
      <c r="BG58" s="242"/>
      <c r="BH58" s="241">
        <f t="shared" si="873"/>
        <v>0</v>
      </c>
      <c r="BI58" s="242"/>
      <c r="BJ58" s="241">
        <f t="shared" ref="BJ58:BK58" si="1155">BJ159+BJ260+BJ361+BJ462</f>
        <v>0</v>
      </c>
      <c r="BK58" s="241">
        <f t="shared" si="1155"/>
        <v>0</v>
      </c>
      <c r="BL58" s="241">
        <f t="shared" si="875"/>
        <v>0</v>
      </c>
      <c r="BM58" s="242">
        <v>0.36319999999999997</v>
      </c>
      <c r="BN58" s="243">
        <f t="shared" si="876"/>
        <v>0</v>
      </c>
      <c r="BO58" s="244">
        <f t="shared" si="877"/>
        <v>0</v>
      </c>
      <c r="BP58" s="236"/>
      <c r="BQ58" s="238">
        <v>12.0</v>
      </c>
      <c r="BR58" s="239" t="s">
        <v>161</v>
      </c>
      <c r="BS58" s="240" t="s">
        <v>132</v>
      </c>
      <c r="BT58" s="240" t="s">
        <v>150</v>
      </c>
      <c r="BU58" s="241">
        <f t="shared" si="878"/>
        <v>0</v>
      </c>
      <c r="BV58" s="241" t="str">
        <f t="shared" si="879"/>
        <v>#DIV/0!</v>
      </c>
      <c r="BW58" s="241">
        <f t="shared" si="880"/>
        <v>0</v>
      </c>
      <c r="BX58" s="242"/>
      <c r="BY58" s="241">
        <f t="shared" si="881"/>
        <v>0</v>
      </c>
      <c r="BZ58" s="242"/>
      <c r="CA58" s="241">
        <f t="shared" ref="CA58:CB58" si="1156">CA159+CA260+CA361+CA462</f>
        <v>0</v>
      </c>
      <c r="CB58" s="241">
        <f t="shared" si="1156"/>
        <v>0</v>
      </c>
      <c r="CC58" s="241">
        <f t="shared" si="883"/>
        <v>0</v>
      </c>
      <c r="CD58" s="242">
        <v>0.36319999999999997</v>
      </c>
      <c r="CE58" s="243">
        <f t="shared" si="884"/>
        <v>0</v>
      </c>
      <c r="CF58" s="244">
        <f t="shared" si="885"/>
        <v>0</v>
      </c>
      <c r="CG58" s="236"/>
      <c r="CH58" s="238">
        <v>12.0</v>
      </c>
      <c r="CI58" s="239" t="s">
        <v>161</v>
      </c>
      <c r="CJ58" s="240" t="s">
        <v>132</v>
      </c>
      <c r="CK58" s="240" t="s">
        <v>150</v>
      </c>
      <c r="CL58" s="241">
        <f t="shared" si="886"/>
        <v>0</v>
      </c>
      <c r="CM58" s="241" t="str">
        <f t="shared" si="887"/>
        <v>#DIV/0!</v>
      </c>
      <c r="CN58" s="241">
        <f t="shared" si="888"/>
        <v>0</v>
      </c>
      <c r="CO58" s="242"/>
      <c r="CP58" s="241">
        <f t="shared" si="889"/>
        <v>0</v>
      </c>
      <c r="CQ58" s="242"/>
      <c r="CR58" s="241">
        <f t="shared" ref="CR58:CS58" si="1157">CR159+CR260+CR361+CR462</f>
        <v>0</v>
      </c>
      <c r="CS58" s="241">
        <f t="shared" si="1157"/>
        <v>0</v>
      </c>
      <c r="CT58" s="241">
        <f t="shared" si="891"/>
        <v>0</v>
      </c>
      <c r="CU58" s="242">
        <v>0.36319999999999997</v>
      </c>
      <c r="CV58" s="243">
        <f t="shared" si="892"/>
        <v>0</v>
      </c>
      <c r="CW58" s="244">
        <f t="shared" si="893"/>
        <v>0</v>
      </c>
      <c r="CX58" s="236"/>
      <c r="CY58" s="238">
        <v>12.0</v>
      </c>
      <c r="CZ58" s="239" t="s">
        <v>161</v>
      </c>
      <c r="DA58" s="240" t="s">
        <v>132</v>
      </c>
      <c r="DB58" s="240" t="s">
        <v>150</v>
      </c>
      <c r="DC58" s="241">
        <f t="shared" si="894"/>
        <v>0</v>
      </c>
      <c r="DD58" s="241" t="str">
        <f t="shared" si="895"/>
        <v>#DIV/0!</v>
      </c>
      <c r="DE58" s="241">
        <f t="shared" si="896"/>
        <v>0</v>
      </c>
      <c r="DF58" s="242"/>
      <c r="DG58" s="241">
        <f t="shared" si="897"/>
        <v>0</v>
      </c>
      <c r="DH58" s="242"/>
      <c r="DI58" s="241">
        <f t="shared" ref="DI58:DJ58" si="1158">DI159+DI260+DI361+DI462</f>
        <v>0</v>
      </c>
      <c r="DJ58" s="241">
        <f t="shared" si="1158"/>
        <v>0</v>
      </c>
      <c r="DK58" s="241">
        <f t="shared" si="899"/>
        <v>0</v>
      </c>
      <c r="DL58" s="242">
        <v>0.36319999999999997</v>
      </c>
      <c r="DM58" s="243">
        <f t="shared" si="900"/>
        <v>0</v>
      </c>
      <c r="DN58" s="244">
        <f t="shared" si="901"/>
        <v>0</v>
      </c>
      <c r="DO58" s="236"/>
      <c r="DP58" s="238">
        <v>12.0</v>
      </c>
      <c r="DQ58" s="239" t="s">
        <v>161</v>
      </c>
      <c r="DR58" s="240" t="s">
        <v>132</v>
      </c>
      <c r="DS58" s="240" t="s">
        <v>150</v>
      </c>
      <c r="DT58" s="241">
        <f t="shared" si="902"/>
        <v>0</v>
      </c>
      <c r="DU58" s="241" t="str">
        <f t="shared" si="903"/>
        <v>#DIV/0!</v>
      </c>
      <c r="DV58" s="241">
        <f t="shared" si="904"/>
        <v>0</v>
      </c>
      <c r="DW58" s="242"/>
      <c r="DX58" s="241">
        <f t="shared" si="905"/>
        <v>0</v>
      </c>
      <c r="DY58" s="242"/>
      <c r="DZ58" s="241">
        <f t="shared" ref="DZ58:EA58" si="1159">DZ159+DZ260+DZ361+DZ462</f>
        <v>0</v>
      </c>
      <c r="EA58" s="241">
        <f t="shared" si="1159"/>
        <v>0</v>
      </c>
      <c r="EB58" s="241">
        <f t="shared" si="907"/>
        <v>0</v>
      </c>
      <c r="EC58" s="242">
        <v>0.36319999999999997</v>
      </c>
      <c r="ED58" s="243">
        <f t="shared" si="908"/>
        <v>0</v>
      </c>
      <c r="EE58" s="244">
        <f t="shared" si="909"/>
        <v>0</v>
      </c>
      <c r="EF58" s="236"/>
      <c r="EG58" s="238">
        <v>12.0</v>
      </c>
      <c r="EH58" s="239" t="s">
        <v>161</v>
      </c>
      <c r="EI58" s="240" t="s">
        <v>132</v>
      </c>
      <c r="EJ58" s="240" t="s">
        <v>150</v>
      </c>
      <c r="EK58" s="241">
        <f t="shared" si="910"/>
        <v>0</v>
      </c>
      <c r="EL58" s="241" t="str">
        <f t="shared" si="911"/>
        <v>#DIV/0!</v>
      </c>
      <c r="EM58" s="241">
        <f t="shared" si="912"/>
        <v>0</v>
      </c>
      <c r="EN58" s="242"/>
      <c r="EO58" s="241">
        <f t="shared" si="913"/>
        <v>0</v>
      </c>
      <c r="EP58" s="242"/>
      <c r="EQ58" s="241">
        <f t="shared" ref="EQ58:ER58" si="1160">EQ159+EQ260+EQ361+EQ462</f>
        <v>0</v>
      </c>
      <c r="ER58" s="241">
        <f t="shared" si="1160"/>
        <v>0</v>
      </c>
      <c r="ES58" s="241">
        <f t="shared" si="915"/>
        <v>0</v>
      </c>
      <c r="ET58" s="242">
        <v>0.36319999999999997</v>
      </c>
      <c r="EU58" s="243">
        <f t="shared" si="916"/>
        <v>0</v>
      </c>
      <c r="EV58" s="244">
        <f t="shared" si="917"/>
        <v>0</v>
      </c>
      <c r="EW58" s="236"/>
      <c r="EX58" s="238">
        <v>12.0</v>
      </c>
      <c r="EY58" s="239" t="s">
        <v>161</v>
      </c>
      <c r="EZ58" s="240" t="s">
        <v>132</v>
      </c>
      <c r="FA58" s="240" t="s">
        <v>150</v>
      </c>
      <c r="FB58" s="241">
        <f t="shared" si="918"/>
        <v>0</v>
      </c>
      <c r="FC58" s="241" t="str">
        <f t="shared" si="919"/>
        <v>#DIV/0!</v>
      </c>
      <c r="FD58" s="241">
        <f t="shared" si="920"/>
        <v>0</v>
      </c>
      <c r="FE58" s="242"/>
      <c r="FF58" s="241">
        <f t="shared" si="921"/>
        <v>0</v>
      </c>
      <c r="FG58" s="242"/>
      <c r="FH58" s="241">
        <f t="shared" ref="FH58:FI58" si="1161">FH159+FH260+FH361+FH462</f>
        <v>0</v>
      </c>
      <c r="FI58" s="241">
        <f t="shared" si="1161"/>
        <v>0</v>
      </c>
      <c r="FJ58" s="241">
        <f t="shared" si="923"/>
        <v>0</v>
      </c>
      <c r="FK58" s="242">
        <v>0.36319999999999997</v>
      </c>
      <c r="FL58" s="243">
        <f t="shared" si="924"/>
        <v>0</v>
      </c>
      <c r="FM58" s="244">
        <f t="shared" si="925"/>
        <v>0</v>
      </c>
      <c r="FN58" s="236"/>
      <c r="FO58" s="238">
        <v>12.0</v>
      </c>
      <c r="FP58" s="239" t="s">
        <v>161</v>
      </c>
      <c r="FQ58" s="240" t="s">
        <v>132</v>
      </c>
      <c r="FR58" s="240" t="s">
        <v>150</v>
      </c>
      <c r="FS58" s="241">
        <f t="shared" si="926"/>
        <v>0</v>
      </c>
      <c r="FT58" s="241" t="str">
        <f t="shared" si="927"/>
        <v>#DIV/0!</v>
      </c>
      <c r="FU58" s="241">
        <f t="shared" si="928"/>
        <v>0</v>
      </c>
      <c r="FV58" s="242"/>
      <c r="FW58" s="241">
        <f t="shared" si="929"/>
        <v>0</v>
      </c>
      <c r="FX58" s="242"/>
      <c r="FY58" s="241">
        <f t="shared" ref="FY58:FZ58" si="1162">FY159+FY260+FY361+FY462</f>
        <v>0</v>
      </c>
      <c r="FZ58" s="241">
        <f t="shared" si="1162"/>
        <v>0</v>
      </c>
      <c r="GA58" s="241">
        <f t="shared" si="931"/>
        <v>0</v>
      </c>
      <c r="GB58" s="242">
        <v>0.36319999999999997</v>
      </c>
      <c r="GC58" s="243">
        <f t="shared" si="932"/>
        <v>0</v>
      </c>
      <c r="GD58" s="244">
        <f t="shared" si="933"/>
        <v>0</v>
      </c>
      <c r="GE58" s="236"/>
      <c r="GF58" s="238">
        <v>12.0</v>
      </c>
      <c r="GG58" s="239" t="s">
        <v>161</v>
      </c>
      <c r="GH58" s="240" t="s">
        <v>132</v>
      </c>
      <c r="GI58" s="240" t="s">
        <v>150</v>
      </c>
      <c r="GJ58" s="241">
        <f t="shared" si="934"/>
        <v>0</v>
      </c>
      <c r="GK58" s="241" t="str">
        <f t="shared" si="935"/>
        <v>#DIV/0!</v>
      </c>
      <c r="GL58" s="241">
        <f t="shared" si="936"/>
        <v>0</v>
      </c>
      <c r="GM58" s="242"/>
      <c r="GN58" s="241">
        <f t="shared" si="937"/>
        <v>0</v>
      </c>
      <c r="GO58" s="242"/>
      <c r="GP58" s="241">
        <f t="shared" ref="GP58:GQ58" si="1163">GP159+GP260+GP361+GP462</f>
        <v>0</v>
      </c>
      <c r="GQ58" s="241">
        <f t="shared" si="1163"/>
        <v>0</v>
      </c>
      <c r="GR58" s="241">
        <f t="shared" si="939"/>
        <v>0</v>
      </c>
      <c r="GS58" s="242">
        <v>0.36319999999999997</v>
      </c>
      <c r="GT58" s="243">
        <f t="shared" si="940"/>
        <v>0</v>
      </c>
      <c r="GU58" s="244">
        <f t="shared" si="941"/>
        <v>0</v>
      </c>
      <c r="GV58" s="236"/>
      <c r="GW58" s="238">
        <v>12.0</v>
      </c>
      <c r="GX58" s="239" t="s">
        <v>161</v>
      </c>
      <c r="GY58" s="240" t="s">
        <v>132</v>
      </c>
      <c r="GZ58" s="240" t="s">
        <v>150</v>
      </c>
      <c r="HA58" s="241">
        <f t="shared" si="942"/>
        <v>0</v>
      </c>
      <c r="HB58" s="241" t="str">
        <f t="shared" si="943"/>
        <v>#DIV/0!</v>
      </c>
      <c r="HC58" s="241">
        <f t="shared" si="944"/>
        <v>0</v>
      </c>
      <c r="HD58" s="242"/>
      <c r="HE58" s="241">
        <f t="shared" si="945"/>
        <v>0</v>
      </c>
      <c r="HF58" s="242"/>
      <c r="HG58" s="241">
        <f t="shared" ref="HG58:HH58" si="1164">HG159+HG260+HG361+HG462</f>
        <v>0</v>
      </c>
      <c r="HH58" s="241">
        <f t="shared" si="1164"/>
        <v>0</v>
      </c>
      <c r="HI58" s="241">
        <f t="shared" si="947"/>
        <v>0</v>
      </c>
      <c r="HJ58" s="242">
        <v>0.36319999999999997</v>
      </c>
      <c r="HK58" s="243">
        <f t="shared" si="948"/>
        <v>0</v>
      </c>
      <c r="HL58" s="244">
        <f t="shared" si="949"/>
        <v>0</v>
      </c>
      <c r="HM58" s="236"/>
      <c r="HN58" s="238">
        <v>12.0</v>
      </c>
      <c r="HO58" s="239" t="s">
        <v>161</v>
      </c>
      <c r="HP58" s="240" t="s">
        <v>132</v>
      </c>
      <c r="HQ58" s="240" t="s">
        <v>150</v>
      </c>
      <c r="HR58" s="241">
        <f t="shared" si="950"/>
        <v>0</v>
      </c>
      <c r="HS58" s="241" t="str">
        <f t="shared" si="951"/>
        <v>#DIV/0!</v>
      </c>
      <c r="HT58" s="241">
        <f t="shared" si="952"/>
        <v>0</v>
      </c>
      <c r="HU58" s="242"/>
      <c r="HV58" s="241">
        <f t="shared" si="953"/>
        <v>0</v>
      </c>
      <c r="HW58" s="242"/>
      <c r="HX58" s="241">
        <f t="shared" ref="HX58:HY58" si="1165">HX159+HX260+HX361+HX462</f>
        <v>0</v>
      </c>
      <c r="HY58" s="241">
        <f t="shared" si="1165"/>
        <v>0</v>
      </c>
      <c r="HZ58" s="241">
        <f t="shared" si="955"/>
        <v>0</v>
      </c>
      <c r="IA58" s="242">
        <v>0.36319999999999997</v>
      </c>
      <c r="IB58" s="243">
        <f t="shared" si="956"/>
        <v>0</v>
      </c>
      <c r="IC58" s="244">
        <f t="shared" si="957"/>
        <v>0</v>
      </c>
      <c r="ID58" s="236"/>
      <c r="IE58" s="238">
        <v>12.0</v>
      </c>
      <c r="IF58" s="239" t="s">
        <v>161</v>
      </c>
      <c r="IG58" s="240" t="s">
        <v>132</v>
      </c>
      <c r="IH58" s="240" t="s">
        <v>150</v>
      </c>
      <c r="II58" s="241">
        <f t="shared" si="958"/>
        <v>0</v>
      </c>
      <c r="IJ58" s="241" t="str">
        <f t="shared" si="959"/>
        <v>#DIV/0!</v>
      </c>
      <c r="IK58" s="241">
        <f t="shared" si="960"/>
        <v>0</v>
      </c>
      <c r="IL58" s="242"/>
      <c r="IM58" s="241">
        <f t="shared" si="961"/>
        <v>0</v>
      </c>
      <c r="IN58" s="242"/>
      <c r="IO58" s="241">
        <f t="shared" ref="IO58:IP58" si="1166">IO159+IO260+IO361+IO462</f>
        <v>0</v>
      </c>
      <c r="IP58" s="241">
        <f t="shared" si="1166"/>
        <v>0</v>
      </c>
      <c r="IQ58" s="241">
        <f t="shared" si="963"/>
        <v>0</v>
      </c>
      <c r="IR58" s="242">
        <v>0.36319999999999997</v>
      </c>
      <c r="IS58" s="243">
        <f t="shared" si="964"/>
        <v>0</v>
      </c>
      <c r="IT58" s="244">
        <f t="shared" si="965"/>
        <v>0</v>
      </c>
      <c r="IU58" s="236"/>
      <c r="IV58" s="238">
        <v>12.0</v>
      </c>
      <c r="IW58" s="239" t="s">
        <v>161</v>
      </c>
      <c r="IX58" s="240" t="s">
        <v>132</v>
      </c>
      <c r="IY58" s="240" t="s">
        <v>150</v>
      </c>
      <c r="IZ58" s="241">
        <f t="shared" si="966"/>
        <v>0</v>
      </c>
      <c r="JA58" s="241" t="str">
        <f t="shared" si="967"/>
        <v>#DIV/0!</v>
      </c>
      <c r="JB58" s="241">
        <f t="shared" si="968"/>
        <v>0</v>
      </c>
      <c r="JC58" s="242"/>
      <c r="JD58" s="241">
        <f t="shared" si="969"/>
        <v>0</v>
      </c>
      <c r="JE58" s="242"/>
      <c r="JF58" s="241">
        <f t="shared" ref="JF58:JG58" si="1167">JF159+JF260+JF361+JF462</f>
        <v>0</v>
      </c>
      <c r="JG58" s="241">
        <f t="shared" si="1167"/>
        <v>0</v>
      </c>
      <c r="JH58" s="241">
        <f t="shared" si="971"/>
        <v>0</v>
      </c>
      <c r="JI58" s="242">
        <v>0.36319999999999997</v>
      </c>
      <c r="JJ58" s="243">
        <f t="shared" si="972"/>
        <v>0</v>
      </c>
      <c r="JK58" s="244">
        <f t="shared" si="973"/>
        <v>0</v>
      </c>
      <c r="JL58" s="236"/>
      <c r="JM58" s="238">
        <v>12.0</v>
      </c>
      <c r="JN58" s="239" t="s">
        <v>161</v>
      </c>
      <c r="JO58" s="240" t="s">
        <v>132</v>
      </c>
      <c r="JP58" s="240" t="s">
        <v>150</v>
      </c>
      <c r="JQ58" s="241">
        <f t="shared" si="974"/>
        <v>0</v>
      </c>
      <c r="JR58" s="241" t="str">
        <f t="shared" si="975"/>
        <v>#DIV/0!</v>
      </c>
      <c r="JS58" s="241">
        <f t="shared" si="976"/>
        <v>0</v>
      </c>
      <c r="JT58" s="242"/>
      <c r="JU58" s="241">
        <f t="shared" si="977"/>
        <v>0</v>
      </c>
      <c r="JV58" s="242"/>
      <c r="JW58" s="241">
        <f t="shared" ref="JW58:JX58" si="1168">JW159+JW260+JW361+JW462</f>
        <v>0</v>
      </c>
      <c r="JX58" s="241">
        <f t="shared" si="1168"/>
        <v>0</v>
      </c>
      <c r="JY58" s="241">
        <f t="shared" si="979"/>
        <v>0</v>
      </c>
      <c r="JZ58" s="242">
        <v>0.36319999999999997</v>
      </c>
      <c r="KA58" s="243">
        <f t="shared" si="980"/>
        <v>0</v>
      </c>
      <c r="KB58" s="244">
        <f t="shared" si="981"/>
        <v>0</v>
      </c>
      <c r="KC58" s="236"/>
      <c r="KD58" s="238">
        <v>12.0</v>
      </c>
      <c r="KE58" s="239" t="s">
        <v>161</v>
      </c>
      <c r="KF58" s="240" t="s">
        <v>132</v>
      </c>
      <c r="KG58" s="240" t="s">
        <v>150</v>
      </c>
      <c r="KH58" s="241">
        <f t="shared" si="982"/>
        <v>0</v>
      </c>
      <c r="KI58" s="241" t="str">
        <f t="shared" si="983"/>
        <v>#DIV/0!</v>
      </c>
      <c r="KJ58" s="241">
        <f t="shared" si="984"/>
        <v>0</v>
      </c>
      <c r="KK58" s="242"/>
      <c r="KL58" s="241">
        <f t="shared" si="985"/>
        <v>0</v>
      </c>
      <c r="KM58" s="242"/>
      <c r="KN58" s="241">
        <f t="shared" ref="KN58:KO58" si="1169">KN159+KN260+KN361+KN462</f>
        <v>0</v>
      </c>
      <c r="KO58" s="241">
        <f t="shared" si="1169"/>
        <v>0</v>
      </c>
      <c r="KP58" s="241">
        <f t="shared" si="987"/>
        <v>0</v>
      </c>
      <c r="KQ58" s="242">
        <v>0.36319999999999997</v>
      </c>
      <c r="KR58" s="243">
        <f t="shared" si="988"/>
        <v>0</v>
      </c>
      <c r="KS58" s="244">
        <f t="shared" si="989"/>
        <v>0</v>
      </c>
      <c r="KT58" s="236"/>
      <c r="KU58" s="237"/>
    </row>
    <row r="59" ht="15.75" customHeight="1">
      <c r="A59" s="238">
        <v>13.0</v>
      </c>
      <c r="B59" s="239" t="s">
        <v>162</v>
      </c>
      <c r="C59" s="240" t="s">
        <v>132</v>
      </c>
      <c r="D59" s="240" t="s">
        <v>150</v>
      </c>
      <c r="E59" s="241">
        <f t="shared" si="846"/>
        <v>0</v>
      </c>
      <c r="F59" s="241" t="str">
        <f t="shared" si="847"/>
        <v>#DIV/0!</v>
      </c>
      <c r="G59" s="241">
        <f t="shared" si="848"/>
        <v>0</v>
      </c>
      <c r="H59" s="242"/>
      <c r="I59" s="241">
        <f t="shared" si="849"/>
        <v>0</v>
      </c>
      <c r="J59" s="242"/>
      <c r="K59" s="241">
        <f t="shared" ref="K59:L59" si="1170">K160+K261+K362+K463</f>
        <v>0</v>
      </c>
      <c r="L59" s="241">
        <f t="shared" si="1170"/>
        <v>0</v>
      </c>
      <c r="M59" s="241">
        <f t="shared" si="851"/>
        <v>0</v>
      </c>
      <c r="N59" s="242">
        <v>0.36319999999999997</v>
      </c>
      <c r="O59" s="243">
        <f t="shared" si="852"/>
        <v>0</v>
      </c>
      <c r="P59" s="244">
        <f t="shared" si="853"/>
        <v>0</v>
      </c>
      <c r="Q59" s="236"/>
      <c r="R59" s="238">
        <v>13.0</v>
      </c>
      <c r="S59" s="239" t="s">
        <v>162</v>
      </c>
      <c r="T59" s="240" t="s">
        <v>132</v>
      </c>
      <c r="U59" s="240" t="s">
        <v>150</v>
      </c>
      <c r="V59" s="241">
        <f t="shared" si="854"/>
        <v>0</v>
      </c>
      <c r="W59" s="241" t="str">
        <f t="shared" si="855"/>
        <v>#DIV/0!</v>
      </c>
      <c r="X59" s="241">
        <f t="shared" si="856"/>
        <v>0</v>
      </c>
      <c r="Y59" s="242"/>
      <c r="Z59" s="241">
        <f t="shared" si="857"/>
        <v>0</v>
      </c>
      <c r="AA59" s="242"/>
      <c r="AB59" s="241">
        <f t="shared" ref="AB59:AC59" si="1171">AB160+AB261+AB362+AB463</f>
        <v>0</v>
      </c>
      <c r="AC59" s="241">
        <f t="shared" si="1171"/>
        <v>0</v>
      </c>
      <c r="AD59" s="241">
        <f t="shared" si="859"/>
        <v>0</v>
      </c>
      <c r="AE59" s="242">
        <v>0.36319999999999997</v>
      </c>
      <c r="AF59" s="243">
        <f t="shared" si="860"/>
        <v>0</v>
      </c>
      <c r="AG59" s="244">
        <f t="shared" si="861"/>
        <v>0</v>
      </c>
      <c r="AH59" s="236"/>
      <c r="AI59" s="238">
        <v>13.0</v>
      </c>
      <c r="AJ59" s="239" t="s">
        <v>162</v>
      </c>
      <c r="AK59" s="240" t="s">
        <v>132</v>
      </c>
      <c r="AL59" s="240" t="s">
        <v>150</v>
      </c>
      <c r="AM59" s="241">
        <f t="shared" si="862"/>
        <v>0</v>
      </c>
      <c r="AN59" s="241" t="str">
        <f t="shared" si="863"/>
        <v>#DIV/0!</v>
      </c>
      <c r="AO59" s="241">
        <f t="shared" si="864"/>
        <v>0</v>
      </c>
      <c r="AP59" s="242"/>
      <c r="AQ59" s="241">
        <f t="shared" si="865"/>
        <v>0</v>
      </c>
      <c r="AR59" s="242"/>
      <c r="AS59" s="241">
        <f t="shared" ref="AS59:AT59" si="1172">AS160+AS261+AS362+AS463</f>
        <v>0</v>
      </c>
      <c r="AT59" s="241">
        <f t="shared" si="1172"/>
        <v>0</v>
      </c>
      <c r="AU59" s="241">
        <f t="shared" si="867"/>
        <v>0</v>
      </c>
      <c r="AV59" s="242">
        <v>0.36319999999999997</v>
      </c>
      <c r="AW59" s="243">
        <f t="shared" si="868"/>
        <v>0</v>
      </c>
      <c r="AX59" s="244">
        <f t="shared" si="869"/>
        <v>0</v>
      </c>
      <c r="AY59" s="236"/>
      <c r="AZ59" s="238">
        <v>13.0</v>
      </c>
      <c r="BA59" s="239" t="s">
        <v>162</v>
      </c>
      <c r="BB59" s="240" t="s">
        <v>132</v>
      </c>
      <c r="BC59" s="240" t="s">
        <v>150</v>
      </c>
      <c r="BD59" s="241">
        <f t="shared" si="870"/>
        <v>0</v>
      </c>
      <c r="BE59" s="241" t="str">
        <f t="shared" si="871"/>
        <v>#DIV/0!</v>
      </c>
      <c r="BF59" s="241">
        <f t="shared" si="872"/>
        <v>0</v>
      </c>
      <c r="BG59" s="242"/>
      <c r="BH59" s="241">
        <f t="shared" si="873"/>
        <v>0</v>
      </c>
      <c r="BI59" s="242"/>
      <c r="BJ59" s="241">
        <f t="shared" ref="BJ59:BK59" si="1173">BJ160+BJ261+BJ362+BJ463</f>
        <v>0</v>
      </c>
      <c r="BK59" s="241">
        <f t="shared" si="1173"/>
        <v>0</v>
      </c>
      <c r="BL59" s="241">
        <f t="shared" si="875"/>
        <v>0</v>
      </c>
      <c r="BM59" s="242">
        <v>0.36319999999999997</v>
      </c>
      <c r="BN59" s="243">
        <f t="shared" si="876"/>
        <v>0</v>
      </c>
      <c r="BO59" s="244">
        <f t="shared" si="877"/>
        <v>0</v>
      </c>
      <c r="BP59" s="236"/>
      <c r="BQ59" s="238">
        <v>13.0</v>
      </c>
      <c r="BR59" s="239" t="s">
        <v>162</v>
      </c>
      <c r="BS59" s="240" t="s">
        <v>132</v>
      </c>
      <c r="BT59" s="240" t="s">
        <v>150</v>
      </c>
      <c r="BU59" s="241">
        <f t="shared" si="878"/>
        <v>0</v>
      </c>
      <c r="BV59" s="241" t="str">
        <f t="shared" si="879"/>
        <v>#DIV/0!</v>
      </c>
      <c r="BW59" s="241">
        <f t="shared" si="880"/>
        <v>0</v>
      </c>
      <c r="BX59" s="242"/>
      <c r="BY59" s="241">
        <f t="shared" si="881"/>
        <v>0</v>
      </c>
      <c r="BZ59" s="242"/>
      <c r="CA59" s="241">
        <f t="shared" ref="CA59:CB59" si="1174">CA160+CA261+CA362+CA463</f>
        <v>0</v>
      </c>
      <c r="CB59" s="241">
        <f t="shared" si="1174"/>
        <v>0</v>
      </c>
      <c r="CC59" s="241">
        <f t="shared" si="883"/>
        <v>0</v>
      </c>
      <c r="CD59" s="242">
        <v>0.36319999999999997</v>
      </c>
      <c r="CE59" s="243">
        <f t="shared" si="884"/>
        <v>0</v>
      </c>
      <c r="CF59" s="244">
        <f t="shared" si="885"/>
        <v>0</v>
      </c>
      <c r="CG59" s="236"/>
      <c r="CH59" s="238">
        <v>13.0</v>
      </c>
      <c r="CI59" s="239" t="s">
        <v>162</v>
      </c>
      <c r="CJ59" s="240" t="s">
        <v>132</v>
      </c>
      <c r="CK59" s="240" t="s">
        <v>150</v>
      </c>
      <c r="CL59" s="241">
        <f t="shared" si="886"/>
        <v>0</v>
      </c>
      <c r="CM59" s="241" t="str">
        <f t="shared" si="887"/>
        <v>#DIV/0!</v>
      </c>
      <c r="CN59" s="241">
        <f t="shared" si="888"/>
        <v>0</v>
      </c>
      <c r="CO59" s="242"/>
      <c r="CP59" s="241">
        <f t="shared" si="889"/>
        <v>0</v>
      </c>
      <c r="CQ59" s="242"/>
      <c r="CR59" s="241">
        <f t="shared" ref="CR59:CS59" si="1175">CR160+CR261+CR362+CR463</f>
        <v>0</v>
      </c>
      <c r="CS59" s="241">
        <f t="shared" si="1175"/>
        <v>0</v>
      </c>
      <c r="CT59" s="241">
        <f t="shared" si="891"/>
        <v>0</v>
      </c>
      <c r="CU59" s="242">
        <v>0.36319999999999997</v>
      </c>
      <c r="CV59" s="243">
        <f t="shared" si="892"/>
        <v>0</v>
      </c>
      <c r="CW59" s="244">
        <f t="shared" si="893"/>
        <v>0</v>
      </c>
      <c r="CX59" s="236"/>
      <c r="CY59" s="238">
        <v>13.0</v>
      </c>
      <c r="CZ59" s="239" t="s">
        <v>162</v>
      </c>
      <c r="DA59" s="240" t="s">
        <v>132</v>
      </c>
      <c r="DB59" s="240" t="s">
        <v>150</v>
      </c>
      <c r="DC59" s="241">
        <f t="shared" si="894"/>
        <v>0</v>
      </c>
      <c r="DD59" s="241" t="str">
        <f t="shared" si="895"/>
        <v>#DIV/0!</v>
      </c>
      <c r="DE59" s="241">
        <f t="shared" si="896"/>
        <v>0</v>
      </c>
      <c r="DF59" s="242"/>
      <c r="DG59" s="241">
        <f t="shared" si="897"/>
        <v>0</v>
      </c>
      <c r="DH59" s="242"/>
      <c r="DI59" s="241">
        <f t="shared" ref="DI59:DJ59" si="1176">DI160+DI261+DI362+DI463</f>
        <v>0</v>
      </c>
      <c r="DJ59" s="241">
        <f t="shared" si="1176"/>
        <v>0</v>
      </c>
      <c r="DK59" s="241">
        <f t="shared" si="899"/>
        <v>0</v>
      </c>
      <c r="DL59" s="242">
        <v>0.36319999999999997</v>
      </c>
      <c r="DM59" s="243">
        <f t="shared" si="900"/>
        <v>0</v>
      </c>
      <c r="DN59" s="244">
        <f t="shared" si="901"/>
        <v>0</v>
      </c>
      <c r="DO59" s="236"/>
      <c r="DP59" s="238">
        <v>13.0</v>
      </c>
      <c r="DQ59" s="239" t="s">
        <v>162</v>
      </c>
      <c r="DR59" s="240" t="s">
        <v>132</v>
      </c>
      <c r="DS59" s="240" t="s">
        <v>150</v>
      </c>
      <c r="DT59" s="241">
        <f t="shared" si="902"/>
        <v>0</v>
      </c>
      <c r="DU59" s="241" t="str">
        <f t="shared" si="903"/>
        <v>#DIV/0!</v>
      </c>
      <c r="DV59" s="241">
        <f t="shared" si="904"/>
        <v>0</v>
      </c>
      <c r="DW59" s="242"/>
      <c r="DX59" s="241">
        <f t="shared" si="905"/>
        <v>0</v>
      </c>
      <c r="DY59" s="242"/>
      <c r="DZ59" s="241">
        <f t="shared" ref="DZ59:EA59" si="1177">DZ160+DZ261+DZ362+DZ463</f>
        <v>0</v>
      </c>
      <c r="EA59" s="241">
        <f t="shared" si="1177"/>
        <v>0</v>
      </c>
      <c r="EB59" s="241">
        <f t="shared" si="907"/>
        <v>0</v>
      </c>
      <c r="EC59" s="242">
        <v>0.36319999999999997</v>
      </c>
      <c r="ED59" s="243">
        <f t="shared" si="908"/>
        <v>0</v>
      </c>
      <c r="EE59" s="244">
        <f t="shared" si="909"/>
        <v>0</v>
      </c>
      <c r="EF59" s="236"/>
      <c r="EG59" s="238">
        <v>13.0</v>
      </c>
      <c r="EH59" s="239" t="s">
        <v>162</v>
      </c>
      <c r="EI59" s="240" t="s">
        <v>132</v>
      </c>
      <c r="EJ59" s="240" t="s">
        <v>150</v>
      </c>
      <c r="EK59" s="241">
        <f t="shared" si="910"/>
        <v>0</v>
      </c>
      <c r="EL59" s="241" t="str">
        <f t="shared" si="911"/>
        <v>#DIV/0!</v>
      </c>
      <c r="EM59" s="241">
        <f t="shared" si="912"/>
        <v>0</v>
      </c>
      <c r="EN59" s="242"/>
      <c r="EO59" s="241">
        <f t="shared" si="913"/>
        <v>0</v>
      </c>
      <c r="EP59" s="242"/>
      <c r="EQ59" s="241">
        <f t="shared" ref="EQ59:ER59" si="1178">EQ160+EQ261+EQ362+EQ463</f>
        <v>0</v>
      </c>
      <c r="ER59" s="241">
        <f t="shared" si="1178"/>
        <v>0</v>
      </c>
      <c r="ES59" s="241">
        <f t="shared" si="915"/>
        <v>0</v>
      </c>
      <c r="ET59" s="242">
        <v>0.36319999999999997</v>
      </c>
      <c r="EU59" s="243">
        <f t="shared" si="916"/>
        <v>0</v>
      </c>
      <c r="EV59" s="244">
        <f t="shared" si="917"/>
        <v>0</v>
      </c>
      <c r="EW59" s="236"/>
      <c r="EX59" s="238">
        <v>13.0</v>
      </c>
      <c r="EY59" s="239" t="s">
        <v>162</v>
      </c>
      <c r="EZ59" s="240" t="s">
        <v>132</v>
      </c>
      <c r="FA59" s="240" t="s">
        <v>150</v>
      </c>
      <c r="FB59" s="241">
        <f t="shared" si="918"/>
        <v>0</v>
      </c>
      <c r="FC59" s="241" t="str">
        <f t="shared" si="919"/>
        <v>#DIV/0!</v>
      </c>
      <c r="FD59" s="241">
        <f t="shared" si="920"/>
        <v>0</v>
      </c>
      <c r="FE59" s="242"/>
      <c r="FF59" s="241">
        <f t="shared" si="921"/>
        <v>0</v>
      </c>
      <c r="FG59" s="242"/>
      <c r="FH59" s="241">
        <f t="shared" ref="FH59:FI59" si="1179">FH160+FH261+FH362+FH463</f>
        <v>0</v>
      </c>
      <c r="FI59" s="241">
        <f t="shared" si="1179"/>
        <v>0</v>
      </c>
      <c r="FJ59" s="241">
        <f t="shared" si="923"/>
        <v>0</v>
      </c>
      <c r="FK59" s="242">
        <v>0.36319999999999997</v>
      </c>
      <c r="FL59" s="243">
        <f t="shared" si="924"/>
        <v>0</v>
      </c>
      <c r="FM59" s="244">
        <f t="shared" si="925"/>
        <v>0</v>
      </c>
      <c r="FN59" s="236"/>
      <c r="FO59" s="238">
        <v>13.0</v>
      </c>
      <c r="FP59" s="239" t="s">
        <v>162</v>
      </c>
      <c r="FQ59" s="240" t="s">
        <v>132</v>
      </c>
      <c r="FR59" s="240" t="s">
        <v>150</v>
      </c>
      <c r="FS59" s="241">
        <f t="shared" si="926"/>
        <v>0</v>
      </c>
      <c r="FT59" s="241" t="str">
        <f t="shared" si="927"/>
        <v>#DIV/0!</v>
      </c>
      <c r="FU59" s="241">
        <f t="shared" si="928"/>
        <v>0</v>
      </c>
      <c r="FV59" s="242"/>
      <c r="FW59" s="241">
        <f t="shared" si="929"/>
        <v>0</v>
      </c>
      <c r="FX59" s="242"/>
      <c r="FY59" s="241">
        <f t="shared" ref="FY59:FZ59" si="1180">FY160+FY261+FY362+FY463</f>
        <v>0</v>
      </c>
      <c r="FZ59" s="241">
        <f t="shared" si="1180"/>
        <v>0</v>
      </c>
      <c r="GA59" s="241">
        <f t="shared" si="931"/>
        <v>0</v>
      </c>
      <c r="GB59" s="242">
        <v>0.36319999999999997</v>
      </c>
      <c r="GC59" s="243">
        <f t="shared" si="932"/>
        <v>0</v>
      </c>
      <c r="GD59" s="244">
        <f t="shared" si="933"/>
        <v>0</v>
      </c>
      <c r="GE59" s="236"/>
      <c r="GF59" s="238">
        <v>13.0</v>
      </c>
      <c r="GG59" s="239" t="s">
        <v>162</v>
      </c>
      <c r="GH59" s="240" t="s">
        <v>132</v>
      </c>
      <c r="GI59" s="240" t="s">
        <v>150</v>
      </c>
      <c r="GJ59" s="241">
        <f t="shared" si="934"/>
        <v>0</v>
      </c>
      <c r="GK59" s="241" t="str">
        <f t="shared" si="935"/>
        <v>#DIV/0!</v>
      </c>
      <c r="GL59" s="241">
        <f t="shared" si="936"/>
        <v>0</v>
      </c>
      <c r="GM59" s="242"/>
      <c r="GN59" s="241">
        <f t="shared" si="937"/>
        <v>0</v>
      </c>
      <c r="GO59" s="242"/>
      <c r="GP59" s="241">
        <f t="shared" ref="GP59:GQ59" si="1181">GP160+GP261+GP362+GP463</f>
        <v>0</v>
      </c>
      <c r="GQ59" s="241">
        <f t="shared" si="1181"/>
        <v>0</v>
      </c>
      <c r="GR59" s="241">
        <f t="shared" si="939"/>
        <v>0</v>
      </c>
      <c r="GS59" s="242">
        <v>0.36319999999999997</v>
      </c>
      <c r="GT59" s="243">
        <f t="shared" si="940"/>
        <v>0</v>
      </c>
      <c r="GU59" s="244">
        <f t="shared" si="941"/>
        <v>0</v>
      </c>
      <c r="GV59" s="236"/>
      <c r="GW59" s="238">
        <v>13.0</v>
      </c>
      <c r="GX59" s="239" t="s">
        <v>162</v>
      </c>
      <c r="GY59" s="240" t="s">
        <v>132</v>
      </c>
      <c r="GZ59" s="240" t="s">
        <v>150</v>
      </c>
      <c r="HA59" s="241">
        <f t="shared" si="942"/>
        <v>0</v>
      </c>
      <c r="HB59" s="241" t="str">
        <f t="shared" si="943"/>
        <v>#DIV/0!</v>
      </c>
      <c r="HC59" s="241">
        <f t="shared" si="944"/>
        <v>0</v>
      </c>
      <c r="HD59" s="242"/>
      <c r="HE59" s="241">
        <f t="shared" si="945"/>
        <v>0</v>
      </c>
      <c r="HF59" s="242"/>
      <c r="HG59" s="241">
        <f t="shared" ref="HG59:HH59" si="1182">HG160+HG261+HG362+HG463</f>
        <v>0</v>
      </c>
      <c r="HH59" s="241">
        <f t="shared" si="1182"/>
        <v>0</v>
      </c>
      <c r="HI59" s="241">
        <f t="shared" si="947"/>
        <v>0</v>
      </c>
      <c r="HJ59" s="242">
        <v>0.36319999999999997</v>
      </c>
      <c r="HK59" s="243">
        <f t="shared" si="948"/>
        <v>0</v>
      </c>
      <c r="HL59" s="244">
        <f t="shared" si="949"/>
        <v>0</v>
      </c>
      <c r="HM59" s="236"/>
      <c r="HN59" s="238">
        <v>13.0</v>
      </c>
      <c r="HO59" s="239" t="s">
        <v>162</v>
      </c>
      <c r="HP59" s="240" t="s">
        <v>132</v>
      </c>
      <c r="HQ59" s="240" t="s">
        <v>150</v>
      </c>
      <c r="HR59" s="241">
        <f t="shared" si="950"/>
        <v>0</v>
      </c>
      <c r="HS59" s="241" t="str">
        <f t="shared" si="951"/>
        <v>#DIV/0!</v>
      </c>
      <c r="HT59" s="241">
        <f t="shared" si="952"/>
        <v>0</v>
      </c>
      <c r="HU59" s="242"/>
      <c r="HV59" s="241">
        <f t="shared" si="953"/>
        <v>0</v>
      </c>
      <c r="HW59" s="242"/>
      <c r="HX59" s="241">
        <f t="shared" ref="HX59:HY59" si="1183">HX160+HX261+HX362+HX463</f>
        <v>0</v>
      </c>
      <c r="HY59" s="241">
        <f t="shared" si="1183"/>
        <v>0</v>
      </c>
      <c r="HZ59" s="241">
        <f t="shared" si="955"/>
        <v>0</v>
      </c>
      <c r="IA59" s="242">
        <v>0.36319999999999997</v>
      </c>
      <c r="IB59" s="243">
        <f t="shared" si="956"/>
        <v>0</v>
      </c>
      <c r="IC59" s="244">
        <f t="shared" si="957"/>
        <v>0</v>
      </c>
      <c r="ID59" s="236"/>
      <c r="IE59" s="238">
        <v>13.0</v>
      </c>
      <c r="IF59" s="239" t="s">
        <v>162</v>
      </c>
      <c r="IG59" s="240" t="s">
        <v>132</v>
      </c>
      <c r="IH59" s="240" t="s">
        <v>150</v>
      </c>
      <c r="II59" s="241">
        <f t="shared" si="958"/>
        <v>0</v>
      </c>
      <c r="IJ59" s="241" t="str">
        <f t="shared" si="959"/>
        <v>#DIV/0!</v>
      </c>
      <c r="IK59" s="241">
        <f t="shared" si="960"/>
        <v>0</v>
      </c>
      <c r="IL59" s="242"/>
      <c r="IM59" s="241">
        <f t="shared" si="961"/>
        <v>0</v>
      </c>
      <c r="IN59" s="242"/>
      <c r="IO59" s="241">
        <f t="shared" ref="IO59:IP59" si="1184">IO160+IO261+IO362+IO463</f>
        <v>0</v>
      </c>
      <c r="IP59" s="241">
        <f t="shared" si="1184"/>
        <v>0</v>
      </c>
      <c r="IQ59" s="241">
        <f t="shared" si="963"/>
        <v>0</v>
      </c>
      <c r="IR59" s="242">
        <v>0.36319999999999997</v>
      </c>
      <c r="IS59" s="243">
        <f t="shared" si="964"/>
        <v>0</v>
      </c>
      <c r="IT59" s="244">
        <f t="shared" si="965"/>
        <v>0</v>
      </c>
      <c r="IU59" s="236"/>
      <c r="IV59" s="238">
        <v>13.0</v>
      </c>
      <c r="IW59" s="239" t="s">
        <v>162</v>
      </c>
      <c r="IX59" s="240" t="s">
        <v>132</v>
      </c>
      <c r="IY59" s="240" t="s">
        <v>150</v>
      </c>
      <c r="IZ59" s="241">
        <f t="shared" si="966"/>
        <v>0</v>
      </c>
      <c r="JA59" s="241" t="str">
        <f t="shared" si="967"/>
        <v>#DIV/0!</v>
      </c>
      <c r="JB59" s="241">
        <f t="shared" si="968"/>
        <v>0</v>
      </c>
      <c r="JC59" s="242"/>
      <c r="JD59" s="241">
        <f t="shared" si="969"/>
        <v>0</v>
      </c>
      <c r="JE59" s="242"/>
      <c r="JF59" s="241">
        <f t="shared" ref="JF59:JG59" si="1185">JF160+JF261+JF362+JF463</f>
        <v>0</v>
      </c>
      <c r="JG59" s="241">
        <f t="shared" si="1185"/>
        <v>0</v>
      </c>
      <c r="JH59" s="241">
        <f t="shared" si="971"/>
        <v>0</v>
      </c>
      <c r="JI59" s="242">
        <v>0.36319999999999997</v>
      </c>
      <c r="JJ59" s="243">
        <f t="shared" si="972"/>
        <v>0</v>
      </c>
      <c r="JK59" s="244">
        <f t="shared" si="973"/>
        <v>0</v>
      </c>
      <c r="JL59" s="236"/>
      <c r="JM59" s="238">
        <v>13.0</v>
      </c>
      <c r="JN59" s="239" t="s">
        <v>162</v>
      </c>
      <c r="JO59" s="240" t="s">
        <v>132</v>
      </c>
      <c r="JP59" s="240" t="s">
        <v>150</v>
      </c>
      <c r="JQ59" s="241">
        <f t="shared" si="974"/>
        <v>0</v>
      </c>
      <c r="JR59" s="241" t="str">
        <f t="shared" si="975"/>
        <v>#DIV/0!</v>
      </c>
      <c r="JS59" s="241">
        <f t="shared" si="976"/>
        <v>0</v>
      </c>
      <c r="JT59" s="242"/>
      <c r="JU59" s="241">
        <f t="shared" si="977"/>
        <v>0</v>
      </c>
      <c r="JV59" s="242"/>
      <c r="JW59" s="241">
        <f t="shared" ref="JW59:JX59" si="1186">JW160+JW261+JW362+JW463</f>
        <v>0</v>
      </c>
      <c r="JX59" s="241">
        <f t="shared" si="1186"/>
        <v>0</v>
      </c>
      <c r="JY59" s="241">
        <f t="shared" si="979"/>
        <v>0</v>
      </c>
      <c r="JZ59" s="242">
        <v>0.36319999999999997</v>
      </c>
      <c r="KA59" s="243">
        <f t="shared" si="980"/>
        <v>0</v>
      </c>
      <c r="KB59" s="244">
        <f t="shared" si="981"/>
        <v>0</v>
      </c>
      <c r="KC59" s="236"/>
      <c r="KD59" s="238">
        <v>13.0</v>
      </c>
      <c r="KE59" s="239" t="s">
        <v>162</v>
      </c>
      <c r="KF59" s="240" t="s">
        <v>132</v>
      </c>
      <c r="KG59" s="240" t="s">
        <v>150</v>
      </c>
      <c r="KH59" s="241">
        <f t="shared" si="982"/>
        <v>0</v>
      </c>
      <c r="KI59" s="241" t="str">
        <f t="shared" si="983"/>
        <v>#DIV/0!</v>
      </c>
      <c r="KJ59" s="241">
        <f t="shared" si="984"/>
        <v>0</v>
      </c>
      <c r="KK59" s="242"/>
      <c r="KL59" s="241">
        <f t="shared" si="985"/>
        <v>0</v>
      </c>
      <c r="KM59" s="242"/>
      <c r="KN59" s="241">
        <f t="shared" ref="KN59:KO59" si="1187">KN160+KN261+KN362+KN463</f>
        <v>0</v>
      </c>
      <c r="KO59" s="241">
        <f t="shared" si="1187"/>
        <v>0</v>
      </c>
      <c r="KP59" s="241">
        <f t="shared" si="987"/>
        <v>0</v>
      </c>
      <c r="KQ59" s="242">
        <v>0.36319999999999997</v>
      </c>
      <c r="KR59" s="243">
        <f t="shared" si="988"/>
        <v>0</v>
      </c>
      <c r="KS59" s="244">
        <f t="shared" si="989"/>
        <v>0</v>
      </c>
      <c r="KT59" s="236"/>
      <c r="KU59" s="237"/>
    </row>
    <row r="60" ht="15.75" customHeight="1">
      <c r="A60" s="238">
        <v>14.0</v>
      </c>
      <c r="B60" s="239" t="s">
        <v>163</v>
      </c>
      <c r="C60" s="240" t="s">
        <v>132</v>
      </c>
      <c r="D60" s="240" t="s">
        <v>150</v>
      </c>
      <c r="E60" s="241">
        <f t="shared" si="846"/>
        <v>0</v>
      </c>
      <c r="F60" s="241" t="str">
        <f t="shared" si="847"/>
        <v>#DIV/0!</v>
      </c>
      <c r="G60" s="241">
        <f t="shared" si="848"/>
        <v>0</v>
      </c>
      <c r="H60" s="242"/>
      <c r="I60" s="241">
        <f t="shared" si="849"/>
        <v>0</v>
      </c>
      <c r="J60" s="242"/>
      <c r="K60" s="241">
        <f t="shared" ref="K60:L60" si="1188">K161+K262+K363+K464</f>
        <v>0</v>
      </c>
      <c r="L60" s="241">
        <f t="shared" si="1188"/>
        <v>0</v>
      </c>
      <c r="M60" s="241">
        <f t="shared" si="851"/>
        <v>0</v>
      </c>
      <c r="N60" s="242">
        <v>0.36319999999999997</v>
      </c>
      <c r="O60" s="243">
        <f t="shared" si="852"/>
        <v>0</v>
      </c>
      <c r="P60" s="244">
        <f t="shared" si="853"/>
        <v>0</v>
      </c>
      <c r="Q60" s="236"/>
      <c r="R60" s="238">
        <v>14.0</v>
      </c>
      <c r="S60" s="239" t="s">
        <v>163</v>
      </c>
      <c r="T60" s="240" t="s">
        <v>132</v>
      </c>
      <c r="U60" s="240" t="s">
        <v>150</v>
      </c>
      <c r="V60" s="241">
        <f t="shared" si="854"/>
        <v>0</v>
      </c>
      <c r="W60" s="241" t="str">
        <f t="shared" si="855"/>
        <v>#DIV/0!</v>
      </c>
      <c r="X60" s="241">
        <f t="shared" si="856"/>
        <v>0</v>
      </c>
      <c r="Y60" s="242"/>
      <c r="Z60" s="241">
        <f t="shared" si="857"/>
        <v>0</v>
      </c>
      <c r="AA60" s="242"/>
      <c r="AB60" s="241">
        <f t="shared" ref="AB60:AC60" si="1189">AB161+AB262+AB363+AB464</f>
        <v>0</v>
      </c>
      <c r="AC60" s="241">
        <f t="shared" si="1189"/>
        <v>0</v>
      </c>
      <c r="AD60" s="241">
        <f t="shared" si="859"/>
        <v>0</v>
      </c>
      <c r="AE60" s="242">
        <v>0.36319999999999997</v>
      </c>
      <c r="AF60" s="243">
        <f t="shared" si="860"/>
        <v>0</v>
      </c>
      <c r="AG60" s="244">
        <f t="shared" si="861"/>
        <v>0</v>
      </c>
      <c r="AH60" s="236"/>
      <c r="AI60" s="238">
        <v>14.0</v>
      </c>
      <c r="AJ60" s="239" t="s">
        <v>163</v>
      </c>
      <c r="AK60" s="240" t="s">
        <v>132</v>
      </c>
      <c r="AL60" s="240" t="s">
        <v>150</v>
      </c>
      <c r="AM60" s="241">
        <f t="shared" si="862"/>
        <v>0</v>
      </c>
      <c r="AN60" s="241" t="str">
        <f t="shared" si="863"/>
        <v>#DIV/0!</v>
      </c>
      <c r="AO60" s="241">
        <f t="shared" si="864"/>
        <v>0</v>
      </c>
      <c r="AP60" s="242"/>
      <c r="AQ60" s="241">
        <f t="shared" si="865"/>
        <v>0</v>
      </c>
      <c r="AR60" s="242"/>
      <c r="AS60" s="241">
        <f t="shared" ref="AS60:AT60" si="1190">AS161+AS262+AS363+AS464</f>
        <v>0</v>
      </c>
      <c r="AT60" s="241">
        <f t="shared" si="1190"/>
        <v>0</v>
      </c>
      <c r="AU60" s="241">
        <f t="shared" si="867"/>
        <v>0</v>
      </c>
      <c r="AV60" s="242">
        <v>0.36319999999999997</v>
      </c>
      <c r="AW60" s="243">
        <f t="shared" si="868"/>
        <v>0</v>
      </c>
      <c r="AX60" s="244">
        <f t="shared" si="869"/>
        <v>0</v>
      </c>
      <c r="AY60" s="236"/>
      <c r="AZ60" s="238">
        <v>14.0</v>
      </c>
      <c r="BA60" s="239" t="s">
        <v>163</v>
      </c>
      <c r="BB60" s="240" t="s">
        <v>132</v>
      </c>
      <c r="BC60" s="240" t="s">
        <v>150</v>
      </c>
      <c r="BD60" s="241">
        <f t="shared" si="870"/>
        <v>0</v>
      </c>
      <c r="BE60" s="241" t="str">
        <f t="shared" si="871"/>
        <v>#DIV/0!</v>
      </c>
      <c r="BF60" s="241">
        <f t="shared" si="872"/>
        <v>0</v>
      </c>
      <c r="BG60" s="242"/>
      <c r="BH60" s="241">
        <f t="shared" si="873"/>
        <v>0</v>
      </c>
      <c r="BI60" s="242"/>
      <c r="BJ60" s="241">
        <f t="shared" ref="BJ60:BK60" si="1191">BJ161+BJ262+BJ363+BJ464</f>
        <v>0</v>
      </c>
      <c r="BK60" s="241">
        <f t="shared" si="1191"/>
        <v>0</v>
      </c>
      <c r="BL60" s="241">
        <f t="shared" si="875"/>
        <v>0</v>
      </c>
      <c r="BM60" s="242">
        <v>0.36319999999999997</v>
      </c>
      <c r="BN60" s="243">
        <f t="shared" si="876"/>
        <v>0</v>
      </c>
      <c r="BO60" s="244">
        <f t="shared" si="877"/>
        <v>0</v>
      </c>
      <c r="BP60" s="236"/>
      <c r="BQ60" s="238">
        <v>14.0</v>
      </c>
      <c r="BR60" s="239" t="s">
        <v>163</v>
      </c>
      <c r="BS60" s="240" t="s">
        <v>132</v>
      </c>
      <c r="BT60" s="240" t="s">
        <v>150</v>
      </c>
      <c r="BU60" s="241">
        <f t="shared" si="878"/>
        <v>0</v>
      </c>
      <c r="BV60" s="241" t="str">
        <f t="shared" si="879"/>
        <v>#DIV/0!</v>
      </c>
      <c r="BW60" s="241">
        <f t="shared" si="880"/>
        <v>0</v>
      </c>
      <c r="BX60" s="242"/>
      <c r="BY60" s="241">
        <f t="shared" si="881"/>
        <v>0</v>
      </c>
      <c r="BZ60" s="242"/>
      <c r="CA60" s="241">
        <f t="shared" ref="CA60:CB60" si="1192">CA161+CA262+CA363+CA464</f>
        <v>0</v>
      </c>
      <c r="CB60" s="241">
        <f t="shared" si="1192"/>
        <v>0</v>
      </c>
      <c r="CC60" s="241">
        <f t="shared" si="883"/>
        <v>0</v>
      </c>
      <c r="CD60" s="242">
        <v>0.36319999999999997</v>
      </c>
      <c r="CE60" s="243">
        <f t="shared" si="884"/>
        <v>0</v>
      </c>
      <c r="CF60" s="244">
        <f t="shared" si="885"/>
        <v>0</v>
      </c>
      <c r="CG60" s="236"/>
      <c r="CH60" s="238">
        <v>14.0</v>
      </c>
      <c r="CI60" s="239" t="s">
        <v>163</v>
      </c>
      <c r="CJ60" s="240" t="s">
        <v>132</v>
      </c>
      <c r="CK60" s="240" t="s">
        <v>150</v>
      </c>
      <c r="CL60" s="241">
        <f t="shared" si="886"/>
        <v>0</v>
      </c>
      <c r="CM60" s="241" t="str">
        <f t="shared" si="887"/>
        <v>#DIV/0!</v>
      </c>
      <c r="CN60" s="241">
        <f t="shared" si="888"/>
        <v>0</v>
      </c>
      <c r="CO60" s="242"/>
      <c r="CP60" s="241">
        <f t="shared" si="889"/>
        <v>0</v>
      </c>
      <c r="CQ60" s="242"/>
      <c r="CR60" s="241">
        <f t="shared" ref="CR60:CS60" si="1193">CR161+CR262+CR363+CR464</f>
        <v>0</v>
      </c>
      <c r="CS60" s="241">
        <f t="shared" si="1193"/>
        <v>0</v>
      </c>
      <c r="CT60" s="241">
        <f t="shared" si="891"/>
        <v>0</v>
      </c>
      <c r="CU60" s="242">
        <v>0.36319999999999997</v>
      </c>
      <c r="CV60" s="243">
        <f t="shared" si="892"/>
        <v>0</v>
      </c>
      <c r="CW60" s="244">
        <f t="shared" si="893"/>
        <v>0</v>
      </c>
      <c r="CX60" s="236"/>
      <c r="CY60" s="238">
        <v>14.0</v>
      </c>
      <c r="CZ60" s="239" t="s">
        <v>163</v>
      </c>
      <c r="DA60" s="240" t="s">
        <v>132</v>
      </c>
      <c r="DB60" s="240" t="s">
        <v>150</v>
      </c>
      <c r="DC60" s="241">
        <f t="shared" si="894"/>
        <v>0</v>
      </c>
      <c r="DD60" s="241" t="str">
        <f t="shared" si="895"/>
        <v>#DIV/0!</v>
      </c>
      <c r="DE60" s="241">
        <f t="shared" si="896"/>
        <v>0</v>
      </c>
      <c r="DF60" s="242"/>
      <c r="DG60" s="241">
        <f t="shared" si="897"/>
        <v>0</v>
      </c>
      <c r="DH60" s="242"/>
      <c r="DI60" s="241">
        <f t="shared" ref="DI60:DJ60" si="1194">DI161+DI262+DI363+DI464</f>
        <v>0</v>
      </c>
      <c r="DJ60" s="241">
        <f t="shared" si="1194"/>
        <v>0</v>
      </c>
      <c r="DK60" s="241">
        <f t="shared" si="899"/>
        <v>0</v>
      </c>
      <c r="DL60" s="242">
        <v>0.36319999999999997</v>
      </c>
      <c r="DM60" s="243">
        <f t="shared" si="900"/>
        <v>0</v>
      </c>
      <c r="DN60" s="244">
        <f t="shared" si="901"/>
        <v>0</v>
      </c>
      <c r="DO60" s="236"/>
      <c r="DP60" s="238">
        <v>14.0</v>
      </c>
      <c r="DQ60" s="239" t="s">
        <v>163</v>
      </c>
      <c r="DR60" s="240" t="s">
        <v>132</v>
      </c>
      <c r="DS60" s="240" t="s">
        <v>150</v>
      </c>
      <c r="DT60" s="241">
        <f t="shared" si="902"/>
        <v>0</v>
      </c>
      <c r="DU60" s="241" t="str">
        <f t="shared" si="903"/>
        <v>#DIV/0!</v>
      </c>
      <c r="DV60" s="241">
        <f t="shared" si="904"/>
        <v>0</v>
      </c>
      <c r="DW60" s="242"/>
      <c r="DX60" s="241">
        <f t="shared" si="905"/>
        <v>0</v>
      </c>
      <c r="DY60" s="242"/>
      <c r="DZ60" s="241">
        <f t="shared" ref="DZ60:EA60" si="1195">DZ161+DZ262+DZ363+DZ464</f>
        <v>0</v>
      </c>
      <c r="EA60" s="241">
        <f t="shared" si="1195"/>
        <v>0</v>
      </c>
      <c r="EB60" s="241">
        <f t="shared" si="907"/>
        <v>0</v>
      </c>
      <c r="EC60" s="242">
        <v>0.36319999999999997</v>
      </c>
      <c r="ED60" s="243">
        <f t="shared" si="908"/>
        <v>0</v>
      </c>
      <c r="EE60" s="244">
        <f t="shared" si="909"/>
        <v>0</v>
      </c>
      <c r="EF60" s="236"/>
      <c r="EG60" s="238">
        <v>14.0</v>
      </c>
      <c r="EH60" s="239" t="s">
        <v>163</v>
      </c>
      <c r="EI60" s="240" t="s">
        <v>132</v>
      </c>
      <c r="EJ60" s="240" t="s">
        <v>150</v>
      </c>
      <c r="EK60" s="241">
        <f t="shared" si="910"/>
        <v>0</v>
      </c>
      <c r="EL60" s="241" t="str">
        <f t="shared" si="911"/>
        <v>#DIV/0!</v>
      </c>
      <c r="EM60" s="241">
        <f t="shared" si="912"/>
        <v>0</v>
      </c>
      <c r="EN60" s="242"/>
      <c r="EO60" s="241">
        <f t="shared" si="913"/>
        <v>0</v>
      </c>
      <c r="EP60" s="242"/>
      <c r="EQ60" s="241">
        <f t="shared" ref="EQ60:ER60" si="1196">EQ161+EQ262+EQ363+EQ464</f>
        <v>0</v>
      </c>
      <c r="ER60" s="241">
        <f t="shared" si="1196"/>
        <v>0</v>
      </c>
      <c r="ES60" s="241">
        <f t="shared" si="915"/>
        <v>0</v>
      </c>
      <c r="ET60" s="242">
        <v>0.36319999999999997</v>
      </c>
      <c r="EU60" s="243">
        <f t="shared" si="916"/>
        <v>0</v>
      </c>
      <c r="EV60" s="244">
        <f t="shared" si="917"/>
        <v>0</v>
      </c>
      <c r="EW60" s="236"/>
      <c r="EX60" s="238">
        <v>14.0</v>
      </c>
      <c r="EY60" s="239" t="s">
        <v>163</v>
      </c>
      <c r="EZ60" s="240" t="s">
        <v>132</v>
      </c>
      <c r="FA60" s="240" t="s">
        <v>150</v>
      </c>
      <c r="FB60" s="241">
        <f t="shared" si="918"/>
        <v>0</v>
      </c>
      <c r="FC60" s="241" t="str">
        <f t="shared" si="919"/>
        <v>#DIV/0!</v>
      </c>
      <c r="FD60" s="241">
        <f t="shared" si="920"/>
        <v>0</v>
      </c>
      <c r="FE60" s="242"/>
      <c r="FF60" s="241">
        <f t="shared" si="921"/>
        <v>0</v>
      </c>
      <c r="FG60" s="242"/>
      <c r="FH60" s="241">
        <f t="shared" ref="FH60:FI60" si="1197">FH161+FH262+FH363+FH464</f>
        <v>0</v>
      </c>
      <c r="FI60" s="241">
        <f t="shared" si="1197"/>
        <v>0</v>
      </c>
      <c r="FJ60" s="241">
        <f t="shared" si="923"/>
        <v>0</v>
      </c>
      <c r="FK60" s="242">
        <v>0.36319999999999997</v>
      </c>
      <c r="FL60" s="243">
        <f t="shared" si="924"/>
        <v>0</v>
      </c>
      <c r="FM60" s="244">
        <f t="shared" si="925"/>
        <v>0</v>
      </c>
      <c r="FN60" s="236"/>
      <c r="FO60" s="238">
        <v>14.0</v>
      </c>
      <c r="FP60" s="239" t="s">
        <v>163</v>
      </c>
      <c r="FQ60" s="240" t="s">
        <v>132</v>
      </c>
      <c r="FR60" s="240" t="s">
        <v>150</v>
      </c>
      <c r="FS60" s="241">
        <f t="shared" si="926"/>
        <v>0</v>
      </c>
      <c r="FT60" s="241" t="str">
        <f t="shared" si="927"/>
        <v>#DIV/0!</v>
      </c>
      <c r="FU60" s="241">
        <f t="shared" si="928"/>
        <v>0</v>
      </c>
      <c r="FV60" s="242"/>
      <c r="FW60" s="241">
        <f t="shared" si="929"/>
        <v>0</v>
      </c>
      <c r="FX60" s="242"/>
      <c r="FY60" s="241">
        <f t="shared" ref="FY60:FZ60" si="1198">FY161+FY262+FY363+FY464</f>
        <v>0</v>
      </c>
      <c r="FZ60" s="241">
        <f t="shared" si="1198"/>
        <v>0</v>
      </c>
      <c r="GA60" s="241">
        <f t="shared" si="931"/>
        <v>0</v>
      </c>
      <c r="GB60" s="242">
        <v>0.36319999999999997</v>
      </c>
      <c r="GC60" s="243">
        <f t="shared" si="932"/>
        <v>0</v>
      </c>
      <c r="GD60" s="244">
        <f t="shared" si="933"/>
        <v>0</v>
      </c>
      <c r="GE60" s="236"/>
      <c r="GF60" s="238">
        <v>14.0</v>
      </c>
      <c r="GG60" s="239" t="s">
        <v>163</v>
      </c>
      <c r="GH60" s="240" t="s">
        <v>132</v>
      </c>
      <c r="GI60" s="240" t="s">
        <v>150</v>
      </c>
      <c r="GJ60" s="241">
        <f t="shared" si="934"/>
        <v>0</v>
      </c>
      <c r="GK60" s="241" t="str">
        <f t="shared" si="935"/>
        <v>#DIV/0!</v>
      </c>
      <c r="GL60" s="241">
        <f t="shared" si="936"/>
        <v>0</v>
      </c>
      <c r="GM60" s="242"/>
      <c r="GN60" s="241">
        <f t="shared" si="937"/>
        <v>0</v>
      </c>
      <c r="GO60" s="242"/>
      <c r="GP60" s="241">
        <f t="shared" ref="GP60:GQ60" si="1199">GP161+GP262+GP363+GP464</f>
        <v>0</v>
      </c>
      <c r="GQ60" s="241">
        <f t="shared" si="1199"/>
        <v>0</v>
      </c>
      <c r="GR60" s="241">
        <f t="shared" si="939"/>
        <v>0</v>
      </c>
      <c r="GS60" s="242">
        <v>0.36319999999999997</v>
      </c>
      <c r="GT60" s="243">
        <f t="shared" si="940"/>
        <v>0</v>
      </c>
      <c r="GU60" s="244">
        <f t="shared" si="941"/>
        <v>0</v>
      </c>
      <c r="GV60" s="236"/>
      <c r="GW60" s="238">
        <v>14.0</v>
      </c>
      <c r="GX60" s="239" t="s">
        <v>163</v>
      </c>
      <c r="GY60" s="240" t="s">
        <v>132</v>
      </c>
      <c r="GZ60" s="240" t="s">
        <v>150</v>
      </c>
      <c r="HA60" s="241">
        <f t="shared" si="942"/>
        <v>0</v>
      </c>
      <c r="HB60" s="241" t="str">
        <f t="shared" si="943"/>
        <v>#DIV/0!</v>
      </c>
      <c r="HC60" s="241">
        <f t="shared" si="944"/>
        <v>0</v>
      </c>
      <c r="HD60" s="242"/>
      <c r="HE60" s="241">
        <f t="shared" si="945"/>
        <v>0</v>
      </c>
      <c r="HF60" s="242"/>
      <c r="HG60" s="241">
        <f t="shared" ref="HG60:HH60" si="1200">HG161+HG262+HG363+HG464</f>
        <v>0</v>
      </c>
      <c r="HH60" s="241">
        <f t="shared" si="1200"/>
        <v>0</v>
      </c>
      <c r="HI60" s="241">
        <f t="shared" si="947"/>
        <v>0</v>
      </c>
      <c r="HJ60" s="242">
        <v>0.36319999999999997</v>
      </c>
      <c r="HK60" s="243">
        <f t="shared" si="948"/>
        <v>0</v>
      </c>
      <c r="HL60" s="244">
        <f t="shared" si="949"/>
        <v>0</v>
      </c>
      <c r="HM60" s="236"/>
      <c r="HN60" s="238">
        <v>14.0</v>
      </c>
      <c r="HO60" s="239" t="s">
        <v>163</v>
      </c>
      <c r="HP60" s="240" t="s">
        <v>132</v>
      </c>
      <c r="HQ60" s="240" t="s">
        <v>150</v>
      </c>
      <c r="HR60" s="241">
        <f t="shared" si="950"/>
        <v>0</v>
      </c>
      <c r="HS60" s="241" t="str">
        <f t="shared" si="951"/>
        <v>#DIV/0!</v>
      </c>
      <c r="HT60" s="241">
        <f t="shared" si="952"/>
        <v>0</v>
      </c>
      <c r="HU60" s="242"/>
      <c r="HV60" s="241">
        <f t="shared" si="953"/>
        <v>0</v>
      </c>
      <c r="HW60" s="242"/>
      <c r="HX60" s="241">
        <f t="shared" ref="HX60:HY60" si="1201">HX161+HX262+HX363+HX464</f>
        <v>0</v>
      </c>
      <c r="HY60" s="241">
        <f t="shared" si="1201"/>
        <v>0</v>
      </c>
      <c r="HZ60" s="241">
        <f t="shared" si="955"/>
        <v>0</v>
      </c>
      <c r="IA60" s="242">
        <v>0.36319999999999997</v>
      </c>
      <c r="IB60" s="243">
        <f t="shared" si="956"/>
        <v>0</v>
      </c>
      <c r="IC60" s="244">
        <f t="shared" si="957"/>
        <v>0</v>
      </c>
      <c r="ID60" s="236"/>
      <c r="IE60" s="238">
        <v>14.0</v>
      </c>
      <c r="IF60" s="239" t="s">
        <v>163</v>
      </c>
      <c r="IG60" s="240" t="s">
        <v>132</v>
      </c>
      <c r="IH60" s="240" t="s">
        <v>150</v>
      </c>
      <c r="II60" s="241">
        <f t="shared" si="958"/>
        <v>0</v>
      </c>
      <c r="IJ60" s="241" t="str">
        <f t="shared" si="959"/>
        <v>#DIV/0!</v>
      </c>
      <c r="IK60" s="241">
        <f t="shared" si="960"/>
        <v>0</v>
      </c>
      <c r="IL60" s="242"/>
      <c r="IM60" s="241">
        <f t="shared" si="961"/>
        <v>0</v>
      </c>
      <c r="IN60" s="242"/>
      <c r="IO60" s="241">
        <f t="shared" ref="IO60:IP60" si="1202">IO161+IO262+IO363+IO464</f>
        <v>0</v>
      </c>
      <c r="IP60" s="241">
        <f t="shared" si="1202"/>
        <v>0</v>
      </c>
      <c r="IQ60" s="241">
        <f t="shared" si="963"/>
        <v>0</v>
      </c>
      <c r="IR60" s="242">
        <v>0.36319999999999997</v>
      </c>
      <c r="IS60" s="243">
        <f t="shared" si="964"/>
        <v>0</v>
      </c>
      <c r="IT60" s="244">
        <f t="shared" si="965"/>
        <v>0</v>
      </c>
      <c r="IU60" s="236"/>
      <c r="IV60" s="238">
        <v>14.0</v>
      </c>
      <c r="IW60" s="239" t="s">
        <v>163</v>
      </c>
      <c r="IX60" s="240" t="s">
        <v>132</v>
      </c>
      <c r="IY60" s="240" t="s">
        <v>150</v>
      </c>
      <c r="IZ60" s="241">
        <f t="shared" si="966"/>
        <v>0</v>
      </c>
      <c r="JA60" s="241" t="str">
        <f t="shared" si="967"/>
        <v>#DIV/0!</v>
      </c>
      <c r="JB60" s="241">
        <f t="shared" si="968"/>
        <v>0</v>
      </c>
      <c r="JC60" s="242"/>
      <c r="JD60" s="241">
        <f t="shared" si="969"/>
        <v>0</v>
      </c>
      <c r="JE60" s="242"/>
      <c r="JF60" s="241">
        <f t="shared" ref="JF60:JG60" si="1203">JF161+JF262+JF363+JF464</f>
        <v>0</v>
      </c>
      <c r="JG60" s="241">
        <f t="shared" si="1203"/>
        <v>0</v>
      </c>
      <c r="JH60" s="241">
        <f t="shared" si="971"/>
        <v>0</v>
      </c>
      <c r="JI60" s="242">
        <v>0.36319999999999997</v>
      </c>
      <c r="JJ60" s="243">
        <f t="shared" si="972"/>
        <v>0</v>
      </c>
      <c r="JK60" s="244">
        <f t="shared" si="973"/>
        <v>0</v>
      </c>
      <c r="JL60" s="236"/>
      <c r="JM60" s="238">
        <v>14.0</v>
      </c>
      <c r="JN60" s="239" t="s">
        <v>163</v>
      </c>
      <c r="JO60" s="240" t="s">
        <v>132</v>
      </c>
      <c r="JP60" s="240" t="s">
        <v>150</v>
      </c>
      <c r="JQ60" s="241">
        <f t="shared" si="974"/>
        <v>0</v>
      </c>
      <c r="JR60" s="241" t="str">
        <f t="shared" si="975"/>
        <v>#DIV/0!</v>
      </c>
      <c r="JS60" s="241">
        <f t="shared" si="976"/>
        <v>0</v>
      </c>
      <c r="JT60" s="242"/>
      <c r="JU60" s="241">
        <f t="shared" si="977"/>
        <v>0</v>
      </c>
      <c r="JV60" s="242"/>
      <c r="JW60" s="241">
        <f t="shared" ref="JW60:JX60" si="1204">JW161+JW262+JW363+JW464</f>
        <v>0</v>
      </c>
      <c r="JX60" s="241">
        <f t="shared" si="1204"/>
        <v>0</v>
      </c>
      <c r="JY60" s="241">
        <f t="shared" si="979"/>
        <v>0</v>
      </c>
      <c r="JZ60" s="242">
        <v>0.36319999999999997</v>
      </c>
      <c r="KA60" s="243">
        <f t="shared" si="980"/>
        <v>0</v>
      </c>
      <c r="KB60" s="244">
        <f t="shared" si="981"/>
        <v>0</v>
      </c>
      <c r="KC60" s="236"/>
      <c r="KD60" s="238">
        <v>14.0</v>
      </c>
      <c r="KE60" s="239" t="s">
        <v>163</v>
      </c>
      <c r="KF60" s="240" t="s">
        <v>132</v>
      </c>
      <c r="KG60" s="240" t="s">
        <v>150</v>
      </c>
      <c r="KH60" s="241">
        <f t="shared" si="982"/>
        <v>0</v>
      </c>
      <c r="KI60" s="241" t="str">
        <f t="shared" si="983"/>
        <v>#DIV/0!</v>
      </c>
      <c r="KJ60" s="241">
        <f t="shared" si="984"/>
        <v>0</v>
      </c>
      <c r="KK60" s="242"/>
      <c r="KL60" s="241">
        <f t="shared" si="985"/>
        <v>0</v>
      </c>
      <c r="KM60" s="242"/>
      <c r="KN60" s="241">
        <f t="shared" ref="KN60:KO60" si="1205">KN161+KN262+KN363+KN464</f>
        <v>0</v>
      </c>
      <c r="KO60" s="241">
        <f t="shared" si="1205"/>
        <v>0</v>
      </c>
      <c r="KP60" s="241">
        <f t="shared" si="987"/>
        <v>0</v>
      </c>
      <c r="KQ60" s="242">
        <v>0.36319999999999997</v>
      </c>
      <c r="KR60" s="243">
        <f t="shared" si="988"/>
        <v>0</v>
      </c>
      <c r="KS60" s="244">
        <f t="shared" si="989"/>
        <v>0</v>
      </c>
      <c r="KT60" s="236"/>
      <c r="KU60" s="237"/>
    </row>
    <row r="61" ht="15.75" customHeight="1">
      <c r="A61" s="238">
        <v>15.0</v>
      </c>
      <c r="B61" s="239" t="s">
        <v>164</v>
      </c>
      <c r="C61" s="240" t="s">
        <v>132</v>
      </c>
      <c r="D61" s="240" t="s">
        <v>150</v>
      </c>
      <c r="E61" s="241">
        <f t="shared" si="846"/>
        <v>0</v>
      </c>
      <c r="F61" s="241" t="str">
        <f t="shared" si="847"/>
        <v>#DIV/0!</v>
      </c>
      <c r="G61" s="241">
        <f t="shared" si="848"/>
        <v>0</v>
      </c>
      <c r="H61" s="242"/>
      <c r="I61" s="241">
        <f t="shared" si="849"/>
        <v>0</v>
      </c>
      <c r="J61" s="242"/>
      <c r="K61" s="241">
        <f t="shared" ref="K61:L61" si="1206">K162+K263+K364+K465</f>
        <v>0</v>
      </c>
      <c r="L61" s="241">
        <f t="shared" si="1206"/>
        <v>0</v>
      </c>
      <c r="M61" s="241">
        <f t="shared" si="851"/>
        <v>0</v>
      </c>
      <c r="N61" s="242">
        <v>0.36319999999999997</v>
      </c>
      <c r="O61" s="243">
        <f t="shared" si="852"/>
        <v>0</v>
      </c>
      <c r="P61" s="244">
        <f t="shared" si="853"/>
        <v>0</v>
      </c>
      <c r="Q61" s="236"/>
      <c r="R61" s="238">
        <v>15.0</v>
      </c>
      <c r="S61" s="239" t="s">
        <v>164</v>
      </c>
      <c r="T61" s="240" t="s">
        <v>132</v>
      </c>
      <c r="U61" s="240" t="s">
        <v>150</v>
      </c>
      <c r="V61" s="241">
        <f t="shared" si="854"/>
        <v>0</v>
      </c>
      <c r="W61" s="241" t="str">
        <f t="shared" si="855"/>
        <v>#DIV/0!</v>
      </c>
      <c r="X61" s="241">
        <f t="shared" si="856"/>
        <v>0</v>
      </c>
      <c r="Y61" s="242"/>
      <c r="Z61" s="241">
        <f t="shared" si="857"/>
        <v>0</v>
      </c>
      <c r="AA61" s="242"/>
      <c r="AB61" s="241">
        <f t="shared" ref="AB61:AC61" si="1207">AB162+AB263+AB364+AB465</f>
        <v>0</v>
      </c>
      <c r="AC61" s="241">
        <f t="shared" si="1207"/>
        <v>0</v>
      </c>
      <c r="AD61" s="241">
        <f t="shared" si="859"/>
        <v>0</v>
      </c>
      <c r="AE61" s="242">
        <v>0.36319999999999997</v>
      </c>
      <c r="AF61" s="243">
        <f t="shared" si="860"/>
        <v>0</v>
      </c>
      <c r="AG61" s="244">
        <f t="shared" si="861"/>
        <v>0</v>
      </c>
      <c r="AH61" s="236"/>
      <c r="AI61" s="238">
        <v>15.0</v>
      </c>
      <c r="AJ61" s="239" t="s">
        <v>164</v>
      </c>
      <c r="AK61" s="240" t="s">
        <v>132</v>
      </c>
      <c r="AL61" s="240" t="s">
        <v>150</v>
      </c>
      <c r="AM61" s="241">
        <f t="shared" si="862"/>
        <v>0</v>
      </c>
      <c r="AN61" s="241" t="str">
        <f t="shared" si="863"/>
        <v>#DIV/0!</v>
      </c>
      <c r="AO61" s="241">
        <f t="shared" si="864"/>
        <v>0</v>
      </c>
      <c r="AP61" s="242"/>
      <c r="AQ61" s="241">
        <f t="shared" si="865"/>
        <v>0</v>
      </c>
      <c r="AR61" s="242"/>
      <c r="AS61" s="241">
        <f t="shared" ref="AS61:AT61" si="1208">AS162+AS263+AS364+AS465</f>
        <v>0</v>
      </c>
      <c r="AT61" s="241">
        <f t="shared" si="1208"/>
        <v>0</v>
      </c>
      <c r="AU61" s="241">
        <f t="shared" si="867"/>
        <v>0</v>
      </c>
      <c r="AV61" s="242">
        <v>0.36319999999999997</v>
      </c>
      <c r="AW61" s="243">
        <f t="shared" si="868"/>
        <v>0</v>
      </c>
      <c r="AX61" s="244">
        <f t="shared" si="869"/>
        <v>0</v>
      </c>
      <c r="AY61" s="236"/>
      <c r="AZ61" s="238">
        <v>15.0</v>
      </c>
      <c r="BA61" s="239" t="s">
        <v>164</v>
      </c>
      <c r="BB61" s="240" t="s">
        <v>132</v>
      </c>
      <c r="BC61" s="240" t="s">
        <v>150</v>
      </c>
      <c r="BD61" s="241">
        <f t="shared" si="870"/>
        <v>0</v>
      </c>
      <c r="BE61" s="241" t="str">
        <f t="shared" si="871"/>
        <v>#DIV/0!</v>
      </c>
      <c r="BF61" s="241">
        <f t="shared" si="872"/>
        <v>0</v>
      </c>
      <c r="BG61" s="242"/>
      <c r="BH61" s="241">
        <f t="shared" si="873"/>
        <v>0</v>
      </c>
      <c r="BI61" s="242"/>
      <c r="BJ61" s="241">
        <f t="shared" ref="BJ61:BK61" si="1209">BJ162+BJ263+BJ364+BJ465</f>
        <v>0</v>
      </c>
      <c r="BK61" s="241">
        <f t="shared" si="1209"/>
        <v>0</v>
      </c>
      <c r="BL61" s="241">
        <f t="shared" si="875"/>
        <v>0</v>
      </c>
      <c r="BM61" s="242">
        <v>0.36319999999999997</v>
      </c>
      <c r="BN61" s="243">
        <f t="shared" si="876"/>
        <v>0</v>
      </c>
      <c r="BO61" s="244">
        <f t="shared" si="877"/>
        <v>0</v>
      </c>
      <c r="BP61" s="236"/>
      <c r="BQ61" s="238">
        <v>15.0</v>
      </c>
      <c r="BR61" s="239" t="s">
        <v>164</v>
      </c>
      <c r="BS61" s="240" t="s">
        <v>132</v>
      </c>
      <c r="BT61" s="240" t="s">
        <v>150</v>
      </c>
      <c r="BU61" s="241">
        <f t="shared" si="878"/>
        <v>0</v>
      </c>
      <c r="BV61" s="241" t="str">
        <f t="shared" si="879"/>
        <v>#DIV/0!</v>
      </c>
      <c r="BW61" s="241">
        <f t="shared" si="880"/>
        <v>0</v>
      </c>
      <c r="BX61" s="242"/>
      <c r="BY61" s="241">
        <f t="shared" si="881"/>
        <v>0</v>
      </c>
      <c r="BZ61" s="242"/>
      <c r="CA61" s="241">
        <f t="shared" ref="CA61:CB61" si="1210">CA162+CA263+CA364+CA465</f>
        <v>0</v>
      </c>
      <c r="CB61" s="241">
        <f t="shared" si="1210"/>
        <v>0</v>
      </c>
      <c r="CC61" s="241">
        <f t="shared" si="883"/>
        <v>0</v>
      </c>
      <c r="CD61" s="242">
        <v>0.36319999999999997</v>
      </c>
      <c r="CE61" s="243">
        <f t="shared" si="884"/>
        <v>0</v>
      </c>
      <c r="CF61" s="244">
        <f t="shared" si="885"/>
        <v>0</v>
      </c>
      <c r="CG61" s="236"/>
      <c r="CH61" s="238">
        <v>15.0</v>
      </c>
      <c r="CI61" s="239" t="s">
        <v>164</v>
      </c>
      <c r="CJ61" s="240" t="s">
        <v>132</v>
      </c>
      <c r="CK61" s="240" t="s">
        <v>150</v>
      </c>
      <c r="CL61" s="241">
        <f t="shared" si="886"/>
        <v>0</v>
      </c>
      <c r="CM61" s="241" t="str">
        <f t="shared" si="887"/>
        <v>#DIV/0!</v>
      </c>
      <c r="CN61" s="241">
        <f t="shared" si="888"/>
        <v>0</v>
      </c>
      <c r="CO61" s="242"/>
      <c r="CP61" s="241">
        <f t="shared" si="889"/>
        <v>0</v>
      </c>
      <c r="CQ61" s="242"/>
      <c r="CR61" s="241">
        <f t="shared" ref="CR61:CS61" si="1211">CR162+CR263+CR364+CR465</f>
        <v>0</v>
      </c>
      <c r="CS61" s="241">
        <f t="shared" si="1211"/>
        <v>0</v>
      </c>
      <c r="CT61" s="241">
        <f t="shared" si="891"/>
        <v>0</v>
      </c>
      <c r="CU61" s="242">
        <v>0.36319999999999997</v>
      </c>
      <c r="CV61" s="243">
        <f t="shared" si="892"/>
        <v>0</v>
      </c>
      <c r="CW61" s="244">
        <f t="shared" si="893"/>
        <v>0</v>
      </c>
      <c r="CX61" s="236"/>
      <c r="CY61" s="238">
        <v>15.0</v>
      </c>
      <c r="CZ61" s="239" t="s">
        <v>164</v>
      </c>
      <c r="DA61" s="240" t="s">
        <v>132</v>
      </c>
      <c r="DB61" s="240" t="s">
        <v>150</v>
      </c>
      <c r="DC61" s="241">
        <f t="shared" si="894"/>
        <v>0</v>
      </c>
      <c r="DD61" s="241" t="str">
        <f t="shared" si="895"/>
        <v>#DIV/0!</v>
      </c>
      <c r="DE61" s="241">
        <f t="shared" si="896"/>
        <v>0</v>
      </c>
      <c r="DF61" s="242"/>
      <c r="DG61" s="241">
        <f t="shared" si="897"/>
        <v>0</v>
      </c>
      <c r="DH61" s="242"/>
      <c r="DI61" s="241">
        <f t="shared" ref="DI61:DJ61" si="1212">DI162+DI263+DI364+DI465</f>
        <v>0</v>
      </c>
      <c r="DJ61" s="241">
        <f t="shared" si="1212"/>
        <v>0</v>
      </c>
      <c r="DK61" s="241">
        <f t="shared" si="899"/>
        <v>0</v>
      </c>
      <c r="DL61" s="242">
        <v>0.36319999999999997</v>
      </c>
      <c r="DM61" s="243">
        <f t="shared" si="900"/>
        <v>0</v>
      </c>
      <c r="DN61" s="244">
        <f t="shared" si="901"/>
        <v>0</v>
      </c>
      <c r="DO61" s="236"/>
      <c r="DP61" s="238">
        <v>15.0</v>
      </c>
      <c r="DQ61" s="239" t="s">
        <v>164</v>
      </c>
      <c r="DR61" s="240" t="s">
        <v>132</v>
      </c>
      <c r="DS61" s="240" t="s">
        <v>150</v>
      </c>
      <c r="DT61" s="241">
        <f t="shared" si="902"/>
        <v>0</v>
      </c>
      <c r="DU61" s="241" t="str">
        <f t="shared" si="903"/>
        <v>#DIV/0!</v>
      </c>
      <c r="DV61" s="241">
        <f t="shared" si="904"/>
        <v>0</v>
      </c>
      <c r="DW61" s="242"/>
      <c r="DX61" s="241">
        <f t="shared" si="905"/>
        <v>0</v>
      </c>
      <c r="DY61" s="242"/>
      <c r="DZ61" s="241">
        <f t="shared" ref="DZ61:EA61" si="1213">DZ162+DZ263+DZ364+DZ465</f>
        <v>0</v>
      </c>
      <c r="EA61" s="241">
        <f t="shared" si="1213"/>
        <v>0</v>
      </c>
      <c r="EB61" s="241">
        <f t="shared" si="907"/>
        <v>0</v>
      </c>
      <c r="EC61" s="242">
        <v>0.36319999999999997</v>
      </c>
      <c r="ED61" s="243">
        <f t="shared" si="908"/>
        <v>0</v>
      </c>
      <c r="EE61" s="244">
        <f t="shared" si="909"/>
        <v>0</v>
      </c>
      <c r="EF61" s="236"/>
      <c r="EG61" s="238">
        <v>15.0</v>
      </c>
      <c r="EH61" s="239" t="s">
        <v>164</v>
      </c>
      <c r="EI61" s="240" t="s">
        <v>132</v>
      </c>
      <c r="EJ61" s="240" t="s">
        <v>150</v>
      </c>
      <c r="EK61" s="241">
        <f t="shared" si="910"/>
        <v>0</v>
      </c>
      <c r="EL61" s="241" t="str">
        <f t="shared" si="911"/>
        <v>#DIV/0!</v>
      </c>
      <c r="EM61" s="241">
        <f t="shared" si="912"/>
        <v>0</v>
      </c>
      <c r="EN61" s="242"/>
      <c r="EO61" s="241">
        <f t="shared" si="913"/>
        <v>0</v>
      </c>
      <c r="EP61" s="242"/>
      <c r="EQ61" s="241">
        <f t="shared" ref="EQ61:ER61" si="1214">EQ162+EQ263+EQ364+EQ465</f>
        <v>0</v>
      </c>
      <c r="ER61" s="241">
        <f t="shared" si="1214"/>
        <v>0</v>
      </c>
      <c r="ES61" s="241">
        <f t="shared" si="915"/>
        <v>0</v>
      </c>
      <c r="ET61" s="242">
        <v>0.36319999999999997</v>
      </c>
      <c r="EU61" s="243">
        <f t="shared" si="916"/>
        <v>0</v>
      </c>
      <c r="EV61" s="244">
        <f t="shared" si="917"/>
        <v>0</v>
      </c>
      <c r="EW61" s="236"/>
      <c r="EX61" s="238">
        <v>15.0</v>
      </c>
      <c r="EY61" s="239" t="s">
        <v>164</v>
      </c>
      <c r="EZ61" s="240" t="s">
        <v>132</v>
      </c>
      <c r="FA61" s="240" t="s">
        <v>150</v>
      </c>
      <c r="FB61" s="241">
        <f t="shared" si="918"/>
        <v>0</v>
      </c>
      <c r="FC61" s="241" t="str">
        <f t="shared" si="919"/>
        <v>#DIV/0!</v>
      </c>
      <c r="FD61" s="241">
        <f t="shared" si="920"/>
        <v>0</v>
      </c>
      <c r="FE61" s="242"/>
      <c r="FF61" s="241">
        <f t="shared" si="921"/>
        <v>0</v>
      </c>
      <c r="FG61" s="242"/>
      <c r="FH61" s="241">
        <f t="shared" ref="FH61:FI61" si="1215">FH162+FH263+FH364+FH465</f>
        <v>0</v>
      </c>
      <c r="FI61" s="241">
        <f t="shared" si="1215"/>
        <v>0</v>
      </c>
      <c r="FJ61" s="241">
        <f t="shared" si="923"/>
        <v>0</v>
      </c>
      <c r="FK61" s="242">
        <v>0.36319999999999997</v>
      </c>
      <c r="FL61" s="243">
        <f t="shared" si="924"/>
        <v>0</v>
      </c>
      <c r="FM61" s="244">
        <f t="shared" si="925"/>
        <v>0</v>
      </c>
      <c r="FN61" s="236"/>
      <c r="FO61" s="238">
        <v>15.0</v>
      </c>
      <c r="FP61" s="239" t="s">
        <v>164</v>
      </c>
      <c r="FQ61" s="240" t="s">
        <v>132</v>
      </c>
      <c r="FR61" s="240" t="s">
        <v>150</v>
      </c>
      <c r="FS61" s="241">
        <f t="shared" si="926"/>
        <v>0</v>
      </c>
      <c r="FT61" s="241" t="str">
        <f t="shared" si="927"/>
        <v>#DIV/0!</v>
      </c>
      <c r="FU61" s="241">
        <f t="shared" si="928"/>
        <v>0</v>
      </c>
      <c r="FV61" s="242"/>
      <c r="FW61" s="241">
        <f t="shared" si="929"/>
        <v>0</v>
      </c>
      <c r="FX61" s="242"/>
      <c r="FY61" s="241">
        <f t="shared" ref="FY61:FZ61" si="1216">FY162+FY263+FY364+FY465</f>
        <v>0</v>
      </c>
      <c r="FZ61" s="241">
        <f t="shared" si="1216"/>
        <v>0</v>
      </c>
      <c r="GA61" s="241">
        <f t="shared" si="931"/>
        <v>0</v>
      </c>
      <c r="GB61" s="242">
        <v>0.36319999999999997</v>
      </c>
      <c r="GC61" s="243">
        <f t="shared" si="932"/>
        <v>0</v>
      </c>
      <c r="GD61" s="244">
        <f t="shared" si="933"/>
        <v>0</v>
      </c>
      <c r="GE61" s="236"/>
      <c r="GF61" s="238">
        <v>15.0</v>
      </c>
      <c r="GG61" s="239" t="s">
        <v>164</v>
      </c>
      <c r="GH61" s="240" t="s">
        <v>132</v>
      </c>
      <c r="GI61" s="240" t="s">
        <v>150</v>
      </c>
      <c r="GJ61" s="241">
        <f t="shared" si="934"/>
        <v>0</v>
      </c>
      <c r="GK61" s="241" t="str">
        <f t="shared" si="935"/>
        <v>#DIV/0!</v>
      </c>
      <c r="GL61" s="241">
        <f t="shared" si="936"/>
        <v>0</v>
      </c>
      <c r="GM61" s="242"/>
      <c r="GN61" s="241">
        <f t="shared" si="937"/>
        <v>0</v>
      </c>
      <c r="GO61" s="242"/>
      <c r="GP61" s="241">
        <f t="shared" ref="GP61:GQ61" si="1217">GP162+GP263+GP364+GP465</f>
        <v>0</v>
      </c>
      <c r="GQ61" s="241">
        <f t="shared" si="1217"/>
        <v>0</v>
      </c>
      <c r="GR61" s="241">
        <f t="shared" si="939"/>
        <v>0</v>
      </c>
      <c r="GS61" s="242">
        <v>0.36319999999999997</v>
      </c>
      <c r="GT61" s="243">
        <f t="shared" si="940"/>
        <v>0</v>
      </c>
      <c r="GU61" s="244">
        <f t="shared" si="941"/>
        <v>0</v>
      </c>
      <c r="GV61" s="236"/>
      <c r="GW61" s="238">
        <v>15.0</v>
      </c>
      <c r="GX61" s="239" t="s">
        <v>164</v>
      </c>
      <c r="GY61" s="240" t="s">
        <v>132</v>
      </c>
      <c r="GZ61" s="240" t="s">
        <v>150</v>
      </c>
      <c r="HA61" s="241">
        <f t="shared" si="942"/>
        <v>0</v>
      </c>
      <c r="HB61" s="241" t="str">
        <f t="shared" si="943"/>
        <v>#DIV/0!</v>
      </c>
      <c r="HC61" s="241">
        <f t="shared" si="944"/>
        <v>0</v>
      </c>
      <c r="HD61" s="242"/>
      <c r="HE61" s="241">
        <f t="shared" si="945"/>
        <v>0</v>
      </c>
      <c r="HF61" s="242"/>
      <c r="HG61" s="241">
        <f t="shared" ref="HG61:HH61" si="1218">HG162+HG263+HG364+HG465</f>
        <v>0</v>
      </c>
      <c r="HH61" s="241">
        <f t="shared" si="1218"/>
        <v>0</v>
      </c>
      <c r="HI61" s="241">
        <f t="shared" si="947"/>
        <v>0</v>
      </c>
      <c r="HJ61" s="242">
        <v>0.36319999999999997</v>
      </c>
      <c r="HK61" s="243">
        <f t="shared" si="948"/>
        <v>0</v>
      </c>
      <c r="HL61" s="244">
        <f t="shared" si="949"/>
        <v>0</v>
      </c>
      <c r="HM61" s="236"/>
      <c r="HN61" s="238">
        <v>15.0</v>
      </c>
      <c r="HO61" s="239" t="s">
        <v>164</v>
      </c>
      <c r="HP61" s="240" t="s">
        <v>132</v>
      </c>
      <c r="HQ61" s="240" t="s">
        <v>150</v>
      </c>
      <c r="HR61" s="241">
        <f t="shared" si="950"/>
        <v>0</v>
      </c>
      <c r="HS61" s="241" t="str">
        <f t="shared" si="951"/>
        <v>#DIV/0!</v>
      </c>
      <c r="HT61" s="241">
        <f t="shared" si="952"/>
        <v>0</v>
      </c>
      <c r="HU61" s="242"/>
      <c r="HV61" s="241">
        <f t="shared" si="953"/>
        <v>0</v>
      </c>
      <c r="HW61" s="242"/>
      <c r="HX61" s="241">
        <f t="shared" ref="HX61:HY61" si="1219">HX162+HX263+HX364+HX465</f>
        <v>0</v>
      </c>
      <c r="HY61" s="241">
        <f t="shared" si="1219"/>
        <v>0</v>
      </c>
      <c r="HZ61" s="241">
        <f t="shared" si="955"/>
        <v>0</v>
      </c>
      <c r="IA61" s="242">
        <v>0.36319999999999997</v>
      </c>
      <c r="IB61" s="243">
        <f t="shared" si="956"/>
        <v>0</v>
      </c>
      <c r="IC61" s="244">
        <f t="shared" si="957"/>
        <v>0</v>
      </c>
      <c r="ID61" s="236"/>
      <c r="IE61" s="238">
        <v>15.0</v>
      </c>
      <c r="IF61" s="239" t="s">
        <v>164</v>
      </c>
      <c r="IG61" s="240" t="s">
        <v>132</v>
      </c>
      <c r="IH61" s="240" t="s">
        <v>150</v>
      </c>
      <c r="II61" s="241">
        <f t="shared" si="958"/>
        <v>0</v>
      </c>
      <c r="IJ61" s="241" t="str">
        <f t="shared" si="959"/>
        <v>#DIV/0!</v>
      </c>
      <c r="IK61" s="241">
        <f t="shared" si="960"/>
        <v>0</v>
      </c>
      <c r="IL61" s="242"/>
      <c r="IM61" s="241">
        <f t="shared" si="961"/>
        <v>0</v>
      </c>
      <c r="IN61" s="242"/>
      <c r="IO61" s="241">
        <f t="shared" ref="IO61:IP61" si="1220">IO162+IO263+IO364+IO465</f>
        <v>0</v>
      </c>
      <c r="IP61" s="241">
        <f t="shared" si="1220"/>
        <v>0</v>
      </c>
      <c r="IQ61" s="241">
        <f t="shared" si="963"/>
        <v>0</v>
      </c>
      <c r="IR61" s="242">
        <v>0.36319999999999997</v>
      </c>
      <c r="IS61" s="243">
        <f t="shared" si="964"/>
        <v>0</v>
      </c>
      <c r="IT61" s="244">
        <f t="shared" si="965"/>
        <v>0</v>
      </c>
      <c r="IU61" s="236"/>
      <c r="IV61" s="238">
        <v>15.0</v>
      </c>
      <c r="IW61" s="239" t="s">
        <v>164</v>
      </c>
      <c r="IX61" s="240" t="s">
        <v>132</v>
      </c>
      <c r="IY61" s="240" t="s">
        <v>150</v>
      </c>
      <c r="IZ61" s="241">
        <f t="shared" si="966"/>
        <v>0</v>
      </c>
      <c r="JA61" s="241" t="str">
        <f t="shared" si="967"/>
        <v>#DIV/0!</v>
      </c>
      <c r="JB61" s="241">
        <f t="shared" si="968"/>
        <v>0</v>
      </c>
      <c r="JC61" s="242"/>
      <c r="JD61" s="241">
        <f t="shared" si="969"/>
        <v>0</v>
      </c>
      <c r="JE61" s="242"/>
      <c r="JF61" s="241">
        <f t="shared" ref="JF61:JG61" si="1221">JF162+JF263+JF364+JF465</f>
        <v>0</v>
      </c>
      <c r="JG61" s="241">
        <f t="shared" si="1221"/>
        <v>0</v>
      </c>
      <c r="JH61" s="241">
        <f t="shared" si="971"/>
        <v>0</v>
      </c>
      <c r="JI61" s="242">
        <v>0.36319999999999997</v>
      </c>
      <c r="JJ61" s="243">
        <f t="shared" si="972"/>
        <v>0</v>
      </c>
      <c r="JK61" s="244">
        <f t="shared" si="973"/>
        <v>0</v>
      </c>
      <c r="JL61" s="236"/>
      <c r="JM61" s="238">
        <v>15.0</v>
      </c>
      <c r="JN61" s="239" t="s">
        <v>164</v>
      </c>
      <c r="JO61" s="240" t="s">
        <v>132</v>
      </c>
      <c r="JP61" s="240" t="s">
        <v>150</v>
      </c>
      <c r="JQ61" s="241">
        <f t="shared" si="974"/>
        <v>0</v>
      </c>
      <c r="JR61" s="241" t="str">
        <f t="shared" si="975"/>
        <v>#DIV/0!</v>
      </c>
      <c r="JS61" s="241">
        <f t="shared" si="976"/>
        <v>0</v>
      </c>
      <c r="JT61" s="242"/>
      <c r="JU61" s="241">
        <f t="shared" si="977"/>
        <v>0</v>
      </c>
      <c r="JV61" s="242"/>
      <c r="JW61" s="241">
        <f t="shared" ref="JW61:JX61" si="1222">JW162+JW263+JW364+JW465</f>
        <v>0</v>
      </c>
      <c r="JX61" s="241">
        <f t="shared" si="1222"/>
        <v>0</v>
      </c>
      <c r="JY61" s="241">
        <f t="shared" si="979"/>
        <v>0</v>
      </c>
      <c r="JZ61" s="242">
        <v>0.36319999999999997</v>
      </c>
      <c r="KA61" s="243">
        <f t="shared" si="980"/>
        <v>0</v>
      </c>
      <c r="KB61" s="244">
        <f t="shared" si="981"/>
        <v>0</v>
      </c>
      <c r="KC61" s="236"/>
      <c r="KD61" s="238">
        <v>15.0</v>
      </c>
      <c r="KE61" s="239" t="s">
        <v>164</v>
      </c>
      <c r="KF61" s="240" t="s">
        <v>132</v>
      </c>
      <c r="KG61" s="240" t="s">
        <v>150</v>
      </c>
      <c r="KH61" s="241">
        <f t="shared" si="982"/>
        <v>0</v>
      </c>
      <c r="KI61" s="241" t="str">
        <f t="shared" si="983"/>
        <v>#DIV/0!</v>
      </c>
      <c r="KJ61" s="241">
        <f t="shared" si="984"/>
        <v>0</v>
      </c>
      <c r="KK61" s="242"/>
      <c r="KL61" s="241">
        <f t="shared" si="985"/>
        <v>0</v>
      </c>
      <c r="KM61" s="242"/>
      <c r="KN61" s="241">
        <f t="shared" ref="KN61:KO61" si="1223">KN162+KN263+KN364+KN465</f>
        <v>0</v>
      </c>
      <c r="KO61" s="241">
        <f t="shared" si="1223"/>
        <v>0</v>
      </c>
      <c r="KP61" s="241">
        <f t="shared" si="987"/>
        <v>0</v>
      </c>
      <c r="KQ61" s="242">
        <v>0.36319999999999997</v>
      </c>
      <c r="KR61" s="243">
        <f t="shared" si="988"/>
        <v>0</v>
      </c>
      <c r="KS61" s="244">
        <f t="shared" si="989"/>
        <v>0</v>
      </c>
      <c r="KT61" s="236"/>
      <c r="KU61" s="237"/>
    </row>
    <row r="62" ht="15.75" customHeight="1">
      <c r="A62" s="238">
        <v>16.0</v>
      </c>
      <c r="B62" s="239" t="s">
        <v>165</v>
      </c>
      <c r="C62" s="240" t="s">
        <v>132</v>
      </c>
      <c r="D62" s="240" t="s">
        <v>150</v>
      </c>
      <c r="E62" s="241">
        <f t="shared" si="846"/>
        <v>0</v>
      </c>
      <c r="F62" s="241" t="str">
        <f t="shared" si="847"/>
        <v>#DIV/0!</v>
      </c>
      <c r="G62" s="241">
        <f t="shared" si="848"/>
        <v>0</v>
      </c>
      <c r="H62" s="242"/>
      <c r="I62" s="241">
        <f t="shared" si="849"/>
        <v>0</v>
      </c>
      <c r="J62" s="242"/>
      <c r="K62" s="241">
        <f t="shared" ref="K62:L62" si="1224">K163+K264+K365+K466</f>
        <v>0</v>
      </c>
      <c r="L62" s="241">
        <f t="shared" si="1224"/>
        <v>0</v>
      </c>
      <c r="M62" s="241">
        <f t="shared" si="851"/>
        <v>0</v>
      </c>
      <c r="N62" s="242">
        <v>0.36319999999999997</v>
      </c>
      <c r="O62" s="243">
        <f t="shared" si="852"/>
        <v>0</v>
      </c>
      <c r="P62" s="244">
        <f t="shared" si="853"/>
        <v>0</v>
      </c>
      <c r="Q62" s="236"/>
      <c r="R62" s="238">
        <v>16.0</v>
      </c>
      <c r="S62" s="239" t="s">
        <v>165</v>
      </c>
      <c r="T62" s="240" t="s">
        <v>132</v>
      </c>
      <c r="U62" s="240" t="s">
        <v>150</v>
      </c>
      <c r="V62" s="241">
        <f t="shared" si="854"/>
        <v>0</v>
      </c>
      <c r="W62" s="241" t="str">
        <f t="shared" si="855"/>
        <v>#DIV/0!</v>
      </c>
      <c r="X62" s="241">
        <f t="shared" si="856"/>
        <v>0</v>
      </c>
      <c r="Y62" s="242"/>
      <c r="Z62" s="241">
        <f t="shared" si="857"/>
        <v>0</v>
      </c>
      <c r="AA62" s="242"/>
      <c r="AB62" s="241">
        <f t="shared" ref="AB62:AC62" si="1225">AB163+AB264+AB365+AB466</f>
        <v>0</v>
      </c>
      <c r="AC62" s="241">
        <f t="shared" si="1225"/>
        <v>0</v>
      </c>
      <c r="AD62" s="241">
        <f t="shared" si="859"/>
        <v>0</v>
      </c>
      <c r="AE62" s="242">
        <v>0.36319999999999997</v>
      </c>
      <c r="AF62" s="243">
        <f t="shared" si="860"/>
        <v>0</v>
      </c>
      <c r="AG62" s="244">
        <f t="shared" si="861"/>
        <v>0</v>
      </c>
      <c r="AH62" s="236"/>
      <c r="AI62" s="238">
        <v>16.0</v>
      </c>
      <c r="AJ62" s="239" t="s">
        <v>165</v>
      </c>
      <c r="AK62" s="240" t="s">
        <v>132</v>
      </c>
      <c r="AL62" s="240" t="s">
        <v>150</v>
      </c>
      <c r="AM62" s="241">
        <f t="shared" si="862"/>
        <v>0</v>
      </c>
      <c r="AN62" s="241" t="str">
        <f t="shared" si="863"/>
        <v>#DIV/0!</v>
      </c>
      <c r="AO62" s="241">
        <f t="shared" si="864"/>
        <v>0</v>
      </c>
      <c r="AP62" s="242"/>
      <c r="AQ62" s="241">
        <f t="shared" si="865"/>
        <v>0</v>
      </c>
      <c r="AR62" s="242"/>
      <c r="AS62" s="241">
        <f t="shared" ref="AS62:AT62" si="1226">AS163+AS264+AS365+AS466</f>
        <v>0</v>
      </c>
      <c r="AT62" s="241">
        <f t="shared" si="1226"/>
        <v>0</v>
      </c>
      <c r="AU62" s="241">
        <f t="shared" si="867"/>
        <v>0</v>
      </c>
      <c r="AV62" s="242">
        <v>0.36319999999999997</v>
      </c>
      <c r="AW62" s="243">
        <f t="shared" si="868"/>
        <v>0</v>
      </c>
      <c r="AX62" s="244">
        <f t="shared" si="869"/>
        <v>0</v>
      </c>
      <c r="AY62" s="236"/>
      <c r="AZ62" s="238">
        <v>16.0</v>
      </c>
      <c r="BA62" s="239" t="s">
        <v>165</v>
      </c>
      <c r="BB62" s="240" t="s">
        <v>132</v>
      </c>
      <c r="BC62" s="240" t="s">
        <v>150</v>
      </c>
      <c r="BD62" s="241">
        <f t="shared" si="870"/>
        <v>0</v>
      </c>
      <c r="BE62" s="241" t="str">
        <f t="shared" si="871"/>
        <v>#DIV/0!</v>
      </c>
      <c r="BF62" s="241">
        <f t="shared" si="872"/>
        <v>0</v>
      </c>
      <c r="BG62" s="242"/>
      <c r="BH62" s="241">
        <f t="shared" si="873"/>
        <v>0</v>
      </c>
      <c r="BI62" s="242"/>
      <c r="BJ62" s="241">
        <f t="shared" ref="BJ62:BK62" si="1227">BJ163+BJ264+BJ365+BJ466</f>
        <v>0</v>
      </c>
      <c r="BK62" s="241">
        <f t="shared" si="1227"/>
        <v>0</v>
      </c>
      <c r="BL62" s="241">
        <f t="shared" si="875"/>
        <v>0</v>
      </c>
      <c r="BM62" s="242">
        <v>0.36319999999999997</v>
      </c>
      <c r="BN62" s="243">
        <f t="shared" si="876"/>
        <v>0</v>
      </c>
      <c r="BO62" s="244">
        <f t="shared" si="877"/>
        <v>0</v>
      </c>
      <c r="BP62" s="236"/>
      <c r="BQ62" s="238">
        <v>16.0</v>
      </c>
      <c r="BR62" s="239" t="s">
        <v>165</v>
      </c>
      <c r="BS62" s="240" t="s">
        <v>132</v>
      </c>
      <c r="BT62" s="240" t="s">
        <v>150</v>
      </c>
      <c r="BU62" s="241">
        <f t="shared" si="878"/>
        <v>0</v>
      </c>
      <c r="BV62" s="241" t="str">
        <f t="shared" si="879"/>
        <v>#DIV/0!</v>
      </c>
      <c r="BW62" s="241">
        <f t="shared" si="880"/>
        <v>0</v>
      </c>
      <c r="BX62" s="242"/>
      <c r="BY62" s="241">
        <f t="shared" si="881"/>
        <v>0</v>
      </c>
      <c r="BZ62" s="242"/>
      <c r="CA62" s="241">
        <f t="shared" ref="CA62:CB62" si="1228">CA163+CA264+CA365+CA466</f>
        <v>0</v>
      </c>
      <c r="CB62" s="241">
        <f t="shared" si="1228"/>
        <v>0</v>
      </c>
      <c r="CC62" s="241">
        <f t="shared" si="883"/>
        <v>0</v>
      </c>
      <c r="CD62" s="242">
        <v>0.36319999999999997</v>
      </c>
      <c r="CE62" s="243">
        <f t="shared" si="884"/>
        <v>0</v>
      </c>
      <c r="CF62" s="244">
        <f t="shared" si="885"/>
        <v>0</v>
      </c>
      <c r="CG62" s="236"/>
      <c r="CH62" s="238">
        <v>16.0</v>
      </c>
      <c r="CI62" s="239" t="s">
        <v>165</v>
      </c>
      <c r="CJ62" s="240" t="s">
        <v>132</v>
      </c>
      <c r="CK62" s="240" t="s">
        <v>150</v>
      </c>
      <c r="CL62" s="241">
        <f t="shared" si="886"/>
        <v>0</v>
      </c>
      <c r="CM62" s="241" t="str">
        <f t="shared" si="887"/>
        <v>#DIV/0!</v>
      </c>
      <c r="CN62" s="241">
        <f t="shared" si="888"/>
        <v>0</v>
      </c>
      <c r="CO62" s="242"/>
      <c r="CP62" s="241">
        <f t="shared" si="889"/>
        <v>0</v>
      </c>
      <c r="CQ62" s="242"/>
      <c r="CR62" s="241">
        <f t="shared" ref="CR62:CS62" si="1229">CR163+CR264+CR365+CR466</f>
        <v>0</v>
      </c>
      <c r="CS62" s="241">
        <f t="shared" si="1229"/>
        <v>0</v>
      </c>
      <c r="CT62" s="241">
        <f t="shared" si="891"/>
        <v>0</v>
      </c>
      <c r="CU62" s="242">
        <v>0.36319999999999997</v>
      </c>
      <c r="CV62" s="243">
        <f t="shared" si="892"/>
        <v>0</v>
      </c>
      <c r="CW62" s="244">
        <f t="shared" si="893"/>
        <v>0</v>
      </c>
      <c r="CX62" s="236"/>
      <c r="CY62" s="238">
        <v>16.0</v>
      </c>
      <c r="CZ62" s="239" t="s">
        <v>165</v>
      </c>
      <c r="DA62" s="240" t="s">
        <v>132</v>
      </c>
      <c r="DB62" s="240" t="s">
        <v>150</v>
      </c>
      <c r="DC62" s="241">
        <f t="shared" si="894"/>
        <v>0</v>
      </c>
      <c r="DD62" s="241" t="str">
        <f t="shared" si="895"/>
        <v>#DIV/0!</v>
      </c>
      <c r="DE62" s="241">
        <f t="shared" si="896"/>
        <v>0</v>
      </c>
      <c r="DF62" s="242"/>
      <c r="DG62" s="241">
        <f t="shared" si="897"/>
        <v>0</v>
      </c>
      <c r="DH62" s="242"/>
      <c r="DI62" s="241">
        <f t="shared" ref="DI62:DJ62" si="1230">DI163+DI264+DI365+DI466</f>
        <v>0</v>
      </c>
      <c r="DJ62" s="241">
        <f t="shared" si="1230"/>
        <v>0</v>
      </c>
      <c r="DK62" s="241">
        <f t="shared" si="899"/>
        <v>0</v>
      </c>
      <c r="DL62" s="242">
        <v>0.36319999999999997</v>
      </c>
      <c r="DM62" s="243">
        <f t="shared" si="900"/>
        <v>0</v>
      </c>
      <c r="DN62" s="244">
        <f t="shared" si="901"/>
        <v>0</v>
      </c>
      <c r="DO62" s="236"/>
      <c r="DP62" s="238">
        <v>16.0</v>
      </c>
      <c r="DQ62" s="239" t="s">
        <v>165</v>
      </c>
      <c r="DR62" s="240" t="s">
        <v>132</v>
      </c>
      <c r="DS62" s="240" t="s">
        <v>150</v>
      </c>
      <c r="DT62" s="241">
        <f t="shared" si="902"/>
        <v>0</v>
      </c>
      <c r="DU62" s="241" t="str">
        <f t="shared" si="903"/>
        <v>#DIV/0!</v>
      </c>
      <c r="DV62" s="241">
        <f t="shared" si="904"/>
        <v>0</v>
      </c>
      <c r="DW62" s="242"/>
      <c r="DX62" s="241">
        <f t="shared" si="905"/>
        <v>0</v>
      </c>
      <c r="DY62" s="242"/>
      <c r="DZ62" s="241">
        <f t="shared" ref="DZ62:EA62" si="1231">DZ163+DZ264+DZ365+DZ466</f>
        <v>0</v>
      </c>
      <c r="EA62" s="241">
        <f t="shared" si="1231"/>
        <v>0</v>
      </c>
      <c r="EB62" s="241">
        <f t="shared" si="907"/>
        <v>0</v>
      </c>
      <c r="EC62" s="242">
        <v>0.36319999999999997</v>
      </c>
      <c r="ED62" s="243">
        <f t="shared" si="908"/>
        <v>0</v>
      </c>
      <c r="EE62" s="244">
        <f t="shared" si="909"/>
        <v>0</v>
      </c>
      <c r="EF62" s="236"/>
      <c r="EG62" s="238">
        <v>16.0</v>
      </c>
      <c r="EH62" s="239" t="s">
        <v>165</v>
      </c>
      <c r="EI62" s="240" t="s">
        <v>132</v>
      </c>
      <c r="EJ62" s="240" t="s">
        <v>150</v>
      </c>
      <c r="EK62" s="241">
        <f t="shared" si="910"/>
        <v>0</v>
      </c>
      <c r="EL62" s="241" t="str">
        <f t="shared" si="911"/>
        <v>#DIV/0!</v>
      </c>
      <c r="EM62" s="241">
        <f t="shared" si="912"/>
        <v>0</v>
      </c>
      <c r="EN62" s="242"/>
      <c r="EO62" s="241">
        <f t="shared" si="913"/>
        <v>0</v>
      </c>
      <c r="EP62" s="242"/>
      <c r="EQ62" s="241">
        <f t="shared" ref="EQ62:ER62" si="1232">EQ163+EQ264+EQ365+EQ466</f>
        <v>0</v>
      </c>
      <c r="ER62" s="241">
        <f t="shared" si="1232"/>
        <v>0</v>
      </c>
      <c r="ES62" s="241">
        <f t="shared" si="915"/>
        <v>0</v>
      </c>
      <c r="ET62" s="242">
        <v>0.36319999999999997</v>
      </c>
      <c r="EU62" s="243">
        <f t="shared" si="916"/>
        <v>0</v>
      </c>
      <c r="EV62" s="244">
        <f t="shared" si="917"/>
        <v>0</v>
      </c>
      <c r="EW62" s="236"/>
      <c r="EX62" s="238">
        <v>16.0</v>
      </c>
      <c r="EY62" s="239" t="s">
        <v>165</v>
      </c>
      <c r="EZ62" s="240" t="s">
        <v>132</v>
      </c>
      <c r="FA62" s="240" t="s">
        <v>150</v>
      </c>
      <c r="FB62" s="241">
        <f t="shared" si="918"/>
        <v>0</v>
      </c>
      <c r="FC62" s="241" t="str">
        <f t="shared" si="919"/>
        <v>#DIV/0!</v>
      </c>
      <c r="FD62" s="241">
        <f t="shared" si="920"/>
        <v>0</v>
      </c>
      <c r="FE62" s="242"/>
      <c r="FF62" s="241">
        <f t="shared" si="921"/>
        <v>0</v>
      </c>
      <c r="FG62" s="242"/>
      <c r="FH62" s="241">
        <f t="shared" ref="FH62:FI62" si="1233">FH163+FH264+FH365+FH466</f>
        <v>0</v>
      </c>
      <c r="FI62" s="241">
        <f t="shared" si="1233"/>
        <v>0</v>
      </c>
      <c r="FJ62" s="241">
        <f t="shared" si="923"/>
        <v>0</v>
      </c>
      <c r="FK62" s="242">
        <v>0.36319999999999997</v>
      </c>
      <c r="FL62" s="243">
        <f t="shared" si="924"/>
        <v>0</v>
      </c>
      <c r="FM62" s="244">
        <f t="shared" si="925"/>
        <v>0</v>
      </c>
      <c r="FN62" s="236"/>
      <c r="FO62" s="238">
        <v>16.0</v>
      </c>
      <c r="FP62" s="239" t="s">
        <v>165</v>
      </c>
      <c r="FQ62" s="240" t="s">
        <v>132</v>
      </c>
      <c r="FR62" s="240" t="s">
        <v>150</v>
      </c>
      <c r="FS62" s="241">
        <f t="shared" si="926"/>
        <v>0</v>
      </c>
      <c r="FT62" s="241" t="str">
        <f t="shared" si="927"/>
        <v>#DIV/0!</v>
      </c>
      <c r="FU62" s="241">
        <f t="shared" si="928"/>
        <v>0</v>
      </c>
      <c r="FV62" s="242"/>
      <c r="FW62" s="241">
        <f t="shared" si="929"/>
        <v>0</v>
      </c>
      <c r="FX62" s="242"/>
      <c r="FY62" s="241">
        <f t="shared" ref="FY62:FZ62" si="1234">FY163+FY264+FY365+FY466</f>
        <v>0</v>
      </c>
      <c r="FZ62" s="241">
        <f t="shared" si="1234"/>
        <v>0</v>
      </c>
      <c r="GA62" s="241">
        <f t="shared" si="931"/>
        <v>0</v>
      </c>
      <c r="GB62" s="242">
        <v>0.36319999999999997</v>
      </c>
      <c r="GC62" s="243">
        <f t="shared" si="932"/>
        <v>0</v>
      </c>
      <c r="GD62" s="244">
        <f t="shared" si="933"/>
        <v>0</v>
      </c>
      <c r="GE62" s="236"/>
      <c r="GF62" s="238">
        <v>16.0</v>
      </c>
      <c r="GG62" s="239" t="s">
        <v>165</v>
      </c>
      <c r="GH62" s="240" t="s">
        <v>132</v>
      </c>
      <c r="GI62" s="240" t="s">
        <v>150</v>
      </c>
      <c r="GJ62" s="241">
        <f t="shared" si="934"/>
        <v>0</v>
      </c>
      <c r="GK62" s="241" t="str">
        <f t="shared" si="935"/>
        <v>#DIV/0!</v>
      </c>
      <c r="GL62" s="241">
        <f t="shared" si="936"/>
        <v>0</v>
      </c>
      <c r="GM62" s="242"/>
      <c r="GN62" s="241">
        <f t="shared" si="937"/>
        <v>0</v>
      </c>
      <c r="GO62" s="242"/>
      <c r="GP62" s="241">
        <f t="shared" ref="GP62:GQ62" si="1235">GP163+GP264+GP365+GP466</f>
        <v>0</v>
      </c>
      <c r="GQ62" s="241">
        <f t="shared" si="1235"/>
        <v>0</v>
      </c>
      <c r="GR62" s="241">
        <f t="shared" si="939"/>
        <v>0</v>
      </c>
      <c r="GS62" s="242">
        <v>0.36319999999999997</v>
      </c>
      <c r="GT62" s="243">
        <f t="shared" si="940"/>
        <v>0</v>
      </c>
      <c r="GU62" s="244">
        <f t="shared" si="941"/>
        <v>0</v>
      </c>
      <c r="GV62" s="236"/>
      <c r="GW62" s="238">
        <v>16.0</v>
      </c>
      <c r="GX62" s="239" t="s">
        <v>165</v>
      </c>
      <c r="GY62" s="240" t="s">
        <v>132</v>
      </c>
      <c r="GZ62" s="240" t="s">
        <v>150</v>
      </c>
      <c r="HA62" s="241">
        <f t="shared" si="942"/>
        <v>0</v>
      </c>
      <c r="HB62" s="241" t="str">
        <f t="shared" si="943"/>
        <v>#DIV/0!</v>
      </c>
      <c r="HC62" s="241">
        <f t="shared" si="944"/>
        <v>0</v>
      </c>
      <c r="HD62" s="242"/>
      <c r="HE62" s="241">
        <f t="shared" si="945"/>
        <v>0</v>
      </c>
      <c r="HF62" s="242"/>
      <c r="HG62" s="241">
        <f t="shared" ref="HG62:HH62" si="1236">HG163+HG264+HG365+HG466</f>
        <v>0</v>
      </c>
      <c r="HH62" s="241">
        <f t="shared" si="1236"/>
        <v>0</v>
      </c>
      <c r="HI62" s="241">
        <f t="shared" si="947"/>
        <v>0</v>
      </c>
      <c r="HJ62" s="242">
        <v>0.36319999999999997</v>
      </c>
      <c r="HK62" s="243">
        <f t="shared" si="948"/>
        <v>0</v>
      </c>
      <c r="HL62" s="244">
        <f t="shared" si="949"/>
        <v>0</v>
      </c>
      <c r="HM62" s="236"/>
      <c r="HN62" s="238">
        <v>16.0</v>
      </c>
      <c r="HO62" s="239" t="s">
        <v>165</v>
      </c>
      <c r="HP62" s="240" t="s">
        <v>132</v>
      </c>
      <c r="HQ62" s="240" t="s">
        <v>150</v>
      </c>
      <c r="HR62" s="241">
        <f t="shared" si="950"/>
        <v>0</v>
      </c>
      <c r="HS62" s="241" t="str">
        <f t="shared" si="951"/>
        <v>#DIV/0!</v>
      </c>
      <c r="HT62" s="241">
        <f t="shared" si="952"/>
        <v>0</v>
      </c>
      <c r="HU62" s="242"/>
      <c r="HV62" s="241">
        <f t="shared" si="953"/>
        <v>0</v>
      </c>
      <c r="HW62" s="242"/>
      <c r="HX62" s="241">
        <f t="shared" ref="HX62:HY62" si="1237">HX163+HX264+HX365+HX466</f>
        <v>0</v>
      </c>
      <c r="HY62" s="241">
        <f t="shared" si="1237"/>
        <v>0</v>
      </c>
      <c r="HZ62" s="241">
        <f t="shared" si="955"/>
        <v>0</v>
      </c>
      <c r="IA62" s="242">
        <v>0.36319999999999997</v>
      </c>
      <c r="IB62" s="243">
        <f t="shared" si="956"/>
        <v>0</v>
      </c>
      <c r="IC62" s="244">
        <f t="shared" si="957"/>
        <v>0</v>
      </c>
      <c r="ID62" s="236"/>
      <c r="IE62" s="238">
        <v>16.0</v>
      </c>
      <c r="IF62" s="239" t="s">
        <v>165</v>
      </c>
      <c r="IG62" s="240" t="s">
        <v>132</v>
      </c>
      <c r="IH62" s="240" t="s">
        <v>150</v>
      </c>
      <c r="II62" s="241">
        <f t="shared" si="958"/>
        <v>0</v>
      </c>
      <c r="IJ62" s="241" t="str">
        <f t="shared" si="959"/>
        <v>#DIV/0!</v>
      </c>
      <c r="IK62" s="241">
        <f t="shared" si="960"/>
        <v>0</v>
      </c>
      <c r="IL62" s="242"/>
      <c r="IM62" s="241">
        <f t="shared" si="961"/>
        <v>0</v>
      </c>
      <c r="IN62" s="242"/>
      <c r="IO62" s="241">
        <f t="shared" ref="IO62:IP62" si="1238">IO163+IO264+IO365+IO466</f>
        <v>0</v>
      </c>
      <c r="IP62" s="241">
        <f t="shared" si="1238"/>
        <v>0</v>
      </c>
      <c r="IQ62" s="241">
        <f t="shared" si="963"/>
        <v>0</v>
      </c>
      <c r="IR62" s="242">
        <v>0.36319999999999997</v>
      </c>
      <c r="IS62" s="243">
        <f t="shared" si="964"/>
        <v>0</v>
      </c>
      <c r="IT62" s="244">
        <f t="shared" si="965"/>
        <v>0</v>
      </c>
      <c r="IU62" s="236"/>
      <c r="IV62" s="238">
        <v>16.0</v>
      </c>
      <c r="IW62" s="239" t="s">
        <v>165</v>
      </c>
      <c r="IX62" s="240" t="s">
        <v>132</v>
      </c>
      <c r="IY62" s="240" t="s">
        <v>150</v>
      </c>
      <c r="IZ62" s="241">
        <f t="shared" si="966"/>
        <v>0</v>
      </c>
      <c r="JA62" s="241" t="str">
        <f t="shared" si="967"/>
        <v>#DIV/0!</v>
      </c>
      <c r="JB62" s="241">
        <f t="shared" si="968"/>
        <v>0</v>
      </c>
      <c r="JC62" s="242"/>
      <c r="JD62" s="241">
        <f t="shared" si="969"/>
        <v>0</v>
      </c>
      <c r="JE62" s="242"/>
      <c r="JF62" s="241">
        <f t="shared" ref="JF62:JG62" si="1239">JF163+JF264+JF365+JF466</f>
        <v>0</v>
      </c>
      <c r="JG62" s="241">
        <f t="shared" si="1239"/>
        <v>0</v>
      </c>
      <c r="JH62" s="241">
        <f t="shared" si="971"/>
        <v>0</v>
      </c>
      <c r="JI62" s="242">
        <v>0.36319999999999997</v>
      </c>
      <c r="JJ62" s="243">
        <f t="shared" si="972"/>
        <v>0</v>
      </c>
      <c r="JK62" s="244">
        <f t="shared" si="973"/>
        <v>0</v>
      </c>
      <c r="JL62" s="236"/>
      <c r="JM62" s="238">
        <v>16.0</v>
      </c>
      <c r="JN62" s="239" t="s">
        <v>165</v>
      </c>
      <c r="JO62" s="240" t="s">
        <v>132</v>
      </c>
      <c r="JP62" s="240" t="s">
        <v>150</v>
      </c>
      <c r="JQ62" s="241">
        <f t="shared" si="974"/>
        <v>0</v>
      </c>
      <c r="JR62" s="241" t="str">
        <f t="shared" si="975"/>
        <v>#DIV/0!</v>
      </c>
      <c r="JS62" s="241">
        <f t="shared" si="976"/>
        <v>0</v>
      </c>
      <c r="JT62" s="242"/>
      <c r="JU62" s="241">
        <f t="shared" si="977"/>
        <v>0</v>
      </c>
      <c r="JV62" s="242"/>
      <c r="JW62" s="241">
        <f t="shared" ref="JW62:JX62" si="1240">JW163+JW264+JW365+JW466</f>
        <v>0</v>
      </c>
      <c r="JX62" s="241">
        <f t="shared" si="1240"/>
        <v>0</v>
      </c>
      <c r="JY62" s="241">
        <f t="shared" si="979"/>
        <v>0</v>
      </c>
      <c r="JZ62" s="242">
        <v>0.36319999999999997</v>
      </c>
      <c r="KA62" s="243">
        <f t="shared" si="980"/>
        <v>0</v>
      </c>
      <c r="KB62" s="244">
        <f t="shared" si="981"/>
        <v>0</v>
      </c>
      <c r="KC62" s="236"/>
      <c r="KD62" s="238">
        <v>16.0</v>
      </c>
      <c r="KE62" s="239" t="s">
        <v>165</v>
      </c>
      <c r="KF62" s="240" t="s">
        <v>132</v>
      </c>
      <c r="KG62" s="240" t="s">
        <v>150</v>
      </c>
      <c r="KH62" s="241">
        <f t="shared" si="982"/>
        <v>0</v>
      </c>
      <c r="KI62" s="241" t="str">
        <f t="shared" si="983"/>
        <v>#DIV/0!</v>
      </c>
      <c r="KJ62" s="241">
        <f t="shared" si="984"/>
        <v>0</v>
      </c>
      <c r="KK62" s="242"/>
      <c r="KL62" s="241">
        <f t="shared" si="985"/>
        <v>0</v>
      </c>
      <c r="KM62" s="242"/>
      <c r="KN62" s="241">
        <f t="shared" ref="KN62:KO62" si="1241">KN163+KN264+KN365+KN466</f>
        <v>0</v>
      </c>
      <c r="KO62" s="241">
        <f t="shared" si="1241"/>
        <v>0</v>
      </c>
      <c r="KP62" s="241">
        <f t="shared" si="987"/>
        <v>0</v>
      </c>
      <c r="KQ62" s="242">
        <v>0.36319999999999997</v>
      </c>
      <c r="KR62" s="243">
        <f t="shared" si="988"/>
        <v>0</v>
      </c>
      <c r="KS62" s="244">
        <f t="shared" si="989"/>
        <v>0</v>
      </c>
      <c r="KT62" s="236"/>
      <c r="KU62" s="237"/>
    </row>
    <row r="63" ht="15.75" customHeight="1">
      <c r="A63" s="238">
        <v>17.0</v>
      </c>
      <c r="B63" s="239" t="s">
        <v>166</v>
      </c>
      <c r="C63" s="240" t="s">
        <v>132</v>
      </c>
      <c r="D63" s="240" t="s">
        <v>150</v>
      </c>
      <c r="E63" s="241">
        <f t="shared" si="846"/>
        <v>0</v>
      </c>
      <c r="F63" s="241" t="str">
        <f t="shared" si="847"/>
        <v>#DIV/0!</v>
      </c>
      <c r="G63" s="241">
        <f t="shared" si="848"/>
        <v>0</v>
      </c>
      <c r="H63" s="242"/>
      <c r="I63" s="241">
        <f t="shared" si="849"/>
        <v>0</v>
      </c>
      <c r="J63" s="242"/>
      <c r="K63" s="241">
        <f t="shared" ref="K63:L63" si="1242">K164+K265+K366+K467</f>
        <v>0</v>
      </c>
      <c r="L63" s="241">
        <f t="shared" si="1242"/>
        <v>0</v>
      </c>
      <c r="M63" s="241">
        <f t="shared" si="851"/>
        <v>0</v>
      </c>
      <c r="N63" s="242">
        <v>0.36319999999999997</v>
      </c>
      <c r="O63" s="243">
        <f t="shared" si="852"/>
        <v>0</v>
      </c>
      <c r="P63" s="244">
        <f t="shared" si="853"/>
        <v>0</v>
      </c>
      <c r="Q63" s="236"/>
      <c r="R63" s="238">
        <v>17.0</v>
      </c>
      <c r="S63" s="239" t="s">
        <v>166</v>
      </c>
      <c r="T63" s="240" t="s">
        <v>132</v>
      </c>
      <c r="U63" s="240" t="s">
        <v>150</v>
      </c>
      <c r="V63" s="241">
        <f t="shared" si="854"/>
        <v>0</v>
      </c>
      <c r="W63" s="241" t="str">
        <f t="shared" si="855"/>
        <v>#DIV/0!</v>
      </c>
      <c r="X63" s="241">
        <f t="shared" si="856"/>
        <v>0</v>
      </c>
      <c r="Y63" s="242"/>
      <c r="Z63" s="241">
        <f t="shared" si="857"/>
        <v>0</v>
      </c>
      <c r="AA63" s="242"/>
      <c r="AB63" s="241">
        <f t="shared" ref="AB63:AC63" si="1243">AB164+AB265+AB366+AB467</f>
        <v>0</v>
      </c>
      <c r="AC63" s="241">
        <f t="shared" si="1243"/>
        <v>0</v>
      </c>
      <c r="AD63" s="241">
        <f t="shared" si="859"/>
        <v>0</v>
      </c>
      <c r="AE63" s="242">
        <v>0.36319999999999997</v>
      </c>
      <c r="AF63" s="243">
        <f t="shared" si="860"/>
        <v>0</v>
      </c>
      <c r="AG63" s="244">
        <f t="shared" si="861"/>
        <v>0</v>
      </c>
      <c r="AH63" s="236"/>
      <c r="AI63" s="238">
        <v>17.0</v>
      </c>
      <c r="AJ63" s="239" t="s">
        <v>166</v>
      </c>
      <c r="AK63" s="240" t="s">
        <v>132</v>
      </c>
      <c r="AL63" s="240" t="s">
        <v>150</v>
      </c>
      <c r="AM63" s="241">
        <f t="shared" si="862"/>
        <v>0</v>
      </c>
      <c r="AN63" s="241" t="str">
        <f t="shared" si="863"/>
        <v>#DIV/0!</v>
      </c>
      <c r="AO63" s="241">
        <f t="shared" si="864"/>
        <v>0</v>
      </c>
      <c r="AP63" s="242"/>
      <c r="AQ63" s="241">
        <f t="shared" si="865"/>
        <v>0</v>
      </c>
      <c r="AR63" s="242"/>
      <c r="AS63" s="241">
        <f t="shared" ref="AS63:AT63" si="1244">AS164+AS265+AS366+AS467</f>
        <v>0</v>
      </c>
      <c r="AT63" s="241">
        <f t="shared" si="1244"/>
        <v>0</v>
      </c>
      <c r="AU63" s="241">
        <f t="shared" si="867"/>
        <v>0</v>
      </c>
      <c r="AV63" s="242">
        <v>0.36319999999999997</v>
      </c>
      <c r="AW63" s="243">
        <f t="shared" si="868"/>
        <v>0</v>
      </c>
      <c r="AX63" s="244">
        <f t="shared" si="869"/>
        <v>0</v>
      </c>
      <c r="AY63" s="236"/>
      <c r="AZ63" s="238">
        <v>17.0</v>
      </c>
      <c r="BA63" s="239" t="s">
        <v>166</v>
      </c>
      <c r="BB63" s="240" t="s">
        <v>132</v>
      </c>
      <c r="BC63" s="240" t="s">
        <v>150</v>
      </c>
      <c r="BD63" s="241">
        <f t="shared" si="870"/>
        <v>0</v>
      </c>
      <c r="BE63" s="241" t="str">
        <f t="shared" si="871"/>
        <v>#DIV/0!</v>
      </c>
      <c r="BF63" s="241">
        <f t="shared" si="872"/>
        <v>0</v>
      </c>
      <c r="BG63" s="242"/>
      <c r="BH63" s="241">
        <f t="shared" si="873"/>
        <v>0</v>
      </c>
      <c r="BI63" s="242"/>
      <c r="BJ63" s="241">
        <f t="shared" ref="BJ63:BK63" si="1245">BJ164+BJ265+BJ366+BJ467</f>
        <v>0</v>
      </c>
      <c r="BK63" s="241">
        <f t="shared" si="1245"/>
        <v>0</v>
      </c>
      <c r="BL63" s="241">
        <f t="shared" si="875"/>
        <v>0</v>
      </c>
      <c r="BM63" s="242">
        <v>0.36319999999999997</v>
      </c>
      <c r="BN63" s="243">
        <f t="shared" si="876"/>
        <v>0</v>
      </c>
      <c r="BO63" s="244">
        <f t="shared" si="877"/>
        <v>0</v>
      </c>
      <c r="BP63" s="236"/>
      <c r="BQ63" s="238">
        <v>17.0</v>
      </c>
      <c r="BR63" s="239" t="s">
        <v>166</v>
      </c>
      <c r="BS63" s="240" t="s">
        <v>132</v>
      </c>
      <c r="BT63" s="240" t="s">
        <v>150</v>
      </c>
      <c r="BU63" s="241">
        <f t="shared" si="878"/>
        <v>0</v>
      </c>
      <c r="BV63" s="241" t="str">
        <f t="shared" si="879"/>
        <v>#DIV/0!</v>
      </c>
      <c r="BW63" s="241">
        <f t="shared" si="880"/>
        <v>0</v>
      </c>
      <c r="BX63" s="242"/>
      <c r="BY63" s="241">
        <f t="shared" si="881"/>
        <v>0</v>
      </c>
      <c r="BZ63" s="242"/>
      <c r="CA63" s="241">
        <f t="shared" ref="CA63:CB63" si="1246">CA164+CA265+CA366+CA467</f>
        <v>0</v>
      </c>
      <c r="CB63" s="241">
        <f t="shared" si="1246"/>
        <v>0</v>
      </c>
      <c r="CC63" s="241">
        <f t="shared" si="883"/>
        <v>0</v>
      </c>
      <c r="CD63" s="242">
        <v>0.36319999999999997</v>
      </c>
      <c r="CE63" s="243">
        <f t="shared" si="884"/>
        <v>0</v>
      </c>
      <c r="CF63" s="244">
        <f t="shared" si="885"/>
        <v>0</v>
      </c>
      <c r="CG63" s="236"/>
      <c r="CH63" s="238">
        <v>17.0</v>
      </c>
      <c r="CI63" s="239" t="s">
        <v>166</v>
      </c>
      <c r="CJ63" s="240" t="s">
        <v>132</v>
      </c>
      <c r="CK63" s="240" t="s">
        <v>150</v>
      </c>
      <c r="CL63" s="241">
        <f t="shared" si="886"/>
        <v>0</v>
      </c>
      <c r="CM63" s="241" t="str">
        <f t="shared" si="887"/>
        <v>#DIV/0!</v>
      </c>
      <c r="CN63" s="241">
        <f t="shared" si="888"/>
        <v>0</v>
      </c>
      <c r="CO63" s="242"/>
      <c r="CP63" s="241">
        <f t="shared" si="889"/>
        <v>0</v>
      </c>
      <c r="CQ63" s="242"/>
      <c r="CR63" s="241">
        <f t="shared" ref="CR63:CS63" si="1247">CR164+CR265+CR366+CR467</f>
        <v>0</v>
      </c>
      <c r="CS63" s="241">
        <f t="shared" si="1247"/>
        <v>0</v>
      </c>
      <c r="CT63" s="241">
        <f t="shared" si="891"/>
        <v>0</v>
      </c>
      <c r="CU63" s="242">
        <v>0.36319999999999997</v>
      </c>
      <c r="CV63" s="243">
        <f t="shared" si="892"/>
        <v>0</v>
      </c>
      <c r="CW63" s="244">
        <f t="shared" si="893"/>
        <v>0</v>
      </c>
      <c r="CX63" s="236"/>
      <c r="CY63" s="238">
        <v>17.0</v>
      </c>
      <c r="CZ63" s="239" t="s">
        <v>166</v>
      </c>
      <c r="DA63" s="240" t="s">
        <v>132</v>
      </c>
      <c r="DB63" s="240" t="s">
        <v>150</v>
      </c>
      <c r="DC63" s="241">
        <f t="shared" si="894"/>
        <v>0</v>
      </c>
      <c r="DD63" s="241" t="str">
        <f t="shared" si="895"/>
        <v>#DIV/0!</v>
      </c>
      <c r="DE63" s="241">
        <f t="shared" si="896"/>
        <v>0</v>
      </c>
      <c r="DF63" s="242"/>
      <c r="DG63" s="241">
        <f t="shared" si="897"/>
        <v>0</v>
      </c>
      <c r="DH63" s="242"/>
      <c r="DI63" s="241">
        <f t="shared" ref="DI63:DJ63" si="1248">DI164+DI265+DI366+DI467</f>
        <v>0</v>
      </c>
      <c r="DJ63" s="241">
        <f t="shared" si="1248"/>
        <v>0</v>
      </c>
      <c r="DK63" s="241">
        <f t="shared" si="899"/>
        <v>0</v>
      </c>
      <c r="DL63" s="242">
        <v>0.36319999999999997</v>
      </c>
      <c r="DM63" s="243">
        <f t="shared" si="900"/>
        <v>0</v>
      </c>
      <c r="DN63" s="244">
        <f t="shared" si="901"/>
        <v>0</v>
      </c>
      <c r="DO63" s="236"/>
      <c r="DP63" s="238">
        <v>17.0</v>
      </c>
      <c r="DQ63" s="239" t="s">
        <v>166</v>
      </c>
      <c r="DR63" s="240" t="s">
        <v>132</v>
      </c>
      <c r="DS63" s="240" t="s">
        <v>150</v>
      </c>
      <c r="DT63" s="241">
        <f t="shared" si="902"/>
        <v>0</v>
      </c>
      <c r="DU63" s="241" t="str">
        <f t="shared" si="903"/>
        <v>#DIV/0!</v>
      </c>
      <c r="DV63" s="241">
        <f t="shared" si="904"/>
        <v>0</v>
      </c>
      <c r="DW63" s="242"/>
      <c r="DX63" s="241">
        <f t="shared" si="905"/>
        <v>0</v>
      </c>
      <c r="DY63" s="242"/>
      <c r="DZ63" s="241">
        <f t="shared" ref="DZ63:EA63" si="1249">DZ164+DZ265+DZ366+DZ467</f>
        <v>0</v>
      </c>
      <c r="EA63" s="241">
        <f t="shared" si="1249"/>
        <v>0</v>
      </c>
      <c r="EB63" s="241">
        <f t="shared" si="907"/>
        <v>0</v>
      </c>
      <c r="EC63" s="242">
        <v>0.36319999999999997</v>
      </c>
      <c r="ED63" s="243">
        <f t="shared" si="908"/>
        <v>0</v>
      </c>
      <c r="EE63" s="244">
        <f t="shared" si="909"/>
        <v>0</v>
      </c>
      <c r="EF63" s="236"/>
      <c r="EG63" s="238">
        <v>17.0</v>
      </c>
      <c r="EH63" s="239" t="s">
        <v>166</v>
      </c>
      <c r="EI63" s="240" t="s">
        <v>132</v>
      </c>
      <c r="EJ63" s="240" t="s">
        <v>150</v>
      </c>
      <c r="EK63" s="241">
        <f t="shared" si="910"/>
        <v>0</v>
      </c>
      <c r="EL63" s="241" t="str">
        <f t="shared" si="911"/>
        <v>#DIV/0!</v>
      </c>
      <c r="EM63" s="241">
        <f t="shared" si="912"/>
        <v>0</v>
      </c>
      <c r="EN63" s="242"/>
      <c r="EO63" s="241">
        <f t="shared" si="913"/>
        <v>0</v>
      </c>
      <c r="EP63" s="242"/>
      <c r="EQ63" s="241">
        <f t="shared" ref="EQ63:ER63" si="1250">EQ164+EQ265+EQ366+EQ467</f>
        <v>0</v>
      </c>
      <c r="ER63" s="241">
        <f t="shared" si="1250"/>
        <v>0</v>
      </c>
      <c r="ES63" s="241">
        <f t="shared" si="915"/>
        <v>0</v>
      </c>
      <c r="ET63" s="242">
        <v>0.36319999999999997</v>
      </c>
      <c r="EU63" s="243">
        <f t="shared" si="916"/>
        <v>0</v>
      </c>
      <c r="EV63" s="244">
        <f t="shared" si="917"/>
        <v>0</v>
      </c>
      <c r="EW63" s="236"/>
      <c r="EX63" s="238">
        <v>17.0</v>
      </c>
      <c r="EY63" s="239" t="s">
        <v>166</v>
      </c>
      <c r="EZ63" s="240" t="s">
        <v>132</v>
      </c>
      <c r="FA63" s="240" t="s">
        <v>150</v>
      </c>
      <c r="FB63" s="241">
        <f t="shared" si="918"/>
        <v>0</v>
      </c>
      <c r="FC63" s="241" t="str">
        <f t="shared" si="919"/>
        <v>#DIV/0!</v>
      </c>
      <c r="FD63" s="241">
        <f t="shared" si="920"/>
        <v>0</v>
      </c>
      <c r="FE63" s="242"/>
      <c r="FF63" s="241">
        <f t="shared" si="921"/>
        <v>0</v>
      </c>
      <c r="FG63" s="242"/>
      <c r="FH63" s="241">
        <f t="shared" ref="FH63:FI63" si="1251">FH164+FH265+FH366+FH467</f>
        <v>0</v>
      </c>
      <c r="FI63" s="241">
        <f t="shared" si="1251"/>
        <v>0</v>
      </c>
      <c r="FJ63" s="241">
        <f t="shared" si="923"/>
        <v>0</v>
      </c>
      <c r="FK63" s="242">
        <v>0.36319999999999997</v>
      </c>
      <c r="FL63" s="243">
        <f t="shared" si="924"/>
        <v>0</v>
      </c>
      <c r="FM63" s="244">
        <f t="shared" si="925"/>
        <v>0</v>
      </c>
      <c r="FN63" s="236"/>
      <c r="FO63" s="238">
        <v>17.0</v>
      </c>
      <c r="FP63" s="239" t="s">
        <v>166</v>
      </c>
      <c r="FQ63" s="240" t="s">
        <v>132</v>
      </c>
      <c r="FR63" s="240" t="s">
        <v>150</v>
      </c>
      <c r="FS63" s="241">
        <f t="shared" si="926"/>
        <v>0</v>
      </c>
      <c r="FT63" s="241" t="str">
        <f t="shared" si="927"/>
        <v>#DIV/0!</v>
      </c>
      <c r="FU63" s="241">
        <f t="shared" si="928"/>
        <v>0</v>
      </c>
      <c r="FV63" s="242"/>
      <c r="FW63" s="241">
        <f t="shared" si="929"/>
        <v>0</v>
      </c>
      <c r="FX63" s="242"/>
      <c r="FY63" s="241">
        <f t="shared" ref="FY63:FZ63" si="1252">FY164+FY265+FY366+FY467</f>
        <v>0</v>
      </c>
      <c r="FZ63" s="241">
        <f t="shared" si="1252"/>
        <v>0</v>
      </c>
      <c r="GA63" s="241">
        <f t="shared" si="931"/>
        <v>0</v>
      </c>
      <c r="GB63" s="242">
        <v>0.36319999999999997</v>
      </c>
      <c r="GC63" s="243">
        <f t="shared" si="932"/>
        <v>0</v>
      </c>
      <c r="GD63" s="244">
        <f t="shared" si="933"/>
        <v>0</v>
      </c>
      <c r="GE63" s="236"/>
      <c r="GF63" s="238">
        <v>17.0</v>
      </c>
      <c r="GG63" s="239" t="s">
        <v>166</v>
      </c>
      <c r="GH63" s="240" t="s">
        <v>132</v>
      </c>
      <c r="GI63" s="240" t="s">
        <v>150</v>
      </c>
      <c r="GJ63" s="241">
        <f t="shared" si="934"/>
        <v>0</v>
      </c>
      <c r="GK63" s="241" t="str">
        <f t="shared" si="935"/>
        <v>#DIV/0!</v>
      </c>
      <c r="GL63" s="241">
        <f t="shared" si="936"/>
        <v>0</v>
      </c>
      <c r="GM63" s="242"/>
      <c r="GN63" s="241">
        <f t="shared" si="937"/>
        <v>0</v>
      </c>
      <c r="GO63" s="242"/>
      <c r="GP63" s="241">
        <f t="shared" ref="GP63:GQ63" si="1253">GP164+GP265+GP366+GP467</f>
        <v>0</v>
      </c>
      <c r="GQ63" s="241">
        <f t="shared" si="1253"/>
        <v>0</v>
      </c>
      <c r="GR63" s="241">
        <f t="shared" si="939"/>
        <v>0</v>
      </c>
      <c r="GS63" s="242">
        <v>0.36319999999999997</v>
      </c>
      <c r="GT63" s="243">
        <f t="shared" si="940"/>
        <v>0</v>
      </c>
      <c r="GU63" s="244">
        <f t="shared" si="941"/>
        <v>0</v>
      </c>
      <c r="GV63" s="236"/>
      <c r="GW63" s="238">
        <v>17.0</v>
      </c>
      <c r="GX63" s="239" t="s">
        <v>166</v>
      </c>
      <c r="GY63" s="240" t="s">
        <v>132</v>
      </c>
      <c r="GZ63" s="240" t="s">
        <v>150</v>
      </c>
      <c r="HA63" s="241">
        <f t="shared" si="942"/>
        <v>0</v>
      </c>
      <c r="HB63" s="241" t="str">
        <f t="shared" si="943"/>
        <v>#DIV/0!</v>
      </c>
      <c r="HC63" s="241">
        <f t="shared" si="944"/>
        <v>0</v>
      </c>
      <c r="HD63" s="242"/>
      <c r="HE63" s="241">
        <f t="shared" si="945"/>
        <v>0</v>
      </c>
      <c r="HF63" s="242"/>
      <c r="HG63" s="241">
        <f t="shared" ref="HG63:HH63" si="1254">HG164+HG265+HG366+HG467</f>
        <v>0</v>
      </c>
      <c r="HH63" s="241">
        <f t="shared" si="1254"/>
        <v>0</v>
      </c>
      <c r="HI63" s="241">
        <f t="shared" si="947"/>
        <v>0</v>
      </c>
      <c r="HJ63" s="242">
        <v>0.36319999999999997</v>
      </c>
      <c r="HK63" s="243">
        <f t="shared" si="948"/>
        <v>0</v>
      </c>
      <c r="HL63" s="244">
        <f t="shared" si="949"/>
        <v>0</v>
      </c>
      <c r="HM63" s="236"/>
      <c r="HN63" s="238">
        <v>17.0</v>
      </c>
      <c r="HO63" s="239" t="s">
        <v>166</v>
      </c>
      <c r="HP63" s="240" t="s">
        <v>132</v>
      </c>
      <c r="HQ63" s="240" t="s">
        <v>150</v>
      </c>
      <c r="HR63" s="241">
        <f t="shared" si="950"/>
        <v>0</v>
      </c>
      <c r="HS63" s="241" t="str">
        <f t="shared" si="951"/>
        <v>#DIV/0!</v>
      </c>
      <c r="HT63" s="241">
        <f t="shared" si="952"/>
        <v>0</v>
      </c>
      <c r="HU63" s="242"/>
      <c r="HV63" s="241">
        <f t="shared" si="953"/>
        <v>0</v>
      </c>
      <c r="HW63" s="242"/>
      <c r="HX63" s="241">
        <f t="shared" ref="HX63:HY63" si="1255">HX164+HX265+HX366+HX467</f>
        <v>0</v>
      </c>
      <c r="HY63" s="241">
        <f t="shared" si="1255"/>
        <v>0</v>
      </c>
      <c r="HZ63" s="241">
        <f t="shared" si="955"/>
        <v>0</v>
      </c>
      <c r="IA63" s="242">
        <v>0.36319999999999997</v>
      </c>
      <c r="IB63" s="243">
        <f t="shared" si="956"/>
        <v>0</v>
      </c>
      <c r="IC63" s="244">
        <f t="shared" si="957"/>
        <v>0</v>
      </c>
      <c r="ID63" s="236"/>
      <c r="IE63" s="238">
        <v>17.0</v>
      </c>
      <c r="IF63" s="239" t="s">
        <v>166</v>
      </c>
      <c r="IG63" s="240" t="s">
        <v>132</v>
      </c>
      <c r="IH63" s="240" t="s">
        <v>150</v>
      </c>
      <c r="II63" s="241">
        <f t="shared" si="958"/>
        <v>0</v>
      </c>
      <c r="IJ63" s="241" t="str">
        <f t="shared" si="959"/>
        <v>#DIV/0!</v>
      </c>
      <c r="IK63" s="241">
        <f t="shared" si="960"/>
        <v>0</v>
      </c>
      <c r="IL63" s="242"/>
      <c r="IM63" s="241">
        <f t="shared" si="961"/>
        <v>0</v>
      </c>
      <c r="IN63" s="242"/>
      <c r="IO63" s="241">
        <f t="shared" ref="IO63:IP63" si="1256">IO164+IO265+IO366+IO467</f>
        <v>0</v>
      </c>
      <c r="IP63" s="241">
        <f t="shared" si="1256"/>
        <v>0</v>
      </c>
      <c r="IQ63" s="241">
        <f t="shared" si="963"/>
        <v>0</v>
      </c>
      <c r="IR63" s="242">
        <v>0.36319999999999997</v>
      </c>
      <c r="IS63" s="243">
        <f t="shared" si="964"/>
        <v>0</v>
      </c>
      <c r="IT63" s="244">
        <f t="shared" si="965"/>
        <v>0</v>
      </c>
      <c r="IU63" s="236"/>
      <c r="IV63" s="238">
        <v>17.0</v>
      </c>
      <c r="IW63" s="239" t="s">
        <v>166</v>
      </c>
      <c r="IX63" s="240" t="s">
        <v>132</v>
      </c>
      <c r="IY63" s="240" t="s">
        <v>150</v>
      </c>
      <c r="IZ63" s="241">
        <f t="shared" si="966"/>
        <v>0</v>
      </c>
      <c r="JA63" s="241" t="str">
        <f t="shared" si="967"/>
        <v>#DIV/0!</v>
      </c>
      <c r="JB63" s="241">
        <f t="shared" si="968"/>
        <v>0</v>
      </c>
      <c r="JC63" s="242"/>
      <c r="JD63" s="241">
        <f t="shared" si="969"/>
        <v>0</v>
      </c>
      <c r="JE63" s="242"/>
      <c r="JF63" s="241">
        <f t="shared" ref="JF63:JG63" si="1257">JF164+JF265+JF366+JF467</f>
        <v>0</v>
      </c>
      <c r="JG63" s="241">
        <f t="shared" si="1257"/>
        <v>0</v>
      </c>
      <c r="JH63" s="241">
        <f t="shared" si="971"/>
        <v>0</v>
      </c>
      <c r="JI63" s="242">
        <v>0.36319999999999997</v>
      </c>
      <c r="JJ63" s="243">
        <f t="shared" si="972"/>
        <v>0</v>
      </c>
      <c r="JK63" s="244">
        <f t="shared" si="973"/>
        <v>0</v>
      </c>
      <c r="JL63" s="236"/>
      <c r="JM63" s="238">
        <v>17.0</v>
      </c>
      <c r="JN63" s="239" t="s">
        <v>166</v>
      </c>
      <c r="JO63" s="240" t="s">
        <v>132</v>
      </c>
      <c r="JP63" s="240" t="s">
        <v>150</v>
      </c>
      <c r="JQ63" s="241">
        <f t="shared" si="974"/>
        <v>0</v>
      </c>
      <c r="JR63" s="241" t="str">
        <f t="shared" si="975"/>
        <v>#DIV/0!</v>
      </c>
      <c r="JS63" s="241">
        <f t="shared" si="976"/>
        <v>0</v>
      </c>
      <c r="JT63" s="242"/>
      <c r="JU63" s="241">
        <f t="shared" si="977"/>
        <v>0</v>
      </c>
      <c r="JV63" s="242"/>
      <c r="JW63" s="241">
        <f t="shared" ref="JW63:JX63" si="1258">JW164+JW265+JW366+JW467</f>
        <v>0</v>
      </c>
      <c r="JX63" s="241">
        <f t="shared" si="1258"/>
        <v>0</v>
      </c>
      <c r="JY63" s="241">
        <f t="shared" si="979"/>
        <v>0</v>
      </c>
      <c r="JZ63" s="242">
        <v>0.36319999999999997</v>
      </c>
      <c r="KA63" s="243">
        <f t="shared" si="980"/>
        <v>0</v>
      </c>
      <c r="KB63" s="244">
        <f t="shared" si="981"/>
        <v>0</v>
      </c>
      <c r="KC63" s="236"/>
      <c r="KD63" s="238">
        <v>17.0</v>
      </c>
      <c r="KE63" s="239" t="s">
        <v>166</v>
      </c>
      <c r="KF63" s="240" t="s">
        <v>132</v>
      </c>
      <c r="KG63" s="240" t="s">
        <v>150</v>
      </c>
      <c r="KH63" s="241">
        <f t="shared" si="982"/>
        <v>0</v>
      </c>
      <c r="KI63" s="241" t="str">
        <f t="shared" si="983"/>
        <v>#DIV/0!</v>
      </c>
      <c r="KJ63" s="241">
        <f t="shared" si="984"/>
        <v>0</v>
      </c>
      <c r="KK63" s="242"/>
      <c r="KL63" s="241">
        <f t="shared" si="985"/>
        <v>0</v>
      </c>
      <c r="KM63" s="242"/>
      <c r="KN63" s="241">
        <f t="shared" ref="KN63:KO63" si="1259">KN164+KN265+KN366+KN467</f>
        <v>0</v>
      </c>
      <c r="KO63" s="241">
        <f t="shared" si="1259"/>
        <v>0</v>
      </c>
      <c r="KP63" s="241">
        <f t="shared" si="987"/>
        <v>0</v>
      </c>
      <c r="KQ63" s="242">
        <v>0.36319999999999997</v>
      </c>
      <c r="KR63" s="243">
        <f t="shared" si="988"/>
        <v>0</v>
      </c>
      <c r="KS63" s="244">
        <f t="shared" si="989"/>
        <v>0</v>
      </c>
      <c r="KT63" s="236"/>
      <c r="KU63" s="237"/>
    </row>
    <row r="64" ht="15.75" customHeight="1">
      <c r="A64" s="238">
        <v>18.0</v>
      </c>
      <c r="B64" s="239" t="s">
        <v>167</v>
      </c>
      <c r="C64" s="240" t="s">
        <v>132</v>
      </c>
      <c r="D64" s="240" t="s">
        <v>150</v>
      </c>
      <c r="E64" s="241">
        <f t="shared" si="846"/>
        <v>0</v>
      </c>
      <c r="F64" s="241" t="str">
        <f t="shared" si="847"/>
        <v>#DIV/0!</v>
      </c>
      <c r="G64" s="241">
        <f t="shared" si="848"/>
        <v>0</v>
      </c>
      <c r="H64" s="242"/>
      <c r="I64" s="241">
        <f t="shared" si="849"/>
        <v>0</v>
      </c>
      <c r="J64" s="242"/>
      <c r="K64" s="241">
        <f t="shared" ref="K64:L64" si="1260">K165+K266+K367+K468</f>
        <v>0</v>
      </c>
      <c r="L64" s="241">
        <f t="shared" si="1260"/>
        <v>0</v>
      </c>
      <c r="M64" s="241">
        <f t="shared" si="851"/>
        <v>0</v>
      </c>
      <c r="N64" s="242">
        <v>0.36319999999999997</v>
      </c>
      <c r="O64" s="243">
        <f t="shared" si="852"/>
        <v>0</v>
      </c>
      <c r="P64" s="244">
        <f t="shared" si="853"/>
        <v>0</v>
      </c>
      <c r="Q64" s="236"/>
      <c r="R64" s="238">
        <v>18.0</v>
      </c>
      <c r="S64" s="239" t="s">
        <v>167</v>
      </c>
      <c r="T64" s="240" t="s">
        <v>132</v>
      </c>
      <c r="U64" s="240" t="s">
        <v>150</v>
      </c>
      <c r="V64" s="241">
        <f t="shared" si="854"/>
        <v>0</v>
      </c>
      <c r="W64" s="241" t="str">
        <f t="shared" si="855"/>
        <v>#DIV/0!</v>
      </c>
      <c r="X64" s="241">
        <f t="shared" si="856"/>
        <v>0</v>
      </c>
      <c r="Y64" s="242"/>
      <c r="Z64" s="241">
        <f t="shared" si="857"/>
        <v>0</v>
      </c>
      <c r="AA64" s="242"/>
      <c r="AB64" s="241">
        <f t="shared" ref="AB64:AC64" si="1261">AB165+AB266+AB367+AB468</f>
        <v>0</v>
      </c>
      <c r="AC64" s="241">
        <f t="shared" si="1261"/>
        <v>0</v>
      </c>
      <c r="AD64" s="241">
        <f t="shared" si="859"/>
        <v>0</v>
      </c>
      <c r="AE64" s="242">
        <v>0.36319999999999997</v>
      </c>
      <c r="AF64" s="243">
        <f t="shared" si="860"/>
        <v>0</v>
      </c>
      <c r="AG64" s="244">
        <f t="shared" si="861"/>
        <v>0</v>
      </c>
      <c r="AH64" s="236"/>
      <c r="AI64" s="238">
        <v>18.0</v>
      </c>
      <c r="AJ64" s="239" t="s">
        <v>167</v>
      </c>
      <c r="AK64" s="240" t="s">
        <v>132</v>
      </c>
      <c r="AL64" s="240" t="s">
        <v>150</v>
      </c>
      <c r="AM64" s="241">
        <f t="shared" si="862"/>
        <v>0</v>
      </c>
      <c r="AN64" s="241" t="str">
        <f t="shared" si="863"/>
        <v>#DIV/0!</v>
      </c>
      <c r="AO64" s="241">
        <f t="shared" si="864"/>
        <v>0</v>
      </c>
      <c r="AP64" s="242"/>
      <c r="AQ64" s="241">
        <f t="shared" si="865"/>
        <v>0</v>
      </c>
      <c r="AR64" s="242"/>
      <c r="AS64" s="241">
        <f t="shared" ref="AS64:AT64" si="1262">AS165+AS266+AS367+AS468</f>
        <v>0</v>
      </c>
      <c r="AT64" s="241">
        <f t="shared" si="1262"/>
        <v>0</v>
      </c>
      <c r="AU64" s="241">
        <f t="shared" si="867"/>
        <v>0</v>
      </c>
      <c r="AV64" s="242">
        <v>0.36319999999999997</v>
      </c>
      <c r="AW64" s="243">
        <f t="shared" si="868"/>
        <v>0</v>
      </c>
      <c r="AX64" s="244">
        <f t="shared" si="869"/>
        <v>0</v>
      </c>
      <c r="AY64" s="236"/>
      <c r="AZ64" s="238">
        <v>18.0</v>
      </c>
      <c r="BA64" s="239" t="s">
        <v>167</v>
      </c>
      <c r="BB64" s="240" t="s">
        <v>132</v>
      </c>
      <c r="BC64" s="240" t="s">
        <v>150</v>
      </c>
      <c r="BD64" s="241">
        <f t="shared" si="870"/>
        <v>0</v>
      </c>
      <c r="BE64" s="241" t="str">
        <f t="shared" si="871"/>
        <v>#DIV/0!</v>
      </c>
      <c r="BF64" s="241">
        <f t="shared" si="872"/>
        <v>0</v>
      </c>
      <c r="BG64" s="242"/>
      <c r="BH64" s="241">
        <f t="shared" si="873"/>
        <v>0</v>
      </c>
      <c r="BI64" s="242"/>
      <c r="BJ64" s="241">
        <f t="shared" ref="BJ64:BK64" si="1263">BJ165+BJ266+BJ367+BJ468</f>
        <v>0</v>
      </c>
      <c r="BK64" s="241">
        <f t="shared" si="1263"/>
        <v>0</v>
      </c>
      <c r="BL64" s="241">
        <f t="shared" si="875"/>
        <v>0</v>
      </c>
      <c r="BM64" s="242">
        <v>0.36319999999999997</v>
      </c>
      <c r="BN64" s="243">
        <f t="shared" si="876"/>
        <v>0</v>
      </c>
      <c r="BO64" s="244">
        <f t="shared" si="877"/>
        <v>0</v>
      </c>
      <c r="BP64" s="236"/>
      <c r="BQ64" s="238">
        <v>18.0</v>
      </c>
      <c r="BR64" s="239" t="s">
        <v>167</v>
      </c>
      <c r="BS64" s="240" t="s">
        <v>132</v>
      </c>
      <c r="BT64" s="240" t="s">
        <v>150</v>
      </c>
      <c r="BU64" s="241">
        <f t="shared" si="878"/>
        <v>0</v>
      </c>
      <c r="BV64" s="241" t="str">
        <f t="shared" si="879"/>
        <v>#DIV/0!</v>
      </c>
      <c r="BW64" s="241">
        <f t="shared" si="880"/>
        <v>0</v>
      </c>
      <c r="BX64" s="242"/>
      <c r="BY64" s="241">
        <f t="shared" si="881"/>
        <v>0</v>
      </c>
      <c r="BZ64" s="242"/>
      <c r="CA64" s="241">
        <f t="shared" ref="CA64:CB64" si="1264">CA165+CA266+CA367+CA468</f>
        <v>0</v>
      </c>
      <c r="CB64" s="241">
        <f t="shared" si="1264"/>
        <v>0</v>
      </c>
      <c r="CC64" s="241">
        <f t="shared" si="883"/>
        <v>0</v>
      </c>
      <c r="CD64" s="242">
        <v>0.36319999999999997</v>
      </c>
      <c r="CE64" s="243">
        <f t="shared" si="884"/>
        <v>0</v>
      </c>
      <c r="CF64" s="244">
        <f t="shared" si="885"/>
        <v>0</v>
      </c>
      <c r="CG64" s="236"/>
      <c r="CH64" s="238">
        <v>18.0</v>
      </c>
      <c r="CI64" s="239" t="s">
        <v>167</v>
      </c>
      <c r="CJ64" s="240" t="s">
        <v>132</v>
      </c>
      <c r="CK64" s="240" t="s">
        <v>150</v>
      </c>
      <c r="CL64" s="241">
        <f t="shared" si="886"/>
        <v>0</v>
      </c>
      <c r="CM64" s="241" t="str">
        <f t="shared" si="887"/>
        <v>#DIV/0!</v>
      </c>
      <c r="CN64" s="241">
        <f t="shared" si="888"/>
        <v>0</v>
      </c>
      <c r="CO64" s="242"/>
      <c r="CP64" s="241">
        <f t="shared" si="889"/>
        <v>0</v>
      </c>
      <c r="CQ64" s="242"/>
      <c r="CR64" s="241">
        <f t="shared" ref="CR64:CS64" si="1265">CR165+CR266+CR367+CR468</f>
        <v>0</v>
      </c>
      <c r="CS64" s="241">
        <f t="shared" si="1265"/>
        <v>0</v>
      </c>
      <c r="CT64" s="241">
        <f t="shared" si="891"/>
        <v>0</v>
      </c>
      <c r="CU64" s="242">
        <v>0.36319999999999997</v>
      </c>
      <c r="CV64" s="243">
        <f t="shared" si="892"/>
        <v>0</v>
      </c>
      <c r="CW64" s="244">
        <f t="shared" si="893"/>
        <v>0</v>
      </c>
      <c r="CX64" s="236"/>
      <c r="CY64" s="238">
        <v>18.0</v>
      </c>
      <c r="CZ64" s="239" t="s">
        <v>167</v>
      </c>
      <c r="DA64" s="240" t="s">
        <v>132</v>
      </c>
      <c r="DB64" s="240" t="s">
        <v>150</v>
      </c>
      <c r="DC64" s="241">
        <f t="shared" si="894"/>
        <v>0</v>
      </c>
      <c r="DD64" s="241" t="str">
        <f t="shared" si="895"/>
        <v>#DIV/0!</v>
      </c>
      <c r="DE64" s="241">
        <f t="shared" si="896"/>
        <v>0</v>
      </c>
      <c r="DF64" s="242"/>
      <c r="DG64" s="241">
        <f t="shared" si="897"/>
        <v>0</v>
      </c>
      <c r="DH64" s="242"/>
      <c r="DI64" s="241">
        <f t="shared" ref="DI64:DJ64" si="1266">DI165+DI266+DI367+DI468</f>
        <v>0</v>
      </c>
      <c r="DJ64" s="241">
        <f t="shared" si="1266"/>
        <v>0</v>
      </c>
      <c r="DK64" s="241">
        <f t="shared" si="899"/>
        <v>0</v>
      </c>
      <c r="DL64" s="242">
        <v>0.36319999999999997</v>
      </c>
      <c r="DM64" s="243">
        <f t="shared" si="900"/>
        <v>0</v>
      </c>
      <c r="DN64" s="244">
        <f t="shared" si="901"/>
        <v>0</v>
      </c>
      <c r="DO64" s="236"/>
      <c r="DP64" s="238">
        <v>18.0</v>
      </c>
      <c r="DQ64" s="239" t="s">
        <v>167</v>
      </c>
      <c r="DR64" s="240" t="s">
        <v>132</v>
      </c>
      <c r="DS64" s="240" t="s">
        <v>150</v>
      </c>
      <c r="DT64" s="241">
        <f t="shared" si="902"/>
        <v>0</v>
      </c>
      <c r="DU64" s="241" t="str">
        <f t="shared" si="903"/>
        <v>#DIV/0!</v>
      </c>
      <c r="DV64" s="241">
        <f t="shared" si="904"/>
        <v>0</v>
      </c>
      <c r="DW64" s="242"/>
      <c r="DX64" s="241">
        <f t="shared" si="905"/>
        <v>0</v>
      </c>
      <c r="DY64" s="242"/>
      <c r="DZ64" s="241">
        <f t="shared" ref="DZ64:EA64" si="1267">DZ165+DZ266+DZ367+DZ468</f>
        <v>0</v>
      </c>
      <c r="EA64" s="241">
        <f t="shared" si="1267"/>
        <v>0</v>
      </c>
      <c r="EB64" s="241">
        <f t="shared" si="907"/>
        <v>0</v>
      </c>
      <c r="EC64" s="242">
        <v>0.36319999999999997</v>
      </c>
      <c r="ED64" s="243">
        <f t="shared" si="908"/>
        <v>0</v>
      </c>
      <c r="EE64" s="244">
        <f t="shared" si="909"/>
        <v>0</v>
      </c>
      <c r="EF64" s="236"/>
      <c r="EG64" s="238">
        <v>18.0</v>
      </c>
      <c r="EH64" s="239" t="s">
        <v>167</v>
      </c>
      <c r="EI64" s="240" t="s">
        <v>132</v>
      </c>
      <c r="EJ64" s="240" t="s">
        <v>150</v>
      </c>
      <c r="EK64" s="241">
        <f t="shared" si="910"/>
        <v>0</v>
      </c>
      <c r="EL64" s="241" t="str">
        <f t="shared" si="911"/>
        <v>#DIV/0!</v>
      </c>
      <c r="EM64" s="241">
        <f t="shared" si="912"/>
        <v>0</v>
      </c>
      <c r="EN64" s="242"/>
      <c r="EO64" s="241">
        <f t="shared" si="913"/>
        <v>0</v>
      </c>
      <c r="EP64" s="242"/>
      <c r="EQ64" s="241">
        <f t="shared" ref="EQ64:ER64" si="1268">EQ165+EQ266+EQ367+EQ468</f>
        <v>0</v>
      </c>
      <c r="ER64" s="241">
        <f t="shared" si="1268"/>
        <v>0</v>
      </c>
      <c r="ES64" s="241">
        <f t="shared" si="915"/>
        <v>0</v>
      </c>
      <c r="ET64" s="242">
        <v>0.36319999999999997</v>
      </c>
      <c r="EU64" s="243">
        <f t="shared" si="916"/>
        <v>0</v>
      </c>
      <c r="EV64" s="244">
        <f t="shared" si="917"/>
        <v>0</v>
      </c>
      <c r="EW64" s="236"/>
      <c r="EX64" s="238">
        <v>18.0</v>
      </c>
      <c r="EY64" s="239" t="s">
        <v>167</v>
      </c>
      <c r="EZ64" s="240" t="s">
        <v>132</v>
      </c>
      <c r="FA64" s="240" t="s">
        <v>150</v>
      </c>
      <c r="FB64" s="241">
        <f t="shared" si="918"/>
        <v>0</v>
      </c>
      <c r="FC64" s="241" t="str">
        <f t="shared" si="919"/>
        <v>#DIV/0!</v>
      </c>
      <c r="FD64" s="241">
        <f t="shared" si="920"/>
        <v>0</v>
      </c>
      <c r="FE64" s="242"/>
      <c r="FF64" s="241">
        <f t="shared" si="921"/>
        <v>0</v>
      </c>
      <c r="FG64" s="242"/>
      <c r="FH64" s="241">
        <f t="shared" ref="FH64:FI64" si="1269">FH165+FH266+FH367+FH468</f>
        <v>0</v>
      </c>
      <c r="FI64" s="241">
        <f t="shared" si="1269"/>
        <v>0</v>
      </c>
      <c r="FJ64" s="241">
        <f t="shared" si="923"/>
        <v>0</v>
      </c>
      <c r="FK64" s="242">
        <v>0.36319999999999997</v>
      </c>
      <c r="FL64" s="243">
        <f t="shared" si="924"/>
        <v>0</v>
      </c>
      <c r="FM64" s="244">
        <f t="shared" si="925"/>
        <v>0</v>
      </c>
      <c r="FN64" s="236"/>
      <c r="FO64" s="238">
        <v>18.0</v>
      </c>
      <c r="FP64" s="239" t="s">
        <v>167</v>
      </c>
      <c r="FQ64" s="240" t="s">
        <v>132</v>
      </c>
      <c r="FR64" s="240" t="s">
        <v>150</v>
      </c>
      <c r="FS64" s="241">
        <f t="shared" si="926"/>
        <v>0</v>
      </c>
      <c r="FT64" s="241" t="str">
        <f t="shared" si="927"/>
        <v>#DIV/0!</v>
      </c>
      <c r="FU64" s="241">
        <f t="shared" si="928"/>
        <v>0</v>
      </c>
      <c r="FV64" s="242"/>
      <c r="FW64" s="241">
        <f t="shared" si="929"/>
        <v>0</v>
      </c>
      <c r="FX64" s="242"/>
      <c r="FY64" s="241">
        <f t="shared" ref="FY64:FZ64" si="1270">FY165+FY266+FY367+FY468</f>
        <v>0</v>
      </c>
      <c r="FZ64" s="241">
        <f t="shared" si="1270"/>
        <v>0</v>
      </c>
      <c r="GA64" s="241">
        <f t="shared" si="931"/>
        <v>0</v>
      </c>
      <c r="GB64" s="242">
        <v>0.36319999999999997</v>
      </c>
      <c r="GC64" s="243">
        <f t="shared" si="932"/>
        <v>0</v>
      </c>
      <c r="GD64" s="244">
        <f t="shared" si="933"/>
        <v>0</v>
      </c>
      <c r="GE64" s="236"/>
      <c r="GF64" s="238">
        <v>18.0</v>
      </c>
      <c r="GG64" s="239" t="s">
        <v>167</v>
      </c>
      <c r="GH64" s="240" t="s">
        <v>132</v>
      </c>
      <c r="GI64" s="240" t="s">
        <v>150</v>
      </c>
      <c r="GJ64" s="241">
        <f t="shared" si="934"/>
        <v>0</v>
      </c>
      <c r="GK64" s="241" t="str">
        <f t="shared" si="935"/>
        <v>#DIV/0!</v>
      </c>
      <c r="GL64" s="241">
        <f t="shared" si="936"/>
        <v>0</v>
      </c>
      <c r="GM64" s="242"/>
      <c r="GN64" s="241">
        <f t="shared" si="937"/>
        <v>0</v>
      </c>
      <c r="GO64" s="242"/>
      <c r="GP64" s="241">
        <f t="shared" ref="GP64:GQ64" si="1271">GP165+GP266+GP367+GP468</f>
        <v>0</v>
      </c>
      <c r="GQ64" s="241">
        <f t="shared" si="1271"/>
        <v>0</v>
      </c>
      <c r="GR64" s="241">
        <f t="shared" si="939"/>
        <v>0</v>
      </c>
      <c r="GS64" s="242">
        <v>0.36319999999999997</v>
      </c>
      <c r="GT64" s="243">
        <f t="shared" si="940"/>
        <v>0</v>
      </c>
      <c r="GU64" s="244">
        <f t="shared" si="941"/>
        <v>0</v>
      </c>
      <c r="GV64" s="236"/>
      <c r="GW64" s="238">
        <v>18.0</v>
      </c>
      <c r="GX64" s="239" t="s">
        <v>167</v>
      </c>
      <c r="GY64" s="240" t="s">
        <v>132</v>
      </c>
      <c r="GZ64" s="240" t="s">
        <v>150</v>
      </c>
      <c r="HA64" s="241">
        <f t="shared" si="942"/>
        <v>0</v>
      </c>
      <c r="HB64" s="241" t="str">
        <f t="shared" si="943"/>
        <v>#DIV/0!</v>
      </c>
      <c r="HC64" s="241">
        <f t="shared" si="944"/>
        <v>0</v>
      </c>
      <c r="HD64" s="242"/>
      <c r="HE64" s="241">
        <f t="shared" si="945"/>
        <v>0</v>
      </c>
      <c r="HF64" s="242"/>
      <c r="HG64" s="241">
        <f t="shared" ref="HG64:HH64" si="1272">HG165+HG266+HG367+HG468</f>
        <v>0</v>
      </c>
      <c r="HH64" s="241">
        <f t="shared" si="1272"/>
        <v>0</v>
      </c>
      <c r="HI64" s="241">
        <f t="shared" si="947"/>
        <v>0</v>
      </c>
      <c r="HJ64" s="242">
        <v>0.36319999999999997</v>
      </c>
      <c r="HK64" s="243">
        <f t="shared" si="948"/>
        <v>0</v>
      </c>
      <c r="HL64" s="244">
        <f t="shared" si="949"/>
        <v>0</v>
      </c>
      <c r="HM64" s="236"/>
      <c r="HN64" s="238">
        <v>18.0</v>
      </c>
      <c r="HO64" s="239" t="s">
        <v>167</v>
      </c>
      <c r="HP64" s="240" t="s">
        <v>132</v>
      </c>
      <c r="HQ64" s="240" t="s">
        <v>150</v>
      </c>
      <c r="HR64" s="241">
        <f t="shared" si="950"/>
        <v>0</v>
      </c>
      <c r="HS64" s="241" t="str">
        <f t="shared" si="951"/>
        <v>#DIV/0!</v>
      </c>
      <c r="HT64" s="241">
        <f t="shared" si="952"/>
        <v>0</v>
      </c>
      <c r="HU64" s="242"/>
      <c r="HV64" s="241">
        <f t="shared" si="953"/>
        <v>0</v>
      </c>
      <c r="HW64" s="242"/>
      <c r="HX64" s="241">
        <f t="shared" ref="HX64:HY64" si="1273">HX165+HX266+HX367+HX468</f>
        <v>0</v>
      </c>
      <c r="HY64" s="241">
        <f t="shared" si="1273"/>
        <v>0</v>
      </c>
      <c r="HZ64" s="241">
        <f t="shared" si="955"/>
        <v>0</v>
      </c>
      <c r="IA64" s="242">
        <v>0.36319999999999997</v>
      </c>
      <c r="IB64" s="243">
        <f t="shared" si="956"/>
        <v>0</v>
      </c>
      <c r="IC64" s="244">
        <f t="shared" si="957"/>
        <v>0</v>
      </c>
      <c r="ID64" s="236"/>
      <c r="IE64" s="238">
        <v>18.0</v>
      </c>
      <c r="IF64" s="239" t="s">
        <v>167</v>
      </c>
      <c r="IG64" s="240" t="s">
        <v>132</v>
      </c>
      <c r="IH64" s="240" t="s">
        <v>150</v>
      </c>
      <c r="II64" s="241">
        <f t="shared" si="958"/>
        <v>0</v>
      </c>
      <c r="IJ64" s="241" t="str">
        <f t="shared" si="959"/>
        <v>#DIV/0!</v>
      </c>
      <c r="IK64" s="241">
        <f t="shared" si="960"/>
        <v>0</v>
      </c>
      <c r="IL64" s="242"/>
      <c r="IM64" s="241">
        <f t="shared" si="961"/>
        <v>0</v>
      </c>
      <c r="IN64" s="242"/>
      <c r="IO64" s="241">
        <f t="shared" ref="IO64:IP64" si="1274">IO165+IO266+IO367+IO468</f>
        <v>0</v>
      </c>
      <c r="IP64" s="241">
        <f t="shared" si="1274"/>
        <v>0</v>
      </c>
      <c r="IQ64" s="241">
        <f t="shared" si="963"/>
        <v>0</v>
      </c>
      <c r="IR64" s="242">
        <v>0.36319999999999997</v>
      </c>
      <c r="IS64" s="243">
        <f t="shared" si="964"/>
        <v>0</v>
      </c>
      <c r="IT64" s="244">
        <f t="shared" si="965"/>
        <v>0</v>
      </c>
      <c r="IU64" s="236"/>
      <c r="IV64" s="238">
        <v>18.0</v>
      </c>
      <c r="IW64" s="239" t="s">
        <v>167</v>
      </c>
      <c r="IX64" s="240" t="s">
        <v>132</v>
      </c>
      <c r="IY64" s="240" t="s">
        <v>150</v>
      </c>
      <c r="IZ64" s="241">
        <f t="shared" si="966"/>
        <v>0</v>
      </c>
      <c r="JA64" s="241" t="str">
        <f t="shared" si="967"/>
        <v>#DIV/0!</v>
      </c>
      <c r="JB64" s="241">
        <f t="shared" si="968"/>
        <v>0</v>
      </c>
      <c r="JC64" s="242"/>
      <c r="JD64" s="241">
        <f t="shared" si="969"/>
        <v>0</v>
      </c>
      <c r="JE64" s="242"/>
      <c r="JF64" s="241">
        <f t="shared" ref="JF64:JG64" si="1275">JF165+JF266+JF367+JF468</f>
        <v>0</v>
      </c>
      <c r="JG64" s="241">
        <f t="shared" si="1275"/>
        <v>0</v>
      </c>
      <c r="JH64" s="241">
        <f t="shared" si="971"/>
        <v>0</v>
      </c>
      <c r="JI64" s="242">
        <v>0.36319999999999997</v>
      </c>
      <c r="JJ64" s="243">
        <f t="shared" si="972"/>
        <v>0</v>
      </c>
      <c r="JK64" s="244">
        <f t="shared" si="973"/>
        <v>0</v>
      </c>
      <c r="JL64" s="236"/>
      <c r="JM64" s="238">
        <v>18.0</v>
      </c>
      <c r="JN64" s="239" t="s">
        <v>167</v>
      </c>
      <c r="JO64" s="240" t="s">
        <v>132</v>
      </c>
      <c r="JP64" s="240" t="s">
        <v>150</v>
      </c>
      <c r="JQ64" s="241">
        <f t="shared" si="974"/>
        <v>0</v>
      </c>
      <c r="JR64" s="241" t="str">
        <f t="shared" si="975"/>
        <v>#DIV/0!</v>
      </c>
      <c r="JS64" s="241">
        <f t="shared" si="976"/>
        <v>0</v>
      </c>
      <c r="JT64" s="242"/>
      <c r="JU64" s="241">
        <f t="shared" si="977"/>
        <v>0</v>
      </c>
      <c r="JV64" s="242"/>
      <c r="JW64" s="241">
        <f t="shared" ref="JW64:JX64" si="1276">JW165+JW266+JW367+JW468</f>
        <v>0</v>
      </c>
      <c r="JX64" s="241">
        <f t="shared" si="1276"/>
        <v>0</v>
      </c>
      <c r="JY64" s="241">
        <f t="shared" si="979"/>
        <v>0</v>
      </c>
      <c r="JZ64" s="242">
        <v>0.36319999999999997</v>
      </c>
      <c r="KA64" s="243">
        <f t="shared" si="980"/>
        <v>0</v>
      </c>
      <c r="KB64" s="244">
        <f t="shared" si="981"/>
        <v>0</v>
      </c>
      <c r="KC64" s="236"/>
      <c r="KD64" s="238">
        <v>18.0</v>
      </c>
      <c r="KE64" s="239" t="s">
        <v>167</v>
      </c>
      <c r="KF64" s="240" t="s">
        <v>132</v>
      </c>
      <c r="KG64" s="240" t="s">
        <v>150</v>
      </c>
      <c r="KH64" s="241">
        <f t="shared" si="982"/>
        <v>0</v>
      </c>
      <c r="KI64" s="241" t="str">
        <f t="shared" si="983"/>
        <v>#DIV/0!</v>
      </c>
      <c r="KJ64" s="241">
        <f t="shared" si="984"/>
        <v>0</v>
      </c>
      <c r="KK64" s="242"/>
      <c r="KL64" s="241">
        <f t="shared" si="985"/>
        <v>0</v>
      </c>
      <c r="KM64" s="242"/>
      <c r="KN64" s="241">
        <f t="shared" ref="KN64:KO64" si="1277">KN165+KN266+KN367+KN468</f>
        <v>0</v>
      </c>
      <c r="KO64" s="241">
        <f t="shared" si="1277"/>
        <v>0</v>
      </c>
      <c r="KP64" s="241">
        <f t="shared" si="987"/>
        <v>0</v>
      </c>
      <c r="KQ64" s="242">
        <v>0.36319999999999997</v>
      </c>
      <c r="KR64" s="243">
        <f t="shared" si="988"/>
        <v>0</v>
      </c>
      <c r="KS64" s="244">
        <f t="shared" si="989"/>
        <v>0</v>
      </c>
      <c r="KT64" s="236"/>
      <c r="KU64" s="237"/>
    </row>
    <row r="65" ht="15.75" customHeight="1">
      <c r="A65" s="238">
        <v>19.0</v>
      </c>
      <c r="B65" s="239" t="s">
        <v>168</v>
      </c>
      <c r="C65" s="240" t="s">
        <v>132</v>
      </c>
      <c r="D65" s="240" t="s">
        <v>150</v>
      </c>
      <c r="E65" s="241">
        <f t="shared" si="846"/>
        <v>0</v>
      </c>
      <c r="F65" s="241" t="str">
        <f t="shared" si="847"/>
        <v>#DIV/0!</v>
      </c>
      <c r="G65" s="241">
        <f t="shared" si="848"/>
        <v>0</v>
      </c>
      <c r="H65" s="242"/>
      <c r="I65" s="241">
        <f t="shared" si="849"/>
        <v>0</v>
      </c>
      <c r="J65" s="242"/>
      <c r="K65" s="241">
        <f t="shared" ref="K65:L65" si="1278">K166+K267+K368+K469</f>
        <v>0</v>
      </c>
      <c r="L65" s="241">
        <f t="shared" si="1278"/>
        <v>0</v>
      </c>
      <c r="M65" s="241">
        <f t="shared" si="851"/>
        <v>0</v>
      </c>
      <c r="N65" s="242">
        <v>0.36319999999999997</v>
      </c>
      <c r="O65" s="243">
        <f t="shared" si="852"/>
        <v>0</v>
      </c>
      <c r="P65" s="244">
        <f t="shared" si="853"/>
        <v>0</v>
      </c>
      <c r="Q65" s="236"/>
      <c r="R65" s="238">
        <v>19.0</v>
      </c>
      <c r="S65" s="239" t="s">
        <v>168</v>
      </c>
      <c r="T65" s="240" t="s">
        <v>132</v>
      </c>
      <c r="U65" s="240" t="s">
        <v>150</v>
      </c>
      <c r="V65" s="241">
        <f t="shared" si="854"/>
        <v>0</v>
      </c>
      <c r="W65" s="241" t="str">
        <f t="shared" si="855"/>
        <v>#DIV/0!</v>
      </c>
      <c r="X65" s="241">
        <f t="shared" si="856"/>
        <v>0</v>
      </c>
      <c r="Y65" s="242"/>
      <c r="Z65" s="241">
        <f t="shared" si="857"/>
        <v>0</v>
      </c>
      <c r="AA65" s="242"/>
      <c r="AB65" s="241">
        <f t="shared" ref="AB65:AC65" si="1279">AB166+AB267+AB368+AB469</f>
        <v>0</v>
      </c>
      <c r="AC65" s="241">
        <f t="shared" si="1279"/>
        <v>0</v>
      </c>
      <c r="AD65" s="241">
        <f t="shared" si="859"/>
        <v>0</v>
      </c>
      <c r="AE65" s="242">
        <v>0.36319999999999997</v>
      </c>
      <c r="AF65" s="243">
        <f t="shared" si="860"/>
        <v>0</v>
      </c>
      <c r="AG65" s="244">
        <f t="shared" si="861"/>
        <v>0</v>
      </c>
      <c r="AH65" s="236"/>
      <c r="AI65" s="238">
        <v>19.0</v>
      </c>
      <c r="AJ65" s="239" t="s">
        <v>168</v>
      </c>
      <c r="AK65" s="240" t="s">
        <v>132</v>
      </c>
      <c r="AL65" s="240" t="s">
        <v>150</v>
      </c>
      <c r="AM65" s="241">
        <f t="shared" si="862"/>
        <v>0</v>
      </c>
      <c r="AN65" s="241" t="str">
        <f t="shared" si="863"/>
        <v>#DIV/0!</v>
      </c>
      <c r="AO65" s="241">
        <f t="shared" si="864"/>
        <v>0</v>
      </c>
      <c r="AP65" s="242"/>
      <c r="AQ65" s="241">
        <f t="shared" si="865"/>
        <v>0</v>
      </c>
      <c r="AR65" s="242"/>
      <c r="AS65" s="241">
        <f t="shared" ref="AS65:AT65" si="1280">AS166+AS267+AS368+AS469</f>
        <v>0</v>
      </c>
      <c r="AT65" s="241">
        <f t="shared" si="1280"/>
        <v>0</v>
      </c>
      <c r="AU65" s="241">
        <f t="shared" si="867"/>
        <v>0</v>
      </c>
      <c r="AV65" s="242">
        <v>0.36319999999999997</v>
      </c>
      <c r="AW65" s="243">
        <f t="shared" si="868"/>
        <v>0</v>
      </c>
      <c r="AX65" s="244">
        <f t="shared" si="869"/>
        <v>0</v>
      </c>
      <c r="AY65" s="236"/>
      <c r="AZ65" s="238">
        <v>19.0</v>
      </c>
      <c r="BA65" s="239" t="s">
        <v>168</v>
      </c>
      <c r="BB65" s="240" t="s">
        <v>132</v>
      </c>
      <c r="BC65" s="240" t="s">
        <v>150</v>
      </c>
      <c r="BD65" s="241">
        <f t="shared" si="870"/>
        <v>0</v>
      </c>
      <c r="BE65" s="241" t="str">
        <f t="shared" si="871"/>
        <v>#DIV/0!</v>
      </c>
      <c r="BF65" s="241">
        <f t="shared" si="872"/>
        <v>0</v>
      </c>
      <c r="BG65" s="242"/>
      <c r="BH65" s="241">
        <f t="shared" si="873"/>
        <v>0</v>
      </c>
      <c r="BI65" s="242"/>
      <c r="BJ65" s="241">
        <f t="shared" ref="BJ65:BK65" si="1281">BJ166+BJ267+BJ368+BJ469</f>
        <v>0</v>
      </c>
      <c r="BK65" s="241">
        <f t="shared" si="1281"/>
        <v>0</v>
      </c>
      <c r="BL65" s="241">
        <f t="shared" si="875"/>
        <v>0</v>
      </c>
      <c r="BM65" s="242">
        <v>0.36319999999999997</v>
      </c>
      <c r="BN65" s="243">
        <f t="shared" si="876"/>
        <v>0</v>
      </c>
      <c r="BO65" s="244">
        <f t="shared" si="877"/>
        <v>0</v>
      </c>
      <c r="BP65" s="236"/>
      <c r="BQ65" s="238">
        <v>19.0</v>
      </c>
      <c r="BR65" s="239" t="s">
        <v>168</v>
      </c>
      <c r="BS65" s="240" t="s">
        <v>132</v>
      </c>
      <c r="BT65" s="240" t="s">
        <v>150</v>
      </c>
      <c r="BU65" s="241">
        <f t="shared" si="878"/>
        <v>0</v>
      </c>
      <c r="BV65" s="241" t="str">
        <f t="shared" si="879"/>
        <v>#DIV/0!</v>
      </c>
      <c r="BW65" s="241">
        <f t="shared" si="880"/>
        <v>0</v>
      </c>
      <c r="BX65" s="242"/>
      <c r="BY65" s="241">
        <f t="shared" si="881"/>
        <v>0</v>
      </c>
      <c r="BZ65" s="242"/>
      <c r="CA65" s="241">
        <f t="shared" ref="CA65:CB65" si="1282">CA166+CA267+CA368+CA469</f>
        <v>0</v>
      </c>
      <c r="CB65" s="241">
        <f t="shared" si="1282"/>
        <v>0</v>
      </c>
      <c r="CC65" s="241">
        <f t="shared" si="883"/>
        <v>0</v>
      </c>
      <c r="CD65" s="242">
        <v>0.36319999999999997</v>
      </c>
      <c r="CE65" s="243">
        <f t="shared" si="884"/>
        <v>0</v>
      </c>
      <c r="CF65" s="244">
        <f t="shared" si="885"/>
        <v>0</v>
      </c>
      <c r="CG65" s="236"/>
      <c r="CH65" s="238">
        <v>19.0</v>
      </c>
      <c r="CI65" s="239" t="s">
        <v>168</v>
      </c>
      <c r="CJ65" s="240" t="s">
        <v>132</v>
      </c>
      <c r="CK65" s="240" t="s">
        <v>150</v>
      </c>
      <c r="CL65" s="241">
        <f t="shared" si="886"/>
        <v>0</v>
      </c>
      <c r="CM65" s="241" t="str">
        <f t="shared" si="887"/>
        <v>#DIV/0!</v>
      </c>
      <c r="CN65" s="241">
        <f t="shared" si="888"/>
        <v>0</v>
      </c>
      <c r="CO65" s="242"/>
      <c r="CP65" s="241">
        <f t="shared" si="889"/>
        <v>0</v>
      </c>
      <c r="CQ65" s="242"/>
      <c r="CR65" s="241">
        <f t="shared" ref="CR65:CS65" si="1283">CR166+CR267+CR368+CR469</f>
        <v>0</v>
      </c>
      <c r="CS65" s="241">
        <f t="shared" si="1283"/>
        <v>0</v>
      </c>
      <c r="CT65" s="241">
        <f t="shared" si="891"/>
        <v>0</v>
      </c>
      <c r="CU65" s="242">
        <v>0.36319999999999997</v>
      </c>
      <c r="CV65" s="243">
        <f t="shared" si="892"/>
        <v>0</v>
      </c>
      <c r="CW65" s="244">
        <f t="shared" si="893"/>
        <v>0</v>
      </c>
      <c r="CX65" s="236"/>
      <c r="CY65" s="238">
        <v>19.0</v>
      </c>
      <c r="CZ65" s="239" t="s">
        <v>168</v>
      </c>
      <c r="DA65" s="240" t="s">
        <v>132</v>
      </c>
      <c r="DB65" s="240" t="s">
        <v>150</v>
      </c>
      <c r="DC65" s="241">
        <f t="shared" si="894"/>
        <v>0</v>
      </c>
      <c r="DD65" s="241" t="str">
        <f t="shared" si="895"/>
        <v>#DIV/0!</v>
      </c>
      <c r="DE65" s="241">
        <f t="shared" si="896"/>
        <v>0</v>
      </c>
      <c r="DF65" s="242"/>
      <c r="DG65" s="241">
        <f t="shared" si="897"/>
        <v>0</v>
      </c>
      <c r="DH65" s="242"/>
      <c r="DI65" s="241">
        <f t="shared" ref="DI65:DJ65" si="1284">DI166+DI267+DI368+DI469</f>
        <v>0</v>
      </c>
      <c r="DJ65" s="241">
        <f t="shared" si="1284"/>
        <v>0</v>
      </c>
      <c r="DK65" s="241">
        <f t="shared" si="899"/>
        <v>0</v>
      </c>
      <c r="DL65" s="242">
        <v>0.36319999999999997</v>
      </c>
      <c r="DM65" s="243">
        <f t="shared" si="900"/>
        <v>0</v>
      </c>
      <c r="DN65" s="244">
        <f t="shared" si="901"/>
        <v>0</v>
      </c>
      <c r="DO65" s="236"/>
      <c r="DP65" s="238">
        <v>19.0</v>
      </c>
      <c r="DQ65" s="239" t="s">
        <v>168</v>
      </c>
      <c r="DR65" s="240" t="s">
        <v>132</v>
      </c>
      <c r="DS65" s="240" t="s">
        <v>150</v>
      </c>
      <c r="DT65" s="241">
        <f t="shared" si="902"/>
        <v>0</v>
      </c>
      <c r="DU65" s="241" t="str">
        <f t="shared" si="903"/>
        <v>#DIV/0!</v>
      </c>
      <c r="DV65" s="241">
        <f t="shared" si="904"/>
        <v>0</v>
      </c>
      <c r="DW65" s="242"/>
      <c r="DX65" s="241">
        <f t="shared" si="905"/>
        <v>0</v>
      </c>
      <c r="DY65" s="242"/>
      <c r="DZ65" s="241">
        <f t="shared" ref="DZ65:EA65" si="1285">DZ166+DZ267+DZ368+DZ469</f>
        <v>0</v>
      </c>
      <c r="EA65" s="241">
        <f t="shared" si="1285"/>
        <v>0</v>
      </c>
      <c r="EB65" s="241">
        <f t="shared" si="907"/>
        <v>0</v>
      </c>
      <c r="EC65" s="242">
        <v>0.36319999999999997</v>
      </c>
      <c r="ED65" s="243">
        <f t="shared" si="908"/>
        <v>0</v>
      </c>
      <c r="EE65" s="244">
        <f t="shared" si="909"/>
        <v>0</v>
      </c>
      <c r="EF65" s="236"/>
      <c r="EG65" s="238">
        <v>19.0</v>
      </c>
      <c r="EH65" s="239" t="s">
        <v>168</v>
      </c>
      <c r="EI65" s="240" t="s">
        <v>132</v>
      </c>
      <c r="EJ65" s="240" t="s">
        <v>150</v>
      </c>
      <c r="EK65" s="241">
        <f t="shared" si="910"/>
        <v>0</v>
      </c>
      <c r="EL65" s="241" t="str">
        <f t="shared" si="911"/>
        <v>#DIV/0!</v>
      </c>
      <c r="EM65" s="241">
        <f t="shared" si="912"/>
        <v>0</v>
      </c>
      <c r="EN65" s="242"/>
      <c r="EO65" s="241">
        <f t="shared" si="913"/>
        <v>0</v>
      </c>
      <c r="EP65" s="242"/>
      <c r="EQ65" s="241">
        <f t="shared" ref="EQ65:ER65" si="1286">EQ166+EQ267+EQ368+EQ469</f>
        <v>0</v>
      </c>
      <c r="ER65" s="241">
        <f t="shared" si="1286"/>
        <v>0</v>
      </c>
      <c r="ES65" s="241">
        <f t="shared" si="915"/>
        <v>0</v>
      </c>
      <c r="ET65" s="242">
        <v>0.36319999999999997</v>
      </c>
      <c r="EU65" s="243">
        <f t="shared" si="916"/>
        <v>0</v>
      </c>
      <c r="EV65" s="244">
        <f t="shared" si="917"/>
        <v>0</v>
      </c>
      <c r="EW65" s="236"/>
      <c r="EX65" s="238">
        <v>19.0</v>
      </c>
      <c r="EY65" s="239" t="s">
        <v>168</v>
      </c>
      <c r="EZ65" s="240" t="s">
        <v>132</v>
      </c>
      <c r="FA65" s="240" t="s">
        <v>150</v>
      </c>
      <c r="FB65" s="241">
        <f t="shared" si="918"/>
        <v>0</v>
      </c>
      <c r="FC65" s="241" t="str">
        <f t="shared" si="919"/>
        <v>#DIV/0!</v>
      </c>
      <c r="FD65" s="241">
        <f t="shared" si="920"/>
        <v>0</v>
      </c>
      <c r="FE65" s="242"/>
      <c r="FF65" s="241">
        <f t="shared" si="921"/>
        <v>0</v>
      </c>
      <c r="FG65" s="242"/>
      <c r="FH65" s="241">
        <f t="shared" ref="FH65:FI65" si="1287">FH166+FH267+FH368+FH469</f>
        <v>0</v>
      </c>
      <c r="FI65" s="241">
        <f t="shared" si="1287"/>
        <v>0</v>
      </c>
      <c r="FJ65" s="241">
        <f t="shared" si="923"/>
        <v>0</v>
      </c>
      <c r="FK65" s="242">
        <v>0.36319999999999997</v>
      </c>
      <c r="FL65" s="243">
        <f t="shared" si="924"/>
        <v>0</v>
      </c>
      <c r="FM65" s="244">
        <f t="shared" si="925"/>
        <v>0</v>
      </c>
      <c r="FN65" s="236"/>
      <c r="FO65" s="238">
        <v>19.0</v>
      </c>
      <c r="FP65" s="239" t="s">
        <v>168</v>
      </c>
      <c r="FQ65" s="240" t="s">
        <v>132</v>
      </c>
      <c r="FR65" s="240" t="s">
        <v>150</v>
      </c>
      <c r="FS65" s="241">
        <f t="shared" si="926"/>
        <v>0</v>
      </c>
      <c r="FT65" s="241" t="str">
        <f t="shared" si="927"/>
        <v>#DIV/0!</v>
      </c>
      <c r="FU65" s="241">
        <f t="shared" si="928"/>
        <v>0</v>
      </c>
      <c r="FV65" s="242"/>
      <c r="FW65" s="241">
        <f t="shared" si="929"/>
        <v>0</v>
      </c>
      <c r="FX65" s="242"/>
      <c r="FY65" s="241">
        <f t="shared" ref="FY65:FZ65" si="1288">FY166+FY267+FY368+FY469</f>
        <v>0</v>
      </c>
      <c r="FZ65" s="241">
        <f t="shared" si="1288"/>
        <v>0</v>
      </c>
      <c r="GA65" s="241">
        <f t="shared" si="931"/>
        <v>0</v>
      </c>
      <c r="GB65" s="242">
        <v>0.36319999999999997</v>
      </c>
      <c r="GC65" s="243">
        <f t="shared" si="932"/>
        <v>0</v>
      </c>
      <c r="GD65" s="244">
        <f t="shared" si="933"/>
        <v>0</v>
      </c>
      <c r="GE65" s="236"/>
      <c r="GF65" s="238">
        <v>19.0</v>
      </c>
      <c r="GG65" s="239" t="s">
        <v>168</v>
      </c>
      <c r="GH65" s="240" t="s">
        <v>132</v>
      </c>
      <c r="GI65" s="240" t="s">
        <v>150</v>
      </c>
      <c r="GJ65" s="241">
        <f t="shared" si="934"/>
        <v>0</v>
      </c>
      <c r="GK65" s="241" t="str">
        <f t="shared" si="935"/>
        <v>#DIV/0!</v>
      </c>
      <c r="GL65" s="241">
        <f t="shared" si="936"/>
        <v>0</v>
      </c>
      <c r="GM65" s="242"/>
      <c r="GN65" s="241">
        <f t="shared" si="937"/>
        <v>0</v>
      </c>
      <c r="GO65" s="242"/>
      <c r="GP65" s="241">
        <f t="shared" ref="GP65:GQ65" si="1289">GP166+GP267+GP368+GP469</f>
        <v>0</v>
      </c>
      <c r="GQ65" s="241">
        <f t="shared" si="1289"/>
        <v>0</v>
      </c>
      <c r="GR65" s="241">
        <f t="shared" si="939"/>
        <v>0</v>
      </c>
      <c r="GS65" s="242">
        <v>0.36319999999999997</v>
      </c>
      <c r="GT65" s="243">
        <f t="shared" si="940"/>
        <v>0</v>
      </c>
      <c r="GU65" s="244">
        <f t="shared" si="941"/>
        <v>0</v>
      </c>
      <c r="GV65" s="236"/>
      <c r="GW65" s="238">
        <v>19.0</v>
      </c>
      <c r="GX65" s="239" t="s">
        <v>168</v>
      </c>
      <c r="GY65" s="240" t="s">
        <v>132</v>
      </c>
      <c r="GZ65" s="240" t="s">
        <v>150</v>
      </c>
      <c r="HA65" s="241">
        <f t="shared" si="942"/>
        <v>0</v>
      </c>
      <c r="HB65" s="241" t="str">
        <f t="shared" si="943"/>
        <v>#DIV/0!</v>
      </c>
      <c r="HC65" s="241">
        <f t="shared" si="944"/>
        <v>0</v>
      </c>
      <c r="HD65" s="242"/>
      <c r="HE65" s="241">
        <f t="shared" si="945"/>
        <v>0</v>
      </c>
      <c r="HF65" s="242"/>
      <c r="HG65" s="241">
        <f t="shared" ref="HG65:HH65" si="1290">HG166+HG267+HG368+HG469</f>
        <v>0</v>
      </c>
      <c r="HH65" s="241">
        <f t="shared" si="1290"/>
        <v>0</v>
      </c>
      <c r="HI65" s="241">
        <f t="shared" si="947"/>
        <v>0</v>
      </c>
      <c r="HJ65" s="242">
        <v>0.36319999999999997</v>
      </c>
      <c r="HK65" s="243">
        <f t="shared" si="948"/>
        <v>0</v>
      </c>
      <c r="HL65" s="244">
        <f t="shared" si="949"/>
        <v>0</v>
      </c>
      <c r="HM65" s="236"/>
      <c r="HN65" s="238">
        <v>19.0</v>
      </c>
      <c r="HO65" s="239" t="s">
        <v>168</v>
      </c>
      <c r="HP65" s="240" t="s">
        <v>132</v>
      </c>
      <c r="HQ65" s="240" t="s">
        <v>150</v>
      </c>
      <c r="HR65" s="241">
        <f t="shared" si="950"/>
        <v>0</v>
      </c>
      <c r="HS65" s="241" t="str">
        <f t="shared" si="951"/>
        <v>#DIV/0!</v>
      </c>
      <c r="HT65" s="241">
        <f t="shared" si="952"/>
        <v>0</v>
      </c>
      <c r="HU65" s="242"/>
      <c r="HV65" s="241">
        <f t="shared" si="953"/>
        <v>0</v>
      </c>
      <c r="HW65" s="242"/>
      <c r="HX65" s="241">
        <f t="shared" ref="HX65:HY65" si="1291">HX166+HX267+HX368+HX469</f>
        <v>0</v>
      </c>
      <c r="HY65" s="241">
        <f t="shared" si="1291"/>
        <v>0</v>
      </c>
      <c r="HZ65" s="241">
        <f t="shared" si="955"/>
        <v>0</v>
      </c>
      <c r="IA65" s="242">
        <v>0.36319999999999997</v>
      </c>
      <c r="IB65" s="243">
        <f t="shared" si="956"/>
        <v>0</v>
      </c>
      <c r="IC65" s="244">
        <f t="shared" si="957"/>
        <v>0</v>
      </c>
      <c r="ID65" s="236"/>
      <c r="IE65" s="238">
        <v>19.0</v>
      </c>
      <c r="IF65" s="239" t="s">
        <v>168</v>
      </c>
      <c r="IG65" s="240" t="s">
        <v>132</v>
      </c>
      <c r="IH65" s="240" t="s">
        <v>150</v>
      </c>
      <c r="II65" s="241">
        <f t="shared" si="958"/>
        <v>0</v>
      </c>
      <c r="IJ65" s="241" t="str">
        <f t="shared" si="959"/>
        <v>#DIV/0!</v>
      </c>
      <c r="IK65" s="241">
        <f t="shared" si="960"/>
        <v>0</v>
      </c>
      <c r="IL65" s="242"/>
      <c r="IM65" s="241">
        <f t="shared" si="961"/>
        <v>0</v>
      </c>
      <c r="IN65" s="242"/>
      <c r="IO65" s="241">
        <f t="shared" ref="IO65:IP65" si="1292">IO166+IO267+IO368+IO469</f>
        <v>0</v>
      </c>
      <c r="IP65" s="241">
        <f t="shared" si="1292"/>
        <v>0</v>
      </c>
      <c r="IQ65" s="241">
        <f t="shared" si="963"/>
        <v>0</v>
      </c>
      <c r="IR65" s="242">
        <v>0.36319999999999997</v>
      </c>
      <c r="IS65" s="243">
        <f t="shared" si="964"/>
        <v>0</v>
      </c>
      <c r="IT65" s="244">
        <f t="shared" si="965"/>
        <v>0</v>
      </c>
      <c r="IU65" s="236"/>
      <c r="IV65" s="238">
        <v>19.0</v>
      </c>
      <c r="IW65" s="239" t="s">
        <v>168</v>
      </c>
      <c r="IX65" s="240" t="s">
        <v>132</v>
      </c>
      <c r="IY65" s="240" t="s">
        <v>150</v>
      </c>
      <c r="IZ65" s="241">
        <f t="shared" si="966"/>
        <v>0</v>
      </c>
      <c r="JA65" s="241" t="str">
        <f t="shared" si="967"/>
        <v>#DIV/0!</v>
      </c>
      <c r="JB65" s="241">
        <f t="shared" si="968"/>
        <v>0</v>
      </c>
      <c r="JC65" s="242"/>
      <c r="JD65" s="241">
        <f t="shared" si="969"/>
        <v>0</v>
      </c>
      <c r="JE65" s="242"/>
      <c r="JF65" s="241">
        <f t="shared" ref="JF65:JG65" si="1293">JF166+JF267+JF368+JF469</f>
        <v>0</v>
      </c>
      <c r="JG65" s="241">
        <f t="shared" si="1293"/>
        <v>0</v>
      </c>
      <c r="JH65" s="241">
        <f t="shared" si="971"/>
        <v>0</v>
      </c>
      <c r="JI65" s="242">
        <v>0.36319999999999997</v>
      </c>
      <c r="JJ65" s="243">
        <f t="shared" si="972"/>
        <v>0</v>
      </c>
      <c r="JK65" s="244">
        <f t="shared" si="973"/>
        <v>0</v>
      </c>
      <c r="JL65" s="236"/>
      <c r="JM65" s="238">
        <v>19.0</v>
      </c>
      <c r="JN65" s="239" t="s">
        <v>168</v>
      </c>
      <c r="JO65" s="240" t="s">
        <v>132</v>
      </c>
      <c r="JP65" s="240" t="s">
        <v>150</v>
      </c>
      <c r="JQ65" s="241">
        <f t="shared" si="974"/>
        <v>0</v>
      </c>
      <c r="JR65" s="241" t="str">
        <f t="shared" si="975"/>
        <v>#DIV/0!</v>
      </c>
      <c r="JS65" s="241">
        <f t="shared" si="976"/>
        <v>0</v>
      </c>
      <c r="JT65" s="242"/>
      <c r="JU65" s="241">
        <f t="shared" si="977"/>
        <v>0</v>
      </c>
      <c r="JV65" s="242"/>
      <c r="JW65" s="241">
        <f t="shared" ref="JW65:JX65" si="1294">JW166+JW267+JW368+JW469</f>
        <v>0</v>
      </c>
      <c r="JX65" s="241">
        <f t="shared" si="1294"/>
        <v>0</v>
      </c>
      <c r="JY65" s="241">
        <f t="shared" si="979"/>
        <v>0</v>
      </c>
      <c r="JZ65" s="242">
        <v>0.36319999999999997</v>
      </c>
      <c r="KA65" s="243">
        <f t="shared" si="980"/>
        <v>0</v>
      </c>
      <c r="KB65" s="244">
        <f t="shared" si="981"/>
        <v>0</v>
      </c>
      <c r="KC65" s="236"/>
      <c r="KD65" s="238">
        <v>19.0</v>
      </c>
      <c r="KE65" s="239" t="s">
        <v>168</v>
      </c>
      <c r="KF65" s="240" t="s">
        <v>132</v>
      </c>
      <c r="KG65" s="240" t="s">
        <v>150</v>
      </c>
      <c r="KH65" s="241">
        <f t="shared" si="982"/>
        <v>0</v>
      </c>
      <c r="KI65" s="241" t="str">
        <f t="shared" si="983"/>
        <v>#DIV/0!</v>
      </c>
      <c r="KJ65" s="241">
        <f t="shared" si="984"/>
        <v>0</v>
      </c>
      <c r="KK65" s="242"/>
      <c r="KL65" s="241">
        <f t="shared" si="985"/>
        <v>0</v>
      </c>
      <c r="KM65" s="242"/>
      <c r="KN65" s="241">
        <f t="shared" ref="KN65:KO65" si="1295">KN166+KN267+KN368+KN469</f>
        <v>0</v>
      </c>
      <c r="KO65" s="241">
        <f t="shared" si="1295"/>
        <v>0</v>
      </c>
      <c r="KP65" s="241">
        <f t="shared" si="987"/>
        <v>0</v>
      </c>
      <c r="KQ65" s="242">
        <v>0.36319999999999997</v>
      </c>
      <c r="KR65" s="243">
        <f t="shared" si="988"/>
        <v>0</v>
      </c>
      <c r="KS65" s="244">
        <f t="shared" si="989"/>
        <v>0</v>
      </c>
      <c r="KT65" s="236"/>
      <c r="KU65" s="237"/>
    </row>
    <row r="66" ht="15.75" customHeight="1">
      <c r="A66" s="238">
        <v>20.0</v>
      </c>
      <c r="B66" s="239" t="s">
        <v>169</v>
      </c>
      <c r="C66" s="240" t="s">
        <v>132</v>
      </c>
      <c r="D66" s="240" t="s">
        <v>150</v>
      </c>
      <c r="E66" s="241">
        <f t="shared" si="846"/>
        <v>0</v>
      </c>
      <c r="F66" s="241" t="str">
        <f t="shared" si="847"/>
        <v>#DIV/0!</v>
      </c>
      <c r="G66" s="241">
        <f t="shared" si="848"/>
        <v>0</v>
      </c>
      <c r="H66" s="242"/>
      <c r="I66" s="241">
        <f t="shared" si="849"/>
        <v>0</v>
      </c>
      <c r="J66" s="242"/>
      <c r="K66" s="241">
        <f t="shared" ref="K66:L66" si="1296">K167+K268+K369+K470</f>
        <v>0</v>
      </c>
      <c r="L66" s="241">
        <f t="shared" si="1296"/>
        <v>0</v>
      </c>
      <c r="M66" s="241">
        <f t="shared" si="851"/>
        <v>0</v>
      </c>
      <c r="N66" s="242">
        <v>0.36319999999999997</v>
      </c>
      <c r="O66" s="243">
        <f t="shared" si="852"/>
        <v>0</v>
      </c>
      <c r="P66" s="244">
        <f t="shared" si="853"/>
        <v>0</v>
      </c>
      <c r="Q66" s="236"/>
      <c r="R66" s="238">
        <v>20.0</v>
      </c>
      <c r="S66" s="239" t="s">
        <v>169</v>
      </c>
      <c r="T66" s="240" t="s">
        <v>132</v>
      </c>
      <c r="U66" s="240" t="s">
        <v>150</v>
      </c>
      <c r="V66" s="241">
        <f t="shared" si="854"/>
        <v>0</v>
      </c>
      <c r="W66" s="241" t="str">
        <f t="shared" si="855"/>
        <v>#DIV/0!</v>
      </c>
      <c r="X66" s="241">
        <f t="shared" si="856"/>
        <v>0</v>
      </c>
      <c r="Y66" s="242"/>
      <c r="Z66" s="241">
        <f t="shared" si="857"/>
        <v>0</v>
      </c>
      <c r="AA66" s="242"/>
      <c r="AB66" s="241">
        <f t="shared" ref="AB66:AC66" si="1297">AB167+AB268+AB369+AB470</f>
        <v>0</v>
      </c>
      <c r="AC66" s="241">
        <f t="shared" si="1297"/>
        <v>0</v>
      </c>
      <c r="AD66" s="241">
        <f t="shared" si="859"/>
        <v>0</v>
      </c>
      <c r="AE66" s="242">
        <v>0.36319999999999997</v>
      </c>
      <c r="AF66" s="243">
        <f t="shared" si="860"/>
        <v>0</v>
      </c>
      <c r="AG66" s="244">
        <f t="shared" si="861"/>
        <v>0</v>
      </c>
      <c r="AH66" s="236"/>
      <c r="AI66" s="238">
        <v>20.0</v>
      </c>
      <c r="AJ66" s="239" t="s">
        <v>169</v>
      </c>
      <c r="AK66" s="240" t="s">
        <v>132</v>
      </c>
      <c r="AL66" s="240" t="s">
        <v>150</v>
      </c>
      <c r="AM66" s="241">
        <f t="shared" si="862"/>
        <v>0</v>
      </c>
      <c r="AN66" s="241" t="str">
        <f t="shared" si="863"/>
        <v>#DIV/0!</v>
      </c>
      <c r="AO66" s="241">
        <f t="shared" si="864"/>
        <v>0</v>
      </c>
      <c r="AP66" s="242"/>
      <c r="AQ66" s="241">
        <f t="shared" si="865"/>
        <v>0</v>
      </c>
      <c r="AR66" s="242"/>
      <c r="AS66" s="241">
        <f t="shared" ref="AS66:AT66" si="1298">AS167+AS268+AS369+AS470</f>
        <v>0</v>
      </c>
      <c r="AT66" s="241">
        <f t="shared" si="1298"/>
        <v>0</v>
      </c>
      <c r="AU66" s="241">
        <f t="shared" si="867"/>
        <v>0</v>
      </c>
      <c r="AV66" s="242">
        <v>0.36319999999999997</v>
      </c>
      <c r="AW66" s="243">
        <f t="shared" si="868"/>
        <v>0</v>
      </c>
      <c r="AX66" s="244">
        <f t="shared" si="869"/>
        <v>0</v>
      </c>
      <c r="AY66" s="236"/>
      <c r="AZ66" s="238">
        <v>20.0</v>
      </c>
      <c r="BA66" s="239" t="s">
        <v>169</v>
      </c>
      <c r="BB66" s="240" t="s">
        <v>132</v>
      </c>
      <c r="BC66" s="240" t="s">
        <v>150</v>
      </c>
      <c r="BD66" s="241">
        <f t="shared" si="870"/>
        <v>0</v>
      </c>
      <c r="BE66" s="241" t="str">
        <f t="shared" si="871"/>
        <v>#DIV/0!</v>
      </c>
      <c r="BF66" s="241">
        <f t="shared" si="872"/>
        <v>0</v>
      </c>
      <c r="BG66" s="242"/>
      <c r="BH66" s="241">
        <f t="shared" si="873"/>
        <v>0</v>
      </c>
      <c r="BI66" s="242"/>
      <c r="BJ66" s="241">
        <f t="shared" ref="BJ66:BK66" si="1299">BJ167+BJ268+BJ369+BJ470</f>
        <v>0</v>
      </c>
      <c r="BK66" s="241">
        <f t="shared" si="1299"/>
        <v>0</v>
      </c>
      <c r="BL66" s="241">
        <f t="shared" si="875"/>
        <v>0</v>
      </c>
      <c r="BM66" s="242">
        <v>0.36319999999999997</v>
      </c>
      <c r="BN66" s="243">
        <f t="shared" si="876"/>
        <v>0</v>
      </c>
      <c r="BO66" s="244">
        <f t="shared" si="877"/>
        <v>0</v>
      </c>
      <c r="BP66" s="236"/>
      <c r="BQ66" s="238">
        <v>20.0</v>
      </c>
      <c r="BR66" s="239" t="s">
        <v>169</v>
      </c>
      <c r="BS66" s="240" t="s">
        <v>132</v>
      </c>
      <c r="BT66" s="240" t="s">
        <v>150</v>
      </c>
      <c r="BU66" s="241">
        <f t="shared" si="878"/>
        <v>0</v>
      </c>
      <c r="BV66" s="241" t="str">
        <f t="shared" si="879"/>
        <v>#DIV/0!</v>
      </c>
      <c r="BW66" s="241">
        <f t="shared" si="880"/>
        <v>0</v>
      </c>
      <c r="BX66" s="242"/>
      <c r="BY66" s="241">
        <f t="shared" si="881"/>
        <v>0</v>
      </c>
      <c r="BZ66" s="242"/>
      <c r="CA66" s="241">
        <f t="shared" ref="CA66:CB66" si="1300">CA167+CA268+CA369+CA470</f>
        <v>0</v>
      </c>
      <c r="CB66" s="241">
        <f t="shared" si="1300"/>
        <v>0</v>
      </c>
      <c r="CC66" s="241">
        <f t="shared" si="883"/>
        <v>0</v>
      </c>
      <c r="CD66" s="242">
        <v>0.36319999999999997</v>
      </c>
      <c r="CE66" s="243">
        <f t="shared" si="884"/>
        <v>0</v>
      </c>
      <c r="CF66" s="244">
        <f t="shared" si="885"/>
        <v>0</v>
      </c>
      <c r="CG66" s="236"/>
      <c r="CH66" s="238">
        <v>20.0</v>
      </c>
      <c r="CI66" s="239" t="s">
        <v>169</v>
      </c>
      <c r="CJ66" s="240" t="s">
        <v>132</v>
      </c>
      <c r="CK66" s="240" t="s">
        <v>150</v>
      </c>
      <c r="CL66" s="241">
        <f t="shared" si="886"/>
        <v>0</v>
      </c>
      <c r="CM66" s="241" t="str">
        <f t="shared" si="887"/>
        <v>#DIV/0!</v>
      </c>
      <c r="CN66" s="241">
        <f t="shared" si="888"/>
        <v>0</v>
      </c>
      <c r="CO66" s="242"/>
      <c r="CP66" s="241">
        <f t="shared" si="889"/>
        <v>0</v>
      </c>
      <c r="CQ66" s="242"/>
      <c r="CR66" s="241">
        <f t="shared" ref="CR66:CS66" si="1301">CR167+CR268+CR369+CR470</f>
        <v>0</v>
      </c>
      <c r="CS66" s="241">
        <f t="shared" si="1301"/>
        <v>0</v>
      </c>
      <c r="CT66" s="241">
        <f t="shared" si="891"/>
        <v>0</v>
      </c>
      <c r="CU66" s="242">
        <v>0.36319999999999997</v>
      </c>
      <c r="CV66" s="243">
        <f t="shared" si="892"/>
        <v>0</v>
      </c>
      <c r="CW66" s="244">
        <f t="shared" si="893"/>
        <v>0</v>
      </c>
      <c r="CX66" s="236"/>
      <c r="CY66" s="238">
        <v>20.0</v>
      </c>
      <c r="CZ66" s="239" t="s">
        <v>169</v>
      </c>
      <c r="DA66" s="240" t="s">
        <v>132</v>
      </c>
      <c r="DB66" s="240" t="s">
        <v>150</v>
      </c>
      <c r="DC66" s="241">
        <f t="shared" si="894"/>
        <v>0</v>
      </c>
      <c r="DD66" s="241" t="str">
        <f t="shared" si="895"/>
        <v>#DIV/0!</v>
      </c>
      <c r="DE66" s="241">
        <f t="shared" si="896"/>
        <v>0</v>
      </c>
      <c r="DF66" s="242"/>
      <c r="DG66" s="241">
        <f t="shared" si="897"/>
        <v>0</v>
      </c>
      <c r="DH66" s="242"/>
      <c r="DI66" s="241">
        <f t="shared" ref="DI66:DJ66" si="1302">DI167+DI268+DI369+DI470</f>
        <v>0</v>
      </c>
      <c r="DJ66" s="241">
        <f t="shared" si="1302"/>
        <v>0</v>
      </c>
      <c r="DK66" s="241">
        <f t="shared" si="899"/>
        <v>0</v>
      </c>
      <c r="DL66" s="242">
        <v>0.36319999999999997</v>
      </c>
      <c r="DM66" s="243">
        <f t="shared" si="900"/>
        <v>0</v>
      </c>
      <c r="DN66" s="244">
        <f t="shared" si="901"/>
        <v>0</v>
      </c>
      <c r="DO66" s="236"/>
      <c r="DP66" s="238">
        <v>20.0</v>
      </c>
      <c r="DQ66" s="239" t="s">
        <v>169</v>
      </c>
      <c r="DR66" s="240" t="s">
        <v>132</v>
      </c>
      <c r="DS66" s="240" t="s">
        <v>150</v>
      </c>
      <c r="DT66" s="241">
        <f t="shared" si="902"/>
        <v>0</v>
      </c>
      <c r="DU66" s="241" t="str">
        <f t="shared" si="903"/>
        <v>#DIV/0!</v>
      </c>
      <c r="DV66" s="241">
        <f t="shared" si="904"/>
        <v>0</v>
      </c>
      <c r="DW66" s="242"/>
      <c r="DX66" s="241">
        <f t="shared" si="905"/>
        <v>0</v>
      </c>
      <c r="DY66" s="242"/>
      <c r="DZ66" s="241">
        <f t="shared" ref="DZ66:EA66" si="1303">DZ167+DZ268+DZ369+DZ470</f>
        <v>0</v>
      </c>
      <c r="EA66" s="241">
        <f t="shared" si="1303"/>
        <v>0</v>
      </c>
      <c r="EB66" s="241">
        <f t="shared" si="907"/>
        <v>0</v>
      </c>
      <c r="EC66" s="242">
        <v>0.36319999999999997</v>
      </c>
      <c r="ED66" s="243">
        <f t="shared" si="908"/>
        <v>0</v>
      </c>
      <c r="EE66" s="244">
        <f t="shared" si="909"/>
        <v>0</v>
      </c>
      <c r="EF66" s="236"/>
      <c r="EG66" s="238">
        <v>20.0</v>
      </c>
      <c r="EH66" s="239" t="s">
        <v>169</v>
      </c>
      <c r="EI66" s="240" t="s">
        <v>132</v>
      </c>
      <c r="EJ66" s="240" t="s">
        <v>150</v>
      </c>
      <c r="EK66" s="241">
        <f t="shared" si="910"/>
        <v>0</v>
      </c>
      <c r="EL66" s="241" t="str">
        <f t="shared" si="911"/>
        <v>#DIV/0!</v>
      </c>
      <c r="EM66" s="241">
        <f t="shared" si="912"/>
        <v>0</v>
      </c>
      <c r="EN66" s="242"/>
      <c r="EO66" s="241">
        <f t="shared" si="913"/>
        <v>0</v>
      </c>
      <c r="EP66" s="242"/>
      <c r="EQ66" s="241">
        <f t="shared" ref="EQ66:ER66" si="1304">EQ167+EQ268+EQ369+EQ470</f>
        <v>0</v>
      </c>
      <c r="ER66" s="241">
        <f t="shared" si="1304"/>
        <v>0</v>
      </c>
      <c r="ES66" s="241">
        <f t="shared" si="915"/>
        <v>0</v>
      </c>
      <c r="ET66" s="242">
        <v>0.36319999999999997</v>
      </c>
      <c r="EU66" s="243">
        <f t="shared" si="916"/>
        <v>0</v>
      </c>
      <c r="EV66" s="244">
        <f t="shared" si="917"/>
        <v>0</v>
      </c>
      <c r="EW66" s="236"/>
      <c r="EX66" s="238">
        <v>20.0</v>
      </c>
      <c r="EY66" s="239" t="s">
        <v>169</v>
      </c>
      <c r="EZ66" s="240" t="s">
        <v>132</v>
      </c>
      <c r="FA66" s="240" t="s">
        <v>150</v>
      </c>
      <c r="FB66" s="241">
        <f t="shared" si="918"/>
        <v>0</v>
      </c>
      <c r="FC66" s="241" t="str">
        <f t="shared" si="919"/>
        <v>#DIV/0!</v>
      </c>
      <c r="FD66" s="241">
        <f t="shared" si="920"/>
        <v>0</v>
      </c>
      <c r="FE66" s="242"/>
      <c r="FF66" s="241">
        <f t="shared" si="921"/>
        <v>0</v>
      </c>
      <c r="FG66" s="242"/>
      <c r="FH66" s="241">
        <f t="shared" ref="FH66:FI66" si="1305">FH167+FH268+FH369+FH470</f>
        <v>0</v>
      </c>
      <c r="FI66" s="241">
        <f t="shared" si="1305"/>
        <v>0</v>
      </c>
      <c r="FJ66" s="241">
        <f t="shared" si="923"/>
        <v>0</v>
      </c>
      <c r="FK66" s="242">
        <v>0.36319999999999997</v>
      </c>
      <c r="FL66" s="243">
        <f t="shared" si="924"/>
        <v>0</v>
      </c>
      <c r="FM66" s="244">
        <f t="shared" si="925"/>
        <v>0</v>
      </c>
      <c r="FN66" s="236"/>
      <c r="FO66" s="238">
        <v>20.0</v>
      </c>
      <c r="FP66" s="239" t="s">
        <v>169</v>
      </c>
      <c r="FQ66" s="240" t="s">
        <v>132</v>
      </c>
      <c r="FR66" s="240" t="s">
        <v>150</v>
      </c>
      <c r="FS66" s="241">
        <f t="shared" si="926"/>
        <v>0</v>
      </c>
      <c r="FT66" s="241" t="str">
        <f t="shared" si="927"/>
        <v>#DIV/0!</v>
      </c>
      <c r="FU66" s="241">
        <f t="shared" si="928"/>
        <v>0</v>
      </c>
      <c r="FV66" s="242"/>
      <c r="FW66" s="241">
        <f t="shared" si="929"/>
        <v>0</v>
      </c>
      <c r="FX66" s="242"/>
      <c r="FY66" s="241">
        <f t="shared" ref="FY66:FZ66" si="1306">FY167+FY268+FY369+FY470</f>
        <v>0</v>
      </c>
      <c r="FZ66" s="241">
        <f t="shared" si="1306"/>
        <v>0</v>
      </c>
      <c r="GA66" s="241">
        <f t="shared" si="931"/>
        <v>0</v>
      </c>
      <c r="GB66" s="242">
        <v>0.36319999999999997</v>
      </c>
      <c r="GC66" s="243">
        <f t="shared" si="932"/>
        <v>0</v>
      </c>
      <c r="GD66" s="244">
        <f t="shared" si="933"/>
        <v>0</v>
      </c>
      <c r="GE66" s="236"/>
      <c r="GF66" s="238">
        <v>20.0</v>
      </c>
      <c r="GG66" s="239" t="s">
        <v>169</v>
      </c>
      <c r="GH66" s="240" t="s">
        <v>132</v>
      </c>
      <c r="GI66" s="240" t="s">
        <v>150</v>
      </c>
      <c r="GJ66" s="241">
        <f t="shared" si="934"/>
        <v>0</v>
      </c>
      <c r="GK66" s="241" t="str">
        <f t="shared" si="935"/>
        <v>#DIV/0!</v>
      </c>
      <c r="GL66" s="241">
        <f t="shared" si="936"/>
        <v>0</v>
      </c>
      <c r="GM66" s="242"/>
      <c r="GN66" s="241">
        <f t="shared" si="937"/>
        <v>0</v>
      </c>
      <c r="GO66" s="242"/>
      <c r="GP66" s="241">
        <f t="shared" ref="GP66:GQ66" si="1307">GP167+GP268+GP369+GP470</f>
        <v>0</v>
      </c>
      <c r="GQ66" s="241">
        <f t="shared" si="1307"/>
        <v>0</v>
      </c>
      <c r="GR66" s="241">
        <f t="shared" si="939"/>
        <v>0</v>
      </c>
      <c r="GS66" s="242">
        <v>0.36319999999999997</v>
      </c>
      <c r="GT66" s="243">
        <f t="shared" si="940"/>
        <v>0</v>
      </c>
      <c r="GU66" s="244">
        <f t="shared" si="941"/>
        <v>0</v>
      </c>
      <c r="GV66" s="236"/>
      <c r="GW66" s="238">
        <v>20.0</v>
      </c>
      <c r="GX66" s="239" t="s">
        <v>169</v>
      </c>
      <c r="GY66" s="240" t="s">
        <v>132</v>
      </c>
      <c r="GZ66" s="240" t="s">
        <v>150</v>
      </c>
      <c r="HA66" s="241">
        <f t="shared" si="942"/>
        <v>0</v>
      </c>
      <c r="HB66" s="241" t="str">
        <f t="shared" si="943"/>
        <v>#DIV/0!</v>
      </c>
      <c r="HC66" s="241">
        <f t="shared" si="944"/>
        <v>0</v>
      </c>
      <c r="HD66" s="242"/>
      <c r="HE66" s="241">
        <f t="shared" si="945"/>
        <v>0</v>
      </c>
      <c r="HF66" s="242"/>
      <c r="HG66" s="241">
        <f t="shared" ref="HG66:HH66" si="1308">HG167+HG268+HG369+HG470</f>
        <v>0</v>
      </c>
      <c r="HH66" s="241">
        <f t="shared" si="1308"/>
        <v>0</v>
      </c>
      <c r="HI66" s="241">
        <f t="shared" si="947"/>
        <v>0</v>
      </c>
      <c r="HJ66" s="242">
        <v>0.36319999999999997</v>
      </c>
      <c r="HK66" s="243">
        <f t="shared" si="948"/>
        <v>0</v>
      </c>
      <c r="HL66" s="244">
        <f t="shared" si="949"/>
        <v>0</v>
      </c>
      <c r="HM66" s="236"/>
      <c r="HN66" s="238">
        <v>20.0</v>
      </c>
      <c r="HO66" s="239" t="s">
        <v>169</v>
      </c>
      <c r="HP66" s="240" t="s">
        <v>132</v>
      </c>
      <c r="HQ66" s="240" t="s">
        <v>150</v>
      </c>
      <c r="HR66" s="241">
        <f t="shared" si="950"/>
        <v>0</v>
      </c>
      <c r="HS66" s="241" t="str">
        <f t="shared" si="951"/>
        <v>#DIV/0!</v>
      </c>
      <c r="HT66" s="241">
        <f t="shared" si="952"/>
        <v>0</v>
      </c>
      <c r="HU66" s="242"/>
      <c r="HV66" s="241">
        <f t="shared" si="953"/>
        <v>0</v>
      </c>
      <c r="HW66" s="242"/>
      <c r="HX66" s="241">
        <f t="shared" ref="HX66:HY66" si="1309">HX167+HX268+HX369+HX470</f>
        <v>0</v>
      </c>
      <c r="HY66" s="241">
        <f t="shared" si="1309"/>
        <v>0</v>
      </c>
      <c r="HZ66" s="241">
        <f t="shared" si="955"/>
        <v>0</v>
      </c>
      <c r="IA66" s="242">
        <v>0.36319999999999997</v>
      </c>
      <c r="IB66" s="243">
        <f t="shared" si="956"/>
        <v>0</v>
      </c>
      <c r="IC66" s="244">
        <f t="shared" si="957"/>
        <v>0</v>
      </c>
      <c r="ID66" s="236"/>
      <c r="IE66" s="238">
        <v>20.0</v>
      </c>
      <c r="IF66" s="239" t="s">
        <v>169</v>
      </c>
      <c r="IG66" s="240" t="s">
        <v>132</v>
      </c>
      <c r="IH66" s="240" t="s">
        <v>150</v>
      </c>
      <c r="II66" s="241">
        <f t="shared" si="958"/>
        <v>0</v>
      </c>
      <c r="IJ66" s="241" t="str">
        <f t="shared" si="959"/>
        <v>#DIV/0!</v>
      </c>
      <c r="IK66" s="241">
        <f t="shared" si="960"/>
        <v>0</v>
      </c>
      <c r="IL66" s="242"/>
      <c r="IM66" s="241">
        <f t="shared" si="961"/>
        <v>0</v>
      </c>
      <c r="IN66" s="242"/>
      <c r="IO66" s="241">
        <f t="shared" ref="IO66:IP66" si="1310">IO167+IO268+IO369+IO470</f>
        <v>0</v>
      </c>
      <c r="IP66" s="241">
        <f t="shared" si="1310"/>
        <v>0</v>
      </c>
      <c r="IQ66" s="241">
        <f t="shared" si="963"/>
        <v>0</v>
      </c>
      <c r="IR66" s="242">
        <v>0.36319999999999997</v>
      </c>
      <c r="IS66" s="243">
        <f t="shared" si="964"/>
        <v>0</v>
      </c>
      <c r="IT66" s="244">
        <f t="shared" si="965"/>
        <v>0</v>
      </c>
      <c r="IU66" s="236"/>
      <c r="IV66" s="238">
        <v>20.0</v>
      </c>
      <c r="IW66" s="239" t="s">
        <v>169</v>
      </c>
      <c r="IX66" s="240" t="s">
        <v>132</v>
      </c>
      <c r="IY66" s="240" t="s">
        <v>150</v>
      </c>
      <c r="IZ66" s="241">
        <f t="shared" si="966"/>
        <v>0</v>
      </c>
      <c r="JA66" s="241" t="str">
        <f t="shared" si="967"/>
        <v>#DIV/0!</v>
      </c>
      <c r="JB66" s="241">
        <f t="shared" si="968"/>
        <v>0</v>
      </c>
      <c r="JC66" s="242"/>
      <c r="JD66" s="241">
        <f t="shared" si="969"/>
        <v>0</v>
      </c>
      <c r="JE66" s="242"/>
      <c r="JF66" s="241">
        <f t="shared" ref="JF66:JG66" si="1311">JF167+JF268+JF369+JF470</f>
        <v>0</v>
      </c>
      <c r="JG66" s="241">
        <f t="shared" si="1311"/>
        <v>0</v>
      </c>
      <c r="JH66" s="241">
        <f t="shared" si="971"/>
        <v>0</v>
      </c>
      <c r="JI66" s="242">
        <v>0.36319999999999997</v>
      </c>
      <c r="JJ66" s="243">
        <f t="shared" si="972"/>
        <v>0</v>
      </c>
      <c r="JK66" s="244">
        <f t="shared" si="973"/>
        <v>0</v>
      </c>
      <c r="JL66" s="236"/>
      <c r="JM66" s="238">
        <v>20.0</v>
      </c>
      <c r="JN66" s="239" t="s">
        <v>169</v>
      </c>
      <c r="JO66" s="240" t="s">
        <v>132</v>
      </c>
      <c r="JP66" s="240" t="s">
        <v>150</v>
      </c>
      <c r="JQ66" s="241">
        <f t="shared" si="974"/>
        <v>0</v>
      </c>
      <c r="JR66" s="241" t="str">
        <f t="shared" si="975"/>
        <v>#DIV/0!</v>
      </c>
      <c r="JS66" s="241">
        <f t="shared" si="976"/>
        <v>0</v>
      </c>
      <c r="JT66" s="242"/>
      <c r="JU66" s="241">
        <f t="shared" si="977"/>
        <v>0</v>
      </c>
      <c r="JV66" s="242"/>
      <c r="JW66" s="241">
        <f t="shared" ref="JW66:JX66" si="1312">JW167+JW268+JW369+JW470</f>
        <v>0</v>
      </c>
      <c r="JX66" s="241">
        <f t="shared" si="1312"/>
        <v>0</v>
      </c>
      <c r="JY66" s="241">
        <f t="shared" si="979"/>
        <v>0</v>
      </c>
      <c r="JZ66" s="242">
        <v>0.36319999999999997</v>
      </c>
      <c r="KA66" s="243">
        <f t="shared" si="980"/>
        <v>0</v>
      </c>
      <c r="KB66" s="244">
        <f t="shared" si="981"/>
        <v>0</v>
      </c>
      <c r="KC66" s="236"/>
      <c r="KD66" s="238">
        <v>20.0</v>
      </c>
      <c r="KE66" s="239" t="s">
        <v>169</v>
      </c>
      <c r="KF66" s="240" t="s">
        <v>132</v>
      </c>
      <c r="KG66" s="240" t="s">
        <v>150</v>
      </c>
      <c r="KH66" s="241">
        <f t="shared" si="982"/>
        <v>0</v>
      </c>
      <c r="KI66" s="241" t="str">
        <f t="shared" si="983"/>
        <v>#DIV/0!</v>
      </c>
      <c r="KJ66" s="241">
        <f t="shared" si="984"/>
        <v>0</v>
      </c>
      <c r="KK66" s="242"/>
      <c r="KL66" s="241">
        <f t="shared" si="985"/>
        <v>0</v>
      </c>
      <c r="KM66" s="242"/>
      <c r="KN66" s="241">
        <f t="shared" ref="KN66:KO66" si="1313">KN167+KN268+KN369+KN470</f>
        <v>0</v>
      </c>
      <c r="KO66" s="241">
        <f t="shared" si="1313"/>
        <v>0</v>
      </c>
      <c r="KP66" s="241">
        <f t="shared" si="987"/>
        <v>0</v>
      </c>
      <c r="KQ66" s="242">
        <v>0.36319999999999997</v>
      </c>
      <c r="KR66" s="243">
        <f t="shared" si="988"/>
        <v>0</v>
      </c>
      <c r="KS66" s="244">
        <f t="shared" si="989"/>
        <v>0</v>
      </c>
      <c r="KT66" s="236"/>
      <c r="KU66" s="237"/>
    </row>
    <row r="67" ht="15.75" customHeight="1">
      <c r="A67" s="238">
        <v>21.0</v>
      </c>
      <c r="B67" s="239" t="s">
        <v>170</v>
      </c>
      <c r="C67" s="240" t="s">
        <v>132</v>
      </c>
      <c r="D67" s="240" t="s">
        <v>150</v>
      </c>
      <c r="E67" s="241">
        <f t="shared" si="846"/>
        <v>0</v>
      </c>
      <c r="F67" s="241" t="str">
        <f t="shared" si="847"/>
        <v>#DIV/0!</v>
      </c>
      <c r="G67" s="241">
        <f t="shared" si="848"/>
        <v>0</v>
      </c>
      <c r="H67" s="242"/>
      <c r="I67" s="241">
        <f t="shared" si="849"/>
        <v>0</v>
      </c>
      <c r="J67" s="242"/>
      <c r="K67" s="241">
        <f t="shared" ref="K67:L67" si="1314">K168+K269+K370+K471</f>
        <v>0</v>
      </c>
      <c r="L67" s="241">
        <f t="shared" si="1314"/>
        <v>0</v>
      </c>
      <c r="M67" s="241">
        <f t="shared" si="851"/>
        <v>0</v>
      </c>
      <c r="N67" s="242">
        <v>0.36319999999999997</v>
      </c>
      <c r="O67" s="243">
        <f t="shared" si="852"/>
        <v>0</v>
      </c>
      <c r="P67" s="244">
        <f t="shared" si="853"/>
        <v>0</v>
      </c>
      <c r="Q67" s="236"/>
      <c r="R67" s="238">
        <v>21.0</v>
      </c>
      <c r="S67" s="239" t="s">
        <v>170</v>
      </c>
      <c r="T67" s="240" t="s">
        <v>132</v>
      </c>
      <c r="U67" s="240" t="s">
        <v>150</v>
      </c>
      <c r="V67" s="241">
        <f t="shared" si="854"/>
        <v>0</v>
      </c>
      <c r="W67" s="241" t="str">
        <f t="shared" si="855"/>
        <v>#DIV/0!</v>
      </c>
      <c r="X67" s="241">
        <f t="shared" si="856"/>
        <v>0</v>
      </c>
      <c r="Y67" s="242"/>
      <c r="Z67" s="241">
        <f t="shared" si="857"/>
        <v>0</v>
      </c>
      <c r="AA67" s="242"/>
      <c r="AB67" s="241">
        <f t="shared" ref="AB67:AC67" si="1315">AB168+AB269+AB370+AB471</f>
        <v>0</v>
      </c>
      <c r="AC67" s="241">
        <f t="shared" si="1315"/>
        <v>0</v>
      </c>
      <c r="AD67" s="241">
        <f t="shared" si="859"/>
        <v>0</v>
      </c>
      <c r="AE67" s="242">
        <v>0.36319999999999997</v>
      </c>
      <c r="AF67" s="243">
        <f t="shared" si="860"/>
        <v>0</v>
      </c>
      <c r="AG67" s="244">
        <f t="shared" si="861"/>
        <v>0</v>
      </c>
      <c r="AH67" s="236"/>
      <c r="AI67" s="238">
        <v>21.0</v>
      </c>
      <c r="AJ67" s="239" t="s">
        <v>170</v>
      </c>
      <c r="AK67" s="240" t="s">
        <v>132</v>
      </c>
      <c r="AL67" s="240" t="s">
        <v>150</v>
      </c>
      <c r="AM67" s="241">
        <f t="shared" si="862"/>
        <v>0</v>
      </c>
      <c r="AN67" s="241" t="str">
        <f t="shared" si="863"/>
        <v>#DIV/0!</v>
      </c>
      <c r="AO67" s="241">
        <f t="shared" si="864"/>
        <v>0</v>
      </c>
      <c r="AP67" s="242"/>
      <c r="AQ67" s="241">
        <f t="shared" si="865"/>
        <v>0</v>
      </c>
      <c r="AR67" s="242"/>
      <c r="AS67" s="241">
        <f t="shared" ref="AS67:AT67" si="1316">AS168+AS269+AS370+AS471</f>
        <v>0</v>
      </c>
      <c r="AT67" s="241">
        <f t="shared" si="1316"/>
        <v>0</v>
      </c>
      <c r="AU67" s="241">
        <f t="shared" si="867"/>
        <v>0</v>
      </c>
      <c r="AV67" s="242">
        <v>0.36319999999999997</v>
      </c>
      <c r="AW67" s="243">
        <f t="shared" si="868"/>
        <v>0</v>
      </c>
      <c r="AX67" s="244">
        <f t="shared" si="869"/>
        <v>0</v>
      </c>
      <c r="AY67" s="236"/>
      <c r="AZ67" s="238">
        <v>21.0</v>
      </c>
      <c r="BA67" s="239" t="s">
        <v>170</v>
      </c>
      <c r="BB67" s="240" t="s">
        <v>132</v>
      </c>
      <c r="BC67" s="240" t="s">
        <v>150</v>
      </c>
      <c r="BD67" s="241">
        <f t="shared" si="870"/>
        <v>0</v>
      </c>
      <c r="BE67" s="241" t="str">
        <f t="shared" si="871"/>
        <v>#DIV/0!</v>
      </c>
      <c r="BF67" s="241">
        <f t="shared" si="872"/>
        <v>0</v>
      </c>
      <c r="BG67" s="242"/>
      <c r="BH67" s="241">
        <f t="shared" si="873"/>
        <v>0</v>
      </c>
      <c r="BI67" s="242"/>
      <c r="BJ67" s="241">
        <f t="shared" ref="BJ67:BK67" si="1317">BJ168+BJ269+BJ370+BJ471</f>
        <v>0</v>
      </c>
      <c r="BK67" s="241">
        <f t="shared" si="1317"/>
        <v>0</v>
      </c>
      <c r="BL67" s="241">
        <f t="shared" si="875"/>
        <v>0</v>
      </c>
      <c r="BM67" s="242">
        <v>0.36319999999999997</v>
      </c>
      <c r="BN67" s="243">
        <f t="shared" si="876"/>
        <v>0</v>
      </c>
      <c r="BO67" s="244">
        <f t="shared" si="877"/>
        <v>0</v>
      </c>
      <c r="BP67" s="236"/>
      <c r="BQ67" s="238">
        <v>21.0</v>
      </c>
      <c r="BR67" s="239" t="s">
        <v>170</v>
      </c>
      <c r="BS67" s="240" t="s">
        <v>132</v>
      </c>
      <c r="BT67" s="240" t="s">
        <v>150</v>
      </c>
      <c r="BU67" s="241">
        <f t="shared" si="878"/>
        <v>0</v>
      </c>
      <c r="BV67" s="241" t="str">
        <f t="shared" si="879"/>
        <v>#DIV/0!</v>
      </c>
      <c r="BW67" s="241">
        <f t="shared" si="880"/>
        <v>0</v>
      </c>
      <c r="BX67" s="242"/>
      <c r="BY67" s="241">
        <f t="shared" si="881"/>
        <v>0</v>
      </c>
      <c r="BZ67" s="242"/>
      <c r="CA67" s="241">
        <f t="shared" ref="CA67:CB67" si="1318">CA168+CA269+CA370+CA471</f>
        <v>0</v>
      </c>
      <c r="CB67" s="241">
        <f t="shared" si="1318"/>
        <v>0</v>
      </c>
      <c r="CC67" s="241">
        <f t="shared" si="883"/>
        <v>0</v>
      </c>
      <c r="CD67" s="242">
        <v>0.36319999999999997</v>
      </c>
      <c r="CE67" s="243">
        <f t="shared" si="884"/>
        <v>0</v>
      </c>
      <c r="CF67" s="244">
        <f t="shared" si="885"/>
        <v>0</v>
      </c>
      <c r="CG67" s="236"/>
      <c r="CH67" s="238">
        <v>21.0</v>
      </c>
      <c r="CI67" s="239" t="s">
        <v>170</v>
      </c>
      <c r="CJ67" s="240" t="s">
        <v>132</v>
      </c>
      <c r="CK67" s="240" t="s">
        <v>150</v>
      </c>
      <c r="CL67" s="241">
        <f t="shared" si="886"/>
        <v>0</v>
      </c>
      <c r="CM67" s="241" t="str">
        <f t="shared" si="887"/>
        <v>#DIV/0!</v>
      </c>
      <c r="CN67" s="241">
        <f t="shared" si="888"/>
        <v>0</v>
      </c>
      <c r="CO67" s="242"/>
      <c r="CP67" s="241">
        <f t="shared" si="889"/>
        <v>0</v>
      </c>
      <c r="CQ67" s="242"/>
      <c r="CR67" s="241">
        <f t="shared" ref="CR67:CS67" si="1319">CR168+CR269+CR370+CR471</f>
        <v>0</v>
      </c>
      <c r="CS67" s="241">
        <f t="shared" si="1319"/>
        <v>0</v>
      </c>
      <c r="CT67" s="241">
        <f t="shared" si="891"/>
        <v>0</v>
      </c>
      <c r="CU67" s="242">
        <v>0.36319999999999997</v>
      </c>
      <c r="CV67" s="243">
        <f t="shared" si="892"/>
        <v>0</v>
      </c>
      <c r="CW67" s="244">
        <f t="shared" si="893"/>
        <v>0</v>
      </c>
      <c r="CX67" s="236"/>
      <c r="CY67" s="238">
        <v>21.0</v>
      </c>
      <c r="CZ67" s="239" t="s">
        <v>170</v>
      </c>
      <c r="DA67" s="240" t="s">
        <v>132</v>
      </c>
      <c r="DB67" s="240" t="s">
        <v>150</v>
      </c>
      <c r="DC67" s="241">
        <f t="shared" si="894"/>
        <v>0</v>
      </c>
      <c r="DD67" s="241" t="str">
        <f t="shared" si="895"/>
        <v>#DIV/0!</v>
      </c>
      <c r="DE67" s="241">
        <f t="shared" si="896"/>
        <v>0</v>
      </c>
      <c r="DF67" s="242"/>
      <c r="DG67" s="241">
        <f t="shared" si="897"/>
        <v>0</v>
      </c>
      <c r="DH67" s="242"/>
      <c r="DI67" s="241">
        <f t="shared" ref="DI67:DJ67" si="1320">DI168+DI269+DI370+DI471</f>
        <v>0</v>
      </c>
      <c r="DJ67" s="241">
        <f t="shared" si="1320"/>
        <v>0</v>
      </c>
      <c r="DK67" s="241">
        <f t="shared" si="899"/>
        <v>0</v>
      </c>
      <c r="DL67" s="242">
        <v>0.36319999999999997</v>
      </c>
      <c r="DM67" s="243">
        <f t="shared" si="900"/>
        <v>0</v>
      </c>
      <c r="DN67" s="244">
        <f t="shared" si="901"/>
        <v>0</v>
      </c>
      <c r="DO67" s="236"/>
      <c r="DP67" s="238">
        <v>21.0</v>
      </c>
      <c r="DQ67" s="239" t="s">
        <v>170</v>
      </c>
      <c r="DR67" s="240" t="s">
        <v>132</v>
      </c>
      <c r="DS67" s="240" t="s">
        <v>150</v>
      </c>
      <c r="DT67" s="241">
        <f t="shared" si="902"/>
        <v>0</v>
      </c>
      <c r="DU67" s="241" t="str">
        <f t="shared" si="903"/>
        <v>#DIV/0!</v>
      </c>
      <c r="DV67" s="241">
        <f t="shared" si="904"/>
        <v>0</v>
      </c>
      <c r="DW67" s="242"/>
      <c r="DX67" s="241">
        <f t="shared" si="905"/>
        <v>0</v>
      </c>
      <c r="DY67" s="242"/>
      <c r="DZ67" s="241">
        <f t="shared" ref="DZ67:EA67" si="1321">DZ168+DZ269+DZ370+DZ471</f>
        <v>0</v>
      </c>
      <c r="EA67" s="241">
        <f t="shared" si="1321"/>
        <v>0</v>
      </c>
      <c r="EB67" s="241">
        <f t="shared" si="907"/>
        <v>0</v>
      </c>
      <c r="EC67" s="242">
        <v>0.36319999999999997</v>
      </c>
      <c r="ED67" s="243">
        <f t="shared" si="908"/>
        <v>0</v>
      </c>
      <c r="EE67" s="244">
        <f t="shared" si="909"/>
        <v>0</v>
      </c>
      <c r="EF67" s="236"/>
      <c r="EG67" s="238">
        <v>21.0</v>
      </c>
      <c r="EH67" s="239" t="s">
        <v>170</v>
      </c>
      <c r="EI67" s="240" t="s">
        <v>132</v>
      </c>
      <c r="EJ67" s="240" t="s">
        <v>150</v>
      </c>
      <c r="EK67" s="241">
        <f t="shared" si="910"/>
        <v>0</v>
      </c>
      <c r="EL67" s="241" t="str">
        <f t="shared" si="911"/>
        <v>#DIV/0!</v>
      </c>
      <c r="EM67" s="241">
        <f t="shared" si="912"/>
        <v>0</v>
      </c>
      <c r="EN67" s="242"/>
      <c r="EO67" s="241">
        <f t="shared" si="913"/>
        <v>0</v>
      </c>
      <c r="EP67" s="242"/>
      <c r="EQ67" s="241">
        <f t="shared" ref="EQ67:ER67" si="1322">EQ168+EQ269+EQ370+EQ471</f>
        <v>0</v>
      </c>
      <c r="ER67" s="241">
        <f t="shared" si="1322"/>
        <v>0</v>
      </c>
      <c r="ES67" s="241">
        <f t="shared" si="915"/>
        <v>0</v>
      </c>
      <c r="ET67" s="242">
        <v>0.36319999999999997</v>
      </c>
      <c r="EU67" s="243">
        <f t="shared" si="916"/>
        <v>0</v>
      </c>
      <c r="EV67" s="244">
        <f t="shared" si="917"/>
        <v>0</v>
      </c>
      <c r="EW67" s="236"/>
      <c r="EX67" s="238">
        <v>21.0</v>
      </c>
      <c r="EY67" s="239" t="s">
        <v>170</v>
      </c>
      <c r="EZ67" s="240" t="s">
        <v>132</v>
      </c>
      <c r="FA67" s="240" t="s">
        <v>150</v>
      </c>
      <c r="FB67" s="241">
        <f t="shared" si="918"/>
        <v>0</v>
      </c>
      <c r="FC67" s="241" t="str">
        <f t="shared" si="919"/>
        <v>#DIV/0!</v>
      </c>
      <c r="FD67" s="241">
        <f t="shared" si="920"/>
        <v>0</v>
      </c>
      <c r="FE67" s="242"/>
      <c r="FF67" s="241">
        <f t="shared" si="921"/>
        <v>0</v>
      </c>
      <c r="FG67" s="242"/>
      <c r="FH67" s="241">
        <f t="shared" ref="FH67:FI67" si="1323">FH168+FH269+FH370+FH471</f>
        <v>0</v>
      </c>
      <c r="FI67" s="241">
        <f t="shared" si="1323"/>
        <v>0</v>
      </c>
      <c r="FJ67" s="241">
        <f t="shared" si="923"/>
        <v>0</v>
      </c>
      <c r="FK67" s="242">
        <v>0.36319999999999997</v>
      </c>
      <c r="FL67" s="243">
        <f t="shared" si="924"/>
        <v>0</v>
      </c>
      <c r="FM67" s="244">
        <f t="shared" si="925"/>
        <v>0</v>
      </c>
      <c r="FN67" s="236"/>
      <c r="FO67" s="238">
        <v>21.0</v>
      </c>
      <c r="FP67" s="239" t="s">
        <v>170</v>
      </c>
      <c r="FQ67" s="240" t="s">
        <v>132</v>
      </c>
      <c r="FR67" s="240" t="s">
        <v>150</v>
      </c>
      <c r="FS67" s="241">
        <f t="shared" si="926"/>
        <v>0</v>
      </c>
      <c r="FT67" s="241" t="str">
        <f t="shared" si="927"/>
        <v>#DIV/0!</v>
      </c>
      <c r="FU67" s="241">
        <f t="shared" si="928"/>
        <v>0</v>
      </c>
      <c r="FV67" s="242"/>
      <c r="FW67" s="241">
        <f t="shared" si="929"/>
        <v>0</v>
      </c>
      <c r="FX67" s="242"/>
      <c r="FY67" s="241">
        <f t="shared" ref="FY67:FZ67" si="1324">FY168+FY269+FY370+FY471</f>
        <v>0</v>
      </c>
      <c r="FZ67" s="241">
        <f t="shared" si="1324"/>
        <v>0</v>
      </c>
      <c r="GA67" s="241">
        <f t="shared" si="931"/>
        <v>0</v>
      </c>
      <c r="GB67" s="242">
        <v>0.36319999999999997</v>
      </c>
      <c r="GC67" s="243">
        <f t="shared" si="932"/>
        <v>0</v>
      </c>
      <c r="GD67" s="244">
        <f t="shared" si="933"/>
        <v>0</v>
      </c>
      <c r="GE67" s="236"/>
      <c r="GF67" s="238">
        <v>21.0</v>
      </c>
      <c r="GG67" s="239" t="s">
        <v>170</v>
      </c>
      <c r="GH67" s="240" t="s">
        <v>132</v>
      </c>
      <c r="GI67" s="240" t="s">
        <v>150</v>
      </c>
      <c r="GJ67" s="241">
        <f t="shared" si="934"/>
        <v>0</v>
      </c>
      <c r="GK67" s="241" t="str">
        <f t="shared" si="935"/>
        <v>#DIV/0!</v>
      </c>
      <c r="GL67" s="241">
        <f t="shared" si="936"/>
        <v>0</v>
      </c>
      <c r="GM67" s="242"/>
      <c r="GN67" s="241">
        <f t="shared" si="937"/>
        <v>0</v>
      </c>
      <c r="GO67" s="242"/>
      <c r="GP67" s="241">
        <f t="shared" ref="GP67:GQ67" si="1325">GP168+GP269+GP370+GP471</f>
        <v>0</v>
      </c>
      <c r="GQ67" s="241">
        <f t="shared" si="1325"/>
        <v>0</v>
      </c>
      <c r="GR67" s="241">
        <f t="shared" si="939"/>
        <v>0</v>
      </c>
      <c r="GS67" s="242">
        <v>0.36319999999999997</v>
      </c>
      <c r="GT67" s="243">
        <f t="shared" si="940"/>
        <v>0</v>
      </c>
      <c r="GU67" s="244">
        <f t="shared" si="941"/>
        <v>0</v>
      </c>
      <c r="GV67" s="236"/>
      <c r="GW67" s="238">
        <v>21.0</v>
      </c>
      <c r="GX67" s="239" t="s">
        <v>170</v>
      </c>
      <c r="GY67" s="240" t="s">
        <v>132</v>
      </c>
      <c r="GZ67" s="240" t="s">
        <v>150</v>
      </c>
      <c r="HA67" s="241">
        <f t="shared" si="942"/>
        <v>0</v>
      </c>
      <c r="HB67" s="241" t="str">
        <f t="shared" si="943"/>
        <v>#DIV/0!</v>
      </c>
      <c r="HC67" s="241">
        <f t="shared" si="944"/>
        <v>0</v>
      </c>
      <c r="HD67" s="242"/>
      <c r="HE67" s="241">
        <f t="shared" si="945"/>
        <v>0</v>
      </c>
      <c r="HF67" s="242"/>
      <c r="HG67" s="241">
        <f t="shared" ref="HG67:HH67" si="1326">HG168+HG269+HG370+HG471</f>
        <v>0</v>
      </c>
      <c r="HH67" s="241">
        <f t="shared" si="1326"/>
        <v>0</v>
      </c>
      <c r="HI67" s="241">
        <f t="shared" si="947"/>
        <v>0</v>
      </c>
      <c r="HJ67" s="242">
        <v>0.36319999999999997</v>
      </c>
      <c r="HK67" s="243">
        <f t="shared" si="948"/>
        <v>0</v>
      </c>
      <c r="HL67" s="244">
        <f t="shared" si="949"/>
        <v>0</v>
      </c>
      <c r="HM67" s="236"/>
      <c r="HN67" s="238">
        <v>21.0</v>
      </c>
      <c r="HO67" s="239" t="s">
        <v>170</v>
      </c>
      <c r="HP67" s="240" t="s">
        <v>132</v>
      </c>
      <c r="HQ67" s="240" t="s">
        <v>150</v>
      </c>
      <c r="HR67" s="241">
        <f t="shared" si="950"/>
        <v>0</v>
      </c>
      <c r="HS67" s="241" t="str">
        <f t="shared" si="951"/>
        <v>#DIV/0!</v>
      </c>
      <c r="HT67" s="241">
        <f t="shared" si="952"/>
        <v>0</v>
      </c>
      <c r="HU67" s="242"/>
      <c r="HV67" s="241">
        <f t="shared" si="953"/>
        <v>0</v>
      </c>
      <c r="HW67" s="242"/>
      <c r="HX67" s="241">
        <f t="shared" ref="HX67:HY67" si="1327">HX168+HX269+HX370+HX471</f>
        <v>0</v>
      </c>
      <c r="HY67" s="241">
        <f t="shared" si="1327"/>
        <v>0</v>
      </c>
      <c r="HZ67" s="241">
        <f t="shared" si="955"/>
        <v>0</v>
      </c>
      <c r="IA67" s="242">
        <v>0.36319999999999997</v>
      </c>
      <c r="IB67" s="243">
        <f t="shared" si="956"/>
        <v>0</v>
      </c>
      <c r="IC67" s="244">
        <f t="shared" si="957"/>
        <v>0</v>
      </c>
      <c r="ID67" s="236"/>
      <c r="IE67" s="238">
        <v>21.0</v>
      </c>
      <c r="IF67" s="239" t="s">
        <v>170</v>
      </c>
      <c r="IG67" s="240" t="s">
        <v>132</v>
      </c>
      <c r="IH67" s="240" t="s">
        <v>150</v>
      </c>
      <c r="II67" s="241">
        <f t="shared" si="958"/>
        <v>0</v>
      </c>
      <c r="IJ67" s="241" t="str">
        <f t="shared" si="959"/>
        <v>#DIV/0!</v>
      </c>
      <c r="IK67" s="241">
        <f t="shared" si="960"/>
        <v>0</v>
      </c>
      <c r="IL67" s="242"/>
      <c r="IM67" s="241">
        <f t="shared" si="961"/>
        <v>0</v>
      </c>
      <c r="IN67" s="242"/>
      <c r="IO67" s="241">
        <f t="shared" ref="IO67:IP67" si="1328">IO168+IO269+IO370+IO471</f>
        <v>0</v>
      </c>
      <c r="IP67" s="241">
        <f t="shared" si="1328"/>
        <v>0</v>
      </c>
      <c r="IQ67" s="241">
        <f t="shared" si="963"/>
        <v>0</v>
      </c>
      <c r="IR67" s="242">
        <v>0.36319999999999997</v>
      </c>
      <c r="IS67" s="243">
        <f t="shared" si="964"/>
        <v>0</v>
      </c>
      <c r="IT67" s="244">
        <f t="shared" si="965"/>
        <v>0</v>
      </c>
      <c r="IU67" s="236"/>
      <c r="IV67" s="238">
        <v>21.0</v>
      </c>
      <c r="IW67" s="239" t="s">
        <v>170</v>
      </c>
      <c r="IX67" s="240" t="s">
        <v>132</v>
      </c>
      <c r="IY67" s="240" t="s">
        <v>150</v>
      </c>
      <c r="IZ67" s="241">
        <f t="shared" si="966"/>
        <v>0</v>
      </c>
      <c r="JA67" s="241" t="str">
        <f t="shared" si="967"/>
        <v>#DIV/0!</v>
      </c>
      <c r="JB67" s="241">
        <f t="shared" si="968"/>
        <v>0</v>
      </c>
      <c r="JC67" s="242"/>
      <c r="JD67" s="241">
        <f t="shared" si="969"/>
        <v>0</v>
      </c>
      <c r="JE67" s="242"/>
      <c r="JF67" s="241">
        <f t="shared" ref="JF67:JG67" si="1329">JF168+JF269+JF370+JF471</f>
        <v>0</v>
      </c>
      <c r="JG67" s="241">
        <f t="shared" si="1329"/>
        <v>0</v>
      </c>
      <c r="JH67" s="241">
        <f t="shared" si="971"/>
        <v>0</v>
      </c>
      <c r="JI67" s="242">
        <v>0.36319999999999997</v>
      </c>
      <c r="JJ67" s="243">
        <f t="shared" si="972"/>
        <v>0</v>
      </c>
      <c r="JK67" s="244">
        <f t="shared" si="973"/>
        <v>0</v>
      </c>
      <c r="JL67" s="236"/>
      <c r="JM67" s="238">
        <v>21.0</v>
      </c>
      <c r="JN67" s="239" t="s">
        <v>170</v>
      </c>
      <c r="JO67" s="240" t="s">
        <v>132</v>
      </c>
      <c r="JP67" s="240" t="s">
        <v>150</v>
      </c>
      <c r="JQ67" s="241">
        <f t="shared" si="974"/>
        <v>0</v>
      </c>
      <c r="JR67" s="241" t="str">
        <f t="shared" si="975"/>
        <v>#DIV/0!</v>
      </c>
      <c r="JS67" s="241">
        <f t="shared" si="976"/>
        <v>0</v>
      </c>
      <c r="JT67" s="242"/>
      <c r="JU67" s="241">
        <f t="shared" si="977"/>
        <v>0</v>
      </c>
      <c r="JV67" s="242"/>
      <c r="JW67" s="241">
        <f t="shared" ref="JW67:JX67" si="1330">JW168+JW269+JW370+JW471</f>
        <v>0</v>
      </c>
      <c r="JX67" s="241">
        <f t="shared" si="1330"/>
        <v>0</v>
      </c>
      <c r="JY67" s="241">
        <f t="shared" si="979"/>
        <v>0</v>
      </c>
      <c r="JZ67" s="242">
        <v>0.36319999999999997</v>
      </c>
      <c r="KA67" s="243">
        <f t="shared" si="980"/>
        <v>0</v>
      </c>
      <c r="KB67" s="244">
        <f t="shared" si="981"/>
        <v>0</v>
      </c>
      <c r="KC67" s="236"/>
      <c r="KD67" s="238">
        <v>21.0</v>
      </c>
      <c r="KE67" s="239" t="s">
        <v>170</v>
      </c>
      <c r="KF67" s="240" t="s">
        <v>132</v>
      </c>
      <c r="KG67" s="240" t="s">
        <v>150</v>
      </c>
      <c r="KH67" s="241">
        <f t="shared" si="982"/>
        <v>0</v>
      </c>
      <c r="KI67" s="241" t="str">
        <f t="shared" si="983"/>
        <v>#DIV/0!</v>
      </c>
      <c r="KJ67" s="241">
        <f t="shared" si="984"/>
        <v>0</v>
      </c>
      <c r="KK67" s="242"/>
      <c r="KL67" s="241">
        <f t="shared" si="985"/>
        <v>0</v>
      </c>
      <c r="KM67" s="242"/>
      <c r="KN67" s="241">
        <f t="shared" ref="KN67:KO67" si="1331">KN168+KN269+KN370+KN471</f>
        <v>0</v>
      </c>
      <c r="KO67" s="241">
        <f t="shared" si="1331"/>
        <v>0</v>
      </c>
      <c r="KP67" s="241">
        <f t="shared" si="987"/>
        <v>0</v>
      </c>
      <c r="KQ67" s="242">
        <v>0.36319999999999997</v>
      </c>
      <c r="KR67" s="243">
        <f t="shared" si="988"/>
        <v>0</v>
      </c>
      <c r="KS67" s="244">
        <f t="shared" si="989"/>
        <v>0</v>
      </c>
      <c r="KT67" s="236"/>
      <c r="KU67" s="237"/>
    </row>
    <row r="68" ht="15.75" customHeight="1">
      <c r="A68" s="238">
        <v>22.0</v>
      </c>
      <c r="B68" s="239" t="s">
        <v>171</v>
      </c>
      <c r="C68" s="240" t="s">
        <v>132</v>
      </c>
      <c r="D68" s="240" t="s">
        <v>150</v>
      </c>
      <c r="E68" s="241">
        <f t="shared" si="846"/>
        <v>0</v>
      </c>
      <c r="F68" s="241" t="str">
        <f t="shared" si="847"/>
        <v>#DIV/0!</v>
      </c>
      <c r="G68" s="241">
        <f t="shared" si="848"/>
        <v>0</v>
      </c>
      <c r="H68" s="242"/>
      <c r="I68" s="241">
        <f t="shared" si="849"/>
        <v>0</v>
      </c>
      <c r="J68" s="242"/>
      <c r="K68" s="241">
        <f t="shared" ref="K68:L68" si="1332">K169+K270+K371+K472</f>
        <v>0</v>
      </c>
      <c r="L68" s="241">
        <f t="shared" si="1332"/>
        <v>0</v>
      </c>
      <c r="M68" s="241">
        <f t="shared" si="851"/>
        <v>0</v>
      </c>
      <c r="N68" s="242">
        <v>0.36319999999999997</v>
      </c>
      <c r="O68" s="243">
        <f t="shared" si="852"/>
        <v>0</v>
      </c>
      <c r="P68" s="244">
        <f t="shared" si="853"/>
        <v>0</v>
      </c>
      <c r="Q68" s="236"/>
      <c r="R68" s="238">
        <v>22.0</v>
      </c>
      <c r="S68" s="239" t="s">
        <v>171</v>
      </c>
      <c r="T68" s="240" t="s">
        <v>132</v>
      </c>
      <c r="U68" s="240" t="s">
        <v>150</v>
      </c>
      <c r="V68" s="241">
        <f t="shared" si="854"/>
        <v>0</v>
      </c>
      <c r="W68" s="241" t="str">
        <f t="shared" si="855"/>
        <v>#DIV/0!</v>
      </c>
      <c r="X68" s="241">
        <f t="shared" si="856"/>
        <v>0</v>
      </c>
      <c r="Y68" s="242"/>
      <c r="Z68" s="241">
        <f t="shared" si="857"/>
        <v>0</v>
      </c>
      <c r="AA68" s="242"/>
      <c r="AB68" s="241">
        <f t="shared" ref="AB68:AC68" si="1333">AB169+AB270+AB371+AB472</f>
        <v>0</v>
      </c>
      <c r="AC68" s="241">
        <f t="shared" si="1333"/>
        <v>0</v>
      </c>
      <c r="AD68" s="241">
        <f t="shared" si="859"/>
        <v>0</v>
      </c>
      <c r="AE68" s="242">
        <v>0.36319999999999997</v>
      </c>
      <c r="AF68" s="243">
        <f t="shared" si="860"/>
        <v>0</v>
      </c>
      <c r="AG68" s="244">
        <f t="shared" si="861"/>
        <v>0</v>
      </c>
      <c r="AH68" s="236"/>
      <c r="AI68" s="238">
        <v>22.0</v>
      </c>
      <c r="AJ68" s="239" t="s">
        <v>171</v>
      </c>
      <c r="AK68" s="240" t="s">
        <v>132</v>
      </c>
      <c r="AL68" s="240" t="s">
        <v>150</v>
      </c>
      <c r="AM68" s="241">
        <f t="shared" si="862"/>
        <v>0</v>
      </c>
      <c r="AN68" s="241" t="str">
        <f t="shared" si="863"/>
        <v>#DIV/0!</v>
      </c>
      <c r="AO68" s="241">
        <f t="shared" si="864"/>
        <v>0</v>
      </c>
      <c r="AP68" s="242"/>
      <c r="AQ68" s="241">
        <f t="shared" si="865"/>
        <v>0</v>
      </c>
      <c r="AR68" s="242"/>
      <c r="AS68" s="241">
        <f t="shared" ref="AS68:AT68" si="1334">AS169+AS270+AS371+AS472</f>
        <v>0</v>
      </c>
      <c r="AT68" s="241">
        <f t="shared" si="1334"/>
        <v>0</v>
      </c>
      <c r="AU68" s="241">
        <f t="shared" si="867"/>
        <v>0</v>
      </c>
      <c r="AV68" s="242">
        <v>0.36319999999999997</v>
      </c>
      <c r="AW68" s="243">
        <f t="shared" si="868"/>
        <v>0</v>
      </c>
      <c r="AX68" s="244">
        <f t="shared" si="869"/>
        <v>0</v>
      </c>
      <c r="AY68" s="236"/>
      <c r="AZ68" s="238">
        <v>22.0</v>
      </c>
      <c r="BA68" s="239" t="s">
        <v>171</v>
      </c>
      <c r="BB68" s="240" t="s">
        <v>132</v>
      </c>
      <c r="BC68" s="240" t="s">
        <v>150</v>
      </c>
      <c r="BD68" s="241">
        <f t="shared" si="870"/>
        <v>0</v>
      </c>
      <c r="BE68" s="241" t="str">
        <f t="shared" si="871"/>
        <v>#DIV/0!</v>
      </c>
      <c r="BF68" s="241">
        <f t="shared" si="872"/>
        <v>0</v>
      </c>
      <c r="BG68" s="242"/>
      <c r="BH68" s="241">
        <f t="shared" si="873"/>
        <v>0</v>
      </c>
      <c r="BI68" s="242"/>
      <c r="BJ68" s="241">
        <f t="shared" ref="BJ68:BK68" si="1335">BJ169+BJ270+BJ371+BJ472</f>
        <v>0</v>
      </c>
      <c r="BK68" s="241">
        <f t="shared" si="1335"/>
        <v>0</v>
      </c>
      <c r="BL68" s="241">
        <f t="shared" si="875"/>
        <v>0</v>
      </c>
      <c r="BM68" s="242">
        <v>0.36319999999999997</v>
      </c>
      <c r="BN68" s="243">
        <f t="shared" si="876"/>
        <v>0</v>
      </c>
      <c r="BO68" s="244">
        <f t="shared" si="877"/>
        <v>0</v>
      </c>
      <c r="BP68" s="236"/>
      <c r="BQ68" s="238">
        <v>22.0</v>
      </c>
      <c r="BR68" s="239" t="s">
        <v>171</v>
      </c>
      <c r="BS68" s="240" t="s">
        <v>132</v>
      </c>
      <c r="BT68" s="240" t="s">
        <v>150</v>
      </c>
      <c r="BU68" s="241">
        <f t="shared" si="878"/>
        <v>0</v>
      </c>
      <c r="BV68" s="241" t="str">
        <f t="shared" si="879"/>
        <v>#DIV/0!</v>
      </c>
      <c r="BW68" s="241">
        <f t="shared" si="880"/>
        <v>0</v>
      </c>
      <c r="BX68" s="242"/>
      <c r="BY68" s="241">
        <f t="shared" si="881"/>
        <v>0</v>
      </c>
      <c r="BZ68" s="242"/>
      <c r="CA68" s="241">
        <f t="shared" ref="CA68:CB68" si="1336">CA169+CA270+CA371+CA472</f>
        <v>0</v>
      </c>
      <c r="CB68" s="241">
        <f t="shared" si="1336"/>
        <v>0</v>
      </c>
      <c r="CC68" s="241">
        <f t="shared" si="883"/>
        <v>0</v>
      </c>
      <c r="CD68" s="242">
        <v>0.36319999999999997</v>
      </c>
      <c r="CE68" s="243">
        <f t="shared" si="884"/>
        <v>0</v>
      </c>
      <c r="CF68" s="244">
        <f t="shared" si="885"/>
        <v>0</v>
      </c>
      <c r="CG68" s="236"/>
      <c r="CH68" s="238">
        <v>22.0</v>
      </c>
      <c r="CI68" s="239" t="s">
        <v>171</v>
      </c>
      <c r="CJ68" s="240" t="s">
        <v>132</v>
      </c>
      <c r="CK68" s="240" t="s">
        <v>150</v>
      </c>
      <c r="CL68" s="241">
        <f t="shared" si="886"/>
        <v>0</v>
      </c>
      <c r="CM68" s="241" t="str">
        <f t="shared" si="887"/>
        <v>#DIV/0!</v>
      </c>
      <c r="CN68" s="241">
        <f t="shared" si="888"/>
        <v>0</v>
      </c>
      <c r="CO68" s="242"/>
      <c r="CP68" s="241">
        <f t="shared" si="889"/>
        <v>0</v>
      </c>
      <c r="CQ68" s="242"/>
      <c r="CR68" s="241">
        <f t="shared" ref="CR68:CS68" si="1337">CR169+CR270+CR371+CR472</f>
        <v>0</v>
      </c>
      <c r="CS68" s="241">
        <f t="shared" si="1337"/>
        <v>0</v>
      </c>
      <c r="CT68" s="241">
        <f t="shared" si="891"/>
        <v>0</v>
      </c>
      <c r="CU68" s="242">
        <v>0.36319999999999997</v>
      </c>
      <c r="CV68" s="243">
        <f t="shared" si="892"/>
        <v>0</v>
      </c>
      <c r="CW68" s="244">
        <f t="shared" si="893"/>
        <v>0</v>
      </c>
      <c r="CX68" s="236"/>
      <c r="CY68" s="238">
        <v>22.0</v>
      </c>
      <c r="CZ68" s="239" t="s">
        <v>171</v>
      </c>
      <c r="DA68" s="240" t="s">
        <v>132</v>
      </c>
      <c r="DB68" s="240" t="s">
        <v>150</v>
      </c>
      <c r="DC68" s="241">
        <f t="shared" si="894"/>
        <v>0</v>
      </c>
      <c r="DD68" s="241" t="str">
        <f t="shared" si="895"/>
        <v>#DIV/0!</v>
      </c>
      <c r="DE68" s="241">
        <f t="shared" si="896"/>
        <v>0</v>
      </c>
      <c r="DF68" s="242"/>
      <c r="DG68" s="241">
        <f t="shared" si="897"/>
        <v>0</v>
      </c>
      <c r="DH68" s="242"/>
      <c r="DI68" s="241">
        <f t="shared" ref="DI68:DJ68" si="1338">DI169+DI270+DI371+DI472</f>
        <v>0</v>
      </c>
      <c r="DJ68" s="241">
        <f t="shared" si="1338"/>
        <v>0</v>
      </c>
      <c r="DK68" s="241">
        <f t="shared" si="899"/>
        <v>0</v>
      </c>
      <c r="DL68" s="242">
        <v>0.36319999999999997</v>
      </c>
      <c r="DM68" s="243">
        <f t="shared" si="900"/>
        <v>0</v>
      </c>
      <c r="DN68" s="244">
        <f t="shared" si="901"/>
        <v>0</v>
      </c>
      <c r="DO68" s="236"/>
      <c r="DP68" s="238">
        <v>22.0</v>
      </c>
      <c r="DQ68" s="239" t="s">
        <v>171</v>
      </c>
      <c r="DR68" s="240" t="s">
        <v>132</v>
      </c>
      <c r="DS68" s="240" t="s">
        <v>150</v>
      </c>
      <c r="DT68" s="241">
        <f t="shared" si="902"/>
        <v>0</v>
      </c>
      <c r="DU68" s="241" t="str">
        <f t="shared" si="903"/>
        <v>#DIV/0!</v>
      </c>
      <c r="DV68" s="241">
        <f t="shared" si="904"/>
        <v>0</v>
      </c>
      <c r="DW68" s="242"/>
      <c r="DX68" s="241">
        <f t="shared" si="905"/>
        <v>0</v>
      </c>
      <c r="DY68" s="242"/>
      <c r="DZ68" s="241">
        <f t="shared" ref="DZ68:EA68" si="1339">DZ169+DZ270+DZ371+DZ472</f>
        <v>0</v>
      </c>
      <c r="EA68" s="241">
        <f t="shared" si="1339"/>
        <v>0</v>
      </c>
      <c r="EB68" s="241">
        <f t="shared" si="907"/>
        <v>0</v>
      </c>
      <c r="EC68" s="242">
        <v>0.36319999999999997</v>
      </c>
      <c r="ED68" s="243">
        <f t="shared" si="908"/>
        <v>0</v>
      </c>
      <c r="EE68" s="244">
        <f t="shared" si="909"/>
        <v>0</v>
      </c>
      <c r="EF68" s="236"/>
      <c r="EG68" s="238">
        <v>22.0</v>
      </c>
      <c r="EH68" s="239" t="s">
        <v>171</v>
      </c>
      <c r="EI68" s="240" t="s">
        <v>132</v>
      </c>
      <c r="EJ68" s="240" t="s">
        <v>150</v>
      </c>
      <c r="EK68" s="241">
        <f t="shared" si="910"/>
        <v>0</v>
      </c>
      <c r="EL68" s="241" t="str">
        <f t="shared" si="911"/>
        <v>#DIV/0!</v>
      </c>
      <c r="EM68" s="241">
        <f t="shared" si="912"/>
        <v>0</v>
      </c>
      <c r="EN68" s="242"/>
      <c r="EO68" s="241">
        <f t="shared" si="913"/>
        <v>0</v>
      </c>
      <c r="EP68" s="242"/>
      <c r="EQ68" s="241">
        <f t="shared" ref="EQ68:ER68" si="1340">EQ169+EQ270+EQ371+EQ472</f>
        <v>0</v>
      </c>
      <c r="ER68" s="241">
        <f t="shared" si="1340"/>
        <v>0</v>
      </c>
      <c r="ES68" s="241">
        <f t="shared" si="915"/>
        <v>0</v>
      </c>
      <c r="ET68" s="242">
        <v>0.36319999999999997</v>
      </c>
      <c r="EU68" s="243">
        <f t="shared" si="916"/>
        <v>0</v>
      </c>
      <c r="EV68" s="244">
        <f t="shared" si="917"/>
        <v>0</v>
      </c>
      <c r="EW68" s="236"/>
      <c r="EX68" s="238">
        <v>22.0</v>
      </c>
      <c r="EY68" s="239" t="s">
        <v>171</v>
      </c>
      <c r="EZ68" s="240" t="s">
        <v>132</v>
      </c>
      <c r="FA68" s="240" t="s">
        <v>150</v>
      </c>
      <c r="FB68" s="241">
        <f t="shared" si="918"/>
        <v>0</v>
      </c>
      <c r="FC68" s="241" t="str">
        <f t="shared" si="919"/>
        <v>#DIV/0!</v>
      </c>
      <c r="FD68" s="241">
        <f t="shared" si="920"/>
        <v>0</v>
      </c>
      <c r="FE68" s="242"/>
      <c r="FF68" s="241">
        <f t="shared" si="921"/>
        <v>0</v>
      </c>
      <c r="FG68" s="242"/>
      <c r="FH68" s="241">
        <f t="shared" ref="FH68:FI68" si="1341">FH169+FH270+FH371+FH472</f>
        <v>0</v>
      </c>
      <c r="FI68" s="241">
        <f t="shared" si="1341"/>
        <v>0</v>
      </c>
      <c r="FJ68" s="241">
        <f t="shared" si="923"/>
        <v>0</v>
      </c>
      <c r="FK68" s="242">
        <v>0.36319999999999997</v>
      </c>
      <c r="FL68" s="243">
        <f t="shared" si="924"/>
        <v>0</v>
      </c>
      <c r="FM68" s="244">
        <f t="shared" si="925"/>
        <v>0</v>
      </c>
      <c r="FN68" s="236"/>
      <c r="FO68" s="238">
        <v>22.0</v>
      </c>
      <c r="FP68" s="239" t="s">
        <v>171</v>
      </c>
      <c r="FQ68" s="240" t="s">
        <v>132</v>
      </c>
      <c r="FR68" s="240" t="s">
        <v>150</v>
      </c>
      <c r="FS68" s="241">
        <f t="shared" si="926"/>
        <v>0</v>
      </c>
      <c r="FT68" s="241" t="str">
        <f t="shared" si="927"/>
        <v>#DIV/0!</v>
      </c>
      <c r="FU68" s="241">
        <f t="shared" si="928"/>
        <v>0</v>
      </c>
      <c r="FV68" s="242"/>
      <c r="FW68" s="241">
        <f t="shared" si="929"/>
        <v>0</v>
      </c>
      <c r="FX68" s="242"/>
      <c r="FY68" s="241">
        <f t="shared" ref="FY68:FZ68" si="1342">FY169+FY270+FY371+FY472</f>
        <v>0</v>
      </c>
      <c r="FZ68" s="241">
        <f t="shared" si="1342"/>
        <v>0</v>
      </c>
      <c r="GA68" s="241">
        <f t="shared" si="931"/>
        <v>0</v>
      </c>
      <c r="GB68" s="242">
        <v>0.36319999999999997</v>
      </c>
      <c r="GC68" s="243">
        <f t="shared" si="932"/>
        <v>0</v>
      </c>
      <c r="GD68" s="244">
        <f t="shared" si="933"/>
        <v>0</v>
      </c>
      <c r="GE68" s="236"/>
      <c r="GF68" s="238">
        <v>22.0</v>
      </c>
      <c r="GG68" s="239" t="s">
        <v>171</v>
      </c>
      <c r="GH68" s="240" t="s">
        <v>132</v>
      </c>
      <c r="GI68" s="240" t="s">
        <v>150</v>
      </c>
      <c r="GJ68" s="241">
        <f t="shared" si="934"/>
        <v>0</v>
      </c>
      <c r="GK68" s="241" t="str">
        <f t="shared" si="935"/>
        <v>#DIV/0!</v>
      </c>
      <c r="GL68" s="241">
        <f t="shared" si="936"/>
        <v>0</v>
      </c>
      <c r="GM68" s="242"/>
      <c r="GN68" s="241">
        <f t="shared" si="937"/>
        <v>0</v>
      </c>
      <c r="GO68" s="242"/>
      <c r="GP68" s="241">
        <f t="shared" ref="GP68:GQ68" si="1343">GP169+GP270+GP371+GP472</f>
        <v>0</v>
      </c>
      <c r="GQ68" s="241">
        <f t="shared" si="1343"/>
        <v>0</v>
      </c>
      <c r="GR68" s="241">
        <f t="shared" si="939"/>
        <v>0</v>
      </c>
      <c r="GS68" s="242">
        <v>0.36319999999999997</v>
      </c>
      <c r="GT68" s="243">
        <f t="shared" si="940"/>
        <v>0</v>
      </c>
      <c r="GU68" s="244">
        <f t="shared" si="941"/>
        <v>0</v>
      </c>
      <c r="GV68" s="236"/>
      <c r="GW68" s="238">
        <v>22.0</v>
      </c>
      <c r="GX68" s="239" t="s">
        <v>171</v>
      </c>
      <c r="GY68" s="240" t="s">
        <v>132</v>
      </c>
      <c r="GZ68" s="240" t="s">
        <v>150</v>
      </c>
      <c r="HA68" s="241">
        <f t="shared" si="942"/>
        <v>0</v>
      </c>
      <c r="HB68" s="241" t="str">
        <f t="shared" si="943"/>
        <v>#DIV/0!</v>
      </c>
      <c r="HC68" s="241">
        <f t="shared" si="944"/>
        <v>0</v>
      </c>
      <c r="HD68" s="242"/>
      <c r="HE68" s="241">
        <f t="shared" si="945"/>
        <v>0</v>
      </c>
      <c r="HF68" s="242"/>
      <c r="HG68" s="241">
        <f t="shared" ref="HG68:HH68" si="1344">HG169+HG270+HG371+HG472</f>
        <v>0</v>
      </c>
      <c r="HH68" s="241">
        <f t="shared" si="1344"/>
        <v>0</v>
      </c>
      <c r="HI68" s="241">
        <f t="shared" si="947"/>
        <v>0</v>
      </c>
      <c r="HJ68" s="242">
        <v>0.36319999999999997</v>
      </c>
      <c r="HK68" s="243">
        <f t="shared" si="948"/>
        <v>0</v>
      </c>
      <c r="HL68" s="244">
        <f t="shared" si="949"/>
        <v>0</v>
      </c>
      <c r="HM68" s="236"/>
      <c r="HN68" s="238">
        <v>22.0</v>
      </c>
      <c r="HO68" s="239" t="s">
        <v>171</v>
      </c>
      <c r="HP68" s="240" t="s">
        <v>132</v>
      </c>
      <c r="HQ68" s="240" t="s">
        <v>150</v>
      </c>
      <c r="HR68" s="241">
        <f t="shared" si="950"/>
        <v>0</v>
      </c>
      <c r="HS68" s="241" t="str">
        <f t="shared" si="951"/>
        <v>#DIV/0!</v>
      </c>
      <c r="HT68" s="241">
        <f t="shared" si="952"/>
        <v>0</v>
      </c>
      <c r="HU68" s="242"/>
      <c r="HV68" s="241">
        <f t="shared" si="953"/>
        <v>0</v>
      </c>
      <c r="HW68" s="242"/>
      <c r="HX68" s="241">
        <f t="shared" ref="HX68:HY68" si="1345">HX169+HX270+HX371+HX472</f>
        <v>0</v>
      </c>
      <c r="HY68" s="241">
        <f t="shared" si="1345"/>
        <v>0</v>
      </c>
      <c r="HZ68" s="241">
        <f t="shared" si="955"/>
        <v>0</v>
      </c>
      <c r="IA68" s="242">
        <v>0.36319999999999997</v>
      </c>
      <c r="IB68" s="243">
        <f t="shared" si="956"/>
        <v>0</v>
      </c>
      <c r="IC68" s="244">
        <f t="shared" si="957"/>
        <v>0</v>
      </c>
      <c r="ID68" s="236"/>
      <c r="IE68" s="238">
        <v>22.0</v>
      </c>
      <c r="IF68" s="239" t="s">
        <v>171</v>
      </c>
      <c r="IG68" s="240" t="s">
        <v>132</v>
      </c>
      <c r="IH68" s="240" t="s">
        <v>150</v>
      </c>
      <c r="II68" s="241">
        <f t="shared" si="958"/>
        <v>0</v>
      </c>
      <c r="IJ68" s="241" t="str">
        <f t="shared" si="959"/>
        <v>#DIV/0!</v>
      </c>
      <c r="IK68" s="241">
        <f t="shared" si="960"/>
        <v>0</v>
      </c>
      <c r="IL68" s="242"/>
      <c r="IM68" s="241">
        <f t="shared" si="961"/>
        <v>0</v>
      </c>
      <c r="IN68" s="242"/>
      <c r="IO68" s="241">
        <f t="shared" ref="IO68:IP68" si="1346">IO169+IO270+IO371+IO472</f>
        <v>0</v>
      </c>
      <c r="IP68" s="241">
        <f t="shared" si="1346"/>
        <v>0</v>
      </c>
      <c r="IQ68" s="241">
        <f t="shared" si="963"/>
        <v>0</v>
      </c>
      <c r="IR68" s="242">
        <v>0.36319999999999997</v>
      </c>
      <c r="IS68" s="243">
        <f t="shared" si="964"/>
        <v>0</v>
      </c>
      <c r="IT68" s="244">
        <f t="shared" si="965"/>
        <v>0</v>
      </c>
      <c r="IU68" s="236"/>
      <c r="IV68" s="238">
        <v>22.0</v>
      </c>
      <c r="IW68" s="239" t="s">
        <v>171</v>
      </c>
      <c r="IX68" s="240" t="s">
        <v>132</v>
      </c>
      <c r="IY68" s="240" t="s">
        <v>150</v>
      </c>
      <c r="IZ68" s="241">
        <f t="shared" si="966"/>
        <v>0</v>
      </c>
      <c r="JA68" s="241" t="str">
        <f t="shared" si="967"/>
        <v>#DIV/0!</v>
      </c>
      <c r="JB68" s="241">
        <f t="shared" si="968"/>
        <v>0</v>
      </c>
      <c r="JC68" s="242"/>
      <c r="JD68" s="241">
        <f t="shared" si="969"/>
        <v>0</v>
      </c>
      <c r="JE68" s="242"/>
      <c r="JF68" s="241">
        <f t="shared" ref="JF68:JG68" si="1347">JF169+JF270+JF371+JF472</f>
        <v>0</v>
      </c>
      <c r="JG68" s="241">
        <f t="shared" si="1347"/>
        <v>0</v>
      </c>
      <c r="JH68" s="241">
        <f t="shared" si="971"/>
        <v>0</v>
      </c>
      <c r="JI68" s="242">
        <v>0.36319999999999997</v>
      </c>
      <c r="JJ68" s="243">
        <f t="shared" si="972"/>
        <v>0</v>
      </c>
      <c r="JK68" s="244">
        <f t="shared" si="973"/>
        <v>0</v>
      </c>
      <c r="JL68" s="236"/>
      <c r="JM68" s="238">
        <v>22.0</v>
      </c>
      <c r="JN68" s="239" t="s">
        <v>171</v>
      </c>
      <c r="JO68" s="240" t="s">
        <v>132</v>
      </c>
      <c r="JP68" s="240" t="s">
        <v>150</v>
      </c>
      <c r="JQ68" s="241">
        <f t="shared" si="974"/>
        <v>0</v>
      </c>
      <c r="JR68" s="241" t="str">
        <f t="shared" si="975"/>
        <v>#DIV/0!</v>
      </c>
      <c r="JS68" s="241">
        <f t="shared" si="976"/>
        <v>0</v>
      </c>
      <c r="JT68" s="242"/>
      <c r="JU68" s="241">
        <f t="shared" si="977"/>
        <v>0</v>
      </c>
      <c r="JV68" s="242"/>
      <c r="JW68" s="241">
        <f t="shared" ref="JW68:JX68" si="1348">JW169+JW270+JW371+JW472</f>
        <v>0</v>
      </c>
      <c r="JX68" s="241">
        <f t="shared" si="1348"/>
        <v>0</v>
      </c>
      <c r="JY68" s="241">
        <f t="shared" si="979"/>
        <v>0</v>
      </c>
      <c r="JZ68" s="242">
        <v>0.36319999999999997</v>
      </c>
      <c r="KA68" s="243">
        <f t="shared" si="980"/>
        <v>0</v>
      </c>
      <c r="KB68" s="244">
        <f t="shared" si="981"/>
        <v>0</v>
      </c>
      <c r="KC68" s="236"/>
      <c r="KD68" s="238">
        <v>22.0</v>
      </c>
      <c r="KE68" s="239" t="s">
        <v>171</v>
      </c>
      <c r="KF68" s="240" t="s">
        <v>132</v>
      </c>
      <c r="KG68" s="240" t="s">
        <v>150</v>
      </c>
      <c r="KH68" s="241">
        <f t="shared" si="982"/>
        <v>0</v>
      </c>
      <c r="KI68" s="241" t="str">
        <f t="shared" si="983"/>
        <v>#DIV/0!</v>
      </c>
      <c r="KJ68" s="241">
        <f t="shared" si="984"/>
        <v>0</v>
      </c>
      <c r="KK68" s="242"/>
      <c r="KL68" s="241">
        <f t="shared" si="985"/>
        <v>0</v>
      </c>
      <c r="KM68" s="242"/>
      <c r="KN68" s="241">
        <f t="shared" ref="KN68:KO68" si="1349">KN169+KN270+KN371+KN472</f>
        <v>0</v>
      </c>
      <c r="KO68" s="241">
        <f t="shared" si="1349"/>
        <v>0</v>
      </c>
      <c r="KP68" s="241">
        <f t="shared" si="987"/>
        <v>0</v>
      </c>
      <c r="KQ68" s="242">
        <v>0.36319999999999997</v>
      </c>
      <c r="KR68" s="243">
        <f t="shared" si="988"/>
        <v>0</v>
      </c>
      <c r="KS68" s="244">
        <f t="shared" si="989"/>
        <v>0</v>
      </c>
      <c r="KT68" s="236"/>
      <c r="KU68" s="237"/>
    </row>
    <row r="69" ht="15.75" customHeight="1">
      <c r="A69" s="238">
        <v>23.0</v>
      </c>
      <c r="B69" s="239" t="s">
        <v>172</v>
      </c>
      <c r="C69" s="240" t="s">
        <v>132</v>
      </c>
      <c r="D69" s="240" t="s">
        <v>150</v>
      </c>
      <c r="E69" s="241">
        <f t="shared" si="846"/>
        <v>0</v>
      </c>
      <c r="F69" s="241" t="str">
        <f t="shared" si="847"/>
        <v>#DIV/0!</v>
      </c>
      <c r="G69" s="241">
        <f t="shared" si="848"/>
        <v>0</v>
      </c>
      <c r="H69" s="242"/>
      <c r="I69" s="241">
        <f t="shared" si="849"/>
        <v>0</v>
      </c>
      <c r="J69" s="242"/>
      <c r="K69" s="241">
        <f t="shared" ref="K69:L69" si="1350">K170+K271+K372+K473</f>
        <v>0</v>
      </c>
      <c r="L69" s="241">
        <f t="shared" si="1350"/>
        <v>0</v>
      </c>
      <c r="M69" s="241">
        <f t="shared" si="851"/>
        <v>0</v>
      </c>
      <c r="N69" s="242">
        <v>0.36319999999999997</v>
      </c>
      <c r="O69" s="243">
        <f t="shared" si="852"/>
        <v>0</v>
      </c>
      <c r="P69" s="244">
        <f t="shared" si="853"/>
        <v>0</v>
      </c>
      <c r="Q69" s="236"/>
      <c r="R69" s="238">
        <v>23.0</v>
      </c>
      <c r="S69" s="239" t="s">
        <v>172</v>
      </c>
      <c r="T69" s="240" t="s">
        <v>132</v>
      </c>
      <c r="U69" s="240" t="s">
        <v>150</v>
      </c>
      <c r="V69" s="241">
        <f t="shared" si="854"/>
        <v>0</v>
      </c>
      <c r="W69" s="241" t="str">
        <f t="shared" si="855"/>
        <v>#DIV/0!</v>
      </c>
      <c r="X69" s="241">
        <f t="shared" si="856"/>
        <v>0</v>
      </c>
      <c r="Y69" s="242"/>
      <c r="Z69" s="241">
        <f t="shared" si="857"/>
        <v>0</v>
      </c>
      <c r="AA69" s="242"/>
      <c r="AB69" s="241">
        <f t="shared" ref="AB69:AC69" si="1351">AB170+AB271+AB372+AB473</f>
        <v>0</v>
      </c>
      <c r="AC69" s="241">
        <f t="shared" si="1351"/>
        <v>0</v>
      </c>
      <c r="AD69" s="241">
        <f t="shared" si="859"/>
        <v>0</v>
      </c>
      <c r="AE69" s="242">
        <v>0.36319999999999997</v>
      </c>
      <c r="AF69" s="243">
        <f t="shared" si="860"/>
        <v>0</v>
      </c>
      <c r="AG69" s="244">
        <f t="shared" si="861"/>
        <v>0</v>
      </c>
      <c r="AH69" s="236"/>
      <c r="AI69" s="238">
        <v>23.0</v>
      </c>
      <c r="AJ69" s="239" t="s">
        <v>172</v>
      </c>
      <c r="AK69" s="240" t="s">
        <v>132</v>
      </c>
      <c r="AL69" s="240" t="s">
        <v>150</v>
      </c>
      <c r="AM69" s="241">
        <f t="shared" si="862"/>
        <v>0</v>
      </c>
      <c r="AN69" s="241" t="str">
        <f t="shared" si="863"/>
        <v>#DIV/0!</v>
      </c>
      <c r="AO69" s="241">
        <f t="shared" si="864"/>
        <v>0</v>
      </c>
      <c r="AP69" s="242"/>
      <c r="AQ69" s="241">
        <f t="shared" si="865"/>
        <v>0</v>
      </c>
      <c r="AR69" s="242"/>
      <c r="AS69" s="241">
        <f t="shared" ref="AS69:AT69" si="1352">AS170+AS271+AS372+AS473</f>
        <v>0</v>
      </c>
      <c r="AT69" s="241">
        <f t="shared" si="1352"/>
        <v>0</v>
      </c>
      <c r="AU69" s="241">
        <f t="shared" si="867"/>
        <v>0</v>
      </c>
      <c r="AV69" s="242">
        <v>0.36319999999999997</v>
      </c>
      <c r="AW69" s="243">
        <f t="shared" si="868"/>
        <v>0</v>
      </c>
      <c r="AX69" s="244">
        <f t="shared" si="869"/>
        <v>0</v>
      </c>
      <c r="AY69" s="236"/>
      <c r="AZ69" s="238">
        <v>23.0</v>
      </c>
      <c r="BA69" s="239" t="s">
        <v>172</v>
      </c>
      <c r="BB69" s="240" t="s">
        <v>132</v>
      </c>
      <c r="BC69" s="240" t="s">
        <v>150</v>
      </c>
      <c r="BD69" s="241">
        <f t="shared" si="870"/>
        <v>0</v>
      </c>
      <c r="BE69" s="241" t="str">
        <f t="shared" si="871"/>
        <v>#DIV/0!</v>
      </c>
      <c r="BF69" s="241">
        <f t="shared" si="872"/>
        <v>0</v>
      </c>
      <c r="BG69" s="242"/>
      <c r="BH69" s="241">
        <f t="shared" si="873"/>
        <v>0</v>
      </c>
      <c r="BI69" s="242"/>
      <c r="BJ69" s="241">
        <f t="shared" ref="BJ69:BK69" si="1353">BJ170+BJ271+BJ372+BJ473</f>
        <v>0</v>
      </c>
      <c r="BK69" s="241">
        <f t="shared" si="1353"/>
        <v>0</v>
      </c>
      <c r="BL69" s="241">
        <f t="shared" si="875"/>
        <v>0</v>
      </c>
      <c r="BM69" s="242">
        <v>0.36319999999999997</v>
      </c>
      <c r="BN69" s="243">
        <f t="shared" si="876"/>
        <v>0</v>
      </c>
      <c r="BO69" s="244">
        <f t="shared" si="877"/>
        <v>0</v>
      </c>
      <c r="BP69" s="236"/>
      <c r="BQ69" s="238">
        <v>23.0</v>
      </c>
      <c r="BR69" s="239" t="s">
        <v>172</v>
      </c>
      <c r="BS69" s="240" t="s">
        <v>132</v>
      </c>
      <c r="BT69" s="240" t="s">
        <v>150</v>
      </c>
      <c r="BU69" s="241">
        <f t="shared" si="878"/>
        <v>0</v>
      </c>
      <c r="BV69" s="241" t="str">
        <f t="shared" si="879"/>
        <v>#DIV/0!</v>
      </c>
      <c r="BW69" s="241">
        <f t="shared" si="880"/>
        <v>0</v>
      </c>
      <c r="BX69" s="242"/>
      <c r="BY69" s="241">
        <f t="shared" si="881"/>
        <v>0</v>
      </c>
      <c r="BZ69" s="242"/>
      <c r="CA69" s="241">
        <f t="shared" ref="CA69:CB69" si="1354">CA170+CA271+CA372+CA473</f>
        <v>0</v>
      </c>
      <c r="CB69" s="241">
        <f t="shared" si="1354"/>
        <v>0</v>
      </c>
      <c r="CC69" s="241">
        <f t="shared" si="883"/>
        <v>0</v>
      </c>
      <c r="CD69" s="242">
        <v>0.36319999999999997</v>
      </c>
      <c r="CE69" s="243">
        <f t="shared" si="884"/>
        <v>0</v>
      </c>
      <c r="CF69" s="244">
        <f t="shared" si="885"/>
        <v>0</v>
      </c>
      <c r="CG69" s="236"/>
      <c r="CH69" s="238">
        <v>23.0</v>
      </c>
      <c r="CI69" s="239" t="s">
        <v>172</v>
      </c>
      <c r="CJ69" s="240" t="s">
        <v>132</v>
      </c>
      <c r="CK69" s="240" t="s">
        <v>150</v>
      </c>
      <c r="CL69" s="241">
        <f t="shared" si="886"/>
        <v>0</v>
      </c>
      <c r="CM69" s="241" t="str">
        <f t="shared" si="887"/>
        <v>#DIV/0!</v>
      </c>
      <c r="CN69" s="241">
        <f t="shared" si="888"/>
        <v>0</v>
      </c>
      <c r="CO69" s="242"/>
      <c r="CP69" s="241">
        <f t="shared" si="889"/>
        <v>0</v>
      </c>
      <c r="CQ69" s="242"/>
      <c r="CR69" s="241">
        <f t="shared" ref="CR69:CS69" si="1355">CR170+CR271+CR372+CR473</f>
        <v>0</v>
      </c>
      <c r="CS69" s="241">
        <f t="shared" si="1355"/>
        <v>0</v>
      </c>
      <c r="CT69" s="241">
        <f t="shared" si="891"/>
        <v>0</v>
      </c>
      <c r="CU69" s="242">
        <v>0.36319999999999997</v>
      </c>
      <c r="CV69" s="243">
        <f t="shared" si="892"/>
        <v>0</v>
      </c>
      <c r="CW69" s="244">
        <f t="shared" si="893"/>
        <v>0</v>
      </c>
      <c r="CX69" s="236"/>
      <c r="CY69" s="238">
        <v>23.0</v>
      </c>
      <c r="CZ69" s="239" t="s">
        <v>172</v>
      </c>
      <c r="DA69" s="240" t="s">
        <v>132</v>
      </c>
      <c r="DB69" s="240" t="s">
        <v>150</v>
      </c>
      <c r="DC69" s="241">
        <f t="shared" si="894"/>
        <v>0</v>
      </c>
      <c r="DD69" s="241" t="str">
        <f t="shared" si="895"/>
        <v>#DIV/0!</v>
      </c>
      <c r="DE69" s="241">
        <f t="shared" si="896"/>
        <v>0</v>
      </c>
      <c r="DF69" s="242"/>
      <c r="DG69" s="241">
        <f t="shared" si="897"/>
        <v>0</v>
      </c>
      <c r="DH69" s="242"/>
      <c r="DI69" s="241">
        <f t="shared" ref="DI69:DJ69" si="1356">DI170+DI271+DI372+DI473</f>
        <v>0</v>
      </c>
      <c r="DJ69" s="241">
        <f t="shared" si="1356"/>
        <v>0</v>
      </c>
      <c r="DK69" s="241">
        <f t="shared" si="899"/>
        <v>0</v>
      </c>
      <c r="DL69" s="242">
        <v>0.36319999999999997</v>
      </c>
      <c r="DM69" s="243">
        <f t="shared" si="900"/>
        <v>0</v>
      </c>
      <c r="DN69" s="244">
        <f t="shared" si="901"/>
        <v>0</v>
      </c>
      <c r="DO69" s="236"/>
      <c r="DP69" s="238">
        <v>23.0</v>
      </c>
      <c r="DQ69" s="239" t="s">
        <v>172</v>
      </c>
      <c r="DR69" s="240" t="s">
        <v>132</v>
      </c>
      <c r="DS69" s="240" t="s">
        <v>150</v>
      </c>
      <c r="DT69" s="241">
        <f t="shared" si="902"/>
        <v>0</v>
      </c>
      <c r="DU69" s="241" t="str">
        <f t="shared" si="903"/>
        <v>#DIV/0!</v>
      </c>
      <c r="DV69" s="241">
        <f t="shared" si="904"/>
        <v>0</v>
      </c>
      <c r="DW69" s="242"/>
      <c r="DX69" s="241">
        <f t="shared" si="905"/>
        <v>0</v>
      </c>
      <c r="DY69" s="242"/>
      <c r="DZ69" s="241">
        <f t="shared" ref="DZ69:EA69" si="1357">DZ170+DZ271+DZ372+DZ473</f>
        <v>0</v>
      </c>
      <c r="EA69" s="241">
        <f t="shared" si="1357"/>
        <v>0</v>
      </c>
      <c r="EB69" s="241">
        <f t="shared" si="907"/>
        <v>0</v>
      </c>
      <c r="EC69" s="242">
        <v>0.36319999999999997</v>
      </c>
      <c r="ED69" s="243">
        <f t="shared" si="908"/>
        <v>0</v>
      </c>
      <c r="EE69" s="244">
        <f t="shared" si="909"/>
        <v>0</v>
      </c>
      <c r="EF69" s="236"/>
      <c r="EG69" s="238">
        <v>23.0</v>
      </c>
      <c r="EH69" s="239" t="s">
        <v>172</v>
      </c>
      <c r="EI69" s="240" t="s">
        <v>132</v>
      </c>
      <c r="EJ69" s="240" t="s">
        <v>150</v>
      </c>
      <c r="EK69" s="241">
        <f t="shared" si="910"/>
        <v>0</v>
      </c>
      <c r="EL69" s="241" t="str">
        <f t="shared" si="911"/>
        <v>#DIV/0!</v>
      </c>
      <c r="EM69" s="241">
        <f t="shared" si="912"/>
        <v>0</v>
      </c>
      <c r="EN69" s="242"/>
      <c r="EO69" s="241">
        <f t="shared" si="913"/>
        <v>0</v>
      </c>
      <c r="EP69" s="242"/>
      <c r="EQ69" s="241">
        <f t="shared" ref="EQ69:ER69" si="1358">EQ170+EQ271+EQ372+EQ473</f>
        <v>0</v>
      </c>
      <c r="ER69" s="241">
        <f t="shared" si="1358"/>
        <v>0</v>
      </c>
      <c r="ES69" s="241">
        <f t="shared" si="915"/>
        <v>0</v>
      </c>
      <c r="ET69" s="242">
        <v>0.36319999999999997</v>
      </c>
      <c r="EU69" s="243">
        <f t="shared" si="916"/>
        <v>0</v>
      </c>
      <c r="EV69" s="244">
        <f t="shared" si="917"/>
        <v>0</v>
      </c>
      <c r="EW69" s="236"/>
      <c r="EX69" s="238">
        <v>23.0</v>
      </c>
      <c r="EY69" s="239" t="s">
        <v>172</v>
      </c>
      <c r="EZ69" s="240" t="s">
        <v>132</v>
      </c>
      <c r="FA69" s="240" t="s">
        <v>150</v>
      </c>
      <c r="FB69" s="241">
        <f t="shared" si="918"/>
        <v>0</v>
      </c>
      <c r="FC69" s="241" t="str">
        <f t="shared" si="919"/>
        <v>#DIV/0!</v>
      </c>
      <c r="FD69" s="241">
        <f t="shared" si="920"/>
        <v>0</v>
      </c>
      <c r="FE69" s="242"/>
      <c r="FF69" s="241">
        <f t="shared" si="921"/>
        <v>0</v>
      </c>
      <c r="FG69" s="242"/>
      <c r="FH69" s="241">
        <f t="shared" ref="FH69:FI69" si="1359">FH170+FH271+FH372+FH473</f>
        <v>0</v>
      </c>
      <c r="FI69" s="241">
        <f t="shared" si="1359"/>
        <v>0</v>
      </c>
      <c r="FJ69" s="241">
        <f t="shared" si="923"/>
        <v>0</v>
      </c>
      <c r="FK69" s="242">
        <v>0.36319999999999997</v>
      </c>
      <c r="FL69" s="243">
        <f t="shared" si="924"/>
        <v>0</v>
      </c>
      <c r="FM69" s="244">
        <f t="shared" si="925"/>
        <v>0</v>
      </c>
      <c r="FN69" s="236"/>
      <c r="FO69" s="238">
        <v>23.0</v>
      </c>
      <c r="FP69" s="239" t="s">
        <v>172</v>
      </c>
      <c r="FQ69" s="240" t="s">
        <v>132</v>
      </c>
      <c r="FR69" s="240" t="s">
        <v>150</v>
      </c>
      <c r="FS69" s="241">
        <f t="shared" si="926"/>
        <v>0</v>
      </c>
      <c r="FT69" s="241" t="str">
        <f t="shared" si="927"/>
        <v>#DIV/0!</v>
      </c>
      <c r="FU69" s="241">
        <f t="shared" si="928"/>
        <v>0</v>
      </c>
      <c r="FV69" s="242"/>
      <c r="FW69" s="241">
        <f t="shared" si="929"/>
        <v>0</v>
      </c>
      <c r="FX69" s="242"/>
      <c r="FY69" s="241">
        <f t="shared" ref="FY69:FZ69" si="1360">FY170+FY271+FY372+FY473</f>
        <v>0</v>
      </c>
      <c r="FZ69" s="241">
        <f t="shared" si="1360"/>
        <v>0</v>
      </c>
      <c r="GA69" s="241">
        <f t="shared" si="931"/>
        <v>0</v>
      </c>
      <c r="GB69" s="242">
        <v>0.36319999999999997</v>
      </c>
      <c r="GC69" s="243">
        <f t="shared" si="932"/>
        <v>0</v>
      </c>
      <c r="GD69" s="244">
        <f t="shared" si="933"/>
        <v>0</v>
      </c>
      <c r="GE69" s="236"/>
      <c r="GF69" s="238">
        <v>23.0</v>
      </c>
      <c r="GG69" s="239" t="s">
        <v>172</v>
      </c>
      <c r="GH69" s="240" t="s">
        <v>132</v>
      </c>
      <c r="GI69" s="240" t="s">
        <v>150</v>
      </c>
      <c r="GJ69" s="241">
        <f t="shared" si="934"/>
        <v>0</v>
      </c>
      <c r="GK69" s="241" t="str">
        <f t="shared" si="935"/>
        <v>#DIV/0!</v>
      </c>
      <c r="GL69" s="241">
        <f t="shared" si="936"/>
        <v>0</v>
      </c>
      <c r="GM69" s="242"/>
      <c r="GN69" s="241">
        <f t="shared" si="937"/>
        <v>0</v>
      </c>
      <c r="GO69" s="242"/>
      <c r="GP69" s="241">
        <f t="shared" ref="GP69:GQ69" si="1361">GP170+GP271+GP372+GP473</f>
        <v>0</v>
      </c>
      <c r="GQ69" s="241">
        <f t="shared" si="1361"/>
        <v>0</v>
      </c>
      <c r="GR69" s="241">
        <f t="shared" si="939"/>
        <v>0</v>
      </c>
      <c r="GS69" s="242">
        <v>0.36319999999999997</v>
      </c>
      <c r="GT69" s="243">
        <f t="shared" si="940"/>
        <v>0</v>
      </c>
      <c r="GU69" s="244">
        <f t="shared" si="941"/>
        <v>0</v>
      </c>
      <c r="GV69" s="236"/>
      <c r="GW69" s="238">
        <v>23.0</v>
      </c>
      <c r="GX69" s="239" t="s">
        <v>172</v>
      </c>
      <c r="GY69" s="240" t="s">
        <v>132</v>
      </c>
      <c r="GZ69" s="240" t="s">
        <v>150</v>
      </c>
      <c r="HA69" s="241">
        <f t="shared" si="942"/>
        <v>0</v>
      </c>
      <c r="HB69" s="241" t="str">
        <f t="shared" si="943"/>
        <v>#DIV/0!</v>
      </c>
      <c r="HC69" s="241">
        <f t="shared" si="944"/>
        <v>0</v>
      </c>
      <c r="HD69" s="242"/>
      <c r="HE69" s="241">
        <f t="shared" si="945"/>
        <v>0</v>
      </c>
      <c r="HF69" s="242"/>
      <c r="HG69" s="241">
        <f t="shared" ref="HG69:HH69" si="1362">HG170+HG271+HG372+HG473</f>
        <v>0</v>
      </c>
      <c r="HH69" s="241">
        <f t="shared" si="1362"/>
        <v>0</v>
      </c>
      <c r="HI69" s="241">
        <f t="shared" si="947"/>
        <v>0</v>
      </c>
      <c r="HJ69" s="242">
        <v>0.36319999999999997</v>
      </c>
      <c r="HK69" s="243">
        <f t="shared" si="948"/>
        <v>0</v>
      </c>
      <c r="HL69" s="244">
        <f t="shared" si="949"/>
        <v>0</v>
      </c>
      <c r="HM69" s="236"/>
      <c r="HN69" s="238">
        <v>23.0</v>
      </c>
      <c r="HO69" s="239" t="s">
        <v>172</v>
      </c>
      <c r="HP69" s="240" t="s">
        <v>132</v>
      </c>
      <c r="HQ69" s="240" t="s">
        <v>150</v>
      </c>
      <c r="HR69" s="241">
        <f t="shared" si="950"/>
        <v>0</v>
      </c>
      <c r="HS69" s="241" t="str">
        <f t="shared" si="951"/>
        <v>#DIV/0!</v>
      </c>
      <c r="HT69" s="241">
        <f t="shared" si="952"/>
        <v>0</v>
      </c>
      <c r="HU69" s="242"/>
      <c r="HV69" s="241">
        <f t="shared" si="953"/>
        <v>0</v>
      </c>
      <c r="HW69" s="242"/>
      <c r="HX69" s="241">
        <f t="shared" ref="HX69:HY69" si="1363">HX170+HX271+HX372+HX473</f>
        <v>0</v>
      </c>
      <c r="HY69" s="241">
        <f t="shared" si="1363"/>
        <v>0</v>
      </c>
      <c r="HZ69" s="241">
        <f t="shared" si="955"/>
        <v>0</v>
      </c>
      <c r="IA69" s="242">
        <v>0.36319999999999997</v>
      </c>
      <c r="IB69" s="243">
        <f t="shared" si="956"/>
        <v>0</v>
      </c>
      <c r="IC69" s="244">
        <f t="shared" si="957"/>
        <v>0</v>
      </c>
      <c r="ID69" s="236"/>
      <c r="IE69" s="238">
        <v>23.0</v>
      </c>
      <c r="IF69" s="239" t="s">
        <v>172</v>
      </c>
      <c r="IG69" s="240" t="s">
        <v>132</v>
      </c>
      <c r="IH69" s="240" t="s">
        <v>150</v>
      </c>
      <c r="II69" s="241">
        <f t="shared" si="958"/>
        <v>0</v>
      </c>
      <c r="IJ69" s="241" t="str">
        <f t="shared" si="959"/>
        <v>#DIV/0!</v>
      </c>
      <c r="IK69" s="241">
        <f t="shared" si="960"/>
        <v>0</v>
      </c>
      <c r="IL69" s="242"/>
      <c r="IM69" s="241">
        <f t="shared" si="961"/>
        <v>0</v>
      </c>
      <c r="IN69" s="242"/>
      <c r="IO69" s="241">
        <f t="shared" ref="IO69:IP69" si="1364">IO170+IO271+IO372+IO473</f>
        <v>0</v>
      </c>
      <c r="IP69" s="241">
        <f t="shared" si="1364"/>
        <v>0</v>
      </c>
      <c r="IQ69" s="241">
        <f t="shared" si="963"/>
        <v>0</v>
      </c>
      <c r="IR69" s="242">
        <v>0.36319999999999997</v>
      </c>
      <c r="IS69" s="243">
        <f t="shared" si="964"/>
        <v>0</v>
      </c>
      <c r="IT69" s="244">
        <f t="shared" si="965"/>
        <v>0</v>
      </c>
      <c r="IU69" s="236"/>
      <c r="IV69" s="238">
        <v>23.0</v>
      </c>
      <c r="IW69" s="239" t="s">
        <v>172</v>
      </c>
      <c r="IX69" s="240" t="s">
        <v>132</v>
      </c>
      <c r="IY69" s="240" t="s">
        <v>150</v>
      </c>
      <c r="IZ69" s="241">
        <f t="shared" si="966"/>
        <v>0</v>
      </c>
      <c r="JA69" s="241" t="str">
        <f t="shared" si="967"/>
        <v>#DIV/0!</v>
      </c>
      <c r="JB69" s="241">
        <f t="shared" si="968"/>
        <v>0</v>
      </c>
      <c r="JC69" s="242"/>
      <c r="JD69" s="241">
        <f t="shared" si="969"/>
        <v>0</v>
      </c>
      <c r="JE69" s="242"/>
      <c r="JF69" s="241">
        <f t="shared" ref="JF69:JG69" si="1365">JF170+JF271+JF372+JF473</f>
        <v>0</v>
      </c>
      <c r="JG69" s="241">
        <f t="shared" si="1365"/>
        <v>0</v>
      </c>
      <c r="JH69" s="241">
        <f t="shared" si="971"/>
        <v>0</v>
      </c>
      <c r="JI69" s="242">
        <v>0.36319999999999997</v>
      </c>
      <c r="JJ69" s="243">
        <f t="shared" si="972"/>
        <v>0</v>
      </c>
      <c r="JK69" s="244">
        <f t="shared" si="973"/>
        <v>0</v>
      </c>
      <c r="JL69" s="236"/>
      <c r="JM69" s="238">
        <v>23.0</v>
      </c>
      <c r="JN69" s="239" t="s">
        <v>172</v>
      </c>
      <c r="JO69" s="240" t="s">
        <v>132</v>
      </c>
      <c r="JP69" s="240" t="s">
        <v>150</v>
      </c>
      <c r="JQ69" s="241">
        <f t="shared" si="974"/>
        <v>0</v>
      </c>
      <c r="JR69" s="241" t="str">
        <f t="shared" si="975"/>
        <v>#DIV/0!</v>
      </c>
      <c r="JS69" s="241">
        <f t="shared" si="976"/>
        <v>0</v>
      </c>
      <c r="JT69" s="242"/>
      <c r="JU69" s="241">
        <f t="shared" si="977"/>
        <v>0</v>
      </c>
      <c r="JV69" s="242"/>
      <c r="JW69" s="241">
        <f t="shared" ref="JW69:JX69" si="1366">JW170+JW271+JW372+JW473</f>
        <v>0</v>
      </c>
      <c r="JX69" s="241">
        <f t="shared" si="1366"/>
        <v>0</v>
      </c>
      <c r="JY69" s="241">
        <f t="shared" si="979"/>
        <v>0</v>
      </c>
      <c r="JZ69" s="242">
        <v>0.36319999999999997</v>
      </c>
      <c r="KA69" s="243">
        <f t="shared" si="980"/>
        <v>0</v>
      </c>
      <c r="KB69" s="244">
        <f t="shared" si="981"/>
        <v>0</v>
      </c>
      <c r="KC69" s="236"/>
      <c r="KD69" s="238">
        <v>23.0</v>
      </c>
      <c r="KE69" s="239" t="s">
        <v>172</v>
      </c>
      <c r="KF69" s="240" t="s">
        <v>132</v>
      </c>
      <c r="KG69" s="240" t="s">
        <v>150</v>
      </c>
      <c r="KH69" s="241">
        <f t="shared" si="982"/>
        <v>0</v>
      </c>
      <c r="KI69" s="241" t="str">
        <f t="shared" si="983"/>
        <v>#DIV/0!</v>
      </c>
      <c r="KJ69" s="241">
        <f t="shared" si="984"/>
        <v>0</v>
      </c>
      <c r="KK69" s="242"/>
      <c r="KL69" s="241">
        <f t="shared" si="985"/>
        <v>0</v>
      </c>
      <c r="KM69" s="242"/>
      <c r="KN69" s="241">
        <f t="shared" ref="KN69:KO69" si="1367">KN170+KN271+KN372+KN473</f>
        <v>0</v>
      </c>
      <c r="KO69" s="241">
        <f t="shared" si="1367"/>
        <v>0</v>
      </c>
      <c r="KP69" s="241">
        <f t="shared" si="987"/>
        <v>0</v>
      </c>
      <c r="KQ69" s="242">
        <v>0.36319999999999997</v>
      </c>
      <c r="KR69" s="243">
        <f t="shared" si="988"/>
        <v>0</v>
      </c>
      <c r="KS69" s="244">
        <f t="shared" si="989"/>
        <v>0</v>
      </c>
      <c r="KT69" s="236"/>
      <c r="KU69" s="237"/>
    </row>
    <row r="70" ht="15.75" customHeight="1">
      <c r="A70" s="238">
        <v>24.0</v>
      </c>
      <c r="B70" s="239" t="s">
        <v>173</v>
      </c>
      <c r="C70" s="240" t="s">
        <v>132</v>
      </c>
      <c r="D70" s="240" t="s">
        <v>150</v>
      </c>
      <c r="E70" s="241">
        <f t="shared" si="846"/>
        <v>0</v>
      </c>
      <c r="F70" s="241" t="str">
        <f t="shared" si="847"/>
        <v>#DIV/0!</v>
      </c>
      <c r="G70" s="241">
        <f t="shared" si="848"/>
        <v>0</v>
      </c>
      <c r="H70" s="242"/>
      <c r="I70" s="241">
        <f t="shared" si="849"/>
        <v>0</v>
      </c>
      <c r="J70" s="242"/>
      <c r="K70" s="241">
        <f t="shared" ref="K70:L70" si="1368">K171+K272+K373+K474</f>
        <v>0</v>
      </c>
      <c r="L70" s="241">
        <f t="shared" si="1368"/>
        <v>0</v>
      </c>
      <c r="M70" s="241">
        <f t="shared" si="851"/>
        <v>0</v>
      </c>
      <c r="N70" s="242">
        <v>0.36319999999999997</v>
      </c>
      <c r="O70" s="243">
        <f t="shared" si="852"/>
        <v>0</v>
      </c>
      <c r="P70" s="244">
        <f t="shared" si="853"/>
        <v>0</v>
      </c>
      <c r="Q70" s="236"/>
      <c r="R70" s="238">
        <v>24.0</v>
      </c>
      <c r="S70" s="239" t="s">
        <v>173</v>
      </c>
      <c r="T70" s="240" t="s">
        <v>132</v>
      </c>
      <c r="U70" s="240" t="s">
        <v>150</v>
      </c>
      <c r="V70" s="241">
        <f t="shared" si="854"/>
        <v>0</v>
      </c>
      <c r="W70" s="241" t="str">
        <f t="shared" si="855"/>
        <v>#DIV/0!</v>
      </c>
      <c r="X70" s="241">
        <f t="shared" si="856"/>
        <v>0</v>
      </c>
      <c r="Y70" s="242"/>
      <c r="Z70" s="241">
        <f t="shared" si="857"/>
        <v>0</v>
      </c>
      <c r="AA70" s="242"/>
      <c r="AB70" s="241">
        <f t="shared" ref="AB70:AC70" si="1369">AB171+AB272+AB373+AB474</f>
        <v>0</v>
      </c>
      <c r="AC70" s="241">
        <f t="shared" si="1369"/>
        <v>0</v>
      </c>
      <c r="AD70" s="241">
        <f t="shared" si="859"/>
        <v>0</v>
      </c>
      <c r="AE70" s="242">
        <v>0.36319999999999997</v>
      </c>
      <c r="AF70" s="243">
        <f t="shared" si="860"/>
        <v>0</v>
      </c>
      <c r="AG70" s="244">
        <f t="shared" si="861"/>
        <v>0</v>
      </c>
      <c r="AH70" s="236"/>
      <c r="AI70" s="238">
        <v>24.0</v>
      </c>
      <c r="AJ70" s="239" t="s">
        <v>173</v>
      </c>
      <c r="AK70" s="240" t="s">
        <v>132</v>
      </c>
      <c r="AL70" s="240" t="s">
        <v>150</v>
      </c>
      <c r="AM70" s="241">
        <f t="shared" si="862"/>
        <v>0</v>
      </c>
      <c r="AN70" s="241" t="str">
        <f t="shared" si="863"/>
        <v>#DIV/0!</v>
      </c>
      <c r="AO70" s="241">
        <f t="shared" si="864"/>
        <v>0</v>
      </c>
      <c r="AP70" s="242"/>
      <c r="AQ70" s="241">
        <f t="shared" si="865"/>
        <v>0</v>
      </c>
      <c r="AR70" s="242"/>
      <c r="AS70" s="241">
        <f t="shared" ref="AS70:AT70" si="1370">AS171+AS272+AS373+AS474</f>
        <v>0</v>
      </c>
      <c r="AT70" s="241">
        <f t="shared" si="1370"/>
        <v>0</v>
      </c>
      <c r="AU70" s="241">
        <f t="shared" si="867"/>
        <v>0</v>
      </c>
      <c r="AV70" s="242">
        <v>0.36319999999999997</v>
      </c>
      <c r="AW70" s="243">
        <f t="shared" si="868"/>
        <v>0</v>
      </c>
      <c r="AX70" s="244">
        <f t="shared" si="869"/>
        <v>0</v>
      </c>
      <c r="AY70" s="236"/>
      <c r="AZ70" s="238">
        <v>24.0</v>
      </c>
      <c r="BA70" s="239" t="s">
        <v>173</v>
      </c>
      <c r="BB70" s="240" t="s">
        <v>132</v>
      </c>
      <c r="BC70" s="240" t="s">
        <v>150</v>
      </c>
      <c r="BD70" s="241">
        <f t="shared" si="870"/>
        <v>0</v>
      </c>
      <c r="BE70" s="241" t="str">
        <f t="shared" si="871"/>
        <v>#DIV/0!</v>
      </c>
      <c r="BF70" s="241">
        <f t="shared" si="872"/>
        <v>0</v>
      </c>
      <c r="BG70" s="242"/>
      <c r="BH70" s="241">
        <f t="shared" si="873"/>
        <v>0</v>
      </c>
      <c r="BI70" s="242"/>
      <c r="BJ70" s="241">
        <f t="shared" ref="BJ70:BK70" si="1371">BJ171+BJ272+BJ373+BJ474</f>
        <v>0</v>
      </c>
      <c r="BK70" s="241">
        <f t="shared" si="1371"/>
        <v>0</v>
      </c>
      <c r="BL70" s="241">
        <f t="shared" si="875"/>
        <v>0</v>
      </c>
      <c r="BM70" s="242">
        <v>0.36319999999999997</v>
      </c>
      <c r="BN70" s="243">
        <f t="shared" si="876"/>
        <v>0</v>
      </c>
      <c r="BO70" s="244">
        <f t="shared" si="877"/>
        <v>0</v>
      </c>
      <c r="BP70" s="236"/>
      <c r="BQ70" s="238">
        <v>24.0</v>
      </c>
      <c r="BR70" s="239" t="s">
        <v>173</v>
      </c>
      <c r="BS70" s="240" t="s">
        <v>132</v>
      </c>
      <c r="BT70" s="240" t="s">
        <v>150</v>
      </c>
      <c r="BU70" s="241">
        <f t="shared" si="878"/>
        <v>0</v>
      </c>
      <c r="BV70" s="241" t="str">
        <f t="shared" si="879"/>
        <v>#DIV/0!</v>
      </c>
      <c r="BW70" s="241">
        <f t="shared" si="880"/>
        <v>0</v>
      </c>
      <c r="BX70" s="242"/>
      <c r="BY70" s="241">
        <f t="shared" si="881"/>
        <v>0</v>
      </c>
      <c r="BZ70" s="242"/>
      <c r="CA70" s="241">
        <f t="shared" ref="CA70:CB70" si="1372">CA171+CA272+CA373+CA474</f>
        <v>0</v>
      </c>
      <c r="CB70" s="241">
        <f t="shared" si="1372"/>
        <v>0</v>
      </c>
      <c r="CC70" s="241">
        <f t="shared" si="883"/>
        <v>0</v>
      </c>
      <c r="CD70" s="242">
        <v>0.36319999999999997</v>
      </c>
      <c r="CE70" s="243">
        <f t="shared" si="884"/>
        <v>0</v>
      </c>
      <c r="CF70" s="244">
        <f t="shared" si="885"/>
        <v>0</v>
      </c>
      <c r="CG70" s="236"/>
      <c r="CH70" s="238">
        <v>24.0</v>
      </c>
      <c r="CI70" s="239" t="s">
        <v>173</v>
      </c>
      <c r="CJ70" s="240" t="s">
        <v>132</v>
      </c>
      <c r="CK70" s="240" t="s">
        <v>150</v>
      </c>
      <c r="CL70" s="241">
        <f t="shared" si="886"/>
        <v>0</v>
      </c>
      <c r="CM70" s="241" t="str">
        <f t="shared" si="887"/>
        <v>#DIV/0!</v>
      </c>
      <c r="CN70" s="241">
        <f t="shared" si="888"/>
        <v>0</v>
      </c>
      <c r="CO70" s="242"/>
      <c r="CP70" s="241">
        <f t="shared" si="889"/>
        <v>0</v>
      </c>
      <c r="CQ70" s="242"/>
      <c r="CR70" s="241">
        <f t="shared" ref="CR70:CS70" si="1373">CR171+CR272+CR373+CR474</f>
        <v>0</v>
      </c>
      <c r="CS70" s="241">
        <f t="shared" si="1373"/>
        <v>0</v>
      </c>
      <c r="CT70" s="241">
        <f t="shared" si="891"/>
        <v>0</v>
      </c>
      <c r="CU70" s="242">
        <v>0.36319999999999997</v>
      </c>
      <c r="CV70" s="243">
        <f t="shared" si="892"/>
        <v>0</v>
      </c>
      <c r="CW70" s="244">
        <f t="shared" si="893"/>
        <v>0</v>
      </c>
      <c r="CX70" s="236"/>
      <c r="CY70" s="238">
        <v>24.0</v>
      </c>
      <c r="CZ70" s="239" t="s">
        <v>173</v>
      </c>
      <c r="DA70" s="240" t="s">
        <v>132</v>
      </c>
      <c r="DB70" s="240" t="s">
        <v>150</v>
      </c>
      <c r="DC70" s="241">
        <f t="shared" si="894"/>
        <v>0</v>
      </c>
      <c r="DD70" s="241" t="str">
        <f t="shared" si="895"/>
        <v>#DIV/0!</v>
      </c>
      <c r="DE70" s="241">
        <f t="shared" si="896"/>
        <v>0</v>
      </c>
      <c r="DF70" s="242"/>
      <c r="DG70" s="241">
        <f t="shared" si="897"/>
        <v>0</v>
      </c>
      <c r="DH70" s="242"/>
      <c r="DI70" s="241">
        <f t="shared" ref="DI70:DJ70" si="1374">DI171+DI272+DI373+DI474</f>
        <v>0</v>
      </c>
      <c r="DJ70" s="241">
        <f t="shared" si="1374"/>
        <v>0</v>
      </c>
      <c r="DK70" s="241">
        <f t="shared" si="899"/>
        <v>0</v>
      </c>
      <c r="DL70" s="242">
        <v>0.36319999999999997</v>
      </c>
      <c r="DM70" s="243">
        <f t="shared" si="900"/>
        <v>0</v>
      </c>
      <c r="DN70" s="244">
        <f t="shared" si="901"/>
        <v>0</v>
      </c>
      <c r="DO70" s="236"/>
      <c r="DP70" s="238">
        <v>24.0</v>
      </c>
      <c r="DQ70" s="239" t="s">
        <v>173</v>
      </c>
      <c r="DR70" s="240" t="s">
        <v>132</v>
      </c>
      <c r="DS70" s="240" t="s">
        <v>150</v>
      </c>
      <c r="DT70" s="241">
        <f t="shared" si="902"/>
        <v>0</v>
      </c>
      <c r="DU70" s="241" t="str">
        <f t="shared" si="903"/>
        <v>#DIV/0!</v>
      </c>
      <c r="DV70" s="241">
        <f t="shared" si="904"/>
        <v>0</v>
      </c>
      <c r="DW70" s="242"/>
      <c r="DX70" s="241">
        <f t="shared" si="905"/>
        <v>0</v>
      </c>
      <c r="DY70" s="242"/>
      <c r="DZ70" s="241">
        <f t="shared" ref="DZ70:EA70" si="1375">DZ171+DZ272+DZ373+DZ474</f>
        <v>0</v>
      </c>
      <c r="EA70" s="241">
        <f t="shared" si="1375"/>
        <v>0</v>
      </c>
      <c r="EB70" s="241">
        <f t="shared" si="907"/>
        <v>0</v>
      </c>
      <c r="EC70" s="242">
        <v>0.36319999999999997</v>
      </c>
      <c r="ED70" s="243">
        <f t="shared" si="908"/>
        <v>0</v>
      </c>
      <c r="EE70" s="244">
        <f t="shared" si="909"/>
        <v>0</v>
      </c>
      <c r="EF70" s="236"/>
      <c r="EG70" s="238">
        <v>24.0</v>
      </c>
      <c r="EH70" s="239" t="s">
        <v>173</v>
      </c>
      <c r="EI70" s="240" t="s">
        <v>132</v>
      </c>
      <c r="EJ70" s="240" t="s">
        <v>150</v>
      </c>
      <c r="EK70" s="241">
        <f t="shared" si="910"/>
        <v>0</v>
      </c>
      <c r="EL70" s="241" t="str">
        <f t="shared" si="911"/>
        <v>#DIV/0!</v>
      </c>
      <c r="EM70" s="241">
        <f t="shared" si="912"/>
        <v>0</v>
      </c>
      <c r="EN70" s="242"/>
      <c r="EO70" s="241">
        <f t="shared" si="913"/>
        <v>0</v>
      </c>
      <c r="EP70" s="242"/>
      <c r="EQ70" s="241">
        <f t="shared" ref="EQ70:ER70" si="1376">EQ171+EQ272+EQ373+EQ474</f>
        <v>0</v>
      </c>
      <c r="ER70" s="241">
        <f t="shared" si="1376"/>
        <v>0</v>
      </c>
      <c r="ES70" s="241">
        <f t="shared" si="915"/>
        <v>0</v>
      </c>
      <c r="ET70" s="242">
        <v>0.36319999999999997</v>
      </c>
      <c r="EU70" s="243">
        <f t="shared" si="916"/>
        <v>0</v>
      </c>
      <c r="EV70" s="244">
        <f t="shared" si="917"/>
        <v>0</v>
      </c>
      <c r="EW70" s="236"/>
      <c r="EX70" s="238">
        <v>24.0</v>
      </c>
      <c r="EY70" s="239" t="s">
        <v>173</v>
      </c>
      <c r="EZ70" s="240" t="s">
        <v>132</v>
      </c>
      <c r="FA70" s="240" t="s">
        <v>150</v>
      </c>
      <c r="FB70" s="241">
        <f t="shared" si="918"/>
        <v>0</v>
      </c>
      <c r="FC70" s="241" t="str">
        <f t="shared" si="919"/>
        <v>#DIV/0!</v>
      </c>
      <c r="FD70" s="241">
        <f t="shared" si="920"/>
        <v>0</v>
      </c>
      <c r="FE70" s="242"/>
      <c r="FF70" s="241">
        <f t="shared" si="921"/>
        <v>0</v>
      </c>
      <c r="FG70" s="242"/>
      <c r="FH70" s="241">
        <f t="shared" ref="FH70:FI70" si="1377">FH171+FH272+FH373+FH474</f>
        <v>0</v>
      </c>
      <c r="FI70" s="241">
        <f t="shared" si="1377"/>
        <v>0</v>
      </c>
      <c r="FJ70" s="241">
        <f t="shared" si="923"/>
        <v>0</v>
      </c>
      <c r="FK70" s="242">
        <v>0.36319999999999997</v>
      </c>
      <c r="FL70" s="243">
        <f t="shared" si="924"/>
        <v>0</v>
      </c>
      <c r="FM70" s="244">
        <f t="shared" si="925"/>
        <v>0</v>
      </c>
      <c r="FN70" s="236"/>
      <c r="FO70" s="238">
        <v>24.0</v>
      </c>
      <c r="FP70" s="239" t="s">
        <v>173</v>
      </c>
      <c r="FQ70" s="240" t="s">
        <v>132</v>
      </c>
      <c r="FR70" s="240" t="s">
        <v>150</v>
      </c>
      <c r="FS70" s="241">
        <f t="shared" si="926"/>
        <v>0</v>
      </c>
      <c r="FT70" s="241" t="str">
        <f t="shared" si="927"/>
        <v>#DIV/0!</v>
      </c>
      <c r="FU70" s="241">
        <f t="shared" si="928"/>
        <v>0</v>
      </c>
      <c r="FV70" s="242"/>
      <c r="FW70" s="241">
        <f t="shared" si="929"/>
        <v>0</v>
      </c>
      <c r="FX70" s="242"/>
      <c r="FY70" s="241">
        <f t="shared" ref="FY70:FZ70" si="1378">FY171+FY272+FY373+FY474</f>
        <v>0</v>
      </c>
      <c r="FZ70" s="241">
        <f t="shared" si="1378"/>
        <v>0</v>
      </c>
      <c r="GA70" s="241">
        <f t="shared" si="931"/>
        <v>0</v>
      </c>
      <c r="GB70" s="242">
        <v>0.36319999999999997</v>
      </c>
      <c r="GC70" s="243">
        <f t="shared" si="932"/>
        <v>0</v>
      </c>
      <c r="GD70" s="244">
        <f t="shared" si="933"/>
        <v>0</v>
      </c>
      <c r="GE70" s="236"/>
      <c r="GF70" s="238">
        <v>24.0</v>
      </c>
      <c r="GG70" s="239" t="s">
        <v>173</v>
      </c>
      <c r="GH70" s="240" t="s">
        <v>132</v>
      </c>
      <c r="GI70" s="240" t="s">
        <v>150</v>
      </c>
      <c r="GJ70" s="241">
        <f t="shared" si="934"/>
        <v>0</v>
      </c>
      <c r="GK70" s="241" t="str">
        <f t="shared" si="935"/>
        <v>#DIV/0!</v>
      </c>
      <c r="GL70" s="241">
        <f t="shared" si="936"/>
        <v>0</v>
      </c>
      <c r="GM70" s="242"/>
      <c r="GN70" s="241">
        <f t="shared" si="937"/>
        <v>0</v>
      </c>
      <c r="GO70" s="242"/>
      <c r="GP70" s="241">
        <f t="shared" ref="GP70:GQ70" si="1379">GP171+GP272+GP373+GP474</f>
        <v>0</v>
      </c>
      <c r="GQ70" s="241">
        <f t="shared" si="1379"/>
        <v>0</v>
      </c>
      <c r="GR70" s="241">
        <f t="shared" si="939"/>
        <v>0</v>
      </c>
      <c r="GS70" s="242">
        <v>0.36319999999999997</v>
      </c>
      <c r="GT70" s="243">
        <f t="shared" si="940"/>
        <v>0</v>
      </c>
      <c r="GU70" s="244">
        <f t="shared" si="941"/>
        <v>0</v>
      </c>
      <c r="GV70" s="236"/>
      <c r="GW70" s="238">
        <v>24.0</v>
      </c>
      <c r="GX70" s="239" t="s">
        <v>173</v>
      </c>
      <c r="GY70" s="240" t="s">
        <v>132</v>
      </c>
      <c r="GZ70" s="240" t="s">
        <v>150</v>
      </c>
      <c r="HA70" s="241">
        <f t="shared" si="942"/>
        <v>0</v>
      </c>
      <c r="HB70" s="241" t="str">
        <f t="shared" si="943"/>
        <v>#DIV/0!</v>
      </c>
      <c r="HC70" s="241">
        <f t="shared" si="944"/>
        <v>0</v>
      </c>
      <c r="HD70" s="242"/>
      <c r="HE70" s="241">
        <f t="shared" si="945"/>
        <v>0</v>
      </c>
      <c r="HF70" s="242"/>
      <c r="HG70" s="241">
        <f t="shared" ref="HG70:HH70" si="1380">HG171+HG272+HG373+HG474</f>
        <v>0</v>
      </c>
      <c r="HH70" s="241">
        <f t="shared" si="1380"/>
        <v>0</v>
      </c>
      <c r="HI70" s="241">
        <f t="shared" si="947"/>
        <v>0</v>
      </c>
      <c r="HJ70" s="242">
        <v>0.36319999999999997</v>
      </c>
      <c r="HK70" s="243">
        <f t="shared" si="948"/>
        <v>0</v>
      </c>
      <c r="HL70" s="244">
        <f t="shared" si="949"/>
        <v>0</v>
      </c>
      <c r="HM70" s="236"/>
      <c r="HN70" s="238">
        <v>24.0</v>
      </c>
      <c r="HO70" s="239" t="s">
        <v>173</v>
      </c>
      <c r="HP70" s="240" t="s">
        <v>132</v>
      </c>
      <c r="HQ70" s="240" t="s">
        <v>150</v>
      </c>
      <c r="HR70" s="241">
        <f t="shared" si="950"/>
        <v>0</v>
      </c>
      <c r="HS70" s="241" t="str">
        <f t="shared" si="951"/>
        <v>#DIV/0!</v>
      </c>
      <c r="HT70" s="241">
        <f t="shared" si="952"/>
        <v>0</v>
      </c>
      <c r="HU70" s="242"/>
      <c r="HV70" s="241">
        <f t="shared" si="953"/>
        <v>0</v>
      </c>
      <c r="HW70" s="242"/>
      <c r="HX70" s="241">
        <f t="shared" ref="HX70:HY70" si="1381">HX171+HX272+HX373+HX474</f>
        <v>0</v>
      </c>
      <c r="HY70" s="241">
        <f t="shared" si="1381"/>
        <v>0</v>
      </c>
      <c r="HZ70" s="241">
        <f t="shared" si="955"/>
        <v>0</v>
      </c>
      <c r="IA70" s="242">
        <v>0.36319999999999997</v>
      </c>
      <c r="IB70" s="243">
        <f t="shared" si="956"/>
        <v>0</v>
      </c>
      <c r="IC70" s="244">
        <f t="shared" si="957"/>
        <v>0</v>
      </c>
      <c r="ID70" s="236"/>
      <c r="IE70" s="238">
        <v>24.0</v>
      </c>
      <c r="IF70" s="239" t="s">
        <v>173</v>
      </c>
      <c r="IG70" s="240" t="s">
        <v>132</v>
      </c>
      <c r="IH70" s="240" t="s">
        <v>150</v>
      </c>
      <c r="II70" s="241">
        <f t="shared" si="958"/>
        <v>0</v>
      </c>
      <c r="IJ70" s="241" t="str">
        <f t="shared" si="959"/>
        <v>#DIV/0!</v>
      </c>
      <c r="IK70" s="241">
        <f t="shared" si="960"/>
        <v>0</v>
      </c>
      <c r="IL70" s="242"/>
      <c r="IM70" s="241">
        <f t="shared" si="961"/>
        <v>0</v>
      </c>
      <c r="IN70" s="242"/>
      <c r="IO70" s="241">
        <f t="shared" ref="IO70:IP70" si="1382">IO171+IO272+IO373+IO474</f>
        <v>0</v>
      </c>
      <c r="IP70" s="241">
        <f t="shared" si="1382"/>
        <v>0</v>
      </c>
      <c r="IQ70" s="241">
        <f t="shared" si="963"/>
        <v>0</v>
      </c>
      <c r="IR70" s="242">
        <v>0.36319999999999997</v>
      </c>
      <c r="IS70" s="243">
        <f t="shared" si="964"/>
        <v>0</v>
      </c>
      <c r="IT70" s="244">
        <f t="shared" si="965"/>
        <v>0</v>
      </c>
      <c r="IU70" s="236"/>
      <c r="IV70" s="238">
        <v>24.0</v>
      </c>
      <c r="IW70" s="239" t="s">
        <v>173</v>
      </c>
      <c r="IX70" s="240" t="s">
        <v>132</v>
      </c>
      <c r="IY70" s="240" t="s">
        <v>150</v>
      </c>
      <c r="IZ70" s="241">
        <f t="shared" si="966"/>
        <v>0</v>
      </c>
      <c r="JA70" s="241" t="str">
        <f t="shared" si="967"/>
        <v>#DIV/0!</v>
      </c>
      <c r="JB70" s="241">
        <f t="shared" si="968"/>
        <v>0</v>
      </c>
      <c r="JC70" s="242"/>
      <c r="JD70" s="241">
        <f t="shared" si="969"/>
        <v>0</v>
      </c>
      <c r="JE70" s="242"/>
      <c r="JF70" s="241">
        <f t="shared" ref="JF70:JG70" si="1383">JF171+JF272+JF373+JF474</f>
        <v>0</v>
      </c>
      <c r="JG70" s="241">
        <f t="shared" si="1383"/>
        <v>0</v>
      </c>
      <c r="JH70" s="241">
        <f t="shared" si="971"/>
        <v>0</v>
      </c>
      <c r="JI70" s="242">
        <v>0.36319999999999997</v>
      </c>
      <c r="JJ70" s="243">
        <f t="shared" si="972"/>
        <v>0</v>
      </c>
      <c r="JK70" s="244">
        <f t="shared" si="973"/>
        <v>0</v>
      </c>
      <c r="JL70" s="236"/>
      <c r="JM70" s="238">
        <v>24.0</v>
      </c>
      <c r="JN70" s="239" t="s">
        <v>173</v>
      </c>
      <c r="JO70" s="240" t="s">
        <v>132</v>
      </c>
      <c r="JP70" s="240" t="s">
        <v>150</v>
      </c>
      <c r="JQ70" s="241">
        <f t="shared" si="974"/>
        <v>0</v>
      </c>
      <c r="JR70" s="241" t="str">
        <f t="shared" si="975"/>
        <v>#DIV/0!</v>
      </c>
      <c r="JS70" s="241">
        <f t="shared" si="976"/>
        <v>0</v>
      </c>
      <c r="JT70" s="242"/>
      <c r="JU70" s="241">
        <f t="shared" si="977"/>
        <v>0</v>
      </c>
      <c r="JV70" s="242"/>
      <c r="JW70" s="241">
        <f t="shared" ref="JW70:JX70" si="1384">JW171+JW272+JW373+JW474</f>
        <v>0</v>
      </c>
      <c r="JX70" s="241">
        <f t="shared" si="1384"/>
        <v>0</v>
      </c>
      <c r="JY70" s="241">
        <f t="shared" si="979"/>
        <v>0</v>
      </c>
      <c r="JZ70" s="242">
        <v>0.36319999999999997</v>
      </c>
      <c r="KA70" s="243">
        <f t="shared" si="980"/>
        <v>0</v>
      </c>
      <c r="KB70" s="244">
        <f t="shared" si="981"/>
        <v>0</v>
      </c>
      <c r="KC70" s="236"/>
      <c r="KD70" s="238">
        <v>24.0</v>
      </c>
      <c r="KE70" s="239" t="s">
        <v>173</v>
      </c>
      <c r="KF70" s="240" t="s">
        <v>132</v>
      </c>
      <c r="KG70" s="240" t="s">
        <v>150</v>
      </c>
      <c r="KH70" s="241">
        <f t="shared" si="982"/>
        <v>0</v>
      </c>
      <c r="KI70" s="241" t="str">
        <f t="shared" si="983"/>
        <v>#DIV/0!</v>
      </c>
      <c r="KJ70" s="241">
        <f t="shared" si="984"/>
        <v>0</v>
      </c>
      <c r="KK70" s="242"/>
      <c r="KL70" s="241">
        <f t="shared" si="985"/>
        <v>0</v>
      </c>
      <c r="KM70" s="242"/>
      <c r="KN70" s="241">
        <f t="shared" ref="KN70:KO70" si="1385">KN171+KN272+KN373+KN474</f>
        <v>0</v>
      </c>
      <c r="KO70" s="241">
        <f t="shared" si="1385"/>
        <v>0</v>
      </c>
      <c r="KP70" s="241">
        <f t="shared" si="987"/>
        <v>0</v>
      </c>
      <c r="KQ70" s="242">
        <v>0.36319999999999997</v>
      </c>
      <c r="KR70" s="243">
        <f t="shared" si="988"/>
        <v>0</v>
      </c>
      <c r="KS70" s="244">
        <f t="shared" si="989"/>
        <v>0</v>
      </c>
      <c r="KT70" s="236"/>
      <c r="KU70" s="237"/>
    </row>
    <row r="71" ht="15.75" customHeight="1">
      <c r="A71" s="238">
        <v>25.0</v>
      </c>
      <c r="B71" s="239" t="s">
        <v>174</v>
      </c>
      <c r="C71" s="240" t="s">
        <v>132</v>
      </c>
      <c r="D71" s="240" t="s">
        <v>132</v>
      </c>
      <c r="E71" s="241">
        <f t="shared" si="846"/>
        <v>0</v>
      </c>
      <c r="F71" s="241" t="str">
        <f t="shared" si="847"/>
        <v>#DIV/0!</v>
      </c>
      <c r="G71" s="241">
        <f t="shared" si="848"/>
        <v>0</v>
      </c>
      <c r="H71" s="242"/>
      <c r="I71" s="241">
        <f t="shared" si="849"/>
        <v>0</v>
      </c>
      <c r="J71" s="242"/>
      <c r="K71" s="241">
        <f t="shared" ref="K71:L71" si="1386">K172+K273+K374+K475</f>
        <v>0</v>
      </c>
      <c r="L71" s="241">
        <f t="shared" si="1386"/>
        <v>0</v>
      </c>
      <c r="M71" s="241">
        <f t="shared" si="851"/>
        <v>0</v>
      </c>
      <c r="N71" s="242">
        <v>0.36319999999999997</v>
      </c>
      <c r="O71" s="243">
        <f t="shared" si="852"/>
        <v>0</v>
      </c>
      <c r="P71" s="244">
        <f t="shared" si="853"/>
        <v>0</v>
      </c>
      <c r="Q71" s="236"/>
      <c r="R71" s="238">
        <v>25.0</v>
      </c>
      <c r="S71" s="239" t="s">
        <v>174</v>
      </c>
      <c r="T71" s="240" t="s">
        <v>132</v>
      </c>
      <c r="U71" s="240" t="s">
        <v>132</v>
      </c>
      <c r="V71" s="241">
        <f t="shared" si="854"/>
        <v>0</v>
      </c>
      <c r="W71" s="241" t="str">
        <f t="shared" si="855"/>
        <v>#DIV/0!</v>
      </c>
      <c r="X71" s="241">
        <f t="shared" si="856"/>
        <v>0</v>
      </c>
      <c r="Y71" s="242"/>
      <c r="Z71" s="241">
        <f t="shared" si="857"/>
        <v>0</v>
      </c>
      <c r="AA71" s="242"/>
      <c r="AB71" s="241">
        <f t="shared" ref="AB71:AC71" si="1387">AB172+AB273+AB374+AB475</f>
        <v>0</v>
      </c>
      <c r="AC71" s="241">
        <f t="shared" si="1387"/>
        <v>0</v>
      </c>
      <c r="AD71" s="241">
        <f t="shared" si="859"/>
        <v>0</v>
      </c>
      <c r="AE71" s="242">
        <v>0.36319999999999997</v>
      </c>
      <c r="AF71" s="243">
        <f t="shared" si="860"/>
        <v>0</v>
      </c>
      <c r="AG71" s="244">
        <f t="shared" si="861"/>
        <v>0</v>
      </c>
      <c r="AH71" s="236"/>
      <c r="AI71" s="238">
        <v>25.0</v>
      </c>
      <c r="AJ71" s="239" t="s">
        <v>174</v>
      </c>
      <c r="AK71" s="240" t="s">
        <v>132</v>
      </c>
      <c r="AL71" s="240" t="s">
        <v>132</v>
      </c>
      <c r="AM71" s="241">
        <f t="shared" si="862"/>
        <v>0</v>
      </c>
      <c r="AN71" s="241" t="str">
        <f t="shared" si="863"/>
        <v>#DIV/0!</v>
      </c>
      <c r="AO71" s="241">
        <f t="shared" si="864"/>
        <v>0</v>
      </c>
      <c r="AP71" s="242"/>
      <c r="AQ71" s="241">
        <f t="shared" si="865"/>
        <v>0</v>
      </c>
      <c r="AR71" s="242"/>
      <c r="AS71" s="241">
        <f t="shared" ref="AS71:AT71" si="1388">AS172+AS273+AS374+AS475</f>
        <v>0</v>
      </c>
      <c r="AT71" s="241">
        <f t="shared" si="1388"/>
        <v>0</v>
      </c>
      <c r="AU71" s="241">
        <f t="shared" si="867"/>
        <v>0</v>
      </c>
      <c r="AV71" s="242">
        <v>0.36319999999999997</v>
      </c>
      <c r="AW71" s="243">
        <f t="shared" si="868"/>
        <v>0</v>
      </c>
      <c r="AX71" s="244">
        <f t="shared" si="869"/>
        <v>0</v>
      </c>
      <c r="AY71" s="236"/>
      <c r="AZ71" s="238">
        <v>25.0</v>
      </c>
      <c r="BA71" s="239" t="s">
        <v>174</v>
      </c>
      <c r="BB71" s="240" t="s">
        <v>132</v>
      </c>
      <c r="BC71" s="240" t="s">
        <v>132</v>
      </c>
      <c r="BD71" s="241">
        <f t="shared" si="870"/>
        <v>0</v>
      </c>
      <c r="BE71" s="241" t="str">
        <f t="shared" si="871"/>
        <v>#DIV/0!</v>
      </c>
      <c r="BF71" s="241">
        <f t="shared" si="872"/>
        <v>0</v>
      </c>
      <c r="BG71" s="242"/>
      <c r="BH71" s="241">
        <f t="shared" si="873"/>
        <v>0</v>
      </c>
      <c r="BI71" s="242"/>
      <c r="BJ71" s="241">
        <f t="shared" ref="BJ71:BK71" si="1389">BJ172+BJ273+BJ374+BJ475</f>
        <v>0</v>
      </c>
      <c r="BK71" s="241">
        <f t="shared" si="1389"/>
        <v>0</v>
      </c>
      <c r="BL71" s="241">
        <f t="shared" si="875"/>
        <v>0</v>
      </c>
      <c r="BM71" s="242">
        <v>0.36319999999999997</v>
      </c>
      <c r="BN71" s="243">
        <f t="shared" si="876"/>
        <v>0</v>
      </c>
      <c r="BO71" s="244">
        <f t="shared" si="877"/>
        <v>0</v>
      </c>
      <c r="BP71" s="236"/>
      <c r="BQ71" s="238">
        <v>25.0</v>
      </c>
      <c r="BR71" s="239" t="s">
        <v>174</v>
      </c>
      <c r="BS71" s="240" t="s">
        <v>132</v>
      </c>
      <c r="BT71" s="240" t="s">
        <v>132</v>
      </c>
      <c r="BU71" s="241">
        <f t="shared" si="878"/>
        <v>0</v>
      </c>
      <c r="BV71" s="241" t="str">
        <f t="shared" si="879"/>
        <v>#DIV/0!</v>
      </c>
      <c r="BW71" s="241">
        <f t="shared" si="880"/>
        <v>0</v>
      </c>
      <c r="BX71" s="242"/>
      <c r="BY71" s="241">
        <f t="shared" si="881"/>
        <v>0</v>
      </c>
      <c r="BZ71" s="242"/>
      <c r="CA71" s="241">
        <f t="shared" ref="CA71:CB71" si="1390">CA172+CA273+CA374+CA475</f>
        <v>0</v>
      </c>
      <c r="CB71" s="241">
        <f t="shared" si="1390"/>
        <v>0</v>
      </c>
      <c r="CC71" s="241">
        <f t="shared" si="883"/>
        <v>0</v>
      </c>
      <c r="CD71" s="242">
        <v>0.36319999999999997</v>
      </c>
      <c r="CE71" s="243">
        <f t="shared" si="884"/>
        <v>0</v>
      </c>
      <c r="CF71" s="244">
        <f t="shared" si="885"/>
        <v>0</v>
      </c>
      <c r="CG71" s="236"/>
      <c r="CH71" s="238">
        <v>25.0</v>
      </c>
      <c r="CI71" s="239" t="s">
        <v>174</v>
      </c>
      <c r="CJ71" s="240" t="s">
        <v>132</v>
      </c>
      <c r="CK71" s="240" t="s">
        <v>132</v>
      </c>
      <c r="CL71" s="241">
        <f t="shared" si="886"/>
        <v>0</v>
      </c>
      <c r="CM71" s="241" t="str">
        <f t="shared" si="887"/>
        <v>#DIV/0!</v>
      </c>
      <c r="CN71" s="241">
        <f t="shared" si="888"/>
        <v>0</v>
      </c>
      <c r="CO71" s="242"/>
      <c r="CP71" s="241">
        <f t="shared" si="889"/>
        <v>0</v>
      </c>
      <c r="CQ71" s="242"/>
      <c r="CR71" s="241">
        <f t="shared" ref="CR71:CS71" si="1391">CR172+CR273+CR374+CR475</f>
        <v>0</v>
      </c>
      <c r="CS71" s="241">
        <f t="shared" si="1391"/>
        <v>0</v>
      </c>
      <c r="CT71" s="241">
        <f t="shared" si="891"/>
        <v>0</v>
      </c>
      <c r="CU71" s="242">
        <v>0.36319999999999997</v>
      </c>
      <c r="CV71" s="243">
        <f t="shared" si="892"/>
        <v>0</v>
      </c>
      <c r="CW71" s="244">
        <f t="shared" si="893"/>
        <v>0</v>
      </c>
      <c r="CX71" s="236"/>
      <c r="CY71" s="238">
        <v>25.0</v>
      </c>
      <c r="CZ71" s="239" t="s">
        <v>174</v>
      </c>
      <c r="DA71" s="240" t="s">
        <v>132</v>
      </c>
      <c r="DB71" s="240" t="s">
        <v>132</v>
      </c>
      <c r="DC71" s="241">
        <f t="shared" si="894"/>
        <v>0</v>
      </c>
      <c r="DD71" s="241" t="str">
        <f t="shared" si="895"/>
        <v>#DIV/0!</v>
      </c>
      <c r="DE71" s="241">
        <f t="shared" si="896"/>
        <v>0</v>
      </c>
      <c r="DF71" s="242"/>
      <c r="DG71" s="241">
        <f t="shared" si="897"/>
        <v>0</v>
      </c>
      <c r="DH71" s="242"/>
      <c r="DI71" s="241">
        <f t="shared" ref="DI71:DJ71" si="1392">DI172+DI273+DI374+DI475</f>
        <v>0</v>
      </c>
      <c r="DJ71" s="241">
        <f t="shared" si="1392"/>
        <v>0</v>
      </c>
      <c r="DK71" s="241">
        <f t="shared" si="899"/>
        <v>0</v>
      </c>
      <c r="DL71" s="242">
        <v>0.36319999999999997</v>
      </c>
      <c r="DM71" s="243">
        <f t="shared" si="900"/>
        <v>0</v>
      </c>
      <c r="DN71" s="244">
        <f t="shared" si="901"/>
        <v>0</v>
      </c>
      <c r="DO71" s="236"/>
      <c r="DP71" s="238">
        <v>25.0</v>
      </c>
      <c r="DQ71" s="239" t="s">
        <v>174</v>
      </c>
      <c r="DR71" s="240" t="s">
        <v>132</v>
      </c>
      <c r="DS71" s="240" t="s">
        <v>132</v>
      </c>
      <c r="DT71" s="241">
        <f t="shared" si="902"/>
        <v>0</v>
      </c>
      <c r="DU71" s="241" t="str">
        <f t="shared" si="903"/>
        <v>#DIV/0!</v>
      </c>
      <c r="DV71" s="241">
        <f t="shared" si="904"/>
        <v>0</v>
      </c>
      <c r="DW71" s="242"/>
      <c r="DX71" s="241">
        <f t="shared" si="905"/>
        <v>0</v>
      </c>
      <c r="DY71" s="242"/>
      <c r="DZ71" s="241">
        <f t="shared" ref="DZ71:EA71" si="1393">DZ172+DZ273+DZ374+DZ475</f>
        <v>0</v>
      </c>
      <c r="EA71" s="241">
        <f t="shared" si="1393"/>
        <v>0</v>
      </c>
      <c r="EB71" s="241">
        <f t="shared" si="907"/>
        <v>0</v>
      </c>
      <c r="EC71" s="242">
        <v>0.36319999999999997</v>
      </c>
      <c r="ED71" s="243">
        <f t="shared" si="908"/>
        <v>0</v>
      </c>
      <c r="EE71" s="244">
        <f t="shared" si="909"/>
        <v>0</v>
      </c>
      <c r="EF71" s="236"/>
      <c r="EG71" s="238">
        <v>25.0</v>
      </c>
      <c r="EH71" s="239" t="s">
        <v>174</v>
      </c>
      <c r="EI71" s="240" t="s">
        <v>132</v>
      </c>
      <c r="EJ71" s="240" t="s">
        <v>132</v>
      </c>
      <c r="EK71" s="241">
        <f t="shared" si="910"/>
        <v>0</v>
      </c>
      <c r="EL71" s="241" t="str">
        <f t="shared" si="911"/>
        <v>#DIV/0!</v>
      </c>
      <c r="EM71" s="241">
        <f t="shared" si="912"/>
        <v>0</v>
      </c>
      <c r="EN71" s="242"/>
      <c r="EO71" s="241">
        <f t="shared" si="913"/>
        <v>0</v>
      </c>
      <c r="EP71" s="242"/>
      <c r="EQ71" s="241">
        <f t="shared" ref="EQ71:ER71" si="1394">EQ172+EQ273+EQ374+EQ475</f>
        <v>0</v>
      </c>
      <c r="ER71" s="241">
        <f t="shared" si="1394"/>
        <v>0</v>
      </c>
      <c r="ES71" s="241">
        <f t="shared" si="915"/>
        <v>0</v>
      </c>
      <c r="ET71" s="242">
        <v>0.36319999999999997</v>
      </c>
      <c r="EU71" s="243">
        <f t="shared" si="916"/>
        <v>0</v>
      </c>
      <c r="EV71" s="244">
        <f t="shared" si="917"/>
        <v>0</v>
      </c>
      <c r="EW71" s="236"/>
      <c r="EX71" s="238">
        <v>25.0</v>
      </c>
      <c r="EY71" s="239" t="s">
        <v>174</v>
      </c>
      <c r="EZ71" s="240" t="s">
        <v>132</v>
      </c>
      <c r="FA71" s="240" t="s">
        <v>132</v>
      </c>
      <c r="FB71" s="241">
        <f t="shared" si="918"/>
        <v>0</v>
      </c>
      <c r="FC71" s="241" t="str">
        <f t="shared" si="919"/>
        <v>#DIV/0!</v>
      </c>
      <c r="FD71" s="241">
        <f t="shared" si="920"/>
        <v>0</v>
      </c>
      <c r="FE71" s="242"/>
      <c r="FF71" s="241">
        <f t="shared" si="921"/>
        <v>0</v>
      </c>
      <c r="FG71" s="242"/>
      <c r="FH71" s="241">
        <f t="shared" ref="FH71:FI71" si="1395">FH172+FH273+FH374+FH475</f>
        <v>0</v>
      </c>
      <c r="FI71" s="241">
        <f t="shared" si="1395"/>
        <v>0</v>
      </c>
      <c r="FJ71" s="241">
        <f t="shared" si="923"/>
        <v>0</v>
      </c>
      <c r="FK71" s="242">
        <v>0.36319999999999997</v>
      </c>
      <c r="FL71" s="243">
        <f t="shared" si="924"/>
        <v>0</v>
      </c>
      <c r="FM71" s="244">
        <f t="shared" si="925"/>
        <v>0</v>
      </c>
      <c r="FN71" s="236"/>
      <c r="FO71" s="238">
        <v>25.0</v>
      </c>
      <c r="FP71" s="239" t="s">
        <v>174</v>
      </c>
      <c r="FQ71" s="240" t="s">
        <v>132</v>
      </c>
      <c r="FR71" s="240" t="s">
        <v>132</v>
      </c>
      <c r="FS71" s="241">
        <f t="shared" si="926"/>
        <v>0</v>
      </c>
      <c r="FT71" s="241" t="str">
        <f t="shared" si="927"/>
        <v>#DIV/0!</v>
      </c>
      <c r="FU71" s="241">
        <f t="shared" si="928"/>
        <v>0</v>
      </c>
      <c r="FV71" s="242"/>
      <c r="FW71" s="241">
        <f t="shared" si="929"/>
        <v>0</v>
      </c>
      <c r="FX71" s="242"/>
      <c r="FY71" s="241">
        <f t="shared" ref="FY71:FZ71" si="1396">FY172+FY273+FY374+FY475</f>
        <v>0</v>
      </c>
      <c r="FZ71" s="241">
        <f t="shared" si="1396"/>
        <v>0</v>
      </c>
      <c r="GA71" s="241">
        <f t="shared" si="931"/>
        <v>0</v>
      </c>
      <c r="GB71" s="242">
        <v>0.36319999999999997</v>
      </c>
      <c r="GC71" s="243">
        <f t="shared" si="932"/>
        <v>0</v>
      </c>
      <c r="GD71" s="244">
        <f t="shared" si="933"/>
        <v>0</v>
      </c>
      <c r="GE71" s="236"/>
      <c r="GF71" s="238">
        <v>25.0</v>
      </c>
      <c r="GG71" s="239" t="s">
        <v>174</v>
      </c>
      <c r="GH71" s="240" t="s">
        <v>132</v>
      </c>
      <c r="GI71" s="240" t="s">
        <v>132</v>
      </c>
      <c r="GJ71" s="241">
        <f t="shared" si="934"/>
        <v>0</v>
      </c>
      <c r="GK71" s="241" t="str">
        <f t="shared" si="935"/>
        <v>#DIV/0!</v>
      </c>
      <c r="GL71" s="241">
        <f t="shared" si="936"/>
        <v>0</v>
      </c>
      <c r="GM71" s="242"/>
      <c r="GN71" s="241">
        <f t="shared" si="937"/>
        <v>0</v>
      </c>
      <c r="GO71" s="242"/>
      <c r="GP71" s="241">
        <f t="shared" ref="GP71:GQ71" si="1397">GP172+GP273+GP374+GP475</f>
        <v>0</v>
      </c>
      <c r="GQ71" s="241">
        <f t="shared" si="1397"/>
        <v>0</v>
      </c>
      <c r="GR71" s="241">
        <f t="shared" si="939"/>
        <v>0</v>
      </c>
      <c r="GS71" s="242">
        <v>0.36319999999999997</v>
      </c>
      <c r="GT71" s="243">
        <f t="shared" si="940"/>
        <v>0</v>
      </c>
      <c r="GU71" s="244">
        <f t="shared" si="941"/>
        <v>0</v>
      </c>
      <c r="GV71" s="236"/>
      <c r="GW71" s="238">
        <v>25.0</v>
      </c>
      <c r="GX71" s="239" t="s">
        <v>174</v>
      </c>
      <c r="GY71" s="240" t="s">
        <v>132</v>
      </c>
      <c r="GZ71" s="240" t="s">
        <v>132</v>
      </c>
      <c r="HA71" s="241">
        <f t="shared" si="942"/>
        <v>0</v>
      </c>
      <c r="HB71" s="241" t="str">
        <f t="shared" si="943"/>
        <v>#DIV/0!</v>
      </c>
      <c r="HC71" s="241">
        <f t="shared" si="944"/>
        <v>0</v>
      </c>
      <c r="HD71" s="242"/>
      <c r="HE71" s="241">
        <f t="shared" si="945"/>
        <v>0</v>
      </c>
      <c r="HF71" s="242"/>
      <c r="HG71" s="241">
        <f t="shared" ref="HG71:HH71" si="1398">HG172+HG273+HG374+HG475</f>
        <v>0</v>
      </c>
      <c r="HH71" s="241">
        <f t="shared" si="1398"/>
        <v>0</v>
      </c>
      <c r="HI71" s="241">
        <f t="shared" si="947"/>
        <v>0</v>
      </c>
      <c r="HJ71" s="242">
        <v>0.36319999999999997</v>
      </c>
      <c r="HK71" s="243">
        <f t="shared" si="948"/>
        <v>0</v>
      </c>
      <c r="HL71" s="244">
        <f t="shared" si="949"/>
        <v>0</v>
      </c>
      <c r="HM71" s="236"/>
      <c r="HN71" s="238">
        <v>25.0</v>
      </c>
      <c r="HO71" s="239" t="s">
        <v>174</v>
      </c>
      <c r="HP71" s="240" t="s">
        <v>132</v>
      </c>
      <c r="HQ71" s="240" t="s">
        <v>132</v>
      </c>
      <c r="HR71" s="241">
        <f t="shared" si="950"/>
        <v>0</v>
      </c>
      <c r="HS71" s="241" t="str">
        <f t="shared" si="951"/>
        <v>#DIV/0!</v>
      </c>
      <c r="HT71" s="241">
        <f t="shared" si="952"/>
        <v>0</v>
      </c>
      <c r="HU71" s="242"/>
      <c r="HV71" s="241">
        <f t="shared" si="953"/>
        <v>0</v>
      </c>
      <c r="HW71" s="242"/>
      <c r="HX71" s="241">
        <f t="shared" ref="HX71:HY71" si="1399">HX172+HX273+HX374+HX475</f>
        <v>0</v>
      </c>
      <c r="HY71" s="241">
        <f t="shared" si="1399"/>
        <v>0</v>
      </c>
      <c r="HZ71" s="241">
        <f t="shared" si="955"/>
        <v>0</v>
      </c>
      <c r="IA71" s="242">
        <v>0.36319999999999997</v>
      </c>
      <c r="IB71" s="243">
        <f t="shared" si="956"/>
        <v>0</v>
      </c>
      <c r="IC71" s="244">
        <f t="shared" si="957"/>
        <v>0</v>
      </c>
      <c r="ID71" s="236"/>
      <c r="IE71" s="238">
        <v>25.0</v>
      </c>
      <c r="IF71" s="239" t="s">
        <v>174</v>
      </c>
      <c r="IG71" s="240" t="s">
        <v>132</v>
      </c>
      <c r="IH71" s="240" t="s">
        <v>132</v>
      </c>
      <c r="II71" s="241">
        <f t="shared" si="958"/>
        <v>0</v>
      </c>
      <c r="IJ71" s="241" t="str">
        <f t="shared" si="959"/>
        <v>#DIV/0!</v>
      </c>
      <c r="IK71" s="241">
        <f t="shared" si="960"/>
        <v>0</v>
      </c>
      <c r="IL71" s="242"/>
      <c r="IM71" s="241">
        <f t="shared" si="961"/>
        <v>0</v>
      </c>
      <c r="IN71" s="242"/>
      <c r="IO71" s="241">
        <f t="shared" ref="IO71:IP71" si="1400">IO172+IO273+IO374+IO475</f>
        <v>0</v>
      </c>
      <c r="IP71" s="241">
        <f t="shared" si="1400"/>
        <v>0</v>
      </c>
      <c r="IQ71" s="241">
        <f t="shared" si="963"/>
        <v>0</v>
      </c>
      <c r="IR71" s="242">
        <v>0.36319999999999997</v>
      </c>
      <c r="IS71" s="243">
        <f t="shared" si="964"/>
        <v>0</v>
      </c>
      <c r="IT71" s="244">
        <f t="shared" si="965"/>
        <v>0</v>
      </c>
      <c r="IU71" s="236"/>
      <c r="IV71" s="238">
        <v>25.0</v>
      </c>
      <c r="IW71" s="239" t="s">
        <v>174</v>
      </c>
      <c r="IX71" s="240" t="s">
        <v>132</v>
      </c>
      <c r="IY71" s="240" t="s">
        <v>132</v>
      </c>
      <c r="IZ71" s="241">
        <f t="shared" si="966"/>
        <v>0</v>
      </c>
      <c r="JA71" s="241" t="str">
        <f t="shared" si="967"/>
        <v>#DIV/0!</v>
      </c>
      <c r="JB71" s="241">
        <f t="shared" si="968"/>
        <v>0</v>
      </c>
      <c r="JC71" s="242"/>
      <c r="JD71" s="241">
        <f t="shared" si="969"/>
        <v>0</v>
      </c>
      <c r="JE71" s="242"/>
      <c r="JF71" s="241">
        <f t="shared" ref="JF71:JG71" si="1401">JF172+JF273+JF374+JF475</f>
        <v>0</v>
      </c>
      <c r="JG71" s="241">
        <f t="shared" si="1401"/>
        <v>0</v>
      </c>
      <c r="JH71" s="241">
        <f t="shared" si="971"/>
        <v>0</v>
      </c>
      <c r="JI71" s="242">
        <v>0.36319999999999997</v>
      </c>
      <c r="JJ71" s="243">
        <f t="shared" si="972"/>
        <v>0</v>
      </c>
      <c r="JK71" s="244">
        <f t="shared" si="973"/>
        <v>0</v>
      </c>
      <c r="JL71" s="236"/>
      <c r="JM71" s="238">
        <v>25.0</v>
      </c>
      <c r="JN71" s="239" t="s">
        <v>174</v>
      </c>
      <c r="JO71" s="240" t="s">
        <v>132</v>
      </c>
      <c r="JP71" s="240" t="s">
        <v>132</v>
      </c>
      <c r="JQ71" s="241">
        <f t="shared" si="974"/>
        <v>0</v>
      </c>
      <c r="JR71" s="241" t="str">
        <f t="shared" si="975"/>
        <v>#DIV/0!</v>
      </c>
      <c r="JS71" s="241">
        <f t="shared" si="976"/>
        <v>0</v>
      </c>
      <c r="JT71" s="242"/>
      <c r="JU71" s="241">
        <f t="shared" si="977"/>
        <v>0</v>
      </c>
      <c r="JV71" s="242"/>
      <c r="JW71" s="241">
        <f t="shared" ref="JW71:JX71" si="1402">JW172+JW273+JW374+JW475</f>
        <v>0</v>
      </c>
      <c r="JX71" s="241">
        <f t="shared" si="1402"/>
        <v>0</v>
      </c>
      <c r="JY71" s="241">
        <f t="shared" si="979"/>
        <v>0</v>
      </c>
      <c r="JZ71" s="242">
        <v>0.36319999999999997</v>
      </c>
      <c r="KA71" s="243">
        <f t="shared" si="980"/>
        <v>0</v>
      </c>
      <c r="KB71" s="244">
        <f t="shared" si="981"/>
        <v>0</v>
      </c>
      <c r="KC71" s="236"/>
      <c r="KD71" s="238">
        <v>25.0</v>
      </c>
      <c r="KE71" s="239" t="s">
        <v>174</v>
      </c>
      <c r="KF71" s="240" t="s">
        <v>132</v>
      </c>
      <c r="KG71" s="240" t="s">
        <v>132</v>
      </c>
      <c r="KH71" s="241">
        <f t="shared" si="982"/>
        <v>0</v>
      </c>
      <c r="KI71" s="241" t="str">
        <f t="shared" si="983"/>
        <v>#DIV/0!</v>
      </c>
      <c r="KJ71" s="241">
        <f t="shared" si="984"/>
        <v>0</v>
      </c>
      <c r="KK71" s="242"/>
      <c r="KL71" s="241">
        <f t="shared" si="985"/>
        <v>0</v>
      </c>
      <c r="KM71" s="242"/>
      <c r="KN71" s="241">
        <f t="shared" ref="KN71:KO71" si="1403">KN172+KN273+KN374+KN475</f>
        <v>0</v>
      </c>
      <c r="KO71" s="241">
        <f t="shared" si="1403"/>
        <v>0</v>
      </c>
      <c r="KP71" s="241">
        <f t="shared" si="987"/>
        <v>0</v>
      </c>
      <c r="KQ71" s="242">
        <v>0.36319999999999997</v>
      </c>
      <c r="KR71" s="243">
        <f t="shared" si="988"/>
        <v>0</v>
      </c>
      <c r="KS71" s="244">
        <f t="shared" si="989"/>
        <v>0</v>
      </c>
      <c r="KT71" s="236"/>
      <c r="KU71" s="237"/>
    </row>
    <row r="72" ht="15.75" customHeight="1">
      <c r="A72" s="238">
        <v>26.0</v>
      </c>
      <c r="B72" s="239" t="s">
        <v>175</v>
      </c>
      <c r="C72" s="240" t="s">
        <v>132</v>
      </c>
      <c r="D72" s="240" t="s">
        <v>132</v>
      </c>
      <c r="E72" s="241">
        <f t="shared" si="846"/>
        <v>0</v>
      </c>
      <c r="F72" s="241" t="str">
        <f t="shared" si="847"/>
        <v>#DIV/0!</v>
      </c>
      <c r="G72" s="241">
        <f t="shared" si="848"/>
        <v>0</v>
      </c>
      <c r="H72" s="242"/>
      <c r="I72" s="241">
        <f t="shared" si="849"/>
        <v>0</v>
      </c>
      <c r="J72" s="242"/>
      <c r="K72" s="241">
        <f t="shared" ref="K72:L72" si="1404">K173+K274+K375+K476</f>
        <v>0</v>
      </c>
      <c r="L72" s="241">
        <f t="shared" si="1404"/>
        <v>0</v>
      </c>
      <c r="M72" s="241">
        <f t="shared" si="851"/>
        <v>0</v>
      </c>
      <c r="N72" s="242">
        <v>0.36319999999999997</v>
      </c>
      <c r="O72" s="243">
        <f t="shared" si="852"/>
        <v>0</v>
      </c>
      <c r="P72" s="244">
        <f t="shared" si="853"/>
        <v>0</v>
      </c>
      <c r="Q72" s="236"/>
      <c r="R72" s="238">
        <v>26.0</v>
      </c>
      <c r="S72" s="239" t="s">
        <v>175</v>
      </c>
      <c r="T72" s="240" t="s">
        <v>132</v>
      </c>
      <c r="U72" s="240" t="s">
        <v>132</v>
      </c>
      <c r="V72" s="241">
        <f t="shared" si="854"/>
        <v>0</v>
      </c>
      <c r="W72" s="241" t="str">
        <f t="shared" si="855"/>
        <v>#DIV/0!</v>
      </c>
      <c r="X72" s="241">
        <f t="shared" si="856"/>
        <v>0</v>
      </c>
      <c r="Y72" s="242"/>
      <c r="Z72" s="241">
        <f t="shared" si="857"/>
        <v>0</v>
      </c>
      <c r="AA72" s="242"/>
      <c r="AB72" s="241">
        <f t="shared" ref="AB72:AC72" si="1405">AB173+AB274+AB375+AB476</f>
        <v>0</v>
      </c>
      <c r="AC72" s="241">
        <f t="shared" si="1405"/>
        <v>0</v>
      </c>
      <c r="AD72" s="241">
        <f t="shared" si="859"/>
        <v>0</v>
      </c>
      <c r="AE72" s="242">
        <v>0.36319999999999997</v>
      </c>
      <c r="AF72" s="243">
        <f t="shared" si="860"/>
        <v>0</v>
      </c>
      <c r="AG72" s="244">
        <f t="shared" si="861"/>
        <v>0</v>
      </c>
      <c r="AH72" s="236"/>
      <c r="AI72" s="238">
        <v>26.0</v>
      </c>
      <c r="AJ72" s="239" t="s">
        <v>175</v>
      </c>
      <c r="AK72" s="240" t="s">
        <v>132</v>
      </c>
      <c r="AL72" s="240" t="s">
        <v>132</v>
      </c>
      <c r="AM72" s="241">
        <f t="shared" si="862"/>
        <v>0</v>
      </c>
      <c r="AN72" s="241" t="str">
        <f t="shared" si="863"/>
        <v>#DIV/0!</v>
      </c>
      <c r="AO72" s="241">
        <f t="shared" si="864"/>
        <v>0</v>
      </c>
      <c r="AP72" s="242"/>
      <c r="AQ72" s="241">
        <f t="shared" si="865"/>
        <v>0</v>
      </c>
      <c r="AR72" s="242"/>
      <c r="AS72" s="241">
        <f t="shared" ref="AS72:AT72" si="1406">AS173+AS274+AS375+AS476</f>
        <v>0</v>
      </c>
      <c r="AT72" s="241">
        <f t="shared" si="1406"/>
        <v>0</v>
      </c>
      <c r="AU72" s="241">
        <f t="shared" si="867"/>
        <v>0</v>
      </c>
      <c r="AV72" s="242">
        <v>0.36319999999999997</v>
      </c>
      <c r="AW72" s="243">
        <f t="shared" si="868"/>
        <v>0</v>
      </c>
      <c r="AX72" s="244">
        <f t="shared" si="869"/>
        <v>0</v>
      </c>
      <c r="AY72" s="236"/>
      <c r="AZ72" s="238">
        <v>26.0</v>
      </c>
      <c r="BA72" s="239" t="s">
        <v>175</v>
      </c>
      <c r="BB72" s="240" t="s">
        <v>132</v>
      </c>
      <c r="BC72" s="240" t="s">
        <v>132</v>
      </c>
      <c r="BD72" s="241">
        <f t="shared" si="870"/>
        <v>0</v>
      </c>
      <c r="BE72" s="241" t="str">
        <f t="shared" si="871"/>
        <v>#DIV/0!</v>
      </c>
      <c r="BF72" s="241">
        <f t="shared" si="872"/>
        <v>0</v>
      </c>
      <c r="BG72" s="242"/>
      <c r="BH72" s="241">
        <f t="shared" si="873"/>
        <v>0</v>
      </c>
      <c r="BI72" s="242"/>
      <c r="BJ72" s="241">
        <f t="shared" ref="BJ72:BK72" si="1407">BJ173+BJ274+BJ375+BJ476</f>
        <v>0</v>
      </c>
      <c r="BK72" s="241">
        <f t="shared" si="1407"/>
        <v>0</v>
      </c>
      <c r="BL72" s="241">
        <f t="shared" si="875"/>
        <v>0</v>
      </c>
      <c r="BM72" s="242">
        <v>0.36319999999999997</v>
      </c>
      <c r="BN72" s="243">
        <f t="shared" si="876"/>
        <v>0</v>
      </c>
      <c r="BO72" s="244">
        <f t="shared" si="877"/>
        <v>0</v>
      </c>
      <c r="BP72" s="236"/>
      <c r="BQ72" s="238">
        <v>26.0</v>
      </c>
      <c r="BR72" s="239" t="s">
        <v>175</v>
      </c>
      <c r="BS72" s="240" t="s">
        <v>132</v>
      </c>
      <c r="BT72" s="240" t="s">
        <v>132</v>
      </c>
      <c r="BU72" s="241">
        <f t="shared" si="878"/>
        <v>0</v>
      </c>
      <c r="BV72" s="241" t="str">
        <f t="shared" si="879"/>
        <v>#DIV/0!</v>
      </c>
      <c r="BW72" s="241">
        <f t="shared" si="880"/>
        <v>0</v>
      </c>
      <c r="BX72" s="242"/>
      <c r="BY72" s="241">
        <f t="shared" si="881"/>
        <v>0</v>
      </c>
      <c r="BZ72" s="242"/>
      <c r="CA72" s="241">
        <f t="shared" ref="CA72:CB72" si="1408">CA173+CA274+CA375+CA476</f>
        <v>0</v>
      </c>
      <c r="CB72" s="241">
        <f t="shared" si="1408"/>
        <v>0</v>
      </c>
      <c r="CC72" s="241">
        <f t="shared" si="883"/>
        <v>0</v>
      </c>
      <c r="CD72" s="242">
        <v>0.36319999999999997</v>
      </c>
      <c r="CE72" s="243">
        <f t="shared" si="884"/>
        <v>0</v>
      </c>
      <c r="CF72" s="244">
        <f t="shared" si="885"/>
        <v>0</v>
      </c>
      <c r="CG72" s="236"/>
      <c r="CH72" s="238">
        <v>26.0</v>
      </c>
      <c r="CI72" s="239" t="s">
        <v>175</v>
      </c>
      <c r="CJ72" s="240" t="s">
        <v>132</v>
      </c>
      <c r="CK72" s="240" t="s">
        <v>132</v>
      </c>
      <c r="CL72" s="241">
        <f t="shared" si="886"/>
        <v>0</v>
      </c>
      <c r="CM72" s="241" t="str">
        <f t="shared" si="887"/>
        <v>#DIV/0!</v>
      </c>
      <c r="CN72" s="241">
        <f t="shared" si="888"/>
        <v>0</v>
      </c>
      <c r="CO72" s="242"/>
      <c r="CP72" s="241">
        <f t="shared" si="889"/>
        <v>0</v>
      </c>
      <c r="CQ72" s="242"/>
      <c r="CR72" s="241">
        <f t="shared" ref="CR72:CS72" si="1409">CR173+CR274+CR375+CR476</f>
        <v>0</v>
      </c>
      <c r="CS72" s="241">
        <f t="shared" si="1409"/>
        <v>0</v>
      </c>
      <c r="CT72" s="241">
        <f t="shared" si="891"/>
        <v>0</v>
      </c>
      <c r="CU72" s="242">
        <v>0.36319999999999997</v>
      </c>
      <c r="CV72" s="243">
        <f t="shared" si="892"/>
        <v>0</v>
      </c>
      <c r="CW72" s="244">
        <f t="shared" si="893"/>
        <v>0</v>
      </c>
      <c r="CX72" s="236"/>
      <c r="CY72" s="238">
        <v>26.0</v>
      </c>
      <c r="CZ72" s="239" t="s">
        <v>175</v>
      </c>
      <c r="DA72" s="240" t="s">
        <v>132</v>
      </c>
      <c r="DB72" s="240" t="s">
        <v>132</v>
      </c>
      <c r="DC72" s="241">
        <f t="shared" si="894"/>
        <v>0</v>
      </c>
      <c r="DD72" s="241" t="str">
        <f t="shared" si="895"/>
        <v>#DIV/0!</v>
      </c>
      <c r="DE72" s="241">
        <f t="shared" si="896"/>
        <v>0</v>
      </c>
      <c r="DF72" s="242"/>
      <c r="DG72" s="241">
        <f t="shared" si="897"/>
        <v>0</v>
      </c>
      <c r="DH72" s="242"/>
      <c r="DI72" s="241">
        <f t="shared" ref="DI72:DJ72" si="1410">DI173+DI274+DI375+DI476</f>
        <v>0</v>
      </c>
      <c r="DJ72" s="241">
        <f t="shared" si="1410"/>
        <v>0</v>
      </c>
      <c r="DK72" s="241">
        <f t="shared" si="899"/>
        <v>0</v>
      </c>
      <c r="DL72" s="242">
        <v>0.36319999999999997</v>
      </c>
      <c r="DM72" s="243">
        <f t="shared" si="900"/>
        <v>0</v>
      </c>
      <c r="DN72" s="244">
        <f t="shared" si="901"/>
        <v>0</v>
      </c>
      <c r="DO72" s="236"/>
      <c r="DP72" s="238">
        <v>26.0</v>
      </c>
      <c r="DQ72" s="239" t="s">
        <v>175</v>
      </c>
      <c r="DR72" s="240" t="s">
        <v>132</v>
      </c>
      <c r="DS72" s="240" t="s">
        <v>132</v>
      </c>
      <c r="DT72" s="241">
        <f t="shared" si="902"/>
        <v>0</v>
      </c>
      <c r="DU72" s="241" t="str">
        <f t="shared" si="903"/>
        <v>#DIV/0!</v>
      </c>
      <c r="DV72" s="241">
        <f t="shared" si="904"/>
        <v>0</v>
      </c>
      <c r="DW72" s="242"/>
      <c r="DX72" s="241">
        <f t="shared" si="905"/>
        <v>0</v>
      </c>
      <c r="DY72" s="242"/>
      <c r="DZ72" s="241">
        <f t="shared" ref="DZ72:EA72" si="1411">DZ173+DZ274+DZ375+DZ476</f>
        <v>0</v>
      </c>
      <c r="EA72" s="241">
        <f t="shared" si="1411"/>
        <v>0</v>
      </c>
      <c r="EB72" s="241">
        <f t="shared" si="907"/>
        <v>0</v>
      </c>
      <c r="EC72" s="242">
        <v>0.36319999999999997</v>
      </c>
      <c r="ED72" s="243">
        <f t="shared" si="908"/>
        <v>0</v>
      </c>
      <c r="EE72" s="244">
        <f t="shared" si="909"/>
        <v>0</v>
      </c>
      <c r="EF72" s="236"/>
      <c r="EG72" s="238">
        <v>26.0</v>
      </c>
      <c r="EH72" s="239" t="s">
        <v>175</v>
      </c>
      <c r="EI72" s="240" t="s">
        <v>132</v>
      </c>
      <c r="EJ72" s="240" t="s">
        <v>132</v>
      </c>
      <c r="EK72" s="241">
        <f t="shared" si="910"/>
        <v>0</v>
      </c>
      <c r="EL72" s="241" t="str">
        <f t="shared" si="911"/>
        <v>#DIV/0!</v>
      </c>
      <c r="EM72" s="241">
        <f t="shared" si="912"/>
        <v>0</v>
      </c>
      <c r="EN72" s="242"/>
      <c r="EO72" s="241">
        <f t="shared" si="913"/>
        <v>0</v>
      </c>
      <c r="EP72" s="242"/>
      <c r="EQ72" s="241">
        <f t="shared" ref="EQ72:ER72" si="1412">EQ173+EQ274+EQ375+EQ476</f>
        <v>0</v>
      </c>
      <c r="ER72" s="241">
        <f t="shared" si="1412"/>
        <v>0</v>
      </c>
      <c r="ES72" s="241">
        <f t="shared" si="915"/>
        <v>0</v>
      </c>
      <c r="ET72" s="242">
        <v>0.36319999999999997</v>
      </c>
      <c r="EU72" s="243">
        <f t="shared" si="916"/>
        <v>0</v>
      </c>
      <c r="EV72" s="244">
        <f t="shared" si="917"/>
        <v>0</v>
      </c>
      <c r="EW72" s="236"/>
      <c r="EX72" s="238">
        <v>26.0</v>
      </c>
      <c r="EY72" s="239" t="s">
        <v>175</v>
      </c>
      <c r="EZ72" s="240" t="s">
        <v>132</v>
      </c>
      <c r="FA72" s="240" t="s">
        <v>132</v>
      </c>
      <c r="FB72" s="241">
        <f t="shared" si="918"/>
        <v>0</v>
      </c>
      <c r="FC72" s="241" t="str">
        <f t="shared" si="919"/>
        <v>#DIV/0!</v>
      </c>
      <c r="FD72" s="241">
        <f t="shared" si="920"/>
        <v>0</v>
      </c>
      <c r="FE72" s="242"/>
      <c r="FF72" s="241">
        <f t="shared" si="921"/>
        <v>0</v>
      </c>
      <c r="FG72" s="242"/>
      <c r="FH72" s="241">
        <f t="shared" ref="FH72:FI72" si="1413">FH173+FH274+FH375+FH476</f>
        <v>0</v>
      </c>
      <c r="FI72" s="241">
        <f t="shared" si="1413"/>
        <v>0</v>
      </c>
      <c r="FJ72" s="241">
        <f t="shared" si="923"/>
        <v>0</v>
      </c>
      <c r="FK72" s="242">
        <v>0.36319999999999997</v>
      </c>
      <c r="FL72" s="243">
        <f t="shared" si="924"/>
        <v>0</v>
      </c>
      <c r="FM72" s="244">
        <f t="shared" si="925"/>
        <v>0</v>
      </c>
      <c r="FN72" s="236"/>
      <c r="FO72" s="238">
        <v>26.0</v>
      </c>
      <c r="FP72" s="239" t="s">
        <v>175</v>
      </c>
      <c r="FQ72" s="240" t="s">
        <v>132</v>
      </c>
      <c r="FR72" s="240" t="s">
        <v>132</v>
      </c>
      <c r="FS72" s="241">
        <f t="shared" si="926"/>
        <v>0</v>
      </c>
      <c r="FT72" s="241" t="str">
        <f t="shared" si="927"/>
        <v>#DIV/0!</v>
      </c>
      <c r="FU72" s="241">
        <f t="shared" si="928"/>
        <v>0</v>
      </c>
      <c r="FV72" s="242"/>
      <c r="FW72" s="241">
        <f t="shared" si="929"/>
        <v>0</v>
      </c>
      <c r="FX72" s="242"/>
      <c r="FY72" s="241">
        <f t="shared" ref="FY72:FZ72" si="1414">FY173+FY274+FY375+FY476</f>
        <v>0</v>
      </c>
      <c r="FZ72" s="241">
        <f t="shared" si="1414"/>
        <v>0</v>
      </c>
      <c r="GA72" s="241">
        <f t="shared" si="931"/>
        <v>0</v>
      </c>
      <c r="GB72" s="242">
        <v>0.36319999999999997</v>
      </c>
      <c r="GC72" s="243">
        <f t="shared" si="932"/>
        <v>0</v>
      </c>
      <c r="GD72" s="244">
        <f t="shared" si="933"/>
        <v>0</v>
      </c>
      <c r="GE72" s="236"/>
      <c r="GF72" s="238">
        <v>26.0</v>
      </c>
      <c r="GG72" s="239" t="s">
        <v>175</v>
      </c>
      <c r="GH72" s="240" t="s">
        <v>132</v>
      </c>
      <c r="GI72" s="240" t="s">
        <v>132</v>
      </c>
      <c r="GJ72" s="241">
        <f t="shared" si="934"/>
        <v>0</v>
      </c>
      <c r="GK72" s="241" t="str">
        <f t="shared" si="935"/>
        <v>#DIV/0!</v>
      </c>
      <c r="GL72" s="241">
        <f t="shared" si="936"/>
        <v>0</v>
      </c>
      <c r="GM72" s="242"/>
      <c r="GN72" s="241">
        <f t="shared" si="937"/>
        <v>0</v>
      </c>
      <c r="GO72" s="242"/>
      <c r="GP72" s="241">
        <f t="shared" ref="GP72:GQ72" si="1415">GP173+GP274+GP375+GP476</f>
        <v>0</v>
      </c>
      <c r="GQ72" s="241">
        <f t="shared" si="1415"/>
        <v>0</v>
      </c>
      <c r="GR72" s="241">
        <f t="shared" si="939"/>
        <v>0</v>
      </c>
      <c r="GS72" s="242">
        <v>0.36319999999999997</v>
      </c>
      <c r="GT72" s="243">
        <f t="shared" si="940"/>
        <v>0</v>
      </c>
      <c r="GU72" s="244">
        <f t="shared" si="941"/>
        <v>0</v>
      </c>
      <c r="GV72" s="236"/>
      <c r="GW72" s="238">
        <v>26.0</v>
      </c>
      <c r="GX72" s="239" t="s">
        <v>175</v>
      </c>
      <c r="GY72" s="240" t="s">
        <v>132</v>
      </c>
      <c r="GZ72" s="240" t="s">
        <v>132</v>
      </c>
      <c r="HA72" s="241">
        <f t="shared" si="942"/>
        <v>0</v>
      </c>
      <c r="HB72" s="241" t="str">
        <f t="shared" si="943"/>
        <v>#DIV/0!</v>
      </c>
      <c r="HC72" s="241">
        <f t="shared" si="944"/>
        <v>0</v>
      </c>
      <c r="HD72" s="242"/>
      <c r="HE72" s="241">
        <f t="shared" si="945"/>
        <v>0</v>
      </c>
      <c r="HF72" s="242"/>
      <c r="HG72" s="241">
        <f t="shared" ref="HG72:HH72" si="1416">HG173+HG274+HG375+HG476</f>
        <v>0</v>
      </c>
      <c r="HH72" s="241">
        <f t="shared" si="1416"/>
        <v>0</v>
      </c>
      <c r="HI72" s="241">
        <f t="shared" si="947"/>
        <v>0</v>
      </c>
      <c r="HJ72" s="242">
        <v>0.36319999999999997</v>
      </c>
      <c r="HK72" s="243">
        <f t="shared" si="948"/>
        <v>0</v>
      </c>
      <c r="HL72" s="244">
        <f t="shared" si="949"/>
        <v>0</v>
      </c>
      <c r="HM72" s="236"/>
      <c r="HN72" s="238">
        <v>26.0</v>
      </c>
      <c r="HO72" s="239" t="s">
        <v>175</v>
      </c>
      <c r="HP72" s="240" t="s">
        <v>132</v>
      </c>
      <c r="HQ72" s="240" t="s">
        <v>132</v>
      </c>
      <c r="HR72" s="241">
        <f t="shared" si="950"/>
        <v>0</v>
      </c>
      <c r="HS72" s="241" t="str">
        <f t="shared" si="951"/>
        <v>#DIV/0!</v>
      </c>
      <c r="HT72" s="241">
        <f t="shared" si="952"/>
        <v>0</v>
      </c>
      <c r="HU72" s="242"/>
      <c r="HV72" s="241">
        <f t="shared" si="953"/>
        <v>0</v>
      </c>
      <c r="HW72" s="242"/>
      <c r="HX72" s="241">
        <f t="shared" ref="HX72:HY72" si="1417">HX173+HX274+HX375+HX476</f>
        <v>0</v>
      </c>
      <c r="HY72" s="241">
        <f t="shared" si="1417"/>
        <v>0</v>
      </c>
      <c r="HZ72" s="241">
        <f t="shared" si="955"/>
        <v>0</v>
      </c>
      <c r="IA72" s="242">
        <v>0.36319999999999997</v>
      </c>
      <c r="IB72" s="243">
        <f t="shared" si="956"/>
        <v>0</v>
      </c>
      <c r="IC72" s="244">
        <f t="shared" si="957"/>
        <v>0</v>
      </c>
      <c r="ID72" s="236"/>
      <c r="IE72" s="238">
        <v>26.0</v>
      </c>
      <c r="IF72" s="239" t="s">
        <v>175</v>
      </c>
      <c r="IG72" s="240" t="s">
        <v>132</v>
      </c>
      <c r="IH72" s="240" t="s">
        <v>132</v>
      </c>
      <c r="II72" s="241">
        <f t="shared" si="958"/>
        <v>0</v>
      </c>
      <c r="IJ72" s="241" t="str">
        <f t="shared" si="959"/>
        <v>#DIV/0!</v>
      </c>
      <c r="IK72" s="241">
        <f t="shared" si="960"/>
        <v>0</v>
      </c>
      <c r="IL72" s="242"/>
      <c r="IM72" s="241">
        <f t="shared" si="961"/>
        <v>0</v>
      </c>
      <c r="IN72" s="242"/>
      <c r="IO72" s="241">
        <f t="shared" ref="IO72:IP72" si="1418">IO173+IO274+IO375+IO476</f>
        <v>0</v>
      </c>
      <c r="IP72" s="241">
        <f t="shared" si="1418"/>
        <v>0</v>
      </c>
      <c r="IQ72" s="241">
        <f t="shared" si="963"/>
        <v>0</v>
      </c>
      <c r="IR72" s="242">
        <v>0.36319999999999997</v>
      </c>
      <c r="IS72" s="243">
        <f t="shared" si="964"/>
        <v>0</v>
      </c>
      <c r="IT72" s="244">
        <f t="shared" si="965"/>
        <v>0</v>
      </c>
      <c r="IU72" s="236"/>
      <c r="IV72" s="238">
        <v>26.0</v>
      </c>
      <c r="IW72" s="239" t="s">
        <v>175</v>
      </c>
      <c r="IX72" s="240" t="s">
        <v>132</v>
      </c>
      <c r="IY72" s="240" t="s">
        <v>132</v>
      </c>
      <c r="IZ72" s="241">
        <f t="shared" si="966"/>
        <v>0</v>
      </c>
      <c r="JA72" s="241" t="str">
        <f t="shared" si="967"/>
        <v>#DIV/0!</v>
      </c>
      <c r="JB72" s="241">
        <f t="shared" si="968"/>
        <v>0</v>
      </c>
      <c r="JC72" s="242"/>
      <c r="JD72" s="241">
        <f t="shared" si="969"/>
        <v>0</v>
      </c>
      <c r="JE72" s="242"/>
      <c r="JF72" s="241">
        <f t="shared" ref="JF72:JG72" si="1419">JF173+JF274+JF375+JF476</f>
        <v>0</v>
      </c>
      <c r="JG72" s="241">
        <f t="shared" si="1419"/>
        <v>0</v>
      </c>
      <c r="JH72" s="241">
        <f t="shared" si="971"/>
        <v>0</v>
      </c>
      <c r="JI72" s="242">
        <v>0.36319999999999997</v>
      </c>
      <c r="JJ72" s="243">
        <f t="shared" si="972"/>
        <v>0</v>
      </c>
      <c r="JK72" s="244">
        <f t="shared" si="973"/>
        <v>0</v>
      </c>
      <c r="JL72" s="236"/>
      <c r="JM72" s="238">
        <v>26.0</v>
      </c>
      <c r="JN72" s="239" t="s">
        <v>175</v>
      </c>
      <c r="JO72" s="240" t="s">
        <v>132</v>
      </c>
      <c r="JP72" s="240" t="s">
        <v>132</v>
      </c>
      <c r="JQ72" s="241">
        <f t="shared" si="974"/>
        <v>0</v>
      </c>
      <c r="JR72" s="241" t="str">
        <f t="shared" si="975"/>
        <v>#DIV/0!</v>
      </c>
      <c r="JS72" s="241">
        <f t="shared" si="976"/>
        <v>0</v>
      </c>
      <c r="JT72" s="242"/>
      <c r="JU72" s="241">
        <f t="shared" si="977"/>
        <v>0</v>
      </c>
      <c r="JV72" s="242"/>
      <c r="JW72" s="241">
        <f t="shared" ref="JW72:JX72" si="1420">JW173+JW274+JW375+JW476</f>
        <v>0</v>
      </c>
      <c r="JX72" s="241">
        <f t="shared" si="1420"/>
        <v>0</v>
      </c>
      <c r="JY72" s="241">
        <f t="shared" si="979"/>
        <v>0</v>
      </c>
      <c r="JZ72" s="242">
        <v>0.36319999999999997</v>
      </c>
      <c r="KA72" s="243">
        <f t="shared" si="980"/>
        <v>0</v>
      </c>
      <c r="KB72" s="244">
        <f t="shared" si="981"/>
        <v>0</v>
      </c>
      <c r="KC72" s="236"/>
      <c r="KD72" s="238">
        <v>26.0</v>
      </c>
      <c r="KE72" s="239" t="s">
        <v>175</v>
      </c>
      <c r="KF72" s="240" t="s">
        <v>132</v>
      </c>
      <c r="KG72" s="240" t="s">
        <v>132</v>
      </c>
      <c r="KH72" s="241">
        <f t="shared" si="982"/>
        <v>0</v>
      </c>
      <c r="KI72" s="241" t="str">
        <f t="shared" si="983"/>
        <v>#DIV/0!</v>
      </c>
      <c r="KJ72" s="241">
        <f t="shared" si="984"/>
        <v>0</v>
      </c>
      <c r="KK72" s="242"/>
      <c r="KL72" s="241">
        <f t="shared" si="985"/>
        <v>0</v>
      </c>
      <c r="KM72" s="242"/>
      <c r="KN72" s="241">
        <f t="shared" ref="KN72:KO72" si="1421">KN173+KN274+KN375+KN476</f>
        <v>0</v>
      </c>
      <c r="KO72" s="241">
        <f t="shared" si="1421"/>
        <v>0</v>
      </c>
      <c r="KP72" s="241">
        <f t="shared" si="987"/>
        <v>0</v>
      </c>
      <c r="KQ72" s="242">
        <v>0.36319999999999997</v>
      </c>
      <c r="KR72" s="243">
        <f t="shared" si="988"/>
        <v>0</v>
      </c>
      <c r="KS72" s="244">
        <f t="shared" si="989"/>
        <v>0</v>
      </c>
      <c r="KT72" s="236"/>
      <c r="KU72" s="237"/>
    </row>
    <row r="73" ht="15.75" customHeight="1">
      <c r="A73" s="238">
        <v>27.0</v>
      </c>
      <c r="B73" s="239" t="s">
        <v>176</v>
      </c>
      <c r="C73" s="240" t="s">
        <v>132</v>
      </c>
      <c r="D73" s="240" t="s">
        <v>132</v>
      </c>
      <c r="E73" s="241">
        <f t="shared" si="846"/>
        <v>0</v>
      </c>
      <c r="F73" s="241" t="str">
        <f t="shared" si="847"/>
        <v>#DIV/0!</v>
      </c>
      <c r="G73" s="241">
        <f t="shared" si="848"/>
        <v>0</v>
      </c>
      <c r="H73" s="242"/>
      <c r="I73" s="241">
        <f t="shared" si="849"/>
        <v>0</v>
      </c>
      <c r="J73" s="242"/>
      <c r="K73" s="241">
        <f t="shared" ref="K73:L73" si="1422">K174+K275+K376+K477</f>
        <v>0</v>
      </c>
      <c r="L73" s="241">
        <f t="shared" si="1422"/>
        <v>0</v>
      </c>
      <c r="M73" s="241">
        <f t="shared" si="851"/>
        <v>0</v>
      </c>
      <c r="N73" s="242">
        <v>0.36319999999999997</v>
      </c>
      <c r="O73" s="243">
        <f t="shared" si="852"/>
        <v>0</v>
      </c>
      <c r="P73" s="244">
        <f t="shared" si="853"/>
        <v>0</v>
      </c>
      <c r="Q73" s="236"/>
      <c r="R73" s="238">
        <v>27.0</v>
      </c>
      <c r="S73" s="239" t="s">
        <v>176</v>
      </c>
      <c r="T73" s="240" t="s">
        <v>132</v>
      </c>
      <c r="U73" s="240" t="s">
        <v>132</v>
      </c>
      <c r="V73" s="241">
        <f t="shared" si="854"/>
        <v>0</v>
      </c>
      <c r="W73" s="241" t="str">
        <f t="shared" si="855"/>
        <v>#DIV/0!</v>
      </c>
      <c r="X73" s="241">
        <f t="shared" si="856"/>
        <v>0</v>
      </c>
      <c r="Y73" s="242"/>
      <c r="Z73" s="241">
        <f t="shared" si="857"/>
        <v>0</v>
      </c>
      <c r="AA73" s="242"/>
      <c r="AB73" s="241">
        <f t="shared" ref="AB73:AC73" si="1423">AB174+AB275+AB376+AB477</f>
        <v>0</v>
      </c>
      <c r="AC73" s="241">
        <f t="shared" si="1423"/>
        <v>0</v>
      </c>
      <c r="AD73" s="241">
        <f t="shared" si="859"/>
        <v>0</v>
      </c>
      <c r="AE73" s="242">
        <v>0.36319999999999997</v>
      </c>
      <c r="AF73" s="243">
        <f t="shared" si="860"/>
        <v>0</v>
      </c>
      <c r="AG73" s="244">
        <f t="shared" si="861"/>
        <v>0</v>
      </c>
      <c r="AH73" s="236"/>
      <c r="AI73" s="238">
        <v>27.0</v>
      </c>
      <c r="AJ73" s="239" t="s">
        <v>176</v>
      </c>
      <c r="AK73" s="240" t="s">
        <v>132</v>
      </c>
      <c r="AL73" s="240" t="s">
        <v>132</v>
      </c>
      <c r="AM73" s="241">
        <f t="shared" si="862"/>
        <v>0</v>
      </c>
      <c r="AN73" s="241" t="str">
        <f t="shared" si="863"/>
        <v>#DIV/0!</v>
      </c>
      <c r="AO73" s="241">
        <f t="shared" si="864"/>
        <v>0</v>
      </c>
      <c r="AP73" s="242"/>
      <c r="AQ73" s="241">
        <f t="shared" si="865"/>
        <v>0</v>
      </c>
      <c r="AR73" s="242"/>
      <c r="AS73" s="241">
        <f t="shared" ref="AS73:AT73" si="1424">AS174+AS275+AS376+AS477</f>
        <v>0</v>
      </c>
      <c r="AT73" s="241">
        <f t="shared" si="1424"/>
        <v>0</v>
      </c>
      <c r="AU73" s="241">
        <f t="shared" si="867"/>
        <v>0</v>
      </c>
      <c r="AV73" s="242">
        <v>0.36319999999999997</v>
      </c>
      <c r="AW73" s="243">
        <f t="shared" si="868"/>
        <v>0</v>
      </c>
      <c r="AX73" s="244">
        <f t="shared" si="869"/>
        <v>0</v>
      </c>
      <c r="AY73" s="236"/>
      <c r="AZ73" s="238">
        <v>27.0</v>
      </c>
      <c r="BA73" s="239" t="s">
        <v>176</v>
      </c>
      <c r="BB73" s="240" t="s">
        <v>132</v>
      </c>
      <c r="BC73" s="240" t="s">
        <v>132</v>
      </c>
      <c r="BD73" s="241">
        <f t="shared" si="870"/>
        <v>0</v>
      </c>
      <c r="BE73" s="241" t="str">
        <f t="shared" si="871"/>
        <v>#DIV/0!</v>
      </c>
      <c r="BF73" s="241">
        <f t="shared" si="872"/>
        <v>0</v>
      </c>
      <c r="BG73" s="242"/>
      <c r="BH73" s="241">
        <f t="shared" si="873"/>
        <v>0</v>
      </c>
      <c r="BI73" s="242"/>
      <c r="BJ73" s="241">
        <f t="shared" ref="BJ73:BK73" si="1425">BJ174+BJ275+BJ376+BJ477</f>
        <v>0</v>
      </c>
      <c r="BK73" s="241">
        <f t="shared" si="1425"/>
        <v>0</v>
      </c>
      <c r="BL73" s="241">
        <f t="shared" si="875"/>
        <v>0</v>
      </c>
      <c r="BM73" s="242">
        <v>0.36319999999999997</v>
      </c>
      <c r="BN73" s="243">
        <f t="shared" si="876"/>
        <v>0</v>
      </c>
      <c r="BO73" s="244">
        <f t="shared" si="877"/>
        <v>0</v>
      </c>
      <c r="BP73" s="236"/>
      <c r="BQ73" s="238">
        <v>27.0</v>
      </c>
      <c r="BR73" s="239" t="s">
        <v>176</v>
      </c>
      <c r="BS73" s="240" t="s">
        <v>132</v>
      </c>
      <c r="BT73" s="240" t="s">
        <v>132</v>
      </c>
      <c r="BU73" s="241">
        <f t="shared" si="878"/>
        <v>0</v>
      </c>
      <c r="BV73" s="241" t="str">
        <f t="shared" si="879"/>
        <v>#DIV/0!</v>
      </c>
      <c r="BW73" s="241">
        <f t="shared" si="880"/>
        <v>0</v>
      </c>
      <c r="BX73" s="242"/>
      <c r="BY73" s="241">
        <f t="shared" si="881"/>
        <v>0</v>
      </c>
      <c r="BZ73" s="242"/>
      <c r="CA73" s="241">
        <f t="shared" ref="CA73:CB73" si="1426">CA174+CA275+CA376+CA477</f>
        <v>0</v>
      </c>
      <c r="CB73" s="241">
        <f t="shared" si="1426"/>
        <v>0</v>
      </c>
      <c r="CC73" s="241">
        <f t="shared" si="883"/>
        <v>0</v>
      </c>
      <c r="CD73" s="242">
        <v>0.36319999999999997</v>
      </c>
      <c r="CE73" s="243">
        <f t="shared" si="884"/>
        <v>0</v>
      </c>
      <c r="CF73" s="244">
        <f t="shared" si="885"/>
        <v>0</v>
      </c>
      <c r="CG73" s="236"/>
      <c r="CH73" s="238">
        <v>27.0</v>
      </c>
      <c r="CI73" s="239" t="s">
        <v>176</v>
      </c>
      <c r="CJ73" s="240" t="s">
        <v>132</v>
      </c>
      <c r="CK73" s="240" t="s">
        <v>132</v>
      </c>
      <c r="CL73" s="241">
        <f t="shared" si="886"/>
        <v>0</v>
      </c>
      <c r="CM73" s="241" t="str">
        <f t="shared" si="887"/>
        <v>#DIV/0!</v>
      </c>
      <c r="CN73" s="241">
        <f t="shared" si="888"/>
        <v>0</v>
      </c>
      <c r="CO73" s="242"/>
      <c r="CP73" s="241">
        <f t="shared" si="889"/>
        <v>0</v>
      </c>
      <c r="CQ73" s="242"/>
      <c r="CR73" s="241">
        <f t="shared" ref="CR73:CS73" si="1427">CR174+CR275+CR376+CR477</f>
        <v>0</v>
      </c>
      <c r="CS73" s="241">
        <f t="shared" si="1427"/>
        <v>0</v>
      </c>
      <c r="CT73" s="241">
        <f t="shared" si="891"/>
        <v>0</v>
      </c>
      <c r="CU73" s="242">
        <v>0.36319999999999997</v>
      </c>
      <c r="CV73" s="243">
        <f t="shared" si="892"/>
        <v>0</v>
      </c>
      <c r="CW73" s="244">
        <f t="shared" si="893"/>
        <v>0</v>
      </c>
      <c r="CX73" s="236"/>
      <c r="CY73" s="238">
        <v>27.0</v>
      </c>
      <c r="CZ73" s="239" t="s">
        <v>176</v>
      </c>
      <c r="DA73" s="240" t="s">
        <v>132</v>
      </c>
      <c r="DB73" s="240" t="s">
        <v>132</v>
      </c>
      <c r="DC73" s="241">
        <f t="shared" si="894"/>
        <v>0</v>
      </c>
      <c r="DD73" s="241" t="str">
        <f t="shared" si="895"/>
        <v>#DIV/0!</v>
      </c>
      <c r="DE73" s="241">
        <f t="shared" si="896"/>
        <v>0</v>
      </c>
      <c r="DF73" s="242"/>
      <c r="DG73" s="241">
        <f t="shared" si="897"/>
        <v>0</v>
      </c>
      <c r="DH73" s="242"/>
      <c r="DI73" s="241">
        <f t="shared" ref="DI73:DJ73" si="1428">DI174+DI275+DI376+DI477</f>
        <v>0</v>
      </c>
      <c r="DJ73" s="241">
        <f t="shared" si="1428"/>
        <v>0</v>
      </c>
      <c r="DK73" s="241">
        <f t="shared" si="899"/>
        <v>0</v>
      </c>
      <c r="DL73" s="242">
        <v>0.36319999999999997</v>
      </c>
      <c r="DM73" s="243">
        <f t="shared" si="900"/>
        <v>0</v>
      </c>
      <c r="DN73" s="244">
        <f t="shared" si="901"/>
        <v>0</v>
      </c>
      <c r="DO73" s="236"/>
      <c r="DP73" s="238">
        <v>27.0</v>
      </c>
      <c r="DQ73" s="239" t="s">
        <v>176</v>
      </c>
      <c r="DR73" s="240" t="s">
        <v>132</v>
      </c>
      <c r="DS73" s="240" t="s">
        <v>132</v>
      </c>
      <c r="DT73" s="241">
        <f t="shared" si="902"/>
        <v>0</v>
      </c>
      <c r="DU73" s="241" t="str">
        <f t="shared" si="903"/>
        <v>#DIV/0!</v>
      </c>
      <c r="DV73" s="241">
        <f t="shared" si="904"/>
        <v>0</v>
      </c>
      <c r="DW73" s="242"/>
      <c r="DX73" s="241">
        <f t="shared" si="905"/>
        <v>0</v>
      </c>
      <c r="DY73" s="242"/>
      <c r="DZ73" s="241">
        <f t="shared" ref="DZ73:EA73" si="1429">DZ174+DZ275+DZ376+DZ477</f>
        <v>0</v>
      </c>
      <c r="EA73" s="241">
        <f t="shared" si="1429"/>
        <v>0</v>
      </c>
      <c r="EB73" s="241">
        <f t="shared" si="907"/>
        <v>0</v>
      </c>
      <c r="EC73" s="242">
        <v>0.36319999999999997</v>
      </c>
      <c r="ED73" s="243">
        <f t="shared" si="908"/>
        <v>0</v>
      </c>
      <c r="EE73" s="244">
        <f t="shared" si="909"/>
        <v>0</v>
      </c>
      <c r="EF73" s="236"/>
      <c r="EG73" s="238">
        <v>27.0</v>
      </c>
      <c r="EH73" s="239" t="s">
        <v>176</v>
      </c>
      <c r="EI73" s="240" t="s">
        <v>132</v>
      </c>
      <c r="EJ73" s="240" t="s">
        <v>132</v>
      </c>
      <c r="EK73" s="241">
        <f t="shared" si="910"/>
        <v>0</v>
      </c>
      <c r="EL73" s="241" t="str">
        <f t="shared" si="911"/>
        <v>#DIV/0!</v>
      </c>
      <c r="EM73" s="241">
        <f t="shared" si="912"/>
        <v>0</v>
      </c>
      <c r="EN73" s="242"/>
      <c r="EO73" s="241">
        <f t="shared" si="913"/>
        <v>0</v>
      </c>
      <c r="EP73" s="242"/>
      <c r="EQ73" s="241">
        <f t="shared" ref="EQ73:ER73" si="1430">EQ174+EQ275+EQ376+EQ477</f>
        <v>0</v>
      </c>
      <c r="ER73" s="241">
        <f t="shared" si="1430"/>
        <v>0</v>
      </c>
      <c r="ES73" s="241">
        <f t="shared" si="915"/>
        <v>0</v>
      </c>
      <c r="ET73" s="242">
        <v>0.36319999999999997</v>
      </c>
      <c r="EU73" s="243">
        <f t="shared" si="916"/>
        <v>0</v>
      </c>
      <c r="EV73" s="244">
        <f t="shared" si="917"/>
        <v>0</v>
      </c>
      <c r="EW73" s="236"/>
      <c r="EX73" s="238">
        <v>27.0</v>
      </c>
      <c r="EY73" s="239" t="s">
        <v>176</v>
      </c>
      <c r="EZ73" s="240" t="s">
        <v>132</v>
      </c>
      <c r="FA73" s="240" t="s">
        <v>132</v>
      </c>
      <c r="FB73" s="241">
        <f t="shared" si="918"/>
        <v>0</v>
      </c>
      <c r="FC73" s="241" t="str">
        <f t="shared" si="919"/>
        <v>#DIV/0!</v>
      </c>
      <c r="FD73" s="241">
        <f t="shared" si="920"/>
        <v>0</v>
      </c>
      <c r="FE73" s="242"/>
      <c r="FF73" s="241">
        <f t="shared" si="921"/>
        <v>0</v>
      </c>
      <c r="FG73" s="242"/>
      <c r="FH73" s="241">
        <f t="shared" ref="FH73:FI73" si="1431">FH174+FH275+FH376+FH477</f>
        <v>0</v>
      </c>
      <c r="FI73" s="241">
        <f t="shared" si="1431"/>
        <v>0</v>
      </c>
      <c r="FJ73" s="241">
        <f t="shared" si="923"/>
        <v>0</v>
      </c>
      <c r="FK73" s="242">
        <v>0.36319999999999997</v>
      </c>
      <c r="FL73" s="243">
        <f t="shared" si="924"/>
        <v>0</v>
      </c>
      <c r="FM73" s="244">
        <f t="shared" si="925"/>
        <v>0</v>
      </c>
      <c r="FN73" s="236"/>
      <c r="FO73" s="238">
        <v>27.0</v>
      </c>
      <c r="FP73" s="239" t="s">
        <v>176</v>
      </c>
      <c r="FQ73" s="240" t="s">
        <v>132</v>
      </c>
      <c r="FR73" s="240" t="s">
        <v>132</v>
      </c>
      <c r="FS73" s="241">
        <f t="shared" si="926"/>
        <v>0</v>
      </c>
      <c r="FT73" s="241" t="str">
        <f t="shared" si="927"/>
        <v>#DIV/0!</v>
      </c>
      <c r="FU73" s="241">
        <f t="shared" si="928"/>
        <v>0</v>
      </c>
      <c r="FV73" s="242"/>
      <c r="FW73" s="241">
        <f t="shared" si="929"/>
        <v>0</v>
      </c>
      <c r="FX73" s="242"/>
      <c r="FY73" s="241">
        <f t="shared" ref="FY73:FZ73" si="1432">FY174+FY275+FY376+FY477</f>
        <v>0</v>
      </c>
      <c r="FZ73" s="241">
        <f t="shared" si="1432"/>
        <v>0</v>
      </c>
      <c r="GA73" s="241">
        <f t="shared" si="931"/>
        <v>0</v>
      </c>
      <c r="GB73" s="242">
        <v>0.36319999999999997</v>
      </c>
      <c r="GC73" s="243">
        <f t="shared" si="932"/>
        <v>0</v>
      </c>
      <c r="GD73" s="244">
        <f t="shared" si="933"/>
        <v>0</v>
      </c>
      <c r="GE73" s="236"/>
      <c r="GF73" s="238">
        <v>27.0</v>
      </c>
      <c r="GG73" s="239" t="s">
        <v>176</v>
      </c>
      <c r="GH73" s="240" t="s">
        <v>132</v>
      </c>
      <c r="GI73" s="240" t="s">
        <v>132</v>
      </c>
      <c r="GJ73" s="241">
        <f t="shared" si="934"/>
        <v>0</v>
      </c>
      <c r="GK73" s="241" t="str">
        <f t="shared" si="935"/>
        <v>#DIV/0!</v>
      </c>
      <c r="GL73" s="241">
        <f t="shared" si="936"/>
        <v>0</v>
      </c>
      <c r="GM73" s="242"/>
      <c r="GN73" s="241">
        <f t="shared" si="937"/>
        <v>0</v>
      </c>
      <c r="GO73" s="242"/>
      <c r="GP73" s="241">
        <f t="shared" ref="GP73:GQ73" si="1433">GP174+GP275+GP376+GP477</f>
        <v>0</v>
      </c>
      <c r="GQ73" s="241">
        <f t="shared" si="1433"/>
        <v>0</v>
      </c>
      <c r="GR73" s="241">
        <f t="shared" si="939"/>
        <v>0</v>
      </c>
      <c r="GS73" s="242">
        <v>0.36319999999999997</v>
      </c>
      <c r="GT73" s="243">
        <f t="shared" si="940"/>
        <v>0</v>
      </c>
      <c r="GU73" s="244">
        <f t="shared" si="941"/>
        <v>0</v>
      </c>
      <c r="GV73" s="236"/>
      <c r="GW73" s="238">
        <v>27.0</v>
      </c>
      <c r="GX73" s="239" t="s">
        <v>176</v>
      </c>
      <c r="GY73" s="240" t="s">
        <v>132</v>
      </c>
      <c r="GZ73" s="240" t="s">
        <v>132</v>
      </c>
      <c r="HA73" s="241">
        <f t="shared" si="942"/>
        <v>0</v>
      </c>
      <c r="HB73" s="241" t="str">
        <f t="shared" si="943"/>
        <v>#DIV/0!</v>
      </c>
      <c r="HC73" s="241">
        <f t="shared" si="944"/>
        <v>0</v>
      </c>
      <c r="HD73" s="242"/>
      <c r="HE73" s="241">
        <f t="shared" si="945"/>
        <v>0</v>
      </c>
      <c r="HF73" s="242"/>
      <c r="HG73" s="241">
        <f t="shared" ref="HG73:HH73" si="1434">HG174+HG275+HG376+HG477</f>
        <v>0</v>
      </c>
      <c r="HH73" s="241">
        <f t="shared" si="1434"/>
        <v>0</v>
      </c>
      <c r="HI73" s="241">
        <f t="shared" si="947"/>
        <v>0</v>
      </c>
      <c r="HJ73" s="242">
        <v>0.36319999999999997</v>
      </c>
      <c r="HK73" s="243">
        <f t="shared" si="948"/>
        <v>0</v>
      </c>
      <c r="HL73" s="244">
        <f t="shared" si="949"/>
        <v>0</v>
      </c>
      <c r="HM73" s="236"/>
      <c r="HN73" s="238">
        <v>27.0</v>
      </c>
      <c r="HO73" s="239" t="s">
        <v>176</v>
      </c>
      <c r="HP73" s="240" t="s">
        <v>132</v>
      </c>
      <c r="HQ73" s="240" t="s">
        <v>132</v>
      </c>
      <c r="HR73" s="241">
        <f t="shared" si="950"/>
        <v>0</v>
      </c>
      <c r="HS73" s="241" t="str">
        <f t="shared" si="951"/>
        <v>#DIV/0!</v>
      </c>
      <c r="HT73" s="241">
        <f t="shared" si="952"/>
        <v>0</v>
      </c>
      <c r="HU73" s="242"/>
      <c r="HV73" s="241">
        <f t="shared" si="953"/>
        <v>0</v>
      </c>
      <c r="HW73" s="242"/>
      <c r="HX73" s="241">
        <f t="shared" ref="HX73:HY73" si="1435">HX174+HX275+HX376+HX477</f>
        <v>0</v>
      </c>
      <c r="HY73" s="241">
        <f t="shared" si="1435"/>
        <v>0</v>
      </c>
      <c r="HZ73" s="241">
        <f t="shared" si="955"/>
        <v>0</v>
      </c>
      <c r="IA73" s="242">
        <v>0.36319999999999997</v>
      </c>
      <c r="IB73" s="243">
        <f t="shared" si="956"/>
        <v>0</v>
      </c>
      <c r="IC73" s="244">
        <f t="shared" si="957"/>
        <v>0</v>
      </c>
      <c r="ID73" s="236"/>
      <c r="IE73" s="238">
        <v>27.0</v>
      </c>
      <c r="IF73" s="239" t="s">
        <v>176</v>
      </c>
      <c r="IG73" s="240" t="s">
        <v>132</v>
      </c>
      <c r="IH73" s="240" t="s">
        <v>132</v>
      </c>
      <c r="II73" s="241">
        <f t="shared" si="958"/>
        <v>0</v>
      </c>
      <c r="IJ73" s="241" t="str">
        <f t="shared" si="959"/>
        <v>#DIV/0!</v>
      </c>
      <c r="IK73" s="241">
        <f t="shared" si="960"/>
        <v>0</v>
      </c>
      <c r="IL73" s="242"/>
      <c r="IM73" s="241">
        <f t="shared" si="961"/>
        <v>0</v>
      </c>
      <c r="IN73" s="242"/>
      <c r="IO73" s="241">
        <f t="shared" ref="IO73:IP73" si="1436">IO174+IO275+IO376+IO477</f>
        <v>0</v>
      </c>
      <c r="IP73" s="241">
        <f t="shared" si="1436"/>
        <v>0</v>
      </c>
      <c r="IQ73" s="241">
        <f t="shared" si="963"/>
        <v>0</v>
      </c>
      <c r="IR73" s="242">
        <v>0.36319999999999997</v>
      </c>
      <c r="IS73" s="243">
        <f t="shared" si="964"/>
        <v>0</v>
      </c>
      <c r="IT73" s="244">
        <f t="shared" si="965"/>
        <v>0</v>
      </c>
      <c r="IU73" s="236"/>
      <c r="IV73" s="238">
        <v>27.0</v>
      </c>
      <c r="IW73" s="239" t="s">
        <v>176</v>
      </c>
      <c r="IX73" s="240" t="s">
        <v>132</v>
      </c>
      <c r="IY73" s="240" t="s">
        <v>132</v>
      </c>
      <c r="IZ73" s="241">
        <f t="shared" si="966"/>
        <v>0</v>
      </c>
      <c r="JA73" s="241" t="str">
        <f t="shared" si="967"/>
        <v>#DIV/0!</v>
      </c>
      <c r="JB73" s="241">
        <f t="shared" si="968"/>
        <v>0</v>
      </c>
      <c r="JC73" s="242"/>
      <c r="JD73" s="241">
        <f t="shared" si="969"/>
        <v>0</v>
      </c>
      <c r="JE73" s="242"/>
      <c r="JF73" s="241">
        <f t="shared" ref="JF73:JG73" si="1437">JF174+JF275+JF376+JF477</f>
        <v>0</v>
      </c>
      <c r="JG73" s="241">
        <f t="shared" si="1437"/>
        <v>0</v>
      </c>
      <c r="JH73" s="241">
        <f t="shared" si="971"/>
        <v>0</v>
      </c>
      <c r="JI73" s="242">
        <v>0.36319999999999997</v>
      </c>
      <c r="JJ73" s="243">
        <f t="shared" si="972"/>
        <v>0</v>
      </c>
      <c r="JK73" s="244">
        <f t="shared" si="973"/>
        <v>0</v>
      </c>
      <c r="JL73" s="236"/>
      <c r="JM73" s="238">
        <v>27.0</v>
      </c>
      <c r="JN73" s="239" t="s">
        <v>176</v>
      </c>
      <c r="JO73" s="240" t="s">
        <v>132</v>
      </c>
      <c r="JP73" s="240" t="s">
        <v>132</v>
      </c>
      <c r="JQ73" s="241">
        <f t="shared" si="974"/>
        <v>0</v>
      </c>
      <c r="JR73" s="241" t="str">
        <f t="shared" si="975"/>
        <v>#DIV/0!</v>
      </c>
      <c r="JS73" s="241">
        <f t="shared" si="976"/>
        <v>0</v>
      </c>
      <c r="JT73" s="242"/>
      <c r="JU73" s="241">
        <f t="shared" si="977"/>
        <v>0</v>
      </c>
      <c r="JV73" s="242"/>
      <c r="JW73" s="241">
        <f t="shared" ref="JW73:JX73" si="1438">JW174+JW275+JW376+JW477</f>
        <v>0</v>
      </c>
      <c r="JX73" s="241">
        <f t="shared" si="1438"/>
        <v>0</v>
      </c>
      <c r="JY73" s="241">
        <f t="shared" si="979"/>
        <v>0</v>
      </c>
      <c r="JZ73" s="242">
        <v>0.36319999999999997</v>
      </c>
      <c r="KA73" s="243">
        <f t="shared" si="980"/>
        <v>0</v>
      </c>
      <c r="KB73" s="244">
        <f t="shared" si="981"/>
        <v>0</v>
      </c>
      <c r="KC73" s="236"/>
      <c r="KD73" s="238">
        <v>27.0</v>
      </c>
      <c r="KE73" s="239" t="s">
        <v>176</v>
      </c>
      <c r="KF73" s="240" t="s">
        <v>132</v>
      </c>
      <c r="KG73" s="240" t="s">
        <v>132</v>
      </c>
      <c r="KH73" s="241">
        <f t="shared" si="982"/>
        <v>0</v>
      </c>
      <c r="KI73" s="241" t="str">
        <f t="shared" si="983"/>
        <v>#DIV/0!</v>
      </c>
      <c r="KJ73" s="241">
        <f t="shared" si="984"/>
        <v>0</v>
      </c>
      <c r="KK73" s="242"/>
      <c r="KL73" s="241">
        <f t="shared" si="985"/>
        <v>0</v>
      </c>
      <c r="KM73" s="242"/>
      <c r="KN73" s="241">
        <f t="shared" ref="KN73:KO73" si="1439">KN174+KN275+KN376+KN477</f>
        <v>0</v>
      </c>
      <c r="KO73" s="241">
        <f t="shared" si="1439"/>
        <v>0</v>
      </c>
      <c r="KP73" s="241">
        <f t="shared" si="987"/>
        <v>0</v>
      </c>
      <c r="KQ73" s="242">
        <v>0.36319999999999997</v>
      </c>
      <c r="KR73" s="243">
        <f t="shared" si="988"/>
        <v>0</v>
      </c>
      <c r="KS73" s="244">
        <f t="shared" si="989"/>
        <v>0</v>
      </c>
      <c r="KT73" s="236"/>
      <c r="KU73" s="237"/>
    </row>
    <row r="74" ht="15.75" customHeight="1">
      <c r="A74" s="238">
        <v>28.0</v>
      </c>
      <c r="B74" s="239" t="s">
        <v>177</v>
      </c>
      <c r="C74" s="240" t="s">
        <v>132</v>
      </c>
      <c r="D74" s="240" t="s">
        <v>132</v>
      </c>
      <c r="E74" s="241">
        <f t="shared" si="846"/>
        <v>0</v>
      </c>
      <c r="F74" s="241" t="str">
        <f t="shared" si="847"/>
        <v>#DIV/0!</v>
      </c>
      <c r="G74" s="241">
        <f t="shared" si="848"/>
        <v>0</v>
      </c>
      <c r="H74" s="242"/>
      <c r="I74" s="241">
        <f t="shared" si="849"/>
        <v>0</v>
      </c>
      <c r="J74" s="242"/>
      <c r="K74" s="241">
        <f t="shared" ref="K74:L74" si="1440">K175+K276+K377+K478</f>
        <v>0</v>
      </c>
      <c r="L74" s="241">
        <f t="shared" si="1440"/>
        <v>0</v>
      </c>
      <c r="M74" s="241">
        <f t="shared" si="851"/>
        <v>0</v>
      </c>
      <c r="N74" s="242">
        <v>0.36319999999999997</v>
      </c>
      <c r="O74" s="243">
        <f t="shared" si="852"/>
        <v>0</v>
      </c>
      <c r="P74" s="244">
        <f t="shared" si="853"/>
        <v>0</v>
      </c>
      <c r="Q74" s="236"/>
      <c r="R74" s="238">
        <v>28.0</v>
      </c>
      <c r="S74" s="239" t="s">
        <v>177</v>
      </c>
      <c r="T74" s="240" t="s">
        <v>132</v>
      </c>
      <c r="U74" s="240" t="s">
        <v>132</v>
      </c>
      <c r="V74" s="241">
        <f t="shared" si="854"/>
        <v>0</v>
      </c>
      <c r="W74" s="241" t="str">
        <f t="shared" si="855"/>
        <v>#DIV/0!</v>
      </c>
      <c r="X74" s="241">
        <f t="shared" si="856"/>
        <v>0</v>
      </c>
      <c r="Y74" s="242"/>
      <c r="Z74" s="241">
        <f t="shared" si="857"/>
        <v>0</v>
      </c>
      <c r="AA74" s="242"/>
      <c r="AB74" s="241">
        <f t="shared" ref="AB74:AC74" si="1441">AB175+AB276+AB377+AB478</f>
        <v>0</v>
      </c>
      <c r="AC74" s="241">
        <f t="shared" si="1441"/>
        <v>0</v>
      </c>
      <c r="AD74" s="241">
        <f t="shared" si="859"/>
        <v>0</v>
      </c>
      <c r="AE74" s="242">
        <v>0.36319999999999997</v>
      </c>
      <c r="AF74" s="243">
        <f t="shared" si="860"/>
        <v>0</v>
      </c>
      <c r="AG74" s="244">
        <f t="shared" si="861"/>
        <v>0</v>
      </c>
      <c r="AH74" s="236"/>
      <c r="AI74" s="238">
        <v>28.0</v>
      </c>
      <c r="AJ74" s="239" t="s">
        <v>177</v>
      </c>
      <c r="AK74" s="240" t="s">
        <v>132</v>
      </c>
      <c r="AL74" s="240" t="s">
        <v>132</v>
      </c>
      <c r="AM74" s="241">
        <f t="shared" si="862"/>
        <v>0</v>
      </c>
      <c r="AN74" s="241" t="str">
        <f t="shared" si="863"/>
        <v>#DIV/0!</v>
      </c>
      <c r="AO74" s="241">
        <f t="shared" si="864"/>
        <v>0</v>
      </c>
      <c r="AP74" s="242"/>
      <c r="AQ74" s="241">
        <f t="shared" si="865"/>
        <v>0</v>
      </c>
      <c r="AR74" s="242"/>
      <c r="AS74" s="241">
        <f t="shared" ref="AS74:AT74" si="1442">AS175+AS276+AS377+AS478</f>
        <v>0</v>
      </c>
      <c r="AT74" s="241">
        <f t="shared" si="1442"/>
        <v>0</v>
      </c>
      <c r="AU74" s="241">
        <f t="shared" si="867"/>
        <v>0</v>
      </c>
      <c r="AV74" s="242">
        <v>0.36319999999999997</v>
      </c>
      <c r="AW74" s="243">
        <f t="shared" si="868"/>
        <v>0</v>
      </c>
      <c r="AX74" s="244">
        <f t="shared" si="869"/>
        <v>0</v>
      </c>
      <c r="AY74" s="236"/>
      <c r="AZ74" s="238">
        <v>28.0</v>
      </c>
      <c r="BA74" s="239" t="s">
        <v>177</v>
      </c>
      <c r="BB74" s="240" t="s">
        <v>132</v>
      </c>
      <c r="BC74" s="240" t="s">
        <v>132</v>
      </c>
      <c r="BD74" s="241">
        <f t="shared" si="870"/>
        <v>0</v>
      </c>
      <c r="BE74" s="241" t="str">
        <f t="shared" si="871"/>
        <v>#DIV/0!</v>
      </c>
      <c r="BF74" s="241">
        <f t="shared" si="872"/>
        <v>0</v>
      </c>
      <c r="BG74" s="242"/>
      <c r="BH74" s="241">
        <f t="shared" si="873"/>
        <v>0</v>
      </c>
      <c r="BI74" s="242"/>
      <c r="BJ74" s="241">
        <f t="shared" ref="BJ74:BK74" si="1443">BJ175+BJ276+BJ377+BJ478</f>
        <v>0</v>
      </c>
      <c r="BK74" s="241">
        <f t="shared" si="1443"/>
        <v>0</v>
      </c>
      <c r="BL74" s="241">
        <f t="shared" si="875"/>
        <v>0</v>
      </c>
      <c r="BM74" s="242">
        <v>0.36319999999999997</v>
      </c>
      <c r="BN74" s="243">
        <f t="shared" si="876"/>
        <v>0</v>
      </c>
      <c r="BO74" s="244">
        <f t="shared" si="877"/>
        <v>0</v>
      </c>
      <c r="BP74" s="236"/>
      <c r="BQ74" s="238">
        <v>28.0</v>
      </c>
      <c r="BR74" s="239" t="s">
        <v>177</v>
      </c>
      <c r="BS74" s="240" t="s">
        <v>132</v>
      </c>
      <c r="BT74" s="240" t="s">
        <v>132</v>
      </c>
      <c r="BU74" s="241">
        <f t="shared" si="878"/>
        <v>0</v>
      </c>
      <c r="BV74" s="241" t="str">
        <f t="shared" si="879"/>
        <v>#DIV/0!</v>
      </c>
      <c r="BW74" s="241">
        <f t="shared" si="880"/>
        <v>0</v>
      </c>
      <c r="BX74" s="242"/>
      <c r="BY74" s="241">
        <f t="shared" si="881"/>
        <v>0</v>
      </c>
      <c r="BZ74" s="242"/>
      <c r="CA74" s="241">
        <f t="shared" ref="CA74:CB74" si="1444">CA175+CA276+CA377+CA478</f>
        <v>0</v>
      </c>
      <c r="CB74" s="241">
        <f t="shared" si="1444"/>
        <v>0</v>
      </c>
      <c r="CC74" s="241">
        <f t="shared" si="883"/>
        <v>0</v>
      </c>
      <c r="CD74" s="242">
        <v>0.36319999999999997</v>
      </c>
      <c r="CE74" s="243">
        <f t="shared" si="884"/>
        <v>0</v>
      </c>
      <c r="CF74" s="244">
        <f t="shared" si="885"/>
        <v>0</v>
      </c>
      <c r="CG74" s="236"/>
      <c r="CH74" s="238">
        <v>28.0</v>
      </c>
      <c r="CI74" s="239" t="s">
        <v>177</v>
      </c>
      <c r="CJ74" s="240" t="s">
        <v>132</v>
      </c>
      <c r="CK74" s="240" t="s">
        <v>132</v>
      </c>
      <c r="CL74" s="241">
        <f t="shared" si="886"/>
        <v>0</v>
      </c>
      <c r="CM74" s="241" t="str">
        <f t="shared" si="887"/>
        <v>#DIV/0!</v>
      </c>
      <c r="CN74" s="241">
        <f t="shared" si="888"/>
        <v>0</v>
      </c>
      <c r="CO74" s="242"/>
      <c r="CP74" s="241">
        <f t="shared" si="889"/>
        <v>0</v>
      </c>
      <c r="CQ74" s="242"/>
      <c r="CR74" s="241">
        <f t="shared" ref="CR74:CS74" si="1445">CR175+CR276+CR377+CR478</f>
        <v>0</v>
      </c>
      <c r="CS74" s="241">
        <f t="shared" si="1445"/>
        <v>0</v>
      </c>
      <c r="CT74" s="241">
        <f t="shared" si="891"/>
        <v>0</v>
      </c>
      <c r="CU74" s="242">
        <v>0.36319999999999997</v>
      </c>
      <c r="CV74" s="243">
        <f t="shared" si="892"/>
        <v>0</v>
      </c>
      <c r="CW74" s="244">
        <f t="shared" si="893"/>
        <v>0</v>
      </c>
      <c r="CX74" s="236"/>
      <c r="CY74" s="238">
        <v>28.0</v>
      </c>
      <c r="CZ74" s="239" t="s">
        <v>177</v>
      </c>
      <c r="DA74" s="240" t="s">
        <v>132</v>
      </c>
      <c r="DB74" s="240" t="s">
        <v>132</v>
      </c>
      <c r="DC74" s="241">
        <f t="shared" si="894"/>
        <v>0</v>
      </c>
      <c r="DD74" s="241" t="str">
        <f t="shared" si="895"/>
        <v>#DIV/0!</v>
      </c>
      <c r="DE74" s="241">
        <f t="shared" si="896"/>
        <v>0</v>
      </c>
      <c r="DF74" s="242"/>
      <c r="DG74" s="241">
        <f t="shared" si="897"/>
        <v>0</v>
      </c>
      <c r="DH74" s="242"/>
      <c r="DI74" s="241">
        <f t="shared" ref="DI74:DJ74" si="1446">DI175+DI276+DI377+DI478</f>
        <v>0</v>
      </c>
      <c r="DJ74" s="241">
        <f t="shared" si="1446"/>
        <v>0</v>
      </c>
      <c r="DK74" s="241">
        <f t="shared" si="899"/>
        <v>0</v>
      </c>
      <c r="DL74" s="242">
        <v>0.36319999999999997</v>
      </c>
      <c r="DM74" s="243">
        <f t="shared" si="900"/>
        <v>0</v>
      </c>
      <c r="DN74" s="244">
        <f t="shared" si="901"/>
        <v>0</v>
      </c>
      <c r="DO74" s="236"/>
      <c r="DP74" s="238">
        <v>28.0</v>
      </c>
      <c r="DQ74" s="239" t="s">
        <v>177</v>
      </c>
      <c r="DR74" s="240" t="s">
        <v>132</v>
      </c>
      <c r="DS74" s="240" t="s">
        <v>132</v>
      </c>
      <c r="DT74" s="241">
        <f t="shared" si="902"/>
        <v>0</v>
      </c>
      <c r="DU74" s="241" t="str">
        <f t="shared" si="903"/>
        <v>#DIV/0!</v>
      </c>
      <c r="DV74" s="241">
        <f t="shared" si="904"/>
        <v>0</v>
      </c>
      <c r="DW74" s="242"/>
      <c r="DX74" s="241">
        <f t="shared" si="905"/>
        <v>0</v>
      </c>
      <c r="DY74" s="242"/>
      <c r="DZ74" s="241">
        <f t="shared" ref="DZ74:EA74" si="1447">DZ175+DZ276+DZ377+DZ478</f>
        <v>0</v>
      </c>
      <c r="EA74" s="241">
        <f t="shared" si="1447"/>
        <v>0</v>
      </c>
      <c r="EB74" s="241">
        <f t="shared" si="907"/>
        <v>0</v>
      </c>
      <c r="EC74" s="242">
        <v>0.36319999999999997</v>
      </c>
      <c r="ED74" s="243">
        <f t="shared" si="908"/>
        <v>0</v>
      </c>
      <c r="EE74" s="244">
        <f t="shared" si="909"/>
        <v>0</v>
      </c>
      <c r="EF74" s="236"/>
      <c r="EG74" s="238">
        <v>28.0</v>
      </c>
      <c r="EH74" s="239" t="s">
        <v>177</v>
      </c>
      <c r="EI74" s="240" t="s">
        <v>132</v>
      </c>
      <c r="EJ74" s="240" t="s">
        <v>132</v>
      </c>
      <c r="EK74" s="241">
        <f t="shared" si="910"/>
        <v>0</v>
      </c>
      <c r="EL74" s="241" t="str">
        <f t="shared" si="911"/>
        <v>#DIV/0!</v>
      </c>
      <c r="EM74" s="241">
        <f t="shared" si="912"/>
        <v>0</v>
      </c>
      <c r="EN74" s="242"/>
      <c r="EO74" s="241">
        <f t="shared" si="913"/>
        <v>0</v>
      </c>
      <c r="EP74" s="242"/>
      <c r="EQ74" s="241">
        <f t="shared" ref="EQ74:ER74" si="1448">EQ175+EQ276+EQ377+EQ478</f>
        <v>0</v>
      </c>
      <c r="ER74" s="241">
        <f t="shared" si="1448"/>
        <v>0</v>
      </c>
      <c r="ES74" s="241">
        <f t="shared" si="915"/>
        <v>0</v>
      </c>
      <c r="ET74" s="242">
        <v>0.36319999999999997</v>
      </c>
      <c r="EU74" s="243">
        <f t="shared" si="916"/>
        <v>0</v>
      </c>
      <c r="EV74" s="244">
        <f t="shared" si="917"/>
        <v>0</v>
      </c>
      <c r="EW74" s="236"/>
      <c r="EX74" s="238">
        <v>28.0</v>
      </c>
      <c r="EY74" s="239" t="s">
        <v>177</v>
      </c>
      <c r="EZ74" s="240" t="s">
        <v>132</v>
      </c>
      <c r="FA74" s="240" t="s">
        <v>132</v>
      </c>
      <c r="FB74" s="241">
        <f t="shared" si="918"/>
        <v>0</v>
      </c>
      <c r="FC74" s="241" t="str">
        <f t="shared" si="919"/>
        <v>#DIV/0!</v>
      </c>
      <c r="FD74" s="241">
        <f t="shared" si="920"/>
        <v>0</v>
      </c>
      <c r="FE74" s="242"/>
      <c r="FF74" s="241">
        <f t="shared" si="921"/>
        <v>0</v>
      </c>
      <c r="FG74" s="242"/>
      <c r="FH74" s="241">
        <f t="shared" ref="FH74:FI74" si="1449">FH175+FH276+FH377+FH478</f>
        <v>0</v>
      </c>
      <c r="FI74" s="241">
        <f t="shared" si="1449"/>
        <v>0</v>
      </c>
      <c r="FJ74" s="241">
        <f t="shared" si="923"/>
        <v>0</v>
      </c>
      <c r="FK74" s="242">
        <v>0.36319999999999997</v>
      </c>
      <c r="FL74" s="243">
        <f t="shared" si="924"/>
        <v>0</v>
      </c>
      <c r="FM74" s="244">
        <f t="shared" si="925"/>
        <v>0</v>
      </c>
      <c r="FN74" s="236"/>
      <c r="FO74" s="238">
        <v>28.0</v>
      </c>
      <c r="FP74" s="239" t="s">
        <v>177</v>
      </c>
      <c r="FQ74" s="240" t="s">
        <v>132</v>
      </c>
      <c r="FR74" s="240" t="s">
        <v>132</v>
      </c>
      <c r="FS74" s="241">
        <f t="shared" si="926"/>
        <v>0</v>
      </c>
      <c r="FT74" s="241" t="str">
        <f t="shared" si="927"/>
        <v>#DIV/0!</v>
      </c>
      <c r="FU74" s="241">
        <f t="shared" si="928"/>
        <v>0</v>
      </c>
      <c r="FV74" s="242"/>
      <c r="FW74" s="241">
        <f t="shared" si="929"/>
        <v>0</v>
      </c>
      <c r="FX74" s="242"/>
      <c r="FY74" s="241">
        <f t="shared" ref="FY74:FZ74" si="1450">FY175+FY276+FY377+FY478</f>
        <v>0</v>
      </c>
      <c r="FZ74" s="241">
        <f t="shared" si="1450"/>
        <v>0</v>
      </c>
      <c r="GA74" s="241">
        <f t="shared" si="931"/>
        <v>0</v>
      </c>
      <c r="GB74" s="242">
        <v>0.36319999999999997</v>
      </c>
      <c r="GC74" s="243">
        <f t="shared" si="932"/>
        <v>0</v>
      </c>
      <c r="GD74" s="244">
        <f t="shared" si="933"/>
        <v>0</v>
      </c>
      <c r="GE74" s="236"/>
      <c r="GF74" s="238">
        <v>28.0</v>
      </c>
      <c r="GG74" s="239" t="s">
        <v>177</v>
      </c>
      <c r="GH74" s="240" t="s">
        <v>132</v>
      </c>
      <c r="GI74" s="240" t="s">
        <v>132</v>
      </c>
      <c r="GJ74" s="241">
        <f t="shared" si="934"/>
        <v>0</v>
      </c>
      <c r="GK74" s="241" t="str">
        <f t="shared" si="935"/>
        <v>#DIV/0!</v>
      </c>
      <c r="GL74" s="241">
        <f t="shared" si="936"/>
        <v>0</v>
      </c>
      <c r="GM74" s="242"/>
      <c r="GN74" s="241">
        <f t="shared" si="937"/>
        <v>0</v>
      </c>
      <c r="GO74" s="242"/>
      <c r="GP74" s="241">
        <f t="shared" ref="GP74:GQ74" si="1451">GP175+GP276+GP377+GP478</f>
        <v>0</v>
      </c>
      <c r="GQ74" s="241">
        <f t="shared" si="1451"/>
        <v>0</v>
      </c>
      <c r="GR74" s="241">
        <f t="shared" si="939"/>
        <v>0</v>
      </c>
      <c r="GS74" s="242">
        <v>0.36319999999999997</v>
      </c>
      <c r="GT74" s="243">
        <f t="shared" si="940"/>
        <v>0</v>
      </c>
      <c r="GU74" s="244">
        <f t="shared" si="941"/>
        <v>0</v>
      </c>
      <c r="GV74" s="236"/>
      <c r="GW74" s="238">
        <v>28.0</v>
      </c>
      <c r="GX74" s="239" t="s">
        <v>177</v>
      </c>
      <c r="GY74" s="240" t="s">
        <v>132</v>
      </c>
      <c r="GZ74" s="240" t="s">
        <v>132</v>
      </c>
      <c r="HA74" s="241">
        <f t="shared" si="942"/>
        <v>0</v>
      </c>
      <c r="HB74" s="241" t="str">
        <f t="shared" si="943"/>
        <v>#DIV/0!</v>
      </c>
      <c r="HC74" s="241">
        <f t="shared" si="944"/>
        <v>0</v>
      </c>
      <c r="HD74" s="242"/>
      <c r="HE74" s="241">
        <f t="shared" si="945"/>
        <v>0</v>
      </c>
      <c r="HF74" s="242"/>
      <c r="HG74" s="241">
        <f t="shared" ref="HG74:HH74" si="1452">HG175+HG276+HG377+HG478</f>
        <v>0</v>
      </c>
      <c r="HH74" s="241">
        <f t="shared" si="1452"/>
        <v>0</v>
      </c>
      <c r="HI74" s="241">
        <f t="shared" si="947"/>
        <v>0</v>
      </c>
      <c r="HJ74" s="242">
        <v>0.36319999999999997</v>
      </c>
      <c r="HK74" s="243">
        <f t="shared" si="948"/>
        <v>0</v>
      </c>
      <c r="HL74" s="244">
        <f t="shared" si="949"/>
        <v>0</v>
      </c>
      <c r="HM74" s="236"/>
      <c r="HN74" s="238">
        <v>28.0</v>
      </c>
      <c r="HO74" s="239" t="s">
        <v>177</v>
      </c>
      <c r="HP74" s="240" t="s">
        <v>132</v>
      </c>
      <c r="HQ74" s="240" t="s">
        <v>132</v>
      </c>
      <c r="HR74" s="241">
        <f t="shared" si="950"/>
        <v>0</v>
      </c>
      <c r="HS74" s="241" t="str">
        <f t="shared" si="951"/>
        <v>#DIV/0!</v>
      </c>
      <c r="HT74" s="241">
        <f t="shared" si="952"/>
        <v>0</v>
      </c>
      <c r="HU74" s="242"/>
      <c r="HV74" s="241">
        <f t="shared" si="953"/>
        <v>0</v>
      </c>
      <c r="HW74" s="242"/>
      <c r="HX74" s="241">
        <f t="shared" ref="HX74:HY74" si="1453">HX175+HX276+HX377+HX478</f>
        <v>0</v>
      </c>
      <c r="HY74" s="241">
        <f t="shared" si="1453"/>
        <v>0</v>
      </c>
      <c r="HZ74" s="241">
        <f t="shared" si="955"/>
        <v>0</v>
      </c>
      <c r="IA74" s="242">
        <v>0.36319999999999997</v>
      </c>
      <c r="IB74" s="243">
        <f t="shared" si="956"/>
        <v>0</v>
      </c>
      <c r="IC74" s="244">
        <f t="shared" si="957"/>
        <v>0</v>
      </c>
      <c r="ID74" s="236"/>
      <c r="IE74" s="238">
        <v>28.0</v>
      </c>
      <c r="IF74" s="239" t="s">
        <v>177</v>
      </c>
      <c r="IG74" s="240" t="s">
        <v>132</v>
      </c>
      <c r="IH74" s="240" t="s">
        <v>132</v>
      </c>
      <c r="II74" s="241">
        <f t="shared" si="958"/>
        <v>0</v>
      </c>
      <c r="IJ74" s="241" t="str">
        <f t="shared" si="959"/>
        <v>#DIV/0!</v>
      </c>
      <c r="IK74" s="241">
        <f t="shared" si="960"/>
        <v>0</v>
      </c>
      <c r="IL74" s="242"/>
      <c r="IM74" s="241">
        <f t="shared" si="961"/>
        <v>0</v>
      </c>
      <c r="IN74" s="242"/>
      <c r="IO74" s="241">
        <f t="shared" ref="IO74:IP74" si="1454">IO175+IO276+IO377+IO478</f>
        <v>0</v>
      </c>
      <c r="IP74" s="241">
        <f t="shared" si="1454"/>
        <v>0</v>
      </c>
      <c r="IQ74" s="241">
        <f t="shared" si="963"/>
        <v>0</v>
      </c>
      <c r="IR74" s="242">
        <v>0.36319999999999997</v>
      </c>
      <c r="IS74" s="243">
        <f t="shared" si="964"/>
        <v>0</v>
      </c>
      <c r="IT74" s="244">
        <f t="shared" si="965"/>
        <v>0</v>
      </c>
      <c r="IU74" s="236"/>
      <c r="IV74" s="238">
        <v>28.0</v>
      </c>
      <c r="IW74" s="239" t="s">
        <v>177</v>
      </c>
      <c r="IX74" s="240" t="s">
        <v>132</v>
      </c>
      <c r="IY74" s="240" t="s">
        <v>132</v>
      </c>
      <c r="IZ74" s="241">
        <f t="shared" si="966"/>
        <v>0</v>
      </c>
      <c r="JA74" s="241" t="str">
        <f t="shared" si="967"/>
        <v>#DIV/0!</v>
      </c>
      <c r="JB74" s="241">
        <f t="shared" si="968"/>
        <v>0</v>
      </c>
      <c r="JC74" s="242"/>
      <c r="JD74" s="241">
        <f t="shared" si="969"/>
        <v>0</v>
      </c>
      <c r="JE74" s="242"/>
      <c r="JF74" s="241">
        <f t="shared" ref="JF74:JG74" si="1455">JF175+JF276+JF377+JF478</f>
        <v>0</v>
      </c>
      <c r="JG74" s="241">
        <f t="shared" si="1455"/>
        <v>0</v>
      </c>
      <c r="JH74" s="241">
        <f t="shared" si="971"/>
        <v>0</v>
      </c>
      <c r="JI74" s="242">
        <v>0.36319999999999997</v>
      </c>
      <c r="JJ74" s="243">
        <f t="shared" si="972"/>
        <v>0</v>
      </c>
      <c r="JK74" s="244">
        <f t="shared" si="973"/>
        <v>0</v>
      </c>
      <c r="JL74" s="236"/>
      <c r="JM74" s="238">
        <v>28.0</v>
      </c>
      <c r="JN74" s="239" t="s">
        <v>177</v>
      </c>
      <c r="JO74" s="240" t="s">
        <v>132</v>
      </c>
      <c r="JP74" s="240" t="s">
        <v>132</v>
      </c>
      <c r="JQ74" s="241">
        <f t="shared" si="974"/>
        <v>0</v>
      </c>
      <c r="JR74" s="241" t="str">
        <f t="shared" si="975"/>
        <v>#DIV/0!</v>
      </c>
      <c r="JS74" s="241">
        <f t="shared" si="976"/>
        <v>0</v>
      </c>
      <c r="JT74" s="242"/>
      <c r="JU74" s="241">
        <f t="shared" si="977"/>
        <v>0</v>
      </c>
      <c r="JV74" s="242"/>
      <c r="JW74" s="241">
        <f t="shared" ref="JW74:JX74" si="1456">JW175+JW276+JW377+JW478</f>
        <v>0</v>
      </c>
      <c r="JX74" s="241">
        <f t="shared" si="1456"/>
        <v>0</v>
      </c>
      <c r="JY74" s="241">
        <f t="shared" si="979"/>
        <v>0</v>
      </c>
      <c r="JZ74" s="242">
        <v>0.36319999999999997</v>
      </c>
      <c r="KA74" s="243">
        <f t="shared" si="980"/>
        <v>0</v>
      </c>
      <c r="KB74" s="244">
        <f t="shared" si="981"/>
        <v>0</v>
      </c>
      <c r="KC74" s="236"/>
      <c r="KD74" s="238">
        <v>28.0</v>
      </c>
      <c r="KE74" s="239" t="s">
        <v>177</v>
      </c>
      <c r="KF74" s="240" t="s">
        <v>132</v>
      </c>
      <c r="KG74" s="240" t="s">
        <v>132</v>
      </c>
      <c r="KH74" s="241">
        <f t="shared" si="982"/>
        <v>0</v>
      </c>
      <c r="KI74" s="241" t="str">
        <f t="shared" si="983"/>
        <v>#DIV/0!</v>
      </c>
      <c r="KJ74" s="241">
        <f t="shared" si="984"/>
        <v>0</v>
      </c>
      <c r="KK74" s="242"/>
      <c r="KL74" s="241">
        <f t="shared" si="985"/>
        <v>0</v>
      </c>
      <c r="KM74" s="242"/>
      <c r="KN74" s="241">
        <f t="shared" ref="KN74:KO74" si="1457">KN175+KN276+KN377+KN478</f>
        <v>0</v>
      </c>
      <c r="KO74" s="241">
        <f t="shared" si="1457"/>
        <v>0</v>
      </c>
      <c r="KP74" s="241">
        <f t="shared" si="987"/>
        <v>0</v>
      </c>
      <c r="KQ74" s="242">
        <v>0.36319999999999997</v>
      </c>
      <c r="KR74" s="243">
        <f t="shared" si="988"/>
        <v>0</v>
      </c>
      <c r="KS74" s="244">
        <f t="shared" si="989"/>
        <v>0</v>
      </c>
      <c r="KT74" s="236"/>
      <c r="KU74" s="237"/>
    </row>
    <row r="75" ht="15.75" customHeight="1">
      <c r="A75" s="245"/>
      <c r="B75" s="246" t="s">
        <v>178</v>
      </c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49"/>
      <c r="R75" s="245"/>
      <c r="S75" s="246" t="s">
        <v>178</v>
      </c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9"/>
      <c r="AI75" s="245"/>
      <c r="AJ75" s="246" t="s">
        <v>178</v>
      </c>
      <c r="AK75" s="247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  <c r="AX75" s="247"/>
      <c r="AY75" s="249"/>
      <c r="AZ75" s="245"/>
      <c r="BA75" s="246" t="s">
        <v>178</v>
      </c>
      <c r="BB75" s="247"/>
      <c r="BC75" s="247"/>
      <c r="BD75" s="247"/>
      <c r="BE75" s="247"/>
      <c r="BF75" s="247"/>
      <c r="BG75" s="247"/>
      <c r="BH75" s="247"/>
      <c r="BI75" s="247"/>
      <c r="BJ75" s="247"/>
      <c r="BK75" s="247"/>
      <c r="BL75" s="247"/>
      <c r="BM75" s="247"/>
      <c r="BN75" s="247"/>
      <c r="BO75" s="247"/>
      <c r="BP75" s="249"/>
      <c r="BQ75" s="245"/>
      <c r="BR75" s="246" t="s">
        <v>178</v>
      </c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7"/>
      <c r="CD75" s="247"/>
      <c r="CE75" s="247"/>
      <c r="CF75" s="247"/>
      <c r="CG75" s="249"/>
      <c r="CH75" s="245"/>
      <c r="CI75" s="246" t="s">
        <v>178</v>
      </c>
      <c r="CJ75" s="247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U75" s="247"/>
      <c r="CV75" s="247"/>
      <c r="CW75" s="247"/>
      <c r="CX75" s="249"/>
      <c r="CY75" s="245"/>
      <c r="CZ75" s="246" t="s">
        <v>178</v>
      </c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  <c r="DN75" s="247"/>
      <c r="DO75" s="249"/>
      <c r="DP75" s="245"/>
      <c r="DQ75" s="246" t="s">
        <v>178</v>
      </c>
      <c r="DR75" s="247"/>
      <c r="DS75" s="247"/>
      <c r="DT75" s="247"/>
      <c r="DU75" s="247"/>
      <c r="DV75" s="247"/>
      <c r="DW75" s="247"/>
      <c r="DX75" s="247"/>
      <c r="DY75" s="247"/>
      <c r="DZ75" s="247"/>
      <c r="EA75" s="247"/>
      <c r="EB75" s="247"/>
      <c r="EC75" s="247"/>
      <c r="ED75" s="247"/>
      <c r="EE75" s="247"/>
      <c r="EF75" s="249"/>
      <c r="EG75" s="245"/>
      <c r="EH75" s="246" t="s">
        <v>178</v>
      </c>
      <c r="EI75" s="247"/>
      <c r="EJ75" s="247"/>
      <c r="EK75" s="247"/>
      <c r="EL75" s="247"/>
      <c r="EM75" s="247"/>
      <c r="EN75" s="247"/>
      <c r="EO75" s="247"/>
      <c r="EP75" s="247"/>
      <c r="EQ75" s="247"/>
      <c r="ER75" s="247"/>
      <c r="ES75" s="247"/>
      <c r="ET75" s="247"/>
      <c r="EU75" s="247"/>
      <c r="EV75" s="247"/>
      <c r="EW75" s="249"/>
      <c r="EX75" s="245"/>
      <c r="EY75" s="246" t="s">
        <v>178</v>
      </c>
      <c r="EZ75" s="247"/>
      <c r="FA75" s="247"/>
      <c r="FB75" s="247"/>
      <c r="FC75" s="247"/>
      <c r="FD75" s="247"/>
      <c r="FE75" s="247"/>
      <c r="FF75" s="247"/>
      <c r="FG75" s="247"/>
      <c r="FH75" s="247"/>
      <c r="FI75" s="247"/>
      <c r="FJ75" s="247"/>
      <c r="FK75" s="247"/>
      <c r="FL75" s="247"/>
      <c r="FM75" s="247"/>
      <c r="FN75" s="249"/>
      <c r="FO75" s="245"/>
      <c r="FP75" s="246" t="s">
        <v>178</v>
      </c>
      <c r="FQ75" s="247"/>
      <c r="FR75" s="247"/>
      <c r="FS75" s="247"/>
      <c r="FT75" s="247"/>
      <c r="FU75" s="247"/>
      <c r="FV75" s="247"/>
      <c r="FW75" s="247"/>
      <c r="FX75" s="247"/>
      <c r="FY75" s="247"/>
      <c r="FZ75" s="247"/>
      <c r="GA75" s="247"/>
      <c r="GB75" s="247"/>
      <c r="GC75" s="247"/>
      <c r="GD75" s="247"/>
      <c r="GE75" s="249"/>
      <c r="GF75" s="245"/>
      <c r="GG75" s="246" t="s">
        <v>178</v>
      </c>
      <c r="GH75" s="247"/>
      <c r="GI75" s="247"/>
      <c r="GJ75" s="247"/>
      <c r="GK75" s="247"/>
      <c r="GL75" s="247"/>
      <c r="GM75" s="247"/>
      <c r="GN75" s="247"/>
      <c r="GO75" s="247"/>
      <c r="GP75" s="247"/>
      <c r="GQ75" s="247"/>
      <c r="GR75" s="247"/>
      <c r="GS75" s="247"/>
      <c r="GT75" s="247"/>
      <c r="GU75" s="247"/>
      <c r="GV75" s="249"/>
      <c r="GW75" s="245"/>
      <c r="GX75" s="246" t="s">
        <v>178</v>
      </c>
      <c r="GY75" s="247"/>
      <c r="GZ75" s="247"/>
      <c r="HA75" s="247"/>
      <c r="HB75" s="247"/>
      <c r="HC75" s="247"/>
      <c r="HD75" s="247"/>
      <c r="HE75" s="247"/>
      <c r="HF75" s="247"/>
      <c r="HG75" s="247"/>
      <c r="HH75" s="247"/>
      <c r="HI75" s="247"/>
      <c r="HJ75" s="247"/>
      <c r="HK75" s="247"/>
      <c r="HL75" s="247"/>
      <c r="HM75" s="249"/>
      <c r="HN75" s="245"/>
      <c r="HO75" s="246" t="s">
        <v>178</v>
      </c>
      <c r="HP75" s="247"/>
      <c r="HQ75" s="247"/>
      <c r="HR75" s="247"/>
      <c r="HS75" s="247"/>
      <c r="HT75" s="247"/>
      <c r="HU75" s="247"/>
      <c r="HV75" s="247"/>
      <c r="HW75" s="247"/>
      <c r="HX75" s="247"/>
      <c r="HY75" s="247"/>
      <c r="HZ75" s="247"/>
      <c r="IA75" s="247"/>
      <c r="IB75" s="247"/>
      <c r="IC75" s="247"/>
      <c r="ID75" s="249"/>
      <c r="IE75" s="245"/>
      <c r="IF75" s="246" t="s">
        <v>178</v>
      </c>
      <c r="IG75" s="247"/>
      <c r="IH75" s="247"/>
      <c r="II75" s="247"/>
      <c r="IJ75" s="247"/>
      <c r="IK75" s="247"/>
      <c r="IL75" s="247"/>
      <c r="IM75" s="247"/>
      <c r="IN75" s="247"/>
      <c r="IO75" s="247"/>
      <c r="IP75" s="247"/>
      <c r="IQ75" s="247"/>
      <c r="IR75" s="247"/>
      <c r="IS75" s="247"/>
      <c r="IT75" s="247"/>
      <c r="IU75" s="249"/>
      <c r="IV75" s="245"/>
      <c r="IW75" s="246" t="s">
        <v>178</v>
      </c>
      <c r="IX75" s="247"/>
      <c r="IY75" s="247"/>
      <c r="IZ75" s="247"/>
      <c r="JA75" s="247"/>
      <c r="JB75" s="247"/>
      <c r="JC75" s="247"/>
      <c r="JD75" s="247"/>
      <c r="JE75" s="247"/>
      <c r="JF75" s="247"/>
      <c r="JG75" s="247"/>
      <c r="JH75" s="247"/>
      <c r="JI75" s="247"/>
      <c r="JJ75" s="247"/>
      <c r="JK75" s="247"/>
      <c r="JL75" s="236"/>
      <c r="JM75" s="245"/>
      <c r="JN75" s="246" t="s">
        <v>178</v>
      </c>
      <c r="JO75" s="247"/>
      <c r="JP75" s="247"/>
      <c r="JQ75" s="247"/>
      <c r="JR75" s="247"/>
      <c r="JS75" s="247"/>
      <c r="JT75" s="247"/>
      <c r="JU75" s="247"/>
      <c r="JV75" s="247"/>
      <c r="JW75" s="247"/>
      <c r="JX75" s="247"/>
      <c r="JY75" s="247"/>
      <c r="JZ75" s="247"/>
      <c r="KA75" s="247"/>
      <c r="KB75" s="247"/>
      <c r="KC75" s="236"/>
      <c r="KD75" s="245"/>
      <c r="KE75" s="246" t="s">
        <v>178</v>
      </c>
      <c r="KF75" s="247"/>
      <c r="KG75" s="247"/>
      <c r="KH75" s="247"/>
      <c r="KI75" s="247"/>
      <c r="KJ75" s="247"/>
      <c r="KK75" s="247"/>
      <c r="KL75" s="247"/>
      <c r="KM75" s="247"/>
      <c r="KN75" s="247"/>
      <c r="KO75" s="247"/>
      <c r="KP75" s="247"/>
      <c r="KQ75" s="247"/>
      <c r="KR75" s="247"/>
      <c r="KS75" s="247"/>
      <c r="KT75" s="236"/>
      <c r="KU75" s="237"/>
    </row>
    <row r="76" ht="15.75" customHeight="1">
      <c r="A76" s="238">
        <v>1.0</v>
      </c>
      <c r="B76" s="239" t="s">
        <v>179</v>
      </c>
      <c r="C76" s="240" t="s">
        <v>132</v>
      </c>
      <c r="D76" s="240" t="s">
        <v>132</v>
      </c>
      <c r="E76" s="241">
        <f t="shared" ref="E76:E94" si="1476">E177+E278+E379+E480</f>
        <v>0</v>
      </c>
      <c r="F76" s="241" t="str">
        <f t="shared" ref="F76:F94" si="1477">G76/E76*1000000</f>
        <v>#DIV/0!</v>
      </c>
      <c r="G76" s="241">
        <f t="shared" ref="G76:G94" si="1478">G177+G278+G379+G480</f>
        <v>0</v>
      </c>
      <c r="H76" s="242"/>
      <c r="I76" s="241">
        <f t="shared" ref="I76:I94" si="1479">IFERROR(+G76*H76,"")</f>
        <v>0</v>
      </c>
      <c r="J76" s="242"/>
      <c r="K76" s="241">
        <f t="shared" ref="K76:L76" si="1458">K177+K278+K379+K480</f>
        <v>0</v>
      </c>
      <c r="L76" s="241">
        <f t="shared" si="1458"/>
        <v>0</v>
      </c>
      <c r="M76" s="241">
        <f t="shared" ref="M76:M94" si="1481">IFERROR(+(IF(G76="","0",G76))+(IF(I76="","0",I76))+(IF(L76="","0",L76)),"")</f>
        <v>0</v>
      </c>
      <c r="N76" s="242">
        <v>0.36319999999999997</v>
      </c>
      <c r="O76" s="243">
        <f t="shared" ref="O76:O94" si="1482">IFERROR(+N76*(M76-L76),"")</f>
        <v>0</v>
      </c>
      <c r="P76" s="244">
        <f t="shared" ref="P76:P94" si="1483">IFERROR(+(IF(M76="","0",M76))-(IF(O76="","0",O76)),"")</f>
        <v>0</v>
      </c>
      <c r="Q76" s="236"/>
      <c r="R76" s="238">
        <v>1.0</v>
      </c>
      <c r="S76" s="239" t="s">
        <v>179</v>
      </c>
      <c r="T76" s="240" t="s">
        <v>132</v>
      </c>
      <c r="U76" s="240" t="s">
        <v>132</v>
      </c>
      <c r="V76" s="241">
        <f t="shared" ref="V76:V94" si="1484">V177+V278+V379+V480</f>
        <v>0</v>
      </c>
      <c r="W76" s="241" t="str">
        <f t="shared" ref="W76:W94" si="1485">X76/V76*1000000</f>
        <v>#DIV/0!</v>
      </c>
      <c r="X76" s="241">
        <f t="shared" ref="X76:X94" si="1486">X177+X278+X379+X480</f>
        <v>0</v>
      </c>
      <c r="Y76" s="242"/>
      <c r="Z76" s="241">
        <f t="shared" ref="Z76:Z94" si="1487">IFERROR(+X76*Y76,"")</f>
        <v>0</v>
      </c>
      <c r="AA76" s="242"/>
      <c r="AB76" s="241">
        <f t="shared" ref="AB76:AC76" si="1459">AB177+AB278+AB379+AB480</f>
        <v>0</v>
      </c>
      <c r="AC76" s="241">
        <f t="shared" si="1459"/>
        <v>0</v>
      </c>
      <c r="AD76" s="241">
        <f t="shared" ref="AD76:AD94" si="1489">IFERROR(+(IF(X76="","0",X76))+(IF(Z76="","0",Z76))+(IF(AC76="","0",AC76)),"")</f>
        <v>0</v>
      </c>
      <c r="AE76" s="242">
        <v>0.36319999999999997</v>
      </c>
      <c r="AF76" s="243">
        <f t="shared" ref="AF76:AF94" si="1490">IFERROR(+AE76*(AD76-AC76),"")</f>
        <v>0</v>
      </c>
      <c r="AG76" s="244">
        <f t="shared" ref="AG76:AG94" si="1491">IFERROR(+(IF(AD76="","0",AD76))-(IF(AF76="","0",AF76)),"")</f>
        <v>0</v>
      </c>
      <c r="AH76" s="236"/>
      <c r="AI76" s="238">
        <v>1.0</v>
      </c>
      <c r="AJ76" s="239" t="s">
        <v>179</v>
      </c>
      <c r="AK76" s="240" t="s">
        <v>132</v>
      </c>
      <c r="AL76" s="240" t="s">
        <v>132</v>
      </c>
      <c r="AM76" s="241">
        <f t="shared" ref="AM76:AM94" si="1492">AM177+AM278+AM379+AM480</f>
        <v>0</v>
      </c>
      <c r="AN76" s="241" t="str">
        <f t="shared" ref="AN76:AN94" si="1493">AO76/AM76*1000000</f>
        <v>#DIV/0!</v>
      </c>
      <c r="AO76" s="241">
        <f t="shared" ref="AO76:AO94" si="1494">AO177+AO278+AO379+AO480</f>
        <v>0</v>
      </c>
      <c r="AP76" s="242"/>
      <c r="AQ76" s="241">
        <f t="shared" ref="AQ76:AQ94" si="1495">IFERROR(+AO76*AP76,"")</f>
        <v>0</v>
      </c>
      <c r="AR76" s="242"/>
      <c r="AS76" s="241">
        <f t="shared" ref="AS76:AT76" si="1460">AS177+AS278+AS379+AS480</f>
        <v>0</v>
      </c>
      <c r="AT76" s="241">
        <f t="shared" si="1460"/>
        <v>0</v>
      </c>
      <c r="AU76" s="241">
        <f t="shared" ref="AU76:AU94" si="1497">IFERROR(+(IF(AO76="","0",AO76))+(IF(AQ76="","0",AQ76))+(IF(AT76="","0",AT76)),"")</f>
        <v>0</v>
      </c>
      <c r="AV76" s="242">
        <v>0.36319999999999997</v>
      </c>
      <c r="AW76" s="243">
        <f t="shared" ref="AW76:AW94" si="1498">IFERROR(+AV76*(AU76-AT76),"")</f>
        <v>0</v>
      </c>
      <c r="AX76" s="244">
        <f t="shared" ref="AX76:AX94" si="1499">IFERROR(+(IF(AU76="","0",AU76))-(IF(AW76="","0",AW76)),"")</f>
        <v>0</v>
      </c>
      <c r="AY76" s="236"/>
      <c r="AZ76" s="238">
        <v>1.0</v>
      </c>
      <c r="BA76" s="239" t="s">
        <v>179</v>
      </c>
      <c r="BB76" s="240" t="s">
        <v>132</v>
      </c>
      <c r="BC76" s="240" t="s">
        <v>132</v>
      </c>
      <c r="BD76" s="241">
        <f t="shared" ref="BD76:BD94" si="1500">BD177+BD278+BD379+BD480</f>
        <v>0</v>
      </c>
      <c r="BE76" s="241" t="str">
        <f t="shared" ref="BE76:BE94" si="1501">BF76/BD76*1000000</f>
        <v>#DIV/0!</v>
      </c>
      <c r="BF76" s="241">
        <f t="shared" ref="BF76:BF94" si="1502">BF177+BF278+BF379+BF480</f>
        <v>0</v>
      </c>
      <c r="BG76" s="242"/>
      <c r="BH76" s="241">
        <f t="shared" ref="BH76:BH94" si="1503">IFERROR(+BF76*BG76,"")</f>
        <v>0</v>
      </c>
      <c r="BI76" s="242"/>
      <c r="BJ76" s="241">
        <f t="shared" ref="BJ76:BK76" si="1461">BJ177+BJ278+BJ379+BJ480</f>
        <v>0</v>
      </c>
      <c r="BK76" s="241">
        <f t="shared" si="1461"/>
        <v>0</v>
      </c>
      <c r="BL76" s="241">
        <f t="shared" ref="BL76:BL94" si="1505">IFERROR(+(IF(BF76="","0",BF76))+(IF(BH76="","0",BH76))+(IF(BK76="","0",BK76)),"")</f>
        <v>0</v>
      </c>
      <c r="BM76" s="242">
        <v>0.36319999999999997</v>
      </c>
      <c r="BN76" s="243">
        <f t="shared" ref="BN76:BN94" si="1506">IFERROR(+BM76*(BL76-BK76),"")</f>
        <v>0</v>
      </c>
      <c r="BO76" s="244">
        <f t="shared" ref="BO76:BO94" si="1507">IFERROR(+(IF(BL76="","0",BL76))-(IF(BN76="","0",BN76)),"")</f>
        <v>0</v>
      </c>
      <c r="BP76" s="236"/>
      <c r="BQ76" s="238">
        <v>1.0</v>
      </c>
      <c r="BR76" s="239" t="s">
        <v>179</v>
      </c>
      <c r="BS76" s="240" t="s">
        <v>132</v>
      </c>
      <c r="BT76" s="240" t="s">
        <v>132</v>
      </c>
      <c r="BU76" s="241">
        <f t="shared" ref="BU76:BU94" si="1508">BU177+BU278+BU379+BU480</f>
        <v>0</v>
      </c>
      <c r="BV76" s="241" t="str">
        <f t="shared" ref="BV76:BV94" si="1509">BW76/BU76*1000000</f>
        <v>#DIV/0!</v>
      </c>
      <c r="BW76" s="241">
        <f t="shared" ref="BW76:BW94" si="1510">BW177+BW278+BW379+BW480</f>
        <v>0</v>
      </c>
      <c r="BX76" s="242"/>
      <c r="BY76" s="241">
        <f t="shared" ref="BY76:BY94" si="1511">IFERROR(+BW76*BX76,"")</f>
        <v>0</v>
      </c>
      <c r="BZ76" s="242"/>
      <c r="CA76" s="241">
        <f t="shared" ref="CA76:CB76" si="1462">CA177+CA278+CA379+CA480</f>
        <v>0</v>
      </c>
      <c r="CB76" s="241">
        <f t="shared" si="1462"/>
        <v>0</v>
      </c>
      <c r="CC76" s="241">
        <f t="shared" ref="CC76:CC94" si="1513">IFERROR(+(IF(BW76="","0",BW76))+(IF(BY76="","0",BY76))+(IF(CB76="","0",CB76)),"")</f>
        <v>0</v>
      </c>
      <c r="CD76" s="242">
        <v>0.36319999999999997</v>
      </c>
      <c r="CE76" s="243">
        <f t="shared" ref="CE76:CE94" si="1514">IFERROR(+CD76*(CC76-CB76),"")</f>
        <v>0</v>
      </c>
      <c r="CF76" s="244">
        <f t="shared" ref="CF76:CF94" si="1515">IFERROR(+(IF(CC76="","0",CC76))-(IF(CE76="","0",CE76)),"")</f>
        <v>0</v>
      </c>
      <c r="CG76" s="236"/>
      <c r="CH76" s="238">
        <v>1.0</v>
      </c>
      <c r="CI76" s="239" t="s">
        <v>179</v>
      </c>
      <c r="CJ76" s="240" t="s">
        <v>132</v>
      </c>
      <c r="CK76" s="240" t="s">
        <v>132</v>
      </c>
      <c r="CL76" s="241">
        <f t="shared" ref="CL76:CL94" si="1516">CL177+CL278+CL379+CL480</f>
        <v>0</v>
      </c>
      <c r="CM76" s="241" t="str">
        <f t="shared" ref="CM76:CM94" si="1517">CN76/CL76*1000000</f>
        <v>#DIV/0!</v>
      </c>
      <c r="CN76" s="241">
        <f t="shared" ref="CN76:CN94" si="1518">CN177+CN278+CN379+CN480</f>
        <v>0</v>
      </c>
      <c r="CO76" s="242"/>
      <c r="CP76" s="241">
        <f t="shared" ref="CP76:CP94" si="1519">IFERROR(+CN76*CO76,"")</f>
        <v>0</v>
      </c>
      <c r="CQ76" s="242"/>
      <c r="CR76" s="241">
        <f t="shared" ref="CR76:CS76" si="1463">CR177+CR278+CR379+CR480</f>
        <v>0</v>
      </c>
      <c r="CS76" s="241">
        <f t="shared" si="1463"/>
        <v>0</v>
      </c>
      <c r="CT76" s="241">
        <f t="shared" ref="CT76:CT94" si="1521">IFERROR(+(IF(CN76="","0",CN76))+(IF(CP76="","0",CP76))+(IF(CS76="","0",CS76)),"")</f>
        <v>0</v>
      </c>
      <c r="CU76" s="242">
        <v>0.36319999999999997</v>
      </c>
      <c r="CV76" s="243">
        <f t="shared" ref="CV76:CV94" si="1522">IFERROR(+CU76*(CT76-CS76),"")</f>
        <v>0</v>
      </c>
      <c r="CW76" s="244">
        <f t="shared" ref="CW76:CW94" si="1523">IFERROR(+(IF(CT76="","0",CT76))-(IF(CV76="","0",CV76)),"")</f>
        <v>0</v>
      </c>
      <c r="CX76" s="236"/>
      <c r="CY76" s="238">
        <v>1.0</v>
      </c>
      <c r="CZ76" s="239" t="s">
        <v>179</v>
      </c>
      <c r="DA76" s="240" t="s">
        <v>132</v>
      </c>
      <c r="DB76" s="240" t="s">
        <v>132</v>
      </c>
      <c r="DC76" s="241">
        <f t="shared" ref="DC76:DC94" si="1524">DC177+DC278+DC379+DC480</f>
        <v>0</v>
      </c>
      <c r="DD76" s="241" t="str">
        <f t="shared" ref="DD76:DD94" si="1525">DE76/DC76*1000000</f>
        <v>#DIV/0!</v>
      </c>
      <c r="DE76" s="241">
        <f t="shared" ref="DE76:DE94" si="1526">DE177+DE278+DE379+DE480</f>
        <v>0</v>
      </c>
      <c r="DF76" s="242"/>
      <c r="DG76" s="241">
        <f t="shared" ref="DG76:DG94" si="1527">IFERROR(+DE76*DF76,"")</f>
        <v>0</v>
      </c>
      <c r="DH76" s="242"/>
      <c r="DI76" s="241">
        <f t="shared" ref="DI76:DJ76" si="1464">DI177+DI278+DI379+DI480</f>
        <v>0</v>
      </c>
      <c r="DJ76" s="241">
        <f t="shared" si="1464"/>
        <v>0</v>
      </c>
      <c r="DK76" s="241">
        <f t="shared" ref="DK76:DK94" si="1529">IFERROR(+(IF(DE76="","0",DE76))+(IF(DG76="","0",DG76))+(IF(DJ76="","0",DJ76)),"")</f>
        <v>0</v>
      </c>
      <c r="DL76" s="242">
        <v>0.36319999999999997</v>
      </c>
      <c r="DM76" s="243">
        <f t="shared" ref="DM76:DM94" si="1530">IFERROR(+DL76*(DK76-DJ76),"")</f>
        <v>0</v>
      </c>
      <c r="DN76" s="244">
        <f t="shared" ref="DN76:DN94" si="1531">IFERROR(+(IF(DK76="","0",DK76))-(IF(DM76="","0",DM76)),"")</f>
        <v>0</v>
      </c>
      <c r="DO76" s="236"/>
      <c r="DP76" s="238">
        <v>1.0</v>
      </c>
      <c r="DQ76" s="239" t="s">
        <v>179</v>
      </c>
      <c r="DR76" s="240" t="s">
        <v>132</v>
      </c>
      <c r="DS76" s="240" t="s">
        <v>132</v>
      </c>
      <c r="DT76" s="241">
        <f t="shared" ref="DT76:DT94" si="1532">DT177+DT278+DT379+DT480</f>
        <v>0</v>
      </c>
      <c r="DU76" s="241" t="str">
        <f t="shared" ref="DU76:DU94" si="1533">DV76/DT76*1000000</f>
        <v>#DIV/0!</v>
      </c>
      <c r="DV76" s="241">
        <f t="shared" ref="DV76:DV94" si="1534">DV177+DV278+DV379+DV480</f>
        <v>0</v>
      </c>
      <c r="DW76" s="242"/>
      <c r="DX76" s="241">
        <f t="shared" ref="DX76:DX94" si="1535">IFERROR(+DV76*DW76,"")</f>
        <v>0</v>
      </c>
      <c r="DY76" s="242"/>
      <c r="DZ76" s="241">
        <f t="shared" ref="DZ76:EA76" si="1465">DZ177+DZ278+DZ379+DZ480</f>
        <v>0</v>
      </c>
      <c r="EA76" s="241">
        <f t="shared" si="1465"/>
        <v>0</v>
      </c>
      <c r="EB76" s="241">
        <f t="shared" ref="EB76:EB94" si="1537">IFERROR(+(IF(DV76="","0",DV76))+(IF(DX76="","0",DX76))+(IF(EA76="","0",EA76)),"")</f>
        <v>0</v>
      </c>
      <c r="EC76" s="242">
        <v>0.36319999999999997</v>
      </c>
      <c r="ED76" s="243">
        <f t="shared" ref="ED76:ED94" si="1538">IFERROR(+EC76*(EB76-EA76),"")</f>
        <v>0</v>
      </c>
      <c r="EE76" s="244">
        <f t="shared" ref="EE76:EE94" si="1539">IFERROR(+(IF(EB76="","0",EB76))-(IF(ED76="","0",ED76)),"")</f>
        <v>0</v>
      </c>
      <c r="EF76" s="236"/>
      <c r="EG76" s="238">
        <v>1.0</v>
      </c>
      <c r="EH76" s="239" t="s">
        <v>179</v>
      </c>
      <c r="EI76" s="240" t="s">
        <v>132</v>
      </c>
      <c r="EJ76" s="240" t="s">
        <v>132</v>
      </c>
      <c r="EK76" s="241">
        <f t="shared" ref="EK76:EK94" si="1540">EK177+EK278+EK379+EK480</f>
        <v>0</v>
      </c>
      <c r="EL76" s="241" t="str">
        <f t="shared" ref="EL76:EL94" si="1541">EM76/EK76*1000000</f>
        <v>#DIV/0!</v>
      </c>
      <c r="EM76" s="241">
        <f t="shared" ref="EM76:EM94" si="1542">EM177+EM278+EM379+EM480</f>
        <v>0</v>
      </c>
      <c r="EN76" s="242"/>
      <c r="EO76" s="241">
        <f t="shared" ref="EO76:EO94" si="1543">IFERROR(+EM76*EN76,"")</f>
        <v>0</v>
      </c>
      <c r="EP76" s="242"/>
      <c r="EQ76" s="241">
        <f t="shared" ref="EQ76:ER76" si="1466">EQ177+EQ278+EQ379+EQ480</f>
        <v>0</v>
      </c>
      <c r="ER76" s="241">
        <f t="shared" si="1466"/>
        <v>0</v>
      </c>
      <c r="ES76" s="241">
        <f t="shared" ref="ES76:ES94" si="1545">IFERROR(+(IF(EM76="","0",EM76))+(IF(EO76="","0",EO76))+(IF(ER76="","0",ER76)),"")</f>
        <v>0</v>
      </c>
      <c r="ET76" s="242">
        <v>0.36319999999999997</v>
      </c>
      <c r="EU76" s="243">
        <f t="shared" ref="EU76:EU94" si="1546">IFERROR(+ET76*(ES76-ER76),"")</f>
        <v>0</v>
      </c>
      <c r="EV76" s="244">
        <f t="shared" ref="EV76:EV94" si="1547">IFERROR(+(IF(ES76="","0",ES76))-(IF(EU76="","0",EU76)),"")</f>
        <v>0</v>
      </c>
      <c r="EW76" s="236"/>
      <c r="EX76" s="238">
        <v>1.0</v>
      </c>
      <c r="EY76" s="239" t="s">
        <v>179</v>
      </c>
      <c r="EZ76" s="240" t="s">
        <v>132</v>
      </c>
      <c r="FA76" s="240" t="s">
        <v>132</v>
      </c>
      <c r="FB76" s="241">
        <f t="shared" ref="FB76:FB94" si="1548">FB177+FB278+FB379+FB480</f>
        <v>0</v>
      </c>
      <c r="FC76" s="241" t="str">
        <f t="shared" ref="FC76:FC94" si="1549">FD76/FB76*1000000</f>
        <v>#DIV/0!</v>
      </c>
      <c r="FD76" s="241">
        <f t="shared" ref="FD76:FD94" si="1550">FD177+FD278+FD379+FD480</f>
        <v>0</v>
      </c>
      <c r="FE76" s="242"/>
      <c r="FF76" s="241">
        <f t="shared" ref="FF76:FF94" si="1551">IFERROR(+FD76*FE76,"")</f>
        <v>0</v>
      </c>
      <c r="FG76" s="242"/>
      <c r="FH76" s="241">
        <f t="shared" ref="FH76:FI76" si="1467">FH177+FH278+FH379+FH480</f>
        <v>0</v>
      </c>
      <c r="FI76" s="241">
        <f t="shared" si="1467"/>
        <v>0</v>
      </c>
      <c r="FJ76" s="241">
        <f t="shared" ref="FJ76:FJ94" si="1553">IFERROR(+(IF(FD76="","0",FD76))+(IF(FF76="","0",FF76))+(IF(FI76="","0",FI76)),"")</f>
        <v>0</v>
      </c>
      <c r="FK76" s="242">
        <v>0.36319999999999997</v>
      </c>
      <c r="FL76" s="243">
        <f t="shared" ref="FL76:FL94" si="1554">IFERROR(+FK76*(FJ76-FI76),"")</f>
        <v>0</v>
      </c>
      <c r="FM76" s="244">
        <f t="shared" ref="FM76:FM94" si="1555">IFERROR(+(IF(FJ76="","0",FJ76))-(IF(FL76="","0",FL76)),"")</f>
        <v>0</v>
      </c>
      <c r="FN76" s="236"/>
      <c r="FO76" s="238">
        <v>1.0</v>
      </c>
      <c r="FP76" s="239" t="s">
        <v>179</v>
      </c>
      <c r="FQ76" s="240" t="s">
        <v>132</v>
      </c>
      <c r="FR76" s="240" t="s">
        <v>132</v>
      </c>
      <c r="FS76" s="241">
        <f t="shared" ref="FS76:FS94" si="1556">FS177+FS278+FS379+FS480</f>
        <v>0</v>
      </c>
      <c r="FT76" s="241" t="str">
        <f t="shared" ref="FT76:FT94" si="1557">FU76/FS76*1000000</f>
        <v>#DIV/0!</v>
      </c>
      <c r="FU76" s="241">
        <f t="shared" ref="FU76:FU94" si="1558">FU177+FU278+FU379+FU480</f>
        <v>0</v>
      </c>
      <c r="FV76" s="242"/>
      <c r="FW76" s="241">
        <f t="shared" ref="FW76:FW94" si="1559">IFERROR(+FU76*FV76,"")</f>
        <v>0</v>
      </c>
      <c r="FX76" s="242"/>
      <c r="FY76" s="241">
        <f t="shared" ref="FY76:FZ76" si="1468">FY177+FY278+FY379+FY480</f>
        <v>0</v>
      </c>
      <c r="FZ76" s="241">
        <f t="shared" si="1468"/>
        <v>0</v>
      </c>
      <c r="GA76" s="241">
        <f t="shared" ref="GA76:GA94" si="1561">IFERROR(+(IF(FU76="","0",FU76))+(IF(FW76="","0",FW76))+(IF(FZ76="","0",FZ76)),"")</f>
        <v>0</v>
      </c>
      <c r="GB76" s="242">
        <v>0.36319999999999997</v>
      </c>
      <c r="GC76" s="243">
        <f t="shared" ref="GC76:GC94" si="1562">IFERROR(+GB76*(GA76-FZ76),"")</f>
        <v>0</v>
      </c>
      <c r="GD76" s="244">
        <f t="shared" ref="GD76:GD94" si="1563">IFERROR(+(IF(GA76="","0",GA76))-(IF(GC76="","0",GC76)),"")</f>
        <v>0</v>
      </c>
      <c r="GE76" s="236"/>
      <c r="GF76" s="238">
        <v>1.0</v>
      </c>
      <c r="GG76" s="239" t="s">
        <v>179</v>
      </c>
      <c r="GH76" s="240" t="s">
        <v>132</v>
      </c>
      <c r="GI76" s="240" t="s">
        <v>132</v>
      </c>
      <c r="GJ76" s="241">
        <f t="shared" ref="GJ76:GJ94" si="1564">GJ177+GJ278+GJ379+GJ480</f>
        <v>0</v>
      </c>
      <c r="GK76" s="241" t="str">
        <f t="shared" ref="GK76:GK94" si="1565">GL76/GJ76*1000000</f>
        <v>#DIV/0!</v>
      </c>
      <c r="GL76" s="241">
        <f t="shared" ref="GL76:GL94" si="1566">GL177+GL278+GL379+GL480</f>
        <v>0</v>
      </c>
      <c r="GM76" s="242"/>
      <c r="GN76" s="241">
        <f t="shared" ref="GN76:GN94" si="1567">IFERROR(+GL76*GM76,"")</f>
        <v>0</v>
      </c>
      <c r="GO76" s="242"/>
      <c r="GP76" s="241">
        <f t="shared" ref="GP76:GQ76" si="1469">GP177+GP278+GP379+GP480</f>
        <v>0</v>
      </c>
      <c r="GQ76" s="241">
        <f t="shared" si="1469"/>
        <v>0</v>
      </c>
      <c r="GR76" s="241">
        <f t="shared" ref="GR76:GR94" si="1569">IFERROR(+(IF(GL76="","0",GL76))+(IF(GN76="","0",GN76))+(IF(GQ76="","0",GQ76)),"")</f>
        <v>0</v>
      </c>
      <c r="GS76" s="242">
        <v>0.36319999999999997</v>
      </c>
      <c r="GT76" s="243">
        <f t="shared" ref="GT76:GT94" si="1570">IFERROR(+GS76*(GR76-GQ76),"")</f>
        <v>0</v>
      </c>
      <c r="GU76" s="244">
        <f t="shared" ref="GU76:GU94" si="1571">IFERROR(+(IF(GR76="","0",GR76))-(IF(GT76="","0",GT76)),"")</f>
        <v>0</v>
      </c>
      <c r="GV76" s="236"/>
      <c r="GW76" s="238">
        <v>1.0</v>
      </c>
      <c r="GX76" s="239" t="s">
        <v>179</v>
      </c>
      <c r="GY76" s="240" t="s">
        <v>132</v>
      </c>
      <c r="GZ76" s="240" t="s">
        <v>132</v>
      </c>
      <c r="HA76" s="241">
        <f t="shared" ref="HA76:HA94" si="1572">HA177+HA278+HA379+HA480</f>
        <v>0</v>
      </c>
      <c r="HB76" s="241" t="str">
        <f t="shared" ref="HB76:HB94" si="1573">HC76/HA76*1000000</f>
        <v>#DIV/0!</v>
      </c>
      <c r="HC76" s="241">
        <f t="shared" ref="HC76:HC94" si="1574">HC177+HC278+HC379+HC480</f>
        <v>0</v>
      </c>
      <c r="HD76" s="242"/>
      <c r="HE76" s="241">
        <f t="shared" ref="HE76:HE94" si="1575">IFERROR(+HC76*HD76,"")</f>
        <v>0</v>
      </c>
      <c r="HF76" s="242"/>
      <c r="HG76" s="241">
        <f t="shared" ref="HG76:HH76" si="1470">HG177+HG278+HG379+HG480</f>
        <v>0</v>
      </c>
      <c r="HH76" s="241">
        <f t="shared" si="1470"/>
        <v>0</v>
      </c>
      <c r="HI76" s="241">
        <f t="shared" ref="HI76:HI94" si="1577">IFERROR(+(IF(HC76="","0",HC76))+(IF(HE76="","0",HE76))+(IF(HH76="","0",HH76)),"")</f>
        <v>0</v>
      </c>
      <c r="HJ76" s="242">
        <v>0.36319999999999997</v>
      </c>
      <c r="HK76" s="243">
        <f t="shared" ref="HK76:HK94" si="1578">IFERROR(+HJ76*(HI76-HH76),"")</f>
        <v>0</v>
      </c>
      <c r="HL76" s="244">
        <f t="shared" ref="HL76:HL94" si="1579">IFERROR(+(IF(HI76="","0",HI76))-(IF(HK76="","0",HK76)),"")</f>
        <v>0</v>
      </c>
      <c r="HM76" s="236"/>
      <c r="HN76" s="238">
        <v>1.0</v>
      </c>
      <c r="HO76" s="239" t="s">
        <v>179</v>
      </c>
      <c r="HP76" s="240" t="s">
        <v>132</v>
      </c>
      <c r="HQ76" s="240" t="s">
        <v>132</v>
      </c>
      <c r="HR76" s="241">
        <f t="shared" ref="HR76:HR94" si="1580">HR177+HR278+HR379+HR480</f>
        <v>0</v>
      </c>
      <c r="HS76" s="241" t="str">
        <f t="shared" ref="HS76:HS94" si="1581">HT76/HR76*1000000</f>
        <v>#DIV/0!</v>
      </c>
      <c r="HT76" s="241">
        <f t="shared" ref="HT76:HT94" si="1582">HT177+HT278+HT379+HT480</f>
        <v>0</v>
      </c>
      <c r="HU76" s="242"/>
      <c r="HV76" s="241">
        <f t="shared" ref="HV76:HV94" si="1583">IFERROR(+HT76*HU76,"")</f>
        <v>0</v>
      </c>
      <c r="HW76" s="242"/>
      <c r="HX76" s="241">
        <f t="shared" ref="HX76:HY76" si="1471">HX177+HX278+HX379+HX480</f>
        <v>0</v>
      </c>
      <c r="HY76" s="241">
        <f t="shared" si="1471"/>
        <v>0</v>
      </c>
      <c r="HZ76" s="241">
        <f t="shared" ref="HZ76:HZ94" si="1585">IFERROR(+(IF(HT76="","0",HT76))+(IF(HV76="","0",HV76))+(IF(HY76="","0",HY76)),"")</f>
        <v>0</v>
      </c>
      <c r="IA76" s="242">
        <v>0.36319999999999997</v>
      </c>
      <c r="IB76" s="243">
        <f t="shared" ref="IB76:IB94" si="1586">IFERROR(+IA76*(HZ76-HY76),"")</f>
        <v>0</v>
      </c>
      <c r="IC76" s="244">
        <f t="shared" ref="IC76:IC94" si="1587">IFERROR(+(IF(HZ76="","0",HZ76))-(IF(IB76="","0",IB76)),"")</f>
        <v>0</v>
      </c>
      <c r="ID76" s="236"/>
      <c r="IE76" s="238">
        <v>1.0</v>
      </c>
      <c r="IF76" s="239" t="s">
        <v>179</v>
      </c>
      <c r="IG76" s="240" t="s">
        <v>132</v>
      </c>
      <c r="IH76" s="240" t="s">
        <v>132</v>
      </c>
      <c r="II76" s="241">
        <f t="shared" ref="II76:II94" si="1588">II177+II278+II379+II480</f>
        <v>0</v>
      </c>
      <c r="IJ76" s="241" t="str">
        <f t="shared" ref="IJ76:IJ94" si="1589">IK76/II76*1000000</f>
        <v>#DIV/0!</v>
      </c>
      <c r="IK76" s="241">
        <f t="shared" ref="IK76:IK94" si="1590">IK177+IK278+IK379+IK480</f>
        <v>0</v>
      </c>
      <c r="IL76" s="242"/>
      <c r="IM76" s="241">
        <f t="shared" ref="IM76:IM94" si="1591">IFERROR(+IK76*IL76,"")</f>
        <v>0</v>
      </c>
      <c r="IN76" s="242"/>
      <c r="IO76" s="241">
        <f t="shared" ref="IO76:IP76" si="1472">IO177+IO278+IO379+IO480</f>
        <v>0</v>
      </c>
      <c r="IP76" s="241">
        <f t="shared" si="1472"/>
        <v>0</v>
      </c>
      <c r="IQ76" s="241">
        <f t="shared" ref="IQ76:IQ94" si="1593">IFERROR(+(IF(IK76="","0",IK76))+(IF(IM76="","0",IM76))+(IF(IP76="","0",IP76)),"")</f>
        <v>0</v>
      </c>
      <c r="IR76" s="242">
        <v>0.36319999999999997</v>
      </c>
      <c r="IS76" s="243">
        <f t="shared" ref="IS76:IS94" si="1594">IFERROR(+IR76*(IQ76-IP76),"")</f>
        <v>0</v>
      </c>
      <c r="IT76" s="244">
        <f t="shared" ref="IT76:IT94" si="1595">IFERROR(+(IF(IQ76="","0",IQ76))-(IF(IS76="","0",IS76)),"")</f>
        <v>0</v>
      </c>
      <c r="IU76" s="236"/>
      <c r="IV76" s="238">
        <v>1.0</v>
      </c>
      <c r="IW76" s="239" t="s">
        <v>179</v>
      </c>
      <c r="IX76" s="240" t="s">
        <v>132</v>
      </c>
      <c r="IY76" s="240" t="s">
        <v>132</v>
      </c>
      <c r="IZ76" s="241">
        <f t="shared" ref="IZ76:IZ94" si="1596">IZ177+IZ278+IZ379+IZ480</f>
        <v>0</v>
      </c>
      <c r="JA76" s="241" t="str">
        <f t="shared" ref="JA76:JA94" si="1597">JB76/IZ76*1000000</f>
        <v>#DIV/0!</v>
      </c>
      <c r="JB76" s="241">
        <f t="shared" ref="JB76:JB94" si="1598">JB177+JB278+JB379+JB480</f>
        <v>0</v>
      </c>
      <c r="JC76" s="242"/>
      <c r="JD76" s="241">
        <f t="shared" ref="JD76:JD94" si="1599">IFERROR(+JB76*JC76,"")</f>
        <v>0</v>
      </c>
      <c r="JE76" s="242"/>
      <c r="JF76" s="241">
        <f t="shared" ref="JF76:JG76" si="1473">JF177+JF278+JF379+JF480</f>
        <v>0</v>
      </c>
      <c r="JG76" s="241">
        <f t="shared" si="1473"/>
        <v>0</v>
      </c>
      <c r="JH76" s="241">
        <f t="shared" ref="JH76:JH94" si="1601">IFERROR(+(IF(JB76="","0",JB76))+(IF(JD76="","0",JD76))+(IF(JG76="","0",JG76)),"")</f>
        <v>0</v>
      </c>
      <c r="JI76" s="242">
        <v>0.36319999999999997</v>
      </c>
      <c r="JJ76" s="243">
        <f t="shared" ref="JJ76:JJ94" si="1602">IFERROR(+JI76*(JH76-JG76),"")</f>
        <v>0</v>
      </c>
      <c r="JK76" s="244">
        <f t="shared" ref="JK76:JK94" si="1603">IFERROR(+(IF(JH76="","0",JH76))-(IF(JJ76="","0",JJ76)),"")</f>
        <v>0</v>
      </c>
      <c r="JL76" s="236"/>
      <c r="JM76" s="238">
        <v>1.0</v>
      </c>
      <c r="JN76" s="239" t="s">
        <v>179</v>
      </c>
      <c r="JO76" s="240" t="s">
        <v>132</v>
      </c>
      <c r="JP76" s="240" t="s">
        <v>132</v>
      </c>
      <c r="JQ76" s="241">
        <f t="shared" ref="JQ76:JQ94" si="1604">JQ177+JQ278+JQ379+JQ480</f>
        <v>0</v>
      </c>
      <c r="JR76" s="241" t="str">
        <f t="shared" ref="JR76:JR94" si="1605">JS76/JQ76*1000000</f>
        <v>#DIV/0!</v>
      </c>
      <c r="JS76" s="241">
        <f t="shared" ref="JS76:JS94" si="1606">JS177+JS278+JS379+JS480</f>
        <v>0</v>
      </c>
      <c r="JT76" s="242"/>
      <c r="JU76" s="241">
        <f t="shared" ref="JU76:JU94" si="1607">IFERROR(+JS76*JT76,"")</f>
        <v>0</v>
      </c>
      <c r="JV76" s="242"/>
      <c r="JW76" s="241">
        <f t="shared" ref="JW76:JX76" si="1474">JW177+JW278+JW379+JW480</f>
        <v>0</v>
      </c>
      <c r="JX76" s="241">
        <f t="shared" si="1474"/>
        <v>0</v>
      </c>
      <c r="JY76" s="241">
        <f t="shared" ref="JY76:JY94" si="1609">IFERROR(+(IF(JS76="","0",JS76))+(IF(JU76="","0",JU76))+(IF(JX76="","0",JX76)),"")</f>
        <v>0</v>
      </c>
      <c r="JZ76" s="242">
        <v>0.36319999999999997</v>
      </c>
      <c r="KA76" s="243">
        <f t="shared" ref="KA76:KA94" si="1610">IFERROR(+JZ76*(JY76-JX76),"")</f>
        <v>0</v>
      </c>
      <c r="KB76" s="244">
        <f t="shared" ref="KB76:KB94" si="1611">IFERROR(+(IF(JY76="","0",JY76))-(IF(KA76="","0",KA76)),"")</f>
        <v>0</v>
      </c>
      <c r="KC76" s="236"/>
      <c r="KD76" s="238">
        <v>1.0</v>
      </c>
      <c r="KE76" s="239" t="s">
        <v>179</v>
      </c>
      <c r="KF76" s="240" t="s">
        <v>132</v>
      </c>
      <c r="KG76" s="240" t="s">
        <v>132</v>
      </c>
      <c r="KH76" s="241">
        <f t="shared" ref="KH76:KH94" si="1612">KH177+KH278+KH379+KH480</f>
        <v>0</v>
      </c>
      <c r="KI76" s="241" t="str">
        <f t="shared" ref="KI76:KI94" si="1613">KJ76/KH76*1000000</f>
        <v>#DIV/0!</v>
      </c>
      <c r="KJ76" s="241">
        <f t="shared" ref="KJ76:KJ94" si="1614">KJ177+KJ278+KJ379+KJ480</f>
        <v>0</v>
      </c>
      <c r="KK76" s="242"/>
      <c r="KL76" s="241">
        <f t="shared" ref="KL76:KL94" si="1615">IFERROR(+KJ76*KK76,"")</f>
        <v>0</v>
      </c>
      <c r="KM76" s="242"/>
      <c r="KN76" s="241">
        <f t="shared" ref="KN76:KO76" si="1475">KN177+KN278+KN379+KN480</f>
        <v>0</v>
      </c>
      <c r="KO76" s="241">
        <f t="shared" si="1475"/>
        <v>0</v>
      </c>
      <c r="KP76" s="241">
        <f t="shared" ref="KP76:KP94" si="1617">IFERROR(+(IF(KJ76="","0",KJ76))+(IF(KL76="","0",KL76))+(IF(KO76="","0",KO76)),"")</f>
        <v>0</v>
      </c>
      <c r="KQ76" s="242">
        <v>0.36319999999999997</v>
      </c>
      <c r="KR76" s="243">
        <f t="shared" ref="KR76:KR94" si="1618">IFERROR(+KQ76*(KP76-KO76),"")</f>
        <v>0</v>
      </c>
      <c r="KS76" s="244">
        <f t="shared" ref="KS76:KS94" si="1619">IFERROR(+(IF(KP76="","0",KP76))-(IF(KR76="","0",KR76)),"")</f>
        <v>0</v>
      </c>
      <c r="KT76" s="236"/>
      <c r="KU76" s="237"/>
    </row>
    <row r="77" ht="15.75" customHeight="1">
      <c r="A77" s="238">
        <v>2.0</v>
      </c>
      <c r="B77" s="239" t="s">
        <v>180</v>
      </c>
      <c r="C77" s="240" t="s">
        <v>132</v>
      </c>
      <c r="D77" s="240" t="s">
        <v>132</v>
      </c>
      <c r="E77" s="241">
        <f t="shared" si="1476"/>
        <v>0</v>
      </c>
      <c r="F77" s="241" t="str">
        <f t="shared" si="1477"/>
        <v>#DIV/0!</v>
      </c>
      <c r="G77" s="241">
        <f t="shared" si="1478"/>
        <v>0</v>
      </c>
      <c r="H77" s="242"/>
      <c r="I77" s="241">
        <f t="shared" si="1479"/>
        <v>0</v>
      </c>
      <c r="J77" s="242"/>
      <c r="K77" s="241">
        <f t="shared" ref="K77:L77" si="1480">K178+K279+K380+K481</f>
        <v>0</v>
      </c>
      <c r="L77" s="241">
        <f t="shared" si="1480"/>
        <v>0</v>
      </c>
      <c r="M77" s="241">
        <f t="shared" si="1481"/>
        <v>0</v>
      </c>
      <c r="N77" s="242">
        <v>0.36319999999999997</v>
      </c>
      <c r="O77" s="243">
        <f t="shared" si="1482"/>
        <v>0</v>
      </c>
      <c r="P77" s="244">
        <f t="shared" si="1483"/>
        <v>0</v>
      </c>
      <c r="Q77" s="236"/>
      <c r="R77" s="238">
        <v>2.0</v>
      </c>
      <c r="S77" s="239" t="s">
        <v>180</v>
      </c>
      <c r="T77" s="240" t="s">
        <v>132</v>
      </c>
      <c r="U77" s="240" t="s">
        <v>132</v>
      </c>
      <c r="V77" s="241">
        <f t="shared" si="1484"/>
        <v>0</v>
      </c>
      <c r="W77" s="241" t="str">
        <f t="shared" si="1485"/>
        <v>#DIV/0!</v>
      </c>
      <c r="X77" s="241">
        <f t="shared" si="1486"/>
        <v>0</v>
      </c>
      <c r="Y77" s="242"/>
      <c r="Z77" s="241">
        <f t="shared" si="1487"/>
        <v>0</v>
      </c>
      <c r="AA77" s="242"/>
      <c r="AB77" s="241">
        <f t="shared" ref="AB77:AC77" si="1488">AB178+AB279+AB380+AB481</f>
        <v>0</v>
      </c>
      <c r="AC77" s="241">
        <f t="shared" si="1488"/>
        <v>0</v>
      </c>
      <c r="AD77" s="241">
        <f t="shared" si="1489"/>
        <v>0</v>
      </c>
      <c r="AE77" s="242">
        <v>0.36319999999999997</v>
      </c>
      <c r="AF77" s="243">
        <f t="shared" si="1490"/>
        <v>0</v>
      </c>
      <c r="AG77" s="244">
        <f t="shared" si="1491"/>
        <v>0</v>
      </c>
      <c r="AH77" s="236"/>
      <c r="AI77" s="238">
        <v>2.0</v>
      </c>
      <c r="AJ77" s="239" t="s">
        <v>180</v>
      </c>
      <c r="AK77" s="240" t="s">
        <v>132</v>
      </c>
      <c r="AL77" s="240" t="s">
        <v>132</v>
      </c>
      <c r="AM77" s="241">
        <f t="shared" si="1492"/>
        <v>0</v>
      </c>
      <c r="AN77" s="241" t="str">
        <f t="shared" si="1493"/>
        <v>#DIV/0!</v>
      </c>
      <c r="AO77" s="241">
        <f t="shared" si="1494"/>
        <v>0</v>
      </c>
      <c r="AP77" s="242"/>
      <c r="AQ77" s="241">
        <f t="shared" si="1495"/>
        <v>0</v>
      </c>
      <c r="AR77" s="242"/>
      <c r="AS77" s="241">
        <f t="shared" ref="AS77:AT77" si="1496">AS178+AS279+AS380+AS481</f>
        <v>0</v>
      </c>
      <c r="AT77" s="241">
        <f t="shared" si="1496"/>
        <v>0</v>
      </c>
      <c r="AU77" s="241">
        <f t="shared" si="1497"/>
        <v>0</v>
      </c>
      <c r="AV77" s="242">
        <v>0.36319999999999997</v>
      </c>
      <c r="AW77" s="243">
        <f t="shared" si="1498"/>
        <v>0</v>
      </c>
      <c r="AX77" s="244">
        <f t="shared" si="1499"/>
        <v>0</v>
      </c>
      <c r="AY77" s="236"/>
      <c r="AZ77" s="238">
        <v>2.0</v>
      </c>
      <c r="BA77" s="239" t="s">
        <v>180</v>
      </c>
      <c r="BB77" s="240" t="s">
        <v>132</v>
      </c>
      <c r="BC77" s="240" t="s">
        <v>132</v>
      </c>
      <c r="BD77" s="241">
        <f t="shared" si="1500"/>
        <v>0</v>
      </c>
      <c r="BE77" s="241" t="str">
        <f t="shared" si="1501"/>
        <v>#DIV/0!</v>
      </c>
      <c r="BF77" s="241">
        <f t="shared" si="1502"/>
        <v>0</v>
      </c>
      <c r="BG77" s="242"/>
      <c r="BH77" s="241">
        <f t="shared" si="1503"/>
        <v>0</v>
      </c>
      <c r="BI77" s="242"/>
      <c r="BJ77" s="241">
        <f t="shared" ref="BJ77:BK77" si="1504">BJ178+BJ279+BJ380+BJ481</f>
        <v>0</v>
      </c>
      <c r="BK77" s="241">
        <f t="shared" si="1504"/>
        <v>0</v>
      </c>
      <c r="BL77" s="241">
        <f t="shared" si="1505"/>
        <v>0</v>
      </c>
      <c r="BM77" s="242">
        <v>0.36319999999999997</v>
      </c>
      <c r="BN77" s="243">
        <f t="shared" si="1506"/>
        <v>0</v>
      </c>
      <c r="BO77" s="244">
        <f t="shared" si="1507"/>
        <v>0</v>
      </c>
      <c r="BP77" s="236"/>
      <c r="BQ77" s="238">
        <v>2.0</v>
      </c>
      <c r="BR77" s="239" t="s">
        <v>180</v>
      </c>
      <c r="BS77" s="240" t="s">
        <v>132</v>
      </c>
      <c r="BT77" s="240" t="s">
        <v>132</v>
      </c>
      <c r="BU77" s="241">
        <f t="shared" si="1508"/>
        <v>0</v>
      </c>
      <c r="BV77" s="241" t="str">
        <f t="shared" si="1509"/>
        <v>#DIV/0!</v>
      </c>
      <c r="BW77" s="241">
        <f t="shared" si="1510"/>
        <v>0</v>
      </c>
      <c r="BX77" s="242"/>
      <c r="BY77" s="241">
        <f t="shared" si="1511"/>
        <v>0</v>
      </c>
      <c r="BZ77" s="242"/>
      <c r="CA77" s="241">
        <f t="shared" ref="CA77:CB77" si="1512">CA178+CA279+CA380+CA481</f>
        <v>0</v>
      </c>
      <c r="CB77" s="241">
        <f t="shared" si="1512"/>
        <v>0</v>
      </c>
      <c r="CC77" s="241">
        <f t="shared" si="1513"/>
        <v>0</v>
      </c>
      <c r="CD77" s="242">
        <v>0.36319999999999997</v>
      </c>
      <c r="CE77" s="243">
        <f t="shared" si="1514"/>
        <v>0</v>
      </c>
      <c r="CF77" s="244">
        <f t="shared" si="1515"/>
        <v>0</v>
      </c>
      <c r="CG77" s="236"/>
      <c r="CH77" s="238">
        <v>2.0</v>
      </c>
      <c r="CI77" s="239" t="s">
        <v>180</v>
      </c>
      <c r="CJ77" s="240" t="s">
        <v>132</v>
      </c>
      <c r="CK77" s="240" t="s">
        <v>132</v>
      </c>
      <c r="CL77" s="241">
        <f t="shared" si="1516"/>
        <v>0</v>
      </c>
      <c r="CM77" s="241" t="str">
        <f t="shared" si="1517"/>
        <v>#DIV/0!</v>
      </c>
      <c r="CN77" s="241">
        <f t="shared" si="1518"/>
        <v>0</v>
      </c>
      <c r="CO77" s="242"/>
      <c r="CP77" s="241">
        <f t="shared" si="1519"/>
        <v>0</v>
      </c>
      <c r="CQ77" s="242"/>
      <c r="CR77" s="241">
        <f t="shared" ref="CR77:CS77" si="1520">CR178+CR279+CR380+CR481</f>
        <v>0</v>
      </c>
      <c r="CS77" s="241">
        <f t="shared" si="1520"/>
        <v>0</v>
      </c>
      <c r="CT77" s="241">
        <f t="shared" si="1521"/>
        <v>0</v>
      </c>
      <c r="CU77" s="242">
        <v>0.36319999999999997</v>
      </c>
      <c r="CV77" s="243">
        <f t="shared" si="1522"/>
        <v>0</v>
      </c>
      <c r="CW77" s="244">
        <f t="shared" si="1523"/>
        <v>0</v>
      </c>
      <c r="CX77" s="236"/>
      <c r="CY77" s="238">
        <v>2.0</v>
      </c>
      <c r="CZ77" s="239" t="s">
        <v>180</v>
      </c>
      <c r="DA77" s="240" t="s">
        <v>132</v>
      </c>
      <c r="DB77" s="240" t="s">
        <v>132</v>
      </c>
      <c r="DC77" s="241">
        <f t="shared" si="1524"/>
        <v>0</v>
      </c>
      <c r="DD77" s="241" t="str">
        <f t="shared" si="1525"/>
        <v>#DIV/0!</v>
      </c>
      <c r="DE77" s="241">
        <f t="shared" si="1526"/>
        <v>0</v>
      </c>
      <c r="DF77" s="242"/>
      <c r="DG77" s="241">
        <f t="shared" si="1527"/>
        <v>0</v>
      </c>
      <c r="DH77" s="242"/>
      <c r="DI77" s="241">
        <f t="shared" ref="DI77:DJ77" si="1528">DI178+DI279+DI380+DI481</f>
        <v>0</v>
      </c>
      <c r="DJ77" s="241">
        <f t="shared" si="1528"/>
        <v>0</v>
      </c>
      <c r="DK77" s="241">
        <f t="shared" si="1529"/>
        <v>0</v>
      </c>
      <c r="DL77" s="242">
        <v>0.36319999999999997</v>
      </c>
      <c r="DM77" s="243">
        <f t="shared" si="1530"/>
        <v>0</v>
      </c>
      <c r="DN77" s="244">
        <f t="shared" si="1531"/>
        <v>0</v>
      </c>
      <c r="DO77" s="236"/>
      <c r="DP77" s="238">
        <v>2.0</v>
      </c>
      <c r="DQ77" s="239" t="s">
        <v>180</v>
      </c>
      <c r="DR77" s="240" t="s">
        <v>132</v>
      </c>
      <c r="DS77" s="240" t="s">
        <v>132</v>
      </c>
      <c r="DT77" s="241">
        <f t="shared" si="1532"/>
        <v>0</v>
      </c>
      <c r="DU77" s="241" t="str">
        <f t="shared" si="1533"/>
        <v>#DIV/0!</v>
      </c>
      <c r="DV77" s="241">
        <f t="shared" si="1534"/>
        <v>0</v>
      </c>
      <c r="DW77" s="242"/>
      <c r="DX77" s="241">
        <f t="shared" si="1535"/>
        <v>0</v>
      </c>
      <c r="DY77" s="242"/>
      <c r="DZ77" s="241">
        <f t="shared" ref="DZ77:EA77" si="1536">DZ178+DZ279+DZ380+DZ481</f>
        <v>0</v>
      </c>
      <c r="EA77" s="241">
        <f t="shared" si="1536"/>
        <v>0</v>
      </c>
      <c r="EB77" s="241">
        <f t="shared" si="1537"/>
        <v>0</v>
      </c>
      <c r="EC77" s="242">
        <v>0.36319999999999997</v>
      </c>
      <c r="ED77" s="243">
        <f t="shared" si="1538"/>
        <v>0</v>
      </c>
      <c r="EE77" s="244">
        <f t="shared" si="1539"/>
        <v>0</v>
      </c>
      <c r="EF77" s="236"/>
      <c r="EG77" s="238">
        <v>2.0</v>
      </c>
      <c r="EH77" s="239" t="s">
        <v>180</v>
      </c>
      <c r="EI77" s="240" t="s">
        <v>132</v>
      </c>
      <c r="EJ77" s="240" t="s">
        <v>132</v>
      </c>
      <c r="EK77" s="241">
        <f t="shared" si="1540"/>
        <v>0</v>
      </c>
      <c r="EL77" s="241" t="str">
        <f t="shared" si="1541"/>
        <v>#DIV/0!</v>
      </c>
      <c r="EM77" s="241">
        <f t="shared" si="1542"/>
        <v>0</v>
      </c>
      <c r="EN77" s="242"/>
      <c r="EO77" s="241">
        <f t="shared" si="1543"/>
        <v>0</v>
      </c>
      <c r="EP77" s="242"/>
      <c r="EQ77" s="241">
        <f t="shared" ref="EQ77:ER77" si="1544">EQ178+EQ279+EQ380+EQ481</f>
        <v>0</v>
      </c>
      <c r="ER77" s="241">
        <f t="shared" si="1544"/>
        <v>0</v>
      </c>
      <c r="ES77" s="241">
        <f t="shared" si="1545"/>
        <v>0</v>
      </c>
      <c r="ET77" s="242">
        <v>0.36319999999999997</v>
      </c>
      <c r="EU77" s="243">
        <f t="shared" si="1546"/>
        <v>0</v>
      </c>
      <c r="EV77" s="244">
        <f t="shared" si="1547"/>
        <v>0</v>
      </c>
      <c r="EW77" s="236"/>
      <c r="EX77" s="238">
        <v>2.0</v>
      </c>
      <c r="EY77" s="239" t="s">
        <v>180</v>
      </c>
      <c r="EZ77" s="240" t="s">
        <v>132</v>
      </c>
      <c r="FA77" s="240" t="s">
        <v>132</v>
      </c>
      <c r="FB77" s="241">
        <f t="shared" si="1548"/>
        <v>0</v>
      </c>
      <c r="FC77" s="241" t="str">
        <f t="shared" si="1549"/>
        <v>#DIV/0!</v>
      </c>
      <c r="FD77" s="241">
        <f t="shared" si="1550"/>
        <v>0</v>
      </c>
      <c r="FE77" s="242"/>
      <c r="FF77" s="241">
        <f t="shared" si="1551"/>
        <v>0</v>
      </c>
      <c r="FG77" s="242"/>
      <c r="FH77" s="241">
        <f t="shared" ref="FH77:FI77" si="1552">FH178+FH279+FH380+FH481</f>
        <v>0</v>
      </c>
      <c r="FI77" s="241">
        <f t="shared" si="1552"/>
        <v>0</v>
      </c>
      <c r="FJ77" s="241">
        <f t="shared" si="1553"/>
        <v>0</v>
      </c>
      <c r="FK77" s="242">
        <v>0.36319999999999997</v>
      </c>
      <c r="FL77" s="243">
        <f t="shared" si="1554"/>
        <v>0</v>
      </c>
      <c r="FM77" s="244">
        <f t="shared" si="1555"/>
        <v>0</v>
      </c>
      <c r="FN77" s="236"/>
      <c r="FO77" s="238">
        <v>2.0</v>
      </c>
      <c r="FP77" s="239" t="s">
        <v>180</v>
      </c>
      <c r="FQ77" s="240" t="s">
        <v>132</v>
      </c>
      <c r="FR77" s="240" t="s">
        <v>132</v>
      </c>
      <c r="FS77" s="241">
        <f t="shared" si="1556"/>
        <v>0</v>
      </c>
      <c r="FT77" s="241" t="str">
        <f t="shared" si="1557"/>
        <v>#DIV/0!</v>
      </c>
      <c r="FU77" s="241">
        <f t="shared" si="1558"/>
        <v>0</v>
      </c>
      <c r="FV77" s="242"/>
      <c r="FW77" s="241">
        <f t="shared" si="1559"/>
        <v>0</v>
      </c>
      <c r="FX77" s="242"/>
      <c r="FY77" s="241">
        <f t="shared" ref="FY77:FZ77" si="1560">FY178+FY279+FY380+FY481</f>
        <v>0</v>
      </c>
      <c r="FZ77" s="241">
        <f t="shared" si="1560"/>
        <v>0</v>
      </c>
      <c r="GA77" s="241">
        <f t="shared" si="1561"/>
        <v>0</v>
      </c>
      <c r="GB77" s="242">
        <v>0.36319999999999997</v>
      </c>
      <c r="GC77" s="243">
        <f t="shared" si="1562"/>
        <v>0</v>
      </c>
      <c r="GD77" s="244">
        <f t="shared" si="1563"/>
        <v>0</v>
      </c>
      <c r="GE77" s="236"/>
      <c r="GF77" s="238">
        <v>2.0</v>
      </c>
      <c r="GG77" s="239" t="s">
        <v>180</v>
      </c>
      <c r="GH77" s="240" t="s">
        <v>132</v>
      </c>
      <c r="GI77" s="240" t="s">
        <v>132</v>
      </c>
      <c r="GJ77" s="241">
        <f t="shared" si="1564"/>
        <v>0</v>
      </c>
      <c r="GK77" s="241" t="str">
        <f t="shared" si="1565"/>
        <v>#DIV/0!</v>
      </c>
      <c r="GL77" s="241">
        <f t="shared" si="1566"/>
        <v>0</v>
      </c>
      <c r="GM77" s="242"/>
      <c r="GN77" s="241">
        <f t="shared" si="1567"/>
        <v>0</v>
      </c>
      <c r="GO77" s="242"/>
      <c r="GP77" s="241">
        <f t="shared" ref="GP77:GQ77" si="1568">GP178+GP279+GP380+GP481</f>
        <v>0</v>
      </c>
      <c r="GQ77" s="241">
        <f t="shared" si="1568"/>
        <v>0</v>
      </c>
      <c r="GR77" s="241">
        <f t="shared" si="1569"/>
        <v>0</v>
      </c>
      <c r="GS77" s="242">
        <v>0.36319999999999997</v>
      </c>
      <c r="GT77" s="243">
        <f t="shared" si="1570"/>
        <v>0</v>
      </c>
      <c r="GU77" s="244">
        <f t="shared" si="1571"/>
        <v>0</v>
      </c>
      <c r="GV77" s="236"/>
      <c r="GW77" s="238">
        <v>2.0</v>
      </c>
      <c r="GX77" s="239" t="s">
        <v>180</v>
      </c>
      <c r="GY77" s="240" t="s">
        <v>132</v>
      </c>
      <c r="GZ77" s="240" t="s">
        <v>132</v>
      </c>
      <c r="HA77" s="241">
        <f t="shared" si="1572"/>
        <v>0</v>
      </c>
      <c r="HB77" s="241" t="str">
        <f t="shared" si="1573"/>
        <v>#DIV/0!</v>
      </c>
      <c r="HC77" s="241">
        <f t="shared" si="1574"/>
        <v>0</v>
      </c>
      <c r="HD77" s="242"/>
      <c r="HE77" s="241">
        <f t="shared" si="1575"/>
        <v>0</v>
      </c>
      <c r="HF77" s="242"/>
      <c r="HG77" s="241">
        <f t="shared" ref="HG77:HH77" si="1576">HG178+HG279+HG380+HG481</f>
        <v>0</v>
      </c>
      <c r="HH77" s="241">
        <f t="shared" si="1576"/>
        <v>0</v>
      </c>
      <c r="HI77" s="241">
        <f t="shared" si="1577"/>
        <v>0</v>
      </c>
      <c r="HJ77" s="242">
        <v>0.36319999999999997</v>
      </c>
      <c r="HK77" s="243">
        <f t="shared" si="1578"/>
        <v>0</v>
      </c>
      <c r="HL77" s="244">
        <f t="shared" si="1579"/>
        <v>0</v>
      </c>
      <c r="HM77" s="236"/>
      <c r="HN77" s="238">
        <v>2.0</v>
      </c>
      <c r="HO77" s="239" t="s">
        <v>180</v>
      </c>
      <c r="HP77" s="240" t="s">
        <v>132</v>
      </c>
      <c r="HQ77" s="240" t="s">
        <v>132</v>
      </c>
      <c r="HR77" s="241">
        <f t="shared" si="1580"/>
        <v>0</v>
      </c>
      <c r="HS77" s="241" t="str">
        <f t="shared" si="1581"/>
        <v>#DIV/0!</v>
      </c>
      <c r="HT77" s="241">
        <f t="shared" si="1582"/>
        <v>0</v>
      </c>
      <c r="HU77" s="242"/>
      <c r="HV77" s="241">
        <f t="shared" si="1583"/>
        <v>0</v>
      </c>
      <c r="HW77" s="242"/>
      <c r="HX77" s="241">
        <f t="shared" ref="HX77:HY77" si="1584">HX178+HX279+HX380+HX481</f>
        <v>0</v>
      </c>
      <c r="HY77" s="241">
        <f t="shared" si="1584"/>
        <v>0</v>
      </c>
      <c r="HZ77" s="241">
        <f t="shared" si="1585"/>
        <v>0</v>
      </c>
      <c r="IA77" s="242">
        <v>0.36319999999999997</v>
      </c>
      <c r="IB77" s="243">
        <f t="shared" si="1586"/>
        <v>0</v>
      </c>
      <c r="IC77" s="244">
        <f t="shared" si="1587"/>
        <v>0</v>
      </c>
      <c r="ID77" s="236"/>
      <c r="IE77" s="238">
        <v>2.0</v>
      </c>
      <c r="IF77" s="239" t="s">
        <v>180</v>
      </c>
      <c r="IG77" s="240" t="s">
        <v>132</v>
      </c>
      <c r="IH77" s="240" t="s">
        <v>132</v>
      </c>
      <c r="II77" s="241">
        <f t="shared" si="1588"/>
        <v>0</v>
      </c>
      <c r="IJ77" s="241" t="str">
        <f t="shared" si="1589"/>
        <v>#DIV/0!</v>
      </c>
      <c r="IK77" s="241">
        <f t="shared" si="1590"/>
        <v>0</v>
      </c>
      <c r="IL77" s="242"/>
      <c r="IM77" s="241">
        <f t="shared" si="1591"/>
        <v>0</v>
      </c>
      <c r="IN77" s="242"/>
      <c r="IO77" s="241">
        <f t="shared" ref="IO77:IP77" si="1592">IO178+IO279+IO380+IO481</f>
        <v>0</v>
      </c>
      <c r="IP77" s="241">
        <f t="shared" si="1592"/>
        <v>0</v>
      </c>
      <c r="IQ77" s="241">
        <f t="shared" si="1593"/>
        <v>0</v>
      </c>
      <c r="IR77" s="242">
        <v>0.36319999999999997</v>
      </c>
      <c r="IS77" s="243">
        <f t="shared" si="1594"/>
        <v>0</v>
      </c>
      <c r="IT77" s="244">
        <f t="shared" si="1595"/>
        <v>0</v>
      </c>
      <c r="IU77" s="236"/>
      <c r="IV77" s="238">
        <v>2.0</v>
      </c>
      <c r="IW77" s="239" t="s">
        <v>180</v>
      </c>
      <c r="IX77" s="240" t="s">
        <v>132</v>
      </c>
      <c r="IY77" s="240" t="s">
        <v>132</v>
      </c>
      <c r="IZ77" s="241">
        <f t="shared" si="1596"/>
        <v>0</v>
      </c>
      <c r="JA77" s="241" t="str">
        <f t="shared" si="1597"/>
        <v>#DIV/0!</v>
      </c>
      <c r="JB77" s="241">
        <f t="shared" si="1598"/>
        <v>0</v>
      </c>
      <c r="JC77" s="242"/>
      <c r="JD77" s="241">
        <f t="shared" si="1599"/>
        <v>0</v>
      </c>
      <c r="JE77" s="242"/>
      <c r="JF77" s="241">
        <f t="shared" ref="JF77:JG77" si="1600">JF178+JF279+JF380+JF481</f>
        <v>0</v>
      </c>
      <c r="JG77" s="241">
        <f t="shared" si="1600"/>
        <v>0</v>
      </c>
      <c r="JH77" s="241">
        <f t="shared" si="1601"/>
        <v>0</v>
      </c>
      <c r="JI77" s="242">
        <v>0.36319999999999997</v>
      </c>
      <c r="JJ77" s="243">
        <f t="shared" si="1602"/>
        <v>0</v>
      </c>
      <c r="JK77" s="244">
        <f t="shared" si="1603"/>
        <v>0</v>
      </c>
      <c r="JL77" s="236"/>
      <c r="JM77" s="238">
        <v>2.0</v>
      </c>
      <c r="JN77" s="239" t="s">
        <v>180</v>
      </c>
      <c r="JO77" s="240" t="s">
        <v>132</v>
      </c>
      <c r="JP77" s="240" t="s">
        <v>132</v>
      </c>
      <c r="JQ77" s="241">
        <f t="shared" si="1604"/>
        <v>0</v>
      </c>
      <c r="JR77" s="241" t="str">
        <f t="shared" si="1605"/>
        <v>#DIV/0!</v>
      </c>
      <c r="JS77" s="241">
        <f t="shared" si="1606"/>
        <v>0</v>
      </c>
      <c r="JT77" s="242"/>
      <c r="JU77" s="241">
        <f t="shared" si="1607"/>
        <v>0</v>
      </c>
      <c r="JV77" s="242"/>
      <c r="JW77" s="241">
        <f t="shared" ref="JW77:JX77" si="1608">JW178+JW279+JW380+JW481</f>
        <v>0</v>
      </c>
      <c r="JX77" s="241">
        <f t="shared" si="1608"/>
        <v>0</v>
      </c>
      <c r="JY77" s="241">
        <f t="shared" si="1609"/>
        <v>0</v>
      </c>
      <c r="JZ77" s="242">
        <v>0.36319999999999997</v>
      </c>
      <c r="KA77" s="243">
        <f t="shared" si="1610"/>
        <v>0</v>
      </c>
      <c r="KB77" s="244">
        <f t="shared" si="1611"/>
        <v>0</v>
      </c>
      <c r="KC77" s="236"/>
      <c r="KD77" s="238">
        <v>2.0</v>
      </c>
      <c r="KE77" s="239" t="s">
        <v>180</v>
      </c>
      <c r="KF77" s="240" t="s">
        <v>132</v>
      </c>
      <c r="KG77" s="240" t="s">
        <v>132</v>
      </c>
      <c r="KH77" s="241">
        <f t="shared" si="1612"/>
        <v>0</v>
      </c>
      <c r="KI77" s="241" t="str">
        <f t="shared" si="1613"/>
        <v>#DIV/0!</v>
      </c>
      <c r="KJ77" s="241">
        <f t="shared" si="1614"/>
        <v>0</v>
      </c>
      <c r="KK77" s="242"/>
      <c r="KL77" s="241">
        <f t="shared" si="1615"/>
        <v>0</v>
      </c>
      <c r="KM77" s="242"/>
      <c r="KN77" s="241">
        <f t="shared" ref="KN77:KO77" si="1616">KN178+KN279+KN380+KN481</f>
        <v>0</v>
      </c>
      <c r="KO77" s="241">
        <f t="shared" si="1616"/>
        <v>0</v>
      </c>
      <c r="KP77" s="241">
        <f t="shared" si="1617"/>
        <v>0</v>
      </c>
      <c r="KQ77" s="242">
        <v>0.36319999999999997</v>
      </c>
      <c r="KR77" s="243">
        <f t="shared" si="1618"/>
        <v>0</v>
      </c>
      <c r="KS77" s="244">
        <f t="shared" si="1619"/>
        <v>0</v>
      </c>
      <c r="KT77" s="236"/>
      <c r="KU77" s="237"/>
    </row>
    <row r="78" ht="15.75" customHeight="1">
      <c r="A78" s="238">
        <v>3.0</v>
      </c>
      <c r="B78" s="239" t="s">
        <v>181</v>
      </c>
      <c r="C78" s="240" t="s">
        <v>132</v>
      </c>
      <c r="D78" s="240" t="s">
        <v>132</v>
      </c>
      <c r="E78" s="241">
        <f t="shared" si="1476"/>
        <v>0</v>
      </c>
      <c r="F78" s="241" t="str">
        <f t="shared" si="1477"/>
        <v>#DIV/0!</v>
      </c>
      <c r="G78" s="241">
        <f t="shared" si="1478"/>
        <v>0</v>
      </c>
      <c r="H78" s="242"/>
      <c r="I78" s="241">
        <f t="shared" si="1479"/>
        <v>0</v>
      </c>
      <c r="J78" s="242"/>
      <c r="K78" s="241">
        <f t="shared" ref="K78:L78" si="1620">K179+K280+K381+K482</f>
        <v>0</v>
      </c>
      <c r="L78" s="241">
        <f t="shared" si="1620"/>
        <v>0</v>
      </c>
      <c r="M78" s="241">
        <f t="shared" si="1481"/>
        <v>0</v>
      </c>
      <c r="N78" s="242">
        <v>0.36319999999999997</v>
      </c>
      <c r="O78" s="243">
        <f t="shared" si="1482"/>
        <v>0</v>
      </c>
      <c r="P78" s="244">
        <f t="shared" si="1483"/>
        <v>0</v>
      </c>
      <c r="Q78" s="236"/>
      <c r="R78" s="238">
        <v>3.0</v>
      </c>
      <c r="S78" s="239" t="s">
        <v>181</v>
      </c>
      <c r="T78" s="240" t="s">
        <v>132</v>
      </c>
      <c r="U78" s="240" t="s">
        <v>132</v>
      </c>
      <c r="V78" s="241">
        <f t="shared" si="1484"/>
        <v>0</v>
      </c>
      <c r="W78" s="241" t="str">
        <f t="shared" si="1485"/>
        <v>#DIV/0!</v>
      </c>
      <c r="X78" s="241">
        <f t="shared" si="1486"/>
        <v>0</v>
      </c>
      <c r="Y78" s="242"/>
      <c r="Z78" s="241">
        <f t="shared" si="1487"/>
        <v>0</v>
      </c>
      <c r="AA78" s="242"/>
      <c r="AB78" s="241">
        <f t="shared" ref="AB78:AC78" si="1621">AB179+AB280+AB381+AB482</f>
        <v>0</v>
      </c>
      <c r="AC78" s="241">
        <f t="shared" si="1621"/>
        <v>0</v>
      </c>
      <c r="AD78" s="241">
        <f t="shared" si="1489"/>
        <v>0</v>
      </c>
      <c r="AE78" s="242">
        <v>0.36319999999999997</v>
      </c>
      <c r="AF78" s="243">
        <f t="shared" si="1490"/>
        <v>0</v>
      </c>
      <c r="AG78" s="244">
        <f t="shared" si="1491"/>
        <v>0</v>
      </c>
      <c r="AH78" s="236"/>
      <c r="AI78" s="238">
        <v>3.0</v>
      </c>
      <c r="AJ78" s="239" t="s">
        <v>181</v>
      </c>
      <c r="AK78" s="240" t="s">
        <v>132</v>
      </c>
      <c r="AL78" s="240" t="s">
        <v>132</v>
      </c>
      <c r="AM78" s="241">
        <f t="shared" si="1492"/>
        <v>0</v>
      </c>
      <c r="AN78" s="241" t="str">
        <f t="shared" si="1493"/>
        <v>#DIV/0!</v>
      </c>
      <c r="AO78" s="241">
        <f t="shared" si="1494"/>
        <v>0</v>
      </c>
      <c r="AP78" s="242"/>
      <c r="AQ78" s="241">
        <f t="shared" si="1495"/>
        <v>0</v>
      </c>
      <c r="AR78" s="242"/>
      <c r="AS78" s="241">
        <f t="shared" ref="AS78:AT78" si="1622">AS179+AS280+AS381+AS482</f>
        <v>0</v>
      </c>
      <c r="AT78" s="241">
        <f t="shared" si="1622"/>
        <v>0</v>
      </c>
      <c r="AU78" s="241">
        <f t="shared" si="1497"/>
        <v>0</v>
      </c>
      <c r="AV78" s="242">
        <v>0.36319999999999997</v>
      </c>
      <c r="AW78" s="243">
        <f t="shared" si="1498"/>
        <v>0</v>
      </c>
      <c r="AX78" s="244">
        <f t="shared" si="1499"/>
        <v>0</v>
      </c>
      <c r="AY78" s="236"/>
      <c r="AZ78" s="238">
        <v>3.0</v>
      </c>
      <c r="BA78" s="239" t="s">
        <v>181</v>
      </c>
      <c r="BB78" s="240" t="s">
        <v>132</v>
      </c>
      <c r="BC78" s="240" t="s">
        <v>132</v>
      </c>
      <c r="BD78" s="241">
        <f t="shared" si="1500"/>
        <v>0</v>
      </c>
      <c r="BE78" s="241" t="str">
        <f t="shared" si="1501"/>
        <v>#DIV/0!</v>
      </c>
      <c r="BF78" s="241">
        <f t="shared" si="1502"/>
        <v>0</v>
      </c>
      <c r="BG78" s="242"/>
      <c r="BH78" s="241">
        <f t="shared" si="1503"/>
        <v>0</v>
      </c>
      <c r="BI78" s="242"/>
      <c r="BJ78" s="241">
        <f t="shared" ref="BJ78:BK78" si="1623">BJ179+BJ280+BJ381+BJ482</f>
        <v>0</v>
      </c>
      <c r="BK78" s="241">
        <f t="shared" si="1623"/>
        <v>0</v>
      </c>
      <c r="BL78" s="241">
        <f t="shared" si="1505"/>
        <v>0</v>
      </c>
      <c r="BM78" s="242">
        <v>0.36319999999999997</v>
      </c>
      <c r="BN78" s="243">
        <f t="shared" si="1506"/>
        <v>0</v>
      </c>
      <c r="BO78" s="244">
        <f t="shared" si="1507"/>
        <v>0</v>
      </c>
      <c r="BP78" s="236"/>
      <c r="BQ78" s="238">
        <v>3.0</v>
      </c>
      <c r="BR78" s="239" t="s">
        <v>181</v>
      </c>
      <c r="BS78" s="240" t="s">
        <v>132</v>
      </c>
      <c r="BT78" s="240" t="s">
        <v>132</v>
      </c>
      <c r="BU78" s="241">
        <f t="shared" si="1508"/>
        <v>0</v>
      </c>
      <c r="BV78" s="241" t="str">
        <f t="shared" si="1509"/>
        <v>#DIV/0!</v>
      </c>
      <c r="BW78" s="241">
        <f t="shared" si="1510"/>
        <v>0</v>
      </c>
      <c r="BX78" s="242"/>
      <c r="BY78" s="241">
        <f t="shared" si="1511"/>
        <v>0</v>
      </c>
      <c r="BZ78" s="242"/>
      <c r="CA78" s="241">
        <f t="shared" ref="CA78:CB78" si="1624">CA179+CA280+CA381+CA482</f>
        <v>0</v>
      </c>
      <c r="CB78" s="241">
        <f t="shared" si="1624"/>
        <v>0</v>
      </c>
      <c r="CC78" s="241">
        <f t="shared" si="1513"/>
        <v>0</v>
      </c>
      <c r="CD78" s="242">
        <v>0.36319999999999997</v>
      </c>
      <c r="CE78" s="243">
        <f t="shared" si="1514"/>
        <v>0</v>
      </c>
      <c r="CF78" s="244">
        <f t="shared" si="1515"/>
        <v>0</v>
      </c>
      <c r="CG78" s="236"/>
      <c r="CH78" s="238">
        <v>3.0</v>
      </c>
      <c r="CI78" s="239" t="s">
        <v>181</v>
      </c>
      <c r="CJ78" s="240" t="s">
        <v>132</v>
      </c>
      <c r="CK78" s="240" t="s">
        <v>132</v>
      </c>
      <c r="CL78" s="241">
        <f t="shared" si="1516"/>
        <v>0</v>
      </c>
      <c r="CM78" s="241" t="str">
        <f t="shared" si="1517"/>
        <v>#DIV/0!</v>
      </c>
      <c r="CN78" s="241">
        <f t="shared" si="1518"/>
        <v>0</v>
      </c>
      <c r="CO78" s="242"/>
      <c r="CP78" s="241">
        <f t="shared" si="1519"/>
        <v>0</v>
      </c>
      <c r="CQ78" s="242"/>
      <c r="CR78" s="241">
        <f t="shared" ref="CR78:CS78" si="1625">CR179+CR280+CR381+CR482</f>
        <v>0</v>
      </c>
      <c r="CS78" s="241">
        <f t="shared" si="1625"/>
        <v>0</v>
      </c>
      <c r="CT78" s="241">
        <f t="shared" si="1521"/>
        <v>0</v>
      </c>
      <c r="CU78" s="242">
        <v>0.36319999999999997</v>
      </c>
      <c r="CV78" s="243">
        <f t="shared" si="1522"/>
        <v>0</v>
      </c>
      <c r="CW78" s="244">
        <f t="shared" si="1523"/>
        <v>0</v>
      </c>
      <c r="CX78" s="236"/>
      <c r="CY78" s="238">
        <v>3.0</v>
      </c>
      <c r="CZ78" s="239" t="s">
        <v>181</v>
      </c>
      <c r="DA78" s="240" t="s">
        <v>132</v>
      </c>
      <c r="DB78" s="240" t="s">
        <v>132</v>
      </c>
      <c r="DC78" s="241">
        <f t="shared" si="1524"/>
        <v>0</v>
      </c>
      <c r="DD78" s="241" t="str">
        <f t="shared" si="1525"/>
        <v>#DIV/0!</v>
      </c>
      <c r="DE78" s="241">
        <f t="shared" si="1526"/>
        <v>0</v>
      </c>
      <c r="DF78" s="242"/>
      <c r="DG78" s="241">
        <f t="shared" si="1527"/>
        <v>0</v>
      </c>
      <c r="DH78" s="242"/>
      <c r="DI78" s="241">
        <f t="shared" ref="DI78:DJ78" si="1626">DI179+DI280+DI381+DI482</f>
        <v>0</v>
      </c>
      <c r="DJ78" s="241">
        <f t="shared" si="1626"/>
        <v>0</v>
      </c>
      <c r="DK78" s="241">
        <f t="shared" si="1529"/>
        <v>0</v>
      </c>
      <c r="DL78" s="242">
        <v>0.36319999999999997</v>
      </c>
      <c r="DM78" s="243">
        <f t="shared" si="1530"/>
        <v>0</v>
      </c>
      <c r="DN78" s="244">
        <f t="shared" si="1531"/>
        <v>0</v>
      </c>
      <c r="DO78" s="236"/>
      <c r="DP78" s="238">
        <v>3.0</v>
      </c>
      <c r="DQ78" s="239" t="s">
        <v>181</v>
      </c>
      <c r="DR78" s="240" t="s">
        <v>132</v>
      </c>
      <c r="DS78" s="240" t="s">
        <v>132</v>
      </c>
      <c r="DT78" s="241">
        <f t="shared" si="1532"/>
        <v>0</v>
      </c>
      <c r="DU78" s="241" t="str">
        <f t="shared" si="1533"/>
        <v>#DIV/0!</v>
      </c>
      <c r="DV78" s="241">
        <f t="shared" si="1534"/>
        <v>0</v>
      </c>
      <c r="DW78" s="242"/>
      <c r="DX78" s="241">
        <f t="shared" si="1535"/>
        <v>0</v>
      </c>
      <c r="DY78" s="242"/>
      <c r="DZ78" s="241">
        <f t="shared" ref="DZ78:EA78" si="1627">DZ179+DZ280+DZ381+DZ482</f>
        <v>0</v>
      </c>
      <c r="EA78" s="241">
        <f t="shared" si="1627"/>
        <v>0</v>
      </c>
      <c r="EB78" s="241">
        <f t="shared" si="1537"/>
        <v>0</v>
      </c>
      <c r="EC78" s="242">
        <v>0.36319999999999997</v>
      </c>
      <c r="ED78" s="243">
        <f t="shared" si="1538"/>
        <v>0</v>
      </c>
      <c r="EE78" s="244">
        <f t="shared" si="1539"/>
        <v>0</v>
      </c>
      <c r="EF78" s="236"/>
      <c r="EG78" s="238">
        <v>3.0</v>
      </c>
      <c r="EH78" s="239" t="s">
        <v>181</v>
      </c>
      <c r="EI78" s="240" t="s">
        <v>132</v>
      </c>
      <c r="EJ78" s="240" t="s">
        <v>132</v>
      </c>
      <c r="EK78" s="241">
        <f t="shared" si="1540"/>
        <v>0</v>
      </c>
      <c r="EL78" s="241" t="str">
        <f t="shared" si="1541"/>
        <v>#DIV/0!</v>
      </c>
      <c r="EM78" s="241">
        <f t="shared" si="1542"/>
        <v>0</v>
      </c>
      <c r="EN78" s="242"/>
      <c r="EO78" s="241">
        <f t="shared" si="1543"/>
        <v>0</v>
      </c>
      <c r="EP78" s="242"/>
      <c r="EQ78" s="241">
        <f t="shared" ref="EQ78:ER78" si="1628">EQ179+EQ280+EQ381+EQ482</f>
        <v>0</v>
      </c>
      <c r="ER78" s="241">
        <f t="shared" si="1628"/>
        <v>0</v>
      </c>
      <c r="ES78" s="241">
        <f t="shared" si="1545"/>
        <v>0</v>
      </c>
      <c r="ET78" s="242">
        <v>0.36319999999999997</v>
      </c>
      <c r="EU78" s="243">
        <f t="shared" si="1546"/>
        <v>0</v>
      </c>
      <c r="EV78" s="244">
        <f t="shared" si="1547"/>
        <v>0</v>
      </c>
      <c r="EW78" s="236"/>
      <c r="EX78" s="238">
        <v>3.0</v>
      </c>
      <c r="EY78" s="239" t="s">
        <v>181</v>
      </c>
      <c r="EZ78" s="240" t="s">
        <v>132</v>
      </c>
      <c r="FA78" s="240" t="s">
        <v>132</v>
      </c>
      <c r="FB78" s="241">
        <f t="shared" si="1548"/>
        <v>0</v>
      </c>
      <c r="FC78" s="241" t="str">
        <f t="shared" si="1549"/>
        <v>#DIV/0!</v>
      </c>
      <c r="FD78" s="241">
        <f t="shared" si="1550"/>
        <v>0</v>
      </c>
      <c r="FE78" s="242"/>
      <c r="FF78" s="241">
        <f t="shared" si="1551"/>
        <v>0</v>
      </c>
      <c r="FG78" s="242"/>
      <c r="FH78" s="241">
        <f t="shared" ref="FH78:FI78" si="1629">FH179+FH280+FH381+FH482</f>
        <v>0</v>
      </c>
      <c r="FI78" s="241">
        <f t="shared" si="1629"/>
        <v>0</v>
      </c>
      <c r="FJ78" s="241">
        <f t="shared" si="1553"/>
        <v>0</v>
      </c>
      <c r="FK78" s="242">
        <v>0.36319999999999997</v>
      </c>
      <c r="FL78" s="243">
        <f t="shared" si="1554"/>
        <v>0</v>
      </c>
      <c r="FM78" s="244">
        <f t="shared" si="1555"/>
        <v>0</v>
      </c>
      <c r="FN78" s="236"/>
      <c r="FO78" s="238">
        <v>3.0</v>
      </c>
      <c r="FP78" s="239" t="s">
        <v>181</v>
      </c>
      <c r="FQ78" s="240" t="s">
        <v>132</v>
      </c>
      <c r="FR78" s="240" t="s">
        <v>132</v>
      </c>
      <c r="FS78" s="241">
        <f t="shared" si="1556"/>
        <v>0</v>
      </c>
      <c r="FT78" s="241" t="str">
        <f t="shared" si="1557"/>
        <v>#DIV/0!</v>
      </c>
      <c r="FU78" s="241">
        <f t="shared" si="1558"/>
        <v>0</v>
      </c>
      <c r="FV78" s="242"/>
      <c r="FW78" s="241">
        <f t="shared" si="1559"/>
        <v>0</v>
      </c>
      <c r="FX78" s="242"/>
      <c r="FY78" s="241">
        <f t="shared" ref="FY78:FZ78" si="1630">FY179+FY280+FY381+FY482</f>
        <v>0</v>
      </c>
      <c r="FZ78" s="241">
        <f t="shared" si="1630"/>
        <v>0</v>
      </c>
      <c r="GA78" s="241">
        <f t="shared" si="1561"/>
        <v>0</v>
      </c>
      <c r="GB78" s="242">
        <v>0.36319999999999997</v>
      </c>
      <c r="GC78" s="243">
        <f t="shared" si="1562"/>
        <v>0</v>
      </c>
      <c r="GD78" s="244">
        <f t="shared" si="1563"/>
        <v>0</v>
      </c>
      <c r="GE78" s="236"/>
      <c r="GF78" s="238">
        <v>3.0</v>
      </c>
      <c r="GG78" s="239" t="s">
        <v>181</v>
      </c>
      <c r="GH78" s="240" t="s">
        <v>132</v>
      </c>
      <c r="GI78" s="240" t="s">
        <v>132</v>
      </c>
      <c r="GJ78" s="241">
        <f t="shared" si="1564"/>
        <v>0</v>
      </c>
      <c r="GK78" s="241" t="str">
        <f t="shared" si="1565"/>
        <v>#DIV/0!</v>
      </c>
      <c r="GL78" s="241">
        <f t="shared" si="1566"/>
        <v>0</v>
      </c>
      <c r="GM78" s="242"/>
      <c r="GN78" s="241">
        <f t="shared" si="1567"/>
        <v>0</v>
      </c>
      <c r="GO78" s="242"/>
      <c r="GP78" s="241">
        <f t="shared" ref="GP78:GQ78" si="1631">GP179+GP280+GP381+GP482</f>
        <v>0</v>
      </c>
      <c r="GQ78" s="241">
        <f t="shared" si="1631"/>
        <v>0</v>
      </c>
      <c r="GR78" s="241">
        <f t="shared" si="1569"/>
        <v>0</v>
      </c>
      <c r="GS78" s="242">
        <v>0.36319999999999997</v>
      </c>
      <c r="GT78" s="243">
        <f t="shared" si="1570"/>
        <v>0</v>
      </c>
      <c r="GU78" s="244">
        <f t="shared" si="1571"/>
        <v>0</v>
      </c>
      <c r="GV78" s="236"/>
      <c r="GW78" s="238">
        <v>3.0</v>
      </c>
      <c r="GX78" s="239" t="s">
        <v>181</v>
      </c>
      <c r="GY78" s="240" t="s">
        <v>132</v>
      </c>
      <c r="GZ78" s="240" t="s">
        <v>132</v>
      </c>
      <c r="HA78" s="241">
        <f t="shared" si="1572"/>
        <v>0</v>
      </c>
      <c r="HB78" s="241" t="str">
        <f t="shared" si="1573"/>
        <v>#DIV/0!</v>
      </c>
      <c r="HC78" s="241">
        <f t="shared" si="1574"/>
        <v>0</v>
      </c>
      <c r="HD78" s="242"/>
      <c r="HE78" s="241">
        <f t="shared" si="1575"/>
        <v>0</v>
      </c>
      <c r="HF78" s="242"/>
      <c r="HG78" s="241">
        <f t="shared" ref="HG78:HH78" si="1632">HG179+HG280+HG381+HG482</f>
        <v>0</v>
      </c>
      <c r="HH78" s="241">
        <f t="shared" si="1632"/>
        <v>0</v>
      </c>
      <c r="HI78" s="241">
        <f t="shared" si="1577"/>
        <v>0</v>
      </c>
      <c r="HJ78" s="242">
        <v>0.36319999999999997</v>
      </c>
      <c r="HK78" s="243">
        <f t="shared" si="1578"/>
        <v>0</v>
      </c>
      <c r="HL78" s="244">
        <f t="shared" si="1579"/>
        <v>0</v>
      </c>
      <c r="HM78" s="236"/>
      <c r="HN78" s="238">
        <v>3.0</v>
      </c>
      <c r="HO78" s="239" t="s">
        <v>181</v>
      </c>
      <c r="HP78" s="240" t="s">
        <v>132</v>
      </c>
      <c r="HQ78" s="240" t="s">
        <v>132</v>
      </c>
      <c r="HR78" s="241">
        <f t="shared" si="1580"/>
        <v>0</v>
      </c>
      <c r="HS78" s="241" t="str">
        <f t="shared" si="1581"/>
        <v>#DIV/0!</v>
      </c>
      <c r="HT78" s="241">
        <f t="shared" si="1582"/>
        <v>0</v>
      </c>
      <c r="HU78" s="242"/>
      <c r="HV78" s="241">
        <f t="shared" si="1583"/>
        <v>0</v>
      </c>
      <c r="HW78" s="242"/>
      <c r="HX78" s="241">
        <f t="shared" ref="HX78:HY78" si="1633">HX179+HX280+HX381+HX482</f>
        <v>0</v>
      </c>
      <c r="HY78" s="241">
        <f t="shared" si="1633"/>
        <v>0</v>
      </c>
      <c r="HZ78" s="241">
        <f t="shared" si="1585"/>
        <v>0</v>
      </c>
      <c r="IA78" s="242">
        <v>0.36319999999999997</v>
      </c>
      <c r="IB78" s="243">
        <f t="shared" si="1586"/>
        <v>0</v>
      </c>
      <c r="IC78" s="244">
        <f t="shared" si="1587"/>
        <v>0</v>
      </c>
      <c r="ID78" s="236"/>
      <c r="IE78" s="238">
        <v>3.0</v>
      </c>
      <c r="IF78" s="239" t="s">
        <v>181</v>
      </c>
      <c r="IG78" s="240" t="s">
        <v>132</v>
      </c>
      <c r="IH78" s="240" t="s">
        <v>132</v>
      </c>
      <c r="II78" s="241">
        <f t="shared" si="1588"/>
        <v>0</v>
      </c>
      <c r="IJ78" s="241" t="str">
        <f t="shared" si="1589"/>
        <v>#DIV/0!</v>
      </c>
      <c r="IK78" s="241">
        <f t="shared" si="1590"/>
        <v>0</v>
      </c>
      <c r="IL78" s="242"/>
      <c r="IM78" s="241">
        <f t="shared" si="1591"/>
        <v>0</v>
      </c>
      <c r="IN78" s="242"/>
      <c r="IO78" s="241">
        <f t="shared" ref="IO78:IP78" si="1634">IO179+IO280+IO381+IO482</f>
        <v>0</v>
      </c>
      <c r="IP78" s="241">
        <f t="shared" si="1634"/>
        <v>0</v>
      </c>
      <c r="IQ78" s="241">
        <f t="shared" si="1593"/>
        <v>0</v>
      </c>
      <c r="IR78" s="242">
        <v>0.36319999999999997</v>
      </c>
      <c r="IS78" s="243">
        <f t="shared" si="1594"/>
        <v>0</v>
      </c>
      <c r="IT78" s="244">
        <f t="shared" si="1595"/>
        <v>0</v>
      </c>
      <c r="IU78" s="236"/>
      <c r="IV78" s="238">
        <v>3.0</v>
      </c>
      <c r="IW78" s="239" t="s">
        <v>181</v>
      </c>
      <c r="IX78" s="240" t="s">
        <v>132</v>
      </c>
      <c r="IY78" s="240" t="s">
        <v>132</v>
      </c>
      <c r="IZ78" s="241">
        <f t="shared" si="1596"/>
        <v>0</v>
      </c>
      <c r="JA78" s="241" t="str">
        <f t="shared" si="1597"/>
        <v>#DIV/0!</v>
      </c>
      <c r="JB78" s="241">
        <f t="shared" si="1598"/>
        <v>0</v>
      </c>
      <c r="JC78" s="242"/>
      <c r="JD78" s="241">
        <f t="shared" si="1599"/>
        <v>0</v>
      </c>
      <c r="JE78" s="242"/>
      <c r="JF78" s="241">
        <f t="shared" ref="JF78:JG78" si="1635">JF179+JF280+JF381+JF482</f>
        <v>0</v>
      </c>
      <c r="JG78" s="241">
        <f t="shared" si="1635"/>
        <v>0</v>
      </c>
      <c r="JH78" s="241">
        <f t="shared" si="1601"/>
        <v>0</v>
      </c>
      <c r="JI78" s="242">
        <v>0.36319999999999997</v>
      </c>
      <c r="JJ78" s="243">
        <f t="shared" si="1602"/>
        <v>0</v>
      </c>
      <c r="JK78" s="244">
        <f t="shared" si="1603"/>
        <v>0</v>
      </c>
      <c r="JL78" s="236"/>
      <c r="JM78" s="238">
        <v>3.0</v>
      </c>
      <c r="JN78" s="239" t="s">
        <v>181</v>
      </c>
      <c r="JO78" s="240" t="s">
        <v>132</v>
      </c>
      <c r="JP78" s="240" t="s">
        <v>132</v>
      </c>
      <c r="JQ78" s="241">
        <f t="shared" si="1604"/>
        <v>0</v>
      </c>
      <c r="JR78" s="241" t="str">
        <f t="shared" si="1605"/>
        <v>#DIV/0!</v>
      </c>
      <c r="JS78" s="241">
        <f t="shared" si="1606"/>
        <v>0</v>
      </c>
      <c r="JT78" s="242"/>
      <c r="JU78" s="241">
        <f t="shared" si="1607"/>
        <v>0</v>
      </c>
      <c r="JV78" s="242"/>
      <c r="JW78" s="241">
        <f t="shared" ref="JW78:JX78" si="1636">JW179+JW280+JW381+JW482</f>
        <v>0</v>
      </c>
      <c r="JX78" s="241">
        <f t="shared" si="1636"/>
        <v>0</v>
      </c>
      <c r="JY78" s="241">
        <f t="shared" si="1609"/>
        <v>0</v>
      </c>
      <c r="JZ78" s="242">
        <v>0.36319999999999997</v>
      </c>
      <c r="KA78" s="243">
        <f t="shared" si="1610"/>
        <v>0</v>
      </c>
      <c r="KB78" s="244">
        <f t="shared" si="1611"/>
        <v>0</v>
      </c>
      <c r="KC78" s="236"/>
      <c r="KD78" s="238">
        <v>3.0</v>
      </c>
      <c r="KE78" s="239" t="s">
        <v>181</v>
      </c>
      <c r="KF78" s="240" t="s">
        <v>132</v>
      </c>
      <c r="KG78" s="240" t="s">
        <v>132</v>
      </c>
      <c r="KH78" s="241">
        <f t="shared" si="1612"/>
        <v>0</v>
      </c>
      <c r="KI78" s="241" t="str">
        <f t="shared" si="1613"/>
        <v>#DIV/0!</v>
      </c>
      <c r="KJ78" s="241">
        <f t="shared" si="1614"/>
        <v>0</v>
      </c>
      <c r="KK78" s="242"/>
      <c r="KL78" s="241">
        <f t="shared" si="1615"/>
        <v>0</v>
      </c>
      <c r="KM78" s="242"/>
      <c r="KN78" s="241">
        <f t="shared" ref="KN78:KO78" si="1637">KN179+KN280+KN381+KN482</f>
        <v>0</v>
      </c>
      <c r="KO78" s="241">
        <f t="shared" si="1637"/>
        <v>0</v>
      </c>
      <c r="KP78" s="241">
        <f t="shared" si="1617"/>
        <v>0</v>
      </c>
      <c r="KQ78" s="242">
        <v>0.36319999999999997</v>
      </c>
      <c r="KR78" s="243">
        <f t="shared" si="1618"/>
        <v>0</v>
      </c>
      <c r="KS78" s="244">
        <f t="shared" si="1619"/>
        <v>0</v>
      </c>
      <c r="KT78" s="236"/>
      <c r="KU78" s="237"/>
    </row>
    <row r="79" ht="15.75" customHeight="1">
      <c r="A79" s="238">
        <v>4.0</v>
      </c>
      <c r="B79" s="239" t="s">
        <v>182</v>
      </c>
      <c r="C79" s="240" t="s">
        <v>132</v>
      </c>
      <c r="D79" s="240" t="s">
        <v>132</v>
      </c>
      <c r="E79" s="241">
        <f t="shared" si="1476"/>
        <v>0</v>
      </c>
      <c r="F79" s="241" t="str">
        <f t="shared" si="1477"/>
        <v>#DIV/0!</v>
      </c>
      <c r="G79" s="241">
        <f t="shared" si="1478"/>
        <v>0</v>
      </c>
      <c r="H79" s="242"/>
      <c r="I79" s="241">
        <f t="shared" si="1479"/>
        <v>0</v>
      </c>
      <c r="J79" s="242"/>
      <c r="K79" s="241">
        <f t="shared" ref="K79:L79" si="1638">K180+K281+K382+K483</f>
        <v>0</v>
      </c>
      <c r="L79" s="241">
        <f t="shared" si="1638"/>
        <v>0</v>
      </c>
      <c r="M79" s="241">
        <f t="shared" si="1481"/>
        <v>0</v>
      </c>
      <c r="N79" s="242">
        <v>0.36319999999999997</v>
      </c>
      <c r="O79" s="243">
        <f t="shared" si="1482"/>
        <v>0</v>
      </c>
      <c r="P79" s="244">
        <f t="shared" si="1483"/>
        <v>0</v>
      </c>
      <c r="Q79" s="236"/>
      <c r="R79" s="238">
        <v>4.0</v>
      </c>
      <c r="S79" s="239" t="s">
        <v>182</v>
      </c>
      <c r="T79" s="240" t="s">
        <v>132</v>
      </c>
      <c r="U79" s="240" t="s">
        <v>132</v>
      </c>
      <c r="V79" s="241">
        <f t="shared" si="1484"/>
        <v>0</v>
      </c>
      <c r="W79" s="241" t="str">
        <f t="shared" si="1485"/>
        <v>#DIV/0!</v>
      </c>
      <c r="X79" s="241">
        <f t="shared" si="1486"/>
        <v>0</v>
      </c>
      <c r="Y79" s="242"/>
      <c r="Z79" s="241">
        <f t="shared" si="1487"/>
        <v>0</v>
      </c>
      <c r="AA79" s="242"/>
      <c r="AB79" s="241">
        <f t="shared" ref="AB79:AC79" si="1639">AB180+AB281+AB382+AB483</f>
        <v>0</v>
      </c>
      <c r="AC79" s="241">
        <f t="shared" si="1639"/>
        <v>0</v>
      </c>
      <c r="AD79" s="241">
        <f t="shared" si="1489"/>
        <v>0</v>
      </c>
      <c r="AE79" s="242">
        <v>0.36319999999999997</v>
      </c>
      <c r="AF79" s="243">
        <f t="shared" si="1490"/>
        <v>0</v>
      </c>
      <c r="AG79" s="244">
        <f t="shared" si="1491"/>
        <v>0</v>
      </c>
      <c r="AH79" s="236"/>
      <c r="AI79" s="238">
        <v>4.0</v>
      </c>
      <c r="AJ79" s="239" t="s">
        <v>182</v>
      </c>
      <c r="AK79" s="240" t="s">
        <v>132</v>
      </c>
      <c r="AL79" s="240" t="s">
        <v>132</v>
      </c>
      <c r="AM79" s="241">
        <f t="shared" si="1492"/>
        <v>0</v>
      </c>
      <c r="AN79" s="241" t="str">
        <f t="shared" si="1493"/>
        <v>#DIV/0!</v>
      </c>
      <c r="AO79" s="241">
        <f t="shared" si="1494"/>
        <v>0</v>
      </c>
      <c r="AP79" s="242"/>
      <c r="AQ79" s="241">
        <f t="shared" si="1495"/>
        <v>0</v>
      </c>
      <c r="AR79" s="242"/>
      <c r="AS79" s="241">
        <f t="shared" ref="AS79:AT79" si="1640">AS180+AS281+AS382+AS483</f>
        <v>0</v>
      </c>
      <c r="AT79" s="241">
        <f t="shared" si="1640"/>
        <v>0</v>
      </c>
      <c r="AU79" s="241">
        <f t="shared" si="1497"/>
        <v>0</v>
      </c>
      <c r="AV79" s="242">
        <v>0.36319999999999997</v>
      </c>
      <c r="AW79" s="243">
        <f t="shared" si="1498"/>
        <v>0</v>
      </c>
      <c r="AX79" s="244">
        <f t="shared" si="1499"/>
        <v>0</v>
      </c>
      <c r="AY79" s="236"/>
      <c r="AZ79" s="238">
        <v>4.0</v>
      </c>
      <c r="BA79" s="239" t="s">
        <v>182</v>
      </c>
      <c r="BB79" s="240" t="s">
        <v>132</v>
      </c>
      <c r="BC79" s="240" t="s">
        <v>132</v>
      </c>
      <c r="BD79" s="241">
        <f t="shared" si="1500"/>
        <v>0</v>
      </c>
      <c r="BE79" s="241" t="str">
        <f t="shared" si="1501"/>
        <v>#DIV/0!</v>
      </c>
      <c r="BF79" s="241">
        <f t="shared" si="1502"/>
        <v>0</v>
      </c>
      <c r="BG79" s="242"/>
      <c r="BH79" s="241">
        <f t="shared" si="1503"/>
        <v>0</v>
      </c>
      <c r="BI79" s="242"/>
      <c r="BJ79" s="241">
        <f t="shared" ref="BJ79:BK79" si="1641">BJ180+BJ281+BJ382+BJ483</f>
        <v>0</v>
      </c>
      <c r="BK79" s="241">
        <f t="shared" si="1641"/>
        <v>0</v>
      </c>
      <c r="BL79" s="241">
        <f t="shared" si="1505"/>
        <v>0</v>
      </c>
      <c r="BM79" s="242">
        <v>0.36319999999999997</v>
      </c>
      <c r="BN79" s="243">
        <f t="shared" si="1506"/>
        <v>0</v>
      </c>
      <c r="BO79" s="244">
        <f t="shared" si="1507"/>
        <v>0</v>
      </c>
      <c r="BP79" s="236"/>
      <c r="BQ79" s="238">
        <v>4.0</v>
      </c>
      <c r="BR79" s="239" t="s">
        <v>182</v>
      </c>
      <c r="BS79" s="240" t="s">
        <v>132</v>
      </c>
      <c r="BT79" s="240" t="s">
        <v>132</v>
      </c>
      <c r="BU79" s="241">
        <f t="shared" si="1508"/>
        <v>0</v>
      </c>
      <c r="BV79" s="241" t="str">
        <f t="shared" si="1509"/>
        <v>#DIV/0!</v>
      </c>
      <c r="BW79" s="241">
        <f t="shared" si="1510"/>
        <v>0</v>
      </c>
      <c r="BX79" s="242"/>
      <c r="BY79" s="241">
        <f t="shared" si="1511"/>
        <v>0</v>
      </c>
      <c r="BZ79" s="242"/>
      <c r="CA79" s="241">
        <f t="shared" ref="CA79:CB79" si="1642">CA180+CA281+CA382+CA483</f>
        <v>0</v>
      </c>
      <c r="CB79" s="241">
        <f t="shared" si="1642"/>
        <v>0</v>
      </c>
      <c r="CC79" s="241">
        <f t="shared" si="1513"/>
        <v>0</v>
      </c>
      <c r="CD79" s="242">
        <v>0.36319999999999997</v>
      </c>
      <c r="CE79" s="243">
        <f t="shared" si="1514"/>
        <v>0</v>
      </c>
      <c r="CF79" s="244">
        <f t="shared" si="1515"/>
        <v>0</v>
      </c>
      <c r="CG79" s="236"/>
      <c r="CH79" s="238">
        <v>4.0</v>
      </c>
      <c r="CI79" s="239" t="s">
        <v>182</v>
      </c>
      <c r="CJ79" s="240" t="s">
        <v>132</v>
      </c>
      <c r="CK79" s="240" t="s">
        <v>132</v>
      </c>
      <c r="CL79" s="241">
        <f t="shared" si="1516"/>
        <v>0</v>
      </c>
      <c r="CM79" s="241" t="str">
        <f t="shared" si="1517"/>
        <v>#DIV/0!</v>
      </c>
      <c r="CN79" s="241">
        <f t="shared" si="1518"/>
        <v>0</v>
      </c>
      <c r="CO79" s="242"/>
      <c r="CP79" s="241">
        <f t="shared" si="1519"/>
        <v>0</v>
      </c>
      <c r="CQ79" s="242"/>
      <c r="CR79" s="241">
        <f t="shared" ref="CR79:CS79" si="1643">CR180+CR281+CR382+CR483</f>
        <v>0</v>
      </c>
      <c r="CS79" s="241">
        <f t="shared" si="1643"/>
        <v>0</v>
      </c>
      <c r="CT79" s="241">
        <f t="shared" si="1521"/>
        <v>0</v>
      </c>
      <c r="CU79" s="242">
        <v>0.36319999999999997</v>
      </c>
      <c r="CV79" s="243">
        <f t="shared" si="1522"/>
        <v>0</v>
      </c>
      <c r="CW79" s="244">
        <f t="shared" si="1523"/>
        <v>0</v>
      </c>
      <c r="CX79" s="236"/>
      <c r="CY79" s="238">
        <v>4.0</v>
      </c>
      <c r="CZ79" s="239" t="s">
        <v>182</v>
      </c>
      <c r="DA79" s="240" t="s">
        <v>132</v>
      </c>
      <c r="DB79" s="240" t="s">
        <v>132</v>
      </c>
      <c r="DC79" s="241">
        <f t="shared" si="1524"/>
        <v>0</v>
      </c>
      <c r="DD79" s="241" t="str">
        <f t="shared" si="1525"/>
        <v>#DIV/0!</v>
      </c>
      <c r="DE79" s="241">
        <f t="shared" si="1526"/>
        <v>0</v>
      </c>
      <c r="DF79" s="242"/>
      <c r="DG79" s="241">
        <f t="shared" si="1527"/>
        <v>0</v>
      </c>
      <c r="DH79" s="242"/>
      <c r="DI79" s="241">
        <f t="shared" ref="DI79:DJ79" si="1644">DI180+DI281+DI382+DI483</f>
        <v>0</v>
      </c>
      <c r="DJ79" s="241">
        <f t="shared" si="1644"/>
        <v>0</v>
      </c>
      <c r="DK79" s="241">
        <f t="shared" si="1529"/>
        <v>0</v>
      </c>
      <c r="DL79" s="242">
        <v>0.36319999999999997</v>
      </c>
      <c r="DM79" s="243">
        <f t="shared" si="1530"/>
        <v>0</v>
      </c>
      <c r="DN79" s="244">
        <f t="shared" si="1531"/>
        <v>0</v>
      </c>
      <c r="DO79" s="236"/>
      <c r="DP79" s="238">
        <v>4.0</v>
      </c>
      <c r="DQ79" s="239" t="s">
        <v>182</v>
      </c>
      <c r="DR79" s="240" t="s">
        <v>132</v>
      </c>
      <c r="DS79" s="240" t="s">
        <v>132</v>
      </c>
      <c r="DT79" s="241">
        <f t="shared" si="1532"/>
        <v>0</v>
      </c>
      <c r="DU79" s="241" t="str">
        <f t="shared" si="1533"/>
        <v>#DIV/0!</v>
      </c>
      <c r="DV79" s="241">
        <f t="shared" si="1534"/>
        <v>0</v>
      </c>
      <c r="DW79" s="242"/>
      <c r="DX79" s="241">
        <f t="shared" si="1535"/>
        <v>0</v>
      </c>
      <c r="DY79" s="242"/>
      <c r="DZ79" s="241">
        <f t="shared" ref="DZ79:EA79" si="1645">DZ180+DZ281+DZ382+DZ483</f>
        <v>0</v>
      </c>
      <c r="EA79" s="241">
        <f t="shared" si="1645"/>
        <v>0</v>
      </c>
      <c r="EB79" s="241">
        <f t="shared" si="1537"/>
        <v>0</v>
      </c>
      <c r="EC79" s="242">
        <v>0.36319999999999997</v>
      </c>
      <c r="ED79" s="243">
        <f t="shared" si="1538"/>
        <v>0</v>
      </c>
      <c r="EE79" s="244">
        <f t="shared" si="1539"/>
        <v>0</v>
      </c>
      <c r="EF79" s="236"/>
      <c r="EG79" s="238">
        <v>4.0</v>
      </c>
      <c r="EH79" s="239" t="s">
        <v>182</v>
      </c>
      <c r="EI79" s="240" t="s">
        <v>132</v>
      </c>
      <c r="EJ79" s="240" t="s">
        <v>132</v>
      </c>
      <c r="EK79" s="241">
        <f t="shared" si="1540"/>
        <v>0</v>
      </c>
      <c r="EL79" s="241" t="str">
        <f t="shared" si="1541"/>
        <v>#DIV/0!</v>
      </c>
      <c r="EM79" s="241">
        <f t="shared" si="1542"/>
        <v>0</v>
      </c>
      <c r="EN79" s="242"/>
      <c r="EO79" s="241">
        <f t="shared" si="1543"/>
        <v>0</v>
      </c>
      <c r="EP79" s="242"/>
      <c r="EQ79" s="241">
        <f t="shared" ref="EQ79:ER79" si="1646">EQ180+EQ281+EQ382+EQ483</f>
        <v>0</v>
      </c>
      <c r="ER79" s="241">
        <f t="shared" si="1646"/>
        <v>0</v>
      </c>
      <c r="ES79" s="241">
        <f t="shared" si="1545"/>
        <v>0</v>
      </c>
      <c r="ET79" s="242">
        <v>0.36319999999999997</v>
      </c>
      <c r="EU79" s="243">
        <f t="shared" si="1546"/>
        <v>0</v>
      </c>
      <c r="EV79" s="244">
        <f t="shared" si="1547"/>
        <v>0</v>
      </c>
      <c r="EW79" s="236"/>
      <c r="EX79" s="238">
        <v>4.0</v>
      </c>
      <c r="EY79" s="239" t="s">
        <v>182</v>
      </c>
      <c r="EZ79" s="240" t="s">
        <v>132</v>
      </c>
      <c r="FA79" s="240" t="s">
        <v>132</v>
      </c>
      <c r="FB79" s="241">
        <f t="shared" si="1548"/>
        <v>0</v>
      </c>
      <c r="FC79" s="241" t="str">
        <f t="shared" si="1549"/>
        <v>#DIV/0!</v>
      </c>
      <c r="FD79" s="241">
        <f t="shared" si="1550"/>
        <v>0</v>
      </c>
      <c r="FE79" s="242"/>
      <c r="FF79" s="241">
        <f t="shared" si="1551"/>
        <v>0</v>
      </c>
      <c r="FG79" s="242"/>
      <c r="FH79" s="241">
        <f t="shared" ref="FH79:FI79" si="1647">FH180+FH281+FH382+FH483</f>
        <v>0</v>
      </c>
      <c r="FI79" s="241">
        <f t="shared" si="1647"/>
        <v>0</v>
      </c>
      <c r="FJ79" s="241">
        <f t="shared" si="1553"/>
        <v>0</v>
      </c>
      <c r="FK79" s="242">
        <v>0.36319999999999997</v>
      </c>
      <c r="FL79" s="243">
        <f t="shared" si="1554"/>
        <v>0</v>
      </c>
      <c r="FM79" s="244">
        <f t="shared" si="1555"/>
        <v>0</v>
      </c>
      <c r="FN79" s="236"/>
      <c r="FO79" s="238">
        <v>4.0</v>
      </c>
      <c r="FP79" s="239" t="s">
        <v>182</v>
      </c>
      <c r="FQ79" s="240" t="s">
        <v>132</v>
      </c>
      <c r="FR79" s="240" t="s">
        <v>132</v>
      </c>
      <c r="FS79" s="241">
        <f t="shared" si="1556"/>
        <v>0</v>
      </c>
      <c r="FT79" s="241" t="str">
        <f t="shared" si="1557"/>
        <v>#DIV/0!</v>
      </c>
      <c r="FU79" s="241">
        <f t="shared" si="1558"/>
        <v>0</v>
      </c>
      <c r="FV79" s="242"/>
      <c r="FW79" s="241">
        <f t="shared" si="1559"/>
        <v>0</v>
      </c>
      <c r="FX79" s="242"/>
      <c r="FY79" s="241">
        <f t="shared" ref="FY79:FZ79" si="1648">FY180+FY281+FY382+FY483</f>
        <v>0</v>
      </c>
      <c r="FZ79" s="241">
        <f t="shared" si="1648"/>
        <v>0</v>
      </c>
      <c r="GA79" s="241">
        <f t="shared" si="1561"/>
        <v>0</v>
      </c>
      <c r="GB79" s="242">
        <v>0.36319999999999997</v>
      </c>
      <c r="GC79" s="243">
        <f t="shared" si="1562"/>
        <v>0</v>
      </c>
      <c r="GD79" s="244">
        <f t="shared" si="1563"/>
        <v>0</v>
      </c>
      <c r="GE79" s="236"/>
      <c r="GF79" s="238">
        <v>4.0</v>
      </c>
      <c r="GG79" s="239" t="s">
        <v>182</v>
      </c>
      <c r="GH79" s="240" t="s">
        <v>132</v>
      </c>
      <c r="GI79" s="240" t="s">
        <v>132</v>
      </c>
      <c r="GJ79" s="241">
        <f t="shared" si="1564"/>
        <v>0</v>
      </c>
      <c r="GK79" s="241" t="str">
        <f t="shared" si="1565"/>
        <v>#DIV/0!</v>
      </c>
      <c r="GL79" s="241">
        <f t="shared" si="1566"/>
        <v>0</v>
      </c>
      <c r="GM79" s="242"/>
      <c r="GN79" s="241">
        <f t="shared" si="1567"/>
        <v>0</v>
      </c>
      <c r="GO79" s="242"/>
      <c r="GP79" s="241">
        <f t="shared" ref="GP79:GQ79" si="1649">GP180+GP281+GP382+GP483</f>
        <v>0</v>
      </c>
      <c r="GQ79" s="241">
        <f t="shared" si="1649"/>
        <v>0</v>
      </c>
      <c r="GR79" s="241">
        <f t="shared" si="1569"/>
        <v>0</v>
      </c>
      <c r="GS79" s="242">
        <v>0.36319999999999997</v>
      </c>
      <c r="GT79" s="243">
        <f t="shared" si="1570"/>
        <v>0</v>
      </c>
      <c r="GU79" s="244">
        <f t="shared" si="1571"/>
        <v>0</v>
      </c>
      <c r="GV79" s="236"/>
      <c r="GW79" s="238">
        <v>4.0</v>
      </c>
      <c r="GX79" s="239" t="s">
        <v>182</v>
      </c>
      <c r="GY79" s="240" t="s">
        <v>132</v>
      </c>
      <c r="GZ79" s="240" t="s">
        <v>132</v>
      </c>
      <c r="HA79" s="241">
        <f t="shared" si="1572"/>
        <v>0</v>
      </c>
      <c r="HB79" s="241" t="str">
        <f t="shared" si="1573"/>
        <v>#DIV/0!</v>
      </c>
      <c r="HC79" s="241">
        <f t="shared" si="1574"/>
        <v>0</v>
      </c>
      <c r="HD79" s="242"/>
      <c r="HE79" s="241">
        <f t="shared" si="1575"/>
        <v>0</v>
      </c>
      <c r="HF79" s="242"/>
      <c r="HG79" s="241">
        <f t="shared" ref="HG79:HH79" si="1650">HG180+HG281+HG382+HG483</f>
        <v>0</v>
      </c>
      <c r="HH79" s="241">
        <f t="shared" si="1650"/>
        <v>0</v>
      </c>
      <c r="HI79" s="241">
        <f t="shared" si="1577"/>
        <v>0</v>
      </c>
      <c r="HJ79" s="242">
        <v>0.36319999999999997</v>
      </c>
      <c r="HK79" s="243">
        <f t="shared" si="1578"/>
        <v>0</v>
      </c>
      <c r="HL79" s="244">
        <f t="shared" si="1579"/>
        <v>0</v>
      </c>
      <c r="HM79" s="236"/>
      <c r="HN79" s="238">
        <v>4.0</v>
      </c>
      <c r="HO79" s="239" t="s">
        <v>182</v>
      </c>
      <c r="HP79" s="240" t="s">
        <v>132</v>
      </c>
      <c r="HQ79" s="240" t="s">
        <v>132</v>
      </c>
      <c r="HR79" s="241">
        <f t="shared" si="1580"/>
        <v>0</v>
      </c>
      <c r="HS79" s="241" t="str">
        <f t="shared" si="1581"/>
        <v>#DIV/0!</v>
      </c>
      <c r="HT79" s="241">
        <f t="shared" si="1582"/>
        <v>0</v>
      </c>
      <c r="HU79" s="242"/>
      <c r="HV79" s="241">
        <f t="shared" si="1583"/>
        <v>0</v>
      </c>
      <c r="HW79" s="242"/>
      <c r="HX79" s="241">
        <f t="shared" ref="HX79:HY79" si="1651">HX180+HX281+HX382+HX483</f>
        <v>0</v>
      </c>
      <c r="HY79" s="241">
        <f t="shared" si="1651"/>
        <v>0</v>
      </c>
      <c r="HZ79" s="241">
        <f t="shared" si="1585"/>
        <v>0</v>
      </c>
      <c r="IA79" s="242">
        <v>0.36319999999999997</v>
      </c>
      <c r="IB79" s="243">
        <f t="shared" si="1586"/>
        <v>0</v>
      </c>
      <c r="IC79" s="244">
        <f t="shared" si="1587"/>
        <v>0</v>
      </c>
      <c r="ID79" s="236"/>
      <c r="IE79" s="238">
        <v>4.0</v>
      </c>
      <c r="IF79" s="239" t="s">
        <v>182</v>
      </c>
      <c r="IG79" s="240" t="s">
        <v>132</v>
      </c>
      <c r="IH79" s="240" t="s">
        <v>132</v>
      </c>
      <c r="II79" s="241">
        <f t="shared" si="1588"/>
        <v>0</v>
      </c>
      <c r="IJ79" s="241" t="str">
        <f t="shared" si="1589"/>
        <v>#DIV/0!</v>
      </c>
      <c r="IK79" s="241">
        <f t="shared" si="1590"/>
        <v>0</v>
      </c>
      <c r="IL79" s="242"/>
      <c r="IM79" s="241">
        <f t="shared" si="1591"/>
        <v>0</v>
      </c>
      <c r="IN79" s="242"/>
      <c r="IO79" s="241">
        <f t="shared" ref="IO79:IP79" si="1652">IO180+IO281+IO382+IO483</f>
        <v>0</v>
      </c>
      <c r="IP79" s="241">
        <f t="shared" si="1652"/>
        <v>0</v>
      </c>
      <c r="IQ79" s="241">
        <f t="shared" si="1593"/>
        <v>0</v>
      </c>
      <c r="IR79" s="242">
        <v>0.36319999999999997</v>
      </c>
      <c r="IS79" s="243">
        <f t="shared" si="1594"/>
        <v>0</v>
      </c>
      <c r="IT79" s="244">
        <f t="shared" si="1595"/>
        <v>0</v>
      </c>
      <c r="IU79" s="236"/>
      <c r="IV79" s="238">
        <v>4.0</v>
      </c>
      <c r="IW79" s="239" t="s">
        <v>182</v>
      </c>
      <c r="IX79" s="240" t="s">
        <v>132</v>
      </c>
      <c r="IY79" s="240" t="s">
        <v>132</v>
      </c>
      <c r="IZ79" s="241">
        <f t="shared" si="1596"/>
        <v>0</v>
      </c>
      <c r="JA79" s="241" t="str">
        <f t="shared" si="1597"/>
        <v>#DIV/0!</v>
      </c>
      <c r="JB79" s="241">
        <f t="shared" si="1598"/>
        <v>0</v>
      </c>
      <c r="JC79" s="242"/>
      <c r="JD79" s="241">
        <f t="shared" si="1599"/>
        <v>0</v>
      </c>
      <c r="JE79" s="242"/>
      <c r="JF79" s="241">
        <f t="shared" ref="JF79:JG79" si="1653">JF180+JF281+JF382+JF483</f>
        <v>0</v>
      </c>
      <c r="JG79" s="241">
        <f t="shared" si="1653"/>
        <v>0</v>
      </c>
      <c r="JH79" s="241">
        <f t="shared" si="1601"/>
        <v>0</v>
      </c>
      <c r="JI79" s="242">
        <v>0.36319999999999997</v>
      </c>
      <c r="JJ79" s="243">
        <f t="shared" si="1602"/>
        <v>0</v>
      </c>
      <c r="JK79" s="244">
        <f t="shared" si="1603"/>
        <v>0</v>
      </c>
      <c r="JL79" s="236"/>
      <c r="JM79" s="238">
        <v>4.0</v>
      </c>
      <c r="JN79" s="239" t="s">
        <v>182</v>
      </c>
      <c r="JO79" s="240" t="s">
        <v>132</v>
      </c>
      <c r="JP79" s="240" t="s">
        <v>132</v>
      </c>
      <c r="JQ79" s="241">
        <f t="shared" si="1604"/>
        <v>0</v>
      </c>
      <c r="JR79" s="241" t="str">
        <f t="shared" si="1605"/>
        <v>#DIV/0!</v>
      </c>
      <c r="JS79" s="241">
        <f t="shared" si="1606"/>
        <v>0</v>
      </c>
      <c r="JT79" s="242"/>
      <c r="JU79" s="241">
        <f t="shared" si="1607"/>
        <v>0</v>
      </c>
      <c r="JV79" s="242"/>
      <c r="JW79" s="241">
        <f t="shared" ref="JW79:JX79" si="1654">JW180+JW281+JW382+JW483</f>
        <v>0</v>
      </c>
      <c r="JX79" s="241">
        <f t="shared" si="1654"/>
        <v>0</v>
      </c>
      <c r="JY79" s="241">
        <f t="shared" si="1609"/>
        <v>0</v>
      </c>
      <c r="JZ79" s="242">
        <v>0.36319999999999997</v>
      </c>
      <c r="KA79" s="243">
        <f t="shared" si="1610"/>
        <v>0</v>
      </c>
      <c r="KB79" s="244">
        <f t="shared" si="1611"/>
        <v>0</v>
      </c>
      <c r="KC79" s="236"/>
      <c r="KD79" s="238">
        <v>4.0</v>
      </c>
      <c r="KE79" s="239" t="s">
        <v>182</v>
      </c>
      <c r="KF79" s="240" t="s">
        <v>132</v>
      </c>
      <c r="KG79" s="240" t="s">
        <v>132</v>
      </c>
      <c r="KH79" s="241">
        <f t="shared" si="1612"/>
        <v>0</v>
      </c>
      <c r="KI79" s="241" t="str">
        <f t="shared" si="1613"/>
        <v>#DIV/0!</v>
      </c>
      <c r="KJ79" s="241">
        <f t="shared" si="1614"/>
        <v>0</v>
      </c>
      <c r="KK79" s="242"/>
      <c r="KL79" s="241">
        <f t="shared" si="1615"/>
        <v>0</v>
      </c>
      <c r="KM79" s="242"/>
      <c r="KN79" s="241">
        <f t="shared" ref="KN79:KO79" si="1655">KN180+KN281+KN382+KN483</f>
        <v>0</v>
      </c>
      <c r="KO79" s="241">
        <f t="shared" si="1655"/>
        <v>0</v>
      </c>
      <c r="KP79" s="241">
        <f t="shared" si="1617"/>
        <v>0</v>
      </c>
      <c r="KQ79" s="242">
        <v>0.36319999999999997</v>
      </c>
      <c r="KR79" s="243">
        <f t="shared" si="1618"/>
        <v>0</v>
      </c>
      <c r="KS79" s="244">
        <f t="shared" si="1619"/>
        <v>0</v>
      </c>
      <c r="KT79" s="236"/>
      <c r="KU79" s="237"/>
    </row>
    <row r="80" ht="15.75" customHeight="1">
      <c r="A80" s="238">
        <v>5.0</v>
      </c>
      <c r="B80" s="239" t="s">
        <v>183</v>
      </c>
      <c r="C80" s="240" t="s">
        <v>132</v>
      </c>
      <c r="D80" s="240" t="s">
        <v>132</v>
      </c>
      <c r="E80" s="241">
        <f t="shared" si="1476"/>
        <v>0</v>
      </c>
      <c r="F80" s="241" t="str">
        <f t="shared" si="1477"/>
        <v>#DIV/0!</v>
      </c>
      <c r="G80" s="241">
        <f t="shared" si="1478"/>
        <v>0</v>
      </c>
      <c r="H80" s="242"/>
      <c r="I80" s="241">
        <f t="shared" si="1479"/>
        <v>0</v>
      </c>
      <c r="J80" s="242"/>
      <c r="K80" s="241">
        <f t="shared" ref="K80:L80" si="1656">K181+K282+K383+K484</f>
        <v>0</v>
      </c>
      <c r="L80" s="241">
        <f t="shared" si="1656"/>
        <v>0</v>
      </c>
      <c r="M80" s="241">
        <f t="shared" si="1481"/>
        <v>0</v>
      </c>
      <c r="N80" s="242">
        <v>0.36319999999999997</v>
      </c>
      <c r="O80" s="243">
        <f t="shared" si="1482"/>
        <v>0</v>
      </c>
      <c r="P80" s="244">
        <f t="shared" si="1483"/>
        <v>0</v>
      </c>
      <c r="Q80" s="236"/>
      <c r="R80" s="238">
        <v>5.0</v>
      </c>
      <c r="S80" s="239" t="s">
        <v>183</v>
      </c>
      <c r="T80" s="240" t="s">
        <v>132</v>
      </c>
      <c r="U80" s="240" t="s">
        <v>132</v>
      </c>
      <c r="V80" s="241">
        <f t="shared" si="1484"/>
        <v>0</v>
      </c>
      <c r="W80" s="241" t="str">
        <f t="shared" si="1485"/>
        <v>#DIV/0!</v>
      </c>
      <c r="X80" s="241">
        <f t="shared" si="1486"/>
        <v>0</v>
      </c>
      <c r="Y80" s="242"/>
      <c r="Z80" s="241">
        <f t="shared" si="1487"/>
        <v>0</v>
      </c>
      <c r="AA80" s="242"/>
      <c r="AB80" s="241">
        <f t="shared" ref="AB80:AC80" si="1657">AB181+AB282+AB383+AB484</f>
        <v>0</v>
      </c>
      <c r="AC80" s="241">
        <f t="shared" si="1657"/>
        <v>0</v>
      </c>
      <c r="AD80" s="241">
        <f t="shared" si="1489"/>
        <v>0</v>
      </c>
      <c r="AE80" s="242">
        <v>0.36319999999999997</v>
      </c>
      <c r="AF80" s="243">
        <f t="shared" si="1490"/>
        <v>0</v>
      </c>
      <c r="AG80" s="244">
        <f t="shared" si="1491"/>
        <v>0</v>
      </c>
      <c r="AH80" s="236"/>
      <c r="AI80" s="238">
        <v>5.0</v>
      </c>
      <c r="AJ80" s="239" t="s">
        <v>183</v>
      </c>
      <c r="AK80" s="240" t="s">
        <v>132</v>
      </c>
      <c r="AL80" s="240" t="s">
        <v>132</v>
      </c>
      <c r="AM80" s="241">
        <f t="shared" si="1492"/>
        <v>0</v>
      </c>
      <c r="AN80" s="241" t="str">
        <f t="shared" si="1493"/>
        <v>#DIV/0!</v>
      </c>
      <c r="AO80" s="241">
        <f t="shared" si="1494"/>
        <v>0</v>
      </c>
      <c r="AP80" s="242"/>
      <c r="AQ80" s="241">
        <f t="shared" si="1495"/>
        <v>0</v>
      </c>
      <c r="AR80" s="242"/>
      <c r="AS80" s="241">
        <f t="shared" ref="AS80:AT80" si="1658">AS181+AS282+AS383+AS484</f>
        <v>0</v>
      </c>
      <c r="AT80" s="241">
        <f t="shared" si="1658"/>
        <v>0</v>
      </c>
      <c r="AU80" s="241">
        <f t="shared" si="1497"/>
        <v>0</v>
      </c>
      <c r="AV80" s="242">
        <v>0.36319999999999997</v>
      </c>
      <c r="AW80" s="243">
        <f t="shared" si="1498"/>
        <v>0</v>
      </c>
      <c r="AX80" s="244">
        <f t="shared" si="1499"/>
        <v>0</v>
      </c>
      <c r="AY80" s="236"/>
      <c r="AZ80" s="238">
        <v>5.0</v>
      </c>
      <c r="BA80" s="239" t="s">
        <v>183</v>
      </c>
      <c r="BB80" s="240" t="s">
        <v>132</v>
      </c>
      <c r="BC80" s="240" t="s">
        <v>132</v>
      </c>
      <c r="BD80" s="241">
        <f t="shared" si="1500"/>
        <v>0</v>
      </c>
      <c r="BE80" s="241" t="str">
        <f t="shared" si="1501"/>
        <v>#DIV/0!</v>
      </c>
      <c r="BF80" s="241">
        <f t="shared" si="1502"/>
        <v>0</v>
      </c>
      <c r="BG80" s="242"/>
      <c r="BH80" s="241">
        <f t="shared" si="1503"/>
        <v>0</v>
      </c>
      <c r="BI80" s="242"/>
      <c r="BJ80" s="241">
        <f t="shared" ref="BJ80:BK80" si="1659">BJ181+BJ282+BJ383+BJ484</f>
        <v>0</v>
      </c>
      <c r="BK80" s="241">
        <f t="shared" si="1659"/>
        <v>0</v>
      </c>
      <c r="BL80" s="241">
        <f t="shared" si="1505"/>
        <v>0</v>
      </c>
      <c r="BM80" s="242">
        <v>0.36319999999999997</v>
      </c>
      <c r="BN80" s="243">
        <f t="shared" si="1506"/>
        <v>0</v>
      </c>
      <c r="BO80" s="244">
        <f t="shared" si="1507"/>
        <v>0</v>
      </c>
      <c r="BP80" s="236"/>
      <c r="BQ80" s="238">
        <v>5.0</v>
      </c>
      <c r="BR80" s="239" t="s">
        <v>183</v>
      </c>
      <c r="BS80" s="240" t="s">
        <v>132</v>
      </c>
      <c r="BT80" s="240" t="s">
        <v>132</v>
      </c>
      <c r="BU80" s="241">
        <f t="shared" si="1508"/>
        <v>0</v>
      </c>
      <c r="BV80" s="241" t="str">
        <f t="shared" si="1509"/>
        <v>#DIV/0!</v>
      </c>
      <c r="BW80" s="241">
        <f t="shared" si="1510"/>
        <v>0</v>
      </c>
      <c r="BX80" s="242"/>
      <c r="BY80" s="241">
        <f t="shared" si="1511"/>
        <v>0</v>
      </c>
      <c r="BZ80" s="242"/>
      <c r="CA80" s="241">
        <f t="shared" ref="CA80:CB80" si="1660">CA181+CA282+CA383+CA484</f>
        <v>0</v>
      </c>
      <c r="CB80" s="241">
        <f t="shared" si="1660"/>
        <v>0</v>
      </c>
      <c r="CC80" s="241">
        <f t="shared" si="1513"/>
        <v>0</v>
      </c>
      <c r="CD80" s="242">
        <v>0.36319999999999997</v>
      </c>
      <c r="CE80" s="243">
        <f t="shared" si="1514"/>
        <v>0</v>
      </c>
      <c r="CF80" s="244">
        <f t="shared" si="1515"/>
        <v>0</v>
      </c>
      <c r="CG80" s="236"/>
      <c r="CH80" s="238">
        <v>5.0</v>
      </c>
      <c r="CI80" s="239" t="s">
        <v>183</v>
      </c>
      <c r="CJ80" s="240" t="s">
        <v>132</v>
      </c>
      <c r="CK80" s="240" t="s">
        <v>132</v>
      </c>
      <c r="CL80" s="241">
        <f t="shared" si="1516"/>
        <v>0</v>
      </c>
      <c r="CM80" s="241" t="str">
        <f t="shared" si="1517"/>
        <v>#DIV/0!</v>
      </c>
      <c r="CN80" s="241">
        <f t="shared" si="1518"/>
        <v>0</v>
      </c>
      <c r="CO80" s="242"/>
      <c r="CP80" s="241">
        <f t="shared" si="1519"/>
        <v>0</v>
      </c>
      <c r="CQ80" s="242"/>
      <c r="CR80" s="241">
        <f t="shared" ref="CR80:CS80" si="1661">CR181+CR282+CR383+CR484</f>
        <v>0</v>
      </c>
      <c r="CS80" s="241">
        <f t="shared" si="1661"/>
        <v>0</v>
      </c>
      <c r="CT80" s="241">
        <f t="shared" si="1521"/>
        <v>0</v>
      </c>
      <c r="CU80" s="242">
        <v>0.36319999999999997</v>
      </c>
      <c r="CV80" s="243">
        <f t="shared" si="1522"/>
        <v>0</v>
      </c>
      <c r="CW80" s="244">
        <f t="shared" si="1523"/>
        <v>0</v>
      </c>
      <c r="CX80" s="236"/>
      <c r="CY80" s="238">
        <v>5.0</v>
      </c>
      <c r="CZ80" s="239" t="s">
        <v>183</v>
      </c>
      <c r="DA80" s="240" t="s">
        <v>132</v>
      </c>
      <c r="DB80" s="240" t="s">
        <v>132</v>
      </c>
      <c r="DC80" s="241">
        <f t="shared" si="1524"/>
        <v>0</v>
      </c>
      <c r="DD80" s="241" t="str">
        <f t="shared" si="1525"/>
        <v>#DIV/0!</v>
      </c>
      <c r="DE80" s="241">
        <f t="shared" si="1526"/>
        <v>0</v>
      </c>
      <c r="DF80" s="242"/>
      <c r="DG80" s="241">
        <f t="shared" si="1527"/>
        <v>0</v>
      </c>
      <c r="DH80" s="242"/>
      <c r="DI80" s="241">
        <f t="shared" ref="DI80:DJ80" si="1662">DI181+DI282+DI383+DI484</f>
        <v>0</v>
      </c>
      <c r="DJ80" s="241">
        <f t="shared" si="1662"/>
        <v>0</v>
      </c>
      <c r="DK80" s="241">
        <f t="shared" si="1529"/>
        <v>0</v>
      </c>
      <c r="DL80" s="242">
        <v>0.36319999999999997</v>
      </c>
      <c r="DM80" s="243">
        <f t="shared" si="1530"/>
        <v>0</v>
      </c>
      <c r="DN80" s="244">
        <f t="shared" si="1531"/>
        <v>0</v>
      </c>
      <c r="DO80" s="236"/>
      <c r="DP80" s="238">
        <v>5.0</v>
      </c>
      <c r="DQ80" s="239" t="s">
        <v>183</v>
      </c>
      <c r="DR80" s="240" t="s">
        <v>132</v>
      </c>
      <c r="DS80" s="240" t="s">
        <v>132</v>
      </c>
      <c r="DT80" s="241">
        <f t="shared" si="1532"/>
        <v>0</v>
      </c>
      <c r="DU80" s="241" t="str">
        <f t="shared" si="1533"/>
        <v>#DIV/0!</v>
      </c>
      <c r="DV80" s="241">
        <f t="shared" si="1534"/>
        <v>0</v>
      </c>
      <c r="DW80" s="242"/>
      <c r="DX80" s="241">
        <f t="shared" si="1535"/>
        <v>0</v>
      </c>
      <c r="DY80" s="242"/>
      <c r="DZ80" s="241">
        <f t="shared" ref="DZ80:EA80" si="1663">DZ181+DZ282+DZ383+DZ484</f>
        <v>0</v>
      </c>
      <c r="EA80" s="241">
        <f t="shared" si="1663"/>
        <v>0</v>
      </c>
      <c r="EB80" s="241">
        <f t="shared" si="1537"/>
        <v>0</v>
      </c>
      <c r="EC80" s="242">
        <v>0.36319999999999997</v>
      </c>
      <c r="ED80" s="243">
        <f t="shared" si="1538"/>
        <v>0</v>
      </c>
      <c r="EE80" s="244">
        <f t="shared" si="1539"/>
        <v>0</v>
      </c>
      <c r="EF80" s="236"/>
      <c r="EG80" s="238">
        <v>5.0</v>
      </c>
      <c r="EH80" s="239" t="s">
        <v>183</v>
      </c>
      <c r="EI80" s="240" t="s">
        <v>132</v>
      </c>
      <c r="EJ80" s="240" t="s">
        <v>132</v>
      </c>
      <c r="EK80" s="241">
        <f t="shared" si="1540"/>
        <v>0</v>
      </c>
      <c r="EL80" s="241" t="str">
        <f t="shared" si="1541"/>
        <v>#DIV/0!</v>
      </c>
      <c r="EM80" s="241">
        <f t="shared" si="1542"/>
        <v>0</v>
      </c>
      <c r="EN80" s="242"/>
      <c r="EO80" s="241">
        <f t="shared" si="1543"/>
        <v>0</v>
      </c>
      <c r="EP80" s="242"/>
      <c r="EQ80" s="241">
        <f t="shared" ref="EQ80:ER80" si="1664">EQ181+EQ282+EQ383+EQ484</f>
        <v>0</v>
      </c>
      <c r="ER80" s="241">
        <f t="shared" si="1664"/>
        <v>0</v>
      </c>
      <c r="ES80" s="241">
        <f t="shared" si="1545"/>
        <v>0</v>
      </c>
      <c r="ET80" s="242">
        <v>0.36319999999999997</v>
      </c>
      <c r="EU80" s="243">
        <f t="shared" si="1546"/>
        <v>0</v>
      </c>
      <c r="EV80" s="244">
        <f t="shared" si="1547"/>
        <v>0</v>
      </c>
      <c r="EW80" s="236"/>
      <c r="EX80" s="238">
        <v>5.0</v>
      </c>
      <c r="EY80" s="239" t="s">
        <v>183</v>
      </c>
      <c r="EZ80" s="240" t="s">
        <v>132</v>
      </c>
      <c r="FA80" s="240" t="s">
        <v>132</v>
      </c>
      <c r="FB80" s="241">
        <f t="shared" si="1548"/>
        <v>0</v>
      </c>
      <c r="FC80" s="241" t="str">
        <f t="shared" si="1549"/>
        <v>#DIV/0!</v>
      </c>
      <c r="FD80" s="241">
        <f t="shared" si="1550"/>
        <v>0</v>
      </c>
      <c r="FE80" s="242"/>
      <c r="FF80" s="241">
        <f t="shared" si="1551"/>
        <v>0</v>
      </c>
      <c r="FG80" s="242"/>
      <c r="FH80" s="241">
        <f t="shared" ref="FH80:FI80" si="1665">FH181+FH282+FH383+FH484</f>
        <v>0</v>
      </c>
      <c r="FI80" s="241">
        <f t="shared" si="1665"/>
        <v>0</v>
      </c>
      <c r="FJ80" s="241">
        <f t="shared" si="1553"/>
        <v>0</v>
      </c>
      <c r="FK80" s="242">
        <v>0.36319999999999997</v>
      </c>
      <c r="FL80" s="243">
        <f t="shared" si="1554"/>
        <v>0</v>
      </c>
      <c r="FM80" s="244">
        <f t="shared" si="1555"/>
        <v>0</v>
      </c>
      <c r="FN80" s="236"/>
      <c r="FO80" s="238">
        <v>5.0</v>
      </c>
      <c r="FP80" s="239" t="s">
        <v>183</v>
      </c>
      <c r="FQ80" s="240" t="s">
        <v>132</v>
      </c>
      <c r="FR80" s="240" t="s">
        <v>132</v>
      </c>
      <c r="FS80" s="241">
        <f t="shared" si="1556"/>
        <v>0</v>
      </c>
      <c r="FT80" s="241" t="str">
        <f t="shared" si="1557"/>
        <v>#DIV/0!</v>
      </c>
      <c r="FU80" s="241">
        <f t="shared" si="1558"/>
        <v>0</v>
      </c>
      <c r="FV80" s="242"/>
      <c r="FW80" s="241">
        <f t="shared" si="1559"/>
        <v>0</v>
      </c>
      <c r="FX80" s="242"/>
      <c r="FY80" s="241">
        <f t="shared" ref="FY80:FZ80" si="1666">FY181+FY282+FY383+FY484</f>
        <v>0</v>
      </c>
      <c r="FZ80" s="241">
        <f t="shared" si="1666"/>
        <v>0</v>
      </c>
      <c r="GA80" s="241">
        <f t="shared" si="1561"/>
        <v>0</v>
      </c>
      <c r="GB80" s="242">
        <v>0.36319999999999997</v>
      </c>
      <c r="GC80" s="243">
        <f t="shared" si="1562"/>
        <v>0</v>
      </c>
      <c r="GD80" s="244">
        <f t="shared" si="1563"/>
        <v>0</v>
      </c>
      <c r="GE80" s="236"/>
      <c r="GF80" s="238">
        <v>5.0</v>
      </c>
      <c r="GG80" s="239" t="s">
        <v>183</v>
      </c>
      <c r="GH80" s="240" t="s">
        <v>132</v>
      </c>
      <c r="GI80" s="240" t="s">
        <v>132</v>
      </c>
      <c r="GJ80" s="241">
        <f t="shared" si="1564"/>
        <v>0</v>
      </c>
      <c r="GK80" s="241" t="str">
        <f t="shared" si="1565"/>
        <v>#DIV/0!</v>
      </c>
      <c r="GL80" s="241">
        <f t="shared" si="1566"/>
        <v>0</v>
      </c>
      <c r="GM80" s="242"/>
      <c r="GN80" s="241">
        <f t="shared" si="1567"/>
        <v>0</v>
      </c>
      <c r="GO80" s="242"/>
      <c r="GP80" s="241">
        <f t="shared" ref="GP80:GQ80" si="1667">GP181+GP282+GP383+GP484</f>
        <v>0</v>
      </c>
      <c r="GQ80" s="241">
        <f t="shared" si="1667"/>
        <v>0</v>
      </c>
      <c r="GR80" s="241">
        <f t="shared" si="1569"/>
        <v>0</v>
      </c>
      <c r="GS80" s="242">
        <v>0.36319999999999997</v>
      </c>
      <c r="GT80" s="243">
        <f t="shared" si="1570"/>
        <v>0</v>
      </c>
      <c r="GU80" s="244">
        <f t="shared" si="1571"/>
        <v>0</v>
      </c>
      <c r="GV80" s="236"/>
      <c r="GW80" s="238">
        <v>5.0</v>
      </c>
      <c r="GX80" s="239" t="s">
        <v>183</v>
      </c>
      <c r="GY80" s="240" t="s">
        <v>132</v>
      </c>
      <c r="GZ80" s="240" t="s">
        <v>132</v>
      </c>
      <c r="HA80" s="241">
        <f t="shared" si="1572"/>
        <v>0</v>
      </c>
      <c r="HB80" s="241" t="str">
        <f t="shared" si="1573"/>
        <v>#DIV/0!</v>
      </c>
      <c r="HC80" s="241">
        <f t="shared" si="1574"/>
        <v>0</v>
      </c>
      <c r="HD80" s="242"/>
      <c r="HE80" s="241">
        <f t="shared" si="1575"/>
        <v>0</v>
      </c>
      <c r="HF80" s="242"/>
      <c r="HG80" s="241">
        <f t="shared" ref="HG80:HH80" si="1668">HG181+HG282+HG383+HG484</f>
        <v>0</v>
      </c>
      <c r="HH80" s="241">
        <f t="shared" si="1668"/>
        <v>0</v>
      </c>
      <c r="HI80" s="241">
        <f t="shared" si="1577"/>
        <v>0</v>
      </c>
      <c r="HJ80" s="242">
        <v>0.36319999999999997</v>
      </c>
      <c r="HK80" s="243">
        <f t="shared" si="1578"/>
        <v>0</v>
      </c>
      <c r="HL80" s="244">
        <f t="shared" si="1579"/>
        <v>0</v>
      </c>
      <c r="HM80" s="236"/>
      <c r="HN80" s="238">
        <v>5.0</v>
      </c>
      <c r="HO80" s="239" t="s">
        <v>183</v>
      </c>
      <c r="HP80" s="240" t="s">
        <v>132</v>
      </c>
      <c r="HQ80" s="240" t="s">
        <v>132</v>
      </c>
      <c r="HR80" s="241">
        <f t="shared" si="1580"/>
        <v>0</v>
      </c>
      <c r="HS80" s="241" t="str">
        <f t="shared" si="1581"/>
        <v>#DIV/0!</v>
      </c>
      <c r="HT80" s="241">
        <f t="shared" si="1582"/>
        <v>0</v>
      </c>
      <c r="HU80" s="242"/>
      <c r="HV80" s="241">
        <f t="shared" si="1583"/>
        <v>0</v>
      </c>
      <c r="HW80" s="242"/>
      <c r="HX80" s="241">
        <f t="shared" ref="HX80:HY80" si="1669">HX181+HX282+HX383+HX484</f>
        <v>0</v>
      </c>
      <c r="HY80" s="241">
        <f t="shared" si="1669"/>
        <v>0</v>
      </c>
      <c r="HZ80" s="241">
        <f t="shared" si="1585"/>
        <v>0</v>
      </c>
      <c r="IA80" s="242">
        <v>0.36319999999999997</v>
      </c>
      <c r="IB80" s="243">
        <f t="shared" si="1586"/>
        <v>0</v>
      </c>
      <c r="IC80" s="244">
        <f t="shared" si="1587"/>
        <v>0</v>
      </c>
      <c r="ID80" s="236"/>
      <c r="IE80" s="238">
        <v>5.0</v>
      </c>
      <c r="IF80" s="239" t="s">
        <v>183</v>
      </c>
      <c r="IG80" s="240" t="s">
        <v>132</v>
      </c>
      <c r="IH80" s="240" t="s">
        <v>132</v>
      </c>
      <c r="II80" s="241">
        <f t="shared" si="1588"/>
        <v>0</v>
      </c>
      <c r="IJ80" s="241" t="str">
        <f t="shared" si="1589"/>
        <v>#DIV/0!</v>
      </c>
      <c r="IK80" s="241">
        <f t="shared" si="1590"/>
        <v>0</v>
      </c>
      <c r="IL80" s="242"/>
      <c r="IM80" s="241">
        <f t="shared" si="1591"/>
        <v>0</v>
      </c>
      <c r="IN80" s="242"/>
      <c r="IO80" s="241">
        <f t="shared" ref="IO80:IP80" si="1670">IO181+IO282+IO383+IO484</f>
        <v>0</v>
      </c>
      <c r="IP80" s="241">
        <f t="shared" si="1670"/>
        <v>0</v>
      </c>
      <c r="IQ80" s="241">
        <f t="shared" si="1593"/>
        <v>0</v>
      </c>
      <c r="IR80" s="242">
        <v>0.36319999999999997</v>
      </c>
      <c r="IS80" s="243">
        <f t="shared" si="1594"/>
        <v>0</v>
      </c>
      <c r="IT80" s="244">
        <f t="shared" si="1595"/>
        <v>0</v>
      </c>
      <c r="IU80" s="236"/>
      <c r="IV80" s="238">
        <v>5.0</v>
      </c>
      <c r="IW80" s="239" t="s">
        <v>183</v>
      </c>
      <c r="IX80" s="240" t="s">
        <v>132</v>
      </c>
      <c r="IY80" s="240" t="s">
        <v>132</v>
      </c>
      <c r="IZ80" s="241">
        <f t="shared" si="1596"/>
        <v>0</v>
      </c>
      <c r="JA80" s="241" t="str">
        <f t="shared" si="1597"/>
        <v>#DIV/0!</v>
      </c>
      <c r="JB80" s="241">
        <f t="shared" si="1598"/>
        <v>0</v>
      </c>
      <c r="JC80" s="242"/>
      <c r="JD80" s="241">
        <f t="shared" si="1599"/>
        <v>0</v>
      </c>
      <c r="JE80" s="242"/>
      <c r="JF80" s="241">
        <f t="shared" ref="JF80:JG80" si="1671">JF181+JF282+JF383+JF484</f>
        <v>0</v>
      </c>
      <c r="JG80" s="241">
        <f t="shared" si="1671"/>
        <v>0</v>
      </c>
      <c r="JH80" s="241">
        <f t="shared" si="1601"/>
        <v>0</v>
      </c>
      <c r="JI80" s="242">
        <v>0.36319999999999997</v>
      </c>
      <c r="JJ80" s="243">
        <f t="shared" si="1602"/>
        <v>0</v>
      </c>
      <c r="JK80" s="244">
        <f t="shared" si="1603"/>
        <v>0</v>
      </c>
      <c r="JL80" s="236"/>
      <c r="JM80" s="238">
        <v>5.0</v>
      </c>
      <c r="JN80" s="239" t="s">
        <v>183</v>
      </c>
      <c r="JO80" s="240" t="s">
        <v>132</v>
      </c>
      <c r="JP80" s="240" t="s">
        <v>132</v>
      </c>
      <c r="JQ80" s="241">
        <f t="shared" si="1604"/>
        <v>0</v>
      </c>
      <c r="JR80" s="241" t="str">
        <f t="shared" si="1605"/>
        <v>#DIV/0!</v>
      </c>
      <c r="JS80" s="241">
        <f t="shared" si="1606"/>
        <v>0</v>
      </c>
      <c r="JT80" s="242"/>
      <c r="JU80" s="241">
        <f t="shared" si="1607"/>
        <v>0</v>
      </c>
      <c r="JV80" s="242"/>
      <c r="JW80" s="241">
        <f t="shared" ref="JW80:JX80" si="1672">JW181+JW282+JW383+JW484</f>
        <v>0</v>
      </c>
      <c r="JX80" s="241">
        <f t="shared" si="1672"/>
        <v>0</v>
      </c>
      <c r="JY80" s="241">
        <f t="shared" si="1609"/>
        <v>0</v>
      </c>
      <c r="JZ80" s="242">
        <v>0.36319999999999997</v>
      </c>
      <c r="KA80" s="243">
        <f t="shared" si="1610"/>
        <v>0</v>
      </c>
      <c r="KB80" s="244">
        <f t="shared" si="1611"/>
        <v>0</v>
      </c>
      <c r="KC80" s="236"/>
      <c r="KD80" s="238">
        <v>5.0</v>
      </c>
      <c r="KE80" s="239" t="s">
        <v>183</v>
      </c>
      <c r="KF80" s="240" t="s">
        <v>132</v>
      </c>
      <c r="KG80" s="240" t="s">
        <v>132</v>
      </c>
      <c r="KH80" s="241">
        <f t="shared" si="1612"/>
        <v>0</v>
      </c>
      <c r="KI80" s="241" t="str">
        <f t="shared" si="1613"/>
        <v>#DIV/0!</v>
      </c>
      <c r="KJ80" s="241">
        <f t="shared" si="1614"/>
        <v>0</v>
      </c>
      <c r="KK80" s="242"/>
      <c r="KL80" s="241">
        <f t="shared" si="1615"/>
        <v>0</v>
      </c>
      <c r="KM80" s="242"/>
      <c r="KN80" s="241">
        <f t="shared" ref="KN80:KO80" si="1673">KN181+KN282+KN383+KN484</f>
        <v>0</v>
      </c>
      <c r="KO80" s="241">
        <f t="shared" si="1673"/>
        <v>0</v>
      </c>
      <c r="KP80" s="241">
        <f t="shared" si="1617"/>
        <v>0</v>
      </c>
      <c r="KQ80" s="242">
        <v>0.36319999999999997</v>
      </c>
      <c r="KR80" s="243">
        <f t="shared" si="1618"/>
        <v>0</v>
      </c>
      <c r="KS80" s="244">
        <f t="shared" si="1619"/>
        <v>0</v>
      </c>
      <c r="KT80" s="236"/>
      <c r="KU80" s="237"/>
    </row>
    <row r="81" ht="15.75" customHeight="1">
      <c r="A81" s="238">
        <v>6.0</v>
      </c>
      <c r="B81" s="239" t="s">
        <v>184</v>
      </c>
      <c r="C81" s="240" t="s">
        <v>132</v>
      </c>
      <c r="D81" s="240" t="s">
        <v>132</v>
      </c>
      <c r="E81" s="241">
        <f t="shared" si="1476"/>
        <v>0</v>
      </c>
      <c r="F81" s="241" t="str">
        <f t="shared" si="1477"/>
        <v>#DIV/0!</v>
      </c>
      <c r="G81" s="241">
        <f t="shared" si="1478"/>
        <v>0</v>
      </c>
      <c r="H81" s="242"/>
      <c r="I81" s="241">
        <f t="shared" si="1479"/>
        <v>0</v>
      </c>
      <c r="J81" s="242"/>
      <c r="K81" s="241">
        <f t="shared" ref="K81:L81" si="1674">K182+K283+K384+K485</f>
        <v>0</v>
      </c>
      <c r="L81" s="241">
        <f t="shared" si="1674"/>
        <v>0</v>
      </c>
      <c r="M81" s="241">
        <f t="shared" si="1481"/>
        <v>0</v>
      </c>
      <c r="N81" s="242">
        <v>0.36319999999999997</v>
      </c>
      <c r="O81" s="243">
        <f t="shared" si="1482"/>
        <v>0</v>
      </c>
      <c r="P81" s="244">
        <f t="shared" si="1483"/>
        <v>0</v>
      </c>
      <c r="Q81" s="236"/>
      <c r="R81" s="238">
        <v>6.0</v>
      </c>
      <c r="S81" s="239" t="s">
        <v>184</v>
      </c>
      <c r="T81" s="240" t="s">
        <v>132</v>
      </c>
      <c r="U81" s="240" t="s">
        <v>132</v>
      </c>
      <c r="V81" s="241">
        <f t="shared" si="1484"/>
        <v>0</v>
      </c>
      <c r="W81" s="241" t="str">
        <f t="shared" si="1485"/>
        <v>#DIV/0!</v>
      </c>
      <c r="X81" s="241">
        <f t="shared" si="1486"/>
        <v>0</v>
      </c>
      <c r="Y81" s="242"/>
      <c r="Z81" s="241">
        <f t="shared" si="1487"/>
        <v>0</v>
      </c>
      <c r="AA81" s="242"/>
      <c r="AB81" s="241">
        <f t="shared" ref="AB81:AC81" si="1675">AB182+AB283+AB384+AB485</f>
        <v>0</v>
      </c>
      <c r="AC81" s="241">
        <f t="shared" si="1675"/>
        <v>0</v>
      </c>
      <c r="AD81" s="241">
        <f t="shared" si="1489"/>
        <v>0</v>
      </c>
      <c r="AE81" s="242">
        <v>0.36319999999999997</v>
      </c>
      <c r="AF81" s="243">
        <f t="shared" si="1490"/>
        <v>0</v>
      </c>
      <c r="AG81" s="244">
        <f t="shared" si="1491"/>
        <v>0</v>
      </c>
      <c r="AH81" s="236"/>
      <c r="AI81" s="238">
        <v>6.0</v>
      </c>
      <c r="AJ81" s="239" t="s">
        <v>184</v>
      </c>
      <c r="AK81" s="240" t="s">
        <v>132</v>
      </c>
      <c r="AL81" s="240" t="s">
        <v>132</v>
      </c>
      <c r="AM81" s="241">
        <f t="shared" si="1492"/>
        <v>0</v>
      </c>
      <c r="AN81" s="241" t="str">
        <f t="shared" si="1493"/>
        <v>#DIV/0!</v>
      </c>
      <c r="AO81" s="241">
        <f t="shared" si="1494"/>
        <v>0</v>
      </c>
      <c r="AP81" s="242"/>
      <c r="AQ81" s="241">
        <f t="shared" si="1495"/>
        <v>0</v>
      </c>
      <c r="AR81" s="242"/>
      <c r="AS81" s="241">
        <f t="shared" ref="AS81:AT81" si="1676">AS182+AS283+AS384+AS485</f>
        <v>0</v>
      </c>
      <c r="AT81" s="241">
        <f t="shared" si="1676"/>
        <v>0</v>
      </c>
      <c r="AU81" s="241">
        <f t="shared" si="1497"/>
        <v>0</v>
      </c>
      <c r="AV81" s="242">
        <v>0.36319999999999997</v>
      </c>
      <c r="AW81" s="243">
        <f t="shared" si="1498"/>
        <v>0</v>
      </c>
      <c r="AX81" s="244">
        <f t="shared" si="1499"/>
        <v>0</v>
      </c>
      <c r="AY81" s="236"/>
      <c r="AZ81" s="238">
        <v>6.0</v>
      </c>
      <c r="BA81" s="239" t="s">
        <v>184</v>
      </c>
      <c r="BB81" s="240" t="s">
        <v>132</v>
      </c>
      <c r="BC81" s="240" t="s">
        <v>132</v>
      </c>
      <c r="BD81" s="241">
        <f t="shared" si="1500"/>
        <v>0</v>
      </c>
      <c r="BE81" s="241" t="str">
        <f t="shared" si="1501"/>
        <v>#DIV/0!</v>
      </c>
      <c r="BF81" s="241">
        <f t="shared" si="1502"/>
        <v>0</v>
      </c>
      <c r="BG81" s="242"/>
      <c r="BH81" s="241">
        <f t="shared" si="1503"/>
        <v>0</v>
      </c>
      <c r="BI81" s="242"/>
      <c r="BJ81" s="241">
        <f t="shared" ref="BJ81:BK81" si="1677">BJ182+BJ283+BJ384+BJ485</f>
        <v>0</v>
      </c>
      <c r="BK81" s="241">
        <f t="shared" si="1677"/>
        <v>0</v>
      </c>
      <c r="BL81" s="241">
        <f t="shared" si="1505"/>
        <v>0</v>
      </c>
      <c r="BM81" s="242">
        <v>0.36319999999999997</v>
      </c>
      <c r="BN81" s="243">
        <f t="shared" si="1506"/>
        <v>0</v>
      </c>
      <c r="BO81" s="244">
        <f t="shared" si="1507"/>
        <v>0</v>
      </c>
      <c r="BP81" s="236"/>
      <c r="BQ81" s="238">
        <v>6.0</v>
      </c>
      <c r="BR81" s="239" t="s">
        <v>184</v>
      </c>
      <c r="BS81" s="240" t="s">
        <v>132</v>
      </c>
      <c r="BT81" s="240" t="s">
        <v>132</v>
      </c>
      <c r="BU81" s="241">
        <f t="shared" si="1508"/>
        <v>0</v>
      </c>
      <c r="BV81" s="241" t="str">
        <f t="shared" si="1509"/>
        <v>#DIV/0!</v>
      </c>
      <c r="BW81" s="241">
        <f t="shared" si="1510"/>
        <v>0</v>
      </c>
      <c r="BX81" s="242"/>
      <c r="BY81" s="241">
        <f t="shared" si="1511"/>
        <v>0</v>
      </c>
      <c r="BZ81" s="242"/>
      <c r="CA81" s="241">
        <f t="shared" ref="CA81:CB81" si="1678">CA182+CA283+CA384+CA485</f>
        <v>0</v>
      </c>
      <c r="CB81" s="241">
        <f t="shared" si="1678"/>
        <v>0</v>
      </c>
      <c r="CC81" s="241">
        <f t="shared" si="1513"/>
        <v>0</v>
      </c>
      <c r="CD81" s="242">
        <v>0.36319999999999997</v>
      </c>
      <c r="CE81" s="243">
        <f t="shared" si="1514"/>
        <v>0</v>
      </c>
      <c r="CF81" s="244">
        <f t="shared" si="1515"/>
        <v>0</v>
      </c>
      <c r="CG81" s="236"/>
      <c r="CH81" s="238">
        <v>6.0</v>
      </c>
      <c r="CI81" s="239" t="s">
        <v>184</v>
      </c>
      <c r="CJ81" s="240" t="s">
        <v>132</v>
      </c>
      <c r="CK81" s="240" t="s">
        <v>132</v>
      </c>
      <c r="CL81" s="241">
        <f t="shared" si="1516"/>
        <v>0</v>
      </c>
      <c r="CM81" s="241" t="str">
        <f t="shared" si="1517"/>
        <v>#DIV/0!</v>
      </c>
      <c r="CN81" s="241">
        <f t="shared" si="1518"/>
        <v>0</v>
      </c>
      <c r="CO81" s="242"/>
      <c r="CP81" s="241">
        <f t="shared" si="1519"/>
        <v>0</v>
      </c>
      <c r="CQ81" s="242"/>
      <c r="CR81" s="241">
        <f t="shared" ref="CR81:CS81" si="1679">CR182+CR283+CR384+CR485</f>
        <v>0</v>
      </c>
      <c r="CS81" s="241">
        <f t="shared" si="1679"/>
        <v>0</v>
      </c>
      <c r="CT81" s="241">
        <f t="shared" si="1521"/>
        <v>0</v>
      </c>
      <c r="CU81" s="242">
        <v>0.36319999999999997</v>
      </c>
      <c r="CV81" s="243">
        <f t="shared" si="1522"/>
        <v>0</v>
      </c>
      <c r="CW81" s="244">
        <f t="shared" si="1523"/>
        <v>0</v>
      </c>
      <c r="CX81" s="236"/>
      <c r="CY81" s="238">
        <v>6.0</v>
      </c>
      <c r="CZ81" s="239" t="s">
        <v>184</v>
      </c>
      <c r="DA81" s="240" t="s">
        <v>132</v>
      </c>
      <c r="DB81" s="240" t="s">
        <v>132</v>
      </c>
      <c r="DC81" s="241">
        <f t="shared" si="1524"/>
        <v>0</v>
      </c>
      <c r="DD81" s="241" t="str">
        <f t="shared" si="1525"/>
        <v>#DIV/0!</v>
      </c>
      <c r="DE81" s="241">
        <f t="shared" si="1526"/>
        <v>0</v>
      </c>
      <c r="DF81" s="242"/>
      <c r="DG81" s="241">
        <f t="shared" si="1527"/>
        <v>0</v>
      </c>
      <c r="DH81" s="242"/>
      <c r="DI81" s="241">
        <f t="shared" ref="DI81:DJ81" si="1680">DI182+DI283+DI384+DI485</f>
        <v>0</v>
      </c>
      <c r="DJ81" s="241">
        <f t="shared" si="1680"/>
        <v>0</v>
      </c>
      <c r="DK81" s="241">
        <f t="shared" si="1529"/>
        <v>0</v>
      </c>
      <c r="DL81" s="242">
        <v>0.36319999999999997</v>
      </c>
      <c r="DM81" s="243">
        <f t="shared" si="1530"/>
        <v>0</v>
      </c>
      <c r="DN81" s="244">
        <f t="shared" si="1531"/>
        <v>0</v>
      </c>
      <c r="DO81" s="236"/>
      <c r="DP81" s="238">
        <v>6.0</v>
      </c>
      <c r="DQ81" s="239" t="s">
        <v>184</v>
      </c>
      <c r="DR81" s="240" t="s">
        <v>132</v>
      </c>
      <c r="DS81" s="240" t="s">
        <v>132</v>
      </c>
      <c r="DT81" s="241">
        <f t="shared" si="1532"/>
        <v>0</v>
      </c>
      <c r="DU81" s="241" t="str">
        <f t="shared" si="1533"/>
        <v>#DIV/0!</v>
      </c>
      <c r="DV81" s="241">
        <f t="shared" si="1534"/>
        <v>0</v>
      </c>
      <c r="DW81" s="242"/>
      <c r="DX81" s="241">
        <f t="shared" si="1535"/>
        <v>0</v>
      </c>
      <c r="DY81" s="242"/>
      <c r="DZ81" s="241">
        <f t="shared" ref="DZ81:EA81" si="1681">DZ182+DZ283+DZ384+DZ485</f>
        <v>0</v>
      </c>
      <c r="EA81" s="241">
        <f t="shared" si="1681"/>
        <v>0</v>
      </c>
      <c r="EB81" s="241">
        <f t="shared" si="1537"/>
        <v>0</v>
      </c>
      <c r="EC81" s="242">
        <v>0.36319999999999997</v>
      </c>
      <c r="ED81" s="243">
        <f t="shared" si="1538"/>
        <v>0</v>
      </c>
      <c r="EE81" s="244">
        <f t="shared" si="1539"/>
        <v>0</v>
      </c>
      <c r="EF81" s="236"/>
      <c r="EG81" s="238">
        <v>6.0</v>
      </c>
      <c r="EH81" s="239" t="s">
        <v>184</v>
      </c>
      <c r="EI81" s="240" t="s">
        <v>132</v>
      </c>
      <c r="EJ81" s="240" t="s">
        <v>132</v>
      </c>
      <c r="EK81" s="241">
        <f t="shared" si="1540"/>
        <v>0</v>
      </c>
      <c r="EL81" s="241" t="str">
        <f t="shared" si="1541"/>
        <v>#DIV/0!</v>
      </c>
      <c r="EM81" s="241">
        <f t="shared" si="1542"/>
        <v>0</v>
      </c>
      <c r="EN81" s="242"/>
      <c r="EO81" s="241">
        <f t="shared" si="1543"/>
        <v>0</v>
      </c>
      <c r="EP81" s="242"/>
      <c r="EQ81" s="241">
        <f t="shared" ref="EQ81:ER81" si="1682">EQ182+EQ283+EQ384+EQ485</f>
        <v>0</v>
      </c>
      <c r="ER81" s="241">
        <f t="shared" si="1682"/>
        <v>0</v>
      </c>
      <c r="ES81" s="241">
        <f t="shared" si="1545"/>
        <v>0</v>
      </c>
      <c r="ET81" s="242">
        <v>0.36319999999999997</v>
      </c>
      <c r="EU81" s="243">
        <f t="shared" si="1546"/>
        <v>0</v>
      </c>
      <c r="EV81" s="244">
        <f t="shared" si="1547"/>
        <v>0</v>
      </c>
      <c r="EW81" s="236"/>
      <c r="EX81" s="238">
        <v>6.0</v>
      </c>
      <c r="EY81" s="239" t="s">
        <v>184</v>
      </c>
      <c r="EZ81" s="240" t="s">
        <v>132</v>
      </c>
      <c r="FA81" s="240" t="s">
        <v>132</v>
      </c>
      <c r="FB81" s="241">
        <f t="shared" si="1548"/>
        <v>0</v>
      </c>
      <c r="FC81" s="241" t="str">
        <f t="shared" si="1549"/>
        <v>#DIV/0!</v>
      </c>
      <c r="FD81" s="241">
        <f t="shared" si="1550"/>
        <v>0</v>
      </c>
      <c r="FE81" s="242"/>
      <c r="FF81" s="241">
        <f t="shared" si="1551"/>
        <v>0</v>
      </c>
      <c r="FG81" s="242"/>
      <c r="FH81" s="241">
        <f t="shared" ref="FH81:FI81" si="1683">FH182+FH283+FH384+FH485</f>
        <v>0</v>
      </c>
      <c r="FI81" s="241">
        <f t="shared" si="1683"/>
        <v>0</v>
      </c>
      <c r="FJ81" s="241">
        <f t="shared" si="1553"/>
        <v>0</v>
      </c>
      <c r="FK81" s="242">
        <v>0.36319999999999997</v>
      </c>
      <c r="FL81" s="243">
        <f t="shared" si="1554"/>
        <v>0</v>
      </c>
      <c r="FM81" s="244">
        <f t="shared" si="1555"/>
        <v>0</v>
      </c>
      <c r="FN81" s="236"/>
      <c r="FO81" s="238">
        <v>6.0</v>
      </c>
      <c r="FP81" s="239" t="s">
        <v>184</v>
      </c>
      <c r="FQ81" s="240" t="s">
        <v>132</v>
      </c>
      <c r="FR81" s="240" t="s">
        <v>132</v>
      </c>
      <c r="FS81" s="241">
        <f t="shared" si="1556"/>
        <v>0</v>
      </c>
      <c r="FT81" s="241" t="str">
        <f t="shared" si="1557"/>
        <v>#DIV/0!</v>
      </c>
      <c r="FU81" s="241">
        <f t="shared" si="1558"/>
        <v>0</v>
      </c>
      <c r="FV81" s="242"/>
      <c r="FW81" s="241">
        <f t="shared" si="1559"/>
        <v>0</v>
      </c>
      <c r="FX81" s="242"/>
      <c r="FY81" s="241">
        <f t="shared" ref="FY81:FZ81" si="1684">FY182+FY283+FY384+FY485</f>
        <v>0</v>
      </c>
      <c r="FZ81" s="241">
        <f t="shared" si="1684"/>
        <v>0</v>
      </c>
      <c r="GA81" s="241">
        <f t="shared" si="1561"/>
        <v>0</v>
      </c>
      <c r="GB81" s="242">
        <v>0.36319999999999997</v>
      </c>
      <c r="GC81" s="243">
        <f t="shared" si="1562"/>
        <v>0</v>
      </c>
      <c r="GD81" s="244">
        <f t="shared" si="1563"/>
        <v>0</v>
      </c>
      <c r="GE81" s="236"/>
      <c r="GF81" s="238">
        <v>6.0</v>
      </c>
      <c r="GG81" s="239" t="s">
        <v>184</v>
      </c>
      <c r="GH81" s="240" t="s">
        <v>132</v>
      </c>
      <c r="GI81" s="240" t="s">
        <v>132</v>
      </c>
      <c r="GJ81" s="241">
        <f t="shared" si="1564"/>
        <v>0</v>
      </c>
      <c r="GK81" s="241" t="str">
        <f t="shared" si="1565"/>
        <v>#DIV/0!</v>
      </c>
      <c r="GL81" s="241">
        <f t="shared" si="1566"/>
        <v>0</v>
      </c>
      <c r="GM81" s="242"/>
      <c r="GN81" s="241">
        <f t="shared" si="1567"/>
        <v>0</v>
      </c>
      <c r="GO81" s="242"/>
      <c r="GP81" s="241">
        <f t="shared" ref="GP81:GQ81" si="1685">GP182+GP283+GP384+GP485</f>
        <v>0</v>
      </c>
      <c r="GQ81" s="241">
        <f t="shared" si="1685"/>
        <v>0</v>
      </c>
      <c r="GR81" s="241">
        <f t="shared" si="1569"/>
        <v>0</v>
      </c>
      <c r="GS81" s="242">
        <v>0.36319999999999997</v>
      </c>
      <c r="GT81" s="243">
        <f t="shared" si="1570"/>
        <v>0</v>
      </c>
      <c r="GU81" s="244">
        <f t="shared" si="1571"/>
        <v>0</v>
      </c>
      <c r="GV81" s="236"/>
      <c r="GW81" s="238">
        <v>6.0</v>
      </c>
      <c r="GX81" s="239" t="s">
        <v>184</v>
      </c>
      <c r="GY81" s="240" t="s">
        <v>132</v>
      </c>
      <c r="GZ81" s="240" t="s">
        <v>132</v>
      </c>
      <c r="HA81" s="241">
        <f t="shared" si="1572"/>
        <v>0</v>
      </c>
      <c r="HB81" s="241" t="str">
        <f t="shared" si="1573"/>
        <v>#DIV/0!</v>
      </c>
      <c r="HC81" s="241">
        <f t="shared" si="1574"/>
        <v>0</v>
      </c>
      <c r="HD81" s="242"/>
      <c r="HE81" s="241">
        <f t="shared" si="1575"/>
        <v>0</v>
      </c>
      <c r="HF81" s="242"/>
      <c r="HG81" s="241">
        <f t="shared" ref="HG81:HH81" si="1686">HG182+HG283+HG384+HG485</f>
        <v>0</v>
      </c>
      <c r="HH81" s="241">
        <f t="shared" si="1686"/>
        <v>0</v>
      </c>
      <c r="HI81" s="241">
        <f t="shared" si="1577"/>
        <v>0</v>
      </c>
      <c r="HJ81" s="242">
        <v>0.36319999999999997</v>
      </c>
      <c r="HK81" s="243">
        <f t="shared" si="1578"/>
        <v>0</v>
      </c>
      <c r="HL81" s="244">
        <f t="shared" si="1579"/>
        <v>0</v>
      </c>
      <c r="HM81" s="236"/>
      <c r="HN81" s="238">
        <v>6.0</v>
      </c>
      <c r="HO81" s="239" t="s">
        <v>184</v>
      </c>
      <c r="HP81" s="240" t="s">
        <v>132</v>
      </c>
      <c r="HQ81" s="240" t="s">
        <v>132</v>
      </c>
      <c r="HR81" s="241">
        <f t="shared" si="1580"/>
        <v>0</v>
      </c>
      <c r="HS81" s="241" t="str">
        <f t="shared" si="1581"/>
        <v>#DIV/0!</v>
      </c>
      <c r="HT81" s="241">
        <f t="shared" si="1582"/>
        <v>0</v>
      </c>
      <c r="HU81" s="242"/>
      <c r="HV81" s="241">
        <f t="shared" si="1583"/>
        <v>0</v>
      </c>
      <c r="HW81" s="242"/>
      <c r="HX81" s="241">
        <f t="shared" ref="HX81:HY81" si="1687">HX182+HX283+HX384+HX485</f>
        <v>0</v>
      </c>
      <c r="HY81" s="241">
        <f t="shared" si="1687"/>
        <v>0</v>
      </c>
      <c r="HZ81" s="241">
        <f t="shared" si="1585"/>
        <v>0</v>
      </c>
      <c r="IA81" s="242">
        <v>0.36319999999999997</v>
      </c>
      <c r="IB81" s="243">
        <f t="shared" si="1586"/>
        <v>0</v>
      </c>
      <c r="IC81" s="244">
        <f t="shared" si="1587"/>
        <v>0</v>
      </c>
      <c r="ID81" s="236"/>
      <c r="IE81" s="238">
        <v>6.0</v>
      </c>
      <c r="IF81" s="239" t="s">
        <v>184</v>
      </c>
      <c r="IG81" s="240" t="s">
        <v>132</v>
      </c>
      <c r="IH81" s="240" t="s">
        <v>132</v>
      </c>
      <c r="II81" s="241">
        <f t="shared" si="1588"/>
        <v>0</v>
      </c>
      <c r="IJ81" s="241" t="str">
        <f t="shared" si="1589"/>
        <v>#DIV/0!</v>
      </c>
      <c r="IK81" s="241">
        <f t="shared" si="1590"/>
        <v>0</v>
      </c>
      <c r="IL81" s="242"/>
      <c r="IM81" s="241">
        <f t="shared" si="1591"/>
        <v>0</v>
      </c>
      <c r="IN81" s="242"/>
      <c r="IO81" s="241">
        <f t="shared" ref="IO81:IP81" si="1688">IO182+IO283+IO384+IO485</f>
        <v>0</v>
      </c>
      <c r="IP81" s="241">
        <f t="shared" si="1688"/>
        <v>0</v>
      </c>
      <c r="IQ81" s="241">
        <f t="shared" si="1593"/>
        <v>0</v>
      </c>
      <c r="IR81" s="242">
        <v>0.36319999999999997</v>
      </c>
      <c r="IS81" s="243">
        <f t="shared" si="1594"/>
        <v>0</v>
      </c>
      <c r="IT81" s="244">
        <f t="shared" si="1595"/>
        <v>0</v>
      </c>
      <c r="IU81" s="236"/>
      <c r="IV81" s="238">
        <v>6.0</v>
      </c>
      <c r="IW81" s="239" t="s">
        <v>184</v>
      </c>
      <c r="IX81" s="240" t="s">
        <v>132</v>
      </c>
      <c r="IY81" s="240" t="s">
        <v>132</v>
      </c>
      <c r="IZ81" s="241">
        <f t="shared" si="1596"/>
        <v>0</v>
      </c>
      <c r="JA81" s="241" t="str">
        <f t="shared" si="1597"/>
        <v>#DIV/0!</v>
      </c>
      <c r="JB81" s="241">
        <f t="shared" si="1598"/>
        <v>0</v>
      </c>
      <c r="JC81" s="242"/>
      <c r="JD81" s="241">
        <f t="shared" si="1599"/>
        <v>0</v>
      </c>
      <c r="JE81" s="242"/>
      <c r="JF81" s="241">
        <f t="shared" ref="JF81:JG81" si="1689">JF182+JF283+JF384+JF485</f>
        <v>0</v>
      </c>
      <c r="JG81" s="241">
        <f t="shared" si="1689"/>
        <v>0</v>
      </c>
      <c r="JH81" s="241">
        <f t="shared" si="1601"/>
        <v>0</v>
      </c>
      <c r="JI81" s="242">
        <v>0.36319999999999997</v>
      </c>
      <c r="JJ81" s="243">
        <f t="shared" si="1602"/>
        <v>0</v>
      </c>
      <c r="JK81" s="244">
        <f t="shared" si="1603"/>
        <v>0</v>
      </c>
      <c r="JL81" s="236"/>
      <c r="JM81" s="238">
        <v>6.0</v>
      </c>
      <c r="JN81" s="239" t="s">
        <v>184</v>
      </c>
      <c r="JO81" s="240" t="s">
        <v>132</v>
      </c>
      <c r="JP81" s="240" t="s">
        <v>132</v>
      </c>
      <c r="JQ81" s="241">
        <f t="shared" si="1604"/>
        <v>0</v>
      </c>
      <c r="JR81" s="241" t="str">
        <f t="shared" si="1605"/>
        <v>#DIV/0!</v>
      </c>
      <c r="JS81" s="241">
        <f t="shared" si="1606"/>
        <v>0</v>
      </c>
      <c r="JT81" s="242"/>
      <c r="JU81" s="241">
        <f t="shared" si="1607"/>
        <v>0</v>
      </c>
      <c r="JV81" s="242"/>
      <c r="JW81" s="241">
        <f t="shared" ref="JW81:JX81" si="1690">JW182+JW283+JW384+JW485</f>
        <v>0</v>
      </c>
      <c r="JX81" s="241">
        <f t="shared" si="1690"/>
        <v>0</v>
      </c>
      <c r="JY81" s="241">
        <f t="shared" si="1609"/>
        <v>0</v>
      </c>
      <c r="JZ81" s="242">
        <v>0.36319999999999997</v>
      </c>
      <c r="KA81" s="243">
        <f t="shared" si="1610"/>
        <v>0</v>
      </c>
      <c r="KB81" s="244">
        <f t="shared" si="1611"/>
        <v>0</v>
      </c>
      <c r="KC81" s="236"/>
      <c r="KD81" s="238">
        <v>6.0</v>
      </c>
      <c r="KE81" s="239" t="s">
        <v>184</v>
      </c>
      <c r="KF81" s="240" t="s">
        <v>132</v>
      </c>
      <c r="KG81" s="240" t="s">
        <v>132</v>
      </c>
      <c r="KH81" s="241">
        <f t="shared" si="1612"/>
        <v>0</v>
      </c>
      <c r="KI81" s="241" t="str">
        <f t="shared" si="1613"/>
        <v>#DIV/0!</v>
      </c>
      <c r="KJ81" s="241">
        <f t="shared" si="1614"/>
        <v>0</v>
      </c>
      <c r="KK81" s="242"/>
      <c r="KL81" s="241">
        <f t="shared" si="1615"/>
        <v>0</v>
      </c>
      <c r="KM81" s="242"/>
      <c r="KN81" s="241">
        <f t="shared" ref="KN81:KO81" si="1691">KN182+KN283+KN384+KN485</f>
        <v>0</v>
      </c>
      <c r="KO81" s="241">
        <f t="shared" si="1691"/>
        <v>0</v>
      </c>
      <c r="KP81" s="241">
        <f t="shared" si="1617"/>
        <v>0</v>
      </c>
      <c r="KQ81" s="242">
        <v>0.36319999999999997</v>
      </c>
      <c r="KR81" s="243">
        <f t="shared" si="1618"/>
        <v>0</v>
      </c>
      <c r="KS81" s="244">
        <f t="shared" si="1619"/>
        <v>0</v>
      </c>
      <c r="KT81" s="236"/>
      <c r="KU81" s="237"/>
    </row>
    <row r="82" ht="15.75" customHeight="1">
      <c r="A82" s="238">
        <v>7.0</v>
      </c>
      <c r="B82" s="239" t="s">
        <v>185</v>
      </c>
      <c r="C82" s="240" t="s">
        <v>132</v>
      </c>
      <c r="D82" s="240" t="s">
        <v>132</v>
      </c>
      <c r="E82" s="241">
        <f t="shared" si="1476"/>
        <v>0</v>
      </c>
      <c r="F82" s="241" t="str">
        <f t="shared" si="1477"/>
        <v>#DIV/0!</v>
      </c>
      <c r="G82" s="241">
        <f t="shared" si="1478"/>
        <v>0</v>
      </c>
      <c r="H82" s="242"/>
      <c r="I82" s="241">
        <f t="shared" si="1479"/>
        <v>0</v>
      </c>
      <c r="J82" s="242"/>
      <c r="K82" s="241">
        <f t="shared" ref="K82:L82" si="1692">K183+K284+K385+K486</f>
        <v>0</v>
      </c>
      <c r="L82" s="241">
        <f t="shared" si="1692"/>
        <v>0</v>
      </c>
      <c r="M82" s="241">
        <f t="shared" si="1481"/>
        <v>0</v>
      </c>
      <c r="N82" s="242">
        <v>0.36319999999999997</v>
      </c>
      <c r="O82" s="243">
        <f t="shared" si="1482"/>
        <v>0</v>
      </c>
      <c r="P82" s="244">
        <f t="shared" si="1483"/>
        <v>0</v>
      </c>
      <c r="Q82" s="236"/>
      <c r="R82" s="238">
        <v>7.0</v>
      </c>
      <c r="S82" s="239" t="s">
        <v>185</v>
      </c>
      <c r="T82" s="240" t="s">
        <v>132</v>
      </c>
      <c r="U82" s="240" t="s">
        <v>132</v>
      </c>
      <c r="V82" s="241">
        <f t="shared" si="1484"/>
        <v>0</v>
      </c>
      <c r="W82" s="241" t="str">
        <f t="shared" si="1485"/>
        <v>#DIV/0!</v>
      </c>
      <c r="X82" s="241">
        <f t="shared" si="1486"/>
        <v>0</v>
      </c>
      <c r="Y82" s="242"/>
      <c r="Z82" s="241">
        <f t="shared" si="1487"/>
        <v>0</v>
      </c>
      <c r="AA82" s="242"/>
      <c r="AB82" s="241">
        <f t="shared" ref="AB82:AC82" si="1693">AB183+AB284+AB385+AB486</f>
        <v>0</v>
      </c>
      <c r="AC82" s="241">
        <f t="shared" si="1693"/>
        <v>0</v>
      </c>
      <c r="AD82" s="241">
        <f t="shared" si="1489"/>
        <v>0</v>
      </c>
      <c r="AE82" s="242">
        <v>0.36319999999999997</v>
      </c>
      <c r="AF82" s="243">
        <f t="shared" si="1490"/>
        <v>0</v>
      </c>
      <c r="AG82" s="244">
        <f t="shared" si="1491"/>
        <v>0</v>
      </c>
      <c r="AH82" s="236"/>
      <c r="AI82" s="238">
        <v>7.0</v>
      </c>
      <c r="AJ82" s="239" t="s">
        <v>185</v>
      </c>
      <c r="AK82" s="240" t="s">
        <v>132</v>
      </c>
      <c r="AL82" s="240" t="s">
        <v>132</v>
      </c>
      <c r="AM82" s="241">
        <f t="shared" si="1492"/>
        <v>0</v>
      </c>
      <c r="AN82" s="241" t="str">
        <f t="shared" si="1493"/>
        <v>#DIV/0!</v>
      </c>
      <c r="AO82" s="241">
        <f t="shared" si="1494"/>
        <v>0</v>
      </c>
      <c r="AP82" s="242"/>
      <c r="AQ82" s="241">
        <f t="shared" si="1495"/>
        <v>0</v>
      </c>
      <c r="AR82" s="242"/>
      <c r="AS82" s="241">
        <f t="shared" ref="AS82:AT82" si="1694">AS183+AS284+AS385+AS486</f>
        <v>0</v>
      </c>
      <c r="AT82" s="241">
        <f t="shared" si="1694"/>
        <v>0</v>
      </c>
      <c r="AU82" s="241">
        <f t="shared" si="1497"/>
        <v>0</v>
      </c>
      <c r="AV82" s="242">
        <v>0.36319999999999997</v>
      </c>
      <c r="AW82" s="243">
        <f t="shared" si="1498"/>
        <v>0</v>
      </c>
      <c r="AX82" s="244">
        <f t="shared" si="1499"/>
        <v>0</v>
      </c>
      <c r="AY82" s="236"/>
      <c r="AZ82" s="238">
        <v>7.0</v>
      </c>
      <c r="BA82" s="239" t="s">
        <v>185</v>
      </c>
      <c r="BB82" s="240" t="s">
        <v>132</v>
      </c>
      <c r="BC82" s="240" t="s">
        <v>132</v>
      </c>
      <c r="BD82" s="241">
        <f t="shared" si="1500"/>
        <v>0</v>
      </c>
      <c r="BE82" s="241" t="str">
        <f t="shared" si="1501"/>
        <v>#DIV/0!</v>
      </c>
      <c r="BF82" s="241">
        <f t="shared" si="1502"/>
        <v>0</v>
      </c>
      <c r="BG82" s="242"/>
      <c r="BH82" s="241">
        <f t="shared" si="1503"/>
        <v>0</v>
      </c>
      <c r="BI82" s="242"/>
      <c r="BJ82" s="241">
        <f t="shared" ref="BJ82:BK82" si="1695">BJ183+BJ284+BJ385+BJ486</f>
        <v>0</v>
      </c>
      <c r="BK82" s="241">
        <f t="shared" si="1695"/>
        <v>0</v>
      </c>
      <c r="BL82" s="241">
        <f t="shared" si="1505"/>
        <v>0</v>
      </c>
      <c r="BM82" s="242">
        <v>0.36319999999999997</v>
      </c>
      <c r="BN82" s="243">
        <f t="shared" si="1506"/>
        <v>0</v>
      </c>
      <c r="BO82" s="244">
        <f t="shared" si="1507"/>
        <v>0</v>
      </c>
      <c r="BP82" s="236"/>
      <c r="BQ82" s="238">
        <v>7.0</v>
      </c>
      <c r="BR82" s="239" t="s">
        <v>185</v>
      </c>
      <c r="BS82" s="240" t="s">
        <v>132</v>
      </c>
      <c r="BT82" s="240" t="s">
        <v>132</v>
      </c>
      <c r="BU82" s="241">
        <f t="shared" si="1508"/>
        <v>0</v>
      </c>
      <c r="BV82" s="241" t="str">
        <f t="shared" si="1509"/>
        <v>#DIV/0!</v>
      </c>
      <c r="BW82" s="241">
        <f t="shared" si="1510"/>
        <v>0</v>
      </c>
      <c r="BX82" s="242"/>
      <c r="BY82" s="241">
        <f t="shared" si="1511"/>
        <v>0</v>
      </c>
      <c r="BZ82" s="242"/>
      <c r="CA82" s="241">
        <f t="shared" ref="CA82:CB82" si="1696">CA183+CA284+CA385+CA486</f>
        <v>0</v>
      </c>
      <c r="CB82" s="241">
        <f t="shared" si="1696"/>
        <v>0</v>
      </c>
      <c r="CC82" s="241">
        <f t="shared" si="1513"/>
        <v>0</v>
      </c>
      <c r="CD82" s="242">
        <v>0.36319999999999997</v>
      </c>
      <c r="CE82" s="243">
        <f t="shared" si="1514"/>
        <v>0</v>
      </c>
      <c r="CF82" s="244">
        <f t="shared" si="1515"/>
        <v>0</v>
      </c>
      <c r="CG82" s="236"/>
      <c r="CH82" s="238">
        <v>7.0</v>
      </c>
      <c r="CI82" s="239" t="s">
        <v>185</v>
      </c>
      <c r="CJ82" s="240" t="s">
        <v>132</v>
      </c>
      <c r="CK82" s="240" t="s">
        <v>132</v>
      </c>
      <c r="CL82" s="241">
        <f t="shared" si="1516"/>
        <v>0</v>
      </c>
      <c r="CM82" s="241" t="str">
        <f t="shared" si="1517"/>
        <v>#DIV/0!</v>
      </c>
      <c r="CN82" s="241">
        <f t="shared" si="1518"/>
        <v>0</v>
      </c>
      <c r="CO82" s="242"/>
      <c r="CP82" s="241">
        <f t="shared" si="1519"/>
        <v>0</v>
      </c>
      <c r="CQ82" s="242"/>
      <c r="CR82" s="241">
        <f t="shared" ref="CR82:CS82" si="1697">CR183+CR284+CR385+CR486</f>
        <v>0</v>
      </c>
      <c r="CS82" s="241">
        <f t="shared" si="1697"/>
        <v>0</v>
      </c>
      <c r="CT82" s="241">
        <f t="shared" si="1521"/>
        <v>0</v>
      </c>
      <c r="CU82" s="242">
        <v>0.36319999999999997</v>
      </c>
      <c r="CV82" s="243">
        <f t="shared" si="1522"/>
        <v>0</v>
      </c>
      <c r="CW82" s="244">
        <f t="shared" si="1523"/>
        <v>0</v>
      </c>
      <c r="CX82" s="236"/>
      <c r="CY82" s="238">
        <v>7.0</v>
      </c>
      <c r="CZ82" s="239" t="s">
        <v>185</v>
      </c>
      <c r="DA82" s="240" t="s">
        <v>132</v>
      </c>
      <c r="DB82" s="240" t="s">
        <v>132</v>
      </c>
      <c r="DC82" s="241">
        <f t="shared" si="1524"/>
        <v>0</v>
      </c>
      <c r="DD82" s="241" t="str">
        <f t="shared" si="1525"/>
        <v>#DIV/0!</v>
      </c>
      <c r="DE82" s="241">
        <f t="shared" si="1526"/>
        <v>0</v>
      </c>
      <c r="DF82" s="242"/>
      <c r="DG82" s="241">
        <f t="shared" si="1527"/>
        <v>0</v>
      </c>
      <c r="DH82" s="242"/>
      <c r="DI82" s="241">
        <f t="shared" ref="DI82:DJ82" si="1698">DI183+DI284+DI385+DI486</f>
        <v>0</v>
      </c>
      <c r="DJ82" s="241">
        <f t="shared" si="1698"/>
        <v>0</v>
      </c>
      <c r="DK82" s="241">
        <f t="shared" si="1529"/>
        <v>0</v>
      </c>
      <c r="DL82" s="242">
        <v>0.36319999999999997</v>
      </c>
      <c r="DM82" s="243">
        <f t="shared" si="1530"/>
        <v>0</v>
      </c>
      <c r="DN82" s="244">
        <f t="shared" si="1531"/>
        <v>0</v>
      </c>
      <c r="DO82" s="236"/>
      <c r="DP82" s="238">
        <v>7.0</v>
      </c>
      <c r="DQ82" s="239" t="s">
        <v>185</v>
      </c>
      <c r="DR82" s="240" t="s">
        <v>132</v>
      </c>
      <c r="DS82" s="240" t="s">
        <v>132</v>
      </c>
      <c r="DT82" s="241">
        <f t="shared" si="1532"/>
        <v>0</v>
      </c>
      <c r="DU82" s="241" t="str">
        <f t="shared" si="1533"/>
        <v>#DIV/0!</v>
      </c>
      <c r="DV82" s="241">
        <f t="shared" si="1534"/>
        <v>0</v>
      </c>
      <c r="DW82" s="242"/>
      <c r="DX82" s="241">
        <f t="shared" si="1535"/>
        <v>0</v>
      </c>
      <c r="DY82" s="242"/>
      <c r="DZ82" s="241">
        <f t="shared" ref="DZ82:EA82" si="1699">DZ183+DZ284+DZ385+DZ486</f>
        <v>0</v>
      </c>
      <c r="EA82" s="241">
        <f t="shared" si="1699"/>
        <v>0</v>
      </c>
      <c r="EB82" s="241">
        <f t="shared" si="1537"/>
        <v>0</v>
      </c>
      <c r="EC82" s="242">
        <v>0.36319999999999997</v>
      </c>
      <c r="ED82" s="243">
        <f t="shared" si="1538"/>
        <v>0</v>
      </c>
      <c r="EE82" s="244">
        <f t="shared" si="1539"/>
        <v>0</v>
      </c>
      <c r="EF82" s="236"/>
      <c r="EG82" s="238">
        <v>7.0</v>
      </c>
      <c r="EH82" s="239" t="s">
        <v>185</v>
      </c>
      <c r="EI82" s="240" t="s">
        <v>132</v>
      </c>
      <c r="EJ82" s="240" t="s">
        <v>132</v>
      </c>
      <c r="EK82" s="241">
        <f t="shared" si="1540"/>
        <v>0</v>
      </c>
      <c r="EL82" s="241" t="str">
        <f t="shared" si="1541"/>
        <v>#DIV/0!</v>
      </c>
      <c r="EM82" s="241">
        <f t="shared" si="1542"/>
        <v>0</v>
      </c>
      <c r="EN82" s="242"/>
      <c r="EO82" s="241">
        <f t="shared" si="1543"/>
        <v>0</v>
      </c>
      <c r="EP82" s="242"/>
      <c r="EQ82" s="241">
        <f t="shared" ref="EQ82:ER82" si="1700">EQ183+EQ284+EQ385+EQ486</f>
        <v>0</v>
      </c>
      <c r="ER82" s="241">
        <f t="shared" si="1700"/>
        <v>0</v>
      </c>
      <c r="ES82" s="241">
        <f t="shared" si="1545"/>
        <v>0</v>
      </c>
      <c r="ET82" s="242">
        <v>0.36319999999999997</v>
      </c>
      <c r="EU82" s="243">
        <f t="shared" si="1546"/>
        <v>0</v>
      </c>
      <c r="EV82" s="244">
        <f t="shared" si="1547"/>
        <v>0</v>
      </c>
      <c r="EW82" s="236"/>
      <c r="EX82" s="238">
        <v>7.0</v>
      </c>
      <c r="EY82" s="239" t="s">
        <v>185</v>
      </c>
      <c r="EZ82" s="240" t="s">
        <v>132</v>
      </c>
      <c r="FA82" s="240" t="s">
        <v>132</v>
      </c>
      <c r="FB82" s="241">
        <f t="shared" si="1548"/>
        <v>0</v>
      </c>
      <c r="FC82" s="241" t="str">
        <f t="shared" si="1549"/>
        <v>#DIV/0!</v>
      </c>
      <c r="FD82" s="241">
        <f t="shared" si="1550"/>
        <v>0</v>
      </c>
      <c r="FE82" s="242"/>
      <c r="FF82" s="241">
        <f t="shared" si="1551"/>
        <v>0</v>
      </c>
      <c r="FG82" s="242"/>
      <c r="FH82" s="241">
        <f t="shared" ref="FH82:FI82" si="1701">FH183+FH284+FH385+FH486</f>
        <v>0</v>
      </c>
      <c r="FI82" s="241">
        <f t="shared" si="1701"/>
        <v>0</v>
      </c>
      <c r="FJ82" s="241">
        <f t="shared" si="1553"/>
        <v>0</v>
      </c>
      <c r="FK82" s="242">
        <v>0.36319999999999997</v>
      </c>
      <c r="FL82" s="243">
        <f t="shared" si="1554"/>
        <v>0</v>
      </c>
      <c r="FM82" s="244">
        <f t="shared" si="1555"/>
        <v>0</v>
      </c>
      <c r="FN82" s="236"/>
      <c r="FO82" s="238">
        <v>7.0</v>
      </c>
      <c r="FP82" s="239" t="s">
        <v>185</v>
      </c>
      <c r="FQ82" s="240" t="s">
        <v>132</v>
      </c>
      <c r="FR82" s="240" t="s">
        <v>132</v>
      </c>
      <c r="FS82" s="241">
        <f t="shared" si="1556"/>
        <v>0</v>
      </c>
      <c r="FT82" s="241" t="str">
        <f t="shared" si="1557"/>
        <v>#DIV/0!</v>
      </c>
      <c r="FU82" s="241">
        <f t="shared" si="1558"/>
        <v>0</v>
      </c>
      <c r="FV82" s="242"/>
      <c r="FW82" s="241">
        <f t="shared" si="1559"/>
        <v>0</v>
      </c>
      <c r="FX82" s="242"/>
      <c r="FY82" s="241">
        <f t="shared" ref="FY82:FZ82" si="1702">FY183+FY284+FY385+FY486</f>
        <v>0</v>
      </c>
      <c r="FZ82" s="241">
        <f t="shared" si="1702"/>
        <v>0</v>
      </c>
      <c r="GA82" s="241">
        <f t="shared" si="1561"/>
        <v>0</v>
      </c>
      <c r="GB82" s="242">
        <v>0.36319999999999997</v>
      </c>
      <c r="GC82" s="243">
        <f t="shared" si="1562"/>
        <v>0</v>
      </c>
      <c r="GD82" s="244">
        <f t="shared" si="1563"/>
        <v>0</v>
      </c>
      <c r="GE82" s="236"/>
      <c r="GF82" s="238">
        <v>7.0</v>
      </c>
      <c r="GG82" s="239" t="s">
        <v>185</v>
      </c>
      <c r="GH82" s="240" t="s">
        <v>132</v>
      </c>
      <c r="GI82" s="240" t="s">
        <v>132</v>
      </c>
      <c r="GJ82" s="241">
        <f t="shared" si="1564"/>
        <v>0</v>
      </c>
      <c r="GK82" s="241" t="str">
        <f t="shared" si="1565"/>
        <v>#DIV/0!</v>
      </c>
      <c r="GL82" s="241">
        <f t="shared" si="1566"/>
        <v>0</v>
      </c>
      <c r="GM82" s="242"/>
      <c r="GN82" s="241">
        <f t="shared" si="1567"/>
        <v>0</v>
      </c>
      <c r="GO82" s="242"/>
      <c r="GP82" s="241">
        <f t="shared" ref="GP82:GQ82" si="1703">GP183+GP284+GP385+GP486</f>
        <v>0</v>
      </c>
      <c r="GQ82" s="241">
        <f t="shared" si="1703"/>
        <v>0</v>
      </c>
      <c r="GR82" s="241">
        <f t="shared" si="1569"/>
        <v>0</v>
      </c>
      <c r="GS82" s="242">
        <v>0.36319999999999997</v>
      </c>
      <c r="GT82" s="243">
        <f t="shared" si="1570"/>
        <v>0</v>
      </c>
      <c r="GU82" s="244">
        <f t="shared" si="1571"/>
        <v>0</v>
      </c>
      <c r="GV82" s="236"/>
      <c r="GW82" s="238">
        <v>7.0</v>
      </c>
      <c r="GX82" s="239" t="s">
        <v>185</v>
      </c>
      <c r="GY82" s="240" t="s">
        <v>132</v>
      </c>
      <c r="GZ82" s="240" t="s">
        <v>132</v>
      </c>
      <c r="HA82" s="241">
        <f t="shared" si="1572"/>
        <v>0</v>
      </c>
      <c r="HB82" s="241" t="str">
        <f t="shared" si="1573"/>
        <v>#DIV/0!</v>
      </c>
      <c r="HC82" s="241">
        <f t="shared" si="1574"/>
        <v>0</v>
      </c>
      <c r="HD82" s="242"/>
      <c r="HE82" s="241">
        <f t="shared" si="1575"/>
        <v>0</v>
      </c>
      <c r="HF82" s="242"/>
      <c r="HG82" s="241">
        <f t="shared" ref="HG82:HH82" si="1704">HG183+HG284+HG385+HG486</f>
        <v>0</v>
      </c>
      <c r="HH82" s="241">
        <f t="shared" si="1704"/>
        <v>0</v>
      </c>
      <c r="HI82" s="241">
        <f t="shared" si="1577"/>
        <v>0</v>
      </c>
      <c r="HJ82" s="242">
        <v>0.36319999999999997</v>
      </c>
      <c r="HK82" s="243">
        <f t="shared" si="1578"/>
        <v>0</v>
      </c>
      <c r="HL82" s="244">
        <f t="shared" si="1579"/>
        <v>0</v>
      </c>
      <c r="HM82" s="236"/>
      <c r="HN82" s="238">
        <v>7.0</v>
      </c>
      <c r="HO82" s="239" t="s">
        <v>185</v>
      </c>
      <c r="HP82" s="240" t="s">
        <v>132</v>
      </c>
      <c r="HQ82" s="240" t="s">
        <v>132</v>
      </c>
      <c r="HR82" s="241">
        <f t="shared" si="1580"/>
        <v>0</v>
      </c>
      <c r="HS82" s="241" t="str">
        <f t="shared" si="1581"/>
        <v>#DIV/0!</v>
      </c>
      <c r="HT82" s="241">
        <f t="shared" si="1582"/>
        <v>0</v>
      </c>
      <c r="HU82" s="242"/>
      <c r="HV82" s="241">
        <f t="shared" si="1583"/>
        <v>0</v>
      </c>
      <c r="HW82" s="242"/>
      <c r="HX82" s="241">
        <f t="shared" ref="HX82:HY82" si="1705">HX183+HX284+HX385+HX486</f>
        <v>0</v>
      </c>
      <c r="HY82" s="241">
        <f t="shared" si="1705"/>
        <v>0</v>
      </c>
      <c r="HZ82" s="241">
        <f t="shared" si="1585"/>
        <v>0</v>
      </c>
      <c r="IA82" s="242">
        <v>0.36319999999999997</v>
      </c>
      <c r="IB82" s="243">
        <f t="shared" si="1586"/>
        <v>0</v>
      </c>
      <c r="IC82" s="244">
        <f t="shared" si="1587"/>
        <v>0</v>
      </c>
      <c r="ID82" s="236"/>
      <c r="IE82" s="238">
        <v>7.0</v>
      </c>
      <c r="IF82" s="239" t="s">
        <v>185</v>
      </c>
      <c r="IG82" s="240" t="s">
        <v>132</v>
      </c>
      <c r="IH82" s="240" t="s">
        <v>132</v>
      </c>
      <c r="II82" s="241">
        <f t="shared" si="1588"/>
        <v>0</v>
      </c>
      <c r="IJ82" s="241" t="str">
        <f t="shared" si="1589"/>
        <v>#DIV/0!</v>
      </c>
      <c r="IK82" s="241">
        <f t="shared" si="1590"/>
        <v>0</v>
      </c>
      <c r="IL82" s="242"/>
      <c r="IM82" s="241">
        <f t="shared" si="1591"/>
        <v>0</v>
      </c>
      <c r="IN82" s="242"/>
      <c r="IO82" s="241">
        <f t="shared" ref="IO82:IP82" si="1706">IO183+IO284+IO385+IO486</f>
        <v>0</v>
      </c>
      <c r="IP82" s="241">
        <f t="shared" si="1706"/>
        <v>0</v>
      </c>
      <c r="IQ82" s="241">
        <f t="shared" si="1593"/>
        <v>0</v>
      </c>
      <c r="IR82" s="242">
        <v>0.36319999999999997</v>
      </c>
      <c r="IS82" s="243">
        <f t="shared" si="1594"/>
        <v>0</v>
      </c>
      <c r="IT82" s="244">
        <f t="shared" si="1595"/>
        <v>0</v>
      </c>
      <c r="IU82" s="236"/>
      <c r="IV82" s="238">
        <v>7.0</v>
      </c>
      <c r="IW82" s="239" t="s">
        <v>185</v>
      </c>
      <c r="IX82" s="240" t="s">
        <v>132</v>
      </c>
      <c r="IY82" s="240" t="s">
        <v>132</v>
      </c>
      <c r="IZ82" s="241">
        <f t="shared" si="1596"/>
        <v>0</v>
      </c>
      <c r="JA82" s="241" t="str">
        <f t="shared" si="1597"/>
        <v>#DIV/0!</v>
      </c>
      <c r="JB82" s="241">
        <f t="shared" si="1598"/>
        <v>0</v>
      </c>
      <c r="JC82" s="242"/>
      <c r="JD82" s="241">
        <f t="shared" si="1599"/>
        <v>0</v>
      </c>
      <c r="JE82" s="242"/>
      <c r="JF82" s="241">
        <f t="shared" ref="JF82:JG82" si="1707">JF183+JF284+JF385+JF486</f>
        <v>0</v>
      </c>
      <c r="JG82" s="241">
        <f t="shared" si="1707"/>
        <v>0</v>
      </c>
      <c r="JH82" s="241">
        <f t="shared" si="1601"/>
        <v>0</v>
      </c>
      <c r="JI82" s="242">
        <v>0.36319999999999997</v>
      </c>
      <c r="JJ82" s="243">
        <f t="shared" si="1602"/>
        <v>0</v>
      </c>
      <c r="JK82" s="244">
        <f t="shared" si="1603"/>
        <v>0</v>
      </c>
      <c r="JL82" s="236"/>
      <c r="JM82" s="238">
        <v>7.0</v>
      </c>
      <c r="JN82" s="239" t="s">
        <v>185</v>
      </c>
      <c r="JO82" s="240" t="s">
        <v>132</v>
      </c>
      <c r="JP82" s="240" t="s">
        <v>132</v>
      </c>
      <c r="JQ82" s="241">
        <f t="shared" si="1604"/>
        <v>0</v>
      </c>
      <c r="JR82" s="241" t="str">
        <f t="shared" si="1605"/>
        <v>#DIV/0!</v>
      </c>
      <c r="JS82" s="241">
        <f t="shared" si="1606"/>
        <v>0</v>
      </c>
      <c r="JT82" s="242"/>
      <c r="JU82" s="241">
        <f t="shared" si="1607"/>
        <v>0</v>
      </c>
      <c r="JV82" s="242"/>
      <c r="JW82" s="241">
        <f t="shared" ref="JW82:JX82" si="1708">JW183+JW284+JW385+JW486</f>
        <v>0</v>
      </c>
      <c r="JX82" s="241">
        <f t="shared" si="1708"/>
        <v>0</v>
      </c>
      <c r="JY82" s="241">
        <f t="shared" si="1609"/>
        <v>0</v>
      </c>
      <c r="JZ82" s="242">
        <v>0.36319999999999997</v>
      </c>
      <c r="KA82" s="243">
        <f t="shared" si="1610"/>
        <v>0</v>
      </c>
      <c r="KB82" s="244">
        <f t="shared" si="1611"/>
        <v>0</v>
      </c>
      <c r="KC82" s="236"/>
      <c r="KD82" s="238">
        <v>7.0</v>
      </c>
      <c r="KE82" s="239" t="s">
        <v>185</v>
      </c>
      <c r="KF82" s="240" t="s">
        <v>132</v>
      </c>
      <c r="KG82" s="240" t="s">
        <v>132</v>
      </c>
      <c r="KH82" s="241">
        <f t="shared" si="1612"/>
        <v>0</v>
      </c>
      <c r="KI82" s="241" t="str">
        <f t="shared" si="1613"/>
        <v>#DIV/0!</v>
      </c>
      <c r="KJ82" s="241">
        <f t="shared" si="1614"/>
        <v>0</v>
      </c>
      <c r="KK82" s="242"/>
      <c r="KL82" s="241">
        <f t="shared" si="1615"/>
        <v>0</v>
      </c>
      <c r="KM82" s="242"/>
      <c r="KN82" s="241">
        <f t="shared" ref="KN82:KO82" si="1709">KN183+KN284+KN385+KN486</f>
        <v>0</v>
      </c>
      <c r="KO82" s="241">
        <f t="shared" si="1709"/>
        <v>0</v>
      </c>
      <c r="KP82" s="241">
        <f t="shared" si="1617"/>
        <v>0</v>
      </c>
      <c r="KQ82" s="242">
        <v>0.36319999999999997</v>
      </c>
      <c r="KR82" s="243">
        <f t="shared" si="1618"/>
        <v>0</v>
      </c>
      <c r="KS82" s="244">
        <f t="shared" si="1619"/>
        <v>0</v>
      </c>
      <c r="KT82" s="236"/>
      <c r="KU82" s="237"/>
    </row>
    <row r="83" ht="15.75" customHeight="1">
      <c r="A83" s="238">
        <v>8.0</v>
      </c>
      <c r="B83" s="239" t="s">
        <v>186</v>
      </c>
      <c r="C83" s="240" t="s">
        <v>132</v>
      </c>
      <c r="D83" s="240" t="s">
        <v>132</v>
      </c>
      <c r="E83" s="241">
        <f t="shared" si="1476"/>
        <v>0</v>
      </c>
      <c r="F83" s="241" t="str">
        <f t="shared" si="1477"/>
        <v>#DIV/0!</v>
      </c>
      <c r="G83" s="241">
        <f t="shared" si="1478"/>
        <v>0</v>
      </c>
      <c r="H83" s="242"/>
      <c r="I83" s="241">
        <f t="shared" si="1479"/>
        <v>0</v>
      </c>
      <c r="J83" s="242"/>
      <c r="K83" s="241">
        <f t="shared" ref="K83:L83" si="1710">K184+K285+K386+K487</f>
        <v>0</v>
      </c>
      <c r="L83" s="241">
        <f t="shared" si="1710"/>
        <v>0</v>
      </c>
      <c r="M83" s="241">
        <f t="shared" si="1481"/>
        <v>0</v>
      </c>
      <c r="N83" s="242">
        <v>0.36319999999999997</v>
      </c>
      <c r="O83" s="243">
        <f t="shared" si="1482"/>
        <v>0</v>
      </c>
      <c r="P83" s="244">
        <f t="shared" si="1483"/>
        <v>0</v>
      </c>
      <c r="Q83" s="236"/>
      <c r="R83" s="238">
        <v>8.0</v>
      </c>
      <c r="S83" s="239" t="s">
        <v>186</v>
      </c>
      <c r="T83" s="240" t="s">
        <v>132</v>
      </c>
      <c r="U83" s="240" t="s">
        <v>132</v>
      </c>
      <c r="V83" s="241">
        <f t="shared" si="1484"/>
        <v>0</v>
      </c>
      <c r="W83" s="241" t="str">
        <f t="shared" si="1485"/>
        <v>#DIV/0!</v>
      </c>
      <c r="X83" s="241">
        <f t="shared" si="1486"/>
        <v>0</v>
      </c>
      <c r="Y83" s="242"/>
      <c r="Z83" s="241">
        <f t="shared" si="1487"/>
        <v>0</v>
      </c>
      <c r="AA83" s="242"/>
      <c r="AB83" s="241">
        <f t="shared" ref="AB83:AC83" si="1711">AB184+AB285+AB386+AB487</f>
        <v>0</v>
      </c>
      <c r="AC83" s="241">
        <f t="shared" si="1711"/>
        <v>0</v>
      </c>
      <c r="AD83" s="241">
        <f t="shared" si="1489"/>
        <v>0</v>
      </c>
      <c r="AE83" s="242">
        <v>0.36319999999999997</v>
      </c>
      <c r="AF83" s="243">
        <f t="shared" si="1490"/>
        <v>0</v>
      </c>
      <c r="AG83" s="244">
        <f t="shared" si="1491"/>
        <v>0</v>
      </c>
      <c r="AH83" s="236"/>
      <c r="AI83" s="238">
        <v>8.0</v>
      </c>
      <c r="AJ83" s="239" t="s">
        <v>186</v>
      </c>
      <c r="AK83" s="240" t="s">
        <v>132</v>
      </c>
      <c r="AL83" s="240" t="s">
        <v>132</v>
      </c>
      <c r="AM83" s="241">
        <f t="shared" si="1492"/>
        <v>0</v>
      </c>
      <c r="AN83" s="241" t="str">
        <f t="shared" si="1493"/>
        <v>#DIV/0!</v>
      </c>
      <c r="AO83" s="241">
        <f t="shared" si="1494"/>
        <v>0</v>
      </c>
      <c r="AP83" s="242"/>
      <c r="AQ83" s="241">
        <f t="shared" si="1495"/>
        <v>0</v>
      </c>
      <c r="AR83" s="242"/>
      <c r="AS83" s="241">
        <f t="shared" ref="AS83:AT83" si="1712">AS184+AS285+AS386+AS487</f>
        <v>0</v>
      </c>
      <c r="AT83" s="241">
        <f t="shared" si="1712"/>
        <v>0</v>
      </c>
      <c r="AU83" s="241">
        <f t="shared" si="1497"/>
        <v>0</v>
      </c>
      <c r="AV83" s="242">
        <v>0.36319999999999997</v>
      </c>
      <c r="AW83" s="243">
        <f t="shared" si="1498"/>
        <v>0</v>
      </c>
      <c r="AX83" s="244">
        <f t="shared" si="1499"/>
        <v>0</v>
      </c>
      <c r="AY83" s="236"/>
      <c r="AZ83" s="238">
        <v>8.0</v>
      </c>
      <c r="BA83" s="239" t="s">
        <v>186</v>
      </c>
      <c r="BB83" s="240" t="s">
        <v>132</v>
      </c>
      <c r="BC83" s="240" t="s">
        <v>132</v>
      </c>
      <c r="BD83" s="241">
        <f t="shared" si="1500"/>
        <v>0</v>
      </c>
      <c r="BE83" s="241" t="str">
        <f t="shared" si="1501"/>
        <v>#DIV/0!</v>
      </c>
      <c r="BF83" s="241">
        <f t="shared" si="1502"/>
        <v>0</v>
      </c>
      <c r="BG83" s="242"/>
      <c r="BH83" s="241">
        <f t="shared" si="1503"/>
        <v>0</v>
      </c>
      <c r="BI83" s="242"/>
      <c r="BJ83" s="241">
        <f t="shared" ref="BJ83:BK83" si="1713">BJ184+BJ285+BJ386+BJ487</f>
        <v>0</v>
      </c>
      <c r="BK83" s="241">
        <f t="shared" si="1713"/>
        <v>0</v>
      </c>
      <c r="BL83" s="241">
        <f t="shared" si="1505"/>
        <v>0</v>
      </c>
      <c r="BM83" s="242">
        <v>0.36319999999999997</v>
      </c>
      <c r="BN83" s="243">
        <f t="shared" si="1506"/>
        <v>0</v>
      </c>
      <c r="BO83" s="244">
        <f t="shared" si="1507"/>
        <v>0</v>
      </c>
      <c r="BP83" s="236"/>
      <c r="BQ83" s="238">
        <v>8.0</v>
      </c>
      <c r="BR83" s="239" t="s">
        <v>186</v>
      </c>
      <c r="BS83" s="240" t="s">
        <v>132</v>
      </c>
      <c r="BT83" s="240" t="s">
        <v>132</v>
      </c>
      <c r="BU83" s="241">
        <f t="shared" si="1508"/>
        <v>0</v>
      </c>
      <c r="BV83" s="241" t="str">
        <f t="shared" si="1509"/>
        <v>#DIV/0!</v>
      </c>
      <c r="BW83" s="241">
        <f t="shared" si="1510"/>
        <v>0</v>
      </c>
      <c r="BX83" s="242"/>
      <c r="BY83" s="241">
        <f t="shared" si="1511"/>
        <v>0</v>
      </c>
      <c r="BZ83" s="242"/>
      <c r="CA83" s="241">
        <f t="shared" ref="CA83:CB83" si="1714">CA184+CA285+CA386+CA487</f>
        <v>0</v>
      </c>
      <c r="CB83" s="241">
        <f t="shared" si="1714"/>
        <v>0</v>
      </c>
      <c r="CC83" s="241">
        <f t="shared" si="1513"/>
        <v>0</v>
      </c>
      <c r="CD83" s="242">
        <v>0.36319999999999997</v>
      </c>
      <c r="CE83" s="243">
        <f t="shared" si="1514"/>
        <v>0</v>
      </c>
      <c r="CF83" s="244">
        <f t="shared" si="1515"/>
        <v>0</v>
      </c>
      <c r="CG83" s="236"/>
      <c r="CH83" s="238">
        <v>8.0</v>
      </c>
      <c r="CI83" s="239" t="s">
        <v>186</v>
      </c>
      <c r="CJ83" s="240" t="s">
        <v>132</v>
      </c>
      <c r="CK83" s="240" t="s">
        <v>132</v>
      </c>
      <c r="CL83" s="241">
        <f t="shared" si="1516"/>
        <v>0</v>
      </c>
      <c r="CM83" s="241" t="str">
        <f t="shared" si="1517"/>
        <v>#DIV/0!</v>
      </c>
      <c r="CN83" s="241">
        <f t="shared" si="1518"/>
        <v>0</v>
      </c>
      <c r="CO83" s="242"/>
      <c r="CP83" s="241">
        <f t="shared" si="1519"/>
        <v>0</v>
      </c>
      <c r="CQ83" s="242"/>
      <c r="CR83" s="241">
        <f t="shared" ref="CR83:CS83" si="1715">CR184+CR285+CR386+CR487</f>
        <v>0</v>
      </c>
      <c r="CS83" s="241">
        <f t="shared" si="1715"/>
        <v>0</v>
      </c>
      <c r="CT83" s="241">
        <f t="shared" si="1521"/>
        <v>0</v>
      </c>
      <c r="CU83" s="242">
        <v>0.36319999999999997</v>
      </c>
      <c r="CV83" s="243">
        <f t="shared" si="1522"/>
        <v>0</v>
      </c>
      <c r="CW83" s="244">
        <f t="shared" si="1523"/>
        <v>0</v>
      </c>
      <c r="CX83" s="236"/>
      <c r="CY83" s="238">
        <v>8.0</v>
      </c>
      <c r="CZ83" s="239" t="s">
        <v>186</v>
      </c>
      <c r="DA83" s="240" t="s">
        <v>132</v>
      </c>
      <c r="DB83" s="240" t="s">
        <v>132</v>
      </c>
      <c r="DC83" s="241">
        <f t="shared" si="1524"/>
        <v>0</v>
      </c>
      <c r="DD83" s="241" t="str">
        <f t="shared" si="1525"/>
        <v>#DIV/0!</v>
      </c>
      <c r="DE83" s="241">
        <f t="shared" si="1526"/>
        <v>0</v>
      </c>
      <c r="DF83" s="242"/>
      <c r="DG83" s="241">
        <f t="shared" si="1527"/>
        <v>0</v>
      </c>
      <c r="DH83" s="242"/>
      <c r="DI83" s="241">
        <f t="shared" ref="DI83:DJ83" si="1716">DI184+DI285+DI386+DI487</f>
        <v>0</v>
      </c>
      <c r="DJ83" s="241">
        <f t="shared" si="1716"/>
        <v>0</v>
      </c>
      <c r="DK83" s="241">
        <f t="shared" si="1529"/>
        <v>0</v>
      </c>
      <c r="DL83" s="242">
        <v>0.36319999999999997</v>
      </c>
      <c r="DM83" s="243">
        <f t="shared" si="1530"/>
        <v>0</v>
      </c>
      <c r="DN83" s="244">
        <f t="shared" si="1531"/>
        <v>0</v>
      </c>
      <c r="DO83" s="236"/>
      <c r="DP83" s="238">
        <v>8.0</v>
      </c>
      <c r="DQ83" s="239" t="s">
        <v>186</v>
      </c>
      <c r="DR83" s="240" t="s">
        <v>132</v>
      </c>
      <c r="DS83" s="240" t="s">
        <v>132</v>
      </c>
      <c r="DT83" s="241">
        <f t="shared" si="1532"/>
        <v>0</v>
      </c>
      <c r="DU83" s="241" t="str">
        <f t="shared" si="1533"/>
        <v>#DIV/0!</v>
      </c>
      <c r="DV83" s="241">
        <f t="shared" si="1534"/>
        <v>0</v>
      </c>
      <c r="DW83" s="242"/>
      <c r="DX83" s="241">
        <f t="shared" si="1535"/>
        <v>0</v>
      </c>
      <c r="DY83" s="242"/>
      <c r="DZ83" s="241">
        <f t="shared" ref="DZ83:EA83" si="1717">DZ184+DZ285+DZ386+DZ487</f>
        <v>0</v>
      </c>
      <c r="EA83" s="241">
        <f t="shared" si="1717"/>
        <v>0</v>
      </c>
      <c r="EB83" s="241">
        <f t="shared" si="1537"/>
        <v>0</v>
      </c>
      <c r="EC83" s="242">
        <v>0.36319999999999997</v>
      </c>
      <c r="ED83" s="243">
        <f t="shared" si="1538"/>
        <v>0</v>
      </c>
      <c r="EE83" s="244">
        <f t="shared" si="1539"/>
        <v>0</v>
      </c>
      <c r="EF83" s="236"/>
      <c r="EG83" s="238">
        <v>8.0</v>
      </c>
      <c r="EH83" s="239" t="s">
        <v>186</v>
      </c>
      <c r="EI83" s="240" t="s">
        <v>132</v>
      </c>
      <c r="EJ83" s="240" t="s">
        <v>132</v>
      </c>
      <c r="EK83" s="241">
        <f t="shared" si="1540"/>
        <v>0</v>
      </c>
      <c r="EL83" s="241" t="str">
        <f t="shared" si="1541"/>
        <v>#DIV/0!</v>
      </c>
      <c r="EM83" s="241">
        <f t="shared" si="1542"/>
        <v>0</v>
      </c>
      <c r="EN83" s="242"/>
      <c r="EO83" s="241">
        <f t="shared" si="1543"/>
        <v>0</v>
      </c>
      <c r="EP83" s="242"/>
      <c r="EQ83" s="241">
        <f t="shared" ref="EQ83:ER83" si="1718">EQ184+EQ285+EQ386+EQ487</f>
        <v>0</v>
      </c>
      <c r="ER83" s="241">
        <f t="shared" si="1718"/>
        <v>0</v>
      </c>
      <c r="ES83" s="241">
        <f t="shared" si="1545"/>
        <v>0</v>
      </c>
      <c r="ET83" s="242">
        <v>0.36319999999999997</v>
      </c>
      <c r="EU83" s="243">
        <f t="shared" si="1546"/>
        <v>0</v>
      </c>
      <c r="EV83" s="244">
        <f t="shared" si="1547"/>
        <v>0</v>
      </c>
      <c r="EW83" s="236"/>
      <c r="EX83" s="238">
        <v>8.0</v>
      </c>
      <c r="EY83" s="239" t="s">
        <v>186</v>
      </c>
      <c r="EZ83" s="240" t="s">
        <v>132</v>
      </c>
      <c r="FA83" s="240" t="s">
        <v>132</v>
      </c>
      <c r="FB83" s="241">
        <f t="shared" si="1548"/>
        <v>0</v>
      </c>
      <c r="FC83" s="241" t="str">
        <f t="shared" si="1549"/>
        <v>#DIV/0!</v>
      </c>
      <c r="FD83" s="241">
        <f t="shared" si="1550"/>
        <v>0</v>
      </c>
      <c r="FE83" s="242"/>
      <c r="FF83" s="241">
        <f t="shared" si="1551"/>
        <v>0</v>
      </c>
      <c r="FG83" s="242"/>
      <c r="FH83" s="241">
        <f t="shared" ref="FH83:FI83" si="1719">FH184+FH285+FH386+FH487</f>
        <v>0</v>
      </c>
      <c r="FI83" s="241">
        <f t="shared" si="1719"/>
        <v>0</v>
      </c>
      <c r="FJ83" s="241">
        <f t="shared" si="1553"/>
        <v>0</v>
      </c>
      <c r="FK83" s="242">
        <v>0.36319999999999997</v>
      </c>
      <c r="FL83" s="243">
        <f t="shared" si="1554"/>
        <v>0</v>
      </c>
      <c r="FM83" s="244">
        <f t="shared" si="1555"/>
        <v>0</v>
      </c>
      <c r="FN83" s="236"/>
      <c r="FO83" s="238">
        <v>8.0</v>
      </c>
      <c r="FP83" s="239" t="s">
        <v>186</v>
      </c>
      <c r="FQ83" s="240" t="s">
        <v>132</v>
      </c>
      <c r="FR83" s="240" t="s">
        <v>132</v>
      </c>
      <c r="FS83" s="241">
        <f t="shared" si="1556"/>
        <v>0</v>
      </c>
      <c r="FT83" s="241" t="str">
        <f t="shared" si="1557"/>
        <v>#DIV/0!</v>
      </c>
      <c r="FU83" s="241">
        <f t="shared" si="1558"/>
        <v>0</v>
      </c>
      <c r="FV83" s="242"/>
      <c r="FW83" s="241">
        <f t="shared" si="1559"/>
        <v>0</v>
      </c>
      <c r="FX83" s="242"/>
      <c r="FY83" s="241">
        <f t="shared" ref="FY83:FZ83" si="1720">FY184+FY285+FY386+FY487</f>
        <v>0</v>
      </c>
      <c r="FZ83" s="241">
        <f t="shared" si="1720"/>
        <v>0</v>
      </c>
      <c r="GA83" s="241">
        <f t="shared" si="1561"/>
        <v>0</v>
      </c>
      <c r="GB83" s="242">
        <v>0.36319999999999997</v>
      </c>
      <c r="GC83" s="243">
        <f t="shared" si="1562"/>
        <v>0</v>
      </c>
      <c r="GD83" s="244">
        <f t="shared" si="1563"/>
        <v>0</v>
      </c>
      <c r="GE83" s="236"/>
      <c r="GF83" s="238">
        <v>8.0</v>
      </c>
      <c r="GG83" s="239" t="s">
        <v>186</v>
      </c>
      <c r="GH83" s="240" t="s">
        <v>132</v>
      </c>
      <c r="GI83" s="240" t="s">
        <v>132</v>
      </c>
      <c r="GJ83" s="241">
        <f t="shared" si="1564"/>
        <v>0</v>
      </c>
      <c r="GK83" s="241" t="str">
        <f t="shared" si="1565"/>
        <v>#DIV/0!</v>
      </c>
      <c r="GL83" s="241">
        <f t="shared" si="1566"/>
        <v>0</v>
      </c>
      <c r="GM83" s="242"/>
      <c r="GN83" s="241">
        <f t="shared" si="1567"/>
        <v>0</v>
      </c>
      <c r="GO83" s="242"/>
      <c r="GP83" s="241">
        <f t="shared" ref="GP83:GQ83" si="1721">GP184+GP285+GP386+GP487</f>
        <v>0</v>
      </c>
      <c r="GQ83" s="241">
        <f t="shared" si="1721"/>
        <v>0</v>
      </c>
      <c r="GR83" s="241">
        <f t="shared" si="1569"/>
        <v>0</v>
      </c>
      <c r="GS83" s="242">
        <v>0.36319999999999997</v>
      </c>
      <c r="GT83" s="243">
        <f t="shared" si="1570"/>
        <v>0</v>
      </c>
      <c r="GU83" s="244">
        <f t="shared" si="1571"/>
        <v>0</v>
      </c>
      <c r="GV83" s="236"/>
      <c r="GW83" s="238">
        <v>8.0</v>
      </c>
      <c r="GX83" s="239" t="s">
        <v>186</v>
      </c>
      <c r="GY83" s="240" t="s">
        <v>132</v>
      </c>
      <c r="GZ83" s="240" t="s">
        <v>132</v>
      </c>
      <c r="HA83" s="241">
        <f t="shared" si="1572"/>
        <v>0</v>
      </c>
      <c r="HB83" s="241" t="str">
        <f t="shared" si="1573"/>
        <v>#DIV/0!</v>
      </c>
      <c r="HC83" s="241">
        <f t="shared" si="1574"/>
        <v>0</v>
      </c>
      <c r="HD83" s="242"/>
      <c r="HE83" s="241">
        <f t="shared" si="1575"/>
        <v>0</v>
      </c>
      <c r="HF83" s="242"/>
      <c r="HG83" s="241">
        <f t="shared" ref="HG83:HH83" si="1722">HG184+HG285+HG386+HG487</f>
        <v>0</v>
      </c>
      <c r="HH83" s="241">
        <f t="shared" si="1722"/>
        <v>0</v>
      </c>
      <c r="HI83" s="241">
        <f t="shared" si="1577"/>
        <v>0</v>
      </c>
      <c r="HJ83" s="242">
        <v>0.36319999999999997</v>
      </c>
      <c r="HK83" s="243">
        <f t="shared" si="1578"/>
        <v>0</v>
      </c>
      <c r="HL83" s="244">
        <f t="shared" si="1579"/>
        <v>0</v>
      </c>
      <c r="HM83" s="236"/>
      <c r="HN83" s="238">
        <v>8.0</v>
      </c>
      <c r="HO83" s="239" t="s">
        <v>186</v>
      </c>
      <c r="HP83" s="240" t="s">
        <v>132</v>
      </c>
      <c r="HQ83" s="240" t="s">
        <v>132</v>
      </c>
      <c r="HR83" s="241">
        <f t="shared" si="1580"/>
        <v>0</v>
      </c>
      <c r="HS83" s="241" t="str">
        <f t="shared" si="1581"/>
        <v>#DIV/0!</v>
      </c>
      <c r="HT83" s="241">
        <f t="shared" si="1582"/>
        <v>0</v>
      </c>
      <c r="HU83" s="242"/>
      <c r="HV83" s="241">
        <f t="shared" si="1583"/>
        <v>0</v>
      </c>
      <c r="HW83" s="242"/>
      <c r="HX83" s="241">
        <f t="shared" ref="HX83:HY83" si="1723">HX184+HX285+HX386+HX487</f>
        <v>0</v>
      </c>
      <c r="HY83" s="241">
        <f t="shared" si="1723"/>
        <v>0</v>
      </c>
      <c r="HZ83" s="241">
        <f t="shared" si="1585"/>
        <v>0</v>
      </c>
      <c r="IA83" s="242">
        <v>0.36319999999999997</v>
      </c>
      <c r="IB83" s="243">
        <f t="shared" si="1586"/>
        <v>0</v>
      </c>
      <c r="IC83" s="244">
        <f t="shared" si="1587"/>
        <v>0</v>
      </c>
      <c r="ID83" s="236"/>
      <c r="IE83" s="238">
        <v>8.0</v>
      </c>
      <c r="IF83" s="239" t="s">
        <v>186</v>
      </c>
      <c r="IG83" s="240" t="s">
        <v>132</v>
      </c>
      <c r="IH83" s="240" t="s">
        <v>132</v>
      </c>
      <c r="II83" s="241">
        <f t="shared" si="1588"/>
        <v>0</v>
      </c>
      <c r="IJ83" s="241" t="str">
        <f t="shared" si="1589"/>
        <v>#DIV/0!</v>
      </c>
      <c r="IK83" s="241">
        <f t="shared" si="1590"/>
        <v>0</v>
      </c>
      <c r="IL83" s="242"/>
      <c r="IM83" s="241">
        <f t="shared" si="1591"/>
        <v>0</v>
      </c>
      <c r="IN83" s="242"/>
      <c r="IO83" s="241">
        <f t="shared" ref="IO83:IP83" si="1724">IO184+IO285+IO386+IO487</f>
        <v>0</v>
      </c>
      <c r="IP83" s="241">
        <f t="shared" si="1724"/>
        <v>0</v>
      </c>
      <c r="IQ83" s="241">
        <f t="shared" si="1593"/>
        <v>0</v>
      </c>
      <c r="IR83" s="242">
        <v>0.36319999999999997</v>
      </c>
      <c r="IS83" s="243">
        <f t="shared" si="1594"/>
        <v>0</v>
      </c>
      <c r="IT83" s="244">
        <f t="shared" si="1595"/>
        <v>0</v>
      </c>
      <c r="IU83" s="236"/>
      <c r="IV83" s="238">
        <v>8.0</v>
      </c>
      <c r="IW83" s="239" t="s">
        <v>186</v>
      </c>
      <c r="IX83" s="240" t="s">
        <v>132</v>
      </c>
      <c r="IY83" s="240" t="s">
        <v>132</v>
      </c>
      <c r="IZ83" s="241">
        <f t="shared" si="1596"/>
        <v>0</v>
      </c>
      <c r="JA83" s="241" t="str">
        <f t="shared" si="1597"/>
        <v>#DIV/0!</v>
      </c>
      <c r="JB83" s="241">
        <f t="shared" si="1598"/>
        <v>0</v>
      </c>
      <c r="JC83" s="242"/>
      <c r="JD83" s="241">
        <f t="shared" si="1599"/>
        <v>0</v>
      </c>
      <c r="JE83" s="242"/>
      <c r="JF83" s="241">
        <f t="shared" ref="JF83:JG83" si="1725">JF184+JF285+JF386+JF487</f>
        <v>0</v>
      </c>
      <c r="JG83" s="241">
        <f t="shared" si="1725"/>
        <v>0</v>
      </c>
      <c r="JH83" s="241">
        <f t="shared" si="1601"/>
        <v>0</v>
      </c>
      <c r="JI83" s="242">
        <v>0.36319999999999997</v>
      </c>
      <c r="JJ83" s="243">
        <f t="shared" si="1602"/>
        <v>0</v>
      </c>
      <c r="JK83" s="244">
        <f t="shared" si="1603"/>
        <v>0</v>
      </c>
      <c r="JL83" s="236"/>
      <c r="JM83" s="238">
        <v>8.0</v>
      </c>
      <c r="JN83" s="239" t="s">
        <v>186</v>
      </c>
      <c r="JO83" s="240" t="s">
        <v>132</v>
      </c>
      <c r="JP83" s="240" t="s">
        <v>132</v>
      </c>
      <c r="JQ83" s="241">
        <f t="shared" si="1604"/>
        <v>0</v>
      </c>
      <c r="JR83" s="241" t="str">
        <f t="shared" si="1605"/>
        <v>#DIV/0!</v>
      </c>
      <c r="JS83" s="241">
        <f t="shared" si="1606"/>
        <v>0</v>
      </c>
      <c r="JT83" s="242"/>
      <c r="JU83" s="241">
        <f t="shared" si="1607"/>
        <v>0</v>
      </c>
      <c r="JV83" s="242"/>
      <c r="JW83" s="241">
        <f t="shared" ref="JW83:JX83" si="1726">JW184+JW285+JW386+JW487</f>
        <v>0</v>
      </c>
      <c r="JX83" s="241">
        <f t="shared" si="1726"/>
        <v>0</v>
      </c>
      <c r="JY83" s="241">
        <f t="shared" si="1609"/>
        <v>0</v>
      </c>
      <c r="JZ83" s="242">
        <v>0.36319999999999997</v>
      </c>
      <c r="KA83" s="243">
        <f t="shared" si="1610"/>
        <v>0</v>
      </c>
      <c r="KB83" s="244">
        <f t="shared" si="1611"/>
        <v>0</v>
      </c>
      <c r="KC83" s="236"/>
      <c r="KD83" s="238">
        <v>8.0</v>
      </c>
      <c r="KE83" s="239" t="s">
        <v>186</v>
      </c>
      <c r="KF83" s="240" t="s">
        <v>132</v>
      </c>
      <c r="KG83" s="240" t="s">
        <v>132</v>
      </c>
      <c r="KH83" s="241">
        <f t="shared" si="1612"/>
        <v>0</v>
      </c>
      <c r="KI83" s="241" t="str">
        <f t="shared" si="1613"/>
        <v>#DIV/0!</v>
      </c>
      <c r="KJ83" s="241">
        <f t="shared" si="1614"/>
        <v>0</v>
      </c>
      <c r="KK83" s="242"/>
      <c r="KL83" s="241">
        <f t="shared" si="1615"/>
        <v>0</v>
      </c>
      <c r="KM83" s="242"/>
      <c r="KN83" s="241">
        <f t="shared" ref="KN83:KO83" si="1727">KN184+KN285+KN386+KN487</f>
        <v>0</v>
      </c>
      <c r="KO83" s="241">
        <f t="shared" si="1727"/>
        <v>0</v>
      </c>
      <c r="KP83" s="241">
        <f t="shared" si="1617"/>
        <v>0</v>
      </c>
      <c r="KQ83" s="242">
        <v>0.36319999999999997</v>
      </c>
      <c r="KR83" s="243">
        <f t="shared" si="1618"/>
        <v>0</v>
      </c>
      <c r="KS83" s="244">
        <f t="shared" si="1619"/>
        <v>0</v>
      </c>
      <c r="KT83" s="236"/>
      <c r="KU83" s="237"/>
    </row>
    <row r="84" ht="15.75" customHeight="1">
      <c r="A84" s="238">
        <v>9.0</v>
      </c>
      <c r="B84" s="239" t="s">
        <v>187</v>
      </c>
      <c r="C84" s="240" t="s">
        <v>132</v>
      </c>
      <c r="D84" s="240" t="s">
        <v>132</v>
      </c>
      <c r="E84" s="241">
        <f t="shared" si="1476"/>
        <v>0</v>
      </c>
      <c r="F84" s="241" t="str">
        <f t="shared" si="1477"/>
        <v>#DIV/0!</v>
      </c>
      <c r="G84" s="241">
        <f t="shared" si="1478"/>
        <v>0</v>
      </c>
      <c r="H84" s="242"/>
      <c r="I84" s="241">
        <f t="shared" si="1479"/>
        <v>0</v>
      </c>
      <c r="J84" s="242"/>
      <c r="K84" s="241">
        <f t="shared" ref="K84:L84" si="1728">K185+K286+K387+K488</f>
        <v>0</v>
      </c>
      <c r="L84" s="241">
        <f t="shared" si="1728"/>
        <v>0</v>
      </c>
      <c r="M84" s="241">
        <f t="shared" si="1481"/>
        <v>0</v>
      </c>
      <c r="N84" s="242">
        <v>0.36319999999999997</v>
      </c>
      <c r="O84" s="243">
        <f t="shared" si="1482"/>
        <v>0</v>
      </c>
      <c r="P84" s="244">
        <f t="shared" si="1483"/>
        <v>0</v>
      </c>
      <c r="Q84" s="236"/>
      <c r="R84" s="238">
        <v>9.0</v>
      </c>
      <c r="S84" s="239" t="s">
        <v>187</v>
      </c>
      <c r="T84" s="240" t="s">
        <v>132</v>
      </c>
      <c r="U84" s="240" t="s">
        <v>132</v>
      </c>
      <c r="V84" s="241">
        <f t="shared" si="1484"/>
        <v>0</v>
      </c>
      <c r="W84" s="241" t="str">
        <f t="shared" si="1485"/>
        <v>#DIV/0!</v>
      </c>
      <c r="X84" s="241">
        <f t="shared" si="1486"/>
        <v>0</v>
      </c>
      <c r="Y84" s="242"/>
      <c r="Z84" s="241">
        <f t="shared" si="1487"/>
        <v>0</v>
      </c>
      <c r="AA84" s="242"/>
      <c r="AB84" s="241">
        <f t="shared" ref="AB84:AC84" si="1729">AB185+AB286+AB387+AB488</f>
        <v>0</v>
      </c>
      <c r="AC84" s="241">
        <f t="shared" si="1729"/>
        <v>0</v>
      </c>
      <c r="AD84" s="241">
        <f t="shared" si="1489"/>
        <v>0</v>
      </c>
      <c r="AE84" s="242">
        <v>0.36319999999999997</v>
      </c>
      <c r="AF84" s="243">
        <f t="shared" si="1490"/>
        <v>0</v>
      </c>
      <c r="AG84" s="244">
        <f t="shared" si="1491"/>
        <v>0</v>
      </c>
      <c r="AH84" s="236"/>
      <c r="AI84" s="238">
        <v>9.0</v>
      </c>
      <c r="AJ84" s="239" t="s">
        <v>187</v>
      </c>
      <c r="AK84" s="240" t="s">
        <v>132</v>
      </c>
      <c r="AL84" s="240" t="s">
        <v>132</v>
      </c>
      <c r="AM84" s="241">
        <f t="shared" si="1492"/>
        <v>0</v>
      </c>
      <c r="AN84" s="241" t="str">
        <f t="shared" si="1493"/>
        <v>#DIV/0!</v>
      </c>
      <c r="AO84" s="241">
        <f t="shared" si="1494"/>
        <v>0</v>
      </c>
      <c r="AP84" s="242"/>
      <c r="AQ84" s="241">
        <f t="shared" si="1495"/>
        <v>0</v>
      </c>
      <c r="AR84" s="242"/>
      <c r="AS84" s="241">
        <f t="shared" ref="AS84:AT84" si="1730">AS185+AS286+AS387+AS488</f>
        <v>0</v>
      </c>
      <c r="AT84" s="241">
        <f t="shared" si="1730"/>
        <v>0</v>
      </c>
      <c r="AU84" s="241">
        <f t="shared" si="1497"/>
        <v>0</v>
      </c>
      <c r="AV84" s="242">
        <v>0.36319999999999997</v>
      </c>
      <c r="AW84" s="243">
        <f t="shared" si="1498"/>
        <v>0</v>
      </c>
      <c r="AX84" s="244">
        <f t="shared" si="1499"/>
        <v>0</v>
      </c>
      <c r="AY84" s="236"/>
      <c r="AZ84" s="238">
        <v>9.0</v>
      </c>
      <c r="BA84" s="239" t="s">
        <v>187</v>
      </c>
      <c r="BB84" s="240" t="s">
        <v>132</v>
      </c>
      <c r="BC84" s="240" t="s">
        <v>132</v>
      </c>
      <c r="BD84" s="241">
        <f t="shared" si="1500"/>
        <v>0</v>
      </c>
      <c r="BE84" s="241" t="str">
        <f t="shared" si="1501"/>
        <v>#DIV/0!</v>
      </c>
      <c r="BF84" s="241">
        <f t="shared" si="1502"/>
        <v>0</v>
      </c>
      <c r="BG84" s="242"/>
      <c r="BH84" s="241">
        <f t="shared" si="1503"/>
        <v>0</v>
      </c>
      <c r="BI84" s="242"/>
      <c r="BJ84" s="241">
        <f t="shared" ref="BJ84:BK84" si="1731">BJ185+BJ286+BJ387+BJ488</f>
        <v>0</v>
      </c>
      <c r="BK84" s="241">
        <f t="shared" si="1731"/>
        <v>0</v>
      </c>
      <c r="BL84" s="241">
        <f t="shared" si="1505"/>
        <v>0</v>
      </c>
      <c r="BM84" s="242">
        <v>0.36319999999999997</v>
      </c>
      <c r="BN84" s="243">
        <f t="shared" si="1506"/>
        <v>0</v>
      </c>
      <c r="BO84" s="244">
        <f t="shared" si="1507"/>
        <v>0</v>
      </c>
      <c r="BP84" s="236"/>
      <c r="BQ84" s="238">
        <v>9.0</v>
      </c>
      <c r="BR84" s="239" t="s">
        <v>187</v>
      </c>
      <c r="BS84" s="240" t="s">
        <v>132</v>
      </c>
      <c r="BT84" s="240" t="s">
        <v>132</v>
      </c>
      <c r="BU84" s="241">
        <f t="shared" si="1508"/>
        <v>0</v>
      </c>
      <c r="BV84" s="241" t="str">
        <f t="shared" si="1509"/>
        <v>#DIV/0!</v>
      </c>
      <c r="BW84" s="241">
        <f t="shared" si="1510"/>
        <v>0</v>
      </c>
      <c r="BX84" s="242"/>
      <c r="BY84" s="241">
        <f t="shared" si="1511"/>
        <v>0</v>
      </c>
      <c r="BZ84" s="242"/>
      <c r="CA84" s="241">
        <f t="shared" ref="CA84:CB84" si="1732">CA185+CA286+CA387+CA488</f>
        <v>0</v>
      </c>
      <c r="CB84" s="241">
        <f t="shared" si="1732"/>
        <v>0</v>
      </c>
      <c r="CC84" s="241">
        <f t="shared" si="1513"/>
        <v>0</v>
      </c>
      <c r="CD84" s="242">
        <v>0.36319999999999997</v>
      </c>
      <c r="CE84" s="243">
        <f t="shared" si="1514"/>
        <v>0</v>
      </c>
      <c r="CF84" s="244">
        <f t="shared" si="1515"/>
        <v>0</v>
      </c>
      <c r="CG84" s="236"/>
      <c r="CH84" s="238">
        <v>9.0</v>
      </c>
      <c r="CI84" s="239" t="s">
        <v>187</v>
      </c>
      <c r="CJ84" s="240" t="s">
        <v>132</v>
      </c>
      <c r="CK84" s="240" t="s">
        <v>132</v>
      </c>
      <c r="CL84" s="241">
        <f t="shared" si="1516"/>
        <v>0</v>
      </c>
      <c r="CM84" s="241" t="str">
        <f t="shared" si="1517"/>
        <v>#DIV/0!</v>
      </c>
      <c r="CN84" s="241">
        <f t="shared" si="1518"/>
        <v>0</v>
      </c>
      <c r="CO84" s="242"/>
      <c r="CP84" s="241">
        <f t="shared" si="1519"/>
        <v>0</v>
      </c>
      <c r="CQ84" s="242"/>
      <c r="CR84" s="241">
        <f t="shared" ref="CR84:CS84" si="1733">CR185+CR286+CR387+CR488</f>
        <v>0</v>
      </c>
      <c r="CS84" s="241">
        <f t="shared" si="1733"/>
        <v>0</v>
      </c>
      <c r="CT84" s="241">
        <f t="shared" si="1521"/>
        <v>0</v>
      </c>
      <c r="CU84" s="242">
        <v>0.36319999999999997</v>
      </c>
      <c r="CV84" s="243">
        <f t="shared" si="1522"/>
        <v>0</v>
      </c>
      <c r="CW84" s="244">
        <f t="shared" si="1523"/>
        <v>0</v>
      </c>
      <c r="CX84" s="236"/>
      <c r="CY84" s="238">
        <v>9.0</v>
      </c>
      <c r="CZ84" s="239" t="s">
        <v>187</v>
      </c>
      <c r="DA84" s="240" t="s">
        <v>132</v>
      </c>
      <c r="DB84" s="240" t="s">
        <v>132</v>
      </c>
      <c r="DC84" s="241">
        <f t="shared" si="1524"/>
        <v>0</v>
      </c>
      <c r="DD84" s="241" t="str">
        <f t="shared" si="1525"/>
        <v>#DIV/0!</v>
      </c>
      <c r="DE84" s="241">
        <f t="shared" si="1526"/>
        <v>0</v>
      </c>
      <c r="DF84" s="242"/>
      <c r="DG84" s="241">
        <f t="shared" si="1527"/>
        <v>0</v>
      </c>
      <c r="DH84" s="242"/>
      <c r="DI84" s="241">
        <f t="shared" ref="DI84:DJ84" si="1734">DI185+DI286+DI387+DI488</f>
        <v>0</v>
      </c>
      <c r="DJ84" s="241">
        <f t="shared" si="1734"/>
        <v>0</v>
      </c>
      <c r="DK84" s="241">
        <f t="shared" si="1529"/>
        <v>0</v>
      </c>
      <c r="DL84" s="242">
        <v>0.36319999999999997</v>
      </c>
      <c r="DM84" s="243">
        <f t="shared" si="1530"/>
        <v>0</v>
      </c>
      <c r="DN84" s="244">
        <f t="shared" si="1531"/>
        <v>0</v>
      </c>
      <c r="DO84" s="236"/>
      <c r="DP84" s="238">
        <v>9.0</v>
      </c>
      <c r="DQ84" s="239" t="s">
        <v>187</v>
      </c>
      <c r="DR84" s="240" t="s">
        <v>132</v>
      </c>
      <c r="DS84" s="240" t="s">
        <v>132</v>
      </c>
      <c r="DT84" s="241">
        <f t="shared" si="1532"/>
        <v>0</v>
      </c>
      <c r="DU84" s="241" t="str">
        <f t="shared" si="1533"/>
        <v>#DIV/0!</v>
      </c>
      <c r="DV84" s="241">
        <f t="shared" si="1534"/>
        <v>0</v>
      </c>
      <c r="DW84" s="242"/>
      <c r="DX84" s="241">
        <f t="shared" si="1535"/>
        <v>0</v>
      </c>
      <c r="DY84" s="242"/>
      <c r="DZ84" s="241">
        <f t="shared" ref="DZ84:EA84" si="1735">DZ185+DZ286+DZ387+DZ488</f>
        <v>0</v>
      </c>
      <c r="EA84" s="241">
        <f t="shared" si="1735"/>
        <v>0</v>
      </c>
      <c r="EB84" s="241">
        <f t="shared" si="1537"/>
        <v>0</v>
      </c>
      <c r="EC84" s="242">
        <v>0.36319999999999997</v>
      </c>
      <c r="ED84" s="243">
        <f t="shared" si="1538"/>
        <v>0</v>
      </c>
      <c r="EE84" s="244">
        <f t="shared" si="1539"/>
        <v>0</v>
      </c>
      <c r="EF84" s="236"/>
      <c r="EG84" s="238">
        <v>9.0</v>
      </c>
      <c r="EH84" s="239" t="s">
        <v>187</v>
      </c>
      <c r="EI84" s="240" t="s">
        <v>132</v>
      </c>
      <c r="EJ84" s="240" t="s">
        <v>132</v>
      </c>
      <c r="EK84" s="241">
        <f t="shared" si="1540"/>
        <v>0</v>
      </c>
      <c r="EL84" s="241" t="str">
        <f t="shared" si="1541"/>
        <v>#DIV/0!</v>
      </c>
      <c r="EM84" s="241">
        <f t="shared" si="1542"/>
        <v>0</v>
      </c>
      <c r="EN84" s="242"/>
      <c r="EO84" s="241">
        <f t="shared" si="1543"/>
        <v>0</v>
      </c>
      <c r="EP84" s="242"/>
      <c r="EQ84" s="241">
        <f t="shared" ref="EQ84:ER84" si="1736">EQ185+EQ286+EQ387+EQ488</f>
        <v>0</v>
      </c>
      <c r="ER84" s="241">
        <f t="shared" si="1736"/>
        <v>0</v>
      </c>
      <c r="ES84" s="241">
        <f t="shared" si="1545"/>
        <v>0</v>
      </c>
      <c r="ET84" s="242">
        <v>0.36319999999999997</v>
      </c>
      <c r="EU84" s="243">
        <f t="shared" si="1546"/>
        <v>0</v>
      </c>
      <c r="EV84" s="244">
        <f t="shared" si="1547"/>
        <v>0</v>
      </c>
      <c r="EW84" s="236"/>
      <c r="EX84" s="238">
        <v>9.0</v>
      </c>
      <c r="EY84" s="239" t="s">
        <v>187</v>
      </c>
      <c r="EZ84" s="240" t="s">
        <v>132</v>
      </c>
      <c r="FA84" s="240" t="s">
        <v>132</v>
      </c>
      <c r="FB84" s="241">
        <f t="shared" si="1548"/>
        <v>0</v>
      </c>
      <c r="FC84" s="241" t="str">
        <f t="shared" si="1549"/>
        <v>#DIV/0!</v>
      </c>
      <c r="FD84" s="241">
        <f t="shared" si="1550"/>
        <v>0</v>
      </c>
      <c r="FE84" s="242"/>
      <c r="FF84" s="241">
        <f t="shared" si="1551"/>
        <v>0</v>
      </c>
      <c r="FG84" s="242"/>
      <c r="FH84" s="241">
        <f t="shared" ref="FH84:FI84" si="1737">FH185+FH286+FH387+FH488</f>
        <v>0</v>
      </c>
      <c r="FI84" s="241">
        <f t="shared" si="1737"/>
        <v>0</v>
      </c>
      <c r="FJ84" s="241">
        <f t="shared" si="1553"/>
        <v>0</v>
      </c>
      <c r="FK84" s="242">
        <v>0.36319999999999997</v>
      </c>
      <c r="FL84" s="243">
        <f t="shared" si="1554"/>
        <v>0</v>
      </c>
      <c r="FM84" s="244">
        <f t="shared" si="1555"/>
        <v>0</v>
      </c>
      <c r="FN84" s="236"/>
      <c r="FO84" s="238">
        <v>9.0</v>
      </c>
      <c r="FP84" s="239" t="s">
        <v>187</v>
      </c>
      <c r="FQ84" s="240" t="s">
        <v>132</v>
      </c>
      <c r="FR84" s="240" t="s">
        <v>132</v>
      </c>
      <c r="FS84" s="241">
        <f t="shared" si="1556"/>
        <v>0</v>
      </c>
      <c r="FT84" s="241" t="str">
        <f t="shared" si="1557"/>
        <v>#DIV/0!</v>
      </c>
      <c r="FU84" s="241">
        <f t="shared" si="1558"/>
        <v>0</v>
      </c>
      <c r="FV84" s="242"/>
      <c r="FW84" s="241">
        <f t="shared" si="1559"/>
        <v>0</v>
      </c>
      <c r="FX84" s="242"/>
      <c r="FY84" s="241">
        <f t="shared" ref="FY84:FZ84" si="1738">FY185+FY286+FY387+FY488</f>
        <v>0</v>
      </c>
      <c r="FZ84" s="241">
        <f t="shared" si="1738"/>
        <v>0</v>
      </c>
      <c r="GA84" s="241">
        <f t="shared" si="1561"/>
        <v>0</v>
      </c>
      <c r="GB84" s="242">
        <v>0.36319999999999997</v>
      </c>
      <c r="GC84" s="243">
        <f t="shared" si="1562"/>
        <v>0</v>
      </c>
      <c r="GD84" s="244">
        <f t="shared" si="1563"/>
        <v>0</v>
      </c>
      <c r="GE84" s="236"/>
      <c r="GF84" s="238">
        <v>9.0</v>
      </c>
      <c r="GG84" s="239" t="s">
        <v>187</v>
      </c>
      <c r="GH84" s="240" t="s">
        <v>132</v>
      </c>
      <c r="GI84" s="240" t="s">
        <v>132</v>
      </c>
      <c r="GJ84" s="241">
        <f t="shared" si="1564"/>
        <v>0</v>
      </c>
      <c r="GK84" s="241" t="str">
        <f t="shared" si="1565"/>
        <v>#DIV/0!</v>
      </c>
      <c r="GL84" s="241">
        <f t="shared" si="1566"/>
        <v>0</v>
      </c>
      <c r="GM84" s="242"/>
      <c r="GN84" s="241">
        <f t="shared" si="1567"/>
        <v>0</v>
      </c>
      <c r="GO84" s="242"/>
      <c r="GP84" s="241">
        <f t="shared" ref="GP84:GQ84" si="1739">GP185+GP286+GP387+GP488</f>
        <v>0</v>
      </c>
      <c r="GQ84" s="241">
        <f t="shared" si="1739"/>
        <v>0</v>
      </c>
      <c r="GR84" s="241">
        <f t="shared" si="1569"/>
        <v>0</v>
      </c>
      <c r="GS84" s="242">
        <v>0.36319999999999997</v>
      </c>
      <c r="GT84" s="243">
        <f t="shared" si="1570"/>
        <v>0</v>
      </c>
      <c r="GU84" s="244">
        <f t="shared" si="1571"/>
        <v>0</v>
      </c>
      <c r="GV84" s="236"/>
      <c r="GW84" s="238">
        <v>9.0</v>
      </c>
      <c r="GX84" s="239" t="s">
        <v>187</v>
      </c>
      <c r="GY84" s="240" t="s">
        <v>132</v>
      </c>
      <c r="GZ84" s="240" t="s">
        <v>132</v>
      </c>
      <c r="HA84" s="241">
        <f t="shared" si="1572"/>
        <v>0</v>
      </c>
      <c r="HB84" s="241" t="str">
        <f t="shared" si="1573"/>
        <v>#DIV/0!</v>
      </c>
      <c r="HC84" s="241">
        <f t="shared" si="1574"/>
        <v>0</v>
      </c>
      <c r="HD84" s="242"/>
      <c r="HE84" s="241">
        <f t="shared" si="1575"/>
        <v>0</v>
      </c>
      <c r="HF84" s="242"/>
      <c r="HG84" s="241">
        <f t="shared" ref="HG84:HH84" si="1740">HG185+HG286+HG387+HG488</f>
        <v>0</v>
      </c>
      <c r="HH84" s="241">
        <f t="shared" si="1740"/>
        <v>0</v>
      </c>
      <c r="HI84" s="241">
        <f t="shared" si="1577"/>
        <v>0</v>
      </c>
      <c r="HJ84" s="242">
        <v>0.36319999999999997</v>
      </c>
      <c r="HK84" s="243">
        <f t="shared" si="1578"/>
        <v>0</v>
      </c>
      <c r="HL84" s="244">
        <f t="shared" si="1579"/>
        <v>0</v>
      </c>
      <c r="HM84" s="236"/>
      <c r="HN84" s="238">
        <v>9.0</v>
      </c>
      <c r="HO84" s="239" t="s">
        <v>187</v>
      </c>
      <c r="HP84" s="240" t="s">
        <v>132</v>
      </c>
      <c r="HQ84" s="240" t="s">
        <v>132</v>
      </c>
      <c r="HR84" s="241">
        <f t="shared" si="1580"/>
        <v>0</v>
      </c>
      <c r="HS84" s="241" t="str">
        <f t="shared" si="1581"/>
        <v>#DIV/0!</v>
      </c>
      <c r="HT84" s="241">
        <f t="shared" si="1582"/>
        <v>0</v>
      </c>
      <c r="HU84" s="242"/>
      <c r="HV84" s="241">
        <f t="shared" si="1583"/>
        <v>0</v>
      </c>
      <c r="HW84" s="242"/>
      <c r="HX84" s="241">
        <f t="shared" ref="HX84:HY84" si="1741">HX185+HX286+HX387+HX488</f>
        <v>0</v>
      </c>
      <c r="HY84" s="241">
        <f t="shared" si="1741"/>
        <v>0</v>
      </c>
      <c r="HZ84" s="241">
        <f t="shared" si="1585"/>
        <v>0</v>
      </c>
      <c r="IA84" s="242">
        <v>0.36319999999999997</v>
      </c>
      <c r="IB84" s="243">
        <f t="shared" si="1586"/>
        <v>0</v>
      </c>
      <c r="IC84" s="244">
        <f t="shared" si="1587"/>
        <v>0</v>
      </c>
      <c r="ID84" s="236"/>
      <c r="IE84" s="238">
        <v>9.0</v>
      </c>
      <c r="IF84" s="239" t="s">
        <v>187</v>
      </c>
      <c r="IG84" s="240" t="s">
        <v>132</v>
      </c>
      <c r="IH84" s="240" t="s">
        <v>132</v>
      </c>
      <c r="II84" s="241">
        <f t="shared" si="1588"/>
        <v>0</v>
      </c>
      <c r="IJ84" s="241" t="str">
        <f t="shared" si="1589"/>
        <v>#DIV/0!</v>
      </c>
      <c r="IK84" s="241">
        <f t="shared" si="1590"/>
        <v>0</v>
      </c>
      <c r="IL84" s="242"/>
      <c r="IM84" s="241">
        <f t="shared" si="1591"/>
        <v>0</v>
      </c>
      <c r="IN84" s="242"/>
      <c r="IO84" s="241">
        <f t="shared" ref="IO84:IP84" si="1742">IO185+IO286+IO387+IO488</f>
        <v>0</v>
      </c>
      <c r="IP84" s="241">
        <f t="shared" si="1742"/>
        <v>0</v>
      </c>
      <c r="IQ84" s="241">
        <f t="shared" si="1593"/>
        <v>0</v>
      </c>
      <c r="IR84" s="242">
        <v>0.36319999999999997</v>
      </c>
      <c r="IS84" s="243">
        <f t="shared" si="1594"/>
        <v>0</v>
      </c>
      <c r="IT84" s="244">
        <f t="shared" si="1595"/>
        <v>0</v>
      </c>
      <c r="IU84" s="236"/>
      <c r="IV84" s="238">
        <v>9.0</v>
      </c>
      <c r="IW84" s="239" t="s">
        <v>187</v>
      </c>
      <c r="IX84" s="240" t="s">
        <v>132</v>
      </c>
      <c r="IY84" s="240" t="s">
        <v>132</v>
      </c>
      <c r="IZ84" s="241">
        <f t="shared" si="1596"/>
        <v>0</v>
      </c>
      <c r="JA84" s="241" t="str">
        <f t="shared" si="1597"/>
        <v>#DIV/0!</v>
      </c>
      <c r="JB84" s="241">
        <f t="shared" si="1598"/>
        <v>0</v>
      </c>
      <c r="JC84" s="242"/>
      <c r="JD84" s="241">
        <f t="shared" si="1599"/>
        <v>0</v>
      </c>
      <c r="JE84" s="242"/>
      <c r="JF84" s="241">
        <f t="shared" ref="JF84:JG84" si="1743">JF185+JF286+JF387+JF488</f>
        <v>0</v>
      </c>
      <c r="JG84" s="241">
        <f t="shared" si="1743"/>
        <v>0</v>
      </c>
      <c r="JH84" s="241">
        <f t="shared" si="1601"/>
        <v>0</v>
      </c>
      <c r="JI84" s="242">
        <v>0.36319999999999997</v>
      </c>
      <c r="JJ84" s="243">
        <f t="shared" si="1602"/>
        <v>0</v>
      </c>
      <c r="JK84" s="244">
        <f t="shared" si="1603"/>
        <v>0</v>
      </c>
      <c r="JL84" s="236"/>
      <c r="JM84" s="238">
        <v>9.0</v>
      </c>
      <c r="JN84" s="239" t="s">
        <v>187</v>
      </c>
      <c r="JO84" s="240" t="s">
        <v>132</v>
      </c>
      <c r="JP84" s="240" t="s">
        <v>132</v>
      </c>
      <c r="JQ84" s="241">
        <f t="shared" si="1604"/>
        <v>0</v>
      </c>
      <c r="JR84" s="241" t="str">
        <f t="shared" si="1605"/>
        <v>#DIV/0!</v>
      </c>
      <c r="JS84" s="241">
        <f t="shared" si="1606"/>
        <v>0</v>
      </c>
      <c r="JT84" s="242"/>
      <c r="JU84" s="241">
        <f t="shared" si="1607"/>
        <v>0</v>
      </c>
      <c r="JV84" s="242"/>
      <c r="JW84" s="241">
        <f t="shared" ref="JW84:JX84" si="1744">JW185+JW286+JW387+JW488</f>
        <v>0</v>
      </c>
      <c r="JX84" s="241">
        <f t="shared" si="1744"/>
        <v>0</v>
      </c>
      <c r="JY84" s="241">
        <f t="shared" si="1609"/>
        <v>0</v>
      </c>
      <c r="JZ84" s="242">
        <v>0.36319999999999997</v>
      </c>
      <c r="KA84" s="243">
        <f t="shared" si="1610"/>
        <v>0</v>
      </c>
      <c r="KB84" s="244">
        <f t="shared" si="1611"/>
        <v>0</v>
      </c>
      <c r="KC84" s="236"/>
      <c r="KD84" s="238">
        <v>9.0</v>
      </c>
      <c r="KE84" s="239" t="s">
        <v>187</v>
      </c>
      <c r="KF84" s="240" t="s">
        <v>132</v>
      </c>
      <c r="KG84" s="240" t="s">
        <v>132</v>
      </c>
      <c r="KH84" s="241">
        <f t="shared" si="1612"/>
        <v>0</v>
      </c>
      <c r="KI84" s="241" t="str">
        <f t="shared" si="1613"/>
        <v>#DIV/0!</v>
      </c>
      <c r="KJ84" s="241">
        <f t="shared" si="1614"/>
        <v>0</v>
      </c>
      <c r="KK84" s="242"/>
      <c r="KL84" s="241">
        <f t="shared" si="1615"/>
        <v>0</v>
      </c>
      <c r="KM84" s="242"/>
      <c r="KN84" s="241">
        <f t="shared" ref="KN84:KO84" si="1745">KN185+KN286+KN387+KN488</f>
        <v>0</v>
      </c>
      <c r="KO84" s="241">
        <f t="shared" si="1745"/>
        <v>0</v>
      </c>
      <c r="KP84" s="241">
        <f t="shared" si="1617"/>
        <v>0</v>
      </c>
      <c r="KQ84" s="242">
        <v>0.36319999999999997</v>
      </c>
      <c r="KR84" s="243">
        <f t="shared" si="1618"/>
        <v>0</v>
      </c>
      <c r="KS84" s="244">
        <f t="shared" si="1619"/>
        <v>0</v>
      </c>
      <c r="KT84" s="236"/>
      <c r="KU84" s="237"/>
    </row>
    <row r="85" ht="15.75" customHeight="1">
      <c r="A85" s="238">
        <v>10.0</v>
      </c>
      <c r="B85" s="239" t="s">
        <v>188</v>
      </c>
      <c r="C85" s="240" t="s">
        <v>132</v>
      </c>
      <c r="D85" s="240" t="s">
        <v>132</v>
      </c>
      <c r="E85" s="241">
        <f t="shared" si="1476"/>
        <v>0</v>
      </c>
      <c r="F85" s="241" t="str">
        <f t="shared" si="1477"/>
        <v>#DIV/0!</v>
      </c>
      <c r="G85" s="241">
        <f t="shared" si="1478"/>
        <v>0</v>
      </c>
      <c r="H85" s="242"/>
      <c r="I85" s="241">
        <f t="shared" si="1479"/>
        <v>0</v>
      </c>
      <c r="J85" s="242"/>
      <c r="K85" s="241">
        <f t="shared" ref="K85:L85" si="1746">K186+K287+K388+K489</f>
        <v>0</v>
      </c>
      <c r="L85" s="241">
        <f t="shared" si="1746"/>
        <v>0</v>
      </c>
      <c r="M85" s="241">
        <f t="shared" si="1481"/>
        <v>0</v>
      </c>
      <c r="N85" s="242">
        <v>0.36319999999999997</v>
      </c>
      <c r="O85" s="243">
        <f t="shared" si="1482"/>
        <v>0</v>
      </c>
      <c r="P85" s="244">
        <f t="shared" si="1483"/>
        <v>0</v>
      </c>
      <c r="Q85" s="236"/>
      <c r="R85" s="238">
        <v>10.0</v>
      </c>
      <c r="S85" s="239" t="s">
        <v>188</v>
      </c>
      <c r="T85" s="240" t="s">
        <v>132</v>
      </c>
      <c r="U85" s="240" t="s">
        <v>132</v>
      </c>
      <c r="V85" s="241">
        <f t="shared" si="1484"/>
        <v>0</v>
      </c>
      <c r="W85" s="241" t="str">
        <f t="shared" si="1485"/>
        <v>#DIV/0!</v>
      </c>
      <c r="X85" s="241">
        <f t="shared" si="1486"/>
        <v>0</v>
      </c>
      <c r="Y85" s="242"/>
      <c r="Z85" s="241">
        <f t="shared" si="1487"/>
        <v>0</v>
      </c>
      <c r="AA85" s="242"/>
      <c r="AB85" s="241">
        <f t="shared" ref="AB85:AC85" si="1747">AB186+AB287+AB388+AB489</f>
        <v>0</v>
      </c>
      <c r="AC85" s="241">
        <f t="shared" si="1747"/>
        <v>0</v>
      </c>
      <c r="AD85" s="241">
        <f t="shared" si="1489"/>
        <v>0</v>
      </c>
      <c r="AE85" s="242">
        <v>0.36319999999999997</v>
      </c>
      <c r="AF85" s="243">
        <f t="shared" si="1490"/>
        <v>0</v>
      </c>
      <c r="AG85" s="244">
        <f t="shared" si="1491"/>
        <v>0</v>
      </c>
      <c r="AH85" s="236"/>
      <c r="AI85" s="238">
        <v>10.0</v>
      </c>
      <c r="AJ85" s="239" t="s">
        <v>188</v>
      </c>
      <c r="AK85" s="240" t="s">
        <v>132</v>
      </c>
      <c r="AL85" s="240" t="s">
        <v>132</v>
      </c>
      <c r="AM85" s="241">
        <f t="shared" si="1492"/>
        <v>0</v>
      </c>
      <c r="AN85" s="241" t="str">
        <f t="shared" si="1493"/>
        <v>#DIV/0!</v>
      </c>
      <c r="AO85" s="241">
        <f t="shared" si="1494"/>
        <v>0</v>
      </c>
      <c r="AP85" s="242"/>
      <c r="AQ85" s="241">
        <f t="shared" si="1495"/>
        <v>0</v>
      </c>
      <c r="AR85" s="242"/>
      <c r="AS85" s="241">
        <f t="shared" ref="AS85:AT85" si="1748">AS186+AS287+AS388+AS489</f>
        <v>0</v>
      </c>
      <c r="AT85" s="241">
        <f t="shared" si="1748"/>
        <v>0</v>
      </c>
      <c r="AU85" s="241">
        <f t="shared" si="1497"/>
        <v>0</v>
      </c>
      <c r="AV85" s="242">
        <v>0.36319999999999997</v>
      </c>
      <c r="AW85" s="243">
        <f t="shared" si="1498"/>
        <v>0</v>
      </c>
      <c r="AX85" s="244">
        <f t="shared" si="1499"/>
        <v>0</v>
      </c>
      <c r="AY85" s="236"/>
      <c r="AZ85" s="238">
        <v>10.0</v>
      </c>
      <c r="BA85" s="239" t="s">
        <v>188</v>
      </c>
      <c r="BB85" s="240" t="s">
        <v>132</v>
      </c>
      <c r="BC85" s="240" t="s">
        <v>132</v>
      </c>
      <c r="BD85" s="241">
        <f t="shared" si="1500"/>
        <v>0</v>
      </c>
      <c r="BE85" s="241" t="str">
        <f t="shared" si="1501"/>
        <v>#DIV/0!</v>
      </c>
      <c r="BF85" s="241">
        <f t="shared" si="1502"/>
        <v>0</v>
      </c>
      <c r="BG85" s="242"/>
      <c r="BH85" s="241">
        <f t="shared" si="1503"/>
        <v>0</v>
      </c>
      <c r="BI85" s="242"/>
      <c r="BJ85" s="241">
        <f t="shared" ref="BJ85:BK85" si="1749">BJ186+BJ287+BJ388+BJ489</f>
        <v>0</v>
      </c>
      <c r="BK85" s="241">
        <f t="shared" si="1749"/>
        <v>0</v>
      </c>
      <c r="BL85" s="241">
        <f t="shared" si="1505"/>
        <v>0</v>
      </c>
      <c r="BM85" s="242">
        <v>0.36319999999999997</v>
      </c>
      <c r="BN85" s="243">
        <f t="shared" si="1506"/>
        <v>0</v>
      </c>
      <c r="BO85" s="244">
        <f t="shared" si="1507"/>
        <v>0</v>
      </c>
      <c r="BP85" s="236"/>
      <c r="BQ85" s="238">
        <v>10.0</v>
      </c>
      <c r="BR85" s="239" t="s">
        <v>188</v>
      </c>
      <c r="BS85" s="240" t="s">
        <v>132</v>
      </c>
      <c r="BT85" s="240" t="s">
        <v>132</v>
      </c>
      <c r="BU85" s="241">
        <f t="shared" si="1508"/>
        <v>0</v>
      </c>
      <c r="BV85" s="241" t="str">
        <f t="shared" si="1509"/>
        <v>#DIV/0!</v>
      </c>
      <c r="BW85" s="241">
        <f t="shared" si="1510"/>
        <v>0</v>
      </c>
      <c r="BX85" s="242"/>
      <c r="BY85" s="241">
        <f t="shared" si="1511"/>
        <v>0</v>
      </c>
      <c r="BZ85" s="242"/>
      <c r="CA85" s="241">
        <f t="shared" ref="CA85:CB85" si="1750">CA186+CA287+CA388+CA489</f>
        <v>0</v>
      </c>
      <c r="CB85" s="241">
        <f t="shared" si="1750"/>
        <v>0</v>
      </c>
      <c r="CC85" s="241">
        <f t="shared" si="1513"/>
        <v>0</v>
      </c>
      <c r="CD85" s="242">
        <v>0.36319999999999997</v>
      </c>
      <c r="CE85" s="243">
        <f t="shared" si="1514"/>
        <v>0</v>
      </c>
      <c r="CF85" s="244">
        <f t="shared" si="1515"/>
        <v>0</v>
      </c>
      <c r="CG85" s="236"/>
      <c r="CH85" s="238">
        <v>10.0</v>
      </c>
      <c r="CI85" s="239" t="s">
        <v>188</v>
      </c>
      <c r="CJ85" s="240" t="s">
        <v>132</v>
      </c>
      <c r="CK85" s="240" t="s">
        <v>132</v>
      </c>
      <c r="CL85" s="241">
        <f t="shared" si="1516"/>
        <v>0</v>
      </c>
      <c r="CM85" s="241" t="str">
        <f t="shared" si="1517"/>
        <v>#DIV/0!</v>
      </c>
      <c r="CN85" s="241">
        <f t="shared" si="1518"/>
        <v>0</v>
      </c>
      <c r="CO85" s="242"/>
      <c r="CP85" s="241">
        <f t="shared" si="1519"/>
        <v>0</v>
      </c>
      <c r="CQ85" s="242"/>
      <c r="CR85" s="241">
        <f t="shared" ref="CR85:CS85" si="1751">CR186+CR287+CR388+CR489</f>
        <v>0</v>
      </c>
      <c r="CS85" s="241">
        <f t="shared" si="1751"/>
        <v>0</v>
      </c>
      <c r="CT85" s="241">
        <f t="shared" si="1521"/>
        <v>0</v>
      </c>
      <c r="CU85" s="242">
        <v>0.36319999999999997</v>
      </c>
      <c r="CV85" s="243">
        <f t="shared" si="1522"/>
        <v>0</v>
      </c>
      <c r="CW85" s="244">
        <f t="shared" si="1523"/>
        <v>0</v>
      </c>
      <c r="CX85" s="236"/>
      <c r="CY85" s="238">
        <v>10.0</v>
      </c>
      <c r="CZ85" s="239" t="s">
        <v>188</v>
      </c>
      <c r="DA85" s="240" t="s">
        <v>132</v>
      </c>
      <c r="DB85" s="240" t="s">
        <v>132</v>
      </c>
      <c r="DC85" s="241">
        <f t="shared" si="1524"/>
        <v>0</v>
      </c>
      <c r="DD85" s="241" t="str">
        <f t="shared" si="1525"/>
        <v>#DIV/0!</v>
      </c>
      <c r="DE85" s="241">
        <f t="shared" si="1526"/>
        <v>0</v>
      </c>
      <c r="DF85" s="242"/>
      <c r="DG85" s="241">
        <f t="shared" si="1527"/>
        <v>0</v>
      </c>
      <c r="DH85" s="242"/>
      <c r="DI85" s="241">
        <f t="shared" ref="DI85:DJ85" si="1752">DI186+DI287+DI388+DI489</f>
        <v>0</v>
      </c>
      <c r="DJ85" s="241">
        <f t="shared" si="1752"/>
        <v>0</v>
      </c>
      <c r="DK85" s="241">
        <f t="shared" si="1529"/>
        <v>0</v>
      </c>
      <c r="DL85" s="242">
        <v>0.36319999999999997</v>
      </c>
      <c r="DM85" s="243">
        <f t="shared" si="1530"/>
        <v>0</v>
      </c>
      <c r="DN85" s="244">
        <f t="shared" si="1531"/>
        <v>0</v>
      </c>
      <c r="DO85" s="236"/>
      <c r="DP85" s="238">
        <v>10.0</v>
      </c>
      <c r="DQ85" s="239" t="s">
        <v>188</v>
      </c>
      <c r="DR85" s="240" t="s">
        <v>132</v>
      </c>
      <c r="DS85" s="240" t="s">
        <v>132</v>
      </c>
      <c r="DT85" s="241">
        <f t="shared" si="1532"/>
        <v>0</v>
      </c>
      <c r="DU85" s="241" t="str">
        <f t="shared" si="1533"/>
        <v>#DIV/0!</v>
      </c>
      <c r="DV85" s="241">
        <f t="shared" si="1534"/>
        <v>0</v>
      </c>
      <c r="DW85" s="242"/>
      <c r="DX85" s="241">
        <f t="shared" si="1535"/>
        <v>0</v>
      </c>
      <c r="DY85" s="242"/>
      <c r="DZ85" s="241">
        <f t="shared" ref="DZ85:EA85" si="1753">DZ186+DZ287+DZ388+DZ489</f>
        <v>0</v>
      </c>
      <c r="EA85" s="241">
        <f t="shared" si="1753"/>
        <v>0</v>
      </c>
      <c r="EB85" s="241">
        <f t="shared" si="1537"/>
        <v>0</v>
      </c>
      <c r="EC85" s="242">
        <v>0.36319999999999997</v>
      </c>
      <c r="ED85" s="243">
        <f t="shared" si="1538"/>
        <v>0</v>
      </c>
      <c r="EE85" s="244">
        <f t="shared" si="1539"/>
        <v>0</v>
      </c>
      <c r="EF85" s="236"/>
      <c r="EG85" s="238">
        <v>10.0</v>
      </c>
      <c r="EH85" s="239" t="s">
        <v>188</v>
      </c>
      <c r="EI85" s="240" t="s">
        <v>132</v>
      </c>
      <c r="EJ85" s="240" t="s">
        <v>132</v>
      </c>
      <c r="EK85" s="241">
        <f t="shared" si="1540"/>
        <v>0</v>
      </c>
      <c r="EL85" s="241" t="str">
        <f t="shared" si="1541"/>
        <v>#DIV/0!</v>
      </c>
      <c r="EM85" s="241">
        <f t="shared" si="1542"/>
        <v>0</v>
      </c>
      <c r="EN85" s="242"/>
      <c r="EO85" s="241">
        <f t="shared" si="1543"/>
        <v>0</v>
      </c>
      <c r="EP85" s="242"/>
      <c r="EQ85" s="241">
        <f t="shared" ref="EQ85:ER85" si="1754">EQ186+EQ287+EQ388+EQ489</f>
        <v>0</v>
      </c>
      <c r="ER85" s="241">
        <f t="shared" si="1754"/>
        <v>0</v>
      </c>
      <c r="ES85" s="241">
        <f t="shared" si="1545"/>
        <v>0</v>
      </c>
      <c r="ET85" s="242">
        <v>0.36319999999999997</v>
      </c>
      <c r="EU85" s="243">
        <f t="shared" si="1546"/>
        <v>0</v>
      </c>
      <c r="EV85" s="244">
        <f t="shared" si="1547"/>
        <v>0</v>
      </c>
      <c r="EW85" s="236"/>
      <c r="EX85" s="238">
        <v>10.0</v>
      </c>
      <c r="EY85" s="239" t="s">
        <v>188</v>
      </c>
      <c r="EZ85" s="240" t="s">
        <v>132</v>
      </c>
      <c r="FA85" s="240" t="s">
        <v>132</v>
      </c>
      <c r="FB85" s="241">
        <f t="shared" si="1548"/>
        <v>0</v>
      </c>
      <c r="FC85" s="241" t="str">
        <f t="shared" si="1549"/>
        <v>#DIV/0!</v>
      </c>
      <c r="FD85" s="241">
        <f t="shared" si="1550"/>
        <v>0</v>
      </c>
      <c r="FE85" s="242"/>
      <c r="FF85" s="241">
        <f t="shared" si="1551"/>
        <v>0</v>
      </c>
      <c r="FG85" s="242"/>
      <c r="FH85" s="241">
        <f t="shared" ref="FH85:FI85" si="1755">FH186+FH287+FH388+FH489</f>
        <v>0</v>
      </c>
      <c r="FI85" s="241">
        <f t="shared" si="1755"/>
        <v>0</v>
      </c>
      <c r="FJ85" s="241">
        <f t="shared" si="1553"/>
        <v>0</v>
      </c>
      <c r="FK85" s="242">
        <v>0.36319999999999997</v>
      </c>
      <c r="FL85" s="243">
        <f t="shared" si="1554"/>
        <v>0</v>
      </c>
      <c r="FM85" s="244">
        <f t="shared" si="1555"/>
        <v>0</v>
      </c>
      <c r="FN85" s="236"/>
      <c r="FO85" s="238">
        <v>10.0</v>
      </c>
      <c r="FP85" s="239" t="s">
        <v>188</v>
      </c>
      <c r="FQ85" s="240" t="s">
        <v>132</v>
      </c>
      <c r="FR85" s="240" t="s">
        <v>132</v>
      </c>
      <c r="FS85" s="241">
        <f t="shared" si="1556"/>
        <v>0</v>
      </c>
      <c r="FT85" s="241" t="str">
        <f t="shared" si="1557"/>
        <v>#DIV/0!</v>
      </c>
      <c r="FU85" s="241">
        <f t="shared" si="1558"/>
        <v>0</v>
      </c>
      <c r="FV85" s="242"/>
      <c r="FW85" s="241">
        <f t="shared" si="1559"/>
        <v>0</v>
      </c>
      <c r="FX85" s="242"/>
      <c r="FY85" s="241">
        <f t="shared" ref="FY85:FZ85" si="1756">FY186+FY287+FY388+FY489</f>
        <v>0</v>
      </c>
      <c r="FZ85" s="241">
        <f t="shared" si="1756"/>
        <v>0</v>
      </c>
      <c r="GA85" s="241">
        <f t="shared" si="1561"/>
        <v>0</v>
      </c>
      <c r="GB85" s="242">
        <v>0.36319999999999997</v>
      </c>
      <c r="GC85" s="243">
        <f t="shared" si="1562"/>
        <v>0</v>
      </c>
      <c r="GD85" s="244">
        <f t="shared" si="1563"/>
        <v>0</v>
      </c>
      <c r="GE85" s="236"/>
      <c r="GF85" s="238">
        <v>10.0</v>
      </c>
      <c r="GG85" s="239" t="s">
        <v>188</v>
      </c>
      <c r="GH85" s="240" t="s">
        <v>132</v>
      </c>
      <c r="GI85" s="240" t="s">
        <v>132</v>
      </c>
      <c r="GJ85" s="241">
        <f t="shared" si="1564"/>
        <v>0</v>
      </c>
      <c r="GK85" s="241" t="str">
        <f t="shared" si="1565"/>
        <v>#DIV/0!</v>
      </c>
      <c r="GL85" s="241">
        <f t="shared" si="1566"/>
        <v>0</v>
      </c>
      <c r="GM85" s="242"/>
      <c r="GN85" s="241">
        <f t="shared" si="1567"/>
        <v>0</v>
      </c>
      <c r="GO85" s="242"/>
      <c r="GP85" s="241">
        <f t="shared" ref="GP85:GQ85" si="1757">GP186+GP287+GP388+GP489</f>
        <v>0</v>
      </c>
      <c r="GQ85" s="241">
        <f t="shared" si="1757"/>
        <v>0</v>
      </c>
      <c r="GR85" s="241">
        <f t="shared" si="1569"/>
        <v>0</v>
      </c>
      <c r="GS85" s="242">
        <v>0.36319999999999997</v>
      </c>
      <c r="GT85" s="243">
        <f t="shared" si="1570"/>
        <v>0</v>
      </c>
      <c r="GU85" s="244">
        <f t="shared" si="1571"/>
        <v>0</v>
      </c>
      <c r="GV85" s="236"/>
      <c r="GW85" s="238">
        <v>10.0</v>
      </c>
      <c r="GX85" s="239" t="s">
        <v>188</v>
      </c>
      <c r="GY85" s="240" t="s">
        <v>132</v>
      </c>
      <c r="GZ85" s="240" t="s">
        <v>132</v>
      </c>
      <c r="HA85" s="241">
        <f t="shared" si="1572"/>
        <v>0</v>
      </c>
      <c r="HB85" s="241" t="str">
        <f t="shared" si="1573"/>
        <v>#DIV/0!</v>
      </c>
      <c r="HC85" s="241">
        <f t="shared" si="1574"/>
        <v>0</v>
      </c>
      <c r="HD85" s="242"/>
      <c r="HE85" s="241">
        <f t="shared" si="1575"/>
        <v>0</v>
      </c>
      <c r="HF85" s="242"/>
      <c r="HG85" s="241">
        <f t="shared" ref="HG85:HH85" si="1758">HG186+HG287+HG388+HG489</f>
        <v>0</v>
      </c>
      <c r="HH85" s="241">
        <f t="shared" si="1758"/>
        <v>0</v>
      </c>
      <c r="HI85" s="241">
        <f t="shared" si="1577"/>
        <v>0</v>
      </c>
      <c r="HJ85" s="242">
        <v>0.36319999999999997</v>
      </c>
      <c r="HK85" s="243">
        <f t="shared" si="1578"/>
        <v>0</v>
      </c>
      <c r="HL85" s="244">
        <f t="shared" si="1579"/>
        <v>0</v>
      </c>
      <c r="HM85" s="236"/>
      <c r="HN85" s="238">
        <v>10.0</v>
      </c>
      <c r="HO85" s="239" t="s">
        <v>188</v>
      </c>
      <c r="HP85" s="240" t="s">
        <v>132</v>
      </c>
      <c r="HQ85" s="240" t="s">
        <v>132</v>
      </c>
      <c r="HR85" s="241">
        <f t="shared" si="1580"/>
        <v>0</v>
      </c>
      <c r="HS85" s="241" t="str">
        <f t="shared" si="1581"/>
        <v>#DIV/0!</v>
      </c>
      <c r="HT85" s="241">
        <f t="shared" si="1582"/>
        <v>0</v>
      </c>
      <c r="HU85" s="242"/>
      <c r="HV85" s="241">
        <f t="shared" si="1583"/>
        <v>0</v>
      </c>
      <c r="HW85" s="242"/>
      <c r="HX85" s="241">
        <f t="shared" ref="HX85:HY85" si="1759">HX186+HX287+HX388+HX489</f>
        <v>0</v>
      </c>
      <c r="HY85" s="241">
        <f t="shared" si="1759"/>
        <v>0</v>
      </c>
      <c r="HZ85" s="241">
        <f t="shared" si="1585"/>
        <v>0</v>
      </c>
      <c r="IA85" s="242">
        <v>0.36319999999999997</v>
      </c>
      <c r="IB85" s="243">
        <f t="shared" si="1586"/>
        <v>0</v>
      </c>
      <c r="IC85" s="244">
        <f t="shared" si="1587"/>
        <v>0</v>
      </c>
      <c r="ID85" s="236"/>
      <c r="IE85" s="238">
        <v>10.0</v>
      </c>
      <c r="IF85" s="239" t="s">
        <v>188</v>
      </c>
      <c r="IG85" s="240" t="s">
        <v>132</v>
      </c>
      <c r="IH85" s="240" t="s">
        <v>132</v>
      </c>
      <c r="II85" s="241">
        <f t="shared" si="1588"/>
        <v>0</v>
      </c>
      <c r="IJ85" s="241" t="str">
        <f t="shared" si="1589"/>
        <v>#DIV/0!</v>
      </c>
      <c r="IK85" s="241">
        <f t="shared" si="1590"/>
        <v>0</v>
      </c>
      <c r="IL85" s="242"/>
      <c r="IM85" s="241">
        <f t="shared" si="1591"/>
        <v>0</v>
      </c>
      <c r="IN85" s="242"/>
      <c r="IO85" s="241">
        <f t="shared" ref="IO85:IP85" si="1760">IO186+IO287+IO388+IO489</f>
        <v>0</v>
      </c>
      <c r="IP85" s="241">
        <f t="shared" si="1760"/>
        <v>0</v>
      </c>
      <c r="IQ85" s="241">
        <f t="shared" si="1593"/>
        <v>0</v>
      </c>
      <c r="IR85" s="242">
        <v>0.36319999999999997</v>
      </c>
      <c r="IS85" s="243">
        <f t="shared" si="1594"/>
        <v>0</v>
      </c>
      <c r="IT85" s="244">
        <f t="shared" si="1595"/>
        <v>0</v>
      </c>
      <c r="IU85" s="236"/>
      <c r="IV85" s="238">
        <v>10.0</v>
      </c>
      <c r="IW85" s="239" t="s">
        <v>188</v>
      </c>
      <c r="IX85" s="240" t="s">
        <v>132</v>
      </c>
      <c r="IY85" s="240" t="s">
        <v>132</v>
      </c>
      <c r="IZ85" s="241">
        <f t="shared" si="1596"/>
        <v>0</v>
      </c>
      <c r="JA85" s="241" t="str">
        <f t="shared" si="1597"/>
        <v>#DIV/0!</v>
      </c>
      <c r="JB85" s="241">
        <f t="shared" si="1598"/>
        <v>0</v>
      </c>
      <c r="JC85" s="242"/>
      <c r="JD85" s="241">
        <f t="shared" si="1599"/>
        <v>0</v>
      </c>
      <c r="JE85" s="242"/>
      <c r="JF85" s="241">
        <f t="shared" ref="JF85:JG85" si="1761">JF186+JF287+JF388+JF489</f>
        <v>0</v>
      </c>
      <c r="JG85" s="241">
        <f t="shared" si="1761"/>
        <v>0</v>
      </c>
      <c r="JH85" s="241">
        <f t="shared" si="1601"/>
        <v>0</v>
      </c>
      <c r="JI85" s="242">
        <v>0.36319999999999997</v>
      </c>
      <c r="JJ85" s="243">
        <f t="shared" si="1602"/>
        <v>0</v>
      </c>
      <c r="JK85" s="244">
        <f t="shared" si="1603"/>
        <v>0</v>
      </c>
      <c r="JL85" s="236"/>
      <c r="JM85" s="238">
        <v>10.0</v>
      </c>
      <c r="JN85" s="239" t="s">
        <v>188</v>
      </c>
      <c r="JO85" s="240" t="s">
        <v>132</v>
      </c>
      <c r="JP85" s="240" t="s">
        <v>132</v>
      </c>
      <c r="JQ85" s="241">
        <f t="shared" si="1604"/>
        <v>0</v>
      </c>
      <c r="JR85" s="241" t="str">
        <f t="shared" si="1605"/>
        <v>#DIV/0!</v>
      </c>
      <c r="JS85" s="241">
        <f t="shared" si="1606"/>
        <v>0</v>
      </c>
      <c r="JT85" s="242"/>
      <c r="JU85" s="241">
        <f t="shared" si="1607"/>
        <v>0</v>
      </c>
      <c r="JV85" s="242"/>
      <c r="JW85" s="241">
        <f t="shared" ref="JW85:JX85" si="1762">JW186+JW287+JW388+JW489</f>
        <v>0</v>
      </c>
      <c r="JX85" s="241">
        <f t="shared" si="1762"/>
        <v>0</v>
      </c>
      <c r="JY85" s="241">
        <f t="shared" si="1609"/>
        <v>0</v>
      </c>
      <c r="JZ85" s="242">
        <v>0.36319999999999997</v>
      </c>
      <c r="KA85" s="243">
        <f t="shared" si="1610"/>
        <v>0</v>
      </c>
      <c r="KB85" s="244">
        <f t="shared" si="1611"/>
        <v>0</v>
      </c>
      <c r="KC85" s="236"/>
      <c r="KD85" s="238">
        <v>10.0</v>
      </c>
      <c r="KE85" s="239" t="s">
        <v>188</v>
      </c>
      <c r="KF85" s="240" t="s">
        <v>132</v>
      </c>
      <c r="KG85" s="240" t="s">
        <v>132</v>
      </c>
      <c r="KH85" s="241">
        <f t="shared" si="1612"/>
        <v>0</v>
      </c>
      <c r="KI85" s="241" t="str">
        <f t="shared" si="1613"/>
        <v>#DIV/0!</v>
      </c>
      <c r="KJ85" s="241">
        <f t="shared" si="1614"/>
        <v>0</v>
      </c>
      <c r="KK85" s="242"/>
      <c r="KL85" s="241">
        <f t="shared" si="1615"/>
        <v>0</v>
      </c>
      <c r="KM85" s="242"/>
      <c r="KN85" s="241">
        <f t="shared" ref="KN85:KO85" si="1763">KN186+KN287+KN388+KN489</f>
        <v>0</v>
      </c>
      <c r="KO85" s="241">
        <f t="shared" si="1763"/>
        <v>0</v>
      </c>
      <c r="KP85" s="241">
        <f t="shared" si="1617"/>
        <v>0</v>
      </c>
      <c r="KQ85" s="242">
        <v>0.36319999999999997</v>
      </c>
      <c r="KR85" s="243">
        <f t="shared" si="1618"/>
        <v>0</v>
      </c>
      <c r="KS85" s="244">
        <f t="shared" si="1619"/>
        <v>0</v>
      </c>
      <c r="KT85" s="236"/>
      <c r="KU85" s="237"/>
    </row>
    <row r="86" ht="15.75" customHeight="1">
      <c r="A86" s="238">
        <v>11.0</v>
      </c>
      <c r="B86" s="239" t="s">
        <v>189</v>
      </c>
      <c r="C86" s="240" t="s">
        <v>132</v>
      </c>
      <c r="D86" s="240" t="s">
        <v>132</v>
      </c>
      <c r="E86" s="241">
        <f t="shared" si="1476"/>
        <v>0</v>
      </c>
      <c r="F86" s="241" t="str">
        <f t="shared" si="1477"/>
        <v>#DIV/0!</v>
      </c>
      <c r="G86" s="241">
        <f t="shared" si="1478"/>
        <v>0</v>
      </c>
      <c r="H86" s="242"/>
      <c r="I86" s="241">
        <f t="shared" si="1479"/>
        <v>0</v>
      </c>
      <c r="J86" s="242"/>
      <c r="K86" s="241">
        <f t="shared" ref="K86:L86" si="1764">K187+K288+K389+K490</f>
        <v>0</v>
      </c>
      <c r="L86" s="241">
        <f t="shared" si="1764"/>
        <v>0</v>
      </c>
      <c r="M86" s="241">
        <f t="shared" si="1481"/>
        <v>0</v>
      </c>
      <c r="N86" s="242">
        <v>0.36319999999999997</v>
      </c>
      <c r="O86" s="243">
        <f t="shared" si="1482"/>
        <v>0</v>
      </c>
      <c r="P86" s="244">
        <f t="shared" si="1483"/>
        <v>0</v>
      </c>
      <c r="Q86" s="236"/>
      <c r="R86" s="238">
        <v>11.0</v>
      </c>
      <c r="S86" s="239" t="s">
        <v>189</v>
      </c>
      <c r="T86" s="240" t="s">
        <v>132</v>
      </c>
      <c r="U86" s="240" t="s">
        <v>132</v>
      </c>
      <c r="V86" s="241">
        <f t="shared" si="1484"/>
        <v>0</v>
      </c>
      <c r="W86" s="241" t="str">
        <f t="shared" si="1485"/>
        <v>#DIV/0!</v>
      </c>
      <c r="X86" s="241">
        <f t="shared" si="1486"/>
        <v>0</v>
      </c>
      <c r="Y86" s="242"/>
      <c r="Z86" s="241">
        <f t="shared" si="1487"/>
        <v>0</v>
      </c>
      <c r="AA86" s="242"/>
      <c r="AB86" s="241">
        <f t="shared" ref="AB86:AC86" si="1765">AB187+AB288+AB389+AB490</f>
        <v>0</v>
      </c>
      <c r="AC86" s="241">
        <f t="shared" si="1765"/>
        <v>0</v>
      </c>
      <c r="AD86" s="241">
        <f t="shared" si="1489"/>
        <v>0</v>
      </c>
      <c r="AE86" s="242">
        <v>0.36319999999999997</v>
      </c>
      <c r="AF86" s="243">
        <f t="shared" si="1490"/>
        <v>0</v>
      </c>
      <c r="AG86" s="244">
        <f t="shared" si="1491"/>
        <v>0</v>
      </c>
      <c r="AH86" s="236"/>
      <c r="AI86" s="238">
        <v>11.0</v>
      </c>
      <c r="AJ86" s="239" t="s">
        <v>189</v>
      </c>
      <c r="AK86" s="240" t="s">
        <v>132</v>
      </c>
      <c r="AL86" s="240" t="s">
        <v>132</v>
      </c>
      <c r="AM86" s="241">
        <f t="shared" si="1492"/>
        <v>0</v>
      </c>
      <c r="AN86" s="241" t="str">
        <f t="shared" si="1493"/>
        <v>#DIV/0!</v>
      </c>
      <c r="AO86" s="241">
        <f t="shared" si="1494"/>
        <v>0</v>
      </c>
      <c r="AP86" s="242"/>
      <c r="AQ86" s="241">
        <f t="shared" si="1495"/>
        <v>0</v>
      </c>
      <c r="AR86" s="242"/>
      <c r="AS86" s="241">
        <f t="shared" ref="AS86:AT86" si="1766">AS187+AS288+AS389+AS490</f>
        <v>0</v>
      </c>
      <c r="AT86" s="241">
        <f t="shared" si="1766"/>
        <v>0</v>
      </c>
      <c r="AU86" s="241">
        <f t="shared" si="1497"/>
        <v>0</v>
      </c>
      <c r="AV86" s="242">
        <v>0.36319999999999997</v>
      </c>
      <c r="AW86" s="243">
        <f t="shared" si="1498"/>
        <v>0</v>
      </c>
      <c r="AX86" s="244">
        <f t="shared" si="1499"/>
        <v>0</v>
      </c>
      <c r="AY86" s="236"/>
      <c r="AZ86" s="238">
        <v>11.0</v>
      </c>
      <c r="BA86" s="239" t="s">
        <v>189</v>
      </c>
      <c r="BB86" s="240" t="s">
        <v>132</v>
      </c>
      <c r="BC86" s="240" t="s">
        <v>132</v>
      </c>
      <c r="BD86" s="241">
        <f t="shared" si="1500"/>
        <v>0</v>
      </c>
      <c r="BE86" s="241" t="str">
        <f t="shared" si="1501"/>
        <v>#DIV/0!</v>
      </c>
      <c r="BF86" s="241">
        <f t="shared" si="1502"/>
        <v>0</v>
      </c>
      <c r="BG86" s="242"/>
      <c r="BH86" s="241">
        <f t="shared" si="1503"/>
        <v>0</v>
      </c>
      <c r="BI86" s="242"/>
      <c r="BJ86" s="241">
        <f t="shared" ref="BJ86:BK86" si="1767">BJ187+BJ288+BJ389+BJ490</f>
        <v>0</v>
      </c>
      <c r="BK86" s="241">
        <f t="shared" si="1767"/>
        <v>0</v>
      </c>
      <c r="BL86" s="241">
        <f t="shared" si="1505"/>
        <v>0</v>
      </c>
      <c r="BM86" s="242">
        <v>0.36319999999999997</v>
      </c>
      <c r="BN86" s="243">
        <f t="shared" si="1506"/>
        <v>0</v>
      </c>
      <c r="BO86" s="244">
        <f t="shared" si="1507"/>
        <v>0</v>
      </c>
      <c r="BP86" s="236"/>
      <c r="BQ86" s="238">
        <v>11.0</v>
      </c>
      <c r="BR86" s="239" t="s">
        <v>189</v>
      </c>
      <c r="BS86" s="240" t="s">
        <v>132</v>
      </c>
      <c r="BT86" s="240" t="s">
        <v>132</v>
      </c>
      <c r="BU86" s="241">
        <f t="shared" si="1508"/>
        <v>0</v>
      </c>
      <c r="BV86" s="241" t="str">
        <f t="shared" si="1509"/>
        <v>#DIV/0!</v>
      </c>
      <c r="BW86" s="241">
        <f t="shared" si="1510"/>
        <v>0</v>
      </c>
      <c r="BX86" s="242"/>
      <c r="BY86" s="241">
        <f t="shared" si="1511"/>
        <v>0</v>
      </c>
      <c r="BZ86" s="242"/>
      <c r="CA86" s="241">
        <f t="shared" ref="CA86:CB86" si="1768">CA187+CA288+CA389+CA490</f>
        <v>0</v>
      </c>
      <c r="CB86" s="241">
        <f t="shared" si="1768"/>
        <v>0</v>
      </c>
      <c r="CC86" s="241">
        <f t="shared" si="1513"/>
        <v>0</v>
      </c>
      <c r="CD86" s="242">
        <v>0.36319999999999997</v>
      </c>
      <c r="CE86" s="243">
        <f t="shared" si="1514"/>
        <v>0</v>
      </c>
      <c r="CF86" s="244">
        <f t="shared" si="1515"/>
        <v>0</v>
      </c>
      <c r="CG86" s="236"/>
      <c r="CH86" s="238">
        <v>11.0</v>
      </c>
      <c r="CI86" s="239" t="s">
        <v>189</v>
      </c>
      <c r="CJ86" s="240" t="s">
        <v>132</v>
      </c>
      <c r="CK86" s="240" t="s">
        <v>132</v>
      </c>
      <c r="CL86" s="241">
        <f t="shared" si="1516"/>
        <v>0</v>
      </c>
      <c r="CM86" s="241" t="str">
        <f t="shared" si="1517"/>
        <v>#DIV/0!</v>
      </c>
      <c r="CN86" s="241">
        <f t="shared" si="1518"/>
        <v>0</v>
      </c>
      <c r="CO86" s="242"/>
      <c r="CP86" s="241">
        <f t="shared" si="1519"/>
        <v>0</v>
      </c>
      <c r="CQ86" s="242"/>
      <c r="CR86" s="241">
        <f t="shared" ref="CR86:CS86" si="1769">CR187+CR288+CR389+CR490</f>
        <v>0</v>
      </c>
      <c r="CS86" s="241">
        <f t="shared" si="1769"/>
        <v>0</v>
      </c>
      <c r="CT86" s="241">
        <f t="shared" si="1521"/>
        <v>0</v>
      </c>
      <c r="CU86" s="242">
        <v>0.36319999999999997</v>
      </c>
      <c r="CV86" s="243">
        <f t="shared" si="1522"/>
        <v>0</v>
      </c>
      <c r="CW86" s="244">
        <f t="shared" si="1523"/>
        <v>0</v>
      </c>
      <c r="CX86" s="236"/>
      <c r="CY86" s="238">
        <v>11.0</v>
      </c>
      <c r="CZ86" s="239" t="s">
        <v>189</v>
      </c>
      <c r="DA86" s="240" t="s">
        <v>132</v>
      </c>
      <c r="DB86" s="240" t="s">
        <v>132</v>
      </c>
      <c r="DC86" s="241">
        <f t="shared" si="1524"/>
        <v>0</v>
      </c>
      <c r="DD86" s="241" t="str">
        <f t="shared" si="1525"/>
        <v>#DIV/0!</v>
      </c>
      <c r="DE86" s="241">
        <f t="shared" si="1526"/>
        <v>0</v>
      </c>
      <c r="DF86" s="242"/>
      <c r="DG86" s="241">
        <f t="shared" si="1527"/>
        <v>0</v>
      </c>
      <c r="DH86" s="242"/>
      <c r="DI86" s="241">
        <f t="shared" ref="DI86:DJ86" si="1770">DI187+DI288+DI389+DI490</f>
        <v>0</v>
      </c>
      <c r="DJ86" s="241">
        <f t="shared" si="1770"/>
        <v>0</v>
      </c>
      <c r="DK86" s="241">
        <f t="shared" si="1529"/>
        <v>0</v>
      </c>
      <c r="DL86" s="242">
        <v>0.36319999999999997</v>
      </c>
      <c r="DM86" s="243">
        <f t="shared" si="1530"/>
        <v>0</v>
      </c>
      <c r="DN86" s="244">
        <f t="shared" si="1531"/>
        <v>0</v>
      </c>
      <c r="DO86" s="236"/>
      <c r="DP86" s="238">
        <v>11.0</v>
      </c>
      <c r="DQ86" s="239" t="s">
        <v>189</v>
      </c>
      <c r="DR86" s="240" t="s">
        <v>132</v>
      </c>
      <c r="DS86" s="240" t="s">
        <v>132</v>
      </c>
      <c r="DT86" s="241">
        <f t="shared" si="1532"/>
        <v>0</v>
      </c>
      <c r="DU86" s="241" t="str">
        <f t="shared" si="1533"/>
        <v>#DIV/0!</v>
      </c>
      <c r="DV86" s="241">
        <f t="shared" si="1534"/>
        <v>0</v>
      </c>
      <c r="DW86" s="242"/>
      <c r="DX86" s="241">
        <f t="shared" si="1535"/>
        <v>0</v>
      </c>
      <c r="DY86" s="242"/>
      <c r="DZ86" s="241">
        <f t="shared" ref="DZ86:EA86" si="1771">DZ187+DZ288+DZ389+DZ490</f>
        <v>0</v>
      </c>
      <c r="EA86" s="241">
        <f t="shared" si="1771"/>
        <v>0</v>
      </c>
      <c r="EB86" s="241">
        <f t="shared" si="1537"/>
        <v>0</v>
      </c>
      <c r="EC86" s="242">
        <v>0.36319999999999997</v>
      </c>
      <c r="ED86" s="243">
        <f t="shared" si="1538"/>
        <v>0</v>
      </c>
      <c r="EE86" s="244">
        <f t="shared" si="1539"/>
        <v>0</v>
      </c>
      <c r="EF86" s="236"/>
      <c r="EG86" s="238">
        <v>11.0</v>
      </c>
      <c r="EH86" s="239" t="s">
        <v>189</v>
      </c>
      <c r="EI86" s="240" t="s">
        <v>132</v>
      </c>
      <c r="EJ86" s="240" t="s">
        <v>132</v>
      </c>
      <c r="EK86" s="241">
        <f t="shared" si="1540"/>
        <v>0</v>
      </c>
      <c r="EL86" s="241" t="str">
        <f t="shared" si="1541"/>
        <v>#DIV/0!</v>
      </c>
      <c r="EM86" s="241">
        <f t="shared" si="1542"/>
        <v>0</v>
      </c>
      <c r="EN86" s="242"/>
      <c r="EO86" s="241">
        <f t="shared" si="1543"/>
        <v>0</v>
      </c>
      <c r="EP86" s="242"/>
      <c r="EQ86" s="241">
        <f t="shared" ref="EQ86:ER86" si="1772">EQ187+EQ288+EQ389+EQ490</f>
        <v>0</v>
      </c>
      <c r="ER86" s="241">
        <f t="shared" si="1772"/>
        <v>0</v>
      </c>
      <c r="ES86" s="241">
        <f t="shared" si="1545"/>
        <v>0</v>
      </c>
      <c r="ET86" s="242">
        <v>0.36319999999999997</v>
      </c>
      <c r="EU86" s="243">
        <f t="shared" si="1546"/>
        <v>0</v>
      </c>
      <c r="EV86" s="244">
        <f t="shared" si="1547"/>
        <v>0</v>
      </c>
      <c r="EW86" s="236"/>
      <c r="EX86" s="238">
        <v>11.0</v>
      </c>
      <c r="EY86" s="239" t="s">
        <v>189</v>
      </c>
      <c r="EZ86" s="240" t="s">
        <v>132</v>
      </c>
      <c r="FA86" s="240" t="s">
        <v>132</v>
      </c>
      <c r="FB86" s="241">
        <f t="shared" si="1548"/>
        <v>0</v>
      </c>
      <c r="FC86" s="241" t="str">
        <f t="shared" si="1549"/>
        <v>#DIV/0!</v>
      </c>
      <c r="FD86" s="241">
        <f t="shared" si="1550"/>
        <v>0</v>
      </c>
      <c r="FE86" s="242"/>
      <c r="FF86" s="241">
        <f t="shared" si="1551"/>
        <v>0</v>
      </c>
      <c r="FG86" s="242"/>
      <c r="FH86" s="241">
        <f t="shared" ref="FH86:FI86" si="1773">FH187+FH288+FH389+FH490</f>
        <v>0</v>
      </c>
      <c r="FI86" s="241">
        <f t="shared" si="1773"/>
        <v>0</v>
      </c>
      <c r="FJ86" s="241">
        <f t="shared" si="1553"/>
        <v>0</v>
      </c>
      <c r="FK86" s="242">
        <v>0.36319999999999997</v>
      </c>
      <c r="FL86" s="243">
        <f t="shared" si="1554"/>
        <v>0</v>
      </c>
      <c r="FM86" s="244">
        <f t="shared" si="1555"/>
        <v>0</v>
      </c>
      <c r="FN86" s="236"/>
      <c r="FO86" s="238">
        <v>11.0</v>
      </c>
      <c r="FP86" s="239" t="s">
        <v>189</v>
      </c>
      <c r="FQ86" s="240" t="s">
        <v>132</v>
      </c>
      <c r="FR86" s="240" t="s">
        <v>132</v>
      </c>
      <c r="FS86" s="241">
        <f t="shared" si="1556"/>
        <v>0</v>
      </c>
      <c r="FT86" s="241" t="str">
        <f t="shared" si="1557"/>
        <v>#DIV/0!</v>
      </c>
      <c r="FU86" s="241">
        <f t="shared" si="1558"/>
        <v>0</v>
      </c>
      <c r="FV86" s="242"/>
      <c r="FW86" s="241">
        <f t="shared" si="1559"/>
        <v>0</v>
      </c>
      <c r="FX86" s="242"/>
      <c r="FY86" s="241">
        <f t="shared" ref="FY86:FZ86" si="1774">FY187+FY288+FY389+FY490</f>
        <v>0</v>
      </c>
      <c r="FZ86" s="241">
        <f t="shared" si="1774"/>
        <v>0</v>
      </c>
      <c r="GA86" s="241">
        <f t="shared" si="1561"/>
        <v>0</v>
      </c>
      <c r="GB86" s="242">
        <v>0.36319999999999997</v>
      </c>
      <c r="GC86" s="243">
        <f t="shared" si="1562"/>
        <v>0</v>
      </c>
      <c r="GD86" s="244">
        <f t="shared" si="1563"/>
        <v>0</v>
      </c>
      <c r="GE86" s="236"/>
      <c r="GF86" s="238">
        <v>11.0</v>
      </c>
      <c r="GG86" s="239" t="s">
        <v>189</v>
      </c>
      <c r="GH86" s="240" t="s">
        <v>132</v>
      </c>
      <c r="GI86" s="240" t="s">
        <v>132</v>
      </c>
      <c r="GJ86" s="241">
        <f t="shared" si="1564"/>
        <v>0</v>
      </c>
      <c r="GK86" s="241" t="str">
        <f t="shared" si="1565"/>
        <v>#DIV/0!</v>
      </c>
      <c r="GL86" s="241">
        <f t="shared" si="1566"/>
        <v>0</v>
      </c>
      <c r="GM86" s="242"/>
      <c r="GN86" s="241">
        <f t="shared" si="1567"/>
        <v>0</v>
      </c>
      <c r="GO86" s="242"/>
      <c r="GP86" s="241">
        <f t="shared" ref="GP86:GQ86" si="1775">GP187+GP288+GP389+GP490</f>
        <v>0</v>
      </c>
      <c r="GQ86" s="241">
        <f t="shared" si="1775"/>
        <v>0</v>
      </c>
      <c r="GR86" s="241">
        <f t="shared" si="1569"/>
        <v>0</v>
      </c>
      <c r="GS86" s="242">
        <v>0.36319999999999997</v>
      </c>
      <c r="GT86" s="243">
        <f t="shared" si="1570"/>
        <v>0</v>
      </c>
      <c r="GU86" s="244">
        <f t="shared" si="1571"/>
        <v>0</v>
      </c>
      <c r="GV86" s="236"/>
      <c r="GW86" s="238">
        <v>11.0</v>
      </c>
      <c r="GX86" s="239" t="s">
        <v>189</v>
      </c>
      <c r="GY86" s="240" t="s">
        <v>132</v>
      </c>
      <c r="GZ86" s="240" t="s">
        <v>132</v>
      </c>
      <c r="HA86" s="241">
        <f t="shared" si="1572"/>
        <v>0</v>
      </c>
      <c r="HB86" s="241" t="str">
        <f t="shared" si="1573"/>
        <v>#DIV/0!</v>
      </c>
      <c r="HC86" s="241">
        <f t="shared" si="1574"/>
        <v>0</v>
      </c>
      <c r="HD86" s="242"/>
      <c r="HE86" s="241">
        <f t="shared" si="1575"/>
        <v>0</v>
      </c>
      <c r="HF86" s="242"/>
      <c r="HG86" s="241">
        <f t="shared" ref="HG86:HH86" si="1776">HG187+HG288+HG389+HG490</f>
        <v>0</v>
      </c>
      <c r="HH86" s="241">
        <f t="shared" si="1776"/>
        <v>0</v>
      </c>
      <c r="HI86" s="241">
        <f t="shared" si="1577"/>
        <v>0</v>
      </c>
      <c r="HJ86" s="242">
        <v>0.36319999999999997</v>
      </c>
      <c r="HK86" s="243">
        <f t="shared" si="1578"/>
        <v>0</v>
      </c>
      <c r="HL86" s="244">
        <f t="shared" si="1579"/>
        <v>0</v>
      </c>
      <c r="HM86" s="236"/>
      <c r="HN86" s="238">
        <v>11.0</v>
      </c>
      <c r="HO86" s="239" t="s">
        <v>189</v>
      </c>
      <c r="HP86" s="240" t="s">
        <v>132</v>
      </c>
      <c r="HQ86" s="240" t="s">
        <v>132</v>
      </c>
      <c r="HR86" s="241">
        <f t="shared" si="1580"/>
        <v>0</v>
      </c>
      <c r="HS86" s="241" t="str">
        <f t="shared" si="1581"/>
        <v>#DIV/0!</v>
      </c>
      <c r="HT86" s="241">
        <f t="shared" si="1582"/>
        <v>0</v>
      </c>
      <c r="HU86" s="242"/>
      <c r="HV86" s="241">
        <f t="shared" si="1583"/>
        <v>0</v>
      </c>
      <c r="HW86" s="242"/>
      <c r="HX86" s="241">
        <f t="shared" ref="HX86:HY86" si="1777">HX187+HX288+HX389+HX490</f>
        <v>0</v>
      </c>
      <c r="HY86" s="241">
        <f t="shared" si="1777"/>
        <v>0</v>
      </c>
      <c r="HZ86" s="241">
        <f t="shared" si="1585"/>
        <v>0</v>
      </c>
      <c r="IA86" s="242">
        <v>0.36319999999999997</v>
      </c>
      <c r="IB86" s="243">
        <f t="shared" si="1586"/>
        <v>0</v>
      </c>
      <c r="IC86" s="244">
        <f t="shared" si="1587"/>
        <v>0</v>
      </c>
      <c r="ID86" s="236"/>
      <c r="IE86" s="238">
        <v>11.0</v>
      </c>
      <c r="IF86" s="239" t="s">
        <v>189</v>
      </c>
      <c r="IG86" s="240" t="s">
        <v>132</v>
      </c>
      <c r="IH86" s="240" t="s">
        <v>132</v>
      </c>
      <c r="II86" s="241">
        <f t="shared" si="1588"/>
        <v>0</v>
      </c>
      <c r="IJ86" s="241" t="str">
        <f t="shared" si="1589"/>
        <v>#DIV/0!</v>
      </c>
      <c r="IK86" s="241">
        <f t="shared" si="1590"/>
        <v>0</v>
      </c>
      <c r="IL86" s="242"/>
      <c r="IM86" s="241">
        <f t="shared" si="1591"/>
        <v>0</v>
      </c>
      <c r="IN86" s="242"/>
      <c r="IO86" s="241">
        <f t="shared" ref="IO86:IP86" si="1778">IO187+IO288+IO389+IO490</f>
        <v>0</v>
      </c>
      <c r="IP86" s="241">
        <f t="shared" si="1778"/>
        <v>0</v>
      </c>
      <c r="IQ86" s="241">
        <f t="shared" si="1593"/>
        <v>0</v>
      </c>
      <c r="IR86" s="242">
        <v>0.36319999999999997</v>
      </c>
      <c r="IS86" s="243">
        <f t="shared" si="1594"/>
        <v>0</v>
      </c>
      <c r="IT86" s="244">
        <f t="shared" si="1595"/>
        <v>0</v>
      </c>
      <c r="IU86" s="236"/>
      <c r="IV86" s="238">
        <v>11.0</v>
      </c>
      <c r="IW86" s="239" t="s">
        <v>189</v>
      </c>
      <c r="IX86" s="240" t="s">
        <v>132</v>
      </c>
      <c r="IY86" s="240" t="s">
        <v>132</v>
      </c>
      <c r="IZ86" s="241">
        <f t="shared" si="1596"/>
        <v>0</v>
      </c>
      <c r="JA86" s="241" t="str">
        <f t="shared" si="1597"/>
        <v>#DIV/0!</v>
      </c>
      <c r="JB86" s="241">
        <f t="shared" si="1598"/>
        <v>0</v>
      </c>
      <c r="JC86" s="242"/>
      <c r="JD86" s="241">
        <f t="shared" si="1599"/>
        <v>0</v>
      </c>
      <c r="JE86" s="242"/>
      <c r="JF86" s="241">
        <f t="shared" ref="JF86:JG86" si="1779">JF187+JF288+JF389+JF490</f>
        <v>0</v>
      </c>
      <c r="JG86" s="241">
        <f t="shared" si="1779"/>
        <v>0</v>
      </c>
      <c r="JH86" s="241">
        <f t="shared" si="1601"/>
        <v>0</v>
      </c>
      <c r="JI86" s="242">
        <v>0.36319999999999997</v>
      </c>
      <c r="JJ86" s="243">
        <f t="shared" si="1602"/>
        <v>0</v>
      </c>
      <c r="JK86" s="244">
        <f t="shared" si="1603"/>
        <v>0</v>
      </c>
      <c r="JL86" s="236"/>
      <c r="JM86" s="238">
        <v>11.0</v>
      </c>
      <c r="JN86" s="239" t="s">
        <v>189</v>
      </c>
      <c r="JO86" s="240" t="s">
        <v>132</v>
      </c>
      <c r="JP86" s="240" t="s">
        <v>132</v>
      </c>
      <c r="JQ86" s="241">
        <f t="shared" si="1604"/>
        <v>0</v>
      </c>
      <c r="JR86" s="241" t="str">
        <f t="shared" si="1605"/>
        <v>#DIV/0!</v>
      </c>
      <c r="JS86" s="241">
        <f t="shared" si="1606"/>
        <v>0</v>
      </c>
      <c r="JT86" s="242"/>
      <c r="JU86" s="241">
        <f t="shared" si="1607"/>
        <v>0</v>
      </c>
      <c r="JV86" s="242"/>
      <c r="JW86" s="241">
        <f t="shared" ref="JW86:JX86" si="1780">JW187+JW288+JW389+JW490</f>
        <v>0</v>
      </c>
      <c r="JX86" s="241">
        <f t="shared" si="1780"/>
        <v>0</v>
      </c>
      <c r="JY86" s="241">
        <f t="shared" si="1609"/>
        <v>0</v>
      </c>
      <c r="JZ86" s="242">
        <v>0.36319999999999997</v>
      </c>
      <c r="KA86" s="243">
        <f t="shared" si="1610"/>
        <v>0</v>
      </c>
      <c r="KB86" s="244">
        <f t="shared" si="1611"/>
        <v>0</v>
      </c>
      <c r="KC86" s="236"/>
      <c r="KD86" s="238">
        <v>11.0</v>
      </c>
      <c r="KE86" s="239" t="s">
        <v>189</v>
      </c>
      <c r="KF86" s="240" t="s">
        <v>132</v>
      </c>
      <c r="KG86" s="240" t="s">
        <v>132</v>
      </c>
      <c r="KH86" s="241">
        <f t="shared" si="1612"/>
        <v>0</v>
      </c>
      <c r="KI86" s="241" t="str">
        <f t="shared" si="1613"/>
        <v>#DIV/0!</v>
      </c>
      <c r="KJ86" s="241">
        <f t="shared" si="1614"/>
        <v>0</v>
      </c>
      <c r="KK86" s="242"/>
      <c r="KL86" s="241">
        <f t="shared" si="1615"/>
        <v>0</v>
      </c>
      <c r="KM86" s="242"/>
      <c r="KN86" s="241">
        <f t="shared" ref="KN86:KO86" si="1781">KN187+KN288+KN389+KN490</f>
        <v>0</v>
      </c>
      <c r="KO86" s="241">
        <f t="shared" si="1781"/>
        <v>0</v>
      </c>
      <c r="KP86" s="241">
        <f t="shared" si="1617"/>
        <v>0</v>
      </c>
      <c r="KQ86" s="242">
        <v>0.36319999999999997</v>
      </c>
      <c r="KR86" s="243">
        <f t="shared" si="1618"/>
        <v>0</v>
      </c>
      <c r="KS86" s="244">
        <f t="shared" si="1619"/>
        <v>0</v>
      </c>
      <c r="KT86" s="236"/>
      <c r="KU86" s="237"/>
    </row>
    <row r="87" ht="15.75" customHeight="1">
      <c r="A87" s="238">
        <v>12.0</v>
      </c>
      <c r="B87" s="239" t="s">
        <v>190</v>
      </c>
      <c r="C87" s="240" t="s">
        <v>132</v>
      </c>
      <c r="D87" s="240" t="s">
        <v>132</v>
      </c>
      <c r="E87" s="241">
        <f t="shared" si="1476"/>
        <v>0</v>
      </c>
      <c r="F87" s="241" t="str">
        <f t="shared" si="1477"/>
        <v>#DIV/0!</v>
      </c>
      <c r="G87" s="241">
        <f t="shared" si="1478"/>
        <v>0</v>
      </c>
      <c r="H87" s="242"/>
      <c r="I87" s="241">
        <f t="shared" si="1479"/>
        <v>0</v>
      </c>
      <c r="J87" s="242"/>
      <c r="K87" s="241">
        <f t="shared" ref="K87:L87" si="1782">K188+K289+K390+K491</f>
        <v>0</v>
      </c>
      <c r="L87" s="241">
        <f t="shared" si="1782"/>
        <v>0</v>
      </c>
      <c r="M87" s="241">
        <f t="shared" si="1481"/>
        <v>0</v>
      </c>
      <c r="N87" s="242">
        <v>0.36319999999999997</v>
      </c>
      <c r="O87" s="243">
        <f t="shared" si="1482"/>
        <v>0</v>
      </c>
      <c r="P87" s="244">
        <f t="shared" si="1483"/>
        <v>0</v>
      </c>
      <c r="Q87" s="236"/>
      <c r="R87" s="238">
        <v>12.0</v>
      </c>
      <c r="S87" s="239" t="s">
        <v>190</v>
      </c>
      <c r="T87" s="240" t="s">
        <v>132</v>
      </c>
      <c r="U87" s="240" t="s">
        <v>132</v>
      </c>
      <c r="V87" s="241">
        <f t="shared" si="1484"/>
        <v>0</v>
      </c>
      <c r="W87" s="241" t="str">
        <f t="shared" si="1485"/>
        <v>#DIV/0!</v>
      </c>
      <c r="X87" s="241">
        <f t="shared" si="1486"/>
        <v>0</v>
      </c>
      <c r="Y87" s="242"/>
      <c r="Z87" s="241">
        <f t="shared" si="1487"/>
        <v>0</v>
      </c>
      <c r="AA87" s="242"/>
      <c r="AB87" s="241">
        <f t="shared" ref="AB87:AC87" si="1783">AB188+AB289+AB390+AB491</f>
        <v>0</v>
      </c>
      <c r="AC87" s="241">
        <f t="shared" si="1783"/>
        <v>0</v>
      </c>
      <c r="AD87" s="241">
        <f t="shared" si="1489"/>
        <v>0</v>
      </c>
      <c r="AE87" s="242">
        <v>0.36319999999999997</v>
      </c>
      <c r="AF87" s="243">
        <f t="shared" si="1490"/>
        <v>0</v>
      </c>
      <c r="AG87" s="244">
        <f t="shared" si="1491"/>
        <v>0</v>
      </c>
      <c r="AH87" s="236"/>
      <c r="AI87" s="238">
        <v>12.0</v>
      </c>
      <c r="AJ87" s="239" t="s">
        <v>190</v>
      </c>
      <c r="AK87" s="240" t="s">
        <v>132</v>
      </c>
      <c r="AL87" s="240" t="s">
        <v>132</v>
      </c>
      <c r="AM87" s="241">
        <f t="shared" si="1492"/>
        <v>0</v>
      </c>
      <c r="AN87" s="241" t="str">
        <f t="shared" si="1493"/>
        <v>#DIV/0!</v>
      </c>
      <c r="AO87" s="241">
        <f t="shared" si="1494"/>
        <v>0</v>
      </c>
      <c r="AP87" s="242"/>
      <c r="AQ87" s="241">
        <f t="shared" si="1495"/>
        <v>0</v>
      </c>
      <c r="AR87" s="242"/>
      <c r="AS87" s="241">
        <f t="shared" ref="AS87:AT87" si="1784">AS188+AS289+AS390+AS491</f>
        <v>0</v>
      </c>
      <c r="AT87" s="241">
        <f t="shared" si="1784"/>
        <v>0</v>
      </c>
      <c r="AU87" s="241">
        <f t="shared" si="1497"/>
        <v>0</v>
      </c>
      <c r="AV87" s="242">
        <v>0.36319999999999997</v>
      </c>
      <c r="AW87" s="243">
        <f t="shared" si="1498"/>
        <v>0</v>
      </c>
      <c r="AX87" s="244">
        <f t="shared" si="1499"/>
        <v>0</v>
      </c>
      <c r="AY87" s="236"/>
      <c r="AZ87" s="238">
        <v>12.0</v>
      </c>
      <c r="BA87" s="239" t="s">
        <v>190</v>
      </c>
      <c r="BB87" s="240" t="s">
        <v>132</v>
      </c>
      <c r="BC87" s="240" t="s">
        <v>132</v>
      </c>
      <c r="BD87" s="241">
        <f t="shared" si="1500"/>
        <v>0</v>
      </c>
      <c r="BE87" s="241" t="str">
        <f t="shared" si="1501"/>
        <v>#DIV/0!</v>
      </c>
      <c r="BF87" s="241">
        <f t="shared" si="1502"/>
        <v>0</v>
      </c>
      <c r="BG87" s="242"/>
      <c r="BH87" s="241">
        <f t="shared" si="1503"/>
        <v>0</v>
      </c>
      <c r="BI87" s="242"/>
      <c r="BJ87" s="241">
        <f t="shared" ref="BJ87:BK87" si="1785">BJ188+BJ289+BJ390+BJ491</f>
        <v>0</v>
      </c>
      <c r="BK87" s="241">
        <f t="shared" si="1785"/>
        <v>0</v>
      </c>
      <c r="BL87" s="241">
        <f t="shared" si="1505"/>
        <v>0</v>
      </c>
      <c r="BM87" s="242">
        <v>0.36319999999999997</v>
      </c>
      <c r="BN87" s="243">
        <f t="shared" si="1506"/>
        <v>0</v>
      </c>
      <c r="BO87" s="244">
        <f t="shared" si="1507"/>
        <v>0</v>
      </c>
      <c r="BP87" s="236"/>
      <c r="BQ87" s="238">
        <v>12.0</v>
      </c>
      <c r="BR87" s="239" t="s">
        <v>190</v>
      </c>
      <c r="BS87" s="240" t="s">
        <v>132</v>
      </c>
      <c r="BT87" s="240" t="s">
        <v>132</v>
      </c>
      <c r="BU87" s="241">
        <f t="shared" si="1508"/>
        <v>0</v>
      </c>
      <c r="BV87" s="241" t="str">
        <f t="shared" si="1509"/>
        <v>#DIV/0!</v>
      </c>
      <c r="BW87" s="241">
        <f t="shared" si="1510"/>
        <v>0</v>
      </c>
      <c r="BX87" s="242"/>
      <c r="BY87" s="241">
        <f t="shared" si="1511"/>
        <v>0</v>
      </c>
      <c r="BZ87" s="242"/>
      <c r="CA87" s="241">
        <f t="shared" ref="CA87:CB87" si="1786">CA188+CA289+CA390+CA491</f>
        <v>0</v>
      </c>
      <c r="CB87" s="241">
        <f t="shared" si="1786"/>
        <v>0</v>
      </c>
      <c r="CC87" s="241">
        <f t="shared" si="1513"/>
        <v>0</v>
      </c>
      <c r="CD87" s="242">
        <v>0.36319999999999997</v>
      </c>
      <c r="CE87" s="243">
        <f t="shared" si="1514"/>
        <v>0</v>
      </c>
      <c r="CF87" s="244">
        <f t="shared" si="1515"/>
        <v>0</v>
      </c>
      <c r="CG87" s="236"/>
      <c r="CH87" s="238">
        <v>12.0</v>
      </c>
      <c r="CI87" s="239" t="s">
        <v>190</v>
      </c>
      <c r="CJ87" s="240" t="s">
        <v>132</v>
      </c>
      <c r="CK87" s="240" t="s">
        <v>132</v>
      </c>
      <c r="CL87" s="241">
        <f t="shared" si="1516"/>
        <v>0</v>
      </c>
      <c r="CM87" s="241" t="str">
        <f t="shared" si="1517"/>
        <v>#DIV/0!</v>
      </c>
      <c r="CN87" s="241">
        <f t="shared" si="1518"/>
        <v>0</v>
      </c>
      <c r="CO87" s="242"/>
      <c r="CP87" s="241">
        <f t="shared" si="1519"/>
        <v>0</v>
      </c>
      <c r="CQ87" s="242"/>
      <c r="CR87" s="241">
        <f t="shared" ref="CR87:CS87" si="1787">CR188+CR289+CR390+CR491</f>
        <v>0</v>
      </c>
      <c r="CS87" s="241">
        <f t="shared" si="1787"/>
        <v>0</v>
      </c>
      <c r="CT87" s="241">
        <f t="shared" si="1521"/>
        <v>0</v>
      </c>
      <c r="CU87" s="242">
        <v>0.36319999999999997</v>
      </c>
      <c r="CV87" s="243">
        <f t="shared" si="1522"/>
        <v>0</v>
      </c>
      <c r="CW87" s="244">
        <f t="shared" si="1523"/>
        <v>0</v>
      </c>
      <c r="CX87" s="236"/>
      <c r="CY87" s="238">
        <v>12.0</v>
      </c>
      <c r="CZ87" s="239" t="s">
        <v>190</v>
      </c>
      <c r="DA87" s="240" t="s">
        <v>132</v>
      </c>
      <c r="DB87" s="240" t="s">
        <v>132</v>
      </c>
      <c r="DC87" s="241">
        <f t="shared" si="1524"/>
        <v>0</v>
      </c>
      <c r="DD87" s="241" t="str">
        <f t="shared" si="1525"/>
        <v>#DIV/0!</v>
      </c>
      <c r="DE87" s="241">
        <f t="shared" si="1526"/>
        <v>0</v>
      </c>
      <c r="DF87" s="242"/>
      <c r="DG87" s="241">
        <f t="shared" si="1527"/>
        <v>0</v>
      </c>
      <c r="DH87" s="242"/>
      <c r="DI87" s="241">
        <f t="shared" ref="DI87:DJ87" si="1788">DI188+DI289+DI390+DI491</f>
        <v>0</v>
      </c>
      <c r="DJ87" s="241">
        <f t="shared" si="1788"/>
        <v>0</v>
      </c>
      <c r="DK87" s="241">
        <f t="shared" si="1529"/>
        <v>0</v>
      </c>
      <c r="DL87" s="242">
        <v>0.36319999999999997</v>
      </c>
      <c r="DM87" s="243">
        <f t="shared" si="1530"/>
        <v>0</v>
      </c>
      <c r="DN87" s="244">
        <f t="shared" si="1531"/>
        <v>0</v>
      </c>
      <c r="DO87" s="236"/>
      <c r="DP87" s="238">
        <v>12.0</v>
      </c>
      <c r="DQ87" s="239" t="s">
        <v>190</v>
      </c>
      <c r="DR87" s="240" t="s">
        <v>132</v>
      </c>
      <c r="DS87" s="240" t="s">
        <v>132</v>
      </c>
      <c r="DT87" s="241">
        <f t="shared" si="1532"/>
        <v>0</v>
      </c>
      <c r="DU87" s="241" t="str">
        <f t="shared" si="1533"/>
        <v>#DIV/0!</v>
      </c>
      <c r="DV87" s="241">
        <f t="shared" si="1534"/>
        <v>0</v>
      </c>
      <c r="DW87" s="242"/>
      <c r="DX87" s="241">
        <f t="shared" si="1535"/>
        <v>0</v>
      </c>
      <c r="DY87" s="242"/>
      <c r="DZ87" s="241">
        <f t="shared" ref="DZ87:EA87" si="1789">DZ188+DZ289+DZ390+DZ491</f>
        <v>0</v>
      </c>
      <c r="EA87" s="241">
        <f t="shared" si="1789"/>
        <v>0</v>
      </c>
      <c r="EB87" s="241">
        <f t="shared" si="1537"/>
        <v>0</v>
      </c>
      <c r="EC87" s="242">
        <v>0.36319999999999997</v>
      </c>
      <c r="ED87" s="243">
        <f t="shared" si="1538"/>
        <v>0</v>
      </c>
      <c r="EE87" s="244">
        <f t="shared" si="1539"/>
        <v>0</v>
      </c>
      <c r="EF87" s="236"/>
      <c r="EG87" s="238">
        <v>12.0</v>
      </c>
      <c r="EH87" s="239" t="s">
        <v>190</v>
      </c>
      <c r="EI87" s="240" t="s">
        <v>132</v>
      </c>
      <c r="EJ87" s="240" t="s">
        <v>132</v>
      </c>
      <c r="EK87" s="241">
        <f t="shared" si="1540"/>
        <v>0</v>
      </c>
      <c r="EL87" s="241" t="str">
        <f t="shared" si="1541"/>
        <v>#DIV/0!</v>
      </c>
      <c r="EM87" s="241">
        <f t="shared" si="1542"/>
        <v>0</v>
      </c>
      <c r="EN87" s="242"/>
      <c r="EO87" s="241">
        <f t="shared" si="1543"/>
        <v>0</v>
      </c>
      <c r="EP87" s="242"/>
      <c r="EQ87" s="241">
        <f t="shared" ref="EQ87:ER87" si="1790">EQ188+EQ289+EQ390+EQ491</f>
        <v>0</v>
      </c>
      <c r="ER87" s="241">
        <f t="shared" si="1790"/>
        <v>0</v>
      </c>
      <c r="ES87" s="241">
        <f t="shared" si="1545"/>
        <v>0</v>
      </c>
      <c r="ET87" s="242">
        <v>0.36319999999999997</v>
      </c>
      <c r="EU87" s="243">
        <f t="shared" si="1546"/>
        <v>0</v>
      </c>
      <c r="EV87" s="244">
        <f t="shared" si="1547"/>
        <v>0</v>
      </c>
      <c r="EW87" s="236"/>
      <c r="EX87" s="238">
        <v>12.0</v>
      </c>
      <c r="EY87" s="239" t="s">
        <v>190</v>
      </c>
      <c r="EZ87" s="240" t="s">
        <v>132</v>
      </c>
      <c r="FA87" s="240" t="s">
        <v>132</v>
      </c>
      <c r="FB87" s="241">
        <f t="shared" si="1548"/>
        <v>0</v>
      </c>
      <c r="FC87" s="241" t="str">
        <f t="shared" si="1549"/>
        <v>#DIV/0!</v>
      </c>
      <c r="FD87" s="241">
        <f t="shared" si="1550"/>
        <v>0</v>
      </c>
      <c r="FE87" s="242"/>
      <c r="FF87" s="241">
        <f t="shared" si="1551"/>
        <v>0</v>
      </c>
      <c r="FG87" s="242"/>
      <c r="FH87" s="241">
        <f t="shared" ref="FH87:FI87" si="1791">FH188+FH289+FH390+FH491</f>
        <v>0</v>
      </c>
      <c r="FI87" s="241">
        <f t="shared" si="1791"/>
        <v>0</v>
      </c>
      <c r="FJ87" s="241">
        <f t="shared" si="1553"/>
        <v>0</v>
      </c>
      <c r="FK87" s="242">
        <v>0.36319999999999997</v>
      </c>
      <c r="FL87" s="243">
        <f t="shared" si="1554"/>
        <v>0</v>
      </c>
      <c r="FM87" s="244">
        <f t="shared" si="1555"/>
        <v>0</v>
      </c>
      <c r="FN87" s="236"/>
      <c r="FO87" s="238">
        <v>12.0</v>
      </c>
      <c r="FP87" s="239" t="s">
        <v>190</v>
      </c>
      <c r="FQ87" s="240" t="s">
        <v>132</v>
      </c>
      <c r="FR87" s="240" t="s">
        <v>132</v>
      </c>
      <c r="FS87" s="241">
        <f t="shared" si="1556"/>
        <v>0</v>
      </c>
      <c r="FT87" s="241" t="str">
        <f t="shared" si="1557"/>
        <v>#DIV/0!</v>
      </c>
      <c r="FU87" s="241">
        <f t="shared" si="1558"/>
        <v>0</v>
      </c>
      <c r="FV87" s="242"/>
      <c r="FW87" s="241">
        <f t="shared" si="1559"/>
        <v>0</v>
      </c>
      <c r="FX87" s="242"/>
      <c r="FY87" s="241">
        <f t="shared" ref="FY87:FZ87" si="1792">FY188+FY289+FY390+FY491</f>
        <v>0</v>
      </c>
      <c r="FZ87" s="241">
        <f t="shared" si="1792"/>
        <v>0</v>
      </c>
      <c r="GA87" s="241">
        <f t="shared" si="1561"/>
        <v>0</v>
      </c>
      <c r="GB87" s="242">
        <v>0.36319999999999997</v>
      </c>
      <c r="GC87" s="243">
        <f t="shared" si="1562"/>
        <v>0</v>
      </c>
      <c r="GD87" s="244">
        <f t="shared" si="1563"/>
        <v>0</v>
      </c>
      <c r="GE87" s="236"/>
      <c r="GF87" s="238">
        <v>12.0</v>
      </c>
      <c r="GG87" s="239" t="s">
        <v>190</v>
      </c>
      <c r="GH87" s="240" t="s">
        <v>132</v>
      </c>
      <c r="GI87" s="240" t="s">
        <v>132</v>
      </c>
      <c r="GJ87" s="241">
        <f t="shared" si="1564"/>
        <v>0</v>
      </c>
      <c r="GK87" s="241" t="str">
        <f t="shared" si="1565"/>
        <v>#DIV/0!</v>
      </c>
      <c r="GL87" s="241">
        <f t="shared" si="1566"/>
        <v>0</v>
      </c>
      <c r="GM87" s="242"/>
      <c r="GN87" s="241">
        <f t="shared" si="1567"/>
        <v>0</v>
      </c>
      <c r="GO87" s="242"/>
      <c r="GP87" s="241">
        <f t="shared" ref="GP87:GQ87" si="1793">GP188+GP289+GP390+GP491</f>
        <v>0</v>
      </c>
      <c r="GQ87" s="241">
        <f t="shared" si="1793"/>
        <v>0</v>
      </c>
      <c r="GR87" s="241">
        <f t="shared" si="1569"/>
        <v>0</v>
      </c>
      <c r="GS87" s="242">
        <v>0.36319999999999997</v>
      </c>
      <c r="GT87" s="243">
        <f t="shared" si="1570"/>
        <v>0</v>
      </c>
      <c r="GU87" s="244">
        <f t="shared" si="1571"/>
        <v>0</v>
      </c>
      <c r="GV87" s="236"/>
      <c r="GW87" s="238">
        <v>12.0</v>
      </c>
      <c r="GX87" s="239" t="s">
        <v>190</v>
      </c>
      <c r="GY87" s="240" t="s">
        <v>132</v>
      </c>
      <c r="GZ87" s="240" t="s">
        <v>132</v>
      </c>
      <c r="HA87" s="241">
        <f t="shared" si="1572"/>
        <v>0</v>
      </c>
      <c r="HB87" s="241" t="str">
        <f t="shared" si="1573"/>
        <v>#DIV/0!</v>
      </c>
      <c r="HC87" s="241">
        <f t="shared" si="1574"/>
        <v>0</v>
      </c>
      <c r="HD87" s="242"/>
      <c r="HE87" s="241">
        <f t="shared" si="1575"/>
        <v>0</v>
      </c>
      <c r="HF87" s="242"/>
      <c r="HG87" s="241">
        <f t="shared" ref="HG87:HH87" si="1794">HG188+HG289+HG390+HG491</f>
        <v>0</v>
      </c>
      <c r="HH87" s="241">
        <f t="shared" si="1794"/>
        <v>0</v>
      </c>
      <c r="HI87" s="241">
        <f t="shared" si="1577"/>
        <v>0</v>
      </c>
      <c r="HJ87" s="242">
        <v>0.36319999999999997</v>
      </c>
      <c r="HK87" s="243">
        <f t="shared" si="1578"/>
        <v>0</v>
      </c>
      <c r="HL87" s="244">
        <f t="shared" si="1579"/>
        <v>0</v>
      </c>
      <c r="HM87" s="236"/>
      <c r="HN87" s="238">
        <v>12.0</v>
      </c>
      <c r="HO87" s="239" t="s">
        <v>190</v>
      </c>
      <c r="HP87" s="240" t="s">
        <v>132</v>
      </c>
      <c r="HQ87" s="240" t="s">
        <v>132</v>
      </c>
      <c r="HR87" s="241">
        <f t="shared" si="1580"/>
        <v>0</v>
      </c>
      <c r="HS87" s="241" t="str">
        <f t="shared" si="1581"/>
        <v>#DIV/0!</v>
      </c>
      <c r="HT87" s="241">
        <f t="shared" si="1582"/>
        <v>0</v>
      </c>
      <c r="HU87" s="242"/>
      <c r="HV87" s="241">
        <f t="shared" si="1583"/>
        <v>0</v>
      </c>
      <c r="HW87" s="242"/>
      <c r="HX87" s="241">
        <f t="shared" ref="HX87:HY87" si="1795">HX188+HX289+HX390+HX491</f>
        <v>0</v>
      </c>
      <c r="HY87" s="241">
        <f t="shared" si="1795"/>
        <v>0</v>
      </c>
      <c r="HZ87" s="241">
        <f t="shared" si="1585"/>
        <v>0</v>
      </c>
      <c r="IA87" s="242">
        <v>0.36319999999999997</v>
      </c>
      <c r="IB87" s="243">
        <f t="shared" si="1586"/>
        <v>0</v>
      </c>
      <c r="IC87" s="244">
        <f t="shared" si="1587"/>
        <v>0</v>
      </c>
      <c r="ID87" s="236"/>
      <c r="IE87" s="238">
        <v>12.0</v>
      </c>
      <c r="IF87" s="239" t="s">
        <v>190</v>
      </c>
      <c r="IG87" s="240" t="s">
        <v>132</v>
      </c>
      <c r="IH87" s="240" t="s">
        <v>132</v>
      </c>
      <c r="II87" s="241">
        <f t="shared" si="1588"/>
        <v>0</v>
      </c>
      <c r="IJ87" s="241" t="str">
        <f t="shared" si="1589"/>
        <v>#DIV/0!</v>
      </c>
      <c r="IK87" s="241">
        <f t="shared" si="1590"/>
        <v>0</v>
      </c>
      <c r="IL87" s="242"/>
      <c r="IM87" s="241">
        <f t="shared" si="1591"/>
        <v>0</v>
      </c>
      <c r="IN87" s="242"/>
      <c r="IO87" s="241">
        <f t="shared" ref="IO87:IP87" si="1796">IO188+IO289+IO390+IO491</f>
        <v>0</v>
      </c>
      <c r="IP87" s="241">
        <f t="shared" si="1796"/>
        <v>0</v>
      </c>
      <c r="IQ87" s="241">
        <f t="shared" si="1593"/>
        <v>0</v>
      </c>
      <c r="IR87" s="242">
        <v>0.36319999999999997</v>
      </c>
      <c r="IS87" s="243">
        <f t="shared" si="1594"/>
        <v>0</v>
      </c>
      <c r="IT87" s="244">
        <f t="shared" si="1595"/>
        <v>0</v>
      </c>
      <c r="IU87" s="236"/>
      <c r="IV87" s="238">
        <v>12.0</v>
      </c>
      <c r="IW87" s="239" t="s">
        <v>190</v>
      </c>
      <c r="IX87" s="240" t="s">
        <v>132</v>
      </c>
      <c r="IY87" s="240" t="s">
        <v>132</v>
      </c>
      <c r="IZ87" s="241">
        <f t="shared" si="1596"/>
        <v>0</v>
      </c>
      <c r="JA87" s="241" t="str">
        <f t="shared" si="1597"/>
        <v>#DIV/0!</v>
      </c>
      <c r="JB87" s="241">
        <f t="shared" si="1598"/>
        <v>0</v>
      </c>
      <c r="JC87" s="242"/>
      <c r="JD87" s="241">
        <f t="shared" si="1599"/>
        <v>0</v>
      </c>
      <c r="JE87" s="242"/>
      <c r="JF87" s="241">
        <f t="shared" ref="JF87:JG87" si="1797">JF188+JF289+JF390+JF491</f>
        <v>0</v>
      </c>
      <c r="JG87" s="241">
        <f t="shared" si="1797"/>
        <v>0</v>
      </c>
      <c r="JH87" s="241">
        <f t="shared" si="1601"/>
        <v>0</v>
      </c>
      <c r="JI87" s="242">
        <v>0.36319999999999997</v>
      </c>
      <c r="JJ87" s="243">
        <f t="shared" si="1602"/>
        <v>0</v>
      </c>
      <c r="JK87" s="244">
        <f t="shared" si="1603"/>
        <v>0</v>
      </c>
      <c r="JL87" s="236"/>
      <c r="JM87" s="238">
        <v>12.0</v>
      </c>
      <c r="JN87" s="239" t="s">
        <v>190</v>
      </c>
      <c r="JO87" s="240" t="s">
        <v>132</v>
      </c>
      <c r="JP87" s="240" t="s">
        <v>132</v>
      </c>
      <c r="JQ87" s="241">
        <f t="shared" si="1604"/>
        <v>0</v>
      </c>
      <c r="JR87" s="241" t="str">
        <f t="shared" si="1605"/>
        <v>#DIV/0!</v>
      </c>
      <c r="JS87" s="241">
        <f t="shared" si="1606"/>
        <v>0</v>
      </c>
      <c r="JT87" s="242"/>
      <c r="JU87" s="241">
        <f t="shared" si="1607"/>
        <v>0</v>
      </c>
      <c r="JV87" s="242"/>
      <c r="JW87" s="241">
        <f t="shared" ref="JW87:JX87" si="1798">JW188+JW289+JW390+JW491</f>
        <v>0</v>
      </c>
      <c r="JX87" s="241">
        <f t="shared" si="1798"/>
        <v>0</v>
      </c>
      <c r="JY87" s="241">
        <f t="shared" si="1609"/>
        <v>0</v>
      </c>
      <c r="JZ87" s="242">
        <v>0.36319999999999997</v>
      </c>
      <c r="KA87" s="243">
        <f t="shared" si="1610"/>
        <v>0</v>
      </c>
      <c r="KB87" s="244">
        <f t="shared" si="1611"/>
        <v>0</v>
      </c>
      <c r="KC87" s="236"/>
      <c r="KD87" s="238">
        <v>12.0</v>
      </c>
      <c r="KE87" s="239" t="s">
        <v>190</v>
      </c>
      <c r="KF87" s="240" t="s">
        <v>132</v>
      </c>
      <c r="KG87" s="240" t="s">
        <v>132</v>
      </c>
      <c r="KH87" s="241">
        <f t="shared" si="1612"/>
        <v>0</v>
      </c>
      <c r="KI87" s="241" t="str">
        <f t="shared" si="1613"/>
        <v>#DIV/0!</v>
      </c>
      <c r="KJ87" s="241">
        <f t="shared" si="1614"/>
        <v>0</v>
      </c>
      <c r="KK87" s="242"/>
      <c r="KL87" s="241">
        <f t="shared" si="1615"/>
        <v>0</v>
      </c>
      <c r="KM87" s="242"/>
      <c r="KN87" s="241">
        <f t="shared" ref="KN87:KO87" si="1799">KN188+KN289+KN390+KN491</f>
        <v>0</v>
      </c>
      <c r="KO87" s="241">
        <f t="shared" si="1799"/>
        <v>0</v>
      </c>
      <c r="KP87" s="241">
        <f t="shared" si="1617"/>
        <v>0</v>
      </c>
      <c r="KQ87" s="242">
        <v>0.36319999999999997</v>
      </c>
      <c r="KR87" s="243">
        <f t="shared" si="1618"/>
        <v>0</v>
      </c>
      <c r="KS87" s="244">
        <f t="shared" si="1619"/>
        <v>0</v>
      </c>
      <c r="KT87" s="236"/>
      <c r="KU87" s="237"/>
    </row>
    <row r="88" ht="15.75" customHeight="1">
      <c r="A88" s="238">
        <v>13.0</v>
      </c>
      <c r="B88" s="239" t="s">
        <v>191</v>
      </c>
      <c r="C88" s="240" t="s">
        <v>132</v>
      </c>
      <c r="D88" s="240" t="s">
        <v>132</v>
      </c>
      <c r="E88" s="241">
        <f t="shared" si="1476"/>
        <v>0</v>
      </c>
      <c r="F88" s="241" t="str">
        <f t="shared" si="1477"/>
        <v>#DIV/0!</v>
      </c>
      <c r="G88" s="241">
        <f t="shared" si="1478"/>
        <v>0</v>
      </c>
      <c r="H88" s="242"/>
      <c r="I88" s="241">
        <f t="shared" si="1479"/>
        <v>0</v>
      </c>
      <c r="J88" s="242"/>
      <c r="K88" s="241">
        <f t="shared" ref="K88:L88" si="1800">K189+K290+K391+K492</f>
        <v>0</v>
      </c>
      <c r="L88" s="241">
        <f t="shared" si="1800"/>
        <v>0</v>
      </c>
      <c r="M88" s="241">
        <f t="shared" si="1481"/>
        <v>0</v>
      </c>
      <c r="N88" s="242">
        <v>0.36319999999999997</v>
      </c>
      <c r="O88" s="243">
        <f t="shared" si="1482"/>
        <v>0</v>
      </c>
      <c r="P88" s="244">
        <f t="shared" si="1483"/>
        <v>0</v>
      </c>
      <c r="Q88" s="236"/>
      <c r="R88" s="238">
        <v>13.0</v>
      </c>
      <c r="S88" s="239" t="s">
        <v>191</v>
      </c>
      <c r="T88" s="240" t="s">
        <v>132</v>
      </c>
      <c r="U88" s="240" t="s">
        <v>132</v>
      </c>
      <c r="V88" s="241">
        <f t="shared" si="1484"/>
        <v>0</v>
      </c>
      <c r="W88" s="241" t="str">
        <f t="shared" si="1485"/>
        <v>#DIV/0!</v>
      </c>
      <c r="X88" s="241">
        <f t="shared" si="1486"/>
        <v>0</v>
      </c>
      <c r="Y88" s="242"/>
      <c r="Z88" s="241">
        <f t="shared" si="1487"/>
        <v>0</v>
      </c>
      <c r="AA88" s="242"/>
      <c r="AB88" s="241">
        <f t="shared" ref="AB88:AC88" si="1801">AB189+AB290+AB391+AB492</f>
        <v>0</v>
      </c>
      <c r="AC88" s="241">
        <f t="shared" si="1801"/>
        <v>0</v>
      </c>
      <c r="AD88" s="241">
        <f t="shared" si="1489"/>
        <v>0</v>
      </c>
      <c r="AE88" s="242">
        <v>0.36319999999999997</v>
      </c>
      <c r="AF88" s="243">
        <f t="shared" si="1490"/>
        <v>0</v>
      </c>
      <c r="AG88" s="244">
        <f t="shared" si="1491"/>
        <v>0</v>
      </c>
      <c r="AH88" s="236"/>
      <c r="AI88" s="238">
        <v>13.0</v>
      </c>
      <c r="AJ88" s="239" t="s">
        <v>191</v>
      </c>
      <c r="AK88" s="240" t="s">
        <v>132</v>
      </c>
      <c r="AL88" s="240" t="s">
        <v>132</v>
      </c>
      <c r="AM88" s="241">
        <f t="shared" si="1492"/>
        <v>0</v>
      </c>
      <c r="AN88" s="241" t="str">
        <f t="shared" si="1493"/>
        <v>#DIV/0!</v>
      </c>
      <c r="AO88" s="241">
        <f t="shared" si="1494"/>
        <v>0</v>
      </c>
      <c r="AP88" s="242"/>
      <c r="AQ88" s="241">
        <f t="shared" si="1495"/>
        <v>0</v>
      </c>
      <c r="AR88" s="242"/>
      <c r="AS88" s="241">
        <f t="shared" ref="AS88:AT88" si="1802">AS189+AS290+AS391+AS492</f>
        <v>0</v>
      </c>
      <c r="AT88" s="241">
        <f t="shared" si="1802"/>
        <v>0</v>
      </c>
      <c r="AU88" s="241">
        <f t="shared" si="1497"/>
        <v>0</v>
      </c>
      <c r="AV88" s="242">
        <v>0.36319999999999997</v>
      </c>
      <c r="AW88" s="243">
        <f t="shared" si="1498"/>
        <v>0</v>
      </c>
      <c r="AX88" s="244">
        <f t="shared" si="1499"/>
        <v>0</v>
      </c>
      <c r="AY88" s="236"/>
      <c r="AZ88" s="238">
        <v>13.0</v>
      </c>
      <c r="BA88" s="239" t="s">
        <v>191</v>
      </c>
      <c r="BB88" s="240" t="s">
        <v>132</v>
      </c>
      <c r="BC88" s="240" t="s">
        <v>132</v>
      </c>
      <c r="BD88" s="241">
        <f t="shared" si="1500"/>
        <v>0</v>
      </c>
      <c r="BE88" s="241" t="str">
        <f t="shared" si="1501"/>
        <v>#DIV/0!</v>
      </c>
      <c r="BF88" s="241">
        <f t="shared" si="1502"/>
        <v>0</v>
      </c>
      <c r="BG88" s="242"/>
      <c r="BH88" s="241">
        <f t="shared" si="1503"/>
        <v>0</v>
      </c>
      <c r="BI88" s="242"/>
      <c r="BJ88" s="241">
        <f t="shared" ref="BJ88:BK88" si="1803">BJ189+BJ290+BJ391+BJ492</f>
        <v>0</v>
      </c>
      <c r="BK88" s="241">
        <f t="shared" si="1803"/>
        <v>0</v>
      </c>
      <c r="BL88" s="241">
        <f t="shared" si="1505"/>
        <v>0</v>
      </c>
      <c r="BM88" s="242">
        <v>0.36319999999999997</v>
      </c>
      <c r="BN88" s="243">
        <f t="shared" si="1506"/>
        <v>0</v>
      </c>
      <c r="BO88" s="244">
        <f t="shared" si="1507"/>
        <v>0</v>
      </c>
      <c r="BP88" s="236"/>
      <c r="BQ88" s="238">
        <v>13.0</v>
      </c>
      <c r="BR88" s="239" t="s">
        <v>191</v>
      </c>
      <c r="BS88" s="240" t="s">
        <v>132</v>
      </c>
      <c r="BT88" s="240" t="s">
        <v>132</v>
      </c>
      <c r="BU88" s="241">
        <f t="shared" si="1508"/>
        <v>0</v>
      </c>
      <c r="BV88" s="241" t="str">
        <f t="shared" si="1509"/>
        <v>#DIV/0!</v>
      </c>
      <c r="BW88" s="241">
        <f t="shared" si="1510"/>
        <v>0</v>
      </c>
      <c r="BX88" s="242"/>
      <c r="BY88" s="241">
        <f t="shared" si="1511"/>
        <v>0</v>
      </c>
      <c r="BZ88" s="242"/>
      <c r="CA88" s="241">
        <f t="shared" ref="CA88:CB88" si="1804">CA189+CA290+CA391+CA492</f>
        <v>0</v>
      </c>
      <c r="CB88" s="241">
        <f t="shared" si="1804"/>
        <v>0</v>
      </c>
      <c r="CC88" s="241">
        <f t="shared" si="1513"/>
        <v>0</v>
      </c>
      <c r="CD88" s="242">
        <v>0.36319999999999997</v>
      </c>
      <c r="CE88" s="243">
        <f t="shared" si="1514"/>
        <v>0</v>
      </c>
      <c r="CF88" s="244">
        <f t="shared" si="1515"/>
        <v>0</v>
      </c>
      <c r="CG88" s="236"/>
      <c r="CH88" s="238">
        <v>13.0</v>
      </c>
      <c r="CI88" s="239" t="s">
        <v>191</v>
      </c>
      <c r="CJ88" s="240" t="s">
        <v>132</v>
      </c>
      <c r="CK88" s="240" t="s">
        <v>132</v>
      </c>
      <c r="CL88" s="241">
        <f t="shared" si="1516"/>
        <v>0</v>
      </c>
      <c r="CM88" s="241" t="str">
        <f t="shared" si="1517"/>
        <v>#DIV/0!</v>
      </c>
      <c r="CN88" s="241">
        <f t="shared" si="1518"/>
        <v>0</v>
      </c>
      <c r="CO88" s="242"/>
      <c r="CP88" s="241">
        <f t="shared" si="1519"/>
        <v>0</v>
      </c>
      <c r="CQ88" s="242"/>
      <c r="CR88" s="241">
        <f t="shared" ref="CR88:CS88" si="1805">CR189+CR290+CR391+CR492</f>
        <v>0</v>
      </c>
      <c r="CS88" s="241">
        <f t="shared" si="1805"/>
        <v>0</v>
      </c>
      <c r="CT88" s="241">
        <f t="shared" si="1521"/>
        <v>0</v>
      </c>
      <c r="CU88" s="242">
        <v>0.36319999999999997</v>
      </c>
      <c r="CV88" s="243">
        <f t="shared" si="1522"/>
        <v>0</v>
      </c>
      <c r="CW88" s="244">
        <f t="shared" si="1523"/>
        <v>0</v>
      </c>
      <c r="CX88" s="236"/>
      <c r="CY88" s="238">
        <v>13.0</v>
      </c>
      <c r="CZ88" s="239" t="s">
        <v>191</v>
      </c>
      <c r="DA88" s="240" t="s">
        <v>132</v>
      </c>
      <c r="DB88" s="240" t="s">
        <v>132</v>
      </c>
      <c r="DC88" s="241">
        <f t="shared" si="1524"/>
        <v>0</v>
      </c>
      <c r="DD88" s="241" t="str">
        <f t="shared" si="1525"/>
        <v>#DIV/0!</v>
      </c>
      <c r="DE88" s="241">
        <f t="shared" si="1526"/>
        <v>0</v>
      </c>
      <c r="DF88" s="242"/>
      <c r="DG88" s="241">
        <f t="shared" si="1527"/>
        <v>0</v>
      </c>
      <c r="DH88" s="242"/>
      <c r="DI88" s="241">
        <f t="shared" ref="DI88:DJ88" si="1806">DI189+DI290+DI391+DI492</f>
        <v>0</v>
      </c>
      <c r="DJ88" s="241">
        <f t="shared" si="1806"/>
        <v>0</v>
      </c>
      <c r="DK88" s="241">
        <f t="shared" si="1529"/>
        <v>0</v>
      </c>
      <c r="DL88" s="242">
        <v>0.36319999999999997</v>
      </c>
      <c r="DM88" s="243">
        <f t="shared" si="1530"/>
        <v>0</v>
      </c>
      <c r="DN88" s="244">
        <f t="shared" si="1531"/>
        <v>0</v>
      </c>
      <c r="DO88" s="236"/>
      <c r="DP88" s="238">
        <v>13.0</v>
      </c>
      <c r="DQ88" s="239" t="s">
        <v>191</v>
      </c>
      <c r="DR88" s="240" t="s">
        <v>132</v>
      </c>
      <c r="DS88" s="240" t="s">
        <v>132</v>
      </c>
      <c r="DT88" s="241">
        <f t="shared" si="1532"/>
        <v>0</v>
      </c>
      <c r="DU88" s="241" t="str">
        <f t="shared" si="1533"/>
        <v>#DIV/0!</v>
      </c>
      <c r="DV88" s="241">
        <f t="shared" si="1534"/>
        <v>0</v>
      </c>
      <c r="DW88" s="242"/>
      <c r="DX88" s="241">
        <f t="shared" si="1535"/>
        <v>0</v>
      </c>
      <c r="DY88" s="242"/>
      <c r="DZ88" s="241">
        <f t="shared" ref="DZ88:EA88" si="1807">DZ189+DZ290+DZ391+DZ492</f>
        <v>0</v>
      </c>
      <c r="EA88" s="241">
        <f t="shared" si="1807"/>
        <v>0</v>
      </c>
      <c r="EB88" s="241">
        <f t="shared" si="1537"/>
        <v>0</v>
      </c>
      <c r="EC88" s="242">
        <v>0.36319999999999997</v>
      </c>
      <c r="ED88" s="243">
        <f t="shared" si="1538"/>
        <v>0</v>
      </c>
      <c r="EE88" s="244">
        <f t="shared" si="1539"/>
        <v>0</v>
      </c>
      <c r="EF88" s="236"/>
      <c r="EG88" s="238">
        <v>13.0</v>
      </c>
      <c r="EH88" s="239" t="s">
        <v>191</v>
      </c>
      <c r="EI88" s="240" t="s">
        <v>132</v>
      </c>
      <c r="EJ88" s="240" t="s">
        <v>132</v>
      </c>
      <c r="EK88" s="241">
        <f t="shared" si="1540"/>
        <v>0</v>
      </c>
      <c r="EL88" s="241" t="str">
        <f t="shared" si="1541"/>
        <v>#DIV/0!</v>
      </c>
      <c r="EM88" s="241">
        <f t="shared" si="1542"/>
        <v>0</v>
      </c>
      <c r="EN88" s="242"/>
      <c r="EO88" s="241">
        <f t="shared" si="1543"/>
        <v>0</v>
      </c>
      <c r="EP88" s="242"/>
      <c r="EQ88" s="241">
        <f t="shared" ref="EQ88:ER88" si="1808">EQ189+EQ290+EQ391+EQ492</f>
        <v>0</v>
      </c>
      <c r="ER88" s="241">
        <f t="shared" si="1808"/>
        <v>0</v>
      </c>
      <c r="ES88" s="241">
        <f t="shared" si="1545"/>
        <v>0</v>
      </c>
      <c r="ET88" s="242">
        <v>0.36319999999999997</v>
      </c>
      <c r="EU88" s="243">
        <f t="shared" si="1546"/>
        <v>0</v>
      </c>
      <c r="EV88" s="244">
        <f t="shared" si="1547"/>
        <v>0</v>
      </c>
      <c r="EW88" s="236"/>
      <c r="EX88" s="238">
        <v>13.0</v>
      </c>
      <c r="EY88" s="239" t="s">
        <v>191</v>
      </c>
      <c r="EZ88" s="240" t="s">
        <v>132</v>
      </c>
      <c r="FA88" s="240" t="s">
        <v>132</v>
      </c>
      <c r="FB88" s="241">
        <f t="shared" si="1548"/>
        <v>0</v>
      </c>
      <c r="FC88" s="241" t="str">
        <f t="shared" si="1549"/>
        <v>#DIV/0!</v>
      </c>
      <c r="FD88" s="241">
        <f t="shared" si="1550"/>
        <v>0</v>
      </c>
      <c r="FE88" s="242"/>
      <c r="FF88" s="241">
        <f t="shared" si="1551"/>
        <v>0</v>
      </c>
      <c r="FG88" s="242"/>
      <c r="FH88" s="241">
        <f t="shared" ref="FH88:FI88" si="1809">FH189+FH290+FH391+FH492</f>
        <v>0</v>
      </c>
      <c r="FI88" s="241">
        <f t="shared" si="1809"/>
        <v>0</v>
      </c>
      <c r="FJ88" s="241">
        <f t="shared" si="1553"/>
        <v>0</v>
      </c>
      <c r="FK88" s="242">
        <v>0.36319999999999997</v>
      </c>
      <c r="FL88" s="243">
        <f t="shared" si="1554"/>
        <v>0</v>
      </c>
      <c r="FM88" s="244">
        <f t="shared" si="1555"/>
        <v>0</v>
      </c>
      <c r="FN88" s="236"/>
      <c r="FO88" s="238">
        <v>13.0</v>
      </c>
      <c r="FP88" s="239" t="s">
        <v>191</v>
      </c>
      <c r="FQ88" s="240" t="s">
        <v>132</v>
      </c>
      <c r="FR88" s="240" t="s">
        <v>132</v>
      </c>
      <c r="FS88" s="241">
        <f t="shared" si="1556"/>
        <v>0</v>
      </c>
      <c r="FT88" s="241" t="str">
        <f t="shared" si="1557"/>
        <v>#DIV/0!</v>
      </c>
      <c r="FU88" s="241">
        <f t="shared" si="1558"/>
        <v>0</v>
      </c>
      <c r="FV88" s="242"/>
      <c r="FW88" s="241">
        <f t="shared" si="1559"/>
        <v>0</v>
      </c>
      <c r="FX88" s="242"/>
      <c r="FY88" s="241">
        <f t="shared" ref="FY88:FZ88" si="1810">FY189+FY290+FY391+FY492</f>
        <v>0</v>
      </c>
      <c r="FZ88" s="241">
        <f t="shared" si="1810"/>
        <v>0</v>
      </c>
      <c r="GA88" s="241">
        <f t="shared" si="1561"/>
        <v>0</v>
      </c>
      <c r="GB88" s="242">
        <v>0.36319999999999997</v>
      </c>
      <c r="GC88" s="243">
        <f t="shared" si="1562"/>
        <v>0</v>
      </c>
      <c r="GD88" s="244">
        <f t="shared" si="1563"/>
        <v>0</v>
      </c>
      <c r="GE88" s="236"/>
      <c r="GF88" s="238">
        <v>13.0</v>
      </c>
      <c r="GG88" s="239" t="s">
        <v>191</v>
      </c>
      <c r="GH88" s="240" t="s">
        <v>132</v>
      </c>
      <c r="GI88" s="240" t="s">
        <v>132</v>
      </c>
      <c r="GJ88" s="241">
        <f t="shared" si="1564"/>
        <v>0</v>
      </c>
      <c r="GK88" s="241" t="str">
        <f t="shared" si="1565"/>
        <v>#DIV/0!</v>
      </c>
      <c r="GL88" s="241">
        <f t="shared" si="1566"/>
        <v>0</v>
      </c>
      <c r="GM88" s="242"/>
      <c r="GN88" s="241">
        <f t="shared" si="1567"/>
        <v>0</v>
      </c>
      <c r="GO88" s="242"/>
      <c r="GP88" s="241">
        <f t="shared" ref="GP88:GQ88" si="1811">GP189+GP290+GP391+GP492</f>
        <v>0</v>
      </c>
      <c r="GQ88" s="241">
        <f t="shared" si="1811"/>
        <v>0</v>
      </c>
      <c r="GR88" s="241">
        <f t="shared" si="1569"/>
        <v>0</v>
      </c>
      <c r="GS88" s="242">
        <v>0.36319999999999997</v>
      </c>
      <c r="GT88" s="243">
        <f t="shared" si="1570"/>
        <v>0</v>
      </c>
      <c r="GU88" s="244">
        <f t="shared" si="1571"/>
        <v>0</v>
      </c>
      <c r="GV88" s="236"/>
      <c r="GW88" s="238">
        <v>13.0</v>
      </c>
      <c r="GX88" s="239" t="s">
        <v>191</v>
      </c>
      <c r="GY88" s="240" t="s">
        <v>132</v>
      </c>
      <c r="GZ88" s="240" t="s">
        <v>132</v>
      </c>
      <c r="HA88" s="241">
        <f t="shared" si="1572"/>
        <v>0</v>
      </c>
      <c r="HB88" s="241" t="str">
        <f t="shared" si="1573"/>
        <v>#DIV/0!</v>
      </c>
      <c r="HC88" s="241">
        <f t="shared" si="1574"/>
        <v>0</v>
      </c>
      <c r="HD88" s="242"/>
      <c r="HE88" s="241">
        <f t="shared" si="1575"/>
        <v>0</v>
      </c>
      <c r="HF88" s="242"/>
      <c r="HG88" s="241">
        <f t="shared" ref="HG88:HH88" si="1812">HG189+HG290+HG391+HG492</f>
        <v>0</v>
      </c>
      <c r="HH88" s="241">
        <f t="shared" si="1812"/>
        <v>0</v>
      </c>
      <c r="HI88" s="241">
        <f t="shared" si="1577"/>
        <v>0</v>
      </c>
      <c r="HJ88" s="242">
        <v>0.36319999999999997</v>
      </c>
      <c r="HK88" s="243">
        <f t="shared" si="1578"/>
        <v>0</v>
      </c>
      <c r="HL88" s="244">
        <f t="shared" si="1579"/>
        <v>0</v>
      </c>
      <c r="HM88" s="236"/>
      <c r="HN88" s="238">
        <v>13.0</v>
      </c>
      <c r="HO88" s="239" t="s">
        <v>191</v>
      </c>
      <c r="HP88" s="240" t="s">
        <v>132</v>
      </c>
      <c r="HQ88" s="240" t="s">
        <v>132</v>
      </c>
      <c r="HR88" s="241">
        <f t="shared" si="1580"/>
        <v>0</v>
      </c>
      <c r="HS88" s="241" t="str">
        <f t="shared" si="1581"/>
        <v>#DIV/0!</v>
      </c>
      <c r="HT88" s="241">
        <f t="shared" si="1582"/>
        <v>0</v>
      </c>
      <c r="HU88" s="242"/>
      <c r="HV88" s="241">
        <f t="shared" si="1583"/>
        <v>0</v>
      </c>
      <c r="HW88" s="242"/>
      <c r="HX88" s="241">
        <f t="shared" ref="HX88:HY88" si="1813">HX189+HX290+HX391+HX492</f>
        <v>0</v>
      </c>
      <c r="HY88" s="241">
        <f t="shared" si="1813"/>
        <v>0</v>
      </c>
      <c r="HZ88" s="241">
        <f t="shared" si="1585"/>
        <v>0</v>
      </c>
      <c r="IA88" s="242">
        <v>0.36319999999999997</v>
      </c>
      <c r="IB88" s="243">
        <f t="shared" si="1586"/>
        <v>0</v>
      </c>
      <c r="IC88" s="244">
        <f t="shared" si="1587"/>
        <v>0</v>
      </c>
      <c r="ID88" s="236"/>
      <c r="IE88" s="238">
        <v>13.0</v>
      </c>
      <c r="IF88" s="239" t="s">
        <v>191</v>
      </c>
      <c r="IG88" s="240" t="s">
        <v>132</v>
      </c>
      <c r="IH88" s="240" t="s">
        <v>132</v>
      </c>
      <c r="II88" s="241">
        <f t="shared" si="1588"/>
        <v>0</v>
      </c>
      <c r="IJ88" s="241" t="str">
        <f t="shared" si="1589"/>
        <v>#DIV/0!</v>
      </c>
      <c r="IK88" s="241">
        <f t="shared" si="1590"/>
        <v>0</v>
      </c>
      <c r="IL88" s="242"/>
      <c r="IM88" s="241">
        <f t="shared" si="1591"/>
        <v>0</v>
      </c>
      <c r="IN88" s="242"/>
      <c r="IO88" s="241">
        <f t="shared" ref="IO88:IP88" si="1814">IO189+IO290+IO391+IO492</f>
        <v>0</v>
      </c>
      <c r="IP88" s="241">
        <f t="shared" si="1814"/>
        <v>0</v>
      </c>
      <c r="IQ88" s="241">
        <f t="shared" si="1593"/>
        <v>0</v>
      </c>
      <c r="IR88" s="242">
        <v>0.36319999999999997</v>
      </c>
      <c r="IS88" s="243">
        <f t="shared" si="1594"/>
        <v>0</v>
      </c>
      <c r="IT88" s="244">
        <f t="shared" si="1595"/>
        <v>0</v>
      </c>
      <c r="IU88" s="236"/>
      <c r="IV88" s="238">
        <v>13.0</v>
      </c>
      <c r="IW88" s="239" t="s">
        <v>191</v>
      </c>
      <c r="IX88" s="240" t="s">
        <v>132</v>
      </c>
      <c r="IY88" s="240" t="s">
        <v>132</v>
      </c>
      <c r="IZ88" s="241">
        <f t="shared" si="1596"/>
        <v>0</v>
      </c>
      <c r="JA88" s="241" t="str">
        <f t="shared" si="1597"/>
        <v>#DIV/0!</v>
      </c>
      <c r="JB88" s="241">
        <f t="shared" si="1598"/>
        <v>0</v>
      </c>
      <c r="JC88" s="242"/>
      <c r="JD88" s="241">
        <f t="shared" si="1599"/>
        <v>0</v>
      </c>
      <c r="JE88" s="242"/>
      <c r="JF88" s="241">
        <f t="shared" ref="JF88:JG88" si="1815">JF189+JF290+JF391+JF492</f>
        <v>0</v>
      </c>
      <c r="JG88" s="241">
        <f t="shared" si="1815"/>
        <v>0</v>
      </c>
      <c r="JH88" s="241">
        <f t="shared" si="1601"/>
        <v>0</v>
      </c>
      <c r="JI88" s="242">
        <v>0.36319999999999997</v>
      </c>
      <c r="JJ88" s="243">
        <f t="shared" si="1602"/>
        <v>0</v>
      </c>
      <c r="JK88" s="244">
        <f t="shared" si="1603"/>
        <v>0</v>
      </c>
      <c r="JL88" s="236"/>
      <c r="JM88" s="238">
        <v>13.0</v>
      </c>
      <c r="JN88" s="239" t="s">
        <v>191</v>
      </c>
      <c r="JO88" s="240" t="s">
        <v>132</v>
      </c>
      <c r="JP88" s="240" t="s">
        <v>132</v>
      </c>
      <c r="JQ88" s="241">
        <f t="shared" si="1604"/>
        <v>0</v>
      </c>
      <c r="JR88" s="241" t="str">
        <f t="shared" si="1605"/>
        <v>#DIV/0!</v>
      </c>
      <c r="JS88" s="241">
        <f t="shared" si="1606"/>
        <v>0</v>
      </c>
      <c r="JT88" s="242"/>
      <c r="JU88" s="241">
        <f t="shared" si="1607"/>
        <v>0</v>
      </c>
      <c r="JV88" s="242"/>
      <c r="JW88" s="241">
        <f t="shared" ref="JW88:JX88" si="1816">JW189+JW290+JW391+JW492</f>
        <v>0</v>
      </c>
      <c r="JX88" s="241">
        <f t="shared" si="1816"/>
        <v>0</v>
      </c>
      <c r="JY88" s="241">
        <f t="shared" si="1609"/>
        <v>0</v>
      </c>
      <c r="JZ88" s="242">
        <v>0.36319999999999997</v>
      </c>
      <c r="KA88" s="243">
        <f t="shared" si="1610"/>
        <v>0</v>
      </c>
      <c r="KB88" s="244">
        <f t="shared" si="1611"/>
        <v>0</v>
      </c>
      <c r="KC88" s="236"/>
      <c r="KD88" s="238">
        <v>13.0</v>
      </c>
      <c r="KE88" s="239" t="s">
        <v>191</v>
      </c>
      <c r="KF88" s="240" t="s">
        <v>132</v>
      </c>
      <c r="KG88" s="240" t="s">
        <v>132</v>
      </c>
      <c r="KH88" s="241">
        <f t="shared" si="1612"/>
        <v>0</v>
      </c>
      <c r="KI88" s="241" t="str">
        <f t="shared" si="1613"/>
        <v>#DIV/0!</v>
      </c>
      <c r="KJ88" s="241">
        <f t="shared" si="1614"/>
        <v>0</v>
      </c>
      <c r="KK88" s="242"/>
      <c r="KL88" s="241">
        <f t="shared" si="1615"/>
        <v>0</v>
      </c>
      <c r="KM88" s="242"/>
      <c r="KN88" s="241">
        <f t="shared" ref="KN88:KO88" si="1817">KN189+KN290+KN391+KN492</f>
        <v>0</v>
      </c>
      <c r="KO88" s="241">
        <f t="shared" si="1817"/>
        <v>0</v>
      </c>
      <c r="KP88" s="241">
        <f t="shared" si="1617"/>
        <v>0</v>
      </c>
      <c r="KQ88" s="242">
        <v>0.36319999999999997</v>
      </c>
      <c r="KR88" s="243">
        <f t="shared" si="1618"/>
        <v>0</v>
      </c>
      <c r="KS88" s="244">
        <f t="shared" si="1619"/>
        <v>0</v>
      </c>
      <c r="KT88" s="236"/>
      <c r="KU88" s="237"/>
    </row>
    <row r="89" ht="15.75" customHeight="1">
      <c r="A89" s="238">
        <v>14.0</v>
      </c>
      <c r="B89" s="239" t="s">
        <v>192</v>
      </c>
      <c r="C89" s="240" t="s">
        <v>132</v>
      </c>
      <c r="D89" s="240" t="s">
        <v>132</v>
      </c>
      <c r="E89" s="241">
        <f t="shared" si="1476"/>
        <v>0</v>
      </c>
      <c r="F89" s="241" t="str">
        <f t="shared" si="1477"/>
        <v>#DIV/0!</v>
      </c>
      <c r="G89" s="241">
        <f t="shared" si="1478"/>
        <v>0</v>
      </c>
      <c r="H89" s="242"/>
      <c r="I89" s="241">
        <f t="shared" si="1479"/>
        <v>0</v>
      </c>
      <c r="J89" s="242"/>
      <c r="K89" s="241">
        <f t="shared" ref="K89:L89" si="1818">K190+K291+K392+K493</f>
        <v>0</v>
      </c>
      <c r="L89" s="241">
        <f t="shared" si="1818"/>
        <v>0</v>
      </c>
      <c r="M89" s="241">
        <f t="shared" si="1481"/>
        <v>0</v>
      </c>
      <c r="N89" s="242">
        <v>0.36319999999999997</v>
      </c>
      <c r="O89" s="243">
        <f t="shared" si="1482"/>
        <v>0</v>
      </c>
      <c r="P89" s="244">
        <f t="shared" si="1483"/>
        <v>0</v>
      </c>
      <c r="Q89" s="236"/>
      <c r="R89" s="238">
        <v>14.0</v>
      </c>
      <c r="S89" s="239" t="s">
        <v>192</v>
      </c>
      <c r="T89" s="240" t="s">
        <v>132</v>
      </c>
      <c r="U89" s="240" t="s">
        <v>132</v>
      </c>
      <c r="V89" s="241">
        <f t="shared" si="1484"/>
        <v>0</v>
      </c>
      <c r="W89" s="241" t="str">
        <f t="shared" si="1485"/>
        <v>#DIV/0!</v>
      </c>
      <c r="X89" s="241">
        <f t="shared" si="1486"/>
        <v>0</v>
      </c>
      <c r="Y89" s="242"/>
      <c r="Z89" s="241">
        <f t="shared" si="1487"/>
        <v>0</v>
      </c>
      <c r="AA89" s="242"/>
      <c r="AB89" s="241">
        <f t="shared" ref="AB89:AC89" si="1819">AB190+AB291+AB392+AB493</f>
        <v>0</v>
      </c>
      <c r="AC89" s="241">
        <f t="shared" si="1819"/>
        <v>0</v>
      </c>
      <c r="AD89" s="241">
        <f t="shared" si="1489"/>
        <v>0</v>
      </c>
      <c r="AE89" s="242">
        <v>0.36319999999999997</v>
      </c>
      <c r="AF89" s="243">
        <f t="shared" si="1490"/>
        <v>0</v>
      </c>
      <c r="AG89" s="244">
        <f t="shared" si="1491"/>
        <v>0</v>
      </c>
      <c r="AH89" s="236"/>
      <c r="AI89" s="238">
        <v>14.0</v>
      </c>
      <c r="AJ89" s="239" t="s">
        <v>192</v>
      </c>
      <c r="AK89" s="240" t="s">
        <v>132</v>
      </c>
      <c r="AL89" s="240" t="s">
        <v>132</v>
      </c>
      <c r="AM89" s="241">
        <f t="shared" si="1492"/>
        <v>0</v>
      </c>
      <c r="AN89" s="241" t="str">
        <f t="shared" si="1493"/>
        <v>#DIV/0!</v>
      </c>
      <c r="AO89" s="241">
        <f t="shared" si="1494"/>
        <v>0</v>
      </c>
      <c r="AP89" s="242"/>
      <c r="AQ89" s="241">
        <f t="shared" si="1495"/>
        <v>0</v>
      </c>
      <c r="AR89" s="242"/>
      <c r="AS89" s="241">
        <f t="shared" ref="AS89:AT89" si="1820">AS190+AS291+AS392+AS493</f>
        <v>0</v>
      </c>
      <c r="AT89" s="241">
        <f t="shared" si="1820"/>
        <v>0</v>
      </c>
      <c r="AU89" s="241">
        <f t="shared" si="1497"/>
        <v>0</v>
      </c>
      <c r="AV89" s="242">
        <v>0.36319999999999997</v>
      </c>
      <c r="AW89" s="243">
        <f t="shared" si="1498"/>
        <v>0</v>
      </c>
      <c r="AX89" s="244">
        <f t="shared" si="1499"/>
        <v>0</v>
      </c>
      <c r="AY89" s="236"/>
      <c r="AZ89" s="238">
        <v>14.0</v>
      </c>
      <c r="BA89" s="239" t="s">
        <v>192</v>
      </c>
      <c r="BB89" s="240" t="s">
        <v>132</v>
      </c>
      <c r="BC89" s="240" t="s">
        <v>132</v>
      </c>
      <c r="BD89" s="241">
        <f t="shared" si="1500"/>
        <v>0</v>
      </c>
      <c r="BE89" s="241" t="str">
        <f t="shared" si="1501"/>
        <v>#DIV/0!</v>
      </c>
      <c r="BF89" s="241">
        <f t="shared" si="1502"/>
        <v>0</v>
      </c>
      <c r="BG89" s="242"/>
      <c r="BH89" s="241">
        <f t="shared" si="1503"/>
        <v>0</v>
      </c>
      <c r="BI89" s="242"/>
      <c r="BJ89" s="241">
        <f t="shared" ref="BJ89:BK89" si="1821">BJ190+BJ291+BJ392+BJ493</f>
        <v>0</v>
      </c>
      <c r="BK89" s="241">
        <f t="shared" si="1821"/>
        <v>0</v>
      </c>
      <c r="BL89" s="241">
        <f t="shared" si="1505"/>
        <v>0</v>
      </c>
      <c r="BM89" s="242">
        <v>0.36319999999999997</v>
      </c>
      <c r="BN89" s="243">
        <f t="shared" si="1506"/>
        <v>0</v>
      </c>
      <c r="BO89" s="244">
        <f t="shared" si="1507"/>
        <v>0</v>
      </c>
      <c r="BP89" s="236"/>
      <c r="BQ89" s="238">
        <v>14.0</v>
      </c>
      <c r="BR89" s="239" t="s">
        <v>192</v>
      </c>
      <c r="BS89" s="240" t="s">
        <v>132</v>
      </c>
      <c r="BT89" s="240" t="s">
        <v>132</v>
      </c>
      <c r="BU89" s="241">
        <f t="shared" si="1508"/>
        <v>0</v>
      </c>
      <c r="BV89" s="241" t="str">
        <f t="shared" si="1509"/>
        <v>#DIV/0!</v>
      </c>
      <c r="BW89" s="241">
        <f t="shared" si="1510"/>
        <v>0</v>
      </c>
      <c r="BX89" s="242"/>
      <c r="BY89" s="241">
        <f t="shared" si="1511"/>
        <v>0</v>
      </c>
      <c r="BZ89" s="242"/>
      <c r="CA89" s="241">
        <f t="shared" ref="CA89:CB89" si="1822">CA190+CA291+CA392+CA493</f>
        <v>0</v>
      </c>
      <c r="CB89" s="241">
        <f t="shared" si="1822"/>
        <v>0</v>
      </c>
      <c r="CC89" s="241">
        <f t="shared" si="1513"/>
        <v>0</v>
      </c>
      <c r="CD89" s="242">
        <v>0.36319999999999997</v>
      </c>
      <c r="CE89" s="243">
        <f t="shared" si="1514"/>
        <v>0</v>
      </c>
      <c r="CF89" s="244">
        <f t="shared" si="1515"/>
        <v>0</v>
      </c>
      <c r="CG89" s="236"/>
      <c r="CH89" s="238">
        <v>14.0</v>
      </c>
      <c r="CI89" s="239" t="s">
        <v>192</v>
      </c>
      <c r="CJ89" s="240" t="s">
        <v>132</v>
      </c>
      <c r="CK89" s="240" t="s">
        <v>132</v>
      </c>
      <c r="CL89" s="241">
        <f t="shared" si="1516"/>
        <v>0</v>
      </c>
      <c r="CM89" s="241" t="str">
        <f t="shared" si="1517"/>
        <v>#DIV/0!</v>
      </c>
      <c r="CN89" s="241">
        <f t="shared" si="1518"/>
        <v>0</v>
      </c>
      <c r="CO89" s="242"/>
      <c r="CP89" s="241">
        <f t="shared" si="1519"/>
        <v>0</v>
      </c>
      <c r="CQ89" s="242"/>
      <c r="CR89" s="241">
        <f t="shared" ref="CR89:CS89" si="1823">CR190+CR291+CR392+CR493</f>
        <v>0</v>
      </c>
      <c r="CS89" s="241">
        <f t="shared" si="1823"/>
        <v>0</v>
      </c>
      <c r="CT89" s="241">
        <f t="shared" si="1521"/>
        <v>0</v>
      </c>
      <c r="CU89" s="242">
        <v>0.36319999999999997</v>
      </c>
      <c r="CV89" s="243">
        <f t="shared" si="1522"/>
        <v>0</v>
      </c>
      <c r="CW89" s="244">
        <f t="shared" si="1523"/>
        <v>0</v>
      </c>
      <c r="CX89" s="236"/>
      <c r="CY89" s="238">
        <v>14.0</v>
      </c>
      <c r="CZ89" s="239" t="s">
        <v>192</v>
      </c>
      <c r="DA89" s="240" t="s">
        <v>132</v>
      </c>
      <c r="DB89" s="240" t="s">
        <v>132</v>
      </c>
      <c r="DC89" s="241">
        <f t="shared" si="1524"/>
        <v>0</v>
      </c>
      <c r="DD89" s="241" t="str">
        <f t="shared" si="1525"/>
        <v>#DIV/0!</v>
      </c>
      <c r="DE89" s="241">
        <f t="shared" si="1526"/>
        <v>0</v>
      </c>
      <c r="DF89" s="242"/>
      <c r="DG89" s="241">
        <f t="shared" si="1527"/>
        <v>0</v>
      </c>
      <c r="DH89" s="242"/>
      <c r="DI89" s="241">
        <f t="shared" ref="DI89:DJ89" si="1824">DI190+DI291+DI392+DI493</f>
        <v>0</v>
      </c>
      <c r="DJ89" s="241">
        <f t="shared" si="1824"/>
        <v>0</v>
      </c>
      <c r="DK89" s="241">
        <f t="shared" si="1529"/>
        <v>0</v>
      </c>
      <c r="DL89" s="242">
        <v>0.36319999999999997</v>
      </c>
      <c r="DM89" s="243">
        <f t="shared" si="1530"/>
        <v>0</v>
      </c>
      <c r="DN89" s="244">
        <f t="shared" si="1531"/>
        <v>0</v>
      </c>
      <c r="DO89" s="236"/>
      <c r="DP89" s="238">
        <v>14.0</v>
      </c>
      <c r="DQ89" s="239" t="s">
        <v>192</v>
      </c>
      <c r="DR89" s="240" t="s">
        <v>132</v>
      </c>
      <c r="DS89" s="240" t="s">
        <v>132</v>
      </c>
      <c r="DT89" s="241">
        <f t="shared" si="1532"/>
        <v>0</v>
      </c>
      <c r="DU89" s="241" t="str">
        <f t="shared" si="1533"/>
        <v>#DIV/0!</v>
      </c>
      <c r="DV89" s="241">
        <f t="shared" si="1534"/>
        <v>0</v>
      </c>
      <c r="DW89" s="242"/>
      <c r="DX89" s="241">
        <f t="shared" si="1535"/>
        <v>0</v>
      </c>
      <c r="DY89" s="242"/>
      <c r="DZ89" s="241">
        <f t="shared" ref="DZ89:EA89" si="1825">DZ190+DZ291+DZ392+DZ493</f>
        <v>0</v>
      </c>
      <c r="EA89" s="241">
        <f t="shared" si="1825"/>
        <v>0</v>
      </c>
      <c r="EB89" s="241">
        <f t="shared" si="1537"/>
        <v>0</v>
      </c>
      <c r="EC89" s="242">
        <v>0.36319999999999997</v>
      </c>
      <c r="ED89" s="243">
        <f t="shared" si="1538"/>
        <v>0</v>
      </c>
      <c r="EE89" s="244">
        <f t="shared" si="1539"/>
        <v>0</v>
      </c>
      <c r="EF89" s="236"/>
      <c r="EG89" s="238">
        <v>14.0</v>
      </c>
      <c r="EH89" s="239" t="s">
        <v>192</v>
      </c>
      <c r="EI89" s="240" t="s">
        <v>132</v>
      </c>
      <c r="EJ89" s="240" t="s">
        <v>132</v>
      </c>
      <c r="EK89" s="241">
        <f t="shared" si="1540"/>
        <v>0</v>
      </c>
      <c r="EL89" s="241" t="str">
        <f t="shared" si="1541"/>
        <v>#DIV/0!</v>
      </c>
      <c r="EM89" s="241">
        <f t="shared" si="1542"/>
        <v>0</v>
      </c>
      <c r="EN89" s="242"/>
      <c r="EO89" s="241">
        <f t="shared" si="1543"/>
        <v>0</v>
      </c>
      <c r="EP89" s="242"/>
      <c r="EQ89" s="241">
        <f t="shared" ref="EQ89:ER89" si="1826">EQ190+EQ291+EQ392+EQ493</f>
        <v>0</v>
      </c>
      <c r="ER89" s="241">
        <f t="shared" si="1826"/>
        <v>0</v>
      </c>
      <c r="ES89" s="241">
        <f t="shared" si="1545"/>
        <v>0</v>
      </c>
      <c r="ET89" s="242">
        <v>0.36319999999999997</v>
      </c>
      <c r="EU89" s="243">
        <f t="shared" si="1546"/>
        <v>0</v>
      </c>
      <c r="EV89" s="244">
        <f t="shared" si="1547"/>
        <v>0</v>
      </c>
      <c r="EW89" s="236"/>
      <c r="EX89" s="238">
        <v>14.0</v>
      </c>
      <c r="EY89" s="239" t="s">
        <v>192</v>
      </c>
      <c r="EZ89" s="240" t="s">
        <v>132</v>
      </c>
      <c r="FA89" s="240" t="s">
        <v>132</v>
      </c>
      <c r="FB89" s="241">
        <f t="shared" si="1548"/>
        <v>0</v>
      </c>
      <c r="FC89" s="241" t="str">
        <f t="shared" si="1549"/>
        <v>#DIV/0!</v>
      </c>
      <c r="FD89" s="241">
        <f t="shared" si="1550"/>
        <v>0</v>
      </c>
      <c r="FE89" s="242"/>
      <c r="FF89" s="241">
        <f t="shared" si="1551"/>
        <v>0</v>
      </c>
      <c r="FG89" s="242"/>
      <c r="FH89" s="241">
        <f t="shared" ref="FH89:FI89" si="1827">FH190+FH291+FH392+FH493</f>
        <v>0</v>
      </c>
      <c r="FI89" s="241">
        <f t="shared" si="1827"/>
        <v>0</v>
      </c>
      <c r="FJ89" s="241">
        <f t="shared" si="1553"/>
        <v>0</v>
      </c>
      <c r="FK89" s="242">
        <v>0.36319999999999997</v>
      </c>
      <c r="FL89" s="243">
        <f t="shared" si="1554"/>
        <v>0</v>
      </c>
      <c r="FM89" s="244">
        <f t="shared" si="1555"/>
        <v>0</v>
      </c>
      <c r="FN89" s="236"/>
      <c r="FO89" s="238">
        <v>14.0</v>
      </c>
      <c r="FP89" s="239" t="s">
        <v>192</v>
      </c>
      <c r="FQ89" s="240" t="s">
        <v>132</v>
      </c>
      <c r="FR89" s="240" t="s">
        <v>132</v>
      </c>
      <c r="FS89" s="241">
        <f t="shared" si="1556"/>
        <v>0</v>
      </c>
      <c r="FT89" s="241" t="str">
        <f t="shared" si="1557"/>
        <v>#DIV/0!</v>
      </c>
      <c r="FU89" s="241">
        <f t="shared" si="1558"/>
        <v>0</v>
      </c>
      <c r="FV89" s="242"/>
      <c r="FW89" s="241">
        <f t="shared" si="1559"/>
        <v>0</v>
      </c>
      <c r="FX89" s="242"/>
      <c r="FY89" s="241">
        <f t="shared" ref="FY89:FZ89" si="1828">FY190+FY291+FY392+FY493</f>
        <v>0</v>
      </c>
      <c r="FZ89" s="241">
        <f t="shared" si="1828"/>
        <v>0</v>
      </c>
      <c r="GA89" s="241">
        <f t="shared" si="1561"/>
        <v>0</v>
      </c>
      <c r="GB89" s="242">
        <v>0.36319999999999997</v>
      </c>
      <c r="GC89" s="243">
        <f t="shared" si="1562"/>
        <v>0</v>
      </c>
      <c r="GD89" s="244">
        <f t="shared" si="1563"/>
        <v>0</v>
      </c>
      <c r="GE89" s="236"/>
      <c r="GF89" s="238">
        <v>14.0</v>
      </c>
      <c r="GG89" s="239" t="s">
        <v>192</v>
      </c>
      <c r="GH89" s="240" t="s">
        <v>132</v>
      </c>
      <c r="GI89" s="240" t="s">
        <v>132</v>
      </c>
      <c r="GJ89" s="241">
        <f t="shared" si="1564"/>
        <v>0</v>
      </c>
      <c r="GK89" s="241" t="str">
        <f t="shared" si="1565"/>
        <v>#DIV/0!</v>
      </c>
      <c r="GL89" s="241">
        <f t="shared" si="1566"/>
        <v>0</v>
      </c>
      <c r="GM89" s="242"/>
      <c r="GN89" s="241">
        <f t="shared" si="1567"/>
        <v>0</v>
      </c>
      <c r="GO89" s="242"/>
      <c r="GP89" s="241">
        <f t="shared" ref="GP89:GQ89" si="1829">GP190+GP291+GP392+GP493</f>
        <v>0</v>
      </c>
      <c r="GQ89" s="241">
        <f t="shared" si="1829"/>
        <v>0</v>
      </c>
      <c r="GR89" s="241">
        <f t="shared" si="1569"/>
        <v>0</v>
      </c>
      <c r="GS89" s="242">
        <v>0.36319999999999997</v>
      </c>
      <c r="GT89" s="243">
        <f t="shared" si="1570"/>
        <v>0</v>
      </c>
      <c r="GU89" s="244">
        <f t="shared" si="1571"/>
        <v>0</v>
      </c>
      <c r="GV89" s="236"/>
      <c r="GW89" s="238">
        <v>14.0</v>
      </c>
      <c r="GX89" s="239" t="s">
        <v>192</v>
      </c>
      <c r="GY89" s="240" t="s">
        <v>132</v>
      </c>
      <c r="GZ89" s="240" t="s">
        <v>132</v>
      </c>
      <c r="HA89" s="241">
        <f t="shared" si="1572"/>
        <v>0</v>
      </c>
      <c r="HB89" s="241" t="str">
        <f t="shared" si="1573"/>
        <v>#DIV/0!</v>
      </c>
      <c r="HC89" s="241">
        <f t="shared" si="1574"/>
        <v>0</v>
      </c>
      <c r="HD89" s="242"/>
      <c r="HE89" s="241">
        <f t="shared" si="1575"/>
        <v>0</v>
      </c>
      <c r="HF89" s="242"/>
      <c r="HG89" s="241">
        <f t="shared" ref="HG89:HH89" si="1830">HG190+HG291+HG392+HG493</f>
        <v>0</v>
      </c>
      <c r="HH89" s="241">
        <f t="shared" si="1830"/>
        <v>0</v>
      </c>
      <c r="HI89" s="241">
        <f t="shared" si="1577"/>
        <v>0</v>
      </c>
      <c r="HJ89" s="242">
        <v>0.36319999999999997</v>
      </c>
      <c r="HK89" s="243">
        <f t="shared" si="1578"/>
        <v>0</v>
      </c>
      <c r="HL89" s="244">
        <f t="shared" si="1579"/>
        <v>0</v>
      </c>
      <c r="HM89" s="236"/>
      <c r="HN89" s="238">
        <v>14.0</v>
      </c>
      <c r="HO89" s="239" t="s">
        <v>192</v>
      </c>
      <c r="HP89" s="240" t="s">
        <v>132</v>
      </c>
      <c r="HQ89" s="240" t="s">
        <v>132</v>
      </c>
      <c r="HR89" s="241">
        <f t="shared" si="1580"/>
        <v>0</v>
      </c>
      <c r="HS89" s="241" t="str">
        <f t="shared" si="1581"/>
        <v>#DIV/0!</v>
      </c>
      <c r="HT89" s="241">
        <f t="shared" si="1582"/>
        <v>0</v>
      </c>
      <c r="HU89" s="242"/>
      <c r="HV89" s="241">
        <f t="shared" si="1583"/>
        <v>0</v>
      </c>
      <c r="HW89" s="242"/>
      <c r="HX89" s="241">
        <f t="shared" ref="HX89:HY89" si="1831">HX190+HX291+HX392+HX493</f>
        <v>0</v>
      </c>
      <c r="HY89" s="241">
        <f t="shared" si="1831"/>
        <v>0</v>
      </c>
      <c r="HZ89" s="241">
        <f t="shared" si="1585"/>
        <v>0</v>
      </c>
      <c r="IA89" s="242">
        <v>0.36319999999999997</v>
      </c>
      <c r="IB89" s="243">
        <f t="shared" si="1586"/>
        <v>0</v>
      </c>
      <c r="IC89" s="244">
        <f t="shared" si="1587"/>
        <v>0</v>
      </c>
      <c r="ID89" s="236"/>
      <c r="IE89" s="238">
        <v>14.0</v>
      </c>
      <c r="IF89" s="239" t="s">
        <v>192</v>
      </c>
      <c r="IG89" s="240" t="s">
        <v>132</v>
      </c>
      <c r="IH89" s="240" t="s">
        <v>132</v>
      </c>
      <c r="II89" s="241">
        <f t="shared" si="1588"/>
        <v>0</v>
      </c>
      <c r="IJ89" s="241" t="str">
        <f t="shared" si="1589"/>
        <v>#DIV/0!</v>
      </c>
      <c r="IK89" s="241">
        <f t="shared" si="1590"/>
        <v>0</v>
      </c>
      <c r="IL89" s="242"/>
      <c r="IM89" s="241">
        <f t="shared" si="1591"/>
        <v>0</v>
      </c>
      <c r="IN89" s="242"/>
      <c r="IO89" s="241">
        <f t="shared" ref="IO89:IP89" si="1832">IO190+IO291+IO392+IO493</f>
        <v>0</v>
      </c>
      <c r="IP89" s="241">
        <f t="shared" si="1832"/>
        <v>0</v>
      </c>
      <c r="IQ89" s="241">
        <f t="shared" si="1593"/>
        <v>0</v>
      </c>
      <c r="IR89" s="242">
        <v>0.36319999999999997</v>
      </c>
      <c r="IS89" s="243">
        <f t="shared" si="1594"/>
        <v>0</v>
      </c>
      <c r="IT89" s="244">
        <f t="shared" si="1595"/>
        <v>0</v>
      </c>
      <c r="IU89" s="236"/>
      <c r="IV89" s="238">
        <v>14.0</v>
      </c>
      <c r="IW89" s="239" t="s">
        <v>192</v>
      </c>
      <c r="IX89" s="240" t="s">
        <v>132</v>
      </c>
      <c r="IY89" s="240" t="s">
        <v>132</v>
      </c>
      <c r="IZ89" s="241">
        <f t="shared" si="1596"/>
        <v>0</v>
      </c>
      <c r="JA89" s="241" t="str">
        <f t="shared" si="1597"/>
        <v>#DIV/0!</v>
      </c>
      <c r="JB89" s="241">
        <f t="shared" si="1598"/>
        <v>0</v>
      </c>
      <c r="JC89" s="242"/>
      <c r="JD89" s="241">
        <f t="shared" si="1599"/>
        <v>0</v>
      </c>
      <c r="JE89" s="242"/>
      <c r="JF89" s="241">
        <f t="shared" ref="JF89:JG89" si="1833">JF190+JF291+JF392+JF493</f>
        <v>0</v>
      </c>
      <c r="JG89" s="241">
        <f t="shared" si="1833"/>
        <v>0</v>
      </c>
      <c r="JH89" s="241">
        <f t="shared" si="1601"/>
        <v>0</v>
      </c>
      <c r="JI89" s="242">
        <v>0.36319999999999997</v>
      </c>
      <c r="JJ89" s="243">
        <f t="shared" si="1602"/>
        <v>0</v>
      </c>
      <c r="JK89" s="244">
        <f t="shared" si="1603"/>
        <v>0</v>
      </c>
      <c r="JL89" s="236"/>
      <c r="JM89" s="238">
        <v>14.0</v>
      </c>
      <c r="JN89" s="239" t="s">
        <v>192</v>
      </c>
      <c r="JO89" s="240" t="s">
        <v>132</v>
      </c>
      <c r="JP89" s="240" t="s">
        <v>132</v>
      </c>
      <c r="JQ89" s="241">
        <f t="shared" si="1604"/>
        <v>0</v>
      </c>
      <c r="JR89" s="241" t="str">
        <f t="shared" si="1605"/>
        <v>#DIV/0!</v>
      </c>
      <c r="JS89" s="241">
        <f t="shared" si="1606"/>
        <v>0</v>
      </c>
      <c r="JT89" s="242"/>
      <c r="JU89" s="241">
        <f t="shared" si="1607"/>
        <v>0</v>
      </c>
      <c r="JV89" s="242"/>
      <c r="JW89" s="241">
        <f t="shared" ref="JW89:JX89" si="1834">JW190+JW291+JW392+JW493</f>
        <v>0</v>
      </c>
      <c r="JX89" s="241">
        <f t="shared" si="1834"/>
        <v>0</v>
      </c>
      <c r="JY89" s="241">
        <f t="shared" si="1609"/>
        <v>0</v>
      </c>
      <c r="JZ89" s="242">
        <v>0.36319999999999997</v>
      </c>
      <c r="KA89" s="243">
        <f t="shared" si="1610"/>
        <v>0</v>
      </c>
      <c r="KB89" s="244">
        <f t="shared" si="1611"/>
        <v>0</v>
      </c>
      <c r="KC89" s="236"/>
      <c r="KD89" s="238">
        <v>14.0</v>
      </c>
      <c r="KE89" s="239" t="s">
        <v>192</v>
      </c>
      <c r="KF89" s="240" t="s">
        <v>132</v>
      </c>
      <c r="KG89" s="240" t="s">
        <v>132</v>
      </c>
      <c r="KH89" s="241">
        <f t="shared" si="1612"/>
        <v>0</v>
      </c>
      <c r="KI89" s="241" t="str">
        <f t="shared" si="1613"/>
        <v>#DIV/0!</v>
      </c>
      <c r="KJ89" s="241">
        <f t="shared" si="1614"/>
        <v>0</v>
      </c>
      <c r="KK89" s="242"/>
      <c r="KL89" s="241">
        <f t="shared" si="1615"/>
        <v>0</v>
      </c>
      <c r="KM89" s="242"/>
      <c r="KN89" s="241">
        <f t="shared" ref="KN89:KO89" si="1835">KN190+KN291+KN392+KN493</f>
        <v>0</v>
      </c>
      <c r="KO89" s="241">
        <f t="shared" si="1835"/>
        <v>0</v>
      </c>
      <c r="KP89" s="241">
        <f t="shared" si="1617"/>
        <v>0</v>
      </c>
      <c r="KQ89" s="242">
        <v>0.36319999999999997</v>
      </c>
      <c r="KR89" s="243">
        <f t="shared" si="1618"/>
        <v>0</v>
      </c>
      <c r="KS89" s="244">
        <f t="shared" si="1619"/>
        <v>0</v>
      </c>
      <c r="KT89" s="236"/>
      <c r="KU89" s="237"/>
    </row>
    <row r="90" ht="15.75" customHeight="1">
      <c r="A90" s="238">
        <v>15.0</v>
      </c>
      <c r="B90" s="239" t="s">
        <v>193</v>
      </c>
      <c r="C90" s="240" t="s">
        <v>132</v>
      </c>
      <c r="D90" s="240" t="s">
        <v>132</v>
      </c>
      <c r="E90" s="241">
        <f t="shared" si="1476"/>
        <v>0</v>
      </c>
      <c r="F90" s="241" t="str">
        <f t="shared" si="1477"/>
        <v>#DIV/0!</v>
      </c>
      <c r="G90" s="241">
        <f t="shared" si="1478"/>
        <v>0</v>
      </c>
      <c r="H90" s="242"/>
      <c r="I90" s="241">
        <f t="shared" si="1479"/>
        <v>0</v>
      </c>
      <c r="J90" s="242"/>
      <c r="K90" s="241">
        <f t="shared" ref="K90:L90" si="1836">K191+K292+K393+K494</f>
        <v>0</v>
      </c>
      <c r="L90" s="241">
        <f t="shared" si="1836"/>
        <v>0</v>
      </c>
      <c r="M90" s="241">
        <f t="shared" si="1481"/>
        <v>0</v>
      </c>
      <c r="N90" s="242">
        <v>0.36319999999999997</v>
      </c>
      <c r="O90" s="243">
        <f t="shared" si="1482"/>
        <v>0</v>
      </c>
      <c r="P90" s="244">
        <f t="shared" si="1483"/>
        <v>0</v>
      </c>
      <c r="Q90" s="236"/>
      <c r="R90" s="238">
        <v>15.0</v>
      </c>
      <c r="S90" s="239" t="s">
        <v>193</v>
      </c>
      <c r="T90" s="240" t="s">
        <v>132</v>
      </c>
      <c r="U90" s="240" t="s">
        <v>132</v>
      </c>
      <c r="V90" s="241">
        <f t="shared" si="1484"/>
        <v>0</v>
      </c>
      <c r="W90" s="241" t="str">
        <f t="shared" si="1485"/>
        <v>#DIV/0!</v>
      </c>
      <c r="X90" s="241">
        <f t="shared" si="1486"/>
        <v>0</v>
      </c>
      <c r="Y90" s="242"/>
      <c r="Z90" s="241">
        <f t="shared" si="1487"/>
        <v>0</v>
      </c>
      <c r="AA90" s="242"/>
      <c r="AB90" s="241">
        <f t="shared" ref="AB90:AC90" si="1837">AB191+AB292+AB393+AB494</f>
        <v>0</v>
      </c>
      <c r="AC90" s="241">
        <f t="shared" si="1837"/>
        <v>0</v>
      </c>
      <c r="AD90" s="241">
        <f t="shared" si="1489"/>
        <v>0</v>
      </c>
      <c r="AE90" s="242">
        <v>0.36319999999999997</v>
      </c>
      <c r="AF90" s="243">
        <f t="shared" si="1490"/>
        <v>0</v>
      </c>
      <c r="AG90" s="244">
        <f t="shared" si="1491"/>
        <v>0</v>
      </c>
      <c r="AH90" s="236"/>
      <c r="AI90" s="238">
        <v>15.0</v>
      </c>
      <c r="AJ90" s="239" t="s">
        <v>193</v>
      </c>
      <c r="AK90" s="240" t="s">
        <v>132</v>
      </c>
      <c r="AL90" s="240" t="s">
        <v>132</v>
      </c>
      <c r="AM90" s="241">
        <f t="shared" si="1492"/>
        <v>0</v>
      </c>
      <c r="AN90" s="241" t="str">
        <f t="shared" si="1493"/>
        <v>#DIV/0!</v>
      </c>
      <c r="AO90" s="241">
        <f t="shared" si="1494"/>
        <v>0</v>
      </c>
      <c r="AP90" s="242"/>
      <c r="AQ90" s="241">
        <f t="shared" si="1495"/>
        <v>0</v>
      </c>
      <c r="AR90" s="242"/>
      <c r="AS90" s="241">
        <f t="shared" ref="AS90:AT90" si="1838">AS191+AS292+AS393+AS494</f>
        <v>0</v>
      </c>
      <c r="AT90" s="241">
        <f t="shared" si="1838"/>
        <v>0</v>
      </c>
      <c r="AU90" s="241">
        <f t="shared" si="1497"/>
        <v>0</v>
      </c>
      <c r="AV90" s="242">
        <v>0.36319999999999997</v>
      </c>
      <c r="AW90" s="243">
        <f t="shared" si="1498"/>
        <v>0</v>
      </c>
      <c r="AX90" s="244">
        <f t="shared" si="1499"/>
        <v>0</v>
      </c>
      <c r="AY90" s="236"/>
      <c r="AZ90" s="238">
        <v>15.0</v>
      </c>
      <c r="BA90" s="239" t="s">
        <v>193</v>
      </c>
      <c r="BB90" s="240" t="s">
        <v>132</v>
      </c>
      <c r="BC90" s="240" t="s">
        <v>132</v>
      </c>
      <c r="BD90" s="241">
        <f t="shared" si="1500"/>
        <v>0</v>
      </c>
      <c r="BE90" s="241" t="str">
        <f t="shared" si="1501"/>
        <v>#DIV/0!</v>
      </c>
      <c r="BF90" s="241">
        <f t="shared" si="1502"/>
        <v>0</v>
      </c>
      <c r="BG90" s="242"/>
      <c r="BH90" s="241">
        <f t="shared" si="1503"/>
        <v>0</v>
      </c>
      <c r="BI90" s="242"/>
      <c r="BJ90" s="241">
        <f t="shared" ref="BJ90:BK90" si="1839">BJ191+BJ292+BJ393+BJ494</f>
        <v>0</v>
      </c>
      <c r="BK90" s="241">
        <f t="shared" si="1839"/>
        <v>0</v>
      </c>
      <c r="BL90" s="241">
        <f t="shared" si="1505"/>
        <v>0</v>
      </c>
      <c r="BM90" s="242">
        <v>0.36319999999999997</v>
      </c>
      <c r="BN90" s="243">
        <f t="shared" si="1506"/>
        <v>0</v>
      </c>
      <c r="BO90" s="244">
        <f t="shared" si="1507"/>
        <v>0</v>
      </c>
      <c r="BP90" s="236"/>
      <c r="BQ90" s="238">
        <v>15.0</v>
      </c>
      <c r="BR90" s="239" t="s">
        <v>193</v>
      </c>
      <c r="BS90" s="240" t="s">
        <v>132</v>
      </c>
      <c r="BT90" s="240" t="s">
        <v>132</v>
      </c>
      <c r="BU90" s="241">
        <f t="shared" si="1508"/>
        <v>0</v>
      </c>
      <c r="BV90" s="241" t="str">
        <f t="shared" si="1509"/>
        <v>#DIV/0!</v>
      </c>
      <c r="BW90" s="241">
        <f t="shared" si="1510"/>
        <v>0</v>
      </c>
      <c r="BX90" s="242"/>
      <c r="BY90" s="241">
        <f t="shared" si="1511"/>
        <v>0</v>
      </c>
      <c r="BZ90" s="242"/>
      <c r="CA90" s="241">
        <f t="shared" ref="CA90:CB90" si="1840">CA191+CA292+CA393+CA494</f>
        <v>0</v>
      </c>
      <c r="CB90" s="241">
        <f t="shared" si="1840"/>
        <v>0</v>
      </c>
      <c r="CC90" s="241">
        <f t="shared" si="1513"/>
        <v>0</v>
      </c>
      <c r="CD90" s="242">
        <v>0.36319999999999997</v>
      </c>
      <c r="CE90" s="243">
        <f t="shared" si="1514"/>
        <v>0</v>
      </c>
      <c r="CF90" s="244">
        <f t="shared" si="1515"/>
        <v>0</v>
      </c>
      <c r="CG90" s="236"/>
      <c r="CH90" s="238">
        <v>15.0</v>
      </c>
      <c r="CI90" s="239" t="s">
        <v>193</v>
      </c>
      <c r="CJ90" s="240" t="s">
        <v>132</v>
      </c>
      <c r="CK90" s="240" t="s">
        <v>132</v>
      </c>
      <c r="CL90" s="241">
        <f t="shared" si="1516"/>
        <v>0</v>
      </c>
      <c r="CM90" s="241" t="str">
        <f t="shared" si="1517"/>
        <v>#DIV/0!</v>
      </c>
      <c r="CN90" s="241">
        <f t="shared" si="1518"/>
        <v>0</v>
      </c>
      <c r="CO90" s="242"/>
      <c r="CP90" s="241">
        <f t="shared" si="1519"/>
        <v>0</v>
      </c>
      <c r="CQ90" s="242"/>
      <c r="CR90" s="241">
        <f t="shared" ref="CR90:CS90" si="1841">CR191+CR292+CR393+CR494</f>
        <v>0</v>
      </c>
      <c r="CS90" s="241">
        <f t="shared" si="1841"/>
        <v>0</v>
      </c>
      <c r="CT90" s="241">
        <f t="shared" si="1521"/>
        <v>0</v>
      </c>
      <c r="CU90" s="242">
        <v>0.36319999999999997</v>
      </c>
      <c r="CV90" s="243">
        <f t="shared" si="1522"/>
        <v>0</v>
      </c>
      <c r="CW90" s="244">
        <f t="shared" si="1523"/>
        <v>0</v>
      </c>
      <c r="CX90" s="236"/>
      <c r="CY90" s="238">
        <v>15.0</v>
      </c>
      <c r="CZ90" s="239" t="s">
        <v>193</v>
      </c>
      <c r="DA90" s="240" t="s">
        <v>132</v>
      </c>
      <c r="DB90" s="240" t="s">
        <v>132</v>
      </c>
      <c r="DC90" s="241">
        <f t="shared" si="1524"/>
        <v>0</v>
      </c>
      <c r="DD90" s="241" t="str">
        <f t="shared" si="1525"/>
        <v>#DIV/0!</v>
      </c>
      <c r="DE90" s="241">
        <f t="shared" si="1526"/>
        <v>0</v>
      </c>
      <c r="DF90" s="242"/>
      <c r="DG90" s="241">
        <f t="shared" si="1527"/>
        <v>0</v>
      </c>
      <c r="DH90" s="242"/>
      <c r="DI90" s="241">
        <f t="shared" ref="DI90:DJ90" si="1842">DI191+DI292+DI393+DI494</f>
        <v>0</v>
      </c>
      <c r="DJ90" s="241">
        <f t="shared" si="1842"/>
        <v>0</v>
      </c>
      <c r="DK90" s="241">
        <f t="shared" si="1529"/>
        <v>0</v>
      </c>
      <c r="DL90" s="242">
        <v>0.36319999999999997</v>
      </c>
      <c r="DM90" s="243">
        <f t="shared" si="1530"/>
        <v>0</v>
      </c>
      <c r="DN90" s="244">
        <f t="shared" si="1531"/>
        <v>0</v>
      </c>
      <c r="DO90" s="236"/>
      <c r="DP90" s="238">
        <v>15.0</v>
      </c>
      <c r="DQ90" s="239" t="s">
        <v>193</v>
      </c>
      <c r="DR90" s="240" t="s">
        <v>132</v>
      </c>
      <c r="DS90" s="240" t="s">
        <v>132</v>
      </c>
      <c r="DT90" s="241">
        <f t="shared" si="1532"/>
        <v>0</v>
      </c>
      <c r="DU90" s="241" t="str">
        <f t="shared" si="1533"/>
        <v>#DIV/0!</v>
      </c>
      <c r="DV90" s="241">
        <f t="shared" si="1534"/>
        <v>0</v>
      </c>
      <c r="DW90" s="242"/>
      <c r="DX90" s="241">
        <f t="shared" si="1535"/>
        <v>0</v>
      </c>
      <c r="DY90" s="242"/>
      <c r="DZ90" s="241">
        <f t="shared" ref="DZ90:EA90" si="1843">DZ191+DZ292+DZ393+DZ494</f>
        <v>0</v>
      </c>
      <c r="EA90" s="241">
        <f t="shared" si="1843"/>
        <v>0</v>
      </c>
      <c r="EB90" s="241">
        <f t="shared" si="1537"/>
        <v>0</v>
      </c>
      <c r="EC90" s="242">
        <v>0.36319999999999997</v>
      </c>
      <c r="ED90" s="243">
        <f t="shared" si="1538"/>
        <v>0</v>
      </c>
      <c r="EE90" s="244">
        <f t="shared" si="1539"/>
        <v>0</v>
      </c>
      <c r="EF90" s="236"/>
      <c r="EG90" s="238">
        <v>15.0</v>
      </c>
      <c r="EH90" s="239" t="s">
        <v>193</v>
      </c>
      <c r="EI90" s="240" t="s">
        <v>132</v>
      </c>
      <c r="EJ90" s="240" t="s">
        <v>132</v>
      </c>
      <c r="EK90" s="241">
        <f t="shared" si="1540"/>
        <v>0</v>
      </c>
      <c r="EL90" s="241" t="str">
        <f t="shared" si="1541"/>
        <v>#DIV/0!</v>
      </c>
      <c r="EM90" s="241">
        <f t="shared" si="1542"/>
        <v>0</v>
      </c>
      <c r="EN90" s="242"/>
      <c r="EO90" s="241">
        <f t="shared" si="1543"/>
        <v>0</v>
      </c>
      <c r="EP90" s="242"/>
      <c r="EQ90" s="241">
        <f t="shared" ref="EQ90:ER90" si="1844">EQ191+EQ292+EQ393+EQ494</f>
        <v>0</v>
      </c>
      <c r="ER90" s="241">
        <f t="shared" si="1844"/>
        <v>0</v>
      </c>
      <c r="ES90" s="241">
        <f t="shared" si="1545"/>
        <v>0</v>
      </c>
      <c r="ET90" s="242">
        <v>0.36319999999999997</v>
      </c>
      <c r="EU90" s="243">
        <f t="shared" si="1546"/>
        <v>0</v>
      </c>
      <c r="EV90" s="244">
        <f t="shared" si="1547"/>
        <v>0</v>
      </c>
      <c r="EW90" s="236"/>
      <c r="EX90" s="238">
        <v>15.0</v>
      </c>
      <c r="EY90" s="239" t="s">
        <v>193</v>
      </c>
      <c r="EZ90" s="240" t="s">
        <v>132</v>
      </c>
      <c r="FA90" s="240" t="s">
        <v>132</v>
      </c>
      <c r="FB90" s="241">
        <f t="shared" si="1548"/>
        <v>0</v>
      </c>
      <c r="FC90" s="241" t="str">
        <f t="shared" si="1549"/>
        <v>#DIV/0!</v>
      </c>
      <c r="FD90" s="241">
        <f t="shared" si="1550"/>
        <v>0</v>
      </c>
      <c r="FE90" s="242"/>
      <c r="FF90" s="241">
        <f t="shared" si="1551"/>
        <v>0</v>
      </c>
      <c r="FG90" s="242"/>
      <c r="FH90" s="241">
        <f t="shared" ref="FH90:FI90" si="1845">FH191+FH292+FH393+FH494</f>
        <v>0</v>
      </c>
      <c r="FI90" s="241">
        <f t="shared" si="1845"/>
        <v>0</v>
      </c>
      <c r="FJ90" s="241">
        <f t="shared" si="1553"/>
        <v>0</v>
      </c>
      <c r="FK90" s="242">
        <v>0.36319999999999997</v>
      </c>
      <c r="FL90" s="243">
        <f t="shared" si="1554"/>
        <v>0</v>
      </c>
      <c r="FM90" s="244">
        <f t="shared" si="1555"/>
        <v>0</v>
      </c>
      <c r="FN90" s="236"/>
      <c r="FO90" s="238">
        <v>15.0</v>
      </c>
      <c r="FP90" s="239" t="s">
        <v>193</v>
      </c>
      <c r="FQ90" s="240" t="s">
        <v>132</v>
      </c>
      <c r="FR90" s="240" t="s">
        <v>132</v>
      </c>
      <c r="FS90" s="241">
        <f t="shared" si="1556"/>
        <v>0</v>
      </c>
      <c r="FT90" s="241" t="str">
        <f t="shared" si="1557"/>
        <v>#DIV/0!</v>
      </c>
      <c r="FU90" s="241">
        <f t="shared" si="1558"/>
        <v>0</v>
      </c>
      <c r="FV90" s="242"/>
      <c r="FW90" s="241">
        <f t="shared" si="1559"/>
        <v>0</v>
      </c>
      <c r="FX90" s="242"/>
      <c r="FY90" s="241">
        <f t="shared" ref="FY90:FZ90" si="1846">FY191+FY292+FY393+FY494</f>
        <v>0</v>
      </c>
      <c r="FZ90" s="241">
        <f t="shared" si="1846"/>
        <v>0</v>
      </c>
      <c r="GA90" s="241">
        <f t="shared" si="1561"/>
        <v>0</v>
      </c>
      <c r="GB90" s="242">
        <v>0.36319999999999997</v>
      </c>
      <c r="GC90" s="243">
        <f t="shared" si="1562"/>
        <v>0</v>
      </c>
      <c r="GD90" s="244">
        <f t="shared" si="1563"/>
        <v>0</v>
      </c>
      <c r="GE90" s="236"/>
      <c r="GF90" s="238">
        <v>15.0</v>
      </c>
      <c r="GG90" s="239" t="s">
        <v>193</v>
      </c>
      <c r="GH90" s="240" t="s">
        <v>132</v>
      </c>
      <c r="GI90" s="240" t="s">
        <v>132</v>
      </c>
      <c r="GJ90" s="241">
        <f t="shared" si="1564"/>
        <v>0</v>
      </c>
      <c r="GK90" s="241" t="str">
        <f t="shared" si="1565"/>
        <v>#DIV/0!</v>
      </c>
      <c r="GL90" s="241">
        <f t="shared" si="1566"/>
        <v>0</v>
      </c>
      <c r="GM90" s="242"/>
      <c r="GN90" s="241">
        <f t="shared" si="1567"/>
        <v>0</v>
      </c>
      <c r="GO90" s="242"/>
      <c r="GP90" s="241">
        <f t="shared" ref="GP90:GQ90" si="1847">GP191+GP292+GP393+GP494</f>
        <v>0</v>
      </c>
      <c r="GQ90" s="241">
        <f t="shared" si="1847"/>
        <v>0</v>
      </c>
      <c r="GR90" s="241">
        <f t="shared" si="1569"/>
        <v>0</v>
      </c>
      <c r="GS90" s="242">
        <v>0.36319999999999997</v>
      </c>
      <c r="GT90" s="243">
        <f t="shared" si="1570"/>
        <v>0</v>
      </c>
      <c r="GU90" s="244">
        <f t="shared" si="1571"/>
        <v>0</v>
      </c>
      <c r="GV90" s="236"/>
      <c r="GW90" s="238">
        <v>15.0</v>
      </c>
      <c r="GX90" s="239" t="s">
        <v>193</v>
      </c>
      <c r="GY90" s="240" t="s">
        <v>132</v>
      </c>
      <c r="GZ90" s="240" t="s">
        <v>132</v>
      </c>
      <c r="HA90" s="241">
        <f t="shared" si="1572"/>
        <v>0</v>
      </c>
      <c r="HB90" s="241" t="str">
        <f t="shared" si="1573"/>
        <v>#DIV/0!</v>
      </c>
      <c r="HC90" s="241">
        <f t="shared" si="1574"/>
        <v>0</v>
      </c>
      <c r="HD90" s="242"/>
      <c r="HE90" s="241">
        <f t="shared" si="1575"/>
        <v>0</v>
      </c>
      <c r="HF90" s="242"/>
      <c r="HG90" s="241">
        <f t="shared" ref="HG90:HH90" si="1848">HG191+HG292+HG393+HG494</f>
        <v>0</v>
      </c>
      <c r="HH90" s="241">
        <f t="shared" si="1848"/>
        <v>0</v>
      </c>
      <c r="HI90" s="241">
        <f t="shared" si="1577"/>
        <v>0</v>
      </c>
      <c r="HJ90" s="242">
        <v>0.36319999999999997</v>
      </c>
      <c r="HK90" s="243">
        <f t="shared" si="1578"/>
        <v>0</v>
      </c>
      <c r="HL90" s="244">
        <f t="shared" si="1579"/>
        <v>0</v>
      </c>
      <c r="HM90" s="236"/>
      <c r="HN90" s="238">
        <v>15.0</v>
      </c>
      <c r="HO90" s="239" t="s">
        <v>193</v>
      </c>
      <c r="HP90" s="240" t="s">
        <v>132</v>
      </c>
      <c r="HQ90" s="240" t="s">
        <v>132</v>
      </c>
      <c r="HR90" s="241">
        <f t="shared" si="1580"/>
        <v>0</v>
      </c>
      <c r="HS90" s="241" t="str">
        <f t="shared" si="1581"/>
        <v>#DIV/0!</v>
      </c>
      <c r="HT90" s="241">
        <f t="shared" si="1582"/>
        <v>0</v>
      </c>
      <c r="HU90" s="242"/>
      <c r="HV90" s="241">
        <f t="shared" si="1583"/>
        <v>0</v>
      </c>
      <c r="HW90" s="242"/>
      <c r="HX90" s="241">
        <f t="shared" ref="HX90:HY90" si="1849">HX191+HX292+HX393+HX494</f>
        <v>0</v>
      </c>
      <c r="HY90" s="241">
        <f t="shared" si="1849"/>
        <v>0</v>
      </c>
      <c r="HZ90" s="241">
        <f t="shared" si="1585"/>
        <v>0</v>
      </c>
      <c r="IA90" s="242">
        <v>0.36319999999999997</v>
      </c>
      <c r="IB90" s="243">
        <f t="shared" si="1586"/>
        <v>0</v>
      </c>
      <c r="IC90" s="244">
        <f t="shared" si="1587"/>
        <v>0</v>
      </c>
      <c r="ID90" s="236"/>
      <c r="IE90" s="238">
        <v>15.0</v>
      </c>
      <c r="IF90" s="239" t="s">
        <v>193</v>
      </c>
      <c r="IG90" s="240" t="s">
        <v>132</v>
      </c>
      <c r="IH90" s="240" t="s">
        <v>132</v>
      </c>
      <c r="II90" s="241">
        <f t="shared" si="1588"/>
        <v>0</v>
      </c>
      <c r="IJ90" s="241" t="str">
        <f t="shared" si="1589"/>
        <v>#DIV/0!</v>
      </c>
      <c r="IK90" s="241">
        <f t="shared" si="1590"/>
        <v>0</v>
      </c>
      <c r="IL90" s="242"/>
      <c r="IM90" s="241">
        <f t="shared" si="1591"/>
        <v>0</v>
      </c>
      <c r="IN90" s="242"/>
      <c r="IO90" s="241">
        <f t="shared" ref="IO90:IP90" si="1850">IO191+IO292+IO393+IO494</f>
        <v>0</v>
      </c>
      <c r="IP90" s="241">
        <f t="shared" si="1850"/>
        <v>0</v>
      </c>
      <c r="IQ90" s="241">
        <f t="shared" si="1593"/>
        <v>0</v>
      </c>
      <c r="IR90" s="242">
        <v>0.36319999999999997</v>
      </c>
      <c r="IS90" s="243">
        <f t="shared" si="1594"/>
        <v>0</v>
      </c>
      <c r="IT90" s="244">
        <f t="shared" si="1595"/>
        <v>0</v>
      </c>
      <c r="IU90" s="236"/>
      <c r="IV90" s="238">
        <v>15.0</v>
      </c>
      <c r="IW90" s="239" t="s">
        <v>193</v>
      </c>
      <c r="IX90" s="240" t="s">
        <v>132</v>
      </c>
      <c r="IY90" s="240" t="s">
        <v>132</v>
      </c>
      <c r="IZ90" s="241">
        <f t="shared" si="1596"/>
        <v>0</v>
      </c>
      <c r="JA90" s="241" t="str">
        <f t="shared" si="1597"/>
        <v>#DIV/0!</v>
      </c>
      <c r="JB90" s="241">
        <f t="shared" si="1598"/>
        <v>0</v>
      </c>
      <c r="JC90" s="242"/>
      <c r="JD90" s="241">
        <f t="shared" si="1599"/>
        <v>0</v>
      </c>
      <c r="JE90" s="242"/>
      <c r="JF90" s="241">
        <f t="shared" ref="JF90:JG90" si="1851">JF191+JF292+JF393+JF494</f>
        <v>0</v>
      </c>
      <c r="JG90" s="241">
        <f t="shared" si="1851"/>
        <v>0</v>
      </c>
      <c r="JH90" s="241">
        <f t="shared" si="1601"/>
        <v>0</v>
      </c>
      <c r="JI90" s="242">
        <v>0.36319999999999997</v>
      </c>
      <c r="JJ90" s="243">
        <f t="shared" si="1602"/>
        <v>0</v>
      </c>
      <c r="JK90" s="244">
        <f t="shared" si="1603"/>
        <v>0</v>
      </c>
      <c r="JL90" s="236"/>
      <c r="JM90" s="238">
        <v>15.0</v>
      </c>
      <c r="JN90" s="239" t="s">
        <v>193</v>
      </c>
      <c r="JO90" s="240" t="s">
        <v>132</v>
      </c>
      <c r="JP90" s="240" t="s">
        <v>132</v>
      </c>
      <c r="JQ90" s="241">
        <f t="shared" si="1604"/>
        <v>0</v>
      </c>
      <c r="JR90" s="241" t="str">
        <f t="shared" si="1605"/>
        <v>#DIV/0!</v>
      </c>
      <c r="JS90" s="241">
        <f t="shared" si="1606"/>
        <v>0</v>
      </c>
      <c r="JT90" s="242"/>
      <c r="JU90" s="241">
        <f t="shared" si="1607"/>
        <v>0</v>
      </c>
      <c r="JV90" s="242"/>
      <c r="JW90" s="241">
        <f t="shared" ref="JW90:JX90" si="1852">JW191+JW292+JW393+JW494</f>
        <v>0</v>
      </c>
      <c r="JX90" s="241">
        <f t="shared" si="1852"/>
        <v>0</v>
      </c>
      <c r="JY90" s="241">
        <f t="shared" si="1609"/>
        <v>0</v>
      </c>
      <c r="JZ90" s="242">
        <v>0.36319999999999997</v>
      </c>
      <c r="KA90" s="243">
        <f t="shared" si="1610"/>
        <v>0</v>
      </c>
      <c r="KB90" s="244">
        <f t="shared" si="1611"/>
        <v>0</v>
      </c>
      <c r="KC90" s="236"/>
      <c r="KD90" s="238">
        <v>15.0</v>
      </c>
      <c r="KE90" s="239" t="s">
        <v>193</v>
      </c>
      <c r="KF90" s="240" t="s">
        <v>132</v>
      </c>
      <c r="KG90" s="240" t="s">
        <v>132</v>
      </c>
      <c r="KH90" s="241">
        <f t="shared" si="1612"/>
        <v>0</v>
      </c>
      <c r="KI90" s="241" t="str">
        <f t="shared" si="1613"/>
        <v>#DIV/0!</v>
      </c>
      <c r="KJ90" s="241">
        <f t="shared" si="1614"/>
        <v>0</v>
      </c>
      <c r="KK90" s="242"/>
      <c r="KL90" s="241">
        <f t="shared" si="1615"/>
        <v>0</v>
      </c>
      <c r="KM90" s="242"/>
      <c r="KN90" s="241">
        <f t="shared" ref="KN90:KO90" si="1853">KN191+KN292+KN393+KN494</f>
        <v>0</v>
      </c>
      <c r="KO90" s="241">
        <f t="shared" si="1853"/>
        <v>0</v>
      </c>
      <c r="KP90" s="241">
        <f t="shared" si="1617"/>
        <v>0</v>
      </c>
      <c r="KQ90" s="242">
        <v>0.36319999999999997</v>
      </c>
      <c r="KR90" s="243">
        <f t="shared" si="1618"/>
        <v>0</v>
      </c>
      <c r="KS90" s="244">
        <f t="shared" si="1619"/>
        <v>0</v>
      </c>
      <c r="KT90" s="236"/>
      <c r="KU90" s="237"/>
    </row>
    <row r="91" ht="15.75" customHeight="1">
      <c r="A91" s="238">
        <v>16.0</v>
      </c>
      <c r="B91" s="239" t="s">
        <v>194</v>
      </c>
      <c r="C91" s="240" t="s">
        <v>132</v>
      </c>
      <c r="D91" s="240" t="s">
        <v>132</v>
      </c>
      <c r="E91" s="241">
        <f t="shared" si="1476"/>
        <v>0</v>
      </c>
      <c r="F91" s="241" t="str">
        <f t="shared" si="1477"/>
        <v>#DIV/0!</v>
      </c>
      <c r="G91" s="241">
        <f t="shared" si="1478"/>
        <v>0</v>
      </c>
      <c r="H91" s="242"/>
      <c r="I91" s="241">
        <f t="shared" si="1479"/>
        <v>0</v>
      </c>
      <c r="J91" s="242"/>
      <c r="K91" s="241">
        <f t="shared" ref="K91:L91" si="1854">K192+K293+K394+K495</f>
        <v>0</v>
      </c>
      <c r="L91" s="241">
        <f t="shared" si="1854"/>
        <v>0</v>
      </c>
      <c r="M91" s="241">
        <f t="shared" si="1481"/>
        <v>0</v>
      </c>
      <c r="N91" s="242">
        <v>0.36319999999999997</v>
      </c>
      <c r="O91" s="243">
        <f t="shared" si="1482"/>
        <v>0</v>
      </c>
      <c r="P91" s="244">
        <f t="shared" si="1483"/>
        <v>0</v>
      </c>
      <c r="Q91" s="236"/>
      <c r="R91" s="238">
        <v>16.0</v>
      </c>
      <c r="S91" s="239" t="s">
        <v>194</v>
      </c>
      <c r="T91" s="240" t="s">
        <v>132</v>
      </c>
      <c r="U91" s="240" t="s">
        <v>132</v>
      </c>
      <c r="V91" s="241">
        <f t="shared" si="1484"/>
        <v>0</v>
      </c>
      <c r="W91" s="241" t="str">
        <f t="shared" si="1485"/>
        <v>#DIV/0!</v>
      </c>
      <c r="X91" s="241">
        <f t="shared" si="1486"/>
        <v>0</v>
      </c>
      <c r="Y91" s="242"/>
      <c r="Z91" s="241">
        <f t="shared" si="1487"/>
        <v>0</v>
      </c>
      <c r="AA91" s="242"/>
      <c r="AB91" s="241">
        <f t="shared" ref="AB91:AC91" si="1855">AB192+AB293+AB394+AB495</f>
        <v>0</v>
      </c>
      <c r="AC91" s="241">
        <f t="shared" si="1855"/>
        <v>0</v>
      </c>
      <c r="AD91" s="241">
        <f t="shared" si="1489"/>
        <v>0</v>
      </c>
      <c r="AE91" s="242">
        <v>0.36319999999999997</v>
      </c>
      <c r="AF91" s="243">
        <f t="shared" si="1490"/>
        <v>0</v>
      </c>
      <c r="AG91" s="244">
        <f t="shared" si="1491"/>
        <v>0</v>
      </c>
      <c r="AH91" s="236"/>
      <c r="AI91" s="238">
        <v>16.0</v>
      </c>
      <c r="AJ91" s="239" t="s">
        <v>194</v>
      </c>
      <c r="AK91" s="240" t="s">
        <v>132</v>
      </c>
      <c r="AL91" s="240" t="s">
        <v>132</v>
      </c>
      <c r="AM91" s="241">
        <f t="shared" si="1492"/>
        <v>0</v>
      </c>
      <c r="AN91" s="241" t="str">
        <f t="shared" si="1493"/>
        <v>#DIV/0!</v>
      </c>
      <c r="AO91" s="241">
        <f t="shared" si="1494"/>
        <v>0</v>
      </c>
      <c r="AP91" s="242"/>
      <c r="AQ91" s="241">
        <f t="shared" si="1495"/>
        <v>0</v>
      </c>
      <c r="AR91" s="242"/>
      <c r="AS91" s="241">
        <f t="shared" ref="AS91:AT91" si="1856">AS192+AS293+AS394+AS495</f>
        <v>0</v>
      </c>
      <c r="AT91" s="241">
        <f t="shared" si="1856"/>
        <v>0</v>
      </c>
      <c r="AU91" s="241">
        <f t="shared" si="1497"/>
        <v>0</v>
      </c>
      <c r="AV91" s="242">
        <v>0.36319999999999997</v>
      </c>
      <c r="AW91" s="243">
        <f t="shared" si="1498"/>
        <v>0</v>
      </c>
      <c r="AX91" s="244">
        <f t="shared" si="1499"/>
        <v>0</v>
      </c>
      <c r="AY91" s="236"/>
      <c r="AZ91" s="238">
        <v>16.0</v>
      </c>
      <c r="BA91" s="239" t="s">
        <v>194</v>
      </c>
      <c r="BB91" s="240" t="s">
        <v>132</v>
      </c>
      <c r="BC91" s="240" t="s">
        <v>132</v>
      </c>
      <c r="BD91" s="241">
        <f t="shared" si="1500"/>
        <v>0</v>
      </c>
      <c r="BE91" s="241" t="str">
        <f t="shared" si="1501"/>
        <v>#DIV/0!</v>
      </c>
      <c r="BF91" s="241">
        <f t="shared" si="1502"/>
        <v>0</v>
      </c>
      <c r="BG91" s="242"/>
      <c r="BH91" s="241">
        <f t="shared" si="1503"/>
        <v>0</v>
      </c>
      <c r="BI91" s="242"/>
      <c r="BJ91" s="241">
        <f t="shared" ref="BJ91:BK91" si="1857">BJ192+BJ293+BJ394+BJ495</f>
        <v>0</v>
      </c>
      <c r="BK91" s="241">
        <f t="shared" si="1857"/>
        <v>0</v>
      </c>
      <c r="BL91" s="241">
        <f t="shared" si="1505"/>
        <v>0</v>
      </c>
      <c r="BM91" s="242">
        <v>0.36319999999999997</v>
      </c>
      <c r="BN91" s="243">
        <f t="shared" si="1506"/>
        <v>0</v>
      </c>
      <c r="BO91" s="244">
        <f t="shared" si="1507"/>
        <v>0</v>
      </c>
      <c r="BP91" s="236"/>
      <c r="BQ91" s="238">
        <v>16.0</v>
      </c>
      <c r="BR91" s="239" t="s">
        <v>194</v>
      </c>
      <c r="BS91" s="240" t="s">
        <v>132</v>
      </c>
      <c r="BT91" s="240" t="s">
        <v>132</v>
      </c>
      <c r="BU91" s="241">
        <f t="shared" si="1508"/>
        <v>0</v>
      </c>
      <c r="BV91" s="241" t="str">
        <f t="shared" si="1509"/>
        <v>#DIV/0!</v>
      </c>
      <c r="BW91" s="241">
        <f t="shared" si="1510"/>
        <v>0</v>
      </c>
      <c r="BX91" s="242"/>
      <c r="BY91" s="241">
        <f t="shared" si="1511"/>
        <v>0</v>
      </c>
      <c r="BZ91" s="242"/>
      <c r="CA91" s="241">
        <f t="shared" ref="CA91:CB91" si="1858">CA192+CA293+CA394+CA495</f>
        <v>0</v>
      </c>
      <c r="CB91" s="241">
        <f t="shared" si="1858"/>
        <v>0</v>
      </c>
      <c r="CC91" s="241">
        <f t="shared" si="1513"/>
        <v>0</v>
      </c>
      <c r="CD91" s="242">
        <v>0.36319999999999997</v>
      </c>
      <c r="CE91" s="243">
        <f t="shared" si="1514"/>
        <v>0</v>
      </c>
      <c r="CF91" s="244">
        <f t="shared" si="1515"/>
        <v>0</v>
      </c>
      <c r="CG91" s="236"/>
      <c r="CH91" s="238">
        <v>16.0</v>
      </c>
      <c r="CI91" s="239" t="s">
        <v>194</v>
      </c>
      <c r="CJ91" s="240" t="s">
        <v>132</v>
      </c>
      <c r="CK91" s="240" t="s">
        <v>132</v>
      </c>
      <c r="CL91" s="241">
        <f t="shared" si="1516"/>
        <v>0</v>
      </c>
      <c r="CM91" s="241" t="str">
        <f t="shared" si="1517"/>
        <v>#DIV/0!</v>
      </c>
      <c r="CN91" s="241">
        <f t="shared" si="1518"/>
        <v>0</v>
      </c>
      <c r="CO91" s="242"/>
      <c r="CP91" s="241">
        <f t="shared" si="1519"/>
        <v>0</v>
      </c>
      <c r="CQ91" s="242"/>
      <c r="CR91" s="241">
        <f t="shared" ref="CR91:CS91" si="1859">CR192+CR293+CR394+CR495</f>
        <v>0</v>
      </c>
      <c r="CS91" s="241">
        <f t="shared" si="1859"/>
        <v>0</v>
      </c>
      <c r="CT91" s="241">
        <f t="shared" si="1521"/>
        <v>0</v>
      </c>
      <c r="CU91" s="242">
        <v>0.36319999999999997</v>
      </c>
      <c r="CV91" s="243">
        <f t="shared" si="1522"/>
        <v>0</v>
      </c>
      <c r="CW91" s="244">
        <f t="shared" si="1523"/>
        <v>0</v>
      </c>
      <c r="CX91" s="236"/>
      <c r="CY91" s="238">
        <v>16.0</v>
      </c>
      <c r="CZ91" s="239" t="s">
        <v>194</v>
      </c>
      <c r="DA91" s="240" t="s">
        <v>132</v>
      </c>
      <c r="DB91" s="240" t="s">
        <v>132</v>
      </c>
      <c r="DC91" s="241">
        <f t="shared" si="1524"/>
        <v>0</v>
      </c>
      <c r="DD91" s="241" t="str">
        <f t="shared" si="1525"/>
        <v>#DIV/0!</v>
      </c>
      <c r="DE91" s="241">
        <f t="shared" si="1526"/>
        <v>0</v>
      </c>
      <c r="DF91" s="242"/>
      <c r="DG91" s="241">
        <f t="shared" si="1527"/>
        <v>0</v>
      </c>
      <c r="DH91" s="242"/>
      <c r="DI91" s="241">
        <f t="shared" ref="DI91:DJ91" si="1860">DI192+DI293+DI394+DI495</f>
        <v>0</v>
      </c>
      <c r="DJ91" s="241">
        <f t="shared" si="1860"/>
        <v>0</v>
      </c>
      <c r="DK91" s="241">
        <f t="shared" si="1529"/>
        <v>0</v>
      </c>
      <c r="DL91" s="242">
        <v>0.36319999999999997</v>
      </c>
      <c r="DM91" s="243">
        <f t="shared" si="1530"/>
        <v>0</v>
      </c>
      <c r="DN91" s="244">
        <f t="shared" si="1531"/>
        <v>0</v>
      </c>
      <c r="DO91" s="236"/>
      <c r="DP91" s="238">
        <v>16.0</v>
      </c>
      <c r="DQ91" s="239" t="s">
        <v>194</v>
      </c>
      <c r="DR91" s="240" t="s">
        <v>132</v>
      </c>
      <c r="DS91" s="240" t="s">
        <v>132</v>
      </c>
      <c r="DT91" s="241">
        <f t="shared" si="1532"/>
        <v>0</v>
      </c>
      <c r="DU91" s="241" t="str">
        <f t="shared" si="1533"/>
        <v>#DIV/0!</v>
      </c>
      <c r="DV91" s="241">
        <f t="shared" si="1534"/>
        <v>0</v>
      </c>
      <c r="DW91" s="242"/>
      <c r="DX91" s="241">
        <f t="shared" si="1535"/>
        <v>0</v>
      </c>
      <c r="DY91" s="242"/>
      <c r="DZ91" s="241">
        <f t="shared" ref="DZ91:EA91" si="1861">DZ192+DZ293+DZ394+DZ495</f>
        <v>0</v>
      </c>
      <c r="EA91" s="241">
        <f t="shared" si="1861"/>
        <v>0</v>
      </c>
      <c r="EB91" s="241">
        <f t="shared" si="1537"/>
        <v>0</v>
      </c>
      <c r="EC91" s="242">
        <v>0.36319999999999997</v>
      </c>
      <c r="ED91" s="243">
        <f t="shared" si="1538"/>
        <v>0</v>
      </c>
      <c r="EE91" s="244">
        <f t="shared" si="1539"/>
        <v>0</v>
      </c>
      <c r="EF91" s="236"/>
      <c r="EG91" s="238">
        <v>16.0</v>
      </c>
      <c r="EH91" s="239" t="s">
        <v>194</v>
      </c>
      <c r="EI91" s="240" t="s">
        <v>132</v>
      </c>
      <c r="EJ91" s="240" t="s">
        <v>132</v>
      </c>
      <c r="EK91" s="241">
        <f t="shared" si="1540"/>
        <v>0</v>
      </c>
      <c r="EL91" s="241" t="str">
        <f t="shared" si="1541"/>
        <v>#DIV/0!</v>
      </c>
      <c r="EM91" s="241">
        <f t="shared" si="1542"/>
        <v>0</v>
      </c>
      <c r="EN91" s="242"/>
      <c r="EO91" s="241">
        <f t="shared" si="1543"/>
        <v>0</v>
      </c>
      <c r="EP91" s="242"/>
      <c r="EQ91" s="241">
        <f t="shared" ref="EQ91:ER91" si="1862">EQ192+EQ293+EQ394+EQ495</f>
        <v>0</v>
      </c>
      <c r="ER91" s="241">
        <f t="shared" si="1862"/>
        <v>0</v>
      </c>
      <c r="ES91" s="241">
        <f t="shared" si="1545"/>
        <v>0</v>
      </c>
      <c r="ET91" s="242">
        <v>0.36319999999999997</v>
      </c>
      <c r="EU91" s="243">
        <f t="shared" si="1546"/>
        <v>0</v>
      </c>
      <c r="EV91" s="244">
        <f t="shared" si="1547"/>
        <v>0</v>
      </c>
      <c r="EW91" s="236"/>
      <c r="EX91" s="238">
        <v>16.0</v>
      </c>
      <c r="EY91" s="239" t="s">
        <v>194</v>
      </c>
      <c r="EZ91" s="240" t="s">
        <v>132</v>
      </c>
      <c r="FA91" s="240" t="s">
        <v>132</v>
      </c>
      <c r="FB91" s="241">
        <f t="shared" si="1548"/>
        <v>0</v>
      </c>
      <c r="FC91" s="241" t="str">
        <f t="shared" si="1549"/>
        <v>#DIV/0!</v>
      </c>
      <c r="FD91" s="241">
        <f t="shared" si="1550"/>
        <v>0</v>
      </c>
      <c r="FE91" s="242"/>
      <c r="FF91" s="241">
        <f t="shared" si="1551"/>
        <v>0</v>
      </c>
      <c r="FG91" s="242"/>
      <c r="FH91" s="241">
        <f t="shared" ref="FH91:FI91" si="1863">FH192+FH293+FH394+FH495</f>
        <v>0</v>
      </c>
      <c r="FI91" s="241">
        <f t="shared" si="1863"/>
        <v>0</v>
      </c>
      <c r="FJ91" s="241">
        <f t="shared" si="1553"/>
        <v>0</v>
      </c>
      <c r="FK91" s="242">
        <v>0.36319999999999997</v>
      </c>
      <c r="FL91" s="243">
        <f t="shared" si="1554"/>
        <v>0</v>
      </c>
      <c r="FM91" s="244">
        <f t="shared" si="1555"/>
        <v>0</v>
      </c>
      <c r="FN91" s="236"/>
      <c r="FO91" s="238">
        <v>16.0</v>
      </c>
      <c r="FP91" s="239" t="s">
        <v>194</v>
      </c>
      <c r="FQ91" s="240" t="s">
        <v>132</v>
      </c>
      <c r="FR91" s="240" t="s">
        <v>132</v>
      </c>
      <c r="FS91" s="241">
        <f t="shared" si="1556"/>
        <v>0</v>
      </c>
      <c r="FT91" s="241" t="str">
        <f t="shared" si="1557"/>
        <v>#DIV/0!</v>
      </c>
      <c r="FU91" s="241">
        <f t="shared" si="1558"/>
        <v>0</v>
      </c>
      <c r="FV91" s="242"/>
      <c r="FW91" s="241">
        <f t="shared" si="1559"/>
        <v>0</v>
      </c>
      <c r="FX91" s="242"/>
      <c r="FY91" s="241">
        <f t="shared" ref="FY91:FZ91" si="1864">FY192+FY293+FY394+FY495</f>
        <v>0</v>
      </c>
      <c r="FZ91" s="241">
        <f t="shared" si="1864"/>
        <v>0</v>
      </c>
      <c r="GA91" s="241">
        <f t="shared" si="1561"/>
        <v>0</v>
      </c>
      <c r="GB91" s="242">
        <v>0.36319999999999997</v>
      </c>
      <c r="GC91" s="243">
        <f t="shared" si="1562"/>
        <v>0</v>
      </c>
      <c r="GD91" s="244">
        <f t="shared" si="1563"/>
        <v>0</v>
      </c>
      <c r="GE91" s="236"/>
      <c r="GF91" s="238">
        <v>16.0</v>
      </c>
      <c r="GG91" s="239" t="s">
        <v>194</v>
      </c>
      <c r="GH91" s="240" t="s">
        <v>132</v>
      </c>
      <c r="GI91" s="240" t="s">
        <v>132</v>
      </c>
      <c r="GJ91" s="241">
        <f t="shared" si="1564"/>
        <v>0</v>
      </c>
      <c r="GK91" s="241" t="str">
        <f t="shared" si="1565"/>
        <v>#DIV/0!</v>
      </c>
      <c r="GL91" s="241">
        <f t="shared" si="1566"/>
        <v>0</v>
      </c>
      <c r="GM91" s="242"/>
      <c r="GN91" s="241">
        <f t="shared" si="1567"/>
        <v>0</v>
      </c>
      <c r="GO91" s="242"/>
      <c r="GP91" s="241">
        <f t="shared" ref="GP91:GQ91" si="1865">GP192+GP293+GP394+GP495</f>
        <v>0</v>
      </c>
      <c r="GQ91" s="241">
        <f t="shared" si="1865"/>
        <v>0</v>
      </c>
      <c r="GR91" s="241">
        <f t="shared" si="1569"/>
        <v>0</v>
      </c>
      <c r="GS91" s="242">
        <v>0.36319999999999997</v>
      </c>
      <c r="GT91" s="243">
        <f t="shared" si="1570"/>
        <v>0</v>
      </c>
      <c r="GU91" s="244">
        <f t="shared" si="1571"/>
        <v>0</v>
      </c>
      <c r="GV91" s="236"/>
      <c r="GW91" s="238">
        <v>16.0</v>
      </c>
      <c r="GX91" s="239" t="s">
        <v>194</v>
      </c>
      <c r="GY91" s="240" t="s">
        <v>132</v>
      </c>
      <c r="GZ91" s="240" t="s">
        <v>132</v>
      </c>
      <c r="HA91" s="241">
        <f t="shared" si="1572"/>
        <v>0</v>
      </c>
      <c r="HB91" s="241" t="str">
        <f t="shared" si="1573"/>
        <v>#DIV/0!</v>
      </c>
      <c r="HC91" s="241">
        <f t="shared" si="1574"/>
        <v>0</v>
      </c>
      <c r="HD91" s="242"/>
      <c r="HE91" s="241">
        <f t="shared" si="1575"/>
        <v>0</v>
      </c>
      <c r="HF91" s="242"/>
      <c r="HG91" s="241">
        <f t="shared" ref="HG91:HH91" si="1866">HG192+HG293+HG394+HG495</f>
        <v>0</v>
      </c>
      <c r="HH91" s="241">
        <f t="shared" si="1866"/>
        <v>0</v>
      </c>
      <c r="HI91" s="241">
        <f t="shared" si="1577"/>
        <v>0</v>
      </c>
      <c r="HJ91" s="242">
        <v>0.36319999999999997</v>
      </c>
      <c r="HK91" s="243">
        <f t="shared" si="1578"/>
        <v>0</v>
      </c>
      <c r="HL91" s="244">
        <f t="shared" si="1579"/>
        <v>0</v>
      </c>
      <c r="HM91" s="236"/>
      <c r="HN91" s="238">
        <v>16.0</v>
      </c>
      <c r="HO91" s="239" t="s">
        <v>194</v>
      </c>
      <c r="HP91" s="240" t="s">
        <v>132</v>
      </c>
      <c r="HQ91" s="240" t="s">
        <v>132</v>
      </c>
      <c r="HR91" s="241">
        <f t="shared" si="1580"/>
        <v>0</v>
      </c>
      <c r="HS91" s="241" t="str">
        <f t="shared" si="1581"/>
        <v>#DIV/0!</v>
      </c>
      <c r="HT91" s="241">
        <f t="shared" si="1582"/>
        <v>0</v>
      </c>
      <c r="HU91" s="242"/>
      <c r="HV91" s="241">
        <f t="shared" si="1583"/>
        <v>0</v>
      </c>
      <c r="HW91" s="242"/>
      <c r="HX91" s="241">
        <f t="shared" ref="HX91:HY91" si="1867">HX192+HX293+HX394+HX495</f>
        <v>0</v>
      </c>
      <c r="HY91" s="241">
        <f t="shared" si="1867"/>
        <v>0</v>
      </c>
      <c r="HZ91" s="241">
        <f t="shared" si="1585"/>
        <v>0</v>
      </c>
      <c r="IA91" s="242">
        <v>0.36319999999999997</v>
      </c>
      <c r="IB91" s="243">
        <f t="shared" si="1586"/>
        <v>0</v>
      </c>
      <c r="IC91" s="244">
        <f t="shared" si="1587"/>
        <v>0</v>
      </c>
      <c r="ID91" s="236"/>
      <c r="IE91" s="238">
        <v>16.0</v>
      </c>
      <c r="IF91" s="239" t="s">
        <v>194</v>
      </c>
      <c r="IG91" s="240" t="s">
        <v>132</v>
      </c>
      <c r="IH91" s="240" t="s">
        <v>132</v>
      </c>
      <c r="II91" s="241">
        <f t="shared" si="1588"/>
        <v>0</v>
      </c>
      <c r="IJ91" s="241" t="str">
        <f t="shared" si="1589"/>
        <v>#DIV/0!</v>
      </c>
      <c r="IK91" s="241">
        <f t="shared" si="1590"/>
        <v>0</v>
      </c>
      <c r="IL91" s="242"/>
      <c r="IM91" s="241">
        <f t="shared" si="1591"/>
        <v>0</v>
      </c>
      <c r="IN91" s="242"/>
      <c r="IO91" s="241">
        <f t="shared" ref="IO91:IP91" si="1868">IO192+IO293+IO394+IO495</f>
        <v>0</v>
      </c>
      <c r="IP91" s="241">
        <f t="shared" si="1868"/>
        <v>0</v>
      </c>
      <c r="IQ91" s="241">
        <f t="shared" si="1593"/>
        <v>0</v>
      </c>
      <c r="IR91" s="242">
        <v>0.36319999999999997</v>
      </c>
      <c r="IS91" s="243">
        <f t="shared" si="1594"/>
        <v>0</v>
      </c>
      <c r="IT91" s="244">
        <f t="shared" si="1595"/>
        <v>0</v>
      </c>
      <c r="IU91" s="236"/>
      <c r="IV91" s="238">
        <v>16.0</v>
      </c>
      <c r="IW91" s="239" t="s">
        <v>194</v>
      </c>
      <c r="IX91" s="240" t="s">
        <v>132</v>
      </c>
      <c r="IY91" s="240" t="s">
        <v>132</v>
      </c>
      <c r="IZ91" s="241">
        <f t="shared" si="1596"/>
        <v>0</v>
      </c>
      <c r="JA91" s="241" t="str">
        <f t="shared" si="1597"/>
        <v>#DIV/0!</v>
      </c>
      <c r="JB91" s="241">
        <f t="shared" si="1598"/>
        <v>0</v>
      </c>
      <c r="JC91" s="242"/>
      <c r="JD91" s="241">
        <f t="shared" si="1599"/>
        <v>0</v>
      </c>
      <c r="JE91" s="242"/>
      <c r="JF91" s="241">
        <f t="shared" ref="JF91:JG91" si="1869">JF192+JF293+JF394+JF495</f>
        <v>0</v>
      </c>
      <c r="JG91" s="241">
        <f t="shared" si="1869"/>
        <v>0</v>
      </c>
      <c r="JH91" s="241">
        <f t="shared" si="1601"/>
        <v>0</v>
      </c>
      <c r="JI91" s="242">
        <v>0.36319999999999997</v>
      </c>
      <c r="JJ91" s="243">
        <f t="shared" si="1602"/>
        <v>0</v>
      </c>
      <c r="JK91" s="244">
        <f t="shared" si="1603"/>
        <v>0</v>
      </c>
      <c r="JL91" s="236"/>
      <c r="JM91" s="238">
        <v>16.0</v>
      </c>
      <c r="JN91" s="239" t="s">
        <v>194</v>
      </c>
      <c r="JO91" s="240" t="s">
        <v>132</v>
      </c>
      <c r="JP91" s="240" t="s">
        <v>132</v>
      </c>
      <c r="JQ91" s="241">
        <f t="shared" si="1604"/>
        <v>0</v>
      </c>
      <c r="JR91" s="241" t="str">
        <f t="shared" si="1605"/>
        <v>#DIV/0!</v>
      </c>
      <c r="JS91" s="241">
        <f t="shared" si="1606"/>
        <v>0</v>
      </c>
      <c r="JT91" s="242"/>
      <c r="JU91" s="241">
        <f t="shared" si="1607"/>
        <v>0</v>
      </c>
      <c r="JV91" s="242"/>
      <c r="JW91" s="241">
        <f t="shared" ref="JW91:JX91" si="1870">JW192+JW293+JW394+JW495</f>
        <v>0</v>
      </c>
      <c r="JX91" s="241">
        <f t="shared" si="1870"/>
        <v>0</v>
      </c>
      <c r="JY91" s="241">
        <f t="shared" si="1609"/>
        <v>0</v>
      </c>
      <c r="JZ91" s="242">
        <v>0.36319999999999997</v>
      </c>
      <c r="KA91" s="243">
        <f t="shared" si="1610"/>
        <v>0</v>
      </c>
      <c r="KB91" s="244">
        <f t="shared" si="1611"/>
        <v>0</v>
      </c>
      <c r="KC91" s="236"/>
      <c r="KD91" s="238">
        <v>16.0</v>
      </c>
      <c r="KE91" s="239" t="s">
        <v>194</v>
      </c>
      <c r="KF91" s="240" t="s">
        <v>132</v>
      </c>
      <c r="KG91" s="240" t="s">
        <v>132</v>
      </c>
      <c r="KH91" s="241">
        <f t="shared" si="1612"/>
        <v>0</v>
      </c>
      <c r="KI91" s="241" t="str">
        <f t="shared" si="1613"/>
        <v>#DIV/0!</v>
      </c>
      <c r="KJ91" s="241">
        <f t="shared" si="1614"/>
        <v>0</v>
      </c>
      <c r="KK91" s="242"/>
      <c r="KL91" s="241">
        <f t="shared" si="1615"/>
        <v>0</v>
      </c>
      <c r="KM91" s="242"/>
      <c r="KN91" s="241">
        <f t="shared" ref="KN91:KO91" si="1871">KN192+KN293+KN394+KN495</f>
        <v>0</v>
      </c>
      <c r="KO91" s="241">
        <f t="shared" si="1871"/>
        <v>0</v>
      </c>
      <c r="KP91" s="241">
        <f t="shared" si="1617"/>
        <v>0</v>
      </c>
      <c r="KQ91" s="242">
        <v>0.36319999999999997</v>
      </c>
      <c r="KR91" s="243">
        <f t="shared" si="1618"/>
        <v>0</v>
      </c>
      <c r="KS91" s="244">
        <f t="shared" si="1619"/>
        <v>0</v>
      </c>
      <c r="KT91" s="236"/>
      <c r="KU91" s="237"/>
    </row>
    <row r="92" ht="15.75" customHeight="1">
      <c r="A92" s="238">
        <v>17.0</v>
      </c>
      <c r="B92" s="239" t="s">
        <v>195</v>
      </c>
      <c r="C92" s="240" t="s">
        <v>132</v>
      </c>
      <c r="D92" s="240" t="s">
        <v>132</v>
      </c>
      <c r="E92" s="241">
        <f t="shared" si="1476"/>
        <v>0</v>
      </c>
      <c r="F92" s="241" t="str">
        <f t="shared" si="1477"/>
        <v>#DIV/0!</v>
      </c>
      <c r="G92" s="241">
        <f t="shared" si="1478"/>
        <v>0</v>
      </c>
      <c r="H92" s="242"/>
      <c r="I92" s="241">
        <f t="shared" si="1479"/>
        <v>0</v>
      </c>
      <c r="J92" s="242"/>
      <c r="K92" s="241">
        <f t="shared" ref="K92:L92" si="1872">K193+K294+K395+K496</f>
        <v>0</v>
      </c>
      <c r="L92" s="241">
        <f t="shared" si="1872"/>
        <v>0</v>
      </c>
      <c r="M92" s="241">
        <f t="shared" si="1481"/>
        <v>0</v>
      </c>
      <c r="N92" s="242">
        <v>0.36319999999999997</v>
      </c>
      <c r="O92" s="243">
        <f t="shared" si="1482"/>
        <v>0</v>
      </c>
      <c r="P92" s="244">
        <f t="shared" si="1483"/>
        <v>0</v>
      </c>
      <c r="Q92" s="236"/>
      <c r="R92" s="238">
        <v>17.0</v>
      </c>
      <c r="S92" s="239" t="s">
        <v>195</v>
      </c>
      <c r="T92" s="240" t="s">
        <v>132</v>
      </c>
      <c r="U92" s="240" t="s">
        <v>132</v>
      </c>
      <c r="V92" s="241">
        <f t="shared" si="1484"/>
        <v>0</v>
      </c>
      <c r="W92" s="241" t="str">
        <f t="shared" si="1485"/>
        <v>#DIV/0!</v>
      </c>
      <c r="X92" s="241">
        <f t="shared" si="1486"/>
        <v>0</v>
      </c>
      <c r="Y92" s="242"/>
      <c r="Z92" s="241">
        <f t="shared" si="1487"/>
        <v>0</v>
      </c>
      <c r="AA92" s="242"/>
      <c r="AB92" s="241">
        <f t="shared" ref="AB92:AC92" si="1873">AB193+AB294+AB395+AB496</f>
        <v>0</v>
      </c>
      <c r="AC92" s="241">
        <f t="shared" si="1873"/>
        <v>0</v>
      </c>
      <c r="AD92" s="241">
        <f t="shared" si="1489"/>
        <v>0</v>
      </c>
      <c r="AE92" s="242">
        <v>0.36319999999999997</v>
      </c>
      <c r="AF92" s="243">
        <f t="shared" si="1490"/>
        <v>0</v>
      </c>
      <c r="AG92" s="244">
        <f t="shared" si="1491"/>
        <v>0</v>
      </c>
      <c r="AH92" s="236"/>
      <c r="AI92" s="238">
        <v>17.0</v>
      </c>
      <c r="AJ92" s="239" t="s">
        <v>195</v>
      </c>
      <c r="AK92" s="240" t="s">
        <v>132</v>
      </c>
      <c r="AL92" s="240" t="s">
        <v>132</v>
      </c>
      <c r="AM92" s="241">
        <f t="shared" si="1492"/>
        <v>0</v>
      </c>
      <c r="AN92" s="241" t="str">
        <f t="shared" si="1493"/>
        <v>#DIV/0!</v>
      </c>
      <c r="AO92" s="241">
        <f t="shared" si="1494"/>
        <v>0</v>
      </c>
      <c r="AP92" s="242"/>
      <c r="AQ92" s="241">
        <f t="shared" si="1495"/>
        <v>0</v>
      </c>
      <c r="AR92" s="242"/>
      <c r="AS92" s="241">
        <f t="shared" ref="AS92:AT92" si="1874">AS193+AS294+AS395+AS496</f>
        <v>0</v>
      </c>
      <c r="AT92" s="241">
        <f t="shared" si="1874"/>
        <v>0</v>
      </c>
      <c r="AU92" s="241">
        <f t="shared" si="1497"/>
        <v>0</v>
      </c>
      <c r="AV92" s="242">
        <v>0.36319999999999997</v>
      </c>
      <c r="AW92" s="243">
        <f t="shared" si="1498"/>
        <v>0</v>
      </c>
      <c r="AX92" s="244">
        <f t="shared" si="1499"/>
        <v>0</v>
      </c>
      <c r="AY92" s="236"/>
      <c r="AZ92" s="238">
        <v>17.0</v>
      </c>
      <c r="BA92" s="239" t="s">
        <v>195</v>
      </c>
      <c r="BB92" s="240" t="s">
        <v>132</v>
      </c>
      <c r="BC92" s="240" t="s">
        <v>132</v>
      </c>
      <c r="BD92" s="241">
        <f t="shared" si="1500"/>
        <v>0</v>
      </c>
      <c r="BE92" s="241" t="str">
        <f t="shared" si="1501"/>
        <v>#DIV/0!</v>
      </c>
      <c r="BF92" s="241">
        <f t="shared" si="1502"/>
        <v>0</v>
      </c>
      <c r="BG92" s="242"/>
      <c r="BH92" s="241">
        <f t="shared" si="1503"/>
        <v>0</v>
      </c>
      <c r="BI92" s="242"/>
      <c r="BJ92" s="241">
        <f t="shared" ref="BJ92:BK92" si="1875">BJ193+BJ294+BJ395+BJ496</f>
        <v>0</v>
      </c>
      <c r="BK92" s="241">
        <f t="shared" si="1875"/>
        <v>0</v>
      </c>
      <c r="BL92" s="241">
        <f t="shared" si="1505"/>
        <v>0</v>
      </c>
      <c r="BM92" s="242">
        <v>0.36319999999999997</v>
      </c>
      <c r="BN92" s="243">
        <f t="shared" si="1506"/>
        <v>0</v>
      </c>
      <c r="BO92" s="244">
        <f t="shared" si="1507"/>
        <v>0</v>
      </c>
      <c r="BP92" s="236"/>
      <c r="BQ92" s="238">
        <v>17.0</v>
      </c>
      <c r="BR92" s="239" t="s">
        <v>195</v>
      </c>
      <c r="BS92" s="240" t="s">
        <v>132</v>
      </c>
      <c r="BT92" s="240" t="s">
        <v>132</v>
      </c>
      <c r="BU92" s="241">
        <f t="shared" si="1508"/>
        <v>0</v>
      </c>
      <c r="BV92" s="241" t="str">
        <f t="shared" si="1509"/>
        <v>#DIV/0!</v>
      </c>
      <c r="BW92" s="241">
        <f t="shared" si="1510"/>
        <v>0</v>
      </c>
      <c r="BX92" s="242"/>
      <c r="BY92" s="241">
        <f t="shared" si="1511"/>
        <v>0</v>
      </c>
      <c r="BZ92" s="242"/>
      <c r="CA92" s="241">
        <f t="shared" ref="CA92:CB92" si="1876">CA193+CA294+CA395+CA496</f>
        <v>0</v>
      </c>
      <c r="CB92" s="241">
        <f t="shared" si="1876"/>
        <v>0</v>
      </c>
      <c r="CC92" s="241">
        <f t="shared" si="1513"/>
        <v>0</v>
      </c>
      <c r="CD92" s="242">
        <v>0.36319999999999997</v>
      </c>
      <c r="CE92" s="243">
        <f t="shared" si="1514"/>
        <v>0</v>
      </c>
      <c r="CF92" s="244">
        <f t="shared" si="1515"/>
        <v>0</v>
      </c>
      <c r="CG92" s="236"/>
      <c r="CH92" s="238">
        <v>17.0</v>
      </c>
      <c r="CI92" s="239" t="s">
        <v>195</v>
      </c>
      <c r="CJ92" s="240" t="s">
        <v>132</v>
      </c>
      <c r="CK92" s="240" t="s">
        <v>132</v>
      </c>
      <c r="CL92" s="241">
        <f t="shared" si="1516"/>
        <v>0</v>
      </c>
      <c r="CM92" s="241" t="str">
        <f t="shared" si="1517"/>
        <v>#DIV/0!</v>
      </c>
      <c r="CN92" s="241">
        <f t="shared" si="1518"/>
        <v>0</v>
      </c>
      <c r="CO92" s="242"/>
      <c r="CP92" s="241">
        <f t="shared" si="1519"/>
        <v>0</v>
      </c>
      <c r="CQ92" s="242"/>
      <c r="CR92" s="241">
        <f t="shared" ref="CR92:CS92" si="1877">CR193+CR294+CR395+CR496</f>
        <v>0</v>
      </c>
      <c r="CS92" s="241">
        <f t="shared" si="1877"/>
        <v>0</v>
      </c>
      <c r="CT92" s="241">
        <f t="shared" si="1521"/>
        <v>0</v>
      </c>
      <c r="CU92" s="242">
        <v>0.36319999999999997</v>
      </c>
      <c r="CV92" s="243">
        <f t="shared" si="1522"/>
        <v>0</v>
      </c>
      <c r="CW92" s="244">
        <f t="shared" si="1523"/>
        <v>0</v>
      </c>
      <c r="CX92" s="236"/>
      <c r="CY92" s="238">
        <v>17.0</v>
      </c>
      <c r="CZ92" s="239" t="s">
        <v>195</v>
      </c>
      <c r="DA92" s="240" t="s">
        <v>132</v>
      </c>
      <c r="DB92" s="240" t="s">
        <v>132</v>
      </c>
      <c r="DC92" s="241">
        <f t="shared" si="1524"/>
        <v>0</v>
      </c>
      <c r="DD92" s="241" t="str">
        <f t="shared" si="1525"/>
        <v>#DIV/0!</v>
      </c>
      <c r="DE92" s="241">
        <f t="shared" si="1526"/>
        <v>0</v>
      </c>
      <c r="DF92" s="242"/>
      <c r="DG92" s="241">
        <f t="shared" si="1527"/>
        <v>0</v>
      </c>
      <c r="DH92" s="242"/>
      <c r="DI92" s="241">
        <f t="shared" ref="DI92:DJ92" si="1878">DI193+DI294+DI395+DI496</f>
        <v>0</v>
      </c>
      <c r="DJ92" s="241">
        <f t="shared" si="1878"/>
        <v>0</v>
      </c>
      <c r="DK92" s="241">
        <f t="shared" si="1529"/>
        <v>0</v>
      </c>
      <c r="DL92" s="242">
        <v>0.36319999999999997</v>
      </c>
      <c r="DM92" s="243">
        <f t="shared" si="1530"/>
        <v>0</v>
      </c>
      <c r="DN92" s="244">
        <f t="shared" si="1531"/>
        <v>0</v>
      </c>
      <c r="DO92" s="236"/>
      <c r="DP92" s="238">
        <v>17.0</v>
      </c>
      <c r="DQ92" s="239" t="s">
        <v>195</v>
      </c>
      <c r="DR92" s="240" t="s">
        <v>132</v>
      </c>
      <c r="DS92" s="240" t="s">
        <v>132</v>
      </c>
      <c r="DT92" s="241">
        <f t="shared" si="1532"/>
        <v>0</v>
      </c>
      <c r="DU92" s="241" t="str">
        <f t="shared" si="1533"/>
        <v>#DIV/0!</v>
      </c>
      <c r="DV92" s="241">
        <f t="shared" si="1534"/>
        <v>0</v>
      </c>
      <c r="DW92" s="242"/>
      <c r="DX92" s="241">
        <f t="shared" si="1535"/>
        <v>0</v>
      </c>
      <c r="DY92" s="242"/>
      <c r="DZ92" s="241">
        <f t="shared" ref="DZ92:EA92" si="1879">DZ193+DZ294+DZ395+DZ496</f>
        <v>0</v>
      </c>
      <c r="EA92" s="241">
        <f t="shared" si="1879"/>
        <v>0</v>
      </c>
      <c r="EB92" s="241">
        <f t="shared" si="1537"/>
        <v>0</v>
      </c>
      <c r="EC92" s="242">
        <v>0.36319999999999997</v>
      </c>
      <c r="ED92" s="243">
        <f t="shared" si="1538"/>
        <v>0</v>
      </c>
      <c r="EE92" s="244">
        <f t="shared" si="1539"/>
        <v>0</v>
      </c>
      <c r="EF92" s="236"/>
      <c r="EG92" s="238">
        <v>17.0</v>
      </c>
      <c r="EH92" s="239" t="s">
        <v>195</v>
      </c>
      <c r="EI92" s="240" t="s">
        <v>132</v>
      </c>
      <c r="EJ92" s="240" t="s">
        <v>132</v>
      </c>
      <c r="EK92" s="241">
        <f t="shared" si="1540"/>
        <v>0</v>
      </c>
      <c r="EL92" s="241" t="str">
        <f t="shared" si="1541"/>
        <v>#DIV/0!</v>
      </c>
      <c r="EM92" s="241">
        <f t="shared" si="1542"/>
        <v>0</v>
      </c>
      <c r="EN92" s="242"/>
      <c r="EO92" s="241">
        <f t="shared" si="1543"/>
        <v>0</v>
      </c>
      <c r="EP92" s="242"/>
      <c r="EQ92" s="241">
        <f t="shared" ref="EQ92:ER92" si="1880">EQ193+EQ294+EQ395+EQ496</f>
        <v>0</v>
      </c>
      <c r="ER92" s="241">
        <f t="shared" si="1880"/>
        <v>0</v>
      </c>
      <c r="ES92" s="241">
        <f t="shared" si="1545"/>
        <v>0</v>
      </c>
      <c r="ET92" s="242">
        <v>0.36319999999999997</v>
      </c>
      <c r="EU92" s="243">
        <f t="shared" si="1546"/>
        <v>0</v>
      </c>
      <c r="EV92" s="244">
        <f t="shared" si="1547"/>
        <v>0</v>
      </c>
      <c r="EW92" s="236"/>
      <c r="EX92" s="238">
        <v>17.0</v>
      </c>
      <c r="EY92" s="239" t="s">
        <v>195</v>
      </c>
      <c r="EZ92" s="240" t="s">
        <v>132</v>
      </c>
      <c r="FA92" s="240" t="s">
        <v>132</v>
      </c>
      <c r="FB92" s="241">
        <f t="shared" si="1548"/>
        <v>0</v>
      </c>
      <c r="FC92" s="241" t="str">
        <f t="shared" si="1549"/>
        <v>#DIV/0!</v>
      </c>
      <c r="FD92" s="241">
        <f t="shared" si="1550"/>
        <v>0</v>
      </c>
      <c r="FE92" s="242"/>
      <c r="FF92" s="241">
        <f t="shared" si="1551"/>
        <v>0</v>
      </c>
      <c r="FG92" s="242"/>
      <c r="FH92" s="241">
        <f t="shared" ref="FH92:FI92" si="1881">FH193+FH294+FH395+FH496</f>
        <v>0</v>
      </c>
      <c r="FI92" s="241">
        <f t="shared" si="1881"/>
        <v>0</v>
      </c>
      <c r="FJ92" s="241">
        <f t="shared" si="1553"/>
        <v>0</v>
      </c>
      <c r="FK92" s="242">
        <v>0.36319999999999997</v>
      </c>
      <c r="FL92" s="243">
        <f t="shared" si="1554"/>
        <v>0</v>
      </c>
      <c r="FM92" s="244">
        <f t="shared" si="1555"/>
        <v>0</v>
      </c>
      <c r="FN92" s="236"/>
      <c r="FO92" s="238">
        <v>17.0</v>
      </c>
      <c r="FP92" s="239" t="s">
        <v>195</v>
      </c>
      <c r="FQ92" s="240" t="s">
        <v>132</v>
      </c>
      <c r="FR92" s="240" t="s">
        <v>132</v>
      </c>
      <c r="FS92" s="241">
        <f t="shared" si="1556"/>
        <v>0</v>
      </c>
      <c r="FT92" s="241" t="str">
        <f t="shared" si="1557"/>
        <v>#DIV/0!</v>
      </c>
      <c r="FU92" s="241">
        <f t="shared" si="1558"/>
        <v>0</v>
      </c>
      <c r="FV92" s="242"/>
      <c r="FW92" s="241">
        <f t="shared" si="1559"/>
        <v>0</v>
      </c>
      <c r="FX92" s="242"/>
      <c r="FY92" s="241">
        <f t="shared" ref="FY92:FZ92" si="1882">FY193+FY294+FY395+FY496</f>
        <v>0</v>
      </c>
      <c r="FZ92" s="241">
        <f t="shared" si="1882"/>
        <v>0</v>
      </c>
      <c r="GA92" s="241">
        <f t="shared" si="1561"/>
        <v>0</v>
      </c>
      <c r="GB92" s="242">
        <v>0.36319999999999997</v>
      </c>
      <c r="GC92" s="243">
        <f t="shared" si="1562"/>
        <v>0</v>
      </c>
      <c r="GD92" s="244">
        <f t="shared" si="1563"/>
        <v>0</v>
      </c>
      <c r="GE92" s="236"/>
      <c r="GF92" s="238">
        <v>17.0</v>
      </c>
      <c r="GG92" s="239" t="s">
        <v>195</v>
      </c>
      <c r="GH92" s="240" t="s">
        <v>132</v>
      </c>
      <c r="GI92" s="240" t="s">
        <v>132</v>
      </c>
      <c r="GJ92" s="241">
        <f t="shared" si="1564"/>
        <v>0</v>
      </c>
      <c r="GK92" s="241" t="str">
        <f t="shared" si="1565"/>
        <v>#DIV/0!</v>
      </c>
      <c r="GL92" s="241">
        <f t="shared" si="1566"/>
        <v>0</v>
      </c>
      <c r="GM92" s="242"/>
      <c r="GN92" s="241">
        <f t="shared" si="1567"/>
        <v>0</v>
      </c>
      <c r="GO92" s="242"/>
      <c r="GP92" s="241">
        <f t="shared" ref="GP92:GQ92" si="1883">GP193+GP294+GP395+GP496</f>
        <v>0</v>
      </c>
      <c r="GQ92" s="241">
        <f t="shared" si="1883"/>
        <v>0</v>
      </c>
      <c r="GR92" s="241">
        <f t="shared" si="1569"/>
        <v>0</v>
      </c>
      <c r="GS92" s="242">
        <v>0.36319999999999997</v>
      </c>
      <c r="GT92" s="243">
        <f t="shared" si="1570"/>
        <v>0</v>
      </c>
      <c r="GU92" s="244">
        <f t="shared" si="1571"/>
        <v>0</v>
      </c>
      <c r="GV92" s="236"/>
      <c r="GW92" s="238">
        <v>17.0</v>
      </c>
      <c r="GX92" s="239" t="s">
        <v>195</v>
      </c>
      <c r="GY92" s="240" t="s">
        <v>132</v>
      </c>
      <c r="GZ92" s="240" t="s">
        <v>132</v>
      </c>
      <c r="HA92" s="241">
        <f t="shared" si="1572"/>
        <v>0</v>
      </c>
      <c r="HB92" s="241" t="str">
        <f t="shared" si="1573"/>
        <v>#DIV/0!</v>
      </c>
      <c r="HC92" s="241">
        <f t="shared" si="1574"/>
        <v>0</v>
      </c>
      <c r="HD92" s="242"/>
      <c r="HE92" s="241">
        <f t="shared" si="1575"/>
        <v>0</v>
      </c>
      <c r="HF92" s="242"/>
      <c r="HG92" s="241">
        <f t="shared" ref="HG92:HH92" si="1884">HG193+HG294+HG395+HG496</f>
        <v>0</v>
      </c>
      <c r="HH92" s="241">
        <f t="shared" si="1884"/>
        <v>0</v>
      </c>
      <c r="HI92" s="241">
        <f t="shared" si="1577"/>
        <v>0</v>
      </c>
      <c r="HJ92" s="242">
        <v>0.36319999999999997</v>
      </c>
      <c r="HK92" s="243">
        <f t="shared" si="1578"/>
        <v>0</v>
      </c>
      <c r="HL92" s="244">
        <f t="shared" si="1579"/>
        <v>0</v>
      </c>
      <c r="HM92" s="236"/>
      <c r="HN92" s="238">
        <v>17.0</v>
      </c>
      <c r="HO92" s="239" t="s">
        <v>195</v>
      </c>
      <c r="HP92" s="240" t="s">
        <v>132</v>
      </c>
      <c r="HQ92" s="240" t="s">
        <v>132</v>
      </c>
      <c r="HR92" s="241">
        <f t="shared" si="1580"/>
        <v>0</v>
      </c>
      <c r="HS92" s="241" t="str">
        <f t="shared" si="1581"/>
        <v>#DIV/0!</v>
      </c>
      <c r="HT92" s="241">
        <f t="shared" si="1582"/>
        <v>0</v>
      </c>
      <c r="HU92" s="242"/>
      <c r="HV92" s="241">
        <f t="shared" si="1583"/>
        <v>0</v>
      </c>
      <c r="HW92" s="242"/>
      <c r="HX92" s="241">
        <f t="shared" ref="HX92:HY92" si="1885">HX193+HX294+HX395+HX496</f>
        <v>0</v>
      </c>
      <c r="HY92" s="241">
        <f t="shared" si="1885"/>
        <v>0</v>
      </c>
      <c r="HZ92" s="241">
        <f t="shared" si="1585"/>
        <v>0</v>
      </c>
      <c r="IA92" s="242">
        <v>0.36319999999999997</v>
      </c>
      <c r="IB92" s="243">
        <f t="shared" si="1586"/>
        <v>0</v>
      </c>
      <c r="IC92" s="244">
        <f t="shared" si="1587"/>
        <v>0</v>
      </c>
      <c r="ID92" s="236"/>
      <c r="IE92" s="238">
        <v>17.0</v>
      </c>
      <c r="IF92" s="239" t="s">
        <v>195</v>
      </c>
      <c r="IG92" s="240" t="s">
        <v>132</v>
      </c>
      <c r="IH92" s="240" t="s">
        <v>132</v>
      </c>
      <c r="II92" s="241">
        <f t="shared" si="1588"/>
        <v>0</v>
      </c>
      <c r="IJ92" s="241" t="str">
        <f t="shared" si="1589"/>
        <v>#DIV/0!</v>
      </c>
      <c r="IK92" s="241">
        <f t="shared" si="1590"/>
        <v>0</v>
      </c>
      <c r="IL92" s="242"/>
      <c r="IM92" s="241">
        <f t="shared" si="1591"/>
        <v>0</v>
      </c>
      <c r="IN92" s="242"/>
      <c r="IO92" s="241">
        <f t="shared" ref="IO92:IP92" si="1886">IO193+IO294+IO395+IO496</f>
        <v>0</v>
      </c>
      <c r="IP92" s="241">
        <f t="shared" si="1886"/>
        <v>0</v>
      </c>
      <c r="IQ92" s="241">
        <f t="shared" si="1593"/>
        <v>0</v>
      </c>
      <c r="IR92" s="242">
        <v>0.36319999999999997</v>
      </c>
      <c r="IS92" s="243">
        <f t="shared" si="1594"/>
        <v>0</v>
      </c>
      <c r="IT92" s="244">
        <f t="shared" si="1595"/>
        <v>0</v>
      </c>
      <c r="IU92" s="236"/>
      <c r="IV92" s="238">
        <v>17.0</v>
      </c>
      <c r="IW92" s="239" t="s">
        <v>195</v>
      </c>
      <c r="IX92" s="240" t="s">
        <v>132</v>
      </c>
      <c r="IY92" s="240" t="s">
        <v>132</v>
      </c>
      <c r="IZ92" s="241">
        <f t="shared" si="1596"/>
        <v>0</v>
      </c>
      <c r="JA92" s="241" t="str">
        <f t="shared" si="1597"/>
        <v>#DIV/0!</v>
      </c>
      <c r="JB92" s="241">
        <f t="shared" si="1598"/>
        <v>0</v>
      </c>
      <c r="JC92" s="242"/>
      <c r="JD92" s="241">
        <f t="shared" si="1599"/>
        <v>0</v>
      </c>
      <c r="JE92" s="242"/>
      <c r="JF92" s="241">
        <f t="shared" ref="JF92:JG92" si="1887">JF193+JF294+JF395+JF496</f>
        <v>0</v>
      </c>
      <c r="JG92" s="241">
        <f t="shared" si="1887"/>
        <v>0</v>
      </c>
      <c r="JH92" s="241">
        <f t="shared" si="1601"/>
        <v>0</v>
      </c>
      <c r="JI92" s="242">
        <v>0.36319999999999997</v>
      </c>
      <c r="JJ92" s="243">
        <f t="shared" si="1602"/>
        <v>0</v>
      </c>
      <c r="JK92" s="244">
        <f t="shared" si="1603"/>
        <v>0</v>
      </c>
      <c r="JL92" s="236"/>
      <c r="JM92" s="238">
        <v>17.0</v>
      </c>
      <c r="JN92" s="239" t="s">
        <v>195</v>
      </c>
      <c r="JO92" s="240" t="s">
        <v>132</v>
      </c>
      <c r="JP92" s="240" t="s">
        <v>132</v>
      </c>
      <c r="JQ92" s="241">
        <f t="shared" si="1604"/>
        <v>0</v>
      </c>
      <c r="JR92" s="241" t="str">
        <f t="shared" si="1605"/>
        <v>#DIV/0!</v>
      </c>
      <c r="JS92" s="241">
        <f t="shared" si="1606"/>
        <v>0</v>
      </c>
      <c r="JT92" s="242"/>
      <c r="JU92" s="241">
        <f t="shared" si="1607"/>
        <v>0</v>
      </c>
      <c r="JV92" s="242"/>
      <c r="JW92" s="241">
        <f t="shared" ref="JW92:JX92" si="1888">JW193+JW294+JW395+JW496</f>
        <v>0</v>
      </c>
      <c r="JX92" s="241">
        <f t="shared" si="1888"/>
        <v>0</v>
      </c>
      <c r="JY92" s="241">
        <f t="shared" si="1609"/>
        <v>0</v>
      </c>
      <c r="JZ92" s="242">
        <v>0.36319999999999997</v>
      </c>
      <c r="KA92" s="243">
        <f t="shared" si="1610"/>
        <v>0</v>
      </c>
      <c r="KB92" s="244">
        <f t="shared" si="1611"/>
        <v>0</v>
      </c>
      <c r="KC92" s="236"/>
      <c r="KD92" s="238">
        <v>17.0</v>
      </c>
      <c r="KE92" s="239" t="s">
        <v>195</v>
      </c>
      <c r="KF92" s="240" t="s">
        <v>132</v>
      </c>
      <c r="KG92" s="240" t="s">
        <v>132</v>
      </c>
      <c r="KH92" s="241">
        <f t="shared" si="1612"/>
        <v>0</v>
      </c>
      <c r="KI92" s="241" t="str">
        <f t="shared" si="1613"/>
        <v>#DIV/0!</v>
      </c>
      <c r="KJ92" s="241">
        <f t="shared" si="1614"/>
        <v>0</v>
      </c>
      <c r="KK92" s="242"/>
      <c r="KL92" s="241">
        <f t="shared" si="1615"/>
        <v>0</v>
      </c>
      <c r="KM92" s="242"/>
      <c r="KN92" s="241">
        <f t="shared" ref="KN92:KO92" si="1889">KN193+KN294+KN395+KN496</f>
        <v>0</v>
      </c>
      <c r="KO92" s="241">
        <f t="shared" si="1889"/>
        <v>0</v>
      </c>
      <c r="KP92" s="241">
        <f t="shared" si="1617"/>
        <v>0</v>
      </c>
      <c r="KQ92" s="242">
        <v>0.36319999999999997</v>
      </c>
      <c r="KR92" s="243">
        <f t="shared" si="1618"/>
        <v>0</v>
      </c>
      <c r="KS92" s="244">
        <f t="shared" si="1619"/>
        <v>0</v>
      </c>
      <c r="KT92" s="236"/>
      <c r="KU92" s="237"/>
    </row>
    <row r="93" ht="15.75" customHeight="1">
      <c r="A93" s="238">
        <v>18.0</v>
      </c>
      <c r="B93" s="239" t="s">
        <v>196</v>
      </c>
      <c r="C93" s="240" t="s">
        <v>132</v>
      </c>
      <c r="D93" s="240" t="s">
        <v>132</v>
      </c>
      <c r="E93" s="241">
        <f t="shared" si="1476"/>
        <v>0</v>
      </c>
      <c r="F93" s="241" t="str">
        <f t="shared" si="1477"/>
        <v>#DIV/0!</v>
      </c>
      <c r="G93" s="241">
        <f t="shared" si="1478"/>
        <v>0</v>
      </c>
      <c r="H93" s="242"/>
      <c r="I93" s="241">
        <f t="shared" si="1479"/>
        <v>0</v>
      </c>
      <c r="J93" s="242"/>
      <c r="K93" s="241">
        <f t="shared" ref="K93:L93" si="1890">K194+K295+K396+K497</f>
        <v>0</v>
      </c>
      <c r="L93" s="241">
        <f t="shared" si="1890"/>
        <v>0</v>
      </c>
      <c r="M93" s="241">
        <f t="shared" si="1481"/>
        <v>0</v>
      </c>
      <c r="N93" s="242">
        <v>0.36319999999999997</v>
      </c>
      <c r="O93" s="243">
        <f t="shared" si="1482"/>
        <v>0</v>
      </c>
      <c r="P93" s="244">
        <f t="shared" si="1483"/>
        <v>0</v>
      </c>
      <c r="Q93" s="236"/>
      <c r="R93" s="238">
        <v>18.0</v>
      </c>
      <c r="S93" s="239" t="s">
        <v>196</v>
      </c>
      <c r="T93" s="240" t="s">
        <v>132</v>
      </c>
      <c r="U93" s="240" t="s">
        <v>132</v>
      </c>
      <c r="V93" s="241">
        <f t="shared" si="1484"/>
        <v>0</v>
      </c>
      <c r="W93" s="241" t="str">
        <f t="shared" si="1485"/>
        <v>#DIV/0!</v>
      </c>
      <c r="X93" s="241">
        <f t="shared" si="1486"/>
        <v>0</v>
      </c>
      <c r="Y93" s="242"/>
      <c r="Z93" s="241">
        <f t="shared" si="1487"/>
        <v>0</v>
      </c>
      <c r="AA93" s="242"/>
      <c r="AB93" s="241">
        <f t="shared" ref="AB93:AC93" si="1891">AB194+AB295+AB396+AB497</f>
        <v>0</v>
      </c>
      <c r="AC93" s="241">
        <f t="shared" si="1891"/>
        <v>0</v>
      </c>
      <c r="AD93" s="241">
        <f t="shared" si="1489"/>
        <v>0</v>
      </c>
      <c r="AE93" s="242">
        <v>0.36319999999999997</v>
      </c>
      <c r="AF93" s="243">
        <f t="shared" si="1490"/>
        <v>0</v>
      </c>
      <c r="AG93" s="244">
        <f t="shared" si="1491"/>
        <v>0</v>
      </c>
      <c r="AH93" s="236"/>
      <c r="AI93" s="238">
        <v>18.0</v>
      </c>
      <c r="AJ93" s="239" t="s">
        <v>196</v>
      </c>
      <c r="AK93" s="240" t="s">
        <v>132</v>
      </c>
      <c r="AL93" s="240" t="s">
        <v>132</v>
      </c>
      <c r="AM93" s="241">
        <f t="shared" si="1492"/>
        <v>0</v>
      </c>
      <c r="AN93" s="241" t="str">
        <f t="shared" si="1493"/>
        <v>#DIV/0!</v>
      </c>
      <c r="AO93" s="241">
        <f t="shared" si="1494"/>
        <v>0</v>
      </c>
      <c r="AP93" s="242"/>
      <c r="AQ93" s="241">
        <f t="shared" si="1495"/>
        <v>0</v>
      </c>
      <c r="AR93" s="242"/>
      <c r="AS93" s="241">
        <f t="shared" ref="AS93:AT93" si="1892">AS194+AS295+AS396+AS497</f>
        <v>0</v>
      </c>
      <c r="AT93" s="241">
        <f t="shared" si="1892"/>
        <v>0</v>
      </c>
      <c r="AU93" s="241">
        <f t="shared" si="1497"/>
        <v>0</v>
      </c>
      <c r="AV93" s="242">
        <v>0.36319999999999997</v>
      </c>
      <c r="AW93" s="243">
        <f t="shared" si="1498"/>
        <v>0</v>
      </c>
      <c r="AX93" s="244">
        <f t="shared" si="1499"/>
        <v>0</v>
      </c>
      <c r="AY93" s="236"/>
      <c r="AZ93" s="238">
        <v>18.0</v>
      </c>
      <c r="BA93" s="239" t="s">
        <v>196</v>
      </c>
      <c r="BB93" s="240" t="s">
        <v>132</v>
      </c>
      <c r="BC93" s="240" t="s">
        <v>132</v>
      </c>
      <c r="BD93" s="241">
        <f t="shared" si="1500"/>
        <v>0</v>
      </c>
      <c r="BE93" s="241" t="str">
        <f t="shared" si="1501"/>
        <v>#DIV/0!</v>
      </c>
      <c r="BF93" s="241">
        <f t="shared" si="1502"/>
        <v>0</v>
      </c>
      <c r="BG93" s="242"/>
      <c r="BH93" s="241">
        <f t="shared" si="1503"/>
        <v>0</v>
      </c>
      <c r="BI93" s="242"/>
      <c r="BJ93" s="241">
        <f t="shared" ref="BJ93:BK93" si="1893">BJ194+BJ295+BJ396+BJ497</f>
        <v>0</v>
      </c>
      <c r="BK93" s="241">
        <f t="shared" si="1893"/>
        <v>0</v>
      </c>
      <c r="BL93" s="241">
        <f t="shared" si="1505"/>
        <v>0</v>
      </c>
      <c r="BM93" s="242">
        <v>0.36319999999999997</v>
      </c>
      <c r="BN93" s="243">
        <f t="shared" si="1506"/>
        <v>0</v>
      </c>
      <c r="BO93" s="244">
        <f t="shared" si="1507"/>
        <v>0</v>
      </c>
      <c r="BP93" s="236"/>
      <c r="BQ93" s="238">
        <v>18.0</v>
      </c>
      <c r="BR93" s="239" t="s">
        <v>196</v>
      </c>
      <c r="BS93" s="240" t="s">
        <v>132</v>
      </c>
      <c r="BT93" s="240" t="s">
        <v>132</v>
      </c>
      <c r="BU93" s="241">
        <f t="shared" si="1508"/>
        <v>0</v>
      </c>
      <c r="BV93" s="241" t="str">
        <f t="shared" si="1509"/>
        <v>#DIV/0!</v>
      </c>
      <c r="BW93" s="241">
        <f t="shared" si="1510"/>
        <v>0</v>
      </c>
      <c r="BX93" s="242"/>
      <c r="BY93" s="241">
        <f t="shared" si="1511"/>
        <v>0</v>
      </c>
      <c r="BZ93" s="242"/>
      <c r="CA93" s="241">
        <f t="shared" ref="CA93:CB93" si="1894">CA194+CA295+CA396+CA497</f>
        <v>0</v>
      </c>
      <c r="CB93" s="241">
        <f t="shared" si="1894"/>
        <v>0</v>
      </c>
      <c r="CC93" s="241">
        <f t="shared" si="1513"/>
        <v>0</v>
      </c>
      <c r="CD93" s="242">
        <v>0.36319999999999997</v>
      </c>
      <c r="CE93" s="243">
        <f t="shared" si="1514"/>
        <v>0</v>
      </c>
      <c r="CF93" s="244">
        <f t="shared" si="1515"/>
        <v>0</v>
      </c>
      <c r="CG93" s="236"/>
      <c r="CH93" s="238">
        <v>18.0</v>
      </c>
      <c r="CI93" s="239" t="s">
        <v>196</v>
      </c>
      <c r="CJ93" s="240" t="s">
        <v>132</v>
      </c>
      <c r="CK93" s="240" t="s">
        <v>132</v>
      </c>
      <c r="CL93" s="241">
        <f t="shared" si="1516"/>
        <v>0</v>
      </c>
      <c r="CM93" s="241" t="str">
        <f t="shared" si="1517"/>
        <v>#DIV/0!</v>
      </c>
      <c r="CN93" s="241">
        <f t="shared" si="1518"/>
        <v>0</v>
      </c>
      <c r="CO93" s="242"/>
      <c r="CP93" s="241">
        <f t="shared" si="1519"/>
        <v>0</v>
      </c>
      <c r="CQ93" s="242"/>
      <c r="CR93" s="241">
        <f t="shared" ref="CR93:CS93" si="1895">CR194+CR295+CR396+CR497</f>
        <v>0</v>
      </c>
      <c r="CS93" s="241">
        <f t="shared" si="1895"/>
        <v>0</v>
      </c>
      <c r="CT93" s="241">
        <f t="shared" si="1521"/>
        <v>0</v>
      </c>
      <c r="CU93" s="242">
        <v>0.36319999999999997</v>
      </c>
      <c r="CV93" s="243">
        <f t="shared" si="1522"/>
        <v>0</v>
      </c>
      <c r="CW93" s="244">
        <f t="shared" si="1523"/>
        <v>0</v>
      </c>
      <c r="CX93" s="236"/>
      <c r="CY93" s="238">
        <v>18.0</v>
      </c>
      <c r="CZ93" s="239" t="s">
        <v>196</v>
      </c>
      <c r="DA93" s="240" t="s">
        <v>132</v>
      </c>
      <c r="DB93" s="240" t="s">
        <v>132</v>
      </c>
      <c r="DC93" s="241">
        <f t="shared" si="1524"/>
        <v>0</v>
      </c>
      <c r="DD93" s="241" t="str">
        <f t="shared" si="1525"/>
        <v>#DIV/0!</v>
      </c>
      <c r="DE93" s="241">
        <f t="shared" si="1526"/>
        <v>0</v>
      </c>
      <c r="DF93" s="242"/>
      <c r="DG93" s="241">
        <f t="shared" si="1527"/>
        <v>0</v>
      </c>
      <c r="DH93" s="242"/>
      <c r="DI93" s="241">
        <f t="shared" ref="DI93:DJ93" si="1896">DI194+DI295+DI396+DI497</f>
        <v>0</v>
      </c>
      <c r="DJ93" s="241">
        <f t="shared" si="1896"/>
        <v>0</v>
      </c>
      <c r="DK93" s="241">
        <f t="shared" si="1529"/>
        <v>0</v>
      </c>
      <c r="DL93" s="242">
        <v>0.36319999999999997</v>
      </c>
      <c r="DM93" s="243">
        <f t="shared" si="1530"/>
        <v>0</v>
      </c>
      <c r="DN93" s="244">
        <f t="shared" si="1531"/>
        <v>0</v>
      </c>
      <c r="DO93" s="236"/>
      <c r="DP93" s="238">
        <v>18.0</v>
      </c>
      <c r="DQ93" s="239" t="s">
        <v>196</v>
      </c>
      <c r="DR93" s="240" t="s">
        <v>132</v>
      </c>
      <c r="DS93" s="240" t="s">
        <v>132</v>
      </c>
      <c r="DT93" s="241">
        <f t="shared" si="1532"/>
        <v>0</v>
      </c>
      <c r="DU93" s="241" t="str">
        <f t="shared" si="1533"/>
        <v>#DIV/0!</v>
      </c>
      <c r="DV93" s="241">
        <f t="shared" si="1534"/>
        <v>0</v>
      </c>
      <c r="DW93" s="242"/>
      <c r="DX93" s="241">
        <f t="shared" si="1535"/>
        <v>0</v>
      </c>
      <c r="DY93" s="242"/>
      <c r="DZ93" s="241">
        <f t="shared" ref="DZ93:EA93" si="1897">DZ194+DZ295+DZ396+DZ497</f>
        <v>0</v>
      </c>
      <c r="EA93" s="241">
        <f t="shared" si="1897"/>
        <v>0</v>
      </c>
      <c r="EB93" s="241">
        <f t="shared" si="1537"/>
        <v>0</v>
      </c>
      <c r="EC93" s="242">
        <v>0.36319999999999997</v>
      </c>
      <c r="ED93" s="243">
        <f t="shared" si="1538"/>
        <v>0</v>
      </c>
      <c r="EE93" s="244">
        <f t="shared" si="1539"/>
        <v>0</v>
      </c>
      <c r="EF93" s="236"/>
      <c r="EG93" s="238">
        <v>18.0</v>
      </c>
      <c r="EH93" s="239" t="s">
        <v>196</v>
      </c>
      <c r="EI93" s="240" t="s">
        <v>132</v>
      </c>
      <c r="EJ93" s="240" t="s">
        <v>132</v>
      </c>
      <c r="EK93" s="241">
        <f t="shared" si="1540"/>
        <v>0</v>
      </c>
      <c r="EL93" s="241" t="str">
        <f t="shared" si="1541"/>
        <v>#DIV/0!</v>
      </c>
      <c r="EM93" s="241">
        <f t="shared" si="1542"/>
        <v>0</v>
      </c>
      <c r="EN93" s="242"/>
      <c r="EO93" s="241">
        <f t="shared" si="1543"/>
        <v>0</v>
      </c>
      <c r="EP93" s="242"/>
      <c r="EQ93" s="241">
        <f t="shared" ref="EQ93:ER93" si="1898">EQ194+EQ295+EQ396+EQ497</f>
        <v>0</v>
      </c>
      <c r="ER93" s="241">
        <f t="shared" si="1898"/>
        <v>0</v>
      </c>
      <c r="ES93" s="241">
        <f t="shared" si="1545"/>
        <v>0</v>
      </c>
      <c r="ET93" s="242">
        <v>0.36319999999999997</v>
      </c>
      <c r="EU93" s="243">
        <f t="shared" si="1546"/>
        <v>0</v>
      </c>
      <c r="EV93" s="244">
        <f t="shared" si="1547"/>
        <v>0</v>
      </c>
      <c r="EW93" s="236"/>
      <c r="EX93" s="238">
        <v>18.0</v>
      </c>
      <c r="EY93" s="239" t="s">
        <v>196</v>
      </c>
      <c r="EZ93" s="240" t="s">
        <v>132</v>
      </c>
      <c r="FA93" s="240" t="s">
        <v>132</v>
      </c>
      <c r="FB93" s="241">
        <f t="shared" si="1548"/>
        <v>0</v>
      </c>
      <c r="FC93" s="241" t="str">
        <f t="shared" si="1549"/>
        <v>#DIV/0!</v>
      </c>
      <c r="FD93" s="241">
        <f t="shared" si="1550"/>
        <v>0</v>
      </c>
      <c r="FE93" s="242"/>
      <c r="FF93" s="241">
        <f t="shared" si="1551"/>
        <v>0</v>
      </c>
      <c r="FG93" s="242"/>
      <c r="FH93" s="241">
        <f t="shared" ref="FH93:FI93" si="1899">FH194+FH295+FH396+FH497</f>
        <v>0</v>
      </c>
      <c r="FI93" s="241">
        <f t="shared" si="1899"/>
        <v>0</v>
      </c>
      <c r="FJ93" s="241">
        <f t="shared" si="1553"/>
        <v>0</v>
      </c>
      <c r="FK93" s="242">
        <v>0.36319999999999997</v>
      </c>
      <c r="FL93" s="243">
        <f t="shared" si="1554"/>
        <v>0</v>
      </c>
      <c r="FM93" s="244">
        <f t="shared" si="1555"/>
        <v>0</v>
      </c>
      <c r="FN93" s="236"/>
      <c r="FO93" s="238">
        <v>18.0</v>
      </c>
      <c r="FP93" s="239" t="s">
        <v>196</v>
      </c>
      <c r="FQ93" s="240" t="s">
        <v>132</v>
      </c>
      <c r="FR93" s="240" t="s">
        <v>132</v>
      </c>
      <c r="FS93" s="241">
        <f t="shared" si="1556"/>
        <v>0</v>
      </c>
      <c r="FT93" s="241" t="str">
        <f t="shared" si="1557"/>
        <v>#DIV/0!</v>
      </c>
      <c r="FU93" s="241">
        <f t="shared" si="1558"/>
        <v>0</v>
      </c>
      <c r="FV93" s="242"/>
      <c r="FW93" s="241">
        <f t="shared" si="1559"/>
        <v>0</v>
      </c>
      <c r="FX93" s="242"/>
      <c r="FY93" s="241">
        <f t="shared" ref="FY93:FZ93" si="1900">FY194+FY295+FY396+FY497</f>
        <v>0</v>
      </c>
      <c r="FZ93" s="241">
        <f t="shared" si="1900"/>
        <v>0</v>
      </c>
      <c r="GA93" s="241">
        <f t="shared" si="1561"/>
        <v>0</v>
      </c>
      <c r="GB93" s="242">
        <v>0.36319999999999997</v>
      </c>
      <c r="GC93" s="243">
        <f t="shared" si="1562"/>
        <v>0</v>
      </c>
      <c r="GD93" s="244">
        <f t="shared" si="1563"/>
        <v>0</v>
      </c>
      <c r="GE93" s="236"/>
      <c r="GF93" s="238">
        <v>18.0</v>
      </c>
      <c r="GG93" s="239" t="s">
        <v>196</v>
      </c>
      <c r="GH93" s="240" t="s">
        <v>132</v>
      </c>
      <c r="GI93" s="240" t="s">
        <v>132</v>
      </c>
      <c r="GJ93" s="241">
        <f t="shared" si="1564"/>
        <v>0</v>
      </c>
      <c r="GK93" s="241" t="str">
        <f t="shared" si="1565"/>
        <v>#DIV/0!</v>
      </c>
      <c r="GL93" s="241">
        <f t="shared" si="1566"/>
        <v>0</v>
      </c>
      <c r="GM93" s="242"/>
      <c r="GN93" s="241">
        <f t="shared" si="1567"/>
        <v>0</v>
      </c>
      <c r="GO93" s="242"/>
      <c r="GP93" s="241">
        <f t="shared" ref="GP93:GQ93" si="1901">GP194+GP295+GP396+GP497</f>
        <v>0</v>
      </c>
      <c r="GQ93" s="241">
        <f t="shared" si="1901"/>
        <v>0</v>
      </c>
      <c r="GR93" s="241">
        <f t="shared" si="1569"/>
        <v>0</v>
      </c>
      <c r="GS93" s="242">
        <v>0.36319999999999997</v>
      </c>
      <c r="GT93" s="243">
        <f t="shared" si="1570"/>
        <v>0</v>
      </c>
      <c r="GU93" s="244">
        <f t="shared" si="1571"/>
        <v>0</v>
      </c>
      <c r="GV93" s="236"/>
      <c r="GW93" s="238">
        <v>18.0</v>
      </c>
      <c r="GX93" s="239" t="s">
        <v>196</v>
      </c>
      <c r="GY93" s="240" t="s">
        <v>132</v>
      </c>
      <c r="GZ93" s="240" t="s">
        <v>132</v>
      </c>
      <c r="HA93" s="241">
        <f t="shared" si="1572"/>
        <v>0</v>
      </c>
      <c r="HB93" s="241" t="str">
        <f t="shared" si="1573"/>
        <v>#DIV/0!</v>
      </c>
      <c r="HC93" s="241">
        <f t="shared" si="1574"/>
        <v>0</v>
      </c>
      <c r="HD93" s="242"/>
      <c r="HE93" s="241">
        <f t="shared" si="1575"/>
        <v>0</v>
      </c>
      <c r="HF93" s="242"/>
      <c r="HG93" s="241">
        <f t="shared" ref="HG93:HH93" si="1902">HG194+HG295+HG396+HG497</f>
        <v>0</v>
      </c>
      <c r="HH93" s="241">
        <f t="shared" si="1902"/>
        <v>0</v>
      </c>
      <c r="HI93" s="241">
        <f t="shared" si="1577"/>
        <v>0</v>
      </c>
      <c r="HJ93" s="242">
        <v>0.36319999999999997</v>
      </c>
      <c r="HK93" s="243">
        <f t="shared" si="1578"/>
        <v>0</v>
      </c>
      <c r="HL93" s="244">
        <f t="shared" si="1579"/>
        <v>0</v>
      </c>
      <c r="HM93" s="236"/>
      <c r="HN93" s="238">
        <v>18.0</v>
      </c>
      <c r="HO93" s="239" t="s">
        <v>196</v>
      </c>
      <c r="HP93" s="240" t="s">
        <v>132</v>
      </c>
      <c r="HQ93" s="240" t="s">
        <v>132</v>
      </c>
      <c r="HR93" s="241">
        <f t="shared" si="1580"/>
        <v>0</v>
      </c>
      <c r="HS93" s="241" t="str">
        <f t="shared" si="1581"/>
        <v>#DIV/0!</v>
      </c>
      <c r="HT93" s="241">
        <f t="shared" si="1582"/>
        <v>0</v>
      </c>
      <c r="HU93" s="242"/>
      <c r="HV93" s="241">
        <f t="shared" si="1583"/>
        <v>0</v>
      </c>
      <c r="HW93" s="242"/>
      <c r="HX93" s="241">
        <f t="shared" ref="HX93:HY93" si="1903">HX194+HX295+HX396+HX497</f>
        <v>0</v>
      </c>
      <c r="HY93" s="241">
        <f t="shared" si="1903"/>
        <v>0</v>
      </c>
      <c r="HZ93" s="241">
        <f t="shared" si="1585"/>
        <v>0</v>
      </c>
      <c r="IA93" s="242">
        <v>0.36319999999999997</v>
      </c>
      <c r="IB93" s="243">
        <f t="shared" si="1586"/>
        <v>0</v>
      </c>
      <c r="IC93" s="244">
        <f t="shared" si="1587"/>
        <v>0</v>
      </c>
      <c r="ID93" s="236"/>
      <c r="IE93" s="238">
        <v>18.0</v>
      </c>
      <c r="IF93" s="239" t="s">
        <v>196</v>
      </c>
      <c r="IG93" s="240" t="s">
        <v>132</v>
      </c>
      <c r="IH93" s="240" t="s">
        <v>132</v>
      </c>
      <c r="II93" s="241">
        <f t="shared" si="1588"/>
        <v>0</v>
      </c>
      <c r="IJ93" s="241" t="str">
        <f t="shared" si="1589"/>
        <v>#DIV/0!</v>
      </c>
      <c r="IK93" s="241">
        <f t="shared" si="1590"/>
        <v>0</v>
      </c>
      <c r="IL93" s="242"/>
      <c r="IM93" s="241">
        <f t="shared" si="1591"/>
        <v>0</v>
      </c>
      <c r="IN93" s="242"/>
      <c r="IO93" s="241">
        <f t="shared" ref="IO93:IP93" si="1904">IO194+IO295+IO396+IO497</f>
        <v>0</v>
      </c>
      <c r="IP93" s="241">
        <f t="shared" si="1904"/>
        <v>0</v>
      </c>
      <c r="IQ93" s="241">
        <f t="shared" si="1593"/>
        <v>0</v>
      </c>
      <c r="IR93" s="242">
        <v>0.36319999999999997</v>
      </c>
      <c r="IS93" s="243">
        <f t="shared" si="1594"/>
        <v>0</v>
      </c>
      <c r="IT93" s="244">
        <f t="shared" si="1595"/>
        <v>0</v>
      </c>
      <c r="IU93" s="236"/>
      <c r="IV93" s="238">
        <v>18.0</v>
      </c>
      <c r="IW93" s="239" t="s">
        <v>196</v>
      </c>
      <c r="IX93" s="240" t="s">
        <v>132</v>
      </c>
      <c r="IY93" s="240" t="s">
        <v>132</v>
      </c>
      <c r="IZ93" s="241">
        <f t="shared" si="1596"/>
        <v>0</v>
      </c>
      <c r="JA93" s="241" t="str">
        <f t="shared" si="1597"/>
        <v>#DIV/0!</v>
      </c>
      <c r="JB93" s="241">
        <f t="shared" si="1598"/>
        <v>0</v>
      </c>
      <c r="JC93" s="242"/>
      <c r="JD93" s="241">
        <f t="shared" si="1599"/>
        <v>0</v>
      </c>
      <c r="JE93" s="242"/>
      <c r="JF93" s="241">
        <f t="shared" ref="JF93:JG93" si="1905">JF194+JF295+JF396+JF497</f>
        <v>0</v>
      </c>
      <c r="JG93" s="241">
        <f t="shared" si="1905"/>
        <v>0</v>
      </c>
      <c r="JH93" s="241">
        <f t="shared" si="1601"/>
        <v>0</v>
      </c>
      <c r="JI93" s="242">
        <v>0.36319999999999997</v>
      </c>
      <c r="JJ93" s="243">
        <f t="shared" si="1602"/>
        <v>0</v>
      </c>
      <c r="JK93" s="244">
        <f t="shared" si="1603"/>
        <v>0</v>
      </c>
      <c r="JL93" s="236"/>
      <c r="JM93" s="238">
        <v>18.0</v>
      </c>
      <c r="JN93" s="239" t="s">
        <v>196</v>
      </c>
      <c r="JO93" s="240" t="s">
        <v>132</v>
      </c>
      <c r="JP93" s="240" t="s">
        <v>132</v>
      </c>
      <c r="JQ93" s="241">
        <f t="shared" si="1604"/>
        <v>0</v>
      </c>
      <c r="JR93" s="241" t="str">
        <f t="shared" si="1605"/>
        <v>#DIV/0!</v>
      </c>
      <c r="JS93" s="241">
        <f t="shared" si="1606"/>
        <v>0</v>
      </c>
      <c r="JT93" s="242"/>
      <c r="JU93" s="241">
        <f t="shared" si="1607"/>
        <v>0</v>
      </c>
      <c r="JV93" s="242"/>
      <c r="JW93" s="241">
        <f t="shared" ref="JW93:JX93" si="1906">JW194+JW295+JW396+JW497</f>
        <v>0</v>
      </c>
      <c r="JX93" s="241">
        <f t="shared" si="1906"/>
        <v>0</v>
      </c>
      <c r="JY93" s="241">
        <f t="shared" si="1609"/>
        <v>0</v>
      </c>
      <c r="JZ93" s="242">
        <v>0.36319999999999997</v>
      </c>
      <c r="KA93" s="243">
        <f t="shared" si="1610"/>
        <v>0</v>
      </c>
      <c r="KB93" s="244">
        <f t="shared" si="1611"/>
        <v>0</v>
      </c>
      <c r="KC93" s="236"/>
      <c r="KD93" s="238">
        <v>18.0</v>
      </c>
      <c r="KE93" s="239" t="s">
        <v>196</v>
      </c>
      <c r="KF93" s="240" t="s">
        <v>132</v>
      </c>
      <c r="KG93" s="240" t="s">
        <v>132</v>
      </c>
      <c r="KH93" s="241">
        <f t="shared" si="1612"/>
        <v>0</v>
      </c>
      <c r="KI93" s="241" t="str">
        <f t="shared" si="1613"/>
        <v>#DIV/0!</v>
      </c>
      <c r="KJ93" s="241">
        <f t="shared" si="1614"/>
        <v>0</v>
      </c>
      <c r="KK93" s="242"/>
      <c r="KL93" s="241">
        <f t="shared" si="1615"/>
        <v>0</v>
      </c>
      <c r="KM93" s="242"/>
      <c r="KN93" s="241">
        <f t="shared" ref="KN93:KO93" si="1907">KN194+KN295+KN396+KN497</f>
        <v>0</v>
      </c>
      <c r="KO93" s="241">
        <f t="shared" si="1907"/>
        <v>0</v>
      </c>
      <c r="KP93" s="241">
        <f t="shared" si="1617"/>
        <v>0</v>
      </c>
      <c r="KQ93" s="242">
        <v>0.36319999999999997</v>
      </c>
      <c r="KR93" s="243">
        <f t="shared" si="1618"/>
        <v>0</v>
      </c>
      <c r="KS93" s="244">
        <f t="shared" si="1619"/>
        <v>0</v>
      </c>
      <c r="KT93" s="236"/>
      <c r="KU93" s="237"/>
    </row>
    <row r="94" ht="15.75" customHeight="1">
      <c r="A94" s="238">
        <v>19.0</v>
      </c>
      <c r="B94" s="239" t="s">
        <v>197</v>
      </c>
      <c r="C94" s="240" t="s">
        <v>132</v>
      </c>
      <c r="D94" s="240" t="s">
        <v>132</v>
      </c>
      <c r="E94" s="241">
        <f t="shared" si="1476"/>
        <v>0</v>
      </c>
      <c r="F94" s="241" t="str">
        <f t="shared" si="1477"/>
        <v>#DIV/0!</v>
      </c>
      <c r="G94" s="241">
        <f t="shared" si="1478"/>
        <v>0</v>
      </c>
      <c r="H94" s="242"/>
      <c r="I94" s="241">
        <f t="shared" si="1479"/>
        <v>0</v>
      </c>
      <c r="J94" s="242"/>
      <c r="K94" s="241">
        <f t="shared" ref="K94:L94" si="1908">K195+K296+K397+K498</f>
        <v>0</v>
      </c>
      <c r="L94" s="241">
        <f t="shared" si="1908"/>
        <v>0</v>
      </c>
      <c r="M94" s="241">
        <f t="shared" si="1481"/>
        <v>0</v>
      </c>
      <c r="N94" s="242">
        <v>0.36319999999999997</v>
      </c>
      <c r="O94" s="243">
        <f t="shared" si="1482"/>
        <v>0</v>
      </c>
      <c r="P94" s="244">
        <f t="shared" si="1483"/>
        <v>0</v>
      </c>
      <c r="Q94" s="236"/>
      <c r="R94" s="238">
        <v>19.0</v>
      </c>
      <c r="S94" s="239" t="s">
        <v>197</v>
      </c>
      <c r="T94" s="240" t="s">
        <v>132</v>
      </c>
      <c r="U94" s="240" t="s">
        <v>132</v>
      </c>
      <c r="V94" s="241">
        <f t="shared" si="1484"/>
        <v>0</v>
      </c>
      <c r="W94" s="241" t="str">
        <f t="shared" si="1485"/>
        <v>#DIV/0!</v>
      </c>
      <c r="X94" s="241">
        <f t="shared" si="1486"/>
        <v>0</v>
      </c>
      <c r="Y94" s="242"/>
      <c r="Z94" s="241">
        <f t="shared" si="1487"/>
        <v>0</v>
      </c>
      <c r="AA94" s="242"/>
      <c r="AB94" s="241">
        <f t="shared" ref="AB94:AC94" si="1909">AB195+AB296+AB397+AB498</f>
        <v>0</v>
      </c>
      <c r="AC94" s="241">
        <f t="shared" si="1909"/>
        <v>0</v>
      </c>
      <c r="AD94" s="241">
        <f t="shared" si="1489"/>
        <v>0</v>
      </c>
      <c r="AE94" s="242">
        <v>0.36319999999999997</v>
      </c>
      <c r="AF94" s="243">
        <f t="shared" si="1490"/>
        <v>0</v>
      </c>
      <c r="AG94" s="244">
        <f t="shared" si="1491"/>
        <v>0</v>
      </c>
      <c r="AH94" s="236"/>
      <c r="AI94" s="238">
        <v>19.0</v>
      </c>
      <c r="AJ94" s="239" t="s">
        <v>197</v>
      </c>
      <c r="AK94" s="240" t="s">
        <v>132</v>
      </c>
      <c r="AL94" s="240" t="s">
        <v>132</v>
      </c>
      <c r="AM94" s="241">
        <f t="shared" si="1492"/>
        <v>0</v>
      </c>
      <c r="AN94" s="241" t="str">
        <f t="shared" si="1493"/>
        <v>#DIV/0!</v>
      </c>
      <c r="AO94" s="241">
        <f t="shared" si="1494"/>
        <v>0</v>
      </c>
      <c r="AP94" s="242"/>
      <c r="AQ94" s="241">
        <f t="shared" si="1495"/>
        <v>0</v>
      </c>
      <c r="AR94" s="242"/>
      <c r="AS94" s="241">
        <f t="shared" ref="AS94:AT94" si="1910">AS195+AS296+AS397+AS498</f>
        <v>0</v>
      </c>
      <c r="AT94" s="241">
        <f t="shared" si="1910"/>
        <v>0</v>
      </c>
      <c r="AU94" s="241">
        <f t="shared" si="1497"/>
        <v>0</v>
      </c>
      <c r="AV94" s="242">
        <v>0.36319999999999997</v>
      </c>
      <c r="AW94" s="243">
        <f t="shared" si="1498"/>
        <v>0</v>
      </c>
      <c r="AX94" s="244">
        <f t="shared" si="1499"/>
        <v>0</v>
      </c>
      <c r="AY94" s="236"/>
      <c r="AZ94" s="238">
        <v>19.0</v>
      </c>
      <c r="BA94" s="239" t="s">
        <v>197</v>
      </c>
      <c r="BB94" s="240" t="s">
        <v>132</v>
      </c>
      <c r="BC94" s="240" t="s">
        <v>132</v>
      </c>
      <c r="BD94" s="241">
        <f t="shared" si="1500"/>
        <v>0</v>
      </c>
      <c r="BE94" s="241" t="str">
        <f t="shared" si="1501"/>
        <v>#DIV/0!</v>
      </c>
      <c r="BF94" s="241">
        <f t="shared" si="1502"/>
        <v>0</v>
      </c>
      <c r="BG94" s="242"/>
      <c r="BH94" s="241">
        <f t="shared" si="1503"/>
        <v>0</v>
      </c>
      <c r="BI94" s="242"/>
      <c r="BJ94" s="241">
        <f t="shared" ref="BJ94:BK94" si="1911">BJ195+BJ296+BJ397+BJ498</f>
        <v>0</v>
      </c>
      <c r="BK94" s="241">
        <f t="shared" si="1911"/>
        <v>0</v>
      </c>
      <c r="BL94" s="241">
        <f t="shared" si="1505"/>
        <v>0</v>
      </c>
      <c r="BM94" s="242">
        <v>0.36319999999999997</v>
      </c>
      <c r="BN94" s="243">
        <f t="shared" si="1506"/>
        <v>0</v>
      </c>
      <c r="BO94" s="244">
        <f t="shared" si="1507"/>
        <v>0</v>
      </c>
      <c r="BP94" s="236"/>
      <c r="BQ94" s="238">
        <v>19.0</v>
      </c>
      <c r="BR94" s="239" t="s">
        <v>197</v>
      </c>
      <c r="BS94" s="240" t="s">
        <v>132</v>
      </c>
      <c r="BT94" s="240" t="s">
        <v>132</v>
      </c>
      <c r="BU94" s="241">
        <f t="shared" si="1508"/>
        <v>0</v>
      </c>
      <c r="BV94" s="241" t="str">
        <f t="shared" si="1509"/>
        <v>#DIV/0!</v>
      </c>
      <c r="BW94" s="241">
        <f t="shared" si="1510"/>
        <v>0</v>
      </c>
      <c r="BX94" s="242"/>
      <c r="BY94" s="241">
        <f t="shared" si="1511"/>
        <v>0</v>
      </c>
      <c r="BZ94" s="242"/>
      <c r="CA94" s="241">
        <f t="shared" ref="CA94:CB94" si="1912">CA195+CA296+CA397+CA498</f>
        <v>0</v>
      </c>
      <c r="CB94" s="241">
        <f t="shared" si="1912"/>
        <v>0</v>
      </c>
      <c r="CC94" s="241">
        <f t="shared" si="1513"/>
        <v>0</v>
      </c>
      <c r="CD94" s="242">
        <v>0.36319999999999997</v>
      </c>
      <c r="CE94" s="243">
        <f t="shared" si="1514"/>
        <v>0</v>
      </c>
      <c r="CF94" s="244">
        <f t="shared" si="1515"/>
        <v>0</v>
      </c>
      <c r="CG94" s="236"/>
      <c r="CH94" s="238">
        <v>19.0</v>
      </c>
      <c r="CI94" s="239" t="s">
        <v>197</v>
      </c>
      <c r="CJ94" s="240" t="s">
        <v>132</v>
      </c>
      <c r="CK94" s="240" t="s">
        <v>132</v>
      </c>
      <c r="CL94" s="241">
        <f t="shared" si="1516"/>
        <v>0</v>
      </c>
      <c r="CM94" s="241" t="str">
        <f t="shared" si="1517"/>
        <v>#DIV/0!</v>
      </c>
      <c r="CN94" s="241">
        <f t="shared" si="1518"/>
        <v>0</v>
      </c>
      <c r="CO94" s="242"/>
      <c r="CP94" s="241">
        <f t="shared" si="1519"/>
        <v>0</v>
      </c>
      <c r="CQ94" s="242"/>
      <c r="CR94" s="241">
        <f t="shared" ref="CR94:CS94" si="1913">CR195+CR296+CR397+CR498</f>
        <v>0</v>
      </c>
      <c r="CS94" s="241">
        <f t="shared" si="1913"/>
        <v>0</v>
      </c>
      <c r="CT94" s="241">
        <f t="shared" si="1521"/>
        <v>0</v>
      </c>
      <c r="CU94" s="242">
        <v>0.36319999999999997</v>
      </c>
      <c r="CV94" s="243">
        <f t="shared" si="1522"/>
        <v>0</v>
      </c>
      <c r="CW94" s="244">
        <f t="shared" si="1523"/>
        <v>0</v>
      </c>
      <c r="CX94" s="236"/>
      <c r="CY94" s="238">
        <v>19.0</v>
      </c>
      <c r="CZ94" s="239" t="s">
        <v>197</v>
      </c>
      <c r="DA94" s="240" t="s">
        <v>132</v>
      </c>
      <c r="DB94" s="240" t="s">
        <v>132</v>
      </c>
      <c r="DC94" s="241">
        <f t="shared" si="1524"/>
        <v>0</v>
      </c>
      <c r="DD94" s="241" t="str">
        <f t="shared" si="1525"/>
        <v>#DIV/0!</v>
      </c>
      <c r="DE94" s="241">
        <f t="shared" si="1526"/>
        <v>0</v>
      </c>
      <c r="DF94" s="242"/>
      <c r="DG94" s="241">
        <f t="shared" si="1527"/>
        <v>0</v>
      </c>
      <c r="DH94" s="242"/>
      <c r="DI94" s="241">
        <f t="shared" ref="DI94:DJ94" si="1914">DI195+DI296+DI397+DI498</f>
        <v>0</v>
      </c>
      <c r="DJ94" s="241">
        <f t="shared" si="1914"/>
        <v>0</v>
      </c>
      <c r="DK94" s="241">
        <f t="shared" si="1529"/>
        <v>0</v>
      </c>
      <c r="DL94" s="242">
        <v>0.36319999999999997</v>
      </c>
      <c r="DM94" s="243">
        <f t="shared" si="1530"/>
        <v>0</v>
      </c>
      <c r="DN94" s="244">
        <f t="shared" si="1531"/>
        <v>0</v>
      </c>
      <c r="DO94" s="236"/>
      <c r="DP94" s="238">
        <v>19.0</v>
      </c>
      <c r="DQ94" s="239" t="s">
        <v>197</v>
      </c>
      <c r="DR94" s="240" t="s">
        <v>132</v>
      </c>
      <c r="DS94" s="240" t="s">
        <v>132</v>
      </c>
      <c r="DT94" s="241">
        <f t="shared" si="1532"/>
        <v>0</v>
      </c>
      <c r="DU94" s="241" t="str">
        <f t="shared" si="1533"/>
        <v>#DIV/0!</v>
      </c>
      <c r="DV94" s="241">
        <f t="shared" si="1534"/>
        <v>0</v>
      </c>
      <c r="DW94" s="242"/>
      <c r="DX94" s="241">
        <f t="shared" si="1535"/>
        <v>0</v>
      </c>
      <c r="DY94" s="242"/>
      <c r="DZ94" s="241">
        <f t="shared" ref="DZ94:EA94" si="1915">DZ195+DZ296+DZ397+DZ498</f>
        <v>0</v>
      </c>
      <c r="EA94" s="241">
        <f t="shared" si="1915"/>
        <v>0</v>
      </c>
      <c r="EB94" s="241">
        <f t="shared" si="1537"/>
        <v>0</v>
      </c>
      <c r="EC94" s="242">
        <v>0.36319999999999997</v>
      </c>
      <c r="ED94" s="243">
        <f t="shared" si="1538"/>
        <v>0</v>
      </c>
      <c r="EE94" s="244">
        <f t="shared" si="1539"/>
        <v>0</v>
      </c>
      <c r="EF94" s="236"/>
      <c r="EG94" s="238">
        <v>19.0</v>
      </c>
      <c r="EH94" s="239" t="s">
        <v>197</v>
      </c>
      <c r="EI94" s="240" t="s">
        <v>132</v>
      </c>
      <c r="EJ94" s="240" t="s">
        <v>132</v>
      </c>
      <c r="EK94" s="241">
        <f t="shared" si="1540"/>
        <v>0</v>
      </c>
      <c r="EL94" s="241" t="str">
        <f t="shared" si="1541"/>
        <v>#DIV/0!</v>
      </c>
      <c r="EM94" s="241">
        <f t="shared" si="1542"/>
        <v>0</v>
      </c>
      <c r="EN94" s="242"/>
      <c r="EO94" s="241">
        <f t="shared" si="1543"/>
        <v>0</v>
      </c>
      <c r="EP94" s="242"/>
      <c r="EQ94" s="241">
        <f t="shared" ref="EQ94:ER94" si="1916">EQ195+EQ296+EQ397+EQ498</f>
        <v>0</v>
      </c>
      <c r="ER94" s="241">
        <f t="shared" si="1916"/>
        <v>0</v>
      </c>
      <c r="ES94" s="241">
        <f t="shared" si="1545"/>
        <v>0</v>
      </c>
      <c r="ET94" s="242">
        <v>0.36319999999999997</v>
      </c>
      <c r="EU94" s="243">
        <f t="shared" si="1546"/>
        <v>0</v>
      </c>
      <c r="EV94" s="244">
        <f t="shared" si="1547"/>
        <v>0</v>
      </c>
      <c r="EW94" s="236"/>
      <c r="EX94" s="238">
        <v>19.0</v>
      </c>
      <c r="EY94" s="239" t="s">
        <v>197</v>
      </c>
      <c r="EZ94" s="240" t="s">
        <v>132</v>
      </c>
      <c r="FA94" s="240" t="s">
        <v>132</v>
      </c>
      <c r="FB94" s="241">
        <f t="shared" si="1548"/>
        <v>0</v>
      </c>
      <c r="FC94" s="241" t="str">
        <f t="shared" si="1549"/>
        <v>#DIV/0!</v>
      </c>
      <c r="FD94" s="241">
        <f t="shared" si="1550"/>
        <v>0</v>
      </c>
      <c r="FE94" s="242"/>
      <c r="FF94" s="241">
        <f t="shared" si="1551"/>
        <v>0</v>
      </c>
      <c r="FG94" s="242"/>
      <c r="FH94" s="241">
        <f t="shared" ref="FH94:FI94" si="1917">FH195+FH296+FH397+FH498</f>
        <v>0</v>
      </c>
      <c r="FI94" s="241">
        <f t="shared" si="1917"/>
        <v>0</v>
      </c>
      <c r="FJ94" s="241">
        <f t="shared" si="1553"/>
        <v>0</v>
      </c>
      <c r="FK94" s="242">
        <v>0.36319999999999997</v>
      </c>
      <c r="FL94" s="243">
        <f t="shared" si="1554"/>
        <v>0</v>
      </c>
      <c r="FM94" s="244">
        <f t="shared" si="1555"/>
        <v>0</v>
      </c>
      <c r="FN94" s="236"/>
      <c r="FO94" s="238">
        <v>19.0</v>
      </c>
      <c r="FP94" s="239" t="s">
        <v>197</v>
      </c>
      <c r="FQ94" s="240" t="s">
        <v>132</v>
      </c>
      <c r="FR94" s="240" t="s">
        <v>132</v>
      </c>
      <c r="FS94" s="241">
        <f t="shared" si="1556"/>
        <v>0</v>
      </c>
      <c r="FT94" s="241" t="str">
        <f t="shared" si="1557"/>
        <v>#DIV/0!</v>
      </c>
      <c r="FU94" s="241">
        <f t="shared" si="1558"/>
        <v>0</v>
      </c>
      <c r="FV94" s="242"/>
      <c r="FW94" s="241">
        <f t="shared" si="1559"/>
        <v>0</v>
      </c>
      <c r="FX94" s="242"/>
      <c r="FY94" s="241">
        <f t="shared" ref="FY94:FZ94" si="1918">FY195+FY296+FY397+FY498</f>
        <v>0</v>
      </c>
      <c r="FZ94" s="241">
        <f t="shared" si="1918"/>
        <v>0</v>
      </c>
      <c r="GA94" s="241">
        <f t="shared" si="1561"/>
        <v>0</v>
      </c>
      <c r="GB94" s="242">
        <v>0.36319999999999997</v>
      </c>
      <c r="GC94" s="243">
        <f t="shared" si="1562"/>
        <v>0</v>
      </c>
      <c r="GD94" s="244">
        <f t="shared" si="1563"/>
        <v>0</v>
      </c>
      <c r="GE94" s="236"/>
      <c r="GF94" s="238">
        <v>19.0</v>
      </c>
      <c r="GG94" s="239" t="s">
        <v>197</v>
      </c>
      <c r="GH94" s="240" t="s">
        <v>132</v>
      </c>
      <c r="GI94" s="240" t="s">
        <v>132</v>
      </c>
      <c r="GJ94" s="241">
        <f t="shared" si="1564"/>
        <v>0</v>
      </c>
      <c r="GK94" s="241" t="str">
        <f t="shared" si="1565"/>
        <v>#DIV/0!</v>
      </c>
      <c r="GL94" s="241">
        <f t="shared" si="1566"/>
        <v>0</v>
      </c>
      <c r="GM94" s="242"/>
      <c r="GN94" s="241">
        <f t="shared" si="1567"/>
        <v>0</v>
      </c>
      <c r="GO94" s="242"/>
      <c r="GP94" s="241">
        <f t="shared" ref="GP94:GQ94" si="1919">GP195+GP296+GP397+GP498</f>
        <v>0</v>
      </c>
      <c r="GQ94" s="241">
        <f t="shared" si="1919"/>
        <v>0</v>
      </c>
      <c r="GR94" s="241">
        <f t="shared" si="1569"/>
        <v>0</v>
      </c>
      <c r="GS94" s="242">
        <v>0.36319999999999997</v>
      </c>
      <c r="GT94" s="243">
        <f t="shared" si="1570"/>
        <v>0</v>
      </c>
      <c r="GU94" s="244">
        <f t="shared" si="1571"/>
        <v>0</v>
      </c>
      <c r="GV94" s="236"/>
      <c r="GW94" s="238">
        <v>19.0</v>
      </c>
      <c r="GX94" s="239" t="s">
        <v>197</v>
      </c>
      <c r="GY94" s="240" t="s">
        <v>132</v>
      </c>
      <c r="GZ94" s="240" t="s">
        <v>132</v>
      </c>
      <c r="HA94" s="241">
        <f t="shared" si="1572"/>
        <v>0</v>
      </c>
      <c r="HB94" s="241" t="str">
        <f t="shared" si="1573"/>
        <v>#DIV/0!</v>
      </c>
      <c r="HC94" s="241">
        <f t="shared" si="1574"/>
        <v>0</v>
      </c>
      <c r="HD94" s="242"/>
      <c r="HE94" s="241">
        <f t="shared" si="1575"/>
        <v>0</v>
      </c>
      <c r="HF94" s="242"/>
      <c r="HG94" s="241">
        <f t="shared" ref="HG94:HH94" si="1920">HG195+HG296+HG397+HG498</f>
        <v>0</v>
      </c>
      <c r="HH94" s="241">
        <f t="shared" si="1920"/>
        <v>0</v>
      </c>
      <c r="HI94" s="241">
        <f t="shared" si="1577"/>
        <v>0</v>
      </c>
      <c r="HJ94" s="242">
        <v>0.36319999999999997</v>
      </c>
      <c r="HK94" s="243">
        <f t="shared" si="1578"/>
        <v>0</v>
      </c>
      <c r="HL94" s="244">
        <f t="shared" si="1579"/>
        <v>0</v>
      </c>
      <c r="HM94" s="236"/>
      <c r="HN94" s="238">
        <v>19.0</v>
      </c>
      <c r="HO94" s="239" t="s">
        <v>197</v>
      </c>
      <c r="HP94" s="240" t="s">
        <v>132</v>
      </c>
      <c r="HQ94" s="240" t="s">
        <v>132</v>
      </c>
      <c r="HR94" s="241">
        <f t="shared" si="1580"/>
        <v>0</v>
      </c>
      <c r="HS94" s="241" t="str">
        <f t="shared" si="1581"/>
        <v>#DIV/0!</v>
      </c>
      <c r="HT94" s="241">
        <f t="shared" si="1582"/>
        <v>0</v>
      </c>
      <c r="HU94" s="242"/>
      <c r="HV94" s="241">
        <f t="shared" si="1583"/>
        <v>0</v>
      </c>
      <c r="HW94" s="242"/>
      <c r="HX94" s="241">
        <f t="shared" ref="HX94:HY94" si="1921">HX195+HX296+HX397+HX498</f>
        <v>0</v>
      </c>
      <c r="HY94" s="241">
        <f t="shared" si="1921"/>
        <v>0</v>
      </c>
      <c r="HZ94" s="241">
        <f t="shared" si="1585"/>
        <v>0</v>
      </c>
      <c r="IA94" s="242">
        <v>0.36319999999999997</v>
      </c>
      <c r="IB94" s="243">
        <f t="shared" si="1586"/>
        <v>0</v>
      </c>
      <c r="IC94" s="244">
        <f t="shared" si="1587"/>
        <v>0</v>
      </c>
      <c r="ID94" s="236"/>
      <c r="IE94" s="238">
        <v>19.0</v>
      </c>
      <c r="IF94" s="239" t="s">
        <v>197</v>
      </c>
      <c r="IG94" s="240" t="s">
        <v>132</v>
      </c>
      <c r="IH94" s="240" t="s">
        <v>132</v>
      </c>
      <c r="II94" s="241">
        <f t="shared" si="1588"/>
        <v>0</v>
      </c>
      <c r="IJ94" s="241" t="str">
        <f t="shared" si="1589"/>
        <v>#DIV/0!</v>
      </c>
      <c r="IK94" s="241">
        <f t="shared" si="1590"/>
        <v>0</v>
      </c>
      <c r="IL94" s="242"/>
      <c r="IM94" s="241">
        <f t="shared" si="1591"/>
        <v>0</v>
      </c>
      <c r="IN94" s="242"/>
      <c r="IO94" s="241">
        <f t="shared" ref="IO94:IP94" si="1922">IO195+IO296+IO397+IO498</f>
        <v>0</v>
      </c>
      <c r="IP94" s="241">
        <f t="shared" si="1922"/>
        <v>0</v>
      </c>
      <c r="IQ94" s="241">
        <f t="shared" si="1593"/>
        <v>0</v>
      </c>
      <c r="IR94" s="242">
        <v>0.36319999999999997</v>
      </c>
      <c r="IS94" s="243">
        <f t="shared" si="1594"/>
        <v>0</v>
      </c>
      <c r="IT94" s="244">
        <f t="shared" si="1595"/>
        <v>0</v>
      </c>
      <c r="IU94" s="236"/>
      <c r="IV94" s="238">
        <v>19.0</v>
      </c>
      <c r="IW94" s="239" t="s">
        <v>197</v>
      </c>
      <c r="IX94" s="240" t="s">
        <v>132</v>
      </c>
      <c r="IY94" s="240" t="s">
        <v>132</v>
      </c>
      <c r="IZ94" s="241">
        <f t="shared" si="1596"/>
        <v>0</v>
      </c>
      <c r="JA94" s="241" t="str">
        <f t="shared" si="1597"/>
        <v>#DIV/0!</v>
      </c>
      <c r="JB94" s="241">
        <f t="shared" si="1598"/>
        <v>0</v>
      </c>
      <c r="JC94" s="242"/>
      <c r="JD94" s="241">
        <f t="shared" si="1599"/>
        <v>0</v>
      </c>
      <c r="JE94" s="242"/>
      <c r="JF94" s="241">
        <f t="shared" ref="JF94:JG94" si="1923">JF195+JF296+JF397+JF498</f>
        <v>0</v>
      </c>
      <c r="JG94" s="241">
        <f t="shared" si="1923"/>
        <v>0</v>
      </c>
      <c r="JH94" s="241">
        <f t="shared" si="1601"/>
        <v>0</v>
      </c>
      <c r="JI94" s="242">
        <v>0.36319999999999997</v>
      </c>
      <c r="JJ94" s="243">
        <f t="shared" si="1602"/>
        <v>0</v>
      </c>
      <c r="JK94" s="244">
        <f t="shared" si="1603"/>
        <v>0</v>
      </c>
      <c r="JL94" s="236"/>
      <c r="JM94" s="238">
        <v>19.0</v>
      </c>
      <c r="JN94" s="239" t="s">
        <v>197</v>
      </c>
      <c r="JO94" s="240" t="s">
        <v>132</v>
      </c>
      <c r="JP94" s="240" t="s">
        <v>132</v>
      </c>
      <c r="JQ94" s="241">
        <f t="shared" si="1604"/>
        <v>0</v>
      </c>
      <c r="JR94" s="241" t="str">
        <f t="shared" si="1605"/>
        <v>#DIV/0!</v>
      </c>
      <c r="JS94" s="241">
        <f t="shared" si="1606"/>
        <v>0</v>
      </c>
      <c r="JT94" s="242"/>
      <c r="JU94" s="241">
        <f t="shared" si="1607"/>
        <v>0</v>
      </c>
      <c r="JV94" s="242"/>
      <c r="JW94" s="241">
        <f t="shared" ref="JW94:JX94" si="1924">JW195+JW296+JW397+JW498</f>
        <v>0</v>
      </c>
      <c r="JX94" s="241">
        <f t="shared" si="1924"/>
        <v>0</v>
      </c>
      <c r="JY94" s="241">
        <f t="shared" si="1609"/>
        <v>0</v>
      </c>
      <c r="JZ94" s="242">
        <v>0.36319999999999997</v>
      </c>
      <c r="KA94" s="243">
        <f t="shared" si="1610"/>
        <v>0</v>
      </c>
      <c r="KB94" s="244">
        <f t="shared" si="1611"/>
        <v>0</v>
      </c>
      <c r="KC94" s="236"/>
      <c r="KD94" s="238">
        <v>19.0</v>
      </c>
      <c r="KE94" s="239" t="s">
        <v>197</v>
      </c>
      <c r="KF94" s="240" t="s">
        <v>132</v>
      </c>
      <c r="KG94" s="240" t="s">
        <v>132</v>
      </c>
      <c r="KH94" s="241">
        <f t="shared" si="1612"/>
        <v>0</v>
      </c>
      <c r="KI94" s="241" t="str">
        <f t="shared" si="1613"/>
        <v>#DIV/0!</v>
      </c>
      <c r="KJ94" s="241">
        <f t="shared" si="1614"/>
        <v>0</v>
      </c>
      <c r="KK94" s="242"/>
      <c r="KL94" s="241">
        <f t="shared" si="1615"/>
        <v>0</v>
      </c>
      <c r="KM94" s="242"/>
      <c r="KN94" s="241">
        <f t="shared" ref="KN94:KO94" si="1925">KN195+KN296+KN397+KN498</f>
        <v>0</v>
      </c>
      <c r="KO94" s="241">
        <f t="shared" si="1925"/>
        <v>0</v>
      </c>
      <c r="KP94" s="241">
        <f t="shared" si="1617"/>
        <v>0</v>
      </c>
      <c r="KQ94" s="242">
        <v>0.36319999999999997</v>
      </c>
      <c r="KR94" s="243">
        <f t="shared" si="1618"/>
        <v>0</v>
      </c>
      <c r="KS94" s="244">
        <f t="shared" si="1619"/>
        <v>0</v>
      </c>
      <c r="KT94" s="236"/>
      <c r="KU94" s="237"/>
    </row>
    <row r="95" ht="15.75" customHeight="1">
      <c r="A95" s="238"/>
      <c r="B95" s="239"/>
      <c r="C95" s="250"/>
      <c r="D95" s="250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4"/>
      <c r="Q95" s="236"/>
      <c r="R95" s="238"/>
      <c r="S95" s="239"/>
      <c r="T95" s="250"/>
      <c r="U95" s="250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4"/>
      <c r="AH95" s="236"/>
      <c r="AI95" s="238"/>
      <c r="AJ95" s="239"/>
      <c r="AK95" s="250"/>
      <c r="AL95" s="250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4"/>
      <c r="AY95" s="236"/>
      <c r="AZ95" s="238"/>
      <c r="BA95" s="239"/>
      <c r="BB95" s="250"/>
      <c r="BC95" s="250"/>
      <c r="BD95" s="241"/>
      <c r="BE95" s="241"/>
      <c r="BF95" s="241"/>
      <c r="BG95" s="241"/>
      <c r="BH95" s="241"/>
      <c r="BI95" s="241"/>
      <c r="BJ95" s="241"/>
      <c r="BK95" s="241"/>
      <c r="BL95" s="241"/>
      <c r="BM95" s="241"/>
      <c r="BN95" s="241"/>
      <c r="BO95" s="244"/>
      <c r="BP95" s="236"/>
      <c r="BQ95" s="238"/>
      <c r="BR95" s="239"/>
      <c r="BS95" s="250"/>
      <c r="BT95" s="250"/>
      <c r="BU95" s="241"/>
      <c r="BV95" s="241"/>
      <c r="BW95" s="241"/>
      <c r="BX95" s="241"/>
      <c r="BY95" s="241"/>
      <c r="BZ95" s="241"/>
      <c r="CA95" s="241"/>
      <c r="CB95" s="241"/>
      <c r="CC95" s="241"/>
      <c r="CD95" s="241"/>
      <c r="CE95" s="241"/>
      <c r="CF95" s="244"/>
      <c r="CG95" s="236"/>
      <c r="CH95" s="238"/>
      <c r="CI95" s="239"/>
      <c r="CJ95" s="250"/>
      <c r="CK95" s="250"/>
      <c r="CL95" s="241"/>
      <c r="CM95" s="241"/>
      <c r="CN95" s="241"/>
      <c r="CO95" s="241"/>
      <c r="CP95" s="241"/>
      <c r="CQ95" s="241"/>
      <c r="CR95" s="241"/>
      <c r="CS95" s="241"/>
      <c r="CT95" s="241"/>
      <c r="CU95" s="241"/>
      <c r="CV95" s="241"/>
      <c r="CW95" s="244"/>
      <c r="CX95" s="236"/>
      <c r="CY95" s="238"/>
      <c r="CZ95" s="239"/>
      <c r="DA95" s="250"/>
      <c r="DB95" s="250"/>
      <c r="DC95" s="241"/>
      <c r="DD95" s="241"/>
      <c r="DE95" s="241"/>
      <c r="DF95" s="241"/>
      <c r="DG95" s="241"/>
      <c r="DH95" s="241"/>
      <c r="DI95" s="241"/>
      <c r="DJ95" s="241"/>
      <c r="DK95" s="241"/>
      <c r="DL95" s="241"/>
      <c r="DM95" s="241"/>
      <c r="DN95" s="244"/>
      <c r="DO95" s="236"/>
      <c r="DP95" s="238"/>
      <c r="DQ95" s="239"/>
      <c r="DR95" s="250"/>
      <c r="DS95" s="250"/>
      <c r="DT95" s="241"/>
      <c r="DU95" s="241"/>
      <c r="DV95" s="241"/>
      <c r="DW95" s="241"/>
      <c r="DX95" s="241"/>
      <c r="DY95" s="241"/>
      <c r="DZ95" s="241"/>
      <c r="EA95" s="241"/>
      <c r="EB95" s="241"/>
      <c r="EC95" s="241"/>
      <c r="ED95" s="241"/>
      <c r="EE95" s="244"/>
      <c r="EF95" s="236"/>
      <c r="EG95" s="238"/>
      <c r="EH95" s="239"/>
      <c r="EI95" s="250"/>
      <c r="EJ95" s="250"/>
      <c r="EK95" s="241"/>
      <c r="EL95" s="241"/>
      <c r="EM95" s="241"/>
      <c r="EN95" s="241"/>
      <c r="EO95" s="241"/>
      <c r="EP95" s="241"/>
      <c r="EQ95" s="241"/>
      <c r="ER95" s="241"/>
      <c r="ES95" s="241"/>
      <c r="ET95" s="241"/>
      <c r="EU95" s="241"/>
      <c r="EV95" s="244"/>
      <c r="EW95" s="236"/>
      <c r="EX95" s="238"/>
      <c r="EY95" s="239"/>
      <c r="EZ95" s="250"/>
      <c r="FA95" s="250"/>
      <c r="FB95" s="241"/>
      <c r="FC95" s="241"/>
      <c r="FD95" s="241"/>
      <c r="FE95" s="241"/>
      <c r="FF95" s="241"/>
      <c r="FG95" s="241"/>
      <c r="FH95" s="241"/>
      <c r="FI95" s="241"/>
      <c r="FJ95" s="241"/>
      <c r="FK95" s="241"/>
      <c r="FL95" s="241"/>
      <c r="FM95" s="244"/>
      <c r="FN95" s="236"/>
      <c r="FO95" s="238"/>
      <c r="FP95" s="239"/>
      <c r="FQ95" s="250"/>
      <c r="FR95" s="250"/>
      <c r="FS95" s="241"/>
      <c r="FT95" s="241"/>
      <c r="FU95" s="241"/>
      <c r="FV95" s="241"/>
      <c r="FW95" s="241"/>
      <c r="FX95" s="241"/>
      <c r="FY95" s="241"/>
      <c r="FZ95" s="241"/>
      <c r="GA95" s="241"/>
      <c r="GB95" s="241"/>
      <c r="GC95" s="241"/>
      <c r="GD95" s="244"/>
      <c r="GE95" s="236"/>
      <c r="GF95" s="238"/>
      <c r="GG95" s="239"/>
      <c r="GH95" s="250"/>
      <c r="GI95" s="250"/>
      <c r="GJ95" s="241"/>
      <c r="GK95" s="241"/>
      <c r="GL95" s="241"/>
      <c r="GM95" s="241"/>
      <c r="GN95" s="241"/>
      <c r="GO95" s="241"/>
      <c r="GP95" s="241"/>
      <c r="GQ95" s="241"/>
      <c r="GR95" s="241"/>
      <c r="GS95" s="241"/>
      <c r="GT95" s="241"/>
      <c r="GU95" s="244"/>
      <c r="GV95" s="236"/>
      <c r="GW95" s="238"/>
      <c r="GX95" s="239"/>
      <c r="GY95" s="250"/>
      <c r="GZ95" s="250"/>
      <c r="HA95" s="241"/>
      <c r="HB95" s="241"/>
      <c r="HC95" s="241"/>
      <c r="HD95" s="241"/>
      <c r="HE95" s="241"/>
      <c r="HF95" s="241"/>
      <c r="HG95" s="241"/>
      <c r="HH95" s="241"/>
      <c r="HI95" s="241"/>
      <c r="HJ95" s="241"/>
      <c r="HK95" s="241"/>
      <c r="HL95" s="244"/>
      <c r="HM95" s="236"/>
      <c r="HN95" s="238"/>
      <c r="HO95" s="239"/>
      <c r="HP95" s="250"/>
      <c r="HQ95" s="250"/>
      <c r="HR95" s="241"/>
      <c r="HS95" s="241"/>
      <c r="HT95" s="241"/>
      <c r="HU95" s="241"/>
      <c r="HV95" s="241"/>
      <c r="HW95" s="241"/>
      <c r="HX95" s="241"/>
      <c r="HY95" s="241"/>
      <c r="HZ95" s="241"/>
      <c r="IA95" s="241"/>
      <c r="IB95" s="241"/>
      <c r="IC95" s="244"/>
      <c r="ID95" s="236"/>
      <c r="IE95" s="238"/>
      <c r="IF95" s="239"/>
      <c r="IG95" s="250"/>
      <c r="IH95" s="250"/>
      <c r="II95" s="241"/>
      <c r="IJ95" s="241"/>
      <c r="IK95" s="241"/>
      <c r="IL95" s="241"/>
      <c r="IM95" s="241"/>
      <c r="IN95" s="241"/>
      <c r="IO95" s="241"/>
      <c r="IP95" s="241"/>
      <c r="IQ95" s="241"/>
      <c r="IR95" s="241"/>
      <c r="IS95" s="241"/>
      <c r="IT95" s="244"/>
      <c r="IU95" s="236"/>
      <c r="IV95" s="238"/>
      <c r="IW95" s="239"/>
      <c r="IX95" s="250"/>
      <c r="IY95" s="250"/>
      <c r="IZ95" s="241"/>
      <c r="JA95" s="241"/>
      <c r="JB95" s="241"/>
      <c r="JC95" s="241"/>
      <c r="JD95" s="241"/>
      <c r="JE95" s="241"/>
      <c r="JF95" s="241"/>
      <c r="JG95" s="241"/>
      <c r="JH95" s="241"/>
      <c r="JI95" s="241"/>
      <c r="JJ95" s="241"/>
      <c r="JK95" s="244"/>
      <c r="JL95" s="236"/>
      <c r="JM95" s="238"/>
      <c r="JN95" s="239"/>
      <c r="JO95" s="250"/>
      <c r="JP95" s="250"/>
      <c r="JQ95" s="241"/>
      <c r="JR95" s="241"/>
      <c r="JS95" s="241"/>
      <c r="JT95" s="241"/>
      <c r="JU95" s="241"/>
      <c r="JV95" s="241"/>
      <c r="JW95" s="241"/>
      <c r="JX95" s="241"/>
      <c r="JY95" s="241"/>
      <c r="JZ95" s="241"/>
      <c r="KA95" s="241"/>
      <c r="KB95" s="244"/>
      <c r="KC95" s="236"/>
      <c r="KD95" s="238"/>
      <c r="KE95" s="239"/>
      <c r="KF95" s="250"/>
      <c r="KG95" s="250"/>
      <c r="KH95" s="241"/>
      <c r="KI95" s="241"/>
      <c r="KJ95" s="241"/>
      <c r="KK95" s="241"/>
      <c r="KL95" s="241"/>
      <c r="KM95" s="241"/>
      <c r="KN95" s="241"/>
      <c r="KO95" s="241"/>
      <c r="KP95" s="241"/>
      <c r="KQ95" s="241"/>
      <c r="KR95" s="241"/>
      <c r="KS95" s="244"/>
      <c r="KT95" s="236"/>
      <c r="KU95" s="237"/>
    </row>
    <row r="96" ht="15.75" customHeight="1">
      <c r="A96" s="251" t="s">
        <v>198</v>
      </c>
      <c r="B96" s="252"/>
      <c r="C96" s="253"/>
      <c r="D96" s="253"/>
      <c r="E96" s="254"/>
      <c r="F96" s="254"/>
      <c r="G96" s="255">
        <f>SUM(G13:G95)</f>
        <v>219718.135</v>
      </c>
      <c r="H96" s="254"/>
      <c r="I96" s="255">
        <f>SUM(I13:I95)</f>
        <v>0</v>
      </c>
      <c r="J96" s="254"/>
      <c r="K96" s="254"/>
      <c r="L96" s="255">
        <f t="shared" ref="L96:M96" si="1926">SUM(L13:L95)</f>
        <v>0</v>
      </c>
      <c r="M96" s="255">
        <f t="shared" si="1926"/>
        <v>219718.135</v>
      </c>
      <c r="N96" s="254"/>
      <c r="O96" s="255">
        <f t="shared" ref="O96:P96" si="1927">SUM(O13:O95)</f>
        <v>49444.39401</v>
      </c>
      <c r="P96" s="255">
        <f t="shared" si="1927"/>
        <v>170273.741</v>
      </c>
      <c r="Q96" s="256"/>
      <c r="R96" s="251" t="s">
        <v>198</v>
      </c>
      <c r="S96" s="252"/>
      <c r="T96" s="253"/>
      <c r="U96" s="253"/>
      <c r="V96" s="254"/>
      <c r="W96" s="254"/>
      <c r="X96" s="255">
        <f>SUM(X13:X95)</f>
        <v>146689.7021</v>
      </c>
      <c r="Y96" s="254"/>
      <c r="Z96" s="255">
        <f>SUM(Z13:Z95)</f>
        <v>0</v>
      </c>
      <c r="AA96" s="254"/>
      <c r="AB96" s="254"/>
      <c r="AC96" s="255">
        <f t="shared" ref="AC96:AD96" si="1928">SUM(AC13:AC95)</f>
        <v>0</v>
      </c>
      <c r="AD96" s="255">
        <f t="shared" si="1928"/>
        <v>146689.7021</v>
      </c>
      <c r="AE96" s="254"/>
      <c r="AF96" s="255">
        <f t="shared" ref="AF96:AG96" si="1929">SUM(AF13:AF95)</f>
        <v>33134.25742</v>
      </c>
      <c r="AG96" s="255">
        <f t="shared" si="1929"/>
        <v>113555.4447</v>
      </c>
      <c r="AH96" s="256"/>
      <c r="AI96" s="251" t="s">
        <v>198</v>
      </c>
      <c r="AJ96" s="252"/>
      <c r="AK96" s="253"/>
      <c r="AL96" s="253"/>
      <c r="AM96" s="254"/>
      <c r="AN96" s="254"/>
      <c r="AO96" s="255">
        <f>SUM(AO13:AO95)</f>
        <v>191745.7363</v>
      </c>
      <c r="AP96" s="254"/>
      <c r="AQ96" s="255">
        <f>SUM(AQ13:AQ95)</f>
        <v>0</v>
      </c>
      <c r="AR96" s="254"/>
      <c r="AS96" s="254"/>
      <c r="AT96" s="255">
        <f t="shared" ref="AT96:AU96" si="1930">SUM(AT13:AT95)</f>
        <v>0</v>
      </c>
      <c r="AU96" s="255">
        <f t="shared" si="1930"/>
        <v>191745.7363</v>
      </c>
      <c r="AV96" s="254"/>
      <c r="AW96" s="255">
        <f t="shared" ref="AW96:AX96" si="1931">SUM(AW13:AW95)</f>
        <v>43271.2521</v>
      </c>
      <c r="AX96" s="255">
        <f t="shared" si="1931"/>
        <v>148474.4842</v>
      </c>
      <c r="AY96" s="256"/>
      <c r="AZ96" s="251" t="s">
        <v>198</v>
      </c>
      <c r="BA96" s="252"/>
      <c r="BB96" s="253"/>
      <c r="BC96" s="253"/>
      <c r="BD96" s="254"/>
      <c r="BE96" s="254"/>
      <c r="BF96" s="255">
        <f>SUM(BF13:BF95)</f>
        <v>182273.8198</v>
      </c>
      <c r="BG96" s="254"/>
      <c r="BH96" s="255">
        <f>SUM(BH13:BH95)</f>
        <v>0</v>
      </c>
      <c r="BI96" s="254"/>
      <c r="BJ96" s="254"/>
      <c r="BK96" s="255">
        <f t="shared" ref="BK96:BL96" si="1932">SUM(BK13:BK95)</f>
        <v>0</v>
      </c>
      <c r="BL96" s="255">
        <f t="shared" si="1932"/>
        <v>182273.8198</v>
      </c>
      <c r="BM96" s="254"/>
      <c r="BN96" s="255">
        <f t="shared" ref="BN96:BO96" si="1933">SUM(BN13:BN95)</f>
        <v>41105.5287</v>
      </c>
      <c r="BO96" s="255">
        <f t="shared" si="1933"/>
        <v>141168.2911</v>
      </c>
      <c r="BP96" s="256"/>
      <c r="BQ96" s="251" t="s">
        <v>198</v>
      </c>
      <c r="BR96" s="252"/>
      <c r="BS96" s="253"/>
      <c r="BT96" s="253"/>
      <c r="BU96" s="254"/>
      <c r="BV96" s="254"/>
      <c r="BW96" s="255">
        <f>SUM(BW13:BW95)</f>
        <v>197526.4458</v>
      </c>
      <c r="BX96" s="254"/>
      <c r="BY96" s="255">
        <f>SUM(BY13:BY95)</f>
        <v>0</v>
      </c>
      <c r="BZ96" s="254"/>
      <c r="CA96" s="254"/>
      <c r="CB96" s="255">
        <f t="shared" ref="CB96:CC96" si="1934">SUM(CB13:CB95)</f>
        <v>0</v>
      </c>
      <c r="CC96" s="255">
        <f t="shared" si="1934"/>
        <v>197526.4458</v>
      </c>
      <c r="CD96" s="254"/>
      <c r="CE96" s="255">
        <f t="shared" ref="CE96:CF96" si="1935">SUM(CE13:CE95)</f>
        <v>44605.95763</v>
      </c>
      <c r="CF96" s="255">
        <f t="shared" si="1935"/>
        <v>152920.4882</v>
      </c>
      <c r="CG96" s="256"/>
      <c r="CH96" s="251" t="s">
        <v>198</v>
      </c>
      <c r="CI96" s="252"/>
      <c r="CJ96" s="253"/>
      <c r="CK96" s="253"/>
      <c r="CL96" s="254"/>
      <c r="CM96" s="254"/>
      <c r="CN96" s="255">
        <f>SUM(CN13:CN95)</f>
        <v>78624.29464</v>
      </c>
      <c r="CO96" s="254"/>
      <c r="CP96" s="255">
        <f>SUM(CP13:CP95)</f>
        <v>0</v>
      </c>
      <c r="CQ96" s="254"/>
      <c r="CR96" s="254"/>
      <c r="CS96" s="255">
        <f t="shared" ref="CS96:CT96" si="1936">SUM(CS13:CS95)</f>
        <v>0</v>
      </c>
      <c r="CT96" s="255">
        <f t="shared" si="1936"/>
        <v>78624.29464</v>
      </c>
      <c r="CU96" s="254"/>
      <c r="CV96" s="255">
        <f t="shared" ref="CV96:CW96" si="1937">SUM(CV13:CV95)</f>
        <v>17844.71384</v>
      </c>
      <c r="CW96" s="255">
        <f t="shared" si="1937"/>
        <v>60779.5808</v>
      </c>
      <c r="CX96" s="256"/>
      <c r="CY96" s="251" t="s">
        <v>198</v>
      </c>
      <c r="CZ96" s="252"/>
      <c r="DA96" s="253"/>
      <c r="DB96" s="253"/>
      <c r="DC96" s="254"/>
      <c r="DD96" s="254"/>
      <c r="DE96" s="255">
        <f>SUM(DE13:DE95)</f>
        <v>158715.8641</v>
      </c>
      <c r="DF96" s="254"/>
      <c r="DG96" s="255">
        <f>SUM(DG13:DG95)</f>
        <v>0</v>
      </c>
      <c r="DH96" s="254"/>
      <c r="DI96" s="254"/>
      <c r="DJ96" s="255">
        <f t="shared" ref="DJ96:DK96" si="1938">SUM(DJ13:DJ95)</f>
        <v>0</v>
      </c>
      <c r="DK96" s="255">
        <f t="shared" si="1938"/>
        <v>158715.8641</v>
      </c>
      <c r="DL96" s="254"/>
      <c r="DM96" s="255">
        <f t="shared" ref="DM96:DN96" si="1939">SUM(DM13:DM95)</f>
        <v>36052.57035</v>
      </c>
      <c r="DN96" s="255">
        <f t="shared" si="1939"/>
        <v>122663.2938</v>
      </c>
      <c r="DO96" s="256"/>
      <c r="DP96" s="251" t="s">
        <v>198</v>
      </c>
      <c r="DQ96" s="252"/>
      <c r="DR96" s="253"/>
      <c r="DS96" s="253"/>
      <c r="DT96" s="254"/>
      <c r="DU96" s="254"/>
      <c r="DV96" s="255">
        <f>SUM(DV13:DV95)</f>
        <v>77571.03955</v>
      </c>
      <c r="DW96" s="254"/>
      <c r="DX96" s="255">
        <f>SUM(DX13:DX95)</f>
        <v>0</v>
      </c>
      <c r="DY96" s="254"/>
      <c r="DZ96" s="254"/>
      <c r="EA96" s="255">
        <f t="shared" ref="EA96:EB96" si="1940">SUM(EA13:EA95)</f>
        <v>0</v>
      </c>
      <c r="EB96" s="255">
        <f t="shared" si="1940"/>
        <v>77571.03955</v>
      </c>
      <c r="EC96" s="254"/>
      <c r="ED96" s="255">
        <f t="shared" ref="ED96:EE96" si="1941">SUM(ED13:ED95)</f>
        <v>17605.89584</v>
      </c>
      <c r="EE96" s="255">
        <f t="shared" si="1941"/>
        <v>59965.1437</v>
      </c>
      <c r="EF96" s="256"/>
      <c r="EG96" s="251" t="s">
        <v>198</v>
      </c>
      <c r="EH96" s="252"/>
      <c r="EI96" s="253"/>
      <c r="EJ96" s="253"/>
      <c r="EK96" s="254"/>
      <c r="EL96" s="254"/>
      <c r="EM96" s="255">
        <f>SUM(EM13:EM95)</f>
        <v>88879.71312</v>
      </c>
      <c r="EN96" s="254"/>
      <c r="EO96" s="255">
        <f>SUM(EO13:EO95)</f>
        <v>0</v>
      </c>
      <c r="EP96" s="254"/>
      <c r="EQ96" s="254"/>
      <c r="ER96" s="255">
        <f t="shared" ref="ER96:ES96" si="1942">SUM(ER13:ER95)</f>
        <v>0</v>
      </c>
      <c r="ES96" s="255">
        <f t="shared" si="1942"/>
        <v>88879.71312</v>
      </c>
      <c r="ET96" s="254"/>
      <c r="EU96" s="255">
        <f t="shared" ref="EU96:EV96" si="1943">SUM(EU13:EU95)</f>
        <v>20087.4301</v>
      </c>
      <c r="EV96" s="255">
        <f t="shared" si="1943"/>
        <v>68792.28301</v>
      </c>
      <c r="EW96" s="256"/>
      <c r="EX96" s="251" t="s">
        <v>198</v>
      </c>
      <c r="EY96" s="252"/>
      <c r="EZ96" s="253"/>
      <c r="FA96" s="253"/>
      <c r="FB96" s="254"/>
      <c r="FC96" s="254"/>
      <c r="FD96" s="255">
        <f>SUM(FD13:FD95)</f>
        <v>113521.4191</v>
      </c>
      <c r="FE96" s="254"/>
      <c r="FF96" s="255">
        <f>SUM(FF13:FF95)</f>
        <v>0</v>
      </c>
      <c r="FG96" s="254"/>
      <c r="FH96" s="254"/>
      <c r="FI96" s="255">
        <f t="shared" ref="FI96:FJ96" si="1944">SUM(FI13:FI95)</f>
        <v>0</v>
      </c>
      <c r="FJ96" s="255">
        <f t="shared" si="1944"/>
        <v>113521.4191</v>
      </c>
      <c r="FK96" s="254"/>
      <c r="FL96" s="255">
        <f t="shared" ref="FL96:FM96" si="1945">SUM(FL13:FL95)</f>
        <v>25788.03632</v>
      </c>
      <c r="FM96" s="255">
        <f t="shared" si="1945"/>
        <v>87733.38275</v>
      </c>
      <c r="FN96" s="256"/>
      <c r="FO96" s="251" t="s">
        <v>198</v>
      </c>
      <c r="FP96" s="252"/>
      <c r="FQ96" s="253"/>
      <c r="FR96" s="253"/>
      <c r="FS96" s="254"/>
      <c r="FT96" s="254"/>
      <c r="FU96" s="255">
        <f>SUM(FU13:FU95)</f>
        <v>103617.2587</v>
      </c>
      <c r="FV96" s="254"/>
      <c r="FW96" s="255">
        <f>SUM(FW13:FW95)</f>
        <v>0</v>
      </c>
      <c r="FX96" s="254"/>
      <c r="FY96" s="254"/>
      <c r="FZ96" s="255">
        <f t="shared" ref="FZ96:GA96" si="1946">SUM(FZ13:FZ95)</f>
        <v>0</v>
      </c>
      <c r="GA96" s="255">
        <f t="shared" si="1946"/>
        <v>103617.2587</v>
      </c>
      <c r="GB96" s="254"/>
      <c r="GC96" s="255">
        <f t="shared" ref="GC96:GD96" si="1947">SUM(GC13:GC95)</f>
        <v>23464.4317</v>
      </c>
      <c r="GD96" s="255">
        <f t="shared" si="1947"/>
        <v>80152.82704</v>
      </c>
      <c r="GE96" s="256"/>
      <c r="GF96" s="251" t="s">
        <v>198</v>
      </c>
      <c r="GG96" s="252"/>
      <c r="GH96" s="253"/>
      <c r="GI96" s="253"/>
      <c r="GJ96" s="254"/>
      <c r="GK96" s="254"/>
      <c r="GL96" s="255">
        <f>SUM(GL13:GL95)</f>
        <v>109486.3832</v>
      </c>
      <c r="GM96" s="254"/>
      <c r="GN96" s="255">
        <f>SUM(GN13:GN95)</f>
        <v>0</v>
      </c>
      <c r="GO96" s="254"/>
      <c r="GP96" s="254"/>
      <c r="GQ96" s="255">
        <f t="shared" ref="GQ96:GR96" si="1948">SUM(GQ13:GQ95)</f>
        <v>0</v>
      </c>
      <c r="GR96" s="255">
        <f t="shared" si="1948"/>
        <v>109486.3832</v>
      </c>
      <c r="GS96" s="254"/>
      <c r="GT96" s="255">
        <f t="shared" ref="GT96:GU96" si="1949">SUM(GT13:GT95)</f>
        <v>24720.50374</v>
      </c>
      <c r="GU96" s="255">
        <f t="shared" si="1949"/>
        <v>84765.87942</v>
      </c>
      <c r="GV96" s="256"/>
      <c r="GW96" s="251" t="s">
        <v>198</v>
      </c>
      <c r="GX96" s="252"/>
      <c r="GY96" s="253"/>
      <c r="GZ96" s="253"/>
      <c r="HA96" s="254"/>
      <c r="HB96" s="254"/>
      <c r="HC96" s="255">
        <f>SUM(HC13:HC95)</f>
        <v>103443.3277</v>
      </c>
      <c r="HD96" s="254"/>
      <c r="HE96" s="255">
        <f>SUM(HE13:HE95)</f>
        <v>0</v>
      </c>
      <c r="HF96" s="254"/>
      <c r="HG96" s="254"/>
      <c r="HH96" s="255">
        <f t="shared" ref="HH96:HI96" si="1950">SUM(HH13:HH95)</f>
        <v>0</v>
      </c>
      <c r="HI96" s="255">
        <f t="shared" si="1950"/>
        <v>103443.3277</v>
      </c>
      <c r="HJ96" s="254"/>
      <c r="HK96" s="255">
        <f t="shared" ref="HK96:HL96" si="1951">SUM(HK13:HK95)</f>
        <v>23368.52957</v>
      </c>
      <c r="HL96" s="255">
        <f t="shared" si="1951"/>
        <v>80074.79815</v>
      </c>
      <c r="HM96" s="256"/>
      <c r="HN96" s="251" t="s">
        <v>198</v>
      </c>
      <c r="HO96" s="252"/>
      <c r="HP96" s="253"/>
      <c r="HQ96" s="253"/>
      <c r="HR96" s="254"/>
      <c r="HS96" s="254"/>
      <c r="HT96" s="255">
        <f>SUM(HT13:HT95)</f>
        <v>112421.1259</v>
      </c>
      <c r="HU96" s="254"/>
      <c r="HV96" s="255">
        <f>SUM(HV13:HV95)</f>
        <v>0</v>
      </c>
      <c r="HW96" s="254"/>
      <c r="HX96" s="254"/>
      <c r="HY96" s="255">
        <f t="shared" ref="HY96:HZ96" si="1952">SUM(HY13:HY95)</f>
        <v>0</v>
      </c>
      <c r="HZ96" s="255">
        <f t="shared" si="1952"/>
        <v>112421.1259</v>
      </c>
      <c r="IA96" s="254"/>
      <c r="IB96" s="255">
        <f t="shared" ref="IB96:IC96" si="1953">SUM(IB13:IB95)</f>
        <v>25495.12355</v>
      </c>
      <c r="IC96" s="255">
        <f t="shared" si="1953"/>
        <v>86926.00238</v>
      </c>
      <c r="ID96" s="256"/>
      <c r="IE96" s="251" t="s">
        <v>198</v>
      </c>
      <c r="IF96" s="252"/>
      <c r="IG96" s="253"/>
      <c r="IH96" s="253"/>
      <c r="II96" s="254"/>
      <c r="IJ96" s="254"/>
      <c r="IK96" s="255">
        <f>SUM(IK13:IK95)</f>
        <v>114771.4126</v>
      </c>
      <c r="IL96" s="254"/>
      <c r="IM96" s="255">
        <f>SUM(IM13:IM95)</f>
        <v>0</v>
      </c>
      <c r="IN96" s="254"/>
      <c r="IO96" s="254"/>
      <c r="IP96" s="255">
        <f t="shared" ref="IP96:IQ96" si="1954">SUM(IP13:IP95)</f>
        <v>0</v>
      </c>
      <c r="IQ96" s="255">
        <f t="shared" si="1954"/>
        <v>114771.4126</v>
      </c>
      <c r="IR96" s="254"/>
      <c r="IS96" s="255">
        <f t="shared" ref="IS96:IT96" si="1955">SUM(IS13:IS95)</f>
        <v>26008.14027</v>
      </c>
      <c r="IT96" s="255">
        <f t="shared" si="1955"/>
        <v>88763.27228</v>
      </c>
      <c r="IU96" s="256"/>
      <c r="IV96" s="251" t="s">
        <v>198</v>
      </c>
      <c r="IW96" s="252"/>
      <c r="IX96" s="253"/>
      <c r="IY96" s="253"/>
      <c r="IZ96" s="254"/>
      <c r="JA96" s="254"/>
      <c r="JB96" s="255">
        <f>SUM(JB13:JB95)</f>
        <v>122644.3051</v>
      </c>
      <c r="JC96" s="254"/>
      <c r="JD96" s="255">
        <f>SUM(JD13:JD95)</f>
        <v>0</v>
      </c>
      <c r="JE96" s="254"/>
      <c r="JF96" s="254"/>
      <c r="JG96" s="255">
        <f t="shared" ref="JG96:JH96" si="1956">SUM(JG13:JG95)</f>
        <v>0</v>
      </c>
      <c r="JH96" s="255">
        <f t="shared" si="1956"/>
        <v>122644.3051</v>
      </c>
      <c r="JI96" s="254"/>
      <c r="JJ96" s="255">
        <f t="shared" ref="JJ96:JK96" si="1957">SUM(JJ13:JJ95)</f>
        <v>27905.55393</v>
      </c>
      <c r="JK96" s="255">
        <f t="shared" si="1957"/>
        <v>94738.75115</v>
      </c>
      <c r="JL96" s="256"/>
      <c r="JM96" s="251" t="s">
        <v>198</v>
      </c>
      <c r="JN96" s="252"/>
      <c r="JO96" s="253"/>
      <c r="JP96" s="253"/>
      <c r="JQ96" s="254"/>
      <c r="JR96" s="254"/>
      <c r="JS96" s="255">
        <f>SUM(JS13:JS95)</f>
        <v>33373.22905</v>
      </c>
      <c r="JT96" s="254"/>
      <c r="JU96" s="255">
        <f>SUM(JU13:JU95)</f>
        <v>0</v>
      </c>
      <c r="JV96" s="254"/>
      <c r="JW96" s="254"/>
      <c r="JX96" s="255">
        <f t="shared" ref="JX96:JY96" si="1958">SUM(JX13:JX95)</f>
        <v>0</v>
      </c>
      <c r="JY96" s="255">
        <f t="shared" si="1958"/>
        <v>33373.22905</v>
      </c>
      <c r="JZ96" s="254"/>
      <c r="KA96" s="255">
        <f t="shared" ref="KA96:KB96" si="1959">SUM(KA13:KA95)</f>
        <v>7573.115249</v>
      </c>
      <c r="KB96" s="255">
        <f t="shared" si="1959"/>
        <v>25800.1138</v>
      </c>
      <c r="KC96" s="256"/>
      <c r="KD96" s="251" t="s">
        <v>198</v>
      </c>
      <c r="KE96" s="252"/>
      <c r="KF96" s="253"/>
      <c r="KG96" s="253"/>
      <c r="KH96" s="254"/>
      <c r="KI96" s="254"/>
      <c r="KJ96" s="255">
        <f>SUM(KJ13:KJ95)</f>
        <v>0</v>
      </c>
      <c r="KK96" s="254"/>
      <c r="KL96" s="255">
        <f>SUM(KL13:KL95)</f>
        <v>0</v>
      </c>
      <c r="KM96" s="254"/>
      <c r="KN96" s="254"/>
      <c r="KO96" s="255">
        <f t="shared" ref="KO96:KP96" si="1960">SUM(KO13:KO95)</f>
        <v>0</v>
      </c>
      <c r="KP96" s="255">
        <f t="shared" si="1960"/>
        <v>0</v>
      </c>
      <c r="KQ96" s="254"/>
      <c r="KR96" s="255">
        <f t="shared" ref="KR96:KS96" si="1961">SUM(KR13:KR95)</f>
        <v>0</v>
      </c>
      <c r="KS96" s="255">
        <f t="shared" si="1961"/>
        <v>0</v>
      </c>
      <c r="KT96" s="256"/>
      <c r="KU96" s="257"/>
    </row>
    <row r="97" ht="15.75" customHeight="1">
      <c r="A97" s="238"/>
      <c r="B97" s="250"/>
      <c r="C97" s="250"/>
      <c r="D97" s="250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3"/>
      <c r="P97" s="244"/>
      <c r="Q97" s="236"/>
      <c r="R97" s="238"/>
      <c r="S97" s="250"/>
      <c r="T97" s="250"/>
      <c r="U97" s="250"/>
      <c r="V97" s="241"/>
      <c r="W97" s="241"/>
      <c r="X97" s="241"/>
      <c r="Y97" s="241"/>
      <c r="Z97" s="241"/>
      <c r="AA97" s="241"/>
      <c r="AB97" s="241"/>
      <c r="AC97" s="241"/>
      <c r="AD97" s="241"/>
      <c r="AE97" s="241"/>
      <c r="AF97" s="243"/>
      <c r="AG97" s="244"/>
      <c r="AH97" s="236"/>
      <c r="AI97" s="238"/>
      <c r="AJ97" s="250"/>
      <c r="AK97" s="250"/>
      <c r="AL97" s="250"/>
      <c r="AM97" s="241"/>
      <c r="AN97" s="241"/>
      <c r="AO97" s="241"/>
      <c r="AP97" s="241"/>
      <c r="AQ97" s="241"/>
      <c r="AR97" s="241"/>
      <c r="AS97" s="241"/>
      <c r="AT97" s="241"/>
      <c r="AU97" s="241"/>
      <c r="AV97" s="241"/>
      <c r="AW97" s="243"/>
      <c r="AX97" s="244"/>
      <c r="AY97" s="236"/>
      <c r="AZ97" s="238"/>
      <c r="BA97" s="250"/>
      <c r="BB97" s="250"/>
      <c r="BC97" s="250"/>
      <c r="BD97" s="241"/>
      <c r="BE97" s="241"/>
      <c r="BF97" s="241"/>
      <c r="BG97" s="241"/>
      <c r="BH97" s="241"/>
      <c r="BI97" s="241"/>
      <c r="BJ97" s="241"/>
      <c r="BK97" s="241"/>
      <c r="BL97" s="241"/>
      <c r="BM97" s="241"/>
      <c r="BN97" s="243"/>
      <c r="BO97" s="244"/>
      <c r="BP97" s="236"/>
      <c r="BQ97" s="238"/>
      <c r="BR97" s="250"/>
      <c r="BS97" s="250"/>
      <c r="BT97" s="250"/>
      <c r="BU97" s="241"/>
      <c r="BV97" s="241"/>
      <c r="BW97" s="241"/>
      <c r="BX97" s="241"/>
      <c r="BY97" s="241"/>
      <c r="BZ97" s="241"/>
      <c r="CA97" s="241"/>
      <c r="CB97" s="241"/>
      <c r="CC97" s="241"/>
      <c r="CD97" s="241"/>
      <c r="CE97" s="243"/>
      <c r="CF97" s="244"/>
      <c r="CG97" s="236"/>
      <c r="CH97" s="238"/>
      <c r="CI97" s="250"/>
      <c r="CJ97" s="250"/>
      <c r="CK97" s="250"/>
      <c r="CL97" s="241"/>
      <c r="CM97" s="241"/>
      <c r="CN97" s="241"/>
      <c r="CO97" s="241"/>
      <c r="CP97" s="241"/>
      <c r="CQ97" s="241"/>
      <c r="CR97" s="241"/>
      <c r="CS97" s="241"/>
      <c r="CT97" s="241"/>
      <c r="CU97" s="241"/>
      <c r="CV97" s="243"/>
      <c r="CW97" s="244"/>
      <c r="CX97" s="236"/>
      <c r="CY97" s="238"/>
      <c r="CZ97" s="250"/>
      <c r="DA97" s="250"/>
      <c r="DB97" s="250"/>
      <c r="DC97" s="241"/>
      <c r="DD97" s="241"/>
      <c r="DE97" s="241"/>
      <c r="DF97" s="241"/>
      <c r="DG97" s="241"/>
      <c r="DH97" s="241"/>
      <c r="DI97" s="241"/>
      <c r="DJ97" s="241"/>
      <c r="DK97" s="241"/>
      <c r="DL97" s="241"/>
      <c r="DM97" s="243"/>
      <c r="DN97" s="244"/>
      <c r="DO97" s="236"/>
      <c r="DP97" s="238"/>
      <c r="DQ97" s="250"/>
      <c r="DR97" s="250"/>
      <c r="DS97" s="250"/>
      <c r="DT97" s="241"/>
      <c r="DU97" s="241"/>
      <c r="DV97" s="241"/>
      <c r="DW97" s="241"/>
      <c r="DX97" s="241"/>
      <c r="DY97" s="241"/>
      <c r="DZ97" s="241"/>
      <c r="EA97" s="241"/>
      <c r="EB97" s="241"/>
      <c r="EC97" s="241"/>
      <c r="ED97" s="243"/>
      <c r="EE97" s="244"/>
      <c r="EF97" s="236"/>
      <c r="EG97" s="238"/>
      <c r="EH97" s="250"/>
      <c r="EI97" s="250"/>
      <c r="EJ97" s="250"/>
      <c r="EK97" s="241"/>
      <c r="EL97" s="241"/>
      <c r="EM97" s="241"/>
      <c r="EN97" s="241"/>
      <c r="EO97" s="241"/>
      <c r="EP97" s="241"/>
      <c r="EQ97" s="241"/>
      <c r="ER97" s="241"/>
      <c r="ES97" s="241"/>
      <c r="ET97" s="241"/>
      <c r="EU97" s="243"/>
      <c r="EV97" s="244"/>
      <c r="EW97" s="236"/>
      <c r="EX97" s="238"/>
      <c r="EY97" s="250"/>
      <c r="EZ97" s="250"/>
      <c r="FA97" s="250"/>
      <c r="FB97" s="241"/>
      <c r="FC97" s="241"/>
      <c r="FD97" s="241"/>
      <c r="FE97" s="241"/>
      <c r="FF97" s="241"/>
      <c r="FG97" s="241"/>
      <c r="FH97" s="241"/>
      <c r="FI97" s="241"/>
      <c r="FJ97" s="241"/>
      <c r="FK97" s="241"/>
      <c r="FL97" s="243"/>
      <c r="FM97" s="244"/>
      <c r="FN97" s="236"/>
      <c r="FO97" s="238"/>
      <c r="FP97" s="250"/>
      <c r="FQ97" s="250"/>
      <c r="FR97" s="250"/>
      <c r="FS97" s="241"/>
      <c r="FT97" s="241"/>
      <c r="FU97" s="241"/>
      <c r="FV97" s="241"/>
      <c r="FW97" s="241"/>
      <c r="FX97" s="241"/>
      <c r="FY97" s="241"/>
      <c r="FZ97" s="241"/>
      <c r="GA97" s="241"/>
      <c r="GB97" s="241"/>
      <c r="GC97" s="243"/>
      <c r="GD97" s="244"/>
      <c r="GE97" s="236"/>
      <c r="GF97" s="238"/>
      <c r="GG97" s="250"/>
      <c r="GH97" s="250"/>
      <c r="GI97" s="250"/>
      <c r="GJ97" s="241"/>
      <c r="GK97" s="241"/>
      <c r="GL97" s="241"/>
      <c r="GM97" s="241"/>
      <c r="GN97" s="241"/>
      <c r="GO97" s="241"/>
      <c r="GP97" s="241"/>
      <c r="GQ97" s="241"/>
      <c r="GR97" s="241"/>
      <c r="GS97" s="241"/>
      <c r="GT97" s="243"/>
      <c r="GU97" s="244"/>
      <c r="GV97" s="236"/>
      <c r="GW97" s="238"/>
      <c r="GX97" s="250"/>
      <c r="GY97" s="250"/>
      <c r="GZ97" s="250"/>
      <c r="HA97" s="241"/>
      <c r="HB97" s="241"/>
      <c r="HC97" s="241"/>
      <c r="HD97" s="241"/>
      <c r="HE97" s="241"/>
      <c r="HF97" s="241"/>
      <c r="HG97" s="241"/>
      <c r="HH97" s="241"/>
      <c r="HI97" s="241"/>
      <c r="HJ97" s="241"/>
      <c r="HK97" s="243"/>
      <c r="HL97" s="244"/>
      <c r="HM97" s="236"/>
      <c r="HN97" s="238"/>
      <c r="HO97" s="250"/>
      <c r="HP97" s="250"/>
      <c r="HQ97" s="250"/>
      <c r="HR97" s="241"/>
      <c r="HS97" s="241"/>
      <c r="HT97" s="241"/>
      <c r="HU97" s="241"/>
      <c r="HV97" s="241"/>
      <c r="HW97" s="241"/>
      <c r="HX97" s="241"/>
      <c r="HY97" s="241"/>
      <c r="HZ97" s="241"/>
      <c r="IA97" s="241"/>
      <c r="IB97" s="243"/>
      <c r="IC97" s="244"/>
      <c r="ID97" s="236"/>
      <c r="IE97" s="238"/>
      <c r="IF97" s="250"/>
      <c r="IG97" s="250"/>
      <c r="IH97" s="250"/>
      <c r="II97" s="241"/>
      <c r="IJ97" s="241"/>
      <c r="IK97" s="241"/>
      <c r="IL97" s="241"/>
      <c r="IM97" s="241"/>
      <c r="IN97" s="241"/>
      <c r="IO97" s="241"/>
      <c r="IP97" s="241"/>
      <c r="IQ97" s="241"/>
      <c r="IR97" s="241"/>
      <c r="IS97" s="243"/>
      <c r="IT97" s="244"/>
      <c r="IU97" s="236"/>
      <c r="IV97" s="238"/>
      <c r="IW97" s="250"/>
      <c r="IX97" s="250"/>
      <c r="IY97" s="250"/>
      <c r="IZ97" s="241"/>
      <c r="JA97" s="241"/>
      <c r="JB97" s="241"/>
      <c r="JC97" s="241"/>
      <c r="JD97" s="241"/>
      <c r="JE97" s="241"/>
      <c r="JF97" s="241"/>
      <c r="JG97" s="241"/>
      <c r="JH97" s="241"/>
      <c r="JI97" s="241"/>
      <c r="JJ97" s="243"/>
      <c r="JK97" s="244"/>
      <c r="JL97" s="236"/>
      <c r="JM97" s="238"/>
      <c r="JN97" s="250"/>
      <c r="JO97" s="250"/>
      <c r="JP97" s="250"/>
      <c r="JQ97" s="241"/>
      <c r="JR97" s="241"/>
      <c r="JS97" s="241"/>
      <c r="JT97" s="241"/>
      <c r="JU97" s="241"/>
      <c r="JV97" s="241"/>
      <c r="JW97" s="241"/>
      <c r="JX97" s="241"/>
      <c r="JY97" s="241"/>
      <c r="JZ97" s="241"/>
      <c r="KA97" s="243"/>
      <c r="KB97" s="244"/>
      <c r="KC97" s="236"/>
      <c r="KD97" s="238"/>
      <c r="KE97" s="250"/>
      <c r="KF97" s="250"/>
      <c r="KG97" s="250"/>
      <c r="KH97" s="241"/>
      <c r="KI97" s="241"/>
      <c r="KJ97" s="241"/>
      <c r="KK97" s="241"/>
      <c r="KL97" s="241"/>
      <c r="KM97" s="241"/>
      <c r="KN97" s="241"/>
      <c r="KO97" s="241"/>
      <c r="KP97" s="241"/>
      <c r="KQ97" s="241"/>
      <c r="KR97" s="243"/>
      <c r="KS97" s="244"/>
      <c r="KT97" s="236"/>
      <c r="KU97" s="237"/>
    </row>
    <row r="98" ht="15.75" customHeight="1">
      <c r="A98" s="238"/>
      <c r="B98" s="258" t="str">
        <f>"Output Sekunder "&amp;" %"</f>
        <v>Output Sekunder  %</v>
      </c>
      <c r="C98" s="259"/>
      <c r="D98" s="259"/>
      <c r="E98" s="241">
        <f>P98/P96*100</f>
        <v>0</v>
      </c>
      <c r="F98" s="260"/>
      <c r="G98" s="260"/>
      <c r="H98" s="260"/>
      <c r="I98" s="260"/>
      <c r="J98" s="260"/>
      <c r="K98" s="260"/>
      <c r="L98" s="260"/>
      <c r="M98" s="261">
        <f t="shared" ref="M98:M99" si="1962">M199+M300+M401+M502</f>
        <v>0</v>
      </c>
      <c r="N98" s="260"/>
      <c r="O98" s="260"/>
      <c r="P98" s="262">
        <f t="shared" ref="P98:P99" si="1963">P199+P300+P401+P502</f>
        <v>0</v>
      </c>
      <c r="Q98" s="236"/>
      <c r="R98" s="238"/>
      <c r="S98" s="258" t="str">
        <f>"Output Sekunder "&amp;" %"</f>
        <v>Output Sekunder  %</v>
      </c>
      <c r="T98" s="259"/>
      <c r="U98" s="259"/>
      <c r="V98" s="241">
        <f>AG98/AG96*100</f>
        <v>0</v>
      </c>
      <c r="W98" s="260"/>
      <c r="X98" s="260"/>
      <c r="Y98" s="260"/>
      <c r="Z98" s="260"/>
      <c r="AA98" s="260"/>
      <c r="AB98" s="260"/>
      <c r="AC98" s="260"/>
      <c r="AD98" s="261">
        <f t="shared" ref="AD98:AD99" si="1964">AD199+AD300+AD401+AD502</f>
        <v>0</v>
      </c>
      <c r="AE98" s="260"/>
      <c r="AF98" s="260"/>
      <c r="AG98" s="262">
        <f t="shared" ref="AG98:AG99" si="1965">AG199+AG300+AG401+AG502</f>
        <v>0</v>
      </c>
      <c r="AH98" s="236"/>
      <c r="AI98" s="238"/>
      <c r="AJ98" s="258" t="str">
        <f>"Output Sekunder "&amp;" %"</f>
        <v>Output Sekunder  %</v>
      </c>
      <c r="AK98" s="259"/>
      <c r="AL98" s="259"/>
      <c r="AM98" s="241">
        <f>AX98/AX96*100</f>
        <v>0</v>
      </c>
      <c r="AN98" s="260"/>
      <c r="AO98" s="260"/>
      <c r="AP98" s="260"/>
      <c r="AQ98" s="260"/>
      <c r="AR98" s="260"/>
      <c r="AS98" s="260"/>
      <c r="AT98" s="260"/>
      <c r="AU98" s="261">
        <f t="shared" ref="AU98:AU99" si="1966">AU199+AU300+AU401+AU502</f>
        <v>0</v>
      </c>
      <c r="AV98" s="260"/>
      <c r="AW98" s="260"/>
      <c r="AX98" s="262">
        <f t="shared" ref="AX98:AX99" si="1967">AX199+AX300+AX401+AX502</f>
        <v>0</v>
      </c>
      <c r="AY98" s="236"/>
      <c r="AZ98" s="238"/>
      <c r="BA98" s="258" t="str">
        <f>"Output Sekunder "&amp;" %"</f>
        <v>Output Sekunder  %</v>
      </c>
      <c r="BB98" s="259"/>
      <c r="BC98" s="259"/>
      <c r="BD98" s="241">
        <f>BO98/BO96*100</f>
        <v>0</v>
      </c>
      <c r="BE98" s="260"/>
      <c r="BF98" s="260"/>
      <c r="BG98" s="260"/>
      <c r="BH98" s="260"/>
      <c r="BI98" s="260"/>
      <c r="BJ98" s="260"/>
      <c r="BK98" s="260"/>
      <c r="BL98" s="261">
        <f t="shared" ref="BL98:BL99" si="1968">BL199+BL300+BL401+BL502</f>
        <v>0</v>
      </c>
      <c r="BM98" s="260"/>
      <c r="BN98" s="260"/>
      <c r="BO98" s="262">
        <f t="shared" ref="BO98:BO99" si="1969">BO199+BO300+BO401+BO502</f>
        <v>0</v>
      </c>
      <c r="BP98" s="236"/>
      <c r="BQ98" s="238"/>
      <c r="BR98" s="258" t="str">
        <f>"Output Sekunder "&amp;" %"</f>
        <v>Output Sekunder  %</v>
      </c>
      <c r="BS98" s="259"/>
      <c r="BT98" s="259"/>
      <c r="BU98" s="241">
        <f>CF98/CF96*100</f>
        <v>0</v>
      </c>
      <c r="BV98" s="260"/>
      <c r="BW98" s="260"/>
      <c r="BX98" s="260"/>
      <c r="BY98" s="260"/>
      <c r="BZ98" s="260"/>
      <c r="CA98" s="260"/>
      <c r="CB98" s="260"/>
      <c r="CC98" s="261">
        <f t="shared" ref="CC98:CC99" si="1970">CC199+CC300+CC401+CC502</f>
        <v>0</v>
      </c>
      <c r="CD98" s="260"/>
      <c r="CE98" s="260"/>
      <c r="CF98" s="262">
        <f t="shared" ref="CF98:CF99" si="1971">CF199+CF300+CF401+CF502</f>
        <v>0</v>
      </c>
      <c r="CG98" s="236"/>
      <c r="CH98" s="238"/>
      <c r="CI98" s="258" t="str">
        <f>"Output Sekunder "&amp;" %"</f>
        <v>Output Sekunder  %</v>
      </c>
      <c r="CJ98" s="259"/>
      <c r="CK98" s="259"/>
      <c r="CL98" s="241">
        <f>CW98/CW96*100</f>
        <v>0</v>
      </c>
      <c r="CM98" s="260"/>
      <c r="CN98" s="260"/>
      <c r="CO98" s="260"/>
      <c r="CP98" s="260"/>
      <c r="CQ98" s="260"/>
      <c r="CR98" s="260"/>
      <c r="CS98" s="260"/>
      <c r="CT98" s="261">
        <f t="shared" ref="CT98:CT99" si="1972">CT199+CT300+CT401+CT502</f>
        <v>0</v>
      </c>
      <c r="CU98" s="260"/>
      <c r="CV98" s="260"/>
      <c r="CW98" s="262">
        <f t="shared" ref="CW98:CW99" si="1973">CW199+CW300+CW401+CW502</f>
        <v>0</v>
      </c>
      <c r="CX98" s="236"/>
      <c r="CY98" s="238"/>
      <c r="CZ98" s="258" t="str">
        <f>"Output Sekunder "&amp;" %"</f>
        <v>Output Sekunder  %</v>
      </c>
      <c r="DA98" s="259"/>
      <c r="DB98" s="259"/>
      <c r="DC98" s="241">
        <f>DN98/DN96*100</f>
        <v>0</v>
      </c>
      <c r="DD98" s="260"/>
      <c r="DE98" s="260"/>
      <c r="DF98" s="260"/>
      <c r="DG98" s="260"/>
      <c r="DH98" s="260"/>
      <c r="DI98" s="260"/>
      <c r="DJ98" s="260"/>
      <c r="DK98" s="261">
        <f t="shared" ref="DK98:DK99" si="1974">DK199+DK300+DK401+DK502</f>
        <v>0</v>
      </c>
      <c r="DL98" s="260"/>
      <c r="DM98" s="260"/>
      <c r="DN98" s="262">
        <f t="shared" ref="DN98:DN99" si="1975">DN199+DN300+DN401+DN502</f>
        <v>0</v>
      </c>
      <c r="DO98" s="236"/>
      <c r="DP98" s="238"/>
      <c r="DQ98" s="258" t="str">
        <f>"Output Sekunder "&amp;" %"</f>
        <v>Output Sekunder  %</v>
      </c>
      <c r="DR98" s="259"/>
      <c r="DS98" s="259"/>
      <c r="DT98" s="241">
        <f>EE98/EE96*100</f>
        <v>0</v>
      </c>
      <c r="DU98" s="260"/>
      <c r="DV98" s="260"/>
      <c r="DW98" s="260"/>
      <c r="DX98" s="260"/>
      <c r="DY98" s="260"/>
      <c r="DZ98" s="260"/>
      <c r="EA98" s="260"/>
      <c r="EB98" s="261">
        <f t="shared" ref="EB98:EB99" si="1976">EB199+EB300+EB401+EB502</f>
        <v>0</v>
      </c>
      <c r="EC98" s="260"/>
      <c r="ED98" s="260"/>
      <c r="EE98" s="262">
        <f t="shared" ref="EE98:EE99" si="1977">EE199+EE300+EE401+EE502</f>
        <v>0</v>
      </c>
      <c r="EF98" s="236"/>
      <c r="EG98" s="238"/>
      <c r="EH98" s="258" t="str">
        <f>"Output Sekunder "&amp;" %"</f>
        <v>Output Sekunder  %</v>
      </c>
      <c r="EI98" s="259"/>
      <c r="EJ98" s="259"/>
      <c r="EK98" s="241">
        <f>EV98/EV96*100</f>
        <v>0</v>
      </c>
      <c r="EL98" s="260"/>
      <c r="EM98" s="260"/>
      <c r="EN98" s="260"/>
      <c r="EO98" s="260"/>
      <c r="EP98" s="260"/>
      <c r="EQ98" s="260"/>
      <c r="ER98" s="260"/>
      <c r="ES98" s="261">
        <f t="shared" ref="ES98:ES99" si="1978">ES199+ES300+ES401+ES502</f>
        <v>0</v>
      </c>
      <c r="ET98" s="260"/>
      <c r="EU98" s="260"/>
      <c r="EV98" s="262">
        <f t="shared" ref="EV98:EV99" si="1979">EV199+EV300+EV401+EV502</f>
        <v>0</v>
      </c>
      <c r="EW98" s="236"/>
      <c r="EX98" s="238"/>
      <c r="EY98" s="258" t="str">
        <f>"Output Sekunder "&amp;" %"</f>
        <v>Output Sekunder  %</v>
      </c>
      <c r="EZ98" s="259"/>
      <c r="FA98" s="259"/>
      <c r="FB98" s="241">
        <f>FM98/FM96*100</f>
        <v>0</v>
      </c>
      <c r="FC98" s="260"/>
      <c r="FD98" s="260"/>
      <c r="FE98" s="260"/>
      <c r="FF98" s="260"/>
      <c r="FG98" s="260"/>
      <c r="FH98" s="260"/>
      <c r="FI98" s="260"/>
      <c r="FJ98" s="261">
        <f t="shared" ref="FJ98:FJ99" si="1980">FJ199+FJ300+FJ401+FJ502</f>
        <v>0</v>
      </c>
      <c r="FK98" s="260"/>
      <c r="FL98" s="260"/>
      <c r="FM98" s="262">
        <f t="shared" ref="FM98:FM99" si="1981">FM199+FM300+FM401+FM502</f>
        <v>0</v>
      </c>
      <c r="FN98" s="236"/>
      <c r="FO98" s="238"/>
      <c r="FP98" s="258" t="str">
        <f>"Output Sekunder "&amp;" %"</f>
        <v>Output Sekunder  %</v>
      </c>
      <c r="FQ98" s="259"/>
      <c r="FR98" s="259"/>
      <c r="FS98" s="241">
        <f>GD98/GD96*100</f>
        <v>0</v>
      </c>
      <c r="FT98" s="260"/>
      <c r="FU98" s="260"/>
      <c r="FV98" s="260"/>
      <c r="FW98" s="260"/>
      <c r="FX98" s="260"/>
      <c r="FY98" s="260"/>
      <c r="FZ98" s="260"/>
      <c r="GA98" s="261">
        <f t="shared" ref="GA98:GA99" si="1982">GA199+GA300+GA401+GA502</f>
        <v>0</v>
      </c>
      <c r="GB98" s="260"/>
      <c r="GC98" s="260"/>
      <c r="GD98" s="262">
        <f t="shared" ref="GD98:GD99" si="1983">GD199+GD300+GD401+GD502</f>
        <v>0</v>
      </c>
      <c r="GE98" s="236"/>
      <c r="GF98" s="238"/>
      <c r="GG98" s="258" t="str">
        <f>"Output Sekunder "&amp;" %"</f>
        <v>Output Sekunder  %</v>
      </c>
      <c r="GH98" s="259"/>
      <c r="GI98" s="259"/>
      <c r="GJ98" s="241">
        <f>GU98/GU96*100</f>
        <v>0</v>
      </c>
      <c r="GK98" s="260"/>
      <c r="GL98" s="260"/>
      <c r="GM98" s="260"/>
      <c r="GN98" s="260"/>
      <c r="GO98" s="260"/>
      <c r="GP98" s="260"/>
      <c r="GQ98" s="260"/>
      <c r="GR98" s="261">
        <f t="shared" ref="GR98:GR99" si="1984">GR199+GR300+GR401+GR502</f>
        <v>0</v>
      </c>
      <c r="GS98" s="260"/>
      <c r="GT98" s="260"/>
      <c r="GU98" s="262">
        <f t="shared" ref="GU98:GU99" si="1985">GU199+GU300+GU401+GU502</f>
        <v>0</v>
      </c>
      <c r="GV98" s="236"/>
      <c r="GW98" s="238"/>
      <c r="GX98" s="258" t="str">
        <f>"Output Sekunder "&amp;" %"</f>
        <v>Output Sekunder  %</v>
      </c>
      <c r="GY98" s="259"/>
      <c r="GZ98" s="259"/>
      <c r="HA98" s="241">
        <f>HL98/HL96*100</f>
        <v>0</v>
      </c>
      <c r="HB98" s="260"/>
      <c r="HC98" s="260"/>
      <c r="HD98" s="260"/>
      <c r="HE98" s="260"/>
      <c r="HF98" s="260"/>
      <c r="HG98" s="260"/>
      <c r="HH98" s="260"/>
      <c r="HI98" s="261">
        <f t="shared" ref="HI98:HI99" si="1986">HI199+HI300+HI401+HI502</f>
        <v>0</v>
      </c>
      <c r="HJ98" s="260"/>
      <c r="HK98" s="260"/>
      <c r="HL98" s="262">
        <f t="shared" ref="HL98:HL99" si="1987">HL199+HL300+HL401+HL502</f>
        <v>0</v>
      </c>
      <c r="HM98" s="236"/>
      <c r="HN98" s="238"/>
      <c r="HO98" s="258" t="str">
        <f>"Output Sekunder "&amp;" %"</f>
        <v>Output Sekunder  %</v>
      </c>
      <c r="HP98" s="259"/>
      <c r="HQ98" s="259"/>
      <c r="HR98" s="241">
        <f>IC98/IC96*100</f>
        <v>0</v>
      </c>
      <c r="HS98" s="260"/>
      <c r="HT98" s="260"/>
      <c r="HU98" s="260"/>
      <c r="HV98" s="260"/>
      <c r="HW98" s="260"/>
      <c r="HX98" s="260"/>
      <c r="HY98" s="260"/>
      <c r="HZ98" s="261">
        <f t="shared" ref="HZ98:HZ99" si="1988">HZ199+HZ300+HZ401+HZ502</f>
        <v>0</v>
      </c>
      <c r="IA98" s="260"/>
      <c r="IB98" s="260"/>
      <c r="IC98" s="262">
        <f t="shared" ref="IC98:IC99" si="1989">IC199+IC300+IC401+IC502</f>
        <v>0</v>
      </c>
      <c r="ID98" s="236"/>
      <c r="IE98" s="238"/>
      <c r="IF98" s="258" t="str">
        <f>"Output Sekunder "&amp;" %"</f>
        <v>Output Sekunder  %</v>
      </c>
      <c r="IG98" s="259"/>
      <c r="IH98" s="259"/>
      <c r="II98" s="241">
        <f>IT98/IT96*100</f>
        <v>0</v>
      </c>
      <c r="IJ98" s="260"/>
      <c r="IK98" s="260"/>
      <c r="IL98" s="260"/>
      <c r="IM98" s="260"/>
      <c r="IN98" s="260"/>
      <c r="IO98" s="260"/>
      <c r="IP98" s="260"/>
      <c r="IQ98" s="261">
        <f t="shared" ref="IQ98:IQ99" si="1990">IQ199+IQ300+IQ401+IQ502</f>
        <v>0</v>
      </c>
      <c r="IR98" s="260"/>
      <c r="IS98" s="260"/>
      <c r="IT98" s="262">
        <f t="shared" ref="IT98:IT99" si="1991">IT199+IT300+IT401+IT502</f>
        <v>0</v>
      </c>
      <c r="IU98" s="236"/>
      <c r="IV98" s="238"/>
      <c r="IW98" s="258" t="str">
        <f>"Output Sekunder "&amp;" %"</f>
        <v>Output Sekunder  %</v>
      </c>
      <c r="IX98" s="259"/>
      <c r="IY98" s="259"/>
      <c r="IZ98" s="241">
        <f>JK98/JK96*100</f>
        <v>0</v>
      </c>
      <c r="JA98" s="260"/>
      <c r="JB98" s="260"/>
      <c r="JC98" s="260"/>
      <c r="JD98" s="260"/>
      <c r="JE98" s="260"/>
      <c r="JF98" s="260"/>
      <c r="JG98" s="260"/>
      <c r="JH98" s="261">
        <f t="shared" ref="JH98:JH99" si="1992">JH199+JH300+JH401+JH502</f>
        <v>0</v>
      </c>
      <c r="JI98" s="260"/>
      <c r="JJ98" s="260"/>
      <c r="JK98" s="262">
        <f t="shared" ref="JK98:JK99" si="1993">JK199+JK300+JK401+JK502</f>
        <v>0</v>
      </c>
      <c r="JL98" s="236"/>
      <c r="JM98" s="238"/>
      <c r="JN98" s="258" t="str">
        <f>"Output Sekunder "&amp;" %"</f>
        <v>Output Sekunder  %</v>
      </c>
      <c r="JO98" s="259"/>
      <c r="JP98" s="259"/>
      <c r="JQ98" s="241">
        <f>KB98/KB96*100</f>
        <v>0</v>
      </c>
      <c r="JR98" s="260"/>
      <c r="JS98" s="260"/>
      <c r="JT98" s="260"/>
      <c r="JU98" s="260"/>
      <c r="JV98" s="260"/>
      <c r="JW98" s="260"/>
      <c r="JX98" s="260"/>
      <c r="JY98" s="261">
        <f t="shared" ref="JY98:JY99" si="1994">JY199+JY300+JY401+JY502</f>
        <v>0</v>
      </c>
      <c r="JZ98" s="260"/>
      <c r="KA98" s="260"/>
      <c r="KB98" s="262">
        <f t="shared" ref="KB98:KB99" si="1995">KB199+KB300+KB401+KB502</f>
        <v>0</v>
      </c>
      <c r="KC98" s="236"/>
      <c r="KD98" s="238"/>
      <c r="KE98" s="258" t="str">
        <f>"Output Sekunder "&amp;" %"</f>
        <v>Output Sekunder  %</v>
      </c>
      <c r="KF98" s="259"/>
      <c r="KG98" s="259"/>
      <c r="KH98" s="241" t="str">
        <f>KS98/KS96*100</f>
        <v>#DIV/0!</v>
      </c>
      <c r="KI98" s="260"/>
      <c r="KJ98" s="260"/>
      <c r="KK98" s="260"/>
      <c r="KL98" s="260"/>
      <c r="KM98" s="260"/>
      <c r="KN98" s="260"/>
      <c r="KO98" s="260"/>
      <c r="KP98" s="261">
        <f t="shared" ref="KP98:KP99" si="1996">KP199+KP300+KP401+KP502</f>
        <v>0</v>
      </c>
      <c r="KQ98" s="260"/>
      <c r="KR98" s="260"/>
      <c r="KS98" s="262">
        <f t="shared" ref="KS98:KS99" si="1997">KS199+KS300+KS401+KS502</f>
        <v>0</v>
      </c>
      <c r="KT98" s="236"/>
      <c r="KU98" s="237"/>
    </row>
    <row r="99" ht="15.75" customHeight="1">
      <c r="A99" s="238"/>
      <c r="B99" s="263" t="str">
        <f>"Adjusment "&amp;" %"</f>
        <v>Adjusment  %</v>
      </c>
      <c r="C99" s="264"/>
      <c r="D99" s="264"/>
      <c r="E99" s="241">
        <f>P99/(P96+P98)*100</f>
        <v>0</v>
      </c>
      <c r="F99" s="260"/>
      <c r="G99" s="260"/>
      <c r="H99" s="260"/>
      <c r="I99" s="260"/>
      <c r="J99" s="260"/>
      <c r="K99" s="260"/>
      <c r="L99" s="260"/>
      <c r="M99" s="265">
        <f t="shared" si="1962"/>
        <v>0</v>
      </c>
      <c r="N99" s="260"/>
      <c r="O99" s="260"/>
      <c r="P99" s="266">
        <f t="shared" si="1963"/>
        <v>0</v>
      </c>
      <c r="Q99" s="236"/>
      <c r="R99" s="238"/>
      <c r="S99" s="263" t="str">
        <f>"Adjusment "&amp;" %"</f>
        <v>Adjusment  %</v>
      </c>
      <c r="T99" s="264"/>
      <c r="U99" s="264"/>
      <c r="V99" s="241">
        <f>AG99/(AG96+AG98)*100</f>
        <v>0</v>
      </c>
      <c r="W99" s="260"/>
      <c r="X99" s="260"/>
      <c r="Y99" s="260"/>
      <c r="Z99" s="260"/>
      <c r="AA99" s="260"/>
      <c r="AB99" s="260"/>
      <c r="AC99" s="260"/>
      <c r="AD99" s="265">
        <f t="shared" si="1964"/>
        <v>0</v>
      </c>
      <c r="AE99" s="260"/>
      <c r="AF99" s="260"/>
      <c r="AG99" s="266">
        <f t="shared" si="1965"/>
        <v>0</v>
      </c>
      <c r="AH99" s="236"/>
      <c r="AI99" s="238"/>
      <c r="AJ99" s="263" t="str">
        <f>"Adjusment "&amp;" %"</f>
        <v>Adjusment  %</v>
      </c>
      <c r="AK99" s="264"/>
      <c r="AL99" s="264"/>
      <c r="AM99" s="241">
        <f>AX99/(AX96+AX98)*100</f>
        <v>0</v>
      </c>
      <c r="AN99" s="260"/>
      <c r="AO99" s="260"/>
      <c r="AP99" s="260"/>
      <c r="AQ99" s="260"/>
      <c r="AR99" s="260"/>
      <c r="AS99" s="260"/>
      <c r="AT99" s="260"/>
      <c r="AU99" s="265">
        <f t="shared" si="1966"/>
        <v>0</v>
      </c>
      <c r="AV99" s="260"/>
      <c r="AW99" s="260"/>
      <c r="AX99" s="266">
        <f t="shared" si="1967"/>
        <v>0</v>
      </c>
      <c r="AY99" s="236"/>
      <c r="AZ99" s="238"/>
      <c r="BA99" s="263" t="str">
        <f>"Adjusment "&amp;" %"</f>
        <v>Adjusment  %</v>
      </c>
      <c r="BB99" s="264"/>
      <c r="BC99" s="264"/>
      <c r="BD99" s="241">
        <f>BO99/(BO96+BO98)*100</f>
        <v>0</v>
      </c>
      <c r="BE99" s="260"/>
      <c r="BF99" s="260"/>
      <c r="BG99" s="260"/>
      <c r="BH99" s="260"/>
      <c r="BI99" s="260"/>
      <c r="BJ99" s="260"/>
      <c r="BK99" s="260"/>
      <c r="BL99" s="265">
        <f t="shared" si="1968"/>
        <v>0</v>
      </c>
      <c r="BM99" s="260"/>
      <c r="BN99" s="260"/>
      <c r="BO99" s="266">
        <f t="shared" si="1969"/>
        <v>0</v>
      </c>
      <c r="BP99" s="236"/>
      <c r="BQ99" s="238"/>
      <c r="BR99" s="263" t="str">
        <f>"Adjusment "&amp;" %"</f>
        <v>Adjusment  %</v>
      </c>
      <c r="BS99" s="264"/>
      <c r="BT99" s="264"/>
      <c r="BU99" s="241">
        <f>CF99/(CF96+CF98)*100</f>
        <v>0</v>
      </c>
      <c r="BV99" s="260"/>
      <c r="BW99" s="260"/>
      <c r="BX99" s="260"/>
      <c r="BY99" s="260"/>
      <c r="BZ99" s="260"/>
      <c r="CA99" s="260"/>
      <c r="CB99" s="260"/>
      <c r="CC99" s="265">
        <f t="shared" si="1970"/>
        <v>0</v>
      </c>
      <c r="CD99" s="260"/>
      <c r="CE99" s="260"/>
      <c r="CF99" s="266">
        <f t="shared" si="1971"/>
        <v>0</v>
      </c>
      <c r="CG99" s="236"/>
      <c r="CH99" s="238"/>
      <c r="CI99" s="263" t="str">
        <f>"Adjusment "&amp;" %"</f>
        <v>Adjusment  %</v>
      </c>
      <c r="CJ99" s="264"/>
      <c r="CK99" s="264"/>
      <c r="CL99" s="241">
        <f>CW99/(CW96+CW98)*100</f>
        <v>0</v>
      </c>
      <c r="CM99" s="260"/>
      <c r="CN99" s="260"/>
      <c r="CO99" s="260"/>
      <c r="CP99" s="260"/>
      <c r="CQ99" s="260"/>
      <c r="CR99" s="260"/>
      <c r="CS99" s="260"/>
      <c r="CT99" s="265">
        <f t="shared" si="1972"/>
        <v>0</v>
      </c>
      <c r="CU99" s="260"/>
      <c r="CV99" s="260"/>
      <c r="CW99" s="266">
        <f t="shared" si="1973"/>
        <v>0</v>
      </c>
      <c r="CX99" s="236"/>
      <c r="CY99" s="238"/>
      <c r="CZ99" s="263" t="str">
        <f>"Adjusment "&amp;" %"</f>
        <v>Adjusment  %</v>
      </c>
      <c r="DA99" s="264"/>
      <c r="DB99" s="264"/>
      <c r="DC99" s="241">
        <f>DN99/(DN96+DN98)*100</f>
        <v>0</v>
      </c>
      <c r="DD99" s="260"/>
      <c r="DE99" s="260"/>
      <c r="DF99" s="260"/>
      <c r="DG99" s="260"/>
      <c r="DH99" s="260"/>
      <c r="DI99" s="260"/>
      <c r="DJ99" s="260"/>
      <c r="DK99" s="265">
        <f t="shared" si="1974"/>
        <v>0</v>
      </c>
      <c r="DL99" s="260"/>
      <c r="DM99" s="260"/>
      <c r="DN99" s="266">
        <f t="shared" si="1975"/>
        <v>0</v>
      </c>
      <c r="DO99" s="236"/>
      <c r="DP99" s="238"/>
      <c r="DQ99" s="263" t="str">
        <f>"Adjusment "&amp;" %"</f>
        <v>Adjusment  %</v>
      </c>
      <c r="DR99" s="264"/>
      <c r="DS99" s="264"/>
      <c r="DT99" s="241">
        <f>EE99/(EE96+EE98)*100</f>
        <v>0</v>
      </c>
      <c r="DU99" s="260"/>
      <c r="DV99" s="260"/>
      <c r="DW99" s="260"/>
      <c r="DX99" s="260"/>
      <c r="DY99" s="260"/>
      <c r="DZ99" s="260"/>
      <c r="EA99" s="260"/>
      <c r="EB99" s="265">
        <f t="shared" si="1976"/>
        <v>0</v>
      </c>
      <c r="EC99" s="260"/>
      <c r="ED99" s="260"/>
      <c r="EE99" s="266">
        <f t="shared" si="1977"/>
        <v>0</v>
      </c>
      <c r="EF99" s="236"/>
      <c r="EG99" s="238"/>
      <c r="EH99" s="263" t="str">
        <f>"Adjusment "&amp;" %"</f>
        <v>Adjusment  %</v>
      </c>
      <c r="EI99" s="264"/>
      <c r="EJ99" s="264"/>
      <c r="EK99" s="241">
        <f>EV99/(EV96+EV98)*100</f>
        <v>0</v>
      </c>
      <c r="EL99" s="260"/>
      <c r="EM99" s="260"/>
      <c r="EN99" s="260"/>
      <c r="EO99" s="260"/>
      <c r="EP99" s="260"/>
      <c r="EQ99" s="260"/>
      <c r="ER99" s="260"/>
      <c r="ES99" s="265">
        <f t="shared" si="1978"/>
        <v>0</v>
      </c>
      <c r="ET99" s="260"/>
      <c r="EU99" s="260"/>
      <c r="EV99" s="266">
        <f t="shared" si="1979"/>
        <v>0</v>
      </c>
      <c r="EW99" s="236"/>
      <c r="EX99" s="238"/>
      <c r="EY99" s="263" t="str">
        <f>"Adjusment "&amp;" %"</f>
        <v>Adjusment  %</v>
      </c>
      <c r="EZ99" s="264"/>
      <c r="FA99" s="264"/>
      <c r="FB99" s="241">
        <f>FM99/(FM96+FM98)*100</f>
        <v>0</v>
      </c>
      <c r="FC99" s="260"/>
      <c r="FD99" s="260"/>
      <c r="FE99" s="260"/>
      <c r="FF99" s="260"/>
      <c r="FG99" s="260"/>
      <c r="FH99" s="260"/>
      <c r="FI99" s="260"/>
      <c r="FJ99" s="265">
        <f t="shared" si="1980"/>
        <v>0</v>
      </c>
      <c r="FK99" s="260"/>
      <c r="FL99" s="260"/>
      <c r="FM99" s="266">
        <f t="shared" si="1981"/>
        <v>0</v>
      </c>
      <c r="FN99" s="236"/>
      <c r="FO99" s="238"/>
      <c r="FP99" s="263" t="str">
        <f>"Adjusment "&amp;" %"</f>
        <v>Adjusment  %</v>
      </c>
      <c r="FQ99" s="264"/>
      <c r="FR99" s="264"/>
      <c r="FS99" s="241">
        <f>GD99/(GD96+GD98)*100</f>
        <v>0</v>
      </c>
      <c r="FT99" s="260"/>
      <c r="FU99" s="260"/>
      <c r="FV99" s="260"/>
      <c r="FW99" s="260"/>
      <c r="FX99" s="260"/>
      <c r="FY99" s="260"/>
      <c r="FZ99" s="260"/>
      <c r="GA99" s="265">
        <f t="shared" si="1982"/>
        <v>0</v>
      </c>
      <c r="GB99" s="260"/>
      <c r="GC99" s="260"/>
      <c r="GD99" s="266">
        <f t="shared" si="1983"/>
        <v>0</v>
      </c>
      <c r="GE99" s="236"/>
      <c r="GF99" s="238"/>
      <c r="GG99" s="263" t="str">
        <f>"Adjusment "&amp;" %"</f>
        <v>Adjusment  %</v>
      </c>
      <c r="GH99" s="264"/>
      <c r="GI99" s="264"/>
      <c r="GJ99" s="241">
        <f>GU99/(GU96+GU98)*100</f>
        <v>0</v>
      </c>
      <c r="GK99" s="260"/>
      <c r="GL99" s="260"/>
      <c r="GM99" s="260"/>
      <c r="GN99" s="260"/>
      <c r="GO99" s="260"/>
      <c r="GP99" s="260"/>
      <c r="GQ99" s="260"/>
      <c r="GR99" s="265">
        <f t="shared" si="1984"/>
        <v>0</v>
      </c>
      <c r="GS99" s="260"/>
      <c r="GT99" s="260"/>
      <c r="GU99" s="266">
        <f t="shared" si="1985"/>
        <v>0</v>
      </c>
      <c r="GV99" s="236"/>
      <c r="GW99" s="238"/>
      <c r="GX99" s="263" t="str">
        <f>"Adjusment "&amp;" %"</f>
        <v>Adjusment  %</v>
      </c>
      <c r="GY99" s="264"/>
      <c r="GZ99" s="264"/>
      <c r="HA99" s="241">
        <f>HL99/(HL96+HL98)*100</f>
        <v>0</v>
      </c>
      <c r="HB99" s="260"/>
      <c r="HC99" s="260"/>
      <c r="HD99" s="260"/>
      <c r="HE99" s="260"/>
      <c r="HF99" s="260"/>
      <c r="HG99" s="260"/>
      <c r="HH99" s="260"/>
      <c r="HI99" s="265">
        <f t="shared" si="1986"/>
        <v>0</v>
      </c>
      <c r="HJ99" s="260"/>
      <c r="HK99" s="260"/>
      <c r="HL99" s="266">
        <f t="shared" si="1987"/>
        <v>0</v>
      </c>
      <c r="HM99" s="236"/>
      <c r="HN99" s="238"/>
      <c r="HO99" s="263" t="str">
        <f>"Adjusment "&amp;" %"</f>
        <v>Adjusment  %</v>
      </c>
      <c r="HP99" s="264"/>
      <c r="HQ99" s="264"/>
      <c r="HR99" s="241">
        <f>IC99/(IC96+IC98)*100</f>
        <v>0</v>
      </c>
      <c r="HS99" s="260"/>
      <c r="HT99" s="260"/>
      <c r="HU99" s="260"/>
      <c r="HV99" s="260"/>
      <c r="HW99" s="260"/>
      <c r="HX99" s="260"/>
      <c r="HY99" s="260"/>
      <c r="HZ99" s="265">
        <f t="shared" si="1988"/>
        <v>0</v>
      </c>
      <c r="IA99" s="260"/>
      <c r="IB99" s="260"/>
      <c r="IC99" s="266">
        <f t="shared" si="1989"/>
        <v>0</v>
      </c>
      <c r="ID99" s="236"/>
      <c r="IE99" s="238"/>
      <c r="IF99" s="263" t="str">
        <f>"Adjusment "&amp;" %"</f>
        <v>Adjusment  %</v>
      </c>
      <c r="IG99" s="264"/>
      <c r="IH99" s="264"/>
      <c r="II99" s="241">
        <f>IT99/(IT96+IT98)*100</f>
        <v>0</v>
      </c>
      <c r="IJ99" s="260"/>
      <c r="IK99" s="260"/>
      <c r="IL99" s="260"/>
      <c r="IM99" s="260"/>
      <c r="IN99" s="260"/>
      <c r="IO99" s="260"/>
      <c r="IP99" s="260"/>
      <c r="IQ99" s="265">
        <f t="shared" si="1990"/>
        <v>0</v>
      </c>
      <c r="IR99" s="260"/>
      <c r="IS99" s="260"/>
      <c r="IT99" s="266">
        <f t="shared" si="1991"/>
        <v>0</v>
      </c>
      <c r="IU99" s="236"/>
      <c r="IV99" s="238"/>
      <c r="IW99" s="263" t="str">
        <f>"Adjusment "&amp;" %"</f>
        <v>Adjusment  %</v>
      </c>
      <c r="IX99" s="264"/>
      <c r="IY99" s="264"/>
      <c r="IZ99" s="241">
        <f>JK99/(JK96+JK98)*100</f>
        <v>0</v>
      </c>
      <c r="JA99" s="260"/>
      <c r="JB99" s="260"/>
      <c r="JC99" s="260"/>
      <c r="JD99" s="260"/>
      <c r="JE99" s="260"/>
      <c r="JF99" s="260"/>
      <c r="JG99" s="260"/>
      <c r="JH99" s="265">
        <f t="shared" si="1992"/>
        <v>0</v>
      </c>
      <c r="JI99" s="260"/>
      <c r="JJ99" s="260"/>
      <c r="JK99" s="266">
        <f t="shared" si="1993"/>
        <v>0</v>
      </c>
      <c r="JL99" s="236"/>
      <c r="JM99" s="238"/>
      <c r="JN99" s="263" t="str">
        <f>"Adjusment "&amp;" %"</f>
        <v>Adjusment  %</v>
      </c>
      <c r="JO99" s="264"/>
      <c r="JP99" s="264"/>
      <c r="JQ99" s="241">
        <f>KB99/(KB96+KB98)*100</f>
        <v>0</v>
      </c>
      <c r="JR99" s="260"/>
      <c r="JS99" s="260"/>
      <c r="JT99" s="260"/>
      <c r="JU99" s="260"/>
      <c r="JV99" s="260"/>
      <c r="JW99" s="260"/>
      <c r="JX99" s="260"/>
      <c r="JY99" s="265">
        <f t="shared" si="1994"/>
        <v>0</v>
      </c>
      <c r="JZ99" s="260"/>
      <c r="KA99" s="260"/>
      <c r="KB99" s="266">
        <f t="shared" si="1995"/>
        <v>0</v>
      </c>
      <c r="KC99" s="236"/>
      <c r="KD99" s="238"/>
      <c r="KE99" s="263" t="str">
        <f>"Adjusment "&amp;" %"</f>
        <v>Adjusment  %</v>
      </c>
      <c r="KF99" s="264"/>
      <c r="KG99" s="264"/>
      <c r="KH99" s="241" t="str">
        <f>KS99/(KS96+KS98)*100</f>
        <v>#DIV/0!</v>
      </c>
      <c r="KI99" s="260"/>
      <c r="KJ99" s="260"/>
      <c r="KK99" s="260"/>
      <c r="KL99" s="260"/>
      <c r="KM99" s="260"/>
      <c r="KN99" s="260"/>
      <c r="KO99" s="260"/>
      <c r="KP99" s="265">
        <f t="shared" si="1996"/>
        <v>0</v>
      </c>
      <c r="KQ99" s="260"/>
      <c r="KR99" s="260"/>
      <c r="KS99" s="266">
        <f t="shared" si="1997"/>
        <v>0</v>
      </c>
      <c r="KT99" s="236"/>
      <c r="KU99" s="237"/>
    </row>
    <row r="100" ht="15.75" customHeight="1">
      <c r="A100" s="238"/>
      <c r="B100" s="239"/>
      <c r="C100" s="240"/>
      <c r="D100" s="240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4"/>
      <c r="Q100" s="236"/>
      <c r="R100" s="238"/>
      <c r="S100" s="239"/>
      <c r="T100" s="240"/>
      <c r="U100" s="240"/>
      <c r="V100" s="241"/>
      <c r="W100" s="241"/>
      <c r="X100" s="241"/>
      <c r="Y100" s="241"/>
      <c r="Z100" s="241"/>
      <c r="AA100" s="241"/>
      <c r="AB100" s="241"/>
      <c r="AC100" s="241"/>
      <c r="AD100" s="241"/>
      <c r="AE100" s="241"/>
      <c r="AF100" s="241"/>
      <c r="AG100" s="244"/>
      <c r="AH100" s="236"/>
      <c r="AI100" s="238"/>
      <c r="AJ100" s="239"/>
      <c r="AK100" s="240"/>
      <c r="AL100" s="240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241"/>
      <c r="AW100" s="241"/>
      <c r="AX100" s="244"/>
      <c r="AY100" s="236"/>
      <c r="AZ100" s="238"/>
      <c r="BA100" s="239"/>
      <c r="BB100" s="240"/>
      <c r="BC100" s="240"/>
      <c r="BD100" s="241"/>
      <c r="BE100" s="241"/>
      <c r="BF100" s="241"/>
      <c r="BG100" s="241"/>
      <c r="BH100" s="241"/>
      <c r="BI100" s="241"/>
      <c r="BJ100" s="241"/>
      <c r="BK100" s="241"/>
      <c r="BL100" s="241"/>
      <c r="BM100" s="241"/>
      <c r="BN100" s="241"/>
      <c r="BO100" s="244"/>
      <c r="BP100" s="236"/>
      <c r="BQ100" s="238"/>
      <c r="BR100" s="239"/>
      <c r="BS100" s="240"/>
      <c r="BT100" s="240"/>
      <c r="BU100" s="241"/>
      <c r="BV100" s="241"/>
      <c r="BW100" s="241"/>
      <c r="BX100" s="241"/>
      <c r="BY100" s="241"/>
      <c r="BZ100" s="241"/>
      <c r="CA100" s="241"/>
      <c r="CB100" s="241"/>
      <c r="CC100" s="241"/>
      <c r="CD100" s="241"/>
      <c r="CE100" s="241"/>
      <c r="CF100" s="244"/>
      <c r="CG100" s="236"/>
      <c r="CH100" s="238"/>
      <c r="CI100" s="239"/>
      <c r="CJ100" s="240"/>
      <c r="CK100" s="240"/>
      <c r="CL100" s="241"/>
      <c r="CM100" s="241"/>
      <c r="CN100" s="241"/>
      <c r="CO100" s="241"/>
      <c r="CP100" s="241"/>
      <c r="CQ100" s="241"/>
      <c r="CR100" s="241"/>
      <c r="CS100" s="241"/>
      <c r="CT100" s="241"/>
      <c r="CU100" s="241"/>
      <c r="CV100" s="241"/>
      <c r="CW100" s="244"/>
      <c r="CX100" s="236"/>
      <c r="CY100" s="238"/>
      <c r="CZ100" s="239"/>
      <c r="DA100" s="240"/>
      <c r="DB100" s="240"/>
      <c r="DC100" s="241"/>
      <c r="DD100" s="241"/>
      <c r="DE100" s="241"/>
      <c r="DF100" s="241"/>
      <c r="DG100" s="241"/>
      <c r="DH100" s="241"/>
      <c r="DI100" s="241"/>
      <c r="DJ100" s="241"/>
      <c r="DK100" s="241"/>
      <c r="DL100" s="241"/>
      <c r="DM100" s="241"/>
      <c r="DN100" s="244"/>
      <c r="DO100" s="236"/>
      <c r="DP100" s="238"/>
      <c r="DQ100" s="239"/>
      <c r="DR100" s="240"/>
      <c r="DS100" s="240"/>
      <c r="DT100" s="241"/>
      <c r="DU100" s="241"/>
      <c r="DV100" s="241"/>
      <c r="DW100" s="241"/>
      <c r="DX100" s="241"/>
      <c r="DY100" s="241"/>
      <c r="DZ100" s="241"/>
      <c r="EA100" s="241"/>
      <c r="EB100" s="241"/>
      <c r="EC100" s="241"/>
      <c r="ED100" s="241"/>
      <c r="EE100" s="244"/>
      <c r="EF100" s="236"/>
      <c r="EG100" s="238"/>
      <c r="EH100" s="239"/>
      <c r="EI100" s="240"/>
      <c r="EJ100" s="240"/>
      <c r="EK100" s="241"/>
      <c r="EL100" s="241"/>
      <c r="EM100" s="241"/>
      <c r="EN100" s="241"/>
      <c r="EO100" s="241"/>
      <c r="EP100" s="241"/>
      <c r="EQ100" s="241"/>
      <c r="ER100" s="241"/>
      <c r="ES100" s="241"/>
      <c r="ET100" s="241"/>
      <c r="EU100" s="241"/>
      <c r="EV100" s="244"/>
      <c r="EW100" s="236"/>
      <c r="EX100" s="238"/>
      <c r="EY100" s="239"/>
      <c r="EZ100" s="240"/>
      <c r="FA100" s="240"/>
      <c r="FB100" s="241"/>
      <c r="FC100" s="241"/>
      <c r="FD100" s="241"/>
      <c r="FE100" s="241"/>
      <c r="FF100" s="241"/>
      <c r="FG100" s="241"/>
      <c r="FH100" s="241"/>
      <c r="FI100" s="241"/>
      <c r="FJ100" s="241"/>
      <c r="FK100" s="241"/>
      <c r="FL100" s="241"/>
      <c r="FM100" s="244"/>
      <c r="FN100" s="236"/>
      <c r="FO100" s="238"/>
      <c r="FP100" s="239"/>
      <c r="FQ100" s="240"/>
      <c r="FR100" s="240"/>
      <c r="FS100" s="241"/>
      <c r="FT100" s="241"/>
      <c r="FU100" s="241"/>
      <c r="FV100" s="241"/>
      <c r="FW100" s="241"/>
      <c r="FX100" s="241"/>
      <c r="FY100" s="241"/>
      <c r="FZ100" s="241"/>
      <c r="GA100" s="241"/>
      <c r="GB100" s="241"/>
      <c r="GC100" s="241"/>
      <c r="GD100" s="244"/>
      <c r="GE100" s="236"/>
      <c r="GF100" s="238"/>
      <c r="GG100" s="239"/>
      <c r="GH100" s="240"/>
      <c r="GI100" s="240"/>
      <c r="GJ100" s="241"/>
      <c r="GK100" s="241"/>
      <c r="GL100" s="241"/>
      <c r="GM100" s="241"/>
      <c r="GN100" s="241"/>
      <c r="GO100" s="241"/>
      <c r="GP100" s="241"/>
      <c r="GQ100" s="241"/>
      <c r="GR100" s="241"/>
      <c r="GS100" s="241"/>
      <c r="GT100" s="241"/>
      <c r="GU100" s="244"/>
      <c r="GV100" s="236"/>
      <c r="GW100" s="238"/>
      <c r="GX100" s="239"/>
      <c r="GY100" s="240"/>
      <c r="GZ100" s="240"/>
      <c r="HA100" s="241"/>
      <c r="HB100" s="241"/>
      <c r="HC100" s="241"/>
      <c r="HD100" s="241"/>
      <c r="HE100" s="241"/>
      <c r="HF100" s="241"/>
      <c r="HG100" s="241"/>
      <c r="HH100" s="241"/>
      <c r="HI100" s="241"/>
      <c r="HJ100" s="241"/>
      <c r="HK100" s="241"/>
      <c r="HL100" s="244"/>
      <c r="HM100" s="236"/>
      <c r="HN100" s="238"/>
      <c r="HO100" s="239"/>
      <c r="HP100" s="240"/>
      <c r="HQ100" s="240"/>
      <c r="HR100" s="241"/>
      <c r="HS100" s="241"/>
      <c r="HT100" s="241"/>
      <c r="HU100" s="241"/>
      <c r="HV100" s="241"/>
      <c r="HW100" s="241"/>
      <c r="HX100" s="241"/>
      <c r="HY100" s="241"/>
      <c r="HZ100" s="241"/>
      <c r="IA100" s="241"/>
      <c r="IB100" s="241"/>
      <c r="IC100" s="244"/>
      <c r="ID100" s="236"/>
      <c r="IE100" s="238"/>
      <c r="IF100" s="239"/>
      <c r="IG100" s="240"/>
      <c r="IH100" s="240"/>
      <c r="II100" s="241"/>
      <c r="IJ100" s="241"/>
      <c r="IK100" s="241"/>
      <c r="IL100" s="241"/>
      <c r="IM100" s="241"/>
      <c r="IN100" s="241"/>
      <c r="IO100" s="241"/>
      <c r="IP100" s="241"/>
      <c r="IQ100" s="241"/>
      <c r="IR100" s="241"/>
      <c r="IS100" s="241"/>
      <c r="IT100" s="244"/>
      <c r="IU100" s="236"/>
      <c r="IV100" s="238"/>
      <c r="IW100" s="239"/>
      <c r="IX100" s="240"/>
      <c r="IY100" s="240"/>
      <c r="IZ100" s="241"/>
      <c r="JA100" s="241"/>
      <c r="JB100" s="241"/>
      <c r="JC100" s="241"/>
      <c r="JD100" s="241"/>
      <c r="JE100" s="241"/>
      <c r="JF100" s="241"/>
      <c r="JG100" s="241"/>
      <c r="JH100" s="241"/>
      <c r="JI100" s="241"/>
      <c r="JJ100" s="241"/>
      <c r="JK100" s="244"/>
      <c r="JL100" s="236"/>
      <c r="JM100" s="238"/>
      <c r="JN100" s="239"/>
      <c r="JO100" s="240"/>
      <c r="JP100" s="240"/>
      <c r="JQ100" s="241"/>
      <c r="JR100" s="241"/>
      <c r="JS100" s="241"/>
      <c r="JT100" s="241"/>
      <c r="JU100" s="241"/>
      <c r="JV100" s="241"/>
      <c r="JW100" s="241"/>
      <c r="JX100" s="241"/>
      <c r="JY100" s="241"/>
      <c r="JZ100" s="241"/>
      <c r="KA100" s="241"/>
      <c r="KB100" s="244"/>
      <c r="KC100" s="236"/>
      <c r="KD100" s="238"/>
      <c r="KE100" s="239"/>
      <c r="KF100" s="240"/>
      <c r="KG100" s="240"/>
      <c r="KH100" s="241"/>
      <c r="KI100" s="241"/>
      <c r="KJ100" s="241"/>
      <c r="KK100" s="241"/>
      <c r="KL100" s="241"/>
      <c r="KM100" s="241"/>
      <c r="KN100" s="241"/>
      <c r="KO100" s="241"/>
      <c r="KP100" s="241"/>
      <c r="KQ100" s="241"/>
      <c r="KR100" s="241"/>
      <c r="KS100" s="244"/>
      <c r="KT100" s="236"/>
      <c r="KU100" s="237"/>
    </row>
    <row r="101" ht="24.0" customHeight="1">
      <c r="A101" s="267" t="s">
        <v>29</v>
      </c>
      <c r="B101" s="268"/>
      <c r="C101" s="269"/>
      <c r="D101" s="269"/>
      <c r="E101" s="270"/>
      <c r="F101" s="270"/>
      <c r="G101" s="271">
        <f>SUM(G96:G100)</f>
        <v>219718.135</v>
      </c>
      <c r="H101" s="270"/>
      <c r="I101" s="271">
        <f>SUM(I96:I100)</f>
        <v>0</v>
      </c>
      <c r="J101" s="270"/>
      <c r="K101" s="270"/>
      <c r="L101" s="271">
        <f t="shared" ref="L101:M101" si="1998">SUM(L96:L100)</f>
        <v>0</v>
      </c>
      <c r="M101" s="271">
        <f t="shared" si="1998"/>
        <v>219718.135</v>
      </c>
      <c r="N101" s="270"/>
      <c r="O101" s="271">
        <f t="shared" ref="O101:P101" si="1999">SUM(O96:O100)</f>
        <v>49444.39401</v>
      </c>
      <c r="P101" s="271">
        <f t="shared" si="1999"/>
        <v>170273.741</v>
      </c>
      <c r="Q101" s="256"/>
      <c r="R101" s="267" t="s">
        <v>29</v>
      </c>
      <c r="S101" s="268"/>
      <c r="T101" s="269"/>
      <c r="U101" s="269"/>
      <c r="V101" s="270"/>
      <c r="W101" s="270"/>
      <c r="X101" s="271">
        <f>SUM(X96:X100)</f>
        <v>146689.7021</v>
      </c>
      <c r="Y101" s="270"/>
      <c r="Z101" s="271">
        <f>SUM(Z96:Z100)</f>
        <v>0</v>
      </c>
      <c r="AA101" s="270"/>
      <c r="AB101" s="270"/>
      <c r="AC101" s="271">
        <f t="shared" ref="AC101:AD101" si="2000">SUM(AC96:AC100)</f>
        <v>0</v>
      </c>
      <c r="AD101" s="271">
        <f t="shared" si="2000"/>
        <v>146689.7021</v>
      </c>
      <c r="AE101" s="270"/>
      <c r="AF101" s="271">
        <f t="shared" ref="AF101:AG101" si="2001">SUM(AF96:AF100)</f>
        <v>33134.25742</v>
      </c>
      <c r="AG101" s="271">
        <f t="shared" si="2001"/>
        <v>113555.4447</v>
      </c>
      <c r="AH101" s="256"/>
      <c r="AI101" s="267" t="s">
        <v>29</v>
      </c>
      <c r="AJ101" s="268"/>
      <c r="AK101" s="269"/>
      <c r="AL101" s="269"/>
      <c r="AM101" s="270"/>
      <c r="AN101" s="270"/>
      <c r="AO101" s="271">
        <f>SUM(AO96:AO100)</f>
        <v>191745.7363</v>
      </c>
      <c r="AP101" s="270"/>
      <c r="AQ101" s="271">
        <f>SUM(AQ96:AQ100)</f>
        <v>0</v>
      </c>
      <c r="AR101" s="270"/>
      <c r="AS101" s="270"/>
      <c r="AT101" s="271">
        <f t="shared" ref="AT101:AU101" si="2002">SUM(AT96:AT100)</f>
        <v>0</v>
      </c>
      <c r="AU101" s="271">
        <f t="shared" si="2002"/>
        <v>191745.7363</v>
      </c>
      <c r="AV101" s="270"/>
      <c r="AW101" s="271">
        <f t="shared" ref="AW101:AX101" si="2003">SUM(AW96:AW100)</f>
        <v>43271.2521</v>
      </c>
      <c r="AX101" s="271">
        <f t="shared" si="2003"/>
        <v>148474.4842</v>
      </c>
      <c r="AY101" s="256"/>
      <c r="AZ101" s="267" t="s">
        <v>29</v>
      </c>
      <c r="BA101" s="268"/>
      <c r="BB101" s="269"/>
      <c r="BC101" s="269"/>
      <c r="BD101" s="270"/>
      <c r="BE101" s="270"/>
      <c r="BF101" s="271">
        <f>SUM(BF96:BF100)</f>
        <v>182273.8198</v>
      </c>
      <c r="BG101" s="270"/>
      <c r="BH101" s="271">
        <f>SUM(BH96:BH100)</f>
        <v>0</v>
      </c>
      <c r="BI101" s="270"/>
      <c r="BJ101" s="270"/>
      <c r="BK101" s="271">
        <f t="shared" ref="BK101:BL101" si="2004">SUM(BK96:BK100)</f>
        <v>0</v>
      </c>
      <c r="BL101" s="271">
        <f t="shared" si="2004"/>
        <v>182273.8198</v>
      </c>
      <c r="BM101" s="270"/>
      <c r="BN101" s="271">
        <f t="shared" ref="BN101:BO101" si="2005">SUM(BN96:BN100)</f>
        <v>41105.5287</v>
      </c>
      <c r="BO101" s="271">
        <f t="shared" si="2005"/>
        <v>141168.2911</v>
      </c>
      <c r="BP101" s="256"/>
      <c r="BQ101" s="267" t="s">
        <v>29</v>
      </c>
      <c r="BR101" s="268"/>
      <c r="BS101" s="269"/>
      <c r="BT101" s="269"/>
      <c r="BU101" s="270"/>
      <c r="BV101" s="270"/>
      <c r="BW101" s="271">
        <f>SUM(BW96:BW100)</f>
        <v>197526.4458</v>
      </c>
      <c r="BX101" s="270"/>
      <c r="BY101" s="271">
        <f>SUM(BY96:BY100)</f>
        <v>0</v>
      </c>
      <c r="BZ101" s="270"/>
      <c r="CA101" s="270"/>
      <c r="CB101" s="271">
        <f t="shared" ref="CB101:CC101" si="2006">SUM(CB96:CB100)</f>
        <v>0</v>
      </c>
      <c r="CC101" s="271">
        <f t="shared" si="2006"/>
        <v>197526.4458</v>
      </c>
      <c r="CD101" s="270"/>
      <c r="CE101" s="271">
        <f t="shared" ref="CE101:CF101" si="2007">SUM(CE96:CE100)</f>
        <v>44605.95763</v>
      </c>
      <c r="CF101" s="271">
        <f t="shared" si="2007"/>
        <v>152920.4882</v>
      </c>
      <c r="CG101" s="256"/>
      <c r="CH101" s="267" t="s">
        <v>29</v>
      </c>
      <c r="CI101" s="268"/>
      <c r="CJ101" s="269"/>
      <c r="CK101" s="269"/>
      <c r="CL101" s="270"/>
      <c r="CM101" s="270"/>
      <c r="CN101" s="271">
        <f>SUM(CN96:CN100)</f>
        <v>78624.29464</v>
      </c>
      <c r="CO101" s="270"/>
      <c r="CP101" s="271">
        <f>SUM(CP96:CP100)</f>
        <v>0</v>
      </c>
      <c r="CQ101" s="270"/>
      <c r="CR101" s="270"/>
      <c r="CS101" s="271">
        <f t="shared" ref="CS101:CT101" si="2008">SUM(CS96:CS100)</f>
        <v>0</v>
      </c>
      <c r="CT101" s="271">
        <f t="shared" si="2008"/>
        <v>78624.29464</v>
      </c>
      <c r="CU101" s="270"/>
      <c r="CV101" s="271">
        <f t="shared" ref="CV101:CW101" si="2009">SUM(CV96:CV100)</f>
        <v>17844.71384</v>
      </c>
      <c r="CW101" s="271">
        <f t="shared" si="2009"/>
        <v>60779.5808</v>
      </c>
      <c r="CX101" s="256"/>
      <c r="CY101" s="267" t="s">
        <v>29</v>
      </c>
      <c r="CZ101" s="268"/>
      <c r="DA101" s="269"/>
      <c r="DB101" s="269"/>
      <c r="DC101" s="270"/>
      <c r="DD101" s="270"/>
      <c r="DE101" s="271">
        <f>SUM(DE96:DE100)</f>
        <v>158715.8641</v>
      </c>
      <c r="DF101" s="270"/>
      <c r="DG101" s="271">
        <f>SUM(DG96:DG100)</f>
        <v>0</v>
      </c>
      <c r="DH101" s="270"/>
      <c r="DI101" s="270"/>
      <c r="DJ101" s="271">
        <f t="shared" ref="DJ101:DK101" si="2010">SUM(DJ96:DJ100)</f>
        <v>0</v>
      </c>
      <c r="DK101" s="271">
        <f t="shared" si="2010"/>
        <v>158715.8641</v>
      </c>
      <c r="DL101" s="270"/>
      <c r="DM101" s="271">
        <f t="shared" ref="DM101:DN101" si="2011">SUM(DM96:DM100)</f>
        <v>36052.57035</v>
      </c>
      <c r="DN101" s="271">
        <f t="shared" si="2011"/>
        <v>122663.2938</v>
      </c>
      <c r="DO101" s="256"/>
      <c r="DP101" s="267" t="s">
        <v>29</v>
      </c>
      <c r="DQ101" s="268"/>
      <c r="DR101" s="269"/>
      <c r="DS101" s="269"/>
      <c r="DT101" s="270"/>
      <c r="DU101" s="270"/>
      <c r="DV101" s="271">
        <f>SUM(DV96:DV100)</f>
        <v>77571.03955</v>
      </c>
      <c r="DW101" s="270"/>
      <c r="DX101" s="271">
        <f>SUM(DX96:DX100)</f>
        <v>0</v>
      </c>
      <c r="DY101" s="270"/>
      <c r="DZ101" s="270"/>
      <c r="EA101" s="271">
        <f t="shared" ref="EA101:EB101" si="2012">SUM(EA96:EA100)</f>
        <v>0</v>
      </c>
      <c r="EB101" s="271">
        <f t="shared" si="2012"/>
        <v>77571.03955</v>
      </c>
      <c r="EC101" s="270"/>
      <c r="ED101" s="271">
        <f t="shared" ref="ED101:EE101" si="2013">SUM(ED96:ED100)</f>
        <v>17605.89584</v>
      </c>
      <c r="EE101" s="271">
        <f t="shared" si="2013"/>
        <v>59965.1437</v>
      </c>
      <c r="EF101" s="256"/>
      <c r="EG101" s="267" t="s">
        <v>29</v>
      </c>
      <c r="EH101" s="268"/>
      <c r="EI101" s="269"/>
      <c r="EJ101" s="269"/>
      <c r="EK101" s="270"/>
      <c r="EL101" s="270"/>
      <c r="EM101" s="271">
        <f>SUM(EM96:EM100)</f>
        <v>88879.71312</v>
      </c>
      <c r="EN101" s="270"/>
      <c r="EO101" s="271">
        <f>SUM(EO96:EO100)</f>
        <v>0</v>
      </c>
      <c r="EP101" s="270"/>
      <c r="EQ101" s="270"/>
      <c r="ER101" s="271">
        <f t="shared" ref="ER101:ES101" si="2014">SUM(ER96:ER100)</f>
        <v>0</v>
      </c>
      <c r="ES101" s="271">
        <f t="shared" si="2014"/>
        <v>88879.71312</v>
      </c>
      <c r="ET101" s="270"/>
      <c r="EU101" s="271">
        <f t="shared" ref="EU101:EV101" si="2015">SUM(EU96:EU100)</f>
        <v>20087.4301</v>
      </c>
      <c r="EV101" s="271">
        <f t="shared" si="2015"/>
        <v>68792.28301</v>
      </c>
      <c r="EW101" s="256"/>
      <c r="EX101" s="267" t="s">
        <v>29</v>
      </c>
      <c r="EY101" s="268"/>
      <c r="EZ101" s="269"/>
      <c r="FA101" s="269"/>
      <c r="FB101" s="270"/>
      <c r="FC101" s="270"/>
      <c r="FD101" s="271">
        <f>SUM(FD96:FD100)</f>
        <v>113521.4191</v>
      </c>
      <c r="FE101" s="270"/>
      <c r="FF101" s="271">
        <f>SUM(FF96:FF100)</f>
        <v>0</v>
      </c>
      <c r="FG101" s="270"/>
      <c r="FH101" s="270"/>
      <c r="FI101" s="271">
        <f t="shared" ref="FI101:FJ101" si="2016">SUM(FI96:FI100)</f>
        <v>0</v>
      </c>
      <c r="FJ101" s="271">
        <f t="shared" si="2016"/>
        <v>113521.4191</v>
      </c>
      <c r="FK101" s="270"/>
      <c r="FL101" s="271">
        <f t="shared" ref="FL101:FM101" si="2017">SUM(FL96:FL100)</f>
        <v>25788.03632</v>
      </c>
      <c r="FM101" s="271">
        <f t="shared" si="2017"/>
        <v>87733.38275</v>
      </c>
      <c r="FN101" s="256"/>
      <c r="FO101" s="267" t="s">
        <v>29</v>
      </c>
      <c r="FP101" s="268"/>
      <c r="FQ101" s="269"/>
      <c r="FR101" s="269"/>
      <c r="FS101" s="270"/>
      <c r="FT101" s="270"/>
      <c r="FU101" s="271">
        <f>SUM(FU96:FU100)</f>
        <v>103617.2587</v>
      </c>
      <c r="FV101" s="270"/>
      <c r="FW101" s="271">
        <f>SUM(FW96:FW100)</f>
        <v>0</v>
      </c>
      <c r="FX101" s="270"/>
      <c r="FY101" s="270"/>
      <c r="FZ101" s="271">
        <f t="shared" ref="FZ101:GA101" si="2018">SUM(FZ96:FZ100)</f>
        <v>0</v>
      </c>
      <c r="GA101" s="271">
        <f t="shared" si="2018"/>
        <v>103617.2587</v>
      </c>
      <c r="GB101" s="270"/>
      <c r="GC101" s="271">
        <f t="shared" ref="GC101:GD101" si="2019">SUM(GC96:GC100)</f>
        <v>23464.4317</v>
      </c>
      <c r="GD101" s="271">
        <f t="shared" si="2019"/>
        <v>80152.82704</v>
      </c>
      <c r="GE101" s="256"/>
      <c r="GF101" s="267" t="s">
        <v>29</v>
      </c>
      <c r="GG101" s="268"/>
      <c r="GH101" s="269"/>
      <c r="GI101" s="269"/>
      <c r="GJ101" s="270"/>
      <c r="GK101" s="270"/>
      <c r="GL101" s="271">
        <f>SUM(GL96:GL100)</f>
        <v>109486.3832</v>
      </c>
      <c r="GM101" s="270"/>
      <c r="GN101" s="271">
        <f>SUM(GN96:GN100)</f>
        <v>0</v>
      </c>
      <c r="GO101" s="270"/>
      <c r="GP101" s="270"/>
      <c r="GQ101" s="271">
        <f t="shared" ref="GQ101:GR101" si="2020">SUM(GQ96:GQ100)</f>
        <v>0</v>
      </c>
      <c r="GR101" s="271">
        <f t="shared" si="2020"/>
        <v>109486.3832</v>
      </c>
      <c r="GS101" s="270"/>
      <c r="GT101" s="271">
        <f t="shared" ref="GT101:GU101" si="2021">SUM(GT96:GT100)</f>
        <v>24720.50374</v>
      </c>
      <c r="GU101" s="271">
        <f t="shared" si="2021"/>
        <v>84765.87942</v>
      </c>
      <c r="GV101" s="256"/>
      <c r="GW101" s="267" t="s">
        <v>29</v>
      </c>
      <c r="GX101" s="268"/>
      <c r="GY101" s="269"/>
      <c r="GZ101" s="269"/>
      <c r="HA101" s="270"/>
      <c r="HB101" s="270"/>
      <c r="HC101" s="271">
        <f>SUM(HC96:HC100)</f>
        <v>103443.3277</v>
      </c>
      <c r="HD101" s="270"/>
      <c r="HE101" s="271">
        <f>SUM(HE96:HE100)</f>
        <v>0</v>
      </c>
      <c r="HF101" s="270"/>
      <c r="HG101" s="270"/>
      <c r="HH101" s="271">
        <f t="shared" ref="HH101:HI101" si="2022">SUM(HH96:HH100)</f>
        <v>0</v>
      </c>
      <c r="HI101" s="271">
        <f t="shared" si="2022"/>
        <v>103443.3277</v>
      </c>
      <c r="HJ101" s="270"/>
      <c r="HK101" s="271">
        <f t="shared" ref="HK101:HL101" si="2023">SUM(HK96:HK100)</f>
        <v>23368.52957</v>
      </c>
      <c r="HL101" s="271">
        <f t="shared" si="2023"/>
        <v>80074.79815</v>
      </c>
      <c r="HM101" s="256"/>
      <c r="HN101" s="267" t="s">
        <v>29</v>
      </c>
      <c r="HO101" s="268"/>
      <c r="HP101" s="269"/>
      <c r="HQ101" s="269"/>
      <c r="HR101" s="270"/>
      <c r="HS101" s="270"/>
      <c r="HT101" s="271">
        <f>SUM(HT96:HT100)</f>
        <v>112421.1259</v>
      </c>
      <c r="HU101" s="270"/>
      <c r="HV101" s="271">
        <f>SUM(HV96:HV100)</f>
        <v>0</v>
      </c>
      <c r="HW101" s="270"/>
      <c r="HX101" s="270"/>
      <c r="HY101" s="271">
        <f t="shared" ref="HY101:HZ101" si="2024">SUM(HY96:HY100)</f>
        <v>0</v>
      </c>
      <c r="HZ101" s="271">
        <f t="shared" si="2024"/>
        <v>112421.1259</v>
      </c>
      <c r="IA101" s="270"/>
      <c r="IB101" s="271">
        <f t="shared" ref="IB101:IC101" si="2025">SUM(IB96:IB100)</f>
        <v>25495.12355</v>
      </c>
      <c r="IC101" s="271">
        <f t="shared" si="2025"/>
        <v>86926.00238</v>
      </c>
      <c r="ID101" s="256"/>
      <c r="IE101" s="267" t="s">
        <v>29</v>
      </c>
      <c r="IF101" s="268"/>
      <c r="IG101" s="269"/>
      <c r="IH101" s="269"/>
      <c r="II101" s="270"/>
      <c r="IJ101" s="270"/>
      <c r="IK101" s="271">
        <f>SUM(IK96:IK100)</f>
        <v>114771.4126</v>
      </c>
      <c r="IL101" s="270"/>
      <c r="IM101" s="271">
        <f>SUM(IM96:IM100)</f>
        <v>0</v>
      </c>
      <c r="IN101" s="270"/>
      <c r="IO101" s="270"/>
      <c r="IP101" s="271">
        <f t="shared" ref="IP101:IQ101" si="2026">SUM(IP96:IP100)</f>
        <v>0</v>
      </c>
      <c r="IQ101" s="271">
        <f t="shared" si="2026"/>
        <v>114771.4126</v>
      </c>
      <c r="IR101" s="270"/>
      <c r="IS101" s="271">
        <f t="shared" ref="IS101:IT101" si="2027">SUM(IS96:IS100)</f>
        <v>26008.14027</v>
      </c>
      <c r="IT101" s="271">
        <f t="shared" si="2027"/>
        <v>88763.27228</v>
      </c>
      <c r="IU101" s="256"/>
      <c r="IV101" s="267" t="s">
        <v>29</v>
      </c>
      <c r="IW101" s="268"/>
      <c r="IX101" s="269"/>
      <c r="IY101" s="269"/>
      <c r="IZ101" s="270"/>
      <c r="JA101" s="270"/>
      <c r="JB101" s="271">
        <f>SUM(JB96:JB100)</f>
        <v>122644.3051</v>
      </c>
      <c r="JC101" s="270"/>
      <c r="JD101" s="271">
        <f>SUM(JD96:JD100)</f>
        <v>0</v>
      </c>
      <c r="JE101" s="270"/>
      <c r="JF101" s="270"/>
      <c r="JG101" s="271">
        <f t="shared" ref="JG101:JH101" si="2028">SUM(JG96:JG100)</f>
        <v>0</v>
      </c>
      <c r="JH101" s="271">
        <f t="shared" si="2028"/>
        <v>122644.3051</v>
      </c>
      <c r="JI101" s="270"/>
      <c r="JJ101" s="271">
        <f t="shared" ref="JJ101:JK101" si="2029">SUM(JJ96:JJ100)</f>
        <v>27905.55393</v>
      </c>
      <c r="JK101" s="271">
        <f t="shared" si="2029"/>
        <v>94738.75115</v>
      </c>
      <c r="JL101" s="256"/>
      <c r="JM101" s="267" t="s">
        <v>29</v>
      </c>
      <c r="JN101" s="268"/>
      <c r="JO101" s="269"/>
      <c r="JP101" s="269"/>
      <c r="JQ101" s="270"/>
      <c r="JR101" s="270"/>
      <c r="JS101" s="271">
        <f>SUM(JS96:JS100)</f>
        <v>33373.22905</v>
      </c>
      <c r="JT101" s="270"/>
      <c r="JU101" s="271">
        <f>SUM(JU96:JU100)</f>
        <v>0</v>
      </c>
      <c r="JV101" s="270"/>
      <c r="JW101" s="270"/>
      <c r="JX101" s="271">
        <f t="shared" ref="JX101:JY101" si="2030">SUM(JX96:JX100)</f>
        <v>0</v>
      </c>
      <c r="JY101" s="271">
        <f t="shared" si="2030"/>
        <v>33373.22905</v>
      </c>
      <c r="JZ101" s="270"/>
      <c r="KA101" s="271">
        <f t="shared" ref="KA101:KB101" si="2031">SUM(KA96:KA100)</f>
        <v>7573.115249</v>
      </c>
      <c r="KB101" s="271">
        <f t="shared" si="2031"/>
        <v>25800.1138</v>
      </c>
      <c r="KC101" s="256"/>
      <c r="KD101" s="267" t="s">
        <v>29</v>
      </c>
      <c r="KE101" s="268"/>
      <c r="KF101" s="269"/>
      <c r="KG101" s="269"/>
      <c r="KH101" s="270"/>
      <c r="KI101" s="270"/>
      <c r="KJ101" s="271">
        <f>SUM(KJ96:KJ100)</f>
        <v>0</v>
      </c>
      <c r="KK101" s="270"/>
      <c r="KL101" s="271">
        <f>SUM(KL96:KL100)</f>
        <v>0</v>
      </c>
      <c r="KM101" s="270"/>
      <c r="KN101" s="270"/>
      <c r="KO101" s="271">
        <f t="shared" ref="KO101:KP101" si="2032">SUM(KO96:KO100)</f>
        <v>0</v>
      </c>
      <c r="KP101" s="271">
        <f t="shared" si="2032"/>
        <v>0</v>
      </c>
      <c r="KQ101" s="270"/>
      <c r="KR101" s="271">
        <f t="shared" ref="KR101:KS101" si="2033">SUM(KR96:KR100)</f>
        <v>0</v>
      </c>
      <c r="KS101" s="271">
        <f t="shared" si="2033"/>
        <v>0</v>
      </c>
      <c r="KT101" s="256"/>
      <c r="KU101" s="257"/>
    </row>
    <row r="102" ht="15.75" customHeight="1">
      <c r="A102" s="195"/>
      <c r="B102" s="200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9"/>
      <c r="R102" s="195"/>
      <c r="S102" s="200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9"/>
      <c r="AI102" s="195"/>
      <c r="AJ102" s="200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9"/>
      <c r="AZ102" s="195"/>
      <c r="BA102" s="200"/>
      <c r="BB102" s="188"/>
      <c r="BC102" s="188"/>
      <c r="BD102" s="188"/>
      <c r="BE102" s="188"/>
      <c r="BF102" s="188"/>
      <c r="BG102" s="188"/>
      <c r="BH102" s="188"/>
      <c r="BI102" s="188"/>
      <c r="BJ102" s="188"/>
      <c r="BK102" s="188"/>
      <c r="BL102" s="188"/>
      <c r="BM102" s="188"/>
      <c r="BN102" s="188"/>
      <c r="BO102" s="188"/>
      <c r="BP102" s="189"/>
      <c r="BQ102" s="195"/>
      <c r="BR102" s="200"/>
      <c r="BS102" s="188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9"/>
      <c r="CH102" s="195"/>
      <c r="CI102" s="200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9"/>
      <c r="CY102" s="195"/>
      <c r="CZ102" s="200"/>
      <c r="DA102" s="188"/>
      <c r="DB102" s="188"/>
      <c r="DC102" s="188"/>
      <c r="DD102" s="188"/>
      <c r="DE102" s="188"/>
      <c r="DF102" s="188"/>
      <c r="DG102" s="188"/>
      <c r="DH102" s="188"/>
      <c r="DI102" s="188"/>
      <c r="DJ102" s="188"/>
      <c r="DK102" s="188"/>
      <c r="DL102" s="188"/>
      <c r="DM102" s="188"/>
      <c r="DN102" s="188"/>
      <c r="DO102" s="189"/>
      <c r="DP102" s="195"/>
      <c r="DQ102" s="200"/>
      <c r="DR102" s="188"/>
      <c r="DS102" s="188"/>
      <c r="DT102" s="188"/>
      <c r="DU102" s="188"/>
      <c r="DV102" s="188"/>
      <c r="DW102" s="188"/>
      <c r="DX102" s="188"/>
      <c r="DY102" s="188"/>
      <c r="DZ102" s="188"/>
      <c r="EA102" s="188"/>
      <c r="EB102" s="188"/>
      <c r="EC102" s="188"/>
      <c r="ED102" s="188"/>
      <c r="EE102" s="188"/>
      <c r="EF102" s="189"/>
      <c r="EG102" s="195"/>
      <c r="EH102" s="200"/>
      <c r="EI102" s="188"/>
      <c r="EJ102" s="188"/>
      <c r="EK102" s="188"/>
      <c r="EL102" s="188"/>
      <c r="EM102" s="188"/>
      <c r="EN102" s="188"/>
      <c r="EO102" s="188"/>
      <c r="EP102" s="188"/>
      <c r="EQ102" s="188"/>
      <c r="ER102" s="188"/>
      <c r="ES102" s="188"/>
      <c r="ET102" s="188"/>
      <c r="EU102" s="188"/>
      <c r="EV102" s="188"/>
      <c r="EW102" s="189"/>
      <c r="EX102" s="195"/>
      <c r="EY102" s="200"/>
      <c r="EZ102" s="188"/>
      <c r="FA102" s="188"/>
      <c r="FB102" s="188"/>
      <c r="FC102" s="188"/>
      <c r="FD102" s="188"/>
      <c r="FE102" s="188"/>
      <c r="FF102" s="188"/>
      <c r="FG102" s="188"/>
      <c r="FH102" s="188"/>
      <c r="FI102" s="188"/>
      <c r="FJ102" s="188"/>
      <c r="FK102" s="188"/>
      <c r="FL102" s="188"/>
      <c r="FM102" s="188"/>
      <c r="FN102" s="189"/>
      <c r="FO102" s="195"/>
      <c r="FP102" s="200"/>
      <c r="FQ102" s="188"/>
      <c r="FR102" s="188"/>
      <c r="FS102" s="188"/>
      <c r="FT102" s="188"/>
      <c r="FU102" s="188"/>
      <c r="FV102" s="188"/>
      <c r="FW102" s="188"/>
      <c r="FX102" s="188"/>
      <c r="FY102" s="188"/>
      <c r="FZ102" s="188"/>
      <c r="GA102" s="188"/>
      <c r="GB102" s="188"/>
      <c r="GC102" s="188"/>
      <c r="GD102" s="188"/>
      <c r="GE102" s="189"/>
      <c r="GF102" s="195"/>
      <c r="GG102" s="200"/>
      <c r="GH102" s="188"/>
      <c r="GI102" s="188"/>
      <c r="GJ102" s="188"/>
      <c r="GK102" s="188"/>
      <c r="GL102" s="188"/>
      <c r="GM102" s="188"/>
      <c r="GN102" s="188"/>
      <c r="GO102" s="188"/>
      <c r="GP102" s="188"/>
      <c r="GQ102" s="188"/>
      <c r="GR102" s="188"/>
      <c r="GS102" s="188"/>
      <c r="GT102" s="188"/>
      <c r="GU102" s="188"/>
      <c r="GV102" s="189"/>
      <c r="GW102" s="195"/>
      <c r="GX102" s="200"/>
      <c r="GY102" s="188"/>
      <c r="GZ102" s="188"/>
      <c r="HA102" s="188"/>
      <c r="HB102" s="188"/>
      <c r="HC102" s="188"/>
      <c r="HD102" s="188"/>
      <c r="HE102" s="188"/>
      <c r="HF102" s="188"/>
      <c r="HG102" s="188"/>
      <c r="HH102" s="188"/>
      <c r="HI102" s="188"/>
      <c r="HJ102" s="188"/>
      <c r="HK102" s="188"/>
      <c r="HL102" s="188"/>
      <c r="HM102" s="189"/>
      <c r="HN102" s="195"/>
      <c r="HO102" s="200"/>
      <c r="HP102" s="188"/>
      <c r="HQ102" s="188"/>
      <c r="HR102" s="188"/>
      <c r="HS102" s="188"/>
      <c r="HT102" s="188"/>
      <c r="HU102" s="188"/>
      <c r="HV102" s="188"/>
      <c r="HW102" s="188"/>
      <c r="HX102" s="188"/>
      <c r="HY102" s="188"/>
      <c r="HZ102" s="188"/>
      <c r="IA102" s="188"/>
      <c r="IB102" s="188"/>
      <c r="IC102" s="188"/>
      <c r="ID102" s="189"/>
      <c r="IE102" s="195"/>
      <c r="IF102" s="200"/>
      <c r="IG102" s="188"/>
      <c r="IH102" s="188"/>
      <c r="II102" s="188"/>
      <c r="IJ102" s="188"/>
      <c r="IK102" s="188"/>
      <c r="IL102" s="188"/>
      <c r="IM102" s="188"/>
      <c r="IN102" s="188"/>
      <c r="IO102" s="188"/>
      <c r="IP102" s="188"/>
      <c r="IQ102" s="188"/>
      <c r="IR102" s="188"/>
      <c r="IS102" s="188"/>
      <c r="IT102" s="188"/>
      <c r="IU102" s="189"/>
      <c r="IV102" s="195"/>
      <c r="IW102" s="200"/>
      <c r="IX102" s="188"/>
      <c r="IY102" s="188"/>
      <c r="IZ102" s="188"/>
      <c r="JA102" s="188"/>
      <c r="JB102" s="188"/>
      <c r="JC102" s="188"/>
      <c r="JD102" s="188"/>
      <c r="JE102" s="188"/>
      <c r="JF102" s="188"/>
      <c r="JG102" s="188"/>
      <c r="JH102" s="188"/>
      <c r="JI102" s="188"/>
      <c r="JJ102" s="188"/>
      <c r="JK102" s="188"/>
      <c r="JL102" s="189"/>
      <c r="JM102" s="195"/>
      <c r="JN102" s="200"/>
      <c r="JO102" s="188"/>
      <c r="JP102" s="188"/>
      <c r="JQ102" s="188"/>
      <c r="JR102" s="188"/>
      <c r="JS102" s="188"/>
      <c r="JT102" s="188"/>
      <c r="JU102" s="188"/>
      <c r="JV102" s="188"/>
      <c r="JW102" s="188"/>
      <c r="JX102" s="188"/>
      <c r="JY102" s="188"/>
      <c r="JZ102" s="188"/>
      <c r="KA102" s="188"/>
      <c r="KB102" s="188"/>
      <c r="KC102" s="189"/>
      <c r="KD102" s="195"/>
      <c r="KE102" s="200"/>
      <c r="KF102" s="188"/>
      <c r="KG102" s="188"/>
      <c r="KH102" s="188"/>
      <c r="KI102" s="188"/>
      <c r="KJ102" s="188"/>
      <c r="KK102" s="188"/>
      <c r="KL102" s="188"/>
      <c r="KM102" s="188"/>
      <c r="KN102" s="188"/>
      <c r="KO102" s="188"/>
      <c r="KP102" s="188"/>
      <c r="KQ102" s="188"/>
      <c r="KR102" s="188"/>
      <c r="KS102" s="188"/>
      <c r="KT102" s="189"/>
      <c r="KU102" s="188"/>
    </row>
    <row r="103" ht="15.75" customHeight="1">
      <c r="A103" s="195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9"/>
      <c r="R103" s="195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9"/>
      <c r="AI103" s="195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9"/>
      <c r="AZ103" s="195"/>
      <c r="BA103" s="188"/>
      <c r="BB103" s="188"/>
      <c r="BC103" s="188"/>
      <c r="BD103" s="188"/>
      <c r="BE103" s="188"/>
      <c r="BF103" s="188"/>
      <c r="BG103" s="188"/>
      <c r="BH103" s="188"/>
      <c r="BI103" s="188"/>
      <c r="BJ103" s="188"/>
      <c r="BK103" s="188"/>
      <c r="BL103" s="188"/>
      <c r="BM103" s="188"/>
      <c r="BN103" s="188"/>
      <c r="BO103" s="188"/>
      <c r="BP103" s="189"/>
      <c r="BQ103" s="195"/>
      <c r="BR103" s="188"/>
      <c r="BS103" s="188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9"/>
      <c r="CH103" s="195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9"/>
      <c r="CY103" s="195"/>
      <c r="CZ103" s="188"/>
      <c r="DA103" s="188"/>
      <c r="DB103" s="188"/>
      <c r="DC103" s="188"/>
      <c r="DD103" s="188"/>
      <c r="DE103" s="188"/>
      <c r="DF103" s="188"/>
      <c r="DG103" s="188"/>
      <c r="DH103" s="188"/>
      <c r="DI103" s="188"/>
      <c r="DJ103" s="188"/>
      <c r="DK103" s="188"/>
      <c r="DL103" s="188"/>
      <c r="DM103" s="188"/>
      <c r="DN103" s="188"/>
      <c r="DO103" s="189"/>
      <c r="DP103" s="195"/>
      <c r="DQ103" s="188"/>
      <c r="DR103" s="188"/>
      <c r="DS103" s="188"/>
      <c r="DT103" s="188"/>
      <c r="DU103" s="188"/>
      <c r="DV103" s="188"/>
      <c r="DW103" s="188"/>
      <c r="DX103" s="188"/>
      <c r="DY103" s="188"/>
      <c r="DZ103" s="188"/>
      <c r="EA103" s="188"/>
      <c r="EB103" s="188"/>
      <c r="EC103" s="188"/>
      <c r="ED103" s="188"/>
      <c r="EE103" s="188"/>
      <c r="EF103" s="189"/>
      <c r="EG103" s="195"/>
      <c r="EH103" s="188"/>
      <c r="EI103" s="188"/>
      <c r="EJ103" s="188"/>
      <c r="EK103" s="188"/>
      <c r="EL103" s="188"/>
      <c r="EM103" s="188"/>
      <c r="EN103" s="188"/>
      <c r="EO103" s="188"/>
      <c r="EP103" s="188"/>
      <c r="EQ103" s="188"/>
      <c r="ER103" s="188"/>
      <c r="ES103" s="188"/>
      <c r="ET103" s="188"/>
      <c r="EU103" s="188"/>
      <c r="EV103" s="188"/>
      <c r="EW103" s="189"/>
      <c r="EX103" s="195"/>
      <c r="EY103" s="188"/>
      <c r="EZ103" s="188"/>
      <c r="FA103" s="188"/>
      <c r="FB103" s="188"/>
      <c r="FC103" s="188"/>
      <c r="FD103" s="188"/>
      <c r="FE103" s="188"/>
      <c r="FF103" s="188"/>
      <c r="FG103" s="188"/>
      <c r="FH103" s="188"/>
      <c r="FI103" s="188"/>
      <c r="FJ103" s="188"/>
      <c r="FK103" s="188"/>
      <c r="FL103" s="188"/>
      <c r="FM103" s="188"/>
      <c r="FN103" s="189"/>
      <c r="FO103" s="195"/>
      <c r="FP103" s="188"/>
      <c r="FQ103" s="188"/>
      <c r="FR103" s="188"/>
      <c r="FS103" s="188"/>
      <c r="FT103" s="188"/>
      <c r="FU103" s="188"/>
      <c r="FV103" s="188"/>
      <c r="FW103" s="188"/>
      <c r="FX103" s="188"/>
      <c r="FY103" s="188"/>
      <c r="FZ103" s="188"/>
      <c r="GA103" s="188"/>
      <c r="GB103" s="188"/>
      <c r="GC103" s="188"/>
      <c r="GD103" s="188"/>
      <c r="GE103" s="189"/>
      <c r="GF103" s="195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9"/>
      <c r="GW103" s="195"/>
      <c r="GX103" s="188"/>
      <c r="GY103" s="188"/>
      <c r="GZ103" s="188"/>
      <c r="HA103" s="188"/>
      <c r="HB103" s="188"/>
      <c r="HC103" s="188"/>
      <c r="HD103" s="188"/>
      <c r="HE103" s="188"/>
      <c r="HF103" s="188"/>
      <c r="HG103" s="188"/>
      <c r="HH103" s="188"/>
      <c r="HI103" s="188"/>
      <c r="HJ103" s="188"/>
      <c r="HK103" s="188"/>
      <c r="HL103" s="188"/>
      <c r="HM103" s="189"/>
      <c r="HN103" s="195"/>
      <c r="HO103" s="188"/>
      <c r="HP103" s="188"/>
      <c r="HQ103" s="188"/>
      <c r="HR103" s="188"/>
      <c r="HS103" s="188"/>
      <c r="HT103" s="188"/>
      <c r="HU103" s="188"/>
      <c r="HV103" s="188"/>
      <c r="HW103" s="188"/>
      <c r="HX103" s="188"/>
      <c r="HY103" s="188"/>
      <c r="HZ103" s="188"/>
      <c r="IA103" s="188"/>
      <c r="IB103" s="188"/>
      <c r="IC103" s="188"/>
      <c r="ID103" s="189"/>
      <c r="IE103" s="195"/>
      <c r="IF103" s="188"/>
      <c r="IG103" s="188"/>
      <c r="IH103" s="188"/>
      <c r="II103" s="188"/>
      <c r="IJ103" s="188"/>
      <c r="IK103" s="188"/>
      <c r="IL103" s="188"/>
      <c r="IM103" s="188"/>
      <c r="IN103" s="188"/>
      <c r="IO103" s="188"/>
      <c r="IP103" s="188"/>
      <c r="IQ103" s="188"/>
      <c r="IR103" s="188"/>
      <c r="IS103" s="188"/>
      <c r="IT103" s="188"/>
      <c r="IU103" s="189"/>
      <c r="IV103" s="195"/>
      <c r="IW103" s="188"/>
      <c r="IX103" s="188"/>
      <c r="IY103" s="188"/>
      <c r="IZ103" s="188"/>
      <c r="JA103" s="188"/>
      <c r="JB103" s="188"/>
      <c r="JC103" s="188"/>
      <c r="JD103" s="188"/>
      <c r="JE103" s="188"/>
      <c r="JF103" s="188"/>
      <c r="JG103" s="188"/>
      <c r="JH103" s="188"/>
      <c r="JI103" s="188"/>
      <c r="JJ103" s="188"/>
      <c r="JK103" s="188"/>
      <c r="JL103" s="189"/>
      <c r="JM103" s="195"/>
      <c r="JN103" s="188"/>
      <c r="JO103" s="188"/>
      <c r="JP103" s="188"/>
      <c r="JQ103" s="188"/>
      <c r="JR103" s="188"/>
      <c r="JS103" s="188"/>
      <c r="JT103" s="188"/>
      <c r="JU103" s="188"/>
      <c r="JV103" s="188"/>
      <c r="JW103" s="188"/>
      <c r="JX103" s="188"/>
      <c r="JY103" s="188"/>
      <c r="JZ103" s="188"/>
      <c r="KA103" s="188"/>
      <c r="KB103" s="188"/>
      <c r="KC103" s="189"/>
      <c r="KD103" s="195"/>
      <c r="KE103" s="188"/>
      <c r="KF103" s="188"/>
      <c r="KG103" s="188"/>
      <c r="KH103" s="188"/>
      <c r="KI103" s="188"/>
      <c r="KJ103" s="188"/>
      <c r="KK103" s="188"/>
      <c r="KL103" s="188"/>
      <c r="KM103" s="188"/>
      <c r="KN103" s="188"/>
      <c r="KO103" s="188"/>
      <c r="KP103" s="188"/>
      <c r="KQ103" s="188"/>
      <c r="KR103" s="188"/>
      <c r="KS103" s="188"/>
      <c r="KT103" s="189"/>
      <c r="KU103" s="188"/>
    </row>
    <row r="104" ht="15.75" customHeight="1">
      <c r="A104" s="195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9"/>
      <c r="R104" s="195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9"/>
      <c r="AI104" s="195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9"/>
      <c r="AZ104" s="195"/>
      <c r="BA104" s="188"/>
      <c r="BB104" s="188"/>
      <c r="BC104" s="188"/>
      <c r="BD104" s="188"/>
      <c r="BE104" s="188"/>
      <c r="BF104" s="188"/>
      <c r="BG104" s="188"/>
      <c r="BH104" s="188"/>
      <c r="BI104" s="188"/>
      <c r="BJ104" s="188"/>
      <c r="BK104" s="188"/>
      <c r="BL104" s="188"/>
      <c r="BM104" s="188"/>
      <c r="BN104" s="188"/>
      <c r="BO104" s="188"/>
      <c r="BP104" s="189"/>
      <c r="BQ104" s="195"/>
      <c r="BR104" s="188"/>
      <c r="BS104" s="188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9"/>
      <c r="CH104" s="195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9"/>
      <c r="CY104" s="195"/>
      <c r="CZ104" s="188"/>
      <c r="DA104" s="188"/>
      <c r="DB104" s="188"/>
      <c r="DC104" s="188"/>
      <c r="DD104" s="188"/>
      <c r="DE104" s="188"/>
      <c r="DF104" s="188"/>
      <c r="DG104" s="188"/>
      <c r="DH104" s="188"/>
      <c r="DI104" s="188"/>
      <c r="DJ104" s="188"/>
      <c r="DK104" s="188"/>
      <c r="DL104" s="188"/>
      <c r="DM104" s="188"/>
      <c r="DN104" s="188"/>
      <c r="DO104" s="189"/>
      <c r="DP104" s="195"/>
      <c r="DQ104" s="188"/>
      <c r="DR104" s="188"/>
      <c r="DS104" s="188"/>
      <c r="DT104" s="188"/>
      <c r="DU104" s="188"/>
      <c r="DV104" s="188"/>
      <c r="DW104" s="188"/>
      <c r="DX104" s="188"/>
      <c r="DY104" s="188"/>
      <c r="DZ104" s="188"/>
      <c r="EA104" s="188"/>
      <c r="EB104" s="188"/>
      <c r="EC104" s="188"/>
      <c r="ED104" s="188"/>
      <c r="EE104" s="188"/>
      <c r="EF104" s="189"/>
      <c r="EG104" s="195"/>
      <c r="EH104" s="188"/>
      <c r="EI104" s="188"/>
      <c r="EJ104" s="188"/>
      <c r="EK104" s="188"/>
      <c r="EL104" s="188"/>
      <c r="EM104" s="188"/>
      <c r="EN104" s="188"/>
      <c r="EO104" s="188"/>
      <c r="EP104" s="188"/>
      <c r="EQ104" s="188"/>
      <c r="ER104" s="188"/>
      <c r="ES104" s="188"/>
      <c r="ET104" s="188"/>
      <c r="EU104" s="188"/>
      <c r="EV104" s="188"/>
      <c r="EW104" s="189"/>
      <c r="EX104" s="195"/>
      <c r="EY104" s="188"/>
      <c r="EZ104" s="188"/>
      <c r="FA104" s="188"/>
      <c r="FB104" s="188"/>
      <c r="FC104" s="188"/>
      <c r="FD104" s="188"/>
      <c r="FE104" s="188"/>
      <c r="FF104" s="188"/>
      <c r="FG104" s="188"/>
      <c r="FH104" s="188"/>
      <c r="FI104" s="188"/>
      <c r="FJ104" s="188"/>
      <c r="FK104" s="188"/>
      <c r="FL104" s="188"/>
      <c r="FM104" s="188"/>
      <c r="FN104" s="189"/>
      <c r="FO104" s="195"/>
      <c r="FP104" s="188"/>
      <c r="FQ104" s="188"/>
      <c r="FR104" s="188"/>
      <c r="FS104" s="188"/>
      <c r="FT104" s="188"/>
      <c r="FU104" s="188"/>
      <c r="FV104" s="188"/>
      <c r="FW104" s="188"/>
      <c r="FX104" s="188"/>
      <c r="FY104" s="188"/>
      <c r="FZ104" s="188"/>
      <c r="GA104" s="188"/>
      <c r="GB104" s="188"/>
      <c r="GC104" s="188"/>
      <c r="GD104" s="188"/>
      <c r="GE104" s="189"/>
      <c r="GF104" s="195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9"/>
      <c r="GW104" s="195"/>
      <c r="GX104" s="188"/>
      <c r="GY104" s="188"/>
      <c r="GZ104" s="188"/>
      <c r="HA104" s="188"/>
      <c r="HB104" s="188"/>
      <c r="HC104" s="188"/>
      <c r="HD104" s="188"/>
      <c r="HE104" s="188"/>
      <c r="HF104" s="188"/>
      <c r="HG104" s="188"/>
      <c r="HH104" s="188"/>
      <c r="HI104" s="188"/>
      <c r="HJ104" s="188"/>
      <c r="HK104" s="188"/>
      <c r="HL104" s="188"/>
      <c r="HM104" s="189"/>
      <c r="HN104" s="195"/>
      <c r="HO104" s="188"/>
      <c r="HP104" s="188"/>
      <c r="HQ104" s="188"/>
      <c r="HR104" s="188"/>
      <c r="HS104" s="188"/>
      <c r="HT104" s="188"/>
      <c r="HU104" s="188"/>
      <c r="HV104" s="188"/>
      <c r="HW104" s="188"/>
      <c r="HX104" s="188"/>
      <c r="HY104" s="188"/>
      <c r="HZ104" s="188"/>
      <c r="IA104" s="188"/>
      <c r="IB104" s="188"/>
      <c r="IC104" s="188"/>
      <c r="ID104" s="189"/>
      <c r="IE104" s="195"/>
      <c r="IF104" s="188"/>
      <c r="IG104" s="188"/>
      <c r="IH104" s="188"/>
      <c r="II104" s="188"/>
      <c r="IJ104" s="188"/>
      <c r="IK104" s="188"/>
      <c r="IL104" s="188"/>
      <c r="IM104" s="188"/>
      <c r="IN104" s="188"/>
      <c r="IO104" s="188"/>
      <c r="IP104" s="188"/>
      <c r="IQ104" s="188"/>
      <c r="IR104" s="188"/>
      <c r="IS104" s="188"/>
      <c r="IT104" s="188"/>
      <c r="IU104" s="189"/>
      <c r="IV104" s="195"/>
      <c r="IW104" s="188"/>
      <c r="IX104" s="188"/>
      <c r="IY104" s="188"/>
      <c r="IZ104" s="188"/>
      <c r="JA104" s="188"/>
      <c r="JB104" s="188"/>
      <c r="JC104" s="188"/>
      <c r="JD104" s="188"/>
      <c r="JE104" s="188"/>
      <c r="JF104" s="188"/>
      <c r="JG104" s="188"/>
      <c r="JH104" s="188"/>
      <c r="JI104" s="188"/>
      <c r="JJ104" s="188"/>
      <c r="JK104" s="188"/>
      <c r="JL104" s="189"/>
      <c r="JM104" s="195"/>
      <c r="JN104" s="188"/>
      <c r="JO104" s="188"/>
      <c r="JP104" s="188"/>
      <c r="JQ104" s="188"/>
      <c r="JR104" s="188"/>
      <c r="JS104" s="188"/>
      <c r="JT104" s="188"/>
      <c r="JU104" s="188"/>
      <c r="JV104" s="188"/>
      <c r="JW104" s="188"/>
      <c r="JX104" s="188"/>
      <c r="JY104" s="188"/>
      <c r="JZ104" s="188"/>
      <c r="KA104" s="188"/>
      <c r="KB104" s="188"/>
      <c r="KC104" s="189"/>
      <c r="KD104" s="195"/>
      <c r="KE104" s="188"/>
      <c r="KF104" s="188"/>
      <c r="KG104" s="188"/>
      <c r="KH104" s="188"/>
      <c r="KI104" s="188"/>
      <c r="KJ104" s="188"/>
      <c r="KK104" s="188"/>
      <c r="KL104" s="188"/>
      <c r="KM104" s="188"/>
      <c r="KN104" s="188"/>
      <c r="KO104" s="188"/>
      <c r="KP104" s="188"/>
      <c r="KQ104" s="188"/>
      <c r="KR104" s="188"/>
      <c r="KS104" s="188"/>
      <c r="KT104" s="189"/>
      <c r="KU104" s="188"/>
    </row>
    <row r="105" ht="15.0" customHeight="1">
      <c r="A105" s="272"/>
      <c r="B105" s="273" t="s">
        <v>99</v>
      </c>
      <c r="C105" s="273" t="str">
        <f t="shared" ref="C105:C109" si="2034">C4</f>
        <v>: Provinsi Sulawesi Tenggara</v>
      </c>
      <c r="D105" s="273"/>
      <c r="E105" s="273"/>
      <c r="F105" s="273"/>
      <c r="G105" s="273" t="s">
        <v>101</v>
      </c>
      <c r="H105" s="273"/>
      <c r="I105" s="274"/>
      <c r="J105" s="275"/>
      <c r="K105" s="275"/>
      <c r="L105" s="275"/>
      <c r="M105" s="275"/>
      <c r="N105" s="275"/>
      <c r="O105" s="275"/>
      <c r="P105" s="201" t="s">
        <v>102</v>
      </c>
      <c r="Q105" s="276"/>
      <c r="R105" s="272"/>
      <c r="S105" s="273" t="s">
        <v>99</v>
      </c>
      <c r="T105" s="273" t="str">
        <f t="shared" ref="T105:T109" si="2035">T4</f>
        <v>: Provinsi Sulawesi Tenggara</v>
      </c>
      <c r="U105" s="273"/>
      <c r="V105" s="273"/>
      <c r="W105" s="273"/>
      <c r="X105" s="273" t="s">
        <v>101</v>
      </c>
      <c r="Y105" s="273"/>
      <c r="Z105" s="274"/>
      <c r="AA105" s="275"/>
      <c r="AB105" s="275"/>
      <c r="AC105" s="275"/>
      <c r="AD105" s="275"/>
      <c r="AE105" s="275"/>
      <c r="AF105" s="275"/>
      <c r="AG105" s="201" t="s">
        <v>102</v>
      </c>
      <c r="AH105" s="276"/>
      <c r="AI105" s="272"/>
      <c r="AJ105" s="273" t="s">
        <v>99</v>
      </c>
      <c r="AK105" s="273" t="str">
        <f t="shared" ref="AK105:AK109" si="2036">AK4</f>
        <v>: Provinsi Sulawesi Tenggara</v>
      </c>
      <c r="AL105" s="273"/>
      <c r="AM105" s="273"/>
      <c r="AN105" s="273"/>
      <c r="AO105" s="273" t="s">
        <v>101</v>
      </c>
      <c r="AP105" s="273"/>
      <c r="AQ105" s="274"/>
      <c r="AR105" s="275"/>
      <c r="AS105" s="275"/>
      <c r="AT105" s="275"/>
      <c r="AU105" s="275"/>
      <c r="AV105" s="275"/>
      <c r="AW105" s="275"/>
      <c r="AX105" s="201" t="s">
        <v>102</v>
      </c>
      <c r="AY105" s="276"/>
      <c r="AZ105" s="272"/>
      <c r="BA105" s="273" t="s">
        <v>99</v>
      </c>
      <c r="BB105" s="273" t="str">
        <f t="shared" ref="BB105:BB109" si="2037">BB4</f>
        <v>: Provinsi Sulawesi Tenggara</v>
      </c>
      <c r="BC105" s="273"/>
      <c r="BD105" s="273"/>
      <c r="BE105" s="273"/>
      <c r="BF105" s="273" t="s">
        <v>101</v>
      </c>
      <c r="BG105" s="273"/>
      <c r="BH105" s="274"/>
      <c r="BI105" s="275"/>
      <c r="BJ105" s="275"/>
      <c r="BK105" s="275"/>
      <c r="BL105" s="275"/>
      <c r="BM105" s="275"/>
      <c r="BN105" s="275"/>
      <c r="BO105" s="201" t="s">
        <v>102</v>
      </c>
      <c r="BP105" s="276"/>
      <c r="BQ105" s="272"/>
      <c r="BR105" s="273" t="s">
        <v>99</v>
      </c>
      <c r="BS105" s="273" t="str">
        <f t="shared" ref="BS105:BS109" si="2038">BS4</f>
        <v>: Provinsi Sulawesi Tenggara</v>
      </c>
      <c r="BT105" s="273"/>
      <c r="BU105" s="273"/>
      <c r="BV105" s="273"/>
      <c r="BW105" s="273" t="s">
        <v>101</v>
      </c>
      <c r="BX105" s="273"/>
      <c r="BY105" s="274"/>
      <c r="BZ105" s="275"/>
      <c r="CA105" s="275"/>
      <c r="CB105" s="275"/>
      <c r="CC105" s="275"/>
      <c r="CD105" s="275"/>
      <c r="CE105" s="275"/>
      <c r="CF105" s="201" t="s">
        <v>102</v>
      </c>
      <c r="CG105" s="276"/>
      <c r="CH105" s="272"/>
      <c r="CI105" s="273" t="s">
        <v>99</v>
      </c>
      <c r="CJ105" s="273" t="str">
        <f t="shared" ref="CJ105:CJ109" si="2039">CJ4</f>
        <v>: Provinsi Sulawesi Tenggara</v>
      </c>
      <c r="CK105" s="273"/>
      <c r="CL105" s="273"/>
      <c r="CM105" s="273"/>
      <c r="CN105" s="273" t="s">
        <v>101</v>
      </c>
      <c r="CO105" s="273"/>
      <c r="CP105" s="274"/>
      <c r="CQ105" s="275"/>
      <c r="CR105" s="275"/>
      <c r="CS105" s="275"/>
      <c r="CT105" s="275"/>
      <c r="CU105" s="275"/>
      <c r="CV105" s="275"/>
      <c r="CW105" s="201" t="s">
        <v>102</v>
      </c>
      <c r="CX105" s="276"/>
      <c r="CY105" s="272"/>
      <c r="CZ105" s="273" t="s">
        <v>99</v>
      </c>
      <c r="DA105" s="273" t="str">
        <f t="shared" ref="DA105:DA109" si="2040">DA4</f>
        <v>: Provinsi Sulawesi Tenggara</v>
      </c>
      <c r="DB105" s="273"/>
      <c r="DC105" s="273"/>
      <c r="DD105" s="273"/>
      <c r="DE105" s="273" t="s">
        <v>101</v>
      </c>
      <c r="DF105" s="273"/>
      <c r="DG105" s="274"/>
      <c r="DH105" s="275"/>
      <c r="DI105" s="275"/>
      <c r="DJ105" s="275"/>
      <c r="DK105" s="275"/>
      <c r="DL105" s="275"/>
      <c r="DM105" s="275"/>
      <c r="DN105" s="201" t="s">
        <v>102</v>
      </c>
      <c r="DO105" s="276"/>
      <c r="DP105" s="272"/>
      <c r="DQ105" s="273" t="s">
        <v>99</v>
      </c>
      <c r="DR105" s="273" t="str">
        <f t="shared" ref="DR105:DR109" si="2041">DR4</f>
        <v>: Provinsi Sulawesi Tenggara</v>
      </c>
      <c r="DS105" s="273"/>
      <c r="DT105" s="273"/>
      <c r="DU105" s="273"/>
      <c r="DV105" s="273" t="s">
        <v>101</v>
      </c>
      <c r="DW105" s="273"/>
      <c r="DX105" s="274"/>
      <c r="DY105" s="275"/>
      <c r="DZ105" s="275"/>
      <c r="EA105" s="275"/>
      <c r="EB105" s="275"/>
      <c r="EC105" s="275"/>
      <c r="ED105" s="275"/>
      <c r="EE105" s="201" t="s">
        <v>102</v>
      </c>
      <c r="EF105" s="276"/>
      <c r="EG105" s="272"/>
      <c r="EH105" s="273" t="s">
        <v>99</v>
      </c>
      <c r="EI105" s="273" t="str">
        <f t="shared" ref="EI105:EI109" si="2042">EI4</f>
        <v>: Provinsi Sulawesi Tenggara</v>
      </c>
      <c r="EJ105" s="273"/>
      <c r="EK105" s="273"/>
      <c r="EL105" s="273"/>
      <c r="EM105" s="273" t="s">
        <v>101</v>
      </c>
      <c r="EN105" s="273"/>
      <c r="EO105" s="274"/>
      <c r="EP105" s="275"/>
      <c r="EQ105" s="275"/>
      <c r="ER105" s="275"/>
      <c r="ES105" s="275"/>
      <c r="ET105" s="275"/>
      <c r="EU105" s="275"/>
      <c r="EV105" s="201" t="s">
        <v>102</v>
      </c>
      <c r="EW105" s="276"/>
      <c r="EX105" s="272"/>
      <c r="EY105" s="273" t="s">
        <v>99</v>
      </c>
      <c r="EZ105" s="273" t="str">
        <f t="shared" ref="EZ105:EZ109" si="2043">EZ4</f>
        <v>: Provinsi Sulawesi Tenggara</v>
      </c>
      <c r="FA105" s="273"/>
      <c r="FB105" s="273"/>
      <c r="FC105" s="273"/>
      <c r="FD105" s="273" t="s">
        <v>101</v>
      </c>
      <c r="FE105" s="273"/>
      <c r="FF105" s="274"/>
      <c r="FG105" s="275"/>
      <c r="FH105" s="275"/>
      <c r="FI105" s="275"/>
      <c r="FJ105" s="275"/>
      <c r="FK105" s="275"/>
      <c r="FL105" s="275"/>
      <c r="FM105" s="201" t="s">
        <v>102</v>
      </c>
      <c r="FN105" s="276"/>
      <c r="FO105" s="272"/>
      <c r="FP105" s="273" t="s">
        <v>99</v>
      </c>
      <c r="FQ105" s="273" t="str">
        <f t="shared" ref="FQ105:FQ109" si="2044">FQ4</f>
        <v>: Provinsi Sulawesi Tenggara</v>
      </c>
      <c r="FR105" s="273"/>
      <c r="FS105" s="273"/>
      <c r="FT105" s="273"/>
      <c r="FU105" s="273" t="s">
        <v>101</v>
      </c>
      <c r="FV105" s="273"/>
      <c r="FW105" s="274"/>
      <c r="FX105" s="275"/>
      <c r="FY105" s="275"/>
      <c r="FZ105" s="275"/>
      <c r="GA105" s="275"/>
      <c r="GB105" s="275"/>
      <c r="GC105" s="275"/>
      <c r="GD105" s="201" t="s">
        <v>102</v>
      </c>
      <c r="GE105" s="276"/>
      <c r="GF105" s="272"/>
      <c r="GG105" s="273" t="s">
        <v>99</v>
      </c>
      <c r="GH105" s="273" t="str">
        <f t="shared" ref="GH105:GH109" si="2045">GH4</f>
        <v>: Provinsi Sulawesi Tenggara</v>
      </c>
      <c r="GI105" s="273"/>
      <c r="GJ105" s="273"/>
      <c r="GK105" s="273"/>
      <c r="GL105" s="273" t="s">
        <v>101</v>
      </c>
      <c r="GM105" s="273"/>
      <c r="GN105" s="274"/>
      <c r="GO105" s="275"/>
      <c r="GP105" s="275"/>
      <c r="GQ105" s="275"/>
      <c r="GR105" s="275"/>
      <c r="GS105" s="275"/>
      <c r="GT105" s="275"/>
      <c r="GU105" s="201" t="s">
        <v>102</v>
      </c>
      <c r="GV105" s="276"/>
      <c r="GW105" s="272"/>
      <c r="GX105" s="273" t="s">
        <v>99</v>
      </c>
      <c r="GY105" s="273" t="str">
        <f t="shared" ref="GY105:GY109" si="2046">GY4</f>
        <v>: Provinsi Sulawesi Tenggara</v>
      </c>
      <c r="GZ105" s="273"/>
      <c r="HA105" s="273"/>
      <c r="HB105" s="273"/>
      <c r="HC105" s="273" t="s">
        <v>101</v>
      </c>
      <c r="HD105" s="273"/>
      <c r="HE105" s="274"/>
      <c r="HF105" s="275"/>
      <c r="HG105" s="275"/>
      <c r="HH105" s="275"/>
      <c r="HI105" s="275"/>
      <c r="HJ105" s="275"/>
      <c r="HK105" s="275"/>
      <c r="HL105" s="201" t="s">
        <v>102</v>
      </c>
      <c r="HM105" s="276"/>
      <c r="HN105" s="272"/>
      <c r="HO105" s="273" t="s">
        <v>99</v>
      </c>
      <c r="HP105" s="273" t="str">
        <f t="shared" ref="HP105:HP109" si="2047">HP4</f>
        <v>: Provinsi Sulawesi Tenggara</v>
      </c>
      <c r="HQ105" s="273"/>
      <c r="HR105" s="273"/>
      <c r="HS105" s="273"/>
      <c r="HT105" s="273" t="s">
        <v>101</v>
      </c>
      <c r="HU105" s="273"/>
      <c r="HV105" s="274"/>
      <c r="HW105" s="275"/>
      <c r="HX105" s="275"/>
      <c r="HY105" s="275"/>
      <c r="HZ105" s="275"/>
      <c r="IA105" s="275"/>
      <c r="IB105" s="275"/>
      <c r="IC105" s="201" t="s">
        <v>102</v>
      </c>
      <c r="ID105" s="276"/>
      <c r="IE105" s="272"/>
      <c r="IF105" s="273" t="s">
        <v>99</v>
      </c>
      <c r="IG105" s="273" t="str">
        <f t="shared" ref="IG105:IG109" si="2048">IG4</f>
        <v>: Provinsi Sulawesi Tenggara</v>
      </c>
      <c r="IH105" s="273"/>
      <c r="II105" s="273"/>
      <c r="IJ105" s="273"/>
      <c r="IK105" s="273" t="s">
        <v>101</v>
      </c>
      <c r="IL105" s="273"/>
      <c r="IM105" s="274"/>
      <c r="IN105" s="275"/>
      <c r="IO105" s="275"/>
      <c r="IP105" s="275"/>
      <c r="IQ105" s="275"/>
      <c r="IR105" s="275"/>
      <c r="IS105" s="275"/>
      <c r="IT105" s="201" t="s">
        <v>102</v>
      </c>
      <c r="IU105" s="276"/>
      <c r="IV105" s="272"/>
      <c r="IW105" s="273" t="s">
        <v>99</v>
      </c>
      <c r="IX105" s="273" t="str">
        <f t="shared" ref="IX105:IX109" si="2049">IX4</f>
        <v>: Provinsi Sulawesi Tenggara</v>
      </c>
      <c r="IY105" s="273"/>
      <c r="IZ105" s="273"/>
      <c r="JA105" s="273"/>
      <c r="JB105" s="273" t="s">
        <v>101</v>
      </c>
      <c r="JC105" s="273"/>
      <c r="JD105" s="274"/>
      <c r="JE105" s="275"/>
      <c r="JF105" s="275"/>
      <c r="JG105" s="275"/>
      <c r="JH105" s="275"/>
      <c r="JI105" s="275"/>
      <c r="JJ105" s="275"/>
      <c r="JK105" s="201" t="s">
        <v>102</v>
      </c>
      <c r="JL105" s="277"/>
      <c r="JM105" s="272"/>
      <c r="JN105" s="273" t="s">
        <v>99</v>
      </c>
      <c r="JO105" s="273" t="str">
        <f t="shared" ref="JO105:JO109" si="2050">JO4</f>
        <v>: Provinsi Sulawesi Tenggara</v>
      </c>
      <c r="JP105" s="273"/>
      <c r="JQ105" s="273"/>
      <c r="JR105" s="273"/>
      <c r="JS105" s="273" t="s">
        <v>101</v>
      </c>
      <c r="JT105" s="273"/>
      <c r="JU105" s="274"/>
      <c r="JV105" s="275"/>
      <c r="JW105" s="275"/>
      <c r="JX105" s="275"/>
      <c r="JY105" s="275"/>
      <c r="JZ105" s="275"/>
      <c r="KA105" s="275"/>
      <c r="KB105" s="201" t="s">
        <v>102</v>
      </c>
      <c r="KC105" s="277"/>
      <c r="KD105" s="272"/>
      <c r="KE105" s="273" t="s">
        <v>99</v>
      </c>
      <c r="KF105" s="273" t="str">
        <f t="shared" ref="KF105:KF109" si="2051">KF4</f>
        <v>: Provinsi Sulawesi Tenggara</v>
      </c>
      <c r="KG105" s="273"/>
      <c r="KH105" s="273"/>
      <c r="KI105" s="273"/>
      <c r="KJ105" s="273" t="s">
        <v>101</v>
      </c>
      <c r="KK105" s="273"/>
      <c r="KL105" s="274"/>
      <c r="KM105" s="275"/>
      <c r="KN105" s="275"/>
      <c r="KO105" s="275"/>
      <c r="KP105" s="275"/>
      <c r="KQ105" s="275"/>
      <c r="KR105" s="275"/>
      <c r="KS105" s="201" t="s">
        <v>102</v>
      </c>
      <c r="KT105" s="277"/>
      <c r="KU105" s="275"/>
    </row>
    <row r="106" ht="15.0" customHeight="1">
      <c r="A106" s="278"/>
      <c r="B106" s="279" t="s">
        <v>103</v>
      </c>
      <c r="C106" s="279" t="str">
        <f t="shared" si="2034"/>
        <v>: Pertanian, Kehutanan, dan Perikanan   </v>
      </c>
      <c r="D106" s="279"/>
      <c r="E106" s="279"/>
      <c r="F106" s="279"/>
      <c r="G106" s="279" t="s">
        <v>105</v>
      </c>
      <c r="H106" s="279"/>
      <c r="I106" s="280"/>
      <c r="J106" s="275"/>
      <c r="K106" s="275"/>
      <c r="L106" s="275"/>
      <c r="M106" s="275"/>
      <c r="N106" s="275"/>
      <c r="O106" s="275"/>
      <c r="P106" s="46"/>
      <c r="Q106" s="276"/>
      <c r="R106" s="278"/>
      <c r="S106" s="279" t="s">
        <v>103</v>
      </c>
      <c r="T106" s="279" t="str">
        <f t="shared" si="2035"/>
        <v>: Pertanian, Kehutanan, dan Perikanan   </v>
      </c>
      <c r="U106" s="279"/>
      <c r="V106" s="279"/>
      <c r="W106" s="279"/>
      <c r="X106" s="279" t="s">
        <v>105</v>
      </c>
      <c r="Y106" s="279"/>
      <c r="Z106" s="280"/>
      <c r="AA106" s="275"/>
      <c r="AB106" s="275"/>
      <c r="AC106" s="275"/>
      <c r="AD106" s="275"/>
      <c r="AE106" s="275"/>
      <c r="AF106" s="275"/>
      <c r="AG106" s="46"/>
      <c r="AH106" s="276"/>
      <c r="AI106" s="278"/>
      <c r="AJ106" s="279" t="s">
        <v>103</v>
      </c>
      <c r="AK106" s="279" t="str">
        <f t="shared" si="2036"/>
        <v>: Pertanian, Kehutanan, dan Perikanan   </v>
      </c>
      <c r="AL106" s="279"/>
      <c r="AM106" s="279"/>
      <c r="AN106" s="279"/>
      <c r="AO106" s="279" t="s">
        <v>105</v>
      </c>
      <c r="AP106" s="279"/>
      <c r="AQ106" s="280"/>
      <c r="AR106" s="275"/>
      <c r="AS106" s="275"/>
      <c r="AT106" s="275"/>
      <c r="AU106" s="275"/>
      <c r="AV106" s="275"/>
      <c r="AW106" s="275"/>
      <c r="AX106" s="46"/>
      <c r="AY106" s="276"/>
      <c r="AZ106" s="278"/>
      <c r="BA106" s="279" t="s">
        <v>103</v>
      </c>
      <c r="BB106" s="279" t="str">
        <f t="shared" si="2037"/>
        <v>: Pertanian, Kehutanan, dan Perikanan   </v>
      </c>
      <c r="BC106" s="279"/>
      <c r="BD106" s="279"/>
      <c r="BE106" s="279"/>
      <c r="BF106" s="279" t="s">
        <v>105</v>
      </c>
      <c r="BG106" s="279"/>
      <c r="BH106" s="280"/>
      <c r="BI106" s="275"/>
      <c r="BJ106" s="275"/>
      <c r="BK106" s="275"/>
      <c r="BL106" s="275"/>
      <c r="BM106" s="275"/>
      <c r="BN106" s="275"/>
      <c r="BO106" s="46"/>
      <c r="BP106" s="276"/>
      <c r="BQ106" s="278"/>
      <c r="BR106" s="279" t="s">
        <v>103</v>
      </c>
      <c r="BS106" s="279" t="str">
        <f t="shared" si="2038"/>
        <v>: Pertanian, Kehutanan, dan Perikanan   </v>
      </c>
      <c r="BT106" s="279"/>
      <c r="BU106" s="279"/>
      <c r="BV106" s="279"/>
      <c r="BW106" s="279" t="s">
        <v>105</v>
      </c>
      <c r="BX106" s="279"/>
      <c r="BY106" s="280"/>
      <c r="BZ106" s="275"/>
      <c r="CA106" s="275"/>
      <c r="CB106" s="275"/>
      <c r="CC106" s="275"/>
      <c r="CD106" s="275"/>
      <c r="CE106" s="275"/>
      <c r="CF106" s="46"/>
      <c r="CG106" s="276"/>
      <c r="CH106" s="278"/>
      <c r="CI106" s="279" t="s">
        <v>103</v>
      </c>
      <c r="CJ106" s="279" t="str">
        <f t="shared" si="2039"/>
        <v>: Pertanian, Kehutanan, dan Perikanan   </v>
      </c>
      <c r="CK106" s="279"/>
      <c r="CL106" s="279"/>
      <c r="CM106" s="279"/>
      <c r="CN106" s="279" t="s">
        <v>105</v>
      </c>
      <c r="CO106" s="279"/>
      <c r="CP106" s="280"/>
      <c r="CQ106" s="275"/>
      <c r="CR106" s="275"/>
      <c r="CS106" s="275"/>
      <c r="CT106" s="275"/>
      <c r="CU106" s="275"/>
      <c r="CV106" s="275"/>
      <c r="CW106" s="46"/>
      <c r="CX106" s="276"/>
      <c r="CY106" s="278"/>
      <c r="CZ106" s="279" t="s">
        <v>103</v>
      </c>
      <c r="DA106" s="279" t="str">
        <f t="shared" si="2040"/>
        <v>: Pertanian, Kehutanan, dan Perikanan   </v>
      </c>
      <c r="DB106" s="279"/>
      <c r="DC106" s="279"/>
      <c r="DD106" s="279"/>
      <c r="DE106" s="279" t="s">
        <v>105</v>
      </c>
      <c r="DF106" s="279"/>
      <c r="DG106" s="280"/>
      <c r="DH106" s="275"/>
      <c r="DI106" s="275"/>
      <c r="DJ106" s="275"/>
      <c r="DK106" s="275"/>
      <c r="DL106" s="275"/>
      <c r="DM106" s="275"/>
      <c r="DN106" s="46"/>
      <c r="DO106" s="276"/>
      <c r="DP106" s="278"/>
      <c r="DQ106" s="279" t="s">
        <v>103</v>
      </c>
      <c r="DR106" s="279" t="str">
        <f t="shared" si="2041"/>
        <v>: Pertanian, Kehutanan, dan Perikanan   </v>
      </c>
      <c r="DS106" s="279"/>
      <c r="DT106" s="279"/>
      <c r="DU106" s="279"/>
      <c r="DV106" s="279" t="s">
        <v>105</v>
      </c>
      <c r="DW106" s="279"/>
      <c r="DX106" s="280"/>
      <c r="DY106" s="275"/>
      <c r="DZ106" s="275"/>
      <c r="EA106" s="275"/>
      <c r="EB106" s="275"/>
      <c r="EC106" s="275"/>
      <c r="ED106" s="275"/>
      <c r="EE106" s="46"/>
      <c r="EF106" s="276"/>
      <c r="EG106" s="278"/>
      <c r="EH106" s="279" t="s">
        <v>103</v>
      </c>
      <c r="EI106" s="279" t="str">
        <f t="shared" si="2042"/>
        <v>: Pertanian, Kehutanan, dan Perikanan   </v>
      </c>
      <c r="EJ106" s="279"/>
      <c r="EK106" s="279"/>
      <c r="EL106" s="279"/>
      <c r="EM106" s="279" t="s">
        <v>105</v>
      </c>
      <c r="EN106" s="279"/>
      <c r="EO106" s="280"/>
      <c r="EP106" s="275"/>
      <c r="EQ106" s="275"/>
      <c r="ER106" s="275"/>
      <c r="ES106" s="275"/>
      <c r="ET106" s="275"/>
      <c r="EU106" s="275"/>
      <c r="EV106" s="46"/>
      <c r="EW106" s="276"/>
      <c r="EX106" s="278"/>
      <c r="EY106" s="279" t="s">
        <v>103</v>
      </c>
      <c r="EZ106" s="279" t="str">
        <f t="shared" si="2043"/>
        <v>: Pertanian, Kehutanan, dan Perikanan   </v>
      </c>
      <c r="FA106" s="279"/>
      <c r="FB106" s="279"/>
      <c r="FC106" s="279"/>
      <c r="FD106" s="279" t="s">
        <v>105</v>
      </c>
      <c r="FE106" s="279"/>
      <c r="FF106" s="280"/>
      <c r="FG106" s="275"/>
      <c r="FH106" s="275"/>
      <c r="FI106" s="275"/>
      <c r="FJ106" s="275"/>
      <c r="FK106" s="275"/>
      <c r="FL106" s="275"/>
      <c r="FM106" s="46"/>
      <c r="FN106" s="276"/>
      <c r="FO106" s="278"/>
      <c r="FP106" s="279" t="s">
        <v>103</v>
      </c>
      <c r="FQ106" s="279" t="str">
        <f t="shared" si="2044"/>
        <v>: Pertanian, Kehutanan, dan Perikanan   </v>
      </c>
      <c r="FR106" s="279"/>
      <c r="FS106" s="279"/>
      <c r="FT106" s="279"/>
      <c r="FU106" s="279" t="s">
        <v>105</v>
      </c>
      <c r="FV106" s="279"/>
      <c r="FW106" s="280"/>
      <c r="FX106" s="275"/>
      <c r="FY106" s="275"/>
      <c r="FZ106" s="275"/>
      <c r="GA106" s="275"/>
      <c r="GB106" s="275"/>
      <c r="GC106" s="275"/>
      <c r="GD106" s="46"/>
      <c r="GE106" s="276"/>
      <c r="GF106" s="278"/>
      <c r="GG106" s="279" t="s">
        <v>103</v>
      </c>
      <c r="GH106" s="279" t="str">
        <f t="shared" si="2045"/>
        <v>: Pertanian, Kehutanan, dan Perikanan   </v>
      </c>
      <c r="GI106" s="279"/>
      <c r="GJ106" s="279"/>
      <c r="GK106" s="279"/>
      <c r="GL106" s="279" t="s">
        <v>105</v>
      </c>
      <c r="GM106" s="279"/>
      <c r="GN106" s="280"/>
      <c r="GO106" s="275"/>
      <c r="GP106" s="275"/>
      <c r="GQ106" s="275"/>
      <c r="GR106" s="275"/>
      <c r="GS106" s="275"/>
      <c r="GT106" s="275"/>
      <c r="GU106" s="46"/>
      <c r="GV106" s="276"/>
      <c r="GW106" s="278"/>
      <c r="GX106" s="279" t="s">
        <v>103</v>
      </c>
      <c r="GY106" s="279" t="str">
        <f t="shared" si="2046"/>
        <v>: Pertanian, Kehutanan, dan Perikanan   </v>
      </c>
      <c r="GZ106" s="279"/>
      <c r="HA106" s="279"/>
      <c r="HB106" s="279"/>
      <c r="HC106" s="279" t="s">
        <v>105</v>
      </c>
      <c r="HD106" s="279"/>
      <c r="HE106" s="280"/>
      <c r="HF106" s="275"/>
      <c r="HG106" s="275"/>
      <c r="HH106" s="275"/>
      <c r="HI106" s="275"/>
      <c r="HJ106" s="275"/>
      <c r="HK106" s="275"/>
      <c r="HL106" s="46"/>
      <c r="HM106" s="276"/>
      <c r="HN106" s="278"/>
      <c r="HO106" s="279" t="s">
        <v>103</v>
      </c>
      <c r="HP106" s="279" t="str">
        <f t="shared" si="2047"/>
        <v>: Pertanian, Kehutanan, dan Perikanan   </v>
      </c>
      <c r="HQ106" s="279"/>
      <c r="HR106" s="279"/>
      <c r="HS106" s="279"/>
      <c r="HT106" s="279" t="s">
        <v>105</v>
      </c>
      <c r="HU106" s="279"/>
      <c r="HV106" s="280"/>
      <c r="HW106" s="275"/>
      <c r="HX106" s="275"/>
      <c r="HY106" s="275"/>
      <c r="HZ106" s="275"/>
      <c r="IA106" s="275"/>
      <c r="IB106" s="275"/>
      <c r="IC106" s="46"/>
      <c r="ID106" s="276"/>
      <c r="IE106" s="278"/>
      <c r="IF106" s="279" t="s">
        <v>103</v>
      </c>
      <c r="IG106" s="279" t="str">
        <f t="shared" si="2048"/>
        <v>: Pertanian, Kehutanan, dan Perikanan   </v>
      </c>
      <c r="IH106" s="279"/>
      <c r="II106" s="279"/>
      <c r="IJ106" s="279"/>
      <c r="IK106" s="279" t="s">
        <v>105</v>
      </c>
      <c r="IL106" s="279"/>
      <c r="IM106" s="280"/>
      <c r="IN106" s="275"/>
      <c r="IO106" s="275"/>
      <c r="IP106" s="275"/>
      <c r="IQ106" s="275"/>
      <c r="IR106" s="275"/>
      <c r="IS106" s="275"/>
      <c r="IT106" s="46"/>
      <c r="IU106" s="276"/>
      <c r="IV106" s="278"/>
      <c r="IW106" s="279" t="s">
        <v>103</v>
      </c>
      <c r="IX106" s="279" t="str">
        <f t="shared" si="2049"/>
        <v>: Pertanian, Kehutanan, dan Perikanan   </v>
      </c>
      <c r="IY106" s="279"/>
      <c r="IZ106" s="279"/>
      <c r="JA106" s="279"/>
      <c r="JB106" s="279" t="s">
        <v>105</v>
      </c>
      <c r="JC106" s="279"/>
      <c r="JD106" s="280"/>
      <c r="JE106" s="275"/>
      <c r="JF106" s="275"/>
      <c r="JG106" s="275"/>
      <c r="JH106" s="275"/>
      <c r="JI106" s="275"/>
      <c r="JJ106" s="275"/>
      <c r="JK106" s="46"/>
      <c r="JL106" s="277"/>
      <c r="JM106" s="278"/>
      <c r="JN106" s="279" t="s">
        <v>103</v>
      </c>
      <c r="JO106" s="279" t="str">
        <f t="shared" si="2050"/>
        <v>: Pertanian, Kehutanan, dan Perikanan   </v>
      </c>
      <c r="JP106" s="279"/>
      <c r="JQ106" s="279"/>
      <c r="JR106" s="279"/>
      <c r="JS106" s="279" t="s">
        <v>105</v>
      </c>
      <c r="JT106" s="279"/>
      <c r="JU106" s="280"/>
      <c r="JV106" s="275"/>
      <c r="JW106" s="275"/>
      <c r="JX106" s="275"/>
      <c r="JY106" s="275"/>
      <c r="JZ106" s="275"/>
      <c r="KA106" s="275"/>
      <c r="KB106" s="46"/>
      <c r="KC106" s="277"/>
      <c r="KD106" s="278"/>
      <c r="KE106" s="279" t="s">
        <v>103</v>
      </c>
      <c r="KF106" s="279" t="str">
        <f t="shared" si="2051"/>
        <v>: Pertanian, Kehutanan, dan Perikanan   </v>
      </c>
      <c r="KG106" s="279"/>
      <c r="KH106" s="279"/>
      <c r="KI106" s="279"/>
      <c r="KJ106" s="279" t="s">
        <v>105</v>
      </c>
      <c r="KK106" s="279"/>
      <c r="KL106" s="280"/>
      <c r="KM106" s="275"/>
      <c r="KN106" s="275"/>
      <c r="KO106" s="275"/>
      <c r="KP106" s="275"/>
      <c r="KQ106" s="275"/>
      <c r="KR106" s="275"/>
      <c r="KS106" s="46"/>
      <c r="KT106" s="277"/>
      <c r="KU106" s="275"/>
    </row>
    <row r="107" ht="15.0" customHeight="1">
      <c r="A107" s="278"/>
      <c r="B107" s="279" t="s">
        <v>106</v>
      </c>
      <c r="C107" s="279" t="str">
        <f t="shared" si="2034"/>
        <v>: Pertanian, Peternakan, Perburuan dan Jasa Pertanian</v>
      </c>
      <c r="D107" s="279"/>
      <c r="E107" s="279"/>
      <c r="F107" s="279"/>
      <c r="G107" s="281" t="s">
        <v>108</v>
      </c>
      <c r="H107" s="279"/>
      <c r="I107" s="280"/>
      <c r="J107" s="275"/>
      <c r="K107" s="275"/>
      <c r="L107" s="275"/>
      <c r="M107" s="275"/>
      <c r="N107" s="275"/>
      <c r="O107" s="275"/>
      <c r="P107" s="208" t="str">
        <f>"I/"&amp;P$6</f>
        <v>I/2010</v>
      </c>
      <c r="Q107" s="276"/>
      <c r="R107" s="278"/>
      <c r="S107" s="279" t="s">
        <v>106</v>
      </c>
      <c r="T107" s="279" t="str">
        <f t="shared" si="2035"/>
        <v>: Pertanian, Peternakan, Perburuan dan Jasa Pertanian</v>
      </c>
      <c r="U107" s="279"/>
      <c r="V107" s="279"/>
      <c r="W107" s="279"/>
      <c r="X107" s="281" t="s">
        <v>108</v>
      </c>
      <c r="Y107" s="279"/>
      <c r="Z107" s="280"/>
      <c r="AA107" s="275"/>
      <c r="AB107" s="275"/>
      <c r="AC107" s="275"/>
      <c r="AD107" s="275"/>
      <c r="AE107" s="275"/>
      <c r="AF107" s="275"/>
      <c r="AG107" s="208" t="str">
        <f>"I/"&amp;AG$6</f>
        <v>I/2011</v>
      </c>
      <c r="AH107" s="276"/>
      <c r="AI107" s="278"/>
      <c r="AJ107" s="279" t="s">
        <v>106</v>
      </c>
      <c r="AK107" s="279" t="str">
        <f t="shared" si="2036"/>
        <v>: Pertanian, Peternakan, Perburuan dan Jasa Pertanian</v>
      </c>
      <c r="AL107" s="279"/>
      <c r="AM107" s="279"/>
      <c r="AN107" s="279"/>
      <c r="AO107" s="281" t="s">
        <v>108</v>
      </c>
      <c r="AP107" s="279"/>
      <c r="AQ107" s="280"/>
      <c r="AR107" s="275"/>
      <c r="AS107" s="275"/>
      <c r="AT107" s="275"/>
      <c r="AU107" s="275"/>
      <c r="AV107" s="275"/>
      <c r="AW107" s="275"/>
      <c r="AX107" s="208" t="str">
        <f>"I/"&amp;AX$6</f>
        <v>I/2012</v>
      </c>
      <c r="AY107" s="276"/>
      <c r="AZ107" s="278"/>
      <c r="BA107" s="279" t="s">
        <v>106</v>
      </c>
      <c r="BB107" s="279" t="str">
        <f t="shared" si="2037"/>
        <v>: Pertanian, Peternakan, Perburuan dan Jasa Pertanian</v>
      </c>
      <c r="BC107" s="279"/>
      <c r="BD107" s="279"/>
      <c r="BE107" s="279"/>
      <c r="BF107" s="281" t="s">
        <v>108</v>
      </c>
      <c r="BG107" s="279"/>
      <c r="BH107" s="280"/>
      <c r="BI107" s="275"/>
      <c r="BJ107" s="275"/>
      <c r="BK107" s="275"/>
      <c r="BL107" s="275"/>
      <c r="BM107" s="275"/>
      <c r="BN107" s="275"/>
      <c r="BO107" s="208" t="str">
        <f>"I/"&amp;BO$6</f>
        <v>I/2013</v>
      </c>
      <c r="BP107" s="276"/>
      <c r="BQ107" s="278"/>
      <c r="BR107" s="279" t="s">
        <v>106</v>
      </c>
      <c r="BS107" s="279" t="str">
        <f t="shared" si="2038"/>
        <v>: Pertanian, Peternakan, Perburuan dan Jasa Pertanian</v>
      </c>
      <c r="BT107" s="279"/>
      <c r="BU107" s="279"/>
      <c r="BV107" s="279"/>
      <c r="BW107" s="281" t="s">
        <v>108</v>
      </c>
      <c r="BX107" s="279"/>
      <c r="BY107" s="280"/>
      <c r="BZ107" s="275"/>
      <c r="CA107" s="275"/>
      <c r="CB107" s="275"/>
      <c r="CC107" s="275"/>
      <c r="CD107" s="275"/>
      <c r="CE107" s="275"/>
      <c r="CF107" s="208" t="str">
        <f>"I/"&amp;CF$6</f>
        <v>I/2014</v>
      </c>
      <c r="CG107" s="276"/>
      <c r="CH107" s="278"/>
      <c r="CI107" s="279" t="s">
        <v>106</v>
      </c>
      <c r="CJ107" s="279" t="str">
        <f t="shared" si="2039"/>
        <v>: Pertanian, Peternakan, Perburuan dan Jasa Pertanian</v>
      </c>
      <c r="CK107" s="279"/>
      <c r="CL107" s="279"/>
      <c r="CM107" s="279"/>
      <c r="CN107" s="281" t="s">
        <v>108</v>
      </c>
      <c r="CO107" s="279"/>
      <c r="CP107" s="280"/>
      <c r="CQ107" s="275"/>
      <c r="CR107" s="275"/>
      <c r="CS107" s="275"/>
      <c r="CT107" s="275"/>
      <c r="CU107" s="275"/>
      <c r="CV107" s="275"/>
      <c r="CW107" s="208" t="str">
        <f>"I/"&amp;CW$6</f>
        <v>I/2015</v>
      </c>
      <c r="CX107" s="276"/>
      <c r="CY107" s="278"/>
      <c r="CZ107" s="279" t="s">
        <v>106</v>
      </c>
      <c r="DA107" s="279" t="str">
        <f t="shared" si="2040"/>
        <v>: Pertanian, Peternakan, Perburuan dan Jasa Pertanian</v>
      </c>
      <c r="DB107" s="279"/>
      <c r="DC107" s="279"/>
      <c r="DD107" s="279"/>
      <c r="DE107" s="281" t="s">
        <v>108</v>
      </c>
      <c r="DF107" s="279"/>
      <c r="DG107" s="280"/>
      <c r="DH107" s="275"/>
      <c r="DI107" s="275"/>
      <c r="DJ107" s="275"/>
      <c r="DK107" s="275"/>
      <c r="DL107" s="275"/>
      <c r="DM107" s="275"/>
      <c r="DN107" s="208" t="str">
        <f>"I/"&amp;DN$6</f>
        <v>I/2016</v>
      </c>
      <c r="DO107" s="276"/>
      <c r="DP107" s="278"/>
      <c r="DQ107" s="279" t="s">
        <v>106</v>
      </c>
      <c r="DR107" s="279" t="str">
        <f t="shared" si="2041"/>
        <v>: Pertanian, Peternakan, Perburuan dan Jasa Pertanian</v>
      </c>
      <c r="DS107" s="279"/>
      <c r="DT107" s="279"/>
      <c r="DU107" s="279"/>
      <c r="DV107" s="281" t="s">
        <v>108</v>
      </c>
      <c r="DW107" s="279"/>
      <c r="DX107" s="280"/>
      <c r="DY107" s="275"/>
      <c r="DZ107" s="275"/>
      <c r="EA107" s="275"/>
      <c r="EB107" s="275"/>
      <c r="EC107" s="275"/>
      <c r="ED107" s="275"/>
      <c r="EE107" s="208" t="str">
        <f>"I/"&amp;EE$6</f>
        <v>I/2017</v>
      </c>
      <c r="EF107" s="276"/>
      <c r="EG107" s="278"/>
      <c r="EH107" s="279" t="s">
        <v>106</v>
      </c>
      <c r="EI107" s="279" t="str">
        <f t="shared" si="2042"/>
        <v>: Pertanian, Peternakan, Perburuan dan Jasa Pertanian</v>
      </c>
      <c r="EJ107" s="279"/>
      <c r="EK107" s="279"/>
      <c r="EL107" s="279"/>
      <c r="EM107" s="281" t="s">
        <v>108</v>
      </c>
      <c r="EN107" s="279"/>
      <c r="EO107" s="280"/>
      <c r="EP107" s="275"/>
      <c r="EQ107" s="275"/>
      <c r="ER107" s="275"/>
      <c r="ES107" s="275"/>
      <c r="ET107" s="275"/>
      <c r="EU107" s="275"/>
      <c r="EV107" s="208" t="str">
        <f>"I/"&amp;EV$6</f>
        <v>I/2018</v>
      </c>
      <c r="EW107" s="276"/>
      <c r="EX107" s="278"/>
      <c r="EY107" s="279" t="s">
        <v>106</v>
      </c>
      <c r="EZ107" s="279" t="str">
        <f t="shared" si="2043"/>
        <v>: Pertanian, Peternakan, Perburuan dan Jasa Pertanian</v>
      </c>
      <c r="FA107" s="279"/>
      <c r="FB107" s="279"/>
      <c r="FC107" s="279"/>
      <c r="FD107" s="281" t="s">
        <v>108</v>
      </c>
      <c r="FE107" s="279"/>
      <c r="FF107" s="280"/>
      <c r="FG107" s="275"/>
      <c r="FH107" s="275"/>
      <c r="FI107" s="275"/>
      <c r="FJ107" s="275"/>
      <c r="FK107" s="275"/>
      <c r="FL107" s="275"/>
      <c r="FM107" s="208" t="str">
        <f>"I/"&amp;FM$6</f>
        <v>I/2019</v>
      </c>
      <c r="FN107" s="276"/>
      <c r="FO107" s="278"/>
      <c r="FP107" s="279" t="s">
        <v>106</v>
      </c>
      <c r="FQ107" s="279" t="str">
        <f t="shared" si="2044"/>
        <v>: Pertanian, Peternakan, Perburuan dan Jasa Pertanian</v>
      </c>
      <c r="FR107" s="279"/>
      <c r="FS107" s="279"/>
      <c r="FT107" s="279"/>
      <c r="FU107" s="281" t="s">
        <v>108</v>
      </c>
      <c r="FV107" s="279"/>
      <c r="FW107" s="280"/>
      <c r="FX107" s="275"/>
      <c r="FY107" s="275"/>
      <c r="FZ107" s="275"/>
      <c r="GA107" s="275"/>
      <c r="GB107" s="275"/>
      <c r="GC107" s="275"/>
      <c r="GD107" s="208" t="str">
        <f>"I/"&amp;GD$6</f>
        <v>I/2020</v>
      </c>
      <c r="GE107" s="276"/>
      <c r="GF107" s="278"/>
      <c r="GG107" s="279" t="s">
        <v>106</v>
      </c>
      <c r="GH107" s="279" t="str">
        <f t="shared" si="2045"/>
        <v>: Pertanian, Peternakan, Perburuan dan Jasa Pertanian</v>
      </c>
      <c r="GI107" s="279"/>
      <c r="GJ107" s="279"/>
      <c r="GK107" s="279"/>
      <c r="GL107" s="281" t="s">
        <v>108</v>
      </c>
      <c r="GM107" s="279"/>
      <c r="GN107" s="280"/>
      <c r="GO107" s="275"/>
      <c r="GP107" s="275"/>
      <c r="GQ107" s="275"/>
      <c r="GR107" s="275"/>
      <c r="GS107" s="275"/>
      <c r="GT107" s="275"/>
      <c r="GU107" s="208" t="str">
        <f>"I/"&amp;GU$6</f>
        <v>I/2021</v>
      </c>
      <c r="GV107" s="276"/>
      <c r="GW107" s="278"/>
      <c r="GX107" s="279" t="s">
        <v>106</v>
      </c>
      <c r="GY107" s="279" t="str">
        <f t="shared" si="2046"/>
        <v>: Pertanian, Peternakan, Perburuan dan Jasa Pertanian</v>
      </c>
      <c r="GZ107" s="279"/>
      <c r="HA107" s="279"/>
      <c r="HB107" s="279"/>
      <c r="HC107" s="281" t="s">
        <v>108</v>
      </c>
      <c r="HD107" s="279"/>
      <c r="HE107" s="280"/>
      <c r="HF107" s="275"/>
      <c r="HG107" s="275"/>
      <c r="HH107" s="275"/>
      <c r="HI107" s="275"/>
      <c r="HJ107" s="275"/>
      <c r="HK107" s="275"/>
      <c r="HL107" s="208" t="str">
        <f>"I/"&amp;HL$6</f>
        <v>I/2022</v>
      </c>
      <c r="HM107" s="276"/>
      <c r="HN107" s="278"/>
      <c r="HO107" s="279" t="s">
        <v>106</v>
      </c>
      <c r="HP107" s="279" t="str">
        <f t="shared" si="2047"/>
        <v>: Pertanian, Peternakan, Perburuan dan Jasa Pertanian</v>
      </c>
      <c r="HQ107" s="279"/>
      <c r="HR107" s="279"/>
      <c r="HS107" s="279"/>
      <c r="HT107" s="281" t="s">
        <v>108</v>
      </c>
      <c r="HU107" s="279"/>
      <c r="HV107" s="280"/>
      <c r="HW107" s="275"/>
      <c r="HX107" s="275"/>
      <c r="HY107" s="275"/>
      <c r="HZ107" s="275"/>
      <c r="IA107" s="275"/>
      <c r="IB107" s="275"/>
      <c r="IC107" s="208" t="str">
        <f>"I/"&amp;IC$6</f>
        <v>I/2023</v>
      </c>
      <c r="ID107" s="276"/>
      <c r="IE107" s="278"/>
      <c r="IF107" s="279" t="s">
        <v>106</v>
      </c>
      <c r="IG107" s="279" t="str">
        <f t="shared" si="2048"/>
        <v>: Pertanian, Peternakan, Perburuan dan Jasa Pertanian</v>
      </c>
      <c r="IH107" s="279"/>
      <c r="II107" s="279"/>
      <c r="IJ107" s="279"/>
      <c r="IK107" s="281" t="s">
        <v>108</v>
      </c>
      <c r="IL107" s="279"/>
      <c r="IM107" s="280"/>
      <c r="IN107" s="275"/>
      <c r="IO107" s="275"/>
      <c r="IP107" s="275"/>
      <c r="IQ107" s="275"/>
      <c r="IR107" s="275"/>
      <c r="IS107" s="275"/>
      <c r="IT107" s="208" t="str">
        <f>"I/"&amp;IT$6</f>
        <v>I/2024</v>
      </c>
      <c r="IU107" s="276"/>
      <c r="IV107" s="278"/>
      <c r="IW107" s="279" t="s">
        <v>106</v>
      </c>
      <c r="IX107" s="279" t="str">
        <f t="shared" si="2049"/>
        <v>: Pertanian, Peternakan, Perburuan dan Jasa Pertanian</v>
      </c>
      <c r="IY107" s="279"/>
      <c r="IZ107" s="279"/>
      <c r="JA107" s="279"/>
      <c r="JB107" s="281" t="s">
        <v>108</v>
      </c>
      <c r="JC107" s="279"/>
      <c r="JD107" s="280"/>
      <c r="JE107" s="275"/>
      <c r="JF107" s="275"/>
      <c r="JG107" s="275"/>
      <c r="JH107" s="275"/>
      <c r="JI107" s="275"/>
      <c r="JJ107" s="275"/>
      <c r="JK107" s="208" t="str">
        <f>"I/"&amp;JK$6</f>
        <v>I/2025</v>
      </c>
      <c r="JL107" s="277"/>
      <c r="JM107" s="278"/>
      <c r="JN107" s="279" t="s">
        <v>106</v>
      </c>
      <c r="JO107" s="279" t="str">
        <f t="shared" si="2050"/>
        <v>: Pertanian, Peternakan, Perburuan dan Jasa Pertanian</v>
      </c>
      <c r="JP107" s="279"/>
      <c r="JQ107" s="279"/>
      <c r="JR107" s="279"/>
      <c r="JS107" s="281" t="s">
        <v>108</v>
      </c>
      <c r="JT107" s="279"/>
      <c r="JU107" s="280"/>
      <c r="JV107" s="275"/>
      <c r="JW107" s="275"/>
      <c r="JX107" s="275"/>
      <c r="JY107" s="275"/>
      <c r="JZ107" s="275"/>
      <c r="KA107" s="275"/>
      <c r="KB107" s="208" t="str">
        <f>"I/"&amp;KB$6</f>
        <v>I/2026</v>
      </c>
      <c r="KC107" s="277"/>
      <c r="KD107" s="278"/>
      <c r="KE107" s="279" t="s">
        <v>106</v>
      </c>
      <c r="KF107" s="279" t="str">
        <f t="shared" si="2051"/>
        <v>: Pertanian, Peternakan, Perburuan dan Jasa Pertanian</v>
      </c>
      <c r="KG107" s="279"/>
      <c r="KH107" s="279"/>
      <c r="KI107" s="279"/>
      <c r="KJ107" s="281" t="s">
        <v>108</v>
      </c>
      <c r="KK107" s="279"/>
      <c r="KL107" s="280"/>
      <c r="KM107" s="275"/>
      <c r="KN107" s="275"/>
      <c r="KO107" s="275"/>
      <c r="KP107" s="275"/>
      <c r="KQ107" s="275"/>
      <c r="KR107" s="275"/>
      <c r="KS107" s="208" t="str">
        <f>"I/"&amp;KS$6</f>
        <v>I/2027</v>
      </c>
      <c r="KT107" s="277"/>
      <c r="KU107" s="275"/>
    </row>
    <row r="108" ht="15.0" customHeight="1">
      <c r="A108" s="278"/>
      <c r="B108" s="279" t="s">
        <v>109</v>
      </c>
      <c r="C108" s="279" t="str">
        <f t="shared" si="2034"/>
        <v>: Tanaman Hortikultura Semusim   </v>
      </c>
      <c r="D108" s="279"/>
      <c r="E108" s="279"/>
      <c r="F108" s="279"/>
      <c r="G108" s="282" t="s">
        <v>199</v>
      </c>
      <c r="H108" s="279"/>
      <c r="I108" s="280"/>
      <c r="J108" s="275"/>
      <c r="K108" s="275"/>
      <c r="L108" s="275"/>
      <c r="M108" s="275"/>
      <c r="N108" s="275"/>
      <c r="O108" s="275"/>
      <c r="P108" s="46"/>
      <c r="Q108" s="276"/>
      <c r="R108" s="278"/>
      <c r="S108" s="279" t="s">
        <v>109</v>
      </c>
      <c r="T108" s="279" t="str">
        <f t="shared" si="2035"/>
        <v>: Tanaman Hortikultura Semusim   </v>
      </c>
      <c r="U108" s="279"/>
      <c r="V108" s="279"/>
      <c r="W108" s="279"/>
      <c r="X108" s="282" t="s">
        <v>199</v>
      </c>
      <c r="Y108" s="279"/>
      <c r="Z108" s="280"/>
      <c r="AA108" s="275"/>
      <c r="AB108" s="275"/>
      <c r="AC108" s="275"/>
      <c r="AD108" s="275"/>
      <c r="AE108" s="275"/>
      <c r="AF108" s="275"/>
      <c r="AG108" s="46"/>
      <c r="AH108" s="276"/>
      <c r="AI108" s="278"/>
      <c r="AJ108" s="279" t="s">
        <v>109</v>
      </c>
      <c r="AK108" s="279" t="str">
        <f t="shared" si="2036"/>
        <v>: Tanaman Hortikultura Semusim   </v>
      </c>
      <c r="AL108" s="279"/>
      <c r="AM108" s="279"/>
      <c r="AN108" s="279"/>
      <c r="AO108" s="282" t="s">
        <v>199</v>
      </c>
      <c r="AP108" s="279"/>
      <c r="AQ108" s="280"/>
      <c r="AR108" s="275"/>
      <c r="AS108" s="275"/>
      <c r="AT108" s="275"/>
      <c r="AU108" s="275"/>
      <c r="AV108" s="275"/>
      <c r="AW108" s="275"/>
      <c r="AX108" s="46"/>
      <c r="AY108" s="276"/>
      <c r="AZ108" s="278"/>
      <c r="BA108" s="279" t="s">
        <v>109</v>
      </c>
      <c r="BB108" s="279" t="str">
        <f t="shared" si="2037"/>
        <v>: Tanaman Hortikultura Semusim   </v>
      </c>
      <c r="BC108" s="279"/>
      <c r="BD108" s="279"/>
      <c r="BE108" s="279"/>
      <c r="BF108" s="282" t="s">
        <v>199</v>
      </c>
      <c r="BG108" s="279"/>
      <c r="BH108" s="280"/>
      <c r="BI108" s="275"/>
      <c r="BJ108" s="275"/>
      <c r="BK108" s="275"/>
      <c r="BL108" s="275"/>
      <c r="BM108" s="275"/>
      <c r="BN108" s="275"/>
      <c r="BO108" s="46"/>
      <c r="BP108" s="276"/>
      <c r="BQ108" s="278"/>
      <c r="BR108" s="279" t="s">
        <v>109</v>
      </c>
      <c r="BS108" s="279" t="str">
        <f t="shared" si="2038"/>
        <v>: Tanaman Hortikultura Semusim   </v>
      </c>
      <c r="BT108" s="279"/>
      <c r="BU108" s="279"/>
      <c r="BV108" s="279"/>
      <c r="BW108" s="282" t="s">
        <v>199</v>
      </c>
      <c r="BX108" s="279"/>
      <c r="BY108" s="280"/>
      <c r="BZ108" s="275"/>
      <c r="CA108" s="275"/>
      <c r="CB108" s="275"/>
      <c r="CC108" s="275"/>
      <c r="CD108" s="275"/>
      <c r="CE108" s="275"/>
      <c r="CF108" s="46"/>
      <c r="CG108" s="276"/>
      <c r="CH108" s="278"/>
      <c r="CI108" s="279" t="s">
        <v>109</v>
      </c>
      <c r="CJ108" s="279" t="str">
        <f t="shared" si="2039"/>
        <v>: Tanaman Hortikultura Semusim   </v>
      </c>
      <c r="CK108" s="279"/>
      <c r="CL108" s="279"/>
      <c r="CM108" s="279"/>
      <c r="CN108" s="282" t="s">
        <v>199</v>
      </c>
      <c r="CO108" s="279"/>
      <c r="CP108" s="280"/>
      <c r="CQ108" s="275"/>
      <c r="CR108" s="275"/>
      <c r="CS108" s="275"/>
      <c r="CT108" s="275"/>
      <c r="CU108" s="275"/>
      <c r="CV108" s="275"/>
      <c r="CW108" s="46"/>
      <c r="CX108" s="276"/>
      <c r="CY108" s="278"/>
      <c r="CZ108" s="279" t="s">
        <v>109</v>
      </c>
      <c r="DA108" s="279" t="str">
        <f t="shared" si="2040"/>
        <v>: Tanaman Hortikultura Semusim   </v>
      </c>
      <c r="DB108" s="279"/>
      <c r="DC108" s="279"/>
      <c r="DD108" s="279"/>
      <c r="DE108" s="282" t="s">
        <v>199</v>
      </c>
      <c r="DF108" s="279"/>
      <c r="DG108" s="280"/>
      <c r="DH108" s="275"/>
      <c r="DI108" s="275"/>
      <c r="DJ108" s="275"/>
      <c r="DK108" s="275"/>
      <c r="DL108" s="275"/>
      <c r="DM108" s="275"/>
      <c r="DN108" s="46"/>
      <c r="DO108" s="276"/>
      <c r="DP108" s="278"/>
      <c r="DQ108" s="279" t="s">
        <v>109</v>
      </c>
      <c r="DR108" s="279" t="str">
        <f t="shared" si="2041"/>
        <v>: Tanaman Hortikultura Semusim   </v>
      </c>
      <c r="DS108" s="279"/>
      <c r="DT108" s="279"/>
      <c r="DU108" s="279"/>
      <c r="DV108" s="282" t="s">
        <v>199</v>
      </c>
      <c r="DW108" s="279"/>
      <c r="DX108" s="280"/>
      <c r="DY108" s="275"/>
      <c r="DZ108" s="275"/>
      <c r="EA108" s="275"/>
      <c r="EB108" s="275"/>
      <c r="EC108" s="275"/>
      <c r="ED108" s="275"/>
      <c r="EE108" s="46"/>
      <c r="EF108" s="276"/>
      <c r="EG108" s="278"/>
      <c r="EH108" s="279" t="s">
        <v>109</v>
      </c>
      <c r="EI108" s="279" t="str">
        <f t="shared" si="2042"/>
        <v>: Tanaman Hortikultura Semusim   </v>
      </c>
      <c r="EJ108" s="279"/>
      <c r="EK108" s="279"/>
      <c r="EL108" s="279"/>
      <c r="EM108" s="282" t="s">
        <v>199</v>
      </c>
      <c r="EN108" s="279"/>
      <c r="EO108" s="280"/>
      <c r="EP108" s="275"/>
      <c r="EQ108" s="275"/>
      <c r="ER108" s="275"/>
      <c r="ES108" s="275"/>
      <c r="ET108" s="275"/>
      <c r="EU108" s="275"/>
      <c r="EV108" s="46"/>
      <c r="EW108" s="276"/>
      <c r="EX108" s="278"/>
      <c r="EY108" s="279" t="s">
        <v>109</v>
      </c>
      <c r="EZ108" s="279" t="str">
        <f t="shared" si="2043"/>
        <v>: Tanaman Hortikultura Semusim   </v>
      </c>
      <c r="FA108" s="279"/>
      <c r="FB108" s="279"/>
      <c r="FC108" s="279"/>
      <c r="FD108" s="282" t="s">
        <v>199</v>
      </c>
      <c r="FE108" s="279"/>
      <c r="FF108" s="280"/>
      <c r="FG108" s="275"/>
      <c r="FH108" s="275"/>
      <c r="FI108" s="275"/>
      <c r="FJ108" s="275"/>
      <c r="FK108" s="275"/>
      <c r="FL108" s="275"/>
      <c r="FM108" s="46"/>
      <c r="FN108" s="276"/>
      <c r="FO108" s="278"/>
      <c r="FP108" s="279" t="s">
        <v>109</v>
      </c>
      <c r="FQ108" s="279" t="str">
        <f t="shared" si="2044"/>
        <v>: Tanaman Hortikultura Semusim   </v>
      </c>
      <c r="FR108" s="279"/>
      <c r="FS108" s="279"/>
      <c r="FT108" s="279"/>
      <c r="FU108" s="282" t="s">
        <v>199</v>
      </c>
      <c r="FV108" s="279"/>
      <c r="FW108" s="280"/>
      <c r="FX108" s="275"/>
      <c r="FY108" s="275"/>
      <c r="FZ108" s="275"/>
      <c r="GA108" s="275"/>
      <c r="GB108" s="275"/>
      <c r="GC108" s="275"/>
      <c r="GD108" s="46"/>
      <c r="GE108" s="276"/>
      <c r="GF108" s="278"/>
      <c r="GG108" s="279" t="s">
        <v>109</v>
      </c>
      <c r="GH108" s="279" t="str">
        <f t="shared" si="2045"/>
        <v>: Tanaman Hortikultura Semusim   </v>
      </c>
      <c r="GI108" s="279"/>
      <c r="GJ108" s="279"/>
      <c r="GK108" s="279"/>
      <c r="GL108" s="282" t="s">
        <v>199</v>
      </c>
      <c r="GM108" s="279"/>
      <c r="GN108" s="280"/>
      <c r="GO108" s="275"/>
      <c r="GP108" s="275"/>
      <c r="GQ108" s="275"/>
      <c r="GR108" s="275"/>
      <c r="GS108" s="275"/>
      <c r="GT108" s="275"/>
      <c r="GU108" s="46"/>
      <c r="GV108" s="276"/>
      <c r="GW108" s="278"/>
      <c r="GX108" s="279" t="s">
        <v>109</v>
      </c>
      <c r="GY108" s="279" t="str">
        <f t="shared" si="2046"/>
        <v>: Tanaman Hortikultura Semusim   </v>
      </c>
      <c r="GZ108" s="279"/>
      <c r="HA108" s="279"/>
      <c r="HB108" s="279"/>
      <c r="HC108" s="282" t="s">
        <v>199</v>
      </c>
      <c r="HD108" s="279"/>
      <c r="HE108" s="280"/>
      <c r="HF108" s="275"/>
      <c r="HG108" s="275"/>
      <c r="HH108" s="275"/>
      <c r="HI108" s="275"/>
      <c r="HJ108" s="275"/>
      <c r="HK108" s="275"/>
      <c r="HL108" s="46"/>
      <c r="HM108" s="276"/>
      <c r="HN108" s="278"/>
      <c r="HO108" s="279" t="s">
        <v>109</v>
      </c>
      <c r="HP108" s="279" t="str">
        <f t="shared" si="2047"/>
        <v>: Tanaman Hortikultura Semusim   </v>
      </c>
      <c r="HQ108" s="279"/>
      <c r="HR108" s="279"/>
      <c r="HS108" s="279"/>
      <c r="HT108" s="282" t="s">
        <v>199</v>
      </c>
      <c r="HU108" s="279"/>
      <c r="HV108" s="280"/>
      <c r="HW108" s="275"/>
      <c r="HX108" s="275"/>
      <c r="HY108" s="275"/>
      <c r="HZ108" s="275"/>
      <c r="IA108" s="275"/>
      <c r="IB108" s="275"/>
      <c r="IC108" s="46"/>
      <c r="ID108" s="276"/>
      <c r="IE108" s="278"/>
      <c r="IF108" s="279" t="s">
        <v>109</v>
      </c>
      <c r="IG108" s="279" t="str">
        <f t="shared" si="2048"/>
        <v>: Tanaman Hortikultura Semusim   </v>
      </c>
      <c r="IH108" s="279"/>
      <c r="II108" s="279"/>
      <c r="IJ108" s="279"/>
      <c r="IK108" s="282" t="s">
        <v>199</v>
      </c>
      <c r="IL108" s="279"/>
      <c r="IM108" s="280"/>
      <c r="IN108" s="275"/>
      <c r="IO108" s="275"/>
      <c r="IP108" s="275"/>
      <c r="IQ108" s="275"/>
      <c r="IR108" s="275"/>
      <c r="IS108" s="275"/>
      <c r="IT108" s="46"/>
      <c r="IU108" s="276"/>
      <c r="IV108" s="278"/>
      <c r="IW108" s="279" t="s">
        <v>109</v>
      </c>
      <c r="IX108" s="279" t="str">
        <f t="shared" si="2049"/>
        <v>: Tanaman Hortikultura Semusim   </v>
      </c>
      <c r="IY108" s="279"/>
      <c r="IZ108" s="279"/>
      <c r="JA108" s="279"/>
      <c r="JB108" s="282" t="s">
        <v>199</v>
      </c>
      <c r="JC108" s="279"/>
      <c r="JD108" s="280"/>
      <c r="JE108" s="275"/>
      <c r="JF108" s="275"/>
      <c r="JG108" s="275"/>
      <c r="JH108" s="275"/>
      <c r="JI108" s="275"/>
      <c r="JJ108" s="275"/>
      <c r="JK108" s="46"/>
      <c r="JL108" s="277"/>
      <c r="JM108" s="278"/>
      <c r="JN108" s="279" t="s">
        <v>109</v>
      </c>
      <c r="JO108" s="279" t="str">
        <f t="shared" si="2050"/>
        <v>: Tanaman Hortikultura Semusim   </v>
      </c>
      <c r="JP108" s="279"/>
      <c r="JQ108" s="279"/>
      <c r="JR108" s="279"/>
      <c r="JS108" s="282" t="s">
        <v>199</v>
      </c>
      <c r="JT108" s="279"/>
      <c r="JU108" s="280"/>
      <c r="JV108" s="275"/>
      <c r="JW108" s="275"/>
      <c r="JX108" s="275"/>
      <c r="JY108" s="275"/>
      <c r="JZ108" s="275"/>
      <c r="KA108" s="275"/>
      <c r="KB108" s="46"/>
      <c r="KC108" s="277"/>
      <c r="KD108" s="278"/>
      <c r="KE108" s="279" t="s">
        <v>109</v>
      </c>
      <c r="KF108" s="279" t="str">
        <f t="shared" si="2051"/>
        <v>: Tanaman Hortikultura Semusim   </v>
      </c>
      <c r="KG108" s="279"/>
      <c r="KH108" s="279"/>
      <c r="KI108" s="279"/>
      <c r="KJ108" s="282" t="s">
        <v>199</v>
      </c>
      <c r="KK108" s="279"/>
      <c r="KL108" s="280"/>
      <c r="KM108" s="275"/>
      <c r="KN108" s="275"/>
      <c r="KO108" s="275"/>
      <c r="KP108" s="275"/>
      <c r="KQ108" s="275"/>
      <c r="KR108" s="275"/>
      <c r="KS108" s="46"/>
      <c r="KT108" s="277"/>
      <c r="KU108" s="275"/>
    </row>
    <row r="109" ht="15.75" customHeight="1">
      <c r="A109" s="283"/>
      <c r="B109" s="284" t="s">
        <v>111</v>
      </c>
      <c r="C109" s="284" t="str">
        <f t="shared" si="2034"/>
        <v>: Revaluasi </v>
      </c>
      <c r="D109" s="284"/>
      <c r="E109" s="284"/>
      <c r="F109" s="284"/>
      <c r="G109" s="284" t="str">
        <f>"Tahun "&amp;P$6</f>
        <v>Tahun 2010</v>
      </c>
      <c r="H109" s="284"/>
      <c r="I109" s="285"/>
      <c r="J109" s="275"/>
      <c r="K109" s="275"/>
      <c r="L109" s="275"/>
      <c r="M109" s="275"/>
      <c r="N109" s="275"/>
      <c r="O109" s="275"/>
      <c r="P109" s="275"/>
      <c r="Q109" s="276"/>
      <c r="R109" s="283"/>
      <c r="S109" s="284" t="s">
        <v>111</v>
      </c>
      <c r="T109" s="284" t="str">
        <f t="shared" si="2035"/>
        <v>: Revaluasi </v>
      </c>
      <c r="U109" s="284"/>
      <c r="V109" s="284"/>
      <c r="W109" s="284"/>
      <c r="X109" s="284" t="str">
        <f>"Tahun "&amp;AG$6</f>
        <v>Tahun 2011</v>
      </c>
      <c r="Y109" s="284"/>
      <c r="Z109" s="285"/>
      <c r="AA109" s="275"/>
      <c r="AB109" s="275"/>
      <c r="AC109" s="275"/>
      <c r="AD109" s="275"/>
      <c r="AE109" s="275"/>
      <c r="AF109" s="275"/>
      <c r="AG109" s="275"/>
      <c r="AH109" s="276"/>
      <c r="AI109" s="283"/>
      <c r="AJ109" s="284" t="s">
        <v>111</v>
      </c>
      <c r="AK109" s="284" t="str">
        <f t="shared" si="2036"/>
        <v>: Revaluasi </v>
      </c>
      <c r="AL109" s="284"/>
      <c r="AM109" s="284"/>
      <c r="AN109" s="284"/>
      <c r="AO109" s="284" t="str">
        <f>"Tahun "&amp;AX$6</f>
        <v>Tahun 2012</v>
      </c>
      <c r="AP109" s="284"/>
      <c r="AQ109" s="285"/>
      <c r="AR109" s="275"/>
      <c r="AS109" s="275"/>
      <c r="AT109" s="275"/>
      <c r="AU109" s="275"/>
      <c r="AV109" s="275"/>
      <c r="AW109" s="275"/>
      <c r="AX109" s="275"/>
      <c r="AY109" s="276"/>
      <c r="AZ109" s="283"/>
      <c r="BA109" s="284" t="s">
        <v>111</v>
      </c>
      <c r="BB109" s="284" t="str">
        <f t="shared" si="2037"/>
        <v>: Revaluasi </v>
      </c>
      <c r="BC109" s="284"/>
      <c r="BD109" s="284"/>
      <c r="BE109" s="284"/>
      <c r="BF109" s="284" t="str">
        <f>"Tahun "&amp;BO$6</f>
        <v>Tahun 2013</v>
      </c>
      <c r="BG109" s="284"/>
      <c r="BH109" s="285"/>
      <c r="BI109" s="275"/>
      <c r="BJ109" s="275"/>
      <c r="BK109" s="275"/>
      <c r="BL109" s="275"/>
      <c r="BM109" s="275"/>
      <c r="BN109" s="275"/>
      <c r="BO109" s="275"/>
      <c r="BP109" s="276"/>
      <c r="BQ109" s="283"/>
      <c r="BR109" s="284" t="s">
        <v>111</v>
      </c>
      <c r="BS109" s="284" t="str">
        <f t="shared" si="2038"/>
        <v>: Revaluasi </v>
      </c>
      <c r="BT109" s="284"/>
      <c r="BU109" s="284"/>
      <c r="BV109" s="284"/>
      <c r="BW109" s="284" t="str">
        <f>"Tahun "&amp;CF$6</f>
        <v>Tahun 2014</v>
      </c>
      <c r="BX109" s="284"/>
      <c r="BY109" s="285"/>
      <c r="BZ109" s="275"/>
      <c r="CA109" s="275"/>
      <c r="CB109" s="275"/>
      <c r="CC109" s="275"/>
      <c r="CD109" s="275"/>
      <c r="CE109" s="275"/>
      <c r="CF109" s="275"/>
      <c r="CG109" s="276"/>
      <c r="CH109" s="283"/>
      <c r="CI109" s="284" t="s">
        <v>111</v>
      </c>
      <c r="CJ109" s="284" t="str">
        <f t="shared" si="2039"/>
        <v>: Revaluasi </v>
      </c>
      <c r="CK109" s="284"/>
      <c r="CL109" s="284"/>
      <c r="CM109" s="284"/>
      <c r="CN109" s="284" t="str">
        <f>"Tahun "&amp;CW$6</f>
        <v>Tahun 2015</v>
      </c>
      <c r="CO109" s="284"/>
      <c r="CP109" s="285"/>
      <c r="CQ109" s="275"/>
      <c r="CR109" s="275"/>
      <c r="CS109" s="275"/>
      <c r="CT109" s="275"/>
      <c r="CU109" s="275"/>
      <c r="CV109" s="275"/>
      <c r="CW109" s="275"/>
      <c r="CX109" s="276"/>
      <c r="CY109" s="283"/>
      <c r="CZ109" s="284" t="s">
        <v>111</v>
      </c>
      <c r="DA109" s="284" t="str">
        <f t="shared" si="2040"/>
        <v>: Revaluasi </v>
      </c>
      <c r="DB109" s="284"/>
      <c r="DC109" s="284"/>
      <c r="DD109" s="284"/>
      <c r="DE109" s="284" t="str">
        <f>"Tahun "&amp;DN$6</f>
        <v>Tahun 2016</v>
      </c>
      <c r="DF109" s="284"/>
      <c r="DG109" s="285"/>
      <c r="DH109" s="275"/>
      <c r="DI109" s="275"/>
      <c r="DJ109" s="275"/>
      <c r="DK109" s="275"/>
      <c r="DL109" s="275"/>
      <c r="DM109" s="275"/>
      <c r="DN109" s="275"/>
      <c r="DO109" s="276"/>
      <c r="DP109" s="283"/>
      <c r="DQ109" s="284" t="s">
        <v>111</v>
      </c>
      <c r="DR109" s="284" t="str">
        <f t="shared" si="2041"/>
        <v>: Revaluasi </v>
      </c>
      <c r="DS109" s="284"/>
      <c r="DT109" s="284"/>
      <c r="DU109" s="284"/>
      <c r="DV109" s="284" t="str">
        <f>"Tahun "&amp;EE$6</f>
        <v>Tahun 2017</v>
      </c>
      <c r="DW109" s="284"/>
      <c r="DX109" s="285"/>
      <c r="DY109" s="275"/>
      <c r="DZ109" s="275"/>
      <c r="EA109" s="275"/>
      <c r="EB109" s="275"/>
      <c r="EC109" s="275"/>
      <c r="ED109" s="275"/>
      <c r="EE109" s="275"/>
      <c r="EF109" s="276"/>
      <c r="EG109" s="283"/>
      <c r="EH109" s="284" t="s">
        <v>111</v>
      </c>
      <c r="EI109" s="284" t="str">
        <f t="shared" si="2042"/>
        <v>: Revaluasi </v>
      </c>
      <c r="EJ109" s="284"/>
      <c r="EK109" s="284"/>
      <c r="EL109" s="284"/>
      <c r="EM109" s="284" t="str">
        <f>"Tahun "&amp;EV$6</f>
        <v>Tahun 2018</v>
      </c>
      <c r="EN109" s="284"/>
      <c r="EO109" s="285"/>
      <c r="EP109" s="275"/>
      <c r="EQ109" s="275"/>
      <c r="ER109" s="275"/>
      <c r="ES109" s="275"/>
      <c r="ET109" s="275"/>
      <c r="EU109" s="275"/>
      <c r="EV109" s="275"/>
      <c r="EW109" s="276"/>
      <c r="EX109" s="283"/>
      <c r="EY109" s="284" t="s">
        <v>111</v>
      </c>
      <c r="EZ109" s="284" t="str">
        <f t="shared" si="2043"/>
        <v>: Revaluasi </v>
      </c>
      <c r="FA109" s="284"/>
      <c r="FB109" s="284"/>
      <c r="FC109" s="284"/>
      <c r="FD109" s="284" t="str">
        <f>"Tahun "&amp;FM$6</f>
        <v>Tahun 2019</v>
      </c>
      <c r="FE109" s="284"/>
      <c r="FF109" s="285"/>
      <c r="FG109" s="275"/>
      <c r="FH109" s="275"/>
      <c r="FI109" s="275"/>
      <c r="FJ109" s="275"/>
      <c r="FK109" s="275"/>
      <c r="FL109" s="275"/>
      <c r="FM109" s="275"/>
      <c r="FN109" s="276"/>
      <c r="FO109" s="283"/>
      <c r="FP109" s="284" t="s">
        <v>111</v>
      </c>
      <c r="FQ109" s="284" t="str">
        <f t="shared" si="2044"/>
        <v>: Revaluasi </v>
      </c>
      <c r="FR109" s="284"/>
      <c r="FS109" s="284"/>
      <c r="FT109" s="284"/>
      <c r="FU109" s="284" t="str">
        <f>"Tahun "&amp;GD$6</f>
        <v>Tahun 2020</v>
      </c>
      <c r="FV109" s="284"/>
      <c r="FW109" s="285"/>
      <c r="FX109" s="275"/>
      <c r="FY109" s="275"/>
      <c r="FZ109" s="275"/>
      <c r="GA109" s="275"/>
      <c r="GB109" s="275"/>
      <c r="GC109" s="275"/>
      <c r="GD109" s="275"/>
      <c r="GE109" s="276"/>
      <c r="GF109" s="283"/>
      <c r="GG109" s="284" t="s">
        <v>111</v>
      </c>
      <c r="GH109" s="284" t="str">
        <f t="shared" si="2045"/>
        <v>: Revaluasi </v>
      </c>
      <c r="GI109" s="284"/>
      <c r="GJ109" s="284"/>
      <c r="GK109" s="284"/>
      <c r="GL109" s="284" t="str">
        <f>"Tahun "&amp;GU$6</f>
        <v>Tahun 2021</v>
      </c>
      <c r="GM109" s="284"/>
      <c r="GN109" s="285"/>
      <c r="GO109" s="275"/>
      <c r="GP109" s="275"/>
      <c r="GQ109" s="275"/>
      <c r="GR109" s="275"/>
      <c r="GS109" s="275"/>
      <c r="GT109" s="275"/>
      <c r="GU109" s="275"/>
      <c r="GV109" s="276"/>
      <c r="GW109" s="283"/>
      <c r="GX109" s="284" t="s">
        <v>111</v>
      </c>
      <c r="GY109" s="284" t="str">
        <f t="shared" si="2046"/>
        <v>: Revaluasi </v>
      </c>
      <c r="GZ109" s="284"/>
      <c r="HA109" s="284"/>
      <c r="HB109" s="284"/>
      <c r="HC109" s="284" t="str">
        <f>"Tahun "&amp;HL$6</f>
        <v>Tahun 2022</v>
      </c>
      <c r="HD109" s="284"/>
      <c r="HE109" s="285"/>
      <c r="HF109" s="275"/>
      <c r="HG109" s="275"/>
      <c r="HH109" s="275"/>
      <c r="HI109" s="275"/>
      <c r="HJ109" s="275"/>
      <c r="HK109" s="275"/>
      <c r="HL109" s="275"/>
      <c r="HM109" s="276"/>
      <c r="HN109" s="283"/>
      <c r="HO109" s="284" t="s">
        <v>111</v>
      </c>
      <c r="HP109" s="284" t="str">
        <f t="shared" si="2047"/>
        <v>: Revaluasi </v>
      </c>
      <c r="HQ109" s="284"/>
      <c r="HR109" s="284"/>
      <c r="HS109" s="284"/>
      <c r="HT109" s="284" t="str">
        <f>"Tahun "&amp;IC$6</f>
        <v>Tahun 2023</v>
      </c>
      <c r="HU109" s="284"/>
      <c r="HV109" s="285"/>
      <c r="HW109" s="275"/>
      <c r="HX109" s="275"/>
      <c r="HY109" s="275"/>
      <c r="HZ109" s="275"/>
      <c r="IA109" s="275"/>
      <c r="IB109" s="275"/>
      <c r="IC109" s="275"/>
      <c r="ID109" s="276"/>
      <c r="IE109" s="283"/>
      <c r="IF109" s="284" t="s">
        <v>111</v>
      </c>
      <c r="IG109" s="284" t="str">
        <f t="shared" si="2048"/>
        <v>: Revaluasi </v>
      </c>
      <c r="IH109" s="284"/>
      <c r="II109" s="284"/>
      <c r="IJ109" s="284"/>
      <c r="IK109" s="284" t="str">
        <f>"Tahun "&amp;IT$6</f>
        <v>Tahun 2024</v>
      </c>
      <c r="IL109" s="284"/>
      <c r="IM109" s="285"/>
      <c r="IN109" s="275"/>
      <c r="IO109" s="275"/>
      <c r="IP109" s="275"/>
      <c r="IQ109" s="275"/>
      <c r="IR109" s="275"/>
      <c r="IS109" s="275"/>
      <c r="IT109" s="275"/>
      <c r="IU109" s="276"/>
      <c r="IV109" s="283"/>
      <c r="IW109" s="284" t="s">
        <v>111</v>
      </c>
      <c r="IX109" s="284" t="str">
        <f t="shared" si="2049"/>
        <v>: Revaluasi </v>
      </c>
      <c r="IY109" s="284"/>
      <c r="IZ109" s="284"/>
      <c r="JA109" s="284"/>
      <c r="JB109" s="284" t="str">
        <f>"Tahun "&amp;JK$6</f>
        <v>Tahun 2025</v>
      </c>
      <c r="JC109" s="284"/>
      <c r="JD109" s="285"/>
      <c r="JE109" s="275"/>
      <c r="JF109" s="275"/>
      <c r="JG109" s="275"/>
      <c r="JH109" s="275"/>
      <c r="JI109" s="275"/>
      <c r="JJ109" s="275"/>
      <c r="JK109" s="275"/>
      <c r="JL109" s="276"/>
      <c r="JM109" s="283"/>
      <c r="JN109" s="284" t="s">
        <v>111</v>
      </c>
      <c r="JO109" s="284" t="str">
        <f t="shared" si="2050"/>
        <v>: Revaluasi </v>
      </c>
      <c r="JP109" s="284"/>
      <c r="JQ109" s="284"/>
      <c r="JR109" s="284"/>
      <c r="JS109" s="284" t="str">
        <f>"Tahun "&amp;KB$6</f>
        <v>Tahun 2026</v>
      </c>
      <c r="JT109" s="284"/>
      <c r="JU109" s="285"/>
      <c r="JV109" s="275"/>
      <c r="JW109" s="275"/>
      <c r="JX109" s="275"/>
      <c r="JY109" s="275"/>
      <c r="JZ109" s="275"/>
      <c r="KA109" s="275"/>
      <c r="KB109" s="275"/>
      <c r="KC109" s="276"/>
      <c r="KD109" s="283"/>
      <c r="KE109" s="284" t="s">
        <v>111</v>
      </c>
      <c r="KF109" s="284" t="str">
        <f t="shared" si="2051"/>
        <v>: Revaluasi </v>
      </c>
      <c r="KG109" s="284"/>
      <c r="KH109" s="284"/>
      <c r="KI109" s="284"/>
      <c r="KJ109" s="284" t="str">
        <f>"Tahun "&amp;KS$6</f>
        <v>Tahun 2027</v>
      </c>
      <c r="KK109" s="284"/>
      <c r="KL109" s="285"/>
      <c r="KM109" s="275"/>
      <c r="KN109" s="275"/>
      <c r="KO109" s="275"/>
      <c r="KP109" s="275"/>
      <c r="KQ109" s="275"/>
      <c r="KR109" s="275"/>
      <c r="KS109" s="275"/>
      <c r="KT109" s="276"/>
      <c r="KU109" s="275"/>
    </row>
    <row r="110" ht="15.75" customHeight="1">
      <c r="A110" s="195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9"/>
      <c r="R110" s="195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9"/>
      <c r="AI110" s="195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9"/>
      <c r="AZ110" s="195"/>
      <c r="BA110" s="188"/>
      <c r="BB110" s="188"/>
      <c r="BC110" s="188"/>
      <c r="BD110" s="188"/>
      <c r="BE110" s="188"/>
      <c r="BF110" s="188"/>
      <c r="BG110" s="188"/>
      <c r="BH110" s="188"/>
      <c r="BI110" s="188"/>
      <c r="BJ110" s="188"/>
      <c r="BK110" s="188"/>
      <c r="BL110" s="188"/>
      <c r="BM110" s="188"/>
      <c r="BN110" s="188"/>
      <c r="BO110" s="188"/>
      <c r="BP110" s="189"/>
      <c r="BQ110" s="195"/>
      <c r="BR110" s="188"/>
      <c r="BS110" s="188"/>
      <c r="BT110" s="188"/>
      <c r="BU110" s="188"/>
      <c r="BV110" s="188"/>
      <c r="BW110" s="188"/>
      <c r="BX110" s="188"/>
      <c r="BY110" s="188"/>
      <c r="BZ110" s="188"/>
      <c r="CA110" s="188"/>
      <c r="CB110" s="188"/>
      <c r="CC110" s="188"/>
      <c r="CD110" s="188"/>
      <c r="CE110" s="188"/>
      <c r="CF110" s="188"/>
      <c r="CG110" s="189"/>
      <c r="CH110" s="195"/>
      <c r="CI110" s="188"/>
      <c r="CJ110" s="188"/>
      <c r="CK110" s="188"/>
      <c r="CL110" s="188"/>
      <c r="CM110" s="188"/>
      <c r="CN110" s="188"/>
      <c r="CO110" s="188"/>
      <c r="CP110" s="188"/>
      <c r="CQ110" s="188"/>
      <c r="CR110" s="188"/>
      <c r="CS110" s="188"/>
      <c r="CT110" s="188"/>
      <c r="CU110" s="188"/>
      <c r="CV110" s="188"/>
      <c r="CW110" s="188"/>
      <c r="CX110" s="189"/>
      <c r="CY110" s="195"/>
      <c r="CZ110" s="188"/>
      <c r="DA110" s="188"/>
      <c r="DB110" s="188"/>
      <c r="DC110" s="188"/>
      <c r="DD110" s="188"/>
      <c r="DE110" s="188"/>
      <c r="DF110" s="188"/>
      <c r="DG110" s="188"/>
      <c r="DH110" s="188"/>
      <c r="DI110" s="188"/>
      <c r="DJ110" s="188"/>
      <c r="DK110" s="188"/>
      <c r="DL110" s="188"/>
      <c r="DM110" s="188"/>
      <c r="DN110" s="188"/>
      <c r="DO110" s="189"/>
      <c r="DP110" s="195"/>
      <c r="DQ110" s="188"/>
      <c r="DR110" s="188"/>
      <c r="DS110" s="188"/>
      <c r="DT110" s="188"/>
      <c r="DU110" s="188"/>
      <c r="DV110" s="188"/>
      <c r="DW110" s="188"/>
      <c r="DX110" s="188"/>
      <c r="DY110" s="188"/>
      <c r="DZ110" s="188"/>
      <c r="EA110" s="188"/>
      <c r="EB110" s="188"/>
      <c r="EC110" s="188"/>
      <c r="ED110" s="188"/>
      <c r="EE110" s="188"/>
      <c r="EF110" s="189"/>
      <c r="EG110" s="195"/>
      <c r="EH110" s="188"/>
      <c r="EI110" s="188"/>
      <c r="EJ110" s="188"/>
      <c r="EK110" s="188"/>
      <c r="EL110" s="188"/>
      <c r="EM110" s="188"/>
      <c r="EN110" s="188"/>
      <c r="EO110" s="188"/>
      <c r="EP110" s="188"/>
      <c r="EQ110" s="188"/>
      <c r="ER110" s="188"/>
      <c r="ES110" s="188"/>
      <c r="ET110" s="188"/>
      <c r="EU110" s="188"/>
      <c r="EV110" s="188"/>
      <c r="EW110" s="189"/>
      <c r="EX110" s="195"/>
      <c r="EY110" s="188"/>
      <c r="EZ110" s="188"/>
      <c r="FA110" s="188"/>
      <c r="FB110" s="188"/>
      <c r="FC110" s="188"/>
      <c r="FD110" s="188"/>
      <c r="FE110" s="188"/>
      <c r="FF110" s="188"/>
      <c r="FG110" s="188"/>
      <c r="FH110" s="188"/>
      <c r="FI110" s="188"/>
      <c r="FJ110" s="188"/>
      <c r="FK110" s="188"/>
      <c r="FL110" s="188"/>
      <c r="FM110" s="188"/>
      <c r="FN110" s="189"/>
      <c r="FO110" s="195"/>
      <c r="FP110" s="188"/>
      <c r="FQ110" s="188"/>
      <c r="FR110" s="188"/>
      <c r="FS110" s="188"/>
      <c r="FT110" s="188"/>
      <c r="FU110" s="188"/>
      <c r="FV110" s="188"/>
      <c r="FW110" s="188"/>
      <c r="FX110" s="188"/>
      <c r="FY110" s="188"/>
      <c r="FZ110" s="188"/>
      <c r="GA110" s="188"/>
      <c r="GB110" s="188"/>
      <c r="GC110" s="188"/>
      <c r="GD110" s="188"/>
      <c r="GE110" s="189"/>
      <c r="GF110" s="195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9"/>
      <c r="GW110" s="195"/>
      <c r="GX110" s="188"/>
      <c r="GY110" s="188"/>
      <c r="GZ110" s="188"/>
      <c r="HA110" s="188"/>
      <c r="HB110" s="188"/>
      <c r="HC110" s="188"/>
      <c r="HD110" s="188"/>
      <c r="HE110" s="188"/>
      <c r="HF110" s="188"/>
      <c r="HG110" s="188"/>
      <c r="HH110" s="188"/>
      <c r="HI110" s="188"/>
      <c r="HJ110" s="188"/>
      <c r="HK110" s="188"/>
      <c r="HL110" s="188"/>
      <c r="HM110" s="189"/>
      <c r="HN110" s="195"/>
      <c r="HO110" s="188"/>
      <c r="HP110" s="188"/>
      <c r="HQ110" s="188"/>
      <c r="HR110" s="188"/>
      <c r="HS110" s="188"/>
      <c r="HT110" s="188"/>
      <c r="HU110" s="188"/>
      <c r="HV110" s="188"/>
      <c r="HW110" s="188"/>
      <c r="HX110" s="188"/>
      <c r="HY110" s="188"/>
      <c r="HZ110" s="188"/>
      <c r="IA110" s="188"/>
      <c r="IB110" s="188"/>
      <c r="IC110" s="188"/>
      <c r="ID110" s="189"/>
      <c r="IE110" s="195"/>
      <c r="IF110" s="188"/>
      <c r="IG110" s="188"/>
      <c r="IH110" s="188"/>
      <c r="II110" s="188"/>
      <c r="IJ110" s="188"/>
      <c r="IK110" s="188"/>
      <c r="IL110" s="188"/>
      <c r="IM110" s="188"/>
      <c r="IN110" s="188"/>
      <c r="IO110" s="188"/>
      <c r="IP110" s="188"/>
      <c r="IQ110" s="188"/>
      <c r="IR110" s="188"/>
      <c r="IS110" s="188"/>
      <c r="IT110" s="188"/>
      <c r="IU110" s="189"/>
      <c r="IV110" s="195"/>
      <c r="IW110" s="188"/>
      <c r="IX110" s="188"/>
      <c r="IY110" s="188"/>
      <c r="IZ110" s="188"/>
      <c r="JA110" s="188"/>
      <c r="JB110" s="188"/>
      <c r="JC110" s="188"/>
      <c r="JD110" s="188"/>
      <c r="JE110" s="188"/>
      <c r="JF110" s="188"/>
      <c r="JG110" s="188"/>
      <c r="JH110" s="188"/>
      <c r="JI110" s="188"/>
      <c r="JJ110" s="188"/>
      <c r="JK110" s="188"/>
      <c r="JL110" s="189"/>
      <c r="JM110" s="195"/>
      <c r="JN110" s="188"/>
      <c r="JO110" s="188"/>
      <c r="JP110" s="188"/>
      <c r="JQ110" s="188"/>
      <c r="JR110" s="188"/>
      <c r="JS110" s="188"/>
      <c r="JT110" s="188"/>
      <c r="JU110" s="188"/>
      <c r="JV110" s="188"/>
      <c r="JW110" s="188"/>
      <c r="JX110" s="188"/>
      <c r="JY110" s="188"/>
      <c r="JZ110" s="188"/>
      <c r="KA110" s="188"/>
      <c r="KB110" s="188"/>
      <c r="KC110" s="189"/>
      <c r="KD110" s="195"/>
      <c r="KE110" s="188"/>
      <c r="KF110" s="188"/>
      <c r="KG110" s="188"/>
      <c r="KH110" s="188"/>
      <c r="KI110" s="188"/>
      <c r="KJ110" s="188"/>
      <c r="KK110" s="188"/>
      <c r="KL110" s="188"/>
      <c r="KM110" s="188"/>
      <c r="KN110" s="188"/>
      <c r="KO110" s="188"/>
      <c r="KP110" s="188"/>
      <c r="KQ110" s="188"/>
      <c r="KR110" s="188"/>
      <c r="KS110" s="188"/>
      <c r="KT110" s="189"/>
      <c r="KU110" s="188"/>
    </row>
    <row r="111" ht="33.75" customHeight="1">
      <c r="A111" s="286" t="s">
        <v>113</v>
      </c>
      <c r="B111" s="287" t="s">
        <v>114</v>
      </c>
      <c r="C111" s="288" t="s">
        <v>115</v>
      </c>
      <c r="D111" s="217"/>
      <c r="E111" s="217"/>
      <c r="F111" s="217"/>
      <c r="G111" s="218"/>
      <c r="H111" s="288" t="s">
        <v>116</v>
      </c>
      <c r="I111" s="218"/>
      <c r="J111" s="288" t="s">
        <v>117</v>
      </c>
      <c r="K111" s="217"/>
      <c r="L111" s="218"/>
      <c r="M111" s="287" t="s">
        <v>118</v>
      </c>
      <c r="N111" s="289" t="s">
        <v>119</v>
      </c>
      <c r="O111" s="218"/>
      <c r="P111" s="290" t="s">
        <v>120</v>
      </c>
      <c r="Q111" s="291"/>
      <c r="R111" s="286" t="s">
        <v>113</v>
      </c>
      <c r="S111" s="287" t="s">
        <v>114</v>
      </c>
      <c r="T111" s="288" t="s">
        <v>115</v>
      </c>
      <c r="U111" s="217"/>
      <c r="V111" s="217"/>
      <c r="W111" s="217"/>
      <c r="X111" s="218"/>
      <c r="Y111" s="288" t="s">
        <v>116</v>
      </c>
      <c r="Z111" s="218"/>
      <c r="AA111" s="288" t="s">
        <v>117</v>
      </c>
      <c r="AB111" s="217"/>
      <c r="AC111" s="218"/>
      <c r="AD111" s="287" t="s">
        <v>118</v>
      </c>
      <c r="AE111" s="289" t="s">
        <v>119</v>
      </c>
      <c r="AF111" s="218"/>
      <c r="AG111" s="290" t="s">
        <v>120</v>
      </c>
      <c r="AH111" s="291"/>
      <c r="AI111" s="286" t="s">
        <v>113</v>
      </c>
      <c r="AJ111" s="287" t="s">
        <v>114</v>
      </c>
      <c r="AK111" s="288" t="s">
        <v>115</v>
      </c>
      <c r="AL111" s="217"/>
      <c r="AM111" s="217"/>
      <c r="AN111" s="217"/>
      <c r="AO111" s="218"/>
      <c r="AP111" s="288" t="s">
        <v>116</v>
      </c>
      <c r="AQ111" s="218"/>
      <c r="AR111" s="288" t="s">
        <v>117</v>
      </c>
      <c r="AS111" s="217"/>
      <c r="AT111" s="218"/>
      <c r="AU111" s="287" t="s">
        <v>118</v>
      </c>
      <c r="AV111" s="289" t="s">
        <v>119</v>
      </c>
      <c r="AW111" s="218"/>
      <c r="AX111" s="290" t="s">
        <v>120</v>
      </c>
      <c r="AY111" s="291"/>
      <c r="AZ111" s="286" t="s">
        <v>113</v>
      </c>
      <c r="BA111" s="287" t="s">
        <v>114</v>
      </c>
      <c r="BB111" s="288" t="s">
        <v>115</v>
      </c>
      <c r="BC111" s="217"/>
      <c r="BD111" s="217"/>
      <c r="BE111" s="217"/>
      <c r="BF111" s="218"/>
      <c r="BG111" s="288" t="s">
        <v>116</v>
      </c>
      <c r="BH111" s="218"/>
      <c r="BI111" s="288" t="s">
        <v>117</v>
      </c>
      <c r="BJ111" s="217"/>
      <c r="BK111" s="218"/>
      <c r="BL111" s="287" t="s">
        <v>118</v>
      </c>
      <c r="BM111" s="289" t="s">
        <v>119</v>
      </c>
      <c r="BN111" s="218"/>
      <c r="BO111" s="290" t="s">
        <v>120</v>
      </c>
      <c r="BP111" s="291"/>
      <c r="BQ111" s="286" t="s">
        <v>113</v>
      </c>
      <c r="BR111" s="287" t="s">
        <v>114</v>
      </c>
      <c r="BS111" s="288" t="s">
        <v>115</v>
      </c>
      <c r="BT111" s="217"/>
      <c r="BU111" s="217"/>
      <c r="BV111" s="217"/>
      <c r="BW111" s="218"/>
      <c r="BX111" s="288" t="s">
        <v>116</v>
      </c>
      <c r="BY111" s="218"/>
      <c r="BZ111" s="288" t="s">
        <v>117</v>
      </c>
      <c r="CA111" s="217"/>
      <c r="CB111" s="218"/>
      <c r="CC111" s="287" t="s">
        <v>118</v>
      </c>
      <c r="CD111" s="289" t="s">
        <v>119</v>
      </c>
      <c r="CE111" s="218"/>
      <c r="CF111" s="290" t="s">
        <v>120</v>
      </c>
      <c r="CG111" s="291"/>
      <c r="CH111" s="286" t="s">
        <v>113</v>
      </c>
      <c r="CI111" s="287" t="s">
        <v>114</v>
      </c>
      <c r="CJ111" s="288" t="s">
        <v>115</v>
      </c>
      <c r="CK111" s="217"/>
      <c r="CL111" s="217"/>
      <c r="CM111" s="217"/>
      <c r="CN111" s="218"/>
      <c r="CO111" s="288" t="s">
        <v>116</v>
      </c>
      <c r="CP111" s="218"/>
      <c r="CQ111" s="288" t="s">
        <v>117</v>
      </c>
      <c r="CR111" s="217"/>
      <c r="CS111" s="218"/>
      <c r="CT111" s="287" t="s">
        <v>118</v>
      </c>
      <c r="CU111" s="289" t="s">
        <v>119</v>
      </c>
      <c r="CV111" s="218"/>
      <c r="CW111" s="290" t="s">
        <v>120</v>
      </c>
      <c r="CX111" s="291"/>
      <c r="CY111" s="286" t="s">
        <v>113</v>
      </c>
      <c r="CZ111" s="287" t="s">
        <v>114</v>
      </c>
      <c r="DA111" s="288" t="s">
        <v>115</v>
      </c>
      <c r="DB111" s="217"/>
      <c r="DC111" s="217"/>
      <c r="DD111" s="217"/>
      <c r="DE111" s="218"/>
      <c r="DF111" s="288" t="s">
        <v>116</v>
      </c>
      <c r="DG111" s="218"/>
      <c r="DH111" s="288" t="s">
        <v>117</v>
      </c>
      <c r="DI111" s="217"/>
      <c r="DJ111" s="218"/>
      <c r="DK111" s="287" t="s">
        <v>118</v>
      </c>
      <c r="DL111" s="289" t="s">
        <v>119</v>
      </c>
      <c r="DM111" s="218"/>
      <c r="DN111" s="290" t="s">
        <v>120</v>
      </c>
      <c r="DO111" s="291"/>
      <c r="DP111" s="286" t="s">
        <v>113</v>
      </c>
      <c r="DQ111" s="287" t="s">
        <v>114</v>
      </c>
      <c r="DR111" s="288" t="s">
        <v>115</v>
      </c>
      <c r="DS111" s="217"/>
      <c r="DT111" s="217"/>
      <c r="DU111" s="217"/>
      <c r="DV111" s="218"/>
      <c r="DW111" s="288" t="s">
        <v>116</v>
      </c>
      <c r="DX111" s="218"/>
      <c r="DY111" s="288" t="s">
        <v>117</v>
      </c>
      <c r="DZ111" s="217"/>
      <c r="EA111" s="218"/>
      <c r="EB111" s="287" t="s">
        <v>118</v>
      </c>
      <c r="EC111" s="289" t="s">
        <v>119</v>
      </c>
      <c r="ED111" s="218"/>
      <c r="EE111" s="290" t="s">
        <v>120</v>
      </c>
      <c r="EF111" s="291"/>
      <c r="EG111" s="286" t="s">
        <v>113</v>
      </c>
      <c r="EH111" s="287" t="s">
        <v>114</v>
      </c>
      <c r="EI111" s="288" t="s">
        <v>115</v>
      </c>
      <c r="EJ111" s="217"/>
      <c r="EK111" s="217"/>
      <c r="EL111" s="217"/>
      <c r="EM111" s="218"/>
      <c r="EN111" s="288" t="s">
        <v>116</v>
      </c>
      <c r="EO111" s="218"/>
      <c r="EP111" s="288" t="s">
        <v>117</v>
      </c>
      <c r="EQ111" s="217"/>
      <c r="ER111" s="218"/>
      <c r="ES111" s="287" t="s">
        <v>118</v>
      </c>
      <c r="ET111" s="289" t="s">
        <v>119</v>
      </c>
      <c r="EU111" s="218"/>
      <c r="EV111" s="290" t="s">
        <v>120</v>
      </c>
      <c r="EW111" s="291"/>
      <c r="EX111" s="286" t="s">
        <v>113</v>
      </c>
      <c r="EY111" s="287" t="s">
        <v>114</v>
      </c>
      <c r="EZ111" s="288" t="s">
        <v>115</v>
      </c>
      <c r="FA111" s="217"/>
      <c r="FB111" s="217"/>
      <c r="FC111" s="217"/>
      <c r="FD111" s="218"/>
      <c r="FE111" s="288" t="s">
        <v>116</v>
      </c>
      <c r="FF111" s="218"/>
      <c r="FG111" s="288" t="s">
        <v>117</v>
      </c>
      <c r="FH111" s="217"/>
      <c r="FI111" s="218"/>
      <c r="FJ111" s="287" t="s">
        <v>118</v>
      </c>
      <c r="FK111" s="289" t="s">
        <v>119</v>
      </c>
      <c r="FL111" s="218"/>
      <c r="FM111" s="290" t="s">
        <v>120</v>
      </c>
      <c r="FN111" s="291"/>
      <c r="FO111" s="286" t="s">
        <v>113</v>
      </c>
      <c r="FP111" s="287" t="s">
        <v>114</v>
      </c>
      <c r="FQ111" s="288" t="s">
        <v>115</v>
      </c>
      <c r="FR111" s="217"/>
      <c r="FS111" s="217"/>
      <c r="FT111" s="217"/>
      <c r="FU111" s="218"/>
      <c r="FV111" s="288" t="s">
        <v>116</v>
      </c>
      <c r="FW111" s="218"/>
      <c r="FX111" s="288" t="s">
        <v>117</v>
      </c>
      <c r="FY111" s="217"/>
      <c r="FZ111" s="218"/>
      <c r="GA111" s="287" t="s">
        <v>118</v>
      </c>
      <c r="GB111" s="289" t="s">
        <v>119</v>
      </c>
      <c r="GC111" s="218"/>
      <c r="GD111" s="290" t="s">
        <v>120</v>
      </c>
      <c r="GE111" s="291"/>
      <c r="GF111" s="286" t="s">
        <v>113</v>
      </c>
      <c r="GG111" s="287" t="s">
        <v>114</v>
      </c>
      <c r="GH111" s="288" t="s">
        <v>115</v>
      </c>
      <c r="GI111" s="217"/>
      <c r="GJ111" s="217"/>
      <c r="GK111" s="217"/>
      <c r="GL111" s="218"/>
      <c r="GM111" s="288" t="s">
        <v>116</v>
      </c>
      <c r="GN111" s="218"/>
      <c r="GO111" s="288" t="s">
        <v>117</v>
      </c>
      <c r="GP111" s="217"/>
      <c r="GQ111" s="218"/>
      <c r="GR111" s="287" t="s">
        <v>118</v>
      </c>
      <c r="GS111" s="289" t="s">
        <v>119</v>
      </c>
      <c r="GT111" s="218"/>
      <c r="GU111" s="290" t="s">
        <v>120</v>
      </c>
      <c r="GV111" s="291"/>
      <c r="GW111" s="286" t="s">
        <v>113</v>
      </c>
      <c r="GX111" s="287" t="s">
        <v>114</v>
      </c>
      <c r="GY111" s="288" t="s">
        <v>115</v>
      </c>
      <c r="GZ111" s="217"/>
      <c r="HA111" s="217"/>
      <c r="HB111" s="217"/>
      <c r="HC111" s="218"/>
      <c r="HD111" s="288" t="s">
        <v>116</v>
      </c>
      <c r="HE111" s="218"/>
      <c r="HF111" s="288" t="s">
        <v>117</v>
      </c>
      <c r="HG111" s="217"/>
      <c r="HH111" s="218"/>
      <c r="HI111" s="287" t="s">
        <v>118</v>
      </c>
      <c r="HJ111" s="289" t="s">
        <v>119</v>
      </c>
      <c r="HK111" s="218"/>
      <c r="HL111" s="290" t="s">
        <v>120</v>
      </c>
      <c r="HM111" s="291"/>
      <c r="HN111" s="286" t="s">
        <v>113</v>
      </c>
      <c r="HO111" s="287" t="s">
        <v>114</v>
      </c>
      <c r="HP111" s="288" t="s">
        <v>115</v>
      </c>
      <c r="HQ111" s="217"/>
      <c r="HR111" s="217"/>
      <c r="HS111" s="217"/>
      <c r="HT111" s="218"/>
      <c r="HU111" s="288" t="s">
        <v>116</v>
      </c>
      <c r="HV111" s="218"/>
      <c r="HW111" s="288" t="s">
        <v>117</v>
      </c>
      <c r="HX111" s="217"/>
      <c r="HY111" s="218"/>
      <c r="HZ111" s="287" t="s">
        <v>118</v>
      </c>
      <c r="IA111" s="289" t="s">
        <v>119</v>
      </c>
      <c r="IB111" s="218"/>
      <c r="IC111" s="290" t="s">
        <v>120</v>
      </c>
      <c r="ID111" s="291"/>
      <c r="IE111" s="286" t="s">
        <v>113</v>
      </c>
      <c r="IF111" s="287" t="s">
        <v>114</v>
      </c>
      <c r="IG111" s="288" t="s">
        <v>115</v>
      </c>
      <c r="IH111" s="217"/>
      <c r="II111" s="217"/>
      <c r="IJ111" s="217"/>
      <c r="IK111" s="218"/>
      <c r="IL111" s="288" t="s">
        <v>116</v>
      </c>
      <c r="IM111" s="218"/>
      <c r="IN111" s="288" t="s">
        <v>117</v>
      </c>
      <c r="IO111" s="217"/>
      <c r="IP111" s="218"/>
      <c r="IQ111" s="287" t="s">
        <v>118</v>
      </c>
      <c r="IR111" s="289" t="s">
        <v>119</v>
      </c>
      <c r="IS111" s="218"/>
      <c r="IT111" s="290" t="s">
        <v>120</v>
      </c>
      <c r="IU111" s="291"/>
      <c r="IV111" s="286" t="s">
        <v>113</v>
      </c>
      <c r="IW111" s="287" t="s">
        <v>114</v>
      </c>
      <c r="IX111" s="288" t="s">
        <v>115</v>
      </c>
      <c r="IY111" s="217"/>
      <c r="IZ111" s="217"/>
      <c r="JA111" s="217"/>
      <c r="JB111" s="218"/>
      <c r="JC111" s="288" t="s">
        <v>116</v>
      </c>
      <c r="JD111" s="218"/>
      <c r="JE111" s="288" t="s">
        <v>117</v>
      </c>
      <c r="JF111" s="217"/>
      <c r="JG111" s="218"/>
      <c r="JH111" s="287" t="s">
        <v>118</v>
      </c>
      <c r="JI111" s="289" t="s">
        <v>119</v>
      </c>
      <c r="JJ111" s="218"/>
      <c r="JK111" s="290" t="s">
        <v>120</v>
      </c>
      <c r="JL111" s="292"/>
      <c r="JM111" s="286" t="s">
        <v>113</v>
      </c>
      <c r="JN111" s="287" t="s">
        <v>114</v>
      </c>
      <c r="JO111" s="288" t="s">
        <v>115</v>
      </c>
      <c r="JP111" s="217"/>
      <c r="JQ111" s="217"/>
      <c r="JR111" s="217"/>
      <c r="JS111" s="218"/>
      <c r="JT111" s="288" t="s">
        <v>116</v>
      </c>
      <c r="JU111" s="218"/>
      <c r="JV111" s="288" t="s">
        <v>117</v>
      </c>
      <c r="JW111" s="217"/>
      <c r="JX111" s="218"/>
      <c r="JY111" s="287" t="s">
        <v>118</v>
      </c>
      <c r="JZ111" s="289" t="s">
        <v>119</v>
      </c>
      <c r="KA111" s="218"/>
      <c r="KB111" s="290" t="s">
        <v>120</v>
      </c>
      <c r="KC111" s="292"/>
      <c r="KD111" s="286" t="s">
        <v>113</v>
      </c>
      <c r="KE111" s="287" t="s">
        <v>114</v>
      </c>
      <c r="KF111" s="288" t="s">
        <v>115</v>
      </c>
      <c r="KG111" s="217"/>
      <c r="KH111" s="217"/>
      <c r="KI111" s="217"/>
      <c r="KJ111" s="218"/>
      <c r="KK111" s="288" t="s">
        <v>116</v>
      </c>
      <c r="KL111" s="218"/>
      <c r="KM111" s="288" t="s">
        <v>117</v>
      </c>
      <c r="KN111" s="217"/>
      <c r="KO111" s="218"/>
      <c r="KP111" s="287" t="s">
        <v>118</v>
      </c>
      <c r="KQ111" s="289" t="s">
        <v>119</v>
      </c>
      <c r="KR111" s="218"/>
      <c r="KS111" s="290" t="s">
        <v>120</v>
      </c>
      <c r="KT111" s="292"/>
      <c r="KU111" s="293"/>
    </row>
    <row r="112" ht="66.0" customHeight="1">
      <c r="A112" s="224"/>
      <c r="B112" s="46"/>
      <c r="C112" s="294" t="s">
        <v>121</v>
      </c>
      <c r="D112" s="294" t="s">
        <v>122</v>
      </c>
      <c r="E112" s="295" t="s">
        <v>123</v>
      </c>
      <c r="F112" s="294" t="s">
        <v>124</v>
      </c>
      <c r="G112" s="294" t="s">
        <v>125</v>
      </c>
      <c r="H112" s="296" t="s">
        <v>126</v>
      </c>
      <c r="I112" s="294" t="s">
        <v>127</v>
      </c>
      <c r="J112" s="296" t="s">
        <v>128</v>
      </c>
      <c r="K112" s="294" t="s">
        <v>129</v>
      </c>
      <c r="L112" s="294" t="s">
        <v>130</v>
      </c>
      <c r="M112" s="46"/>
      <c r="N112" s="296" t="s">
        <v>126</v>
      </c>
      <c r="O112" s="296" t="s">
        <v>131</v>
      </c>
      <c r="P112" s="228"/>
      <c r="Q112" s="291"/>
      <c r="R112" s="224"/>
      <c r="S112" s="46"/>
      <c r="T112" s="294" t="s">
        <v>121</v>
      </c>
      <c r="U112" s="294" t="s">
        <v>122</v>
      </c>
      <c r="V112" s="295" t="s">
        <v>123</v>
      </c>
      <c r="W112" s="294" t="s">
        <v>124</v>
      </c>
      <c r="X112" s="294" t="s">
        <v>125</v>
      </c>
      <c r="Y112" s="296" t="s">
        <v>126</v>
      </c>
      <c r="Z112" s="294" t="s">
        <v>127</v>
      </c>
      <c r="AA112" s="296" t="s">
        <v>128</v>
      </c>
      <c r="AB112" s="294" t="s">
        <v>129</v>
      </c>
      <c r="AC112" s="294" t="s">
        <v>130</v>
      </c>
      <c r="AD112" s="46"/>
      <c r="AE112" s="296" t="s">
        <v>126</v>
      </c>
      <c r="AF112" s="296" t="s">
        <v>131</v>
      </c>
      <c r="AG112" s="228"/>
      <c r="AH112" s="291"/>
      <c r="AI112" s="224"/>
      <c r="AJ112" s="46"/>
      <c r="AK112" s="294" t="s">
        <v>121</v>
      </c>
      <c r="AL112" s="294" t="s">
        <v>122</v>
      </c>
      <c r="AM112" s="295" t="s">
        <v>123</v>
      </c>
      <c r="AN112" s="294" t="s">
        <v>124</v>
      </c>
      <c r="AO112" s="294" t="s">
        <v>125</v>
      </c>
      <c r="AP112" s="296" t="s">
        <v>126</v>
      </c>
      <c r="AQ112" s="294" t="s">
        <v>127</v>
      </c>
      <c r="AR112" s="296" t="s">
        <v>128</v>
      </c>
      <c r="AS112" s="294" t="s">
        <v>129</v>
      </c>
      <c r="AT112" s="294" t="s">
        <v>130</v>
      </c>
      <c r="AU112" s="46"/>
      <c r="AV112" s="296" t="s">
        <v>126</v>
      </c>
      <c r="AW112" s="296" t="s">
        <v>131</v>
      </c>
      <c r="AX112" s="228"/>
      <c r="AY112" s="291"/>
      <c r="AZ112" s="224"/>
      <c r="BA112" s="46"/>
      <c r="BB112" s="294" t="s">
        <v>121</v>
      </c>
      <c r="BC112" s="294" t="s">
        <v>122</v>
      </c>
      <c r="BD112" s="295" t="s">
        <v>123</v>
      </c>
      <c r="BE112" s="294" t="s">
        <v>124</v>
      </c>
      <c r="BF112" s="294" t="s">
        <v>125</v>
      </c>
      <c r="BG112" s="296" t="s">
        <v>126</v>
      </c>
      <c r="BH112" s="294" t="s">
        <v>127</v>
      </c>
      <c r="BI112" s="296" t="s">
        <v>128</v>
      </c>
      <c r="BJ112" s="294" t="s">
        <v>129</v>
      </c>
      <c r="BK112" s="294" t="s">
        <v>130</v>
      </c>
      <c r="BL112" s="46"/>
      <c r="BM112" s="296" t="s">
        <v>126</v>
      </c>
      <c r="BN112" s="296" t="s">
        <v>131</v>
      </c>
      <c r="BO112" s="228"/>
      <c r="BP112" s="291"/>
      <c r="BQ112" s="224"/>
      <c r="BR112" s="46"/>
      <c r="BS112" s="294" t="s">
        <v>121</v>
      </c>
      <c r="BT112" s="294" t="s">
        <v>122</v>
      </c>
      <c r="BU112" s="295" t="s">
        <v>123</v>
      </c>
      <c r="BV112" s="294" t="s">
        <v>124</v>
      </c>
      <c r="BW112" s="294" t="s">
        <v>125</v>
      </c>
      <c r="BX112" s="296" t="s">
        <v>126</v>
      </c>
      <c r="BY112" s="294" t="s">
        <v>127</v>
      </c>
      <c r="BZ112" s="296" t="s">
        <v>128</v>
      </c>
      <c r="CA112" s="294" t="s">
        <v>129</v>
      </c>
      <c r="CB112" s="294" t="s">
        <v>130</v>
      </c>
      <c r="CC112" s="46"/>
      <c r="CD112" s="296" t="s">
        <v>126</v>
      </c>
      <c r="CE112" s="296" t="s">
        <v>131</v>
      </c>
      <c r="CF112" s="228"/>
      <c r="CG112" s="291"/>
      <c r="CH112" s="224"/>
      <c r="CI112" s="46"/>
      <c r="CJ112" s="294" t="s">
        <v>121</v>
      </c>
      <c r="CK112" s="294" t="s">
        <v>122</v>
      </c>
      <c r="CL112" s="295" t="s">
        <v>123</v>
      </c>
      <c r="CM112" s="294" t="s">
        <v>124</v>
      </c>
      <c r="CN112" s="294" t="s">
        <v>125</v>
      </c>
      <c r="CO112" s="296" t="s">
        <v>126</v>
      </c>
      <c r="CP112" s="294" t="s">
        <v>127</v>
      </c>
      <c r="CQ112" s="296" t="s">
        <v>128</v>
      </c>
      <c r="CR112" s="294" t="s">
        <v>129</v>
      </c>
      <c r="CS112" s="294" t="s">
        <v>130</v>
      </c>
      <c r="CT112" s="46"/>
      <c r="CU112" s="296" t="s">
        <v>126</v>
      </c>
      <c r="CV112" s="296" t="s">
        <v>131</v>
      </c>
      <c r="CW112" s="228"/>
      <c r="CX112" s="291"/>
      <c r="CY112" s="224"/>
      <c r="CZ112" s="46"/>
      <c r="DA112" s="294" t="s">
        <v>121</v>
      </c>
      <c r="DB112" s="294" t="s">
        <v>122</v>
      </c>
      <c r="DC112" s="295" t="s">
        <v>123</v>
      </c>
      <c r="DD112" s="294" t="s">
        <v>124</v>
      </c>
      <c r="DE112" s="294" t="s">
        <v>125</v>
      </c>
      <c r="DF112" s="296" t="s">
        <v>126</v>
      </c>
      <c r="DG112" s="294" t="s">
        <v>127</v>
      </c>
      <c r="DH112" s="296" t="s">
        <v>128</v>
      </c>
      <c r="DI112" s="294" t="s">
        <v>129</v>
      </c>
      <c r="DJ112" s="294" t="s">
        <v>130</v>
      </c>
      <c r="DK112" s="46"/>
      <c r="DL112" s="296" t="s">
        <v>126</v>
      </c>
      <c r="DM112" s="296" t="s">
        <v>131</v>
      </c>
      <c r="DN112" s="228"/>
      <c r="DO112" s="291"/>
      <c r="DP112" s="224"/>
      <c r="DQ112" s="46"/>
      <c r="DR112" s="294" t="s">
        <v>121</v>
      </c>
      <c r="DS112" s="294" t="s">
        <v>122</v>
      </c>
      <c r="DT112" s="295" t="s">
        <v>123</v>
      </c>
      <c r="DU112" s="294" t="s">
        <v>124</v>
      </c>
      <c r="DV112" s="294" t="s">
        <v>125</v>
      </c>
      <c r="DW112" s="296" t="s">
        <v>126</v>
      </c>
      <c r="DX112" s="294" t="s">
        <v>127</v>
      </c>
      <c r="DY112" s="296" t="s">
        <v>128</v>
      </c>
      <c r="DZ112" s="294" t="s">
        <v>129</v>
      </c>
      <c r="EA112" s="294" t="s">
        <v>130</v>
      </c>
      <c r="EB112" s="46"/>
      <c r="EC112" s="296" t="s">
        <v>126</v>
      </c>
      <c r="ED112" s="296" t="s">
        <v>131</v>
      </c>
      <c r="EE112" s="228"/>
      <c r="EF112" s="291"/>
      <c r="EG112" s="224"/>
      <c r="EH112" s="46"/>
      <c r="EI112" s="294" t="s">
        <v>121</v>
      </c>
      <c r="EJ112" s="294" t="s">
        <v>122</v>
      </c>
      <c r="EK112" s="295" t="s">
        <v>123</v>
      </c>
      <c r="EL112" s="294" t="s">
        <v>124</v>
      </c>
      <c r="EM112" s="294" t="s">
        <v>125</v>
      </c>
      <c r="EN112" s="296" t="s">
        <v>126</v>
      </c>
      <c r="EO112" s="294" t="s">
        <v>127</v>
      </c>
      <c r="EP112" s="296" t="s">
        <v>128</v>
      </c>
      <c r="EQ112" s="294" t="s">
        <v>129</v>
      </c>
      <c r="ER112" s="294" t="s">
        <v>130</v>
      </c>
      <c r="ES112" s="46"/>
      <c r="ET112" s="296" t="s">
        <v>126</v>
      </c>
      <c r="EU112" s="296" t="s">
        <v>131</v>
      </c>
      <c r="EV112" s="228"/>
      <c r="EW112" s="291"/>
      <c r="EX112" s="224"/>
      <c r="EY112" s="46"/>
      <c r="EZ112" s="294" t="s">
        <v>121</v>
      </c>
      <c r="FA112" s="294" t="s">
        <v>122</v>
      </c>
      <c r="FB112" s="295" t="s">
        <v>123</v>
      </c>
      <c r="FC112" s="294" t="s">
        <v>124</v>
      </c>
      <c r="FD112" s="294" t="s">
        <v>125</v>
      </c>
      <c r="FE112" s="296" t="s">
        <v>126</v>
      </c>
      <c r="FF112" s="294" t="s">
        <v>127</v>
      </c>
      <c r="FG112" s="296" t="s">
        <v>128</v>
      </c>
      <c r="FH112" s="294" t="s">
        <v>129</v>
      </c>
      <c r="FI112" s="294" t="s">
        <v>130</v>
      </c>
      <c r="FJ112" s="46"/>
      <c r="FK112" s="296" t="s">
        <v>126</v>
      </c>
      <c r="FL112" s="296" t="s">
        <v>131</v>
      </c>
      <c r="FM112" s="228"/>
      <c r="FN112" s="291"/>
      <c r="FO112" s="224"/>
      <c r="FP112" s="46"/>
      <c r="FQ112" s="294" t="s">
        <v>121</v>
      </c>
      <c r="FR112" s="294" t="s">
        <v>122</v>
      </c>
      <c r="FS112" s="295" t="s">
        <v>123</v>
      </c>
      <c r="FT112" s="294" t="s">
        <v>124</v>
      </c>
      <c r="FU112" s="294" t="s">
        <v>125</v>
      </c>
      <c r="FV112" s="296" t="s">
        <v>126</v>
      </c>
      <c r="FW112" s="294" t="s">
        <v>127</v>
      </c>
      <c r="FX112" s="296" t="s">
        <v>128</v>
      </c>
      <c r="FY112" s="294" t="s">
        <v>129</v>
      </c>
      <c r="FZ112" s="294" t="s">
        <v>130</v>
      </c>
      <c r="GA112" s="46"/>
      <c r="GB112" s="296" t="s">
        <v>126</v>
      </c>
      <c r="GC112" s="296" t="s">
        <v>131</v>
      </c>
      <c r="GD112" s="228"/>
      <c r="GE112" s="291"/>
      <c r="GF112" s="224"/>
      <c r="GG112" s="46"/>
      <c r="GH112" s="294" t="s">
        <v>121</v>
      </c>
      <c r="GI112" s="294" t="s">
        <v>122</v>
      </c>
      <c r="GJ112" s="295" t="s">
        <v>123</v>
      </c>
      <c r="GK112" s="294" t="s">
        <v>124</v>
      </c>
      <c r="GL112" s="294" t="s">
        <v>125</v>
      </c>
      <c r="GM112" s="296" t="s">
        <v>126</v>
      </c>
      <c r="GN112" s="294" t="s">
        <v>127</v>
      </c>
      <c r="GO112" s="296" t="s">
        <v>128</v>
      </c>
      <c r="GP112" s="294" t="s">
        <v>129</v>
      </c>
      <c r="GQ112" s="294" t="s">
        <v>130</v>
      </c>
      <c r="GR112" s="46"/>
      <c r="GS112" s="296" t="s">
        <v>126</v>
      </c>
      <c r="GT112" s="296" t="s">
        <v>131</v>
      </c>
      <c r="GU112" s="228"/>
      <c r="GV112" s="291"/>
      <c r="GW112" s="224"/>
      <c r="GX112" s="46"/>
      <c r="GY112" s="294" t="s">
        <v>121</v>
      </c>
      <c r="GZ112" s="294" t="s">
        <v>122</v>
      </c>
      <c r="HA112" s="295" t="s">
        <v>123</v>
      </c>
      <c r="HB112" s="294" t="s">
        <v>124</v>
      </c>
      <c r="HC112" s="294" t="s">
        <v>125</v>
      </c>
      <c r="HD112" s="296" t="s">
        <v>126</v>
      </c>
      <c r="HE112" s="294" t="s">
        <v>127</v>
      </c>
      <c r="HF112" s="296" t="s">
        <v>128</v>
      </c>
      <c r="HG112" s="294" t="s">
        <v>129</v>
      </c>
      <c r="HH112" s="294" t="s">
        <v>130</v>
      </c>
      <c r="HI112" s="46"/>
      <c r="HJ112" s="296" t="s">
        <v>126</v>
      </c>
      <c r="HK112" s="296" t="s">
        <v>131</v>
      </c>
      <c r="HL112" s="228"/>
      <c r="HM112" s="291"/>
      <c r="HN112" s="224"/>
      <c r="HO112" s="46"/>
      <c r="HP112" s="294" t="s">
        <v>121</v>
      </c>
      <c r="HQ112" s="294" t="s">
        <v>122</v>
      </c>
      <c r="HR112" s="295" t="s">
        <v>123</v>
      </c>
      <c r="HS112" s="294" t="s">
        <v>124</v>
      </c>
      <c r="HT112" s="294" t="s">
        <v>125</v>
      </c>
      <c r="HU112" s="296" t="s">
        <v>126</v>
      </c>
      <c r="HV112" s="294" t="s">
        <v>127</v>
      </c>
      <c r="HW112" s="296" t="s">
        <v>128</v>
      </c>
      <c r="HX112" s="294" t="s">
        <v>129</v>
      </c>
      <c r="HY112" s="294" t="s">
        <v>130</v>
      </c>
      <c r="HZ112" s="46"/>
      <c r="IA112" s="296" t="s">
        <v>126</v>
      </c>
      <c r="IB112" s="296" t="s">
        <v>131</v>
      </c>
      <c r="IC112" s="228"/>
      <c r="ID112" s="291"/>
      <c r="IE112" s="224"/>
      <c r="IF112" s="46"/>
      <c r="IG112" s="294" t="s">
        <v>121</v>
      </c>
      <c r="IH112" s="294" t="s">
        <v>122</v>
      </c>
      <c r="II112" s="295" t="s">
        <v>123</v>
      </c>
      <c r="IJ112" s="294" t="s">
        <v>124</v>
      </c>
      <c r="IK112" s="294" t="s">
        <v>125</v>
      </c>
      <c r="IL112" s="296" t="s">
        <v>126</v>
      </c>
      <c r="IM112" s="294" t="s">
        <v>127</v>
      </c>
      <c r="IN112" s="296" t="s">
        <v>128</v>
      </c>
      <c r="IO112" s="294" t="s">
        <v>129</v>
      </c>
      <c r="IP112" s="294" t="s">
        <v>130</v>
      </c>
      <c r="IQ112" s="46"/>
      <c r="IR112" s="296" t="s">
        <v>126</v>
      </c>
      <c r="IS112" s="296" t="s">
        <v>131</v>
      </c>
      <c r="IT112" s="228"/>
      <c r="IU112" s="291"/>
      <c r="IV112" s="224"/>
      <c r="IW112" s="46"/>
      <c r="IX112" s="294" t="s">
        <v>121</v>
      </c>
      <c r="IY112" s="294" t="s">
        <v>122</v>
      </c>
      <c r="IZ112" s="295" t="s">
        <v>123</v>
      </c>
      <c r="JA112" s="294" t="s">
        <v>124</v>
      </c>
      <c r="JB112" s="294" t="s">
        <v>125</v>
      </c>
      <c r="JC112" s="296" t="s">
        <v>126</v>
      </c>
      <c r="JD112" s="294" t="s">
        <v>127</v>
      </c>
      <c r="JE112" s="296" t="s">
        <v>128</v>
      </c>
      <c r="JF112" s="294" t="s">
        <v>129</v>
      </c>
      <c r="JG112" s="294" t="s">
        <v>130</v>
      </c>
      <c r="JH112" s="46"/>
      <c r="JI112" s="296" t="s">
        <v>126</v>
      </c>
      <c r="JJ112" s="296" t="s">
        <v>131</v>
      </c>
      <c r="JK112" s="228"/>
      <c r="JL112" s="292"/>
      <c r="JM112" s="224"/>
      <c r="JN112" s="46"/>
      <c r="JO112" s="294" t="s">
        <v>121</v>
      </c>
      <c r="JP112" s="294" t="s">
        <v>122</v>
      </c>
      <c r="JQ112" s="295" t="s">
        <v>123</v>
      </c>
      <c r="JR112" s="294" t="s">
        <v>124</v>
      </c>
      <c r="JS112" s="294" t="s">
        <v>125</v>
      </c>
      <c r="JT112" s="296" t="s">
        <v>126</v>
      </c>
      <c r="JU112" s="294" t="s">
        <v>127</v>
      </c>
      <c r="JV112" s="296" t="s">
        <v>128</v>
      </c>
      <c r="JW112" s="294" t="s">
        <v>129</v>
      </c>
      <c r="JX112" s="294" t="s">
        <v>130</v>
      </c>
      <c r="JY112" s="46"/>
      <c r="JZ112" s="296" t="s">
        <v>126</v>
      </c>
      <c r="KA112" s="296" t="s">
        <v>131</v>
      </c>
      <c r="KB112" s="228"/>
      <c r="KC112" s="292"/>
      <c r="KD112" s="224"/>
      <c r="KE112" s="46"/>
      <c r="KF112" s="294" t="s">
        <v>121</v>
      </c>
      <c r="KG112" s="294" t="s">
        <v>122</v>
      </c>
      <c r="KH112" s="295" t="s">
        <v>123</v>
      </c>
      <c r="KI112" s="294" t="s">
        <v>124</v>
      </c>
      <c r="KJ112" s="294" t="s">
        <v>125</v>
      </c>
      <c r="KK112" s="296" t="s">
        <v>126</v>
      </c>
      <c r="KL112" s="294" t="s">
        <v>127</v>
      </c>
      <c r="KM112" s="296" t="s">
        <v>128</v>
      </c>
      <c r="KN112" s="294" t="s">
        <v>129</v>
      </c>
      <c r="KO112" s="294" t="s">
        <v>130</v>
      </c>
      <c r="KP112" s="46"/>
      <c r="KQ112" s="296" t="s">
        <v>126</v>
      </c>
      <c r="KR112" s="296" t="s">
        <v>131</v>
      </c>
      <c r="KS112" s="228"/>
      <c r="KT112" s="292"/>
      <c r="KU112" s="293"/>
    </row>
    <row r="113" ht="15.75" customHeight="1">
      <c r="A113" s="297">
        <v>-1.0</v>
      </c>
      <c r="B113" s="298">
        <v>-2.0</v>
      </c>
      <c r="C113" s="298">
        <v>-3.0</v>
      </c>
      <c r="D113" s="298">
        <v>-4.0</v>
      </c>
      <c r="E113" s="298">
        <v>-5.0</v>
      </c>
      <c r="F113" s="298">
        <v>-6.0</v>
      </c>
      <c r="G113" s="298">
        <v>-7.0</v>
      </c>
      <c r="H113" s="298">
        <v>-8.0</v>
      </c>
      <c r="I113" s="298">
        <v>-9.0</v>
      </c>
      <c r="J113" s="298">
        <v>-10.0</v>
      </c>
      <c r="K113" s="298">
        <v>-11.0</v>
      </c>
      <c r="L113" s="298">
        <v>-12.0</v>
      </c>
      <c r="M113" s="298">
        <v>-13.0</v>
      </c>
      <c r="N113" s="298">
        <v>-14.0</v>
      </c>
      <c r="O113" s="298">
        <v>-15.0</v>
      </c>
      <c r="P113" s="298">
        <v>-16.0</v>
      </c>
      <c r="Q113" s="299"/>
      <c r="R113" s="297">
        <v>-1.0</v>
      </c>
      <c r="S113" s="298">
        <v>-2.0</v>
      </c>
      <c r="T113" s="298">
        <v>-3.0</v>
      </c>
      <c r="U113" s="298">
        <v>-4.0</v>
      </c>
      <c r="V113" s="298">
        <v>-5.0</v>
      </c>
      <c r="W113" s="298">
        <v>-6.0</v>
      </c>
      <c r="X113" s="298">
        <v>-7.0</v>
      </c>
      <c r="Y113" s="298">
        <v>-8.0</v>
      </c>
      <c r="Z113" s="298">
        <v>-9.0</v>
      </c>
      <c r="AA113" s="298">
        <v>-10.0</v>
      </c>
      <c r="AB113" s="298">
        <v>-11.0</v>
      </c>
      <c r="AC113" s="298">
        <v>-12.0</v>
      </c>
      <c r="AD113" s="298">
        <v>-13.0</v>
      </c>
      <c r="AE113" s="298">
        <v>-14.0</v>
      </c>
      <c r="AF113" s="298">
        <v>-15.0</v>
      </c>
      <c r="AG113" s="298">
        <v>-16.0</v>
      </c>
      <c r="AH113" s="299"/>
      <c r="AI113" s="297">
        <v>-1.0</v>
      </c>
      <c r="AJ113" s="298">
        <v>-2.0</v>
      </c>
      <c r="AK113" s="298">
        <v>-3.0</v>
      </c>
      <c r="AL113" s="298">
        <v>-4.0</v>
      </c>
      <c r="AM113" s="298">
        <v>-5.0</v>
      </c>
      <c r="AN113" s="298">
        <v>-6.0</v>
      </c>
      <c r="AO113" s="298">
        <v>-7.0</v>
      </c>
      <c r="AP113" s="298">
        <v>-8.0</v>
      </c>
      <c r="AQ113" s="298">
        <v>-9.0</v>
      </c>
      <c r="AR113" s="298">
        <v>-10.0</v>
      </c>
      <c r="AS113" s="298">
        <v>-11.0</v>
      </c>
      <c r="AT113" s="298">
        <v>-12.0</v>
      </c>
      <c r="AU113" s="298">
        <v>-13.0</v>
      </c>
      <c r="AV113" s="298">
        <v>-14.0</v>
      </c>
      <c r="AW113" s="298">
        <v>-15.0</v>
      </c>
      <c r="AX113" s="298">
        <v>-16.0</v>
      </c>
      <c r="AY113" s="299"/>
      <c r="AZ113" s="297">
        <v>-1.0</v>
      </c>
      <c r="BA113" s="298">
        <v>-2.0</v>
      </c>
      <c r="BB113" s="298">
        <v>-3.0</v>
      </c>
      <c r="BC113" s="298">
        <v>-4.0</v>
      </c>
      <c r="BD113" s="298">
        <v>-5.0</v>
      </c>
      <c r="BE113" s="298">
        <v>-6.0</v>
      </c>
      <c r="BF113" s="298">
        <v>-7.0</v>
      </c>
      <c r="BG113" s="298">
        <v>-8.0</v>
      </c>
      <c r="BH113" s="298">
        <v>-9.0</v>
      </c>
      <c r="BI113" s="298">
        <v>-10.0</v>
      </c>
      <c r="BJ113" s="298">
        <v>-11.0</v>
      </c>
      <c r="BK113" s="298">
        <v>-12.0</v>
      </c>
      <c r="BL113" s="298">
        <v>-13.0</v>
      </c>
      <c r="BM113" s="298">
        <v>-14.0</v>
      </c>
      <c r="BN113" s="298">
        <v>-15.0</v>
      </c>
      <c r="BO113" s="298">
        <v>-16.0</v>
      </c>
      <c r="BP113" s="299"/>
      <c r="BQ113" s="297">
        <v>-1.0</v>
      </c>
      <c r="BR113" s="298">
        <v>-2.0</v>
      </c>
      <c r="BS113" s="298">
        <v>-3.0</v>
      </c>
      <c r="BT113" s="298">
        <v>-4.0</v>
      </c>
      <c r="BU113" s="298">
        <v>-5.0</v>
      </c>
      <c r="BV113" s="298">
        <v>-6.0</v>
      </c>
      <c r="BW113" s="298">
        <v>-7.0</v>
      </c>
      <c r="BX113" s="298">
        <v>-8.0</v>
      </c>
      <c r="BY113" s="298">
        <v>-9.0</v>
      </c>
      <c r="BZ113" s="298">
        <v>-10.0</v>
      </c>
      <c r="CA113" s="298">
        <v>-11.0</v>
      </c>
      <c r="CB113" s="298">
        <v>-12.0</v>
      </c>
      <c r="CC113" s="298">
        <v>-13.0</v>
      </c>
      <c r="CD113" s="298">
        <v>-14.0</v>
      </c>
      <c r="CE113" s="298">
        <v>-15.0</v>
      </c>
      <c r="CF113" s="298">
        <v>-16.0</v>
      </c>
      <c r="CG113" s="299"/>
      <c r="CH113" s="297">
        <v>-1.0</v>
      </c>
      <c r="CI113" s="298">
        <v>-2.0</v>
      </c>
      <c r="CJ113" s="298">
        <v>-3.0</v>
      </c>
      <c r="CK113" s="298">
        <v>-4.0</v>
      </c>
      <c r="CL113" s="298">
        <v>-5.0</v>
      </c>
      <c r="CM113" s="298">
        <v>-6.0</v>
      </c>
      <c r="CN113" s="298">
        <v>-7.0</v>
      </c>
      <c r="CO113" s="298">
        <v>-8.0</v>
      </c>
      <c r="CP113" s="298">
        <v>-9.0</v>
      </c>
      <c r="CQ113" s="298">
        <v>-10.0</v>
      </c>
      <c r="CR113" s="298">
        <v>-11.0</v>
      </c>
      <c r="CS113" s="298">
        <v>-12.0</v>
      </c>
      <c r="CT113" s="298">
        <v>-13.0</v>
      </c>
      <c r="CU113" s="298">
        <v>-14.0</v>
      </c>
      <c r="CV113" s="298">
        <v>-15.0</v>
      </c>
      <c r="CW113" s="298">
        <v>-16.0</v>
      </c>
      <c r="CX113" s="299"/>
      <c r="CY113" s="297">
        <v>-1.0</v>
      </c>
      <c r="CZ113" s="298">
        <v>-2.0</v>
      </c>
      <c r="DA113" s="298">
        <v>-3.0</v>
      </c>
      <c r="DB113" s="298">
        <v>-4.0</v>
      </c>
      <c r="DC113" s="298">
        <v>-5.0</v>
      </c>
      <c r="DD113" s="298">
        <v>-6.0</v>
      </c>
      <c r="DE113" s="298">
        <v>-7.0</v>
      </c>
      <c r="DF113" s="298">
        <v>-8.0</v>
      </c>
      <c r="DG113" s="298">
        <v>-9.0</v>
      </c>
      <c r="DH113" s="298">
        <v>-10.0</v>
      </c>
      <c r="DI113" s="298">
        <v>-11.0</v>
      </c>
      <c r="DJ113" s="298">
        <v>-12.0</v>
      </c>
      <c r="DK113" s="298">
        <v>-13.0</v>
      </c>
      <c r="DL113" s="298">
        <v>-14.0</v>
      </c>
      <c r="DM113" s="298">
        <v>-15.0</v>
      </c>
      <c r="DN113" s="298">
        <v>-16.0</v>
      </c>
      <c r="DO113" s="299"/>
      <c r="DP113" s="297">
        <v>-1.0</v>
      </c>
      <c r="DQ113" s="298">
        <v>-2.0</v>
      </c>
      <c r="DR113" s="298">
        <v>-3.0</v>
      </c>
      <c r="DS113" s="298">
        <v>-4.0</v>
      </c>
      <c r="DT113" s="298">
        <v>-5.0</v>
      </c>
      <c r="DU113" s="298">
        <v>-6.0</v>
      </c>
      <c r="DV113" s="298">
        <v>-7.0</v>
      </c>
      <c r="DW113" s="298">
        <v>-8.0</v>
      </c>
      <c r="DX113" s="298">
        <v>-9.0</v>
      </c>
      <c r="DY113" s="298">
        <v>-10.0</v>
      </c>
      <c r="DZ113" s="298">
        <v>-11.0</v>
      </c>
      <c r="EA113" s="298">
        <v>-12.0</v>
      </c>
      <c r="EB113" s="298">
        <v>-13.0</v>
      </c>
      <c r="EC113" s="298">
        <v>-14.0</v>
      </c>
      <c r="ED113" s="298">
        <v>-15.0</v>
      </c>
      <c r="EE113" s="298">
        <v>-16.0</v>
      </c>
      <c r="EF113" s="299"/>
      <c r="EG113" s="297">
        <v>-1.0</v>
      </c>
      <c r="EH113" s="298">
        <v>-2.0</v>
      </c>
      <c r="EI113" s="298">
        <v>-3.0</v>
      </c>
      <c r="EJ113" s="298">
        <v>-4.0</v>
      </c>
      <c r="EK113" s="298">
        <v>-5.0</v>
      </c>
      <c r="EL113" s="298">
        <v>-6.0</v>
      </c>
      <c r="EM113" s="298">
        <v>-7.0</v>
      </c>
      <c r="EN113" s="298">
        <v>-8.0</v>
      </c>
      <c r="EO113" s="298">
        <v>-9.0</v>
      </c>
      <c r="EP113" s="298">
        <v>-10.0</v>
      </c>
      <c r="EQ113" s="298">
        <v>-11.0</v>
      </c>
      <c r="ER113" s="298">
        <v>-12.0</v>
      </c>
      <c r="ES113" s="298">
        <v>-13.0</v>
      </c>
      <c r="ET113" s="298">
        <v>-14.0</v>
      </c>
      <c r="EU113" s="298">
        <v>-15.0</v>
      </c>
      <c r="EV113" s="298">
        <v>-16.0</v>
      </c>
      <c r="EW113" s="299"/>
      <c r="EX113" s="297">
        <v>-1.0</v>
      </c>
      <c r="EY113" s="298">
        <v>-2.0</v>
      </c>
      <c r="EZ113" s="298">
        <v>-3.0</v>
      </c>
      <c r="FA113" s="298">
        <v>-4.0</v>
      </c>
      <c r="FB113" s="298">
        <v>-5.0</v>
      </c>
      <c r="FC113" s="298">
        <v>-6.0</v>
      </c>
      <c r="FD113" s="298">
        <v>-7.0</v>
      </c>
      <c r="FE113" s="298">
        <v>-8.0</v>
      </c>
      <c r="FF113" s="298">
        <v>-9.0</v>
      </c>
      <c r="FG113" s="298">
        <v>-10.0</v>
      </c>
      <c r="FH113" s="298">
        <v>-11.0</v>
      </c>
      <c r="FI113" s="298">
        <v>-12.0</v>
      </c>
      <c r="FJ113" s="298">
        <v>-13.0</v>
      </c>
      <c r="FK113" s="298">
        <v>-14.0</v>
      </c>
      <c r="FL113" s="298">
        <v>-15.0</v>
      </c>
      <c r="FM113" s="298">
        <v>-16.0</v>
      </c>
      <c r="FN113" s="299"/>
      <c r="FO113" s="297">
        <v>-1.0</v>
      </c>
      <c r="FP113" s="298">
        <v>-2.0</v>
      </c>
      <c r="FQ113" s="298">
        <v>-3.0</v>
      </c>
      <c r="FR113" s="298">
        <v>-4.0</v>
      </c>
      <c r="FS113" s="298">
        <v>-5.0</v>
      </c>
      <c r="FT113" s="298">
        <v>-6.0</v>
      </c>
      <c r="FU113" s="298">
        <v>-7.0</v>
      </c>
      <c r="FV113" s="298">
        <v>-8.0</v>
      </c>
      <c r="FW113" s="298">
        <v>-9.0</v>
      </c>
      <c r="FX113" s="298">
        <v>-10.0</v>
      </c>
      <c r="FY113" s="298">
        <v>-11.0</v>
      </c>
      <c r="FZ113" s="298">
        <v>-12.0</v>
      </c>
      <c r="GA113" s="298">
        <v>-13.0</v>
      </c>
      <c r="GB113" s="298">
        <v>-14.0</v>
      </c>
      <c r="GC113" s="298">
        <v>-15.0</v>
      </c>
      <c r="GD113" s="298">
        <v>-16.0</v>
      </c>
      <c r="GE113" s="299"/>
      <c r="GF113" s="297">
        <v>-1.0</v>
      </c>
      <c r="GG113" s="298">
        <v>-2.0</v>
      </c>
      <c r="GH113" s="298">
        <v>-3.0</v>
      </c>
      <c r="GI113" s="298">
        <v>-4.0</v>
      </c>
      <c r="GJ113" s="298">
        <v>-5.0</v>
      </c>
      <c r="GK113" s="298">
        <v>-6.0</v>
      </c>
      <c r="GL113" s="298">
        <v>-7.0</v>
      </c>
      <c r="GM113" s="298">
        <v>-8.0</v>
      </c>
      <c r="GN113" s="298">
        <v>-9.0</v>
      </c>
      <c r="GO113" s="298">
        <v>-10.0</v>
      </c>
      <c r="GP113" s="298">
        <v>-11.0</v>
      </c>
      <c r="GQ113" s="298">
        <v>-12.0</v>
      </c>
      <c r="GR113" s="298">
        <v>-13.0</v>
      </c>
      <c r="GS113" s="298">
        <v>-14.0</v>
      </c>
      <c r="GT113" s="298">
        <v>-15.0</v>
      </c>
      <c r="GU113" s="298">
        <v>-16.0</v>
      </c>
      <c r="GV113" s="299"/>
      <c r="GW113" s="297">
        <v>-1.0</v>
      </c>
      <c r="GX113" s="298">
        <v>-2.0</v>
      </c>
      <c r="GY113" s="298">
        <v>-3.0</v>
      </c>
      <c r="GZ113" s="298">
        <v>-4.0</v>
      </c>
      <c r="HA113" s="298">
        <v>-5.0</v>
      </c>
      <c r="HB113" s="298">
        <v>-6.0</v>
      </c>
      <c r="HC113" s="298">
        <v>-7.0</v>
      </c>
      <c r="HD113" s="298">
        <v>-8.0</v>
      </c>
      <c r="HE113" s="298">
        <v>-9.0</v>
      </c>
      <c r="HF113" s="298">
        <v>-10.0</v>
      </c>
      <c r="HG113" s="298">
        <v>-11.0</v>
      </c>
      <c r="HH113" s="298">
        <v>-12.0</v>
      </c>
      <c r="HI113" s="298">
        <v>-13.0</v>
      </c>
      <c r="HJ113" s="298">
        <v>-14.0</v>
      </c>
      <c r="HK113" s="298">
        <v>-15.0</v>
      </c>
      <c r="HL113" s="298">
        <v>-16.0</v>
      </c>
      <c r="HM113" s="299"/>
      <c r="HN113" s="297">
        <v>-1.0</v>
      </c>
      <c r="HO113" s="298">
        <v>-2.0</v>
      </c>
      <c r="HP113" s="298">
        <v>-3.0</v>
      </c>
      <c r="HQ113" s="298">
        <v>-4.0</v>
      </c>
      <c r="HR113" s="298">
        <v>-5.0</v>
      </c>
      <c r="HS113" s="298">
        <v>-6.0</v>
      </c>
      <c r="HT113" s="298">
        <v>-7.0</v>
      </c>
      <c r="HU113" s="298">
        <v>-8.0</v>
      </c>
      <c r="HV113" s="298">
        <v>-9.0</v>
      </c>
      <c r="HW113" s="298">
        <v>-10.0</v>
      </c>
      <c r="HX113" s="298">
        <v>-11.0</v>
      </c>
      <c r="HY113" s="298">
        <v>-12.0</v>
      </c>
      <c r="HZ113" s="298">
        <v>-13.0</v>
      </c>
      <c r="IA113" s="298">
        <v>-14.0</v>
      </c>
      <c r="IB113" s="298">
        <v>-15.0</v>
      </c>
      <c r="IC113" s="298">
        <v>-16.0</v>
      </c>
      <c r="ID113" s="299"/>
      <c r="IE113" s="297">
        <v>-1.0</v>
      </c>
      <c r="IF113" s="298">
        <v>-2.0</v>
      </c>
      <c r="IG113" s="298">
        <v>-3.0</v>
      </c>
      <c r="IH113" s="298">
        <v>-4.0</v>
      </c>
      <c r="II113" s="298">
        <v>-5.0</v>
      </c>
      <c r="IJ113" s="298">
        <v>-6.0</v>
      </c>
      <c r="IK113" s="298">
        <v>-7.0</v>
      </c>
      <c r="IL113" s="298">
        <v>-8.0</v>
      </c>
      <c r="IM113" s="298">
        <v>-9.0</v>
      </c>
      <c r="IN113" s="298">
        <v>-10.0</v>
      </c>
      <c r="IO113" s="298">
        <v>-11.0</v>
      </c>
      <c r="IP113" s="298">
        <v>-12.0</v>
      </c>
      <c r="IQ113" s="298">
        <v>-13.0</v>
      </c>
      <c r="IR113" s="298">
        <v>-14.0</v>
      </c>
      <c r="IS113" s="298">
        <v>-15.0</v>
      </c>
      <c r="IT113" s="298">
        <v>-16.0</v>
      </c>
      <c r="IU113" s="299"/>
      <c r="IV113" s="297">
        <v>-1.0</v>
      </c>
      <c r="IW113" s="298">
        <v>-2.0</v>
      </c>
      <c r="IX113" s="298">
        <v>-3.0</v>
      </c>
      <c r="IY113" s="298">
        <v>-4.0</v>
      </c>
      <c r="IZ113" s="298">
        <v>-5.0</v>
      </c>
      <c r="JA113" s="298">
        <v>-6.0</v>
      </c>
      <c r="JB113" s="298">
        <v>-7.0</v>
      </c>
      <c r="JC113" s="298">
        <v>-8.0</v>
      </c>
      <c r="JD113" s="298">
        <v>-9.0</v>
      </c>
      <c r="JE113" s="298">
        <v>-10.0</v>
      </c>
      <c r="JF113" s="298">
        <v>-11.0</v>
      </c>
      <c r="JG113" s="298">
        <v>-12.0</v>
      </c>
      <c r="JH113" s="298">
        <v>-13.0</v>
      </c>
      <c r="JI113" s="298">
        <v>-14.0</v>
      </c>
      <c r="JJ113" s="298">
        <v>-15.0</v>
      </c>
      <c r="JK113" s="298">
        <v>-16.0</v>
      </c>
      <c r="JL113" s="299"/>
      <c r="JM113" s="297">
        <v>-1.0</v>
      </c>
      <c r="JN113" s="298">
        <v>-2.0</v>
      </c>
      <c r="JO113" s="298">
        <v>-3.0</v>
      </c>
      <c r="JP113" s="298">
        <v>-4.0</v>
      </c>
      <c r="JQ113" s="298">
        <v>-5.0</v>
      </c>
      <c r="JR113" s="298">
        <v>-6.0</v>
      </c>
      <c r="JS113" s="298">
        <v>-7.0</v>
      </c>
      <c r="JT113" s="298">
        <v>-8.0</v>
      </c>
      <c r="JU113" s="298">
        <v>-9.0</v>
      </c>
      <c r="JV113" s="298">
        <v>-10.0</v>
      </c>
      <c r="JW113" s="298">
        <v>-11.0</v>
      </c>
      <c r="JX113" s="298">
        <v>-12.0</v>
      </c>
      <c r="JY113" s="298">
        <v>-13.0</v>
      </c>
      <c r="JZ113" s="298">
        <v>-14.0</v>
      </c>
      <c r="KA113" s="298">
        <v>-15.0</v>
      </c>
      <c r="KB113" s="298">
        <v>-16.0</v>
      </c>
      <c r="KC113" s="299"/>
      <c r="KD113" s="297">
        <v>-1.0</v>
      </c>
      <c r="KE113" s="298">
        <v>-2.0</v>
      </c>
      <c r="KF113" s="298">
        <v>-3.0</v>
      </c>
      <c r="KG113" s="298">
        <v>-4.0</v>
      </c>
      <c r="KH113" s="298">
        <v>-5.0</v>
      </c>
      <c r="KI113" s="298">
        <v>-6.0</v>
      </c>
      <c r="KJ113" s="298">
        <v>-7.0</v>
      </c>
      <c r="KK113" s="298">
        <v>-8.0</v>
      </c>
      <c r="KL113" s="298">
        <v>-9.0</v>
      </c>
      <c r="KM113" s="298">
        <v>-10.0</v>
      </c>
      <c r="KN113" s="298">
        <v>-11.0</v>
      </c>
      <c r="KO113" s="298">
        <v>-12.0</v>
      </c>
      <c r="KP113" s="298">
        <v>-13.0</v>
      </c>
      <c r="KQ113" s="298">
        <v>-14.0</v>
      </c>
      <c r="KR113" s="298">
        <v>-15.0</v>
      </c>
      <c r="KS113" s="298">
        <v>-16.0</v>
      </c>
      <c r="KT113" s="299"/>
      <c r="KU113" s="300"/>
    </row>
    <row r="114" ht="15.75" customHeight="1">
      <c r="A114" s="301"/>
      <c r="B114" s="302" t="s">
        <v>86</v>
      </c>
      <c r="C114" s="303" t="s">
        <v>132</v>
      </c>
      <c r="D114" s="303" t="s">
        <v>132</v>
      </c>
      <c r="E114" s="303" t="s">
        <v>132</v>
      </c>
      <c r="F114" s="303" t="s">
        <v>132</v>
      </c>
      <c r="G114" s="303" t="s">
        <v>132</v>
      </c>
      <c r="H114" s="303" t="s">
        <v>132</v>
      </c>
      <c r="I114" s="303" t="s">
        <v>132</v>
      </c>
      <c r="J114" s="303" t="s">
        <v>132</v>
      </c>
      <c r="K114" s="303" t="s">
        <v>132</v>
      </c>
      <c r="L114" s="303" t="s">
        <v>132</v>
      </c>
      <c r="M114" s="303" t="s">
        <v>132</v>
      </c>
      <c r="N114" s="303" t="s">
        <v>132</v>
      </c>
      <c r="O114" s="303" t="s">
        <v>132</v>
      </c>
      <c r="P114" s="303" t="s">
        <v>132</v>
      </c>
      <c r="Q114" s="304"/>
      <c r="R114" s="301"/>
      <c r="S114" s="302" t="s">
        <v>86</v>
      </c>
      <c r="T114" s="303" t="s">
        <v>132</v>
      </c>
      <c r="U114" s="303" t="s">
        <v>132</v>
      </c>
      <c r="V114" s="303" t="s">
        <v>132</v>
      </c>
      <c r="W114" s="303" t="s">
        <v>132</v>
      </c>
      <c r="X114" s="303" t="s">
        <v>132</v>
      </c>
      <c r="Y114" s="303" t="s">
        <v>132</v>
      </c>
      <c r="Z114" s="303" t="s">
        <v>132</v>
      </c>
      <c r="AA114" s="303" t="s">
        <v>132</v>
      </c>
      <c r="AB114" s="303" t="s">
        <v>132</v>
      </c>
      <c r="AC114" s="303" t="s">
        <v>132</v>
      </c>
      <c r="AD114" s="303" t="s">
        <v>132</v>
      </c>
      <c r="AE114" s="303" t="s">
        <v>132</v>
      </c>
      <c r="AF114" s="303" t="s">
        <v>132</v>
      </c>
      <c r="AG114" s="303" t="s">
        <v>132</v>
      </c>
      <c r="AH114" s="304"/>
      <c r="AI114" s="301"/>
      <c r="AJ114" s="302" t="s">
        <v>86</v>
      </c>
      <c r="AK114" s="303" t="s">
        <v>132</v>
      </c>
      <c r="AL114" s="303" t="s">
        <v>132</v>
      </c>
      <c r="AM114" s="303" t="s">
        <v>132</v>
      </c>
      <c r="AN114" s="303" t="s">
        <v>132</v>
      </c>
      <c r="AO114" s="303" t="s">
        <v>132</v>
      </c>
      <c r="AP114" s="303" t="s">
        <v>132</v>
      </c>
      <c r="AQ114" s="303" t="s">
        <v>132</v>
      </c>
      <c r="AR114" s="303" t="s">
        <v>132</v>
      </c>
      <c r="AS114" s="303" t="s">
        <v>132</v>
      </c>
      <c r="AT114" s="303" t="s">
        <v>132</v>
      </c>
      <c r="AU114" s="303" t="s">
        <v>132</v>
      </c>
      <c r="AV114" s="303" t="s">
        <v>132</v>
      </c>
      <c r="AW114" s="303" t="s">
        <v>132</v>
      </c>
      <c r="AX114" s="303" t="s">
        <v>132</v>
      </c>
      <c r="AY114" s="304"/>
      <c r="AZ114" s="301"/>
      <c r="BA114" s="302" t="s">
        <v>86</v>
      </c>
      <c r="BB114" s="303" t="s">
        <v>132</v>
      </c>
      <c r="BC114" s="303" t="s">
        <v>132</v>
      </c>
      <c r="BD114" s="303" t="s">
        <v>132</v>
      </c>
      <c r="BE114" s="303" t="s">
        <v>132</v>
      </c>
      <c r="BF114" s="303" t="s">
        <v>132</v>
      </c>
      <c r="BG114" s="303" t="s">
        <v>132</v>
      </c>
      <c r="BH114" s="303" t="s">
        <v>132</v>
      </c>
      <c r="BI114" s="303" t="s">
        <v>132</v>
      </c>
      <c r="BJ114" s="303" t="s">
        <v>132</v>
      </c>
      <c r="BK114" s="303" t="s">
        <v>132</v>
      </c>
      <c r="BL114" s="303" t="s">
        <v>132</v>
      </c>
      <c r="BM114" s="303" t="s">
        <v>132</v>
      </c>
      <c r="BN114" s="303" t="s">
        <v>132</v>
      </c>
      <c r="BO114" s="303" t="s">
        <v>132</v>
      </c>
      <c r="BP114" s="304"/>
      <c r="BQ114" s="301"/>
      <c r="BR114" s="302" t="s">
        <v>86</v>
      </c>
      <c r="BS114" s="303" t="s">
        <v>132</v>
      </c>
      <c r="BT114" s="303" t="s">
        <v>132</v>
      </c>
      <c r="BU114" s="303" t="s">
        <v>132</v>
      </c>
      <c r="BV114" s="303" t="s">
        <v>132</v>
      </c>
      <c r="BW114" s="303" t="s">
        <v>132</v>
      </c>
      <c r="BX114" s="303" t="s">
        <v>132</v>
      </c>
      <c r="BY114" s="303" t="s">
        <v>132</v>
      </c>
      <c r="BZ114" s="303" t="s">
        <v>132</v>
      </c>
      <c r="CA114" s="303" t="s">
        <v>132</v>
      </c>
      <c r="CB114" s="303" t="s">
        <v>132</v>
      </c>
      <c r="CC114" s="303" t="s">
        <v>132</v>
      </c>
      <c r="CD114" s="303" t="s">
        <v>132</v>
      </c>
      <c r="CE114" s="303" t="s">
        <v>132</v>
      </c>
      <c r="CF114" s="303" t="s">
        <v>132</v>
      </c>
      <c r="CG114" s="304"/>
      <c r="CH114" s="301"/>
      <c r="CI114" s="302" t="s">
        <v>86</v>
      </c>
      <c r="CJ114" s="303" t="s">
        <v>132</v>
      </c>
      <c r="CK114" s="303" t="s">
        <v>132</v>
      </c>
      <c r="CL114" s="303" t="s">
        <v>132</v>
      </c>
      <c r="CM114" s="303" t="s">
        <v>132</v>
      </c>
      <c r="CN114" s="303" t="s">
        <v>132</v>
      </c>
      <c r="CO114" s="303" t="s">
        <v>132</v>
      </c>
      <c r="CP114" s="303" t="s">
        <v>132</v>
      </c>
      <c r="CQ114" s="303" t="s">
        <v>132</v>
      </c>
      <c r="CR114" s="303" t="s">
        <v>132</v>
      </c>
      <c r="CS114" s="303" t="s">
        <v>132</v>
      </c>
      <c r="CT114" s="303" t="s">
        <v>132</v>
      </c>
      <c r="CU114" s="303" t="s">
        <v>132</v>
      </c>
      <c r="CV114" s="303" t="s">
        <v>132</v>
      </c>
      <c r="CW114" s="303" t="s">
        <v>132</v>
      </c>
      <c r="CX114" s="304"/>
      <c r="CY114" s="301"/>
      <c r="CZ114" s="302" t="s">
        <v>86</v>
      </c>
      <c r="DA114" s="303" t="s">
        <v>132</v>
      </c>
      <c r="DB114" s="303" t="s">
        <v>132</v>
      </c>
      <c r="DC114" s="303" t="s">
        <v>132</v>
      </c>
      <c r="DD114" s="303" t="s">
        <v>132</v>
      </c>
      <c r="DE114" s="303" t="s">
        <v>132</v>
      </c>
      <c r="DF114" s="303" t="s">
        <v>132</v>
      </c>
      <c r="DG114" s="303" t="s">
        <v>132</v>
      </c>
      <c r="DH114" s="303" t="s">
        <v>132</v>
      </c>
      <c r="DI114" s="303" t="s">
        <v>132</v>
      </c>
      <c r="DJ114" s="303" t="s">
        <v>132</v>
      </c>
      <c r="DK114" s="303" t="s">
        <v>132</v>
      </c>
      <c r="DL114" s="303" t="s">
        <v>132</v>
      </c>
      <c r="DM114" s="303" t="s">
        <v>132</v>
      </c>
      <c r="DN114" s="303" t="s">
        <v>132</v>
      </c>
      <c r="DO114" s="304"/>
      <c r="DP114" s="301"/>
      <c r="DQ114" s="302" t="s">
        <v>86</v>
      </c>
      <c r="DR114" s="303" t="s">
        <v>132</v>
      </c>
      <c r="DS114" s="303" t="s">
        <v>132</v>
      </c>
      <c r="DT114" s="303" t="s">
        <v>132</v>
      </c>
      <c r="DU114" s="303" t="s">
        <v>132</v>
      </c>
      <c r="DV114" s="303" t="s">
        <v>132</v>
      </c>
      <c r="DW114" s="303" t="s">
        <v>132</v>
      </c>
      <c r="DX114" s="303" t="s">
        <v>132</v>
      </c>
      <c r="DY114" s="303" t="s">
        <v>132</v>
      </c>
      <c r="DZ114" s="303" t="s">
        <v>132</v>
      </c>
      <c r="EA114" s="303" t="s">
        <v>132</v>
      </c>
      <c r="EB114" s="303" t="s">
        <v>132</v>
      </c>
      <c r="EC114" s="303" t="s">
        <v>132</v>
      </c>
      <c r="ED114" s="303" t="s">
        <v>132</v>
      </c>
      <c r="EE114" s="303" t="s">
        <v>132</v>
      </c>
      <c r="EF114" s="304"/>
      <c r="EG114" s="301"/>
      <c r="EH114" s="302" t="s">
        <v>86</v>
      </c>
      <c r="EI114" s="303" t="s">
        <v>132</v>
      </c>
      <c r="EJ114" s="303" t="s">
        <v>132</v>
      </c>
      <c r="EK114" s="303" t="s">
        <v>132</v>
      </c>
      <c r="EL114" s="303" t="s">
        <v>132</v>
      </c>
      <c r="EM114" s="303" t="s">
        <v>132</v>
      </c>
      <c r="EN114" s="303" t="s">
        <v>132</v>
      </c>
      <c r="EO114" s="303" t="s">
        <v>132</v>
      </c>
      <c r="EP114" s="303" t="s">
        <v>132</v>
      </c>
      <c r="EQ114" s="303" t="s">
        <v>132</v>
      </c>
      <c r="ER114" s="303" t="s">
        <v>132</v>
      </c>
      <c r="ES114" s="303" t="s">
        <v>132</v>
      </c>
      <c r="ET114" s="303" t="s">
        <v>132</v>
      </c>
      <c r="EU114" s="303" t="s">
        <v>132</v>
      </c>
      <c r="EV114" s="303" t="s">
        <v>132</v>
      </c>
      <c r="EW114" s="304"/>
      <c r="EX114" s="301"/>
      <c r="EY114" s="302" t="s">
        <v>86</v>
      </c>
      <c r="EZ114" s="303" t="s">
        <v>132</v>
      </c>
      <c r="FA114" s="303" t="s">
        <v>132</v>
      </c>
      <c r="FB114" s="303" t="s">
        <v>132</v>
      </c>
      <c r="FC114" s="303" t="s">
        <v>132</v>
      </c>
      <c r="FD114" s="303" t="s">
        <v>132</v>
      </c>
      <c r="FE114" s="303" t="s">
        <v>132</v>
      </c>
      <c r="FF114" s="303" t="s">
        <v>132</v>
      </c>
      <c r="FG114" s="303" t="s">
        <v>132</v>
      </c>
      <c r="FH114" s="303" t="s">
        <v>132</v>
      </c>
      <c r="FI114" s="303" t="s">
        <v>132</v>
      </c>
      <c r="FJ114" s="303" t="s">
        <v>132</v>
      </c>
      <c r="FK114" s="303" t="s">
        <v>132</v>
      </c>
      <c r="FL114" s="303" t="s">
        <v>132</v>
      </c>
      <c r="FM114" s="303" t="s">
        <v>132</v>
      </c>
      <c r="FN114" s="304"/>
      <c r="FO114" s="301"/>
      <c r="FP114" s="302" t="s">
        <v>86</v>
      </c>
      <c r="FQ114" s="303" t="s">
        <v>132</v>
      </c>
      <c r="FR114" s="303" t="s">
        <v>132</v>
      </c>
      <c r="FS114" s="303" t="s">
        <v>132</v>
      </c>
      <c r="FT114" s="303" t="s">
        <v>132</v>
      </c>
      <c r="FU114" s="303" t="s">
        <v>132</v>
      </c>
      <c r="FV114" s="303" t="s">
        <v>132</v>
      </c>
      <c r="FW114" s="303" t="s">
        <v>132</v>
      </c>
      <c r="FX114" s="303" t="s">
        <v>132</v>
      </c>
      <c r="FY114" s="303" t="s">
        <v>132</v>
      </c>
      <c r="FZ114" s="303" t="s">
        <v>132</v>
      </c>
      <c r="GA114" s="303" t="s">
        <v>132</v>
      </c>
      <c r="GB114" s="303" t="s">
        <v>132</v>
      </c>
      <c r="GC114" s="303" t="s">
        <v>132</v>
      </c>
      <c r="GD114" s="303" t="s">
        <v>132</v>
      </c>
      <c r="GE114" s="304"/>
      <c r="GF114" s="301"/>
      <c r="GG114" s="302" t="s">
        <v>86</v>
      </c>
      <c r="GH114" s="303" t="s">
        <v>132</v>
      </c>
      <c r="GI114" s="303" t="s">
        <v>132</v>
      </c>
      <c r="GJ114" s="303" t="s">
        <v>132</v>
      </c>
      <c r="GK114" s="303" t="s">
        <v>132</v>
      </c>
      <c r="GL114" s="303" t="s">
        <v>132</v>
      </c>
      <c r="GM114" s="303" t="s">
        <v>132</v>
      </c>
      <c r="GN114" s="303" t="s">
        <v>132</v>
      </c>
      <c r="GO114" s="303" t="s">
        <v>132</v>
      </c>
      <c r="GP114" s="303" t="s">
        <v>132</v>
      </c>
      <c r="GQ114" s="303" t="s">
        <v>132</v>
      </c>
      <c r="GR114" s="303" t="s">
        <v>132</v>
      </c>
      <c r="GS114" s="303" t="s">
        <v>132</v>
      </c>
      <c r="GT114" s="303" t="s">
        <v>132</v>
      </c>
      <c r="GU114" s="303" t="s">
        <v>132</v>
      </c>
      <c r="GV114" s="304"/>
      <c r="GW114" s="301"/>
      <c r="GX114" s="302" t="s">
        <v>86</v>
      </c>
      <c r="GY114" s="303" t="s">
        <v>132</v>
      </c>
      <c r="GZ114" s="303" t="s">
        <v>132</v>
      </c>
      <c r="HA114" s="303" t="s">
        <v>132</v>
      </c>
      <c r="HB114" s="303" t="s">
        <v>132</v>
      </c>
      <c r="HC114" s="303" t="s">
        <v>132</v>
      </c>
      <c r="HD114" s="303" t="s">
        <v>132</v>
      </c>
      <c r="HE114" s="303" t="s">
        <v>132</v>
      </c>
      <c r="HF114" s="303" t="s">
        <v>132</v>
      </c>
      <c r="HG114" s="303" t="s">
        <v>132</v>
      </c>
      <c r="HH114" s="303" t="s">
        <v>132</v>
      </c>
      <c r="HI114" s="303" t="s">
        <v>132</v>
      </c>
      <c r="HJ114" s="303" t="s">
        <v>132</v>
      </c>
      <c r="HK114" s="303" t="s">
        <v>132</v>
      </c>
      <c r="HL114" s="303" t="s">
        <v>132</v>
      </c>
      <c r="HM114" s="304"/>
      <c r="HN114" s="301"/>
      <c r="HO114" s="302" t="s">
        <v>86</v>
      </c>
      <c r="HP114" s="303" t="s">
        <v>132</v>
      </c>
      <c r="HQ114" s="303" t="s">
        <v>132</v>
      </c>
      <c r="HR114" s="303" t="s">
        <v>132</v>
      </c>
      <c r="HS114" s="303" t="s">
        <v>132</v>
      </c>
      <c r="HT114" s="303" t="s">
        <v>132</v>
      </c>
      <c r="HU114" s="303" t="s">
        <v>132</v>
      </c>
      <c r="HV114" s="303" t="s">
        <v>132</v>
      </c>
      <c r="HW114" s="303" t="s">
        <v>132</v>
      </c>
      <c r="HX114" s="303" t="s">
        <v>132</v>
      </c>
      <c r="HY114" s="303" t="s">
        <v>132</v>
      </c>
      <c r="HZ114" s="303" t="s">
        <v>132</v>
      </c>
      <c r="IA114" s="303" t="s">
        <v>132</v>
      </c>
      <c r="IB114" s="303" t="s">
        <v>132</v>
      </c>
      <c r="IC114" s="303" t="s">
        <v>132</v>
      </c>
      <c r="ID114" s="304"/>
      <c r="IE114" s="301"/>
      <c r="IF114" s="302" t="s">
        <v>86</v>
      </c>
      <c r="IG114" s="303" t="s">
        <v>132</v>
      </c>
      <c r="IH114" s="303" t="s">
        <v>132</v>
      </c>
      <c r="II114" s="303" t="s">
        <v>132</v>
      </c>
      <c r="IJ114" s="303" t="s">
        <v>132</v>
      </c>
      <c r="IK114" s="303" t="s">
        <v>132</v>
      </c>
      <c r="IL114" s="303" t="s">
        <v>132</v>
      </c>
      <c r="IM114" s="303" t="s">
        <v>132</v>
      </c>
      <c r="IN114" s="303" t="s">
        <v>132</v>
      </c>
      <c r="IO114" s="303" t="s">
        <v>132</v>
      </c>
      <c r="IP114" s="303" t="s">
        <v>132</v>
      </c>
      <c r="IQ114" s="303" t="s">
        <v>132</v>
      </c>
      <c r="IR114" s="303" t="s">
        <v>132</v>
      </c>
      <c r="IS114" s="303" t="s">
        <v>132</v>
      </c>
      <c r="IT114" s="303" t="s">
        <v>132</v>
      </c>
      <c r="IU114" s="304"/>
      <c r="IV114" s="301"/>
      <c r="IW114" s="302" t="s">
        <v>86</v>
      </c>
      <c r="IX114" s="303" t="s">
        <v>132</v>
      </c>
      <c r="IY114" s="303" t="s">
        <v>132</v>
      </c>
      <c r="IZ114" s="303" t="s">
        <v>132</v>
      </c>
      <c r="JA114" s="303" t="s">
        <v>132</v>
      </c>
      <c r="JB114" s="303" t="s">
        <v>132</v>
      </c>
      <c r="JC114" s="303" t="s">
        <v>132</v>
      </c>
      <c r="JD114" s="303" t="s">
        <v>132</v>
      </c>
      <c r="JE114" s="303" t="s">
        <v>132</v>
      </c>
      <c r="JF114" s="303" t="s">
        <v>132</v>
      </c>
      <c r="JG114" s="303" t="s">
        <v>132</v>
      </c>
      <c r="JH114" s="303" t="s">
        <v>132</v>
      </c>
      <c r="JI114" s="303" t="s">
        <v>132</v>
      </c>
      <c r="JJ114" s="303" t="s">
        <v>132</v>
      </c>
      <c r="JK114" s="303" t="s">
        <v>132</v>
      </c>
      <c r="JL114" s="304"/>
      <c r="JM114" s="301"/>
      <c r="JN114" s="302" t="s">
        <v>86</v>
      </c>
      <c r="JO114" s="303" t="s">
        <v>132</v>
      </c>
      <c r="JP114" s="303" t="s">
        <v>132</v>
      </c>
      <c r="JQ114" s="303" t="s">
        <v>132</v>
      </c>
      <c r="JR114" s="303" t="s">
        <v>132</v>
      </c>
      <c r="JS114" s="303" t="s">
        <v>132</v>
      </c>
      <c r="JT114" s="303" t="s">
        <v>132</v>
      </c>
      <c r="JU114" s="303" t="s">
        <v>132</v>
      </c>
      <c r="JV114" s="303" t="s">
        <v>132</v>
      </c>
      <c r="JW114" s="303" t="s">
        <v>132</v>
      </c>
      <c r="JX114" s="303" t="s">
        <v>132</v>
      </c>
      <c r="JY114" s="303" t="s">
        <v>132</v>
      </c>
      <c r="JZ114" s="303" t="s">
        <v>132</v>
      </c>
      <c r="KA114" s="303" t="s">
        <v>132</v>
      </c>
      <c r="KB114" s="303" t="s">
        <v>132</v>
      </c>
      <c r="KC114" s="304"/>
      <c r="KD114" s="301"/>
      <c r="KE114" s="302" t="s">
        <v>86</v>
      </c>
      <c r="KF114" s="303" t="s">
        <v>132</v>
      </c>
      <c r="KG114" s="303" t="s">
        <v>132</v>
      </c>
      <c r="KH114" s="303" t="s">
        <v>132</v>
      </c>
      <c r="KI114" s="303" t="s">
        <v>132</v>
      </c>
      <c r="KJ114" s="303" t="s">
        <v>132</v>
      </c>
      <c r="KK114" s="303" t="s">
        <v>132</v>
      </c>
      <c r="KL114" s="303" t="s">
        <v>132</v>
      </c>
      <c r="KM114" s="303" t="s">
        <v>132</v>
      </c>
      <c r="KN114" s="303" t="s">
        <v>132</v>
      </c>
      <c r="KO114" s="303" t="s">
        <v>132</v>
      </c>
      <c r="KP114" s="303" t="s">
        <v>132</v>
      </c>
      <c r="KQ114" s="303" t="s">
        <v>132</v>
      </c>
      <c r="KR114" s="303" t="s">
        <v>132</v>
      </c>
      <c r="KS114" s="303" t="s">
        <v>132</v>
      </c>
      <c r="KT114" s="304"/>
      <c r="KU114" s="305"/>
    </row>
    <row r="115" ht="15.75" customHeight="1">
      <c r="A115" s="306">
        <v>1.0</v>
      </c>
      <c r="B115" s="307" t="s">
        <v>32</v>
      </c>
      <c r="C115" s="308" t="s">
        <v>133</v>
      </c>
      <c r="D115" s="308" t="s">
        <v>134</v>
      </c>
      <c r="E115" s="309">
        <f>'Produksi dan Harga'!D4</f>
        <v>0</v>
      </c>
      <c r="F115" s="309">
        <v>585049.2368478939</v>
      </c>
      <c r="G115" s="309">
        <f t="shared" ref="G115:G137" si="2052">IFERROR(E115*F115/1000000,0)</f>
        <v>0</v>
      </c>
      <c r="H115" s="310"/>
      <c r="I115" s="309">
        <f t="shared" ref="I115:I137" si="2053">IFERROR(+G115*H115,"")</f>
        <v>0</v>
      </c>
      <c r="J115" s="310"/>
      <c r="K115" s="309">
        <f>ADHB!L115</f>
        <v>0</v>
      </c>
      <c r="L115" s="309">
        <f t="shared" ref="L115:L137" si="2054">IFERROR(K115/J115*100,0)</f>
        <v>0</v>
      </c>
      <c r="M115" s="309">
        <f t="shared" ref="M115:M137" si="2055">IFERROR(+(IF(G115="","0",G115))+(IF(I115="","0",I115))+(IF(L115="","0",L115)),"")</f>
        <v>0</v>
      </c>
      <c r="N115" s="310">
        <v>0.224147321887</v>
      </c>
      <c r="O115" s="311">
        <f t="shared" ref="O115:O137" si="2056">IFERROR(+N115*(M115-L115),"")</f>
        <v>0</v>
      </c>
      <c r="P115" s="312">
        <f t="shared" ref="P115:P137" si="2057">IFERROR(+(IF(M115="","0",M115))-(IF(O115="","0",O115)),"")</f>
        <v>0</v>
      </c>
      <c r="Q115" s="313"/>
      <c r="R115" s="306">
        <v>1.0</v>
      </c>
      <c r="S115" s="307" t="s">
        <v>32</v>
      </c>
      <c r="T115" s="308" t="s">
        <v>133</v>
      </c>
      <c r="U115" s="308" t="s">
        <v>134</v>
      </c>
      <c r="V115" s="309">
        <f>'Produksi dan Harga'!I4</f>
        <v>0</v>
      </c>
      <c r="W115" s="309">
        <f t="shared" ref="W115:W137" si="2058">F115</f>
        <v>585049.2368</v>
      </c>
      <c r="X115" s="309">
        <f t="shared" ref="X115:X137" si="2059">IFERROR(V115*W115/1000000,0)</f>
        <v>0</v>
      </c>
      <c r="Y115" s="310"/>
      <c r="Z115" s="309">
        <f t="shared" ref="Z115:Z137" si="2060">IFERROR(+X115*Y115,"")</f>
        <v>0</v>
      </c>
      <c r="AA115" s="310"/>
      <c r="AB115" s="309">
        <f>ADHB!AC115</f>
        <v>0</v>
      </c>
      <c r="AC115" s="309">
        <f t="shared" ref="AC115:AC137" si="2061">IFERROR(AB115/AA115*100,0)</f>
        <v>0</v>
      </c>
      <c r="AD115" s="309">
        <f t="shared" ref="AD115:AD137" si="2062">IFERROR(+(IF(X115="","0",X115))+(IF(Z115="","0",Z115))+(IF(AC115="","0",AC115)),"")</f>
        <v>0</v>
      </c>
      <c r="AE115" s="310">
        <v>0.224147321887</v>
      </c>
      <c r="AF115" s="311">
        <f t="shared" ref="AF115:AF137" si="2063">IFERROR(+AE115*(AD115-AC115),"")</f>
        <v>0</v>
      </c>
      <c r="AG115" s="312">
        <f t="shared" ref="AG115:AG137" si="2064">IFERROR(+(IF(AD115="","0",AD115))-(IF(AF115="","0",AF115)),"")</f>
        <v>0</v>
      </c>
      <c r="AH115" s="313"/>
      <c r="AI115" s="306">
        <v>1.0</v>
      </c>
      <c r="AJ115" s="307" t="s">
        <v>32</v>
      </c>
      <c r="AK115" s="308" t="s">
        <v>133</v>
      </c>
      <c r="AL115" s="308" t="s">
        <v>134</v>
      </c>
      <c r="AM115" s="309">
        <f>'Produksi dan Harga'!N4</f>
        <v>0</v>
      </c>
      <c r="AN115" s="309">
        <f t="shared" ref="AN115:AN137" si="2065">W115</f>
        <v>585049.2368</v>
      </c>
      <c r="AO115" s="309">
        <f t="shared" ref="AO115:AO137" si="2066">IFERROR(AM115*AN115/1000000,0)</f>
        <v>0</v>
      </c>
      <c r="AP115" s="310"/>
      <c r="AQ115" s="309">
        <f t="shared" ref="AQ115:AQ137" si="2067">IFERROR(+AO115*AP115,"")</f>
        <v>0</v>
      </c>
      <c r="AR115" s="310"/>
      <c r="AS115" s="309">
        <f>ADHB!AT115</f>
        <v>0</v>
      </c>
      <c r="AT115" s="309">
        <f t="shared" ref="AT115:AT137" si="2068">IFERROR(AS115/AR115*100,0)</f>
        <v>0</v>
      </c>
      <c r="AU115" s="309">
        <f t="shared" ref="AU115:AU137" si="2069">IFERROR(+(IF(AO115="","0",AO115))+(IF(AQ115="","0",AQ115))+(IF(AT115="","0",AT115)),"")</f>
        <v>0</v>
      </c>
      <c r="AV115" s="310">
        <v>0.224147321887</v>
      </c>
      <c r="AW115" s="311">
        <f t="shared" ref="AW115:AW137" si="2070">IFERROR(+AV115*(AU115-AT115),"")</f>
        <v>0</v>
      </c>
      <c r="AX115" s="312">
        <f t="shared" ref="AX115:AX137" si="2071">IFERROR(+(IF(AU115="","0",AU115))-(IF(AW115="","0",AW115)),"")</f>
        <v>0</v>
      </c>
      <c r="AY115" s="313"/>
      <c r="AZ115" s="306">
        <v>1.0</v>
      </c>
      <c r="BA115" s="307" t="s">
        <v>32</v>
      </c>
      <c r="BB115" s="308" t="s">
        <v>133</v>
      </c>
      <c r="BC115" s="308" t="s">
        <v>134</v>
      </c>
      <c r="BD115" s="309">
        <f>'Produksi dan Harga'!S4</f>
        <v>0</v>
      </c>
      <c r="BE115" s="309">
        <f t="shared" ref="BE115:BE137" si="2072">AN115</f>
        <v>585049.2368</v>
      </c>
      <c r="BF115" s="309">
        <f t="shared" ref="BF115:BF137" si="2073">IFERROR(BD115*BE115/1000000,0)</f>
        <v>0</v>
      </c>
      <c r="BG115" s="310"/>
      <c r="BH115" s="309">
        <f t="shared" ref="BH115:BH137" si="2074">IFERROR(+BF115*BG115,"")</f>
        <v>0</v>
      </c>
      <c r="BI115" s="310"/>
      <c r="BJ115" s="309">
        <f>ADHB!BK115</f>
        <v>0</v>
      </c>
      <c r="BK115" s="309">
        <f t="shared" ref="BK115:BK137" si="2075">IFERROR(BJ115/BI115*100,0)</f>
        <v>0</v>
      </c>
      <c r="BL115" s="309">
        <f t="shared" ref="BL115:BL137" si="2076">IFERROR(+(IF(BF115="","0",BF115))+(IF(BH115="","0",BH115))+(IF(BK115="","0",BK115)),"")</f>
        <v>0</v>
      </c>
      <c r="BM115" s="310">
        <v>0.224147321887</v>
      </c>
      <c r="BN115" s="311">
        <f t="shared" ref="BN115:BN137" si="2077">IFERROR(+BM115*(BL115-BK115),"")</f>
        <v>0</v>
      </c>
      <c r="BO115" s="312">
        <f t="shared" ref="BO115:BO137" si="2078">IFERROR(+(IF(BL115="","0",BL115))-(IF(BN115="","0",BN115)),"")</f>
        <v>0</v>
      </c>
      <c r="BP115" s="313"/>
      <c r="BQ115" s="306">
        <v>1.0</v>
      </c>
      <c r="BR115" s="307" t="s">
        <v>32</v>
      </c>
      <c r="BS115" s="308" t="s">
        <v>133</v>
      </c>
      <c r="BT115" s="308" t="s">
        <v>134</v>
      </c>
      <c r="BU115" s="309">
        <f>'Produksi dan Harga'!X4</f>
        <v>0</v>
      </c>
      <c r="BV115" s="309">
        <f t="shared" ref="BV115:BV137" si="2079">BE115</f>
        <v>585049.2368</v>
      </c>
      <c r="BW115" s="309">
        <f t="shared" ref="BW115:BW137" si="2080">IFERROR(BU115*BV115/1000000,0)</f>
        <v>0</v>
      </c>
      <c r="BX115" s="310"/>
      <c r="BY115" s="309">
        <f t="shared" ref="BY115:BY137" si="2081">IFERROR(+BW115*BX115,"")</f>
        <v>0</v>
      </c>
      <c r="BZ115" s="310"/>
      <c r="CA115" s="309">
        <f>ADHB!CB115</f>
        <v>0</v>
      </c>
      <c r="CB115" s="309">
        <f t="shared" ref="CB115:CB137" si="2082">IFERROR(CA115/BZ115*100,0)</f>
        <v>0</v>
      </c>
      <c r="CC115" s="309">
        <f t="shared" ref="CC115:CC137" si="2083">IFERROR(+(IF(BW115="","0",BW115))+(IF(BY115="","0",BY115))+(IF(CB115="","0",CB115)),"")</f>
        <v>0</v>
      </c>
      <c r="CD115" s="310">
        <v>0.224147321887</v>
      </c>
      <c r="CE115" s="311">
        <f t="shared" ref="CE115:CE137" si="2084">IFERROR(+CD115*(CC115-CB115),"")</f>
        <v>0</v>
      </c>
      <c r="CF115" s="312">
        <f t="shared" ref="CF115:CF137" si="2085">IFERROR(+(IF(CC115="","0",CC115))-(IF(CE115="","0",CE115)),"")</f>
        <v>0</v>
      </c>
      <c r="CG115" s="313"/>
      <c r="CH115" s="306">
        <v>1.0</v>
      </c>
      <c r="CI115" s="307" t="s">
        <v>32</v>
      </c>
      <c r="CJ115" s="308" t="s">
        <v>133</v>
      </c>
      <c r="CK115" s="308" t="s">
        <v>134</v>
      </c>
      <c r="CL115" s="309">
        <f>'Produksi dan Harga'!AC4</f>
        <v>250</v>
      </c>
      <c r="CM115" s="309">
        <f t="shared" ref="CM115:CM137" si="2086">BV115</f>
        <v>585049.2368</v>
      </c>
      <c r="CN115" s="309">
        <f t="shared" ref="CN115:CN137" si="2087">IFERROR(CL115*CM115/1000000,0)</f>
        <v>146.2623092</v>
      </c>
      <c r="CO115" s="310"/>
      <c r="CP115" s="309">
        <f t="shared" ref="CP115:CP137" si="2088">IFERROR(+CN115*CO115,"")</f>
        <v>0</v>
      </c>
      <c r="CQ115" s="310"/>
      <c r="CR115" s="309">
        <f>ADHB!CS115</f>
        <v>0</v>
      </c>
      <c r="CS115" s="309">
        <f t="shared" ref="CS115:CS137" si="2089">IFERROR(CR115/CQ115*100,0)</f>
        <v>0</v>
      </c>
      <c r="CT115" s="309">
        <f t="shared" ref="CT115:CT137" si="2090">IFERROR(+(IF(CN115="","0",CN115))+(IF(CP115="","0",CP115))+(IF(CS115="","0",CS115)),"")</f>
        <v>146.2623092</v>
      </c>
      <c r="CU115" s="310">
        <v>0.224147321887</v>
      </c>
      <c r="CV115" s="311">
        <f t="shared" ref="CV115:CV137" si="2091">IFERROR(+CU115*(CT115-CS115),"")</f>
        <v>32.7843049</v>
      </c>
      <c r="CW115" s="312">
        <f t="shared" ref="CW115:CW137" si="2092">IFERROR(+(IF(CT115="","0",CT115))-(IF(CV115="","0",CV115)),"")</f>
        <v>113.4780043</v>
      </c>
      <c r="CX115" s="313"/>
      <c r="CY115" s="306">
        <v>1.0</v>
      </c>
      <c r="CZ115" s="307" t="s">
        <v>32</v>
      </c>
      <c r="DA115" s="308" t="s">
        <v>133</v>
      </c>
      <c r="DB115" s="308" t="s">
        <v>134</v>
      </c>
      <c r="DC115" s="309">
        <f>'Produksi dan Harga'!AH4</f>
        <v>57</v>
      </c>
      <c r="DD115" s="309">
        <f t="shared" ref="DD115:DD137" si="2093">CM115</f>
        <v>585049.2368</v>
      </c>
      <c r="DE115" s="309">
        <f t="shared" ref="DE115:DE137" si="2094">IFERROR(DC115*DD115/1000000,0)</f>
        <v>33.3478065</v>
      </c>
      <c r="DF115" s="310"/>
      <c r="DG115" s="309">
        <f t="shared" ref="DG115:DG137" si="2095">IFERROR(+DE115*DF115,"")</f>
        <v>0</v>
      </c>
      <c r="DH115" s="310"/>
      <c r="DI115" s="309">
        <f>ADHB!DJ115</f>
        <v>0</v>
      </c>
      <c r="DJ115" s="309">
        <f t="shared" ref="DJ115:DJ137" si="2096">IFERROR(DI115/DH115*100,0)</f>
        <v>0</v>
      </c>
      <c r="DK115" s="309">
        <f t="shared" ref="DK115:DK137" si="2097">IFERROR(+(IF(DE115="","0",DE115))+(IF(DG115="","0",DG115))+(IF(DJ115="","0",DJ115)),"")</f>
        <v>33.3478065</v>
      </c>
      <c r="DL115" s="310">
        <v>0.224147321887</v>
      </c>
      <c r="DM115" s="311">
        <f t="shared" ref="DM115:DM137" si="2098">IFERROR(+DL115*(DK115-DJ115),"")</f>
        <v>7.474821518</v>
      </c>
      <c r="DN115" s="312">
        <f t="shared" ref="DN115:DN137" si="2099">IFERROR(+(IF(DK115="","0",DK115))-(IF(DM115="","0",DM115)),"")</f>
        <v>25.87298498</v>
      </c>
      <c r="DO115" s="313"/>
      <c r="DP115" s="306">
        <v>1.0</v>
      </c>
      <c r="DQ115" s="307" t="s">
        <v>32</v>
      </c>
      <c r="DR115" s="308" t="s">
        <v>133</v>
      </c>
      <c r="DS115" s="308" t="s">
        <v>134</v>
      </c>
      <c r="DT115" s="309">
        <f>'Produksi dan Harga'!AM4</f>
        <v>0</v>
      </c>
      <c r="DU115" s="309">
        <f t="shared" ref="DU115:DU137" si="2100">DD115</f>
        <v>585049.2368</v>
      </c>
      <c r="DV115" s="309">
        <f t="shared" ref="DV115:DV137" si="2101">IFERROR(DT115*DU115/1000000,0)</f>
        <v>0</v>
      </c>
      <c r="DW115" s="310"/>
      <c r="DX115" s="309">
        <f t="shared" ref="DX115:DX137" si="2102">IFERROR(+DV115*DW115,"")</f>
        <v>0</v>
      </c>
      <c r="DY115" s="310"/>
      <c r="DZ115" s="309">
        <f>ADHB!EA115</f>
        <v>0</v>
      </c>
      <c r="EA115" s="309">
        <f t="shared" ref="EA115:EA137" si="2103">IFERROR(DZ115/DY115*100,0)</f>
        <v>0</v>
      </c>
      <c r="EB115" s="309">
        <f t="shared" ref="EB115:EB137" si="2104">IFERROR(+(IF(DV115="","0",DV115))+(IF(DX115="","0",DX115))+(IF(EA115="","0",EA115)),"")</f>
        <v>0</v>
      </c>
      <c r="EC115" s="310">
        <v>0.224147321887</v>
      </c>
      <c r="ED115" s="311">
        <f t="shared" ref="ED115:ED137" si="2105">IFERROR(+EC115*(EB115-EA115),"")</f>
        <v>0</v>
      </c>
      <c r="EE115" s="312">
        <f t="shared" ref="EE115:EE137" si="2106">IFERROR(+(IF(EB115="","0",EB115))-(IF(ED115="","0",ED115)),"")</f>
        <v>0</v>
      </c>
      <c r="EF115" s="313"/>
      <c r="EG115" s="306">
        <v>1.0</v>
      </c>
      <c r="EH115" s="307" t="s">
        <v>32</v>
      </c>
      <c r="EI115" s="308" t="s">
        <v>133</v>
      </c>
      <c r="EJ115" s="308" t="s">
        <v>134</v>
      </c>
      <c r="EK115" s="309">
        <f>'Produksi dan Harga'!AR4</f>
        <v>0</v>
      </c>
      <c r="EL115" s="309">
        <f t="shared" ref="EL115:EL137" si="2107">DU115</f>
        <v>585049.2368</v>
      </c>
      <c r="EM115" s="309">
        <f t="shared" ref="EM115:EM137" si="2108">IFERROR(EK115*EL115/1000000,0)</f>
        <v>0</v>
      </c>
      <c r="EN115" s="310"/>
      <c r="EO115" s="309">
        <f t="shared" ref="EO115:EO137" si="2109">IFERROR(+EM115*EN115,"")</f>
        <v>0</v>
      </c>
      <c r="EP115" s="310"/>
      <c r="EQ115" s="309">
        <f>ADHB!ER115</f>
        <v>0</v>
      </c>
      <c r="ER115" s="309">
        <f t="shared" ref="ER115:ER137" si="2110">IFERROR(EQ115/EP115*100,0)</f>
        <v>0</v>
      </c>
      <c r="ES115" s="309">
        <f t="shared" ref="ES115:ES137" si="2111">IFERROR(+(IF(EM115="","0",EM115))+(IF(EO115="","0",EO115))+(IF(ER115="","0",ER115)),"")</f>
        <v>0</v>
      </c>
      <c r="ET115" s="310">
        <v>0.224147321887</v>
      </c>
      <c r="EU115" s="311">
        <f t="shared" ref="EU115:EU137" si="2112">IFERROR(+ET115*(ES115-ER115),"")</f>
        <v>0</v>
      </c>
      <c r="EV115" s="312">
        <f t="shared" ref="EV115:EV137" si="2113">IFERROR(+(IF(ES115="","0",ES115))-(IF(EU115="","0",EU115)),"")</f>
        <v>0</v>
      </c>
      <c r="EW115" s="313"/>
      <c r="EX115" s="306">
        <v>1.0</v>
      </c>
      <c r="EY115" s="307" t="s">
        <v>32</v>
      </c>
      <c r="EZ115" s="308" t="s">
        <v>133</v>
      </c>
      <c r="FA115" s="308" t="s">
        <v>134</v>
      </c>
      <c r="FB115" s="309">
        <f>'Produksi dan Harga'!AW4</f>
        <v>20</v>
      </c>
      <c r="FC115" s="309">
        <f t="shared" ref="FC115:FC137" si="2114">EL115</f>
        <v>585049.2368</v>
      </c>
      <c r="FD115" s="309">
        <f t="shared" ref="FD115:FD137" si="2115">IFERROR(FB115*FC115/1000000,0)</f>
        <v>11.70098474</v>
      </c>
      <c r="FE115" s="310"/>
      <c r="FF115" s="309">
        <f t="shared" ref="FF115:FF137" si="2116">IFERROR(+FD115*FE115,"")</f>
        <v>0</v>
      </c>
      <c r="FG115" s="310"/>
      <c r="FH115" s="309">
        <f>ADHB!FI115</f>
        <v>0</v>
      </c>
      <c r="FI115" s="309">
        <f t="shared" ref="FI115:FI137" si="2117">IFERROR(FH115/FG115*100,0)</f>
        <v>0</v>
      </c>
      <c r="FJ115" s="309">
        <f t="shared" ref="FJ115:FJ137" si="2118">IFERROR(+(IF(FD115="","0",FD115))+(IF(FF115="","0",FF115))+(IF(FI115="","0",FI115)),"")</f>
        <v>11.70098474</v>
      </c>
      <c r="FK115" s="310">
        <v>0.224147321887</v>
      </c>
      <c r="FL115" s="311">
        <f t="shared" ref="FL115:FL137" si="2119">IFERROR(+FK115*(FJ115-FI115),"")</f>
        <v>2.622744392</v>
      </c>
      <c r="FM115" s="312">
        <f t="shared" ref="FM115:FM137" si="2120">IFERROR(+(IF(FJ115="","0",FJ115))-(IF(FL115="","0",FL115)),"")</f>
        <v>9.078240345</v>
      </c>
      <c r="FN115" s="313"/>
      <c r="FO115" s="306">
        <v>1.0</v>
      </c>
      <c r="FP115" s="307" t="s">
        <v>32</v>
      </c>
      <c r="FQ115" s="308" t="s">
        <v>133</v>
      </c>
      <c r="FR115" s="308" t="s">
        <v>134</v>
      </c>
      <c r="FS115" s="309">
        <f>'Produksi dan Harga'!BB4</f>
        <v>0</v>
      </c>
      <c r="FT115" s="309">
        <f t="shared" ref="FT115:FT137" si="2121">FC115</f>
        <v>585049.2368</v>
      </c>
      <c r="FU115" s="309">
        <f t="shared" ref="FU115:FU137" si="2122">IFERROR(FS115*FT115/1000000,0)</f>
        <v>0</v>
      </c>
      <c r="FV115" s="310"/>
      <c r="FW115" s="309">
        <f t="shared" ref="FW115:FW137" si="2123">IFERROR(+FU115*FV115,"")</f>
        <v>0</v>
      </c>
      <c r="FX115" s="310"/>
      <c r="FY115" s="309">
        <f>ADHB!FZ115</f>
        <v>0</v>
      </c>
      <c r="FZ115" s="309">
        <f t="shared" ref="FZ115:FZ137" si="2124">IFERROR(FY115/FX115*100,0)</f>
        <v>0</v>
      </c>
      <c r="GA115" s="309">
        <f t="shared" ref="GA115:GA137" si="2125">IFERROR(+(IF(FU115="","0",FU115))+(IF(FW115="","0",FW115))+(IF(FZ115="","0",FZ115)),"")</f>
        <v>0</v>
      </c>
      <c r="GB115" s="310">
        <v>0.224147321887</v>
      </c>
      <c r="GC115" s="311">
        <f t="shared" ref="GC115:GC137" si="2126">IFERROR(+GB115*(GA115-FZ115),"")</f>
        <v>0</v>
      </c>
      <c r="GD115" s="312">
        <f t="shared" ref="GD115:GD137" si="2127">IFERROR(+(IF(GA115="","0",GA115))-(IF(GC115="","0",GC115)),"")</f>
        <v>0</v>
      </c>
      <c r="GE115" s="313"/>
      <c r="GF115" s="306">
        <v>1.0</v>
      </c>
      <c r="GG115" s="307" t="s">
        <v>32</v>
      </c>
      <c r="GH115" s="308" t="s">
        <v>133</v>
      </c>
      <c r="GI115" s="308" t="s">
        <v>134</v>
      </c>
      <c r="GJ115" s="309">
        <f>'Produksi dan Harga'!BG4</f>
        <v>0</v>
      </c>
      <c r="GK115" s="309">
        <f t="shared" ref="GK115:GK137" si="2128">FT115</f>
        <v>585049.2368</v>
      </c>
      <c r="GL115" s="309">
        <f t="shared" ref="GL115:GL137" si="2129">IFERROR(GJ115*GK115/1000000,0)</f>
        <v>0</v>
      </c>
      <c r="GM115" s="310"/>
      <c r="GN115" s="309">
        <f t="shared" ref="GN115:GN137" si="2130">IFERROR(+GL115*GM115,"")</f>
        <v>0</v>
      </c>
      <c r="GO115" s="310"/>
      <c r="GP115" s="309">
        <f>ADHB!GQ115</f>
        <v>0</v>
      </c>
      <c r="GQ115" s="309">
        <f t="shared" ref="GQ115:GQ137" si="2131">IFERROR(GP115/GO115*100,0)</f>
        <v>0</v>
      </c>
      <c r="GR115" s="309">
        <f t="shared" ref="GR115:GR137" si="2132">IFERROR(+(IF(GL115="","0",GL115))+(IF(GN115="","0",GN115))+(IF(GQ115="","0",GQ115)),"")</f>
        <v>0</v>
      </c>
      <c r="GS115" s="310">
        <v>0.224147321887</v>
      </c>
      <c r="GT115" s="311">
        <f t="shared" ref="GT115:GT137" si="2133">IFERROR(+GS115*(GR115-GQ115),"")</f>
        <v>0</v>
      </c>
      <c r="GU115" s="312">
        <f t="shared" ref="GU115:GU137" si="2134">IFERROR(+(IF(GR115="","0",GR115))-(IF(GT115="","0",GT115)),"")</f>
        <v>0</v>
      </c>
      <c r="GV115" s="313"/>
      <c r="GW115" s="306">
        <v>1.0</v>
      </c>
      <c r="GX115" s="307" t="s">
        <v>32</v>
      </c>
      <c r="GY115" s="308" t="s">
        <v>133</v>
      </c>
      <c r="GZ115" s="308" t="s">
        <v>134</v>
      </c>
      <c r="HA115" s="309">
        <f>'Produksi dan Harga'!BL4</f>
        <v>0</v>
      </c>
      <c r="HB115" s="309">
        <f t="shared" ref="HB115:HB137" si="2135">GK115</f>
        <v>585049.2368</v>
      </c>
      <c r="HC115" s="309">
        <f t="shared" ref="HC115:HC137" si="2136">IFERROR(HA115*HB115/1000000,0)</f>
        <v>0</v>
      </c>
      <c r="HD115" s="310"/>
      <c r="HE115" s="309">
        <f t="shared" ref="HE115:HE137" si="2137">IFERROR(+HC115*HD115,"")</f>
        <v>0</v>
      </c>
      <c r="HF115" s="310"/>
      <c r="HG115" s="309">
        <f>ADHB!HH115</f>
        <v>0</v>
      </c>
      <c r="HH115" s="309">
        <f t="shared" ref="HH115:HH137" si="2138">IFERROR(HG115/HF115*100,0)</f>
        <v>0</v>
      </c>
      <c r="HI115" s="309">
        <f t="shared" ref="HI115:HI137" si="2139">IFERROR(+(IF(HC115="","0",HC115))+(IF(HE115="","0",HE115))+(IF(HH115="","0",HH115)),"")</f>
        <v>0</v>
      </c>
      <c r="HJ115" s="310">
        <v>0.224147321887</v>
      </c>
      <c r="HK115" s="311">
        <f t="shared" ref="HK115:HK137" si="2140">IFERROR(+HJ115*(HI115-HH115),"")</f>
        <v>0</v>
      </c>
      <c r="HL115" s="312">
        <f t="shared" ref="HL115:HL137" si="2141">IFERROR(+(IF(HI115="","0",HI115))-(IF(HK115="","0",HK115)),"")</f>
        <v>0</v>
      </c>
      <c r="HM115" s="313"/>
      <c r="HN115" s="306">
        <v>1.0</v>
      </c>
      <c r="HO115" s="307" t="s">
        <v>32</v>
      </c>
      <c r="HP115" s="308" t="s">
        <v>133</v>
      </c>
      <c r="HQ115" s="308" t="s">
        <v>134</v>
      </c>
      <c r="HR115" s="309">
        <f>'Produksi dan Harga'!BQ4</f>
        <v>0</v>
      </c>
      <c r="HS115" s="309">
        <f t="shared" ref="HS115:HS137" si="2142">HB115</f>
        <v>585049.2368</v>
      </c>
      <c r="HT115" s="309">
        <f t="shared" ref="HT115:HT137" si="2143">IFERROR(HR115*HS115/1000000,0)</f>
        <v>0</v>
      </c>
      <c r="HU115" s="310"/>
      <c r="HV115" s="309">
        <f t="shared" ref="HV115:HV137" si="2144">IFERROR(+HT115*HU115,"")</f>
        <v>0</v>
      </c>
      <c r="HW115" s="310"/>
      <c r="HX115" s="309">
        <f>ADHB!HY115</f>
        <v>0</v>
      </c>
      <c r="HY115" s="309">
        <f t="shared" ref="HY115:HY137" si="2145">IFERROR(HX115/HW115*100,0)</f>
        <v>0</v>
      </c>
      <c r="HZ115" s="309">
        <f t="shared" ref="HZ115:HZ137" si="2146">IFERROR(+(IF(HT115="","0",HT115))+(IF(HV115="","0",HV115))+(IF(HY115="","0",HY115)),"")</f>
        <v>0</v>
      </c>
      <c r="IA115" s="310">
        <v>0.224147321887</v>
      </c>
      <c r="IB115" s="311">
        <f t="shared" ref="IB115:IB137" si="2147">IFERROR(+IA115*(HZ115-HY115),"")</f>
        <v>0</v>
      </c>
      <c r="IC115" s="312">
        <f t="shared" ref="IC115:IC137" si="2148">IFERROR(+(IF(HZ115="","0",HZ115))-(IF(IB115="","0",IB115)),"")</f>
        <v>0</v>
      </c>
      <c r="ID115" s="313"/>
      <c r="IE115" s="306">
        <v>1.0</v>
      </c>
      <c r="IF115" s="307" t="s">
        <v>32</v>
      </c>
      <c r="IG115" s="308" t="s">
        <v>133</v>
      </c>
      <c r="IH115" s="308" t="s">
        <v>134</v>
      </c>
      <c r="II115" s="309">
        <f>'Produksi dan Harga'!BV4</f>
        <v>6</v>
      </c>
      <c r="IJ115" s="309">
        <f t="shared" ref="IJ115:IJ137" si="2149">HS115</f>
        <v>585049.2368</v>
      </c>
      <c r="IK115" s="309">
        <f t="shared" ref="IK115:IK137" si="2150">IFERROR(II115*IJ115/1000000,0)</f>
        <v>3.510295421</v>
      </c>
      <c r="IL115" s="310"/>
      <c r="IM115" s="309">
        <f t="shared" ref="IM115:IM137" si="2151">IFERROR(+IK115*IL115,"")</f>
        <v>0</v>
      </c>
      <c r="IN115" s="310"/>
      <c r="IO115" s="309">
        <f>ADHB!IP115</f>
        <v>0</v>
      </c>
      <c r="IP115" s="309">
        <f t="shared" ref="IP115:IP137" si="2152">IFERROR(IO115/IN115*100,0)</f>
        <v>0</v>
      </c>
      <c r="IQ115" s="309">
        <f t="shared" ref="IQ115:IQ137" si="2153">IFERROR(+(IF(IK115="","0",IK115))+(IF(IM115="","0",IM115))+(IF(IP115="","0",IP115)),"")</f>
        <v>3.510295421</v>
      </c>
      <c r="IR115" s="310">
        <v>0.224147321887</v>
      </c>
      <c r="IS115" s="311">
        <f t="shared" ref="IS115:IS137" si="2154">IFERROR(+IR115*(IQ115-IP115),"")</f>
        <v>0.7868233177</v>
      </c>
      <c r="IT115" s="312">
        <f t="shared" ref="IT115:IT137" si="2155">IFERROR(+(IF(IQ115="","0",IQ115))-(IF(IS115="","0",IS115)),"")</f>
        <v>2.723472103</v>
      </c>
      <c r="IU115" s="313"/>
      <c r="IV115" s="306">
        <v>1.0</v>
      </c>
      <c r="IW115" s="307" t="s">
        <v>32</v>
      </c>
      <c r="IX115" s="308" t="s">
        <v>133</v>
      </c>
      <c r="IY115" s="308" t="s">
        <v>134</v>
      </c>
      <c r="IZ115" s="309">
        <f>'Produksi dan Harga'!CA4</f>
        <v>6</v>
      </c>
      <c r="JA115" s="309">
        <f t="shared" ref="JA115:JA137" si="2156">IJ115</f>
        <v>585049.2368</v>
      </c>
      <c r="JB115" s="309">
        <f t="shared" ref="JB115:JB137" si="2157">IFERROR(IZ115*JA115/1000000,0)</f>
        <v>3.510295421</v>
      </c>
      <c r="JC115" s="310"/>
      <c r="JD115" s="309">
        <f t="shared" ref="JD115:JD137" si="2158">IFERROR(+JB115*JC115,"")</f>
        <v>0</v>
      </c>
      <c r="JE115" s="310"/>
      <c r="JF115" s="309">
        <f>ADHB!JG115</f>
        <v>0</v>
      </c>
      <c r="JG115" s="309">
        <f t="shared" ref="JG115:JG137" si="2159">IFERROR(JF115/JE115*100,0)</f>
        <v>0</v>
      </c>
      <c r="JH115" s="309">
        <f t="shared" ref="JH115:JH137" si="2160">IFERROR(+(IF(JB115="","0",JB115))+(IF(JD115="","0",JD115))+(IF(JG115="","0",JG115)),"")</f>
        <v>3.510295421</v>
      </c>
      <c r="JI115" s="310">
        <v>0.224147321887</v>
      </c>
      <c r="JJ115" s="311">
        <f t="shared" ref="JJ115:JJ137" si="2161">IFERROR(+JI115*(JH115-JG115),"")</f>
        <v>0.7868233177</v>
      </c>
      <c r="JK115" s="312">
        <f t="shared" ref="JK115:JK137" si="2162">IFERROR(+(IF(JH115="","0",JH115))-(IF(JJ115="","0",JJ115)),"")</f>
        <v>2.723472103</v>
      </c>
      <c r="JL115" s="313"/>
      <c r="JM115" s="306">
        <v>1.0</v>
      </c>
      <c r="JN115" s="307" t="s">
        <v>32</v>
      </c>
      <c r="JO115" s="308" t="s">
        <v>133</v>
      </c>
      <c r="JP115" s="308" t="s">
        <v>134</v>
      </c>
      <c r="JQ115" s="309">
        <f>'Produksi dan Harga'!CF4</f>
        <v>0</v>
      </c>
      <c r="JR115" s="309">
        <f t="shared" ref="JR115:JR137" si="2163">JA115</f>
        <v>585049.2368</v>
      </c>
      <c r="JS115" s="309">
        <f t="shared" ref="JS115:JS137" si="2164">IFERROR(JQ115*JR115/1000000,0)</f>
        <v>0</v>
      </c>
      <c r="JT115" s="310"/>
      <c r="JU115" s="309">
        <f t="shared" ref="JU115:JU137" si="2165">IFERROR(+JS115*JT115,"")</f>
        <v>0</v>
      </c>
      <c r="JV115" s="310"/>
      <c r="JW115" s="309" t="str">
        <f>ADHB!LF115</f>
        <v/>
      </c>
      <c r="JX115" s="309">
        <f t="shared" ref="JX115:JX137" si="2166">IFERROR(JW115/JV115*100,0)</f>
        <v>0</v>
      </c>
      <c r="JY115" s="309">
        <f t="shared" ref="JY115:JY137" si="2167">IFERROR(+(IF(JS115="","0",JS115))+(IF(JU115="","0",JU115))+(IF(JX115="","0",JX115)),"")</f>
        <v>0</v>
      </c>
      <c r="JZ115" s="310">
        <v>0.224147321887</v>
      </c>
      <c r="KA115" s="311">
        <f t="shared" ref="KA115:KA137" si="2168">IFERROR(+JZ115*(JY115-JX115),"")</f>
        <v>0</v>
      </c>
      <c r="KB115" s="312">
        <f t="shared" ref="KB115:KB137" si="2169">IFERROR(+(IF(JY115="","0",JY115))-(IF(KA115="","0",KA115)),"")</f>
        <v>0</v>
      </c>
      <c r="KC115" s="313"/>
      <c r="KD115" s="306">
        <v>1.0</v>
      </c>
      <c r="KE115" s="307" t="s">
        <v>32</v>
      </c>
      <c r="KF115" s="308" t="s">
        <v>133</v>
      </c>
      <c r="KG115" s="308" t="s">
        <v>134</v>
      </c>
      <c r="KH115" s="309"/>
      <c r="KI115" s="309">
        <f t="shared" ref="KI115:KI137" si="2170">JR115</f>
        <v>585049.2368</v>
      </c>
      <c r="KJ115" s="309">
        <f t="shared" ref="KJ115:KJ137" si="2171">IFERROR(KH115*KI115/1000000,0)</f>
        <v>0</v>
      </c>
      <c r="KK115" s="310"/>
      <c r="KL115" s="309">
        <f t="shared" ref="KL115:KL137" si="2172">IFERROR(+KJ115*KK115,"")</f>
        <v>0</v>
      </c>
      <c r="KM115" s="310"/>
      <c r="KN115" s="309" t="str">
        <f>ADHB!LW115</f>
        <v/>
      </c>
      <c r="KO115" s="309">
        <f t="shared" ref="KO115:KO137" si="2173">IFERROR(KN115/KM115*100,0)</f>
        <v>0</v>
      </c>
      <c r="KP115" s="309">
        <f t="shared" ref="KP115:KP137" si="2174">IFERROR(+(IF(KJ115="","0",KJ115))+(IF(KL115="","0",KL115))+(IF(KO115="","0",KO115)),"")</f>
        <v>0</v>
      </c>
      <c r="KQ115" s="310">
        <v>0.224147321887</v>
      </c>
      <c r="KR115" s="311">
        <f t="shared" ref="KR115:KR137" si="2175">IFERROR(+KQ115*(KP115-KO115),"")</f>
        <v>0</v>
      </c>
      <c r="KS115" s="312">
        <f t="shared" ref="KS115:KS137" si="2176">IFERROR(+(IF(KP115="","0",KP115))-(IF(KR115="","0",KR115)),"")</f>
        <v>0</v>
      </c>
      <c r="KT115" s="313"/>
      <c r="KU115" s="314"/>
    </row>
    <row r="116" ht="15.75" customHeight="1">
      <c r="A116" s="306">
        <v>2.0</v>
      </c>
      <c r="B116" s="307" t="s">
        <v>34</v>
      </c>
      <c r="C116" s="308" t="s">
        <v>133</v>
      </c>
      <c r="D116" s="308" t="s">
        <v>134</v>
      </c>
      <c r="E116" s="309">
        <f>'Produksi dan Harga'!D5</f>
        <v>4371</v>
      </c>
      <c r="F116" s="309">
        <v>1351576.459097073</v>
      </c>
      <c r="G116" s="309">
        <f t="shared" si="2052"/>
        <v>5907.740703</v>
      </c>
      <c r="H116" s="310"/>
      <c r="I116" s="309">
        <f t="shared" si="2053"/>
        <v>0</v>
      </c>
      <c r="J116" s="310"/>
      <c r="K116" s="309">
        <f>ADHB!L116</f>
        <v>0</v>
      </c>
      <c r="L116" s="309">
        <f t="shared" si="2054"/>
        <v>0</v>
      </c>
      <c r="M116" s="309">
        <f t="shared" si="2055"/>
        <v>5907.740703</v>
      </c>
      <c r="N116" s="310">
        <v>0.224147321887</v>
      </c>
      <c r="O116" s="311">
        <f t="shared" si="2056"/>
        <v>1324.204257</v>
      </c>
      <c r="P116" s="312">
        <f t="shared" si="2057"/>
        <v>4583.536446</v>
      </c>
      <c r="Q116" s="313"/>
      <c r="R116" s="306">
        <v>2.0</v>
      </c>
      <c r="S116" s="307" t="s">
        <v>34</v>
      </c>
      <c r="T116" s="308" t="s">
        <v>133</v>
      </c>
      <c r="U116" s="308" t="s">
        <v>134</v>
      </c>
      <c r="V116" s="309">
        <f>'Produksi dan Harga'!I5</f>
        <v>296</v>
      </c>
      <c r="W116" s="309">
        <f t="shared" si="2058"/>
        <v>1351576.459</v>
      </c>
      <c r="X116" s="309">
        <f t="shared" si="2059"/>
        <v>400.0666319</v>
      </c>
      <c r="Y116" s="310"/>
      <c r="Z116" s="309">
        <f t="shared" si="2060"/>
        <v>0</v>
      </c>
      <c r="AA116" s="310"/>
      <c r="AB116" s="309">
        <f>ADHB!AC116</f>
        <v>0</v>
      </c>
      <c r="AC116" s="309">
        <f t="shared" si="2061"/>
        <v>0</v>
      </c>
      <c r="AD116" s="309">
        <f t="shared" si="2062"/>
        <v>400.0666319</v>
      </c>
      <c r="AE116" s="310">
        <v>0.224147321887</v>
      </c>
      <c r="AF116" s="311">
        <f t="shared" si="2063"/>
        <v>89.67386412</v>
      </c>
      <c r="AG116" s="312">
        <f t="shared" si="2064"/>
        <v>310.3927678</v>
      </c>
      <c r="AH116" s="313"/>
      <c r="AI116" s="306">
        <v>2.0</v>
      </c>
      <c r="AJ116" s="307" t="s">
        <v>34</v>
      </c>
      <c r="AK116" s="308" t="s">
        <v>133</v>
      </c>
      <c r="AL116" s="308" t="s">
        <v>134</v>
      </c>
      <c r="AM116" s="309">
        <f>'Produksi dan Harga'!N5</f>
        <v>611</v>
      </c>
      <c r="AN116" s="309">
        <f t="shared" si="2065"/>
        <v>1351576.459</v>
      </c>
      <c r="AO116" s="309">
        <f t="shared" si="2066"/>
        <v>825.8132165</v>
      </c>
      <c r="AP116" s="310"/>
      <c r="AQ116" s="309">
        <f t="shared" si="2067"/>
        <v>0</v>
      </c>
      <c r="AR116" s="310"/>
      <c r="AS116" s="309">
        <f>ADHB!AT116</f>
        <v>0</v>
      </c>
      <c r="AT116" s="309">
        <f t="shared" si="2068"/>
        <v>0</v>
      </c>
      <c r="AU116" s="309">
        <f t="shared" si="2069"/>
        <v>825.8132165</v>
      </c>
      <c r="AV116" s="310">
        <v>0.224147321887</v>
      </c>
      <c r="AW116" s="311">
        <f t="shared" si="2070"/>
        <v>185.1038209</v>
      </c>
      <c r="AX116" s="312">
        <f t="shared" si="2071"/>
        <v>640.7093956</v>
      </c>
      <c r="AY116" s="313"/>
      <c r="AZ116" s="306">
        <v>2.0</v>
      </c>
      <c r="BA116" s="307" t="s">
        <v>34</v>
      </c>
      <c r="BB116" s="308" t="s">
        <v>133</v>
      </c>
      <c r="BC116" s="308" t="s">
        <v>134</v>
      </c>
      <c r="BD116" s="309">
        <f>'Produksi dan Harga'!S5</f>
        <v>225</v>
      </c>
      <c r="BE116" s="309">
        <f t="shared" si="2072"/>
        <v>1351576.459</v>
      </c>
      <c r="BF116" s="309">
        <f t="shared" si="2073"/>
        <v>304.1047033</v>
      </c>
      <c r="BG116" s="310"/>
      <c r="BH116" s="309">
        <f t="shared" si="2074"/>
        <v>0</v>
      </c>
      <c r="BI116" s="310"/>
      <c r="BJ116" s="309">
        <f>ADHB!BK116</f>
        <v>0</v>
      </c>
      <c r="BK116" s="309">
        <f t="shared" si="2075"/>
        <v>0</v>
      </c>
      <c r="BL116" s="309">
        <f t="shared" si="2076"/>
        <v>304.1047033</v>
      </c>
      <c r="BM116" s="310">
        <v>0.224147321887</v>
      </c>
      <c r="BN116" s="311">
        <f t="shared" si="2077"/>
        <v>68.16425482</v>
      </c>
      <c r="BO116" s="312">
        <f t="shared" si="2078"/>
        <v>235.9404485</v>
      </c>
      <c r="BP116" s="313"/>
      <c r="BQ116" s="306">
        <v>2.0</v>
      </c>
      <c r="BR116" s="307" t="s">
        <v>34</v>
      </c>
      <c r="BS116" s="308" t="s">
        <v>133</v>
      </c>
      <c r="BT116" s="308" t="s">
        <v>134</v>
      </c>
      <c r="BU116" s="309">
        <f>'Produksi dan Harga'!X5</f>
        <v>1874</v>
      </c>
      <c r="BV116" s="309">
        <f t="shared" si="2079"/>
        <v>1351576.459</v>
      </c>
      <c r="BW116" s="309">
        <f t="shared" si="2080"/>
        <v>2532.854284</v>
      </c>
      <c r="BX116" s="310"/>
      <c r="BY116" s="309">
        <f t="shared" si="2081"/>
        <v>0</v>
      </c>
      <c r="BZ116" s="310"/>
      <c r="CA116" s="309">
        <f>ADHB!CB116</f>
        <v>0</v>
      </c>
      <c r="CB116" s="309">
        <f t="shared" si="2082"/>
        <v>0</v>
      </c>
      <c r="CC116" s="309">
        <f t="shared" si="2083"/>
        <v>2532.854284</v>
      </c>
      <c r="CD116" s="310">
        <v>0.224147321887</v>
      </c>
      <c r="CE116" s="311">
        <f t="shared" si="2084"/>
        <v>567.7325046</v>
      </c>
      <c r="CF116" s="312">
        <f t="shared" si="2085"/>
        <v>1965.12178</v>
      </c>
      <c r="CG116" s="313"/>
      <c r="CH116" s="306">
        <v>2.0</v>
      </c>
      <c r="CI116" s="307" t="s">
        <v>34</v>
      </c>
      <c r="CJ116" s="308" t="s">
        <v>133</v>
      </c>
      <c r="CK116" s="308" t="s">
        <v>134</v>
      </c>
      <c r="CL116" s="309">
        <f>'Produksi dan Harga'!AC5</f>
        <v>5506</v>
      </c>
      <c r="CM116" s="309">
        <f t="shared" si="2086"/>
        <v>1351576.459</v>
      </c>
      <c r="CN116" s="309">
        <f t="shared" si="2087"/>
        <v>7441.779984</v>
      </c>
      <c r="CO116" s="310"/>
      <c r="CP116" s="309">
        <f t="shared" si="2088"/>
        <v>0</v>
      </c>
      <c r="CQ116" s="310"/>
      <c r="CR116" s="309">
        <f>ADHB!CS116</f>
        <v>0</v>
      </c>
      <c r="CS116" s="309">
        <f t="shared" si="2089"/>
        <v>0</v>
      </c>
      <c r="CT116" s="309">
        <f t="shared" si="2090"/>
        <v>7441.779984</v>
      </c>
      <c r="CU116" s="310">
        <v>0.224147321887</v>
      </c>
      <c r="CV116" s="311">
        <f t="shared" si="2091"/>
        <v>1668.055053</v>
      </c>
      <c r="CW116" s="312">
        <f t="shared" si="2092"/>
        <v>5773.72493</v>
      </c>
      <c r="CX116" s="313"/>
      <c r="CY116" s="306">
        <v>2.0</v>
      </c>
      <c r="CZ116" s="307" t="s">
        <v>34</v>
      </c>
      <c r="DA116" s="308" t="s">
        <v>133</v>
      </c>
      <c r="DB116" s="308" t="s">
        <v>134</v>
      </c>
      <c r="DC116" s="309">
        <f>'Produksi dan Harga'!AH5</f>
        <v>5202</v>
      </c>
      <c r="DD116" s="309">
        <f t="shared" si="2093"/>
        <v>1351576.459</v>
      </c>
      <c r="DE116" s="309">
        <f t="shared" si="2094"/>
        <v>7030.90074</v>
      </c>
      <c r="DF116" s="310"/>
      <c r="DG116" s="309">
        <f t="shared" si="2095"/>
        <v>0</v>
      </c>
      <c r="DH116" s="310"/>
      <c r="DI116" s="309">
        <f>ADHB!DJ116</f>
        <v>0</v>
      </c>
      <c r="DJ116" s="309">
        <f t="shared" si="2096"/>
        <v>0</v>
      </c>
      <c r="DK116" s="309">
        <f t="shared" si="2097"/>
        <v>7030.90074</v>
      </c>
      <c r="DL116" s="310">
        <v>0.224147321887</v>
      </c>
      <c r="DM116" s="311">
        <f t="shared" si="2098"/>
        <v>1575.957571</v>
      </c>
      <c r="DN116" s="312">
        <f t="shared" si="2099"/>
        <v>5454.943169</v>
      </c>
      <c r="DO116" s="313"/>
      <c r="DP116" s="306">
        <v>2.0</v>
      </c>
      <c r="DQ116" s="307" t="s">
        <v>34</v>
      </c>
      <c r="DR116" s="308" t="s">
        <v>133</v>
      </c>
      <c r="DS116" s="308" t="s">
        <v>134</v>
      </c>
      <c r="DT116" s="309">
        <f>'Produksi dan Harga'!AM5</f>
        <v>1242</v>
      </c>
      <c r="DU116" s="309">
        <f t="shared" si="2100"/>
        <v>1351576.459</v>
      </c>
      <c r="DV116" s="309">
        <f t="shared" si="2101"/>
        <v>1678.657962</v>
      </c>
      <c r="DW116" s="310"/>
      <c r="DX116" s="309">
        <f t="shared" si="2102"/>
        <v>0</v>
      </c>
      <c r="DY116" s="310"/>
      <c r="DZ116" s="309">
        <f>ADHB!EA116</f>
        <v>0</v>
      </c>
      <c r="EA116" s="309">
        <f t="shared" si="2103"/>
        <v>0</v>
      </c>
      <c r="EB116" s="309">
        <f t="shared" si="2104"/>
        <v>1678.657962</v>
      </c>
      <c r="EC116" s="310">
        <v>0.224147321887</v>
      </c>
      <c r="ED116" s="311">
        <f t="shared" si="2105"/>
        <v>376.2666866</v>
      </c>
      <c r="EE116" s="312">
        <f t="shared" si="2106"/>
        <v>1302.391276</v>
      </c>
      <c r="EF116" s="313"/>
      <c r="EG116" s="306">
        <v>2.0</v>
      </c>
      <c r="EH116" s="307" t="s">
        <v>34</v>
      </c>
      <c r="EI116" s="308" t="s">
        <v>133</v>
      </c>
      <c r="EJ116" s="308" t="s">
        <v>134</v>
      </c>
      <c r="EK116" s="309">
        <f>'Produksi dan Harga'!AR5</f>
        <v>2042</v>
      </c>
      <c r="EL116" s="309">
        <f t="shared" si="2107"/>
        <v>1351576.459</v>
      </c>
      <c r="EM116" s="309">
        <f t="shared" si="2108"/>
        <v>2759.919129</v>
      </c>
      <c r="EN116" s="310"/>
      <c r="EO116" s="309">
        <f t="shared" si="2109"/>
        <v>0</v>
      </c>
      <c r="EP116" s="310"/>
      <c r="EQ116" s="309">
        <f>ADHB!ER116</f>
        <v>0</v>
      </c>
      <c r="ER116" s="309">
        <f t="shared" si="2110"/>
        <v>0</v>
      </c>
      <c r="ES116" s="309">
        <f t="shared" si="2111"/>
        <v>2759.919129</v>
      </c>
      <c r="ET116" s="310">
        <v>0.224147321887</v>
      </c>
      <c r="EU116" s="311">
        <f t="shared" si="2112"/>
        <v>618.6284815</v>
      </c>
      <c r="EV116" s="312">
        <f t="shared" si="2113"/>
        <v>2141.290648</v>
      </c>
      <c r="EW116" s="313"/>
      <c r="EX116" s="306">
        <v>2.0</v>
      </c>
      <c r="EY116" s="307" t="s">
        <v>34</v>
      </c>
      <c r="EZ116" s="308" t="s">
        <v>133</v>
      </c>
      <c r="FA116" s="308" t="s">
        <v>134</v>
      </c>
      <c r="FB116" s="309">
        <f>'Produksi dan Harga'!AW5</f>
        <v>2305</v>
      </c>
      <c r="FC116" s="309">
        <f t="shared" si="2114"/>
        <v>1351576.459</v>
      </c>
      <c r="FD116" s="309">
        <f t="shared" si="2115"/>
        <v>3115.383738</v>
      </c>
      <c r="FE116" s="310"/>
      <c r="FF116" s="309">
        <f t="shared" si="2116"/>
        <v>0</v>
      </c>
      <c r="FG116" s="310"/>
      <c r="FH116" s="309">
        <f>ADHB!FI116</f>
        <v>0</v>
      </c>
      <c r="FI116" s="309">
        <f t="shared" si="2117"/>
        <v>0</v>
      </c>
      <c r="FJ116" s="309">
        <f t="shared" si="2118"/>
        <v>3115.383738</v>
      </c>
      <c r="FK116" s="310">
        <v>0.224147321887</v>
      </c>
      <c r="FL116" s="311">
        <f t="shared" si="2119"/>
        <v>698.3049216</v>
      </c>
      <c r="FM116" s="312">
        <f t="shared" si="2120"/>
        <v>2417.078817</v>
      </c>
      <c r="FN116" s="313"/>
      <c r="FO116" s="306">
        <v>2.0</v>
      </c>
      <c r="FP116" s="307" t="s">
        <v>34</v>
      </c>
      <c r="FQ116" s="308" t="s">
        <v>133</v>
      </c>
      <c r="FR116" s="308" t="s">
        <v>134</v>
      </c>
      <c r="FS116" s="309">
        <f>'Produksi dan Harga'!BB5</f>
        <v>1710</v>
      </c>
      <c r="FT116" s="309">
        <f t="shared" si="2121"/>
        <v>1351576.459</v>
      </c>
      <c r="FU116" s="309">
        <f t="shared" si="2122"/>
        <v>2311.195745</v>
      </c>
      <c r="FV116" s="310"/>
      <c r="FW116" s="309">
        <f t="shared" si="2123"/>
        <v>0</v>
      </c>
      <c r="FX116" s="310"/>
      <c r="FY116" s="309">
        <f>ADHB!FZ116</f>
        <v>0</v>
      </c>
      <c r="FZ116" s="309">
        <f t="shared" si="2124"/>
        <v>0</v>
      </c>
      <c r="GA116" s="309">
        <f t="shared" si="2125"/>
        <v>2311.195745</v>
      </c>
      <c r="GB116" s="310">
        <v>0.224147321887</v>
      </c>
      <c r="GC116" s="311">
        <f t="shared" si="2126"/>
        <v>518.0483366</v>
      </c>
      <c r="GD116" s="312">
        <f t="shared" si="2127"/>
        <v>1793.147408</v>
      </c>
      <c r="GE116" s="313"/>
      <c r="GF116" s="306">
        <v>2.0</v>
      </c>
      <c r="GG116" s="307" t="s">
        <v>34</v>
      </c>
      <c r="GH116" s="308" t="s">
        <v>133</v>
      </c>
      <c r="GI116" s="308" t="s">
        <v>134</v>
      </c>
      <c r="GJ116" s="309">
        <f>'Produksi dan Harga'!BG5</f>
        <v>3138.4</v>
      </c>
      <c r="GK116" s="309">
        <f t="shared" si="2128"/>
        <v>1351576.459</v>
      </c>
      <c r="GL116" s="309">
        <f t="shared" si="2129"/>
        <v>4241.787559</v>
      </c>
      <c r="GM116" s="310"/>
      <c r="GN116" s="309">
        <f t="shared" si="2130"/>
        <v>0</v>
      </c>
      <c r="GO116" s="310"/>
      <c r="GP116" s="309">
        <f>ADHB!GQ116</f>
        <v>0</v>
      </c>
      <c r="GQ116" s="309">
        <f t="shared" si="2131"/>
        <v>0</v>
      </c>
      <c r="GR116" s="309">
        <f t="shared" si="2132"/>
        <v>4241.787559</v>
      </c>
      <c r="GS116" s="310">
        <v>0.224147321887</v>
      </c>
      <c r="GT116" s="311">
        <f t="shared" si="2133"/>
        <v>950.7853214</v>
      </c>
      <c r="GU116" s="312">
        <f t="shared" si="2134"/>
        <v>3291.002238</v>
      </c>
      <c r="GV116" s="313"/>
      <c r="GW116" s="306">
        <v>2.0</v>
      </c>
      <c r="GX116" s="307" t="s">
        <v>34</v>
      </c>
      <c r="GY116" s="308" t="s">
        <v>133</v>
      </c>
      <c r="GZ116" s="308" t="s">
        <v>134</v>
      </c>
      <c r="HA116" s="309">
        <f>'Produksi dan Harga'!BL5</f>
        <v>1452</v>
      </c>
      <c r="HB116" s="309">
        <f t="shared" si="2135"/>
        <v>1351576.459</v>
      </c>
      <c r="HC116" s="309">
        <f t="shared" si="2136"/>
        <v>1962.489019</v>
      </c>
      <c r="HD116" s="310"/>
      <c r="HE116" s="309">
        <f t="shared" si="2137"/>
        <v>0</v>
      </c>
      <c r="HF116" s="310"/>
      <c r="HG116" s="309">
        <f>ADHB!HH116</f>
        <v>0</v>
      </c>
      <c r="HH116" s="309">
        <f t="shared" si="2138"/>
        <v>0</v>
      </c>
      <c r="HI116" s="309">
        <f t="shared" si="2139"/>
        <v>1962.489019</v>
      </c>
      <c r="HJ116" s="310">
        <v>0.224147321887</v>
      </c>
      <c r="HK116" s="311">
        <f t="shared" si="2140"/>
        <v>439.8866578</v>
      </c>
      <c r="HL116" s="312">
        <f t="shared" si="2141"/>
        <v>1522.602361</v>
      </c>
      <c r="HM116" s="313"/>
      <c r="HN116" s="306">
        <v>2.0</v>
      </c>
      <c r="HO116" s="307" t="s">
        <v>34</v>
      </c>
      <c r="HP116" s="308" t="s">
        <v>133</v>
      </c>
      <c r="HQ116" s="308" t="s">
        <v>134</v>
      </c>
      <c r="HR116" s="309">
        <f>'Produksi dan Harga'!BQ5</f>
        <v>2293.13</v>
      </c>
      <c r="HS116" s="309">
        <f t="shared" si="2142"/>
        <v>1351576.459</v>
      </c>
      <c r="HT116" s="309">
        <f t="shared" si="2143"/>
        <v>3099.340526</v>
      </c>
      <c r="HU116" s="310"/>
      <c r="HV116" s="309">
        <f t="shared" si="2144"/>
        <v>0</v>
      </c>
      <c r="HW116" s="310"/>
      <c r="HX116" s="309">
        <f>ADHB!HY116</f>
        <v>0</v>
      </c>
      <c r="HY116" s="309">
        <f t="shared" si="2145"/>
        <v>0</v>
      </c>
      <c r="HZ116" s="309">
        <f t="shared" si="2146"/>
        <v>3099.340526</v>
      </c>
      <c r="IA116" s="310">
        <v>0.224147321887</v>
      </c>
      <c r="IB116" s="311">
        <f t="shared" si="2147"/>
        <v>694.7088784</v>
      </c>
      <c r="IC116" s="312">
        <f t="shared" si="2148"/>
        <v>2404.631647</v>
      </c>
      <c r="ID116" s="313"/>
      <c r="IE116" s="306">
        <v>2.0</v>
      </c>
      <c r="IF116" s="307" t="s">
        <v>34</v>
      </c>
      <c r="IG116" s="308" t="s">
        <v>133</v>
      </c>
      <c r="IH116" s="308" t="s">
        <v>134</v>
      </c>
      <c r="II116" s="309">
        <f>'Produksi dan Harga'!BV5</f>
        <v>4365.36</v>
      </c>
      <c r="IJ116" s="309">
        <f t="shared" si="2149"/>
        <v>1351576.459</v>
      </c>
      <c r="IK116" s="309">
        <f t="shared" si="2150"/>
        <v>5900.117811</v>
      </c>
      <c r="IL116" s="310"/>
      <c r="IM116" s="309">
        <f t="shared" si="2151"/>
        <v>0</v>
      </c>
      <c r="IN116" s="310"/>
      <c r="IO116" s="309">
        <f>ADHB!IP116</f>
        <v>0</v>
      </c>
      <c r="IP116" s="309">
        <f t="shared" si="2152"/>
        <v>0</v>
      </c>
      <c r="IQ116" s="309">
        <f t="shared" si="2153"/>
        <v>5900.117811</v>
      </c>
      <c r="IR116" s="310">
        <v>0.224147321887</v>
      </c>
      <c r="IS116" s="311">
        <f t="shared" si="2154"/>
        <v>1322.495606</v>
      </c>
      <c r="IT116" s="312">
        <f t="shared" si="2155"/>
        <v>4577.622205</v>
      </c>
      <c r="IU116" s="313"/>
      <c r="IV116" s="306">
        <v>2.0</v>
      </c>
      <c r="IW116" s="307" t="s">
        <v>34</v>
      </c>
      <c r="IX116" s="308" t="s">
        <v>133</v>
      </c>
      <c r="IY116" s="308" t="s">
        <v>134</v>
      </c>
      <c r="IZ116" s="309">
        <f>'Produksi dan Harga'!CA5</f>
        <v>1808.83</v>
      </c>
      <c r="JA116" s="309">
        <f t="shared" si="2156"/>
        <v>1351576.459</v>
      </c>
      <c r="JB116" s="309">
        <f t="shared" si="2157"/>
        <v>2444.772047</v>
      </c>
      <c r="JC116" s="310"/>
      <c r="JD116" s="309">
        <f t="shared" si="2158"/>
        <v>0</v>
      </c>
      <c r="JE116" s="310"/>
      <c r="JF116" s="309">
        <f>ADHB!JG116</f>
        <v>0</v>
      </c>
      <c r="JG116" s="309">
        <f t="shared" si="2159"/>
        <v>0</v>
      </c>
      <c r="JH116" s="309">
        <f t="shared" si="2160"/>
        <v>2444.772047</v>
      </c>
      <c r="JI116" s="310">
        <v>0.224147321887</v>
      </c>
      <c r="JJ116" s="311">
        <f t="shared" si="2161"/>
        <v>547.9891068</v>
      </c>
      <c r="JK116" s="312">
        <f t="shared" si="2162"/>
        <v>1896.78294</v>
      </c>
      <c r="JL116" s="313"/>
      <c r="JM116" s="306">
        <v>2.0</v>
      </c>
      <c r="JN116" s="307" t="s">
        <v>34</v>
      </c>
      <c r="JO116" s="308" t="s">
        <v>133</v>
      </c>
      <c r="JP116" s="308" t="s">
        <v>134</v>
      </c>
      <c r="JQ116" s="309">
        <f>'Produksi dan Harga'!CF5</f>
        <v>773.48</v>
      </c>
      <c r="JR116" s="309">
        <f t="shared" si="2163"/>
        <v>1351576.459</v>
      </c>
      <c r="JS116" s="309">
        <f t="shared" si="2164"/>
        <v>1045.41736</v>
      </c>
      <c r="JT116" s="310"/>
      <c r="JU116" s="309">
        <f t="shared" si="2165"/>
        <v>0</v>
      </c>
      <c r="JV116" s="310"/>
      <c r="JW116" s="309" t="str">
        <f>ADHB!LF116</f>
        <v/>
      </c>
      <c r="JX116" s="309">
        <f t="shared" si="2166"/>
        <v>0</v>
      </c>
      <c r="JY116" s="309">
        <f t="shared" si="2167"/>
        <v>1045.41736</v>
      </c>
      <c r="JZ116" s="310">
        <v>0.224147321887</v>
      </c>
      <c r="KA116" s="311">
        <f t="shared" si="2168"/>
        <v>234.3275014</v>
      </c>
      <c r="KB116" s="312">
        <f t="shared" si="2169"/>
        <v>811.0898582</v>
      </c>
      <c r="KC116" s="313"/>
      <c r="KD116" s="306">
        <v>2.0</v>
      </c>
      <c r="KE116" s="307" t="s">
        <v>34</v>
      </c>
      <c r="KF116" s="308" t="s">
        <v>133</v>
      </c>
      <c r="KG116" s="308" t="s">
        <v>134</v>
      </c>
      <c r="KH116" s="309"/>
      <c r="KI116" s="309">
        <f t="shared" si="2170"/>
        <v>1351576.459</v>
      </c>
      <c r="KJ116" s="309">
        <f t="shared" si="2171"/>
        <v>0</v>
      </c>
      <c r="KK116" s="310"/>
      <c r="KL116" s="309">
        <f t="shared" si="2172"/>
        <v>0</v>
      </c>
      <c r="KM116" s="310"/>
      <c r="KN116" s="309" t="str">
        <f>ADHB!LW116</f>
        <v/>
      </c>
      <c r="KO116" s="309">
        <f t="shared" si="2173"/>
        <v>0</v>
      </c>
      <c r="KP116" s="309">
        <f t="shared" si="2174"/>
        <v>0</v>
      </c>
      <c r="KQ116" s="310">
        <v>0.224147321887</v>
      </c>
      <c r="KR116" s="311">
        <f t="shared" si="2175"/>
        <v>0</v>
      </c>
      <c r="KS116" s="312">
        <f t="shared" si="2176"/>
        <v>0</v>
      </c>
      <c r="KT116" s="313"/>
      <c r="KU116" s="314"/>
    </row>
    <row r="117" ht="15.75" customHeight="1">
      <c r="A117" s="306">
        <v>3.0</v>
      </c>
      <c r="B117" s="307" t="s">
        <v>35</v>
      </c>
      <c r="C117" s="308" t="s">
        <v>133</v>
      </c>
      <c r="D117" s="308" t="s">
        <v>134</v>
      </c>
      <c r="E117" s="309">
        <f>'Produksi dan Harga'!D6</f>
        <v>0</v>
      </c>
      <c r="F117" s="315">
        <v>0.0</v>
      </c>
      <c r="G117" s="309">
        <f t="shared" si="2052"/>
        <v>0</v>
      </c>
      <c r="H117" s="310"/>
      <c r="I117" s="309">
        <f t="shared" si="2053"/>
        <v>0</v>
      </c>
      <c r="J117" s="310"/>
      <c r="K117" s="309">
        <f>ADHB!L117</f>
        <v>0</v>
      </c>
      <c r="L117" s="309">
        <f t="shared" si="2054"/>
        <v>0</v>
      </c>
      <c r="M117" s="309">
        <f t="shared" si="2055"/>
        <v>0</v>
      </c>
      <c r="N117" s="310">
        <v>0.224147321887</v>
      </c>
      <c r="O117" s="311">
        <f t="shared" si="2056"/>
        <v>0</v>
      </c>
      <c r="P117" s="312">
        <f t="shared" si="2057"/>
        <v>0</v>
      </c>
      <c r="Q117" s="313"/>
      <c r="R117" s="306">
        <v>3.0</v>
      </c>
      <c r="S117" s="307" t="s">
        <v>35</v>
      </c>
      <c r="T117" s="308" t="s">
        <v>133</v>
      </c>
      <c r="U117" s="308" t="s">
        <v>134</v>
      </c>
      <c r="V117" s="309">
        <f>'Produksi dan Harga'!I6</f>
        <v>0</v>
      </c>
      <c r="W117" s="309">
        <f t="shared" si="2058"/>
        <v>0</v>
      </c>
      <c r="X117" s="309">
        <f t="shared" si="2059"/>
        <v>0</v>
      </c>
      <c r="Y117" s="310"/>
      <c r="Z117" s="309">
        <f t="shared" si="2060"/>
        <v>0</v>
      </c>
      <c r="AA117" s="310"/>
      <c r="AB117" s="309">
        <f>ADHB!AC117</f>
        <v>0</v>
      </c>
      <c r="AC117" s="309">
        <f t="shared" si="2061"/>
        <v>0</v>
      </c>
      <c r="AD117" s="309">
        <f t="shared" si="2062"/>
        <v>0</v>
      </c>
      <c r="AE117" s="310">
        <v>0.224147321887</v>
      </c>
      <c r="AF117" s="311">
        <f t="shared" si="2063"/>
        <v>0</v>
      </c>
      <c r="AG117" s="312">
        <f t="shared" si="2064"/>
        <v>0</v>
      </c>
      <c r="AH117" s="313"/>
      <c r="AI117" s="306">
        <v>3.0</v>
      </c>
      <c r="AJ117" s="307" t="s">
        <v>35</v>
      </c>
      <c r="AK117" s="308" t="s">
        <v>133</v>
      </c>
      <c r="AL117" s="308" t="s">
        <v>134</v>
      </c>
      <c r="AM117" s="309">
        <f>'Produksi dan Harga'!N6</f>
        <v>0</v>
      </c>
      <c r="AN117" s="309">
        <f t="shared" si="2065"/>
        <v>0</v>
      </c>
      <c r="AO117" s="309">
        <f t="shared" si="2066"/>
        <v>0</v>
      </c>
      <c r="AP117" s="310"/>
      <c r="AQ117" s="309">
        <f t="shared" si="2067"/>
        <v>0</v>
      </c>
      <c r="AR117" s="310"/>
      <c r="AS117" s="309">
        <f>ADHB!AT117</f>
        <v>0</v>
      </c>
      <c r="AT117" s="309">
        <f t="shared" si="2068"/>
        <v>0</v>
      </c>
      <c r="AU117" s="309">
        <f t="shared" si="2069"/>
        <v>0</v>
      </c>
      <c r="AV117" s="310">
        <v>0.224147321887</v>
      </c>
      <c r="AW117" s="311">
        <f t="shared" si="2070"/>
        <v>0</v>
      </c>
      <c r="AX117" s="312">
        <f t="shared" si="2071"/>
        <v>0</v>
      </c>
      <c r="AY117" s="313"/>
      <c r="AZ117" s="306">
        <v>3.0</v>
      </c>
      <c r="BA117" s="307" t="s">
        <v>35</v>
      </c>
      <c r="BB117" s="308" t="s">
        <v>133</v>
      </c>
      <c r="BC117" s="308" t="s">
        <v>134</v>
      </c>
      <c r="BD117" s="309">
        <f>'Produksi dan Harga'!S6</f>
        <v>0</v>
      </c>
      <c r="BE117" s="309">
        <f t="shared" si="2072"/>
        <v>0</v>
      </c>
      <c r="BF117" s="309">
        <f t="shared" si="2073"/>
        <v>0</v>
      </c>
      <c r="BG117" s="310"/>
      <c r="BH117" s="309">
        <f t="shared" si="2074"/>
        <v>0</v>
      </c>
      <c r="BI117" s="310"/>
      <c r="BJ117" s="309">
        <f>ADHB!BK117</f>
        <v>0</v>
      </c>
      <c r="BK117" s="309">
        <f t="shared" si="2075"/>
        <v>0</v>
      </c>
      <c r="BL117" s="309">
        <f t="shared" si="2076"/>
        <v>0</v>
      </c>
      <c r="BM117" s="310">
        <v>0.224147321887</v>
      </c>
      <c r="BN117" s="311">
        <f t="shared" si="2077"/>
        <v>0</v>
      </c>
      <c r="BO117" s="312">
        <f t="shared" si="2078"/>
        <v>0</v>
      </c>
      <c r="BP117" s="313"/>
      <c r="BQ117" s="306">
        <v>3.0</v>
      </c>
      <c r="BR117" s="307" t="s">
        <v>35</v>
      </c>
      <c r="BS117" s="308" t="s">
        <v>133</v>
      </c>
      <c r="BT117" s="308" t="s">
        <v>134</v>
      </c>
      <c r="BU117" s="309">
        <f>'Produksi dan Harga'!X6</f>
        <v>0</v>
      </c>
      <c r="BV117" s="309">
        <f t="shared" si="2079"/>
        <v>0</v>
      </c>
      <c r="BW117" s="309">
        <f t="shared" si="2080"/>
        <v>0</v>
      </c>
      <c r="BX117" s="310"/>
      <c r="BY117" s="309">
        <f t="shared" si="2081"/>
        <v>0</v>
      </c>
      <c r="BZ117" s="310"/>
      <c r="CA117" s="309">
        <f>ADHB!CB117</f>
        <v>0</v>
      </c>
      <c r="CB117" s="309">
        <f t="shared" si="2082"/>
        <v>0</v>
      </c>
      <c r="CC117" s="309">
        <f t="shared" si="2083"/>
        <v>0</v>
      </c>
      <c r="CD117" s="310">
        <v>0.224147321887</v>
      </c>
      <c r="CE117" s="311">
        <f t="shared" si="2084"/>
        <v>0</v>
      </c>
      <c r="CF117" s="312">
        <f t="shared" si="2085"/>
        <v>0</v>
      </c>
      <c r="CG117" s="313"/>
      <c r="CH117" s="306">
        <v>3.0</v>
      </c>
      <c r="CI117" s="307" t="s">
        <v>35</v>
      </c>
      <c r="CJ117" s="308" t="s">
        <v>133</v>
      </c>
      <c r="CK117" s="308" t="s">
        <v>134</v>
      </c>
      <c r="CL117" s="309">
        <f>'Produksi dan Harga'!AC6</f>
        <v>0</v>
      </c>
      <c r="CM117" s="309">
        <f t="shared" si="2086"/>
        <v>0</v>
      </c>
      <c r="CN117" s="309">
        <f t="shared" si="2087"/>
        <v>0</v>
      </c>
      <c r="CO117" s="310"/>
      <c r="CP117" s="309">
        <f t="shared" si="2088"/>
        <v>0</v>
      </c>
      <c r="CQ117" s="310"/>
      <c r="CR117" s="309">
        <f>ADHB!CS117</f>
        <v>0</v>
      </c>
      <c r="CS117" s="309">
        <f t="shared" si="2089"/>
        <v>0</v>
      </c>
      <c r="CT117" s="309">
        <f t="shared" si="2090"/>
        <v>0</v>
      </c>
      <c r="CU117" s="310">
        <v>0.224147321887</v>
      </c>
      <c r="CV117" s="311">
        <f t="shared" si="2091"/>
        <v>0</v>
      </c>
      <c r="CW117" s="312">
        <f t="shared" si="2092"/>
        <v>0</v>
      </c>
      <c r="CX117" s="313"/>
      <c r="CY117" s="306">
        <v>3.0</v>
      </c>
      <c r="CZ117" s="307" t="s">
        <v>35</v>
      </c>
      <c r="DA117" s="308" t="s">
        <v>133</v>
      </c>
      <c r="DB117" s="308" t="s">
        <v>134</v>
      </c>
      <c r="DC117" s="309">
        <f>'Produksi dan Harga'!AH6</f>
        <v>0</v>
      </c>
      <c r="DD117" s="309">
        <f t="shared" si="2093"/>
        <v>0</v>
      </c>
      <c r="DE117" s="309">
        <f t="shared" si="2094"/>
        <v>0</v>
      </c>
      <c r="DF117" s="310"/>
      <c r="DG117" s="309">
        <f t="shared" si="2095"/>
        <v>0</v>
      </c>
      <c r="DH117" s="310"/>
      <c r="DI117" s="309">
        <f>ADHB!DJ117</f>
        <v>0</v>
      </c>
      <c r="DJ117" s="309">
        <f t="shared" si="2096"/>
        <v>0</v>
      </c>
      <c r="DK117" s="309">
        <f t="shared" si="2097"/>
        <v>0</v>
      </c>
      <c r="DL117" s="310">
        <v>0.224147321887</v>
      </c>
      <c r="DM117" s="311">
        <f t="shared" si="2098"/>
        <v>0</v>
      </c>
      <c r="DN117" s="312">
        <f t="shared" si="2099"/>
        <v>0</v>
      </c>
      <c r="DO117" s="313"/>
      <c r="DP117" s="306">
        <v>3.0</v>
      </c>
      <c r="DQ117" s="307" t="s">
        <v>35</v>
      </c>
      <c r="DR117" s="308" t="s">
        <v>133</v>
      </c>
      <c r="DS117" s="308" t="s">
        <v>134</v>
      </c>
      <c r="DT117" s="309">
        <f>'Produksi dan Harga'!AM6</f>
        <v>0</v>
      </c>
      <c r="DU117" s="309">
        <f t="shared" si="2100"/>
        <v>0</v>
      </c>
      <c r="DV117" s="309">
        <f t="shared" si="2101"/>
        <v>0</v>
      </c>
      <c r="DW117" s="310"/>
      <c r="DX117" s="309">
        <f t="shared" si="2102"/>
        <v>0</v>
      </c>
      <c r="DY117" s="310"/>
      <c r="DZ117" s="309">
        <f>ADHB!EA117</f>
        <v>0</v>
      </c>
      <c r="EA117" s="309">
        <f t="shared" si="2103"/>
        <v>0</v>
      </c>
      <c r="EB117" s="309">
        <f t="shared" si="2104"/>
        <v>0</v>
      </c>
      <c r="EC117" s="310">
        <v>0.224147321887</v>
      </c>
      <c r="ED117" s="311">
        <f t="shared" si="2105"/>
        <v>0</v>
      </c>
      <c r="EE117" s="312">
        <f t="shared" si="2106"/>
        <v>0</v>
      </c>
      <c r="EF117" s="313"/>
      <c r="EG117" s="306">
        <v>3.0</v>
      </c>
      <c r="EH117" s="307" t="s">
        <v>35</v>
      </c>
      <c r="EI117" s="308" t="s">
        <v>133</v>
      </c>
      <c r="EJ117" s="308" t="s">
        <v>134</v>
      </c>
      <c r="EK117" s="309">
        <f>'Produksi dan Harga'!AR6</f>
        <v>0</v>
      </c>
      <c r="EL117" s="309">
        <f t="shared" si="2107"/>
        <v>0</v>
      </c>
      <c r="EM117" s="309">
        <f t="shared" si="2108"/>
        <v>0</v>
      </c>
      <c r="EN117" s="310"/>
      <c r="EO117" s="309">
        <f t="shared" si="2109"/>
        <v>0</v>
      </c>
      <c r="EP117" s="310"/>
      <c r="EQ117" s="309">
        <f>ADHB!ER117</f>
        <v>0</v>
      </c>
      <c r="ER117" s="309">
        <f t="shared" si="2110"/>
        <v>0</v>
      </c>
      <c r="ES117" s="309">
        <f t="shared" si="2111"/>
        <v>0</v>
      </c>
      <c r="ET117" s="310">
        <v>0.224147321887</v>
      </c>
      <c r="EU117" s="311">
        <f t="shared" si="2112"/>
        <v>0</v>
      </c>
      <c r="EV117" s="312">
        <f t="shared" si="2113"/>
        <v>0</v>
      </c>
      <c r="EW117" s="313"/>
      <c r="EX117" s="306">
        <v>3.0</v>
      </c>
      <c r="EY117" s="307" t="s">
        <v>35</v>
      </c>
      <c r="EZ117" s="308" t="s">
        <v>133</v>
      </c>
      <c r="FA117" s="308" t="s">
        <v>134</v>
      </c>
      <c r="FB117" s="309">
        <f>'Produksi dan Harga'!AW6</f>
        <v>0</v>
      </c>
      <c r="FC117" s="309">
        <f t="shared" si="2114"/>
        <v>0</v>
      </c>
      <c r="FD117" s="309">
        <f t="shared" si="2115"/>
        <v>0</v>
      </c>
      <c r="FE117" s="310"/>
      <c r="FF117" s="309">
        <f t="shared" si="2116"/>
        <v>0</v>
      </c>
      <c r="FG117" s="310"/>
      <c r="FH117" s="309">
        <f>ADHB!FI117</f>
        <v>0</v>
      </c>
      <c r="FI117" s="309">
        <f t="shared" si="2117"/>
        <v>0</v>
      </c>
      <c r="FJ117" s="309">
        <f t="shared" si="2118"/>
        <v>0</v>
      </c>
      <c r="FK117" s="310">
        <v>0.224147321887</v>
      </c>
      <c r="FL117" s="311">
        <f t="shared" si="2119"/>
        <v>0</v>
      </c>
      <c r="FM117" s="312">
        <f t="shared" si="2120"/>
        <v>0</v>
      </c>
      <c r="FN117" s="313"/>
      <c r="FO117" s="306">
        <v>3.0</v>
      </c>
      <c r="FP117" s="307" t="s">
        <v>35</v>
      </c>
      <c r="FQ117" s="308" t="s">
        <v>133</v>
      </c>
      <c r="FR117" s="308" t="s">
        <v>134</v>
      </c>
      <c r="FS117" s="309">
        <f>'Produksi dan Harga'!BB6</f>
        <v>0</v>
      </c>
      <c r="FT117" s="309">
        <f t="shared" si="2121"/>
        <v>0</v>
      </c>
      <c r="FU117" s="309">
        <f t="shared" si="2122"/>
        <v>0</v>
      </c>
      <c r="FV117" s="310"/>
      <c r="FW117" s="309">
        <f t="shared" si="2123"/>
        <v>0</v>
      </c>
      <c r="FX117" s="310"/>
      <c r="FY117" s="309">
        <f>ADHB!FZ117</f>
        <v>0</v>
      </c>
      <c r="FZ117" s="309">
        <f t="shared" si="2124"/>
        <v>0</v>
      </c>
      <c r="GA117" s="309">
        <f t="shared" si="2125"/>
        <v>0</v>
      </c>
      <c r="GB117" s="310">
        <v>0.224147321887</v>
      </c>
      <c r="GC117" s="311">
        <f t="shared" si="2126"/>
        <v>0</v>
      </c>
      <c r="GD117" s="312">
        <f t="shared" si="2127"/>
        <v>0</v>
      </c>
      <c r="GE117" s="313"/>
      <c r="GF117" s="306">
        <v>3.0</v>
      </c>
      <c r="GG117" s="307" t="s">
        <v>35</v>
      </c>
      <c r="GH117" s="308" t="s">
        <v>133</v>
      </c>
      <c r="GI117" s="308" t="s">
        <v>134</v>
      </c>
      <c r="GJ117" s="309" t="str">
        <f>'Produksi dan Harga'!BG6</f>
        <v>-</v>
      </c>
      <c r="GK117" s="309">
        <f t="shared" si="2128"/>
        <v>0</v>
      </c>
      <c r="GL117" s="309">
        <f t="shared" si="2129"/>
        <v>0</v>
      </c>
      <c r="GM117" s="310"/>
      <c r="GN117" s="309">
        <f t="shared" si="2130"/>
        <v>0</v>
      </c>
      <c r="GO117" s="310"/>
      <c r="GP117" s="309">
        <f>ADHB!GQ117</f>
        <v>0</v>
      </c>
      <c r="GQ117" s="309">
        <f t="shared" si="2131"/>
        <v>0</v>
      </c>
      <c r="GR117" s="309">
        <f t="shared" si="2132"/>
        <v>0</v>
      </c>
      <c r="GS117" s="310">
        <v>0.224147321887</v>
      </c>
      <c r="GT117" s="311">
        <f t="shared" si="2133"/>
        <v>0</v>
      </c>
      <c r="GU117" s="312">
        <f t="shared" si="2134"/>
        <v>0</v>
      </c>
      <c r="GV117" s="313"/>
      <c r="GW117" s="306">
        <v>3.0</v>
      </c>
      <c r="GX117" s="307" t="s">
        <v>35</v>
      </c>
      <c r="GY117" s="308" t="s">
        <v>133</v>
      </c>
      <c r="GZ117" s="308" t="s">
        <v>134</v>
      </c>
      <c r="HA117" s="309">
        <f>'Produksi dan Harga'!BL6</f>
        <v>0</v>
      </c>
      <c r="HB117" s="309">
        <f t="shared" si="2135"/>
        <v>0</v>
      </c>
      <c r="HC117" s="309">
        <f t="shared" si="2136"/>
        <v>0</v>
      </c>
      <c r="HD117" s="310"/>
      <c r="HE117" s="309">
        <f t="shared" si="2137"/>
        <v>0</v>
      </c>
      <c r="HF117" s="310"/>
      <c r="HG117" s="309">
        <f>ADHB!HH117</f>
        <v>0</v>
      </c>
      <c r="HH117" s="309">
        <f t="shared" si="2138"/>
        <v>0</v>
      </c>
      <c r="HI117" s="309">
        <f t="shared" si="2139"/>
        <v>0</v>
      </c>
      <c r="HJ117" s="310">
        <v>0.224147321887</v>
      </c>
      <c r="HK117" s="311">
        <f t="shared" si="2140"/>
        <v>0</v>
      </c>
      <c r="HL117" s="312">
        <f t="shared" si="2141"/>
        <v>0</v>
      </c>
      <c r="HM117" s="313"/>
      <c r="HN117" s="306">
        <v>3.0</v>
      </c>
      <c r="HO117" s="307" t="s">
        <v>35</v>
      </c>
      <c r="HP117" s="308" t="s">
        <v>133</v>
      </c>
      <c r="HQ117" s="308" t="s">
        <v>134</v>
      </c>
      <c r="HR117" s="309">
        <f>'Produksi dan Harga'!BQ6</f>
        <v>0</v>
      </c>
      <c r="HS117" s="309">
        <f t="shared" si="2142"/>
        <v>0</v>
      </c>
      <c r="HT117" s="309">
        <f t="shared" si="2143"/>
        <v>0</v>
      </c>
      <c r="HU117" s="310"/>
      <c r="HV117" s="309">
        <f t="shared" si="2144"/>
        <v>0</v>
      </c>
      <c r="HW117" s="310"/>
      <c r="HX117" s="309">
        <f>ADHB!HY117</f>
        <v>0</v>
      </c>
      <c r="HY117" s="309">
        <f t="shared" si="2145"/>
        <v>0</v>
      </c>
      <c r="HZ117" s="309">
        <f t="shared" si="2146"/>
        <v>0</v>
      </c>
      <c r="IA117" s="310">
        <v>0.224147321887</v>
      </c>
      <c r="IB117" s="311">
        <f t="shared" si="2147"/>
        <v>0</v>
      </c>
      <c r="IC117" s="312">
        <f t="shared" si="2148"/>
        <v>0</v>
      </c>
      <c r="ID117" s="313"/>
      <c r="IE117" s="306">
        <v>3.0</v>
      </c>
      <c r="IF117" s="307" t="s">
        <v>35</v>
      </c>
      <c r="IG117" s="308" t="s">
        <v>133</v>
      </c>
      <c r="IH117" s="308" t="s">
        <v>134</v>
      </c>
      <c r="II117" s="309">
        <f>'Produksi dan Harga'!BV6</f>
        <v>0</v>
      </c>
      <c r="IJ117" s="309">
        <f t="shared" si="2149"/>
        <v>0</v>
      </c>
      <c r="IK117" s="309">
        <f t="shared" si="2150"/>
        <v>0</v>
      </c>
      <c r="IL117" s="310"/>
      <c r="IM117" s="309">
        <f t="shared" si="2151"/>
        <v>0</v>
      </c>
      <c r="IN117" s="310"/>
      <c r="IO117" s="309">
        <f>ADHB!IP117</f>
        <v>0</v>
      </c>
      <c r="IP117" s="309">
        <f t="shared" si="2152"/>
        <v>0</v>
      </c>
      <c r="IQ117" s="309">
        <f t="shared" si="2153"/>
        <v>0</v>
      </c>
      <c r="IR117" s="310">
        <v>0.224147321887</v>
      </c>
      <c r="IS117" s="311">
        <f t="shared" si="2154"/>
        <v>0</v>
      </c>
      <c r="IT117" s="312">
        <f t="shared" si="2155"/>
        <v>0</v>
      </c>
      <c r="IU117" s="313"/>
      <c r="IV117" s="306">
        <v>3.0</v>
      </c>
      <c r="IW117" s="307" t="s">
        <v>35</v>
      </c>
      <c r="IX117" s="308" t="s">
        <v>133</v>
      </c>
      <c r="IY117" s="308" t="s">
        <v>134</v>
      </c>
      <c r="IZ117" s="309" t="str">
        <f>'Produksi dan Harga'!CA6</f>
        <v>-</v>
      </c>
      <c r="JA117" s="309">
        <f t="shared" si="2156"/>
        <v>0</v>
      </c>
      <c r="JB117" s="309">
        <f t="shared" si="2157"/>
        <v>0</v>
      </c>
      <c r="JC117" s="310"/>
      <c r="JD117" s="309">
        <f t="shared" si="2158"/>
        <v>0</v>
      </c>
      <c r="JE117" s="310"/>
      <c r="JF117" s="309">
        <f>ADHB!JG117</f>
        <v>0</v>
      </c>
      <c r="JG117" s="309">
        <f t="shared" si="2159"/>
        <v>0</v>
      </c>
      <c r="JH117" s="309">
        <f t="shared" si="2160"/>
        <v>0</v>
      </c>
      <c r="JI117" s="310">
        <v>0.224147321887</v>
      </c>
      <c r="JJ117" s="311">
        <f t="shared" si="2161"/>
        <v>0</v>
      </c>
      <c r="JK117" s="312">
        <f t="shared" si="2162"/>
        <v>0</v>
      </c>
      <c r="JL117" s="313"/>
      <c r="JM117" s="306">
        <v>3.0</v>
      </c>
      <c r="JN117" s="307" t="s">
        <v>35</v>
      </c>
      <c r="JO117" s="308" t="s">
        <v>133</v>
      </c>
      <c r="JP117" s="308" t="s">
        <v>134</v>
      </c>
      <c r="JQ117" s="309">
        <f>'Produksi dan Harga'!CF6</f>
        <v>0</v>
      </c>
      <c r="JR117" s="309">
        <f t="shared" si="2163"/>
        <v>0</v>
      </c>
      <c r="JS117" s="309">
        <f t="shared" si="2164"/>
        <v>0</v>
      </c>
      <c r="JT117" s="310"/>
      <c r="JU117" s="309">
        <f t="shared" si="2165"/>
        <v>0</v>
      </c>
      <c r="JV117" s="310"/>
      <c r="JW117" s="309" t="str">
        <f>ADHB!LF117</f>
        <v/>
      </c>
      <c r="JX117" s="309">
        <f t="shared" si="2166"/>
        <v>0</v>
      </c>
      <c r="JY117" s="309">
        <f t="shared" si="2167"/>
        <v>0</v>
      </c>
      <c r="JZ117" s="310">
        <v>0.224147321887</v>
      </c>
      <c r="KA117" s="311">
        <f t="shared" si="2168"/>
        <v>0</v>
      </c>
      <c r="KB117" s="312">
        <f t="shared" si="2169"/>
        <v>0</v>
      </c>
      <c r="KC117" s="313"/>
      <c r="KD117" s="306">
        <v>3.0</v>
      </c>
      <c r="KE117" s="307" t="s">
        <v>35</v>
      </c>
      <c r="KF117" s="308" t="s">
        <v>133</v>
      </c>
      <c r="KG117" s="308" t="s">
        <v>134</v>
      </c>
      <c r="KH117" s="309"/>
      <c r="KI117" s="309">
        <f t="shared" si="2170"/>
        <v>0</v>
      </c>
      <c r="KJ117" s="309">
        <f t="shared" si="2171"/>
        <v>0</v>
      </c>
      <c r="KK117" s="310"/>
      <c r="KL117" s="309">
        <f t="shared" si="2172"/>
        <v>0</v>
      </c>
      <c r="KM117" s="310"/>
      <c r="KN117" s="309" t="str">
        <f>ADHB!LW117</f>
        <v/>
      </c>
      <c r="KO117" s="309">
        <f t="shared" si="2173"/>
        <v>0</v>
      </c>
      <c r="KP117" s="309">
        <f t="shared" si="2174"/>
        <v>0</v>
      </c>
      <c r="KQ117" s="310">
        <v>0.224147321887</v>
      </c>
      <c r="KR117" s="311">
        <f t="shared" si="2175"/>
        <v>0</v>
      </c>
      <c r="KS117" s="312">
        <f t="shared" si="2176"/>
        <v>0</v>
      </c>
      <c r="KT117" s="313"/>
      <c r="KU117" s="314"/>
    </row>
    <row r="118" ht="15.75" customHeight="1">
      <c r="A118" s="306">
        <v>4.0</v>
      </c>
      <c r="B118" s="307" t="s">
        <v>37</v>
      </c>
      <c r="C118" s="308" t="s">
        <v>135</v>
      </c>
      <c r="D118" s="308" t="s">
        <v>134</v>
      </c>
      <c r="E118" s="309">
        <f>'Produksi dan Harga'!D7</f>
        <v>4037</v>
      </c>
      <c r="F118" s="309">
        <v>510440.523293315</v>
      </c>
      <c r="G118" s="309">
        <f t="shared" si="2052"/>
        <v>2060.648393</v>
      </c>
      <c r="H118" s="310"/>
      <c r="I118" s="309">
        <f t="shared" si="2053"/>
        <v>0</v>
      </c>
      <c r="J118" s="310"/>
      <c r="K118" s="309">
        <f>ADHB!L118</f>
        <v>0</v>
      </c>
      <c r="L118" s="309">
        <f t="shared" si="2054"/>
        <v>0</v>
      </c>
      <c r="M118" s="309">
        <f t="shared" si="2055"/>
        <v>2060.648393</v>
      </c>
      <c r="N118" s="310">
        <v>0.224147321887</v>
      </c>
      <c r="O118" s="311">
        <f t="shared" si="2056"/>
        <v>461.8888185</v>
      </c>
      <c r="P118" s="312">
        <f t="shared" si="2057"/>
        <v>1598.759574</v>
      </c>
      <c r="Q118" s="313"/>
      <c r="R118" s="306">
        <v>4.0</v>
      </c>
      <c r="S118" s="307" t="s">
        <v>37</v>
      </c>
      <c r="T118" s="308" t="s">
        <v>135</v>
      </c>
      <c r="U118" s="308" t="s">
        <v>134</v>
      </c>
      <c r="V118" s="309">
        <f>'Produksi dan Harga'!I7</f>
        <v>2210</v>
      </c>
      <c r="W118" s="309">
        <f t="shared" si="2058"/>
        <v>510440.5233</v>
      </c>
      <c r="X118" s="309">
        <f t="shared" si="2059"/>
        <v>1128.073556</v>
      </c>
      <c r="Y118" s="310"/>
      <c r="Z118" s="309">
        <f t="shared" si="2060"/>
        <v>0</v>
      </c>
      <c r="AA118" s="310"/>
      <c r="AB118" s="309">
        <f>ADHB!AC118</f>
        <v>0</v>
      </c>
      <c r="AC118" s="309">
        <f t="shared" si="2061"/>
        <v>0</v>
      </c>
      <c r="AD118" s="309">
        <f t="shared" si="2062"/>
        <v>1128.073556</v>
      </c>
      <c r="AE118" s="310">
        <v>0.224147321887</v>
      </c>
      <c r="AF118" s="311">
        <f t="shared" si="2063"/>
        <v>252.8546666</v>
      </c>
      <c r="AG118" s="312">
        <f t="shared" si="2064"/>
        <v>875.2188899</v>
      </c>
      <c r="AH118" s="313"/>
      <c r="AI118" s="306">
        <v>4.0</v>
      </c>
      <c r="AJ118" s="307" t="s">
        <v>37</v>
      </c>
      <c r="AK118" s="308" t="s">
        <v>135</v>
      </c>
      <c r="AL118" s="308" t="s">
        <v>134</v>
      </c>
      <c r="AM118" s="309">
        <f>'Produksi dan Harga'!N7</f>
        <v>2553</v>
      </c>
      <c r="AN118" s="309">
        <f t="shared" si="2065"/>
        <v>510440.5233</v>
      </c>
      <c r="AO118" s="309">
        <f t="shared" si="2066"/>
        <v>1303.154656</v>
      </c>
      <c r="AP118" s="310"/>
      <c r="AQ118" s="309">
        <f t="shared" si="2067"/>
        <v>0</v>
      </c>
      <c r="AR118" s="310"/>
      <c r="AS118" s="309">
        <f>ADHB!AT118</f>
        <v>0</v>
      </c>
      <c r="AT118" s="309">
        <f t="shared" si="2068"/>
        <v>0</v>
      </c>
      <c r="AU118" s="309">
        <f t="shared" si="2069"/>
        <v>1303.154656</v>
      </c>
      <c r="AV118" s="310">
        <v>0.224147321887</v>
      </c>
      <c r="AW118" s="311">
        <f t="shared" si="2070"/>
        <v>292.0986261</v>
      </c>
      <c r="AX118" s="312">
        <f t="shared" si="2071"/>
        <v>1011.05603</v>
      </c>
      <c r="AY118" s="313"/>
      <c r="AZ118" s="306">
        <v>4.0</v>
      </c>
      <c r="BA118" s="307" t="s">
        <v>37</v>
      </c>
      <c r="BB118" s="308" t="s">
        <v>135</v>
      </c>
      <c r="BC118" s="308" t="s">
        <v>134</v>
      </c>
      <c r="BD118" s="309">
        <f>'Produksi dan Harga'!S7</f>
        <v>1560</v>
      </c>
      <c r="BE118" s="309">
        <f t="shared" si="2072"/>
        <v>510440.5233</v>
      </c>
      <c r="BF118" s="309">
        <f t="shared" si="2073"/>
        <v>796.2872163</v>
      </c>
      <c r="BG118" s="310"/>
      <c r="BH118" s="309">
        <f t="shared" si="2074"/>
        <v>0</v>
      </c>
      <c r="BI118" s="310"/>
      <c r="BJ118" s="309">
        <f>ADHB!BK118</f>
        <v>0</v>
      </c>
      <c r="BK118" s="309">
        <f t="shared" si="2075"/>
        <v>0</v>
      </c>
      <c r="BL118" s="309">
        <f t="shared" si="2076"/>
        <v>796.2872163</v>
      </c>
      <c r="BM118" s="310">
        <v>0.224147321887</v>
      </c>
      <c r="BN118" s="311">
        <f t="shared" si="2077"/>
        <v>178.485647</v>
      </c>
      <c r="BO118" s="312">
        <f t="shared" si="2078"/>
        <v>617.8015693</v>
      </c>
      <c r="BP118" s="313"/>
      <c r="BQ118" s="306">
        <v>4.0</v>
      </c>
      <c r="BR118" s="307" t="s">
        <v>37</v>
      </c>
      <c r="BS118" s="308" t="s">
        <v>135</v>
      </c>
      <c r="BT118" s="308" t="s">
        <v>134</v>
      </c>
      <c r="BU118" s="309">
        <f>'Produksi dan Harga'!X7</f>
        <v>1609</v>
      </c>
      <c r="BV118" s="309">
        <f t="shared" si="2079"/>
        <v>510440.5233</v>
      </c>
      <c r="BW118" s="309">
        <f t="shared" si="2080"/>
        <v>821.298802</v>
      </c>
      <c r="BX118" s="310"/>
      <c r="BY118" s="309">
        <f t="shared" si="2081"/>
        <v>0</v>
      </c>
      <c r="BZ118" s="310"/>
      <c r="CA118" s="309">
        <f>ADHB!CB118</f>
        <v>0</v>
      </c>
      <c r="CB118" s="309">
        <f t="shared" si="2082"/>
        <v>0</v>
      </c>
      <c r="CC118" s="309">
        <f t="shared" si="2083"/>
        <v>821.298802</v>
      </c>
      <c r="CD118" s="310">
        <v>0.224147321887</v>
      </c>
      <c r="CE118" s="311">
        <f t="shared" si="2084"/>
        <v>184.0919269</v>
      </c>
      <c r="CF118" s="312">
        <f t="shared" si="2085"/>
        <v>637.206875</v>
      </c>
      <c r="CG118" s="313"/>
      <c r="CH118" s="306">
        <v>4.0</v>
      </c>
      <c r="CI118" s="307" t="s">
        <v>37</v>
      </c>
      <c r="CJ118" s="308" t="s">
        <v>135</v>
      </c>
      <c r="CK118" s="308" t="s">
        <v>134</v>
      </c>
      <c r="CL118" s="309">
        <f>'Produksi dan Harga'!AC7</f>
        <v>692</v>
      </c>
      <c r="CM118" s="309">
        <f t="shared" si="2086"/>
        <v>510440.5233</v>
      </c>
      <c r="CN118" s="309">
        <f t="shared" si="2087"/>
        <v>353.2248421</v>
      </c>
      <c r="CO118" s="310"/>
      <c r="CP118" s="309">
        <f t="shared" si="2088"/>
        <v>0</v>
      </c>
      <c r="CQ118" s="310"/>
      <c r="CR118" s="309">
        <f>ADHB!CS118</f>
        <v>0</v>
      </c>
      <c r="CS118" s="309">
        <f t="shared" si="2089"/>
        <v>0</v>
      </c>
      <c r="CT118" s="309">
        <f t="shared" si="2090"/>
        <v>353.2248421</v>
      </c>
      <c r="CU118" s="310">
        <v>0.224147321887</v>
      </c>
      <c r="CV118" s="311">
        <f t="shared" si="2091"/>
        <v>79.17440238</v>
      </c>
      <c r="CW118" s="312">
        <f t="shared" si="2092"/>
        <v>274.0504397</v>
      </c>
      <c r="CX118" s="313"/>
      <c r="CY118" s="306">
        <v>4.0</v>
      </c>
      <c r="CZ118" s="307" t="s">
        <v>37</v>
      </c>
      <c r="DA118" s="308" t="s">
        <v>135</v>
      </c>
      <c r="DB118" s="308" t="s">
        <v>134</v>
      </c>
      <c r="DC118" s="309">
        <f>'Produksi dan Harga'!AH7</f>
        <v>583</v>
      </c>
      <c r="DD118" s="309">
        <f t="shared" si="2093"/>
        <v>510440.5233</v>
      </c>
      <c r="DE118" s="309">
        <f t="shared" si="2094"/>
        <v>297.5868251</v>
      </c>
      <c r="DF118" s="310"/>
      <c r="DG118" s="309">
        <f t="shared" si="2095"/>
        <v>0</v>
      </c>
      <c r="DH118" s="310"/>
      <c r="DI118" s="309">
        <f>ADHB!DJ118</f>
        <v>0</v>
      </c>
      <c r="DJ118" s="309">
        <f t="shared" si="2096"/>
        <v>0</v>
      </c>
      <c r="DK118" s="309">
        <f t="shared" si="2097"/>
        <v>297.5868251</v>
      </c>
      <c r="DL118" s="310">
        <v>0.224147321887</v>
      </c>
      <c r="DM118" s="311">
        <f t="shared" si="2098"/>
        <v>66.70328987</v>
      </c>
      <c r="DN118" s="312">
        <f t="shared" si="2099"/>
        <v>230.8835352</v>
      </c>
      <c r="DO118" s="313"/>
      <c r="DP118" s="306">
        <v>4.0</v>
      </c>
      <c r="DQ118" s="307" t="s">
        <v>37</v>
      </c>
      <c r="DR118" s="308" t="s">
        <v>135</v>
      </c>
      <c r="DS118" s="308" t="s">
        <v>134</v>
      </c>
      <c r="DT118" s="309">
        <f>'Produksi dan Harga'!AM7</f>
        <v>814</v>
      </c>
      <c r="DU118" s="309">
        <f t="shared" si="2100"/>
        <v>510440.5233</v>
      </c>
      <c r="DV118" s="309">
        <f t="shared" si="2101"/>
        <v>415.498586</v>
      </c>
      <c r="DW118" s="310"/>
      <c r="DX118" s="309">
        <f t="shared" si="2102"/>
        <v>0</v>
      </c>
      <c r="DY118" s="310"/>
      <c r="DZ118" s="309">
        <f>ADHB!EA118</f>
        <v>0</v>
      </c>
      <c r="EA118" s="309">
        <f t="shared" si="2103"/>
        <v>0</v>
      </c>
      <c r="EB118" s="309">
        <f t="shared" si="2104"/>
        <v>415.498586</v>
      </c>
      <c r="EC118" s="310">
        <v>0.224147321887</v>
      </c>
      <c r="ED118" s="311">
        <f t="shared" si="2105"/>
        <v>93.13289529</v>
      </c>
      <c r="EE118" s="312">
        <f t="shared" si="2106"/>
        <v>322.3656907</v>
      </c>
      <c r="EF118" s="313"/>
      <c r="EG118" s="306">
        <v>4.0</v>
      </c>
      <c r="EH118" s="307" t="s">
        <v>37</v>
      </c>
      <c r="EI118" s="308" t="s">
        <v>135</v>
      </c>
      <c r="EJ118" s="308" t="s">
        <v>134</v>
      </c>
      <c r="EK118" s="309">
        <f>'Produksi dan Harga'!AR7</f>
        <v>1652</v>
      </c>
      <c r="EL118" s="309">
        <f t="shared" si="2107"/>
        <v>510440.5233</v>
      </c>
      <c r="EM118" s="309">
        <f t="shared" si="2108"/>
        <v>843.2477445</v>
      </c>
      <c r="EN118" s="310"/>
      <c r="EO118" s="309">
        <f t="shared" si="2109"/>
        <v>0</v>
      </c>
      <c r="EP118" s="310"/>
      <c r="EQ118" s="309">
        <f>ADHB!ER118</f>
        <v>0</v>
      </c>
      <c r="ER118" s="309">
        <f t="shared" si="2110"/>
        <v>0</v>
      </c>
      <c r="ES118" s="309">
        <f t="shared" si="2111"/>
        <v>843.2477445</v>
      </c>
      <c r="ET118" s="310">
        <v>0.224147321887</v>
      </c>
      <c r="EU118" s="311">
        <f t="shared" si="2112"/>
        <v>189.0117236</v>
      </c>
      <c r="EV118" s="312">
        <f t="shared" si="2113"/>
        <v>654.2360209</v>
      </c>
      <c r="EW118" s="313"/>
      <c r="EX118" s="306">
        <v>4.0</v>
      </c>
      <c r="EY118" s="307" t="s">
        <v>37</v>
      </c>
      <c r="EZ118" s="308" t="s">
        <v>135</v>
      </c>
      <c r="FA118" s="308" t="s">
        <v>134</v>
      </c>
      <c r="FB118" s="309">
        <f>'Produksi dan Harga'!AW7</f>
        <v>790</v>
      </c>
      <c r="FC118" s="309">
        <f t="shared" si="2114"/>
        <v>510440.5233</v>
      </c>
      <c r="FD118" s="309">
        <f t="shared" si="2115"/>
        <v>403.2480134</v>
      </c>
      <c r="FE118" s="310"/>
      <c r="FF118" s="309">
        <f t="shared" si="2116"/>
        <v>0</v>
      </c>
      <c r="FG118" s="310"/>
      <c r="FH118" s="309">
        <f>ADHB!FI118</f>
        <v>0</v>
      </c>
      <c r="FI118" s="309">
        <f t="shared" si="2117"/>
        <v>0</v>
      </c>
      <c r="FJ118" s="309">
        <f t="shared" si="2118"/>
        <v>403.2480134</v>
      </c>
      <c r="FK118" s="310">
        <v>0.224147321887</v>
      </c>
      <c r="FL118" s="311">
        <f t="shared" si="2119"/>
        <v>90.38696226</v>
      </c>
      <c r="FM118" s="312">
        <f t="shared" si="2120"/>
        <v>312.8610511</v>
      </c>
      <c r="FN118" s="313"/>
      <c r="FO118" s="306">
        <v>4.0</v>
      </c>
      <c r="FP118" s="307" t="s">
        <v>37</v>
      </c>
      <c r="FQ118" s="308" t="s">
        <v>135</v>
      </c>
      <c r="FR118" s="308" t="s">
        <v>134</v>
      </c>
      <c r="FS118" s="309">
        <f>'Produksi dan Harga'!BB7</f>
        <v>859</v>
      </c>
      <c r="FT118" s="309">
        <f t="shared" si="2121"/>
        <v>510440.5233</v>
      </c>
      <c r="FU118" s="309">
        <f t="shared" si="2122"/>
        <v>438.4684095</v>
      </c>
      <c r="FV118" s="310"/>
      <c r="FW118" s="309">
        <f t="shared" si="2123"/>
        <v>0</v>
      </c>
      <c r="FX118" s="310"/>
      <c r="FY118" s="309">
        <f>ADHB!FZ118</f>
        <v>0</v>
      </c>
      <c r="FZ118" s="309">
        <f t="shared" si="2124"/>
        <v>0</v>
      </c>
      <c r="GA118" s="309">
        <f t="shared" si="2125"/>
        <v>438.4684095</v>
      </c>
      <c r="GB118" s="310">
        <v>0.224147321887</v>
      </c>
      <c r="GC118" s="311">
        <f t="shared" si="2126"/>
        <v>98.28151972</v>
      </c>
      <c r="GD118" s="312">
        <f t="shared" si="2127"/>
        <v>340.1868898</v>
      </c>
      <c r="GE118" s="313"/>
      <c r="GF118" s="306">
        <v>4.0</v>
      </c>
      <c r="GG118" s="307" t="s">
        <v>37</v>
      </c>
      <c r="GH118" s="308" t="s">
        <v>135</v>
      </c>
      <c r="GI118" s="308" t="s">
        <v>134</v>
      </c>
      <c r="GJ118" s="309">
        <f>'Produksi dan Harga'!BG7</f>
        <v>1227.2</v>
      </c>
      <c r="GK118" s="309">
        <f t="shared" si="2128"/>
        <v>510440.5233</v>
      </c>
      <c r="GL118" s="309">
        <f t="shared" si="2129"/>
        <v>626.4126102</v>
      </c>
      <c r="GM118" s="310"/>
      <c r="GN118" s="309">
        <f t="shared" si="2130"/>
        <v>0</v>
      </c>
      <c r="GO118" s="310"/>
      <c r="GP118" s="309">
        <f>ADHB!GQ118</f>
        <v>0</v>
      </c>
      <c r="GQ118" s="309">
        <f t="shared" si="2131"/>
        <v>0</v>
      </c>
      <c r="GR118" s="309">
        <f t="shared" si="2132"/>
        <v>626.4126102</v>
      </c>
      <c r="GS118" s="310">
        <v>0.224147321887</v>
      </c>
      <c r="GT118" s="311">
        <f t="shared" si="2133"/>
        <v>140.408709</v>
      </c>
      <c r="GU118" s="312">
        <f t="shared" si="2134"/>
        <v>486.0039012</v>
      </c>
      <c r="GV118" s="313"/>
      <c r="GW118" s="306">
        <v>4.0</v>
      </c>
      <c r="GX118" s="307" t="s">
        <v>37</v>
      </c>
      <c r="GY118" s="308" t="s">
        <v>135</v>
      </c>
      <c r="GZ118" s="308" t="s">
        <v>134</v>
      </c>
      <c r="HA118" s="309">
        <f>'Produksi dan Harga'!BL7</f>
        <v>1130.75</v>
      </c>
      <c r="HB118" s="309">
        <f t="shared" si="2135"/>
        <v>510440.5233</v>
      </c>
      <c r="HC118" s="309">
        <f t="shared" si="2136"/>
        <v>577.1806217</v>
      </c>
      <c r="HD118" s="310"/>
      <c r="HE118" s="309">
        <f t="shared" si="2137"/>
        <v>0</v>
      </c>
      <c r="HF118" s="310"/>
      <c r="HG118" s="309">
        <f>ADHB!HH118</f>
        <v>0</v>
      </c>
      <c r="HH118" s="309">
        <f t="shared" si="2138"/>
        <v>0</v>
      </c>
      <c r="HI118" s="309">
        <f t="shared" si="2139"/>
        <v>577.1806217</v>
      </c>
      <c r="HJ118" s="310">
        <v>0.224147321887</v>
      </c>
      <c r="HK118" s="311">
        <f t="shared" si="2140"/>
        <v>129.3734906</v>
      </c>
      <c r="HL118" s="312">
        <f t="shared" si="2141"/>
        <v>447.8071311</v>
      </c>
      <c r="HM118" s="313"/>
      <c r="HN118" s="306">
        <v>4.0</v>
      </c>
      <c r="HO118" s="307" t="s">
        <v>37</v>
      </c>
      <c r="HP118" s="308" t="s">
        <v>135</v>
      </c>
      <c r="HQ118" s="308" t="s">
        <v>134</v>
      </c>
      <c r="HR118" s="309">
        <f>'Produksi dan Harga'!BQ7</f>
        <v>1900.9</v>
      </c>
      <c r="HS118" s="309">
        <f t="shared" si="2142"/>
        <v>510440.5233</v>
      </c>
      <c r="HT118" s="309">
        <f t="shared" si="2143"/>
        <v>970.2963907</v>
      </c>
      <c r="HU118" s="310"/>
      <c r="HV118" s="309">
        <f t="shared" si="2144"/>
        <v>0</v>
      </c>
      <c r="HW118" s="310"/>
      <c r="HX118" s="309">
        <f>ADHB!HY118</f>
        <v>0</v>
      </c>
      <c r="HY118" s="309">
        <f t="shared" si="2145"/>
        <v>0</v>
      </c>
      <c r="HZ118" s="309">
        <f t="shared" si="2146"/>
        <v>970.2963907</v>
      </c>
      <c r="IA118" s="310">
        <v>0.224147321887</v>
      </c>
      <c r="IB118" s="311">
        <f t="shared" si="2147"/>
        <v>217.4893374</v>
      </c>
      <c r="IC118" s="312">
        <f t="shared" si="2148"/>
        <v>752.8070533</v>
      </c>
      <c r="ID118" s="313"/>
      <c r="IE118" s="306">
        <v>4.0</v>
      </c>
      <c r="IF118" s="307" t="s">
        <v>37</v>
      </c>
      <c r="IG118" s="308" t="s">
        <v>135</v>
      </c>
      <c r="IH118" s="308" t="s">
        <v>134</v>
      </c>
      <c r="II118" s="309">
        <f>'Produksi dan Harga'!BV7</f>
        <v>1167.98</v>
      </c>
      <c r="IJ118" s="309">
        <f t="shared" si="2149"/>
        <v>510440.5233</v>
      </c>
      <c r="IK118" s="309">
        <f t="shared" si="2150"/>
        <v>596.1843224</v>
      </c>
      <c r="IL118" s="310"/>
      <c r="IM118" s="309">
        <f t="shared" si="2151"/>
        <v>0</v>
      </c>
      <c r="IN118" s="310"/>
      <c r="IO118" s="309">
        <f>ADHB!IP118</f>
        <v>0</v>
      </c>
      <c r="IP118" s="309">
        <f t="shared" si="2152"/>
        <v>0</v>
      </c>
      <c r="IQ118" s="309">
        <f t="shared" si="2153"/>
        <v>596.1843224</v>
      </c>
      <c r="IR118" s="310">
        <v>0.224147321887</v>
      </c>
      <c r="IS118" s="311">
        <f t="shared" si="2154"/>
        <v>133.6331192</v>
      </c>
      <c r="IT118" s="312">
        <f t="shared" si="2155"/>
        <v>462.5512032</v>
      </c>
      <c r="IU118" s="313"/>
      <c r="IV118" s="306">
        <v>4.0</v>
      </c>
      <c r="IW118" s="307" t="s">
        <v>37</v>
      </c>
      <c r="IX118" s="308" t="s">
        <v>135</v>
      </c>
      <c r="IY118" s="308" t="s">
        <v>134</v>
      </c>
      <c r="IZ118" s="309">
        <f>'Produksi dan Harga'!CA7</f>
        <v>1135.75</v>
      </c>
      <c r="JA118" s="309">
        <f t="shared" si="2156"/>
        <v>510440.5233</v>
      </c>
      <c r="JB118" s="309">
        <f t="shared" si="2157"/>
        <v>579.7328243</v>
      </c>
      <c r="JC118" s="310"/>
      <c r="JD118" s="309">
        <f t="shared" si="2158"/>
        <v>0</v>
      </c>
      <c r="JE118" s="310"/>
      <c r="JF118" s="309">
        <f>ADHB!JG118</f>
        <v>0</v>
      </c>
      <c r="JG118" s="309">
        <f t="shared" si="2159"/>
        <v>0</v>
      </c>
      <c r="JH118" s="309">
        <f t="shared" si="2160"/>
        <v>579.7328243</v>
      </c>
      <c r="JI118" s="310">
        <v>0.224147321887</v>
      </c>
      <c r="JJ118" s="311">
        <f t="shared" si="2161"/>
        <v>129.94556</v>
      </c>
      <c r="JK118" s="312">
        <f t="shared" si="2162"/>
        <v>449.7872643</v>
      </c>
      <c r="JL118" s="313"/>
      <c r="JM118" s="306">
        <v>4.0</v>
      </c>
      <c r="JN118" s="307" t="s">
        <v>37</v>
      </c>
      <c r="JO118" s="308" t="s">
        <v>135</v>
      </c>
      <c r="JP118" s="308" t="s">
        <v>134</v>
      </c>
      <c r="JQ118" s="309">
        <f>'Produksi dan Harga'!CF7</f>
        <v>1243.72</v>
      </c>
      <c r="JR118" s="309">
        <f t="shared" si="2163"/>
        <v>510440.5233</v>
      </c>
      <c r="JS118" s="309">
        <f t="shared" si="2164"/>
        <v>634.8450876</v>
      </c>
      <c r="JT118" s="310"/>
      <c r="JU118" s="309">
        <f t="shared" si="2165"/>
        <v>0</v>
      </c>
      <c r="JV118" s="310"/>
      <c r="JW118" s="309" t="str">
        <f>ADHB!LF118</f>
        <v/>
      </c>
      <c r="JX118" s="309">
        <f t="shared" si="2166"/>
        <v>0</v>
      </c>
      <c r="JY118" s="309">
        <f t="shared" si="2167"/>
        <v>634.8450876</v>
      </c>
      <c r="JZ118" s="310">
        <v>0.224147321887</v>
      </c>
      <c r="KA118" s="311">
        <f t="shared" si="2168"/>
        <v>142.2988262</v>
      </c>
      <c r="KB118" s="312">
        <f t="shared" si="2169"/>
        <v>492.5462614</v>
      </c>
      <c r="KC118" s="313"/>
      <c r="KD118" s="306">
        <v>4.0</v>
      </c>
      <c r="KE118" s="307" t="s">
        <v>37</v>
      </c>
      <c r="KF118" s="308" t="s">
        <v>135</v>
      </c>
      <c r="KG118" s="308" t="s">
        <v>134</v>
      </c>
      <c r="KH118" s="309"/>
      <c r="KI118" s="309">
        <f t="shared" si="2170"/>
        <v>510440.5233</v>
      </c>
      <c r="KJ118" s="309">
        <f t="shared" si="2171"/>
        <v>0</v>
      </c>
      <c r="KK118" s="310"/>
      <c r="KL118" s="309">
        <f t="shared" si="2172"/>
        <v>0</v>
      </c>
      <c r="KM118" s="310"/>
      <c r="KN118" s="309" t="str">
        <f>ADHB!LW118</f>
        <v/>
      </c>
      <c r="KO118" s="309">
        <f t="shared" si="2173"/>
        <v>0</v>
      </c>
      <c r="KP118" s="309">
        <f t="shared" si="2174"/>
        <v>0</v>
      </c>
      <c r="KQ118" s="310">
        <v>0.224147321887</v>
      </c>
      <c r="KR118" s="311">
        <f t="shared" si="2175"/>
        <v>0</v>
      </c>
      <c r="KS118" s="312">
        <f t="shared" si="2176"/>
        <v>0</v>
      </c>
      <c r="KT118" s="313"/>
      <c r="KU118" s="314"/>
    </row>
    <row r="119" ht="15.75" customHeight="1">
      <c r="A119" s="306">
        <v>5.0</v>
      </c>
      <c r="B119" s="307" t="s">
        <v>38</v>
      </c>
      <c r="C119" s="308" t="s">
        <v>135</v>
      </c>
      <c r="D119" s="308" t="s">
        <v>134</v>
      </c>
      <c r="E119" s="309">
        <f>'Produksi dan Harga'!D8</f>
        <v>6100</v>
      </c>
      <c r="F119" s="309">
        <v>409936.314127854</v>
      </c>
      <c r="G119" s="309">
        <f t="shared" si="2052"/>
        <v>2500.611516</v>
      </c>
      <c r="H119" s="310"/>
      <c r="I119" s="309">
        <f t="shared" si="2053"/>
        <v>0</v>
      </c>
      <c r="J119" s="310"/>
      <c r="K119" s="309">
        <f>ADHB!L119</f>
        <v>0</v>
      </c>
      <c r="L119" s="309">
        <f t="shared" si="2054"/>
        <v>0</v>
      </c>
      <c r="M119" s="309">
        <f t="shared" si="2055"/>
        <v>2500.611516</v>
      </c>
      <c r="N119" s="310">
        <v>0.224147321887</v>
      </c>
      <c r="O119" s="311">
        <f t="shared" si="2056"/>
        <v>560.5053744</v>
      </c>
      <c r="P119" s="312">
        <f t="shared" si="2057"/>
        <v>1940.106142</v>
      </c>
      <c r="Q119" s="313"/>
      <c r="R119" s="306">
        <v>5.0</v>
      </c>
      <c r="S119" s="307" t="s">
        <v>38</v>
      </c>
      <c r="T119" s="308" t="s">
        <v>135</v>
      </c>
      <c r="U119" s="308" t="s">
        <v>134</v>
      </c>
      <c r="V119" s="309">
        <f>'Produksi dan Harga'!I8</f>
        <v>1892</v>
      </c>
      <c r="W119" s="309">
        <f t="shared" si="2058"/>
        <v>409936.3141</v>
      </c>
      <c r="X119" s="309">
        <f t="shared" si="2059"/>
        <v>775.5995063</v>
      </c>
      <c r="Y119" s="310"/>
      <c r="Z119" s="309">
        <f t="shared" si="2060"/>
        <v>0</v>
      </c>
      <c r="AA119" s="310"/>
      <c r="AB119" s="309">
        <f>ADHB!AC119</f>
        <v>0</v>
      </c>
      <c r="AC119" s="309">
        <f t="shared" si="2061"/>
        <v>0</v>
      </c>
      <c r="AD119" s="309">
        <f t="shared" si="2062"/>
        <v>775.5995063</v>
      </c>
      <c r="AE119" s="310">
        <v>0.224147321887</v>
      </c>
      <c r="AF119" s="311">
        <f t="shared" si="2063"/>
        <v>173.8485522</v>
      </c>
      <c r="AG119" s="312">
        <f t="shared" si="2064"/>
        <v>601.7509541</v>
      </c>
      <c r="AH119" s="313"/>
      <c r="AI119" s="306">
        <v>5.0</v>
      </c>
      <c r="AJ119" s="307" t="s">
        <v>38</v>
      </c>
      <c r="AK119" s="308" t="s">
        <v>135</v>
      </c>
      <c r="AL119" s="308" t="s">
        <v>134</v>
      </c>
      <c r="AM119" s="309">
        <f>'Produksi dan Harga'!N8</f>
        <v>1267</v>
      </c>
      <c r="AN119" s="309">
        <f t="shared" si="2065"/>
        <v>409936.3141</v>
      </c>
      <c r="AO119" s="309">
        <f t="shared" si="2066"/>
        <v>519.38931</v>
      </c>
      <c r="AP119" s="310"/>
      <c r="AQ119" s="309">
        <f t="shared" si="2067"/>
        <v>0</v>
      </c>
      <c r="AR119" s="310"/>
      <c r="AS119" s="309">
        <f>ADHB!AT119</f>
        <v>0</v>
      </c>
      <c r="AT119" s="309">
        <f t="shared" si="2068"/>
        <v>0</v>
      </c>
      <c r="AU119" s="309">
        <f t="shared" si="2069"/>
        <v>519.38931</v>
      </c>
      <c r="AV119" s="310">
        <v>0.224147321887</v>
      </c>
      <c r="AW119" s="311">
        <f t="shared" si="2070"/>
        <v>116.4197229</v>
      </c>
      <c r="AX119" s="312">
        <f t="shared" si="2071"/>
        <v>402.9695871</v>
      </c>
      <c r="AY119" s="313"/>
      <c r="AZ119" s="306">
        <v>5.0</v>
      </c>
      <c r="BA119" s="307" t="s">
        <v>38</v>
      </c>
      <c r="BB119" s="308" t="s">
        <v>135</v>
      </c>
      <c r="BC119" s="308" t="s">
        <v>134</v>
      </c>
      <c r="BD119" s="309">
        <f>'Produksi dan Harga'!S8</f>
        <v>1021</v>
      </c>
      <c r="BE119" s="309">
        <f t="shared" si="2072"/>
        <v>409936.3141</v>
      </c>
      <c r="BF119" s="309">
        <f t="shared" si="2073"/>
        <v>418.5449767</v>
      </c>
      <c r="BG119" s="310"/>
      <c r="BH119" s="309">
        <f t="shared" si="2074"/>
        <v>0</v>
      </c>
      <c r="BI119" s="310"/>
      <c r="BJ119" s="309">
        <f>ADHB!BK119</f>
        <v>0</v>
      </c>
      <c r="BK119" s="309">
        <f t="shared" si="2075"/>
        <v>0</v>
      </c>
      <c r="BL119" s="309">
        <f t="shared" si="2076"/>
        <v>418.5449767</v>
      </c>
      <c r="BM119" s="310">
        <v>0.224147321887</v>
      </c>
      <c r="BN119" s="311">
        <f t="shared" si="2077"/>
        <v>93.81573562</v>
      </c>
      <c r="BO119" s="312">
        <f t="shared" si="2078"/>
        <v>324.7292411</v>
      </c>
      <c r="BP119" s="313"/>
      <c r="BQ119" s="306">
        <v>5.0</v>
      </c>
      <c r="BR119" s="307" t="s">
        <v>38</v>
      </c>
      <c r="BS119" s="308" t="s">
        <v>135</v>
      </c>
      <c r="BT119" s="308" t="s">
        <v>134</v>
      </c>
      <c r="BU119" s="309">
        <f>'Produksi dan Harga'!X8</f>
        <v>874</v>
      </c>
      <c r="BV119" s="309">
        <f t="shared" si="2079"/>
        <v>409936.3141</v>
      </c>
      <c r="BW119" s="309">
        <f t="shared" si="2080"/>
        <v>358.2843385</v>
      </c>
      <c r="BX119" s="310"/>
      <c r="BY119" s="309">
        <f t="shared" si="2081"/>
        <v>0</v>
      </c>
      <c r="BZ119" s="310"/>
      <c r="CA119" s="309">
        <f>ADHB!CB119</f>
        <v>0</v>
      </c>
      <c r="CB119" s="309">
        <f t="shared" si="2082"/>
        <v>0</v>
      </c>
      <c r="CC119" s="309">
        <f t="shared" si="2083"/>
        <v>358.2843385</v>
      </c>
      <c r="CD119" s="310">
        <v>0.224147321887</v>
      </c>
      <c r="CE119" s="311">
        <f t="shared" si="2084"/>
        <v>80.30847496</v>
      </c>
      <c r="CF119" s="312">
        <f t="shared" si="2085"/>
        <v>277.9758636</v>
      </c>
      <c r="CG119" s="313"/>
      <c r="CH119" s="306">
        <v>5.0</v>
      </c>
      <c r="CI119" s="307" t="s">
        <v>38</v>
      </c>
      <c r="CJ119" s="308" t="s">
        <v>135</v>
      </c>
      <c r="CK119" s="308" t="s">
        <v>134</v>
      </c>
      <c r="CL119" s="309">
        <f>'Produksi dan Harga'!AC8</f>
        <v>1319</v>
      </c>
      <c r="CM119" s="309">
        <f t="shared" si="2086"/>
        <v>409936.3141</v>
      </c>
      <c r="CN119" s="309">
        <f t="shared" si="2087"/>
        <v>540.7059983</v>
      </c>
      <c r="CO119" s="310"/>
      <c r="CP119" s="309">
        <f t="shared" si="2088"/>
        <v>0</v>
      </c>
      <c r="CQ119" s="310"/>
      <c r="CR119" s="309">
        <f>ADHB!CS119</f>
        <v>0</v>
      </c>
      <c r="CS119" s="309">
        <f t="shared" si="2089"/>
        <v>0</v>
      </c>
      <c r="CT119" s="309">
        <f t="shared" si="2090"/>
        <v>540.7059983</v>
      </c>
      <c r="CU119" s="310">
        <v>0.224147321887</v>
      </c>
      <c r="CV119" s="311">
        <f t="shared" si="2091"/>
        <v>121.1978015</v>
      </c>
      <c r="CW119" s="312">
        <f t="shared" si="2092"/>
        <v>419.5081969</v>
      </c>
      <c r="CX119" s="313"/>
      <c r="CY119" s="306">
        <v>5.0</v>
      </c>
      <c r="CZ119" s="307" t="s">
        <v>38</v>
      </c>
      <c r="DA119" s="308" t="s">
        <v>135</v>
      </c>
      <c r="DB119" s="308" t="s">
        <v>134</v>
      </c>
      <c r="DC119" s="309">
        <f>'Produksi dan Harga'!AH8</f>
        <v>665</v>
      </c>
      <c r="DD119" s="309">
        <f t="shared" si="2093"/>
        <v>409936.3141</v>
      </c>
      <c r="DE119" s="309">
        <f t="shared" si="2094"/>
        <v>272.6076489</v>
      </c>
      <c r="DF119" s="310"/>
      <c r="DG119" s="309">
        <f t="shared" si="2095"/>
        <v>0</v>
      </c>
      <c r="DH119" s="310"/>
      <c r="DI119" s="309">
        <f>ADHB!DJ119</f>
        <v>0</v>
      </c>
      <c r="DJ119" s="309">
        <f t="shared" si="2096"/>
        <v>0</v>
      </c>
      <c r="DK119" s="309">
        <f t="shared" si="2097"/>
        <v>272.6076489</v>
      </c>
      <c r="DL119" s="310">
        <v>0.224147321887</v>
      </c>
      <c r="DM119" s="311">
        <f t="shared" si="2098"/>
        <v>61.10427443</v>
      </c>
      <c r="DN119" s="312">
        <f t="shared" si="2099"/>
        <v>211.5033745</v>
      </c>
      <c r="DO119" s="313"/>
      <c r="DP119" s="306">
        <v>5.0</v>
      </c>
      <c r="DQ119" s="307" t="s">
        <v>38</v>
      </c>
      <c r="DR119" s="308" t="s">
        <v>135</v>
      </c>
      <c r="DS119" s="308" t="s">
        <v>134</v>
      </c>
      <c r="DT119" s="309">
        <f>'Produksi dan Harga'!AM8</f>
        <v>482</v>
      </c>
      <c r="DU119" s="309">
        <f t="shared" si="2100"/>
        <v>409936.3141</v>
      </c>
      <c r="DV119" s="309">
        <f t="shared" si="2101"/>
        <v>197.5893034</v>
      </c>
      <c r="DW119" s="310"/>
      <c r="DX119" s="309">
        <f t="shared" si="2102"/>
        <v>0</v>
      </c>
      <c r="DY119" s="310"/>
      <c r="DZ119" s="309">
        <f>ADHB!EA119</f>
        <v>0</v>
      </c>
      <c r="EA119" s="309">
        <f t="shared" si="2103"/>
        <v>0</v>
      </c>
      <c r="EB119" s="309">
        <f t="shared" si="2104"/>
        <v>197.5893034</v>
      </c>
      <c r="EC119" s="310">
        <v>0.224147321887</v>
      </c>
      <c r="ED119" s="311">
        <f t="shared" si="2105"/>
        <v>44.28911319</v>
      </c>
      <c r="EE119" s="312">
        <f t="shared" si="2106"/>
        <v>153.3001902</v>
      </c>
      <c r="EF119" s="313"/>
      <c r="EG119" s="306">
        <v>5.0</v>
      </c>
      <c r="EH119" s="307" t="s">
        <v>38</v>
      </c>
      <c r="EI119" s="308" t="s">
        <v>135</v>
      </c>
      <c r="EJ119" s="308" t="s">
        <v>134</v>
      </c>
      <c r="EK119" s="309">
        <f>'Produksi dan Harga'!AR8</f>
        <v>226</v>
      </c>
      <c r="EL119" s="309">
        <f t="shared" si="2107"/>
        <v>409936.3141</v>
      </c>
      <c r="EM119" s="309">
        <f t="shared" si="2108"/>
        <v>92.64560699</v>
      </c>
      <c r="EN119" s="310"/>
      <c r="EO119" s="309">
        <f t="shared" si="2109"/>
        <v>0</v>
      </c>
      <c r="EP119" s="310"/>
      <c r="EQ119" s="309">
        <f>ADHB!ER119</f>
        <v>0</v>
      </c>
      <c r="ER119" s="309">
        <f t="shared" si="2110"/>
        <v>0</v>
      </c>
      <c r="ES119" s="309">
        <f t="shared" si="2111"/>
        <v>92.64560699</v>
      </c>
      <c r="ET119" s="310">
        <v>0.224147321887</v>
      </c>
      <c r="EU119" s="311">
        <f t="shared" si="2112"/>
        <v>20.76626469</v>
      </c>
      <c r="EV119" s="312">
        <f t="shared" si="2113"/>
        <v>71.8793423</v>
      </c>
      <c r="EW119" s="313"/>
      <c r="EX119" s="306">
        <v>5.0</v>
      </c>
      <c r="EY119" s="307" t="s">
        <v>38</v>
      </c>
      <c r="EZ119" s="308" t="s">
        <v>135</v>
      </c>
      <c r="FA119" s="308" t="s">
        <v>134</v>
      </c>
      <c r="FB119" s="309">
        <f>'Produksi dan Harga'!AW8</f>
        <v>158</v>
      </c>
      <c r="FC119" s="309">
        <f t="shared" si="2114"/>
        <v>409936.3141</v>
      </c>
      <c r="FD119" s="309">
        <f t="shared" si="2115"/>
        <v>64.76993763</v>
      </c>
      <c r="FE119" s="310"/>
      <c r="FF119" s="309">
        <f t="shared" si="2116"/>
        <v>0</v>
      </c>
      <c r="FG119" s="310"/>
      <c r="FH119" s="309">
        <f>ADHB!FI119</f>
        <v>0</v>
      </c>
      <c r="FI119" s="309">
        <f t="shared" si="2117"/>
        <v>0</v>
      </c>
      <c r="FJ119" s="309">
        <f t="shared" si="2118"/>
        <v>64.76993763</v>
      </c>
      <c r="FK119" s="310">
        <v>0.224147321887</v>
      </c>
      <c r="FL119" s="311">
        <f t="shared" si="2119"/>
        <v>14.51800806</v>
      </c>
      <c r="FM119" s="312">
        <f t="shared" si="2120"/>
        <v>50.25192957</v>
      </c>
      <c r="FN119" s="313"/>
      <c r="FO119" s="306">
        <v>5.0</v>
      </c>
      <c r="FP119" s="307" t="s">
        <v>38</v>
      </c>
      <c r="FQ119" s="308" t="s">
        <v>135</v>
      </c>
      <c r="FR119" s="308" t="s">
        <v>134</v>
      </c>
      <c r="FS119" s="309">
        <f>'Produksi dan Harga'!BB8</f>
        <v>72</v>
      </c>
      <c r="FT119" s="309">
        <f t="shared" si="2121"/>
        <v>409936.3141</v>
      </c>
      <c r="FU119" s="309">
        <f t="shared" si="2122"/>
        <v>29.51541462</v>
      </c>
      <c r="FV119" s="310"/>
      <c r="FW119" s="309">
        <f t="shared" si="2123"/>
        <v>0</v>
      </c>
      <c r="FX119" s="310"/>
      <c r="FY119" s="309">
        <f>ADHB!FZ119</f>
        <v>0</v>
      </c>
      <c r="FZ119" s="309">
        <f t="shared" si="2124"/>
        <v>0</v>
      </c>
      <c r="GA119" s="309">
        <f t="shared" si="2125"/>
        <v>29.51541462</v>
      </c>
      <c r="GB119" s="310">
        <v>0.224147321887</v>
      </c>
      <c r="GC119" s="311">
        <f t="shared" si="2126"/>
        <v>6.615801141</v>
      </c>
      <c r="GD119" s="312">
        <f t="shared" si="2127"/>
        <v>22.89961348</v>
      </c>
      <c r="GE119" s="313"/>
      <c r="GF119" s="306">
        <v>5.0</v>
      </c>
      <c r="GG119" s="307" t="s">
        <v>38</v>
      </c>
      <c r="GH119" s="308" t="s">
        <v>135</v>
      </c>
      <c r="GI119" s="308" t="s">
        <v>134</v>
      </c>
      <c r="GJ119" s="309">
        <f>'Produksi dan Harga'!BG8</f>
        <v>253</v>
      </c>
      <c r="GK119" s="309">
        <f t="shared" si="2128"/>
        <v>409936.3141</v>
      </c>
      <c r="GL119" s="309">
        <f t="shared" si="2129"/>
        <v>103.7138875</v>
      </c>
      <c r="GM119" s="310"/>
      <c r="GN119" s="309">
        <f t="shared" si="2130"/>
        <v>0</v>
      </c>
      <c r="GO119" s="310"/>
      <c r="GP119" s="309">
        <f>ADHB!GQ119</f>
        <v>0</v>
      </c>
      <c r="GQ119" s="309">
        <f t="shared" si="2131"/>
        <v>0</v>
      </c>
      <c r="GR119" s="309">
        <f t="shared" si="2132"/>
        <v>103.7138875</v>
      </c>
      <c r="GS119" s="310">
        <v>0.224147321887</v>
      </c>
      <c r="GT119" s="311">
        <f t="shared" si="2133"/>
        <v>23.24719012</v>
      </c>
      <c r="GU119" s="312">
        <f t="shared" si="2134"/>
        <v>80.46669735</v>
      </c>
      <c r="GV119" s="313"/>
      <c r="GW119" s="306">
        <v>5.0</v>
      </c>
      <c r="GX119" s="307" t="s">
        <v>38</v>
      </c>
      <c r="GY119" s="308" t="s">
        <v>135</v>
      </c>
      <c r="GZ119" s="308" t="s">
        <v>134</v>
      </c>
      <c r="HA119" s="309">
        <f>'Produksi dan Harga'!BL8</f>
        <v>535.16</v>
      </c>
      <c r="HB119" s="309">
        <f t="shared" si="2135"/>
        <v>409936.3141</v>
      </c>
      <c r="HC119" s="309">
        <f t="shared" si="2136"/>
        <v>219.3815179</v>
      </c>
      <c r="HD119" s="310"/>
      <c r="HE119" s="309">
        <f t="shared" si="2137"/>
        <v>0</v>
      </c>
      <c r="HF119" s="310"/>
      <c r="HG119" s="309">
        <f>ADHB!HH119</f>
        <v>0</v>
      </c>
      <c r="HH119" s="309">
        <f t="shared" si="2138"/>
        <v>0</v>
      </c>
      <c r="HI119" s="309">
        <f t="shared" si="2139"/>
        <v>219.3815179</v>
      </c>
      <c r="HJ119" s="310">
        <v>0.224147321887</v>
      </c>
      <c r="HK119" s="311">
        <f t="shared" si="2140"/>
        <v>49.1737797</v>
      </c>
      <c r="HL119" s="312">
        <f t="shared" si="2141"/>
        <v>170.2077382</v>
      </c>
      <c r="HM119" s="313"/>
      <c r="HN119" s="306">
        <v>5.0</v>
      </c>
      <c r="HO119" s="307" t="s">
        <v>38</v>
      </c>
      <c r="HP119" s="308" t="s">
        <v>135</v>
      </c>
      <c r="HQ119" s="308" t="s">
        <v>134</v>
      </c>
      <c r="HR119" s="309">
        <f>'Produksi dan Harga'!BQ8</f>
        <v>426.5</v>
      </c>
      <c r="HS119" s="309">
        <f t="shared" si="2142"/>
        <v>409936.3141</v>
      </c>
      <c r="HT119" s="309">
        <f t="shared" si="2143"/>
        <v>174.837838</v>
      </c>
      <c r="HU119" s="310"/>
      <c r="HV119" s="309">
        <f t="shared" si="2144"/>
        <v>0</v>
      </c>
      <c r="HW119" s="310"/>
      <c r="HX119" s="309">
        <f>ADHB!HY119</f>
        <v>0</v>
      </c>
      <c r="HY119" s="309">
        <f t="shared" si="2145"/>
        <v>0</v>
      </c>
      <c r="HZ119" s="309">
        <f t="shared" si="2146"/>
        <v>174.837838</v>
      </c>
      <c r="IA119" s="310">
        <v>0.224147321887</v>
      </c>
      <c r="IB119" s="311">
        <f t="shared" si="2147"/>
        <v>39.18943315</v>
      </c>
      <c r="IC119" s="312">
        <f t="shared" si="2148"/>
        <v>135.6484048</v>
      </c>
      <c r="ID119" s="313"/>
      <c r="IE119" s="306">
        <v>5.0</v>
      </c>
      <c r="IF119" s="307" t="s">
        <v>38</v>
      </c>
      <c r="IG119" s="308" t="s">
        <v>135</v>
      </c>
      <c r="IH119" s="308" t="s">
        <v>134</v>
      </c>
      <c r="II119" s="309">
        <f>'Produksi dan Harga'!BV8</f>
        <v>469.18</v>
      </c>
      <c r="IJ119" s="309">
        <f t="shared" si="2149"/>
        <v>409936.3141</v>
      </c>
      <c r="IK119" s="309">
        <f t="shared" si="2150"/>
        <v>192.3339199</v>
      </c>
      <c r="IL119" s="310"/>
      <c r="IM119" s="309">
        <f t="shared" si="2151"/>
        <v>0</v>
      </c>
      <c r="IN119" s="310"/>
      <c r="IO119" s="309">
        <f>ADHB!IP119</f>
        <v>0</v>
      </c>
      <c r="IP119" s="309">
        <f t="shared" si="2152"/>
        <v>0</v>
      </c>
      <c r="IQ119" s="309">
        <f t="shared" si="2153"/>
        <v>192.3339199</v>
      </c>
      <c r="IR119" s="310">
        <v>0.224147321887</v>
      </c>
      <c r="IS119" s="311">
        <f t="shared" si="2154"/>
        <v>43.11113305</v>
      </c>
      <c r="IT119" s="312">
        <f t="shared" si="2155"/>
        <v>149.2227868</v>
      </c>
      <c r="IU119" s="313"/>
      <c r="IV119" s="306">
        <v>5.0</v>
      </c>
      <c r="IW119" s="307" t="s">
        <v>38</v>
      </c>
      <c r="IX119" s="308" t="s">
        <v>135</v>
      </c>
      <c r="IY119" s="308" t="s">
        <v>134</v>
      </c>
      <c r="IZ119" s="309">
        <f>'Produksi dan Harga'!CA8</f>
        <v>811.45</v>
      </c>
      <c r="JA119" s="309">
        <f t="shared" si="2156"/>
        <v>409936.3141</v>
      </c>
      <c r="JB119" s="309">
        <f t="shared" si="2157"/>
        <v>332.6428221</v>
      </c>
      <c r="JC119" s="310"/>
      <c r="JD119" s="309">
        <f t="shared" si="2158"/>
        <v>0</v>
      </c>
      <c r="JE119" s="310"/>
      <c r="JF119" s="309">
        <f>ADHB!JG119</f>
        <v>0</v>
      </c>
      <c r="JG119" s="309">
        <f t="shared" si="2159"/>
        <v>0</v>
      </c>
      <c r="JH119" s="309">
        <f t="shared" si="2160"/>
        <v>332.6428221</v>
      </c>
      <c r="JI119" s="310">
        <v>0.224147321887</v>
      </c>
      <c r="JJ119" s="311">
        <f t="shared" si="2161"/>
        <v>74.56099772</v>
      </c>
      <c r="JK119" s="312">
        <f t="shared" si="2162"/>
        <v>258.0818244</v>
      </c>
      <c r="JL119" s="313"/>
      <c r="JM119" s="306">
        <v>5.0</v>
      </c>
      <c r="JN119" s="307" t="s">
        <v>38</v>
      </c>
      <c r="JO119" s="308" t="s">
        <v>135</v>
      </c>
      <c r="JP119" s="308" t="s">
        <v>134</v>
      </c>
      <c r="JQ119" s="309">
        <f>'Produksi dan Harga'!CF8</f>
        <v>354.7</v>
      </c>
      <c r="JR119" s="309">
        <f t="shared" si="2163"/>
        <v>409936.3141</v>
      </c>
      <c r="JS119" s="309">
        <f t="shared" si="2164"/>
        <v>145.4044106</v>
      </c>
      <c r="JT119" s="310"/>
      <c r="JU119" s="309">
        <f t="shared" si="2165"/>
        <v>0</v>
      </c>
      <c r="JV119" s="310"/>
      <c r="JW119" s="309" t="str">
        <f>ADHB!LF119</f>
        <v/>
      </c>
      <c r="JX119" s="309">
        <f t="shared" si="2166"/>
        <v>0</v>
      </c>
      <c r="JY119" s="309">
        <f t="shared" si="2167"/>
        <v>145.4044106</v>
      </c>
      <c r="JZ119" s="310">
        <v>0.224147321887</v>
      </c>
      <c r="KA119" s="311">
        <f t="shared" si="2168"/>
        <v>32.59200923</v>
      </c>
      <c r="KB119" s="312">
        <f t="shared" si="2169"/>
        <v>112.8124014</v>
      </c>
      <c r="KC119" s="313"/>
      <c r="KD119" s="306">
        <v>5.0</v>
      </c>
      <c r="KE119" s="307" t="s">
        <v>38</v>
      </c>
      <c r="KF119" s="308" t="s">
        <v>135</v>
      </c>
      <c r="KG119" s="308" t="s">
        <v>134</v>
      </c>
      <c r="KH119" s="309"/>
      <c r="KI119" s="309">
        <f t="shared" si="2170"/>
        <v>409936.3141</v>
      </c>
      <c r="KJ119" s="309">
        <f t="shared" si="2171"/>
        <v>0</v>
      </c>
      <c r="KK119" s="310"/>
      <c r="KL119" s="309">
        <f t="shared" si="2172"/>
        <v>0</v>
      </c>
      <c r="KM119" s="310"/>
      <c r="KN119" s="309" t="str">
        <f>ADHB!LW119</f>
        <v/>
      </c>
      <c r="KO119" s="309">
        <f t="shared" si="2173"/>
        <v>0</v>
      </c>
      <c r="KP119" s="309">
        <f t="shared" si="2174"/>
        <v>0</v>
      </c>
      <c r="KQ119" s="310">
        <v>0.224147321887</v>
      </c>
      <c r="KR119" s="311">
        <f t="shared" si="2175"/>
        <v>0</v>
      </c>
      <c r="KS119" s="312">
        <f t="shared" si="2176"/>
        <v>0</v>
      </c>
      <c r="KT119" s="313"/>
      <c r="KU119" s="314"/>
    </row>
    <row r="120" ht="15.75" customHeight="1">
      <c r="A120" s="306">
        <v>6.0</v>
      </c>
      <c r="B120" s="307" t="s">
        <v>39</v>
      </c>
      <c r="C120" s="308" t="s">
        <v>135</v>
      </c>
      <c r="D120" s="308" t="s">
        <v>134</v>
      </c>
      <c r="E120" s="309">
        <f>'Produksi dan Harga'!D9</f>
        <v>9687</v>
      </c>
      <c r="F120" s="309">
        <v>326826.22366608324</v>
      </c>
      <c r="G120" s="309">
        <f t="shared" si="2052"/>
        <v>3165.965629</v>
      </c>
      <c r="H120" s="310"/>
      <c r="I120" s="309">
        <f t="shared" si="2053"/>
        <v>0</v>
      </c>
      <c r="J120" s="310"/>
      <c r="K120" s="309">
        <f>ADHB!L120</f>
        <v>0</v>
      </c>
      <c r="L120" s="309">
        <f t="shared" si="2054"/>
        <v>0</v>
      </c>
      <c r="M120" s="309">
        <f t="shared" si="2055"/>
        <v>3165.965629</v>
      </c>
      <c r="N120" s="310">
        <v>0.224147321887</v>
      </c>
      <c r="O120" s="311">
        <f t="shared" si="2056"/>
        <v>709.6427168</v>
      </c>
      <c r="P120" s="312">
        <f t="shared" si="2057"/>
        <v>2456.322912</v>
      </c>
      <c r="Q120" s="313"/>
      <c r="R120" s="306">
        <v>6.0</v>
      </c>
      <c r="S120" s="307" t="s">
        <v>39</v>
      </c>
      <c r="T120" s="308" t="s">
        <v>135</v>
      </c>
      <c r="U120" s="308" t="s">
        <v>134</v>
      </c>
      <c r="V120" s="309">
        <f>'Produksi dan Harga'!I9</f>
        <v>6472</v>
      </c>
      <c r="W120" s="309">
        <f t="shared" si="2058"/>
        <v>326826.2237</v>
      </c>
      <c r="X120" s="309">
        <f t="shared" si="2059"/>
        <v>2115.21932</v>
      </c>
      <c r="Y120" s="310"/>
      <c r="Z120" s="309">
        <f t="shared" si="2060"/>
        <v>0</v>
      </c>
      <c r="AA120" s="310"/>
      <c r="AB120" s="309">
        <f>ADHB!AC120</f>
        <v>0</v>
      </c>
      <c r="AC120" s="309">
        <f t="shared" si="2061"/>
        <v>0</v>
      </c>
      <c r="AD120" s="309">
        <f t="shared" si="2062"/>
        <v>2115.21932</v>
      </c>
      <c r="AE120" s="310">
        <v>0.224147321887</v>
      </c>
      <c r="AF120" s="311">
        <f t="shared" si="2063"/>
        <v>474.1207457</v>
      </c>
      <c r="AG120" s="312">
        <f t="shared" si="2064"/>
        <v>1641.098574</v>
      </c>
      <c r="AH120" s="313"/>
      <c r="AI120" s="306">
        <v>6.0</v>
      </c>
      <c r="AJ120" s="307" t="s">
        <v>39</v>
      </c>
      <c r="AK120" s="308" t="s">
        <v>135</v>
      </c>
      <c r="AL120" s="308" t="s">
        <v>134</v>
      </c>
      <c r="AM120" s="309">
        <f>'Produksi dan Harga'!N9</f>
        <v>8118</v>
      </c>
      <c r="AN120" s="309">
        <f t="shared" si="2065"/>
        <v>326826.2237</v>
      </c>
      <c r="AO120" s="309">
        <f t="shared" si="2066"/>
        <v>2653.175284</v>
      </c>
      <c r="AP120" s="310"/>
      <c r="AQ120" s="309">
        <f t="shared" si="2067"/>
        <v>0</v>
      </c>
      <c r="AR120" s="310"/>
      <c r="AS120" s="309">
        <f>ADHB!AT120</f>
        <v>0</v>
      </c>
      <c r="AT120" s="309">
        <f t="shared" si="2068"/>
        <v>0</v>
      </c>
      <c r="AU120" s="309">
        <f t="shared" si="2069"/>
        <v>2653.175284</v>
      </c>
      <c r="AV120" s="310">
        <v>0.224147321887</v>
      </c>
      <c r="AW120" s="311">
        <f t="shared" si="2070"/>
        <v>594.7021343</v>
      </c>
      <c r="AX120" s="312">
        <f t="shared" si="2071"/>
        <v>2058.473149</v>
      </c>
      <c r="AY120" s="313"/>
      <c r="AZ120" s="306">
        <v>6.0</v>
      </c>
      <c r="BA120" s="307" t="s">
        <v>39</v>
      </c>
      <c r="BB120" s="308" t="s">
        <v>135</v>
      </c>
      <c r="BC120" s="308" t="s">
        <v>134</v>
      </c>
      <c r="BD120" s="309">
        <f>'Produksi dan Harga'!S9</f>
        <v>4744</v>
      </c>
      <c r="BE120" s="309">
        <f t="shared" si="2072"/>
        <v>326826.2237</v>
      </c>
      <c r="BF120" s="309">
        <f t="shared" si="2073"/>
        <v>1550.463605</v>
      </c>
      <c r="BG120" s="310"/>
      <c r="BH120" s="309">
        <f t="shared" si="2074"/>
        <v>0</v>
      </c>
      <c r="BI120" s="310"/>
      <c r="BJ120" s="309">
        <f>ADHB!BK120</f>
        <v>0</v>
      </c>
      <c r="BK120" s="309">
        <f t="shared" si="2075"/>
        <v>0</v>
      </c>
      <c r="BL120" s="309">
        <f t="shared" si="2076"/>
        <v>1550.463605</v>
      </c>
      <c r="BM120" s="310">
        <v>0.224147321887</v>
      </c>
      <c r="BN120" s="311">
        <f t="shared" si="2077"/>
        <v>347.5322648</v>
      </c>
      <c r="BO120" s="312">
        <f t="shared" si="2078"/>
        <v>1202.93134</v>
      </c>
      <c r="BP120" s="313"/>
      <c r="BQ120" s="306">
        <v>6.0</v>
      </c>
      <c r="BR120" s="307" t="s">
        <v>39</v>
      </c>
      <c r="BS120" s="308" t="s">
        <v>135</v>
      </c>
      <c r="BT120" s="308" t="s">
        <v>134</v>
      </c>
      <c r="BU120" s="309">
        <f>'Produksi dan Harga'!X9</f>
        <v>4411</v>
      </c>
      <c r="BV120" s="309">
        <f t="shared" si="2079"/>
        <v>326826.2237</v>
      </c>
      <c r="BW120" s="309">
        <f t="shared" si="2080"/>
        <v>1441.630473</v>
      </c>
      <c r="BX120" s="310"/>
      <c r="BY120" s="309">
        <f t="shared" si="2081"/>
        <v>0</v>
      </c>
      <c r="BZ120" s="310"/>
      <c r="CA120" s="309">
        <f>ADHB!CB120</f>
        <v>0</v>
      </c>
      <c r="CB120" s="309">
        <f t="shared" si="2082"/>
        <v>0</v>
      </c>
      <c r="CC120" s="309">
        <f t="shared" si="2083"/>
        <v>1441.630473</v>
      </c>
      <c r="CD120" s="310">
        <v>0.224147321887</v>
      </c>
      <c r="CE120" s="311">
        <f t="shared" si="2084"/>
        <v>323.1376096</v>
      </c>
      <c r="CF120" s="312">
        <f t="shared" si="2085"/>
        <v>1118.492863</v>
      </c>
      <c r="CG120" s="313"/>
      <c r="CH120" s="306">
        <v>6.0</v>
      </c>
      <c r="CI120" s="307" t="s">
        <v>39</v>
      </c>
      <c r="CJ120" s="308" t="s">
        <v>135</v>
      </c>
      <c r="CK120" s="308" t="s">
        <v>134</v>
      </c>
      <c r="CL120" s="309">
        <f>'Produksi dan Harga'!AC9</f>
        <v>3208</v>
      </c>
      <c r="CM120" s="309">
        <f t="shared" si="2086"/>
        <v>326826.2237</v>
      </c>
      <c r="CN120" s="309">
        <f t="shared" si="2087"/>
        <v>1048.458526</v>
      </c>
      <c r="CO120" s="310"/>
      <c r="CP120" s="309">
        <f t="shared" si="2088"/>
        <v>0</v>
      </c>
      <c r="CQ120" s="310"/>
      <c r="CR120" s="309">
        <f>ADHB!CS120</f>
        <v>0</v>
      </c>
      <c r="CS120" s="309">
        <f t="shared" si="2089"/>
        <v>0</v>
      </c>
      <c r="CT120" s="309">
        <f t="shared" si="2090"/>
        <v>1048.458526</v>
      </c>
      <c r="CU120" s="310">
        <v>0.224147321887</v>
      </c>
      <c r="CV120" s="311">
        <f t="shared" si="2091"/>
        <v>235.0091706</v>
      </c>
      <c r="CW120" s="312">
        <f t="shared" si="2092"/>
        <v>813.4493549</v>
      </c>
      <c r="CX120" s="313"/>
      <c r="CY120" s="306">
        <v>6.0</v>
      </c>
      <c r="CZ120" s="307" t="s">
        <v>39</v>
      </c>
      <c r="DA120" s="308" t="s">
        <v>135</v>
      </c>
      <c r="DB120" s="308" t="s">
        <v>134</v>
      </c>
      <c r="DC120" s="309">
        <f>'Produksi dan Harga'!AH9</f>
        <v>2210</v>
      </c>
      <c r="DD120" s="309">
        <f t="shared" si="2093"/>
        <v>326826.2237</v>
      </c>
      <c r="DE120" s="309">
        <f t="shared" si="2094"/>
        <v>722.2859543</v>
      </c>
      <c r="DF120" s="310"/>
      <c r="DG120" s="309">
        <f t="shared" si="2095"/>
        <v>0</v>
      </c>
      <c r="DH120" s="310"/>
      <c r="DI120" s="309">
        <f>ADHB!DJ120</f>
        <v>0</v>
      </c>
      <c r="DJ120" s="309">
        <f t="shared" si="2096"/>
        <v>0</v>
      </c>
      <c r="DK120" s="309">
        <f t="shared" si="2097"/>
        <v>722.2859543</v>
      </c>
      <c r="DL120" s="310">
        <v>0.224147321887</v>
      </c>
      <c r="DM120" s="311">
        <f t="shared" si="2098"/>
        <v>161.8984623</v>
      </c>
      <c r="DN120" s="312">
        <f t="shared" si="2099"/>
        <v>560.387492</v>
      </c>
      <c r="DO120" s="313"/>
      <c r="DP120" s="306">
        <v>6.0</v>
      </c>
      <c r="DQ120" s="307" t="s">
        <v>39</v>
      </c>
      <c r="DR120" s="308" t="s">
        <v>135</v>
      </c>
      <c r="DS120" s="308" t="s">
        <v>134</v>
      </c>
      <c r="DT120" s="309">
        <f>'Produksi dan Harga'!AM9</f>
        <v>2429</v>
      </c>
      <c r="DU120" s="309">
        <f t="shared" si="2100"/>
        <v>326826.2237</v>
      </c>
      <c r="DV120" s="309">
        <f t="shared" si="2101"/>
        <v>793.8608973</v>
      </c>
      <c r="DW120" s="310"/>
      <c r="DX120" s="309">
        <f t="shared" si="2102"/>
        <v>0</v>
      </c>
      <c r="DY120" s="310"/>
      <c r="DZ120" s="309">
        <f>ADHB!EA120</f>
        <v>0</v>
      </c>
      <c r="EA120" s="309">
        <f t="shared" si="2103"/>
        <v>0</v>
      </c>
      <c r="EB120" s="309">
        <f t="shared" si="2104"/>
        <v>793.8608973</v>
      </c>
      <c r="EC120" s="310">
        <v>0.224147321887</v>
      </c>
      <c r="ED120" s="311">
        <f t="shared" si="2105"/>
        <v>177.9417941</v>
      </c>
      <c r="EE120" s="312">
        <f t="shared" si="2106"/>
        <v>615.9191032</v>
      </c>
      <c r="EF120" s="313"/>
      <c r="EG120" s="306">
        <v>6.0</v>
      </c>
      <c r="EH120" s="307" t="s">
        <v>39</v>
      </c>
      <c r="EI120" s="308" t="s">
        <v>135</v>
      </c>
      <c r="EJ120" s="308" t="s">
        <v>134</v>
      </c>
      <c r="EK120" s="309">
        <f>'Produksi dan Harga'!AR9</f>
        <v>3186</v>
      </c>
      <c r="EL120" s="309">
        <f t="shared" si="2107"/>
        <v>326826.2237</v>
      </c>
      <c r="EM120" s="309">
        <f t="shared" si="2108"/>
        <v>1041.268349</v>
      </c>
      <c r="EN120" s="310"/>
      <c r="EO120" s="309">
        <f t="shared" si="2109"/>
        <v>0</v>
      </c>
      <c r="EP120" s="310"/>
      <c r="EQ120" s="309">
        <f>ADHB!ER120</f>
        <v>0</v>
      </c>
      <c r="ER120" s="309">
        <f t="shared" si="2110"/>
        <v>0</v>
      </c>
      <c r="ES120" s="309">
        <f t="shared" si="2111"/>
        <v>1041.268349</v>
      </c>
      <c r="ET120" s="310">
        <v>0.224147321887</v>
      </c>
      <c r="EU120" s="311">
        <f t="shared" si="2112"/>
        <v>233.3975117</v>
      </c>
      <c r="EV120" s="312">
        <f t="shared" si="2113"/>
        <v>807.8708369</v>
      </c>
      <c r="EW120" s="313"/>
      <c r="EX120" s="306">
        <v>6.0</v>
      </c>
      <c r="EY120" s="307" t="s">
        <v>39</v>
      </c>
      <c r="EZ120" s="308" t="s">
        <v>135</v>
      </c>
      <c r="FA120" s="308" t="s">
        <v>134</v>
      </c>
      <c r="FB120" s="309">
        <f>'Produksi dan Harga'!AW9</f>
        <v>2978</v>
      </c>
      <c r="FC120" s="309">
        <f t="shared" si="2114"/>
        <v>326826.2237</v>
      </c>
      <c r="FD120" s="309">
        <f t="shared" si="2115"/>
        <v>973.2884941</v>
      </c>
      <c r="FE120" s="310"/>
      <c r="FF120" s="309">
        <f t="shared" si="2116"/>
        <v>0</v>
      </c>
      <c r="FG120" s="310"/>
      <c r="FH120" s="309">
        <f>ADHB!FI120</f>
        <v>0</v>
      </c>
      <c r="FI120" s="309">
        <f t="shared" si="2117"/>
        <v>0</v>
      </c>
      <c r="FJ120" s="309">
        <f t="shared" si="2118"/>
        <v>973.2884941</v>
      </c>
      <c r="FK120" s="310">
        <v>0.224147321887</v>
      </c>
      <c r="FL120" s="311">
        <f t="shared" si="2119"/>
        <v>218.1600094</v>
      </c>
      <c r="FM120" s="312">
        <f t="shared" si="2120"/>
        <v>755.1284847</v>
      </c>
      <c r="FN120" s="313"/>
      <c r="FO120" s="306">
        <v>6.0</v>
      </c>
      <c r="FP120" s="307" t="s">
        <v>39</v>
      </c>
      <c r="FQ120" s="308" t="s">
        <v>135</v>
      </c>
      <c r="FR120" s="308" t="s">
        <v>134</v>
      </c>
      <c r="FS120" s="309">
        <f>'Produksi dan Harga'!BB9</f>
        <v>2012</v>
      </c>
      <c r="FT120" s="309">
        <f t="shared" si="2121"/>
        <v>326826.2237</v>
      </c>
      <c r="FU120" s="309">
        <f t="shared" si="2122"/>
        <v>657.574362</v>
      </c>
      <c r="FV120" s="310"/>
      <c r="FW120" s="309">
        <f t="shared" si="2123"/>
        <v>0</v>
      </c>
      <c r="FX120" s="310"/>
      <c r="FY120" s="309">
        <f>ADHB!FZ120</f>
        <v>0</v>
      </c>
      <c r="FZ120" s="309">
        <f t="shared" si="2124"/>
        <v>0</v>
      </c>
      <c r="GA120" s="309">
        <f t="shared" si="2125"/>
        <v>657.574362</v>
      </c>
      <c r="GB120" s="310">
        <v>0.224147321887</v>
      </c>
      <c r="GC120" s="311">
        <f t="shared" si="2126"/>
        <v>147.3935322</v>
      </c>
      <c r="GD120" s="312">
        <f t="shared" si="2127"/>
        <v>510.1808298</v>
      </c>
      <c r="GE120" s="313"/>
      <c r="GF120" s="306">
        <v>6.0</v>
      </c>
      <c r="GG120" s="307" t="s">
        <v>39</v>
      </c>
      <c r="GH120" s="308" t="s">
        <v>135</v>
      </c>
      <c r="GI120" s="308" t="s">
        <v>134</v>
      </c>
      <c r="GJ120" s="309">
        <f>'Produksi dan Harga'!BG9</f>
        <v>2999</v>
      </c>
      <c r="GK120" s="309">
        <f t="shared" si="2128"/>
        <v>326826.2237</v>
      </c>
      <c r="GL120" s="309">
        <f t="shared" si="2129"/>
        <v>980.1518448</v>
      </c>
      <c r="GM120" s="310"/>
      <c r="GN120" s="309">
        <f t="shared" si="2130"/>
        <v>0</v>
      </c>
      <c r="GO120" s="310"/>
      <c r="GP120" s="309">
        <f>ADHB!GQ120</f>
        <v>0</v>
      </c>
      <c r="GQ120" s="309">
        <f t="shared" si="2131"/>
        <v>0</v>
      </c>
      <c r="GR120" s="309">
        <f t="shared" si="2132"/>
        <v>980.1518448</v>
      </c>
      <c r="GS120" s="310">
        <v>0.224147321887</v>
      </c>
      <c r="GT120" s="311">
        <f t="shared" si="2133"/>
        <v>219.698411</v>
      </c>
      <c r="GU120" s="312">
        <f t="shared" si="2134"/>
        <v>760.4534337</v>
      </c>
      <c r="GV120" s="313"/>
      <c r="GW120" s="306">
        <v>6.0</v>
      </c>
      <c r="GX120" s="307" t="s">
        <v>39</v>
      </c>
      <c r="GY120" s="308" t="s">
        <v>135</v>
      </c>
      <c r="GZ120" s="308" t="s">
        <v>134</v>
      </c>
      <c r="HA120" s="309">
        <f>'Produksi dan Harga'!BL9</f>
        <v>3596.65</v>
      </c>
      <c r="HB120" s="309">
        <f t="shared" si="2135"/>
        <v>326826.2237</v>
      </c>
      <c r="HC120" s="309">
        <f t="shared" si="2136"/>
        <v>1175.479537</v>
      </c>
      <c r="HD120" s="310"/>
      <c r="HE120" s="309">
        <f t="shared" si="2137"/>
        <v>0</v>
      </c>
      <c r="HF120" s="310"/>
      <c r="HG120" s="309">
        <f>ADHB!HH120</f>
        <v>0</v>
      </c>
      <c r="HH120" s="309">
        <f t="shared" si="2138"/>
        <v>0</v>
      </c>
      <c r="HI120" s="309">
        <f t="shared" si="2139"/>
        <v>1175.479537</v>
      </c>
      <c r="HJ120" s="310">
        <v>0.224147321887</v>
      </c>
      <c r="HK120" s="311">
        <f t="shared" si="2140"/>
        <v>263.4805902</v>
      </c>
      <c r="HL120" s="312">
        <f t="shared" si="2141"/>
        <v>911.9989471</v>
      </c>
      <c r="HM120" s="313"/>
      <c r="HN120" s="306">
        <v>6.0</v>
      </c>
      <c r="HO120" s="307" t="s">
        <v>39</v>
      </c>
      <c r="HP120" s="308" t="s">
        <v>135</v>
      </c>
      <c r="HQ120" s="308" t="s">
        <v>134</v>
      </c>
      <c r="HR120" s="309">
        <f>'Produksi dan Harga'!BQ9</f>
        <v>3950.72</v>
      </c>
      <c r="HS120" s="309">
        <f t="shared" si="2142"/>
        <v>326826.2237</v>
      </c>
      <c r="HT120" s="309">
        <f t="shared" si="2143"/>
        <v>1291.198898</v>
      </c>
      <c r="HU120" s="310"/>
      <c r="HV120" s="309">
        <f t="shared" si="2144"/>
        <v>0</v>
      </c>
      <c r="HW120" s="310"/>
      <c r="HX120" s="309">
        <f>ADHB!HY120</f>
        <v>0</v>
      </c>
      <c r="HY120" s="309">
        <f t="shared" si="2145"/>
        <v>0</v>
      </c>
      <c r="HZ120" s="309">
        <f t="shared" si="2146"/>
        <v>1291.198898</v>
      </c>
      <c r="IA120" s="310">
        <v>0.224147321887</v>
      </c>
      <c r="IB120" s="311">
        <f t="shared" si="2147"/>
        <v>289.4187751</v>
      </c>
      <c r="IC120" s="312">
        <f t="shared" si="2148"/>
        <v>1001.780123</v>
      </c>
      <c r="ID120" s="313"/>
      <c r="IE120" s="306">
        <v>6.0</v>
      </c>
      <c r="IF120" s="307" t="s">
        <v>39</v>
      </c>
      <c r="IG120" s="308" t="s">
        <v>135</v>
      </c>
      <c r="IH120" s="308" t="s">
        <v>134</v>
      </c>
      <c r="II120" s="309">
        <f>'Produksi dan Harga'!BV9</f>
        <v>3864.25</v>
      </c>
      <c r="IJ120" s="309">
        <f t="shared" si="2149"/>
        <v>326826.2237</v>
      </c>
      <c r="IK120" s="309">
        <f t="shared" si="2150"/>
        <v>1262.938235</v>
      </c>
      <c r="IL120" s="310"/>
      <c r="IM120" s="309">
        <f t="shared" si="2151"/>
        <v>0</v>
      </c>
      <c r="IN120" s="310"/>
      <c r="IO120" s="309">
        <f>ADHB!IP120</f>
        <v>0</v>
      </c>
      <c r="IP120" s="309">
        <f t="shared" si="2152"/>
        <v>0</v>
      </c>
      <c r="IQ120" s="309">
        <f t="shared" si="2153"/>
        <v>1262.938235</v>
      </c>
      <c r="IR120" s="310">
        <v>0.224147321887</v>
      </c>
      <c r="IS120" s="311">
        <f t="shared" si="2154"/>
        <v>283.084223</v>
      </c>
      <c r="IT120" s="312">
        <f t="shared" si="2155"/>
        <v>979.8540118</v>
      </c>
      <c r="IU120" s="313"/>
      <c r="IV120" s="306">
        <v>6.0</v>
      </c>
      <c r="IW120" s="307" t="s">
        <v>39</v>
      </c>
      <c r="IX120" s="308" t="s">
        <v>135</v>
      </c>
      <c r="IY120" s="308" t="s">
        <v>134</v>
      </c>
      <c r="IZ120" s="309">
        <f>'Produksi dan Harga'!CA9</f>
        <v>3532.94</v>
      </c>
      <c r="JA120" s="309">
        <f t="shared" si="2156"/>
        <v>326826.2237</v>
      </c>
      <c r="JB120" s="309">
        <f t="shared" si="2157"/>
        <v>1154.657439</v>
      </c>
      <c r="JC120" s="310"/>
      <c r="JD120" s="309">
        <f t="shared" si="2158"/>
        <v>0</v>
      </c>
      <c r="JE120" s="310"/>
      <c r="JF120" s="309">
        <f>ADHB!JG120</f>
        <v>0</v>
      </c>
      <c r="JG120" s="309">
        <f t="shared" si="2159"/>
        <v>0</v>
      </c>
      <c r="JH120" s="309">
        <f t="shared" si="2160"/>
        <v>1154.657439</v>
      </c>
      <c r="JI120" s="310">
        <v>0.224147321887</v>
      </c>
      <c r="JJ120" s="311">
        <f t="shared" si="2161"/>
        <v>258.8133726</v>
      </c>
      <c r="JK120" s="312">
        <f t="shared" si="2162"/>
        <v>895.8440661</v>
      </c>
      <c r="JL120" s="313"/>
      <c r="JM120" s="306">
        <v>6.0</v>
      </c>
      <c r="JN120" s="307" t="s">
        <v>39</v>
      </c>
      <c r="JO120" s="308" t="s">
        <v>135</v>
      </c>
      <c r="JP120" s="308" t="s">
        <v>134</v>
      </c>
      <c r="JQ120" s="309">
        <f>'Produksi dan Harga'!CF9</f>
        <v>4289.42</v>
      </c>
      <c r="JR120" s="309">
        <f t="shared" si="2163"/>
        <v>326826.2237</v>
      </c>
      <c r="JS120" s="309">
        <f t="shared" si="2164"/>
        <v>1401.89494</v>
      </c>
      <c r="JT120" s="310"/>
      <c r="JU120" s="309">
        <f t="shared" si="2165"/>
        <v>0</v>
      </c>
      <c r="JV120" s="310"/>
      <c r="JW120" s="309" t="str">
        <f>ADHB!LF120</f>
        <v/>
      </c>
      <c r="JX120" s="309">
        <f t="shared" si="2166"/>
        <v>0</v>
      </c>
      <c r="JY120" s="309">
        <f t="shared" si="2167"/>
        <v>1401.89494</v>
      </c>
      <c r="JZ120" s="310">
        <v>0.224147321887</v>
      </c>
      <c r="KA120" s="311">
        <f t="shared" si="2168"/>
        <v>314.2309964</v>
      </c>
      <c r="KB120" s="312">
        <f t="shared" si="2169"/>
        <v>1087.663944</v>
      </c>
      <c r="KC120" s="313"/>
      <c r="KD120" s="306">
        <v>6.0</v>
      </c>
      <c r="KE120" s="307" t="s">
        <v>39</v>
      </c>
      <c r="KF120" s="308" t="s">
        <v>135</v>
      </c>
      <c r="KG120" s="308" t="s">
        <v>134</v>
      </c>
      <c r="KH120" s="309"/>
      <c r="KI120" s="309">
        <f t="shared" si="2170"/>
        <v>326826.2237</v>
      </c>
      <c r="KJ120" s="309">
        <f t="shared" si="2171"/>
        <v>0</v>
      </c>
      <c r="KK120" s="310"/>
      <c r="KL120" s="309">
        <f t="shared" si="2172"/>
        <v>0</v>
      </c>
      <c r="KM120" s="310"/>
      <c r="KN120" s="309" t="str">
        <f>ADHB!LW120</f>
        <v/>
      </c>
      <c r="KO120" s="309">
        <f t="shared" si="2173"/>
        <v>0</v>
      </c>
      <c r="KP120" s="309">
        <f t="shared" si="2174"/>
        <v>0</v>
      </c>
      <c r="KQ120" s="310">
        <v>0.224147321887</v>
      </c>
      <c r="KR120" s="311">
        <f t="shared" si="2175"/>
        <v>0</v>
      </c>
      <c r="KS120" s="312">
        <f t="shared" si="2176"/>
        <v>0</v>
      </c>
      <c r="KT120" s="313"/>
      <c r="KU120" s="314"/>
    </row>
    <row r="121" ht="15.75" customHeight="1">
      <c r="A121" s="306">
        <v>7.0</v>
      </c>
      <c r="B121" s="307" t="s">
        <v>40</v>
      </c>
      <c r="C121" s="308" t="s">
        <v>133</v>
      </c>
      <c r="D121" s="308" t="s">
        <v>134</v>
      </c>
      <c r="E121" s="309">
        <f>'Produksi dan Harga'!D10</f>
        <v>5</v>
      </c>
      <c r="F121" s="315">
        <v>919234.0</v>
      </c>
      <c r="G121" s="309">
        <f t="shared" si="2052"/>
        <v>4.59617</v>
      </c>
      <c r="H121" s="310"/>
      <c r="I121" s="309">
        <f t="shared" si="2053"/>
        <v>0</v>
      </c>
      <c r="J121" s="310"/>
      <c r="K121" s="309">
        <f>ADHB!L121</f>
        <v>0</v>
      </c>
      <c r="L121" s="309">
        <f t="shared" si="2054"/>
        <v>0</v>
      </c>
      <c r="M121" s="309">
        <f t="shared" si="2055"/>
        <v>4.59617</v>
      </c>
      <c r="N121" s="310">
        <v>0.224147321887</v>
      </c>
      <c r="O121" s="311">
        <f t="shared" si="2056"/>
        <v>1.030219196</v>
      </c>
      <c r="P121" s="312">
        <f t="shared" si="2057"/>
        <v>3.565950804</v>
      </c>
      <c r="Q121" s="313"/>
      <c r="R121" s="306">
        <v>7.0</v>
      </c>
      <c r="S121" s="307" t="s">
        <v>40</v>
      </c>
      <c r="T121" s="308" t="s">
        <v>133</v>
      </c>
      <c r="U121" s="308" t="s">
        <v>134</v>
      </c>
      <c r="V121" s="309">
        <f>'Produksi dan Harga'!I10</f>
        <v>22</v>
      </c>
      <c r="W121" s="309">
        <f t="shared" si="2058"/>
        <v>919234</v>
      </c>
      <c r="X121" s="309">
        <f t="shared" si="2059"/>
        <v>20.223148</v>
      </c>
      <c r="Y121" s="310"/>
      <c r="Z121" s="309">
        <f t="shared" si="2060"/>
        <v>0</v>
      </c>
      <c r="AA121" s="310"/>
      <c r="AB121" s="309">
        <f>ADHB!AC121</f>
        <v>0</v>
      </c>
      <c r="AC121" s="309">
        <f t="shared" si="2061"/>
        <v>0</v>
      </c>
      <c r="AD121" s="309">
        <f t="shared" si="2062"/>
        <v>20.223148</v>
      </c>
      <c r="AE121" s="310">
        <v>0.224147321887</v>
      </c>
      <c r="AF121" s="311">
        <f t="shared" si="2063"/>
        <v>4.532964464</v>
      </c>
      <c r="AG121" s="312">
        <f t="shared" si="2064"/>
        <v>15.69018354</v>
      </c>
      <c r="AH121" s="313"/>
      <c r="AI121" s="306">
        <v>7.0</v>
      </c>
      <c r="AJ121" s="307" t="s">
        <v>40</v>
      </c>
      <c r="AK121" s="308" t="s">
        <v>133</v>
      </c>
      <c r="AL121" s="308" t="s">
        <v>134</v>
      </c>
      <c r="AM121" s="309">
        <f>'Produksi dan Harga'!N10</f>
        <v>14</v>
      </c>
      <c r="AN121" s="309">
        <f t="shared" si="2065"/>
        <v>919234</v>
      </c>
      <c r="AO121" s="309">
        <f t="shared" si="2066"/>
        <v>12.869276</v>
      </c>
      <c r="AP121" s="310"/>
      <c r="AQ121" s="309">
        <f t="shared" si="2067"/>
        <v>0</v>
      </c>
      <c r="AR121" s="310"/>
      <c r="AS121" s="309">
        <f>ADHB!AT121</f>
        <v>0</v>
      </c>
      <c r="AT121" s="309">
        <f t="shared" si="2068"/>
        <v>0</v>
      </c>
      <c r="AU121" s="309">
        <f t="shared" si="2069"/>
        <v>12.869276</v>
      </c>
      <c r="AV121" s="310">
        <v>0.224147321887</v>
      </c>
      <c r="AW121" s="311">
        <f t="shared" si="2070"/>
        <v>2.88461375</v>
      </c>
      <c r="AX121" s="312">
        <f t="shared" si="2071"/>
        <v>9.98466225</v>
      </c>
      <c r="AY121" s="313"/>
      <c r="AZ121" s="306">
        <v>7.0</v>
      </c>
      <c r="BA121" s="307" t="s">
        <v>40</v>
      </c>
      <c r="BB121" s="308" t="s">
        <v>133</v>
      </c>
      <c r="BC121" s="308" t="s">
        <v>134</v>
      </c>
      <c r="BD121" s="309">
        <f>'Produksi dan Harga'!S10</f>
        <v>0</v>
      </c>
      <c r="BE121" s="309">
        <f t="shared" si="2072"/>
        <v>919234</v>
      </c>
      <c r="BF121" s="309">
        <f t="shared" si="2073"/>
        <v>0</v>
      </c>
      <c r="BG121" s="310"/>
      <c r="BH121" s="309">
        <f t="shared" si="2074"/>
        <v>0</v>
      </c>
      <c r="BI121" s="310"/>
      <c r="BJ121" s="309">
        <f>ADHB!BK121</f>
        <v>0</v>
      </c>
      <c r="BK121" s="309">
        <f t="shared" si="2075"/>
        <v>0</v>
      </c>
      <c r="BL121" s="309">
        <f t="shared" si="2076"/>
        <v>0</v>
      </c>
      <c r="BM121" s="310">
        <v>0.224147321887</v>
      </c>
      <c r="BN121" s="311">
        <f t="shared" si="2077"/>
        <v>0</v>
      </c>
      <c r="BO121" s="312">
        <f t="shared" si="2078"/>
        <v>0</v>
      </c>
      <c r="BP121" s="313"/>
      <c r="BQ121" s="306">
        <v>7.0</v>
      </c>
      <c r="BR121" s="307" t="s">
        <v>40</v>
      </c>
      <c r="BS121" s="308" t="s">
        <v>133</v>
      </c>
      <c r="BT121" s="308" t="s">
        <v>134</v>
      </c>
      <c r="BU121" s="309">
        <f>'Produksi dan Harga'!X10</f>
        <v>9</v>
      </c>
      <c r="BV121" s="309">
        <f t="shared" si="2079"/>
        <v>919234</v>
      </c>
      <c r="BW121" s="309">
        <f t="shared" si="2080"/>
        <v>8.273106</v>
      </c>
      <c r="BX121" s="310"/>
      <c r="BY121" s="309">
        <f t="shared" si="2081"/>
        <v>0</v>
      </c>
      <c r="BZ121" s="310"/>
      <c r="CA121" s="309">
        <f>ADHB!CB121</f>
        <v>0</v>
      </c>
      <c r="CB121" s="309">
        <f t="shared" si="2082"/>
        <v>0</v>
      </c>
      <c r="CC121" s="309">
        <f t="shared" si="2083"/>
        <v>8.273106</v>
      </c>
      <c r="CD121" s="310">
        <v>0.224147321887</v>
      </c>
      <c r="CE121" s="311">
        <f t="shared" si="2084"/>
        <v>1.854394554</v>
      </c>
      <c r="CF121" s="312">
        <f t="shared" si="2085"/>
        <v>6.418711446</v>
      </c>
      <c r="CG121" s="313"/>
      <c r="CH121" s="306">
        <v>7.0</v>
      </c>
      <c r="CI121" s="307" t="s">
        <v>40</v>
      </c>
      <c r="CJ121" s="308" t="s">
        <v>133</v>
      </c>
      <c r="CK121" s="308" t="s">
        <v>134</v>
      </c>
      <c r="CL121" s="309">
        <f>'Produksi dan Harga'!AC10</f>
        <v>0</v>
      </c>
      <c r="CM121" s="309">
        <f t="shared" si="2086"/>
        <v>919234</v>
      </c>
      <c r="CN121" s="309">
        <f t="shared" si="2087"/>
        <v>0</v>
      </c>
      <c r="CO121" s="310"/>
      <c r="CP121" s="309">
        <f t="shared" si="2088"/>
        <v>0</v>
      </c>
      <c r="CQ121" s="310"/>
      <c r="CR121" s="309">
        <f>ADHB!CS121</f>
        <v>0</v>
      </c>
      <c r="CS121" s="309">
        <f t="shared" si="2089"/>
        <v>0</v>
      </c>
      <c r="CT121" s="309">
        <f t="shared" si="2090"/>
        <v>0</v>
      </c>
      <c r="CU121" s="310">
        <v>0.224147321887</v>
      </c>
      <c r="CV121" s="311">
        <f t="shared" si="2091"/>
        <v>0</v>
      </c>
      <c r="CW121" s="312">
        <f t="shared" si="2092"/>
        <v>0</v>
      </c>
      <c r="CX121" s="313"/>
      <c r="CY121" s="306">
        <v>7.0</v>
      </c>
      <c r="CZ121" s="307" t="s">
        <v>40</v>
      </c>
      <c r="DA121" s="308" t="s">
        <v>133</v>
      </c>
      <c r="DB121" s="308" t="s">
        <v>134</v>
      </c>
      <c r="DC121" s="309">
        <f>'Produksi dan Harga'!AH10</f>
        <v>0</v>
      </c>
      <c r="DD121" s="309">
        <f t="shared" si="2093"/>
        <v>919234</v>
      </c>
      <c r="DE121" s="309">
        <f t="shared" si="2094"/>
        <v>0</v>
      </c>
      <c r="DF121" s="310"/>
      <c r="DG121" s="309">
        <f t="shared" si="2095"/>
        <v>0</v>
      </c>
      <c r="DH121" s="310"/>
      <c r="DI121" s="309">
        <f>ADHB!DJ121</f>
        <v>0</v>
      </c>
      <c r="DJ121" s="309">
        <f t="shared" si="2096"/>
        <v>0</v>
      </c>
      <c r="DK121" s="309">
        <f t="shared" si="2097"/>
        <v>0</v>
      </c>
      <c r="DL121" s="310">
        <v>0.224147321887</v>
      </c>
      <c r="DM121" s="311">
        <f t="shared" si="2098"/>
        <v>0</v>
      </c>
      <c r="DN121" s="312">
        <f t="shared" si="2099"/>
        <v>0</v>
      </c>
      <c r="DO121" s="313"/>
      <c r="DP121" s="306">
        <v>7.0</v>
      </c>
      <c r="DQ121" s="307" t="s">
        <v>40</v>
      </c>
      <c r="DR121" s="308" t="s">
        <v>133</v>
      </c>
      <c r="DS121" s="308" t="s">
        <v>134</v>
      </c>
      <c r="DT121" s="309">
        <f>'Produksi dan Harga'!AM10</f>
        <v>0</v>
      </c>
      <c r="DU121" s="309">
        <f t="shared" si="2100"/>
        <v>919234</v>
      </c>
      <c r="DV121" s="309">
        <f t="shared" si="2101"/>
        <v>0</v>
      </c>
      <c r="DW121" s="310"/>
      <c r="DX121" s="309">
        <f t="shared" si="2102"/>
        <v>0</v>
      </c>
      <c r="DY121" s="310"/>
      <c r="DZ121" s="309">
        <f>ADHB!EA121</f>
        <v>0</v>
      </c>
      <c r="EA121" s="309">
        <f t="shared" si="2103"/>
        <v>0</v>
      </c>
      <c r="EB121" s="309">
        <f t="shared" si="2104"/>
        <v>0</v>
      </c>
      <c r="EC121" s="310">
        <v>0.224147321887</v>
      </c>
      <c r="ED121" s="311">
        <f t="shared" si="2105"/>
        <v>0</v>
      </c>
      <c r="EE121" s="312">
        <f t="shared" si="2106"/>
        <v>0</v>
      </c>
      <c r="EF121" s="313"/>
      <c r="EG121" s="306">
        <v>7.0</v>
      </c>
      <c r="EH121" s="307" t="s">
        <v>40</v>
      </c>
      <c r="EI121" s="308" t="s">
        <v>133</v>
      </c>
      <c r="EJ121" s="308" t="s">
        <v>134</v>
      </c>
      <c r="EK121" s="309">
        <f>'Produksi dan Harga'!AR10</f>
        <v>0</v>
      </c>
      <c r="EL121" s="309">
        <f t="shared" si="2107"/>
        <v>919234</v>
      </c>
      <c r="EM121" s="309">
        <f t="shared" si="2108"/>
        <v>0</v>
      </c>
      <c r="EN121" s="310"/>
      <c r="EO121" s="309">
        <f t="shared" si="2109"/>
        <v>0</v>
      </c>
      <c r="EP121" s="310"/>
      <c r="EQ121" s="309">
        <f>ADHB!ER121</f>
        <v>0</v>
      </c>
      <c r="ER121" s="309">
        <f t="shared" si="2110"/>
        <v>0</v>
      </c>
      <c r="ES121" s="309">
        <f t="shared" si="2111"/>
        <v>0</v>
      </c>
      <c r="ET121" s="310">
        <v>0.224147321887</v>
      </c>
      <c r="EU121" s="311">
        <f t="shared" si="2112"/>
        <v>0</v>
      </c>
      <c r="EV121" s="312">
        <f t="shared" si="2113"/>
        <v>0</v>
      </c>
      <c r="EW121" s="313"/>
      <c r="EX121" s="306">
        <v>7.0</v>
      </c>
      <c r="EY121" s="307" t="s">
        <v>40</v>
      </c>
      <c r="EZ121" s="308" t="s">
        <v>133</v>
      </c>
      <c r="FA121" s="308" t="s">
        <v>134</v>
      </c>
      <c r="FB121" s="309">
        <f>'Produksi dan Harga'!AW10</f>
        <v>0</v>
      </c>
      <c r="FC121" s="309">
        <f t="shared" si="2114"/>
        <v>919234</v>
      </c>
      <c r="FD121" s="309">
        <f t="shared" si="2115"/>
        <v>0</v>
      </c>
      <c r="FE121" s="310"/>
      <c r="FF121" s="309">
        <f t="shared" si="2116"/>
        <v>0</v>
      </c>
      <c r="FG121" s="310"/>
      <c r="FH121" s="309">
        <f>ADHB!FI121</f>
        <v>0</v>
      </c>
      <c r="FI121" s="309">
        <f t="shared" si="2117"/>
        <v>0</v>
      </c>
      <c r="FJ121" s="309">
        <f t="shared" si="2118"/>
        <v>0</v>
      </c>
      <c r="FK121" s="310">
        <v>0.224147321887</v>
      </c>
      <c r="FL121" s="311">
        <f t="shared" si="2119"/>
        <v>0</v>
      </c>
      <c r="FM121" s="312">
        <f t="shared" si="2120"/>
        <v>0</v>
      </c>
      <c r="FN121" s="313"/>
      <c r="FO121" s="306">
        <v>7.0</v>
      </c>
      <c r="FP121" s="307" t="s">
        <v>40</v>
      </c>
      <c r="FQ121" s="308" t="s">
        <v>133</v>
      </c>
      <c r="FR121" s="308" t="s">
        <v>134</v>
      </c>
      <c r="FS121" s="309">
        <f>'Produksi dan Harga'!BB10</f>
        <v>0</v>
      </c>
      <c r="FT121" s="309">
        <f t="shared" si="2121"/>
        <v>919234</v>
      </c>
      <c r="FU121" s="309">
        <f t="shared" si="2122"/>
        <v>0</v>
      </c>
      <c r="FV121" s="310"/>
      <c r="FW121" s="309">
        <f t="shared" si="2123"/>
        <v>0</v>
      </c>
      <c r="FX121" s="310"/>
      <c r="FY121" s="309">
        <f>ADHB!FZ121</f>
        <v>0</v>
      </c>
      <c r="FZ121" s="309">
        <f t="shared" si="2124"/>
        <v>0</v>
      </c>
      <c r="GA121" s="309">
        <f t="shared" si="2125"/>
        <v>0</v>
      </c>
      <c r="GB121" s="310">
        <v>0.224147321887</v>
      </c>
      <c r="GC121" s="311">
        <f t="shared" si="2126"/>
        <v>0</v>
      </c>
      <c r="GD121" s="312">
        <f t="shared" si="2127"/>
        <v>0</v>
      </c>
      <c r="GE121" s="313"/>
      <c r="GF121" s="306">
        <v>7.0</v>
      </c>
      <c r="GG121" s="307" t="s">
        <v>40</v>
      </c>
      <c r="GH121" s="308" t="s">
        <v>133</v>
      </c>
      <c r="GI121" s="308" t="s">
        <v>134</v>
      </c>
      <c r="GJ121" s="309" t="str">
        <f>'Produksi dan Harga'!BG10</f>
        <v>-</v>
      </c>
      <c r="GK121" s="309">
        <f t="shared" si="2128"/>
        <v>919234</v>
      </c>
      <c r="GL121" s="309">
        <f t="shared" si="2129"/>
        <v>0</v>
      </c>
      <c r="GM121" s="310"/>
      <c r="GN121" s="309">
        <f t="shared" si="2130"/>
        <v>0</v>
      </c>
      <c r="GO121" s="310"/>
      <c r="GP121" s="309">
        <f>ADHB!GQ121</f>
        <v>0</v>
      </c>
      <c r="GQ121" s="309">
        <f t="shared" si="2131"/>
        <v>0</v>
      </c>
      <c r="GR121" s="309">
        <f t="shared" si="2132"/>
        <v>0</v>
      </c>
      <c r="GS121" s="310">
        <v>0.224147321887</v>
      </c>
      <c r="GT121" s="311">
        <f t="shared" si="2133"/>
        <v>0</v>
      </c>
      <c r="GU121" s="312">
        <f t="shared" si="2134"/>
        <v>0</v>
      </c>
      <c r="GV121" s="313"/>
      <c r="GW121" s="306">
        <v>7.0</v>
      </c>
      <c r="GX121" s="307" t="s">
        <v>40</v>
      </c>
      <c r="GY121" s="308" t="s">
        <v>133</v>
      </c>
      <c r="GZ121" s="308" t="s">
        <v>134</v>
      </c>
      <c r="HA121" s="309">
        <f>'Produksi dan Harga'!BL10</f>
        <v>0</v>
      </c>
      <c r="HB121" s="309">
        <f t="shared" si="2135"/>
        <v>919234</v>
      </c>
      <c r="HC121" s="309">
        <f t="shared" si="2136"/>
        <v>0</v>
      </c>
      <c r="HD121" s="310"/>
      <c r="HE121" s="309">
        <f t="shared" si="2137"/>
        <v>0</v>
      </c>
      <c r="HF121" s="310"/>
      <c r="HG121" s="309">
        <f>ADHB!HH121</f>
        <v>0</v>
      </c>
      <c r="HH121" s="309">
        <f t="shared" si="2138"/>
        <v>0</v>
      </c>
      <c r="HI121" s="309">
        <f t="shared" si="2139"/>
        <v>0</v>
      </c>
      <c r="HJ121" s="310">
        <v>0.224147321887</v>
      </c>
      <c r="HK121" s="311">
        <f t="shared" si="2140"/>
        <v>0</v>
      </c>
      <c r="HL121" s="312">
        <f t="shared" si="2141"/>
        <v>0</v>
      </c>
      <c r="HM121" s="313"/>
      <c r="HN121" s="306">
        <v>7.0</v>
      </c>
      <c r="HO121" s="307" t="s">
        <v>40</v>
      </c>
      <c r="HP121" s="308" t="s">
        <v>133</v>
      </c>
      <c r="HQ121" s="308" t="s">
        <v>134</v>
      </c>
      <c r="HR121" s="309">
        <f>'Produksi dan Harga'!BQ10</f>
        <v>0</v>
      </c>
      <c r="HS121" s="309">
        <f t="shared" si="2142"/>
        <v>919234</v>
      </c>
      <c r="HT121" s="309">
        <f t="shared" si="2143"/>
        <v>0</v>
      </c>
      <c r="HU121" s="310"/>
      <c r="HV121" s="309">
        <f t="shared" si="2144"/>
        <v>0</v>
      </c>
      <c r="HW121" s="310"/>
      <c r="HX121" s="309">
        <f>ADHB!HY121</f>
        <v>0</v>
      </c>
      <c r="HY121" s="309">
        <f t="shared" si="2145"/>
        <v>0</v>
      </c>
      <c r="HZ121" s="309">
        <f t="shared" si="2146"/>
        <v>0</v>
      </c>
      <c r="IA121" s="310">
        <v>0.224147321887</v>
      </c>
      <c r="IB121" s="311">
        <f t="shared" si="2147"/>
        <v>0</v>
      </c>
      <c r="IC121" s="312">
        <f t="shared" si="2148"/>
        <v>0</v>
      </c>
      <c r="ID121" s="313"/>
      <c r="IE121" s="306">
        <v>7.0</v>
      </c>
      <c r="IF121" s="307" t="s">
        <v>40</v>
      </c>
      <c r="IG121" s="308" t="s">
        <v>133</v>
      </c>
      <c r="IH121" s="308" t="s">
        <v>134</v>
      </c>
      <c r="II121" s="309">
        <f>'Produksi dan Harga'!BV10</f>
        <v>0</v>
      </c>
      <c r="IJ121" s="309">
        <f t="shared" si="2149"/>
        <v>919234</v>
      </c>
      <c r="IK121" s="309">
        <f t="shared" si="2150"/>
        <v>0</v>
      </c>
      <c r="IL121" s="310"/>
      <c r="IM121" s="309">
        <f t="shared" si="2151"/>
        <v>0</v>
      </c>
      <c r="IN121" s="310"/>
      <c r="IO121" s="309">
        <f>ADHB!IP121</f>
        <v>0</v>
      </c>
      <c r="IP121" s="309">
        <f t="shared" si="2152"/>
        <v>0</v>
      </c>
      <c r="IQ121" s="309">
        <f t="shared" si="2153"/>
        <v>0</v>
      </c>
      <c r="IR121" s="310">
        <v>0.224147321887</v>
      </c>
      <c r="IS121" s="311">
        <f t="shared" si="2154"/>
        <v>0</v>
      </c>
      <c r="IT121" s="312">
        <f t="shared" si="2155"/>
        <v>0</v>
      </c>
      <c r="IU121" s="313"/>
      <c r="IV121" s="306">
        <v>7.0</v>
      </c>
      <c r="IW121" s="307" t="s">
        <v>40</v>
      </c>
      <c r="IX121" s="308" t="s">
        <v>133</v>
      </c>
      <c r="IY121" s="308" t="s">
        <v>134</v>
      </c>
      <c r="IZ121" s="309" t="str">
        <f>'Produksi dan Harga'!CA10</f>
        <v>-</v>
      </c>
      <c r="JA121" s="309">
        <f t="shared" si="2156"/>
        <v>919234</v>
      </c>
      <c r="JB121" s="309">
        <f t="shared" si="2157"/>
        <v>0</v>
      </c>
      <c r="JC121" s="310"/>
      <c r="JD121" s="309">
        <f t="shared" si="2158"/>
        <v>0</v>
      </c>
      <c r="JE121" s="310"/>
      <c r="JF121" s="309">
        <f>ADHB!JG121</f>
        <v>0</v>
      </c>
      <c r="JG121" s="309">
        <f t="shared" si="2159"/>
        <v>0</v>
      </c>
      <c r="JH121" s="309">
        <f t="shared" si="2160"/>
        <v>0</v>
      </c>
      <c r="JI121" s="310">
        <v>0.224147321887</v>
      </c>
      <c r="JJ121" s="311">
        <f t="shared" si="2161"/>
        <v>0</v>
      </c>
      <c r="JK121" s="312">
        <f t="shared" si="2162"/>
        <v>0</v>
      </c>
      <c r="JL121" s="313"/>
      <c r="JM121" s="306">
        <v>7.0</v>
      </c>
      <c r="JN121" s="307" t="s">
        <v>40</v>
      </c>
      <c r="JO121" s="308" t="s">
        <v>133</v>
      </c>
      <c r="JP121" s="308" t="s">
        <v>134</v>
      </c>
      <c r="JQ121" s="309">
        <f>'Produksi dan Harga'!CF10</f>
        <v>27</v>
      </c>
      <c r="JR121" s="309">
        <f t="shared" si="2163"/>
        <v>919234</v>
      </c>
      <c r="JS121" s="309">
        <f t="shared" si="2164"/>
        <v>24.819318</v>
      </c>
      <c r="JT121" s="310"/>
      <c r="JU121" s="309">
        <f t="shared" si="2165"/>
        <v>0</v>
      </c>
      <c r="JV121" s="310"/>
      <c r="JW121" s="309" t="str">
        <f>ADHB!LF121</f>
        <v/>
      </c>
      <c r="JX121" s="309">
        <f t="shared" si="2166"/>
        <v>0</v>
      </c>
      <c r="JY121" s="309">
        <f t="shared" si="2167"/>
        <v>24.819318</v>
      </c>
      <c r="JZ121" s="310">
        <v>0.224147321887</v>
      </c>
      <c r="KA121" s="311">
        <f t="shared" si="2168"/>
        <v>5.563183661</v>
      </c>
      <c r="KB121" s="312">
        <f t="shared" si="2169"/>
        <v>19.25613434</v>
      </c>
      <c r="KC121" s="313"/>
      <c r="KD121" s="306">
        <v>7.0</v>
      </c>
      <c r="KE121" s="307" t="s">
        <v>40</v>
      </c>
      <c r="KF121" s="308" t="s">
        <v>133</v>
      </c>
      <c r="KG121" s="308" t="s">
        <v>134</v>
      </c>
      <c r="KH121" s="309"/>
      <c r="KI121" s="309">
        <f t="shared" si="2170"/>
        <v>919234</v>
      </c>
      <c r="KJ121" s="309">
        <f t="shared" si="2171"/>
        <v>0</v>
      </c>
      <c r="KK121" s="310"/>
      <c r="KL121" s="309">
        <f t="shared" si="2172"/>
        <v>0</v>
      </c>
      <c r="KM121" s="310"/>
      <c r="KN121" s="309" t="str">
        <f>ADHB!LW121</f>
        <v/>
      </c>
      <c r="KO121" s="309">
        <f t="shared" si="2173"/>
        <v>0</v>
      </c>
      <c r="KP121" s="309">
        <f t="shared" si="2174"/>
        <v>0</v>
      </c>
      <c r="KQ121" s="310">
        <v>0.224147321887</v>
      </c>
      <c r="KR121" s="311">
        <f t="shared" si="2175"/>
        <v>0</v>
      </c>
      <c r="KS121" s="312">
        <f t="shared" si="2176"/>
        <v>0</v>
      </c>
      <c r="KT121" s="313"/>
      <c r="KU121" s="314"/>
    </row>
    <row r="122" ht="15.75" customHeight="1">
      <c r="A122" s="306">
        <v>8.0</v>
      </c>
      <c r="B122" s="307" t="s">
        <v>42</v>
      </c>
      <c r="C122" s="308" t="s">
        <v>136</v>
      </c>
      <c r="D122" s="308" t="s">
        <v>134</v>
      </c>
      <c r="E122" s="309">
        <f>'Produksi dan Harga'!D11</f>
        <v>43746</v>
      </c>
      <c r="F122" s="309">
        <v>306021.9482207931</v>
      </c>
      <c r="G122" s="309">
        <f t="shared" si="2052"/>
        <v>13387.23615</v>
      </c>
      <c r="H122" s="310"/>
      <c r="I122" s="309">
        <f t="shared" si="2053"/>
        <v>0</v>
      </c>
      <c r="J122" s="310"/>
      <c r="K122" s="309">
        <f>ADHB!L122</f>
        <v>0</v>
      </c>
      <c r="L122" s="309">
        <f t="shared" si="2054"/>
        <v>0</v>
      </c>
      <c r="M122" s="309">
        <f t="shared" si="2055"/>
        <v>13387.23615</v>
      </c>
      <c r="N122" s="310">
        <v>0.224147321887</v>
      </c>
      <c r="O122" s="311">
        <f t="shared" si="2056"/>
        <v>3000.71313</v>
      </c>
      <c r="P122" s="312">
        <f t="shared" si="2057"/>
        <v>10386.52302</v>
      </c>
      <c r="Q122" s="313"/>
      <c r="R122" s="306">
        <v>8.0</v>
      </c>
      <c r="S122" s="307" t="s">
        <v>42</v>
      </c>
      <c r="T122" s="308" t="s">
        <v>136</v>
      </c>
      <c r="U122" s="308" t="s">
        <v>134</v>
      </c>
      <c r="V122" s="309">
        <f>'Produksi dan Harga'!I11</f>
        <v>22405</v>
      </c>
      <c r="W122" s="309">
        <f t="shared" si="2058"/>
        <v>306021.9482</v>
      </c>
      <c r="X122" s="309">
        <f t="shared" si="2059"/>
        <v>6856.42175</v>
      </c>
      <c r="Y122" s="310"/>
      <c r="Z122" s="309">
        <f t="shared" si="2060"/>
        <v>0</v>
      </c>
      <c r="AA122" s="310"/>
      <c r="AB122" s="309">
        <f>ADHB!AC122</f>
        <v>0</v>
      </c>
      <c r="AC122" s="309">
        <f t="shared" si="2061"/>
        <v>0</v>
      </c>
      <c r="AD122" s="309">
        <f t="shared" si="2062"/>
        <v>6856.42175</v>
      </c>
      <c r="AE122" s="310">
        <v>0.224147321887</v>
      </c>
      <c r="AF122" s="311">
        <f t="shared" si="2063"/>
        <v>1536.848573</v>
      </c>
      <c r="AG122" s="312">
        <f t="shared" si="2064"/>
        <v>5319.573177</v>
      </c>
      <c r="AH122" s="313"/>
      <c r="AI122" s="306">
        <v>8.0</v>
      </c>
      <c r="AJ122" s="307" t="s">
        <v>42</v>
      </c>
      <c r="AK122" s="308" t="s">
        <v>136</v>
      </c>
      <c r="AL122" s="308" t="s">
        <v>134</v>
      </c>
      <c r="AM122" s="309">
        <f>'Produksi dan Harga'!N11</f>
        <v>32504</v>
      </c>
      <c r="AN122" s="309">
        <f t="shared" si="2065"/>
        <v>306021.9482</v>
      </c>
      <c r="AO122" s="309">
        <f t="shared" si="2066"/>
        <v>9946.937405</v>
      </c>
      <c r="AP122" s="310"/>
      <c r="AQ122" s="309">
        <f t="shared" si="2067"/>
        <v>0</v>
      </c>
      <c r="AR122" s="310"/>
      <c r="AS122" s="309">
        <f>ADHB!AT122</f>
        <v>0</v>
      </c>
      <c r="AT122" s="309">
        <f t="shared" si="2068"/>
        <v>0</v>
      </c>
      <c r="AU122" s="309">
        <f t="shared" si="2069"/>
        <v>9946.937405</v>
      </c>
      <c r="AV122" s="310">
        <v>0.224147321887</v>
      </c>
      <c r="AW122" s="311">
        <f t="shared" si="2070"/>
        <v>2229.57938</v>
      </c>
      <c r="AX122" s="312">
        <f t="shared" si="2071"/>
        <v>7717.358025</v>
      </c>
      <c r="AY122" s="313"/>
      <c r="AZ122" s="306">
        <v>8.0</v>
      </c>
      <c r="BA122" s="307" t="s">
        <v>42</v>
      </c>
      <c r="BB122" s="308" t="s">
        <v>136</v>
      </c>
      <c r="BC122" s="308" t="s">
        <v>134</v>
      </c>
      <c r="BD122" s="309">
        <f>'Produksi dan Harga'!S11</f>
        <v>22311</v>
      </c>
      <c r="BE122" s="309">
        <f t="shared" si="2072"/>
        <v>306021.9482</v>
      </c>
      <c r="BF122" s="309">
        <f t="shared" si="2073"/>
        <v>6827.655687</v>
      </c>
      <c r="BG122" s="310"/>
      <c r="BH122" s="309">
        <f t="shared" si="2074"/>
        <v>0</v>
      </c>
      <c r="BI122" s="310"/>
      <c r="BJ122" s="309">
        <f>ADHB!BK122</f>
        <v>0</v>
      </c>
      <c r="BK122" s="309">
        <f t="shared" si="2075"/>
        <v>0</v>
      </c>
      <c r="BL122" s="309">
        <f t="shared" si="2076"/>
        <v>6827.655687</v>
      </c>
      <c r="BM122" s="310">
        <v>0.224147321887</v>
      </c>
      <c r="BN122" s="311">
        <f t="shared" si="2077"/>
        <v>1530.400737</v>
      </c>
      <c r="BO122" s="312">
        <f t="shared" si="2078"/>
        <v>5297.25495</v>
      </c>
      <c r="BP122" s="313"/>
      <c r="BQ122" s="306">
        <v>8.0</v>
      </c>
      <c r="BR122" s="307" t="s">
        <v>42</v>
      </c>
      <c r="BS122" s="308" t="s">
        <v>136</v>
      </c>
      <c r="BT122" s="308" t="s">
        <v>134</v>
      </c>
      <c r="BU122" s="309">
        <f>'Produksi dan Harga'!X11</f>
        <v>30758</v>
      </c>
      <c r="BV122" s="309">
        <f t="shared" si="2079"/>
        <v>306021.9482</v>
      </c>
      <c r="BW122" s="309">
        <f t="shared" si="2080"/>
        <v>9412.623083</v>
      </c>
      <c r="BX122" s="310"/>
      <c r="BY122" s="309">
        <f t="shared" si="2081"/>
        <v>0</v>
      </c>
      <c r="BZ122" s="310"/>
      <c r="CA122" s="309">
        <f>ADHB!CB122</f>
        <v>0</v>
      </c>
      <c r="CB122" s="309">
        <f t="shared" si="2082"/>
        <v>0</v>
      </c>
      <c r="CC122" s="309">
        <f t="shared" si="2083"/>
        <v>9412.623083</v>
      </c>
      <c r="CD122" s="310">
        <v>0.224147321887</v>
      </c>
      <c r="CE122" s="311">
        <f t="shared" si="2084"/>
        <v>2109.814256</v>
      </c>
      <c r="CF122" s="312">
        <f t="shared" si="2085"/>
        <v>7302.808827</v>
      </c>
      <c r="CG122" s="313"/>
      <c r="CH122" s="306">
        <v>8.0</v>
      </c>
      <c r="CI122" s="307" t="s">
        <v>42</v>
      </c>
      <c r="CJ122" s="308" t="s">
        <v>136</v>
      </c>
      <c r="CK122" s="308" t="s">
        <v>134</v>
      </c>
      <c r="CL122" s="309">
        <f>'Produksi dan Harga'!AC11</f>
        <v>10480</v>
      </c>
      <c r="CM122" s="309">
        <f t="shared" si="2086"/>
        <v>306021.9482</v>
      </c>
      <c r="CN122" s="309">
        <f t="shared" si="2087"/>
        <v>3207.110017</v>
      </c>
      <c r="CO122" s="310"/>
      <c r="CP122" s="309">
        <f t="shared" si="2088"/>
        <v>0</v>
      </c>
      <c r="CQ122" s="310"/>
      <c r="CR122" s="309">
        <f>ADHB!CS122</f>
        <v>0</v>
      </c>
      <c r="CS122" s="309">
        <f t="shared" si="2089"/>
        <v>0</v>
      </c>
      <c r="CT122" s="309">
        <f t="shared" si="2090"/>
        <v>3207.110017</v>
      </c>
      <c r="CU122" s="310">
        <v>0.224147321887</v>
      </c>
      <c r="CV122" s="311">
        <f t="shared" si="2091"/>
        <v>718.8651214</v>
      </c>
      <c r="CW122" s="312">
        <f t="shared" si="2092"/>
        <v>2488.244896</v>
      </c>
      <c r="CX122" s="313"/>
      <c r="CY122" s="306">
        <v>8.0</v>
      </c>
      <c r="CZ122" s="307" t="s">
        <v>42</v>
      </c>
      <c r="DA122" s="308" t="s">
        <v>136</v>
      </c>
      <c r="DB122" s="308" t="s">
        <v>134</v>
      </c>
      <c r="DC122" s="309">
        <f>'Produksi dan Harga'!AH11</f>
        <v>7704</v>
      </c>
      <c r="DD122" s="309">
        <f t="shared" si="2093"/>
        <v>306021.9482</v>
      </c>
      <c r="DE122" s="309">
        <f t="shared" si="2094"/>
        <v>2357.593089</v>
      </c>
      <c r="DF122" s="310"/>
      <c r="DG122" s="309">
        <f t="shared" si="2095"/>
        <v>0</v>
      </c>
      <c r="DH122" s="310"/>
      <c r="DI122" s="309">
        <f>ADHB!DJ122</f>
        <v>0</v>
      </c>
      <c r="DJ122" s="309">
        <f t="shared" si="2096"/>
        <v>0</v>
      </c>
      <c r="DK122" s="309">
        <f t="shared" si="2097"/>
        <v>2357.593089</v>
      </c>
      <c r="DL122" s="310">
        <v>0.224147321887</v>
      </c>
      <c r="DM122" s="311">
        <f t="shared" si="2098"/>
        <v>528.448177</v>
      </c>
      <c r="DN122" s="312">
        <f t="shared" si="2099"/>
        <v>1829.144912</v>
      </c>
      <c r="DO122" s="313"/>
      <c r="DP122" s="306">
        <v>8.0</v>
      </c>
      <c r="DQ122" s="307" t="s">
        <v>42</v>
      </c>
      <c r="DR122" s="308" t="s">
        <v>136</v>
      </c>
      <c r="DS122" s="308" t="s">
        <v>134</v>
      </c>
      <c r="DT122" s="309">
        <f>'Produksi dan Harga'!AM11</f>
        <v>10479</v>
      </c>
      <c r="DU122" s="309">
        <f t="shared" si="2100"/>
        <v>306021.9482</v>
      </c>
      <c r="DV122" s="309">
        <f t="shared" si="2101"/>
        <v>3206.803995</v>
      </c>
      <c r="DW122" s="310"/>
      <c r="DX122" s="309">
        <f t="shared" si="2102"/>
        <v>0</v>
      </c>
      <c r="DY122" s="310"/>
      <c r="DZ122" s="309">
        <f>ADHB!EA122</f>
        <v>0</v>
      </c>
      <c r="EA122" s="309">
        <f t="shared" si="2103"/>
        <v>0</v>
      </c>
      <c r="EB122" s="309">
        <f t="shared" si="2104"/>
        <v>3206.803995</v>
      </c>
      <c r="EC122" s="310">
        <v>0.224147321887</v>
      </c>
      <c r="ED122" s="311">
        <f t="shared" si="2105"/>
        <v>718.7965274</v>
      </c>
      <c r="EE122" s="312">
        <f t="shared" si="2106"/>
        <v>2488.007468</v>
      </c>
      <c r="EF122" s="313"/>
      <c r="EG122" s="306">
        <v>8.0</v>
      </c>
      <c r="EH122" s="307" t="s">
        <v>42</v>
      </c>
      <c r="EI122" s="308" t="s">
        <v>136</v>
      </c>
      <c r="EJ122" s="308" t="s">
        <v>134</v>
      </c>
      <c r="EK122" s="309">
        <f>'Produksi dan Harga'!AR11</f>
        <v>11008</v>
      </c>
      <c r="EL122" s="309">
        <f t="shared" si="2107"/>
        <v>306021.9482</v>
      </c>
      <c r="EM122" s="309">
        <f t="shared" si="2108"/>
        <v>3368.689606</v>
      </c>
      <c r="EN122" s="310"/>
      <c r="EO122" s="309">
        <f t="shared" si="2109"/>
        <v>0</v>
      </c>
      <c r="EP122" s="310"/>
      <c r="EQ122" s="309">
        <f>ADHB!ER122</f>
        <v>0</v>
      </c>
      <c r="ER122" s="309">
        <f t="shared" si="2110"/>
        <v>0</v>
      </c>
      <c r="ES122" s="309">
        <f t="shared" si="2111"/>
        <v>3368.689606</v>
      </c>
      <c r="ET122" s="310">
        <v>0.224147321887</v>
      </c>
      <c r="EU122" s="311">
        <f t="shared" si="2112"/>
        <v>755.0827535</v>
      </c>
      <c r="EV122" s="312">
        <f t="shared" si="2113"/>
        <v>2613.606853</v>
      </c>
      <c r="EW122" s="313"/>
      <c r="EX122" s="306">
        <v>8.0</v>
      </c>
      <c r="EY122" s="307" t="s">
        <v>42</v>
      </c>
      <c r="EZ122" s="308" t="s">
        <v>136</v>
      </c>
      <c r="FA122" s="308" t="s">
        <v>134</v>
      </c>
      <c r="FB122" s="309">
        <f>'Produksi dan Harga'!AW11</f>
        <v>10588</v>
      </c>
      <c r="FC122" s="309">
        <f t="shared" si="2114"/>
        <v>306021.9482</v>
      </c>
      <c r="FD122" s="309">
        <f t="shared" si="2115"/>
        <v>3240.160388</v>
      </c>
      <c r="FE122" s="310"/>
      <c r="FF122" s="309">
        <f t="shared" si="2116"/>
        <v>0</v>
      </c>
      <c r="FG122" s="310"/>
      <c r="FH122" s="309">
        <f>ADHB!FI122</f>
        <v>0</v>
      </c>
      <c r="FI122" s="309">
        <f t="shared" si="2117"/>
        <v>0</v>
      </c>
      <c r="FJ122" s="309">
        <f t="shared" si="2118"/>
        <v>3240.160388</v>
      </c>
      <c r="FK122" s="310">
        <v>0.224147321887</v>
      </c>
      <c r="FL122" s="311">
        <f t="shared" si="2119"/>
        <v>726.2732734</v>
      </c>
      <c r="FM122" s="312">
        <f t="shared" si="2120"/>
        <v>2513.887114</v>
      </c>
      <c r="FN122" s="313"/>
      <c r="FO122" s="306">
        <v>8.0</v>
      </c>
      <c r="FP122" s="307" t="s">
        <v>42</v>
      </c>
      <c r="FQ122" s="308" t="s">
        <v>136</v>
      </c>
      <c r="FR122" s="308" t="s">
        <v>134</v>
      </c>
      <c r="FS122" s="309">
        <f>'Produksi dan Harga'!BB11</f>
        <v>6556</v>
      </c>
      <c r="FT122" s="309">
        <f t="shared" si="2121"/>
        <v>306021.9482</v>
      </c>
      <c r="FU122" s="309">
        <f t="shared" si="2122"/>
        <v>2006.279893</v>
      </c>
      <c r="FV122" s="310"/>
      <c r="FW122" s="309">
        <f t="shared" si="2123"/>
        <v>0</v>
      </c>
      <c r="FX122" s="310"/>
      <c r="FY122" s="309">
        <f>ADHB!FZ122</f>
        <v>0</v>
      </c>
      <c r="FZ122" s="309">
        <f t="shared" si="2124"/>
        <v>0</v>
      </c>
      <c r="GA122" s="309">
        <f t="shared" si="2125"/>
        <v>2006.279893</v>
      </c>
      <c r="GB122" s="310">
        <v>0.224147321887</v>
      </c>
      <c r="GC122" s="311">
        <f t="shared" si="2126"/>
        <v>449.7022649</v>
      </c>
      <c r="GD122" s="312">
        <f t="shared" si="2127"/>
        <v>1556.577628</v>
      </c>
      <c r="GE122" s="313"/>
      <c r="GF122" s="306">
        <v>8.0</v>
      </c>
      <c r="GG122" s="307" t="s">
        <v>42</v>
      </c>
      <c r="GH122" s="308" t="s">
        <v>136</v>
      </c>
      <c r="GI122" s="308" t="s">
        <v>134</v>
      </c>
      <c r="GJ122" s="309">
        <f>'Produksi dan Harga'!BG11</f>
        <v>14329.8</v>
      </c>
      <c r="GK122" s="309">
        <f t="shared" si="2128"/>
        <v>306021.9482</v>
      </c>
      <c r="GL122" s="309">
        <f t="shared" si="2129"/>
        <v>4385.233314</v>
      </c>
      <c r="GM122" s="310"/>
      <c r="GN122" s="309">
        <f t="shared" si="2130"/>
        <v>0</v>
      </c>
      <c r="GO122" s="310"/>
      <c r="GP122" s="309">
        <f>ADHB!GQ122</f>
        <v>0</v>
      </c>
      <c r="GQ122" s="309">
        <f t="shared" si="2131"/>
        <v>0</v>
      </c>
      <c r="GR122" s="309">
        <f t="shared" si="2132"/>
        <v>4385.233314</v>
      </c>
      <c r="GS122" s="310">
        <v>0.224147321887</v>
      </c>
      <c r="GT122" s="311">
        <f t="shared" si="2133"/>
        <v>982.9383031</v>
      </c>
      <c r="GU122" s="312">
        <f t="shared" si="2134"/>
        <v>3402.295011</v>
      </c>
      <c r="GV122" s="313"/>
      <c r="GW122" s="306">
        <v>8.0</v>
      </c>
      <c r="GX122" s="307" t="s">
        <v>42</v>
      </c>
      <c r="GY122" s="308" t="s">
        <v>136</v>
      </c>
      <c r="GZ122" s="308" t="s">
        <v>134</v>
      </c>
      <c r="HA122" s="309">
        <f>'Produksi dan Harga'!BL11</f>
        <v>9520.88</v>
      </c>
      <c r="HB122" s="309">
        <f t="shared" si="2135"/>
        <v>306021.9482</v>
      </c>
      <c r="HC122" s="309">
        <f t="shared" si="2136"/>
        <v>2913.598246</v>
      </c>
      <c r="HD122" s="310"/>
      <c r="HE122" s="309">
        <f t="shared" si="2137"/>
        <v>0</v>
      </c>
      <c r="HF122" s="310"/>
      <c r="HG122" s="309">
        <f>ADHB!HH122</f>
        <v>0</v>
      </c>
      <c r="HH122" s="309">
        <f t="shared" si="2138"/>
        <v>0</v>
      </c>
      <c r="HI122" s="309">
        <f t="shared" si="2139"/>
        <v>2913.598246</v>
      </c>
      <c r="HJ122" s="310">
        <v>0.224147321887</v>
      </c>
      <c r="HK122" s="311">
        <f t="shared" si="2140"/>
        <v>653.075244</v>
      </c>
      <c r="HL122" s="312">
        <f t="shared" si="2141"/>
        <v>2260.523002</v>
      </c>
      <c r="HM122" s="313"/>
      <c r="HN122" s="306">
        <v>8.0</v>
      </c>
      <c r="HO122" s="307" t="s">
        <v>42</v>
      </c>
      <c r="HP122" s="308" t="s">
        <v>136</v>
      </c>
      <c r="HQ122" s="308" t="s">
        <v>134</v>
      </c>
      <c r="HR122" s="309">
        <f>'Produksi dan Harga'!BQ11</f>
        <v>10610.82</v>
      </c>
      <c r="HS122" s="309">
        <f t="shared" si="2142"/>
        <v>306021.9482</v>
      </c>
      <c r="HT122" s="309">
        <f t="shared" si="2143"/>
        <v>3247.143809</v>
      </c>
      <c r="HU122" s="310"/>
      <c r="HV122" s="309">
        <f t="shared" si="2144"/>
        <v>0</v>
      </c>
      <c r="HW122" s="310"/>
      <c r="HX122" s="309">
        <f>ADHB!HY122</f>
        <v>0</v>
      </c>
      <c r="HY122" s="309">
        <f t="shared" si="2145"/>
        <v>0</v>
      </c>
      <c r="HZ122" s="309">
        <f t="shared" si="2146"/>
        <v>3247.143809</v>
      </c>
      <c r="IA122" s="310">
        <v>0.224147321887</v>
      </c>
      <c r="IB122" s="311">
        <f t="shared" si="2147"/>
        <v>727.8385885</v>
      </c>
      <c r="IC122" s="312">
        <f t="shared" si="2148"/>
        <v>2519.30522</v>
      </c>
      <c r="ID122" s="313"/>
      <c r="IE122" s="306">
        <v>8.0</v>
      </c>
      <c r="IF122" s="307" t="s">
        <v>42</v>
      </c>
      <c r="IG122" s="308" t="s">
        <v>136</v>
      </c>
      <c r="IH122" s="308" t="s">
        <v>134</v>
      </c>
      <c r="II122" s="309">
        <f>'Produksi dan Harga'!BV11</f>
        <v>9229.86</v>
      </c>
      <c r="IJ122" s="309">
        <f t="shared" si="2149"/>
        <v>306021.9482</v>
      </c>
      <c r="IK122" s="309">
        <f t="shared" si="2150"/>
        <v>2824.539739</v>
      </c>
      <c r="IL122" s="310"/>
      <c r="IM122" s="309">
        <f t="shared" si="2151"/>
        <v>0</v>
      </c>
      <c r="IN122" s="310"/>
      <c r="IO122" s="309">
        <f>ADHB!IP122</f>
        <v>0</v>
      </c>
      <c r="IP122" s="309">
        <f t="shared" si="2152"/>
        <v>0</v>
      </c>
      <c r="IQ122" s="309">
        <f t="shared" si="2153"/>
        <v>2824.539739</v>
      </c>
      <c r="IR122" s="310">
        <v>0.224147321887</v>
      </c>
      <c r="IS122" s="311">
        <f t="shared" si="2154"/>
        <v>633.1130181</v>
      </c>
      <c r="IT122" s="312">
        <f t="shared" si="2155"/>
        <v>2191.426721</v>
      </c>
      <c r="IU122" s="313"/>
      <c r="IV122" s="306">
        <v>8.0</v>
      </c>
      <c r="IW122" s="307" t="s">
        <v>42</v>
      </c>
      <c r="IX122" s="308" t="s">
        <v>136</v>
      </c>
      <c r="IY122" s="308" t="s">
        <v>134</v>
      </c>
      <c r="IZ122" s="309">
        <f>'Produksi dan Harga'!CA11</f>
        <v>7849.58</v>
      </c>
      <c r="JA122" s="309">
        <f t="shared" si="2156"/>
        <v>306021.9482</v>
      </c>
      <c r="JB122" s="309">
        <f t="shared" si="2157"/>
        <v>2402.143764</v>
      </c>
      <c r="JC122" s="310"/>
      <c r="JD122" s="309">
        <f t="shared" si="2158"/>
        <v>0</v>
      </c>
      <c r="JE122" s="310"/>
      <c r="JF122" s="309">
        <f>ADHB!JG122</f>
        <v>0</v>
      </c>
      <c r="JG122" s="309">
        <f t="shared" si="2159"/>
        <v>0</v>
      </c>
      <c r="JH122" s="309">
        <f t="shared" si="2160"/>
        <v>2402.143764</v>
      </c>
      <c r="JI122" s="310">
        <v>0.224147321887</v>
      </c>
      <c r="JJ122" s="311">
        <f t="shared" si="2161"/>
        <v>538.4340916</v>
      </c>
      <c r="JK122" s="312">
        <f t="shared" si="2162"/>
        <v>1863.709673</v>
      </c>
      <c r="JL122" s="313"/>
      <c r="JM122" s="306">
        <v>8.0</v>
      </c>
      <c r="JN122" s="307" t="s">
        <v>42</v>
      </c>
      <c r="JO122" s="308" t="s">
        <v>136</v>
      </c>
      <c r="JP122" s="308" t="s">
        <v>134</v>
      </c>
      <c r="JQ122" s="309">
        <f>'Produksi dan Harga'!CF11</f>
        <v>11959.13</v>
      </c>
      <c r="JR122" s="309">
        <f t="shared" si="2163"/>
        <v>306021.9482</v>
      </c>
      <c r="JS122" s="309">
        <f t="shared" si="2164"/>
        <v>3659.756262</v>
      </c>
      <c r="JT122" s="310"/>
      <c r="JU122" s="309">
        <f t="shared" si="2165"/>
        <v>0</v>
      </c>
      <c r="JV122" s="310"/>
      <c r="JW122" s="309" t="str">
        <f>ADHB!LF122</f>
        <v/>
      </c>
      <c r="JX122" s="309">
        <f t="shared" si="2166"/>
        <v>0</v>
      </c>
      <c r="JY122" s="309">
        <f t="shared" si="2167"/>
        <v>3659.756262</v>
      </c>
      <c r="JZ122" s="310">
        <v>0.224147321887</v>
      </c>
      <c r="KA122" s="311">
        <f t="shared" si="2168"/>
        <v>820.3245648</v>
      </c>
      <c r="KB122" s="312">
        <f t="shared" si="2169"/>
        <v>2839.431697</v>
      </c>
      <c r="KC122" s="313"/>
      <c r="KD122" s="306">
        <v>8.0</v>
      </c>
      <c r="KE122" s="307" t="s">
        <v>42</v>
      </c>
      <c r="KF122" s="308" t="s">
        <v>136</v>
      </c>
      <c r="KG122" s="308" t="s">
        <v>134</v>
      </c>
      <c r="KH122" s="309"/>
      <c r="KI122" s="309">
        <f t="shared" si="2170"/>
        <v>306021.9482</v>
      </c>
      <c r="KJ122" s="309">
        <f t="shared" si="2171"/>
        <v>0</v>
      </c>
      <c r="KK122" s="310"/>
      <c r="KL122" s="309">
        <f t="shared" si="2172"/>
        <v>0</v>
      </c>
      <c r="KM122" s="310"/>
      <c r="KN122" s="309" t="str">
        <f>ADHB!LW122</f>
        <v/>
      </c>
      <c r="KO122" s="309">
        <f t="shared" si="2173"/>
        <v>0</v>
      </c>
      <c r="KP122" s="309">
        <f t="shared" si="2174"/>
        <v>0</v>
      </c>
      <c r="KQ122" s="310">
        <v>0.224147321887</v>
      </c>
      <c r="KR122" s="311">
        <f t="shared" si="2175"/>
        <v>0</v>
      </c>
      <c r="KS122" s="312">
        <f t="shared" si="2176"/>
        <v>0</v>
      </c>
      <c r="KT122" s="313"/>
      <c r="KU122" s="314"/>
    </row>
    <row r="123" ht="15.75" customHeight="1">
      <c r="A123" s="306">
        <v>9.0</v>
      </c>
      <c r="B123" s="307" t="s">
        <v>43</v>
      </c>
      <c r="C123" s="308" t="s">
        <v>136</v>
      </c>
      <c r="D123" s="308" t="s">
        <v>134</v>
      </c>
      <c r="E123" s="309">
        <f>'Produksi dan Harga'!D12</f>
        <v>36536</v>
      </c>
      <c r="F123" s="315">
        <v>518346.475194929</v>
      </c>
      <c r="G123" s="309">
        <f t="shared" si="2052"/>
        <v>18938.30682</v>
      </c>
      <c r="H123" s="310"/>
      <c r="I123" s="309">
        <f t="shared" si="2053"/>
        <v>0</v>
      </c>
      <c r="J123" s="310"/>
      <c r="K123" s="309">
        <f>ADHB!L123</f>
        <v>0</v>
      </c>
      <c r="L123" s="309">
        <f t="shared" si="2054"/>
        <v>0</v>
      </c>
      <c r="M123" s="309">
        <f t="shared" si="2055"/>
        <v>18938.30682</v>
      </c>
      <c r="N123" s="310">
        <v>0.224147321887</v>
      </c>
      <c r="O123" s="311">
        <f t="shared" si="2056"/>
        <v>4244.970754</v>
      </c>
      <c r="P123" s="312">
        <f t="shared" si="2057"/>
        <v>14693.33606</v>
      </c>
      <c r="Q123" s="313"/>
      <c r="R123" s="306">
        <v>9.0</v>
      </c>
      <c r="S123" s="307" t="s">
        <v>43</v>
      </c>
      <c r="T123" s="308" t="s">
        <v>136</v>
      </c>
      <c r="U123" s="308" t="s">
        <v>134</v>
      </c>
      <c r="V123" s="309">
        <f>'Produksi dan Harga'!I12</f>
        <v>16313</v>
      </c>
      <c r="W123" s="309">
        <f t="shared" si="2058"/>
        <v>518346.4752</v>
      </c>
      <c r="X123" s="309">
        <f t="shared" si="2059"/>
        <v>8455.78605</v>
      </c>
      <c r="Y123" s="310"/>
      <c r="Z123" s="309">
        <f t="shared" si="2060"/>
        <v>0</v>
      </c>
      <c r="AA123" s="310"/>
      <c r="AB123" s="309">
        <f>ADHB!AC123</f>
        <v>0</v>
      </c>
      <c r="AC123" s="309">
        <f t="shared" si="2061"/>
        <v>0</v>
      </c>
      <c r="AD123" s="309">
        <f t="shared" si="2062"/>
        <v>8455.78605</v>
      </c>
      <c r="AE123" s="310">
        <v>0.224147321887</v>
      </c>
      <c r="AF123" s="311">
        <f t="shared" si="2063"/>
        <v>1895.341798</v>
      </c>
      <c r="AG123" s="312">
        <f t="shared" si="2064"/>
        <v>6560.444252</v>
      </c>
      <c r="AH123" s="313"/>
      <c r="AI123" s="306">
        <v>9.0</v>
      </c>
      <c r="AJ123" s="307" t="s">
        <v>43</v>
      </c>
      <c r="AK123" s="308" t="s">
        <v>136</v>
      </c>
      <c r="AL123" s="308" t="s">
        <v>134</v>
      </c>
      <c r="AM123" s="309">
        <f>'Produksi dan Harga'!N12</f>
        <v>34455</v>
      </c>
      <c r="AN123" s="309">
        <f t="shared" si="2065"/>
        <v>518346.4752</v>
      </c>
      <c r="AO123" s="309">
        <f t="shared" si="2066"/>
        <v>17859.6278</v>
      </c>
      <c r="AP123" s="310"/>
      <c r="AQ123" s="309">
        <f t="shared" si="2067"/>
        <v>0</v>
      </c>
      <c r="AR123" s="310"/>
      <c r="AS123" s="309">
        <f>ADHB!AT123</f>
        <v>0</v>
      </c>
      <c r="AT123" s="309">
        <f t="shared" si="2068"/>
        <v>0</v>
      </c>
      <c r="AU123" s="309">
        <f t="shared" si="2069"/>
        <v>17859.6278</v>
      </c>
      <c r="AV123" s="310">
        <v>0.224147321887</v>
      </c>
      <c r="AW123" s="311">
        <f t="shared" si="2070"/>
        <v>4003.187742</v>
      </c>
      <c r="AX123" s="312">
        <f t="shared" si="2071"/>
        <v>13856.44006</v>
      </c>
      <c r="AY123" s="313"/>
      <c r="AZ123" s="306">
        <v>9.0</v>
      </c>
      <c r="BA123" s="307" t="s">
        <v>43</v>
      </c>
      <c r="BB123" s="308" t="s">
        <v>136</v>
      </c>
      <c r="BC123" s="308" t="s">
        <v>134</v>
      </c>
      <c r="BD123" s="309">
        <f>'Produksi dan Harga'!S12</f>
        <v>16094</v>
      </c>
      <c r="BE123" s="309">
        <f t="shared" si="2072"/>
        <v>518346.4752</v>
      </c>
      <c r="BF123" s="309">
        <f t="shared" si="2073"/>
        <v>8342.268172</v>
      </c>
      <c r="BG123" s="310"/>
      <c r="BH123" s="309">
        <f t="shared" si="2074"/>
        <v>0</v>
      </c>
      <c r="BI123" s="310"/>
      <c r="BJ123" s="309">
        <f>ADHB!BK123</f>
        <v>0</v>
      </c>
      <c r="BK123" s="309">
        <f t="shared" si="2075"/>
        <v>0</v>
      </c>
      <c r="BL123" s="309">
        <f t="shared" si="2076"/>
        <v>8342.268172</v>
      </c>
      <c r="BM123" s="310">
        <v>0.224147321887</v>
      </c>
      <c r="BN123" s="311">
        <f t="shared" si="2077"/>
        <v>1869.897069</v>
      </c>
      <c r="BO123" s="312">
        <f t="shared" si="2078"/>
        <v>6472.371103</v>
      </c>
      <c r="BP123" s="313"/>
      <c r="BQ123" s="306">
        <v>9.0</v>
      </c>
      <c r="BR123" s="307" t="s">
        <v>43</v>
      </c>
      <c r="BS123" s="308" t="s">
        <v>136</v>
      </c>
      <c r="BT123" s="308" t="s">
        <v>134</v>
      </c>
      <c r="BU123" s="309">
        <f>'Produksi dan Harga'!X12</f>
        <v>23044</v>
      </c>
      <c r="BV123" s="309">
        <f t="shared" si="2079"/>
        <v>518346.4752</v>
      </c>
      <c r="BW123" s="309">
        <f t="shared" si="2080"/>
        <v>11944.77617</v>
      </c>
      <c r="BX123" s="310"/>
      <c r="BY123" s="309">
        <f t="shared" si="2081"/>
        <v>0</v>
      </c>
      <c r="BZ123" s="310"/>
      <c r="CA123" s="309">
        <f>ADHB!CB123</f>
        <v>0</v>
      </c>
      <c r="CB123" s="309">
        <f t="shared" si="2082"/>
        <v>0</v>
      </c>
      <c r="CC123" s="309">
        <f t="shared" si="2083"/>
        <v>11944.77617</v>
      </c>
      <c r="CD123" s="310">
        <v>0.224147321887</v>
      </c>
      <c r="CE123" s="311">
        <f t="shared" si="2084"/>
        <v>2677.38959</v>
      </c>
      <c r="CF123" s="312">
        <f t="shared" si="2085"/>
        <v>9267.386584</v>
      </c>
      <c r="CG123" s="313"/>
      <c r="CH123" s="306">
        <v>9.0</v>
      </c>
      <c r="CI123" s="307" t="s">
        <v>43</v>
      </c>
      <c r="CJ123" s="308" t="s">
        <v>136</v>
      </c>
      <c r="CK123" s="308" t="s">
        <v>134</v>
      </c>
      <c r="CL123" s="309">
        <f>'Produksi dan Harga'!AC12</f>
        <v>9088</v>
      </c>
      <c r="CM123" s="309">
        <f t="shared" si="2086"/>
        <v>518346.4752</v>
      </c>
      <c r="CN123" s="309">
        <f t="shared" si="2087"/>
        <v>4710.732767</v>
      </c>
      <c r="CO123" s="310"/>
      <c r="CP123" s="309">
        <f t="shared" si="2088"/>
        <v>0</v>
      </c>
      <c r="CQ123" s="310"/>
      <c r="CR123" s="309">
        <f>ADHB!CS123</f>
        <v>0</v>
      </c>
      <c r="CS123" s="309">
        <f t="shared" si="2089"/>
        <v>0</v>
      </c>
      <c r="CT123" s="309">
        <f t="shared" si="2090"/>
        <v>4710.732767</v>
      </c>
      <c r="CU123" s="310">
        <v>0.224147321887</v>
      </c>
      <c r="CV123" s="311">
        <f t="shared" si="2091"/>
        <v>1055.898134</v>
      </c>
      <c r="CW123" s="312">
        <f t="shared" si="2092"/>
        <v>3654.834633</v>
      </c>
      <c r="CX123" s="313"/>
      <c r="CY123" s="306">
        <v>9.0</v>
      </c>
      <c r="CZ123" s="307" t="s">
        <v>43</v>
      </c>
      <c r="DA123" s="308" t="s">
        <v>136</v>
      </c>
      <c r="DB123" s="308" t="s">
        <v>134</v>
      </c>
      <c r="DC123" s="309">
        <f>'Produksi dan Harga'!AH12</f>
        <v>8530</v>
      </c>
      <c r="DD123" s="309">
        <f t="shared" si="2093"/>
        <v>518346.4752</v>
      </c>
      <c r="DE123" s="309">
        <f t="shared" si="2094"/>
        <v>4421.495433</v>
      </c>
      <c r="DF123" s="310"/>
      <c r="DG123" s="309">
        <f t="shared" si="2095"/>
        <v>0</v>
      </c>
      <c r="DH123" s="310"/>
      <c r="DI123" s="309">
        <f>ADHB!DJ123</f>
        <v>0</v>
      </c>
      <c r="DJ123" s="309">
        <f t="shared" si="2096"/>
        <v>0</v>
      </c>
      <c r="DK123" s="309">
        <f t="shared" si="2097"/>
        <v>4421.495433</v>
      </c>
      <c r="DL123" s="310">
        <v>0.224147321887</v>
      </c>
      <c r="DM123" s="311">
        <f t="shared" si="2098"/>
        <v>991.0663601</v>
      </c>
      <c r="DN123" s="312">
        <f t="shared" si="2099"/>
        <v>3430.429073</v>
      </c>
      <c r="DO123" s="313"/>
      <c r="DP123" s="306">
        <v>9.0</v>
      </c>
      <c r="DQ123" s="307" t="s">
        <v>43</v>
      </c>
      <c r="DR123" s="308" t="s">
        <v>136</v>
      </c>
      <c r="DS123" s="308" t="s">
        <v>134</v>
      </c>
      <c r="DT123" s="309">
        <f>'Produksi dan Harga'!AM12</f>
        <v>10882</v>
      </c>
      <c r="DU123" s="309">
        <f t="shared" si="2100"/>
        <v>518346.4752</v>
      </c>
      <c r="DV123" s="309">
        <f t="shared" si="2101"/>
        <v>5640.646343</v>
      </c>
      <c r="DW123" s="310"/>
      <c r="DX123" s="309">
        <f t="shared" si="2102"/>
        <v>0</v>
      </c>
      <c r="DY123" s="310"/>
      <c r="DZ123" s="309">
        <f>ADHB!EA123</f>
        <v>0</v>
      </c>
      <c r="EA123" s="309">
        <f t="shared" si="2103"/>
        <v>0</v>
      </c>
      <c r="EB123" s="309">
        <f t="shared" si="2104"/>
        <v>5640.646343</v>
      </c>
      <c r="EC123" s="310">
        <v>0.224147321887</v>
      </c>
      <c r="ED123" s="311">
        <f t="shared" si="2105"/>
        <v>1264.335772</v>
      </c>
      <c r="EE123" s="312">
        <f t="shared" si="2106"/>
        <v>4376.310572</v>
      </c>
      <c r="EF123" s="313"/>
      <c r="EG123" s="306">
        <v>9.0</v>
      </c>
      <c r="EH123" s="307" t="s">
        <v>43</v>
      </c>
      <c r="EI123" s="308" t="s">
        <v>136</v>
      </c>
      <c r="EJ123" s="308" t="s">
        <v>134</v>
      </c>
      <c r="EK123" s="309">
        <f>'Produksi dan Harga'!AR12</f>
        <v>12535</v>
      </c>
      <c r="EL123" s="309">
        <f t="shared" si="2107"/>
        <v>518346.4752</v>
      </c>
      <c r="EM123" s="309">
        <f t="shared" si="2108"/>
        <v>6497.473067</v>
      </c>
      <c r="EN123" s="310"/>
      <c r="EO123" s="309">
        <f t="shared" si="2109"/>
        <v>0</v>
      </c>
      <c r="EP123" s="310"/>
      <c r="EQ123" s="309">
        <f>ADHB!ER123</f>
        <v>0</v>
      </c>
      <c r="ER123" s="309">
        <f t="shared" si="2110"/>
        <v>0</v>
      </c>
      <c r="ES123" s="309">
        <f t="shared" si="2111"/>
        <v>6497.473067</v>
      </c>
      <c r="ET123" s="310">
        <v>0.224147321887</v>
      </c>
      <c r="EU123" s="311">
        <f t="shared" si="2112"/>
        <v>1456.391187</v>
      </c>
      <c r="EV123" s="312">
        <f t="shared" si="2113"/>
        <v>5041.08188</v>
      </c>
      <c r="EW123" s="313"/>
      <c r="EX123" s="306">
        <v>9.0</v>
      </c>
      <c r="EY123" s="307" t="s">
        <v>43</v>
      </c>
      <c r="EZ123" s="308" t="s">
        <v>136</v>
      </c>
      <c r="FA123" s="308" t="s">
        <v>134</v>
      </c>
      <c r="FB123" s="309">
        <f>'Produksi dan Harga'!AW12</f>
        <v>13610</v>
      </c>
      <c r="FC123" s="309">
        <f t="shared" si="2114"/>
        <v>518346.4752</v>
      </c>
      <c r="FD123" s="309">
        <f t="shared" si="2115"/>
        <v>7054.695527</v>
      </c>
      <c r="FE123" s="310"/>
      <c r="FF123" s="309">
        <f t="shared" si="2116"/>
        <v>0</v>
      </c>
      <c r="FG123" s="310"/>
      <c r="FH123" s="309">
        <f>ADHB!FI123</f>
        <v>0</v>
      </c>
      <c r="FI123" s="309">
        <f t="shared" si="2117"/>
        <v>0</v>
      </c>
      <c r="FJ123" s="309">
        <f t="shared" si="2118"/>
        <v>7054.695527</v>
      </c>
      <c r="FK123" s="310">
        <v>0.224147321887</v>
      </c>
      <c r="FL123" s="311">
        <f t="shared" si="2119"/>
        <v>1581.291109</v>
      </c>
      <c r="FM123" s="312">
        <f t="shared" si="2120"/>
        <v>5473.404418</v>
      </c>
      <c r="FN123" s="313"/>
      <c r="FO123" s="306">
        <v>9.0</v>
      </c>
      <c r="FP123" s="307" t="s">
        <v>43</v>
      </c>
      <c r="FQ123" s="308" t="s">
        <v>136</v>
      </c>
      <c r="FR123" s="308" t="s">
        <v>134</v>
      </c>
      <c r="FS123" s="309">
        <f>'Produksi dan Harga'!BB12</f>
        <v>9569.8</v>
      </c>
      <c r="FT123" s="309">
        <f t="shared" si="2121"/>
        <v>518346.4752</v>
      </c>
      <c r="FU123" s="309">
        <f t="shared" si="2122"/>
        <v>4960.472098</v>
      </c>
      <c r="FV123" s="310"/>
      <c r="FW123" s="309">
        <f t="shared" si="2123"/>
        <v>0</v>
      </c>
      <c r="FX123" s="310"/>
      <c r="FY123" s="309">
        <f>ADHB!FZ123</f>
        <v>0</v>
      </c>
      <c r="FZ123" s="309">
        <f t="shared" si="2124"/>
        <v>0</v>
      </c>
      <c r="GA123" s="309">
        <f t="shared" si="2125"/>
        <v>4960.472098</v>
      </c>
      <c r="GB123" s="310">
        <v>0.224147321887</v>
      </c>
      <c r="GC123" s="311">
        <f t="shared" si="2126"/>
        <v>1111.876536</v>
      </c>
      <c r="GD123" s="312">
        <f t="shared" si="2127"/>
        <v>3848.595562</v>
      </c>
      <c r="GE123" s="313"/>
      <c r="GF123" s="306">
        <v>9.0</v>
      </c>
      <c r="GG123" s="307" t="s">
        <v>43</v>
      </c>
      <c r="GH123" s="308" t="s">
        <v>136</v>
      </c>
      <c r="GI123" s="308" t="s">
        <v>134</v>
      </c>
      <c r="GJ123" s="309">
        <f>'Produksi dan Harga'!BG12</f>
        <v>15975.3</v>
      </c>
      <c r="GK123" s="309">
        <f t="shared" si="2128"/>
        <v>518346.4752</v>
      </c>
      <c r="GL123" s="309">
        <f t="shared" si="2129"/>
        <v>8280.740445</v>
      </c>
      <c r="GM123" s="310"/>
      <c r="GN123" s="309">
        <f t="shared" si="2130"/>
        <v>0</v>
      </c>
      <c r="GO123" s="310"/>
      <c r="GP123" s="309">
        <f>ADHB!GQ123</f>
        <v>0</v>
      </c>
      <c r="GQ123" s="309">
        <f t="shared" si="2131"/>
        <v>0</v>
      </c>
      <c r="GR123" s="309">
        <f t="shared" si="2132"/>
        <v>8280.740445</v>
      </c>
      <c r="GS123" s="310">
        <v>0.224147321887</v>
      </c>
      <c r="GT123" s="311">
        <f t="shared" si="2133"/>
        <v>1856.105794</v>
      </c>
      <c r="GU123" s="312">
        <f t="shared" si="2134"/>
        <v>6424.634651</v>
      </c>
      <c r="GV123" s="313"/>
      <c r="GW123" s="306">
        <v>9.0</v>
      </c>
      <c r="GX123" s="307" t="s">
        <v>43</v>
      </c>
      <c r="GY123" s="308" t="s">
        <v>136</v>
      </c>
      <c r="GZ123" s="308" t="s">
        <v>134</v>
      </c>
      <c r="HA123" s="309">
        <f>'Produksi dan Harga'!BL12</f>
        <v>10013.2</v>
      </c>
      <c r="HB123" s="309">
        <f t="shared" si="2135"/>
        <v>518346.4752</v>
      </c>
      <c r="HC123" s="309">
        <f t="shared" si="2136"/>
        <v>5190.306925</v>
      </c>
      <c r="HD123" s="310"/>
      <c r="HE123" s="309">
        <f t="shared" si="2137"/>
        <v>0</v>
      </c>
      <c r="HF123" s="310"/>
      <c r="HG123" s="309">
        <f>ADHB!HH123</f>
        <v>0</v>
      </c>
      <c r="HH123" s="309">
        <f t="shared" si="2138"/>
        <v>0</v>
      </c>
      <c r="HI123" s="309">
        <f t="shared" si="2139"/>
        <v>5190.306925</v>
      </c>
      <c r="HJ123" s="310">
        <v>0.224147321887</v>
      </c>
      <c r="HK123" s="311">
        <f t="shared" si="2140"/>
        <v>1163.393397</v>
      </c>
      <c r="HL123" s="312">
        <f t="shared" si="2141"/>
        <v>4026.913528</v>
      </c>
      <c r="HM123" s="313"/>
      <c r="HN123" s="306">
        <v>9.0</v>
      </c>
      <c r="HO123" s="307" t="s">
        <v>43</v>
      </c>
      <c r="HP123" s="308" t="s">
        <v>136</v>
      </c>
      <c r="HQ123" s="308" t="s">
        <v>134</v>
      </c>
      <c r="HR123" s="309">
        <f>'Produksi dan Harga'!BQ12</f>
        <v>10496.91</v>
      </c>
      <c r="HS123" s="309">
        <f t="shared" si="2142"/>
        <v>518346.4752</v>
      </c>
      <c r="HT123" s="309">
        <f t="shared" si="2143"/>
        <v>5441.036299</v>
      </c>
      <c r="HU123" s="310"/>
      <c r="HV123" s="309">
        <f t="shared" si="2144"/>
        <v>0</v>
      </c>
      <c r="HW123" s="310"/>
      <c r="HX123" s="309">
        <f>ADHB!HY123</f>
        <v>0</v>
      </c>
      <c r="HY123" s="309">
        <f t="shared" si="2145"/>
        <v>0</v>
      </c>
      <c r="HZ123" s="309">
        <f t="shared" si="2146"/>
        <v>5441.036299</v>
      </c>
      <c r="IA123" s="310">
        <v>0.224147321887</v>
      </c>
      <c r="IB123" s="311">
        <f t="shared" si="2147"/>
        <v>1219.593715</v>
      </c>
      <c r="IC123" s="312">
        <f t="shared" si="2148"/>
        <v>4221.442584</v>
      </c>
      <c r="ID123" s="313"/>
      <c r="IE123" s="306">
        <v>9.0</v>
      </c>
      <c r="IF123" s="307" t="s">
        <v>43</v>
      </c>
      <c r="IG123" s="308" t="s">
        <v>136</v>
      </c>
      <c r="IH123" s="308" t="s">
        <v>134</v>
      </c>
      <c r="II123" s="309">
        <f>'Produksi dan Harga'!BV12</f>
        <v>11788.25</v>
      </c>
      <c r="IJ123" s="309">
        <f t="shared" si="2149"/>
        <v>518346.4752</v>
      </c>
      <c r="IK123" s="309">
        <f t="shared" si="2150"/>
        <v>6110.397836</v>
      </c>
      <c r="IL123" s="310"/>
      <c r="IM123" s="309">
        <f t="shared" si="2151"/>
        <v>0</v>
      </c>
      <c r="IN123" s="310"/>
      <c r="IO123" s="309">
        <f>ADHB!IP123</f>
        <v>0</v>
      </c>
      <c r="IP123" s="309">
        <f t="shared" si="2152"/>
        <v>0</v>
      </c>
      <c r="IQ123" s="309">
        <f t="shared" si="2153"/>
        <v>6110.397836</v>
      </c>
      <c r="IR123" s="310">
        <v>0.224147321887</v>
      </c>
      <c r="IS123" s="311">
        <f t="shared" si="2154"/>
        <v>1369.629311</v>
      </c>
      <c r="IT123" s="312">
        <f t="shared" si="2155"/>
        <v>4740.768526</v>
      </c>
      <c r="IU123" s="313"/>
      <c r="IV123" s="306">
        <v>9.0</v>
      </c>
      <c r="IW123" s="307" t="s">
        <v>43</v>
      </c>
      <c r="IX123" s="308" t="s">
        <v>136</v>
      </c>
      <c r="IY123" s="308" t="s">
        <v>134</v>
      </c>
      <c r="IZ123" s="309">
        <f>'Produksi dan Harga'!CA12</f>
        <v>10101.51</v>
      </c>
      <c r="JA123" s="309">
        <f t="shared" si="2156"/>
        <v>518346.4752</v>
      </c>
      <c r="JB123" s="309">
        <f t="shared" si="2157"/>
        <v>5236.082103</v>
      </c>
      <c r="JC123" s="310"/>
      <c r="JD123" s="309">
        <f t="shared" si="2158"/>
        <v>0</v>
      </c>
      <c r="JE123" s="310"/>
      <c r="JF123" s="309">
        <f>ADHB!JG123</f>
        <v>0</v>
      </c>
      <c r="JG123" s="309">
        <f t="shared" si="2159"/>
        <v>0</v>
      </c>
      <c r="JH123" s="309">
        <f t="shared" si="2160"/>
        <v>5236.082103</v>
      </c>
      <c r="JI123" s="310">
        <v>0.224147321887</v>
      </c>
      <c r="JJ123" s="311">
        <f t="shared" si="2161"/>
        <v>1173.65378</v>
      </c>
      <c r="JK123" s="312">
        <f t="shared" si="2162"/>
        <v>4062.428322</v>
      </c>
      <c r="JL123" s="313"/>
      <c r="JM123" s="306">
        <v>9.0</v>
      </c>
      <c r="JN123" s="307" t="s">
        <v>43</v>
      </c>
      <c r="JO123" s="308" t="s">
        <v>136</v>
      </c>
      <c r="JP123" s="308" t="s">
        <v>134</v>
      </c>
      <c r="JQ123" s="309">
        <f>'Produksi dan Harga'!CF12</f>
        <v>13618.04</v>
      </c>
      <c r="JR123" s="309">
        <f t="shared" si="2163"/>
        <v>518346.4752</v>
      </c>
      <c r="JS123" s="309">
        <f t="shared" si="2164"/>
        <v>7058.863033</v>
      </c>
      <c r="JT123" s="310"/>
      <c r="JU123" s="309">
        <f t="shared" si="2165"/>
        <v>0</v>
      </c>
      <c r="JV123" s="310"/>
      <c r="JW123" s="309" t="str">
        <f>ADHB!LF123</f>
        <v/>
      </c>
      <c r="JX123" s="309">
        <f t="shared" si="2166"/>
        <v>0</v>
      </c>
      <c r="JY123" s="309">
        <f t="shared" si="2167"/>
        <v>7058.863033</v>
      </c>
      <c r="JZ123" s="310">
        <v>0.224147321887</v>
      </c>
      <c r="KA123" s="311">
        <f t="shared" si="2168"/>
        <v>1582.225244</v>
      </c>
      <c r="KB123" s="312">
        <f t="shared" si="2169"/>
        <v>5476.637789</v>
      </c>
      <c r="KC123" s="313"/>
      <c r="KD123" s="306">
        <v>9.0</v>
      </c>
      <c r="KE123" s="307" t="s">
        <v>43</v>
      </c>
      <c r="KF123" s="308" t="s">
        <v>136</v>
      </c>
      <c r="KG123" s="308" t="s">
        <v>134</v>
      </c>
      <c r="KH123" s="309"/>
      <c r="KI123" s="309">
        <f t="shared" si="2170"/>
        <v>518346.4752</v>
      </c>
      <c r="KJ123" s="309">
        <f t="shared" si="2171"/>
        <v>0</v>
      </c>
      <c r="KK123" s="310"/>
      <c r="KL123" s="309">
        <f t="shared" si="2172"/>
        <v>0</v>
      </c>
      <c r="KM123" s="310"/>
      <c r="KN123" s="309" t="str">
        <f>ADHB!LW123</f>
        <v/>
      </c>
      <c r="KO123" s="309">
        <f t="shared" si="2173"/>
        <v>0</v>
      </c>
      <c r="KP123" s="309">
        <f t="shared" si="2174"/>
        <v>0</v>
      </c>
      <c r="KQ123" s="310">
        <v>0.224147321887</v>
      </c>
      <c r="KR123" s="311">
        <f t="shared" si="2175"/>
        <v>0</v>
      </c>
      <c r="KS123" s="312">
        <f t="shared" si="2176"/>
        <v>0</v>
      </c>
      <c r="KT123" s="313"/>
      <c r="KU123" s="314"/>
    </row>
    <row r="124" ht="15.75" customHeight="1">
      <c r="A124" s="306">
        <v>10.0</v>
      </c>
      <c r="B124" s="307" t="s">
        <v>44</v>
      </c>
      <c r="C124" s="308" t="s">
        <v>136</v>
      </c>
      <c r="D124" s="308" t="s">
        <v>134</v>
      </c>
      <c r="E124" s="309">
        <f>'Produksi dan Harga'!D13</f>
        <v>38993</v>
      </c>
      <c r="F124" s="309">
        <v>274844.9371647162</v>
      </c>
      <c r="G124" s="309">
        <f t="shared" si="2052"/>
        <v>10717.02863</v>
      </c>
      <c r="H124" s="310"/>
      <c r="I124" s="309">
        <f t="shared" si="2053"/>
        <v>0</v>
      </c>
      <c r="J124" s="310"/>
      <c r="K124" s="309">
        <f>ADHB!L124</f>
        <v>0</v>
      </c>
      <c r="L124" s="309">
        <f t="shared" si="2054"/>
        <v>0</v>
      </c>
      <c r="M124" s="309">
        <f t="shared" si="2055"/>
        <v>10717.02863</v>
      </c>
      <c r="N124" s="310">
        <v>0.224147321887</v>
      </c>
      <c r="O124" s="311">
        <f t="shared" si="2056"/>
        <v>2402.193267</v>
      </c>
      <c r="P124" s="312">
        <f t="shared" si="2057"/>
        <v>8314.835368</v>
      </c>
      <c r="Q124" s="313"/>
      <c r="R124" s="306">
        <v>10.0</v>
      </c>
      <c r="S124" s="307" t="s">
        <v>44</v>
      </c>
      <c r="T124" s="308" t="s">
        <v>136</v>
      </c>
      <c r="U124" s="308" t="s">
        <v>134</v>
      </c>
      <c r="V124" s="309">
        <f>'Produksi dan Harga'!I13</f>
        <v>19879</v>
      </c>
      <c r="W124" s="309">
        <f t="shared" si="2058"/>
        <v>274844.9372</v>
      </c>
      <c r="X124" s="309">
        <f t="shared" si="2059"/>
        <v>5463.642506</v>
      </c>
      <c r="Y124" s="310"/>
      <c r="Z124" s="309">
        <f t="shared" si="2060"/>
        <v>0</v>
      </c>
      <c r="AA124" s="310"/>
      <c r="AB124" s="309">
        <f>ADHB!AC124</f>
        <v>0</v>
      </c>
      <c r="AC124" s="309">
        <f t="shared" si="2061"/>
        <v>0</v>
      </c>
      <c r="AD124" s="309">
        <f t="shared" si="2062"/>
        <v>5463.642506</v>
      </c>
      <c r="AE124" s="310">
        <v>0.224147321887</v>
      </c>
      <c r="AF124" s="311">
        <f t="shared" si="2063"/>
        <v>1224.660835</v>
      </c>
      <c r="AG124" s="312">
        <f t="shared" si="2064"/>
        <v>4238.98167</v>
      </c>
      <c r="AH124" s="313"/>
      <c r="AI124" s="306">
        <v>10.0</v>
      </c>
      <c r="AJ124" s="307" t="s">
        <v>44</v>
      </c>
      <c r="AK124" s="308" t="s">
        <v>136</v>
      </c>
      <c r="AL124" s="308" t="s">
        <v>134</v>
      </c>
      <c r="AM124" s="309">
        <f>'Produksi dan Harga'!N13</f>
        <v>33034</v>
      </c>
      <c r="AN124" s="309">
        <f t="shared" si="2065"/>
        <v>274844.9372</v>
      </c>
      <c r="AO124" s="309">
        <f t="shared" si="2066"/>
        <v>9079.227654</v>
      </c>
      <c r="AP124" s="310"/>
      <c r="AQ124" s="309">
        <f t="shared" si="2067"/>
        <v>0</v>
      </c>
      <c r="AR124" s="310"/>
      <c r="AS124" s="309">
        <f>ADHB!AT124</f>
        <v>0</v>
      </c>
      <c r="AT124" s="309">
        <f t="shared" si="2068"/>
        <v>0</v>
      </c>
      <c r="AU124" s="309">
        <f t="shared" si="2069"/>
        <v>9079.227654</v>
      </c>
      <c r="AV124" s="310">
        <v>0.224147321887</v>
      </c>
      <c r="AW124" s="311">
        <f t="shared" si="2070"/>
        <v>2035.084564</v>
      </c>
      <c r="AX124" s="312">
        <f t="shared" si="2071"/>
        <v>7044.143091</v>
      </c>
      <c r="AY124" s="313"/>
      <c r="AZ124" s="306">
        <v>10.0</v>
      </c>
      <c r="BA124" s="307" t="s">
        <v>44</v>
      </c>
      <c r="BB124" s="308" t="s">
        <v>136</v>
      </c>
      <c r="BC124" s="308" t="s">
        <v>134</v>
      </c>
      <c r="BD124" s="309">
        <f>'Produksi dan Harga'!S13</f>
        <v>18633</v>
      </c>
      <c r="BE124" s="309">
        <f t="shared" si="2072"/>
        <v>274844.9372</v>
      </c>
      <c r="BF124" s="309">
        <f t="shared" si="2073"/>
        <v>5121.185714</v>
      </c>
      <c r="BG124" s="310"/>
      <c r="BH124" s="309">
        <f t="shared" si="2074"/>
        <v>0</v>
      </c>
      <c r="BI124" s="310"/>
      <c r="BJ124" s="309">
        <f>ADHB!BK124</f>
        <v>0</v>
      </c>
      <c r="BK124" s="309">
        <f t="shared" si="2075"/>
        <v>0</v>
      </c>
      <c r="BL124" s="309">
        <f t="shared" si="2076"/>
        <v>5121.185714</v>
      </c>
      <c r="BM124" s="310">
        <v>0.224147321887</v>
      </c>
      <c r="BN124" s="311">
        <f t="shared" si="2077"/>
        <v>1147.900063</v>
      </c>
      <c r="BO124" s="312">
        <f t="shared" si="2078"/>
        <v>3973.285651</v>
      </c>
      <c r="BP124" s="313"/>
      <c r="BQ124" s="306">
        <v>10.0</v>
      </c>
      <c r="BR124" s="307" t="s">
        <v>44</v>
      </c>
      <c r="BS124" s="308" t="s">
        <v>136</v>
      </c>
      <c r="BT124" s="308" t="s">
        <v>134</v>
      </c>
      <c r="BU124" s="309">
        <f>'Produksi dan Harga'!X13</f>
        <v>27196</v>
      </c>
      <c r="BV124" s="309">
        <f t="shared" si="2079"/>
        <v>274844.9372</v>
      </c>
      <c r="BW124" s="309">
        <f t="shared" si="2080"/>
        <v>7474.682911</v>
      </c>
      <c r="BX124" s="310"/>
      <c r="BY124" s="309">
        <f t="shared" si="2081"/>
        <v>0</v>
      </c>
      <c r="BZ124" s="310"/>
      <c r="CA124" s="309">
        <f>ADHB!CB124</f>
        <v>0</v>
      </c>
      <c r="CB124" s="309">
        <f t="shared" si="2082"/>
        <v>0</v>
      </c>
      <c r="CC124" s="309">
        <f t="shared" si="2083"/>
        <v>7474.682911</v>
      </c>
      <c r="CD124" s="310">
        <v>0.224147321887</v>
      </c>
      <c r="CE124" s="311">
        <f t="shared" si="2084"/>
        <v>1675.430156</v>
      </c>
      <c r="CF124" s="312">
        <f t="shared" si="2085"/>
        <v>5799.252755</v>
      </c>
      <c r="CG124" s="313"/>
      <c r="CH124" s="306">
        <v>10.0</v>
      </c>
      <c r="CI124" s="307" t="s">
        <v>44</v>
      </c>
      <c r="CJ124" s="308" t="s">
        <v>136</v>
      </c>
      <c r="CK124" s="308" t="s">
        <v>134</v>
      </c>
      <c r="CL124" s="309">
        <f>'Produksi dan Harga'!AC13</f>
        <v>5073</v>
      </c>
      <c r="CM124" s="309">
        <f t="shared" si="2086"/>
        <v>274844.9372</v>
      </c>
      <c r="CN124" s="309">
        <f t="shared" si="2087"/>
        <v>1394.288366</v>
      </c>
      <c r="CO124" s="310"/>
      <c r="CP124" s="309">
        <f t="shared" si="2088"/>
        <v>0</v>
      </c>
      <c r="CQ124" s="310"/>
      <c r="CR124" s="309">
        <f>ADHB!CS124</f>
        <v>0</v>
      </c>
      <c r="CS124" s="309">
        <f t="shared" si="2089"/>
        <v>0</v>
      </c>
      <c r="CT124" s="309">
        <f t="shared" si="2090"/>
        <v>1394.288366</v>
      </c>
      <c r="CU124" s="310">
        <v>0.224147321887</v>
      </c>
      <c r="CV124" s="311">
        <f t="shared" si="2091"/>
        <v>312.5260032</v>
      </c>
      <c r="CW124" s="312">
        <f t="shared" si="2092"/>
        <v>1081.762363</v>
      </c>
      <c r="CX124" s="313"/>
      <c r="CY124" s="306">
        <v>10.0</v>
      </c>
      <c r="CZ124" s="307" t="s">
        <v>44</v>
      </c>
      <c r="DA124" s="308" t="s">
        <v>136</v>
      </c>
      <c r="DB124" s="308" t="s">
        <v>134</v>
      </c>
      <c r="DC124" s="309">
        <f>'Produksi dan Harga'!AH13</f>
        <v>6286</v>
      </c>
      <c r="DD124" s="309">
        <f t="shared" si="2093"/>
        <v>274844.9372</v>
      </c>
      <c r="DE124" s="309">
        <f t="shared" si="2094"/>
        <v>1727.675275</v>
      </c>
      <c r="DF124" s="310"/>
      <c r="DG124" s="309">
        <f t="shared" si="2095"/>
        <v>0</v>
      </c>
      <c r="DH124" s="310"/>
      <c r="DI124" s="309">
        <f>ADHB!DJ124</f>
        <v>0</v>
      </c>
      <c r="DJ124" s="309">
        <f t="shared" si="2096"/>
        <v>0</v>
      </c>
      <c r="DK124" s="309">
        <f t="shared" si="2097"/>
        <v>1727.675275</v>
      </c>
      <c r="DL124" s="310">
        <v>0.224147321887</v>
      </c>
      <c r="DM124" s="311">
        <f t="shared" si="2098"/>
        <v>387.253786</v>
      </c>
      <c r="DN124" s="312">
        <f t="shared" si="2099"/>
        <v>1340.421489</v>
      </c>
      <c r="DO124" s="313"/>
      <c r="DP124" s="306">
        <v>10.0</v>
      </c>
      <c r="DQ124" s="307" t="s">
        <v>44</v>
      </c>
      <c r="DR124" s="308" t="s">
        <v>136</v>
      </c>
      <c r="DS124" s="308" t="s">
        <v>134</v>
      </c>
      <c r="DT124" s="309">
        <f>'Produksi dan Harga'!AM13</f>
        <v>10409</v>
      </c>
      <c r="DU124" s="309">
        <f t="shared" si="2100"/>
        <v>274844.9372</v>
      </c>
      <c r="DV124" s="309">
        <f t="shared" si="2101"/>
        <v>2860.860951</v>
      </c>
      <c r="DW124" s="310"/>
      <c r="DX124" s="309">
        <f t="shared" si="2102"/>
        <v>0</v>
      </c>
      <c r="DY124" s="310"/>
      <c r="DZ124" s="309">
        <f>ADHB!EA124</f>
        <v>0</v>
      </c>
      <c r="EA124" s="309">
        <f t="shared" si="2103"/>
        <v>0</v>
      </c>
      <c r="EB124" s="309">
        <f t="shared" si="2104"/>
        <v>2860.860951</v>
      </c>
      <c r="EC124" s="310">
        <v>0.224147321887</v>
      </c>
      <c r="ED124" s="311">
        <f t="shared" si="2105"/>
        <v>641.2543204</v>
      </c>
      <c r="EE124" s="312">
        <f t="shared" si="2106"/>
        <v>2219.606631</v>
      </c>
      <c r="EF124" s="313"/>
      <c r="EG124" s="306">
        <v>10.0</v>
      </c>
      <c r="EH124" s="307" t="s">
        <v>44</v>
      </c>
      <c r="EI124" s="308" t="s">
        <v>136</v>
      </c>
      <c r="EJ124" s="308" t="s">
        <v>134</v>
      </c>
      <c r="EK124" s="309">
        <f>'Produksi dan Harga'!AR13</f>
        <v>11248</v>
      </c>
      <c r="EL124" s="309">
        <f t="shared" si="2107"/>
        <v>274844.9372</v>
      </c>
      <c r="EM124" s="309">
        <f t="shared" si="2108"/>
        <v>3091.455853</v>
      </c>
      <c r="EN124" s="310"/>
      <c r="EO124" s="309">
        <f t="shared" si="2109"/>
        <v>0</v>
      </c>
      <c r="EP124" s="310"/>
      <c r="EQ124" s="309">
        <f>ADHB!ER124</f>
        <v>0</v>
      </c>
      <c r="ER124" s="309">
        <f t="shared" si="2110"/>
        <v>0</v>
      </c>
      <c r="ES124" s="309">
        <f t="shared" si="2111"/>
        <v>3091.455853</v>
      </c>
      <c r="ET124" s="310">
        <v>0.224147321887</v>
      </c>
      <c r="EU124" s="311">
        <f t="shared" si="2112"/>
        <v>692.9415502</v>
      </c>
      <c r="EV124" s="312">
        <f t="shared" si="2113"/>
        <v>2398.514303</v>
      </c>
      <c r="EW124" s="313"/>
      <c r="EX124" s="306">
        <v>10.0</v>
      </c>
      <c r="EY124" s="307" t="s">
        <v>44</v>
      </c>
      <c r="EZ124" s="308" t="s">
        <v>136</v>
      </c>
      <c r="FA124" s="308" t="s">
        <v>134</v>
      </c>
      <c r="FB124" s="309">
        <f>'Produksi dan Harga'!AW13</f>
        <v>10954</v>
      </c>
      <c r="FC124" s="309">
        <f t="shared" si="2114"/>
        <v>274844.9372</v>
      </c>
      <c r="FD124" s="309">
        <f t="shared" si="2115"/>
        <v>3010.651442</v>
      </c>
      <c r="FE124" s="310"/>
      <c r="FF124" s="309">
        <f t="shared" si="2116"/>
        <v>0</v>
      </c>
      <c r="FG124" s="310"/>
      <c r="FH124" s="309">
        <f>ADHB!FI124</f>
        <v>0</v>
      </c>
      <c r="FI124" s="309">
        <f t="shared" si="2117"/>
        <v>0</v>
      </c>
      <c r="FJ124" s="309">
        <f t="shared" si="2118"/>
        <v>3010.651442</v>
      </c>
      <c r="FK124" s="310">
        <v>0.224147321887</v>
      </c>
      <c r="FL124" s="311">
        <f t="shared" si="2119"/>
        <v>674.8294578</v>
      </c>
      <c r="FM124" s="312">
        <f t="shared" si="2120"/>
        <v>2335.821984</v>
      </c>
      <c r="FN124" s="313"/>
      <c r="FO124" s="306">
        <v>10.0</v>
      </c>
      <c r="FP124" s="307" t="s">
        <v>44</v>
      </c>
      <c r="FQ124" s="308" t="s">
        <v>136</v>
      </c>
      <c r="FR124" s="308" t="s">
        <v>134</v>
      </c>
      <c r="FS124" s="309">
        <f>'Produksi dan Harga'!BB13</f>
        <v>6941</v>
      </c>
      <c r="FT124" s="309">
        <f t="shared" si="2121"/>
        <v>274844.9372</v>
      </c>
      <c r="FU124" s="309">
        <f t="shared" si="2122"/>
        <v>1907.698709</v>
      </c>
      <c r="FV124" s="310"/>
      <c r="FW124" s="309">
        <f t="shared" si="2123"/>
        <v>0</v>
      </c>
      <c r="FX124" s="310"/>
      <c r="FY124" s="309">
        <f>ADHB!FZ124</f>
        <v>0</v>
      </c>
      <c r="FZ124" s="309">
        <f t="shared" si="2124"/>
        <v>0</v>
      </c>
      <c r="GA124" s="309">
        <f t="shared" si="2125"/>
        <v>1907.698709</v>
      </c>
      <c r="GB124" s="310">
        <v>0.224147321887</v>
      </c>
      <c r="GC124" s="311">
        <f t="shared" si="2126"/>
        <v>427.6055566</v>
      </c>
      <c r="GD124" s="312">
        <f t="shared" si="2127"/>
        <v>1480.093152</v>
      </c>
      <c r="GE124" s="313"/>
      <c r="GF124" s="306">
        <v>10.0</v>
      </c>
      <c r="GG124" s="307" t="s">
        <v>44</v>
      </c>
      <c r="GH124" s="308" t="s">
        <v>136</v>
      </c>
      <c r="GI124" s="308" t="s">
        <v>134</v>
      </c>
      <c r="GJ124" s="309">
        <f>'Produksi dan Harga'!BG13</f>
        <v>16909.05</v>
      </c>
      <c r="GK124" s="309">
        <f t="shared" si="2128"/>
        <v>274844.9372</v>
      </c>
      <c r="GL124" s="309">
        <f t="shared" si="2129"/>
        <v>4647.366785</v>
      </c>
      <c r="GM124" s="310"/>
      <c r="GN124" s="309">
        <f t="shared" si="2130"/>
        <v>0</v>
      </c>
      <c r="GO124" s="310"/>
      <c r="GP124" s="309">
        <f>ADHB!GQ124</f>
        <v>0</v>
      </c>
      <c r="GQ124" s="309">
        <f t="shared" si="2131"/>
        <v>0</v>
      </c>
      <c r="GR124" s="309">
        <f t="shared" si="2132"/>
        <v>4647.366785</v>
      </c>
      <c r="GS124" s="310">
        <v>0.224147321887</v>
      </c>
      <c r="GT124" s="311">
        <f t="shared" si="2133"/>
        <v>1041.694819</v>
      </c>
      <c r="GU124" s="312">
        <f t="shared" si="2134"/>
        <v>3605.671966</v>
      </c>
      <c r="GV124" s="313"/>
      <c r="GW124" s="306">
        <v>10.0</v>
      </c>
      <c r="GX124" s="307" t="s">
        <v>44</v>
      </c>
      <c r="GY124" s="308" t="s">
        <v>136</v>
      </c>
      <c r="GZ124" s="308" t="s">
        <v>134</v>
      </c>
      <c r="HA124" s="309">
        <f>'Produksi dan Harga'!BL13</f>
        <v>13903.8</v>
      </c>
      <c r="HB124" s="309">
        <f t="shared" si="2135"/>
        <v>274844.9372</v>
      </c>
      <c r="HC124" s="309">
        <f t="shared" si="2136"/>
        <v>3821.389037</v>
      </c>
      <c r="HD124" s="310"/>
      <c r="HE124" s="309">
        <f t="shared" si="2137"/>
        <v>0</v>
      </c>
      <c r="HF124" s="310"/>
      <c r="HG124" s="309">
        <f>ADHB!HH124</f>
        <v>0</v>
      </c>
      <c r="HH124" s="309">
        <f t="shared" si="2138"/>
        <v>0</v>
      </c>
      <c r="HI124" s="309">
        <f t="shared" si="2139"/>
        <v>3821.389037</v>
      </c>
      <c r="HJ124" s="310">
        <v>0.224147321887</v>
      </c>
      <c r="HK124" s="311">
        <f t="shared" si="2140"/>
        <v>856.5541186</v>
      </c>
      <c r="HL124" s="312">
        <f t="shared" si="2141"/>
        <v>2964.834919</v>
      </c>
      <c r="HM124" s="313"/>
      <c r="HN124" s="306">
        <v>10.0</v>
      </c>
      <c r="HO124" s="307" t="s">
        <v>44</v>
      </c>
      <c r="HP124" s="308" t="s">
        <v>136</v>
      </c>
      <c r="HQ124" s="308" t="s">
        <v>134</v>
      </c>
      <c r="HR124" s="309">
        <f>'Produksi dan Harga'!BQ13</f>
        <v>11159.55</v>
      </c>
      <c r="HS124" s="309">
        <f t="shared" si="2142"/>
        <v>274844.9372</v>
      </c>
      <c r="HT124" s="309">
        <f t="shared" si="2143"/>
        <v>3067.145819</v>
      </c>
      <c r="HU124" s="310"/>
      <c r="HV124" s="309">
        <f t="shared" si="2144"/>
        <v>0</v>
      </c>
      <c r="HW124" s="310"/>
      <c r="HX124" s="309">
        <f>ADHB!HY124</f>
        <v>0</v>
      </c>
      <c r="HY124" s="309">
        <f t="shared" si="2145"/>
        <v>0</v>
      </c>
      <c r="HZ124" s="309">
        <f t="shared" si="2146"/>
        <v>3067.145819</v>
      </c>
      <c r="IA124" s="310">
        <v>0.224147321887</v>
      </c>
      <c r="IB124" s="311">
        <f t="shared" si="2147"/>
        <v>687.4925211</v>
      </c>
      <c r="IC124" s="312">
        <f t="shared" si="2148"/>
        <v>2379.653297</v>
      </c>
      <c r="ID124" s="313"/>
      <c r="IE124" s="306">
        <v>10.0</v>
      </c>
      <c r="IF124" s="307" t="s">
        <v>44</v>
      </c>
      <c r="IG124" s="308" t="s">
        <v>136</v>
      </c>
      <c r="IH124" s="308" t="s">
        <v>134</v>
      </c>
      <c r="II124" s="309">
        <f>'Produksi dan Harga'!BV13</f>
        <v>12896.54</v>
      </c>
      <c r="IJ124" s="309">
        <f t="shared" si="2149"/>
        <v>274844.9372</v>
      </c>
      <c r="IK124" s="309">
        <f t="shared" si="2150"/>
        <v>3544.548726</v>
      </c>
      <c r="IL124" s="310"/>
      <c r="IM124" s="309">
        <f t="shared" si="2151"/>
        <v>0</v>
      </c>
      <c r="IN124" s="310"/>
      <c r="IO124" s="309">
        <f>ADHB!IP124</f>
        <v>0</v>
      </c>
      <c r="IP124" s="309">
        <f t="shared" si="2152"/>
        <v>0</v>
      </c>
      <c r="IQ124" s="309">
        <f t="shared" si="2153"/>
        <v>3544.548726</v>
      </c>
      <c r="IR124" s="310">
        <v>0.224147321887</v>
      </c>
      <c r="IS124" s="311">
        <f t="shared" si="2154"/>
        <v>794.5011042</v>
      </c>
      <c r="IT124" s="312">
        <f t="shared" si="2155"/>
        <v>2750.047622</v>
      </c>
      <c r="IU124" s="313"/>
      <c r="IV124" s="306">
        <v>10.0</v>
      </c>
      <c r="IW124" s="307" t="s">
        <v>44</v>
      </c>
      <c r="IX124" s="308" t="s">
        <v>136</v>
      </c>
      <c r="IY124" s="308" t="s">
        <v>134</v>
      </c>
      <c r="IZ124" s="309">
        <f>'Produksi dan Harga'!CA13</f>
        <v>10729.87</v>
      </c>
      <c r="JA124" s="309">
        <f t="shared" si="2156"/>
        <v>274844.9372</v>
      </c>
      <c r="JB124" s="309">
        <f t="shared" si="2157"/>
        <v>2949.050446</v>
      </c>
      <c r="JC124" s="310"/>
      <c r="JD124" s="309">
        <f t="shared" si="2158"/>
        <v>0</v>
      </c>
      <c r="JE124" s="310"/>
      <c r="JF124" s="309">
        <f>ADHB!JG124</f>
        <v>0</v>
      </c>
      <c r="JG124" s="309">
        <f t="shared" si="2159"/>
        <v>0</v>
      </c>
      <c r="JH124" s="309">
        <f t="shared" si="2160"/>
        <v>2949.050446</v>
      </c>
      <c r="JI124" s="310">
        <v>0.224147321887</v>
      </c>
      <c r="JJ124" s="311">
        <f t="shared" si="2161"/>
        <v>661.0217596</v>
      </c>
      <c r="JK124" s="312">
        <f t="shared" si="2162"/>
        <v>2288.028686</v>
      </c>
      <c r="JL124" s="313"/>
      <c r="JM124" s="306">
        <v>10.0</v>
      </c>
      <c r="JN124" s="307" t="s">
        <v>44</v>
      </c>
      <c r="JO124" s="308" t="s">
        <v>136</v>
      </c>
      <c r="JP124" s="308" t="s">
        <v>134</v>
      </c>
      <c r="JQ124" s="309">
        <f>'Produksi dan Harga'!CF13</f>
        <v>15633.26</v>
      </c>
      <c r="JR124" s="309">
        <f t="shared" si="2163"/>
        <v>274844.9372</v>
      </c>
      <c r="JS124" s="309">
        <f t="shared" si="2164"/>
        <v>4296.722362</v>
      </c>
      <c r="JT124" s="310"/>
      <c r="JU124" s="309">
        <f t="shared" si="2165"/>
        <v>0</v>
      </c>
      <c r="JV124" s="310"/>
      <c r="JW124" s="309" t="str">
        <f>ADHB!LF124</f>
        <v/>
      </c>
      <c r="JX124" s="309">
        <f t="shared" si="2166"/>
        <v>0</v>
      </c>
      <c r="JY124" s="309">
        <f t="shared" si="2167"/>
        <v>4296.722362</v>
      </c>
      <c r="JZ124" s="310">
        <v>0.224147321887</v>
      </c>
      <c r="KA124" s="311">
        <f t="shared" si="2168"/>
        <v>963.0988104</v>
      </c>
      <c r="KB124" s="312">
        <f t="shared" si="2169"/>
        <v>3333.623552</v>
      </c>
      <c r="KC124" s="313"/>
      <c r="KD124" s="306">
        <v>10.0</v>
      </c>
      <c r="KE124" s="307" t="s">
        <v>44</v>
      </c>
      <c r="KF124" s="308" t="s">
        <v>136</v>
      </c>
      <c r="KG124" s="308" t="s">
        <v>134</v>
      </c>
      <c r="KH124" s="309"/>
      <c r="KI124" s="309">
        <f t="shared" si="2170"/>
        <v>274844.9372</v>
      </c>
      <c r="KJ124" s="309">
        <f t="shared" si="2171"/>
        <v>0</v>
      </c>
      <c r="KK124" s="310"/>
      <c r="KL124" s="309">
        <f t="shared" si="2172"/>
        <v>0</v>
      </c>
      <c r="KM124" s="310"/>
      <c r="KN124" s="309" t="str">
        <f>ADHB!LW124</f>
        <v/>
      </c>
      <c r="KO124" s="309">
        <f t="shared" si="2173"/>
        <v>0</v>
      </c>
      <c r="KP124" s="309">
        <f t="shared" si="2174"/>
        <v>0</v>
      </c>
      <c r="KQ124" s="310">
        <v>0.224147321887</v>
      </c>
      <c r="KR124" s="311">
        <f t="shared" si="2175"/>
        <v>0</v>
      </c>
      <c r="KS124" s="312">
        <f t="shared" si="2176"/>
        <v>0</v>
      </c>
      <c r="KT124" s="313"/>
      <c r="KU124" s="314"/>
    </row>
    <row r="125" ht="15.75" customHeight="1">
      <c r="A125" s="306">
        <v>11.0</v>
      </c>
      <c r="B125" s="307" t="s">
        <v>45</v>
      </c>
      <c r="C125" s="308" t="s">
        <v>136</v>
      </c>
      <c r="D125" s="308" t="s">
        <v>134</v>
      </c>
      <c r="E125" s="309">
        <f>'Produksi dan Harga'!D14</f>
        <v>4629</v>
      </c>
      <c r="F125" s="309">
        <v>553460.2941646602</v>
      </c>
      <c r="G125" s="309">
        <f t="shared" si="2052"/>
        <v>2561.967702</v>
      </c>
      <c r="H125" s="310"/>
      <c r="I125" s="309">
        <f t="shared" si="2053"/>
        <v>0</v>
      </c>
      <c r="J125" s="310"/>
      <c r="K125" s="309">
        <f>ADHB!L125</f>
        <v>0</v>
      </c>
      <c r="L125" s="309">
        <f t="shared" si="2054"/>
        <v>0</v>
      </c>
      <c r="M125" s="309">
        <f t="shared" si="2055"/>
        <v>2561.967702</v>
      </c>
      <c r="N125" s="310">
        <v>0.224147321887</v>
      </c>
      <c r="O125" s="311">
        <f t="shared" si="2056"/>
        <v>574.2581991</v>
      </c>
      <c r="P125" s="312">
        <f t="shared" si="2057"/>
        <v>1987.709503</v>
      </c>
      <c r="Q125" s="313"/>
      <c r="R125" s="306">
        <v>11.0</v>
      </c>
      <c r="S125" s="307" t="s">
        <v>45</v>
      </c>
      <c r="T125" s="308" t="s">
        <v>136</v>
      </c>
      <c r="U125" s="308" t="s">
        <v>134</v>
      </c>
      <c r="V125" s="309">
        <f>'Produksi dan Harga'!I14</f>
        <v>1492</v>
      </c>
      <c r="W125" s="309">
        <f t="shared" si="2058"/>
        <v>553460.2942</v>
      </c>
      <c r="X125" s="309">
        <f t="shared" si="2059"/>
        <v>825.7627589</v>
      </c>
      <c r="Y125" s="310"/>
      <c r="Z125" s="309">
        <f t="shared" si="2060"/>
        <v>0</v>
      </c>
      <c r="AA125" s="310"/>
      <c r="AB125" s="309">
        <f>ADHB!AC125</f>
        <v>0</v>
      </c>
      <c r="AC125" s="309">
        <f t="shared" si="2061"/>
        <v>0</v>
      </c>
      <c r="AD125" s="309">
        <f t="shared" si="2062"/>
        <v>825.7627589</v>
      </c>
      <c r="AE125" s="310">
        <v>0.224147321887</v>
      </c>
      <c r="AF125" s="311">
        <f t="shared" si="2063"/>
        <v>185.0925109</v>
      </c>
      <c r="AG125" s="312">
        <f t="shared" si="2064"/>
        <v>640.670248</v>
      </c>
      <c r="AH125" s="313"/>
      <c r="AI125" s="306">
        <v>11.0</v>
      </c>
      <c r="AJ125" s="307" t="s">
        <v>45</v>
      </c>
      <c r="AK125" s="308" t="s">
        <v>136</v>
      </c>
      <c r="AL125" s="308" t="s">
        <v>134</v>
      </c>
      <c r="AM125" s="309">
        <f>'Produksi dan Harga'!N14</f>
        <v>1988</v>
      </c>
      <c r="AN125" s="309">
        <f t="shared" si="2065"/>
        <v>553460.2942</v>
      </c>
      <c r="AO125" s="309">
        <f t="shared" si="2066"/>
        <v>1100.279065</v>
      </c>
      <c r="AP125" s="310"/>
      <c r="AQ125" s="309">
        <f t="shared" si="2067"/>
        <v>0</v>
      </c>
      <c r="AR125" s="310"/>
      <c r="AS125" s="309">
        <f>ADHB!AT125</f>
        <v>0</v>
      </c>
      <c r="AT125" s="309">
        <f t="shared" si="2068"/>
        <v>0</v>
      </c>
      <c r="AU125" s="309">
        <f t="shared" si="2069"/>
        <v>1100.279065</v>
      </c>
      <c r="AV125" s="310">
        <v>0.224147321887</v>
      </c>
      <c r="AW125" s="311">
        <f t="shared" si="2070"/>
        <v>246.6246057</v>
      </c>
      <c r="AX125" s="312">
        <f t="shared" si="2071"/>
        <v>853.6544591</v>
      </c>
      <c r="AY125" s="313"/>
      <c r="AZ125" s="306">
        <v>11.0</v>
      </c>
      <c r="BA125" s="307" t="s">
        <v>45</v>
      </c>
      <c r="BB125" s="308" t="s">
        <v>136</v>
      </c>
      <c r="BC125" s="308" t="s">
        <v>134</v>
      </c>
      <c r="BD125" s="309">
        <f>'Produksi dan Harga'!S14</f>
        <v>1943</v>
      </c>
      <c r="BE125" s="309">
        <f t="shared" si="2072"/>
        <v>553460.2942</v>
      </c>
      <c r="BF125" s="309">
        <f t="shared" si="2073"/>
        <v>1075.373352</v>
      </c>
      <c r="BG125" s="310"/>
      <c r="BH125" s="309">
        <f t="shared" si="2074"/>
        <v>0</v>
      </c>
      <c r="BI125" s="310"/>
      <c r="BJ125" s="309">
        <f>ADHB!BK125</f>
        <v>0</v>
      </c>
      <c r="BK125" s="309">
        <f t="shared" si="2075"/>
        <v>0</v>
      </c>
      <c r="BL125" s="309">
        <f t="shared" si="2076"/>
        <v>1075.373352</v>
      </c>
      <c r="BM125" s="310">
        <v>0.224147321887</v>
      </c>
      <c r="BN125" s="311">
        <f t="shared" si="2077"/>
        <v>241.0420568</v>
      </c>
      <c r="BO125" s="312">
        <f t="shared" si="2078"/>
        <v>834.3312948</v>
      </c>
      <c r="BP125" s="313"/>
      <c r="BQ125" s="306">
        <v>11.0</v>
      </c>
      <c r="BR125" s="307" t="s">
        <v>45</v>
      </c>
      <c r="BS125" s="308" t="s">
        <v>136</v>
      </c>
      <c r="BT125" s="308" t="s">
        <v>134</v>
      </c>
      <c r="BU125" s="309">
        <f>'Produksi dan Harga'!X14</f>
        <v>3465</v>
      </c>
      <c r="BV125" s="309">
        <f t="shared" si="2079"/>
        <v>553460.2942</v>
      </c>
      <c r="BW125" s="309">
        <f t="shared" si="2080"/>
        <v>1917.739919</v>
      </c>
      <c r="BX125" s="310"/>
      <c r="BY125" s="309">
        <f t="shared" si="2081"/>
        <v>0</v>
      </c>
      <c r="BZ125" s="310"/>
      <c r="CA125" s="309">
        <f>ADHB!CB125</f>
        <v>0</v>
      </c>
      <c r="CB125" s="309">
        <f t="shared" si="2082"/>
        <v>0</v>
      </c>
      <c r="CC125" s="309">
        <f t="shared" si="2083"/>
        <v>1917.739919</v>
      </c>
      <c r="CD125" s="310">
        <v>0.224147321887</v>
      </c>
      <c r="CE125" s="311">
        <f t="shared" si="2084"/>
        <v>429.856267</v>
      </c>
      <c r="CF125" s="312">
        <f t="shared" si="2085"/>
        <v>1487.883652</v>
      </c>
      <c r="CG125" s="313"/>
      <c r="CH125" s="306">
        <v>11.0</v>
      </c>
      <c r="CI125" s="307" t="s">
        <v>45</v>
      </c>
      <c r="CJ125" s="308" t="s">
        <v>136</v>
      </c>
      <c r="CK125" s="308" t="s">
        <v>134</v>
      </c>
      <c r="CL125" s="309">
        <f>'Produksi dan Harga'!AC14</f>
        <v>845</v>
      </c>
      <c r="CM125" s="309">
        <f t="shared" si="2086"/>
        <v>553460.2942</v>
      </c>
      <c r="CN125" s="309">
        <f t="shared" si="2087"/>
        <v>467.6739486</v>
      </c>
      <c r="CO125" s="310"/>
      <c r="CP125" s="309">
        <f t="shared" si="2088"/>
        <v>0</v>
      </c>
      <c r="CQ125" s="310"/>
      <c r="CR125" s="309">
        <f>ADHB!CS125</f>
        <v>0</v>
      </c>
      <c r="CS125" s="309">
        <f t="shared" si="2089"/>
        <v>0</v>
      </c>
      <c r="CT125" s="309">
        <f t="shared" si="2090"/>
        <v>467.6739486</v>
      </c>
      <c r="CU125" s="310">
        <v>0.224147321887</v>
      </c>
      <c r="CV125" s="311">
        <f t="shared" si="2091"/>
        <v>104.8278631</v>
      </c>
      <c r="CW125" s="312">
        <f t="shared" si="2092"/>
        <v>362.8460855</v>
      </c>
      <c r="CX125" s="313"/>
      <c r="CY125" s="306">
        <v>11.0</v>
      </c>
      <c r="CZ125" s="307" t="s">
        <v>45</v>
      </c>
      <c r="DA125" s="308" t="s">
        <v>136</v>
      </c>
      <c r="DB125" s="308" t="s">
        <v>134</v>
      </c>
      <c r="DC125" s="309">
        <f>'Produksi dan Harga'!AH14</f>
        <v>358</v>
      </c>
      <c r="DD125" s="309">
        <f t="shared" si="2093"/>
        <v>553460.2942</v>
      </c>
      <c r="DE125" s="309">
        <f t="shared" si="2094"/>
        <v>198.1387853</v>
      </c>
      <c r="DF125" s="310"/>
      <c r="DG125" s="309">
        <f t="shared" si="2095"/>
        <v>0</v>
      </c>
      <c r="DH125" s="310"/>
      <c r="DI125" s="309">
        <f>ADHB!DJ125</f>
        <v>0</v>
      </c>
      <c r="DJ125" s="309">
        <f t="shared" si="2096"/>
        <v>0</v>
      </c>
      <c r="DK125" s="309">
        <f t="shared" si="2097"/>
        <v>198.1387853</v>
      </c>
      <c r="DL125" s="310">
        <v>0.224147321887</v>
      </c>
      <c r="DM125" s="311">
        <f t="shared" si="2098"/>
        <v>44.41227809</v>
      </c>
      <c r="DN125" s="312">
        <f t="shared" si="2099"/>
        <v>153.7265072</v>
      </c>
      <c r="DO125" s="313"/>
      <c r="DP125" s="306">
        <v>11.0</v>
      </c>
      <c r="DQ125" s="307" t="s">
        <v>45</v>
      </c>
      <c r="DR125" s="308" t="s">
        <v>136</v>
      </c>
      <c r="DS125" s="308" t="s">
        <v>134</v>
      </c>
      <c r="DT125" s="309">
        <f>'Produksi dan Harga'!AM14</f>
        <v>1386</v>
      </c>
      <c r="DU125" s="309">
        <f t="shared" si="2100"/>
        <v>553460.2942</v>
      </c>
      <c r="DV125" s="309">
        <f t="shared" si="2101"/>
        <v>767.0959677</v>
      </c>
      <c r="DW125" s="310"/>
      <c r="DX125" s="309">
        <f t="shared" si="2102"/>
        <v>0</v>
      </c>
      <c r="DY125" s="310"/>
      <c r="DZ125" s="309">
        <f>ADHB!EA125</f>
        <v>0</v>
      </c>
      <c r="EA125" s="309">
        <f t="shared" si="2103"/>
        <v>0</v>
      </c>
      <c r="EB125" s="309">
        <f t="shared" si="2104"/>
        <v>767.0959677</v>
      </c>
      <c r="EC125" s="310">
        <v>0.224147321887</v>
      </c>
      <c r="ED125" s="311">
        <f t="shared" si="2105"/>
        <v>171.9425068</v>
      </c>
      <c r="EE125" s="312">
        <f t="shared" si="2106"/>
        <v>595.1534609</v>
      </c>
      <c r="EF125" s="313"/>
      <c r="EG125" s="306">
        <v>11.0</v>
      </c>
      <c r="EH125" s="307" t="s">
        <v>45</v>
      </c>
      <c r="EI125" s="308" t="s">
        <v>136</v>
      </c>
      <c r="EJ125" s="308" t="s">
        <v>134</v>
      </c>
      <c r="EK125" s="309">
        <f>'Produksi dan Harga'!AR14</f>
        <v>1443</v>
      </c>
      <c r="EL125" s="309">
        <f t="shared" si="2107"/>
        <v>553460.2942</v>
      </c>
      <c r="EM125" s="309">
        <f t="shared" si="2108"/>
        <v>798.6432045</v>
      </c>
      <c r="EN125" s="310"/>
      <c r="EO125" s="309">
        <f t="shared" si="2109"/>
        <v>0</v>
      </c>
      <c r="EP125" s="310"/>
      <c r="EQ125" s="309">
        <f>ADHB!ER125</f>
        <v>0</v>
      </c>
      <c r="ER125" s="309">
        <f t="shared" si="2110"/>
        <v>0</v>
      </c>
      <c r="ES125" s="309">
        <f t="shared" si="2111"/>
        <v>798.6432045</v>
      </c>
      <c r="ET125" s="310">
        <v>0.224147321887</v>
      </c>
      <c r="EU125" s="311">
        <f t="shared" si="2112"/>
        <v>179.0137354</v>
      </c>
      <c r="EV125" s="312">
        <f t="shared" si="2113"/>
        <v>619.6294691</v>
      </c>
      <c r="EW125" s="313"/>
      <c r="EX125" s="306">
        <v>11.0</v>
      </c>
      <c r="EY125" s="307" t="s">
        <v>45</v>
      </c>
      <c r="EZ125" s="308" t="s">
        <v>136</v>
      </c>
      <c r="FA125" s="308" t="s">
        <v>134</v>
      </c>
      <c r="FB125" s="309">
        <f>'Produksi dan Harga'!AW14</f>
        <v>1198</v>
      </c>
      <c r="FC125" s="309">
        <f t="shared" si="2114"/>
        <v>553460.2942</v>
      </c>
      <c r="FD125" s="309">
        <f t="shared" si="2115"/>
        <v>663.0454324</v>
      </c>
      <c r="FE125" s="310"/>
      <c r="FF125" s="309">
        <f t="shared" si="2116"/>
        <v>0</v>
      </c>
      <c r="FG125" s="310"/>
      <c r="FH125" s="309">
        <f>ADHB!FI125</f>
        <v>0</v>
      </c>
      <c r="FI125" s="309">
        <f t="shared" si="2117"/>
        <v>0</v>
      </c>
      <c r="FJ125" s="309">
        <f t="shared" si="2118"/>
        <v>663.0454324</v>
      </c>
      <c r="FK125" s="310">
        <v>0.224147321887</v>
      </c>
      <c r="FL125" s="311">
        <f t="shared" si="2119"/>
        <v>148.619858</v>
      </c>
      <c r="FM125" s="312">
        <f t="shared" si="2120"/>
        <v>514.4255744</v>
      </c>
      <c r="FN125" s="313"/>
      <c r="FO125" s="306">
        <v>11.0</v>
      </c>
      <c r="FP125" s="307" t="s">
        <v>45</v>
      </c>
      <c r="FQ125" s="308" t="s">
        <v>136</v>
      </c>
      <c r="FR125" s="308" t="s">
        <v>134</v>
      </c>
      <c r="FS125" s="309">
        <f>'Produksi dan Harga'!BB14</f>
        <v>507</v>
      </c>
      <c r="FT125" s="309">
        <f t="shared" si="2121"/>
        <v>553460.2942</v>
      </c>
      <c r="FU125" s="309">
        <f t="shared" si="2122"/>
        <v>280.6043691</v>
      </c>
      <c r="FV125" s="310"/>
      <c r="FW125" s="309">
        <f t="shared" si="2123"/>
        <v>0</v>
      </c>
      <c r="FX125" s="310"/>
      <c r="FY125" s="309">
        <f>ADHB!FZ125</f>
        <v>0</v>
      </c>
      <c r="FZ125" s="309">
        <f t="shared" si="2124"/>
        <v>0</v>
      </c>
      <c r="GA125" s="309">
        <f t="shared" si="2125"/>
        <v>280.6043691</v>
      </c>
      <c r="GB125" s="310">
        <v>0.224147321887</v>
      </c>
      <c r="GC125" s="311">
        <f t="shared" si="2126"/>
        <v>62.89671785</v>
      </c>
      <c r="GD125" s="312">
        <f t="shared" si="2127"/>
        <v>217.7076513</v>
      </c>
      <c r="GE125" s="313"/>
      <c r="GF125" s="306">
        <v>11.0</v>
      </c>
      <c r="GG125" s="307" t="s">
        <v>45</v>
      </c>
      <c r="GH125" s="308" t="s">
        <v>136</v>
      </c>
      <c r="GI125" s="308" t="s">
        <v>134</v>
      </c>
      <c r="GJ125" s="309">
        <f>'Produksi dan Harga'!BG14</f>
        <v>447.25</v>
      </c>
      <c r="GK125" s="309">
        <f t="shared" si="2128"/>
        <v>553460.2942</v>
      </c>
      <c r="GL125" s="309">
        <f t="shared" si="2129"/>
        <v>247.5351166</v>
      </c>
      <c r="GM125" s="310"/>
      <c r="GN125" s="309">
        <f t="shared" si="2130"/>
        <v>0</v>
      </c>
      <c r="GO125" s="310"/>
      <c r="GP125" s="309">
        <f>ADHB!GQ125</f>
        <v>0</v>
      </c>
      <c r="GQ125" s="309">
        <f t="shared" si="2131"/>
        <v>0</v>
      </c>
      <c r="GR125" s="309">
        <f t="shared" si="2132"/>
        <v>247.5351166</v>
      </c>
      <c r="GS125" s="310">
        <v>0.224147321887</v>
      </c>
      <c r="GT125" s="311">
        <f t="shared" si="2133"/>
        <v>55.48433345</v>
      </c>
      <c r="GU125" s="312">
        <f t="shared" si="2134"/>
        <v>192.0507831</v>
      </c>
      <c r="GV125" s="313"/>
      <c r="GW125" s="306">
        <v>11.0</v>
      </c>
      <c r="GX125" s="307" t="s">
        <v>45</v>
      </c>
      <c r="GY125" s="308" t="s">
        <v>136</v>
      </c>
      <c r="GZ125" s="308" t="s">
        <v>134</v>
      </c>
      <c r="HA125" s="309">
        <f>'Produksi dan Harga'!BL14</f>
        <v>675.24</v>
      </c>
      <c r="HB125" s="309">
        <f t="shared" si="2135"/>
        <v>553460.2942</v>
      </c>
      <c r="HC125" s="309">
        <f t="shared" si="2136"/>
        <v>373.718529</v>
      </c>
      <c r="HD125" s="310"/>
      <c r="HE125" s="309">
        <f t="shared" si="2137"/>
        <v>0</v>
      </c>
      <c r="HF125" s="310"/>
      <c r="HG125" s="309">
        <f>ADHB!HH125</f>
        <v>0</v>
      </c>
      <c r="HH125" s="309">
        <f t="shared" si="2138"/>
        <v>0</v>
      </c>
      <c r="HI125" s="309">
        <f t="shared" si="2139"/>
        <v>373.718529</v>
      </c>
      <c r="HJ125" s="310">
        <v>0.224147321887</v>
      </c>
      <c r="HK125" s="311">
        <f t="shared" si="2140"/>
        <v>83.76800742</v>
      </c>
      <c r="HL125" s="312">
        <f t="shared" si="2141"/>
        <v>289.9505216</v>
      </c>
      <c r="HM125" s="313"/>
      <c r="HN125" s="306">
        <v>11.0</v>
      </c>
      <c r="HO125" s="307" t="s">
        <v>45</v>
      </c>
      <c r="HP125" s="308" t="s">
        <v>136</v>
      </c>
      <c r="HQ125" s="308" t="s">
        <v>134</v>
      </c>
      <c r="HR125" s="309">
        <f>'Produksi dan Harga'!BQ14</f>
        <v>2095.3</v>
      </c>
      <c r="HS125" s="309">
        <f t="shared" si="2142"/>
        <v>553460.2942</v>
      </c>
      <c r="HT125" s="309">
        <f t="shared" si="2143"/>
        <v>1159.665354</v>
      </c>
      <c r="HU125" s="310"/>
      <c r="HV125" s="309">
        <f t="shared" si="2144"/>
        <v>0</v>
      </c>
      <c r="HW125" s="310"/>
      <c r="HX125" s="309">
        <f>ADHB!HY125</f>
        <v>0</v>
      </c>
      <c r="HY125" s="309">
        <f t="shared" si="2145"/>
        <v>0</v>
      </c>
      <c r="HZ125" s="309">
        <f t="shared" si="2146"/>
        <v>1159.665354</v>
      </c>
      <c r="IA125" s="310">
        <v>0.224147321887</v>
      </c>
      <c r="IB125" s="311">
        <f t="shared" si="2147"/>
        <v>259.9358835</v>
      </c>
      <c r="IC125" s="312">
        <f t="shared" si="2148"/>
        <v>899.7294709</v>
      </c>
      <c r="ID125" s="313"/>
      <c r="IE125" s="306">
        <v>11.0</v>
      </c>
      <c r="IF125" s="307" t="s">
        <v>45</v>
      </c>
      <c r="IG125" s="308" t="s">
        <v>136</v>
      </c>
      <c r="IH125" s="308" t="s">
        <v>134</v>
      </c>
      <c r="II125" s="309">
        <f>'Produksi dan Harga'!BV14</f>
        <v>1050.83</v>
      </c>
      <c r="IJ125" s="309">
        <f t="shared" si="2149"/>
        <v>553460.2942</v>
      </c>
      <c r="IK125" s="309">
        <f t="shared" si="2150"/>
        <v>581.5926809</v>
      </c>
      <c r="IL125" s="310"/>
      <c r="IM125" s="309">
        <f t="shared" si="2151"/>
        <v>0</v>
      </c>
      <c r="IN125" s="310"/>
      <c r="IO125" s="309">
        <f>ADHB!IP125</f>
        <v>0</v>
      </c>
      <c r="IP125" s="309">
        <f t="shared" si="2152"/>
        <v>0</v>
      </c>
      <c r="IQ125" s="309">
        <f t="shared" si="2153"/>
        <v>581.5926809</v>
      </c>
      <c r="IR125" s="310">
        <v>0.224147321887</v>
      </c>
      <c r="IS125" s="311">
        <f t="shared" si="2154"/>
        <v>130.3624419</v>
      </c>
      <c r="IT125" s="312">
        <f t="shared" si="2155"/>
        <v>451.2302391</v>
      </c>
      <c r="IU125" s="313"/>
      <c r="IV125" s="306">
        <v>11.0</v>
      </c>
      <c r="IW125" s="307" t="s">
        <v>45</v>
      </c>
      <c r="IX125" s="308" t="s">
        <v>136</v>
      </c>
      <c r="IY125" s="308" t="s">
        <v>134</v>
      </c>
      <c r="IZ125" s="309">
        <f>'Produksi dan Harga'!CA14</f>
        <v>584.73</v>
      </c>
      <c r="JA125" s="309">
        <f t="shared" si="2156"/>
        <v>553460.2942</v>
      </c>
      <c r="JB125" s="309">
        <f t="shared" si="2157"/>
        <v>323.6248378</v>
      </c>
      <c r="JC125" s="310"/>
      <c r="JD125" s="309">
        <f t="shared" si="2158"/>
        <v>0</v>
      </c>
      <c r="JE125" s="310"/>
      <c r="JF125" s="309">
        <f>ADHB!JG125</f>
        <v>0</v>
      </c>
      <c r="JG125" s="309">
        <f t="shared" si="2159"/>
        <v>0</v>
      </c>
      <c r="JH125" s="309">
        <f t="shared" si="2160"/>
        <v>323.6248378</v>
      </c>
      <c r="JI125" s="310">
        <v>0.224147321887</v>
      </c>
      <c r="JJ125" s="311">
        <f t="shared" si="2161"/>
        <v>72.53964069</v>
      </c>
      <c r="JK125" s="312">
        <f t="shared" si="2162"/>
        <v>251.0851971</v>
      </c>
      <c r="JL125" s="313"/>
      <c r="JM125" s="306">
        <v>11.0</v>
      </c>
      <c r="JN125" s="307" t="s">
        <v>45</v>
      </c>
      <c r="JO125" s="308" t="s">
        <v>136</v>
      </c>
      <c r="JP125" s="308" t="s">
        <v>134</v>
      </c>
      <c r="JQ125" s="309">
        <f>'Produksi dan Harga'!CF14</f>
        <v>1391.09</v>
      </c>
      <c r="JR125" s="309">
        <f t="shared" si="2163"/>
        <v>553460.2942</v>
      </c>
      <c r="JS125" s="309">
        <f t="shared" si="2164"/>
        <v>769.9130806</v>
      </c>
      <c r="JT125" s="310"/>
      <c r="JU125" s="309">
        <f t="shared" si="2165"/>
        <v>0</v>
      </c>
      <c r="JV125" s="310"/>
      <c r="JW125" s="309" t="str">
        <f>ADHB!LF125</f>
        <v/>
      </c>
      <c r="JX125" s="309">
        <f t="shared" si="2166"/>
        <v>0</v>
      </c>
      <c r="JY125" s="309">
        <f t="shared" si="2167"/>
        <v>769.9130806</v>
      </c>
      <c r="JZ125" s="310">
        <v>0.224147321887</v>
      </c>
      <c r="KA125" s="311">
        <f t="shared" si="2168"/>
        <v>172.5739551</v>
      </c>
      <c r="KB125" s="312">
        <f t="shared" si="2169"/>
        <v>597.3391255</v>
      </c>
      <c r="KC125" s="313"/>
      <c r="KD125" s="306">
        <v>11.0</v>
      </c>
      <c r="KE125" s="307" t="s">
        <v>45</v>
      </c>
      <c r="KF125" s="308" t="s">
        <v>136</v>
      </c>
      <c r="KG125" s="308" t="s">
        <v>134</v>
      </c>
      <c r="KH125" s="309"/>
      <c r="KI125" s="309">
        <f t="shared" si="2170"/>
        <v>553460.2942</v>
      </c>
      <c r="KJ125" s="309">
        <f t="shared" si="2171"/>
        <v>0</v>
      </c>
      <c r="KK125" s="310"/>
      <c r="KL125" s="309">
        <f t="shared" si="2172"/>
        <v>0</v>
      </c>
      <c r="KM125" s="310"/>
      <c r="KN125" s="309" t="str">
        <f>ADHB!LW125</f>
        <v/>
      </c>
      <c r="KO125" s="309">
        <f t="shared" si="2173"/>
        <v>0</v>
      </c>
      <c r="KP125" s="309">
        <f t="shared" si="2174"/>
        <v>0</v>
      </c>
      <c r="KQ125" s="310">
        <v>0.224147321887</v>
      </c>
      <c r="KR125" s="311">
        <f t="shared" si="2175"/>
        <v>0</v>
      </c>
      <c r="KS125" s="312">
        <f t="shared" si="2176"/>
        <v>0</v>
      </c>
      <c r="KT125" s="313"/>
      <c r="KU125" s="314"/>
    </row>
    <row r="126" ht="15.75" customHeight="1">
      <c r="A126" s="306">
        <v>12.0</v>
      </c>
      <c r="B126" s="307" t="s">
        <v>46</v>
      </c>
      <c r="C126" s="308" t="s">
        <v>136</v>
      </c>
      <c r="D126" s="308" t="s">
        <v>134</v>
      </c>
      <c r="E126" s="309">
        <f>'Produksi dan Harga'!D15</f>
        <v>15254</v>
      </c>
      <c r="F126" s="309">
        <v>262000.4806276823</v>
      </c>
      <c r="G126" s="309">
        <f t="shared" si="2052"/>
        <v>3996.555331</v>
      </c>
      <c r="H126" s="310"/>
      <c r="I126" s="309">
        <f t="shared" si="2053"/>
        <v>0</v>
      </c>
      <c r="J126" s="310"/>
      <c r="K126" s="309">
        <f>ADHB!L126</f>
        <v>0</v>
      </c>
      <c r="L126" s="309">
        <f t="shared" si="2054"/>
        <v>0</v>
      </c>
      <c r="M126" s="309">
        <f t="shared" si="2055"/>
        <v>3996.555331</v>
      </c>
      <c r="N126" s="310">
        <v>0.224147321887</v>
      </c>
      <c r="O126" s="311">
        <f t="shared" si="2056"/>
        <v>895.8171743</v>
      </c>
      <c r="P126" s="312">
        <f t="shared" si="2057"/>
        <v>3100.738157</v>
      </c>
      <c r="Q126" s="313"/>
      <c r="R126" s="306">
        <v>12.0</v>
      </c>
      <c r="S126" s="307" t="s">
        <v>46</v>
      </c>
      <c r="T126" s="308" t="s">
        <v>136</v>
      </c>
      <c r="U126" s="308" t="s">
        <v>134</v>
      </c>
      <c r="V126" s="309">
        <f>'Produksi dan Harga'!I15</f>
        <v>7290</v>
      </c>
      <c r="W126" s="309">
        <f t="shared" si="2058"/>
        <v>262000.4806</v>
      </c>
      <c r="X126" s="309">
        <f t="shared" si="2059"/>
        <v>1909.983504</v>
      </c>
      <c r="Y126" s="310"/>
      <c r="Z126" s="309">
        <f t="shared" si="2060"/>
        <v>0</v>
      </c>
      <c r="AA126" s="310"/>
      <c r="AB126" s="309">
        <f>ADHB!AC126</f>
        <v>0</v>
      </c>
      <c r="AC126" s="309">
        <f t="shared" si="2061"/>
        <v>0</v>
      </c>
      <c r="AD126" s="309">
        <f t="shared" si="2062"/>
        <v>1909.983504</v>
      </c>
      <c r="AE126" s="310">
        <v>0.224147321887</v>
      </c>
      <c r="AF126" s="311">
        <f t="shared" si="2063"/>
        <v>428.1176872</v>
      </c>
      <c r="AG126" s="312">
        <f t="shared" si="2064"/>
        <v>1481.865817</v>
      </c>
      <c r="AH126" s="313"/>
      <c r="AI126" s="306">
        <v>12.0</v>
      </c>
      <c r="AJ126" s="307" t="s">
        <v>46</v>
      </c>
      <c r="AK126" s="308" t="s">
        <v>136</v>
      </c>
      <c r="AL126" s="308" t="s">
        <v>134</v>
      </c>
      <c r="AM126" s="309">
        <f>'Produksi dan Harga'!N15</f>
        <v>12095</v>
      </c>
      <c r="AN126" s="309">
        <f t="shared" si="2065"/>
        <v>262000.4806</v>
      </c>
      <c r="AO126" s="309">
        <f t="shared" si="2066"/>
        <v>3168.895813</v>
      </c>
      <c r="AP126" s="310"/>
      <c r="AQ126" s="309">
        <f t="shared" si="2067"/>
        <v>0</v>
      </c>
      <c r="AR126" s="310"/>
      <c r="AS126" s="309">
        <f>ADHB!AT126</f>
        <v>0</v>
      </c>
      <c r="AT126" s="309">
        <f t="shared" si="2068"/>
        <v>0</v>
      </c>
      <c r="AU126" s="309">
        <f t="shared" si="2069"/>
        <v>3168.895813</v>
      </c>
      <c r="AV126" s="310">
        <v>0.224147321887</v>
      </c>
      <c r="AW126" s="311">
        <f t="shared" si="2070"/>
        <v>710.2995099</v>
      </c>
      <c r="AX126" s="312">
        <f t="shared" si="2071"/>
        <v>2458.596303</v>
      </c>
      <c r="AY126" s="313"/>
      <c r="AZ126" s="306">
        <v>12.0</v>
      </c>
      <c r="BA126" s="307" t="s">
        <v>46</v>
      </c>
      <c r="BB126" s="308" t="s">
        <v>136</v>
      </c>
      <c r="BC126" s="308" t="s">
        <v>134</v>
      </c>
      <c r="BD126" s="309">
        <f>'Produksi dan Harga'!S15</f>
        <v>7416</v>
      </c>
      <c r="BE126" s="309">
        <f t="shared" si="2072"/>
        <v>262000.4806</v>
      </c>
      <c r="BF126" s="309">
        <f t="shared" si="2073"/>
        <v>1942.995564</v>
      </c>
      <c r="BG126" s="310"/>
      <c r="BH126" s="309">
        <f t="shared" si="2074"/>
        <v>0</v>
      </c>
      <c r="BI126" s="310"/>
      <c r="BJ126" s="309">
        <f>ADHB!BK126</f>
        <v>0</v>
      </c>
      <c r="BK126" s="309">
        <f t="shared" si="2075"/>
        <v>0</v>
      </c>
      <c r="BL126" s="309">
        <f t="shared" si="2076"/>
        <v>1942.995564</v>
      </c>
      <c r="BM126" s="310">
        <v>0.224147321887</v>
      </c>
      <c r="BN126" s="311">
        <f t="shared" si="2077"/>
        <v>435.5172522</v>
      </c>
      <c r="BO126" s="312">
        <f t="shared" si="2078"/>
        <v>1507.478312</v>
      </c>
      <c r="BP126" s="313"/>
      <c r="BQ126" s="306">
        <v>12.0</v>
      </c>
      <c r="BR126" s="307" t="s">
        <v>46</v>
      </c>
      <c r="BS126" s="308" t="s">
        <v>136</v>
      </c>
      <c r="BT126" s="308" t="s">
        <v>134</v>
      </c>
      <c r="BU126" s="309">
        <f>'Produksi dan Harga'!X15</f>
        <v>12660</v>
      </c>
      <c r="BV126" s="309">
        <f t="shared" si="2079"/>
        <v>262000.4806</v>
      </c>
      <c r="BW126" s="309">
        <f t="shared" si="2080"/>
        <v>3316.926085</v>
      </c>
      <c r="BX126" s="310"/>
      <c r="BY126" s="309">
        <f t="shared" si="2081"/>
        <v>0</v>
      </c>
      <c r="BZ126" s="310"/>
      <c r="CA126" s="309">
        <f>ADHB!CB126</f>
        <v>0</v>
      </c>
      <c r="CB126" s="309">
        <f t="shared" si="2082"/>
        <v>0</v>
      </c>
      <c r="CC126" s="309">
        <f t="shared" si="2083"/>
        <v>3316.926085</v>
      </c>
      <c r="CD126" s="310">
        <v>0.224147321887</v>
      </c>
      <c r="CE126" s="311">
        <f t="shared" si="2084"/>
        <v>743.4800988</v>
      </c>
      <c r="CF126" s="312">
        <f t="shared" si="2085"/>
        <v>2573.445986</v>
      </c>
      <c r="CG126" s="313"/>
      <c r="CH126" s="306">
        <v>12.0</v>
      </c>
      <c r="CI126" s="307" t="s">
        <v>46</v>
      </c>
      <c r="CJ126" s="308" t="s">
        <v>136</v>
      </c>
      <c r="CK126" s="308" t="s">
        <v>134</v>
      </c>
      <c r="CL126" s="309">
        <f>'Produksi dan Harga'!AC15</f>
        <v>3880</v>
      </c>
      <c r="CM126" s="309">
        <f t="shared" si="2086"/>
        <v>262000.4806</v>
      </c>
      <c r="CN126" s="309">
        <f t="shared" si="2087"/>
        <v>1016.561865</v>
      </c>
      <c r="CO126" s="310"/>
      <c r="CP126" s="309">
        <f t="shared" si="2088"/>
        <v>0</v>
      </c>
      <c r="CQ126" s="310"/>
      <c r="CR126" s="309">
        <f>ADHB!CS126</f>
        <v>0</v>
      </c>
      <c r="CS126" s="309">
        <f t="shared" si="2089"/>
        <v>0</v>
      </c>
      <c r="CT126" s="309">
        <f t="shared" si="2090"/>
        <v>1016.561865</v>
      </c>
      <c r="CU126" s="310">
        <v>0.224147321887</v>
      </c>
      <c r="CV126" s="311">
        <f t="shared" si="2091"/>
        <v>227.8596195</v>
      </c>
      <c r="CW126" s="312">
        <f t="shared" si="2092"/>
        <v>788.7022453</v>
      </c>
      <c r="CX126" s="313"/>
      <c r="CY126" s="306">
        <v>12.0</v>
      </c>
      <c r="CZ126" s="307" t="s">
        <v>46</v>
      </c>
      <c r="DA126" s="308" t="s">
        <v>136</v>
      </c>
      <c r="DB126" s="308" t="s">
        <v>134</v>
      </c>
      <c r="DC126" s="309">
        <f>'Produksi dan Harga'!AH15</f>
        <v>3638</v>
      </c>
      <c r="DD126" s="309">
        <f t="shared" si="2093"/>
        <v>262000.4806</v>
      </c>
      <c r="DE126" s="309">
        <f t="shared" si="2094"/>
        <v>953.1577485</v>
      </c>
      <c r="DF126" s="310"/>
      <c r="DG126" s="309">
        <f t="shared" si="2095"/>
        <v>0</v>
      </c>
      <c r="DH126" s="310"/>
      <c r="DI126" s="309">
        <f>ADHB!DJ126</f>
        <v>0</v>
      </c>
      <c r="DJ126" s="309">
        <f t="shared" si="2096"/>
        <v>0</v>
      </c>
      <c r="DK126" s="309">
        <f t="shared" si="2097"/>
        <v>953.1577485</v>
      </c>
      <c r="DL126" s="310">
        <v>0.224147321887</v>
      </c>
      <c r="DM126" s="311">
        <f t="shared" si="2098"/>
        <v>213.6477567</v>
      </c>
      <c r="DN126" s="312">
        <f t="shared" si="2099"/>
        <v>739.5099919</v>
      </c>
      <c r="DO126" s="313"/>
      <c r="DP126" s="306">
        <v>12.0</v>
      </c>
      <c r="DQ126" s="307" t="s">
        <v>46</v>
      </c>
      <c r="DR126" s="308" t="s">
        <v>136</v>
      </c>
      <c r="DS126" s="308" t="s">
        <v>134</v>
      </c>
      <c r="DT126" s="309">
        <f>'Produksi dan Harga'!AM15</f>
        <v>4797</v>
      </c>
      <c r="DU126" s="309">
        <f t="shared" si="2100"/>
        <v>262000.4806</v>
      </c>
      <c r="DV126" s="309">
        <f t="shared" si="2101"/>
        <v>1256.816306</v>
      </c>
      <c r="DW126" s="310"/>
      <c r="DX126" s="309">
        <f t="shared" si="2102"/>
        <v>0</v>
      </c>
      <c r="DY126" s="310"/>
      <c r="DZ126" s="309">
        <f>ADHB!EA126</f>
        <v>0</v>
      </c>
      <c r="EA126" s="309">
        <f t="shared" si="2103"/>
        <v>0</v>
      </c>
      <c r="EB126" s="309">
        <f t="shared" si="2104"/>
        <v>1256.816306</v>
      </c>
      <c r="EC126" s="310">
        <v>0.224147321887</v>
      </c>
      <c r="ED126" s="311">
        <f t="shared" si="2105"/>
        <v>281.712009</v>
      </c>
      <c r="EE126" s="312">
        <f t="shared" si="2106"/>
        <v>975.1042966</v>
      </c>
      <c r="EF126" s="313"/>
      <c r="EG126" s="306">
        <v>12.0</v>
      </c>
      <c r="EH126" s="307" t="s">
        <v>46</v>
      </c>
      <c r="EI126" s="308" t="s">
        <v>136</v>
      </c>
      <c r="EJ126" s="308" t="s">
        <v>134</v>
      </c>
      <c r="EK126" s="309">
        <f>'Produksi dan Harga'!AR15</f>
        <v>7853</v>
      </c>
      <c r="EL126" s="309">
        <f t="shared" si="2107"/>
        <v>262000.4806</v>
      </c>
      <c r="EM126" s="309">
        <f t="shared" si="2108"/>
        <v>2057.489774</v>
      </c>
      <c r="EN126" s="310"/>
      <c r="EO126" s="309">
        <f t="shared" si="2109"/>
        <v>0</v>
      </c>
      <c r="EP126" s="310"/>
      <c r="EQ126" s="309">
        <f>ADHB!ER126</f>
        <v>0</v>
      </c>
      <c r="ER126" s="309">
        <f t="shared" si="2110"/>
        <v>0</v>
      </c>
      <c r="ES126" s="309">
        <f t="shared" si="2111"/>
        <v>2057.489774</v>
      </c>
      <c r="ET126" s="310">
        <v>0.224147321887</v>
      </c>
      <c r="EU126" s="311">
        <f t="shared" si="2112"/>
        <v>461.1808227</v>
      </c>
      <c r="EV126" s="312">
        <f t="shared" si="2113"/>
        <v>1596.308952</v>
      </c>
      <c r="EW126" s="313"/>
      <c r="EX126" s="306">
        <v>12.0</v>
      </c>
      <c r="EY126" s="307" t="s">
        <v>46</v>
      </c>
      <c r="EZ126" s="308" t="s">
        <v>136</v>
      </c>
      <c r="FA126" s="308" t="s">
        <v>134</v>
      </c>
      <c r="FB126" s="309">
        <f>'Produksi dan Harga'!AW15</f>
        <v>5750</v>
      </c>
      <c r="FC126" s="309">
        <f t="shared" si="2114"/>
        <v>262000.4806</v>
      </c>
      <c r="FD126" s="309">
        <f t="shared" si="2115"/>
        <v>1506.502764</v>
      </c>
      <c r="FE126" s="310"/>
      <c r="FF126" s="309">
        <f t="shared" si="2116"/>
        <v>0</v>
      </c>
      <c r="FG126" s="310"/>
      <c r="FH126" s="309">
        <f>ADHB!FI126</f>
        <v>0</v>
      </c>
      <c r="FI126" s="309">
        <f t="shared" si="2117"/>
        <v>0</v>
      </c>
      <c r="FJ126" s="309">
        <f t="shared" si="2118"/>
        <v>1506.502764</v>
      </c>
      <c r="FK126" s="310">
        <v>0.224147321887</v>
      </c>
      <c r="FL126" s="311">
        <f t="shared" si="2119"/>
        <v>337.6785599</v>
      </c>
      <c r="FM126" s="312">
        <f t="shared" si="2120"/>
        <v>1168.824204</v>
      </c>
      <c r="FN126" s="313"/>
      <c r="FO126" s="306">
        <v>12.0</v>
      </c>
      <c r="FP126" s="307" t="s">
        <v>46</v>
      </c>
      <c r="FQ126" s="308" t="s">
        <v>136</v>
      </c>
      <c r="FR126" s="308" t="s">
        <v>134</v>
      </c>
      <c r="FS126" s="309">
        <f>'Produksi dan Harga'!BB15</f>
        <v>3882</v>
      </c>
      <c r="FT126" s="309">
        <f t="shared" si="2121"/>
        <v>262000.4806</v>
      </c>
      <c r="FU126" s="309">
        <f t="shared" si="2122"/>
        <v>1017.085866</v>
      </c>
      <c r="FV126" s="310"/>
      <c r="FW126" s="309">
        <f t="shared" si="2123"/>
        <v>0</v>
      </c>
      <c r="FX126" s="310"/>
      <c r="FY126" s="309">
        <f>ADHB!FZ126</f>
        <v>0</v>
      </c>
      <c r="FZ126" s="309">
        <f t="shared" si="2124"/>
        <v>0</v>
      </c>
      <c r="GA126" s="309">
        <f t="shared" si="2125"/>
        <v>1017.085866</v>
      </c>
      <c r="GB126" s="310">
        <v>0.224147321887</v>
      </c>
      <c r="GC126" s="311">
        <f t="shared" si="2126"/>
        <v>227.9770729</v>
      </c>
      <c r="GD126" s="312">
        <f t="shared" si="2127"/>
        <v>789.1087928</v>
      </c>
      <c r="GE126" s="313"/>
      <c r="GF126" s="306">
        <v>12.0</v>
      </c>
      <c r="GG126" s="307" t="s">
        <v>46</v>
      </c>
      <c r="GH126" s="308" t="s">
        <v>136</v>
      </c>
      <c r="GI126" s="308" t="s">
        <v>134</v>
      </c>
      <c r="GJ126" s="309">
        <f>'Produksi dan Harga'!BG15</f>
        <v>8081.26</v>
      </c>
      <c r="GK126" s="309">
        <f t="shared" si="2128"/>
        <v>262000.4806</v>
      </c>
      <c r="GL126" s="309">
        <f t="shared" si="2129"/>
        <v>2117.294004</v>
      </c>
      <c r="GM126" s="310"/>
      <c r="GN126" s="309">
        <f t="shared" si="2130"/>
        <v>0</v>
      </c>
      <c r="GO126" s="310"/>
      <c r="GP126" s="309">
        <f>ADHB!GQ126</f>
        <v>0</v>
      </c>
      <c r="GQ126" s="309">
        <f t="shared" si="2131"/>
        <v>0</v>
      </c>
      <c r="GR126" s="309">
        <f t="shared" si="2132"/>
        <v>2117.294004</v>
      </c>
      <c r="GS126" s="310">
        <v>0.224147321887</v>
      </c>
      <c r="GT126" s="311">
        <f t="shared" si="2133"/>
        <v>474.5857807</v>
      </c>
      <c r="GU126" s="312">
        <f t="shared" si="2134"/>
        <v>1642.708223</v>
      </c>
      <c r="GV126" s="313"/>
      <c r="GW126" s="306">
        <v>12.0</v>
      </c>
      <c r="GX126" s="307" t="s">
        <v>46</v>
      </c>
      <c r="GY126" s="308" t="s">
        <v>136</v>
      </c>
      <c r="GZ126" s="308" t="s">
        <v>134</v>
      </c>
      <c r="HA126" s="309">
        <f>'Produksi dan Harga'!BL15</f>
        <v>11157.15</v>
      </c>
      <c r="HB126" s="309">
        <f t="shared" si="2135"/>
        <v>262000.4806</v>
      </c>
      <c r="HC126" s="309">
        <f t="shared" si="2136"/>
        <v>2923.178662</v>
      </c>
      <c r="HD126" s="310"/>
      <c r="HE126" s="309">
        <f t="shared" si="2137"/>
        <v>0</v>
      </c>
      <c r="HF126" s="310"/>
      <c r="HG126" s="309">
        <f>ADHB!HH126</f>
        <v>0</v>
      </c>
      <c r="HH126" s="309">
        <f t="shared" si="2138"/>
        <v>0</v>
      </c>
      <c r="HI126" s="309">
        <f t="shared" si="2139"/>
        <v>2923.178662</v>
      </c>
      <c r="HJ126" s="310">
        <v>0.224147321887</v>
      </c>
      <c r="HK126" s="311">
        <f t="shared" si="2140"/>
        <v>655.2226686</v>
      </c>
      <c r="HL126" s="312">
        <f t="shared" si="2141"/>
        <v>2267.955994</v>
      </c>
      <c r="HM126" s="313"/>
      <c r="HN126" s="306">
        <v>12.0</v>
      </c>
      <c r="HO126" s="307" t="s">
        <v>46</v>
      </c>
      <c r="HP126" s="308" t="s">
        <v>136</v>
      </c>
      <c r="HQ126" s="308" t="s">
        <v>134</v>
      </c>
      <c r="HR126" s="309">
        <f>'Produksi dan Harga'!BQ15</f>
        <v>6026.85</v>
      </c>
      <c r="HS126" s="309">
        <f t="shared" si="2142"/>
        <v>262000.4806</v>
      </c>
      <c r="HT126" s="309">
        <f t="shared" si="2143"/>
        <v>1579.037597</v>
      </c>
      <c r="HU126" s="310"/>
      <c r="HV126" s="309">
        <f t="shared" si="2144"/>
        <v>0</v>
      </c>
      <c r="HW126" s="310"/>
      <c r="HX126" s="309">
        <f>ADHB!HY126</f>
        <v>0</v>
      </c>
      <c r="HY126" s="309">
        <f t="shared" si="2145"/>
        <v>0</v>
      </c>
      <c r="HZ126" s="309">
        <f t="shared" si="2146"/>
        <v>1579.037597</v>
      </c>
      <c r="IA126" s="310">
        <v>0.224147321887</v>
      </c>
      <c r="IB126" s="311">
        <f t="shared" si="2147"/>
        <v>353.9370485</v>
      </c>
      <c r="IC126" s="312">
        <f t="shared" si="2148"/>
        <v>1225.100548</v>
      </c>
      <c r="ID126" s="313"/>
      <c r="IE126" s="306">
        <v>12.0</v>
      </c>
      <c r="IF126" s="307" t="s">
        <v>46</v>
      </c>
      <c r="IG126" s="308" t="s">
        <v>136</v>
      </c>
      <c r="IH126" s="308" t="s">
        <v>134</v>
      </c>
      <c r="II126" s="309">
        <f>'Produksi dan Harga'!BV15</f>
        <v>7559.61</v>
      </c>
      <c r="IJ126" s="309">
        <f t="shared" si="2149"/>
        <v>262000.4806</v>
      </c>
      <c r="IK126" s="309">
        <f t="shared" si="2150"/>
        <v>1980.621453</v>
      </c>
      <c r="IL126" s="310"/>
      <c r="IM126" s="309">
        <f t="shared" si="2151"/>
        <v>0</v>
      </c>
      <c r="IN126" s="310"/>
      <c r="IO126" s="309">
        <f>ADHB!IP126</f>
        <v>0</v>
      </c>
      <c r="IP126" s="309">
        <f t="shared" si="2152"/>
        <v>0</v>
      </c>
      <c r="IQ126" s="309">
        <f t="shared" si="2153"/>
        <v>1980.621453</v>
      </c>
      <c r="IR126" s="310">
        <v>0.224147321887</v>
      </c>
      <c r="IS126" s="311">
        <f t="shared" si="2154"/>
        <v>443.9509944</v>
      </c>
      <c r="IT126" s="312">
        <f t="shared" si="2155"/>
        <v>1536.670459</v>
      </c>
      <c r="IU126" s="313"/>
      <c r="IV126" s="306">
        <v>12.0</v>
      </c>
      <c r="IW126" s="307" t="s">
        <v>46</v>
      </c>
      <c r="IX126" s="308" t="s">
        <v>136</v>
      </c>
      <c r="IY126" s="308" t="s">
        <v>134</v>
      </c>
      <c r="IZ126" s="309">
        <f>'Produksi dan Harga'!CA15</f>
        <v>6244.48</v>
      </c>
      <c r="JA126" s="309">
        <f t="shared" si="2156"/>
        <v>262000.4806</v>
      </c>
      <c r="JB126" s="309">
        <f t="shared" si="2157"/>
        <v>1636.056761</v>
      </c>
      <c r="JC126" s="310"/>
      <c r="JD126" s="309">
        <f t="shared" si="2158"/>
        <v>0</v>
      </c>
      <c r="JE126" s="310"/>
      <c r="JF126" s="309">
        <f>ADHB!JG126</f>
        <v>0</v>
      </c>
      <c r="JG126" s="309">
        <f t="shared" si="2159"/>
        <v>0</v>
      </c>
      <c r="JH126" s="309">
        <f t="shared" si="2160"/>
        <v>1636.056761</v>
      </c>
      <c r="JI126" s="310">
        <v>0.224147321887</v>
      </c>
      <c r="JJ126" s="311">
        <f t="shared" si="2161"/>
        <v>366.7177415</v>
      </c>
      <c r="JK126" s="312">
        <f t="shared" si="2162"/>
        <v>1269.33902</v>
      </c>
      <c r="JL126" s="313"/>
      <c r="JM126" s="306">
        <v>12.0</v>
      </c>
      <c r="JN126" s="307" t="s">
        <v>46</v>
      </c>
      <c r="JO126" s="308" t="s">
        <v>136</v>
      </c>
      <c r="JP126" s="308" t="s">
        <v>134</v>
      </c>
      <c r="JQ126" s="309">
        <f>'Produksi dan Harga'!CF15</f>
        <v>7148.84</v>
      </c>
      <c r="JR126" s="309">
        <f t="shared" si="2163"/>
        <v>262000.4806</v>
      </c>
      <c r="JS126" s="309">
        <f t="shared" si="2164"/>
        <v>1872.999516</v>
      </c>
      <c r="JT126" s="310"/>
      <c r="JU126" s="309">
        <f t="shared" si="2165"/>
        <v>0</v>
      </c>
      <c r="JV126" s="310"/>
      <c r="JW126" s="309" t="str">
        <f>ADHB!LF126</f>
        <v/>
      </c>
      <c r="JX126" s="309">
        <f t="shared" si="2166"/>
        <v>0</v>
      </c>
      <c r="JY126" s="309">
        <f t="shared" si="2167"/>
        <v>1872.999516</v>
      </c>
      <c r="JZ126" s="310">
        <v>0.224147321887</v>
      </c>
      <c r="KA126" s="311">
        <f t="shared" si="2168"/>
        <v>419.8278254</v>
      </c>
      <c r="KB126" s="312">
        <f t="shared" si="2169"/>
        <v>1453.171691</v>
      </c>
      <c r="KC126" s="313"/>
      <c r="KD126" s="306">
        <v>12.0</v>
      </c>
      <c r="KE126" s="307" t="s">
        <v>46</v>
      </c>
      <c r="KF126" s="308" t="s">
        <v>136</v>
      </c>
      <c r="KG126" s="308" t="s">
        <v>134</v>
      </c>
      <c r="KH126" s="309"/>
      <c r="KI126" s="309">
        <f t="shared" si="2170"/>
        <v>262000.4806</v>
      </c>
      <c r="KJ126" s="309">
        <f t="shared" si="2171"/>
        <v>0</v>
      </c>
      <c r="KK126" s="310"/>
      <c r="KL126" s="309">
        <f t="shared" si="2172"/>
        <v>0</v>
      </c>
      <c r="KM126" s="310"/>
      <c r="KN126" s="309" t="str">
        <f>ADHB!LW126</f>
        <v/>
      </c>
      <c r="KO126" s="309">
        <f t="shared" si="2173"/>
        <v>0</v>
      </c>
      <c r="KP126" s="309">
        <f t="shared" si="2174"/>
        <v>0</v>
      </c>
      <c r="KQ126" s="310">
        <v>0.224147321887</v>
      </c>
      <c r="KR126" s="311">
        <f t="shared" si="2175"/>
        <v>0</v>
      </c>
      <c r="KS126" s="312">
        <f t="shared" si="2176"/>
        <v>0</v>
      </c>
      <c r="KT126" s="313"/>
      <c r="KU126" s="314"/>
    </row>
    <row r="127" ht="15.75" customHeight="1">
      <c r="A127" s="306">
        <v>13.0</v>
      </c>
      <c r="B127" s="307" t="s">
        <v>47</v>
      </c>
      <c r="C127" s="308" t="s">
        <v>135</v>
      </c>
      <c r="D127" s="308" t="s">
        <v>134</v>
      </c>
      <c r="E127" s="309">
        <f>'Produksi dan Harga'!D16</f>
        <v>34861</v>
      </c>
      <c r="F127" s="309">
        <v>300048.6620196848</v>
      </c>
      <c r="G127" s="309">
        <f t="shared" si="2052"/>
        <v>10459.99641</v>
      </c>
      <c r="H127" s="310"/>
      <c r="I127" s="309">
        <f t="shared" si="2053"/>
        <v>0</v>
      </c>
      <c r="J127" s="310"/>
      <c r="K127" s="309">
        <f>ADHB!L127</f>
        <v>0</v>
      </c>
      <c r="L127" s="309">
        <f t="shared" si="2054"/>
        <v>0</v>
      </c>
      <c r="M127" s="309">
        <f t="shared" si="2055"/>
        <v>10459.99641</v>
      </c>
      <c r="N127" s="310">
        <v>0.224147321887</v>
      </c>
      <c r="O127" s="311">
        <f t="shared" si="2056"/>
        <v>2344.580182</v>
      </c>
      <c r="P127" s="312">
        <f t="shared" si="2057"/>
        <v>8115.416225</v>
      </c>
      <c r="Q127" s="313"/>
      <c r="R127" s="306">
        <v>13.0</v>
      </c>
      <c r="S127" s="307" t="s">
        <v>47</v>
      </c>
      <c r="T127" s="308" t="s">
        <v>135</v>
      </c>
      <c r="U127" s="308" t="s">
        <v>134</v>
      </c>
      <c r="V127" s="309">
        <f>'Produksi dan Harga'!I16</f>
        <v>12928</v>
      </c>
      <c r="W127" s="309">
        <f t="shared" si="2058"/>
        <v>300048.662</v>
      </c>
      <c r="X127" s="309">
        <f t="shared" si="2059"/>
        <v>3879.029103</v>
      </c>
      <c r="Y127" s="310"/>
      <c r="Z127" s="309">
        <f t="shared" si="2060"/>
        <v>0</v>
      </c>
      <c r="AA127" s="310"/>
      <c r="AB127" s="309">
        <f>ADHB!AC127</f>
        <v>0</v>
      </c>
      <c r="AC127" s="309">
        <f t="shared" si="2061"/>
        <v>0</v>
      </c>
      <c r="AD127" s="309">
        <f t="shared" si="2062"/>
        <v>3879.029103</v>
      </c>
      <c r="AE127" s="310">
        <v>0.224147321887</v>
      </c>
      <c r="AF127" s="311">
        <f t="shared" si="2063"/>
        <v>869.4739849</v>
      </c>
      <c r="AG127" s="312">
        <f t="shared" si="2064"/>
        <v>3009.555118</v>
      </c>
      <c r="AH127" s="313"/>
      <c r="AI127" s="306">
        <v>13.0</v>
      </c>
      <c r="AJ127" s="307" t="s">
        <v>47</v>
      </c>
      <c r="AK127" s="308" t="s">
        <v>135</v>
      </c>
      <c r="AL127" s="308" t="s">
        <v>134</v>
      </c>
      <c r="AM127" s="309">
        <f>'Produksi dan Harga'!N16</f>
        <v>18166</v>
      </c>
      <c r="AN127" s="309">
        <f t="shared" si="2065"/>
        <v>300048.662</v>
      </c>
      <c r="AO127" s="309">
        <f t="shared" si="2066"/>
        <v>5450.683994</v>
      </c>
      <c r="AP127" s="310"/>
      <c r="AQ127" s="309">
        <f t="shared" si="2067"/>
        <v>0</v>
      </c>
      <c r="AR127" s="310"/>
      <c r="AS127" s="309">
        <f>ADHB!AT127</f>
        <v>0</v>
      </c>
      <c r="AT127" s="309">
        <f t="shared" si="2068"/>
        <v>0</v>
      </c>
      <c r="AU127" s="309">
        <f t="shared" si="2069"/>
        <v>5450.683994</v>
      </c>
      <c r="AV127" s="310">
        <v>0.224147321887</v>
      </c>
      <c r="AW127" s="311">
        <f t="shared" si="2070"/>
        <v>1221.75622</v>
      </c>
      <c r="AX127" s="312">
        <f t="shared" si="2071"/>
        <v>4228.927774</v>
      </c>
      <c r="AY127" s="313"/>
      <c r="AZ127" s="306">
        <v>13.0</v>
      </c>
      <c r="BA127" s="307" t="s">
        <v>47</v>
      </c>
      <c r="BB127" s="308" t="s">
        <v>135</v>
      </c>
      <c r="BC127" s="308" t="s">
        <v>134</v>
      </c>
      <c r="BD127" s="309">
        <f>'Produksi dan Harga'!S16</f>
        <v>13366</v>
      </c>
      <c r="BE127" s="309">
        <f t="shared" si="2072"/>
        <v>300048.662</v>
      </c>
      <c r="BF127" s="309">
        <f t="shared" si="2073"/>
        <v>4010.450417</v>
      </c>
      <c r="BG127" s="310"/>
      <c r="BH127" s="309">
        <f t="shared" si="2074"/>
        <v>0</v>
      </c>
      <c r="BI127" s="310"/>
      <c r="BJ127" s="309">
        <f>ADHB!BK127</f>
        <v>0</v>
      </c>
      <c r="BK127" s="309">
        <f t="shared" si="2075"/>
        <v>0</v>
      </c>
      <c r="BL127" s="309">
        <f t="shared" si="2076"/>
        <v>4010.450417</v>
      </c>
      <c r="BM127" s="310">
        <v>0.224147321887</v>
      </c>
      <c r="BN127" s="311">
        <f t="shared" si="2077"/>
        <v>898.9317204</v>
      </c>
      <c r="BO127" s="312">
        <f t="shared" si="2078"/>
        <v>3111.518696</v>
      </c>
      <c r="BP127" s="313"/>
      <c r="BQ127" s="306">
        <v>13.0</v>
      </c>
      <c r="BR127" s="307" t="s">
        <v>47</v>
      </c>
      <c r="BS127" s="308" t="s">
        <v>135</v>
      </c>
      <c r="BT127" s="308" t="s">
        <v>134</v>
      </c>
      <c r="BU127" s="309">
        <f>'Produksi dan Harga'!X16</f>
        <v>21864</v>
      </c>
      <c r="BV127" s="309">
        <f t="shared" si="2079"/>
        <v>300048.662</v>
      </c>
      <c r="BW127" s="309">
        <f t="shared" si="2080"/>
        <v>6560.263946</v>
      </c>
      <c r="BX127" s="310"/>
      <c r="BY127" s="309">
        <f t="shared" si="2081"/>
        <v>0</v>
      </c>
      <c r="BZ127" s="310"/>
      <c r="CA127" s="309">
        <f>ADHB!CB127</f>
        <v>0</v>
      </c>
      <c r="CB127" s="309">
        <f t="shared" si="2082"/>
        <v>0</v>
      </c>
      <c r="CC127" s="309">
        <f t="shared" si="2083"/>
        <v>6560.263946</v>
      </c>
      <c r="CD127" s="310">
        <v>0.224147321887</v>
      </c>
      <c r="CE127" s="311">
        <f t="shared" si="2084"/>
        <v>1470.465594</v>
      </c>
      <c r="CF127" s="312">
        <f t="shared" si="2085"/>
        <v>5089.798352</v>
      </c>
      <c r="CG127" s="313"/>
      <c r="CH127" s="306">
        <v>13.0</v>
      </c>
      <c r="CI127" s="307" t="s">
        <v>47</v>
      </c>
      <c r="CJ127" s="308" t="s">
        <v>135</v>
      </c>
      <c r="CK127" s="308" t="s">
        <v>134</v>
      </c>
      <c r="CL127" s="309">
        <f>'Produksi dan Harga'!AC16</f>
        <v>10059</v>
      </c>
      <c r="CM127" s="309">
        <f t="shared" si="2086"/>
        <v>300048.662</v>
      </c>
      <c r="CN127" s="309">
        <f t="shared" si="2087"/>
        <v>3018.189491</v>
      </c>
      <c r="CO127" s="310"/>
      <c r="CP127" s="309">
        <f t="shared" si="2088"/>
        <v>0</v>
      </c>
      <c r="CQ127" s="310"/>
      <c r="CR127" s="309">
        <f>ADHB!CS127</f>
        <v>0</v>
      </c>
      <c r="CS127" s="309">
        <f t="shared" si="2089"/>
        <v>0</v>
      </c>
      <c r="CT127" s="309">
        <f t="shared" si="2090"/>
        <v>3018.189491</v>
      </c>
      <c r="CU127" s="310">
        <v>0.224147321887</v>
      </c>
      <c r="CV127" s="311">
        <f t="shared" si="2091"/>
        <v>676.5190914</v>
      </c>
      <c r="CW127" s="312">
        <f t="shared" si="2092"/>
        <v>2341.6704</v>
      </c>
      <c r="CX127" s="313"/>
      <c r="CY127" s="306">
        <v>13.0</v>
      </c>
      <c r="CZ127" s="307" t="s">
        <v>47</v>
      </c>
      <c r="DA127" s="308" t="s">
        <v>135</v>
      </c>
      <c r="DB127" s="308" t="s">
        <v>134</v>
      </c>
      <c r="DC127" s="309">
        <f>'Produksi dan Harga'!AH16</f>
        <v>7116</v>
      </c>
      <c r="DD127" s="309">
        <f t="shared" si="2093"/>
        <v>300048.662</v>
      </c>
      <c r="DE127" s="309">
        <f t="shared" si="2094"/>
        <v>2135.146279</v>
      </c>
      <c r="DF127" s="310"/>
      <c r="DG127" s="309">
        <f t="shared" si="2095"/>
        <v>0</v>
      </c>
      <c r="DH127" s="310"/>
      <c r="DI127" s="309">
        <f>ADHB!DJ127</f>
        <v>0</v>
      </c>
      <c r="DJ127" s="309">
        <f t="shared" si="2096"/>
        <v>0</v>
      </c>
      <c r="DK127" s="309">
        <f t="shared" si="2097"/>
        <v>2135.146279</v>
      </c>
      <c r="DL127" s="310">
        <v>0.224147321887</v>
      </c>
      <c r="DM127" s="311">
        <f t="shared" si="2098"/>
        <v>478.5873203</v>
      </c>
      <c r="DN127" s="312">
        <f t="shared" si="2099"/>
        <v>1656.558959</v>
      </c>
      <c r="DO127" s="313"/>
      <c r="DP127" s="306">
        <v>13.0</v>
      </c>
      <c r="DQ127" s="307" t="s">
        <v>47</v>
      </c>
      <c r="DR127" s="308" t="s">
        <v>135</v>
      </c>
      <c r="DS127" s="308" t="s">
        <v>134</v>
      </c>
      <c r="DT127" s="309">
        <f>'Produksi dan Harga'!AM16</f>
        <v>6484</v>
      </c>
      <c r="DU127" s="309">
        <f t="shared" si="2100"/>
        <v>300048.662</v>
      </c>
      <c r="DV127" s="309">
        <f t="shared" si="2101"/>
        <v>1945.515525</v>
      </c>
      <c r="DW127" s="310"/>
      <c r="DX127" s="309">
        <f t="shared" si="2102"/>
        <v>0</v>
      </c>
      <c r="DY127" s="310"/>
      <c r="DZ127" s="309">
        <f>ADHB!EA127</f>
        <v>0</v>
      </c>
      <c r="EA127" s="309">
        <f t="shared" si="2103"/>
        <v>0</v>
      </c>
      <c r="EB127" s="309">
        <f t="shared" si="2104"/>
        <v>1945.515525</v>
      </c>
      <c r="EC127" s="310">
        <v>0.224147321887</v>
      </c>
      <c r="ED127" s="311">
        <f t="shared" si="2105"/>
        <v>436.0820945</v>
      </c>
      <c r="EE127" s="312">
        <f t="shared" si="2106"/>
        <v>1509.43343</v>
      </c>
      <c r="EF127" s="313"/>
      <c r="EG127" s="306">
        <v>13.0</v>
      </c>
      <c r="EH127" s="307" t="s">
        <v>47</v>
      </c>
      <c r="EI127" s="308" t="s">
        <v>135</v>
      </c>
      <c r="EJ127" s="308" t="s">
        <v>134</v>
      </c>
      <c r="EK127" s="309">
        <f>'Produksi dan Harga'!AR16</f>
        <v>10790</v>
      </c>
      <c r="EL127" s="309">
        <f t="shared" si="2107"/>
        <v>300048.662</v>
      </c>
      <c r="EM127" s="309">
        <f t="shared" si="2108"/>
        <v>3237.525063</v>
      </c>
      <c r="EN127" s="310"/>
      <c r="EO127" s="309">
        <f t="shared" si="2109"/>
        <v>0</v>
      </c>
      <c r="EP127" s="310"/>
      <c r="EQ127" s="309">
        <f>ADHB!ER127</f>
        <v>0</v>
      </c>
      <c r="ER127" s="309">
        <f t="shared" si="2110"/>
        <v>0</v>
      </c>
      <c r="ES127" s="309">
        <f t="shared" si="2111"/>
        <v>3237.525063</v>
      </c>
      <c r="ET127" s="310">
        <v>0.224147321887</v>
      </c>
      <c r="EU127" s="311">
        <f t="shared" si="2112"/>
        <v>725.6825725</v>
      </c>
      <c r="EV127" s="312">
        <f t="shared" si="2113"/>
        <v>2511.842491</v>
      </c>
      <c r="EW127" s="313"/>
      <c r="EX127" s="306">
        <v>13.0</v>
      </c>
      <c r="EY127" s="307" t="s">
        <v>47</v>
      </c>
      <c r="EZ127" s="308" t="s">
        <v>135</v>
      </c>
      <c r="FA127" s="308" t="s">
        <v>134</v>
      </c>
      <c r="FB127" s="309">
        <f>'Produksi dan Harga'!AW16</f>
        <v>8555</v>
      </c>
      <c r="FC127" s="309">
        <f t="shared" si="2114"/>
        <v>300048.662</v>
      </c>
      <c r="FD127" s="309">
        <f t="shared" si="2115"/>
        <v>2566.916304</v>
      </c>
      <c r="FE127" s="310"/>
      <c r="FF127" s="309">
        <f t="shared" si="2116"/>
        <v>0</v>
      </c>
      <c r="FG127" s="310"/>
      <c r="FH127" s="309">
        <f>ADHB!FI127</f>
        <v>0</v>
      </c>
      <c r="FI127" s="309">
        <f t="shared" si="2117"/>
        <v>0</v>
      </c>
      <c r="FJ127" s="309">
        <f t="shared" si="2118"/>
        <v>2566.916304</v>
      </c>
      <c r="FK127" s="310">
        <v>0.224147321887</v>
      </c>
      <c r="FL127" s="311">
        <f t="shared" si="2119"/>
        <v>575.367415</v>
      </c>
      <c r="FM127" s="312">
        <f t="shared" si="2120"/>
        <v>1991.548889</v>
      </c>
      <c r="FN127" s="313"/>
      <c r="FO127" s="306">
        <v>13.0</v>
      </c>
      <c r="FP127" s="307" t="s">
        <v>47</v>
      </c>
      <c r="FQ127" s="308" t="s">
        <v>135</v>
      </c>
      <c r="FR127" s="308" t="s">
        <v>134</v>
      </c>
      <c r="FS127" s="309">
        <f>'Produksi dan Harga'!BB16</f>
        <v>7689</v>
      </c>
      <c r="FT127" s="309">
        <f t="shared" si="2121"/>
        <v>300048.662</v>
      </c>
      <c r="FU127" s="309">
        <f t="shared" si="2122"/>
        <v>2307.074162</v>
      </c>
      <c r="FV127" s="310"/>
      <c r="FW127" s="309">
        <f t="shared" si="2123"/>
        <v>0</v>
      </c>
      <c r="FX127" s="310"/>
      <c r="FY127" s="309">
        <f>ADHB!FZ127</f>
        <v>0</v>
      </c>
      <c r="FZ127" s="309">
        <f t="shared" si="2124"/>
        <v>0</v>
      </c>
      <c r="GA127" s="309">
        <f t="shared" si="2125"/>
        <v>2307.074162</v>
      </c>
      <c r="GB127" s="310">
        <v>0.224147321887</v>
      </c>
      <c r="GC127" s="311">
        <f t="shared" si="2126"/>
        <v>517.1244949</v>
      </c>
      <c r="GD127" s="312">
        <f t="shared" si="2127"/>
        <v>1789.949667</v>
      </c>
      <c r="GE127" s="313"/>
      <c r="GF127" s="306">
        <v>13.0</v>
      </c>
      <c r="GG127" s="307" t="s">
        <v>47</v>
      </c>
      <c r="GH127" s="308" t="s">
        <v>135</v>
      </c>
      <c r="GI127" s="308" t="s">
        <v>134</v>
      </c>
      <c r="GJ127" s="309">
        <f>'Produksi dan Harga'!BG16</f>
        <v>10817.5</v>
      </c>
      <c r="GK127" s="309">
        <f t="shared" si="2128"/>
        <v>300048.662</v>
      </c>
      <c r="GL127" s="309">
        <f t="shared" si="2129"/>
        <v>3245.776401</v>
      </c>
      <c r="GM127" s="310"/>
      <c r="GN127" s="309">
        <f t="shared" si="2130"/>
        <v>0</v>
      </c>
      <c r="GO127" s="310"/>
      <c r="GP127" s="309">
        <f>ADHB!GQ127</f>
        <v>0</v>
      </c>
      <c r="GQ127" s="309">
        <f t="shared" si="2131"/>
        <v>0</v>
      </c>
      <c r="GR127" s="309">
        <f t="shared" si="2132"/>
        <v>3245.776401</v>
      </c>
      <c r="GS127" s="310">
        <v>0.224147321887</v>
      </c>
      <c r="GT127" s="311">
        <f t="shared" si="2133"/>
        <v>727.5320878</v>
      </c>
      <c r="GU127" s="312">
        <f t="shared" si="2134"/>
        <v>2518.244314</v>
      </c>
      <c r="GV127" s="313"/>
      <c r="GW127" s="306">
        <v>13.0</v>
      </c>
      <c r="GX127" s="307" t="s">
        <v>47</v>
      </c>
      <c r="GY127" s="308" t="s">
        <v>135</v>
      </c>
      <c r="GZ127" s="308" t="s">
        <v>134</v>
      </c>
      <c r="HA127" s="309">
        <f>'Produksi dan Harga'!BL16</f>
        <v>10777.2</v>
      </c>
      <c r="HB127" s="309">
        <f t="shared" si="2135"/>
        <v>300048.662</v>
      </c>
      <c r="HC127" s="309">
        <f t="shared" si="2136"/>
        <v>3233.68444</v>
      </c>
      <c r="HD127" s="310"/>
      <c r="HE127" s="309">
        <f t="shared" si="2137"/>
        <v>0</v>
      </c>
      <c r="HF127" s="310"/>
      <c r="HG127" s="309">
        <f>ADHB!HH127</f>
        <v>0</v>
      </c>
      <c r="HH127" s="309">
        <f t="shared" si="2138"/>
        <v>0</v>
      </c>
      <c r="HI127" s="309">
        <f t="shared" si="2139"/>
        <v>3233.68444</v>
      </c>
      <c r="HJ127" s="310">
        <v>0.224147321887</v>
      </c>
      <c r="HK127" s="311">
        <f t="shared" si="2140"/>
        <v>724.8217071</v>
      </c>
      <c r="HL127" s="312">
        <f t="shared" si="2141"/>
        <v>2508.862733</v>
      </c>
      <c r="HM127" s="313"/>
      <c r="HN127" s="306">
        <v>13.0</v>
      </c>
      <c r="HO127" s="307" t="s">
        <v>47</v>
      </c>
      <c r="HP127" s="308" t="s">
        <v>135</v>
      </c>
      <c r="HQ127" s="308" t="s">
        <v>134</v>
      </c>
      <c r="HR127" s="309">
        <f>'Produksi dan Harga'!BQ16</f>
        <v>10725.03</v>
      </c>
      <c r="HS127" s="309">
        <f t="shared" si="2142"/>
        <v>300048.662</v>
      </c>
      <c r="HT127" s="309">
        <f t="shared" si="2143"/>
        <v>3218.030902</v>
      </c>
      <c r="HU127" s="310"/>
      <c r="HV127" s="309">
        <f t="shared" si="2144"/>
        <v>0</v>
      </c>
      <c r="HW127" s="310"/>
      <c r="HX127" s="309">
        <f>ADHB!HY127</f>
        <v>0</v>
      </c>
      <c r="HY127" s="309">
        <f t="shared" si="2145"/>
        <v>0</v>
      </c>
      <c r="HZ127" s="309">
        <f t="shared" si="2146"/>
        <v>3218.030902</v>
      </c>
      <c r="IA127" s="310">
        <v>0.224147321887</v>
      </c>
      <c r="IB127" s="311">
        <f t="shared" si="2147"/>
        <v>721.3130083</v>
      </c>
      <c r="IC127" s="312">
        <f t="shared" si="2148"/>
        <v>2496.717893</v>
      </c>
      <c r="ID127" s="313"/>
      <c r="IE127" s="306">
        <v>13.0</v>
      </c>
      <c r="IF127" s="307" t="s">
        <v>47</v>
      </c>
      <c r="IG127" s="308" t="s">
        <v>135</v>
      </c>
      <c r="IH127" s="308" t="s">
        <v>134</v>
      </c>
      <c r="II127" s="309">
        <f>'Produksi dan Harga'!BV16</f>
        <v>10516.39</v>
      </c>
      <c r="IJ127" s="309">
        <f t="shared" si="2149"/>
        <v>300048.662</v>
      </c>
      <c r="IK127" s="309">
        <f t="shared" si="2150"/>
        <v>3155.428749</v>
      </c>
      <c r="IL127" s="310"/>
      <c r="IM127" s="309">
        <f t="shared" si="2151"/>
        <v>0</v>
      </c>
      <c r="IN127" s="310"/>
      <c r="IO127" s="309">
        <f>ADHB!IP127</f>
        <v>0</v>
      </c>
      <c r="IP127" s="309">
        <f t="shared" si="2152"/>
        <v>0</v>
      </c>
      <c r="IQ127" s="309">
        <f t="shared" si="2153"/>
        <v>3155.428749</v>
      </c>
      <c r="IR127" s="310">
        <v>0.224147321887</v>
      </c>
      <c r="IS127" s="311">
        <f t="shared" si="2154"/>
        <v>707.2809034</v>
      </c>
      <c r="IT127" s="312">
        <f t="shared" si="2155"/>
        <v>2448.147845</v>
      </c>
      <c r="IU127" s="313"/>
      <c r="IV127" s="306">
        <v>13.0</v>
      </c>
      <c r="IW127" s="307" t="s">
        <v>47</v>
      </c>
      <c r="IX127" s="308" t="s">
        <v>135</v>
      </c>
      <c r="IY127" s="308" t="s">
        <v>134</v>
      </c>
      <c r="IZ127" s="309">
        <f>'Produksi dan Harga'!CA16</f>
        <v>10904.61</v>
      </c>
      <c r="JA127" s="309">
        <f t="shared" si="2156"/>
        <v>300048.662</v>
      </c>
      <c r="JB127" s="309">
        <f t="shared" si="2157"/>
        <v>3271.91364</v>
      </c>
      <c r="JC127" s="310"/>
      <c r="JD127" s="309">
        <f t="shared" si="2158"/>
        <v>0</v>
      </c>
      <c r="JE127" s="310"/>
      <c r="JF127" s="309">
        <f>ADHB!JG127</f>
        <v>0</v>
      </c>
      <c r="JG127" s="309">
        <f t="shared" si="2159"/>
        <v>0</v>
      </c>
      <c r="JH127" s="309">
        <f t="shared" si="2160"/>
        <v>3271.91364</v>
      </c>
      <c r="JI127" s="310">
        <v>0.224147321887</v>
      </c>
      <c r="JJ127" s="311">
        <f t="shared" si="2161"/>
        <v>733.3906799</v>
      </c>
      <c r="JK127" s="312">
        <f t="shared" si="2162"/>
        <v>2538.52296</v>
      </c>
      <c r="JL127" s="313"/>
      <c r="JM127" s="306">
        <v>13.0</v>
      </c>
      <c r="JN127" s="307" t="s">
        <v>47</v>
      </c>
      <c r="JO127" s="308" t="s">
        <v>135</v>
      </c>
      <c r="JP127" s="308" t="s">
        <v>134</v>
      </c>
      <c r="JQ127" s="309">
        <f>'Produksi dan Harga'!CF16</f>
        <v>12951.51</v>
      </c>
      <c r="JR127" s="309">
        <f t="shared" si="2163"/>
        <v>300048.662</v>
      </c>
      <c r="JS127" s="309">
        <f t="shared" si="2164"/>
        <v>3886.083247</v>
      </c>
      <c r="JT127" s="310"/>
      <c r="JU127" s="309">
        <f t="shared" si="2165"/>
        <v>0</v>
      </c>
      <c r="JV127" s="310"/>
      <c r="JW127" s="309" t="str">
        <f>ADHB!LF127</f>
        <v/>
      </c>
      <c r="JX127" s="309">
        <f t="shared" si="2166"/>
        <v>0</v>
      </c>
      <c r="JY127" s="309">
        <f t="shared" si="2167"/>
        <v>3886.083247</v>
      </c>
      <c r="JZ127" s="310">
        <v>0.224147321887</v>
      </c>
      <c r="KA127" s="311">
        <f t="shared" si="2168"/>
        <v>871.0551524</v>
      </c>
      <c r="KB127" s="312">
        <f t="shared" si="2169"/>
        <v>3015.028094</v>
      </c>
      <c r="KC127" s="313"/>
      <c r="KD127" s="306">
        <v>13.0</v>
      </c>
      <c r="KE127" s="307" t="s">
        <v>47</v>
      </c>
      <c r="KF127" s="308" t="s">
        <v>135</v>
      </c>
      <c r="KG127" s="308" t="s">
        <v>134</v>
      </c>
      <c r="KH127" s="309"/>
      <c r="KI127" s="309">
        <f t="shared" si="2170"/>
        <v>300048.662</v>
      </c>
      <c r="KJ127" s="309">
        <f t="shared" si="2171"/>
        <v>0</v>
      </c>
      <c r="KK127" s="310"/>
      <c r="KL127" s="309">
        <f t="shared" si="2172"/>
        <v>0</v>
      </c>
      <c r="KM127" s="310"/>
      <c r="KN127" s="309" t="str">
        <f>ADHB!LW127</f>
        <v/>
      </c>
      <c r="KO127" s="309">
        <f t="shared" si="2173"/>
        <v>0</v>
      </c>
      <c r="KP127" s="309">
        <f t="shared" si="2174"/>
        <v>0</v>
      </c>
      <c r="KQ127" s="310">
        <v>0.224147321887</v>
      </c>
      <c r="KR127" s="311">
        <f t="shared" si="2175"/>
        <v>0</v>
      </c>
      <c r="KS127" s="312">
        <f t="shared" si="2176"/>
        <v>0</v>
      </c>
      <c r="KT127" s="313"/>
      <c r="KU127" s="314"/>
    </row>
    <row r="128" ht="15.75" customHeight="1">
      <c r="A128" s="306">
        <v>14.0</v>
      </c>
      <c r="B128" s="307" t="s">
        <v>48</v>
      </c>
      <c r="C128" s="308" t="s">
        <v>135</v>
      </c>
      <c r="D128" s="308" t="s">
        <v>134</v>
      </c>
      <c r="E128" s="309">
        <f>'Produksi dan Harga'!D17</f>
        <v>14563</v>
      </c>
      <c r="F128" s="309">
        <v>302329.8086510608</v>
      </c>
      <c r="G128" s="309">
        <f t="shared" si="2052"/>
        <v>4402.829003</v>
      </c>
      <c r="H128" s="310"/>
      <c r="I128" s="309">
        <f t="shared" si="2053"/>
        <v>0</v>
      </c>
      <c r="J128" s="310"/>
      <c r="K128" s="309">
        <f>ADHB!L128</f>
        <v>0</v>
      </c>
      <c r="L128" s="309">
        <f t="shared" si="2054"/>
        <v>0</v>
      </c>
      <c r="M128" s="309">
        <f t="shared" si="2055"/>
        <v>4402.829003</v>
      </c>
      <c r="N128" s="310">
        <v>0.224147321887</v>
      </c>
      <c r="O128" s="311">
        <f t="shared" si="2056"/>
        <v>986.8823298</v>
      </c>
      <c r="P128" s="312">
        <f t="shared" si="2057"/>
        <v>3415.946674</v>
      </c>
      <c r="Q128" s="313"/>
      <c r="R128" s="306">
        <v>14.0</v>
      </c>
      <c r="S128" s="307" t="s">
        <v>48</v>
      </c>
      <c r="T128" s="308" t="s">
        <v>135</v>
      </c>
      <c r="U128" s="308" t="s">
        <v>134</v>
      </c>
      <c r="V128" s="309">
        <f>'Produksi dan Harga'!I17</f>
        <v>8890</v>
      </c>
      <c r="W128" s="309">
        <f t="shared" si="2058"/>
        <v>302329.8087</v>
      </c>
      <c r="X128" s="309">
        <f t="shared" si="2059"/>
        <v>2687.711999</v>
      </c>
      <c r="Y128" s="310"/>
      <c r="Z128" s="309">
        <f t="shared" si="2060"/>
        <v>0</v>
      </c>
      <c r="AA128" s="310"/>
      <c r="AB128" s="309">
        <f>ADHB!AC128</f>
        <v>0</v>
      </c>
      <c r="AC128" s="309">
        <f t="shared" si="2061"/>
        <v>0</v>
      </c>
      <c r="AD128" s="309">
        <f t="shared" si="2062"/>
        <v>2687.711999</v>
      </c>
      <c r="AE128" s="310">
        <v>0.224147321887</v>
      </c>
      <c r="AF128" s="311">
        <f t="shared" si="2063"/>
        <v>602.4434466</v>
      </c>
      <c r="AG128" s="312">
        <f t="shared" si="2064"/>
        <v>2085.268552</v>
      </c>
      <c r="AH128" s="313"/>
      <c r="AI128" s="306">
        <v>14.0</v>
      </c>
      <c r="AJ128" s="307" t="s">
        <v>48</v>
      </c>
      <c r="AK128" s="308" t="s">
        <v>135</v>
      </c>
      <c r="AL128" s="308" t="s">
        <v>134</v>
      </c>
      <c r="AM128" s="309">
        <f>'Produksi dan Harga'!N17</f>
        <v>14668</v>
      </c>
      <c r="AN128" s="309">
        <f t="shared" si="2065"/>
        <v>302329.8087</v>
      </c>
      <c r="AO128" s="309">
        <f t="shared" si="2066"/>
        <v>4434.573633</v>
      </c>
      <c r="AP128" s="310"/>
      <c r="AQ128" s="309">
        <f t="shared" si="2067"/>
        <v>0</v>
      </c>
      <c r="AR128" s="310"/>
      <c r="AS128" s="309">
        <f>ADHB!AT128</f>
        <v>0</v>
      </c>
      <c r="AT128" s="309">
        <f t="shared" si="2068"/>
        <v>0</v>
      </c>
      <c r="AU128" s="309">
        <f t="shared" si="2069"/>
        <v>4434.573633</v>
      </c>
      <c r="AV128" s="310">
        <v>0.224147321887</v>
      </c>
      <c r="AW128" s="311">
        <f t="shared" si="2070"/>
        <v>993.9978036</v>
      </c>
      <c r="AX128" s="312">
        <f t="shared" si="2071"/>
        <v>3440.57583</v>
      </c>
      <c r="AY128" s="313"/>
      <c r="AZ128" s="306">
        <v>14.0</v>
      </c>
      <c r="BA128" s="307" t="s">
        <v>48</v>
      </c>
      <c r="BB128" s="308" t="s">
        <v>135</v>
      </c>
      <c r="BC128" s="308" t="s">
        <v>134</v>
      </c>
      <c r="BD128" s="309">
        <f>'Produksi dan Harga'!S17</f>
        <v>12529</v>
      </c>
      <c r="BE128" s="309">
        <f t="shared" si="2072"/>
        <v>302329.8087</v>
      </c>
      <c r="BF128" s="309">
        <f t="shared" si="2073"/>
        <v>3787.890173</v>
      </c>
      <c r="BG128" s="310"/>
      <c r="BH128" s="309">
        <f t="shared" si="2074"/>
        <v>0</v>
      </c>
      <c r="BI128" s="310"/>
      <c r="BJ128" s="309">
        <f>ADHB!BK128</f>
        <v>0</v>
      </c>
      <c r="BK128" s="309">
        <f t="shared" si="2075"/>
        <v>0</v>
      </c>
      <c r="BL128" s="309">
        <f t="shared" si="2076"/>
        <v>3787.890173</v>
      </c>
      <c r="BM128" s="310">
        <v>0.224147321887</v>
      </c>
      <c r="BN128" s="311">
        <f t="shared" si="2077"/>
        <v>849.0454378</v>
      </c>
      <c r="BO128" s="312">
        <f t="shared" si="2078"/>
        <v>2938.844735</v>
      </c>
      <c r="BP128" s="313"/>
      <c r="BQ128" s="306">
        <v>14.0</v>
      </c>
      <c r="BR128" s="307" t="s">
        <v>48</v>
      </c>
      <c r="BS128" s="308" t="s">
        <v>135</v>
      </c>
      <c r="BT128" s="308" t="s">
        <v>134</v>
      </c>
      <c r="BU128" s="309">
        <f>'Produksi dan Harga'!X17</f>
        <v>17857</v>
      </c>
      <c r="BV128" s="309">
        <f t="shared" si="2079"/>
        <v>302329.8087</v>
      </c>
      <c r="BW128" s="309">
        <f t="shared" si="2080"/>
        <v>5398.703393</v>
      </c>
      <c r="BX128" s="310"/>
      <c r="BY128" s="309">
        <f t="shared" si="2081"/>
        <v>0</v>
      </c>
      <c r="BZ128" s="310"/>
      <c r="CA128" s="309">
        <f>ADHB!CB128</f>
        <v>0</v>
      </c>
      <c r="CB128" s="309">
        <f t="shared" si="2082"/>
        <v>0</v>
      </c>
      <c r="CC128" s="309">
        <f t="shared" si="2083"/>
        <v>5398.703393</v>
      </c>
      <c r="CD128" s="310">
        <v>0.224147321887</v>
      </c>
      <c r="CE128" s="311">
        <f t="shared" si="2084"/>
        <v>1210.104907</v>
      </c>
      <c r="CF128" s="312">
        <f t="shared" si="2085"/>
        <v>4188.598486</v>
      </c>
      <c r="CG128" s="313"/>
      <c r="CH128" s="306">
        <v>14.0</v>
      </c>
      <c r="CI128" s="307" t="s">
        <v>48</v>
      </c>
      <c r="CJ128" s="308" t="s">
        <v>135</v>
      </c>
      <c r="CK128" s="308" t="s">
        <v>134</v>
      </c>
      <c r="CL128" s="309">
        <f>'Produksi dan Harga'!AC17</f>
        <v>8004</v>
      </c>
      <c r="CM128" s="309">
        <f t="shared" si="2086"/>
        <v>302329.8087</v>
      </c>
      <c r="CN128" s="309">
        <f t="shared" si="2087"/>
        <v>2419.847788</v>
      </c>
      <c r="CO128" s="310"/>
      <c r="CP128" s="309">
        <f t="shared" si="2088"/>
        <v>0</v>
      </c>
      <c r="CQ128" s="310"/>
      <c r="CR128" s="309">
        <f>ADHB!CS128</f>
        <v>0</v>
      </c>
      <c r="CS128" s="309">
        <f t="shared" si="2089"/>
        <v>0</v>
      </c>
      <c r="CT128" s="309">
        <f t="shared" si="2090"/>
        <v>2419.847788</v>
      </c>
      <c r="CU128" s="310">
        <v>0.224147321887</v>
      </c>
      <c r="CV128" s="311">
        <f t="shared" si="2091"/>
        <v>542.4024012</v>
      </c>
      <c r="CW128" s="312">
        <f t="shared" si="2092"/>
        <v>1877.445387</v>
      </c>
      <c r="CX128" s="313"/>
      <c r="CY128" s="306">
        <v>14.0</v>
      </c>
      <c r="CZ128" s="307" t="s">
        <v>48</v>
      </c>
      <c r="DA128" s="308" t="s">
        <v>135</v>
      </c>
      <c r="DB128" s="308" t="s">
        <v>134</v>
      </c>
      <c r="DC128" s="309">
        <f>'Produksi dan Harga'!AH17</f>
        <v>5133</v>
      </c>
      <c r="DD128" s="309">
        <f t="shared" si="2093"/>
        <v>302329.8087</v>
      </c>
      <c r="DE128" s="309">
        <f t="shared" si="2094"/>
        <v>1551.858908</v>
      </c>
      <c r="DF128" s="310"/>
      <c r="DG128" s="309">
        <f t="shared" si="2095"/>
        <v>0</v>
      </c>
      <c r="DH128" s="310"/>
      <c r="DI128" s="309">
        <f>ADHB!DJ128</f>
        <v>0</v>
      </c>
      <c r="DJ128" s="309">
        <f t="shared" si="2096"/>
        <v>0</v>
      </c>
      <c r="DK128" s="309">
        <f t="shared" si="2097"/>
        <v>1551.858908</v>
      </c>
      <c r="DL128" s="310">
        <v>0.224147321887</v>
      </c>
      <c r="DM128" s="311">
        <f t="shared" si="2098"/>
        <v>347.8450181</v>
      </c>
      <c r="DN128" s="312">
        <f t="shared" si="2099"/>
        <v>1204.01389</v>
      </c>
      <c r="DO128" s="313"/>
      <c r="DP128" s="306">
        <v>14.0</v>
      </c>
      <c r="DQ128" s="307" t="s">
        <v>48</v>
      </c>
      <c r="DR128" s="308" t="s">
        <v>135</v>
      </c>
      <c r="DS128" s="308" t="s">
        <v>134</v>
      </c>
      <c r="DT128" s="309">
        <f>'Produksi dan Harga'!AM17</f>
        <v>6251</v>
      </c>
      <c r="DU128" s="309">
        <f t="shared" si="2100"/>
        <v>302329.8087</v>
      </c>
      <c r="DV128" s="309">
        <f t="shared" si="2101"/>
        <v>1889.863634</v>
      </c>
      <c r="DW128" s="310"/>
      <c r="DX128" s="309">
        <f t="shared" si="2102"/>
        <v>0</v>
      </c>
      <c r="DY128" s="310"/>
      <c r="DZ128" s="309">
        <f>ADHB!EA128</f>
        <v>0</v>
      </c>
      <c r="EA128" s="309">
        <f t="shared" si="2103"/>
        <v>0</v>
      </c>
      <c r="EB128" s="309">
        <f t="shared" si="2104"/>
        <v>1889.863634</v>
      </c>
      <c r="EC128" s="310">
        <v>0.224147321887</v>
      </c>
      <c r="ED128" s="311">
        <f t="shared" si="2105"/>
        <v>423.6078723</v>
      </c>
      <c r="EE128" s="312">
        <f t="shared" si="2106"/>
        <v>1466.255762</v>
      </c>
      <c r="EF128" s="313"/>
      <c r="EG128" s="306">
        <v>14.0</v>
      </c>
      <c r="EH128" s="307" t="s">
        <v>48</v>
      </c>
      <c r="EI128" s="308" t="s">
        <v>135</v>
      </c>
      <c r="EJ128" s="308" t="s">
        <v>134</v>
      </c>
      <c r="EK128" s="309">
        <f>'Produksi dan Harga'!AR17</f>
        <v>5453</v>
      </c>
      <c r="EL128" s="309">
        <f t="shared" si="2107"/>
        <v>302329.8087</v>
      </c>
      <c r="EM128" s="309">
        <f t="shared" si="2108"/>
        <v>1648.604447</v>
      </c>
      <c r="EN128" s="310"/>
      <c r="EO128" s="309">
        <f t="shared" si="2109"/>
        <v>0</v>
      </c>
      <c r="EP128" s="310"/>
      <c r="EQ128" s="309">
        <f>ADHB!ER128</f>
        <v>0</v>
      </c>
      <c r="ER128" s="309">
        <f t="shared" si="2110"/>
        <v>0</v>
      </c>
      <c r="ES128" s="309">
        <f t="shared" si="2111"/>
        <v>1648.604447</v>
      </c>
      <c r="ET128" s="310">
        <v>0.224147321887</v>
      </c>
      <c r="EU128" s="311">
        <f t="shared" si="2112"/>
        <v>369.5302716</v>
      </c>
      <c r="EV128" s="312">
        <f t="shared" si="2113"/>
        <v>1279.074175</v>
      </c>
      <c r="EW128" s="313"/>
      <c r="EX128" s="306">
        <v>14.0</v>
      </c>
      <c r="EY128" s="307" t="s">
        <v>48</v>
      </c>
      <c r="EZ128" s="308" t="s">
        <v>135</v>
      </c>
      <c r="FA128" s="308" t="s">
        <v>134</v>
      </c>
      <c r="FB128" s="309">
        <f>'Produksi dan Harga'!AW17</f>
        <v>5992</v>
      </c>
      <c r="FC128" s="309">
        <f t="shared" si="2114"/>
        <v>302329.8087</v>
      </c>
      <c r="FD128" s="309">
        <f t="shared" si="2115"/>
        <v>1811.560213</v>
      </c>
      <c r="FE128" s="310"/>
      <c r="FF128" s="309">
        <f t="shared" si="2116"/>
        <v>0</v>
      </c>
      <c r="FG128" s="310"/>
      <c r="FH128" s="309">
        <f>ADHB!FI128</f>
        <v>0</v>
      </c>
      <c r="FI128" s="309">
        <f t="shared" si="2117"/>
        <v>0</v>
      </c>
      <c r="FJ128" s="309">
        <f t="shared" si="2118"/>
        <v>1811.560213</v>
      </c>
      <c r="FK128" s="310">
        <v>0.224147321887</v>
      </c>
      <c r="FL128" s="311">
        <f t="shared" si="2119"/>
        <v>406.0563703</v>
      </c>
      <c r="FM128" s="312">
        <f t="shared" si="2120"/>
        <v>1405.503843</v>
      </c>
      <c r="FN128" s="313"/>
      <c r="FO128" s="306">
        <v>14.0</v>
      </c>
      <c r="FP128" s="307" t="s">
        <v>48</v>
      </c>
      <c r="FQ128" s="308" t="s">
        <v>135</v>
      </c>
      <c r="FR128" s="308" t="s">
        <v>134</v>
      </c>
      <c r="FS128" s="309">
        <f>'Produksi dan Harga'!BB17</f>
        <v>5465</v>
      </c>
      <c r="FT128" s="309">
        <f t="shared" si="2121"/>
        <v>302329.8087</v>
      </c>
      <c r="FU128" s="309">
        <f t="shared" si="2122"/>
        <v>1652.232404</v>
      </c>
      <c r="FV128" s="310"/>
      <c r="FW128" s="309">
        <f t="shared" si="2123"/>
        <v>0</v>
      </c>
      <c r="FX128" s="310"/>
      <c r="FY128" s="309">
        <f>ADHB!FZ128</f>
        <v>0</v>
      </c>
      <c r="FZ128" s="309">
        <f t="shared" si="2124"/>
        <v>0</v>
      </c>
      <c r="GA128" s="309">
        <f t="shared" si="2125"/>
        <v>1652.232404</v>
      </c>
      <c r="GB128" s="310">
        <v>0.224147321887</v>
      </c>
      <c r="GC128" s="311">
        <f t="shared" si="2126"/>
        <v>370.3434686</v>
      </c>
      <c r="GD128" s="312">
        <f t="shared" si="2127"/>
        <v>1281.888936</v>
      </c>
      <c r="GE128" s="313"/>
      <c r="GF128" s="306">
        <v>14.0</v>
      </c>
      <c r="GG128" s="307" t="s">
        <v>48</v>
      </c>
      <c r="GH128" s="308" t="s">
        <v>135</v>
      </c>
      <c r="GI128" s="308" t="s">
        <v>134</v>
      </c>
      <c r="GJ128" s="309">
        <f>'Produksi dan Harga'!BG17</f>
        <v>6352.2</v>
      </c>
      <c r="GK128" s="309">
        <f t="shared" si="2128"/>
        <v>302329.8087</v>
      </c>
      <c r="GL128" s="309">
        <f t="shared" si="2129"/>
        <v>1920.459411</v>
      </c>
      <c r="GM128" s="310"/>
      <c r="GN128" s="309">
        <f t="shared" si="2130"/>
        <v>0</v>
      </c>
      <c r="GO128" s="310"/>
      <c r="GP128" s="309">
        <f>ADHB!GQ128</f>
        <v>0</v>
      </c>
      <c r="GQ128" s="309">
        <f t="shared" si="2131"/>
        <v>0</v>
      </c>
      <c r="GR128" s="309">
        <f t="shared" si="2132"/>
        <v>1920.459411</v>
      </c>
      <c r="GS128" s="310">
        <v>0.224147321887</v>
      </c>
      <c r="GT128" s="311">
        <f t="shared" si="2133"/>
        <v>430.4658337</v>
      </c>
      <c r="GU128" s="312">
        <f t="shared" si="2134"/>
        <v>1489.993577</v>
      </c>
      <c r="GV128" s="313"/>
      <c r="GW128" s="306">
        <v>14.0</v>
      </c>
      <c r="GX128" s="307" t="s">
        <v>48</v>
      </c>
      <c r="GY128" s="308" t="s">
        <v>135</v>
      </c>
      <c r="GZ128" s="308" t="s">
        <v>134</v>
      </c>
      <c r="HA128" s="309">
        <f>'Produksi dan Harga'!BL17</f>
        <v>7085</v>
      </c>
      <c r="HB128" s="309">
        <f t="shared" si="2135"/>
        <v>302329.8087</v>
      </c>
      <c r="HC128" s="309">
        <f t="shared" si="2136"/>
        <v>2142.006694</v>
      </c>
      <c r="HD128" s="310"/>
      <c r="HE128" s="309">
        <f t="shared" si="2137"/>
        <v>0</v>
      </c>
      <c r="HF128" s="310"/>
      <c r="HG128" s="309">
        <f>ADHB!HH128</f>
        <v>0</v>
      </c>
      <c r="HH128" s="309">
        <f t="shared" si="2138"/>
        <v>0</v>
      </c>
      <c r="HI128" s="309">
        <f t="shared" si="2139"/>
        <v>2142.006694</v>
      </c>
      <c r="HJ128" s="310">
        <v>0.224147321887</v>
      </c>
      <c r="HK128" s="311">
        <f t="shared" si="2140"/>
        <v>480.125064</v>
      </c>
      <c r="HL128" s="312">
        <f t="shared" si="2141"/>
        <v>1661.88163</v>
      </c>
      <c r="HM128" s="313"/>
      <c r="HN128" s="306">
        <v>14.0</v>
      </c>
      <c r="HO128" s="307" t="s">
        <v>48</v>
      </c>
      <c r="HP128" s="308" t="s">
        <v>135</v>
      </c>
      <c r="HQ128" s="308" t="s">
        <v>134</v>
      </c>
      <c r="HR128" s="309">
        <f>'Produksi dan Harga'!BQ17</f>
        <v>6842.33</v>
      </c>
      <c r="HS128" s="309">
        <f t="shared" si="2142"/>
        <v>302329.8087</v>
      </c>
      <c r="HT128" s="309">
        <f t="shared" si="2143"/>
        <v>2068.64032</v>
      </c>
      <c r="HU128" s="310"/>
      <c r="HV128" s="309">
        <f t="shared" si="2144"/>
        <v>0</v>
      </c>
      <c r="HW128" s="310"/>
      <c r="HX128" s="309">
        <f>ADHB!HY128</f>
        <v>0</v>
      </c>
      <c r="HY128" s="309">
        <f t="shared" si="2145"/>
        <v>0</v>
      </c>
      <c r="HZ128" s="309">
        <f t="shared" si="2146"/>
        <v>2068.64032</v>
      </c>
      <c r="IA128" s="310">
        <v>0.224147321887</v>
      </c>
      <c r="IB128" s="311">
        <f t="shared" si="2147"/>
        <v>463.6801876</v>
      </c>
      <c r="IC128" s="312">
        <f t="shared" si="2148"/>
        <v>1604.960132</v>
      </c>
      <c r="ID128" s="313"/>
      <c r="IE128" s="306">
        <v>14.0</v>
      </c>
      <c r="IF128" s="307" t="s">
        <v>48</v>
      </c>
      <c r="IG128" s="308" t="s">
        <v>135</v>
      </c>
      <c r="IH128" s="308" t="s">
        <v>134</v>
      </c>
      <c r="II128" s="309">
        <f>'Produksi dan Harga'!BV17</f>
        <v>7196.78</v>
      </c>
      <c r="IJ128" s="309">
        <f t="shared" si="2149"/>
        <v>302329.8087</v>
      </c>
      <c r="IK128" s="309">
        <f t="shared" si="2150"/>
        <v>2175.80112</v>
      </c>
      <c r="IL128" s="310"/>
      <c r="IM128" s="309">
        <f t="shared" si="2151"/>
        <v>0</v>
      </c>
      <c r="IN128" s="310"/>
      <c r="IO128" s="309">
        <f>ADHB!IP128</f>
        <v>0</v>
      </c>
      <c r="IP128" s="309">
        <f t="shared" si="2152"/>
        <v>0</v>
      </c>
      <c r="IQ128" s="309">
        <f t="shared" si="2153"/>
        <v>2175.80112</v>
      </c>
      <c r="IR128" s="310">
        <v>0.224147321887</v>
      </c>
      <c r="IS128" s="311">
        <f t="shared" si="2154"/>
        <v>487.6999941</v>
      </c>
      <c r="IT128" s="312">
        <f t="shared" si="2155"/>
        <v>1688.101126</v>
      </c>
      <c r="IU128" s="313"/>
      <c r="IV128" s="306">
        <v>14.0</v>
      </c>
      <c r="IW128" s="307" t="s">
        <v>48</v>
      </c>
      <c r="IX128" s="308" t="s">
        <v>135</v>
      </c>
      <c r="IY128" s="308" t="s">
        <v>134</v>
      </c>
      <c r="IZ128" s="309">
        <f>'Produksi dan Harga'!CA17</f>
        <v>7840.3</v>
      </c>
      <c r="JA128" s="309">
        <f t="shared" si="2156"/>
        <v>302329.8087</v>
      </c>
      <c r="JB128" s="309">
        <f t="shared" si="2157"/>
        <v>2370.356399</v>
      </c>
      <c r="JC128" s="310"/>
      <c r="JD128" s="309">
        <f t="shared" si="2158"/>
        <v>0</v>
      </c>
      <c r="JE128" s="310"/>
      <c r="JF128" s="309">
        <f>ADHB!JG128</f>
        <v>0</v>
      </c>
      <c r="JG128" s="309">
        <f t="shared" si="2159"/>
        <v>0</v>
      </c>
      <c r="JH128" s="309">
        <f t="shared" si="2160"/>
        <v>2370.356399</v>
      </c>
      <c r="JI128" s="310">
        <v>0.224147321887</v>
      </c>
      <c r="JJ128" s="311">
        <f t="shared" si="2161"/>
        <v>531.3090387</v>
      </c>
      <c r="JK128" s="312">
        <f t="shared" si="2162"/>
        <v>1839.04736</v>
      </c>
      <c r="JL128" s="313"/>
      <c r="JM128" s="306">
        <v>14.0</v>
      </c>
      <c r="JN128" s="307" t="s">
        <v>48</v>
      </c>
      <c r="JO128" s="308" t="s">
        <v>135</v>
      </c>
      <c r="JP128" s="308" t="s">
        <v>134</v>
      </c>
      <c r="JQ128" s="309">
        <f>'Produksi dan Harga'!CF17</f>
        <v>4688.17</v>
      </c>
      <c r="JR128" s="309">
        <f t="shared" si="2163"/>
        <v>302329.8087</v>
      </c>
      <c r="JS128" s="309">
        <f t="shared" si="2164"/>
        <v>1417.373539</v>
      </c>
      <c r="JT128" s="310"/>
      <c r="JU128" s="309">
        <f t="shared" si="2165"/>
        <v>0</v>
      </c>
      <c r="JV128" s="310"/>
      <c r="JW128" s="309" t="str">
        <f>ADHB!LF128</f>
        <v/>
      </c>
      <c r="JX128" s="309">
        <f t="shared" si="2166"/>
        <v>0</v>
      </c>
      <c r="JY128" s="309">
        <f t="shared" si="2167"/>
        <v>1417.373539</v>
      </c>
      <c r="JZ128" s="310">
        <v>0.224147321887</v>
      </c>
      <c r="KA128" s="311">
        <f t="shared" si="2168"/>
        <v>317.7004829</v>
      </c>
      <c r="KB128" s="312">
        <f t="shared" si="2169"/>
        <v>1099.673056</v>
      </c>
      <c r="KC128" s="313"/>
      <c r="KD128" s="306">
        <v>14.0</v>
      </c>
      <c r="KE128" s="307" t="s">
        <v>48</v>
      </c>
      <c r="KF128" s="308" t="s">
        <v>135</v>
      </c>
      <c r="KG128" s="308" t="s">
        <v>134</v>
      </c>
      <c r="KH128" s="309"/>
      <c r="KI128" s="309">
        <f t="shared" si="2170"/>
        <v>302329.8087</v>
      </c>
      <c r="KJ128" s="309">
        <f t="shared" si="2171"/>
        <v>0</v>
      </c>
      <c r="KK128" s="310"/>
      <c r="KL128" s="309">
        <f t="shared" si="2172"/>
        <v>0</v>
      </c>
      <c r="KM128" s="310"/>
      <c r="KN128" s="309" t="str">
        <f>ADHB!LW128</f>
        <v/>
      </c>
      <c r="KO128" s="309">
        <f t="shared" si="2173"/>
        <v>0</v>
      </c>
      <c r="KP128" s="309">
        <f t="shared" si="2174"/>
        <v>0</v>
      </c>
      <c r="KQ128" s="310">
        <v>0.224147321887</v>
      </c>
      <c r="KR128" s="311">
        <f t="shared" si="2175"/>
        <v>0</v>
      </c>
      <c r="KS128" s="312">
        <f t="shared" si="2176"/>
        <v>0</v>
      </c>
      <c r="KT128" s="313"/>
      <c r="KU128" s="314"/>
    </row>
    <row r="129" ht="15.75" customHeight="1">
      <c r="A129" s="306">
        <v>15.0</v>
      </c>
      <c r="B129" s="307" t="s">
        <v>49</v>
      </c>
      <c r="C129" s="308" t="s">
        <v>133</v>
      </c>
      <c r="D129" s="308" t="s">
        <v>134</v>
      </c>
      <c r="E129" s="309">
        <f>'Produksi dan Harga'!D18</f>
        <v>0</v>
      </c>
      <c r="F129" s="309">
        <v>0.0</v>
      </c>
      <c r="G129" s="309">
        <f t="shared" si="2052"/>
        <v>0</v>
      </c>
      <c r="H129" s="310"/>
      <c r="I129" s="309">
        <f t="shared" si="2053"/>
        <v>0</v>
      </c>
      <c r="J129" s="310"/>
      <c r="K129" s="309">
        <f>ADHB!L129</f>
        <v>0</v>
      </c>
      <c r="L129" s="309">
        <f t="shared" si="2054"/>
        <v>0</v>
      </c>
      <c r="M129" s="309">
        <f t="shared" si="2055"/>
        <v>0</v>
      </c>
      <c r="N129" s="310">
        <v>0.224147321887</v>
      </c>
      <c r="O129" s="311">
        <f t="shared" si="2056"/>
        <v>0</v>
      </c>
      <c r="P129" s="312">
        <f t="shared" si="2057"/>
        <v>0</v>
      </c>
      <c r="Q129" s="313"/>
      <c r="R129" s="306">
        <v>15.0</v>
      </c>
      <c r="S129" s="307" t="s">
        <v>49</v>
      </c>
      <c r="T129" s="308" t="s">
        <v>133</v>
      </c>
      <c r="U129" s="308" t="s">
        <v>134</v>
      </c>
      <c r="V129" s="309">
        <f>'Produksi dan Harga'!I18</f>
        <v>0</v>
      </c>
      <c r="W129" s="309">
        <f t="shared" si="2058"/>
        <v>0</v>
      </c>
      <c r="X129" s="309">
        <f t="shared" si="2059"/>
        <v>0</v>
      </c>
      <c r="Y129" s="310"/>
      <c r="Z129" s="309">
        <f t="shared" si="2060"/>
        <v>0</v>
      </c>
      <c r="AA129" s="310"/>
      <c r="AB129" s="309">
        <f>ADHB!AC129</f>
        <v>0</v>
      </c>
      <c r="AC129" s="309">
        <f t="shared" si="2061"/>
        <v>0</v>
      </c>
      <c r="AD129" s="309">
        <f t="shared" si="2062"/>
        <v>0</v>
      </c>
      <c r="AE129" s="310">
        <v>0.224147321887</v>
      </c>
      <c r="AF129" s="311">
        <f t="shared" si="2063"/>
        <v>0</v>
      </c>
      <c r="AG129" s="312">
        <f t="shared" si="2064"/>
        <v>0</v>
      </c>
      <c r="AH129" s="313"/>
      <c r="AI129" s="306">
        <v>15.0</v>
      </c>
      <c r="AJ129" s="307" t="s">
        <v>49</v>
      </c>
      <c r="AK129" s="308" t="s">
        <v>133</v>
      </c>
      <c r="AL129" s="308" t="s">
        <v>134</v>
      </c>
      <c r="AM129" s="309">
        <f>'Produksi dan Harga'!N18</f>
        <v>0</v>
      </c>
      <c r="AN129" s="309">
        <f t="shared" si="2065"/>
        <v>0</v>
      </c>
      <c r="AO129" s="309">
        <f t="shared" si="2066"/>
        <v>0</v>
      </c>
      <c r="AP129" s="310"/>
      <c r="AQ129" s="309">
        <f t="shared" si="2067"/>
        <v>0</v>
      </c>
      <c r="AR129" s="310"/>
      <c r="AS129" s="309">
        <f>ADHB!AT129</f>
        <v>0</v>
      </c>
      <c r="AT129" s="309">
        <f t="shared" si="2068"/>
        <v>0</v>
      </c>
      <c r="AU129" s="309">
        <f t="shared" si="2069"/>
        <v>0</v>
      </c>
      <c r="AV129" s="310">
        <v>0.224147321887</v>
      </c>
      <c r="AW129" s="311">
        <f t="shared" si="2070"/>
        <v>0</v>
      </c>
      <c r="AX129" s="312">
        <f t="shared" si="2071"/>
        <v>0</v>
      </c>
      <c r="AY129" s="313"/>
      <c r="AZ129" s="306">
        <v>15.0</v>
      </c>
      <c r="BA129" s="307" t="s">
        <v>49</v>
      </c>
      <c r="BB129" s="308" t="s">
        <v>133</v>
      </c>
      <c r="BC129" s="308" t="s">
        <v>134</v>
      </c>
      <c r="BD129" s="309">
        <f>'Produksi dan Harga'!S18</f>
        <v>0</v>
      </c>
      <c r="BE129" s="309">
        <f t="shared" si="2072"/>
        <v>0</v>
      </c>
      <c r="BF129" s="309">
        <f t="shared" si="2073"/>
        <v>0</v>
      </c>
      <c r="BG129" s="310"/>
      <c r="BH129" s="309">
        <f t="shared" si="2074"/>
        <v>0</v>
      </c>
      <c r="BI129" s="310"/>
      <c r="BJ129" s="309">
        <f>ADHB!BK129</f>
        <v>0</v>
      </c>
      <c r="BK129" s="309">
        <f t="shared" si="2075"/>
        <v>0</v>
      </c>
      <c r="BL129" s="309">
        <f t="shared" si="2076"/>
        <v>0</v>
      </c>
      <c r="BM129" s="310">
        <v>0.224147321887</v>
      </c>
      <c r="BN129" s="311">
        <f t="shared" si="2077"/>
        <v>0</v>
      </c>
      <c r="BO129" s="312">
        <f t="shared" si="2078"/>
        <v>0</v>
      </c>
      <c r="BP129" s="313"/>
      <c r="BQ129" s="306">
        <v>15.0</v>
      </c>
      <c r="BR129" s="307" t="s">
        <v>49</v>
      </c>
      <c r="BS129" s="308" t="s">
        <v>133</v>
      </c>
      <c r="BT129" s="308" t="s">
        <v>134</v>
      </c>
      <c r="BU129" s="309">
        <f>'Produksi dan Harga'!X18</f>
        <v>0</v>
      </c>
      <c r="BV129" s="309">
        <f t="shared" si="2079"/>
        <v>0</v>
      </c>
      <c r="BW129" s="309">
        <f t="shared" si="2080"/>
        <v>0</v>
      </c>
      <c r="BX129" s="310"/>
      <c r="BY129" s="309">
        <f t="shared" si="2081"/>
        <v>0</v>
      </c>
      <c r="BZ129" s="310"/>
      <c r="CA129" s="309">
        <f>ADHB!CB129</f>
        <v>0</v>
      </c>
      <c r="CB129" s="309">
        <f t="shared" si="2082"/>
        <v>0</v>
      </c>
      <c r="CC129" s="309">
        <f t="shared" si="2083"/>
        <v>0</v>
      </c>
      <c r="CD129" s="310">
        <v>0.224147321887</v>
      </c>
      <c r="CE129" s="311">
        <f t="shared" si="2084"/>
        <v>0</v>
      </c>
      <c r="CF129" s="312">
        <f t="shared" si="2085"/>
        <v>0</v>
      </c>
      <c r="CG129" s="313"/>
      <c r="CH129" s="306">
        <v>15.0</v>
      </c>
      <c r="CI129" s="307" t="s">
        <v>49</v>
      </c>
      <c r="CJ129" s="308" t="s">
        <v>133</v>
      </c>
      <c r="CK129" s="308" t="s">
        <v>134</v>
      </c>
      <c r="CL129" s="309">
        <f>'Produksi dan Harga'!AC18</f>
        <v>0</v>
      </c>
      <c r="CM129" s="309">
        <f t="shared" si="2086"/>
        <v>0</v>
      </c>
      <c r="CN129" s="309">
        <f t="shared" si="2087"/>
        <v>0</v>
      </c>
      <c r="CO129" s="310"/>
      <c r="CP129" s="309">
        <f t="shared" si="2088"/>
        <v>0</v>
      </c>
      <c r="CQ129" s="310"/>
      <c r="CR129" s="309">
        <f>ADHB!CS129</f>
        <v>0</v>
      </c>
      <c r="CS129" s="309">
        <f t="shared" si="2089"/>
        <v>0</v>
      </c>
      <c r="CT129" s="309">
        <f t="shared" si="2090"/>
        <v>0</v>
      </c>
      <c r="CU129" s="310">
        <v>0.224147321887</v>
      </c>
      <c r="CV129" s="311">
        <f t="shared" si="2091"/>
        <v>0</v>
      </c>
      <c r="CW129" s="312">
        <f t="shared" si="2092"/>
        <v>0</v>
      </c>
      <c r="CX129" s="313"/>
      <c r="CY129" s="306">
        <v>15.0</v>
      </c>
      <c r="CZ129" s="307" t="s">
        <v>49</v>
      </c>
      <c r="DA129" s="308" t="s">
        <v>133</v>
      </c>
      <c r="DB129" s="308" t="s">
        <v>134</v>
      </c>
      <c r="DC129" s="309">
        <f>'Produksi dan Harga'!AH18</f>
        <v>0</v>
      </c>
      <c r="DD129" s="309">
        <f t="shared" si="2093"/>
        <v>0</v>
      </c>
      <c r="DE129" s="309">
        <f t="shared" si="2094"/>
        <v>0</v>
      </c>
      <c r="DF129" s="310"/>
      <c r="DG129" s="309">
        <f t="shared" si="2095"/>
        <v>0</v>
      </c>
      <c r="DH129" s="310"/>
      <c r="DI129" s="309">
        <f>ADHB!DJ129</f>
        <v>0</v>
      </c>
      <c r="DJ129" s="309">
        <f t="shared" si="2096"/>
        <v>0</v>
      </c>
      <c r="DK129" s="309">
        <f t="shared" si="2097"/>
        <v>0</v>
      </c>
      <c r="DL129" s="310">
        <v>0.224147321887</v>
      </c>
      <c r="DM129" s="311">
        <f t="shared" si="2098"/>
        <v>0</v>
      </c>
      <c r="DN129" s="312">
        <f t="shared" si="2099"/>
        <v>0</v>
      </c>
      <c r="DO129" s="313"/>
      <c r="DP129" s="306">
        <v>15.0</v>
      </c>
      <c r="DQ129" s="307" t="s">
        <v>49</v>
      </c>
      <c r="DR129" s="308" t="s">
        <v>133</v>
      </c>
      <c r="DS129" s="308" t="s">
        <v>134</v>
      </c>
      <c r="DT129" s="309">
        <f>'Produksi dan Harga'!AM18</f>
        <v>1</v>
      </c>
      <c r="DU129" s="309">
        <f t="shared" si="2100"/>
        <v>0</v>
      </c>
      <c r="DV129" s="309">
        <f t="shared" si="2101"/>
        <v>0</v>
      </c>
      <c r="DW129" s="310"/>
      <c r="DX129" s="309">
        <f t="shared" si="2102"/>
        <v>0</v>
      </c>
      <c r="DY129" s="310"/>
      <c r="DZ129" s="309">
        <f>ADHB!EA129</f>
        <v>0</v>
      </c>
      <c r="EA129" s="309">
        <f t="shared" si="2103"/>
        <v>0</v>
      </c>
      <c r="EB129" s="309">
        <f t="shared" si="2104"/>
        <v>0</v>
      </c>
      <c r="EC129" s="310">
        <v>0.224147321887</v>
      </c>
      <c r="ED129" s="311">
        <f t="shared" si="2105"/>
        <v>0</v>
      </c>
      <c r="EE129" s="312">
        <f t="shared" si="2106"/>
        <v>0</v>
      </c>
      <c r="EF129" s="313"/>
      <c r="EG129" s="306">
        <v>15.0</v>
      </c>
      <c r="EH129" s="307" t="s">
        <v>49</v>
      </c>
      <c r="EI129" s="308" t="s">
        <v>133</v>
      </c>
      <c r="EJ129" s="308" t="s">
        <v>134</v>
      </c>
      <c r="EK129" s="309">
        <f>'Produksi dan Harga'!AR18</f>
        <v>0</v>
      </c>
      <c r="EL129" s="309">
        <f t="shared" si="2107"/>
        <v>0</v>
      </c>
      <c r="EM129" s="309">
        <f t="shared" si="2108"/>
        <v>0</v>
      </c>
      <c r="EN129" s="310"/>
      <c r="EO129" s="309">
        <f t="shared" si="2109"/>
        <v>0</v>
      </c>
      <c r="EP129" s="310"/>
      <c r="EQ129" s="309">
        <f>ADHB!ER129</f>
        <v>0</v>
      </c>
      <c r="ER129" s="309">
        <f t="shared" si="2110"/>
        <v>0</v>
      </c>
      <c r="ES129" s="309">
        <f t="shared" si="2111"/>
        <v>0</v>
      </c>
      <c r="ET129" s="310">
        <v>0.224147321887</v>
      </c>
      <c r="EU129" s="311">
        <f t="shared" si="2112"/>
        <v>0</v>
      </c>
      <c r="EV129" s="312">
        <f t="shared" si="2113"/>
        <v>0</v>
      </c>
      <c r="EW129" s="313"/>
      <c r="EX129" s="306">
        <v>15.0</v>
      </c>
      <c r="EY129" s="307" t="s">
        <v>49</v>
      </c>
      <c r="EZ129" s="308" t="s">
        <v>133</v>
      </c>
      <c r="FA129" s="308" t="s">
        <v>134</v>
      </c>
      <c r="FB129" s="309">
        <f>'Produksi dan Harga'!AW18</f>
        <v>0</v>
      </c>
      <c r="FC129" s="309">
        <f t="shared" si="2114"/>
        <v>0</v>
      </c>
      <c r="FD129" s="309">
        <f t="shared" si="2115"/>
        <v>0</v>
      </c>
      <c r="FE129" s="310"/>
      <c r="FF129" s="309">
        <f t="shared" si="2116"/>
        <v>0</v>
      </c>
      <c r="FG129" s="310"/>
      <c r="FH129" s="309">
        <f>ADHB!FI129</f>
        <v>0</v>
      </c>
      <c r="FI129" s="309">
        <f t="shared" si="2117"/>
        <v>0</v>
      </c>
      <c r="FJ129" s="309">
        <f t="shared" si="2118"/>
        <v>0</v>
      </c>
      <c r="FK129" s="310">
        <v>0.224147321887</v>
      </c>
      <c r="FL129" s="311">
        <f t="shared" si="2119"/>
        <v>0</v>
      </c>
      <c r="FM129" s="312">
        <f t="shared" si="2120"/>
        <v>0</v>
      </c>
      <c r="FN129" s="313"/>
      <c r="FO129" s="306">
        <v>15.0</v>
      </c>
      <c r="FP129" s="307" t="s">
        <v>49</v>
      </c>
      <c r="FQ129" s="308" t="s">
        <v>133</v>
      </c>
      <c r="FR129" s="308" t="s">
        <v>134</v>
      </c>
      <c r="FS129" s="309">
        <f>'Produksi dan Harga'!BB18</f>
        <v>0</v>
      </c>
      <c r="FT129" s="309">
        <f t="shared" si="2121"/>
        <v>0</v>
      </c>
      <c r="FU129" s="309">
        <f t="shared" si="2122"/>
        <v>0</v>
      </c>
      <c r="FV129" s="310"/>
      <c r="FW129" s="309">
        <f t="shared" si="2123"/>
        <v>0</v>
      </c>
      <c r="FX129" s="310"/>
      <c r="FY129" s="309">
        <f>ADHB!FZ129</f>
        <v>0</v>
      </c>
      <c r="FZ129" s="309">
        <f t="shared" si="2124"/>
        <v>0</v>
      </c>
      <c r="GA129" s="309">
        <f t="shared" si="2125"/>
        <v>0</v>
      </c>
      <c r="GB129" s="310">
        <v>0.224147321887</v>
      </c>
      <c r="GC129" s="311">
        <f t="shared" si="2126"/>
        <v>0</v>
      </c>
      <c r="GD129" s="312">
        <f t="shared" si="2127"/>
        <v>0</v>
      </c>
      <c r="GE129" s="313"/>
      <c r="GF129" s="306">
        <v>15.0</v>
      </c>
      <c r="GG129" s="307" t="s">
        <v>49</v>
      </c>
      <c r="GH129" s="308" t="s">
        <v>133</v>
      </c>
      <c r="GI129" s="308" t="s">
        <v>134</v>
      </c>
      <c r="GJ129" s="309">
        <f>'Produksi dan Harga'!BG18</f>
        <v>0</v>
      </c>
      <c r="GK129" s="309">
        <f t="shared" si="2128"/>
        <v>0</v>
      </c>
      <c r="GL129" s="309">
        <f t="shared" si="2129"/>
        <v>0</v>
      </c>
      <c r="GM129" s="310"/>
      <c r="GN129" s="309">
        <f t="shared" si="2130"/>
        <v>0</v>
      </c>
      <c r="GO129" s="310"/>
      <c r="GP129" s="309">
        <f>ADHB!GQ129</f>
        <v>0</v>
      </c>
      <c r="GQ129" s="309">
        <f t="shared" si="2131"/>
        <v>0</v>
      </c>
      <c r="GR129" s="309">
        <f t="shared" si="2132"/>
        <v>0</v>
      </c>
      <c r="GS129" s="310">
        <v>0.224147321887</v>
      </c>
      <c r="GT129" s="311">
        <f t="shared" si="2133"/>
        <v>0</v>
      </c>
      <c r="GU129" s="312">
        <f t="shared" si="2134"/>
        <v>0</v>
      </c>
      <c r="GV129" s="313"/>
      <c r="GW129" s="306">
        <v>15.0</v>
      </c>
      <c r="GX129" s="307" t="s">
        <v>49</v>
      </c>
      <c r="GY129" s="308" t="s">
        <v>133</v>
      </c>
      <c r="GZ129" s="308" t="s">
        <v>134</v>
      </c>
      <c r="HA129" s="309">
        <f>'Produksi dan Harga'!BL18</f>
        <v>0</v>
      </c>
      <c r="HB129" s="309">
        <f t="shared" si="2135"/>
        <v>0</v>
      </c>
      <c r="HC129" s="309">
        <f t="shared" si="2136"/>
        <v>0</v>
      </c>
      <c r="HD129" s="310"/>
      <c r="HE129" s="309">
        <f t="shared" si="2137"/>
        <v>0</v>
      </c>
      <c r="HF129" s="310"/>
      <c r="HG129" s="309">
        <f>ADHB!HH129</f>
        <v>0</v>
      </c>
      <c r="HH129" s="309">
        <f t="shared" si="2138"/>
        <v>0</v>
      </c>
      <c r="HI129" s="309">
        <f t="shared" si="2139"/>
        <v>0</v>
      </c>
      <c r="HJ129" s="310">
        <v>0.224147321887</v>
      </c>
      <c r="HK129" s="311">
        <f t="shared" si="2140"/>
        <v>0</v>
      </c>
      <c r="HL129" s="312">
        <f t="shared" si="2141"/>
        <v>0</v>
      </c>
      <c r="HM129" s="313"/>
      <c r="HN129" s="306">
        <v>15.0</v>
      </c>
      <c r="HO129" s="307" t="s">
        <v>49</v>
      </c>
      <c r="HP129" s="308" t="s">
        <v>133</v>
      </c>
      <c r="HQ129" s="308" t="s">
        <v>134</v>
      </c>
      <c r="HR129" s="309" t="str">
        <f>'Produksi dan Harga'!BQ18</f>
        <v/>
      </c>
      <c r="HS129" s="309">
        <f t="shared" si="2142"/>
        <v>0</v>
      </c>
      <c r="HT129" s="309">
        <f t="shared" si="2143"/>
        <v>0</v>
      </c>
      <c r="HU129" s="310"/>
      <c r="HV129" s="309">
        <f t="shared" si="2144"/>
        <v>0</v>
      </c>
      <c r="HW129" s="310"/>
      <c r="HX129" s="309">
        <f>ADHB!HY129</f>
        <v>0</v>
      </c>
      <c r="HY129" s="309">
        <f t="shared" si="2145"/>
        <v>0</v>
      </c>
      <c r="HZ129" s="309">
        <f t="shared" si="2146"/>
        <v>0</v>
      </c>
      <c r="IA129" s="310">
        <v>0.224147321887</v>
      </c>
      <c r="IB129" s="311">
        <f t="shared" si="2147"/>
        <v>0</v>
      </c>
      <c r="IC129" s="312">
        <f t="shared" si="2148"/>
        <v>0</v>
      </c>
      <c r="ID129" s="313"/>
      <c r="IE129" s="306">
        <v>15.0</v>
      </c>
      <c r="IF129" s="307" t="s">
        <v>49</v>
      </c>
      <c r="IG129" s="308" t="s">
        <v>133</v>
      </c>
      <c r="IH129" s="308" t="s">
        <v>134</v>
      </c>
      <c r="II129" s="309">
        <f>'Produksi dan Harga'!BV18</f>
        <v>0</v>
      </c>
      <c r="IJ129" s="309">
        <f t="shared" si="2149"/>
        <v>0</v>
      </c>
      <c r="IK129" s="309">
        <f t="shared" si="2150"/>
        <v>0</v>
      </c>
      <c r="IL129" s="310"/>
      <c r="IM129" s="309">
        <f t="shared" si="2151"/>
        <v>0</v>
      </c>
      <c r="IN129" s="310"/>
      <c r="IO129" s="309">
        <f>ADHB!IP129</f>
        <v>0</v>
      </c>
      <c r="IP129" s="309">
        <f t="shared" si="2152"/>
        <v>0</v>
      </c>
      <c r="IQ129" s="309">
        <f t="shared" si="2153"/>
        <v>0</v>
      </c>
      <c r="IR129" s="310">
        <v>0.224147321887</v>
      </c>
      <c r="IS129" s="311">
        <f t="shared" si="2154"/>
        <v>0</v>
      </c>
      <c r="IT129" s="312">
        <f t="shared" si="2155"/>
        <v>0</v>
      </c>
      <c r="IU129" s="313"/>
      <c r="IV129" s="306">
        <v>15.0</v>
      </c>
      <c r="IW129" s="307" t="s">
        <v>49</v>
      </c>
      <c r="IX129" s="308" t="s">
        <v>133</v>
      </c>
      <c r="IY129" s="308" t="s">
        <v>134</v>
      </c>
      <c r="IZ129" s="309" t="str">
        <f>'Produksi dan Harga'!CA18</f>
        <v/>
      </c>
      <c r="JA129" s="309">
        <f t="shared" si="2156"/>
        <v>0</v>
      </c>
      <c r="JB129" s="309">
        <f t="shared" si="2157"/>
        <v>0</v>
      </c>
      <c r="JC129" s="310"/>
      <c r="JD129" s="309">
        <f t="shared" si="2158"/>
        <v>0</v>
      </c>
      <c r="JE129" s="310"/>
      <c r="JF129" s="309">
        <f>ADHB!JG129</f>
        <v>0</v>
      </c>
      <c r="JG129" s="309">
        <f t="shared" si="2159"/>
        <v>0</v>
      </c>
      <c r="JH129" s="309">
        <f t="shared" si="2160"/>
        <v>0</v>
      </c>
      <c r="JI129" s="310">
        <v>0.224147321887</v>
      </c>
      <c r="JJ129" s="311">
        <f t="shared" si="2161"/>
        <v>0</v>
      </c>
      <c r="JK129" s="312">
        <f t="shared" si="2162"/>
        <v>0</v>
      </c>
      <c r="JL129" s="313"/>
      <c r="JM129" s="306">
        <v>15.0</v>
      </c>
      <c r="JN129" s="307" t="s">
        <v>49</v>
      </c>
      <c r="JO129" s="308" t="s">
        <v>133</v>
      </c>
      <c r="JP129" s="308" t="s">
        <v>134</v>
      </c>
      <c r="JQ129" s="309">
        <f>'Produksi dan Harga'!CF18</f>
        <v>0</v>
      </c>
      <c r="JR129" s="309">
        <f t="shared" si="2163"/>
        <v>0</v>
      </c>
      <c r="JS129" s="309">
        <f t="shared" si="2164"/>
        <v>0</v>
      </c>
      <c r="JT129" s="310"/>
      <c r="JU129" s="309">
        <f t="shared" si="2165"/>
        <v>0</v>
      </c>
      <c r="JV129" s="310"/>
      <c r="JW129" s="309" t="str">
        <f>ADHB!LF129</f>
        <v/>
      </c>
      <c r="JX129" s="309">
        <f t="shared" si="2166"/>
        <v>0</v>
      </c>
      <c r="JY129" s="309">
        <f t="shared" si="2167"/>
        <v>0</v>
      </c>
      <c r="JZ129" s="310">
        <v>0.224147321887</v>
      </c>
      <c r="KA129" s="311">
        <f t="shared" si="2168"/>
        <v>0</v>
      </c>
      <c r="KB129" s="312">
        <f t="shared" si="2169"/>
        <v>0</v>
      </c>
      <c r="KC129" s="313"/>
      <c r="KD129" s="306">
        <v>15.0</v>
      </c>
      <c r="KE129" s="307" t="s">
        <v>49</v>
      </c>
      <c r="KF129" s="308" t="s">
        <v>133</v>
      </c>
      <c r="KG129" s="308" t="s">
        <v>134</v>
      </c>
      <c r="KH129" s="309"/>
      <c r="KI129" s="309">
        <f t="shared" si="2170"/>
        <v>0</v>
      </c>
      <c r="KJ129" s="309">
        <f t="shared" si="2171"/>
        <v>0</v>
      </c>
      <c r="KK129" s="310"/>
      <c r="KL129" s="309">
        <f t="shared" si="2172"/>
        <v>0</v>
      </c>
      <c r="KM129" s="310"/>
      <c r="KN129" s="309" t="str">
        <f>ADHB!LW129</f>
        <v/>
      </c>
      <c r="KO129" s="309">
        <f t="shared" si="2173"/>
        <v>0</v>
      </c>
      <c r="KP129" s="309">
        <f t="shared" si="2174"/>
        <v>0</v>
      </c>
      <c r="KQ129" s="310">
        <v>0.224147321887</v>
      </c>
      <c r="KR129" s="311">
        <f t="shared" si="2175"/>
        <v>0</v>
      </c>
      <c r="KS129" s="312">
        <f t="shared" si="2176"/>
        <v>0</v>
      </c>
      <c r="KT129" s="313"/>
      <c r="KU129" s="314"/>
    </row>
    <row r="130" ht="15.75" customHeight="1">
      <c r="A130" s="306">
        <v>16.0</v>
      </c>
      <c r="B130" s="307" t="s">
        <v>50</v>
      </c>
      <c r="C130" s="308" t="s">
        <v>137</v>
      </c>
      <c r="D130" s="308" t="s">
        <v>134</v>
      </c>
      <c r="E130" s="309">
        <f>'Produksi dan Harga'!D19</f>
        <v>1121</v>
      </c>
      <c r="F130" s="309">
        <v>438442.3804798168</v>
      </c>
      <c r="G130" s="309">
        <f t="shared" si="2052"/>
        <v>491.4939085</v>
      </c>
      <c r="H130" s="310"/>
      <c r="I130" s="309">
        <f t="shared" si="2053"/>
        <v>0</v>
      </c>
      <c r="J130" s="310"/>
      <c r="K130" s="309">
        <f>ADHB!L130</f>
        <v>0</v>
      </c>
      <c r="L130" s="309">
        <f t="shared" si="2054"/>
        <v>0</v>
      </c>
      <c r="M130" s="309">
        <f t="shared" si="2055"/>
        <v>491.4939085</v>
      </c>
      <c r="N130" s="310">
        <v>0.224147321887</v>
      </c>
      <c r="O130" s="311">
        <f t="shared" si="2056"/>
        <v>110.1670433</v>
      </c>
      <c r="P130" s="312">
        <f t="shared" si="2057"/>
        <v>381.3268652</v>
      </c>
      <c r="Q130" s="313"/>
      <c r="R130" s="306">
        <v>16.0</v>
      </c>
      <c r="S130" s="307" t="s">
        <v>50</v>
      </c>
      <c r="T130" s="308" t="s">
        <v>137</v>
      </c>
      <c r="U130" s="308" t="s">
        <v>134</v>
      </c>
      <c r="V130" s="309">
        <f>'Produksi dan Harga'!I19</f>
        <v>539</v>
      </c>
      <c r="W130" s="309">
        <f t="shared" si="2058"/>
        <v>438442.3805</v>
      </c>
      <c r="X130" s="309">
        <f t="shared" si="2059"/>
        <v>236.3204431</v>
      </c>
      <c r="Y130" s="310"/>
      <c r="Z130" s="309">
        <f t="shared" si="2060"/>
        <v>0</v>
      </c>
      <c r="AA130" s="310"/>
      <c r="AB130" s="309">
        <f>ADHB!AC130</f>
        <v>0</v>
      </c>
      <c r="AC130" s="309">
        <f t="shared" si="2061"/>
        <v>0</v>
      </c>
      <c r="AD130" s="309">
        <f t="shared" si="2062"/>
        <v>236.3204431</v>
      </c>
      <c r="AE130" s="310">
        <v>0.224147321887</v>
      </c>
      <c r="AF130" s="311">
        <f t="shared" si="2063"/>
        <v>52.97059442</v>
      </c>
      <c r="AG130" s="312">
        <f t="shared" si="2064"/>
        <v>183.3498487</v>
      </c>
      <c r="AH130" s="313"/>
      <c r="AI130" s="306">
        <v>16.0</v>
      </c>
      <c r="AJ130" s="307" t="s">
        <v>50</v>
      </c>
      <c r="AK130" s="308" t="s">
        <v>137</v>
      </c>
      <c r="AL130" s="308" t="s">
        <v>134</v>
      </c>
      <c r="AM130" s="309">
        <f>'Produksi dan Harga'!N19</f>
        <v>745</v>
      </c>
      <c r="AN130" s="309">
        <f t="shared" si="2065"/>
        <v>438442.3805</v>
      </c>
      <c r="AO130" s="309">
        <f t="shared" si="2066"/>
        <v>326.6395735</v>
      </c>
      <c r="AP130" s="310"/>
      <c r="AQ130" s="309">
        <f t="shared" si="2067"/>
        <v>0</v>
      </c>
      <c r="AR130" s="310"/>
      <c r="AS130" s="309">
        <f>ADHB!AT130</f>
        <v>0</v>
      </c>
      <c r="AT130" s="309">
        <f t="shared" si="2068"/>
        <v>0</v>
      </c>
      <c r="AU130" s="309">
        <f t="shared" si="2069"/>
        <v>326.6395735</v>
      </c>
      <c r="AV130" s="310">
        <v>0.224147321887</v>
      </c>
      <c r="AW130" s="311">
        <f t="shared" si="2070"/>
        <v>73.21538561</v>
      </c>
      <c r="AX130" s="312">
        <f t="shared" si="2071"/>
        <v>253.4241878</v>
      </c>
      <c r="AY130" s="313"/>
      <c r="AZ130" s="306">
        <v>16.0</v>
      </c>
      <c r="BA130" s="307" t="s">
        <v>50</v>
      </c>
      <c r="BB130" s="308" t="s">
        <v>137</v>
      </c>
      <c r="BC130" s="308" t="s">
        <v>134</v>
      </c>
      <c r="BD130" s="309">
        <f>'Produksi dan Harga'!S19</f>
        <v>468</v>
      </c>
      <c r="BE130" s="309">
        <f t="shared" si="2072"/>
        <v>438442.3805</v>
      </c>
      <c r="BF130" s="309">
        <f t="shared" si="2073"/>
        <v>205.1910341</v>
      </c>
      <c r="BG130" s="310"/>
      <c r="BH130" s="309">
        <f t="shared" si="2074"/>
        <v>0</v>
      </c>
      <c r="BI130" s="310"/>
      <c r="BJ130" s="309">
        <f>ADHB!BK130</f>
        <v>0</v>
      </c>
      <c r="BK130" s="309">
        <f t="shared" si="2075"/>
        <v>0</v>
      </c>
      <c r="BL130" s="309">
        <f t="shared" si="2076"/>
        <v>205.1910341</v>
      </c>
      <c r="BM130" s="310">
        <v>0.224147321887</v>
      </c>
      <c r="BN130" s="311">
        <f t="shared" si="2077"/>
        <v>45.99302076</v>
      </c>
      <c r="BO130" s="312">
        <f t="shared" si="2078"/>
        <v>159.1980133</v>
      </c>
      <c r="BP130" s="313"/>
      <c r="BQ130" s="306">
        <v>16.0</v>
      </c>
      <c r="BR130" s="307" t="s">
        <v>50</v>
      </c>
      <c r="BS130" s="308" t="s">
        <v>137</v>
      </c>
      <c r="BT130" s="308" t="s">
        <v>134</v>
      </c>
      <c r="BU130" s="309">
        <f>'Produksi dan Harga'!X19</f>
        <v>218</v>
      </c>
      <c r="BV130" s="309">
        <f t="shared" si="2079"/>
        <v>438442.3805</v>
      </c>
      <c r="BW130" s="309">
        <f t="shared" si="2080"/>
        <v>95.58043894</v>
      </c>
      <c r="BX130" s="310"/>
      <c r="BY130" s="309">
        <f t="shared" si="2081"/>
        <v>0</v>
      </c>
      <c r="BZ130" s="310"/>
      <c r="CA130" s="309">
        <f>ADHB!CB130</f>
        <v>0</v>
      </c>
      <c r="CB130" s="309">
        <f t="shared" si="2082"/>
        <v>0</v>
      </c>
      <c r="CC130" s="309">
        <f t="shared" si="2083"/>
        <v>95.58043894</v>
      </c>
      <c r="CD130" s="310">
        <v>0.224147321887</v>
      </c>
      <c r="CE130" s="311">
        <f t="shared" si="2084"/>
        <v>21.42409941</v>
      </c>
      <c r="CF130" s="312">
        <f t="shared" si="2085"/>
        <v>74.15633953</v>
      </c>
      <c r="CG130" s="313"/>
      <c r="CH130" s="306">
        <v>16.0</v>
      </c>
      <c r="CI130" s="307" t="s">
        <v>50</v>
      </c>
      <c r="CJ130" s="308" t="s">
        <v>137</v>
      </c>
      <c r="CK130" s="308" t="s">
        <v>134</v>
      </c>
      <c r="CL130" s="309">
        <f>'Produksi dan Harga'!AC19</f>
        <v>178</v>
      </c>
      <c r="CM130" s="309">
        <f t="shared" si="2086"/>
        <v>438442.3805</v>
      </c>
      <c r="CN130" s="309">
        <f t="shared" si="2087"/>
        <v>78.04274373</v>
      </c>
      <c r="CO130" s="310"/>
      <c r="CP130" s="309">
        <f t="shared" si="2088"/>
        <v>0</v>
      </c>
      <c r="CQ130" s="310"/>
      <c r="CR130" s="309">
        <f>ADHB!CS130</f>
        <v>0</v>
      </c>
      <c r="CS130" s="309">
        <f t="shared" si="2089"/>
        <v>0</v>
      </c>
      <c r="CT130" s="309">
        <f t="shared" si="2090"/>
        <v>78.04274373</v>
      </c>
      <c r="CU130" s="310">
        <v>0.224147321887</v>
      </c>
      <c r="CV130" s="311">
        <f t="shared" si="2091"/>
        <v>17.493072</v>
      </c>
      <c r="CW130" s="312">
        <f t="shared" si="2092"/>
        <v>60.54967173</v>
      </c>
      <c r="CX130" s="313"/>
      <c r="CY130" s="306">
        <v>16.0</v>
      </c>
      <c r="CZ130" s="307" t="s">
        <v>50</v>
      </c>
      <c r="DA130" s="308" t="s">
        <v>137</v>
      </c>
      <c r="DB130" s="308" t="s">
        <v>134</v>
      </c>
      <c r="DC130" s="309">
        <f>'Produksi dan Harga'!AH19</f>
        <v>190</v>
      </c>
      <c r="DD130" s="309">
        <f t="shared" si="2093"/>
        <v>438442.3805</v>
      </c>
      <c r="DE130" s="309">
        <f t="shared" si="2094"/>
        <v>83.30405229</v>
      </c>
      <c r="DF130" s="310"/>
      <c r="DG130" s="309">
        <f t="shared" si="2095"/>
        <v>0</v>
      </c>
      <c r="DH130" s="310"/>
      <c r="DI130" s="309">
        <f>ADHB!DJ130</f>
        <v>0</v>
      </c>
      <c r="DJ130" s="309">
        <f t="shared" si="2096"/>
        <v>0</v>
      </c>
      <c r="DK130" s="309">
        <f t="shared" si="2097"/>
        <v>83.30405229</v>
      </c>
      <c r="DL130" s="310">
        <v>0.224147321887</v>
      </c>
      <c r="DM130" s="311">
        <f t="shared" si="2098"/>
        <v>18.67238022</v>
      </c>
      <c r="DN130" s="312">
        <f t="shared" si="2099"/>
        <v>64.63167207</v>
      </c>
      <c r="DO130" s="313"/>
      <c r="DP130" s="306">
        <v>16.0</v>
      </c>
      <c r="DQ130" s="307" t="s">
        <v>50</v>
      </c>
      <c r="DR130" s="308" t="s">
        <v>137</v>
      </c>
      <c r="DS130" s="308" t="s">
        <v>134</v>
      </c>
      <c r="DT130" s="309">
        <f>'Produksi dan Harga'!AM19</f>
        <v>118</v>
      </c>
      <c r="DU130" s="309">
        <f t="shared" si="2100"/>
        <v>438442.3805</v>
      </c>
      <c r="DV130" s="309">
        <f t="shared" si="2101"/>
        <v>51.7362009</v>
      </c>
      <c r="DW130" s="310"/>
      <c r="DX130" s="309">
        <f t="shared" si="2102"/>
        <v>0</v>
      </c>
      <c r="DY130" s="310"/>
      <c r="DZ130" s="309">
        <f>ADHB!EA130</f>
        <v>0</v>
      </c>
      <c r="EA130" s="309">
        <f t="shared" si="2103"/>
        <v>0</v>
      </c>
      <c r="EB130" s="309">
        <f t="shared" si="2104"/>
        <v>51.7362009</v>
      </c>
      <c r="EC130" s="310">
        <v>0.224147321887</v>
      </c>
      <c r="ED130" s="311">
        <f t="shared" si="2105"/>
        <v>11.59653088</v>
      </c>
      <c r="EE130" s="312">
        <f t="shared" si="2106"/>
        <v>40.13967002</v>
      </c>
      <c r="EF130" s="313"/>
      <c r="EG130" s="306">
        <v>16.0</v>
      </c>
      <c r="EH130" s="307" t="s">
        <v>50</v>
      </c>
      <c r="EI130" s="308" t="s">
        <v>137</v>
      </c>
      <c r="EJ130" s="308" t="s">
        <v>134</v>
      </c>
      <c r="EK130" s="309">
        <f>'Produksi dan Harga'!AR19</f>
        <v>261</v>
      </c>
      <c r="EL130" s="309">
        <f t="shared" si="2107"/>
        <v>438442.3805</v>
      </c>
      <c r="EM130" s="309">
        <f t="shared" si="2108"/>
        <v>114.4334613</v>
      </c>
      <c r="EN130" s="310"/>
      <c r="EO130" s="309">
        <f t="shared" si="2109"/>
        <v>0</v>
      </c>
      <c r="EP130" s="310"/>
      <c r="EQ130" s="309">
        <f>ADHB!ER130</f>
        <v>0</v>
      </c>
      <c r="ER130" s="309">
        <f t="shared" si="2110"/>
        <v>0</v>
      </c>
      <c r="ES130" s="309">
        <f t="shared" si="2111"/>
        <v>114.4334613</v>
      </c>
      <c r="ET130" s="310">
        <v>0.224147321887</v>
      </c>
      <c r="EU130" s="311">
        <f t="shared" si="2112"/>
        <v>25.64995389</v>
      </c>
      <c r="EV130" s="312">
        <f t="shared" si="2113"/>
        <v>88.78350742</v>
      </c>
      <c r="EW130" s="313"/>
      <c r="EX130" s="306">
        <v>16.0</v>
      </c>
      <c r="EY130" s="307" t="s">
        <v>50</v>
      </c>
      <c r="EZ130" s="308" t="s">
        <v>137</v>
      </c>
      <c r="FA130" s="308" t="s">
        <v>134</v>
      </c>
      <c r="FB130" s="309">
        <f>'Produksi dan Harga'!AW19</f>
        <v>177</v>
      </c>
      <c r="FC130" s="309">
        <f t="shared" si="2114"/>
        <v>438442.3805</v>
      </c>
      <c r="FD130" s="309">
        <f t="shared" si="2115"/>
        <v>77.60430134</v>
      </c>
      <c r="FE130" s="310"/>
      <c r="FF130" s="309">
        <f t="shared" si="2116"/>
        <v>0</v>
      </c>
      <c r="FG130" s="310"/>
      <c r="FH130" s="309">
        <f>ADHB!FI130</f>
        <v>0</v>
      </c>
      <c r="FI130" s="309">
        <f t="shared" si="2117"/>
        <v>0</v>
      </c>
      <c r="FJ130" s="309">
        <f t="shared" si="2118"/>
        <v>77.60430134</v>
      </c>
      <c r="FK130" s="310">
        <v>0.224147321887</v>
      </c>
      <c r="FL130" s="311">
        <f t="shared" si="2119"/>
        <v>17.39479631</v>
      </c>
      <c r="FM130" s="312">
        <f t="shared" si="2120"/>
        <v>60.20950503</v>
      </c>
      <c r="FN130" s="313"/>
      <c r="FO130" s="306">
        <v>16.0</v>
      </c>
      <c r="FP130" s="307" t="s">
        <v>50</v>
      </c>
      <c r="FQ130" s="308" t="s">
        <v>137</v>
      </c>
      <c r="FR130" s="308" t="s">
        <v>134</v>
      </c>
      <c r="FS130" s="309">
        <f>'Produksi dan Harga'!BB19</f>
        <v>51</v>
      </c>
      <c r="FT130" s="309">
        <f t="shared" si="2121"/>
        <v>438442.3805</v>
      </c>
      <c r="FU130" s="309">
        <f t="shared" si="2122"/>
        <v>22.3605614</v>
      </c>
      <c r="FV130" s="310"/>
      <c r="FW130" s="309">
        <f t="shared" si="2123"/>
        <v>0</v>
      </c>
      <c r="FX130" s="310"/>
      <c r="FY130" s="309">
        <f>ADHB!FZ130</f>
        <v>0</v>
      </c>
      <c r="FZ130" s="309">
        <f t="shared" si="2124"/>
        <v>0</v>
      </c>
      <c r="GA130" s="309">
        <f t="shared" si="2125"/>
        <v>22.3605614</v>
      </c>
      <c r="GB130" s="310">
        <v>0.224147321887</v>
      </c>
      <c r="GC130" s="311">
        <f t="shared" si="2126"/>
        <v>5.012059955</v>
      </c>
      <c r="GD130" s="312">
        <f t="shared" si="2127"/>
        <v>17.34850145</v>
      </c>
      <c r="GE130" s="313"/>
      <c r="GF130" s="306">
        <v>16.0</v>
      </c>
      <c r="GG130" s="307" t="s">
        <v>50</v>
      </c>
      <c r="GH130" s="308" t="s">
        <v>137</v>
      </c>
      <c r="GI130" s="308" t="s">
        <v>134</v>
      </c>
      <c r="GJ130" s="309">
        <f>'Produksi dan Harga'!BG19</f>
        <v>0</v>
      </c>
      <c r="GK130" s="309">
        <f t="shared" si="2128"/>
        <v>438442.3805</v>
      </c>
      <c r="GL130" s="309">
        <f t="shared" si="2129"/>
        <v>0</v>
      </c>
      <c r="GM130" s="310"/>
      <c r="GN130" s="309">
        <f t="shared" si="2130"/>
        <v>0</v>
      </c>
      <c r="GO130" s="310"/>
      <c r="GP130" s="309">
        <f>ADHB!GQ130</f>
        <v>0</v>
      </c>
      <c r="GQ130" s="309">
        <f t="shared" si="2131"/>
        <v>0</v>
      </c>
      <c r="GR130" s="309">
        <f t="shared" si="2132"/>
        <v>0</v>
      </c>
      <c r="GS130" s="310">
        <v>0.224147321887</v>
      </c>
      <c r="GT130" s="311">
        <f t="shared" si="2133"/>
        <v>0</v>
      </c>
      <c r="GU130" s="312">
        <f t="shared" si="2134"/>
        <v>0</v>
      </c>
      <c r="GV130" s="313"/>
      <c r="GW130" s="306">
        <v>16.0</v>
      </c>
      <c r="GX130" s="307" t="s">
        <v>50</v>
      </c>
      <c r="GY130" s="308" t="s">
        <v>137</v>
      </c>
      <c r="GZ130" s="308" t="s">
        <v>134</v>
      </c>
      <c r="HA130" s="309">
        <f>'Produksi dan Harga'!BL19</f>
        <v>0</v>
      </c>
      <c r="HB130" s="309">
        <f t="shared" si="2135"/>
        <v>438442.3805</v>
      </c>
      <c r="HC130" s="309">
        <f t="shared" si="2136"/>
        <v>0</v>
      </c>
      <c r="HD130" s="310"/>
      <c r="HE130" s="309">
        <f t="shared" si="2137"/>
        <v>0</v>
      </c>
      <c r="HF130" s="310"/>
      <c r="HG130" s="309">
        <f>ADHB!HH130</f>
        <v>0</v>
      </c>
      <c r="HH130" s="309">
        <f t="shared" si="2138"/>
        <v>0</v>
      </c>
      <c r="HI130" s="309">
        <f t="shared" si="2139"/>
        <v>0</v>
      </c>
      <c r="HJ130" s="310">
        <v>0.224147321887</v>
      </c>
      <c r="HK130" s="311">
        <f t="shared" si="2140"/>
        <v>0</v>
      </c>
      <c r="HL130" s="312">
        <f t="shared" si="2141"/>
        <v>0</v>
      </c>
      <c r="HM130" s="313"/>
      <c r="HN130" s="306">
        <v>16.0</v>
      </c>
      <c r="HO130" s="307" t="s">
        <v>50</v>
      </c>
      <c r="HP130" s="308" t="s">
        <v>137</v>
      </c>
      <c r="HQ130" s="308" t="s">
        <v>134</v>
      </c>
      <c r="HR130" s="309" t="str">
        <f>'Produksi dan Harga'!BQ19</f>
        <v/>
      </c>
      <c r="HS130" s="309">
        <f t="shared" si="2142"/>
        <v>438442.3805</v>
      </c>
      <c r="HT130" s="309">
        <f t="shared" si="2143"/>
        <v>0</v>
      </c>
      <c r="HU130" s="310"/>
      <c r="HV130" s="309">
        <f t="shared" si="2144"/>
        <v>0</v>
      </c>
      <c r="HW130" s="310"/>
      <c r="HX130" s="309">
        <f>ADHB!HY130</f>
        <v>0</v>
      </c>
      <c r="HY130" s="309">
        <f t="shared" si="2145"/>
        <v>0</v>
      </c>
      <c r="HZ130" s="309">
        <f t="shared" si="2146"/>
        <v>0</v>
      </c>
      <c r="IA130" s="310">
        <v>0.224147321887</v>
      </c>
      <c r="IB130" s="311">
        <f t="shared" si="2147"/>
        <v>0</v>
      </c>
      <c r="IC130" s="312">
        <f t="shared" si="2148"/>
        <v>0</v>
      </c>
      <c r="ID130" s="313"/>
      <c r="IE130" s="306">
        <v>16.0</v>
      </c>
      <c r="IF130" s="307" t="s">
        <v>50</v>
      </c>
      <c r="IG130" s="308" t="s">
        <v>137</v>
      </c>
      <c r="IH130" s="308" t="s">
        <v>134</v>
      </c>
      <c r="II130" s="309">
        <f>'Produksi dan Harga'!BV19</f>
        <v>0</v>
      </c>
      <c r="IJ130" s="309">
        <f t="shared" si="2149"/>
        <v>438442.3805</v>
      </c>
      <c r="IK130" s="309">
        <f t="shared" si="2150"/>
        <v>0</v>
      </c>
      <c r="IL130" s="310"/>
      <c r="IM130" s="309">
        <f t="shared" si="2151"/>
        <v>0</v>
      </c>
      <c r="IN130" s="310"/>
      <c r="IO130" s="309">
        <f>ADHB!IP130</f>
        <v>0</v>
      </c>
      <c r="IP130" s="309">
        <f t="shared" si="2152"/>
        <v>0</v>
      </c>
      <c r="IQ130" s="309">
        <f t="shared" si="2153"/>
        <v>0</v>
      </c>
      <c r="IR130" s="310">
        <v>0.224147321887</v>
      </c>
      <c r="IS130" s="311">
        <f t="shared" si="2154"/>
        <v>0</v>
      </c>
      <c r="IT130" s="312">
        <f t="shared" si="2155"/>
        <v>0</v>
      </c>
      <c r="IU130" s="313"/>
      <c r="IV130" s="306">
        <v>16.0</v>
      </c>
      <c r="IW130" s="307" t="s">
        <v>50</v>
      </c>
      <c r="IX130" s="308" t="s">
        <v>137</v>
      </c>
      <c r="IY130" s="308" t="s">
        <v>134</v>
      </c>
      <c r="IZ130" s="309" t="str">
        <f>'Produksi dan Harga'!CA19</f>
        <v/>
      </c>
      <c r="JA130" s="309">
        <f t="shared" si="2156"/>
        <v>438442.3805</v>
      </c>
      <c r="JB130" s="309">
        <f t="shared" si="2157"/>
        <v>0</v>
      </c>
      <c r="JC130" s="310"/>
      <c r="JD130" s="309">
        <f t="shared" si="2158"/>
        <v>0</v>
      </c>
      <c r="JE130" s="310"/>
      <c r="JF130" s="309">
        <f>ADHB!JG130</f>
        <v>0</v>
      </c>
      <c r="JG130" s="309">
        <f t="shared" si="2159"/>
        <v>0</v>
      </c>
      <c r="JH130" s="309">
        <f t="shared" si="2160"/>
        <v>0</v>
      </c>
      <c r="JI130" s="310">
        <v>0.224147321887</v>
      </c>
      <c r="JJ130" s="311">
        <f t="shared" si="2161"/>
        <v>0</v>
      </c>
      <c r="JK130" s="312">
        <f t="shared" si="2162"/>
        <v>0</v>
      </c>
      <c r="JL130" s="313"/>
      <c r="JM130" s="306">
        <v>16.0</v>
      </c>
      <c r="JN130" s="307" t="s">
        <v>50</v>
      </c>
      <c r="JO130" s="308" t="s">
        <v>137</v>
      </c>
      <c r="JP130" s="308" t="s">
        <v>134</v>
      </c>
      <c r="JQ130" s="309">
        <f>'Produksi dan Harga'!CF19</f>
        <v>0</v>
      </c>
      <c r="JR130" s="309">
        <f t="shared" si="2163"/>
        <v>438442.3805</v>
      </c>
      <c r="JS130" s="309">
        <f t="shared" si="2164"/>
        <v>0</v>
      </c>
      <c r="JT130" s="310"/>
      <c r="JU130" s="309">
        <f t="shared" si="2165"/>
        <v>0</v>
      </c>
      <c r="JV130" s="310"/>
      <c r="JW130" s="309" t="str">
        <f>ADHB!LF130</f>
        <v/>
      </c>
      <c r="JX130" s="309">
        <f t="shared" si="2166"/>
        <v>0</v>
      </c>
      <c r="JY130" s="309">
        <f t="shared" si="2167"/>
        <v>0</v>
      </c>
      <c r="JZ130" s="310">
        <v>0.224147321887</v>
      </c>
      <c r="KA130" s="311">
        <f t="shared" si="2168"/>
        <v>0</v>
      </c>
      <c r="KB130" s="312">
        <f t="shared" si="2169"/>
        <v>0</v>
      </c>
      <c r="KC130" s="313"/>
      <c r="KD130" s="306">
        <v>16.0</v>
      </c>
      <c r="KE130" s="307" t="s">
        <v>50</v>
      </c>
      <c r="KF130" s="308" t="s">
        <v>137</v>
      </c>
      <c r="KG130" s="308" t="s">
        <v>134</v>
      </c>
      <c r="KH130" s="309"/>
      <c r="KI130" s="309">
        <f t="shared" si="2170"/>
        <v>438442.3805</v>
      </c>
      <c r="KJ130" s="309">
        <f t="shared" si="2171"/>
        <v>0</v>
      </c>
      <c r="KK130" s="310"/>
      <c r="KL130" s="309">
        <f t="shared" si="2172"/>
        <v>0</v>
      </c>
      <c r="KM130" s="310"/>
      <c r="KN130" s="309" t="str">
        <f>ADHB!LW130</f>
        <v/>
      </c>
      <c r="KO130" s="309">
        <f t="shared" si="2173"/>
        <v>0</v>
      </c>
      <c r="KP130" s="309">
        <f t="shared" si="2174"/>
        <v>0</v>
      </c>
      <c r="KQ130" s="310">
        <v>0.224147321887</v>
      </c>
      <c r="KR130" s="311">
        <f t="shared" si="2175"/>
        <v>0</v>
      </c>
      <c r="KS130" s="312">
        <f t="shared" si="2176"/>
        <v>0</v>
      </c>
      <c r="KT130" s="313"/>
      <c r="KU130" s="314"/>
    </row>
    <row r="131" ht="15.75" customHeight="1">
      <c r="A131" s="306">
        <v>17.0</v>
      </c>
      <c r="B131" s="307" t="s">
        <v>51</v>
      </c>
      <c r="C131" s="308" t="s">
        <v>136</v>
      </c>
      <c r="D131" s="308" t="s">
        <v>134</v>
      </c>
      <c r="E131" s="309">
        <f>'Produksi dan Harga'!D20</f>
        <v>12108</v>
      </c>
      <c r="F131" s="309">
        <v>356363.336637791</v>
      </c>
      <c r="G131" s="309">
        <f t="shared" si="2052"/>
        <v>4314.84728</v>
      </c>
      <c r="H131" s="310"/>
      <c r="I131" s="309">
        <f t="shared" si="2053"/>
        <v>0</v>
      </c>
      <c r="J131" s="310"/>
      <c r="K131" s="309">
        <f>ADHB!L131</f>
        <v>0</v>
      </c>
      <c r="L131" s="309">
        <f t="shared" si="2054"/>
        <v>0</v>
      </c>
      <c r="M131" s="309">
        <f t="shared" si="2055"/>
        <v>4314.84728</v>
      </c>
      <c r="N131" s="310">
        <v>0.224147321887</v>
      </c>
      <c r="O131" s="311">
        <f t="shared" si="2056"/>
        <v>967.1614622</v>
      </c>
      <c r="P131" s="312">
        <f t="shared" si="2057"/>
        <v>3347.685818</v>
      </c>
      <c r="Q131" s="313"/>
      <c r="R131" s="306">
        <v>17.0</v>
      </c>
      <c r="S131" s="307" t="s">
        <v>51</v>
      </c>
      <c r="T131" s="308" t="s">
        <v>136</v>
      </c>
      <c r="U131" s="308" t="s">
        <v>134</v>
      </c>
      <c r="V131" s="309">
        <f>'Produksi dan Harga'!I20</f>
        <v>2651</v>
      </c>
      <c r="W131" s="309">
        <f t="shared" si="2058"/>
        <v>356363.3366</v>
      </c>
      <c r="X131" s="309">
        <f t="shared" si="2059"/>
        <v>944.7192054</v>
      </c>
      <c r="Y131" s="310"/>
      <c r="Z131" s="309">
        <f t="shared" si="2060"/>
        <v>0</v>
      </c>
      <c r="AA131" s="310"/>
      <c r="AB131" s="309">
        <f>ADHB!AC131</f>
        <v>0</v>
      </c>
      <c r="AC131" s="309">
        <f t="shared" si="2061"/>
        <v>0</v>
      </c>
      <c r="AD131" s="309">
        <f t="shared" si="2062"/>
        <v>944.7192054</v>
      </c>
      <c r="AE131" s="310">
        <v>0.224147321887</v>
      </c>
      <c r="AF131" s="311">
        <f t="shared" si="2063"/>
        <v>211.7562798</v>
      </c>
      <c r="AG131" s="312">
        <f t="shared" si="2064"/>
        <v>732.9629256</v>
      </c>
      <c r="AH131" s="313"/>
      <c r="AI131" s="306">
        <v>17.0</v>
      </c>
      <c r="AJ131" s="307" t="s">
        <v>51</v>
      </c>
      <c r="AK131" s="308" t="s">
        <v>136</v>
      </c>
      <c r="AL131" s="308" t="s">
        <v>134</v>
      </c>
      <c r="AM131" s="309">
        <f>'Produksi dan Harga'!N20</f>
        <v>11026</v>
      </c>
      <c r="AN131" s="309">
        <f t="shared" si="2065"/>
        <v>356363.3366</v>
      </c>
      <c r="AO131" s="309">
        <f t="shared" si="2066"/>
        <v>3929.26215</v>
      </c>
      <c r="AP131" s="310"/>
      <c r="AQ131" s="309">
        <f t="shared" si="2067"/>
        <v>0</v>
      </c>
      <c r="AR131" s="310"/>
      <c r="AS131" s="309">
        <f>ADHB!AT131</f>
        <v>0</v>
      </c>
      <c r="AT131" s="309">
        <f t="shared" si="2068"/>
        <v>0</v>
      </c>
      <c r="AU131" s="309">
        <f t="shared" si="2069"/>
        <v>3929.26215</v>
      </c>
      <c r="AV131" s="310">
        <v>0.224147321887</v>
      </c>
      <c r="AW131" s="311">
        <f t="shared" si="2070"/>
        <v>880.7335879</v>
      </c>
      <c r="AX131" s="312">
        <f t="shared" si="2071"/>
        <v>3048.528562</v>
      </c>
      <c r="AY131" s="313"/>
      <c r="AZ131" s="306">
        <v>17.0</v>
      </c>
      <c r="BA131" s="307" t="s">
        <v>51</v>
      </c>
      <c r="BB131" s="308" t="s">
        <v>136</v>
      </c>
      <c r="BC131" s="308" t="s">
        <v>134</v>
      </c>
      <c r="BD131" s="309">
        <f>'Produksi dan Harga'!S20</f>
        <v>5328</v>
      </c>
      <c r="BE131" s="309">
        <f t="shared" si="2072"/>
        <v>356363.3366</v>
      </c>
      <c r="BF131" s="309">
        <f t="shared" si="2073"/>
        <v>1898.703858</v>
      </c>
      <c r="BG131" s="310"/>
      <c r="BH131" s="309">
        <f t="shared" si="2074"/>
        <v>0</v>
      </c>
      <c r="BI131" s="310"/>
      <c r="BJ131" s="309">
        <f>ADHB!BK131</f>
        <v>0</v>
      </c>
      <c r="BK131" s="309">
        <f t="shared" si="2075"/>
        <v>0</v>
      </c>
      <c r="BL131" s="309">
        <f t="shared" si="2076"/>
        <v>1898.703858</v>
      </c>
      <c r="BM131" s="310">
        <v>0.224147321887</v>
      </c>
      <c r="BN131" s="311">
        <f t="shared" si="2077"/>
        <v>425.5893847</v>
      </c>
      <c r="BO131" s="312">
        <f t="shared" si="2078"/>
        <v>1473.114473</v>
      </c>
      <c r="BP131" s="313"/>
      <c r="BQ131" s="306">
        <v>17.0</v>
      </c>
      <c r="BR131" s="307" t="s">
        <v>51</v>
      </c>
      <c r="BS131" s="308" t="s">
        <v>136</v>
      </c>
      <c r="BT131" s="308" t="s">
        <v>134</v>
      </c>
      <c r="BU131" s="309">
        <f>'Produksi dan Harga'!X20</f>
        <v>9659</v>
      </c>
      <c r="BV131" s="309">
        <f t="shared" si="2079"/>
        <v>356363.3366</v>
      </c>
      <c r="BW131" s="309">
        <f t="shared" si="2080"/>
        <v>3442.113469</v>
      </c>
      <c r="BX131" s="310"/>
      <c r="BY131" s="309">
        <f t="shared" si="2081"/>
        <v>0</v>
      </c>
      <c r="BZ131" s="310"/>
      <c r="CA131" s="309">
        <f>ADHB!CB131</f>
        <v>0</v>
      </c>
      <c r="CB131" s="309">
        <f t="shared" si="2082"/>
        <v>0</v>
      </c>
      <c r="CC131" s="309">
        <f t="shared" si="2083"/>
        <v>3442.113469</v>
      </c>
      <c r="CD131" s="310">
        <v>0.224147321887</v>
      </c>
      <c r="CE131" s="311">
        <f t="shared" si="2084"/>
        <v>771.5405156</v>
      </c>
      <c r="CF131" s="312">
        <f t="shared" si="2085"/>
        <v>2670.572953</v>
      </c>
      <c r="CG131" s="313"/>
      <c r="CH131" s="306">
        <v>17.0</v>
      </c>
      <c r="CI131" s="307" t="s">
        <v>51</v>
      </c>
      <c r="CJ131" s="308" t="s">
        <v>136</v>
      </c>
      <c r="CK131" s="308" t="s">
        <v>134</v>
      </c>
      <c r="CL131" s="309">
        <f>'Produksi dan Harga'!AC20</f>
        <v>3380</v>
      </c>
      <c r="CM131" s="309">
        <f t="shared" si="2086"/>
        <v>356363.3366</v>
      </c>
      <c r="CN131" s="309">
        <f t="shared" si="2087"/>
        <v>1204.508078</v>
      </c>
      <c r="CO131" s="310"/>
      <c r="CP131" s="309">
        <f t="shared" si="2088"/>
        <v>0</v>
      </c>
      <c r="CQ131" s="310"/>
      <c r="CR131" s="309">
        <f>ADHB!CS131</f>
        <v>0</v>
      </c>
      <c r="CS131" s="309">
        <f t="shared" si="2089"/>
        <v>0</v>
      </c>
      <c r="CT131" s="309">
        <f t="shared" si="2090"/>
        <v>1204.508078</v>
      </c>
      <c r="CU131" s="310">
        <v>0.224147321887</v>
      </c>
      <c r="CV131" s="311">
        <f t="shared" si="2091"/>
        <v>269.9872598</v>
      </c>
      <c r="CW131" s="312">
        <f t="shared" si="2092"/>
        <v>934.520818</v>
      </c>
      <c r="CX131" s="313"/>
      <c r="CY131" s="306">
        <v>17.0</v>
      </c>
      <c r="CZ131" s="307" t="s">
        <v>51</v>
      </c>
      <c r="DA131" s="308" t="s">
        <v>136</v>
      </c>
      <c r="DB131" s="308" t="s">
        <v>134</v>
      </c>
      <c r="DC131" s="309">
        <f>'Produksi dan Harga'!AH20</f>
        <v>1877</v>
      </c>
      <c r="DD131" s="309">
        <f t="shared" si="2093"/>
        <v>356363.3366</v>
      </c>
      <c r="DE131" s="309">
        <f t="shared" si="2094"/>
        <v>668.8939829</v>
      </c>
      <c r="DF131" s="310"/>
      <c r="DG131" s="309">
        <f t="shared" si="2095"/>
        <v>0</v>
      </c>
      <c r="DH131" s="310"/>
      <c r="DI131" s="309">
        <f>ADHB!DJ131</f>
        <v>0</v>
      </c>
      <c r="DJ131" s="309">
        <f t="shared" si="2096"/>
        <v>0</v>
      </c>
      <c r="DK131" s="309">
        <f t="shared" si="2097"/>
        <v>668.8939829</v>
      </c>
      <c r="DL131" s="310">
        <v>0.224147321887</v>
      </c>
      <c r="DM131" s="311">
        <f t="shared" si="2098"/>
        <v>149.9307949</v>
      </c>
      <c r="DN131" s="312">
        <f t="shared" si="2099"/>
        <v>518.963188</v>
      </c>
      <c r="DO131" s="313"/>
      <c r="DP131" s="306">
        <v>17.0</v>
      </c>
      <c r="DQ131" s="307" t="s">
        <v>51</v>
      </c>
      <c r="DR131" s="308" t="s">
        <v>136</v>
      </c>
      <c r="DS131" s="308" t="s">
        <v>134</v>
      </c>
      <c r="DT131" s="309">
        <f>'Produksi dan Harga'!AM20</f>
        <v>3164</v>
      </c>
      <c r="DU131" s="309">
        <f t="shared" si="2100"/>
        <v>356363.3366</v>
      </c>
      <c r="DV131" s="309">
        <f t="shared" si="2101"/>
        <v>1127.533597</v>
      </c>
      <c r="DW131" s="310"/>
      <c r="DX131" s="309">
        <f t="shared" si="2102"/>
        <v>0</v>
      </c>
      <c r="DY131" s="310"/>
      <c r="DZ131" s="309">
        <f>ADHB!EA131</f>
        <v>0</v>
      </c>
      <c r="EA131" s="309">
        <f t="shared" si="2103"/>
        <v>0</v>
      </c>
      <c r="EB131" s="309">
        <f t="shared" si="2104"/>
        <v>1127.533597</v>
      </c>
      <c r="EC131" s="310">
        <v>0.224147321887</v>
      </c>
      <c r="ED131" s="311">
        <f t="shared" si="2105"/>
        <v>252.7336361</v>
      </c>
      <c r="EE131" s="312">
        <f t="shared" si="2106"/>
        <v>874.799961</v>
      </c>
      <c r="EF131" s="313"/>
      <c r="EG131" s="306">
        <v>17.0</v>
      </c>
      <c r="EH131" s="307" t="s">
        <v>51</v>
      </c>
      <c r="EI131" s="308" t="s">
        <v>136</v>
      </c>
      <c r="EJ131" s="308" t="s">
        <v>134</v>
      </c>
      <c r="EK131" s="309">
        <f>'Produksi dan Harga'!AR20</f>
        <v>2673</v>
      </c>
      <c r="EL131" s="309">
        <f t="shared" si="2107"/>
        <v>356363.3366</v>
      </c>
      <c r="EM131" s="309">
        <f t="shared" si="2108"/>
        <v>952.5591988</v>
      </c>
      <c r="EN131" s="310"/>
      <c r="EO131" s="309">
        <f t="shared" si="2109"/>
        <v>0</v>
      </c>
      <c r="EP131" s="310"/>
      <c r="EQ131" s="309">
        <f>ADHB!ER131</f>
        <v>0</v>
      </c>
      <c r="ER131" s="309">
        <f t="shared" si="2110"/>
        <v>0</v>
      </c>
      <c r="ES131" s="309">
        <f t="shared" si="2111"/>
        <v>952.5591988</v>
      </c>
      <c r="ET131" s="310">
        <v>0.224147321887</v>
      </c>
      <c r="EU131" s="311">
        <f t="shared" si="2112"/>
        <v>213.5135934</v>
      </c>
      <c r="EV131" s="312">
        <f t="shared" si="2113"/>
        <v>739.0456055</v>
      </c>
      <c r="EW131" s="313"/>
      <c r="EX131" s="306">
        <v>17.0</v>
      </c>
      <c r="EY131" s="307" t="s">
        <v>51</v>
      </c>
      <c r="EZ131" s="308" t="s">
        <v>136</v>
      </c>
      <c r="FA131" s="308" t="s">
        <v>134</v>
      </c>
      <c r="FB131" s="309">
        <f>'Produksi dan Harga'!AW20</f>
        <v>3524</v>
      </c>
      <c r="FC131" s="309">
        <f t="shared" si="2114"/>
        <v>356363.3366</v>
      </c>
      <c r="FD131" s="309">
        <f t="shared" si="2115"/>
        <v>1255.824398</v>
      </c>
      <c r="FE131" s="310"/>
      <c r="FF131" s="309">
        <f t="shared" si="2116"/>
        <v>0</v>
      </c>
      <c r="FG131" s="310"/>
      <c r="FH131" s="309">
        <f>ADHB!FI131</f>
        <v>0</v>
      </c>
      <c r="FI131" s="309">
        <f t="shared" si="2117"/>
        <v>0</v>
      </c>
      <c r="FJ131" s="309">
        <f t="shared" si="2118"/>
        <v>1255.824398</v>
      </c>
      <c r="FK131" s="310">
        <v>0.224147321887</v>
      </c>
      <c r="FL131" s="311">
        <f t="shared" si="2119"/>
        <v>281.4896756</v>
      </c>
      <c r="FM131" s="312">
        <f t="shared" si="2120"/>
        <v>974.3347227</v>
      </c>
      <c r="FN131" s="313"/>
      <c r="FO131" s="306">
        <v>17.0</v>
      </c>
      <c r="FP131" s="307" t="s">
        <v>51</v>
      </c>
      <c r="FQ131" s="308" t="s">
        <v>136</v>
      </c>
      <c r="FR131" s="308" t="s">
        <v>134</v>
      </c>
      <c r="FS131" s="309">
        <f>'Produksi dan Harga'!BB20</f>
        <v>1241</v>
      </c>
      <c r="FT131" s="309">
        <f t="shared" si="2121"/>
        <v>356363.3366</v>
      </c>
      <c r="FU131" s="309">
        <f t="shared" si="2122"/>
        <v>442.2469008</v>
      </c>
      <c r="FV131" s="310"/>
      <c r="FW131" s="309">
        <f t="shared" si="2123"/>
        <v>0</v>
      </c>
      <c r="FX131" s="310"/>
      <c r="FY131" s="309">
        <f>ADHB!FZ131</f>
        <v>0</v>
      </c>
      <c r="FZ131" s="309">
        <f t="shared" si="2124"/>
        <v>0</v>
      </c>
      <c r="GA131" s="309">
        <f t="shared" si="2125"/>
        <v>442.2469008</v>
      </c>
      <c r="GB131" s="310">
        <v>0.224147321887</v>
      </c>
      <c r="GC131" s="311">
        <f t="shared" si="2126"/>
        <v>99.12845842</v>
      </c>
      <c r="GD131" s="312">
        <f t="shared" si="2127"/>
        <v>343.1184423</v>
      </c>
      <c r="GE131" s="313"/>
      <c r="GF131" s="306">
        <v>17.0</v>
      </c>
      <c r="GG131" s="307" t="s">
        <v>51</v>
      </c>
      <c r="GH131" s="308" t="s">
        <v>136</v>
      </c>
      <c r="GI131" s="308" t="s">
        <v>134</v>
      </c>
      <c r="GJ131" s="309">
        <f>'Produksi dan Harga'!BG20</f>
        <v>629</v>
      </c>
      <c r="GK131" s="309">
        <f t="shared" si="2128"/>
        <v>356363.3366</v>
      </c>
      <c r="GL131" s="309">
        <f t="shared" si="2129"/>
        <v>224.1525387</v>
      </c>
      <c r="GM131" s="310"/>
      <c r="GN131" s="309">
        <f t="shared" si="2130"/>
        <v>0</v>
      </c>
      <c r="GO131" s="310"/>
      <c r="GP131" s="309">
        <f>ADHB!GQ131</f>
        <v>0</v>
      </c>
      <c r="GQ131" s="309">
        <f t="shared" si="2131"/>
        <v>0</v>
      </c>
      <c r="GR131" s="309">
        <f t="shared" si="2132"/>
        <v>224.1525387</v>
      </c>
      <c r="GS131" s="310">
        <v>0.224147321887</v>
      </c>
      <c r="GT131" s="311">
        <f t="shared" si="2133"/>
        <v>50.24319125</v>
      </c>
      <c r="GU131" s="312">
        <f t="shared" si="2134"/>
        <v>173.9093475</v>
      </c>
      <c r="GV131" s="313"/>
      <c r="GW131" s="306">
        <v>17.0</v>
      </c>
      <c r="GX131" s="307" t="s">
        <v>51</v>
      </c>
      <c r="GY131" s="308" t="s">
        <v>136</v>
      </c>
      <c r="GZ131" s="308" t="s">
        <v>134</v>
      </c>
      <c r="HA131" s="309">
        <f>'Produksi dan Harga'!BL20</f>
        <v>1504.98</v>
      </c>
      <c r="HB131" s="309">
        <f t="shared" si="2135"/>
        <v>356363.3366</v>
      </c>
      <c r="HC131" s="309">
        <f t="shared" si="2136"/>
        <v>536.3196944</v>
      </c>
      <c r="HD131" s="310"/>
      <c r="HE131" s="309">
        <f t="shared" si="2137"/>
        <v>0</v>
      </c>
      <c r="HF131" s="310"/>
      <c r="HG131" s="309">
        <f>ADHB!HH131</f>
        <v>0</v>
      </c>
      <c r="HH131" s="309">
        <f t="shared" si="2138"/>
        <v>0</v>
      </c>
      <c r="HI131" s="309">
        <f t="shared" si="2139"/>
        <v>536.3196944</v>
      </c>
      <c r="HJ131" s="310">
        <v>0.224147321887</v>
      </c>
      <c r="HK131" s="311">
        <f t="shared" si="2140"/>
        <v>120.2146232</v>
      </c>
      <c r="HL131" s="312">
        <f t="shared" si="2141"/>
        <v>416.1050712</v>
      </c>
      <c r="HM131" s="313"/>
      <c r="HN131" s="306">
        <v>17.0</v>
      </c>
      <c r="HO131" s="307" t="s">
        <v>51</v>
      </c>
      <c r="HP131" s="308" t="s">
        <v>136</v>
      </c>
      <c r="HQ131" s="308" t="s">
        <v>134</v>
      </c>
      <c r="HR131" s="309">
        <f>'Produksi dan Harga'!BQ20</f>
        <v>1839.4</v>
      </c>
      <c r="HS131" s="309">
        <f t="shared" si="2142"/>
        <v>356363.3366</v>
      </c>
      <c r="HT131" s="309">
        <f t="shared" si="2143"/>
        <v>655.4947214</v>
      </c>
      <c r="HU131" s="310"/>
      <c r="HV131" s="309">
        <f t="shared" si="2144"/>
        <v>0</v>
      </c>
      <c r="HW131" s="310"/>
      <c r="HX131" s="309">
        <f>ADHB!HY131</f>
        <v>0</v>
      </c>
      <c r="HY131" s="309">
        <f t="shared" si="2145"/>
        <v>0</v>
      </c>
      <c r="HZ131" s="309">
        <f t="shared" si="2146"/>
        <v>655.4947214</v>
      </c>
      <c r="IA131" s="310">
        <v>0.224147321887</v>
      </c>
      <c r="IB131" s="311">
        <f t="shared" si="2147"/>
        <v>146.9273863</v>
      </c>
      <c r="IC131" s="312">
        <f t="shared" si="2148"/>
        <v>508.5673351</v>
      </c>
      <c r="ID131" s="313"/>
      <c r="IE131" s="306">
        <v>17.0</v>
      </c>
      <c r="IF131" s="307" t="s">
        <v>51</v>
      </c>
      <c r="IG131" s="308" t="s">
        <v>136</v>
      </c>
      <c r="IH131" s="308" t="s">
        <v>134</v>
      </c>
      <c r="II131" s="309">
        <f>'Produksi dan Harga'!BV20</f>
        <v>2883.5</v>
      </c>
      <c r="IJ131" s="309">
        <f t="shared" si="2149"/>
        <v>356363.3366</v>
      </c>
      <c r="IK131" s="309">
        <f t="shared" si="2150"/>
        <v>1027.573681</v>
      </c>
      <c r="IL131" s="310"/>
      <c r="IM131" s="309">
        <f t="shared" si="2151"/>
        <v>0</v>
      </c>
      <c r="IN131" s="310"/>
      <c r="IO131" s="309">
        <f>ADHB!IP131</f>
        <v>0</v>
      </c>
      <c r="IP131" s="309">
        <f t="shared" si="2152"/>
        <v>0</v>
      </c>
      <c r="IQ131" s="309">
        <f t="shared" si="2153"/>
        <v>1027.573681</v>
      </c>
      <c r="IR131" s="310">
        <v>0.224147321887</v>
      </c>
      <c r="IS131" s="311">
        <f t="shared" si="2154"/>
        <v>230.3278887</v>
      </c>
      <c r="IT131" s="312">
        <f t="shared" si="2155"/>
        <v>797.2457925</v>
      </c>
      <c r="IU131" s="313"/>
      <c r="IV131" s="306">
        <v>17.0</v>
      </c>
      <c r="IW131" s="307" t="s">
        <v>51</v>
      </c>
      <c r="IX131" s="308" t="s">
        <v>136</v>
      </c>
      <c r="IY131" s="308" t="s">
        <v>134</v>
      </c>
      <c r="IZ131" s="309">
        <f>'Produksi dan Harga'!CA20</f>
        <v>2077.2</v>
      </c>
      <c r="JA131" s="309">
        <f t="shared" si="2156"/>
        <v>356363.3366</v>
      </c>
      <c r="JB131" s="309">
        <f t="shared" si="2157"/>
        <v>740.2379229</v>
      </c>
      <c r="JC131" s="310"/>
      <c r="JD131" s="309">
        <f t="shared" si="2158"/>
        <v>0</v>
      </c>
      <c r="JE131" s="310"/>
      <c r="JF131" s="309">
        <f>ADHB!JG131</f>
        <v>0</v>
      </c>
      <c r="JG131" s="309">
        <f t="shared" si="2159"/>
        <v>0</v>
      </c>
      <c r="JH131" s="309">
        <f t="shared" si="2160"/>
        <v>740.2379229</v>
      </c>
      <c r="JI131" s="310">
        <v>0.224147321887</v>
      </c>
      <c r="JJ131" s="311">
        <f t="shared" si="2161"/>
        <v>165.922348</v>
      </c>
      <c r="JK131" s="312">
        <f t="shared" si="2162"/>
        <v>574.3155749</v>
      </c>
      <c r="JL131" s="313"/>
      <c r="JM131" s="306">
        <v>17.0</v>
      </c>
      <c r="JN131" s="307" t="s">
        <v>51</v>
      </c>
      <c r="JO131" s="308" t="s">
        <v>136</v>
      </c>
      <c r="JP131" s="308" t="s">
        <v>134</v>
      </c>
      <c r="JQ131" s="309">
        <f>'Produksi dan Harga'!CF20</f>
        <v>4118.8</v>
      </c>
      <c r="JR131" s="309">
        <f t="shared" si="2163"/>
        <v>356363.3366</v>
      </c>
      <c r="JS131" s="309">
        <f t="shared" si="2164"/>
        <v>1467.789311</v>
      </c>
      <c r="JT131" s="310"/>
      <c r="JU131" s="309">
        <f t="shared" si="2165"/>
        <v>0</v>
      </c>
      <c r="JV131" s="310"/>
      <c r="JW131" s="309" t="str">
        <f>ADHB!LF131</f>
        <v/>
      </c>
      <c r="JX131" s="309">
        <f t="shared" si="2166"/>
        <v>0</v>
      </c>
      <c r="JY131" s="309">
        <f t="shared" si="2167"/>
        <v>1467.789311</v>
      </c>
      <c r="JZ131" s="310">
        <v>0.224147321887</v>
      </c>
      <c r="KA131" s="311">
        <f t="shared" si="2168"/>
        <v>329.0010431</v>
      </c>
      <c r="KB131" s="312">
        <f t="shared" si="2169"/>
        <v>1138.788268</v>
      </c>
      <c r="KC131" s="313"/>
      <c r="KD131" s="306">
        <v>17.0</v>
      </c>
      <c r="KE131" s="307" t="s">
        <v>51</v>
      </c>
      <c r="KF131" s="308" t="s">
        <v>136</v>
      </c>
      <c r="KG131" s="308" t="s">
        <v>134</v>
      </c>
      <c r="KH131" s="309"/>
      <c r="KI131" s="309">
        <f t="shared" si="2170"/>
        <v>356363.3366</v>
      </c>
      <c r="KJ131" s="309">
        <f t="shared" si="2171"/>
        <v>0</v>
      </c>
      <c r="KK131" s="310"/>
      <c r="KL131" s="309">
        <f t="shared" si="2172"/>
        <v>0</v>
      </c>
      <c r="KM131" s="310"/>
      <c r="KN131" s="309" t="str">
        <f>ADHB!LW131</f>
        <v/>
      </c>
      <c r="KO131" s="309">
        <f t="shared" si="2173"/>
        <v>0</v>
      </c>
      <c r="KP131" s="309">
        <f t="shared" si="2174"/>
        <v>0</v>
      </c>
      <c r="KQ131" s="310">
        <v>0.224147321887</v>
      </c>
      <c r="KR131" s="311">
        <f t="shared" si="2175"/>
        <v>0</v>
      </c>
      <c r="KS131" s="312">
        <f t="shared" si="2176"/>
        <v>0</v>
      </c>
      <c r="KT131" s="313"/>
      <c r="KU131" s="314"/>
    </row>
    <row r="132" ht="15.75" customHeight="1">
      <c r="A132" s="306">
        <v>18.0</v>
      </c>
      <c r="B132" s="307" t="s">
        <v>52</v>
      </c>
      <c r="C132" s="308" t="s">
        <v>136</v>
      </c>
      <c r="D132" s="308" t="s">
        <v>134</v>
      </c>
      <c r="E132" s="309">
        <f>'Produksi dan Harga'!D21</f>
        <v>539</v>
      </c>
      <c r="F132" s="309">
        <v>416488.9484360644</v>
      </c>
      <c r="G132" s="309">
        <f t="shared" si="2052"/>
        <v>224.4875432</v>
      </c>
      <c r="H132" s="310"/>
      <c r="I132" s="309">
        <f t="shared" si="2053"/>
        <v>0</v>
      </c>
      <c r="J132" s="310"/>
      <c r="K132" s="309">
        <f>ADHB!L132</f>
        <v>0</v>
      </c>
      <c r="L132" s="309">
        <f t="shared" si="2054"/>
        <v>0</v>
      </c>
      <c r="M132" s="309">
        <f t="shared" si="2055"/>
        <v>224.4875432</v>
      </c>
      <c r="N132" s="310">
        <v>0.224147321887</v>
      </c>
      <c r="O132" s="311">
        <f t="shared" si="2056"/>
        <v>50.31828161</v>
      </c>
      <c r="P132" s="312">
        <f t="shared" si="2057"/>
        <v>174.1692616</v>
      </c>
      <c r="Q132" s="313"/>
      <c r="R132" s="306">
        <v>18.0</v>
      </c>
      <c r="S132" s="307" t="s">
        <v>52</v>
      </c>
      <c r="T132" s="308" t="s">
        <v>136</v>
      </c>
      <c r="U132" s="308" t="s">
        <v>134</v>
      </c>
      <c r="V132" s="309">
        <f>'Produksi dan Harga'!I21</f>
        <v>105</v>
      </c>
      <c r="W132" s="309">
        <f t="shared" si="2058"/>
        <v>416488.9484</v>
      </c>
      <c r="X132" s="309">
        <f t="shared" si="2059"/>
        <v>43.73133959</v>
      </c>
      <c r="Y132" s="310"/>
      <c r="Z132" s="309">
        <f t="shared" si="2060"/>
        <v>0</v>
      </c>
      <c r="AA132" s="310"/>
      <c r="AB132" s="309">
        <f>ADHB!AC132</f>
        <v>0</v>
      </c>
      <c r="AC132" s="309">
        <f t="shared" si="2061"/>
        <v>0</v>
      </c>
      <c r="AD132" s="309">
        <f t="shared" si="2062"/>
        <v>43.73133959</v>
      </c>
      <c r="AE132" s="310">
        <v>0.224147321887</v>
      </c>
      <c r="AF132" s="311">
        <f t="shared" si="2063"/>
        <v>9.802262651</v>
      </c>
      <c r="AG132" s="312">
        <f t="shared" si="2064"/>
        <v>33.92907694</v>
      </c>
      <c r="AH132" s="313"/>
      <c r="AI132" s="306">
        <v>18.0</v>
      </c>
      <c r="AJ132" s="307" t="s">
        <v>52</v>
      </c>
      <c r="AK132" s="308" t="s">
        <v>136</v>
      </c>
      <c r="AL132" s="308" t="s">
        <v>134</v>
      </c>
      <c r="AM132" s="309">
        <f>'Produksi dan Harga'!N21</f>
        <v>614</v>
      </c>
      <c r="AN132" s="309">
        <f t="shared" si="2065"/>
        <v>416488.9484</v>
      </c>
      <c r="AO132" s="309">
        <f t="shared" si="2066"/>
        <v>255.7242143</v>
      </c>
      <c r="AP132" s="310"/>
      <c r="AQ132" s="309">
        <f t="shared" si="2067"/>
        <v>0</v>
      </c>
      <c r="AR132" s="310"/>
      <c r="AS132" s="309">
        <f>ADHB!AT132</f>
        <v>0</v>
      </c>
      <c r="AT132" s="309">
        <f t="shared" si="2068"/>
        <v>0</v>
      </c>
      <c r="AU132" s="309">
        <f t="shared" si="2069"/>
        <v>255.7242143</v>
      </c>
      <c r="AV132" s="310">
        <v>0.224147321887</v>
      </c>
      <c r="AW132" s="311">
        <f t="shared" si="2070"/>
        <v>57.31989779</v>
      </c>
      <c r="AX132" s="312">
        <f t="shared" si="2071"/>
        <v>198.4043166</v>
      </c>
      <c r="AY132" s="313"/>
      <c r="AZ132" s="306">
        <v>18.0</v>
      </c>
      <c r="BA132" s="307" t="s">
        <v>52</v>
      </c>
      <c r="BB132" s="308" t="s">
        <v>136</v>
      </c>
      <c r="BC132" s="308" t="s">
        <v>134</v>
      </c>
      <c r="BD132" s="309">
        <f>'Produksi dan Harga'!S21</f>
        <v>0</v>
      </c>
      <c r="BE132" s="309">
        <f t="shared" si="2072"/>
        <v>416488.9484</v>
      </c>
      <c r="BF132" s="309">
        <f t="shared" si="2073"/>
        <v>0</v>
      </c>
      <c r="BG132" s="310"/>
      <c r="BH132" s="309">
        <f t="shared" si="2074"/>
        <v>0</v>
      </c>
      <c r="BI132" s="310"/>
      <c r="BJ132" s="309">
        <f>ADHB!BK132</f>
        <v>0</v>
      </c>
      <c r="BK132" s="309">
        <f t="shared" si="2075"/>
        <v>0</v>
      </c>
      <c r="BL132" s="309">
        <f t="shared" si="2076"/>
        <v>0</v>
      </c>
      <c r="BM132" s="310">
        <v>0.224147321887</v>
      </c>
      <c r="BN132" s="311">
        <f t="shared" si="2077"/>
        <v>0</v>
      </c>
      <c r="BO132" s="312">
        <f t="shared" si="2078"/>
        <v>0</v>
      </c>
      <c r="BP132" s="313"/>
      <c r="BQ132" s="306">
        <v>18.0</v>
      </c>
      <c r="BR132" s="307" t="s">
        <v>52</v>
      </c>
      <c r="BS132" s="308" t="s">
        <v>136</v>
      </c>
      <c r="BT132" s="308" t="s">
        <v>134</v>
      </c>
      <c r="BU132" s="309">
        <f>'Produksi dan Harga'!X21</f>
        <v>2</v>
      </c>
      <c r="BV132" s="309">
        <f t="shared" si="2079"/>
        <v>416488.9484</v>
      </c>
      <c r="BW132" s="309">
        <f t="shared" si="2080"/>
        <v>0.8329778969</v>
      </c>
      <c r="BX132" s="310"/>
      <c r="BY132" s="309">
        <f t="shared" si="2081"/>
        <v>0</v>
      </c>
      <c r="BZ132" s="310"/>
      <c r="CA132" s="309">
        <f>ADHB!CB132</f>
        <v>0</v>
      </c>
      <c r="CB132" s="309">
        <f t="shared" si="2082"/>
        <v>0</v>
      </c>
      <c r="CC132" s="309">
        <f t="shared" si="2083"/>
        <v>0.8329778969</v>
      </c>
      <c r="CD132" s="310">
        <v>0.224147321887</v>
      </c>
      <c r="CE132" s="311">
        <f t="shared" si="2084"/>
        <v>0.1867097648</v>
      </c>
      <c r="CF132" s="312">
        <f t="shared" si="2085"/>
        <v>0.6462681321</v>
      </c>
      <c r="CG132" s="313"/>
      <c r="CH132" s="306">
        <v>18.0</v>
      </c>
      <c r="CI132" s="307" t="s">
        <v>52</v>
      </c>
      <c r="CJ132" s="308" t="s">
        <v>136</v>
      </c>
      <c r="CK132" s="308" t="s">
        <v>134</v>
      </c>
      <c r="CL132" s="309">
        <f>'Produksi dan Harga'!AC21</f>
        <v>2</v>
      </c>
      <c r="CM132" s="309">
        <f t="shared" si="2086"/>
        <v>416488.9484</v>
      </c>
      <c r="CN132" s="309">
        <f t="shared" si="2087"/>
        <v>0.8329778969</v>
      </c>
      <c r="CO132" s="310"/>
      <c r="CP132" s="309">
        <f t="shared" si="2088"/>
        <v>0</v>
      </c>
      <c r="CQ132" s="310"/>
      <c r="CR132" s="309">
        <f>ADHB!CS132</f>
        <v>0</v>
      </c>
      <c r="CS132" s="309">
        <f t="shared" si="2089"/>
        <v>0</v>
      </c>
      <c r="CT132" s="309">
        <f t="shared" si="2090"/>
        <v>0.8329778969</v>
      </c>
      <c r="CU132" s="310">
        <v>0.224147321887</v>
      </c>
      <c r="CV132" s="311">
        <f t="shared" si="2091"/>
        <v>0.1867097648</v>
      </c>
      <c r="CW132" s="312">
        <f t="shared" si="2092"/>
        <v>0.6462681321</v>
      </c>
      <c r="CX132" s="313"/>
      <c r="CY132" s="306">
        <v>18.0</v>
      </c>
      <c r="CZ132" s="307" t="s">
        <v>52</v>
      </c>
      <c r="DA132" s="308" t="s">
        <v>136</v>
      </c>
      <c r="DB132" s="308" t="s">
        <v>134</v>
      </c>
      <c r="DC132" s="309">
        <f>'Produksi dan Harga'!AH21</f>
        <v>60</v>
      </c>
      <c r="DD132" s="309">
        <f t="shared" si="2093"/>
        <v>416488.9484</v>
      </c>
      <c r="DE132" s="309">
        <f t="shared" si="2094"/>
        <v>24.98933691</v>
      </c>
      <c r="DF132" s="310"/>
      <c r="DG132" s="309">
        <f t="shared" si="2095"/>
        <v>0</v>
      </c>
      <c r="DH132" s="310"/>
      <c r="DI132" s="309">
        <f>ADHB!DJ132</f>
        <v>0</v>
      </c>
      <c r="DJ132" s="309">
        <f t="shared" si="2096"/>
        <v>0</v>
      </c>
      <c r="DK132" s="309">
        <f t="shared" si="2097"/>
        <v>24.98933691</v>
      </c>
      <c r="DL132" s="310">
        <v>0.224147321887</v>
      </c>
      <c r="DM132" s="311">
        <f t="shared" si="2098"/>
        <v>5.601292943</v>
      </c>
      <c r="DN132" s="312">
        <f t="shared" si="2099"/>
        <v>19.38804396</v>
      </c>
      <c r="DO132" s="313"/>
      <c r="DP132" s="306">
        <v>18.0</v>
      </c>
      <c r="DQ132" s="307" t="s">
        <v>52</v>
      </c>
      <c r="DR132" s="308" t="s">
        <v>136</v>
      </c>
      <c r="DS132" s="308" t="s">
        <v>134</v>
      </c>
      <c r="DT132" s="309">
        <f>'Produksi dan Harga'!AM21</f>
        <v>2</v>
      </c>
      <c r="DU132" s="309">
        <f t="shared" si="2100"/>
        <v>416488.9484</v>
      </c>
      <c r="DV132" s="309">
        <f t="shared" si="2101"/>
        <v>0.8329778969</v>
      </c>
      <c r="DW132" s="310"/>
      <c r="DX132" s="309">
        <f t="shared" si="2102"/>
        <v>0</v>
      </c>
      <c r="DY132" s="310"/>
      <c r="DZ132" s="309">
        <f>ADHB!EA132</f>
        <v>0</v>
      </c>
      <c r="EA132" s="309">
        <f t="shared" si="2103"/>
        <v>0</v>
      </c>
      <c r="EB132" s="309">
        <f t="shared" si="2104"/>
        <v>0.8329778969</v>
      </c>
      <c r="EC132" s="310">
        <v>0.224147321887</v>
      </c>
      <c r="ED132" s="311">
        <f t="shared" si="2105"/>
        <v>0.1867097648</v>
      </c>
      <c r="EE132" s="312">
        <f t="shared" si="2106"/>
        <v>0.6462681321</v>
      </c>
      <c r="EF132" s="313"/>
      <c r="EG132" s="306">
        <v>18.0</v>
      </c>
      <c r="EH132" s="307" t="s">
        <v>52</v>
      </c>
      <c r="EI132" s="308" t="s">
        <v>136</v>
      </c>
      <c r="EJ132" s="308" t="s">
        <v>134</v>
      </c>
      <c r="EK132" s="309">
        <f>'Produksi dan Harga'!AR21</f>
        <v>34</v>
      </c>
      <c r="EL132" s="309">
        <f t="shared" si="2107"/>
        <v>416488.9484</v>
      </c>
      <c r="EM132" s="309">
        <f t="shared" si="2108"/>
        <v>14.16062425</v>
      </c>
      <c r="EN132" s="310"/>
      <c r="EO132" s="309">
        <f t="shared" si="2109"/>
        <v>0</v>
      </c>
      <c r="EP132" s="310"/>
      <c r="EQ132" s="309">
        <f>ADHB!ER132</f>
        <v>0</v>
      </c>
      <c r="ER132" s="309">
        <f t="shared" si="2110"/>
        <v>0</v>
      </c>
      <c r="ES132" s="309">
        <f t="shared" si="2111"/>
        <v>14.16062425</v>
      </c>
      <c r="ET132" s="310">
        <v>0.224147321887</v>
      </c>
      <c r="EU132" s="311">
        <f t="shared" si="2112"/>
        <v>3.174066001</v>
      </c>
      <c r="EV132" s="312">
        <f t="shared" si="2113"/>
        <v>10.98655825</v>
      </c>
      <c r="EW132" s="313"/>
      <c r="EX132" s="306">
        <v>18.0</v>
      </c>
      <c r="EY132" s="307" t="s">
        <v>52</v>
      </c>
      <c r="EZ132" s="308" t="s">
        <v>136</v>
      </c>
      <c r="FA132" s="308" t="s">
        <v>134</v>
      </c>
      <c r="FB132" s="309">
        <f>'Produksi dan Harga'!AW21</f>
        <v>11</v>
      </c>
      <c r="FC132" s="309">
        <f t="shared" si="2114"/>
        <v>416488.9484</v>
      </c>
      <c r="FD132" s="309">
        <f t="shared" si="2115"/>
        <v>4.581378433</v>
      </c>
      <c r="FE132" s="310"/>
      <c r="FF132" s="309">
        <f t="shared" si="2116"/>
        <v>0</v>
      </c>
      <c r="FG132" s="310"/>
      <c r="FH132" s="309">
        <f>ADHB!FI132</f>
        <v>0</v>
      </c>
      <c r="FI132" s="309">
        <f t="shared" si="2117"/>
        <v>0</v>
      </c>
      <c r="FJ132" s="309">
        <f t="shared" si="2118"/>
        <v>4.581378433</v>
      </c>
      <c r="FK132" s="310">
        <v>0.224147321887</v>
      </c>
      <c r="FL132" s="311">
        <f t="shared" si="2119"/>
        <v>1.026903706</v>
      </c>
      <c r="FM132" s="312">
        <f t="shared" si="2120"/>
        <v>3.554474727</v>
      </c>
      <c r="FN132" s="313"/>
      <c r="FO132" s="306">
        <v>18.0</v>
      </c>
      <c r="FP132" s="307" t="s">
        <v>52</v>
      </c>
      <c r="FQ132" s="308" t="s">
        <v>136</v>
      </c>
      <c r="FR132" s="308" t="s">
        <v>134</v>
      </c>
      <c r="FS132" s="309">
        <f>'Produksi dan Harga'!BB21</f>
        <v>24</v>
      </c>
      <c r="FT132" s="309">
        <f t="shared" si="2121"/>
        <v>416488.9484</v>
      </c>
      <c r="FU132" s="309">
        <f t="shared" si="2122"/>
        <v>9.995734762</v>
      </c>
      <c r="FV132" s="310"/>
      <c r="FW132" s="309">
        <f t="shared" si="2123"/>
        <v>0</v>
      </c>
      <c r="FX132" s="310"/>
      <c r="FY132" s="309">
        <f>ADHB!FZ132</f>
        <v>0</v>
      </c>
      <c r="FZ132" s="309">
        <f t="shared" si="2124"/>
        <v>0</v>
      </c>
      <c r="GA132" s="309">
        <f t="shared" si="2125"/>
        <v>9.995734762</v>
      </c>
      <c r="GB132" s="310">
        <v>0.224147321887</v>
      </c>
      <c r="GC132" s="311">
        <f t="shared" si="2126"/>
        <v>2.240517177</v>
      </c>
      <c r="GD132" s="312">
        <f t="shared" si="2127"/>
        <v>7.755217585</v>
      </c>
      <c r="GE132" s="313"/>
      <c r="GF132" s="306">
        <v>18.0</v>
      </c>
      <c r="GG132" s="307" t="s">
        <v>52</v>
      </c>
      <c r="GH132" s="308" t="s">
        <v>136</v>
      </c>
      <c r="GI132" s="308" t="s">
        <v>134</v>
      </c>
      <c r="GJ132" s="309">
        <f>'Produksi dan Harga'!BG21</f>
        <v>443</v>
      </c>
      <c r="GK132" s="309">
        <f t="shared" si="2128"/>
        <v>416488.9484</v>
      </c>
      <c r="GL132" s="309">
        <f t="shared" si="2129"/>
        <v>184.5046042</v>
      </c>
      <c r="GM132" s="310"/>
      <c r="GN132" s="309">
        <f t="shared" si="2130"/>
        <v>0</v>
      </c>
      <c r="GO132" s="310"/>
      <c r="GP132" s="309">
        <f>ADHB!GQ132</f>
        <v>0</v>
      </c>
      <c r="GQ132" s="309">
        <f t="shared" si="2131"/>
        <v>0</v>
      </c>
      <c r="GR132" s="309">
        <f t="shared" si="2132"/>
        <v>184.5046042</v>
      </c>
      <c r="GS132" s="310">
        <v>0.224147321887</v>
      </c>
      <c r="GT132" s="311">
        <f t="shared" si="2133"/>
        <v>41.3562129</v>
      </c>
      <c r="GU132" s="312">
        <f t="shared" si="2134"/>
        <v>143.1483913</v>
      </c>
      <c r="GV132" s="313"/>
      <c r="GW132" s="306">
        <v>18.0</v>
      </c>
      <c r="GX132" s="307" t="s">
        <v>52</v>
      </c>
      <c r="GY132" s="308" t="s">
        <v>136</v>
      </c>
      <c r="GZ132" s="308" t="s">
        <v>134</v>
      </c>
      <c r="HA132" s="309">
        <f>'Produksi dan Harga'!BL21</f>
        <v>2</v>
      </c>
      <c r="HB132" s="309">
        <f t="shared" si="2135"/>
        <v>416488.9484</v>
      </c>
      <c r="HC132" s="309">
        <f t="shared" si="2136"/>
        <v>0.8329778969</v>
      </c>
      <c r="HD132" s="310"/>
      <c r="HE132" s="309">
        <f t="shared" si="2137"/>
        <v>0</v>
      </c>
      <c r="HF132" s="310"/>
      <c r="HG132" s="309">
        <f>ADHB!HH132</f>
        <v>0</v>
      </c>
      <c r="HH132" s="309">
        <f t="shared" si="2138"/>
        <v>0</v>
      </c>
      <c r="HI132" s="309">
        <f t="shared" si="2139"/>
        <v>0.8329778969</v>
      </c>
      <c r="HJ132" s="310">
        <v>0.224147321887</v>
      </c>
      <c r="HK132" s="311">
        <f t="shared" si="2140"/>
        <v>0.1867097648</v>
      </c>
      <c r="HL132" s="312">
        <f t="shared" si="2141"/>
        <v>0.6462681321</v>
      </c>
      <c r="HM132" s="313"/>
      <c r="HN132" s="306">
        <v>18.0</v>
      </c>
      <c r="HO132" s="307" t="s">
        <v>52</v>
      </c>
      <c r="HP132" s="308" t="s">
        <v>136</v>
      </c>
      <c r="HQ132" s="308" t="s">
        <v>134</v>
      </c>
      <c r="HR132" s="309">
        <f>'Produksi dan Harga'!BQ21</f>
        <v>57</v>
      </c>
      <c r="HS132" s="309">
        <f t="shared" si="2142"/>
        <v>416488.9484</v>
      </c>
      <c r="HT132" s="309">
        <f t="shared" si="2143"/>
        <v>23.73987006</v>
      </c>
      <c r="HU132" s="310"/>
      <c r="HV132" s="309">
        <f t="shared" si="2144"/>
        <v>0</v>
      </c>
      <c r="HW132" s="310"/>
      <c r="HX132" s="309">
        <f>ADHB!HY132</f>
        <v>0</v>
      </c>
      <c r="HY132" s="309">
        <f t="shared" si="2145"/>
        <v>0</v>
      </c>
      <c r="HZ132" s="309">
        <f t="shared" si="2146"/>
        <v>23.73987006</v>
      </c>
      <c r="IA132" s="310">
        <v>0.224147321887</v>
      </c>
      <c r="IB132" s="311">
        <f t="shared" si="2147"/>
        <v>5.321228296</v>
      </c>
      <c r="IC132" s="312">
        <f t="shared" si="2148"/>
        <v>18.41864176</v>
      </c>
      <c r="ID132" s="313"/>
      <c r="IE132" s="306">
        <v>18.0</v>
      </c>
      <c r="IF132" s="307" t="s">
        <v>52</v>
      </c>
      <c r="IG132" s="308" t="s">
        <v>136</v>
      </c>
      <c r="IH132" s="308" t="s">
        <v>134</v>
      </c>
      <c r="II132" s="309">
        <f>'Produksi dan Harga'!BV21</f>
        <v>14.75</v>
      </c>
      <c r="IJ132" s="309">
        <f t="shared" si="2149"/>
        <v>416488.9484</v>
      </c>
      <c r="IK132" s="309">
        <f t="shared" si="2150"/>
        <v>6.143211989</v>
      </c>
      <c r="IL132" s="310"/>
      <c r="IM132" s="309">
        <f t="shared" si="2151"/>
        <v>0</v>
      </c>
      <c r="IN132" s="310"/>
      <c r="IO132" s="309">
        <f>ADHB!IP132</f>
        <v>0</v>
      </c>
      <c r="IP132" s="309">
        <f t="shared" si="2152"/>
        <v>0</v>
      </c>
      <c r="IQ132" s="309">
        <f t="shared" si="2153"/>
        <v>6.143211989</v>
      </c>
      <c r="IR132" s="310">
        <v>0.224147321887</v>
      </c>
      <c r="IS132" s="311">
        <f t="shared" si="2154"/>
        <v>1.376984515</v>
      </c>
      <c r="IT132" s="312">
        <f t="shared" si="2155"/>
        <v>4.766227474</v>
      </c>
      <c r="IU132" s="313"/>
      <c r="IV132" s="306">
        <v>18.0</v>
      </c>
      <c r="IW132" s="307" t="s">
        <v>52</v>
      </c>
      <c r="IX132" s="308" t="s">
        <v>136</v>
      </c>
      <c r="IY132" s="308" t="s">
        <v>134</v>
      </c>
      <c r="IZ132" s="309">
        <f>'Produksi dan Harga'!CA21</f>
        <v>2.6</v>
      </c>
      <c r="JA132" s="309">
        <f t="shared" si="2156"/>
        <v>416488.9484</v>
      </c>
      <c r="JB132" s="309">
        <f t="shared" si="2157"/>
        <v>1.082871266</v>
      </c>
      <c r="JC132" s="310"/>
      <c r="JD132" s="309">
        <f t="shared" si="2158"/>
        <v>0</v>
      </c>
      <c r="JE132" s="310"/>
      <c r="JF132" s="309">
        <f>ADHB!JG132</f>
        <v>0</v>
      </c>
      <c r="JG132" s="309">
        <f t="shared" si="2159"/>
        <v>0</v>
      </c>
      <c r="JH132" s="309">
        <f t="shared" si="2160"/>
        <v>1.082871266</v>
      </c>
      <c r="JI132" s="310">
        <v>0.224147321887</v>
      </c>
      <c r="JJ132" s="311">
        <f t="shared" si="2161"/>
        <v>0.2427226942</v>
      </c>
      <c r="JK132" s="312">
        <f t="shared" si="2162"/>
        <v>0.8401485717</v>
      </c>
      <c r="JL132" s="313"/>
      <c r="JM132" s="306">
        <v>18.0</v>
      </c>
      <c r="JN132" s="307" t="s">
        <v>52</v>
      </c>
      <c r="JO132" s="308" t="s">
        <v>136</v>
      </c>
      <c r="JP132" s="308" t="s">
        <v>134</v>
      </c>
      <c r="JQ132" s="309">
        <f>'Produksi dan Harga'!CF21</f>
        <v>81</v>
      </c>
      <c r="JR132" s="309">
        <f t="shared" si="2163"/>
        <v>416488.9484</v>
      </c>
      <c r="JS132" s="309">
        <f t="shared" si="2164"/>
        <v>33.73560482</v>
      </c>
      <c r="JT132" s="310"/>
      <c r="JU132" s="309">
        <f t="shared" si="2165"/>
        <v>0</v>
      </c>
      <c r="JV132" s="310"/>
      <c r="JW132" s="309" t="str">
        <f>ADHB!LF132</f>
        <v/>
      </c>
      <c r="JX132" s="309">
        <f t="shared" si="2166"/>
        <v>0</v>
      </c>
      <c r="JY132" s="309">
        <f t="shared" si="2167"/>
        <v>33.73560482</v>
      </c>
      <c r="JZ132" s="310">
        <v>0.224147321887</v>
      </c>
      <c r="KA132" s="311">
        <f t="shared" si="2168"/>
        <v>7.561745473</v>
      </c>
      <c r="KB132" s="312">
        <f t="shared" si="2169"/>
        <v>26.17385935</v>
      </c>
      <c r="KC132" s="313"/>
      <c r="KD132" s="306">
        <v>18.0</v>
      </c>
      <c r="KE132" s="307" t="s">
        <v>52</v>
      </c>
      <c r="KF132" s="308" t="s">
        <v>136</v>
      </c>
      <c r="KG132" s="308" t="s">
        <v>134</v>
      </c>
      <c r="KH132" s="309"/>
      <c r="KI132" s="309">
        <f t="shared" si="2170"/>
        <v>416488.9484</v>
      </c>
      <c r="KJ132" s="309">
        <f t="shared" si="2171"/>
        <v>0</v>
      </c>
      <c r="KK132" s="310"/>
      <c r="KL132" s="309">
        <f t="shared" si="2172"/>
        <v>0</v>
      </c>
      <c r="KM132" s="310"/>
      <c r="KN132" s="309" t="str">
        <f>ADHB!LW132</f>
        <v/>
      </c>
      <c r="KO132" s="309">
        <f t="shared" si="2173"/>
        <v>0</v>
      </c>
      <c r="KP132" s="309">
        <f t="shared" si="2174"/>
        <v>0</v>
      </c>
      <c r="KQ132" s="310">
        <v>0.224147321887</v>
      </c>
      <c r="KR132" s="311">
        <f t="shared" si="2175"/>
        <v>0</v>
      </c>
      <c r="KS132" s="312">
        <f t="shared" si="2176"/>
        <v>0</v>
      </c>
      <c r="KT132" s="313"/>
      <c r="KU132" s="314"/>
    </row>
    <row r="133" ht="15.75" customHeight="1">
      <c r="A133" s="306">
        <v>19.0</v>
      </c>
      <c r="B133" s="307" t="s">
        <v>53</v>
      </c>
      <c r="C133" s="308" t="s">
        <v>132</v>
      </c>
      <c r="D133" s="308" t="s">
        <v>134</v>
      </c>
      <c r="E133" s="309">
        <f>'Produksi dan Harga'!D22</f>
        <v>0</v>
      </c>
      <c r="F133" s="309">
        <v>600809.4891989394</v>
      </c>
      <c r="G133" s="309">
        <f t="shared" si="2052"/>
        <v>0</v>
      </c>
      <c r="H133" s="310"/>
      <c r="I133" s="309">
        <f t="shared" si="2053"/>
        <v>0</v>
      </c>
      <c r="J133" s="310"/>
      <c r="K133" s="309">
        <f>ADHB!L133</f>
        <v>0</v>
      </c>
      <c r="L133" s="309">
        <f t="shared" si="2054"/>
        <v>0</v>
      </c>
      <c r="M133" s="309">
        <f t="shared" si="2055"/>
        <v>0</v>
      </c>
      <c r="N133" s="310">
        <v>0.3885051169590643</v>
      </c>
      <c r="O133" s="311">
        <f t="shared" si="2056"/>
        <v>0</v>
      </c>
      <c r="P133" s="312">
        <f t="shared" si="2057"/>
        <v>0</v>
      </c>
      <c r="Q133" s="313"/>
      <c r="R133" s="306">
        <v>19.0</v>
      </c>
      <c r="S133" s="307" t="s">
        <v>53</v>
      </c>
      <c r="T133" s="308" t="s">
        <v>132</v>
      </c>
      <c r="U133" s="308" t="s">
        <v>134</v>
      </c>
      <c r="V133" s="309">
        <f>'Produksi dan Harga'!I22</f>
        <v>0</v>
      </c>
      <c r="W133" s="309">
        <f t="shared" si="2058"/>
        <v>600809.4892</v>
      </c>
      <c r="X133" s="309">
        <f t="shared" si="2059"/>
        <v>0</v>
      </c>
      <c r="Y133" s="310"/>
      <c r="Z133" s="309">
        <f t="shared" si="2060"/>
        <v>0</v>
      </c>
      <c r="AA133" s="310"/>
      <c r="AB133" s="309">
        <f>ADHB!AC133</f>
        <v>0</v>
      </c>
      <c r="AC133" s="309">
        <f t="shared" si="2061"/>
        <v>0</v>
      </c>
      <c r="AD133" s="309">
        <f t="shared" si="2062"/>
        <v>0</v>
      </c>
      <c r="AE133" s="310">
        <v>0.3885051169590643</v>
      </c>
      <c r="AF133" s="311">
        <f t="shared" si="2063"/>
        <v>0</v>
      </c>
      <c r="AG133" s="312">
        <f t="shared" si="2064"/>
        <v>0</v>
      </c>
      <c r="AH133" s="313"/>
      <c r="AI133" s="306">
        <v>19.0</v>
      </c>
      <c r="AJ133" s="307" t="s">
        <v>53</v>
      </c>
      <c r="AK133" s="308" t="s">
        <v>132</v>
      </c>
      <c r="AL133" s="308" t="s">
        <v>134</v>
      </c>
      <c r="AM133" s="309">
        <f>'Produksi dan Harga'!N22</f>
        <v>0</v>
      </c>
      <c r="AN133" s="309">
        <f t="shared" si="2065"/>
        <v>600809.4892</v>
      </c>
      <c r="AO133" s="309">
        <f t="shared" si="2066"/>
        <v>0</v>
      </c>
      <c r="AP133" s="310"/>
      <c r="AQ133" s="309">
        <f t="shared" si="2067"/>
        <v>0</v>
      </c>
      <c r="AR133" s="310"/>
      <c r="AS133" s="309">
        <f>ADHB!AT133</f>
        <v>0</v>
      </c>
      <c r="AT133" s="309">
        <f t="shared" si="2068"/>
        <v>0</v>
      </c>
      <c r="AU133" s="309">
        <f t="shared" si="2069"/>
        <v>0</v>
      </c>
      <c r="AV133" s="310">
        <v>0.3885051169590643</v>
      </c>
      <c r="AW133" s="311">
        <f t="shared" si="2070"/>
        <v>0</v>
      </c>
      <c r="AX133" s="312">
        <f t="shared" si="2071"/>
        <v>0</v>
      </c>
      <c r="AY133" s="313"/>
      <c r="AZ133" s="306">
        <v>19.0</v>
      </c>
      <c r="BA133" s="307" t="s">
        <v>53</v>
      </c>
      <c r="BB133" s="308" t="s">
        <v>132</v>
      </c>
      <c r="BC133" s="308" t="s">
        <v>134</v>
      </c>
      <c r="BD133" s="309">
        <f>'Produksi dan Harga'!S22</f>
        <v>0</v>
      </c>
      <c r="BE133" s="309">
        <f t="shared" si="2072"/>
        <v>600809.4892</v>
      </c>
      <c r="BF133" s="309">
        <f t="shared" si="2073"/>
        <v>0</v>
      </c>
      <c r="BG133" s="310"/>
      <c r="BH133" s="309">
        <f t="shared" si="2074"/>
        <v>0</v>
      </c>
      <c r="BI133" s="310"/>
      <c r="BJ133" s="309">
        <f>ADHB!BK133</f>
        <v>0</v>
      </c>
      <c r="BK133" s="309">
        <f t="shared" si="2075"/>
        <v>0</v>
      </c>
      <c r="BL133" s="309">
        <f t="shared" si="2076"/>
        <v>0</v>
      </c>
      <c r="BM133" s="310">
        <v>0.3885051169590643</v>
      </c>
      <c r="BN133" s="311">
        <f t="shared" si="2077"/>
        <v>0</v>
      </c>
      <c r="BO133" s="312">
        <f t="shared" si="2078"/>
        <v>0</v>
      </c>
      <c r="BP133" s="313"/>
      <c r="BQ133" s="306">
        <v>19.0</v>
      </c>
      <c r="BR133" s="307" t="s">
        <v>53</v>
      </c>
      <c r="BS133" s="308" t="s">
        <v>132</v>
      </c>
      <c r="BT133" s="308" t="s">
        <v>134</v>
      </c>
      <c r="BU133" s="309">
        <f>'Produksi dan Harga'!X22</f>
        <v>0</v>
      </c>
      <c r="BV133" s="309">
        <f t="shared" si="2079"/>
        <v>600809.4892</v>
      </c>
      <c r="BW133" s="309">
        <f t="shared" si="2080"/>
        <v>0</v>
      </c>
      <c r="BX133" s="310"/>
      <c r="BY133" s="309">
        <f t="shared" si="2081"/>
        <v>0</v>
      </c>
      <c r="BZ133" s="310"/>
      <c r="CA133" s="309">
        <f>ADHB!CB133</f>
        <v>0</v>
      </c>
      <c r="CB133" s="309">
        <f t="shared" si="2082"/>
        <v>0</v>
      </c>
      <c r="CC133" s="309">
        <f t="shared" si="2083"/>
        <v>0</v>
      </c>
      <c r="CD133" s="310">
        <v>0.3885051169590643</v>
      </c>
      <c r="CE133" s="311">
        <f t="shared" si="2084"/>
        <v>0</v>
      </c>
      <c r="CF133" s="312">
        <f t="shared" si="2085"/>
        <v>0</v>
      </c>
      <c r="CG133" s="313"/>
      <c r="CH133" s="306">
        <v>19.0</v>
      </c>
      <c r="CI133" s="307" t="s">
        <v>53</v>
      </c>
      <c r="CJ133" s="308" t="s">
        <v>132</v>
      </c>
      <c r="CK133" s="308" t="s">
        <v>134</v>
      </c>
      <c r="CL133" s="309">
        <f>'Produksi dan Harga'!AC22</f>
        <v>8</v>
      </c>
      <c r="CM133" s="309">
        <f t="shared" si="2086"/>
        <v>600809.4892</v>
      </c>
      <c r="CN133" s="309">
        <f t="shared" si="2087"/>
        <v>4.806475914</v>
      </c>
      <c r="CO133" s="310"/>
      <c r="CP133" s="309">
        <f t="shared" si="2088"/>
        <v>0</v>
      </c>
      <c r="CQ133" s="310"/>
      <c r="CR133" s="309">
        <f>ADHB!CS133</f>
        <v>0</v>
      </c>
      <c r="CS133" s="309">
        <f t="shared" si="2089"/>
        <v>0</v>
      </c>
      <c r="CT133" s="309">
        <f t="shared" si="2090"/>
        <v>4.806475914</v>
      </c>
      <c r="CU133" s="310">
        <v>0.3885051169590643</v>
      </c>
      <c r="CV133" s="311">
        <f t="shared" si="2091"/>
        <v>1.867340487</v>
      </c>
      <c r="CW133" s="312">
        <f t="shared" si="2092"/>
        <v>2.939135427</v>
      </c>
      <c r="CX133" s="313"/>
      <c r="CY133" s="306">
        <v>19.0</v>
      </c>
      <c r="CZ133" s="307" t="s">
        <v>53</v>
      </c>
      <c r="DA133" s="308" t="s">
        <v>132</v>
      </c>
      <c r="DB133" s="308" t="s">
        <v>134</v>
      </c>
      <c r="DC133" s="309">
        <f>'Produksi dan Harga'!AH22</f>
        <v>530</v>
      </c>
      <c r="DD133" s="309">
        <f t="shared" si="2093"/>
        <v>600809.4892</v>
      </c>
      <c r="DE133" s="309">
        <f t="shared" si="2094"/>
        <v>318.4290293</v>
      </c>
      <c r="DF133" s="310"/>
      <c r="DG133" s="309">
        <f t="shared" si="2095"/>
        <v>0</v>
      </c>
      <c r="DH133" s="310"/>
      <c r="DI133" s="309">
        <f>ADHB!DJ133</f>
        <v>0</v>
      </c>
      <c r="DJ133" s="309">
        <f t="shared" si="2096"/>
        <v>0</v>
      </c>
      <c r="DK133" s="309">
        <f t="shared" si="2097"/>
        <v>318.4290293</v>
      </c>
      <c r="DL133" s="310">
        <v>0.3885051169590643</v>
      </c>
      <c r="DM133" s="311">
        <f t="shared" si="2098"/>
        <v>123.7113073</v>
      </c>
      <c r="DN133" s="312">
        <f t="shared" si="2099"/>
        <v>194.717722</v>
      </c>
      <c r="DO133" s="313"/>
      <c r="DP133" s="306">
        <v>19.0</v>
      </c>
      <c r="DQ133" s="307" t="s">
        <v>53</v>
      </c>
      <c r="DR133" s="308" t="s">
        <v>132</v>
      </c>
      <c r="DS133" s="308" t="s">
        <v>134</v>
      </c>
      <c r="DT133" s="309">
        <f>'Produksi dan Harga'!AM22</f>
        <v>220</v>
      </c>
      <c r="DU133" s="309">
        <f t="shared" si="2100"/>
        <v>600809.4892</v>
      </c>
      <c r="DV133" s="309">
        <f t="shared" si="2101"/>
        <v>132.1780876</v>
      </c>
      <c r="DW133" s="310"/>
      <c r="DX133" s="309">
        <f t="shared" si="2102"/>
        <v>0</v>
      </c>
      <c r="DY133" s="310"/>
      <c r="DZ133" s="309">
        <f>ADHB!EA133</f>
        <v>0</v>
      </c>
      <c r="EA133" s="309">
        <f t="shared" si="2103"/>
        <v>0</v>
      </c>
      <c r="EB133" s="309">
        <f t="shared" si="2104"/>
        <v>132.1780876</v>
      </c>
      <c r="EC133" s="310">
        <v>0.3885051169590643</v>
      </c>
      <c r="ED133" s="311">
        <f t="shared" si="2105"/>
        <v>51.35186339</v>
      </c>
      <c r="EE133" s="312">
        <f t="shared" si="2106"/>
        <v>80.82622423</v>
      </c>
      <c r="EF133" s="313"/>
      <c r="EG133" s="306">
        <v>19.0</v>
      </c>
      <c r="EH133" s="307" t="s">
        <v>53</v>
      </c>
      <c r="EI133" s="308" t="s">
        <v>132</v>
      </c>
      <c r="EJ133" s="308" t="s">
        <v>134</v>
      </c>
      <c r="EK133" s="309">
        <f>'Produksi dan Harga'!AR22</f>
        <v>57</v>
      </c>
      <c r="EL133" s="309">
        <f t="shared" si="2107"/>
        <v>600809.4892</v>
      </c>
      <c r="EM133" s="309">
        <f t="shared" si="2108"/>
        <v>34.24614088</v>
      </c>
      <c r="EN133" s="310"/>
      <c r="EO133" s="309">
        <f t="shared" si="2109"/>
        <v>0</v>
      </c>
      <c r="EP133" s="310"/>
      <c r="EQ133" s="309">
        <f>ADHB!ER133</f>
        <v>0</v>
      </c>
      <c r="ER133" s="309">
        <f t="shared" si="2110"/>
        <v>0</v>
      </c>
      <c r="ES133" s="309">
        <f t="shared" si="2111"/>
        <v>34.24614088</v>
      </c>
      <c r="ET133" s="310">
        <v>0.3885051169590643</v>
      </c>
      <c r="EU133" s="311">
        <f t="shared" si="2112"/>
        <v>13.30480097</v>
      </c>
      <c r="EV133" s="312">
        <f t="shared" si="2113"/>
        <v>20.94133991</v>
      </c>
      <c r="EW133" s="313"/>
      <c r="EX133" s="306">
        <v>19.0</v>
      </c>
      <c r="EY133" s="307" t="s">
        <v>53</v>
      </c>
      <c r="EZ133" s="308" t="s">
        <v>132</v>
      </c>
      <c r="FA133" s="308" t="s">
        <v>134</v>
      </c>
      <c r="FB133" s="309">
        <f>'Produksi dan Harga'!AW22</f>
        <v>113</v>
      </c>
      <c r="FC133" s="309">
        <f t="shared" si="2114"/>
        <v>600809.4892</v>
      </c>
      <c r="FD133" s="309">
        <f t="shared" si="2115"/>
        <v>67.89147228</v>
      </c>
      <c r="FE133" s="310"/>
      <c r="FF133" s="309">
        <f t="shared" si="2116"/>
        <v>0</v>
      </c>
      <c r="FG133" s="310"/>
      <c r="FH133" s="309">
        <f>ADHB!FI133</f>
        <v>0</v>
      </c>
      <c r="FI133" s="309">
        <f t="shared" si="2117"/>
        <v>0</v>
      </c>
      <c r="FJ133" s="309">
        <f t="shared" si="2118"/>
        <v>67.89147228</v>
      </c>
      <c r="FK133" s="310">
        <v>0.3885051169590643</v>
      </c>
      <c r="FL133" s="311">
        <f t="shared" si="2119"/>
        <v>26.37618438</v>
      </c>
      <c r="FM133" s="312">
        <f t="shared" si="2120"/>
        <v>41.5152879</v>
      </c>
      <c r="FN133" s="313"/>
      <c r="FO133" s="306">
        <v>19.0</v>
      </c>
      <c r="FP133" s="307" t="s">
        <v>53</v>
      </c>
      <c r="FQ133" s="308" t="s">
        <v>132</v>
      </c>
      <c r="FR133" s="308" t="s">
        <v>134</v>
      </c>
      <c r="FS133" s="309">
        <f>'Produksi dan Harga'!BB22</f>
        <v>91</v>
      </c>
      <c r="FT133" s="309">
        <f t="shared" si="2121"/>
        <v>600809.4892</v>
      </c>
      <c r="FU133" s="309">
        <f t="shared" si="2122"/>
        <v>54.67366352</v>
      </c>
      <c r="FV133" s="310"/>
      <c r="FW133" s="309">
        <f t="shared" si="2123"/>
        <v>0</v>
      </c>
      <c r="FX133" s="310"/>
      <c r="FY133" s="309">
        <f>ADHB!FZ133</f>
        <v>0</v>
      </c>
      <c r="FZ133" s="309">
        <f t="shared" si="2124"/>
        <v>0</v>
      </c>
      <c r="GA133" s="309">
        <f t="shared" si="2125"/>
        <v>54.67366352</v>
      </c>
      <c r="GB133" s="310">
        <v>0.3885051169590643</v>
      </c>
      <c r="GC133" s="311">
        <f t="shared" si="2126"/>
        <v>21.24099804</v>
      </c>
      <c r="GD133" s="312">
        <f t="shared" si="2127"/>
        <v>33.43266548</v>
      </c>
      <c r="GE133" s="313"/>
      <c r="GF133" s="306">
        <v>19.0</v>
      </c>
      <c r="GG133" s="307" t="s">
        <v>53</v>
      </c>
      <c r="GH133" s="308" t="s">
        <v>132</v>
      </c>
      <c r="GI133" s="308" t="s">
        <v>134</v>
      </c>
      <c r="GJ133" s="309">
        <f>'Produksi dan Harga'!BG22</f>
        <v>0.15</v>
      </c>
      <c r="GK133" s="309">
        <f t="shared" si="2128"/>
        <v>600809.4892</v>
      </c>
      <c r="GL133" s="309">
        <f t="shared" si="2129"/>
        <v>0.09012142338</v>
      </c>
      <c r="GM133" s="310"/>
      <c r="GN133" s="309">
        <f t="shared" si="2130"/>
        <v>0</v>
      </c>
      <c r="GO133" s="310"/>
      <c r="GP133" s="309">
        <f>ADHB!GQ133</f>
        <v>0</v>
      </c>
      <c r="GQ133" s="309">
        <f t="shared" si="2131"/>
        <v>0</v>
      </c>
      <c r="GR133" s="309">
        <f t="shared" si="2132"/>
        <v>0.09012142338</v>
      </c>
      <c r="GS133" s="310">
        <v>0.3885051169590643</v>
      </c>
      <c r="GT133" s="311">
        <f t="shared" si="2133"/>
        <v>0.03501263413</v>
      </c>
      <c r="GU133" s="312">
        <f t="shared" si="2134"/>
        <v>0.05510878925</v>
      </c>
      <c r="GV133" s="313"/>
      <c r="GW133" s="306">
        <v>19.0</v>
      </c>
      <c r="GX133" s="307" t="s">
        <v>53</v>
      </c>
      <c r="GY133" s="308" t="s">
        <v>132</v>
      </c>
      <c r="GZ133" s="308" t="s">
        <v>134</v>
      </c>
      <c r="HA133" s="309">
        <f>'Produksi dan Harga'!BL22</f>
        <v>11.7</v>
      </c>
      <c r="HB133" s="309">
        <f t="shared" si="2135"/>
        <v>600809.4892</v>
      </c>
      <c r="HC133" s="309">
        <f t="shared" si="2136"/>
        <v>7.029471024</v>
      </c>
      <c r="HD133" s="310"/>
      <c r="HE133" s="309">
        <f t="shared" si="2137"/>
        <v>0</v>
      </c>
      <c r="HF133" s="310"/>
      <c r="HG133" s="309">
        <f>ADHB!HH133</f>
        <v>0</v>
      </c>
      <c r="HH133" s="309">
        <f t="shared" si="2138"/>
        <v>0</v>
      </c>
      <c r="HI133" s="309">
        <f t="shared" si="2139"/>
        <v>7.029471024</v>
      </c>
      <c r="HJ133" s="310">
        <v>0.3885051169590643</v>
      </c>
      <c r="HK133" s="311">
        <f t="shared" si="2140"/>
        <v>2.730985462</v>
      </c>
      <c r="HL133" s="312">
        <f t="shared" si="2141"/>
        <v>4.298485561</v>
      </c>
      <c r="HM133" s="313"/>
      <c r="HN133" s="306">
        <v>19.0</v>
      </c>
      <c r="HO133" s="307" t="s">
        <v>53</v>
      </c>
      <c r="HP133" s="308" t="s">
        <v>132</v>
      </c>
      <c r="HQ133" s="308" t="s">
        <v>134</v>
      </c>
      <c r="HR133" s="309">
        <f>'Produksi dan Harga'!BQ22</f>
        <v>22</v>
      </c>
      <c r="HS133" s="309">
        <f t="shared" si="2142"/>
        <v>600809.4892</v>
      </c>
      <c r="HT133" s="309">
        <f t="shared" si="2143"/>
        <v>13.21780876</v>
      </c>
      <c r="HU133" s="310"/>
      <c r="HV133" s="309">
        <f t="shared" si="2144"/>
        <v>0</v>
      </c>
      <c r="HW133" s="310"/>
      <c r="HX133" s="309">
        <f>ADHB!HY133</f>
        <v>0</v>
      </c>
      <c r="HY133" s="309">
        <f t="shared" si="2145"/>
        <v>0</v>
      </c>
      <c r="HZ133" s="309">
        <f t="shared" si="2146"/>
        <v>13.21780876</v>
      </c>
      <c r="IA133" s="310">
        <v>0.3885051169590643</v>
      </c>
      <c r="IB133" s="311">
        <f t="shared" si="2147"/>
        <v>5.135186339</v>
      </c>
      <c r="IC133" s="312">
        <f t="shared" si="2148"/>
        <v>8.082622423</v>
      </c>
      <c r="ID133" s="313"/>
      <c r="IE133" s="306">
        <v>19.0</v>
      </c>
      <c r="IF133" s="307" t="s">
        <v>53</v>
      </c>
      <c r="IG133" s="308" t="s">
        <v>132</v>
      </c>
      <c r="IH133" s="308" t="s">
        <v>134</v>
      </c>
      <c r="II133" s="309">
        <f>'Produksi dan Harga'!BV22</f>
        <v>33.31</v>
      </c>
      <c r="IJ133" s="309">
        <f t="shared" si="2149"/>
        <v>600809.4892</v>
      </c>
      <c r="IK133" s="309">
        <f t="shared" si="2150"/>
        <v>20.01296409</v>
      </c>
      <c r="IL133" s="310"/>
      <c r="IM133" s="309">
        <f t="shared" si="2151"/>
        <v>0</v>
      </c>
      <c r="IN133" s="310"/>
      <c r="IO133" s="309">
        <f>ADHB!IP133</f>
        <v>0</v>
      </c>
      <c r="IP133" s="309">
        <f t="shared" si="2152"/>
        <v>0</v>
      </c>
      <c r="IQ133" s="309">
        <f t="shared" si="2153"/>
        <v>20.01296409</v>
      </c>
      <c r="IR133" s="310">
        <v>0.3885051169590643</v>
      </c>
      <c r="IS133" s="311">
        <f t="shared" si="2154"/>
        <v>7.775138953</v>
      </c>
      <c r="IT133" s="312">
        <f t="shared" si="2155"/>
        <v>12.23782513</v>
      </c>
      <c r="IU133" s="313"/>
      <c r="IV133" s="306">
        <v>19.0</v>
      </c>
      <c r="IW133" s="307" t="s">
        <v>53</v>
      </c>
      <c r="IX133" s="308" t="s">
        <v>132</v>
      </c>
      <c r="IY133" s="308" t="s">
        <v>134</v>
      </c>
      <c r="IZ133" s="309">
        <f>'Produksi dan Harga'!CA22</f>
        <v>244.6</v>
      </c>
      <c r="JA133" s="309">
        <f t="shared" si="2156"/>
        <v>600809.4892</v>
      </c>
      <c r="JB133" s="309">
        <f t="shared" si="2157"/>
        <v>146.9580011</v>
      </c>
      <c r="JC133" s="310"/>
      <c r="JD133" s="309">
        <f t="shared" si="2158"/>
        <v>0</v>
      </c>
      <c r="JE133" s="310"/>
      <c r="JF133" s="309">
        <f>ADHB!JG133</f>
        <v>0</v>
      </c>
      <c r="JG133" s="309">
        <f t="shared" si="2159"/>
        <v>0</v>
      </c>
      <c r="JH133" s="309">
        <f t="shared" si="2160"/>
        <v>146.9580011</v>
      </c>
      <c r="JI133" s="310">
        <v>0.3885051169590643</v>
      </c>
      <c r="JJ133" s="311">
        <f t="shared" si="2161"/>
        <v>57.09393539</v>
      </c>
      <c r="JK133" s="312">
        <f t="shared" si="2162"/>
        <v>89.86406567</v>
      </c>
      <c r="JL133" s="313"/>
      <c r="JM133" s="306">
        <v>19.0</v>
      </c>
      <c r="JN133" s="307" t="s">
        <v>53</v>
      </c>
      <c r="JO133" s="308" t="s">
        <v>132</v>
      </c>
      <c r="JP133" s="308" t="s">
        <v>134</v>
      </c>
      <c r="JQ133" s="309">
        <f>'Produksi dan Harga'!CF22</f>
        <v>27.8</v>
      </c>
      <c r="JR133" s="309">
        <f t="shared" si="2163"/>
        <v>600809.4892</v>
      </c>
      <c r="JS133" s="309">
        <f t="shared" si="2164"/>
        <v>16.7025038</v>
      </c>
      <c r="JT133" s="310"/>
      <c r="JU133" s="309">
        <f t="shared" si="2165"/>
        <v>0</v>
      </c>
      <c r="JV133" s="310"/>
      <c r="JW133" s="309" t="str">
        <f>ADHB!LF133</f>
        <v/>
      </c>
      <c r="JX133" s="309">
        <f t="shared" si="2166"/>
        <v>0</v>
      </c>
      <c r="JY133" s="309">
        <f t="shared" si="2167"/>
        <v>16.7025038</v>
      </c>
      <c r="JZ133" s="310">
        <v>0.3885051169590643</v>
      </c>
      <c r="KA133" s="311">
        <f t="shared" si="2168"/>
        <v>6.489008192</v>
      </c>
      <c r="KB133" s="312">
        <f t="shared" si="2169"/>
        <v>10.21349561</v>
      </c>
      <c r="KC133" s="313"/>
      <c r="KD133" s="306">
        <v>19.0</v>
      </c>
      <c r="KE133" s="307" t="s">
        <v>53</v>
      </c>
      <c r="KF133" s="308" t="s">
        <v>132</v>
      </c>
      <c r="KG133" s="308" t="s">
        <v>134</v>
      </c>
      <c r="KH133" s="309"/>
      <c r="KI133" s="309">
        <f t="shared" si="2170"/>
        <v>600809.4892</v>
      </c>
      <c r="KJ133" s="309">
        <f t="shared" si="2171"/>
        <v>0</v>
      </c>
      <c r="KK133" s="310"/>
      <c r="KL133" s="309">
        <f t="shared" si="2172"/>
        <v>0</v>
      </c>
      <c r="KM133" s="310"/>
      <c r="KN133" s="309" t="str">
        <f>ADHB!LW133</f>
        <v/>
      </c>
      <c r="KO133" s="309">
        <f t="shared" si="2173"/>
        <v>0</v>
      </c>
      <c r="KP133" s="309">
        <f t="shared" si="2174"/>
        <v>0</v>
      </c>
      <c r="KQ133" s="310">
        <v>0.3885051169590643</v>
      </c>
      <c r="KR133" s="311">
        <f t="shared" si="2175"/>
        <v>0</v>
      </c>
      <c r="KS133" s="312">
        <f t="shared" si="2176"/>
        <v>0</v>
      </c>
      <c r="KT133" s="313"/>
      <c r="KU133" s="314"/>
    </row>
    <row r="134" ht="15.75" customHeight="1">
      <c r="A134" s="306">
        <v>20.0</v>
      </c>
      <c r="B134" s="307" t="s">
        <v>138</v>
      </c>
      <c r="C134" s="308" t="s">
        <v>132</v>
      </c>
      <c r="D134" s="308" t="s">
        <v>132</v>
      </c>
      <c r="E134" s="309"/>
      <c r="F134" s="309"/>
      <c r="G134" s="309">
        <f t="shared" si="2052"/>
        <v>0</v>
      </c>
      <c r="H134" s="310"/>
      <c r="I134" s="309">
        <f t="shared" si="2053"/>
        <v>0</v>
      </c>
      <c r="J134" s="310"/>
      <c r="K134" s="309">
        <f>ADHB!L134</f>
        <v>0</v>
      </c>
      <c r="L134" s="309">
        <f t="shared" si="2054"/>
        <v>0</v>
      </c>
      <c r="M134" s="309">
        <f t="shared" si="2055"/>
        <v>0</v>
      </c>
      <c r="N134" s="310">
        <v>0.224147321887</v>
      </c>
      <c r="O134" s="311">
        <f t="shared" si="2056"/>
        <v>0</v>
      </c>
      <c r="P134" s="312">
        <f t="shared" si="2057"/>
        <v>0</v>
      </c>
      <c r="Q134" s="313"/>
      <c r="R134" s="306">
        <v>20.0</v>
      </c>
      <c r="S134" s="307" t="s">
        <v>138</v>
      </c>
      <c r="T134" s="308" t="s">
        <v>132</v>
      </c>
      <c r="U134" s="308" t="s">
        <v>132</v>
      </c>
      <c r="V134" s="309"/>
      <c r="W134" s="309" t="str">
        <f t="shared" si="2058"/>
        <v/>
      </c>
      <c r="X134" s="309">
        <f t="shared" si="2059"/>
        <v>0</v>
      </c>
      <c r="Y134" s="310"/>
      <c r="Z134" s="309">
        <f t="shared" si="2060"/>
        <v>0</v>
      </c>
      <c r="AA134" s="310"/>
      <c r="AB134" s="309">
        <f>ADHB!AC134</f>
        <v>0</v>
      </c>
      <c r="AC134" s="309">
        <f t="shared" si="2061"/>
        <v>0</v>
      </c>
      <c r="AD134" s="309">
        <f t="shared" si="2062"/>
        <v>0</v>
      </c>
      <c r="AE134" s="310">
        <v>0.224147321887</v>
      </c>
      <c r="AF134" s="311">
        <f t="shared" si="2063"/>
        <v>0</v>
      </c>
      <c r="AG134" s="312">
        <f t="shared" si="2064"/>
        <v>0</v>
      </c>
      <c r="AH134" s="313"/>
      <c r="AI134" s="306">
        <v>20.0</v>
      </c>
      <c r="AJ134" s="307" t="s">
        <v>138</v>
      </c>
      <c r="AK134" s="308" t="s">
        <v>132</v>
      </c>
      <c r="AL134" s="308" t="s">
        <v>132</v>
      </c>
      <c r="AM134" s="309"/>
      <c r="AN134" s="309" t="str">
        <f t="shared" si="2065"/>
        <v/>
      </c>
      <c r="AO134" s="309">
        <f t="shared" si="2066"/>
        <v>0</v>
      </c>
      <c r="AP134" s="310"/>
      <c r="AQ134" s="309">
        <f t="shared" si="2067"/>
        <v>0</v>
      </c>
      <c r="AR134" s="310"/>
      <c r="AS134" s="309">
        <f>ADHB!AT134</f>
        <v>0</v>
      </c>
      <c r="AT134" s="309">
        <f t="shared" si="2068"/>
        <v>0</v>
      </c>
      <c r="AU134" s="309">
        <f t="shared" si="2069"/>
        <v>0</v>
      </c>
      <c r="AV134" s="310">
        <v>0.224147321887</v>
      </c>
      <c r="AW134" s="311">
        <f t="shared" si="2070"/>
        <v>0</v>
      </c>
      <c r="AX134" s="312">
        <f t="shared" si="2071"/>
        <v>0</v>
      </c>
      <c r="AY134" s="313"/>
      <c r="AZ134" s="306">
        <v>20.0</v>
      </c>
      <c r="BA134" s="307" t="s">
        <v>138</v>
      </c>
      <c r="BB134" s="308" t="s">
        <v>132</v>
      </c>
      <c r="BC134" s="308" t="s">
        <v>132</v>
      </c>
      <c r="BD134" s="309"/>
      <c r="BE134" s="309" t="str">
        <f t="shared" si="2072"/>
        <v/>
      </c>
      <c r="BF134" s="309">
        <f t="shared" si="2073"/>
        <v>0</v>
      </c>
      <c r="BG134" s="310"/>
      <c r="BH134" s="309">
        <f t="shared" si="2074"/>
        <v>0</v>
      </c>
      <c r="BI134" s="310"/>
      <c r="BJ134" s="309">
        <f>ADHB!BK134</f>
        <v>0</v>
      </c>
      <c r="BK134" s="309">
        <f t="shared" si="2075"/>
        <v>0</v>
      </c>
      <c r="BL134" s="309">
        <f t="shared" si="2076"/>
        <v>0</v>
      </c>
      <c r="BM134" s="310">
        <v>0.224147321887</v>
      </c>
      <c r="BN134" s="311">
        <f t="shared" si="2077"/>
        <v>0</v>
      </c>
      <c r="BO134" s="312">
        <f t="shared" si="2078"/>
        <v>0</v>
      </c>
      <c r="BP134" s="313"/>
      <c r="BQ134" s="306">
        <v>20.0</v>
      </c>
      <c r="BR134" s="307" t="s">
        <v>138</v>
      </c>
      <c r="BS134" s="308" t="s">
        <v>132</v>
      </c>
      <c r="BT134" s="308" t="s">
        <v>132</v>
      </c>
      <c r="BU134" s="309"/>
      <c r="BV134" s="309" t="str">
        <f t="shared" si="2079"/>
        <v/>
      </c>
      <c r="BW134" s="309">
        <f t="shared" si="2080"/>
        <v>0</v>
      </c>
      <c r="BX134" s="310"/>
      <c r="BY134" s="309">
        <f t="shared" si="2081"/>
        <v>0</v>
      </c>
      <c r="BZ134" s="310"/>
      <c r="CA134" s="309">
        <f>ADHB!CB134</f>
        <v>0</v>
      </c>
      <c r="CB134" s="309">
        <f t="shared" si="2082"/>
        <v>0</v>
      </c>
      <c r="CC134" s="309">
        <f t="shared" si="2083"/>
        <v>0</v>
      </c>
      <c r="CD134" s="310">
        <v>0.224147321887</v>
      </c>
      <c r="CE134" s="311">
        <f t="shared" si="2084"/>
        <v>0</v>
      </c>
      <c r="CF134" s="312">
        <f t="shared" si="2085"/>
        <v>0</v>
      </c>
      <c r="CG134" s="313"/>
      <c r="CH134" s="306">
        <v>20.0</v>
      </c>
      <c r="CI134" s="307" t="s">
        <v>138</v>
      </c>
      <c r="CJ134" s="308" t="s">
        <v>132</v>
      </c>
      <c r="CK134" s="308" t="s">
        <v>132</v>
      </c>
      <c r="CL134" s="309"/>
      <c r="CM134" s="309" t="str">
        <f t="shared" si="2086"/>
        <v/>
      </c>
      <c r="CN134" s="309">
        <f t="shared" si="2087"/>
        <v>0</v>
      </c>
      <c r="CO134" s="310"/>
      <c r="CP134" s="309">
        <f t="shared" si="2088"/>
        <v>0</v>
      </c>
      <c r="CQ134" s="310"/>
      <c r="CR134" s="309">
        <f>ADHB!CS134</f>
        <v>0</v>
      </c>
      <c r="CS134" s="309">
        <f t="shared" si="2089"/>
        <v>0</v>
      </c>
      <c r="CT134" s="309">
        <f t="shared" si="2090"/>
        <v>0</v>
      </c>
      <c r="CU134" s="310">
        <v>0.224147321887</v>
      </c>
      <c r="CV134" s="311">
        <f t="shared" si="2091"/>
        <v>0</v>
      </c>
      <c r="CW134" s="312">
        <f t="shared" si="2092"/>
        <v>0</v>
      </c>
      <c r="CX134" s="313"/>
      <c r="CY134" s="306">
        <v>20.0</v>
      </c>
      <c r="CZ134" s="307" t="s">
        <v>138</v>
      </c>
      <c r="DA134" s="308" t="s">
        <v>132</v>
      </c>
      <c r="DB134" s="308" t="s">
        <v>132</v>
      </c>
      <c r="DC134" s="309"/>
      <c r="DD134" s="309" t="str">
        <f t="shared" si="2093"/>
        <v/>
      </c>
      <c r="DE134" s="309">
        <f t="shared" si="2094"/>
        <v>0</v>
      </c>
      <c r="DF134" s="310"/>
      <c r="DG134" s="309">
        <f t="shared" si="2095"/>
        <v>0</v>
      </c>
      <c r="DH134" s="310"/>
      <c r="DI134" s="309">
        <f>ADHB!DJ134</f>
        <v>0</v>
      </c>
      <c r="DJ134" s="309">
        <f t="shared" si="2096"/>
        <v>0</v>
      </c>
      <c r="DK134" s="309">
        <f t="shared" si="2097"/>
        <v>0</v>
      </c>
      <c r="DL134" s="310">
        <v>0.224147321887</v>
      </c>
      <c r="DM134" s="311">
        <f t="shared" si="2098"/>
        <v>0</v>
      </c>
      <c r="DN134" s="312">
        <f t="shared" si="2099"/>
        <v>0</v>
      </c>
      <c r="DO134" s="313"/>
      <c r="DP134" s="306">
        <v>20.0</v>
      </c>
      <c r="DQ134" s="307" t="s">
        <v>138</v>
      </c>
      <c r="DR134" s="308" t="s">
        <v>132</v>
      </c>
      <c r="DS134" s="308" t="s">
        <v>132</v>
      </c>
      <c r="DT134" s="309"/>
      <c r="DU134" s="309" t="str">
        <f t="shared" si="2100"/>
        <v/>
      </c>
      <c r="DV134" s="309">
        <f t="shared" si="2101"/>
        <v>0</v>
      </c>
      <c r="DW134" s="310"/>
      <c r="DX134" s="309">
        <f t="shared" si="2102"/>
        <v>0</v>
      </c>
      <c r="DY134" s="310"/>
      <c r="DZ134" s="309">
        <f>ADHB!EA134</f>
        <v>0</v>
      </c>
      <c r="EA134" s="309">
        <f t="shared" si="2103"/>
        <v>0</v>
      </c>
      <c r="EB134" s="309">
        <f t="shared" si="2104"/>
        <v>0</v>
      </c>
      <c r="EC134" s="310">
        <v>0.224147321887</v>
      </c>
      <c r="ED134" s="311">
        <f t="shared" si="2105"/>
        <v>0</v>
      </c>
      <c r="EE134" s="312">
        <f t="shared" si="2106"/>
        <v>0</v>
      </c>
      <c r="EF134" s="313"/>
      <c r="EG134" s="306">
        <v>20.0</v>
      </c>
      <c r="EH134" s="307" t="s">
        <v>138</v>
      </c>
      <c r="EI134" s="308" t="s">
        <v>132</v>
      </c>
      <c r="EJ134" s="308" t="s">
        <v>132</v>
      </c>
      <c r="EK134" s="309"/>
      <c r="EL134" s="309" t="str">
        <f t="shared" si="2107"/>
        <v/>
      </c>
      <c r="EM134" s="309">
        <f t="shared" si="2108"/>
        <v>0</v>
      </c>
      <c r="EN134" s="310"/>
      <c r="EO134" s="309">
        <f t="shared" si="2109"/>
        <v>0</v>
      </c>
      <c r="EP134" s="310"/>
      <c r="EQ134" s="309">
        <f>ADHB!ER134</f>
        <v>0</v>
      </c>
      <c r="ER134" s="309">
        <f t="shared" si="2110"/>
        <v>0</v>
      </c>
      <c r="ES134" s="309">
        <f t="shared" si="2111"/>
        <v>0</v>
      </c>
      <c r="ET134" s="310">
        <v>0.224147321887</v>
      </c>
      <c r="EU134" s="311">
        <f t="shared" si="2112"/>
        <v>0</v>
      </c>
      <c r="EV134" s="312">
        <f t="shared" si="2113"/>
        <v>0</v>
      </c>
      <c r="EW134" s="313"/>
      <c r="EX134" s="306">
        <v>20.0</v>
      </c>
      <c r="EY134" s="307" t="s">
        <v>138</v>
      </c>
      <c r="EZ134" s="308" t="s">
        <v>132</v>
      </c>
      <c r="FA134" s="308" t="s">
        <v>132</v>
      </c>
      <c r="FB134" s="309"/>
      <c r="FC134" s="309" t="str">
        <f t="shared" si="2114"/>
        <v/>
      </c>
      <c r="FD134" s="309">
        <f t="shared" si="2115"/>
        <v>0</v>
      </c>
      <c r="FE134" s="310"/>
      <c r="FF134" s="309">
        <f t="shared" si="2116"/>
        <v>0</v>
      </c>
      <c r="FG134" s="310"/>
      <c r="FH134" s="309">
        <f>ADHB!FI134</f>
        <v>0</v>
      </c>
      <c r="FI134" s="309">
        <f t="shared" si="2117"/>
        <v>0</v>
      </c>
      <c r="FJ134" s="309">
        <f t="shared" si="2118"/>
        <v>0</v>
      </c>
      <c r="FK134" s="310">
        <v>0.224147321887</v>
      </c>
      <c r="FL134" s="311">
        <f t="shared" si="2119"/>
        <v>0</v>
      </c>
      <c r="FM134" s="312">
        <f t="shared" si="2120"/>
        <v>0</v>
      </c>
      <c r="FN134" s="313"/>
      <c r="FO134" s="306">
        <v>20.0</v>
      </c>
      <c r="FP134" s="307" t="s">
        <v>138</v>
      </c>
      <c r="FQ134" s="308" t="s">
        <v>132</v>
      </c>
      <c r="FR134" s="308" t="s">
        <v>132</v>
      </c>
      <c r="FS134" s="309"/>
      <c r="FT134" s="309" t="str">
        <f t="shared" si="2121"/>
        <v/>
      </c>
      <c r="FU134" s="309">
        <f t="shared" si="2122"/>
        <v>0</v>
      </c>
      <c r="FV134" s="310"/>
      <c r="FW134" s="309">
        <f t="shared" si="2123"/>
        <v>0</v>
      </c>
      <c r="FX134" s="310"/>
      <c r="FY134" s="309">
        <f>ADHB!FZ134</f>
        <v>0</v>
      </c>
      <c r="FZ134" s="309">
        <f t="shared" si="2124"/>
        <v>0</v>
      </c>
      <c r="GA134" s="309">
        <f t="shared" si="2125"/>
        <v>0</v>
      </c>
      <c r="GB134" s="310">
        <v>0.224147321887</v>
      </c>
      <c r="GC134" s="311">
        <f t="shared" si="2126"/>
        <v>0</v>
      </c>
      <c r="GD134" s="312">
        <f t="shared" si="2127"/>
        <v>0</v>
      </c>
      <c r="GE134" s="313"/>
      <c r="GF134" s="306">
        <v>20.0</v>
      </c>
      <c r="GG134" s="307" t="s">
        <v>138</v>
      </c>
      <c r="GH134" s="308" t="s">
        <v>132</v>
      </c>
      <c r="GI134" s="308" t="s">
        <v>132</v>
      </c>
      <c r="GJ134" s="309"/>
      <c r="GK134" s="309" t="str">
        <f t="shared" si="2128"/>
        <v/>
      </c>
      <c r="GL134" s="309">
        <f t="shared" si="2129"/>
        <v>0</v>
      </c>
      <c r="GM134" s="310"/>
      <c r="GN134" s="309">
        <f t="shared" si="2130"/>
        <v>0</v>
      </c>
      <c r="GO134" s="310"/>
      <c r="GP134" s="309">
        <f>ADHB!GQ134</f>
        <v>0</v>
      </c>
      <c r="GQ134" s="309">
        <f t="shared" si="2131"/>
        <v>0</v>
      </c>
      <c r="GR134" s="309">
        <f t="shared" si="2132"/>
        <v>0</v>
      </c>
      <c r="GS134" s="310">
        <v>0.224147321887</v>
      </c>
      <c r="GT134" s="311">
        <f t="shared" si="2133"/>
        <v>0</v>
      </c>
      <c r="GU134" s="312">
        <f t="shared" si="2134"/>
        <v>0</v>
      </c>
      <c r="GV134" s="313"/>
      <c r="GW134" s="306">
        <v>20.0</v>
      </c>
      <c r="GX134" s="307" t="s">
        <v>138</v>
      </c>
      <c r="GY134" s="308" t="s">
        <v>132</v>
      </c>
      <c r="GZ134" s="308" t="s">
        <v>132</v>
      </c>
      <c r="HA134" s="309"/>
      <c r="HB134" s="309" t="str">
        <f t="shared" si="2135"/>
        <v/>
      </c>
      <c r="HC134" s="309">
        <f t="shared" si="2136"/>
        <v>0</v>
      </c>
      <c r="HD134" s="310"/>
      <c r="HE134" s="309">
        <f t="shared" si="2137"/>
        <v>0</v>
      </c>
      <c r="HF134" s="310"/>
      <c r="HG134" s="309">
        <f>ADHB!HH134</f>
        <v>0</v>
      </c>
      <c r="HH134" s="309">
        <f t="shared" si="2138"/>
        <v>0</v>
      </c>
      <c r="HI134" s="309">
        <f t="shared" si="2139"/>
        <v>0</v>
      </c>
      <c r="HJ134" s="310">
        <v>0.224147321887</v>
      </c>
      <c r="HK134" s="311">
        <f t="shared" si="2140"/>
        <v>0</v>
      </c>
      <c r="HL134" s="312">
        <f t="shared" si="2141"/>
        <v>0</v>
      </c>
      <c r="HM134" s="313"/>
      <c r="HN134" s="306">
        <v>20.0</v>
      </c>
      <c r="HO134" s="307" t="s">
        <v>138</v>
      </c>
      <c r="HP134" s="308" t="s">
        <v>132</v>
      </c>
      <c r="HQ134" s="308" t="s">
        <v>132</v>
      </c>
      <c r="HR134" s="309"/>
      <c r="HS134" s="309" t="str">
        <f t="shared" si="2142"/>
        <v/>
      </c>
      <c r="HT134" s="309">
        <f t="shared" si="2143"/>
        <v>0</v>
      </c>
      <c r="HU134" s="310"/>
      <c r="HV134" s="309">
        <f t="shared" si="2144"/>
        <v>0</v>
      </c>
      <c r="HW134" s="310"/>
      <c r="HX134" s="309">
        <f>ADHB!HY134</f>
        <v>0</v>
      </c>
      <c r="HY134" s="309">
        <f t="shared" si="2145"/>
        <v>0</v>
      </c>
      <c r="HZ134" s="309">
        <f t="shared" si="2146"/>
        <v>0</v>
      </c>
      <c r="IA134" s="310">
        <v>0.224147321887</v>
      </c>
      <c r="IB134" s="311">
        <f t="shared" si="2147"/>
        <v>0</v>
      </c>
      <c r="IC134" s="312">
        <f t="shared" si="2148"/>
        <v>0</v>
      </c>
      <c r="ID134" s="313"/>
      <c r="IE134" s="306">
        <v>20.0</v>
      </c>
      <c r="IF134" s="307" t="s">
        <v>138</v>
      </c>
      <c r="IG134" s="308" t="s">
        <v>132</v>
      </c>
      <c r="IH134" s="308" t="s">
        <v>132</v>
      </c>
      <c r="II134" s="309"/>
      <c r="IJ134" s="309" t="str">
        <f t="shared" si="2149"/>
        <v/>
      </c>
      <c r="IK134" s="309">
        <f t="shared" si="2150"/>
        <v>0</v>
      </c>
      <c r="IL134" s="310"/>
      <c r="IM134" s="309">
        <f t="shared" si="2151"/>
        <v>0</v>
      </c>
      <c r="IN134" s="310"/>
      <c r="IO134" s="309">
        <f>ADHB!IP134</f>
        <v>0</v>
      </c>
      <c r="IP134" s="309">
        <f t="shared" si="2152"/>
        <v>0</v>
      </c>
      <c r="IQ134" s="309">
        <f t="shared" si="2153"/>
        <v>0</v>
      </c>
      <c r="IR134" s="310">
        <v>0.224147321887</v>
      </c>
      <c r="IS134" s="311">
        <f t="shared" si="2154"/>
        <v>0</v>
      </c>
      <c r="IT134" s="312">
        <f t="shared" si="2155"/>
        <v>0</v>
      </c>
      <c r="IU134" s="313"/>
      <c r="IV134" s="306">
        <v>20.0</v>
      </c>
      <c r="IW134" s="307" t="s">
        <v>138</v>
      </c>
      <c r="IX134" s="308" t="s">
        <v>132</v>
      </c>
      <c r="IY134" s="308" t="s">
        <v>132</v>
      </c>
      <c r="IZ134" s="309"/>
      <c r="JA134" s="309" t="str">
        <f t="shared" si="2156"/>
        <v/>
      </c>
      <c r="JB134" s="309">
        <f t="shared" si="2157"/>
        <v>0</v>
      </c>
      <c r="JC134" s="310"/>
      <c r="JD134" s="309">
        <f t="shared" si="2158"/>
        <v>0</v>
      </c>
      <c r="JE134" s="310"/>
      <c r="JF134" s="309">
        <f>ADHB!JG134</f>
        <v>0</v>
      </c>
      <c r="JG134" s="309">
        <f t="shared" si="2159"/>
        <v>0</v>
      </c>
      <c r="JH134" s="309">
        <f t="shared" si="2160"/>
        <v>0</v>
      </c>
      <c r="JI134" s="310">
        <v>0.224147321887</v>
      </c>
      <c r="JJ134" s="311">
        <f t="shared" si="2161"/>
        <v>0</v>
      </c>
      <c r="JK134" s="312">
        <f t="shared" si="2162"/>
        <v>0</v>
      </c>
      <c r="JL134" s="313"/>
      <c r="JM134" s="306">
        <v>20.0</v>
      </c>
      <c r="JN134" s="307" t="s">
        <v>138</v>
      </c>
      <c r="JO134" s="308" t="s">
        <v>132</v>
      </c>
      <c r="JP134" s="308" t="s">
        <v>132</v>
      </c>
      <c r="JQ134" s="309"/>
      <c r="JR134" s="309" t="str">
        <f t="shared" si="2163"/>
        <v/>
      </c>
      <c r="JS134" s="309">
        <f t="shared" si="2164"/>
        <v>0</v>
      </c>
      <c r="JT134" s="310"/>
      <c r="JU134" s="309">
        <f t="shared" si="2165"/>
        <v>0</v>
      </c>
      <c r="JV134" s="310"/>
      <c r="JW134" s="309" t="str">
        <f>ADHB!LF134</f>
        <v/>
      </c>
      <c r="JX134" s="309">
        <f t="shared" si="2166"/>
        <v>0</v>
      </c>
      <c r="JY134" s="309">
        <f t="shared" si="2167"/>
        <v>0</v>
      </c>
      <c r="JZ134" s="310">
        <v>0.224147321887</v>
      </c>
      <c r="KA134" s="311">
        <f t="shared" si="2168"/>
        <v>0</v>
      </c>
      <c r="KB134" s="312">
        <f t="shared" si="2169"/>
        <v>0</v>
      </c>
      <c r="KC134" s="313"/>
      <c r="KD134" s="306">
        <v>20.0</v>
      </c>
      <c r="KE134" s="307" t="s">
        <v>138</v>
      </c>
      <c r="KF134" s="308" t="s">
        <v>132</v>
      </c>
      <c r="KG134" s="308" t="s">
        <v>132</v>
      </c>
      <c r="KH134" s="309"/>
      <c r="KI134" s="309" t="str">
        <f t="shared" si="2170"/>
        <v/>
      </c>
      <c r="KJ134" s="309">
        <f t="shared" si="2171"/>
        <v>0</v>
      </c>
      <c r="KK134" s="310"/>
      <c r="KL134" s="309">
        <f t="shared" si="2172"/>
        <v>0</v>
      </c>
      <c r="KM134" s="310"/>
      <c r="KN134" s="309" t="str">
        <f>ADHB!LW134</f>
        <v/>
      </c>
      <c r="KO134" s="309">
        <f t="shared" si="2173"/>
        <v>0</v>
      </c>
      <c r="KP134" s="309">
        <f t="shared" si="2174"/>
        <v>0</v>
      </c>
      <c r="KQ134" s="310">
        <v>0.224147321887</v>
      </c>
      <c r="KR134" s="311">
        <f t="shared" si="2175"/>
        <v>0</v>
      </c>
      <c r="KS134" s="312">
        <f t="shared" si="2176"/>
        <v>0</v>
      </c>
      <c r="KT134" s="313"/>
      <c r="KU134" s="314"/>
    </row>
    <row r="135" ht="15.75" customHeight="1">
      <c r="A135" s="306">
        <v>21.0</v>
      </c>
      <c r="B135" s="307" t="s">
        <v>139</v>
      </c>
      <c r="C135" s="308" t="s">
        <v>132</v>
      </c>
      <c r="D135" s="308" t="s">
        <v>132</v>
      </c>
      <c r="E135" s="309"/>
      <c r="F135" s="309"/>
      <c r="G135" s="309">
        <f t="shared" si="2052"/>
        <v>0</v>
      </c>
      <c r="H135" s="310"/>
      <c r="I135" s="309">
        <f t="shared" si="2053"/>
        <v>0</v>
      </c>
      <c r="J135" s="310"/>
      <c r="K135" s="309">
        <f>ADHB!L135</f>
        <v>0</v>
      </c>
      <c r="L135" s="309">
        <f t="shared" si="2054"/>
        <v>0</v>
      </c>
      <c r="M135" s="309">
        <f t="shared" si="2055"/>
        <v>0</v>
      </c>
      <c r="N135" s="310">
        <v>0.224147321887</v>
      </c>
      <c r="O135" s="311">
        <f t="shared" si="2056"/>
        <v>0</v>
      </c>
      <c r="P135" s="312">
        <f t="shared" si="2057"/>
        <v>0</v>
      </c>
      <c r="Q135" s="313"/>
      <c r="R135" s="306">
        <v>21.0</v>
      </c>
      <c r="S135" s="307" t="s">
        <v>139</v>
      </c>
      <c r="T135" s="308" t="s">
        <v>132</v>
      </c>
      <c r="U135" s="308" t="s">
        <v>132</v>
      </c>
      <c r="V135" s="309"/>
      <c r="W135" s="309" t="str">
        <f t="shared" si="2058"/>
        <v/>
      </c>
      <c r="X135" s="309">
        <f t="shared" si="2059"/>
        <v>0</v>
      </c>
      <c r="Y135" s="310"/>
      <c r="Z135" s="309">
        <f t="shared" si="2060"/>
        <v>0</v>
      </c>
      <c r="AA135" s="310"/>
      <c r="AB135" s="309">
        <f>ADHB!AC135</f>
        <v>0</v>
      </c>
      <c r="AC135" s="309">
        <f t="shared" si="2061"/>
        <v>0</v>
      </c>
      <c r="AD135" s="309">
        <f t="shared" si="2062"/>
        <v>0</v>
      </c>
      <c r="AE135" s="310">
        <v>0.224147321887</v>
      </c>
      <c r="AF135" s="311">
        <f t="shared" si="2063"/>
        <v>0</v>
      </c>
      <c r="AG135" s="312">
        <f t="shared" si="2064"/>
        <v>0</v>
      </c>
      <c r="AH135" s="313"/>
      <c r="AI135" s="306">
        <v>21.0</v>
      </c>
      <c r="AJ135" s="307" t="s">
        <v>139</v>
      </c>
      <c r="AK135" s="308" t="s">
        <v>132</v>
      </c>
      <c r="AL135" s="308" t="s">
        <v>132</v>
      </c>
      <c r="AM135" s="309"/>
      <c r="AN135" s="309" t="str">
        <f t="shared" si="2065"/>
        <v/>
      </c>
      <c r="AO135" s="309">
        <f t="shared" si="2066"/>
        <v>0</v>
      </c>
      <c r="AP135" s="310"/>
      <c r="AQ135" s="309">
        <f t="shared" si="2067"/>
        <v>0</v>
      </c>
      <c r="AR135" s="310"/>
      <c r="AS135" s="309">
        <f>ADHB!AT135</f>
        <v>0</v>
      </c>
      <c r="AT135" s="309">
        <f t="shared" si="2068"/>
        <v>0</v>
      </c>
      <c r="AU135" s="309">
        <f t="shared" si="2069"/>
        <v>0</v>
      </c>
      <c r="AV135" s="310">
        <v>0.224147321887</v>
      </c>
      <c r="AW135" s="311">
        <f t="shared" si="2070"/>
        <v>0</v>
      </c>
      <c r="AX135" s="312">
        <f t="shared" si="2071"/>
        <v>0</v>
      </c>
      <c r="AY135" s="313"/>
      <c r="AZ135" s="306">
        <v>21.0</v>
      </c>
      <c r="BA135" s="307" t="s">
        <v>139</v>
      </c>
      <c r="BB135" s="308" t="s">
        <v>132</v>
      </c>
      <c r="BC135" s="308" t="s">
        <v>132</v>
      </c>
      <c r="BD135" s="309"/>
      <c r="BE135" s="309" t="str">
        <f t="shared" si="2072"/>
        <v/>
      </c>
      <c r="BF135" s="309">
        <f t="shared" si="2073"/>
        <v>0</v>
      </c>
      <c r="BG135" s="310"/>
      <c r="BH135" s="309">
        <f t="shared" si="2074"/>
        <v>0</v>
      </c>
      <c r="BI135" s="310"/>
      <c r="BJ135" s="309">
        <f>ADHB!BK135</f>
        <v>0</v>
      </c>
      <c r="BK135" s="309">
        <f t="shared" si="2075"/>
        <v>0</v>
      </c>
      <c r="BL135" s="309">
        <f t="shared" si="2076"/>
        <v>0</v>
      </c>
      <c r="BM135" s="310">
        <v>0.224147321887</v>
      </c>
      <c r="BN135" s="311">
        <f t="shared" si="2077"/>
        <v>0</v>
      </c>
      <c r="BO135" s="312">
        <f t="shared" si="2078"/>
        <v>0</v>
      </c>
      <c r="BP135" s="313"/>
      <c r="BQ135" s="306">
        <v>21.0</v>
      </c>
      <c r="BR135" s="307" t="s">
        <v>139</v>
      </c>
      <c r="BS135" s="308" t="s">
        <v>132</v>
      </c>
      <c r="BT135" s="308" t="s">
        <v>132</v>
      </c>
      <c r="BU135" s="309"/>
      <c r="BV135" s="309" t="str">
        <f t="shared" si="2079"/>
        <v/>
      </c>
      <c r="BW135" s="309">
        <f t="shared" si="2080"/>
        <v>0</v>
      </c>
      <c r="BX135" s="310"/>
      <c r="BY135" s="309">
        <f t="shared" si="2081"/>
        <v>0</v>
      </c>
      <c r="BZ135" s="310"/>
      <c r="CA135" s="309">
        <f>ADHB!CB135</f>
        <v>0</v>
      </c>
      <c r="CB135" s="309">
        <f t="shared" si="2082"/>
        <v>0</v>
      </c>
      <c r="CC135" s="309">
        <f t="shared" si="2083"/>
        <v>0</v>
      </c>
      <c r="CD135" s="310">
        <v>0.224147321887</v>
      </c>
      <c r="CE135" s="311">
        <f t="shared" si="2084"/>
        <v>0</v>
      </c>
      <c r="CF135" s="312">
        <f t="shared" si="2085"/>
        <v>0</v>
      </c>
      <c r="CG135" s="313"/>
      <c r="CH135" s="306">
        <v>21.0</v>
      </c>
      <c r="CI135" s="307" t="s">
        <v>139</v>
      </c>
      <c r="CJ135" s="308" t="s">
        <v>132</v>
      </c>
      <c r="CK135" s="308" t="s">
        <v>132</v>
      </c>
      <c r="CL135" s="309"/>
      <c r="CM135" s="309" t="str">
        <f t="shared" si="2086"/>
        <v/>
      </c>
      <c r="CN135" s="309">
        <f t="shared" si="2087"/>
        <v>0</v>
      </c>
      <c r="CO135" s="310"/>
      <c r="CP135" s="309">
        <f t="shared" si="2088"/>
        <v>0</v>
      </c>
      <c r="CQ135" s="310"/>
      <c r="CR135" s="309">
        <f>ADHB!CS135</f>
        <v>0</v>
      </c>
      <c r="CS135" s="309">
        <f t="shared" si="2089"/>
        <v>0</v>
      </c>
      <c r="CT135" s="309">
        <f t="shared" si="2090"/>
        <v>0</v>
      </c>
      <c r="CU135" s="310">
        <v>0.224147321887</v>
      </c>
      <c r="CV135" s="311">
        <f t="shared" si="2091"/>
        <v>0</v>
      </c>
      <c r="CW135" s="312">
        <f t="shared" si="2092"/>
        <v>0</v>
      </c>
      <c r="CX135" s="313"/>
      <c r="CY135" s="306">
        <v>21.0</v>
      </c>
      <c r="CZ135" s="307" t="s">
        <v>139</v>
      </c>
      <c r="DA135" s="308" t="s">
        <v>132</v>
      </c>
      <c r="DB135" s="308" t="s">
        <v>132</v>
      </c>
      <c r="DC135" s="309"/>
      <c r="DD135" s="309" t="str">
        <f t="shared" si="2093"/>
        <v/>
      </c>
      <c r="DE135" s="309">
        <f t="shared" si="2094"/>
        <v>0</v>
      </c>
      <c r="DF135" s="310"/>
      <c r="DG135" s="309">
        <f t="shared" si="2095"/>
        <v>0</v>
      </c>
      <c r="DH135" s="310"/>
      <c r="DI135" s="309">
        <f>ADHB!DJ135</f>
        <v>0</v>
      </c>
      <c r="DJ135" s="309">
        <f t="shared" si="2096"/>
        <v>0</v>
      </c>
      <c r="DK135" s="309">
        <f t="shared" si="2097"/>
        <v>0</v>
      </c>
      <c r="DL135" s="310">
        <v>0.224147321887</v>
      </c>
      <c r="DM135" s="311">
        <f t="shared" si="2098"/>
        <v>0</v>
      </c>
      <c r="DN135" s="312">
        <f t="shared" si="2099"/>
        <v>0</v>
      </c>
      <c r="DO135" s="313"/>
      <c r="DP135" s="306">
        <v>21.0</v>
      </c>
      <c r="DQ135" s="307" t="s">
        <v>139</v>
      </c>
      <c r="DR135" s="308" t="s">
        <v>132</v>
      </c>
      <c r="DS135" s="308" t="s">
        <v>132</v>
      </c>
      <c r="DT135" s="309"/>
      <c r="DU135" s="309" t="str">
        <f t="shared" si="2100"/>
        <v/>
      </c>
      <c r="DV135" s="309">
        <f t="shared" si="2101"/>
        <v>0</v>
      </c>
      <c r="DW135" s="310"/>
      <c r="DX135" s="309">
        <f t="shared" si="2102"/>
        <v>0</v>
      </c>
      <c r="DY135" s="310"/>
      <c r="DZ135" s="309">
        <f>ADHB!EA135</f>
        <v>0</v>
      </c>
      <c r="EA135" s="309">
        <f t="shared" si="2103"/>
        <v>0</v>
      </c>
      <c r="EB135" s="309">
        <f t="shared" si="2104"/>
        <v>0</v>
      </c>
      <c r="EC135" s="310">
        <v>0.224147321887</v>
      </c>
      <c r="ED135" s="311">
        <f t="shared" si="2105"/>
        <v>0</v>
      </c>
      <c r="EE135" s="312">
        <f t="shared" si="2106"/>
        <v>0</v>
      </c>
      <c r="EF135" s="313"/>
      <c r="EG135" s="306">
        <v>21.0</v>
      </c>
      <c r="EH135" s="307" t="s">
        <v>139</v>
      </c>
      <c r="EI135" s="308" t="s">
        <v>132</v>
      </c>
      <c r="EJ135" s="308" t="s">
        <v>132</v>
      </c>
      <c r="EK135" s="309"/>
      <c r="EL135" s="309" t="str">
        <f t="shared" si="2107"/>
        <v/>
      </c>
      <c r="EM135" s="309">
        <f t="shared" si="2108"/>
        <v>0</v>
      </c>
      <c r="EN135" s="310"/>
      <c r="EO135" s="309">
        <f t="shared" si="2109"/>
        <v>0</v>
      </c>
      <c r="EP135" s="310"/>
      <c r="EQ135" s="309">
        <f>ADHB!ER135</f>
        <v>0</v>
      </c>
      <c r="ER135" s="309">
        <f t="shared" si="2110"/>
        <v>0</v>
      </c>
      <c r="ES135" s="309">
        <f t="shared" si="2111"/>
        <v>0</v>
      </c>
      <c r="ET135" s="310">
        <v>0.224147321887</v>
      </c>
      <c r="EU135" s="311">
        <f t="shared" si="2112"/>
        <v>0</v>
      </c>
      <c r="EV135" s="312">
        <f t="shared" si="2113"/>
        <v>0</v>
      </c>
      <c r="EW135" s="313"/>
      <c r="EX135" s="306">
        <v>21.0</v>
      </c>
      <c r="EY135" s="307" t="s">
        <v>139</v>
      </c>
      <c r="EZ135" s="308" t="s">
        <v>132</v>
      </c>
      <c r="FA135" s="308" t="s">
        <v>132</v>
      </c>
      <c r="FB135" s="309"/>
      <c r="FC135" s="309" t="str">
        <f t="shared" si="2114"/>
        <v/>
      </c>
      <c r="FD135" s="309">
        <f t="shared" si="2115"/>
        <v>0</v>
      </c>
      <c r="FE135" s="310"/>
      <c r="FF135" s="309">
        <f t="shared" si="2116"/>
        <v>0</v>
      </c>
      <c r="FG135" s="310"/>
      <c r="FH135" s="309">
        <f>ADHB!FI135</f>
        <v>0</v>
      </c>
      <c r="FI135" s="309">
        <f t="shared" si="2117"/>
        <v>0</v>
      </c>
      <c r="FJ135" s="309">
        <f t="shared" si="2118"/>
        <v>0</v>
      </c>
      <c r="FK135" s="310">
        <v>0.224147321887</v>
      </c>
      <c r="FL135" s="311">
        <f t="shared" si="2119"/>
        <v>0</v>
      </c>
      <c r="FM135" s="312">
        <f t="shared" si="2120"/>
        <v>0</v>
      </c>
      <c r="FN135" s="313"/>
      <c r="FO135" s="306">
        <v>21.0</v>
      </c>
      <c r="FP135" s="307" t="s">
        <v>139</v>
      </c>
      <c r="FQ135" s="308" t="s">
        <v>132</v>
      </c>
      <c r="FR135" s="308" t="s">
        <v>132</v>
      </c>
      <c r="FS135" s="309"/>
      <c r="FT135" s="309" t="str">
        <f t="shared" si="2121"/>
        <v/>
      </c>
      <c r="FU135" s="309">
        <f t="shared" si="2122"/>
        <v>0</v>
      </c>
      <c r="FV135" s="310"/>
      <c r="FW135" s="309">
        <f t="shared" si="2123"/>
        <v>0</v>
      </c>
      <c r="FX135" s="310"/>
      <c r="FY135" s="309">
        <f>ADHB!FZ135</f>
        <v>0</v>
      </c>
      <c r="FZ135" s="309">
        <f t="shared" si="2124"/>
        <v>0</v>
      </c>
      <c r="GA135" s="309">
        <f t="shared" si="2125"/>
        <v>0</v>
      </c>
      <c r="GB135" s="310">
        <v>0.224147321887</v>
      </c>
      <c r="GC135" s="311">
        <f t="shared" si="2126"/>
        <v>0</v>
      </c>
      <c r="GD135" s="312">
        <f t="shared" si="2127"/>
        <v>0</v>
      </c>
      <c r="GE135" s="313"/>
      <c r="GF135" s="306">
        <v>21.0</v>
      </c>
      <c r="GG135" s="307" t="s">
        <v>139</v>
      </c>
      <c r="GH135" s="308" t="s">
        <v>132</v>
      </c>
      <c r="GI135" s="308" t="s">
        <v>132</v>
      </c>
      <c r="GJ135" s="309"/>
      <c r="GK135" s="309" t="str">
        <f t="shared" si="2128"/>
        <v/>
      </c>
      <c r="GL135" s="309">
        <f t="shared" si="2129"/>
        <v>0</v>
      </c>
      <c r="GM135" s="310"/>
      <c r="GN135" s="309">
        <f t="shared" si="2130"/>
        <v>0</v>
      </c>
      <c r="GO135" s="310"/>
      <c r="GP135" s="309">
        <f>ADHB!GQ135</f>
        <v>0</v>
      </c>
      <c r="GQ135" s="309">
        <f t="shared" si="2131"/>
        <v>0</v>
      </c>
      <c r="GR135" s="309">
        <f t="shared" si="2132"/>
        <v>0</v>
      </c>
      <c r="GS135" s="310">
        <v>0.224147321887</v>
      </c>
      <c r="GT135" s="311">
        <f t="shared" si="2133"/>
        <v>0</v>
      </c>
      <c r="GU135" s="312">
        <f t="shared" si="2134"/>
        <v>0</v>
      </c>
      <c r="GV135" s="313"/>
      <c r="GW135" s="306">
        <v>21.0</v>
      </c>
      <c r="GX135" s="307" t="s">
        <v>139</v>
      </c>
      <c r="GY135" s="308" t="s">
        <v>132</v>
      </c>
      <c r="GZ135" s="308" t="s">
        <v>132</v>
      </c>
      <c r="HA135" s="309"/>
      <c r="HB135" s="309" t="str">
        <f t="shared" si="2135"/>
        <v/>
      </c>
      <c r="HC135" s="309">
        <f t="shared" si="2136"/>
        <v>0</v>
      </c>
      <c r="HD135" s="310"/>
      <c r="HE135" s="309">
        <f t="shared" si="2137"/>
        <v>0</v>
      </c>
      <c r="HF135" s="310"/>
      <c r="HG135" s="309">
        <f>ADHB!HH135</f>
        <v>0</v>
      </c>
      <c r="HH135" s="309">
        <f t="shared" si="2138"/>
        <v>0</v>
      </c>
      <c r="HI135" s="309">
        <f t="shared" si="2139"/>
        <v>0</v>
      </c>
      <c r="HJ135" s="310">
        <v>0.224147321887</v>
      </c>
      <c r="HK135" s="311">
        <f t="shared" si="2140"/>
        <v>0</v>
      </c>
      <c r="HL135" s="312">
        <f t="shared" si="2141"/>
        <v>0</v>
      </c>
      <c r="HM135" s="313"/>
      <c r="HN135" s="306">
        <v>21.0</v>
      </c>
      <c r="HO135" s="307" t="s">
        <v>139</v>
      </c>
      <c r="HP135" s="308" t="s">
        <v>132</v>
      </c>
      <c r="HQ135" s="308" t="s">
        <v>132</v>
      </c>
      <c r="HR135" s="309"/>
      <c r="HS135" s="309" t="str">
        <f t="shared" si="2142"/>
        <v/>
      </c>
      <c r="HT135" s="309">
        <f t="shared" si="2143"/>
        <v>0</v>
      </c>
      <c r="HU135" s="310"/>
      <c r="HV135" s="309">
        <f t="shared" si="2144"/>
        <v>0</v>
      </c>
      <c r="HW135" s="310"/>
      <c r="HX135" s="309">
        <f>ADHB!HY135</f>
        <v>0</v>
      </c>
      <c r="HY135" s="309">
        <f t="shared" si="2145"/>
        <v>0</v>
      </c>
      <c r="HZ135" s="309">
        <f t="shared" si="2146"/>
        <v>0</v>
      </c>
      <c r="IA135" s="310">
        <v>0.224147321887</v>
      </c>
      <c r="IB135" s="311">
        <f t="shared" si="2147"/>
        <v>0</v>
      </c>
      <c r="IC135" s="312">
        <f t="shared" si="2148"/>
        <v>0</v>
      </c>
      <c r="ID135" s="313"/>
      <c r="IE135" s="306">
        <v>21.0</v>
      </c>
      <c r="IF135" s="307" t="s">
        <v>139</v>
      </c>
      <c r="IG135" s="308" t="s">
        <v>132</v>
      </c>
      <c r="IH135" s="308" t="s">
        <v>132</v>
      </c>
      <c r="II135" s="309"/>
      <c r="IJ135" s="309" t="str">
        <f t="shared" si="2149"/>
        <v/>
      </c>
      <c r="IK135" s="309">
        <f t="shared" si="2150"/>
        <v>0</v>
      </c>
      <c r="IL135" s="310"/>
      <c r="IM135" s="309">
        <f t="shared" si="2151"/>
        <v>0</v>
      </c>
      <c r="IN135" s="310"/>
      <c r="IO135" s="309">
        <f>ADHB!IP135</f>
        <v>0</v>
      </c>
      <c r="IP135" s="309">
        <f t="shared" si="2152"/>
        <v>0</v>
      </c>
      <c r="IQ135" s="309">
        <f t="shared" si="2153"/>
        <v>0</v>
      </c>
      <c r="IR135" s="310">
        <v>0.224147321887</v>
      </c>
      <c r="IS135" s="311">
        <f t="shared" si="2154"/>
        <v>0</v>
      </c>
      <c r="IT135" s="312">
        <f t="shared" si="2155"/>
        <v>0</v>
      </c>
      <c r="IU135" s="313"/>
      <c r="IV135" s="306">
        <v>21.0</v>
      </c>
      <c r="IW135" s="307" t="s">
        <v>139</v>
      </c>
      <c r="IX135" s="308" t="s">
        <v>132</v>
      </c>
      <c r="IY135" s="308" t="s">
        <v>132</v>
      </c>
      <c r="IZ135" s="309"/>
      <c r="JA135" s="309" t="str">
        <f t="shared" si="2156"/>
        <v/>
      </c>
      <c r="JB135" s="309">
        <f t="shared" si="2157"/>
        <v>0</v>
      </c>
      <c r="JC135" s="310"/>
      <c r="JD135" s="309">
        <f t="shared" si="2158"/>
        <v>0</v>
      </c>
      <c r="JE135" s="310"/>
      <c r="JF135" s="309">
        <f>ADHB!JG135</f>
        <v>0</v>
      </c>
      <c r="JG135" s="309">
        <f t="shared" si="2159"/>
        <v>0</v>
      </c>
      <c r="JH135" s="309">
        <f t="shared" si="2160"/>
        <v>0</v>
      </c>
      <c r="JI135" s="310">
        <v>0.224147321887</v>
      </c>
      <c r="JJ135" s="311">
        <f t="shared" si="2161"/>
        <v>0</v>
      </c>
      <c r="JK135" s="312">
        <f t="shared" si="2162"/>
        <v>0</v>
      </c>
      <c r="JL135" s="313"/>
      <c r="JM135" s="306">
        <v>21.0</v>
      </c>
      <c r="JN135" s="307" t="s">
        <v>139</v>
      </c>
      <c r="JO135" s="308" t="s">
        <v>132</v>
      </c>
      <c r="JP135" s="308" t="s">
        <v>132</v>
      </c>
      <c r="JQ135" s="309"/>
      <c r="JR135" s="309" t="str">
        <f t="shared" si="2163"/>
        <v/>
      </c>
      <c r="JS135" s="309">
        <f t="shared" si="2164"/>
        <v>0</v>
      </c>
      <c r="JT135" s="310"/>
      <c r="JU135" s="309">
        <f t="shared" si="2165"/>
        <v>0</v>
      </c>
      <c r="JV135" s="310"/>
      <c r="JW135" s="309" t="str">
        <f>ADHB!LF135</f>
        <v/>
      </c>
      <c r="JX135" s="309">
        <f t="shared" si="2166"/>
        <v>0</v>
      </c>
      <c r="JY135" s="309">
        <f t="shared" si="2167"/>
        <v>0</v>
      </c>
      <c r="JZ135" s="310">
        <v>0.224147321887</v>
      </c>
      <c r="KA135" s="311">
        <f t="shared" si="2168"/>
        <v>0</v>
      </c>
      <c r="KB135" s="312">
        <f t="shared" si="2169"/>
        <v>0</v>
      </c>
      <c r="KC135" s="313"/>
      <c r="KD135" s="306">
        <v>21.0</v>
      </c>
      <c r="KE135" s="307" t="s">
        <v>139</v>
      </c>
      <c r="KF135" s="308" t="s">
        <v>132</v>
      </c>
      <c r="KG135" s="308" t="s">
        <v>132</v>
      </c>
      <c r="KH135" s="309"/>
      <c r="KI135" s="309" t="str">
        <f t="shared" si="2170"/>
        <v/>
      </c>
      <c r="KJ135" s="309">
        <f t="shared" si="2171"/>
        <v>0</v>
      </c>
      <c r="KK135" s="310"/>
      <c r="KL135" s="309">
        <f t="shared" si="2172"/>
        <v>0</v>
      </c>
      <c r="KM135" s="310"/>
      <c r="KN135" s="309" t="str">
        <f>ADHB!LW135</f>
        <v/>
      </c>
      <c r="KO135" s="309">
        <f t="shared" si="2173"/>
        <v>0</v>
      </c>
      <c r="KP135" s="309">
        <f t="shared" si="2174"/>
        <v>0</v>
      </c>
      <c r="KQ135" s="310">
        <v>0.224147321887</v>
      </c>
      <c r="KR135" s="311">
        <f t="shared" si="2175"/>
        <v>0</v>
      </c>
      <c r="KS135" s="312">
        <f t="shared" si="2176"/>
        <v>0</v>
      </c>
      <c r="KT135" s="313"/>
      <c r="KU135" s="314"/>
    </row>
    <row r="136" ht="15.75" customHeight="1">
      <c r="A136" s="306">
        <v>22.0</v>
      </c>
      <c r="B136" s="307" t="s">
        <v>140</v>
      </c>
      <c r="C136" s="308" t="s">
        <v>132</v>
      </c>
      <c r="D136" s="308" t="s">
        <v>132</v>
      </c>
      <c r="E136" s="309"/>
      <c r="F136" s="309"/>
      <c r="G136" s="309">
        <f t="shared" si="2052"/>
        <v>0</v>
      </c>
      <c r="H136" s="310"/>
      <c r="I136" s="309">
        <f t="shared" si="2053"/>
        <v>0</v>
      </c>
      <c r="J136" s="310"/>
      <c r="K136" s="309">
        <f>ADHB!L136</f>
        <v>0</v>
      </c>
      <c r="L136" s="309">
        <f t="shared" si="2054"/>
        <v>0</v>
      </c>
      <c r="M136" s="309">
        <f t="shared" si="2055"/>
        <v>0</v>
      </c>
      <c r="N136" s="310">
        <v>0.224147321887</v>
      </c>
      <c r="O136" s="311">
        <f t="shared" si="2056"/>
        <v>0</v>
      </c>
      <c r="P136" s="312">
        <f t="shared" si="2057"/>
        <v>0</v>
      </c>
      <c r="Q136" s="313"/>
      <c r="R136" s="306">
        <v>22.0</v>
      </c>
      <c r="S136" s="307" t="s">
        <v>140</v>
      </c>
      <c r="T136" s="308" t="s">
        <v>132</v>
      </c>
      <c r="U136" s="308" t="s">
        <v>132</v>
      </c>
      <c r="V136" s="309"/>
      <c r="W136" s="309" t="str">
        <f t="shared" si="2058"/>
        <v/>
      </c>
      <c r="X136" s="309">
        <f t="shared" si="2059"/>
        <v>0</v>
      </c>
      <c r="Y136" s="310"/>
      <c r="Z136" s="309">
        <f t="shared" si="2060"/>
        <v>0</v>
      </c>
      <c r="AA136" s="310"/>
      <c r="AB136" s="309">
        <f>ADHB!AC136</f>
        <v>0</v>
      </c>
      <c r="AC136" s="309">
        <f t="shared" si="2061"/>
        <v>0</v>
      </c>
      <c r="AD136" s="309">
        <f t="shared" si="2062"/>
        <v>0</v>
      </c>
      <c r="AE136" s="310">
        <v>0.224147321887</v>
      </c>
      <c r="AF136" s="311">
        <f t="shared" si="2063"/>
        <v>0</v>
      </c>
      <c r="AG136" s="312">
        <f t="shared" si="2064"/>
        <v>0</v>
      </c>
      <c r="AH136" s="313"/>
      <c r="AI136" s="306">
        <v>22.0</v>
      </c>
      <c r="AJ136" s="307" t="s">
        <v>140</v>
      </c>
      <c r="AK136" s="308" t="s">
        <v>132</v>
      </c>
      <c r="AL136" s="308" t="s">
        <v>132</v>
      </c>
      <c r="AM136" s="309"/>
      <c r="AN136" s="309" t="str">
        <f t="shared" si="2065"/>
        <v/>
      </c>
      <c r="AO136" s="309">
        <f t="shared" si="2066"/>
        <v>0</v>
      </c>
      <c r="AP136" s="310"/>
      <c r="AQ136" s="309">
        <f t="shared" si="2067"/>
        <v>0</v>
      </c>
      <c r="AR136" s="310"/>
      <c r="AS136" s="309">
        <f>ADHB!AT136</f>
        <v>0</v>
      </c>
      <c r="AT136" s="309">
        <f t="shared" si="2068"/>
        <v>0</v>
      </c>
      <c r="AU136" s="309">
        <f t="shared" si="2069"/>
        <v>0</v>
      </c>
      <c r="AV136" s="310">
        <v>0.224147321887</v>
      </c>
      <c r="AW136" s="311">
        <f t="shared" si="2070"/>
        <v>0</v>
      </c>
      <c r="AX136" s="312">
        <f t="shared" si="2071"/>
        <v>0</v>
      </c>
      <c r="AY136" s="313"/>
      <c r="AZ136" s="306">
        <v>22.0</v>
      </c>
      <c r="BA136" s="307" t="s">
        <v>140</v>
      </c>
      <c r="BB136" s="308" t="s">
        <v>132</v>
      </c>
      <c r="BC136" s="308" t="s">
        <v>132</v>
      </c>
      <c r="BD136" s="309"/>
      <c r="BE136" s="309" t="str">
        <f t="shared" si="2072"/>
        <v/>
      </c>
      <c r="BF136" s="309">
        <f t="shared" si="2073"/>
        <v>0</v>
      </c>
      <c r="BG136" s="310"/>
      <c r="BH136" s="309">
        <f t="shared" si="2074"/>
        <v>0</v>
      </c>
      <c r="BI136" s="310"/>
      <c r="BJ136" s="309">
        <f>ADHB!BK136</f>
        <v>0</v>
      </c>
      <c r="BK136" s="309">
        <f t="shared" si="2075"/>
        <v>0</v>
      </c>
      <c r="BL136" s="309">
        <f t="shared" si="2076"/>
        <v>0</v>
      </c>
      <c r="BM136" s="310">
        <v>0.224147321887</v>
      </c>
      <c r="BN136" s="311">
        <f t="shared" si="2077"/>
        <v>0</v>
      </c>
      <c r="BO136" s="312">
        <f t="shared" si="2078"/>
        <v>0</v>
      </c>
      <c r="BP136" s="313"/>
      <c r="BQ136" s="306">
        <v>22.0</v>
      </c>
      <c r="BR136" s="307" t="s">
        <v>140</v>
      </c>
      <c r="BS136" s="308" t="s">
        <v>132</v>
      </c>
      <c r="BT136" s="308" t="s">
        <v>132</v>
      </c>
      <c r="BU136" s="309"/>
      <c r="BV136" s="309" t="str">
        <f t="shared" si="2079"/>
        <v/>
      </c>
      <c r="BW136" s="309">
        <f t="shared" si="2080"/>
        <v>0</v>
      </c>
      <c r="BX136" s="310"/>
      <c r="BY136" s="309">
        <f t="shared" si="2081"/>
        <v>0</v>
      </c>
      <c r="BZ136" s="310"/>
      <c r="CA136" s="309">
        <f>ADHB!CB136</f>
        <v>0</v>
      </c>
      <c r="CB136" s="309">
        <f t="shared" si="2082"/>
        <v>0</v>
      </c>
      <c r="CC136" s="309">
        <f t="shared" si="2083"/>
        <v>0</v>
      </c>
      <c r="CD136" s="310">
        <v>0.224147321887</v>
      </c>
      <c r="CE136" s="311">
        <f t="shared" si="2084"/>
        <v>0</v>
      </c>
      <c r="CF136" s="312">
        <f t="shared" si="2085"/>
        <v>0</v>
      </c>
      <c r="CG136" s="313"/>
      <c r="CH136" s="306">
        <v>22.0</v>
      </c>
      <c r="CI136" s="307" t="s">
        <v>140</v>
      </c>
      <c r="CJ136" s="308" t="s">
        <v>132</v>
      </c>
      <c r="CK136" s="308" t="s">
        <v>132</v>
      </c>
      <c r="CL136" s="309"/>
      <c r="CM136" s="309" t="str">
        <f t="shared" si="2086"/>
        <v/>
      </c>
      <c r="CN136" s="309">
        <f t="shared" si="2087"/>
        <v>0</v>
      </c>
      <c r="CO136" s="310"/>
      <c r="CP136" s="309">
        <f t="shared" si="2088"/>
        <v>0</v>
      </c>
      <c r="CQ136" s="310"/>
      <c r="CR136" s="309">
        <f>ADHB!CS136</f>
        <v>0</v>
      </c>
      <c r="CS136" s="309">
        <f t="shared" si="2089"/>
        <v>0</v>
      </c>
      <c r="CT136" s="309">
        <f t="shared" si="2090"/>
        <v>0</v>
      </c>
      <c r="CU136" s="310">
        <v>0.224147321887</v>
      </c>
      <c r="CV136" s="311">
        <f t="shared" si="2091"/>
        <v>0</v>
      </c>
      <c r="CW136" s="312">
        <f t="shared" si="2092"/>
        <v>0</v>
      </c>
      <c r="CX136" s="313"/>
      <c r="CY136" s="306">
        <v>22.0</v>
      </c>
      <c r="CZ136" s="307" t="s">
        <v>140</v>
      </c>
      <c r="DA136" s="308" t="s">
        <v>132</v>
      </c>
      <c r="DB136" s="308" t="s">
        <v>132</v>
      </c>
      <c r="DC136" s="309"/>
      <c r="DD136" s="309" t="str">
        <f t="shared" si="2093"/>
        <v/>
      </c>
      <c r="DE136" s="309">
        <f t="shared" si="2094"/>
        <v>0</v>
      </c>
      <c r="DF136" s="310"/>
      <c r="DG136" s="309">
        <f t="shared" si="2095"/>
        <v>0</v>
      </c>
      <c r="DH136" s="310"/>
      <c r="DI136" s="309">
        <f>ADHB!DJ136</f>
        <v>0</v>
      </c>
      <c r="DJ136" s="309">
        <f t="shared" si="2096"/>
        <v>0</v>
      </c>
      <c r="DK136" s="309">
        <f t="shared" si="2097"/>
        <v>0</v>
      </c>
      <c r="DL136" s="310">
        <v>0.224147321887</v>
      </c>
      <c r="DM136" s="311">
        <f t="shared" si="2098"/>
        <v>0</v>
      </c>
      <c r="DN136" s="312">
        <f t="shared" si="2099"/>
        <v>0</v>
      </c>
      <c r="DO136" s="313"/>
      <c r="DP136" s="306">
        <v>22.0</v>
      </c>
      <c r="DQ136" s="307" t="s">
        <v>140</v>
      </c>
      <c r="DR136" s="308" t="s">
        <v>132</v>
      </c>
      <c r="DS136" s="308" t="s">
        <v>132</v>
      </c>
      <c r="DT136" s="309"/>
      <c r="DU136" s="309" t="str">
        <f t="shared" si="2100"/>
        <v/>
      </c>
      <c r="DV136" s="309">
        <f t="shared" si="2101"/>
        <v>0</v>
      </c>
      <c r="DW136" s="310"/>
      <c r="DX136" s="309">
        <f t="shared" si="2102"/>
        <v>0</v>
      </c>
      <c r="DY136" s="310"/>
      <c r="DZ136" s="309">
        <f>ADHB!EA136</f>
        <v>0</v>
      </c>
      <c r="EA136" s="309">
        <f t="shared" si="2103"/>
        <v>0</v>
      </c>
      <c r="EB136" s="309">
        <f t="shared" si="2104"/>
        <v>0</v>
      </c>
      <c r="EC136" s="310">
        <v>0.224147321887</v>
      </c>
      <c r="ED136" s="311">
        <f t="shared" si="2105"/>
        <v>0</v>
      </c>
      <c r="EE136" s="312">
        <f t="shared" si="2106"/>
        <v>0</v>
      </c>
      <c r="EF136" s="313"/>
      <c r="EG136" s="306">
        <v>22.0</v>
      </c>
      <c r="EH136" s="307" t="s">
        <v>140</v>
      </c>
      <c r="EI136" s="308" t="s">
        <v>132</v>
      </c>
      <c r="EJ136" s="308" t="s">
        <v>132</v>
      </c>
      <c r="EK136" s="309"/>
      <c r="EL136" s="309" t="str">
        <f t="shared" si="2107"/>
        <v/>
      </c>
      <c r="EM136" s="309">
        <f t="shared" si="2108"/>
        <v>0</v>
      </c>
      <c r="EN136" s="310"/>
      <c r="EO136" s="309">
        <f t="shared" si="2109"/>
        <v>0</v>
      </c>
      <c r="EP136" s="310"/>
      <c r="EQ136" s="309">
        <f>ADHB!ER136</f>
        <v>0</v>
      </c>
      <c r="ER136" s="309">
        <f t="shared" si="2110"/>
        <v>0</v>
      </c>
      <c r="ES136" s="309">
        <f t="shared" si="2111"/>
        <v>0</v>
      </c>
      <c r="ET136" s="310">
        <v>0.224147321887</v>
      </c>
      <c r="EU136" s="311">
        <f t="shared" si="2112"/>
        <v>0</v>
      </c>
      <c r="EV136" s="312">
        <f t="shared" si="2113"/>
        <v>0</v>
      </c>
      <c r="EW136" s="313"/>
      <c r="EX136" s="306">
        <v>22.0</v>
      </c>
      <c r="EY136" s="307" t="s">
        <v>140</v>
      </c>
      <c r="EZ136" s="308" t="s">
        <v>132</v>
      </c>
      <c r="FA136" s="308" t="s">
        <v>132</v>
      </c>
      <c r="FB136" s="309"/>
      <c r="FC136" s="309" t="str">
        <f t="shared" si="2114"/>
        <v/>
      </c>
      <c r="FD136" s="309">
        <f t="shared" si="2115"/>
        <v>0</v>
      </c>
      <c r="FE136" s="310"/>
      <c r="FF136" s="309">
        <f t="shared" si="2116"/>
        <v>0</v>
      </c>
      <c r="FG136" s="310"/>
      <c r="FH136" s="309">
        <f>ADHB!FI136</f>
        <v>0</v>
      </c>
      <c r="FI136" s="309">
        <f t="shared" si="2117"/>
        <v>0</v>
      </c>
      <c r="FJ136" s="309">
        <f t="shared" si="2118"/>
        <v>0</v>
      </c>
      <c r="FK136" s="310">
        <v>0.224147321887</v>
      </c>
      <c r="FL136" s="311">
        <f t="shared" si="2119"/>
        <v>0</v>
      </c>
      <c r="FM136" s="312">
        <f t="shared" si="2120"/>
        <v>0</v>
      </c>
      <c r="FN136" s="313"/>
      <c r="FO136" s="306">
        <v>22.0</v>
      </c>
      <c r="FP136" s="307" t="s">
        <v>140</v>
      </c>
      <c r="FQ136" s="308" t="s">
        <v>132</v>
      </c>
      <c r="FR136" s="308" t="s">
        <v>132</v>
      </c>
      <c r="FS136" s="309"/>
      <c r="FT136" s="309" t="str">
        <f t="shared" si="2121"/>
        <v/>
      </c>
      <c r="FU136" s="309">
        <f t="shared" si="2122"/>
        <v>0</v>
      </c>
      <c r="FV136" s="310"/>
      <c r="FW136" s="309">
        <f t="shared" si="2123"/>
        <v>0</v>
      </c>
      <c r="FX136" s="310"/>
      <c r="FY136" s="309">
        <f>ADHB!FZ136</f>
        <v>0</v>
      </c>
      <c r="FZ136" s="309">
        <f t="shared" si="2124"/>
        <v>0</v>
      </c>
      <c r="GA136" s="309">
        <f t="shared" si="2125"/>
        <v>0</v>
      </c>
      <c r="GB136" s="310">
        <v>0.224147321887</v>
      </c>
      <c r="GC136" s="311">
        <f t="shared" si="2126"/>
        <v>0</v>
      </c>
      <c r="GD136" s="312">
        <f t="shared" si="2127"/>
        <v>0</v>
      </c>
      <c r="GE136" s="313"/>
      <c r="GF136" s="306">
        <v>22.0</v>
      </c>
      <c r="GG136" s="307" t="s">
        <v>140</v>
      </c>
      <c r="GH136" s="308" t="s">
        <v>132</v>
      </c>
      <c r="GI136" s="308" t="s">
        <v>132</v>
      </c>
      <c r="GJ136" s="309"/>
      <c r="GK136" s="309" t="str">
        <f t="shared" si="2128"/>
        <v/>
      </c>
      <c r="GL136" s="309">
        <f t="shared" si="2129"/>
        <v>0</v>
      </c>
      <c r="GM136" s="310"/>
      <c r="GN136" s="309">
        <f t="shared" si="2130"/>
        <v>0</v>
      </c>
      <c r="GO136" s="310"/>
      <c r="GP136" s="309">
        <f>ADHB!GQ136</f>
        <v>0</v>
      </c>
      <c r="GQ136" s="309">
        <f t="shared" si="2131"/>
        <v>0</v>
      </c>
      <c r="GR136" s="309">
        <f t="shared" si="2132"/>
        <v>0</v>
      </c>
      <c r="GS136" s="310">
        <v>0.224147321887</v>
      </c>
      <c r="GT136" s="311">
        <f t="shared" si="2133"/>
        <v>0</v>
      </c>
      <c r="GU136" s="312">
        <f t="shared" si="2134"/>
        <v>0</v>
      </c>
      <c r="GV136" s="313"/>
      <c r="GW136" s="306">
        <v>22.0</v>
      </c>
      <c r="GX136" s="307" t="s">
        <v>140</v>
      </c>
      <c r="GY136" s="308" t="s">
        <v>132</v>
      </c>
      <c r="GZ136" s="308" t="s">
        <v>132</v>
      </c>
      <c r="HA136" s="309"/>
      <c r="HB136" s="309" t="str">
        <f t="shared" si="2135"/>
        <v/>
      </c>
      <c r="HC136" s="309">
        <f t="shared" si="2136"/>
        <v>0</v>
      </c>
      <c r="HD136" s="310"/>
      <c r="HE136" s="309">
        <f t="shared" si="2137"/>
        <v>0</v>
      </c>
      <c r="HF136" s="310"/>
      <c r="HG136" s="309">
        <f>ADHB!HH136</f>
        <v>0</v>
      </c>
      <c r="HH136" s="309">
        <f t="shared" si="2138"/>
        <v>0</v>
      </c>
      <c r="HI136" s="309">
        <f t="shared" si="2139"/>
        <v>0</v>
      </c>
      <c r="HJ136" s="310">
        <v>0.224147321887</v>
      </c>
      <c r="HK136" s="311">
        <f t="shared" si="2140"/>
        <v>0</v>
      </c>
      <c r="HL136" s="312">
        <f t="shared" si="2141"/>
        <v>0</v>
      </c>
      <c r="HM136" s="313"/>
      <c r="HN136" s="306">
        <v>22.0</v>
      </c>
      <c r="HO136" s="307" t="s">
        <v>140</v>
      </c>
      <c r="HP136" s="308" t="s">
        <v>132</v>
      </c>
      <c r="HQ136" s="308" t="s">
        <v>132</v>
      </c>
      <c r="HR136" s="309"/>
      <c r="HS136" s="309" t="str">
        <f t="shared" si="2142"/>
        <v/>
      </c>
      <c r="HT136" s="309">
        <f t="shared" si="2143"/>
        <v>0</v>
      </c>
      <c r="HU136" s="310"/>
      <c r="HV136" s="309">
        <f t="shared" si="2144"/>
        <v>0</v>
      </c>
      <c r="HW136" s="310"/>
      <c r="HX136" s="309">
        <f>ADHB!HY136</f>
        <v>0</v>
      </c>
      <c r="HY136" s="309">
        <f t="shared" si="2145"/>
        <v>0</v>
      </c>
      <c r="HZ136" s="309">
        <f t="shared" si="2146"/>
        <v>0</v>
      </c>
      <c r="IA136" s="310">
        <v>0.224147321887</v>
      </c>
      <c r="IB136" s="311">
        <f t="shared" si="2147"/>
        <v>0</v>
      </c>
      <c r="IC136" s="312">
        <f t="shared" si="2148"/>
        <v>0</v>
      </c>
      <c r="ID136" s="313"/>
      <c r="IE136" s="306">
        <v>22.0</v>
      </c>
      <c r="IF136" s="307" t="s">
        <v>140</v>
      </c>
      <c r="IG136" s="308" t="s">
        <v>132</v>
      </c>
      <c r="IH136" s="308" t="s">
        <v>132</v>
      </c>
      <c r="II136" s="309"/>
      <c r="IJ136" s="309" t="str">
        <f t="shared" si="2149"/>
        <v/>
      </c>
      <c r="IK136" s="309">
        <f t="shared" si="2150"/>
        <v>0</v>
      </c>
      <c r="IL136" s="310"/>
      <c r="IM136" s="309">
        <f t="shared" si="2151"/>
        <v>0</v>
      </c>
      <c r="IN136" s="310"/>
      <c r="IO136" s="309">
        <f>ADHB!IP136</f>
        <v>0</v>
      </c>
      <c r="IP136" s="309">
        <f t="shared" si="2152"/>
        <v>0</v>
      </c>
      <c r="IQ136" s="309">
        <f t="shared" si="2153"/>
        <v>0</v>
      </c>
      <c r="IR136" s="310">
        <v>0.224147321887</v>
      </c>
      <c r="IS136" s="311">
        <f t="shared" si="2154"/>
        <v>0</v>
      </c>
      <c r="IT136" s="312">
        <f t="shared" si="2155"/>
        <v>0</v>
      </c>
      <c r="IU136" s="313"/>
      <c r="IV136" s="306">
        <v>22.0</v>
      </c>
      <c r="IW136" s="307" t="s">
        <v>140</v>
      </c>
      <c r="IX136" s="308" t="s">
        <v>132</v>
      </c>
      <c r="IY136" s="308" t="s">
        <v>132</v>
      </c>
      <c r="IZ136" s="309"/>
      <c r="JA136" s="309" t="str">
        <f t="shared" si="2156"/>
        <v/>
      </c>
      <c r="JB136" s="309">
        <f t="shared" si="2157"/>
        <v>0</v>
      </c>
      <c r="JC136" s="310"/>
      <c r="JD136" s="309">
        <f t="shared" si="2158"/>
        <v>0</v>
      </c>
      <c r="JE136" s="310"/>
      <c r="JF136" s="309">
        <f>ADHB!JG136</f>
        <v>0</v>
      </c>
      <c r="JG136" s="309">
        <f t="shared" si="2159"/>
        <v>0</v>
      </c>
      <c r="JH136" s="309">
        <f t="shared" si="2160"/>
        <v>0</v>
      </c>
      <c r="JI136" s="310">
        <v>0.224147321887</v>
      </c>
      <c r="JJ136" s="311">
        <f t="shared" si="2161"/>
        <v>0</v>
      </c>
      <c r="JK136" s="312">
        <f t="shared" si="2162"/>
        <v>0</v>
      </c>
      <c r="JL136" s="313"/>
      <c r="JM136" s="306">
        <v>22.0</v>
      </c>
      <c r="JN136" s="307" t="s">
        <v>140</v>
      </c>
      <c r="JO136" s="308" t="s">
        <v>132</v>
      </c>
      <c r="JP136" s="308" t="s">
        <v>132</v>
      </c>
      <c r="JQ136" s="309"/>
      <c r="JR136" s="309" t="str">
        <f t="shared" si="2163"/>
        <v/>
      </c>
      <c r="JS136" s="309">
        <f t="shared" si="2164"/>
        <v>0</v>
      </c>
      <c r="JT136" s="310"/>
      <c r="JU136" s="309">
        <f t="shared" si="2165"/>
        <v>0</v>
      </c>
      <c r="JV136" s="310"/>
      <c r="JW136" s="309" t="str">
        <f>ADHB!LF136</f>
        <v/>
      </c>
      <c r="JX136" s="309">
        <f t="shared" si="2166"/>
        <v>0</v>
      </c>
      <c r="JY136" s="309">
        <f t="shared" si="2167"/>
        <v>0</v>
      </c>
      <c r="JZ136" s="310">
        <v>0.224147321887</v>
      </c>
      <c r="KA136" s="311">
        <f t="shared" si="2168"/>
        <v>0</v>
      </c>
      <c r="KB136" s="312">
        <f t="shared" si="2169"/>
        <v>0</v>
      </c>
      <c r="KC136" s="313"/>
      <c r="KD136" s="306">
        <v>22.0</v>
      </c>
      <c r="KE136" s="307" t="s">
        <v>140</v>
      </c>
      <c r="KF136" s="308" t="s">
        <v>132</v>
      </c>
      <c r="KG136" s="308" t="s">
        <v>132</v>
      </c>
      <c r="KH136" s="309"/>
      <c r="KI136" s="309" t="str">
        <f t="shared" si="2170"/>
        <v/>
      </c>
      <c r="KJ136" s="309">
        <f t="shared" si="2171"/>
        <v>0</v>
      </c>
      <c r="KK136" s="310"/>
      <c r="KL136" s="309">
        <f t="shared" si="2172"/>
        <v>0</v>
      </c>
      <c r="KM136" s="310"/>
      <c r="KN136" s="309" t="str">
        <f>ADHB!LW136</f>
        <v/>
      </c>
      <c r="KO136" s="309">
        <f t="shared" si="2173"/>
        <v>0</v>
      </c>
      <c r="KP136" s="309">
        <f t="shared" si="2174"/>
        <v>0</v>
      </c>
      <c r="KQ136" s="310">
        <v>0.224147321887</v>
      </c>
      <c r="KR136" s="311">
        <f t="shared" si="2175"/>
        <v>0</v>
      </c>
      <c r="KS136" s="312">
        <f t="shared" si="2176"/>
        <v>0</v>
      </c>
      <c r="KT136" s="313"/>
      <c r="KU136" s="314"/>
    </row>
    <row r="137" ht="15.75" customHeight="1">
      <c r="A137" s="306">
        <v>23.0</v>
      </c>
      <c r="B137" s="307" t="s">
        <v>141</v>
      </c>
      <c r="C137" s="308" t="s">
        <v>132</v>
      </c>
      <c r="D137" s="308" t="s">
        <v>132</v>
      </c>
      <c r="E137" s="309"/>
      <c r="F137" s="309"/>
      <c r="G137" s="309">
        <f t="shared" si="2052"/>
        <v>0</v>
      </c>
      <c r="H137" s="310"/>
      <c r="I137" s="309">
        <f t="shared" si="2053"/>
        <v>0</v>
      </c>
      <c r="J137" s="310"/>
      <c r="K137" s="309">
        <f>ADHB!L137</f>
        <v>0</v>
      </c>
      <c r="L137" s="309">
        <f t="shared" si="2054"/>
        <v>0</v>
      </c>
      <c r="M137" s="309">
        <f t="shared" si="2055"/>
        <v>0</v>
      </c>
      <c r="N137" s="310">
        <v>0.224147321887</v>
      </c>
      <c r="O137" s="311">
        <f t="shared" si="2056"/>
        <v>0</v>
      </c>
      <c r="P137" s="312">
        <f t="shared" si="2057"/>
        <v>0</v>
      </c>
      <c r="Q137" s="313"/>
      <c r="R137" s="306">
        <v>23.0</v>
      </c>
      <c r="S137" s="307" t="s">
        <v>141</v>
      </c>
      <c r="T137" s="308" t="s">
        <v>132</v>
      </c>
      <c r="U137" s="308" t="s">
        <v>132</v>
      </c>
      <c r="V137" s="309"/>
      <c r="W137" s="309" t="str">
        <f t="shared" si="2058"/>
        <v/>
      </c>
      <c r="X137" s="309">
        <f t="shared" si="2059"/>
        <v>0</v>
      </c>
      <c r="Y137" s="310"/>
      <c r="Z137" s="309">
        <f t="shared" si="2060"/>
        <v>0</v>
      </c>
      <c r="AA137" s="310"/>
      <c r="AB137" s="309">
        <f>ADHB!AC137</f>
        <v>0</v>
      </c>
      <c r="AC137" s="309">
        <f t="shared" si="2061"/>
        <v>0</v>
      </c>
      <c r="AD137" s="309">
        <f t="shared" si="2062"/>
        <v>0</v>
      </c>
      <c r="AE137" s="310">
        <v>0.224147321887</v>
      </c>
      <c r="AF137" s="311">
        <f t="shared" si="2063"/>
        <v>0</v>
      </c>
      <c r="AG137" s="312">
        <f t="shared" si="2064"/>
        <v>0</v>
      </c>
      <c r="AH137" s="313"/>
      <c r="AI137" s="306">
        <v>23.0</v>
      </c>
      <c r="AJ137" s="307" t="s">
        <v>141</v>
      </c>
      <c r="AK137" s="308" t="s">
        <v>132</v>
      </c>
      <c r="AL137" s="308" t="s">
        <v>132</v>
      </c>
      <c r="AM137" s="309"/>
      <c r="AN137" s="309" t="str">
        <f t="shared" si="2065"/>
        <v/>
      </c>
      <c r="AO137" s="309">
        <f t="shared" si="2066"/>
        <v>0</v>
      </c>
      <c r="AP137" s="310"/>
      <c r="AQ137" s="309">
        <f t="shared" si="2067"/>
        <v>0</v>
      </c>
      <c r="AR137" s="310"/>
      <c r="AS137" s="309">
        <f>ADHB!AT137</f>
        <v>0</v>
      </c>
      <c r="AT137" s="309">
        <f t="shared" si="2068"/>
        <v>0</v>
      </c>
      <c r="AU137" s="309">
        <f t="shared" si="2069"/>
        <v>0</v>
      </c>
      <c r="AV137" s="310">
        <v>0.224147321887</v>
      </c>
      <c r="AW137" s="311">
        <f t="shared" si="2070"/>
        <v>0</v>
      </c>
      <c r="AX137" s="312">
        <f t="shared" si="2071"/>
        <v>0</v>
      </c>
      <c r="AY137" s="313"/>
      <c r="AZ137" s="306">
        <v>23.0</v>
      </c>
      <c r="BA137" s="307" t="s">
        <v>141</v>
      </c>
      <c r="BB137" s="308" t="s">
        <v>132</v>
      </c>
      <c r="BC137" s="308" t="s">
        <v>132</v>
      </c>
      <c r="BD137" s="309"/>
      <c r="BE137" s="309" t="str">
        <f t="shared" si="2072"/>
        <v/>
      </c>
      <c r="BF137" s="309">
        <f t="shared" si="2073"/>
        <v>0</v>
      </c>
      <c r="BG137" s="310"/>
      <c r="BH137" s="309">
        <f t="shared" si="2074"/>
        <v>0</v>
      </c>
      <c r="BI137" s="310"/>
      <c r="BJ137" s="309">
        <f>ADHB!BK137</f>
        <v>0</v>
      </c>
      <c r="BK137" s="309">
        <f t="shared" si="2075"/>
        <v>0</v>
      </c>
      <c r="BL137" s="309">
        <f t="shared" si="2076"/>
        <v>0</v>
      </c>
      <c r="BM137" s="310">
        <v>0.224147321887</v>
      </c>
      <c r="BN137" s="311">
        <f t="shared" si="2077"/>
        <v>0</v>
      </c>
      <c r="BO137" s="312">
        <f t="shared" si="2078"/>
        <v>0</v>
      </c>
      <c r="BP137" s="313"/>
      <c r="BQ137" s="306">
        <v>23.0</v>
      </c>
      <c r="BR137" s="307" t="s">
        <v>141</v>
      </c>
      <c r="BS137" s="308" t="s">
        <v>132</v>
      </c>
      <c r="BT137" s="308" t="s">
        <v>132</v>
      </c>
      <c r="BU137" s="309"/>
      <c r="BV137" s="309" t="str">
        <f t="shared" si="2079"/>
        <v/>
      </c>
      <c r="BW137" s="309">
        <f t="shared" si="2080"/>
        <v>0</v>
      </c>
      <c r="BX137" s="310"/>
      <c r="BY137" s="309">
        <f t="shared" si="2081"/>
        <v>0</v>
      </c>
      <c r="BZ137" s="310"/>
      <c r="CA137" s="309">
        <f>ADHB!CB137</f>
        <v>0</v>
      </c>
      <c r="CB137" s="309">
        <f t="shared" si="2082"/>
        <v>0</v>
      </c>
      <c r="CC137" s="309">
        <f t="shared" si="2083"/>
        <v>0</v>
      </c>
      <c r="CD137" s="310">
        <v>0.224147321887</v>
      </c>
      <c r="CE137" s="311">
        <f t="shared" si="2084"/>
        <v>0</v>
      </c>
      <c r="CF137" s="312">
        <f t="shared" si="2085"/>
        <v>0</v>
      </c>
      <c r="CG137" s="313"/>
      <c r="CH137" s="306">
        <v>23.0</v>
      </c>
      <c r="CI137" s="307" t="s">
        <v>141</v>
      </c>
      <c r="CJ137" s="308" t="s">
        <v>132</v>
      </c>
      <c r="CK137" s="308" t="s">
        <v>132</v>
      </c>
      <c r="CL137" s="309"/>
      <c r="CM137" s="309" t="str">
        <f t="shared" si="2086"/>
        <v/>
      </c>
      <c r="CN137" s="309">
        <f t="shared" si="2087"/>
        <v>0</v>
      </c>
      <c r="CO137" s="310"/>
      <c r="CP137" s="309">
        <f t="shared" si="2088"/>
        <v>0</v>
      </c>
      <c r="CQ137" s="310"/>
      <c r="CR137" s="309">
        <f>ADHB!CS137</f>
        <v>0</v>
      </c>
      <c r="CS137" s="309">
        <f t="shared" si="2089"/>
        <v>0</v>
      </c>
      <c r="CT137" s="309">
        <f t="shared" si="2090"/>
        <v>0</v>
      </c>
      <c r="CU137" s="310">
        <v>0.224147321887</v>
      </c>
      <c r="CV137" s="311">
        <f t="shared" si="2091"/>
        <v>0</v>
      </c>
      <c r="CW137" s="312">
        <f t="shared" si="2092"/>
        <v>0</v>
      </c>
      <c r="CX137" s="313"/>
      <c r="CY137" s="306">
        <v>23.0</v>
      </c>
      <c r="CZ137" s="307" t="s">
        <v>141</v>
      </c>
      <c r="DA137" s="308" t="s">
        <v>132</v>
      </c>
      <c r="DB137" s="308" t="s">
        <v>132</v>
      </c>
      <c r="DC137" s="309"/>
      <c r="DD137" s="309" t="str">
        <f t="shared" si="2093"/>
        <v/>
      </c>
      <c r="DE137" s="309">
        <f t="shared" si="2094"/>
        <v>0</v>
      </c>
      <c r="DF137" s="310"/>
      <c r="DG137" s="309">
        <f t="shared" si="2095"/>
        <v>0</v>
      </c>
      <c r="DH137" s="310"/>
      <c r="DI137" s="309">
        <f>ADHB!DJ137</f>
        <v>0</v>
      </c>
      <c r="DJ137" s="309">
        <f t="shared" si="2096"/>
        <v>0</v>
      </c>
      <c r="DK137" s="309">
        <f t="shared" si="2097"/>
        <v>0</v>
      </c>
      <c r="DL137" s="310">
        <v>0.224147321887</v>
      </c>
      <c r="DM137" s="311">
        <f t="shared" si="2098"/>
        <v>0</v>
      </c>
      <c r="DN137" s="312">
        <f t="shared" si="2099"/>
        <v>0</v>
      </c>
      <c r="DO137" s="313"/>
      <c r="DP137" s="306">
        <v>23.0</v>
      </c>
      <c r="DQ137" s="307" t="s">
        <v>141</v>
      </c>
      <c r="DR137" s="308" t="s">
        <v>132</v>
      </c>
      <c r="DS137" s="308" t="s">
        <v>132</v>
      </c>
      <c r="DT137" s="309"/>
      <c r="DU137" s="309" t="str">
        <f t="shared" si="2100"/>
        <v/>
      </c>
      <c r="DV137" s="309">
        <f t="shared" si="2101"/>
        <v>0</v>
      </c>
      <c r="DW137" s="310"/>
      <c r="DX137" s="309">
        <f t="shared" si="2102"/>
        <v>0</v>
      </c>
      <c r="DY137" s="310"/>
      <c r="DZ137" s="309">
        <f>ADHB!EA137</f>
        <v>0</v>
      </c>
      <c r="EA137" s="309">
        <f t="shared" si="2103"/>
        <v>0</v>
      </c>
      <c r="EB137" s="309">
        <f t="shared" si="2104"/>
        <v>0</v>
      </c>
      <c r="EC137" s="310">
        <v>0.224147321887</v>
      </c>
      <c r="ED137" s="311">
        <f t="shared" si="2105"/>
        <v>0</v>
      </c>
      <c r="EE137" s="312">
        <f t="shared" si="2106"/>
        <v>0</v>
      </c>
      <c r="EF137" s="313"/>
      <c r="EG137" s="306">
        <v>23.0</v>
      </c>
      <c r="EH137" s="307" t="s">
        <v>141</v>
      </c>
      <c r="EI137" s="308" t="s">
        <v>132</v>
      </c>
      <c r="EJ137" s="308" t="s">
        <v>132</v>
      </c>
      <c r="EK137" s="309"/>
      <c r="EL137" s="309" t="str">
        <f t="shared" si="2107"/>
        <v/>
      </c>
      <c r="EM137" s="309">
        <f t="shared" si="2108"/>
        <v>0</v>
      </c>
      <c r="EN137" s="310"/>
      <c r="EO137" s="309">
        <f t="shared" si="2109"/>
        <v>0</v>
      </c>
      <c r="EP137" s="310"/>
      <c r="EQ137" s="309">
        <f>ADHB!ER137</f>
        <v>0</v>
      </c>
      <c r="ER137" s="309">
        <f t="shared" si="2110"/>
        <v>0</v>
      </c>
      <c r="ES137" s="309">
        <f t="shared" si="2111"/>
        <v>0</v>
      </c>
      <c r="ET137" s="310">
        <v>0.224147321887</v>
      </c>
      <c r="EU137" s="311">
        <f t="shared" si="2112"/>
        <v>0</v>
      </c>
      <c r="EV137" s="312">
        <f t="shared" si="2113"/>
        <v>0</v>
      </c>
      <c r="EW137" s="313"/>
      <c r="EX137" s="306">
        <v>23.0</v>
      </c>
      <c r="EY137" s="307" t="s">
        <v>141</v>
      </c>
      <c r="EZ137" s="308" t="s">
        <v>132</v>
      </c>
      <c r="FA137" s="308" t="s">
        <v>132</v>
      </c>
      <c r="FB137" s="309"/>
      <c r="FC137" s="309" t="str">
        <f t="shared" si="2114"/>
        <v/>
      </c>
      <c r="FD137" s="309">
        <f t="shared" si="2115"/>
        <v>0</v>
      </c>
      <c r="FE137" s="310"/>
      <c r="FF137" s="309">
        <f t="shared" si="2116"/>
        <v>0</v>
      </c>
      <c r="FG137" s="310"/>
      <c r="FH137" s="309">
        <f>ADHB!FI137</f>
        <v>0</v>
      </c>
      <c r="FI137" s="309">
        <f t="shared" si="2117"/>
        <v>0</v>
      </c>
      <c r="FJ137" s="309">
        <f t="shared" si="2118"/>
        <v>0</v>
      </c>
      <c r="FK137" s="310">
        <v>0.224147321887</v>
      </c>
      <c r="FL137" s="311">
        <f t="shared" si="2119"/>
        <v>0</v>
      </c>
      <c r="FM137" s="312">
        <f t="shared" si="2120"/>
        <v>0</v>
      </c>
      <c r="FN137" s="313"/>
      <c r="FO137" s="306">
        <v>23.0</v>
      </c>
      <c r="FP137" s="307" t="s">
        <v>141</v>
      </c>
      <c r="FQ137" s="308" t="s">
        <v>132</v>
      </c>
      <c r="FR137" s="308" t="s">
        <v>132</v>
      </c>
      <c r="FS137" s="309"/>
      <c r="FT137" s="309" t="str">
        <f t="shared" si="2121"/>
        <v/>
      </c>
      <c r="FU137" s="309">
        <f t="shared" si="2122"/>
        <v>0</v>
      </c>
      <c r="FV137" s="310"/>
      <c r="FW137" s="309">
        <f t="shared" si="2123"/>
        <v>0</v>
      </c>
      <c r="FX137" s="310"/>
      <c r="FY137" s="309">
        <f>ADHB!FZ137</f>
        <v>0</v>
      </c>
      <c r="FZ137" s="309">
        <f t="shared" si="2124"/>
        <v>0</v>
      </c>
      <c r="GA137" s="309">
        <f t="shared" si="2125"/>
        <v>0</v>
      </c>
      <c r="GB137" s="310">
        <v>0.224147321887</v>
      </c>
      <c r="GC137" s="311">
        <f t="shared" si="2126"/>
        <v>0</v>
      </c>
      <c r="GD137" s="312">
        <f t="shared" si="2127"/>
        <v>0</v>
      </c>
      <c r="GE137" s="313"/>
      <c r="GF137" s="306">
        <v>23.0</v>
      </c>
      <c r="GG137" s="307" t="s">
        <v>141</v>
      </c>
      <c r="GH137" s="308" t="s">
        <v>132</v>
      </c>
      <c r="GI137" s="308" t="s">
        <v>132</v>
      </c>
      <c r="GJ137" s="309"/>
      <c r="GK137" s="309" t="str">
        <f t="shared" si="2128"/>
        <v/>
      </c>
      <c r="GL137" s="309">
        <f t="shared" si="2129"/>
        <v>0</v>
      </c>
      <c r="GM137" s="310"/>
      <c r="GN137" s="309">
        <f t="shared" si="2130"/>
        <v>0</v>
      </c>
      <c r="GO137" s="310"/>
      <c r="GP137" s="309">
        <f>ADHB!GQ137</f>
        <v>0</v>
      </c>
      <c r="GQ137" s="309">
        <f t="shared" si="2131"/>
        <v>0</v>
      </c>
      <c r="GR137" s="309">
        <f t="shared" si="2132"/>
        <v>0</v>
      </c>
      <c r="GS137" s="310">
        <v>0.224147321887</v>
      </c>
      <c r="GT137" s="311">
        <f t="shared" si="2133"/>
        <v>0</v>
      </c>
      <c r="GU137" s="312">
        <f t="shared" si="2134"/>
        <v>0</v>
      </c>
      <c r="GV137" s="313"/>
      <c r="GW137" s="306">
        <v>23.0</v>
      </c>
      <c r="GX137" s="307" t="s">
        <v>141</v>
      </c>
      <c r="GY137" s="308" t="s">
        <v>132</v>
      </c>
      <c r="GZ137" s="308" t="s">
        <v>132</v>
      </c>
      <c r="HA137" s="309"/>
      <c r="HB137" s="309" t="str">
        <f t="shared" si="2135"/>
        <v/>
      </c>
      <c r="HC137" s="309">
        <f t="shared" si="2136"/>
        <v>0</v>
      </c>
      <c r="HD137" s="310"/>
      <c r="HE137" s="309">
        <f t="shared" si="2137"/>
        <v>0</v>
      </c>
      <c r="HF137" s="310"/>
      <c r="HG137" s="309">
        <f>ADHB!HH137</f>
        <v>0</v>
      </c>
      <c r="HH137" s="309">
        <f t="shared" si="2138"/>
        <v>0</v>
      </c>
      <c r="HI137" s="309">
        <f t="shared" si="2139"/>
        <v>0</v>
      </c>
      <c r="HJ137" s="310">
        <v>0.224147321887</v>
      </c>
      <c r="HK137" s="311">
        <f t="shared" si="2140"/>
        <v>0</v>
      </c>
      <c r="HL137" s="312">
        <f t="shared" si="2141"/>
        <v>0</v>
      </c>
      <c r="HM137" s="313"/>
      <c r="HN137" s="306">
        <v>23.0</v>
      </c>
      <c r="HO137" s="307" t="s">
        <v>141</v>
      </c>
      <c r="HP137" s="308" t="s">
        <v>132</v>
      </c>
      <c r="HQ137" s="308" t="s">
        <v>132</v>
      </c>
      <c r="HR137" s="309"/>
      <c r="HS137" s="309" t="str">
        <f t="shared" si="2142"/>
        <v/>
      </c>
      <c r="HT137" s="309">
        <f t="shared" si="2143"/>
        <v>0</v>
      </c>
      <c r="HU137" s="310"/>
      <c r="HV137" s="309">
        <f t="shared" si="2144"/>
        <v>0</v>
      </c>
      <c r="HW137" s="310"/>
      <c r="HX137" s="309">
        <f>ADHB!HY137</f>
        <v>0</v>
      </c>
      <c r="HY137" s="309">
        <f t="shared" si="2145"/>
        <v>0</v>
      </c>
      <c r="HZ137" s="309">
        <f t="shared" si="2146"/>
        <v>0</v>
      </c>
      <c r="IA137" s="310">
        <v>0.224147321887</v>
      </c>
      <c r="IB137" s="311">
        <f t="shared" si="2147"/>
        <v>0</v>
      </c>
      <c r="IC137" s="312">
        <f t="shared" si="2148"/>
        <v>0</v>
      </c>
      <c r="ID137" s="313"/>
      <c r="IE137" s="306">
        <v>23.0</v>
      </c>
      <c r="IF137" s="307" t="s">
        <v>141</v>
      </c>
      <c r="IG137" s="308" t="s">
        <v>132</v>
      </c>
      <c r="IH137" s="308" t="s">
        <v>132</v>
      </c>
      <c r="II137" s="309"/>
      <c r="IJ137" s="309" t="str">
        <f t="shared" si="2149"/>
        <v/>
      </c>
      <c r="IK137" s="309">
        <f t="shared" si="2150"/>
        <v>0</v>
      </c>
      <c r="IL137" s="310"/>
      <c r="IM137" s="309">
        <f t="shared" si="2151"/>
        <v>0</v>
      </c>
      <c r="IN137" s="310"/>
      <c r="IO137" s="309">
        <f>ADHB!IP137</f>
        <v>0</v>
      </c>
      <c r="IP137" s="309">
        <f t="shared" si="2152"/>
        <v>0</v>
      </c>
      <c r="IQ137" s="309">
        <f t="shared" si="2153"/>
        <v>0</v>
      </c>
      <c r="IR137" s="310">
        <v>0.224147321887</v>
      </c>
      <c r="IS137" s="311">
        <f t="shared" si="2154"/>
        <v>0</v>
      </c>
      <c r="IT137" s="312">
        <f t="shared" si="2155"/>
        <v>0</v>
      </c>
      <c r="IU137" s="313"/>
      <c r="IV137" s="306">
        <v>23.0</v>
      </c>
      <c r="IW137" s="307" t="s">
        <v>141</v>
      </c>
      <c r="IX137" s="308" t="s">
        <v>132</v>
      </c>
      <c r="IY137" s="308" t="s">
        <v>132</v>
      </c>
      <c r="IZ137" s="309"/>
      <c r="JA137" s="309" t="str">
        <f t="shared" si="2156"/>
        <v/>
      </c>
      <c r="JB137" s="309">
        <f t="shared" si="2157"/>
        <v>0</v>
      </c>
      <c r="JC137" s="310"/>
      <c r="JD137" s="309">
        <f t="shared" si="2158"/>
        <v>0</v>
      </c>
      <c r="JE137" s="310"/>
      <c r="JF137" s="309">
        <f>ADHB!JG137</f>
        <v>0</v>
      </c>
      <c r="JG137" s="309">
        <f t="shared" si="2159"/>
        <v>0</v>
      </c>
      <c r="JH137" s="309">
        <f t="shared" si="2160"/>
        <v>0</v>
      </c>
      <c r="JI137" s="310">
        <v>0.224147321887</v>
      </c>
      <c r="JJ137" s="311">
        <f t="shared" si="2161"/>
        <v>0</v>
      </c>
      <c r="JK137" s="312">
        <f t="shared" si="2162"/>
        <v>0</v>
      </c>
      <c r="JL137" s="313"/>
      <c r="JM137" s="306">
        <v>23.0</v>
      </c>
      <c r="JN137" s="307" t="s">
        <v>141</v>
      </c>
      <c r="JO137" s="308" t="s">
        <v>132</v>
      </c>
      <c r="JP137" s="308" t="s">
        <v>132</v>
      </c>
      <c r="JQ137" s="309"/>
      <c r="JR137" s="309" t="str">
        <f t="shared" si="2163"/>
        <v/>
      </c>
      <c r="JS137" s="309">
        <f t="shared" si="2164"/>
        <v>0</v>
      </c>
      <c r="JT137" s="310"/>
      <c r="JU137" s="309">
        <f t="shared" si="2165"/>
        <v>0</v>
      </c>
      <c r="JV137" s="310"/>
      <c r="JW137" s="309" t="str">
        <f>ADHB!LF137</f>
        <v/>
      </c>
      <c r="JX137" s="309">
        <f t="shared" si="2166"/>
        <v>0</v>
      </c>
      <c r="JY137" s="309">
        <f t="shared" si="2167"/>
        <v>0</v>
      </c>
      <c r="JZ137" s="310">
        <v>0.224147321887</v>
      </c>
      <c r="KA137" s="311">
        <f t="shared" si="2168"/>
        <v>0</v>
      </c>
      <c r="KB137" s="312">
        <f t="shared" si="2169"/>
        <v>0</v>
      </c>
      <c r="KC137" s="313"/>
      <c r="KD137" s="306">
        <v>23.0</v>
      </c>
      <c r="KE137" s="307" t="s">
        <v>141</v>
      </c>
      <c r="KF137" s="308" t="s">
        <v>132</v>
      </c>
      <c r="KG137" s="308" t="s">
        <v>132</v>
      </c>
      <c r="KH137" s="309"/>
      <c r="KI137" s="309" t="str">
        <f t="shared" si="2170"/>
        <v/>
      </c>
      <c r="KJ137" s="309">
        <f t="shared" si="2171"/>
        <v>0</v>
      </c>
      <c r="KK137" s="310"/>
      <c r="KL137" s="309">
        <f t="shared" si="2172"/>
        <v>0</v>
      </c>
      <c r="KM137" s="310"/>
      <c r="KN137" s="309" t="str">
        <f>ADHB!LW137</f>
        <v/>
      </c>
      <c r="KO137" s="309">
        <f t="shared" si="2173"/>
        <v>0</v>
      </c>
      <c r="KP137" s="309">
        <f t="shared" si="2174"/>
        <v>0</v>
      </c>
      <c r="KQ137" s="310">
        <v>0.224147321887</v>
      </c>
      <c r="KR137" s="311">
        <f t="shared" si="2175"/>
        <v>0</v>
      </c>
      <c r="KS137" s="312">
        <f t="shared" si="2176"/>
        <v>0</v>
      </c>
      <c r="KT137" s="313"/>
      <c r="KU137" s="314"/>
    </row>
    <row r="138" ht="15.75" customHeight="1">
      <c r="A138" s="316"/>
      <c r="B138" s="317" t="s">
        <v>142</v>
      </c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04"/>
      <c r="R138" s="316"/>
      <c r="S138" s="317" t="s">
        <v>142</v>
      </c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04"/>
      <c r="AI138" s="316"/>
      <c r="AJ138" s="317" t="s">
        <v>142</v>
      </c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04"/>
      <c r="AZ138" s="316"/>
      <c r="BA138" s="317" t="s">
        <v>142</v>
      </c>
      <c r="BB138" s="318"/>
      <c r="BC138" s="318"/>
      <c r="BD138" s="318"/>
      <c r="BE138" s="318"/>
      <c r="BF138" s="318"/>
      <c r="BG138" s="318"/>
      <c r="BH138" s="318"/>
      <c r="BI138" s="318"/>
      <c r="BJ138" s="318"/>
      <c r="BK138" s="318"/>
      <c r="BL138" s="318"/>
      <c r="BM138" s="318"/>
      <c r="BN138" s="318"/>
      <c r="BO138" s="318"/>
      <c r="BP138" s="304"/>
      <c r="BQ138" s="316"/>
      <c r="BR138" s="317" t="s">
        <v>142</v>
      </c>
      <c r="BS138" s="318"/>
      <c r="BT138" s="318"/>
      <c r="BU138" s="318"/>
      <c r="BV138" s="318"/>
      <c r="BW138" s="318"/>
      <c r="BX138" s="318"/>
      <c r="BY138" s="318"/>
      <c r="BZ138" s="318"/>
      <c r="CA138" s="318"/>
      <c r="CB138" s="318"/>
      <c r="CC138" s="318"/>
      <c r="CD138" s="318"/>
      <c r="CE138" s="318"/>
      <c r="CF138" s="318"/>
      <c r="CG138" s="304"/>
      <c r="CH138" s="316"/>
      <c r="CI138" s="317" t="s">
        <v>142</v>
      </c>
      <c r="CJ138" s="318"/>
      <c r="CK138" s="318"/>
      <c r="CL138" s="318"/>
      <c r="CM138" s="318"/>
      <c r="CN138" s="318"/>
      <c r="CO138" s="318"/>
      <c r="CP138" s="318"/>
      <c r="CQ138" s="318"/>
      <c r="CR138" s="318"/>
      <c r="CS138" s="318"/>
      <c r="CT138" s="318"/>
      <c r="CU138" s="318"/>
      <c r="CV138" s="318"/>
      <c r="CW138" s="318"/>
      <c r="CX138" s="304"/>
      <c r="CY138" s="316"/>
      <c r="CZ138" s="317" t="s">
        <v>142</v>
      </c>
      <c r="DA138" s="318"/>
      <c r="DB138" s="318"/>
      <c r="DC138" s="318"/>
      <c r="DD138" s="318"/>
      <c r="DE138" s="318"/>
      <c r="DF138" s="318"/>
      <c r="DG138" s="318"/>
      <c r="DH138" s="318"/>
      <c r="DI138" s="318"/>
      <c r="DJ138" s="318"/>
      <c r="DK138" s="318"/>
      <c r="DL138" s="318"/>
      <c r="DM138" s="318"/>
      <c r="DN138" s="318"/>
      <c r="DO138" s="304"/>
      <c r="DP138" s="316"/>
      <c r="DQ138" s="317" t="s">
        <v>142</v>
      </c>
      <c r="DR138" s="318"/>
      <c r="DS138" s="318"/>
      <c r="DT138" s="318"/>
      <c r="DU138" s="318"/>
      <c r="DV138" s="318"/>
      <c r="DW138" s="318"/>
      <c r="DX138" s="318"/>
      <c r="DY138" s="318"/>
      <c r="DZ138" s="318"/>
      <c r="EA138" s="318"/>
      <c r="EB138" s="318"/>
      <c r="EC138" s="318"/>
      <c r="ED138" s="318"/>
      <c r="EE138" s="318"/>
      <c r="EF138" s="304"/>
      <c r="EG138" s="316"/>
      <c r="EH138" s="317" t="s">
        <v>142</v>
      </c>
      <c r="EI138" s="318"/>
      <c r="EJ138" s="318"/>
      <c r="EK138" s="318"/>
      <c r="EL138" s="318"/>
      <c r="EM138" s="318"/>
      <c r="EN138" s="318"/>
      <c r="EO138" s="318"/>
      <c r="EP138" s="318"/>
      <c r="EQ138" s="318"/>
      <c r="ER138" s="318"/>
      <c r="ES138" s="318"/>
      <c r="ET138" s="318"/>
      <c r="EU138" s="318"/>
      <c r="EV138" s="318"/>
      <c r="EW138" s="304"/>
      <c r="EX138" s="316"/>
      <c r="EY138" s="317" t="s">
        <v>142</v>
      </c>
      <c r="EZ138" s="318"/>
      <c r="FA138" s="318"/>
      <c r="FB138" s="318"/>
      <c r="FC138" s="318"/>
      <c r="FD138" s="318"/>
      <c r="FE138" s="318"/>
      <c r="FF138" s="318"/>
      <c r="FG138" s="318"/>
      <c r="FH138" s="318"/>
      <c r="FI138" s="318"/>
      <c r="FJ138" s="318"/>
      <c r="FK138" s="318"/>
      <c r="FL138" s="318"/>
      <c r="FM138" s="318"/>
      <c r="FN138" s="304"/>
      <c r="FO138" s="316"/>
      <c r="FP138" s="317" t="s">
        <v>142</v>
      </c>
      <c r="FQ138" s="318"/>
      <c r="FR138" s="318"/>
      <c r="FS138" s="318"/>
      <c r="FT138" s="318"/>
      <c r="FU138" s="318"/>
      <c r="FV138" s="318"/>
      <c r="FW138" s="318"/>
      <c r="FX138" s="318"/>
      <c r="FY138" s="318"/>
      <c r="FZ138" s="318"/>
      <c r="GA138" s="318"/>
      <c r="GB138" s="318"/>
      <c r="GC138" s="318"/>
      <c r="GD138" s="318"/>
      <c r="GE138" s="304"/>
      <c r="GF138" s="316"/>
      <c r="GG138" s="317" t="s">
        <v>142</v>
      </c>
      <c r="GH138" s="318"/>
      <c r="GI138" s="318"/>
      <c r="GJ138" s="318"/>
      <c r="GK138" s="318"/>
      <c r="GL138" s="318"/>
      <c r="GM138" s="318"/>
      <c r="GN138" s="318"/>
      <c r="GO138" s="318"/>
      <c r="GP138" s="318"/>
      <c r="GQ138" s="318"/>
      <c r="GR138" s="318"/>
      <c r="GS138" s="318"/>
      <c r="GT138" s="318"/>
      <c r="GU138" s="318"/>
      <c r="GV138" s="304"/>
      <c r="GW138" s="316"/>
      <c r="GX138" s="317" t="s">
        <v>142</v>
      </c>
      <c r="GY138" s="318"/>
      <c r="GZ138" s="318"/>
      <c r="HA138" s="318"/>
      <c r="HB138" s="318"/>
      <c r="HC138" s="318"/>
      <c r="HD138" s="318"/>
      <c r="HE138" s="318"/>
      <c r="HF138" s="318"/>
      <c r="HG138" s="318"/>
      <c r="HH138" s="318"/>
      <c r="HI138" s="318"/>
      <c r="HJ138" s="318"/>
      <c r="HK138" s="318"/>
      <c r="HL138" s="318"/>
      <c r="HM138" s="304"/>
      <c r="HN138" s="316"/>
      <c r="HO138" s="317" t="s">
        <v>142</v>
      </c>
      <c r="HP138" s="318"/>
      <c r="HQ138" s="318"/>
      <c r="HR138" s="318"/>
      <c r="HS138" s="318"/>
      <c r="HT138" s="318"/>
      <c r="HU138" s="318"/>
      <c r="HV138" s="318"/>
      <c r="HW138" s="318"/>
      <c r="HX138" s="318"/>
      <c r="HY138" s="318"/>
      <c r="HZ138" s="318"/>
      <c r="IA138" s="318"/>
      <c r="IB138" s="318"/>
      <c r="IC138" s="318"/>
      <c r="ID138" s="304"/>
      <c r="IE138" s="316"/>
      <c r="IF138" s="317" t="s">
        <v>142</v>
      </c>
      <c r="IG138" s="318"/>
      <c r="IH138" s="318"/>
      <c r="II138" s="318"/>
      <c r="IJ138" s="318"/>
      <c r="IK138" s="318"/>
      <c r="IL138" s="318"/>
      <c r="IM138" s="318"/>
      <c r="IN138" s="318"/>
      <c r="IO138" s="318"/>
      <c r="IP138" s="318"/>
      <c r="IQ138" s="318"/>
      <c r="IR138" s="318"/>
      <c r="IS138" s="318"/>
      <c r="IT138" s="318"/>
      <c r="IU138" s="304"/>
      <c r="IV138" s="316"/>
      <c r="IW138" s="317" t="s">
        <v>142</v>
      </c>
      <c r="IX138" s="318"/>
      <c r="IY138" s="318"/>
      <c r="IZ138" s="318"/>
      <c r="JA138" s="318"/>
      <c r="JB138" s="318"/>
      <c r="JC138" s="318"/>
      <c r="JD138" s="318"/>
      <c r="JE138" s="318"/>
      <c r="JF138" s="318"/>
      <c r="JG138" s="318"/>
      <c r="JH138" s="318"/>
      <c r="JI138" s="318"/>
      <c r="JJ138" s="318"/>
      <c r="JK138" s="318"/>
      <c r="JL138" s="304"/>
      <c r="JM138" s="316"/>
      <c r="JN138" s="317" t="s">
        <v>142</v>
      </c>
      <c r="JO138" s="318"/>
      <c r="JP138" s="318"/>
      <c r="JQ138" s="318"/>
      <c r="JR138" s="318"/>
      <c r="JS138" s="318"/>
      <c r="JT138" s="318"/>
      <c r="JU138" s="318"/>
      <c r="JV138" s="318"/>
      <c r="JW138" s="318"/>
      <c r="JX138" s="318"/>
      <c r="JY138" s="318"/>
      <c r="JZ138" s="318"/>
      <c r="KA138" s="318"/>
      <c r="KB138" s="318"/>
      <c r="KC138" s="304"/>
      <c r="KD138" s="316"/>
      <c r="KE138" s="317" t="s">
        <v>142</v>
      </c>
      <c r="KF138" s="318"/>
      <c r="KG138" s="318"/>
      <c r="KH138" s="318"/>
      <c r="KI138" s="318"/>
      <c r="KJ138" s="318"/>
      <c r="KK138" s="318"/>
      <c r="KL138" s="318"/>
      <c r="KM138" s="318"/>
      <c r="KN138" s="318"/>
      <c r="KO138" s="318"/>
      <c r="KP138" s="318"/>
      <c r="KQ138" s="318"/>
      <c r="KR138" s="318"/>
      <c r="KS138" s="318"/>
      <c r="KT138" s="304"/>
      <c r="KU138" s="305"/>
    </row>
    <row r="139" ht="15.75" customHeight="1">
      <c r="A139" s="306">
        <v>1.0</v>
      </c>
      <c r="B139" s="307" t="s">
        <v>59</v>
      </c>
      <c r="C139" s="308" t="s">
        <v>136</v>
      </c>
      <c r="D139" s="308" t="s">
        <v>134</v>
      </c>
      <c r="E139" s="309">
        <f>'Produksi dan Harga'!D25</f>
        <v>4073</v>
      </c>
      <c r="F139" s="309">
        <v>703618.874202817</v>
      </c>
      <c r="G139" s="309">
        <f t="shared" ref="G139:G146" si="2177">IFERROR(E139*F139/1000000,0)</f>
        <v>2865.839675</v>
      </c>
      <c r="H139" s="310"/>
      <c r="I139" s="309">
        <f t="shared" ref="I139:I146" si="2178">IFERROR(+G139*H139,"")</f>
        <v>0</v>
      </c>
      <c r="J139" s="310"/>
      <c r="K139" s="309">
        <f>ADHB!L139</f>
        <v>0</v>
      </c>
      <c r="L139" s="309">
        <f t="shared" ref="L139:L146" si="2179">IFERROR(K139/J139*100,0)</f>
        <v>0</v>
      </c>
      <c r="M139" s="309">
        <f t="shared" ref="M139:M146" si="2180">IFERROR(+(IF(G139="","0",G139))+(IF(I139="","0",I139))+(IF(L139="","0",L139)),"")</f>
        <v>2865.839675</v>
      </c>
      <c r="N139" s="310">
        <v>0.23915411846270695</v>
      </c>
      <c r="O139" s="311">
        <f t="shared" ref="O139:O146" si="2181">IFERROR(+N139*(M139-L139),"")</f>
        <v>685.377361</v>
      </c>
      <c r="P139" s="312">
        <f t="shared" ref="P139:P146" si="2182">IFERROR(+(IF(M139="","0",M139))-(IF(O139="","0",O139)),"")</f>
        <v>2180.462314</v>
      </c>
      <c r="Q139" s="313"/>
      <c r="R139" s="306">
        <v>1.0</v>
      </c>
      <c r="S139" s="307" t="s">
        <v>59</v>
      </c>
      <c r="T139" s="308" t="s">
        <v>136</v>
      </c>
      <c r="U139" s="308" t="s">
        <v>134</v>
      </c>
      <c r="V139" s="309">
        <f>'Produksi dan Harga'!I25</f>
        <v>2354</v>
      </c>
      <c r="W139" s="309">
        <f t="shared" ref="W139:W146" si="2183">F139</f>
        <v>703618.8742</v>
      </c>
      <c r="X139" s="309">
        <f t="shared" ref="X139:X146" si="2184">IFERROR(V139*W139/1000000,0)</f>
        <v>1656.31883</v>
      </c>
      <c r="Y139" s="310"/>
      <c r="Z139" s="309">
        <f t="shared" ref="Z139:Z146" si="2185">IFERROR(+X139*Y139,"")</f>
        <v>0</v>
      </c>
      <c r="AA139" s="310"/>
      <c r="AB139" s="309">
        <f>ADHB!AC139</f>
        <v>0</v>
      </c>
      <c r="AC139" s="309">
        <f t="shared" ref="AC139:AC146" si="2186">IFERROR(AB139/AA139*100,0)</f>
        <v>0</v>
      </c>
      <c r="AD139" s="309">
        <f t="shared" ref="AD139:AD146" si="2187">IFERROR(+(IF(X139="","0",X139))+(IF(Z139="","0",Z139))+(IF(AC139="","0",AC139)),"")</f>
        <v>1656.31883</v>
      </c>
      <c r="AE139" s="310">
        <v>0.23915411846270695</v>
      </c>
      <c r="AF139" s="311">
        <f t="shared" ref="AF139:AF146" si="2188">IFERROR(+AE139*(AD139-AC139),"")</f>
        <v>396.1154697</v>
      </c>
      <c r="AG139" s="312">
        <f t="shared" ref="AG139:AG146" si="2189">IFERROR(+(IF(AD139="","0",AD139))-(IF(AF139="","0",AF139)),"")</f>
        <v>1260.20336</v>
      </c>
      <c r="AH139" s="313"/>
      <c r="AI139" s="306">
        <v>1.0</v>
      </c>
      <c r="AJ139" s="307" t="s">
        <v>59</v>
      </c>
      <c r="AK139" s="308" t="s">
        <v>136</v>
      </c>
      <c r="AL139" s="308" t="s">
        <v>134</v>
      </c>
      <c r="AM139" s="309">
        <f>'Produksi dan Harga'!N25</f>
        <v>13833</v>
      </c>
      <c r="AN139" s="309">
        <f t="shared" ref="AN139:AN146" si="2190">W139</f>
        <v>703618.8742</v>
      </c>
      <c r="AO139" s="309">
        <f t="shared" ref="AO139:AO146" si="2191">IFERROR(AM139*AN139/1000000,0)</f>
        <v>9733.159887</v>
      </c>
      <c r="AP139" s="310"/>
      <c r="AQ139" s="309">
        <f t="shared" ref="AQ139:AQ146" si="2192">IFERROR(+AO139*AP139,"")</f>
        <v>0</v>
      </c>
      <c r="AR139" s="310"/>
      <c r="AS139" s="309">
        <f>ADHB!AT139</f>
        <v>0</v>
      </c>
      <c r="AT139" s="309">
        <f t="shared" ref="AT139:AT146" si="2193">IFERROR(AS139/AR139*100,0)</f>
        <v>0</v>
      </c>
      <c r="AU139" s="309">
        <f t="shared" ref="AU139:AU146" si="2194">IFERROR(+(IF(AO139="","0",AO139))+(IF(AQ139="","0",AQ139))+(IF(AT139="","0",AT139)),"")</f>
        <v>9733.159887</v>
      </c>
      <c r="AV139" s="310">
        <v>0.23915411846270695</v>
      </c>
      <c r="AW139" s="311">
        <f t="shared" ref="AW139:AW146" si="2195">IFERROR(+AV139*(AU139-AT139),"")</f>
        <v>2327.725273</v>
      </c>
      <c r="AX139" s="312">
        <f t="shared" ref="AX139:AX146" si="2196">IFERROR(+(IF(AU139="","0",AU139))-(IF(AW139="","0",AW139)),"")</f>
        <v>7405.434614</v>
      </c>
      <c r="AY139" s="313"/>
      <c r="AZ139" s="306">
        <v>1.0</v>
      </c>
      <c r="BA139" s="307" t="s">
        <v>59</v>
      </c>
      <c r="BB139" s="308" t="s">
        <v>136</v>
      </c>
      <c r="BC139" s="308" t="s">
        <v>134</v>
      </c>
      <c r="BD139" s="309">
        <f>'Produksi dan Harga'!S25</f>
        <v>5529</v>
      </c>
      <c r="BE139" s="309">
        <f t="shared" ref="BE139:BE146" si="2197">AN139</f>
        <v>703618.8742</v>
      </c>
      <c r="BF139" s="309">
        <f t="shared" ref="BF139:BF146" si="2198">IFERROR(BD139*BE139/1000000,0)</f>
        <v>3890.308755</v>
      </c>
      <c r="BG139" s="310"/>
      <c r="BH139" s="309">
        <f t="shared" ref="BH139:BH146" si="2199">IFERROR(+BF139*BG139,"")</f>
        <v>0</v>
      </c>
      <c r="BI139" s="310"/>
      <c r="BJ139" s="309">
        <f>ADHB!BK139</f>
        <v>0</v>
      </c>
      <c r="BK139" s="309">
        <f t="shared" ref="BK139:BK146" si="2200">IFERROR(BJ139/BI139*100,0)</f>
        <v>0</v>
      </c>
      <c r="BL139" s="309">
        <f t="shared" ref="BL139:BL146" si="2201">IFERROR(+(IF(BF139="","0",BF139))+(IF(BH139="","0",BH139))+(IF(BK139="","0",BK139)),"")</f>
        <v>3890.308755</v>
      </c>
      <c r="BM139" s="310">
        <v>0.23915411846270695</v>
      </c>
      <c r="BN139" s="311">
        <f t="shared" ref="BN139:BN146" si="2202">IFERROR(+BM139*(BL139-BK139),"")</f>
        <v>930.383361</v>
      </c>
      <c r="BO139" s="312">
        <f t="shared" ref="BO139:BO146" si="2203">IFERROR(+(IF(BL139="","0",BL139))-(IF(BN139="","0",BN139)),"")</f>
        <v>2959.925395</v>
      </c>
      <c r="BP139" s="313"/>
      <c r="BQ139" s="306">
        <v>1.0</v>
      </c>
      <c r="BR139" s="307" t="s">
        <v>59</v>
      </c>
      <c r="BS139" s="308" t="s">
        <v>136</v>
      </c>
      <c r="BT139" s="308" t="s">
        <v>134</v>
      </c>
      <c r="BU139" s="309">
        <f>'Produksi dan Harga'!X25</f>
        <v>3888</v>
      </c>
      <c r="BV139" s="309">
        <f t="shared" ref="BV139:BV146" si="2204">BE139</f>
        <v>703618.8742</v>
      </c>
      <c r="BW139" s="309">
        <f t="shared" ref="BW139:BW146" si="2205">IFERROR(BU139*BV139/1000000,0)</f>
        <v>2735.670183</v>
      </c>
      <c r="BX139" s="310"/>
      <c r="BY139" s="309">
        <f t="shared" ref="BY139:BY146" si="2206">IFERROR(+BW139*BX139,"")</f>
        <v>0</v>
      </c>
      <c r="BZ139" s="310"/>
      <c r="CA139" s="309">
        <f>ADHB!CB139</f>
        <v>0</v>
      </c>
      <c r="CB139" s="309">
        <f t="shared" ref="CB139:CB146" si="2207">IFERROR(CA139/BZ139*100,0)</f>
        <v>0</v>
      </c>
      <c r="CC139" s="309">
        <f t="shared" ref="CC139:CC146" si="2208">IFERROR(+(IF(BW139="","0",BW139))+(IF(BY139="","0",BY139))+(IF(CB139="","0",CB139)),"")</f>
        <v>2735.670183</v>
      </c>
      <c r="CD139" s="310">
        <v>0.23915411846270695</v>
      </c>
      <c r="CE139" s="311">
        <f t="shared" ref="CE139:CE146" si="2209">IFERROR(+CD139*(CC139-CB139),"")</f>
        <v>654.246791</v>
      </c>
      <c r="CF139" s="312">
        <f t="shared" ref="CF139:CF146" si="2210">IFERROR(+(IF(CC139="","0",CC139))-(IF(CE139="","0",CE139)),"")</f>
        <v>2081.423392</v>
      </c>
      <c r="CG139" s="313"/>
      <c r="CH139" s="306">
        <v>1.0</v>
      </c>
      <c r="CI139" s="307" t="s">
        <v>59</v>
      </c>
      <c r="CJ139" s="308" t="s">
        <v>136</v>
      </c>
      <c r="CK139" s="308" t="s">
        <v>134</v>
      </c>
      <c r="CL139" s="309">
        <f>'Produksi dan Harga'!AC25</f>
        <v>2457</v>
      </c>
      <c r="CM139" s="309">
        <f t="shared" ref="CM139:CM146" si="2211">BV139</f>
        <v>703618.8742</v>
      </c>
      <c r="CN139" s="309">
        <f t="shared" ref="CN139:CN146" si="2212">IFERROR(CL139*CM139/1000000,0)</f>
        <v>1728.791574</v>
      </c>
      <c r="CO139" s="310"/>
      <c r="CP139" s="309">
        <f t="shared" ref="CP139:CP146" si="2213">IFERROR(+CN139*CO139,"")</f>
        <v>0</v>
      </c>
      <c r="CQ139" s="310"/>
      <c r="CR139" s="309">
        <f>ADHB!CS139</f>
        <v>0</v>
      </c>
      <c r="CS139" s="309">
        <f t="shared" ref="CS139:CS146" si="2214">IFERROR(CR139/CQ139*100,0)</f>
        <v>0</v>
      </c>
      <c r="CT139" s="309">
        <f t="shared" ref="CT139:CT146" si="2215">IFERROR(+(IF(CN139="","0",CN139))+(IF(CP139="","0",CP139))+(IF(CS139="","0",CS139)),"")</f>
        <v>1728.791574</v>
      </c>
      <c r="CU139" s="310">
        <v>0.23915411846270695</v>
      </c>
      <c r="CV139" s="311">
        <f t="shared" ref="CV139:CV146" si="2216">IFERROR(+CU139*(CT139-CS139),"")</f>
        <v>413.4476249</v>
      </c>
      <c r="CW139" s="312">
        <f t="shared" ref="CW139:CW146" si="2217">IFERROR(+(IF(CT139="","0",CT139))-(IF(CV139="","0",CV139)),"")</f>
        <v>1315.343949</v>
      </c>
      <c r="CX139" s="313"/>
      <c r="CY139" s="306">
        <v>1.0</v>
      </c>
      <c r="CZ139" s="307" t="s">
        <v>59</v>
      </c>
      <c r="DA139" s="308" t="s">
        <v>136</v>
      </c>
      <c r="DB139" s="308" t="s">
        <v>134</v>
      </c>
      <c r="DC139" s="309">
        <f>'Produksi dan Harga'!AH25</f>
        <v>830</v>
      </c>
      <c r="DD139" s="309">
        <f t="shared" ref="DD139:DD146" si="2218">CM139</f>
        <v>703618.8742</v>
      </c>
      <c r="DE139" s="309">
        <f t="shared" ref="DE139:DE146" si="2219">IFERROR(DC139*DD139/1000000,0)</f>
        <v>584.0036656</v>
      </c>
      <c r="DF139" s="310"/>
      <c r="DG139" s="309">
        <f t="shared" ref="DG139:DG146" si="2220">IFERROR(+DE139*DF139,"")</f>
        <v>0</v>
      </c>
      <c r="DH139" s="310"/>
      <c r="DI139" s="309">
        <f>ADHB!DJ139</f>
        <v>0</v>
      </c>
      <c r="DJ139" s="309">
        <f t="shared" ref="DJ139:DJ146" si="2221">IFERROR(DI139/DH139*100,0)</f>
        <v>0</v>
      </c>
      <c r="DK139" s="309">
        <f t="shared" ref="DK139:DK146" si="2222">IFERROR(+(IF(DE139="","0",DE139))+(IF(DG139="","0",DG139))+(IF(DJ139="","0",DJ139)),"")</f>
        <v>584.0036656</v>
      </c>
      <c r="DL139" s="310">
        <v>0.23915411846270695</v>
      </c>
      <c r="DM139" s="311">
        <f t="shared" ref="DM139:DM146" si="2223">IFERROR(+DL139*(DK139-DJ139),"")</f>
        <v>139.6668818</v>
      </c>
      <c r="DN139" s="312">
        <f t="shared" ref="DN139:DN146" si="2224">IFERROR(+(IF(DK139="","0",DK139))-(IF(DM139="","0",DM139)),"")</f>
        <v>444.3367838</v>
      </c>
      <c r="DO139" s="313"/>
      <c r="DP139" s="306">
        <v>1.0</v>
      </c>
      <c r="DQ139" s="307" t="s">
        <v>59</v>
      </c>
      <c r="DR139" s="308" t="s">
        <v>136</v>
      </c>
      <c r="DS139" s="308" t="s">
        <v>134</v>
      </c>
      <c r="DT139" s="309">
        <f>'Produksi dan Harga'!AM25</f>
        <v>2239</v>
      </c>
      <c r="DU139" s="309">
        <f t="shared" ref="DU139:DU146" si="2225">DD139</f>
        <v>703618.8742</v>
      </c>
      <c r="DV139" s="309">
        <f t="shared" ref="DV139:DV146" si="2226">IFERROR(DT139*DU139/1000000,0)</f>
        <v>1575.402659</v>
      </c>
      <c r="DW139" s="310"/>
      <c r="DX139" s="309">
        <f t="shared" ref="DX139:DX146" si="2227">IFERROR(+DV139*DW139,"")</f>
        <v>0</v>
      </c>
      <c r="DY139" s="310"/>
      <c r="DZ139" s="309">
        <f>ADHB!EA139</f>
        <v>0</v>
      </c>
      <c r="EA139" s="309">
        <f t="shared" ref="EA139:EA146" si="2228">IFERROR(DZ139/DY139*100,0)</f>
        <v>0</v>
      </c>
      <c r="EB139" s="309">
        <f t="shared" ref="EB139:EB146" si="2229">IFERROR(+(IF(DV139="","0",DV139))+(IF(DX139="","0",DX139))+(IF(EA139="","0",EA139)),"")</f>
        <v>1575.402659</v>
      </c>
      <c r="EC139" s="310">
        <v>0.23915411846270695</v>
      </c>
      <c r="ED139" s="311">
        <f t="shared" ref="ED139:ED146" si="2230">IFERROR(+EC139*(EB139-EA139),"")</f>
        <v>376.7640342</v>
      </c>
      <c r="EE139" s="312">
        <f t="shared" ref="EE139:EE146" si="2231">IFERROR(+(IF(EB139="","0",EB139))-(IF(ED139="","0",ED139)),"")</f>
        <v>1198.638625</v>
      </c>
      <c r="EF139" s="313"/>
      <c r="EG139" s="306">
        <v>1.0</v>
      </c>
      <c r="EH139" s="307" t="s">
        <v>59</v>
      </c>
      <c r="EI139" s="308" t="s">
        <v>136</v>
      </c>
      <c r="EJ139" s="308" t="s">
        <v>134</v>
      </c>
      <c r="EK139" s="309">
        <f>'Produksi dan Harga'!AR25</f>
        <v>2877</v>
      </c>
      <c r="EL139" s="309">
        <f t="shared" ref="EL139:EL146" si="2232">DU139</f>
        <v>703618.8742</v>
      </c>
      <c r="EM139" s="309">
        <f t="shared" ref="EM139:EM146" si="2233">IFERROR(EK139*EL139/1000000,0)</f>
        <v>2024.311501</v>
      </c>
      <c r="EN139" s="310"/>
      <c r="EO139" s="309">
        <f t="shared" ref="EO139:EO146" si="2234">IFERROR(+EM139*EN139,"")</f>
        <v>0</v>
      </c>
      <c r="EP139" s="310"/>
      <c r="EQ139" s="309">
        <f>ADHB!ER139</f>
        <v>0</v>
      </c>
      <c r="ER139" s="309">
        <f t="shared" ref="ER139:ER146" si="2235">IFERROR(EQ139/EP139*100,0)</f>
        <v>0</v>
      </c>
      <c r="ES139" s="309">
        <f t="shared" ref="ES139:ES146" si="2236">IFERROR(+(IF(EM139="","0",EM139))+(IF(EO139="","0",EO139))+(IF(ER139="","0",ER139)),"")</f>
        <v>2024.311501</v>
      </c>
      <c r="ET139" s="310">
        <v>0.23915411846270695</v>
      </c>
      <c r="EU139" s="311">
        <f t="shared" ref="EU139:EU146" si="2237">IFERROR(+ET139*(ES139-ER139),"")</f>
        <v>484.1224325</v>
      </c>
      <c r="EV139" s="312">
        <f t="shared" ref="EV139:EV146" si="2238">IFERROR(+(IF(ES139="","0",ES139))-(IF(EU139="","0",EU139)),"")</f>
        <v>1540.189069</v>
      </c>
      <c r="EW139" s="313"/>
      <c r="EX139" s="306">
        <v>1.0</v>
      </c>
      <c r="EY139" s="307" t="s">
        <v>59</v>
      </c>
      <c r="EZ139" s="308" t="s">
        <v>136</v>
      </c>
      <c r="FA139" s="308" t="s">
        <v>134</v>
      </c>
      <c r="FB139" s="309">
        <f>'Produksi dan Harga'!AW25</f>
        <v>2211</v>
      </c>
      <c r="FC139" s="309">
        <f t="shared" ref="FC139:FC146" si="2239">EL139</f>
        <v>703618.8742</v>
      </c>
      <c r="FD139" s="309">
        <f t="shared" ref="FD139:FD146" si="2240">IFERROR(FB139*FC139/1000000,0)</f>
        <v>1555.701331</v>
      </c>
      <c r="FE139" s="310"/>
      <c r="FF139" s="309">
        <f t="shared" ref="FF139:FF146" si="2241">IFERROR(+FD139*FE139,"")</f>
        <v>0</v>
      </c>
      <c r="FG139" s="310"/>
      <c r="FH139" s="309">
        <f>ADHB!FI139</f>
        <v>0</v>
      </c>
      <c r="FI139" s="309">
        <f t="shared" ref="FI139:FI146" si="2242">IFERROR(FH139/FG139*100,0)</f>
        <v>0</v>
      </c>
      <c r="FJ139" s="309">
        <f t="shared" ref="FJ139:FJ146" si="2243">IFERROR(+(IF(FD139="","0",FD139))+(IF(FF139="","0",FF139))+(IF(FI139="","0",FI139)),"")</f>
        <v>1555.701331</v>
      </c>
      <c r="FK139" s="310">
        <v>0.23915411846270695</v>
      </c>
      <c r="FL139" s="311">
        <f t="shared" ref="FL139:FL146" si="2244">IFERROR(+FK139*(FJ139-FI139),"")</f>
        <v>372.0523804</v>
      </c>
      <c r="FM139" s="312">
        <f t="shared" ref="FM139:FM146" si="2245">IFERROR(+(IF(FJ139="","0",FJ139))-(IF(FL139="","0",FL139)),"")</f>
        <v>1183.64895</v>
      </c>
      <c r="FN139" s="313"/>
      <c r="FO139" s="306">
        <v>1.0</v>
      </c>
      <c r="FP139" s="307" t="s">
        <v>59</v>
      </c>
      <c r="FQ139" s="308" t="s">
        <v>136</v>
      </c>
      <c r="FR139" s="308" t="s">
        <v>134</v>
      </c>
      <c r="FS139" s="309">
        <f>'Produksi dan Harga'!BB25</f>
        <v>2799</v>
      </c>
      <c r="FT139" s="309">
        <f t="shared" ref="FT139:FT146" si="2246">FC139</f>
        <v>703618.8742</v>
      </c>
      <c r="FU139" s="309">
        <f t="shared" ref="FU139:FU146" si="2247">IFERROR(FS139*FT139/1000000,0)</f>
        <v>1969.429229</v>
      </c>
      <c r="FV139" s="310"/>
      <c r="FW139" s="309">
        <f t="shared" ref="FW139:FW146" si="2248">IFERROR(+FU139*FV139,"")</f>
        <v>0</v>
      </c>
      <c r="FX139" s="310"/>
      <c r="FY139" s="309">
        <f>ADHB!FZ139</f>
        <v>0</v>
      </c>
      <c r="FZ139" s="309">
        <f t="shared" ref="FZ139:FZ146" si="2249">IFERROR(FY139/FX139*100,0)</f>
        <v>0</v>
      </c>
      <c r="GA139" s="309">
        <f t="shared" ref="GA139:GA146" si="2250">IFERROR(+(IF(FU139="","0",FU139))+(IF(FW139="","0",FW139))+(IF(FZ139="","0",FZ139)),"")</f>
        <v>1969.429229</v>
      </c>
      <c r="GB139" s="310">
        <v>0.23915411846270695</v>
      </c>
      <c r="GC139" s="311">
        <f t="shared" ref="GC139:GC146" si="2251">IFERROR(+GB139*(GA139-FZ139),"")</f>
        <v>470.9971111</v>
      </c>
      <c r="GD139" s="312">
        <f t="shared" ref="GD139:GD146" si="2252">IFERROR(+(IF(GA139="","0",GA139))-(IF(GC139="","0",GC139)),"")</f>
        <v>1498.432118</v>
      </c>
      <c r="GE139" s="313"/>
      <c r="GF139" s="306">
        <v>1.0</v>
      </c>
      <c r="GG139" s="307" t="s">
        <v>59</v>
      </c>
      <c r="GH139" s="308" t="s">
        <v>136</v>
      </c>
      <c r="GI139" s="308" t="s">
        <v>134</v>
      </c>
      <c r="GJ139" s="309">
        <f>'Produksi dan Harga'!BG25</f>
        <v>3117</v>
      </c>
      <c r="GK139" s="309">
        <f t="shared" ref="GK139:GK146" si="2253">FT139</f>
        <v>703618.8742</v>
      </c>
      <c r="GL139" s="309">
        <f t="shared" ref="GL139:GL146" si="2254">IFERROR(GJ139*GK139/1000000,0)</f>
        <v>2193.180031</v>
      </c>
      <c r="GM139" s="310"/>
      <c r="GN139" s="309">
        <f t="shared" ref="GN139:GN146" si="2255">IFERROR(+GL139*GM139,"")</f>
        <v>0</v>
      </c>
      <c r="GO139" s="310"/>
      <c r="GP139" s="309">
        <f>ADHB!GQ139</f>
        <v>0</v>
      </c>
      <c r="GQ139" s="309">
        <f t="shared" ref="GQ139:GQ146" si="2256">IFERROR(GP139/GO139*100,0)</f>
        <v>0</v>
      </c>
      <c r="GR139" s="309">
        <f t="shared" ref="GR139:GR146" si="2257">IFERROR(+(IF(GL139="","0",GL139))+(IF(GN139="","0",GN139))+(IF(GQ139="","0",GQ139)),"")</f>
        <v>2193.180031</v>
      </c>
      <c r="GS139" s="310">
        <v>0.23915411846270695</v>
      </c>
      <c r="GT139" s="311">
        <f t="shared" ref="GT139:GT146" si="2258">IFERROR(+GS139*(GR139-GQ139),"")</f>
        <v>524.5080369</v>
      </c>
      <c r="GU139" s="312">
        <f t="shared" ref="GU139:GU146" si="2259">IFERROR(+(IF(GR139="","0",GR139))-(IF(GT139="","0",GT139)),"")</f>
        <v>1668.671994</v>
      </c>
      <c r="GV139" s="313"/>
      <c r="GW139" s="306">
        <v>1.0</v>
      </c>
      <c r="GX139" s="307" t="s">
        <v>59</v>
      </c>
      <c r="GY139" s="308" t="s">
        <v>136</v>
      </c>
      <c r="GZ139" s="308" t="s">
        <v>134</v>
      </c>
      <c r="HA139" s="309">
        <f>'Produksi dan Harga'!BL25</f>
        <v>1910.7</v>
      </c>
      <c r="HB139" s="309">
        <f t="shared" ref="HB139:HB146" si="2260">GK139</f>
        <v>703618.8742</v>
      </c>
      <c r="HC139" s="309">
        <f t="shared" ref="HC139:HC146" si="2261">IFERROR(HA139*HB139/1000000,0)</f>
        <v>1344.404583</v>
      </c>
      <c r="HD139" s="310"/>
      <c r="HE139" s="309">
        <f t="shared" ref="HE139:HE146" si="2262">IFERROR(+HC139*HD139,"")</f>
        <v>0</v>
      </c>
      <c r="HF139" s="310"/>
      <c r="HG139" s="309">
        <f>ADHB!HH139</f>
        <v>0</v>
      </c>
      <c r="HH139" s="309">
        <f t="shared" ref="HH139:HH146" si="2263">IFERROR(HG139/HF139*100,0)</f>
        <v>0</v>
      </c>
      <c r="HI139" s="309">
        <f t="shared" ref="HI139:HI146" si="2264">IFERROR(+(IF(HC139="","0",HC139))+(IF(HE139="","0",HE139))+(IF(HH139="","0",HH139)),"")</f>
        <v>1344.404583</v>
      </c>
      <c r="HJ139" s="310">
        <v>0.23915411846270695</v>
      </c>
      <c r="HK139" s="311">
        <f t="shared" ref="HK139:HK146" si="2265">IFERROR(+HJ139*(HI139-HH139),"")</f>
        <v>321.5198929</v>
      </c>
      <c r="HL139" s="312">
        <f t="shared" ref="HL139:HL146" si="2266">IFERROR(+(IF(HI139="","0",HI139))-(IF(HK139="","0",HK139)),"")</f>
        <v>1022.88469</v>
      </c>
      <c r="HM139" s="313"/>
      <c r="HN139" s="306">
        <v>1.0</v>
      </c>
      <c r="HO139" s="307" t="s">
        <v>59</v>
      </c>
      <c r="HP139" s="308" t="s">
        <v>136</v>
      </c>
      <c r="HQ139" s="308" t="s">
        <v>134</v>
      </c>
      <c r="HR139" s="309">
        <f>'Produksi dan Harga'!BQ25</f>
        <v>5083.5</v>
      </c>
      <c r="HS139" s="309">
        <f t="shared" ref="HS139:HS146" si="2267">HB139</f>
        <v>703618.8742</v>
      </c>
      <c r="HT139" s="309">
        <f t="shared" ref="HT139:HT146" si="2268">IFERROR(HR139*HS139/1000000,0)</f>
        <v>3576.846547</v>
      </c>
      <c r="HU139" s="310"/>
      <c r="HV139" s="309">
        <f t="shared" ref="HV139:HV146" si="2269">IFERROR(+HT139*HU139,"")</f>
        <v>0</v>
      </c>
      <c r="HW139" s="310"/>
      <c r="HX139" s="309">
        <f>ADHB!HY139</f>
        <v>0</v>
      </c>
      <c r="HY139" s="309">
        <f t="shared" ref="HY139:HY146" si="2270">IFERROR(HX139/HW139*100,0)</f>
        <v>0</v>
      </c>
      <c r="HZ139" s="309">
        <f t="shared" ref="HZ139:HZ146" si="2271">IFERROR(+(IF(HT139="","0",HT139))+(IF(HV139="","0",HV139))+(IF(HY139="","0",HY139)),"")</f>
        <v>3576.846547</v>
      </c>
      <c r="IA139" s="310">
        <v>0.23915411846270695</v>
      </c>
      <c r="IB139" s="311">
        <f t="shared" ref="IB139:IB146" si="2272">IFERROR(+IA139*(HZ139-HY139),"")</f>
        <v>855.4175828</v>
      </c>
      <c r="IC139" s="312">
        <f t="shared" ref="IC139:IC146" si="2273">IFERROR(+(IF(HZ139="","0",HZ139))-(IF(IB139="","0",IB139)),"")</f>
        <v>2721.428964</v>
      </c>
      <c r="ID139" s="313"/>
      <c r="IE139" s="306">
        <v>1.0</v>
      </c>
      <c r="IF139" s="307" t="s">
        <v>59</v>
      </c>
      <c r="IG139" s="308" t="s">
        <v>136</v>
      </c>
      <c r="IH139" s="308" t="s">
        <v>134</v>
      </c>
      <c r="II139" s="309">
        <f>'Produksi dan Harga'!BV25</f>
        <v>6925.38</v>
      </c>
      <c r="IJ139" s="309">
        <f t="shared" ref="IJ139:IJ146" si="2274">HS139</f>
        <v>703618.8742</v>
      </c>
      <c r="IK139" s="309">
        <f t="shared" ref="IK139:IK146" si="2275">IFERROR(II139*IJ139/1000000,0)</f>
        <v>4872.828079</v>
      </c>
      <c r="IL139" s="310"/>
      <c r="IM139" s="309">
        <f t="shared" ref="IM139:IM146" si="2276">IFERROR(+IK139*IL139,"")</f>
        <v>0</v>
      </c>
      <c r="IN139" s="310"/>
      <c r="IO139" s="309">
        <f>ADHB!IP139</f>
        <v>0</v>
      </c>
      <c r="IP139" s="309">
        <f t="shared" ref="IP139:IP146" si="2277">IFERROR(IO139/IN139*100,0)</f>
        <v>0</v>
      </c>
      <c r="IQ139" s="309">
        <f t="shared" ref="IQ139:IQ146" si="2278">IFERROR(+(IF(IK139="","0",IK139))+(IF(IM139="","0",IM139))+(IF(IP139="","0",IP139)),"")</f>
        <v>4872.828079</v>
      </c>
      <c r="IR139" s="310">
        <v>0.23915411846270695</v>
      </c>
      <c r="IS139" s="311">
        <f t="shared" ref="IS139:IS146" si="2279">IFERROR(+IR139*(IQ139-IP139),"")</f>
        <v>1165.356904</v>
      </c>
      <c r="IT139" s="312">
        <f t="shared" ref="IT139:IT146" si="2280">IFERROR(+(IF(IQ139="","0",IQ139))-(IF(IS139="","0",IS139)),"")</f>
        <v>3707.471175</v>
      </c>
      <c r="IU139" s="313"/>
      <c r="IV139" s="306">
        <v>1.0</v>
      </c>
      <c r="IW139" s="307" t="s">
        <v>59</v>
      </c>
      <c r="IX139" s="308" t="s">
        <v>136</v>
      </c>
      <c r="IY139" s="308" t="s">
        <v>134</v>
      </c>
      <c r="IZ139" s="309">
        <f>'Produksi dan Harga'!CA25</f>
        <v>6076.46</v>
      </c>
      <c r="JA139" s="309">
        <f t="shared" ref="JA139:JA146" si="2281">IJ139</f>
        <v>703618.8742</v>
      </c>
      <c r="JB139" s="309">
        <f t="shared" ref="JB139:JB146" si="2282">IFERROR(IZ139*JA139/1000000,0)</f>
        <v>4275.511944</v>
      </c>
      <c r="JC139" s="310"/>
      <c r="JD139" s="309">
        <f t="shared" ref="JD139:JD146" si="2283">IFERROR(+JB139*JC139,"")</f>
        <v>0</v>
      </c>
      <c r="JE139" s="310"/>
      <c r="JF139" s="309">
        <f>ADHB!JG139</f>
        <v>0</v>
      </c>
      <c r="JG139" s="309">
        <f t="shared" ref="JG139:JG146" si="2284">IFERROR(JF139/JE139*100,0)</f>
        <v>0</v>
      </c>
      <c r="JH139" s="309">
        <f t="shared" ref="JH139:JH146" si="2285">IFERROR(+(IF(JB139="","0",JB139))+(IF(JD139="","0",JD139))+(IF(JG139="","0",JG139)),"")</f>
        <v>4275.511944</v>
      </c>
      <c r="JI139" s="310">
        <v>0.23915411846270695</v>
      </c>
      <c r="JJ139" s="311">
        <f t="shared" ref="JJ139:JJ146" si="2286">IFERROR(+JI139*(JH139-JG139),"")</f>
        <v>1022.50629</v>
      </c>
      <c r="JK139" s="312">
        <f t="shared" ref="JK139:JK146" si="2287">IFERROR(+(IF(JH139="","0",JH139))-(IF(JJ139="","0",JJ139)),"")</f>
        <v>3253.005654</v>
      </c>
      <c r="JL139" s="313"/>
      <c r="JM139" s="306">
        <v>1.0</v>
      </c>
      <c r="JN139" s="307" t="s">
        <v>59</v>
      </c>
      <c r="JO139" s="308" t="s">
        <v>136</v>
      </c>
      <c r="JP139" s="308" t="s">
        <v>134</v>
      </c>
      <c r="JQ139" s="309">
        <f>'Produksi dan Harga'!CF25</f>
        <v>6728.7</v>
      </c>
      <c r="JR139" s="309">
        <f t="shared" ref="JR139:JR146" si="2288">JA139</f>
        <v>703618.8742</v>
      </c>
      <c r="JS139" s="309">
        <f t="shared" ref="JS139:JS146" si="2289">IFERROR(JQ139*JR139/1000000,0)</f>
        <v>4734.440319</v>
      </c>
      <c r="JT139" s="310"/>
      <c r="JU139" s="309">
        <f t="shared" ref="JU139:JU146" si="2290">IFERROR(+JS139*JT139,"")</f>
        <v>0</v>
      </c>
      <c r="JV139" s="310"/>
      <c r="JW139" s="309" t="str">
        <f>ADHB!LF139</f>
        <v/>
      </c>
      <c r="JX139" s="309">
        <f t="shared" ref="JX139:JX146" si="2291">IFERROR(JW139/JV139*100,0)</f>
        <v>0</v>
      </c>
      <c r="JY139" s="309">
        <f t="shared" ref="JY139:JY146" si="2292">IFERROR(+(IF(JS139="","0",JS139))+(IF(JU139="","0",JU139))+(IF(JX139="","0",JX139)),"")</f>
        <v>4734.440319</v>
      </c>
      <c r="JZ139" s="310">
        <v>0.23915411846270695</v>
      </c>
      <c r="KA139" s="311">
        <f t="shared" ref="KA139:KA146" si="2293">IFERROR(+JZ139*(JY139-JX139),"")</f>
        <v>1132.260901</v>
      </c>
      <c r="KB139" s="312">
        <f t="shared" ref="KB139:KB146" si="2294">IFERROR(+(IF(JY139="","0",JY139))-(IF(KA139="","0",KA139)),"")</f>
        <v>3602.179418</v>
      </c>
      <c r="KC139" s="313"/>
      <c r="KD139" s="306">
        <v>1.0</v>
      </c>
      <c r="KE139" s="307" t="s">
        <v>59</v>
      </c>
      <c r="KF139" s="308" t="s">
        <v>136</v>
      </c>
      <c r="KG139" s="308" t="s">
        <v>134</v>
      </c>
      <c r="KH139" s="309"/>
      <c r="KI139" s="309">
        <f t="shared" ref="KI139:KI146" si="2295">JR139</f>
        <v>703618.8742</v>
      </c>
      <c r="KJ139" s="309">
        <f t="shared" ref="KJ139:KJ146" si="2296">IFERROR(KH139*KI139/1000000,0)</f>
        <v>0</v>
      </c>
      <c r="KK139" s="310"/>
      <c r="KL139" s="309">
        <f t="shared" ref="KL139:KL146" si="2297">IFERROR(+KJ139*KK139,"")</f>
        <v>0</v>
      </c>
      <c r="KM139" s="310"/>
      <c r="KN139" s="309" t="str">
        <f>ADHB!LW139</f>
        <v/>
      </c>
      <c r="KO139" s="309">
        <f t="shared" ref="KO139:KO146" si="2298">IFERROR(KN139/KM139*100,0)</f>
        <v>0</v>
      </c>
      <c r="KP139" s="309">
        <f t="shared" ref="KP139:KP146" si="2299">IFERROR(+(IF(KJ139="","0",KJ139))+(IF(KL139="","0",KL139))+(IF(KO139="","0",KO139)),"")</f>
        <v>0</v>
      </c>
      <c r="KQ139" s="310">
        <v>0.23915411846270695</v>
      </c>
      <c r="KR139" s="311">
        <f t="shared" ref="KR139:KR146" si="2300">IFERROR(+KQ139*(KP139-KO139),"")</f>
        <v>0</v>
      </c>
      <c r="KS139" s="312">
        <f t="shared" ref="KS139:KS146" si="2301">IFERROR(+(IF(KP139="","0",KP139))-(IF(KR139="","0",KR139)),"")</f>
        <v>0</v>
      </c>
      <c r="KT139" s="313"/>
      <c r="KU139" s="314"/>
    </row>
    <row r="140" ht="15.75" customHeight="1">
      <c r="A140" s="306">
        <v>2.0</v>
      </c>
      <c r="B140" s="307" t="s">
        <v>60</v>
      </c>
      <c r="C140" s="308" t="s">
        <v>136</v>
      </c>
      <c r="D140" s="308" t="s">
        <v>134</v>
      </c>
      <c r="E140" s="309">
        <f>'Produksi dan Harga'!D26</f>
        <v>0</v>
      </c>
      <c r="F140" s="309">
        <v>863959.2014248257</v>
      </c>
      <c r="G140" s="309">
        <f t="shared" si="2177"/>
        <v>0</v>
      </c>
      <c r="H140" s="310"/>
      <c r="I140" s="309">
        <f t="shared" si="2178"/>
        <v>0</v>
      </c>
      <c r="J140" s="310"/>
      <c r="K140" s="309">
        <f>ADHB!L140</f>
        <v>0</v>
      </c>
      <c r="L140" s="309">
        <f t="shared" si="2179"/>
        <v>0</v>
      </c>
      <c r="M140" s="309">
        <f t="shared" si="2180"/>
        <v>0</v>
      </c>
      <c r="N140" s="310">
        <v>0.23915411846270695</v>
      </c>
      <c r="O140" s="311">
        <f t="shared" si="2181"/>
        <v>0</v>
      </c>
      <c r="P140" s="312">
        <f t="shared" si="2182"/>
        <v>0</v>
      </c>
      <c r="Q140" s="313"/>
      <c r="R140" s="306">
        <v>2.0</v>
      </c>
      <c r="S140" s="307" t="s">
        <v>60</v>
      </c>
      <c r="T140" s="308" t="s">
        <v>136</v>
      </c>
      <c r="U140" s="308" t="s">
        <v>134</v>
      </c>
      <c r="V140" s="309">
        <f>'Produksi dan Harga'!I26</f>
        <v>0</v>
      </c>
      <c r="W140" s="309">
        <f t="shared" si="2183"/>
        <v>863959.2014</v>
      </c>
      <c r="X140" s="309">
        <f t="shared" si="2184"/>
        <v>0</v>
      </c>
      <c r="Y140" s="310"/>
      <c r="Z140" s="309">
        <f t="shared" si="2185"/>
        <v>0</v>
      </c>
      <c r="AA140" s="310"/>
      <c r="AB140" s="309">
        <f>ADHB!AC140</f>
        <v>0</v>
      </c>
      <c r="AC140" s="309">
        <f t="shared" si="2186"/>
        <v>0</v>
      </c>
      <c r="AD140" s="309">
        <f t="shared" si="2187"/>
        <v>0</v>
      </c>
      <c r="AE140" s="310">
        <v>0.23915411846270695</v>
      </c>
      <c r="AF140" s="311">
        <f t="shared" si="2188"/>
        <v>0</v>
      </c>
      <c r="AG140" s="312">
        <f t="shared" si="2189"/>
        <v>0</v>
      </c>
      <c r="AH140" s="313"/>
      <c r="AI140" s="306">
        <v>2.0</v>
      </c>
      <c r="AJ140" s="307" t="s">
        <v>60</v>
      </c>
      <c r="AK140" s="308" t="s">
        <v>136</v>
      </c>
      <c r="AL140" s="308" t="s">
        <v>134</v>
      </c>
      <c r="AM140" s="309">
        <f>'Produksi dan Harga'!N26</f>
        <v>0</v>
      </c>
      <c r="AN140" s="309">
        <f t="shared" si="2190"/>
        <v>863959.2014</v>
      </c>
      <c r="AO140" s="309">
        <f t="shared" si="2191"/>
        <v>0</v>
      </c>
      <c r="AP140" s="310"/>
      <c r="AQ140" s="309">
        <f t="shared" si="2192"/>
        <v>0</v>
      </c>
      <c r="AR140" s="310"/>
      <c r="AS140" s="309">
        <f>ADHB!AT140</f>
        <v>0</v>
      </c>
      <c r="AT140" s="309">
        <f t="shared" si="2193"/>
        <v>0</v>
      </c>
      <c r="AU140" s="309">
        <f t="shared" si="2194"/>
        <v>0</v>
      </c>
      <c r="AV140" s="310">
        <v>0.23915411846270695</v>
      </c>
      <c r="AW140" s="311">
        <f t="shared" si="2195"/>
        <v>0</v>
      </c>
      <c r="AX140" s="312">
        <f t="shared" si="2196"/>
        <v>0</v>
      </c>
      <c r="AY140" s="313"/>
      <c r="AZ140" s="306">
        <v>2.0</v>
      </c>
      <c r="BA140" s="307" t="s">
        <v>60</v>
      </c>
      <c r="BB140" s="308" t="s">
        <v>136</v>
      </c>
      <c r="BC140" s="308" t="s">
        <v>134</v>
      </c>
      <c r="BD140" s="309">
        <f>'Produksi dan Harga'!S26</f>
        <v>0</v>
      </c>
      <c r="BE140" s="309">
        <f t="shared" si="2197"/>
        <v>863959.2014</v>
      </c>
      <c r="BF140" s="309">
        <f t="shared" si="2198"/>
        <v>0</v>
      </c>
      <c r="BG140" s="310"/>
      <c r="BH140" s="309">
        <f t="shared" si="2199"/>
        <v>0</v>
      </c>
      <c r="BI140" s="310"/>
      <c r="BJ140" s="309">
        <f>ADHB!BK140</f>
        <v>0</v>
      </c>
      <c r="BK140" s="309">
        <f t="shared" si="2200"/>
        <v>0</v>
      </c>
      <c r="BL140" s="309">
        <f t="shared" si="2201"/>
        <v>0</v>
      </c>
      <c r="BM140" s="310">
        <v>0.23915411846270695</v>
      </c>
      <c r="BN140" s="311">
        <f t="shared" si="2202"/>
        <v>0</v>
      </c>
      <c r="BO140" s="312">
        <f t="shared" si="2203"/>
        <v>0</v>
      </c>
      <c r="BP140" s="313"/>
      <c r="BQ140" s="306">
        <v>2.0</v>
      </c>
      <c r="BR140" s="307" t="s">
        <v>60</v>
      </c>
      <c r="BS140" s="308" t="s">
        <v>136</v>
      </c>
      <c r="BT140" s="308" t="s">
        <v>134</v>
      </c>
      <c r="BU140" s="309">
        <f>'Produksi dan Harga'!X26</f>
        <v>24</v>
      </c>
      <c r="BV140" s="309">
        <f t="shared" si="2204"/>
        <v>863959.2014</v>
      </c>
      <c r="BW140" s="309">
        <f t="shared" si="2205"/>
        <v>20.73502083</v>
      </c>
      <c r="BX140" s="310"/>
      <c r="BY140" s="309">
        <f t="shared" si="2206"/>
        <v>0</v>
      </c>
      <c r="BZ140" s="310"/>
      <c r="CA140" s="309">
        <f>ADHB!CB140</f>
        <v>0</v>
      </c>
      <c r="CB140" s="309">
        <f t="shared" si="2207"/>
        <v>0</v>
      </c>
      <c r="CC140" s="309">
        <f t="shared" si="2208"/>
        <v>20.73502083</v>
      </c>
      <c r="CD140" s="310">
        <v>0.23915411846270695</v>
      </c>
      <c r="CE140" s="311">
        <f t="shared" si="2209"/>
        <v>4.958865629</v>
      </c>
      <c r="CF140" s="312">
        <f t="shared" si="2210"/>
        <v>15.77615521</v>
      </c>
      <c r="CG140" s="313"/>
      <c r="CH140" s="306">
        <v>2.0</v>
      </c>
      <c r="CI140" s="307" t="s">
        <v>60</v>
      </c>
      <c r="CJ140" s="308" t="s">
        <v>136</v>
      </c>
      <c r="CK140" s="308" t="s">
        <v>134</v>
      </c>
      <c r="CL140" s="309">
        <f>'Produksi dan Harga'!AC26</f>
        <v>131</v>
      </c>
      <c r="CM140" s="309">
        <f t="shared" si="2211"/>
        <v>863959.2014</v>
      </c>
      <c r="CN140" s="309">
        <f t="shared" si="2212"/>
        <v>113.1786554</v>
      </c>
      <c r="CO140" s="310"/>
      <c r="CP140" s="309">
        <f t="shared" si="2213"/>
        <v>0</v>
      </c>
      <c r="CQ140" s="310"/>
      <c r="CR140" s="309">
        <f>ADHB!CS140</f>
        <v>0</v>
      </c>
      <c r="CS140" s="309">
        <f t="shared" si="2214"/>
        <v>0</v>
      </c>
      <c r="CT140" s="309">
        <f t="shared" si="2215"/>
        <v>113.1786554</v>
      </c>
      <c r="CU140" s="310">
        <v>0.23915411846270695</v>
      </c>
      <c r="CV140" s="311">
        <f t="shared" si="2216"/>
        <v>27.06714156</v>
      </c>
      <c r="CW140" s="312">
        <f t="shared" si="2217"/>
        <v>86.11151383</v>
      </c>
      <c r="CX140" s="313"/>
      <c r="CY140" s="306">
        <v>2.0</v>
      </c>
      <c r="CZ140" s="307" t="s">
        <v>60</v>
      </c>
      <c r="DA140" s="308" t="s">
        <v>136</v>
      </c>
      <c r="DB140" s="308" t="s">
        <v>134</v>
      </c>
      <c r="DC140" s="309">
        <f>'Produksi dan Harga'!AH26</f>
        <v>50</v>
      </c>
      <c r="DD140" s="309">
        <f t="shared" si="2218"/>
        <v>863959.2014</v>
      </c>
      <c r="DE140" s="309">
        <f t="shared" si="2219"/>
        <v>43.19796007</v>
      </c>
      <c r="DF140" s="310"/>
      <c r="DG140" s="309">
        <f t="shared" si="2220"/>
        <v>0</v>
      </c>
      <c r="DH140" s="310"/>
      <c r="DI140" s="309">
        <f>ADHB!DJ140</f>
        <v>0</v>
      </c>
      <c r="DJ140" s="309">
        <f t="shared" si="2221"/>
        <v>0</v>
      </c>
      <c r="DK140" s="309">
        <f t="shared" si="2222"/>
        <v>43.19796007</v>
      </c>
      <c r="DL140" s="310">
        <v>0.23915411846270695</v>
      </c>
      <c r="DM140" s="311">
        <f t="shared" si="2223"/>
        <v>10.33097006</v>
      </c>
      <c r="DN140" s="312">
        <f t="shared" si="2224"/>
        <v>32.86699001</v>
      </c>
      <c r="DO140" s="313"/>
      <c r="DP140" s="306">
        <v>2.0</v>
      </c>
      <c r="DQ140" s="307" t="s">
        <v>60</v>
      </c>
      <c r="DR140" s="308" t="s">
        <v>136</v>
      </c>
      <c r="DS140" s="308" t="s">
        <v>134</v>
      </c>
      <c r="DT140" s="309">
        <f>'Produksi dan Harga'!AM26</f>
        <v>330</v>
      </c>
      <c r="DU140" s="309">
        <f t="shared" si="2225"/>
        <v>863959.2014</v>
      </c>
      <c r="DV140" s="309">
        <f t="shared" si="2226"/>
        <v>285.1065365</v>
      </c>
      <c r="DW140" s="310"/>
      <c r="DX140" s="309">
        <f t="shared" si="2227"/>
        <v>0</v>
      </c>
      <c r="DY140" s="310"/>
      <c r="DZ140" s="309">
        <f>ADHB!EA140</f>
        <v>0</v>
      </c>
      <c r="EA140" s="309">
        <f t="shared" si="2228"/>
        <v>0</v>
      </c>
      <c r="EB140" s="309">
        <f t="shared" si="2229"/>
        <v>285.1065365</v>
      </c>
      <c r="EC140" s="310">
        <v>0.23915411846270695</v>
      </c>
      <c r="ED140" s="311">
        <f t="shared" si="2230"/>
        <v>68.1844024</v>
      </c>
      <c r="EE140" s="312">
        <f t="shared" si="2231"/>
        <v>216.9221341</v>
      </c>
      <c r="EF140" s="313"/>
      <c r="EG140" s="306">
        <v>2.0</v>
      </c>
      <c r="EH140" s="307" t="s">
        <v>60</v>
      </c>
      <c r="EI140" s="308" t="s">
        <v>136</v>
      </c>
      <c r="EJ140" s="308" t="s">
        <v>134</v>
      </c>
      <c r="EK140" s="309">
        <f>'Produksi dan Harga'!AR26</f>
        <v>1046</v>
      </c>
      <c r="EL140" s="309">
        <f t="shared" si="2232"/>
        <v>863959.2014</v>
      </c>
      <c r="EM140" s="309">
        <f t="shared" si="2233"/>
        <v>903.7013247</v>
      </c>
      <c r="EN140" s="310"/>
      <c r="EO140" s="309">
        <f t="shared" si="2234"/>
        <v>0</v>
      </c>
      <c r="EP140" s="310"/>
      <c r="EQ140" s="309">
        <f>ADHB!ER140</f>
        <v>0</v>
      </c>
      <c r="ER140" s="309">
        <f t="shared" si="2235"/>
        <v>0</v>
      </c>
      <c r="ES140" s="309">
        <f t="shared" si="2236"/>
        <v>903.7013247</v>
      </c>
      <c r="ET140" s="310">
        <v>0.23915411846270695</v>
      </c>
      <c r="EU140" s="311">
        <f t="shared" si="2237"/>
        <v>216.1238937</v>
      </c>
      <c r="EV140" s="312">
        <f t="shared" si="2238"/>
        <v>687.577431</v>
      </c>
      <c r="EW140" s="313"/>
      <c r="EX140" s="306">
        <v>2.0</v>
      </c>
      <c r="EY140" s="307" t="s">
        <v>60</v>
      </c>
      <c r="EZ140" s="308" t="s">
        <v>136</v>
      </c>
      <c r="FA140" s="308" t="s">
        <v>134</v>
      </c>
      <c r="FB140" s="309">
        <f>'Produksi dan Harga'!AW26</f>
        <v>364</v>
      </c>
      <c r="FC140" s="309">
        <f t="shared" si="2239"/>
        <v>863959.2014</v>
      </c>
      <c r="FD140" s="309">
        <f t="shared" si="2240"/>
        <v>314.4811493</v>
      </c>
      <c r="FE140" s="310"/>
      <c r="FF140" s="309">
        <f t="shared" si="2241"/>
        <v>0</v>
      </c>
      <c r="FG140" s="310"/>
      <c r="FH140" s="309">
        <f>ADHB!FI140</f>
        <v>0</v>
      </c>
      <c r="FI140" s="309">
        <f t="shared" si="2242"/>
        <v>0</v>
      </c>
      <c r="FJ140" s="309">
        <f t="shared" si="2243"/>
        <v>314.4811493</v>
      </c>
      <c r="FK140" s="310">
        <v>0.23915411846270695</v>
      </c>
      <c r="FL140" s="311">
        <f t="shared" si="2244"/>
        <v>75.20946204</v>
      </c>
      <c r="FM140" s="312">
        <f t="shared" si="2245"/>
        <v>239.2716873</v>
      </c>
      <c r="FN140" s="313"/>
      <c r="FO140" s="306">
        <v>2.0</v>
      </c>
      <c r="FP140" s="307" t="s">
        <v>60</v>
      </c>
      <c r="FQ140" s="308" t="s">
        <v>136</v>
      </c>
      <c r="FR140" s="308" t="s">
        <v>134</v>
      </c>
      <c r="FS140" s="309">
        <f>'Produksi dan Harga'!BB26</f>
        <v>234</v>
      </c>
      <c r="FT140" s="309">
        <f t="shared" si="2246"/>
        <v>863959.2014</v>
      </c>
      <c r="FU140" s="309">
        <f t="shared" si="2247"/>
        <v>202.1664531</v>
      </c>
      <c r="FV140" s="310"/>
      <c r="FW140" s="309">
        <f t="shared" si="2248"/>
        <v>0</v>
      </c>
      <c r="FX140" s="310"/>
      <c r="FY140" s="309">
        <f>ADHB!FZ140</f>
        <v>0</v>
      </c>
      <c r="FZ140" s="309">
        <f t="shared" si="2249"/>
        <v>0</v>
      </c>
      <c r="GA140" s="309">
        <f t="shared" si="2250"/>
        <v>202.1664531</v>
      </c>
      <c r="GB140" s="310">
        <v>0.23915411846270695</v>
      </c>
      <c r="GC140" s="311">
        <f t="shared" si="2251"/>
        <v>48.34893988</v>
      </c>
      <c r="GD140" s="312">
        <f t="shared" si="2252"/>
        <v>153.8175133</v>
      </c>
      <c r="GE140" s="313"/>
      <c r="GF140" s="306">
        <v>2.0</v>
      </c>
      <c r="GG140" s="307" t="s">
        <v>60</v>
      </c>
      <c r="GH140" s="308" t="s">
        <v>136</v>
      </c>
      <c r="GI140" s="308" t="s">
        <v>134</v>
      </c>
      <c r="GJ140" s="309">
        <f>'Produksi dan Harga'!BG26</f>
        <v>157</v>
      </c>
      <c r="GK140" s="309">
        <f t="shared" si="2253"/>
        <v>863959.2014</v>
      </c>
      <c r="GL140" s="309">
        <f t="shared" si="2254"/>
        <v>135.6415946</v>
      </c>
      <c r="GM140" s="310"/>
      <c r="GN140" s="309">
        <f t="shared" si="2255"/>
        <v>0</v>
      </c>
      <c r="GO140" s="310"/>
      <c r="GP140" s="309">
        <f>ADHB!GQ140</f>
        <v>0</v>
      </c>
      <c r="GQ140" s="309">
        <f t="shared" si="2256"/>
        <v>0</v>
      </c>
      <c r="GR140" s="309">
        <f t="shared" si="2257"/>
        <v>135.6415946</v>
      </c>
      <c r="GS140" s="310">
        <v>0.23915411846270695</v>
      </c>
      <c r="GT140" s="311">
        <f t="shared" si="2258"/>
        <v>32.43924599</v>
      </c>
      <c r="GU140" s="312">
        <f t="shared" si="2259"/>
        <v>103.2023486</v>
      </c>
      <c r="GV140" s="313"/>
      <c r="GW140" s="306">
        <v>2.0</v>
      </c>
      <c r="GX140" s="307" t="s">
        <v>60</v>
      </c>
      <c r="GY140" s="308" t="s">
        <v>136</v>
      </c>
      <c r="GZ140" s="308" t="s">
        <v>134</v>
      </c>
      <c r="HA140" s="309">
        <f>'Produksi dan Harga'!BL26</f>
        <v>423</v>
      </c>
      <c r="HB140" s="309">
        <f t="shared" si="2260"/>
        <v>863959.2014</v>
      </c>
      <c r="HC140" s="309">
        <f t="shared" si="2261"/>
        <v>365.4547422</v>
      </c>
      <c r="HD140" s="310"/>
      <c r="HE140" s="309">
        <f t="shared" si="2262"/>
        <v>0</v>
      </c>
      <c r="HF140" s="310"/>
      <c r="HG140" s="309">
        <f>ADHB!HH140</f>
        <v>0</v>
      </c>
      <c r="HH140" s="309">
        <f t="shared" si="2263"/>
        <v>0</v>
      </c>
      <c r="HI140" s="309">
        <f t="shared" si="2264"/>
        <v>365.4547422</v>
      </c>
      <c r="HJ140" s="310">
        <v>0.23915411846270695</v>
      </c>
      <c r="HK140" s="311">
        <f t="shared" si="2265"/>
        <v>87.40000671</v>
      </c>
      <c r="HL140" s="312">
        <f t="shared" si="2266"/>
        <v>278.0547355</v>
      </c>
      <c r="HM140" s="313"/>
      <c r="HN140" s="306">
        <v>2.0</v>
      </c>
      <c r="HO140" s="307" t="s">
        <v>60</v>
      </c>
      <c r="HP140" s="308" t="s">
        <v>136</v>
      </c>
      <c r="HQ140" s="308" t="s">
        <v>134</v>
      </c>
      <c r="HR140" s="309">
        <f>'Produksi dan Harga'!BQ26</f>
        <v>611.1</v>
      </c>
      <c r="HS140" s="309">
        <f t="shared" si="2267"/>
        <v>863959.2014</v>
      </c>
      <c r="HT140" s="309">
        <f t="shared" si="2268"/>
        <v>527.965468</v>
      </c>
      <c r="HU140" s="310"/>
      <c r="HV140" s="309">
        <f t="shared" si="2269"/>
        <v>0</v>
      </c>
      <c r="HW140" s="310"/>
      <c r="HX140" s="309">
        <f>ADHB!HY140</f>
        <v>0</v>
      </c>
      <c r="HY140" s="309">
        <f t="shared" si="2270"/>
        <v>0</v>
      </c>
      <c r="HZ140" s="309">
        <f t="shared" si="2271"/>
        <v>527.965468</v>
      </c>
      <c r="IA140" s="310">
        <v>0.23915411846270695</v>
      </c>
      <c r="IB140" s="311">
        <f t="shared" si="2272"/>
        <v>126.2651161</v>
      </c>
      <c r="IC140" s="312">
        <f t="shared" si="2273"/>
        <v>401.7003519</v>
      </c>
      <c r="ID140" s="313"/>
      <c r="IE140" s="306">
        <v>2.0</v>
      </c>
      <c r="IF140" s="307" t="s">
        <v>60</v>
      </c>
      <c r="IG140" s="308" t="s">
        <v>136</v>
      </c>
      <c r="IH140" s="308" t="s">
        <v>134</v>
      </c>
      <c r="II140" s="309">
        <f>'Produksi dan Harga'!BV26</f>
        <v>354</v>
      </c>
      <c r="IJ140" s="309">
        <f t="shared" si="2274"/>
        <v>863959.2014</v>
      </c>
      <c r="IK140" s="309">
        <f t="shared" si="2275"/>
        <v>305.8415573</v>
      </c>
      <c r="IL140" s="310"/>
      <c r="IM140" s="309">
        <f t="shared" si="2276"/>
        <v>0</v>
      </c>
      <c r="IN140" s="310"/>
      <c r="IO140" s="309">
        <f>ADHB!IP140</f>
        <v>0</v>
      </c>
      <c r="IP140" s="309">
        <f t="shared" si="2277"/>
        <v>0</v>
      </c>
      <c r="IQ140" s="309">
        <f t="shared" si="2278"/>
        <v>305.8415573</v>
      </c>
      <c r="IR140" s="310">
        <v>0.23915411846270695</v>
      </c>
      <c r="IS140" s="311">
        <f t="shared" si="2279"/>
        <v>73.14326803</v>
      </c>
      <c r="IT140" s="312">
        <f t="shared" si="2280"/>
        <v>232.6982893</v>
      </c>
      <c r="IU140" s="313"/>
      <c r="IV140" s="306">
        <v>2.0</v>
      </c>
      <c r="IW140" s="307" t="s">
        <v>60</v>
      </c>
      <c r="IX140" s="308" t="s">
        <v>136</v>
      </c>
      <c r="IY140" s="308" t="s">
        <v>134</v>
      </c>
      <c r="IZ140" s="309">
        <f>'Produksi dan Harga'!CA26</f>
        <v>1641</v>
      </c>
      <c r="JA140" s="309">
        <f t="shared" si="2281"/>
        <v>863959.2014</v>
      </c>
      <c r="JB140" s="309">
        <f t="shared" si="2282"/>
        <v>1417.75705</v>
      </c>
      <c r="JC140" s="310"/>
      <c r="JD140" s="309">
        <f t="shared" si="2283"/>
        <v>0</v>
      </c>
      <c r="JE140" s="310"/>
      <c r="JF140" s="309">
        <f>ADHB!JG140</f>
        <v>0</v>
      </c>
      <c r="JG140" s="309">
        <f t="shared" si="2284"/>
        <v>0</v>
      </c>
      <c r="JH140" s="309">
        <f t="shared" si="2285"/>
        <v>1417.75705</v>
      </c>
      <c r="JI140" s="310">
        <v>0.23915411846270695</v>
      </c>
      <c r="JJ140" s="311">
        <f t="shared" si="2286"/>
        <v>339.0624374</v>
      </c>
      <c r="JK140" s="312">
        <f t="shared" si="2287"/>
        <v>1078.694612</v>
      </c>
      <c r="JL140" s="313"/>
      <c r="JM140" s="306">
        <v>2.0</v>
      </c>
      <c r="JN140" s="307" t="s">
        <v>60</v>
      </c>
      <c r="JO140" s="308" t="s">
        <v>136</v>
      </c>
      <c r="JP140" s="308" t="s">
        <v>134</v>
      </c>
      <c r="JQ140" s="309">
        <f>'Produksi dan Harga'!CF26</f>
        <v>1000.7</v>
      </c>
      <c r="JR140" s="309">
        <f t="shared" si="2288"/>
        <v>863959.2014</v>
      </c>
      <c r="JS140" s="309">
        <f t="shared" si="2289"/>
        <v>864.5639729</v>
      </c>
      <c r="JT140" s="310"/>
      <c r="JU140" s="309">
        <f t="shared" si="2290"/>
        <v>0</v>
      </c>
      <c r="JV140" s="310"/>
      <c r="JW140" s="309" t="str">
        <f>ADHB!LF140</f>
        <v/>
      </c>
      <c r="JX140" s="309">
        <f t="shared" si="2291"/>
        <v>0</v>
      </c>
      <c r="JY140" s="309">
        <f t="shared" si="2292"/>
        <v>864.5639729</v>
      </c>
      <c r="JZ140" s="310">
        <v>0.23915411846270695</v>
      </c>
      <c r="KA140" s="311">
        <f t="shared" si="2293"/>
        <v>206.7640348</v>
      </c>
      <c r="KB140" s="312">
        <f t="shared" si="2294"/>
        <v>657.7999381</v>
      </c>
      <c r="KC140" s="313"/>
      <c r="KD140" s="306">
        <v>2.0</v>
      </c>
      <c r="KE140" s="307" t="s">
        <v>60</v>
      </c>
      <c r="KF140" s="308" t="s">
        <v>136</v>
      </c>
      <c r="KG140" s="308" t="s">
        <v>134</v>
      </c>
      <c r="KH140" s="309"/>
      <c r="KI140" s="309">
        <f t="shared" si="2295"/>
        <v>863959.2014</v>
      </c>
      <c r="KJ140" s="309">
        <f t="shared" si="2296"/>
        <v>0</v>
      </c>
      <c r="KK140" s="310"/>
      <c r="KL140" s="309">
        <f t="shared" si="2297"/>
        <v>0</v>
      </c>
      <c r="KM140" s="310"/>
      <c r="KN140" s="309" t="str">
        <f>ADHB!LW140</f>
        <v/>
      </c>
      <c r="KO140" s="309">
        <f t="shared" si="2298"/>
        <v>0</v>
      </c>
      <c r="KP140" s="309">
        <f t="shared" si="2299"/>
        <v>0</v>
      </c>
      <c r="KQ140" s="310">
        <v>0.23915411846270695</v>
      </c>
      <c r="KR140" s="311">
        <f t="shared" si="2300"/>
        <v>0</v>
      </c>
      <c r="KS140" s="312">
        <f t="shared" si="2301"/>
        <v>0</v>
      </c>
      <c r="KT140" s="313"/>
      <c r="KU140" s="314"/>
    </row>
    <row r="141" ht="15.75" customHeight="1">
      <c r="A141" s="306">
        <v>3.0</v>
      </c>
      <c r="B141" s="307" t="s">
        <v>61</v>
      </c>
      <c r="C141" s="308" t="s">
        <v>136</v>
      </c>
      <c r="D141" s="308" t="s">
        <v>134</v>
      </c>
      <c r="E141" s="309">
        <f>'Produksi dan Harga'!D27</f>
        <v>0</v>
      </c>
      <c r="F141" s="309">
        <v>0.0</v>
      </c>
      <c r="G141" s="309">
        <f t="shared" si="2177"/>
        <v>0</v>
      </c>
      <c r="H141" s="310"/>
      <c r="I141" s="309">
        <f t="shared" si="2178"/>
        <v>0</v>
      </c>
      <c r="J141" s="310"/>
      <c r="K141" s="309">
        <f>ADHB!L141</f>
        <v>0</v>
      </c>
      <c r="L141" s="309">
        <f t="shared" si="2179"/>
        <v>0</v>
      </c>
      <c r="M141" s="309">
        <f t="shared" si="2180"/>
        <v>0</v>
      </c>
      <c r="N141" s="310">
        <v>0.23915411846270695</v>
      </c>
      <c r="O141" s="311">
        <f t="shared" si="2181"/>
        <v>0</v>
      </c>
      <c r="P141" s="312">
        <f t="shared" si="2182"/>
        <v>0</v>
      </c>
      <c r="Q141" s="313"/>
      <c r="R141" s="306">
        <v>3.0</v>
      </c>
      <c r="S141" s="307" t="s">
        <v>61</v>
      </c>
      <c r="T141" s="308" t="s">
        <v>136</v>
      </c>
      <c r="U141" s="308" t="s">
        <v>134</v>
      </c>
      <c r="V141" s="309">
        <f>'Produksi dan Harga'!I27</f>
        <v>0</v>
      </c>
      <c r="W141" s="309">
        <f t="shared" si="2183"/>
        <v>0</v>
      </c>
      <c r="X141" s="309">
        <f t="shared" si="2184"/>
        <v>0</v>
      </c>
      <c r="Y141" s="310"/>
      <c r="Z141" s="309">
        <f t="shared" si="2185"/>
        <v>0</v>
      </c>
      <c r="AA141" s="310"/>
      <c r="AB141" s="309">
        <f>ADHB!AC141</f>
        <v>0</v>
      </c>
      <c r="AC141" s="309">
        <f t="shared" si="2186"/>
        <v>0</v>
      </c>
      <c r="AD141" s="309">
        <f t="shared" si="2187"/>
        <v>0</v>
      </c>
      <c r="AE141" s="310">
        <v>0.23915411846270695</v>
      </c>
      <c r="AF141" s="311">
        <f t="shared" si="2188"/>
        <v>0</v>
      </c>
      <c r="AG141" s="312">
        <f t="shared" si="2189"/>
        <v>0</v>
      </c>
      <c r="AH141" s="313"/>
      <c r="AI141" s="306">
        <v>3.0</v>
      </c>
      <c r="AJ141" s="307" t="s">
        <v>61</v>
      </c>
      <c r="AK141" s="308" t="s">
        <v>136</v>
      </c>
      <c r="AL141" s="308" t="s">
        <v>134</v>
      </c>
      <c r="AM141" s="309">
        <f>'Produksi dan Harga'!N27</f>
        <v>1</v>
      </c>
      <c r="AN141" s="309">
        <f t="shared" si="2190"/>
        <v>0</v>
      </c>
      <c r="AO141" s="309">
        <f t="shared" si="2191"/>
        <v>0</v>
      </c>
      <c r="AP141" s="310"/>
      <c r="AQ141" s="309">
        <f t="shared" si="2192"/>
        <v>0</v>
      </c>
      <c r="AR141" s="310"/>
      <c r="AS141" s="309">
        <f>ADHB!AT141</f>
        <v>0</v>
      </c>
      <c r="AT141" s="309">
        <f t="shared" si="2193"/>
        <v>0</v>
      </c>
      <c r="AU141" s="309">
        <f t="shared" si="2194"/>
        <v>0</v>
      </c>
      <c r="AV141" s="310">
        <v>0.23915411846270695</v>
      </c>
      <c r="AW141" s="311">
        <f t="shared" si="2195"/>
        <v>0</v>
      </c>
      <c r="AX141" s="312">
        <f t="shared" si="2196"/>
        <v>0</v>
      </c>
      <c r="AY141" s="313"/>
      <c r="AZ141" s="306">
        <v>3.0</v>
      </c>
      <c r="BA141" s="307" t="s">
        <v>61</v>
      </c>
      <c r="BB141" s="308" t="s">
        <v>136</v>
      </c>
      <c r="BC141" s="308" t="s">
        <v>134</v>
      </c>
      <c r="BD141" s="309">
        <f>'Produksi dan Harga'!S27</f>
        <v>0</v>
      </c>
      <c r="BE141" s="309">
        <f t="shared" si="2197"/>
        <v>0</v>
      </c>
      <c r="BF141" s="309">
        <f t="shared" si="2198"/>
        <v>0</v>
      </c>
      <c r="BG141" s="310"/>
      <c r="BH141" s="309">
        <f t="shared" si="2199"/>
        <v>0</v>
      </c>
      <c r="BI141" s="310"/>
      <c r="BJ141" s="309">
        <f>ADHB!BK141</f>
        <v>0</v>
      </c>
      <c r="BK141" s="309">
        <f t="shared" si="2200"/>
        <v>0</v>
      </c>
      <c r="BL141" s="309">
        <f t="shared" si="2201"/>
        <v>0</v>
      </c>
      <c r="BM141" s="310">
        <v>0.23915411846270695</v>
      </c>
      <c r="BN141" s="311">
        <f t="shared" si="2202"/>
        <v>0</v>
      </c>
      <c r="BO141" s="312">
        <f t="shared" si="2203"/>
        <v>0</v>
      </c>
      <c r="BP141" s="313"/>
      <c r="BQ141" s="306">
        <v>3.0</v>
      </c>
      <c r="BR141" s="307" t="s">
        <v>61</v>
      </c>
      <c r="BS141" s="308" t="s">
        <v>136</v>
      </c>
      <c r="BT141" s="308" t="s">
        <v>134</v>
      </c>
      <c r="BU141" s="309">
        <f>'Produksi dan Harga'!X27</f>
        <v>0</v>
      </c>
      <c r="BV141" s="309">
        <f t="shared" si="2204"/>
        <v>0</v>
      </c>
      <c r="BW141" s="309">
        <f t="shared" si="2205"/>
        <v>0</v>
      </c>
      <c r="BX141" s="310"/>
      <c r="BY141" s="309">
        <f t="shared" si="2206"/>
        <v>0</v>
      </c>
      <c r="BZ141" s="310"/>
      <c r="CA141" s="309">
        <f>ADHB!CB141</f>
        <v>0</v>
      </c>
      <c r="CB141" s="309">
        <f t="shared" si="2207"/>
        <v>0</v>
      </c>
      <c r="CC141" s="309">
        <f t="shared" si="2208"/>
        <v>0</v>
      </c>
      <c r="CD141" s="310">
        <v>0.23915411846270695</v>
      </c>
      <c r="CE141" s="311">
        <f t="shared" si="2209"/>
        <v>0</v>
      </c>
      <c r="CF141" s="312">
        <f t="shared" si="2210"/>
        <v>0</v>
      </c>
      <c r="CG141" s="313"/>
      <c r="CH141" s="306">
        <v>3.0</v>
      </c>
      <c r="CI141" s="307" t="s">
        <v>61</v>
      </c>
      <c r="CJ141" s="308" t="s">
        <v>136</v>
      </c>
      <c r="CK141" s="308" t="s">
        <v>134</v>
      </c>
      <c r="CL141" s="309">
        <f>'Produksi dan Harga'!AC27</f>
        <v>0</v>
      </c>
      <c r="CM141" s="309">
        <f t="shared" si="2211"/>
        <v>0</v>
      </c>
      <c r="CN141" s="309">
        <f t="shared" si="2212"/>
        <v>0</v>
      </c>
      <c r="CO141" s="310"/>
      <c r="CP141" s="309">
        <f t="shared" si="2213"/>
        <v>0</v>
      </c>
      <c r="CQ141" s="310"/>
      <c r="CR141" s="309">
        <f>ADHB!CS141</f>
        <v>0</v>
      </c>
      <c r="CS141" s="309">
        <f t="shared" si="2214"/>
        <v>0</v>
      </c>
      <c r="CT141" s="309">
        <f t="shared" si="2215"/>
        <v>0</v>
      </c>
      <c r="CU141" s="310">
        <v>0.23915411846270695</v>
      </c>
      <c r="CV141" s="311">
        <f t="shared" si="2216"/>
        <v>0</v>
      </c>
      <c r="CW141" s="312">
        <f t="shared" si="2217"/>
        <v>0</v>
      </c>
      <c r="CX141" s="313"/>
      <c r="CY141" s="306">
        <v>3.0</v>
      </c>
      <c r="CZ141" s="307" t="s">
        <v>61</v>
      </c>
      <c r="DA141" s="308" t="s">
        <v>136</v>
      </c>
      <c r="DB141" s="308" t="s">
        <v>134</v>
      </c>
      <c r="DC141" s="309">
        <f>'Produksi dan Harga'!AH27</f>
        <v>0</v>
      </c>
      <c r="DD141" s="309">
        <f t="shared" si="2218"/>
        <v>0</v>
      </c>
      <c r="DE141" s="309">
        <f t="shared" si="2219"/>
        <v>0</v>
      </c>
      <c r="DF141" s="310"/>
      <c r="DG141" s="309">
        <f t="shared" si="2220"/>
        <v>0</v>
      </c>
      <c r="DH141" s="310"/>
      <c r="DI141" s="309">
        <f>ADHB!DJ141</f>
        <v>0</v>
      </c>
      <c r="DJ141" s="309">
        <f t="shared" si="2221"/>
        <v>0</v>
      </c>
      <c r="DK141" s="309">
        <f t="shared" si="2222"/>
        <v>0</v>
      </c>
      <c r="DL141" s="310">
        <v>0.23915411846270695</v>
      </c>
      <c r="DM141" s="311">
        <f t="shared" si="2223"/>
        <v>0</v>
      </c>
      <c r="DN141" s="312">
        <f t="shared" si="2224"/>
        <v>0</v>
      </c>
      <c r="DO141" s="313"/>
      <c r="DP141" s="306">
        <v>3.0</v>
      </c>
      <c r="DQ141" s="307" t="s">
        <v>61</v>
      </c>
      <c r="DR141" s="308" t="s">
        <v>136</v>
      </c>
      <c r="DS141" s="308" t="s">
        <v>134</v>
      </c>
      <c r="DT141" s="309">
        <f>'Produksi dan Harga'!AM27</f>
        <v>10</v>
      </c>
      <c r="DU141" s="309">
        <f t="shared" si="2225"/>
        <v>0</v>
      </c>
      <c r="DV141" s="309">
        <f t="shared" si="2226"/>
        <v>0</v>
      </c>
      <c r="DW141" s="310"/>
      <c r="DX141" s="309">
        <f t="shared" si="2227"/>
        <v>0</v>
      </c>
      <c r="DY141" s="310"/>
      <c r="DZ141" s="309">
        <f>ADHB!EA141</f>
        <v>0</v>
      </c>
      <c r="EA141" s="309">
        <f t="shared" si="2228"/>
        <v>0</v>
      </c>
      <c r="EB141" s="309">
        <f t="shared" si="2229"/>
        <v>0</v>
      </c>
      <c r="EC141" s="310">
        <v>0.23915411846270695</v>
      </c>
      <c r="ED141" s="311">
        <f t="shared" si="2230"/>
        <v>0</v>
      </c>
      <c r="EE141" s="312">
        <f t="shared" si="2231"/>
        <v>0</v>
      </c>
      <c r="EF141" s="313"/>
      <c r="EG141" s="306">
        <v>3.0</v>
      </c>
      <c r="EH141" s="307" t="s">
        <v>61</v>
      </c>
      <c r="EI141" s="308" t="s">
        <v>136</v>
      </c>
      <c r="EJ141" s="308" t="s">
        <v>134</v>
      </c>
      <c r="EK141" s="309">
        <f>'Produksi dan Harga'!AR27</f>
        <v>0</v>
      </c>
      <c r="EL141" s="309">
        <f t="shared" si="2232"/>
        <v>0</v>
      </c>
      <c r="EM141" s="309">
        <f t="shared" si="2233"/>
        <v>0</v>
      </c>
      <c r="EN141" s="310"/>
      <c r="EO141" s="309">
        <f t="shared" si="2234"/>
        <v>0</v>
      </c>
      <c r="EP141" s="310"/>
      <c r="EQ141" s="309">
        <f>ADHB!ER141</f>
        <v>0</v>
      </c>
      <c r="ER141" s="309">
        <f t="shared" si="2235"/>
        <v>0</v>
      </c>
      <c r="ES141" s="309">
        <f t="shared" si="2236"/>
        <v>0</v>
      </c>
      <c r="ET141" s="310">
        <v>0.23915411846270695</v>
      </c>
      <c r="EU141" s="311">
        <f t="shared" si="2237"/>
        <v>0</v>
      </c>
      <c r="EV141" s="312">
        <f t="shared" si="2238"/>
        <v>0</v>
      </c>
      <c r="EW141" s="313"/>
      <c r="EX141" s="306">
        <v>3.0</v>
      </c>
      <c r="EY141" s="307" t="s">
        <v>61</v>
      </c>
      <c r="EZ141" s="308" t="s">
        <v>136</v>
      </c>
      <c r="FA141" s="308" t="s">
        <v>134</v>
      </c>
      <c r="FB141" s="309">
        <f>'Produksi dan Harga'!AW27</f>
        <v>0</v>
      </c>
      <c r="FC141" s="309">
        <f t="shared" si="2239"/>
        <v>0</v>
      </c>
      <c r="FD141" s="309">
        <f t="shared" si="2240"/>
        <v>0</v>
      </c>
      <c r="FE141" s="310"/>
      <c r="FF141" s="309">
        <f t="shared" si="2241"/>
        <v>0</v>
      </c>
      <c r="FG141" s="310"/>
      <c r="FH141" s="309">
        <f>ADHB!FI141</f>
        <v>0</v>
      </c>
      <c r="FI141" s="309">
        <f t="shared" si="2242"/>
        <v>0</v>
      </c>
      <c r="FJ141" s="309">
        <f t="shared" si="2243"/>
        <v>0</v>
      </c>
      <c r="FK141" s="310">
        <v>0.23915411846270695</v>
      </c>
      <c r="FL141" s="311">
        <f t="shared" si="2244"/>
        <v>0</v>
      </c>
      <c r="FM141" s="312">
        <f t="shared" si="2245"/>
        <v>0</v>
      </c>
      <c r="FN141" s="313"/>
      <c r="FO141" s="306">
        <v>3.0</v>
      </c>
      <c r="FP141" s="307" t="s">
        <v>61</v>
      </c>
      <c r="FQ141" s="308" t="s">
        <v>136</v>
      </c>
      <c r="FR141" s="308" t="s">
        <v>134</v>
      </c>
      <c r="FS141" s="309">
        <f>'Produksi dan Harga'!BB27</f>
        <v>30</v>
      </c>
      <c r="FT141" s="309">
        <f t="shared" si="2246"/>
        <v>0</v>
      </c>
      <c r="FU141" s="309">
        <f t="shared" si="2247"/>
        <v>0</v>
      </c>
      <c r="FV141" s="310"/>
      <c r="FW141" s="309">
        <f t="shared" si="2248"/>
        <v>0</v>
      </c>
      <c r="FX141" s="310"/>
      <c r="FY141" s="309">
        <f>ADHB!FZ141</f>
        <v>0</v>
      </c>
      <c r="FZ141" s="309">
        <f t="shared" si="2249"/>
        <v>0</v>
      </c>
      <c r="GA141" s="309">
        <f t="shared" si="2250"/>
        <v>0</v>
      </c>
      <c r="GB141" s="310">
        <v>0.23915411846270695</v>
      </c>
      <c r="GC141" s="311">
        <f t="shared" si="2251"/>
        <v>0</v>
      </c>
      <c r="GD141" s="312">
        <f t="shared" si="2252"/>
        <v>0</v>
      </c>
      <c r="GE141" s="313"/>
      <c r="GF141" s="306">
        <v>3.0</v>
      </c>
      <c r="GG141" s="307" t="s">
        <v>61</v>
      </c>
      <c r="GH141" s="308" t="s">
        <v>136</v>
      </c>
      <c r="GI141" s="308" t="s">
        <v>134</v>
      </c>
      <c r="GJ141" s="309">
        <f>'Produksi dan Harga'!BG27</f>
        <v>0</v>
      </c>
      <c r="GK141" s="309">
        <f t="shared" si="2253"/>
        <v>0</v>
      </c>
      <c r="GL141" s="309">
        <f t="shared" si="2254"/>
        <v>0</v>
      </c>
      <c r="GM141" s="310"/>
      <c r="GN141" s="309">
        <f t="shared" si="2255"/>
        <v>0</v>
      </c>
      <c r="GO141" s="310"/>
      <c r="GP141" s="309">
        <f>ADHB!GQ141</f>
        <v>0</v>
      </c>
      <c r="GQ141" s="309">
        <f t="shared" si="2256"/>
        <v>0</v>
      </c>
      <c r="GR141" s="309">
        <f t="shared" si="2257"/>
        <v>0</v>
      </c>
      <c r="GS141" s="310">
        <v>0.23915411846270695</v>
      </c>
      <c r="GT141" s="311">
        <f t="shared" si="2258"/>
        <v>0</v>
      </c>
      <c r="GU141" s="312">
        <f t="shared" si="2259"/>
        <v>0</v>
      </c>
      <c r="GV141" s="313"/>
      <c r="GW141" s="306">
        <v>3.0</v>
      </c>
      <c r="GX141" s="307" t="s">
        <v>61</v>
      </c>
      <c r="GY141" s="308" t="s">
        <v>136</v>
      </c>
      <c r="GZ141" s="308" t="s">
        <v>134</v>
      </c>
      <c r="HA141" s="309">
        <f>'Produksi dan Harga'!BL27</f>
        <v>0</v>
      </c>
      <c r="HB141" s="309">
        <f t="shared" si="2260"/>
        <v>0</v>
      </c>
      <c r="HC141" s="309">
        <f t="shared" si="2261"/>
        <v>0</v>
      </c>
      <c r="HD141" s="310"/>
      <c r="HE141" s="309">
        <f t="shared" si="2262"/>
        <v>0</v>
      </c>
      <c r="HF141" s="310"/>
      <c r="HG141" s="309">
        <f>ADHB!HH141</f>
        <v>0</v>
      </c>
      <c r="HH141" s="309">
        <f t="shared" si="2263"/>
        <v>0</v>
      </c>
      <c r="HI141" s="309">
        <f t="shared" si="2264"/>
        <v>0</v>
      </c>
      <c r="HJ141" s="310">
        <v>0.23915411846270695</v>
      </c>
      <c r="HK141" s="311">
        <f t="shared" si="2265"/>
        <v>0</v>
      </c>
      <c r="HL141" s="312">
        <f t="shared" si="2266"/>
        <v>0</v>
      </c>
      <c r="HM141" s="313"/>
      <c r="HN141" s="306">
        <v>3.0</v>
      </c>
      <c r="HO141" s="307" t="s">
        <v>61</v>
      </c>
      <c r="HP141" s="308" t="s">
        <v>136</v>
      </c>
      <c r="HQ141" s="308" t="s">
        <v>134</v>
      </c>
      <c r="HR141" s="309">
        <f>'Produksi dan Harga'!BQ27</f>
        <v>0</v>
      </c>
      <c r="HS141" s="309">
        <f t="shared" si="2267"/>
        <v>0</v>
      </c>
      <c r="HT141" s="309">
        <f t="shared" si="2268"/>
        <v>0</v>
      </c>
      <c r="HU141" s="310"/>
      <c r="HV141" s="309">
        <f t="shared" si="2269"/>
        <v>0</v>
      </c>
      <c r="HW141" s="310"/>
      <c r="HX141" s="309">
        <f>ADHB!HY141</f>
        <v>0</v>
      </c>
      <c r="HY141" s="309">
        <f t="shared" si="2270"/>
        <v>0</v>
      </c>
      <c r="HZ141" s="309">
        <f t="shared" si="2271"/>
        <v>0</v>
      </c>
      <c r="IA141" s="310">
        <v>0.23915411846270695</v>
      </c>
      <c r="IB141" s="311">
        <f t="shared" si="2272"/>
        <v>0</v>
      </c>
      <c r="IC141" s="312">
        <f t="shared" si="2273"/>
        <v>0</v>
      </c>
      <c r="ID141" s="313"/>
      <c r="IE141" s="306">
        <v>3.0</v>
      </c>
      <c r="IF141" s="307" t="s">
        <v>61</v>
      </c>
      <c r="IG141" s="308" t="s">
        <v>136</v>
      </c>
      <c r="IH141" s="308" t="s">
        <v>134</v>
      </c>
      <c r="II141" s="309">
        <f>'Produksi dan Harga'!BV27</f>
        <v>0</v>
      </c>
      <c r="IJ141" s="309">
        <f t="shared" si="2274"/>
        <v>0</v>
      </c>
      <c r="IK141" s="309">
        <f t="shared" si="2275"/>
        <v>0</v>
      </c>
      <c r="IL141" s="310"/>
      <c r="IM141" s="309">
        <f t="shared" si="2276"/>
        <v>0</v>
      </c>
      <c r="IN141" s="310"/>
      <c r="IO141" s="309">
        <f>ADHB!IP141</f>
        <v>0</v>
      </c>
      <c r="IP141" s="309">
        <f t="shared" si="2277"/>
        <v>0</v>
      </c>
      <c r="IQ141" s="309">
        <f t="shared" si="2278"/>
        <v>0</v>
      </c>
      <c r="IR141" s="310">
        <v>0.23915411846270695</v>
      </c>
      <c r="IS141" s="311">
        <f t="shared" si="2279"/>
        <v>0</v>
      </c>
      <c r="IT141" s="312">
        <f t="shared" si="2280"/>
        <v>0</v>
      </c>
      <c r="IU141" s="313"/>
      <c r="IV141" s="306">
        <v>3.0</v>
      </c>
      <c r="IW141" s="307" t="s">
        <v>61</v>
      </c>
      <c r="IX141" s="308" t="s">
        <v>136</v>
      </c>
      <c r="IY141" s="308" t="s">
        <v>134</v>
      </c>
      <c r="IZ141" s="309">
        <f>'Produksi dan Harga'!CA27</f>
        <v>0</v>
      </c>
      <c r="JA141" s="309">
        <f t="shared" si="2281"/>
        <v>0</v>
      </c>
      <c r="JB141" s="309">
        <f t="shared" si="2282"/>
        <v>0</v>
      </c>
      <c r="JC141" s="310"/>
      <c r="JD141" s="309">
        <f t="shared" si="2283"/>
        <v>0</v>
      </c>
      <c r="JE141" s="310"/>
      <c r="JF141" s="309">
        <f>ADHB!JG141</f>
        <v>0</v>
      </c>
      <c r="JG141" s="309">
        <f t="shared" si="2284"/>
        <v>0</v>
      </c>
      <c r="JH141" s="309">
        <f t="shared" si="2285"/>
        <v>0</v>
      </c>
      <c r="JI141" s="310">
        <v>0.23915411846270695</v>
      </c>
      <c r="JJ141" s="311">
        <f t="shared" si="2286"/>
        <v>0</v>
      </c>
      <c r="JK141" s="312">
        <f t="shared" si="2287"/>
        <v>0</v>
      </c>
      <c r="JL141" s="313"/>
      <c r="JM141" s="306">
        <v>3.0</v>
      </c>
      <c r="JN141" s="307" t="s">
        <v>61</v>
      </c>
      <c r="JO141" s="308" t="s">
        <v>136</v>
      </c>
      <c r="JP141" s="308" t="s">
        <v>134</v>
      </c>
      <c r="JQ141" s="309">
        <f>'Produksi dan Harga'!CF27</f>
        <v>0</v>
      </c>
      <c r="JR141" s="309">
        <f t="shared" si="2288"/>
        <v>0</v>
      </c>
      <c r="JS141" s="309">
        <f t="shared" si="2289"/>
        <v>0</v>
      </c>
      <c r="JT141" s="310"/>
      <c r="JU141" s="309">
        <f t="shared" si="2290"/>
        <v>0</v>
      </c>
      <c r="JV141" s="310"/>
      <c r="JW141" s="309" t="str">
        <f>ADHB!LF141</f>
        <v/>
      </c>
      <c r="JX141" s="309">
        <f t="shared" si="2291"/>
        <v>0</v>
      </c>
      <c r="JY141" s="309">
        <f t="shared" si="2292"/>
        <v>0</v>
      </c>
      <c r="JZ141" s="310">
        <v>0.23915411846270695</v>
      </c>
      <c r="KA141" s="311">
        <f t="shared" si="2293"/>
        <v>0</v>
      </c>
      <c r="KB141" s="312">
        <f t="shared" si="2294"/>
        <v>0</v>
      </c>
      <c r="KC141" s="313"/>
      <c r="KD141" s="306">
        <v>3.0</v>
      </c>
      <c r="KE141" s="307" t="s">
        <v>61</v>
      </c>
      <c r="KF141" s="308" t="s">
        <v>136</v>
      </c>
      <c r="KG141" s="308" t="s">
        <v>134</v>
      </c>
      <c r="KH141" s="309"/>
      <c r="KI141" s="309">
        <f t="shared" si="2295"/>
        <v>0</v>
      </c>
      <c r="KJ141" s="309">
        <f t="shared" si="2296"/>
        <v>0</v>
      </c>
      <c r="KK141" s="310"/>
      <c r="KL141" s="309">
        <f t="shared" si="2297"/>
        <v>0</v>
      </c>
      <c r="KM141" s="310"/>
      <c r="KN141" s="309" t="str">
        <f>ADHB!LW141</f>
        <v/>
      </c>
      <c r="KO141" s="309">
        <f t="shared" si="2298"/>
        <v>0</v>
      </c>
      <c r="KP141" s="309">
        <f t="shared" si="2299"/>
        <v>0</v>
      </c>
      <c r="KQ141" s="310">
        <v>0.23915411846270695</v>
      </c>
      <c r="KR141" s="311">
        <f t="shared" si="2300"/>
        <v>0</v>
      </c>
      <c r="KS141" s="312">
        <f t="shared" si="2301"/>
        <v>0</v>
      </c>
      <c r="KT141" s="313"/>
      <c r="KU141" s="314"/>
    </row>
    <row r="142" ht="15.75" customHeight="1">
      <c r="A142" s="306">
        <v>4.0</v>
      </c>
      <c r="B142" s="307" t="s">
        <v>143</v>
      </c>
      <c r="C142" s="308" t="s">
        <v>136</v>
      </c>
      <c r="D142" s="308" t="s">
        <v>134</v>
      </c>
      <c r="E142" s="309"/>
      <c r="F142" s="309">
        <v>0.0</v>
      </c>
      <c r="G142" s="309">
        <f t="shared" si="2177"/>
        <v>0</v>
      </c>
      <c r="H142" s="310"/>
      <c r="I142" s="309">
        <f t="shared" si="2178"/>
        <v>0</v>
      </c>
      <c r="J142" s="310"/>
      <c r="K142" s="309">
        <f>ADHB!L142</f>
        <v>0</v>
      </c>
      <c r="L142" s="309">
        <f t="shared" si="2179"/>
        <v>0</v>
      </c>
      <c r="M142" s="309">
        <f t="shared" si="2180"/>
        <v>0</v>
      </c>
      <c r="N142" s="310">
        <v>0.23915411846270695</v>
      </c>
      <c r="O142" s="311">
        <f t="shared" si="2181"/>
        <v>0</v>
      </c>
      <c r="P142" s="312">
        <f t="shared" si="2182"/>
        <v>0</v>
      </c>
      <c r="Q142" s="313"/>
      <c r="R142" s="306">
        <v>4.0</v>
      </c>
      <c r="S142" s="307" t="s">
        <v>143</v>
      </c>
      <c r="T142" s="308" t="s">
        <v>136</v>
      </c>
      <c r="U142" s="308" t="s">
        <v>134</v>
      </c>
      <c r="V142" s="309"/>
      <c r="W142" s="309">
        <f t="shared" si="2183"/>
        <v>0</v>
      </c>
      <c r="X142" s="309">
        <f t="shared" si="2184"/>
        <v>0</v>
      </c>
      <c r="Y142" s="310"/>
      <c r="Z142" s="309">
        <f t="shared" si="2185"/>
        <v>0</v>
      </c>
      <c r="AA142" s="310"/>
      <c r="AB142" s="309">
        <f>ADHB!AC142</f>
        <v>0</v>
      </c>
      <c r="AC142" s="309">
        <f t="shared" si="2186"/>
        <v>0</v>
      </c>
      <c r="AD142" s="309">
        <f t="shared" si="2187"/>
        <v>0</v>
      </c>
      <c r="AE142" s="310">
        <v>0.23915411846270695</v>
      </c>
      <c r="AF142" s="311">
        <f t="shared" si="2188"/>
        <v>0</v>
      </c>
      <c r="AG142" s="312">
        <f t="shared" si="2189"/>
        <v>0</v>
      </c>
      <c r="AH142" s="313"/>
      <c r="AI142" s="306">
        <v>4.0</v>
      </c>
      <c r="AJ142" s="307" t="s">
        <v>143</v>
      </c>
      <c r="AK142" s="308" t="s">
        <v>136</v>
      </c>
      <c r="AL142" s="308" t="s">
        <v>134</v>
      </c>
      <c r="AM142" s="309"/>
      <c r="AN142" s="309">
        <f t="shared" si="2190"/>
        <v>0</v>
      </c>
      <c r="AO142" s="309">
        <f t="shared" si="2191"/>
        <v>0</v>
      </c>
      <c r="AP142" s="310"/>
      <c r="AQ142" s="309">
        <f t="shared" si="2192"/>
        <v>0</v>
      </c>
      <c r="AR142" s="310"/>
      <c r="AS142" s="309">
        <f>ADHB!AT142</f>
        <v>0</v>
      </c>
      <c r="AT142" s="309">
        <f t="shared" si="2193"/>
        <v>0</v>
      </c>
      <c r="AU142" s="309">
        <f t="shared" si="2194"/>
        <v>0</v>
      </c>
      <c r="AV142" s="310">
        <v>0.23915411846270695</v>
      </c>
      <c r="AW142" s="311">
        <f t="shared" si="2195"/>
        <v>0</v>
      </c>
      <c r="AX142" s="312">
        <f t="shared" si="2196"/>
        <v>0</v>
      </c>
      <c r="AY142" s="313"/>
      <c r="AZ142" s="306">
        <v>4.0</v>
      </c>
      <c r="BA142" s="307" t="s">
        <v>143</v>
      </c>
      <c r="BB142" s="308" t="s">
        <v>136</v>
      </c>
      <c r="BC142" s="308" t="s">
        <v>134</v>
      </c>
      <c r="BD142" s="309"/>
      <c r="BE142" s="309">
        <f t="shared" si="2197"/>
        <v>0</v>
      </c>
      <c r="BF142" s="309">
        <f t="shared" si="2198"/>
        <v>0</v>
      </c>
      <c r="BG142" s="310"/>
      <c r="BH142" s="309">
        <f t="shared" si="2199"/>
        <v>0</v>
      </c>
      <c r="BI142" s="310"/>
      <c r="BJ142" s="309">
        <f>ADHB!BK142</f>
        <v>0</v>
      </c>
      <c r="BK142" s="309">
        <f t="shared" si="2200"/>
        <v>0</v>
      </c>
      <c r="BL142" s="309">
        <f t="shared" si="2201"/>
        <v>0</v>
      </c>
      <c r="BM142" s="310">
        <v>0.23915411846270695</v>
      </c>
      <c r="BN142" s="311">
        <f t="shared" si="2202"/>
        <v>0</v>
      </c>
      <c r="BO142" s="312">
        <f t="shared" si="2203"/>
        <v>0</v>
      </c>
      <c r="BP142" s="313"/>
      <c r="BQ142" s="306">
        <v>4.0</v>
      </c>
      <c r="BR142" s="307" t="s">
        <v>143</v>
      </c>
      <c r="BS142" s="308" t="s">
        <v>136</v>
      </c>
      <c r="BT142" s="308" t="s">
        <v>134</v>
      </c>
      <c r="BU142" s="309"/>
      <c r="BV142" s="309">
        <f t="shared" si="2204"/>
        <v>0</v>
      </c>
      <c r="BW142" s="309">
        <f t="shared" si="2205"/>
        <v>0</v>
      </c>
      <c r="BX142" s="310"/>
      <c r="BY142" s="309">
        <f t="shared" si="2206"/>
        <v>0</v>
      </c>
      <c r="BZ142" s="310"/>
      <c r="CA142" s="309">
        <f>ADHB!CB142</f>
        <v>0</v>
      </c>
      <c r="CB142" s="309">
        <f t="shared" si="2207"/>
        <v>0</v>
      </c>
      <c r="CC142" s="309">
        <f t="shared" si="2208"/>
        <v>0</v>
      </c>
      <c r="CD142" s="310">
        <v>0.23915411846270695</v>
      </c>
      <c r="CE142" s="311">
        <f t="shared" si="2209"/>
        <v>0</v>
      </c>
      <c r="CF142" s="312">
        <f t="shared" si="2210"/>
        <v>0</v>
      </c>
      <c r="CG142" s="313"/>
      <c r="CH142" s="306">
        <v>4.0</v>
      </c>
      <c r="CI142" s="307" t="s">
        <v>143</v>
      </c>
      <c r="CJ142" s="308" t="s">
        <v>136</v>
      </c>
      <c r="CK142" s="308" t="s">
        <v>134</v>
      </c>
      <c r="CL142" s="309"/>
      <c r="CM142" s="309">
        <f t="shared" si="2211"/>
        <v>0</v>
      </c>
      <c r="CN142" s="309">
        <f t="shared" si="2212"/>
        <v>0</v>
      </c>
      <c r="CO142" s="310"/>
      <c r="CP142" s="309">
        <f t="shared" si="2213"/>
        <v>0</v>
      </c>
      <c r="CQ142" s="310"/>
      <c r="CR142" s="309">
        <f>ADHB!CS142</f>
        <v>0</v>
      </c>
      <c r="CS142" s="309">
        <f t="shared" si="2214"/>
        <v>0</v>
      </c>
      <c r="CT142" s="309">
        <f t="shared" si="2215"/>
        <v>0</v>
      </c>
      <c r="CU142" s="310">
        <v>0.23915411846270695</v>
      </c>
      <c r="CV142" s="311">
        <f t="shared" si="2216"/>
        <v>0</v>
      </c>
      <c r="CW142" s="312">
        <f t="shared" si="2217"/>
        <v>0</v>
      </c>
      <c r="CX142" s="313"/>
      <c r="CY142" s="306">
        <v>4.0</v>
      </c>
      <c r="CZ142" s="307" t="s">
        <v>143</v>
      </c>
      <c r="DA142" s="308" t="s">
        <v>136</v>
      </c>
      <c r="DB142" s="308" t="s">
        <v>134</v>
      </c>
      <c r="DC142" s="309"/>
      <c r="DD142" s="309">
        <f t="shared" si="2218"/>
        <v>0</v>
      </c>
      <c r="DE142" s="309">
        <f t="shared" si="2219"/>
        <v>0</v>
      </c>
      <c r="DF142" s="310"/>
      <c r="DG142" s="309">
        <f t="shared" si="2220"/>
        <v>0</v>
      </c>
      <c r="DH142" s="310"/>
      <c r="DI142" s="309">
        <f>ADHB!DJ142</f>
        <v>0</v>
      </c>
      <c r="DJ142" s="309">
        <f t="shared" si="2221"/>
        <v>0</v>
      </c>
      <c r="DK142" s="309">
        <f t="shared" si="2222"/>
        <v>0</v>
      </c>
      <c r="DL142" s="310">
        <v>0.23915411846270695</v>
      </c>
      <c r="DM142" s="311">
        <f t="shared" si="2223"/>
        <v>0</v>
      </c>
      <c r="DN142" s="312">
        <f t="shared" si="2224"/>
        <v>0</v>
      </c>
      <c r="DO142" s="313"/>
      <c r="DP142" s="306">
        <v>4.0</v>
      </c>
      <c r="DQ142" s="307" t="s">
        <v>143</v>
      </c>
      <c r="DR142" s="308" t="s">
        <v>136</v>
      </c>
      <c r="DS142" s="308" t="s">
        <v>134</v>
      </c>
      <c r="DT142" s="309"/>
      <c r="DU142" s="309">
        <f t="shared" si="2225"/>
        <v>0</v>
      </c>
      <c r="DV142" s="309">
        <f t="shared" si="2226"/>
        <v>0</v>
      </c>
      <c r="DW142" s="310"/>
      <c r="DX142" s="309">
        <f t="shared" si="2227"/>
        <v>0</v>
      </c>
      <c r="DY142" s="310"/>
      <c r="DZ142" s="309">
        <f>ADHB!EA142</f>
        <v>0</v>
      </c>
      <c r="EA142" s="309">
        <f t="shared" si="2228"/>
        <v>0</v>
      </c>
      <c r="EB142" s="309">
        <f t="shared" si="2229"/>
        <v>0</v>
      </c>
      <c r="EC142" s="310">
        <v>0.23915411846270695</v>
      </c>
      <c r="ED142" s="311">
        <f t="shared" si="2230"/>
        <v>0</v>
      </c>
      <c r="EE142" s="312">
        <f t="shared" si="2231"/>
        <v>0</v>
      </c>
      <c r="EF142" s="313"/>
      <c r="EG142" s="306">
        <v>4.0</v>
      </c>
      <c r="EH142" s="307" t="s">
        <v>143</v>
      </c>
      <c r="EI142" s="308" t="s">
        <v>136</v>
      </c>
      <c r="EJ142" s="308" t="s">
        <v>134</v>
      </c>
      <c r="EK142" s="309"/>
      <c r="EL142" s="309">
        <f t="shared" si="2232"/>
        <v>0</v>
      </c>
      <c r="EM142" s="309">
        <f t="shared" si="2233"/>
        <v>0</v>
      </c>
      <c r="EN142" s="310"/>
      <c r="EO142" s="309">
        <f t="shared" si="2234"/>
        <v>0</v>
      </c>
      <c r="EP142" s="310"/>
      <c r="EQ142" s="309">
        <f>ADHB!ER142</f>
        <v>0</v>
      </c>
      <c r="ER142" s="309">
        <f t="shared" si="2235"/>
        <v>0</v>
      </c>
      <c r="ES142" s="309">
        <f t="shared" si="2236"/>
        <v>0</v>
      </c>
      <c r="ET142" s="310">
        <v>0.23915411846270695</v>
      </c>
      <c r="EU142" s="311">
        <f t="shared" si="2237"/>
        <v>0</v>
      </c>
      <c r="EV142" s="312">
        <f t="shared" si="2238"/>
        <v>0</v>
      </c>
      <c r="EW142" s="313"/>
      <c r="EX142" s="306">
        <v>4.0</v>
      </c>
      <c r="EY142" s="307" t="s">
        <v>143</v>
      </c>
      <c r="EZ142" s="308" t="s">
        <v>136</v>
      </c>
      <c r="FA142" s="308" t="s">
        <v>134</v>
      </c>
      <c r="FB142" s="309"/>
      <c r="FC142" s="309">
        <f t="shared" si="2239"/>
        <v>0</v>
      </c>
      <c r="FD142" s="309">
        <f t="shared" si="2240"/>
        <v>0</v>
      </c>
      <c r="FE142" s="310"/>
      <c r="FF142" s="309">
        <f t="shared" si="2241"/>
        <v>0</v>
      </c>
      <c r="FG142" s="310"/>
      <c r="FH142" s="309">
        <f>ADHB!FI142</f>
        <v>0</v>
      </c>
      <c r="FI142" s="309">
        <f t="shared" si="2242"/>
        <v>0</v>
      </c>
      <c r="FJ142" s="309">
        <f t="shared" si="2243"/>
        <v>0</v>
      </c>
      <c r="FK142" s="310">
        <v>0.23915411846270695</v>
      </c>
      <c r="FL142" s="311">
        <f t="shared" si="2244"/>
        <v>0</v>
      </c>
      <c r="FM142" s="312">
        <f t="shared" si="2245"/>
        <v>0</v>
      </c>
      <c r="FN142" s="313"/>
      <c r="FO142" s="306">
        <v>4.0</v>
      </c>
      <c r="FP142" s="307" t="s">
        <v>143</v>
      </c>
      <c r="FQ142" s="308" t="s">
        <v>136</v>
      </c>
      <c r="FR142" s="308" t="s">
        <v>134</v>
      </c>
      <c r="FS142" s="309"/>
      <c r="FT142" s="309">
        <f t="shared" si="2246"/>
        <v>0</v>
      </c>
      <c r="FU142" s="309">
        <f t="shared" si="2247"/>
        <v>0</v>
      </c>
      <c r="FV142" s="310"/>
      <c r="FW142" s="309">
        <f t="shared" si="2248"/>
        <v>0</v>
      </c>
      <c r="FX142" s="310"/>
      <c r="FY142" s="309">
        <f>ADHB!FZ142</f>
        <v>0</v>
      </c>
      <c r="FZ142" s="309">
        <f t="shared" si="2249"/>
        <v>0</v>
      </c>
      <c r="GA142" s="309">
        <f t="shared" si="2250"/>
        <v>0</v>
      </c>
      <c r="GB142" s="310">
        <v>0.23915411846270695</v>
      </c>
      <c r="GC142" s="311">
        <f t="shared" si="2251"/>
        <v>0</v>
      </c>
      <c r="GD142" s="312">
        <f t="shared" si="2252"/>
        <v>0</v>
      </c>
      <c r="GE142" s="313"/>
      <c r="GF142" s="306">
        <v>4.0</v>
      </c>
      <c r="GG142" s="307" t="s">
        <v>143</v>
      </c>
      <c r="GH142" s="308" t="s">
        <v>136</v>
      </c>
      <c r="GI142" s="308" t="s">
        <v>134</v>
      </c>
      <c r="GJ142" s="309"/>
      <c r="GK142" s="309">
        <f t="shared" si="2253"/>
        <v>0</v>
      </c>
      <c r="GL142" s="309">
        <f t="shared" si="2254"/>
        <v>0</v>
      </c>
      <c r="GM142" s="310"/>
      <c r="GN142" s="309">
        <f t="shared" si="2255"/>
        <v>0</v>
      </c>
      <c r="GO142" s="310"/>
      <c r="GP142" s="309">
        <f>ADHB!GQ142</f>
        <v>0</v>
      </c>
      <c r="GQ142" s="309">
        <f t="shared" si="2256"/>
        <v>0</v>
      </c>
      <c r="GR142" s="309">
        <f t="shared" si="2257"/>
        <v>0</v>
      </c>
      <c r="GS142" s="310">
        <v>0.23915411846270695</v>
      </c>
      <c r="GT142" s="311">
        <f t="shared" si="2258"/>
        <v>0</v>
      </c>
      <c r="GU142" s="312">
        <f t="shared" si="2259"/>
        <v>0</v>
      </c>
      <c r="GV142" s="313"/>
      <c r="GW142" s="306">
        <v>4.0</v>
      </c>
      <c r="GX142" s="307" t="s">
        <v>143</v>
      </c>
      <c r="GY142" s="308" t="s">
        <v>136</v>
      </c>
      <c r="GZ142" s="308" t="s">
        <v>134</v>
      </c>
      <c r="HA142" s="309"/>
      <c r="HB142" s="309">
        <f t="shared" si="2260"/>
        <v>0</v>
      </c>
      <c r="HC142" s="309">
        <f t="shared" si="2261"/>
        <v>0</v>
      </c>
      <c r="HD142" s="310"/>
      <c r="HE142" s="309">
        <f t="shared" si="2262"/>
        <v>0</v>
      </c>
      <c r="HF142" s="310"/>
      <c r="HG142" s="309">
        <f>ADHB!HH142</f>
        <v>0</v>
      </c>
      <c r="HH142" s="309">
        <f t="shared" si="2263"/>
        <v>0</v>
      </c>
      <c r="HI142" s="309">
        <f t="shared" si="2264"/>
        <v>0</v>
      </c>
      <c r="HJ142" s="310">
        <v>0.23915411846270695</v>
      </c>
      <c r="HK142" s="311">
        <f t="shared" si="2265"/>
        <v>0</v>
      </c>
      <c r="HL142" s="312">
        <f t="shared" si="2266"/>
        <v>0</v>
      </c>
      <c r="HM142" s="313"/>
      <c r="HN142" s="306">
        <v>4.0</v>
      </c>
      <c r="HO142" s="307" t="s">
        <v>143</v>
      </c>
      <c r="HP142" s="308" t="s">
        <v>136</v>
      </c>
      <c r="HQ142" s="308" t="s">
        <v>134</v>
      </c>
      <c r="HR142" s="309"/>
      <c r="HS142" s="309">
        <f t="shared" si="2267"/>
        <v>0</v>
      </c>
      <c r="HT142" s="309">
        <f t="shared" si="2268"/>
        <v>0</v>
      </c>
      <c r="HU142" s="310"/>
      <c r="HV142" s="309">
        <f t="shared" si="2269"/>
        <v>0</v>
      </c>
      <c r="HW142" s="310"/>
      <c r="HX142" s="309">
        <f>ADHB!HY142</f>
        <v>0</v>
      </c>
      <c r="HY142" s="309">
        <f t="shared" si="2270"/>
        <v>0</v>
      </c>
      <c r="HZ142" s="309">
        <f t="shared" si="2271"/>
        <v>0</v>
      </c>
      <c r="IA142" s="310">
        <v>0.23915411846270695</v>
      </c>
      <c r="IB142" s="311">
        <f t="shared" si="2272"/>
        <v>0</v>
      </c>
      <c r="IC142" s="312">
        <f t="shared" si="2273"/>
        <v>0</v>
      </c>
      <c r="ID142" s="313"/>
      <c r="IE142" s="306">
        <v>4.0</v>
      </c>
      <c r="IF142" s="307" t="s">
        <v>143</v>
      </c>
      <c r="IG142" s="308" t="s">
        <v>136</v>
      </c>
      <c r="IH142" s="308" t="s">
        <v>134</v>
      </c>
      <c r="II142" s="309"/>
      <c r="IJ142" s="309">
        <f t="shared" si="2274"/>
        <v>0</v>
      </c>
      <c r="IK142" s="309">
        <f t="shared" si="2275"/>
        <v>0</v>
      </c>
      <c r="IL142" s="310"/>
      <c r="IM142" s="309">
        <f t="shared" si="2276"/>
        <v>0</v>
      </c>
      <c r="IN142" s="310"/>
      <c r="IO142" s="309">
        <f>ADHB!IP142</f>
        <v>0</v>
      </c>
      <c r="IP142" s="309">
        <f t="shared" si="2277"/>
        <v>0</v>
      </c>
      <c r="IQ142" s="309">
        <f t="shared" si="2278"/>
        <v>0</v>
      </c>
      <c r="IR142" s="310">
        <v>0.23915411846270695</v>
      </c>
      <c r="IS142" s="311">
        <f t="shared" si="2279"/>
        <v>0</v>
      </c>
      <c r="IT142" s="312">
        <f t="shared" si="2280"/>
        <v>0</v>
      </c>
      <c r="IU142" s="313"/>
      <c r="IV142" s="306">
        <v>4.0</v>
      </c>
      <c r="IW142" s="307" t="s">
        <v>143</v>
      </c>
      <c r="IX142" s="308" t="s">
        <v>136</v>
      </c>
      <c r="IY142" s="308" t="s">
        <v>134</v>
      </c>
      <c r="IZ142" s="309"/>
      <c r="JA142" s="309">
        <f t="shared" si="2281"/>
        <v>0</v>
      </c>
      <c r="JB142" s="309">
        <f t="shared" si="2282"/>
        <v>0</v>
      </c>
      <c r="JC142" s="310"/>
      <c r="JD142" s="309">
        <f t="shared" si="2283"/>
        <v>0</v>
      </c>
      <c r="JE142" s="310"/>
      <c r="JF142" s="309">
        <f>ADHB!JG142</f>
        <v>0</v>
      </c>
      <c r="JG142" s="309">
        <f t="shared" si="2284"/>
        <v>0</v>
      </c>
      <c r="JH142" s="309">
        <f t="shared" si="2285"/>
        <v>0</v>
      </c>
      <c r="JI142" s="310">
        <v>0.23915411846270695</v>
      </c>
      <c r="JJ142" s="311">
        <f t="shared" si="2286"/>
        <v>0</v>
      </c>
      <c r="JK142" s="312">
        <f t="shared" si="2287"/>
        <v>0</v>
      </c>
      <c r="JL142" s="313"/>
      <c r="JM142" s="306">
        <v>4.0</v>
      </c>
      <c r="JN142" s="307" t="s">
        <v>143</v>
      </c>
      <c r="JO142" s="308" t="s">
        <v>136</v>
      </c>
      <c r="JP142" s="308" t="s">
        <v>134</v>
      </c>
      <c r="JQ142" s="309"/>
      <c r="JR142" s="309">
        <f t="shared" si="2288"/>
        <v>0</v>
      </c>
      <c r="JS142" s="309">
        <f t="shared" si="2289"/>
        <v>0</v>
      </c>
      <c r="JT142" s="310"/>
      <c r="JU142" s="309">
        <f t="shared" si="2290"/>
        <v>0</v>
      </c>
      <c r="JV142" s="310"/>
      <c r="JW142" s="309" t="str">
        <f>ADHB!LF142</f>
        <v/>
      </c>
      <c r="JX142" s="309">
        <f t="shared" si="2291"/>
        <v>0</v>
      </c>
      <c r="JY142" s="309">
        <f t="shared" si="2292"/>
        <v>0</v>
      </c>
      <c r="JZ142" s="310">
        <v>0.23915411846270695</v>
      </c>
      <c r="KA142" s="311">
        <f t="shared" si="2293"/>
        <v>0</v>
      </c>
      <c r="KB142" s="312">
        <f t="shared" si="2294"/>
        <v>0</v>
      </c>
      <c r="KC142" s="313"/>
      <c r="KD142" s="306">
        <v>4.0</v>
      </c>
      <c r="KE142" s="307" t="s">
        <v>143</v>
      </c>
      <c r="KF142" s="308" t="s">
        <v>136</v>
      </c>
      <c r="KG142" s="308" t="s">
        <v>134</v>
      </c>
      <c r="KH142" s="309"/>
      <c r="KI142" s="309">
        <f t="shared" si="2295"/>
        <v>0</v>
      </c>
      <c r="KJ142" s="309">
        <f t="shared" si="2296"/>
        <v>0</v>
      </c>
      <c r="KK142" s="310"/>
      <c r="KL142" s="309">
        <f t="shared" si="2297"/>
        <v>0</v>
      </c>
      <c r="KM142" s="310"/>
      <c r="KN142" s="309" t="str">
        <f>ADHB!LW142</f>
        <v/>
      </c>
      <c r="KO142" s="309">
        <f t="shared" si="2298"/>
        <v>0</v>
      </c>
      <c r="KP142" s="309">
        <f t="shared" si="2299"/>
        <v>0</v>
      </c>
      <c r="KQ142" s="310">
        <v>0.23915411846270695</v>
      </c>
      <c r="KR142" s="311">
        <f t="shared" si="2300"/>
        <v>0</v>
      </c>
      <c r="KS142" s="312">
        <f t="shared" si="2301"/>
        <v>0</v>
      </c>
      <c r="KT142" s="313"/>
      <c r="KU142" s="314"/>
    </row>
    <row r="143" ht="15.75" customHeight="1">
      <c r="A143" s="306">
        <v>5.0</v>
      </c>
      <c r="B143" s="307" t="s">
        <v>144</v>
      </c>
      <c r="C143" s="308" t="s">
        <v>132</v>
      </c>
      <c r="D143" s="308" t="s">
        <v>132</v>
      </c>
      <c r="E143" s="309"/>
      <c r="F143" s="309"/>
      <c r="G143" s="309">
        <f t="shared" si="2177"/>
        <v>0</v>
      </c>
      <c r="H143" s="310"/>
      <c r="I143" s="309">
        <f t="shared" si="2178"/>
        <v>0</v>
      </c>
      <c r="J143" s="310"/>
      <c r="K143" s="309">
        <f>ADHB!L143</f>
        <v>0</v>
      </c>
      <c r="L143" s="309">
        <f t="shared" si="2179"/>
        <v>0</v>
      </c>
      <c r="M143" s="309">
        <f t="shared" si="2180"/>
        <v>0</v>
      </c>
      <c r="N143" s="310">
        <v>0.23915411846270695</v>
      </c>
      <c r="O143" s="311">
        <f t="shared" si="2181"/>
        <v>0</v>
      </c>
      <c r="P143" s="312">
        <f t="shared" si="2182"/>
        <v>0</v>
      </c>
      <c r="Q143" s="313"/>
      <c r="R143" s="306">
        <v>5.0</v>
      </c>
      <c r="S143" s="307" t="s">
        <v>144</v>
      </c>
      <c r="T143" s="308" t="s">
        <v>132</v>
      </c>
      <c r="U143" s="308" t="s">
        <v>132</v>
      </c>
      <c r="V143" s="309"/>
      <c r="W143" s="309" t="str">
        <f t="shared" si="2183"/>
        <v/>
      </c>
      <c r="X143" s="309">
        <f t="shared" si="2184"/>
        <v>0</v>
      </c>
      <c r="Y143" s="310"/>
      <c r="Z143" s="309">
        <f t="shared" si="2185"/>
        <v>0</v>
      </c>
      <c r="AA143" s="310"/>
      <c r="AB143" s="309">
        <f>ADHB!AC143</f>
        <v>0</v>
      </c>
      <c r="AC143" s="309">
        <f t="shared" si="2186"/>
        <v>0</v>
      </c>
      <c r="AD143" s="309">
        <f t="shared" si="2187"/>
        <v>0</v>
      </c>
      <c r="AE143" s="310">
        <v>0.23915411846270695</v>
      </c>
      <c r="AF143" s="311">
        <f t="shared" si="2188"/>
        <v>0</v>
      </c>
      <c r="AG143" s="312">
        <f t="shared" si="2189"/>
        <v>0</v>
      </c>
      <c r="AH143" s="313"/>
      <c r="AI143" s="306">
        <v>5.0</v>
      </c>
      <c r="AJ143" s="307" t="s">
        <v>144</v>
      </c>
      <c r="AK143" s="308" t="s">
        <v>132</v>
      </c>
      <c r="AL143" s="308" t="s">
        <v>132</v>
      </c>
      <c r="AM143" s="309"/>
      <c r="AN143" s="309" t="str">
        <f t="shared" si="2190"/>
        <v/>
      </c>
      <c r="AO143" s="309">
        <f t="shared" si="2191"/>
        <v>0</v>
      </c>
      <c r="AP143" s="310"/>
      <c r="AQ143" s="309">
        <f t="shared" si="2192"/>
        <v>0</v>
      </c>
      <c r="AR143" s="310"/>
      <c r="AS143" s="309">
        <f>ADHB!AT143</f>
        <v>0</v>
      </c>
      <c r="AT143" s="309">
        <f t="shared" si="2193"/>
        <v>0</v>
      </c>
      <c r="AU143" s="309">
        <f t="shared" si="2194"/>
        <v>0</v>
      </c>
      <c r="AV143" s="310">
        <v>0.23915411846270695</v>
      </c>
      <c r="AW143" s="311">
        <f t="shared" si="2195"/>
        <v>0</v>
      </c>
      <c r="AX143" s="312">
        <f t="shared" si="2196"/>
        <v>0</v>
      </c>
      <c r="AY143" s="313"/>
      <c r="AZ143" s="306">
        <v>5.0</v>
      </c>
      <c r="BA143" s="307" t="s">
        <v>144</v>
      </c>
      <c r="BB143" s="308" t="s">
        <v>132</v>
      </c>
      <c r="BC143" s="308" t="s">
        <v>132</v>
      </c>
      <c r="BD143" s="309"/>
      <c r="BE143" s="309" t="str">
        <f t="shared" si="2197"/>
        <v/>
      </c>
      <c r="BF143" s="309">
        <f t="shared" si="2198"/>
        <v>0</v>
      </c>
      <c r="BG143" s="310"/>
      <c r="BH143" s="309">
        <f t="shared" si="2199"/>
        <v>0</v>
      </c>
      <c r="BI143" s="310"/>
      <c r="BJ143" s="309">
        <f>ADHB!BK143</f>
        <v>0</v>
      </c>
      <c r="BK143" s="309">
        <f t="shared" si="2200"/>
        <v>0</v>
      </c>
      <c r="BL143" s="309">
        <f t="shared" si="2201"/>
        <v>0</v>
      </c>
      <c r="BM143" s="310">
        <v>0.23915411846270695</v>
      </c>
      <c r="BN143" s="311">
        <f t="shared" si="2202"/>
        <v>0</v>
      </c>
      <c r="BO143" s="312">
        <f t="shared" si="2203"/>
        <v>0</v>
      </c>
      <c r="BP143" s="313"/>
      <c r="BQ143" s="306">
        <v>5.0</v>
      </c>
      <c r="BR143" s="307" t="s">
        <v>144</v>
      </c>
      <c r="BS143" s="308" t="s">
        <v>132</v>
      </c>
      <c r="BT143" s="308" t="s">
        <v>132</v>
      </c>
      <c r="BU143" s="309"/>
      <c r="BV143" s="309" t="str">
        <f t="shared" si="2204"/>
        <v/>
      </c>
      <c r="BW143" s="309">
        <f t="shared" si="2205"/>
        <v>0</v>
      </c>
      <c r="BX143" s="310"/>
      <c r="BY143" s="309">
        <f t="shared" si="2206"/>
        <v>0</v>
      </c>
      <c r="BZ143" s="310"/>
      <c r="CA143" s="309">
        <f>ADHB!CB143</f>
        <v>0</v>
      </c>
      <c r="CB143" s="309">
        <f t="shared" si="2207"/>
        <v>0</v>
      </c>
      <c r="CC143" s="309">
        <f t="shared" si="2208"/>
        <v>0</v>
      </c>
      <c r="CD143" s="310">
        <v>0.23915411846270695</v>
      </c>
      <c r="CE143" s="311">
        <f t="shared" si="2209"/>
        <v>0</v>
      </c>
      <c r="CF143" s="312">
        <f t="shared" si="2210"/>
        <v>0</v>
      </c>
      <c r="CG143" s="313"/>
      <c r="CH143" s="306">
        <v>5.0</v>
      </c>
      <c r="CI143" s="307" t="s">
        <v>144</v>
      </c>
      <c r="CJ143" s="308" t="s">
        <v>132</v>
      </c>
      <c r="CK143" s="308" t="s">
        <v>132</v>
      </c>
      <c r="CL143" s="309"/>
      <c r="CM143" s="309" t="str">
        <f t="shared" si="2211"/>
        <v/>
      </c>
      <c r="CN143" s="309">
        <f t="shared" si="2212"/>
        <v>0</v>
      </c>
      <c r="CO143" s="310"/>
      <c r="CP143" s="309">
        <f t="shared" si="2213"/>
        <v>0</v>
      </c>
      <c r="CQ143" s="310"/>
      <c r="CR143" s="309">
        <f>ADHB!CS143</f>
        <v>0</v>
      </c>
      <c r="CS143" s="309">
        <f t="shared" si="2214"/>
        <v>0</v>
      </c>
      <c r="CT143" s="309">
        <f t="shared" si="2215"/>
        <v>0</v>
      </c>
      <c r="CU143" s="310">
        <v>0.23915411846270695</v>
      </c>
      <c r="CV143" s="311">
        <f t="shared" si="2216"/>
        <v>0</v>
      </c>
      <c r="CW143" s="312">
        <f t="shared" si="2217"/>
        <v>0</v>
      </c>
      <c r="CX143" s="313"/>
      <c r="CY143" s="306">
        <v>5.0</v>
      </c>
      <c r="CZ143" s="307" t="s">
        <v>144</v>
      </c>
      <c r="DA143" s="308" t="s">
        <v>132</v>
      </c>
      <c r="DB143" s="308" t="s">
        <v>132</v>
      </c>
      <c r="DC143" s="309"/>
      <c r="DD143" s="309" t="str">
        <f t="shared" si="2218"/>
        <v/>
      </c>
      <c r="DE143" s="309">
        <f t="shared" si="2219"/>
        <v>0</v>
      </c>
      <c r="DF143" s="310"/>
      <c r="DG143" s="309">
        <f t="shared" si="2220"/>
        <v>0</v>
      </c>
      <c r="DH143" s="310"/>
      <c r="DI143" s="309">
        <f>ADHB!DJ143</f>
        <v>0</v>
      </c>
      <c r="DJ143" s="309">
        <f t="shared" si="2221"/>
        <v>0</v>
      </c>
      <c r="DK143" s="309">
        <f t="shared" si="2222"/>
        <v>0</v>
      </c>
      <c r="DL143" s="310">
        <v>0.23915411846270695</v>
      </c>
      <c r="DM143" s="311">
        <f t="shared" si="2223"/>
        <v>0</v>
      </c>
      <c r="DN143" s="312">
        <f t="shared" si="2224"/>
        <v>0</v>
      </c>
      <c r="DO143" s="313"/>
      <c r="DP143" s="306">
        <v>5.0</v>
      </c>
      <c r="DQ143" s="307" t="s">
        <v>144</v>
      </c>
      <c r="DR143" s="308" t="s">
        <v>132</v>
      </c>
      <c r="DS143" s="308" t="s">
        <v>132</v>
      </c>
      <c r="DT143" s="309"/>
      <c r="DU143" s="309" t="str">
        <f t="shared" si="2225"/>
        <v/>
      </c>
      <c r="DV143" s="309">
        <f t="shared" si="2226"/>
        <v>0</v>
      </c>
      <c r="DW143" s="310"/>
      <c r="DX143" s="309">
        <f t="shared" si="2227"/>
        <v>0</v>
      </c>
      <c r="DY143" s="310"/>
      <c r="DZ143" s="309">
        <f>ADHB!EA143</f>
        <v>0</v>
      </c>
      <c r="EA143" s="309">
        <f t="shared" si="2228"/>
        <v>0</v>
      </c>
      <c r="EB143" s="309">
        <f t="shared" si="2229"/>
        <v>0</v>
      </c>
      <c r="EC143" s="310">
        <v>0.23915411846270695</v>
      </c>
      <c r="ED143" s="311">
        <f t="shared" si="2230"/>
        <v>0</v>
      </c>
      <c r="EE143" s="312">
        <f t="shared" si="2231"/>
        <v>0</v>
      </c>
      <c r="EF143" s="313"/>
      <c r="EG143" s="306">
        <v>5.0</v>
      </c>
      <c r="EH143" s="307" t="s">
        <v>144</v>
      </c>
      <c r="EI143" s="308" t="s">
        <v>132</v>
      </c>
      <c r="EJ143" s="308" t="s">
        <v>132</v>
      </c>
      <c r="EK143" s="309"/>
      <c r="EL143" s="309" t="str">
        <f t="shared" si="2232"/>
        <v/>
      </c>
      <c r="EM143" s="309">
        <f t="shared" si="2233"/>
        <v>0</v>
      </c>
      <c r="EN143" s="310"/>
      <c r="EO143" s="309">
        <f t="shared" si="2234"/>
        <v>0</v>
      </c>
      <c r="EP143" s="310"/>
      <c r="EQ143" s="309">
        <f>ADHB!ER143</f>
        <v>0</v>
      </c>
      <c r="ER143" s="309">
        <f t="shared" si="2235"/>
        <v>0</v>
      </c>
      <c r="ES143" s="309">
        <f t="shared" si="2236"/>
        <v>0</v>
      </c>
      <c r="ET143" s="310">
        <v>0.23915411846270695</v>
      </c>
      <c r="EU143" s="311">
        <f t="shared" si="2237"/>
        <v>0</v>
      </c>
      <c r="EV143" s="312">
        <f t="shared" si="2238"/>
        <v>0</v>
      </c>
      <c r="EW143" s="313"/>
      <c r="EX143" s="306">
        <v>5.0</v>
      </c>
      <c r="EY143" s="307" t="s">
        <v>144</v>
      </c>
      <c r="EZ143" s="308" t="s">
        <v>132</v>
      </c>
      <c r="FA143" s="308" t="s">
        <v>132</v>
      </c>
      <c r="FB143" s="309"/>
      <c r="FC143" s="309" t="str">
        <f t="shared" si="2239"/>
        <v/>
      </c>
      <c r="FD143" s="309">
        <f t="shared" si="2240"/>
        <v>0</v>
      </c>
      <c r="FE143" s="310"/>
      <c r="FF143" s="309">
        <f t="shared" si="2241"/>
        <v>0</v>
      </c>
      <c r="FG143" s="310"/>
      <c r="FH143" s="309">
        <f>ADHB!FI143</f>
        <v>0</v>
      </c>
      <c r="FI143" s="309">
        <f t="shared" si="2242"/>
        <v>0</v>
      </c>
      <c r="FJ143" s="309">
        <f t="shared" si="2243"/>
        <v>0</v>
      </c>
      <c r="FK143" s="310">
        <v>0.23915411846270695</v>
      </c>
      <c r="FL143" s="311">
        <f t="shared" si="2244"/>
        <v>0</v>
      </c>
      <c r="FM143" s="312">
        <f t="shared" si="2245"/>
        <v>0</v>
      </c>
      <c r="FN143" s="313"/>
      <c r="FO143" s="306">
        <v>5.0</v>
      </c>
      <c r="FP143" s="307" t="s">
        <v>144</v>
      </c>
      <c r="FQ143" s="308" t="s">
        <v>132</v>
      </c>
      <c r="FR143" s="308" t="s">
        <v>132</v>
      </c>
      <c r="FS143" s="309"/>
      <c r="FT143" s="309" t="str">
        <f t="shared" si="2246"/>
        <v/>
      </c>
      <c r="FU143" s="309">
        <f t="shared" si="2247"/>
        <v>0</v>
      </c>
      <c r="FV143" s="310"/>
      <c r="FW143" s="309">
        <f t="shared" si="2248"/>
        <v>0</v>
      </c>
      <c r="FX143" s="310"/>
      <c r="FY143" s="309">
        <f>ADHB!FZ143</f>
        <v>0</v>
      </c>
      <c r="FZ143" s="309">
        <f t="shared" si="2249"/>
        <v>0</v>
      </c>
      <c r="GA143" s="309">
        <f t="shared" si="2250"/>
        <v>0</v>
      </c>
      <c r="GB143" s="310">
        <v>0.23915411846270695</v>
      </c>
      <c r="GC143" s="311">
        <f t="shared" si="2251"/>
        <v>0</v>
      </c>
      <c r="GD143" s="312">
        <f t="shared" si="2252"/>
        <v>0</v>
      </c>
      <c r="GE143" s="313"/>
      <c r="GF143" s="306">
        <v>5.0</v>
      </c>
      <c r="GG143" s="307" t="s">
        <v>144</v>
      </c>
      <c r="GH143" s="308" t="s">
        <v>132</v>
      </c>
      <c r="GI143" s="308" t="s">
        <v>132</v>
      </c>
      <c r="GJ143" s="309"/>
      <c r="GK143" s="309" t="str">
        <f t="shared" si="2253"/>
        <v/>
      </c>
      <c r="GL143" s="309">
        <f t="shared" si="2254"/>
        <v>0</v>
      </c>
      <c r="GM143" s="310"/>
      <c r="GN143" s="309">
        <f t="shared" si="2255"/>
        <v>0</v>
      </c>
      <c r="GO143" s="310"/>
      <c r="GP143" s="309">
        <f>ADHB!GQ143</f>
        <v>0</v>
      </c>
      <c r="GQ143" s="309">
        <f t="shared" si="2256"/>
        <v>0</v>
      </c>
      <c r="GR143" s="309">
        <f t="shared" si="2257"/>
        <v>0</v>
      </c>
      <c r="GS143" s="310">
        <v>0.23915411846270695</v>
      </c>
      <c r="GT143" s="311">
        <f t="shared" si="2258"/>
        <v>0</v>
      </c>
      <c r="GU143" s="312">
        <f t="shared" si="2259"/>
        <v>0</v>
      </c>
      <c r="GV143" s="313"/>
      <c r="GW143" s="306">
        <v>5.0</v>
      </c>
      <c r="GX143" s="307" t="s">
        <v>144</v>
      </c>
      <c r="GY143" s="308" t="s">
        <v>132</v>
      </c>
      <c r="GZ143" s="308" t="s">
        <v>132</v>
      </c>
      <c r="HA143" s="309"/>
      <c r="HB143" s="309" t="str">
        <f t="shared" si="2260"/>
        <v/>
      </c>
      <c r="HC143" s="309">
        <f t="shared" si="2261"/>
        <v>0</v>
      </c>
      <c r="HD143" s="310"/>
      <c r="HE143" s="309">
        <f t="shared" si="2262"/>
        <v>0</v>
      </c>
      <c r="HF143" s="310"/>
      <c r="HG143" s="309">
        <f>ADHB!HH143</f>
        <v>0</v>
      </c>
      <c r="HH143" s="309">
        <f t="shared" si="2263"/>
        <v>0</v>
      </c>
      <c r="HI143" s="309">
        <f t="shared" si="2264"/>
        <v>0</v>
      </c>
      <c r="HJ143" s="310">
        <v>0.23915411846270695</v>
      </c>
      <c r="HK143" s="311">
        <f t="shared" si="2265"/>
        <v>0</v>
      </c>
      <c r="HL143" s="312">
        <f t="shared" si="2266"/>
        <v>0</v>
      </c>
      <c r="HM143" s="313"/>
      <c r="HN143" s="306">
        <v>5.0</v>
      </c>
      <c r="HO143" s="307" t="s">
        <v>144</v>
      </c>
      <c r="HP143" s="308" t="s">
        <v>132</v>
      </c>
      <c r="HQ143" s="308" t="s">
        <v>132</v>
      </c>
      <c r="HR143" s="309"/>
      <c r="HS143" s="309" t="str">
        <f t="shared" si="2267"/>
        <v/>
      </c>
      <c r="HT143" s="309">
        <f t="shared" si="2268"/>
        <v>0</v>
      </c>
      <c r="HU143" s="310"/>
      <c r="HV143" s="309">
        <f t="shared" si="2269"/>
        <v>0</v>
      </c>
      <c r="HW143" s="310"/>
      <c r="HX143" s="309">
        <f>ADHB!HY143</f>
        <v>0</v>
      </c>
      <c r="HY143" s="309">
        <f t="shared" si="2270"/>
        <v>0</v>
      </c>
      <c r="HZ143" s="309">
        <f t="shared" si="2271"/>
        <v>0</v>
      </c>
      <c r="IA143" s="310">
        <v>0.23915411846270695</v>
      </c>
      <c r="IB143" s="311">
        <f t="shared" si="2272"/>
        <v>0</v>
      </c>
      <c r="IC143" s="312">
        <f t="shared" si="2273"/>
        <v>0</v>
      </c>
      <c r="ID143" s="313"/>
      <c r="IE143" s="306">
        <v>5.0</v>
      </c>
      <c r="IF143" s="307" t="s">
        <v>144</v>
      </c>
      <c r="IG143" s="308" t="s">
        <v>132</v>
      </c>
      <c r="IH143" s="308" t="s">
        <v>132</v>
      </c>
      <c r="II143" s="309"/>
      <c r="IJ143" s="309" t="str">
        <f t="shared" si="2274"/>
        <v/>
      </c>
      <c r="IK143" s="309">
        <f t="shared" si="2275"/>
        <v>0</v>
      </c>
      <c r="IL143" s="310"/>
      <c r="IM143" s="309">
        <f t="shared" si="2276"/>
        <v>0</v>
      </c>
      <c r="IN143" s="310"/>
      <c r="IO143" s="309">
        <f>ADHB!IP143</f>
        <v>0</v>
      </c>
      <c r="IP143" s="309">
        <f t="shared" si="2277"/>
        <v>0</v>
      </c>
      <c r="IQ143" s="309">
        <f t="shared" si="2278"/>
        <v>0</v>
      </c>
      <c r="IR143" s="310">
        <v>0.23915411846270695</v>
      </c>
      <c r="IS143" s="311">
        <f t="shared" si="2279"/>
        <v>0</v>
      </c>
      <c r="IT143" s="312">
        <f t="shared" si="2280"/>
        <v>0</v>
      </c>
      <c r="IU143" s="313"/>
      <c r="IV143" s="306">
        <v>5.0</v>
      </c>
      <c r="IW143" s="307" t="s">
        <v>144</v>
      </c>
      <c r="IX143" s="308" t="s">
        <v>132</v>
      </c>
      <c r="IY143" s="308" t="s">
        <v>132</v>
      </c>
      <c r="IZ143" s="309"/>
      <c r="JA143" s="309" t="str">
        <f t="shared" si="2281"/>
        <v/>
      </c>
      <c r="JB143" s="309">
        <f t="shared" si="2282"/>
        <v>0</v>
      </c>
      <c r="JC143" s="310"/>
      <c r="JD143" s="309">
        <f t="shared" si="2283"/>
        <v>0</v>
      </c>
      <c r="JE143" s="310"/>
      <c r="JF143" s="309">
        <f>ADHB!JG143</f>
        <v>0</v>
      </c>
      <c r="JG143" s="309">
        <f t="shared" si="2284"/>
        <v>0</v>
      </c>
      <c r="JH143" s="309">
        <f t="shared" si="2285"/>
        <v>0</v>
      </c>
      <c r="JI143" s="310">
        <v>0.23915411846270695</v>
      </c>
      <c r="JJ143" s="311">
        <f t="shared" si="2286"/>
        <v>0</v>
      </c>
      <c r="JK143" s="312">
        <f t="shared" si="2287"/>
        <v>0</v>
      </c>
      <c r="JL143" s="313"/>
      <c r="JM143" s="306">
        <v>5.0</v>
      </c>
      <c r="JN143" s="307" t="s">
        <v>144</v>
      </c>
      <c r="JO143" s="308" t="s">
        <v>132</v>
      </c>
      <c r="JP143" s="308" t="s">
        <v>132</v>
      </c>
      <c r="JQ143" s="309"/>
      <c r="JR143" s="309" t="str">
        <f t="shared" si="2288"/>
        <v/>
      </c>
      <c r="JS143" s="309">
        <f t="shared" si="2289"/>
        <v>0</v>
      </c>
      <c r="JT143" s="310"/>
      <c r="JU143" s="309">
        <f t="shared" si="2290"/>
        <v>0</v>
      </c>
      <c r="JV143" s="310"/>
      <c r="JW143" s="309" t="str">
        <f>ADHB!LF143</f>
        <v/>
      </c>
      <c r="JX143" s="309">
        <f t="shared" si="2291"/>
        <v>0</v>
      </c>
      <c r="JY143" s="309">
        <f t="shared" si="2292"/>
        <v>0</v>
      </c>
      <c r="JZ143" s="310">
        <v>0.23915411846270695</v>
      </c>
      <c r="KA143" s="311">
        <f t="shared" si="2293"/>
        <v>0</v>
      </c>
      <c r="KB143" s="312">
        <f t="shared" si="2294"/>
        <v>0</v>
      </c>
      <c r="KC143" s="313"/>
      <c r="KD143" s="306">
        <v>5.0</v>
      </c>
      <c r="KE143" s="307" t="s">
        <v>144</v>
      </c>
      <c r="KF143" s="308" t="s">
        <v>132</v>
      </c>
      <c r="KG143" s="308" t="s">
        <v>132</v>
      </c>
      <c r="KH143" s="309"/>
      <c r="KI143" s="309" t="str">
        <f t="shared" si="2295"/>
        <v/>
      </c>
      <c r="KJ143" s="309">
        <f t="shared" si="2296"/>
        <v>0</v>
      </c>
      <c r="KK143" s="310"/>
      <c r="KL143" s="309">
        <f t="shared" si="2297"/>
        <v>0</v>
      </c>
      <c r="KM143" s="310"/>
      <c r="KN143" s="309" t="str">
        <f>ADHB!LW143</f>
        <v/>
      </c>
      <c r="KO143" s="309">
        <f t="shared" si="2298"/>
        <v>0</v>
      </c>
      <c r="KP143" s="309">
        <f t="shared" si="2299"/>
        <v>0</v>
      </c>
      <c r="KQ143" s="310">
        <v>0.23915411846270695</v>
      </c>
      <c r="KR143" s="311">
        <f t="shared" si="2300"/>
        <v>0</v>
      </c>
      <c r="KS143" s="312">
        <f t="shared" si="2301"/>
        <v>0</v>
      </c>
      <c r="KT143" s="313"/>
      <c r="KU143" s="314"/>
    </row>
    <row r="144" ht="15.75" customHeight="1">
      <c r="A144" s="306">
        <v>6.0</v>
      </c>
      <c r="B144" s="307" t="s">
        <v>145</v>
      </c>
      <c r="C144" s="308" t="s">
        <v>132</v>
      </c>
      <c r="D144" s="308" t="s">
        <v>132</v>
      </c>
      <c r="E144" s="309"/>
      <c r="F144" s="309"/>
      <c r="G144" s="309">
        <f t="shared" si="2177"/>
        <v>0</v>
      </c>
      <c r="H144" s="310"/>
      <c r="I144" s="309">
        <f t="shared" si="2178"/>
        <v>0</v>
      </c>
      <c r="J144" s="310"/>
      <c r="K144" s="309">
        <f>ADHB!L144</f>
        <v>0</v>
      </c>
      <c r="L144" s="309">
        <f t="shared" si="2179"/>
        <v>0</v>
      </c>
      <c r="M144" s="309">
        <f t="shared" si="2180"/>
        <v>0</v>
      </c>
      <c r="N144" s="310">
        <v>0.23915411846270695</v>
      </c>
      <c r="O144" s="311">
        <f t="shared" si="2181"/>
        <v>0</v>
      </c>
      <c r="P144" s="312">
        <f t="shared" si="2182"/>
        <v>0</v>
      </c>
      <c r="Q144" s="313"/>
      <c r="R144" s="306">
        <v>6.0</v>
      </c>
      <c r="S144" s="307" t="s">
        <v>145</v>
      </c>
      <c r="T144" s="308" t="s">
        <v>132</v>
      </c>
      <c r="U144" s="308" t="s">
        <v>132</v>
      </c>
      <c r="V144" s="309"/>
      <c r="W144" s="309" t="str">
        <f t="shared" si="2183"/>
        <v/>
      </c>
      <c r="X144" s="309">
        <f t="shared" si="2184"/>
        <v>0</v>
      </c>
      <c r="Y144" s="310"/>
      <c r="Z144" s="309">
        <f t="shared" si="2185"/>
        <v>0</v>
      </c>
      <c r="AA144" s="310"/>
      <c r="AB144" s="309">
        <f>ADHB!AC144</f>
        <v>0</v>
      </c>
      <c r="AC144" s="309">
        <f t="shared" si="2186"/>
        <v>0</v>
      </c>
      <c r="AD144" s="309">
        <f t="shared" si="2187"/>
        <v>0</v>
      </c>
      <c r="AE144" s="310">
        <v>0.23915411846270695</v>
      </c>
      <c r="AF144" s="311">
        <f t="shared" si="2188"/>
        <v>0</v>
      </c>
      <c r="AG144" s="312">
        <f t="shared" si="2189"/>
        <v>0</v>
      </c>
      <c r="AH144" s="313"/>
      <c r="AI144" s="306">
        <v>6.0</v>
      </c>
      <c r="AJ144" s="307" t="s">
        <v>145</v>
      </c>
      <c r="AK144" s="308" t="s">
        <v>132</v>
      </c>
      <c r="AL144" s="308" t="s">
        <v>132</v>
      </c>
      <c r="AM144" s="309"/>
      <c r="AN144" s="309" t="str">
        <f t="shared" si="2190"/>
        <v/>
      </c>
      <c r="AO144" s="309">
        <f t="shared" si="2191"/>
        <v>0</v>
      </c>
      <c r="AP144" s="310"/>
      <c r="AQ144" s="309">
        <f t="shared" si="2192"/>
        <v>0</v>
      </c>
      <c r="AR144" s="310"/>
      <c r="AS144" s="309">
        <f>ADHB!AT144</f>
        <v>0</v>
      </c>
      <c r="AT144" s="309">
        <f t="shared" si="2193"/>
        <v>0</v>
      </c>
      <c r="AU144" s="309">
        <f t="shared" si="2194"/>
        <v>0</v>
      </c>
      <c r="AV144" s="310">
        <v>0.23915411846270695</v>
      </c>
      <c r="AW144" s="311">
        <f t="shared" si="2195"/>
        <v>0</v>
      </c>
      <c r="AX144" s="312">
        <f t="shared" si="2196"/>
        <v>0</v>
      </c>
      <c r="AY144" s="313"/>
      <c r="AZ144" s="306">
        <v>6.0</v>
      </c>
      <c r="BA144" s="307" t="s">
        <v>145</v>
      </c>
      <c r="BB144" s="308" t="s">
        <v>132</v>
      </c>
      <c r="BC144" s="308" t="s">
        <v>132</v>
      </c>
      <c r="BD144" s="309"/>
      <c r="BE144" s="309" t="str">
        <f t="shared" si="2197"/>
        <v/>
      </c>
      <c r="BF144" s="309">
        <f t="shared" si="2198"/>
        <v>0</v>
      </c>
      <c r="BG144" s="310"/>
      <c r="BH144" s="309">
        <f t="shared" si="2199"/>
        <v>0</v>
      </c>
      <c r="BI144" s="310"/>
      <c r="BJ144" s="309">
        <f>ADHB!BK144</f>
        <v>0</v>
      </c>
      <c r="BK144" s="309">
        <f t="shared" si="2200"/>
        <v>0</v>
      </c>
      <c r="BL144" s="309">
        <f t="shared" si="2201"/>
        <v>0</v>
      </c>
      <c r="BM144" s="310">
        <v>0.23915411846270695</v>
      </c>
      <c r="BN144" s="311">
        <f t="shared" si="2202"/>
        <v>0</v>
      </c>
      <c r="BO144" s="312">
        <f t="shared" si="2203"/>
        <v>0</v>
      </c>
      <c r="BP144" s="313"/>
      <c r="BQ144" s="306">
        <v>6.0</v>
      </c>
      <c r="BR144" s="307" t="s">
        <v>145</v>
      </c>
      <c r="BS144" s="308" t="s">
        <v>132</v>
      </c>
      <c r="BT144" s="308" t="s">
        <v>132</v>
      </c>
      <c r="BU144" s="309"/>
      <c r="BV144" s="309" t="str">
        <f t="shared" si="2204"/>
        <v/>
      </c>
      <c r="BW144" s="309">
        <f t="shared" si="2205"/>
        <v>0</v>
      </c>
      <c r="BX144" s="310"/>
      <c r="BY144" s="309">
        <f t="shared" si="2206"/>
        <v>0</v>
      </c>
      <c r="BZ144" s="310"/>
      <c r="CA144" s="309">
        <f>ADHB!CB144</f>
        <v>0</v>
      </c>
      <c r="CB144" s="309">
        <f t="shared" si="2207"/>
        <v>0</v>
      </c>
      <c r="CC144" s="309">
        <f t="shared" si="2208"/>
        <v>0</v>
      </c>
      <c r="CD144" s="310">
        <v>0.23915411846270695</v>
      </c>
      <c r="CE144" s="311">
        <f t="shared" si="2209"/>
        <v>0</v>
      </c>
      <c r="CF144" s="312">
        <f t="shared" si="2210"/>
        <v>0</v>
      </c>
      <c r="CG144" s="313"/>
      <c r="CH144" s="306">
        <v>6.0</v>
      </c>
      <c r="CI144" s="307" t="s">
        <v>145</v>
      </c>
      <c r="CJ144" s="308" t="s">
        <v>132</v>
      </c>
      <c r="CK144" s="308" t="s">
        <v>132</v>
      </c>
      <c r="CL144" s="309"/>
      <c r="CM144" s="309" t="str">
        <f t="shared" si="2211"/>
        <v/>
      </c>
      <c r="CN144" s="309">
        <f t="shared" si="2212"/>
        <v>0</v>
      </c>
      <c r="CO144" s="310"/>
      <c r="CP144" s="309">
        <f t="shared" si="2213"/>
        <v>0</v>
      </c>
      <c r="CQ144" s="310"/>
      <c r="CR144" s="309">
        <f>ADHB!CS144</f>
        <v>0</v>
      </c>
      <c r="CS144" s="309">
        <f t="shared" si="2214"/>
        <v>0</v>
      </c>
      <c r="CT144" s="309">
        <f t="shared" si="2215"/>
        <v>0</v>
      </c>
      <c r="CU144" s="310">
        <v>0.23915411846270695</v>
      </c>
      <c r="CV144" s="311">
        <f t="shared" si="2216"/>
        <v>0</v>
      </c>
      <c r="CW144" s="312">
        <f t="shared" si="2217"/>
        <v>0</v>
      </c>
      <c r="CX144" s="313"/>
      <c r="CY144" s="306">
        <v>6.0</v>
      </c>
      <c r="CZ144" s="307" t="s">
        <v>145</v>
      </c>
      <c r="DA144" s="308" t="s">
        <v>132</v>
      </c>
      <c r="DB144" s="308" t="s">
        <v>132</v>
      </c>
      <c r="DC144" s="309"/>
      <c r="DD144" s="309" t="str">
        <f t="shared" si="2218"/>
        <v/>
      </c>
      <c r="DE144" s="309">
        <f t="shared" si="2219"/>
        <v>0</v>
      </c>
      <c r="DF144" s="310"/>
      <c r="DG144" s="309">
        <f t="shared" si="2220"/>
        <v>0</v>
      </c>
      <c r="DH144" s="310"/>
      <c r="DI144" s="309">
        <f>ADHB!DJ144</f>
        <v>0</v>
      </c>
      <c r="DJ144" s="309">
        <f t="shared" si="2221"/>
        <v>0</v>
      </c>
      <c r="DK144" s="309">
        <f t="shared" si="2222"/>
        <v>0</v>
      </c>
      <c r="DL144" s="310">
        <v>0.23915411846270695</v>
      </c>
      <c r="DM144" s="311">
        <f t="shared" si="2223"/>
        <v>0</v>
      </c>
      <c r="DN144" s="312">
        <f t="shared" si="2224"/>
        <v>0</v>
      </c>
      <c r="DO144" s="313"/>
      <c r="DP144" s="306">
        <v>6.0</v>
      </c>
      <c r="DQ144" s="307" t="s">
        <v>145</v>
      </c>
      <c r="DR144" s="308" t="s">
        <v>132</v>
      </c>
      <c r="DS144" s="308" t="s">
        <v>132</v>
      </c>
      <c r="DT144" s="309"/>
      <c r="DU144" s="309" t="str">
        <f t="shared" si="2225"/>
        <v/>
      </c>
      <c r="DV144" s="309">
        <f t="shared" si="2226"/>
        <v>0</v>
      </c>
      <c r="DW144" s="310"/>
      <c r="DX144" s="309">
        <f t="shared" si="2227"/>
        <v>0</v>
      </c>
      <c r="DY144" s="310"/>
      <c r="DZ144" s="309">
        <f>ADHB!EA144</f>
        <v>0</v>
      </c>
      <c r="EA144" s="309">
        <f t="shared" si="2228"/>
        <v>0</v>
      </c>
      <c r="EB144" s="309">
        <f t="shared" si="2229"/>
        <v>0</v>
      </c>
      <c r="EC144" s="310">
        <v>0.23915411846270695</v>
      </c>
      <c r="ED144" s="311">
        <f t="shared" si="2230"/>
        <v>0</v>
      </c>
      <c r="EE144" s="312">
        <f t="shared" si="2231"/>
        <v>0</v>
      </c>
      <c r="EF144" s="313"/>
      <c r="EG144" s="306">
        <v>6.0</v>
      </c>
      <c r="EH144" s="307" t="s">
        <v>145</v>
      </c>
      <c r="EI144" s="308" t="s">
        <v>132</v>
      </c>
      <c r="EJ144" s="308" t="s">
        <v>132</v>
      </c>
      <c r="EK144" s="309"/>
      <c r="EL144" s="309" t="str">
        <f t="shared" si="2232"/>
        <v/>
      </c>
      <c r="EM144" s="309">
        <f t="shared" si="2233"/>
        <v>0</v>
      </c>
      <c r="EN144" s="310"/>
      <c r="EO144" s="309">
        <f t="shared" si="2234"/>
        <v>0</v>
      </c>
      <c r="EP144" s="310"/>
      <c r="EQ144" s="309">
        <f>ADHB!ER144</f>
        <v>0</v>
      </c>
      <c r="ER144" s="309">
        <f t="shared" si="2235"/>
        <v>0</v>
      </c>
      <c r="ES144" s="309">
        <f t="shared" si="2236"/>
        <v>0</v>
      </c>
      <c r="ET144" s="310">
        <v>0.23915411846270695</v>
      </c>
      <c r="EU144" s="311">
        <f t="shared" si="2237"/>
        <v>0</v>
      </c>
      <c r="EV144" s="312">
        <f t="shared" si="2238"/>
        <v>0</v>
      </c>
      <c r="EW144" s="313"/>
      <c r="EX144" s="306">
        <v>6.0</v>
      </c>
      <c r="EY144" s="307" t="s">
        <v>145</v>
      </c>
      <c r="EZ144" s="308" t="s">
        <v>132</v>
      </c>
      <c r="FA144" s="308" t="s">
        <v>132</v>
      </c>
      <c r="FB144" s="309"/>
      <c r="FC144" s="309" t="str">
        <f t="shared" si="2239"/>
        <v/>
      </c>
      <c r="FD144" s="309">
        <f t="shared" si="2240"/>
        <v>0</v>
      </c>
      <c r="FE144" s="310"/>
      <c r="FF144" s="309">
        <f t="shared" si="2241"/>
        <v>0</v>
      </c>
      <c r="FG144" s="310"/>
      <c r="FH144" s="309">
        <f>ADHB!FI144</f>
        <v>0</v>
      </c>
      <c r="FI144" s="309">
        <f t="shared" si="2242"/>
        <v>0</v>
      </c>
      <c r="FJ144" s="309">
        <f t="shared" si="2243"/>
        <v>0</v>
      </c>
      <c r="FK144" s="310">
        <v>0.23915411846270695</v>
      </c>
      <c r="FL144" s="311">
        <f t="shared" si="2244"/>
        <v>0</v>
      </c>
      <c r="FM144" s="312">
        <f t="shared" si="2245"/>
        <v>0</v>
      </c>
      <c r="FN144" s="313"/>
      <c r="FO144" s="306">
        <v>6.0</v>
      </c>
      <c r="FP144" s="307" t="s">
        <v>145</v>
      </c>
      <c r="FQ144" s="308" t="s">
        <v>132</v>
      </c>
      <c r="FR144" s="308" t="s">
        <v>132</v>
      </c>
      <c r="FS144" s="309"/>
      <c r="FT144" s="309" t="str">
        <f t="shared" si="2246"/>
        <v/>
      </c>
      <c r="FU144" s="309">
        <f t="shared" si="2247"/>
        <v>0</v>
      </c>
      <c r="FV144" s="310"/>
      <c r="FW144" s="309">
        <f t="shared" si="2248"/>
        <v>0</v>
      </c>
      <c r="FX144" s="310"/>
      <c r="FY144" s="309">
        <f>ADHB!FZ144</f>
        <v>0</v>
      </c>
      <c r="FZ144" s="309">
        <f t="shared" si="2249"/>
        <v>0</v>
      </c>
      <c r="GA144" s="309">
        <f t="shared" si="2250"/>
        <v>0</v>
      </c>
      <c r="GB144" s="310">
        <v>0.23915411846270695</v>
      </c>
      <c r="GC144" s="311">
        <f t="shared" si="2251"/>
        <v>0</v>
      </c>
      <c r="GD144" s="312">
        <f t="shared" si="2252"/>
        <v>0</v>
      </c>
      <c r="GE144" s="313"/>
      <c r="GF144" s="306">
        <v>6.0</v>
      </c>
      <c r="GG144" s="307" t="s">
        <v>145</v>
      </c>
      <c r="GH144" s="308" t="s">
        <v>132</v>
      </c>
      <c r="GI144" s="308" t="s">
        <v>132</v>
      </c>
      <c r="GJ144" s="309"/>
      <c r="GK144" s="309" t="str">
        <f t="shared" si="2253"/>
        <v/>
      </c>
      <c r="GL144" s="309">
        <f t="shared" si="2254"/>
        <v>0</v>
      </c>
      <c r="GM144" s="310"/>
      <c r="GN144" s="309">
        <f t="shared" si="2255"/>
        <v>0</v>
      </c>
      <c r="GO144" s="310"/>
      <c r="GP144" s="309">
        <f>ADHB!GQ144</f>
        <v>0</v>
      </c>
      <c r="GQ144" s="309">
        <f t="shared" si="2256"/>
        <v>0</v>
      </c>
      <c r="GR144" s="309">
        <f t="shared" si="2257"/>
        <v>0</v>
      </c>
      <c r="GS144" s="310">
        <v>0.23915411846270695</v>
      </c>
      <c r="GT144" s="311">
        <f t="shared" si="2258"/>
        <v>0</v>
      </c>
      <c r="GU144" s="312">
        <f t="shared" si="2259"/>
        <v>0</v>
      </c>
      <c r="GV144" s="313"/>
      <c r="GW144" s="306">
        <v>6.0</v>
      </c>
      <c r="GX144" s="307" t="s">
        <v>145</v>
      </c>
      <c r="GY144" s="308" t="s">
        <v>132</v>
      </c>
      <c r="GZ144" s="308" t="s">
        <v>132</v>
      </c>
      <c r="HA144" s="309"/>
      <c r="HB144" s="309" t="str">
        <f t="shared" si="2260"/>
        <v/>
      </c>
      <c r="HC144" s="309">
        <f t="shared" si="2261"/>
        <v>0</v>
      </c>
      <c r="HD144" s="310"/>
      <c r="HE144" s="309">
        <f t="shared" si="2262"/>
        <v>0</v>
      </c>
      <c r="HF144" s="310"/>
      <c r="HG144" s="309">
        <f>ADHB!HH144</f>
        <v>0</v>
      </c>
      <c r="HH144" s="309">
        <f t="shared" si="2263"/>
        <v>0</v>
      </c>
      <c r="HI144" s="309">
        <f t="shared" si="2264"/>
        <v>0</v>
      </c>
      <c r="HJ144" s="310">
        <v>0.23915411846270695</v>
      </c>
      <c r="HK144" s="311">
        <f t="shared" si="2265"/>
        <v>0</v>
      </c>
      <c r="HL144" s="312">
        <f t="shared" si="2266"/>
        <v>0</v>
      </c>
      <c r="HM144" s="313"/>
      <c r="HN144" s="306">
        <v>6.0</v>
      </c>
      <c r="HO144" s="307" t="s">
        <v>145</v>
      </c>
      <c r="HP144" s="308" t="s">
        <v>132</v>
      </c>
      <c r="HQ144" s="308" t="s">
        <v>132</v>
      </c>
      <c r="HR144" s="309"/>
      <c r="HS144" s="309" t="str">
        <f t="shared" si="2267"/>
        <v/>
      </c>
      <c r="HT144" s="309">
        <f t="shared" si="2268"/>
        <v>0</v>
      </c>
      <c r="HU144" s="310"/>
      <c r="HV144" s="309">
        <f t="shared" si="2269"/>
        <v>0</v>
      </c>
      <c r="HW144" s="310"/>
      <c r="HX144" s="309">
        <f>ADHB!HY144</f>
        <v>0</v>
      </c>
      <c r="HY144" s="309">
        <f t="shared" si="2270"/>
        <v>0</v>
      </c>
      <c r="HZ144" s="309">
        <f t="shared" si="2271"/>
        <v>0</v>
      </c>
      <c r="IA144" s="310">
        <v>0.23915411846270695</v>
      </c>
      <c r="IB144" s="311">
        <f t="shared" si="2272"/>
        <v>0</v>
      </c>
      <c r="IC144" s="312">
        <f t="shared" si="2273"/>
        <v>0</v>
      </c>
      <c r="ID144" s="313"/>
      <c r="IE144" s="306">
        <v>6.0</v>
      </c>
      <c r="IF144" s="307" t="s">
        <v>145</v>
      </c>
      <c r="IG144" s="308" t="s">
        <v>132</v>
      </c>
      <c r="IH144" s="308" t="s">
        <v>132</v>
      </c>
      <c r="II144" s="309"/>
      <c r="IJ144" s="309" t="str">
        <f t="shared" si="2274"/>
        <v/>
      </c>
      <c r="IK144" s="309">
        <f t="shared" si="2275"/>
        <v>0</v>
      </c>
      <c r="IL144" s="310"/>
      <c r="IM144" s="309">
        <f t="shared" si="2276"/>
        <v>0</v>
      </c>
      <c r="IN144" s="310"/>
      <c r="IO144" s="309">
        <f>ADHB!IP144</f>
        <v>0</v>
      </c>
      <c r="IP144" s="309">
        <f t="shared" si="2277"/>
        <v>0</v>
      </c>
      <c r="IQ144" s="309">
        <f t="shared" si="2278"/>
        <v>0</v>
      </c>
      <c r="IR144" s="310">
        <v>0.23915411846270695</v>
      </c>
      <c r="IS144" s="311">
        <f t="shared" si="2279"/>
        <v>0</v>
      </c>
      <c r="IT144" s="312">
        <f t="shared" si="2280"/>
        <v>0</v>
      </c>
      <c r="IU144" s="313"/>
      <c r="IV144" s="306">
        <v>6.0</v>
      </c>
      <c r="IW144" s="307" t="s">
        <v>145</v>
      </c>
      <c r="IX144" s="308" t="s">
        <v>132</v>
      </c>
      <c r="IY144" s="308" t="s">
        <v>132</v>
      </c>
      <c r="IZ144" s="309"/>
      <c r="JA144" s="309" t="str">
        <f t="shared" si="2281"/>
        <v/>
      </c>
      <c r="JB144" s="309">
        <f t="shared" si="2282"/>
        <v>0</v>
      </c>
      <c r="JC144" s="310"/>
      <c r="JD144" s="309">
        <f t="shared" si="2283"/>
        <v>0</v>
      </c>
      <c r="JE144" s="310"/>
      <c r="JF144" s="309">
        <f>ADHB!JG144</f>
        <v>0</v>
      </c>
      <c r="JG144" s="309">
        <f t="shared" si="2284"/>
        <v>0</v>
      </c>
      <c r="JH144" s="309">
        <f t="shared" si="2285"/>
        <v>0</v>
      </c>
      <c r="JI144" s="310">
        <v>0.23915411846270695</v>
      </c>
      <c r="JJ144" s="311">
        <f t="shared" si="2286"/>
        <v>0</v>
      </c>
      <c r="JK144" s="312">
        <f t="shared" si="2287"/>
        <v>0</v>
      </c>
      <c r="JL144" s="313"/>
      <c r="JM144" s="306">
        <v>6.0</v>
      </c>
      <c r="JN144" s="307" t="s">
        <v>145</v>
      </c>
      <c r="JO144" s="308" t="s">
        <v>132</v>
      </c>
      <c r="JP144" s="308" t="s">
        <v>132</v>
      </c>
      <c r="JQ144" s="309"/>
      <c r="JR144" s="309" t="str">
        <f t="shared" si="2288"/>
        <v/>
      </c>
      <c r="JS144" s="309">
        <f t="shared" si="2289"/>
        <v>0</v>
      </c>
      <c r="JT144" s="310"/>
      <c r="JU144" s="309">
        <f t="shared" si="2290"/>
        <v>0</v>
      </c>
      <c r="JV144" s="310"/>
      <c r="JW144" s="309" t="str">
        <f>ADHB!LF144</f>
        <v/>
      </c>
      <c r="JX144" s="309">
        <f t="shared" si="2291"/>
        <v>0</v>
      </c>
      <c r="JY144" s="309">
        <f t="shared" si="2292"/>
        <v>0</v>
      </c>
      <c r="JZ144" s="310">
        <v>0.23915411846270695</v>
      </c>
      <c r="KA144" s="311">
        <f t="shared" si="2293"/>
        <v>0</v>
      </c>
      <c r="KB144" s="312">
        <f t="shared" si="2294"/>
        <v>0</v>
      </c>
      <c r="KC144" s="313"/>
      <c r="KD144" s="306">
        <v>6.0</v>
      </c>
      <c r="KE144" s="307" t="s">
        <v>145</v>
      </c>
      <c r="KF144" s="308" t="s">
        <v>132</v>
      </c>
      <c r="KG144" s="308" t="s">
        <v>132</v>
      </c>
      <c r="KH144" s="309"/>
      <c r="KI144" s="309" t="str">
        <f t="shared" si="2295"/>
        <v/>
      </c>
      <c r="KJ144" s="309">
        <f t="shared" si="2296"/>
        <v>0</v>
      </c>
      <c r="KK144" s="310"/>
      <c r="KL144" s="309">
        <f t="shared" si="2297"/>
        <v>0</v>
      </c>
      <c r="KM144" s="310"/>
      <c r="KN144" s="309" t="str">
        <f>ADHB!LW144</f>
        <v/>
      </c>
      <c r="KO144" s="309">
        <f t="shared" si="2298"/>
        <v>0</v>
      </c>
      <c r="KP144" s="309">
        <f t="shared" si="2299"/>
        <v>0</v>
      </c>
      <c r="KQ144" s="310">
        <v>0.23915411846270695</v>
      </c>
      <c r="KR144" s="311">
        <f t="shared" si="2300"/>
        <v>0</v>
      </c>
      <c r="KS144" s="312">
        <f t="shared" si="2301"/>
        <v>0</v>
      </c>
      <c r="KT144" s="313"/>
      <c r="KU144" s="314"/>
    </row>
    <row r="145" ht="15.75" customHeight="1">
      <c r="A145" s="306">
        <v>7.0</v>
      </c>
      <c r="B145" s="307" t="s">
        <v>146</v>
      </c>
      <c r="C145" s="308" t="s">
        <v>132</v>
      </c>
      <c r="D145" s="308" t="s">
        <v>132</v>
      </c>
      <c r="E145" s="309"/>
      <c r="F145" s="309"/>
      <c r="G145" s="309">
        <f t="shared" si="2177"/>
        <v>0</v>
      </c>
      <c r="H145" s="310"/>
      <c r="I145" s="309">
        <f t="shared" si="2178"/>
        <v>0</v>
      </c>
      <c r="J145" s="310"/>
      <c r="K145" s="309">
        <f>ADHB!L145</f>
        <v>0</v>
      </c>
      <c r="L145" s="309">
        <f t="shared" si="2179"/>
        <v>0</v>
      </c>
      <c r="M145" s="309">
        <f t="shared" si="2180"/>
        <v>0</v>
      </c>
      <c r="N145" s="310">
        <v>0.23915411846270695</v>
      </c>
      <c r="O145" s="311">
        <f t="shared" si="2181"/>
        <v>0</v>
      </c>
      <c r="P145" s="312">
        <f t="shared" si="2182"/>
        <v>0</v>
      </c>
      <c r="Q145" s="313"/>
      <c r="R145" s="306">
        <v>7.0</v>
      </c>
      <c r="S145" s="307" t="s">
        <v>146</v>
      </c>
      <c r="T145" s="308" t="s">
        <v>132</v>
      </c>
      <c r="U145" s="308" t="s">
        <v>132</v>
      </c>
      <c r="V145" s="309"/>
      <c r="W145" s="309" t="str">
        <f t="shared" si="2183"/>
        <v/>
      </c>
      <c r="X145" s="309">
        <f t="shared" si="2184"/>
        <v>0</v>
      </c>
      <c r="Y145" s="310"/>
      <c r="Z145" s="309">
        <f t="shared" si="2185"/>
        <v>0</v>
      </c>
      <c r="AA145" s="310"/>
      <c r="AB145" s="309">
        <f>ADHB!AC145</f>
        <v>0</v>
      </c>
      <c r="AC145" s="309">
        <f t="shared" si="2186"/>
        <v>0</v>
      </c>
      <c r="AD145" s="309">
        <f t="shared" si="2187"/>
        <v>0</v>
      </c>
      <c r="AE145" s="310">
        <v>0.23915411846270695</v>
      </c>
      <c r="AF145" s="311">
        <f t="shared" si="2188"/>
        <v>0</v>
      </c>
      <c r="AG145" s="312">
        <f t="shared" si="2189"/>
        <v>0</v>
      </c>
      <c r="AH145" s="313"/>
      <c r="AI145" s="306">
        <v>7.0</v>
      </c>
      <c r="AJ145" s="307" t="s">
        <v>146</v>
      </c>
      <c r="AK145" s="308" t="s">
        <v>132</v>
      </c>
      <c r="AL145" s="308" t="s">
        <v>132</v>
      </c>
      <c r="AM145" s="309"/>
      <c r="AN145" s="309" t="str">
        <f t="shared" si="2190"/>
        <v/>
      </c>
      <c r="AO145" s="309">
        <f t="shared" si="2191"/>
        <v>0</v>
      </c>
      <c r="AP145" s="310"/>
      <c r="AQ145" s="309">
        <f t="shared" si="2192"/>
        <v>0</v>
      </c>
      <c r="AR145" s="310"/>
      <c r="AS145" s="309">
        <f>ADHB!AT145</f>
        <v>0</v>
      </c>
      <c r="AT145" s="309">
        <f t="shared" si="2193"/>
        <v>0</v>
      </c>
      <c r="AU145" s="309">
        <f t="shared" si="2194"/>
        <v>0</v>
      </c>
      <c r="AV145" s="310">
        <v>0.23915411846270695</v>
      </c>
      <c r="AW145" s="311">
        <f t="shared" si="2195"/>
        <v>0</v>
      </c>
      <c r="AX145" s="312">
        <f t="shared" si="2196"/>
        <v>0</v>
      </c>
      <c r="AY145" s="313"/>
      <c r="AZ145" s="306">
        <v>7.0</v>
      </c>
      <c r="BA145" s="307" t="s">
        <v>146</v>
      </c>
      <c r="BB145" s="308" t="s">
        <v>132</v>
      </c>
      <c r="BC145" s="308" t="s">
        <v>132</v>
      </c>
      <c r="BD145" s="309"/>
      <c r="BE145" s="309" t="str">
        <f t="shared" si="2197"/>
        <v/>
      </c>
      <c r="BF145" s="309">
        <f t="shared" si="2198"/>
        <v>0</v>
      </c>
      <c r="BG145" s="310"/>
      <c r="BH145" s="309">
        <f t="shared" si="2199"/>
        <v>0</v>
      </c>
      <c r="BI145" s="310"/>
      <c r="BJ145" s="309">
        <f>ADHB!BK145</f>
        <v>0</v>
      </c>
      <c r="BK145" s="309">
        <f t="shared" si="2200"/>
        <v>0</v>
      </c>
      <c r="BL145" s="309">
        <f t="shared" si="2201"/>
        <v>0</v>
      </c>
      <c r="BM145" s="310">
        <v>0.23915411846270695</v>
      </c>
      <c r="BN145" s="311">
        <f t="shared" si="2202"/>
        <v>0</v>
      </c>
      <c r="BO145" s="312">
        <f t="shared" si="2203"/>
        <v>0</v>
      </c>
      <c r="BP145" s="313"/>
      <c r="BQ145" s="306">
        <v>7.0</v>
      </c>
      <c r="BR145" s="307" t="s">
        <v>146</v>
      </c>
      <c r="BS145" s="308" t="s">
        <v>132</v>
      </c>
      <c r="BT145" s="308" t="s">
        <v>132</v>
      </c>
      <c r="BU145" s="309"/>
      <c r="BV145" s="309" t="str">
        <f t="shared" si="2204"/>
        <v/>
      </c>
      <c r="BW145" s="309">
        <f t="shared" si="2205"/>
        <v>0</v>
      </c>
      <c r="BX145" s="310"/>
      <c r="BY145" s="309">
        <f t="shared" si="2206"/>
        <v>0</v>
      </c>
      <c r="BZ145" s="310"/>
      <c r="CA145" s="309">
        <f>ADHB!CB145</f>
        <v>0</v>
      </c>
      <c r="CB145" s="309">
        <f t="shared" si="2207"/>
        <v>0</v>
      </c>
      <c r="CC145" s="309">
        <f t="shared" si="2208"/>
        <v>0</v>
      </c>
      <c r="CD145" s="310">
        <v>0.23915411846270695</v>
      </c>
      <c r="CE145" s="311">
        <f t="shared" si="2209"/>
        <v>0</v>
      </c>
      <c r="CF145" s="312">
        <f t="shared" si="2210"/>
        <v>0</v>
      </c>
      <c r="CG145" s="313"/>
      <c r="CH145" s="306">
        <v>7.0</v>
      </c>
      <c r="CI145" s="307" t="s">
        <v>146</v>
      </c>
      <c r="CJ145" s="308" t="s">
        <v>132</v>
      </c>
      <c r="CK145" s="308" t="s">
        <v>132</v>
      </c>
      <c r="CL145" s="309"/>
      <c r="CM145" s="309" t="str">
        <f t="shared" si="2211"/>
        <v/>
      </c>
      <c r="CN145" s="309">
        <f t="shared" si="2212"/>
        <v>0</v>
      </c>
      <c r="CO145" s="310"/>
      <c r="CP145" s="309">
        <f t="shared" si="2213"/>
        <v>0</v>
      </c>
      <c r="CQ145" s="310"/>
      <c r="CR145" s="309">
        <f>ADHB!CS145</f>
        <v>0</v>
      </c>
      <c r="CS145" s="309">
        <f t="shared" si="2214"/>
        <v>0</v>
      </c>
      <c r="CT145" s="309">
        <f t="shared" si="2215"/>
        <v>0</v>
      </c>
      <c r="CU145" s="310">
        <v>0.23915411846270695</v>
      </c>
      <c r="CV145" s="311">
        <f t="shared" si="2216"/>
        <v>0</v>
      </c>
      <c r="CW145" s="312">
        <f t="shared" si="2217"/>
        <v>0</v>
      </c>
      <c r="CX145" s="313"/>
      <c r="CY145" s="306">
        <v>7.0</v>
      </c>
      <c r="CZ145" s="307" t="s">
        <v>146</v>
      </c>
      <c r="DA145" s="308" t="s">
        <v>132</v>
      </c>
      <c r="DB145" s="308" t="s">
        <v>132</v>
      </c>
      <c r="DC145" s="309"/>
      <c r="DD145" s="309" t="str">
        <f t="shared" si="2218"/>
        <v/>
      </c>
      <c r="DE145" s="309">
        <f t="shared" si="2219"/>
        <v>0</v>
      </c>
      <c r="DF145" s="310"/>
      <c r="DG145" s="309">
        <f t="shared" si="2220"/>
        <v>0</v>
      </c>
      <c r="DH145" s="310"/>
      <c r="DI145" s="309">
        <f>ADHB!DJ145</f>
        <v>0</v>
      </c>
      <c r="DJ145" s="309">
        <f t="shared" si="2221"/>
        <v>0</v>
      </c>
      <c r="DK145" s="309">
        <f t="shared" si="2222"/>
        <v>0</v>
      </c>
      <c r="DL145" s="310">
        <v>0.23915411846270695</v>
      </c>
      <c r="DM145" s="311">
        <f t="shared" si="2223"/>
        <v>0</v>
      </c>
      <c r="DN145" s="312">
        <f t="shared" si="2224"/>
        <v>0</v>
      </c>
      <c r="DO145" s="313"/>
      <c r="DP145" s="306">
        <v>7.0</v>
      </c>
      <c r="DQ145" s="307" t="s">
        <v>146</v>
      </c>
      <c r="DR145" s="308" t="s">
        <v>132</v>
      </c>
      <c r="DS145" s="308" t="s">
        <v>132</v>
      </c>
      <c r="DT145" s="309"/>
      <c r="DU145" s="309" t="str">
        <f t="shared" si="2225"/>
        <v/>
      </c>
      <c r="DV145" s="309">
        <f t="shared" si="2226"/>
        <v>0</v>
      </c>
      <c r="DW145" s="310"/>
      <c r="DX145" s="309">
        <f t="shared" si="2227"/>
        <v>0</v>
      </c>
      <c r="DY145" s="310"/>
      <c r="DZ145" s="309">
        <f>ADHB!EA145</f>
        <v>0</v>
      </c>
      <c r="EA145" s="309">
        <f t="shared" si="2228"/>
        <v>0</v>
      </c>
      <c r="EB145" s="309">
        <f t="shared" si="2229"/>
        <v>0</v>
      </c>
      <c r="EC145" s="310">
        <v>0.23915411846270695</v>
      </c>
      <c r="ED145" s="311">
        <f t="shared" si="2230"/>
        <v>0</v>
      </c>
      <c r="EE145" s="312">
        <f t="shared" si="2231"/>
        <v>0</v>
      </c>
      <c r="EF145" s="313"/>
      <c r="EG145" s="306">
        <v>7.0</v>
      </c>
      <c r="EH145" s="307" t="s">
        <v>146</v>
      </c>
      <c r="EI145" s="308" t="s">
        <v>132</v>
      </c>
      <c r="EJ145" s="308" t="s">
        <v>132</v>
      </c>
      <c r="EK145" s="309"/>
      <c r="EL145" s="309" t="str">
        <f t="shared" si="2232"/>
        <v/>
      </c>
      <c r="EM145" s="309">
        <f t="shared" si="2233"/>
        <v>0</v>
      </c>
      <c r="EN145" s="310"/>
      <c r="EO145" s="309">
        <f t="shared" si="2234"/>
        <v>0</v>
      </c>
      <c r="EP145" s="310"/>
      <c r="EQ145" s="309">
        <f>ADHB!ER145</f>
        <v>0</v>
      </c>
      <c r="ER145" s="309">
        <f t="shared" si="2235"/>
        <v>0</v>
      </c>
      <c r="ES145" s="309">
        <f t="shared" si="2236"/>
        <v>0</v>
      </c>
      <c r="ET145" s="310">
        <v>0.23915411846270695</v>
      </c>
      <c r="EU145" s="311">
        <f t="shared" si="2237"/>
        <v>0</v>
      </c>
      <c r="EV145" s="312">
        <f t="shared" si="2238"/>
        <v>0</v>
      </c>
      <c r="EW145" s="313"/>
      <c r="EX145" s="306">
        <v>7.0</v>
      </c>
      <c r="EY145" s="307" t="s">
        <v>146</v>
      </c>
      <c r="EZ145" s="308" t="s">
        <v>132</v>
      </c>
      <c r="FA145" s="308" t="s">
        <v>132</v>
      </c>
      <c r="FB145" s="309"/>
      <c r="FC145" s="309" t="str">
        <f t="shared" si="2239"/>
        <v/>
      </c>
      <c r="FD145" s="309">
        <f t="shared" si="2240"/>
        <v>0</v>
      </c>
      <c r="FE145" s="310"/>
      <c r="FF145" s="309">
        <f t="shared" si="2241"/>
        <v>0</v>
      </c>
      <c r="FG145" s="310"/>
      <c r="FH145" s="309">
        <f>ADHB!FI145</f>
        <v>0</v>
      </c>
      <c r="FI145" s="309">
        <f t="shared" si="2242"/>
        <v>0</v>
      </c>
      <c r="FJ145" s="309">
        <f t="shared" si="2243"/>
        <v>0</v>
      </c>
      <c r="FK145" s="310">
        <v>0.23915411846270695</v>
      </c>
      <c r="FL145" s="311">
        <f t="shared" si="2244"/>
        <v>0</v>
      </c>
      <c r="FM145" s="312">
        <f t="shared" si="2245"/>
        <v>0</v>
      </c>
      <c r="FN145" s="313"/>
      <c r="FO145" s="306">
        <v>7.0</v>
      </c>
      <c r="FP145" s="307" t="s">
        <v>146</v>
      </c>
      <c r="FQ145" s="308" t="s">
        <v>132</v>
      </c>
      <c r="FR145" s="308" t="s">
        <v>132</v>
      </c>
      <c r="FS145" s="309"/>
      <c r="FT145" s="309" t="str">
        <f t="shared" si="2246"/>
        <v/>
      </c>
      <c r="FU145" s="309">
        <f t="shared" si="2247"/>
        <v>0</v>
      </c>
      <c r="FV145" s="310"/>
      <c r="FW145" s="309">
        <f t="shared" si="2248"/>
        <v>0</v>
      </c>
      <c r="FX145" s="310"/>
      <c r="FY145" s="309">
        <f>ADHB!FZ145</f>
        <v>0</v>
      </c>
      <c r="FZ145" s="309">
        <f t="shared" si="2249"/>
        <v>0</v>
      </c>
      <c r="GA145" s="309">
        <f t="shared" si="2250"/>
        <v>0</v>
      </c>
      <c r="GB145" s="310">
        <v>0.23915411846270695</v>
      </c>
      <c r="GC145" s="311">
        <f t="shared" si="2251"/>
        <v>0</v>
      </c>
      <c r="GD145" s="312">
        <f t="shared" si="2252"/>
        <v>0</v>
      </c>
      <c r="GE145" s="313"/>
      <c r="GF145" s="306">
        <v>7.0</v>
      </c>
      <c r="GG145" s="307" t="s">
        <v>146</v>
      </c>
      <c r="GH145" s="308" t="s">
        <v>132</v>
      </c>
      <c r="GI145" s="308" t="s">
        <v>132</v>
      </c>
      <c r="GJ145" s="309"/>
      <c r="GK145" s="309" t="str">
        <f t="shared" si="2253"/>
        <v/>
      </c>
      <c r="GL145" s="309">
        <f t="shared" si="2254"/>
        <v>0</v>
      </c>
      <c r="GM145" s="310"/>
      <c r="GN145" s="309">
        <f t="shared" si="2255"/>
        <v>0</v>
      </c>
      <c r="GO145" s="310"/>
      <c r="GP145" s="309">
        <f>ADHB!GQ145</f>
        <v>0</v>
      </c>
      <c r="GQ145" s="309">
        <f t="shared" si="2256"/>
        <v>0</v>
      </c>
      <c r="GR145" s="309">
        <f t="shared" si="2257"/>
        <v>0</v>
      </c>
      <c r="GS145" s="310">
        <v>0.23915411846270695</v>
      </c>
      <c r="GT145" s="311">
        <f t="shared" si="2258"/>
        <v>0</v>
      </c>
      <c r="GU145" s="312">
        <f t="shared" si="2259"/>
        <v>0</v>
      </c>
      <c r="GV145" s="313"/>
      <c r="GW145" s="306">
        <v>7.0</v>
      </c>
      <c r="GX145" s="307" t="s">
        <v>146</v>
      </c>
      <c r="GY145" s="308" t="s">
        <v>132</v>
      </c>
      <c r="GZ145" s="308" t="s">
        <v>132</v>
      </c>
      <c r="HA145" s="309"/>
      <c r="HB145" s="309" t="str">
        <f t="shared" si="2260"/>
        <v/>
      </c>
      <c r="HC145" s="309">
        <f t="shared" si="2261"/>
        <v>0</v>
      </c>
      <c r="HD145" s="310"/>
      <c r="HE145" s="309">
        <f t="shared" si="2262"/>
        <v>0</v>
      </c>
      <c r="HF145" s="310"/>
      <c r="HG145" s="309">
        <f>ADHB!HH145</f>
        <v>0</v>
      </c>
      <c r="HH145" s="309">
        <f t="shared" si="2263"/>
        <v>0</v>
      </c>
      <c r="HI145" s="309">
        <f t="shared" si="2264"/>
        <v>0</v>
      </c>
      <c r="HJ145" s="310">
        <v>0.23915411846270695</v>
      </c>
      <c r="HK145" s="311">
        <f t="shared" si="2265"/>
        <v>0</v>
      </c>
      <c r="HL145" s="312">
        <f t="shared" si="2266"/>
        <v>0</v>
      </c>
      <c r="HM145" s="313"/>
      <c r="HN145" s="306">
        <v>7.0</v>
      </c>
      <c r="HO145" s="307" t="s">
        <v>146</v>
      </c>
      <c r="HP145" s="308" t="s">
        <v>132</v>
      </c>
      <c r="HQ145" s="308" t="s">
        <v>132</v>
      </c>
      <c r="HR145" s="309"/>
      <c r="HS145" s="309" t="str">
        <f t="shared" si="2267"/>
        <v/>
      </c>
      <c r="HT145" s="309">
        <f t="shared" si="2268"/>
        <v>0</v>
      </c>
      <c r="HU145" s="310"/>
      <c r="HV145" s="309">
        <f t="shared" si="2269"/>
        <v>0</v>
      </c>
      <c r="HW145" s="310"/>
      <c r="HX145" s="309">
        <f>ADHB!HY145</f>
        <v>0</v>
      </c>
      <c r="HY145" s="309">
        <f t="shared" si="2270"/>
        <v>0</v>
      </c>
      <c r="HZ145" s="309">
        <f t="shared" si="2271"/>
        <v>0</v>
      </c>
      <c r="IA145" s="310">
        <v>0.23915411846270695</v>
      </c>
      <c r="IB145" s="311">
        <f t="shared" si="2272"/>
        <v>0</v>
      </c>
      <c r="IC145" s="312">
        <f t="shared" si="2273"/>
        <v>0</v>
      </c>
      <c r="ID145" s="313"/>
      <c r="IE145" s="306">
        <v>7.0</v>
      </c>
      <c r="IF145" s="307" t="s">
        <v>146</v>
      </c>
      <c r="IG145" s="308" t="s">
        <v>132</v>
      </c>
      <c r="IH145" s="308" t="s">
        <v>132</v>
      </c>
      <c r="II145" s="309"/>
      <c r="IJ145" s="309" t="str">
        <f t="shared" si="2274"/>
        <v/>
      </c>
      <c r="IK145" s="309">
        <f t="shared" si="2275"/>
        <v>0</v>
      </c>
      <c r="IL145" s="310"/>
      <c r="IM145" s="309">
        <f t="shared" si="2276"/>
        <v>0</v>
      </c>
      <c r="IN145" s="310"/>
      <c r="IO145" s="309">
        <f>ADHB!IP145</f>
        <v>0</v>
      </c>
      <c r="IP145" s="309">
        <f t="shared" si="2277"/>
        <v>0</v>
      </c>
      <c r="IQ145" s="309">
        <f t="shared" si="2278"/>
        <v>0</v>
      </c>
      <c r="IR145" s="310">
        <v>0.23915411846270695</v>
      </c>
      <c r="IS145" s="311">
        <f t="shared" si="2279"/>
        <v>0</v>
      </c>
      <c r="IT145" s="312">
        <f t="shared" si="2280"/>
        <v>0</v>
      </c>
      <c r="IU145" s="313"/>
      <c r="IV145" s="306">
        <v>7.0</v>
      </c>
      <c r="IW145" s="307" t="s">
        <v>146</v>
      </c>
      <c r="IX145" s="308" t="s">
        <v>132</v>
      </c>
      <c r="IY145" s="308" t="s">
        <v>132</v>
      </c>
      <c r="IZ145" s="309"/>
      <c r="JA145" s="309" t="str">
        <f t="shared" si="2281"/>
        <v/>
      </c>
      <c r="JB145" s="309">
        <f t="shared" si="2282"/>
        <v>0</v>
      </c>
      <c r="JC145" s="310"/>
      <c r="JD145" s="309">
        <f t="shared" si="2283"/>
        <v>0</v>
      </c>
      <c r="JE145" s="310"/>
      <c r="JF145" s="309">
        <f>ADHB!JG145</f>
        <v>0</v>
      </c>
      <c r="JG145" s="309">
        <f t="shared" si="2284"/>
        <v>0</v>
      </c>
      <c r="JH145" s="309">
        <f t="shared" si="2285"/>
        <v>0</v>
      </c>
      <c r="JI145" s="310">
        <v>0.23915411846270695</v>
      </c>
      <c r="JJ145" s="311">
        <f t="shared" si="2286"/>
        <v>0</v>
      </c>
      <c r="JK145" s="312">
        <f t="shared" si="2287"/>
        <v>0</v>
      </c>
      <c r="JL145" s="313"/>
      <c r="JM145" s="306">
        <v>7.0</v>
      </c>
      <c r="JN145" s="307" t="s">
        <v>146</v>
      </c>
      <c r="JO145" s="308" t="s">
        <v>132</v>
      </c>
      <c r="JP145" s="308" t="s">
        <v>132</v>
      </c>
      <c r="JQ145" s="309"/>
      <c r="JR145" s="309" t="str">
        <f t="shared" si="2288"/>
        <v/>
      </c>
      <c r="JS145" s="309">
        <f t="shared" si="2289"/>
        <v>0</v>
      </c>
      <c r="JT145" s="310"/>
      <c r="JU145" s="309">
        <f t="shared" si="2290"/>
        <v>0</v>
      </c>
      <c r="JV145" s="310"/>
      <c r="JW145" s="309" t="str">
        <f>ADHB!LF145</f>
        <v/>
      </c>
      <c r="JX145" s="309">
        <f t="shared" si="2291"/>
        <v>0</v>
      </c>
      <c r="JY145" s="309">
        <f t="shared" si="2292"/>
        <v>0</v>
      </c>
      <c r="JZ145" s="310">
        <v>0.23915411846270695</v>
      </c>
      <c r="KA145" s="311">
        <f t="shared" si="2293"/>
        <v>0</v>
      </c>
      <c r="KB145" s="312">
        <f t="shared" si="2294"/>
        <v>0</v>
      </c>
      <c r="KC145" s="313"/>
      <c r="KD145" s="306">
        <v>7.0</v>
      </c>
      <c r="KE145" s="307" t="s">
        <v>146</v>
      </c>
      <c r="KF145" s="308" t="s">
        <v>132</v>
      </c>
      <c r="KG145" s="308" t="s">
        <v>132</v>
      </c>
      <c r="KH145" s="309"/>
      <c r="KI145" s="309" t="str">
        <f t="shared" si="2295"/>
        <v/>
      </c>
      <c r="KJ145" s="309">
        <f t="shared" si="2296"/>
        <v>0</v>
      </c>
      <c r="KK145" s="310"/>
      <c r="KL145" s="309">
        <f t="shared" si="2297"/>
        <v>0</v>
      </c>
      <c r="KM145" s="310"/>
      <c r="KN145" s="309" t="str">
        <f>ADHB!LW145</f>
        <v/>
      </c>
      <c r="KO145" s="309">
        <f t="shared" si="2298"/>
        <v>0</v>
      </c>
      <c r="KP145" s="309">
        <f t="shared" si="2299"/>
        <v>0</v>
      </c>
      <c r="KQ145" s="310">
        <v>0.23915411846270695</v>
      </c>
      <c r="KR145" s="311">
        <f t="shared" si="2300"/>
        <v>0</v>
      </c>
      <c r="KS145" s="312">
        <f t="shared" si="2301"/>
        <v>0</v>
      </c>
      <c r="KT145" s="313"/>
      <c r="KU145" s="314"/>
    </row>
    <row r="146" ht="15.75" customHeight="1">
      <c r="A146" s="306">
        <v>8.0</v>
      </c>
      <c r="B146" s="307" t="s">
        <v>147</v>
      </c>
      <c r="C146" s="308" t="s">
        <v>132</v>
      </c>
      <c r="D146" s="308" t="s">
        <v>132</v>
      </c>
      <c r="E146" s="309"/>
      <c r="F146" s="309"/>
      <c r="G146" s="309">
        <f t="shared" si="2177"/>
        <v>0</v>
      </c>
      <c r="H146" s="310"/>
      <c r="I146" s="309">
        <f t="shared" si="2178"/>
        <v>0</v>
      </c>
      <c r="J146" s="310"/>
      <c r="K146" s="309">
        <f>ADHB!L146</f>
        <v>0</v>
      </c>
      <c r="L146" s="309">
        <f t="shared" si="2179"/>
        <v>0</v>
      </c>
      <c r="M146" s="309">
        <f t="shared" si="2180"/>
        <v>0</v>
      </c>
      <c r="N146" s="310">
        <v>0.23915411846270695</v>
      </c>
      <c r="O146" s="311">
        <f t="shared" si="2181"/>
        <v>0</v>
      </c>
      <c r="P146" s="312">
        <f t="shared" si="2182"/>
        <v>0</v>
      </c>
      <c r="Q146" s="313"/>
      <c r="R146" s="306">
        <v>8.0</v>
      </c>
      <c r="S146" s="307" t="s">
        <v>147</v>
      </c>
      <c r="T146" s="308" t="s">
        <v>132</v>
      </c>
      <c r="U146" s="308" t="s">
        <v>132</v>
      </c>
      <c r="V146" s="309"/>
      <c r="W146" s="309" t="str">
        <f t="shared" si="2183"/>
        <v/>
      </c>
      <c r="X146" s="309">
        <f t="shared" si="2184"/>
        <v>0</v>
      </c>
      <c r="Y146" s="310"/>
      <c r="Z146" s="309">
        <f t="shared" si="2185"/>
        <v>0</v>
      </c>
      <c r="AA146" s="310"/>
      <c r="AB146" s="309">
        <f>ADHB!AC146</f>
        <v>0</v>
      </c>
      <c r="AC146" s="309">
        <f t="shared" si="2186"/>
        <v>0</v>
      </c>
      <c r="AD146" s="309">
        <f t="shared" si="2187"/>
        <v>0</v>
      </c>
      <c r="AE146" s="310">
        <v>0.23915411846270695</v>
      </c>
      <c r="AF146" s="311">
        <f t="shared" si="2188"/>
        <v>0</v>
      </c>
      <c r="AG146" s="312">
        <f t="shared" si="2189"/>
        <v>0</v>
      </c>
      <c r="AH146" s="313"/>
      <c r="AI146" s="306">
        <v>8.0</v>
      </c>
      <c r="AJ146" s="307" t="s">
        <v>147</v>
      </c>
      <c r="AK146" s="308" t="s">
        <v>132</v>
      </c>
      <c r="AL146" s="308" t="s">
        <v>132</v>
      </c>
      <c r="AM146" s="309"/>
      <c r="AN146" s="309" t="str">
        <f t="shared" si="2190"/>
        <v/>
      </c>
      <c r="AO146" s="309">
        <f t="shared" si="2191"/>
        <v>0</v>
      </c>
      <c r="AP146" s="310"/>
      <c r="AQ146" s="309">
        <f t="shared" si="2192"/>
        <v>0</v>
      </c>
      <c r="AR146" s="310"/>
      <c r="AS146" s="309">
        <f>ADHB!AT146</f>
        <v>0</v>
      </c>
      <c r="AT146" s="309">
        <f t="shared" si="2193"/>
        <v>0</v>
      </c>
      <c r="AU146" s="309">
        <f t="shared" si="2194"/>
        <v>0</v>
      </c>
      <c r="AV146" s="310">
        <v>0.23915411846270695</v>
      </c>
      <c r="AW146" s="311">
        <f t="shared" si="2195"/>
        <v>0</v>
      </c>
      <c r="AX146" s="312">
        <f t="shared" si="2196"/>
        <v>0</v>
      </c>
      <c r="AY146" s="313"/>
      <c r="AZ146" s="306">
        <v>8.0</v>
      </c>
      <c r="BA146" s="307" t="s">
        <v>147</v>
      </c>
      <c r="BB146" s="308" t="s">
        <v>132</v>
      </c>
      <c r="BC146" s="308" t="s">
        <v>132</v>
      </c>
      <c r="BD146" s="309"/>
      <c r="BE146" s="309" t="str">
        <f t="shared" si="2197"/>
        <v/>
      </c>
      <c r="BF146" s="309">
        <f t="shared" si="2198"/>
        <v>0</v>
      </c>
      <c r="BG146" s="310"/>
      <c r="BH146" s="309">
        <f t="shared" si="2199"/>
        <v>0</v>
      </c>
      <c r="BI146" s="310"/>
      <c r="BJ146" s="309">
        <f>ADHB!BK146</f>
        <v>0</v>
      </c>
      <c r="BK146" s="309">
        <f t="shared" si="2200"/>
        <v>0</v>
      </c>
      <c r="BL146" s="309">
        <f t="shared" si="2201"/>
        <v>0</v>
      </c>
      <c r="BM146" s="310">
        <v>0.23915411846270695</v>
      </c>
      <c r="BN146" s="311">
        <f t="shared" si="2202"/>
        <v>0</v>
      </c>
      <c r="BO146" s="312">
        <f t="shared" si="2203"/>
        <v>0</v>
      </c>
      <c r="BP146" s="313"/>
      <c r="BQ146" s="306">
        <v>8.0</v>
      </c>
      <c r="BR146" s="307" t="s">
        <v>147</v>
      </c>
      <c r="BS146" s="308" t="s">
        <v>132</v>
      </c>
      <c r="BT146" s="308" t="s">
        <v>132</v>
      </c>
      <c r="BU146" s="309"/>
      <c r="BV146" s="309" t="str">
        <f t="shared" si="2204"/>
        <v/>
      </c>
      <c r="BW146" s="309">
        <f t="shared" si="2205"/>
        <v>0</v>
      </c>
      <c r="BX146" s="310"/>
      <c r="BY146" s="309">
        <f t="shared" si="2206"/>
        <v>0</v>
      </c>
      <c r="BZ146" s="310"/>
      <c r="CA146" s="309">
        <f>ADHB!CB146</f>
        <v>0</v>
      </c>
      <c r="CB146" s="309">
        <f t="shared" si="2207"/>
        <v>0</v>
      </c>
      <c r="CC146" s="309">
        <f t="shared" si="2208"/>
        <v>0</v>
      </c>
      <c r="CD146" s="310">
        <v>0.23915411846270695</v>
      </c>
      <c r="CE146" s="311">
        <f t="shared" si="2209"/>
        <v>0</v>
      </c>
      <c r="CF146" s="312">
        <f t="shared" si="2210"/>
        <v>0</v>
      </c>
      <c r="CG146" s="313"/>
      <c r="CH146" s="306">
        <v>8.0</v>
      </c>
      <c r="CI146" s="307" t="s">
        <v>147</v>
      </c>
      <c r="CJ146" s="308" t="s">
        <v>132</v>
      </c>
      <c r="CK146" s="308" t="s">
        <v>132</v>
      </c>
      <c r="CL146" s="309"/>
      <c r="CM146" s="309" t="str">
        <f t="shared" si="2211"/>
        <v/>
      </c>
      <c r="CN146" s="309">
        <f t="shared" si="2212"/>
        <v>0</v>
      </c>
      <c r="CO146" s="310"/>
      <c r="CP146" s="309">
        <f t="shared" si="2213"/>
        <v>0</v>
      </c>
      <c r="CQ146" s="310"/>
      <c r="CR146" s="309">
        <f>ADHB!CS146</f>
        <v>0</v>
      </c>
      <c r="CS146" s="309">
        <f t="shared" si="2214"/>
        <v>0</v>
      </c>
      <c r="CT146" s="309">
        <f t="shared" si="2215"/>
        <v>0</v>
      </c>
      <c r="CU146" s="310">
        <v>0.23915411846270695</v>
      </c>
      <c r="CV146" s="311">
        <f t="shared" si="2216"/>
        <v>0</v>
      </c>
      <c r="CW146" s="312">
        <f t="shared" si="2217"/>
        <v>0</v>
      </c>
      <c r="CX146" s="313"/>
      <c r="CY146" s="306">
        <v>8.0</v>
      </c>
      <c r="CZ146" s="307" t="s">
        <v>147</v>
      </c>
      <c r="DA146" s="308" t="s">
        <v>132</v>
      </c>
      <c r="DB146" s="308" t="s">
        <v>132</v>
      </c>
      <c r="DC146" s="309"/>
      <c r="DD146" s="309" t="str">
        <f t="shared" si="2218"/>
        <v/>
      </c>
      <c r="DE146" s="309">
        <f t="shared" si="2219"/>
        <v>0</v>
      </c>
      <c r="DF146" s="310"/>
      <c r="DG146" s="309">
        <f t="shared" si="2220"/>
        <v>0</v>
      </c>
      <c r="DH146" s="310"/>
      <c r="DI146" s="309">
        <f>ADHB!DJ146</f>
        <v>0</v>
      </c>
      <c r="DJ146" s="309">
        <f t="shared" si="2221"/>
        <v>0</v>
      </c>
      <c r="DK146" s="309">
        <f t="shared" si="2222"/>
        <v>0</v>
      </c>
      <c r="DL146" s="310">
        <v>0.23915411846270695</v>
      </c>
      <c r="DM146" s="311">
        <f t="shared" si="2223"/>
        <v>0</v>
      </c>
      <c r="DN146" s="312">
        <f t="shared" si="2224"/>
        <v>0</v>
      </c>
      <c r="DO146" s="313"/>
      <c r="DP146" s="306">
        <v>8.0</v>
      </c>
      <c r="DQ146" s="307" t="s">
        <v>147</v>
      </c>
      <c r="DR146" s="308" t="s">
        <v>132</v>
      </c>
      <c r="DS146" s="308" t="s">
        <v>132</v>
      </c>
      <c r="DT146" s="309"/>
      <c r="DU146" s="309" t="str">
        <f t="shared" si="2225"/>
        <v/>
      </c>
      <c r="DV146" s="309">
        <f t="shared" si="2226"/>
        <v>0</v>
      </c>
      <c r="DW146" s="310"/>
      <c r="DX146" s="309">
        <f t="shared" si="2227"/>
        <v>0</v>
      </c>
      <c r="DY146" s="310"/>
      <c r="DZ146" s="309">
        <f>ADHB!EA146</f>
        <v>0</v>
      </c>
      <c r="EA146" s="309">
        <f t="shared" si="2228"/>
        <v>0</v>
      </c>
      <c r="EB146" s="309">
        <f t="shared" si="2229"/>
        <v>0</v>
      </c>
      <c r="EC146" s="310">
        <v>0.23915411846270695</v>
      </c>
      <c r="ED146" s="311">
        <f t="shared" si="2230"/>
        <v>0</v>
      </c>
      <c r="EE146" s="312">
        <f t="shared" si="2231"/>
        <v>0</v>
      </c>
      <c r="EF146" s="313"/>
      <c r="EG146" s="306">
        <v>8.0</v>
      </c>
      <c r="EH146" s="307" t="s">
        <v>147</v>
      </c>
      <c r="EI146" s="308" t="s">
        <v>132</v>
      </c>
      <c r="EJ146" s="308" t="s">
        <v>132</v>
      </c>
      <c r="EK146" s="309"/>
      <c r="EL146" s="309" t="str">
        <f t="shared" si="2232"/>
        <v/>
      </c>
      <c r="EM146" s="309">
        <f t="shared" si="2233"/>
        <v>0</v>
      </c>
      <c r="EN146" s="310"/>
      <c r="EO146" s="309">
        <f t="shared" si="2234"/>
        <v>0</v>
      </c>
      <c r="EP146" s="310"/>
      <c r="EQ146" s="309">
        <f>ADHB!ER146</f>
        <v>0</v>
      </c>
      <c r="ER146" s="309">
        <f t="shared" si="2235"/>
        <v>0</v>
      </c>
      <c r="ES146" s="309">
        <f t="shared" si="2236"/>
        <v>0</v>
      </c>
      <c r="ET146" s="310">
        <v>0.23915411846270695</v>
      </c>
      <c r="EU146" s="311">
        <f t="shared" si="2237"/>
        <v>0</v>
      </c>
      <c r="EV146" s="312">
        <f t="shared" si="2238"/>
        <v>0</v>
      </c>
      <c r="EW146" s="313"/>
      <c r="EX146" s="306">
        <v>8.0</v>
      </c>
      <c r="EY146" s="307" t="s">
        <v>147</v>
      </c>
      <c r="EZ146" s="308" t="s">
        <v>132</v>
      </c>
      <c r="FA146" s="308" t="s">
        <v>132</v>
      </c>
      <c r="FB146" s="309"/>
      <c r="FC146" s="309" t="str">
        <f t="shared" si="2239"/>
        <v/>
      </c>
      <c r="FD146" s="309">
        <f t="shared" si="2240"/>
        <v>0</v>
      </c>
      <c r="FE146" s="310"/>
      <c r="FF146" s="309">
        <f t="shared" si="2241"/>
        <v>0</v>
      </c>
      <c r="FG146" s="310"/>
      <c r="FH146" s="309">
        <f>ADHB!FI146</f>
        <v>0</v>
      </c>
      <c r="FI146" s="309">
        <f t="shared" si="2242"/>
        <v>0</v>
      </c>
      <c r="FJ146" s="309">
        <f t="shared" si="2243"/>
        <v>0</v>
      </c>
      <c r="FK146" s="310">
        <v>0.23915411846270695</v>
      </c>
      <c r="FL146" s="311">
        <f t="shared" si="2244"/>
        <v>0</v>
      </c>
      <c r="FM146" s="312">
        <f t="shared" si="2245"/>
        <v>0</v>
      </c>
      <c r="FN146" s="313"/>
      <c r="FO146" s="306">
        <v>8.0</v>
      </c>
      <c r="FP146" s="307" t="s">
        <v>147</v>
      </c>
      <c r="FQ146" s="308" t="s">
        <v>132</v>
      </c>
      <c r="FR146" s="308" t="s">
        <v>132</v>
      </c>
      <c r="FS146" s="309"/>
      <c r="FT146" s="309" t="str">
        <f t="shared" si="2246"/>
        <v/>
      </c>
      <c r="FU146" s="309">
        <f t="shared" si="2247"/>
        <v>0</v>
      </c>
      <c r="FV146" s="310"/>
      <c r="FW146" s="309">
        <f t="shared" si="2248"/>
        <v>0</v>
      </c>
      <c r="FX146" s="310"/>
      <c r="FY146" s="309">
        <f>ADHB!FZ146</f>
        <v>0</v>
      </c>
      <c r="FZ146" s="309">
        <f t="shared" si="2249"/>
        <v>0</v>
      </c>
      <c r="GA146" s="309">
        <f t="shared" si="2250"/>
        <v>0</v>
      </c>
      <c r="GB146" s="310">
        <v>0.23915411846270695</v>
      </c>
      <c r="GC146" s="311">
        <f t="shared" si="2251"/>
        <v>0</v>
      </c>
      <c r="GD146" s="312">
        <f t="shared" si="2252"/>
        <v>0</v>
      </c>
      <c r="GE146" s="313"/>
      <c r="GF146" s="306">
        <v>8.0</v>
      </c>
      <c r="GG146" s="307" t="s">
        <v>147</v>
      </c>
      <c r="GH146" s="308" t="s">
        <v>132</v>
      </c>
      <c r="GI146" s="308" t="s">
        <v>132</v>
      </c>
      <c r="GJ146" s="309"/>
      <c r="GK146" s="309" t="str">
        <f t="shared" si="2253"/>
        <v/>
      </c>
      <c r="GL146" s="309">
        <f t="shared" si="2254"/>
        <v>0</v>
      </c>
      <c r="GM146" s="310"/>
      <c r="GN146" s="309">
        <f t="shared" si="2255"/>
        <v>0</v>
      </c>
      <c r="GO146" s="310"/>
      <c r="GP146" s="309">
        <f>ADHB!GQ146</f>
        <v>0</v>
      </c>
      <c r="GQ146" s="309">
        <f t="shared" si="2256"/>
        <v>0</v>
      </c>
      <c r="GR146" s="309">
        <f t="shared" si="2257"/>
        <v>0</v>
      </c>
      <c r="GS146" s="310">
        <v>0.23915411846270695</v>
      </c>
      <c r="GT146" s="311">
        <f t="shared" si="2258"/>
        <v>0</v>
      </c>
      <c r="GU146" s="312">
        <f t="shared" si="2259"/>
        <v>0</v>
      </c>
      <c r="GV146" s="313"/>
      <c r="GW146" s="306">
        <v>8.0</v>
      </c>
      <c r="GX146" s="307" t="s">
        <v>147</v>
      </c>
      <c r="GY146" s="308" t="s">
        <v>132</v>
      </c>
      <c r="GZ146" s="308" t="s">
        <v>132</v>
      </c>
      <c r="HA146" s="309"/>
      <c r="HB146" s="309" t="str">
        <f t="shared" si="2260"/>
        <v/>
      </c>
      <c r="HC146" s="309">
        <f t="shared" si="2261"/>
        <v>0</v>
      </c>
      <c r="HD146" s="310"/>
      <c r="HE146" s="309">
        <f t="shared" si="2262"/>
        <v>0</v>
      </c>
      <c r="HF146" s="310"/>
      <c r="HG146" s="309">
        <f>ADHB!HH146</f>
        <v>0</v>
      </c>
      <c r="HH146" s="309">
        <f t="shared" si="2263"/>
        <v>0</v>
      </c>
      <c r="HI146" s="309">
        <f t="shared" si="2264"/>
        <v>0</v>
      </c>
      <c r="HJ146" s="310">
        <v>0.23915411846270695</v>
      </c>
      <c r="HK146" s="311">
        <f t="shared" si="2265"/>
        <v>0</v>
      </c>
      <c r="HL146" s="312">
        <f t="shared" si="2266"/>
        <v>0</v>
      </c>
      <c r="HM146" s="313"/>
      <c r="HN146" s="306">
        <v>8.0</v>
      </c>
      <c r="HO146" s="307" t="s">
        <v>147</v>
      </c>
      <c r="HP146" s="308" t="s">
        <v>132</v>
      </c>
      <c r="HQ146" s="308" t="s">
        <v>132</v>
      </c>
      <c r="HR146" s="309"/>
      <c r="HS146" s="309" t="str">
        <f t="shared" si="2267"/>
        <v/>
      </c>
      <c r="HT146" s="309">
        <f t="shared" si="2268"/>
        <v>0</v>
      </c>
      <c r="HU146" s="310"/>
      <c r="HV146" s="309">
        <f t="shared" si="2269"/>
        <v>0</v>
      </c>
      <c r="HW146" s="310"/>
      <c r="HX146" s="309">
        <f>ADHB!HY146</f>
        <v>0</v>
      </c>
      <c r="HY146" s="309">
        <f t="shared" si="2270"/>
        <v>0</v>
      </c>
      <c r="HZ146" s="309">
        <f t="shared" si="2271"/>
        <v>0</v>
      </c>
      <c r="IA146" s="310">
        <v>0.23915411846270695</v>
      </c>
      <c r="IB146" s="311">
        <f t="shared" si="2272"/>
        <v>0</v>
      </c>
      <c r="IC146" s="312">
        <f t="shared" si="2273"/>
        <v>0</v>
      </c>
      <c r="ID146" s="313"/>
      <c r="IE146" s="306">
        <v>8.0</v>
      </c>
      <c r="IF146" s="307" t="s">
        <v>147</v>
      </c>
      <c r="IG146" s="308" t="s">
        <v>132</v>
      </c>
      <c r="IH146" s="308" t="s">
        <v>132</v>
      </c>
      <c r="II146" s="309"/>
      <c r="IJ146" s="309" t="str">
        <f t="shared" si="2274"/>
        <v/>
      </c>
      <c r="IK146" s="309">
        <f t="shared" si="2275"/>
        <v>0</v>
      </c>
      <c r="IL146" s="310"/>
      <c r="IM146" s="309">
        <f t="shared" si="2276"/>
        <v>0</v>
      </c>
      <c r="IN146" s="310"/>
      <c r="IO146" s="309">
        <f>ADHB!IP146</f>
        <v>0</v>
      </c>
      <c r="IP146" s="309">
        <f t="shared" si="2277"/>
        <v>0</v>
      </c>
      <c r="IQ146" s="309">
        <f t="shared" si="2278"/>
        <v>0</v>
      </c>
      <c r="IR146" s="310">
        <v>0.23915411846270695</v>
      </c>
      <c r="IS146" s="311">
        <f t="shared" si="2279"/>
        <v>0</v>
      </c>
      <c r="IT146" s="312">
        <f t="shared" si="2280"/>
        <v>0</v>
      </c>
      <c r="IU146" s="313"/>
      <c r="IV146" s="306">
        <v>8.0</v>
      </c>
      <c r="IW146" s="307" t="s">
        <v>147</v>
      </c>
      <c r="IX146" s="308" t="s">
        <v>132</v>
      </c>
      <c r="IY146" s="308" t="s">
        <v>132</v>
      </c>
      <c r="IZ146" s="309"/>
      <c r="JA146" s="309" t="str">
        <f t="shared" si="2281"/>
        <v/>
      </c>
      <c r="JB146" s="309">
        <f t="shared" si="2282"/>
        <v>0</v>
      </c>
      <c r="JC146" s="310"/>
      <c r="JD146" s="309">
        <f t="shared" si="2283"/>
        <v>0</v>
      </c>
      <c r="JE146" s="310"/>
      <c r="JF146" s="309">
        <f>ADHB!JG146</f>
        <v>0</v>
      </c>
      <c r="JG146" s="309">
        <f t="shared" si="2284"/>
        <v>0</v>
      </c>
      <c r="JH146" s="309">
        <f t="shared" si="2285"/>
        <v>0</v>
      </c>
      <c r="JI146" s="310">
        <v>0.23915411846270695</v>
      </c>
      <c r="JJ146" s="311">
        <f t="shared" si="2286"/>
        <v>0</v>
      </c>
      <c r="JK146" s="312">
        <f t="shared" si="2287"/>
        <v>0</v>
      </c>
      <c r="JL146" s="313"/>
      <c r="JM146" s="306">
        <v>8.0</v>
      </c>
      <c r="JN146" s="307" t="s">
        <v>147</v>
      </c>
      <c r="JO146" s="308" t="s">
        <v>132</v>
      </c>
      <c r="JP146" s="308" t="s">
        <v>132</v>
      </c>
      <c r="JQ146" s="309"/>
      <c r="JR146" s="309" t="str">
        <f t="shared" si="2288"/>
        <v/>
      </c>
      <c r="JS146" s="309">
        <f t="shared" si="2289"/>
        <v>0</v>
      </c>
      <c r="JT146" s="310"/>
      <c r="JU146" s="309">
        <f t="shared" si="2290"/>
        <v>0</v>
      </c>
      <c r="JV146" s="310"/>
      <c r="JW146" s="309" t="str">
        <f>ADHB!LF146</f>
        <v/>
      </c>
      <c r="JX146" s="309">
        <f t="shared" si="2291"/>
        <v>0</v>
      </c>
      <c r="JY146" s="309">
        <f t="shared" si="2292"/>
        <v>0</v>
      </c>
      <c r="JZ146" s="310">
        <v>0.23915411846270695</v>
      </c>
      <c r="KA146" s="311">
        <f t="shared" si="2293"/>
        <v>0</v>
      </c>
      <c r="KB146" s="312">
        <f t="shared" si="2294"/>
        <v>0</v>
      </c>
      <c r="KC146" s="313"/>
      <c r="KD146" s="306">
        <v>8.0</v>
      </c>
      <c r="KE146" s="307" t="s">
        <v>147</v>
      </c>
      <c r="KF146" s="308" t="s">
        <v>132</v>
      </c>
      <c r="KG146" s="308" t="s">
        <v>132</v>
      </c>
      <c r="KH146" s="309"/>
      <c r="KI146" s="309" t="str">
        <f t="shared" si="2295"/>
        <v/>
      </c>
      <c r="KJ146" s="309">
        <f t="shared" si="2296"/>
        <v>0</v>
      </c>
      <c r="KK146" s="310"/>
      <c r="KL146" s="309">
        <f t="shared" si="2297"/>
        <v>0</v>
      </c>
      <c r="KM146" s="310"/>
      <c r="KN146" s="309" t="str">
        <f>ADHB!LW146</f>
        <v/>
      </c>
      <c r="KO146" s="309">
        <f t="shared" si="2298"/>
        <v>0</v>
      </c>
      <c r="KP146" s="309">
        <f t="shared" si="2299"/>
        <v>0</v>
      </c>
      <c r="KQ146" s="310">
        <v>0.23915411846270695</v>
      </c>
      <c r="KR146" s="311">
        <f t="shared" si="2300"/>
        <v>0</v>
      </c>
      <c r="KS146" s="312">
        <f t="shared" si="2301"/>
        <v>0</v>
      </c>
      <c r="KT146" s="313"/>
      <c r="KU146" s="314"/>
    </row>
    <row r="147" ht="15.75" customHeight="1">
      <c r="A147" s="316"/>
      <c r="B147" s="317" t="s">
        <v>148</v>
      </c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04"/>
      <c r="R147" s="316"/>
      <c r="S147" s="317" t="s">
        <v>148</v>
      </c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04"/>
      <c r="AI147" s="316"/>
      <c r="AJ147" s="317" t="s">
        <v>148</v>
      </c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04"/>
      <c r="AZ147" s="316"/>
      <c r="BA147" s="317" t="s">
        <v>148</v>
      </c>
      <c r="BB147" s="318"/>
      <c r="BC147" s="318"/>
      <c r="BD147" s="318"/>
      <c r="BE147" s="318"/>
      <c r="BF147" s="318"/>
      <c r="BG147" s="318"/>
      <c r="BH147" s="318"/>
      <c r="BI147" s="318"/>
      <c r="BJ147" s="318"/>
      <c r="BK147" s="318"/>
      <c r="BL147" s="318"/>
      <c r="BM147" s="318"/>
      <c r="BN147" s="318"/>
      <c r="BO147" s="318"/>
      <c r="BP147" s="304"/>
      <c r="BQ147" s="316"/>
      <c r="BR147" s="317" t="s">
        <v>148</v>
      </c>
      <c r="BS147" s="318"/>
      <c r="BT147" s="318"/>
      <c r="BU147" s="318"/>
      <c r="BV147" s="318"/>
      <c r="BW147" s="318"/>
      <c r="BX147" s="318"/>
      <c r="BY147" s="318"/>
      <c r="BZ147" s="318"/>
      <c r="CA147" s="318"/>
      <c r="CB147" s="318"/>
      <c r="CC147" s="318"/>
      <c r="CD147" s="318"/>
      <c r="CE147" s="318"/>
      <c r="CF147" s="318"/>
      <c r="CG147" s="304"/>
      <c r="CH147" s="316"/>
      <c r="CI147" s="317" t="s">
        <v>148</v>
      </c>
      <c r="CJ147" s="318"/>
      <c r="CK147" s="318"/>
      <c r="CL147" s="318"/>
      <c r="CM147" s="318"/>
      <c r="CN147" s="318"/>
      <c r="CO147" s="318"/>
      <c r="CP147" s="318"/>
      <c r="CQ147" s="318"/>
      <c r="CR147" s="318"/>
      <c r="CS147" s="318"/>
      <c r="CT147" s="318"/>
      <c r="CU147" s="318"/>
      <c r="CV147" s="318"/>
      <c r="CW147" s="318"/>
      <c r="CX147" s="304"/>
      <c r="CY147" s="316"/>
      <c r="CZ147" s="317" t="s">
        <v>148</v>
      </c>
      <c r="DA147" s="318"/>
      <c r="DB147" s="318"/>
      <c r="DC147" s="318"/>
      <c r="DD147" s="318"/>
      <c r="DE147" s="318"/>
      <c r="DF147" s="318"/>
      <c r="DG147" s="318"/>
      <c r="DH147" s="318"/>
      <c r="DI147" s="318"/>
      <c r="DJ147" s="318"/>
      <c r="DK147" s="318"/>
      <c r="DL147" s="318"/>
      <c r="DM147" s="318"/>
      <c r="DN147" s="318"/>
      <c r="DO147" s="304"/>
      <c r="DP147" s="316"/>
      <c r="DQ147" s="317" t="s">
        <v>148</v>
      </c>
      <c r="DR147" s="318"/>
      <c r="DS147" s="318"/>
      <c r="DT147" s="318"/>
      <c r="DU147" s="318"/>
      <c r="DV147" s="318"/>
      <c r="DW147" s="318"/>
      <c r="DX147" s="318"/>
      <c r="DY147" s="318"/>
      <c r="DZ147" s="318"/>
      <c r="EA147" s="318"/>
      <c r="EB147" s="318"/>
      <c r="EC147" s="318"/>
      <c r="ED147" s="318"/>
      <c r="EE147" s="318"/>
      <c r="EF147" s="304"/>
      <c r="EG147" s="316"/>
      <c r="EH147" s="317" t="s">
        <v>148</v>
      </c>
      <c r="EI147" s="318"/>
      <c r="EJ147" s="318"/>
      <c r="EK147" s="318"/>
      <c r="EL147" s="318"/>
      <c r="EM147" s="318"/>
      <c r="EN147" s="318"/>
      <c r="EO147" s="318"/>
      <c r="EP147" s="318"/>
      <c r="EQ147" s="318"/>
      <c r="ER147" s="318"/>
      <c r="ES147" s="318"/>
      <c r="ET147" s="318"/>
      <c r="EU147" s="318"/>
      <c r="EV147" s="318"/>
      <c r="EW147" s="304"/>
      <c r="EX147" s="316"/>
      <c r="EY147" s="317" t="s">
        <v>148</v>
      </c>
      <c r="EZ147" s="318"/>
      <c r="FA147" s="318"/>
      <c r="FB147" s="318"/>
      <c r="FC147" s="318"/>
      <c r="FD147" s="318"/>
      <c r="FE147" s="318"/>
      <c r="FF147" s="318"/>
      <c r="FG147" s="318"/>
      <c r="FH147" s="318"/>
      <c r="FI147" s="318"/>
      <c r="FJ147" s="318"/>
      <c r="FK147" s="318"/>
      <c r="FL147" s="318"/>
      <c r="FM147" s="318"/>
      <c r="FN147" s="304"/>
      <c r="FO147" s="316"/>
      <c r="FP147" s="317" t="s">
        <v>148</v>
      </c>
      <c r="FQ147" s="318"/>
      <c r="FR147" s="318"/>
      <c r="FS147" s="318"/>
      <c r="FT147" s="318"/>
      <c r="FU147" s="318"/>
      <c r="FV147" s="318"/>
      <c r="FW147" s="318"/>
      <c r="FX147" s="318"/>
      <c r="FY147" s="318"/>
      <c r="FZ147" s="318"/>
      <c r="GA147" s="318"/>
      <c r="GB147" s="318"/>
      <c r="GC147" s="318"/>
      <c r="GD147" s="318"/>
      <c r="GE147" s="304"/>
      <c r="GF147" s="316"/>
      <c r="GG147" s="317" t="s">
        <v>148</v>
      </c>
      <c r="GH147" s="318"/>
      <c r="GI147" s="318"/>
      <c r="GJ147" s="318"/>
      <c r="GK147" s="318"/>
      <c r="GL147" s="318"/>
      <c r="GM147" s="318"/>
      <c r="GN147" s="318"/>
      <c r="GO147" s="318"/>
      <c r="GP147" s="318"/>
      <c r="GQ147" s="318"/>
      <c r="GR147" s="318"/>
      <c r="GS147" s="318"/>
      <c r="GT147" s="318"/>
      <c r="GU147" s="318"/>
      <c r="GV147" s="304"/>
      <c r="GW147" s="316"/>
      <c r="GX147" s="317" t="s">
        <v>148</v>
      </c>
      <c r="GY147" s="318"/>
      <c r="GZ147" s="318"/>
      <c r="HA147" s="318"/>
      <c r="HB147" s="318"/>
      <c r="HC147" s="318"/>
      <c r="HD147" s="318"/>
      <c r="HE147" s="318"/>
      <c r="HF147" s="318"/>
      <c r="HG147" s="318"/>
      <c r="HH147" s="318"/>
      <c r="HI147" s="318"/>
      <c r="HJ147" s="318"/>
      <c r="HK147" s="318"/>
      <c r="HL147" s="318"/>
      <c r="HM147" s="304"/>
      <c r="HN147" s="316"/>
      <c r="HO147" s="317" t="s">
        <v>148</v>
      </c>
      <c r="HP147" s="318"/>
      <c r="HQ147" s="318"/>
      <c r="HR147" s="318"/>
      <c r="HS147" s="318"/>
      <c r="HT147" s="318"/>
      <c r="HU147" s="318"/>
      <c r="HV147" s="318"/>
      <c r="HW147" s="318"/>
      <c r="HX147" s="318"/>
      <c r="HY147" s="318"/>
      <c r="HZ147" s="318"/>
      <c r="IA147" s="318"/>
      <c r="IB147" s="318"/>
      <c r="IC147" s="318"/>
      <c r="ID147" s="304"/>
      <c r="IE147" s="316"/>
      <c r="IF147" s="317" t="s">
        <v>148</v>
      </c>
      <c r="IG147" s="318"/>
      <c r="IH147" s="318"/>
      <c r="II147" s="318"/>
      <c r="IJ147" s="318"/>
      <c r="IK147" s="318"/>
      <c r="IL147" s="318"/>
      <c r="IM147" s="318"/>
      <c r="IN147" s="318"/>
      <c r="IO147" s="318"/>
      <c r="IP147" s="318"/>
      <c r="IQ147" s="318"/>
      <c r="IR147" s="318"/>
      <c r="IS147" s="318"/>
      <c r="IT147" s="318"/>
      <c r="IU147" s="304"/>
      <c r="IV147" s="316"/>
      <c r="IW147" s="317" t="s">
        <v>148</v>
      </c>
      <c r="IX147" s="318"/>
      <c r="IY147" s="318"/>
      <c r="IZ147" s="318"/>
      <c r="JA147" s="318"/>
      <c r="JB147" s="318"/>
      <c r="JC147" s="318"/>
      <c r="JD147" s="318"/>
      <c r="JE147" s="318"/>
      <c r="JF147" s="318"/>
      <c r="JG147" s="318"/>
      <c r="JH147" s="318"/>
      <c r="JI147" s="318"/>
      <c r="JJ147" s="318"/>
      <c r="JK147" s="318"/>
      <c r="JL147" s="304"/>
      <c r="JM147" s="316"/>
      <c r="JN147" s="317" t="s">
        <v>148</v>
      </c>
      <c r="JO147" s="318"/>
      <c r="JP147" s="318"/>
      <c r="JQ147" s="318"/>
      <c r="JR147" s="318"/>
      <c r="JS147" s="318"/>
      <c r="JT147" s="318"/>
      <c r="JU147" s="318"/>
      <c r="JV147" s="318"/>
      <c r="JW147" s="318"/>
      <c r="JX147" s="318"/>
      <c r="JY147" s="318"/>
      <c r="JZ147" s="318"/>
      <c r="KA147" s="318"/>
      <c r="KB147" s="318"/>
      <c r="KC147" s="304"/>
      <c r="KD147" s="316"/>
      <c r="KE147" s="317" t="s">
        <v>148</v>
      </c>
      <c r="KF147" s="318"/>
      <c r="KG147" s="318"/>
      <c r="KH147" s="318"/>
      <c r="KI147" s="318"/>
      <c r="KJ147" s="318"/>
      <c r="KK147" s="318"/>
      <c r="KL147" s="318"/>
      <c r="KM147" s="318"/>
      <c r="KN147" s="318"/>
      <c r="KO147" s="318"/>
      <c r="KP147" s="318"/>
      <c r="KQ147" s="318"/>
      <c r="KR147" s="318"/>
      <c r="KS147" s="318"/>
      <c r="KT147" s="304"/>
      <c r="KU147" s="305"/>
    </row>
    <row r="148" ht="15.75" customHeight="1">
      <c r="A148" s="306">
        <v>1.0</v>
      </c>
      <c r="B148" s="307" t="s">
        <v>149</v>
      </c>
      <c r="C148" s="308" t="s">
        <v>132</v>
      </c>
      <c r="D148" s="308" t="s">
        <v>150</v>
      </c>
      <c r="E148" s="309">
        <f>'Produksi dan Harga'!D30</f>
        <v>12579</v>
      </c>
      <c r="F148" s="309">
        <v>6790.600293539656</v>
      </c>
      <c r="G148" s="309">
        <f t="shared" ref="G148:G175" si="2302">IFERROR(E148*F148/1000000,0)</f>
        <v>85.41896109</v>
      </c>
      <c r="H148" s="310"/>
      <c r="I148" s="309">
        <f t="shared" ref="I148:I175" si="2303">IFERROR(+G148*H148,"")</f>
        <v>0</v>
      </c>
      <c r="J148" s="310"/>
      <c r="K148" s="309">
        <f>ADHB!L148</f>
        <v>0</v>
      </c>
      <c r="L148" s="309">
        <f t="shared" ref="L148:L175" si="2304">IFERROR(K148/J148*100,0)</f>
        <v>0</v>
      </c>
      <c r="M148" s="309">
        <f t="shared" ref="M148:M175" si="2305">IFERROR(+(IF(G148="","0",G148))+(IF(I148="","0",I148))+(IF(L148="","0",L148)),"")</f>
        <v>85.41896109</v>
      </c>
      <c r="N148" s="310">
        <v>0.36319999999999997</v>
      </c>
      <c r="O148" s="311">
        <f t="shared" ref="O148:O175" si="2306">IFERROR(+N148*(M148-L148),"")</f>
        <v>31.02416667</v>
      </c>
      <c r="P148" s="312">
        <f t="shared" ref="P148:P175" si="2307">IFERROR(+(IF(M148="","0",M148))-(IF(O148="","0",O148)),"")</f>
        <v>54.39479442</v>
      </c>
      <c r="Q148" s="313"/>
      <c r="R148" s="306">
        <v>1.0</v>
      </c>
      <c r="S148" s="307" t="s">
        <v>149</v>
      </c>
      <c r="T148" s="308" t="s">
        <v>132</v>
      </c>
      <c r="U148" s="308" t="s">
        <v>150</v>
      </c>
      <c r="V148" s="309">
        <f>'Produksi dan Harga'!I30</f>
        <v>9349</v>
      </c>
      <c r="W148" s="309">
        <f t="shared" ref="W148:W175" si="2308">F148</f>
        <v>6790.600294</v>
      </c>
      <c r="X148" s="309">
        <f t="shared" ref="X148:X175" si="2309">IFERROR(V148*W148/1000000,0)</f>
        <v>63.48532214</v>
      </c>
      <c r="Y148" s="310"/>
      <c r="Z148" s="309">
        <f t="shared" ref="Z148:Z175" si="2310">IFERROR(+X148*Y148,"")</f>
        <v>0</v>
      </c>
      <c r="AA148" s="310"/>
      <c r="AB148" s="309">
        <f>ADHB!AC148</f>
        <v>0</v>
      </c>
      <c r="AC148" s="309">
        <f t="shared" ref="AC148:AC175" si="2311">IFERROR(AB148/AA148*100,0)</f>
        <v>0</v>
      </c>
      <c r="AD148" s="309">
        <f t="shared" ref="AD148:AD175" si="2312">IFERROR(+(IF(X148="","0",X148))+(IF(Z148="","0",Z148))+(IF(AC148="","0",AC148)),"")</f>
        <v>63.48532214</v>
      </c>
      <c r="AE148" s="310">
        <v>0.36319999999999997</v>
      </c>
      <c r="AF148" s="311">
        <f t="shared" ref="AF148:AF175" si="2313">IFERROR(+AE148*(AD148-AC148),"")</f>
        <v>23.057869</v>
      </c>
      <c r="AG148" s="312">
        <f t="shared" ref="AG148:AG175" si="2314">IFERROR(+(IF(AD148="","0",AD148))-(IF(AF148="","0",AF148)),"")</f>
        <v>40.42745314</v>
      </c>
      <c r="AH148" s="313"/>
      <c r="AI148" s="306">
        <v>1.0</v>
      </c>
      <c r="AJ148" s="307" t="s">
        <v>149</v>
      </c>
      <c r="AK148" s="308" t="s">
        <v>132</v>
      </c>
      <c r="AL148" s="308" t="s">
        <v>150</v>
      </c>
      <c r="AM148" s="309">
        <f>'Produksi dan Harga'!N30</f>
        <v>4776</v>
      </c>
      <c r="AN148" s="309">
        <f t="shared" ref="AN148:AN175" si="2315">W148</f>
        <v>6790.600294</v>
      </c>
      <c r="AO148" s="309">
        <f t="shared" ref="AO148:AO175" si="2316">IFERROR(AM148*AN148/1000000,0)</f>
        <v>32.431907</v>
      </c>
      <c r="AP148" s="310"/>
      <c r="AQ148" s="309">
        <f t="shared" ref="AQ148:AQ175" si="2317">IFERROR(+AO148*AP148,"")</f>
        <v>0</v>
      </c>
      <c r="AR148" s="310"/>
      <c r="AS148" s="309">
        <f>ADHB!AT148</f>
        <v>0</v>
      </c>
      <c r="AT148" s="309">
        <f t="shared" ref="AT148:AT175" si="2318">IFERROR(AS148/AR148*100,0)</f>
        <v>0</v>
      </c>
      <c r="AU148" s="309">
        <f t="shared" ref="AU148:AU175" si="2319">IFERROR(+(IF(AO148="","0",AO148))+(IF(AQ148="","0",AQ148))+(IF(AT148="","0",AT148)),"")</f>
        <v>32.431907</v>
      </c>
      <c r="AV148" s="310">
        <v>0.36319999999999997</v>
      </c>
      <c r="AW148" s="311">
        <f t="shared" ref="AW148:AW175" si="2320">IFERROR(+AV148*(AU148-AT148),"")</f>
        <v>11.77926862</v>
      </c>
      <c r="AX148" s="312">
        <f t="shared" ref="AX148:AX175" si="2321">IFERROR(+(IF(AU148="","0",AU148))-(IF(AW148="","0",AW148)),"")</f>
        <v>20.65263838</v>
      </c>
      <c r="AY148" s="313"/>
      <c r="AZ148" s="306">
        <v>1.0</v>
      </c>
      <c r="BA148" s="307" t="s">
        <v>149</v>
      </c>
      <c r="BB148" s="308" t="s">
        <v>132</v>
      </c>
      <c r="BC148" s="308" t="s">
        <v>150</v>
      </c>
      <c r="BD148" s="309">
        <f>'Produksi dan Harga'!S30</f>
        <v>5832</v>
      </c>
      <c r="BE148" s="309">
        <f t="shared" ref="BE148:BE175" si="2322">AN148</f>
        <v>6790.600294</v>
      </c>
      <c r="BF148" s="309">
        <f t="shared" ref="BF148:BF175" si="2323">IFERROR(BD148*BE148/1000000,0)</f>
        <v>39.60278091</v>
      </c>
      <c r="BG148" s="310"/>
      <c r="BH148" s="309">
        <f t="shared" ref="BH148:BH175" si="2324">IFERROR(+BF148*BG148,"")</f>
        <v>0</v>
      </c>
      <c r="BI148" s="310"/>
      <c r="BJ148" s="309">
        <f>ADHB!BK148</f>
        <v>0</v>
      </c>
      <c r="BK148" s="309">
        <f t="shared" ref="BK148:BK175" si="2325">IFERROR(BJ148/BI148*100,0)</f>
        <v>0</v>
      </c>
      <c r="BL148" s="309">
        <f t="shared" ref="BL148:BL175" si="2326">IFERROR(+(IF(BF148="","0",BF148))+(IF(BH148="","0",BH148))+(IF(BK148="","0",BK148)),"")</f>
        <v>39.60278091</v>
      </c>
      <c r="BM148" s="310">
        <v>0.36319999999999997</v>
      </c>
      <c r="BN148" s="311">
        <f t="shared" ref="BN148:BN175" si="2327">IFERROR(+BM148*(BL148-BK148),"")</f>
        <v>14.38373003</v>
      </c>
      <c r="BO148" s="312">
        <f t="shared" ref="BO148:BO175" si="2328">IFERROR(+(IF(BL148="","0",BL148))-(IF(BN148="","0",BN148)),"")</f>
        <v>25.21905088</v>
      </c>
      <c r="BP148" s="313"/>
      <c r="BQ148" s="306">
        <v>1.0</v>
      </c>
      <c r="BR148" s="307" t="s">
        <v>149</v>
      </c>
      <c r="BS148" s="308" t="s">
        <v>132</v>
      </c>
      <c r="BT148" s="308" t="s">
        <v>150</v>
      </c>
      <c r="BU148" s="309">
        <f>'Produksi dan Harga'!X30</f>
        <v>2158</v>
      </c>
      <c r="BV148" s="309">
        <f t="shared" ref="BV148:BV175" si="2329">BE148</f>
        <v>6790.600294</v>
      </c>
      <c r="BW148" s="309">
        <f t="shared" ref="BW148:BW175" si="2330">IFERROR(BU148*BV148/1000000,0)</f>
        <v>14.65411543</v>
      </c>
      <c r="BX148" s="310"/>
      <c r="BY148" s="309">
        <f t="shared" ref="BY148:BY175" si="2331">IFERROR(+BW148*BX148,"")</f>
        <v>0</v>
      </c>
      <c r="BZ148" s="310"/>
      <c r="CA148" s="309">
        <f>ADHB!CB148</f>
        <v>0</v>
      </c>
      <c r="CB148" s="309">
        <f t="shared" ref="CB148:CB175" si="2332">IFERROR(CA148/BZ148*100,0)</f>
        <v>0</v>
      </c>
      <c r="CC148" s="309">
        <f t="shared" ref="CC148:CC175" si="2333">IFERROR(+(IF(BW148="","0",BW148))+(IF(BY148="","0",BY148))+(IF(CB148="","0",CB148)),"")</f>
        <v>14.65411543</v>
      </c>
      <c r="CD148" s="310">
        <v>0.36319999999999997</v>
      </c>
      <c r="CE148" s="311">
        <f t="shared" ref="CE148:CE175" si="2334">IFERROR(+CD148*(CC148-CB148),"")</f>
        <v>5.322374725</v>
      </c>
      <c r="CF148" s="312">
        <f t="shared" ref="CF148:CF175" si="2335">IFERROR(+(IF(CC148="","0",CC148))-(IF(CE148="","0",CE148)),"")</f>
        <v>9.331740708</v>
      </c>
      <c r="CG148" s="313"/>
      <c r="CH148" s="306">
        <v>1.0</v>
      </c>
      <c r="CI148" s="307" t="s">
        <v>149</v>
      </c>
      <c r="CJ148" s="308" t="s">
        <v>132</v>
      </c>
      <c r="CK148" s="308" t="s">
        <v>150</v>
      </c>
      <c r="CL148" s="309">
        <f>'Produksi dan Harga'!AC30</f>
        <v>1130</v>
      </c>
      <c r="CM148" s="309">
        <f t="shared" ref="CM148:CM175" si="2336">BV148</f>
        <v>6790.600294</v>
      </c>
      <c r="CN148" s="309">
        <f t="shared" ref="CN148:CN175" si="2337">IFERROR(CL148*CM148/1000000,0)</f>
        <v>7.673378332</v>
      </c>
      <c r="CO148" s="310"/>
      <c r="CP148" s="309">
        <f t="shared" ref="CP148:CP175" si="2338">IFERROR(+CN148*CO148,"")</f>
        <v>0</v>
      </c>
      <c r="CQ148" s="310"/>
      <c r="CR148" s="309">
        <f>ADHB!CS148</f>
        <v>0</v>
      </c>
      <c r="CS148" s="309">
        <f t="shared" ref="CS148:CS175" si="2339">IFERROR(CR148/CQ148*100,0)</f>
        <v>0</v>
      </c>
      <c r="CT148" s="309">
        <f t="shared" ref="CT148:CT175" si="2340">IFERROR(+(IF(CN148="","0",CN148))+(IF(CP148="","0",CP148))+(IF(CS148="","0",CS148)),"")</f>
        <v>7.673378332</v>
      </c>
      <c r="CU148" s="310">
        <v>0.36319999999999997</v>
      </c>
      <c r="CV148" s="311">
        <f t="shared" ref="CV148:CV175" si="2341">IFERROR(+CU148*(CT148-CS148),"")</f>
        <v>2.78697101</v>
      </c>
      <c r="CW148" s="312">
        <f t="shared" ref="CW148:CW175" si="2342">IFERROR(+(IF(CT148="","0",CT148))-(IF(CV148="","0",CV148)),"")</f>
        <v>4.886407322</v>
      </c>
      <c r="CX148" s="313"/>
      <c r="CY148" s="306">
        <v>1.0</v>
      </c>
      <c r="CZ148" s="307" t="s">
        <v>149</v>
      </c>
      <c r="DA148" s="308" t="s">
        <v>132</v>
      </c>
      <c r="DB148" s="308" t="s">
        <v>150</v>
      </c>
      <c r="DC148" s="309">
        <f>'Produksi dan Harga'!AH30</f>
        <v>1516</v>
      </c>
      <c r="DD148" s="309">
        <f t="shared" ref="DD148:DD175" si="2343">CM148</f>
        <v>6790.600294</v>
      </c>
      <c r="DE148" s="309">
        <f t="shared" ref="DE148:DE175" si="2344">IFERROR(DC148*DD148/1000000,0)</f>
        <v>10.29455005</v>
      </c>
      <c r="DF148" s="310"/>
      <c r="DG148" s="309">
        <f t="shared" ref="DG148:DG175" si="2345">IFERROR(+DE148*DF148,"")</f>
        <v>0</v>
      </c>
      <c r="DH148" s="310"/>
      <c r="DI148" s="309">
        <f>ADHB!DJ148</f>
        <v>0</v>
      </c>
      <c r="DJ148" s="309">
        <f t="shared" ref="DJ148:DJ175" si="2346">IFERROR(DI148/DH148*100,0)</f>
        <v>0</v>
      </c>
      <c r="DK148" s="309">
        <f t="shared" ref="DK148:DK175" si="2347">IFERROR(+(IF(DE148="","0",DE148))+(IF(DG148="","0",DG148))+(IF(DJ148="","0",DJ148)),"")</f>
        <v>10.29455005</v>
      </c>
      <c r="DL148" s="310">
        <v>0.36319999999999997</v>
      </c>
      <c r="DM148" s="311">
        <f t="shared" ref="DM148:DM175" si="2348">IFERROR(+DL148*(DK148-DJ148),"")</f>
        <v>3.738980576</v>
      </c>
      <c r="DN148" s="312">
        <f t="shared" ref="DN148:DN175" si="2349">IFERROR(+(IF(DK148="","0",DK148))-(IF(DM148="","0",DM148)),"")</f>
        <v>6.555569469</v>
      </c>
      <c r="DO148" s="313"/>
      <c r="DP148" s="306">
        <v>1.0</v>
      </c>
      <c r="DQ148" s="307" t="s">
        <v>149</v>
      </c>
      <c r="DR148" s="308" t="s">
        <v>132</v>
      </c>
      <c r="DS148" s="308" t="s">
        <v>150</v>
      </c>
      <c r="DT148" s="309">
        <f>'Produksi dan Harga'!AM30</f>
        <v>1235</v>
      </c>
      <c r="DU148" s="309">
        <f t="shared" ref="DU148:DU175" si="2350">DD148</f>
        <v>6790.600294</v>
      </c>
      <c r="DV148" s="309">
        <f t="shared" ref="DV148:DV175" si="2351">IFERROR(DT148*DU148/1000000,0)</f>
        <v>8.386391363</v>
      </c>
      <c r="DW148" s="310"/>
      <c r="DX148" s="309">
        <f t="shared" ref="DX148:DX175" si="2352">IFERROR(+DV148*DW148,"")</f>
        <v>0</v>
      </c>
      <c r="DY148" s="310"/>
      <c r="DZ148" s="309">
        <f>ADHB!EA148</f>
        <v>0</v>
      </c>
      <c r="EA148" s="309">
        <f t="shared" ref="EA148:EA175" si="2353">IFERROR(DZ148/DY148*100,0)</f>
        <v>0</v>
      </c>
      <c r="EB148" s="309">
        <f t="shared" ref="EB148:EB175" si="2354">IFERROR(+(IF(DV148="","0",DV148))+(IF(DX148="","0",DX148))+(IF(EA148="","0",EA148)),"")</f>
        <v>8.386391363</v>
      </c>
      <c r="EC148" s="310">
        <v>0.36319999999999997</v>
      </c>
      <c r="ED148" s="311">
        <f t="shared" ref="ED148:ED175" si="2355">IFERROR(+EC148*(EB148-EA148),"")</f>
        <v>3.045937343</v>
      </c>
      <c r="EE148" s="312">
        <f t="shared" ref="EE148:EE175" si="2356">IFERROR(+(IF(EB148="","0",EB148))-(IF(ED148="","0",ED148)),"")</f>
        <v>5.34045402</v>
      </c>
      <c r="EF148" s="313"/>
      <c r="EG148" s="306">
        <v>1.0</v>
      </c>
      <c r="EH148" s="307" t="s">
        <v>149</v>
      </c>
      <c r="EI148" s="308" t="s">
        <v>132</v>
      </c>
      <c r="EJ148" s="308" t="s">
        <v>150</v>
      </c>
      <c r="EK148" s="309">
        <f>'Produksi dan Harga'!AR30</f>
        <v>5339</v>
      </c>
      <c r="EL148" s="309">
        <f t="shared" ref="EL148:EL175" si="2357">DU148</f>
        <v>6790.600294</v>
      </c>
      <c r="EM148" s="309">
        <f t="shared" ref="EM148:EM175" si="2358">IFERROR(EK148*EL148/1000000,0)</f>
        <v>36.25501497</v>
      </c>
      <c r="EN148" s="310"/>
      <c r="EO148" s="309">
        <f t="shared" ref="EO148:EO175" si="2359">IFERROR(+EM148*EN148,"")</f>
        <v>0</v>
      </c>
      <c r="EP148" s="310"/>
      <c r="EQ148" s="309">
        <f>ADHB!ER148</f>
        <v>0</v>
      </c>
      <c r="ER148" s="309">
        <f t="shared" ref="ER148:ER175" si="2360">IFERROR(EQ148/EP148*100,0)</f>
        <v>0</v>
      </c>
      <c r="ES148" s="309">
        <f t="shared" ref="ES148:ES175" si="2361">IFERROR(+(IF(EM148="","0",EM148))+(IF(EO148="","0",EO148))+(IF(ER148="","0",ER148)),"")</f>
        <v>36.25501497</v>
      </c>
      <c r="ET148" s="310">
        <v>0.36319999999999997</v>
      </c>
      <c r="EU148" s="311">
        <f t="shared" ref="EU148:EU175" si="2362">IFERROR(+ET148*(ES148-ER148),"")</f>
        <v>13.16782144</v>
      </c>
      <c r="EV148" s="312">
        <f t="shared" ref="EV148:EV175" si="2363">IFERROR(+(IF(ES148="","0",ES148))-(IF(EU148="","0",EU148)),"")</f>
        <v>23.08719353</v>
      </c>
      <c r="EW148" s="313"/>
      <c r="EX148" s="306">
        <v>1.0</v>
      </c>
      <c r="EY148" s="307" t="s">
        <v>149</v>
      </c>
      <c r="EZ148" s="308" t="s">
        <v>132</v>
      </c>
      <c r="FA148" s="308" t="s">
        <v>150</v>
      </c>
      <c r="FB148" s="309">
        <f>'Produksi dan Harga'!AW30</f>
        <v>5371</v>
      </c>
      <c r="FC148" s="309">
        <f t="shared" ref="FC148:FC175" si="2364">EL148</f>
        <v>6790.600294</v>
      </c>
      <c r="FD148" s="309">
        <f t="shared" ref="FD148:FD175" si="2365">IFERROR(FB148*FC148/1000000,0)</f>
        <v>36.47231418</v>
      </c>
      <c r="FE148" s="310"/>
      <c r="FF148" s="309">
        <f t="shared" ref="FF148:FF175" si="2366">IFERROR(+FD148*FE148,"")</f>
        <v>0</v>
      </c>
      <c r="FG148" s="310"/>
      <c r="FH148" s="309">
        <f>ADHB!FI148</f>
        <v>0</v>
      </c>
      <c r="FI148" s="309">
        <f t="shared" ref="FI148:FI175" si="2367">IFERROR(FH148/FG148*100,0)</f>
        <v>0</v>
      </c>
      <c r="FJ148" s="309">
        <f t="shared" ref="FJ148:FJ175" si="2368">IFERROR(+(IF(FD148="","0",FD148))+(IF(FF148="","0",FF148))+(IF(FI148="","0",FI148)),"")</f>
        <v>36.47231418</v>
      </c>
      <c r="FK148" s="310">
        <v>0.36319999999999997</v>
      </c>
      <c r="FL148" s="311">
        <f t="shared" ref="FL148:FL175" si="2369">IFERROR(+FK148*(FJ148-FI148),"")</f>
        <v>13.24674451</v>
      </c>
      <c r="FM148" s="312">
        <f t="shared" ref="FM148:FM175" si="2370">IFERROR(+(IF(FJ148="","0",FJ148))-(IF(FL148="","0",FL148)),"")</f>
        <v>23.22556967</v>
      </c>
      <c r="FN148" s="313"/>
      <c r="FO148" s="306">
        <v>1.0</v>
      </c>
      <c r="FP148" s="307" t="s">
        <v>149</v>
      </c>
      <c r="FQ148" s="308" t="s">
        <v>132</v>
      </c>
      <c r="FR148" s="308" t="s">
        <v>150</v>
      </c>
      <c r="FS148" s="309">
        <f>'Produksi dan Harga'!BB30</f>
        <v>2520</v>
      </c>
      <c r="FT148" s="309">
        <f t="shared" ref="FT148:FT175" si="2371">FC148</f>
        <v>6790.600294</v>
      </c>
      <c r="FU148" s="309">
        <f t="shared" ref="FU148:FU175" si="2372">IFERROR(FS148*FT148/1000000,0)</f>
        <v>17.11231274</v>
      </c>
      <c r="FV148" s="310"/>
      <c r="FW148" s="309">
        <f t="shared" ref="FW148:FW175" si="2373">IFERROR(+FU148*FV148,"")</f>
        <v>0</v>
      </c>
      <c r="FX148" s="310"/>
      <c r="FY148" s="309">
        <f>ADHB!FZ148</f>
        <v>0</v>
      </c>
      <c r="FZ148" s="309">
        <f t="shared" ref="FZ148:FZ175" si="2374">IFERROR(FY148/FX148*100,0)</f>
        <v>0</v>
      </c>
      <c r="GA148" s="309">
        <f t="shared" ref="GA148:GA175" si="2375">IFERROR(+(IF(FU148="","0",FU148))+(IF(FW148="","0",FW148))+(IF(FZ148="","0",FZ148)),"")</f>
        <v>17.11231274</v>
      </c>
      <c r="GB148" s="310">
        <v>0.36319999999999997</v>
      </c>
      <c r="GC148" s="311">
        <f t="shared" ref="GC148:GC175" si="2376">IFERROR(+GB148*(GA148-FZ148),"")</f>
        <v>6.215191987</v>
      </c>
      <c r="GD148" s="312">
        <f t="shared" ref="GD148:GD175" si="2377">IFERROR(+(IF(GA148="","0",GA148))-(IF(GC148="","0",GC148)),"")</f>
        <v>10.89712075</v>
      </c>
      <c r="GE148" s="313"/>
      <c r="GF148" s="306">
        <v>1.0</v>
      </c>
      <c r="GG148" s="307" t="s">
        <v>149</v>
      </c>
      <c r="GH148" s="308" t="s">
        <v>132</v>
      </c>
      <c r="GI148" s="308" t="s">
        <v>150</v>
      </c>
      <c r="GJ148" s="309">
        <f>'Produksi dan Harga'!BG30</f>
        <v>1413</v>
      </c>
      <c r="GK148" s="309">
        <f t="shared" ref="GK148:GK175" si="2378">FT148</f>
        <v>6790.600294</v>
      </c>
      <c r="GL148" s="309">
        <f t="shared" ref="GL148:GL175" si="2379">IFERROR(GJ148*GK148/1000000,0)</f>
        <v>9.595118215</v>
      </c>
      <c r="GM148" s="310"/>
      <c r="GN148" s="309">
        <f t="shared" ref="GN148:GN175" si="2380">IFERROR(+GL148*GM148,"")</f>
        <v>0</v>
      </c>
      <c r="GO148" s="310"/>
      <c r="GP148" s="309">
        <f>ADHB!GQ148</f>
        <v>0</v>
      </c>
      <c r="GQ148" s="309">
        <f t="shared" ref="GQ148:GQ175" si="2381">IFERROR(GP148/GO148*100,0)</f>
        <v>0</v>
      </c>
      <c r="GR148" s="309">
        <f t="shared" ref="GR148:GR175" si="2382">IFERROR(+(IF(GL148="","0",GL148))+(IF(GN148="","0",GN148))+(IF(GQ148="","0",GQ148)),"")</f>
        <v>9.595118215</v>
      </c>
      <c r="GS148" s="310">
        <v>0.36319999999999997</v>
      </c>
      <c r="GT148" s="311">
        <f t="shared" ref="GT148:GT175" si="2383">IFERROR(+GS148*(GR148-GQ148),"")</f>
        <v>3.484946936</v>
      </c>
      <c r="GU148" s="312">
        <f t="shared" ref="GU148:GU175" si="2384">IFERROR(+(IF(GR148="","0",GR148))-(IF(GT148="","0",GT148)),"")</f>
        <v>6.110171279</v>
      </c>
      <c r="GV148" s="313"/>
      <c r="GW148" s="306">
        <v>1.0</v>
      </c>
      <c r="GX148" s="307" t="s">
        <v>149</v>
      </c>
      <c r="GY148" s="308" t="s">
        <v>132</v>
      </c>
      <c r="GZ148" s="308" t="s">
        <v>150</v>
      </c>
      <c r="HA148" s="309">
        <f>'Produksi dan Harga'!BL30</f>
        <v>594</v>
      </c>
      <c r="HB148" s="309">
        <f t="shared" ref="HB148:HB175" si="2385">GK148</f>
        <v>6790.600294</v>
      </c>
      <c r="HC148" s="309">
        <f t="shared" ref="HC148:HC175" si="2386">IFERROR(HA148*HB148/1000000,0)</f>
        <v>4.033616574</v>
      </c>
      <c r="HD148" s="310"/>
      <c r="HE148" s="309">
        <f t="shared" ref="HE148:HE175" si="2387">IFERROR(+HC148*HD148,"")</f>
        <v>0</v>
      </c>
      <c r="HF148" s="310"/>
      <c r="HG148" s="309">
        <f>ADHB!HH148</f>
        <v>0</v>
      </c>
      <c r="HH148" s="309">
        <f t="shared" ref="HH148:HH175" si="2388">IFERROR(HG148/HF148*100,0)</f>
        <v>0</v>
      </c>
      <c r="HI148" s="309">
        <f t="shared" ref="HI148:HI175" si="2389">IFERROR(+(IF(HC148="","0",HC148))+(IF(HE148="","0",HE148))+(IF(HH148="","0",HH148)),"")</f>
        <v>4.033616574</v>
      </c>
      <c r="HJ148" s="310">
        <v>0.36319999999999997</v>
      </c>
      <c r="HK148" s="311">
        <f t="shared" ref="HK148:HK175" si="2390">IFERROR(+HJ148*(HI148-HH148),"")</f>
        <v>1.46500954</v>
      </c>
      <c r="HL148" s="312">
        <f t="shared" ref="HL148:HL175" si="2391">IFERROR(+(IF(HI148="","0",HI148))-(IF(HK148="","0",HK148)),"")</f>
        <v>2.568607035</v>
      </c>
      <c r="HM148" s="313"/>
      <c r="HN148" s="306">
        <v>1.0</v>
      </c>
      <c r="HO148" s="307" t="s">
        <v>149</v>
      </c>
      <c r="HP148" s="308" t="s">
        <v>132</v>
      </c>
      <c r="HQ148" s="308" t="s">
        <v>150</v>
      </c>
      <c r="HR148" s="309">
        <f>'Produksi dan Harga'!BQ30</f>
        <v>1406</v>
      </c>
      <c r="HS148" s="309">
        <f t="shared" ref="HS148:HS175" si="2392">HB148</f>
        <v>6790.600294</v>
      </c>
      <c r="HT148" s="309">
        <f t="shared" ref="HT148:HT175" si="2393">IFERROR(HR148*HS148/1000000,0)</f>
        <v>9.547584013</v>
      </c>
      <c r="HU148" s="310"/>
      <c r="HV148" s="309">
        <f t="shared" ref="HV148:HV175" si="2394">IFERROR(+HT148*HU148,"")</f>
        <v>0</v>
      </c>
      <c r="HW148" s="310"/>
      <c r="HX148" s="309">
        <f>ADHB!HY148</f>
        <v>0</v>
      </c>
      <c r="HY148" s="309">
        <f t="shared" ref="HY148:HY175" si="2395">IFERROR(HX148/HW148*100,0)</f>
        <v>0</v>
      </c>
      <c r="HZ148" s="309">
        <f t="shared" ref="HZ148:HZ175" si="2396">IFERROR(+(IF(HT148="","0",HT148))+(IF(HV148="","0",HV148))+(IF(HY148="","0",HY148)),"")</f>
        <v>9.547584013</v>
      </c>
      <c r="IA148" s="310">
        <v>0.36319999999999997</v>
      </c>
      <c r="IB148" s="311">
        <f t="shared" ref="IB148:IB175" si="2397">IFERROR(+IA148*(HZ148-HY148),"")</f>
        <v>3.467682513</v>
      </c>
      <c r="IC148" s="312">
        <f t="shared" ref="IC148:IC175" si="2398">IFERROR(+(IF(HZ148="","0",HZ148))-(IF(IB148="","0",IB148)),"")</f>
        <v>6.079901499</v>
      </c>
      <c r="ID148" s="313"/>
      <c r="IE148" s="306">
        <v>1.0</v>
      </c>
      <c r="IF148" s="307" t="s">
        <v>149</v>
      </c>
      <c r="IG148" s="308" t="s">
        <v>132</v>
      </c>
      <c r="IH148" s="308" t="s">
        <v>150</v>
      </c>
      <c r="II148" s="309">
        <f>'Produksi dan Harga'!BV30</f>
        <v>811</v>
      </c>
      <c r="IJ148" s="309">
        <f t="shared" ref="IJ148:IJ175" si="2399">HS148</f>
        <v>6790.600294</v>
      </c>
      <c r="IK148" s="309">
        <f t="shared" ref="IK148:IK175" si="2400">IFERROR(II148*IJ148/1000000,0)</f>
        <v>5.507176838</v>
      </c>
      <c r="IL148" s="310"/>
      <c r="IM148" s="309">
        <f t="shared" ref="IM148:IM175" si="2401">IFERROR(+IK148*IL148,"")</f>
        <v>0</v>
      </c>
      <c r="IN148" s="310"/>
      <c r="IO148" s="309">
        <f>ADHB!IP148</f>
        <v>0</v>
      </c>
      <c r="IP148" s="309">
        <f t="shared" ref="IP148:IP175" si="2402">IFERROR(IO148/IN148*100,0)</f>
        <v>0</v>
      </c>
      <c r="IQ148" s="309">
        <f t="shared" ref="IQ148:IQ175" si="2403">IFERROR(+(IF(IK148="","0",IK148))+(IF(IM148="","0",IM148))+(IF(IP148="","0",IP148)),"")</f>
        <v>5.507176838</v>
      </c>
      <c r="IR148" s="310">
        <v>0.36319999999999997</v>
      </c>
      <c r="IS148" s="311">
        <f t="shared" ref="IS148:IS175" si="2404">IFERROR(+IR148*(IQ148-IP148),"")</f>
        <v>2.000206628</v>
      </c>
      <c r="IT148" s="312">
        <f t="shared" ref="IT148:IT175" si="2405">IFERROR(+(IF(IQ148="","0",IQ148))-(IF(IS148="","0",IS148)),"")</f>
        <v>3.50697021</v>
      </c>
      <c r="IU148" s="313"/>
      <c r="IV148" s="306">
        <v>1.0</v>
      </c>
      <c r="IW148" s="307" t="s">
        <v>149</v>
      </c>
      <c r="IX148" s="308" t="s">
        <v>132</v>
      </c>
      <c r="IY148" s="308" t="s">
        <v>150</v>
      </c>
      <c r="IZ148" s="309">
        <f>'Produksi dan Harga'!CA30</f>
        <v>466</v>
      </c>
      <c r="JA148" s="309">
        <f t="shared" ref="JA148:JA175" si="2406">IJ148</f>
        <v>6790.600294</v>
      </c>
      <c r="JB148" s="309">
        <f t="shared" ref="JB148:JB175" si="2407">IFERROR(IZ148*JA148/1000000,0)</f>
        <v>3.164419737</v>
      </c>
      <c r="JC148" s="310"/>
      <c r="JD148" s="309">
        <f t="shared" ref="JD148:JD175" si="2408">IFERROR(+JB148*JC148,"")</f>
        <v>0</v>
      </c>
      <c r="JE148" s="310"/>
      <c r="JF148" s="309">
        <f>ADHB!JG148</f>
        <v>0</v>
      </c>
      <c r="JG148" s="309">
        <f t="shared" ref="JG148:JG175" si="2409">IFERROR(JF148/JE148*100,0)</f>
        <v>0</v>
      </c>
      <c r="JH148" s="309">
        <f t="shared" ref="JH148:JH175" si="2410">IFERROR(+(IF(JB148="","0",JB148))+(IF(JD148="","0",JD148))+(IF(JG148="","0",JG148)),"")</f>
        <v>3.164419737</v>
      </c>
      <c r="JI148" s="310">
        <v>0.36319999999999997</v>
      </c>
      <c r="JJ148" s="311">
        <f t="shared" ref="JJ148:JJ175" si="2411">IFERROR(+JI148*(JH148-JG148),"")</f>
        <v>1.149317248</v>
      </c>
      <c r="JK148" s="312">
        <f t="shared" ref="JK148:JK175" si="2412">IFERROR(+(IF(JH148="","0",JH148))-(IF(JJ148="","0",JJ148)),"")</f>
        <v>2.015102488</v>
      </c>
      <c r="JL148" s="313"/>
      <c r="JM148" s="306">
        <v>1.0</v>
      </c>
      <c r="JN148" s="307" t="s">
        <v>149</v>
      </c>
      <c r="JO148" s="308" t="s">
        <v>132</v>
      </c>
      <c r="JP148" s="308" t="s">
        <v>150</v>
      </c>
      <c r="JQ148" s="309">
        <f>'Produksi dan Harga'!CF30</f>
        <v>3528</v>
      </c>
      <c r="JR148" s="309">
        <f t="shared" ref="JR148:JR175" si="2413">JA148</f>
        <v>6790.600294</v>
      </c>
      <c r="JS148" s="309">
        <f t="shared" ref="JS148:JS175" si="2414">IFERROR(JQ148*JR148/1000000,0)</f>
        <v>23.95723784</v>
      </c>
      <c r="JT148" s="310"/>
      <c r="JU148" s="309">
        <f t="shared" ref="JU148:JU175" si="2415">IFERROR(+JS148*JT148,"")</f>
        <v>0</v>
      </c>
      <c r="JV148" s="310"/>
      <c r="JW148" s="309" t="str">
        <f>ADHB!LF148</f>
        <v/>
      </c>
      <c r="JX148" s="309">
        <f t="shared" ref="JX148:JX175" si="2416">IFERROR(JW148/JV148*100,0)</f>
        <v>0</v>
      </c>
      <c r="JY148" s="309">
        <f t="shared" ref="JY148:JY175" si="2417">IFERROR(+(IF(JS148="","0",JS148))+(IF(JU148="","0",JU148))+(IF(JX148="","0",JX148)),"")</f>
        <v>23.95723784</v>
      </c>
      <c r="JZ148" s="310">
        <v>0.36319999999999997</v>
      </c>
      <c r="KA148" s="311">
        <f t="shared" ref="KA148:KA175" si="2418">IFERROR(+JZ148*(JY148-JX148),"")</f>
        <v>8.701268782</v>
      </c>
      <c r="KB148" s="312">
        <f t="shared" ref="KB148:KB175" si="2419">IFERROR(+(IF(JY148="","0",JY148))-(IF(KA148="","0",KA148)),"")</f>
        <v>15.25596905</v>
      </c>
      <c r="KC148" s="313"/>
      <c r="KD148" s="306">
        <v>1.0</v>
      </c>
      <c r="KE148" s="307" t="s">
        <v>149</v>
      </c>
      <c r="KF148" s="308" t="s">
        <v>132</v>
      </c>
      <c r="KG148" s="308" t="s">
        <v>150</v>
      </c>
      <c r="KH148" s="309"/>
      <c r="KI148" s="309">
        <f t="shared" ref="KI148:KI175" si="2420">JR148</f>
        <v>6790.600294</v>
      </c>
      <c r="KJ148" s="309">
        <f t="shared" ref="KJ148:KJ175" si="2421">IFERROR(KH148*KI148/1000000,0)</f>
        <v>0</v>
      </c>
      <c r="KK148" s="310"/>
      <c r="KL148" s="309">
        <f t="shared" ref="KL148:KL175" si="2422">IFERROR(+KJ148*KK148,"")</f>
        <v>0</v>
      </c>
      <c r="KM148" s="310"/>
      <c r="KN148" s="309" t="str">
        <f>ADHB!LW148</f>
        <v/>
      </c>
      <c r="KO148" s="309">
        <f t="shared" ref="KO148:KO175" si="2423">IFERROR(KN148/KM148*100,0)</f>
        <v>0</v>
      </c>
      <c r="KP148" s="309">
        <f t="shared" ref="KP148:KP175" si="2424">IFERROR(+(IF(KJ148="","0",KJ148))+(IF(KL148="","0",KL148))+(IF(KO148="","0",KO148)),"")</f>
        <v>0</v>
      </c>
      <c r="KQ148" s="310">
        <v>0.36319999999999997</v>
      </c>
      <c r="KR148" s="311">
        <f t="shared" ref="KR148:KR175" si="2425">IFERROR(+KQ148*(KP148-KO148),"")</f>
        <v>0</v>
      </c>
      <c r="KS148" s="312">
        <f t="shared" ref="KS148:KS175" si="2426">IFERROR(+(IF(KP148="","0",KP148))-(IF(KR148="","0",KR148)),"")</f>
        <v>0</v>
      </c>
      <c r="KT148" s="313"/>
      <c r="KU148" s="314"/>
    </row>
    <row r="149" ht="15.75" customHeight="1">
      <c r="A149" s="306">
        <v>2.0</v>
      </c>
      <c r="B149" s="307" t="s">
        <v>151</v>
      </c>
      <c r="C149" s="308" t="s">
        <v>132</v>
      </c>
      <c r="D149" s="308" t="s">
        <v>150</v>
      </c>
      <c r="E149" s="309">
        <f>'Produksi dan Harga'!D31</f>
        <v>2681</v>
      </c>
      <c r="F149" s="309">
        <v>5139.73780527299</v>
      </c>
      <c r="G149" s="309">
        <f t="shared" si="2302"/>
        <v>13.77963706</v>
      </c>
      <c r="H149" s="310"/>
      <c r="I149" s="309">
        <f t="shared" si="2303"/>
        <v>0</v>
      </c>
      <c r="J149" s="310"/>
      <c r="K149" s="309">
        <f>ADHB!L149</f>
        <v>0</v>
      </c>
      <c r="L149" s="309">
        <f t="shared" si="2304"/>
        <v>0</v>
      </c>
      <c r="M149" s="309">
        <f t="shared" si="2305"/>
        <v>13.77963706</v>
      </c>
      <c r="N149" s="310">
        <v>0.36319999999999997</v>
      </c>
      <c r="O149" s="311">
        <f t="shared" si="2306"/>
        <v>5.004764179</v>
      </c>
      <c r="P149" s="312">
        <f t="shared" si="2307"/>
        <v>8.774872877</v>
      </c>
      <c r="Q149" s="313"/>
      <c r="R149" s="306">
        <v>2.0</v>
      </c>
      <c r="S149" s="307" t="s">
        <v>151</v>
      </c>
      <c r="T149" s="308" t="s">
        <v>132</v>
      </c>
      <c r="U149" s="308" t="s">
        <v>150</v>
      </c>
      <c r="V149" s="309">
        <f>'Produksi dan Harga'!I31</f>
        <v>1427</v>
      </c>
      <c r="W149" s="309">
        <f t="shared" si="2308"/>
        <v>5139.737805</v>
      </c>
      <c r="X149" s="309">
        <f t="shared" si="2309"/>
        <v>7.334405848</v>
      </c>
      <c r="Y149" s="310"/>
      <c r="Z149" s="309">
        <f t="shared" si="2310"/>
        <v>0</v>
      </c>
      <c r="AA149" s="310"/>
      <c r="AB149" s="309">
        <f>ADHB!AC149</f>
        <v>0</v>
      </c>
      <c r="AC149" s="309">
        <f t="shared" si="2311"/>
        <v>0</v>
      </c>
      <c r="AD149" s="309">
        <f t="shared" si="2312"/>
        <v>7.334405848</v>
      </c>
      <c r="AE149" s="310">
        <v>0.36319999999999997</v>
      </c>
      <c r="AF149" s="311">
        <f t="shared" si="2313"/>
        <v>2.663856204</v>
      </c>
      <c r="AG149" s="312">
        <f t="shared" si="2314"/>
        <v>4.670549644</v>
      </c>
      <c r="AH149" s="313"/>
      <c r="AI149" s="306">
        <v>2.0</v>
      </c>
      <c r="AJ149" s="307" t="s">
        <v>151</v>
      </c>
      <c r="AK149" s="308" t="s">
        <v>132</v>
      </c>
      <c r="AL149" s="308" t="s">
        <v>150</v>
      </c>
      <c r="AM149" s="309">
        <f>'Produksi dan Harga'!N31</f>
        <v>1573</v>
      </c>
      <c r="AN149" s="309">
        <f t="shared" si="2315"/>
        <v>5139.737805</v>
      </c>
      <c r="AO149" s="309">
        <f t="shared" si="2316"/>
        <v>8.084807568</v>
      </c>
      <c r="AP149" s="310"/>
      <c r="AQ149" s="309">
        <f t="shared" si="2317"/>
        <v>0</v>
      </c>
      <c r="AR149" s="310"/>
      <c r="AS149" s="309">
        <f>ADHB!AT149</f>
        <v>0</v>
      </c>
      <c r="AT149" s="309">
        <f t="shared" si="2318"/>
        <v>0</v>
      </c>
      <c r="AU149" s="309">
        <f t="shared" si="2319"/>
        <v>8.084807568</v>
      </c>
      <c r="AV149" s="310">
        <v>0.36319999999999997</v>
      </c>
      <c r="AW149" s="311">
        <f t="shared" si="2320"/>
        <v>2.936402109</v>
      </c>
      <c r="AX149" s="312">
        <f t="shared" si="2321"/>
        <v>5.148405459</v>
      </c>
      <c r="AY149" s="313"/>
      <c r="AZ149" s="306">
        <v>2.0</v>
      </c>
      <c r="BA149" s="307" t="s">
        <v>151</v>
      </c>
      <c r="BB149" s="308" t="s">
        <v>132</v>
      </c>
      <c r="BC149" s="308" t="s">
        <v>150</v>
      </c>
      <c r="BD149" s="309">
        <f>'Produksi dan Harga'!S31</f>
        <v>2682</v>
      </c>
      <c r="BE149" s="309">
        <f t="shared" si="2322"/>
        <v>5139.737805</v>
      </c>
      <c r="BF149" s="309">
        <f t="shared" si="2323"/>
        <v>13.78477679</v>
      </c>
      <c r="BG149" s="310"/>
      <c r="BH149" s="309">
        <f t="shared" si="2324"/>
        <v>0</v>
      </c>
      <c r="BI149" s="310"/>
      <c r="BJ149" s="309">
        <f>ADHB!BK149</f>
        <v>0</v>
      </c>
      <c r="BK149" s="309">
        <f t="shared" si="2325"/>
        <v>0</v>
      </c>
      <c r="BL149" s="309">
        <f t="shared" si="2326"/>
        <v>13.78477679</v>
      </c>
      <c r="BM149" s="310">
        <v>0.36319999999999997</v>
      </c>
      <c r="BN149" s="311">
        <f t="shared" si="2327"/>
        <v>5.006630931</v>
      </c>
      <c r="BO149" s="312">
        <f t="shared" si="2328"/>
        <v>8.778145862</v>
      </c>
      <c r="BP149" s="313"/>
      <c r="BQ149" s="306">
        <v>2.0</v>
      </c>
      <c r="BR149" s="307" t="s">
        <v>151</v>
      </c>
      <c r="BS149" s="308" t="s">
        <v>132</v>
      </c>
      <c r="BT149" s="308" t="s">
        <v>150</v>
      </c>
      <c r="BU149" s="309">
        <f>'Produksi dan Harga'!X31</f>
        <v>564</v>
      </c>
      <c r="BV149" s="309">
        <f t="shared" si="2329"/>
        <v>5139.737805</v>
      </c>
      <c r="BW149" s="309">
        <f t="shared" si="2330"/>
        <v>2.898812122</v>
      </c>
      <c r="BX149" s="310"/>
      <c r="BY149" s="309">
        <f t="shared" si="2331"/>
        <v>0</v>
      </c>
      <c r="BZ149" s="310"/>
      <c r="CA149" s="309">
        <f>ADHB!CB149</f>
        <v>0</v>
      </c>
      <c r="CB149" s="309">
        <f t="shared" si="2332"/>
        <v>0</v>
      </c>
      <c r="CC149" s="309">
        <f t="shared" si="2333"/>
        <v>2.898812122</v>
      </c>
      <c r="CD149" s="310">
        <v>0.36319999999999997</v>
      </c>
      <c r="CE149" s="311">
        <f t="shared" si="2334"/>
        <v>1.052848563</v>
      </c>
      <c r="CF149" s="312">
        <f t="shared" si="2335"/>
        <v>1.845963559</v>
      </c>
      <c r="CG149" s="313"/>
      <c r="CH149" s="306">
        <v>2.0</v>
      </c>
      <c r="CI149" s="307" t="s">
        <v>151</v>
      </c>
      <c r="CJ149" s="308" t="s">
        <v>132</v>
      </c>
      <c r="CK149" s="308" t="s">
        <v>150</v>
      </c>
      <c r="CL149" s="309">
        <f>'Produksi dan Harga'!AC31</f>
        <v>358</v>
      </c>
      <c r="CM149" s="309">
        <f t="shared" si="2336"/>
        <v>5139.737805</v>
      </c>
      <c r="CN149" s="309">
        <f t="shared" si="2337"/>
        <v>1.840026134</v>
      </c>
      <c r="CO149" s="310"/>
      <c r="CP149" s="309">
        <f t="shared" si="2338"/>
        <v>0</v>
      </c>
      <c r="CQ149" s="310"/>
      <c r="CR149" s="309">
        <f>ADHB!CS149</f>
        <v>0</v>
      </c>
      <c r="CS149" s="309">
        <f t="shared" si="2339"/>
        <v>0</v>
      </c>
      <c r="CT149" s="309">
        <f t="shared" si="2340"/>
        <v>1.840026134</v>
      </c>
      <c r="CU149" s="310">
        <v>0.36319999999999997</v>
      </c>
      <c r="CV149" s="311">
        <f t="shared" si="2341"/>
        <v>0.668297492</v>
      </c>
      <c r="CW149" s="312">
        <f t="shared" si="2342"/>
        <v>1.171728642</v>
      </c>
      <c r="CX149" s="313"/>
      <c r="CY149" s="306">
        <v>2.0</v>
      </c>
      <c r="CZ149" s="307" t="s">
        <v>151</v>
      </c>
      <c r="DA149" s="308" t="s">
        <v>132</v>
      </c>
      <c r="DB149" s="308" t="s">
        <v>150</v>
      </c>
      <c r="DC149" s="309">
        <f>'Produksi dan Harga'!AH31</f>
        <v>604</v>
      </c>
      <c r="DD149" s="309">
        <f t="shared" si="2343"/>
        <v>5139.737805</v>
      </c>
      <c r="DE149" s="309">
        <f t="shared" si="2344"/>
        <v>3.104401634</v>
      </c>
      <c r="DF149" s="310"/>
      <c r="DG149" s="309">
        <f t="shared" si="2345"/>
        <v>0</v>
      </c>
      <c r="DH149" s="310"/>
      <c r="DI149" s="309">
        <f>ADHB!DJ149</f>
        <v>0</v>
      </c>
      <c r="DJ149" s="309">
        <f t="shared" si="2346"/>
        <v>0</v>
      </c>
      <c r="DK149" s="309">
        <f t="shared" si="2347"/>
        <v>3.104401634</v>
      </c>
      <c r="DL149" s="310">
        <v>0.36319999999999997</v>
      </c>
      <c r="DM149" s="311">
        <f t="shared" si="2348"/>
        <v>1.127518674</v>
      </c>
      <c r="DN149" s="312">
        <f t="shared" si="2349"/>
        <v>1.976882961</v>
      </c>
      <c r="DO149" s="313"/>
      <c r="DP149" s="306">
        <v>2.0</v>
      </c>
      <c r="DQ149" s="307" t="s">
        <v>151</v>
      </c>
      <c r="DR149" s="308" t="s">
        <v>132</v>
      </c>
      <c r="DS149" s="308" t="s">
        <v>150</v>
      </c>
      <c r="DT149" s="309">
        <f>'Produksi dan Harga'!AM31</f>
        <v>257</v>
      </c>
      <c r="DU149" s="309">
        <f t="shared" si="2350"/>
        <v>5139.737805</v>
      </c>
      <c r="DV149" s="309">
        <f t="shared" si="2351"/>
        <v>1.320912616</v>
      </c>
      <c r="DW149" s="310"/>
      <c r="DX149" s="309">
        <f t="shared" si="2352"/>
        <v>0</v>
      </c>
      <c r="DY149" s="310"/>
      <c r="DZ149" s="309">
        <f>ADHB!EA149</f>
        <v>0</v>
      </c>
      <c r="EA149" s="309">
        <f t="shared" si="2353"/>
        <v>0</v>
      </c>
      <c r="EB149" s="309">
        <f t="shared" si="2354"/>
        <v>1.320912616</v>
      </c>
      <c r="EC149" s="310">
        <v>0.36319999999999997</v>
      </c>
      <c r="ED149" s="311">
        <f t="shared" si="2355"/>
        <v>0.4797554621</v>
      </c>
      <c r="EE149" s="312">
        <f t="shared" si="2356"/>
        <v>0.8411571538</v>
      </c>
      <c r="EF149" s="313"/>
      <c r="EG149" s="306">
        <v>2.0</v>
      </c>
      <c r="EH149" s="307" t="s">
        <v>151</v>
      </c>
      <c r="EI149" s="308" t="s">
        <v>132</v>
      </c>
      <c r="EJ149" s="308" t="s">
        <v>150</v>
      </c>
      <c r="EK149" s="309">
        <f>'Produksi dan Harga'!AR31</f>
        <v>555</v>
      </c>
      <c r="EL149" s="309">
        <f t="shared" si="2357"/>
        <v>5139.737805</v>
      </c>
      <c r="EM149" s="309">
        <f t="shared" si="2358"/>
        <v>2.852554482</v>
      </c>
      <c r="EN149" s="310"/>
      <c r="EO149" s="309">
        <f t="shared" si="2359"/>
        <v>0</v>
      </c>
      <c r="EP149" s="310"/>
      <c r="EQ149" s="309">
        <f>ADHB!ER149</f>
        <v>0</v>
      </c>
      <c r="ER149" s="309">
        <f t="shared" si="2360"/>
        <v>0</v>
      </c>
      <c r="ES149" s="309">
        <f t="shared" si="2361"/>
        <v>2.852554482</v>
      </c>
      <c r="ET149" s="310">
        <v>0.36319999999999997</v>
      </c>
      <c r="EU149" s="311">
        <f t="shared" si="2362"/>
        <v>1.036047788</v>
      </c>
      <c r="EV149" s="312">
        <f t="shared" si="2363"/>
        <v>1.816506694</v>
      </c>
      <c r="EW149" s="313"/>
      <c r="EX149" s="306">
        <v>2.0</v>
      </c>
      <c r="EY149" s="307" t="s">
        <v>151</v>
      </c>
      <c r="EZ149" s="308" t="s">
        <v>132</v>
      </c>
      <c r="FA149" s="308" t="s">
        <v>150</v>
      </c>
      <c r="FB149" s="309">
        <f>'Produksi dan Harga'!AW31</f>
        <v>1483</v>
      </c>
      <c r="FC149" s="309">
        <f t="shared" si="2364"/>
        <v>5139.737805</v>
      </c>
      <c r="FD149" s="309">
        <f t="shared" si="2365"/>
        <v>7.622231165</v>
      </c>
      <c r="FE149" s="310"/>
      <c r="FF149" s="309">
        <f t="shared" si="2366"/>
        <v>0</v>
      </c>
      <c r="FG149" s="310"/>
      <c r="FH149" s="309">
        <f>ADHB!FI149</f>
        <v>0</v>
      </c>
      <c r="FI149" s="309">
        <f t="shared" si="2367"/>
        <v>0</v>
      </c>
      <c r="FJ149" s="309">
        <f t="shared" si="2368"/>
        <v>7.622231165</v>
      </c>
      <c r="FK149" s="310">
        <v>0.36319999999999997</v>
      </c>
      <c r="FL149" s="311">
        <f t="shared" si="2369"/>
        <v>2.768394359</v>
      </c>
      <c r="FM149" s="312">
        <f t="shared" si="2370"/>
        <v>4.853836806</v>
      </c>
      <c r="FN149" s="313"/>
      <c r="FO149" s="306">
        <v>2.0</v>
      </c>
      <c r="FP149" s="307" t="s">
        <v>151</v>
      </c>
      <c r="FQ149" s="308" t="s">
        <v>132</v>
      </c>
      <c r="FR149" s="308" t="s">
        <v>150</v>
      </c>
      <c r="FS149" s="309">
        <f>'Produksi dan Harga'!BB31</f>
        <v>1497</v>
      </c>
      <c r="FT149" s="309">
        <f t="shared" si="2371"/>
        <v>5139.737805</v>
      </c>
      <c r="FU149" s="309">
        <f t="shared" si="2372"/>
        <v>7.694187494</v>
      </c>
      <c r="FV149" s="310"/>
      <c r="FW149" s="309">
        <f t="shared" si="2373"/>
        <v>0</v>
      </c>
      <c r="FX149" s="310"/>
      <c r="FY149" s="309">
        <f>ADHB!FZ149</f>
        <v>0</v>
      </c>
      <c r="FZ149" s="309">
        <f t="shared" si="2374"/>
        <v>0</v>
      </c>
      <c r="GA149" s="309">
        <f t="shared" si="2375"/>
        <v>7.694187494</v>
      </c>
      <c r="GB149" s="310">
        <v>0.36319999999999997</v>
      </c>
      <c r="GC149" s="311">
        <f t="shared" si="2376"/>
        <v>2.794528898</v>
      </c>
      <c r="GD149" s="312">
        <f t="shared" si="2377"/>
        <v>4.899658596</v>
      </c>
      <c r="GE149" s="313"/>
      <c r="GF149" s="306">
        <v>2.0</v>
      </c>
      <c r="GG149" s="307" t="s">
        <v>151</v>
      </c>
      <c r="GH149" s="308" t="s">
        <v>132</v>
      </c>
      <c r="GI149" s="308" t="s">
        <v>150</v>
      </c>
      <c r="GJ149" s="309">
        <f>'Produksi dan Harga'!BG31</f>
        <v>319</v>
      </c>
      <c r="GK149" s="309">
        <f t="shared" si="2378"/>
        <v>5139.737805</v>
      </c>
      <c r="GL149" s="309">
        <f t="shared" si="2379"/>
        <v>1.63957636</v>
      </c>
      <c r="GM149" s="310"/>
      <c r="GN149" s="309">
        <f t="shared" si="2380"/>
        <v>0</v>
      </c>
      <c r="GO149" s="310"/>
      <c r="GP149" s="309">
        <f>ADHB!GQ149</f>
        <v>0</v>
      </c>
      <c r="GQ149" s="309">
        <f t="shared" si="2381"/>
        <v>0</v>
      </c>
      <c r="GR149" s="309">
        <f t="shared" si="2382"/>
        <v>1.63957636</v>
      </c>
      <c r="GS149" s="310">
        <v>0.36319999999999997</v>
      </c>
      <c r="GT149" s="311">
        <f t="shared" si="2383"/>
        <v>0.5954941339</v>
      </c>
      <c r="GU149" s="312">
        <f t="shared" si="2384"/>
        <v>1.044082226</v>
      </c>
      <c r="GV149" s="313"/>
      <c r="GW149" s="306">
        <v>2.0</v>
      </c>
      <c r="GX149" s="307" t="s">
        <v>151</v>
      </c>
      <c r="GY149" s="308" t="s">
        <v>132</v>
      </c>
      <c r="GZ149" s="308" t="s">
        <v>150</v>
      </c>
      <c r="HA149" s="309">
        <f>'Produksi dan Harga'!BL31</f>
        <v>16</v>
      </c>
      <c r="HB149" s="309">
        <f t="shared" si="2385"/>
        <v>5139.737805</v>
      </c>
      <c r="HC149" s="309">
        <f t="shared" si="2386"/>
        <v>0.08223580488</v>
      </c>
      <c r="HD149" s="310"/>
      <c r="HE149" s="309">
        <f t="shared" si="2387"/>
        <v>0</v>
      </c>
      <c r="HF149" s="310"/>
      <c r="HG149" s="309">
        <f>ADHB!HH149</f>
        <v>0</v>
      </c>
      <c r="HH149" s="309">
        <f t="shared" si="2388"/>
        <v>0</v>
      </c>
      <c r="HI149" s="309">
        <f t="shared" si="2389"/>
        <v>0.08223580488</v>
      </c>
      <c r="HJ149" s="310">
        <v>0.36319999999999997</v>
      </c>
      <c r="HK149" s="311">
        <f t="shared" si="2390"/>
        <v>0.02986804433</v>
      </c>
      <c r="HL149" s="312">
        <f t="shared" si="2391"/>
        <v>0.05236776055</v>
      </c>
      <c r="HM149" s="313"/>
      <c r="HN149" s="306">
        <v>2.0</v>
      </c>
      <c r="HO149" s="307" t="s">
        <v>151</v>
      </c>
      <c r="HP149" s="308" t="s">
        <v>132</v>
      </c>
      <c r="HQ149" s="308" t="s">
        <v>150</v>
      </c>
      <c r="HR149" s="309">
        <f>'Produksi dan Harga'!BQ31</f>
        <v>476</v>
      </c>
      <c r="HS149" s="309">
        <f t="shared" si="2392"/>
        <v>5139.737805</v>
      </c>
      <c r="HT149" s="309">
        <f t="shared" si="2393"/>
        <v>2.446515195</v>
      </c>
      <c r="HU149" s="310"/>
      <c r="HV149" s="309">
        <f t="shared" si="2394"/>
        <v>0</v>
      </c>
      <c r="HW149" s="310"/>
      <c r="HX149" s="309">
        <f>ADHB!HY149</f>
        <v>0</v>
      </c>
      <c r="HY149" s="309">
        <f t="shared" si="2395"/>
        <v>0</v>
      </c>
      <c r="HZ149" s="309">
        <f t="shared" si="2396"/>
        <v>2.446515195</v>
      </c>
      <c r="IA149" s="310">
        <v>0.36319999999999997</v>
      </c>
      <c r="IB149" s="311">
        <f t="shared" si="2397"/>
        <v>0.8885743189</v>
      </c>
      <c r="IC149" s="312">
        <f t="shared" si="2398"/>
        <v>1.557940876</v>
      </c>
      <c r="ID149" s="313"/>
      <c r="IE149" s="306">
        <v>2.0</v>
      </c>
      <c r="IF149" s="307" t="s">
        <v>151</v>
      </c>
      <c r="IG149" s="308" t="s">
        <v>132</v>
      </c>
      <c r="IH149" s="308" t="s">
        <v>150</v>
      </c>
      <c r="II149" s="309">
        <f>'Produksi dan Harga'!BV31</f>
        <v>715</v>
      </c>
      <c r="IJ149" s="309">
        <f t="shared" si="2399"/>
        <v>5139.737805</v>
      </c>
      <c r="IK149" s="309">
        <f t="shared" si="2400"/>
        <v>3.674912531</v>
      </c>
      <c r="IL149" s="310"/>
      <c r="IM149" s="309">
        <f t="shared" si="2401"/>
        <v>0</v>
      </c>
      <c r="IN149" s="310"/>
      <c r="IO149" s="309">
        <f>ADHB!IP149</f>
        <v>0</v>
      </c>
      <c r="IP149" s="309">
        <f t="shared" si="2402"/>
        <v>0</v>
      </c>
      <c r="IQ149" s="309">
        <f t="shared" si="2403"/>
        <v>3.674912531</v>
      </c>
      <c r="IR149" s="310">
        <v>0.36319999999999997</v>
      </c>
      <c r="IS149" s="311">
        <f t="shared" si="2404"/>
        <v>1.334728231</v>
      </c>
      <c r="IT149" s="312">
        <f t="shared" si="2405"/>
        <v>2.3401843</v>
      </c>
      <c r="IU149" s="313"/>
      <c r="IV149" s="306">
        <v>2.0</v>
      </c>
      <c r="IW149" s="307" t="s">
        <v>151</v>
      </c>
      <c r="IX149" s="308" t="s">
        <v>132</v>
      </c>
      <c r="IY149" s="308" t="s">
        <v>150</v>
      </c>
      <c r="IZ149" s="309">
        <f>'Produksi dan Harga'!CA31</f>
        <v>652</v>
      </c>
      <c r="JA149" s="309">
        <f t="shared" si="2406"/>
        <v>5139.737805</v>
      </c>
      <c r="JB149" s="309">
        <f t="shared" si="2407"/>
        <v>3.351109049</v>
      </c>
      <c r="JC149" s="310"/>
      <c r="JD149" s="309">
        <f t="shared" si="2408"/>
        <v>0</v>
      </c>
      <c r="JE149" s="310"/>
      <c r="JF149" s="309">
        <f>ADHB!JG149</f>
        <v>0</v>
      </c>
      <c r="JG149" s="309">
        <f t="shared" si="2409"/>
        <v>0</v>
      </c>
      <c r="JH149" s="309">
        <f t="shared" si="2410"/>
        <v>3.351109049</v>
      </c>
      <c r="JI149" s="310">
        <v>0.36319999999999997</v>
      </c>
      <c r="JJ149" s="311">
        <f t="shared" si="2411"/>
        <v>1.217122807</v>
      </c>
      <c r="JK149" s="312">
        <f t="shared" si="2412"/>
        <v>2.133986242</v>
      </c>
      <c r="JL149" s="313"/>
      <c r="JM149" s="306">
        <v>2.0</v>
      </c>
      <c r="JN149" s="307" t="s">
        <v>151</v>
      </c>
      <c r="JO149" s="308" t="s">
        <v>132</v>
      </c>
      <c r="JP149" s="308" t="s">
        <v>150</v>
      </c>
      <c r="JQ149" s="309">
        <f>'Produksi dan Harga'!CF31</f>
        <v>680</v>
      </c>
      <c r="JR149" s="309">
        <f t="shared" si="2413"/>
        <v>5139.737805</v>
      </c>
      <c r="JS149" s="309">
        <f t="shared" si="2414"/>
        <v>3.495021708</v>
      </c>
      <c r="JT149" s="310"/>
      <c r="JU149" s="309">
        <f t="shared" si="2415"/>
        <v>0</v>
      </c>
      <c r="JV149" s="310"/>
      <c r="JW149" s="309" t="str">
        <f>ADHB!LF149</f>
        <v/>
      </c>
      <c r="JX149" s="309">
        <f t="shared" si="2416"/>
        <v>0</v>
      </c>
      <c r="JY149" s="309">
        <f t="shared" si="2417"/>
        <v>3.495021708</v>
      </c>
      <c r="JZ149" s="310">
        <v>0.36319999999999997</v>
      </c>
      <c r="KA149" s="311">
        <f t="shared" si="2418"/>
        <v>1.269391884</v>
      </c>
      <c r="KB149" s="312">
        <f t="shared" si="2419"/>
        <v>2.225629823</v>
      </c>
      <c r="KC149" s="313"/>
      <c r="KD149" s="306">
        <v>2.0</v>
      </c>
      <c r="KE149" s="307" t="s">
        <v>151</v>
      </c>
      <c r="KF149" s="308" t="s">
        <v>132</v>
      </c>
      <c r="KG149" s="308" t="s">
        <v>150</v>
      </c>
      <c r="KH149" s="309"/>
      <c r="KI149" s="309">
        <f t="shared" si="2420"/>
        <v>5139.737805</v>
      </c>
      <c r="KJ149" s="309">
        <f t="shared" si="2421"/>
        <v>0</v>
      </c>
      <c r="KK149" s="310"/>
      <c r="KL149" s="309">
        <f t="shared" si="2422"/>
        <v>0</v>
      </c>
      <c r="KM149" s="310"/>
      <c r="KN149" s="309" t="str">
        <f>ADHB!LW149</f>
        <v/>
      </c>
      <c r="KO149" s="309">
        <f t="shared" si="2423"/>
        <v>0</v>
      </c>
      <c r="KP149" s="309">
        <f t="shared" si="2424"/>
        <v>0</v>
      </c>
      <c r="KQ149" s="310">
        <v>0.36319999999999997</v>
      </c>
      <c r="KR149" s="311">
        <f t="shared" si="2425"/>
        <v>0</v>
      </c>
      <c r="KS149" s="312">
        <f t="shared" si="2426"/>
        <v>0</v>
      </c>
      <c r="KT149" s="313"/>
      <c r="KU149" s="314"/>
    </row>
    <row r="150" ht="15.75" customHeight="1">
      <c r="A150" s="306">
        <v>3.0</v>
      </c>
      <c r="B150" s="307" t="s">
        <v>152</v>
      </c>
      <c r="C150" s="308" t="s">
        <v>132</v>
      </c>
      <c r="D150" s="308" t="s">
        <v>150</v>
      </c>
      <c r="E150" s="309">
        <f>'Produksi dan Harga'!D32</f>
        <v>204</v>
      </c>
      <c r="F150" s="309">
        <v>2421.0696210978326</v>
      </c>
      <c r="G150" s="309">
        <f t="shared" si="2302"/>
        <v>0.4938982027</v>
      </c>
      <c r="H150" s="310"/>
      <c r="I150" s="309">
        <f t="shared" si="2303"/>
        <v>0</v>
      </c>
      <c r="J150" s="310"/>
      <c r="K150" s="309">
        <f>ADHB!L150</f>
        <v>0</v>
      </c>
      <c r="L150" s="309">
        <f t="shared" si="2304"/>
        <v>0</v>
      </c>
      <c r="M150" s="309">
        <f t="shared" si="2305"/>
        <v>0.4938982027</v>
      </c>
      <c r="N150" s="310">
        <v>0.36319999999999997</v>
      </c>
      <c r="O150" s="311">
        <f t="shared" si="2306"/>
        <v>0.1793838272</v>
      </c>
      <c r="P150" s="312">
        <f t="shared" si="2307"/>
        <v>0.3145143755</v>
      </c>
      <c r="Q150" s="313"/>
      <c r="R150" s="306">
        <v>3.0</v>
      </c>
      <c r="S150" s="307" t="s">
        <v>152</v>
      </c>
      <c r="T150" s="308" t="s">
        <v>132</v>
      </c>
      <c r="U150" s="308" t="s">
        <v>150</v>
      </c>
      <c r="V150" s="309">
        <f>'Produksi dan Harga'!I32</f>
        <v>728</v>
      </c>
      <c r="W150" s="309">
        <f t="shared" si="2308"/>
        <v>2421.069621</v>
      </c>
      <c r="X150" s="309">
        <f t="shared" si="2309"/>
        <v>1.762538684</v>
      </c>
      <c r="Y150" s="310"/>
      <c r="Z150" s="309">
        <f t="shared" si="2310"/>
        <v>0</v>
      </c>
      <c r="AA150" s="310"/>
      <c r="AB150" s="309">
        <f>ADHB!AC150</f>
        <v>0</v>
      </c>
      <c r="AC150" s="309">
        <f t="shared" si="2311"/>
        <v>0</v>
      </c>
      <c r="AD150" s="309">
        <f t="shared" si="2312"/>
        <v>1.762538684</v>
      </c>
      <c r="AE150" s="310">
        <v>0.36319999999999997</v>
      </c>
      <c r="AF150" s="311">
        <f t="shared" si="2313"/>
        <v>0.6401540501</v>
      </c>
      <c r="AG150" s="312">
        <f t="shared" si="2314"/>
        <v>1.122384634</v>
      </c>
      <c r="AH150" s="313"/>
      <c r="AI150" s="306">
        <v>3.0</v>
      </c>
      <c r="AJ150" s="307" t="s">
        <v>152</v>
      </c>
      <c r="AK150" s="308" t="s">
        <v>132</v>
      </c>
      <c r="AL150" s="308" t="s">
        <v>150</v>
      </c>
      <c r="AM150" s="309">
        <f>'Produksi dan Harga'!N32</f>
        <v>229</v>
      </c>
      <c r="AN150" s="309">
        <f t="shared" si="2315"/>
        <v>2421.069621</v>
      </c>
      <c r="AO150" s="309">
        <f t="shared" si="2316"/>
        <v>0.5544249432</v>
      </c>
      <c r="AP150" s="310"/>
      <c r="AQ150" s="309">
        <f t="shared" si="2317"/>
        <v>0</v>
      </c>
      <c r="AR150" s="310"/>
      <c r="AS150" s="309">
        <f>ADHB!AT150</f>
        <v>0</v>
      </c>
      <c r="AT150" s="309">
        <f t="shared" si="2318"/>
        <v>0</v>
      </c>
      <c r="AU150" s="309">
        <f t="shared" si="2319"/>
        <v>0.5544249432</v>
      </c>
      <c r="AV150" s="310">
        <v>0.36319999999999997</v>
      </c>
      <c r="AW150" s="311">
        <f t="shared" si="2320"/>
        <v>0.2013671394</v>
      </c>
      <c r="AX150" s="312">
        <f t="shared" si="2321"/>
        <v>0.3530578038</v>
      </c>
      <c r="AY150" s="313"/>
      <c r="AZ150" s="306">
        <v>3.0</v>
      </c>
      <c r="BA150" s="307" t="s">
        <v>152</v>
      </c>
      <c r="BB150" s="308" t="s">
        <v>132</v>
      </c>
      <c r="BC150" s="308" t="s">
        <v>150</v>
      </c>
      <c r="BD150" s="309">
        <f>'Produksi dan Harga'!S32</f>
        <v>54</v>
      </c>
      <c r="BE150" s="309">
        <f t="shared" si="2322"/>
        <v>2421.069621</v>
      </c>
      <c r="BF150" s="309">
        <f t="shared" si="2323"/>
        <v>0.1307377595</v>
      </c>
      <c r="BG150" s="310"/>
      <c r="BH150" s="309">
        <f t="shared" si="2324"/>
        <v>0</v>
      </c>
      <c r="BI150" s="310"/>
      <c r="BJ150" s="309">
        <f>ADHB!BK150</f>
        <v>0</v>
      </c>
      <c r="BK150" s="309">
        <f t="shared" si="2325"/>
        <v>0</v>
      </c>
      <c r="BL150" s="309">
        <f t="shared" si="2326"/>
        <v>0.1307377595</v>
      </c>
      <c r="BM150" s="310">
        <v>0.36319999999999997</v>
      </c>
      <c r="BN150" s="311">
        <f t="shared" si="2327"/>
        <v>0.04748395426</v>
      </c>
      <c r="BO150" s="312">
        <f t="shared" si="2328"/>
        <v>0.08325380527</v>
      </c>
      <c r="BP150" s="313"/>
      <c r="BQ150" s="306">
        <v>3.0</v>
      </c>
      <c r="BR150" s="307" t="s">
        <v>152</v>
      </c>
      <c r="BS150" s="308" t="s">
        <v>132</v>
      </c>
      <c r="BT150" s="308" t="s">
        <v>150</v>
      </c>
      <c r="BU150" s="309">
        <f>'Produksi dan Harga'!X32</f>
        <v>81</v>
      </c>
      <c r="BV150" s="309">
        <f t="shared" si="2329"/>
        <v>2421.069621</v>
      </c>
      <c r="BW150" s="309">
        <f t="shared" si="2330"/>
        <v>0.1961066393</v>
      </c>
      <c r="BX150" s="310"/>
      <c r="BY150" s="309">
        <f t="shared" si="2331"/>
        <v>0</v>
      </c>
      <c r="BZ150" s="310"/>
      <c r="CA150" s="309">
        <f>ADHB!CB150</f>
        <v>0</v>
      </c>
      <c r="CB150" s="309">
        <f t="shared" si="2332"/>
        <v>0</v>
      </c>
      <c r="CC150" s="309">
        <f t="shared" si="2333"/>
        <v>0.1961066393</v>
      </c>
      <c r="CD150" s="310">
        <v>0.36319999999999997</v>
      </c>
      <c r="CE150" s="311">
        <f t="shared" si="2334"/>
        <v>0.0712259314</v>
      </c>
      <c r="CF150" s="312">
        <f t="shared" si="2335"/>
        <v>0.1248807079</v>
      </c>
      <c r="CG150" s="313"/>
      <c r="CH150" s="306">
        <v>3.0</v>
      </c>
      <c r="CI150" s="307" t="s">
        <v>152</v>
      </c>
      <c r="CJ150" s="308" t="s">
        <v>132</v>
      </c>
      <c r="CK150" s="308" t="s">
        <v>150</v>
      </c>
      <c r="CL150" s="309">
        <f>'Produksi dan Harga'!AC32</f>
        <v>102</v>
      </c>
      <c r="CM150" s="309">
        <f t="shared" si="2336"/>
        <v>2421.069621</v>
      </c>
      <c r="CN150" s="309">
        <f t="shared" si="2337"/>
        <v>0.2469491014</v>
      </c>
      <c r="CO150" s="310"/>
      <c r="CP150" s="309">
        <f t="shared" si="2338"/>
        <v>0</v>
      </c>
      <c r="CQ150" s="310"/>
      <c r="CR150" s="309">
        <f>ADHB!CS150</f>
        <v>0</v>
      </c>
      <c r="CS150" s="309">
        <f t="shared" si="2339"/>
        <v>0</v>
      </c>
      <c r="CT150" s="309">
        <f t="shared" si="2340"/>
        <v>0.2469491014</v>
      </c>
      <c r="CU150" s="310">
        <v>0.36319999999999997</v>
      </c>
      <c r="CV150" s="311">
        <f t="shared" si="2341"/>
        <v>0.08969191361</v>
      </c>
      <c r="CW150" s="312">
        <f t="shared" si="2342"/>
        <v>0.1572571877</v>
      </c>
      <c r="CX150" s="313"/>
      <c r="CY150" s="306">
        <v>3.0</v>
      </c>
      <c r="CZ150" s="307" t="s">
        <v>152</v>
      </c>
      <c r="DA150" s="308" t="s">
        <v>132</v>
      </c>
      <c r="DB150" s="308" t="s">
        <v>150</v>
      </c>
      <c r="DC150" s="309">
        <f>'Produksi dan Harga'!AH32</f>
        <v>96</v>
      </c>
      <c r="DD150" s="309">
        <f t="shared" si="2343"/>
        <v>2421.069621</v>
      </c>
      <c r="DE150" s="309">
        <f t="shared" si="2344"/>
        <v>0.2324226836</v>
      </c>
      <c r="DF150" s="310"/>
      <c r="DG150" s="309">
        <f t="shared" si="2345"/>
        <v>0</v>
      </c>
      <c r="DH150" s="310"/>
      <c r="DI150" s="309">
        <f>ADHB!DJ150</f>
        <v>0</v>
      </c>
      <c r="DJ150" s="309">
        <f t="shared" si="2346"/>
        <v>0</v>
      </c>
      <c r="DK150" s="309">
        <f t="shared" si="2347"/>
        <v>0.2324226836</v>
      </c>
      <c r="DL150" s="310">
        <v>0.36319999999999997</v>
      </c>
      <c r="DM150" s="311">
        <f t="shared" si="2348"/>
        <v>0.08441591869</v>
      </c>
      <c r="DN150" s="312">
        <f t="shared" si="2349"/>
        <v>0.1480067649</v>
      </c>
      <c r="DO150" s="313"/>
      <c r="DP150" s="306">
        <v>3.0</v>
      </c>
      <c r="DQ150" s="307" t="s">
        <v>152</v>
      </c>
      <c r="DR150" s="308" t="s">
        <v>132</v>
      </c>
      <c r="DS150" s="308" t="s">
        <v>150</v>
      </c>
      <c r="DT150" s="309">
        <f>'Produksi dan Harga'!AM32</f>
        <v>72</v>
      </c>
      <c r="DU150" s="309">
        <f t="shared" si="2350"/>
        <v>2421.069621</v>
      </c>
      <c r="DV150" s="309">
        <f t="shared" si="2351"/>
        <v>0.1743170127</v>
      </c>
      <c r="DW150" s="310"/>
      <c r="DX150" s="309">
        <f t="shared" si="2352"/>
        <v>0</v>
      </c>
      <c r="DY150" s="310"/>
      <c r="DZ150" s="309">
        <f>ADHB!EA150</f>
        <v>0</v>
      </c>
      <c r="EA150" s="309">
        <f t="shared" si="2353"/>
        <v>0</v>
      </c>
      <c r="EB150" s="309">
        <f t="shared" si="2354"/>
        <v>0.1743170127</v>
      </c>
      <c r="EC150" s="310">
        <v>0.36319999999999997</v>
      </c>
      <c r="ED150" s="311">
        <f t="shared" si="2355"/>
        <v>0.06331193902</v>
      </c>
      <c r="EE150" s="312">
        <f t="shared" si="2356"/>
        <v>0.1110050737</v>
      </c>
      <c r="EF150" s="313"/>
      <c r="EG150" s="306">
        <v>3.0</v>
      </c>
      <c r="EH150" s="307" t="s">
        <v>152</v>
      </c>
      <c r="EI150" s="308" t="s">
        <v>132</v>
      </c>
      <c r="EJ150" s="308" t="s">
        <v>150</v>
      </c>
      <c r="EK150" s="309">
        <f>'Produksi dan Harga'!AR32</f>
        <v>155</v>
      </c>
      <c r="EL150" s="309">
        <f t="shared" si="2357"/>
        <v>2421.069621</v>
      </c>
      <c r="EM150" s="309">
        <f t="shared" si="2358"/>
        <v>0.3752657913</v>
      </c>
      <c r="EN150" s="310"/>
      <c r="EO150" s="309">
        <f t="shared" si="2359"/>
        <v>0</v>
      </c>
      <c r="EP150" s="310"/>
      <c r="EQ150" s="309">
        <f>ADHB!ER150</f>
        <v>0</v>
      </c>
      <c r="ER150" s="309">
        <f t="shared" si="2360"/>
        <v>0</v>
      </c>
      <c r="ES150" s="309">
        <f t="shared" si="2361"/>
        <v>0.3752657913</v>
      </c>
      <c r="ET150" s="310">
        <v>0.36319999999999997</v>
      </c>
      <c r="EU150" s="311">
        <f t="shared" si="2362"/>
        <v>0.1362965354</v>
      </c>
      <c r="EV150" s="312">
        <f t="shared" si="2363"/>
        <v>0.2389692559</v>
      </c>
      <c r="EW150" s="313"/>
      <c r="EX150" s="306">
        <v>3.0</v>
      </c>
      <c r="EY150" s="307" t="s">
        <v>152</v>
      </c>
      <c r="EZ150" s="308" t="s">
        <v>132</v>
      </c>
      <c r="FA150" s="308" t="s">
        <v>150</v>
      </c>
      <c r="FB150" s="309">
        <f>'Produksi dan Harga'!AW32</f>
        <v>884</v>
      </c>
      <c r="FC150" s="309">
        <f t="shared" si="2364"/>
        <v>2421.069621</v>
      </c>
      <c r="FD150" s="309">
        <f t="shared" si="2365"/>
        <v>2.140225545</v>
      </c>
      <c r="FE150" s="310"/>
      <c r="FF150" s="309">
        <f t="shared" si="2366"/>
        <v>0</v>
      </c>
      <c r="FG150" s="310"/>
      <c r="FH150" s="309">
        <f>ADHB!FI150</f>
        <v>0</v>
      </c>
      <c r="FI150" s="309">
        <f t="shared" si="2367"/>
        <v>0</v>
      </c>
      <c r="FJ150" s="309">
        <f t="shared" si="2368"/>
        <v>2.140225545</v>
      </c>
      <c r="FK150" s="310">
        <v>0.36319999999999997</v>
      </c>
      <c r="FL150" s="311">
        <f t="shared" si="2369"/>
        <v>0.777329918</v>
      </c>
      <c r="FM150" s="312">
        <f t="shared" si="2370"/>
        <v>1.362895627</v>
      </c>
      <c r="FN150" s="313"/>
      <c r="FO150" s="306">
        <v>3.0</v>
      </c>
      <c r="FP150" s="307" t="s">
        <v>152</v>
      </c>
      <c r="FQ150" s="308" t="s">
        <v>132</v>
      </c>
      <c r="FR150" s="308" t="s">
        <v>150</v>
      </c>
      <c r="FS150" s="309">
        <f>'Produksi dan Harga'!BB32</f>
        <v>0</v>
      </c>
      <c r="FT150" s="309">
        <f t="shared" si="2371"/>
        <v>2421.069621</v>
      </c>
      <c r="FU150" s="309">
        <f t="shared" si="2372"/>
        <v>0</v>
      </c>
      <c r="FV150" s="310"/>
      <c r="FW150" s="309">
        <f t="shared" si="2373"/>
        <v>0</v>
      </c>
      <c r="FX150" s="310"/>
      <c r="FY150" s="309">
        <f>ADHB!FZ150</f>
        <v>0</v>
      </c>
      <c r="FZ150" s="309">
        <f t="shared" si="2374"/>
        <v>0</v>
      </c>
      <c r="GA150" s="309">
        <f t="shared" si="2375"/>
        <v>0</v>
      </c>
      <c r="GB150" s="310">
        <v>0.36319999999999997</v>
      </c>
      <c r="GC150" s="311">
        <f t="shared" si="2376"/>
        <v>0</v>
      </c>
      <c r="GD150" s="312">
        <f t="shared" si="2377"/>
        <v>0</v>
      </c>
      <c r="GE150" s="313"/>
      <c r="GF150" s="306">
        <v>3.0</v>
      </c>
      <c r="GG150" s="307" t="s">
        <v>152</v>
      </c>
      <c r="GH150" s="308" t="s">
        <v>132</v>
      </c>
      <c r="GI150" s="308" t="s">
        <v>150</v>
      </c>
      <c r="GJ150" s="309">
        <f>'Produksi dan Harga'!BG32</f>
        <v>0</v>
      </c>
      <c r="GK150" s="309">
        <f t="shared" si="2378"/>
        <v>2421.069621</v>
      </c>
      <c r="GL150" s="309">
        <f t="shared" si="2379"/>
        <v>0</v>
      </c>
      <c r="GM150" s="310"/>
      <c r="GN150" s="309">
        <f t="shared" si="2380"/>
        <v>0</v>
      </c>
      <c r="GO150" s="310"/>
      <c r="GP150" s="309">
        <f>ADHB!GQ150</f>
        <v>0</v>
      </c>
      <c r="GQ150" s="309">
        <f t="shared" si="2381"/>
        <v>0</v>
      </c>
      <c r="GR150" s="309">
        <f t="shared" si="2382"/>
        <v>0</v>
      </c>
      <c r="GS150" s="310">
        <v>0.36319999999999997</v>
      </c>
      <c r="GT150" s="311">
        <f t="shared" si="2383"/>
        <v>0</v>
      </c>
      <c r="GU150" s="312">
        <f t="shared" si="2384"/>
        <v>0</v>
      </c>
      <c r="GV150" s="313"/>
      <c r="GW150" s="306">
        <v>3.0</v>
      </c>
      <c r="GX150" s="307" t="s">
        <v>152</v>
      </c>
      <c r="GY150" s="308" t="s">
        <v>132</v>
      </c>
      <c r="GZ150" s="308" t="s">
        <v>150</v>
      </c>
      <c r="HA150" s="309" t="str">
        <f>'Produksi dan Harga'!BL32</f>
        <v/>
      </c>
      <c r="HB150" s="309">
        <f t="shared" si="2385"/>
        <v>2421.069621</v>
      </c>
      <c r="HC150" s="309">
        <f t="shared" si="2386"/>
        <v>0</v>
      </c>
      <c r="HD150" s="310"/>
      <c r="HE150" s="309">
        <f t="shared" si="2387"/>
        <v>0</v>
      </c>
      <c r="HF150" s="310"/>
      <c r="HG150" s="309">
        <f>ADHB!HH150</f>
        <v>0</v>
      </c>
      <c r="HH150" s="309">
        <f t="shared" si="2388"/>
        <v>0</v>
      </c>
      <c r="HI150" s="309">
        <f t="shared" si="2389"/>
        <v>0</v>
      </c>
      <c r="HJ150" s="310">
        <v>0.36319999999999997</v>
      </c>
      <c r="HK150" s="311">
        <f t="shared" si="2390"/>
        <v>0</v>
      </c>
      <c r="HL150" s="312">
        <f t="shared" si="2391"/>
        <v>0</v>
      </c>
      <c r="HM150" s="313"/>
      <c r="HN150" s="306">
        <v>3.0</v>
      </c>
      <c r="HO150" s="307" t="s">
        <v>152</v>
      </c>
      <c r="HP150" s="308" t="s">
        <v>132</v>
      </c>
      <c r="HQ150" s="308" t="s">
        <v>150</v>
      </c>
      <c r="HR150" s="309" t="str">
        <f>'Produksi dan Harga'!BQ32</f>
        <v/>
      </c>
      <c r="HS150" s="309">
        <f t="shared" si="2392"/>
        <v>2421.069621</v>
      </c>
      <c r="HT150" s="309">
        <f t="shared" si="2393"/>
        <v>0</v>
      </c>
      <c r="HU150" s="310"/>
      <c r="HV150" s="309">
        <f t="shared" si="2394"/>
        <v>0</v>
      </c>
      <c r="HW150" s="310"/>
      <c r="HX150" s="309">
        <f>ADHB!HY150</f>
        <v>0</v>
      </c>
      <c r="HY150" s="309">
        <f t="shared" si="2395"/>
        <v>0</v>
      </c>
      <c r="HZ150" s="309">
        <f t="shared" si="2396"/>
        <v>0</v>
      </c>
      <c r="IA150" s="310">
        <v>0.36319999999999997</v>
      </c>
      <c r="IB150" s="311">
        <f t="shared" si="2397"/>
        <v>0</v>
      </c>
      <c r="IC150" s="312">
        <f t="shared" si="2398"/>
        <v>0</v>
      </c>
      <c r="ID150" s="313"/>
      <c r="IE150" s="306">
        <v>3.0</v>
      </c>
      <c r="IF150" s="307" t="s">
        <v>152</v>
      </c>
      <c r="IG150" s="308" t="s">
        <v>132</v>
      </c>
      <c r="IH150" s="308" t="s">
        <v>150</v>
      </c>
      <c r="II150" s="309" t="str">
        <f>'Produksi dan Harga'!BV32</f>
        <v/>
      </c>
      <c r="IJ150" s="309">
        <f t="shared" si="2399"/>
        <v>2421.069621</v>
      </c>
      <c r="IK150" s="309">
        <f t="shared" si="2400"/>
        <v>0</v>
      </c>
      <c r="IL150" s="310"/>
      <c r="IM150" s="309">
        <f t="shared" si="2401"/>
        <v>0</v>
      </c>
      <c r="IN150" s="310"/>
      <c r="IO150" s="309">
        <f>ADHB!IP150</f>
        <v>0</v>
      </c>
      <c r="IP150" s="309">
        <f t="shared" si="2402"/>
        <v>0</v>
      </c>
      <c r="IQ150" s="309">
        <f t="shared" si="2403"/>
        <v>0</v>
      </c>
      <c r="IR150" s="310">
        <v>0.36319999999999997</v>
      </c>
      <c r="IS150" s="311">
        <f t="shared" si="2404"/>
        <v>0</v>
      </c>
      <c r="IT150" s="312">
        <f t="shared" si="2405"/>
        <v>0</v>
      </c>
      <c r="IU150" s="313"/>
      <c r="IV150" s="306">
        <v>3.0</v>
      </c>
      <c r="IW150" s="307" t="s">
        <v>152</v>
      </c>
      <c r="IX150" s="308" t="s">
        <v>132</v>
      </c>
      <c r="IY150" s="308" t="s">
        <v>150</v>
      </c>
      <c r="IZ150" s="309" t="str">
        <f>'Produksi dan Harga'!CA32</f>
        <v/>
      </c>
      <c r="JA150" s="309">
        <f t="shared" si="2406"/>
        <v>2421.069621</v>
      </c>
      <c r="JB150" s="309">
        <f t="shared" si="2407"/>
        <v>0</v>
      </c>
      <c r="JC150" s="310"/>
      <c r="JD150" s="309">
        <f t="shared" si="2408"/>
        <v>0</v>
      </c>
      <c r="JE150" s="310"/>
      <c r="JF150" s="309">
        <f>ADHB!JG150</f>
        <v>0</v>
      </c>
      <c r="JG150" s="309">
        <f t="shared" si="2409"/>
        <v>0</v>
      </c>
      <c r="JH150" s="309">
        <f t="shared" si="2410"/>
        <v>0</v>
      </c>
      <c r="JI150" s="310">
        <v>0.36319999999999997</v>
      </c>
      <c r="JJ150" s="311">
        <f t="shared" si="2411"/>
        <v>0</v>
      </c>
      <c r="JK150" s="312">
        <f t="shared" si="2412"/>
        <v>0</v>
      </c>
      <c r="JL150" s="313"/>
      <c r="JM150" s="306">
        <v>3.0</v>
      </c>
      <c r="JN150" s="307" t="s">
        <v>152</v>
      </c>
      <c r="JO150" s="308" t="s">
        <v>132</v>
      </c>
      <c r="JP150" s="308" t="s">
        <v>150</v>
      </c>
      <c r="JQ150" s="309" t="str">
        <f>'Produksi dan Harga'!CF32</f>
        <v/>
      </c>
      <c r="JR150" s="309">
        <f t="shared" si="2413"/>
        <v>2421.069621</v>
      </c>
      <c r="JS150" s="309">
        <f t="shared" si="2414"/>
        <v>0</v>
      </c>
      <c r="JT150" s="310"/>
      <c r="JU150" s="309">
        <f t="shared" si="2415"/>
        <v>0</v>
      </c>
      <c r="JV150" s="310"/>
      <c r="JW150" s="309" t="str">
        <f>ADHB!LF150</f>
        <v/>
      </c>
      <c r="JX150" s="309">
        <f t="shared" si="2416"/>
        <v>0</v>
      </c>
      <c r="JY150" s="309">
        <f t="shared" si="2417"/>
        <v>0</v>
      </c>
      <c r="JZ150" s="310">
        <v>0.36319999999999997</v>
      </c>
      <c r="KA150" s="311">
        <f t="shared" si="2418"/>
        <v>0</v>
      </c>
      <c r="KB150" s="312">
        <f t="shared" si="2419"/>
        <v>0</v>
      </c>
      <c r="KC150" s="313"/>
      <c r="KD150" s="306">
        <v>3.0</v>
      </c>
      <c r="KE150" s="307" t="s">
        <v>152</v>
      </c>
      <c r="KF150" s="308" t="s">
        <v>132</v>
      </c>
      <c r="KG150" s="308" t="s">
        <v>150</v>
      </c>
      <c r="KH150" s="309"/>
      <c r="KI150" s="309">
        <f t="shared" si="2420"/>
        <v>2421.069621</v>
      </c>
      <c r="KJ150" s="309">
        <f t="shared" si="2421"/>
        <v>0</v>
      </c>
      <c r="KK150" s="310"/>
      <c r="KL150" s="309">
        <f t="shared" si="2422"/>
        <v>0</v>
      </c>
      <c r="KM150" s="310"/>
      <c r="KN150" s="309" t="str">
        <f>ADHB!LW150</f>
        <v/>
      </c>
      <c r="KO150" s="309">
        <f t="shared" si="2423"/>
        <v>0</v>
      </c>
      <c r="KP150" s="309">
        <f t="shared" si="2424"/>
        <v>0</v>
      </c>
      <c r="KQ150" s="310">
        <v>0.36319999999999997</v>
      </c>
      <c r="KR150" s="311">
        <f t="shared" si="2425"/>
        <v>0</v>
      </c>
      <c r="KS150" s="312">
        <f t="shared" si="2426"/>
        <v>0</v>
      </c>
      <c r="KT150" s="313"/>
      <c r="KU150" s="314"/>
    </row>
    <row r="151" ht="15.75" customHeight="1">
      <c r="A151" s="306">
        <v>4.0</v>
      </c>
      <c r="B151" s="307" t="s">
        <v>153</v>
      </c>
      <c r="C151" s="308" t="s">
        <v>132</v>
      </c>
      <c r="D151" s="308" t="s">
        <v>150</v>
      </c>
      <c r="E151" s="309">
        <f>'Produksi dan Harga'!D33</f>
        <v>724</v>
      </c>
      <c r="F151" s="309">
        <v>2915.860260663422</v>
      </c>
      <c r="G151" s="309">
        <f t="shared" si="2302"/>
        <v>2.111082829</v>
      </c>
      <c r="H151" s="310"/>
      <c r="I151" s="309">
        <f t="shared" si="2303"/>
        <v>0</v>
      </c>
      <c r="J151" s="310"/>
      <c r="K151" s="309">
        <f>ADHB!L151</f>
        <v>0</v>
      </c>
      <c r="L151" s="309">
        <f t="shared" si="2304"/>
        <v>0</v>
      </c>
      <c r="M151" s="309">
        <f t="shared" si="2305"/>
        <v>2.111082829</v>
      </c>
      <c r="N151" s="310">
        <v>0.36319999999999997</v>
      </c>
      <c r="O151" s="311">
        <f t="shared" si="2306"/>
        <v>0.7667452834</v>
      </c>
      <c r="P151" s="312">
        <f t="shared" si="2307"/>
        <v>1.344337545</v>
      </c>
      <c r="Q151" s="313"/>
      <c r="R151" s="306">
        <v>4.0</v>
      </c>
      <c r="S151" s="307" t="s">
        <v>153</v>
      </c>
      <c r="T151" s="308" t="s">
        <v>132</v>
      </c>
      <c r="U151" s="308" t="s">
        <v>150</v>
      </c>
      <c r="V151" s="309">
        <f>'Produksi dan Harga'!I33</f>
        <v>499</v>
      </c>
      <c r="W151" s="309">
        <f t="shared" si="2308"/>
        <v>2915.860261</v>
      </c>
      <c r="X151" s="309">
        <f t="shared" si="2309"/>
        <v>1.45501427</v>
      </c>
      <c r="Y151" s="310"/>
      <c r="Z151" s="309">
        <f t="shared" si="2310"/>
        <v>0</v>
      </c>
      <c r="AA151" s="310"/>
      <c r="AB151" s="309">
        <f>ADHB!AC151</f>
        <v>0</v>
      </c>
      <c r="AC151" s="309">
        <f t="shared" si="2311"/>
        <v>0</v>
      </c>
      <c r="AD151" s="309">
        <f t="shared" si="2312"/>
        <v>1.45501427</v>
      </c>
      <c r="AE151" s="310">
        <v>0.36319999999999997</v>
      </c>
      <c r="AF151" s="311">
        <f t="shared" si="2313"/>
        <v>0.5284611829</v>
      </c>
      <c r="AG151" s="312">
        <f t="shared" si="2314"/>
        <v>0.9265530872</v>
      </c>
      <c r="AH151" s="313"/>
      <c r="AI151" s="306">
        <v>4.0</v>
      </c>
      <c r="AJ151" s="307" t="s">
        <v>153</v>
      </c>
      <c r="AK151" s="308" t="s">
        <v>132</v>
      </c>
      <c r="AL151" s="308" t="s">
        <v>150</v>
      </c>
      <c r="AM151" s="309">
        <f>'Produksi dan Harga'!N33</f>
        <v>582</v>
      </c>
      <c r="AN151" s="309">
        <f t="shared" si="2315"/>
        <v>2915.860261</v>
      </c>
      <c r="AO151" s="309">
        <f t="shared" si="2316"/>
        <v>1.697030672</v>
      </c>
      <c r="AP151" s="310"/>
      <c r="AQ151" s="309">
        <f t="shared" si="2317"/>
        <v>0</v>
      </c>
      <c r="AR151" s="310"/>
      <c r="AS151" s="309">
        <f>ADHB!AT151</f>
        <v>0</v>
      </c>
      <c r="AT151" s="309">
        <f t="shared" si="2318"/>
        <v>0</v>
      </c>
      <c r="AU151" s="309">
        <f t="shared" si="2319"/>
        <v>1.697030672</v>
      </c>
      <c r="AV151" s="310">
        <v>0.36319999999999997</v>
      </c>
      <c r="AW151" s="311">
        <f t="shared" si="2320"/>
        <v>0.61636154</v>
      </c>
      <c r="AX151" s="312">
        <f t="shared" si="2321"/>
        <v>1.080669132</v>
      </c>
      <c r="AY151" s="313"/>
      <c r="AZ151" s="306">
        <v>4.0</v>
      </c>
      <c r="BA151" s="307" t="s">
        <v>153</v>
      </c>
      <c r="BB151" s="308" t="s">
        <v>132</v>
      </c>
      <c r="BC151" s="308" t="s">
        <v>150</v>
      </c>
      <c r="BD151" s="309">
        <f>'Produksi dan Harga'!S33</f>
        <v>199</v>
      </c>
      <c r="BE151" s="309">
        <f t="shared" si="2322"/>
        <v>2915.860261</v>
      </c>
      <c r="BF151" s="309">
        <f t="shared" si="2323"/>
        <v>0.5802561919</v>
      </c>
      <c r="BG151" s="310"/>
      <c r="BH151" s="309">
        <f t="shared" si="2324"/>
        <v>0</v>
      </c>
      <c r="BI151" s="310"/>
      <c r="BJ151" s="309">
        <f>ADHB!BK151</f>
        <v>0</v>
      </c>
      <c r="BK151" s="309">
        <f t="shared" si="2325"/>
        <v>0</v>
      </c>
      <c r="BL151" s="309">
        <f t="shared" si="2326"/>
        <v>0.5802561919</v>
      </c>
      <c r="BM151" s="310">
        <v>0.36319999999999997</v>
      </c>
      <c r="BN151" s="311">
        <f t="shared" si="2327"/>
        <v>0.2107490489</v>
      </c>
      <c r="BO151" s="312">
        <f t="shared" si="2328"/>
        <v>0.369507143</v>
      </c>
      <c r="BP151" s="313"/>
      <c r="BQ151" s="306">
        <v>4.0</v>
      </c>
      <c r="BR151" s="307" t="s">
        <v>153</v>
      </c>
      <c r="BS151" s="308" t="s">
        <v>132</v>
      </c>
      <c r="BT151" s="308" t="s">
        <v>150</v>
      </c>
      <c r="BU151" s="309">
        <f>'Produksi dan Harga'!X33</f>
        <v>98</v>
      </c>
      <c r="BV151" s="309">
        <f t="shared" si="2329"/>
        <v>2915.860261</v>
      </c>
      <c r="BW151" s="309">
        <f t="shared" si="2330"/>
        <v>0.2857543055</v>
      </c>
      <c r="BX151" s="310"/>
      <c r="BY151" s="309">
        <f t="shared" si="2331"/>
        <v>0</v>
      </c>
      <c r="BZ151" s="310"/>
      <c r="CA151" s="309">
        <f>ADHB!CB151</f>
        <v>0</v>
      </c>
      <c r="CB151" s="309">
        <f t="shared" si="2332"/>
        <v>0</v>
      </c>
      <c r="CC151" s="309">
        <f t="shared" si="2333"/>
        <v>0.2857543055</v>
      </c>
      <c r="CD151" s="310">
        <v>0.36319999999999997</v>
      </c>
      <c r="CE151" s="311">
        <f t="shared" si="2334"/>
        <v>0.1037859638</v>
      </c>
      <c r="CF151" s="312">
        <f t="shared" si="2335"/>
        <v>0.1819683418</v>
      </c>
      <c r="CG151" s="313"/>
      <c r="CH151" s="306">
        <v>4.0</v>
      </c>
      <c r="CI151" s="307" t="s">
        <v>153</v>
      </c>
      <c r="CJ151" s="308" t="s">
        <v>132</v>
      </c>
      <c r="CK151" s="308" t="s">
        <v>150</v>
      </c>
      <c r="CL151" s="309">
        <f>'Produksi dan Harga'!AC33</f>
        <v>90</v>
      </c>
      <c r="CM151" s="309">
        <f t="shared" si="2336"/>
        <v>2915.860261</v>
      </c>
      <c r="CN151" s="309">
        <f t="shared" si="2337"/>
        <v>0.2624274235</v>
      </c>
      <c r="CO151" s="310"/>
      <c r="CP151" s="309">
        <f t="shared" si="2338"/>
        <v>0</v>
      </c>
      <c r="CQ151" s="310"/>
      <c r="CR151" s="309">
        <f>ADHB!CS151</f>
        <v>0</v>
      </c>
      <c r="CS151" s="309">
        <f t="shared" si="2339"/>
        <v>0</v>
      </c>
      <c r="CT151" s="309">
        <f t="shared" si="2340"/>
        <v>0.2624274235</v>
      </c>
      <c r="CU151" s="310">
        <v>0.36319999999999997</v>
      </c>
      <c r="CV151" s="311">
        <f t="shared" si="2341"/>
        <v>0.0953136402</v>
      </c>
      <c r="CW151" s="312">
        <f t="shared" si="2342"/>
        <v>0.1671137833</v>
      </c>
      <c r="CX151" s="313"/>
      <c r="CY151" s="306">
        <v>4.0</v>
      </c>
      <c r="CZ151" s="307" t="s">
        <v>153</v>
      </c>
      <c r="DA151" s="308" t="s">
        <v>132</v>
      </c>
      <c r="DB151" s="308" t="s">
        <v>150</v>
      </c>
      <c r="DC151" s="309">
        <f>'Produksi dan Harga'!AH33</f>
        <v>106</v>
      </c>
      <c r="DD151" s="309">
        <f t="shared" si="2343"/>
        <v>2915.860261</v>
      </c>
      <c r="DE151" s="309">
        <f t="shared" si="2344"/>
        <v>0.3090811876</v>
      </c>
      <c r="DF151" s="310"/>
      <c r="DG151" s="309">
        <f t="shared" si="2345"/>
        <v>0</v>
      </c>
      <c r="DH151" s="310"/>
      <c r="DI151" s="309">
        <f>ADHB!DJ151</f>
        <v>0</v>
      </c>
      <c r="DJ151" s="309">
        <f t="shared" si="2346"/>
        <v>0</v>
      </c>
      <c r="DK151" s="309">
        <f t="shared" si="2347"/>
        <v>0.3090811876</v>
      </c>
      <c r="DL151" s="310">
        <v>0.36319999999999997</v>
      </c>
      <c r="DM151" s="311">
        <f t="shared" si="2348"/>
        <v>0.1122582873</v>
      </c>
      <c r="DN151" s="312">
        <f t="shared" si="2349"/>
        <v>0.1968229003</v>
      </c>
      <c r="DO151" s="313"/>
      <c r="DP151" s="306">
        <v>4.0</v>
      </c>
      <c r="DQ151" s="307" t="s">
        <v>153</v>
      </c>
      <c r="DR151" s="308" t="s">
        <v>132</v>
      </c>
      <c r="DS151" s="308" t="s">
        <v>150</v>
      </c>
      <c r="DT151" s="309">
        <f>'Produksi dan Harga'!AM33</f>
        <v>158</v>
      </c>
      <c r="DU151" s="309">
        <f t="shared" si="2350"/>
        <v>2915.860261</v>
      </c>
      <c r="DV151" s="309">
        <f t="shared" si="2351"/>
        <v>0.4607059212</v>
      </c>
      <c r="DW151" s="310"/>
      <c r="DX151" s="309">
        <f t="shared" si="2352"/>
        <v>0</v>
      </c>
      <c r="DY151" s="310"/>
      <c r="DZ151" s="309">
        <f>ADHB!EA151</f>
        <v>0</v>
      </c>
      <c r="EA151" s="309">
        <f t="shared" si="2353"/>
        <v>0</v>
      </c>
      <c r="EB151" s="309">
        <f t="shared" si="2354"/>
        <v>0.4607059212</v>
      </c>
      <c r="EC151" s="310">
        <v>0.36319999999999997</v>
      </c>
      <c r="ED151" s="311">
        <f t="shared" si="2355"/>
        <v>0.1673283906</v>
      </c>
      <c r="EE151" s="312">
        <f t="shared" si="2356"/>
        <v>0.2933775306</v>
      </c>
      <c r="EF151" s="313"/>
      <c r="EG151" s="306">
        <v>4.0</v>
      </c>
      <c r="EH151" s="307" t="s">
        <v>153</v>
      </c>
      <c r="EI151" s="308" t="s">
        <v>132</v>
      </c>
      <c r="EJ151" s="308" t="s">
        <v>150</v>
      </c>
      <c r="EK151" s="309">
        <f>'Produksi dan Harga'!AR33</f>
        <v>213</v>
      </c>
      <c r="EL151" s="309">
        <f t="shared" si="2357"/>
        <v>2915.860261</v>
      </c>
      <c r="EM151" s="309">
        <f t="shared" si="2358"/>
        <v>0.6210782355</v>
      </c>
      <c r="EN151" s="310"/>
      <c r="EO151" s="309">
        <f t="shared" si="2359"/>
        <v>0</v>
      </c>
      <c r="EP151" s="310"/>
      <c r="EQ151" s="309">
        <f>ADHB!ER151</f>
        <v>0</v>
      </c>
      <c r="ER151" s="309">
        <f t="shared" si="2360"/>
        <v>0</v>
      </c>
      <c r="ES151" s="309">
        <f t="shared" si="2361"/>
        <v>0.6210782355</v>
      </c>
      <c r="ET151" s="310">
        <v>0.36319999999999997</v>
      </c>
      <c r="EU151" s="311">
        <f t="shared" si="2362"/>
        <v>0.2255756151</v>
      </c>
      <c r="EV151" s="312">
        <f t="shared" si="2363"/>
        <v>0.3955026204</v>
      </c>
      <c r="EW151" s="313"/>
      <c r="EX151" s="306">
        <v>4.0</v>
      </c>
      <c r="EY151" s="307" t="s">
        <v>153</v>
      </c>
      <c r="EZ151" s="308" t="s">
        <v>132</v>
      </c>
      <c r="FA151" s="308" t="s">
        <v>150</v>
      </c>
      <c r="FB151" s="309">
        <f>'Produksi dan Harga'!AW33</f>
        <v>285</v>
      </c>
      <c r="FC151" s="309">
        <f t="shared" si="2364"/>
        <v>2915.860261</v>
      </c>
      <c r="FD151" s="309">
        <f t="shared" si="2365"/>
        <v>0.8310201743</v>
      </c>
      <c r="FE151" s="310"/>
      <c r="FF151" s="309">
        <f t="shared" si="2366"/>
        <v>0</v>
      </c>
      <c r="FG151" s="310"/>
      <c r="FH151" s="309">
        <f>ADHB!FI151</f>
        <v>0</v>
      </c>
      <c r="FI151" s="309">
        <f t="shared" si="2367"/>
        <v>0</v>
      </c>
      <c r="FJ151" s="309">
        <f t="shared" si="2368"/>
        <v>0.8310201743</v>
      </c>
      <c r="FK151" s="310">
        <v>0.36319999999999997</v>
      </c>
      <c r="FL151" s="311">
        <f t="shared" si="2369"/>
        <v>0.3018265273</v>
      </c>
      <c r="FM151" s="312">
        <f t="shared" si="2370"/>
        <v>0.529193647</v>
      </c>
      <c r="FN151" s="313"/>
      <c r="FO151" s="306">
        <v>4.0</v>
      </c>
      <c r="FP151" s="307" t="s">
        <v>153</v>
      </c>
      <c r="FQ151" s="308" t="s">
        <v>132</v>
      </c>
      <c r="FR151" s="308" t="s">
        <v>150</v>
      </c>
      <c r="FS151" s="309">
        <f>'Produksi dan Harga'!BB33</f>
        <v>0</v>
      </c>
      <c r="FT151" s="309">
        <f t="shared" si="2371"/>
        <v>2915.860261</v>
      </c>
      <c r="FU151" s="309">
        <f t="shared" si="2372"/>
        <v>0</v>
      </c>
      <c r="FV151" s="310"/>
      <c r="FW151" s="309">
        <f t="shared" si="2373"/>
        <v>0</v>
      </c>
      <c r="FX151" s="310"/>
      <c r="FY151" s="309">
        <f>ADHB!FZ151</f>
        <v>0</v>
      </c>
      <c r="FZ151" s="309">
        <f t="shared" si="2374"/>
        <v>0</v>
      </c>
      <c r="GA151" s="309">
        <f t="shared" si="2375"/>
        <v>0</v>
      </c>
      <c r="GB151" s="310">
        <v>0.36319999999999997</v>
      </c>
      <c r="GC151" s="311">
        <f t="shared" si="2376"/>
        <v>0</v>
      </c>
      <c r="GD151" s="312">
        <f t="shared" si="2377"/>
        <v>0</v>
      </c>
      <c r="GE151" s="313"/>
      <c r="GF151" s="306">
        <v>4.0</v>
      </c>
      <c r="GG151" s="307" t="s">
        <v>153</v>
      </c>
      <c r="GH151" s="308" t="s">
        <v>132</v>
      </c>
      <c r="GI151" s="308" t="s">
        <v>150</v>
      </c>
      <c r="GJ151" s="309">
        <f>'Produksi dan Harga'!BG33</f>
        <v>253</v>
      </c>
      <c r="GK151" s="309">
        <f t="shared" si="2378"/>
        <v>2915.860261</v>
      </c>
      <c r="GL151" s="309">
        <f t="shared" si="2379"/>
        <v>0.7377126459</v>
      </c>
      <c r="GM151" s="310"/>
      <c r="GN151" s="309">
        <f t="shared" si="2380"/>
        <v>0</v>
      </c>
      <c r="GO151" s="310"/>
      <c r="GP151" s="309">
        <f>ADHB!GQ151</f>
        <v>0</v>
      </c>
      <c r="GQ151" s="309">
        <f t="shared" si="2381"/>
        <v>0</v>
      </c>
      <c r="GR151" s="309">
        <f t="shared" si="2382"/>
        <v>0.7377126459</v>
      </c>
      <c r="GS151" s="310">
        <v>0.36319999999999997</v>
      </c>
      <c r="GT151" s="311">
        <f t="shared" si="2383"/>
        <v>0.267937233</v>
      </c>
      <c r="GU151" s="312">
        <f t="shared" si="2384"/>
        <v>0.4697754129</v>
      </c>
      <c r="GV151" s="313"/>
      <c r="GW151" s="306">
        <v>4.0</v>
      </c>
      <c r="GX151" s="307" t="s">
        <v>153</v>
      </c>
      <c r="GY151" s="308" t="s">
        <v>132</v>
      </c>
      <c r="GZ151" s="308" t="s">
        <v>150</v>
      </c>
      <c r="HA151" s="309">
        <f>'Produksi dan Harga'!BL33</f>
        <v>198</v>
      </c>
      <c r="HB151" s="309">
        <f t="shared" si="2385"/>
        <v>2915.860261</v>
      </c>
      <c r="HC151" s="309">
        <f t="shared" si="2386"/>
        <v>0.5773403316</v>
      </c>
      <c r="HD151" s="310"/>
      <c r="HE151" s="309">
        <f t="shared" si="2387"/>
        <v>0</v>
      </c>
      <c r="HF151" s="310"/>
      <c r="HG151" s="309">
        <f>ADHB!HH151</f>
        <v>0</v>
      </c>
      <c r="HH151" s="309">
        <f t="shared" si="2388"/>
        <v>0</v>
      </c>
      <c r="HI151" s="309">
        <f t="shared" si="2389"/>
        <v>0.5773403316</v>
      </c>
      <c r="HJ151" s="310">
        <v>0.36319999999999997</v>
      </c>
      <c r="HK151" s="311">
        <f t="shared" si="2390"/>
        <v>0.2096900084</v>
      </c>
      <c r="HL151" s="312">
        <f t="shared" si="2391"/>
        <v>0.3676503232</v>
      </c>
      <c r="HM151" s="313"/>
      <c r="HN151" s="306">
        <v>4.0</v>
      </c>
      <c r="HO151" s="307" t="s">
        <v>153</v>
      </c>
      <c r="HP151" s="308" t="s">
        <v>132</v>
      </c>
      <c r="HQ151" s="308" t="s">
        <v>150</v>
      </c>
      <c r="HR151" s="309">
        <f>'Produksi dan Harga'!BQ33</f>
        <v>702</v>
      </c>
      <c r="HS151" s="309">
        <f t="shared" si="2392"/>
        <v>2915.860261</v>
      </c>
      <c r="HT151" s="309">
        <f t="shared" si="2393"/>
        <v>2.046933903</v>
      </c>
      <c r="HU151" s="310"/>
      <c r="HV151" s="309">
        <f t="shared" si="2394"/>
        <v>0</v>
      </c>
      <c r="HW151" s="310"/>
      <c r="HX151" s="309">
        <f>ADHB!HY151</f>
        <v>0</v>
      </c>
      <c r="HY151" s="309">
        <f t="shared" si="2395"/>
        <v>0</v>
      </c>
      <c r="HZ151" s="309">
        <f t="shared" si="2396"/>
        <v>2.046933903</v>
      </c>
      <c r="IA151" s="310">
        <v>0.36319999999999997</v>
      </c>
      <c r="IB151" s="311">
        <f t="shared" si="2397"/>
        <v>0.7434463936</v>
      </c>
      <c r="IC151" s="312">
        <f t="shared" si="2398"/>
        <v>1.303487509</v>
      </c>
      <c r="ID151" s="313"/>
      <c r="IE151" s="306">
        <v>4.0</v>
      </c>
      <c r="IF151" s="307" t="s">
        <v>153</v>
      </c>
      <c r="IG151" s="308" t="s">
        <v>132</v>
      </c>
      <c r="IH151" s="308" t="s">
        <v>150</v>
      </c>
      <c r="II151" s="309">
        <f>'Produksi dan Harga'!BV33</f>
        <v>574</v>
      </c>
      <c r="IJ151" s="309">
        <f t="shared" si="2399"/>
        <v>2915.860261</v>
      </c>
      <c r="IK151" s="309">
        <f t="shared" si="2400"/>
        <v>1.67370379</v>
      </c>
      <c r="IL151" s="310"/>
      <c r="IM151" s="309">
        <f t="shared" si="2401"/>
        <v>0</v>
      </c>
      <c r="IN151" s="310"/>
      <c r="IO151" s="309">
        <f>ADHB!IP151</f>
        <v>0</v>
      </c>
      <c r="IP151" s="309">
        <f t="shared" si="2402"/>
        <v>0</v>
      </c>
      <c r="IQ151" s="309">
        <f t="shared" si="2403"/>
        <v>1.67370379</v>
      </c>
      <c r="IR151" s="310">
        <v>0.36319999999999997</v>
      </c>
      <c r="IS151" s="311">
        <f t="shared" si="2404"/>
        <v>0.6078892164</v>
      </c>
      <c r="IT151" s="312">
        <f t="shared" si="2405"/>
        <v>1.065814573</v>
      </c>
      <c r="IU151" s="313"/>
      <c r="IV151" s="306">
        <v>4.0</v>
      </c>
      <c r="IW151" s="307" t="s">
        <v>153</v>
      </c>
      <c r="IX151" s="308" t="s">
        <v>132</v>
      </c>
      <c r="IY151" s="308" t="s">
        <v>150</v>
      </c>
      <c r="IZ151" s="309">
        <f>'Produksi dan Harga'!CA33</f>
        <v>329</v>
      </c>
      <c r="JA151" s="309">
        <f t="shared" si="2406"/>
        <v>2915.860261</v>
      </c>
      <c r="JB151" s="309">
        <f t="shared" si="2407"/>
        <v>0.9593180258</v>
      </c>
      <c r="JC151" s="310"/>
      <c r="JD151" s="309">
        <f t="shared" si="2408"/>
        <v>0</v>
      </c>
      <c r="JE151" s="310"/>
      <c r="JF151" s="309">
        <f>ADHB!JG151</f>
        <v>0</v>
      </c>
      <c r="JG151" s="309">
        <f t="shared" si="2409"/>
        <v>0</v>
      </c>
      <c r="JH151" s="309">
        <f t="shared" si="2410"/>
        <v>0.9593180258</v>
      </c>
      <c r="JI151" s="310">
        <v>0.36319999999999997</v>
      </c>
      <c r="JJ151" s="311">
        <f t="shared" si="2411"/>
        <v>0.348424307</v>
      </c>
      <c r="JK151" s="312">
        <f t="shared" si="2412"/>
        <v>0.6108937188</v>
      </c>
      <c r="JL151" s="313"/>
      <c r="JM151" s="306">
        <v>4.0</v>
      </c>
      <c r="JN151" s="307" t="s">
        <v>153</v>
      </c>
      <c r="JO151" s="308" t="s">
        <v>132</v>
      </c>
      <c r="JP151" s="308" t="s">
        <v>150</v>
      </c>
      <c r="JQ151" s="309">
        <f>'Produksi dan Harga'!CF33</f>
        <v>300</v>
      </c>
      <c r="JR151" s="309">
        <f t="shared" si="2413"/>
        <v>2915.860261</v>
      </c>
      <c r="JS151" s="309">
        <f t="shared" si="2414"/>
        <v>0.8747580782</v>
      </c>
      <c r="JT151" s="310"/>
      <c r="JU151" s="309">
        <f t="shared" si="2415"/>
        <v>0</v>
      </c>
      <c r="JV151" s="310"/>
      <c r="JW151" s="309" t="str">
        <f>ADHB!LF151</f>
        <v/>
      </c>
      <c r="JX151" s="309">
        <f t="shared" si="2416"/>
        <v>0</v>
      </c>
      <c r="JY151" s="309">
        <f t="shared" si="2417"/>
        <v>0.8747580782</v>
      </c>
      <c r="JZ151" s="310">
        <v>0.36319999999999997</v>
      </c>
      <c r="KA151" s="311">
        <f t="shared" si="2418"/>
        <v>0.317712134</v>
      </c>
      <c r="KB151" s="312">
        <f t="shared" si="2419"/>
        <v>0.5570459442</v>
      </c>
      <c r="KC151" s="313"/>
      <c r="KD151" s="306">
        <v>4.0</v>
      </c>
      <c r="KE151" s="307" t="s">
        <v>153</v>
      </c>
      <c r="KF151" s="308" t="s">
        <v>132</v>
      </c>
      <c r="KG151" s="308" t="s">
        <v>150</v>
      </c>
      <c r="KH151" s="309"/>
      <c r="KI151" s="309">
        <f t="shared" si="2420"/>
        <v>2915.860261</v>
      </c>
      <c r="KJ151" s="309">
        <f t="shared" si="2421"/>
        <v>0</v>
      </c>
      <c r="KK151" s="310"/>
      <c r="KL151" s="309">
        <f t="shared" si="2422"/>
        <v>0</v>
      </c>
      <c r="KM151" s="310"/>
      <c r="KN151" s="309" t="str">
        <f>ADHB!LW151</f>
        <v/>
      </c>
      <c r="KO151" s="309">
        <f t="shared" si="2423"/>
        <v>0</v>
      </c>
      <c r="KP151" s="309">
        <f t="shared" si="2424"/>
        <v>0</v>
      </c>
      <c r="KQ151" s="310">
        <v>0.36319999999999997</v>
      </c>
      <c r="KR151" s="311">
        <f t="shared" si="2425"/>
        <v>0</v>
      </c>
      <c r="KS151" s="312">
        <f t="shared" si="2426"/>
        <v>0</v>
      </c>
      <c r="KT151" s="313"/>
      <c r="KU151" s="314"/>
    </row>
    <row r="152" ht="15.75" customHeight="1">
      <c r="A152" s="306">
        <v>5.0</v>
      </c>
      <c r="B152" s="307" t="s">
        <v>154</v>
      </c>
      <c r="C152" s="308" t="s">
        <v>132</v>
      </c>
      <c r="D152" s="308" t="s">
        <v>150</v>
      </c>
      <c r="E152" s="309">
        <f>'Produksi dan Harga'!D34</f>
        <v>537</v>
      </c>
      <c r="F152" s="309">
        <v>3026.259552231404</v>
      </c>
      <c r="G152" s="309">
        <f t="shared" si="2302"/>
        <v>1.62510138</v>
      </c>
      <c r="H152" s="310"/>
      <c r="I152" s="309">
        <f t="shared" si="2303"/>
        <v>0</v>
      </c>
      <c r="J152" s="310"/>
      <c r="K152" s="309">
        <f>ADHB!L152</f>
        <v>0</v>
      </c>
      <c r="L152" s="309">
        <f t="shared" si="2304"/>
        <v>0</v>
      </c>
      <c r="M152" s="309">
        <f t="shared" si="2305"/>
        <v>1.62510138</v>
      </c>
      <c r="N152" s="310">
        <v>0.36319999999999997</v>
      </c>
      <c r="O152" s="311">
        <f t="shared" si="2306"/>
        <v>0.5902368211</v>
      </c>
      <c r="P152" s="312">
        <f t="shared" si="2307"/>
        <v>1.034864558</v>
      </c>
      <c r="Q152" s="313"/>
      <c r="R152" s="306">
        <v>5.0</v>
      </c>
      <c r="S152" s="307" t="s">
        <v>154</v>
      </c>
      <c r="T152" s="308" t="s">
        <v>132</v>
      </c>
      <c r="U152" s="308" t="s">
        <v>150</v>
      </c>
      <c r="V152" s="309">
        <f>'Produksi dan Harga'!I34</f>
        <v>199</v>
      </c>
      <c r="W152" s="309">
        <f t="shared" si="2308"/>
        <v>3026.259552</v>
      </c>
      <c r="X152" s="309">
        <f t="shared" si="2309"/>
        <v>0.6022256509</v>
      </c>
      <c r="Y152" s="310"/>
      <c r="Z152" s="309">
        <f t="shared" si="2310"/>
        <v>0</v>
      </c>
      <c r="AA152" s="310"/>
      <c r="AB152" s="309">
        <f>ADHB!AC152</f>
        <v>0</v>
      </c>
      <c r="AC152" s="309">
        <f t="shared" si="2311"/>
        <v>0</v>
      </c>
      <c r="AD152" s="309">
        <f t="shared" si="2312"/>
        <v>0.6022256509</v>
      </c>
      <c r="AE152" s="310">
        <v>0.36319999999999997</v>
      </c>
      <c r="AF152" s="311">
        <f t="shared" si="2313"/>
        <v>0.2187283564</v>
      </c>
      <c r="AG152" s="312">
        <f t="shared" si="2314"/>
        <v>0.3834972945</v>
      </c>
      <c r="AH152" s="313"/>
      <c r="AI152" s="306">
        <v>5.0</v>
      </c>
      <c r="AJ152" s="307" t="s">
        <v>154</v>
      </c>
      <c r="AK152" s="308" t="s">
        <v>132</v>
      </c>
      <c r="AL152" s="308" t="s">
        <v>150</v>
      </c>
      <c r="AM152" s="309">
        <f>'Produksi dan Harga'!N34</f>
        <v>181</v>
      </c>
      <c r="AN152" s="309">
        <f t="shared" si="2315"/>
        <v>3026.259552</v>
      </c>
      <c r="AO152" s="309">
        <f t="shared" si="2316"/>
        <v>0.547752979</v>
      </c>
      <c r="AP152" s="310"/>
      <c r="AQ152" s="309">
        <f t="shared" si="2317"/>
        <v>0</v>
      </c>
      <c r="AR152" s="310"/>
      <c r="AS152" s="309">
        <f>ADHB!AT152</f>
        <v>0</v>
      </c>
      <c r="AT152" s="309">
        <f t="shared" si="2318"/>
        <v>0</v>
      </c>
      <c r="AU152" s="309">
        <f t="shared" si="2319"/>
        <v>0.547752979</v>
      </c>
      <c r="AV152" s="310">
        <v>0.36319999999999997</v>
      </c>
      <c r="AW152" s="311">
        <f t="shared" si="2320"/>
        <v>0.198943882</v>
      </c>
      <c r="AX152" s="312">
        <f t="shared" si="2321"/>
        <v>0.348809097</v>
      </c>
      <c r="AY152" s="313"/>
      <c r="AZ152" s="306">
        <v>5.0</v>
      </c>
      <c r="BA152" s="307" t="s">
        <v>154</v>
      </c>
      <c r="BB152" s="308" t="s">
        <v>132</v>
      </c>
      <c r="BC152" s="308" t="s">
        <v>150</v>
      </c>
      <c r="BD152" s="309">
        <f>'Produksi dan Harga'!S34</f>
        <v>164</v>
      </c>
      <c r="BE152" s="309">
        <f t="shared" si="2322"/>
        <v>3026.259552</v>
      </c>
      <c r="BF152" s="309">
        <f t="shared" si="2323"/>
        <v>0.4963065666</v>
      </c>
      <c r="BG152" s="310"/>
      <c r="BH152" s="309">
        <f t="shared" si="2324"/>
        <v>0</v>
      </c>
      <c r="BI152" s="310"/>
      <c r="BJ152" s="309">
        <f>ADHB!BK152</f>
        <v>0</v>
      </c>
      <c r="BK152" s="309">
        <f t="shared" si="2325"/>
        <v>0</v>
      </c>
      <c r="BL152" s="309">
        <f t="shared" si="2326"/>
        <v>0.4963065666</v>
      </c>
      <c r="BM152" s="310">
        <v>0.36319999999999997</v>
      </c>
      <c r="BN152" s="311">
        <f t="shared" si="2327"/>
        <v>0.180258545</v>
      </c>
      <c r="BO152" s="312">
        <f t="shared" si="2328"/>
        <v>0.3160480216</v>
      </c>
      <c r="BP152" s="313"/>
      <c r="BQ152" s="306">
        <v>5.0</v>
      </c>
      <c r="BR152" s="307" t="s">
        <v>154</v>
      </c>
      <c r="BS152" s="308" t="s">
        <v>132</v>
      </c>
      <c r="BT152" s="308" t="s">
        <v>150</v>
      </c>
      <c r="BU152" s="309">
        <f>'Produksi dan Harga'!X34</f>
        <v>128</v>
      </c>
      <c r="BV152" s="309">
        <f t="shared" si="2329"/>
        <v>3026.259552</v>
      </c>
      <c r="BW152" s="309">
        <f t="shared" si="2330"/>
        <v>0.3873612227</v>
      </c>
      <c r="BX152" s="310"/>
      <c r="BY152" s="309">
        <f t="shared" si="2331"/>
        <v>0</v>
      </c>
      <c r="BZ152" s="310"/>
      <c r="CA152" s="309">
        <f>ADHB!CB152</f>
        <v>0</v>
      </c>
      <c r="CB152" s="309">
        <f t="shared" si="2332"/>
        <v>0</v>
      </c>
      <c r="CC152" s="309">
        <f t="shared" si="2333"/>
        <v>0.3873612227</v>
      </c>
      <c r="CD152" s="310">
        <v>0.36319999999999997</v>
      </c>
      <c r="CE152" s="311">
        <f t="shared" si="2334"/>
        <v>0.1406895961</v>
      </c>
      <c r="CF152" s="312">
        <f t="shared" si="2335"/>
        <v>0.2466716266</v>
      </c>
      <c r="CG152" s="313"/>
      <c r="CH152" s="306">
        <v>5.0</v>
      </c>
      <c r="CI152" s="307" t="s">
        <v>154</v>
      </c>
      <c r="CJ152" s="308" t="s">
        <v>132</v>
      </c>
      <c r="CK152" s="308" t="s">
        <v>150</v>
      </c>
      <c r="CL152" s="309">
        <f>'Produksi dan Harga'!AC34</f>
        <v>165</v>
      </c>
      <c r="CM152" s="309">
        <f t="shared" si="2336"/>
        <v>3026.259552</v>
      </c>
      <c r="CN152" s="309">
        <f t="shared" si="2337"/>
        <v>0.4993328261</v>
      </c>
      <c r="CO152" s="310"/>
      <c r="CP152" s="309">
        <f t="shared" si="2338"/>
        <v>0</v>
      </c>
      <c r="CQ152" s="310"/>
      <c r="CR152" s="309">
        <f>ADHB!CS152</f>
        <v>0</v>
      </c>
      <c r="CS152" s="309">
        <f t="shared" si="2339"/>
        <v>0</v>
      </c>
      <c r="CT152" s="309">
        <f t="shared" si="2340"/>
        <v>0.4993328261</v>
      </c>
      <c r="CU152" s="310">
        <v>0.36319999999999997</v>
      </c>
      <c r="CV152" s="311">
        <f t="shared" si="2341"/>
        <v>0.1813576824</v>
      </c>
      <c r="CW152" s="312">
        <f t="shared" si="2342"/>
        <v>0.3179751437</v>
      </c>
      <c r="CX152" s="313"/>
      <c r="CY152" s="306">
        <v>5.0</v>
      </c>
      <c r="CZ152" s="307" t="s">
        <v>154</v>
      </c>
      <c r="DA152" s="308" t="s">
        <v>132</v>
      </c>
      <c r="DB152" s="308" t="s">
        <v>150</v>
      </c>
      <c r="DC152" s="309">
        <f>'Produksi dan Harga'!AH34</f>
        <v>166</v>
      </c>
      <c r="DD152" s="309">
        <f t="shared" si="2343"/>
        <v>3026.259552</v>
      </c>
      <c r="DE152" s="309">
        <f t="shared" si="2344"/>
        <v>0.5023590857</v>
      </c>
      <c r="DF152" s="310"/>
      <c r="DG152" s="309">
        <f t="shared" si="2345"/>
        <v>0</v>
      </c>
      <c r="DH152" s="310"/>
      <c r="DI152" s="309">
        <f>ADHB!DJ152</f>
        <v>0</v>
      </c>
      <c r="DJ152" s="309">
        <f t="shared" si="2346"/>
        <v>0</v>
      </c>
      <c r="DK152" s="309">
        <f t="shared" si="2347"/>
        <v>0.5023590857</v>
      </c>
      <c r="DL152" s="310">
        <v>0.36319999999999997</v>
      </c>
      <c r="DM152" s="311">
        <f t="shared" si="2348"/>
        <v>0.1824568199</v>
      </c>
      <c r="DN152" s="312">
        <f t="shared" si="2349"/>
        <v>0.3199022658</v>
      </c>
      <c r="DO152" s="313"/>
      <c r="DP152" s="306">
        <v>5.0</v>
      </c>
      <c r="DQ152" s="307" t="s">
        <v>154</v>
      </c>
      <c r="DR152" s="308" t="s">
        <v>132</v>
      </c>
      <c r="DS152" s="308" t="s">
        <v>150</v>
      </c>
      <c r="DT152" s="309">
        <f>'Produksi dan Harga'!AM34</f>
        <v>228</v>
      </c>
      <c r="DU152" s="309">
        <f t="shared" si="2350"/>
        <v>3026.259552</v>
      </c>
      <c r="DV152" s="309">
        <f t="shared" si="2351"/>
        <v>0.6899871779</v>
      </c>
      <c r="DW152" s="310"/>
      <c r="DX152" s="309">
        <f t="shared" si="2352"/>
        <v>0</v>
      </c>
      <c r="DY152" s="310"/>
      <c r="DZ152" s="309">
        <f>ADHB!EA152</f>
        <v>0</v>
      </c>
      <c r="EA152" s="309">
        <f t="shared" si="2353"/>
        <v>0</v>
      </c>
      <c r="EB152" s="309">
        <f t="shared" si="2354"/>
        <v>0.6899871779</v>
      </c>
      <c r="EC152" s="310">
        <v>0.36319999999999997</v>
      </c>
      <c r="ED152" s="311">
        <f t="shared" si="2355"/>
        <v>0.250603343</v>
      </c>
      <c r="EE152" s="312">
        <f t="shared" si="2356"/>
        <v>0.4393838349</v>
      </c>
      <c r="EF152" s="313"/>
      <c r="EG152" s="306">
        <v>5.0</v>
      </c>
      <c r="EH152" s="307" t="s">
        <v>154</v>
      </c>
      <c r="EI152" s="308" t="s">
        <v>132</v>
      </c>
      <c r="EJ152" s="308" t="s">
        <v>150</v>
      </c>
      <c r="EK152" s="309">
        <f>'Produksi dan Harga'!AR34</f>
        <v>760</v>
      </c>
      <c r="EL152" s="309">
        <f t="shared" si="2357"/>
        <v>3026.259552</v>
      </c>
      <c r="EM152" s="309">
        <f t="shared" si="2358"/>
        <v>2.29995726</v>
      </c>
      <c r="EN152" s="310"/>
      <c r="EO152" s="309">
        <f t="shared" si="2359"/>
        <v>0</v>
      </c>
      <c r="EP152" s="310"/>
      <c r="EQ152" s="309">
        <f>ADHB!ER152</f>
        <v>0</v>
      </c>
      <c r="ER152" s="309">
        <f t="shared" si="2360"/>
        <v>0</v>
      </c>
      <c r="ES152" s="309">
        <f t="shared" si="2361"/>
        <v>2.29995726</v>
      </c>
      <c r="ET152" s="310">
        <v>0.36319999999999997</v>
      </c>
      <c r="EU152" s="311">
        <f t="shared" si="2362"/>
        <v>0.8353444767</v>
      </c>
      <c r="EV152" s="312">
        <f t="shared" si="2363"/>
        <v>1.464612783</v>
      </c>
      <c r="EW152" s="313"/>
      <c r="EX152" s="306">
        <v>5.0</v>
      </c>
      <c r="EY152" s="307" t="s">
        <v>154</v>
      </c>
      <c r="EZ152" s="308" t="s">
        <v>132</v>
      </c>
      <c r="FA152" s="308" t="s">
        <v>150</v>
      </c>
      <c r="FB152" s="309">
        <f>'Produksi dan Harga'!AW34</f>
        <v>90</v>
      </c>
      <c r="FC152" s="309">
        <f t="shared" si="2364"/>
        <v>3026.259552</v>
      </c>
      <c r="FD152" s="309">
        <f t="shared" si="2365"/>
        <v>0.2723633597</v>
      </c>
      <c r="FE152" s="310"/>
      <c r="FF152" s="309">
        <f t="shared" si="2366"/>
        <v>0</v>
      </c>
      <c r="FG152" s="310"/>
      <c r="FH152" s="309">
        <f>ADHB!FI152</f>
        <v>0</v>
      </c>
      <c r="FI152" s="309">
        <f t="shared" si="2367"/>
        <v>0</v>
      </c>
      <c r="FJ152" s="309">
        <f t="shared" si="2368"/>
        <v>0.2723633597</v>
      </c>
      <c r="FK152" s="310">
        <v>0.36319999999999997</v>
      </c>
      <c r="FL152" s="311">
        <f t="shared" si="2369"/>
        <v>0.09892237224</v>
      </c>
      <c r="FM152" s="312">
        <f t="shared" si="2370"/>
        <v>0.1734409875</v>
      </c>
      <c r="FN152" s="313"/>
      <c r="FO152" s="306">
        <v>5.0</v>
      </c>
      <c r="FP152" s="307" t="s">
        <v>154</v>
      </c>
      <c r="FQ152" s="308" t="s">
        <v>132</v>
      </c>
      <c r="FR152" s="308" t="s">
        <v>150</v>
      </c>
      <c r="FS152" s="309">
        <f>'Produksi dan Harga'!BB34</f>
        <v>10</v>
      </c>
      <c r="FT152" s="309">
        <f t="shared" si="2371"/>
        <v>3026.259552</v>
      </c>
      <c r="FU152" s="309">
        <f t="shared" si="2372"/>
        <v>0.03026259552</v>
      </c>
      <c r="FV152" s="310"/>
      <c r="FW152" s="309">
        <f t="shared" si="2373"/>
        <v>0</v>
      </c>
      <c r="FX152" s="310"/>
      <c r="FY152" s="309">
        <f>ADHB!FZ152</f>
        <v>0</v>
      </c>
      <c r="FZ152" s="309">
        <f t="shared" si="2374"/>
        <v>0</v>
      </c>
      <c r="GA152" s="309">
        <f t="shared" si="2375"/>
        <v>0.03026259552</v>
      </c>
      <c r="GB152" s="310">
        <v>0.36319999999999997</v>
      </c>
      <c r="GC152" s="311">
        <f t="shared" si="2376"/>
        <v>0.01099137469</v>
      </c>
      <c r="GD152" s="312">
        <f t="shared" si="2377"/>
        <v>0.01927122083</v>
      </c>
      <c r="GE152" s="313"/>
      <c r="GF152" s="306">
        <v>5.0</v>
      </c>
      <c r="GG152" s="307" t="s">
        <v>154</v>
      </c>
      <c r="GH152" s="308" t="s">
        <v>132</v>
      </c>
      <c r="GI152" s="308" t="s">
        <v>150</v>
      </c>
      <c r="GJ152" s="309">
        <f>'Produksi dan Harga'!BG34</f>
        <v>0</v>
      </c>
      <c r="GK152" s="309">
        <f t="shared" si="2378"/>
        <v>3026.259552</v>
      </c>
      <c r="GL152" s="309">
        <f t="shared" si="2379"/>
        <v>0</v>
      </c>
      <c r="GM152" s="310"/>
      <c r="GN152" s="309">
        <f t="shared" si="2380"/>
        <v>0</v>
      </c>
      <c r="GO152" s="310"/>
      <c r="GP152" s="309">
        <f>ADHB!GQ152</f>
        <v>0</v>
      </c>
      <c r="GQ152" s="309">
        <f t="shared" si="2381"/>
        <v>0</v>
      </c>
      <c r="GR152" s="309">
        <f t="shared" si="2382"/>
        <v>0</v>
      </c>
      <c r="GS152" s="310">
        <v>0.36319999999999997</v>
      </c>
      <c r="GT152" s="311">
        <f t="shared" si="2383"/>
        <v>0</v>
      </c>
      <c r="GU152" s="312">
        <f t="shared" si="2384"/>
        <v>0</v>
      </c>
      <c r="GV152" s="313"/>
      <c r="GW152" s="306">
        <v>5.0</v>
      </c>
      <c r="GX152" s="307" t="s">
        <v>154</v>
      </c>
      <c r="GY152" s="308" t="s">
        <v>132</v>
      </c>
      <c r="GZ152" s="308" t="s">
        <v>150</v>
      </c>
      <c r="HA152" s="309" t="str">
        <f>'Produksi dan Harga'!BL34</f>
        <v/>
      </c>
      <c r="HB152" s="309">
        <f t="shared" si="2385"/>
        <v>3026.259552</v>
      </c>
      <c r="HC152" s="309">
        <f t="shared" si="2386"/>
        <v>0</v>
      </c>
      <c r="HD152" s="310"/>
      <c r="HE152" s="309">
        <f t="shared" si="2387"/>
        <v>0</v>
      </c>
      <c r="HF152" s="310"/>
      <c r="HG152" s="309">
        <f>ADHB!HH152</f>
        <v>0</v>
      </c>
      <c r="HH152" s="309">
        <f t="shared" si="2388"/>
        <v>0</v>
      </c>
      <c r="HI152" s="309">
        <f t="shared" si="2389"/>
        <v>0</v>
      </c>
      <c r="HJ152" s="310">
        <v>0.36319999999999997</v>
      </c>
      <c r="HK152" s="311">
        <f t="shared" si="2390"/>
        <v>0</v>
      </c>
      <c r="HL152" s="312">
        <f t="shared" si="2391"/>
        <v>0</v>
      </c>
      <c r="HM152" s="313"/>
      <c r="HN152" s="306">
        <v>5.0</v>
      </c>
      <c r="HO152" s="307" t="s">
        <v>154</v>
      </c>
      <c r="HP152" s="308" t="s">
        <v>132</v>
      </c>
      <c r="HQ152" s="308" t="s">
        <v>150</v>
      </c>
      <c r="HR152" s="309" t="str">
        <f>'Produksi dan Harga'!BQ34</f>
        <v/>
      </c>
      <c r="HS152" s="309">
        <f t="shared" si="2392"/>
        <v>3026.259552</v>
      </c>
      <c r="HT152" s="309">
        <f t="shared" si="2393"/>
        <v>0</v>
      </c>
      <c r="HU152" s="310"/>
      <c r="HV152" s="309">
        <f t="shared" si="2394"/>
        <v>0</v>
      </c>
      <c r="HW152" s="310"/>
      <c r="HX152" s="309">
        <f>ADHB!HY152</f>
        <v>0</v>
      </c>
      <c r="HY152" s="309">
        <f t="shared" si="2395"/>
        <v>0</v>
      </c>
      <c r="HZ152" s="309">
        <f t="shared" si="2396"/>
        <v>0</v>
      </c>
      <c r="IA152" s="310">
        <v>0.36319999999999997</v>
      </c>
      <c r="IB152" s="311">
        <f t="shared" si="2397"/>
        <v>0</v>
      </c>
      <c r="IC152" s="312">
        <f t="shared" si="2398"/>
        <v>0</v>
      </c>
      <c r="ID152" s="313"/>
      <c r="IE152" s="306">
        <v>5.0</v>
      </c>
      <c r="IF152" s="307" t="s">
        <v>154</v>
      </c>
      <c r="IG152" s="308" t="s">
        <v>132</v>
      </c>
      <c r="IH152" s="308" t="s">
        <v>150</v>
      </c>
      <c r="II152" s="309" t="str">
        <f>'Produksi dan Harga'!BV34</f>
        <v/>
      </c>
      <c r="IJ152" s="309">
        <f t="shared" si="2399"/>
        <v>3026.259552</v>
      </c>
      <c r="IK152" s="309">
        <f t="shared" si="2400"/>
        <v>0</v>
      </c>
      <c r="IL152" s="310"/>
      <c r="IM152" s="309">
        <f t="shared" si="2401"/>
        <v>0</v>
      </c>
      <c r="IN152" s="310"/>
      <c r="IO152" s="309">
        <f>ADHB!IP152</f>
        <v>0</v>
      </c>
      <c r="IP152" s="309">
        <f t="shared" si="2402"/>
        <v>0</v>
      </c>
      <c r="IQ152" s="309">
        <f t="shared" si="2403"/>
        <v>0</v>
      </c>
      <c r="IR152" s="310">
        <v>0.36319999999999997</v>
      </c>
      <c r="IS152" s="311">
        <f t="shared" si="2404"/>
        <v>0</v>
      </c>
      <c r="IT152" s="312">
        <f t="shared" si="2405"/>
        <v>0</v>
      </c>
      <c r="IU152" s="313"/>
      <c r="IV152" s="306">
        <v>5.0</v>
      </c>
      <c r="IW152" s="307" t="s">
        <v>154</v>
      </c>
      <c r="IX152" s="308" t="s">
        <v>132</v>
      </c>
      <c r="IY152" s="308" t="s">
        <v>150</v>
      </c>
      <c r="IZ152" s="309" t="str">
        <f>'Produksi dan Harga'!CA34</f>
        <v/>
      </c>
      <c r="JA152" s="309">
        <f t="shared" si="2406"/>
        <v>3026.259552</v>
      </c>
      <c r="JB152" s="309">
        <f t="shared" si="2407"/>
        <v>0</v>
      </c>
      <c r="JC152" s="310"/>
      <c r="JD152" s="309">
        <f t="shared" si="2408"/>
        <v>0</v>
      </c>
      <c r="JE152" s="310"/>
      <c r="JF152" s="309">
        <f>ADHB!JG152</f>
        <v>0</v>
      </c>
      <c r="JG152" s="309">
        <f t="shared" si="2409"/>
        <v>0</v>
      </c>
      <c r="JH152" s="309">
        <f t="shared" si="2410"/>
        <v>0</v>
      </c>
      <c r="JI152" s="310">
        <v>0.36319999999999997</v>
      </c>
      <c r="JJ152" s="311">
        <f t="shared" si="2411"/>
        <v>0</v>
      </c>
      <c r="JK152" s="312">
        <f t="shared" si="2412"/>
        <v>0</v>
      </c>
      <c r="JL152" s="313"/>
      <c r="JM152" s="306">
        <v>5.0</v>
      </c>
      <c r="JN152" s="307" t="s">
        <v>154</v>
      </c>
      <c r="JO152" s="308" t="s">
        <v>132</v>
      </c>
      <c r="JP152" s="308" t="s">
        <v>150</v>
      </c>
      <c r="JQ152" s="309" t="str">
        <f>'Produksi dan Harga'!CF34</f>
        <v/>
      </c>
      <c r="JR152" s="309">
        <f t="shared" si="2413"/>
        <v>3026.259552</v>
      </c>
      <c r="JS152" s="309">
        <f t="shared" si="2414"/>
        <v>0</v>
      </c>
      <c r="JT152" s="310"/>
      <c r="JU152" s="309">
        <f t="shared" si="2415"/>
        <v>0</v>
      </c>
      <c r="JV152" s="310"/>
      <c r="JW152" s="309" t="str">
        <f>ADHB!LF152</f>
        <v/>
      </c>
      <c r="JX152" s="309">
        <f t="shared" si="2416"/>
        <v>0</v>
      </c>
      <c r="JY152" s="309">
        <f t="shared" si="2417"/>
        <v>0</v>
      </c>
      <c r="JZ152" s="310">
        <v>0.36319999999999997</v>
      </c>
      <c r="KA152" s="311">
        <f t="shared" si="2418"/>
        <v>0</v>
      </c>
      <c r="KB152" s="312">
        <f t="shared" si="2419"/>
        <v>0</v>
      </c>
      <c r="KC152" s="313"/>
      <c r="KD152" s="306">
        <v>5.0</v>
      </c>
      <c r="KE152" s="307" t="s">
        <v>154</v>
      </c>
      <c r="KF152" s="308" t="s">
        <v>132</v>
      </c>
      <c r="KG152" s="308" t="s">
        <v>150</v>
      </c>
      <c r="KH152" s="309"/>
      <c r="KI152" s="309">
        <f t="shared" si="2420"/>
        <v>3026.259552</v>
      </c>
      <c r="KJ152" s="309">
        <f t="shared" si="2421"/>
        <v>0</v>
      </c>
      <c r="KK152" s="310"/>
      <c r="KL152" s="309">
        <f t="shared" si="2422"/>
        <v>0</v>
      </c>
      <c r="KM152" s="310"/>
      <c r="KN152" s="309" t="str">
        <f>ADHB!LW152</f>
        <v/>
      </c>
      <c r="KO152" s="309">
        <f t="shared" si="2423"/>
        <v>0</v>
      </c>
      <c r="KP152" s="309">
        <f t="shared" si="2424"/>
        <v>0</v>
      </c>
      <c r="KQ152" s="310">
        <v>0.36319999999999997</v>
      </c>
      <c r="KR152" s="311">
        <f t="shared" si="2425"/>
        <v>0</v>
      </c>
      <c r="KS152" s="312">
        <f t="shared" si="2426"/>
        <v>0</v>
      </c>
      <c r="KT152" s="313"/>
      <c r="KU152" s="314"/>
    </row>
    <row r="153" ht="15.75" customHeight="1">
      <c r="A153" s="306">
        <v>6.0</v>
      </c>
      <c r="B153" s="307" t="s">
        <v>155</v>
      </c>
      <c r="C153" s="308" t="s">
        <v>132</v>
      </c>
      <c r="D153" s="308" t="s">
        <v>150</v>
      </c>
      <c r="E153" s="309">
        <f>'Produksi dan Harga'!D35</f>
        <v>7540</v>
      </c>
      <c r="F153" s="309">
        <v>2111.9396437874875</v>
      </c>
      <c r="G153" s="309">
        <f t="shared" si="2302"/>
        <v>15.92402491</v>
      </c>
      <c r="H153" s="310"/>
      <c r="I153" s="309">
        <f t="shared" si="2303"/>
        <v>0</v>
      </c>
      <c r="J153" s="310"/>
      <c r="K153" s="309">
        <f>ADHB!L153</f>
        <v>0</v>
      </c>
      <c r="L153" s="309">
        <f t="shared" si="2304"/>
        <v>0</v>
      </c>
      <c r="M153" s="309">
        <f t="shared" si="2305"/>
        <v>15.92402491</v>
      </c>
      <c r="N153" s="310">
        <v>0.36319999999999997</v>
      </c>
      <c r="O153" s="311">
        <f t="shared" si="2306"/>
        <v>5.783605849</v>
      </c>
      <c r="P153" s="312">
        <f t="shared" si="2307"/>
        <v>10.14041907</v>
      </c>
      <c r="Q153" s="313"/>
      <c r="R153" s="306">
        <v>6.0</v>
      </c>
      <c r="S153" s="307" t="s">
        <v>155</v>
      </c>
      <c r="T153" s="308" t="s">
        <v>132</v>
      </c>
      <c r="U153" s="308" t="s">
        <v>150</v>
      </c>
      <c r="V153" s="309">
        <f>'Produksi dan Harga'!I35</f>
        <v>4291</v>
      </c>
      <c r="W153" s="309">
        <f t="shared" si="2308"/>
        <v>2111.939644</v>
      </c>
      <c r="X153" s="309">
        <f t="shared" si="2309"/>
        <v>9.062333011</v>
      </c>
      <c r="Y153" s="310"/>
      <c r="Z153" s="309">
        <f t="shared" si="2310"/>
        <v>0</v>
      </c>
      <c r="AA153" s="310"/>
      <c r="AB153" s="309">
        <f>ADHB!AC153</f>
        <v>0</v>
      </c>
      <c r="AC153" s="309">
        <f t="shared" si="2311"/>
        <v>0</v>
      </c>
      <c r="AD153" s="309">
        <f t="shared" si="2312"/>
        <v>9.062333011</v>
      </c>
      <c r="AE153" s="310">
        <v>0.36319999999999997</v>
      </c>
      <c r="AF153" s="311">
        <f t="shared" si="2313"/>
        <v>3.29143935</v>
      </c>
      <c r="AG153" s="312">
        <f t="shared" si="2314"/>
        <v>5.770893662</v>
      </c>
      <c r="AH153" s="313"/>
      <c r="AI153" s="306">
        <v>6.0</v>
      </c>
      <c r="AJ153" s="307" t="s">
        <v>155</v>
      </c>
      <c r="AK153" s="308" t="s">
        <v>132</v>
      </c>
      <c r="AL153" s="308" t="s">
        <v>150</v>
      </c>
      <c r="AM153" s="309">
        <f>'Produksi dan Harga'!N35</f>
        <v>4191</v>
      </c>
      <c r="AN153" s="309">
        <f t="shared" si="2315"/>
        <v>2111.939644</v>
      </c>
      <c r="AO153" s="309">
        <f t="shared" si="2316"/>
        <v>8.851139047</v>
      </c>
      <c r="AP153" s="310"/>
      <c r="AQ153" s="309">
        <f t="shared" si="2317"/>
        <v>0</v>
      </c>
      <c r="AR153" s="310"/>
      <c r="AS153" s="309">
        <f>ADHB!AT153</f>
        <v>0</v>
      </c>
      <c r="AT153" s="309">
        <f t="shared" si="2318"/>
        <v>0</v>
      </c>
      <c r="AU153" s="309">
        <f t="shared" si="2319"/>
        <v>8.851139047</v>
      </c>
      <c r="AV153" s="310">
        <v>0.36319999999999997</v>
      </c>
      <c r="AW153" s="311">
        <f t="shared" si="2320"/>
        <v>3.214733702</v>
      </c>
      <c r="AX153" s="312">
        <f t="shared" si="2321"/>
        <v>5.636405345</v>
      </c>
      <c r="AY153" s="313"/>
      <c r="AZ153" s="306">
        <v>6.0</v>
      </c>
      <c r="BA153" s="307" t="s">
        <v>155</v>
      </c>
      <c r="BB153" s="308" t="s">
        <v>132</v>
      </c>
      <c r="BC153" s="308" t="s">
        <v>150</v>
      </c>
      <c r="BD153" s="309">
        <f>'Produksi dan Harga'!S35</f>
        <v>4100</v>
      </c>
      <c r="BE153" s="309">
        <f t="shared" si="2322"/>
        <v>2111.939644</v>
      </c>
      <c r="BF153" s="309">
        <f t="shared" si="2323"/>
        <v>8.65895254</v>
      </c>
      <c r="BG153" s="310"/>
      <c r="BH153" s="309">
        <f t="shared" si="2324"/>
        <v>0</v>
      </c>
      <c r="BI153" s="310"/>
      <c r="BJ153" s="309">
        <f>ADHB!BK153</f>
        <v>0</v>
      </c>
      <c r="BK153" s="309">
        <f t="shared" si="2325"/>
        <v>0</v>
      </c>
      <c r="BL153" s="309">
        <f t="shared" si="2326"/>
        <v>8.65895254</v>
      </c>
      <c r="BM153" s="310">
        <v>0.36319999999999997</v>
      </c>
      <c r="BN153" s="311">
        <f t="shared" si="2327"/>
        <v>3.144931562</v>
      </c>
      <c r="BO153" s="312">
        <f t="shared" si="2328"/>
        <v>5.514020977</v>
      </c>
      <c r="BP153" s="313"/>
      <c r="BQ153" s="306">
        <v>6.0</v>
      </c>
      <c r="BR153" s="307" t="s">
        <v>155</v>
      </c>
      <c r="BS153" s="308" t="s">
        <v>132</v>
      </c>
      <c r="BT153" s="308" t="s">
        <v>150</v>
      </c>
      <c r="BU153" s="309">
        <f>'Produksi dan Harga'!X35</f>
        <v>4227</v>
      </c>
      <c r="BV153" s="309">
        <f t="shared" si="2329"/>
        <v>2111.939644</v>
      </c>
      <c r="BW153" s="309">
        <f t="shared" si="2330"/>
        <v>8.927168874</v>
      </c>
      <c r="BX153" s="310"/>
      <c r="BY153" s="309">
        <f t="shared" si="2331"/>
        <v>0</v>
      </c>
      <c r="BZ153" s="310"/>
      <c r="CA153" s="309">
        <f>ADHB!CB153</f>
        <v>0</v>
      </c>
      <c r="CB153" s="309">
        <f t="shared" si="2332"/>
        <v>0</v>
      </c>
      <c r="CC153" s="309">
        <f t="shared" si="2333"/>
        <v>8.927168874</v>
      </c>
      <c r="CD153" s="310">
        <v>0.36319999999999997</v>
      </c>
      <c r="CE153" s="311">
        <f t="shared" si="2334"/>
        <v>3.242347735</v>
      </c>
      <c r="CF153" s="312">
        <f t="shared" si="2335"/>
        <v>5.684821139</v>
      </c>
      <c r="CG153" s="313"/>
      <c r="CH153" s="306">
        <v>6.0</v>
      </c>
      <c r="CI153" s="307" t="s">
        <v>155</v>
      </c>
      <c r="CJ153" s="308" t="s">
        <v>132</v>
      </c>
      <c r="CK153" s="308" t="s">
        <v>150</v>
      </c>
      <c r="CL153" s="309">
        <f>'Produksi dan Harga'!AC35</f>
        <v>754</v>
      </c>
      <c r="CM153" s="309">
        <f t="shared" si="2336"/>
        <v>2111.939644</v>
      </c>
      <c r="CN153" s="309">
        <f t="shared" si="2337"/>
        <v>1.592402491</v>
      </c>
      <c r="CO153" s="310"/>
      <c r="CP153" s="309">
        <f t="shared" si="2338"/>
        <v>0</v>
      </c>
      <c r="CQ153" s="310"/>
      <c r="CR153" s="309">
        <f>ADHB!CS153</f>
        <v>0</v>
      </c>
      <c r="CS153" s="309">
        <f t="shared" si="2339"/>
        <v>0</v>
      </c>
      <c r="CT153" s="309">
        <f t="shared" si="2340"/>
        <v>1.592402491</v>
      </c>
      <c r="CU153" s="310">
        <v>0.36319999999999997</v>
      </c>
      <c r="CV153" s="311">
        <f t="shared" si="2341"/>
        <v>0.5783605849</v>
      </c>
      <c r="CW153" s="312">
        <f t="shared" si="2342"/>
        <v>1.014041907</v>
      </c>
      <c r="CX153" s="313"/>
      <c r="CY153" s="306">
        <v>6.0</v>
      </c>
      <c r="CZ153" s="307" t="s">
        <v>155</v>
      </c>
      <c r="DA153" s="308" t="s">
        <v>132</v>
      </c>
      <c r="DB153" s="308" t="s">
        <v>150</v>
      </c>
      <c r="DC153" s="309">
        <f>'Produksi dan Harga'!AH35</f>
        <v>249</v>
      </c>
      <c r="DD153" s="309">
        <f t="shared" si="2343"/>
        <v>2111.939644</v>
      </c>
      <c r="DE153" s="309">
        <f t="shared" si="2344"/>
        <v>0.5258729713</v>
      </c>
      <c r="DF153" s="310"/>
      <c r="DG153" s="309">
        <f t="shared" si="2345"/>
        <v>0</v>
      </c>
      <c r="DH153" s="310"/>
      <c r="DI153" s="309">
        <f>ADHB!DJ153</f>
        <v>0</v>
      </c>
      <c r="DJ153" s="309">
        <f t="shared" si="2346"/>
        <v>0</v>
      </c>
      <c r="DK153" s="309">
        <f t="shared" si="2347"/>
        <v>0.5258729713</v>
      </c>
      <c r="DL153" s="310">
        <v>0.36319999999999997</v>
      </c>
      <c r="DM153" s="311">
        <f t="shared" si="2348"/>
        <v>0.1909970632</v>
      </c>
      <c r="DN153" s="312">
        <f t="shared" si="2349"/>
        <v>0.3348759081</v>
      </c>
      <c r="DO153" s="313"/>
      <c r="DP153" s="306">
        <v>6.0</v>
      </c>
      <c r="DQ153" s="307" t="s">
        <v>155</v>
      </c>
      <c r="DR153" s="308" t="s">
        <v>132</v>
      </c>
      <c r="DS153" s="308" t="s">
        <v>150</v>
      </c>
      <c r="DT153" s="309">
        <f>'Produksi dan Harga'!AM35</f>
        <v>2122</v>
      </c>
      <c r="DU153" s="309">
        <f t="shared" si="2350"/>
        <v>2111.939644</v>
      </c>
      <c r="DV153" s="309">
        <f t="shared" si="2351"/>
        <v>4.481535924</v>
      </c>
      <c r="DW153" s="310"/>
      <c r="DX153" s="309">
        <f t="shared" si="2352"/>
        <v>0</v>
      </c>
      <c r="DY153" s="310"/>
      <c r="DZ153" s="309">
        <f>ADHB!EA153</f>
        <v>0</v>
      </c>
      <c r="EA153" s="309">
        <f t="shared" si="2353"/>
        <v>0</v>
      </c>
      <c r="EB153" s="309">
        <f t="shared" si="2354"/>
        <v>4.481535924</v>
      </c>
      <c r="EC153" s="310">
        <v>0.36319999999999997</v>
      </c>
      <c r="ED153" s="311">
        <f t="shared" si="2355"/>
        <v>1.627693848</v>
      </c>
      <c r="EE153" s="312">
        <f t="shared" si="2356"/>
        <v>2.853842076</v>
      </c>
      <c r="EF153" s="313"/>
      <c r="EG153" s="306">
        <v>6.0</v>
      </c>
      <c r="EH153" s="307" t="s">
        <v>155</v>
      </c>
      <c r="EI153" s="308" t="s">
        <v>132</v>
      </c>
      <c r="EJ153" s="308" t="s">
        <v>150</v>
      </c>
      <c r="EK153" s="309">
        <f>'Produksi dan Harga'!AR35</f>
        <v>557</v>
      </c>
      <c r="EL153" s="309">
        <f t="shared" si="2357"/>
        <v>2111.939644</v>
      </c>
      <c r="EM153" s="309">
        <f t="shared" si="2358"/>
        <v>1.176350382</v>
      </c>
      <c r="EN153" s="310"/>
      <c r="EO153" s="309">
        <f t="shared" si="2359"/>
        <v>0</v>
      </c>
      <c r="EP153" s="310"/>
      <c r="EQ153" s="309">
        <f>ADHB!ER153</f>
        <v>0</v>
      </c>
      <c r="ER153" s="309">
        <f t="shared" si="2360"/>
        <v>0</v>
      </c>
      <c r="ES153" s="309">
        <f t="shared" si="2361"/>
        <v>1.176350382</v>
      </c>
      <c r="ET153" s="310">
        <v>0.36319999999999997</v>
      </c>
      <c r="EU153" s="311">
        <f t="shared" si="2362"/>
        <v>0.4272504586</v>
      </c>
      <c r="EV153" s="312">
        <f t="shared" si="2363"/>
        <v>0.749099923</v>
      </c>
      <c r="EW153" s="313"/>
      <c r="EX153" s="306">
        <v>6.0</v>
      </c>
      <c r="EY153" s="307" t="s">
        <v>155</v>
      </c>
      <c r="EZ153" s="308" t="s">
        <v>132</v>
      </c>
      <c r="FA153" s="308" t="s">
        <v>150</v>
      </c>
      <c r="FB153" s="309">
        <f>'Produksi dan Harga'!AW35</f>
        <v>1125</v>
      </c>
      <c r="FC153" s="309">
        <f t="shared" si="2364"/>
        <v>2111.939644</v>
      </c>
      <c r="FD153" s="309">
        <f t="shared" si="2365"/>
        <v>2.375932099</v>
      </c>
      <c r="FE153" s="310"/>
      <c r="FF153" s="309">
        <f t="shared" si="2366"/>
        <v>0</v>
      </c>
      <c r="FG153" s="310"/>
      <c r="FH153" s="309">
        <f>ADHB!FI153</f>
        <v>0</v>
      </c>
      <c r="FI153" s="309">
        <f t="shared" si="2367"/>
        <v>0</v>
      </c>
      <c r="FJ153" s="309">
        <f t="shared" si="2368"/>
        <v>2.375932099</v>
      </c>
      <c r="FK153" s="310">
        <v>0.36319999999999997</v>
      </c>
      <c r="FL153" s="311">
        <f t="shared" si="2369"/>
        <v>0.8629385385</v>
      </c>
      <c r="FM153" s="312">
        <f t="shared" si="2370"/>
        <v>1.512993561</v>
      </c>
      <c r="FN153" s="313"/>
      <c r="FO153" s="306">
        <v>6.0</v>
      </c>
      <c r="FP153" s="307" t="s">
        <v>155</v>
      </c>
      <c r="FQ153" s="308" t="s">
        <v>132</v>
      </c>
      <c r="FR153" s="308" t="s">
        <v>150</v>
      </c>
      <c r="FS153" s="309">
        <f>'Produksi dan Harga'!BB35</f>
        <v>837</v>
      </c>
      <c r="FT153" s="309">
        <f t="shared" si="2371"/>
        <v>2111.939644</v>
      </c>
      <c r="FU153" s="309">
        <f t="shared" si="2372"/>
        <v>1.767693482</v>
      </c>
      <c r="FV153" s="310"/>
      <c r="FW153" s="309">
        <f t="shared" si="2373"/>
        <v>0</v>
      </c>
      <c r="FX153" s="310"/>
      <c r="FY153" s="309">
        <f>ADHB!FZ153</f>
        <v>0</v>
      </c>
      <c r="FZ153" s="309">
        <f t="shared" si="2374"/>
        <v>0</v>
      </c>
      <c r="GA153" s="309">
        <f t="shared" si="2375"/>
        <v>1.767693482</v>
      </c>
      <c r="GB153" s="310">
        <v>0.36319999999999997</v>
      </c>
      <c r="GC153" s="311">
        <f t="shared" si="2376"/>
        <v>0.6420262726</v>
      </c>
      <c r="GD153" s="312">
        <f t="shared" si="2377"/>
        <v>1.125667209</v>
      </c>
      <c r="GE153" s="313"/>
      <c r="GF153" s="306">
        <v>6.0</v>
      </c>
      <c r="GG153" s="307" t="s">
        <v>155</v>
      </c>
      <c r="GH153" s="308" t="s">
        <v>132</v>
      </c>
      <c r="GI153" s="308" t="s">
        <v>150</v>
      </c>
      <c r="GJ153" s="309">
        <f>'Produksi dan Harga'!BG35</f>
        <v>632</v>
      </c>
      <c r="GK153" s="309">
        <f t="shared" si="2378"/>
        <v>2111.939644</v>
      </c>
      <c r="GL153" s="309">
        <f t="shared" si="2379"/>
        <v>1.334745855</v>
      </c>
      <c r="GM153" s="310"/>
      <c r="GN153" s="309">
        <f t="shared" si="2380"/>
        <v>0</v>
      </c>
      <c r="GO153" s="310"/>
      <c r="GP153" s="309">
        <f>ADHB!GQ153</f>
        <v>0</v>
      </c>
      <c r="GQ153" s="309">
        <f t="shared" si="2381"/>
        <v>0</v>
      </c>
      <c r="GR153" s="309">
        <f t="shared" si="2382"/>
        <v>1.334745855</v>
      </c>
      <c r="GS153" s="310">
        <v>0.36319999999999997</v>
      </c>
      <c r="GT153" s="311">
        <f t="shared" si="2383"/>
        <v>0.4847796945</v>
      </c>
      <c r="GU153" s="312">
        <f t="shared" si="2384"/>
        <v>0.8499661604</v>
      </c>
      <c r="GV153" s="313"/>
      <c r="GW153" s="306">
        <v>6.0</v>
      </c>
      <c r="GX153" s="307" t="s">
        <v>155</v>
      </c>
      <c r="GY153" s="308" t="s">
        <v>132</v>
      </c>
      <c r="GZ153" s="308" t="s">
        <v>150</v>
      </c>
      <c r="HA153" s="309">
        <f>'Produksi dan Harga'!BL35</f>
        <v>287</v>
      </c>
      <c r="HB153" s="309">
        <f t="shared" si="2385"/>
        <v>2111.939644</v>
      </c>
      <c r="HC153" s="309">
        <f t="shared" si="2386"/>
        <v>0.6061266778</v>
      </c>
      <c r="HD153" s="310"/>
      <c r="HE153" s="309">
        <f t="shared" si="2387"/>
        <v>0</v>
      </c>
      <c r="HF153" s="310"/>
      <c r="HG153" s="309">
        <f>ADHB!HH153</f>
        <v>0</v>
      </c>
      <c r="HH153" s="309">
        <f t="shared" si="2388"/>
        <v>0</v>
      </c>
      <c r="HI153" s="309">
        <f t="shared" si="2389"/>
        <v>0.6061266778</v>
      </c>
      <c r="HJ153" s="310">
        <v>0.36319999999999997</v>
      </c>
      <c r="HK153" s="311">
        <f t="shared" si="2390"/>
        <v>0.2201452094</v>
      </c>
      <c r="HL153" s="312">
        <f t="shared" si="2391"/>
        <v>0.3859814684</v>
      </c>
      <c r="HM153" s="313"/>
      <c r="HN153" s="306">
        <v>6.0</v>
      </c>
      <c r="HO153" s="307" t="s">
        <v>155</v>
      </c>
      <c r="HP153" s="308" t="s">
        <v>132</v>
      </c>
      <c r="HQ153" s="308" t="s">
        <v>150</v>
      </c>
      <c r="HR153" s="309">
        <f>'Produksi dan Harga'!BQ35</f>
        <v>858</v>
      </c>
      <c r="HS153" s="309">
        <f t="shared" si="2392"/>
        <v>2111.939644</v>
      </c>
      <c r="HT153" s="309">
        <f t="shared" si="2393"/>
        <v>1.812044214</v>
      </c>
      <c r="HU153" s="310"/>
      <c r="HV153" s="309">
        <f t="shared" si="2394"/>
        <v>0</v>
      </c>
      <c r="HW153" s="310"/>
      <c r="HX153" s="309">
        <f>ADHB!HY153</f>
        <v>0</v>
      </c>
      <c r="HY153" s="309">
        <f t="shared" si="2395"/>
        <v>0</v>
      </c>
      <c r="HZ153" s="309">
        <f t="shared" si="2396"/>
        <v>1.812044214</v>
      </c>
      <c r="IA153" s="310">
        <v>0.36319999999999997</v>
      </c>
      <c r="IB153" s="311">
        <f t="shared" si="2397"/>
        <v>0.6581344587</v>
      </c>
      <c r="IC153" s="312">
        <f t="shared" si="2398"/>
        <v>1.153909756</v>
      </c>
      <c r="ID153" s="313"/>
      <c r="IE153" s="306">
        <v>6.0</v>
      </c>
      <c r="IF153" s="307" t="s">
        <v>155</v>
      </c>
      <c r="IG153" s="308" t="s">
        <v>132</v>
      </c>
      <c r="IH153" s="308" t="s">
        <v>150</v>
      </c>
      <c r="II153" s="309">
        <f>'Produksi dan Harga'!BV35</f>
        <v>770</v>
      </c>
      <c r="IJ153" s="309">
        <f t="shared" si="2399"/>
        <v>2111.939644</v>
      </c>
      <c r="IK153" s="309">
        <f t="shared" si="2400"/>
        <v>1.626193526</v>
      </c>
      <c r="IL153" s="310"/>
      <c r="IM153" s="309">
        <f t="shared" si="2401"/>
        <v>0</v>
      </c>
      <c r="IN153" s="310"/>
      <c r="IO153" s="309">
        <f>ADHB!IP153</f>
        <v>0</v>
      </c>
      <c r="IP153" s="309">
        <f t="shared" si="2402"/>
        <v>0</v>
      </c>
      <c r="IQ153" s="309">
        <f t="shared" si="2403"/>
        <v>1.626193526</v>
      </c>
      <c r="IR153" s="310">
        <v>0.36319999999999997</v>
      </c>
      <c r="IS153" s="311">
        <f t="shared" si="2404"/>
        <v>0.5906334885</v>
      </c>
      <c r="IT153" s="312">
        <f t="shared" si="2405"/>
        <v>1.035560037</v>
      </c>
      <c r="IU153" s="313"/>
      <c r="IV153" s="306">
        <v>6.0</v>
      </c>
      <c r="IW153" s="307" t="s">
        <v>155</v>
      </c>
      <c r="IX153" s="308" t="s">
        <v>132</v>
      </c>
      <c r="IY153" s="308" t="s">
        <v>150</v>
      </c>
      <c r="IZ153" s="309">
        <f>'Produksi dan Harga'!CA35</f>
        <v>498</v>
      </c>
      <c r="JA153" s="309">
        <f t="shared" si="2406"/>
        <v>2111.939644</v>
      </c>
      <c r="JB153" s="309">
        <f t="shared" si="2407"/>
        <v>1.051745943</v>
      </c>
      <c r="JC153" s="310"/>
      <c r="JD153" s="309">
        <f t="shared" si="2408"/>
        <v>0</v>
      </c>
      <c r="JE153" s="310"/>
      <c r="JF153" s="309">
        <f>ADHB!JG153</f>
        <v>0</v>
      </c>
      <c r="JG153" s="309">
        <f t="shared" si="2409"/>
        <v>0</v>
      </c>
      <c r="JH153" s="309">
        <f t="shared" si="2410"/>
        <v>1.051745943</v>
      </c>
      <c r="JI153" s="310">
        <v>0.36319999999999997</v>
      </c>
      <c r="JJ153" s="311">
        <f t="shared" si="2411"/>
        <v>0.3819941264</v>
      </c>
      <c r="JK153" s="312">
        <f t="shared" si="2412"/>
        <v>0.6697518163</v>
      </c>
      <c r="JL153" s="313"/>
      <c r="JM153" s="306">
        <v>6.0</v>
      </c>
      <c r="JN153" s="307" t="s">
        <v>155</v>
      </c>
      <c r="JO153" s="308" t="s">
        <v>132</v>
      </c>
      <c r="JP153" s="308" t="s">
        <v>150</v>
      </c>
      <c r="JQ153" s="309">
        <f>'Produksi dan Harga'!CF35</f>
        <v>2150</v>
      </c>
      <c r="JR153" s="309">
        <f t="shared" si="2413"/>
        <v>2111.939644</v>
      </c>
      <c r="JS153" s="309">
        <f t="shared" si="2414"/>
        <v>4.540670234</v>
      </c>
      <c r="JT153" s="310"/>
      <c r="JU153" s="309">
        <f t="shared" si="2415"/>
        <v>0</v>
      </c>
      <c r="JV153" s="310"/>
      <c r="JW153" s="309" t="str">
        <f>ADHB!LF153</f>
        <v/>
      </c>
      <c r="JX153" s="309">
        <f t="shared" si="2416"/>
        <v>0</v>
      </c>
      <c r="JY153" s="309">
        <f t="shared" si="2417"/>
        <v>4.540670234</v>
      </c>
      <c r="JZ153" s="310">
        <v>0.36319999999999997</v>
      </c>
      <c r="KA153" s="311">
        <f t="shared" si="2418"/>
        <v>1.649171429</v>
      </c>
      <c r="KB153" s="312">
        <f t="shared" si="2419"/>
        <v>2.891498805</v>
      </c>
      <c r="KC153" s="313"/>
      <c r="KD153" s="306">
        <v>6.0</v>
      </c>
      <c r="KE153" s="307" t="s">
        <v>155</v>
      </c>
      <c r="KF153" s="308" t="s">
        <v>132</v>
      </c>
      <c r="KG153" s="308" t="s">
        <v>150</v>
      </c>
      <c r="KH153" s="309"/>
      <c r="KI153" s="309">
        <f t="shared" si="2420"/>
        <v>2111.939644</v>
      </c>
      <c r="KJ153" s="309">
        <f t="shared" si="2421"/>
        <v>0</v>
      </c>
      <c r="KK153" s="310"/>
      <c r="KL153" s="309">
        <f t="shared" si="2422"/>
        <v>0</v>
      </c>
      <c r="KM153" s="310"/>
      <c r="KN153" s="309" t="str">
        <f>ADHB!LW153</f>
        <v/>
      </c>
      <c r="KO153" s="309">
        <f t="shared" si="2423"/>
        <v>0</v>
      </c>
      <c r="KP153" s="309">
        <f t="shared" si="2424"/>
        <v>0</v>
      </c>
      <c r="KQ153" s="310">
        <v>0.36319999999999997</v>
      </c>
      <c r="KR153" s="311">
        <f t="shared" si="2425"/>
        <v>0</v>
      </c>
      <c r="KS153" s="312">
        <f t="shared" si="2426"/>
        <v>0</v>
      </c>
      <c r="KT153" s="313"/>
      <c r="KU153" s="314"/>
    </row>
    <row r="154" ht="15.75" customHeight="1">
      <c r="A154" s="306">
        <v>7.0</v>
      </c>
      <c r="B154" s="307" t="s">
        <v>156</v>
      </c>
      <c r="C154" s="308" t="s">
        <v>132</v>
      </c>
      <c r="D154" s="308" t="s">
        <v>150</v>
      </c>
      <c r="E154" s="309">
        <f>'Produksi dan Harga'!D36</f>
        <v>1083</v>
      </c>
      <c r="F154" s="309">
        <v>2718.390908302503</v>
      </c>
      <c r="G154" s="309">
        <f t="shared" si="2302"/>
        <v>2.944017354</v>
      </c>
      <c r="H154" s="310"/>
      <c r="I154" s="309">
        <f t="shared" si="2303"/>
        <v>0</v>
      </c>
      <c r="J154" s="310"/>
      <c r="K154" s="309">
        <f>ADHB!L154</f>
        <v>0</v>
      </c>
      <c r="L154" s="309">
        <f t="shared" si="2304"/>
        <v>0</v>
      </c>
      <c r="M154" s="309">
        <f t="shared" si="2305"/>
        <v>2.944017354</v>
      </c>
      <c r="N154" s="310">
        <v>0.36319999999999997</v>
      </c>
      <c r="O154" s="311">
        <f t="shared" si="2306"/>
        <v>1.069267103</v>
      </c>
      <c r="P154" s="312">
        <f t="shared" si="2307"/>
        <v>1.874750251</v>
      </c>
      <c r="Q154" s="313"/>
      <c r="R154" s="306">
        <v>7.0</v>
      </c>
      <c r="S154" s="307" t="s">
        <v>156</v>
      </c>
      <c r="T154" s="308" t="s">
        <v>132</v>
      </c>
      <c r="U154" s="308" t="s">
        <v>150</v>
      </c>
      <c r="V154" s="309">
        <f>'Produksi dan Harga'!I36</f>
        <v>2681</v>
      </c>
      <c r="W154" s="309">
        <f t="shared" si="2308"/>
        <v>2718.390908</v>
      </c>
      <c r="X154" s="309">
        <f t="shared" si="2309"/>
        <v>7.288006025</v>
      </c>
      <c r="Y154" s="310"/>
      <c r="Z154" s="309">
        <f t="shared" si="2310"/>
        <v>0</v>
      </c>
      <c r="AA154" s="310"/>
      <c r="AB154" s="309">
        <f>ADHB!AC154</f>
        <v>0</v>
      </c>
      <c r="AC154" s="309">
        <f t="shared" si="2311"/>
        <v>0</v>
      </c>
      <c r="AD154" s="309">
        <f t="shared" si="2312"/>
        <v>7.288006025</v>
      </c>
      <c r="AE154" s="310">
        <v>0.36319999999999997</v>
      </c>
      <c r="AF154" s="311">
        <f t="shared" si="2313"/>
        <v>2.647003788</v>
      </c>
      <c r="AG154" s="312">
        <f t="shared" si="2314"/>
        <v>4.641002237</v>
      </c>
      <c r="AH154" s="313"/>
      <c r="AI154" s="306">
        <v>7.0</v>
      </c>
      <c r="AJ154" s="307" t="s">
        <v>156</v>
      </c>
      <c r="AK154" s="308" t="s">
        <v>132</v>
      </c>
      <c r="AL154" s="308" t="s">
        <v>150</v>
      </c>
      <c r="AM154" s="309">
        <f>'Produksi dan Harga'!N36</f>
        <v>565</v>
      </c>
      <c r="AN154" s="309">
        <f t="shared" si="2315"/>
        <v>2718.390908</v>
      </c>
      <c r="AO154" s="309">
        <f t="shared" si="2316"/>
        <v>1.535890863</v>
      </c>
      <c r="AP154" s="310"/>
      <c r="AQ154" s="309">
        <f t="shared" si="2317"/>
        <v>0</v>
      </c>
      <c r="AR154" s="310"/>
      <c r="AS154" s="309">
        <f>ADHB!AT154</f>
        <v>0</v>
      </c>
      <c r="AT154" s="309">
        <f t="shared" si="2318"/>
        <v>0</v>
      </c>
      <c r="AU154" s="309">
        <f t="shared" si="2319"/>
        <v>1.535890863</v>
      </c>
      <c r="AV154" s="310">
        <v>0.36319999999999997</v>
      </c>
      <c r="AW154" s="311">
        <f t="shared" si="2320"/>
        <v>0.5578355615</v>
      </c>
      <c r="AX154" s="312">
        <f t="shared" si="2321"/>
        <v>0.9780553017</v>
      </c>
      <c r="AY154" s="313"/>
      <c r="AZ154" s="306">
        <v>7.0</v>
      </c>
      <c r="BA154" s="307" t="s">
        <v>156</v>
      </c>
      <c r="BB154" s="308" t="s">
        <v>132</v>
      </c>
      <c r="BC154" s="308" t="s">
        <v>150</v>
      </c>
      <c r="BD154" s="309">
        <f>'Produksi dan Harga'!S36</f>
        <v>33</v>
      </c>
      <c r="BE154" s="309">
        <f t="shared" si="2322"/>
        <v>2718.390908</v>
      </c>
      <c r="BF154" s="309">
        <f t="shared" si="2323"/>
        <v>0.08970689997</v>
      </c>
      <c r="BG154" s="310"/>
      <c r="BH154" s="309">
        <f t="shared" si="2324"/>
        <v>0</v>
      </c>
      <c r="BI154" s="310"/>
      <c r="BJ154" s="309">
        <f>ADHB!BK154</f>
        <v>0</v>
      </c>
      <c r="BK154" s="309">
        <f t="shared" si="2325"/>
        <v>0</v>
      </c>
      <c r="BL154" s="309">
        <f t="shared" si="2326"/>
        <v>0.08970689997</v>
      </c>
      <c r="BM154" s="310">
        <v>0.36319999999999997</v>
      </c>
      <c r="BN154" s="311">
        <f t="shared" si="2327"/>
        <v>0.03258154607</v>
      </c>
      <c r="BO154" s="312">
        <f t="shared" si="2328"/>
        <v>0.0571253539</v>
      </c>
      <c r="BP154" s="313"/>
      <c r="BQ154" s="306">
        <v>7.0</v>
      </c>
      <c r="BR154" s="307" t="s">
        <v>156</v>
      </c>
      <c r="BS154" s="308" t="s">
        <v>132</v>
      </c>
      <c r="BT154" s="308" t="s">
        <v>150</v>
      </c>
      <c r="BU154" s="309">
        <f>'Produksi dan Harga'!X36</f>
        <v>78</v>
      </c>
      <c r="BV154" s="309">
        <f t="shared" si="2329"/>
        <v>2718.390908</v>
      </c>
      <c r="BW154" s="309">
        <f t="shared" si="2330"/>
        <v>0.2120344908</v>
      </c>
      <c r="BX154" s="310"/>
      <c r="BY154" s="309">
        <f t="shared" si="2331"/>
        <v>0</v>
      </c>
      <c r="BZ154" s="310"/>
      <c r="CA154" s="309">
        <f>ADHB!CB154</f>
        <v>0</v>
      </c>
      <c r="CB154" s="309">
        <f t="shared" si="2332"/>
        <v>0</v>
      </c>
      <c r="CC154" s="309">
        <f t="shared" si="2333"/>
        <v>0.2120344908</v>
      </c>
      <c r="CD154" s="310">
        <v>0.36319999999999997</v>
      </c>
      <c r="CE154" s="311">
        <f t="shared" si="2334"/>
        <v>0.07701092708</v>
      </c>
      <c r="CF154" s="312">
        <f t="shared" si="2335"/>
        <v>0.1350235638</v>
      </c>
      <c r="CG154" s="313"/>
      <c r="CH154" s="306">
        <v>7.0</v>
      </c>
      <c r="CI154" s="307" t="s">
        <v>156</v>
      </c>
      <c r="CJ154" s="308" t="s">
        <v>132</v>
      </c>
      <c r="CK154" s="308" t="s">
        <v>150</v>
      </c>
      <c r="CL154" s="309">
        <f>'Produksi dan Harga'!AC36</f>
        <v>151</v>
      </c>
      <c r="CM154" s="309">
        <f t="shared" si="2336"/>
        <v>2718.390908</v>
      </c>
      <c r="CN154" s="309">
        <f t="shared" si="2337"/>
        <v>0.4104770272</v>
      </c>
      <c r="CO154" s="310"/>
      <c r="CP154" s="309">
        <f t="shared" si="2338"/>
        <v>0</v>
      </c>
      <c r="CQ154" s="310"/>
      <c r="CR154" s="309">
        <f>ADHB!CS154</f>
        <v>0</v>
      </c>
      <c r="CS154" s="309">
        <f t="shared" si="2339"/>
        <v>0</v>
      </c>
      <c r="CT154" s="309">
        <f t="shared" si="2340"/>
        <v>0.4104770272</v>
      </c>
      <c r="CU154" s="310">
        <v>0.36319999999999997</v>
      </c>
      <c r="CV154" s="311">
        <f t="shared" si="2341"/>
        <v>0.1490852563</v>
      </c>
      <c r="CW154" s="312">
        <f t="shared" si="2342"/>
        <v>0.2613917709</v>
      </c>
      <c r="CX154" s="313"/>
      <c r="CY154" s="306">
        <v>7.0</v>
      </c>
      <c r="CZ154" s="307" t="s">
        <v>156</v>
      </c>
      <c r="DA154" s="308" t="s">
        <v>132</v>
      </c>
      <c r="DB154" s="308" t="s">
        <v>150</v>
      </c>
      <c r="DC154" s="309">
        <f>'Produksi dan Harga'!AH36</f>
        <v>38</v>
      </c>
      <c r="DD154" s="309">
        <f t="shared" si="2343"/>
        <v>2718.390908</v>
      </c>
      <c r="DE154" s="309">
        <f t="shared" si="2344"/>
        <v>0.1032988545</v>
      </c>
      <c r="DF154" s="310"/>
      <c r="DG154" s="309">
        <f t="shared" si="2345"/>
        <v>0</v>
      </c>
      <c r="DH154" s="310"/>
      <c r="DI154" s="309">
        <f>ADHB!DJ154</f>
        <v>0</v>
      </c>
      <c r="DJ154" s="309">
        <f t="shared" si="2346"/>
        <v>0</v>
      </c>
      <c r="DK154" s="309">
        <f t="shared" si="2347"/>
        <v>0.1032988545</v>
      </c>
      <c r="DL154" s="310">
        <v>0.36319999999999997</v>
      </c>
      <c r="DM154" s="311">
        <f t="shared" si="2348"/>
        <v>0.03751814396</v>
      </c>
      <c r="DN154" s="312">
        <f t="shared" si="2349"/>
        <v>0.06578071056</v>
      </c>
      <c r="DO154" s="313"/>
      <c r="DP154" s="306">
        <v>7.0</v>
      </c>
      <c r="DQ154" s="307" t="s">
        <v>156</v>
      </c>
      <c r="DR154" s="308" t="s">
        <v>132</v>
      </c>
      <c r="DS154" s="308" t="s">
        <v>150</v>
      </c>
      <c r="DT154" s="309">
        <f>'Produksi dan Harga'!AM36</f>
        <v>94</v>
      </c>
      <c r="DU154" s="309">
        <f t="shared" si="2350"/>
        <v>2718.390908</v>
      </c>
      <c r="DV154" s="309">
        <f t="shared" si="2351"/>
        <v>0.2555287454</v>
      </c>
      <c r="DW154" s="310"/>
      <c r="DX154" s="309">
        <f t="shared" si="2352"/>
        <v>0</v>
      </c>
      <c r="DY154" s="310"/>
      <c r="DZ154" s="309">
        <f>ADHB!EA154</f>
        <v>0</v>
      </c>
      <c r="EA154" s="309">
        <f t="shared" si="2353"/>
        <v>0</v>
      </c>
      <c r="EB154" s="309">
        <f t="shared" si="2354"/>
        <v>0.2555287454</v>
      </c>
      <c r="EC154" s="310">
        <v>0.36319999999999997</v>
      </c>
      <c r="ED154" s="311">
        <f t="shared" si="2355"/>
        <v>0.09280804032</v>
      </c>
      <c r="EE154" s="312">
        <f t="shared" si="2356"/>
        <v>0.1627207051</v>
      </c>
      <c r="EF154" s="313"/>
      <c r="EG154" s="306">
        <v>7.0</v>
      </c>
      <c r="EH154" s="307" t="s">
        <v>156</v>
      </c>
      <c r="EI154" s="308" t="s">
        <v>132</v>
      </c>
      <c r="EJ154" s="308" t="s">
        <v>150</v>
      </c>
      <c r="EK154" s="309">
        <f>'Produksi dan Harga'!AR36</f>
        <v>200</v>
      </c>
      <c r="EL154" s="309">
        <f t="shared" si="2357"/>
        <v>2718.390908</v>
      </c>
      <c r="EM154" s="309">
        <f t="shared" si="2358"/>
        <v>0.5436781817</v>
      </c>
      <c r="EN154" s="310"/>
      <c r="EO154" s="309">
        <f t="shared" si="2359"/>
        <v>0</v>
      </c>
      <c r="EP154" s="310"/>
      <c r="EQ154" s="309">
        <f>ADHB!ER154</f>
        <v>0</v>
      </c>
      <c r="ER154" s="309">
        <f t="shared" si="2360"/>
        <v>0</v>
      </c>
      <c r="ES154" s="309">
        <f t="shared" si="2361"/>
        <v>0.5436781817</v>
      </c>
      <c r="ET154" s="310">
        <v>0.36319999999999997</v>
      </c>
      <c r="EU154" s="311">
        <f t="shared" si="2362"/>
        <v>0.1974639156</v>
      </c>
      <c r="EV154" s="312">
        <f t="shared" si="2363"/>
        <v>0.3462142661</v>
      </c>
      <c r="EW154" s="313"/>
      <c r="EX154" s="306">
        <v>7.0</v>
      </c>
      <c r="EY154" s="307" t="s">
        <v>156</v>
      </c>
      <c r="EZ154" s="308" t="s">
        <v>132</v>
      </c>
      <c r="FA154" s="308" t="s">
        <v>150</v>
      </c>
      <c r="FB154" s="309">
        <f>'Produksi dan Harga'!AW36</f>
        <v>0</v>
      </c>
      <c r="FC154" s="309">
        <f t="shared" si="2364"/>
        <v>2718.390908</v>
      </c>
      <c r="FD154" s="309">
        <f t="shared" si="2365"/>
        <v>0</v>
      </c>
      <c r="FE154" s="310"/>
      <c r="FF154" s="309">
        <f t="shared" si="2366"/>
        <v>0</v>
      </c>
      <c r="FG154" s="310"/>
      <c r="FH154" s="309">
        <f>ADHB!FI154</f>
        <v>0</v>
      </c>
      <c r="FI154" s="309">
        <f t="shared" si="2367"/>
        <v>0</v>
      </c>
      <c r="FJ154" s="309">
        <f t="shared" si="2368"/>
        <v>0</v>
      </c>
      <c r="FK154" s="310">
        <v>0.36319999999999997</v>
      </c>
      <c r="FL154" s="311">
        <f t="shared" si="2369"/>
        <v>0</v>
      </c>
      <c r="FM154" s="312">
        <f t="shared" si="2370"/>
        <v>0</v>
      </c>
      <c r="FN154" s="313"/>
      <c r="FO154" s="306">
        <v>7.0</v>
      </c>
      <c r="FP154" s="307" t="s">
        <v>156</v>
      </c>
      <c r="FQ154" s="308" t="s">
        <v>132</v>
      </c>
      <c r="FR154" s="308" t="s">
        <v>150</v>
      </c>
      <c r="FS154" s="309">
        <f>'Produksi dan Harga'!BB36</f>
        <v>0</v>
      </c>
      <c r="FT154" s="309">
        <f t="shared" si="2371"/>
        <v>2718.390908</v>
      </c>
      <c r="FU154" s="309">
        <f t="shared" si="2372"/>
        <v>0</v>
      </c>
      <c r="FV154" s="310"/>
      <c r="FW154" s="309">
        <f t="shared" si="2373"/>
        <v>0</v>
      </c>
      <c r="FX154" s="310"/>
      <c r="FY154" s="309">
        <f>ADHB!FZ154</f>
        <v>0</v>
      </c>
      <c r="FZ154" s="309">
        <f t="shared" si="2374"/>
        <v>0</v>
      </c>
      <c r="GA154" s="309">
        <f t="shared" si="2375"/>
        <v>0</v>
      </c>
      <c r="GB154" s="310">
        <v>0.36319999999999997</v>
      </c>
      <c r="GC154" s="311">
        <f t="shared" si="2376"/>
        <v>0</v>
      </c>
      <c r="GD154" s="312">
        <f t="shared" si="2377"/>
        <v>0</v>
      </c>
      <c r="GE154" s="313"/>
      <c r="GF154" s="306">
        <v>7.0</v>
      </c>
      <c r="GG154" s="307" t="s">
        <v>156</v>
      </c>
      <c r="GH154" s="308" t="s">
        <v>132</v>
      </c>
      <c r="GI154" s="308" t="s">
        <v>150</v>
      </c>
      <c r="GJ154" s="309">
        <f>'Produksi dan Harga'!BG36</f>
        <v>0</v>
      </c>
      <c r="GK154" s="309">
        <f t="shared" si="2378"/>
        <v>2718.390908</v>
      </c>
      <c r="GL154" s="309">
        <f t="shared" si="2379"/>
        <v>0</v>
      </c>
      <c r="GM154" s="310"/>
      <c r="GN154" s="309">
        <f t="shared" si="2380"/>
        <v>0</v>
      </c>
      <c r="GO154" s="310"/>
      <c r="GP154" s="309">
        <f>ADHB!GQ154</f>
        <v>0</v>
      </c>
      <c r="GQ154" s="309">
        <f t="shared" si="2381"/>
        <v>0</v>
      </c>
      <c r="GR154" s="309">
        <f t="shared" si="2382"/>
        <v>0</v>
      </c>
      <c r="GS154" s="310">
        <v>0.36319999999999997</v>
      </c>
      <c r="GT154" s="311">
        <f t="shared" si="2383"/>
        <v>0</v>
      </c>
      <c r="GU154" s="312">
        <f t="shared" si="2384"/>
        <v>0</v>
      </c>
      <c r="GV154" s="313"/>
      <c r="GW154" s="306">
        <v>7.0</v>
      </c>
      <c r="GX154" s="307" t="s">
        <v>156</v>
      </c>
      <c r="GY154" s="308" t="s">
        <v>132</v>
      </c>
      <c r="GZ154" s="308" t="s">
        <v>150</v>
      </c>
      <c r="HA154" s="309">
        <f>'Produksi dan Harga'!BL36</f>
        <v>250</v>
      </c>
      <c r="HB154" s="309">
        <f t="shared" si="2385"/>
        <v>2718.390908</v>
      </c>
      <c r="HC154" s="309">
        <f t="shared" si="2386"/>
        <v>0.6795977271</v>
      </c>
      <c r="HD154" s="310"/>
      <c r="HE154" s="309">
        <f t="shared" si="2387"/>
        <v>0</v>
      </c>
      <c r="HF154" s="310"/>
      <c r="HG154" s="309">
        <f>ADHB!HH154</f>
        <v>0</v>
      </c>
      <c r="HH154" s="309">
        <f t="shared" si="2388"/>
        <v>0</v>
      </c>
      <c r="HI154" s="309">
        <f t="shared" si="2389"/>
        <v>0.6795977271</v>
      </c>
      <c r="HJ154" s="310">
        <v>0.36319999999999997</v>
      </c>
      <c r="HK154" s="311">
        <f t="shared" si="2390"/>
        <v>0.2468298945</v>
      </c>
      <c r="HL154" s="312">
        <f t="shared" si="2391"/>
        <v>0.4327678326</v>
      </c>
      <c r="HM154" s="313"/>
      <c r="HN154" s="306">
        <v>7.0</v>
      </c>
      <c r="HO154" s="307" t="s">
        <v>156</v>
      </c>
      <c r="HP154" s="308" t="s">
        <v>132</v>
      </c>
      <c r="HQ154" s="308" t="s">
        <v>150</v>
      </c>
      <c r="HR154" s="309">
        <f>'Produksi dan Harga'!BQ36</f>
        <v>0</v>
      </c>
      <c r="HS154" s="309">
        <f t="shared" si="2392"/>
        <v>2718.390908</v>
      </c>
      <c r="HT154" s="309">
        <f t="shared" si="2393"/>
        <v>0</v>
      </c>
      <c r="HU154" s="310"/>
      <c r="HV154" s="309">
        <f t="shared" si="2394"/>
        <v>0</v>
      </c>
      <c r="HW154" s="310"/>
      <c r="HX154" s="309">
        <f>ADHB!HY154</f>
        <v>0</v>
      </c>
      <c r="HY154" s="309">
        <f t="shared" si="2395"/>
        <v>0</v>
      </c>
      <c r="HZ154" s="309">
        <f t="shared" si="2396"/>
        <v>0</v>
      </c>
      <c r="IA154" s="310">
        <v>0.36319999999999997</v>
      </c>
      <c r="IB154" s="311">
        <f t="shared" si="2397"/>
        <v>0</v>
      </c>
      <c r="IC154" s="312">
        <f t="shared" si="2398"/>
        <v>0</v>
      </c>
      <c r="ID154" s="313"/>
      <c r="IE154" s="306">
        <v>7.0</v>
      </c>
      <c r="IF154" s="307" t="s">
        <v>156</v>
      </c>
      <c r="IG154" s="308" t="s">
        <v>132</v>
      </c>
      <c r="IH154" s="308" t="s">
        <v>150</v>
      </c>
      <c r="II154" s="309">
        <f>'Produksi dan Harga'!BV36</f>
        <v>0</v>
      </c>
      <c r="IJ154" s="309">
        <f t="shared" si="2399"/>
        <v>2718.390908</v>
      </c>
      <c r="IK154" s="309">
        <f t="shared" si="2400"/>
        <v>0</v>
      </c>
      <c r="IL154" s="310"/>
      <c r="IM154" s="309">
        <f t="shared" si="2401"/>
        <v>0</v>
      </c>
      <c r="IN154" s="310"/>
      <c r="IO154" s="309">
        <f>ADHB!IP154</f>
        <v>0</v>
      </c>
      <c r="IP154" s="309">
        <f t="shared" si="2402"/>
        <v>0</v>
      </c>
      <c r="IQ154" s="309">
        <f t="shared" si="2403"/>
        <v>0</v>
      </c>
      <c r="IR154" s="310">
        <v>0.36319999999999997</v>
      </c>
      <c r="IS154" s="311">
        <f t="shared" si="2404"/>
        <v>0</v>
      </c>
      <c r="IT154" s="312">
        <f t="shared" si="2405"/>
        <v>0</v>
      </c>
      <c r="IU154" s="313"/>
      <c r="IV154" s="306">
        <v>7.0</v>
      </c>
      <c r="IW154" s="307" t="s">
        <v>156</v>
      </c>
      <c r="IX154" s="308" t="s">
        <v>132</v>
      </c>
      <c r="IY154" s="308" t="s">
        <v>150</v>
      </c>
      <c r="IZ154" s="309">
        <f>'Produksi dan Harga'!CA36</f>
        <v>0</v>
      </c>
      <c r="JA154" s="309">
        <f t="shared" si="2406"/>
        <v>2718.390908</v>
      </c>
      <c r="JB154" s="309">
        <f t="shared" si="2407"/>
        <v>0</v>
      </c>
      <c r="JC154" s="310"/>
      <c r="JD154" s="309">
        <f t="shared" si="2408"/>
        <v>0</v>
      </c>
      <c r="JE154" s="310"/>
      <c r="JF154" s="309">
        <f>ADHB!JG154</f>
        <v>0</v>
      </c>
      <c r="JG154" s="309">
        <f t="shared" si="2409"/>
        <v>0</v>
      </c>
      <c r="JH154" s="309">
        <f t="shared" si="2410"/>
        <v>0</v>
      </c>
      <c r="JI154" s="310">
        <v>0.36319999999999997</v>
      </c>
      <c r="JJ154" s="311">
        <f t="shared" si="2411"/>
        <v>0</v>
      </c>
      <c r="JK154" s="312">
        <f t="shared" si="2412"/>
        <v>0</v>
      </c>
      <c r="JL154" s="313"/>
      <c r="JM154" s="306">
        <v>7.0</v>
      </c>
      <c r="JN154" s="307" t="s">
        <v>156</v>
      </c>
      <c r="JO154" s="308" t="s">
        <v>132</v>
      </c>
      <c r="JP154" s="308" t="s">
        <v>150</v>
      </c>
      <c r="JQ154" s="309">
        <f>'Produksi dan Harga'!CF36</f>
        <v>0</v>
      </c>
      <c r="JR154" s="309">
        <f t="shared" si="2413"/>
        <v>2718.390908</v>
      </c>
      <c r="JS154" s="309">
        <f t="shared" si="2414"/>
        <v>0</v>
      </c>
      <c r="JT154" s="310"/>
      <c r="JU154" s="309">
        <f t="shared" si="2415"/>
        <v>0</v>
      </c>
      <c r="JV154" s="310"/>
      <c r="JW154" s="309" t="str">
        <f>ADHB!LF154</f>
        <v/>
      </c>
      <c r="JX154" s="309">
        <f t="shared" si="2416"/>
        <v>0</v>
      </c>
      <c r="JY154" s="309">
        <f t="shared" si="2417"/>
        <v>0</v>
      </c>
      <c r="JZ154" s="310">
        <v>0.36319999999999997</v>
      </c>
      <c r="KA154" s="311">
        <f t="shared" si="2418"/>
        <v>0</v>
      </c>
      <c r="KB154" s="312">
        <f t="shared" si="2419"/>
        <v>0</v>
      </c>
      <c r="KC154" s="313"/>
      <c r="KD154" s="306">
        <v>7.0</v>
      </c>
      <c r="KE154" s="307" t="s">
        <v>156</v>
      </c>
      <c r="KF154" s="308" t="s">
        <v>132</v>
      </c>
      <c r="KG154" s="308" t="s">
        <v>150</v>
      </c>
      <c r="KH154" s="309"/>
      <c r="KI154" s="309">
        <f t="shared" si="2420"/>
        <v>2718.390908</v>
      </c>
      <c r="KJ154" s="309">
        <f t="shared" si="2421"/>
        <v>0</v>
      </c>
      <c r="KK154" s="310"/>
      <c r="KL154" s="309">
        <f t="shared" si="2422"/>
        <v>0</v>
      </c>
      <c r="KM154" s="310"/>
      <c r="KN154" s="309" t="str">
        <f>ADHB!LW154</f>
        <v/>
      </c>
      <c r="KO154" s="309">
        <f t="shared" si="2423"/>
        <v>0</v>
      </c>
      <c r="KP154" s="309">
        <f t="shared" si="2424"/>
        <v>0</v>
      </c>
      <c r="KQ154" s="310">
        <v>0.36319999999999997</v>
      </c>
      <c r="KR154" s="311">
        <f t="shared" si="2425"/>
        <v>0</v>
      </c>
      <c r="KS154" s="312">
        <f t="shared" si="2426"/>
        <v>0</v>
      </c>
      <c r="KT154" s="313"/>
      <c r="KU154" s="314"/>
    </row>
    <row r="155" ht="15.75" customHeight="1">
      <c r="A155" s="306">
        <v>8.0</v>
      </c>
      <c r="B155" s="307" t="s">
        <v>157</v>
      </c>
      <c r="C155" s="308" t="s">
        <v>132</v>
      </c>
      <c r="D155" s="308" t="s">
        <v>150</v>
      </c>
      <c r="E155" s="309">
        <f>'Produksi dan Harga'!D37</f>
        <v>5739</v>
      </c>
      <c r="F155" s="309">
        <v>2557.2555688219627</v>
      </c>
      <c r="G155" s="309">
        <f t="shared" si="2302"/>
        <v>14.67608971</v>
      </c>
      <c r="H155" s="310"/>
      <c r="I155" s="309">
        <f t="shared" si="2303"/>
        <v>0</v>
      </c>
      <c r="J155" s="310"/>
      <c r="K155" s="309">
        <f>ADHB!L155</f>
        <v>0</v>
      </c>
      <c r="L155" s="309">
        <f t="shared" si="2304"/>
        <v>0</v>
      </c>
      <c r="M155" s="309">
        <f t="shared" si="2305"/>
        <v>14.67608971</v>
      </c>
      <c r="N155" s="310">
        <v>0.36319999999999997</v>
      </c>
      <c r="O155" s="311">
        <f t="shared" si="2306"/>
        <v>5.330355782</v>
      </c>
      <c r="P155" s="312">
        <f t="shared" si="2307"/>
        <v>9.345733927</v>
      </c>
      <c r="Q155" s="313"/>
      <c r="R155" s="306">
        <v>8.0</v>
      </c>
      <c r="S155" s="307" t="s">
        <v>157</v>
      </c>
      <c r="T155" s="308" t="s">
        <v>132</v>
      </c>
      <c r="U155" s="308" t="s">
        <v>150</v>
      </c>
      <c r="V155" s="309">
        <f>'Produksi dan Harga'!I37</f>
        <v>9665</v>
      </c>
      <c r="W155" s="309">
        <f t="shared" si="2308"/>
        <v>2557.255569</v>
      </c>
      <c r="X155" s="309">
        <f t="shared" si="2309"/>
        <v>24.71587507</v>
      </c>
      <c r="Y155" s="310"/>
      <c r="Z155" s="309">
        <f t="shared" si="2310"/>
        <v>0</v>
      </c>
      <c r="AA155" s="310"/>
      <c r="AB155" s="309">
        <f>ADHB!AC155</f>
        <v>0</v>
      </c>
      <c r="AC155" s="309">
        <f t="shared" si="2311"/>
        <v>0</v>
      </c>
      <c r="AD155" s="309">
        <f t="shared" si="2312"/>
        <v>24.71587507</v>
      </c>
      <c r="AE155" s="310">
        <v>0.36319999999999997</v>
      </c>
      <c r="AF155" s="311">
        <f t="shared" si="2313"/>
        <v>8.976805826</v>
      </c>
      <c r="AG155" s="312">
        <f t="shared" si="2314"/>
        <v>15.73906925</v>
      </c>
      <c r="AH155" s="313"/>
      <c r="AI155" s="306">
        <v>8.0</v>
      </c>
      <c r="AJ155" s="307" t="s">
        <v>157</v>
      </c>
      <c r="AK155" s="308" t="s">
        <v>132</v>
      </c>
      <c r="AL155" s="308" t="s">
        <v>150</v>
      </c>
      <c r="AM155" s="309">
        <f>'Produksi dan Harga'!N37</f>
        <v>4984</v>
      </c>
      <c r="AN155" s="309">
        <f t="shared" si="2315"/>
        <v>2557.255569</v>
      </c>
      <c r="AO155" s="309">
        <f t="shared" si="2316"/>
        <v>12.74536176</v>
      </c>
      <c r="AP155" s="310"/>
      <c r="AQ155" s="309">
        <f t="shared" si="2317"/>
        <v>0</v>
      </c>
      <c r="AR155" s="310"/>
      <c r="AS155" s="309">
        <f>ADHB!AT155</f>
        <v>0</v>
      </c>
      <c r="AT155" s="309">
        <f t="shared" si="2318"/>
        <v>0</v>
      </c>
      <c r="AU155" s="309">
        <f t="shared" si="2319"/>
        <v>12.74536176</v>
      </c>
      <c r="AV155" s="310">
        <v>0.36319999999999997</v>
      </c>
      <c r="AW155" s="311">
        <f t="shared" si="2320"/>
        <v>4.629115389</v>
      </c>
      <c r="AX155" s="312">
        <f t="shared" si="2321"/>
        <v>8.116246366</v>
      </c>
      <c r="AY155" s="313"/>
      <c r="AZ155" s="306">
        <v>8.0</v>
      </c>
      <c r="BA155" s="307" t="s">
        <v>157</v>
      </c>
      <c r="BB155" s="308" t="s">
        <v>132</v>
      </c>
      <c r="BC155" s="308" t="s">
        <v>150</v>
      </c>
      <c r="BD155" s="309">
        <f>'Produksi dan Harga'!S37</f>
        <v>817</v>
      </c>
      <c r="BE155" s="309">
        <f t="shared" si="2322"/>
        <v>2557.255569</v>
      </c>
      <c r="BF155" s="309">
        <f t="shared" si="2323"/>
        <v>2.0892778</v>
      </c>
      <c r="BG155" s="310"/>
      <c r="BH155" s="309">
        <f t="shared" si="2324"/>
        <v>0</v>
      </c>
      <c r="BI155" s="310"/>
      <c r="BJ155" s="309">
        <f>ADHB!BK155</f>
        <v>0</v>
      </c>
      <c r="BK155" s="309">
        <f t="shared" si="2325"/>
        <v>0</v>
      </c>
      <c r="BL155" s="309">
        <f t="shared" si="2326"/>
        <v>2.0892778</v>
      </c>
      <c r="BM155" s="310">
        <v>0.36319999999999997</v>
      </c>
      <c r="BN155" s="311">
        <f t="shared" si="2327"/>
        <v>0.7588256969</v>
      </c>
      <c r="BO155" s="312">
        <f t="shared" si="2328"/>
        <v>1.330452103</v>
      </c>
      <c r="BP155" s="313"/>
      <c r="BQ155" s="306">
        <v>8.0</v>
      </c>
      <c r="BR155" s="307" t="s">
        <v>157</v>
      </c>
      <c r="BS155" s="308" t="s">
        <v>132</v>
      </c>
      <c r="BT155" s="308" t="s">
        <v>150</v>
      </c>
      <c r="BU155" s="309">
        <f>'Produksi dan Harga'!X37</f>
        <v>590</v>
      </c>
      <c r="BV155" s="309">
        <f t="shared" si="2329"/>
        <v>2557.255569</v>
      </c>
      <c r="BW155" s="309">
        <f t="shared" si="2330"/>
        <v>1.508780786</v>
      </c>
      <c r="BX155" s="310"/>
      <c r="BY155" s="309">
        <f t="shared" si="2331"/>
        <v>0</v>
      </c>
      <c r="BZ155" s="310"/>
      <c r="CA155" s="309">
        <f>ADHB!CB155</f>
        <v>0</v>
      </c>
      <c r="CB155" s="309">
        <f t="shared" si="2332"/>
        <v>0</v>
      </c>
      <c r="CC155" s="309">
        <f t="shared" si="2333"/>
        <v>1.508780786</v>
      </c>
      <c r="CD155" s="310">
        <v>0.36319999999999997</v>
      </c>
      <c r="CE155" s="311">
        <f t="shared" si="2334"/>
        <v>0.5479891813</v>
      </c>
      <c r="CF155" s="312">
        <f t="shared" si="2335"/>
        <v>0.9607916043</v>
      </c>
      <c r="CG155" s="313"/>
      <c r="CH155" s="306">
        <v>8.0</v>
      </c>
      <c r="CI155" s="307" t="s">
        <v>157</v>
      </c>
      <c r="CJ155" s="308" t="s">
        <v>132</v>
      </c>
      <c r="CK155" s="308" t="s">
        <v>150</v>
      </c>
      <c r="CL155" s="309">
        <f>'Produksi dan Harga'!AC37</f>
        <v>230</v>
      </c>
      <c r="CM155" s="309">
        <f t="shared" si="2336"/>
        <v>2557.255569</v>
      </c>
      <c r="CN155" s="309">
        <f t="shared" si="2337"/>
        <v>0.5881687808</v>
      </c>
      <c r="CO155" s="310"/>
      <c r="CP155" s="309">
        <f t="shared" si="2338"/>
        <v>0</v>
      </c>
      <c r="CQ155" s="310"/>
      <c r="CR155" s="309">
        <f>ADHB!CS155</f>
        <v>0</v>
      </c>
      <c r="CS155" s="309">
        <f t="shared" si="2339"/>
        <v>0</v>
      </c>
      <c r="CT155" s="309">
        <f t="shared" si="2340"/>
        <v>0.5881687808</v>
      </c>
      <c r="CU155" s="310">
        <v>0.36319999999999997</v>
      </c>
      <c r="CV155" s="311">
        <f t="shared" si="2341"/>
        <v>0.2136229012</v>
      </c>
      <c r="CW155" s="312">
        <f t="shared" si="2342"/>
        <v>0.3745458796</v>
      </c>
      <c r="CX155" s="313"/>
      <c r="CY155" s="306">
        <v>8.0</v>
      </c>
      <c r="CZ155" s="307" t="s">
        <v>157</v>
      </c>
      <c r="DA155" s="308" t="s">
        <v>132</v>
      </c>
      <c r="DB155" s="308" t="s">
        <v>150</v>
      </c>
      <c r="DC155" s="309">
        <f>'Produksi dan Harga'!AH37</f>
        <v>221</v>
      </c>
      <c r="DD155" s="309">
        <f t="shared" si="2343"/>
        <v>2557.255569</v>
      </c>
      <c r="DE155" s="309">
        <f t="shared" si="2344"/>
        <v>0.5651534807</v>
      </c>
      <c r="DF155" s="310"/>
      <c r="DG155" s="309">
        <f t="shared" si="2345"/>
        <v>0</v>
      </c>
      <c r="DH155" s="310"/>
      <c r="DI155" s="309">
        <f>ADHB!DJ155</f>
        <v>0</v>
      </c>
      <c r="DJ155" s="309">
        <f t="shared" si="2346"/>
        <v>0</v>
      </c>
      <c r="DK155" s="309">
        <f t="shared" si="2347"/>
        <v>0.5651534807</v>
      </c>
      <c r="DL155" s="310">
        <v>0.36319999999999997</v>
      </c>
      <c r="DM155" s="311">
        <f t="shared" si="2348"/>
        <v>0.2052637442</v>
      </c>
      <c r="DN155" s="312">
        <f t="shared" si="2349"/>
        <v>0.3598897365</v>
      </c>
      <c r="DO155" s="313"/>
      <c r="DP155" s="306">
        <v>8.0</v>
      </c>
      <c r="DQ155" s="307" t="s">
        <v>157</v>
      </c>
      <c r="DR155" s="308" t="s">
        <v>132</v>
      </c>
      <c r="DS155" s="308" t="s">
        <v>150</v>
      </c>
      <c r="DT155" s="309">
        <f>'Produksi dan Harga'!AM37</f>
        <v>289</v>
      </c>
      <c r="DU155" s="309">
        <f t="shared" si="2350"/>
        <v>2557.255569</v>
      </c>
      <c r="DV155" s="309">
        <f t="shared" si="2351"/>
        <v>0.7390468594</v>
      </c>
      <c r="DW155" s="310"/>
      <c r="DX155" s="309">
        <f t="shared" si="2352"/>
        <v>0</v>
      </c>
      <c r="DY155" s="310"/>
      <c r="DZ155" s="309">
        <f>ADHB!EA155</f>
        <v>0</v>
      </c>
      <c r="EA155" s="309">
        <f t="shared" si="2353"/>
        <v>0</v>
      </c>
      <c r="EB155" s="309">
        <f t="shared" si="2354"/>
        <v>0.7390468594</v>
      </c>
      <c r="EC155" s="310">
        <v>0.36319999999999997</v>
      </c>
      <c r="ED155" s="311">
        <f t="shared" si="2355"/>
        <v>0.2684218193</v>
      </c>
      <c r="EE155" s="312">
        <f t="shared" si="2356"/>
        <v>0.4706250401</v>
      </c>
      <c r="EF155" s="313"/>
      <c r="EG155" s="306">
        <v>8.0</v>
      </c>
      <c r="EH155" s="307" t="s">
        <v>157</v>
      </c>
      <c r="EI155" s="308" t="s">
        <v>132</v>
      </c>
      <c r="EJ155" s="308" t="s">
        <v>150</v>
      </c>
      <c r="EK155" s="309">
        <f>'Produksi dan Harga'!AR37</f>
        <v>1258</v>
      </c>
      <c r="EL155" s="309">
        <f t="shared" si="2357"/>
        <v>2557.255569</v>
      </c>
      <c r="EM155" s="309">
        <f t="shared" si="2358"/>
        <v>3.217027506</v>
      </c>
      <c r="EN155" s="310"/>
      <c r="EO155" s="309">
        <f t="shared" si="2359"/>
        <v>0</v>
      </c>
      <c r="EP155" s="310"/>
      <c r="EQ155" s="309">
        <f>ADHB!ER155</f>
        <v>0</v>
      </c>
      <c r="ER155" s="309">
        <f t="shared" si="2360"/>
        <v>0</v>
      </c>
      <c r="ES155" s="309">
        <f t="shared" si="2361"/>
        <v>3.217027506</v>
      </c>
      <c r="ET155" s="310">
        <v>0.36319999999999997</v>
      </c>
      <c r="EU155" s="311">
        <f t="shared" si="2362"/>
        <v>1.16842439</v>
      </c>
      <c r="EV155" s="312">
        <f t="shared" si="2363"/>
        <v>2.048603116</v>
      </c>
      <c r="EW155" s="313"/>
      <c r="EX155" s="306">
        <v>8.0</v>
      </c>
      <c r="EY155" s="307" t="s">
        <v>157</v>
      </c>
      <c r="EZ155" s="308" t="s">
        <v>132</v>
      </c>
      <c r="FA155" s="308" t="s">
        <v>150</v>
      </c>
      <c r="FB155" s="309">
        <f>'Produksi dan Harga'!AW37</f>
        <v>503</v>
      </c>
      <c r="FC155" s="309">
        <f t="shared" si="2364"/>
        <v>2557.255569</v>
      </c>
      <c r="FD155" s="309">
        <f t="shared" si="2365"/>
        <v>1.286299551</v>
      </c>
      <c r="FE155" s="310"/>
      <c r="FF155" s="309">
        <f t="shared" si="2366"/>
        <v>0</v>
      </c>
      <c r="FG155" s="310"/>
      <c r="FH155" s="309">
        <f>ADHB!FI155</f>
        <v>0</v>
      </c>
      <c r="FI155" s="309">
        <f t="shared" si="2367"/>
        <v>0</v>
      </c>
      <c r="FJ155" s="309">
        <f t="shared" si="2368"/>
        <v>1.286299551</v>
      </c>
      <c r="FK155" s="310">
        <v>0.36319999999999997</v>
      </c>
      <c r="FL155" s="311">
        <f t="shared" si="2369"/>
        <v>0.467183997</v>
      </c>
      <c r="FM155" s="312">
        <f t="shared" si="2370"/>
        <v>0.8191155542</v>
      </c>
      <c r="FN155" s="313"/>
      <c r="FO155" s="306">
        <v>8.0</v>
      </c>
      <c r="FP155" s="307" t="s">
        <v>157</v>
      </c>
      <c r="FQ155" s="308" t="s">
        <v>132</v>
      </c>
      <c r="FR155" s="308" t="s">
        <v>150</v>
      </c>
      <c r="FS155" s="309">
        <f>'Produksi dan Harga'!BB37</f>
        <v>170</v>
      </c>
      <c r="FT155" s="309">
        <f t="shared" si="2371"/>
        <v>2557.255569</v>
      </c>
      <c r="FU155" s="309">
        <f t="shared" si="2372"/>
        <v>0.4347334467</v>
      </c>
      <c r="FV155" s="310"/>
      <c r="FW155" s="309">
        <f t="shared" si="2373"/>
        <v>0</v>
      </c>
      <c r="FX155" s="310"/>
      <c r="FY155" s="309">
        <f>ADHB!FZ155</f>
        <v>0</v>
      </c>
      <c r="FZ155" s="309">
        <f t="shared" si="2374"/>
        <v>0</v>
      </c>
      <c r="GA155" s="309">
        <f t="shared" si="2375"/>
        <v>0.4347334467</v>
      </c>
      <c r="GB155" s="310">
        <v>0.36319999999999997</v>
      </c>
      <c r="GC155" s="311">
        <f t="shared" si="2376"/>
        <v>0.1578951878</v>
      </c>
      <c r="GD155" s="312">
        <f t="shared" si="2377"/>
        <v>0.2768382589</v>
      </c>
      <c r="GE155" s="313"/>
      <c r="GF155" s="306">
        <v>8.0</v>
      </c>
      <c r="GG155" s="307" t="s">
        <v>157</v>
      </c>
      <c r="GH155" s="308" t="s">
        <v>132</v>
      </c>
      <c r="GI155" s="308" t="s">
        <v>150</v>
      </c>
      <c r="GJ155" s="309">
        <f>'Produksi dan Harga'!BG37</f>
        <v>665</v>
      </c>
      <c r="GK155" s="309">
        <f t="shared" si="2378"/>
        <v>2557.255569</v>
      </c>
      <c r="GL155" s="309">
        <f t="shared" si="2379"/>
        <v>1.700574953</v>
      </c>
      <c r="GM155" s="310"/>
      <c r="GN155" s="309">
        <f t="shared" si="2380"/>
        <v>0</v>
      </c>
      <c r="GO155" s="310"/>
      <c r="GP155" s="309">
        <f>ADHB!GQ155</f>
        <v>0</v>
      </c>
      <c r="GQ155" s="309">
        <f t="shared" si="2381"/>
        <v>0</v>
      </c>
      <c r="GR155" s="309">
        <f t="shared" si="2382"/>
        <v>1.700574953</v>
      </c>
      <c r="GS155" s="310">
        <v>0.36319999999999997</v>
      </c>
      <c r="GT155" s="311">
        <f t="shared" si="2383"/>
        <v>0.617648823</v>
      </c>
      <c r="GU155" s="312">
        <f t="shared" si="2384"/>
        <v>1.08292613</v>
      </c>
      <c r="GV155" s="313"/>
      <c r="GW155" s="306">
        <v>8.0</v>
      </c>
      <c r="GX155" s="307" t="s">
        <v>157</v>
      </c>
      <c r="GY155" s="308" t="s">
        <v>132</v>
      </c>
      <c r="GZ155" s="308" t="s">
        <v>150</v>
      </c>
      <c r="HA155" s="309">
        <f>'Produksi dan Harga'!BL37</f>
        <v>456</v>
      </c>
      <c r="HB155" s="309">
        <f t="shared" si="2385"/>
        <v>2557.255569</v>
      </c>
      <c r="HC155" s="309">
        <f t="shared" si="2386"/>
        <v>1.166108539</v>
      </c>
      <c r="HD155" s="310"/>
      <c r="HE155" s="309">
        <f t="shared" si="2387"/>
        <v>0</v>
      </c>
      <c r="HF155" s="310"/>
      <c r="HG155" s="309">
        <f>ADHB!HH155</f>
        <v>0</v>
      </c>
      <c r="HH155" s="309">
        <f t="shared" si="2388"/>
        <v>0</v>
      </c>
      <c r="HI155" s="309">
        <f t="shared" si="2389"/>
        <v>1.166108539</v>
      </c>
      <c r="HJ155" s="310">
        <v>0.36319999999999997</v>
      </c>
      <c r="HK155" s="311">
        <f t="shared" si="2390"/>
        <v>0.4235306215</v>
      </c>
      <c r="HL155" s="312">
        <f t="shared" si="2391"/>
        <v>0.7425779179</v>
      </c>
      <c r="HM155" s="313"/>
      <c r="HN155" s="306">
        <v>8.0</v>
      </c>
      <c r="HO155" s="307" t="s">
        <v>157</v>
      </c>
      <c r="HP155" s="308" t="s">
        <v>132</v>
      </c>
      <c r="HQ155" s="308" t="s">
        <v>150</v>
      </c>
      <c r="HR155" s="309">
        <f>'Produksi dan Harga'!BQ37</f>
        <v>399</v>
      </c>
      <c r="HS155" s="309">
        <f t="shared" si="2392"/>
        <v>2557.255569</v>
      </c>
      <c r="HT155" s="309">
        <f t="shared" si="2393"/>
        <v>1.020344972</v>
      </c>
      <c r="HU155" s="310"/>
      <c r="HV155" s="309">
        <f t="shared" si="2394"/>
        <v>0</v>
      </c>
      <c r="HW155" s="310"/>
      <c r="HX155" s="309">
        <f>ADHB!HY155</f>
        <v>0</v>
      </c>
      <c r="HY155" s="309">
        <f t="shared" si="2395"/>
        <v>0</v>
      </c>
      <c r="HZ155" s="309">
        <f t="shared" si="2396"/>
        <v>1.020344972</v>
      </c>
      <c r="IA155" s="310">
        <v>0.36319999999999997</v>
      </c>
      <c r="IB155" s="311">
        <f t="shared" si="2397"/>
        <v>0.3705892938</v>
      </c>
      <c r="IC155" s="312">
        <f t="shared" si="2398"/>
        <v>0.6497556781</v>
      </c>
      <c r="ID155" s="313"/>
      <c r="IE155" s="306">
        <v>8.0</v>
      </c>
      <c r="IF155" s="307" t="s">
        <v>157</v>
      </c>
      <c r="IG155" s="308" t="s">
        <v>132</v>
      </c>
      <c r="IH155" s="308" t="s">
        <v>150</v>
      </c>
      <c r="II155" s="309">
        <f>'Produksi dan Harga'!BV37</f>
        <v>386</v>
      </c>
      <c r="IJ155" s="309">
        <f t="shared" si="2399"/>
        <v>2557.255569</v>
      </c>
      <c r="IK155" s="309">
        <f t="shared" si="2400"/>
        <v>0.9871006496</v>
      </c>
      <c r="IL155" s="310"/>
      <c r="IM155" s="309">
        <f t="shared" si="2401"/>
        <v>0</v>
      </c>
      <c r="IN155" s="310"/>
      <c r="IO155" s="309">
        <f>ADHB!IP155</f>
        <v>0</v>
      </c>
      <c r="IP155" s="309">
        <f t="shared" si="2402"/>
        <v>0</v>
      </c>
      <c r="IQ155" s="309">
        <f t="shared" si="2403"/>
        <v>0.9871006496</v>
      </c>
      <c r="IR155" s="310">
        <v>0.36319999999999997</v>
      </c>
      <c r="IS155" s="311">
        <f t="shared" si="2404"/>
        <v>0.3585149559</v>
      </c>
      <c r="IT155" s="312">
        <f t="shared" si="2405"/>
        <v>0.6285856936</v>
      </c>
      <c r="IU155" s="313"/>
      <c r="IV155" s="306">
        <v>8.0</v>
      </c>
      <c r="IW155" s="307" t="s">
        <v>157</v>
      </c>
      <c r="IX155" s="308" t="s">
        <v>132</v>
      </c>
      <c r="IY155" s="308" t="s">
        <v>150</v>
      </c>
      <c r="IZ155" s="309">
        <f>'Produksi dan Harga'!CA37</f>
        <v>289</v>
      </c>
      <c r="JA155" s="309">
        <f t="shared" si="2406"/>
        <v>2557.255569</v>
      </c>
      <c r="JB155" s="309">
        <f t="shared" si="2407"/>
        <v>0.7390468594</v>
      </c>
      <c r="JC155" s="310"/>
      <c r="JD155" s="309">
        <f t="shared" si="2408"/>
        <v>0</v>
      </c>
      <c r="JE155" s="310"/>
      <c r="JF155" s="309">
        <f>ADHB!JG155</f>
        <v>0</v>
      </c>
      <c r="JG155" s="309">
        <f t="shared" si="2409"/>
        <v>0</v>
      </c>
      <c r="JH155" s="309">
        <f t="shared" si="2410"/>
        <v>0.7390468594</v>
      </c>
      <c r="JI155" s="310">
        <v>0.36319999999999997</v>
      </c>
      <c r="JJ155" s="311">
        <f t="shared" si="2411"/>
        <v>0.2684218193</v>
      </c>
      <c r="JK155" s="312">
        <f t="shared" si="2412"/>
        <v>0.4706250401</v>
      </c>
      <c r="JL155" s="313"/>
      <c r="JM155" s="306">
        <v>8.0</v>
      </c>
      <c r="JN155" s="307" t="s">
        <v>157</v>
      </c>
      <c r="JO155" s="308" t="s">
        <v>132</v>
      </c>
      <c r="JP155" s="308" t="s">
        <v>150</v>
      </c>
      <c r="JQ155" s="309">
        <f>'Produksi dan Harga'!CF37</f>
        <v>2300</v>
      </c>
      <c r="JR155" s="309">
        <f t="shared" si="2413"/>
        <v>2557.255569</v>
      </c>
      <c r="JS155" s="309">
        <f t="shared" si="2414"/>
        <v>5.881687808</v>
      </c>
      <c r="JT155" s="310"/>
      <c r="JU155" s="309">
        <f t="shared" si="2415"/>
        <v>0</v>
      </c>
      <c r="JV155" s="310"/>
      <c r="JW155" s="309" t="str">
        <f>ADHB!LF155</f>
        <v/>
      </c>
      <c r="JX155" s="309">
        <f t="shared" si="2416"/>
        <v>0</v>
      </c>
      <c r="JY155" s="309">
        <f t="shared" si="2417"/>
        <v>5.881687808</v>
      </c>
      <c r="JZ155" s="310">
        <v>0.36319999999999997</v>
      </c>
      <c r="KA155" s="311">
        <f t="shared" si="2418"/>
        <v>2.136229012</v>
      </c>
      <c r="KB155" s="312">
        <f t="shared" si="2419"/>
        <v>3.745458796</v>
      </c>
      <c r="KC155" s="313"/>
      <c r="KD155" s="306">
        <v>8.0</v>
      </c>
      <c r="KE155" s="307" t="s">
        <v>157</v>
      </c>
      <c r="KF155" s="308" t="s">
        <v>132</v>
      </c>
      <c r="KG155" s="308" t="s">
        <v>150</v>
      </c>
      <c r="KH155" s="309"/>
      <c r="KI155" s="309">
        <f t="shared" si="2420"/>
        <v>2557.255569</v>
      </c>
      <c r="KJ155" s="309">
        <f t="shared" si="2421"/>
        <v>0</v>
      </c>
      <c r="KK155" s="310"/>
      <c r="KL155" s="309">
        <f t="shared" si="2422"/>
        <v>0</v>
      </c>
      <c r="KM155" s="310"/>
      <c r="KN155" s="309" t="str">
        <f>ADHB!LW155</f>
        <v/>
      </c>
      <c r="KO155" s="309">
        <f t="shared" si="2423"/>
        <v>0</v>
      </c>
      <c r="KP155" s="309">
        <f t="shared" si="2424"/>
        <v>0</v>
      </c>
      <c r="KQ155" s="310">
        <v>0.36319999999999997</v>
      </c>
      <c r="KR155" s="311">
        <f t="shared" si="2425"/>
        <v>0</v>
      </c>
      <c r="KS155" s="312">
        <f t="shared" si="2426"/>
        <v>0</v>
      </c>
      <c r="KT155" s="313"/>
      <c r="KU155" s="314"/>
    </row>
    <row r="156" ht="15.75" customHeight="1">
      <c r="A156" s="306">
        <v>9.0</v>
      </c>
      <c r="B156" s="307" t="s">
        <v>158</v>
      </c>
      <c r="C156" s="308" t="s">
        <v>132</v>
      </c>
      <c r="D156" s="308" t="s">
        <v>150</v>
      </c>
      <c r="E156" s="309">
        <f>'Produksi dan Harga'!D38</f>
        <v>1672</v>
      </c>
      <c r="F156" s="309">
        <v>2471.093450592407</v>
      </c>
      <c r="G156" s="309">
        <f t="shared" si="2302"/>
        <v>4.131668249</v>
      </c>
      <c r="H156" s="310"/>
      <c r="I156" s="309">
        <f t="shared" si="2303"/>
        <v>0</v>
      </c>
      <c r="J156" s="310"/>
      <c r="K156" s="309">
        <f>ADHB!L156</f>
        <v>0</v>
      </c>
      <c r="L156" s="309">
        <f t="shared" si="2304"/>
        <v>0</v>
      </c>
      <c r="M156" s="309">
        <f t="shared" si="2305"/>
        <v>4.131668249</v>
      </c>
      <c r="N156" s="310">
        <v>0.36319999999999997</v>
      </c>
      <c r="O156" s="311">
        <f t="shared" si="2306"/>
        <v>1.500621908</v>
      </c>
      <c r="P156" s="312">
        <f t="shared" si="2307"/>
        <v>2.631046341</v>
      </c>
      <c r="Q156" s="313"/>
      <c r="R156" s="306">
        <v>9.0</v>
      </c>
      <c r="S156" s="307" t="s">
        <v>158</v>
      </c>
      <c r="T156" s="308" t="s">
        <v>132</v>
      </c>
      <c r="U156" s="308" t="s">
        <v>150</v>
      </c>
      <c r="V156" s="309">
        <f>'Produksi dan Harga'!I38</f>
        <v>2017</v>
      </c>
      <c r="W156" s="309">
        <f t="shared" si="2308"/>
        <v>2471.093451</v>
      </c>
      <c r="X156" s="309">
        <f t="shared" si="2309"/>
        <v>4.98419549</v>
      </c>
      <c r="Y156" s="310"/>
      <c r="Z156" s="309">
        <f t="shared" si="2310"/>
        <v>0</v>
      </c>
      <c r="AA156" s="310"/>
      <c r="AB156" s="309">
        <f>ADHB!AC156</f>
        <v>0</v>
      </c>
      <c r="AC156" s="309">
        <f t="shared" si="2311"/>
        <v>0</v>
      </c>
      <c r="AD156" s="309">
        <f t="shared" si="2312"/>
        <v>4.98419549</v>
      </c>
      <c r="AE156" s="310">
        <v>0.36319999999999997</v>
      </c>
      <c r="AF156" s="311">
        <f t="shared" si="2313"/>
        <v>1.810259802</v>
      </c>
      <c r="AG156" s="312">
        <f t="shared" si="2314"/>
        <v>3.173935688</v>
      </c>
      <c r="AH156" s="313"/>
      <c r="AI156" s="306">
        <v>9.0</v>
      </c>
      <c r="AJ156" s="307" t="s">
        <v>158</v>
      </c>
      <c r="AK156" s="308" t="s">
        <v>132</v>
      </c>
      <c r="AL156" s="308" t="s">
        <v>150</v>
      </c>
      <c r="AM156" s="309">
        <f>'Produksi dan Harga'!N38</f>
        <v>503</v>
      </c>
      <c r="AN156" s="309">
        <f t="shared" si="2315"/>
        <v>2471.093451</v>
      </c>
      <c r="AO156" s="309">
        <f t="shared" si="2316"/>
        <v>1.242960006</v>
      </c>
      <c r="AP156" s="310"/>
      <c r="AQ156" s="309">
        <f t="shared" si="2317"/>
        <v>0</v>
      </c>
      <c r="AR156" s="310"/>
      <c r="AS156" s="309">
        <f>ADHB!AT156</f>
        <v>0</v>
      </c>
      <c r="AT156" s="309">
        <f t="shared" si="2318"/>
        <v>0</v>
      </c>
      <c r="AU156" s="309">
        <f t="shared" si="2319"/>
        <v>1.242960006</v>
      </c>
      <c r="AV156" s="310">
        <v>0.36319999999999997</v>
      </c>
      <c r="AW156" s="311">
        <f t="shared" si="2320"/>
        <v>0.4514430741</v>
      </c>
      <c r="AX156" s="312">
        <f t="shared" si="2321"/>
        <v>0.7915169316</v>
      </c>
      <c r="AY156" s="313"/>
      <c r="AZ156" s="306">
        <v>9.0</v>
      </c>
      <c r="BA156" s="307" t="s">
        <v>158</v>
      </c>
      <c r="BB156" s="308" t="s">
        <v>132</v>
      </c>
      <c r="BC156" s="308" t="s">
        <v>150</v>
      </c>
      <c r="BD156" s="309">
        <f>'Produksi dan Harga'!S38</f>
        <v>253</v>
      </c>
      <c r="BE156" s="309">
        <f t="shared" si="2322"/>
        <v>2471.093451</v>
      </c>
      <c r="BF156" s="309">
        <f t="shared" si="2323"/>
        <v>0.625186643</v>
      </c>
      <c r="BG156" s="310"/>
      <c r="BH156" s="309">
        <f t="shared" si="2324"/>
        <v>0</v>
      </c>
      <c r="BI156" s="310"/>
      <c r="BJ156" s="309">
        <f>ADHB!BK156</f>
        <v>0</v>
      </c>
      <c r="BK156" s="309">
        <f t="shared" si="2325"/>
        <v>0</v>
      </c>
      <c r="BL156" s="309">
        <f t="shared" si="2326"/>
        <v>0.625186643</v>
      </c>
      <c r="BM156" s="310">
        <v>0.36319999999999997</v>
      </c>
      <c r="BN156" s="311">
        <f t="shared" si="2327"/>
        <v>0.2270677887</v>
      </c>
      <c r="BO156" s="312">
        <f t="shared" si="2328"/>
        <v>0.3981188543</v>
      </c>
      <c r="BP156" s="313"/>
      <c r="BQ156" s="306">
        <v>9.0</v>
      </c>
      <c r="BR156" s="307" t="s">
        <v>158</v>
      </c>
      <c r="BS156" s="308" t="s">
        <v>132</v>
      </c>
      <c r="BT156" s="308" t="s">
        <v>150</v>
      </c>
      <c r="BU156" s="309">
        <f>'Produksi dan Harga'!X38</f>
        <v>218</v>
      </c>
      <c r="BV156" s="309">
        <f t="shared" si="2329"/>
        <v>2471.093451</v>
      </c>
      <c r="BW156" s="309">
        <f t="shared" si="2330"/>
        <v>0.5386983722</v>
      </c>
      <c r="BX156" s="310"/>
      <c r="BY156" s="309">
        <f t="shared" si="2331"/>
        <v>0</v>
      </c>
      <c r="BZ156" s="310"/>
      <c r="CA156" s="309">
        <f>ADHB!CB156</f>
        <v>0</v>
      </c>
      <c r="CB156" s="309">
        <f t="shared" si="2332"/>
        <v>0</v>
      </c>
      <c r="CC156" s="309">
        <f t="shared" si="2333"/>
        <v>0.5386983722</v>
      </c>
      <c r="CD156" s="310">
        <v>0.36319999999999997</v>
      </c>
      <c r="CE156" s="311">
        <f t="shared" si="2334"/>
        <v>0.1956552488</v>
      </c>
      <c r="CF156" s="312">
        <f t="shared" si="2335"/>
        <v>0.3430431234</v>
      </c>
      <c r="CG156" s="313"/>
      <c r="CH156" s="306">
        <v>9.0</v>
      </c>
      <c r="CI156" s="307" t="s">
        <v>158</v>
      </c>
      <c r="CJ156" s="308" t="s">
        <v>132</v>
      </c>
      <c r="CK156" s="308" t="s">
        <v>150</v>
      </c>
      <c r="CL156" s="309">
        <f>'Produksi dan Harga'!AC38</f>
        <v>112</v>
      </c>
      <c r="CM156" s="309">
        <f t="shared" si="2336"/>
        <v>2471.093451</v>
      </c>
      <c r="CN156" s="309">
        <f t="shared" si="2337"/>
        <v>0.2767624665</v>
      </c>
      <c r="CO156" s="310"/>
      <c r="CP156" s="309">
        <f t="shared" si="2338"/>
        <v>0</v>
      </c>
      <c r="CQ156" s="310"/>
      <c r="CR156" s="309">
        <f>ADHB!CS156</f>
        <v>0</v>
      </c>
      <c r="CS156" s="309">
        <f t="shared" si="2339"/>
        <v>0</v>
      </c>
      <c r="CT156" s="309">
        <f t="shared" si="2340"/>
        <v>0.2767624665</v>
      </c>
      <c r="CU156" s="310">
        <v>0.36319999999999997</v>
      </c>
      <c r="CV156" s="311">
        <f t="shared" si="2341"/>
        <v>0.1005201278</v>
      </c>
      <c r="CW156" s="312">
        <f t="shared" si="2342"/>
        <v>0.1762423386</v>
      </c>
      <c r="CX156" s="313"/>
      <c r="CY156" s="306">
        <v>9.0</v>
      </c>
      <c r="CZ156" s="307" t="s">
        <v>158</v>
      </c>
      <c r="DA156" s="308" t="s">
        <v>132</v>
      </c>
      <c r="DB156" s="308" t="s">
        <v>150</v>
      </c>
      <c r="DC156" s="309">
        <f>'Produksi dan Harga'!AH38</f>
        <v>144</v>
      </c>
      <c r="DD156" s="309">
        <f t="shared" si="2343"/>
        <v>2471.093451</v>
      </c>
      <c r="DE156" s="309">
        <f t="shared" si="2344"/>
        <v>0.3558374569</v>
      </c>
      <c r="DF156" s="310"/>
      <c r="DG156" s="309">
        <f t="shared" si="2345"/>
        <v>0</v>
      </c>
      <c r="DH156" s="310"/>
      <c r="DI156" s="309">
        <f>ADHB!DJ156</f>
        <v>0</v>
      </c>
      <c r="DJ156" s="309">
        <f t="shared" si="2346"/>
        <v>0</v>
      </c>
      <c r="DK156" s="309">
        <f t="shared" si="2347"/>
        <v>0.3558374569</v>
      </c>
      <c r="DL156" s="310">
        <v>0.36319999999999997</v>
      </c>
      <c r="DM156" s="311">
        <f t="shared" si="2348"/>
        <v>0.1292401643</v>
      </c>
      <c r="DN156" s="312">
        <f t="shared" si="2349"/>
        <v>0.2265972925</v>
      </c>
      <c r="DO156" s="313"/>
      <c r="DP156" s="306">
        <v>9.0</v>
      </c>
      <c r="DQ156" s="307" t="s">
        <v>158</v>
      </c>
      <c r="DR156" s="308" t="s">
        <v>132</v>
      </c>
      <c r="DS156" s="308" t="s">
        <v>150</v>
      </c>
      <c r="DT156" s="309">
        <f>'Produksi dan Harga'!AM38</f>
        <v>82</v>
      </c>
      <c r="DU156" s="309">
        <f t="shared" si="2350"/>
        <v>2471.093451</v>
      </c>
      <c r="DV156" s="309">
        <f t="shared" si="2351"/>
        <v>0.2026296629</v>
      </c>
      <c r="DW156" s="310"/>
      <c r="DX156" s="309">
        <f t="shared" si="2352"/>
        <v>0</v>
      </c>
      <c r="DY156" s="310"/>
      <c r="DZ156" s="309">
        <f>ADHB!EA156</f>
        <v>0</v>
      </c>
      <c r="EA156" s="309">
        <f t="shared" si="2353"/>
        <v>0</v>
      </c>
      <c r="EB156" s="309">
        <f t="shared" si="2354"/>
        <v>0.2026296629</v>
      </c>
      <c r="EC156" s="310">
        <v>0.36319999999999997</v>
      </c>
      <c r="ED156" s="311">
        <f t="shared" si="2355"/>
        <v>0.07359509358</v>
      </c>
      <c r="EE156" s="312">
        <f t="shared" si="2356"/>
        <v>0.1290345694</v>
      </c>
      <c r="EF156" s="313"/>
      <c r="EG156" s="306">
        <v>9.0</v>
      </c>
      <c r="EH156" s="307" t="s">
        <v>158</v>
      </c>
      <c r="EI156" s="308" t="s">
        <v>132</v>
      </c>
      <c r="EJ156" s="308" t="s">
        <v>150</v>
      </c>
      <c r="EK156" s="309">
        <f>'Produksi dan Harga'!AR38</f>
        <v>389</v>
      </c>
      <c r="EL156" s="309">
        <f t="shared" si="2357"/>
        <v>2471.093451</v>
      </c>
      <c r="EM156" s="309">
        <f t="shared" si="2358"/>
        <v>0.9612553523</v>
      </c>
      <c r="EN156" s="310"/>
      <c r="EO156" s="309">
        <f t="shared" si="2359"/>
        <v>0</v>
      </c>
      <c r="EP156" s="310"/>
      <c r="EQ156" s="309">
        <f>ADHB!ER156</f>
        <v>0</v>
      </c>
      <c r="ER156" s="309">
        <f t="shared" si="2360"/>
        <v>0</v>
      </c>
      <c r="ES156" s="309">
        <f t="shared" si="2361"/>
        <v>0.9612553523</v>
      </c>
      <c r="ET156" s="310">
        <v>0.36319999999999997</v>
      </c>
      <c r="EU156" s="311">
        <f t="shared" si="2362"/>
        <v>0.3491279439</v>
      </c>
      <c r="EV156" s="312">
        <f t="shared" si="2363"/>
        <v>0.6121274083</v>
      </c>
      <c r="EW156" s="313"/>
      <c r="EX156" s="306">
        <v>9.0</v>
      </c>
      <c r="EY156" s="307" t="s">
        <v>158</v>
      </c>
      <c r="EZ156" s="308" t="s">
        <v>132</v>
      </c>
      <c r="FA156" s="308" t="s">
        <v>150</v>
      </c>
      <c r="FB156" s="309">
        <f>'Produksi dan Harga'!AW38</f>
        <v>870</v>
      </c>
      <c r="FC156" s="309">
        <f t="shared" si="2364"/>
        <v>2471.093451</v>
      </c>
      <c r="FD156" s="309">
        <f t="shared" si="2365"/>
        <v>2.149851302</v>
      </c>
      <c r="FE156" s="310"/>
      <c r="FF156" s="309">
        <f t="shared" si="2366"/>
        <v>0</v>
      </c>
      <c r="FG156" s="310"/>
      <c r="FH156" s="309">
        <f>ADHB!FI156</f>
        <v>0</v>
      </c>
      <c r="FI156" s="309">
        <f t="shared" si="2367"/>
        <v>0</v>
      </c>
      <c r="FJ156" s="309">
        <f t="shared" si="2368"/>
        <v>2.149851302</v>
      </c>
      <c r="FK156" s="310">
        <v>0.36319999999999997</v>
      </c>
      <c r="FL156" s="311">
        <f t="shared" si="2369"/>
        <v>0.7808259929</v>
      </c>
      <c r="FM156" s="312">
        <f t="shared" si="2370"/>
        <v>1.369025309</v>
      </c>
      <c r="FN156" s="313"/>
      <c r="FO156" s="306">
        <v>9.0</v>
      </c>
      <c r="FP156" s="307" t="s">
        <v>158</v>
      </c>
      <c r="FQ156" s="308" t="s">
        <v>132</v>
      </c>
      <c r="FR156" s="308" t="s">
        <v>150</v>
      </c>
      <c r="FS156" s="309">
        <f>'Produksi dan Harga'!BB38</f>
        <v>1020</v>
      </c>
      <c r="FT156" s="309">
        <f t="shared" si="2371"/>
        <v>2471.093451</v>
      </c>
      <c r="FU156" s="309">
        <f t="shared" si="2372"/>
        <v>2.52051532</v>
      </c>
      <c r="FV156" s="310"/>
      <c r="FW156" s="309">
        <f t="shared" si="2373"/>
        <v>0</v>
      </c>
      <c r="FX156" s="310"/>
      <c r="FY156" s="309">
        <f>ADHB!FZ156</f>
        <v>0</v>
      </c>
      <c r="FZ156" s="309">
        <f t="shared" si="2374"/>
        <v>0</v>
      </c>
      <c r="GA156" s="309">
        <f t="shared" si="2375"/>
        <v>2.52051532</v>
      </c>
      <c r="GB156" s="310">
        <v>0.36319999999999997</v>
      </c>
      <c r="GC156" s="311">
        <f t="shared" si="2376"/>
        <v>0.9154511641</v>
      </c>
      <c r="GD156" s="312">
        <f t="shared" si="2377"/>
        <v>1.605064156</v>
      </c>
      <c r="GE156" s="313"/>
      <c r="GF156" s="306">
        <v>9.0</v>
      </c>
      <c r="GG156" s="307" t="s">
        <v>158</v>
      </c>
      <c r="GH156" s="308" t="s">
        <v>132</v>
      </c>
      <c r="GI156" s="308" t="s">
        <v>150</v>
      </c>
      <c r="GJ156" s="309">
        <f>'Produksi dan Harga'!BG38</f>
        <v>125</v>
      </c>
      <c r="GK156" s="309">
        <f t="shared" si="2378"/>
        <v>2471.093451</v>
      </c>
      <c r="GL156" s="309">
        <f t="shared" si="2379"/>
        <v>0.3088866813</v>
      </c>
      <c r="GM156" s="310"/>
      <c r="GN156" s="309">
        <f t="shared" si="2380"/>
        <v>0</v>
      </c>
      <c r="GO156" s="310"/>
      <c r="GP156" s="309">
        <f>ADHB!GQ156</f>
        <v>0</v>
      </c>
      <c r="GQ156" s="309">
        <f t="shared" si="2381"/>
        <v>0</v>
      </c>
      <c r="GR156" s="309">
        <f t="shared" si="2382"/>
        <v>0.3088866813</v>
      </c>
      <c r="GS156" s="310">
        <v>0.36319999999999997</v>
      </c>
      <c r="GT156" s="311">
        <f t="shared" si="2383"/>
        <v>0.1121876427</v>
      </c>
      <c r="GU156" s="312">
        <f t="shared" si="2384"/>
        <v>0.1966990387</v>
      </c>
      <c r="GV156" s="313"/>
      <c r="GW156" s="306">
        <v>9.0</v>
      </c>
      <c r="GX156" s="307" t="s">
        <v>158</v>
      </c>
      <c r="GY156" s="308" t="s">
        <v>132</v>
      </c>
      <c r="GZ156" s="308" t="s">
        <v>150</v>
      </c>
      <c r="HA156" s="309">
        <f>'Produksi dan Harga'!BL38</f>
        <v>402</v>
      </c>
      <c r="HB156" s="309">
        <f t="shared" si="2385"/>
        <v>2471.093451</v>
      </c>
      <c r="HC156" s="309">
        <f t="shared" si="2386"/>
        <v>0.9933795671</v>
      </c>
      <c r="HD156" s="310"/>
      <c r="HE156" s="309">
        <f t="shared" si="2387"/>
        <v>0</v>
      </c>
      <c r="HF156" s="310"/>
      <c r="HG156" s="309">
        <f>ADHB!HH156</f>
        <v>0</v>
      </c>
      <c r="HH156" s="309">
        <f t="shared" si="2388"/>
        <v>0</v>
      </c>
      <c r="HI156" s="309">
        <f t="shared" si="2389"/>
        <v>0.9933795671</v>
      </c>
      <c r="HJ156" s="310">
        <v>0.36319999999999997</v>
      </c>
      <c r="HK156" s="311">
        <f t="shared" si="2390"/>
        <v>0.3607954588</v>
      </c>
      <c r="HL156" s="312">
        <f t="shared" si="2391"/>
        <v>0.6325841084</v>
      </c>
      <c r="HM156" s="313"/>
      <c r="HN156" s="306">
        <v>9.0</v>
      </c>
      <c r="HO156" s="307" t="s">
        <v>158</v>
      </c>
      <c r="HP156" s="308" t="s">
        <v>132</v>
      </c>
      <c r="HQ156" s="308" t="s">
        <v>150</v>
      </c>
      <c r="HR156" s="309">
        <f>'Produksi dan Harga'!BQ38</f>
        <v>777</v>
      </c>
      <c r="HS156" s="309">
        <f t="shared" si="2392"/>
        <v>2471.093451</v>
      </c>
      <c r="HT156" s="309">
        <f t="shared" si="2393"/>
        <v>1.920039611</v>
      </c>
      <c r="HU156" s="310"/>
      <c r="HV156" s="309">
        <f t="shared" si="2394"/>
        <v>0</v>
      </c>
      <c r="HW156" s="310"/>
      <c r="HX156" s="309">
        <f>ADHB!HY156</f>
        <v>0</v>
      </c>
      <c r="HY156" s="309">
        <f t="shared" si="2395"/>
        <v>0</v>
      </c>
      <c r="HZ156" s="309">
        <f t="shared" si="2396"/>
        <v>1.920039611</v>
      </c>
      <c r="IA156" s="310">
        <v>0.36319999999999997</v>
      </c>
      <c r="IB156" s="311">
        <f t="shared" si="2397"/>
        <v>0.6973583868</v>
      </c>
      <c r="IC156" s="312">
        <f t="shared" si="2398"/>
        <v>1.222681224</v>
      </c>
      <c r="ID156" s="313"/>
      <c r="IE156" s="306">
        <v>9.0</v>
      </c>
      <c r="IF156" s="307" t="s">
        <v>158</v>
      </c>
      <c r="IG156" s="308" t="s">
        <v>132</v>
      </c>
      <c r="IH156" s="308" t="s">
        <v>150</v>
      </c>
      <c r="II156" s="309">
        <f>'Produksi dan Harga'!BV38</f>
        <v>841</v>
      </c>
      <c r="IJ156" s="309">
        <f t="shared" si="2399"/>
        <v>2471.093451</v>
      </c>
      <c r="IK156" s="309">
        <f t="shared" si="2400"/>
        <v>2.078189592</v>
      </c>
      <c r="IL156" s="310"/>
      <c r="IM156" s="309">
        <f t="shared" si="2401"/>
        <v>0</v>
      </c>
      <c r="IN156" s="310"/>
      <c r="IO156" s="309">
        <f>ADHB!IP156</f>
        <v>0</v>
      </c>
      <c r="IP156" s="309">
        <f t="shared" si="2402"/>
        <v>0</v>
      </c>
      <c r="IQ156" s="309">
        <f t="shared" si="2403"/>
        <v>2.078189592</v>
      </c>
      <c r="IR156" s="310">
        <v>0.36319999999999997</v>
      </c>
      <c r="IS156" s="311">
        <f t="shared" si="2404"/>
        <v>0.7547984598</v>
      </c>
      <c r="IT156" s="312">
        <f t="shared" si="2405"/>
        <v>1.323391132</v>
      </c>
      <c r="IU156" s="313"/>
      <c r="IV156" s="306">
        <v>9.0</v>
      </c>
      <c r="IW156" s="307" t="s">
        <v>158</v>
      </c>
      <c r="IX156" s="308" t="s">
        <v>132</v>
      </c>
      <c r="IY156" s="308" t="s">
        <v>150</v>
      </c>
      <c r="IZ156" s="309">
        <f>'Produksi dan Harga'!CA38</f>
        <v>580</v>
      </c>
      <c r="JA156" s="309">
        <f t="shared" si="2406"/>
        <v>2471.093451</v>
      </c>
      <c r="JB156" s="309">
        <f t="shared" si="2407"/>
        <v>1.433234201</v>
      </c>
      <c r="JC156" s="310"/>
      <c r="JD156" s="309">
        <f t="shared" si="2408"/>
        <v>0</v>
      </c>
      <c r="JE156" s="310"/>
      <c r="JF156" s="309">
        <f>ADHB!JG156</f>
        <v>0</v>
      </c>
      <c r="JG156" s="309">
        <f t="shared" si="2409"/>
        <v>0</v>
      </c>
      <c r="JH156" s="309">
        <f t="shared" si="2410"/>
        <v>1.433234201</v>
      </c>
      <c r="JI156" s="310">
        <v>0.36319999999999997</v>
      </c>
      <c r="JJ156" s="311">
        <f t="shared" si="2411"/>
        <v>0.5205506619</v>
      </c>
      <c r="JK156" s="312">
        <f t="shared" si="2412"/>
        <v>0.9126835394</v>
      </c>
      <c r="JL156" s="313"/>
      <c r="JM156" s="306">
        <v>9.0</v>
      </c>
      <c r="JN156" s="307" t="s">
        <v>158</v>
      </c>
      <c r="JO156" s="308" t="s">
        <v>132</v>
      </c>
      <c r="JP156" s="308" t="s">
        <v>150</v>
      </c>
      <c r="JQ156" s="309">
        <f>'Produksi dan Harga'!CF38</f>
        <v>420</v>
      </c>
      <c r="JR156" s="309">
        <f t="shared" si="2413"/>
        <v>2471.093451</v>
      </c>
      <c r="JS156" s="309">
        <f t="shared" si="2414"/>
        <v>1.037859249</v>
      </c>
      <c r="JT156" s="310"/>
      <c r="JU156" s="309">
        <f t="shared" si="2415"/>
        <v>0</v>
      </c>
      <c r="JV156" s="310"/>
      <c r="JW156" s="309" t="str">
        <f>ADHB!LF156</f>
        <v/>
      </c>
      <c r="JX156" s="309">
        <f t="shared" si="2416"/>
        <v>0</v>
      </c>
      <c r="JY156" s="309">
        <f t="shared" si="2417"/>
        <v>1.037859249</v>
      </c>
      <c r="JZ156" s="310">
        <v>0.36319999999999997</v>
      </c>
      <c r="KA156" s="311">
        <f t="shared" si="2418"/>
        <v>0.3769504793</v>
      </c>
      <c r="KB156" s="312">
        <f t="shared" si="2419"/>
        <v>0.6609087699</v>
      </c>
      <c r="KC156" s="313"/>
      <c r="KD156" s="306">
        <v>9.0</v>
      </c>
      <c r="KE156" s="307" t="s">
        <v>158</v>
      </c>
      <c r="KF156" s="308" t="s">
        <v>132</v>
      </c>
      <c r="KG156" s="308" t="s">
        <v>150</v>
      </c>
      <c r="KH156" s="309"/>
      <c r="KI156" s="309">
        <f t="shared" si="2420"/>
        <v>2471.093451</v>
      </c>
      <c r="KJ156" s="309">
        <f t="shared" si="2421"/>
        <v>0</v>
      </c>
      <c r="KK156" s="310"/>
      <c r="KL156" s="309">
        <f t="shared" si="2422"/>
        <v>0</v>
      </c>
      <c r="KM156" s="310"/>
      <c r="KN156" s="309" t="str">
        <f>ADHB!LW156</f>
        <v/>
      </c>
      <c r="KO156" s="309">
        <f t="shared" si="2423"/>
        <v>0</v>
      </c>
      <c r="KP156" s="309">
        <f t="shared" si="2424"/>
        <v>0</v>
      </c>
      <c r="KQ156" s="310">
        <v>0.36319999999999997</v>
      </c>
      <c r="KR156" s="311">
        <f t="shared" si="2425"/>
        <v>0</v>
      </c>
      <c r="KS156" s="312">
        <f t="shared" si="2426"/>
        <v>0</v>
      </c>
      <c r="KT156" s="313"/>
      <c r="KU156" s="314"/>
    </row>
    <row r="157" ht="15.75" customHeight="1">
      <c r="A157" s="306">
        <v>10.0</v>
      </c>
      <c r="B157" s="307" t="s">
        <v>159</v>
      </c>
      <c r="C157" s="308" t="s">
        <v>132</v>
      </c>
      <c r="D157" s="308" t="s">
        <v>150</v>
      </c>
      <c r="E157" s="309" t="str">
        <f>'Produksi dan Harga'!D39</f>
        <v/>
      </c>
      <c r="F157" s="309"/>
      <c r="G157" s="309">
        <f t="shared" si="2302"/>
        <v>0</v>
      </c>
      <c r="H157" s="310"/>
      <c r="I157" s="309">
        <f t="shared" si="2303"/>
        <v>0</v>
      </c>
      <c r="J157" s="310"/>
      <c r="K157" s="309">
        <f>ADHB!L157</f>
        <v>0</v>
      </c>
      <c r="L157" s="309">
        <f t="shared" si="2304"/>
        <v>0</v>
      </c>
      <c r="M157" s="309">
        <f t="shared" si="2305"/>
        <v>0</v>
      </c>
      <c r="N157" s="310">
        <v>0.36319999999999997</v>
      </c>
      <c r="O157" s="311">
        <f t="shared" si="2306"/>
        <v>0</v>
      </c>
      <c r="P157" s="312">
        <f t="shared" si="2307"/>
        <v>0</v>
      </c>
      <c r="Q157" s="313"/>
      <c r="R157" s="306">
        <v>10.0</v>
      </c>
      <c r="S157" s="307" t="s">
        <v>159</v>
      </c>
      <c r="T157" s="308" t="s">
        <v>132</v>
      </c>
      <c r="U157" s="308" t="s">
        <v>150</v>
      </c>
      <c r="V157" s="309" t="str">
        <f>'Produksi dan Harga'!I39</f>
        <v/>
      </c>
      <c r="W157" s="309" t="str">
        <f t="shared" si="2308"/>
        <v/>
      </c>
      <c r="X157" s="309">
        <f t="shared" si="2309"/>
        <v>0</v>
      </c>
      <c r="Y157" s="310"/>
      <c r="Z157" s="309">
        <f t="shared" si="2310"/>
        <v>0</v>
      </c>
      <c r="AA157" s="310"/>
      <c r="AB157" s="309">
        <f>ADHB!AC157</f>
        <v>0</v>
      </c>
      <c r="AC157" s="309">
        <f t="shared" si="2311"/>
        <v>0</v>
      </c>
      <c r="AD157" s="309">
        <f t="shared" si="2312"/>
        <v>0</v>
      </c>
      <c r="AE157" s="310">
        <v>0.36319999999999997</v>
      </c>
      <c r="AF157" s="311">
        <f t="shared" si="2313"/>
        <v>0</v>
      </c>
      <c r="AG157" s="312">
        <f t="shared" si="2314"/>
        <v>0</v>
      </c>
      <c r="AH157" s="313"/>
      <c r="AI157" s="306">
        <v>10.0</v>
      </c>
      <c r="AJ157" s="307" t="s">
        <v>159</v>
      </c>
      <c r="AK157" s="308" t="s">
        <v>132</v>
      </c>
      <c r="AL157" s="308" t="s">
        <v>150</v>
      </c>
      <c r="AM157" s="309" t="str">
        <f>'Produksi dan Harga'!N39</f>
        <v/>
      </c>
      <c r="AN157" s="309" t="str">
        <f t="shared" si="2315"/>
        <v/>
      </c>
      <c r="AO157" s="309">
        <f t="shared" si="2316"/>
        <v>0</v>
      </c>
      <c r="AP157" s="310"/>
      <c r="AQ157" s="309">
        <f t="shared" si="2317"/>
        <v>0</v>
      </c>
      <c r="AR157" s="310"/>
      <c r="AS157" s="309">
        <f>ADHB!AT157</f>
        <v>0</v>
      </c>
      <c r="AT157" s="309">
        <f t="shared" si="2318"/>
        <v>0</v>
      </c>
      <c r="AU157" s="309">
        <f t="shared" si="2319"/>
        <v>0</v>
      </c>
      <c r="AV157" s="310">
        <v>0.36319999999999997</v>
      </c>
      <c r="AW157" s="311">
        <f t="shared" si="2320"/>
        <v>0</v>
      </c>
      <c r="AX157" s="312">
        <f t="shared" si="2321"/>
        <v>0</v>
      </c>
      <c r="AY157" s="313"/>
      <c r="AZ157" s="306">
        <v>10.0</v>
      </c>
      <c r="BA157" s="307" t="s">
        <v>159</v>
      </c>
      <c r="BB157" s="308" t="s">
        <v>132</v>
      </c>
      <c r="BC157" s="308" t="s">
        <v>150</v>
      </c>
      <c r="BD157" s="309" t="str">
        <f>'Produksi dan Harga'!S39</f>
        <v/>
      </c>
      <c r="BE157" s="309" t="str">
        <f t="shared" si="2322"/>
        <v/>
      </c>
      <c r="BF157" s="309">
        <f t="shared" si="2323"/>
        <v>0</v>
      </c>
      <c r="BG157" s="310"/>
      <c r="BH157" s="309">
        <f t="shared" si="2324"/>
        <v>0</v>
      </c>
      <c r="BI157" s="310"/>
      <c r="BJ157" s="309">
        <f>ADHB!BK157</f>
        <v>0</v>
      </c>
      <c r="BK157" s="309">
        <f t="shared" si="2325"/>
        <v>0</v>
      </c>
      <c r="BL157" s="309">
        <f t="shared" si="2326"/>
        <v>0</v>
      </c>
      <c r="BM157" s="310">
        <v>0.36319999999999997</v>
      </c>
      <c r="BN157" s="311">
        <f t="shared" si="2327"/>
        <v>0</v>
      </c>
      <c r="BO157" s="312">
        <f t="shared" si="2328"/>
        <v>0</v>
      </c>
      <c r="BP157" s="313"/>
      <c r="BQ157" s="306">
        <v>10.0</v>
      </c>
      <c r="BR157" s="307" t="s">
        <v>159</v>
      </c>
      <c r="BS157" s="308" t="s">
        <v>132</v>
      </c>
      <c r="BT157" s="308" t="s">
        <v>150</v>
      </c>
      <c r="BU157" s="309" t="str">
        <f>'Produksi dan Harga'!X39</f>
        <v/>
      </c>
      <c r="BV157" s="309" t="str">
        <f t="shared" si="2329"/>
        <v/>
      </c>
      <c r="BW157" s="309">
        <f t="shared" si="2330"/>
        <v>0</v>
      </c>
      <c r="BX157" s="310"/>
      <c r="BY157" s="309">
        <f t="shared" si="2331"/>
        <v>0</v>
      </c>
      <c r="BZ157" s="310"/>
      <c r="CA157" s="309">
        <f>ADHB!CB157</f>
        <v>0</v>
      </c>
      <c r="CB157" s="309">
        <f t="shared" si="2332"/>
        <v>0</v>
      </c>
      <c r="CC157" s="309">
        <f t="shared" si="2333"/>
        <v>0</v>
      </c>
      <c r="CD157" s="310">
        <v>0.36319999999999997</v>
      </c>
      <c r="CE157" s="311">
        <f t="shared" si="2334"/>
        <v>0</v>
      </c>
      <c r="CF157" s="312">
        <f t="shared" si="2335"/>
        <v>0</v>
      </c>
      <c r="CG157" s="313"/>
      <c r="CH157" s="306">
        <v>10.0</v>
      </c>
      <c r="CI157" s="307" t="s">
        <v>159</v>
      </c>
      <c r="CJ157" s="308" t="s">
        <v>132</v>
      </c>
      <c r="CK157" s="308" t="s">
        <v>150</v>
      </c>
      <c r="CL157" s="309" t="str">
        <f>'Produksi dan Harga'!AC39</f>
        <v/>
      </c>
      <c r="CM157" s="309" t="str">
        <f t="shared" si="2336"/>
        <v/>
      </c>
      <c r="CN157" s="309">
        <f t="shared" si="2337"/>
        <v>0</v>
      </c>
      <c r="CO157" s="310"/>
      <c r="CP157" s="309">
        <f t="shared" si="2338"/>
        <v>0</v>
      </c>
      <c r="CQ157" s="310"/>
      <c r="CR157" s="309">
        <f>ADHB!CS157</f>
        <v>0</v>
      </c>
      <c r="CS157" s="309">
        <f t="shared" si="2339"/>
        <v>0</v>
      </c>
      <c r="CT157" s="309">
        <f t="shared" si="2340"/>
        <v>0</v>
      </c>
      <c r="CU157" s="310">
        <v>0.36319999999999997</v>
      </c>
      <c r="CV157" s="311">
        <f t="shared" si="2341"/>
        <v>0</v>
      </c>
      <c r="CW157" s="312">
        <f t="shared" si="2342"/>
        <v>0</v>
      </c>
      <c r="CX157" s="313"/>
      <c r="CY157" s="306">
        <v>10.0</v>
      </c>
      <c r="CZ157" s="307" t="s">
        <v>159</v>
      </c>
      <c r="DA157" s="308" t="s">
        <v>132</v>
      </c>
      <c r="DB157" s="308" t="s">
        <v>150</v>
      </c>
      <c r="DC157" s="309" t="str">
        <f>'Produksi dan Harga'!AH39</f>
        <v/>
      </c>
      <c r="DD157" s="309" t="str">
        <f t="shared" si="2343"/>
        <v/>
      </c>
      <c r="DE157" s="309">
        <f t="shared" si="2344"/>
        <v>0</v>
      </c>
      <c r="DF157" s="310"/>
      <c r="DG157" s="309">
        <f t="shared" si="2345"/>
        <v>0</v>
      </c>
      <c r="DH157" s="310"/>
      <c r="DI157" s="309">
        <f>ADHB!DJ157</f>
        <v>0</v>
      </c>
      <c r="DJ157" s="309">
        <f t="shared" si="2346"/>
        <v>0</v>
      </c>
      <c r="DK157" s="309">
        <f t="shared" si="2347"/>
        <v>0</v>
      </c>
      <c r="DL157" s="310">
        <v>0.36319999999999997</v>
      </c>
      <c r="DM157" s="311">
        <f t="shared" si="2348"/>
        <v>0</v>
      </c>
      <c r="DN157" s="312">
        <f t="shared" si="2349"/>
        <v>0</v>
      </c>
      <c r="DO157" s="313"/>
      <c r="DP157" s="306">
        <v>10.0</v>
      </c>
      <c r="DQ157" s="307" t="s">
        <v>159</v>
      </c>
      <c r="DR157" s="308" t="s">
        <v>132</v>
      </c>
      <c r="DS157" s="308" t="s">
        <v>150</v>
      </c>
      <c r="DT157" s="309" t="str">
        <f>'Produksi dan Harga'!AM39</f>
        <v/>
      </c>
      <c r="DU157" s="309" t="str">
        <f t="shared" si="2350"/>
        <v/>
      </c>
      <c r="DV157" s="309">
        <f t="shared" si="2351"/>
        <v>0</v>
      </c>
      <c r="DW157" s="310"/>
      <c r="DX157" s="309">
        <f t="shared" si="2352"/>
        <v>0</v>
      </c>
      <c r="DY157" s="310"/>
      <c r="DZ157" s="309">
        <f>ADHB!EA157</f>
        <v>0</v>
      </c>
      <c r="EA157" s="309">
        <f t="shared" si="2353"/>
        <v>0</v>
      </c>
      <c r="EB157" s="309">
        <f t="shared" si="2354"/>
        <v>0</v>
      </c>
      <c r="EC157" s="310">
        <v>0.36319999999999997</v>
      </c>
      <c r="ED157" s="311">
        <f t="shared" si="2355"/>
        <v>0</v>
      </c>
      <c r="EE157" s="312">
        <f t="shared" si="2356"/>
        <v>0</v>
      </c>
      <c r="EF157" s="313"/>
      <c r="EG157" s="306">
        <v>10.0</v>
      </c>
      <c r="EH157" s="307" t="s">
        <v>159</v>
      </c>
      <c r="EI157" s="308" t="s">
        <v>132</v>
      </c>
      <c r="EJ157" s="308" t="s">
        <v>150</v>
      </c>
      <c r="EK157" s="309" t="str">
        <f>'Produksi dan Harga'!AR39</f>
        <v/>
      </c>
      <c r="EL157" s="309" t="str">
        <f t="shared" si="2357"/>
        <v/>
      </c>
      <c r="EM157" s="309">
        <f t="shared" si="2358"/>
        <v>0</v>
      </c>
      <c r="EN157" s="310"/>
      <c r="EO157" s="309">
        <f t="shared" si="2359"/>
        <v>0</v>
      </c>
      <c r="EP157" s="310"/>
      <c r="EQ157" s="309">
        <f>ADHB!ER157</f>
        <v>0</v>
      </c>
      <c r="ER157" s="309">
        <f t="shared" si="2360"/>
        <v>0</v>
      </c>
      <c r="ES157" s="309">
        <f t="shared" si="2361"/>
        <v>0</v>
      </c>
      <c r="ET157" s="310">
        <v>0.36319999999999997</v>
      </c>
      <c r="EU157" s="311">
        <f t="shared" si="2362"/>
        <v>0</v>
      </c>
      <c r="EV157" s="312">
        <f t="shared" si="2363"/>
        <v>0</v>
      </c>
      <c r="EW157" s="313"/>
      <c r="EX157" s="306">
        <v>10.0</v>
      </c>
      <c r="EY157" s="307" t="s">
        <v>159</v>
      </c>
      <c r="EZ157" s="308" t="s">
        <v>132</v>
      </c>
      <c r="FA157" s="308" t="s">
        <v>150</v>
      </c>
      <c r="FB157" s="309" t="str">
        <f>'Produksi dan Harga'!AW39</f>
        <v/>
      </c>
      <c r="FC157" s="309" t="str">
        <f t="shared" si="2364"/>
        <v/>
      </c>
      <c r="FD157" s="309">
        <f t="shared" si="2365"/>
        <v>0</v>
      </c>
      <c r="FE157" s="310"/>
      <c r="FF157" s="309">
        <f t="shared" si="2366"/>
        <v>0</v>
      </c>
      <c r="FG157" s="310"/>
      <c r="FH157" s="309">
        <f>ADHB!FI157</f>
        <v>0</v>
      </c>
      <c r="FI157" s="309">
        <f t="shared" si="2367"/>
        <v>0</v>
      </c>
      <c r="FJ157" s="309">
        <f t="shared" si="2368"/>
        <v>0</v>
      </c>
      <c r="FK157" s="310">
        <v>0.36319999999999997</v>
      </c>
      <c r="FL157" s="311">
        <f t="shared" si="2369"/>
        <v>0</v>
      </c>
      <c r="FM157" s="312">
        <f t="shared" si="2370"/>
        <v>0</v>
      </c>
      <c r="FN157" s="313"/>
      <c r="FO157" s="306">
        <v>10.0</v>
      </c>
      <c r="FP157" s="307" t="s">
        <v>159</v>
      </c>
      <c r="FQ157" s="308" t="s">
        <v>132</v>
      </c>
      <c r="FR157" s="308" t="s">
        <v>150</v>
      </c>
      <c r="FS157" s="309" t="str">
        <f>'Produksi dan Harga'!BB39</f>
        <v/>
      </c>
      <c r="FT157" s="309" t="str">
        <f t="shared" si="2371"/>
        <v/>
      </c>
      <c r="FU157" s="309">
        <f t="shared" si="2372"/>
        <v>0</v>
      </c>
      <c r="FV157" s="310"/>
      <c r="FW157" s="309">
        <f t="shared" si="2373"/>
        <v>0</v>
      </c>
      <c r="FX157" s="310"/>
      <c r="FY157" s="309">
        <f>ADHB!FZ157</f>
        <v>0</v>
      </c>
      <c r="FZ157" s="309">
        <f t="shared" si="2374"/>
        <v>0</v>
      </c>
      <c r="GA157" s="309">
        <f t="shared" si="2375"/>
        <v>0</v>
      </c>
      <c r="GB157" s="310">
        <v>0.36319999999999997</v>
      </c>
      <c r="GC157" s="311">
        <f t="shared" si="2376"/>
        <v>0</v>
      </c>
      <c r="GD157" s="312">
        <f t="shared" si="2377"/>
        <v>0</v>
      </c>
      <c r="GE157" s="313"/>
      <c r="GF157" s="306">
        <v>10.0</v>
      </c>
      <c r="GG157" s="307" t="s">
        <v>159</v>
      </c>
      <c r="GH157" s="308" t="s">
        <v>132</v>
      </c>
      <c r="GI157" s="308" t="s">
        <v>150</v>
      </c>
      <c r="GJ157" s="309">
        <f>'Produksi dan Harga'!BG39</f>
        <v>120</v>
      </c>
      <c r="GK157" s="309" t="str">
        <f t="shared" si="2378"/>
        <v/>
      </c>
      <c r="GL157" s="309">
        <f t="shared" si="2379"/>
        <v>0</v>
      </c>
      <c r="GM157" s="310"/>
      <c r="GN157" s="309">
        <f t="shared" si="2380"/>
        <v>0</v>
      </c>
      <c r="GO157" s="310"/>
      <c r="GP157" s="309">
        <f>ADHB!GQ157</f>
        <v>0</v>
      </c>
      <c r="GQ157" s="309">
        <f t="shared" si="2381"/>
        <v>0</v>
      </c>
      <c r="GR157" s="309">
        <f t="shared" si="2382"/>
        <v>0</v>
      </c>
      <c r="GS157" s="310">
        <v>0.36319999999999997</v>
      </c>
      <c r="GT157" s="311">
        <f t="shared" si="2383"/>
        <v>0</v>
      </c>
      <c r="GU157" s="312">
        <f t="shared" si="2384"/>
        <v>0</v>
      </c>
      <c r="GV157" s="313"/>
      <c r="GW157" s="306">
        <v>10.0</v>
      </c>
      <c r="GX157" s="307" t="s">
        <v>159</v>
      </c>
      <c r="GY157" s="308" t="s">
        <v>132</v>
      </c>
      <c r="GZ157" s="308" t="s">
        <v>150</v>
      </c>
      <c r="HA157" s="309">
        <f>'Produksi dan Harga'!BL39</f>
        <v>2</v>
      </c>
      <c r="HB157" s="309" t="str">
        <f t="shared" si="2385"/>
        <v/>
      </c>
      <c r="HC157" s="309">
        <f t="shared" si="2386"/>
        <v>0</v>
      </c>
      <c r="HD157" s="310"/>
      <c r="HE157" s="309">
        <f t="shared" si="2387"/>
        <v>0</v>
      </c>
      <c r="HF157" s="310"/>
      <c r="HG157" s="309">
        <f>ADHB!HH157</f>
        <v>0</v>
      </c>
      <c r="HH157" s="309">
        <f t="shared" si="2388"/>
        <v>0</v>
      </c>
      <c r="HI157" s="309">
        <f t="shared" si="2389"/>
        <v>0</v>
      </c>
      <c r="HJ157" s="310">
        <v>0.36319999999999997</v>
      </c>
      <c r="HK157" s="311">
        <f t="shared" si="2390"/>
        <v>0</v>
      </c>
      <c r="HL157" s="312">
        <f t="shared" si="2391"/>
        <v>0</v>
      </c>
      <c r="HM157" s="313"/>
      <c r="HN157" s="306">
        <v>10.0</v>
      </c>
      <c r="HO157" s="307" t="s">
        <v>159</v>
      </c>
      <c r="HP157" s="308" t="s">
        <v>132</v>
      </c>
      <c r="HQ157" s="308" t="s">
        <v>150</v>
      </c>
      <c r="HR157" s="309">
        <f>'Produksi dan Harga'!BQ39</f>
        <v>519</v>
      </c>
      <c r="HS157" s="309" t="str">
        <f t="shared" si="2392"/>
        <v/>
      </c>
      <c r="HT157" s="309">
        <f t="shared" si="2393"/>
        <v>0</v>
      </c>
      <c r="HU157" s="310"/>
      <c r="HV157" s="309">
        <f t="shared" si="2394"/>
        <v>0</v>
      </c>
      <c r="HW157" s="310"/>
      <c r="HX157" s="309">
        <f>ADHB!HY157</f>
        <v>0</v>
      </c>
      <c r="HY157" s="309">
        <f t="shared" si="2395"/>
        <v>0</v>
      </c>
      <c r="HZ157" s="309">
        <f t="shared" si="2396"/>
        <v>0</v>
      </c>
      <c r="IA157" s="310">
        <v>0.36319999999999997</v>
      </c>
      <c r="IB157" s="311">
        <f t="shared" si="2397"/>
        <v>0</v>
      </c>
      <c r="IC157" s="312">
        <f t="shared" si="2398"/>
        <v>0</v>
      </c>
      <c r="ID157" s="313"/>
      <c r="IE157" s="306">
        <v>10.0</v>
      </c>
      <c r="IF157" s="307" t="s">
        <v>159</v>
      </c>
      <c r="IG157" s="308" t="s">
        <v>132</v>
      </c>
      <c r="IH157" s="308" t="s">
        <v>150</v>
      </c>
      <c r="II157" s="309">
        <f>'Produksi dan Harga'!BV39</f>
        <v>414</v>
      </c>
      <c r="IJ157" s="309" t="str">
        <f t="shared" si="2399"/>
        <v/>
      </c>
      <c r="IK157" s="309">
        <f t="shared" si="2400"/>
        <v>0</v>
      </c>
      <c r="IL157" s="310"/>
      <c r="IM157" s="309">
        <f t="shared" si="2401"/>
        <v>0</v>
      </c>
      <c r="IN157" s="310"/>
      <c r="IO157" s="309">
        <f>ADHB!IP157</f>
        <v>0</v>
      </c>
      <c r="IP157" s="309">
        <f t="shared" si="2402"/>
        <v>0</v>
      </c>
      <c r="IQ157" s="309">
        <f t="shared" si="2403"/>
        <v>0</v>
      </c>
      <c r="IR157" s="310">
        <v>0.36319999999999997</v>
      </c>
      <c r="IS157" s="311">
        <f t="shared" si="2404"/>
        <v>0</v>
      </c>
      <c r="IT157" s="312">
        <f t="shared" si="2405"/>
        <v>0</v>
      </c>
      <c r="IU157" s="313"/>
      <c r="IV157" s="306">
        <v>10.0</v>
      </c>
      <c r="IW157" s="307" t="s">
        <v>159</v>
      </c>
      <c r="IX157" s="308" t="s">
        <v>132</v>
      </c>
      <c r="IY157" s="308" t="s">
        <v>150</v>
      </c>
      <c r="IZ157" s="309">
        <f>'Produksi dan Harga'!CA39</f>
        <v>290</v>
      </c>
      <c r="JA157" s="309" t="str">
        <f t="shared" si="2406"/>
        <v/>
      </c>
      <c r="JB157" s="309">
        <f t="shared" si="2407"/>
        <v>0</v>
      </c>
      <c r="JC157" s="310"/>
      <c r="JD157" s="309">
        <f t="shared" si="2408"/>
        <v>0</v>
      </c>
      <c r="JE157" s="310"/>
      <c r="JF157" s="309">
        <f>ADHB!JG157</f>
        <v>0</v>
      </c>
      <c r="JG157" s="309">
        <f t="shared" si="2409"/>
        <v>0</v>
      </c>
      <c r="JH157" s="309">
        <f t="shared" si="2410"/>
        <v>0</v>
      </c>
      <c r="JI157" s="310">
        <v>0.36319999999999997</v>
      </c>
      <c r="JJ157" s="311">
        <f t="shared" si="2411"/>
        <v>0</v>
      </c>
      <c r="JK157" s="312">
        <f t="shared" si="2412"/>
        <v>0</v>
      </c>
      <c r="JL157" s="313"/>
      <c r="JM157" s="306">
        <v>10.0</v>
      </c>
      <c r="JN157" s="307" t="s">
        <v>159</v>
      </c>
      <c r="JO157" s="308" t="s">
        <v>132</v>
      </c>
      <c r="JP157" s="308" t="s">
        <v>150</v>
      </c>
      <c r="JQ157" s="309">
        <f>'Produksi dan Harga'!CF39</f>
        <v>1200</v>
      </c>
      <c r="JR157" s="309" t="str">
        <f t="shared" si="2413"/>
        <v/>
      </c>
      <c r="JS157" s="309">
        <f t="shared" si="2414"/>
        <v>0</v>
      </c>
      <c r="JT157" s="310"/>
      <c r="JU157" s="309">
        <f t="shared" si="2415"/>
        <v>0</v>
      </c>
      <c r="JV157" s="310"/>
      <c r="JW157" s="309" t="str">
        <f>ADHB!LF157</f>
        <v/>
      </c>
      <c r="JX157" s="309">
        <f t="shared" si="2416"/>
        <v>0</v>
      </c>
      <c r="JY157" s="309">
        <f t="shared" si="2417"/>
        <v>0</v>
      </c>
      <c r="JZ157" s="310">
        <v>0.36319999999999997</v>
      </c>
      <c r="KA157" s="311">
        <f t="shared" si="2418"/>
        <v>0</v>
      </c>
      <c r="KB157" s="312">
        <f t="shared" si="2419"/>
        <v>0</v>
      </c>
      <c r="KC157" s="313"/>
      <c r="KD157" s="306">
        <v>10.0</v>
      </c>
      <c r="KE157" s="307" t="s">
        <v>159</v>
      </c>
      <c r="KF157" s="308" t="s">
        <v>132</v>
      </c>
      <c r="KG157" s="308" t="s">
        <v>150</v>
      </c>
      <c r="KH157" s="309"/>
      <c r="KI157" s="309" t="str">
        <f t="shared" si="2420"/>
        <v/>
      </c>
      <c r="KJ157" s="309">
        <f t="shared" si="2421"/>
        <v>0</v>
      </c>
      <c r="KK157" s="310"/>
      <c r="KL157" s="309">
        <f t="shared" si="2422"/>
        <v>0</v>
      </c>
      <c r="KM157" s="310"/>
      <c r="KN157" s="309" t="str">
        <f>ADHB!LW157</f>
        <v/>
      </c>
      <c r="KO157" s="309">
        <f t="shared" si="2423"/>
        <v>0</v>
      </c>
      <c r="KP157" s="309">
        <f t="shared" si="2424"/>
        <v>0</v>
      </c>
      <c r="KQ157" s="310">
        <v>0.36319999999999997</v>
      </c>
      <c r="KR157" s="311">
        <f t="shared" si="2425"/>
        <v>0</v>
      </c>
      <c r="KS157" s="312">
        <f t="shared" si="2426"/>
        <v>0</v>
      </c>
      <c r="KT157" s="313"/>
      <c r="KU157" s="314"/>
    </row>
    <row r="158" ht="15.75" customHeight="1">
      <c r="A158" s="306">
        <v>11.0</v>
      </c>
      <c r="B158" s="307" t="s">
        <v>160</v>
      </c>
      <c r="C158" s="308" t="s">
        <v>132</v>
      </c>
      <c r="D158" s="308" t="s">
        <v>150</v>
      </c>
      <c r="E158" s="309">
        <f>'Produksi dan Harga'!D40</f>
        <v>2056</v>
      </c>
      <c r="F158" s="309">
        <v>12836.0733287681</v>
      </c>
      <c r="G158" s="309">
        <f t="shared" si="2302"/>
        <v>26.39096676</v>
      </c>
      <c r="H158" s="310"/>
      <c r="I158" s="309">
        <f t="shared" si="2303"/>
        <v>0</v>
      </c>
      <c r="J158" s="310"/>
      <c r="K158" s="309">
        <f>ADHB!L158</f>
        <v>0</v>
      </c>
      <c r="L158" s="309">
        <f t="shared" si="2304"/>
        <v>0</v>
      </c>
      <c r="M158" s="309">
        <f t="shared" si="2305"/>
        <v>26.39096676</v>
      </c>
      <c r="N158" s="310">
        <v>0.36319999999999997</v>
      </c>
      <c r="O158" s="311">
        <f t="shared" si="2306"/>
        <v>9.585199129</v>
      </c>
      <c r="P158" s="312">
        <f t="shared" si="2307"/>
        <v>16.80576764</v>
      </c>
      <c r="Q158" s="313"/>
      <c r="R158" s="306">
        <v>11.0</v>
      </c>
      <c r="S158" s="307" t="s">
        <v>160</v>
      </c>
      <c r="T158" s="308" t="s">
        <v>132</v>
      </c>
      <c r="U158" s="308" t="s">
        <v>150</v>
      </c>
      <c r="V158" s="309">
        <f>'Produksi dan Harga'!I40</f>
        <v>3765</v>
      </c>
      <c r="W158" s="309">
        <f t="shared" si="2308"/>
        <v>12836.07333</v>
      </c>
      <c r="X158" s="309">
        <f t="shared" si="2309"/>
        <v>48.32781608</v>
      </c>
      <c r="Y158" s="310"/>
      <c r="Z158" s="309">
        <f t="shared" si="2310"/>
        <v>0</v>
      </c>
      <c r="AA158" s="310"/>
      <c r="AB158" s="309">
        <f>ADHB!AC158</f>
        <v>0</v>
      </c>
      <c r="AC158" s="309">
        <f t="shared" si="2311"/>
        <v>0</v>
      </c>
      <c r="AD158" s="309">
        <f t="shared" si="2312"/>
        <v>48.32781608</v>
      </c>
      <c r="AE158" s="310">
        <v>0.36319999999999997</v>
      </c>
      <c r="AF158" s="311">
        <f t="shared" si="2313"/>
        <v>17.5526628</v>
      </c>
      <c r="AG158" s="312">
        <f t="shared" si="2314"/>
        <v>30.77515328</v>
      </c>
      <c r="AH158" s="313"/>
      <c r="AI158" s="306">
        <v>11.0</v>
      </c>
      <c r="AJ158" s="307" t="s">
        <v>160</v>
      </c>
      <c r="AK158" s="308" t="s">
        <v>132</v>
      </c>
      <c r="AL158" s="308" t="s">
        <v>150</v>
      </c>
      <c r="AM158" s="309">
        <f>'Produksi dan Harga'!N40</f>
        <v>658</v>
      </c>
      <c r="AN158" s="309">
        <f t="shared" si="2315"/>
        <v>12836.07333</v>
      </c>
      <c r="AO158" s="309">
        <f t="shared" si="2316"/>
        <v>8.44613625</v>
      </c>
      <c r="AP158" s="310"/>
      <c r="AQ158" s="309">
        <f t="shared" si="2317"/>
        <v>0</v>
      </c>
      <c r="AR158" s="310"/>
      <c r="AS158" s="309">
        <f>ADHB!AT158</f>
        <v>0</v>
      </c>
      <c r="AT158" s="309">
        <f t="shared" si="2318"/>
        <v>0</v>
      </c>
      <c r="AU158" s="309">
        <f t="shared" si="2319"/>
        <v>8.44613625</v>
      </c>
      <c r="AV158" s="310">
        <v>0.36319999999999997</v>
      </c>
      <c r="AW158" s="311">
        <f t="shared" si="2320"/>
        <v>3.067636686</v>
      </c>
      <c r="AX158" s="312">
        <f t="shared" si="2321"/>
        <v>5.378499564</v>
      </c>
      <c r="AY158" s="313"/>
      <c r="AZ158" s="306">
        <v>11.0</v>
      </c>
      <c r="BA158" s="307" t="s">
        <v>160</v>
      </c>
      <c r="BB158" s="308" t="s">
        <v>132</v>
      </c>
      <c r="BC158" s="308" t="s">
        <v>150</v>
      </c>
      <c r="BD158" s="309">
        <f>'Produksi dan Harga'!S40</f>
        <v>1156</v>
      </c>
      <c r="BE158" s="309">
        <f t="shared" si="2322"/>
        <v>12836.07333</v>
      </c>
      <c r="BF158" s="309">
        <f t="shared" si="2323"/>
        <v>14.83850077</v>
      </c>
      <c r="BG158" s="310"/>
      <c r="BH158" s="309">
        <f t="shared" si="2324"/>
        <v>0</v>
      </c>
      <c r="BI158" s="310"/>
      <c r="BJ158" s="309">
        <f>ADHB!BK158</f>
        <v>0</v>
      </c>
      <c r="BK158" s="309">
        <f t="shared" si="2325"/>
        <v>0</v>
      </c>
      <c r="BL158" s="309">
        <f t="shared" si="2326"/>
        <v>14.83850077</v>
      </c>
      <c r="BM158" s="310">
        <v>0.36319999999999997</v>
      </c>
      <c r="BN158" s="311">
        <f t="shared" si="2327"/>
        <v>5.389343479</v>
      </c>
      <c r="BO158" s="312">
        <f t="shared" si="2328"/>
        <v>9.449157289</v>
      </c>
      <c r="BP158" s="313"/>
      <c r="BQ158" s="306">
        <v>11.0</v>
      </c>
      <c r="BR158" s="307" t="s">
        <v>160</v>
      </c>
      <c r="BS158" s="308" t="s">
        <v>132</v>
      </c>
      <c r="BT158" s="308" t="s">
        <v>150</v>
      </c>
      <c r="BU158" s="309">
        <f>'Produksi dan Harga'!X40</f>
        <v>839</v>
      </c>
      <c r="BV158" s="309">
        <f t="shared" si="2329"/>
        <v>12836.07333</v>
      </c>
      <c r="BW158" s="309">
        <f t="shared" si="2330"/>
        <v>10.76946552</v>
      </c>
      <c r="BX158" s="310"/>
      <c r="BY158" s="309">
        <f t="shared" si="2331"/>
        <v>0</v>
      </c>
      <c r="BZ158" s="310"/>
      <c r="CA158" s="309">
        <f>ADHB!CB158</f>
        <v>0</v>
      </c>
      <c r="CB158" s="309">
        <f t="shared" si="2332"/>
        <v>0</v>
      </c>
      <c r="CC158" s="309">
        <f t="shared" si="2333"/>
        <v>10.76946552</v>
      </c>
      <c r="CD158" s="310">
        <v>0.36319999999999997</v>
      </c>
      <c r="CE158" s="311">
        <f t="shared" si="2334"/>
        <v>3.911469878</v>
      </c>
      <c r="CF158" s="312">
        <f t="shared" si="2335"/>
        <v>6.857995645</v>
      </c>
      <c r="CG158" s="313"/>
      <c r="CH158" s="306">
        <v>11.0</v>
      </c>
      <c r="CI158" s="307" t="s">
        <v>160</v>
      </c>
      <c r="CJ158" s="308" t="s">
        <v>132</v>
      </c>
      <c r="CK158" s="308" t="s">
        <v>150</v>
      </c>
      <c r="CL158" s="309">
        <f>'Produksi dan Harga'!AC40</f>
        <v>359</v>
      </c>
      <c r="CM158" s="309">
        <f t="shared" si="2336"/>
        <v>12836.07333</v>
      </c>
      <c r="CN158" s="309">
        <f t="shared" si="2337"/>
        <v>4.608150325</v>
      </c>
      <c r="CO158" s="310"/>
      <c r="CP158" s="309">
        <f t="shared" si="2338"/>
        <v>0</v>
      </c>
      <c r="CQ158" s="310"/>
      <c r="CR158" s="309">
        <f>ADHB!CS158</f>
        <v>0</v>
      </c>
      <c r="CS158" s="309">
        <f t="shared" si="2339"/>
        <v>0</v>
      </c>
      <c r="CT158" s="309">
        <f t="shared" si="2340"/>
        <v>4.608150325</v>
      </c>
      <c r="CU158" s="310">
        <v>0.36319999999999997</v>
      </c>
      <c r="CV158" s="311">
        <f t="shared" si="2341"/>
        <v>1.673680198</v>
      </c>
      <c r="CW158" s="312">
        <f t="shared" si="2342"/>
        <v>2.934470127</v>
      </c>
      <c r="CX158" s="313"/>
      <c r="CY158" s="306">
        <v>11.0</v>
      </c>
      <c r="CZ158" s="307" t="s">
        <v>160</v>
      </c>
      <c r="DA158" s="308" t="s">
        <v>132</v>
      </c>
      <c r="DB158" s="308" t="s">
        <v>150</v>
      </c>
      <c r="DC158" s="309">
        <f>'Produksi dan Harga'!AH40</f>
        <v>392</v>
      </c>
      <c r="DD158" s="309">
        <f t="shared" si="2343"/>
        <v>12836.07333</v>
      </c>
      <c r="DE158" s="309">
        <f t="shared" si="2344"/>
        <v>5.031740745</v>
      </c>
      <c r="DF158" s="310"/>
      <c r="DG158" s="309">
        <f t="shared" si="2345"/>
        <v>0</v>
      </c>
      <c r="DH158" s="310"/>
      <c r="DI158" s="309">
        <f>ADHB!DJ158</f>
        <v>0</v>
      </c>
      <c r="DJ158" s="309">
        <f t="shared" si="2346"/>
        <v>0</v>
      </c>
      <c r="DK158" s="309">
        <f t="shared" si="2347"/>
        <v>5.031740745</v>
      </c>
      <c r="DL158" s="310">
        <v>0.36319999999999997</v>
      </c>
      <c r="DM158" s="311">
        <f t="shared" si="2348"/>
        <v>1.827528239</v>
      </c>
      <c r="DN158" s="312">
        <f t="shared" si="2349"/>
        <v>3.204212506</v>
      </c>
      <c r="DO158" s="313"/>
      <c r="DP158" s="306">
        <v>11.0</v>
      </c>
      <c r="DQ158" s="307" t="s">
        <v>160</v>
      </c>
      <c r="DR158" s="308" t="s">
        <v>132</v>
      </c>
      <c r="DS158" s="308" t="s">
        <v>150</v>
      </c>
      <c r="DT158" s="309">
        <f>'Produksi dan Harga'!AM40</f>
        <v>389</v>
      </c>
      <c r="DU158" s="309">
        <f t="shared" si="2350"/>
        <v>12836.07333</v>
      </c>
      <c r="DV158" s="309">
        <f t="shared" si="2351"/>
        <v>4.993232525</v>
      </c>
      <c r="DW158" s="310"/>
      <c r="DX158" s="309">
        <f t="shared" si="2352"/>
        <v>0</v>
      </c>
      <c r="DY158" s="310"/>
      <c r="DZ158" s="309">
        <f>ADHB!EA158</f>
        <v>0</v>
      </c>
      <c r="EA158" s="309">
        <f t="shared" si="2353"/>
        <v>0</v>
      </c>
      <c r="EB158" s="309">
        <f t="shared" si="2354"/>
        <v>4.993232525</v>
      </c>
      <c r="EC158" s="310">
        <v>0.36319999999999997</v>
      </c>
      <c r="ED158" s="311">
        <f t="shared" si="2355"/>
        <v>1.813542053</v>
      </c>
      <c r="EE158" s="312">
        <f t="shared" si="2356"/>
        <v>3.179690472</v>
      </c>
      <c r="EF158" s="313"/>
      <c r="EG158" s="306">
        <v>11.0</v>
      </c>
      <c r="EH158" s="307" t="s">
        <v>160</v>
      </c>
      <c r="EI158" s="308" t="s">
        <v>132</v>
      </c>
      <c r="EJ158" s="308" t="s">
        <v>150</v>
      </c>
      <c r="EK158" s="309">
        <f>'Produksi dan Harga'!AR40</f>
        <v>280</v>
      </c>
      <c r="EL158" s="309">
        <f t="shared" si="2357"/>
        <v>12836.07333</v>
      </c>
      <c r="EM158" s="309">
        <f t="shared" si="2358"/>
        <v>3.594100532</v>
      </c>
      <c r="EN158" s="310"/>
      <c r="EO158" s="309">
        <f t="shared" si="2359"/>
        <v>0</v>
      </c>
      <c r="EP158" s="310"/>
      <c r="EQ158" s="309">
        <f>ADHB!ER158</f>
        <v>0</v>
      </c>
      <c r="ER158" s="309">
        <f t="shared" si="2360"/>
        <v>0</v>
      </c>
      <c r="ES158" s="309">
        <f t="shared" si="2361"/>
        <v>3.594100532</v>
      </c>
      <c r="ET158" s="310">
        <v>0.36319999999999997</v>
      </c>
      <c r="EU158" s="311">
        <f t="shared" si="2362"/>
        <v>1.305377313</v>
      </c>
      <c r="EV158" s="312">
        <f t="shared" si="2363"/>
        <v>2.288723219</v>
      </c>
      <c r="EW158" s="313"/>
      <c r="EX158" s="306">
        <v>11.0</v>
      </c>
      <c r="EY158" s="307" t="s">
        <v>160</v>
      </c>
      <c r="EZ158" s="308" t="s">
        <v>132</v>
      </c>
      <c r="FA158" s="308" t="s">
        <v>150</v>
      </c>
      <c r="FB158" s="309">
        <f>'Produksi dan Harga'!AW40</f>
        <v>585</v>
      </c>
      <c r="FC158" s="309">
        <f t="shared" si="2364"/>
        <v>12836.07333</v>
      </c>
      <c r="FD158" s="309">
        <f t="shared" si="2365"/>
        <v>7.509102897</v>
      </c>
      <c r="FE158" s="310"/>
      <c r="FF158" s="309">
        <f t="shared" si="2366"/>
        <v>0</v>
      </c>
      <c r="FG158" s="310"/>
      <c r="FH158" s="309">
        <f>ADHB!FI158</f>
        <v>0</v>
      </c>
      <c r="FI158" s="309">
        <f t="shared" si="2367"/>
        <v>0</v>
      </c>
      <c r="FJ158" s="309">
        <f t="shared" si="2368"/>
        <v>7.509102897</v>
      </c>
      <c r="FK158" s="310">
        <v>0.36319999999999997</v>
      </c>
      <c r="FL158" s="311">
        <f t="shared" si="2369"/>
        <v>2.727306172</v>
      </c>
      <c r="FM158" s="312">
        <f t="shared" si="2370"/>
        <v>4.781796725</v>
      </c>
      <c r="FN158" s="313"/>
      <c r="FO158" s="306">
        <v>11.0</v>
      </c>
      <c r="FP158" s="307" t="s">
        <v>160</v>
      </c>
      <c r="FQ158" s="308" t="s">
        <v>132</v>
      </c>
      <c r="FR158" s="308" t="s">
        <v>150</v>
      </c>
      <c r="FS158" s="309">
        <f>'Produksi dan Harga'!BB40</f>
        <v>285</v>
      </c>
      <c r="FT158" s="309">
        <f t="shared" si="2371"/>
        <v>12836.07333</v>
      </c>
      <c r="FU158" s="309">
        <f t="shared" si="2372"/>
        <v>3.658280899</v>
      </c>
      <c r="FV158" s="310"/>
      <c r="FW158" s="309">
        <f t="shared" si="2373"/>
        <v>0</v>
      </c>
      <c r="FX158" s="310"/>
      <c r="FY158" s="309">
        <f>ADHB!FZ158</f>
        <v>0</v>
      </c>
      <c r="FZ158" s="309">
        <f t="shared" si="2374"/>
        <v>0</v>
      </c>
      <c r="GA158" s="309">
        <f t="shared" si="2375"/>
        <v>3.658280899</v>
      </c>
      <c r="GB158" s="310">
        <v>0.36319999999999997</v>
      </c>
      <c r="GC158" s="311">
        <f t="shared" si="2376"/>
        <v>1.328687622</v>
      </c>
      <c r="GD158" s="312">
        <f t="shared" si="2377"/>
        <v>2.329593276</v>
      </c>
      <c r="GE158" s="313"/>
      <c r="GF158" s="306">
        <v>11.0</v>
      </c>
      <c r="GG158" s="307" t="s">
        <v>160</v>
      </c>
      <c r="GH158" s="308" t="s">
        <v>132</v>
      </c>
      <c r="GI158" s="308" t="s">
        <v>150</v>
      </c>
      <c r="GJ158" s="309">
        <f>'Produksi dan Harga'!BG40</f>
        <v>476</v>
      </c>
      <c r="GK158" s="309">
        <f t="shared" si="2378"/>
        <v>12836.07333</v>
      </c>
      <c r="GL158" s="309">
        <f t="shared" si="2379"/>
        <v>6.109970904</v>
      </c>
      <c r="GM158" s="310"/>
      <c r="GN158" s="309">
        <f t="shared" si="2380"/>
        <v>0</v>
      </c>
      <c r="GO158" s="310"/>
      <c r="GP158" s="309">
        <f>ADHB!GQ158</f>
        <v>0</v>
      </c>
      <c r="GQ158" s="309">
        <f t="shared" si="2381"/>
        <v>0</v>
      </c>
      <c r="GR158" s="309">
        <f t="shared" si="2382"/>
        <v>6.109970904</v>
      </c>
      <c r="GS158" s="310">
        <v>0.36319999999999997</v>
      </c>
      <c r="GT158" s="311">
        <f t="shared" si="2383"/>
        <v>2.219141433</v>
      </c>
      <c r="GU158" s="312">
        <f t="shared" si="2384"/>
        <v>3.890829472</v>
      </c>
      <c r="GV158" s="313"/>
      <c r="GW158" s="306">
        <v>11.0</v>
      </c>
      <c r="GX158" s="307" t="s">
        <v>160</v>
      </c>
      <c r="GY158" s="308" t="s">
        <v>132</v>
      </c>
      <c r="GZ158" s="308" t="s">
        <v>150</v>
      </c>
      <c r="HA158" s="309">
        <f>'Produksi dan Harga'!BL40</f>
        <v>257</v>
      </c>
      <c r="HB158" s="309">
        <f t="shared" si="2385"/>
        <v>12836.07333</v>
      </c>
      <c r="HC158" s="309">
        <f t="shared" si="2386"/>
        <v>3.298870845</v>
      </c>
      <c r="HD158" s="310"/>
      <c r="HE158" s="309">
        <f t="shared" si="2387"/>
        <v>0</v>
      </c>
      <c r="HF158" s="310"/>
      <c r="HG158" s="309">
        <f>ADHB!HH158</f>
        <v>0</v>
      </c>
      <c r="HH158" s="309">
        <f t="shared" si="2388"/>
        <v>0</v>
      </c>
      <c r="HI158" s="309">
        <f t="shared" si="2389"/>
        <v>3.298870845</v>
      </c>
      <c r="HJ158" s="310">
        <v>0.36319999999999997</v>
      </c>
      <c r="HK158" s="311">
        <f t="shared" si="2390"/>
        <v>1.198149891</v>
      </c>
      <c r="HL158" s="312">
        <f t="shared" si="2391"/>
        <v>2.100720954</v>
      </c>
      <c r="HM158" s="313"/>
      <c r="HN158" s="306">
        <v>11.0</v>
      </c>
      <c r="HO158" s="307" t="s">
        <v>160</v>
      </c>
      <c r="HP158" s="308" t="s">
        <v>132</v>
      </c>
      <c r="HQ158" s="308" t="s">
        <v>150</v>
      </c>
      <c r="HR158" s="309">
        <f>'Produksi dan Harga'!BQ40</f>
        <v>536</v>
      </c>
      <c r="HS158" s="309">
        <f t="shared" si="2392"/>
        <v>12836.07333</v>
      </c>
      <c r="HT158" s="309">
        <f t="shared" si="2393"/>
        <v>6.880135304</v>
      </c>
      <c r="HU158" s="310"/>
      <c r="HV158" s="309">
        <f t="shared" si="2394"/>
        <v>0</v>
      </c>
      <c r="HW158" s="310"/>
      <c r="HX158" s="309">
        <f>ADHB!HY158</f>
        <v>0</v>
      </c>
      <c r="HY158" s="309">
        <f t="shared" si="2395"/>
        <v>0</v>
      </c>
      <c r="HZ158" s="309">
        <f t="shared" si="2396"/>
        <v>6.880135304</v>
      </c>
      <c r="IA158" s="310">
        <v>0.36319999999999997</v>
      </c>
      <c r="IB158" s="311">
        <f t="shared" si="2397"/>
        <v>2.498865142</v>
      </c>
      <c r="IC158" s="312">
        <f t="shared" si="2398"/>
        <v>4.381270162</v>
      </c>
      <c r="ID158" s="313"/>
      <c r="IE158" s="306">
        <v>11.0</v>
      </c>
      <c r="IF158" s="307" t="s">
        <v>160</v>
      </c>
      <c r="IG158" s="308" t="s">
        <v>132</v>
      </c>
      <c r="IH158" s="308" t="s">
        <v>150</v>
      </c>
      <c r="II158" s="309">
        <f>'Produksi dan Harga'!BV40</f>
        <v>348</v>
      </c>
      <c r="IJ158" s="309">
        <f t="shared" si="2399"/>
        <v>12836.07333</v>
      </c>
      <c r="IK158" s="309">
        <f t="shared" si="2400"/>
        <v>4.466953518</v>
      </c>
      <c r="IL158" s="310"/>
      <c r="IM158" s="309">
        <f t="shared" si="2401"/>
        <v>0</v>
      </c>
      <c r="IN158" s="310"/>
      <c r="IO158" s="309">
        <f>ADHB!IP158</f>
        <v>0</v>
      </c>
      <c r="IP158" s="309">
        <f t="shared" si="2402"/>
        <v>0</v>
      </c>
      <c r="IQ158" s="309">
        <f t="shared" si="2403"/>
        <v>4.466953518</v>
      </c>
      <c r="IR158" s="310">
        <v>0.36319999999999997</v>
      </c>
      <c r="IS158" s="311">
        <f t="shared" si="2404"/>
        <v>1.622397518</v>
      </c>
      <c r="IT158" s="312">
        <f t="shared" si="2405"/>
        <v>2.844556001</v>
      </c>
      <c r="IU158" s="313"/>
      <c r="IV158" s="306">
        <v>11.0</v>
      </c>
      <c r="IW158" s="307" t="s">
        <v>160</v>
      </c>
      <c r="IX158" s="308" t="s">
        <v>132</v>
      </c>
      <c r="IY158" s="308" t="s">
        <v>150</v>
      </c>
      <c r="IZ158" s="309">
        <f>'Produksi dan Harga'!CA40</f>
        <v>334</v>
      </c>
      <c r="JA158" s="309">
        <f t="shared" si="2406"/>
        <v>12836.07333</v>
      </c>
      <c r="JB158" s="309">
        <f t="shared" si="2407"/>
        <v>4.287248492</v>
      </c>
      <c r="JC158" s="310"/>
      <c r="JD158" s="309">
        <f t="shared" si="2408"/>
        <v>0</v>
      </c>
      <c r="JE158" s="310"/>
      <c r="JF158" s="309">
        <f>ADHB!JG158</f>
        <v>0</v>
      </c>
      <c r="JG158" s="309">
        <f t="shared" si="2409"/>
        <v>0</v>
      </c>
      <c r="JH158" s="309">
        <f t="shared" si="2410"/>
        <v>4.287248492</v>
      </c>
      <c r="JI158" s="310">
        <v>0.36319999999999997</v>
      </c>
      <c r="JJ158" s="311">
        <f t="shared" si="2411"/>
        <v>1.557128652</v>
      </c>
      <c r="JK158" s="312">
        <f t="shared" si="2412"/>
        <v>2.73011984</v>
      </c>
      <c r="JL158" s="313"/>
      <c r="JM158" s="306">
        <v>11.0</v>
      </c>
      <c r="JN158" s="307" t="s">
        <v>160</v>
      </c>
      <c r="JO158" s="308" t="s">
        <v>132</v>
      </c>
      <c r="JP158" s="308" t="s">
        <v>150</v>
      </c>
      <c r="JQ158" s="309">
        <f>'Produksi dan Harga'!CF40</f>
        <v>165</v>
      </c>
      <c r="JR158" s="309">
        <f t="shared" si="2413"/>
        <v>12836.07333</v>
      </c>
      <c r="JS158" s="309">
        <f t="shared" si="2414"/>
        <v>2.117952099</v>
      </c>
      <c r="JT158" s="310"/>
      <c r="JU158" s="309">
        <f t="shared" si="2415"/>
        <v>0</v>
      </c>
      <c r="JV158" s="310"/>
      <c r="JW158" s="309" t="str">
        <f>ADHB!LF158</f>
        <v/>
      </c>
      <c r="JX158" s="309">
        <f t="shared" si="2416"/>
        <v>0</v>
      </c>
      <c r="JY158" s="309">
        <f t="shared" si="2417"/>
        <v>2.117952099</v>
      </c>
      <c r="JZ158" s="310">
        <v>0.36319999999999997</v>
      </c>
      <c r="KA158" s="311">
        <f t="shared" si="2418"/>
        <v>0.7692402024</v>
      </c>
      <c r="KB158" s="312">
        <f t="shared" si="2419"/>
        <v>1.348711897</v>
      </c>
      <c r="KC158" s="313"/>
      <c r="KD158" s="306">
        <v>11.0</v>
      </c>
      <c r="KE158" s="307" t="s">
        <v>160</v>
      </c>
      <c r="KF158" s="308" t="s">
        <v>132</v>
      </c>
      <c r="KG158" s="308" t="s">
        <v>150</v>
      </c>
      <c r="KH158" s="309"/>
      <c r="KI158" s="309">
        <f t="shared" si="2420"/>
        <v>12836.07333</v>
      </c>
      <c r="KJ158" s="309">
        <f t="shared" si="2421"/>
        <v>0</v>
      </c>
      <c r="KK158" s="310"/>
      <c r="KL158" s="309">
        <f t="shared" si="2422"/>
        <v>0</v>
      </c>
      <c r="KM158" s="310"/>
      <c r="KN158" s="309" t="str">
        <f>ADHB!LW158</f>
        <v/>
      </c>
      <c r="KO158" s="309">
        <f t="shared" si="2423"/>
        <v>0</v>
      </c>
      <c r="KP158" s="309">
        <f t="shared" si="2424"/>
        <v>0</v>
      </c>
      <c r="KQ158" s="310">
        <v>0.36319999999999997</v>
      </c>
      <c r="KR158" s="311">
        <f t="shared" si="2425"/>
        <v>0</v>
      </c>
      <c r="KS158" s="312">
        <f t="shared" si="2426"/>
        <v>0</v>
      </c>
      <c r="KT158" s="313"/>
      <c r="KU158" s="314"/>
    </row>
    <row r="159" ht="15.75" customHeight="1">
      <c r="A159" s="306">
        <v>12.0</v>
      </c>
      <c r="B159" s="307" t="s">
        <v>161</v>
      </c>
      <c r="C159" s="308" t="s">
        <v>132</v>
      </c>
      <c r="D159" s="308" t="s">
        <v>150</v>
      </c>
      <c r="E159" s="309"/>
      <c r="F159" s="309"/>
      <c r="G159" s="309">
        <f t="shared" si="2302"/>
        <v>0</v>
      </c>
      <c r="H159" s="310"/>
      <c r="I159" s="309">
        <f t="shared" si="2303"/>
        <v>0</v>
      </c>
      <c r="J159" s="310"/>
      <c r="K159" s="309">
        <f>ADHB!L159</f>
        <v>0</v>
      </c>
      <c r="L159" s="309">
        <f t="shared" si="2304"/>
        <v>0</v>
      </c>
      <c r="M159" s="309">
        <f t="shared" si="2305"/>
        <v>0</v>
      </c>
      <c r="N159" s="310">
        <v>0.36319999999999997</v>
      </c>
      <c r="O159" s="311">
        <f t="shared" si="2306"/>
        <v>0</v>
      </c>
      <c r="P159" s="312">
        <f t="shared" si="2307"/>
        <v>0</v>
      </c>
      <c r="Q159" s="313"/>
      <c r="R159" s="306">
        <v>12.0</v>
      </c>
      <c r="S159" s="307" t="s">
        <v>161</v>
      </c>
      <c r="T159" s="308" t="s">
        <v>132</v>
      </c>
      <c r="U159" s="308" t="s">
        <v>150</v>
      </c>
      <c r="V159" s="309"/>
      <c r="W159" s="309" t="str">
        <f t="shared" si="2308"/>
        <v/>
      </c>
      <c r="X159" s="309">
        <f t="shared" si="2309"/>
        <v>0</v>
      </c>
      <c r="Y159" s="310"/>
      <c r="Z159" s="309">
        <f t="shared" si="2310"/>
        <v>0</v>
      </c>
      <c r="AA159" s="310"/>
      <c r="AB159" s="309">
        <f>ADHB!AC159</f>
        <v>0</v>
      </c>
      <c r="AC159" s="309">
        <f t="shared" si="2311"/>
        <v>0</v>
      </c>
      <c r="AD159" s="309">
        <f t="shared" si="2312"/>
        <v>0</v>
      </c>
      <c r="AE159" s="310">
        <v>0.36319999999999997</v>
      </c>
      <c r="AF159" s="311">
        <f t="shared" si="2313"/>
        <v>0</v>
      </c>
      <c r="AG159" s="312">
        <f t="shared" si="2314"/>
        <v>0</v>
      </c>
      <c r="AH159" s="313"/>
      <c r="AI159" s="306">
        <v>12.0</v>
      </c>
      <c r="AJ159" s="307" t="s">
        <v>161</v>
      </c>
      <c r="AK159" s="308" t="s">
        <v>132</v>
      </c>
      <c r="AL159" s="308" t="s">
        <v>150</v>
      </c>
      <c r="AM159" s="309"/>
      <c r="AN159" s="309" t="str">
        <f t="shared" si="2315"/>
        <v/>
      </c>
      <c r="AO159" s="309">
        <f t="shared" si="2316"/>
        <v>0</v>
      </c>
      <c r="AP159" s="310"/>
      <c r="AQ159" s="309">
        <f t="shared" si="2317"/>
        <v>0</v>
      </c>
      <c r="AR159" s="310"/>
      <c r="AS159" s="309">
        <f>ADHB!AT159</f>
        <v>0</v>
      </c>
      <c r="AT159" s="309">
        <f t="shared" si="2318"/>
        <v>0</v>
      </c>
      <c r="AU159" s="309">
        <f t="shared" si="2319"/>
        <v>0</v>
      </c>
      <c r="AV159" s="310">
        <v>0.36319999999999997</v>
      </c>
      <c r="AW159" s="311">
        <f t="shared" si="2320"/>
        <v>0</v>
      </c>
      <c r="AX159" s="312">
        <f t="shared" si="2321"/>
        <v>0</v>
      </c>
      <c r="AY159" s="313"/>
      <c r="AZ159" s="306">
        <v>12.0</v>
      </c>
      <c r="BA159" s="307" t="s">
        <v>161</v>
      </c>
      <c r="BB159" s="308" t="s">
        <v>132</v>
      </c>
      <c r="BC159" s="308" t="s">
        <v>150</v>
      </c>
      <c r="BD159" s="309"/>
      <c r="BE159" s="309" t="str">
        <f t="shared" si="2322"/>
        <v/>
      </c>
      <c r="BF159" s="309">
        <f t="shared" si="2323"/>
        <v>0</v>
      </c>
      <c r="BG159" s="310"/>
      <c r="BH159" s="309">
        <f t="shared" si="2324"/>
        <v>0</v>
      </c>
      <c r="BI159" s="310"/>
      <c r="BJ159" s="309">
        <f>ADHB!BK159</f>
        <v>0</v>
      </c>
      <c r="BK159" s="309">
        <f t="shared" si="2325"/>
        <v>0</v>
      </c>
      <c r="BL159" s="309">
        <f t="shared" si="2326"/>
        <v>0</v>
      </c>
      <c r="BM159" s="310">
        <v>0.36319999999999997</v>
      </c>
      <c r="BN159" s="311">
        <f t="shared" si="2327"/>
        <v>0</v>
      </c>
      <c r="BO159" s="312">
        <f t="shared" si="2328"/>
        <v>0</v>
      </c>
      <c r="BP159" s="313"/>
      <c r="BQ159" s="306">
        <v>12.0</v>
      </c>
      <c r="BR159" s="307" t="s">
        <v>161</v>
      </c>
      <c r="BS159" s="308" t="s">
        <v>132</v>
      </c>
      <c r="BT159" s="308" t="s">
        <v>150</v>
      </c>
      <c r="BU159" s="309"/>
      <c r="BV159" s="309" t="str">
        <f t="shared" si="2329"/>
        <v/>
      </c>
      <c r="BW159" s="309">
        <f t="shared" si="2330"/>
        <v>0</v>
      </c>
      <c r="BX159" s="310"/>
      <c r="BY159" s="309">
        <f t="shared" si="2331"/>
        <v>0</v>
      </c>
      <c r="BZ159" s="310"/>
      <c r="CA159" s="309">
        <f>ADHB!CB159</f>
        <v>0</v>
      </c>
      <c r="CB159" s="309">
        <f t="shared" si="2332"/>
        <v>0</v>
      </c>
      <c r="CC159" s="309">
        <f t="shared" si="2333"/>
        <v>0</v>
      </c>
      <c r="CD159" s="310">
        <v>0.36319999999999997</v>
      </c>
      <c r="CE159" s="311">
        <f t="shared" si="2334"/>
        <v>0</v>
      </c>
      <c r="CF159" s="312">
        <f t="shared" si="2335"/>
        <v>0</v>
      </c>
      <c r="CG159" s="313"/>
      <c r="CH159" s="306">
        <v>12.0</v>
      </c>
      <c r="CI159" s="307" t="s">
        <v>161</v>
      </c>
      <c r="CJ159" s="308" t="s">
        <v>132</v>
      </c>
      <c r="CK159" s="308" t="s">
        <v>150</v>
      </c>
      <c r="CL159" s="309"/>
      <c r="CM159" s="309" t="str">
        <f t="shared" si="2336"/>
        <v/>
      </c>
      <c r="CN159" s="309">
        <f t="shared" si="2337"/>
        <v>0</v>
      </c>
      <c r="CO159" s="310"/>
      <c r="CP159" s="309">
        <f t="shared" si="2338"/>
        <v>0</v>
      </c>
      <c r="CQ159" s="310"/>
      <c r="CR159" s="309">
        <f>ADHB!CS159</f>
        <v>0</v>
      </c>
      <c r="CS159" s="309">
        <f t="shared" si="2339"/>
        <v>0</v>
      </c>
      <c r="CT159" s="309">
        <f t="shared" si="2340"/>
        <v>0</v>
      </c>
      <c r="CU159" s="310">
        <v>0.36319999999999997</v>
      </c>
      <c r="CV159" s="311">
        <f t="shared" si="2341"/>
        <v>0</v>
      </c>
      <c r="CW159" s="312">
        <f t="shared" si="2342"/>
        <v>0</v>
      </c>
      <c r="CX159" s="313"/>
      <c r="CY159" s="306">
        <v>12.0</v>
      </c>
      <c r="CZ159" s="307" t="s">
        <v>161</v>
      </c>
      <c r="DA159" s="308" t="s">
        <v>132</v>
      </c>
      <c r="DB159" s="308" t="s">
        <v>150</v>
      </c>
      <c r="DC159" s="309"/>
      <c r="DD159" s="309" t="str">
        <f t="shared" si="2343"/>
        <v/>
      </c>
      <c r="DE159" s="309">
        <f t="shared" si="2344"/>
        <v>0</v>
      </c>
      <c r="DF159" s="310"/>
      <c r="DG159" s="309">
        <f t="shared" si="2345"/>
        <v>0</v>
      </c>
      <c r="DH159" s="310"/>
      <c r="DI159" s="309">
        <f>ADHB!DJ159</f>
        <v>0</v>
      </c>
      <c r="DJ159" s="309">
        <f t="shared" si="2346"/>
        <v>0</v>
      </c>
      <c r="DK159" s="309">
        <f t="shared" si="2347"/>
        <v>0</v>
      </c>
      <c r="DL159" s="310">
        <v>0.36319999999999997</v>
      </c>
      <c r="DM159" s="311">
        <f t="shared" si="2348"/>
        <v>0</v>
      </c>
      <c r="DN159" s="312">
        <f t="shared" si="2349"/>
        <v>0</v>
      </c>
      <c r="DO159" s="313"/>
      <c r="DP159" s="306">
        <v>12.0</v>
      </c>
      <c r="DQ159" s="307" t="s">
        <v>161</v>
      </c>
      <c r="DR159" s="308" t="s">
        <v>132</v>
      </c>
      <c r="DS159" s="308" t="s">
        <v>150</v>
      </c>
      <c r="DT159" s="309"/>
      <c r="DU159" s="309" t="str">
        <f t="shared" si="2350"/>
        <v/>
      </c>
      <c r="DV159" s="309">
        <f t="shared" si="2351"/>
        <v>0</v>
      </c>
      <c r="DW159" s="310"/>
      <c r="DX159" s="309">
        <f t="shared" si="2352"/>
        <v>0</v>
      </c>
      <c r="DY159" s="310"/>
      <c r="DZ159" s="309">
        <f>ADHB!EA159</f>
        <v>0</v>
      </c>
      <c r="EA159" s="309">
        <f t="shared" si="2353"/>
        <v>0</v>
      </c>
      <c r="EB159" s="309">
        <f t="shared" si="2354"/>
        <v>0</v>
      </c>
      <c r="EC159" s="310">
        <v>0.36319999999999997</v>
      </c>
      <c r="ED159" s="311">
        <f t="shared" si="2355"/>
        <v>0</v>
      </c>
      <c r="EE159" s="312">
        <f t="shared" si="2356"/>
        <v>0</v>
      </c>
      <c r="EF159" s="313"/>
      <c r="EG159" s="306">
        <v>12.0</v>
      </c>
      <c r="EH159" s="307" t="s">
        <v>161</v>
      </c>
      <c r="EI159" s="308" t="s">
        <v>132</v>
      </c>
      <c r="EJ159" s="308" t="s">
        <v>150</v>
      </c>
      <c r="EK159" s="309"/>
      <c r="EL159" s="309" t="str">
        <f t="shared" si="2357"/>
        <v/>
      </c>
      <c r="EM159" s="309">
        <f t="shared" si="2358"/>
        <v>0</v>
      </c>
      <c r="EN159" s="310"/>
      <c r="EO159" s="309">
        <f t="shared" si="2359"/>
        <v>0</v>
      </c>
      <c r="EP159" s="310"/>
      <c r="EQ159" s="309">
        <f>ADHB!ER159</f>
        <v>0</v>
      </c>
      <c r="ER159" s="309">
        <f t="shared" si="2360"/>
        <v>0</v>
      </c>
      <c r="ES159" s="309">
        <f t="shared" si="2361"/>
        <v>0</v>
      </c>
      <c r="ET159" s="310">
        <v>0.36319999999999997</v>
      </c>
      <c r="EU159" s="311">
        <f t="shared" si="2362"/>
        <v>0</v>
      </c>
      <c r="EV159" s="312">
        <f t="shared" si="2363"/>
        <v>0</v>
      </c>
      <c r="EW159" s="313"/>
      <c r="EX159" s="306">
        <v>12.0</v>
      </c>
      <c r="EY159" s="307" t="s">
        <v>161</v>
      </c>
      <c r="EZ159" s="308" t="s">
        <v>132</v>
      </c>
      <c r="FA159" s="308" t="s">
        <v>150</v>
      </c>
      <c r="FB159" s="309"/>
      <c r="FC159" s="309" t="str">
        <f t="shared" si="2364"/>
        <v/>
      </c>
      <c r="FD159" s="309">
        <f t="shared" si="2365"/>
        <v>0</v>
      </c>
      <c r="FE159" s="310"/>
      <c r="FF159" s="309">
        <f t="shared" si="2366"/>
        <v>0</v>
      </c>
      <c r="FG159" s="310"/>
      <c r="FH159" s="309">
        <f>ADHB!FI159</f>
        <v>0</v>
      </c>
      <c r="FI159" s="309">
        <f t="shared" si="2367"/>
        <v>0</v>
      </c>
      <c r="FJ159" s="309">
        <f t="shared" si="2368"/>
        <v>0</v>
      </c>
      <c r="FK159" s="310">
        <v>0.36319999999999997</v>
      </c>
      <c r="FL159" s="311">
        <f t="shared" si="2369"/>
        <v>0</v>
      </c>
      <c r="FM159" s="312">
        <f t="shared" si="2370"/>
        <v>0</v>
      </c>
      <c r="FN159" s="313"/>
      <c r="FO159" s="306">
        <v>12.0</v>
      </c>
      <c r="FP159" s="307" t="s">
        <v>161</v>
      </c>
      <c r="FQ159" s="308" t="s">
        <v>132</v>
      </c>
      <c r="FR159" s="308" t="s">
        <v>150</v>
      </c>
      <c r="FS159" s="309"/>
      <c r="FT159" s="309" t="str">
        <f t="shared" si="2371"/>
        <v/>
      </c>
      <c r="FU159" s="309">
        <f t="shared" si="2372"/>
        <v>0</v>
      </c>
      <c r="FV159" s="310"/>
      <c r="FW159" s="309">
        <f t="shared" si="2373"/>
        <v>0</v>
      </c>
      <c r="FX159" s="310"/>
      <c r="FY159" s="309">
        <f>ADHB!FZ159</f>
        <v>0</v>
      </c>
      <c r="FZ159" s="309">
        <f t="shared" si="2374"/>
        <v>0</v>
      </c>
      <c r="GA159" s="309">
        <f t="shared" si="2375"/>
        <v>0</v>
      </c>
      <c r="GB159" s="310">
        <v>0.36319999999999997</v>
      </c>
      <c r="GC159" s="311">
        <f t="shared" si="2376"/>
        <v>0</v>
      </c>
      <c r="GD159" s="312">
        <f t="shared" si="2377"/>
        <v>0</v>
      </c>
      <c r="GE159" s="313"/>
      <c r="GF159" s="306">
        <v>12.0</v>
      </c>
      <c r="GG159" s="307" t="s">
        <v>161</v>
      </c>
      <c r="GH159" s="308" t="s">
        <v>132</v>
      </c>
      <c r="GI159" s="308" t="s">
        <v>150</v>
      </c>
      <c r="GJ159" s="309"/>
      <c r="GK159" s="309" t="str">
        <f t="shared" si="2378"/>
        <v/>
      </c>
      <c r="GL159" s="309">
        <f t="shared" si="2379"/>
        <v>0</v>
      </c>
      <c r="GM159" s="310"/>
      <c r="GN159" s="309">
        <f t="shared" si="2380"/>
        <v>0</v>
      </c>
      <c r="GO159" s="310"/>
      <c r="GP159" s="309">
        <f>ADHB!GQ159</f>
        <v>0</v>
      </c>
      <c r="GQ159" s="309">
        <f t="shared" si="2381"/>
        <v>0</v>
      </c>
      <c r="GR159" s="309">
        <f t="shared" si="2382"/>
        <v>0</v>
      </c>
      <c r="GS159" s="310">
        <v>0.36319999999999997</v>
      </c>
      <c r="GT159" s="311">
        <f t="shared" si="2383"/>
        <v>0</v>
      </c>
      <c r="GU159" s="312">
        <f t="shared" si="2384"/>
        <v>0</v>
      </c>
      <c r="GV159" s="313"/>
      <c r="GW159" s="306">
        <v>12.0</v>
      </c>
      <c r="GX159" s="307" t="s">
        <v>161</v>
      </c>
      <c r="GY159" s="308" t="s">
        <v>132</v>
      </c>
      <c r="GZ159" s="308" t="s">
        <v>150</v>
      </c>
      <c r="HA159" s="309"/>
      <c r="HB159" s="309" t="str">
        <f t="shared" si="2385"/>
        <v/>
      </c>
      <c r="HC159" s="309">
        <f t="shared" si="2386"/>
        <v>0</v>
      </c>
      <c r="HD159" s="310"/>
      <c r="HE159" s="309">
        <f t="shared" si="2387"/>
        <v>0</v>
      </c>
      <c r="HF159" s="310"/>
      <c r="HG159" s="309">
        <f>ADHB!HH159</f>
        <v>0</v>
      </c>
      <c r="HH159" s="309">
        <f t="shared" si="2388"/>
        <v>0</v>
      </c>
      <c r="HI159" s="309">
        <f t="shared" si="2389"/>
        <v>0</v>
      </c>
      <c r="HJ159" s="310">
        <v>0.36319999999999997</v>
      </c>
      <c r="HK159" s="311">
        <f t="shared" si="2390"/>
        <v>0</v>
      </c>
      <c r="HL159" s="312">
        <f t="shared" si="2391"/>
        <v>0</v>
      </c>
      <c r="HM159" s="313"/>
      <c r="HN159" s="306">
        <v>12.0</v>
      </c>
      <c r="HO159" s="307" t="s">
        <v>161</v>
      </c>
      <c r="HP159" s="308" t="s">
        <v>132</v>
      </c>
      <c r="HQ159" s="308" t="s">
        <v>150</v>
      </c>
      <c r="HR159" s="309"/>
      <c r="HS159" s="309" t="str">
        <f t="shared" si="2392"/>
        <v/>
      </c>
      <c r="HT159" s="309">
        <f t="shared" si="2393"/>
        <v>0</v>
      </c>
      <c r="HU159" s="310"/>
      <c r="HV159" s="309">
        <f t="shared" si="2394"/>
        <v>0</v>
      </c>
      <c r="HW159" s="310"/>
      <c r="HX159" s="309">
        <f>ADHB!HY159</f>
        <v>0</v>
      </c>
      <c r="HY159" s="309">
        <f t="shared" si="2395"/>
        <v>0</v>
      </c>
      <c r="HZ159" s="309">
        <f t="shared" si="2396"/>
        <v>0</v>
      </c>
      <c r="IA159" s="310">
        <v>0.36319999999999997</v>
      </c>
      <c r="IB159" s="311">
        <f t="shared" si="2397"/>
        <v>0</v>
      </c>
      <c r="IC159" s="312">
        <f t="shared" si="2398"/>
        <v>0</v>
      </c>
      <c r="ID159" s="313"/>
      <c r="IE159" s="306">
        <v>12.0</v>
      </c>
      <c r="IF159" s="307" t="s">
        <v>161</v>
      </c>
      <c r="IG159" s="308" t="s">
        <v>132</v>
      </c>
      <c r="IH159" s="308" t="s">
        <v>150</v>
      </c>
      <c r="II159" s="309"/>
      <c r="IJ159" s="309" t="str">
        <f t="shared" si="2399"/>
        <v/>
      </c>
      <c r="IK159" s="309">
        <f t="shared" si="2400"/>
        <v>0</v>
      </c>
      <c r="IL159" s="310"/>
      <c r="IM159" s="309">
        <f t="shared" si="2401"/>
        <v>0</v>
      </c>
      <c r="IN159" s="310"/>
      <c r="IO159" s="309">
        <f>ADHB!IP159</f>
        <v>0</v>
      </c>
      <c r="IP159" s="309">
        <f t="shared" si="2402"/>
        <v>0</v>
      </c>
      <c r="IQ159" s="309">
        <f t="shared" si="2403"/>
        <v>0</v>
      </c>
      <c r="IR159" s="310">
        <v>0.36319999999999997</v>
      </c>
      <c r="IS159" s="311">
        <f t="shared" si="2404"/>
        <v>0</v>
      </c>
      <c r="IT159" s="312">
        <f t="shared" si="2405"/>
        <v>0</v>
      </c>
      <c r="IU159" s="313"/>
      <c r="IV159" s="306">
        <v>12.0</v>
      </c>
      <c r="IW159" s="307" t="s">
        <v>161</v>
      </c>
      <c r="IX159" s="308" t="s">
        <v>132</v>
      </c>
      <c r="IY159" s="308" t="s">
        <v>150</v>
      </c>
      <c r="IZ159" s="309"/>
      <c r="JA159" s="309" t="str">
        <f t="shared" si="2406"/>
        <v/>
      </c>
      <c r="JB159" s="309">
        <f t="shared" si="2407"/>
        <v>0</v>
      </c>
      <c r="JC159" s="310"/>
      <c r="JD159" s="309">
        <f t="shared" si="2408"/>
        <v>0</v>
      </c>
      <c r="JE159" s="310"/>
      <c r="JF159" s="309">
        <f>ADHB!JG159</f>
        <v>0</v>
      </c>
      <c r="JG159" s="309">
        <f t="shared" si="2409"/>
        <v>0</v>
      </c>
      <c r="JH159" s="309">
        <f t="shared" si="2410"/>
        <v>0</v>
      </c>
      <c r="JI159" s="310">
        <v>0.36319999999999997</v>
      </c>
      <c r="JJ159" s="311">
        <f t="shared" si="2411"/>
        <v>0</v>
      </c>
      <c r="JK159" s="312">
        <f t="shared" si="2412"/>
        <v>0</v>
      </c>
      <c r="JL159" s="313"/>
      <c r="JM159" s="306">
        <v>12.0</v>
      </c>
      <c r="JN159" s="307" t="s">
        <v>161</v>
      </c>
      <c r="JO159" s="308" t="s">
        <v>132</v>
      </c>
      <c r="JP159" s="308" t="s">
        <v>150</v>
      </c>
      <c r="JQ159" s="309"/>
      <c r="JR159" s="309" t="str">
        <f t="shared" si="2413"/>
        <v/>
      </c>
      <c r="JS159" s="309">
        <f t="shared" si="2414"/>
        <v>0</v>
      </c>
      <c r="JT159" s="310"/>
      <c r="JU159" s="309">
        <f t="shared" si="2415"/>
        <v>0</v>
      </c>
      <c r="JV159" s="310"/>
      <c r="JW159" s="309" t="str">
        <f>ADHB!LF159</f>
        <v/>
      </c>
      <c r="JX159" s="309">
        <f t="shared" si="2416"/>
        <v>0</v>
      </c>
      <c r="JY159" s="309">
        <f t="shared" si="2417"/>
        <v>0</v>
      </c>
      <c r="JZ159" s="310">
        <v>0.36319999999999997</v>
      </c>
      <c r="KA159" s="311">
        <f t="shared" si="2418"/>
        <v>0</v>
      </c>
      <c r="KB159" s="312">
        <f t="shared" si="2419"/>
        <v>0</v>
      </c>
      <c r="KC159" s="313"/>
      <c r="KD159" s="306">
        <v>12.0</v>
      </c>
      <c r="KE159" s="307" t="s">
        <v>161</v>
      </c>
      <c r="KF159" s="308" t="s">
        <v>132</v>
      </c>
      <c r="KG159" s="308" t="s">
        <v>150</v>
      </c>
      <c r="KH159" s="309"/>
      <c r="KI159" s="309" t="str">
        <f t="shared" si="2420"/>
        <v/>
      </c>
      <c r="KJ159" s="309">
        <f t="shared" si="2421"/>
        <v>0</v>
      </c>
      <c r="KK159" s="310"/>
      <c r="KL159" s="309">
        <f t="shared" si="2422"/>
        <v>0</v>
      </c>
      <c r="KM159" s="310"/>
      <c r="KN159" s="309" t="str">
        <f>ADHB!LW159</f>
        <v/>
      </c>
      <c r="KO159" s="309">
        <f t="shared" si="2423"/>
        <v>0</v>
      </c>
      <c r="KP159" s="309">
        <f t="shared" si="2424"/>
        <v>0</v>
      </c>
      <c r="KQ159" s="310">
        <v>0.36319999999999997</v>
      </c>
      <c r="KR159" s="311">
        <f t="shared" si="2425"/>
        <v>0</v>
      </c>
      <c r="KS159" s="312">
        <f t="shared" si="2426"/>
        <v>0</v>
      </c>
      <c r="KT159" s="313"/>
      <c r="KU159" s="314"/>
    </row>
    <row r="160" ht="15.75" customHeight="1">
      <c r="A160" s="306">
        <v>13.0</v>
      </c>
      <c r="B160" s="307" t="s">
        <v>162</v>
      </c>
      <c r="C160" s="308" t="s">
        <v>132</v>
      </c>
      <c r="D160" s="308" t="s">
        <v>150</v>
      </c>
      <c r="E160" s="309"/>
      <c r="F160" s="309"/>
      <c r="G160" s="309">
        <f t="shared" si="2302"/>
        <v>0</v>
      </c>
      <c r="H160" s="310"/>
      <c r="I160" s="309">
        <f t="shared" si="2303"/>
        <v>0</v>
      </c>
      <c r="J160" s="310"/>
      <c r="K160" s="309">
        <f>ADHB!L160</f>
        <v>0</v>
      </c>
      <c r="L160" s="309">
        <f t="shared" si="2304"/>
        <v>0</v>
      </c>
      <c r="M160" s="309">
        <f t="shared" si="2305"/>
        <v>0</v>
      </c>
      <c r="N160" s="310">
        <v>0.36319999999999997</v>
      </c>
      <c r="O160" s="311">
        <f t="shared" si="2306"/>
        <v>0</v>
      </c>
      <c r="P160" s="312">
        <f t="shared" si="2307"/>
        <v>0</v>
      </c>
      <c r="Q160" s="313"/>
      <c r="R160" s="306">
        <v>13.0</v>
      </c>
      <c r="S160" s="307" t="s">
        <v>162</v>
      </c>
      <c r="T160" s="308" t="s">
        <v>132</v>
      </c>
      <c r="U160" s="308" t="s">
        <v>150</v>
      </c>
      <c r="V160" s="309"/>
      <c r="W160" s="309" t="str">
        <f t="shared" si="2308"/>
        <v/>
      </c>
      <c r="X160" s="309">
        <f t="shared" si="2309"/>
        <v>0</v>
      </c>
      <c r="Y160" s="310"/>
      <c r="Z160" s="309">
        <f t="shared" si="2310"/>
        <v>0</v>
      </c>
      <c r="AA160" s="310"/>
      <c r="AB160" s="309">
        <f>ADHB!AC160</f>
        <v>0</v>
      </c>
      <c r="AC160" s="309">
        <f t="shared" si="2311"/>
        <v>0</v>
      </c>
      <c r="AD160" s="309">
        <f t="shared" si="2312"/>
        <v>0</v>
      </c>
      <c r="AE160" s="310">
        <v>0.36319999999999997</v>
      </c>
      <c r="AF160" s="311">
        <f t="shared" si="2313"/>
        <v>0</v>
      </c>
      <c r="AG160" s="312">
        <f t="shared" si="2314"/>
        <v>0</v>
      </c>
      <c r="AH160" s="313"/>
      <c r="AI160" s="306">
        <v>13.0</v>
      </c>
      <c r="AJ160" s="307" t="s">
        <v>162</v>
      </c>
      <c r="AK160" s="308" t="s">
        <v>132</v>
      </c>
      <c r="AL160" s="308" t="s">
        <v>150</v>
      </c>
      <c r="AM160" s="309"/>
      <c r="AN160" s="309" t="str">
        <f t="shared" si="2315"/>
        <v/>
      </c>
      <c r="AO160" s="309">
        <f t="shared" si="2316"/>
        <v>0</v>
      </c>
      <c r="AP160" s="310"/>
      <c r="AQ160" s="309">
        <f t="shared" si="2317"/>
        <v>0</v>
      </c>
      <c r="AR160" s="310"/>
      <c r="AS160" s="309">
        <f>ADHB!AT160</f>
        <v>0</v>
      </c>
      <c r="AT160" s="309">
        <f t="shared" si="2318"/>
        <v>0</v>
      </c>
      <c r="AU160" s="309">
        <f t="shared" si="2319"/>
        <v>0</v>
      </c>
      <c r="AV160" s="310">
        <v>0.36319999999999997</v>
      </c>
      <c r="AW160" s="311">
        <f t="shared" si="2320"/>
        <v>0</v>
      </c>
      <c r="AX160" s="312">
        <f t="shared" si="2321"/>
        <v>0</v>
      </c>
      <c r="AY160" s="313"/>
      <c r="AZ160" s="306">
        <v>13.0</v>
      </c>
      <c r="BA160" s="307" t="s">
        <v>162</v>
      </c>
      <c r="BB160" s="308" t="s">
        <v>132</v>
      </c>
      <c r="BC160" s="308" t="s">
        <v>150</v>
      </c>
      <c r="BD160" s="309"/>
      <c r="BE160" s="309" t="str">
        <f t="shared" si="2322"/>
        <v/>
      </c>
      <c r="BF160" s="309">
        <f t="shared" si="2323"/>
        <v>0</v>
      </c>
      <c r="BG160" s="310"/>
      <c r="BH160" s="309">
        <f t="shared" si="2324"/>
        <v>0</v>
      </c>
      <c r="BI160" s="310"/>
      <c r="BJ160" s="309">
        <f>ADHB!BK160</f>
        <v>0</v>
      </c>
      <c r="BK160" s="309">
        <f t="shared" si="2325"/>
        <v>0</v>
      </c>
      <c r="BL160" s="309">
        <f t="shared" si="2326"/>
        <v>0</v>
      </c>
      <c r="BM160" s="310">
        <v>0.36319999999999997</v>
      </c>
      <c r="BN160" s="311">
        <f t="shared" si="2327"/>
        <v>0</v>
      </c>
      <c r="BO160" s="312">
        <f t="shared" si="2328"/>
        <v>0</v>
      </c>
      <c r="BP160" s="313"/>
      <c r="BQ160" s="306">
        <v>13.0</v>
      </c>
      <c r="BR160" s="307" t="s">
        <v>162</v>
      </c>
      <c r="BS160" s="308" t="s">
        <v>132</v>
      </c>
      <c r="BT160" s="308" t="s">
        <v>150</v>
      </c>
      <c r="BU160" s="309"/>
      <c r="BV160" s="309" t="str">
        <f t="shared" si="2329"/>
        <v/>
      </c>
      <c r="BW160" s="309">
        <f t="shared" si="2330"/>
        <v>0</v>
      </c>
      <c r="BX160" s="310"/>
      <c r="BY160" s="309">
        <f t="shared" si="2331"/>
        <v>0</v>
      </c>
      <c r="BZ160" s="310"/>
      <c r="CA160" s="309">
        <f>ADHB!CB160</f>
        <v>0</v>
      </c>
      <c r="CB160" s="309">
        <f t="shared" si="2332"/>
        <v>0</v>
      </c>
      <c r="CC160" s="309">
        <f t="shared" si="2333"/>
        <v>0</v>
      </c>
      <c r="CD160" s="310">
        <v>0.36319999999999997</v>
      </c>
      <c r="CE160" s="311">
        <f t="shared" si="2334"/>
        <v>0</v>
      </c>
      <c r="CF160" s="312">
        <f t="shared" si="2335"/>
        <v>0</v>
      </c>
      <c r="CG160" s="313"/>
      <c r="CH160" s="306">
        <v>13.0</v>
      </c>
      <c r="CI160" s="307" t="s">
        <v>162</v>
      </c>
      <c r="CJ160" s="308" t="s">
        <v>132</v>
      </c>
      <c r="CK160" s="308" t="s">
        <v>150</v>
      </c>
      <c r="CL160" s="309"/>
      <c r="CM160" s="309" t="str">
        <f t="shared" si="2336"/>
        <v/>
      </c>
      <c r="CN160" s="309">
        <f t="shared" si="2337"/>
        <v>0</v>
      </c>
      <c r="CO160" s="310"/>
      <c r="CP160" s="309">
        <f t="shared" si="2338"/>
        <v>0</v>
      </c>
      <c r="CQ160" s="310"/>
      <c r="CR160" s="309">
        <f>ADHB!CS160</f>
        <v>0</v>
      </c>
      <c r="CS160" s="309">
        <f t="shared" si="2339"/>
        <v>0</v>
      </c>
      <c r="CT160" s="309">
        <f t="shared" si="2340"/>
        <v>0</v>
      </c>
      <c r="CU160" s="310">
        <v>0.36319999999999997</v>
      </c>
      <c r="CV160" s="311">
        <f t="shared" si="2341"/>
        <v>0</v>
      </c>
      <c r="CW160" s="312">
        <f t="shared" si="2342"/>
        <v>0</v>
      </c>
      <c r="CX160" s="313"/>
      <c r="CY160" s="306">
        <v>13.0</v>
      </c>
      <c r="CZ160" s="307" t="s">
        <v>162</v>
      </c>
      <c r="DA160" s="308" t="s">
        <v>132</v>
      </c>
      <c r="DB160" s="308" t="s">
        <v>150</v>
      </c>
      <c r="DC160" s="309"/>
      <c r="DD160" s="309" t="str">
        <f t="shared" si="2343"/>
        <v/>
      </c>
      <c r="DE160" s="309">
        <f t="shared" si="2344"/>
        <v>0</v>
      </c>
      <c r="DF160" s="310"/>
      <c r="DG160" s="309">
        <f t="shared" si="2345"/>
        <v>0</v>
      </c>
      <c r="DH160" s="310"/>
      <c r="DI160" s="309">
        <f>ADHB!DJ160</f>
        <v>0</v>
      </c>
      <c r="DJ160" s="309">
        <f t="shared" si="2346"/>
        <v>0</v>
      </c>
      <c r="DK160" s="309">
        <f t="shared" si="2347"/>
        <v>0</v>
      </c>
      <c r="DL160" s="310">
        <v>0.36319999999999997</v>
      </c>
      <c r="DM160" s="311">
        <f t="shared" si="2348"/>
        <v>0</v>
      </c>
      <c r="DN160" s="312">
        <f t="shared" si="2349"/>
        <v>0</v>
      </c>
      <c r="DO160" s="313"/>
      <c r="DP160" s="306">
        <v>13.0</v>
      </c>
      <c r="DQ160" s="307" t="s">
        <v>162</v>
      </c>
      <c r="DR160" s="308" t="s">
        <v>132</v>
      </c>
      <c r="DS160" s="308" t="s">
        <v>150</v>
      </c>
      <c r="DT160" s="309"/>
      <c r="DU160" s="309" t="str">
        <f t="shared" si="2350"/>
        <v/>
      </c>
      <c r="DV160" s="309">
        <f t="shared" si="2351"/>
        <v>0</v>
      </c>
      <c r="DW160" s="310"/>
      <c r="DX160" s="309">
        <f t="shared" si="2352"/>
        <v>0</v>
      </c>
      <c r="DY160" s="310"/>
      <c r="DZ160" s="309">
        <f>ADHB!EA160</f>
        <v>0</v>
      </c>
      <c r="EA160" s="309">
        <f t="shared" si="2353"/>
        <v>0</v>
      </c>
      <c r="EB160" s="309">
        <f t="shared" si="2354"/>
        <v>0</v>
      </c>
      <c r="EC160" s="310">
        <v>0.36319999999999997</v>
      </c>
      <c r="ED160" s="311">
        <f t="shared" si="2355"/>
        <v>0</v>
      </c>
      <c r="EE160" s="312">
        <f t="shared" si="2356"/>
        <v>0</v>
      </c>
      <c r="EF160" s="313"/>
      <c r="EG160" s="306">
        <v>13.0</v>
      </c>
      <c r="EH160" s="307" t="s">
        <v>162</v>
      </c>
      <c r="EI160" s="308" t="s">
        <v>132</v>
      </c>
      <c r="EJ160" s="308" t="s">
        <v>150</v>
      </c>
      <c r="EK160" s="309"/>
      <c r="EL160" s="309" t="str">
        <f t="shared" si="2357"/>
        <v/>
      </c>
      <c r="EM160" s="309">
        <f t="shared" si="2358"/>
        <v>0</v>
      </c>
      <c r="EN160" s="310"/>
      <c r="EO160" s="309">
        <f t="shared" si="2359"/>
        <v>0</v>
      </c>
      <c r="EP160" s="310"/>
      <c r="EQ160" s="309">
        <f>ADHB!ER160</f>
        <v>0</v>
      </c>
      <c r="ER160" s="309">
        <f t="shared" si="2360"/>
        <v>0</v>
      </c>
      <c r="ES160" s="309">
        <f t="shared" si="2361"/>
        <v>0</v>
      </c>
      <c r="ET160" s="310">
        <v>0.36319999999999997</v>
      </c>
      <c r="EU160" s="311">
        <f t="shared" si="2362"/>
        <v>0</v>
      </c>
      <c r="EV160" s="312">
        <f t="shared" si="2363"/>
        <v>0</v>
      </c>
      <c r="EW160" s="313"/>
      <c r="EX160" s="306">
        <v>13.0</v>
      </c>
      <c r="EY160" s="307" t="s">
        <v>162</v>
      </c>
      <c r="EZ160" s="308" t="s">
        <v>132</v>
      </c>
      <c r="FA160" s="308" t="s">
        <v>150</v>
      </c>
      <c r="FB160" s="309"/>
      <c r="FC160" s="309" t="str">
        <f t="shared" si="2364"/>
        <v/>
      </c>
      <c r="FD160" s="309">
        <f t="shared" si="2365"/>
        <v>0</v>
      </c>
      <c r="FE160" s="310"/>
      <c r="FF160" s="309">
        <f t="shared" si="2366"/>
        <v>0</v>
      </c>
      <c r="FG160" s="310"/>
      <c r="FH160" s="309">
        <f>ADHB!FI160</f>
        <v>0</v>
      </c>
      <c r="FI160" s="309">
        <f t="shared" si="2367"/>
        <v>0</v>
      </c>
      <c r="FJ160" s="309">
        <f t="shared" si="2368"/>
        <v>0</v>
      </c>
      <c r="FK160" s="310">
        <v>0.36319999999999997</v>
      </c>
      <c r="FL160" s="311">
        <f t="shared" si="2369"/>
        <v>0</v>
      </c>
      <c r="FM160" s="312">
        <f t="shared" si="2370"/>
        <v>0</v>
      </c>
      <c r="FN160" s="313"/>
      <c r="FO160" s="306">
        <v>13.0</v>
      </c>
      <c r="FP160" s="307" t="s">
        <v>162</v>
      </c>
      <c r="FQ160" s="308" t="s">
        <v>132</v>
      </c>
      <c r="FR160" s="308" t="s">
        <v>150</v>
      </c>
      <c r="FS160" s="309"/>
      <c r="FT160" s="309" t="str">
        <f t="shared" si="2371"/>
        <v/>
      </c>
      <c r="FU160" s="309">
        <f t="shared" si="2372"/>
        <v>0</v>
      </c>
      <c r="FV160" s="310"/>
      <c r="FW160" s="309">
        <f t="shared" si="2373"/>
        <v>0</v>
      </c>
      <c r="FX160" s="310"/>
      <c r="FY160" s="309">
        <f>ADHB!FZ160</f>
        <v>0</v>
      </c>
      <c r="FZ160" s="309">
        <f t="shared" si="2374"/>
        <v>0</v>
      </c>
      <c r="GA160" s="309">
        <f t="shared" si="2375"/>
        <v>0</v>
      </c>
      <c r="GB160" s="310">
        <v>0.36319999999999997</v>
      </c>
      <c r="GC160" s="311">
        <f t="shared" si="2376"/>
        <v>0</v>
      </c>
      <c r="GD160" s="312">
        <f t="shared" si="2377"/>
        <v>0</v>
      </c>
      <c r="GE160" s="313"/>
      <c r="GF160" s="306">
        <v>13.0</v>
      </c>
      <c r="GG160" s="307" t="s">
        <v>162</v>
      </c>
      <c r="GH160" s="308" t="s">
        <v>132</v>
      </c>
      <c r="GI160" s="308" t="s">
        <v>150</v>
      </c>
      <c r="GJ160" s="309"/>
      <c r="GK160" s="309" t="str">
        <f t="shared" si="2378"/>
        <v/>
      </c>
      <c r="GL160" s="309">
        <f t="shared" si="2379"/>
        <v>0</v>
      </c>
      <c r="GM160" s="310"/>
      <c r="GN160" s="309">
        <f t="shared" si="2380"/>
        <v>0</v>
      </c>
      <c r="GO160" s="310"/>
      <c r="GP160" s="309">
        <f>ADHB!GQ160</f>
        <v>0</v>
      </c>
      <c r="GQ160" s="309">
        <f t="shared" si="2381"/>
        <v>0</v>
      </c>
      <c r="GR160" s="309">
        <f t="shared" si="2382"/>
        <v>0</v>
      </c>
      <c r="GS160" s="310">
        <v>0.36319999999999997</v>
      </c>
      <c r="GT160" s="311">
        <f t="shared" si="2383"/>
        <v>0</v>
      </c>
      <c r="GU160" s="312">
        <f t="shared" si="2384"/>
        <v>0</v>
      </c>
      <c r="GV160" s="313"/>
      <c r="GW160" s="306">
        <v>13.0</v>
      </c>
      <c r="GX160" s="307" t="s">
        <v>162</v>
      </c>
      <c r="GY160" s="308" t="s">
        <v>132</v>
      </c>
      <c r="GZ160" s="308" t="s">
        <v>150</v>
      </c>
      <c r="HA160" s="309"/>
      <c r="HB160" s="309" t="str">
        <f t="shared" si="2385"/>
        <v/>
      </c>
      <c r="HC160" s="309">
        <f t="shared" si="2386"/>
        <v>0</v>
      </c>
      <c r="HD160" s="310"/>
      <c r="HE160" s="309">
        <f t="shared" si="2387"/>
        <v>0</v>
      </c>
      <c r="HF160" s="310"/>
      <c r="HG160" s="309">
        <f>ADHB!HH160</f>
        <v>0</v>
      </c>
      <c r="HH160" s="309">
        <f t="shared" si="2388"/>
        <v>0</v>
      </c>
      <c r="HI160" s="309">
        <f t="shared" si="2389"/>
        <v>0</v>
      </c>
      <c r="HJ160" s="310">
        <v>0.36319999999999997</v>
      </c>
      <c r="HK160" s="311">
        <f t="shared" si="2390"/>
        <v>0</v>
      </c>
      <c r="HL160" s="312">
        <f t="shared" si="2391"/>
        <v>0</v>
      </c>
      <c r="HM160" s="313"/>
      <c r="HN160" s="306">
        <v>13.0</v>
      </c>
      <c r="HO160" s="307" t="s">
        <v>162</v>
      </c>
      <c r="HP160" s="308" t="s">
        <v>132</v>
      </c>
      <c r="HQ160" s="308" t="s">
        <v>150</v>
      </c>
      <c r="HR160" s="309"/>
      <c r="HS160" s="309" t="str">
        <f t="shared" si="2392"/>
        <v/>
      </c>
      <c r="HT160" s="309">
        <f t="shared" si="2393"/>
        <v>0</v>
      </c>
      <c r="HU160" s="310"/>
      <c r="HV160" s="309">
        <f t="shared" si="2394"/>
        <v>0</v>
      </c>
      <c r="HW160" s="310"/>
      <c r="HX160" s="309">
        <f>ADHB!HY160</f>
        <v>0</v>
      </c>
      <c r="HY160" s="309">
        <f t="shared" si="2395"/>
        <v>0</v>
      </c>
      <c r="HZ160" s="309">
        <f t="shared" si="2396"/>
        <v>0</v>
      </c>
      <c r="IA160" s="310">
        <v>0.36319999999999997</v>
      </c>
      <c r="IB160" s="311">
        <f t="shared" si="2397"/>
        <v>0</v>
      </c>
      <c r="IC160" s="312">
        <f t="shared" si="2398"/>
        <v>0</v>
      </c>
      <c r="ID160" s="313"/>
      <c r="IE160" s="306">
        <v>13.0</v>
      </c>
      <c r="IF160" s="307" t="s">
        <v>162</v>
      </c>
      <c r="IG160" s="308" t="s">
        <v>132</v>
      </c>
      <c r="IH160" s="308" t="s">
        <v>150</v>
      </c>
      <c r="II160" s="309"/>
      <c r="IJ160" s="309" t="str">
        <f t="shared" si="2399"/>
        <v/>
      </c>
      <c r="IK160" s="309">
        <f t="shared" si="2400"/>
        <v>0</v>
      </c>
      <c r="IL160" s="310"/>
      <c r="IM160" s="309">
        <f t="shared" si="2401"/>
        <v>0</v>
      </c>
      <c r="IN160" s="310"/>
      <c r="IO160" s="309">
        <f>ADHB!IP160</f>
        <v>0</v>
      </c>
      <c r="IP160" s="309">
        <f t="shared" si="2402"/>
        <v>0</v>
      </c>
      <c r="IQ160" s="309">
        <f t="shared" si="2403"/>
        <v>0</v>
      </c>
      <c r="IR160" s="310">
        <v>0.36319999999999997</v>
      </c>
      <c r="IS160" s="311">
        <f t="shared" si="2404"/>
        <v>0</v>
      </c>
      <c r="IT160" s="312">
        <f t="shared" si="2405"/>
        <v>0</v>
      </c>
      <c r="IU160" s="313"/>
      <c r="IV160" s="306">
        <v>13.0</v>
      </c>
      <c r="IW160" s="307" t="s">
        <v>162</v>
      </c>
      <c r="IX160" s="308" t="s">
        <v>132</v>
      </c>
      <c r="IY160" s="308" t="s">
        <v>150</v>
      </c>
      <c r="IZ160" s="309"/>
      <c r="JA160" s="309" t="str">
        <f t="shared" si="2406"/>
        <v/>
      </c>
      <c r="JB160" s="309">
        <f t="shared" si="2407"/>
        <v>0</v>
      </c>
      <c r="JC160" s="310"/>
      <c r="JD160" s="309">
        <f t="shared" si="2408"/>
        <v>0</v>
      </c>
      <c r="JE160" s="310"/>
      <c r="JF160" s="309">
        <f>ADHB!JG160</f>
        <v>0</v>
      </c>
      <c r="JG160" s="309">
        <f t="shared" si="2409"/>
        <v>0</v>
      </c>
      <c r="JH160" s="309">
        <f t="shared" si="2410"/>
        <v>0</v>
      </c>
      <c r="JI160" s="310">
        <v>0.36319999999999997</v>
      </c>
      <c r="JJ160" s="311">
        <f t="shared" si="2411"/>
        <v>0</v>
      </c>
      <c r="JK160" s="312">
        <f t="shared" si="2412"/>
        <v>0</v>
      </c>
      <c r="JL160" s="313"/>
      <c r="JM160" s="306">
        <v>13.0</v>
      </c>
      <c r="JN160" s="307" t="s">
        <v>162</v>
      </c>
      <c r="JO160" s="308" t="s">
        <v>132</v>
      </c>
      <c r="JP160" s="308" t="s">
        <v>150</v>
      </c>
      <c r="JQ160" s="309"/>
      <c r="JR160" s="309" t="str">
        <f t="shared" si="2413"/>
        <v/>
      </c>
      <c r="JS160" s="309">
        <f t="shared" si="2414"/>
        <v>0</v>
      </c>
      <c r="JT160" s="310"/>
      <c r="JU160" s="309">
        <f t="shared" si="2415"/>
        <v>0</v>
      </c>
      <c r="JV160" s="310"/>
      <c r="JW160" s="309" t="str">
        <f>ADHB!LF160</f>
        <v/>
      </c>
      <c r="JX160" s="309">
        <f t="shared" si="2416"/>
        <v>0</v>
      </c>
      <c r="JY160" s="309">
        <f t="shared" si="2417"/>
        <v>0</v>
      </c>
      <c r="JZ160" s="310">
        <v>0.36319999999999997</v>
      </c>
      <c r="KA160" s="311">
        <f t="shared" si="2418"/>
        <v>0</v>
      </c>
      <c r="KB160" s="312">
        <f t="shared" si="2419"/>
        <v>0</v>
      </c>
      <c r="KC160" s="313"/>
      <c r="KD160" s="306">
        <v>13.0</v>
      </c>
      <c r="KE160" s="307" t="s">
        <v>162</v>
      </c>
      <c r="KF160" s="308" t="s">
        <v>132</v>
      </c>
      <c r="KG160" s="308" t="s">
        <v>150</v>
      </c>
      <c r="KH160" s="309"/>
      <c r="KI160" s="309" t="str">
        <f t="shared" si="2420"/>
        <v/>
      </c>
      <c r="KJ160" s="309">
        <f t="shared" si="2421"/>
        <v>0</v>
      </c>
      <c r="KK160" s="310"/>
      <c r="KL160" s="309">
        <f t="shared" si="2422"/>
        <v>0</v>
      </c>
      <c r="KM160" s="310"/>
      <c r="KN160" s="309" t="str">
        <f>ADHB!LW160</f>
        <v/>
      </c>
      <c r="KO160" s="309">
        <f t="shared" si="2423"/>
        <v>0</v>
      </c>
      <c r="KP160" s="309">
        <f t="shared" si="2424"/>
        <v>0</v>
      </c>
      <c r="KQ160" s="310">
        <v>0.36319999999999997</v>
      </c>
      <c r="KR160" s="311">
        <f t="shared" si="2425"/>
        <v>0</v>
      </c>
      <c r="KS160" s="312">
        <f t="shared" si="2426"/>
        <v>0</v>
      </c>
      <c r="KT160" s="313"/>
      <c r="KU160" s="314"/>
    </row>
    <row r="161" ht="15.75" customHeight="1">
      <c r="A161" s="306">
        <v>14.0</v>
      </c>
      <c r="B161" s="307" t="s">
        <v>163</v>
      </c>
      <c r="C161" s="308" t="s">
        <v>132</v>
      </c>
      <c r="D161" s="308" t="s">
        <v>150</v>
      </c>
      <c r="E161" s="309"/>
      <c r="F161" s="309"/>
      <c r="G161" s="309">
        <f t="shared" si="2302"/>
        <v>0</v>
      </c>
      <c r="H161" s="310"/>
      <c r="I161" s="309">
        <f t="shared" si="2303"/>
        <v>0</v>
      </c>
      <c r="J161" s="310"/>
      <c r="K161" s="309">
        <f>ADHB!L161</f>
        <v>0</v>
      </c>
      <c r="L161" s="309">
        <f t="shared" si="2304"/>
        <v>0</v>
      </c>
      <c r="M161" s="309">
        <f t="shared" si="2305"/>
        <v>0</v>
      </c>
      <c r="N161" s="310">
        <v>0.36319999999999997</v>
      </c>
      <c r="O161" s="311">
        <f t="shared" si="2306"/>
        <v>0</v>
      </c>
      <c r="P161" s="312">
        <f t="shared" si="2307"/>
        <v>0</v>
      </c>
      <c r="Q161" s="313"/>
      <c r="R161" s="306">
        <v>14.0</v>
      </c>
      <c r="S161" s="307" t="s">
        <v>163</v>
      </c>
      <c r="T161" s="308" t="s">
        <v>132</v>
      </c>
      <c r="U161" s="308" t="s">
        <v>150</v>
      </c>
      <c r="V161" s="309"/>
      <c r="W161" s="309" t="str">
        <f t="shared" si="2308"/>
        <v/>
      </c>
      <c r="X161" s="309">
        <f t="shared" si="2309"/>
        <v>0</v>
      </c>
      <c r="Y161" s="310"/>
      <c r="Z161" s="309">
        <f t="shared" si="2310"/>
        <v>0</v>
      </c>
      <c r="AA161" s="310"/>
      <c r="AB161" s="309">
        <f>ADHB!AC161</f>
        <v>0</v>
      </c>
      <c r="AC161" s="309">
        <f t="shared" si="2311"/>
        <v>0</v>
      </c>
      <c r="AD161" s="309">
        <f t="shared" si="2312"/>
        <v>0</v>
      </c>
      <c r="AE161" s="310">
        <v>0.36319999999999997</v>
      </c>
      <c r="AF161" s="311">
        <f t="shared" si="2313"/>
        <v>0</v>
      </c>
      <c r="AG161" s="312">
        <f t="shared" si="2314"/>
        <v>0</v>
      </c>
      <c r="AH161" s="313"/>
      <c r="AI161" s="306">
        <v>14.0</v>
      </c>
      <c r="AJ161" s="307" t="s">
        <v>163</v>
      </c>
      <c r="AK161" s="308" t="s">
        <v>132</v>
      </c>
      <c r="AL161" s="308" t="s">
        <v>150</v>
      </c>
      <c r="AM161" s="309"/>
      <c r="AN161" s="309" t="str">
        <f t="shared" si="2315"/>
        <v/>
      </c>
      <c r="AO161" s="309">
        <f t="shared" si="2316"/>
        <v>0</v>
      </c>
      <c r="AP161" s="310"/>
      <c r="AQ161" s="309">
        <f t="shared" si="2317"/>
        <v>0</v>
      </c>
      <c r="AR161" s="310"/>
      <c r="AS161" s="309">
        <f>ADHB!AT161</f>
        <v>0</v>
      </c>
      <c r="AT161" s="309">
        <f t="shared" si="2318"/>
        <v>0</v>
      </c>
      <c r="AU161" s="309">
        <f t="shared" si="2319"/>
        <v>0</v>
      </c>
      <c r="AV161" s="310">
        <v>0.36319999999999997</v>
      </c>
      <c r="AW161" s="311">
        <f t="shared" si="2320"/>
        <v>0</v>
      </c>
      <c r="AX161" s="312">
        <f t="shared" si="2321"/>
        <v>0</v>
      </c>
      <c r="AY161" s="313"/>
      <c r="AZ161" s="306">
        <v>14.0</v>
      </c>
      <c r="BA161" s="307" t="s">
        <v>163</v>
      </c>
      <c r="BB161" s="308" t="s">
        <v>132</v>
      </c>
      <c r="BC161" s="308" t="s">
        <v>150</v>
      </c>
      <c r="BD161" s="309"/>
      <c r="BE161" s="309" t="str">
        <f t="shared" si="2322"/>
        <v/>
      </c>
      <c r="BF161" s="309">
        <f t="shared" si="2323"/>
        <v>0</v>
      </c>
      <c r="BG161" s="310"/>
      <c r="BH161" s="309">
        <f t="shared" si="2324"/>
        <v>0</v>
      </c>
      <c r="BI161" s="310"/>
      <c r="BJ161" s="309">
        <f>ADHB!BK161</f>
        <v>0</v>
      </c>
      <c r="BK161" s="309">
        <f t="shared" si="2325"/>
        <v>0</v>
      </c>
      <c r="BL161" s="309">
        <f t="shared" si="2326"/>
        <v>0</v>
      </c>
      <c r="BM161" s="310">
        <v>0.36319999999999997</v>
      </c>
      <c r="BN161" s="311">
        <f t="shared" si="2327"/>
        <v>0</v>
      </c>
      <c r="BO161" s="312">
        <f t="shared" si="2328"/>
        <v>0</v>
      </c>
      <c r="BP161" s="313"/>
      <c r="BQ161" s="306">
        <v>14.0</v>
      </c>
      <c r="BR161" s="307" t="s">
        <v>163</v>
      </c>
      <c r="BS161" s="308" t="s">
        <v>132</v>
      </c>
      <c r="BT161" s="308" t="s">
        <v>150</v>
      </c>
      <c r="BU161" s="309"/>
      <c r="BV161" s="309" t="str">
        <f t="shared" si="2329"/>
        <v/>
      </c>
      <c r="BW161" s="309">
        <f t="shared" si="2330"/>
        <v>0</v>
      </c>
      <c r="BX161" s="310"/>
      <c r="BY161" s="309">
        <f t="shared" si="2331"/>
        <v>0</v>
      </c>
      <c r="BZ161" s="310"/>
      <c r="CA161" s="309">
        <f>ADHB!CB161</f>
        <v>0</v>
      </c>
      <c r="CB161" s="309">
        <f t="shared" si="2332"/>
        <v>0</v>
      </c>
      <c r="CC161" s="309">
        <f t="shared" si="2333"/>
        <v>0</v>
      </c>
      <c r="CD161" s="310">
        <v>0.36319999999999997</v>
      </c>
      <c r="CE161" s="311">
        <f t="shared" si="2334"/>
        <v>0</v>
      </c>
      <c r="CF161" s="312">
        <f t="shared" si="2335"/>
        <v>0</v>
      </c>
      <c r="CG161" s="313"/>
      <c r="CH161" s="306">
        <v>14.0</v>
      </c>
      <c r="CI161" s="307" t="s">
        <v>163</v>
      </c>
      <c r="CJ161" s="308" t="s">
        <v>132</v>
      </c>
      <c r="CK161" s="308" t="s">
        <v>150</v>
      </c>
      <c r="CL161" s="309"/>
      <c r="CM161" s="309" t="str">
        <f t="shared" si="2336"/>
        <v/>
      </c>
      <c r="CN161" s="309">
        <f t="shared" si="2337"/>
        <v>0</v>
      </c>
      <c r="CO161" s="310"/>
      <c r="CP161" s="309">
        <f t="shared" si="2338"/>
        <v>0</v>
      </c>
      <c r="CQ161" s="310"/>
      <c r="CR161" s="309">
        <f>ADHB!CS161</f>
        <v>0</v>
      </c>
      <c r="CS161" s="309">
        <f t="shared" si="2339"/>
        <v>0</v>
      </c>
      <c r="CT161" s="309">
        <f t="shared" si="2340"/>
        <v>0</v>
      </c>
      <c r="CU161" s="310">
        <v>0.36319999999999997</v>
      </c>
      <c r="CV161" s="311">
        <f t="shared" si="2341"/>
        <v>0</v>
      </c>
      <c r="CW161" s="312">
        <f t="shared" si="2342"/>
        <v>0</v>
      </c>
      <c r="CX161" s="313"/>
      <c r="CY161" s="306">
        <v>14.0</v>
      </c>
      <c r="CZ161" s="307" t="s">
        <v>163</v>
      </c>
      <c r="DA161" s="308" t="s">
        <v>132</v>
      </c>
      <c r="DB161" s="308" t="s">
        <v>150</v>
      </c>
      <c r="DC161" s="309"/>
      <c r="DD161" s="309" t="str">
        <f t="shared" si="2343"/>
        <v/>
      </c>
      <c r="DE161" s="309">
        <f t="shared" si="2344"/>
        <v>0</v>
      </c>
      <c r="DF161" s="310"/>
      <c r="DG161" s="309">
        <f t="shared" si="2345"/>
        <v>0</v>
      </c>
      <c r="DH161" s="310"/>
      <c r="DI161" s="309">
        <f>ADHB!DJ161</f>
        <v>0</v>
      </c>
      <c r="DJ161" s="309">
        <f t="shared" si="2346"/>
        <v>0</v>
      </c>
      <c r="DK161" s="309">
        <f t="shared" si="2347"/>
        <v>0</v>
      </c>
      <c r="DL161" s="310">
        <v>0.36319999999999997</v>
      </c>
      <c r="DM161" s="311">
        <f t="shared" si="2348"/>
        <v>0</v>
      </c>
      <c r="DN161" s="312">
        <f t="shared" si="2349"/>
        <v>0</v>
      </c>
      <c r="DO161" s="313"/>
      <c r="DP161" s="306">
        <v>14.0</v>
      </c>
      <c r="DQ161" s="307" t="s">
        <v>163</v>
      </c>
      <c r="DR161" s="308" t="s">
        <v>132</v>
      </c>
      <c r="DS161" s="308" t="s">
        <v>150</v>
      </c>
      <c r="DT161" s="309"/>
      <c r="DU161" s="309" t="str">
        <f t="shared" si="2350"/>
        <v/>
      </c>
      <c r="DV161" s="309">
        <f t="shared" si="2351"/>
        <v>0</v>
      </c>
      <c r="DW161" s="310"/>
      <c r="DX161" s="309">
        <f t="shared" si="2352"/>
        <v>0</v>
      </c>
      <c r="DY161" s="310"/>
      <c r="DZ161" s="309">
        <f>ADHB!EA161</f>
        <v>0</v>
      </c>
      <c r="EA161" s="309">
        <f t="shared" si="2353"/>
        <v>0</v>
      </c>
      <c r="EB161" s="309">
        <f t="shared" si="2354"/>
        <v>0</v>
      </c>
      <c r="EC161" s="310">
        <v>0.36319999999999997</v>
      </c>
      <c r="ED161" s="311">
        <f t="shared" si="2355"/>
        <v>0</v>
      </c>
      <c r="EE161" s="312">
        <f t="shared" si="2356"/>
        <v>0</v>
      </c>
      <c r="EF161" s="313"/>
      <c r="EG161" s="306">
        <v>14.0</v>
      </c>
      <c r="EH161" s="307" t="s">
        <v>163</v>
      </c>
      <c r="EI161" s="308" t="s">
        <v>132</v>
      </c>
      <c r="EJ161" s="308" t="s">
        <v>150</v>
      </c>
      <c r="EK161" s="309"/>
      <c r="EL161" s="309" t="str">
        <f t="shared" si="2357"/>
        <v/>
      </c>
      <c r="EM161" s="309">
        <f t="shared" si="2358"/>
        <v>0</v>
      </c>
      <c r="EN161" s="310"/>
      <c r="EO161" s="309">
        <f t="shared" si="2359"/>
        <v>0</v>
      </c>
      <c r="EP161" s="310"/>
      <c r="EQ161" s="309">
        <f>ADHB!ER161</f>
        <v>0</v>
      </c>
      <c r="ER161" s="309">
        <f t="shared" si="2360"/>
        <v>0</v>
      </c>
      <c r="ES161" s="309">
        <f t="shared" si="2361"/>
        <v>0</v>
      </c>
      <c r="ET161" s="310">
        <v>0.36319999999999997</v>
      </c>
      <c r="EU161" s="311">
        <f t="shared" si="2362"/>
        <v>0</v>
      </c>
      <c r="EV161" s="312">
        <f t="shared" si="2363"/>
        <v>0</v>
      </c>
      <c r="EW161" s="313"/>
      <c r="EX161" s="306">
        <v>14.0</v>
      </c>
      <c r="EY161" s="307" t="s">
        <v>163</v>
      </c>
      <c r="EZ161" s="308" t="s">
        <v>132</v>
      </c>
      <c r="FA161" s="308" t="s">
        <v>150</v>
      </c>
      <c r="FB161" s="309"/>
      <c r="FC161" s="309" t="str">
        <f t="shared" si="2364"/>
        <v/>
      </c>
      <c r="FD161" s="309">
        <f t="shared" si="2365"/>
        <v>0</v>
      </c>
      <c r="FE161" s="310"/>
      <c r="FF161" s="309">
        <f t="shared" si="2366"/>
        <v>0</v>
      </c>
      <c r="FG161" s="310"/>
      <c r="FH161" s="309">
        <f>ADHB!FI161</f>
        <v>0</v>
      </c>
      <c r="FI161" s="309">
        <f t="shared" si="2367"/>
        <v>0</v>
      </c>
      <c r="FJ161" s="309">
        <f t="shared" si="2368"/>
        <v>0</v>
      </c>
      <c r="FK161" s="310">
        <v>0.36319999999999997</v>
      </c>
      <c r="FL161" s="311">
        <f t="shared" si="2369"/>
        <v>0</v>
      </c>
      <c r="FM161" s="312">
        <f t="shared" si="2370"/>
        <v>0</v>
      </c>
      <c r="FN161" s="313"/>
      <c r="FO161" s="306">
        <v>14.0</v>
      </c>
      <c r="FP161" s="307" t="s">
        <v>163</v>
      </c>
      <c r="FQ161" s="308" t="s">
        <v>132</v>
      </c>
      <c r="FR161" s="308" t="s">
        <v>150</v>
      </c>
      <c r="FS161" s="309"/>
      <c r="FT161" s="309" t="str">
        <f t="shared" si="2371"/>
        <v/>
      </c>
      <c r="FU161" s="309">
        <f t="shared" si="2372"/>
        <v>0</v>
      </c>
      <c r="FV161" s="310"/>
      <c r="FW161" s="309">
        <f t="shared" si="2373"/>
        <v>0</v>
      </c>
      <c r="FX161" s="310"/>
      <c r="FY161" s="309">
        <f>ADHB!FZ161</f>
        <v>0</v>
      </c>
      <c r="FZ161" s="309">
        <f t="shared" si="2374"/>
        <v>0</v>
      </c>
      <c r="GA161" s="309">
        <f t="shared" si="2375"/>
        <v>0</v>
      </c>
      <c r="GB161" s="310">
        <v>0.36319999999999997</v>
      </c>
      <c r="GC161" s="311">
        <f t="shared" si="2376"/>
        <v>0</v>
      </c>
      <c r="GD161" s="312">
        <f t="shared" si="2377"/>
        <v>0</v>
      </c>
      <c r="GE161" s="313"/>
      <c r="GF161" s="306">
        <v>14.0</v>
      </c>
      <c r="GG161" s="307" t="s">
        <v>163</v>
      </c>
      <c r="GH161" s="308" t="s">
        <v>132</v>
      </c>
      <c r="GI161" s="308" t="s">
        <v>150</v>
      </c>
      <c r="GJ161" s="309"/>
      <c r="GK161" s="309" t="str">
        <f t="shared" si="2378"/>
        <v/>
      </c>
      <c r="GL161" s="309">
        <f t="shared" si="2379"/>
        <v>0</v>
      </c>
      <c r="GM161" s="310"/>
      <c r="GN161" s="309">
        <f t="shared" si="2380"/>
        <v>0</v>
      </c>
      <c r="GO161" s="310"/>
      <c r="GP161" s="309">
        <f>ADHB!GQ161</f>
        <v>0</v>
      </c>
      <c r="GQ161" s="309">
        <f t="shared" si="2381"/>
        <v>0</v>
      </c>
      <c r="GR161" s="309">
        <f t="shared" si="2382"/>
        <v>0</v>
      </c>
      <c r="GS161" s="310">
        <v>0.36319999999999997</v>
      </c>
      <c r="GT161" s="311">
        <f t="shared" si="2383"/>
        <v>0</v>
      </c>
      <c r="GU161" s="312">
        <f t="shared" si="2384"/>
        <v>0</v>
      </c>
      <c r="GV161" s="313"/>
      <c r="GW161" s="306">
        <v>14.0</v>
      </c>
      <c r="GX161" s="307" t="s">
        <v>163</v>
      </c>
      <c r="GY161" s="308" t="s">
        <v>132</v>
      </c>
      <c r="GZ161" s="308" t="s">
        <v>150</v>
      </c>
      <c r="HA161" s="309"/>
      <c r="HB161" s="309" t="str">
        <f t="shared" si="2385"/>
        <v/>
      </c>
      <c r="HC161" s="309">
        <f t="shared" si="2386"/>
        <v>0</v>
      </c>
      <c r="HD161" s="310"/>
      <c r="HE161" s="309">
        <f t="shared" si="2387"/>
        <v>0</v>
      </c>
      <c r="HF161" s="310"/>
      <c r="HG161" s="309">
        <f>ADHB!HH161</f>
        <v>0</v>
      </c>
      <c r="HH161" s="309">
        <f t="shared" si="2388"/>
        <v>0</v>
      </c>
      <c r="HI161" s="309">
        <f t="shared" si="2389"/>
        <v>0</v>
      </c>
      <c r="HJ161" s="310">
        <v>0.36319999999999997</v>
      </c>
      <c r="HK161" s="311">
        <f t="shared" si="2390"/>
        <v>0</v>
      </c>
      <c r="HL161" s="312">
        <f t="shared" si="2391"/>
        <v>0</v>
      </c>
      <c r="HM161" s="313"/>
      <c r="HN161" s="306">
        <v>14.0</v>
      </c>
      <c r="HO161" s="307" t="s">
        <v>163</v>
      </c>
      <c r="HP161" s="308" t="s">
        <v>132</v>
      </c>
      <c r="HQ161" s="308" t="s">
        <v>150</v>
      </c>
      <c r="HR161" s="309"/>
      <c r="HS161" s="309" t="str">
        <f t="shared" si="2392"/>
        <v/>
      </c>
      <c r="HT161" s="309">
        <f t="shared" si="2393"/>
        <v>0</v>
      </c>
      <c r="HU161" s="310"/>
      <c r="HV161" s="309">
        <f t="shared" si="2394"/>
        <v>0</v>
      </c>
      <c r="HW161" s="310"/>
      <c r="HX161" s="309">
        <f>ADHB!HY161</f>
        <v>0</v>
      </c>
      <c r="HY161" s="309">
        <f t="shared" si="2395"/>
        <v>0</v>
      </c>
      <c r="HZ161" s="309">
        <f t="shared" si="2396"/>
        <v>0</v>
      </c>
      <c r="IA161" s="310">
        <v>0.36319999999999997</v>
      </c>
      <c r="IB161" s="311">
        <f t="shared" si="2397"/>
        <v>0</v>
      </c>
      <c r="IC161" s="312">
        <f t="shared" si="2398"/>
        <v>0</v>
      </c>
      <c r="ID161" s="313"/>
      <c r="IE161" s="306">
        <v>14.0</v>
      </c>
      <c r="IF161" s="307" t="s">
        <v>163</v>
      </c>
      <c r="IG161" s="308" t="s">
        <v>132</v>
      </c>
      <c r="IH161" s="308" t="s">
        <v>150</v>
      </c>
      <c r="II161" s="309"/>
      <c r="IJ161" s="309" t="str">
        <f t="shared" si="2399"/>
        <v/>
      </c>
      <c r="IK161" s="309">
        <f t="shared" si="2400"/>
        <v>0</v>
      </c>
      <c r="IL161" s="310"/>
      <c r="IM161" s="309">
        <f t="shared" si="2401"/>
        <v>0</v>
      </c>
      <c r="IN161" s="310"/>
      <c r="IO161" s="309">
        <f>ADHB!IP161</f>
        <v>0</v>
      </c>
      <c r="IP161" s="309">
        <f t="shared" si="2402"/>
        <v>0</v>
      </c>
      <c r="IQ161" s="309">
        <f t="shared" si="2403"/>
        <v>0</v>
      </c>
      <c r="IR161" s="310">
        <v>0.36319999999999997</v>
      </c>
      <c r="IS161" s="311">
        <f t="shared" si="2404"/>
        <v>0</v>
      </c>
      <c r="IT161" s="312">
        <f t="shared" si="2405"/>
        <v>0</v>
      </c>
      <c r="IU161" s="313"/>
      <c r="IV161" s="306">
        <v>14.0</v>
      </c>
      <c r="IW161" s="307" t="s">
        <v>163</v>
      </c>
      <c r="IX161" s="308" t="s">
        <v>132</v>
      </c>
      <c r="IY161" s="308" t="s">
        <v>150</v>
      </c>
      <c r="IZ161" s="309"/>
      <c r="JA161" s="309" t="str">
        <f t="shared" si="2406"/>
        <v/>
      </c>
      <c r="JB161" s="309">
        <f t="shared" si="2407"/>
        <v>0</v>
      </c>
      <c r="JC161" s="310"/>
      <c r="JD161" s="309">
        <f t="shared" si="2408"/>
        <v>0</v>
      </c>
      <c r="JE161" s="310"/>
      <c r="JF161" s="309">
        <f>ADHB!JG161</f>
        <v>0</v>
      </c>
      <c r="JG161" s="309">
        <f t="shared" si="2409"/>
        <v>0</v>
      </c>
      <c r="JH161" s="309">
        <f t="shared" si="2410"/>
        <v>0</v>
      </c>
      <c r="JI161" s="310">
        <v>0.36319999999999997</v>
      </c>
      <c r="JJ161" s="311">
        <f t="shared" si="2411"/>
        <v>0</v>
      </c>
      <c r="JK161" s="312">
        <f t="shared" si="2412"/>
        <v>0</v>
      </c>
      <c r="JL161" s="313"/>
      <c r="JM161" s="306">
        <v>14.0</v>
      </c>
      <c r="JN161" s="307" t="s">
        <v>163</v>
      </c>
      <c r="JO161" s="308" t="s">
        <v>132</v>
      </c>
      <c r="JP161" s="308" t="s">
        <v>150</v>
      </c>
      <c r="JQ161" s="309"/>
      <c r="JR161" s="309" t="str">
        <f t="shared" si="2413"/>
        <v/>
      </c>
      <c r="JS161" s="309">
        <f t="shared" si="2414"/>
        <v>0</v>
      </c>
      <c r="JT161" s="310"/>
      <c r="JU161" s="309">
        <f t="shared" si="2415"/>
        <v>0</v>
      </c>
      <c r="JV161" s="310"/>
      <c r="JW161" s="309" t="str">
        <f>ADHB!LF161</f>
        <v/>
      </c>
      <c r="JX161" s="309">
        <f t="shared" si="2416"/>
        <v>0</v>
      </c>
      <c r="JY161" s="309">
        <f t="shared" si="2417"/>
        <v>0</v>
      </c>
      <c r="JZ161" s="310">
        <v>0.36319999999999997</v>
      </c>
      <c r="KA161" s="311">
        <f t="shared" si="2418"/>
        <v>0</v>
      </c>
      <c r="KB161" s="312">
        <f t="shared" si="2419"/>
        <v>0</v>
      </c>
      <c r="KC161" s="313"/>
      <c r="KD161" s="306">
        <v>14.0</v>
      </c>
      <c r="KE161" s="307" t="s">
        <v>163</v>
      </c>
      <c r="KF161" s="308" t="s">
        <v>132</v>
      </c>
      <c r="KG161" s="308" t="s">
        <v>150</v>
      </c>
      <c r="KH161" s="309"/>
      <c r="KI161" s="309" t="str">
        <f t="shared" si="2420"/>
        <v/>
      </c>
      <c r="KJ161" s="309">
        <f t="shared" si="2421"/>
        <v>0</v>
      </c>
      <c r="KK161" s="310"/>
      <c r="KL161" s="309">
        <f t="shared" si="2422"/>
        <v>0</v>
      </c>
      <c r="KM161" s="310"/>
      <c r="KN161" s="309" t="str">
        <f>ADHB!LW161</f>
        <v/>
      </c>
      <c r="KO161" s="309">
        <f t="shared" si="2423"/>
        <v>0</v>
      </c>
      <c r="KP161" s="309">
        <f t="shared" si="2424"/>
        <v>0</v>
      </c>
      <c r="KQ161" s="310">
        <v>0.36319999999999997</v>
      </c>
      <c r="KR161" s="311">
        <f t="shared" si="2425"/>
        <v>0</v>
      </c>
      <c r="KS161" s="312">
        <f t="shared" si="2426"/>
        <v>0</v>
      </c>
      <c r="KT161" s="313"/>
      <c r="KU161" s="314"/>
    </row>
    <row r="162" ht="15.75" customHeight="1">
      <c r="A162" s="306">
        <v>15.0</v>
      </c>
      <c r="B162" s="307" t="s">
        <v>164</v>
      </c>
      <c r="C162" s="308" t="s">
        <v>132</v>
      </c>
      <c r="D162" s="308" t="s">
        <v>150</v>
      </c>
      <c r="E162" s="309"/>
      <c r="F162" s="309"/>
      <c r="G162" s="309">
        <f t="shared" si="2302"/>
        <v>0</v>
      </c>
      <c r="H162" s="310"/>
      <c r="I162" s="309">
        <f t="shared" si="2303"/>
        <v>0</v>
      </c>
      <c r="J162" s="310"/>
      <c r="K162" s="309">
        <f>ADHB!L162</f>
        <v>0</v>
      </c>
      <c r="L162" s="309">
        <f t="shared" si="2304"/>
        <v>0</v>
      </c>
      <c r="M162" s="309">
        <f t="shared" si="2305"/>
        <v>0</v>
      </c>
      <c r="N162" s="310">
        <v>0.36319999999999997</v>
      </c>
      <c r="O162" s="311">
        <f t="shared" si="2306"/>
        <v>0</v>
      </c>
      <c r="P162" s="312">
        <f t="shared" si="2307"/>
        <v>0</v>
      </c>
      <c r="Q162" s="313"/>
      <c r="R162" s="306">
        <v>15.0</v>
      </c>
      <c r="S162" s="307" t="s">
        <v>164</v>
      </c>
      <c r="T162" s="308" t="s">
        <v>132</v>
      </c>
      <c r="U162" s="308" t="s">
        <v>150</v>
      </c>
      <c r="V162" s="309"/>
      <c r="W162" s="309" t="str">
        <f t="shared" si="2308"/>
        <v/>
      </c>
      <c r="X162" s="309">
        <f t="shared" si="2309"/>
        <v>0</v>
      </c>
      <c r="Y162" s="310"/>
      <c r="Z162" s="309">
        <f t="shared" si="2310"/>
        <v>0</v>
      </c>
      <c r="AA162" s="310"/>
      <c r="AB162" s="309">
        <f>ADHB!AC162</f>
        <v>0</v>
      </c>
      <c r="AC162" s="309">
        <f t="shared" si="2311"/>
        <v>0</v>
      </c>
      <c r="AD162" s="309">
        <f t="shared" si="2312"/>
        <v>0</v>
      </c>
      <c r="AE162" s="310">
        <v>0.36319999999999997</v>
      </c>
      <c r="AF162" s="311">
        <f t="shared" si="2313"/>
        <v>0</v>
      </c>
      <c r="AG162" s="312">
        <f t="shared" si="2314"/>
        <v>0</v>
      </c>
      <c r="AH162" s="313"/>
      <c r="AI162" s="306">
        <v>15.0</v>
      </c>
      <c r="AJ162" s="307" t="s">
        <v>164</v>
      </c>
      <c r="AK162" s="308" t="s">
        <v>132</v>
      </c>
      <c r="AL162" s="308" t="s">
        <v>150</v>
      </c>
      <c r="AM162" s="309"/>
      <c r="AN162" s="309" t="str">
        <f t="shared" si="2315"/>
        <v/>
      </c>
      <c r="AO162" s="309">
        <f t="shared" si="2316"/>
        <v>0</v>
      </c>
      <c r="AP162" s="310"/>
      <c r="AQ162" s="309">
        <f t="shared" si="2317"/>
        <v>0</v>
      </c>
      <c r="AR162" s="310"/>
      <c r="AS162" s="309">
        <f>ADHB!AT162</f>
        <v>0</v>
      </c>
      <c r="AT162" s="309">
        <f t="shared" si="2318"/>
        <v>0</v>
      </c>
      <c r="AU162" s="309">
        <f t="shared" si="2319"/>
        <v>0</v>
      </c>
      <c r="AV162" s="310">
        <v>0.36319999999999997</v>
      </c>
      <c r="AW162" s="311">
        <f t="shared" si="2320"/>
        <v>0</v>
      </c>
      <c r="AX162" s="312">
        <f t="shared" si="2321"/>
        <v>0</v>
      </c>
      <c r="AY162" s="313"/>
      <c r="AZ162" s="306">
        <v>15.0</v>
      </c>
      <c r="BA162" s="307" t="s">
        <v>164</v>
      </c>
      <c r="BB162" s="308" t="s">
        <v>132</v>
      </c>
      <c r="BC162" s="308" t="s">
        <v>150</v>
      </c>
      <c r="BD162" s="309"/>
      <c r="BE162" s="309" t="str">
        <f t="shared" si="2322"/>
        <v/>
      </c>
      <c r="BF162" s="309">
        <f t="shared" si="2323"/>
        <v>0</v>
      </c>
      <c r="BG162" s="310"/>
      <c r="BH162" s="309">
        <f t="shared" si="2324"/>
        <v>0</v>
      </c>
      <c r="BI162" s="310"/>
      <c r="BJ162" s="309">
        <f>ADHB!BK162</f>
        <v>0</v>
      </c>
      <c r="BK162" s="309">
        <f t="shared" si="2325"/>
        <v>0</v>
      </c>
      <c r="BL162" s="309">
        <f t="shared" si="2326"/>
        <v>0</v>
      </c>
      <c r="BM162" s="310">
        <v>0.36319999999999997</v>
      </c>
      <c r="BN162" s="311">
        <f t="shared" si="2327"/>
        <v>0</v>
      </c>
      <c r="BO162" s="312">
        <f t="shared" si="2328"/>
        <v>0</v>
      </c>
      <c r="BP162" s="313"/>
      <c r="BQ162" s="306">
        <v>15.0</v>
      </c>
      <c r="BR162" s="307" t="s">
        <v>164</v>
      </c>
      <c r="BS162" s="308" t="s">
        <v>132</v>
      </c>
      <c r="BT162" s="308" t="s">
        <v>150</v>
      </c>
      <c r="BU162" s="309"/>
      <c r="BV162" s="309" t="str">
        <f t="shared" si="2329"/>
        <v/>
      </c>
      <c r="BW162" s="309">
        <f t="shared" si="2330"/>
        <v>0</v>
      </c>
      <c r="BX162" s="310"/>
      <c r="BY162" s="309">
        <f t="shared" si="2331"/>
        <v>0</v>
      </c>
      <c r="BZ162" s="310"/>
      <c r="CA162" s="309">
        <f>ADHB!CB162</f>
        <v>0</v>
      </c>
      <c r="CB162" s="309">
        <f t="shared" si="2332"/>
        <v>0</v>
      </c>
      <c r="CC162" s="309">
        <f t="shared" si="2333"/>
        <v>0</v>
      </c>
      <c r="CD162" s="310">
        <v>0.36319999999999997</v>
      </c>
      <c r="CE162" s="311">
        <f t="shared" si="2334"/>
        <v>0</v>
      </c>
      <c r="CF162" s="312">
        <f t="shared" si="2335"/>
        <v>0</v>
      </c>
      <c r="CG162" s="313"/>
      <c r="CH162" s="306">
        <v>15.0</v>
      </c>
      <c r="CI162" s="307" t="s">
        <v>164</v>
      </c>
      <c r="CJ162" s="308" t="s">
        <v>132</v>
      </c>
      <c r="CK162" s="308" t="s">
        <v>150</v>
      </c>
      <c r="CL162" s="309"/>
      <c r="CM162" s="309" t="str">
        <f t="shared" si="2336"/>
        <v/>
      </c>
      <c r="CN162" s="309">
        <f t="shared" si="2337"/>
        <v>0</v>
      </c>
      <c r="CO162" s="310"/>
      <c r="CP162" s="309">
        <f t="shared" si="2338"/>
        <v>0</v>
      </c>
      <c r="CQ162" s="310"/>
      <c r="CR162" s="309">
        <f>ADHB!CS162</f>
        <v>0</v>
      </c>
      <c r="CS162" s="309">
        <f t="shared" si="2339"/>
        <v>0</v>
      </c>
      <c r="CT162" s="309">
        <f t="shared" si="2340"/>
        <v>0</v>
      </c>
      <c r="CU162" s="310">
        <v>0.36319999999999997</v>
      </c>
      <c r="CV162" s="311">
        <f t="shared" si="2341"/>
        <v>0</v>
      </c>
      <c r="CW162" s="312">
        <f t="shared" si="2342"/>
        <v>0</v>
      </c>
      <c r="CX162" s="313"/>
      <c r="CY162" s="306">
        <v>15.0</v>
      </c>
      <c r="CZ162" s="307" t="s">
        <v>164</v>
      </c>
      <c r="DA162" s="308" t="s">
        <v>132</v>
      </c>
      <c r="DB162" s="308" t="s">
        <v>150</v>
      </c>
      <c r="DC162" s="309"/>
      <c r="DD162" s="309" t="str">
        <f t="shared" si="2343"/>
        <v/>
      </c>
      <c r="DE162" s="309">
        <f t="shared" si="2344"/>
        <v>0</v>
      </c>
      <c r="DF162" s="310"/>
      <c r="DG162" s="309">
        <f t="shared" si="2345"/>
        <v>0</v>
      </c>
      <c r="DH162" s="310"/>
      <c r="DI162" s="309">
        <f>ADHB!DJ162</f>
        <v>0</v>
      </c>
      <c r="DJ162" s="309">
        <f t="shared" si="2346"/>
        <v>0</v>
      </c>
      <c r="DK162" s="309">
        <f t="shared" si="2347"/>
        <v>0</v>
      </c>
      <c r="DL162" s="310">
        <v>0.36319999999999997</v>
      </c>
      <c r="DM162" s="311">
        <f t="shared" si="2348"/>
        <v>0</v>
      </c>
      <c r="DN162" s="312">
        <f t="shared" si="2349"/>
        <v>0</v>
      </c>
      <c r="DO162" s="313"/>
      <c r="DP162" s="306">
        <v>15.0</v>
      </c>
      <c r="DQ162" s="307" t="s">
        <v>164</v>
      </c>
      <c r="DR162" s="308" t="s">
        <v>132</v>
      </c>
      <c r="DS162" s="308" t="s">
        <v>150</v>
      </c>
      <c r="DT162" s="309"/>
      <c r="DU162" s="309" t="str">
        <f t="shared" si="2350"/>
        <v/>
      </c>
      <c r="DV162" s="309">
        <f t="shared" si="2351"/>
        <v>0</v>
      </c>
      <c r="DW162" s="310"/>
      <c r="DX162" s="309">
        <f t="shared" si="2352"/>
        <v>0</v>
      </c>
      <c r="DY162" s="310"/>
      <c r="DZ162" s="309">
        <f>ADHB!EA162</f>
        <v>0</v>
      </c>
      <c r="EA162" s="309">
        <f t="shared" si="2353"/>
        <v>0</v>
      </c>
      <c r="EB162" s="309">
        <f t="shared" si="2354"/>
        <v>0</v>
      </c>
      <c r="EC162" s="310">
        <v>0.36319999999999997</v>
      </c>
      <c r="ED162" s="311">
        <f t="shared" si="2355"/>
        <v>0</v>
      </c>
      <c r="EE162" s="312">
        <f t="shared" si="2356"/>
        <v>0</v>
      </c>
      <c r="EF162" s="313"/>
      <c r="EG162" s="306">
        <v>15.0</v>
      </c>
      <c r="EH162" s="307" t="s">
        <v>164</v>
      </c>
      <c r="EI162" s="308" t="s">
        <v>132</v>
      </c>
      <c r="EJ162" s="308" t="s">
        <v>150</v>
      </c>
      <c r="EK162" s="309"/>
      <c r="EL162" s="309" t="str">
        <f t="shared" si="2357"/>
        <v/>
      </c>
      <c r="EM162" s="309">
        <f t="shared" si="2358"/>
        <v>0</v>
      </c>
      <c r="EN162" s="310"/>
      <c r="EO162" s="309">
        <f t="shared" si="2359"/>
        <v>0</v>
      </c>
      <c r="EP162" s="310"/>
      <c r="EQ162" s="309">
        <f>ADHB!ER162</f>
        <v>0</v>
      </c>
      <c r="ER162" s="309">
        <f t="shared" si="2360"/>
        <v>0</v>
      </c>
      <c r="ES162" s="309">
        <f t="shared" si="2361"/>
        <v>0</v>
      </c>
      <c r="ET162" s="310">
        <v>0.36319999999999997</v>
      </c>
      <c r="EU162" s="311">
        <f t="shared" si="2362"/>
        <v>0</v>
      </c>
      <c r="EV162" s="312">
        <f t="shared" si="2363"/>
        <v>0</v>
      </c>
      <c r="EW162" s="313"/>
      <c r="EX162" s="306">
        <v>15.0</v>
      </c>
      <c r="EY162" s="307" t="s">
        <v>164</v>
      </c>
      <c r="EZ162" s="308" t="s">
        <v>132</v>
      </c>
      <c r="FA162" s="308" t="s">
        <v>150</v>
      </c>
      <c r="FB162" s="309"/>
      <c r="FC162" s="309" t="str">
        <f t="shared" si="2364"/>
        <v/>
      </c>
      <c r="FD162" s="309">
        <f t="shared" si="2365"/>
        <v>0</v>
      </c>
      <c r="FE162" s="310"/>
      <c r="FF162" s="309">
        <f t="shared" si="2366"/>
        <v>0</v>
      </c>
      <c r="FG162" s="310"/>
      <c r="FH162" s="309">
        <f>ADHB!FI162</f>
        <v>0</v>
      </c>
      <c r="FI162" s="309">
        <f t="shared" si="2367"/>
        <v>0</v>
      </c>
      <c r="FJ162" s="309">
        <f t="shared" si="2368"/>
        <v>0</v>
      </c>
      <c r="FK162" s="310">
        <v>0.36319999999999997</v>
      </c>
      <c r="FL162" s="311">
        <f t="shared" si="2369"/>
        <v>0</v>
      </c>
      <c r="FM162" s="312">
        <f t="shared" si="2370"/>
        <v>0</v>
      </c>
      <c r="FN162" s="313"/>
      <c r="FO162" s="306">
        <v>15.0</v>
      </c>
      <c r="FP162" s="307" t="s">
        <v>164</v>
      </c>
      <c r="FQ162" s="308" t="s">
        <v>132</v>
      </c>
      <c r="FR162" s="308" t="s">
        <v>150</v>
      </c>
      <c r="FS162" s="309"/>
      <c r="FT162" s="309" t="str">
        <f t="shared" si="2371"/>
        <v/>
      </c>
      <c r="FU162" s="309">
        <f t="shared" si="2372"/>
        <v>0</v>
      </c>
      <c r="FV162" s="310"/>
      <c r="FW162" s="309">
        <f t="shared" si="2373"/>
        <v>0</v>
      </c>
      <c r="FX162" s="310"/>
      <c r="FY162" s="309">
        <f>ADHB!FZ162</f>
        <v>0</v>
      </c>
      <c r="FZ162" s="309">
        <f t="shared" si="2374"/>
        <v>0</v>
      </c>
      <c r="GA162" s="309">
        <f t="shared" si="2375"/>
        <v>0</v>
      </c>
      <c r="GB162" s="310">
        <v>0.36319999999999997</v>
      </c>
      <c r="GC162" s="311">
        <f t="shared" si="2376"/>
        <v>0</v>
      </c>
      <c r="GD162" s="312">
        <f t="shared" si="2377"/>
        <v>0</v>
      </c>
      <c r="GE162" s="313"/>
      <c r="GF162" s="306">
        <v>15.0</v>
      </c>
      <c r="GG162" s="307" t="s">
        <v>164</v>
      </c>
      <c r="GH162" s="308" t="s">
        <v>132</v>
      </c>
      <c r="GI162" s="308" t="s">
        <v>150</v>
      </c>
      <c r="GJ162" s="309"/>
      <c r="GK162" s="309" t="str">
        <f t="shared" si="2378"/>
        <v/>
      </c>
      <c r="GL162" s="309">
        <f t="shared" si="2379"/>
        <v>0</v>
      </c>
      <c r="GM162" s="310"/>
      <c r="GN162" s="309">
        <f t="shared" si="2380"/>
        <v>0</v>
      </c>
      <c r="GO162" s="310"/>
      <c r="GP162" s="309">
        <f>ADHB!GQ162</f>
        <v>0</v>
      </c>
      <c r="GQ162" s="309">
        <f t="shared" si="2381"/>
        <v>0</v>
      </c>
      <c r="GR162" s="309">
        <f t="shared" si="2382"/>
        <v>0</v>
      </c>
      <c r="GS162" s="310">
        <v>0.36319999999999997</v>
      </c>
      <c r="GT162" s="311">
        <f t="shared" si="2383"/>
        <v>0</v>
      </c>
      <c r="GU162" s="312">
        <f t="shared" si="2384"/>
        <v>0</v>
      </c>
      <c r="GV162" s="313"/>
      <c r="GW162" s="306">
        <v>15.0</v>
      </c>
      <c r="GX162" s="307" t="s">
        <v>164</v>
      </c>
      <c r="GY162" s="308" t="s">
        <v>132</v>
      </c>
      <c r="GZ162" s="308" t="s">
        <v>150</v>
      </c>
      <c r="HA162" s="309"/>
      <c r="HB162" s="309" t="str">
        <f t="shared" si="2385"/>
        <v/>
      </c>
      <c r="HC162" s="309">
        <f t="shared" si="2386"/>
        <v>0</v>
      </c>
      <c r="HD162" s="310"/>
      <c r="HE162" s="309">
        <f t="shared" si="2387"/>
        <v>0</v>
      </c>
      <c r="HF162" s="310"/>
      <c r="HG162" s="309">
        <f>ADHB!HH162</f>
        <v>0</v>
      </c>
      <c r="HH162" s="309">
        <f t="shared" si="2388"/>
        <v>0</v>
      </c>
      <c r="HI162" s="309">
        <f t="shared" si="2389"/>
        <v>0</v>
      </c>
      <c r="HJ162" s="310">
        <v>0.36319999999999997</v>
      </c>
      <c r="HK162" s="311">
        <f t="shared" si="2390"/>
        <v>0</v>
      </c>
      <c r="HL162" s="312">
        <f t="shared" si="2391"/>
        <v>0</v>
      </c>
      <c r="HM162" s="313"/>
      <c r="HN162" s="306">
        <v>15.0</v>
      </c>
      <c r="HO162" s="307" t="s">
        <v>164</v>
      </c>
      <c r="HP162" s="308" t="s">
        <v>132</v>
      </c>
      <c r="HQ162" s="308" t="s">
        <v>150</v>
      </c>
      <c r="HR162" s="309"/>
      <c r="HS162" s="309" t="str">
        <f t="shared" si="2392"/>
        <v/>
      </c>
      <c r="HT162" s="309">
        <f t="shared" si="2393"/>
        <v>0</v>
      </c>
      <c r="HU162" s="310"/>
      <c r="HV162" s="309">
        <f t="shared" si="2394"/>
        <v>0</v>
      </c>
      <c r="HW162" s="310"/>
      <c r="HX162" s="309">
        <f>ADHB!HY162</f>
        <v>0</v>
      </c>
      <c r="HY162" s="309">
        <f t="shared" si="2395"/>
        <v>0</v>
      </c>
      <c r="HZ162" s="309">
        <f t="shared" si="2396"/>
        <v>0</v>
      </c>
      <c r="IA162" s="310">
        <v>0.36319999999999997</v>
      </c>
      <c r="IB162" s="311">
        <f t="shared" si="2397"/>
        <v>0</v>
      </c>
      <c r="IC162" s="312">
        <f t="shared" si="2398"/>
        <v>0</v>
      </c>
      <c r="ID162" s="313"/>
      <c r="IE162" s="306">
        <v>15.0</v>
      </c>
      <c r="IF162" s="307" t="s">
        <v>164</v>
      </c>
      <c r="IG162" s="308" t="s">
        <v>132</v>
      </c>
      <c r="IH162" s="308" t="s">
        <v>150</v>
      </c>
      <c r="II162" s="309"/>
      <c r="IJ162" s="309" t="str">
        <f t="shared" si="2399"/>
        <v/>
      </c>
      <c r="IK162" s="309">
        <f t="shared" si="2400"/>
        <v>0</v>
      </c>
      <c r="IL162" s="310"/>
      <c r="IM162" s="309">
        <f t="shared" si="2401"/>
        <v>0</v>
      </c>
      <c r="IN162" s="310"/>
      <c r="IO162" s="309">
        <f>ADHB!IP162</f>
        <v>0</v>
      </c>
      <c r="IP162" s="309">
        <f t="shared" si="2402"/>
        <v>0</v>
      </c>
      <c r="IQ162" s="309">
        <f t="shared" si="2403"/>
        <v>0</v>
      </c>
      <c r="IR162" s="310">
        <v>0.36319999999999997</v>
      </c>
      <c r="IS162" s="311">
        <f t="shared" si="2404"/>
        <v>0</v>
      </c>
      <c r="IT162" s="312">
        <f t="shared" si="2405"/>
        <v>0</v>
      </c>
      <c r="IU162" s="313"/>
      <c r="IV162" s="306">
        <v>15.0</v>
      </c>
      <c r="IW162" s="307" t="s">
        <v>164</v>
      </c>
      <c r="IX162" s="308" t="s">
        <v>132</v>
      </c>
      <c r="IY162" s="308" t="s">
        <v>150</v>
      </c>
      <c r="IZ162" s="309"/>
      <c r="JA162" s="309" t="str">
        <f t="shared" si="2406"/>
        <v/>
      </c>
      <c r="JB162" s="309">
        <f t="shared" si="2407"/>
        <v>0</v>
      </c>
      <c r="JC162" s="310"/>
      <c r="JD162" s="309">
        <f t="shared" si="2408"/>
        <v>0</v>
      </c>
      <c r="JE162" s="310"/>
      <c r="JF162" s="309">
        <f>ADHB!JG162</f>
        <v>0</v>
      </c>
      <c r="JG162" s="309">
        <f t="shared" si="2409"/>
        <v>0</v>
      </c>
      <c r="JH162" s="309">
        <f t="shared" si="2410"/>
        <v>0</v>
      </c>
      <c r="JI162" s="310">
        <v>0.36319999999999997</v>
      </c>
      <c r="JJ162" s="311">
        <f t="shared" si="2411"/>
        <v>0</v>
      </c>
      <c r="JK162" s="312">
        <f t="shared" si="2412"/>
        <v>0</v>
      </c>
      <c r="JL162" s="313"/>
      <c r="JM162" s="306">
        <v>15.0</v>
      </c>
      <c r="JN162" s="307" t="s">
        <v>164</v>
      </c>
      <c r="JO162" s="308" t="s">
        <v>132</v>
      </c>
      <c r="JP162" s="308" t="s">
        <v>150</v>
      </c>
      <c r="JQ162" s="309"/>
      <c r="JR162" s="309" t="str">
        <f t="shared" si="2413"/>
        <v/>
      </c>
      <c r="JS162" s="309">
        <f t="shared" si="2414"/>
        <v>0</v>
      </c>
      <c r="JT162" s="310"/>
      <c r="JU162" s="309">
        <f t="shared" si="2415"/>
        <v>0</v>
      </c>
      <c r="JV162" s="310"/>
      <c r="JW162" s="309" t="str">
        <f>ADHB!LF162</f>
        <v/>
      </c>
      <c r="JX162" s="309">
        <f t="shared" si="2416"/>
        <v>0</v>
      </c>
      <c r="JY162" s="309">
        <f t="shared" si="2417"/>
        <v>0</v>
      </c>
      <c r="JZ162" s="310">
        <v>0.36319999999999997</v>
      </c>
      <c r="KA162" s="311">
        <f t="shared" si="2418"/>
        <v>0</v>
      </c>
      <c r="KB162" s="312">
        <f t="shared" si="2419"/>
        <v>0</v>
      </c>
      <c r="KC162" s="313"/>
      <c r="KD162" s="306">
        <v>15.0</v>
      </c>
      <c r="KE162" s="307" t="s">
        <v>164</v>
      </c>
      <c r="KF162" s="308" t="s">
        <v>132</v>
      </c>
      <c r="KG162" s="308" t="s">
        <v>150</v>
      </c>
      <c r="KH162" s="309"/>
      <c r="KI162" s="309" t="str">
        <f t="shared" si="2420"/>
        <v/>
      </c>
      <c r="KJ162" s="309">
        <f t="shared" si="2421"/>
        <v>0</v>
      </c>
      <c r="KK162" s="310"/>
      <c r="KL162" s="309">
        <f t="shared" si="2422"/>
        <v>0</v>
      </c>
      <c r="KM162" s="310"/>
      <c r="KN162" s="309" t="str">
        <f>ADHB!LW162</f>
        <v/>
      </c>
      <c r="KO162" s="309">
        <f t="shared" si="2423"/>
        <v>0</v>
      </c>
      <c r="KP162" s="309">
        <f t="shared" si="2424"/>
        <v>0</v>
      </c>
      <c r="KQ162" s="310">
        <v>0.36319999999999997</v>
      </c>
      <c r="KR162" s="311">
        <f t="shared" si="2425"/>
        <v>0</v>
      </c>
      <c r="KS162" s="312">
        <f t="shared" si="2426"/>
        <v>0</v>
      </c>
      <c r="KT162" s="313"/>
      <c r="KU162" s="314"/>
    </row>
    <row r="163" ht="15.75" customHeight="1">
      <c r="A163" s="306">
        <v>16.0</v>
      </c>
      <c r="B163" s="307" t="s">
        <v>165</v>
      </c>
      <c r="C163" s="308" t="s">
        <v>132</v>
      </c>
      <c r="D163" s="308" t="s">
        <v>150</v>
      </c>
      <c r="E163" s="309"/>
      <c r="F163" s="309"/>
      <c r="G163" s="309">
        <f t="shared" si="2302"/>
        <v>0</v>
      </c>
      <c r="H163" s="310"/>
      <c r="I163" s="309">
        <f t="shared" si="2303"/>
        <v>0</v>
      </c>
      <c r="J163" s="310"/>
      <c r="K163" s="309">
        <f>ADHB!L163</f>
        <v>0</v>
      </c>
      <c r="L163" s="309">
        <f t="shared" si="2304"/>
        <v>0</v>
      </c>
      <c r="M163" s="309">
        <f t="shared" si="2305"/>
        <v>0</v>
      </c>
      <c r="N163" s="310">
        <v>0.36319999999999997</v>
      </c>
      <c r="O163" s="311">
        <f t="shared" si="2306"/>
        <v>0</v>
      </c>
      <c r="P163" s="312">
        <f t="shared" si="2307"/>
        <v>0</v>
      </c>
      <c r="Q163" s="313"/>
      <c r="R163" s="306">
        <v>16.0</v>
      </c>
      <c r="S163" s="307" t="s">
        <v>165</v>
      </c>
      <c r="T163" s="308" t="s">
        <v>132</v>
      </c>
      <c r="U163" s="308" t="s">
        <v>150</v>
      </c>
      <c r="V163" s="309"/>
      <c r="W163" s="309" t="str">
        <f t="shared" si="2308"/>
        <v/>
      </c>
      <c r="X163" s="309">
        <f t="shared" si="2309"/>
        <v>0</v>
      </c>
      <c r="Y163" s="310"/>
      <c r="Z163" s="309">
        <f t="shared" si="2310"/>
        <v>0</v>
      </c>
      <c r="AA163" s="310"/>
      <c r="AB163" s="309">
        <f>ADHB!AC163</f>
        <v>0</v>
      </c>
      <c r="AC163" s="309">
        <f t="shared" si="2311"/>
        <v>0</v>
      </c>
      <c r="AD163" s="309">
        <f t="shared" si="2312"/>
        <v>0</v>
      </c>
      <c r="AE163" s="310">
        <v>0.36319999999999997</v>
      </c>
      <c r="AF163" s="311">
        <f t="shared" si="2313"/>
        <v>0</v>
      </c>
      <c r="AG163" s="312">
        <f t="shared" si="2314"/>
        <v>0</v>
      </c>
      <c r="AH163" s="313"/>
      <c r="AI163" s="306">
        <v>16.0</v>
      </c>
      <c r="AJ163" s="307" t="s">
        <v>165</v>
      </c>
      <c r="AK163" s="308" t="s">
        <v>132</v>
      </c>
      <c r="AL163" s="308" t="s">
        <v>150</v>
      </c>
      <c r="AM163" s="309"/>
      <c r="AN163" s="309" t="str">
        <f t="shared" si="2315"/>
        <v/>
      </c>
      <c r="AO163" s="309">
        <f t="shared" si="2316"/>
        <v>0</v>
      </c>
      <c r="AP163" s="310"/>
      <c r="AQ163" s="309">
        <f t="shared" si="2317"/>
        <v>0</v>
      </c>
      <c r="AR163" s="310"/>
      <c r="AS163" s="309">
        <f>ADHB!AT163</f>
        <v>0</v>
      </c>
      <c r="AT163" s="309">
        <f t="shared" si="2318"/>
        <v>0</v>
      </c>
      <c r="AU163" s="309">
        <f t="shared" si="2319"/>
        <v>0</v>
      </c>
      <c r="AV163" s="310">
        <v>0.36319999999999997</v>
      </c>
      <c r="AW163" s="311">
        <f t="shared" si="2320"/>
        <v>0</v>
      </c>
      <c r="AX163" s="312">
        <f t="shared" si="2321"/>
        <v>0</v>
      </c>
      <c r="AY163" s="313"/>
      <c r="AZ163" s="306">
        <v>16.0</v>
      </c>
      <c r="BA163" s="307" t="s">
        <v>165</v>
      </c>
      <c r="BB163" s="308" t="s">
        <v>132</v>
      </c>
      <c r="BC163" s="308" t="s">
        <v>150</v>
      </c>
      <c r="BD163" s="309"/>
      <c r="BE163" s="309" t="str">
        <f t="shared" si="2322"/>
        <v/>
      </c>
      <c r="BF163" s="309">
        <f t="shared" si="2323"/>
        <v>0</v>
      </c>
      <c r="BG163" s="310"/>
      <c r="BH163" s="309">
        <f t="shared" si="2324"/>
        <v>0</v>
      </c>
      <c r="BI163" s="310"/>
      <c r="BJ163" s="309">
        <f>ADHB!BK163</f>
        <v>0</v>
      </c>
      <c r="BK163" s="309">
        <f t="shared" si="2325"/>
        <v>0</v>
      </c>
      <c r="BL163" s="309">
        <f t="shared" si="2326"/>
        <v>0</v>
      </c>
      <c r="BM163" s="310">
        <v>0.36319999999999997</v>
      </c>
      <c r="BN163" s="311">
        <f t="shared" si="2327"/>
        <v>0</v>
      </c>
      <c r="BO163" s="312">
        <f t="shared" si="2328"/>
        <v>0</v>
      </c>
      <c r="BP163" s="313"/>
      <c r="BQ163" s="306">
        <v>16.0</v>
      </c>
      <c r="BR163" s="307" t="s">
        <v>165</v>
      </c>
      <c r="BS163" s="308" t="s">
        <v>132</v>
      </c>
      <c r="BT163" s="308" t="s">
        <v>150</v>
      </c>
      <c r="BU163" s="309"/>
      <c r="BV163" s="309" t="str">
        <f t="shared" si="2329"/>
        <v/>
      </c>
      <c r="BW163" s="309">
        <f t="shared" si="2330"/>
        <v>0</v>
      </c>
      <c r="BX163" s="310"/>
      <c r="BY163" s="309">
        <f t="shared" si="2331"/>
        <v>0</v>
      </c>
      <c r="BZ163" s="310"/>
      <c r="CA163" s="309">
        <f>ADHB!CB163</f>
        <v>0</v>
      </c>
      <c r="CB163" s="309">
        <f t="shared" si="2332"/>
        <v>0</v>
      </c>
      <c r="CC163" s="309">
        <f t="shared" si="2333"/>
        <v>0</v>
      </c>
      <c r="CD163" s="310">
        <v>0.36319999999999997</v>
      </c>
      <c r="CE163" s="311">
        <f t="shared" si="2334"/>
        <v>0</v>
      </c>
      <c r="CF163" s="312">
        <f t="shared" si="2335"/>
        <v>0</v>
      </c>
      <c r="CG163" s="313"/>
      <c r="CH163" s="306">
        <v>16.0</v>
      </c>
      <c r="CI163" s="307" t="s">
        <v>165</v>
      </c>
      <c r="CJ163" s="308" t="s">
        <v>132</v>
      </c>
      <c r="CK163" s="308" t="s">
        <v>150</v>
      </c>
      <c r="CL163" s="309"/>
      <c r="CM163" s="309" t="str">
        <f t="shared" si="2336"/>
        <v/>
      </c>
      <c r="CN163" s="309">
        <f t="shared" si="2337"/>
        <v>0</v>
      </c>
      <c r="CO163" s="310"/>
      <c r="CP163" s="309">
        <f t="shared" si="2338"/>
        <v>0</v>
      </c>
      <c r="CQ163" s="310"/>
      <c r="CR163" s="309">
        <f>ADHB!CS163</f>
        <v>0</v>
      </c>
      <c r="CS163" s="309">
        <f t="shared" si="2339"/>
        <v>0</v>
      </c>
      <c r="CT163" s="309">
        <f t="shared" si="2340"/>
        <v>0</v>
      </c>
      <c r="CU163" s="310">
        <v>0.36319999999999997</v>
      </c>
      <c r="CV163" s="311">
        <f t="shared" si="2341"/>
        <v>0</v>
      </c>
      <c r="CW163" s="312">
        <f t="shared" si="2342"/>
        <v>0</v>
      </c>
      <c r="CX163" s="313"/>
      <c r="CY163" s="306">
        <v>16.0</v>
      </c>
      <c r="CZ163" s="307" t="s">
        <v>165</v>
      </c>
      <c r="DA163" s="308" t="s">
        <v>132</v>
      </c>
      <c r="DB163" s="308" t="s">
        <v>150</v>
      </c>
      <c r="DC163" s="309"/>
      <c r="DD163" s="309" t="str">
        <f t="shared" si="2343"/>
        <v/>
      </c>
      <c r="DE163" s="309">
        <f t="shared" si="2344"/>
        <v>0</v>
      </c>
      <c r="DF163" s="310"/>
      <c r="DG163" s="309">
        <f t="shared" si="2345"/>
        <v>0</v>
      </c>
      <c r="DH163" s="310"/>
      <c r="DI163" s="309">
        <f>ADHB!DJ163</f>
        <v>0</v>
      </c>
      <c r="DJ163" s="309">
        <f t="shared" si="2346"/>
        <v>0</v>
      </c>
      <c r="DK163" s="309">
        <f t="shared" si="2347"/>
        <v>0</v>
      </c>
      <c r="DL163" s="310">
        <v>0.36319999999999997</v>
      </c>
      <c r="DM163" s="311">
        <f t="shared" si="2348"/>
        <v>0</v>
      </c>
      <c r="DN163" s="312">
        <f t="shared" si="2349"/>
        <v>0</v>
      </c>
      <c r="DO163" s="313"/>
      <c r="DP163" s="306">
        <v>16.0</v>
      </c>
      <c r="DQ163" s="307" t="s">
        <v>165</v>
      </c>
      <c r="DR163" s="308" t="s">
        <v>132</v>
      </c>
      <c r="DS163" s="308" t="s">
        <v>150</v>
      </c>
      <c r="DT163" s="309"/>
      <c r="DU163" s="309" t="str">
        <f t="shared" si="2350"/>
        <v/>
      </c>
      <c r="DV163" s="309">
        <f t="shared" si="2351"/>
        <v>0</v>
      </c>
      <c r="DW163" s="310"/>
      <c r="DX163" s="309">
        <f t="shared" si="2352"/>
        <v>0</v>
      </c>
      <c r="DY163" s="310"/>
      <c r="DZ163" s="309">
        <f>ADHB!EA163</f>
        <v>0</v>
      </c>
      <c r="EA163" s="309">
        <f t="shared" si="2353"/>
        <v>0</v>
      </c>
      <c r="EB163" s="309">
        <f t="shared" si="2354"/>
        <v>0</v>
      </c>
      <c r="EC163" s="310">
        <v>0.36319999999999997</v>
      </c>
      <c r="ED163" s="311">
        <f t="shared" si="2355"/>
        <v>0</v>
      </c>
      <c r="EE163" s="312">
        <f t="shared" si="2356"/>
        <v>0</v>
      </c>
      <c r="EF163" s="313"/>
      <c r="EG163" s="306">
        <v>16.0</v>
      </c>
      <c r="EH163" s="307" t="s">
        <v>165</v>
      </c>
      <c r="EI163" s="308" t="s">
        <v>132</v>
      </c>
      <c r="EJ163" s="308" t="s">
        <v>150</v>
      </c>
      <c r="EK163" s="309"/>
      <c r="EL163" s="309" t="str">
        <f t="shared" si="2357"/>
        <v/>
      </c>
      <c r="EM163" s="309">
        <f t="shared" si="2358"/>
        <v>0</v>
      </c>
      <c r="EN163" s="310"/>
      <c r="EO163" s="309">
        <f t="shared" si="2359"/>
        <v>0</v>
      </c>
      <c r="EP163" s="310"/>
      <c r="EQ163" s="309">
        <f>ADHB!ER163</f>
        <v>0</v>
      </c>
      <c r="ER163" s="309">
        <f t="shared" si="2360"/>
        <v>0</v>
      </c>
      <c r="ES163" s="309">
        <f t="shared" si="2361"/>
        <v>0</v>
      </c>
      <c r="ET163" s="310">
        <v>0.36319999999999997</v>
      </c>
      <c r="EU163" s="311">
        <f t="shared" si="2362"/>
        <v>0</v>
      </c>
      <c r="EV163" s="312">
        <f t="shared" si="2363"/>
        <v>0</v>
      </c>
      <c r="EW163" s="313"/>
      <c r="EX163" s="306">
        <v>16.0</v>
      </c>
      <c r="EY163" s="307" t="s">
        <v>165</v>
      </c>
      <c r="EZ163" s="308" t="s">
        <v>132</v>
      </c>
      <c r="FA163" s="308" t="s">
        <v>150</v>
      </c>
      <c r="FB163" s="309"/>
      <c r="FC163" s="309" t="str">
        <f t="shared" si="2364"/>
        <v/>
      </c>
      <c r="FD163" s="309">
        <f t="shared" si="2365"/>
        <v>0</v>
      </c>
      <c r="FE163" s="310"/>
      <c r="FF163" s="309">
        <f t="shared" si="2366"/>
        <v>0</v>
      </c>
      <c r="FG163" s="310"/>
      <c r="FH163" s="309">
        <f>ADHB!FI163</f>
        <v>0</v>
      </c>
      <c r="FI163" s="309">
        <f t="shared" si="2367"/>
        <v>0</v>
      </c>
      <c r="FJ163" s="309">
        <f t="shared" si="2368"/>
        <v>0</v>
      </c>
      <c r="FK163" s="310">
        <v>0.36319999999999997</v>
      </c>
      <c r="FL163" s="311">
        <f t="shared" si="2369"/>
        <v>0</v>
      </c>
      <c r="FM163" s="312">
        <f t="shared" si="2370"/>
        <v>0</v>
      </c>
      <c r="FN163" s="313"/>
      <c r="FO163" s="306">
        <v>16.0</v>
      </c>
      <c r="FP163" s="307" t="s">
        <v>165</v>
      </c>
      <c r="FQ163" s="308" t="s">
        <v>132</v>
      </c>
      <c r="FR163" s="308" t="s">
        <v>150</v>
      </c>
      <c r="FS163" s="309"/>
      <c r="FT163" s="309" t="str">
        <f t="shared" si="2371"/>
        <v/>
      </c>
      <c r="FU163" s="309">
        <f t="shared" si="2372"/>
        <v>0</v>
      </c>
      <c r="FV163" s="310"/>
      <c r="FW163" s="309">
        <f t="shared" si="2373"/>
        <v>0</v>
      </c>
      <c r="FX163" s="310"/>
      <c r="FY163" s="309">
        <f>ADHB!FZ163</f>
        <v>0</v>
      </c>
      <c r="FZ163" s="309">
        <f t="shared" si="2374"/>
        <v>0</v>
      </c>
      <c r="GA163" s="309">
        <f t="shared" si="2375"/>
        <v>0</v>
      </c>
      <c r="GB163" s="310">
        <v>0.36319999999999997</v>
      </c>
      <c r="GC163" s="311">
        <f t="shared" si="2376"/>
        <v>0</v>
      </c>
      <c r="GD163" s="312">
        <f t="shared" si="2377"/>
        <v>0</v>
      </c>
      <c r="GE163" s="313"/>
      <c r="GF163" s="306">
        <v>16.0</v>
      </c>
      <c r="GG163" s="307" t="s">
        <v>165</v>
      </c>
      <c r="GH163" s="308" t="s">
        <v>132</v>
      </c>
      <c r="GI163" s="308" t="s">
        <v>150</v>
      </c>
      <c r="GJ163" s="309"/>
      <c r="GK163" s="309" t="str">
        <f t="shared" si="2378"/>
        <v/>
      </c>
      <c r="GL163" s="309">
        <f t="shared" si="2379"/>
        <v>0</v>
      </c>
      <c r="GM163" s="310"/>
      <c r="GN163" s="309">
        <f t="shared" si="2380"/>
        <v>0</v>
      </c>
      <c r="GO163" s="310"/>
      <c r="GP163" s="309">
        <f>ADHB!GQ163</f>
        <v>0</v>
      </c>
      <c r="GQ163" s="309">
        <f t="shared" si="2381"/>
        <v>0</v>
      </c>
      <c r="GR163" s="309">
        <f t="shared" si="2382"/>
        <v>0</v>
      </c>
      <c r="GS163" s="310">
        <v>0.36319999999999997</v>
      </c>
      <c r="GT163" s="311">
        <f t="shared" si="2383"/>
        <v>0</v>
      </c>
      <c r="GU163" s="312">
        <f t="shared" si="2384"/>
        <v>0</v>
      </c>
      <c r="GV163" s="313"/>
      <c r="GW163" s="306">
        <v>16.0</v>
      </c>
      <c r="GX163" s="307" t="s">
        <v>165</v>
      </c>
      <c r="GY163" s="308" t="s">
        <v>132</v>
      </c>
      <c r="GZ163" s="308" t="s">
        <v>150</v>
      </c>
      <c r="HA163" s="309"/>
      <c r="HB163" s="309" t="str">
        <f t="shared" si="2385"/>
        <v/>
      </c>
      <c r="HC163" s="309">
        <f t="shared" si="2386"/>
        <v>0</v>
      </c>
      <c r="HD163" s="310"/>
      <c r="HE163" s="309">
        <f t="shared" si="2387"/>
        <v>0</v>
      </c>
      <c r="HF163" s="310"/>
      <c r="HG163" s="309">
        <f>ADHB!HH163</f>
        <v>0</v>
      </c>
      <c r="HH163" s="309">
        <f t="shared" si="2388"/>
        <v>0</v>
      </c>
      <c r="HI163" s="309">
        <f t="shared" si="2389"/>
        <v>0</v>
      </c>
      <c r="HJ163" s="310">
        <v>0.36319999999999997</v>
      </c>
      <c r="HK163" s="311">
        <f t="shared" si="2390"/>
        <v>0</v>
      </c>
      <c r="HL163" s="312">
        <f t="shared" si="2391"/>
        <v>0</v>
      </c>
      <c r="HM163" s="313"/>
      <c r="HN163" s="306">
        <v>16.0</v>
      </c>
      <c r="HO163" s="307" t="s">
        <v>165</v>
      </c>
      <c r="HP163" s="308" t="s">
        <v>132</v>
      </c>
      <c r="HQ163" s="308" t="s">
        <v>150</v>
      </c>
      <c r="HR163" s="309"/>
      <c r="HS163" s="309" t="str">
        <f t="shared" si="2392"/>
        <v/>
      </c>
      <c r="HT163" s="309">
        <f t="shared" si="2393"/>
        <v>0</v>
      </c>
      <c r="HU163" s="310"/>
      <c r="HV163" s="309">
        <f t="shared" si="2394"/>
        <v>0</v>
      </c>
      <c r="HW163" s="310"/>
      <c r="HX163" s="309">
        <f>ADHB!HY163</f>
        <v>0</v>
      </c>
      <c r="HY163" s="309">
        <f t="shared" si="2395"/>
        <v>0</v>
      </c>
      <c r="HZ163" s="309">
        <f t="shared" si="2396"/>
        <v>0</v>
      </c>
      <c r="IA163" s="310">
        <v>0.36319999999999997</v>
      </c>
      <c r="IB163" s="311">
        <f t="shared" si="2397"/>
        <v>0</v>
      </c>
      <c r="IC163" s="312">
        <f t="shared" si="2398"/>
        <v>0</v>
      </c>
      <c r="ID163" s="313"/>
      <c r="IE163" s="306">
        <v>16.0</v>
      </c>
      <c r="IF163" s="307" t="s">
        <v>165</v>
      </c>
      <c r="IG163" s="308" t="s">
        <v>132</v>
      </c>
      <c r="IH163" s="308" t="s">
        <v>150</v>
      </c>
      <c r="II163" s="309"/>
      <c r="IJ163" s="309" t="str">
        <f t="shared" si="2399"/>
        <v/>
      </c>
      <c r="IK163" s="309">
        <f t="shared" si="2400"/>
        <v>0</v>
      </c>
      <c r="IL163" s="310"/>
      <c r="IM163" s="309">
        <f t="shared" si="2401"/>
        <v>0</v>
      </c>
      <c r="IN163" s="310"/>
      <c r="IO163" s="309">
        <f>ADHB!IP163</f>
        <v>0</v>
      </c>
      <c r="IP163" s="309">
        <f t="shared" si="2402"/>
        <v>0</v>
      </c>
      <c r="IQ163" s="309">
        <f t="shared" si="2403"/>
        <v>0</v>
      </c>
      <c r="IR163" s="310">
        <v>0.36319999999999997</v>
      </c>
      <c r="IS163" s="311">
        <f t="shared" si="2404"/>
        <v>0</v>
      </c>
      <c r="IT163" s="312">
        <f t="shared" si="2405"/>
        <v>0</v>
      </c>
      <c r="IU163" s="313"/>
      <c r="IV163" s="306">
        <v>16.0</v>
      </c>
      <c r="IW163" s="307" t="s">
        <v>165</v>
      </c>
      <c r="IX163" s="308" t="s">
        <v>132</v>
      </c>
      <c r="IY163" s="308" t="s">
        <v>150</v>
      </c>
      <c r="IZ163" s="309"/>
      <c r="JA163" s="309" t="str">
        <f t="shared" si="2406"/>
        <v/>
      </c>
      <c r="JB163" s="309">
        <f t="shared" si="2407"/>
        <v>0</v>
      </c>
      <c r="JC163" s="310"/>
      <c r="JD163" s="309">
        <f t="shared" si="2408"/>
        <v>0</v>
      </c>
      <c r="JE163" s="310"/>
      <c r="JF163" s="309">
        <f>ADHB!JG163</f>
        <v>0</v>
      </c>
      <c r="JG163" s="309">
        <f t="shared" si="2409"/>
        <v>0</v>
      </c>
      <c r="JH163" s="309">
        <f t="shared" si="2410"/>
        <v>0</v>
      </c>
      <c r="JI163" s="310">
        <v>0.36319999999999997</v>
      </c>
      <c r="JJ163" s="311">
        <f t="shared" si="2411"/>
        <v>0</v>
      </c>
      <c r="JK163" s="312">
        <f t="shared" si="2412"/>
        <v>0</v>
      </c>
      <c r="JL163" s="313"/>
      <c r="JM163" s="306">
        <v>16.0</v>
      </c>
      <c r="JN163" s="307" t="s">
        <v>165</v>
      </c>
      <c r="JO163" s="308" t="s">
        <v>132</v>
      </c>
      <c r="JP163" s="308" t="s">
        <v>150</v>
      </c>
      <c r="JQ163" s="309"/>
      <c r="JR163" s="309" t="str">
        <f t="shared" si="2413"/>
        <v/>
      </c>
      <c r="JS163" s="309">
        <f t="shared" si="2414"/>
        <v>0</v>
      </c>
      <c r="JT163" s="310"/>
      <c r="JU163" s="309">
        <f t="shared" si="2415"/>
        <v>0</v>
      </c>
      <c r="JV163" s="310"/>
      <c r="JW163" s="309" t="str">
        <f>ADHB!LF163</f>
        <v/>
      </c>
      <c r="JX163" s="309">
        <f t="shared" si="2416"/>
        <v>0</v>
      </c>
      <c r="JY163" s="309">
        <f t="shared" si="2417"/>
        <v>0</v>
      </c>
      <c r="JZ163" s="310">
        <v>0.36319999999999997</v>
      </c>
      <c r="KA163" s="311">
        <f t="shared" si="2418"/>
        <v>0</v>
      </c>
      <c r="KB163" s="312">
        <f t="shared" si="2419"/>
        <v>0</v>
      </c>
      <c r="KC163" s="313"/>
      <c r="KD163" s="306">
        <v>16.0</v>
      </c>
      <c r="KE163" s="307" t="s">
        <v>165</v>
      </c>
      <c r="KF163" s="308" t="s">
        <v>132</v>
      </c>
      <c r="KG163" s="308" t="s">
        <v>150</v>
      </c>
      <c r="KH163" s="309"/>
      <c r="KI163" s="309" t="str">
        <f t="shared" si="2420"/>
        <v/>
      </c>
      <c r="KJ163" s="309">
        <f t="shared" si="2421"/>
        <v>0</v>
      </c>
      <c r="KK163" s="310"/>
      <c r="KL163" s="309">
        <f t="shared" si="2422"/>
        <v>0</v>
      </c>
      <c r="KM163" s="310"/>
      <c r="KN163" s="309" t="str">
        <f>ADHB!LW163</f>
        <v/>
      </c>
      <c r="KO163" s="309">
        <f t="shared" si="2423"/>
        <v>0</v>
      </c>
      <c r="KP163" s="309">
        <f t="shared" si="2424"/>
        <v>0</v>
      </c>
      <c r="KQ163" s="310">
        <v>0.36319999999999997</v>
      </c>
      <c r="KR163" s="311">
        <f t="shared" si="2425"/>
        <v>0</v>
      </c>
      <c r="KS163" s="312">
        <f t="shared" si="2426"/>
        <v>0</v>
      </c>
      <c r="KT163" s="313"/>
      <c r="KU163" s="314"/>
    </row>
    <row r="164" ht="15.75" customHeight="1">
      <c r="A164" s="306">
        <v>17.0</v>
      </c>
      <c r="B164" s="307" t="s">
        <v>166</v>
      </c>
      <c r="C164" s="308" t="s">
        <v>132</v>
      </c>
      <c r="D164" s="308" t="s">
        <v>150</v>
      </c>
      <c r="E164" s="309"/>
      <c r="F164" s="309"/>
      <c r="G164" s="309">
        <f t="shared" si="2302"/>
        <v>0</v>
      </c>
      <c r="H164" s="310"/>
      <c r="I164" s="309">
        <f t="shared" si="2303"/>
        <v>0</v>
      </c>
      <c r="J164" s="310"/>
      <c r="K164" s="309">
        <f>ADHB!L164</f>
        <v>0</v>
      </c>
      <c r="L164" s="309">
        <f t="shared" si="2304"/>
        <v>0</v>
      </c>
      <c r="M164" s="309">
        <f t="shared" si="2305"/>
        <v>0</v>
      </c>
      <c r="N164" s="310">
        <v>0.36319999999999997</v>
      </c>
      <c r="O164" s="311">
        <f t="shared" si="2306"/>
        <v>0</v>
      </c>
      <c r="P164" s="312">
        <f t="shared" si="2307"/>
        <v>0</v>
      </c>
      <c r="Q164" s="313"/>
      <c r="R164" s="306">
        <v>17.0</v>
      </c>
      <c r="S164" s="307" t="s">
        <v>166</v>
      </c>
      <c r="T164" s="308" t="s">
        <v>132</v>
      </c>
      <c r="U164" s="308" t="s">
        <v>150</v>
      </c>
      <c r="V164" s="309"/>
      <c r="W164" s="309" t="str">
        <f t="shared" si="2308"/>
        <v/>
      </c>
      <c r="X164" s="309">
        <f t="shared" si="2309"/>
        <v>0</v>
      </c>
      <c r="Y164" s="310"/>
      <c r="Z164" s="309">
        <f t="shared" si="2310"/>
        <v>0</v>
      </c>
      <c r="AA164" s="310"/>
      <c r="AB164" s="309">
        <f>ADHB!AC164</f>
        <v>0</v>
      </c>
      <c r="AC164" s="309">
        <f t="shared" si="2311"/>
        <v>0</v>
      </c>
      <c r="AD164" s="309">
        <f t="shared" si="2312"/>
        <v>0</v>
      </c>
      <c r="AE164" s="310">
        <v>0.36319999999999997</v>
      </c>
      <c r="AF164" s="311">
        <f t="shared" si="2313"/>
        <v>0</v>
      </c>
      <c r="AG164" s="312">
        <f t="shared" si="2314"/>
        <v>0</v>
      </c>
      <c r="AH164" s="313"/>
      <c r="AI164" s="306">
        <v>17.0</v>
      </c>
      <c r="AJ164" s="307" t="s">
        <v>166</v>
      </c>
      <c r="AK164" s="308" t="s">
        <v>132</v>
      </c>
      <c r="AL164" s="308" t="s">
        <v>150</v>
      </c>
      <c r="AM164" s="309"/>
      <c r="AN164" s="309" t="str">
        <f t="shared" si="2315"/>
        <v/>
      </c>
      <c r="AO164" s="309">
        <f t="shared" si="2316"/>
        <v>0</v>
      </c>
      <c r="AP164" s="310"/>
      <c r="AQ164" s="309">
        <f t="shared" si="2317"/>
        <v>0</v>
      </c>
      <c r="AR164" s="310"/>
      <c r="AS164" s="309">
        <f>ADHB!AT164</f>
        <v>0</v>
      </c>
      <c r="AT164" s="309">
        <f t="shared" si="2318"/>
        <v>0</v>
      </c>
      <c r="AU164" s="309">
        <f t="shared" si="2319"/>
        <v>0</v>
      </c>
      <c r="AV164" s="310">
        <v>0.36319999999999997</v>
      </c>
      <c r="AW164" s="311">
        <f t="shared" si="2320"/>
        <v>0</v>
      </c>
      <c r="AX164" s="312">
        <f t="shared" si="2321"/>
        <v>0</v>
      </c>
      <c r="AY164" s="313"/>
      <c r="AZ164" s="306">
        <v>17.0</v>
      </c>
      <c r="BA164" s="307" t="s">
        <v>166</v>
      </c>
      <c r="BB164" s="308" t="s">
        <v>132</v>
      </c>
      <c r="BC164" s="308" t="s">
        <v>150</v>
      </c>
      <c r="BD164" s="309"/>
      <c r="BE164" s="309" t="str">
        <f t="shared" si="2322"/>
        <v/>
      </c>
      <c r="BF164" s="309">
        <f t="shared" si="2323"/>
        <v>0</v>
      </c>
      <c r="BG164" s="310"/>
      <c r="BH164" s="309">
        <f t="shared" si="2324"/>
        <v>0</v>
      </c>
      <c r="BI164" s="310"/>
      <c r="BJ164" s="309">
        <f>ADHB!BK164</f>
        <v>0</v>
      </c>
      <c r="BK164" s="309">
        <f t="shared" si="2325"/>
        <v>0</v>
      </c>
      <c r="BL164" s="309">
        <f t="shared" si="2326"/>
        <v>0</v>
      </c>
      <c r="BM164" s="310">
        <v>0.36319999999999997</v>
      </c>
      <c r="BN164" s="311">
        <f t="shared" si="2327"/>
        <v>0</v>
      </c>
      <c r="BO164" s="312">
        <f t="shared" si="2328"/>
        <v>0</v>
      </c>
      <c r="BP164" s="313"/>
      <c r="BQ164" s="306">
        <v>17.0</v>
      </c>
      <c r="BR164" s="307" t="s">
        <v>166</v>
      </c>
      <c r="BS164" s="308" t="s">
        <v>132</v>
      </c>
      <c r="BT164" s="308" t="s">
        <v>150</v>
      </c>
      <c r="BU164" s="309"/>
      <c r="BV164" s="309" t="str">
        <f t="shared" si="2329"/>
        <v/>
      </c>
      <c r="BW164" s="309">
        <f t="shared" si="2330"/>
        <v>0</v>
      </c>
      <c r="BX164" s="310"/>
      <c r="BY164" s="309">
        <f t="shared" si="2331"/>
        <v>0</v>
      </c>
      <c r="BZ164" s="310"/>
      <c r="CA164" s="309">
        <f>ADHB!CB164</f>
        <v>0</v>
      </c>
      <c r="CB164" s="309">
        <f t="shared" si="2332"/>
        <v>0</v>
      </c>
      <c r="CC164" s="309">
        <f t="shared" si="2333"/>
        <v>0</v>
      </c>
      <c r="CD164" s="310">
        <v>0.36319999999999997</v>
      </c>
      <c r="CE164" s="311">
        <f t="shared" si="2334"/>
        <v>0</v>
      </c>
      <c r="CF164" s="312">
        <f t="shared" si="2335"/>
        <v>0</v>
      </c>
      <c r="CG164" s="313"/>
      <c r="CH164" s="306">
        <v>17.0</v>
      </c>
      <c r="CI164" s="307" t="s">
        <v>166</v>
      </c>
      <c r="CJ164" s="308" t="s">
        <v>132</v>
      </c>
      <c r="CK164" s="308" t="s">
        <v>150</v>
      </c>
      <c r="CL164" s="309"/>
      <c r="CM164" s="309" t="str">
        <f t="shared" si="2336"/>
        <v/>
      </c>
      <c r="CN164" s="309">
        <f t="shared" si="2337"/>
        <v>0</v>
      </c>
      <c r="CO164" s="310"/>
      <c r="CP164" s="309">
        <f t="shared" si="2338"/>
        <v>0</v>
      </c>
      <c r="CQ164" s="310"/>
      <c r="CR164" s="309">
        <f>ADHB!CS164</f>
        <v>0</v>
      </c>
      <c r="CS164" s="309">
        <f t="shared" si="2339"/>
        <v>0</v>
      </c>
      <c r="CT164" s="309">
        <f t="shared" si="2340"/>
        <v>0</v>
      </c>
      <c r="CU164" s="310">
        <v>0.36319999999999997</v>
      </c>
      <c r="CV164" s="311">
        <f t="shared" si="2341"/>
        <v>0</v>
      </c>
      <c r="CW164" s="312">
        <f t="shared" si="2342"/>
        <v>0</v>
      </c>
      <c r="CX164" s="313"/>
      <c r="CY164" s="306">
        <v>17.0</v>
      </c>
      <c r="CZ164" s="307" t="s">
        <v>166</v>
      </c>
      <c r="DA164" s="308" t="s">
        <v>132</v>
      </c>
      <c r="DB164" s="308" t="s">
        <v>150</v>
      </c>
      <c r="DC164" s="309"/>
      <c r="DD164" s="309" t="str">
        <f t="shared" si="2343"/>
        <v/>
      </c>
      <c r="DE164" s="309">
        <f t="shared" si="2344"/>
        <v>0</v>
      </c>
      <c r="DF164" s="310"/>
      <c r="DG164" s="309">
        <f t="shared" si="2345"/>
        <v>0</v>
      </c>
      <c r="DH164" s="310"/>
      <c r="DI164" s="309">
        <f>ADHB!DJ164</f>
        <v>0</v>
      </c>
      <c r="DJ164" s="309">
        <f t="shared" si="2346"/>
        <v>0</v>
      </c>
      <c r="DK164" s="309">
        <f t="shared" si="2347"/>
        <v>0</v>
      </c>
      <c r="DL164" s="310">
        <v>0.36319999999999997</v>
      </c>
      <c r="DM164" s="311">
        <f t="shared" si="2348"/>
        <v>0</v>
      </c>
      <c r="DN164" s="312">
        <f t="shared" si="2349"/>
        <v>0</v>
      </c>
      <c r="DO164" s="313"/>
      <c r="DP164" s="306">
        <v>17.0</v>
      </c>
      <c r="DQ164" s="307" t="s">
        <v>166</v>
      </c>
      <c r="DR164" s="308" t="s">
        <v>132</v>
      </c>
      <c r="DS164" s="308" t="s">
        <v>150</v>
      </c>
      <c r="DT164" s="309"/>
      <c r="DU164" s="309" t="str">
        <f t="shared" si="2350"/>
        <v/>
      </c>
      <c r="DV164" s="309">
        <f t="shared" si="2351"/>
        <v>0</v>
      </c>
      <c r="DW164" s="310"/>
      <c r="DX164" s="309">
        <f t="shared" si="2352"/>
        <v>0</v>
      </c>
      <c r="DY164" s="310"/>
      <c r="DZ164" s="309">
        <f>ADHB!EA164</f>
        <v>0</v>
      </c>
      <c r="EA164" s="309">
        <f t="shared" si="2353"/>
        <v>0</v>
      </c>
      <c r="EB164" s="309">
        <f t="shared" si="2354"/>
        <v>0</v>
      </c>
      <c r="EC164" s="310">
        <v>0.36319999999999997</v>
      </c>
      <c r="ED164" s="311">
        <f t="shared" si="2355"/>
        <v>0</v>
      </c>
      <c r="EE164" s="312">
        <f t="shared" si="2356"/>
        <v>0</v>
      </c>
      <c r="EF164" s="313"/>
      <c r="EG164" s="306">
        <v>17.0</v>
      </c>
      <c r="EH164" s="307" t="s">
        <v>166</v>
      </c>
      <c r="EI164" s="308" t="s">
        <v>132</v>
      </c>
      <c r="EJ164" s="308" t="s">
        <v>150</v>
      </c>
      <c r="EK164" s="309"/>
      <c r="EL164" s="309" t="str">
        <f t="shared" si="2357"/>
        <v/>
      </c>
      <c r="EM164" s="309">
        <f t="shared" si="2358"/>
        <v>0</v>
      </c>
      <c r="EN164" s="310"/>
      <c r="EO164" s="309">
        <f t="shared" si="2359"/>
        <v>0</v>
      </c>
      <c r="EP164" s="310"/>
      <c r="EQ164" s="309">
        <f>ADHB!ER164</f>
        <v>0</v>
      </c>
      <c r="ER164" s="309">
        <f t="shared" si="2360"/>
        <v>0</v>
      </c>
      <c r="ES164" s="309">
        <f t="shared" si="2361"/>
        <v>0</v>
      </c>
      <c r="ET164" s="310">
        <v>0.36319999999999997</v>
      </c>
      <c r="EU164" s="311">
        <f t="shared" si="2362"/>
        <v>0</v>
      </c>
      <c r="EV164" s="312">
        <f t="shared" si="2363"/>
        <v>0</v>
      </c>
      <c r="EW164" s="313"/>
      <c r="EX164" s="306">
        <v>17.0</v>
      </c>
      <c r="EY164" s="307" t="s">
        <v>166</v>
      </c>
      <c r="EZ164" s="308" t="s">
        <v>132</v>
      </c>
      <c r="FA164" s="308" t="s">
        <v>150</v>
      </c>
      <c r="FB164" s="309"/>
      <c r="FC164" s="309" t="str">
        <f t="shared" si="2364"/>
        <v/>
      </c>
      <c r="FD164" s="309">
        <f t="shared" si="2365"/>
        <v>0</v>
      </c>
      <c r="FE164" s="310"/>
      <c r="FF164" s="309">
        <f t="shared" si="2366"/>
        <v>0</v>
      </c>
      <c r="FG164" s="310"/>
      <c r="FH164" s="309">
        <f>ADHB!FI164</f>
        <v>0</v>
      </c>
      <c r="FI164" s="309">
        <f t="shared" si="2367"/>
        <v>0</v>
      </c>
      <c r="FJ164" s="309">
        <f t="shared" si="2368"/>
        <v>0</v>
      </c>
      <c r="FK164" s="310">
        <v>0.36319999999999997</v>
      </c>
      <c r="FL164" s="311">
        <f t="shared" si="2369"/>
        <v>0</v>
      </c>
      <c r="FM164" s="312">
        <f t="shared" si="2370"/>
        <v>0</v>
      </c>
      <c r="FN164" s="313"/>
      <c r="FO164" s="306">
        <v>17.0</v>
      </c>
      <c r="FP164" s="307" t="s">
        <v>166</v>
      </c>
      <c r="FQ164" s="308" t="s">
        <v>132</v>
      </c>
      <c r="FR164" s="308" t="s">
        <v>150</v>
      </c>
      <c r="FS164" s="309"/>
      <c r="FT164" s="309" t="str">
        <f t="shared" si="2371"/>
        <v/>
      </c>
      <c r="FU164" s="309">
        <f t="shared" si="2372"/>
        <v>0</v>
      </c>
      <c r="FV164" s="310"/>
      <c r="FW164" s="309">
        <f t="shared" si="2373"/>
        <v>0</v>
      </c>
      <c r="FX164" s="310"/>
      <c r="FY164" s="309">
        <f>ADHB!FZ164</f>
        <v>0</v>
      </c>
      <c r="FZ164" s="309">
        <f t="shared" si="2374"/>
        <v>0</v>
      </c>
      <c r="GA164" s="309">
        <f t="shared" si="2375"/>
        <v>0</v>
      </c>
      <c r="GB164" s="310">
        <v>0.36319999999999997</v>
      </c>
      <c r="GC164" s="311">
        <f t="shared" si="2376"/>
        <v>0</v>
      </c>
      <c r="GD164" s="312">
        <f t="shared" si="2377"/>
        <v>0</v>
      </c>
      <c r="GE164" s="313"/>
      <c r="GF164" s="306">
        <v>17.0</v>
      </c>
      <c r="GG164" s="307" t="s">
        <v>166</v>
      </c>
      <c r="GH164" s="308" t="s">
        <v>132</v>
      </c>
      <c r="GI164" s="308" t="s">
        <v>150</v>
      </c>
      <c r="GJ164" s="309"/>
      <c r="GK164" s="309" t="str">
        <f t="shared" si="2378"/>
        <v/>
      </c>
      <c r="GL164" s="309">
        <f t="shared" si="2379"/>
        <v>0</v>
      </c>
      <c r="GM164" s="310"/>
      <c r="GN164" s="309">
        <f t="shared" si="2380"/>
        <v>0</v>
      </c>
      <c r="GO164" s="310"/>
      <c r="GP164" s="309">
        <f>ADHB!GQ164</f>
        <v>0</v>
      </c>
      <c r="GQ164" s="309">
        <f t="shared" si="2381"/>
        <v>0</v>
      </c>
      <c r="GR164" s="309">
        <f t="shared" si="2382"/>
        <v>0</v>
      </c>
      <c r="GS164" s="310">
        <v>0.36319999999999997</v>
      </c>
      <c r="GT164" s="311">
        <f t="shared" si="2383"/>
        <v>0</v>
      </c>
      <c r="GU164" s="312">
        <f t="shared" si="2384"/>
        <v>0</v>
      </c>
      <c r="GV164" s="313"/>
      <c r="GW164" s="306">
        <v>17.0</v>
      </c>
      <c r="GX164" s="307" t="s">
        <v>166</v>
      </c>
      <c r="GY164" s="308" t="s">
        <v>132</v>
      </c>
      <c r="GZ164" s="308" t="s">
        <v>150</v>
      </c>
      <c r="HA164" s="309"/>
      <c r="HB164" s="309" t="str">
        <f t="shared" si="2385"/>
        <v/>
      </c>
      <c r="HC164" s="309">
        <f t="shared" si="2386"/>
        <v>0</v>
      </c>
      <c r="HD164" s="310"/>
      <c r="HE164" s="309">
        <f t="shared" si="2387"/>
        <v>0</v>
      </c>
      <c r="HF164" s="310"/>
      <c r="HG164" s="309">
        <f>ADHB!HH164</f>
        <v>0</v>
      </c>
      <c r="HH164" s="309">
        <f t="shared" si="2388"/>
        <v>0</v>
      </c>
      <c r="HI164" s="309">
        <f t="shared" si="2389"/>
        <v>0</v>
      </c>
      <c r="HJ164" s="310">
        <v>0.36319999999999997</v>
      </c>
      <c r="HK164" s="311">
        <f t="shared" si="2390"/>
        <v>0</v>
      </c>
      <c r="HL164" s="312">
        <f t="shared" si="2391"/>
        <v>0</v>
      </c>
      <c r="HM164" s="313"/>
      <c r="HN164" s="306">
        <v>17.0</v>
      </c>
      <c r="HO164" s="307" t="s">
        <v>166</v>
      </c>
      <c r="HP164" s="308" t="s">
        <v>132</v>
      </c>
      <c r="HQ164" s="308" t="s">
        <v>150</v>
      </c>
      <c r="HR164" s="309"/>
      <c r="HS164" s="309" t="str">
        <f t="shared" si="2392"/>
        <v/>
      </c>
      <c r="HT164" s="309">
        <f t="shared" si="2393"/>
        <v>0</v>
      </c>
      <c r="HU164" s="310"/>
      <c r="HV164" s="309">
        <f t="shared" si="2394"/>
        <v>0</v>
      </c>
      <c r="HW164" s="310"/>
      <c r="HX164" s="309">
        <f>ADHB!HY164</f>
        <v>0</v>
      </c>
      <c r="HY164" s="309">
        <f t="shared" si="2395"/>
        <v>0</v>
      </c>
      <c r="HZ164" s="309">
        <f t="shared" si="2396"/>
        <v>0</v>
      </c>
      <c r="IA164" s="310">
        <v>0.36319999999999997</v>
      </c>
      <c r="IB164" s="311">
        <f t="shared" si="2397"/>
        <v>0</v>
      </c>
      <c r="IC164" s="312">
        <f t="shared" si="2398"/>
        <v>0</v>
      </c>
      <c r="ID164" s="313"/>
      <c r="IE164" s="306">
        <v>17.0</v>
      </c>
      <c r="IF164" s="307" t="s">
        <v>166</v>
      </c>
      <c r="IG164" s="308" t="s">
        <v>132</v>
      </c>
      <c r="IH164" s="308" t="s">
        <v>150</v>
      </c>
      <c r="II164" s="309"/>
      <c r="IJ164" s="309" t="str">
        <f t="shared" si="2399"/>
        <v/>
      </c>
      <c r="IK164" s="309">
        <f t="shared" si="2400"/>
        <v>0</v>
      </c>
      <c r="IL164" s="310"/>
      <c r="IM164" s="309">
        <f t="shared" si="2401"/>
        <v>0</v>
      </c>
      <c r="IN164" s="310"/>
      <c r="IO164" s="309">
        <f>ADHB!IP164</f>
        <v>0</v>
      </c>
      <c r="IP164" s="309">
        <f t="shared" si="2402"/>
        <v>0</v>
      </c>
      <c r="IQ164" s="309">
        <f t="shared" si="2403"/>
        <v>0</v>
      </c>
      <c r="IR164" s="310">
        <v>0.36319999999999997</v>
      </c>
      <c r="IS164" s="311">
        <f t="shared" si="2404"/>
        <v>0</v>
      </c>
      <c r="IT164" s="312">
        <f t="shared" si="2405"/>
        <v>0</v>
      </c>
      <c r="IU164" s="313"/>
      <c r="IV164" s="306">
        <v>17.0</v>
      </c>
      <c r="IW164" s="307" t="s">
        <v>166</v>
      </c>
      <c r="IX164" s="308" t="s">
        <v>132</v>
      </c>
      <c r="IY164" s="308" t="s">
        <v>150</v>
      </c>
      <c r="IZ164" s="309"/>
      <c r="JA164" s="309" t="str">
        <f t="shared" si="2406"/>
        <v/>
      </c>
      <c r="JB164" s="309">
        <f t="shared" si="2407"/>
        <v>0</v>
      </c>
      <c r="JC164" s="310"/>
      <c r="JD164" s="309">
        <f t="shared" si="2408"/>
        <v>0</v>
      </c>
      <c r="JE164" s="310"/>
      <c r="JF164" s="309">
        <f>ADHB!JG164</f>
        <v>0</v>
      </c>
      <c r="JG164" s="309">
        <f t="shared" si="2409"/>
        <v>0</v>
      </c>
      <c r="JH164" s="309">
        <f t="shared" si="2410"/>
        <v>0</v>
      </c>
      <c r="JI164" s="310">
        <v>0.36319999999999997</v>
      </c>
      <c r="JJ164" s="311">
        <f t="shared" si="2411"/>
        <v>0</v>
      </c>
      <c r="JK164" s="312">
        <f t="shared" si="2412"/>
        <v>0</v>
      </c>
      <c r="JL164" s="313"/>
      <c r="JM164" s="306">
        <v>17.0</v>
      </c>
      <c r="JN164" s="307" t="s">
        <v>166</v>
      </c>
      <c r="JO164" s="308" t="s">
        <v>132</v>
      </c>
      <c r="JP164" s="308" t="s">
        <v>150</v>
      </c>
      <c r="JQ164" s="309"/>
      <c r="JR164" s="309" t="str">
        <f t="shared" si="2413"/>
        <v/>
      </c>
      <c r="JS164" s="309">
        <f t="shared" si="2414"/>
        <v>0</v>
      </c>
      <c r="JT164" s="310"/>
      <c r="JU164" s="309">
        <f t="shared" si="2415"/>
        <v>0</v>
      </c>
      <c r="JV164" s="310"/>
      <c r="JW164" s="309" t="str">
        <f>ADHB!LF164</f>
        <v/>
      </c>
      <c r="JX164" s="309">
        <f t="shared" si="2416"/>
        <v>0</v>
      </c>
      <c r="JY164" s="309">
        <f t="shared" si="2417"/>
        <v>0</v>
      </c>
      <c r="JZ164" s="310">
        <v>0.36319999999999997</v>
      </c>
      <c r="KA164" s="311">
        <f t="shared" si="2418"/>
        <v>0</v>
      </c>
      <c r="KB164" s="312">
        <f t="shared" si="2419"/>
        <v>0</v>
      </c>
      <c r="KC164" s="313"/>
      <c r="KD164" s="306">
        <v>17.0</v>
      </c>
      <c r="KE164" s="307" t="s">
        <v>166</v>
      </c>
      <c r="KF164" s="308" t="s">
        <v>132</v>
      </c>
      <c r="KG164" s="308" t="s">
        <v>150</v>
      </c>
      <c r="KH164" s="309"/>
      <c r="KI164" s="309" t="str">
        <f t="shared" si="2420"/>
        <v/>
      </c>
      <c r="KJ164" s="309">
        <f t="shared" si="2421"/>
        <v>0</v>
      </c>
      <c r="KK164" s="310"/>
      <c r="KL164" s="309">
        <f t="shared" si="2422"/>
        <v>0</v>
      </c>
      <c r="KM164" s="310"/>
      <c r="KN164" s="309" t="str">
        <f>ADHB!LW164</f>
        <v/>
      </c>
      <c r="KO164" s="309">
        <f t="shared" si="2423"/>
        <v>0</v>
      </c>
      <c r="KP164" s="309">
        <f t="shared" si="2424"/>
        <v>0</v>
      </c>
      <c r="KQ164" s="310">
        <v>0.36319999999999997</v>
      </c>
      <c r="KR164" s="311">
        <f t="shared" si="2425"/>
        <v>0</v>
      </c>
      <c r="KS164" s="312">
        <f t="shared" si="2426"/>
        <v>0</v>
      </c>
      <c r="KT164" s="313"/>
      <c r="KU164" s="314"/>
    </row>
    <row r="165" ht="15.75" customHeight="1">
      <c r="A165" s="306">
        <v>18.0</v>
      </c>
      <c r="B165" s="307" t="s">
        <v>167</v>
      </c>
      <c r="C165" s="308" t="s">
        <v>132</v>
      </c>
      <c r="D165" s="308" t="s">
        <v>150</v>
      </c>
      <c r="E165" s="309"/>
      <c r="F165" s="309"/>
      <c r="G165" s="309">
        <f t="shared" si="2302"/>
        <v>0</v>
      </c>
      <c r="H165" s="310"/>
      <c r="I165" s="309">
        <f t="shared" si="2303"/>
        <v>0</v>
      </c>
      <c r="J165" s="310"/>
      <c r="K165" s="309">
        <f>ADHB!L165</f>
        <v>0</v>
      </c>
      <c r="L165" s="309">
        <f t="shared" si="2304"/>
        <v>0</v>
      </c>
      <c r="M165" s="309">
        <f t="shared" si="2305"/>
        <v>0</v>
      </c>
      <c r="N165" s="310">
        <v>0.36319999999999997</v>
      </c>
      <c r="O165" s="311">
        <f t="shared" si="2306"/>
        <v>0</v>
      </c>
      <c r="P165" s="312">
        <f t="shared" si="2307"/>
        <v>0</v>
      </c>
      <c r="Q165" s="313"/>
      <c r="R165" s="306">
        <v>18.0</v>
      </c>
      <c r="S165" s="307" t="s">
        <v>167</v>
      </c>
      <c r="T165" s="308" t="s">
        <v>132</v>
      </c>
      <c r="U165" s="308" t="s">
        <v>150</v>
      </c>
      <c r="V165" s="309"/>
      <c r="W165" s="309" t="str">
        <f t="shared" si="2308"/>
        <v/>
      </c>
      <c r="X165" s="309">
        <f t="shared" si="2309"/>
        <v>0</v>
      </c>
      <c r="Y165" s="310"/>
      <c r="Z165" s="309">
        <f t="shared" si="2310"/>
        <v>0</v>
      </c>
      <c r="AA165" s="310"/>
      <c r="AB165" s="309">
        <f>ADHB!AC165</f>
        <v>0</v>
      </c>
      <c r="AC165" s="309">
        <f t="shared" si="2311"/>
        <v>0</v>
      </c>
      <c r="AD165" s="309">
        <f t="shared" si="2312"/>
        <v>0</v>
      </c>
      <c r="AE165" s="310">
        <v>0.36319999999999997</v>
      </c>
      <c r="AF165" s="311">
        <f t="shared" si="2313"/>
        <v>0</v>
      </c>
      <c r="AG165" s="312">
        <f t="shared" si="2314"/>
        <v>0</v>
      </c>
      <c r="AH165" s="313"/>
      <c r="AI165" s="306">
        <v>18.0</v>
      </c>
      <c r="AJ165" s="307" t="s">
        <v>167</v>
      </c>
      <c r="AK165" s="308" t="s">
        <v>132</v>
      </c>
      <c r="AL165" s="308" t="s">
        <v>150</v>
      </c>
      <c r="AM165" s="309"/>
      <c r="AN165" s="309" t="str">
        <f t="shared" si="2315"/>
        <v/>
      </c>
      <c r="AO165" s="309">
        <f t="shared" si="2316"/>
        <v>0</v>
      </c>
      <c r="AP165" s="310"/>
      <c r="AQ165" s="309">
        <f t="shared" si="2317"/>
        <v>0</v>
      </c>
      <c r="AR165" s="310"/>
      <c r="AS165" s="309">
        <f>ADHB!AT165</f>
        <v>0</v>
      </c>
      <c r="AT165" s="309">
        <f t="shared" si="2318"/>
        <v>0</v>
      </c>
      <c r="AU165" s="309">
        <f t="shared" si="2319"/>
        <v>0</v>
      </c>
      <c r="AV165" s="310">
        <v>0.36319999999999997</v>
      </c>
      <c r="AW165" s="311">
        <f t="shared" si="2320"/>
        <v>0</v>
      </c>
      <c r="AX165" s="312">
        <f t="shared" si="2321"/>
        <v>0</v>
      </c>
      <c r="AY165" s="313"/>
      <c r="AZ165" s="306">
        <v>18.0</v>
      </c>
      <c r="BA165" s="307" t="s">
        <v>167</v>
      </c>
      <c r="BB165" s="308" t="s">
        <v>132</v>
      </c>
      <c r="BC165" s="308" t="s">
        <v>150</v>
      </c>
      <c r="BD165" s="309"/>
      <c r="BE165" s="309" t="str">
        <f t="shared" si="2322"/>
        <v/>
      </c>
      <c r="BF165" s="309">
        <f t="shared" si="2323"/>
        <v>0</v>
      </c>
      <c r="BG165" s="310"/>
      <c r="BH165" s="309">
        <f t="shared" si="2324"/>
        <v>0</v>
      </c>
      <c r="BI165" s="310"/>
      <c r="BJ165" s="309">
        <f>ADHB!BK165</f>
        <v>0</v>
      </c>
      <c r="BK165" s="309">
        <f t="shared" si="2325"/>
        <v>0</v>
      </c>
      <c r="BL165" s="309">
        <f t="shared" si="2326"/>
        <v>0</v>
      </c>
      <c r="BM165" s="310">
        <v>0.36319999999999997</v>
      </c>
      <c r="BN165" s="311">
        <f t="shared" si="2327"/>
        <v>0</v>
      </c>
      <c r="BO165" s="312">
        <f t="shared" si="2328"/>
        <v>0</v>
      </c>
      <c r="BP165" s="313"/>
      <c r="BQ165" s="306">
        <v>18.0</v>
      </c>
      <c r="BR165" s="307" t="s">
        <v>167</v>
      </c>
      <c r="BS165" s="308" t="s">
        <v>132</v>
      </c>
      <c r="BT165" s="308" t="s">
        <v>150</v>
      </c>
      <c r="BU165" s="309"/>
      <c r="BV165" s="309" t="str">
        <f t="shared" si="2329"/>
        <v/>
      </c>
      <c r="BW165" s="309">
        <f t="shared" si="2330"/>
        <v>0</v>
      </c>
      <c r="BX165" s="310"/>
      <c r="BY165" s="309">
        <f t="shared" si="2331"/>
        <v>0</v>
      </c>
      <c r="BZ165" s="310"/>
      <c r="CA165" s="309">
        <f>ADHB!CB165</f>
        <v>0</v>
      </c>
      <c r="CB165" s="309">
        <f t="shared" si="2332"/>
        <v>0</v>
      </c>
      <c r="CC165" s="309">
        <f t="shared" si="2333"/>
        <v>0</v>
      </c>
      <c r="CD165" s="310">
        <v>0.36319999999999997</v>
      </c>
      <c r="CE165" s="311">
        <f t="shared" si="2334"/>
        <v>0</v>
      </c>
      <c r="CF165" s="312">
        <f t="shared" si="2335"/>
        <v>0</v>
      </c>
      <c r="CG165" s="313"/>
      <c r="CH165" s="306">
        <v>18.0</v>
      </c>
      <c r="CI165" s="307" t="s">
        <v>167</v>
      </c>
      <c r="CJ165" s="308" t="s">
        <v>132</v>
      </c>
      <c r="CK165" s="308" t="s">
        <v>150</v>
      </c>
      <c r="CL165" s="309"/>
      <c r="CM165" s="309" t="str">
        <f t="shared" si="2336"/>
        <v/>
      </c>
      <c r="CN165" s="309">
        <f t="shared" si="2337"/>
        <v>0</v>
      </c>
      <c r="CO165" s="310"/>
      <c r="CP165" s="309">
        <f t="shared" si="2338"/>
        <v>0</v>
      </c>
      <c r="CQ165" s="310"/>
      <c r="CR165" s="309">
        <f>ADHB!CS165</f>
        <v>0</v>
      </c>
      <c r="CS165" s="309">
        <f t="shared" si="2339"/>
        <v>0</v>
      </c>
      <c r="CT165" s="309">
        <f t="shared" si="2340"/>
        <v>0</v>
      </c>
      <c r="CU165" s="310">
        <v>0.36319999999999997</v>
      </c>
      <c r="CV165" s="311">
        <f t="shared" si="2341"/>
        <v>0</v>
      </c>
      <c r="CW165" s="312">
        <f t="shared" si="2342"/>
        <v>0</v>
      </c>
      <c r="CX165" s="313"/>
      <c r="CY165" s="306">
        <v>18.0</v>
      </c>
      <c r="CZ165" s="307" t="s">
        <v>167</v>
      </c>
      <c r="DA165" s="308" t="s">
        <v>132</v>
      </c>
      <c r="DB165" s="308" t="s">
        <v>150</v>
      </c>
      <c r="DC165" s="309"/>
      <c r="DD165" s="309" t="str">
        <f t="shared" si="2343"/>
        <v/>
      </c>
      <c r="DE165" s="309">
        <f t="shared" si="2344"/>
        <v>0</v>
      </c>
      <c r="DF165" s="310"/>
      <c r="DG165" s="309">
        <f t="shared" si="2345"/>
        <v>0</v>
      </c>
      <c r="DH165" s="310"/>
      <c r="DI165" s="309">
        <f>ADHB!DJ165</f>
        <v>0</v>
      </c>
      <c r="DJ165" s="309">
        <f t="shared" si="2346"/>
        <v>0</v>
      </c>
      <c r="DK165" s="309">
        <f t="shared" si="2347"/>
        <v>0</v>
      </c>
      <c r="DL165" s="310">
        <v>0.36319999999999997</v>
      </c>
      <c r="DM165" s="311">
        <f t="shared" si="2348"/>
        <v>0</v>
      </c>
      <c r="DN165" s="312">
        <f t="shared" si="2349"/>
        <v>0</v>
      </c>
      <c r="DO165" s="313"/>
      <c r="DP165" s="306">
        <v>18.0</v>
      </c>
      <c r="DQ165" s="307" t="s">
        <v>167</v>
      </c>
      <c r="DR165" s="308" t="s">
        <v>132</v>
      </c>
      <c r="DS165" s="308" t="s">
        <v>150</v>
      </c>
      <c r="DT165" s="309"/>
      <c r="DU165" s="309" t="str">
        <f t="shared" si="2350"/>
        <v/>
      </c>
      <c r="DV165" s="309">
        <f t="shared" si="2351"/>
        <v>0</v>
      </c>
      <c r="DW165" s="310"/>
      <c r="DX165" s="309">
        <f t="shared" si="2352"/>
        <v>0</v>
      </c>
      <c r="DY165" s="310"/>
      <c r="DZ165" s="309">
        <f>ADHB!EA165</f>
        <v>0</v>
      </c>
      <c r="EA165" s="309">
        <f t="shared" si="2353"/>
        <v>0</v>
      </c>
      <c r="EB165" s="309">
        <f t="shared" si="2354"/>
        <v>0</v>
      </c>
      <c r="EC165" s="310">
        <v>0.36319999999999997</v>
      </c>
      <c r="ED165" s="311">
        <f t="shared" si="2355"/>
        <v>0</v>
      </c>
      <c r="EE165" s="312">
        <f t="shared" si="2356"/>
        <v>0</v>
      </c>
      <c r="EF165" s="313"/>
      <c r="EG165" s="306">
        <v>18.0</v>
      </c>
      <c r="EH165" s="307" t="s">
        <v>167</v>
      </c>
      <c r="EI165" s="308" t="s">
        <v>132</v>
      </c>
      <c r="EJ165" s="308" t="s">
        <v>150</v>
      </c>
      <c r="EK165" s="309"/>
      <c r="EL165" s="309" t="str">
        <f t="shared" si="2357"/>
        <v/>
      </c>
      <c r="EM165" s="309">
        <f t="shared" si="2358"/>
        <v>0</v>
      </c>
      <c r="EN165" s="310"/>
      <c r="EO165" s="309">
        <f t="shared" si="2359"/>
        <v>0</v>
      </c>
      <c r="EP165" s="310"/>
      <c r="EQ165" s="309">
        <f>ADHB!ER165</f>
        <v>0</v>
      </c>
      <c r="ER165" s="309">
        <f t="shared" si="2360"/>
        <v>0</v>
      </c>
      <c r="ES165" s="309">
        <f t="shared" si="2361"/>
        <v>0</v>
      </c>
      <c r="ET165" s="310">
        <v>0.36319999999999997</v>
      </c>
      <c r="EU165" s="311">
        <f t="shared" si="2362"/>
        <v>0</v>
      </c>
      <c r="EV165" s="312">
        <f t="shared" si="2363"/>
        <v>0</v>
      </c>
      <c r="EW165" s="313"/>
      <c r="EX165" s="306">
        <v>18.0</v>
      </c>
      <c r="EY165" s="307" t="s">
        <v>167</v>
      </c>
      <c r="EZ165" s="308" t="s">
        <v>132</v>
      </c>
      <c r="FA165" s="308" t="s">
        <v>150</v>
      </c>
      <c r="FB165" s="309"/>
      <c r="FC165" s="309" t="str">
        <f t="shared" si="2364"/>
        <v/>
      </c>
      <c r="FD165" s="309">
        <f t="shared" si="2365"/>
        <v>0</v>
      </c>
      <c r="FE165" s="310"/>
      <c r="FF165" s="309">
        <f t="shared" si="2366"/>
        <v>0</v>
      </c>
      <c r="FG165" s="310"/>
      <c r="FH165" s="309">
        <f>ADHB!FI165</f>
        <v>0</v>
      </c>
      <c r="FI165" s="309">
        <f t="shared" si="2367"/>
        <v>0</v>
      </c>
      <c r="FJ165" s="309">
        <f t="shared" si="2368"/>
        <v>0</v>
      </c>
      <c r="FK165" s="310">
        <v>0.36319999999999997</v>
      </c>
      <c r="FL165" s="311">
        <f t="shared" si="2369"/>
        <v>0</v>
      </c>
      <c r="FM165" s="312">
        <f t="shared" si="2370"/>
        <v>0</v>
      </c>
      <c r="FN165" s="313"/>
      <c r="FO165" s="306">
        <v>18.0</v>
      </c>
      <c r="FP165" s="307" t="s">
        <v>167</v>
      </c>
      <c r="FQ165" s="308" t="s">
        <v>132</v>
      </c>
      <c r="FR165" s="308" t="s">
        <v>150</v>
      </c>
      <c r="FS165" s="309"/>
      <c r="FT165" s="309" t="str">
        <f t="shared" si="2371"/>
        <v/>
      </c>
      <c r="FU165" s="309">
        <f t="shared" si="2372"/>
        <v>0</v>
      </c>
      <c r="FV165" s="310"/>
      <c r="FW165" s="309">
        <f t="shared" si="2373"/>
        <v>0</v>
      </c>
      <c r="FX165" s="310"/>
      <c r="FY165" s="309">
        <f>ADHB!FZ165</f>
        <v>0</v>
      </c>
      <c r="FZ165" s="309">
        <f t="shared" si="2374"/>
        <v>0</v>
      </c>
      <c r="GA165" s="309">
        <f t="shared" si="2375"/>
        <v>0</v>
      </c>
      <c r="GB165" s="310">
        <v>0.36319999999999997</v>
      </c>
      <c r="GC165" s="311">
        <f t="shared" si="2376"/>
        <v>0</v>
      </c>
      <c r="GD165" s="312">
        <f t="shared" si="2377"/>
        <v>0</v>
      </c>
      <c r="GE165" s="313"/>
      <c r="GF165" s="306">
        <v>18.0</v>
      </c>
      <c r="GG165" s="307" t="s">
        <v>167</v>
      </c>
      <c r="GH165" s="308" t="s">
        <v>132</v>
      </c>
      <c r="GI165" s="308" t="s">
        <v>150</v>
      </c>
      <c r="GJ165" s="309"/>
      <c r="GK165" s="309" t="str">
        <f t="shared" si="2378"/>
        <v/>
      </c>
      <c r="GL165" s="309">
        <f t="shared" si="2379"/>
        <v>0</v>
      </c>
      <c r="GM165" s="310"/>
      <c r="GN165" s="309">
        <f t="shared" si="2380"/>
        <v>0</v>
      </c>
      <c r="GO165" s="310"/>
      <c r="GP165" s="309">
        <f>ADHB!GQ165</f>
        <v>0</v>
      </c>
      <c r="GQ165" s="309">
        <f t="shared" si="2381"/>
        <v>0</v>
      </c>
      <c r="GR165" s="309">
        <f t="shared" si="2382"/>
        <v>0</v>
      </c>
      <c r="GS165" s="310">
        <v>0.36319999999999997</v>
      </c>
      <c r="GT165" s="311">
        <f t="shared" si="2383"/>
        <v>0</v>
      </c>
      <c r="GU165" s="312">
        <f t="shared" si="2384"/>
        <v>0</v>
      </c>
      <c r="GV165" s="313"/>
      <c r="GW165" s="306">
        <v>18.0</v>
      </c>
      <c r="GX165" s="307" t="s">
        <v>167</v>
      </c>
      <c r="GY165" s="308" t="s">
        <v>132</v>
      </c>
      <c r="GZ165" s="308" t="s">
        <v>150</v>
      </c>
      <c r="HA165" s="309"/>
      <c r="HB165" s="309" t="str">
        <f t="shared" si="2385"/>
        <v/>
      </c>
      <c r="HC165" s="309">
        <f t="shared" si="2386"/>
        <v>0</v>
      </c>
      <c r="HD165" s="310"/>
      <c r="HE165" s="309">
        <f t="shared" si="2387"/>
        <v>0</v>
      </c>
      <c r="HF165" s="310"/>
      <c r="HG165" s="309">
        <f>ADHB!HH165</f>
        <v>0</v>
      </c>
      <c r="HH165" s="309">
        <f t="shared" si="2388"/>
        <v>0</v>
      </c>
      <c r="HI165" s="309">
        <f t="shared" si="2389"/>
        <v>0</v>
      </c>
      <c r="HJ165" s="310">
        <v>0.36319999999999997</v>
      </c>
      <c r="HK165" s="311">
        <f t="shared" si="2390"/>
        <v>0</v>
      </c>
      <c r="HL165" s="312">
        <f t="shared" si="2391"/>
        <v>0</v>
      </c>
      <c r="HM165" s="313"/>
      <c r="HN165" s="306">
        <v>18.0</v>
      </c>
      <c r="HO165" s="307" t="s">
        <v>167</v>
      </c>
      <c r="HP165" s="308" t="s">
        <v>132</v>
      </c>
      <c r="HQ165" s="308" t="s">
        <v>150</v>
      </c>
      <c r="HR165" s="309"/>
      <c r="HS165" s="309" t="str">
        <f t="shared" si="2392"/>
        <v/>
      </c>
      <c r="HT165" s="309">
        <f t="shared" si="2393"/>
        <v>0</v>
      </c>
      <c r="HU165" s="310"/>
      <c r="HV165" s="309">
        <f t="shared" si="2394"/>
        <v>0</v>
      </c>
      <c r="HW165" s="310"/>
      <c r="HX165" s="309">
        <f>ADHB!HY165</f>
        <v>0</v>
      </c>
      <c r="HY165" s="309">
        <f t="shared" si="2395"/>
        <v>0</v>
      </c>
      <c r="HZ165" s="309">
        <f t="shared" si="2396"/>
        <v>0</v>
      </c>
      <c r="IA165" s="310">
        <v>0.36319999999999997</v>
      </c>
      <c r="IB165" s="311">
        <f t="shared" si="2397"/>
        <v>0</v>
      </c>
      <c r="IC165" s="312">
        <f t="shared" si="2398"/>
        <v>0</v>
      </c>
      <c r="ID165" s="313"/>
      <c r="IE165" s="306">
        <v>18.0</v>
      </c>
      <c r="IF165" s="307" t="s">
        <v>167</v>
      </c>
      <c r="IG165" s="308" t="s">
        <v>132</v>
      </c>
      <c r="IH165" s="308" t="s">
        <v>150</v>
      </c>
      <c r="II165" s="309"/>
      <c r="IJ165" s="309" t="str">
        <f t="shared" si="2399"/>
        <v/>
      </c>
      <c r="IK165" s="309">
        <f t="shared" si="2400"/>
        <v>0</v>
      </c>
      <c r="IL165" s="310"/>
      <c r="IM165" s="309">
        <f t="shared" si="2401"/>
        <v>0</v>
      </c>
      <c r="IN165" s="310"/>
      <c r="IO165" s="309">
        <f>ADHB!IP165</f>
        <v>0</v>
      </c>
      <c r="IP165" s="309">
        <f t="shared" si="2402"/>
        <v>0</v>
      </c>
      <c r="IQ165" s="309">
        <f t="shared" si="2403"/>
        <v>0</v>
      </c>
      <c r="IR165" s="310">
        <v>0.36319999999999997</v>
      </c>
      <c r="IS165" s="311">
        <f t="shared" si="2404"/>
        <v>0</v>
      </c>
      <c r="IT165" s="312">
        <f t="shared" si="2405"/>
        <v>0</v>
      </c>
      <c r="IU165" s="313"/>
      <c r="IV165" s="306">
        <v>18.0</v>
      </c>
      <c r="IW165" s="307" t="s">
        <v>167</v>
      </c>
      <c r="IX165" s="308" t="s">
        <v>132</v>
      </c>
      <c r="IY165" s="308" t="s">
        <v>150</v>
      </c>
      <c r="IZ165" s="309"/>
      <c r="JA165" s="309" t="str">
        <f t="shared" si="2406"/>
        <v/>
      </c>
      <c r="JB165" s="309">
        <f t="shared" si="2407"/>
        <v>0</v>
      </c>
      <c r="JC165" s="310"/>
      <c r="JD165" s="309">
        <f t="shared" si="2408"/>
        <v>0</v>
      </c>
      <c r="JE165" s="310"/>
      <c r="JF165" s="309">
        <f>ADHB!JG165</f>
        <v>0</v>
      </c>
      <c r="JG165" s="309">
        <f t="shared" si="2409"/>
        <v>0</v>
      </c>
      <c r="JH165" s="309">
        <f t="shared" si="2410"/>
        <v>0</v>
      </c>
      <c r="JI165" s="310">
        <v>0.36319999999999997</v>
      </c>
      <c r="JJ165" s="311">
        <f t="shared" si="2411"/>
        <v>0</v>
      </c>
      <c r="JK165" s="312">
        <f t="shared" si="2412"/>
        <v>0</v>
      </c>
      <c r="JL165" s="313"/>
      <c r="JM165" s="306">
        <v>18.0</v>
      </c>
      <c r="JN165" s="307" t="s">
        <v>167</v>
      </c>
      <c r="JO165" s="308" t="s">
        <v>132</v>
      </c>
      <c r="JP165" s="308" t="s">
        <v>150</v>
      </c>
      <c r="JQ165" s="309"/>
      <c r="JR165" s="309" t="str">
        <f t="shared" si="2413"/>
        <v/>
      </c>
      <c r="JS165" s="309">
        <f t="shared" si="2414"/>
        <v>0</v>
      </c>
      <c r="JT165" s="310"/>
      <c r="JU165" s="309">
        <f t="shared" si="2415"/>
        <v>0</v>
      </c>
      <c r="JV165" s="310"/>
      <c r="JW165" s="309" t="str">
        <f>ADHB!LF165</f>
        <v/>
      </c>
      <c r="JX165" s="309">
        <f t="shared" si="2416"/>
        <v>0</v>
      </c>
      <c r="JY165" s="309">
        <f t="shared" si="2417"/>
        <v>0</v>
      </c>
      <c r="JZ165" s="310">
        <v>0.36319999999999997</v>
      </c>
      <c r="KA165" s="311">
        <f t="shared" si="2418"/>
        <v>0</v>
      </c>
      <c r="KB165" s="312">
        <f t="shared" si="2419"/>
        <v>0</v>
      </c>
      <c r="KC165" s="313"/>
      <c r="KD165" s="306">
        <v>18.0</v>
      </c>
      <c r="KE165" s="307" t="s">
        <v>167</v>
      </c>
      <c r="KF165" s="308" t="s">
        <v>132</v>
      </c>
      <c r="KG165" s="308" t="s">
        <v>150</v>
      </c>
      <c r="KH165" s="309"/>
      <c r="KI165" s="309" t="str">
        <f t="shared" si="2420"/>
        <v/>
      </c>
      <c r="KJ165" s="309">
        <f t="shared" si="2421"/>
        <v>0</v>
      </c>
      <c r="KK165" s="310"/>
      <c r="KL165" s="309">
        <f t="shared" si="2422"/>
        <v>0</v>
      </c>
      <c r="KM165" s="310"/>
      <c r="KN165" s="309" t="str">
        <f>ADHB!LW165</f>
        <v/>
      </c>
      <c r="KO165" s="309">
        <f t="shared" si="2423"/>
        <v>0</v>
      </c>
      <c r="KP165" s="309">
        <f t="shared" si="2424"/>
        <v>0</v>
      </c>
      <c r="KQ165" s="310">
        <v>0.36319999999999997</v>
      </c>
      <c r="KR165" s="311">
        <f t="shared" si="2425"/>
        <v>0</v>
      </c>
      <c r="KS165" s="312">
        <f t="shared" si="2426"/>
        <v>0</v>
      </c>
      <c r="KT165" s="313"/>
      <c r="KU165" s="314"/>
    </row>
    <row r="166" ht="15.75" customHeight="1">
      <c r="A166" s="306">
        <v>19.0</v>
      </c>
      <c r="B166" s="307" t="s">
        <v>168</v>
      </c>
      <c r="C166" s="308" t="s">
        <v>132</v>
      </c>
      <c r="D166" s="308" t="s">
        <v>150</v>
      </c>
      <c r="E166" s="309"/>
      <c r="F166" s="309"/>
      <c r="G166" s="309">
        <f t="shared" si="2302"/>
        <v>0</v>
      </c>
      <c r="H166" s="310"/>
      <c r="I166" s="309">
        <f t="shared" si="2303"/>
        <v>0</v>
      </c>
      <c r="J166" s="310"/>
      <c r="K166" s="309">
        <f>ADHB!L166</f>
        <v>0</v>
      </c>
      <c r="L166" s="309">
        <f t="shared" si="2304"/>
        <v>0</v>
      </c>
      <c r="M166" s="309">
        <f t="shared" si="2305"/>
        <v>0</v>
      </c>
      <c r="N166" s="310">
        <v>0.36319999999999997</v>
      </c>
      <c r="O166" s="311">
        <f t="shared" si="2306"/>
        <v>0</v>
      </c>
      <c r="P166" s="312">
        <f t="shared" si="2307"/>
        <v>0</v>
      </c>
      <c r="Q166" s="313"/>
      <c r="R166" s="306">
        <v>19.0</v>
      </c>
      <c r="S166" s="307" t="s">
        <v>168</v>
      </c>
      <c r="T166" s="308" t="s">
        <v>132</v>
      </c>
      <c r="U166" s="308" t="s">
        <v>150</v>
      </c>
      <c r="V166" s="309"/>
      <c r="W166" s="309" t="str">
        <f t="shared" si="2308"/>
        <v/>
      </c>
      <c r="X166" s="309">
        <f t="shared" si="2309"/>
        <v>0</v>
      </c>
      <c r="Y166" s="310"/>
      <c r="Z166" s="309">
        <f t="shared" si="2310"/>
        <v>0</v>
      </c>
      <c r="AA166" s="310"/>
      <c r="AB166" s="309">
        <f>ADHB!AC166</f>
        <v>0</v>
      </c>
      <c r="AC166" s="309">
        <f t="shared" si="2311"/>
        <v>0</v>
      </c>
      <c r="AD166" s="309">
        <f t="shared" si="2312"/>
        <v>0</v>
      </c>
      <c r="AE166" s="310">
        <v>0.36319999999999997</v>
      </c>
      <c r="AF166" s="311">
        <f t="shared" si="2313"/>
        <v>0</v>
      </c>
      <c r="AG166" s="312">
        <f t="shared" si="2314"/>
        <v>0</v>
      </c>
      <c r="AH166" s="313"/>
      <c r="AI166" s="306">
        <v>19.0</v>
      </c>
      <c r="AJ166" s="307" t="s">
        <v>168</v>
      </c>
      <c r="AK166" s="308" t="s">
        <v>132</v>
      </c>
      <c r="AL166" s="308" t="s">
        <v>150</v>
      </c>
      <c r="AM166" s="309"/>
      <c r="AN166" s="309" t="str">
        <f t="shared" si="2315"/>
        <v/>
      </c>
      <c r="AO166" s="309">
        <f t="shared" si="2316"/>
        <v>0</v>
      </c>
      <c r="AP166" s="310"/>
      <c r="AQ166" s="309">
        <f t="shared" si="2317"/>
        <v>0</v>
      </c>
      <c r="AR166" s="310"/>
      <c r="AS166" s="309">
        <f>ADHB!AT166</f>
        <v>0</v>
      </c>
      <c r="AT166" s="309">
        <f t="shared" si="2318"/>
        <v>0</v>
      </c>
      <c r="AU166" s="309">
        <f t="shared" si="2319"/>
        <v>0</v>
      </c>
      <c r="AV166" s="310">
        <v>0.36319999999999997</v>
      </c>
      <c r="AW166" s="311">
        <f t="shared" si="2320"/>
        <v>0</v>
      </c>
      <c r="AX166" s="312">
        <f t="shared" si="2321"/>
        <v>0</v>
      </c>
      <c r="AY166" s="313"/>
      <c r="AZ166" s="306">
        <v>19.0</v>
      </c>
      <c r="BA166" s="307" t="s">
        <v>168</v>
      </c>
      <c r="BB166" s="308" t="s">
        <v>132</v>
      </c>
      <c r="BC166" s="308" t="s">
        <v>150</v>
      </c>
      <c r="BD166" s="309"/>
      <c r="BE166" s="309" t="str">
        <f t="shared" si="2322"/>
        <v/>
      </c>
      <c r="BF166" s="309">
        <f t="shared" si="2323"/>
        <v>0</v>
      </c>
      <c r="BG166" s="310"/>
      <c r="BH166" s="309">
        <f t="shared" si="2324"/>
        <v>0</v>
      </c>
      <c r="BI166" s="310"/>
      <c r="BJ166" s="309">
        <f>ADHB!BK166</f>
        <v>0</v>
      </c>
      <c r="BK166" s="309">
        <f t="shared" si="2325"/>
        <v>0</v>
      </c>
      <c r="BL166" s="309">
        <f t="shared" si="2326"/>
        <v>0</v>
      </c>
      <c r="BM166" s="310">
        <v>0.36319999999999997</v>
      </c>
      <c r="BN166" s="311">
        <f t="shared" si="2327"/>
        <v>0</v>
      </c>
      <c r="BO166" s="312">
        <f t="shared" si="2328"/>
        <v>0</v>
      </c>
      <c r="BP166" s="313"/>
      <c r="BQ166" s="306">
        <v>19.0</v>
      </c>
      <c r="BR166" s="307" t="s">
        <v>168</v>
      </c>
      <c r="BS166" s="308" t="s">
        <v>132</v>
      </c>
      <c r="BT166" s="308" t="s">
        <v>150</v>
      </c>
      <c r="BU166" s="309"/>
      <c r="BV166" s="309" t="str">
        <f t="shared" si="2329"/>
        <v/>
      </c>
      <c r="BW166" s="309">
        <f t="shared" si="2330"/>
        <v>0</v>
      </c>
      <c r="BX166" s="310"/>
      <c r="BY166" s="309">
        <f t="shared" si="2331"/>
        <v>0</v>
      </c>
      <c r="BZ166" s="310"/>
      <c r="CA166" s="309">
        <f>ADHB!CB166</f>
        <v>0</v>
      </c>
      <c r="CB166" s="309">
        <f t="shared" si="2332"/>
        <v>0</v>
      </c>
      <c r="CC166" s="309">
        <f t="shared" si="2333"/>
        <v>0</v>
      </c>
      <c r="CD166" s="310">
        <v>0.36319999999999997</v>
      </c>
      <c r="CE166" s="311">
        <f t="shared" si="2334"/>
        <v>0</v>
      </c>
      <c r="CF166" s="312">
        <f t="shared" si="2335"/>
        <v>0</v>
      </c>
      <c r="CG166" s="313"/>
      <c r="CH166" s="306">
        <v>19.0</v>
      </c>
      <c r="CI166" s="307" t="s">
        <v>168</v>
      </c>
      <c r="CJ166" s="308" t="s">
        <v>132</v>
      </c>
      <c r="CK166" s="308" t="s">
        <v>150</v>
      </c>
      <c r="CL166" s="309"/>
      <c r="CM166" s="309" t="str">
        <f t="shared" si="2336"/>
        <v/>
      </c>
      <c r="CN166" s="309">
        <f t="shared" si="2337"/>
        <v>0</v>
      </c>
      <c r="CO166" s="310"/>
      <c r="CP166" s="309">
        <f t="shared" si="2338"/>
        <v>0</v>
      </c>
      <c r="CQ166" s="310"/>
      <c r="CR166" s="309">
        <f>ADHB!CS166</f>
        <v>0</v>
      </c>
      <c r="CS166" s="309">
        <f t="shared" si="2339"/>
        <v>0</v>
      </c>
      <c r="CT166" s="309">
        <f t="shared" si="2340"/>
        <v>0</v>
      </c>
      <c r="CU166" s="310">
        <v>0.36319999999999997</v>
      </c>
      <c r="CV166" s="311">
        <f t="shared" si="2341"/>
        <v>0</v>
      </c>
      <c r="CW166" s="312">
        <f t="shared" si="2342"/>
        <v>0</v>
      </c>
      <c r="CX166" s="313"/>
      <c r="CY166" s="306">
        <v>19.0</v>
      </c>
      <c r="CZ166" s="307" t="s">
        <v>168</v>
      </c>
      <c r="DA166" s="308" t="s">
        <v>132</v>
      </c>
      <c r="DB166" s="308" t="s">
        <v>150</v>
      </c>
      <c r="DC166" s="309"/>
      <c r="DD166" s="309" t="str">
        <f t="shared" si="2343"/>
        <v/>
      </c>
      <c r="DE166" s="309">
        <f t="shared" si="2344"/>
        <v>0</v>
      </c>
      <c r="DF166" s="310"/>
      <c r="DG166" s="309">
        <f t="shared" si="2345"/>
        <v>0</v>
      </c>
      <c r="DH166" s="310"/>
      <c r="DI166" s="309">
        <f>ADHB!DJ166</f>
        <v>0</v>
      </c>
      <c r="DJ166" s="309">
        <f t="shared" si="2346"/>
        <v>0</v>
      </c>
      <c r="DK166" s="309">
        <f t="shared" si="2347"/>
        <v>0</v>
      </c>
      <c r="DL166" s="310">
        <v>0.36319999999999997</v>
      </c>
      <c r="DM166" s="311">
        <f t="shared" si="2348"/>
        <v>0</v>
      </c>
      <c r="DN166" s="312">
        <f t="shared" si="2349"/>
        <v>0</v>
      </c>
      <c r="DO166" s="313"/>
      <c r="DP166" s="306">
        <v>19.0</v>
      </c>
      <c r="DQ166" s="307" t="s">
        <v>168</v>
      </c>
      <c r="DR166" s="308" t="s">
        <v>132</v>
      </c>
      <c r="DS166" s="308" t="s">
        <v>150</v>
      </c>
      <c r="DT166" s="309"/>
      <c r="DU166" s="309" t="str">
        <f t="shared" si="2350"/>
        <v/>
      </c>
      <c r="DV166" s="309">
        <f t="shared" si="2351"/>
        <v>0</v>
      </c>
      <c r="DW166" s="310"/>
      <c r="DX166" s="309">
        <f t="shared" si="2352"/>
        <v>0</v>
      </c>
      <c r="DY166" s="310"/>
      <c r="DZ166" s="309">
        <f>ADHB!EA166</f>
        <v>0</v>
      </c>
      <c r="EA166" s="309">
        <f t="shared" si="2353"/>
        <v>0</v>
      </c>
      <c r="EB166" s="309">
        <f t="shared" si="2354"/>
        <v>0</v>
      </c>
      <c r="EC166" s="310">
        <v>0.36319999999999997</v>
      </c>
      <c r="ED166" s="311">
        <f t="shared" si="2355"/>
        <v>0</v>
      </c>
      <c r="EE166" s="312">
        <f t="shared" si="2356"/>
        <v>0</v>
      </c>
      <c r="EF166" s="313"/>
      <c r="EG166" s="306">
        <v>19.0</v>
      </c>
      <c r="EH166" s="307" t="s">
        <v>168</v>
      </c>
      <c r="EI166" s="308" t="s">
        <v>132</v>
      </c>
      <c r="EJ166" s="308" t="s">
        <v>150</v>
      </c>
      <c r="EK166" s="309"/>
      <c r="EL166" s="309" t="str">
        <f t="shared" si="2357"/>
        <v/>
      </c>
      <c r="EM166" s="309">
        <f t="shared" si="2358"/>
        <v>0</v>
      </c>
      <c r="EN166" s="310"/>
      <c r="EO166" s="309">
        <f t="shared" si="2359"/>
        <v>0</v>
      </c>
      <c r="EP166" s="310"/>
      <c r="EQ166" s="309">
        <f>ADHB!ER166</f>
        <v>0</v>
      </c>
      <c r="ER166" s="309">
        <f t="shared" si="2360"/>
        <v>0</v>
      </c>
      <c r="ES166" s="309">
        <f t="shared" si="2361"/>
        <v>0</v>
      </c>
      <c r="ET166" s="310">
        <v>0.36319999999999997</v>
      </c>
      <c r="EU166" s="311">
        <f t="shared" si="2362"/>
        <v>0</v>
      </c>
      <c r="EV166" s="312">
        <f t="shared" si="2363"/>
        <v>0</v>
      </c>
      <c r="EW166" s="313"/>
      <c r="EX166" s="306">
        <v>19.0</v>
      </c>
      <c r="EY166" s="307" t="s">
        <v>168</v>
      </c>
      <c r="EZ166" s="308" t="s">
        <v>132</v>
      </c>
      <c r="FA166" s="308" t="s">
        <v>150</v>
      </c>
      <c r="FB166" s="309"/>
      <c r="FC166" s="309" t="str">
        <f t="shared" si="2364"/>
        <v/>
      </c>
      <c r="FD166" s="309">
        <f t="shared" si="2365"/>
        <v>0</v>
      </c>
      <c r="FE166" s="310"/>
      <c r="FF166" s="309">
        <f t="shared" si="2366"/>
        <v>0</v>
      </c>
      <c r="FG166" s="310"/>
      <c r="FH166" s="309">
        <f>ADHB!FI166</f>
        <v>0</v>
      </c>
      <c r="FI166" s="309">
        <f t="shared" si="2367"/>
        <v>0</v>
      </c>
      <c r="FJ166" s="309">
        <f t="shared" si="2368"/>
        <v>0</v>
      </c>
      <c r="FK166" s="310">
        <v>0.36319999999999997</v>
      </c>
      <c r="FL166" s="311">
        <f t="shared" si="2369"/>
        <v>0</v>
      </c>
      <c r="FM166" s="312">
        <f t="shared" si="2370"/>
        <v>0</v>
      </c>
      <c r="FN166" s="313"/>
      <c r="FO166" s="306">
        <v>19.0</v>
      </c>
      <c r="FP166" s="307" t="s">
        <v>168</v>
      </c>
      <c r="FQ166" s="308" t="s">
        <v>132</v>
      </c>
      <c r="FR166" s="308" t="s">
        <v>150</v>
      </c>
      <c r="FS166" s="309"/>
      <c r="FT166" s="309" t="str">
        <f t="shared" si="2371"/>
        <v/>
      </c>
      <c r="FU166" s="309">
        <f t="shared" si="2372"/>
        <v>0</v>
      </c>
      <c r="FV166" s="310"/>
      <c r="FW166" s="309">
        <f t="shared" si="2373"/>
        <v>0</v>
      </c>
      <c r="FX166" s="310"/>
      <c r="FY166" s="309">
        <f>ADHB!FZ166</f>
        <v>0</v>
      </c>
      <c r="FZ166" s="309">
        <f t="shared" si="2374"/>
        <v>0</v>
      </c>
      <c r="GA166" s="309">
        <f t="shared" si="2375"/>
        <v>0</v>
      </c>
      <c r="GB166" s="310">
        <v>0.36319999999999997</v>
      </c>
      <c r="GC166" s="311">
        <f t="shared" si="2376"/>
        <v>0</v>
      </c>
      <c r="GD166" s="312">
        <f t="shared" si="2377"/>
        <v>0</v>
      </c>
      <c r="GE166" s="313"/>
      <c r="GF166" s="306">
        <v>19.0</v>
      </c>
      <c r="GG166" s="307" t="s">
        <v>168</v>
      </c>
      <c r="GH166" s="308" t="s">
        <v>132</v>
      </c>
      <c r="GI166" s="308" t="s">
        <v>150</v>
      </c>
      <c r="GJ166" s="309"/>
      <c r="GK166" s="309" t="str">
        <f t="shared" si="2378"/>
        <v/>
      </c>
      <c r="GL166" s="309">
        <f t="shared" si="2379"/>
        <v>0</v>
      </c>
      <c r="GM166" s="310"/>
      <c r="GN166" s="309">
        <f t="shared" si="2380"/>
        <v>0</v>
      </c>
      <c r="GO166" s="310"/>
      <c r="GP166" s="309">
        <f>ADHB!GQ166</f>
        <v>0</v>
      </c>
      <c r="GQ166" s="309">
        <f t="shared" si="2381"/>
        <v>0</v>
      </c>
      <c r="GR166" s="309">
        <f t="shared" si="2382"/>
        <v>0</v>
      </c>
      <c r="GS166" s="310">
        <v>0.36319999999999997</v>
      </c>
      <c r="GT166" s="311">
        <f t="shared" si="2383"/>
        <v>0</v>
      </c>
      <c r="GU166" s="312">
        <f t="shared" si="2384"/>
        <v>0</v>
      </c>
      <c r="GV166" s="313"/>
      <c r="GW166" s="306">
        <v>19.0</v>
      </c>
      <c r="GX166" s="307" t="s">
        <v>168</v>
      </c>
      <c r="GY166" s="308" t="s">
        <v>132</v>
      </c>
      <c r="GZ166" s="308" t="s">
        <v>150</v>
      </c>
      <c r="HA166" s="309"/>
      <c r="HB166" s="309" t="str">
        <f t="shared" si="2385"/>
        <v/>
      </c>
      <c r="HC166" s="309">
        <f t="shared" si="2386"/>
        <v>0</v>
      </c>
      <c r="HD166" s="310"/>
      <c r="HE166" s="309">
        <f t="shared" si="2387"/>
        <v>0</v>
      </c>
      <c r="HF166" s="310"/>
      <c r="HG166" s="309">
        <f>ADHB!HH166</f>
        <v>0</v>
      </c>
      <c r="HH166" s="309">
        <f t="shared" si="2388"/>
        <v>0</v>
      </c>
      <c r="HI166" s="309">
        <f t="shared" si="2389"/>
        <v>0</v>
      </c>
      <c r="HJ166" s="310">
        <v>0.36319999999999997</v>
      </c>
      <c r="HK166" s="311">
        <f t="shared" si="2390"/>
        <v>0</v>
      </c>
      <c r="HL166" s="312">
        <f t="shared" si="2391"/>
        <v>0</v>
      </c>
      <c r="HM166" s="313"/>
      <c r="HN166" s="306">
        <v>19.0</v>
      </c>
      <c r="HO166" s="307" t="s">
        <v>168</v>
      </c>
      <c r="HP166" s="308" t="s">
        <v>132</v>
      </c>
      <c r="HQ166" s="308" t="s">
        <v>150</v>
      </c>
      <c r="HR166" s="309"/>
      <c r="HS166" s="309" t="str">
        <f t="shared" si="2392"/>
        <v/>
      </c>
      <c r="HT166" s="309">
        <f t="shared" si="2393"/>
        <v>0</v>
      </c>
      <c r="HU166" s="310"/>
      <c r="HV166" s="309">
        <f t="shared" si="2394"/>
        <v>0</v>
      </c>
      <c r="HW166" s="310"/>
      <c r="HX166" s="309">
        <f>ADHB!HY166</f>
        <v>0</v>
      </c>
      <c r="HY166" s="309">
        <f t="shared" si="2395"/>
        <v>0</v>
      </c>
      <c r="HZ166" s="309">
        <f t="shared" si="2396"/>
        <v>0</v>
      </c>
      <c r="IA166" s="310">
        <v>0.36319999999999997</v>
      </c>
      <c r="IB166" s="311">
        <f t="shared" si="2397"/>
        <v>0</v>
      </c>
      <c r="IC166" s="312">
        <f t="shared" si="2398"/>
        <v>0</v>
      </c>
      <c r="ID166" s="313"/>
      <c r="IE166" s="306">
        <v>19.0</v>
      </c>
      <c r="IF166" s="307" t="s">
        <v>168</v>
      </c>
      <c r="IG166" s="308" t="s">
        <v>132</v>
      </c>
      <c r="IH166" s="308" t="s">
        <v>150</v>
      </c>
      <c r="II166" s="309"/>
      <c r="IJ166" s="309" t="str">
        <f t="shared" si="2399"/>
        <v/>
      </c>
      <c r="IK166" s="309">
        <f t="shared" si="2400"/>
        <v>0</v>
      </c>
      <c r="IL166" s="310"/>
      <c r="IM166" s="309">
        <f t="shared" si="2401"/>
        <v>0</v>
      </c>
      <c r="IN166" s="310"/>
      <c r="IO166" s="309">
        <f>ADHB!IP166</f>
        <v>0</v>
      </c>
      <c r="IP166" s="309">
        <f t="shared" si="2402"/>
        <v>0</v>
      </c>
      <c r="IQ166" s="309">
        <f t="shared" si="2403"/>
        <v>0</v>
      </c>
      <c r="IR166" s="310">
        <v>0.36319999999999997</v>
      </c>
      <c r="IS166" s="311">
        <f t="shared" si="2404"/>
        <v>0</v>
      </c>
      <c r="IT166" s="312">
        <f t="shared" si="2405"/>
        <v>0</v>
      </c>
      <c r="IU166" s="313"/>
      <c r="IV166" s="306">
        <v>19.0</v>
      </c>
      <c r="IW166" s="307" t="s">
        <v>168</v>
      </c>
      <c r="IX166" s="308" t="s">
        <v>132</v>
      </c>
      <c r="IY166" s="308" t="s">
        <v>150</v>
      </c>
      <c r="IZ166" s="309"/>
      <c r="JA166" s="309" t="str">
        <f t="shared" si="2406"/>
        <v/>
      </c>
      <c r="JB166" s="309">
        <f t="shared" si="2407"/>
        <v>0</v>
      </c>
      <c r="JC166" s="310"/>
      <c r="JD166" s="309">
        <f t="shared" si="2408"/>
        <v>0</v>
      </c>
      <c r="JE166" s="310"/>
      <c r="JF166" s="309">
        <f>ADHB!JG166</f>
        <v>0</v>
      </c>
      <c r="JG166" s="309">
        <f t="shared" si="2409"/>
        <v>0</v>
      </c>
      <c r="JH166" s="309">
        <f t="shared" si="2410"/>
        <v>0</v>
      </c>
      <c r="JI166" s="310">
        <v>0.36319999999999997</v>
      </c>
      <c r="JJ166" s="311">
        <f t="shared" si="2411"/>
        <v>0</v>
      </c>
      <c r="JK166" s="312">
        <f t="shared" si="2412"/>
        <v>0</v>
      </c>
      <c r="JL166" s="313"/>
      <c r="JM166" s="306">
        <v>19.0</v>
      </c>
      <c r="JN166" s="307" t="s">
        <v>168</v>
      </c>
      <c r="JO166" s="308" t="s">
        <v>132</v>
      </c>
      <c r="JP166" s="308" t="s">
        <v>150</v>
      </c>
      <c r="JQ166" s="309"/>
      <c r="JR166" s="309" t="str">
        <f t="shared" si="2413"/>
        <v/>
      </c>
      <c r="JS166" s="309">
        <f t="shared" si="2414"/>
        <v>0</v>
      </c>
      <c r="JT166" s="310"/>
      <c r="JU166" s="309">
        <f t="shared" si="2415"/>
        <v>0</v>
      </c>
      <c r="JV166" s="310"/>
      <c r="JW166" s="309" t="str">
        <f>ADHB!LF166</f>
        <v/>
      </c>
      <c r="JX166" s="309">
        <f t="shared" si="2416"/>
        <v>0</v>
      </c>
      <c r="JY166" s="309">
        <f t="shared" si="2417"/>
        <v>0</v>
      </c>
      <c r="JZ166" s="310">
        <v>0.36319999999999997</v>
      </c>
      <c r="KA166" s="311">
        <f t="shared" si="2418"/>
        <v>0</v>
      </c>
      <c r="KB166" s="312">
        <f t="shared" si="2419"/>
        <v>0</v>
      </c>
      <c r="KC166" s="313"/>
      <c r="KD166" s="306">
        <v>19.0</v>
      </c>
      <c r="KE166" s="307" t="s">
        <v>168</v>
      </c>
      <c r="KF166" s="308" t="s">
        <v>132</v>
      </c>
      <c r="KG166" s="308" t="s">
        <v>150</v>
      </c>
      <c r="KH166" s="309"/>
      <c r="KI166" s="309" t="str">
        <f t="shared" si="2420"/>
        <v/>
      </c>
      <c r="KJ166" s="309">
        <f t="shared" si="2421"/>
        <v>0</v>
      </c>
      <c r="KK166" s="310"/>
      <c r="KL166" s="309">
        <f t="shared" si="2422"/>
        <v>0</v>
      </c>
      <c r="KM166" s="310"/>
      <c r="KN166" s="309" t="str">
        <f>ADHB!LW166</f>
        <v/>
      </c>
      <c r="KO166" s="309">
        <f t="shared" si="2423"/>
        <v>0</v>
      </c>
      <c r="KP166" s="309">
        <f t="shared" si="2424"/>
        <v>0</v>
      </c>
      <c r="KQ166" s="310">
        <v>0.36319999999999997</v>
      </c>
      <c r="KR166" s="311">
        <f t="shared" si="2425"/>
        <v>0</v>
      </c>
      <c r="KS166" s="312">
        <f t="shared" si="2426"/>
        <v>0</v>
      </c>
      <c r="KT166" s="313"/>
      <c r="KU166" s="314"/>
    </row>
    <row r="167" ht="15.75" customHeight="1">
      <c r="A167" s="306">
        <v>20.0</v>
      </c>
      <c r="B167" s="307" t="s">
        <v>169</v>
      </c>
      <c r="C167" s="308" t="s">
        <v>132</v>
      </c>
      <c r="D167" s="308" t="s">
        <v>150</v>
      </c>
      <c r="E167" s="309"/>
      <c r="F167" s="309"/>
      <c r="G167" s="309">
        <f t="shared" si="2302"/>
        <v>0</v>
      </c>
      <c r="H167" s="310"/>
      <c r="I167" s="309">
        <f t="shared" si="2303"/>
        <v>0</v>
      </c>
      <c r="J167" s="310"/>
      <c r="K167" s="309">
        <f>ADHB!L167</f>
        <v>0</v>
      </c>
      <c r="L167" s="309">
        <f t="shared" si="2304"/>
        <v>0</v>
      </c>
      <c r="M167" s="309">
        <f t="shared" si="2305"/>
        <v>0</v>
      </c>
      <c r="N167" s="310">
        <v>0.36319999999999997</v>
      </c>
      <c r="O167" s="311">
        <f t="shared" si="2306"/>
        <v>0</v>
      </c>
      <c r="P167" s="312">
        <f t="shared" si="2307"/>
        <v>0</v>
      </c>
      <c r="Q167" s="313"/>
      <c r="R167" s="306">
        <v>20.0</v>
      </c>
      <c r="S167" s="307" t="s">
        <v>169</v>
      </c>
      <c r="T167" s="308" t="s">
        <v>132</v>
      </c>
      <c r="U167" s="308" t="s">
        <v>150</v>
      </c>
      <c r="V167" s="309"/>
      <c r="W167" s="309" t="str">
        <f t="shared" si="2308"/>
        <v/>
      </c>
      <c r="X167" s="309">
        <f t="shared" si="2309"/>
        <v>0</v>
      </c>
      <c r="Y167" s="310"/>
      <c r="Z167" s="309">
        <f t="shared" si="2310"/>
        <v>0</v>
      </c>
      <c r="AA167" s="310"/>
      <c r="AB167" s="309">
        <f>ADHB!AC167</f>
        <v>0</v>
      </c>
      <c r="AC167" s="309">
        <f t="shared" si="2311"/>
        <v>0</v>
      </c>
      <c r="AD167" s="309">
        <f t="shared" si="2312"/>
        <v>0</v>
      </c>
      <c r="AE167" s="310">
        <v>0.36319999999999997</v>
      </c>
      <c r="AF167" s="311">
        <f t="shared" si="2313"/>
        <v>0</v>
      </c>
      <c r="AG167" s="312">
        <f t="shared" si="2314"/>
        <v>0</v>
      </c>
      <c r="AH167" s="313"/>
      <c r="AI167" s="306">
        <v>20.0</v>
      </c>
      <c r="AJ167" s="307" t="s">
        <v>169</v>
      </c>
      <c r="AK167" s="308" t="s">
        <v>132</v>
      </c>
      <c r="AL167" s="308" t="s">
        <v>150</v>
      </c>
      <c r="AM167" s="309"/>
      <c r="AN167" s="309" t="str">
        <f t="shared" si="2315"/>
        <v/>
      </c>
      <c r="AO167" s="309">
        <f t="shared" si="2316"/>
        <v>0</v>
      </c>
      <c r="AP167" s="310"/>
      <c r="AQ167" s="309">
        <f t="shared" si="2317"/>
        <v>0</v>
      </c>
      <c r="AR167" s="310"/>
      <c r="AS167" s="309">
        <f>ADHB!AT167</f>
        <v>0</v>
      </c>
      <c r="AT167" s="309">
        <f t="shared" si="2318"/>
        <v>0</v>
      </c>
      <c r="AU167" s="309">
        <f t="shared" si="2319"/>
        <v>0</v>
      </c>
      <c r="AV167" s="310">
        <v>0.36319999999999997</v>
      </c>
      <c r="AW167" s="311">
        <f t="shared" si="2320"/>
        <v>0</v>
      </c>
      <c r="AX167" s="312">
        <f t="shared" si="2321"/>
        <v>0</v>
      </c>
      <c r="AY167" s="313"/>
      <c r="AZ167" s="306">
        <v>20.0</v>
      </c>
      <c r="BA167" s="307" t="s">
        <v>169</v>
      </c>
      <c r="BB167" s="308" t="s">
        <v>132</v>
      </c>
      <c r="BC167" s="308" t="s">
        <v>150</v>
      </c>
      <c r="BD167" s="309"/>
      <c r="BE167" s="309" t="str">
        <f t="shared" si="2322"/>
        <v/>
      </c>
      <c r="BF167" s="309">
        <f t="shared" si="2323"/>
        <v>0</v>
      </c>
      <c r="BG167" s="310"/>
      <c r="BH167" s="309">
        <f t="shared" si="2324"/>
        <v>0</v>
      </c>
      <c r="BI167" s="310"/>
      <c r="BJ167" s="309">
        <f>ADHB!BK167</f>
        <v>0</v>
      </c>
      <c r="BK167" s="309">
        <f t="shared" si="2325"/>
        <v>0</v>
      </c>
      <c r="BL167" s="309">
        <f t="shared" si="2326"/>
        <v>0</v>
      </c>
      <c r="BM167" s="310">
        <v>0.36319999999999997</v>
      </c>
      <c r="BN167" s="311">
        <f t="shared" si="2327"/>
        <v>0</v>
      </c>
      <c r="BO167" s="312">
        <f t="shared" si="2328"/>
        <v>0</v>
      </c>
      <c r="BP167" s="313"/>
      <c r="BQ167" s="306">
        <v>20.0</v>
      </c>
      <c r="BR167" s="307" t="s">
        <v>169</v>
      </c>
      <c r="BS167" s="308" t="s">
        <v>132</v>
      </c>
      <c r="BT167" s="308" t="s">
        <v>150</v>
      </c>
      <c r="BU167" s="309"/>
      <c r="BV167" s="309" t="str">
        <f t="shared" si="2329"/>
        <v/>
      </c>
      <c r="BW167" s="309">
        <f t="shared" si="2330"/>
        <v>0</v>
      </c>
      <c r="BX167" s="310"/>
      <c r="BY167" s="309">
        <f t="shared" si="2331"/>
        <v>0</v>
      </c>
      <c r="BZ167" s="310"/>
      <c r="CA167" s="309">
        <f>ADHB!CB167</f>
        <v>0</v>
      </c>
      <c r="CB167" s="309">
        <f t="shared" si="2332"/>
        <v>0</v>
      </c>
      <c r="CC167" s="309">
        <f t="shared" si="2333"/>
        <v>0</v>
      </c>
      <c r="CD167" s="310">
        <v>0.36319999999999997</v>
      </c>
      <c r="CE167" s="311">
        <f t="shared" si="2334"/>
        <v>0</v>
      </c>
      <c r="CF167" s="312">
        <f t="shared" si="2335"/>
        <v>0</v>
      </c>
      <c r="CG167" s="313"/>
      <c r="CH167" s="306">
        <v>20.0</v>
      </c>
      <c r="CI167" s="307" t="s">
        <v>169</v>
      </c>
      <c r="CJ167" s="308" t="s">
        <v>132</v>
      </c>
      <c r="CK167" s="308" t="s">
        <v>150</v>
      </c>
      <c r="CL167" s="309"/>
      <c r="CM167" s="309" t="str">
        <f t="shared" si="2336"/>
        <v/>
      </c>
      <c r="CN167" s="309">
        <f t="shared" si="2337"/>
        <v>0</v>
      </c>
      <c r="CO167" s="310"/>
      <c r="CP167" s="309">
        <f t="shared" si="2338"/>
        <v>0</v>
      </c>
      <c r="CQ167" s="310"/>
      <c r="CR167" s="309">
        <f>ADHB!CS167</f>
        <v>0</v>
      </c>
      <c r="CS167" s="309">
        <f t="shared" si="2339"/>
        <v>0</v>
      </c>
      <c r="CT167" s="309">
        <f t="shared" si="2340"/>
        <v>0</v>
      </c>
      <c r="CU167" s="310">
        <v>0.36319999999999997</v>
      </c>
      <c r="CV167" s="311">
        <f t="shared" si="2341"/>
        <v>0</v>
      </c>
      <c r="CW167" s="312">
        <f t="shared" si="2342"/>
        <v>0</v>
      </c>
      <c r="CX167" s="313"/>
      <c r="CY167" s="306">
        <v>20.0</v>
      </c>
      <c r="CZ167" s="307" t="s">
        <v>169</v>
      </c>
      <c r="DA167" s="308" t="s">
        <v>132</v>
      </c>
      <c r="DB167" s="308" t="s">
        <v>150</v>
      </c>
      <c r="DC167" s="309"/>
      <c r="DD167" s="309" t="str">
        <f t="shared" si="2343"/>
        <v/>
      </c>
      <c r="DE167" s="309">
        <f t="shared" si="2344"/>
        <v>0</v>
      </c>
      <c r="DF167" s="310"/>
      <c r="DG167" s="309">
        <f t="shared" si="2345"/>
        <v>0</v>
      </c>
      <c r="DH167" s="310"/>
      <c r="DI167" s="309">
        <f>ADHB!DJ167</f>
        <v>0</v>
      </c>
      <c r="DJ167" s="309">
        <f t="shared" si="2346"/>
        <v>0</v>
      </c>
      <c r="DK167" s="309">
        <f t="shared" si="2347"/>
        <v>0</v>
      </c>
      <c r="DL167" s="310">
        <v>0.36319999999999997</v>
      </c>
      <c r="DM167" s="311">
        <f t="shared" si="2348"/>
        <v>0</v>
      </c>
      <c r="DN167" s="312">
        <f t="shared" si="2349"/>
        <v>0</v>
      </c>
      <c r="DO167" s="313"/>
      <c r="DP167" s="306">
        <v>20.0</v>
      </c>
      <c r="DQ167" s="307" t="s">
        <v>169</v>
      </c>
      <c r="DR167" s="308" t="s">
        <v>132</v>
      </c>
      <c r="DS167" s="308" t="s">
        <v>150</v>
      </c>
      <c r="DT167" s="309"/>
      <c r="DU167" s="309" t="str">
        <f t="shared" si="2350"/>
        <v/>
      </c>
      <c r="DV167" s="309">
        <f t="shared" si="2351"/>
        <v>0</v>
      </c>
      <c r="DW167" s="310"/>
      <c r="DX167" s="309">
        <f t="shared" si="2352"/>
        <v>0</v>
      </c>
      <c r="DY167" s="310"/>
      <c r="DZ167" s="309">
        <f>ADHB!EA167</f>
        <v>0</v>
      </c>
      <c r="EA167" s="309">
        <f t="shared" si="2353"/>
        <v>0</v>
      </c>
      <c r="EB167" s="309">
        <f t="shared" si="2354"/>
        <v>0</v>
      </c>
      <c r="EC167" s="310">
        <v>0.36319999999999997</v>
      </c>
      <c r="ED167" s="311">
        <f t="shared" si="2355"/>
        <v>0</v>
      </c>
      <c r="EE167" s="312">
        <f t="shared" si="2356"/>
        <v>0</v>
      </c>
      <c r="EF167" s="313"/>
      <c r="EG167" s="306">
        <v>20.0</v>
      </c>
      <c r="EH167" s="307" t="s">
        <v>169</v>
      </c>
      <c r="EI167" s="308" t="s">
        <v>132</v>
      </c>
      <c r="EJ167" s="308" t="s">
        <v>150</v>
      </c>
      <c r="EK167" s="309"/>
      <c r="EL167" s="309" t="str">
        <f t="shared" si="2357"/>
        <v/>
      </c>
      <c r="EM167" s="309">
        <f t="shared" si="2358"/>
        <v>0</v>
      </c>
      <c r="EN167" s="310"/>
      <c r="EO167" s="309">
        <f t="shared" si="2359"/>
        <v>0</v>
      </c>
      <c r="EP167" s="310"/>
      <c r="EQ167" s="309">
        <f>ADHB!ER167</f>
        <v>0</v>
      </c>
      <c r="ER167" s="309">
        <f t="shared" si="2360"/>
        <v>0</v>
      </c>
      <c r="ES167" s="309">
        <f t="shared" si="2361"/>
        <v>0</v>
      </c>
      <c r="ET167" s="310">
        <v>0.36319999999999997</v>
      </c>
      <c r="EU167" s="311">
        <f t="shared" si="2362"/>
        <v>0</v>
      </c>
      <c r="EV167" s="312">
        <f t="shared" si="2363"/>
        <v>0</v>
      </c>
      <c r="EW167" s="313"/>
      <c r="EX167" s="306">
        <v>20.0</v>
      </c>
      <c r="EY167" s="307" t="s">
        <v>169</v>
      </c>
      <c r="EZ167" s="308" t="s">
        <v>132</v>
      </c>
      <c r="FA167" s="308" t="s">
        <v>150</v>
      </c>
      <c r="FB167" s="309"/>
      <c r="FC167" s="309" t="str">
        <f t="shared" si="2364"/>
        <v/>
      </c>
      <c r="FD167" s="309">
        <f t="shared" si="2365"/>
        <v>0</v>
      </c>
      <c r="FE167" s="310"/>
      <c r="FF167" s="309">
        <f t="shared" si="2366"/>
        <v>0</v>
      </c>
      <c r="FG167" s="310"/>
      <c r="FH167" s="309">
        <f>ADHB!FI167</f>
        <v>0</v>
      </c>
      <c r="FI167" s="309">
        <f t="shared" si="2367"/>
        <v>0</v>
      </c>
      <c r="FJ167" s="309">
        <f t="shared" si="2368"/>
        <v>0</v>
      </c>
      <c r="FK167" s="310">
        <v>0.36319999999999997</v>
      </c>
      <c r="FL167" s="311">
        <f t="shared" si="2369"/>
        <v>0</v>
      </c>
      <c r="FM167" s="312">
        <f t="shared" si="2370"/>
        <v>0</v>
      </c>
      <c r="FN167" s="313"/>
      <c r="FO167" s="306">
        <v>20.0</v>
      </c>
      <c r="FP167" s="307" t="s">
        <v>169</v>
      </c>
      <c r="FQ167" s="308" t="s">
        <v>132</v>
      </c>
      <c r="FR167" s="308" t="s">
        <v>150</v>
      </c>
      <c r="FS167" s="309"/>
      <c r="FT167" s="309" t="str">
        <f t="shared" si="2371"/>
        <v/>
      </c>
      <c r="FU167" s="309">
        <f t="shared" si="2372"/>
        <v>0</v>
      </c>
      <c r="FV167" s="310"/>
      <c r="FW167" s="309">
        <f t="shared" si="2373"/>
        <v>0</v>
      </c>
      <c r="FX167" s="310"/>
      <c r="FY167" s="309">
        <f>ADHB!FZ167</f>
        <v>0</v>
      </c>
      <c r="FZ167" s="309">
        <f t="shared" si="2374"/>
        <v>0</v>
      </c>
      <c r="GA167" s="309">
        <f t="shared" si="2375"/>
        <v>0</v>
      </c>
      <c r="GB167" s="310">
        <v>0.36319999999999997</v>
      </c>
      <c r="GC167" s="311">
        <f t="shared" si="2376"/>
        <v>0</v>
      </c>
      <c r="GD167" s="312">
        <f t="shared" si="2377"/>
        <v>0</v>
      </c>
      <c r="GE167" s="313"/>
      <c r="GF167" s="306">
        <v>20.0</v>
      </c>
      <c r="GG167" s="307" t="s">
        <v>169</v>
      </c>
      <c r="GH167" s="308" t="s">
        <v>132</v>
      </c>
      <c r="GI167" s="308" t="s">
        <v>150</v>
      </c>
      <c r="GJ167" s="309"/>
      <c r="GK167" s="309" t="str">
        <f t="shared" si="2378"/>
        <v/>
      </c>
      <c r="GL167" s="309">
        <f t="shared" si="2379"/>
        <v>0</v>
      </c>
      <c r="GM167" s="310"/>
      <c r="GN167" s="309">
        <f t="shared" si="2380"/>
        <v>0</v>
      </c>
      <c r="GO167" s="310"/>
      <c r="GP167" s="309">
        <f>ADHB!GQ167</f>
        <v>0</v>
      </c>
      <c r="GQ167" s="309">
        <f t="shared" si="2381"/>
        <v>0</v>
      </c>
      <c r="GR167" s="309">
        <f t="shared" si="2382"/>
        <v>0</v>
      </c>
      <c r="GS167" s="310">
        <v>0.36319999999999997</v>
      </c>
      <c r="GT167" s="311">
        <f t="shared" si="2383"/>
        <v>0</v>
      </c>
      <c r="GU167" s="312">
        <f t="shared" si="2384"/>
        <v>0</v>
      </c>
      <c r="GV167" s="313"/>
      <c r="GW167" s="306">
        <v>20.0</v>
      </c>
      <c r="GX167" s="307" t="s">
        <v>169</v>
      </c>
      <c r="GY167" s="308" t="s">
        <v>132</v>
      </c>
      <c r="GZ167" s="308" t="s">
        <v>150</v>
      </c>
      <c r="HA167" s="309"/>
      <c r="HB167" s="309" t="str">
        <f t="shared" si="2385"/>
        <v/>
      </c>
      <c r="HC167" s="309">
        <f t="shared" si="2386"/>
        <v>0</v>
      </c>
      <c r="HD167" s="310"/>
      <c r="HE167" s="309">
        <f t="shared" si="2387"/>
        <v>0</v>
      </c>
      <c r="HF167" s="310"/>
      <c r="HG167" s="309">
        <f>ADHB!HH167</f>
        <v>0</v>
      </c>
      <c r="HH167" s="309">
        <f t="shared" si="2388"/>
        <v>0</v>
      </c>
      <c r="HI167" s="309">
        <f t="shared" si="2389"/>
        <v>0</v>
      </c>
      <c r="HJ167" s="310">
        <v>0.36319999999999997</v>
      </c>
      <c r="HK167" s="311">
        <f t="shared" si="2390"/>
        <v>0</v>
      </c>
      <c r="HL167" s="312">
        <f t="shared" si="2391"/>
        <v>0</v>
      </c>
      <c r="HM167" s="313"/>
      <c r="HN167" s="306">
        <v>20.0</v>
      </c>
      <c r="HO167" s="307" t="s">
        <v>169</v>
      </c>
      <c r="HP167" s="308" t="s">
        <v>132</v>
      </c>
      <c r="HQ167" s="308" t="s">
        <v>150</v>
      </c>
      <c r="HR167" s="309"/>
      <c r="HS167" s="309" t="str">
        <f t="shared" si="2392"/>
        <v/>
      </c>
      <c r="HT167" s="309">
        <f t="shared" si="2393"/>
        <v>0</v>
      </c>
      <c r="HU167" s="310"/>
      <c r="HV167" s="309">
        <f t="shared" si="2394"/>
        <v>0</v>
      </c>
      <c r="HW167" s="310"/>
      <c r="HX167" s="309">
        <f>ADHB!HY167</f>
        <v>0</v>
      </c>
      <c r="HY167" s="309">
        <f t="shared" si="2395"/>
        <v>0</v>
      </c>
      <c r="HZ167" s="309">
        <f t="shared" si="2396"/>
        <v>0</v>
      </c>
      <c r="IA167" s="310">
        <v>0.36319999999999997</v>
      </c>
      <c r="IB167" s="311">
        <f t="shared" si="2397"/>
        <v>0</v>
      </c>
      <c r="IC167" s="312">
        <f t="shared" si="2398"/>
        <v>0</v>
      </c>
      <c r="ID167" s="313"/>
      <c r="IE167" s="306">
        <v>20.0</v>
      </c>
      <c r="IF167" s="307" t="s">
        <v>169</v>
      </c>
      <c r="IG167" s="308" t="s">
        <v>132</v>
      </c>
      <c r="IH167" s="308" t="s">
        <v>150</v>
      </c>
      <c r="II167" s="309"/>
      <c r="IJ167" s="309" t="str">
        <f t="shared" si="2399"/>
        <v/>
      </c>
      <c r="IK167" s="309">
        <f t="shared" si="2400"/>
        <v>0</v>
      </c>
      <c r="IL167" s="310"/>
      <c r="IM167" s="309">
        <f t="shared" si="2401"/>
        <v>0</v>
      </c>
      <c r="IN167" s="310"/>
      <c r="IO167" s="309">
        <f>ADHB!IP167</f>
        <v>0</v>
      </c>
      <c r="IP167" s="309">
        <f t="shared" si="2402"/>
        <v>0</v>
      </c>
      <c r="IQ167" s="309">
        <f t="shared" si="2403"/>
        <v>0</v>
      </c>
      <c r="IR167" s="310">
        <v>0.36319999999999997</v>
      </c>
      <c r="IS167" s="311">
        <f t="shared" si="2404"/>
        <v>0</v>
      </c>
      <c r="IT167" s="312">
        <f t="shared" si="2405"/>
        <v>0</v>
      </c>
      <c r="IU167" s="313"/>
      <c r="IV167" s="306">
        <v>20.0</v>
      </c>
      <c r="IW167" s="307" t="s">
        <v>169</v>
      </c>
      <c r="IX167" s="308" t="s">
        <v>132</v>
      </c>
      <c r="IY167" s="308" t="s">
        <v>150</v>
      </c>
      <c r="IZ167" s="309"/>
      <c r="JA167" s="309" t="str">
        <f t="shared" si="2406"/>
        <v/>
      </c>
      <c r="JB167" s="309">
        <f t="shared" si="2407"/>
        <v>0</v>
      </c>
      <c r="JC167" s="310"/>
      <c r="JD167" s="309">
        <f t="shared" si="2408"/>
        <v>0</v>
      </c>
      <c r="JE167" s="310"/>
      <c r="JF167" s="309">
        <f>ADHB!JG167</f>
        <v>0</v>
      </c>
      <c r="JG167" s="309">
        <f t="shared" si="2409"/>
        <v>0</v>
      </c>
      <c r="JH167" s="309">
        <f t="shared" si="2410"/>
        <v>0</v>
      </c>
      <c r="JI167" s="310">
        <v>0.36319999999999997</v>
      </c>
      <c r="JJ167" s="311">
        <f t="shared" si="2411"/>
        <v>0</v>
      </c>
      <c r="JK167" s="312">
        <f t="shared" si="2412"/>
        <v>0</v>
      </c>
      <c r="JL167" s="313"/>
      <c r="JM167" s="306">
        <v>20.0</v>
      </c>
      <c r="JN167" s="307" t="s">
        <v>169</v>
      </c>
      <c r="JO167" s="308" t="s">
        <v>132</v>
      </c>
      <c r="JP167" s="308" t="s">
        <v>150</v>
      </c>
      <c r="JQ167" s="309"/>
      <c r="JR167" s="309" t="str">
        <f t="shared" si="2413"/>
        <v/>
      </c>
      <c r="JS167" s="309">
        <f t="shared" si="2414"/>
        <v>0</v>
      </c>
      <c r="JT167" s="310"/>
      <c r="JU167" s="309">
        <f t="shared" si="2415"/>
        <v>0</v>
      </c>
      <c r="JV167" s="310"/>
      <c r="JW167" s="309" t="str">
        <f>ADHB!LF167</f>
        <v/>
      </c>
      <c r="JX167" s="309">
        <f t="shared" si="2416"/>
        <v>0</v>
      </c>
      <c r="JY167" s="309">
        <f t="shared" si="2417"/>
        <v>0</v>
      </c>
      <c r="JZ167" s="310">
        <v>0.36319999999999997</v>
      </c>
      <c r="KA167" s="311">
        <f t="shared" si="2418"/>
        <v>0</v>
      </c>
      <c r="KB167" s="312">
        <f t="shared" si="2419"/>
        <v>0</v>
      </c>
      <c r="KC167" s="313"/>
      <c r="KD167" s="306">
        <v>20.0</v>
      </c>
      <c r="KE167" s="307" t="s">
        <v>169</v>
      </c>
      <c r="KF167" s="308" t="s">
        <v>132</v>
      </c>
      <c r="KG167" s="308" t="s">
        <v>150</v>
      </c>
      <c r="KH167" s="309"/>
      <c r="KI167" s="309" t="str">
        <f t="shared" si="2420"/>
        <v/>
      </c>
      <c r="KJ167" s="309">
        <f t="shared" si="2421"/>
        <v>0</v>
      </c>
      <c r="KK167" s="310"/>
      <c r="KL167" s="309">
        <f t="shared" si="2422"/>
        <v>0</v>
      </c>
      <c r="KM167" s="310"/>
      <c r="KN167" s="309" t="str">
        <f>ADHB!LW167</f>
        <v/>
      </c>
      <c r="KO167" s="309">
        <f t="shared" si="2423"/>
        <v>0</v>
      </c>
      <c r="KP167" s="309">
        <f t="shared" si="2424"/>
        <v>0</v>
      </c>
      <c r="KQ167" s="310">
        <v>0.36319999999999997</v>
      </c>
      <c r="KR167" s="311">
        <f t="shared" si="2425"/>
        <v>0</v>
      </c>
      <c r="KS167" s="312">
        <f t="shared" si="2426"/>
        <v>0</v>
      </c>
      <c r="KT167" s="313"/>
      <c r="KU167" s="314"/>
    </row>
    <row r="168" ht="15.75" customHeight="1">
      <c r="A168" s="306">
        <v>21.0</v>
      </c>
      <c r="B168" s="307" t="s">
        <v>170</v>
      </c>
      <c r="C168" s="308" t="s">
        <v>132</v>
      </c>
      <c r="D168" s="308" t="s">
        <v>150</v>
      </c>
      <c r="E168" s="309"/>
      <c r="F168" s="309"/>
      <c r="G168" s="309">
        <f t="shared" si="2302"/>
        <v>0</v>
      </c>
      <c r="H168" s="310"/>
      <c r="I168" s="309">
        <f t="shared" si="2303"/>
        <v>0</v>
      </c>
      <c r="J168" s="310"/>
      <c r="K168" s="309">
        <f>ADHB!L168</f>
        <v>0</v>
      </c>
      <c r="L168" s="309">
        <f t="shared" si="2304"/>
        <v>0</v>
      </c>
      <c r="M168" s="309">
        <f t="shared" si="2305"/>
        <v>0</v>
      </c>
      <c r="N168" s="310">
        <v>0.36319999999999997</v>
      </c>
      <c r="O168" s="311">
        <f t="shared" si="2306"/>
        <v>0</v>
      </c>
      <c r="P168" s="312">
        <f t="shared" si="2307"/>
        <v>0</v>
      </c>
      <c r="Q168" s="313"/>
      <c r="R168" s="306">
        <v>21.0</v>
      </c>
      <c r="S168" s="307" t="s">
        <v>170</v>
      </c>
      <c r="T168" s="308" t="s">
        <v>132</v>
      </c>
      <c r="U168" s="308" t="s">
        <v>150</v>
      </c>
      <c r="V168" s="309"/>
      <c r="W168" s="309" t="str">
        <f t="shared" si="2308"/>
        <v/>
      </c>
      <c r="X168" s="309">
        <f t="shared" si="2309"/>
        <v>0</v>
      </c>
      <c r="Y168" s="310"/>
      <c r="Z168" s="309">
        <f t="shared" si="2310"/>
        <v>0</v>
      </c>
      <c r="AA168" s="310"/>
      <c r="AB168" s="309">
        <f>ADHB!AC168</f>
        <v>0</v>
      </c>
      <c r="AC168" s="309">
        <f t="shared" si="2311"/>
        <v>0</v>
      </c>
      <c r="AD168" s="309">
        <f t="shared" si="2312"/>
        <v>0</v>
      </c>
      <c r="AE168" s="310">
        <v>0.36319999999999997</v>
      </c>
      <c r="AF168" s="311">
        <f t="shared" si="2313"/>
        <v>0</v>
      </c>
      <c r="AG168" s="312">
        <f t="shared" si="2314"/>
        <v>0</v>
      </c>
      <c r="AH168" s="313"/>
      <c r="AI168" s="306">
        <v>21.0</v>
      </c>
      <c r="AJ168" s="307" t="s">
        <v>170</v>
      </c>
      <c r="AK168" s="308" t="s">
        <v>132</v>
      </c>
      <c r="AL168" s="308" t="s">
        <v>150</v>
      </c>
      <c r="AM168" s="309"/>
      <c r="AN168" s="309" t="str">
        <f t="shared" si="2315"/>
        <v/>
      </c>
      <c r="AO168" s="309">
        <f t="shared" si="2316"/>
        <v>0</v>
      </c>
      <c r="AP168" s="310"/>
      <c r="AQ168" s="309">
        <f t="shared" si="2317"/>
        <v>0</v>
      </c>
      <c r="AR168" s="310"/>
      <c r="AS168" s="309">
        <f>ADHB!AT168</f>
        <v>0</v>
      </c>
      <c r="AT168" s="309">
        <f t="shared" si="2318"/>
        <v>0</v>
      </c>
      <c r="AU168" s="309">
        <f t="shared" si="2319"/>
        <v>0</v>
      </c>
      <c r="AV168" s="310">
        <v>0.36319999999999997</v>
      </c>
      <c r="AW168" s="311">
        <f t="shared" si="2320"/>
        <v>0</v>
      </c>
      <c r="AX168" s="312">
        <f t="shared" si="2321"/>
        <v>0</v>
      </c>
      <c r="AY168" s="313"/>
      <c r="AZ168" s="306">
        <v>21.0</v>
      </c>
      <c r="BA168" s="307" t="s">
        <v>170</v>
      </c>
      <c r="BB168" s="308" t="s">
        <v>132</v>
      </c>
      <c r="BC168" s="308" t="s">
        <v>150</v>
      </c>
      <c r="BD168" s="309"/>
      <c r="BE168" s="309" t="str">
        <f t="shared" si="2322"/>
        <v/>
      </c>
      <c r="BF168" s="309">
        <f t="shared" si="2323"/>
        <v>0</v>
      </c>
      <c r="BG168" s="310"/>
      <c r="BH168" s="309">
        <f t="shared" si="2324"/>
        <v>0</v>
      </c>
      <c r="BI168" s="310"/>
      <c r="BJ168" s="309">
        <f>ADHB!BK168</f>
        <v>0</v>
      </c>
      <c r="BK168" s="309">
        <f t="shared" si="2325"/>
        <v>0</v>
      </c>
      <c r="BL168" s="309">
        <f t="shared" si="2326"/>
        <v>0</v>
      </c>
      <c r="BM168" s="310">
        <v>0.36319999999999997</v>
      </c>
      <c r="BN168" s="311">
        <f t="shared" si="2327"/>
        <v>0</v>
      </c>
      <c r="BO168" s="312">
        <f t="shared" si="2328"/>
        <v>0</v>
      </c>
      <c r="BP168" s="313"/>
      <c r="BQ168" s="306">
        <v>21.0</v>
      </c>
      <c r="BR168" s="307" t="s">
        <v>170</v>
      </c>
      <c r="BS168" s="308" t="s">
        <v>132</v>
      </c>
      <c r="BT168" s="308" t="s">
        <v>150</v>
      </c>
      <c r="BU168" s="309"/>
      <c r="BV168" s="309" t="str">
        <f t="shared" si="2329"/>
        <v/>
      </c>
      <c r="BW168" s="309">
        <f t="shared" si="2330"/>
        <v>0</v>
      </c>
      <c r="BX168" s="310"/>
      <c r="BY168" s="309">
        <f t="shared" si="2331"/>
        <v>0</v>
      </c>
      <c r="BZ168" s="310"/>
      <c r="CA168" s="309">
        <f>ADHB!CB168</f>
        <v>0</v>
      </c>
      <c r="CB168" s="309">
        <f t="shared" si="2332"/>
        <v>0</v>
      </c>
      <c r="CC168" s="309">
        <f t="shared" si="2333"/>
        <v>0</v>
      </c>
      <c r="CD168" s="310">
        <v>0.36319999999999997</v>
      </c>
      <c r="CE168" s="311">
        <f t="shared" si="2334"/>
        <v>0</v>
      </c>
      <c r="CF168" s="312">
        <f t="shared" si="2335"/>
        <v>0</v>
      </c>
      <c r="CG168" s="313"/>
      <c r="CH168" s="306">
        <v>21.0</v>
      </c>
      <c r="CI168" s="307" t="s">
        <v>170</v>
      </c>
      <c r="CJ168" s="308" t="s">
        <v>132</v>
      </c>
      <c r="CK168" s="308" t="s">
        <v>150</v>
      </c>
      <c r="CL168" s="309"/>
      <c r="CM168" s="309" t="str">
        <f t="shared" si="2336"/>
        <v/>
      </c>
      <c r="CN168" s="309">
        <f t="shared" si="2337"/>
        <v>0</v>
      </c>
      <c r="CO168" s="310"/>
      <c r="CP168" s="309">
        <f t="shared" si="2338"/>
        <v>0</v>
      </c>
      <c r="CQ168" s="310"/>
      <c r="CR168" s="309">
        <f>ADHB!CS168</f>
        <v>0</v>
      </c>
      <c r="CS168" s="309">
        <f t="shared" si="2339"/>
        <v>0</v>
      </c>
      <c r="CT168" s="309">
        <f t="shared" si="2340"/>
        <v>0</v>
      </c>
      <c r="CU168" s="310">
        <v>0.36319999999999997</v>
      </c>
      <c r="CV168" s="311">
        <f t="shared" si="2341"/>
        <v>0</v>
      </c>
      <c r="CW168" s="312">
        <f t="shared" si="2342"/>
        <v>0</v>
      </c>
      <c r="CX168" s="313"/>
      <c r="CY168" s="306">
        <v>21.0</v>
      </c>
      <c r="CZ168" s="307" t="s">
        <v>170</v>
      </c>
      <c r="DA168" s="308" t="s">
        <v>132</v>
      </c>
      <c r="DB168" s="308" t="s">
        <v>150</v>
      </c>
      <c r="DC168" s="309"/>
      <c r="DD168" s="309" t="str">
        <f t="shared" si="2343"/>
        <v/>
      </c>
      <c r="DE168" s="309">
        <f t="shared" si="2344"/>
        <v>0</v>
      </c>
      <c r="DF168" s="310"/>
      <c r="DG168" s="309">
        <f t="shared" si="2345"/>
        <v>0</v>
      </c>
      <c r="DH168" s="310"/>
      <c r="DI168" s="309">
        <f>ADHB!DJ168</f>
        <v>0</v>
      </c>
      <c r="DJ168" s="309">
        <f t="shared" si="2346"/>
        <v>0</v>
      </c>
      <c r="DK168" s="309">
        <f t="shared" si="2347"/>
        <v>0</v>
      </c>
      <c r="DL168" s="310">
        <v>0.36319999999999997</v>
      </c>
      <c r="DM168" s="311">
        <f t="shared" si="2348"/>
        <v>0</v>
      </c>
      <c r="DN168" s="312">
        <f t="shared" si="2349"/>
        <v>0</v>
      </c>
      <c r="DO168" s="313"/>
      <c r="DP168" s="306">
        <v>21.0</v>
      </c>
      <c r="DQ168" s="307" t="s">
        <v>170</v>
      </c>
      <c r="DR168" s="308" t="s">
        <v>132</v>
      </c>
      <c r="DS168" s="308" t="s">
        <v>150</v>
      </c>
      <c r="DT168" s="309"/>
      <c r="DU168" s="309" t="str">
        <f t="shared" si="2350"/>
        <v/>
      </c>
      <c r="DV168" s="309">
        <f t="shared" si="2351"/>
        <v>0</v>
      </c>
      <c r="DW168" s="310"/>
      <c r="DX168" s="309">
        <f t="shared" si="2352"/>
        <v>0</v>
      </c>
      <c r="DY168" s="310"/>
      <c r="DZ168" s="309">
        <f>ADHB!EA168</f>
        <v>0</v>
      </c>
      <c r="EA168" s="309">
        <f t="shared" si="2353"/>
        <v>0</v>
      </c>
      <c r="EB168" s="309">
        <f t="shared" si="2354"/>
        <v>0</v>
      </c>
      <c r="EC168" s="310">
        <v>0.36319999999999997</v>
      </c>
      <c r="ED168" s="311">
        <f t="shared" si="2355"/>
        <v>0</v>
      </c>
      <c r="EE168" s="312">
        <f t="shared" si="2356"/>
        <v>0</v>
      </c>
      <c r="EF168" s="313"/>
      <c r="EG168" s="306">
        <v>21.0</v>
      </c>
      <c r="EH168" s="307" t="s">
        <v>170</v>
      </c>
      <c r="EI168" s="308" t="s">
        <v>132</v>
      </c>
      <c r="EJ168" s="308" t="s">
        <v>150</v>
      </c>
      <c r="EK168" s="309"/>
      <c r="EL168" s="309" t="str">
        <f t="shared" si="2357"/>
        <v/>
      </c>
      <c r="EM168" s="309">
        <f t="shared" si="2358"/>
        <v>0</v>
      </c>
      <c r="EN168" s="310"/>
      <c r="EO168" s="309">
        <f t="shared" si="2359"/>
        <v>0</v>
      </c>
      <c r="EP168" s="310"/>
      <c r="EQ168" s="309">
        <f>ADHB!ER168</f>
        <v>0</v>
      </c>
      <c r="ER168" s="309">
        <f t="shared" si="2360"/>
        <v>0</v>
      </c>
      <c r="ES168" s="309">
        <f t="shared" si="2361"/>
        <v>0</v>
      </c>
      <c r="ET168" s="310">
        <v>0.36319999999999997</v>
      </c>
      <c r="EU168" s="311">
        <f t="shared" si="2362"/>
        <v>0</v>
      </c>
      <c r="EV168" s="312">
        <f t="shared" si="2363"/>
        <v>0</v>
      </c>
      <c r="EW168" s="313"/>
      <c r="EX168" s="306">
        <v>21.0</v>
      </c>
      <c r="EY168" s="307" t="s">
        <v>170</v>
      </c>
      <c r="EZ168" s="308" t="s">
        <v>132</v>
      </c>
      <c r="FA168" s="308" t="s">
        <v>150</v>
      </c>
      <c r="FB168" s="309"/>
      <c r="FC168" s="309" t="str">
        <f t="shared" si="2364"/>
        <v/>
      </c>
      <c r="FD168" s="309">
        <f t="shared" si="2365"/>
        <v>0</v>
      </c>
      <c r="FE168" s="310"/>
      <c r="FF168" s="309">
        <f t="shared" si="2366"/>
        <v>0</v>
      </c>
      <c r="FG168" s="310"/>
      <c r="FH168" s="309">
        <f>ADHB!FI168</f>
        <v>0</v>
      </c>
      <c r="FI168" s="309">
        <f t="shared" si="2367"/>
        <v>0</v>
      </c>
      <c r="FJ168" s="309">
        <f t="shared" si="2368"/>
        <v>0</v>
      </c>
      <c r="FK168" s="310">
        <v>0.36319999999999997</v>
      </c>
      <c r="FL168" s="311">
        <f t="shared" si="2369"/>
        <v>0</v>
      </c>
      <c r="FM168" s="312">
        <f t="shared" si="2370"/>
        <v>0</v>
      </c>
      <c r="FN168" s="313"/>
      <c r="FO168" s="306">
        <v>21.0</v>
      </c>
      <c r="FP168" s="307" t="s">
        <v>170</v>
      </c>
      <c r="FQ168" s="308" t="s">
        <v>132</v>
      </c>
      <c r="FR168" s="308" t="s">
        <v>150</v>
      </c>
      <c r="FS168" s="309"/>
      <c r="FT168" s="309" t="str">
        <f t="shared" si="2371"/>
        <v/>
      </c>
      <c r="FU168" s="309">
        <f t="shared" si="2372"/>
        <v>0</v>
      </c>
      <c r="FV168" s="310"/>
      <c r="FW168" s="309">
        <f t="shared" si="2373"/>
        <v>0</v>
      </c>
      <c r="FX168" s="310"/>
      <c r="FY168" s="309">
        <f>ADHB!FZ168</f>
        <v>0</v>
      </c>
      <c r="FZ168" s="309">
        <f t="shared" si="2374"/>
        <v>0</v>
      </c>
      <c r="GA168" s="309">
        <f t="shared" si="2375"/>
        <v>0</v>
      </c>
      <c r="GB168" s="310">
        <v>0.36319999999999997</v>
      </c>
      <c r="GC168" s="311">
        <f t="shared" si="2376"/>
        <v>0</v>
      </c>
      <c r="GD168" s="312">
        <f t="shared" si="2377"/>
        <v>0</v>
      </c>
      <c r="GE168" s="313"/>
      <c r="GF168" s="306">
        <v>21.0</v>
      </c>
      <c r="GG168" s="307" t="s">
        <v>170</v>
      </c>
      <c r="GH168" s="308" t="s">
        <v>132</v>
      </c>
      <c r="GI168" s="308" t="s">
        <v>150</v>
      </c>
      <c r="GJ168" s="309"/>
      <c r="GK168" s="309" t="str">
        <f t="shared" si="2378"/>
        <v/>
      </c>
      <c r="GL168" s="309">
        <f t="shared" si="2379"/>
        <v>0</v>
      </c>
      <c r="GM168" s="310"/>
      <c r="GN168" s="309">
        <f t="shared" si="2380"/>
        <v>0</v>
      </c>
      <c r="GO168" s="310"/>
      <c r="GP168" s="309">
        <f>ADHB!GQ168</f>
        <v>0</v>
      </c>
      <c r="GQ168" s="309">
        <f t="shared" si="2381"/>
        <v>0</v>
      </c>
      <c r="GR168" s="309">
        <f t="shared" si="2382"/>
        <v>0</v>
      </c>
      <c r="GS168" s="310">
        <v>0.36319999999999997</v>
      </c>
      <c r="GT168" s="311">
        <f t="shared" si="2383"/>
        <v>0</v>
      </c>
      <c r="GU168" s="312">
        <f t="shared" si="2384"/>
        <v>0</v>
      </c>
      <c r="GV168" s="313"/>
      <c r="GW168" s="306">
        <v>21.0</v>
      </c>
      <c r="GX168" s="307" t="s">
        <v>170</v>
      </c>
      <c r="GY168" s="308" t="s">
        <v>132</v>
      </c>
      <c r="GZ168" s="308" t="s">
        <v>150</v>
      </c>
      <c r="HA168" s="309"/>
      <c r="HB168" s="309" t="str">
        <f t="shared" si="2385"/>
        <v/>
      </c>
      <c r="HC168" s="309">
        <f t="shared" si="2386"/>
        <v>0</v>
      </c>
      <c r="HD168" s="310"/>
      <c r="HE168" s="309">
        <f t="shared" si="2387"/>
        <v>0</v>
      </c>
      <c r="HF168" s="310"/>
      <c r="HG168" s="309">
        <f>ADHB!HH168</f>
        <v>0</v>
      </c>
      <c r="HH168" s="309">
        <f t="shared" si="2388"/>
        <v>0</v>
      </c>
      <c r="HI168" s="309">
        <f t="shared" si="2389"/>
        <v>0</v>
      </c>
      <c r="HJ168" s="310">
        <v>0.36319999999999997</v>
      </c>
      <c r="HK168" s="311">
        <f t="shared" si="2390"/>
        <v>0</v>
      </c>
      <c r="HL168" s="312">
        <f t="shared" si="2391"/>
        <v>0</v>
      </c>
      <c r="HM168" s="313"/>
      <c r="HN168" s="306">
        <v>21.0</v>
      </c>
      <c r="HO168" s="307" t="s">
        <v>170</v>
      </c>
      <c r="HP168" s="308" t="s">
        <v>132</v>
      </c>
      <c r="HQ168" s="308" t="s">
        <v>150</v>
      </c>
      <c r="HR168" s="309"/>
      <c r="HS168" s="309" t="str">
        <f t="shared" si="2392"/>
        <v/>
      </c>
      <c r="HT168" s="309">
        <f t="shared" si="2393"/>
        <v>0</v>
      </c>
      <c r="HU168" s="310"/>
      <c r="HV168" s="309">
        <f t="shared" si="2394"/>
        <v>0</v>
      </c>
      <c r="HW168" s="310"/>
      <c r="HX168" s="309">
        <f>ADHB!HY168</f>
        <v>0</v>
      </c>
      <c r="HY168" s="309">
        <f t="shared" si="2395"/>
        <v>0</v>
      </c>
      <c r="HZ168" s="309">
        <f t="shared" si="2396"/>
        <v>0</v>
      </c>
      <c r="IA168" s="310">
        <v>0.36319999999999997</v>
      </c>
      <c r="IB168" s="311">
        <f t="shared" si="2397"/>
        <v>0</v>
      </c>
      <c r="IC168" s="312">
        <f t="shared" si="2398"/>
        <v>0</v>
      </c>
      <c r="ID168" s="313"/>
      <c r="IE168" s="306">
        <v>21.0</v>
      </c>
      <c r="IF168" s="307" t="s">
        <v>170</v>
      </c>
      <c r="IG168" s="308" t="s">
        <v>132</v>
      </c>
      <c r="IH168" s="308" t="s">
        <v>150</v>
      </c>
      <c r="II168" s="309"/>
      <c r="IJ168" s="309" t="str">
        <f t="shared" si="2399"/>
        <v/>
      </c>
      <c r="IK168" s="309">
        <f t="shared" si="2400"/>
        <v>0</v>
      </c>
      <c r="IL168" s="310"/>
      <c r="IM168" s="309">
        <f t="shared" si="2401"/>
        <v>0</v>
      </c>
      <c r="IN168" s="310"/>
      <c r="IO168" s="309">
        <f>ADHB!IP168</f>
        <v>0</v>
      </c>
      <c r="IP168" s="309">
        <f t="shared" si="2402"/>
        <v>0</v>
      </c>
      <c r="IQ168" s="309">
        <f t="shared" si="2403"/>
        <v>0</v>
      </c>
      <c r="IR168" s="310">
        <v>0.36319999999999997</v>
      </c>
      <c r="IS168" s="311">
        <f t="shared" si="2404"/>
        <v>0</v>
      </c>
      <c r="IT168" s="312">
        <f t="shared" si="2405"/>
        <v>0</v>
      </c>
      <c r="IU168" s="313"/>
      <c r="IV168" s="306">
        <v>21.0</v>
      </c>
      <c r="IW168" s="307" t="s">
        <v>170</v>
      </c>
      <c r="IX168" s="308" t="s">
        <v>132</v>
      </c>
      <c r="IY168" s="308" t="s">
        <v>150</v>
      </c>
      <c r="IZ168" s="309"/>
      <c r="JA168" s="309" t="str">
        <f t="shared" si="2406"/>
        <v/>
      </c>
      <c r="JB168" s="309">
        <f t="shared" si="2407"/>
        <v>0</v>
      </c>
      <c r="JC168" s="310"/>
      <c r="JD168" s="309">
        <f t="shared" si="2408"/>
        <v>0</v>
      </c>
      <c r="JE168" s="310"/>
      <c r="JF168" s="309">
        <f>ADHB!JG168</f>
        <v>0</v>
      </c>
      <c r="JG168" s="309">
        <f t="shared" si="2409"/>
        <v>0</v>
      </c>
      <c r="JH168" s="309">
        <f t="shared" si="2410"/>
        <v>0</v>
      </c>
      <c r="JI168" s="310">
        <v>0.36319999999999997</v>
      </c>
      <c r="JJ168" s="311">
        <f t="shared" si="2411"/>
        <v>0</v>
      </c>
      <c r="JK168" s="312">
        <f t="shared" si="2412"/>
        <v>0</v>
      </c>
      <c r="JL168" s="313"/>
      <c r="JM168" s="306">
        <v>21.0</v>
      </c>
      <c r="JN168" s="307" t="s">
        <v>170</v>
      </c>
      <c r="JO168" s="308" t="s">
        <v>132</v>
      </c>
      <c r="JP168" s="308" t="s">
        <v>150</v>
      </c>
      <c r="JQ168" s="309"/>
      <c r="JR168" s="309" t="str">
        <f t="shared" si="2413"/>
        <v/>
      </c>
      <c r="JS168" s="309">
        <f t="shared" si="2414"/>
        <v>0</v>
      </c>
      <c r="JT168" s="310"/>
      <c r="JU168" s="309">
        <f t="shared" si="2415"/>
        <v>0</v>
      </c>
      <c r="JV168" s="310"/>
      <c r="JW168" s="309" t="str">
        <f>ADHB!LF168</f>
        <v/>
      </c>
      <c r="JX168" s="309">
        <f t="shared" si="2416"/>
        <v>0</v>
      </c>
      <c r="JY168" s="309">
        <f t="shared" si="2417"/>
        <v>0</v>
      </c>
      <c r="JZ168" s="310">
        <v>0.36319999999999997</v>
      </c>
      <c r="KA168" s="311">
        <f t="shared" si="2418"/>
        <v>0</v>
      </c>
      <c r="KB168" s="312">
        <f t="shared" si="2419"/>
        <v>0</v>
      </c>
      <c r="KC168" s="313"/>
      <c r="KD168" s="306">
        <v>21.0</v>
      </c>
      <c r="KE168" s="307" t="s">
        <v>170</v>
      </c>
      <c r="KF168" s="308" t="s">
        <v>132</v>
      </c>
      <c r="KG168" s="308" t="s">
        <v>150</v>
      </c>
      <c r="KH168" s="309"/>
      <c r="KI168" s="309" t="str">
        <f t="shared" si="2420"/>
        <v/>
      </c>
      <c r="KJ168" s="309">
        <f t="shared" si="2421"/>
        <v>0</v>
      </c>
      <c r="KK168" s="310"/>
      <c r="KL168" s="309">
        <f t="shared" si="2422"/>
        <v>0</v>
      </c>
      <c r="KM168" s="310"/>
      <c r="KN168" s="309" t="str">
        <f>ADHB!LW168</f>
        <v/>
      </c>
      <c r="KO168" s="309">
        <f t="shared" si="2423"/>
        <v>0</v>
      </c>
      <c r="KP168" s="309">
        <f t="shared" si="2424"/>
        <v>0</v>
      </c>
      <c r="KQ168" s="310">
        <v>0.36319999999999997</v>
      </c>
      <c r="KR168" s="311">
        <f t="shared" si="2425"/>
        <v>0</v>
      </c>
      <c r="KS168" s="312">
        <f t="shared" si="2426"/>
        <v>0</v>
      </c>
      <c r="KT168" s="313"/>
      <c r="KU168" s="314"/>
    </row>
    <row r="169" ht="15.75" customHeight="1">
      <c r="A169" s="306">
        <v>22.0</v>
      </c>
      <c r="B169" s="307" t="s">
        <v>171</v>
      </c>
      <c r="C169" s="308" t="s">
        <v>132</v>
      </c>
      <c r="D169" s="308" t="s">
        <v>150</v>
      </c>
      <c r="E169" s="309"/>
      <c r="F169" s="309"/>
      <c r="G169" s="309">
        <f t="shared" si="2302"/>
        <v>0</v>
      </c>
      <c r="H169" s="310"/>
      <c r="I169" s="309">
        <f t="shared" si="2303"/>
        <v>0</v>
      </c>
      <c r="J169" s="310"/>
      <c r="K169" s="309">
        <f>ADHB!L169</f>
        <v>0</v>
      </c>
      <c r="L169" s="309">
        <f t="shared" si="2304"/>
        <v>0</v>
      </c>
      <c r="M169" s="309">
        <f t="shared" si="2305"/>
        <v>0</v>
      </c>
      <c r="N169" s="310">
        <v>0.36319999999999997</v>
      </c>
      <c r="O169" s="311">
        <f t="shared" si="2306"/>
        <v>0</v>
      </c>
      <c r="P169" s="312">
        <f t="shared" si="2307"/>
        <v>0</v>
      </c>
      <c r="Q169" s="313"/>
      <c r="R169" s="306">
        <v>22.0</v>
      </c>
      <c r="S169" s="307" t="s">
        <v>171</v>
      </c>
      <c r="T169" s="308" t="s">
        <v>132</v>
      </c>
      <c r="U169" s="308" t="s">
        <v>150</v>
      </c>
      <c r="V169" s="309"/>
      <c r="W169" s="309" t="str">
        <f t="shared" si="2308"/>
        <v/>
      </c>
      <c r="X169" s="309">
        <f t="shared" si="2309"/>
        <v>0</v>
      </c>
      <c r="Y169" s="310"/>
      <c r="Z169" s="309">
        <f t="shared" si="2310"/>
        <v>0</v>
      </c>
      <c r="AA169" s="310"/>
      <c r="AB169" s="309">
        <f>ADHB!AC169</f>
        <v>0</v>
      </c>
      <c r="AC169" s="309">
        <f t="shared" si="2311"/>
        <v>0</v>
      </c>
      <c r="AD169" s="309">
        <f t="shared" si="2312"/>
        <v>0</v>
      </c>
      <c r="AE169" s="310">
        <v>0.36319999999999997</v>
      </c>
      <c r="AF169" s="311">
        <f t="shared" si="2313"/>
        <v>0</v>
      </c>
      <c r="AG169" s="312">
        <f t="shared" si="2314"/>
        <v>0</v>
      </c>
      <c r="AH169" s="313"/>
      <c r="AI169" s="306">
        <v>22.0</v>
      </c>
      <c r="AJ169" s="307" t="s">
        <v>171</v>
      </c>
      <c r="AK169" s="308" t="s">
        <v>132</v>
      </c>
      <c r="AL169" s="308" t="s">
        <v>150</v>
      </c>
      <c r="AM169" s="309"/>
      <c r="AN169" s="309" t="str">
        <f t="shared" si="2315"/>
        <v/>
      </c>
      <c r="AO169" s="309">
        <f t="shared" si="2316"/>
        <v>0</v>
      </c>
      <c r="AP169" s="310"/>
      <c r="AQ169" s="309">
        <f t="shared" si="2317"/>
        <v>0</v>
      </c>
      <c r="AR169" s="310"/>
      <c r="AS169" s="309">
        <f>ADHB!AT169</f>
        <v>0</v>
      </c>
      <c r="AT169" s="309">
        <f t="shared" si="2318"/>
        <v>0</v>
      </c>
      <c r="AU169" s="309">
        <f t="shared" si="2319"/>
        <v>0</v>
      </c>
      <c r="AV169" s="310">
        <v>0.36319999999999997</v>
      </c>
      <c r="AW169" s="311">
        <f t="shared" si="2320"/>
        <v>0</v>
      </c>
      <c r="AX169" s="312">
        <f t="shared" si="2321"/>
        <v>0</v>
      </c>
      <c r="AY169" s="313"/>
      <c r="AZ169" s="306">
        <v>22.0</v>
      </c>
      <c r="BA169" s="307" t="s">
        <v>171</v>
      </c>
      <c r="BB169" s="308" t="s">
        <v>132</v>
      </c>
      <c r="BC169" s="308" t="s">
        <v>150</v>
      </c>
      <c r="BD169" s="309"/>
      <c r="BE169" s="309" t="str">
        <f t="shared" si="2322"/>
        <v/>
      </c>
      <c r="BF169" s="309">
        <f t="shared" si="2323"/>
        <v>0</v>
      </c>
      <c r="BG169" s="310"/>
      <c r="BH169" s="309">
        <f t="shared" si="2324"/>
        <v>0</v>
      </c>
      <c r="BI169" s="310"/>
      <c r="BJ169" s="309">
        <f>ADHB!BK169</f>
        <v>0</v>
      </c>
      <c r="BK169" s="309">
        <f t="shared" si="2325"/>
        <v>0</v>
      </c>
      <c r="BL169" s="309">
        <f t="shared" si="2326"/>
        <v>0</v>
      </c>
      <c r="BM169" s="310">
        <v>0.36319999999999997</v>
      </c>
      <c r="BN169" s="311">
        <f t="shared" si="2327"/>
        <v>0</v>
      </c>
      <c r="BO169" s="312">
        <f t="shared" si="2328"/>
        <v>0</v>
      </c>
      <c r="BP169" s="313"/>
      <c r="BQ169" s="306">
        <v>22.0</v>
      </c>
      <c r="BR169" s="307" t="s">
        <v>171</v>
      </c>
      <c r="BS169" s="308" t="s">
        <v>132</v>
      </c>
      <c r="BT169" s="308" t="s">
        <v>150</v>
      </c>
      <c r="BU169" s="309"/>
      <c r="BV169" s="309" t="str">
        <f t="shared" si="2329"/>
        <v/>
      </c>
      <c r="BW169" s="309">
        <f t="shared" si="2330"/>
        <v>0</v>
      </c>
      <c r="BX169" s="310"/>
      <c r="BY169" s="309">
        <f t="shared" si="2331"/>
        <v>0</v>
      </c>
      <c r="BZ169" s="310"/>
      <c r="CA169" s="309">
        <f>ADHB!CB169</f>
        <v>0</v>
      </c>
      <c r="CB169" s="309">
        <f t="shared" si="2332"/>
        <v>0</v>
      </c>
      <c r="CC169" s="309">
        <f t="shared" si="2333"/>
        <v>0</v>
      </c>
      <c r="CD169" s="310">
        <v>0.36319999999999997</v>
      </c>
      <c r="CE169" s="311">
        <f t="shared" si="2334"/>
        <v>0</v>
      </c>
      <c r="CF169" s="312">
        <f t="shared" si="2335"/>
        <v>0</v>
      </c>
      <c r="CG169" s="313"/>
      <c r="CH169" s="306">
        <v>22.0</v>
      </c>
      <c r="CI169" s="307" t="s">
        <v>171</v>
      </c>
      <c r="CJ169" s="308" t="s">
        <v>132</v>
      </c>
      <c r="CK169" s="308" t="s">
        <v>150</v>
      </c>
      <c r="CL169" s="309"/>
      <c r="CM169" s="309" t="str">
        <f t="shared" si="2336"/>
        <v/>
      </c>
      <c r="CN169" s="309">
        <f t="shared" si="2337"/>
        <v>0</v>
      </c>
      <c r="CO169" s="310"/>
      <c r="CP169" s="309">
        <f t="shared" si="2338"/>
        <v>0</v>
      </c>
      <c r="CQ169" s="310"/>
      <c r="CR169" s="309">
        <f>ADHB!CS169</f>
        <v>0</v>
      </c>
      <c r="CS169" s="309">
        <f t="shared" si="2339"/>
        <v>0</v>
      </c>
      <c r="CT169" s="309">
        <f t="shared" si="2340"/>
        <v>0</v>
      </c>
      <c r="CU169" s="310">
        <v>0.36319999999999997</v>
      </c>
      <c r="CV169" s="311">
        <f t="shared" si="2341"/>
        <v>0</v>
      </c>
      <c r="CW169" s="312">
        <f t="shared" si="2342"/>
        <v>0</v>
      </c>
      <c r="CX169" s="313"/>
      <c r="CY169" s="306">
        <v>22.0</v>
      </c>
      <c r="CZ169" s="307" t="s">
        <v>171</v>
      </c>
      <c r="DA169" s="308" t="s">
        <v>132</v>
      </c>
      <c r="DB169" s="308" t="s">
        <v>150</v>
      </c>
      <c r="DC169" s="309"/>
      <c r="DD169" s="309" t="str">
        <f t="shared" si="2343"/>
        <v/>
      </c>
      <c r="DE169" s="309">
        <f t="shared" si="2344"/>
        <v>0</v>
      </c>
      <c r="DF169" s="310"/>
      <c r="DG169" s="309">
        <f t="shared" si="2345"/>
        <v>0</v>
      </c>
      <c r="DH169" s="310"/>
      <c r="DI169" s="309">
        <f>ADHB!DJ169</f>
        <v>0</v>
      </c>
      <c r="DJ169" s="309">
        <f t="shared" si="2346"/>
        <v>0</v>
      </c>
      <c r="DK169" s="309">
        <f t="shared" si="2347"/>
        <v>0</v>
      </c>
      <c r="DL169" s="310">
        <v>0.36319999999999997</v>
      </c>
      <c r="DM169" s="311">
        <f t="shared" si="2348"/>
        <v>0</v>
      </c>
      <c r="DN169" s="312">
        <f t="shared" si="2349"/>
        <v>0</v>
      </c>
      <c r="DO169" s="313"/>
      <c r="DP169" s="306">
        <v>22.0</v>
      </c>
      <c r="DQ169" s="307" t="s">
        <v>171</v>
      </c>
      <c r="DR169" s="308" t="s">
        <v>132</v>
      </c>
      <c r="DS169" s="308" t="s">
        <v>150</v>
      </c>
      <c r="DT169" s="309"/>
      <c r="DU169" s="309" t="str">
        <f t="shared" si="2350"/>
        <v/>
      </c>
      <c r="DV169" s="309">
        <f t="shared" si="2351"/>
        <v>0</v>
      </c>
      <c r="DW169" s="310"/>
      <c r="DX169" s="309">
        <f t="shared" si="2352"/>
        <v>0</v>
      </c>
      <c r="DY169" s="310"/>
      <c r="DZ169" s="309">
        <f>ADHB!EA169</f>
        <v>0</v>
      </c>
      <c r="EA169" s="309">
        <f t="shared" si="2353"/>
        <v>0</v>
      </c>
      <c r="EB169" s="309">
        <f t="shared" si="2354"/>
        <v>0</v>
      </c>
      <c r="EC169" s="310">
        <v>0.36319999999999997</v>
      </c>
      <c r="ED169" s="311">
        <f t="shared" si="2355"/>
        <v>0</v>
      </c>
      <c r="EE169" s="312">
        <f t="shared" si="2356"/>
        <v>0</v>
      </c>
      <c r="EF169" s="313"/>
      <c r="EG169" s="306">
        <v>22.0</v>
      </c>
      <c r="EH169" s="307" t="s">
        <v>171</v>
      </c>
      <c r="EI169" s="308" t="s">
        <v>132</v>
      </c>
      <c r="EJ169" s="308" t="s">
        <v>150</v>
      </c>
      <c r="EK169" s="309"/>
      <c r="EL169" s="309" t="str">
        <f t="shared" si="2357"/>
        <v/>
      </c>
      <c r="EM169" s="309">
        <f t="shared" si="2358"/>
        <v>0</v>
      </c>
      <c r="EN169" s="310"/>
      <c r="EO169" s="309">
        <f t="shared" si="2359"/>
        <v>0</v>
      </c>
      <c r="EP169" s="310"/>
      <c r="EQ169" s="309">
        <f>ADHB!ER169</f>
        <v>0</v>
      </c>
      <c r="ER169" s="309">
        <f t="shared" si="2360"/>
        <v>0</v>
      </c>
      <c r="ES169" s="309">
        <f t="shared" si="2361"/>
        <v>0</v>
      </c>
      <c r="ET169" s="310">
        <v>0.36319999999999997</v>
      </c>
      <c r="EU169" s="311">
        <f t="shared" si="2362"/>
        <v>0</v>
      </c>
      <c r="EV169" s="312">
        <f t="shared" si="2363"/>
        <v>0</v>
      </c>
      <c r="EW169" s="313"/>
      <c r="EX169" s="306">
        <v>22.0</v>
      </c>
      <c r="EY169" s="307" t="s">
        <v>171</v>
      </c>
      <c r="EZ169" s="308" t="s">
        <v>132</v>
      </c>
      <c r="FA169" s="308" t="s">
        <v>150</v>
      </c>
      <c r="FB169" s="309"/>
      <c r="FC169" s="309" t="str">
        <f t="shared" si="2364"/>
        <v/>
      </c>
      <c r="FD169" s="309">
        <f t="shared" si="2365"/>
        <v>0</v>
      </c>
      <c r="FE169" s="310"/>
      <c r="FF169" s="309">
        <f t="shared" si="2366"/>
        <v>0</v>
      </c>
      <c r="FG169" s="310"/>
      <c r="FH169" s="309">
        <f>ADHB!FI169</f>
        <v>0</v>
      </c>
      <c r="FI169" s="309">
        <f t="shared" si="2367"/>
        <v>0</v>
      </c>
      <c r="FJ169" s="309">
        <f t="shared" si="2368"/>
        <v>0</v>
      </c>
      <c r="FK169" s="310">
        <v>0.36319999999999997</v>
      </c>
      <c r="FL169" s="311">
        <f t="shared" si="2369"/>
        <v>0</v>
      </c>
      <c r="FM169" s="312">
        <f t="shared" si="2370"/>
        <v>0</v>
      </c>
      <c r="FN169" s="313"/>
      <c r="FO169" s="306">
        <v>22.0</v>
      </c>
      <c r="FP169" s="307" t="s">
        <v>171</v>
      </c>
      <c r="FQ169" s="308" t="s">
        <v>132</v>
      </c>
      <c r="FR169" s="308" t="s">
        <v>150</v>
      </c>
      <c r="FS169" s="309"/>
      <c r="FT169" s="309" t="str">
        <f t="shared" si="2371"/>
        <v/>
      </c>
      <c r="FU169" s="309">
        <f t="shared" si="2372"/>
        <v>0</v>
      </c>
      <c r="FV169" s="310"/>
      <c r="FW169" s="309">
        <f t="shared" si="2373"/>
        <v>0</v>
      </c>
      <c r="FX169" s="310"/>
      <c r="FY169" s="309">
        <f>ADHB!FZ169</f>
        <v>0</v>
      </c>
      <c r="FZ169" s="309">
        <f t="shared" si="2374"/>
        <v>0</v>
      </c>
      <c r="GA169" s="309">
        <f t="shared" si="2375"/>
        <v>0</v>
      </c>
      <c r="GB169" s="310">
        <v>0.36319999999999997</v>
      </c>
      <c r="GC169" s="311">
        <f t="shared" si="2376"/>
        <v>0</v>
      </c>
      <c r="GD169" s="312">
        <f t="shared" si="2377"/>
        <v>0</v>
      </c>
      <c r="GE169" s="313"/>
      <c r="GF169" s="306">
        <v>22.0</v>
      </c>
      <c r="GG169" s="307" t="s">
        <v>171</v>
      </c>
      <c r="GH169" s="308" t="s">
        <v>132</v>
      </c>
      <c r="GI169" s="308" t="s">
        <v>150</v>
      </c>
      <c r="GJ169" s="309"/>
      <c r="GK169" s="309" t="str">
        <f t="shared" si="2378"/>
        <v/>
      </c>
      <c r="GL169" s="309">
        <f t="shared" si="2379"/>
        <v>0</v>
      </c>
      <c r="GM169" s="310"/>
      <c r="GN169" s="309">
        <f t="shared" si="2380"/>
        <v>0</v>
      </c>
      <c r="GO169" s="310"/>
      <c r="GP169" s="309">
        <f>ADHB!GQ169</f>
        <v>0</v>
      </c>
      <c r="GQ169" s="309">
        <f t="shared" si="2381"/>
        <v>0</v>
      </c>
      <c r="GR169" s="309">
        <f t="shared" si="2382"/>
        <v>0</v>
      </c>
      <c r="GS169" s="310">
        <v>0.36319999999999997</v>
      </c>
      <c r="GT169" s="311">
        <f t="shared" si="2383"/>
        <v>0</v>
      </c>
      <c r="GU169" s="312">
        <f t="shared" si="2384"/>
        <v>0</v>
      </c>
      <c r="GV169" s="313"/>
      <c r="GW169" s="306">
        <v>22.0</v>
      </c>
      <c r="GX169" s="307" t="s">
        <v>171</v>
      </c>
      <c r="GY169" s="308" t="s">
        <v>132</v>
      </c>
      <c r="GZ169" s="308" t="s">
        <v>150</v>
      </c>
      <c r="HA169" s="309"/>
      <c r="HB169" s="309" t="str">
        <f t="shared" si="2385"/>
        <v/>
      </c>
      <c r="HC169" s="309">
        <f t="shared" si="2386"/>
        <v>0</v>
      </c>
      <c r="HD169" s="310"/>
      <c r="HE169" s="309">
        <f t="shared" si="2387"/>
        <v>0</v>
      </c>
      <c r="HF169" s="310"/>
      <c r="HG169" s="309">
        <f>ADHB!HH169</f>
        <v>0</v>
      </c>
      <c r="HH169" s="309">
        <f t="shared" si="2388"/>
        <v>0</v>
      </c>
      <c r="HI169" s="309">
        <f t="shared" si="2389"/>
        <v>0</v>
      </c>
      <c r="HJ169" s="310">
        <v>0.36319999999999997</v>
      </c>
      <c r="HK169" s="311">
        <f t="shared" si="2390"/>
        <v>0</v>
      </c>
      <c r="HL169" s="312">
        <f t="shared" si="2391"/>
        <v>0</v>
      </c>
      <c r="HM169" s="313"/>
      <c r="HN169" s="306">
        <v>22.0</v>
      </c>
      <c r="HO169" s="307" t="s">
        <v>171</v>
      </c>
      <c r="HP169" s="308" t="s">
        <v>132</v>
      </c>
      <c r="HQ169" s="308" t="s">
        <v>150</v>
      </c>
      <c r="HR169" s="309"/>
      <c r="HS169" s="309" t="str">
        <f t="shared" si="2392"/>
        <v/>
      </c>
      <c r="HT169" s="309">
        <f t="shared" si="2393"/>
        <v>0</v>
      </c>
      <c r="HU169" s="310"/>
      <c r="HV169" s="309">
        <f t="shared" si="2394"/>
        <v>0</v>
      </c>
      <c r="HW169" s="310"/>
      <c r="HX169" s="309">
        <f>ADHB!HY169</f>
        <v>0</v>
      </c>
      <c r="HY169" s="309">
        <f t="shared" si="2395"/>
        <v>0</v>
      </c>
      <c r="HZ169" s="309">
        <f t="shared" si="2396"/>
        <v>0</v>
      </c>
      <c r="IA169" s="310">
        <v>0.36319999999999997</v>
      </c>
      <c r="IB169" s="311">
        <f t="shared" si="2397"/>
        <v>0</v>
      </c>
      <c r="IC169" s="312">
        <f t="shared" si="2398"/>
        <v>0</v>
      </c>
      <c r="ID169" s="313"/>
      <c r="IE169" s="306">
        <v>22.0</v>
      </c>
      <c r="IF169" s="307" t="s">
        <v>171</v>
      </c>
      <c r="IG169" s="308" t="s">
        <v>132</v>
      </c>
      <c r="IH169" s="308" t="s">
        <v>150</v>
      </c>
      <c r="II169" s="309"/>
      <c r="IJ169" s="309" t="str">
        <f t="shared" si="2399"/>
        <v/>
      </c>
      <c r="IK169" s="309">
        <f t="shared" si="2400"/>
        <v>0</v>
      </c>
      <c r="IL169" s="310"/>
      <c r="IM169" s="309">
        <f t="shared" si="2401"/>
        <v>0</v>
      </c>
      <c r="IN169" s="310"/>
      <c r="IO169" s="309">
        <f>ADHB!IP169</f>
        <v>0</v>
      </c>
      <c r="IP169" s="309">
        <f t="shared" si="2402"/>
        <v>0</v>
      </c>
      <c r="IQ169" s="309">
        <f t="shared" si="2403"/>
        <v>0</v>
      </c>
      <c r="IR169" s="310">
        <v>0.36319999999999997</v>
      </c>
      <c r="IS169" s="311">
        <f t="shared" si="2404"/>
        <v>0</v>
      </c>
      <c r="IT169" s="312">
        <f t="shared" si="2405"/>
        <v>0</v>
      </c>
      <c r="IU169" s="313"/>
      <c r="IV169" s="306">
        <v>22.0</v>
      </c>
      <c r="IW169" s="307" t="s">
        <v>171</v>
      </c>
      <c r="IX169" s="308" t="s">
        <v>132</v>
      </c>
      <c r="IY169" s="308" t="s">
        <v>150</v>
      </c>
      <c r="IZ169" s="309"/>
      <c r="JA169" s="309" t="str">
        <f t="shared" si="2406"/>
        <v/>
      </c>
      <c r="JB169" s="309">
        <f t="shared" si="2407"/>
        <v>0</v>
      </c>
      <c r="JC169" s="310"/>
      <c r="JD169" s="309">
        <f t="shared" si="2408"/>
        <v>0</v>
      </c>
      <c r="JE169" s="310"/>
      <c r="JF169" s="309">
        <f>ADHB!JG169</f>
        <v>0</v>
      </c>
      <c r="JG169" s="309">
        <f t="shared" si="2409"/>
        <v>0</v>
      </c>
      <c r="JH169" s="309">
        <f t="shared" si="2410"/>
        <v>0</v>
      </c>
      <c r="JI169" s="310">
        <v>0.36319999999999997</v>
      </c>
      <c r="JJ169" s="311">
        <f t="shared" si="2411"/>
        <v>0</v>
      </c>
      <c r="JK169" s="312">
        <f t="shared" si="2412"/>
        <v>0</v>
      </c>
      <c r="JL169" s="313"/>
      <c r="JM169" s="306">
        <v>22.0</v>
      </c>
      <c r="JN169" s="307" t="s">
        <v>171</v>
      </c>
      <c r="JO169" s="308" t="s">
        <v>132</v>
      </c>
      <c r="JP169" s="308" t="s">
        <v>150</v>
      </c>
      <c r="JQ169" s="309"/>
      <c r="JR169" s="309" t="str">
        <f t="shared" si="2413"/>
        <v/>
      </c>
      <c r="JS169" s="309">
        <f t="shared" si="2414"/>
        <v>0</v>
      </c>
      <c r="JT169" s="310"/>
      <c r="JU169" s="309">
        <f t="shared" si="2415"/>
        <v>0</v>
      </c>
      <c r="JV169" s="310"/>
      <c r="JW169" s="309" t="str">
        <f>ADHB!LF169</f>
        <v/>
      </c>
      <c r="JX169" s="309">
        <f t="shared" si="2416"/>
        <v>0</v>
      </c>
      <c r="JY169" s="309">
        <f t="shared" si="2417"/>
        <v>0</v>
      </c>
      <c r="JZ169" s="310">
        <v>0.36319999999999997</v>
      </c>
      <c r="KA169" s="311">
        <f t="shared" si="2418"/>
        <v>0</v>
      </c>
      <c r="KB169" s="312">
        <f t="shared" si="2419"/>
        <v>0</v>
      </c>
      <c r="KC169" s="313"/>
      <c r="KD169" s="306">
        <v>22.0</v>
      </c>
      <c r="KE169" s="307" t="s">
        <v>171</v>
      </c>
      <c r="KF169" s="308" t="s">
        <v>132</v>
      </c>
      <c r="KG169" s="308" t="s">
        <v>150</v>
      </c>
      <c r="KH169" s="309"/>
      <c r="KI169" s="309" t="str">
        <f t="shared" si="2420"/>
        <v/>
      </c>
      <c r="KJ169" s="309">
        <f t="shared" si="2421"/>
        <v>0</v>
      </c>
      <c r="KK169" s="310"/>
      <c r="KL169" s="309">
        <f t="shared" si="2422"/>
        <v>0</v>
      </c>
      <c r="KM169" s="310"/>
      <c r="KN169" s="309" t="str">
        <f>ADHB!LW169</f>
        <v/>
      </c>
      <c r="KO169" s="309">
        <f t="shared" si="2423"/>
        <v>0</v>
      </c>
      <c r="KP169" s="309">
        <f t="shared" si="2424"/>
        <v>0</v>
      </c>
      <c r="KQ169" s="310">
        <v>0.36319999999999997</v>
      </c>
      <c r="KR169" s="311">
        <f t="shared" si="2425"/>
        <v>0</v>
      </c>
      <c r="KS169" s="312">
        <f t="shared" si="2426"/>
        <v>0</v>
      </c>
      <c r="KT169" s="313"/>
      <c r="KU169" s="314"/>
    </row>
    <row r="170" ht="15.75" customHeight="1">
      <c r="A170" s="306">
        <v>23.0</v>
      </c>
      <c r="B170" s="307" t="s">
        <v>172</v>
      </c>
      <c r="C170" s="308" t="s">
        <v>132</v>
      </c>
      <c r="D170" s="308" t="s">
        <v>150</v>
      </c>
      <c r="E170" s="309"/>
      <c r="F170" s="309"/>
      <c r="G170" s="309">
        <f t="shared" si="2302"/>
        <v>0</v>
      </c>
      <c r="H170" s="310"/>
      <c r="I170" s="309">
        <f t="shared" si="2303"/>
        <v>0</v>
      </c>
      <c r="J170" s="310"/>
      <c r="K170" s="309">
        <f>ADHB!L170</f>
        <v>0</v>
      </c>
      <c r="L170" s="309">
        <f t="shared" si="2304"/>
        <v>0</v>
      </c>
      <c r="M170" s="309">
        <f t="shared" si="2305"/>
        <v>0</v>
      </c>
      <c r="N170" s="310">
        <v>0.36319999999999997</v>
      </c>
      <c r="O170" s="311">
        <f t="shared" si="2306"/>
        <v>0</v>
      </c>
      <c r="P170" s="312">
        <f t="shared" si="2307"/>
        <v>0</v>
      </c>
      <c r="Q170" s="313"/>
      <c r="R170" s="306">
        <v>23.0</v>
      </c>
      <c r="S170" s="307" t="s">
        <v>172</v>
      </c>
      <c r="T170" s="308" t="s">
        <v>132</v>
      </c>
      <c r="U170" s="308" t="s">
        <v>150</v>
      </c>
      <c r="V170" s="309"/>
      <c r="W170" s="309" t="str">
        <f t="shared" si="2308"/>
        <v/>
      </c>
      <c r="X170" s="309">
        <f t="shared" si="2309"/>
        <v>0</v>
      </c>
      <c r="Y170" s="310"/>
      <c r="Z170" s="309">
        <f t="shared" si="2310"/>
        <v>0</v>
      </c>
      <c r="AA170" s="310"/>
      <c r="AB170" s="309">
        <f>ADHB!AC170</f>
        <v>0</v>
      </c>
      <c r="AC170" s="309">
        <f t="shared" si="2311"/>
        <v>0</v>
      </c>
      <c r="AD170" s="309">
        <f t="shared" si="2312"/>
        <v>0</v>
      </c>
      <c r="AE170" s="310">
        <v>0.36319999999999997</v>
      </c>
      <c r="AF170" s="311">
        <f t="shared" si="2313"/>
        <v>0</v>
      </c>
      <c r="AG170" s="312">
        <f t="shared" si="2314"/>
        <v>0</v>
      </c>
      <c r="AH170" s="313"/>
      <c r="AI170" s="306">
        <v>23.0</v>
      </c>
      <c r="AJ170" s="307" t="s">
        <v>172</v>
      </c>
      <c r="AK170" s="308" t="s">
        <v>132</v>
      </c>
      <c r="AL170" s="308" t="s">
        <v>150</v>
      </c>
      <c r="AM170" s="309"/>
      <c r="AN170" s="309" t="str">
        <f t="shared" si="2315"/>
        <v/>
      </c>
      <c r="AO170" s="309">
        <f t="shared" si="2316"/>
        <v>0</v>
      </c>
      <c r="AP170" s="310"/>
      <c r="AQ170" s="309">
        <f t="shared" si="2317"/>
        <v>0</v>
      </c>
      <c r="AR170" s="310"/>
      <c r="AS170" s="309">
        <f>ADHB!AT170</f>
        <v>0</v>
      </c>
      <c r="AT170" s="309">
        <f t="shared" si="2318"/>
        <v>0</v>
      </c>
      <c r="AU170" s="309">
        <f t="shared" si="2319"/>
        <v>0</v>
      </c>
      <c r="AV170" s="310">
        <v>0.36319999999999997</v>
      </c>
      <c r="AW170" s="311">
        <f t="shared" si="2320"/>
        <v>0</v>
      </c>
      <c r="AX170" s="312">
        <f t="shared" si="2321"/>
        <v>0</v>
      </c>
      <c r="AY170" s="313"/>
      <c r="AZ170" s="306">
        <v>23.0</v>
      </c>
      <c r="BA170" s="307" t="s">
        <v>172</v>
      </c>
      <c r="BB170" s="308" t="s">
        <v>132</v>
      </c>
      <c r="BC170" s="308" t="s">
        <v>150</v>
      </c>
      <c r="BD170" s="309"/>
      <c r="BE170" s="309" t="str">
        <f t="shared" si="2322"/>
        <v/>
      </c>
      <c r="BF170" s="309">
        <f t="shared" si="2323"/>
        <v>0</v>
      </c>
      <c r="BG170" s="310"/>
      <c r="BH170" s="309">
        <f t="shared" si="2324"/>
        <v>0</v>
      </c>
      <c r="BI170" s="310"/>
      <c r="BJ170" s="309">
        <f>ADHB!BK170</f>
        <v>0</v>
      </c>
      <c r="BK170" s="309">
        <f t="shared" si="2325"/>
        <v>0</v>
      </c>
      <c r="BL170" s="309">
        <f t="shared" si="2326"/>
        <v>0</v>
      </c>
      <c r="BM170" s="310">
        <v>0.36319999999999997</v>
      </c>
      <c r="BN170" s="311">
        <f t="shared" si="2327"/>
        <v>0</v>
      </c>
      <c r="BO170" s="312">
        <f t="shared" si="2328"/>
        <v>0</v>
      </c>
      <c r="BP170" s="313"/>
      <c r="BQ170" s="306">
        <v>23.0</v>
      </c>
      <c r="BR170" s="307" t="s">
        <v>172</v>
      </c>
      <c r="BS170" s="308" t="s">
        <v>132</v>
      </c>
      <c r="BT170" s="308" t="s">
        <v>150</v>
      </c>
      <c r="BU170" s="309"/>
      <c r="BV170" s="309" t="str">
        <f t="shared" si="2329"/>
        <v/>
      </c>
      <c r="BW170" s="309">
        <f t="shared" si="2330"/>
        <v>0</v>
      </c>
      <c r="BX170" s="310"/>
      <c r="BY170" s="309">
        <f t="shared" si="2331"/>
        <v>0</v>
      </c>
      <c r="BZ170" s="310"/>
      <c r="CA170" s="309">
        <f>ADHB!CB170</f>
        <v>0</v>
      </c>
      <c r="CB170" s="309">
        <f t="shared" si="2332"/>
        <v>0</v>
      </c>
      <c r="CC170" s="309">
        <f t="shared" si="2333"/>
        <v>0</v>
      </c>
      <c r="CD170" s="310">
        <v>0.36319999999999997</v>
      </c>
      <c r="CE170" s="311">
        <f t="shared" si="2334"/>
        <v>0</v>
      </c>
      <c r="CF170" s="312">
        <f t="shared" si="2335"/>
        <v>0</v>
      </c>
      <c r="CG170" s="313"/>
      <c r="CH170" s="306">
        <v>23.0</v>
      </c>
      <c r="CI170" s="307" t="s">
        <v>172</v>
      </c>
      <c r="CJ170" s="308" t="s">
        <v>132</v>
      </c>
      <c r="CK170" s="308" t="s">
        <v>150</v>
      </c>
      <c r="CL170" s="309"/>
      <c r="CM170" s="309" t="str">
        <f t="shared" si="2336"/>
        <v/>
      </c>
      <c r="CN170" s="309">
        <f t="shared" si="2337"/>
        <v>0</v>
      </c>
      <c r="CO170" s="310"/>
      <c r="CP170" s="309">
        <f t="shared" si="2338"/>
        <v>0</v>
      </c>
      <c r="CQ170" s="310"/>
      <c r="CR170" s="309">
        <f>ADHB!CS170</f>
        <v>0</v>
      </c>
      <c r="CS170" s="309">
        <f t="shared" si="2339"/>
        <v>0</v>
      </c>
      <c r="CT170" s="309">
        <f t="shared" si="2340"/>
        <v>0</v>
      </c>
      <c r="CU170" s="310">
        <v>0.36319999999999997</v>
      </c>
      <c r="CV170" s="311">
        <f t="shared" si="2341"/>
        <v>0</v>
      </c>
      <c r="CW170" s="312">
        <f t="shared" si="2342"/>
        <v>0</v>
      </c>
      <c r="CX170" s="313"/>
      <c r="CY170" s="306">
        <v>23.0</v>
      </c>
      <c r="CZ170" s="307" t="s">
        <v>172</v>
      </c>
      <c r="DA170" s="308" t="s">
        <v>132</v>
      </c>
      <c r="DB170" s="308" t="s">
        <v>150</v>
      </c>
      <c r="DC170" s="309"/>
      <c r="DD170" s="309" t="str">
        <f t="shared" si="2343"/>
        <v/>
      </c>
      <c r="DE170" s="309">
        <f t="shared" si="2344"/>
        <v>0</v>
      </c>
      <c r="DF170" s="310"/>
      <c r="DG170" s="309">
        <f t="shared" si="2345"/>
        <v>0</v>
      </c>
      <c r="DH170" s="310"/>
      <c r="DI170" s="309">
        <f>ADHB!DJ170</f>
        <v>0</v>
      </c>
      <c r="DJ170" s="309">
        <f t="shared" si="2346"/>
        <v>0</v>
      </c>
      <c r="DK170" s="309">
        <f t="shared" si="2347"/>
        <v>0</v>
      </c>
      <c r="DL170" s="310">
        <v>0.36319999999999997</v>
      </c>
      <c r="DM170" s="311">
        <f t="shared" si="2348"/>
        <v>0</v>
      </c>
      <c r="DN170" s="312">
        <f t="shared" si="2349"/>
        <v>0</v>
      </c>
      <c r="DO170" s="313"/>
      <c r="DP170" s="306">
        <v>23.0</v>
      </c>
      <c r="DQ170" s="307" t="s">
        <v>172</v>
      </c>
      <c r="DR170" s="308" t="s">
        <v>132</v>
      </c>
      <c r="DS170" s="308" t="s">
        <v>150</v>
      </c>
      <c r="DT170" s="309"/>
      <c r="DU170" s="309" t="str">
        <f t="shared" si="2350"/>
        <v/>
      </c>
      <c r="DV170" s="309">
        <f t="shared" si="2351"/>
        <v>0</v>
      </c>
      <c r="DW170" s="310"/>
      <c r="DX170" s="309">
        <f t="shared" si="2352"/>
        <v>0</v>
      </c>
      <c r="DY170" s="310"/>
      <c r="DZ170" s="309">
        <f>ADHB!EA170</f>
        <v>0</v>
      </c>
      <c r="EA170" s="309">
        <f t="shared" si="2353"/>
        <v>0</v>
      </c>
      <c r="EB170" s="309">
        <f t="shared" si="2354"/>
        <v>0</v>
      </c>
      <c r="EC170" s="310">
        <v>0.36319999999999997</v>
      </c>
      <c r="ED170" s="311">
        <f t="shared" si="2355"/>
        <v>0</v>
      </c>
      <c r="EE170" s="312">
        <f t="shared" si="2356"/>
        <v>0</v>
      </c>
      <c r="EF170" s="313"/>
      <c r="EG170" s="306">
        <v>23.0</v>
      </c>
      <c r="EH170" s="307" t="s">
        <v>172</v>
      </c>
      <c r="EI170" s="308" t="s">
        <v>132</v>
      </c>
      <c r="EJ170" s="308" t="s">
        <v>150</v>
      </c>
      <c r="EK170" s="309"/>
      <c r="EL170" s="309" t="str">
        <f t="shared" si="2357"/>
        <v/>
      </c>
      <c r="EM170" s="309">
        <f t="shared" si="2358"/>
        <v>0</v>
      </c>
      <c r="EN170" s="310"/>
      <c r="EO170" s="309">
        <f t="shared" si="2359"/>
        <v>0</v>
      </c>
      <c r="EP170" s="310"/>
      <c r="EQ170" s="309">
        <f>ADHB!ER170</f>
        <v>0</v>
      </c>
      <c r="ER170" s="309">
        <f t="shared" si="2360"/>
        <v>0</v>
      </c>
      <c r="ES170" s="309">
        <f t="shared" si="2361"/>
        <v>0</v>
      </c>
      <c r="ET170" s="310">
        <v>0.36319999999999997</v>
      </c>
      <c r="EU170" s="311">
        <f t="shared" si="2362"/>
        <v>0</v>
      </c>
      <c r="EV170" s="312">
        <f t="shared" si="2363"/>
        <v>0</v>
      </c>
      <c r="EW170" s="313"/>
      <c r="EX170" s="306">
        <v>23.0</v>
      </c>
      <c r="EY170" s="307" t="s">
        <v>172</v>
      </c>
      <c r="EZ170" s="308" t="s">
        <v>132</v>
      </c>
      <c r="FA170" s="308" t="s">
        <v>150</v>
      </c>
      <c r="FB170" s="309"/>
      <c r="FC170" s="309" t="str">
        <f t="shared" si="2364"/>
        <v/>
      </c>
      <c r="FD170" s="309">
        <f t="shared" si="2365"/>
        <v>0</v>
      </c>
      <c r="FE170" s="310"/>
      <c r="FF170" s="309">
        <f t="shared" si="2366"/>
        <v>0</v>
      </c>
      <c r="FG170" s="310"/>
      <c r="FH170" s="309">
        <f>ADHB!FI170</f>
        <v>0</v>
      </c>
      <c r="FI170" s="309">
        <f t="shared" si="2367"/>
        <v>0</v>
      </c>
      <c r="FJ170" s="309">
        <f t="shared" si="2368"/>
        <v>0</v>
      </c>
      <c r="FK170" s="310">
        <v>0.36319999999999997</v>
      </c>
      <c r="FL170" s="311">
        <f t="shared" si="2369"/>
        <v>0</v>
      </c>
      <c r="FM170" s="312">
        <f t="shared" si="2370"/>
        <v>0</v>
      </c>
      <c r="FN170" s="313"/>
      <c r="FO170" s="306">
        <v>23.0</v>
      </c>
      <c r="FP170" s="307" t="s">
        <v>172</v>
      </c>
      <c r="FQ170" s="308" t="s">
        <v>132</v>
      </c>
      <c r="FR170" s="308" t="s">
        <v>150</v>
      </c>
      <c r="FS170" s="309"/>
      <c r="FT170" s="309" t="str">
        <f t="shared" si="2371"/>
        <v/>
      </c>
      <c r="FU170" s="309">
        <f t="shared" si="2372"/>
        <v>0</v>
      </c>
      <c r="FV170" s="310"/>
      <c r="FW170" s="309">
        <f t="shared" si="2373"/>
        <v>0</v>
      </c>
      <c r="FX170" s="310"/>
      <c r="FY170" s="309">
        <f>ADHB!FZ170</f>
        <v>0</v>
      </c>
      <c r="FZ170" s="309">
        <f t="shared" si="2374"/>
        <v>0</v>
      </c>
      <c r="GA170" s="309">
        <f t="shared" si="2375"/>
        <v>0</v>
      </c>
      <c r="GB170" s="310">
        <v>0.36319999999999997</v>
      </c>
      <c r="GC170" s="311">
        <f t="shared" si="2376"/>
        <v>0</v>
      </c>
      <c r="GD170" s="312">
        <f t="shared" si="2377"/>
        <v>0</v>
      </c>
      <c r="GE170" s="313"/>
      <c r="GF170" s="306">
        <v>23.0</v>
      </c>
      <c r="GG170" s="307" t="s">
        <v>172</v>
      </c>
      <c r="GH170" s="308" t="s">
        <v>132</v>
      </c>
      <c r="GI170" s="308" t="s">
        <v>150</v>
      </c>
      <c r="GJ170" s="309"/>
      <c r="GK170" s="309" t="str">
        <f t="shared" si="2378"/>
        <v/>
      </c>
      <c r="GL170" s="309">
        <f t="shared" si="2379"/>
        <v>0</v>
      </c>
      <c r="GM170" s="310"/>
      <c r="GN170" s="309">
        <f t="shared" si="2380"/>
        <v>0</v>
      </c>
      <c r="GO170" s="310"/>
      <c r="GP170" s="309">
        <f>ADHB!GQ170</f>
        <v>0</v>
      </c>
      <c r="GQ170" s="309">
        <f t="shared" si="2381"/>
        <v>0</v>
      </c>
      <c r="GR170" s="309">
        <f t="shared" si="2382"/>
        <v>0</v>
      </c>
      <c r="GS170" s="310">
        <v>0.36319999999999997</v>
      </c>
      <c r="GT170" s="311">
        <f t="shared" si="2383"/>
        <v>0</v>
      </c>
      <c r="GU170" s="312">
        <f t="shared" si="2384"/>
        <v>0</v>
      </c>
      <c r="GV170" s="313"/>
      <c r="GW170" s="306">
        <v>23.0</v>
      </c>
      <c r="GX170" s="307" t="s">
        <v>172</v>
      </c>
      <c r="GY170" s="308" t="s">
        <v>132</v>
      </c>
      <c r="GZ170" s="308" t="s">
        <v>150</v>
      </c>
      <c r="HA170" s="309"/>
      <c r="HB170" s="309" t="str">
        <f t="shared" si="2385"/>
        <v/>
      </c>
      <c r="HC170" s="309">
        <f t="shared" si="2386"/>
        <v>0</v>
      </c>
      <c r="HD170" s="310"/>
      <c r="HE170" s="309">
        <f t="shared" si="2387"/>
        <v>0</v>
      </c>
      <c r="HF170" s="310"/>
      <c r="HG170" s="309">
        <f>ADHB!HH170</f>
        <v>0</v>
      </c>
      <c r="HH170" s="309">
        <f t="shared" si="2388"/>
        <v>0</v>
      </c>
      <c r="HI170" s="309">
        <f t="shared" si="2389"/>
        <v>0</v>
      </c>
      <c r="HJ170" s="310">
        <v>0.36319999999999997</v>
      </c>
      <c r="HK170" s="311">
        <f t="shared" si="2390"/>
        <v>0</v>
      </c>
      <c r="HL170" s="312">
        <f t="shared" si="2391"/>
        <v>0</v>
      </c>
      <c r="HM170" s="313"/>
      <c r="HN170" s="306">
        <v>23.0</v>
      </c>
      <c r="HO170" s="307" t="s">
        <v>172</v>
      </c>
      <c r="HP170" s="308" t="s">
        <v>132</v>
      </c>
      <c r="HQ170" s="308" t="s">
        <v>150</v>
      </c>
      <c r="HR170" s="309"/>
      <c r="HS170" s="309" t="str">
        <f t="shared" si="2392"/>
        <v/>
      </c>
      <c r="HT170" s="309">
        <f t="shared" si="2393"/>
        <v>0</v>
      </c>
      <c r="HU170" s="310"/>
      <c r="HV170" s="309">
        <f t="shared" si="2394"/>
        <v>0</v>
      </c>
      <c r="HW170" s="310"/>
      <c r="HX170" s="309">
        <f>ADHB!HY170</f>
        <v>0</v>
      </c>
      <c r="HY170" s="309">
        <f t="shared" si="2395"/>
        <v>0</v>
      </c>
      <c r="HZ170" s="309">
        <f t="shared" si="2396"/>
        <v>0</v>
      </c>
      <c r="IA170" s="310">
        <v>0.36319999999999997</v>
      </c>
      <c r="IB170" s="311">
        <f t="shared" si="2397"/>
        <v>0</v>
      </c>
      <c r="IC170" s="312">
        <f t="shared" si="2398"/>
        <v>0</v>
      </c>
      <c r="ID170" s="313"/>
      <c r="IE170" s="306">
        <v>23.0</v>
      </c>
      <c r="IF170" s="307" t="s">
        <v>172</v>
      </c>
      <c r="IG170" s="308" t="s">
        <v>132</v>
      </c>
      <c r="IH170" s="308" t="s">
        <v>150</v>
      </c>
      <c r="II170" s="309"/>
      <c r="IJ170" s="309" t="str">
        <f t="shared" si="2399"/>
        <v/>
      </c>
      <c r="IK170" s="309">
        <f t="shared" si="2400"/>
        <v>0</v>
      </c>
      <c r="IL170" s="310"/>
      <c r="IM170" s="309">
        <f t="shared" si="2401"/>
        <v>0</v>
      </c>
      <c r="IN170" s="310"/>
      <c r="IO170" s="309">
        <f>ADHB!IP170</f>
        <v>0</v>
      </c>
      <c r="IP170" s="309">
        <f t="shared" si="2402"/>
        <v>0</v>
      </c>
      <c r="IQ170" s="309">
        <f t="shared" si="2403"/>
        <v>0</v>
      </c>
      <c r="IR170" s="310">
        <v>0.36319999999999997</v>
      </c>
      <c r="IS170" s="311">
        <f t="shared" si="2404"/>
        <v>0</v>
      </c>
      <c r="IT170" s="312">
        <f t="shared" si="2405"/>
        <v>0</v>
      </c>
      <c r="IU170" s="313"/>
      <c r="IV170" s="306">
        <v>23.0</v>
      </c>
      <c r="IW170" s="307" t="s">
        <v>172</v>
      </c>
      <c r="IX170" s="308" t="s">
        <v>132</v>
      </c>
      <c r="IY170" s="308" t="s">
        <v>150</v>
      </c>
      <c r="IZ170" s="309"/>
      <c r="JA170" s="309" t="str">
        <f t="shared" si="2406"/>
        <v/>
      </c>
      <c r="JB170" s="309">
        <f t="shared" si="2407"/>
        <v>0</v>
      </c>
      <c r="JC170" s="310"/>
      <c r="JD170" s="309">
        <f t="shared" si="2408"/>
        <v>0</v>
      </c>
      <c r="JE170" s="310"/>
      <c r="JF170" s="309">
        <f>ADHB!JG170</f>
        <v>0</v>
      </c>
      <c r="JG170" s="309">
        <f t="shared" si="2409"/>
        <v>0</v>
      </c>
      <c r="JH170" s="309">
        <f t="shared" si="2410"/>
        <v>0</v>
      </c>
      <c r="JI170" s="310">
        <v>0.36319999999999997</v>
      </c>
      <c r="JJ170" s="311">
        <f t="shared" si="2411"/>
        <v>0</v>
      </c>
      <c r="JK170" s="312">
        <f t="shared" si="2412"/>
        <v>0</v>
      </c>
      <c r="JL170" s="313"/>
      <c r="JM170" s="306">
        <v>23.0</v>
      </c>
      <c r="JN170" s="307" t="s">
        <v>172</v>
      </c>
      <c r="JO170" s="308" t="s">
        <v>132</v>
      </c>
      <c r="JP170" s="308" t="s">
        <v>150</v>
      </c>
      <c r="JQ170" s="309"/>
      <c r="JR170" s="309" t="str">
        <f t="shared" si="2413"/>
        <v/>
      </c>
      <c r="JS170" s="309">
        <f t="shared" si="2414"/>
        <v>0</v>
      </c>
      <c r="JT170" s="310"/>
      <c r="JU170" s="309">
        <f t="shared" si="2415"/>
        <v>0</v>
      </c>
      <c r="JV170" s="310"/>
      <c r="JW170" s="309" t="str">
        <f>ADHB!LF170</f>
        <v/>
      </c>
      <c r="JX170" s="309">
        <f t="shared" si="2416"/>
        <v>0</v>
      </c>
      <c r="JY170" s="309">
        <f t="shared" si="2417"/>
        <v>0</v>
      </c>
      <c r="JZ170" s="310">
        <v>0.36319999999999997</v>
      </c>
      <c r="KA170" s="311">
        <f t="shared" si="2418"/>
        <v>0</v>
      </c>
      <c r="KB170" s="312">
        <f t="shared" si="2419"/>
        <v>0</v>
      </c>
      <c r="KC170" s="313"/>
      <c r="KD170" s="306">
        <v>23.0</v>
      </c>
      <c r="KE170" s="307" t="s">
        <v>172</v>
      </c>
      <c r="KF170" s="308" t="s">
        <v>132</v>
      </c>
      <c r="KG170" s="308" t="s">
        <v>150</v>
      </c>
      <c r="KH170" s="309"/>
      <c r="KI170" s="309" t="str">
        <f t="shared" si="2420"/>
        <v/>
      </c>
      <c r="KJ170" s="309">
        <f t="shared" si="2421"/>
        <v>0</v>
      </c>
      <c r="KK170" s="310"/>
      <c r="KL170" s="309">
        <f t="shared" si="2422"/>
        <v>0</v>
      </c>
      <c r="KM170" s="310"/>
      <c r="KN170" s="309" t="str">
        <f>ADHB!LW170</f>
        <v/>
      </c>
      <c r="KO170" s="309">
        <f t="shared" si="2423"/>
        <v>0</v>
      </c>
      <c r="KP170" s="309">
        <f t="shared" si="2424"/>
        <v>0</v>
      </c>
      <c r="KQ170" s="310">
        <v>0.36319999999999997</v>
      </c>
      <c r="KR170" s="311">
        <f t="shared" si="2425"/>
        <v>0</v>
      </c>
      <c r="KS170" s="312">
        <f t="shared" si="2426"/>
        <v>0</v>
      </c>
      <c r="KT170" s="313"/>
      <c r="KU170" s="314"/>
    </row>
    <row r="171" ht="15.75" customHeight="1">
      <c r="A171" s="306">
        <v>24.0</v>
      </c>
      <c r="B171" s="307" t="s">
        <v>173</v>
      </c>
      <c r="C171" s="308" t="s">
        <v>132</v>
      </c>
      <c r="D171" s="308" t="s">
        <v>150</v>
      </c>
      <c r="E171" s="309"/>
      <c r="F171" s="309"/>
      <c r="G171" s="309">
        <f t="shared" si="2302"/>
        <v>0</v>
      </c>
      <c r="H171" s="310"/>
      <c r="I171" s="309">
        <f t="shared" si="2303"/>
        <v>0</v>
      </c>
      <c r="J171" s="310"/>
      <c r="K171" s="309">
        <f>ADHB!L171</f>
        <v>0</v>
      </c>
      <c r="L171" s="309">
        <f t="shared" si="2304"/>
        <v>0</v>
      </c>
      <c r="M171" s="309">
        <f t="shared" si="2305"/>
        <v>0</v>
      </c>
      <c r="N171" s="310">
        <v>0.36319999999999997</v>
      </c>
      <c r="O171" s="311">
        <f t="shared" si="2306"/>
        <v>0</v>
      </c>
      <c r="P171" s="312">
        <f t="shared" si="2307"/>
        <v>0</v>
      </c>
      <c r="Q171" s="313"/>
      <c r="R171" s="306">
        <v>24.0</v>
      </c>
      <c r="S171" s="307" t="s">
        <v>173</v>
      </c>
      <c r="T171" s="308" t="s">
        <v>132</v>
      </c>
      <c r="U171" s="308" t="s">
        <v>150</v>
      </c>
      <c r="V171" s="309"/>
      <c r="W171" s="309" t="str">
        <f t="shared" si="2308"/>
        <v/>
      </c>
      <c r="X171" s="309">
        <f t="shared" si="2309"/>
        <v>0</v>
      </c>
      <c r="Y171" s="310"/>
      <c r="Z171" s="309">
        <f t="shared" si="2310"/>
        <v>0</v>
      </c>
      <c r="AA171" s="310"/>
      <c r="AB171" s="309">
        <f>ADHB!AC171</f>
        <v>0</v>
      </c>
      <c r="AC171" s="309">
        <f t="shared" si="2311"/>
        <v>0</v>
      </c>
      <c r="AD171" s="309">
        <f t="shared" si="2312"/>
        <v>0</v>
      </c>
      <c r="AE171" s="310">
        <v>0.36319999999999997</v>
      </c>
      <c r="AF171" s="311">
        <f t="shared" si="2313"/>
        <v>0</v>
      </c>
      <c r="AG171" s="312">
        <f t="shared" si="2314"/>
        <v>0</v>
      </c>
      <c r="AH171" s="313"/>
      <c r="AI171" s="306">
        <v>24.0</v>
      </c>
      <c r="AJ171" s="307" t="s">
        <v>173</v>
      </c>
      <c r="AK171" s="308" t="s">
        <v>132</v>
      </c>
      <c r="AL171" s="308" t="s">
        <v>150</v>
      </c>
      <c r="AM171" s="309"/>
      <c r="AN171" s="309" t="str">
        <f t="shared" si="2315"/>
        <v/>
      </c>
      <c r="AO171" s="309">
        <f t="shared" si="2316"/>
        <v>0</v>
      </c>
      <c r="AP171" s="310"/>
      <c r="AQ171" s="309">
        <f t="shared" si="2317"/>
        <v>0</v>
      </c>
      <c r="AR171" s="310"/>
      <c r="AS171" s="309">
        <f>ADHB!AT171</f>
        <v>0</v>
      </c>
      <c r="AT171" s="309">
        <f t="shared" si="2318"/>
        <v>0</v>
      </c>
      <c r="AU171" s="309">
        <f t="shared" si="2319"/>
        <v>0</v>
      </c>
      <c r="AV171" s="310">
        <v>0.36319999999999997</v>
      </c>
      <c r="AW171" s="311">
        <f t="shared" si="2320"/>
        <v>0</v>
      </c>
      <c r="AX171" s="312">
        <f t="shared" si="2321"/>
        <v>0</v>
      </c>
      <c r="AY171" s="313"/>
      <c r="AZ171" s="306">
        <v>24.0</v>
      </c>
      <c r="BA171" s="307" t="s">
        <v>173</v>
      </c>
      <c r="BB171" s="308" t="s">
        <v>132</v>
      </c>
      <c r="BC171" s="308" t="s">
        <v>150</v>
      </c>
      <c r="BD171" s="309"/>
      <c r="BE171" s="309" t="str">
        <f t="shared" si="2322"/>
        <v/>
      </c>
      <c r="BF171" s="309">
        <f t="shared" si="2323"/>
        <v>0</v>
      </c>
      <c r="BG171" s="310"/>
      <c r="BH171" s="309">
        <f t="shared" si="2324"/>
        <v>0</v>
      </c>
      <c r="BI171" s="310"/>
      <c r="BJ171" s="309">
        <f>ADHB!BK171</f>
        <v>0</v>
      </c>
      <c r="BK171" s="309">
        <f t="shared" si="2325"/>
        <v>0</v>
      </c>
      <c r="BL171" s="309">
        <f t="shared" si="2326"/>
        <v>0</v>
      </c>
      <c r="BM171" s="310">
        <v>0.36319999999999997</v>
      </c>
      <c r="BN171" s="311">
        <f t="shared" si="2327"/>
        <v>0</v>
      </c>
      <c r="BO171" s="312">
        <f t="shared" si="2328"/>
        <v>0</v>
      </c>
      <c r="BP171" s="313"/>
      <c r="BQ171" s="306">
        <v>24.0</v>
      </c>
      <c r="BR171" s="307" t="s">
        <v>173</v>
      </c>
      <c r="BS171" s="308" t="s">
        <v>132</v>
      </c>
      <c r="BT171" s="308" t="s">
        <v>150</v>
      </c>
      <c r="BU171" s="309"/>
      <c r="BV171" s="309" t="str">
        <f t="shared" si="2329"/>
        <v/>
      </c>
      <c r="BW171" s="309">
        <f t="shared" si="2330"/>
        <v>0</v>
      </c>
      <c r="BX171" s="310"/>
      <c r="BY171" s="309">
        <f t="shared" si="2331"/>
        <v>0</v>
      </c>
      <c r="BZ171" s="310"/>
      <c r="CA171" s="309">
        <f>ADHB!CB171</f>
        <v>0</v>
      </c>
      <c r="CB171" s="309">
        <f t="shared" si="2332"/>
        <v>0</v>
      </c>
      <c r="CC171" s="309">
        <f t="shared" si="2333"/>
        <v>0</v>
      </c>
      <c r="CD171" s="310">
        <v>0.36319999999999997</v>
      </c>
      <c r="CE171" s="311">
        <f t="shared" si="2334"/>
        <v>0</v>
      </c>
      <c r="CF171" s="312">
        <f t="shared" si="2335"/>
        <v>0</v>
      </c>
      <c r="CG171" s="313"/>
      <c r="CH171" s="306">
        <v>24.0</v>
      </c>
      <c r="CI171" s="307" t="s">
        <v>173</v>
      </c>
      <c r="CJ171" s="308" t="s">
        <v>132</v>
      </c>
      <c r="CK171" s="308" t="s">
        <v>150</v>
      </c>
      <c r="CL171" s="309"/>
      <c r="CM171" s="309" t="str">
        <f t="shared" si="2336"/>
        <v/>
      </c>
      <c r="CN171" s="309">
        <f t="shared" si="2337"/>
        <v>0</v>
      </c>
      <c r="CO171" s="310"/>
      <c r="CP171" s="309">
        <f t="shared" si="2338"/>
        <v>0</v>
      </c>
      <c r="CQ171" s="310"/>
      <c r="CR171" s="309">
        <f>ADHB!CS171</f>
        <v>0</v>
      </c>
      <c r="CS171" s="309">
        <f t="shared" si="2339"/>
        <v>0</v>
      </c>
      <c r="CT171" s="309">
        <f t="shared" si="2340"/>
        <v>0</v>
      </c>
      <c r="CU171" s="310">
        <v>0.36319999999999997</v>
      </c>
      <c r="CV171" s="311">
        <f t="shared" si="2341"/>
        <v>0</v>
      </c>
      <c r="CW171" s="312">
        <f t="shared" si="2342"/>
        <v>0</v>
      </c>
      <c r="CX171" s="313"/>
      <c r="CY171" s="306">
        <v>24.0</v>
      </c>
      <c r="CZ171" s="307" t="s">
        <v>173</v>
      </c>
      <c r="DA171" s="308" t="s">
        <v>132</v>
      </c>
      <c r="DB171" s="308" t="s">
        <v>150</v>
      </c>
      <c r="DC171" s="309"/>
      <c r="DD171" s="309" t="str">
        <f t="shared" si="2343"/>
        <v/>
      </c>
      <c r="DE171" s="309">
        <f t="shared" si="2344"/>
        <v>0</v>
      </c>
      <c r="DF171" s="310"/>
      <c r="DG171" s="309">
        <f t="shared" si="2345"/>
        <v>0</v>
      </c>
      <c r="DH171" s="310"/>
      <c r="DI171" s="309">
        <f>ADHB!DJ171</f>
        <v>0</v>
      </c>
      <c r="DJ171" s="309">
        <f t="shared" si="2346"/>
        <v>0</v>
      </c>
      <c r="DK171" s="309">
        <f t="shared" si="2347"/>
        <v>0</v>
      </c>
      <c r="DL171" s="310">
        <v>0.36319999999999997</v>
      </c>
      <c r="DM171" s="311">
        <f t="shared" si="2348"/>
        <v>0</v>
      </c>
      <c r="DN171" s="312">
        <f t="shared" si="2349"/>
        <v>0</v>
      </c>
      <c r="DO171" s="313"/>
      <c r="DP171" s="306">
        <v>24.0</v>
      </c>
      <c r="DQ171" s="307" t="s">
        <v>173</v>
      </c>
      <c r="DR171" s="308" t="s">
        <v>132</v>
      </c>
      <c r="DS171" s="308" t="s">
        <v>150</v>
      </c>
      <c r="DT171" s="309"/>
      <c r="DU171" s="309" t="str">
        <f t="shared" si="2350"/>
        <v/>
      </c>
      <c r="DV171" s="309">
        <f t="shared" si="2351"/>
        <v>0</v>
      </c>
      <c r="DW171" s="310"/>
      <c r="DX171" s="309">
        <f t="shared" si="2352"/>
        <v>0</v>
      </c>
      <c r="DY171" s="310"/>
      <c r="DZ171" s="309">
        <f>ADHB!EA171</f>
        <v>0</v>
      </c>
      <c r="EA171" s="309">
        <f t="shared" si="2353"/>
        <v>0</v>
      </c>
      <c r="EB171" s="309">
        <f t="shared" si="2354"/>
        <v>0</v>
      </c>
      <c r="EC171" s="310">
        <v>0.36319999999999997</v>
      </c>
      <c r="ED171" s="311">
        <f t="shared" si="2355"/>
        <v>0</v>
      </c>
      <c r="EE171" s="312">
        <f t="shared" si="2356"/>
        <v>0</v>
      </c>
      <c r="EF171" s="313"/>
      <c r="EG171" s="306">
        <v>24.0</v>
      </c>
      <c r="EH171" s="307" t="s">
        <v>173</v>
      </c>
      <c r="EI171" s="308" t="s">
        <v>132</v>
      </c>
      <c r="EJ171" s="308" t="s">
        <v>150</v>
      </c>
      <c r="EK171" s="309"/>
      <c r="EL171" s="309" t="str">
        <f t="shared" si="2357"/>
        <v/>
      </c>
      <c r="EM171" s="309">
        <f t="shared" si="2358"/>
        <v>0</v>
      </c>
      <c r="EN171" s="310"/>
      <c r="EO171" s="309">
        <f t="shared" si="2359"/>
        <v>0</v>
      </c>
      <c r="EP171" s="310"/>
      <c r="EQ171" s="309">
        <f>ADHB!ER171</f>
        <v>0</v>
      </c>
      <c r="ER171" s="309">
        <f t="shared" si="2360"/>
        <v>0</v>
      </c>
      <c r="ES171" s="309">
        <f t="shared" si="2361"/>
        <v>0</v>
      </c>
      <c r="ET171" s="310">
        <v>0.36319999999999997</v>
      </c>
      <c r="EU171" s="311">
        <f t="shared" si="2362"/>
        <v>0</v>
      </c>
      <c r="EV171" s="312">
        <f t="shared" si="2363"/>
        <v>0</v>
      </c>
      <c r="EW171" s="313"/>
      <c r="EX171" s="306">
        <v>24.0</v>
      </c>
      <c r="EY171" s="307" t="s">
        <v>173</v>
      </c>
      <c r="EZ171" s="308" t="s">
        <v>132</v>
      </c>
      <c r="FA171" s="308" t="s">
        <v>150</v>
      </c>
      <c r="FB171" s="309"/>
      <c r="FC171" s="309" t="str">
        <f t="shared" si="2364"/>
        <v/>
      </c>
      <c r="FD171" s="309">
        <f t="shared" si="2365"/>
        <v>0</v>
      </c>
      <c r="FE171" s="310"/>
      <c r="FF171" s="309">
        <f t="shared" si="2366"/>
        <v>0</v>
      </c>
      <c r="FG171" s="310"/>
      <c r="FH171" s="309">
        <f>ADHB!FI171</f>
        <v>0</v>
      </c>
      <c r="FI171" s="309">
        <f t="shared" si="2367"/>
        <v>0</v>
      </c>
      <c r="FJ171" s="309">
        <f t="shared" si="2368"/>
        <v>0</v>
      </c>
      <c r="FK171" s="310">
        <v>0.36319999999999997</v>
      </c>
      <c r="FL171" s="311">
        <f t="shared" si="2369"/>
        <v>0</v>
      </c>
      <c r="FM171" s="312">
        <f t="shared" si="2370"/>
        <v>0</v>
      </c>
      <c r="FN171" s="313"/>
      <c r="FO171" s="306">
        <v>24.0</v>
      </c>
      <c r="FP171" s="307" t="s">
        <v>173</v>
      </c>
      <c r="FQ171" s="308" t="s">
        <v>132</v>
      </c>
      <c r="FR171" s="308" t="s">
        <v>150</v>
      </c>
      <c r="FS171" s="309"/>
      <c r="FT171" s="309" t="str">
        <f t="shared" si="2371"/>
        <v/>
      </c>
      <c r="FU171" s="309">
        <f t="shared" si="2372"/>
        <v>0</v>
      </c>
      <c r="FV171" s="310"/>
      <c r="FW171" s="309">
        <f t="shared" si="2373"/>
        <v>0</v>
      </c>
      <c r="FX171" s="310"/>
      <c r="FY171" s="309">
        <f>ADHB!FZ171</f>
        <v>0</v>
      </c>
      <c r="FZ171" s="309">
        <f t="shared" si="2374"/>
        <v>0</v>
      </c>
      <c r="GA171" s="309">
        <f t="shared" si="2375"/>
        <v>0</v>
      </c>
      <c r="GB171" s="310">
        <v>0.36319999999999997</v>
      </c>
      <c r="GC171" s="311">
        <f t="shared" si="2376"/>
        <v>0</v>
      </c>
      <c r="GD171" s="312">
        <f t="shared" si="2377"/>
        <v>0</v>
      </c>
      <c r="GE171" s="313"/>
      <c r="GF171" s="306">
        <v>24.0</v>
      </c>
      <c r="GG171" s="307" t="s">
        <v>173</v>
      </c>
      <c r="GH171" s="308" t="s">
        <v>132</v>
      </c>
      <c r="GI171" s="308" t="s">
        <v>150</v>
      </c>
      <c r="GJ171" s="309"/>
      <c r="GK171" s="309" t="str">
        <f t="shared" si="2378"/>
        <v/>
      </c>
      <c r="GL171" s="309">
        <f t="shared" si="2379"/>
        <v>0</v>
      </c>
      <c r="GM171" s="310"/>
      <c r="GN171" s="309">
        <f t="shared" si="2380"/>
        <v>0</v>
      </c>
      <c r="GO171" s="310"/>
      <c r="GP171" s="309">
        <f>ADHB!GQ171</f>
        <v>0</v>
      </c>
      <c r="GQ171" s="309">
        <f t="shared" si="2381"/>
        <v>0</v>
      </c>
      <c r="GR171" s="309">
        <f t="shared" si="2382"/>
        <v>0</v>
      </c>
      <c r="GS171" s="310">
        <v>0.36319999999999997</v>
      </c>
      <c r="GT171" s="311">
        <f t="shared" si="2383"/>
        <v>0</v>
      </c>
      <c r="GU171" s="312">
        <f t="shared" si="2384"/>
        <v>0</v>
      </c>
      <c r="GV171" s="313"/>
      <c r="GW171" s="306">
        <v>24.0</v>
      </c>
      <c r="GX171" s="307" t="s">
        <v>173</v>
      </c>
      <c r="GY171" s="308" t="s">
        <v>132</v>
      </c>
      <c r="GZ171" s="308" t="s">
        <v>150</v>
      </c>
      <c r="HA171" s="309"/>
      <c r="HB171" s="309" t="str">
        <f t="shared" si="2385"/>
        <v/>
      </c>
      <c r="HC171" s="309">
        <f t="shared" si="2386"/>
        <v>0</v>
      </c>
      <c r="HD171" s="310"/>
      <c r="HE171" s="309">
        <f t="shared" si="2387"/>
        <v>0</v>
      </c>
      <c r="HF171" s="310"/>
      <c r="HG171" s="309">
        <f>ADHB!HH171</f>
        <v>0</v>
      </c>
      <c r="HH171" s="309">
        <f t="shared" si="2388"/>
        <v>0</v>
      </c>
      <c r="HI171" s="309">
        <f t="shared" si="2389"/>
        <v>0</v>
      </c>
      <c r="HJ171" s="310">
        <v>0.36319999999999997</v>
      </c>
      <c r="HK171" s="311">
        <f t="shared" si="2390"/>
        <v>0</v>
      </c>
      <c r="HL171" s="312">
        <f t="shared" si="2391"/>
        <v>0</v>
      </c>
      <c r="HM171" s="313"/>
      <c r="HN171" s="306">
        <v>24.0</v>
      </c>
      <c r="HO171" s="307" t="s">
        <v>173</v>
      </c>
      <c r="HP171" s="308" t="s">
        <v>132</v>
      </c>
      <c r="HQ171" s="308" t="s">
        <v>150</v>
      </c>
      <c r="HR171" s="309"/>
      <c r="HS171" s="309" t="str">
        <f t="shared" si="2392"/>
        <v/>
      </c>
      <c r="HT171" s="309">
        <f t="shared" si="2393"/>
        <v>0</v>
      </c>
      <c r="HU171" s="310"/>
      <c r="HV171" s="309">
        <f t="shared" si="2394"/>
        <v>0</v>
      </c>
      <c r="HW171" s="310"/>
      <c r="HX171" s="309">
        <f>ADHB!HY171</f>
        <v>0</v>
      </c>
      <c r="HY171" s="309">
        <f t="shared" si="2395"/>
        <v>0</v>
      </c>
      <c r="HZ171" s="309">
        <f t="shared" si="2396"/>
        <v>0</v>
      </c>
      <c r="IA171" s="310">
        <v>0.36319999999999997</v>
      </c>
      <c r="IB171" s="311">
        <f t="shared" si="2397"/>
        <v>0</v>
      </c>
      <c r="IC171" s="312">
        <f t="shared" si="2398"/>
        <v>0</v>
      </c>
      <c r="ID171" s="313"/>
      <c r="IE171" s="306">
        <v>24.0</v>
      </c>
      <c r="IF171" s="307" t="s">
        <v>173</v>
      </c>
      <c r="IG171" s="308" t="s">
        <v>132</v>
      </c>
      <c r="IH171" s="308" t="s">
        <v>150</v>
      </c>
      <c r="II171" s="309"/>
      <c r="IJ171" s="309" t="str">
        <f t="shared" si="2399"/>
        <v/>
      </c>
      <c r="IK171" s="309">
        <f t="shared" si="2400"/>
        <v>0</v>
      </c>
      <c r="IL171" s="310"/>
      <c r="IM171" s="309">
        <f t="shared" si="2401"/>
        <v>0</v>
      </c>
      <c r="IN171" s="310"/>
      <c r="IO171" s="309">
        <f>ADHB!IP171</f>
        <v>0</v>
      </c>
      <c r="IP171" s="309">
        <f t="shared" si="2402"/>
        <v>0</v>
      </c>
      <c r="IQ171" s="309">
        <f t="shared" si="2403"/>
        <v>0</v>
      </c>
      <c r="IR171" s="310">
        <v>0.36319999999999997</v>
      </c>
      <c r="IS171" s="311">
        <f t="shared" si="2404"/>
        <v>0</v>
      </c>
      <c r="IT171" s="312">
        <f t="shared" si="2405"/>
        <v>0</v>
      </c>
      <c r="IU171" s="313"/>
      <c r="IV171" s="306">
        <v>24.0</v>
      </c>
      <c r="IW171" s="307" t="s">
        <v>173</v>
      </c>
      <c r="IX171" s="308" t="s">
        <v>132</v>
      </c>
      <c r="IY171" s="308" t="s">
        <v>150</v>
      </c>
      <c r="IZ171" s="309"/>
      <c r="JA171" s="309" t="str">
        <f t="shared" si="2406"/>
        <v/>
      </c>
      <c r="JB171" s="309">
        <f t="shared" si="2407"/>
        <v>0</v>
      </c>
      <c r="JC171" s="310"/>
      <c r="JD171" s="309">
        <f t="shared" si="2408"/>
        <v>0</v>
      </c>
      <c r="JE171" s="310"/>
      <c r="JF171" s="309">
        <f>ADHB!JG171</f>
        <v>0</v>
      </c>
      <c r="JG171" s="309">
        <f t="shared" si="2409"/>
        <v>0</v>
      </c>
      <c r="JH171" s="309">
        <f t="shared" si="2410"/>
        <v>0</v>
      </c>
      <c r="JI171" s="310">
        <v>0.36319999999999997</v>
      </c>
      <c r="JJ171" s="311">
        <f t="shared" si="2411"/>
        <v>0</v>
      </c>
      <c r="JK171" s="312">
        <f t="shared" si="2412"/>
        <v>0</v>
      </c>
      <c r="JL171" s="313"/>
      <c r="JM171" s="306">
        <v>24.0</v>
      </c>
      <c r="JN171" s="307" t="s">
        <v>173</v>
      </c>
      <c r="JO171" s="308" t="s">
        <v>132</v>
      </c>
      <c r="JP171" s="308" t="s">
        <v>150</v>
      </c>
      <c r="JQ171" s="309"/>
      <c r="JR171" s="309" t="str">
        <f t="shared" si="2413"/>
        <v/>
      </c>
      <c r="JS171" s="309">
        <f t="shared" si="2414"/>
        <v>0</v>
      </c>
      <c r="JT171" s="310"/>
      <c r="JU171" s="309">
        <f t="shared" si="2415"/>
        <v>0</v>
      </c>
      <c r="JV171" s="310"/>
      <c r="JW171" s="309" t="str">
        <f>ADHB!LF171</f>
        <v/>
      </c>
      <c r="JX171" s="309">
        <f t="shared" si="2416"/>
        <v>0</v>
      </c>
      <c r="JY171" s="309">
        <f t="shared" si="2417"/>
        <v>0</v>
      </c>
      <c r="JZ171" s="310">
        <v>0.36319999999999997</v>
      </c>
      <c r="KA171" s="311">
        <f t="shared" si="2418"/>
        <v>0</v>
      </c>
      <c r="KB171" s="312">
        <f t="shared" si="2419"/>
        <v>0</v>
      </c>
      <c r="KC171" s="313"/>
      <c r="KD171" s="306">
        <v>24.0</v>
      </c>
      <c r="KE171" s="307" t="s">
        <v>173</v>
      </c>
      <c r="KF171" s="308" t="s">
        <v>132</v>
      </c>
      <c r="KG171" s="308" t="s">
        <v>150</v>
      </c>
      <c r="KH171" s="309"/>
      <c r="KI171" s="309" t="str">
        <f t="shared" si="2420"/>
        <v/>
      </c>
      <c r="KJ171" s="309">
        <f t="shared" si="2421"/>
        <v>0</v>
      </c>
      <c r="KK171" s="310"/>
      <c r="KL171" s="309">
        <f t="shared" si="2422"/>
        <v>0</v>
      </c>
      <c r="KM171" s="310"/>
      <c r="KN171" s="309" t="str">
        <f>ADHB!LW171</f>
        <v/>
      </c>
      <c r="KO171" s="309">
        <f t="shared" si="2423"/>
        <v>0</v>
      </c>
      <c r="KP171" s="309">
        <f t="shared" si="2424"/>
        <v>0</v>
      </c>
      <c r="KQ171" s="310">
        <v>0.36319999999999997</v>
      </c>
      <c r="KR171" s="311">
        <f t="shared" si="2425"/>
        <v>0</v>
      </c>
      <c r="KS171" s="312">
        <f t="shared" si="2426"/>
        <v>0</v>
      </c>
      <c r="KT171" s="313"/>
      <c r="KU171" s="314"/>
    </row>
    <row r="172" ht="15.75" customHeight="1">
      <c r="A172" s="306">
        <v>25.0</v>
      </c>
      <c r="B172" s="307" t="s">
        <v>174</v>
      </c>
      <c r="C172" s="308" t="s">
        <v>132</v>
      </c>
      <c r="D172" s="308" t="s">
        <v>132</v>
      </c>
      <c r="E172" s="309"/>
      <c r="F172" s="309"/>
      <c r="G172" s="309">
        <f t="shared" si="2302"/>
        <v>0</v>
      </c>
      <c r="H172" s="310"/>
      <c r="I172" s="309">
        <f t="shared" si="2303"/>
        <v>0</v>
      </c>
      <c r="J172" s="310"/>
      <c r="K172" s="309">
        <f>ADHB!L172</f>
        <v>0</v>
      </c>
      <c r="L172" s="309">
        <f t="shared" si="2304"/>
        <v>0</v>
      </c>
      <c r="M172" s="309">
        <f t="shared" si="2305"/>
        <v>0</v>
      </c>
      <c r="N172" s="310">
        <v>0.36319999999999997</v>
      </c>
      <c r="O172" s="311">
        <f t="shared" si="2306"/>
        <v>0</v>
      </c>
      <c r="P172" s="312">
        <f t="shared" si="2307"/>
        <v>0</v>
      </c>
      <c r="Q172" s="313"/>
      <c r="R172" s="306">
        <v>25.0</v>
      </c>
      <c r="S172" s="307" t="s">
        <v>174</v>
      </c>
      <c r="T172" s="308" t="s">
        <v>132</v>
      </c>
      <c r="U172" s="308" t="s">
        <v>132</v>
      </c>
      <c r="V172" s="309"/>
      <c r="W172" s="309" t="str">
        <f t="shared" si="2308"/>
        <v/>
      </c>
      <c r="X172" s="309">
        <f t="shared" si="2309"/>
        <v>0</v>
      </c>
      <c r="Y172" s="310"/>
      <c r="Z172" s="309">
        <f t="shared" si="2310"/>
        <v>0</v>
      </c>
      <c r="AA172" s="310"/>
      <c r="AB172" s="309">
        <f>ADHB!AC172</f>
        <v>0</v>
      </c>
      <c r="AC172" s="309">
        <f t="shared" si="2311"/>
        <v>0</v>
      </c>
      <c r="AD172" s="309">
        <f t="shared" si="2312"/>
        <v>0</v>
      </c>
      <c r="AE172" s="310">
        <v>0.36319999999999997</v>
      </c>
      <c r="AF172" s="311">
        <f t="shared" si="2313"/>
        <v>0</v>
      </c>
      <c r="AG172" s="312">
        <f t="shared" si="2314"/>
        <v>0</v>
      </c>
      <c r="AH172" s="313"/>
      <c r="AI172" s="306">
        <v>25.0</v>
      </c>
      <c r="AJ172" s="307" t="s">
        <v>174</v>
      </c>
      <c r="AK172" s="308" t="s">
        <v>132</v>
      </c>
      <c r="AL172" s="308" t="s">
        <v>132</v>
      </c>
      <c r="AM172" s="309"/>
      <c r="AN172" s="309" t="str">
        <f t="shared" si="2315"/>
        <v/>
      </c>
      <c r="AO172" s="309">
        <f t="shared" si="2316"/>
        <v>0</v>
      </c>
      <c r="AP172" s="310"/>
      <c r="AQ172" s="309">
        <f t="shared" si="2317"/>
        <v>0</v>
      </c>
      <c r="AR172" s="310"/>
      <c r="AS172" s="309">
        <f>ADHB!AT172</f>
        <v>0</v>
      </c>
      <c r="AT172" s="309">
        <f t="shared" si="2318"/>
        <v>0</v>
      </c>
      <c r="AU172" s="309">
        <f t="shared" si="2319"/>
        <v>0</v>
      </c>
      <c r="AV172" s="310">
        <v>0.36319999999999997</v>
      </c>
      <c r="AW172" s="311">
        <f t="shared" si="2320"/>
        <v>0</v>
      </c>
      <c r="AX172" s="312">
        <f t="shared" si="2321"/>
        <v>0</v>
      </c>
      <c r="AY172" s="313"/>
      <c r="AZ172" s="306">
        <v>25.0</v>
      </c>
      <c r="BA172" s="307" t="s">
        <v>174</v>
      </c>
      <c r="BB172" s="308" t="s">
        <v>132</v>
      </c>
      <c r="BC172" s="308" t="s">
        <v>132</v>
      </c>
      <c r="BD172" s="309"/>
      <c r="BE172" s="309" t="str">
        <f t="shared" si="2322"/>
        <v/>
      </c>
      <c r="BF172" s="309">
        <f t="shared" si="2323"/>
        <v>0</v>
      </c>
      <c r="BG172" s="310"/>
      <c r="BH172" s="309">
        <f t="shared" si="2324"/>
        <v>0</v>
      </c>
      <c r="BI172" s="310"/>
      <c r="BJ172" s="309">
        <f>ADHB!BK172</f>
        <v>0</v>
      </c>
      <c r="BK172" s="309">
        <f t="shared" si="2325"/>
        <v>0</v>
      </c>
      <c r="BL172" s="309">
        <f t="shared" si="2326"/>
        <v>0</v>
      </c>
      <c r="BM172" s="310">
        <v>0.36319999999999997</v>
      </c>
      <c r="BN172" s="311">
        <f t="shared" si="2327"/>
        <v>0</v>
      </c>
      <c r="BO172" s="312">
        <f t="shared" si="2328"/>
        <v>0</v>
      </c>
      <c r="BP172" s="313"/>
      <c r="BQ172" s="306">
        <v>25.0</v>
      </c>
      <c r="BR172" s="307" t="s">
        <v>174</v>
      </c>
      <c r="BS172" s="308" t="s">
        <v>132</v>
      </c>
      <c r="BT172" s="308" t="s">
        <v>132</v>
      </c>
      <c r="BU172" s="309"/>
      <c r="BV172" s="309" t="str">
        <f t="shared" si="2329"/>
        <v/>
      </c>
      <c r="BW172" s="309">
        <f t="shared" si="2330"/>
        <v>0</v>
      </c>
      <c r="BX172" s="310"/>
      <c r="BY172" s="309">
        <f t="shared" si="2331"/>
        <v>0</v>
      </c>
      <c r="BZ172" s="310"/>
      <c r="CA172" s="309">
        <f>ADHB!CB172</f>
        <v>0</v>
      </c>
      <c r="CB172" s="309">
        <f t="shared" si="2332"/>
        <v>0</v>
      </c>
      <c r="CC172" s="309">
        <f t="shared" si="2333"/>
        <v>0</v>
      </c>
      <c r="CD172" s="310">
        <v>0.36319999999999997</v>
      </c>
      <c r="CE172" s="311">
        <f t="shared" si="2334"/>
        <v>0</v>
      </c>
      <c r="CF172" s="312">
        <f t="shared" si="2335"/>
        <v>0</v>
      </c>
      <c r="CG172" s="313"/>
      <c r="CH172" s="306">
        <v>25.0</v>
      </c>
      <c r="CI172" s="307" t="s">
        <v>174</v>
      </c>
      <c r="CJ172" s="308" t="s">
        <v>132</v>
      </c>
      <c r="CK172" s="308" t="s">
        <v>132</v>
      </c>
      <c r="CL172" s="309"/>
      <c r="CM172" s="309" t="str">
        <f t="shared" si="2336"/>
        <v/>
      </c>
      <c r="CN172" s="309">
        <f t="shared" si="2337"/>
        <v>0</v>
      </c>
      <c r="CO172" s="310"/>
      <c r="CP172" s="309">
        <f t="shared" si="2338"/>
        <v>0</v>
      </c>
      <c r="CQ172" s="310"/>
      <c r="CR172" s="309">
        <f>ADHB!CS172</f>
        <v>0</v>
      </c>
      <c r="CS172" s="309">
        <f t="shared" si="2339"/>
        <v>0</v>
      </c>
      <c r="CT172" s="309">
        <f t="shared" si="2340"/>
        <v>0</v>
      </c>
      <c r="CU172" s="310">
        <v>0.36319999999999997</v>
      </c>
      <c r="CV172" s="311">
        <f t="shared" si="2341"/>
        <v>0</v>
      </c>
      <c r="CW172" s="312">
        <f t="shared" si="2342"/>
        <v>0</v>
      </c>
      <c r="CX172" s="313"/>
      <c r="CY172" s="306">
        <v>25.0</v>
      </c>
      <c r="CZ172" s="307" t="s">
        <v>174</v>
      </c>
      <c r="DA172" s="308" t="s">
        <v>132</v>
      </c>
      <c r="DB172" s="308" t="s">
        <v>132</v>
      </c>
      <c r="DC172" s="309"/>
      <c r="DD172" s="309" t="str">
        <f t="shared" si="2343"/>
        <v/>
      </c>
      <c r="DE172" s="309">
        <f t="shared" si="2344"/>
        <v>0</v>
      </c>
      <c r="DF172" s="310"/>
      <c r="DG172" s="309">
        <f t="shared" si="2345"/>
        <v>0</v>
      </c>
      <c r="DH172" s="310"/>
      <c r="DI172" s="309">
        <f>ADHB!DJ172</f>
        <v>0</v>
      </c>
      <c r="DJ172" s="309">
        <f t="shared" si="2346"/>
        <v>0</v>
      </c>
      <c r="DK172" s="309">
        <f t="shared" si="2347"/>
        <v>0</v>
      </c>
      <c r="DL172" s="310">
        <v>0.36319999999999997</v>
      </c>
      <c r="DM172" s="311">
        <f t="shared" si="2348"/>
        <v>0</v>
      </c>
      <c r="DN172" s="312">
        <f t="shared" si="2349"/>
        <v>0</v>
      </c>
      <c r="DO172" s="313"/>
      <c r="DP172" s="306">
        <v>25.0</v>
      </c>
      <c r="DQ172" s="307" t="s">
        <v>174</v>
      </c>
      <c r="DR172" s="308" t="s">
        <v>132</v>
      </c>
      <c r="DS172" s="308" t="s">
        <v>132</v>
      </c>
      <c r="DT172" s="309"/>
      <c r="DU172" s="309" t="str">
        <f t="shared" si="2350"/>
        <v/>
      </c>
      <c r="DV172" s="309">
        <f t="shared" si="2351"/>
        <v>0</v>
      </c>
      <c r="DW172" s="310"/>
      <c r="DX172" s="309">
        <f t="shared" si="2352"/>
        <v>0</v>
      </c>
      <c r="DY172" s="310"/>
      <c r="DZ172" s="309">
        <f>ADHB!EA172</f>
        <v>0</v>
      </c>
      <c r="EA172" s="309">
        <f t="shared" si="2353"/>
        <v>0</v>
      </c>
      <c r="EB172" s="309">
        <f t="shared" si="2354"/>
        <v>0</v>
      </c>
      <c r="EC172" s="310">
        <v>0.36319999999999997</v>
      </c>
      <c r="ED172" s="311">
        <f t="shared" si="2355"/>
        <v>0</v>
      </c>
      <c r="EE172" s="312">
        <f t="shared" si="2356"/>
        <v>0</v>
      </c>
      <c r="EF172" s="313"/>
      <c r="EG172" s="306">
        <v>25.0</v>
      </c>
      <c r="EH172" s="307" t="s">
        <v>174</v>
      </c>
      <c r="EI172" s="308" t="s">
        <v>132</v>
      </c>
      <c r="EJ172" s="308" t="s">
        <v>132</v>
      </c>
      <c r="EK172" s="309"/>
      <c r="EL172" s="309" t="str">
        <f t="shared" si="2357"/>
        <v/>
      </c>
      <c r="EM172" s="309">
        <f t="shared" si="2358"/>
        <v>0</v>
      </c>
      <c r="EN172" s="310"/>
      <c r="EO172" s="309">
        <f t="shared" si="2359"/>
        <v>0</v>
      </c>
      <c r="EP172" s="310"/>
      <c r="EQ172" s="309">
        <f>ADHB!ER172</f>
        <v>0</v>
      </c>
      <c r="ER172" s="309">
        <f t="shared" si="2360"/>
        <v>0</v>
      </c>
      <c r="ES172" s="309">
        <f t="shared" si="2361"/>
        <v>0</v>
      </c>
      <c r="ET172" s="310">
        <v>0.36319999999999997</v>
      </c>
      <c r="EU172" s="311">
        <f t="shared" si="2362"/>
        <v>0</v>
      </c>
      <c r="EV172" s="312">
        <f t="shared" si="2363"/>
        <v>0</v>
      </c>
      <c r="EW172" s="313"/>
      <c r="EX172" s="306">
        <v>25.0</v>
      </c>
      <c r="EY172" s="307" t="s">
        <v>174</v>
      </c>
      <c r="EZ172" s="308" t="s">
        <v>132</v>
      </c>
      <c r="FA172" s="308" t="s">
        <v>132</v>
      </c>
      <c r="FB172" s="309"/>
      <c r="FC172" s="309" t="str">
        <f t="shared" si="2364"/>
        <v/>
      </c>
      <c r="FD172" s="309">
        <f t="shared" si="2365"/>
        <v>0</v>
      </c>
      <c r="FE172" s="310"/>
      <c r="FF172" s="309">
        <f t="shared" si="2366"/>
        <v>0</v>
      </c>
      <c r="FG172" s="310"/>
      <c r="FH172" s="309">
        <f>ADHB!FI172</f>
        <v>0</v>
      </c>
      <c r="FI172" s="309">
        <f t="shared" si="2367"/>
        <v>0</v>
      </c>
      <c r="FJ172" s="309">
        <f t="shared" si="2368"/>
        <v>0</v>
      </c>
      <c r="FK172" s="310">
        <v>0.36319999999999997</v>
      </c>
      <c r="FL172" s="311">
        <f t="shared" si="2369"/>
        <v>0</v>
      </c>
      <c r="FM172" s="312">
        <f t="shared" si="2370"/>
        <v>0</v>
      </c>
      <c r="FN172" s="313"/>
      <c r="FO172" s="306">
        <v>25.0</v>
      </c>
      <c r="FP172" s="307" t="s">
        <v>174</v>
      </c>
      <c r="FQ172" s="308" t="s">
        <v>132</v>
      </c>
      <c r="FR172" s="308" t="s">
        <v>132</v>
      </c>
      <c r="FS172" s="309"/>
      <c r="FT172" s="309" t="str">
        <f t="shared" si="2371"/>
        <v/>
      </c>
      <c r="FU172" s="309">
        <f t="shared" si="2372"/>
        <v>0</v>
      </c>
      <c r="FV172" s="310"/>
      <c r="FW172" s="309">
        <f t="shared" si="2373"/>
        <v>0</v>
      </c>
      <c r="FX172" s="310"/>
      <c r="FY172" s="309">
        <f>ADHB!FZ172</f>
        <v>0</v>
      </c>
      <c r="FZ172" s="309">
        <f t="shared" si="2374"/>
        <v>0</v>
      </c>
      <c r="GA172" s="309">
        <f t="shared" si="2375"/>
        <v>0</v>
      </c>
      <c r="GB172" s="310">
        <v>0.36319999999999997</v>
      </c>
      <c r="GC172" s="311">
        <f t="shared" si="2376"/>
        <v>0</v>
      </c>
      <c r="GD172" s="312">
        <f t="shared" si="2377"/>
        <v>0</v>
      </c>
      <c r="GE172" s="313"/>
      <c r="GF172" s="306">
        <v>25.0</v>
      </c>
      <c r="GG172" s="307" t="s">
        <v>174</v>
      </c>
      <c r="GH172" s="308" t="s">
        <v>132</v>
      </c>
      <c r="GI172" s="308" t="s">
        <v>132</v>
      </c>
      <c r="GJ172" s="309"/>
      <c r="GK172" s="309" t="str">
        <f t="shared" si="2378"/>
        <v/>
      </c>
      <c r="GL172" s="309">
        <f t="shared" si="2379"/>
        <v>0</v>
      </c>
      <c r="GM172" s="310"/>
      <c r="GN172" s="309">
        <f t="shared" si="2380"/>
        <v>0</v>
      </c>
      <c r="GO172" s="310"/>
      <c r="GP172" s="309">
        <f>ADHB!GQ172</f>
        <v>0</v>
      </c>
      <c r="GQ172" s="309">
        <f t="shared" si="2381"/>
        <v>0</v>
      </c>
      <c r="GR172" s="309">
        <f t="shared" si="2382"/>
        <v>0</v>
      </c>
      <c r="GS172" s="310">
        <v>0.36319999999999997</v>
      </c>
      <c r="GT172" s="311">
        <f t="shared" si="2383"/>
        <v>0</v>
      </c>
      <c r="GU172" s="312">
        <f t="shared" si="2384"/>
        <v>0</v>
      </c>
      <c r="GV172" s="313"/>
      <c r="GW172" s="306">
        <v>25.0</v>
      </c>
      <c r="GX172" s="307" t="s">
        <v>174</v>
      </c>
      <c r="GY172" s="308" t="s">
        <v>132</v>
      </c>
      <c r="GZ172" s="308" t="s">
        <v>132</v>
      </c>
      <c r="HA172" s="309"/>
      <c r="HB172" s="309" t="str">
        <f t="shared" si="2385"/>
        <v/>
      </c>
      <c r="HC172" s="309">
        <f t="shared" si="2386"/>
        <v>0</v>
      </c>
      <c r="HD172" s="310"/>
      <c r="HE172" s="309">
        <f t="shared" si="2387"/>
        <v>0</v>
      </c>
      <c r="HF172" s="310"/>
      <c r="HG172" s="309">
        <f>ADHB!HH172</f>
        <v>0</v>
      </c>
      <c r="HH172" s="309">
        <f t="shared" si="2388"/>
        <v>0</v>
      </c>
      <c r="HI172" s="309">
        <f t="shared" si="2389"/>
        <v>0</v>
      </c>
      <c r="HJ172" s="310">
        <v>0.36319999999999997</v>
      </c>
      <c r="HK172" s="311">
        <f t="shared" si="2390"/>
        <v>0</v>
      </c>
      <c r="HL172" s="312">
        <f t="shared" si="2391"/>
        <v>0</v>
      </c>
      <c r="HM172" s="313"/>
      <c r="HN172" s="306">
        <v>25.0</v>
      </c>
      <c r="HO172" s="307" t="s">
        <v>174</v>
      </c>
      <c r="HP172" s="308" t="s">
        <v>132</v>
      </c>
      <c r="HQ172" s="308" t="s">
        <v>132</v>
      </c>
      <c r="HR172" s="309"/>
      <c r="HS172" s="309" t="str">
        <f t="shared" si="2392"/>
        <v/>
      </c>
      <c r="HT172" s="309">
        <f t="shared" si="2393"/>
        <v>0</v>
      </c>
      <c r="HU172" s="310"/>
      <c r="HV172" s="309">
        <f t="shared" si="2394"/>
        <v>0</v>
      </c>
      <c r="HW172" s="310"/>
      <c r="HX172" s="309">
        <f>ADHB!HY172</f>
        <v>0</v>
      </c>
      <c r="HY172" s="309">
        <f t="shared" si="2395"/>
        <v>0</v>
      </c>
      <c r="HZ172" s="309">
        <f t="shared" si="2396"/>
        <v>0</v>
      </c>
      <c r="IA172" s="310">
        <v>0.36319999999999997</v>
      </c>
      <c r="IB172" s="311">
        <f t="shared" si="2397"/>
        <v>0</v>
      </c>
      <c r="IC172" s="312">
        <f t="shared" si="2398"/>
        <v>0</v>
      </c>
      <c r="ID172" s="313"/>
      <c r="IE172" s="306">
        <v>25.0</v>
      </c>
      <c r="IF172" s="307" t="s">
        <v>174</v>
      </c>
      <c r="IG172" s="308" t="s">
        <v>132</v>
      </c>
      <c r="IH172" s="308" t="s">
        <v>132</v>
      </c>
      <c r="II172" s="309"/>
      <c r="IJ172" s="309" t="str">
        <f t="shared" si="2399"/>
        <v/>
      </c>
      <c r="IK172" s="309">
        <f t="shared" si="2400"/>
        <v>0</v>
      </c>
      <c r="IL172" s="310"/>
      <c r="IM172" s="309">
        <f t="shared" si="2401"/>
        <v>0</v>
      </c>
      <c r="IN172" s="310"/>
      <c r="IO172" s="309">
        <f>ADHB!IP172</f>
        <v>0</v>
      </c>
      <c r="IP172" s="309">
        <f t="shared" si="2402"/>
        <v>0</v>
      </c>
      <c r="IQ172" s="309">
        <f t="shared" si="2403"/>
        <v>0</v>
      </c>
      <c r="IR172" s="310">
        <v>0.36319999999999997</v>
      </c>
      <c r="IS172" s="311">
        <f t="shared" si="2404"/>
        <v>0</v>
      </c>
      <c r="IT172" s="312">
        <f t="shared" si="2405"/>
        <v>0</v>
      </c>
      <c r="IU172" s="313"/>
      <c r="IV172" s="306">
        <v>25.0</v>
      </c>
      <c r="IW172" s="307" t="s">
        <v>174</v>
      </c>
      <c r="IX172" s="308" t="s">
        <v>132</v>
      </c>
      <c r="IY172" s="308" t="s">
        <v>132</v>
      </c>
      <c r="IZ172" s="309"/>
      <c r="JA172" s="309" t="str">
        <f t="shared" si="2406"/>
        <v/>
      </c>
      <c r="JB172" s="309">
        <f t="shared" si="2407"/>
        <v>0</v>
      </c>
      <c r="JC172" s="310"/>
      <c r="JD172" s="309">
        <f t="shared" si="2408"/>
        <v>0</v>
      </c>
      <c r="JE172" s="310"/>
      <c r="JF172" s="309">
        <f>ADHB!JG172</f>
        <v>0</v>
      </c>
      <c r="JG172" s="309">
        <f t="shared" si="2409"/>
        <v>0</v>
      </c>
      <c r="JH172" s="309">
        <f t="shared" si="2410"/>
        <v>0</v>
      </c>
      <c r="JI172" s="310">
        <v>0.36319999999999997</v>
      </c>
      <c r="JJ172" s="311">
        <f t="shared" si="2411"/>
        <v>0</v>
      </c>
      <c r="JK172" s="312">
        <f t="shared" si="2412"/>
        <v>0</v>
      </c>
      <c r="JL172" s="313"/>
      <c r="JM172" s="306">
        <v>25.0</v>
      </c>
      <c r="JN172" s="307" t="s">
        <v>174</v>
      </c>
      <c r="JO172" s="308" t="s">
        <v>132</v>
      </c>
      <c r="JP172" s="308" t="s">
        <v>132</v>
      </c>
      <c r="JQ172" s="309"/>
      <c r="JR172" s="309" t="str">
        <f t="shared" si="2413"/>
        <v/>
      </c>
      <c r="JS172" s="309">
        <f t="shared" si="2414"/>
        <v>0</v>
      </c>
      <c r="JT172" s="310"/>
      <c r="JU172" s="309">
        <f t="shared" si="2415"/>
        <v>0</v>
      </c>
      <c r="JV172" s="310"/>
      <c r="JW172" s="309" t="str">
        <f>ADHB!LF172</f>
        <v/>
      </c>
      <c r="JX172" s="309">
        <f t="shared" si="2416"/>
        <v>0</v>
      </c>
      <c r="JY172" s="309">
        <f t="shared" si="2417"/>
        <v>0</v>
      </c>
      <c r="JZ172" s="310">
        <v>0.36319999999999997</v>
      </c>
      <c r="KA172" s="311">
        <f t="shared" si="2418"/>
        <v>0</v>
      </c>
      <c r="KB172" s="312">
        <f t="shared" si="2419"/>
        <v>0</v>
      </c>
      <c r="KC172" s="313"/>
      <c r="KD172" s="306">
        <v>25.0</v>
      </c>
      <c r="KE172" s="307" t="s">
        <v>174</v>
      </c>
      <c r="KF172" s="308" t="s">
        <v>132</v>
      </c>
      <c r="KG172" s="308" t="s">
        <v>132</v>
      </c>
      <c r="KH172" s="309"/>
      <c r="KI172" s="309" t="str">
        <f t="shared" si="2420"/>
        <v/>
      </c>
      <c r="KJ172" s="309">
        <f t="shared" si="2421"/>
        <v>0</v>
      </c>
      <c r="KK172" s="310"/>
      <c r="KL172" s="309">
        <f t="shared" si="2422"/>
        <v>0</v>
      </c>
      <c r="KM172" s="310"/>
      <c r="KN172" s="309" t="str">
        <f>ADHB!LW172</f>
        <v/>
      </c>
      <c r="KO172" s="309">
        <f t="shared" si="2423"/>
        <v>0</v>
      </c>
      <c r="KP172" s="309">
        <f t="shared" si="2424"/>
        <v>0</v>
      </c>
      <c r="KQ172" s="310">
        <v>0.36319999999999997</v>
      </c>
      <c r="KR172" s="311">
        <f t="shared" si="2425"/>
        <v>0</v>
      </c>
      <c r="KS172" s="312">
        <f t="shared" si="2426"/>
        <v>0</v>
      </c>
      <c r="KT172" s="313"/>
      <c r="KU172" s="314"/>
    </row>
    <row r="173" ht="15.75" customHeight="1">
      <c r="A173" s="306">
        <v>26.0</v>
      </c>
      <c r="B173" s="307" t="s">
        <v>175</v>
      </c>
      <c r="C173" s="308" t="s">
        <v>132</v>
      </c>
      <c r="D173" s="308" t="s">
        <v>132</v>
      </c>
      <c r="E173" s="309"/>
      <c r="F173" s="309"/>
      <c r="G173" s="309">
        <f t="shared" si="2302"/>
        <v>0</v>
      </c>
      <c r="H173" s="310"/>
      <c r="I173" s="309">
        <f t="shared" si="2303"/>
        <v>0</v>
      </c>
      <c r="J173" s="310"/>
      <c r="K173" s="309">
        <f>ADHB!L173</f>
        <v>0</v>
      </c>
      <c r="L173" s="309">
        <f t="shared" si="2304"/>
        <v>0</v>
      </c>
      <c r="M173" s="309">
        <f t="shared" si="2305"/>
        <v>0</v>
      </c>
      <c r="N173" s="310">
        <v>0.36319999999999997</v>
      </c>
      <c r="O173" s="311">
        <f t="shared" si="2306"/>
        <v>0</v>
      </c>
      <c r="P173" s="312">
        <f t="shared" si="2307"/>
        <v>0</v>
      </c>
      <c r="Q173" s="313"/>
      <c r="R173" s="306">
        <v>26.0</v>
      </c>
      <c r="S173" s="307" t="s">
        <v>175</v>
      </c>
      <c r="T173" s="308" t="s">
        <v>132</v>
      </c>
      <c r="U173" s="308" t="s">
        <v>132</v>
      </c>
      <c r="V173" s="309"/>
      <c r="W173" s="309" t="str">
        <f t="shared" si="2308"/>
        <v/>
      </c>
      <c r="X173" s="309">
        <f t="shared" si="2309"/>
        <v>0</v>
      </c>
      <c r="Y173" s="310"/>
      <c r="Z173" s="309">
        <f t="shared" si="2310"/>
        <v>0</v>
      </c>
      <c r="AA173" s="310"/>
      <c r="AB173" s="309">
        <f>ADHB!AC173</f>
        <v>0</v>
      </c>
      <c r="AC173" s="309">
        <f t="shared" si="2311"/>
        <v>0</v>
      </c>
      <c r="AD173" s="309">
        <f t="shared" si="2312"/>
        <v>0</v>
      </c>
      <c r="AE173" s="310">
        <v>0.36319999999999997</v>
      </c>
      <c r="AF173" s="311">
        <f t="shared" si="2313"/>
        <v>0</v>
      </c>
      <c r="AG173" s="312">
        <f t="shared" si="2314"/>
        <v>0</v>
      </c>
      <c r="AH173" s="313"/>
      <c r="AI173" s="306">
        <v>26.0</v>
      </c>
      <c r="AJ173" s="307" t="s">
        <v>175</v>
      </c>
      <c r="AK173" s="308" t="s">
        <v>132</v>
      </c>
      <c r="AL173" s="308" t="s">
        <v>132</v>
      </c>
      <c r="AM173" s="309"/>
      <c r="AN173" s="309" t="str">
        <f t="shared" si="2315"/>
        <v/>
      </c>
      <c r="AO173" s="309">
        <f t="shared" si="2316"/>
        <v>0</v>
      </c>
      <c r="AP173" s="310"/>
      <c r="AQ173" s="309">
        <f t="shared" si="2317"/>
        <v>0</v>
      </c>
      <c r="AR173" s="310"/>
      <c r="AS173" s="309">
        <f>ADHB!AT173</f>
        <v>0</v>
      </c>
      <c r="AT173" s="309">
        <f t="shared" si="2318"/>
        <v>0</v>
      </c>
      <c r="AU173" s="309">
        <f t="shared" si="2319"/>
        <v>0</v>
      </c>
      <c r="AV173" s="310">
        <v>0.36319999999999997</v>
      </c>
      <c r="AW173" s="311">
        <f t="shared" si="2320"/>
        <v>0</v>
      </c>
      <c r="AX173" s="312">
        <f t="shared" si="2321"/>
        <v>0</v>
      </c>
      <c r="AY173" s="313"/>
      <c r="AZ173" s="306">
        <v>26.0</v>
      </c>
      <c r="BA173" s="307" t="s">
        <v>175</v>
      </c>
      <c r="BB173" s="308" t="s">
        <v>132</v>
      </c>
      <c r="BC173" s="308" t="s">
        <v>132</v>
      </c>
      <c r="BD173" s="309"/>
      <c r="BE173" s="309" t="str">
        <f t="shared" si="2322"/>
        <v/>
      </c>
      <c r="BF173" s="309">
        <f t="shared" si="2323"/>
        <v>0</v>
      </c>
      <c r="BG173" s="310"/>
      <c r="BH173" s="309">
        <f t="shared" si="2324"/>
        <v>0</v>
      </c>
      <c r="BI173" s="310"/>
      <c r="BJ173" s="309">
        <f>ADHB!BK173</f>
        <v>0</v>
      </c>
      <c r="BK173" s="309">
        <f t="shared" si="2325"/>
        <v>0</v>
      </c>
      <c r="BL173" s="309">
        <f t="shared" si="2326"/>
        <v>0</v>
      </c>
      <c r="BM173" s="310">
        <v>0.36319999999999997</v>
      </c>
      <c r="BN173" s="311">
        <f t="shared" si="2327"/>
        <v>0</v>
      </c>
      <c r="BO173" s="312">
        <f t="shared" si="2328"/>
        <v>0</v>
      </c>
      <c r="BP173" s="313"/>
      <c r="BQ173" s="306">
        <v>26.0</v>
      </c>
      <c r="BR173" s="307" t="s">
        <v>175</v>
      </c>
      <c r="BS173" s="308" t="s">
        <v>132</v>
      </c>
      <c r="BT173" s="308" t="s">
        <v>132</v>
      </c>
      <c r="BU173" s="309"/>
      <c r="BV173" s="309" t="str">
        <f t="shared" si="2329"/>
        <v/>
      </c>
      <c r="BW173" s="309">
        <f t="shared" si="2330"/>
        <v>0</v>
      </c>
      <c r="BX173" s="310"/>
      <c r="BY173" s="309">
        <f t="shared" si="2331"/>
        <v>0</v>
      </c>
      <c r="BZ173" s="310"/>
      <c r="CA173" s="309">
        <f>ADHB!CB173</f>
        <v>0</v>
      </c>
      <c r="CB173" s="309">
        <f t="shared" si="2332"/>
        <v>0</v>
      </c>
      <c r="CC173" s="309">
        <f t="shared" si="2333"/>
        <v>0</v>
      </c>
      <c r="CD173" s="310">
        <v>0.36319999999999997</v>
      </c>
      <c r="CE173" s="311">
        <f t="shared" si="2334"/>
        <v>0</v>
      </c>
      <c r="CF173" s="312">
        <f t="shared" si="2335"/>
        <v>0</v>
      </c>
      <c r="CG173" s="313"/>
      <c r="CH173" s="306">
        <v>26.0</v>
      </c>
      <c r="CI173" s="307" t="s">
        <v>175</v>
      </c>
      <c r="CJ173" s="308" t="s">
        <v>132</v>
      </c>
      <c r="CK173" s="308" t="s">
        <v>132</v>
      </c>
      <c r="CL173" s="309"/>
      <c r="CM173" s="309" t="str">
        <f t="shared" si="2336"/>
        <v/>
      </c>
      <c r="CN173" s="309">
        <f t="shared" si="2337"/>
        <v>0</v>
      </c>
      <c r="CO173" s="310"/>
      <c r="CP173" s="309">
        <f t="shared" si="2338"/>
        <v>0</v>
      </c>
      <c r="CQ173" s="310"/>
      <c r="CR173" s="309">
        <f>ADHB!CS173</f>
        <v>0</v>
      </c>
      <c r="CS173" s="309">
        <f t="shared" si="2339"/>
        <v>0</v>
      </c>
      <c r="CT173" s="309">
        <f t="shared" si="2340"/>
        <v>0</v>
      </c>
      <c r="CU173" s="310">
        <v>0.36319999999999997</v>
      </c>
      <c r="CV173" s="311">
        <f t="shared" si="2341"/>
        <v>0</v>
      </c>
      <c r="CW173" s="312">
        <f t="shared" si="2342"/>
        <v>0</v>
      </c>
      <c r="CX173" s="313"/>
      <c r="CY173" s="306">
        <v>26.0</v>
      </c>
      <c r="CZ173" s="307" t="s">
        <v>175</v>
      </c>
      <c r="DA173" s="308" t="s">
        <v>132</v>
      </c>
      <c r="DB173" s="308" t="s">
        <v>132</v>
      </c>
      <c r="DC173" s="309"/>
      <c r="DD173" s="309" t="str">
        <f t="shared" si="2343"/>
        <v/>
      </c>
      <c r="DE173" s="309">
        <f t="shared" si="2344"/>
        <v>0</v>
      </c>
      <c r="DF173" s="310"/>
      <c r="DG173" s="309">
        <f t="shared" si="2345"/>
        <v>0</v>
      </c>
      <c r="DH173" s="310"/>
      <c r="DI173" s="309">
        <f>ADHB!DJ173</f>
        <v>0</v>
      </c>
      <c r="DJ173" s="309">
        <f t="shared" si="2346"/>
        <v>0</v>
      </c>
      <c r="DK173" s="309">
        <f t="shared" si="2347"/>
        <v>0</v>
      </c>
      <c r="DL173" s="310">
        <v>0.36319999999999997</v>
      </c>
      <c r="DM173" s="311">
        <f t="shared" si="2348"/>
        <v>0</v>
      </c>
      <c r="DN173" s="312">
        <f t="shared" si="2349"/>
        <v>0</v>
      </c>
      <c r="DO173" s="313"/>
      <c r="DP173" s="306">
        <v>26.0</v>
      </c>
      <c r="DQ173" s="307" t="s">
        <v>175</v>
      </c>
      <c r="DR173" s="308" t="s">
        <v>132</v>
      </c>
      <c r="DS173" s="308" t="s">
        <v>132</v>
      </c>
      <c r="DT173" s="309"/>
      <c r="DU173" s="309" t="str">
        <f t="shared" si="2350"/>
        <v/>
      </c>
      <c r="DV173" s="309">
        <f t="shared" si="2351"/>
        <v>0</v>
      </c>
      <c r="DW173" s="310"/>
      <c r="DX173" s="309">
        <f t="shared" si="2352"/>
        <v>0</v>
      </c>
      <c r="DY173" s="310"/>
      <c r="DZ173" s="309">
        <f>ADHB!EA173</f>
        <v>0</v>
      </c>
      <c r="EA173" s="309">
        <f t="shared" si="2353"/>
        <v>0</v>
      </c>
      <c r="EB173" s="309">
        <f t="shared" si="2354"/>
        <v>0</v>
      </c>
      <c r="EC173" s="310">
        <v>0.36319999999999997</v>
      </c>
      <c r="ED173" s="311">
        <f t="shared" si="2355"/>
        <v>0</v>
      </c>
      <c r="EE173" s="312">
        <f t="shared" si="2356"/>
        <v>0</v>
      </c>
      <c r="EF173" s="313"/>
      <c r="EG173" s="306">
        <v>26.0</v>
      </c>
      <c r="EH173" s="307" t="s">
        <v>175</v>
      </c>
      <c r="EI173" s="308" t="s">
        <v>132</v>
      </c>
      <c r="EJ173" s="308" t="s">
        <v>132</v>
      </c>
      <c r="EK173" s="309"/>
      <c r="EL173" s="309" t="str">
        <f t="shared" si="2357"/>
        <v/>
      </c>
      <c r="EM173" s="309">
        <f t="shared" si="2358"/>
        <v>0</v>
      </c>
      <c r="EN173" s="310"/>
      <c r="EO173" s="309">
        <f t="shared" si="2359"/>
        <v>0</v>
      </c>
      <c r="EP173" s="310"/>
      <c r="EQ173" s="309">
        <f>ADHB!ER173</f>
        <v>0</v>
      </c>
      <c r="ER173" s="309">
        <f t="shared" si="2360"/>
        <v>0</v>
      </c>
      <c r="ES173" s="309">
        <f t="shared" si="2361"/>
        <v>0</v>
      </c>
      <c r="ET173" s="310">
        <v>0.36319999999999997</v>
      </c>
      <c r="EU173" s="311">
        <f t="shared" si="2362"/>
        <v>0</v>
      </c>
      <c r="EV173" s="312">
        <f t="shared" si="2363"/>
        <v>0</v>
      </c>
      <c r="EW173" s="313"/>
      <c r="EX173" s="306">
        <v>26.0</v>
      </c>
      <c r="EY173" s="307" t="s">
        <v>175</v>
      </c>
      <c r="EZ173" s="308" t="s">
        <v>132</v>
      </c>
      <c r="FA173" s="308" t="s">
        <v>132</v>
      </c>
      <c r="FB173" s="309"/>
      <c r="FC173" s="309" t="str">
        <f t="shared" si="2364"/>
        <v/>
      </c>
      <c r="FD173" s="309">
        <f t="shared" si="2365"/>
        <v>0</v>
      </c>
      <c r="FE173" s="310"/>
      <c r="FF173" s="309">
        <f t="shared" si="2366"/>
        <v>0</v>
      </c>
      <c r="FG173" s="310"/>
      <c r="FH173" s="309">
        <f>ADHB!FI173</f>
        <v>0</v>
      </c>
      <c r="FI173" s="309">
        <f t="shared" si="2367"/>
        <v>0</v>
      </c>
      <c r="FJ173" s="309">
        <f t="shared" si="2368"/>
        <v>0</v>
      </c>
      <c r="FK173" s="310">
        <v>0.36319999999999997</v>
      </c>
      <c r="FL173" s="311">
        <f t="shared" si="2369"/>
        <v>0</v>
      </c>
      <c r="FM173" s="312">
        <f t="shared" si="2370"/>
        <v>0</v>
      </c>
      <c r="FN173" s="313"/>
      <c r="FO173" s="306">
        <v>26.0</v>
      </c>
      <c r="FP173" s="307" t="s">
        <v>175</v>
      </c>
      <c r="FQ173" s="308" t="s">
        <v>132</v>
      </c>
      <c r="FR173" s="308" t="s">
        <v>132</v>
      </c>
      <c r="FS173" s="309"/>
      <c r="FT173" s="309" t="str">
        <f t="shared" si="2371"/>
        <v/>
      </c>
      <c r="FU173" s="309">
        <f t="shared" si="2372"/>
        <v>0</v>
      </c>
      <c r="FV173" s="310"/>
      <c r="FW173" s="309">
        <f t="shared" si="2373"/>
        <v>0</v>
      </c>
      <c r="FX173" s="310"/>
      <c r="FY173" s="309">
        <f>ADHB!FZ173</f>
        <v>0</v>
      </c>
      <c r="FZ173" s="309">
        <f t="shared" si="2374"/>
        <v>0</v>
      </c>
      <c r="GA173" s="309">
        <f t="shared" si="2375"/>
        <v>0</v>
      </c>
      <c r="GB173" s="310">
        <v>0.36319999999999997</v>
      </c>
      <c r="GC173" s="311">
        <f t="shared" si="2376"/>
        <v>0</v>
      </c>
      <c r="GD173" s="312">
        <f t="shared" si="2377"/>
        <v>0</v>
      </c>
      <c r="GE173" s="313"/>
      <c r="GF173" s="306">
        <v>26.0</v>
      </c>
      <c r="GG173" s="307" t="s">
        <v>175</v>
      </c>
      <c r="GH173" s="308" t="s">
        <v>132</v>
      </c>
      <c r="GI173" s="308" t="s">
        <v>132</v>
      </c>
      <c r="GJ173" s="309"/>
      <c r="GK173" s="309" t="str">
        <f t="shared" si="2378"/>
        <v/>
      </c>
      <c r="GL173" s="309">
        <f t="shared" si="2379"/>
        <v>0</v>
      </c>
      <c r="GM173" s="310"/>
      <c r="GN173" s="309">
        <f t="shared" si="2380"/>
        <v>0</v>
      </c>
      <c r="GO173" s="310"/>
      <c r="GP173" s="309">
        <f>ADHB!GQ173</f>
        <v>0</v>
      </c>
      <c r="GQ173" s="309">
        <f t="shared" si="2381"/>
        <v>0</v>
      </c>
      <c r="GR173" s="309">
        <f t="shared" si="2382"/>
        <v>0</v>
      </c>
      <c r="GS173" s="310">
        <v>0.36319999999999997</v>
      </c>
      <c r="GT173" s="311">
        <f t="shared" si="2383"/>
        <v>0</v>
      </c>
      <c r="GU173" s="312">
        <f t="shared" si="2384"/>
        <v>0</v>
      </c>
      <c r="GV173" s="313"/>
      <c r="GW173" s="306">
        <v>26.0</v>
      </c>
      <c r="GX173" s="307" t="s">
        <v>175</v>
      </c>
      <c r="GY173" s="308" t="s">
        <v>132</v>
      </c>
      <c r="GZ173" s="308" t="s">
        <v>132</v>
      </c>
      <c r="HA173" s="309"/>
      <c r="HB173" s="309" t="str">
        <f t="shared" si="2385"/>
        <v/>
      </c>
      <c r="HC173" s="309">
        <f t="shared" si="2386"/>
        <v>0</v>
      </c>
      <c r="HD173" s="310"/>
      <c r="HE173" s="309">
        <f t="shared" si="2387"/>
        <v>0</v>
      </c>
      <c r="HF173" s="310"/>
      <c r="HG173" s="309">
        <f>ADHB!HH173</f>
        <v>0</v>
      </c>
      <c r="HH173" s="309">
        <f t="shared" si="2388"/>
        <v>0</v>
      </c>
      <c r="HI173" s="309">
        <f t="shared" si="2389"/>
        <v>0</v>
      </c>
      <c r="HJ173" s="310">
        <v>0.36319999999999997</v>
      </c>
      <c r="HK173" s="311">
        <f t="shared" si="2390"/>
        <v>0</v>
      </c>
      <c r="HL173" s="312">
        <f t="shared" si="2391"/>
        <v>0</v>
      </c>
      <c r="HM173" s="313"/>
      <c r="HN173" s="306">
        <v>26.0</v>
      </c>
      <c r="HO173" s="307" t="s">
        <v>175</v>
      </c>
      <c r="HP173" s="308" t="s">
        <v>132</v>
      </c>
      <c r="HQ173" s="308" t="s">
        <v>132</v>
      </c>
      <c r="HR173" s="309"/>
      <c r="HS173" s="309" t="str">
        <f t="shared" si="2392"/>
        <v/>
      </c>
      <c r="HT173" s="309">
        <f t="shared" si="2393"/>
        <v>0</v>
      </c>
      <c r="HU173" s="310"/>
      <c r="HV173" s="309">
        <f t="shared" si="2394"/>
        <v>0</v>
      </c>
      <c r="HW173" s="310"/>
      <c r="HX173" s="309">
        <f>ADHB!HY173</f>
        <v>0</v>
      </c>
      <c r="HY173" s="309">
        <f t="shared" si="2395"/>
        <v>0</v>
      </c>
      <c r="HZ173" s="309">
        <f t="shared" si="2396"/>
        <v>0</v>
      </c>
      <c r="IA173" s="310">
        <v>0.36319999999999997</v>
      </c>
      <c r="IB173" s="311">
        <f t="shared" si="2397"/>
        <v>0</v>
      </c>
      <c r="IC173" s="312">
        <f t="shared" si="2398"/>
        <v>0</v>
      </c>
      <c r="ID173" s="313"/>
      <c r="IE173" s="306">
        <v>26.0</v>
      </c>
      <c r="IF173" s="307" t="s">
        <v>175</v>
      </c>
      <c r="IG173" s="308" t="s">
        <v>132</v>
      </c>
      <c r="IH173" s="308" t="s">
        <v>132</v>
      </c>
      <c r="II173" s="309"/>
      <c r="IJ173" s="309" t="str">
        <f t="shared" si="2399"/>
        <v/>
      </c>
      <c r="IK173" s="309">
        <f t="shared" si="2400"/>
        <v>0</v>
      </c>
      <c r="IL173" s="310"/>
      <c r="IM173" s="309">
        <f t="shared" si="2401"/>
        <v>0</v>
      </c>
      <c r="IN173" s="310"/>
      <c r="IO173" s="309">
        <f>ADHB!IP173</f>
        <v>0</v>
      </c>
      <c r="IP173" s="309">
        <f t="shared" si="2402"/>
        <v>0</v>
      </c>
      <c r="IQ173" s="309">
        <f t="shared" si="2403"/>
        <v>0</v>
      </c>
      <c r="IR173" s="310">
        <v>0.36319999999999997</v>
      </c>
      <c r="IS173" s="311">
        <f t="shared" si="2404"/>
        <v>0</v>
      </c>
      <c r="IT173" s="312">
        <f t="shared" si="2405"/>
        <v>0</v>
      </c>
      <c r="IU173" s="313"/>
      <c r="IV173" s="306">
        <v>26.0</v>
      </c>
      <c r="IW173" s="307" t="s">
        <v>175</v>
      </c>
      <c r="IX173" s="308" t="s">
        <v>132</v>
      </c>
      <c r="IY173" s="308" t="s">
        <v>132</v>
      </c>
      <c r="IZ173" s="309"/>
      <c r="JA173" s="309" t="str">
        <f t="shared" si="2406"/>
        <v/>
      </c>
      <c r="JB173" s="309">
        <f t="shared" si="2407"/>
        <v>0</v>
      </c>
      <c r="JC173" s="310"/>
      <c r="JD173" s="309">
        <f t="shared" si="2408"/>
        <v>0</v>
      </c>
      <c r="JE173" s="310"/>
      <c r="JF173" s="309">
        <f>ADHB!JG173</f>
        <v>0</v>
      </c>
      <c r="JG173" s="309">
        <f t="shared" si="2409"/>
        <v>0</v>
      </c>
      <c r="JH173" s="309">
        <f t="shared" si="2410"/>
        <v>0</v>
      </c>
      <c r="JI173" s="310">
        <v>0.36319999999999997</v>
      </c>
      <c r="JJ173" s="311">
        <f t="shared" si="2411"/>
        <v>0</v>
      </c>
      <c r="JK173" s="312">
        <f t="shared" si="2412"/>
        <v>0</v>
      </c>
      <c r="JL173" s="313"/>
      <c r="JM173" s="306">
        <v>26.0</v>
      </c>
      <c r="JN173" s="307" t="s">
        <v>175</v>
      </c>
      <c r="JO173" s="308" t="s">
        <v>132</v>
      </c>
      <c r="JP173" s="308" t="s">
        <v>132</v>
      </c>
      <c r="JQ173" s="309"/>
      <c r="JR173" s="309" t="str">
        <f t="shared" si="2413"/>
        <v/>
      </c>
      <c r="JS173" s="309">
        <f t="shared" si="2414"/>
        <v>0</v>
      </c>
      <c r="JT173" s="310"/>
      <c r="JU173" s="309">
        <f t="shared" si="2415"/>
        <v>0</v>
      </c>
      <c r="JV173" s="310"/>
      <c r="JW173" s="309" t="str">
        <f>ADHB!LF173</f>
        <v/>
      </c>
      <c r="JX173" s="309">
        <f t="shared" si="2416"/>
        <v>0</v>
      </c>
      <c r="JY173" s="309">
        <f t="shared" si="2417"/>
        <v>0</v>
      </c>
      <c r="JZ173" s="310">
        <v>0.36319999999999997</v>
      </c>
      <c r="KA173" s="311">
        <f t="shared" si="2418"/>
        <v>0</v>
      </c>
      <c r="KB173" s="312">
        <f t="shared" si="2419"/>
        <v>0</v>
      </c>
      <c r="KC173" s="313"/>
      <c r="KD173" s="306">
        <v>26.0</v>
      </c>
      <c r="KE173" s="307" t="s">
        <v>175</v>
      </c>
      <c r="KF173" s="308" t="s">
        <v>132</v>
      </c>
      <c r="KG173" s="308" t="s">
        <v>132</v>
      </c>
      <c r="KH173" s="309"/>
      <c r="KI173" s="309" t="str">
        <f t="shared" si="2420"/>
        <v/>
      </c>
      <c r="KJ173" s="309">
        <f t="shared" si="2421"/>
        <v>0</v>
      </c>
      <c r="KK173" s="310"/>
      <c r="KL173" s="309">
        <f t="shared" si="2422"/>
        <v>0</v>
      </c>
      <c r="KM173" s="310"/>
      <c r="KN173" s="309" t="str">
        <f>ADHB!LW173</f>
        <v/>
      </c>
      <c r="KO173" s="309">
        <f t="shared" si="2423"/>
        <v>0</v>
      </c>
      <c r="KP173" s="309">
        <f t="shared" si="2424"/>
        <v>0</v>
      </c>
      <c r="KQ173" s="310">
        <v>0.36319999999999997</v>
      </c>
      <c r="KR173" s="311">
        <f t="shared" si="2425"/>
        <v>0</v>
      </c>
      <c r="KS173" s="312">
        <f t="shared" si="2426"/>
        <v>0</v>
      </c>
      <c r="KT173" s="313"/>
      <c r="KU173" s="314"/>
    </row>
    <row r="174" ht="15.75" customHeight="1">
      <c r="A174" s="306">
        <v>27.0</v>
      </c>
      <c r="B174" s="307" t="s">
        <v>176</v>
      </c>
      <c r="C174" s="308" t="s">
        <v>132</v>
      </c>
      <c r="D174" s="308" t="s">
        <v>132</v>
      </c>
      <c r="E174" s="309"/>
      <c r="F174" s="309"/>
      <c r="G174" s="309">
        <f t="shared" si="2302"/>
        <v>0</v>
      </c>
      <c r="H174" s="310"/>
      <c r="I174" s="309">
        <f t="shared" si="2303"/>
        <v>0</v>
      </c>
      <c r="J174" s="310"/>
      <c r="K174" s="309">
        <f>ADHB!L174</f>
        <v>0</v>
      </c>
      <c r="L174" s="309">
        <f t="shared" si="2304"/>
        <v>0</v>
      </c>
      <c r="M174" s="309">
        <f t="shared" si="2305"/>
        <v>0</v>
      </c>
      <c r="N174" s="310">
        <v>0.36319999999999997</v>
      </c>
      <c r="O174" s="311">
        <f t="shared" si="2306"/>
        <v>0</v>
      </c>
      <c r="P174" s="312">
        <f t="shared" si="2307"/>
        <v>0</v>
      </c>
      <c r="Q174" s="313"/>
      <c r="R174" s="306">
        <v>27.0</v>
      </c>
      <c r="S174" s="307" t="s">
        <v>176</v>
      </c>
      <c r="T174" s="308" t="s">
        <v>132</v>
      </c>
      <c r="U174" s="308" t="s">
        <v>132</v>
      </c>
      <c r="V174" s="309"/>
      <c r="W174" s="309" t="str">
        <f t="shared" si="2308"/>
        <v/>
      </c>
      <c r="X174" s="309">
        <f t="shared" si="2309"/>
        <v>0</v>
      </c>
      <c r="Y174" s="310"/>
      <c r="Z174" s="309">
        <f t="shared" si="2310"/>
        <v>0</v>
      </c>
      <c r="AA174" s="310"/>
      <c r="AB174" s="309">
        <f>ADHB!AC174</f>
        <v>0</v>
      </c>
      <c r="AC174" s="309">
        <f t="shared" si="2311"/>
        <v>0</v>
      </c>
      <c r="AD174" s="309">
        <f t="shared" si="2312"/>
        <v>0</v>
      </c>
      <c r="AE174" s="310">
        <v>0.36319999999999997</v>
      </c>
      <c r="AF174" s="311">
        <f t="shared" si="2313"/>
        <v>0</v>
      </c>
      <c r="AG174" s="312">
        <f t="shared" si="2314"/>
        <v>0</v>
      </c>
      <c r="AH174" s="313"/>
      <c r="AI174" s="306">
        <v>27.0</v>
      </c>
      <c r="AJ174" s="307" t="s">
        <v>176</v>
      </c>
      <c r="AK174" s="308" t="s">
        <v>132</v>
      </c>
      <c r="AL174" s="308" t="s">
        <v>132</v>
      </c>
      <c r="AM174" s="309"/>
      <c r="AN174" s="309" t="str">
        <f t="shared" si="2315"/>
        <v/>
      </c>
      <c r="AO174" s="309">
        <f t="shared" si="2316"/>
        <v>0</v>
      </c>
      <c r="AP174" s="310"/>
      <c r="AQ174" s="309">
        <f t="shared" si="2317"/>
        <v>0</v>
      </c>
      <c r="AR174" s="310"/>
      <c r="AS174" s="309">
        <f>ADHB!AT174</f>
        <v>0</v>
      </c>
      <c r="AT174" s="309">
        <f t="shared" si="2318"/>
        <v>0</v>
      </c>
      <c r="AU174" s="309">
        <f t="shared" si="2319"/>
        <v>0</v>
      </c>
      <c r="AV174" s="310">
        <v>0.36319999999999997</v>
      </c>
      <c r="AW174" s="311">
        <f t="shared" si="2320"/>
        <v>0</v>
      </c>
      <c r="AX174" s="312">
        <f t="shared" si="2321"/>
        <v>0</v>
      </c>
      <c r="AY174" s="313"/>
      <c r="AZ174" s="306">
        <v>27.0</v>
      </c>
      <c r="BA174" s="307" t="s">
        <v>176</v>
      </c>
      <c r="BB174" s="308" t="s">
        <v>132</v>
      </c>
      <c r="BC174" s="308" t="s">
        <v>132</v>
      </c>
      <c r="BD174" s="309"/>
      <c r="BE174" s="309" t="str">
        <f t="shared" si="2322"/>
        <v/>
      </c>
      <c r="BF174" s="309">
        <f t="shared" si="2323"/>
        <v>0</v>
      </c>
      <c r="BG174" s="310"/>
      <c r="BH174" s="309">
        <f t="shared" si="2324"/>
        <v>0</v>
      </c>
      <c r="BI174" s="310"/>
      <c r="BJ174" s="309">
        <f>ADHB!BK174</f>
        <v>0</v>
      </c>
      <c r="BK174" s="309">
        <f t="shared" si="2325"/>
        <v>0</v>
      </c>
      <c r="BL174" s="309">
        <f t="shared" si="2326"/>
        <v>0</v>
      </c>
      <c r="BM174" s="310">
        <v>0.36319999999999997</v>
      </c>
      <c r="BN174" s="311">
        <f t="shared" si="2327"/>
        <v>0</v>
      </c>
      <c r="BO174" s="312">
        <f t="shared" si="2328"/>
        <v>0</v>
      </c>
      <c r="BP174" s="313"/>
      <c r="BQ174" s="306">
        <v>27.0</v>
      </c>
      <c r="BR174" s="307" t="s">
        <v>176</v>
      </c>
      <c r="BS174" s="308" t="s">
        <v>132</v>
      </c>
      <c r="BT174" s="308" t="s">
        <v>132</v>
      </c>
      <c r="BU174" s="309"/>
      <c r="BV174" s="309" t="str">
        <f t="shared" si="2329"/>
        <v/>
      </c>
      <c r="BW174" s="309">
        <f t="shared" si="2330"/>
        <v>0</v>
      </c>
      <c r="BX174" s="310"/>
      <c r="BY174" s="309">
        <f t="shared" si="2331"/>
        <v>0</v>
      </c>
      <c r="BZ174" s="310"/>
      <c r="CA174" s="309">
        <f>ADHB!CB174</f>
        <v>0</v>
      </c>
      <c r="CB174" s="309">
        <f t="shared" si="2332"/>
        <v>0</v>
      </c>
      <c r="CC174" s="309">
        <f t="shared" si="2333"/>
        <v>0</v>
      </c>
      <c r="CD174" s="310">
        <v>0.36319999999999997</v>
      </c>
      <c r="CE174" s="311">
        <f t="shared" si="2334"/>
        <v>0</v>
      </c>
      <c r="CF174" s="312">
        <f t="shared" si="2335"/>
        <v>0</v>
      </c>
      <c r="CG174" s="313"/>
      <c r="CH174" s="306">
        <v>27.0</v>
      </c>
      <c r="CI174" s="307" t="s">
        <v>176</v>
      </c>
      <c r="CJ174" s="308" t="s">
        <v>132</v>
      </c>
      <c r="CK174" s="308" t="s">
        <v>132</v>
      </c>
      <c r="CL174" s="309"/>
      <c r="CM174" s="309" t="str">
        <f t="shared" si="2336"/>
        <v/>
      </c>
      <c r="CN174" s="309">
        <f t="shared" si="2337"/>
        <v>0</v>
      </c>
      <c r="CO174" s="310"/>
      <c r="CP174" s="309">
        <f t="shared" si="2338"/>
        <v>0</v>
      </c>
      <c r="CQ174" s="310"/>
      <c r="CR174" s="309">
        <f>ADHB!CS174</f>
        <v>0</v>
      </c>
      <c r="CS174" s="309">
        <f t="shared" si="2339"/>
        <v>0</v>
      </c>
      <c r="CT174" s="309">
        <f t="shared" si="2340"/>
        <v>0</v>
      </c>
      <c r="CU174" s="310">
        <v>0.36319999999999997</v>
      </c>
      <c r="CV174" s="311">
        <f t="shared" si="2341"/>
        <v>0</v>
      </c>
      <c r="CW174" s="312">
        <f t="shared" si="2342"/>
        <v>0</v>
      </c>
      <c r="CX174" s="313"/>
      <c r="CY174" s="306">
        <v>27.0</v>
      </c>
      <c r="CZ174" s="307" t="s">
        <v>176</v>
      </c>
      <c r="DA174" s="308" t="s">
        <v>132</v>
      </c>
      <c r="DB174" s="308" t="s">
        <v>132</v>
      </c>
      <c r="DC174" s="309"/>
      <c r="DD174" s="309" t="str">
        <f t="shared" si="2343"/>
        <v/>
      </c>
      <c r="DE174" s="309">
        <f t="shared" si="2344"/>
        <v>0</v>
      </c>
      <c r="DF174" s="310"/>
      <c r="DG174" s="309">
        <f t="shared" si="2345"/>
        <v>0</v>
      </c>
      <c r="DH174" s="310"/>
      <c r="DI174" s="309">
        <f>ADHB!DJ174</f>
        <v>0</v>
      </c>
      <c r="DJ174" s="309">
        <f t="shared" si="2346"/>
        <v>0</v>
      </c>
      <c r="DK174" s="309">
        <f t="shared" si="2347"/>
        <v>0</v>
      </c>
      <c r="DL174" s="310">
        <v>0.36319999999999997</v>
      </c>
      <c r="DM174" s="311">
        <f t="shared" si="2348"/>
        <v>0</v>
      </c>
      <c r="DN174" s="312">
        <f t="shared" si="2349"/>
        <v>0</v>
      </c>
      <c r="DO174" s="313"/>
      <c r="DP174" s="306">
        <v>27.0</v>
      </c>
      <c r="DQ174" s="307" t="s">
        <v>176</v>
      </c>
      <c r="DR174" s="308" t="s">
        <v>132</v>
      </c>
      <c r="DS174" s="308" t="s">
        <v>132</v>
      </c>
      <c r="DT174" s="309"/>
      <c r="DU174" s="309" t="str">
        <f t="shared" si="2350"/>
        <v/>
      </c>
      <c r="DV174" s="309">
        <f t="shared" si="2351"/>
        <v>0</v>
      </c>
      <c r="DW174" s="310"/>
      <c r="DX174" s="309">
        <f t="shared" si="2352"/>
        <v>0</v>
      </c>
      <c r="DY174" s="310"/>
      <c r="DZ174" s="309">
        <f>ADHB!EA174</f>
        <v>0</v>
      </c>
      <c r="EA174" s="309">
        <f t="shared" si="2353"/>
        <v>0</v>
      </c>
      <c r="EB174" s="309">
        <f t="shared" si="2354"/>
        <v>0</v>
      </c>
      <c r="EC174" s="310">
        <v>0.36319999999999997</v>
      </c>
      <c r="ED174" s="311">
        <f t="shared" si="2355"/>
        <v>0</v>
      </c>
      <c r="EE174" s="312">
        <f t="shared" si="2356"/>
        <v>0</v>
      </c>
      <c r="EF174" s="313"/>
      <c r="EG174" s="306">
        <v>27.0</v>
      </c>
      <c r="EH174" s="307" t="s">
        <v>176</v>
      </c>
      <c r="EI174" s="308" t="s">
        <v>132</v>
      </c>
      <c r="EJ174" s="308" t="s">
        <v>132</v>
      </c>
      <c r="EK174" s="309"/>
      <c r="EL174" s="309" t="str">
        <f t="shared" si="2357"/>
        <v/>
      </c>
      <c r="EM174" s="309">
        <f t="shared" si="2358"/>
        <v>0</v>
      </c>
      <c r="EN174" s="310"/>
      <c r="EO174" s="309">
        <f t="shared" si="2359"/>
        <v>0</v>
      </c>
      <c r="EP174" s="310"/>
      <c r="EQ174" s="309">
        <f>ADHB!ER174</f>
        <v>0</v>
      </c>
      <c r="ER174" s="309">
        <f t="shared" si="2360"/>
        <v>0</v>
      </c>
      <c r="ES174" s="309">
        <f t="shared" si="2361"/>
        <v>0</v>
      </c>
      <c r="ET174" s="310">
        <v>0.36319999999999997</v>
      </c>
      <c r="EU174" s="311">
        <f t="shared" si="2362"/>
        <v>0</v>
      </c>
      <c r="EV174" s="312">
        <f t="shared" si="2363"/>
        <v>0</v>
      </c>
      <c r="EW174" s="313"/>
      <c r="EX174" s="306">
        <v>27.0</v>
      </c>
      <c r="EY174" s="307" t="s">
        <v>176</v>
      </c>
      <c r="EZ174" s="308" t="s">
        <v>132</v>
      </c>
      <c r="FA174" s="308" t="s">
        <v>132</v>
      </c>
      <c r="FB174" s="309"/>
      <c r="FC174" s="309" t="str">
        <f t="shared" si="2364"/>
        <v/>
      </c>
      <c r="FD174" s="309">
        <f t="shared" si="2365"/>
        <v>0</v>
      </c>
      <c r="FE174" s="310"/>
      <c r="FF174" s="309">
        <f t="shared" si="2366"/>
        <v>0</v>
      </c>
      <c r="FG174" s="310"/>
      <c r="FH174" s="309">
        <f>ADHB!FI174</f>
        <v>0</v>
      </c>
      <c r="FI174" s="309">
        <f t="shared" si="2367"/>
        <v>0</v>
      </c>
      <c r="FJ174" s="309">
        <f t="shared" si="2368"/>
        <v>0</v>
      </c>
      <c r="FK174" s="310">
        <v>0.36319999999999997</v>
      </c>
      <c r="FL174" s="311">
        <f t="shared" si="2369"/>
        <v>0</v>
      </c>
      <c r="FM174" s="312">
        <f t="shared" si="2370"/>
        <v>0</v>
      </c>
      <c r="FN174" s="313"/>
      <c r="FO174" s="306">
        <v>27.0</v>
      </c>
      <c r="FP174" s="307" t="s">
        <v>176</v>
      </c>
      <c r="FQ174" s="308" t="s">
        <v>132</v>
      </c>
      <c r="FR174" s="308" t="s">
        <v>132</v>
      </c>
      <c r="FS174" s="309"/>
      <c r="FT174" s="309" t="str">
        <f t="shared" si="2371"/>
        <v/>
      </c>
      <c r="FU174" s="309">
        <f t="shared" si="2372"/>
        <v>0</v>
      </c>
      <c r="FV174" s="310"/>
      <c r="FW174" s="309">
        <f t="shared" si="2373"/>
        <v>0</v>
      </c>
      <c r="FX174" s="310"/>
      <c r="FY174" s="309">
        <f>ADHB!FZ174</f>
        <v>0</v>
      </c>
      <c r="FZ174" s="309">
        <f t="shared" si="2374"/>
        <v>0</v>
      </c>
      <c r="GA174" s="309">
        <f t="shared" si="2375"/>
        <v>0</v>
      </c>
      <c r="GB174" s="310">
        <v>0.36319999999999997</v>
      </c>
      <c r="GC174" s="311">
        <f t="shared" si="2376"/>
        <v>0</v>
      </c>
      <c r="GD174" s="312">
        <f t="shared" si="2377"/>
        <v>0</v>
      </c>
      <c r="GE174" s="313"/>
      <c r="GF174" s="306">
        <v>27.0</v>
      </c>
      <c r="GG174" s="307" t="s">
        <v>176</v>
      </c>
      <c r="GH174" s="308" t="s">
        <v>132</v>
      </c>
      <c r="GI174" s="308" t="s">
        <v>132</v>
      </c>
      <c r="GJ174" s="309"/>
      <c r="GK174" s="309" t="str">
        <f t="shared" si="2378"/>
        <v/>
      </c>
      <c r="GL174" s="309">
        <f t="shared" si="2379"/>
        <v>0</v>
      </c>
      <c r="GM174" s="310"/>
      <c r="GN174" s="309">
        <f t="shared" si="2380"/>
        <v>0</v>
      </c>
      <c r="GO174" s="310"/>
      <c r="GP174" s="309">
        <f>ADHB!GQ174</f>
        <v>0</v>
      </c>
      <c r="GQ174" s="309">
        <f t="shared" si="2381"/>
        <v>0</v>
      </c>
      <c r="GR174" s="309">
        <f t="shared" si="2382"/>
        <v>0</v>
      </c>
      <c r="GS174" s="310">
        <v>0.36319999999999997</v>
      </c>
      <c r="GT174" s="311">
        <f t="shared" si="2383"/>
        <v>0</v>
      </c>
      <c r="GU174" s="312">
        <f t="shared" si="2384"/>
        <v>0</v>
      </c>
      <c r="GV174" s="313"/>
      <c r="GW174" s="306">
        <v>27.0</v>
      </c>
      <c r="GX174" s="307" t="s">
        <v>176</v>
      </c>
      <c r="GY174" s="308" t="s">
        <v>132</v>
      </c>
      <c r="GZ174" s="308" t="s">
        <v>132</v>
      </c>
      <c r="HA174" s="309"/>
      <c r="HB174" s="309" t="str">
        <f t="shared" si="2385"/>
        <v/>
      </c>
      <c r="HC174" s="309">
        <f t="shared" si="2386"/>
        <v>0</v>
      </c>
      <c r="HD174" s="310"/>
      <c r="HE174" s="309">
        <f t="shared" si="2387"/>
        <v>0</v>
      </c>
      <c r="HF174" s="310"/>
      <c r="HG174" s="309">
        <f>ADHB!HH174</f>
        <v>0</v>
      </c>
      <c r="HH174" s="309">
        <f t="shared" si="2388"/>
        <v>0</v>
      </c>
      <c r="HI174" s="309">
        <f t="shared" si="2389"/>
        <v>0</v>
      </c>
      <c r="HJ174" s="310">
        <v>0.36319999999999997</v>
      </c>
      <c r="HK174" s="311">
        <f t="shared" si="2390"/>
        <v>0</v>
      </c>
      <c r="HL174" s="312">
        <f t="shared" si="2391"/>
        <v>0</v>
      </c>
      <c r="HM174" s="313"/>
      <c r="HN174" s="306">
        <v>27.0</v>
      </c>
      <c r="HO174" s="307" t="s">
        <v>176</v>
      </c>
      <c r="HP174" s="308" t="s">
        <v>132</v>
      </c>
      <c r="HQ174" s="308" t="s">
        <v>132</v>
      </c>
      <c r="HR174" s="309"/>
      <c r="HS174" s="309" t="str">
        <f t="shared" si="2392"/>
        <v/>
      </c>
      <c r="HT174" s="309">
        <f t="shared" si="2393"/>
        <v>0</v>
      </c>
      <c r="HU174" s="310"/>
      <c r="HV174" s="309">
        <f t="shared" si="2394"/>
        <v>0</v>
      </c>
      <c r="HW174" s="310"/>
      <c r="HX174" s="309">
        <f>ADHB!HY174</f>
        <v>0</v>
      </c>
      <c r="HY174" s="309">
        <f t="shared" si="2395"/>
        <v>0</v>
      </c>
      <c r="HZ174" s="309">
        <f t="shared" si="2396"/>
        <v>0</v>
      </c>
      <c r="IA174" s="310">
        <v>0.36319999999999997</v>
      </c>
      <c r="IB174" s="311">
        <f t="shared" si="2397"/>
        <v>0</v>
      </c>
      <c r="IC174" s="312">
        <f t="shared" si="2398"/>
        <v>0</v>
      </c>
      <c r="ID174" s="313"/>
      <c r="IE174" s="306">
        <v>27.0</v>
      </c>
      <c r="IF174" s="307" t="s">
        <v>176</v>
      </c>
      <c r="IG174" s="308" t="s">
        <v>132</v>
      </c>
      <c r="IH174" s="308" t="s">
        <v>132</v>
      </c>
      <c r="II174" s="309"/>
      <c r="IJ174" s="309" t="str">
        <f t="shared" si="2399"/>
        <v/>
      </c>
      <c r="IK174" s="309">
        <f t="shared" si="2400"/>
        <v>0</v>
      </c>
      <c r="IL174" s="310"/>
      <c r="IM174" s="309">
        <f t="shared" si="2401"/>
        <v>0</v>
      </c>
      <c r="IN174" s="310"/>
      <c r="IO174" s="309">
        <f>ADHB!IP174</f>
        <v>0</v>
      </c>
      <c r="IP174" s="309">
        <f t="shared" si="2402"/>
        <v>0</v>
      </c>
      <c r="IQ174" s="309">
        <f t="shared" si="2403"/>
        <v>0</v>
      </c>
      <c r="IR174" s="310">
        <v>0.36319999999999997</v>
      </c>
      <c r="IS174" s="311">
        <f t="shared" si="2404"/>
        <v>0</v>
      </c>
      <c r="IT174" s="312">
        <f t="shared" si="2405"/>
        <v>0</v>
      </c>
      <c r="IU174" s="313"/>
      <c r="IV174" s="306">
        <v>27.0</v>
      </c>
      <c r="IW174" s="307" t="s">
        <v>176</v>
      </c>
      <c r="IX174" s="308" t="s">
        <v>132</v>
      </c>
      <c r="IY174" s="308" t="s">
        <v>132</v>
      </c>
      <c r="IZ174" s="309"/>
      <c r="JA174" s="309" t="str">
        <f t="shared" si="2406"/>
        <v/>
      </c>
      <c r="JB174" s="309">
        <f t="shared" si="2407"/>
        <v>0</v>
      </c>
      <c r="JC174" s="310"/>
      <c r="JD174" s="309">
        <f t="shared" si="2408"/>
        <v>0</v>
      </c>
      <c r="JE174" s="310"/>
      <c r="JF174" s="309">
        <f>ADHB!JG174</f>
        <v>0</v>
      </c>
      <c r="JG174" s="309">
        <f t="shared" si="2409"/>
        <v>0</v>
      </c>
      <c r="JH174" s="309">
        <f t="shared" si="2410"/>
        <v>0</v>
      </c>
      <c r="JI174" s="310">
        <v>0.36319999999999997</v>
      </c>
      <c r="JJ174" s="311">
        <f t="shared" si="2411"/>
        <v>0</v>
      </c>
      <c r="JK174" s="312">
        <f t="shared" si="2412"/>
        <v>0</v>
      </c>
      <c r="JL174" s="313"/>
      <c r="JM174" s="306">
        <v>27.0</v>
      </c>
      <c r="JN174" s="307" t="s">
        <v>176</v>
      </c>
      <c r="JO174" s="308" t="s">
        <v>132</v>
      </c>
      <c r="JP174" s="308" t="s">
        <v>132</v>
      </c>
      <c r="JQ174" s="309"/>
      <c r="JR174" s="309" t="str">
        <f t="shared" si="2413"/>
        <v/>
      </c>
      <c r="JS174" s="309">
        <f t="shared" si="2414"/>
        <v>0</v>
      </c>
      <c r="JT174" s="310"/>
      <c r="JU174" s="309">
        <f t="shared" si="2415"/>
        <v>0</v>
      </c>
      <c r="JV174" s="310"/>
      <c r="JW174" s="309" t="str">
        <f>ADHB!LF174</f>
        <v/>
      </c>
      <c r="JX174" s="309">
        <f t="shared" si="2416"/>
        <v>0</v>
      </c>
      <c r="JY174" s="309">
        <f t="shared" si="2417"/>
        <v>0</v>
      </c>
      <c r="JZ174" s="310">
        <v>0.36319999999999997</v>
      </c>
      <c r="KA174" s="311">
        <f t="shared" si="2418"/>
        <v>0</v>
      </c>
      <c r="KB174" s="312">
        <f t="shared" si="2419"/>
        <v>0</v>
      </c>
      <c r="KC174" s="313"/>
      <c r="KD174" s="306">
        <v>27.0</v>
      </c>
      <c r="KE174" s="307" t="s">
        <v>176</v>
      </c>
      <c r="KF174" s="308" t="s">
        <v>132</v>
      </c>
      <c r="KG174" s="308" t="s">
        <v>132</v>
      </c>
      <c r="KH174" s="309"/>
      <c r="KI174" s="309" t="str">
        <f t="shared" si="2420"/>
        <v/>
      </c>
      <c r="KJ174" s="309">
        <f t="shared" si="2421"/>
        <v>0</v>
      </c>
      <c r="KK174" s="310"/>
      <c r="KL174" s="309">
        <f t="shared" si="2422"/>
        <v>0</v>
      </c>
      <c r="KM174" s="310"/>
      <c r="KN174" s="309" t="str">
        <f>ADHB!LW174</f>
        <v/>
      </c>
      <c r="KO174" s="309">
        <f t="shared" si="2423"/>
        <v>0</v>
      </c>
      <c r="KP174" s="309">
        <f t="shared" si="2424"/>
        <v>0</v>
      </c>
      <c r="KQ174" s="310">
        <v>0.36319999999999997</v>
      </c>
      <c r="KR174" s="311">
        <f t="shared" si="2425"/>
        <v>0</v>
      </c>
      <c r="KS174" s="312">
        <f t="shared" si="2426"/>
        <v>0</v>
      </c>
      <c r="KT174" s="313"/>
      <c r="KU174" s="314"/>
    </row>
    <row r="175" ht="15.75" customHeight="1">
      <c r="A175" s="306">
        <v>28.0</v>
      </c>
      <c r="B175" s="307" t="s">
        <v>177</v>
      </c>
      <c r="C175" s="308" t="s">
        <v>132</v>
      </c>
      <c r="D175" s="308" t="s">
        <v>132</v>
      </c>
      <c r="E175" s="309"/>
      <c r="F175" s="309"/>
      <c r="G175" s="309">
        <f t="shared" si="2302"/>
        <v>0</v>
      </c>
      <c r="H175" s="310"/>
      <c r="I175" s="309">
        <f t="shared" si="2303"/>
        <v>0</v>
      </c>
      <c r="J175" s="310"/>
      <c r="K175" s="309">
        <f>ADHB!L175</f>
        <v>0</v>
      </c>
      <c r="L175" s="309">
        <f t="shared" si="2304"/>
        <v>0</v>
      </c>
      <c r="M175" s="309">
        <f t="shared" si="2305"/>
        <v>0</v>
      </c>
      <c r="N175" s="310">
        <v>0.36319999999999997</v>
      </c>
      <c r="O175" s="311">
        <f t="shared" si="2306"/>
        <v>0</v>
      </c>
      <c r="P175" s="312">
        <f t="shared" si="2307"/>
        <v>0</v>
      </c>
      <c r="Q175" s="313"/>
      <c r="R175" s="306">
        <v>28.0</v>
      </c>
      <c r="S175" s="307" t="s">
        <v>177</v>
      </c>
      <c r="T175" s="308" t="s">
        <v>132</v>
      </c>
      <c r="U175" s="308" t="s">
        <v>132</v>
      </c>
      <c r="V175" s="309"/>
      <c r="W175" s="309" t="str">
        <f t="shared" si="2308"/>
        <v/>
      </c>
      <c r="X175" s="309">
        <f t="shared" si="2309"/>
        <v>0</v>
      </c>
      <c r="Y175" s="310"/>
      <c r="Z175" s="309">
        <f t="shared" si="2310"/>
        <v>0</v>
      </c>
      <c r="AA175" s="310"/>
      <c r="AB175" s="309">
        <f>ADHB!AC175</f>
        <v>0</v>
      </c>
      <c r="AC175" s="309">
        <f t="shared" si="2311"/>
        <v>0</v>
      </c>
      <c r="AD175" s="309">
        <f t="shared" si="2312"/>
        <v>0</v>
      </c>
      <c r="AE175" s="310">
        <v>0.36319999999999997</v>
      </c>
      <c r="AF175" s="311">
        <f t="shared" si="2313"/>
        <v>0</v>
      </c>
      <c r="AG175" s="312">
        <f t="shared" si="2314"/>
        <v>0</v>
      </c>
      <c r="AH175" s="313"/>
      <c r="AI175" s="306">
        <v>28.0</v>
      </c>
      <c r="AJ175" s="307" t="s">
        <v>177</v>
      </c>
      <c r="AK175" s="308" t="s">
        <v>132</v>
      </c>
      <c r="AL175" s="308" t="s">
        <v>132</v>
      </c>
      <c r="AM175" s="309"/>
      <c r="AN175" s="309" t="str">
        <f t="shared" si="2315"/>
        <v/>
      </c>
      <c r="AO175" s="309">
        <f t="shared" si="2316"/>
        <v>0</v>
      </c>
      <c r="AP175" s="310"/>
      <c r="AQ175" s="309">
        <f t="shared" si="2317"/>
        <v>0</v>
      </c>
      <c r="AR175" s="310"/>
      <c r="AS175" s="309">
        <f>ADHB!AT175</f>
        <v>0</v>
      </c>
      <c r="AT175" s="309">
        <f t="shared" si="2318"/>
        <v>0</v>
      </c>
      <c r="AU175" s="309">
        <f t="shared" si="2319"/>
        <v>0</v>
      </c>
      <c r="AV175" s="310">
        <v>0.36319999999999997</v>
      </c>
      <c r="AW175" s="311">
        <f t="shared" si="2320"/>
        <v>0</v>
      </c>
      <c r="AX175" s="312">
        <f t="shared" si="2321"/>
        <v>0</v>
      </c>
      <c r="AY175" s="313"/>
      <c r="AZ175" s="306">
        <v>28.0</v>
      </c>
      <c r="BA175" s="307" t="s">
        <v>177</v>
      </c>
      <c r="BB175" s="308" t="s">
        <v>132</v>
      </c>
      <c r="BC175" s="308" t="s">
        <v>132</v>
      </c>
      <c r="BD175" s="309"/>
      <c r="BE175" s="309" t="str">
        <f t="shared" si="2322"/>
        <v/>
      </c>
      <c r="BF175" s="309">
        <f t="shared" si="2323"/>
        <v>0</v>
      </c>
      <c r="BG175" s="310"/>
      <c r="BH175" s="309">
        <f t="shared" si="2324"/>
        <v>0</v>
      </c>
      <c r="BI175" s="310"/>
      <c r="BJ175" s="309">
        <f>ADHB!BK175</f>
        <v>0</v>
      </c>
      <c r="BK175" s="309">
        <f t="shared" si="2325"/>
        <v>0</v>
      </c>
      <c r="BL175" s="309">
        <f t="shared" si="2326"/>
        <v>0</v>
      </c>
      <c r="BM175" s="310">
        <v>0.36319999999999997</v>
      </c>
      <c r="BN175" s="311">
        <f t="shared" si="2327"/>
        <v>0</v>
      </c>
      <c r="BO175" s="312">
        <f t="shared" si="2328"/>
        <v>0</v>
      </c>
      <c r="BP175" s="313"/>
      <c r="BQ175" s="306">
        <v>28.0</v>
      </c>
      <c r="BR175" s="307" t="s">
        <v>177</v>
      </c>
      <c r="BS175" s="308" t="s">
        <v>132</v>
      </c>
      <c r="BT175" s="308" t="s">
        <v>132</v>
      </c>
      <c r="BU175" s="309"/>
      <c r="BV175" s="309" t="str">
        <f t="shared" si="2329"/>
        <v/>
      </c>
      <c r="BW175" s="309">
        <f t="shared" si="2330"/>
        <v>0</v>
      </c>
      <c r="BX175" s="310"/>
      <c r="BY175" s="309">
        <f t="shared" si="2331"/>
        <v>0</v>
      </c>
      <c r="BZ175" s="310"/>
      <c r="CA175" s="309">
        <f>ADHB!CB175</f>
        <v>0</v>
      </c>
      <c r="CB175" s="309">
        <f t="shared" si="2332"/>
        <v>0</v>
      </c>
      <c r="CC175" s="309">
        <f t="shared" si="2333"/>
        <v>0</v>
      </c>
      <c r="CD175" s="310">
        <v>0.36319999999999997</v>
      </c>
      <c r="CE175" s="311">
        <f t="shared" si="2334"/>
        <v>0</v>
      </c>
      <c r="CF175" s="312">
        <f t="shared" si="2335"/>
        <v>0</v>
      </c>
      <c r="CG175" s="313"/>
      <c r="CH175" s="306">
        <v>28.0</v>
      </c>
      <c r="CI175" s="307" t="s">
        <v>177</v>
      </c>
      <c r="CJ175" s="308" t="s">
        <v>132</v>
      </c>
      <c r="CK175" s="308" t="s">
        <v>132</v>
      </c>
      <c r="CL175" s="309"/>
      <c r="CM175" s="309" t="str">
        <f t="shared" si="2336"/>
        <v/>
      </c>
      <c r="CN175" s="309">
        <f t="shared" si="2337"/>
        <v>0</v>
      </c>
      <c r="CO175" s="310"/>
      <c r="CP175" s="309">
        <f t="shared" si="2338"/>
        <v>0</v>
      </c>
      <c r="CQ175" s="310"/>
      <c r="CR175" s="309">
        <f>ADHB!CS175</f>
        <v>0</v>
      </c>
      <c r="CS175" s="309">
        <f t="shared" si="2339"/>
        <v>0</v>
      </c>
      <c r="CT175" s="309">
        <f t="shared" si="2340"/>
        <v>0</v>
      </c>
      <c r="CU175" s="310">
        <v>0.36319999999999997</v>
      </c>
      <c r="CV175" s="311">
        <f t="shared" si="2341"/>
        <v>0</v>
      </c>
      <c r="CW175" s="312">
        <f t="shared" si="2342"/>
        <v>0</v>
      </c>
      <c r="CX175" s="313"/>
      <c r="CY175" s="306">
        <v>28.0</v>
      </c>
      <c r="CZ175" s="307" t="s">
        <v>177</v>
      </c>
      <c r="DA175" s="308" t="s">
        <v>132</v>
      </c>
      <c r="DB175" s="308" t="s">
        <v>132</v>
      </c>
      <c r="DC175" s="309"/>
      <c r="DD175" s="309" t="str">
        <f t="shared" si="2343"/>
        <v/>
      </c>
      <c r="DE175" s="309">
        <f t="shared" si="2344"/>
        <v>0</v>
      </c>
      <c r="DF175" s="310"/>
      <c r="DG175" s="309">
        <f t="shared" si="2345"/>
        <v>0</v>
      </c>
      <c r="DH175" s="310"/>
      <c r="DI175" s="309">
        <f>ADHB!DJ175</f>
        <v>0</v>
      </c>
      <c r="DJ175" s="309">
        <f t="shared" si="2346"/>
        <v>0</v>
      </c>
      <c r="DK175" s="309">
        <f t="shared" si="2347"/>
        <v>0</v>
      </c>
      <c r="DL175" s="310">
        <v>0.36319999999999997</v>
      </c>
      <c r="DM175" s="311">
        <f t="shared" si="2348"/>
        <v>0</v>
      </c>
      <c r="DN175" s="312">
        <f t="shared" si="2349"/>
        <v>0</v>
      </c>
      <c r="DO175" s="313"/>
      <c r="DP175" s="306">
        <v>28.0</v>
      </c>
      <c r="DQ175" s="307" t="s">
        <v>177</v>
      </c>
      <c r="DR175" s="308" t="s">
        <v>132</v>
      </c>
      <c r="DS175" s="308" t="s">
        <v>132</v>
      </c>
      <c r="DT175" s="309"/>
      <c r="DU175" s="309" t="str">
        <f t="shared" si="2350"/>
        <v/>
      </c>
      <c r="DV175" s="309">
        <f t="shared" si="2351"/>
        <v>0</v>
      </c>
      <c r="DW175" s="310"/>
      <c r="DX175" s="309">
        <f t="shared" si="2352"/>
        <v>0</v>
      </c>
      <c r="DY175" s="310"/>
      <c r="DZ175" s="309">
        <f>ADHB!EA175</f>
        <v>0</v>
      </c>
      <c r="EA175" s="309">
        <f t="shared" si="2353"/>
        <v>0</v>
      </c>
      <c r="EB175" s="309">
        <f t="shared" si="2354"/>
        <v>0</v>
      </c>
      <c r="EC175" s="310">
        <v>0.36319999999999997</v>
      </c>
      <c r="ED175" s="311">
        <f t="shared" si="2355"/>
        <v>0</v>
      </c>
      <c r="EE175" s="312">
        <f t="shared" si="2356"/>
        <v>0</v>
      </c>
      <c r="EF175" s="313"/>
      <c r="EG175" s="306">
        <v>28.0</v>
      </c>
      <c r="EH175" s="307" t="s">
        <v>177</v>
      </c>
      <c r="EI175" s="308" t="s">
        <v>132</v>
      </c>
      <c r="EJ175" s="308" t="s">
        <v>132</v>
      </c>
      <c r="EK175" s="309"/>
      <c r="EL175" s="309" t="str">
        <f t="shared" si="2357"/>
        <v/>
      </c>
      <c r="EM175" s="309">
        <f t="shared" si="2358"/>
        <v>0</v>
      </c>
      <c r="EN175" s="310"/>
      <c r="EO175" s="309">
        <f t="shared" si="2359"/>
        <v>0</v>
      </c>
      <c r="EP175" s="310"/>
      <c r="EQ175" s="309">
        <f>ADHB!ER175</f>
        <v>0</v>
      </c>
      <c r="ER175" s="309">
        <f t="shared" si="2360"/>
        <v>0</v>
      </c>
      <c r="ES175" s="309">
        <f t="shared" si="2361"/>
        <v>0</v>
      </c>
      <c r="ET175" s="310">
        <v>0.36319999999999997</v>
      </c>
      <c r="EU175" s="311">
        <f t="shared" si="2362"/>
        <v>0</v>
      </c>
      <c r="EV175" s="312">
        <f t="shared" si="2363"/>
        <v>0</v>
      </c>
      <c r="EW175" s="313"/>
      <c r="EX175" s="306">
        <v>28.0</v>
      </c>
      <c r="EY175" s="307" t="s">
        <v>177</v>
      </c>
      <c r="EZ175" s="308" t="s">
        <v>132</v>
      </c>
      <c r="FA175" s="308" t="s">
        <v>132</v>
      </c>
      <c r="FB175" s="309"/>
      <c r="FC175" s="309" t="str">
        <f t="shared" si="2364"/>
        <v/>
      </c>
      <c r="FD175" s="309">
        <f t="shared" si="2365"/>
        <v>0</v>
      </c>
      <c r="FE175" s="310"/>
      <c r="FF175" s="309">
        <f t="shared" si="2366"/>
        <v>0</v>
      </c>
      <c r="FG175" s="310"/>
      <c r="FH175" s="309">
        <f>ADHB!FI175</f>
        <v>0</v>
      </c>
      <c r="FI175" s="309">
        <f t="shared" si="2367"/>
        <v>0</v>
      </c>
      <c r="FJ175" s="309">
        <f t="shared" si="2368"/>
        <v>0</v>
      </c>
      <c r="FK175" s="310">
        <v>0.36319999999999997</v>
      </c>
      <c r="FL175" s="311">
        <f t="shared" si="2369"/>
        <v>0</v>
      </c>
      <c r="FM175" s="312">
        <f t="shared" si="2370"/>
        <v>0</v>
      </c>
      <c r="FN175" s="313"/>
      <c r="FO175" s="306">
        <v>28.0</v>
      </c>
      <c r="FP175" s="307" t="s">
        <v>177</v>
      </c>
      <c r="FQ175" s="308" t="s">
        <v>132</v>
      </c>
      <c r="FR175" s="308" t="s">
        <v>132</v>
      </c>
      <c r="FS175" s="309"/>
      <c r="FT175" s="309" t="str">
        <f t="shared" si="2371"/>
        <v/>
      </c>
      <c r="FU175" s="309">
        <f t="shared" si="2372"/>
        <v>0</v>
      </c>
      <c r="FV175" s="310"/>
      <c r="FW175" s="309">
        <f t="shared" si="2373"/>
        <v>0</v>
      </c>
      <c r="FX175" s="310"/>
      <c r="FY175" s="309">
        <f>ADHB!FZ175</f>
        <v>0</v>
      </c>
      <c r="FZ175" s="309">
        <f t="shared" si="2374"/>
        <v>0</v>
      </c>
      <c r="GA175" s="309">
        <f t="shared" si="2375"/>
        <v>0</v>
      </c>
      <c r="GB175" s="310">
        <v>0.36319999999999997</v>
      </c>
      <c r="GC175" s="311">
        <f t="shared" si="2376"/>
        <v>0</v>
      </c>
      <c r="GD175" s="312">
        <f t="shared" si="2377"/>
        <v>0</v>
      </c>
      <c r="GE175" s="313"/>
      <c r="GF175" s="306">
        <v>28.0</v>
      </c>
      <c r="GG175" s="307" t="s">
        <v>177</v>
      </c>
      <c r="GH175" s="308" t="s">
        <v>132</v>
      </c>
      <c r="GI175" s="308" t="s">
        <v>132</v>
      </c>
      <c r="GJ175" s="309"/>
      <c r="GK175" s="309" t="str">
        <f t="shared" si="2378"/>
        <v/>
      </c>
      <c r="GL175" s="309">
        <f t="shared" si="2379"/>
        <v>0</v>
      </c>
      <c r="GM175" s="310"/>
      <c r="GN175" s="309">
        <f t="shared" si="2380"/>
        <v>0</v>
      </c>
      <c r="GO175" s="310"/>
      <c r="GP175" s="309">
        <f>ADHB!GQ175</f>
        <v>0</v>
      </c>
      <c r="GQ175" s="309">
        <f t="shared" si="2381"/>
        <v>0</v>
      </c>
      <c r="GR175" s="309">
        <f t="shared" si="2382"/>
        <v>0</v>
      </c>
      <c r="GS175" s="310">
        <v>0.36319999999999997</v>
      </c>
      <c r="GT175" s="311">
        <f t="shared" si="2383"/>
        <v>0</v>
      </c>
      <c r="GU175" s="312">
        <f t="shared" si="2384"/>
        <v>0</v>
      </c>
      <c r="GV175" s="313"/>
      <c r="GW175" s="306">
        <v>28.0</v>
      </c>
      <c r="GX175" s="307" t="s">
        <v>177</v>
      </c>
      <c r="GY175" s="308" t="s">
        <v>132</v>
      </c>
      <c r="GZ175" s="308" t="s">
        <v>132</v>
      </c>
      <c r="HA175" s="309"/>
      <c r="HB175" s="309" t="str">
        <f t="shared" si="2385"/>
        <v/>
      </c>
      <c r="HC175" s="309">
        <f t="shared" si="2386"/>
        <v>0</v>
      </c>
      <c r="HD175" s="310"/>
      <c r="HE175" s="309">
        <f t="shared" si="2387"/>
        <v>0</v>
      </c>
      <c r="HF175" s="310"/>
      <c r="HG175" s="309">
        <f>ADHB!HH175</f>
        <v>0</v>
      </c>
      <c r="HH175" s="309">
        <f t="shared" si="2388"/>
        <v>0</v>
      </c>
      <c r="HI175" s="309">
        <f t="shared" si="2389"/>
        <v>0</v>
      </c>
      <c r="HJ175" s="310">
        <v>0.36319999999999997</v>
      </c>
      <c r="HK175" s="311">
        <f t="shared" si="2390"/>
        <v>0</v>
      </c>
      <c r="HL175" s="312">
        <f t="shared" si="2391"/>
        <v>0</v>
      </c>
      <c r="HM175" s="313"/>
      <c r="HN175" s="306">
        <v>28.0</v>
      </c>
      <c r="HO175" s="307" t="s">
        <v>177</v>
      </c>
      <c r="HP175" s="308" t="s">
        <v>132</v>
      </c>
      <c r="HQ175" s="308" t="s">
        <v>132</v>
      </c>
      <c r="HR175" s="309"/>
      <c r="HS175" s="309" t="str">
        <f t="shared" si="2392"/>
        <v/>
      </c>
      <c r="HT175" s="309">
        <f t="shared" si="2393"/>
        <v>0</v>
      </c>
      <c r="HU175" s="310"/>
      <c r="HV175" s="309">
        <f t="shared" si="2394"/>
        <v>0</v>
      </c>
      <c r="HW175" s="310"/>
      <c r="HX175" s="309">
        <f>ADHB!HY175</f>
        <v>0</v>
      </c>
      <c r="HY175" s="309">
        <f t="shared" si="2395"/>
        <v>0</v>
      </c>
      <c r="HZ175" s="309">
        <f t="shared" si="2396"/>
        <v>0</v>
      </c>
      <c r="IA175" s="310">
        <v>0.36319999999999997</v>
      </c>
      <c r="IB175" s="311">
        <f t="shared" si="2397"/>
        <v>0</v>
      </c>
      <c r="IC175" s="312">
        <f t="shared" si="2398"/>
        <v>0</v>
      </c>
      <c r="ID175" s="313"/>
      <c r="IE175" s="306">
        <v>28.0</v>
      </c>
      <c r="IF175" s="307" t="s">
        <v>177</v>
      </c>
      <c r="IG175" s="308" t="s">
        <v>132</v>
      </c>
      <c r="IH175" s="308" t="s">
        <v>132</v>
      </c>
      <c r="II175" s="309"/>
      <c r="IJ175" s="309" t="str">
        <f t="shared" si="2399"/>
        <v/>
      </c>
      <c r="IK175" s="309">
        <f t="shared" si="2400"/>
        <v>0</v>
      </c>
      <c r="IL175" s="310"/>
      <c r="IM175" s="309">
        <f t="shared" si="2401"/>
        <v>0</v>
      </c>
      <c r="IN175" s="310"/>
      <c r="IO175" s="309">
        <f>ADHB!IP175</f>
        <v>0</v>
      </c>
      <c r="IP175" s="309">
        <f t="shared" si="2402"/>
        <v>0</v>
      </c>
      <c r="IQ175" s="309">
        <f t="shared" si="2403"/>
        <v>0</v>
      </c>
      <c r="IR175" s="310">
        <v>0.36319999999999997</v>
      </c>
      <c r="IS175" s="311">
        <f t="shared" si="2404"/>
        <v>0</v>
      </c>
      <c r="IT175" s="312">
        <f t="shared" si="2405"/>
        <v>0</v>
      </c>
      <c r="IU175" s="313"/>
      <c r="IV175" s="306">
        <v>28.0</v>
      </c>
      <c r="IW175" s="307" t="s">
        <v>177</v>
      </c>
      <c r="IX175" s="308" t="s">
        <v>132</v>
      </c>
      <c r="IY175" s="308" t="s">
        <v>132</v>
      </c>
      <c r="IZ175" s="309"/>
      <c r="JA175" s="309" t="str">
        <f t="shared" si="2406"/>
        <v/>
      </c>
      <c r="JB175" s="309">
        <f t="shared" si="2407"/>
        <v>0</v>
      </c>
      <c r="JC175" s="310"/>
      <c r="JD175" s="309">
        <f t="shared" si="2408"/>
        <v>0</v>
      </c>
      <c r="JE175" s="310"/>
      <c r="JF175" s="309">
        <f>ADHB!JG175</f>
        <v>0</v>
      </c>
      <c r="JG175" s="309">
        <f t="shared" si="2409"/>
        <v>0</v>
      </c>
      <c r="JH175" s="309">
        <f t="shared" si="2410"/>
        <v>0</v>
      </c>
      <c r="JI175" s="310">
        <v>0.36319999999999997</v>
      </c>
      <c r="JJ175" s="311">
        <f t="shared" si="2411"/>
        <v>0</v>
      </c>
      <c r="JK175" s="312">
        <f t="shared" si="2412"/>
        <v>0</v>
      </c>
      <c r="JL175" s="313"/>
      <c r="JM175" s="306">
        <v>28.0</v>
      </c>
      <c r="JN175" s="307" t="s">
        <v>177</v>
      </c>
      <c r="JO175" s="308" t="s">
        <v>132</v>
      </c>
      <c r="JP175" s="308" t="s">
        <v>132</v>
      </c>
      <c r="JQ175" s="309"/>
      <c r="JR175" s="309" t="str">
        <f t="shared" si="2413"/>
        <v/>
      </c>
      <c r="JS175" s="309">
        <f t="shared" si="2414"/>
        <v>0</v>
      </c>
      <c r="JT175" s="310"/>
      <c r="JU175" s="309">
        <f t="shared" si="2415"/>
        <v>0</v>
      </c>
      <c r="JV175" s="310"/>
      <c r="JW175" s="309" t="str">
        <f>ADHB!LF175</f>
        <v/>
      </c>
      <c r="JX175" s="309">
        <f t="shared" si="2416"/>
        <v>0</v>
      </c>
      <c r="JY175" s="309">
        <f t="shared" si="2417"/>
        <v>0</v>
      </c>
      <c r="JZ175" s="310">
        <v>0.36319999999999997</v>
      </c>
      <c r="KA175" s="311">
        <f t="shared" si="2418"/>
        <v>0</v>
      </c>
      <c r="KB175" s="312">
        <f t="shared" si="2419"/>
        <v>0</v>
      </c>
      <c r="KC175" s="313"/>
      <c r="KD175" s="306">
        <v>28.0</v>
      </c>
      <c r="KE175" s="307" t="s">
        <v>177</v>
      </c>
      <c r="KF175" s="308" t="s">
        <v>132</v>
      </c>
      <c r="KG175" s="308" t="s">
        <v>132</v>
      </c>
      <c r="KH175" s="309"/>
      <c r="KI175" s="309" t="str">
        <f t="shared" si="2420"/>
        <v/>
      </c>
      <c r="KJ175" s="309">
        <f t="shared" si="2421"/>
        <v>0</v>
      </c>
      <c r="KK175" s="310"/>
      <c r="KL175" s="309">
        <f t="shared" si="2422"/>
        <v>0</v>
      </c>
      <c r="KM175" s="310"/>
      <c r="KN175" s="309" t="str">
        <f>ADHB!LW175</f>
        <v/>
      </c>
      <c r="KO175" s="309">
        <f t="shared" si="2423"/>
        <v>0</v>
      </c>
      <c r="KP175" s="309">
        <f t="shared" si="2424"/>
        <v>0</v>
      </c>
      <c r="KQ175" s="310">
        <v>0.36319999999999997</v>
      </c>
      <c r="KR175" s="311">
        <f t="shared" si="2425"/>
        <v>0</v>
      </c>
      <c r="KS175" s="312">
        <f t="shared" si="2426"/>
        <v>0</v>
      </c>
      <c r="KT175" s="313"/>
      <c r="KU175" s="314"/>
    </row>
    <row r="176" ht="15.75" customHeight="1">
      <c r="A176" s="316"/>
      <c r="B176" s="317" t="s">
        <v>178</v>
      </c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04"/>
      <c r="R176" s="316"/>
      <c r="S176" s="317" t="s">
        <v>178</v>
      </c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04"/>
      <c r="AI176" s="316"/>
      <c r="AJ176" s="317" t="s">
        <v>178</v>
      </c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04"/>
      <c r="AZ176" s="316"/>
      <c r="BA176" s="317" t="s">
        <v>178</v>
      </c>
      <c r="BB176" s="318"/>
      <c r="BC176" s="318"/>
      <c r="BD176" s="318"/>
      <c r="BE176" s="318"/>
      <c r="BF176" s="318"/>
      <c r="BG176" s="318"/>
      <c r="BH176" s="318"/>
      <c r="BI176" s="318"/>
      <c r="BJ176" s="318"/>
      <c r="BK176" s="318"/>
      <c r="BL176" s="318"/>
      <c r="BM176" s="318"/>
      <c r="BN176" s="318"/>
      <c r="BO176" s="318"/>
      <c r="BP176" s="304"/>
      <c r="BQ176" s="316"/>
      <c r="BR176" s="317" t="s">
        <v>178</v>
      </c>
      <c r="BS176" s="318"/>
      <c r="BT176" s="318"/>
      <c r="BU176" s="318"/>
      <c r="BV176" s="318"/>
      <c r="BW176" s="318"/>
      <c r="BX176" s="318"/>
      <c r="BY176" s="318"/>
      <c r="BZ176" s="318"/>
      <c r="CA176" s="318"/>
      <c r="CB176" s="318"/>
      <c r="CC176" s="318"/>
      <c r="CD176" s="318"/>
      <c r="CE176" s="318"/>
      <c r="CF176" s="318"/>
      <c r="CG176" s="304"/>
      <c r="CH176" s="316"/>
      <c r="CI176" s="317" t="s">
        <v>178</v>
      </c>
      <c r="CJ176" s="318"/>
      <c r="CK176" s="318"/>
      <c r="CL176" s="318"/>
      <c r="CM176" s="318"/>
      <c r="CN176" s="318"/>
      <c r="CO176" s="318"/>
      <c r="CP176" s="318"/>
      <c r="CQ176" s="318"/>
      <c r="CR176" s="318"/>
      <c r="CS176" s="318"/>
      <c r="CT176" s="318"/>
      <c r="CU176" s="318"/>
      <c r="CV176" s="318"/>
      <c r="CW176" s="318"/>
      <c r="CX176" s="304"/>
      <c r="CY176" s="316"/>
      <c r="CZ176" s="317" t="s">
        <v>178</v>
      </c>
      <c r="DA176" s="318"/>
      <c r="DB176" s="318"/>
      <c r="DC176" s="318"/>
      <c r="DD176" s="318"/>
      <c r="DE176" s="318"/>
      <c r="DF176" s="318"/>
      <c r="DG176" s="318"/>
      <c r="DH176" s="318"/>
      <c r="DI176" s="318"/>
      <c r="DJ176" s="318"/>
      <c r="DK176" s="318"/>
      <c r="DL176" s="318"/>
      <c r="DM176" s="318"/>
      <c r="DN176" s="318"/>
      <c r="DO176" s="304"/>
      <c r="DP176" s="316"/>
      <c r="DQ176" s="317" t="s">
        <v>178</v>
      </c>
      <c r="DR176" s="318"/>
      <c r="DS176" s="318"/>
      <c r="DT176" s="318"/>
      <c r="DU176" s="318"/>
      <c r="DV176" s="318"/>
      <c r="DW176" s="318"/>
      <c r="DX176" s="318"/>
      <c r="DY176" s="318"/>
      <c r="DZ176" s="318"/>
      <c r="EA176" s="318"/>
      <c r="EB176" s="318"/>
      <c r="EC176" s="318"/>
      <c r="ED176" s="318"/>
      <c r="EE176" s="318"/>
      <c r="EF176" s="304"/>
      <c r="EG176" s="316"/>
      <c r="EH176" s="317" t="s">
        <v>178</v>
      </c>
      <c r="EI176" s="318"/>
      <c r="EJ176" s="318"/>
      <c r="EK176" s="318"/>
      <c r="EL176" s="318"/>
      <c r="EM176" s="318"/>
      <c r="EN176" s="318"/>
      <c r="EO176" s="318"/>
      <c r="EP176" s="318"/>
      <c r="EQ176" s="318"/>
      <c r="ER176" s="318"/>
      <c r="ES176" s="318"/>
      <c r="ET176" s="318"/>
      <c r="EU176" s="318"/>
      <c r="EV176" s="318"/>
      <c r="EW176" s="304"/>
      <c r="EX176" s="316"/>
      <c r="EY176" s="317" t="s">
        <v>178</v>
      </c>
      <c r="EZ176" s="318"/>
      <c r="FA176" s="318"/>
      <c r="FB176" s="318"/>
      <c r="FC176" s="318"/>
      <c r="FD176" s="318"/>
      <c r="FE176" s="318"/>
      <c r="FF176" s="318"/>
      <c r="FG176" s="318"/>
      <c r="FH176" s="318"/>
      <c r="FI176" s="318"/>
      <c r="FJ176" s="318"/>
      <c r="FK176" s="318"/>
      <c r="FL176" s="318"/>
      <c r="FM176" s="318"/>
      <c r="FN176" s="304"/>
      <c r="FO176" s="316"/>
      <c r="FP176" s="317" t="s">
        <v>178</v>
      </c>
      <c r="FQ176" s="318"/>
      <c r="FR176" s="318"/>
      <c r="FS176" s="318"/>
      <c r="FT176" s="318"/>
      <c r="FU176" s="318"/>
      <c r="FV176" s="318"/>
      <c r="FW176" s="318"/>
      <c r="FX176" s="318"/>
      <c r="FY176" s="318"/>
      <c r="FZ176" s="318"/>
      <c r="GA176" s="318"/>
      <c r="GB176" s="318"/>
      <c r="GC176" s="318"/>
      <c r="GD176" s="318"/>
      <c r="GE176" s="304"/>
      <c r="GF176" s="316"/>
      <c r="GG176" s="317" t="s">
        <v>178</v>
      </c>
      <c r="GH176" s="318"/>
      <c r="GI176" s="318"/>
      <c r="GJ176" s="318"/>
      <c r="GK176" s="318"/>
      <c r="GL176" s="318"/>
      <c r="GM176" s="318"/>
      <c r="GN176" s="318"/>
      <c r="GO176" s="318"/>
      <c r="GP176" s="318"/>
      <c r="GQ176" s="318"/>
      <c r="GR176" s="318"/>
      <c r="GS176" s="318"/>
      <c r="GT176" s="318"/>
      <c r="GU176" s="318"/>
      <c r="GV176" s="304"/>
      <c r="GW176" s="316"/>
      <c r="GX176" s="317" t="s">
        <v>178</v>
      </c>
      <c r="GY176" s="318"/>
      <c r="GZ176" s="318"/>
      <c r="HA176" s="318"/>
      <c r="HB176" s="318"/>
      <c r="HC176" s="318"/>
      <c r="HD176" s="318"/>
      <c r="HE176" s="318"/>
      <c r="HF176" s="318"/>
      <c r="HG176" s="318"/>
      <c r="HH176" s="318"/>
      <c r="HI176" s="318"/>
      <c r="HJ176" s="318"/>
      <c r="HK176" s="318"/>
      <c r="HL176" s="318"/>
      <c r="HM176" s="304"/>
      <c r="HN176" s="316"/>
      <c r="HO176" s="317" t="s">
        <v>178</v>
      </c>
      <c r="HP176" s="318"/>
      <c r="HQ176" s="318"/>
      <c r="HR176" s="318"/>
      <c r="HS176" s="318"/>
      <c r="HT176" s="318"/>
      <c r="HU176" s="318"/>
      <c r="HV176" s="318"/>
      <c r="HW176" s="318"/>
      <c r="HX176" s="318"/>
      <c r="HY176" s="318"/>
      <c r="HZ176" s="318"/>
      <c r="IA176" s="318"/>
      <c r="IB176" s="318"/>
      <c r="IC176" s="318"/>
      <c r="ID176" s="304"/>
      <c r="IE176" s="316"/>
      <c r="IF176" s="317" t="s">
        <v>178</v>
      </c>
      <c r="IG176" s="318"/>
      <c r="IH176" s="318"/>
      <c r="II176" s="318"/>
      <c r="IJ176" s="318"/>
      <c r="IK176" s="318"/>
      <c r="IL176" s="318"/>
      <c r="IM176" s="318"/>
      <c r="IN176" s="318"/>
      <c r="IO176" s="318"/>
      <c r="IP176" s="318"/>
      <c r="IQ176" s="318"/>
      <c r="IR176" s="318"/>
      <c r="IS176" s="318"/>
      <c r="IT176" s="318"/>
      <c r="IU176" s="304"/>
      <c r="IV176" s="316"/>
      <c r="IW176" s="317" t="s">
        <v>178</v>
      </c>
      <c r="IX176" s="318"/>
      <c r="IY176" s="318"/>
      <c r="IZ176" s="318"/>
      <c r="JA176" s="318"/>
      <c r="JB176" s="318"/>
      <c r="JC176" s="318"/>
      <c r="JD176" s="318"/>
      <c r="JE176" s="318"/>
      <c r="JF176" s="318"/>
      <c r="JG176" s="318"/>
      <c r="JH176" s="318"/>
      <c r="JI176" s="318"/>
      <c r="JJ176" s="318"/>
      <c r="JK176" s="318"/>
      <c r="JL176" s="304"/>
      <c r="JM176" s="316"/>
      <c r="JN176" s="317" t="s">
        <v>178</v>
      </c>
      <c r="JO176" s="318"/>
      <c r="JP176" s="318"/>
      <c r="JQ176" s="318"/>
      <c r="JR176" s="318"/>
      <c r="JS176" s="318"/>
      <c r="JT176" s="318"/>
      <c r="JU176" s="318"/>
      <c r="JV176" s="318"/>
      <c r="JW176" s="318"/>
      <c r="JX176" s="318"/>
      <c r="JY176" s="318"/>
      <c r="JZ176" s="318"/>
      <c r="KA176" s="318"/>
      <c r="KB176" s="318"/>
      <c r="KC176" s="304"/>
      <c r="KD176" s="316"/>
      <c r="KE176" s="317" t="s">
        <v>178</v>
      </c>
      <c r="KF176" s="318"/>
      <c r="KG176" s="318"/>
      <c r="KH176" s="318"/>
      <c r="KI176" s="318"/>
      <c r="KJ176" s="318"/>
      <c r="KK176" s="318"/>
      <c r="KL176" s="318"/>
      <c r="KM176" s="318"/>
      <c r="KN176" s="318"/>
      <c r="KO176" s="318"/>
      <c r="KP176" s="318"/>
      <c r="KQ176" s="318"/>
      <c r="KR176" s="318"/>
      <c r="KS176" s="318"/>
      <c r="KT176" s="304"/>
      <c r="KU176" s="305"/>
    </row>
    <row r="177" ht="15.75" customHeight="1">
      <c r="A177" s="306">
        <v>1.0</v>
      </c>
      <c r="B177" s="307" t="s">
        <v>179</v>
      </c>
      <c r="C177" s="308" t="s">
        <v>132</v>
      </c>
      <c r="D177" s="308" t="s">
        <v>132</v>
      </c>
      <c r="E177" s="309"/>
      <c r="F177" s="309"/>
      <c r="G177" s="309">
        <f t="shared" ref="G177:G195" si="2427">IFERROR(E177*F177/1000000,0)</f>
        <v>0</v>
      </c>
      <c r="H177" s="310"/>
      <c r="I177" s="309">
        <f t="shared" ref="I177:I195" si="2428">IFERROR(+G177*H177,"")</f>
        <v>0</v>
      </c>
      <c r="J177" s="310"/>
      <c r="K177" s="309">
        <f>ADHB!L177</f>
        <v>0</v>
      </c>
      <c r="L177" s="309">
        <f t="shared" ref="L177:L195" si="2429">IFERROR(K177/J177*100,0)</f>
        <v>0</v>
      </c>
      <c r="M177" s="309">
        <f t="shared" ref="M177:M195" si="2430">IFERROR(+(IF(G177="","0",G177))+(IF(I177="","0",I177))+(IF(L177="","0",L177)),"")</f>
        <v>0</v>
      </c>
      <c r="N177" s="310">
        <v>0.36319999999999997</v>
      </c>
      <c r="O177" s="311">
        <f t="shared" ref="O177:O195" si="2431">IFERROR(+N177*(M177-L177),"")</f>
        <v>0</v>
      </c>
      <c r="P177" s="312">
        <f t="shared" ref="P177:P195" si="2432">IFERROR(+(IF(M177="","0",M177))-(IF(O177="","0",O177)),"")</f>
        <v>0</v>
      </c>
      <c r="Q177" s="313"/>
      <c r="R177" s="306">
        <v>1.0</v>
      </c>
      <c r="S177" s="307" t="s">
        <v>179</v>
      </c>
      <c r="T177" s="308" t="s">
        <v>132</v>
      </c>
      <c r="U177" s="308" t="s">
        <v>132</v>
      </c>
      <c r="V177" s="309"/>
      <c r="W177" s="309" t="str">
        <f t="shared" ref="W177:W195" si="2433">F177</f>
        <v/>
      </c>
      <c r="X177" s="309">
        <f t="shared" ref="X177:X195" si="2434">IFERROR(V177*W177/1000000,0)</f>
        <v>0</v>
      </c>
      <c r="Y177" s="310"/>
      <c r="Z177" s="309">
        <f t="shared" ref="Z177:Z195" si="2435">IFERROR(+X177*Y177,"")</f>
        <v>0</v>
      </c>
      <c r="AA177" s="310"/>
      <c r="AB177" s="309">
        <f>ADHB!AC177</f>
        <v>0</v>
      </c>
      <c r="AC177" s="309">
        <f t="shared" ref="AC177:AC195" si="2436">IFERROR(AB177/AA177*100,0)</f>
        <v>0</v>
      </c>
      <c r="AD177" s="309">
        <f t="shared" ref="AD177:AD195" si="2437">IFERROR(+(IF(X177="","0",X177))+(IF(Z177="","0",Z177))+(IF(AC177="","0",AC177)),"")</f>
        <v>0</v>
      </c>
      <c r="AE177" s="310">
        <v>0.36319999999999997</v>
      </c>
      <c r="AF177" s="311">
        <f t="shared" ref="AF177:AF195" si="2438">IFERROR(+AE177*(AD177-AC177),"")</f>
        <v>0</v>
      </c>
      <c r="AG177" s="312">
        <f t="shared" ref="AG177:AG195" si="2439">IFERROR(+(IF(AD177="","0",AD177))-(IF(AF177="","0",AF177)),"")</f>
        <v>0</v>
      </c>
      <c r="AH177" s="313"/>
      <c r="AI177" s="306">
        <v>1.0</v>
      </c>
      <c r="AJ177" s="307" t="s">
        <v>179</v>
      </c>
      <c r="AK177" s="308" t="s">
        <v>132</v>
      </c>
      <c r="AL177" s="308" t="s">
        <v>132</v>
      </c>
      <c r="AM177" s="309"/>
      <c r="AN177" s="309" t="str">
        <f t="shared" ref="AN177:AN195" si="2440">W177</f>
        <v/>
      </c>
      <c r="AO177" s="309">
        <f t="shared" ref="AO177:AO195" si="2441">IFERROR(AM177*AN177/1000000,0)</f>
        <v>0</v>
      </c>
      <c r="AP177" s="310"/>
      <c r="AQ177" s="309">
        <f t="shared" ref="AQ177:AQ195" si="2442">IFERROR(+AO177*AP177,"")</f>
        <v>0</v>
      </c>
      <c r="AR177" s="310"/>
      <c r="AS177" s="309">
        <f>ADHB!AT177</f>
        <v>0</v>
      </c>
      <c r="AT177" s="309">
        <f t="shared" ref="AT177:AT195" si="2443">IFERROR(AS177/AR177*100,0)</f>
        <v>0</v>
      </c>
      <c r="AU177" s="309">
        <f t="shared" ref="AU177:AU195" si="2444">IFERROR(+(IF(AO177="","0",AO177))+(IF(AQ177="","0",AQ177))+(IF(AT177="","0",AT177)),"")</f>
        <v>0</v>
      </c>
      <c r="AV177" s="310">
        <v>0.36319999999999997</v>
      </c>
      <c r="AW177" s="311">
        <f t="shared" ref="AW177:AW195" si="2445">IFERROR(+AV177*(AU177-AT177),"")</f>
        <v>0</v>
      </c>
      <c r="AX177" s="312">
        <f t="shared" ref="AX177:AX195" si="2446">IFERROR(+(IF(AU177="","0",AU177))-(IF(AW177="","0",AW177)),"")</f>
        <v>0</v>
      </c>
      <c r="AY177" s="313"/>
      <c r="AZ177" s="306">
        <v>1.0</v>
      </c>
      <c r="BA177" s="307" t="s">
        <v>179</v>
      </c>
      <c r="BB177" s="308" t="s">
        <v>132</v>
      </c>
      <c r="BC177" s="308" t="s">
        <v>132</v>
      </c>
      <c r="BD177" s="309"/>
      <c r="BE177" s="309" t="str">
        <f t="shared" ref="BE177:BE195" si="2447">AN177</f>
        <v/>
      </c>
      <c r="BF177" s="309">
        <f t="shared" ref="BF177:BF195" si="2448">IFERROR(BD177*BE177/1000000,0)</f>
        <v>0</v>
      </c>
      <c r="BG177" s="310"/>
      <c r="BH177" s="309">
        <f t="shared" ref="BH177:BH195" si="2449">IFERROR(+BF177*BG177,"")</f>
        <v>0</v>
      </c>
      <c r="BI177" s="310"/>
      <c r="BJ177" s="309">
        <f>ADHB!BK177</f>
        <v>0</v>
      </c>
      <c r="BK177" s="309">
        <f t="shared" ref="BK177:BK195" si="2450">IFERROR(BJ177/BI177*100,0)</f>
        <v>0</v>
      </c>
      <c r="BL177" s="309">
        <f t="shared" ref="BL177:BL195" si="2451">IFERROR(+(IF(BF177="","0",BF177))+(IF(BH177="","0",BH177))+(IF(BK177="","0",BK177)),"")</f>
        <v>0</v>
      </c>
      <c r="BM177" s="310">
        <v>0.36319999999999997</v>
      </c>
      <c r="BN177" s="311">
        <f t="shared" ref="BN177:BN195" si="2452">IFERROR(+BM177*(BL177-BK177),"")</f>
        <v>0</v>
      </c>
      <c r="BO177" s="312">
        <f t="shared" ref="BO177:BO195" si="2453">IFERROR(+(IF(BL177="","0",BL177))-(IF(BN177="","0",BN177)),"")</f>
        <v>0</v>
      </c>
      <c r="BP177" s="313"/>
      <c r="BQ177" s="306">
        <v>1.0</v>
      </c>
      <c r="BR177" s="307" t="s">
        <v>179</v>
      </c>
      <c r="BS177" s="308" t="s">
        <v>132</v>
      </c>
      <c r="BT177" s="308" t="s">
        <v>132</v>
      </c>
      <c r="BU177" s="309"/>
      <c r="BV177" s="309" t="str">
        <f t="shared" ref="BV177:BV195" si="2454">BE177</f>
        <v/>
      </c>
      <c r="BW177" s="309">
        <f t="shared" ref="BW177:BW195" si="2455">IFERROR(BU177*BV177/1000000,0)</f>
        <v>0</v>
      </c>
      <c r="BX177" s="310"/>
      <c r="BY177" s="309">
        <f t="shared" ref="BY177:BY195" si="2456">IFERROR(+BW177*BX177,"")</f>
        <v>0</v>
      </c>
      <c r="BZ177" s="310"/>
      <c r="CA177" s="309">
        <f>ADHB!CB177</f>
        <v>0</v>
      </c>
      <c r="CB177" s="309">
        <f t="shared" ref="CB177:CB195" si="2457">IFERROR(CA177/BZ177*100,0)</f>
        <v>0</v>
      </c>
      <c r="CC177" s="309">
        <f t="shared" ref="CC177:CC195" si="2458">IFERROR(+(IF(BW177="","0",BW177))+(IF(BY177="","0",BY177))+(IF(CB177="","0",CB177)),"")</f>
        <v>0</v>
      </c>
      <c r="CD177" s="310">
        <v>0.36319999999999997</v>
      </c>
      <c r="CE177" s="311">
        <f t="shared" ref="CE177:CE195" si="2459">IFERROR(+CD177*(CC177-CB177),"")</f>
        <v>0</v>
      </c>
      <c r="CF177" s="312">
        <f t="shared" ref="CF177:CF195" si="2460">IFERROR(+(IF(CC177="","0",CC177))-(IF(CE177="","0",CE177)),"")</f>
        <v>0</v>
      </c>
      <c r="CG177" s="313"/>
      <c r="CH177" s="306">
        <v>1.0</v>
      </c>
      <c r="CI177" s="307" t="s">
        <v>179</v>
      </c>
      <c r="CJ177" s="308" t="s">
        <v>132</v>
      </c>
      <c r="CK177" s="308" t="s">
        <v>132</v>
      </c>
      <c r="CL177" s="309"/>
      <c r="CM177" s="309" t="str">
        <f t="shared" ref="CM177:CM195" si="2461">BV177</f>
        <v/>
      </c>
      <c r="CN177" s="309">
        <f t="shared" ref="CN177:CN195" si="2462">IFERROR(CL177*CM177/1000000,0)</f>
        <v>0</v>
      </c>
      <c r="CO177" s="310"/>
      <c r="CP177" s="309">
        <f t="shared" ref="CP177:CP195" si="2463">IFERROR(+CN177*CO177,"")</f>
        <v>0</v>
      </c>
      <c r="CQ177" s="310"/>
      <c r="CR177" s="309">
        <f>ADHB!CS177</f>
        <v>0</v>
      </c>
      <c r="CS177" s="309">
        <f t="shared" ref="CS177:CS195" si="2464">IFERROR(CR177/CQ177*100,0)</f>
        <v>0</v>
      </c>
      <c r="CT177" s="309">
        <f t="shared" ref="CT177:CT195" si="2465">IFERROR(+(IF(CN177="","0",CN177))+(IF(CP177="","0",CP177))+(IF(CS177="","0",CS177)),"")</f>
        <v>0</v>
      </c>
      <c r="CU177" s="310">
        <v>0.36319999999999997</v>
      </c>
      <c r="CV177" s="311">
        <f t="shared" ref="CV177:CV195" si="2466">IFERROR(+CU177*(CT177-CS177),"")</f>
        <v>0</v>
      </c>
      <c r="CW177" s="312">
        <f t="shared" ref="CW177:CW195" si="2467">IFERROR(+(IF(CT177="","0",CT177))-(IF(CV177="","0",CV177)),"")</f>
        <v>0</v>
      </c>
      <c r="CX177" s="313"/>
      <c r="CY177" s="306">
        <v>1.0</v>
      </c>
      <c r="CZ177" s="307" t="s">
        <v>179</v>
      </c>
      <c r="DA177" s="308" t="s">
        <v>132</v>
      </c>
      <c r="DB177" s="308" t="s">
        <v>132</v>
      </c>
      <c r="DC177" s="309"/>
      <c r="DD177" s="309" t="str">
        <f t="shared" ref="DD177:DD195" si="2468">CM177</f>
        <v/>
      </c>
      <c r="DE177" s="309">
        <f t="shared" ref="DE177:DE195" si="2469">IFERROR(DC177*DD177/1000000,0)</f>
        <v>0</v>
      </c>
      <c r="DF177" s="310"/>
      <c r="DG177" s="309">
        <f t="shared" ref="DG177:DG195" si="2470">IFERROR(+DE177*DF177,"")</f>
        <v>0</v>
      </c>
      <c r="DH177" s="310"/>
      <c r="DI177" s="309">
        <f>ADHB!DJ177</f>
        <v>0</v>
      </c>
      <c r="DJ177" s="309">
        <f t="shared" ref="DJ177:DJ195" si="2471">IFERROR(DI177/DH177*100,0)</f>
        <v>0</v>
      </c>
      <c r="DK177" s="309">
        <f t="shared" ref="DK177:DK195" si="2472">IFERROR(+(IF(DE177="","0",DE177))+(IF(DG177="","0",DG177))+(IF(DJ177="","0",DJ177)),"")</f>
        <v>0</v>
      </c>
      <c r="DL177" s="310">
        <v>0.36319999999999997</v>
      </c>
      <c r="DM177" s="311">
        <f t="shared" ref="DM177:DM195" si="2473">IFERROR(+DL177*(DK177-DJ177),"")</f>
        <v>0</v>
      </c>
      <c r="DN177" s="312">
        <f t="shared" ref="DN177:DN195" si="2474">IFERROR(+(IF(DK177="","0",DK177))-(IF(DM177="","0",DM177)),"")</f>
        <v>0</v>
      </c>
      <c r="DO177" s="313"/>
      <c r="DP177" s="306">
        <v>1.0</v>
      </c>
      <c r="DQ177" s="307" t="s">
        <v>179</v>
      </c>
      <c r="DR177" s="308" t="s">
        <v>132</v>
      </c>
      <c r="DS177" s="308" t="s">
        <v>132</v>
      </c>
      <c r="DT177" s="309"/>
      <c r="DU177" s="309" t="str">
        <f t="shared" ref="DU177:DU195" si="2475">DD177</f>
        <v/>
      </c>
      <c r="DV177" s="309">
        <f t="shared" ref="DV177:DV195" si="2476">IFERROR(DT177*DU177/1000000,0)</f>
        <v>0</v>
      </c>
      <c r="DW177" s="310"/>
      <c r="DX177" s="309">
        <f t="shared" ref="DX177:DX195" si="2477">IFERROR(+DV177*DW177,"")</f>
        <v>0</v>
      </c>
      <c r="DY177" s="310"/>
      <c r="DZ177" s="309">
        <f>ADHB!EA177</f>
        <v>0</v>
      </c>
      <c r="EA177" s="309">
        <f t="shared" ref="EA177:EA195" si="2478">IFERROR(DZ177/DY177*100,0)</f>
        <v>0</v>
      </c>
      <c r="EB177" s="309">
        <f t="shared" ref="EB177:EB195" si="2479">IFERROR(+(IF(DV177="","0",DV177))+(IF(DX177="","0",DX177))+(IF(EA177="","0",EA177)),"")</f>
        <v>0</v>
      </c>
      <c r="EC177" s="310">
        <v>0.36319999999999997</v>
      </c>
      <c r="ED177" s="311">
        <f t="shared" ref="ED177:ED195" si="2480">IFERROR(+EC177*(EB177-EA177),"")</f>
        <v>0</v>
      </c>
      <c r="EE177" s="312">
        <f t="shared" ref="EE177:EE195" si="2481">IFERROR(+(IF(EB177="","0",EB177))-(IF(ED177="","0",ED177)),"")</f>
        <v>0</v>
      </c>
      <c r="EF177" s="313"/>
      <c r="EG177" s="306">
        <v>1.0</v>
      </c>
      <c r="EH177" s="307" t="s">
        <v>179</v>
      </c>
      <c r="EI177" s="308" t="s">
        <v>132</v>
      </c>
      <c r="EJ177" s="308" t="s">
        <v>132</v>
      </c>
      <c r="EK177" s="309"/>
      <c r="EL177" s="309" t="str">
        <f t="shared" ref="EL177:EL195" si="2482">DU177</f>
        <v/>
      </c>
      <c r="EM177" s="309">
        <f t="shared" ref="EM177:EM195" si="2483">IFERROR(EK177*EL177/1000000,0)</f>
        <v>0</v>
      </c>
      <c r="EN177" s="310"/>
      <c r="EO177" s="309">
        <f t="shared" ref="EO177:EO195" si="2484">IFERROR(+EM177*EN177,"")</f>
        <v>0</v>
      </c>
      <c r="EP177" s="310"/>
      <c r="EQ177" s="309">
        <f>ADHB!ER177</f>
        <v>0</v>
      </c>
      <c r="ER177" s="309">
        <f t="shared" ref="ER177:ER195" si="2485">IFERROR(EQ177/EP177*100,0)</f>
        <v>0</v>
      </c>
      <c r="ES177" s="309">
        <f t="shared" ref="ES177:ES195" si="2486">IFERROR(+(IF(EM177="","0",EM177))+(IF(EO177="","0",EO177))+(IF(ER177="","0",ER177)),"")</f>
        <v>0</v>
      </c>
      <c r="ET177" s="310">
        <v>0.36319999999999997</v>
      </c>
      <c r="EU177" s="311">
        <f t="shared" ref="EU177:EU195" si="2487">IFERROR(+ET177*(ES177-ER177),"")</f>
        <v>0</v>
      </c>
      <c r="EV177" s="312">
        <f t="shared" ref="EV177:EV195" si="2488">IFERROR(+(IF(ES177="","0",ES177))-(IF(EU177="","0",EU177)),"")</f>
        <v>0</v>
      </c>
      <c r="EW177" s="313"/>
      <c r="EX177" s="306">
        <v>1.0</v>
      </c>
      <c r="EY177" s="307" t="s">
        <v>179</v>
      </c>
      <c r="EZ177" s="308" t="s">
        <v>132</v>
      </c>
      <c r="FA177" s="308" t="s">
        <v>132</v>
      </c>
      <c r="FB177" s="309"/>
      <c r="FC177" s="309" t="str">
        <f t="shared" ref="FC177:FC195" si="2489">EL177</f>
        <v/>
      </c>
      <c r="FD177" s="309">
        <f t="shared" ref="FD177:FD195" si="2490">IFERROR(FB177*FC177/1000000,0)</f>
        <v>0</v>
      </c>
      <c r="FE177" s="310"/>
      <c r="FF177" s="309">
        <f t="shared" ref="FF177:FF195" si="2491">IFERROR(+FD177*FE177,"")</f>
        <v>0</v>
      </c>
      <c r="FG177" s="310"/>
      <c r="FH177" s="309">
        <f>ADHB!FI177</f>
        <v>0</v>
      </c>
      <c r="FI177" s="309">
        <f t="shared" ref="FI177:FI195" si="2492">IFERROR(FH177/FG177*100,0)</f>
        <v>0</v>
      </c>
      <c r="FJ177" s="309">
        <f t="shared" ref="FJ177:FJ195" si="2493">IFERROR(+(IF(FD177="","0",FD177))+(IF(FF177="","0",FF177))+(IF(FI177="","0",FI177)),"")</f>
        <v>0</v>
      </c>
      <c r="FK177" s="310">
        <v>0.36319999999999997</v>
      </c>
      <c r="FL177" s="311">
        <f t="shared" ref="FL177:FL195" si="2494">IFERROR(+FK177*(FJ177-FI177),"")</f>
        <v>0</v>
      </c>
      <c r="FM177" s="312">
        <f t="shared" ref="FM177:FM195" si="2495">IFERROR(+(IF(FJ177="","0",FJ177))-(IF(FL177="","0",FL177)),"")</f>
        <v>0</v>
      </c>
      <c r="FN177" s="313"/>
      <c r="FO177" s="306">
        <v>1.0</v>
      </c>
      <c r="FP177" s="307" t="s">
        <v>179</v>
      </c>
      <c r="FQ177" s="308" t="s">
        <v>132</v>
      </c>
      <c r="FR177" s="308" t="s">
        <v>132</v>
      </c>
      <c r="FS177" s="309"/>
      <c r="FT177" s="309" t="str">
        <f t="shared" ref="FT177:FT195" si="2496">FC177</f>
        <v/>
      </c>
      <c r="FU177" s="309">
        <f t="shared" ref="FU177:FU195" si="2497">IFERROR(FS177*FT177/1000000,0)</f>
        <v>0</v>
      </c>
      <c r="FV177" s="310"/>
      <c r="FW177" s="309">
        <f t="shared" ref="FW177:FW195" si="2498">IFERROR(+FU177*FV177,"")</f>
        <v>0</v>
      </c>
      <c r="FX177" s="310"/>
      <c r="FY177" s="309">
        <f>ADHB!FZ177</f>
        <v>0</v>
      </c>
      <c r="FZ177" s="309">
        <f t="shared" ref="FZ177:FZ195" si="2499">IFERROR(FY177/FX177*100,0)</f>
        <v>0</v>
      </c>
      <c r="GA177" s="309">
        <f t="shared" ref="GA177:GA195" si="2500">IFERROR(+(IF(FU177="","0",FU177))+(IF(FW177="","0",FW177))+(IF(FZ177="","0",FZ177)),"")</f>
        <v>0</v>
      </c>
      <c r="GB177" s="310">
        <v>0.36319999999999997</v>
      </c>
      <c r="GC177" s="311">
        <f t="shared" ref="GC177:GC195" si="2501">IFERROR(+GB177*(GA177-FZ177),"")</f>
        <v>0</v>
      </c>
      <c r="GD177" s="312">
        <f t="shared" ref="GD177:GD195" si="2502">IFERROR(+(IF(GA177="","0",GA177))-(IF(GC177="","0",GC177)),"")</f>
        <v>0</v>
      </c>
      <c r="GE177" s="313"/>
      <c r="GF177" s="306">
        <v>1.0</v>
      </c>
      <c r="GG177" s="307" t="s">
        <v>179</v>
      </c>
      <c r="GH177" s="308" t="s">
        <v>132</v>
      </c>
      <c r="GI177" s="308" t="s">
        <v>132</v>
      </c>
      <c r="GJ177" s="309"/>
      <c r="GK177" s="309" t="str">
        <f t="shared" ref="GK177:GK195" si="2503">FT177</f>
        <v/>
      </c>
      <c r="GL177" s="309">
        <f t="shared" ref="GL177:GL195" si="2504">IFERROR(GJ177*GK177/1000000,0)</f>
        <v>0</v>
      </c>
      <c r="GM177" s="310"/>
      <c r="GN177" s="309">
        <f t="shared" ref="GN177:GN195" si="2505">IFERROR(+GL177*GM177,"")</f>
        <v>0</v>
      </c>
      <c r="GO177" s="310"/>
      <c r="GP177" s="309">
        <f>ADHB!GQ177</f>
        <v>0</v>
      </c>
      <c r="GQ177" s="309">
        <f t="shared" ref="GQ177:GQ195" si="2506">IFERROR(GP177/GO177*100,0)</f>
        <v>0</v>
      </c>
      <c r="GR177" s="309">
        <f t="shared" ref="GR177:GR195" si="2507">IFERROR(+(IF(GL177="","0",GL177))+(IF(GN177="","0",GN177))+(IF(GQ177="","0",GQ177)),"")</f>
        <v>0</v>
      </c>
      <c r="GS177" s="310">
        <v>0.36319999999999997</v>
      </c>
      <c r="GT177" s="311">
        <f t="shared" ref="GT177:GT195" si="2508">IFERROR(+GS177*(GR177-GQ177),"")</f>
        <v>0</v>
      </c>
      <c r="GU177" s="312">
        <f t="shared" ref="GU177:GU195" si="2509">IFERROR(+(IF(GR177="","0",GR177))-(IF(GT177="","0",GT177)),"")</f>
        <v>0</v>
      </c>
      <c r="GV177" s="313"/>
      <c r="GW177" s="306">
        <v>1.0</v>
      </c>
      <c r="GX177" s="307" t="s">
        <v>179</v>
      </c>
      <c r="GY177" s="308" t="s">
        <v>132</v>
      </c>
      <c r="GZ177" s="308" t="s">
        <v>132</v>
      </c>
      <c r="HA177" s="309"/>
      <c r="HB177" s="309" t="str">
        <f t="shared" ref="HB177:HB195" si="2510">GK177</f>
        <v/>
      </c>
      <c r="HC177" s="309">
        <f t="shared" ref="HC177:HC195" si="2511">IFERROR(HA177*HB177/1000000,0)</f>
        <v>0</v>
      </c>
      <c r="HD177" s="310"/>
      <c r="HE177" s="309">
        <f t="shared" ref="HE177:HE195" si="2512">IFERROR(+HC177*HD177,"")</f>
        <v>0</v>
      </c>
      <c r="HF177" s="310"/>
      <c r="HG177" s="309">
        <f>ADHB!HH177</f>
        <v>0</v>
      </c>
      <c r="HH177" s="309">
        <f t="shared" ref="HH177:HH195" si="2513">IFERROR(HG177/HF177*100,0)</f>
        <v>0</v>
      </c>
      <c r="HI177" s="309">
        <f t="shared" ref="HI177:HI195" si="2514">IFERROR(+(IF(HC177="","0",HC177))+(IF(HE177="","0",HE177))+(IF(HH177="","0",HH177)),"")</f>
        <v>0</v>
      </c>
      <c r="HJ177" s="310">
        <v>0.36319999999999997</v>
      </c>
      <c r="HK177" s="311">
        <f t="shared" ref="HK177:HK195" si="2515">IFERROR(+HJ177*(HI177-HH177),"")</f>
        <v>0</v>
      </c>
      <c r="HL177" s="312">
        <f t="shared" ref="HL177:HL195" si="2516">IFERROR(+(IF(HI177="","0",HI177))-(IF(HK177="","0",HK177)),"")</f>
        <v>0</v>
      </c>
      <c r="HM177" s="313"/>
      <c r="HN177" s="306">
        <v>1.0</v>
      </c>
      <c r="HO177" s="307" t="s">
        <v>179</v>
      </c>
      <c r="HP177" s="308" t="s">
        <v>132</v>
      </c>
      <c r="HQ177" s="308" t="s">
        <v>132</v>
      </c>
      <c r="HR177" s="309"/>
      <c r="HS177" s="309" t="str">
        <f t="shared" ref="HS177:HS195" si="2517">HB177</f>
        <v/>
      </c>
      <c r="HT177" s="309">
        <f t="shared" ref="HT177:HT195" si="2518">IFERROR(HR177*HS177/1000000,0)</f>
        <v>0</v>
      </c>
      <c r="HU177" s="310"/>
      <c r="HV177" s="309">
        <f t="shared" ref="HV177:HV195" si="2519">IFERROR(+HT177*HU177,"")</f>
        <v>0</v>
      </c>
      <c r="HW177" s="310"/>
      <c r="HX177" s="309">
        <f>ADHB!HY177</f>
        <v>0</v>
      </c>
      <c r="HY177" s="309">
        <f t="shared" ref="HY177:HY195" si="2520">IFERROR(HX177/HW177*100,0)</f>
        <v>0</v>
      </c>
      <c r="HZ177" s="309">
        <f t="shared" ref="HZ177:HZ195" si="2521">IFERROR(+(IF(HT177="","0",HT177))+(IF(HV177="","0",HV177))+(IF(HY177="","0",HY177)),"")</f>
        <v>0</v>
      </c>
      <c r="IA177" s="310">
        <v>0.36319999999999997</v>
      </c>
      <c r="IB177" s="311">
        <f t="shared" ref="IB177:IB195" si="2522">IFERROR(+IA177*(HZ177-HY177),"")</f>
        <v>0</v>
      </c>
      <c r="IC177" s="312">
        <f t="shared" ref="IC177:IC195" si="2523">IFERROR(+(IF(HZ177="","0",HZ177))-(IF(IB177="","0",IB177)),"")</f>
        <v>0</v>
      </c>
      <c r="ID177" s="313"/>
      <c r="IE177" s="306">
        <v>1.0</v>
      </c>
      <c r="IF177" s="307" t="s">
        <v>179</v>
      </c>
      <c r="IG177" s="308" t="s">
        <v>132</v>
      </c>
      <c r="IH177" s="308" t="s">
        <v>132</v>
      </c>
      <c r="II177" s="309"/>
      <c r="IJ177" s="309" t="str">
        <f t="shared" ref="IJ177:IJ195" si="2524">HS177</f>
        <v/>
      </c>
      <c r="IK177" s="309">
        <f t="shared" ref="IK177:IK195" si="2525">IFERROR(II177*IJ177/1000000,0)</f>
        <v>0</v>
      </c>
      <c r="IL177" s="310"/>
      <c r="IM177" s="309">
        <f t="shared" ref="IM177:IM195" si="2526">IFERROR(+IK177*IL177,"")</f>
        <v>0</v>
      </c>
      <c r="IN177" s="310"/>
      <c r="IO177" s="309">
        <f>ADHB!IP177</f>
        <v>0</v>
      </c>
      <c r="IP177" s="309">
        <f t="shared" ref="IP177:IP195" si="2527">IFERROR(IO177/IN177*100,0)</f>
        <v>0</v>
      </c>
      <c r="IQ177" s="309">
        <f t="shared" ref="IQ177:IQ195" si="2528">IFERROR(+(IF(IK177="","0",IK177))+(IF(IM177="","0",IM177))+(IF(IP177="","0",IP177)),"")</f>
        <v>0</v>
      </c>
      <c r="IR177" s="310">
        <v>0.36319999999999997</v>
      </c>
      <c r="IS177" s="311">
        <f t="shared" ref="IS177:IS195" si="2529">IFERROR(+IR177*(IQ177-IP177),"")</f>
        <v>0</v>
      </c>
      <c r="IT177" s="312">
        <f t="shared" ref="IT177:IT195" si="2530">IFERROR(+(IF(IQ177="","0",IQ177))-(IF(IS177="","0",IS177)),"")</f>
        <v>0</v>
      </c>
      <c r="IU177" s="313"/>
      <c r="IV177" s="306">
        <v>1.0</v>
      </c>
      <c r="IW177" s="307" t="s">
        <v>179</v>
      </c>
      <c r="IX177" s="308" t="s">
        <v>132</v>
      </c>
      <c r="IY177" s="308" t="s">
        <v>132</v>
      </c>
      <c r="IZ177" s="309"/>
      <c r="JA177" s="309" t="str">
        <f t="shared" ref="JA177:JA195" si="2531">IJ177</f>
        <v/>
      </c>
      <c r="JB177" s="309">
        <f t="shared" ref="JB177:JB195" si="2532">IFERROR(IZ177*JA177/1000000,0)</f>
        <v>0</v>
      </c>
      <c r="JC177" s="310"/>
      <c r="JD177" s="309">
        <f t="shared" ref="JD177:JD195" si="2533">IFERROR(+JB177*JC177,"")</f>
        <v>0</v>
      </c>
      <c r="JE177" s="310"/>
      <c r="JF177" s="309">
        <f>ADHB!JG177</f>
        <v>0</v>
      </c>
      <c r="JG177" s="309">
        <f t="shared" ref="JG177:JG195" si="2534">IFERROR(JF177/JE177*100,0)</f>
        <v>0</v>
      </c>
      <c r="JH177" s="309">
        <f t="shared" ref="JH177:JH195" si="2535">IFERROR(+(IF(JB177="","0",JB177))+(IF(JD177="","0",JD177))+(IF(JG177="","0",JG177)),"")</f>
        <v>0</v>
      </c>
      <c r="JI177" s="310">
        <v>0.36319999999999997</v>
      </c>
      <c r="JJ177" s="311">
        <f t="shared" ref="JJ177:JJ195" si="2536">IFERROR(+JI177*(JH177-JG177),"")</f>
        <v>0</v>
      </c>
      <c r="JK177" s="312">
        <f t="shared" ref="JK177:JK195" si="2537">IFERROR(+(IF(JH177="","0",JH177))-(IF(JJ177="","0",JJ177)),"")</f>
        <v>0</v>
      </c>
      <c r="JL177" s="313"/>
      <c r="JM177" s="306">
        <v>1.0</v>
      </c>
      <c r="JN177" s="307" t="s">
        <v>179</v>
      </c>
      <c r="JO177" s="308" t="s">
        <v>132</v>
      </c>
      <c r="JP177" s="308" t="s">
        <v>132</v>
      </c>
      <c r="JQ177" s="309"/>
      <c r="JR177" s="309" t="str">
        <f t="shared" ref="JR177:JR195" si="2538">JA177</f>
        <v/>
      </c>
      <c r="JS177" s="309">
        <f t="shared" ref="JS177:JS195" si="2539">IFERROR(JQ177*JR177/1000000,0)</f>
        <v>0</v>
      </c>
      <c r="JT177" s="310"/>
      <c r="JU177" s="309">
        <f t="shared" ref="JU177:JU195" si="2540">IFERROR(+JS177*JT177,"")</f>
        <v>0</v>
      </c>
      <c r="JV177" s="310"/>
      <c r="JW177" s="309" t="str">
        <f>ADHB!LF177</f>
        <v/>
      </c>
      <c r="JX177" s="309">
        <f t="shared" ref="JX177:JX195" si="2541">IFERROR(JW177/JV177*100,0)</f>
        <v>0</v>
      </c>
      <c r="JY177" s="309">
        <f t="shared" ref="JY177:JY195" si="2542">IFERROR(+(IF(JS177="","0",JS177))+(IF(JU177="","0",JU177))+(IF(JX177="","0",JX177)),"")</f>
        <v>0</v>
      </c>
      <c r="JZ177" s="310">
        <v>0.36319999999999997</v>
      </c>
      <c r="KA177" s="311">
        <f t="shared" ref="KA177:KA195" si="2543">IFERROR(+JZ177*(JY177-JX177),"")</f>
        <v>0</v>
      </c>
      <c r="KB177" s="312">
        <f t="shared" ref="KB177:KB195" si="2544">IFERROR(+(IF(JY177="","0",JY177))-(IF(KA177="","0",KA177)),"")</f>
        <v>0</v>
      </c>
      <c r="KC177" s="313"/>
      <c r="KD177" s="306">
        <v>1.0</v>
      </c>
      <c r="KE177" s="307" t="s">
        <v>179</v>
      </c>
      <c r="KF177" s="308" t="s">
        <v>132</v>
      </c>
      <c r="KG177" s="308" t="s">
        <v>132</v>
      </c>
      <c r="KH177" s="309"/>
      <c r="KI177" s="309" t="str">
        <f t="shared" ref="KI177:KI195" si="2545">JR177</f>
        <v/>
      </c>
      <c r="KJ177" s="309">
        <f t="shared" ref="KJ177:KJ195" si="2546">IFERROR(KH177*KI177/1000000,0)</f>
        <v>0</v>
      </c>
      <c r="KK177" s="310"/>
      <c r="KL177" s="309">
        <f t="shared" ref="KL177:KL195" si="2547">IFERROR(+KJ177*KK177,"")</f>
        <v>0</v>
      </c>
      <c r="KM177" s="310"/>
      <c r="KN177" s="309" t="str">
        <f>ADHB!LW177</f>
        <v/>
      </c>
      <c r="KO177" s="309">
        <f t="shared" ref="KO177:KO195" si="2548">IFERROR(KN177/KM177*100,0)</f>
        <v>0</v>
      </c>
      <c r="KP177" s="309">
        <f t="shared" ref="KP177:KP195" si="2549">IFERROR(+(IF(KJ177="","0",KJ177))+(IF(KL177="","0",KL177))+(IF(KO177="","0",KO177)),"")</f>
        <v>0</v>
      </c>
      <c r="KQ177" s="310">
        <v>0.36319999999999997</v>
      </c>
      <c r="KR177" s="311">
        <f t="shared" ref="KR177:KR195" si="2550">IFERROR(+KQ177*(KP177-KO177),"")</f>
        <v>0</v>
      </c>
      <c r="KS177" s="312">
        <f t="shared" ref="KS177:KS195" si="2551">IFERROR(+(IF(KP177="","0",KP177))-(IF(KR177="","0",KR177)),"")</f>
        <v>0</v>
      </c>
      <c r="KT177" s="313"/>
      <c r="KU177" s="314"/>
    </row>
    <row r="178" ht="15.75" customHeight="1">
      <c r="A178" s="306">
        <v>2.0</v>
      </c>
      <c r="B178" s="307" t="s">
        <v>180</v>
      </c>
      <c r="C178" s="308" t="s">
        <v>132</v>
      </c>
      <c r="D178" s="308" t="s">
        <v>132</v>
      </c>
      <c r="E178" s="309"/>
      <c r="F178" s="309"/>
      <c r="G178" s="309">
        <f t="shared" si="2427"/>
        <v>0</v>
      </c>
      <c r="H178" s="310"/>
      <c r="I178" s="309">
        <f t="shared" si="2428"/>
        <v>0</v>
      </c>
      <c r="J178" s="310"/>
      <c r="K178" s="309">
        <f>ADHB!L178</f>
        <v>0</v>
      </c>
      <c r="L178" s="309">
        <f t="shared" si="2429"/>
        <v>0</v>
      </c>
      <c r="M178" s="309">
        <f t="shared" si="2430"/>
        <v>0</v>
      </c>
      <c r="N178" s="310">
        <v>0.36319999999999997</v>
      </c>
      <c r="O178" s="311">
        <f t="shared" si="2431"/>
        <v>0</v>
      </c>
      <c r="P178" s="312">
        <f t="shared" si="2432"/>
        <v>0</v>
      </c>
      <c r="Q178" s="313"/>
      <c r="R178" s="306">
        <v>2.0</v>
      </c>
      <c r="S178" s="307" t="s">
        <v>180</v>
      </c>
      <c r="T178" s="308" t="s">
        <v>132</v>
      </c>
      <c r="U178" s="308" t="s">
        <v>132</v>
      </c>
      <c r="V178" s="309"/>
      <c r="W178" s="309" t="str">
        <f t="shared" si="2433"/>
        <v/>
      </c>
      <c r="X178" s="309">
        <f t="shared" si="2434"/>
        <v>0</v>
      </c>
      <c r="Y178" s="310"/>
      <c r="Z178" s="309">
        <f t="shared" si="2435"/>
        <v>0</v>
      </c>
      <c r="AA178" s="310"/>
      <c r="AB178" s="309">
        <f>ADHB!AC178</f>
        <v>0</v>
      </c>
      <c r="AC178" s="309">
        <f t="shared" si="2436"/>
        <v>0</v>
      </c>
      <c r="AD178" s="309">
        <f t="shared" si="2437"/>
        <v>0</v>
      </c>
      <c r="AE178" s="310">
        <v>0.36319999999999997</v>
      </c>
      <c r="AF178" s="311">
        <f t="shared" si="2438"/>
        <v>0</v>
      </c>
      <c r="AG178" s="312">
        <f t="shared" si="2439"/>
        <v>0</v>
      </c>
      <c r="AH178" s="313"/>
      <c r="AI178" s="306">
        <v>2.0</v>
      </c>
      <c r="AJ178" s="307" t="s">
        <v>180</v>
      </c>
      <c r="AK178" s="308" t="s">
        <v>132</v>
      </c>
      <c r="AL178" s="308" t="s">
        <v>132</v>
      </c>
      <c r="AM178" s="309"/>
      <c r="AN178" s="309" t="str">
        <f t="shared" si="2440"/>
        <v/>
      </c>
      <c r="AO178" s="309">
        <f t="shared" si="2441"/>
        <v>0</v>
      </c>
      <c r="AP178" s="310"/>
      <c r="AQ178" s="309">
        <f t="shared" si="2442"/>
        <v>0</v>
      </c>
      <c r="AR178" s="310"/>
      <c r="AS178" s="309">
        <f>ADHB!AT178</f>
        <v>0</v>
      </c>
      <c r="AT178" s="309">
        <f t="shared" si="2443"/>
        <v>0</v>
      </c>
      <c r="AU178" s="309">
        <f t="shared" si="2444"/>
        <v>0</v>
      </c>
      <c r="AV178" s="310">
        <v>0.36319999999999997</v>
      </c>
      <c r="AW178" s="311">
        <f t="shared" si="2445"/>
        <v>0</v>
      </c>
      <c r="AX178" s="312">
        <f t="shared" si="2446"/>
        <v>0</v>
      </c>
      <c r="AY178" s="313"/>
      <c r="AZ178" s="306">
        <v>2.0</v>
      </c>
      <c r="BA178" s="307" t="s">
        <v>180</v>
      </c>
      <c r="BB178" s="308" t="s">
        <v>132</v>
      </c>
      <c r="BC178" s="308" t="s">
        <v>132</v>
      </c>
      <c r="BD178" s="309"/>
      <c r="BE178" s="309" t="str">
        <f t="shared" si="2447"/>
        <v/>
      </c>
      <c r="BF178" s="309">
        <f t="shared" si="2448"/>
        <v>0</v>
      </c>
      <c r="BG178" s="310"/>
      <c r="BH178" s="309">
        <f t="shared" si="2449"/>
        <v>0</v>
      </c>
      <c r="BI178" s="310"/>
      <c r="BJ178" s="309">
        <f>ADHB!BK178</f>
        <v>0</v>
      </c>
      <c r="BK178" s="309">
        <f t="shared" si="2450"/>
        <v>0</v>
      </c>
      <c r="BL178" s="309">
        <f t="shared" si="2451"/>
        <v>0</v>
      </c>
      <c r="BM178" s="310">
        <v>0.36319999999999997</v>
      </c>
      <c r="BN178" s="311">
        <f t="shared" si="2452"/>
        <v>0</v>
      </c>
      <c r="BO178" s="312">
        <f t="shared" si="2453"/>
        <v>0</v>
      </c>
      <c r="BP178" s="313"/>
      <c r="BQ178" s="306">
        <v>2.0</v>
      </c>
      <c r="BR178" s="307" t="s">
        <v>180</v>
      </c>
      <c r="BS178" s="308" t="s">
        <v>132</v>
      </c>
      <c r="BT178" s="308" t="s">
        <v>132</v>
      </c>
      <c r="BU178" s="309"/>
      <c r="BV178" s="309" t="str">
        <f t="shared" si="2454"/>
        <v/>
      </c>
      <c r="BW178" s="309">
        <f t="shared" si="2455"/>
        <v>0</v>
      </c>
      <c r="BX178" s="310"/>
      <c r="BY178" s="309">
        <f t="shared" si="2456"/>
        <v>0</v>
      </c>
      <c r="BZ178" s="310"/>
      <c r="CA178" s="309">
        <f>ADHB!CB178</f>
        <v>0</v>
      </c>
      <c r="CB178" s="309">
        <f t="shared" si="2457"/>
        <v>0</v>
      </c>
      <c r="CC178" s="309">
        <f t="shared" si="2458"/>
        <v>0</v>
      </c>
      <c r="CD178" s="310">
        <v>0.36319999999999997</v>
      </c>
      <c r="CE178" s="311">
        <f t="shared" si="2459"/>
        <v>0</v>
      </c>
      <c r="CF178" s="312">
        <f t="shared" si="2460"/>
        <v>0</v>
      </c>
      <c r="CG178" s="313"/>
      <c r="CH178" s="306">
        <v>2.0</v>
      </c>
      <c r="CI178" s="307" t="s">
        <v>180</v>
      </c>
      <c r="CJ178" s="308" t="s">
        <v>132</v>
      </c>
      <c r="CK178" s="308" t="s">
        <v>132</v>
      </c>
      <c r="CL178" s="309"/>
      <c r="CM178" s="309" t="str">
        <f t="shared" si="2461"/>
        <v/>
      </c>
      <c r="CN178" s="309">
        <f t="shared" si="2462"/>
        <v>0</v>
      </c>
      <c r="CO178" s="310"/>
      <c r="CP178" s="309">
        <f t="shared" si="2463"/>
        <v>0</v>
      </c>
      <c r="CQ178" s="310"/>
      <c r="CR178" s="309">
        <f>ADHB!CS178</f>
        <v>0</v>
      </c>
      <c r="CS178" s="309">
        <f t="shared" si="2464"/>
        <v>0</v>
      </c>
      <c r="CT178" s="309">
        <f t="shared" si="2465"/>
        <v>0</v>
      </c>
      <c r="CU178" s="310">
        <v>0.36319999999999997</v>
      </c>
      <c r="CV178" s="311">
        <f t="shared" si="2466"/>
        <v>0</v>
      </c>
      <c r="CW178" s="312">
        <f t="shared" si="2467"/>
        <v>0</v>
      </c>
      <c r="CX178" s="313"/>
      <c r="CY178" s="306">
        <v>2.0</v>
      </c>
      <c r="CZ178" s="307" t="s">
        <v>180</v>
      </c>
      <c r="DA178" s="308" t="s">
        <v>132</v>
      </c>
      <c r="DB178" s="308" t="s">
        <v>132</v>
      </c>
      <c r="DC178" s="309"/>
      <c r="DD178" s="309" t="str">
        <f t="shared" si="2468"/>
        <v/>
      </c>
      <c r="DE178" s="309">
        <f t="shared" si="2469"/>
        <v>0</v>
      </c>
      <c r="DF178" s="310"/>
      <c r="DG178" s="309">
        <f t="shared" si="2470"/>
        <v>0</v>
      </c>
      <c r="DH178" s="310"/>
      <c r="DI178" s="309">
        <f>ADHB!DJ178</f>
        <v>0</v>
      </c>
      <c r="DJ178" s="309">
        <f t="shared" si="2471"/>
        <v>0</v>
      </c>
      <c r="DK178" s="309">
        <f t="shared" si="2472"/>
        <v>0</v>
      </c>
      <c r="DL178" s="310">
        <v>0.36319999999999997</v>
      </c>
      <c r="DM178" s="311">
        <f t="shared" si="2473"/>
        <v>0</v>
      </c>
      <c r="DN178" s="312">
        <f t="shared" si="2474"/>
        <v>0</v>
      </c>
      <c r="DO178" s="313"/>
      <c r="DP178" s="306">
        <v>2.0</v>
      </c>
      <c r="DQ178" s="307" t="s">
        <v>180</v>
      </c>
      <c r="DR178" s="308" t="s">
        <v>132</v>
      </c>
      <c r="DS178" s="308" t="s">
        <v>132</v>
      </c>
      <c r="DT178" s="309"/>
      <c r="DU178" s="309" t="str">
        <f t="shared" si="2475"/>
        <v/>
      </c>
      <c r="DV178" s="309">
        <f t="shared" si="2476"/>
        <v>0</v>
      </c>
      <c r="DW178" s="310"/>
      <c r="DX178" s="309">
        <f t="shared" si="2477"/>
        <v>0</v>
      </c>
      <c r="DY178" s="310"/>
      <c r="DZ178" s="309">
        <f>ADHB!EA178</f>
        <v>0</v>
      </c>
      <c r="EA178" s="309">
        <f t="shared" si="2478"/>
        <v>0</v>
      </c>
      <c r="EB178" s="309">
        <f t="shared" si="2479"/>
        <v>0</v>
      </c>
      <c r="EC178" s="310">
        <v>0.36319999999999997</v>
      </c>
      <c r="ED178" s="311">
        <f t="shared" si="2480"/>
        <v>0</v>
      </c>
      <c r="EE178" s="312">
        <f t="shared" si="2481"/>
        <v>0</v>
      </c>
      <c r="EF178" s="313"/>
      <c r="EG178" s="306">
        <v>2.0</v>
      </c>
      <c r="EH178" s="307" t="s">
        <v>180</v>
      </c>
      <c r="EI178" s="308" t="s">
        <v>132</v>
      </c>
      <c r="EJ178" s="308" t="s">
        <v>132</v>
      </c>
      <c r="EK178" s="309"/>
      <c r="EL178" s="309" t="str">
        <f t="shared" si="2482"/>
        <v/>
      </c>
      <c r="EM178" s="309">
        <f t="shared" si="2483"/>
        <v>0</v>
      </c>
      <c r="EN178" s="310"/>
      <c r="EO178" s="309">
        <f t="shared" si="2484"/>
        <v>0</v>
      </c>
      <c r="EP178" s="310"/>
      <c r="EQ178" s="309">
        <f>ADHB!ER178</f>
        <v>0</v>
      </c>
      <c r="ER178" s="309">
        <f t="shared" si="2485"/>
        <v>0</v>
      </c>
      <c r="ES178" s="309">
        <f t="shared" si="2486"/>
        <v>0</v>
      </c>
      <c r="ET178" s="310">
        <v>0.36319999999999997</v>
      </c>
      <c r="EU178" s="311">
        <f t="shared" si="2487"/>
        <v>0</v>
      </c>
      <c r="EV178" s="312">
        <f t="shared" si="2488"/>
        <v>0</v>
      </c>
      <c r="EW178" s="313"/>
      <c r="EX178" s="306">
        <v>2.0</v>
      </c>
      <c r="EY178" s="307" t="s">
        <v>180</v>
      </c>
      <c r="EZ178" s="308" t="s">
        <v>132</v>
      </c>
      <c r="FA178" s="308" t="s">
        <v>132</v>
      </c>
      <c r="FB178" s="309"/>
      <c r="FC178" s="309" t="str">
        <f t="shared" si="2489"/>
        <v/>
      </c>
      <c r="FD178" s="309">
        <f t="shared" si="2490"/>
        <v>0</v>
      </c>
      <c r="FE178" s="310"/>
      <c r="FF178" s="309">
        <f t="shared" si="2491"/>
        <v>0</v>
      </c>
      <c r="FG178" s="310"/>
      <c r="FH178" s="309">
        <f>ADHB!FI178</f>
        <v>0</v>
      </c>
      <c r="FI178" s="309">
        <f t="shared" si="2492"/>
        <v>0</v>
      </c>
      <c r="FJ178" s="309">
        <f t="shared" si="2493"/>
        <v>0</v>
      </c>
      <c r="FK178" s="310">
        <v>0.36319999999999997</v>
      </c>
      <c r="FL178" s="311">
        <f t="shared" si="2494"/>
        <v>0</v>
      </c>
      <c r="FM178" s="312">
        <f t="shared" si="2495"/>
        <v>0</v>
      </c>
      <c r="FN178" s="313"/>
      <c r="FO178" s="306">
        <v>2.0</v>
      </c>
      <c r="FP178" s="307" t="s">
        <v>180</v>
      </c>
      <c r="FQ178" s="308" t="s">
        <v>132</v>
      </c>
      <c r="FR178" s="308" t="s">
        <v>132</v>
      </c>
      <c r="FS178" s="309"/>
      <c r="FT178" s="309" t="str">
        <f t="shared" si="2496"/>
        <v/>
      </c>
      <c r="FU178" s="309">
        <f t="shared" si="2497"/>
        <v>0</v>
      </c>
      <c r="FV178" s="310"/>
      <c r="FW178" s="309">
        <f t="shared" si="2498"/>
        <v>0</v>
      </c>
      <c r="FX178" s="310"/>
      <c r="FY178" s="309">
        <f>ADHB!FZ178</f>
        <v>0</v>
      </c>
      <c r="FZ178" s="309">
        <f t="shared" si="2499"/>
        <v>0</v>
      </c>
      <c r="GA178" s="309">
        <f t="shared" si="2500"/>
        <v>0</v>
      </c>
      <c r="GB178" s="310">
        <v>0.36319999999999997</v>
      </c>
      <c r="GC178" s="311">
        <f t="shared" si="2501"/>
        <v>0</v>
      </c>
      <c r="GD178" s="312">
        <f t="shared" si="2502"/>
        <v>0</v>
      </c>
      <c r="GE178" s="313"/>
      <c r="GF178" s="306">
        <v>2.0</v>
      </c>
      <c r="GG178" s="307" t="s">
        <v>180</v>
      </c>
      <c r="GH178" s="308" t="s">
        <v>132</v>
      </c>
      <c r="GI178" s="308" t="s">
        <v>132</v>
      </c>
      <c r="GJ178" s="309"/>
      <c r="GK178" s="309" t="str">
        <f t="shared" si="2503"/>
        <v/>
      </c>
      <c r="GL178" s="309">
        <f t="shared" si="2504"/>
        <v>0</v>
      </c>
      <c r="GM178" s="310"/>
      <c r="GN178" s="309">
        <f t="shared" si="2505"/>
        <v>0</v>
      </c>
      <c r="GO178" s="310"/>
      <c r="GP178" s="309">
        <f>ADHB!GQ178</f>
        <v>0</v>
      </c>
      <c r="GQ178" s="309">
        <f t="shared" si="2506"/>
        <v>0</v>
      </c>
      <c r="GR178" s="309">
        <f t="shared" si="2507"/>
        <v>0</v>
      </c>
      <c r="GS178" s="310">
        <v>0.36319999999999997</v>
      </c>
      <c r="GT178" s="311">
        <f t="shared" si="2508"/>
        <v>0</v>
      </c>
      <c r="GU178" s="312">
        <f t="shared" si="2509"/>
        <v>0</v>
      </c>
      <c r="GV178" s="313"/>
      <c r="GW178" s="306">
        <v>2.0</v>
      </c>
      <c r="GX178" s="307" t="s">
        <v>180</v>
      </c>
      <c r="GY178" s="308" t="s">
        <v>132</v>
      </c>
      <c r="GZ178" s="308" t="s">
        <v>132</v>
      </c>
      <c r="HA178" s="309"/>
      <c r="HB178" s="309" t="str">
        <f t="shared" si="2510"/>
        <v/>
      </c>
      <c r="HC178" s="309">
        <f t="shared" si="2511"/>
        <v>0</v>
      </c>
      <c r="HD178" s="310"/>
      <c r="HE178" s="309">
        <f t="shared" si="2512"/>
        <v>0</v>
      </c>
      <c r="HF178" s="310"/>
      <c r="HG178" s="309">
        <f>ADHB!HH178</f>
        <v>0</v>
      </c>
      <c r="HH178" s="309">
        <f t="shared" si="2513"/>
        <v>0</v>
      </c>
      <c r="HI178" s="309">
        <f t="shared" si="2514"/>
        <v>0</v>
      </c>
      <c r="HJ178" s="310">
        <v>0.36319999999999997</v>
      </c>
      <c r="HK178" s="311">
        <f t="shared" si="2515"/>
        <v>0</v>
      </c>
      <c r="HL178" s="312">
        <f t="shared" si="2516"/>
        <v>0</v>
      </c>
      <c r="HM178" s="313"/>
      <c r="HN178" s="306">
        <v>2.0</v>
      </c>
      <c r="HO178" s="307" t="s">
        <v>180</v>
      </c>
      <c r="HP178" s="308" t="s">
        <v>132</v>
      </c>
      <c r="HQ178" s="308" t="s">
        <v>132</v>
      </c>
      <c r="HR178" s="309"/>
      <c r="HS178" s="309" t="str">
        <f t="shared" si="2517"/>
        <v/>
      </c>
      <c r="HT178" s="309">
        <f t="shared" si="2518"/>
        <v>0</v>
      </c>
      <c r="HU178" s="310"/>
      <c r="HV178" s="309">
        <f t="shared" si="2519"/>
        <v>0</v>
      </c>
      <c r="HW178" s="310"/>
      <c r="HX178" s="309">
        <f>ADHB!HY178</f>
        <v>0</v>
      </c>
      <c r="HY178" s="309">
        <f t="shared" si="2520"/>
        <v>0</v>
      </c>
      <c r="HZ178" s="309">
        <f t="shared" si="2521"/>
        <v>0</v>
      </c>
      <c r="IA178" s="310">
        <v>0.36319999999999997</v>
      </c>
      <c r="IB178" s="311">
        <f t="shared" si="2522"/>
        <v>0</v>
      </c>
      <c r="IC178" s="312">
        <f t="shared" si="2523"/>
        <v>0</v>
      </c>
      <c r="ID178" s="313"/>
      <c r="IE178" s="306">
        <v>2.0</v>
      </c>
      <c r="IF178" s="307" t="s">
        <v>180</v>
      </c>
      <c r="IG178" s="308" t="s">
        <v>132</v>
      </c>
      <c r="IH178" s="308" t="s">
        <v>132</v>
      </c>
      <c r="II178" s="309"/>
      <c r="IJ178" s="309" t="str">
        <f t="shared" si="2524"/>
        <v/>
      </c>
      <c r="IK178" s="309">
        <f t="shared" si="2525"/>
        <v>0</v>
      </c>
      <c r="IL178" s="310"/>
      <c r="IM178" s="309">
        <f t="shared" si="2526"/>
        <v>0</v>
      </c>
      <c r="IN178" s="310"/>
      <c r="IO178" s="309">
        <f>ADHB!IP178</f>
        <v>0</v>
      </c>
      <c r="IP178" s="309">
        <f t="shared" si="2527"/>
        <v>0</v>
      </c>
      <c r="IQ178" s="309">
        <f t="shared" si="2528"/>
        <v>0</v>
      </c>
      <c r="IR178" s="310">
        <v>0.36319999999999997</v>
      </c>
      <c r="IS178" s="311">
        <f t="shared" si="2529"/>
        <v>0</v>
      </c>
      <c r="IT178" s="312">
        <f t="shared" si="2530"/>
        <v>0</v>
      </c>
      <c r="IU178" s="313"/>
      <c r="IV178" s="306">
        <v>2.0</v>
      </c>
      <c r="IW178" s="307" t="s">
        <v>180</v>
      </c>
      <c r="IX178" s="308" t="s">
        <v>132</v>
      </c>
      <c r="IY178" s="308" t="s">
        <v>132</v>
      </c>
      <c r="IZ178" s="309"/>
      <c r="JA178" s="309" t="str">
        <f t="shared" si="2531"/>
        <v/>
      </c>
      <c r="JB178" s="309">
        <f t="shared" si="2532"/>
        <v>0</v>
      </c>
      <c r="JC178" s="310"/>
      <c r="JD178" s="309">
        <f t="shared" si="2533"/>
        <v>0</v>
      </c>
      <c r="JE178" s="310"/>
      <c r="JF178" s="309">
        <f>ADHB!JG178</f>
        <v>0</v>
      </c>
      <c r="JG178" s="309">
        <f t="shared" si="2534"/>
        <v>0</v>
      </c>
      <c r="JH178" s="309">
        <f t="shared" si="2535"/>
        <v>0</v>
      </c>
      <c r="JI178" s="310">
        <v>0.36319999999999997</v>
      </c>
      <c r="JJ178" s="311">
        <f t="shared" si="2536"/>
        <v>0</v>
      </c>
      <c r="JK178" s="312">
        <f t="shared" si="2537"/>
        <v>0</v>
      </c>
      <c r="JL178" s="313"/>
      <c r="JM178" s="306">
        <v>2.0</v>
      </c>
      <c r="JN178" s="307" t="s">
        <v>180</v>
      </c>
      <c r="JO178" s="308" t="s">
        <v>132</v>
      </c>
      <c r="JP178" s="308" t="s">
        <v>132</v>
      </c>
      <c r="JQ178" s="309"/>
      <c r="JR178" s="309" t="str">
        <f t="shared" si="2538"/>
        <v/>
      </c>
      <c r="JS178" s="309">
        <f t="shared" si="2539"/>
        <v>0</v>
      </c>
      <c r="JT178" s="310"/>
      <c r="JU178" s="309">
        <f t="shared" si="2540"/>
        <v>0</v>
      </c>
      <c r="JV178" s="310"/>
      <c r="JW178" s="309" t="str">
        <f>ADHB!LF178</f>
        <v/>
      </c>
      <c r="JX178" s="309">
        <f t="shared" si="2541"/>
        <v>0</v>
      </c>
      <c r="JY178" s="309">
        <f t="shared" si="2542"/>
        <v>0</v>
      </c>
      <c r="JZ178" s="310">
        <v>0.36319999999999997</v>
      </c>
      <c r="KA178" s="311">
        <f t="shared" si="2543"/>
        <v>0</v>
      </c>
      <c r="KB178" s="312">
        <f t="shared" si="2544"/>
        <v>0</v>
      </c>
      <c r="KC178" s="313"/>
      <c r="KD178" s="306">
        <v>2.0</v>
      </c>
      <c r="KE178" s="307" t="s">
        <v>180</v>
      </c>
      <c r="KF178" s="308" t="s">
        <v>132</v>
      </c>
      <c r="KG178" s="308" t="s">
        <v>132</v>
      </c>
      <c r="KH178" s="309"/>
      <c r="KI178" s="309" t="str">
        <f t="shared" si="2545"/>
        <v/>
      </c>
      <c r="KJ178" s="309">
        <f t="shared" si="2546"/>
        <v>0</v>
      </c>
      <c r="KK178" s="310"/>
      <c r="KL178" s="309">
        <f t="shared" si="2547"/>
        <v>0</v>
      </c>
      <c r="KM178" s="310"/>
      <c r="KN178" s="309" t="str">
        <f>ADHB!LW178</f>
        <v/>
      </c>
      <c r="KO178" s="309">
        <f t="shared" si="2548"/>
        <v>0</v>
      </c>
      <c r="KP178" s="309">
        <f t="shared" si="2549"/>
        <v>0</v>
      </c>
      <c r="KQ178" s="310">
        <v>0.36319999999999997</v>
      </c>
      <c r="KR178" s="311">
        <f t="shared" si="2550"/>
        <v>0</v>
      </c>
      <c r="KS178" s="312">
        <f t="shared" si="2551"/>
        <v>0</v>
      </c>
      <c r="KT178" s="313"/>
      <c r="KU178" s="314"/>
    </row>
    <row r="179" ht="15.75" customHeight="1">
      <c r="A179" s="306">
        <v>3.0</v>
      </c>
      <c r="B179" s="307" t="s">
        <v>181</v>
      </c>
      <c r="C179" s="308" t="s">
        <v>132</v>
      </c>
      <c r="D179" s="308" t="s">
        <v>132</v>
      </c>
      <c r="E179" s="309"/>
      <c r="F179" s="309"/>
      <c r="G179" s="309">
        <f t="shared" si="2427"/>
        <v>0</v>
      </c>
      <c r="H179" s="310"/>
      <c r="I179" s="309">
        <f t="shared" si="2428"/>
        <v>0</v>
      </c>
      <c r="J179" s="310"/>
      <c r="K179" s="309">
        <f>ADHB!L179</f>
        <v>0</v>
      </c>
      <c r="L179" s="309">
        <f t="shared" si="2429"/>
        <v>0</v>
      </c>
      <c r="M179" s="309">
        <f t="shared" si="2430"/>
        <v>0</v>
      </c>
      <c r="N179" s="310">
        <v>0.36319999999999997</v>
      </c>
      <c r="O179" s="311">
        <f t="shared" si="2431"/>
        <v>0</v>
      </c>
      <c r="P179" s="312">
        <f t="shared" si="2432"/>
        <v>0</v>
      </c>
      <c r="Q179" s="313"/>
      <c r="R179" s="306">
        <v>3.0</v>
      </c>
      <c r="S179" s="307" t="s">
        <v>181</v>
      </c>
      <c r="T179" s="308" t="s">
        <v>132</v>
      </c>
      <c r="U179" s="308" t="s">
        <v>132</v>
      </c>
      <c r="V179" s="309"/>
      <c r="W179" s="309" t="str">
        <f t="shared" si="2433"/>
        <v/>
      </c>
      <c r="X179" s="309">
        <f t="shared" si="2434"/>
        <v>0</v>
      </c>
      <c r="Y179" s="310"/>
      <c r="Z179" s="309">
        <f t="shared" si="2435"/>
        <v>0</v>
      </c>
      <c r="AA179" s="310"/>
      <c r="AB179" s="309">
        <f>ADHB!AC179</f>
        <v>0</v>
      </c>
      <c r="AC179" s="309">
        <f t="shared" si="2436"/>
        <v>0</v>
      </c>
      <c r="AD179" s="309">
        <f t="shared" si="2437"/>
        <v>0</v>
      </c>
      <c r="AE179" s="310">
        <v>0.36319999999999997</v>
      </c>
      <c r="AF179" s="311">
        <f t="shared" si="2438"/>
        <v>0</v>
      </c>
      <c r="AG179" s="312">
        <f t="shared" si="2439"/>
        <v>0</v>
      </c>
      <c r="AH179" s="313"/>
      <c r="AI179" s="306">
        <v>3.0</v>
      </c>
      <c r="AJ179" s="307" t="s">
        <v>181</v>
      </c>
      <c r="AK179" s="308" t="s">
        <v>132</v>
      </c>
      <c r="AL179" s="308" t="s">
        <v>132</v>
      </c>
      <c r="AM179" s="309"/>
      <c r="AN179" s="309" t="str">
        <f t="shared" si="2440"/>
        <v/>
      </c>
      <c r="AO179" s="309">
        <f t="shared" si="2441"/>
        <v>0</v>
      </c>
      <c r="AP179" s="310"/>
      <c r="AQ179" s="309">
        <f t="shared" si="2442"/>
        <v>0</v>
      </c>
      <c r="AR179" s="310"/>
      <c r="AS179" s="309">
        <f>ADHB!AT179</f>
        <v>0</v>
      </c>
      <c r="AT179" s="309">
        <f t="shared" si="2443"/>
        <v>0</v>
      </c>
      <c r="AU179" s="309">
        <f t="shared" si="2444"/>
        <v>0</v>
      </c>
      <c r="AV179" s="310">
        <v>0.36319999999999997</v>
      </c>
      <c r="AW179" s="311">
        <f t="shared" si="2445"/>
        <v>0</v>
      </c>
      <c r="AX179" s="312">
        <f t="shared" si="2446"/>
        <v>0</v>
      </c>
      <c r="AY179" s="313"/>
      <c r="AZ179" s="306">
        <v>3.0</v>
      </c>
      <c r="BA179" s="307" t="s">
        <v>181</v>
      </c>
      <c r="BB179" s="308" t="s">
        <v>132</v>
      </c>
      <c r="BC179" s="308" t="s">
        <v>132</v>
      </c>
      <c r="BD179" s="309"/>
      <c r="BE179" s="309" t="str">
        <f t="shared" si="2447"/>
        <v/>
      </c>
      <c r="BF179" s="309">
        <f t="shared" si="2448"/>
        <v>0</v>
      </c>
      <c r="BG179" s="310"/>
      <c r="BH179" s="309">
        <f t="shared" si="2449"/>
        <v>0</v>
      </c>
      <c r="BI179" s="310"/>
      <c r="BJ179" s="309">
        <f>ADHB!BK179</f>
        <v>0</v>
      </c>
      <c r="BK179" s="309">
        <f t="shared" si="2450"/>
        <v>0</v>
      </c>
      <c r="BL179" s="309">
        <f t="shared" si="2451"/>
        <v>0</v>
      </c>
      <c r="BM179" s="310">
        <v>0.36319999999999997</v>
      </c>
      <c r="BN179" s="311">
        <f t="shared" si="2452"/>
        <v>0</v>
      </c>
      <c r="BO179" s="312">
        <f t="shared" si="2453"/>
        <v>0</v>
      </c>
      <c r="BP179" s="313"/>
      <c r="BQ179" s="306">
        <v>3.0</v>
      </c>
      <c r="BR179" s="307" t="s">
        <v>181</v>
      </c>
      <c r="BS179" s="308" t="s">
        <v>132</v>
      </c>
      <c r="BT179" s="308" t="s">
        <v>132</v>
      </c>
      <c r="BU179" s="309"/>
      <c r="BV179" s="309" t="str">
        <f t="shared" si="2454"/>
        <v/>
      </c>
      <c r="BW179" s="309">
        <f t="shared" si="2455"/>
        <v>0</v>
      </c>
      <c r="BX179" s="310"/>
      <c r="BY179" s="309">
        <f t="shared" si="2456"/>
        <v>0</v>
      </c>
      <c r="BZ179" s="310"/>
      <c r="CA179" s="309">
        <f>ADHB!CB179</f>
        <v>0</v>
      </c>
      <c r="CB179" s="309">
        <f t="shared" si="2457"/>
        <v>0</v>
      </c>
      <c r="CC179" s="309">
        <f t="shared" si="2458"/>
        <v>0</v>
      </c>
      <c r="CD179" s="310">
        <v>0.36319999999999997</v>
      </c>
      <c r="CE179" s="311">
        <f t="shared" si="2459"/>
        <v>0</v>
      </c>
      <c r="CF179" s="312">
        <f t="shared" si="2460"/>
        <v>0</v>
      </c>
      <c r="CG179" s="313"/>
      <c r="CH179" s="306">
        <v>3.0</v>
      </c>
      <c r="CI179" s="307" t="s">
        <v>181</v>
      </c>
      <c r="CJ179" s="308" t="s">
        <v>132</v>
      </c>
      <c r="CK179" s="308" t="s">
        <v>132</v>
      </c>
      <c r="CL179" s="309"/>
      <c r="CM179" s="309" t="str">
        <f t="shared" si="2461"/>
        <v/>
      </c>
      <c r="CN179" s="309">
        <f t="shared" si="2462"/>
        <v>0</v>
      </c>
      <c r="CO179" s="310"/>
      <c r="CP179" s="309">
        <f t="shared" si="2463"/>
        <v>0</v>
      </c>
      <c r="CQ179" s="310"/>
      <c r="CR179" s="309">
        <f>ADHB!CS179</f>
        <v>0</v>
      </c>
      <c r="CS179" s="309">
        <f t="shared" si="2464"/>
        <v>0</v>
      </c>
      <c r="CT179" s="309">
        <f t="shared" si="2465"/>
        <v>0</v>
      </c>
      <c r="CU179" s="310">
        <v>0.36319999999999997</v>
      </c>
      <c r="CV179" s="311">
        <f t="shared" si="2466"/>
        <v>0</v>
      </c>
      <c r="CW179" s="312">
        <f t="shared" si="2467"/>
        <v>0</v>
      </c>
      <c r="CX179" s="313"/>
      <c r="CY179" s="306">
        <v>3.0</v>
      </c>
      <c r="CZ179" s="307" t="s">
        <v>181</v>
      </c>
      <c r="DA179" s="308" t="s">
        <v>132</v>
      </c>
      <c r="DB179" s="308" t="s">
        <v>132</v>
      </c>
      <c r="DC179" s="309"/>
      <c r="DD179" s="309" t="str">
        <f t="shared" si="2468"/>
        <v/>
      </c>
      <c r="DE179" s="309">
        <f t="shared" si="2469"/>
        <v>0</v>
      </c>
      <c r="DF179" s="310"/>
      <c r="DG179" s="309">
        <f t="shared" si="2470"/>
        <v>0</v>
      </c>
      <c r="DH179" s="310"/>
      <c r="DI179" s="309">
        <f>ADHB!DJ179</f>
        <v>0</v>
      </c>
      <c r="DJ179" s="309">
        <f t="shared" si="2471"/>
        <v>0</v>
      </c>
      <c r="DK179" s="309">
        <f t="shared" si="2472"/>
        <v>0</v>
      </c>
      <c r="DL179" s="310">
        <v>0.36319999999999997</v>
      </c>
      <c r="DM179" s="311">
        <f t="shared" si="2473"/>
        <v>0</v>
      </c>
      <c r="DN179" s="312">
        <f t="shared" si="2474"/>
        <v>0</v>
      </c>
      <c r="DO179" s="313"/>
      <c r="DP179" s="306">
        <v>3.0</v>
      </c>
      <c r="DQ179" s="307" t="s">
        <v>181</v>
      </c>
      <c r="DR179" s="308" t="s">
        <v>132</v>
      </c>
      <c r="DS179" s="308" t="s">
        <v>132</v>
      </c>
      <c r="DT179" s="309"/>
      <c r="DU179" s="309" t="str">
        <f t="shared" si="2475"/>
        <v/>
      </c>
      <c r="DV179" s="309">
        <f t="shared" si="2476"/>
        <v>0</v>
      </c>
      <c r="DW179" s="310"/>
      <c r="DX179" s="309">
        <f t="shared" si="2477"/>
        <v>0</v>
      </c>
      <c r="DY179" s="310"/>
      <c r="DZ179" s="309">
        <f>ADHB!EA179</f>
        <v>0</v>
      </c>
      <c r="EA179" s="309">
        <f t="shared" si="2478"/>
        <v>0</v>
      </c>
      <c r="EB179" s="309">
        <f t="shared" si="2479"/>
        <v>0</v>
      </c>
      <c r="EC179" s="310">
        <v>0.36319999999999997</v>
      </c>
      <c r="ED179" s="311">
        <f t="shared" si="2480"/>
        <v>0</v>
      </c>
      <c r="EE179" s="312">
        <f t="shared" si="2481"/>
        <v>0</v>
      </c>
      <c r="EF179" s="313"/>
      <c r="EG179" s="306">
        <v>3.0</v>
      </c>
      <c r="EH179" s="307" t="s">
        <v>181</v>
      </c>
      <c r="EI179" s="308" t="s">
        <v>132</v>
      </c>
      <c r="EJ179" s="308" t="s">
        <v>132</v>
      </c>
      <c r="EK179" s="309"/>
      <c r="EL179" s="309" t="str">
        <f t="shared" si="2482"/>
        <v/>
      </c>
      <c r="EM179" s="309">
        <f t="shared" si="2483"/>
        <v>0</v>
      </c>
      <c r="EN179" s="310"/>
      <c r="EO179" s="309">
        <f t="shared" si="2484"/>
        <v>0</v>
      </c>
      <c r="EP179" s="310"/>
      <c r="EQ179" s="309">
        <f>ADHB!ER179</f>
        <v>0</v>
      </c>
      <c r="ER179" s="309">
        <f t="shared" si="2485"/>
        <v>0</v>
      </c>
      <c r="ES179" s="309">
        <f t="shared" si="2486"/>
        <v>0</v>
      </c>
      <c r="ET179" s="310">
        <v>0.36319999999999997</v>
      </c>
      <c r="EU179" s="311">
        <f t="shared" si="2487"/>
        <v>0</v>
      </c>
      <c r="EV179" s="312">
        <f t="shared" si="2488"/>
        <v>0</v>
      </c>
      <c r="EW179" s="313"/>
      <c r="EX179" s="306">
        <v>3.0</v>
      </c>
      <c r="EY179" s="307" t="s">
        <v>181</v>
      </c>
      <c r="EZ179" s="308" t="s">
        <v>132</v>
      </c>
      <c r="FA179" s="308" t="s">
        <v>132</v>
      </c>
      <c r="FB179" s="309"/>
      <c r="FC179" s="309" t="str">
        <f t="shared" si="2489"/>
        <v/>
      </c>
      <c r="FD179" s="309">
        <f t="shared" si="2490"/>
        <v>0</v>
      </c>
      <c r="FE179" s="310"/>
      <c r="FF179" s="309">
        <f t="shared" si="2491"/>
        <v>0</v>
      </c>
      <c r="FG179" s="310"/>
      <c r="FH179" s="309">
        <f>ADHB!FI179</f>
        <v>0</v>
      </c>
      <c r="FI179" s="309">
        <f t="shared" si="2492"/>
        <v>0</v>
      </c>
      <c r="FJ179" s="309">
        <f t="shared" si="2493"/>
        <v>0</v>
      </c>
      <c r="FK179" s="310">
        <v>0.36319999999999997</v>
      </c>
      <c r="FL179" s="311">
        <f t="shared" si="2494"/>
        <v>0</v>
      </c>
      <c r="FM179" s="312">
        <f t="shared" si="2495"/>
        <v>0</v>
      </c>
      <c r="FN179" s="313"/>
      <c r="FO179" s="306">
        <v>3.0</v>
      </c>
      <c r="FP179" s="307" t="s">
        <v>181</v>
      </c>
      <c r="FQ179" s="308" t="s">
        <v>132</v>
      </c>
      <c r="FR179" s="308" t="s">
        <v>132</v>
      </c>
      <c r="FS179" s="309"/>
      <c r="FT179" s="309" t="str">
        <f t="shared" si="2496"/>
        <v/>
      </c>
      <c r="FU179" s="309">
        <f t="shared" si="2497"/>
        <v>0</v>
      </c>
      <c r="FV179" s="310"/>
      <c r="FW179" s="309">
        <f t="shared" si="2498"/>
        <v>0</v>
      </c>
      <c r="FX179" s="310"/>
      <c r="FY179" s="309">
        <f>ADHB!FZ179</f>
        <v>0</v>
      </c>
      <c r="FZ179" s="309">
        <f t="shared" si="2499"/>
        <v>0</v>
      </c>
      <c r="GA179" s="309">
        <f t="shared" si="2500"/>
        <v>0</v>
      </c>
      <c r="GB179" s="310">
        <v>0.36319999999999997</v>
      </c>
      <c r="GC179" s="311">
        <f t="shared" si="2501"/>
        <v>0</v>
      </c>
      <c r="GD179" s="312">
        <f t="shared" si="2502"/>
        <v>0</v>
      </c>
      <c r="GE179" s="313"/>
      <c r="GF179" s="306">
        <v>3.0</v>
      </c>
      <c r="GG179" s="307" t="s">
        <v>181</v>
      </c>
      <c r="GH179" s="308" t="s">
        <v>132</v>
      </c>
      <c r="GI179" s="308" t="s">
        <v>132</v>
      </c>
      <c r="GJ179" s="309"/>
      <c r="GK179" s="309" t="str">
        <f t="shared" si="2503"/>
        <v/>
      </c>
      <c r="GL179" s="309">
        <f t="shared" si="2504"/>
        <v>0</v>
      </c>
      <c r="GM179" s="310"/>
      <c r="GN179" s="309">
        <f t="shared" si="2505"/>
        <v>0</v>
      </c>
      <c r="GO179" s="310"/>
      <c r="GP179" s="309">
        <f>ADHB!GQ179</f>
        <v>0</v>
      </c>
      <c r="GQ179" s="309">
        <f t="shared" si="2506"/>
        <v>0</v>
      </c>
      <c r="GR179" s="309">
        <f t="shared" si="2507"/>
        <v>0</v>
      </c>
      <c r="GS179" s="310">
        <v>0.36319999999999997</v>
      </c>
      <c r="GT179" s="311">
        <f t="shared" si="2508"/>
        <v>0</v>
      </c>
      <c r="GU179" s="312">
        <f t="shared" si="2509"/>
        <v>0</v>
      </c>
      <c r="GV179" s="313"/>
      <c r="GW179" s="306">
        <v>3.0</v>
      </c>
      <c r="GX179" s="307" t="s">
        <v>181</v>
      </c>
      <c r="GY179" s="308" t="s">
        <v>132</v>
      </c>
      <c r="GZ179" s="308" t="s">
        <v>132</v>
      </c>
      <c r="HA179" s="309"/>
      <c r="HB179" s="309" t="str">
        <f t="shared" si="2510"/>
        <v/>
      </c>
      <c r="HC179" s="309">
        <f t="shared" si="2511"/>
        <v>0</v>
      </c>
      <c r="HD179" s="310"/>
      <c r="HE179" s="309">
        <f t="shared" si="2512"/>
        <v>0</v>
      </c>
      <c r="HF179" s="310"/>
      <c r="HG179" s="309">
        <f>ADHB!HH179</f>
        <v>0</v>
      </c>
      <c r="HH179" s="309">
        <f t="shared" si="2513"/>
        <v>0</v>
      </c>
      <c r="HI179" s="309">
        <f t="shared" si="2514"/>
        <v>0</v>
      </c>
      <c r="HJ179" s="310">
        <v>0.36319999999999997</v>
      </c>
      <c r="HK179" s="311">
        <f t="shared" si="2515"/>
        <v>0</v>
      </c>
      <c r="HL179" s="312">
        <f t="shared" si="2516"/>
        <v>0</v>
      </c>
      <c r="HM179" s="313"/>
      <c r="HN179" s="306">
        <v>3.0</v>
      </c>
      <c r="HO179" s="307" t="s">
        <v>181</v>
      </c>
      <c r="HP179" s="308" t="s">
        <v>132</v>
      </c>
      <c r="HQ179" s="308" t="s">
        <v>132</v>
      </c>
      <c r="HR179" s="309"/>
      <c r="HS179" s="309" t="str">
        <f t="shared" si="2517"/>
        <v/>
      </c>
      <c r="HT179" s="309">
        <f t="shared" si="2518"/>
        <v>0</v>
      </c>
      <c r="HU179" s="310"/>
      <c r="HV179" s="309">
        <f t="shared" si="2519"/>
        <v>0</v>
      </c>
      <c r="HW179" s="310"/>
      <c r="HX179" s="309">
        <f>ADHB!HY179</f>
        <v>0</v>
      </c>
      <c r="HY179" s="309">
        <f t="shared" si="2520"/>
        <v>0</v>
      </c>
      <c r="HZ179" s="309">
        <f t="shared" si="2521"/>
        <v>0</v>
      </c>
      <c r="IA179" s="310">
        <v>0.36319999999999997</v>
      </c>
      <c r="IB179" s="311">
        <f t="shared" si="2522"/>
        <v>0</v>
      </c>
      <c r="IC179" s="312">
        <f t="shared" si="2523"/>
        <v>0</v>
      </c>
      <c r="ID179" s="313"/>
      <c r="IE179" s="306">
        <v>3.0</v>
      </c>
      <c r="IF179" s="307" t="s">
        <v>181</v>
      </c>
      <c r="IG179" s="308" t="s">
        <v>132</v>
      </c>
      <c r="IH179" s="308" t="s">
        <v>132</v>
      </c>
      <c r="II179" s="309"/>
      <c r="IJ179" s="309" t="str">
        <f t="shared" si="2524"/>
        <v/>
      </c>
      <c r="IK179" s="309">
        <f t="shared" si="2525"/>
        <v>0</v>
      </c>
      <c r="IL179" s="310"/>
      <c r="IM179" s="309">
        <f t="shared" si="2526"/>
        <v>0</v>
      </c>
      <c r="IN179" s="310"/>
      <c r="IO179" s="309">
        <f>ADHB!IP179</f>
        <v>0</v>
      </c>
      <c r="IP179" s="309">
        <f t="shared" si="2527"/>
        <v>0</v>
      </c>
      <c r="IQ179" s="309">
        <f t="shared" si="2528"/>
        <v>0</v>
      </c>
      <c r="IR179" s="310">
        <v>0.36319999999999997</v>
      </c>
      <c r="IS179" s="311">
        <f t="shared" si="2529"/>
        <v>0</v>
      </c>
      <c r="IT179" s="312">
        <f t="shared" si="2530"/>
        <v>0</v>
      </c>
      <c r="IU179" s="313"/>
      <c r="IV179" s="306">
        <v>3.0</v>
      </c>
      <c r="IW179" s="307" t="s">
        <v>181</v>
      </c>
      <c r="IX179" s="308" t="s">
        <v>132</v>
      </c>
      <c r="IY179" s="308" t="s">
        <v>132</v>
      </c>
      <c r="IZ179" s="309"/>
      <c r="JA179" s="309" t="str">
        <f t="shared" si="2531"/>
        <v/>
      </c>
      <c r="JB179" s="309">
        <f t="shared" si="2532"/>
        <v>0</v>
      </c>
      <c r="JC179" s="310"/>
      <c r="JD179" s="309">
        <f t="shared" si="2533"/>
        <v>0</v>
      </c>
      <c r="JE179" s="310"/>
      <c r="JF179" s="309">
        <f>ADHB!JG179</f>
        <v>0</v>
      </c>
      <c r="JG179" s="309">
        <f t="shared" si="2534"/>
        <v>0</v>
      </c>
      <c r="JH179" s="309">
        <f t="shared" si="2535"/>
        <v>0</v>
      </c>
      <c r="JI179" s="310">
        <v>0.36319999999999997</v>
      </c>
      <c r="JJ179" s="311">
        <f t="shared" si="2536"/>
        <v>0</v>
      </c>
      <c r="JK179" s="312">
        <f t="shared" si="2537"/>
        <v>0</v>
      </c>
      <c r="JL179" s="313"/>
      <c r="JM179" s="306">
        <v>3.0</v>
      </c>
      <c r="JN179" s="307" t="s">
        <v>181</v>
      </c>
      <c r="JO179" s="308" t="s">
        <v>132</v>
      </c>
      <c r="JP179" s="308" t="s">
        <v>132</v>
      </c>
      <c r="JQ179" s="309"/>
      <c r="JR179" s="309" t="str">
        <f t="shared" si="2538"/>
        <v/>
      </c>
      <c r="JS179" s="309">
        <f t="shared" si="2539"/>
        <v>0</v>
      </c>
      <c r="JT179" s="310"/>
      <c r="JU179" s="309">
        <f t="shared" si="2540"/>
        <v>0</v>
      </c>
      <c r="JV179" s="310"/>
      <c r="JW179" s="309" t="str">
        <f>ADHB!LF179</f>
        <v/>
      </c>
      <c r="JX179" s="309">
        <f t="shared" si="2541"/>
        <v>0</v>
      </c>
      <c r="JY179" s="309">
        <f t="shared" si="2542"/>
        <v>0</v>
      </c>
      <c r="JZ179" s="310">
        <v>0.36319999999999997</v>
      </c>
      <c r="KA179" s="311">
        <f t="shared" si="2543"/>
        <v>0</v>
      </c>
      <c r="KB179" s="312">
        <f t="shared" si="2544"/>
        <v>0</v>
      </c>
      <c r="KC179" s="313"/>
      <c r="KD179" s="306">
        <v>3.0</v>
      </c>
      <c r="KE179" s="307" t="s">
        <v>181</v>
      </c>
      <c r="KF179" s="308" t="s">
        <v>132</v>
      </c>
      <c r="KG179" s="308" t="s">
        <v>132</v>
      </c>
      <c r="KH179" s="309"/>
      <c r="KI179" s="309" t="str">
        <f t="shared" si="2545"/>
        <v/>
      </c>
      <c r="KJ179" s="309">
        <f t="shared" si="2546"/>
        <v>0</v>
      </c>
      <c r="KK179" s="310"/>
      <c r="KL179" s="309">
        <f t="shared" si="2547"/>
        <v>0</v>
      </c>
      <c r="KM179" s="310"/>
      <c r="KN179" s="309" t="str">
        <f>ADHB!LW179</f>
        <v/>
      </c>
      <c r="KO179" s="309">
        <f t="shared" si="2548"/>
        <v>0</v>
      </c>
      <c r="KP179" s="309">
        <f t="shared" si="2549"/>
        <v>0</v>
      </c>
      <c r="KQ179" s="310">
        <v>0.36319999999999997</v>
      </c>
      <c r="KR179" s="311">
        <f t="shared" si="2550"/>
        <v>0</v>
      </c>
      <c r="KS179" s="312">
        <f t="shared" si="2551"/>
        <v>0</v>
      </c>
      <c r="KT179" s="313"/>
      <c r="KU179" s="314"/>
    </row>
    <row r="180" ht="15.75" customHeight="1">
      <c r="A180" s="306">
        <v>4.0</v>
      </c>
      <c r="B180" s="307" t="s">
        <v>182</v>
      </c>
      <c r="C180" s="308" t="s">
        <v>132</v>
      </c>
      <c r="D180" s="308" t="s">
        <v>132</v>
      </c>
      <c r="E180" s="309"/>
      <c r="F180" s="309"/>
      <c r="G180" s="309">
        <f t="shared" si="2427"/>
        <v>0</v>
      </c>
      <c r="H180" s="310"/>
      <c r="I180" s="309">
        <f t="shared" si="2428"/>
        <v>0</v>
      </c>
      <c r="J180" s="310"/>
      <c r="K180" s="309">
        <f>ADHB!L180</f>
        <v>0</v>
      </c>
      <c r="L180" s="309">
        <f t="shared" si="2429"/>
        <v>0</v>
      </c>
      <c r="M180" s="309">
        <f t="shared" si="2430"/>
        <v>0</v>
      </c>
      <c r="N180" s="310">
        <v>0.36319999999999997</v>
      </c>
      <c r="O180" s="311">
        <f t="shared" si="2431"/>
        <v>0</v>
      </c>
      <c r="P180" s="312">
        <f t="shared" si="2432"/>
        <v>0</v>
      </c>
      <c r="Q180" s="313"/>
      <c r="R180" s="306">
        <v>4.0</v>
      </c>
      <c r="S180" s="307" t="s">
        <v>182</v>
      </c>
      <c r="T180" s="308" t="s">
        <v>132</v>
      </c>
      <c r="U180" s="308" t="s">
        <v>132</v>
      </c>
      <c r="V180" s="309"/>
      <c r="W180" s="309" t="str">
        <f t="shared" si="2433"/>
        <v/>
      </c>
      <c r="X180" s="309">
        <f t="shared" si="2434"/>
        <v>0</v>
      </c>
      <c r="Y180" s="310"/>
      <c r="Z180" s="309">
        <f t="shared" si="2435"/>
        <v>0</v>
      </c>
      <c r="AA180" s="310"/>
      <c r="AB180" s="309">
        <f>ADHB!AC180</f>
        <v>0</v>
      </c>
      <c r="AC180" s="309">
        <f t="shared" si="2436"/>
        <v>0</v>
      </c>
      <c r="AD180" s="309">
        <f t="shared" si="2437"/>
        <v>0</v>
      </c>
      <c r="AE180" s="310">
        <v>0.36319999999999997</v>
      </c>
      <c r="AF180" s="311">
        <f t="shared" si="2438"/>
        <v>0</v>
      </c>
      <c r="AG180" s="312">
        <f t="shared" si="2439"/>
        <v>0</v>
      </c>
      <c r="AH180" s="313"/>
      <c r="AI180" s="306">
        <v>4.0</v>
      </c>
      <c r="AJ180" s="307" t="s">
        <v>182</v>
      </c>
      <c r="AK180" s="308" t="s">
        <v>132</v>
      </c>
      <c r="AL180" s="308" t="s">
        <v>132</v>
      </c>
      <c r="AM180" s="309"/>
      <c r="AN180" s="309" t="str">
        <f t="shared" si="2440"/>
        <v/>
      </c>
      <c r="AO180" s="309">
        <f t="shared" si="2441"/>
        <v>0</v>
      </c>
      <c r="AP180" s="310"/>
      <c r="AQ180" s="309">
        <f t="shared" si="2442"/>
        <v>0</v>
      </c>
      <c r="AR180" s="310"/>
      <c r="AS180" s="309">
        <f>ADHB!AT180</f>
        <v>0</v>
      </c>
      <c r="AT180" s="309">
        <f t="shared" si="2443"/>
        <v>0</v>
      </c>
      <c r="AU180" s="309">
        <f t="shared" si="2444"/>
        <v>0</v>
      </c>
      <c r="AV180" s="310">
        <v>0.36319999999999997</v>
      </c>
      <c r="AW180" s="311">
        <f t="shared" si="2445"/>
        <v>0</v>
      </c>
      <c r="AX180" s="312">
        <f t="shared" si="2446"/>
        <v>0</v>
      </c>
      <c r="AY180" s="313"/>
      <c r="AZ180" s="306">
        <v>4.0</v>
      </c>
      <c r="BA180" s="307" t="s">
        <v>182</v>
      </c>
      <c r="BB180" s="308" t="s">
        <v>132</v>
      </c>
      <c r="BC180" s="308" t="s">
        <v>132</v>
      </c>
      <c r="BD180" s="309"/>
      <c r="BE180" s="309" t="str">
        <f t="shared" si="2447"/>
        <v/>
      </c>
      <c r="BF180" s="309">
        <f t="shared" si="2448"/>
        <v>0</v>
      </c>
      <c r="BG180" s="310"/>
      <c r="BH180" s="309">
        <f t="shared" si="2449"/>
        <v>0</v>
      </c>
      <c r="BI180" s="310"/>
      <c r="BJ180" s="309">
        <f>ADHB!BK180</f>
        <v>0</v>
      </c>
      <c r="BK180" s="309">
        <f t="shared" si="2450"/>
        <v>0</v>
      </c>
      <c r="BL180" s="309">
        <f t="shared" si="2451"/>
        <v>0</v>
      </c>
      <c r="BM180" s="310">
        <v>0.36319999999999997</v>
      </c>
      <c r="BN180" s="311">
        <f t="shared" si="2452"/>
        <v>0</v>
      </c>
      <c r="BO180" s="312">
        <f t="shared" si="2453"/>
        <v>0</v>
      </c>
      <c r="BP180" s="313"/>
      <c r="BQ180" s="306">
        <v>4.0</v>
      </c>
      <c r="BR180" s="307" t="s">
        <v>182</v>
      </c>
      <c r="BS180" s="308" t="s">
        <v>132</v>
      </c>
      <c r="BT180" s="308" t="s">
        <v>132</v>
      </c>
      <c r="BU180" s="309"/>
      <c r="BV180" s="309" t="str">
        <f t="shared" si="2454"/>
        <v/>
      </c>
      <c r="BW180" s="309">
        <f t="shared" si="2455"/>
        <v>0</v>
      </c>
      <c r="BX180" s="310"/>
      <c r="BY180" s="309">
        <f t="shared" si="2456"/>
        <v>0</v>
      </c>
      <c r="BZ180" s="310"/>
      <c r="CA180" s="309">
        <f>ADHB!CB180</f>
        <v>0</v>
      </c>
      <c r="CB180" s="309">
        <f t="shared" si="2457"/>
        <v>0</v>
      </c>
      <c r="CC180" s="309">
        <f t="shared" si="2458"/>
        <v>0</v>
      </c>
      <c r="CD180" s="310">
        <v>0.36319999999999997</v>
      </c>
      <c r="CE180" s="311">
        <f t="shared" si="2459"/>
        <v>0</v>
      </c>
      <c r="CF180" s="312">
        <f t="shared" si="2460"/>
        <v>0</v>
      </c>
      <c r="CG180" s="313"/>
      <c r="CH180" s="306">
        <v>4.0</v>
      </c>
      <c r="CI180" s="307" t="s">
        <v>182</v>
      </c>
      <c r="CJ180" s="308" t="s">
        <v>132</v>
      </c>
      <c r="CK180" s="308" t="s">
        <v>132</v>
      </c>
      <c r="CL180" s="309"/>
      <c r="CM180" s="309" t="str">
        <f t="shared" si="2461"/>
        <v/>
      </c>
      <c r="CN180" s="309">
        <f t="shared" si="2462"/>
        <v>0</v>
      </c>
      <c r="CO180" s="310"/>
      <c r="CP180" s="309">
        <f t="shared" si="2463"/>
        <v>0</v>
      </c>
      <c r="CQ180" s="310"/>
      <c r="CR180" s="309">
        <f>ADHB!CS180</f>
        <v>0</v>
      </c>
      <c r="CS180" s="309">
        <f t="shared" si="2464"/>
        <v>0</v>
      </c>
      <c r="CT180" s="309">
        <f t="shared" si="2465"/>
        <v>0</v>
      </c>
      <c r="CU180" s="310">
        <v>0.36319999999999997</v>
      </c>
      <c r="CV180" s="311">
        <f t="shared" si="2466"/>
        <v>0</v>
      </c>
      <c r="CW180" s="312">
        <f t="shared" si="2467"/>
        <v>0</v>
      </c>
      <c r="CX180" s="313"/>
      <c r="CY180" s="306">
        <v>4.0</v>
      </c>
      <c r="CZ180" s="307" t="s">
        <v>182</v>
      </c>
      <c r="DA180" s="308" t="s">
        <v>132</v>
      </c>
      <c r="DB180" s="308" t="s">
        <v>132</v>
      </c>
      <c r="DC180" s="309"/>
      <c r="DD180" s="309" t="str">
        <f t="shared" si="2468"/>
        <v/>
      </c>
      <c r="DE180" s="309">
        <f t="shared" si="2469"/>
        <v>0</v>
      </c>
      <c r="DF180" s="310"/>
      <c r="DG180" s="309">
        <f t="shared" si="2470"/>
        <v>0</v>
      </c>
      <c r="DH180" s="310"/>
      <c r="DI180" s="309">
        <f>ADHB!DJ180</f>
        <v>0</v>
      </c>
      <c r="DJ180" s="309">
        <f t="shared" si="2471"/>
        <v>0</v>
      </c>
      <c r="DK180" s="309">
        <f t="shared" si="2472"/>
        <v>0</v>
      </c>
      <c r="DL180" s="310">
        <v>0.36319999999999997</v>
      </c>
      <c r="DM180" s="311">
        <f t="shared" si="2473"/>
        <v>0</v>
      </c>
      <c r="DN180" s="312">
        <f t="shared" si="2474"/>
        <v>0</v>
      </c>
      <c r="DO180" s="313"/>
      <c r="DP180" s="306">
        <v>4.0</v>
      </c>
      <c r="DQ180" s="307" t="s">
        <v>182</v>
      </c>
      <c r="DR180" s="308" t="s">
        <v>132</v>
      </c>
      <c r="DS180" s="308" t="s">
        <v>132</v>
      </c>
      <c r="DT180" s="309"/>
      <c r="DU180" s="309" t="str">
        <f t="shared" si="2475"/>
        <v/>
      </c>
      <c r="DV180" s="309">
        <f t="shared" si="2476"/>
        <v>0</v>
      </c>
      <c r="DW180" s="310"/>
      <c r="DX180" s="309">
        <f t="shared" si="2477"/>
        <v>0</v>
      </c>
      <c r="DY180" s="310"/>
      <c r="DZ180" s="309">
        <f>ADHB!EA180</f>
        <v>0</v>
      </c>
      <c r="EA180" s="309">
        <f t="shared" si="2478"/>
        <v>0</v>
      </c>
      <c r="EB180" s="309">
        <f t="shared" si="2479"/>
        <v>0</v>
      </c>
      <c r="EC180" s="310">
        <v>0.36319999999999997</v>
      </c>
      <c r="ED180" s="311">
        <f t="shared" si="2480"/>
        <v>0</v>
      </c>
      <c r="EE180" s="312">
        <f t="shared" si="2481"/>
        <v>0</v>
      </c>
      <c r="EF180" s="313"/>
      <c r="EG180" s="306">
        <v>4.0</v>
      </c>
      <c r="EH180" s="307" t="s">
        <v>182</v>
      </c>
      <c r="EI180" s="308" t="s">
        <v>132</v>
      </c>
      <c r="EJ180" s="308" t="s">
        <v>132</v>
      </c>
      <c r="EK180" s="309"/>
      <c r="EL180" s="309" t="str">
        <f t="shared" si="2482"/>
        <v/>
      </c>
      <c r="EM180" s="309">
        <f t="shared" si="2483"/>
        <v>0</v>
      </c>
      <c r="EN180" s="310"/>
      <c r="EO180" s="309">
        <f t="shared" si="2484"/>
        <v>0</v>
      </c>
      <c r="EP180" s="310"/>
      <c r="EQ180" s="309">
        <f>ADHB!ER180</f>
        <v>0</v>
      </c>
      <c r="ER180" s="309">
        <f t="shared" si="2485"/>
        <v>0</v>
      </c>
      <c r="ES180" s="309">
        <f t="shared" si="2486"/>
        <v>0</v>
      </c>
      <c r="ET180" s="310">
        <v>0.36319999999999997</v>
      </c>
      <c r="EU180" s="311">
        <f t="shared" si="2487"/>
        <v>0</v>
      </c>
      <c r="EV180" s="312">
        <f t="shared" si="2488"/>
        <v>0</v>
      </c>
      <c r="EW180" s="313"/>
      <c r="EX180" s="306">
        <v>4.0</v>
      </c>
      <c r="EY180" s="307" t="s">
        <v>182</v>
      </c>
      <c r="EZ180" s="308" t="s">
        <v>132</v>
      </c>
      <c r="FA180" s="308" t="s">
        <v>132</v>
      </c>
      <c r="FB180" s="309"/>
      <c r="FC180" s="309" t="str">
        <f t="shared" si="2489"/>
        <v/>
      </c>
      <c r="FD180" s="309">
        <f t="shared" si="2490"/>
        <v>0</v>
      </c>
      <c r="FE180" s="310"/>
      <c r="FF180" s="309">
        <f t="shared" si="2491"/>
        <v>0</v>
      </c>
      <c r="FG180" s="310"/>
      <c r="FH180" s="309">
        <f>ADHB!FI180</f>
        <v>0</v>
      </c>
      <c r="FI180" s="309">
        <f t="shared" si="2492"/>
        <v>0</v>
      </c>
      <c r="FJ180" s="309">
        <f t="shared" si="2493"/>
        <v>0</v>
      </c>
      <c r="FK180" s="310">
        <v>0.36319999999999997</v>
      </c>
      <c r="FL180" s="311">
        <f t="shared" si="2494"/>
        <v>0</v>
      </c>
      <c r="FM180" s="312">
        <f t="shared" si="2495"/>
        <v>0</v>
      </c>
      <c r="FN180" s="313"/>
      <c r="FO180" s="306">
        <v>4.0</v>
      </c>
      <c r="FP180" s="307" t="s">
        <v>182</v>
      </c>
      <c r="FQ180" s="308" t="s">
        <v>132</v>
      </c>
      <c r="FR180" s="308" t="s">
        <v>132</v>
      </c>
      <c r="FS180" s="309"/>
      <c r="FT180" s="309" t="str">
        <f t="shared" si="2496"/>
        <v/>
      </c>
      <c r="FU180" s="309">
        <f t="shared" si="2497"/>
        <v>0</v>
      </c>
      <c r="FV180" s="310"/>
      <c r="FW180" s="309">
        <f t="shared" si="2498"/>
        <v>0</v>
      </c>
      <c r="FX180" s="310"/>
      <c r="FY180" s="309">
        <f>ADHB!FZ180</f>
        <v>0</v>
      </c>
      <c r="FZ180" s="309">
        <f t="shared" si="2499"/>
        <v>0</v>
      </c>
      <c r="GA180" s="309">
        <f t="shared" si="2500"/>
        <v>0</v>
      </c>
      <c r="GB180" s="310">
        <v>0.36319999999999997</v>
      </c>
      <c r="GC180" s="311">
        <f t="shared" si="2501"/>
        <v>0</v>
      </c>
      <c r="GD180" s="312">
        <f t="shared" si="2502"/>
        <v>0</v>
      </c>
      <c r="GE180" s="313"/>
      <c r="GF180" s="306">
        <v>4.0</v>
      </c>
      <c r="GG180" s="307" t="s">
        <v>182</v>
      </c>
      <c r="GH180" s="308" t="s">
        <v>132</v>
      </c>
      <c r="GI180" s="308" t="s">
        <v>132</v>
      </c>
      <c r="GJ180" s="309"/>
      <c r="GK180" s="309" t="str">
        <f t="shared" si="2503"/>
        <v/>
      </c>
      <c r="GL180" s="309">
        <f t="shared" si="2504"/>
        <v>0</v>
      </c>
      <c r="GM180" s="310"/>
      <c r="GN180" s="309">
        <f t="shared" si="2505"/>
        <v>0</v>
      </c>
      <c r="GO180" s="310"/>
      <c r="GP180" s="309">
        <f>ADHB!GQ180</f>
        <v>0</v>
      </c>
      <c r="GQ180" s="309">
        <f t="shared" si="2506"/>
        <v>0</v>
      </c>
      <c r="GR180" s="309">
        <f t="shared" si="2507"/>
        <v>0</v>
      </c>
      <c r="GS180" s="310">
        <v>0.36319999999999997</v>
      </c>
      <c r="GT180" s="311">
        <f t="shared" si="2508"/>
        <v>0</v>
      </c>
      <c r="GU180" s="312">
        <f t="shared" si="2509"/>
        <v>0</v>
      </c>
      <c r="GV180" s="313"/>
      <c r="GW180" s="306">
        <v>4.0</v>
      </c>
      <c r="GX180" s="307" t="s">
        <v>182</v>
      </c>
      <c r="GY180" s="308" t="s">
        <v>132</v>
      </c>
      <c r="GZ180" s="308" t="s">
        <v>132</v>
      </c>
      <c r="HA180" s="309"/>
      <c r="HB180" s="309" t="str">
        <f t="shared" si="2510"/>
        <v/>
      </c>
      <c r="HC180" s="309">
        <f t="shared" si="2511"/>
        <v>0</v>
      </c>
      <c r="HD180" s="310"/>
      <c r="HE180" s="309">
        <f t="shared" si="2512"/>
        <v>0</v>
      </c>
      <c r="HF180" s="310"/>
      <c r="HG180" s="309">
        <f>ADHB!HH180</f>
        <v>0</v>
      </c>
      <c r="HH180" s="309">
        <f t="shared" si="2513"/>
        <v>0</v>
      </c>
      <c r="HI180" s="309">
        <f t="shared" si="2514"/>
        <v>0</v>
      </c>
      <c r="HJ180" s="310">
        <v>0.36319999999999997</v>
      </c>
      <c r="HK180" s="311">
        <f t="shared" si="2515"/>
        <v>0</v>
      </c>
      <c r="HL180" s="312">
        <f t="shared" si="2516"/>
        <v>0</v>
      </c>
      <c r="HM180" s="313"/>
      <c r="HN180" s="306">
        <v>4.0</v>
      </c>
      <c r="HO180" s="307" t="s">
        <v>182</v>
      </c>
      <c r="HP180" s="308" t="s">
        <v>132</v>
      </c>
      <c r="HQ180" s="308" t="s">
        <v>132</v>
      </c>
      <c r="HR180" s="309"/>
      <c r="HS180" s="309" t="str">
        <f t="shared" si="2517"/>
        <v/>
      </c>
      <c r="HT180" s="309">
        <f t="shared" si="2518"/>
        <v>0</v>
      </c>
      <c r="HU180" s="310"/>
      <c r="HV180" s="309">
        <f t="shared" si="2519"/>
        <v>0</v>
      </c>
      <c r="HW180" s="310"/>
      <c r="HX180" s="309">
        <f>ADHB!HY180</f>
        <v>0</v>
      </c>
      <c r="HY180" s="309">
        <f t="shared" si="2520"/>
        <v>0</v>
      </c>
      <c r="HZ180" s="309">
        <f t="shared" si="2521"/>
        <v>0</v>
      </c>
      <c r="IA180" s="310">
        <v>0.36319999999999997</v>
      </c>
      <c r="IB180" s="311">
        <f t="shared" si="2522"/>
        <v>0</v>
      </c>
      <c r="IC180" s="312">
        <f t="shared" si="2523"/>
        <v>0</v>
      </c>
      <c r="ID180" s="313"/>
      <c r="IE180" s="306">
        <v>4.0</v>
      </c>
      <c r="IF180" s="307" t="s">
        <v>182</v>
      </c>
      <c r="IG180" s="308" t="s">
        <v>132</v>
      </c>
      <c r="IH180" s="308" t="s">
        <v>132</v>
      </c>
      <c r="II180" s="309"/>
      <c r="IJ180" s="309" t="str">
        <f t="shared" si="2524"/>
        <v/>
      </c>
      <c r="IK180" s="309">
        <f t="shared" si="2525"/>
        <v>0</v>
      </c>
      <c r="IL180" s="310"/>
      <c r="IM180" s="309">
        <f t="shared" si="2526"/>
        <v>0</v>
      </c>
      <c r="IN180" s="310"/>
      <c r="IO180" s="309">
        <f>ADHB!IP180</f>
        <v>0</v>
      </c>
      <c r="IP180" s="309">
        <f t="shared" si="2527"/>
        <v>0</v>
      </c>
      <c r="IQ180" s="309">
        <f t="shared" si="2528"/>
        <v>0</v>
      </c>
      <c r="IR180" s="310">
        <v>0.36319999999999997</v>
      </c>
      <c r="IS180" s="311">
        <f t="shared" si="2529"/>
        <v>0</v>
      </c>
      <c r="IT180" s="312">
        <f t="shared" si="2530"/>
        <v>0</v>
      </c>
      <c r="IU180" s="313"/>
      <c r="IV180" s="306">
        <v>4.0</v>
      </c>
      <c r="IW180" s="307" t="s">
        <v>182</v>
      </c>
      <c r="IX180" s="308" t="s">
        <v>132</v>
      </c>
      <c r="IY180" s="308" t="s">
        <v>132</v>
      </c>
      <c r="IZ180" s="309"/>
      <c r="JA180" s="309" t="str">
        <f t="shared" si="2531"/>
        <v/>
      </c>
      <c r="JB180" s="309">
        <f t="shared" si="2532"/>
        <v>0</v>
      </c>
      <c r="JC180" s="310"/>
      <c r="JD180" s="309">
        <f t="shared" si="2533"/>
        <v>0</v>
      </c>
      <c r="JE180" s="310"/>
      <c r="JF180" s="309">
        <f>ADHB!JG180</f>
        <v>0</v>
      </c>
      <c r="JG180" s="309">
        <f t="shared" si="2534"/>
        <v>0</v>
      </c>
      <c r="JH180" s="309">
        <f t="shared" si="2535"/>
        <v>0</v>
      </c>
      <c r="JI180" s="310">
        <v>0.36319999999999997</v>
      </c>
      <c r="JJ180" s="311">
        <f t="shared" si="2536"/>
        <v>0</v>
      </c>
      <c r="JK180" s="312">
        <f t="shared" si="2537"/>
        <v>0</v>
      </c>
      <c r="JL180" s="313"/>
      <c r="JM180" s="306">
        <v>4.0</v>
      </c>
      <c r="JN180" s="307" t="s">
        <v>182</v>
      </c>
      <c r="JO180" s="308" t="s">
        <v>132</v>
      </c>
      <c r="JP180" s="308" t="s">
        <v>132</v>
      </c>
      <c r="JQ180" s="309"/>
      <c r="JR180" s="309" t="str">
        <f t="shared" si="2538"/>
        <v/>
      </c>
      <c r="JS180" s="309">
        <f t="shared" si="2539"/>
        <v>0</v>
      </c>
      <c r="JT180" s="310"/>
      <c r="JU180" s="309">
        <f t="shared" si="2540"/>
        <v>0</v>
      </c>
      <c r="JV180" s="310"/>
      <c r="JW180" s="309" t="str">
        <f>ADHB!LF180</f>
        <v/>
      </c>
      <c r="JX180" s="309">
        <f t="shared" si="2541"/>
        <v>0</v>
      </c>
      <c r="JY180" s="309">
        <f t="shared" si="2542"/>
        <v>0</v>
      </c>
      <c r="JZ180" s="310">
        <v>0.36319999999999997</v>
      </c>
      <c r="KA180" s="311">
        <f t="shared" si="2543"/>
        <v>0</v>
      </c>
      <c r="KB180" s="312">
        <f t="shared" si="2544"/>
        <v>0</v>
      </c>
      <c r="KC180" s="313"/>
      <c r="KD180" s="306">
        <v>4.0</v>
      </c>
      <c r="KE180" s="307" t="s">
        <v>182</v>
      </c>
      <c r="KF180" s="308" t="s">
        <v>132</v>
      </c>
      <c r="KG180" s="308" t="s">
        <v>132</v>
      </c>
      <c r="KH180" s="309"/>
      <c r="KI180" s="309" t="str">
        <f t="shared" si="2545"/>
        <v/>
      </c>
      <c r="KJ180" s="309">
        <f t="shared" si="2546"/>
        <v>0</v>
      </c>
      <c r="KK180" s="310"/>
      <c r="KL180" s="309">
        <f t="shared" si="2547"/>
        <v>0</v>
      </c>
      <c r="KM180" s="310"/>
      <c r="KN180" s="309" t="str">
        <f>ADHB!LW180</f>
        <v/>
      </c>
      <c r="KO180" s="309">
        <f t="shared" si="2548"/>
        <v>0</v>
      </c>
      <c r="KP180" s="309">
        <f t="shared" si="2549"/>
        <v>0</v>
      </c>
      <c r="KQ180" s="310">
        <v>0.36319999999999997</v>
      </c>
      <c r="KR180" s="311">
        <f t="shared" si="2550"/>
        <v>0</v>
      </c>
      <c r="KS180" s="312">
        <f t="shared" si="2551"/>
        <v>0</v>
      </c>
      <c r="KT180" s="313"/>
      <c r="KU180" s="314"/>
    </row>
    <row r="181" ht="15.75" customHeight="1">
      <c r="A181" s="306">
        <v>5.0</v>
      </c>
      <c r="B181" s="307" t="s">
        <v>183</v>
      </c>
      <c r="C181" s="308" t="s">
        <v>132</v>
      </c>
      <c r="D181" s="308" t="s">
        <v>132</v>
      </c>
      <c r="E181" s="309"/>
      <c r="F181" s="309"/>
      <c r="G181" s="309">
        <f t="shared" si="2427"/>
        <v>0</v>
      </c>
      <c r="H181" s="310"/>
      <c r="I181" s="309">
        <f t="shared" si="2428"/>
        <v>0</v>
      </c>
      <c r="J181" s="310"/>
      <c r="K181" s="309">
        <f>ADHB!L181</f>
        <v>0</v>
      </c>
      <c r="L181" s="309">
        <f t="shared" si="2429"/>
        <v>0</v>
      </c>
      <c r="M181" s="309">
        <f t="shared" si="2430"/>
        <v>0</v>
      </c>
      <c r="N181" s="310">
        <v>0.36319999999999997</v>
      </c>
      <c r="O181" s="311">
        <f t="shared" si="2431"/>
        <v>0</v>
      </c>
      <c r="P181" s="312">
        <f t="shared" si="2432"/>
        <v>0</v>
      </c>
      <c r="Q181" s="313"/>
      <c r="R181" s="306">
        <v>5.0</v>
      </c>
      <c r="S181" s="307" t="s">
        <v>183</v>
      </c>
      <c r="T181" s="308" t="s">
        <v>132</v>
      </c>
      <c r="U181" s="308" t="s">
        <v>132</v>
      </c>
      <c r="V181" s="309"/>
      <c r="W181" s="309" t="str">
        <f t="shared" si="2433"/>
        <v/>
      </c>
      <c r="X181" s="309">
        <f t="shared" si="2434"/>
        <v>0</v>
      </c>
      <c r="Y181" s="310"/>
      <c r="Z181" s="309">
        <f t="shared" si="2435"/>
        <v>0</v>
      </c>
      <c r="AA181" s="310"/>
      <c r="AB181" s="309">
        <f>ADHB!AC181</f>
        <v>0</v>
      </c>
      <c r="AC181" s="309">
        <f t="shared" si="2436"/>
        <v>0</v>
      </c>
      <c r="AD181" s="309">
        <f t="shared" si="2437"/>
        <v>0</v>
      </c>
      <c r="AE181" s="310">
        <v>0.36319999999999997</v>
      </c>
      <c r="AF181" s="311">
        <f t="shared" si="2438"/>
        <v>0</v>
      </c>
      <c r="AG181" s="312">
        <f t="shared" si="2439"/>
        <v>0</v>
      </c>
      <c r="AH181" s="313"/>
      <c r="AI181" s="306">
        <v>5.0</v>
      </c>
      <c r="AJ181" s="307" t="s">
        <v>183</v>
      </c>
      <c r="AK181" s="308" t="s">
        <v>132</v>
      </c>
      <c r="AL181" s="308" t="s">
        <v>132</v>
      </c>
      <c r="AM181" s="309"/>
      <c r="AN181" s="309" t="str">
        <f t="shared" si="2440"/>
        <v/>
      </c>
      <c r="AO181" s="309">
        <f t="shared" si="2441"/>
        <v>0</v>
      </c>
      <c r="AP181" s="310"/>
      <c r="AQ181" s="309">
        <f t="shared" si="2442"/>
        <v>0</v>
      </c>
      <c r="AR181" s="310"/>
      <c r="AS181" s="309">
        <f>ADHB!AT181</f>
        <v>0</v>
      </c>
      <c r="AT181" s="309">
        <f t="shared" si="2443"/>
        <v>0</v>
      </c>
      <c r="AU181" s="309">
        <f t="shared" si="2444"/>
        <v>0</v>
      </c>
      <c r="AV181" s="310">
        <v>0.36319999999999997</v>
      </c>
      <c r="AW181" s="311">
        <f t="shared" si="2445"/>
        <v>0</v>
      </c>
      <c r="AX181" s="312">
        <f t="shared" si="2446"/>
        <v>0</v>
      </c>
      <c r="AY181" s="313"/>
      <c r="AZ181" s="306">
        <v>5.0</v>
      </c>
      <c r="BA181" s="307" t="s">
        <v>183</v>
      </c>
      <c r="BB181" s="308" t="s">
        <v>132</v>
      </c>
      <c r="BC181" s="308" t="s">
        <v>132</v>
      </c>
      <c r="BD181" s="309"/>
      <c r="BE181" s="309" t="str">
        <f t="shared" si="2447"/>
        <v/>
      </c>
      <c r="BF181" s="309">
        <f t="shared" si="2448"/>
        <v>0</v>
      </c>
      <c r="BG181" s="310"/>
      <c r="BH181" s="309">
        <f t="shared" si="2449"/>
        <v>0</v>
      </c>
      <c r="BI181" s="310"/>
      <c r="BJ181" s="309">
        <f>ADHB!BK181</f>
        <v>0</v>
      </c>
      <c r="BK181" s="309">
        <f t="shared" si="2450"/>
        <v>0</v>
      </c>
      <c r="BL181" s="309">
        <f t="shared" si="2451"/>
        <v>0</v>
      </c>
      <c r="BM181" s="310">
        <v>0.36319999999999997</v>
      </c>
      <c r="BN181" s="311">
        <f t="shared" si="2452"/>
        <v>0</v>
      </c>
      <c r="BO181" s="312">
        <f t="shared" si="2453"/>
        <v>0</v>
      </c>
      <c r="BP181" s="313"/>
      <c r="BQ181" s="306">
        <v>5.0</v>
      </c>
      <c r="BR181" s="307" t="s">
        <v>183</v>
      </c>
      <c r="BS181" s="308" t="s">
        <v>132</v>
      </c>
      <c r="BT181" s="308" t="s">
        <v>132</v>
      </c>
      <c r="BU181" s="309"/>
      <c r="BV181" s="309" t="str">
        <f t="shared" si="2454"/>
        <v/>
      </c>
      <c r="BW181" s="309">
        <f t="shared" si="2455"/>
        <v>0</v>
      </c>
      <c r="BX181" s="310"/>
      <c r="BY181" s="309">
        <f t="shared" si="2456"/>
        <v>0</v>
      </c>
      <c r="BZ181" s="310"/>
      <c r="CA181" s="309">
        <f>ADHB!CB181</f>
        <v>0</v>
      </c>
      <c r="CB181" s="309">
        <f t="shared" si="2457"/>
        <v>0</v>
      </c>
      <c r="CC181" s="309">
        <f t="shared" si="2458"/>
        <v>0</v>
      </c>
      <c r="CD181" s="310">
        <v>0.36319999999999997</v>
      </c>
      <c r="CE181" s="311">
        <f t="shared" si="2459"/>
        <v>0</v>
      </c>
      <c r="CF181" s="312">
        <f t="shared" si="2460"/>
        <v>0</v>
      </c>
      <c r="CG181" s="313"/>
      <c r="CH181" s="306">
        <v>5.0</v>
      </c>
      <c r="CI181" s="307" t="s">
        <v>183</v>
      </c>
      <c r="CJ181" s="308" t="s">
        <v>132</v>
      </c>
      <c r="CK181" s="308" t="s">
        <v>132</v>
      </c>
      <c r="CL181" s="309"/>
      <c r="CM181" s="309" t="str">
        <f t="shared" si="2461"/>
        <v/>
      </c>
      <c r="CN181" s="309">
        <f t="shared" si="2462"/>
        <v>0</v>
      </c>
      <c r="CO181" s="310"/>
      <c r="CP181" s="309">
        <f t="shared" si="2463"/>
        <v>0</v>
      </c>
      <c r="CQ181" s="310"/>
      <c r="CR181" s="309">
        <f>ADHB!CS181</f>
        <v>0</v>
      </c>
      <c r="CS181" s="309">
        <f t="shared" si="2464"/>
        <v>0</v>
      </c>
      <c r="CT181" s="309">
        <f t="shared" si="2465"/>
        <v>0</v>
      </c>
      <c r="CU181" s="310">
        <v>0.36319999999999997</v>
      </c>
      <c r="CV181" s="311">
        <f t="shared" si="2466"/>
        <v>0</v>
      </c>
      <c r="CW181" s="312">
        <f t="shared" si="2467"/>
        <v>0</v>
      </c>
      <c r="CX181" s="313"/>
      <c r="CY181" s="306">
        <v>5.0</v>
      </c>
      <c r="CZ181" s="307" t="s">
        <v>183</v>
      </c>
      <c r="DA181" s="308" t="s">
        <v>132</v>
      </c>
      <c r="DB181" s="308" t="s">
        <v>132</v>
      </c>
      <c r="DC181" s="309"/>
      <c r="DD181" s="309" t="str">
        <f t="shared" si="2468"/>
        <v/>
      </c>
      <c r="DE181" s="309">
        <f t="shared" si="2469"/>
        <v>0</v>
      </c>
      <c r="DF181" s="310"/>
      <c r="DG181" s="309">
        <f t="shared" si="2470"/>
        <v>0</v>
      </c>
      <c r="DH181" s="310"/>
      <c r="DI181" s="309">
        <f>ADHB!DJ181</f>
        <v>0</v>
      </c>
      <c r="DJ181" s="309">
        <f t="shared" si="2471"/>
        <v>0</v>
      </c>
      <c r="DK181" s="309">
        <f t="shared" si="2472"/>
        <v>0</v>
      </c>
      <c r="DL181" s="310">
        <v>0.36319999999999997</v>
      </c>
      <c r="DM181" s="311">
        <f t="shared" si="2473"/>
        <v>0</v>
      </c>
      <c r="DN181" s="312">
        <f t="shared" si="2474"/>
        <v>0</v>
      </c>
      <c r="DO181" s="313"/>
      <c r="DP181" s="306">
        <v>5.0</v>
      </c>
      <c r="DQ181" s="307" t="s">
        <v>183</v>
      </c>
      <c r="DR181" s="308" t="s">
        <v>132</v>
      </c>
      <c r="DS181" s="308" t="s">
        <v>132</v>
      </c>
      <c r="DT181" s="309"/>
      <c r="DU181" s="309" t="str">
        <f t="shared" si="2475"/>
        <v/>
      </c>
      <c r="DV181" s="309">
        <f t="shared" si="2476"/>
        <v>0</v>
      </c>
      <c r="DW181" s="310"/>
      <c r="DX181" s="309">
        <f t="shared" si="2477"/>
        <v>0</v>
      </c>
      <c r="DY181" s="310"/>
      <c r="DZ181" s="309">
        <f>ADHB!EA181</f>
        <v>0</v>
      </c>
      <c r="EA181" s="309">
        <f t="shared" si="2478"/>
        <v>0</v>
      </c>
      <c r="EB181" s="309">
        <f t="shared" si="2479"/>
        <v>0</v>
      </c>
      <c r="EC181" s="310">
        <v>0.36319999999999997</v>
      </c>
      <c r="ED181" s="311">
        <f t="shared" si="2480"/>
        <v>0</v>
      </c>
      <c r="EE181" s="312">
        <f t="shared" si="2481"/>
        <v>0</v>
      </c>
      <c r="EF181" s="313"/>
      <c r="EG181" s="306">
        <v>5.0</v>
      </c>
      <c r="EH181" s="307" t="s">
        <v>183</v>
      </c>
      <c r="EI181" s="308" t="s">
        <v>132</v>
      </c>
      <c r="EJ181" s="308" t="s">
        <v>132</v>
      </c>
      <c r="EK181" s="309"/>
      <c r="EL181" s="309" t="str">
        <f t="shared" si="2482"/>
        <v/>
      </c>
      <c r="EM181" s="309">
        <f t="shared" si="2483"/>
        <v>0</v>
      </c>
      <c r="EN181" s="310"/>
      <c r="EO181" s="309">
        <f t="shared" si="2484"/>
        <v>0</v>
      </c>
      <c r="EP181" s="310"/>
      <c r="EQ181" s="309">
        <f>ADHB!ER181</f>
        <v>0</v>
      </c>
      <c r="ER181" s="309">
        <f t="shared" si="2485"/>
        <v>0</v>
      </c>
      <c r="ES181" s="309">
        <f t="shared" si="2486"/>
        <v>0</v>
      </c>
      <c r="ET181" s="310">
        <v>0.36319999999999997</v>
      </c>
      <c r="EU181" s="311">
        <f t="shared" si="2487"/>
        <v>0</v>
      </c>
      <c r="EV181" s="312">
        <f t="shared" si="2488"/>
        <v>0</v>
      </c>
      <c r="EW181" s="313"/>
      <c r="EX181" s="306">
        <v>5.0</v>
      </c>
      <c r="EY181" s="307" t="s">
        <v>183</v>
      </c>
      <c r="EZ181" s="308" t="s">
        <v>132</v>
      </c>
      <c r="FA181" s="308" t="s">
        <v>132</v>
      </c>
      <c r="FB181" s="309"/>
      <c r="FC181" s="309" t="str">
        <f t="shared" si="2489"/>
        <v/>
      </c>
      <c r="FD181" s="309">
        <f t="shared" si="2490"/>
        <v>0</v>
      </c>
      <c r="FE181" s="310"/>
      <c r="FF181" s="309">
        <f t="shared" si="2491"/>
        <v>0</v>
      </c>
      <c r="FG181" s="310"/>
      <c r="FH181" s="309">
        <f>ADHB!FI181</f>
        <v>0</v>
      </c>
      <c r="FI181" s="309">
        <f t="shared" si="2492"/>
        <v>0</v>
      </c>
      <c r="FJ181" s="309">
        <f t="shared" si="2493"/>
        <v>0</v>
      </c>
      <c r="FK181" s="310">
        <v>0.36319999999999997</v>
      </c>
      <c r="FL181" s="311">
        <f t="shared" si="2494"/>
        <v>0</v>
      </c>
      <c r="FM181" s="312">
        <f t="shared" si="2495"/>
        <v>0</v>
      </c>
      <c r="FN181" s="313"/>
      <c r="FO181" s="306">
        <v>5.0</v>
      </c>
      <c r="FP181" s="307" t="s">
        <v>183</v>
      </c>
      <c r="FQ181" s="308" t="s">
        <v>132</v>
      </c>
      <c r="FR181" s="308" t="s">
        <v>132</v>
      </c>
      <c r="FS181" s="309"/>
      <c r="FT181" s="309" t="str">
        <f t="shared" si="2496"/>
        <v/>
      </c>
      <c r="FU181" s="309">
        <f t="shared" si="2497"/>
        <v>0</v>
      </c>
      <c r="FV181" s="310"/>
      <c r="FW181" s="309">
        <f t="shared" si="2498"/>
        <v>0</v>
      </c>
      <c r="FX181" s="310"/>
      <c r="FY181" s="309">
        <f>ADHB!FZ181</f>
        <v>0</v>
      </c>
      <c r="FZ181" s="309">
        <f t="shared" si="2499"/>
        <v>0</v>
      </c>
      <c r="GA181" s="309">
        <f t="shared" si="2500"/>
        <v>0</v>
      </c>
      <c r="GB181" s="310">
        <v>0.36319999999999997</v>
      </c>
      <c r="GC181" s="311">
        <f t="shared" si="2501"/>
        <v>0</v>
      </c>
      <c r="GD181" s="312">
        <f t="shared" si="2502"/>
        <v>0</v>
      </c>
      <c r="GE181" s="313"/>
      <c r="GF181" s="306">
        <v>5.0</v>
      </c>
      <c r="GG181" s="307" t="s">
        <v>183</v>
      </c>
      <c r="GH181" s="308" t="s">
        <v>132</v>
      </c>
      <c r="GI181" s="308" t="s">
        <v>132</v>
      </c>
      <c r="GJ181" s="309"/>
      <c r="GK181" s="309" t="str">
        <f t="shared" si="2503"/>
        <v/>
      </c>
      <c r="GL181" s="309">
        <f t="shared" si="2504"/>
        <v>0</v>
      </c>
      <c r="GM181" s="310"/>
      <c r="GN181" s="309">
        <f t="shared" si="2505"/>
        <v>0</v>
      </c>
      <c r="GO181" s="310"/>
      <c r="GP181" s="309">
        <f>ADHB!GQ181</f>
        <v>0</v>
      </c>
      <c r="GQ181" s="309">
        <f t="shared" si="2506"/>
        <v>0</v>
      </c>
      <c r="GR181" s="309">
        <f t="shared" si="2507"/>
        <v>0</v>
      </c>
      <c r="GS181" s="310">
        <v>0.36319999999999997</v>
      </c>
      <c r="GT181" s="311">
        <f t="shared" si="2508"/>
        <v>0</v>
      </c>
      <c r="GU181" s="312">
        <f t="shared" si="2509"/>
        <v>0</v>
      </c>
      <c r="GV181" s="313"/>
      <c r="GW181" s="306">
        <v>5.0</v>
      </c>
      <c r="GX181" s="307" t="s">
        <v>183</v>
      </c>
      <c r="GY181" s="308" t="s">
        <v>132</v>
      </c>
      <c r="GZ181" s="308" t="s">
        <v>132</v>
      </c>
      <c r="HA181" s="309"/>
      <c r="HB181" s="309" t="str">
        <f t="shared" si="2510"/>
        <v/>
      </c>
      <c r="HC181" s="309">
        <f t="shared" si="2511"/>
        <v>0</v>
      </c>
      <c r="HD181" s="310"/>
      <c r="HE181" s="309">
        <f t="shared" si="2512"/>
        <v>0</v>
      </c>
      <c r="HF181" s="310"/>
      <c r="HG181" s="309">
        <f>ADHB!HH181</f>
        <v>0</v>
      </c>
      <c r="HH181" s="309">
        <f t="shared" si="2513"/>
        <v>0</v>
      </c>
      <c r="HI181" s="309">
        <f t="shared" si="2514"/>
        <v>0</v>
      </c>
      <c r="HJ181" s="310">
        <v>0.36319999999999997</v>
      </c>
      <c r="HK181" s="311">
        <f t="shared" si="2515"/>
        <v>0</v>
      </c>
      <c r="HL181" s="312">
        <f t="shared" si="2516"/>
        <v>0</v>
      </c>
      <c r="HM181" s="313"/>
      <c r="HN181" s="306">
        <v>5.0</v>
      </c>
      <c r="HO181" s="307" t="s">
        <v>183</v>
      </c>
      <c r="HP181" s="308" t="s">
        <v>132</v>
      </c>
      <c r="HQ181" s="308" t="s">
        <v>132</v>
      </c>
      <c r="HR181" s="309"/>
      <c r="HS181" s="309" t="str">
        <f t="shared" si="2517"/>
        <v/>
      </c>
      <c r="HT181" s="309">
        <f t="shared" si="2518"/>
        <v>0</v>
      </c>
      <c r="HU181" s="310"/>
      <c r="HV181" s="309">
        <f t="shared" si="2519"/>
        <v>0</v>
      </c>
      <c r="HW181" s="310"/>
      <c r="HX181" s="309">
        <f>ADHB!HY181</f>
        <v>0</v>
      </c>
      <c r="HY181" s="309">
        <f t="shared" si="2520"/>
        <v>0</v>
      </c>
      <c r="HZ181" s="309">
        <f t="shared" si="2521"/>
        <v>0</v>
      </c>
      <c r="IA181" s="310">
        <v>0.36319999999999997</v>
      </c>
      <c r="IB181" s="311">
        <f t="shared" si="2522"/>
        <v>0</v>
      </c>
      <c r="IC181" s="312">
        <f t="shared" si="2523"/>
        <v>0</v>
      </c>
      <c r="ID181" s="313"/>
      <c r="IE181" s="306">
        <v>5.0</v>
      </c>
      <c r="IF181" s="307" t="s">
        <v>183</v>
      </c>
      <c r="IG181" s="308" t="s">
        <v>132</v>
      </c>
      <c r="IH181" s="308" t="s">
        <v>132</v>
      </c>
      <c r="II181" s="309"/>
      <c r="IJ181" s="309" t="str">
        <f t="shared" si="2524"/>
        <v/>
      </c>
      <c r="IK181" s="309">
        <f t="shared" si="2525"/>
        <v>0</v>
      </c>
      <c r="IL181" s="310"/>
      <c r="IM181" s="309">
        <f t="shared" si="2526"/>
        <v>0</v>
      </c>
      <c r="IN181" s="310"/>
      <c r="IO181" s="309">
        <f>ADHB!IP181</f>
        <v>0</v>
      </c>
      <c r="IP181" s="309">
        <f t="shared" si="2527"/>
        <v>0</v>
      </c>
      <c r="IQ181" s="309">
        <f t="shared" si="2528"/>
        <v>0</v>
      </c>
      <c r="IR181" s="310">
        <v>0.36319999999999997</v>
      </c>
      <c r="IS181" s="311">
        <f t="shared" si="2529"/>
        <v>0</v>
      </c>
      <c r="IT181" s="312">
        <f t="shared" si="2530"/>
        <v>0</v>
      </c>
      <c r="IU181" s="313"/>
      <c r="IV181" s="306">
        <v>5.0</v>
      </c>
      <c r="IW181" s="307" t="s">
        <v>183</v>
      </c>
      <c r="IX181" s="308" t="s">
        <v>132</v>
      </c>
      <c r="IY181" s="308" t="s">
        <v>132</v>
      </c>
      <c r="IZ181" s="309"/>
      <c r="JA181" s="309" t="str">
        <f t="shared" si="2531"/>
        <v/>
      </c>
      <c r="JB181" s="309">
        <f t="shared" si="2532"/>
        <v>0</v>
      </c>
      <c r="JC181" s="310"/>
      <c r="JD181" s="309">
        <f t="shared" si="2533"/>
        <v>0</v>
      </c>
      <c r="JE181" s="310"/>
      <c r="JF181" s="309">
        <f>ADHB!JG181</f>
        <v>0</v>
      </c>
      <c r="JG181" s="309">
        <f t="shared" si="2534"/>
        <v>0</v>
      </c>
      <c r="JH181" s="309">
        <f t="shared" si="2535"/>
        <v>0</v>
      </c>
      <c r="JI181" s="310">
        <v>0.36319999999999997</v>
      </c>
      <c r="JJ181" s="311">
        <f t="shared" si="2536"/>
        <v>0</v>
      </c>
      <c r="JK181" s="312">
        <f t="shared" si="2537"/>
        <v>0</v>
      </c>
      <c r="JL181" s="313"/>
      <c r="JM181" s="306">
        <v>5.0</v>
      </c>
      <c r="JN181" s="307" t="s">
        <v>183</v>
      </c>
      <c r="JO181" s="308" t="s">
        <v>132</v>
      </c>
      <c r="JP181" s="308" t="s">
        <v>132</v>
      </c>
      <c r="JQ181" s="309"/>
      <c r="JR181" s="309" t="str">
        <f t="shared" si="2538"/>
        <v/>
      </c>
      <c r="JS181" s="309">
        <f t="shared" si="2539"/>
        <v>0</v>
      </c>
      <c r="JT181" s="310"/>
      <c r="JU181" s="309">
        <f t="shared" si="2540"/>
        <v>0</v>
      </c>
      <c r="JV181" s="310"/>
      <c r="JW181" s="309" t="str">
        <f>ADHB!LF181</f>
        <v/>
      </c>
      <c r="JX181" s="309">
        <f t="shared" si="2541"/>
        <v>0</v>
      </c>
      <c r="JY181" s="309">
        <f t="shared" si="2542"/>
        <v>0</v>
      </c>
      <c r="JZ181" s="310">
        <v>0.36319999999999997</v>
      </c>
      <c r="KA181" s="311">
        <f t="shared" si="2543"/>
        <v>0</v>
      </c>
      <c r="KB181" s="312">
        <f t="shared" si="2544"/>
        <v>0</v>
      </c>
      <c r="KC181" s="313"/>
      <c r="KD181" s="306">
        <v>5.0</v>
      </c>
      <c r="KE181" s="307" t="s">
        <v>183</v>
      </c>
      <c r="KF181" s="308" t="s">
        <v>132</v>
      </c>
      <c r="KG181" s="308" t="s">
        <v>132</v>
      </c>
      <c r="KH181" s="309"/>
      <c r="KI181" s="309" t="str">
        <f t="shared" si="2545"/>
        <v/>
      </c>
      <c r="KJ181" s="309">
        <f t="shared" si="2546"/>
        <v>0</v>
      </c>
      <c r="KK181" s="310"/>
      <c r="KL181" s="309">
        <f t="shared" si="2547"/>
        <v>0</v>
      </c>
      <c r="KM181" s="310"/>
      <c r="KN181" s="309" t="str">
        <f>ADHB!LW181</f>
        <v/>
      </c>
      <c r="KO181" s="309">
        <f t="shared" si="2548"/>
        <v>0</v>
      </c>
      <c r="KP181" s="309">
        <f t="shared" si="2549"/>
        <v>0</v>
      </c>
      <c r="KQ181" s="310">
        <v>0.36319999999999997</v>
      </c>
      <c r="KR181" s="311">
        <f t="shared" si="2550"/>
        <v>0</v>
      </c>
      <c r="KS181" s="312">
        <f t="shared" si="2551"/>
        <v>0</v>
      </c>
      <c r="KT181" s="313"/>
      <c r="KU181" s="314"/>
    </row>
    <row r="182" ht="15.75" customHeight="1">
      <c r="A182" s="306">
        <v>6.0</v>
      </c>
      <c r="B182" s="307" t="s">
        <v>184</v>
      </c>
      <c r="C182" s="308" t="s">
        <v>132</v>
      </c>
      <c r="D182" s="308" t="s">
        <v>132</v>
      </c>
      <c r="E182" s="309"/>
      <c r="F182" s="309"/>
      <c r="G182" s="309">
        <f t="shared" si="2427"/>
        <v>0</v>
      </c>
      <c r="H182" s="310"/>
      <c r="I182" s="309">
        <f t="shared" si="2428"/>
        <v>0</v>
      </c>
      <c r="J182" s="310"/>
      <c r="K182" s="309">
        <f>ADHB!L182</f>
        <v>0</v>
      </c>
      <c r="L182" s="309">
        <f t="shared" si="2429"/>
        <v>0</v>
      </c>
      <c r="M182" s="309">
        <f t="shared" si="2430"/>
        <v>0</v>
      </c>
      <c r="N182" s="310">
        <v>0.36319999999999997</v>
      </c>
      <c r="O182" s="311">
        <f t="shared" si="2431"/>
        <v>0</v>
      </c>
      <c r="P182" s="312">
        <f t="shared" si="2432"/>
        <v>0</v>
      </c>
      <c r="Q182" s="313"/>
      <c r="R182" s="306">
        <v>6.0</v>
      </c>
      <c r="S182" s="307" t="s">
        <v>184</v>
      </c>
      <c r="T182" s="308" t="s">
        <v>132</v>
      </c>
      <c r="U182" s="308" t="s">
        <v>132</v>
      </c>
      <c r="V182" s="309"/>
      <c r="W182" s="309" t="str">
        <f t="shared" si="2433"/>
        <v/>
      </c>
      <c r="X182" s="309">
        <f t="shared" si="2434"/>
        <v>0</v>
      </c>
      <c r="Y182" s="310"/>
      <c r="Z182" s="309">
        <f t="shared" si="2435"/>
        <v>0</v>
      </c>
      <c r="AA182" s="310"/>
      <c r="AB182" s="309">
        <f>ADHB!AC182</f>
        <v>0</v>
      </c>
      <c r="AC182" s="309">
        <f t="shared" si="2436"/>
        <v>0</v>
      </c>
      <c r="AD182" s="309">
        <f t="shared" si="2437"/>
        <v>0</v>
      </c>
      <c r="AE182" s="310">
        <v>0.36319999999999997</v>
      </c>
      <c r="AF182" s="311">
        <f t="shared" si="2438"/>
        <v>0</v>
      </c>
      <c r="AG182" s="312">
        <f t="shared" si="2439"/>
        <v>0</v>
      </c>
      <c r="AH182" s="313"/>
      <c r="AI182" s="306">
        <v>6.0</v>
      </c>
      <c r="AJ182" s="307" t="s">
        <v>184</v>
      </c>
      <c r="AK182" s="308" t="s">
        <v>132</v>
      </c>
      <c r="AL182" s="308" t="s">
        <v>132</v>
      </c>
      <c r="AM182" s="309"/>
      <c r="AN182" s="309" t="str">
        <f t="shared" si="2440"/>
        <v/>
      </c>
      <c r="AO182" s="309">
        <f t="shared" si="2441"/>
        <v>0</v>
      </c>
      <c r="AP182" s="310"/>
      <c r="AQ182" s="309">
        <f t="shared" si="2442"/>
        <v>0</v>
      </c>
      <c r="AR182" s="310"/>
      <c r="AS182" s="309">
        <f>ADHB!AT182</f>
        <v>0</v>
      </c>
      <c r="AT182" s="309">
        <f t="shared" si="2443"/>
        <v>0</v>
      </c>
      <c r="AU182" s="309">
        <f t="shared" si="2444"/>
        <v>0</v>
      </c>
      <c r="AV182" s="310">
        <v>0.36319999999999997</v>
      </c>
      <c r="AW182" s="311">
        <f t="shared" si="2445"/>
        <v>0</v>
      </c>
      <c r="AX182" s="312">
        <f t="shared" si="2446"/>
        <v>0</v>
      </c>
      <c r="AY182" s="313"/>
      <c r="AZ182" s="306">
        <v>6.0</v>
      </c>
      <c r="BA182" s="307" t="s">
        <v>184</v>
      </c>
      <c r="BB182" s="308" t="s">
        <v>132</v>
      </c>
      <c r="BC182" s="308" t="s">
        <v>132</v>
      </c>
      <c r="BD182" s="309"/>
      <c r="BE182" s="309" t="str">
        <f t="shared" si="2447"/>
        <v/>
      </c>
      <c r="BF182" s="309">
        <f t="shared" si="2448"/>
        <v>0</v>
      </c>
      <c r="BG182" s="310"/>
      <c r="BH182" s="309">
        <f t="shared" si="2449"/>
        <v>0</v>
      </c>
      <c r="BI182" s="310"/>
      <c r="BJ182" s="309">
        <f>ADHB!BK182</f>
        <v>0</v>
      </c>
      <c r="BK182" s="309">
        <f t="shared" si="2450"/>
        <v>0</v>
      </c>
      <c r="BL182" s="309">
        <f t="shared" si="2451"/>
        <v>0</v>
      </c>
      <c r="BM182" s="310">
        <v>0.36319999999999997</v>
      </c>
      <c r="BN182" s="311">
        <f t="shared" si="2452"/>
        <v>0</v>
      </c>
      <c r="BO182" s="312">
        <f t="shared" si="2453"/>
        <v>0</v>
      </c>
      <c r="BP182" s="313"/>
      <c r="BQ182" s="306">
        <v>6.0</v>
      </c>
      <c r="BR182" s="307" t="s">
        <v>184</v>
      </c>
      <c r="BS182" s="308" t="s">
        <v>132</v>
      </c>
      <c r="BT182" s="308" t="s">
        <v>132</v>
      </c>
      <c r="BU182" s="309"/>
      <c r="BV182" s="309" t="str">
        <f t="shared" si="2454"/>
        <v/>
      </c>
      <c r="BW182" s="309">
        <f t="shared" si="2455"/>
        <v>0</v>
      </c>
      <c r="BX182" s="310"/>
      <c r="BY182" s="309">
        <f t="shared" si="2456"/>
        <v>0</v>
      </c>
      <c r="BZ182" s="310"/>
      <c r="CA182" s="309">
        <f>ADHB!CB182</f>
        <v>0</v>
      </c>
      <c r="CB182" s="309">
        <f t="shared" si="2457"/>
        <v>0</v>
      </c>
      <c r="CC182" s="309">
        <f t="shared" si="2458"/>
        <v>0</v>
      </c>
      <c r="CD182" s="310">
        <v>0.36319999999999997</v>
      </c>
      <c r="CE182" s="311">
        <f t="shared" si="2459"/>
        <v>0</v>
      </c>
      <c r="CF182" s="312">
        <f t="shared" si="2460"/>
        <v>0</v>
      </c>
      <c r="CG182" s="313"/>
      <c r="CH182" s="306">
        <v>6.0</v>
      </c>
      <c r="CI182" s="307" t="s">
        <v>184</v>
      </c>
      <c r="CJ182" s="308" t="s">
        <v>132</v>
      </c>
      <c r="CK182" s="308" t="s">
        <v>132</v>
      </c>
      <c r="CL182" s="309"/>
      <c r="CM182" s="309" t="str">
        <f t="shared" si="2461"/>
        <v/>
      </c>
      <c r="CN182" s="309">
        <f t="shared" si="2462"/>
        <v>0</v>
      </c>
      <c r="CO182" s="310"/>
      <c r="CP182" s="309">
        <f t="shared" si="2463"/>
        <v>0</v>
      </c>
      <c r="CQ182" s="310"/>
      <c r="CR182" s="309">
        <f>ADHB!CS182</f>
        <v>0</v>
      </c>
      <c r="CS182" s="309">
        <f t="shared" si="2464"/>
        <v>0</v>
      </c>
      <c r="CT182" s="309">
        <f t="shared" si="2465"/>
        <v>0</v>
      </c>
      <c r="CU182" s="310">
        <v>0.36319999999999997</v>
      </c>
      <c r="CV182" s="311">
        <f t="shared" si="2466"/>
        <v>0</v>
      </c>
      <c r="CW182" s="312">
        <f t="shared" si="2467"/>
        <v>0</v>
      </c>
      <c r="CX182" s="313"/>
      <c r="CY182" s="306">
        <v>6.0</v>
      </c>
      <c r="CZ182" s="307" t="s">
        <v>184</v>
      </c>
      <c r="DA182" s="308" t="s">
        <v>132</v>
      </c>
      <c r="DB182" s="308" t="s">
        <v>132</v>
      </c>
      <c r="DC182" s="309"/>
      <c r="DD182" s="309" t="str">
        <f t="shared" si="2468"/>
        <v/>
      </c>
      <c r="DE182" s="309">
        <f t="shared" si="2469"/>
        <v>0</v>
      </c>
      <c r="DF182" s="310"/>
      <c r="DG182" s="309">
        <f t="shared" si="2470"/>
        <v>0</v>
      </c>
      <c r="DH182" s="310"/>
      <c r="DI182" s="309">
        <f>ADHB!DJ182</f>
        <v>0</v>
      </c>
      <c r="DJ182" s="309">
        <f t="shared" si="2471"/>
        <v>0</v>
      </c>
      <c r="DK182" s="309">
        <f t="shared" si="2472"/>
        <v>0</v>
      </c>
      <c r="DL182" s="310">
        <v>0.36319999999999997</v>
      </c>
      <c r="DM182" s="311">
        <f t="shared" si="2473"/>
        <v>0</v>
      </c>
      <c r="DN182" s="312">
        <f t="shared" si="2474"/>
        <v>0</v>
      </c>
      <c r="DO182" s="313"/>
      <c r="DP182" s="306">
        <v>6.0</v>
      </c>
      <c r="DQ182" s="307" t="s">
        <v>184</v>
      </c>
      <c r="DR182" s="308" t="s">
        <v>132</v>
      </c>
      <c r="DS182" s="308" t="s">
        <v>132</v>
      </c>
      <c r="DT182" s="309"/>
      <c r="DU182" s="309" t="str">
        <f t="shared" si="2475"/>
        <v/>
      </c>
      <c r="DV182" s="309">
        <f t="shared" si="2476"/>
        <v>0</v>
      </c>
      <c r="DW182" s="310"/>
      <c r="DX182" s="309">
        <f t="shared" si="2477"/>
        <v>0</v>
      </c>
      <c r="DY182" s="310"/>
      <c r="DZ182" s="309">
        <f>ADHB!EA182</f>
        <v>0</v>
      </c>
      <c r="EA182" s="309">
        <f t="shared" si="2478"/>
        <v>0</v>
      </c>
      <c r="EB182" s="309">
        <f t="shared" si="2479"/>
        <v>0</v>
      </c>
      <c r="EC182" s="310">
        <v>0.36319999999999997</v>
      </c>
      <c r="ED182" s="311">
        <f t="shared" si="2480"/>
        <v>0</v>
      </c>
      <c r="EE182" s="312">
        <f t="shared" si="2481"/>
        <v>0</v>
      </c>
      <c r="EF182" s="313"/>
      <c r="EG182" s="306">
        <v>6.0</v>
      </c>
      <c r="EH182" s="307" t="s">
        <v>184</v>
      </c>
      <c r="EI182" s="308" t="s">
        <v>132</v>
      </c>
      <c r="EJ182" s="308" t="s">
        <v>132</v>
      </c>
      <c r="EK182" s="309"/>
      <c r="EL182" s="309" t="str">
        <f t="shared" si="2482"/>
        <v/>
      </c>
      <c r="EM182" s="309">
        <f t="shared" si="2483"/>
        <v>0</v>
      </c>
      <c r="EN182" s="310"/>
      <c r="EO182" s="309">
        <f t="shared" si="2484"/>
        <v>0</v>
      </c>
      <c r="EP182" s="310"/>
      <c r="EQ182" s="309">
        <f>ADHB!ER182</f>
        <v>0</v>
      </c>
      <c r="ER182" s="309">
        <f t="shared" si="2485"/>
        <v>0</v>
      </c>
      <c r="ES182" s="309">
        <f t="shared" si="2486"/>
        <v>0</v>
      </c>
      <c r="ET182" s="310">
        <v>0.36319999999999997</v>
      </c>
      <c r="EU182" s="311">
        <f t="shared" si="2487"/>
        <v>0</v>
      </c>
      <c r="EV182" s="312">
        <f t="shared" si="2488"/>
        <v>0</v>
      </c>
      <c r="EW182" s="313"/>
      <c r="EX182" s="306">
        <v>6.0</v>
      </c>
      <c r="EY182" s="307" t="s">
        <v>184</v>
      </c>
      <c r="EZ182" s="308" t="s">
        <v>132</v>
      </c>
      <c r="FA182" s="308" t="s">
        <v>132</v>
      </c>
      <c r="FB182" s="309"/>
      <c r="FC182" s="309" t="str">
        <f t="shared" si="2489"/>
        <v/>
      </c>
      <c r="FD182" s="309">
        <f t="shared" si="2490"/>
        <v>0</v>
      </c>
      <c r="FE182" s="310"/>
      <c r="FF182" s="309">
        <f t="shared" si="2491"/>
        <v>0</v>
      </c>
      <c r="FG182" s="310"/>
      <c r="FH182" s="309">
        <f>ADHB!FI182</f>
        <v>0</v>
      </c>
      <c r="FI182" s="309">
        <f t="shared" si="2492"/>
        <v>0</v>
      </c>
      <c r="FJ182" s="309">
        <f t="shared" si="2493"/>
        <v>0</v>
      </c>
      <c r="FK182" s="310">
        <v>0.36319999999999997</v>
      </c>
      <c r="FL182" s="311">
        <f t="shared" si="2494"/>
        <v>0</v>
      </c>
      <c r="FM182" s="312">
        <f t="shared" si="2495"/>
        <v>0</v>
      </c>
      <c r="FN182" s="313"/>
      <c r="FO182" s="306">
        <v>6.0</v>
      </c>
      <c r="FP182" s="307" t="s">
        <v>184</v>
      </c>
      <c r="FQ182" s="308" t="s">
        <v>132</v>
      </c>
      <c r="FR182" s="308" t="s">
        <v>132</v>
      </c>
      <c r="FS182" s="309"/>
      <c r="FT182" s="309" t="str">
        <f t="shared" si="2496"/>
        <v/>
      </c>
      <c r="FU182" s="309">
        <f t="shared" si="2497"/>
        <v>0</v>
      </c>
      <c r="FV182" s="310"/>
      <c r="FW182" s="309">
        <f t="shared" si="2498"/>
        <v>0</v>
      </c>
      <c r="FX182" s="310"/>
      <c r="FY182" s="309">
        <f>ADHB!FZ182</f>
        <v>0</v>
      </c>
      <c r="FZ182" s="309">
        <f t="shared" si="2499"/>
        <v>0</v>
      </c>
      <c r="GA182" s="309">
        <f t="shared" si="2500"/>
        <v>0</v>
      </c>
      <c r="GB182" s="310">
        <v>0.36319999999999997</v>
      </c>
      <c r="GC182" s="311">
        <f t="shared" si="2501"/>
        <v>0</v>
      </c>
      <c r="GD182" s="312">
        <f t="shared" si="2502"/>
        <v>0</v>
      </c>
      <c r="GE182" s="313"/>
      <c r="GF182" s="306">
        <v>6.0</v>
      </c>
      <c r="GG182" s="307" t="s">
        <v>184</v>
      </c>
      <c r="GH182" s="308" t="s">
        <v>132</v>
      </c>
      <c r="GI182" s="308" t="s">
        <v>132</v>
      </c>
      <c r="GJ182" s="309"/>
      <c r="GK182" s="309" t="str">
        <f t="shared" si="2503"/>
        <v/>
      </c>
      <c r="GL182" s="309">
        <f t="shared" si="2504"/>
        <v>0</v>
      </c>
      <c r="GM182" s="310"/>
      <c r="GN182" s="309">
        <f t="shared" si="2505"/>
        <v>0</v>
      </c>
      <c r="GO182" s="310"/>
      <c r="GP182" s="309">
        <f>ADHB!GQ182</f>
        <v>0</v>
      </c>
      <c r="GQ182" s="309">
        <f t="shared" si="2506"/>
        <v>0</v>
      </c>
      <c r="GR182" s="309">
        <f t="shared" si="2507"/>
        <v>0</v>
      </c>
      <c r="GS182" s="310">
        <v>0.36319999999999997</v>
      </c>
      <c r="GT182" s="311">
        <f t="shared" si="2508"/>
        <v>0</v>
      </c>
      <c r="GU182" s="312">
        <f t="shared" si="2509"/>
        <v>0</v>
      </c>
      <c r="GV182" s="313"/>
      <c r="GW182" s="306">
        <v>6.0</v>
      </c>
      <c r="GX182" s="307" t="s">
        <v>184</v>
      </c>
      <c r="GY182" s="308" t="s">
        <v>132</v>
      </c>
      <c r="GZ182" s="308" t="s">
        <v>132</v>
      </c>
      <c r="HA182" s="309"/>
      <c r="HB182" s="309" t="str">
        <f t="shared" si="2510"/>
        <v/>
      </c>
      <c r="HC182" s="309">
        <f t="shared" si="2511"/>
        <v>0</v>
      </c>
      <c r="HD182" s="310"/>
      <c r="HE182" s="309">
        <f t="shared" si="2512"/>
        <v>0</v>
      </c>
      <c r="HF182" s="310"/>
      <c r="HG182" s="309">
        <f>ADHB!HH182</f>
        <v>0</v>
      </c>
      <c r="HH182" s="309">
        <f t="shared" si="2513"/>
        <v>0</v>
      </c>
      <c r="HI182" s="309">
        <f t="shared" si="2514"/>
        <v>0</v>
      </c>
      <c r="HJ182" s="310">
        <v>0.36319999999999997</v>
      </c>
      <c r="HK182" s="311">
        <f t="shared" si="2515"/>
        <v>0</v>
      </c>
      <c r="HL182" s="312">
        <f t="shared" si="2516"/>
        <v>0</v>
      </c>
      <c r="HM182" s="313"/>
      <c r="HN182" s="306">
        <v>6.0</v>
      </c>
      <c r="HO182" s="307" t="s">
        <v>184</v>
      </c>
      <c r="HP182" s="308" t="s">
        <v>132</v>
      </c>
      <c r="HQ182" s="308" t="s">
        <v>132</v>
      </c>
      <c r="HR182" s="309"/>
      <c r="HS182" s="309" t="str">
        <f t="shared" si="2517"/>
        <v/>
      </c>
      <c r="HT182" s="309">
        <f t="shared" si="2518"/>
        <v>0</v>
      </c>
      <c r="HU182" s="310"/>
      <c r="HV182" s="309">
        <f t="shared" si="2519"/>
        <v>0</v>
      </c>
      <c r="HW182" s="310"/>
      <c r="HX182" s="309">
        <f>ADHB!HY182</f>
        <v>0</v>
      </c>
      <c r="HY182" s="309">
        <f t="shared" si="2520"/>
        <v>0</v>
      </c>
      <c r="HZ182" s="309">
        <f t="shared" si="2521"/>
        <v>0</v>
      </c>
      <c r="IA182" s="310">
        <v>0.36319999999999997</v>
      </c>
      <c r="IB182" s="311">
        <f t="shared" si="2522"/>
        <v>0</v>
      </c>
      <c r="IC182" s="312">
        <f t="shared" si="2523"/>
        <v>0</v>
      </c>
      <c r="ID182" s="313"/>
      <c r="IE182" s="306">
        <v>6.0</v>
      </c>
      <c r="IF182" s="307" t="s">
        <v>184</v>
      </c>
      <c r="IG182" s="308" t="s">
        <v>132</v>
      </c>
      <c r="IH182" s="308" t="s">
        <v>132</v>
      </c>
      <c r="II182" s="309"/>
      <c r="IJ182" s="309" t="str">
        <f t="shared" si="2524"/>
        <v/>
      </c>
      <c r="IK182" s="309">
        <f t="shared" si="2525"/>
        <v>0</v>
      </c>
      <c r="IL182" s="310"/>
      <c r="IM182" s="309">
        <f t="shared" si="2526"/>
        <v>0</v>
      </c>
      <c r="IN182" s="310"/>
      <c r="IO182" s="309">
        <f>ADHB!IP182</f>
        <v>0</v>
      </c>
      <c r="IP182" s="309">
        <f t="shared" si="2527"/>
        <v>0</v>
      </c>
      <c r="IQ182" s="309">
        <f t="shared" si="2528"/>
        <v>0</v>
      </c>
      <c r="IR182" s="310">
        <v>0.36319999999999997</v>
      </c>
      <c r="IS182" s="311">
        <f t="shared" si="2529"/>
        <v>0</v>
      </c>
      <c r="IT182" s="312">
        <f t="shared" si="2530"/>
        <v>0</v>
      </c>
      <c r="IU182" s="313"/>
      <c r="IV182" s="306">
        <v>6.0</v>
      </c>
      <c r="IW182" s="307" t="s">
        <v>184</v>
      </c>
      <c r="IX182" s="308" t="s">
        <v>132</v>
      </c>
      <c r="IY182" s="308" t="s">
        <v>132</v>
      </c>
      <c r="IZ182" s="309"/>
      <c r="JA182" s="309" t="str">
        <f t="shared" si="2531"/>
        <v/>
      </c>
      <c r="JB182" s="309">
        <f t="shared" si="2532"/>
        <v>0</v>
      </c>
      <c r="JC182" s="310"/>
      <c r="JD182" s="309">
        <f t="shared" si="2533"/>
        <v>0</v>
      </c>
      <c r="JE182" s="310"/>
      <c r="JF182" s="309">
        <f>ADHB!JG182</f>
        <v>0</v>
      </c>
      <c r="JG182" s="309">
        <f t="shared" si="2534"/>
        <v>0</v>
      </c>
      <c r="JH182" s="309">
        <f t="shared" si="2535"/>
        <v>0</v>
      </c>
      <c r="JI182" s="310">
        <v>0.36319999999999997</v>
      </c>
      <c r="JJ182" s="311">
        <f t="shared" si="2536"/>
        <v>0</v>
      </c>
      <c r="JK182" s="312">
        <f t="shared" si="2537"/>
        <v>0</v>
      </c>
      <c r="JL182" s="313"/>
      <c r="JM182" s="306">
        <v>6.0</v>
      </c>
      <c r="JN182" s="307" t="s">
        <v>184</v>
      </c>
      <c r="JO182" s="308" t="s">
        <v>132</v>
      </c>
      <c r="JP182" s="308" t="s">
        <v>132</v>
      </c>
      <c r="JQ182" s="309"/>
      <c r="JR182" s="309" t="str">
        <f t="shared" si="2538"/>
        <v/>
      </c>
      <c r="JS182" s="309">
        <f t="shared" si="2539"/>
        <v>0</v>
      </c>
      <c r="JT182" s="310"/>
      <c r="JU182" s="309">
        <f t="shared" si="2540"/>
        <v>0</v>
      </c>
      <c r="JV182" s="310"/>
      <c r="JW182" s="309" t="str">
        <f>ADHB!LF182</f>
        <v/>
      </c>
      <c r="JX182" s="309">
        <f t="shared" si="2541"/>
        <v>0</v>
      </c>
      <c r="JY182" s="309">
        <f t="shared" si="2542"/>
        <v>0</v>
      </c>
      <c r="JZ182" s="310">
        <v>0.36319999999999997</v>
      </c>
      <c r="KA182" s="311">
        <f t="shared" si="2543"/>
        <v>0</v>
      </c>
      <c r="KB182" s="312">
        <f t="shared" si="2544"/>
        <v>0</v>
      </c>
      <c r="KC182" s="313"/>
      <c r="KD182" s="306">
        <v>6.0</v>
      </c>
      <c r="KE182" s="307" t="s">
        <v>184</v>
      </c>
      <c r="KF182" s="308" t="s">
        <v>132</v>
      </c>
      <c r="KG182" s="308" t="s">
        <v>132</v>
      </c>
      <c r="KH182" s="309"/>
      <c r="KI182" s="309" t="str">
        <f t="shared" si="2545"/>
        <v/>
      </c>
      <c r="KJ182" s="309">
        <f t="shared" si="2546"/>
        <v>0</v>
      </c>
      <c r="KK182" s="310"/>
      <c r="KL182" s="309">
        <f t="shared" si="2547"/>
        <v>0</v>
      </c>
      <c r="KM182" s="310"/>
      <c r="KN182" s="309" t="str">
        <f>ADHB!LW182</f>
        <v/>
      </c>
      <c r="KO182" s="309">
        <f t="shared" si="2548"/>
        <v>0</v>
      </c>
      <c r="KP182" s="309">
        <f t="shared" si="2549"/>
        <v>0</v>
      </c>
      <c r="KQ182" s="310">
        <v>0.36319999999999997</v>
      </c>
      <c r="KR182" s="311">
        <f t="shared" si="2550"/>
        <v>0</v>
      </c>
      <c r="KS182" s="312">
        <f t="shared" si="2551"/>
        <v>0</v>
      </c>
      <c r="KT182" s="313"/>
      <c r="KU182" s="314"/>
    </row>
    <row r="183" ht="15.75" customHeight="1">
      <c r="A183" s="306">
        <v>7.0</v>
      </c>
      <c r="B183" s="307" t="s">
        <v>185</v>
      </c>
      <c r="C183" s="308" t="s">
        <v>132</v>
      </c>
      <c r="D183" s="308" t="s">
        <v>132</v>
      </c>
      <c r="E183" s="309"/>
      <c r="F183" s="309"/>
      <c r="G183" s="309">
        <f t="shared" si="2427"/>
        <v>0</v>
      </c>
      <c r="H183" s="310"/>
      <c r="I183" s="309">
        <f t="shared" si="2428"/>
        <v>0</v>
      </c>
      <c r="J183" s="310"/>
      <c r="K183" s="309">
        <f>ADHB!L183</f>
        <v>0</v>
      </c>
      <c r="L183" s="309">
        <f t="shared" si="2429"/>
        <v>0</v>
      </c>
      <c r="M183" s="309">
        <f t="shared" si="2430"/>
        <v>0</v>
      </c>
      <c r="N183" s="310">
        <v>0.36319999999999997</v>
      </c>
      <c r="O183" s="311">
        <f t="shared" si="2431"/>
        <v>0</v>
      </c>
      <c r="P183" s="312">
        <f t="shared" si="2432"/>
        <v>0</v>
      </c>
      <c r="Q183" s="313"/>
      <c r="R183" s="306">
        <v>7.0</v>
      </c>
      <c r="S183" s="307" t="s">
        <v>185</v>
      </c>
      <c r="T183" s="308" t="s">
        <v>132</v>
      </c>
      <c r="U183" s="308" t="s">
        <v>132</v>
      </c>
      <c r="V183" s="309"/>
      <c r="W183" s="309" t="str">
        <f t="shared" si="2433"/>
        <v/>
      </c>
      <c r="X183" s="309">
        <f t="shared" si="2434"/>
        <v>0</v>
      </c>
      <c r="Y183" s="310"/>
      <c r="Z183" s="309">
        <f t="shared" si="2435"/>
        <v>0</v>
      </c>
      <c r="AA183" s="310"/>
      <c r="AB183" s="309">
        <f>ADHB!AC183</f>
        <v>0</v>
      </c>
      <c r="AC183" s="309">
        <f t="shared" si="2436"/>
        <v>0</v>
      </c>
      <c r="AD183" s="309">
        <f t="shared" si="2437"/>
        <v>0</v>
      </c>
      <c r="AE183" s="310">
        <v>0.36319999999999997</v>
      </c>
      <c r="AF183" s="311">
        <f t="shared" si="2438"/>
        <v>0</v>
      </c>
      <c r="AG183" s="312">
        <f t="shared" si="2439"/>
        <v>0</v>
      </c>
      <c r="AH183" s="313"/>
      <c r="AI183" s="306">
        <v>7.0</v>
      </c>
      <c r="AJ183" s="307" t="s">
        <v>185</v>
      </c>
      <c r="AK183" s="308" t="s">
        <v>132</v>
      </c>
      <c r="AL183" s="308" t="s">
        <v>132</v>
      </c>
      <c r="AM183" s="309"/>
      <c r="AN183" s="309" t="str">
        <f t="shared" si="2440"/>
        <v/>
      </c>
      <c r="AO183" s="309">
        <f t="shared" si="2441"/>
        <v>0</v>
      </c>
      <c r="AP183" s="310"/>
      <c r="AQ183" s="309">
        <f t="shared" si="2442"/>
        <v>0</v>
      </c>
      <c r="AR183" s="310"/>
      <c r="AS183" s="309">
        <f>ADHB!AT183</f>
        <v>0</v>
      </c>
      <c r="AT183" s="309">
        <f t="shared" si="2443"/>
        <v>0</v>
      </c>
      <c r="AU183" s="309">
        <f t="shared" si="2444"/>
        <v>0</v>
      </c>
      <c r="AV183" s="310">
        <v>0.36319999999999997</v>
      </c>
      <c r="AW183" s="311">
        <f t="shared" si="2445"/>
        <v>0</v>
      </c>
      <c r="AX183" s="312">
        <f t="shared" si="2446"/>
        <v>0</v>
      </c>
      <c r="AY183" s="313"/>
      <c r="AZ183" s="306">
        <v>7.0</v>
      </c>
      <c r="BA183" s="307" t="s">
        <v>185</v>
      </c>
      <c r="BB183" s="308" t="s">
        <v>132</v>
      </c>
      <c r="BC183" s="308" t="s">
        <v>132</v>
      </c>
      <c r="BD183" s="309"/>
      <c r="BE183" s="309" t="str">
        <f t="shared" si="2447"/>
        <v/>
      </c>
      <c r="BF183" s="309">
        <f t="shared" si="2448"/>
        <v>0</v>
      </c>
      <c r="BG183" s="310"/>
      <c r="BH183" s="309">
        <f t="shared" si="2449"/>
        <v>0</v>
      </c>
      <c r="BI183" s="310"/>
      <c r="BJ183" s="309">
        <f>ADHB!BK183</f>
        <v>0</v>
      </c>
      <c r="BK183" s="309">
        <f t="shared" si="2450"/>
        <v>0</v>
      </c>
      <c r="BL183" s="309">
        <f t="shared" si="2451"/>
        <v>0</v>
      </c>
      <c r="BM183" s="310">
        <v>0.36319999999999997</v>
      </c>
      <c r="BN183" s="311">
        <f t="shared" si="2452"/>
        <v>0</v>
      </c>
      <c r="BO183" s="312">
        <f t="shared" si="2453"/>
        <v>0</v>
      </c>
      <c r="BP183" s="313"/>
      <c r="BQ183" s="306">
        <v>7.0</v>
      </c>
      <c r="BR183" s="307" t="s">
        <v>185</v>
      </c>
      <c r="BS183" s="308" t="s">
        <v>132</v>
      </c>
      <c r="BT183" s="308" t="s">
        <v>132</v>
      </c>
      <c r="BU183" s="309"/>
      <c r="BV183" s="309" t="str">
        <f t="shared" si="2454"/>
        <v/>
      </c>
      <c r="BW183" s="309">
        <f t="shared" si="2455"/>
        <v>0</v>
      </c>
      <c r="BX183" s="310"/>
      <c r="BY183" s="309">
        <f t="shared" si="2456"/>
        <v>0</v>
      </c>
      <c r="BZ183" s="310"/>
      <c r="CA183" s="309">
        <f>ADHB!CB183</f>
        <v>0</v>
      </c>
      <c r="CB183" s="309">
        <f t="shared" si="2457"/>
        <v>0</v>
      </c>
      <c r="CC183" s="309">
        <f t="shared" si="2458"/>
        <v>0</v>
      </c>
      <c r="CD183" s="310">
        <v>0.36319999999999997</v>
      </c>
      <c r="CE183" s="311">
        <f t="shared" si="2459"/>
        <v>0</v>
      </c>
      <c r="CF183" s="312">
        <f t="shared" si="2460"/>
        <v>0</v>
      </c>
      <c r="CG183" s="313"/>
      <c r="CH183" s="306">
        <v>7.0</v>
      </c>
      <c r="CI183" s="307" t="s">
        <v>185</v>
      </c>
      <c r="CJ183" s="308" t="s">
        <v>132</v>
      </c>
      <c r="CK183" s="308" t="s">
        <v>132</v>
      </c>
      <c r="CL183" s="309"/>
      <c r="CM183" s="309" t="str">
        <f t="shared" si="2461"/>
        <v/>
      </c>
      <c r="CN183" s="309">
        <f t="shared" si="2462"/>
        <v>0</v>
      </c>
      <c r="CO183" s="310"/>
      <c r="CP183" s="309">
        <f t="shared" si="2463"/>
        <v>0</v>
      </c>
      <c r="CQ183" s="310"/>
      <c r="CR183" s="309">
        <f>ADHB!CS183</f>
        <v>0</v>
      </c>
      <c r="CS183" s="309">
        <f t="shared" si="2464"/>
        <v>0</v>
      </c>
      <c r="CT183" s="309">
        <f t="shared" si="2465"/>
        <v>0</v>
      </c>
      <c r="CU183" s="310">
        <v>0.36319999999999997</v>
      </c>
      <c r="CV183" s="311">
        <f t="shared" si="2466"/>
        <v>0</v>
      </c>
      <c r="CW183" s="312">
        <f t="shared" si="2467"/>
        <v>0</v>
      </c>
      <c r="CX183" s="313"/>
      <c r="CY183" s="306">
        <v>7.0</v>
      </c>
      <c r="CZ183" s="307" t="s">
        <v>185</v>
      </c>
      <c r="DA183" s="308" t="s">
        <v>132</v>
      </c>
      <c r="DB183" s="308" t="s">
        <v>132</v>
      </c>
      <c r="DC183" s="309"/>
      <c r="DD183" s="309" t="str">
        <f t="shared" si="2468"/>
        <v/>
      </c>
      <c r="DE183" s="309">
        <f t="shared" si="2469"/>
        <v>0</v>
      </c>
      <c r="DF183" s="310"/>
      <c r="DG183" s="309">
        <f t="shared" si="2470"/>
        <v>0</v>
      </c>
      <c r="DH183" s="310"/>
      <c r="DI183" s="309">
        <f>ADHB!DJ183</f>
        <v>0</v>
      </c>
      <c r="DJ183" s="309">
        <f t="shared" si="2471"/>
        <v>0</v>
      </c>
      <c r="DK183" s="309">
        <f t="shared" si="2472"/>
        <v>0</v>
      </c>
      <c r="DL183" s="310">
        <v>0.36319999999999997</v>
      </c>
      <c r="DM183" s="311">
        <f t="shared" si="2473"/>
        <v>0</v>
      </c>
      <c r="DN183" s="312">
        <f t="shared" si="2474"/>
        <v>0</v>
      </c>
      <c r="DO183" s="313"/>
      <c r="DP183" s="306">
        <v>7.0</v>
      </c>
      <c r="DQ183" s="307" t="s">
        <v>185</v>
      </c>
      <c r="DR183" s="308" t="s">
        <v>132</v>
      </c>
      <c r="DS183" s="308" t="s">
        <v>132</v>
      </c>
      <c r="DT183" s="309"/>
      <c r="DU183" s="309" t="str">
        <f t="shared" si="2475"/>
        <v/>
      </c>
      <c r="DV183" s="309">
        <f t="shared" si="2476"/>
        <v>0</v>
      </c>
      <c r="DW183" s="310"/>
      <c r="DX183" s="309">
        <f t="shared" si="2477"/>
        <v>0</v>
      </c>
      <c r="DY183" s="310"/>
      <c r="DZ183" s="309">
        <f>ADHB!EA183</f>
        <v>0</v>
      </c>
      <c r="EA183" s="309">
        <f t="shared" si="2478"/>
        <v>0</v>
      </c>
      <c r="EB183" s="309">
        <f t="shared" si="2479"/>
        <v>0</v>
      </c>
      <c r="EC183" s="310">
        <v>0.36319999999999997</v>
      </c>
      <c r="ED183" s="311">
        <f t="shared" si="2480"/>
        <v>0</v>
      </c>
      <c r="EE183" s="312">
        <f t="shared" si="2481"/>
        <v>0</v>
      </c>
      <c r="EF183" s="313"/>
      <c r="EG183" s="306">
        <v>7.0</v>
      </c>
      <c r="EH183" s="307" t="s">
        <v>185</v>
      </c>
      <c r="EI183" s="308" t="s">
        <v>132</v>
      </c>
      <c r="EJ183" s="308" t="s">
        <v>132</v>
      </c>
      <c r="EK183" s="309"/>
      <c r="EL183" s="309" t="str">
        <f t="shared" si="2482"/>
        <v/>
      </c>
      <c r="EM183" s="309">
        <f t="shared" si="2483"/>
        <v>0</v>
      </c>
      <c r="EN183" s="310"/>
      <c r="EO183" s="309">
        <f t="shared" si="2484"/>
        <v>0</v>
      </c>
      <c r="EP183" s="310"/>
      <c r="EQ183" s="309">
        <f>ADHB!ER183</f>
        <v>0</v>
      </c>
      <c r="ER183" s="309">
        <f t="shared" si="2485"/>
        <v>0</v>
      </c>
      <c r="ES183" s="309">
        <f t="shared" si="2486"/>
        <v>0</v>
      </c>
      <c r="ET183" s="310">
        <v>0.36319999999999997</v>
      </c>
      <c r="EU183" s="311">
        <f t="shared" si="2487"/>
        <v>0</v>
      </c>
      <c r="EV183" s="312">
        <f t="shared" si="2488"/>
        <v>0</v>
      </c>
      <c r="EW183" s="313"/>
      <c r="EX183" s="306">
        <v>7.0</v>
      </c>
      <c r="EY183" s="307" t="s">
        <v>185</v>
      </c>
      <c r="EZ183" s="308" t="s">
        <v>132</v>
      </c>
      <c r="FA183" s="308" t="s">
        <v>132</v>
      </c>
      <c r="FB183" s="309"/>
      <c r="FC183" s="309" t="str">
        <f t="shared" si="2489"/>
        <v/>
      </c>
      <c r="FD183" s="309">
        <f t="shared" si="2490"/>
        <v>0</v>
      </c>
      <c r="FE183" s="310"/>
      <c r="FF183" s="309">
        <f t="shared" si="2491"/>
        <v>0</v>
      </c>
      <c r="FG183" s="310"/>
      <c r="FH183" s="309">
        <f>ADHB!FI183</f>
        <v>0</v>
      </c>
      <c r="FI183" s="309">
        <f t="shared" si="2492"/>
        <v>0</v>
      </c>
      <c r="FJ183" s="309">
        <f t="shared" si="2493"/>
        <v>0</v>
      </c>
      <c r="FK183" s="310">
        <v>0.36319999999999997</v>
      </c>
      <c r="FL183" s="311">
        <f t="shared" si="2494"/>
        <v>0</v>
      </c>
      <c r="FM183" s="312">
        <f t="shared" si="2495"/>
        <v>0</v>
      </c>
      <c r="FN183" s="313"/>
      <c r="FO183" s="306">
        <v>7.0</v>
      </c>
      <c r="FP183" s="307" t="s">
        <v>185</v>
      </c>
      <c r="FQ183" s="308" t="s">
        <v>132</v>
      </c>
      <c r="FR183" s="308" t="s">
        <v>132</v>
      </c>
      <c r="FS183" s="309"/>
      <c r="FT183" s="309" t="str">
        <f t="shared" si="2496"/>
        <v/>
      </c>
      <c r="FU183" s="309">
        <f t="shared" si="2497"/>
        <v>0</v>
      </c>
      <c r="FV183" s="310"/>
      <c r="FW183" s="309">
        <f t="shared" si="2498"/>
        <v>0</v>
      </c>
      <c r="FX183" s="310"/>
      <c r="FY183" s="309">
        <f>ADHB!FZ183</f>
        <v>0</v>
      </c>
      <c r="FZ183" s="309">
        <f t="shared" si="2499"/>
        <v>0</v>
      </c>
      <c r="GA183" s="309">
        <f t="shared" si="2500"/>
        <v>0</v>
      </c>
      <c r="GB183" s="310">
        <v>0.36319999999999997</v>
      </c>
      <c r="GC183" s="311">
        <f t="shared" si="2501"/>
        <v>0</v>
      </c>
      <c r="GD183" s="312">
        <f t="shared" si="2502"/>
        <v>0</v>
      </c>
      <c r="GE183" s="313"/>
      <c r="GF183" s="306">
        <v>7.0</v>
      </c>
      <c r="GG183" s="307" t="s">
        <v>185</v>
      </c>
      <c r="GH183" s="308" t="s">
        <v>132</v>
      </c>
      <c r="GI183" s="308" t="s">
        <v>132</v>
      </c>
      <c r="GJ183" s="309"/>
      <c r="GK183" s="309" t="str">
        <f t="shared" si="2503"/>
        <v/>
      </c>
      <c r="GL183" s="309">
        <f t="shared" si="2504"/>
        <v>0</v>
      </c>
      <c r="GM183" s="310"/>
      <c r="GN183" s="309">
        <f t="shared" si="2505"/>
        <v>0</v>
      </c>
      <c r="GO183" s="310"/>
      <c r="GP183" s="309">
        <f>ADHB!GQ183</f>
        <v>0</v>
      </c>
      <c r="GQ183" s="309">
        <f t="shared" si="2506"/>
        <v>0</v>
      </c>
      <c r="GR183" s="309">
        <f t="shared" si="2507"/>
        <v>0</v>
      </c>
      <c r="GS183" s="310">
        <v>0.36319999999999997</v>
      </c>
      <c r="GT183" s="311">
        <f t="shared" si="2508"/>
        <v>0</v>
      </c>
      <c r="GU183" s="312">
        <f t="shared" si="2509"/>
        <v>0</v>
      </c>
      <c r="GV183" s="313"/>
      <c r="GW183" s="306">
        <v>7.0</v>
      </c>
      <c r="GX183" s="307" t="s">
        <v>185</v>
      </c>
      <c r="GY183" s="308" t="s">
        <v>132</v>
      </c>
      <c r="GZ183" s="308" t="s">
        <v>132</v>
      </c>
      <c r="HA183" s="309"/>
      <c r="HB183" s="309" t="str">
        <f t="shared" si="2510"/>
        <v/>
      </c>
      <c r="HC183" s="309">
        <f t="shared" si="2511"/>
        <v>0</v>
      </c>
      <c r="HD183" s="310"/>
      <c r="HE183" s="309">
        <f t="shared" si="2512"/>
        <v>0</v>
      </c>
      <c r="HF183" s="310"/>
      <c r="HG183" s="309">
        <f>ADHB!HH183</f>
        <v>0</v>
      </c>
      <c r="HH183" s="309">
        <f t="shared" si="2513"/>
        <v>0</v>
      </c>
      <c r="HI183" s="309">
        <f t="shared" si="2514"/>
        <v>0</v>
      </c>
      <c r="HJ183" s="310">
        <v>0.36319999999999997</v>
      </c>
      <c r="HK183" s="311">
        <f t="shared" si="2515"/>
        <v>0</v>
      </c>
      <c r="HL183" s="312">
        <f t="shared" si="2516"/>
        <v>0</v>
      </c>
      <c r="HM183" s="313"/>
      <c r="HN183" s="306">
        <v>7.0</v>
      </c>
      <c r="HO183" s="307" t="s">
        <v>185</v>
      </c>
      <c r="HP183" s="308" t="s">
        <v>132</v>
      </c>
      <c r="HQ183" s="308" t="s">
        <v>132</v>
      </c>
      <c r="HR183" s="309"/>
      <c r="HS183" s="309" t="str">
        <f t="shared" si="2517"/>
        <v/>
      </c>
      <c r="HT183" s="309">
        <f t="shared" si="2518"/>
        <v>0</v>
      </c>
      <c r="HU183" s="310"/>
      <c r="HV183" s="309">
        <f t="shared" si="2519"/>
        <v>0</v>
      </c>
      <c r="HW183" s="310"/>
      <c r="HX183" s="309">
        <f>ADHB!HY183</f>
        <v>0</v>
      </c>
      <c r="HY183" s="309">
        <f t="shared" si="2520"/>
        <v>0</v>
      </c>
      <c r="HZ183" s="309">
        <f t="shared" si="2521"/>
        <v>0</v>
      </c>
      <c r="IA183" s="310">
        <v>0.36319999999999997</v>
      </c>
      <c r="IB183" s="311">
        <f t="shared" si="2522"/>
        <v>0</v>
      </c>
      <c r="IC183" s="312">
        <f t="shared" si="2523"/>
        <v>0</v>
      </c>
      <c r="ID183" s="313"/>
      <c r="IE183" s="306">
        <v>7.0</v>
      </c>
      <c r="IF183" s="307" t="s">
        <v>185</v>
      </c>
      <c r="IG183" s="308" t="s">
        <v>132</v>
      </c>
      <c r="IH183" s="308" t="s">
        <v>132</v>
      </c>
      <c r="II183" s="309"/>
      <c r="IJ183" s="309" t="str">
        <f t="shared" si="2524"/>
        <v/>
      </c>
      <c r="IK183" s="309">
        <f t="shared" si="2525"/>
        <v>0</v>
      </c>
      <c r="IL183" s="310"/>
      <c r="IM183" s="309">
        <f t="shared" si="2526"/>
        <v>0</v>
      </c>
      <c r="IN183" s="310"/>
      <c r="IO183" s="309">
        <f>ADHB!IP183</f>
        <v>0</v>
      </c>
      <c r="IP183" s="309">
        <f t="shared" si="2527"/>
        <v>0</v>
      </c>
      <c r="IQ183" s="309">
        <f t="shared" si="2528"/>
        <v>0</v>
      </c>
      <c r="IR183" s="310">
        <v>0.36319999999999997</v>
      </c>
      <c r="IS183" s="311">
        <f t="shared" si="2529"/>
        <v>0</v>
      </c>
      <c r="IT183" s="312">
        <f t="shared" si="2530"/>
        <v>0</v>
      </c>
      <c r="IU183" s="313"/>
      <c r="IV183" s="306">
        <v>7.0</v>
      </c>
      <c r="IW183" s="307" t="s">
        <v>185</v>
      </c>
      <c r="IX183" s="308" t="s">
        <v>132</v>
      </c>
      <c r="IY183" s="308" t="s">
        <v>132</v>
      </c>
      <c r="IZ183" s="309"/>
      <c r="JA183" s="309" t="str">
        <f t="shared" si="2531"/>
        <v/>
      </c>
      <c r="JB183" s="309">
        <f t="shared" si="2532"/>
        <v>0</v>
      </c>
      <c r="JC183" s="310"/>
      <c r="JD183" s="309">
        <f t="shared" si="2533"/>
        <v>0</v>
      </c>
      <c r="JE183" s="310"/>
      <c r="JF183" s="309">
        <f>ADHB!JG183</f>
        <v>0</v>
      </c>
      <c r="JG183" s="309">
        <f t="shared" si="2534"/>
        <v>0</v>
      </c>
      <c r="JH183" s="309">
        <f t="shared" si="2535"/>
        <v>0</v>
      </c>
      <c r="JI183" s="310">
        <v>0.36319999999999997</v>
      </c>
      <c r="JJ183" s="311">
        <f t="shared" si="2536"/>
        <v>0</v>
      </c>
      <c r="JK183" s="312">
        <f t="shared" si="2537"/>
        <v>0</v>
      </c>
      <c r="JL183" s="313"/>
      <c r="JM183" s="306">
        <v>7.0</v>
      </c>
      <c r="JN183" s="307" t="s">
        <v>185</v>
      </c>
      <c r="JO183" s="308" t="s">
        <v>132</v>
      </c>
      <c r="JP183" s="308" t="s">
        <v>132</v>
      </c>
      <c r="JQ183" s="309"/>
      <c r="JR183" s="309" t="str">
        <f t="shared" si="2538"/>
        <v/>
      </c>
      <c r="JS183" s="309">
        <f t="shared" si="2539"/>
        <v>0</v>
      </c>
      <c r="JT183" s="310"/>
      <c r="JU183" s="309">
        <f t="shared" si="2540"/>
        <v>0</v>
      </c>
      <c r="JV183" s="310"/>
      <c r="JW183" s="309" t="str">
        <f>ADHB!LF183</f>
        <v/>
      </c>
      <c r="JX183" s="309">
        <f t="shared" si="2541"/>
        <v>0</v>
      </c>
      <c r="JY183" s="309">
        <f t="shared" si="2542"/>
        <v>0</v>
      </c>
      <c r="JZ183" s="310">
        <v>0.36319999999999997</v>
      </c>
      <c r="KA183" s="311">
        <f t="shared" si="2543"/>
        <v>0</v>
      </c>
      <c r="KB183" s="312">
        <f t="shared" si="2544"/>
        <v>0</v>
      </c>
      <c r="KC183" s="313"/>
      <c r="KD183" s="306">
        <v>7.0</v>
      </c>
      <c r="KE183" s="307" t="s">
        <v>185</v>
      </c>
      <c r="KF183" s="308" t="s">
        <v>132</v>
      </c>
      <c r="KG183" s="308" t="s">
        <v>132</v>
      </c>
      <c r="KH183" s="309"/>
      <c r="KI183" s="309" t="str">
        <f t="shared" si="2545"/>
        <v/>
      </c>
      <c r="KJ183" s="309">
        <f t="shared" si="2546"/>
        <v>0</v>
      </c>
      <c r="KK183" s="310"/>
      <c r="KL183" s="309">
        <f t="shared" si="2547"/>
        <v>0</v>
      </c>
      <c r="KM183" s="310"/>
      <c r="KN183" s="309" t="str">
        <f>ADHB!LW183</f>
        <v/>
      </c>
      <c r="KO183" s="309">
        <f t="shared" si="2548"/>
        <v>0</v>
      </c>
      <c r="KP183" s="309">
        <f t="shared" si="2549"/>
        <v>0</v>
      </c>
      <c r="KQ183" s="310">
        <v>0.36319999999999997</v>
      </c>
      <c r="KR183" s="311">
        <f t="shared" si="2550"/>
        <v>0</v>
      </c>
      <c r="KS183" s="312">
        <f t="shared" si="2551"/>
        <v>0</v>
      </c>
      <c r="KT183" s="313"/>
      <c r="KU183" s="314"/>
    </row>
    <row r="184" ht="15.75" customHeight="1">
      <c r="A184" s="306">
        <v>8.0</v>
      </c>
      <c r="B184" s="307" t="s">
        <v>186</v>
      </c>
      <c r="C184" s="308" t="s">
        <v>132</v>
      </c>
      <c r="D184" s="308" t="s">
        <v>132</v>
      </c>
      <c r="E184" s="309"/>
      <c r="F184" s="309"/>
      <c r="G184" s="309">
        <f t="shared" si="2427"/>
        <v>0</v>
      </c>
      <c r="H184" s="310"/>
      <c r="I184" s="309">
        <f t="shared" si="2428"/>
        <v>0</v>
      </c>
      <c r="J184" s="310"/>
      <c r="K184" s="309">
        <f>ADHB!L184</f>
        <v>0</v>
      </c>
      <c r="L184" s="309">
        <f t="shared" si="2429"/>
        <v>0</v>
      </c>
      <c r="M184" s="309">
        <f t="shared" si="2430"/>
        <v>0</v>
      </c>
      <c r="N184" s="310">
        <v>0.36319999999999997</v>
      </c>
      <c r="O184" s="311">
        <f t="shared" si="2431"/>
        <v>0</v>
      </c>
      <c r="P184" s="312">
        <f t="shared" si="2432"/>
        <v>0</v>
      </c>
      <c r="Q184" s="313"/>
      <c r="R184" s="306">
        <v>8.0</v>
      </c>
      <c r="S184" s="307" t="s">
        <v>186</v>
      </c>
      <c r="T184" s="308" t="s">
        <v>132</v>
      </c>
      <c r="U184" s="308" t="s">
        <v>132</v>
      </c>
      <c r="V184" s="309"/>
      <c r="W184" s="309" t="str">
        <f t="shared" si="2433"/>
        <v/>
      </c>
      <c r="X184" s="309">
        <f t="shared" si="2434"/>
        <v>0</v>
      </c>
      <c r="Y184" s="310"/>
      <c r="Z184" s="309">
        <f t="shared" si="2435"/>
        <v>0</v>
      </c>
      <c r="AA184" s="310"/>
      <c r="AB184" s="309">
        <f>ADHB!AC184</f>
        <v>0</v>
      </c>
      <c r="AC184" s="309">
        <f t="shared" si="2436"/>
        <v>0</v>
      </c>
      <c r="AD184" s="309">
        <f t="shared" si="2437"/>
        <v>0</v>
      </c>
      <c r="AE184" s="310">
        <v>0.36319999999999997</v>
      </c>
      <c r="AF184" s="311">
        <f t="shared" si="2438"/>
        <v>0</v>
      </c>
      <c r="AG184" s="312">
        <f t="shared" si="2439"/>
        <v>0</v>
      </c>
      <c r="AH184" s="313"/>
      <c r="AI184" s="306">
        <v>8.0</v>
      </c>
      <c r="AJ184" s="307" t="s">
        <v>186</v>
      </c>
      <c r="AK184" s="308" t="s">
        <v>132</v>
      </c>
      <c r="AL184" s="308" t="s">
        <v>132</v>
      </c>
      <c r="AM184" s="309"/>
      <c r="AN184" s="309" t="str">
        <f t="shared" si="2440"/>
        <v/>
      </c>
      <c r="AO184" s="309">
        <f t="shared" si="2441"/>
        <v>0</v>
      </c>
      <c r="AP184" s="310"/>
      <c r="AQ184" s="309">
        <f t="shared" si="2442"/>
        <v>0</v>
      </c>
      <c r="AR184" s="310"/>
      <c r="AS184" s="309">
        <f>ADHB!AT184</f>
        <v>0</v>
      </c>
      <c r="AT184" s="309">
        <f t="shared" si="2443"/>
        <v>0</v>
      </c>
      <c r="AU184" s="309">
        <f t="shared" si="2444"/>
        <v>0</v>
      </c>
      <c r="AV184" s="310">
        <v>0.36319999999999997</v>
      </c>
      <c r="AW184" s="311">
        <f t="shared" si="2445"/>
        <v>0</v>
      </c>
      <c r="AX184" s="312">
        <f t="shared" si="2446"/>
        <v>0</v>
      </c>
      <c r="AY184" s="313"/>
      <c r="AZ184" s="306">
        <v>8.0</v>
      </c>
      <c r="BA184" s="307" t="s">
        <v>186</v>
      </c>
      <c r="BB184" s="308" t="s">
        <v>132</v>
      </c>
      <c r="BC184" s="308" t="s">
        <v>132</v>
      </c>
      <c r="BD184" s="309"/>
      <c r="BE184" s="309" t="str">
        <f t="shared" si="2447"/>
        <v/>
      </c>
      <c r="BF184" s="309">
        <f t="shared" si="2448"/>
        <v>0</v>
      </c>
      <c r="BG184" s="310"/>
      <c r="BH184" s="309">
        <f t="shared" si="2449"/>
        <v>0</v>
      </c>
      <c r="BI184" s="310"/>
      <c r="BJ184" s="309">
        <f>ADHB!BK184</f>
        <v>0</v>
      </c>
      <c r="BK184" s="309">
        <f t="shared" si="2450"/>
        <v>0</v>
      </c>
      <c r="BL184" s="309">
        <f t="shared" si="2451"/>
        <v>0</v>
      </c>
      <c r="BM184" s="310">
        <v>0.36319999999999997</v>
      </c>
      <c r="BN184" s="311">
        <f t="shared" si="2452"/>
        <v>0</v>
      </c>
      <c r="BO184" s="312">
        <f t="shared" si="2453"/>
        <v>0</v>
      </c>
      <c r="BP184" s="313"/>
      <c r="BQ184" s="306">
        <v>8.0</v>
      </c>
      <c r="BR184" s="307" t="s">
        <v>186</v>
      </c>
      <c r="BS184" s="308" t="s">
        <v>132</v>
      </c>
      <c r="BT184" s="308" t="s">
        <v>132</v>
      </c>
      <c r="BU184" s="309"/>
      <c r="BV184" s="309" t="str">
        <f t="shared" si="2454"/>
        <v/>
      </c>
      <c r="BW184" s="309">
        <f t="shared" si="2455"/>
        <v>0</v>
      </c>
      <c r="BX184" s="310"/>
      <c r="BY184" s="309">
        <f t="shared" si="2456"/>
        <v>0</v>
      </c>
      <c r="BZ184" s="310"/>
      <c r="CA184" s="309">
        <f>ADHB!CB184</f>
        <v>0</v>
      </c>
      <c r="CB184" s="309">
        <f t="shared" si="2457"/>
        <v>0</v>
      </c>
      <c r="CC184" s="309">
        <f t="shared" si="2458"/>
        <v>0</v>
      </c>
      <c r="CD184" s="310">
        <v>0.36319999999999997</v>
      </c>
      <c r="CE184" s="311">
        <f t="shared" si="2459"/>
        <v>0</v>
      </c>
      <c r="CF184" s="312">
        <f t="shared" si="2460"/>
        <v>0</v>
      </c>
      <c r="CG184" s="313"/>
      <c r="CH184" s="306">
        <v>8.0</v>
      </c>
      <c r="CI184" s="307" t="s">
        <v>186</v>
      </c>
      <c r="CJ184" s="308" t="s">
        <v>132</v>
      </c>
      <c r="CK184" s="308" t="s">
        <v>132</v>
      </c>
      <c r="CL184" s="309"/>
      <c r="CM184" s="309" t="str">
        <f t="shared" si="2461"/>
        <v/>
      </c>
      <c r="CN184" s="309">
        <f t="shared" si="2462"/>
        <v>0</v>
      </c>
      <c r="CO184" s="310"/>
      <c r="CP184" s="309">
        <f t="shared" si="2463"/>
        <v>0</v>
      </c>
      <c r="CQ184" s="310"/>
      <c r="CR184" s="309">
        <f>ADHB!CS184</f>
        <v>0</v>
      </c>
      <c r="CS184" s="309">
        <f t="shared" si="2464"/>
        <v>0</v>
      </c>
      <c r="CT184" s="309">
        <f t="shared" si="2465"/>
        <v>0</v>
      </c>
      <c r="CU184" s="310">
        <v>0.36319999999999997</v>
      </c>
      <c r="CV184" s="311">
        <f t="shared" si="2466"/>
        <v>0</v>
      </c>
      <c r="CW184" s="312">
        <f t="shared" si="2467"/>
        <v>0</v>
      </c>
      <c r="CX184" s="313"/>
      <c r="CY184" s="306">
        <v>8.0</v>
      </c>
      <c r="CZ184" s="307" t="s">
        <v>186</v>
      </c>
      <c r="DA184" s="308" t="s">
        <v>132</v>
      </c>
      <c r="DB184" s="308" t="s">
        <v>132</v>
      </c>
      <c r="DC184" s="309"/>
      <c r="DD184" s="309" t="str">
        <f t="shared" si="2468"/>
        <v/>
      </c>
      <c r="DE184" s="309">
        <f t="shared" si="2469"/>
        <v>0</v>
      </c>
      <c r="DF184" s="310"/>
      <c r="DG184" s="309">
        <f t="shared" si="2470"/>
        <v>0</v>
      </c>
      <c r="DH184" s="310"/>
      <c r="DI184" s="309">
        <f>ADHB!DJ184</f>
        <v>0</v>
      </c>
      <c r="DJ184" s="309">
        <f t="shared" si="2471"/>
        <v>0</v>
      </c>
      <c r="DK184" s="309">
        <f t="shared" si="2472"/>
        <v>0</v>
      </c>
      <c r="DL184" s="310">
        <v>0.36319999999999997</v>
      </c>
      <c r="DM184" s="311">
        <f t="shared" si="2473"/>
        <v>0</v>
      </c>
      <c r="DN184" s="312">
        <f t="shared" si="2474"/>
        <v>0</v>
      </c>
      <c r="DO184" s="313"/>
      <c r="DP184" s="306">
        <v>8.0</v>
      </c>
      <c r="DQ184" s="307" t="s">
        <v>186</v>
      </c>
      <c r="DR184" s="308" t="s">
        <v>132</v>
      </c>
      <c r="DS184" s="308" t="s">
        <v>132</v>
      </c>
      <c r="DT184" s="309"/>
      <c r="DU184" s="309" t="str">
        <f t="shared" si="2475"/>
        <v/>
      </c>
      <c r="DV184" s="309">
        <f t="shared" si="2476"/>
        <v>0</v>
      </c>
      <c r="DW184" s="310"/>
      <c r="DX184" s="309">
        <f t="shared" si="2477"/>
        <v>0</v>
      </c>
      <c r="DY184" s="310"/>
      <c r="DZ184" s="309">
        <f>ADHB!EA184</f>
        <v>0</v>
      </c>
      <c r="EA184" s="309">
        <f t="shared" si="2478"/>
        <v>0</v>
      </c>
      <c r="EB184" s="309">
        <f t="shared" si="2479"/>
        <v>0</v>
      </c>
      <c r="EC184" s="310">
        <v>0.36319999999999997</v>
      </c>
      <c r="ED184" s="311">
        <f t="shared" si="2480"/>
        <v>0</v>
      </c>
      <c r="EE184" s="312">
        <f t="shared" si="2481"/>
        <v>0</v>
      </c>
      <c r="EF184" s="313"/>
      <c r="EG184" s="306">
        <v>8.0</v>
      </c>
      <c r="EH184" s="307" t="s">
        <v>186</v>
      </c>
      <c r="EI184" s="308" t="s">
        <v>132</v>
      </c>
      <c r="EJ184" s="308" t="s">
        <v>132</v>
      </c>
      <c r="EK184" s="309"/>
      <c r="EL184" s="309" t="str">
        <f t="shared" si="2482"/>
        <v/>
      </c>
      <c r="EM184" s="309">
        <f t="shared" si="2483"/>
        <v>0</v>
      </c>
      <c r="EN184" s="310"/>
      <c r="EO184" s="309">
        <f t="shared" si="2484"/>
        <v>0</v>
      </c>
      <c r="EP184" s="310"/>
      <c r="EQ184" s="309">
        <f>ADHB!ER184</f>
        <v>0</v>
      </c>
      <c r="ER184" s="309">
        <f t="shared" si="2485"/>
        <v>0</v>
      </c>
      <c r="ES184" s="309">
        <f t="shared" si="2486"/>
        <v>0</v>
      </c>
      <c r="ET184" s="310">
        <v>0.36319999999999997</v>
      </c>
      <c r="EU184" s="311">
        <f t="shared" si="2487"/>
        <v>0</v>
      </c>
      <c r="EV184" s="312">
        <f t="shared" si="2488"/>
        <v>0</v>
      </c>
      <c r="EW184" s="313"/>
      <c r="EX184" s="306">
        <v>8.0</v>
      </c>
      <c r="EY184" s="307" t="s">
        <v>186</v>
      </c>
      <c r="EZ184" s="308" t="s">
        <v>132</v>
      </c>
      <c r="FA184" s="308" t="s">
        <v>132</v>
      </c>
      <c r="FB184" s="309"/>
      <c r="FC184" s="309" t="str">
        <f t="shared" si="2489"/>
        <v/>
      </c>
      <c r="FD184" s="309">
        <f t="shared" si="2490"/>
        <v>0</v>
      </c>
      <c r="FE184" s="310"/>
      <c r="FF184" s="309">
        <f t="shared" si="2491"/>
        <v>0</v>
      </c>
      <c r="FG184" s="310"/>
      <c r="FH184" s="309">
        <f>ADHB!FI184</f>
        <v>0</v>
      </c>
      <c r="FI184" s="309">
        <f t="shared" si="2492"/>
        <v>0</v>
      </c>
      <c r="FJ184" s="309">
        <f t="shared" si="2493"/>
        <v>0</v>
      </c>
      <c r="FK184" s="310">
        <v>0.36319999999999997</v>
      </c>
      <c r="FL184" s="311">
        <f t="shared" si="2494"/>
        <v>0</v>
      </c>
      <c r="FM184" s="312">
        <f t="shared" si="2495"/>
        <v>0</v>
      </c>
      <c r="FN184" s="313"/>
      <c r="FO184" s="306">
        <v>8.0</v>
      </c>
      <c r="FP184" s="307" t="s">
        <v>186</v>
      </c>
      <c r="FQ184" s="308" t="s">
        <v>132</v>
      </c>
      <c r="FR184" s="308" t="s">
        <v>132</v>
      </c>
      <c r="FS184" s="309"/>
      <c r="FT184" s="309" t="str">
        <f t="shared" si="2496"/>
        <v/>
      </c>
      <c r="FU184" s="309">
        <f t="shared" si="2497"/>
        <v>0</v>
      </c>
      <c r="FV184" s="310"/>
      <c r="FW184" s="309">
        <f t="shared" si="2498"/>
        <v>0</v>
      </c>
      <c r="FX184" s="310"/>
      <c r="FY184" s="309">
        <f>ADHB!FZ184</f>
        <v>0</v>
      </c>
      <c r="FZ184" s="309">
        <f t="shared" si="2499"/>
        <v>0</v>
      </c>
      <c r="GA184" s="309">
        <f t="shared" si="2500"/>
        <v>0</v>
      </c>
      <c r="GB184" s="310">
        <v>0.36319999999999997</v>
      </c>
      <c r="GC184" s="311">
        <f t="shared" si="2501"/>
        <v>0</v>
      </c>
      <c r="GD184" s="312">
        <f t="shared" si="2502"/>
        <v>0</v>
      </c>
      <c r="GE184" s="313"/>
      <c r="GF184" s="306">
        <v>8.0</v>
      </c>
      <c r="GG184" s="307" t="s">
        <v>186</v>
      </c>
      <c r="GH184" s="308" t="s">
        <v>132</v>
      </c>
      <c r="GI184" s="308" t="s">
        <v>132</v>
      </c>
      <c r="GJ184" s="309"/>
      <c r="GK184" s="309" t="str">
        <f t="shared" si="2503"/>
        <v/>
      </c>
      <c r="GL184" s="309">
        <f t="shared" si="2504"/>
        <v>0</v>
      </c>
      <c r="GM184" s="310"/>
      <c r="GN184" s="309">
        <f t="shared" si="2505"/>
        <v>0</v>
      </c>
      <c r="GO184" s="310"/>
      <c r="GP184" s="309">
        <f>ADHB!GQ184</f>
        <v>0</v>
      </c>
      <c r="GQ184" s="309">
        <f t="shared" si="2506"/>
        <v>0</v>
      </c>
      <c r="GR184" s="309">
        <f t="shared" si="2507"/>
        <v>0</v>
      </c>
      <c r="GS184" s="310">
        <v>0.36319999999999997</v>
      </c>
      <c r="GT184" s="311">
        <f t="shared" si="2508"/>
        <v>0</v>
      </c>
      <c r="GU184" s="312">
        <f t="shared" si="2509"/>
        <v>0</v>
      </c>
      <c r="GV184" s="313"/>
      <c r="GW184" s="306">
        <v>8.0</v>
      </c>
      <c r="GX184" s="307" t="s">
        <v>186</v>
      </c>
      <c r="GY184" s="308" t="s">
        <v>132</v>
      </c>
      <c r="GZ184" s="308" t="s">
        <v>132</v>
      </c>
      <c r="HA184" s="309"/>
      <c r="HB184" s="309" t="str">
        <f t="shared" si="2510"/>
        <v/>
      </c>
      <c r="HC184" s="309">
        <f t="shared" si="2511"/>
        <v>0</v>
      </c>
      <c r="HD184" s="310"/>
      <c r="HE184" s="309">
        <f t="shared" si="2512"/>
        <v>0</v>
      </c>
      <c r="HF184" s="310"/>
      <c r="HG184" s="309">
        <f>ADHB!HH184</f>
        <v>0</v>
      </c>
      <c r="HH184" s="309">
        <f t="shared" si="2513"/>
        <v>0</v>
      </c>
      <c r="HI184" s="309">
        <f t="shared" si="2514"/>
        <v>0</v>
      </c>
      <c r="HJ184" s="310">
        <v>0.36319999999999997</v>
      </c>
      <c r="HK184" s="311">
        <f t="shared" si="2515"/>
        <v>0</v>
      </c>
      <c r="HL184" s="312">
        <f t="shared" si="2516"/>
        <v>0</v>
      </c>
      <c r="HM184" s="313"/>
      <c r="HN184" s="306">
        <v>8.0</v>
      </c>
      <c r="HO184" s="307" t="s">
        <v>186</v>
      </c>
      <c r="HP184" s="308" t="s">
        <v>132</v>
      </c>
      <c r="HQ184" s="308" t="s">
        <v>132</v>
      </c>
      <c r="HR184" s="309"/>
      <c r="HS184" s="309" t="str">
        <f t="shared" si="2517"/>
        <v/>
      </c>
      <c r="HT184" s="309">
        <f t="shared" si="2518"/>
        <v>0</v>
      </c>
      <c r="HU184" s="310"/>
      <c r="HV184" s="309">
        <f t="shared" si="2519"/>
        <v>0</v>
      </c>
      <c r="HW184" s="310"/>
      <c r="HX184" s="309">
        <f>ADHB!HY184</f>
        <v>0</v>
      </c>
      <c r="HY184" s="309">
        <f t="shared" si="2520"/>
        <v>0</v>
      </c>
      <c r="HZ184" s="309">
        <f t="shared" si="2521"/>
        <v>0</v>
      </c>
      <c r="IA184" s="310">
        <v>0.36319999999999997</v>
      </c>
      <c r="IB184" s="311">
        <f t="shared" si="2522"/>
        <v>0</v>
      </c>
      <c r="IC184" s="312">
        <f t="shared" si="2523"/>
        <v>0</v>
      </c>
      <c r="ID184" s="313"/>
      <c r="IE184" s="306">
        <v>8.0</v>
      </c>
      <c r="IF184" s="307" t="s">
        <v>186</v>
      </c>
      <c r="IG184" s="308" t="s">
        <v>132</v>
      </c>
      <c r="IH184" s="308" t="s">
        <v>132</v>
      </c>
      <c r="II184" s="309"/>
      <c r="IJ184" s="309" t="str">
        <f t="shared" si="2524"/>
        <v/>
      </c>
      <c r="IK184" s="309">
        <f t="shared" si="2525"/>
        <v>0</v>
      </c>
      <c r="IL184" s="310"/>
      <c r="IM184" s="309">
        <f t="shared" si="2526"/>
        <v>0</v>
      </c>
      <c r="IN184" s="310"/>
      <c r="IO184" s="309">
        <f>ADHB!IP184</f>
        <v>0</v>
      </c>
      <c r="IP184" s="309">
        <f t="shared" si="2527"/>
        <v>0</v>
      </c>
      <c r="IQ184" s="309">
        <f t="shared" si="2528"/>
        <v>0</v>
      </c>
      <c r="IR184" s="310">
        <v>0.36319999999999997</v>
      </c>
      <c r="IS184" s="311">
        <f t="shared" si="2529"/>
        <v>0</v>
      </c>
      <c r="IT184" s="312">
        <f t="shared" si="2530"/>
        <v>0</v>
      </c>
      <c r="IU184" s="313"/>
      <c r="IV184" s="306">
        <v>8.0</v>
      </c>
      <c r="IW184" s="307" t="s">
        <v>186</v>
      </c>
      <c r="IX184" s="308" t="s">
        <v>132</v>
      </c>
      <c r="IY184" s="308" t="s">
        <v>132</v>
      </c>
      <c r="IZ184" s="309"/>
      <c r="JA184" s="309" t="str">
        <f t="shared" si="2531"/>
        <v/>
      </c>
      <c r="JB184" s="309">
        <f t="shared" si="2532"/>
        <v>0</v>
      </c>
      <c r="JC184" s="310"/>
      <c r="JD184" s="309">
        <f t="shared" si="2533"/>
        <v>0</v>
      </c>
      <c r="JE184" s="310"/>
      <c r="JF184" s="309">
        <f>ADHB!JG184</f>
        <v>0</v>
      </c>
      <c r="JG184" s="309">
        <f t="shared" si="2534"/>
        <v>0</v>
      </c>
      <c r="JH184" s="309">
        <f t="shared" si="2535"/>
        <v>0</v>
      </c>
      <c r="JI184" s="310">
        <v>0.36319999999999997</v>
      </c>
      <c r="JJ184" s="311">
        <f t="shared" si="2536"/>
        <v>0</v>
      </c>
      <c r="JK184" s="312">
        <f t="shared" si="2537"/>
        <v>0</v>
      </c>
      <c r="JL184" s="313"/>
      <c r="JM184" s="306">
        <v>8.0</v>
      </c>
      <c r="JN184" s="307" t="s">
        <v>186</v>
      </c>
      <c r="JO184" s="308" t="s">
        <v>132</v>
      </c>
      <c r="JP184" s="308" t="s">
        <v>132</v>
      </c>
      <c r="JQ184" s="309"/>
      <c r="JR184" s="309" t="str">
        <f t="shared" si="2538"/>
        <v/>
      </c>
      <c r="JS184" s="309">
        <f t="shared" si="2539"/>
        <v>0</v>
      </c>
      <c r="JT184" s="310"/>
      <c r="JU184" s="309">
        <f t="shared" si="2540"/>
        <v>0</v>
      </c>
      <c r="JV184" s="310"/>
      <c r="JW184" s="309" t="str">
        <f>ADHB!LF184</f>
        <v/>
      </c>
      <c r="JX184" s="309">
        <f t="shared" si="2541"/>
        <v>0</v>
      </c>
      <c r="JY184" s="309">
        <f t="shared" si="2542"/>
        <v>0</v>
      </c>
      <c r="JZ184" s="310">
        <v>0.36319999999999997</v>
      </c>
      <c r="KA184" s="311">
        <f t="shared" si="2543"/>
        <v>0</v>
      </c>
      <c r="KB184" s="312">
        <f t="shared" si="2544"/>
        <v>0</v>
      </c>
      <c r="KC184" s="313"/>
      <c r="KD184" s="306">
        <v>8.0</v>
      </c>
      <c r="KE184" s="307" t="s">
        <v>186</v>
      </c>
      <c r="KF184" s="308" t="s">
        <v>132</v>
      </c>
      <c r="KG184" s="308" t="s">
        <v>132</v>
      </c>
      <c r="KH184" s="309"/>
      <c r="KI184" s="309" t="str">
        <f t="shared" si="2545"/>
        <v/>
      </c>
      <c r="KJ184" s="309">
        <f t="shared" si="2546"/>
        <v>0</v>
      </c>
      <c r="KK184" s="310"/>
      <c r="KL184" s="309">
        <f t="shared" si="2547"/>
        <v>0</v>
      </c>
      <c r="KM184" s="310"/>
      <c r="KN184" s="309" t="str">
        <f>ADHB!LW184</f>
        <v/>
      </c>
      <c r="KO184" s="309">
        <f t="shared" si="2548"/>
        <v>0</v>
      </c>
      <c r="KP184" s="309">
        <f t="shared" si="2549"/>
        <v>0</v>
      </c>
      <c r="KQ184" s="310">
        <v>0.36319999999999997</v>
      </c>
      <c r="KR184" s="311">
        <f t="shared" si="2550"/>
        <v>0</v>
      </c>
      <c r="KS184" s="312">
        <f t="shared" si="2551"/>
        <v>0</v>
      </c>
      <c r="KT184" s="313"/>
      <c r="KU184" s="314"/>
    </row>
    <row r="185" ht="15.75" customHeight="1">
      <c r="A185" s="306">
        <v>9.0</v>
      </c>
      <c r="B185" s="307" t="s">
        <v>187</v>
      </c>
      <c r="C185" s="308" t="s">
        <v>132</v>
      </c>
      <c r="D185" s="308" t="s">
        <v>132</v>
      </c>
      <c r="E185" s="309"/>
      <c r="F185" s="309"/>
      <c r="G185" s="309">
        <f t="shared" si="2427"/>
        <v>0</v>
      </c>
      <c r="H185" s="310"/>
      <c r="I185" s="309">
        <f t="shared" si="2428"/>
        <v>0</v>
      </c>
      <c r="J185" s="310"/>
      <c r="K185" s="309">
        <f>ADHB!L185</f>
        <v>0</v>
      </c>
      <c r="L185" s="309">
        <f t="shared" si="2429"/>
        <v>0</v>
      </c>
      <c r="M185" s="309">
        <f t="shared" si="2430"/>
        <v>0</v>
      </c>
      <c r="N185" s="310">
        <v>0.36319999999999997</v>
      </c>
      <c r="O185" s="311">
        <f t="shared" si="2431"/>
        <v>0</v>
      </c>
      <c r="P185" s="312">
        <f t="shared" si="2432"/>
        <v>0</v>
      </c>
      <c r="Q185" s="313"/>
      <c r="R185" s="306">
        <v>9.0</v>
      </c>
      <c r="S185" s="307" t="s">
        <v>187</v>
      </c>
      <c r="T185" s="308" t="s">
        <v>132</v>
      </c>
      <c r="U185" s="308" t="s">
        <v>132</v>
      </c>
      <c r="V185" s="309"/>
      <c r="W185" s="309" t="str">
        <f t="shared" si="2433"/>
        <v/>
      </c>
      <c r="X185" s="309">
        <f t="shared" si="2434"/>
        <v>0</v>
      </c>
      <c r="Y185" s="310"/>
      <c r="Z185" s="309">
        <f t="shared" si="2435"/>
        <v>0</v>
      </c>
      <c r="AA185" s="310"/>
      <c r="AB185" s="309">
        <f>ADHB!AC185</f>
        <v>0</v>
      </c>
      <c r="AC185" s="309">
        <f t="shared" si="2436"/>
        <v>0</v>
      </c>
      <c r="AD185" s="309">
        <f t="shared" si="2437"/>
        <v>0</v>
      </c>
      <c r="AE185" s="310">
        <v>0.36319999999999997</v>
      </c>
      <c r="AF185" s="311">
        <f t="shared" si="2438"/>
        <v>0</v>
      </c>
      <c r="AG185" s="312">
        <f t="shared" si="2439"/>
        <v>0</v>
      </c>
      <c r="AH185" s="313"/>
      <c r="AI185" s="306">
        <v>9.0</v>
      </c>
      <c r="AJ185" s="307" t="s">
        <v>187</v>
      </c>
      <c r="AK185" s="308" t="s">
        <v>132</v>
      </c>
      <c r="AL185" s="308" t="s">
        <v>132</v>
      </c>
      <c r="AM185" s="309"/>
      <c r="AN185" s="309" t="str">
        <f t="shared" si="2440"/>
        <v/>
      </c>
      <c r="AO185" s="309">
        <f t="shared" si="2441"/>
        <v>0</v>
      </c>
      <c r="AP185" s="310"/>
      <c r="AQ185" s="309">
        <f t="shared" si="2442"/>
        <v>0</v>
      </c>
      <c r="AR185" s="310"/>
      <c r="AS185" s="309">
        <f>ADHB!AT185</f>
        <v>0</v>
      </c>
      <c r="AT185" s="309">
        <f t="shared" si="2443"/>
        <v>0</v>
      </c>
      <c r="AU185" s="309">
        <f t="shared" si="2444"/>
        <v>0</v>
      </c>
      <c r="AV185" s="310">
        <v>0.36319999999999997</v>
      </c>
      <c r="AW185" s="311">
        <f t="shared" si="2445"/>
        <v>0</v>
      </c>
      <c r="AX185" s="312">
        <f t="shared" si="2446"/>
        <v>0</v>
      </c>
      <c r="AY185" s="313"/>
      <c r="AZ185" s="306">
        <v>9.0</v>
      </c>
      <c r="BA185" s="307" t="s">
        <v>187</v>
      </c>
      <c r="BB185" s="308" t="s">
        <v>132</v>
      </c>
      <c r="BC185" s="308" t="s">
        <v>132</v>
      </c>
      <c r="BD185" s="309"/>
      <c r="BE185" s="309" t="str">
        <f t="shared" si="2447"/>
        <v/>
      </c>
      <c r="BF185" s="309">
        <f t="shared" si="2448"/>
        <v>0</v>
      </c>
      <c r="BG185" s="310"/>
      <c r="BH185" s="309">
        <f t="shared" si="2449"/>
        <v>0</v>
      </c>
      <c r="BI185" s="310"/>
      <c r="BJ185" s="309">
        <f>ADHB!BK185</f>
        <v>0</v>
      </c>
      <c r="BK185" s="309">
        <f t="shared" si="2450"/>
        <v>0</v>
      </c>
      <c r="BL185" s="309">
        <f t="shared" si="2451"/>
        <v>0</v>
      </c>
      <c r="BM185" s="310">
        <v>0.36319999999999997</v>
      </c>
      <c r="BN185" s="311">
        <f t="shared" si="2452"/>
        <v>0</v>
      </c>
      <c r="BO185" s="312">
        <f t="shared" si="2453"/>
        <v>0</v>
      </c>
      <c r="BP185" s="313"/>
      <c r="BQ185" s="306">
        <v>9.0</v>
      </c>
      <c r="BR185" s="307" t="s">
        <v>187</v>
      </c>
      <c r="BS185" s="308" t="s">
        <v>132</v>
      </c>
      <c r="BT185" s="308" t="s">
        <v>132</v>
      </c>
      <c r="BU185" s="309"/>
      <c r="BV185" s="309" t="str">
        <f t="shared" si="2454"/>
        <v/>
      </c>
      <c r="BW185" s="309">
        <f t="shared" si="2455"/>
        <v>0</v>
      </c>
      <c r="BX185" s="310"/>
      <c r="BY185" s="309">
        <f t="shared" si="2456"/>
        <v>0</v>
      </c>
      <c r="BZ185" s="310"/>
      <c r="CA185" s="309">
        <f>ADHB!CB185</f>
        <v>0</v>
      </c>
      <c r="CB185" s="309">
        <f t="shared" si="2457"/>
        <v>0</v>
      </c>
      <c r="CC185" s="309">
        <f t="shared" si="2458"/>
        <v>0</v>
      </c>
      <c r="CD185" s="310">
        <v>0.36319999999999997</v>
      </c>
      <c r="CE185" s="311">
        <f t="shared" si="2459"/>
        <v>0</v>
      </c>
      <c r="CF185" s="312">
        <f t="shared" si="2460"/>
        <v>0</v>
      </c>
      <c r="CG185" s="313"/>
      <c r="CH185" s="306">
        <v>9.0</v>
      </c>
      <c r="CI185" s="307" t="s">
        <v>187</v>
      </c>
      <c r="CJ185" s="308" t="s">
        <v>132</v>
      </c>
      <c r="CK185" s="308" t="s">
        <v>132</v>
      </c>
      <c r="CL185" s="309"/>
      <c r="CM185" s="309" t="str">
        <f t="shared" si="2461"/>
        <v/>
      </c>
      <c r="CN185" s="309">
        <f t="shared" si="2462"/>
        <v>0</v>
      </c>
      <c r="CO185" s="310"/>
      <c r="CP185" s="309">
        <f t="shared" si="2463"/>
        <v>0</v>
      </c>
      <c r="CQ185" s="310"/>
      <c r="CR185" s="309">
        <f>ADHB!CS185</f>
        <v>0</v>
      </c>
      <c r="CS185" s="309">
        <f t="shared" si="2464"/>
        <v>0</v>
      </c>
      <c r="CT185" s="309">
        <f t="shared" si="2465"/>
        <v>0</v>
      </c>
      <c r="CU185" s="310">
        <v>0.36319999999999997</v>
      </c>
      <c r="CV185" s="311">
        <f t="shared" si="2466"/>
        <v>0</v>
      </c>
      <c r="CW185" s="312">
        <f t="shared" si="2467"/>
        <v>0</v>
      </c>
      <c r="CX185" s="313"/>
      <c r="CY185" s="306">
        <v>9.0</v>
      </c>
      <c r="CZ185" s="307" t="s">
        <v>187</v>
      </c>
      <c r="DA185" s="308" t="s">
        <v>132</v>
      </c>
      <c r="DB185" s="308" t="s">
        <v>132</v>
      </c>
      <c r="DC185" s="309"/>
      <c r="DD185" s="309" t="str">
        <f t="shared" si="2468"/>
        <v/>
      </c>
      <c r="DE185" s="309">
        <f t="shared" si="2469"/>
        <v>0</v>
      </c>
      <c r="DF185" s="310"/>
      <c r="DG185" s="309">
        <f t="shared" si="2470"/>
        <v>0</v>
      </c>
      <c r="DH185" s="310"/>
      <c r="DI185" s="309">
        <f>ADHB!DJ185</f>
        <v>0</v>
      </c>
      <c r="DJ185" s="309">
        <f t="shared" si="2471"/>
        <v>0</v>
      </c>
      <c r="DK185" s="309">
        <f t="shared" si="2472"/>
        <v>0</v>
      </c>
      <c r="DL185" s="310">
        <v>0.36319999999999997</v>
      </c>
      <c r="DM185" s="311">
        <f t="shared" si="2473"/>
        <v>0</v>
      </c>
      <c r="DN185" s="312">
        <f t="shared" si="2474"/>
        <v>0</v>
      </c>
      <c r="DO185" s="313"/>
      <c r="DP185" s="306">
        <v>9.0</v>
      </c>
      <c r="DQ185" s="307" t="s">
        <v>187</v>
      </c>
      <c r="DR185" s="308" t="s">
        <v>132</v>
      </c>
      <c r="DS185" s="308" t="s">
        <v>132</v>
      </c>
      <c r="DT185" s="309"/>
      <c r="DU185" s="309" t="str">
        <f t="shared" si="2475"/>
        <v/>
      </c>
      <c r="DV185" s="309">
        <f t="shared" si="2476"/>
        <v>0</v>
      </c>
      <c r="DW185" s="310"/>
      <c r="DX185" s="309">
        <f t="shared" si="2477"/>
        <v>0</v>
      </c>
      <c r="DY185" s="310"/>
      <c r="DZ185" s="309">
        <f>ADHB!EA185</f>
        <v>0</v>
      </c>
      <c r="EA185" s="309">
        <f t="shared" si="2478"/>
        <v>0</v>
      </c>
      <c r="EB185" s="309">
        <f t="shared" si="2479"/>
        <v>0</v>
      </c>
      <c r="EC185" s="310">
        <v>0.36319999999999997</v>
      </c>
      <c r="ED185" s="311">
        <f t="shared" si="2480"/>
        <v>0</v>
      </c>
      <c r="EE185" s="312">
        <f t="shared" si="2481"/>
        <v>0</v>
      </c>
      <c r="EF185" s="313"/>
      <c r="EG185" s="306">
        <v>9.0</v>
      </c>
      <c r="EH185" s="307" t="s">
        <v>187</v>
      </c>
      <c r="EI185" s="308" t="s">
        <v>132</v>
      </c>
      <c r="EJ185" s="308" t="s">
        <v>132</v>
      </c>
      <c r="EK185" s="309"/>
      <c r="EL185" s="309" t="str">
        <f t="shared" si="2482"/>
        <v/>
      </c>
      <c r="EM185" s="309">
        <f t="shared" si="2483"/>
        <v>0</v>
      </c>
      <c r="EN185" s="310"/>
      <c r="EO185" s="309">
        <f t="shared" si="2484"/>
        <v>0</v>
      </c>
      <c r="EP185" s="310"/>
      <c r="EQ185" s="309">
        <f>ADHB!ER185</f>
        <v>0</v>
      </c>
      <c r="ER185" s="309">
        <f t="shared" si="2485"/>
        <v>0</v>
      </c>
      <c r="ES185" s="309">
        <f t="shared" si="2486"/>
        <v>0</v>
      </c>
      <c r="ET185" s="310">
        <v>0.36319999999999997</v>
      </c>
      <c r="EU185" s="311">
        <f t="shared" si="2487"/>
        <v>0</v>
      </c>
      <c r="EV185" s="312">
        <f t="shared" si="2488"/>
        <v>0</v>
      </c>
      <c r="EW185" s="313"/>
      <c r="EX185" s="306">
        <v>9.0</v>
      </c>
      <c r="EY185" s="307" t="s">
        <v>187</v>
      </c>
      <c r="EZ185" s="308" t="s">
        <v>132</v>
      </c>
      <c r="FA185" s="308" t="s">
        <v>132</v>
      </c>
      <c r="FB185" s="309"/>
      <c r="FC185" s="309" t="str">
        <f t="shared" si="2489"/>
        <v/>
      </c>
      <c r="FD185" s="309">
        <f t="shared" si="2490"/>
        <v>0</v>
      </c>
      <c r="FE185" s="310"/>
      <c r="FF185" s="309">
        <f t="shared" si="2491"/>
        <v>0</v>
      </c>
      <c r="FG185" s="310"/>
      <c r="FH185" s="309">
        <f>ADHB!FI185</f>
        <v>0</v>
      </c>
      <c r="FI185" s="309">
        <f t="shared" si="2492"/>
        <v>0</v>
      </c>
      <c r="FJ185" s="309">
        <f t="shared" si="2493"/>
        <v>0</v>
      </c>
      <c r="FK185" s="310">
        <v>0.36319999999999997</v>
      </c>
      <c r="FL185" s="311">
        <f t="shared" si="2494"/>
        <v>0</v>
      </c>
      <c r="FM185" s="312">
        <f t="shared" si="2495"/>
        <v>0</v>
      </c>
      <c r="FN185" s="313"/>
      <c r="FO185" s="306">
        <v>9.0</v>
      </c>
      <c r="FP185" s="307" t="s">
        <v>187</v>
      </c>
      <c r="FQ185" s="308" t="s">
        <v>132</v>
      </c>
      <c r="FR185" s="308" t="s">
        <v>132</v>
      </c>
      <c r="FS185" s="309"/>
      <c r="FT185" s="309" t="str">
        <f t="shared" si="2496"/>
        <v/>
      </c>
      <c r="FU185" s="309">
        <f t="shared" si="2497"/>
        <v>0</v>
      </c>
      <c r="FV185" s="310"/>
      <c r="FW185" s="309">
        <f t="shared" si="2498"/>
        <v>0</v>
      </c>
      <c r="FX185" s="310"/>
      <c r="FY185" s="309">
        <f>ADHB!FZ185</f>
        <v>0</v>
      </c>
      <c r="FZ185" s="309">
        <f t="shared" si="2499"/>
        <v>0</v>
      </c>
      <c r="GA185" s="309">
        <f t="shared" si="2500"/>
        <v>0</v>
      </c>
      <c r="GB185" s="310">
        <v>0.36319999999999997</v>
      </c>
      <c r="GC185" s="311">
        <f t="shared" si="2501"/>
        <v>0</v>
      </c>
      <c r="GD185" s="312">
        <f t="shared" si="2502"/>
        <v>0</v>
      </c>
      <c r="GE185" s="313"/>
      <c r="GF185" s="306">
        <v>9.0</v>
      </c>
      <c r="GG185" s="307" t="s">
        <v>187</v>
      </c>
      <c r="GH185" s="308" t="s">
        <v>132</v>
      </c>
      <c r="GI185" s="308" t="s">
        <v>132</v>
      </c>
      <c r="GJ185" s="309"/>
      <c r="GK185" s="309" t="str">
        <f t="shared" si="2503"/>
        <v/>
      </c>
      <c r="GL185" s="309">
        <f t="shared" si="2504"/>
        <v>0</v>
      </c>
      <c r="GM185" s="310"/>
      <c r="GN185" s="309">
        <f t="shared" si="2505"/>
        <v>0</v>
      </c>
      <c r="GO185" s="310"/>
      <c r="GP185" s="309">
        <f>ADHB!GQ185</f>
        <v>0</v>
      </c>
      <c r="GQ185" s="309">
        <f t="shared" si="2506"/>
        <v>0</v>
      </c>
      <c r="GR185" s="309">
        <f t="shared" si="2507"/>
        <v>0</v>
      </c>
      <c r="GS185" s="310">
        <v>0.36319999999999997</v>
      </c>
      <c r="GT185" s="311">
        <f t="shared" si="2508"/>
        <v>0</v>
      </c>
      <c r="GU185" s="312">
        <f t="shared" si="2509"/>
        <v>0</v>
      </c>
      <c r="GV185" s="313"/>
      <c r="GW185" s="306">
        <v>9.0</v>
      </c>
      <c r="GX185" s="307" t="s">
        <v>187</v>
      </c>
      <c r="GY185" s="308" t="s">
        <v>132</v>
      </c>
      <c r="GZ185" s="308" t="s">
        <v>132</v>
      </c>
      <c r="HA185" s="309"/>
      <c r="HB185" s="309" t="str">
        <f t="shared" si="2510"/>
        <v/>
      </c>
      <c r="HC185" s="309">
        <f t="shared" si="2511"/>
        <v>0</v>
      </c>
      <c r="HD185" s="310"/>
      <c r="HE185" s="309">
        <f t="shared" si="2512"/>
        <v>0</v>
      </c>
      <c r="HF185" s="310"/>
      <c r="HG185" s="309">
        <f>ADHB!HH185</f>
        <v>0</v>
      </c>
      <c r="HH185" s="309">
        <f t="shared" si="2513"/>
        <v>0</v>
      </c>
      <c r="HI185" s="309">
        <f t="shared" si="2514"/>
        <v>0</v>
      </c>
      <c r="HJ185" s="310">
        <v>0.36319999999999997</v>
      </c>
      <c r="HK185" s="311">
        <f t="shared" si="2515"/>
        <v>0</v>
      </c>
      <c r="HL185" s="312">
        <f t="shared" si="2516"/>
        <v>0</v>
      </c>
      <c r="HM185" s="313"/>
      <c r="HN185" s="306">
        <v>9.0</v>
      </c>
      <c r="HO185" s="307" t="s">
        <v>187</v>
      </c>
      <c r="HP185" s="308" t="s">
        <v>132</v>
      </c>
      <c r="HQ185" s="308" t="s">
        <v>132</v>
      </c>
      <c r="HR185" s="309"/>
      <c r="HS185" s="309" t="str">
        <f t="shared" si="2517"/>
        <v/>
      </c>
      <c r="HT185" s="309">
        <f t="shared" si="2518"/>
        <v>0</v>
      </c>
      <c r="HU185" s="310"/>
      <c r="HV185" s="309">
        <f t="shared" si="2519"/>
        <v>0</v>
      </c>
      <c r="HW185" s="310"/>
      <c r="HX185" s="309">
        <f>ADHB!HY185</f>
        <v>0</v>
      </c>
      <c r="HY185" s="309">
        <f t="shared" si="2520"/>
        <v>0</v>
      </c>
      <c r="HZ185" s="309">
        <f t="shared" si="2521"/>
        <v>0</v>
      </c>
      <c r="IA185" s="310">
        <v>0.36319999999999997</v>
      </c>
      <c r="IB185" s="311">
        <f t="shared" si="2522"/>
        <v>0</v>
      </c>
      <c r="IC185" s="312">
        <f t="shared" si="2523"/>
        <v>0</v>
      </c>
      <c r="ID185" s="313"/>
      <c r="IE185" s="306">
        <v>9.0</v>
      </c>
      <c r="IF185" s="307" t="s">
        <v>187</v>
      </c>
      <c r="IG185" s="308" t="s">
        <v>132</v>
      </c>
      <c r="IH185" s="308" t="s">
        <v>132</v>
      </c>
      <c r="II185" s="309"/>
      <c r="IJ185" s="309" t="str">
        <f t="shared" si="2524"/>
        <v/>
      </c>
      <c r="IK185" s="309">
        <f t="shared" si="2525"/>
        <v>0</v>
      </c>
      <c r="IL185" s="310"/>
      <c r="IM185" s="309">
        <f t="shared" si="2526"/>
        <v>0</v>
      </c>
      <c r="IN185" s="310"/>
      <c r="IO185" s="309">
        <f>ADHB!IP185</f>
        <v>0</v>
      </c>
      <c r="IP185" s="309">
        <f t="shared" si="2527"/>
        <v>0</v>
      </c>
      <c r="IQ185" s="309">
        <f t="shared" si="2528"/>
        <v>0</v>
      </c>
      <c r="IR185" s="310">
        <v>0.36319999999999997</v>
      </c>
      <c r="IS185" s="311">
        <f t="shared" si="2529"/>
        <v>0</v>
      </c>
      <c r="IT185" s="312">
        <f t="shared" si="2530"/>
        <v>0</v>
      </c>
      <c r="IU185" s="313"/>
      <c r="IV185" s="306">
        <v>9.0</v>
      </c>
      <c r="IW185" s="307" t="s">
        <v>187</v>
      </c>
      <c r="IX185" s="308" t="s">
        <v>132</v>
      </c>
      <c r="IY185" s="308" t="s">
        <v>132</v>
      </c>
      <c r="IZ185" s="309"/>
      <c r="JA185" s="309" t="str">
        <f t="shared" si="2531"/>
        <v/>
      </c>
      <c r="JB185" s="309">
        <f t="shared" si="2532"/>
        <v>0</v>
      </c>
      <c r="JC185" s="310"/>
      <c r="JD185" s="309">
        <f t="shared" si="2533"/>
        <v>0</v>
      </c>
      <c r="JE185" s="310"/>
      <c r="JF185" s="309">
        <f>ADHB!JG185</f>
        <v>0</v>
      </c>
      <c r="JG185" s="309">
        <f t="shared" si="2534"/>
        <v>0</v>
      </c>
      <c r="JH185" s="309">
        <f t="shared" si="2535"/>
        <v>0</v>
      </c>
      <c r="JI185" s="310">
        <v>0.36319999999999997</v>
      </c>
      <c r="JJ185" s="311">
        <f t="shared" si="2536"/>
        <v>0</v>
      </c>
      <c r="JK185" s="312">
        <f t="shared" si="2537"/>
        <v>0</v>
      </c>
      <c r="JL185" s="313"/>
      <c r="JM185" s="306">
        <v>9.0</v>
      </c>
      <c r="JN185" s="307" t="s">
        <v>187</v>
      </c>
      <c r="JO185" s="308" t="s">
        <v>132</v>
      </c>
      <c r="JP185" s="308" t="s">
        <v>132</v>
      </c>
      <c r="JQ185" s="309"/>
      <c r="JR185" s="309" t="str">
        <f t="shared" si="2538"/>
        <v/>
      </c>
      <c r="JS185" s="309">
        <f t="shared" si="2539"/>
        <v>0</v>
      </c>
      <c r="JT185" s="310"/>
      <c r="JU185" s="309">
        <f t="shared" si="2540"/>
        <v>0</v>
      </c>
      <c r="JV185" s="310"/>
      <c r="JW185" s="309" t="str">
        <f>ADHB!LF185</f>
        <v/>
      </c>
      <c r="JX185" s="309">
        <f t="shared" si="2541"/>
        <v>0</v>
      </c>
      <c r="JY185" s="309">
        <f t="shared" si="2542"/>
        <v>0</v>
      </c>
      <c r="JZ185" s="310">
        <v>0.36319999999999997</v>
      </c>
      <c r="KA185" s="311">
        <f t="shared" si="2543"/>
        <v>0</v>
      </c>
      <c r="KB185" s="312">
        <f t="shared" si="2544"/>
        <v>0</v>
      </c>
      <c r="KC185" s="313"/>
      <c r="KD185" s="306">
        <v>9.0</v>
      </c>
      <c r="KE185" s="307" t="s">
        <v>187</v>
      </c>
      <c r="KF185" s="308" t="s">
        <v>132</v>
      </c>
      <c r="KG185" s="308" t="s">
        <v>132</v>
      </c>
      <c r="KH185" s="309"/>
      <c r="KI185" s="309" t="str">
        <f t="shared" si="2545"/>
        <v/>
      </c>
      <c r="KJ185" s="309">
        <f t="shared" si="2546"/>
        <v>0</v>
      </c>
      <c r="KK185" s="310"/>
      <c r="KL185" s="309">
        <f t="shared" si="2547"/>
        <v>0</v>
      </c>
      <c r="KM185" s="310"/>
      <c r="KN185" s="309" t="str">
        <f>ADHB!LW185</f>
        <v/>
      </c>
      <c r="KO185" s="309">
        <f t="shared" si="2548"/>
        <v>0</v>
      </c>
      <c r="KP185" s="309">
        <f t="shared" si="2549"/>
        <v>0</v>
      </c>
      <c r="KQ185" s="310">
        <v>0.36319999999999997</v>
      </c>
      <c r="KR185" s="311">
        <f t="shared" si="2550"/>
        <v>0</v>
      </c>
      <c r="KS185" s="312">
        <f t="shared" si="2551"/>
        <v>0</v>
      </c>
      <c r="KT185" s="313"/>
      <c r="KU185" s="314"/>
    </row>
    <row r="186" ht="15.75" customHeight="1">
      <c r="A186" s="306">
        <v>10.0</v>
      </c>
      <c r="B186" s="307" t="s">
        <v>188</v>
      </c>
      <c r="C186" s="308" t="s">
        <v>132</v>
      </c>
      <c r="D186" s="308" t="s">
        <v>132</v>
      </c>
      <c r="E186" s="309"/>
      <c r="F186" s="309"/>
      <c r="G186" s="309">
        <f t="shared" si="2427"/>
        <v>0</v>
      </c>
      <c r="H186" s="310"/>
      <c r="I186" s="309">
        <f t="shared" si="2428"/>
        <v>0</v>
      </c>
      <c r="J186" s="310"/>
      <c r="K186" s="309">
        <f>ADHB!L186</f>
        <v>0</v>
      </c>
      <c r="L186" s="309">
        <f t="shared" si="2429"/>
        <v>0</v>
      </c>
      <c r="M186" s="309">
        <f t="shared" si="2430"/>
        <v>0</v>
      </c>
      <c r="N186" s="310">
        <v>0.36319999999999997</v>
      </c>
      <c r="O186" s="311">
        <f t="shared" si="2431"/>
        <v>0</v>
      </c>
      <c r="P186" s="312">
        <f t="shared" si="2432"/>
        <v>0</v>
      </c>
      <c r="Q186" s="313"/>
      <c r="R186" s="306">
        <v>10.0</v>
      </c>
      <c r="S186" s="307" t="s">
        <v>188</v>
      </c>
      <c r="T186" s="308" t="s">
        <v>132</v>
      </c>
      <c r="U186" s="308" t="s">
        <v>132</v>
      </c>
      <c r="V186" s="309"/>
      <c r="W186" s="309" t="str">
        <f t="shared" si="2433"/>
        <v/>
      </c>
      <c r="X186" s="309">
        <f t="shared" si="2434"/>
        <v>0</v>
      </c>
      <c r="Y186" s="310"/>
      <c r="Z186" s="309">
        <f t="shared" si="2435"/>
        <v>0</v>
      </c>
      <c r="AA186" s="310"/>
      <c r="AB186" s="309">
        <f>ADHB!AC186</f>
        <v>0</v>
      </c>
      <c r="AC186" s="309">
        <f t="shared" si="2436"/>
        <v>0</v>
      </c>
      <c r="AD186" s="309">
        <f t="shared" si="2437"/>
        <v>0</v>
      </c>
      <c r="AE186" s="310">
        <v>0.36319999999999997</v>
      </c>
      <c r="AF186" s="311">
        <f t="shared" si="2438"/>
        <v>0</v>
      </c>
      <c r="AG186" s="312">
        <f t="shared" si="2439"/>
        <v>0</v>
      </c>
      <c r="AH186" s="313"/>
      <c r="AI186" s="306">
        <v>10.0</v>
      </c>
      <c r="AJ186" s="307" t="s">
        <v>188</v>
      </c>
      <c r="AK186" s="308" t="s">
        <v>132</v>
      </c>
      <c r="AL186" s="308" t="s">
        <v>132</v>
      </c>
      <c r="AM186" s="309"/>
      <c r="AN186" s="309" t="str">
        <f t="shared" si="2440"/>
        <v/>
      </c>
      <c r="AO186" s="309">
        <f t="shared" si="2441"/>
        <v>0</v>
      </c>
      <c r="AP186" s="310"/>
      <c r="AQ186" s="309">
        <f t="shared" si="2442"/>
        <v>0</v>
      </c>
      <c r="AR186" s="310"/>
      <c r="AS186" s="309">
        <f>ADHB!AT186</f>
        <v>0</v>
      </c>
      <c r="AT186" s="309">
        <f t="shared" si="2443"/>
        <v>0</v>
      </c>
      <c r="AU186" s="309">
        <f t="shared" si="2444"/>
        <v>0</v>
      </c>
      <c r="AV186" s="310">
        <v>0.36319999999999997</v>
      </c>
      <c r="AW186" s="311">
        <f t="shared" si="2445"/>
        <v>0</v>
      </c>
      <c r="AX186" s="312">
        <f t="shared" si="2446"/>
        <v>0</v>
      </c>
      <c r="AY186" s="313"/>
      <c r="AZ186" s="306">
        <v>10.0</v>
      </c>
      <c r="BA186" s="307" t="s">
        <v>188</v>
      </c>
      <c r="BB186" s="308" t="s">
        <v>132</v>
      </c>
      <c r="BC186" s="308" t="s">
        <v>132</v>
      </c>
      <c r="BD186" s="309"/>
      <c r="BE186" s="309" t="str">
        <f t="shared" si="2447"/>
        <v/>
      </c>
      <c r="BF186" s="309">
        <f t="shared" si="2448"/>
        <v>0</v>
      </c>
      <c r="BG186" s="310"/>
      <c r="BH186" s="309">
        <f t="shared" si="2449"/>
        <v>0</v>
      </c>
      <c r="BI186" s="310"/>
      <c r="BJ186" s="309">
        <f>ADHB!BK186</f>
        <v>0</v>
      </c>
      <c r="BK186" s="309">
        <f t="shared" si="2450"/>
        <v>0</v>
      </c>
      <c r="BL186" s="309">
        <f t="shared" si="2451"/>
        <v>0</v>
      </c>
      <c r="BM186" s="310">
        <v>0.36319999999999997</v>
      </c>
      <c r="BN186" s="311">
        <f t="shared" si="2452"/>
        <v>0</v>
      </c>
      <c r="BO186" s="312">
        <f t="shared" si="2453"/>
        <v>0</v>
      </c>
      <c r="BP186" s="313"/>
      <c r="BQ186" s="306">
        <v>10.0</v>
      </c>
      <c r="BR186" s="307" t="s">
        <v>188</v>
      </c>
      <c r="BS186" s="308" t="s">
        <v>132</v>
      </c>
      <c r="BT186" s="308" t="s">
        <v>132</v>
      </c>
      <c r="BU186" s="309"/>
      <c r="BV186" s="309" t="str">
        <f t="shared" si="2454"/>
        <v/>
      </c>
      <c r="BW186" s="309">
        <f t="shared" si="2455"/>
        <v>0</v>
      </c>
      <c r="BX186" s="310"/>
      <c r="BY186" s="309">
        <f t="shared" si="2456"/>
        <v>0</v>
      </c>
      <c r="BZ186" s="310"/>
      <c r="CA186" s="309">
        <f>ADHB!CB186</f>
        <v>0</v>
      </c>
      <c r="CB186" s="309">
        <f t="shared" si="2457"/>
        <v>0</v>
      </c>
      <c r="CC186" s="309">
        <f t="shared" si="2458"/>
        <v>0</v>
      </c>
      <c r="CD186" s="310">
        <v>0.36319999999999997</v>
      </c>
      <c r="CE186" s="311">
        <f t="shared" si="2459"/>
        <v>0</v>
      </c>
      <c r="CF186" s="312">
        <f t="shared" si="2460"/>
        <v>0</v>
      </c>
      <c r="CG186" s="313"/>
      <c r="CH186" s="306">
        <v>10.0</v>
      </c>
      <c r="CI186" s="307" t="s">
        <v>188</v>
      </c>
      <c r="CJ186" s="308" t="s">
        <v>132</v>
      </c>
      <c r="CK186" s="308" t="s">
        <v>132</v>
      </c>
      <c r="CL186" s="309"/>
      <c r="CM186" s="309" t="str">
        <f t="shared" si="2461"/>
        <v/>
      </c>
      <c r="CN186" s="309">
        <f t="shared" si="2462"/>
        <v>0</v>
      </c>
      <c r="CO186" s="310"/>
      <c r="CP186" s="309">
        <f t="shared" si="2463"/>
        <v>0</v>
      </c>
      <c r="CQ186" s="310"/>
      <c r="CR186" s="309">
        <f>ADHB!CS186</f>
        <v>0</v>
      </c>
      <c r="CS186" s="309">
        <f t="shared" si="2464"/>
        <v>0</v>
      </c>
      <c r="CT186" s="309">
        <f t="shared" si="2465"/>
        <v>0</v>
      </c>
      <c r="CU186" s="310">
        <v>0.36319999999999997</v>
      </c>
      <c r="CV186" s="311">
        <f t="shared" si="2466"/>
        <v>0</v>
      </c>
      <c r="CW186" s="312">
        <f t="shared" si="2467"/>
        <v>0</v>
      </c>
      <c r="CX186" s="313"/>
      <c r="CY186" s="306">
        <v>10.0</v>
      </c>
      <c r="CZ186" s="307" t="s">
        <v>188</v>
      </c>
      <c r="DA186" s="308" t="s">
        <v>132</v>
      </c>
      <c r="DB186" s="308" t="s">
        <v>132</v>
      </c>
      <c r="DC186" s="309"/>
      <c r="DD186" s="309" t="str">
        <f t="shared" si="2468"/>
        <v/>
      </c>
      <c r="DE186" s="309">
        <f t="shared" si="2469"/>
        <v>0</v>
      </c>
      <c r="DF186" s="310"/>
      <c r="DG186" s="309">
        <f t="shared" si="2470"/>
        <v>0</v>
      </c>
      <c r="DH186" s="310"/>
      <c r="DI186" s="309">
        <f>ADHB!DJ186</f>
        <v>0</v>
      </c>
      <c r="DJ186" s="309">
        <f t="shared" si="2471"/>
        <v>0</v>
      </c>
      <c r="DK186" s="309">
        <f t="shared" si="2472"/>
        <v>0</v>
      </c>
      <c r="DL186" s="310">
        <v>0.36319999999999997</v>
      </c>
      <c r="DM186" s="311">
        <f t="shared" si="2473"/>
        <v>0</v>
      </c>
      <c r="DN186" s="312">
        <f t="shared" si="2474"/>
        <v>0</v>
      </c>
      <c r="DO186" s="313"/>
      <c r="DP186" s="306">
        <v>10.0</v>
      </c>
      <c r="DQ186" s="307" t="s">
        <v>188</v>
      </c>
      <c r="DR186" s="308" t="s">
        <v>132</v>
      </c>
      <c r="DS186" s="308" t="s">
        <v>132</v>
      </c>
      <c r="DT186" s="309"/>
      <c r="DU186" s="309" t="str">
        <f t="shared" si="2475"/>
        <v/>
      </c>
      <c r="DV186" s="309">
        <f t="shared" si="2476"/>
        <v>0</v>
      </c>
      <c r="DW186" s="310"/>
      <c r="DX186" s="309">
        <f t="shared" si="2477"/>
        <v>0</v>
      </c>
      <c r="DY186" s="310"/>
      <c r="DZ186" s="309">
        <f>ADHB!EA186</f>
        <v>0</v>
      </c>
      <c r="EA186" s="309">
        <f t="shared" si="2478"/>
        <v>0</v>
      </c>
      <c r="EB186" s="309">
        <f t="shared" si="2479"/>
        <v>0</v>
      </c>
      <c r="EC186" s="310">
        <v>0.36319999999999997</v>
      </c>
      <c r="ED186" s="311">
        <f t="shared" si="2480"/>
        <v>0</v>
      </c>
      <c r="EE186" s="312">
        <f t="shared" si="2481"/>
        <v>0</v>
      </c>
      <c r="EF186" s="313"/>
      <c r="EG186" s="306">
        <v>10.0</v>
      </c>
      <c r="EH186" s="307" t="s">
        <v>188</v>
      </c>
      <c r="EI186" s="308" t="s">
        <v>132</v>
      </c>
      <c r="EJ186" s="308" t="s">
        <v>132</v>
      </c>
      <c r="EK186" s="309"/>
      <c r="EL186" s="309" t="str">
        <f t="shared" si="2482"/>
        <v/>
      </c>
      <c r="EM186" s="309">
        <f t="shared" si="2483"/>
        <v>0</v>
      </c>
      <c r="EN186" s="310"/>
      <c r="EO186" s="309">
        <f t="shared" si="2484"/>
        <v>0</v>
      </c>
      <c r="EP186" s="310"/>
      <c r="EQ186" s="309">
        <f>ADHB!ER186</f>
        <v>0</v>
      </c>
      <c r="ER186" s="309">
        <f t="shared" si="2485"/>
        <v>0</v>
      </c>
      <c r="ES186" s="309">
        <f t="shared" si="2486"/>
        <v>0</v>
      </c>
      <c r="ET186" s="310">
        <v>0.36319999999999997</v>
      </c>
      <c r="EU186" s="311">
        <f t="shared" si="2487"/>
        <v>0</v>
      </c>
      <c r="EV186" s="312">
        <f t="shared" si="2488"/>
        <v>0</v>
      </c>
      <c r="EW186" s="313"/>
      <c r="EX186" s="306">
        <v>10.0</v>
      </c>
      <c r="EY186" s="307" t="s">
        <v>188</v>
      </c>
      <c r="EZ186" s="308" t="s">
        <v>132</v>
      </c>
      <c r="FA186" s="308" t="s">
        <v>132</v>
      </c>
      <c r="FB186" s="309"/>
      <c r="FC186" s="309" t="str">
        <f t="shared" si="2489"/>
        <v/>
      </c>
      <c r="FD186" s="309">
        <f t="shared" si="2490"/>
        <v>0</v>
      </c>
      <c r="FE186" s="310"/>
      <c r="FF186" s="309">
        <f t="shared" si="2491"/>
        <v>0</v>
      </c>
      <c r="FG186" s="310"/>
      <c r="FH186" s="309">
        <f>ADHB!FI186</f>
        <v>0</v>
      </c>
      <c r="FI186" s="309">
        <f t="shared" si="2492"/>
        <v>0</v>
      </c>
      <c r="FJ186" s="309">
        <f t="shared" si="2493"/>
        <v>0</v>
      </c>
      <c r="FK186" s="310">
        <v>0.36319999999999997</v>
      </c>
      <c r="FL186" s="311">
        <f t="shared" si="2494"/>
        <v>0</v>
      </c>
      <c r="FM186" s="312">
        <f t="shared" si="2495"/>
        <v>0</v>
      </c>
      <c r="FN186" s="313"/>
      <c r="FO186" s="306">
        <v>10.0</v>
      </c>
      <c r="FP186" s="307" t="s">
        <v>188</v>
      </c>
      <c r="FQ186" s="308" t="s">
        <v>132</v>
      </c>
      <c r="FR186" s="308" t="s">
        <v>132</v>
      </c>
      <c r="FS186" s="309"/>
      <c r="FT186" s="309" t="str">
        <f t="shared" si="2496"/>
        <v/>
      </c>
      <c r="FU186" s="309">
        <f t="shared" si="2497"/>
        <v>0</v>
      </c>
      <c r="FV186" s="310"/>
      <c r="FW186" s="309">
        <f t="shared" si="2498"/>
        <v>0</v>
      </c>
      <c r="FX186" s="310"/>
      <c r="FY186" s="309">
        <f>ADHB!FZ186</f>
        <v>0</v>
      </c>
      <c r="FZ186" s="309">
        <f t="shared" si="2499"/>
        <v>0</v>
      </c>
      <c r="GA186" s="309">
        <f t="shared" si="2500"/>
        <v>0</v>
      </c>
      <c r="GB186" s="310">
        <v>0.36319999999999997</v>
      </c>
      <c r="GC186" s="311">
        <f t="shared" si="2501"/>
        <v>0</v>
      </c>
      <c r="GD186" s="312">
        <f t="shared" si="2502"/>
        <v>0</v>
      </c>
      <c r="GE186" s="313"/>
      <c r="GF186" s="306">
        <v>10.0</v>
      </c>
      <c r="GG186" s="307" t="s">
        <v>188</v>
      </c>
      <c r="GH186" s="308" t="s">
        <v>132</v>
      </c>
      <c r="GI186" s="308" t="s">
        <v>132</v>
      </c>
      <c r="GJ186" s="309"/>
      <c r="GK186" s="309" t="str">
        <f t="shared" si="2503"/>
        <v/>
      </c>
      <c r="GL186" s="309">
        <f t="shared" si="2504"/>
        <v>0</v>
      </c>
      <c r="GM186" s="310"/>
      <c r="GN186" s="309">
        <f t="shared" si="2505"/>
        <v>0</v>
      </c>
      <c r="GO186" s="310"/>
      <c r="GP186" s="309">
        <f>ADHB!GQ186</f>
        <v>0</v>
      </c>
      <c r="GQ186" s="309">
        <f t="shared" si="2506"/>
        <v>0</v>
      </c>
      <c r="GR186" s="309">
        <f t="shared" si="2507"/>
        <v>0</v>
      </c>
      <c r="GS186" s="310">
        <v>0.36319999999999997</v>
      </c>
      <c r="GT186" s="311">
        <f t="shared" si="2508"/>
        <v>0</v>
      </c>
      <c r="GU186" s="312">
        <f t="shared" si="2509"/>
        <v>0</v>
      </c>
      <c r="GV186" s="313"/>
      <c r="GW186" s="306">
        <v>10.0</v>
      </c>
      <c r="GX186" s="307" t="s">
        <v>188</v>
      </c>
      <c r="GY186" s="308" t="s">
        <v>132</v>
      </c>
      <c r="GZ186" s="308" t="s">
        <v>132</v>
      </c>
      <c r="HA186" s="309"/>
      <c r="HB186" s="309" t="str">
        <f t="shared" si="2510"/>
        <v/>
      </c>
      <c r="HC186" s="309">
        <f t="shared" si="2511"/>
        <v>0</v>
      </c>
      <c r="HD186" s="310"/>
      <c r="HE186" s="309">
        <f t="shared" si="2512"/>
        <v>0</v>
      </c>
      <c r="HF186" s="310"/>
      <c r="HG186" s="309">
        <f>ADHB!HH186</f>
        <v>0</v>
      </c>
      <c r="HH186" s="309">
        <f t="shared" si="2513"/>
        <v>0</v>
      </c>
      <c r="HI186" s="309">
        <f t="shared" si="2514"/>
        <v>0</v>
      </c>
      <c r="HJ186" s="310">
        <v>0.36319999999999997</v>
      </c>
      <c r="HK186" s="311">
        <f t="shared" si="2515"/>
        <v>0</v>
      </c>
      <c r="HL186" s="312">
        <f t="shared" si="2516"/>
        <v>0</v>
      </c>
      <c r="HM186" s="313"/>
      <c r="HN186" s="306">
        <v>10.0</v>
      </c>
      <c r="HO186" s="307" t="s">
        <v>188</v>
      </c>
      <c r="HP186" s="308" t="s">
        <v>132</v>
      </c>
      <c r="HQ186" s="308" t="s">
        <v>132</v>
      </c>
      <c r="HR186" s="309"/>
      <c r="HS186" s="309" t="str">
        <f t="shared" si="2517"/>
        <v/>
      </c>
      <c r="HT186" s="309">
        <f t="shared" si="2518"/>
        <v>0</v>
      </c>
      <c r="HU186" s="310"/>
      <c r="HV186" s="309">
        <f t="shared" si="2519"/>
        <v>0</v>
      </c>
      <c r="HW186" s="310"/>
      <c r="HX186" s="309">
        <f>ADHB!HY186</f>
        <v>0</v>
      </c>
      <c r="HY186" s="309">
        <f t="shared" si="2520"/>
        <v>0</v>
      </c>
      <c r="HZ186" s="309">
        <f t="shared" si="2521"/>
        <v>0</v>
      </c>
      <c r="IA186" s="310">
        <v>0.36319999999999997</v>
      </c>
      <c r="IB186" s="311">
        <f t="shared" si="2522"/>
        <v>0</v>
      </c>
      <c r="IC186" s="312">
        <f t="shared" si="2523"/>
        <v>0</v>
      </c>
      <c r="ID186" s="313"/>
      <c r="IE186" s="306">
        <v>10.0</v>
      </c>
      <c r="IF186" s="307" t="s">
        <v>188</v>
      </c>
      <c r="IG186" s="308" t="s">
        <v>132</v>
      </c>
      <c r="IH186" s="308" t="s">
        <v>132</v>
      </c>
      <c r="II186" s="309"/>
      <c r="IJ186" s="309" t="str">
        <f t="shared" si="2524"/>
        <v/>
      </c>
      <c r="IK186" s="309">
        <f t="shared" si="2525"/>
        <v>0</v>
      </c>
      <c r="IL186" s="310"/>
      <c r="IM186" s="309">
        <f t="shared" si="2526"/>
        <v>0</v>
      </c>
      <c r="IN186" s="310"/>
      <c r="IO186" s="309">
        <f>ADHB!IP186</f>
        <v>0</v>
      </c>
      <c r="IP186" s="309">
        <f t="shared" si="2527"/>
        <v>0</v>
      </c>
      <c r="IQ186" s="309">
        <f t="shared" si="2528"/>
        <v>0</v>
      </c>
      <c r="IR186" s="310">
        <v>0.36319999999999997</v>
      </c>
      <c r="IS186" s="311">
        <f t="shared" si="2529"/>
        <v>0</v>
      </c>
      <c r="IT186" s="312">
        <f t="shared" si="2530"/>
        <v>0</v>
      </c>
      <c r="IU186" s="313"/>
      <c r="IV186" s="306">
        <v>10.0</v>
      </c>
      <c r="IW186" s="307" t="s">
        <v>188</v>
      </c>
      <c r="IX186" s="308" t="s">
        <v>132</v>
      </c>
      <c r="IY186" s="308" t="s">
        <v>132</v>
      </c>
      <c r="IZ186" s="309"/>
      <c r="JA186" s="309" t="str">
        <f t="shared" si="2531"/>
        <v/>
      </c>
      <c r="JB186" s="309">
        <f t="shared" si="2532"/>
        <v>0</v>
      </c>
      <c r="JC186" s="310"/>
      <c r="JD186" s="309">
        <f t="shared" si="2533"/>
        <v>0</v>
      </c>
      <c r="JE186" s="310"/>
      <c r="JF186" s="309">
        <f>ADHB!JG186</f>
        <v>0</v>
      </c>
      <c r="JG186" s="309">
        <f t="shared" si="2534"/>
        <v>0</v>
      </c>
      <c r="JH186" s="309">
        <f t="shared" si="2535"/>
        <v>0</v>
      </c>
      <c r="JI186" s="310">
        <v>0.36319999999999997</v>
      </c>
      <c r="JJ186" s="311">
        <f t="shared" si="2536"/>
        <v>0</v>
      </c>
      <c r="JK186" s="312">
        <f t="shared" si="2537"/>
        <v>0</v>
      </c>
      <c r="JL186" s="313"/>
      <c r="JM186" s="306">
        <v>10.0</v>
      </c>
      <c r="JN186" s="307" t="s">
        <v>188</v>
      </c>
      <c r="JO186" s="308" t="s">
        <v>132</v>
      </c>
      <c r="JP186" s="308" t="s">
        <v>132</v>
      </c>
      <c r="JQ186" s="309"/>
      <c r="JR186" s="309" t="str">
        <f t="shared" si="2538"/>
        <v/>
      </c>
      <c r="JS186" s="309">
        <f t="shared" si="2539"/>
        <v>0</v>
      </c>
      <c r="JT186" s="310"/>
      <c r="JU186" s="309">
        <f t="shared" si="2540"/>
        <v>0</v>
      </c>
      <c r="JV186" s="310"/>
      <c r="JW186" s="309" t="str">
        <f>ADHB!LF186</f>
        <v/>
      </c>
      <c r="JX186" s="309">
        <f t="shared" si="2541"/>
        <v>0</v>
      </c>
      <c r="JY186" s="309">
        <f t="shared" si="2542"/>
        <v>0</v>
      </c>
      <c r="JZ186" s="310">
        <v>0.36319999999999997</v>
      </c>
      <c r="KA186" s="311">
        <f t="shared" si="2543"/>
        <v>0</v>
      </c>
      <c r="KB186" s="312">
        <f t="shared" si="2544"/>
        <v>0</v>
      </c>
      <c r="KC186" s="313"/>
      <c r="KD186" s="306">
        <v>10.0</v>
      </c>
      <c r="KE186" s="307" t="s">
        <v>188</v>
      </c>
      <c r="KF186" s="308" t="s">
        <v>132</v>
      </c>
      <c r="KG186" s="308" t="s">
        <v>132</v>
      </c>
      <c r="KH186" s="309"/>
      <c r="KI186" s="309" t="str">
        <f t="shared" si="2545"/>
        <v/>
      </c>
      <c r="KJ186" s="309">
        <f t="shared" si="2546"/>
        <v>0</v>
      </c>
      <c r="KK186" s="310"/>
      <c r="KL186" s="309">
        <f t="shared" si="2547"/>
        <v>0</v>
      </c>
      <c r="KM186" s="310"/>
      <c r="KN186" s="309" t="str">
        <f>ADHB!LW186</f>
        <v/>
      </c>
      <c r="KO186" s="309">
        <f t="shared" si="2548"/>
        <v>0</v>
      </c>
      <c r="KP186" s="309">
        <f t="shared" si="2549"/>
        <v>0</v>
      </c>
      <c r="KQ186" s="310">
        <v>0.36319999999999997</v>
      </c>
      <c r="KR186" s="311">
        <f t="shared" si="2550"/>
        <v>0</v>
      </c>
      <c r="KS186" s="312">
        <f t="shared" si="2551"/>
        <v>0</v>
      </c>
      <c r="KT186" s="313"/>
      <c r="KU186" s="314"/>
    </row>
    <row r="187" ht="15.75" customHeight="1">
      <c r="A187" s="306">
        <v>11.0</v>
      </c>
      <c r="B187" s="307" t="s">
        <v>189</v>
      </c>
      <c r="C187" s="308" t="s">
        <v>132</v>
      </c>
      <c r="D187" s="308" t="s">
        <v>132</v>
      </c>
      <c r="E187" s="309"/>
      <c r="F187" s="309"/>
      <c r="G187" s="309">
        <f t="shared" si="2427"/>
        <v>0</v>
      </c>
      <c r="H187" s="310"/>
      <c r="I187" s="309">
        <f t="shared" si="2428"/>
        <v>0</v>
      </c>
      <c r="J187" s="310"/>
      <c r="K187" s="309">
        <f>ADHB!L187</f>
        <v>0</v>
      </c>
      <c r="L187" s="309">
        <f t="shared" si="2429"/>
        <v>0</v>
      </c>
      <c r="M187" s="309">
        <f t="shared" si="2430"/>
        <v>0</v>
      </c>
      <c r="N187" s="310">
        <v>0.36319999999999997</v>
      </c>
      <c r="O187" s="311">
        <f t="shared" si="2431"/>
        <v>0</v>
      </c>
      <c r="P187" s="312">
        <f t="shared" si="2432"/>
        <v>0</v>
      </c>
      <c r="Q187" s="313"/>
      <c r="R187" s="306">
        <v>11.0</v>
      </c>
      <c r="S187" s="307" t="s">
        <v>189</v>
      </c>
      <c r="T187" s="308" t="s">
        <v>132</v>
      </c>
      <c r="U187" s="308" t="s">
        <v>132</v>
      </c>
      <c r="V187" s="309"/>
      <c r="W187" s="309" t="str">
        <f t="shared" si="2433"/>
        <v/>
      </c>
      <c r="X187" s="309">
        <f t="shared" si="2434"/>
        <v>0</v>
      </c>
      <c r="Y187" s="310"/>
      <c r="Z187" s="309">
        <f t="shared" si="2435"/>
        <v>0</v>
      </c>
      <c r="AA187" s="310"/>
      <c r="AB187" s="309">
        <f>ADHB!AC187</f>
        <v>0</v>
      </c>
      <c r="AC187" s="309">
        <f t="shared" si="2436"/>
        <v>0</v>
      </c>
      <c r="AD187" s="309">
        <f t="shared" si="2437"/>
        <v>0</v>
      </c>
      <c r="AE187" s="310">
        <v>0.36319999999999997</v>
      </c>
      <c r="AF187" s="311">
        <f t="shared" si="2438"/>
        <v>0</v>
      </c>
      <c r="AG187" s="312">
        <f t="shared" si="2439"/>
        <v>0</v>
      </c>
      <c r="AH187" s="313"/>
      <c r="AI187" s="306">
        <v>11.0</v>
      </c>
      <c r="AJ187" s="307" t="s">
        <v>189</v>
      </c>
      <c r="AK187" s="308" t="s">
        <v>132</v>
      </c>
      <c r="AL187" s="308" t="s">
        <v>132</v>
      </c>
      <c r="AM187" s="309"/>
      <c r="AN187" s="309" t="str">
        <f t="shared" si="2440"/>
        <v/>
      </c>
      <c r="AO187" s="309">
        <f t="shared" si="2441"/>
        <v>0</v>
      </c>
      <c r="AP187" s="310"/>
      <c r="AQ187" s="309">
        <f t="shared" si="2442"/>
        <v>0</v>
      </c>
      <c r="AR187" s="310"/>
      <c r="AS187" s="309">
        <f>ADHB!AT187</f>
        <v>0</v>
      </c>
      <c r="AT187" s="309">
        <f t="shared" si="2443"/>
        <v>0</v>
      </c>
      <c r="AU187" s="309">
        <f t="shared" si="2444"/>
        <v>0</v>
      </c>
      <c r="AV187" s="310">
        <v>0.36319999999999997</v>
      </c>
      <c r="AW187" s="311">
        <f t="shared" si="2445"/>
        <v>0</v>
      </c>
      <c r="AX187" s="312">
        <f t="shared" si="2446"/>
        <v>0</v>
      </c>
      <c r="AY187" s="313"/>
      <c r="AZ187" s="306">
        <v>11.0</v>
      </c>
      <c r="BA187" s="307" t="s">
        <v>189</v>
      </c>
      <c r="BB187" s="308" t="s">
        <v>132</v>
      </c>
      <c r="BC187" s="308" t="s">
        <v>132</v>
      </c>
      <c r="BD187" s="309"/>
      <c r="BE187" s="309" t="str">
        <f t="shared" si="2447"/>
        <v/>
      </c>
      <c r="BF187" s="309">
        <f t="shared" si="2448"/>
        <v>0</v>
      </c>
      <c r="BG187" s="310"/>
      <c r="BH187" s="309">
        <f t="shared" si="2449"/>
        <v>0</v>
      </c>
      <c r="BI187" s="310"/>
      <c r="BJ187" s="309">
        <f>ADHB!BK187</f>
        <v>0</v>
      </c>
      <c r="BK187" s="309">
        <f t="shared" si="2450"/>
        <v>0</v>
      </c>
      <c r="BL187" s="309">
        <f t="shared" si="2451"/>
        <v>0</v>
      </c>
      <c r="BM187" s="310">
        <v>0.36319999999999997</v>
      </c>
      <c r="BN187" s="311">
        <f t="shared" si="2452"/>
        <v>0</v>
      </c>
      <c r="BO187" s="312">
        <f t="shared" si="2453"/>
        <v>0</v>
      </c>
      <c r="BP187" s="313"/>
      <c r="BQ187" s="306">
        <v>11.0</v>
      </c>
      <c r="BR187" s="307" t="s">
        <v>189</v>
      </c>
      <c r="BS187" s="308" t="s">
        <v>132</v>
      </c>
      <c r="BT187" s="308" t="s">
        <v>132</v>
      </c>
      <c r="BU187" s="309"/>
      <c r="BV187" s="309" t="str">
        <f t="shared" si="2454"/>
        <v/>
      </c>
      <c r="BW187" s="309">
        <f t="shared" si="2455"/>
        <v>0</v>
      </c>
      <c r="BX187" s="310"/>
      <c r="BY187" s="309">
        <f t="shared" si="2456"/>
        <v>0</v>
      </c>
      <c r="BZ187" s="310"/>
      <c r="CA187" s="309">
        <f>ADHB!CB187</f>
        <v>0</v>
      </c>
      <c r="CB187" s="309">
        <f t="shared" si="2457"/>
        <v>0</v>
      </c>
      <c r="CC187" s="309">
        <f t="shared" si="2458"/>
        <v>0</v>
      </c>
      <c r="CD187" s="310">
        <v>0.36319999999999997</v>
      </c>
      <c r="CE187" s="311">
        <f t="shared" si="2459"/>
        <v>0</v>
      </c>
      <c r="CF187" s="312">
        <f t="shared" si="2460"/>
        <v>0</v>
      </c>
      <c r="CG187" s="313"/>
      <c r="CH187" s="306">
        <v>11.0</v>
      </c>
      <c r="CI187" s="307" t="s">
        <v>189</v>
      </c>
      <c r="CJ187" s="308" t="s">
        <v>132</v>
      </c>
      <c r="CK187" s="308" t="s">
        <v>132</v>
      </c>
      <c r="CL187" s="309"/>
      <c r="CM187" s="309" t="str">
        <f t="shared" si="2461"/>
        <v/>
      </c>
      <c r="CN187" s="309">
        <f t="shared" si="2462"/>
        <v>0</v>
      </c>
      <c r="CO187" s="310"/>
      <c r="CP187" s="309">
        <f t="shared" si="2463"/>
        <v>0</v>
      </c>
      <c r="CQ187" s="310"/>
      <c r="CR187" s="309">
        <f>ADHB!CS187</f>
        <v>0</v>
      </c>
      <c r="CS187" s="309">
        <f t="shared" si="2464"/>
        <v>0</v>
      </c>
      <c r="CT187" s="309">
        <f t="shared" si="2465"/>
        <v>0</v>
      </c>
      <c r="CU187" s="310">
        <v>0.36319999999999997</v>
      </c>
      <c r="CV187" s="311">
        <f t="shared" si="2466"/>
        <v>0</v>
      </c>
      <c r="CW187" s="312">
        <f t="shared" si="2467"/>
        <v>0</v>
      </c>
      <c r="CX187" s="313"/>
      <c r="CY187" s="306">
        <v>11.0</v>
      </c>
      <c r="CZ187" s="307" t="s">
        <v>189</v>
      </c>
      <c r="DA187" s="308" t="s">
        <v>132</v>
      </c>
      <c r="DB187" s="308" t="s">
        <v>132</v>
      </c>
      <c r="DC187" s="309"/>
      <c r="DD187" s="309" t="str">
        <f t="shared" si="2468"/>
        <v/>
      </c>
      <c r="DE187" s="309">
        <f t="shared" si="2469"/>
        <v>0</v>
      </c>
      <c r="DF187" s="310"/>
      <c r="DG187" s="309">
        <f t="shared" si="2470"/>
        <v>0</v>
      </c>
      <c r="DH187" s="310"/>
      <c r="DI187" s="309">
        <f>ADHB!DJ187</f>
        <v>0</v>
      </c>
      <c r="DJ187" s="309">
        <f t="shared" si="2471"/>
        <v>0</v>
      </c>
      <c r="DK187" s="309">
        <f t="shared" si="2472"/>
        <v>0</v>
      </c>
      <c r="DL187" s="310">
        <v>0.36319999999999997</v>
      </c>
      <c r="DM187" s="311">
        <f t="shared" si="2473"/>
        <v>0</v>
      </c>
      <c r="DN187" s="312">
        <f t="shared" si="2474"/>
        <v>0</v>
      </c>
      <c r="DO187" s="313"/>
      <c r="DP187" s="306">
        <v>11.0</v>
      </c>
      <c r="DQ187" s="307" t="s">
        <v>189</v>
      </c>
      <c r="DR187" s="308" t="s">
        <v>132</v>
      </c>
      <c r="DS187" s="308" t="s">
        <v>132</v>
      </c>
      <c r="DT187" s="309"/>
      <c r="DU187" s="309" t="str">
        <f t="shared" si="2475"/>
        <v/>
      </c>
      <c r="DV187" s="309">
        <f t="shared" si="2476"/>
        <v>0</v>
      </c>
      <c r="DW187" s="310"/>
      <c r="DX187" s="309">
        <f t="shared" si="2477"/>
        <v>0</v>
      </c>
      <c r="DY187" s="310"/>
      <c r="DZ187" s="309">
        <f>ADHB!EA187</f>
        <v>0</v>
      </c>
      <c r="EA187" s="309">
        <f t="shared" si="2478"/>
        <v>0</v>
      </c>
      <c r="EB187" s="309">
        <f t="shared" si="2479"/>
        <v>0</v>
      </c>
      <c r="EC187" s="310">
        <v>0.36319999999999997</v>
      </c>
      <c r="ED187" s="311">
        <f t="shared" si="2480"/>
        <v>0</v>
      </c>
      <c r="EE187" s="312">
        <f t="shared" si="2481"/>
        <v>0</v>
      </c>
      <c r="EF187" s="313"/>
      <c r="EG187" s="306">
        <v>11.0</v>
      </c>
      <c r="EH187" s="307" t="s">
        <v>189</v>
      </c>
      <c r="EI187" s="308" t="s">
        <v>132</v>
      </c>
      <c r="EJ187" s="308" t="s">
        <v>132</v>
      </c>
      <c r="EK187" s="309"/>
      <c r="EL187" s="309" t="str">
        <f t="shared" si="2482"/>
        <v/>
      </c>
      <c r="EM187" s="309">
        <f t="shared" si="2483"/>
        <v>0</v>
      </c>
      <c r="EN187" s="310"/>
      <c r="EO187" s="309">
        <f t="shared" si="2484"/>
        <v>0</v>
      </c>
      <c r="EP187" s="310"/>
      <c r="EQ187" s="309">
        <f>ADHB!ER187</f>
        <v>0</v>
      </c>
      <c r="ER187" s="309">
        <f t="shared" si="2485"/>
        <v>0</v>
      </c>
      <c r="ES187" s="309">
        <f t="shared" si="2486"/>
        <v>0</v>
      </c>
      <c r="ET187" s="310">
        <v>0.36319999999999997</v>
      </c>
      <c r="EU187" s="311">
        <f t="shared" si="2487"/>
        <v>0</v>
      </c>
      <c r="EV187" s="312">
        <f t="shared" si="2488"/>
        <v>0</v>
      </c>
      <c r="EW187" s="313"/>
      <c r="EX187" s="306">
        <v>11.0</v>
      </c>
      <c r="EY187" s="307" t="s">
        <v>189</v>
      </c>
      <c r="EZ187" s="308" t="s">
        <v>132</v>
      </c>
      <c r="FA187" s="308" t="s">
        <v>132</v>
      </c>
      <c r="FB187" s="309"/>
      <c r="FC187" s="309" t="str">
        <f t="shared" si="2489"/>
        <v/>
      </c>
      <c r="FD187" s="309">
        <f t="shared" si="2490"/>
        <v>0</v>
      </c>
      <c r="FE187" s="310"/>
      <c r="FF187" s="309">
        <f t="shared" si="2491"/>
        <v>0</v>
      </c>
      <c r="FG187" s="310"/>
      <c r="FH187" s="309">
        <f>ADHB!FI187</f>
        <v>0</v>
      </c>
      <c r="FI187" s="309">
        <f t="shared" si="2492"/>
        <v>0</v>
      </c>
      <c r="FJ187" s="309">
        <f t="shared" si="2493"/>
        <v>0</v>
      </c>
      <c r="FK187" s="310">
        <v>0.36319999999999997</v>
      </c>
      <c r="FL187" s="311">
        <f t="shared" si="2494"/>
        <v>0</v>
      </c>
      <c r="FM187" s="312">
        <f t="shared" si="2495"/>
        <v>0</v>
      </c>
      <c r="FN187" s="313"/>
      <c r="FO187" s="306">
        <v>11.0</v>
      </c>
      <c r="FP187" s="307" t="s">
        <v>189</v>
      </c>
      <c r="FQ187" s="308" t="s">
        <v>132</v>
      </c>
      <c r="FR187" s="308" t="s">
        <v>132</v>
      </c>
      <c r="FS187" s="309"/>
      <c r="FT187" s="309" t="str">
        <f t="shared" si="2496"/>
        <v/>
      </c>
      <c r="FU187" s="309">
        <f t="shared" si="2497"/>
        <v>0</v>
      </c>
      <c r="FV187" s="310"/>
      <c r="FW187" s="309">
        <f t="shared" si="2498"/>
        <v>0</v>
      </c>
      <c r="FX187" s="310"/>
      <c r="FY187" s="309">
        <f>ADHB!FZ187</f>
        <v>0</v>
      </c>
      <c r="FZ187" s="309">
        <f t="shared" si="2499"/>
        <v>0</v>
      </c>
      <c r="GA187" s="309">
        <f t="shared" si="2500"/>
        <v>0</v>
      </c>
      <c r="GB187" s="310">
        <v>0.36319999999999997</v>
      </c>
      <c r="GC187" s="311">
        <f t="shared" si="2501"/>
        <v>0</v>
      </c>
      <c r="GD187" s="312">
        <f t="shared" si="2502"/>
        <v>0</v>
      </c>
      <c r="GE187" s="313"/>
      <c r="GF187" s="306">
        <v>11.0</v>
      </c>
      <c r="GG187" s="307" t="s">
        <v>189</v>
      </c>
      <c r="GH187" s="308" t="s">
        <v>132</v>
      </c>
      <c r="GI187" s="308" t="s">
        <v>132</v>
      </c>
      <c r="GJ187" s="309"/>
      <c r="GK187" s="309" t="str">
        <f t="shared" si="2503"/>
        <v/>
      </c>
      <c r="GL187" s="309">
        <f t="shared" si="2504"/>
        <v>0</v>
      </c>
      <c r="GM187" s="310"/>
      <c r="GN187" s="309">
        <f t="shared" si="2505"/>
        <v>0</v>
      </c>
      <c r="GO187" s="310"/>
      <c r="GP187" s="309">
        <f>ADHB!GQ187</f>
        <v>0</v>
      </c>
      <c r="GQ187" s="309">
        <f t="shared" si="2506"/>
        <v>0</v>
      </c>
      <c r="GR187" s="309">
        <f t="shared" si="2507"/>
        <v>0</v>
      </c>
      <c r="GS187" s="310">
        <v>0.36319999999999997</v>
      </c>
      <c r="GT187" s="311">
        <f t="shared" si="2508"/>
        <v>0</v>
      </c>
      <c r="GU187" s="312">
        <f t="shared" si="2509"/>
        <v>0</v>
      </c>
      <c r="GV187" s="313"/>
      <c r="GW187" s="306">
        <v>11.0</v>
      </c>
      <c r="GX187" s="307" t="s">
        <v>189</v>
      </c>
      <c r="GY187" s="308" t="s">
        <v>132</v>
      </c>
      <c r="GZ187" s="308" t="s">
        <v>132</v>
      </c>
      <c r="HA187" s="309"/>
      <c r="HB187" s="309" t="str">
        <f t="shared" si="2510"/>
        <v/>
      </c>
      <c r="HC187" s="309">
        <f t="shared" si="2511"/>
        <v>0</v>
      </c>
      <c r="HD187" s="310"/>
      <c r="HE187" s="309">
        <f t="shared" si="2512"/>
        <v>0</v>
      </c>
      <c r="HF187" s="310"/>
      <c r="HG187" s="309">
        <f>ADHB!HH187</f>
        <v>0</v>
      </c>
      <c r="HH187" s="309">
        <f t="shared" si="2513"/>
        <v>0</v>
      </c>
      <c r="HI187" s="309">
        <f t="shared" si="2514"/>
        <v>0</v>
      </c>
      <c r="HJ187" s="310">
        <v>0.36319999999999997</v>
      </c>
      <c r="HK187" s="311">
        <f t="shared" si="2515"/>
        <v>0</v>
      </c>
      <c r="HL187" s="312">
        <f t="shared" si="2516"/>
        <v>0</v>
      </c>
      <c r="HM187" s="313"/>
      <c r="HN187" s="306">
        <v>11.0</v>
      </c>
      <c r="HO187" s="307" t="s">
        <v>189</v>
      </c>
      <c r="HP187" s="308" t="s">
        <v>132</v>
      </c>
      <c r="HQ187" s="308" t="s">
        <v>132</v>
      </c>
      <c r="HR187" s="309"/>
      <c r="HS187" s="309" t="str">
        <f t="shared" si="2517"/>
        <v/>
      </c>
      <c r="HT187" s="309">
        <f t="shared" si="2518"/>
        <v>0</v>
      </c>
      <c r="HU187" s="310"/>
      <c r="HV187" s="309">
        <f t="shared" si="2519"/>
        <v>0</v>
      </c>
      <c r="HW187" s="310"/>
      <c r="HX187" s="309">
        <f>ADHB!HY187</f>
        <v>0</v>
      </c>
      <c r="HY187" s="309">
        <f t="shared" si="2520"/>
        <v>0</v>
      </c>
      <c r="HZ187" s="309">
        <f t="shared" si="2521"/>
        <v>0</v>
      </c>
      <c r="IA187" s="310">
        <v>0.36319999999999997</v>
      </c>
      <c r="IB187" s="311">
        <f t="shared" si="2522"/>
        <v>0</v>
      </c>
      <c r="IC187" s="312">
        <f t="shared" si="2523"/>
        <v>0</v>
      </c>
      <c r="ID187" s="313"/>
      <c r="IE187" s="306">
        <v>11.0</v>
      </c>
      <c r="IF187" s="307" t="s">
        <v>189</v>
      </c>
      <c r="IG187" s="308" t="s">
        <v>132</v>
      </c>
      <c r="IH187" s="308" t="s">
        <v>132</v>
      </c>
      <c r="II187" s="309"/>
      <c r="IJ187" s="309" t="str">
        <f t="shared" si="2524"/>
        <v/>
      </c>
      <c r="IK187" s="309">
        <f t="shared" si="2525"/>
        <v>0</v>
      </c>
      <c r="IL187" s="310"/>
      <c r="IM187" s="309">
        <f t="shared" si="2526"/>
        <v>0</v>
      </c>
      <c r="IN187" s="310"/>
      <c r="IO187" s="309">
        <f>ADHB!IP187</f>
        <v>0</v>
      </c>
      <c r="IP187" s="309">
        <f t="shared" si="2527"/>
        <v>0</v>
      </c>
      <c r="IQ187" s="309">
        <f t="shared" si="2528"/>
        <v>0</v>
      </c>
      <c r="IR187" s="310">
        <v>0.36319999999999997</v>
      </c>
      <c r="IS187" s="311">
        <f t="shared" si="2529"/>
        <v>0</v>
      </c>
      <c r="IT187" s="312">
        <f t="shared" si="2530"/>
        <v>0</v>
      </c>
      <c r="IU187" s="313"/>
      <c r="IV187" s="306">
        <v>11.0</v>
      </c>
      <c r="IW187" s="307" t="s">
        <v>189</v>
      </c>
      <c r="IX187" s="308" t="s">
        <v>132</v>
      </c>
      <c r="IY187" s="308" t="s">
        <v>132</v>
      </c>
      <c r="IZ187" s="309"/>
      <c r="JA187" s="309" t="str">
        <f t="shared" si="2531"/>
        <v/>
      </c>
      <c r="JB187" s="309">
        <f t="shared" si="2532"/>
        <v>0</v>
      </c>
      <c r="JC187" s="310"/>
      <c r="JD187" s="309">
        <f t="shared" si="2533"/>
        <v>0</v>
      </c>
      <c r="JE187" s="310"/>
      <c r="JF187" s="309">
        <f>ADHB!JG187</f>
        <v>0</v>
      </c>
      <c r="JG187" s="309">
        <f t="shared" si="2534"/>
        <v>0</v>
      </c>
      <c r="JH187" s="309">
        <f t="shared" si="2535"/>
        <v>0</v>
      </c>
      <c r="JI187" s="310">
        <v>0.36319999999999997</v>
      </c>
      <c r="JJ187" s="311">
        <f t="shared" si="2536"/>
        <v>0</v>
      </c>
      <c r="JK187" s="312">
        <f t="shared" si="2537"/>
        <v>0</v>
      </c>
      <c r="JL187" s="313"/>
      <c r="JM187" s="306">
        <v>11.0</v>
      </c>
      <c r="JN187" s="307" t="s">
        <v>189</v>
      </c>
      <c r="JO187" s="308" t="s">
        <v>132</v>
      </c>
      <c r="JP187" s="308" t="s">
        <v>132</v>
      </c>
      <c r="JQ187" s="309"/>
      <c r="JR187" s="309" t="str">
        <f t="shared" si="2538"/>
        <v/>
      </c>
      <c r="JS187" s="309">
        <f t="shared" si="2539"/>
        <v>0</v>
      </c>
      <c r="JT187" s="310"/>
      <c r="JU187" s="309">
        <f t="shared" si="2540"/>
        <v>0</v>
      </c>
      <c r="JV187" s="310"/>
      <c r="JW187" s="309" t="str">
        <f>ADHB!LF187</f>
        <v/>
      </c>
      <c r="JX187" s="309">
        <f t="shared" si="2541"/>
        <v>0</v>
      </c>
      <c r="JY187" s="309">
        <f t="shared" si="2542"/>
        <v>0</v>
      </c>
      <c r="JZ187" s="310">
        <v>0.36319999999999997</v>
      </c>
      <c r="KA187" s="311">
        <f t="shared" si="2543"/>
        <v>0</v>
      </c>
      <c r="KB187" s="312">
        <f t="shared" si="2544"/>
        <v>0</v>
      </c>
      <c r="KC187" s="313"/>
      <c r="KD187" s="306">
        <v>11.0</v>
      </c>
      <c r="KE187" s="307" t="s">
        <v>189</v>
      </c>
      <c r="KF187" s="308" t="s">
        <v>132</v>
      </c>
      <c r="KG187" s="308" t="s">
        <v>132</v>
      </c>
      <c r="KH187" s="309"/>
      <c r="KI187" s="309" t="str">
        <f t="shared" si="2545"/>
        <v/>
      </c>
      <c r="KJ187" s="309">
        <f t="shared" si="2546"/>
        <v>0</v>
      </c>
      <c r="KK187" s="310"/>
      <c r="KL187" s="309">
        <f t="shared" si="2547"/>
        <v>0</v>
      </c>
      <c r="KM187" s="310"/>
      <c r="KN187" s="309" t="str">
        <f>ADHB!LW187</f>
        <v/>
      </c>
      <c r="KO187" s="309">
        <f t="shared" si="2548"/>
        <v>0</v>
      </c>
      <c r="KP187" s="309">
        <f t="shared" si="2549"/>
        <v>0</v>
      </c>
      <c r="KQ187" s="310">
        <v>0.36319999999999997</v>
      </c>
      <c r="KR187" s="311">
        <f t="shared" si="2550"/>
        <v>0</v>
      </c>
      <c r="KS187" s="312">
        <f t="shared" si="2551"/>
        <v>0</v>
      </c>
      <c r="KT187" s="313"/>
      <c r="KU187" s="314"/>
    </row>
    <row r="188" ht="15.75" customHeight="1">
      <c r="A188" s="306">
        <v>12.0</v>
      </c>
      <c r="B188" s="307" t="s">
        <v>190</v>
      </c>
      <c r="C188" s="308" t="s">
        <v>132</v>
      </c>
      <c r="D188" s="308" t="s">
        <v>132</v>
      </c>
      <c r="E188" s="309"/>
      <c r="F188" s="309"/>
      <c r="G188" s="309">
        <f t="shared" si="2427"/>
        <v>0</v>
      </c>
      <c r="H188" s="310"/>
      <c r="I188" s="309">
        <f t="shared" si="2428"/>
        <v>0</v>
      </c>
      <c r="J188" s="310"/>
      <c r="K188" s="309">
        <f>ADHB!L188</f>
        <v>0</v>
      </c>
      <c r="L188" s="309">
        <f t="shared" si="2429"/>
        <v>0</v>
      </c>
      <c r="M188" s="309">
        <f t="shared" si="2430"/>
        <v>0</v>
      </c>
      <c r="N188" s="310">
        <v>0.36319999999999997</v>
      </c>
      <c r="O188" s="311">
        <f t="shared" si="2431"/>
        <v>0</v>
      </c>
      <c r="P188" s="312">
        <f t="shared" si="2432"/>
        <v>0</v>
      </c>
      <c r="Q188" s="313"/>
      <c r="R188" s="306">
        <v>12.0</v>
      </c>
      <c r="S188" s="307" t="s">
        <v>190</v>
      </c>
      <c r="T188" s="308" t="s">
        <v>132</v>
      </c>
      <c r="U188" s="308" t="s">
        <v>132</v>
      </c>
      <c r="V188" s="309"/>
      <c r="W188" s="309" t="str">
        <f t="shared" si="2433"/>
        <v/>
      </c>
      <c r="X188" s="309">
        <f t="shared" si="2434"/>
        <v>0</v>
      </c>
      <c r="Y188" s="310"/>
      <c r="Z188" s="309">
        <f t="shared" si="2435"/>
        <v>0</v>
      </c>
      <c r="AA188" s="310"/>
      <c r="AB188" s="309">
        <f>ADHB!AC188</f>
        <v>0</v>
      </c>
      <c r="AC188" s="309">
        <f t="shared" si="2436"/>
        <v>0</v>
      </c>
      <c r="AD188" s="309">
        <f t="shared" si="2437"/>
        <v>0</v>
      </c>
      <c r="AE188" s="310">
        <v>0.36319999999999997</v>
      </c>
      <c r="AF188" s="311">
        <f t="shared" si="2438"/>
        <v>0</v>
      </c>
      <c r="AG188" s="312">
        <f t="shared" si="2439"/>
        <v>0</v>
      </c>
      <c r="AH188" s="313"/>
      <c r="AI188" s="306">
        <v>12.0</v>
      </c>
      <c r="AJ188" s="307" t="s">
        <v>190</v>
      </c>
      <c r="AK188" s="308" t="s">
        <v>132</v>
      </c>
      <c r="AL188" s="308" t="s">
        <v>132</v>
      </c>
      <c r="AM188" s="309"/>
      <c r="AN188" s="309" t="str">
        <f t="shared" si="2440"/>
        <v/>
      </c>
      <c r="AO188" s="309">
        <f t="shared" si="2441"/>
        <v>0</v>
      </c>
      <c r="AP188" s="310"/>
      <c r="AQ188" s="309">
        <f t="shared" si="2442"/>
        <v>0</v>
      </c>
      <c r="AR188" s="310"/>
      <c r="AS188" s="309">
        <f>ADHB!AT188</f>
        <v>0</v>
      </c>
      <c r="AT188" s="309">
        <f t="shared" si="2443"/>
        <v>0</v>
      </c>
      <c r="AU188" s="309">
        <f t="shared" si="2444"/>
        <v>0</v>
      </c>
      <c r="AV188" s="310">
        <v>0.36319999999999997</v>
      </c>
      <c r="AW188" s="311">
        <f t="shared" si="2445"/>
        <v>0</v>
      </c>
      <c r="AX188" s="312">
        <f t="shared" si="2446"/>
        <v>0</v>
      </c>
      <c r="AY188" s="313"/>
      <c r="AZ188" s="306">
        <v>12.0</v>
      </c>
      <c r="BA188" s="307" t="s">
        <v>190</v>
      </c>
      <c r="BB188" s="308" t="s">
        <v>132</v>
      </c>
      <c r="BC188" s="308" t="s">
        <v>132</v>
      </c>
      <c r="BD188" s="309"/>
      <c r="BE188" s="309" t="str">
        <f t="shared" si="2447"/>
        <v/>
      </c>
      <c r="BF188" s="309">
        <f t="shared" si="2448"/>
        <v>0</v>
      </c>
      <c r="BG188" s="310"/>
      <c r="BH188" s="309">
        <f t="shared" si="2449"/>
        <v>0</v>
      </c>
      <c r="BI188" s="310"/>
      <c r="BJ188" s="309">
        <f>ADHB!BK188</f>
        <v>0</v>
      </c>
      <c r="BK188" s="309">
        <f t="shared" si="2450"/>
        <v>0</v>
      </c>
      <c r="BL188" s="309">
        <f t="shared" si="2451"/>
        <v>0</v>
      </c>
      <c r="BM188" s="310">
        <v>0.36319999999999997</v>
      </c>
      <c r="BN188" s="311">
        <f t="shared" si="2452"/>
        <v>0</v>
      </c>
      <c r="BO188" s="312">
        <f t="shared" si="2453"/>
        <v>0</v>
      </c>
      <c r="BP188" s="313"/>
      <c r="BQ188" s="306">
        <v>12.0</v>
      </c>
      <c r="BR188" s="307" t="s">
        <v>190</v>
      </c>
      <c r="BS188" s="308" t="s">
        <v>132</v>
      </c>
      <c r="BT188" s="308" t="s">
        <v>132</v>
      </c>
      <c r="BU188" s="309"/>
      <c r="BV188" s="309" t="str">
        <f t="shared" si="2454"/>
        <v/>
      </c>
      <c r="BW188" s="309">
        <f t="shared" si="2455"/>
        <v>0</v>
      </c>
      <c r="BX188" s="310"/>
      <c r="BY188" s="309">
        <f t="shared" si="2456"/>
        <v>0</v>
      </c>
      <c r="BZ188" s="310"/>
      <c r="CA188" s="309">
        <f>ADHB!CB188</f>
        <v>0</v>
      </c>
      <c r="CB188" s="309">
        <f t="shared" si="2457"/>
        <v>0</v>
      </c>
      <c r="CC188" s="309">
        <f t="shared" si="2458"/>
        <v>0</v>
      </c>
      <c r="CD188" s="310">
        <v>0.36319999999999997</v>
      </c>
      <c r="CE188" s="311">
        <f t="shared" si="2459"/>
        <v>0</v>
      </c>
      <c r="CF188" s="312">
        <f t="shared" si="2460"/>
        <v>0</v>
      </c>
      <c r="CG188" s="313"/>
      <c r="CH188" s="306">
        <v>12.0</v>
      </c>
      <c r="CI188" s="307" t="s">
        <v>190</v>
      </c>
      <c r="CJ188" s="308" t="s">
        <v>132</v>
      </c>
      <c r="CK188" s="308" t="s">
        <v>132</v>
      </c>
      <c r="CL188" s="309"/>
      <c r="CM188" s="309" t="str">
        <f t="shared" si="2461"/>
        <v/>
      </c>
      <c r="CN188" s="309">
        <f t="shared" si="2462"/>
        <v>0</v>
      </c>
      <c r="CO188" s="310"/>
      <c r="CP188" s="309">
        <f t="shared" si="2463"/>
        <v>0</v>
      </c>
      <c r="CQ188" s="310"/>
      <c r="CR188" s="309">
        <f>ADHB!CS188</f>
        <v>0</v>
      </c>
      <c r="CS188" s="309">
        <f t="shared" si="2464"/>
        <v>0</v>
      </c>
      <c r="CT188" s="309">
        <f t="shared" si="2465"/>
        <v>0</v>
      </c>
      <c r="CU188" s="310">
        <v>0.36319999999999997</v>
      </c>
      <c r="CV188" s="311">
        <f t="shared" si="2466"/>
        <v>0</v>
      </c>
      <c r="CW188" s="312">
        <f t="shared" si="2467"/>
        <v>0</v>
      </c>
      <c r="CX188" s="313"/>
      <c r="CY188" s="306">
        <v>12.0</v>
      </c>
      <c r="CZ188" s="307" t="s">
        <v>190</v>
      </c>
      <c r="DA188" s="308" t="s">
        <v>132</v>
      </c>
      <c r="DB188" s="308" t="s">
        <v>132</v>
      </c>
      <c r="DC188" s="309"/>
      <c r="DD188" s="309" t="str">
        <f t="shared" si="2468"/>
        <v/>
      </c>
      <c r="DE188" s="309">
        <f t="shared" si="2469"/>
        <v>0</v>
      </c>
      <c r="DF188" s="310"/>
      <c r="DG188" s="309">
        <f t="shared" si="2470"/>
        <v>0</v>
      </c>
      <c r="DH188" s="310"/>
      <c r="DI188" s="309">
        <f>ADHB!DJ188</f>
        <v>0</v>
      </c>
      <c r="DJ188" s="309">
        <f t="shared" si="2471"/>
        <v>0</v>
      </c>
      <c r="DK188" s="309">
        <f t="shared" si="2472"/>
        <v>0</v>
      </c>
      <c r="DL188" s="310">
        <v>0.36319999999999997</v>
      </c>
      <c r="DM188" s="311">
        <f t="shared" si="2473"/>
        <v>0</v>
      </c>
      <c r="DN188" s="312">
        <f t="shared" si="2474"/>
        <v>0</v>
      </c>
      <c r="DO188" s="313"/>
      <c r="DP188" s="306">
        <v>12.0</v>
      </c>
      <c r="DQ188" s="307" t="s">
        <v>190</v>
      </c>
      <c r="DR188" s="308" t="s">
        <v>132</v>
      </c>
      <c r="DS188" s="308" t="s">
        <v>132</v>
      </c>
      <c r="DT188" s="309"/>
      <c r="DU188" s="309" t="str">
        <f t="shared" si="2475"/>
        <v/>
      </c>
      <c r="DV188" s="309">
        <f t="shared" si="2476"/>
        <v>0</v>
      </c>
      <c r="DW188" s="310"/>
      <c r="DX188" s="309">
        <f t="shared" si="2477"/>
        <v>0</v>
      </c>
      <c r="DY188" s="310"/>
      <c r="DZ188" s="309">
        <f>ADHB!EA188</f>
        <v>0</v>
      </c>
      <c r="EA188" s="309">
        <f t="shared" si="2478"/>
        <v>0</v>
      </c>
      <c r="EB188" s="309">
        <f t="shared" si="2479"/>
        <v>0</v>
      </c>
      <c r="EC188" s="310">
        <v>0.36319999999999997</v>
      </c>
      <c r="ED188" s="311">
        <f t="shared" si="2480"/>
        <v>0</v>
      </c>
      <c r="EE188" s="312">
        <f t="shared" si="2481"/>
        <v>0</v>
      </c>
      <c r="EF188" s="313"/>
      <c r="EG188" s="306">
        <v>12.0</v>
      </c>
      <c r="EH188" s="307" t="s">
        <v>190</v>
      </c>
      <c r="EI188" s="308" t="s">
        <v>132</v>
      </c>
      <c r="EJ188" s="308" t="s">
        <v>132</v>
      </c>
      <c r="EK188" s="309"/>
      <c r="EL188" s="309" t="str">
        <f t="shared" si="2482"/>
        <v/>
      </c>
      <c r="EM188" s="309">
        <f t="shared" si="2483"/>
        <v>0</v>
      </c>
      <c r="EN188" s="310"/>
      <c r="EO188" s="309">
        <f t="shared" si="2484"/>
        <v>0</v>
      </c>
      <c r="EP188" s="310"/>
      <c r="EQ188" s="309">
        <f>ADHB!ER188</f>
        <v>0</v>
      </c>
      <c r="ER188" s="309">
        <f t="shared" si="2485"/>
        <v>0</v>
      </c>
      <c r="ES188" s="309">
        <f t="shared" si="2486"/>
        <v>0</v>
      </c>
      <c r="ET188" s="310">
        <v>0.36319999999999997</v>
      </c>
      <c r="EU188" s="311">
        <f t="shared" si="2487"/>
        <v>0</v>
      </c>
      <c r="EV188" s="312">
        <f t="shared" si="2488"/>
        <v>0</v>
      </c>
      <c r="EW188" s="313"/>
      <c r="EX188" s="306">
        <v>12.0</v>
      </c>
      <c r="EY188" s="307" t="s">
        <v>190</v>
      </c>
      <c r="EZ188" s="308" t="s">
        <v>132</v>
      </c>
      <c r="FA188" s="308" t="s">
        <v>132</v>
      </c>
      <c r="FB188" s="309"/>
      <c r="FC188" s="309" t="str">
        <f t="shared" si="2489"/>
        <v/>
      </c>
      <c r="FD188" s="309">
        <f t="shared" si="2490"/>
        <v>0</v>
      </c>
      <c r="FE188" s="310"/>
      <c r="FF188" s="309">
        <f t="shared" si="2491"/>
        <v>0</v>
      </c>
      <c r="FG188" s="310"/>
      <c r="FH188" s="309">
        <f>ADHB!FI188</f>
        <v>0</v>
      </c>
      <c r="FI188" s="309">
        <f t="shared" si="2492"/>
        <v>0</v>
      </c>
      <c r="FJ188" s="309">
        <f t="shared" si="2493"/>
        <v>0</v>
      </c>
      <c r="FK188" s="310">
        <v>0.36319999999999997</v>
      </c>
      <c r="FL188" s="311">
        <f t="shared" si="2494"/>
        <v>0</v>
      </c>
      <c r="FM188" s="312">
        <f t="shared" si="2495"/>
        <v>0</v>
      </c>
      <c r="FN188" s="313"/>
      <c r="FO188" s="306">
        <v>12.0</v>
      </c>
      <c r="FP188" s="307" t="s">
        <v>190</v>
      </c>
      <c r="FQ188" s="308" t="s">
        <v>132</v>
      </c>
      <c r="FR188" s="308" t="s">
        <v>132</v>
      </c>
      <c r="FS188" s="309"/>
      <c r="FT188" s="309" t="str">
        <f t="shared" si="2496"/>
        <v/>
      </c>
      <c r="FU188" s="309">
        <f t="shared" si="2497"/>
        <v>0</v>
      </c>
      <c r="FV188" s="310"/>
      <c r="FW188" s="309">
        <f t="shared" si="2498"/>
        <v>0</v>
      </c>
      <c r="FX188" s="310"/>
      <c r="FY188" s="309">
        <f>ADHB!FZ188</f>
        <v>0</v>
      </c>
      <c r="FZ188" s="309">
        <f t="shared" si="2499"/>
        <v>0</v>
      </c>
      <c r="GA188" s="309">
        <f t="shared" si="2500"/>
        <v>0</v>
      </c>
      <c r="GB188" s="310">
        <v>0.36319999999999997</v>
      </c>
      <c r="GC188" s="311">
        <f t="shared" si="2501"/>
        <v>0</v>
      </c>
      <c r="GD188" s="312">
        <f t="shared" si="2502"/>
        <v>0</v>
      </c>
      <c r="GE188" s="313"/>
      <c r="GF188" s="306">
        <v>12.0</v>
      </c>
      <c r="GG188" s="307" t="s">
        <v>190</v>
      </c>
      <c r="GH188" s="308" t="s">
        <v>132</v>
      </c>
      <c r="GI188" s="308" t="s">
        <v>132</v>
      </c>
      <c r="GJ188" s="309"/>
      <c r="GK188" s="309" t="str">
        <f t="shared" si="2503"/>
        <v/>
      </c>
      <c r="GL188" s="309">
        <f t="shared" si="2504"/>
        <v>0</v>
      </c>
      <c r="GM188" s="310"/>
      <c r="GN188" s="309">
        <f t="shared" si="2505"/>
        <v>0</v>
      </c>
      <c r="GO188" s="310"/>
      <c r="GP188" s="309">
        <f>ADHB!GQ188</f>
        <v>0</v>
      </c>
      <c r="GQ188" s="309">
        <f t="shared" si="2506"/>
        <v>0</v>
      </c>
      <c r="GR188" s="309">
        <f t="shared" si="2507"/>
        <v>0</v>
      </c>
      <c r="GS188" s="310">
        <v>0.36319999999999997</v>
      </c>
      <c r="GT188" s="311">
        <f t="shared" si="2508"/>
        <v>0</v>
      </c>
      <c r="GU188" s="312">
        <f t="shared" si="2509"/>
        <v>0</v>
      </c>
      <c r="GV188" s="313"/>
      <c r="GW188" s="306">
        <v>12.0</v>
      </c>
      <c r="GX188" s="307" t="s">
        <v>190</v>
      </c>
      <c r="GY188" s="308" t="s">
        <v>132</v>
      </c>
      <c r="GZ188" s="308" t="s">
        <v>132</v>
      </c>
      <c r="HA188" s="309"/>
      <c r="HB188" s="309" t="str">
        <f t="shared" si="2510"/>
        <v/>
      </c>
      <c r="HC188" s="309">
        <f t="shared" si="2511"/>
        <v>0</v>
      </c>
      <c r="HD188" s="310"/>
      <c r="HE188" s="309">
        <f t="shared" si="2512"/>
        <v>0</v>
      </c>
      <c r="HF188" s="310"/>
      <c r="HG188" s="309">
        <f>ADHB!HH188</f>
        <v>0</v>
      </c>
      <c r="HH188" s="309">
        <f t="shared" si="2513"/>
        <v>0</v>
      </c>
      <c r="HI188" s="309">
        <f t="shared" si="2514"/>
        <v>0</v>
      </c>
      <c r="HJ188" s="310">
        <v>0.36319999999999997</v>
      </c>
      <c r="HK188" s="311">
        <f t="shared" si="2515"/>
        <v>0</v>
      </c>
      <c r="HL188" s="312">
        <f t="shared" si="2516"/>
        <v>0</v>
      </c>
      <c r="HM188" s="313"/>
      <c r="HN188" s="306">
        <v>12.0</v>
      </c>
      <c r="HO188" s="307" t="s">
        <v>190</v>
      </c>
      <c r="HP188" s="308" t="s">
        <v>132</v>
      </c>
      <c r="HQ188" s="308" t="s">
        <v>132</v>
      </c>
      <c r="HR188" s="309"/>
      <c r="HS188" s="309" t="str">
        <f t="shared" si="2517"/>
        <v/>
      </c>
      <c r="HT188" s="309">
        <f t="shared" si="2518"/>
        <v>0</v>
      </c>
      <c r="HU188" s="310"/>
      <c r="HV188" s="309">
        <f t="shared" si="2519"/>
        <v>0</v>
      </c>
      <c r="HW188" s="310"/>
      <c r="HX188" s="309">
        <f>ADHB!HY188</f>
        <v>0</v>
      </c>
      <c r="HY188" s="309">
        <f t="shared" si="2520"/>
        <v>0</v>
      </c>
      <c r="HZ188" s="309">
        <f t="shared" si="2521"/>
        <v>0</v>
      </c>
      <c r="IA188" s="310">
        <v>0.36319999999999997</v>
      </c>
      <c r="IB188" s="311">
        <f t="shared" si="2522"/>
        <v>0</v>
      </c>
      <c r="IC188" s="312">
        <f t="shared" si="2523"/>
        <v>0</v>
      </c>
      <c r="ID188" s="313"/>
      <c r="IE188" s="306">
        <v>12.0</v>
      </c>
      <c r="IF188" s="307" t="s">
        <v>190</v>
      </c>
      <c r="IG188" s="308" t="s">
        <v>132</v>
      </c>
      <c r="IH188" s="308" t="s">
        <v>132</v>
      </c>
      <c r="II188" s="309"/>
      <c r="IJ188" s="309" t="str">
        <f t="shared" si="2524"/>
        <v/>
      </c>
      <c r="IK188" s="309">
        <f t="shared" si="2525"/>
        <v>0</v>
      </c>
      <c r="IL188" s="310"/>
      <c r="IM188" s="309">
        <f t="shared" si="2526"/>
        <v>0</v>
      </c>
      <c r="IN188" s="310"/>
      <c r="IO188" s="309">
        <f>ADHB!IP188</f>
        <v>0</v>
      </c>
      <c r="IP188" s="309">
        <f t="shared" si="2527"/>
        <v>0</v>
      </c>
      <c r="IQ188" s="309">
        <f t="shared" si="2528"/>
        <v>0</v>
      </c>
      <c r="IR188" s="310">
        <v>0.36319999999999997</v>
      </c>
      <c r="IS188" s="311">
        <f t="shared" si="2529"/>
        <v>0</v>
      </c>
      <c r="IT188" s="312">
        <f t="shared" si="2530"/>
        <v>0</v>
      </c>
      <c r="IU188" s="313"/>
      <c r="IV188" s="306">
        <v>12.0</v>
      </c>
      <c r="IW188" s="307" t="s">
        <v>190</v>
      </c>
      <c r="IX188" s="308" t="s">
        <v>132</v>
      </c>
      <c r="IY188" s="308" t="s">
        <v>132</v>
      </c>
      <c r="IZ188" s="309"/>
      <c r="JA188" s="309" t="str">
        <f t="shared" si="2531"/>
        <v/>
      </c>
      <c r="JB188" s="309">
        <f t="shared" si="2532"/>
        <v>0</v>
      </c>
      <c r="JC188" s="310"/>
      <c r="JD188" s="309">
        <f t="shared" si="2533"/>
        <v>0</v>
      </c>
      <c r="JE188" s="310"/>
      <c r="JF188" s="309">
        <f>ADHB!JG188</f>
        <v>0</v>
      </c>
      <c r="JG188" s="309">
        <f t="shared" si="2534"/>
        <v>0</v>
      </c>
      <c r="JH188" s="309">
        <f t="shared" si="2535"/>
        <v>0</v>
      </c>
      <c r="JI188" s="310">
        <v>0.36319999999999997</v>
      </c>
      <c r="JJ188" s="311">
        <f t="shared" si="2536"/>
        <v>0</v>
      </c>
      <c r="JK188" s="312">
        <f t="shared" si="2537"/>
        <v>0</v>
      </c>
      <c r="JL188" s="313"/>
      <c r="JM188" s="306">
        <v>12.0</v>
      </c>
      <c r="JN188" s="307" t="s">
        <v>190</v>
      </c>
      <c r="JO188" s="308" t="s">
        <v>132</v>
      </c>
      <c r="JP188" s="308" t="s">
        <v>132</v>
      </c>
      <c r="JQ188" s="309"/>
      <c r="JR188" s="309" t="str">
        <f t="shared" si="2538"/>
        <v/>
      </c>
      <c r="JS188" s="309">
        <f t="shared" si="2539"/>
        <v>0</v>
      </c>
      <c r="JT188" s="310"/>
      <c r="JU188" s="309">
        <f t="shared" si="2540"/>
        <v>0</v>
      </c>
      <c r="JV188" s="310"/>
      <c r="JW188" s="309" t="str">
        <f>ADHB!LF188</f>
        <v/>
      </c>
      <c r="JX188" s="309">
        <f t="shared" si="2541"/>
        <v>0</v>
      </c>
      <c r="JY188" s="309">
        <f t="shared" si="2542"/>
        <v>0</v>
      </c>
      <c r="JZ188" s="310">
        <v>0.36319999999999997</v>
      </c>
      <c r="KA188" s="311">
        <f t="shared" si="2543"/>
        <v>0</v>
      </c>
      <c r="KB188" s="312">
        <f t="shared" si="2544"/>
        <v>0</v>
      </c>
      <c r="KC188" s="313"/>
      <c r="KD188" s="306">
        <v>12.0</v>
      </c>
      <c r="KE188" s="307" t="s">
        <v>190</v>
      </c>
      <c r="KF188" s="308" t="s">
        <v>132</v>
      </c>
      <c r="KG188" s="308" t="s">
        <v>132</v>
      </c>
      <c r="KH188" s="309"/>
      <c r="KI188" s="309" t="str">
        <f t="shared" si="2545"/>
        <v/>
      </c>
      <c r="KJ188" s="309">
        <f t="shared" si="2546"/>
        <v>0</v>
      </c>
      <c r="KK188" s="310"/>
      <c r="KL188" s="309">
        <f t="shared" si="2547"/>
        <v>0</v>
      </c>
      <c r="KM188" s="310"/>
      <c r="KN188" s="309" t="str">
        <f>ADHB!LW188</f>
        <v/>
      </c>
      <c r="KO188" s="309">
        <f t="shared" si="2548"/>
        <v>0</v>
      </c>
      <c r="KP188" s="309">
        <f t="shared" si="2549"/>
        <v>0</v>
      </c>
      <c r="KQ188" s="310">
        <v>0.36319999999999997</v>
      </c>
      <c r="KR188" s="311">
        <f t="shared" si="2550"/>
        <v>0</v>
      </c>
      <c r="KS188" s="312">
        <f t="shared" si="2551"/>
        <v>0</v>
      </c>
      <c r="KT188" s="313"/>
      <c r="KU188" s="314"/>
    </row>
    <row r="189" ht="15.75" customHeight="1">
      <c r="A189" s="306">
        <v>13.0</v>
      </c>
      <c r="B189" s="307" t="s">
        <v>191</v>
      </c>
      <c r="C189" s="308" t="s">
        <v>132</v>
      </c>
      <c r="D189" s="308" t="s">
        <v>132</v>
      </c>
      <c r="E189" s="309"/>
      <c r="F189" s="309"/>
      <c r="G189" s="309">
        <f t="shared" si="2427"/>
        <v>0</v>
      </c>
      <c r="H189" s="310"/>
      <c r="I189" s="309">
        <f t="shared" si="2428"/>
        <v>0</v>
      </c>
      <c r="J189" s="310"/>
      <c r="K189" s="309">
        <f>ADHB!L189</f>
        <v>0</v>
      </c>
      <c r="L189" s="309">
        <f t="shared" si="2429"/>
        <v>0</v>
      </c>
      <c r="M189" s="309">
        <f t="shared" si="2430"/>
        <v>0</v>
      </c>
      <c r="N189" s="310">
        <v>0.36319999999999997</v>
      </c>
      <c r="O189" s="311">
        <f t="shared" si="2431"/>
        <v>0</v>
      </c>
      <c r="P189" s="312">
        <f t="shared" si="2432"/>
        <v>0</v>
      </c>
      <c r="Q189" s="313"/>
      <c r="R189" s="306">
        <v>13.0</v>
      </c>
      <c r="S189" s="307" t="s">
        <v>191</v>
      </c>
      <c r="T189" s="308" t="s">
        <v>132</v>
      </c>
      <c r="U189" s="308" t="s">
        <v>132</v>
      </c>
      <c r="V189" s="309"/>
      <c r="W189" s="309" t="str">
        <f t="shared" si="2433"/>
        <v/>
      </c>
      <c r="X189" s="309">
        <f t="shared" si="2434"/>
        <v>0</v>
      </c>
      <c r="Y189" s="310"/>
      <c r="Z189" s="309">
        <f t="shared" si="2435"/>
        <v>0</v>
      </c>
      <c r="AA189" s="310"/>
      <c r="AB189" s="309">
        <f>ADHB!AC189</f>
        <v>0</v>
      </c>
      <c r="AC189" s="309">
        <f t="shared" si="2436"/>
        <v>0</v>
      </c>
      <c r="AD189" s="309">
        <f t="shared" si="2437"/>
        <v>0</v>
      </c>
      <c r="AE189" s="310">
        <v>0.36319999999999997</v>
      </c>
      <c r="AF189" s="311">
        <f t="shared" si="2438"/>
        <v>0</v>
      </c>
      <c r="AG189" s="312">
        <f t="shared" si="2439"/>
        <v>0</v>
      </c>
      <c r="AH189" s="313"/>
      <c r="AI189" s="306">
        <v>13.0</v>
      </c>
      <c r="AJ189" s="307" t="s">
        <v>191</v>
      </c>
      <c r="AK189" s="308" t="s">
        <v>132</v>
      </c>
      <c r="AL189" s="308" t="s">
        <v>132</v>
      </c>
      <c r="AM189" s="309"/>
      <c r="AN189" s="309" t="str">
        <f t="shared" si="2440"/>
        <v/>
      </c>
      <c r="AO189" s="309">
        <f t="shared" si="2441"/>
        <v>0</v>
      </c>
      <c r="AP189" s="310"/>
      <c r="AQ189" s="309">
        <f t="shared" si="2442"/>
        <v>0</v>
      </c>
      <c r="AR189" s="310"/>
      <c r="AS189" s="309">
        <f>ADHB!AT189</f>
        <v>0</v>
      </c>
      <c r="AT189" s="309">
        <f t="shared" si="2443"/>
        <v>0</v>
      </c>
      <c r="AU189" s="309">
        <f t="shared" si="2444"/>
        <v>0</v>
      </c>
      <c r="AV189" s="310">
        <v>0.36319999999999997</v>
      </c>
      <c r="AW189" s="311">
        <f t="shared" si="2445"/>
        <v>0</v>
      </c>
      <c r="AX189" s="312">
        <f t="shared" si="2446"/>
        <v>0</v>
      </c>
      <c r="AY189" s="313"/>
      <c r="AZ189" s="306">
        <v>13.0</v>
      </c>
      <c r="BA189" s="307" t="s">
        <v>191</v>
      </c>
      <c r="BB189" s="308" t="s">
        <v>132</v>
      </c>
      <c r="BC189" s="308" t="s">
        <v>132</v>
      </c>
      <c r="BD189" s="309"/>
      <c r="BE189" s="309" t="str">
        <f t="shared" si="2447"/>
        <v/>
      </c>
      <c r="BF189" s="309">
        <f t="shared" si="2448"/>
        <v>0</v>
      </c>
      <c r="BG189" s="310"/>
      <c r="BH189" s="309">
        <f t="shared" si="2449"/>
        <v>0</v>
      </c>
      <c r="BI189" s="310"/>
      <c r="BJ189" s="309">
        <f>ADHB!BK189</f>
        <v>0</v>
      </c>
      <c r="BK189" s="309">
        <f t="shared" si="2450"/>
        <v>0</v>
      </c>
      <c r="BL189" s="309">
        <f t="shared" si="2451"/>
        <v>0</v>
      </c>
      <c r="BM189" s="310">
        <v>0.36319999999999997</v>
      </c>
      <c r="BN189" s="311">
        <f t="shared" si="2452"/>
        <v>0</v>
      </c>
      <c r="BO189" s="312">
        <f t="shared" si="2453"/>
        <v>0</v>
      </c>
      <c r="BP189" s="313"/>
      <c r="BQ189" s="306">
        <v>13.0</v>
      </c>
      <c r="BR189" s="307" t="s">
        <v>191</v>
      </c>
      <c r="BS189" s="308" t="s">
        <v>132</v>
      </c>
      <c r="BT189" s="308" t="s">
        <v>132</v>
      </c>
      <c r="BU189" s="309"/>
      <c r="BV189" s="309" t="str">
        <f t="shared" si="2454"/>
        <v/>
      </c>
      <c r="BW189" s="309">
        <f t="shared" si="2455"/>
        <v>0</v>
      </c>
      <c r="BX189" s="310"/>
      <c r="BY189" s="309">
        <f t="shared" si="2456"/>
        <v>0</v>
      </c>
      <c r="BZ189" s="310"/>
      <c r="CA189" s="309">
        <f>ADHB!CB189</f>
        <v>0</v>
      </c>
      <c r="CB189" s="309">
        <f t="shared" si="2457"/>
        <v>0</v>
      </c>
      <c r="CC189" s="309">
        <f t="shared" si="2458"/>
        <v>0</v>
      </c>
      <c r="CD189" s="310">
        <v>0.36319999999999997</v>
      </c>
      <c r="CE189" s="311">
        <f t="shared" si="2459"/>
        <v>0</v>
      </c>
      <c r="CF189" s="312">
        <f t="shared" si="2460"/>
        <v>0</v>
      </c>
      <c r="CG189" s="313"/>
      <c r="CH189" s="306">
        <v>13.0</v>
      </c>
      <c r="CI189" s="307" t="s">
        <v>191</v>
      </c>
      <c r="CJ189" s="308" t="s">
        <v>132</v>
      </c>
      <c r="CK189" s="308" t="s">
        <v>132</v>
      </c>
      <c r="CL189" s="309"/>
      <c r="CM189" s="309" t="str">
        <f t="shared" si="2461"/>
        <v/>
      </c>
      <c r="CN189" s="309">
        <f t="shared" si="2462"/>
        <v>0</v>
      </c>
      <c r="CO189" s="310"/>
      <c r="CP189" s="309">
        <f t="shared" si="2463"/>
        <v>0</v>
      </c>
      <c r="CQ189" s="310"/>
      <c r="CR189" s="309">
        <f>ADHB!CS189</f>
        <v>0</v>
      </c>
      <c r="CS189" s="309">
        <f t="shared" si="2464"/>
        <v>0</v>
      </c>
      <c r="CT189" s="309">
        <f t="shared" si="2465"/>
        <v>0</v>
      </c>
      <c r="CU189" s="310">
        <v>0.36319999999999997</v>
      </c>
      <c r="CV189" s="311">
        <f t="shared" si="2466"/>
        <v>0</v>
      </c>
      <c r="CW189" s="312">
        <f t="shared" si="2467"/>
        <v>0</v>
      </c>
      <c r="CX189" s="313"/>
      <c r="CY189" s="306">
        <v>13.0</v>
      </c>
      <c r="CZ189" s="307" t="s">
        <v>191</v>
      </c>
      <c r="DA189" s="308" t="s">
        <v>132</v>
      </c>
      <c r="DB189" s="308" t="s">
        <v>132</v>
      </c>
      <c r="DC189" s="309"/>
      <c r="DD189" s="309" t="str">
        <f t="shared" si="2468"/>
        <v/>
      </c>
      <c r="DE189" s="309">
        <f t="shared" si="2469"/>
        <v>0</v>
      </c>
      <c r="DF189" s="310"/>
      <c r="DG189" s="309">
        <f t="shared" si="2470"/>
        <v>0</v>
      </c>
      <c r="DH189" s="310"/>
      <c r="DI189" s="309">
        <f>ADHB!DJ189</f>
        <v>0</v>
      </c>
      <c r="DJ189" s="309">
        <f t="shared" si="2471"/>
        <v>0</v>
      </c>
      <c r="DK189" s="309">
        <f t="shared" si="2472"/>
        <v>0</v>
      </c>
      <c r="DL189" s="310">
        <v>0.36319999999999997</v>
      </c>
      <c r="DM189" s="311">
        <f t="shared" si="2473"/>
        <v>0</v>
      </c>
      <c r="DN189" s="312">
        <f t="shared" si="2474"/>
        <v>0</v>
      </c>
      <c r="DO189" s="313"/>
      <c r="DP189" s="306">
        <v>13.0</v>
      </c>
      <c r="DQ189" s="307" t="s">
        <v>191</v>
      </c>
      <c r="DR189" s="308" t="s">
        <v>132</v>
      </c>
      <c r="DS189" s="308" t="s">
        <v>132</v>
      </c>
      <c r="DT189" s="309"/>
      <c r="DU189" s="309" t="str">
        <f t="shared" si="2475"/>
        <v/>
      </c>
      <c r="DV189" s="309">
        <f t="shared" si="2476"/>
        <v>0</v>
      </c>
      <c r="DW189" s="310"/>
      <c r="DX189" s="309">
        <f t="shared" si="2477"/>
        <v>0</v>
      </c>
      <c r="DY189" s="310"/>
      <c r="DZ189" s="309">
        <f>ADHB!EA189</f>
        <v>0</v>
      </c>
      <c r="EA189" s="309">
        <f t="shared" si="2478"/>
        <v>0</v>
      </c>
      <c r="EB189" s="309">
        <f t="shared" si="2479"/>
        <v>0</v>
      </c>
      <c r="EC189" s="310">
        <v>0.36319999999999997</v>
      </c>
      <c r="ED189" s="311">
        <f t="shared" si="2480"/>
        <v>0</v>
      </c>
      <c r="EE189" s="312">
        <f t="shared" si="2481"/>
        <v>0</v>
      </c>
      <c r="EF189" s="313"/>
      <c r="EG189" s="306">
        <v>13.0</v>
      </c>
      <c r="EH189" s="307" t="s">
        <v>191</v>
      </c>
      <c r="EI189" s="308" t="s">
        <v>132</v>
      </c>
      <c r="EJ189" s="308" t="s">
        <v>132</v>
      </c>
      <c r="EK189" s="309"/>
      <c r="EL189" s="309" t="str">
        <f t="shared" si="2482"/>
        <v/>
      </c>
      <c r="EM189" s="309">
        <f t="shared" si="2483"/>
        <v>0</v>
      </c>
      <c r="EN189" s="310"/>
      <c r="EO189" s="309">
        <f t="shared" si="2484"/>
        <v>0</v>
      </c>
      <c r="EP189" s="310"/>
      <c r="EQ189" s="309">
        <f>ADHB!ER189</f>
        <v>0</v>
      </c>
      <c r="ER189" s="309">
        <f t="shared" si="2485"/>
        <v>0</v>
      </c>
      <c r="ES189" s="309">
        <f t="shared" si="2486"/>
        <v>0</v>
      </c>
      <c r="ET189" s="310">
        <v>0.36319999999999997</v>
      </c>
      <c r="EU189" s="311">
        <f t="shared" si="2487"/>
        <v>0</v>
      </c>
      <c r="EV189" s="312">
        <f t="shared" si="2488"/>
        <v>0</v>
      </c>
      <c r="EW189" s="313"/>
      <c r="EX189" s="306">
        <v>13.0</v>
      </c>
      <c r="EY189" s="307" t="s">
        <v>191</v>
      </c>
      <c r="EZ189" s="308" t="s">
        <v>132</v>
      </c>
      <c r="FA189" s="308" t="s">
        <v>132</v>
      </c>
      <c r="FB189" s="309"/>
      <c r="FC189" s="309" t="str">
        <f t="shared" si="2489"/>
        <v/>
      </c>
      <c r="FD189" s="309">
        <f t="shared" si="2490"/>
        <v>0</v>
      </c>
      <c r="FE189" s="310"/>
      <c r="FF189" s="309">
        <f t="shared" si="2491"/>
        <v>0</v>
      </c>
      <c r="FG189" s="310"/>
      <c r="FH189" s="309">
        <f>ADHB!FI189</f>
        <v>0</v>
      </c>
      <c r="FI189" s="309">
        <f t="shared" si="2492"/>
        <v>0</v>
      </c>
      <c r="FJ189" s="309">
        <f t="shared" si="2493"/>
        <v>0</v>
      </c>
      <c r="FK189" s="310">
        <v>0.36319999999999997</v>
      </c>
      <c r="FL189" s="311">
        <f t="shared" si="2494"/>
        <v>0</v>
      </c>
      <c r="FM189" s="312">
        <f t="shared" si="2495"/>
        <v>0</v>
      </c>
      <c r="FN189" s="313"/>
      <c r="FO189" s="306">
        <v>13.0</v>
      </c>
      <c r="FP189" s="307" t="s">
        <v>191</v>
      </c>
      <c r="FQ189" s="308" t="s">
        <v>132</v>
      </c>
      <c r="FR189" s="308" t="s">
        <v>132</v>
      </c>
      <c r="FS189" s="309"/>
      <c r="FT189" s="309" t="str">
        <f t="shared" si="2496"/>
        <v/>
      </c>
      <c r="FU189" s="309">
        <f t="shared" si="2497"/>
        <v>0</v>
      </c>
      <c r="FV189" s="310"/>
      <c r="FW189" s="309">
        <f t="shared" si="2498"/>
        <v>0</v>
      </c>
      <c r="FX189" s="310"/>
      <c r="FY189" s="309">
        <f>ADHB!FZ189</f>
        <v>0</v>
      </c>
      <c r="FZ189" s="309">
        <f t="shared" si="2499"/>
        <v>0</v>
      </c>
      <c r="GA189" s="309">
        <f t="shared" si="2500"/>
        <v>0</v>
      </c>
      <c r="GB189" s="310">
        <v>0.36319999999999997</v>
      </c>
      <c r="GC189" s="311">
        <f t="shared" si="2501"/>
        <v>0</v>
      </c>
      <c r="GD189" s="312">
        <f t="shared" si="2502"/>
        <v>0</v>
      </c>
      <c r="GE189" s="313"/>
      <c r="GF189" s="306">
        <v>13.0</v>
      </c>
      <c r="GG189" s="307" t="s">
        <v>191</v>
      </c>
      <c r="GH189" s="308" t="s">
        <v>132</v>
      </c>
      <c r="GI189" s="308" t="s">
        <v>132</v>
      </c>
      <c r="GJ189" s="309"/>
      <c r="GK189" s="309" t="str">
        <f t="shared" si="2503"/>
        <v/>
      </c>
      <c r="GL189" s="309">
        <f t="shared" si="2504"/>
        <v>0</v>
      </c>
      <c r="GM189" s="310"/>
      <c r="GN189" s="309">
        <f t="shared" si="2505"/>
        <v>0</v>
      </c>
      <c r="GO189" s="310"/>
      <c r="GP189" s="309">
        <f>ADHB!GQ189</f>
        <v>0</v>
      </c>
      <c r="GQ189" s="309">
        <f t="shared" si="2506"/>
        <v>0</v>
      </c>
      <c r="GR189" s="309">
        <f t="shared" si="2507"/>
        <v>0</v>
      </c>
      <c r="GS189" s="310">
        <v>0.36319999999999997</v>
      </c>
      <c r="GT189" s="311">
        <f t="shared" si="2508"/>
        <v>0</v>
      </c>
      <c r="GU189" s="312">
        <f t="shared" si="2509"/>
        <v>0</v>
      </c>
      <c r="GV189" s="313"/>
      <c r="GW189" s="306">
        <v>13.0</v>
      </c>
      <c r="GX189" s="307" t="s">
        <v>191</v>
      </c>
      <c r="GY189" s="308" t="s">
        <v>132</v>
      </c>
      <c r="GZ189" s="308" t="s">
        <v>132</v>
      </c>
      <c r="HA189" s="309"/>
      <c r="HB189" s="309" t="str">
        <f t="shared" si="2510"/>
        <v/>
      </c>
      <c r="HC189" s="309">
        <f t="shared" si="2511"/>
        <v>0</v>
      </c>
      <c r="HD189" s="310"/>
      <c r="HE189" s="309">
        <f t="shared" si="2512"/>
        <v>0</v>
      </c>
      <c r="HF189" s="310"/>
      <c r="HG189" s="309">
        <f>ADHB!HH189</f>
        <v>0</v>
      </c>
      <c r="HH189" s="309">
        <f t="shared" si="2513"/>
        <v>0</v>
      </c>
      <c r="HI189" s="309">
        <f t="shared" si="2514"/>
        <v>0</v>
      </c>
      <c r="HJ189" s="310">
        <v>0.36319999999999997</v>
      </c>
      <c r="HK189" s="311">
        <f t="shared" si="2515"/>
        <v>0</v>
      </c>
      <c r="HL189" s="312">
        <f t="shared" si="2516"/>
        <v>0</v>
      </c>
      <c r="HM189" s="313"/>
      <c r="HN189" s="306">
        <v>13.0</v>
      </c>
      <c r="HO189" s="307" t="s">
        <v>191</v>
      </c>
      <c r="HP189" s="308" t="s">
        <v>132</v>
      </c>
      <c r="HQ189" s="308" t="s">
        <v>132</v>
      </c>
      <c r="HR189" s="309"/>
      <c r="HS189" s="309" t="str">
        <f t="shared" si="2517"/>
        <v/>
      </c>
      <c r="HT189" s="309">
        <f t="shared" si="2518"/>
        <v>0</v>
      </c>
      <c r="HU189" s="310"/>
      <c r="HV189" s="309">
        <f t="shared" si="2519"/>
        <v>0</v>
      </c>
      <c r="HW189" s="310"/>
      <c r="HX189" s="309">
        <f>ADHB!HY189</f>
        <v>0</v>
      </c>
      <c r="HY189" s="309">
        <f t="shared" si="2520"/>
        <v>0</v>
      </c>
      <c r="HZ189" s="309">
        <f t="shared" si="2521"/>
        <v>0</v>
      </c>
      <c r="IA189" s="310">
        <v>0.36319999999999997</v>
      </c>
      <c r="IB189" s="311">
        <f t="shared" si="2522"/>
        <v>0</v>
      </c>
      <c r="IC189" s="312">
        <f t="shared" si="2523"/>
        <v>0</v>
      </c>
      <c r="ID189" s="313"/>
      <c r="IE189" s="306">
        <v>13.0</v>
      </c>
      <c r="IF189" s="307" t="s">
        <v>191</v>
      </c>
      <c r="IG189" s="308" t="s">
        <v>132</v>
      </c>
      <c r="IH189" s="308" t="s">
        <v>132</v>
      </c>
      <c r="II189" s="309"/>
      <c r="IJ189" s="309" t="str">
        <f t="shared" si="2524"/>
        <v/>
      </c>
      <c r="IK189" s="309">
        <f t="shared" si="2525"/>
        <v>0</v>
      </c>
      <c r="IL189" s="310"/>
      <c r="IM189" s="309">
        <f t="shared" si="2526"/>
        <v>0</v>
      </c>
      <c r="IN189" s="310"/>
      <c r="IO189" s="309">
        <f>ADHB!IP189</f>
        <v>0</v>
      </c>
      <c r="IP189" s="309">
        <f t="shared" si="2527"/>
        <v>0</v>
      </c>
      <c r="IQ189" s="309">
        <f t="shared" si="2528"/>
        <v>0</v>
      </c>
      <c r="IR189" s="310">
        <v>0.36319999999999997</v>
      </c>
      <c r="IS189" s="311">
        <f t="shared" si="2529"/>
        <v>0</v>
      </c>
      <c r="IT189" s="312">
        <f t="shared" si="2530"/>
        <v>0</v>
      </c>
      <c r="IU189" s="313"/>
      <c r="IV189" s="306">
        <v>13.0</v>
      </c>
      <c r="IW189" s="307" t="s">
        <v>191</v>
      </c>
      <c r="IX189" s="308" t="s">
        <v>132</v>
      </c>
      <c r="IY189" s="308" t="s">
        <v>132</v>
      </c>
      <c r="IZ189" s="309"/>
      <c r="JA189" s="309" t="str">
        <f t="shared" si="2531"/>
        <v/>
      </c>
      <c r="JB189" s="309">
        <f t="shared" si="2532"/>
        <v>0</v>
      </c>
      <c r="JC189" s="310"/>
      <c r="JD189" s="309">
        <f t="shared" si="2533"/>
        <v>0</v>
      </c>
      <c r="JE189" s="310"/>
      <c r="JF189" s="309">
        <f>ADHB!JG189</f>
        <v>0</v>
      </c>
      <c r="JG189" s="309">
        <f t="shared" si="2534"/>
        <v>0</v>
      </c>
      <c r="JH189" s="309">
        <f t="shared" si="2535"/>
        <v>0</v>
      </c>
      <c r="JI189" s="310">
        <v>0.36319999999999997</v>
      </c>
      <c r="JJ189" s="311">
        <f t="shared" si="2536"/>
        <v>0</v>
      </c>
      <c r="JK189" s="312">
        <f t="shared" si="2537"/>
        <v>0</v>
      </c>
      <c r="JL189" s="313"/>
      <c r="JM189" s="306">
        <v>13.0</v>
      </c>
      <c r="JN189" s="307" t="s">
        <v>191</v>
      </c>
      <c r="JO189" s="308" t="s">
        <v>132</v>
      </c>
      <c r="JP189" s="308" t="s">
        <v>132</v>
      </c>
      <c r="JQ189" s="309"/>
      <c r="JR189" s="309" t="str">
        <f t="shared" si="2538"/>
        <v/>
      </c>
      <c r="JS189" s="309">
        <f t="shared" si="2539"/>
        <v>0</v>
      </c>
      <c r="JT189" s="310"/>
      <c r="JU189" s="309">
        <f t="shared" si="2540"/>
        <v>0</v>
      </c>
      <c r="JV189" s="310"/>
      <c r="JW189" s="309" t="str">
        <f>ADHB!LF189</f>
        <v/>
      </c>
      <c r="JX189" s="309">
        <f t="shared" si="2541"/>
        <v>0</v>
      </c>
      <c r="JY189" s="309">
        <f t="shared" si="2542"/>
        <v>0</v>
      </c>
      <c r="JZ189" s="310">
        <v>0.36319999999999997</v>
      </c>
      <c r="KA189" s="311">
        <f t="shared" si="2543"/>
        <v>0</v>
      </c>
      <c r="KB189" s="312">
        <f t="shared" si="2544"/>
        <v>0</v>
      </c>
      <c r="KC189" s="313"/>
      <c r="KD189" s="306">
        <v>13.0</v>
      </c>
      <c r="KE189" s="307" t="s">
        <v>191</v>
      </c>
      <c r="KF189" s="308" t="s">
        <v>132</v>
      </c>
      <c r="KG189" s="308" t="s">
        <v>132</v>
      </c>
      <c r="KH189" s="309"/>
      <c r="KI189" s="309" t="str">
        <f t="shared" si="2545"/>
        <v/>
      </c>
      <c r="KJ189" s="309">
        <f t="shared" si="2546"/>
        <v>0</v>
      </c>
      <c r="KK189" s="310"/>
      <c r="KL189" s="309">
        <f t="shared" si="2547"/>
        <v>0</v>
      </c>
      <c r="KM189" s="310"/>
      <c r="KN189" s="309" t="str">
        <f>ADHB!LW189</f>
        <v/>
      </c>
      <c r="KO189" s="309">
        <f t="shared" si="2548"/>
        <v>0</v>
      </c>
      <c r="KP189" s="309">
        <f t="shared" si="2549"/>
        <v>0</v>
      </c>
      <c r="KQ189" s="310">
        <v>0.36319999999999997</v>
      </c>
      <c r="KR189" s="311">
        <f t="shared" si="2550"/>
        <v>0</v>
      </c>
      <c r="KS189" s="312">
        <f t="shared" si="2551"/>
        <v>0</v>
      </c>
      <c r="KT189" s="313"/>
      <c r="KU189" s="314"/>
    </row>
    <row r="190" ht="15.75" customHeight="1">
      <c r="A190" s="306">
        <v>14.0</v>
      </c>
      <c r="B190" s="307" t="s">
        <v>192</v>
      </c>
      <c r="C190" s="308" t="s">
        <v>132</v>
      </c>
      <c r="D190" s="308" t="s">
        <v>132</v>
      </c>
      <c r="E190" s="309"/>
      <c r="F190" s="309"/>
      <c r="G190" s="309">
        <f t="shared" si="2427"/>
        <v>0</v>
      </c>
      <c r="H190" s="310"/>
      <c r="I190" s="309">
        <f t="shared" si="2428"/>
        <v>0</v>
      </c>
      <c r="J190" s="310"/>
      <c r="K190" s="309">
        <f>ADHB!L190</f>
        <v>0</v>
      </c>
      <c r="L190" s="309">
        <f t="shared" si="2429"/>
        <v>0</v>
      </c>
      <c r="M190" s="309">
        <f t="shared" si="2430"/>
        <v>0</v>
      </c>
      <c r="N190" s="310">
        <v>0.36319999999999997</v>
      </c>
      <c r="O190" s="311">
        <f t="shared" si="2431"/>
        <v>0</v>
      </c>
      <c r="P190" s="312">
        <f t="shared" si="2432"/>
        <v>0</v>
      </c>
      <c r="Q190" s="313"/>
      <c r="R190" s="306">
        <v>14.0</v>
      </c>
      <c r="S190" s="307" t="s">
        <v>192</v>
      </c>
      <c r="T190" s="308" t="s">
        <v>132</v>
      </c>
      <c r="U190" s="308" t="s">
        <v>132</v>
      </c>
      <c r="V190" s="309"/>
      <c r="W190" s="309" t="str">
        <f t="shared" si="2433"/>
        <v/>
      </c>
      <c r="X190" s="309">
        <f t="shared" si="2434"/>
        <v>0</v>
      </c>
      <c r="Y190" s="310"/>
      <c r="Z190" s="309">
        <f t="shared" si="2435"/>
        <v>0</v>
      </c>
      <c r="AA190" s="310"/>
      <c r="AB190" s="309">
        <f>ADHB!AC190</f>
        <v>0</v>
      </c>
      <c r="AC190" s="309">
        <f t="shared" si="2436"/>
        <v>0</v>
      </c>
      <c r="AD190" s="309">
        <f t="shared" si="2437"/>
        <v>0</v>
      </c>
      <c r="AE190" s="310">
        <v>0.36319999999999997</v>
      </c>
      <c r="AF190" s="311">
        <f t="shared" si="2438"/>
        <v>0</v>
      </c>
      <c r="AG190" s="312">
        <f t="shared" si="2439"/>
        <v>0</v>
      </c>
      <c r="AH190" s="313"/>
      <c r="AI190" s="306">
        <v>14.0</v>
      </c>
      <c r="AJ190" s="307" t="s">
        <v>192</v>
      </c>
      <c r="AK190" s="308" t="s">
        <v>132</v>
      </c>
      <c r="AL190" s="308" t="s">
        <v>132</v>
      </c>
      <c r="AM190" s="309"/>
      <c r="AN190" s="309" t="str">
        <f t="shared" si="2440"/>
        <v/>
      </c>
      <c r="AO190" s="309">
        <f t="shared" si="2441"/>
        <v>0</v>
      </c>
      <c r="AP190" s="310"/>
      <c r="AQ190" s="309">
        <f t="shared" si="2442"/>
        <v>0</v>
      </c>
      <c r="AR190" s="310"/>
      <c r="AS190" s="309">
        <f>ADHB!AT190</f>
        <v>0</v>
      </c>
      <c r="AT190" s="309">
        <f t="shared" si="2443"/>
        <v>0</v>
      </c>
      <c r="AU190" s="309">
        <f t="shared" si="2444"/>
        <v>0</v>
      </c>
      <c r="AV190" s="310">
        <v>0.36319999999999997</v>
      </c>
      <c r="AW190" s="311">
        <f t="shared" si="2445"/>
        <v>0</v>
      </c>
      <c r="AX190" s="312">
        <f t="shared" si="2446"/>
        <v>0</v>
      </c>
      <c r="AY190" s="313"/>
      <c r="AZ190" s="306">
        <v>14.0</v>
      </c>
      <c r="BA190" s="307" t="s">
        <v>192</v>
      </c>
      <c r="BB190" s="308" t="s">
        <v>132</v>
      </c>
      <c r="BC190" s="308" t="s">
        <v>132</v>
      </c>
      <c r="BD190" s="309"/>
      <c r="BE190" s="309" t="str">
        <f t="shared" si="2447"/>
        <v/>
      </c>
      <c r="BF190" s="309">
        <f t="shared" si="2448"/>
        <v>0</v>
      </c>
      <c r="BG190" s="310"/>
      <c r="BH190" s="309">
        <f t="shared" si="2449"/>
        <v>0</v>
      </c>
      <c r="BI190" s="310"/>
      <c r="BJ190" s="309">
        <f>ADHB!BK190</f>
        <v>0</v>
      </c>
      <c r="BK190" s="309">
        <f t="shared" si="2450"/>
        <v>0</v>
      </c>
      <c r="BL190" s="309">
        <f t="shared" si="2451"/>
        <v>0</v>
      </c>
      <c r="BM190" s="310">
        <v>0.36319999999999997</v>
      </c>
      <c r="BN190" s="311">
        <f t="shared" si="2452"/>
        <v>0</v>
      </c>
      <c r="BO190" s="312">
        <f t="shared" si="2453"/>
        <v>0</v>
      </c>
      <c r="BP190" s="313"/>
      <c r="BQ190" s="306">
        <v>14.0</v>
      </c>
      <c r="BR190" s="307" t="s">
        <v>192</v>
      </c>
      <c r="BS190" s="308" t="s">
        <v>132</v>
      </c>
      <c r="BT190" s="308" t="s">
        <v>132</v>
      </c>
      <c r="BU190" s="309"/>
      <c r="BV190" s="309" t="str">
        <f t="shared" si="2454"/>
        <v/>
      </c>
      <c r="BW190" s="309">
        <f t="shared" si="2455"/>
        <v>0</v>
      </c>
      <c r="BX190" s="310"/>
      <c r="BY190" s="309">
        <f t="shared" si="2456"/>
        <v>0</v>
      </c>
      <c r="BZ190" s="310"/>
      <c r="CA190" s="309">
        <f>ADHB!CB190</f>
        <v>0</v>
      </c>
      <c r="CB190" s="309">
        <f t="shared" si="2457"/>
        <v>0</v>
      </c>
      <c r="CC190" s="309">
        <f t="shared" si="2458"/>
        <v>0</v>
      </c>
      <c r="CD190" s="310">
        <v>0.36319999999999997</v>
      </c>
      <c r="CE190" s="311">
        <f t="shared" si="2459"/>
        <v>0</v>
      </c>
      <c r="CF190" s="312">
        <f t="shared" si="2460"/>
        <v>0</v>
      </c>
      <c r="CG190" s="313"/>
      <c r="CH190" s="306">
        <v>14.0</v>
      </c>
      <c r="CI190" s="307" t="s">
        <v>192</v>
      </c>
      <c r="CJ190" s="308" t="s">
        <v>132</v>
      </c>
      <c r="CK190" s="308" t="s">
        <v>132</v>
      </c>
      <c r="CL190" s="309"/>
      <c r="CM190" s="309" t="str">
        <f t="shared" si="2461"/>
        <v/>
      </c>
      <c r="CN190" s="309">
        <f t="shared" si="2462"/>
        <v>0</v>
      </c>
      <c r="CO190" s="310"/>
      <c r="CP190" s="309">
        <f t="shared" si="2463"/>
        <v>0</v>
      </c>
      <c r="CQ190" s="310"/>
      <c r="CR190" s="309">
        <f>ADHB!CS190</f>
        <v>0</v>
      </c>
      <c r="CS190" s="309">
        <f t="shared" si="2464"/>
        <v>0</v>
      </c>
      <c r="CT190" s="309">
        <f t="shared" si="2465"/>
        <v>0</v>
      </c>
      <c r="CU190" s="310">
        <v>0.36319999999999997</v>
      </c>
      <c r="CV190" s="311">
        <f t="shared" si="2466"/>
        <v>0</v>
      </c>
      <c r="CW190" s="312">
        <f t="shared" si="2467"/>
        <v>0</v>
      </c>
      <c r="CX190" s="313"/>
      <c r="CY190" s="306">
        <v>14.0</v>
      </c>
      <c r="CZ190" s="307" t="s">
        <v>192</v>
      </c>
      <c r="DA190" s="308" t="s">
        <v>132</v>
      </c>
      <c r="DB190" s="308" t="s">
        <v>132</v>
      </c>
      <c r="DC190" s="309"/>
      <c r="DD190" s="309" t="str">
        <f t="shared" si="2468"/>
        <v/>
      </c>
      <c r="DE190" s="309">
        <f t="shared" si="2469"/>
        <v>0</v>
      </c>
      <c r="DF190" s="310"/>
      <c r="DG190" s="309">
        <f t="shared" si="2470"/>
        <v>0</v>
      </c>
      <c r="DH190" s="310"/>
      <c r="DI190" s="309">
        <f>ADHB!DJ190</f>
        <v>0</v>
      </c>
      <c r="DJ190" s="309">
        <f t="shared" si="2471"/>
        <v>0</v>
      </c>
      <c r="DK190" s="309">
        <f t="shared" si="2472"/>
        <v>0</v>
      </c>
      <c r="DL190" s="310">
        <v>0.36319999999999997</v>
      </c>
      <c r="DM190" s="311">
        <f t="shared" si="2473"/>
        <v>0</v>
      </c>
      <c r="DN190" s="312">
        <f t="shared" si="2474"/>
        <v>0</v>
      </c>
      <c r="DO190" s="313"/>
      <c r="DP190" s="306">
        <v>14.0</v>
      </c>
      <c r="DQ190" s="307" t="s">
        <v>192</v>
      </c>
      <c r="DR190" s="308" t="s">
        <v>132</v>
      </c>
      <c r="DS190" s="308" t="s">
        <v>132</v>
      </c>
      <c r="DT190" s="309"/>
      <c r="DU190" s="309" t="str">
        <f t="shared" si="2475"/>
        <v/>
      </c>
      <c r="DV190" s="309">
        <f t="shared" si="2476"/>
        <v>0</v>
      </c>
      <c r="DW190" s="310"/>
      <c r="DX190" s="309">
        <f t="shared" si="2477"/>
        <v>0</v>
      </c>
      <c r="DY190" s="310"/>
      <c r="DZ190" s="309">
        <f>ADHB!EA190</f>
        <v>0</v>
      </c>
      <c r="EA190" s="309">
        <f t="shared" si="2478"/>
        <v>0</v>
      </c>
      <c r="EB190" s="309">
        <f t="shared" si="2479"/>
        <v>0</v>
      </c>
      <c r="EC190" s="310">
        <v>0.36319999999999997</v>
      </c>
      <c r="ED190" s="311">
        <f t="shared" si="2480"/>
        <v>0</v>
      </c>
      <c r="EE190" s="312">
        <f t="shared" si="2481"/>
        <v>0</v>
      </c>
      <c r="EF190" s="313"/>
      <c r="EG190" s="306">
        <v>14.0</v>
      </c>
      <c r="EH190" s="307" t="s">
        <v>192</v>
      </c>
      <c r="EI190" s="308" t="s">
        <v>132</v>
      </c>
      <c r="EJ190" s="308" t="s">
        <v>132</v>
      </c>
      <c r="EK190" s="309"/>
      <c r="EL190" s="309" t="str">
        <f t="shared" si="2482"/>
        <v/>
      </c>
      <c r="EM190" s="309">
        <f t="shared" si="2483"/>
        <v>0</v>
      </c>
      <c r="EN190" s="310"/>
      <c r="EO190" s="309">
        <f t="shared" si="2484"/>
        <v>0</v>
      </c>
      <c r="EP190" s="310"/>
      <c r="EQ190" s="309">
        <f>ADHB!ER190</f>
        <v>0</v>
      </c>
      <c r="ER190" s="309">
        <f t="shared" si="2485"/>
        <v>0</v>
      </c>
      <c r="ES190" s="309">
        <f t="shared" si="2486"/>
        <v>0</v>
      </c>
      <c r="ET190" s="310">
        <v>0.36319999999999997</v>
      </c>
      <c r="EU190" s="311">
        <f t="shared" si="2487"/>
        <v>0</v>
      </c>
      <c r="EV190" s="312">
        <f t="shared" si="2488"/>
        <v>0</v>
      </c>
      <c r="EW190" s="313"/>
      <c r="EX190" s="306">
        <v>14.0</v>
      </c>
      <c r="EY190" s="307" t="s">
        <v>192</v>
      </c>
      <c r="EZ190" s="308" t="s">
        <v>132</v>
      </c>
      <c r="FA190" s="308" t="s">
        <v>132</v>
      </c>
      <c r="FB190" s="309"/>
      <c r="FC190" s="309" t="str">
        <f t="shared" si="2489"/>
        <v/>
      </c>
      <c r="FD190" s="309">
        <f t="shared" si="2490"/>
        <v>0</v>
      </c>
      <c r="FE190" s="310"/>
      <c r="FF190" s="309">
        <f t="shared" si="2491"/>
        <v>0</v>
      </c>
      <c r="FG190" s="310"/>
      <c r="FH190" s="309">
        <f>ADHB!FI190</f>
        <v>0</v>
      </c>
      <c r="FI190" s="309">
        <f t="shared" si="2492"/>
        <v>0</v>
      </c>
      <c r="FJ190" s="309">
        <f t="shared" si="2493"/>
        <v>0</v>
      </c>
      <c r="FK190" s="310">
        <v>0.36319999999999997</v>
      </c>
      <c r="FL190" s="311">
        <f t="shared" si="2494"/>
        <v>0</v>
      </c>
      <c r="FM190" s="312">
        <f t="shared" si="2495"/>
        <v>0</v>
      </c>
      <c r="FN190" s="313"/>
      <c r="FO190" s="306">
        <v>14.0</v>
      </c>
      <c r="FP190" s="307" t="s">
        <v>192</v>
      </c>
      <c r="FQ190" s="308" t="s">
        <v>132</v>
      </c>
      <c r="FR190" s="308" t="s">
        <v>132</v>
      </c>
      <c r="FS190" s="309"/>
      <c r="FT190" s="309" t="str">
        <f t="shared" si="2496"/>
        <v/>
      </c>
      <c r="FU190" s="309">
        <f t="shared" si="2497"/>
        <v>0</v>
      </c>
      <c r="FV190" s="310"/>
      <c r="FW190" s="309">
        <f t="shared" si="2498"/>
        <v>0</v>
      </c>
      <c r="FX190" s="310"/>
      <c r="FY190" s="309">
        <f>ADHB!FZ190</f>
        <v>0</v>
      </c>
      <c r="FZ190" s="309">
        <f t="shared" si="2499"/>
        <v>0</v>
      </c>
      <c r="GA190" s="309">
        <f t="shared" si="2500"/>
        <v>0</v>
      </c>
      <c r="GB190" s="310">
        <v>0.36319999999999997</v>
      </c>
      <c r="GC190" s="311">
        <f t="shared" si="2501"/>
        <v>0</v>
      </c>
      <c r="GD190" s="312">
        <f t="shared" si="2502"/>
        <v>0</v>
      </c>
      <c r="GE190" s="313"/>
      <c r="GF190" s="306">
        <v>14.0</v>
      </c>
      <c r="GG190" s="307" t="s">
        <v>192</v>
      </c>
      <c r="GH190" s="308" t="s">
        <v>132</v>
      </c>
      <c r="GI190" s="308" t="s">
        <v>132</v>
      </c>
      <c r="GJ190" s="309"/>
      <c r="GK190" s="309" t="str">
        <f t="shared" si="2503"/>
        <v/>
      </c>
      <c r="GL190" s="309">
        <f t="shared" si="2504"/>
        <v>0</v>
      </c>
      <c r="GM190" s="310"/>
      <c r="GN190" s="309">
        <f t="shared" si="2505"/>
        <v>0</v>
      </c>
      <c r="GO190" s="310"/>
      <c r="GP190" s="309">
        <f>ADHB!GQ190</f>
        <v>0</v>
      </c>
      <c r="GQ190" s="309">
        <f t="shared" si="2506"/>
        <v>0</v>
      </c>
      <c r="GR190" s="309">
        <f t="shared" si="2507"/>
        <v>0</v>
      </c>
      <c r="GS190" s="310">
        <v>0.36319999999999997</v>
      </c>
      <c r="GT190" s="311">
        <f t="shared" si="2508"/>
        <v>0</v>
      </c>
      <c r="GU190" s="312">
        <f t="shared" si="2509"/>
        <v>0</v>
      </c>
      <c r="GV190" s="313"/>
      <c r="GW190" s="306">
        <v>14.0</v>
      </c>
      <c r="GX190" s="307" t="s">
        <v>192</v>
      </c>
      <c r="GY190" s="308" t="s">
        <v>132</v>
      </c>
      <c r="GZ190" s="308" t="s">
        <v>132</v>
      </c>
      <c r="HA190" s="309"/>
      <c r="HB190" s="309" t="str">
        <f t="shared" si="2510"/>
        <v/>
      </c>
      <c r="HC190" s="309">
        <f t="shared" si="2511"/>
        <v>0</v>
      </c>
      <c r="HD190" s="310"/>
      <c r="HE190" s="309">
        <f t="shared" si="2512"/>
        <v>0</v>
      </c>
      <c r="HF190" s="310"/>
      <c r="HG190" s="309">
        <f>ADHB!HH190</f>
        <v>0</v>
      </c>
      <c r="HH190" s="309">
        <f t="shared" si="2513"/>
        <v>0</v>
      </c>
      <c r="HI190" s="309">
        <f t="shared" si="2514"/>
        <v>0</v>
      </c>
      <c r="HJ190" s="310">
        <v>0.36319999999999997</v>
      </c>
      <c r="HK190" s="311">
        <f t="shared" si="2515"/>
        <v>0</v>
      </c>
      <c r="HL190" s="312">
        <f t="shared" si="2516"/>
        <v>0</v>
      </c>
      <c r="HM190" s="313"/>
      <c r="HN190" s="306">
        <v>14.0</v>
      </c>
      <c r="HO190" s="307" t="s">
        <v>192</v>
      </c>
      <c r="HP190" s="308" t="s">
        <v>132</v>
      </c>
      <c r="HQ190" s="308" t="s">
        <v>132</v>
      </c>
      <c r="HR190" s="309"/>
      <c r="HS190" s="309" t="str">
        <f t="shared" si="2517"/>
        <v/>
      </c>
      <c r="HT190" s="309">
        <f t="shared" si="2518"/>
        <v>0</v>
      </c>
      <c r="HU190" s="310"/>
      <c r="HV190" s="309">
        <f t="shared" si="2519"/>
        <v>0</v>
      </c>
      <c r="HW190" s="310"/>
      <c r="HX190" s="309">
        <f>ADHB!HY190</f>
        <v>0</v>
      </c>
      <c r="HY190" s="309">
        <f t="shared" si="2520"/>
        <v>0</v>
      </c>
      <c r="HZ190" s="309">
        <f t="shared" si="2521"/>
        <v>0</v>
      </c>
      <c r="IA190" s="310">
        <v>0.36319999999999997</v>
      </c>
      <c r="IB190" s="311">
        <f t="shared" si="2522"/>
        <v>0</v>
      </c>
      <c r="IC190" s="312">
        <f t="shared" si="2523"/>
        <v>0</v>
      </c>
      <c r="ID190" s="313"/>
      <c r="IE190" s="306">
        <v>14.0</v>
      </c>
      <c r="IF190" s="307" t="s">
        <v>192</v>
      </c>
      <c r="IG190" s="308" t="s">
        <v>132</v>
      </c>
      <c r="IH190" s="308" t="s">
        <v>132</v>
      </c>
      <c r="II190" s="309"/>
      <c r="IJ190" s="309" t="str">
        <f t="shared" si="2524"/>
        <v/>
      </c>
      <c r="IK190" s="309">
        <f t="shared" si="2525"/>
        <v>0</v>
      </c>
      <c r="IL190" s="310"/>
      <c r="IM190" s="309">
        <f t="shared" si="2526"/>
        <v>0</v>
      </c>
      <c r="IN190" s="310"/>
      <c r="IO190" s="309">
        <f>ADHB!IP190</f>
        <v>0</v>
      </c>
      <c r="IP190" s="309">
        <f t="shared" si="2527"/>
        <v>0</v>
      </c>
      <c r="IQ190" s="309">
        <f t="shared" si="2528"/>
        <v>0</v>
      </c>
      <c r="IR190" s="310">
        <v>0.36319999999999997</v>
      </c>
      <c r="IS190" s="311">
        <f t="shared" si="2529"/>
        <v>0</v>
      </c>
      <c r="IT190" s="312">
        <f t="shared" si="2530"/>
        <v>0</v>
      </c>
      <c r="IU190" s="313"/>
      <c r="IV190" s="306">
        <v>14.0</v>
      </c>
      <c r="IW190" s="307" t="s">
        <v>192</v>
      </c>
      <c r="IX190" s="308" t="s">
        <v>132</v>
      </c>
      <c r="IY190" s="308" t="s">
        <v>132</v>
      </c>
      <c r="IZ190" s="309"/>
      <c r="JA190" s="309" t="str">
        <f t="shared" si="2531"/>
        <v/>
      </c>
      <c r="JB190" s="309">
        <f t="shared" si="2532"/>
        <v>0</v>
      </c>
      <c r="JC190" s="310"/>
      <c r="JD190" s="309">
        <f t="shared" si="2533"/>
        <v>0</v>
      </c>
      <c r="JE190" s="310"/>
      <c r="JF190" s="309">
        <f>ADHB!JG190</f>
        <v>0</v>
      </c>
      <c r="JG190" s="309">
        <f t="shared" si="2534"/>
        <v>0</v>
      </c>
      <c r="JH190" s="309">
        <f t="shared" si="2535"/>
        <v>0</v>
      </c>
      <c r="JI190" s="310">
        <v>0.36319999999999997</v>
      </c>
      <c r="JJ190" s="311">
        <f t="shared" si="2536"/>
        <v>0</v>
      </c>
      <c r="JK190" s="312">
        <f t="shared" si="2537"/>
        <v>0</v>
      </c>
      <c r="JL190" s="313"/>
      <c r="JM190" s="306">
        <v>14.0</v>
      </c>
      <c r="JN190" s="307" t="s">
        <v>192</v>
      </c>
      <c r="JO190" s="308" t="s">
        <v>132</v>
      </c>
      <c r="JP190" s="308" t="s">
        <v>132</v>
      </c>
      <c r="JQ190" s="309"/>
      <c r="JR190" s="309" t="str">
        <f t="shared" si="2538"/>
        <v/>
      </c>
      <c r="JS190" s="309">
        <f t="shared" si="2539"/>
        <v>0</v>
      </c>
      <c r="JT190" s="310"/>
      <c r="JU190" s="309">
        <f t="shared" si="2540"/>
        <v>0</v>
      </c>
      <c r="JV190" s="310"/>
      <c r="JW190" s="309" t="str">
        <f>ADHB!LF190</f>
        <v/>
      </c>
      <c r="JX190" s="309">
        <f t="shared" si="2541"/>
        <v>0</v>
      </c>
      <c r="JY190" s="309">
        <f t="shared" si="2542"/>
        <v>0</v>
      </c>
      <c r="JZ190" s="310">
        <v>0.36319999999999997</v>
      </c>
      <c r="KA190" s="311">
        <f t="shared" si="2543"/>
        <v>0</v>
      </c>
      <c r="KB190" s="312">
        <f t="shared" si="2544"/>
        <v>0</v>
      </c>
      <c r="KC190" s="313"/>
      <c r="KD190" s="306">
        <v>14.0</v>
      </c>
      <c r="KE190" s="307" t="s">
        <v>192</v>
      </c>
      <c r="KF190" s="308" t="s">
        <v>132</v>
      </c>
      <c r="KG190" s="308" t="s">
        <v>132</v>
      </c>
      <c r="KH190" s="309"/>
      <c r="KI190" s="309" t="str">
        <f t="shared" si="2545"/>
        <v/>
      </c>
      <c r="KJ190" s="309">
        <f t="shared" si="2546"/>
        <v>0</v>
      </c>
      <c r="KK190" s="310"/>
      <c r="KL190" s="309">
        <f t="shared" si="2547"/>
        <v>0</v>
      </c>
      <c r="KM190" s="310"/>
      <c r="KN190" s="309" t="str">
        <f>ADHB!LW190</f>
        <v/>
      </c>
      <c r="KO190" s="309">
        <f t="shared" si="2548"/>
        <v>0</v>
      </c>
      <c r="KP190" s="309">
        <f t="shared" si="2549"/>
        <v>0</v>
      </c>
      <c r="KQ190" s="310">
        <v>0.36319999999999997</v>
      </c>
      <c r="KR190" s="311">
        <f t="shared" si="2550"/>
        <v>0</v>
      </c>
      <c r="KS190" s="312">
        <f t="shared" si="2551"/>
        <v>0</v>
      </c>
      <c r="KT190" s="313"/>
      <c r="KU190" s="314"/>
    </row>
    <row r="191" ht="15.75" customHeight="1">
      <c r="A191" s="306">
        <v>15.0</v>
      </c>
      <c r="B191" s="307" t="s">
        <v>193</v>
      </c>
      <c r="C191" s="308" t="s">
        <v>132</v>
      </c>
      <c r="D191" s="308" t="s">
        <v>132</v>
      </c>
      <c r="E191" s="309"/>
      <c r="F191" s="309"/>
      <c r="G191" s="309">
        <f t="shared" si="2427"/>
        <v>0</v>
      </c>
      <c r="H191" s="310"/>
      <c r="I191" s="309">
        <f t="shared" si="2428"/>
        <v>0</v>
      </c>
      <c r="J191" s="310"/>
      <c r="K191" s="309">
        <f>ADHB!L191</f>
        <v>0</v>
      </c>
      <c r="L191" s="309">
        <f t="shared" si="2429"/>
        <v>0</v>
      </c>
      <c r="M191" s="309">
        <f t="shared" si="2430"/>
        <v>0</v>
      </c>
      <c r="N191" s="310">
        <v>0.36319999999999997</v>
      </c>
      <c r="O191" s="311">
        <f t="shared" si="2431"/>
        <v>0</v>
      </c>
      <c r="P191" s="312">
        <f t="shared" si="2432"/>
        <v>0</v>
      </c>
      <c r="Q191" s="313"/>
      <c r="R191" s="306">
        <v>15.0</v>
      </c>
      <c r="S191" s="307" t="s">
        <v>193</v>
      </c>
      <c r="T191" s="308" t="s">
        <v>132</v>
      </c>
      <c r="U191" s="308" t="s">
        <v>132</v>
      </c>
      <c r="V191" s="309"/>
      <c r="W191" s="309" t="str">
        <f t="shared" si="2433"/>
        <v/>
      </c>
      <c r="X191" s="309">
        <f t="shared" si="2434"/>
        <v>0</v>
      </c>
      <c r="Y191" s="310"/>
      <c r="Z191" s="309">
        <f t="shared" si="2435"/>
        <v>0</v>
      </c>
      <c r="AA191" s="310"/>
      <c r="AB191" s="309">
        <f>ADHB!AC191</f>
        <v>0</v>
      </c>
      <c r="AC191" s="309">
        <f t="shared" si="2436"/>
        <v>0</v>
      </c>
      <c r="AD191" s="309">
        <f t="shared" si="2437"/>
        <v>0</v>
      </c>
      <c r="AE191" s="310">
        <v>0.36319999999999997</v>
      </c>
      <c r="AF191" s="311">
        <f t="shared" si="2438"/>
        <v>0</v>
      </c>
      <c r="AG191" s="312">
        <f t="shared" si="2439"/>
        <v>0</v>
      </c>
      <c r="AH191" s="313"/>
      <c r="AI191" s="306">
        <v>15.0</v>
      </c>
      <c r="AJ191" s="307" t="s">
        <v>193</v>
      </c>
      <c r="AK191" s="308" t="s">
        <v>132</v>
      </c>
      <c r="AL191" s="308" t="s">
        <v>132</v>
      </c>
      <c r="AM191" s="309"/>
      <c r="AN191" s="309" t="str">
        <f t="shared" si="2440"/>
        <v/>
      </c>
      <c r="AO191" s="309">
        <f t="shared" si="2441"/>
        <v>0</v>
      </c>
      <c r="AP191" s="310"/>
      <c r="AQ191" s="309">
        <f t="shared" si="2442"/>
        <v>0</v>
      </c>
      <c r="AR191" s="310"/>
      <c r="AS191" s="309">
        <f>ADHB!AT191</f>
        <v>0</v>
      </c>
      <c r="AT191" s="309">
        <f t="shared" si="2443"/>
        <v>0</v>
      </c>
      <c r="AU191" s="309">
        <f t="shared" si="2444"/>
        <v>0</v>
      </c>
      <c r="AV191" s="310">
        <v>0.36319999999999997</v>
      </c>
      <c r="AW191" s="311">
        <f t="shared" si="2445"/>
        <v>0</v>
      </c>
      <c r="AX191" s="312">
        <f t="shared" si="2446"/>
        <v>0</v>
      </c>
      <c r="AY191" s="313"/>
      <c r="AZ191" s="306">
        <v>15.0</v>
      </c>
      <c r="BA191" s="307" t="s">
        <v>193</v>
      </c>
      <c r="BB191" s="308" t="s">
        <v>132</v>
      </c>
      <c r="BC191" s="308" t="s">
        <v>132</v>
      </c>
      <c r="BD191" s="309"/>
      <c r="BE191" s="309" t="str">
        <f t="shared" si="2447"/>
        <v/>
      </c>
      <c r="BF191" s="309">
        <f t="shared" si="2448"/>
        <v>0</v>
      </c>
      <c r="BG191" s="310"/>
      <c r="BH191" s="309">
        <f t="shared" si="2449"/>
        <v>0</v>
      </c>
      <c r="BI191" s="310"/>
      <c r="BJ191" s="309">
        <f>ADHB!BK191</f>
        <v>0</v>
      </c>
      <c r="BK191" s="309">
        <f t="shared" si="2450"/>
        <v>0</v>
      </c>
      <c r="BL191" s="309">
        <f t="shared" si="2451"/>
        <v>0</v>
      </c>
      <c r="BM191" s="310">
        <v>0.36319999999999997</v>
      </c>
      <c r="BN191" s="311">
        <f t="shared" si="2452"/>
        <v>0</v>
      </c>
      <c r="BO191" s="312">
        <f t="shared" si="2453"/>
        <v>0</v>
      </c>
      <c r="BP191" s="313"/>
      <c r="BQ191" s="306">
        <v>15.0</v>
      </c>
      <c r="BR191" s="307" t="s">
        <v>193</v>
      </c>
      <c r="BS191" s="308" t="s">
        <v>132</v>
      </c>
      <c r="BT191" s="308" t="s">
        <v>132</v>
      </c>
      <c r="BU191" s="309"/>
      <c r="BV191" s="309" t="str">
        <f t="shared" si="2454"/>
        <v/>
      </c>
      <c r="BW191" s="309">
        <f t="shared" si="2455"/>
        <v>0</v>
      </c>
      <c r="BX191" s="310"/>
      <c r="BY191" s="309">
        <f t="shared" si="2456"/>
        <v>0</v>
      </c>
      <c r="BZ191" s="310"/>
      <c r="CA191" s="309">
        <f>ADHB!CB191</f>
        <v>0</v>
      </c>
      <c r="CB191" s="309">
        <f t="shared" si="2457"/>
        <v>0</v>
      </c>
      <c r="CC191" s="309">
        <f t="shared" si="2458"/>
        <v>0</v>
      </c>
      <c r="CD191" s="310">
        <v>0.36319999999999997</v>
      </c>
      <c r="CE191" s="311">
        <f t="shared" si="2459"/>
        <v>0</v>
      </c>
      <c r="CF191" s="312">
        <f t="shared" si="2460"/>
        <v>0</v>
      </c>
      <c r="CG191" s="313"/>
      <c r="CH191" s="306">
        <v>15.0</v>
      </c>
      <c r="CI191" s="307" t="s">
        <v>193</v>
      </c>
      <c r="CJ191" s="308" t="s">
        <v>132</v>
      </c>
      <c r="CK191" s="308" t="s">
        <v>132</v>
      </c>
      <c r="CL191" s="309"/>
      <c r="CM191" s="309" t="str">
        <f t="shared" si="2461"/>
        <v/>
      </c>
      <c r="CN191" s="309">
        <f t="shared" si="2462"/>
        <v>0</v>
      </c>
      <c r="CO191" s="310"/>
      <c r="CP191" s="309">
        <f t="shared" si="2463"/>
        <v>0</v>
      </c>
      <c r="CQ191" s="310"/>
      <c r="CR191" s="309">
        <f>ADHB!CS191</f>
        <v>0</v>
      </c>
      <c r="CS191" s="309">
        <f t="shared" si="2464"/>
        <v>0</v>
      </c>
      <c r="CT191" s="309">
        <f t="shared" si="2465"/>
        <v>0</v>
      </c>
      <c r="CU191" s="310">
        <v>0.36319999999999997</v>
      </c>
      <c r="CV191" s="311">
        <f t="shared" si="2466"/>
        <v>0</v>
      </c>
      <c r="CW191" s="312">
        <f t="shared" si="2467"/>
        <v>0</v>
      </c>
      <c r="CX191" s="313"/>
      <c r="CY191" s="306">
        <v>15.0</v>
      </c>
      <c r="CZ191" s="307" t="s">
        <v>193</v>
      </c>
      <c r="DA191" s="308" t="s">
        <v>132</v>
      </c>
      <c r="DB191" s="308" t="s">
        <v>132</v>
      </c>
      <c r="DC191" s="309"/>
      <c r="DD191" s="309" t="str">
        <f t="shared" si="2468"/>
        <v/>
      </c>
      <c r="DE191" s="309">
        <f t="shared" si="2469"/>
        <v>0</v>
      </c>
      <c r="DF191" s="310"/>
      <c r="DG191" s="309">
        <f t="shared" si="2470"/>
        <v>0</v>
      </c>
      <c r="DH191" s="310"/>
      <c r="DI191" s="309">
        <f>ADHB!DJ191</f>
        <v>0</v>
      </c>
      <c r="DJ191" s="309">
        <f t="shared" si="2471"/>
        <v>0</v>
      </c>
      <c r="DK191" s="309">
        <f t="shared" si="2472"/>
        <v>0</v>
      </c>
      <c r="DL191" s="310">
        <v>0.36319999999999997</v>
      </c>
      <c r="DM191" s="311">
        <f t="shared" si="2473"/>
        <v>0</v>
      </c>
      <c r="DN191" s="312">
        <f t="shared" si="2474"/>
        <v>0</v>
      </c>
      <c r="DO191" s="313"/>
      <c r="DP191" s="306">
        <v>15.0</v>
      </c>
      <c r="DQ191" s="307" t="s">
        <v>193</v>
      </c>
      <c r="DR191" s="308" t="s">
        <v>132</v>
      </c>
      <c r="DS191" s="308" t="s">
        <v>132</v>
      </c>
      <c r="DT191" s="309"/>
      <c r="DU191" s="309" t="str">
        <f t="shared" si="2475"/>
        <v/>
      </c>
      <c r="DV191" s="309">
        <f t="shared" si="2476"/>
        <v>0</v>
      </c>
      <c r="DW191" s="310"/>
      <c r="DX191" s="309">
        <f t="shared" si="2477"/>
        <v>0</v>
      </c>
      <c r="DY191" s="310"/>
      <c r="DZ191" s="309">
        <f>ADHB!EA191</f>
        <v>0</v>
      </c>
      <c r="EA191" s="309">
        <f t="shared" si="2478"/>
        <v>0</v>
      </c>
      <c r="EB191" s="309">
        <f t="shared" si="2479"/>
        <v>0</v>
      </c>
      <c r="EC191" s="310">
        <v>0.36319999999999997</v>
      </c>
      <c r="ED191" s="311">
        <f t="shared" si="2480"/>
        <v>0</v>
      </c>
      <c r="EE191" s="312">
        <f t="shared" si="2481"/>
        <v>0</v>
      </c>
      <c r="EF191" s="313"/>
      <c r="EG191" s="306">
        <v>15.0</v>
      </c>
      <c r="EH191" s="307" t="s">
        <v>193</v>
      </c>
      <c r="EI191" s="308" t="s">
        <v>132</v>
      </c>
      <c r="EJ191" s="308" t="s">
        <v>132</v>
      </c>
      <c r="EK191" s="309"/>
      <c r="EL191" s="309" t="str">
        <f t="shared" si="2482"/>
        <v/>
      </c>
      <c r="EM191" s="309">
        <f t="shared" si="2483"/>
        <v>0</v>
      </c>
      <c r="EN191" s="310"/>
      <c r="EO191" s="309">
        <f t="shared" si="2484"/>
        <v>0</v>
      </c>
      <c r="EP191" s="310"/>
      <c r="EQ191" s="309">
        <f>ADHB!ER191</f>
        <v>0</v>
      </c>
      <c r="ER191" s="309">
        <f t="shared" si="2485"/>
        <v>0</v>
      </c>
      <c r="ES191" s="309">
        <f t="shared" si="2486"/>
        <v>0</v>
      </c>
      <c r="ET191" s="310">
        <v>0.36319999999999997</v>
      </c>
      <c r="EU191" s="311">
        <f t="shared" si="2487"/>
        <v>0</v>
      </c>
      <c r="EV191" s="312">
        <f t="shared" si="2488"/>
        <v>0</v>
      </c>
      <c r="EW191" s="313"/>
      <c r="EX191" s="306">
        <v>15.0</v>
      </c>
      <c r="EY191" s="307" t="s">
        <v>193</v>
      </c>
      <c r="EZ191" s="308" t="s">
        <v>132</v>
      </c>
      <c r="FA191" s="308" t="s">
        <v>132</v>
      </c>
      <c r="FB191" s="309"/>
      <c r="FC191" s="309" t="str">
        <f t="shared" si="2489"/>
        <v/>
      </c>
      <c r="FD191" s="309">
        <f t="shared" si="2490"/>
        <v>0</v>
      </c>
      <c r="FE191" s="310"/>
      <c r="FF191" s="309">
        <f t="shared" si="2491"/>
        <v>0</v>
      </c>
      <c r="FG191" s="310"/>
      <c r="FH191" s="309">
        <f>ADHB!FI191</f>
        <v>0</v>
      </c>
      <c r="FI191" s="309">
        <f t="shared" si="2492"/>
        <v>0</v>
      </c>
      <c r="FJ191" s="309">
        <f t="shared" si="2493"/>
        <v>0</v>
      </c>
      <c r="FK191" s="310">
        <v>0.36319999999999997</v>
      </c>
      <c r="FL191" s="311">
        <f t="shared" si="2494"/>
        <v>0</v>
      </c>
      <c r="FM191" s="312">
        <f t="shared" si="2495"/>
        <v>0</v>
      </c>
      <c r="FN191" s="313"/>
      <c r="FO191" s="306">
        <v>15.0</v>
      </c>
      <c r="FP191" s="307" t="s">
        <v>193</v>
      </c>
      <c r="FQ191" s="308" t="s">
        <v>132</v>
      </c>
      <c r="FR191" s="308" t="s">
        <v>132</v>
      </c>
      <c r="FS191" s="309"/>
      <c r="FT191" s="309" t="str">
        <f t="shared" si="2496"/>
        <v/>
      </c>
      <c r="FU191" s="309">
        <f t="shared" si="2497"/>
        <v>0</v>
      </c>
      <c r="FV191" s="310"/>
      <c r="FW191" s="309">
        <f t="shared" si="2498"/>
        <v>0</v>
      </c>
      <c r="FX191" s="310"/>
      <c r="FY191" s="309">
        <f>ADHB!FZ191</f>
        <v>0</v>
      </c>
      <c r="FZ191" s="309">
        <f t="shared" si="2499"/>
        <v>0</v>
      </c>
      <c r="GA191" s="309">
        <f t="shared" si="2500"/>
        <v>0</v>
      </c>
      <c r="GB191" s="310">
        <v>0.36319999999999997</v>
      </c>
      <c r="GC191" s="311">
        <f t="shared" si="2501"/>
        <v>0</v>
      </c>
      <c r="GD191" s="312">
        <f t="shared" si="2502"/>
        <v>0</v>
      </c>
      <c r="GE191" s="313"/>
      <c r="GF191" s="306">
        <v>15.0</v>
      </c>
      <c r="GG191" s="307" t="s">
        <v>193</v>
      </c>
      <c r="GH191" s="308" t="s">
        <v>132</v>
      </c>
      <c r="GI191" s="308" t="s">
        <v>132</v>
      </c>
      <c r="GJ191" s="309"/>
      <c r="GK191" s="309" t="str">
        <f t="shared" si="2503"/>
        <v/>
      </c>
      <c r="GL191" s="309">
        <f t="shared" si="2504"/>
        <v>0</v>
      </c>
      <c r="GM191" s="310"/>
      <c r="GN191" s="309">
        <f t="shared" si="2505"/>
        <v>0</v>
      </c>
      <c r="GO191" s="310"/>
      <c r="GP191" s="309">
        <f>ADHB!GQ191</f>
        <v>0</v>
      </c>
      <c r="GQ191" s="309">
        <f t="shared" si="2506"/>
        <v>0</v>
      </c>
      <c r="GR191" s="309">
        <f t="shared" si="2507"/>
        <v>0</v>
      </c>
      <c r="GS191" s="310">
        <v>0.36319999999999997</v>
      </c>
      <c r="GT191" s="311">
        <f t="shared" si="2508"/>
        <v>0</v>
      </c>
      <c r="GU191" s="312">
        <f t="shared" si="2509"/>
        <v>0</v>
      </c>
      <c r="GV191" s="313"/>
      <c r="GW191" s="306">
        <v>15.0</v>
      </c>
      <c r="GX191" s="307" t="s">
        <v>193</v>
      </c>
      <c r="GY191" s="308" t="s">
        <v>132</v>
      </c>
      <c r="GZ191" s="308" t="s">
        <v>132</v>
      </c>
      <c r="HA191" s="309"/>
      <c r="HB191" s="309" t="str">
        <f t="shared" si="2510"/>
        <v/>
      </c>
      <c r="HC191" s="309">
        <f t="shared" si="2511"/>
        <v>0</v>
      </c>
      <c r="HD191" s="310"/>
      <c r="HE191" s="309">
        <f t="shared" si="2512"/>
        <v>0</v>
      </c>
      <c r="HF191" s="310"/>
      <c r="HG191" s="309">
        <f>ADHB!HH191</f>
        <v>0</v>
      </c>
      <c r="HH191" s="309">
        <f t="shared" si="2513"/>
        <v>0</v>
      </c>
      <c r="HI191" s="309">
        <f t="shared" si="2514"/>
        <v>0</v>
      </c>
      <c r="HJ191" s="310">
        <v>0.36319999999999997</v>
      </c>
      <c r="HK191" s="311">
        <f t="shared" si="2515"/>
        <v>0</v>
      </c>
      <c r="HL191" s="312">
        <f t="shared" si="2516"/>
        <v>0</v>
      </c>
      <c r="HM191" s="313"/>
      <c r="HN191" s="306">
        <v>15.0</v>
      </c>
      <c r="HO191" s="307" t="s">
        <v>193</v>
      </c>
      <c r="HP191" s="308" t="s">
        <v>132</v>
      </c>
      <c r="HQ191" s="308" t="s">
        <v>132</v>
      </c>
      <c r="HR191" s="309"/>
      <c r="HS191" s="309" t="str">
        <f t="shared" si="2517"/>
        <v/>
      </c>
      <c r="HT191" s="309">
        <f t="shared" si="2518"/>
        <v>0</v>
      </c>
      <c r="HU191" s="310"/>
      <c r="HV191" s="309">
        <f t="shared" si="2519"/>
        <v>0</v>
      </c>
      <c r="HW191" s="310"/>
      <c r="HX191" s="309">
        <f>ADHB!HY191</f>
        <v>0</v>
      </c>
      <c r="HY191" s="309">
        <f t="shared" si="2520"/>
        <v>0</v>
      </c>
      <c r="HZ191" s="309">
        <f t="shared" si="2521"/>
        <v>0</v>
      </c>
      <c r="IA191" s="310">
        <v>0.36319999999999997</v>
      </c>
      <c r="IB191" s="311">
        <f t="shared" si="2522"/>
        <v>0</v>
      </c>
      <c r="IC191" s="312">
        <f t="shared" si="2523"/>
        <v>0</v>
      </c>
      <c r="ID191" s="313"/>
      <c r="IE191" s="306">
        <v>15.0</v>
      </c>
      <c r="IF191" s="307" t="s">
        <v>193</v>
      </c>
      <c r="IG191" s="308" t="s">
        <v>132</v>
      </c>
      <c r="IH191" s="308" t="s">
        <v>132</v>
      </c>
      <c r="II191" s="309"/>
      <c r="IJ191" s="309" t="str">
        <f t="shared" si="2524"/>
        <v/>
      </c>
      <c r="IK191" s="309">
        <f t="shared" si="2525"/>
        <v>0</v>
      </c>
      <c r="IL191" s="310"/>
      <c r="IM191" s="309">
        <f t="shared" si="2526"/>
        <v>0</v>
      </c>
      <c r="IN191" s="310"/>
      <c r="IO191" s="309">
        <f>ADHB!IP191</f>
        <v>0</v>
      </c>
      <c r="IP191" s="309">
        <f t="shared" si="2527"/>
        <v>0</v>
      </c>
      <c r="IQ191" s="309">
        <f t="shared" si="2528"/>
        <v>0</v>
      </c>
      <c r="IR191" s="310">
        <v>0.36319999999999997</v>
      </c>
      <c r="IS191" s="311">
        <f t="shared" si="2529"/>
        <v>0</v>
      </c>
      <c r="IT191" s="312">
        <f t="shared" si="2530"/>
        <v>0</v>
      </c>
      <c r="IU191" s="313"/>
      <c r="IV191" s="306">
        <v>15.0</v>
      </c>
      <c r="IW191" s="307" t="s">
        <v>193</v>
      </c>
      <c r="IX191" s="308" t="s">
        <v>132</v>
      </c>
      <c r="IY191" s="308" t="s">
        <v>132</v>
      </c>
      <c r="IZ191" s="309"/>
      <c r="JA191" s="309" t="str">
        <f t="shared" si="2531"/>
        <v/>
      </c>
      <c r="JB191" s="309">
        <f t="shared" si="2532"/>
        <v>0</v>
      </c>
      <c r="JC191" s="310"/>
      <c r="JD191" s="309">
        <f t="shared" si="2533"/>
        <v>0</v>
      </c>
      <c r="JE191" s="310"/>
      <c r="JF191" s="309">
        <f>ADHB!JG191</f>
        <v>0</v>
      </c>
      <c r="JG191" s="309">
        <f t="shared" si="2534"/>
        <v>0</v>
      </c>
      <c r="JH191" s="309">
        <f t="shared" si="2535"/>
        <v>0</v>
      </c>
      <c r="JI191" s="310">
        <v>0.36319999999999997</v>
      </c>
      <c r="JJ191" s="311">
        <f t="shared" si="2536"/>
        <v>0</v>
      </c>
      <c r="JK191" s="312">
        <f t="shared" si="2537"/>
        <v>0</v>
      </c>
      <c r="JL191" s="313"/>
      <c r="JM191" s="306">
        <v>15.0</v>
      </c>
      <c r="JN191" s="307" t="s">
        <v>193</v>
      </c>
      <c r="JO191" s="308" t="s">
        <v>132</v>
      </c>
      <c r="JP191" s="308" t="s">
        <v>132</v>
      </c>
      <c r="JQ191" s="309"/>
      <c r="JR191" s="309" t="str">
        <f t="shared" si="2538"/>
        <v/>
      </c>
      <c r="JS191" s="309">
        <f t="shared" si="2539"/>
        <v>0</v>
      </c>
      <c r="JT191" s="310"/>
      <c r="JU191" s="309">
        <f t="shared" si="2540"/>
        <v>0</v>
      </c>
      <c r="JV191" s="310"/>
      <c r="JW191" s="309" t="str">
        <f>ADHB!LF191</f>
        <v/>
      </c>
      <c r="JX191" s="309">
        <f t="shared" si="2541"/>
        <v>0</v>
      </c>
      <c r="JY191" s="309">
        <f t="shared" si="2542"/>
        <v>0</v>
      </c>
      <c r="JZ191" s="310">
        <v>0.36319999999999997</v>
      </c>
      <c r="KA191" s="311">
        <f t="shared" si="2543"/>
        <v>0</v>
      </c>
      <c r="KB191" s="312">
        <f t="shared" si="2544"/>
        <v>0</v>
      </c>
      <c r="KC191" s="313"/>
      <c r="KD191" s="306">
        <v>15.0</v>
      </c>
      <c r="KE191" s="307" t="s">
        <v>193</v>
      </c>
      <c r="KF191" s="308" t="s">
        <v>132</v>
      </c>
      <c r="KG191" s="308" t="s">
        <v>132</v>
      </c>
      <c r="KH191" s="309"/>
      <c r="KI191" s="309" t="str">
        <f t="shared" si="2545"/>
        <v/>
      </c>
      <c r="KJ191" s="309">
        <f t="shared" si="2546"/>
        <v>0</v>
      </c>
      <c r="KK191" s="310"/>
      <c r="KL191" s="309">
        <f t="shared" si="2547"/>
        <v>0</v>
      </c>
      <c r="KM191" s="310"/>
      <c r="KN191" s="309" t="str">
        <f>ADHB!LW191</f>
        <v/>
      </c>
      <c r="KO191" s="309">
        <f t="shared" si="2548"/>
        <v>0</v>
      </c>
      <c r="KP191" s="309">
        <f t="shared" si="2549"/>
        <v>0</v>
      </c>
      <c r="KQ191" s="310">
        <v>0.36319999999999997</v>
      </c>
      <c r="KR191" s="311">
        <f t="shared" si="2550"/>
        <v>0</v>
      </c>
      <c r="KS191" s="312">
        <f t="shared" si="2551"/>
        <v>0</v>
      </c>
      <c r="KT191" s="313"/>
      <c r="KU191" s="314"/>
    </row>
    <row r="192" ht="15.75" customHeight="1">
      <c r="A192" s="306">
        <v>16.0</v>
      </c>
      <c r="B192" s="307" t="s">
        <v>194</v>
      </c>
      <c r="C192" s="308" t="s">
        <v>132</v>
      </c>
      <c r="D192" s="308" t="s">
        <v>132</v>
      </c>
      <c r="E192" s="309"/>
      <c r="F192" s="309"/>
      <c r="G192" s="309">
        <f t="shared" si="2427"/>
        <v>0</v>
      </c>
      <c r="H192" s="310"/>
      <c r="I192" s="309">
        <f t="shared" si="2428"/>
        <v>0</v>
      </c>
      <c r="J192" s="310"/>
      <c r="K192" s="309">
        <f>ADHB!L192</f>
        <v>0</v>
      </c>
      <c r="L192" s="309">
        <f t="shared" si="2429"/>
        <v>0</v>
      </c>
      <c r="M192" s="309">
        <f t="shared" si="2430"/>
        <v>0</v>
      </c>
      <c r="N192" s="310">
        <v>0.36319999999999997</v>
      </c>
      <c r="O192" s="311">
        <f t="shared" si="2431"/>
        <v>0</v>
      </c>
      <c r="P192" s="312">
        <f t="shared" si="2432"/>
        <v>0</v>
      </c>
      <c r="Q192" s="313"/>
      <c r="R192" s="306">
        <v>16.0</v>
      </c>
      <c r="S192" s="307" t="s">
        <v>194</v>
      </c>
      <c r="T192" s="308" t="s">
        <v>132</v>
      </c>
      <c r="U192" s="308" t="s">
        <v>132</v>
      </c>
      <c r="V192" s="309"/>
      <c r="W192" s="309" t="str">
        <f t="shared" si="2433"/>
        <v/>
      </c>
      <c r="X192" s="309">
        <f t="shared" si="2434"/>
        <v>0</v>
      </c>
      <c r="Y192" s="310"/>
      <c r="Z192" s="309">
        <f t="shared" si="2435"/>
        <v>0</v>
      </c>
      <c r="AA192" s="310"/>
      <c r="AB192" s="309">
        <f>ADHB!AC192</f>
        <v>0</v>
      </c>
      <c r="AC192" s="309">
        <f t="shared" si="2436"/>
        <v>0</v>
      </c>
      <c r="AD192" s="309">
        <f t="shared" si="2437"/>
        <v>0</v>
      </c>
      <c r="AE192" s="310">
        <v>0.36319999999999997</v>
      </c>
      <c r="AF192" s="311">
        <f t="shared" si="2438"/>
        <v>0</v>
      </c>
      <c r="AG192" s="312">
        <f t="shared" si="2439"/>
        <v>0</v>
      </c>
      <c r="AH192" s="313"/>
      <c r="AI192" s="306">
        <v>16.0</v>
      </c>
      <c r="AJ192" s="307" t="s">
        <v>194</v>
      </c>
      <c r="AK192" s="308" t="s">
        <v>132</v>
      </c>
      <c r="AL192" s="308" t="s">
        <v>132</v>
      </c>
      <c r="AM192" s="309"/>
      <c r="AN192" s="309" t="str">
        <f t="shared" si="2440"/>
        <v/>
      </c>
      <c r="AO192" s="309">
        <f t="shared" si="2441"/>
        <v>0</v>
      </c>
      <c r="AP192" s="310"/>
      <c r="AQ192" s="309">
        <f t="shared" si="2442"/>
        <v>0</v>
      </c>
      <c r="AR192" s="310"/>
      <c r="AS192" s="309">
        <f>ADHB!AT192</f>
        <v>0</v>
      </c>
      <c r="AT192" s="309">
        <f t="shared" si="2443"/>
        <v>0</v>
      </c>
      <c r="AU192" s="309">
        <f t="shared" si="2444"/>
        <v>0</v>
      </c>
      <c r="AV192" s="310">
        <v>0.36319999999999997</v>
      </c>
      <c r="AW192" s="311">
        <f t="shared" si="2445"/>
        <v>0</v>
      </c>
      <c r="AX192" s="312">
        <f t="shared" si="2446"/>
        <v>0</v>
      </c>
      <c r="AY192" s="313"/>
      <c r="AZ192" s="306">
        <v>16.0</v>
      </c>
      <c r="BA192" s="307" t="s">
        <v>194</v>
      </c>
      <c r="BB192" s="308" t="s">
        <v>132</v>
      </c>
      <c r="BC192" s="308" t="s">
        <v>132</v>
      </c>
      <c r="BD192" s="309"/>
      <c r="BE192" s="309" t="str">
        <f t="shared" si="2447"/>
        <v/>
      </c>
      <c r="BF192" s="309">
        <f t="shared" si="2448"/>
        <v>0</v>
      </c>
      <c r="BG192" s="310"/>
      <c r="BH192" s="309">
        <f t="shared" si="2449"/>
        <v>0</v>
      </c>
      <c r="BI192" s="310"/>
      <c r="BJ192" s="309">
        <f>ADHB!BK192</f>
        <v>0</v>
      </c>
      <c r="BK192" s="309">
        <f t="shared" si="2450"/>
        <v>0</v>
      </c>
      <c r="BL192" s="309">
        <f t="shared" si="2451"/>
        <v>0</v>
      </c>
      <c r="BM192" s="310">
        <v>0.36319999999999997</v>
      </c>
      <c r="BN192" s="311">
        <f t="shared" si="2452"/>
        <v>0</v>
      </c>
      <c r="BO192" s="312">
        <f t="shared" si="2453"/>
        <v>0</v>
      </c>
      <c r="BP192" s="313"/>
      <c r="BQ192" s="306">
        <v>16.0</v>
      </c>
      <c r="BR192" s="307" t="s">
        <v>194</v>
      </c>
      <c r="BS192" s="308" t="s">
        <v>132</v>
      </c>
      <c r="BT192" s="308" t="s">
        <v>132</v>
      </c>
      <c r="BU192" s="309"/>
      <c r="BV192" s="309" t="str">
        <f t="shared" si="2454"/>
        <v/>
      </c>
      <c r="BW192" s="309">
        <f t="shared" si="2455"/>
        <v>0</v>
      </c>
      <c r="BX192" s="310"/>
      <c r="BY192" s="309">
        <f t="shared" si="2456"/>
        <v>0</v>
      </c>
      <c r="BZ192" s="310"/>
      <c r="CA192" s="309">
        <f>ADHB!CB192</f>
        <v>0</v>
      </c>
      <c r="CB192" s="309">
        <f t="shared" si="2457"/>
        <v>0</v>
      </c>
      <c r="CC192" s="309">
        <f t="shared" si="2458"/>
        <v>0</v>
      </c>
      <c r="CD192" s="310">
        <v>0.36319999999999997</v>
      </c>
      <c r="CE192" s="311">
        <f t="shared" si="2459"/>
        <v>0</v>
      </c>
      <c r="CF192" s="312">
        <f t="shared" si="2460"/>
        <v>0</v>
      </c>
      <c r="CG192" s="313"/>
      <c r="CH192" s="306">
        <v>16.0</v>
      </c>
      <c r="CI192" s="307" t="s">
        <v>194</v>
      </c>
      <c r="CJ192" s="308" t="s">
        <v>132</v>
      </c>
      <c r="CK192" s="308" t="s">
        <v>132</v>
      </c>
      <c r="CL192" s="309"/>
      <c r="CM192" s="309" t="str">
        <f t="shared" si="2461"/>
        <v/>
      </c>
      <c r="CN192" s="309">
        <f t="shared" si="2462"/>
        <v>0</v>
      </c>
      <c r="CO192" s="310"/>
      <c r="CP192" s="309">
        <f t="shared" si="2463"/>
        <v>0</v>
      </c>
      <c r="CQ192" s="310"/>
      <c r="CR192" s="309">
        <f>ADHB!CS192</f>
        <v>0</v>
      </c>
      <c r="CS192" s="309">
        <f t="shared" si="2464"/>
        <v>0</v>
      </c>
      <c r="CT192" s="309">
        <f t="shared" si="2465"/>
        <v>0</v>
      </c>
      <c r="CU192" s="310">
        <v>0.36319999999999997</v>
      </c>
      <c r="CV192" s="311">
        <f t="shared" si="2466"/>
        <v>0</v>
      </c>
      <c r="CW192" s="312">
        <f t="shared" si="2467"/>
        <v>0</v>
      </c>
      <c r="CX192" s="313"/>
      <c r="CY192" s="306">
        <v>16.0</v>
      </c>
      <c r="CZ192" s="307" t="s">
        <v>194</v>
      </c>
      <c r="DA192" s="308" t="s">
        <v>132</v>
      </c>
      <c r="DB192" s="308" t="s">
        <v>132</v>
      </c>
      <c r="DC192" s="309"/>
      <c r="DD192" s="309" t="str">
        <f t="shared" si="2468"/>
        <v/>
      </c>
      <c r="DE192" s="309">
        <f t="shared" si="2469"/>
        <v>0</v>
      </c>
      <c r="DF192" s="310"/>
      <c r="DG192" s="309">
        <f t="shared" si="2470"/>
        <v>0</v>
      </c>
      <c r="DH192" s="310"/>
      <c r="DI192" s="309">
        <f>ADHB!DJ192</f>
        <v>0</v>
      </c>
      <c r="DJ192" s="309">
        <f t="shared" si="2471"/>
        <v>0</v>
      </c>
      <c r="DK192" s="309">
        <f t="shared" si="2472"/>
        <v>0</v>
      </c>
      <c r="DL192" s="310">
        <v>0.36319999999999997</v>
      </c>
      <c r="DM192" s="311">
        <f t="shared" si="2473"/>
        <v>0</v>
      </c>
      <c r="DN192" s="312">
        <f t="shared" si="2474"/>
        <v>0</v>
      </c>
      <c r="DO192" s="313"/>
      <c r="DP192" s="306">
        <v>16.0</v>
      </c>
      <c r="DQ192" s="307" t="s">
        <v>194</v>
      </c>
      <c r="DR192" s="308" t="s">
        <v>132</v>
      </c>
      <c r="DS192" s="308" t="s">
        <v>132</v>
      </c>
      <c r="DT192" s="309"/>
      <c r="DU192" s="309" t="str">
        <f t="shared" si="2475"/>
        <v/>
      </c>
      <c r="DV192" s="309">
        <f t="shared" si="2476"/>
        <v>0</v>
      </c>
      <c r="DW192" s="310"/>
      <c r="DX192" s="309">
        <f t="shared" si="2477"/>
        <v>0</v>
      </c>
      <c r="DY192" s="310"/>
      <c r="DZ192" s="309">
        <f>ADHB!EA192</f>
        <v>0</v>
      </c>
      <c r="EA192" s="309">
        <f t="shared" si="2478"/>
        <v>0</v>
      </c>
      <c r="EB192" s="309">
        <f t="shared" si="2479"/>
        <v>0</v>
      </c>
      <c r="EC192" s="310">
        <v>0.36319999999999997</v>
      </c>
      <c r="ED192" s="311">
        <f t="shared" si="2480"/>
        <v>0</v>
      </c>
      <c r="EE192" s="312">
        <f t="shared" si="2481"/>
        <v>0</v>
      </c>
      <c r="EF192" s="313"/>
      <c r="EG192" s="306">
        <v>16.0</v>
      </c>
      <c r="EH192" s="307" t="s">
        <v>194</v>
      </c>
      <c r="EI192" s="308" t="s">
        <v>132</v>
      </c>
      <c r="EJ192" s="308" t="s">
        <v>132</v>
      </c>
      <c r="EK192" s="309"/>
      <c r="EL192" s="309" t="str">
        <f t="shared" si="2482"/>
        <v/>
      </c>
      <c r="EM192" s="309">
        <f t="shared" si="2483"/>
        <v>0</v>
      </c>
      <c r="EN192" s="310"/>
      <c r="EO192" s="309">
        <f t="shared" si="2484"/>
        <v>0</v>
      </c>
      <c r="EP192" s="310"/>
      <c r="EQ192" s="309">
        <f>ADHB!ER192</f>
        <v>0</v>
      </c>
      <c r="ER192" s="309">
        <f t="shared" si="2485"/>
        <v>0</v>
      </c>
      <c r="ES192" s="309">
        <f t="shared" si="2486"/>
        <v>0</v>
      </c>
      <c r="ET192" s="310">
        <v>0.36319999999999997</v>
      </c>
      <c r="EU192" s="311">
        <f t="shared" si="2487"/>
        <v>0</v>
      </c>
      <c r="EV192" s="312">
        <f t="shared" si="2488"/>
        <v>0</v>
      </c>
      <c r="EW192" s="313"/>
      <c r="EX192" s="306">
        <v>16.0</v>
      </c>
      <c r="EY192" s="307" t="s">
        <v>194</v>
      </c>
      <c r="EZ192" s="308" t="s">
        <v>132</v>
      </c>
      <c r="FA192" s="308" t="s">
        <v>132</v>
      </c>
      <c r="FB192" s="309"/>
      <c r="FC192" s="309" t="str">
        <f t="shared" si="2489"/>
        <v/>
      </c>
      <c r="FD192" s="309">
        <f t="shared" si="2490"/>
        <v>0</v>
      </c>
      <c r="FE192" s="310"/>
      <c r="FF192" s="309">
        <f t="shared" si="2491"/>
        <v>0</v>
      </c>
      <c r="FG192" s="310"/>
      <c r="FH192" s="309">
        <f>ADHB!FI192</f>
        <v>0</v>
      </c>
      <c r="FI192" s="309">
        <f t="shared" si="2492"/>
        <v>0</v>
      </c>
      <c r="FJ192" s="309">
        <f t="shared" si="2493"/>
        <v>0</v>
      </c>
      <c r="FK192" s="310">
        <v>0.36319999999999997</v>
      </c>
      <c r="FL192" s="311">
        <f t="shared" si="2494"/>
        <v>0</v>
      </c>
      <c r="FM192" s="312">
        <f t="shared" si="2495"/>
        <v>0</v>
      </c>
      <c r="FN192" s="313"/>
      <c r="FO192" s="306">
        <v>16.0</v>
      </c>
      <c r="FP192" s="307" t="s">
        <v>194</v>
      </c>
      <c r="FQ192" s="308" t="s">
        <v>132</v>
      </c>
      <c r="FR192" s="308" t="s">
        <v>132</v>
      </c>
      <c r="FS192" s="309"/>
      <c r="FT192" s="309" t="str">
        <f t="shared" si="2496"/>
        <v/>
      </c>
      <c r="FU192" s="309">
        <f t="shared" si="2497"/>
        <v>0</v>
      </c>
      <c r="FV192" s="310"/>
      <c r="FW192" s="309">
        <f t="shared" si="2498"/>
        <v>0</v>
      </c>
      <c r="FX192" s="310"/>
      <c r="FY192" s="309">
        <f>ADHB!FZ192</f>
        <v>0</v>
      </c>
      <c r="FZ192" s="309">
        <f t="shared" si="2499"/>
        <v>0</v>
      </c>
      <c r="GA192" s="309">
        <f t="shared" si="2500"/>
        <v>0</v>
      </c>
      <c r="GB192" s="310">
        <v>0.36319999999999997</v>
      </c>
      <c r="GC192" s="311">
        <f t="shared" si="2501"/>
        <v>0</v>
      </c>
      <c r="GD192" s="312">
        <f t="shared" si="2502"/>
        <v>0</v>
      </c>
      <c r="GE192" s="313"/>
      <c r="GF192" s="306">
        <v>16.0</v>
      </c>
      <c r="GG192" s="307" t="s">
        <v>194</v>
      </c>
      <c r="GH192" s="308" t="s">
        <v>132</v>
      </c>
      <c r="GI192" s="308" t="s">
        <v>132</v>
      </c>
      <c r="GJ192" s="309"/>
      <c r="GK192" s="309" t="str">
        <f t="shared" si="2503"/>
        <v/>
      </c>
      <c r="GL192" s="309">
        <f t="shared" si="2504"/>
        <v>0</v>
      </c>
      <c r="GM192" s="310"/>
      <c r="GN192" s="309">
        <f t="shared" si="2505"/>
        <v>0</v>
      </c>
      <c r="GO192" s="310"/>
      <c r="GP192" s="309">
        <f>ADHB!GQ192</f>
        <v>0</v>
      </c>
      <c r="GQ192" s="309">
        <f t="shared" si="2506"/>
        <v>0</v>
      </c>
      <c r="GR192" s="309">
        <f t="shared" si="2507"/>
        <v>0</v>
      </c>
      <c r="GS192" s="310">
        <v>0.36319999999999997</v>
      </c>
      <c r="GT192" s="311">
        <f t="shared" si="2508"/>
        <v>0</v>
      </c>
      <c r="GU192" s="312">
        <f t="shared" si="2509"/>
        <v>0</v>
      </c>
      <c r="GV192" s="313"/>
      <c r="GW192" s="306">
        <v>16.0</v>
      </c>
      <c r="GX192" s="307" t="s">
        <v>194</v>
      </c>
      <c r="GY192" s="308" t="s">
        <v>132</v>
      </c>
      <c r="GZ192" s="308" t="s">
        <v>132</v>
      </c>
      <c r="HA192" s="309"/>
      <c r="HB192" s="309" t="str">
        <f t="shared" si="2510"/>
        <v/>
      </c>
      <c r="HC192" s="309">
        <f t="shared" si="2511"/>
        <v>0</v>
      </c>
      <c r="HD192" s="310"/>
      <c r="HE192" s="309">
        <f t="shared" si="2512"/>
        <v>0</v>
      </c>
      <c r="HF192" s="310"/>
      <c r="HG192" s="309">
        <f>ADHB!HH192</f>
        <v>0</v>
      </c>
      <c r="HH192" s="309">
        <f t="shared" si="2513"/>
        <v>0</v>
      </c>
      <c r="HI192" s="309">
        <f t="shared" si="2514"/>
        <v>0</v>
      </c>
      <c r="HJ192" s="310">
        <v>0.36319999999999997</v>
      </c>
      <c r="HK192" s="311">
        <f t="shared" si="2515"/>
        <v>0</v>
      </c>
      <c r="HL192" s="312">
        <f t="shared" si="2516"/>
        <v>0</v>
      </c>
      <c r="HM192" s="313"/>
      <c r="HN192" s="306">
        <v>16.0</v>
      </c>
      <c r="HO192" s="307" t="s">
        <v>194</v>
      </c>
      <c r="HP192" s="308" t="s">
        <v>132</v>
      </c>
      <c r="HQ192" s="308" t="s">
        <v>132</v>
      </c>
      <c r="HR192" s="309"/>
      <c r="HS192" s="309" t="str">
        <f t="shared" si="2517"/>
        <v/>
      </c>
      <c r="HT192" s="309">
        <f t="shared" si="2518"/>
        <v>0</v>
      </c>
      <c r="HU192" s="310"/>
      <c r="HV192" s="309">
        <f t="shared" si="2519"/>
        <v>0</v>
      </c>
      <c r="HW192" s="310"/>
      <c r="HX192" s="309">
        <f>ADHB!HY192</f>
        <v>0</v>
      </c>
      <c r="HY192" s="309">
        <f t="shared" si="2520"/>
        <v>0</v>
      </c>
      <c r="HZ192" s="309">
        <f t="shared" si="2521"/>
        <v>0</v>
      </c>
      <c r="IA192" s="310">
        <v>0.36319999999999997</v>
      </c>
      <c r="IB192" s="311">
        <f t="shared" si="2522"/>
        <v>0</v>
      </c>
      <c r="IC192" s="312">
        <f t="shared" si="2523"/>
        <v>0</v>
      </c>
      <c r="ID192" s="313"/>
      <c r="IE192" s="306">
        <v>16.0</v>
      </c>
      <c r="IF192" s="307" t="s">
        <v>194</v>
      </c>
      <c r="IG192" s="308" t="s">
        <v>132</v>
      </c>
      <c r="IH192" s="308" t="s">
        <v>132</v>
      </c>
      <c r="II192" s="309"/>
      <c r="IJ192" s="309" t="str">
        <f t="shared" si="2524"/>
        <v/>
      </c>
      <c r="IK192" s="309">
        <f t="shared" si="2525"/>
        <v>0</v>
      </c>
      <c r="IL192" s="310"/>
      <c r="IM192" s="309">
        <f t="shared" si="2526"/>
        <v>0</v>
      </c>
      <c r="IN192" s="310"/>
      <c r="IO192" s="309">
        <f>ADHB!IP192</f>
        <v>0</v>
      </c>
      <c r="IP192" s="309">
        <f t="shared" si="2527"/>
        <v>0</v>
      </c>
      <c r="IQ192" s="309">
        <f t="shared" si="2528"/>
        <v>0</v>
      </c>
      <c r="IR192" s="310">
        <v>0.36319999999999997</v>
      </c>
      <c r="IS192" s="311">
        <f t="shared" si="2529"/>
        <v>0</v>
      </c>
      <c r="IT192" s="312">
        <f t="shared" si="2530"/>
        <v>0</v>
      </c>
      <c r="IU192" s="313"/>
      <c r="IV192" s="306">
        <v>16.0</v>
      </c>
      <c r="IW192" s="307" t="s">
        <v>194</v>
      </c>
      <c r="IX192" s="308" t="s">
        <v>132</v>
      </c>
      <c r="IY192" s="308" t="s">
        <v>132</v>
      </c>
      <c r="IZ192" s="309"/>
      <c r="JA192" s="309" t="str">
        <f t="shared" si="2531"/>
        <v/>
      </c>
      <c r="JB192" s="309">
        <f t="shared" si="2532"/>
        <v>0</v>
      </c>
      <c r="JC192" s="310"/>
      <c r="JD192" s="309">
        <f t="shared" si="2533"/>
        <v>0</v>
      </c>
      <c r="JE192" s="310"/>
      <c r="JF192" s="309">
        <f>ADHB!JG192</f>
        <v>0</v>
      </c>
      <c r="JG192" s="309">
        <f t="shared" si="2534"/>
        <v>0</v>
      </c>
      <c r="JH192" s="309">
        <f t="shared" si="2535"/>
        <v>0</v>
      </c>
      <c r="JI192" s="310">
        <v>0.36319999999999997</v>
      </c>
      <c r="JJ192" s="311">
        <f t="shared" si="2536"/>
        <v>0</v>
      </c>
      <c r="JK192" s="312">
        <f t="shared" si="2537"/>
        <v>0</v>
      </c>
      <c r="JL192" s="313"/>
      <c r="JM192" s="306">
        <v>16.0</v>
      </c>
      <c r="JN192" s="307" t="s">
        <v>194</v>
      </c>
      <c r="JO192" s="308" t="s">
        <v>132</v>
      </c>
      <c r="JP192" s="308" t="s">
        <v>132</v>
      </c>
      <c r="JQ192" s="309"/>
      <c r="JR192" s="309" t="str">
        <f t="shared" si="2538"/>
        <v/>
      </c>
      <c r="JS192" s="309">
        <f t="shared" si="2539"/>
        <v>0</v>
      </c>
      <c r="JT192" s="310"/>
      <c r="JU192" s="309">
        <f t="shared" si="2540"/>
        <v>0</v>
      </c>
      <c r="JV192" s="310"/>
      <c r="JW192" s="309" t="str">
        <f>ADHB!LF192</f>
        <v/>
      </c>
      <c r="JX192" s="309">
        <f t="shared" si="2541"/>
        <v>0</v>
      </c>
      <c r="JY192" s="309">
        <f t="shared" si="2542"/>
        <v>0</v>
      </c>
      <c r="JZ192" s="310">
        <v>0.36319999999999997</v>
      </c>
      <c r="KA192" s="311">
        <f t="shared" si="2543"/>
        <v>0</v>
      </c>
      <c r="KB192" s="312">
        <f t="shared" si="2544"/>
        <v>0</v>
      </c>
      <c r="KC192" s="313"/>
      <c r="KD192" s="306">
        <v>16.0</v>
      </c>
      <c r="KE192" s="307" t="s">
        <v>194</v>
      </c>
      <c r="KF192" s="308" t="s">
        <v>132</v>
      </c>
      <c r="KG192" s="308" t="s">
        <v>132</v>
      </c>
      <c r="KH192" s="309"/>
      <c r="KI192" s="309" t="str">
        <f t="shared" si="2545"/>
        <v/>
      </c>
      <c r="KJ192" s="309">
        <f t="shared" si="2546"/>
        <v>0</v>
      </c>
      <c r="KK192" s="310"/>
      <c r="KL192" s="309">
        <f t="shared" si="2547"/>
        <v>0</v>
      </c>
      <c r="KM192" s="310"/>
      <c r="KN192" s="309" t="str">
        <f>ADHB!LW192</f>
        <v/>
      </c>
      <c r="KO192" s="309">
        <f t="shared" si="2548"/>
        <v>0</v>
      </c>
      <c r="KP192" s="309">
        <f t="shared" si="2549"/>
        <v>0</v>
      </c>
      <c r="KQ192" s="310">
        <v>0.36319999999999997</v>
      </c>
      <c r="KR192" s="311">
        <f t="shared" si="2550"/>
        <v>0</v>
      </c>
      <c r="KS192" s="312">
        <f t="shared" si="2551"/>
        <v>0</v>
      </c>
      <c r="KT192" s="313"/>
      <c r="KU192" s="314"/>
    </row>
    <row r="193" ht="15.75" customHeight="1">
      <c r="A193" s="306">
        <v>17.0</v>
      </c>
      <c r="B193" s="307" t="s">
        <v>195</v>
      </c>
      <c r="C193" s="308" t="s">
        <v>132</v>
      </c>
      <c r="D193" s="308" t="s">
        <v>132</v>
      </c>
      <c r="E193" s="309"/>
      <c r="F193" s="309"/>
      <c r="G193" s="309">
        <f t="shared" si="2427"/>
        <v>0</v>
      </c>
      <c r="H193" s="310"/>
      <c r="I193" s="309">
        <f t="shared" si="2428"/>
        <v>0</v>
      </c>
      <c r="J193" s="310"/>
      <c r="K193" s="309">
        <f>ADHB!L193</f>
        <v>0</v>
      </c>
      <c r="L193" s="309">
        <f t="shared" si="2429"/>
        <v>0</v>
      </c>
      <c r="M193" s="309">
        <f t="shared" si="2430"/>
        <v>0</v>
      </c>
      <c r="N193" s="310">
        <v>0.36319999999999997</v>
      </c>
      <c r="O193" s="311">
        <f t="shared" si="2431"/>
        <v>0</v>
      </c>
      <c r="P193" s="312">
        <f t="shared" si="2432"/>
        <v>0</v>
      </c>
      <c r="Q193" s="313"/>
      <c r="R193" s="306">
        <v>17.0</v>
      </c>
      <c r="S193" s="307" t="s">
        <v>195</v>
      </c>
      <c r="T193" s="308" t="s">
        <v>132</v>
      </c>
      <c r="U193" s="308" t="s">
        <v>132</v>
      </c>
      <c r="V193" s="309"/>
      <c r="W193" s="309" t="str">
        <f t="shared" si="2433"/>
        <v/>
      </c>
      <c r="X193" s="309">
        <f t="shared" si="2434"/>
        <v>0</v>
      </c>
      <c r="Y193" s="310"/>
      <c r="Z193" s="309">
        <f t="shared" si="2435"/>
        <v>0</v>
      </c>
      <c r="AA193" s="310"/>
      <c r="AB193" s="309">
        <f>ADHB!AC193</f>
        <v>0</v>
      </c>
      <c r="AC193" s="309">
        <f t="shared" si="2436"/>
        <v>0</v>
      </c>
      <c r="AD193" s="309">
        <f t="shared" si="2437"/>
        <v>0</v>
      </c>
      <c r="AE193" s="310">
        <v>0.36319999999999997</v>
      </c>
      <c r="AF193" s="311">
        <f t="shared" si="2438"/>
        <v>0</v>
      </c>
      <c r="AG193" s="312">
        <f t="shared" si="2439"/>
        <v>0</v>
      </c>
      <c r="AH193" s="313"/>
      <c r="AI193" s="306">
        <v>17.0</v>
      </c>
      <c r="AJ193" s="307" t="s">
        <v>195</v>
      </c>
      <c r="AK193" s="308" t="s">
        <v>132</v>
      </c>
      <c r="AL193" s="308" t="s">
        <v>132</v>
      </c>
      <c r="AM193" s="309"/>
      <c r="AN193" s="309" t="str">
        <f t="shared" si="2440"/>
        <v/>
      </c>
      <c r="AO193" s="309">
        <f t="shared" si="2441"/>
        <v>0</v>
      </c>
      <c r="AP193" s="310"/>
      <c r="AQ193" s="309">
        <f t="shared" si="2442"/>
        <v>0</v>
      </c>
      <c r="AR193" s="310"/>
      <c r="AS193" s="309">
        <f>ADHB!AT193</f>
        <v>0</v>
      </c>
      <c r="AT193" s="309">
        <f t="shared" si="2443"/>
        <v>0</v>
      </c>
      <c r="AU193" s="309">
        <f t="shared" si="2444"/>
        <v>0</v>
      </c>
      <c r="AV193" s="310">
        <v>0.36319999999999997</v>
      </c>
      <c r="AW193" s="311">
        <f t="shared" si="2445"/>
        <v>0</v>
      </c>
      <c r="AX193" s="312">
        <f t="shared" si="2446"/>
        <v>0</v>
      </c>
      <c r="AY193" s="313"/>
      <c r="AZ193" s="306">
        <v>17.0</v>
      </c>
      <c r="BA193" s="307" t="s">
        <v>195</v>
      </c>
      <c r="BB193" s="308" t="s">
        <v>132</v>
      </c>
      <c r="BC193" s="308" t="s">
        <v>132</v>
      </c>
      <c r="BD193" s="309"/>
      <c r="BE193" s="309" t="str">
        <f t="shared" si="2447"/>
        <v/>
      </c>
      <c r="BF193" s="309">
        <f t="shared" si="2448"/>
        <v>0</v>
      </c>
      <c r="BG193" s="310"/>
      <c r="BH193" s="309">
        <f t="shared" si="2449"/>
        <v>0</v>
      </c>
      <c r="BI193" s="310"/>
      <c r="BJ193" s="309">
        <f>ADHB!BK193</f>
        <v>0</v>
      </c>
      <c r="BK193" s="309">
        <f t="shared" si="2450"/>
        <v>0</v>
      </c>
      <c r="BL193" s="309">
        <f t="shared" si="2451"/>
        <v>0</v>
      </c>
      <c r="BM193" s="310">
        <v>0.36319999999999997</v>
      </c>
      <c r="BN193" s="311">
        <f t="shared" si="2452"/>
        <v>0</v>
      </c>
      <c r="BO193" s="312">
        <f t="shared" si="2453"/>
        <v>0</v>
      </c>
      <c r="BP193" s="313"/>
      <c r="BQ193" s="306">
        <v>17.0</v>
      </c>
      <c r="BR193" s="307" t="s">
        <v>195</v>
      </c>
      <c r="BS193" s="308" t="s">
        <v>132</v>
      </c>
      <c r="BT193" s="308" t="s">
        <v>132</v>
      </c>
      <c r="BU193" s="309"/>
      <c r="BV193" s="309" t="str">
        <f t="shared" si="2454"/>
        <v/>
      </c>
      <c r="BW193" s="309">
        <f t="shared" si="2455"/>
        <v>0</v>
      </c>
      <c r="BX193" s="310"/>
      <c r="BY193" s="309">
        <f t="shared" si="2456"/>
        <v>0</v>
      </c>
      <c r="BZ193" s="310"/>
      <c r="CA193" s="309">
        <f>ADHB!CB193</f>
        <v>0</v>
      </c>
      <c r="CB193" s="309">
        <f t="shared" si="2457"/>
        <v>0</v>
      </c>
      <c r="CC193" s="309">
        <f t="shared" si="2458"/>
        <v>0</v>
      </c>
      <c r="CD193" s="310">
        <v>0.36319999999999997</v>
      </c>
      <c r="CE193" s="311">
        <f t="shared" si="2459"/>
        <v>0</v>
      </c>
      <c r="CF193" s="312">
        <f t="shared" si="2460"/>
        <v>0</v>
      </c>
      <c r="CG193" s="313"/>
      <c r="CH193" s="306">
        <v>17.0</v>
      </c>
      <c r="CI193" s="307" t="s">
        <v>195</v>
      </c>
      <c r="CJ193" s="308" t="s">
        <v>132</v>
      </c>
      <c r="CK193" s="308" t="s">
        <v>132</v>
      </c>
      <c r="CL193" s="309"/>
      <c r="CM193" s="309" t="str">
        <f t="shared" si="2461"/>
        <v/>
      </c>
      <c r="CN193" s="309">
        <f t="shared" si="2462"/>
        <v>0</v>
      </c>
      <c r="CO193" s="310"/>
      <c r="CP193" s="309">
        <f t="shared" si="2463"/>
        <v>0</v>
      </c>
      <c r="CQ193" s="310"/>
      <c r="CR193" s="309">
        <f>ADHB!CS193</f>
        <v>0</v>
      </c>
      <c r="CS193" s="309">
        <f t="shared" si="2464"/>
        <v>0</v>
      </c>
      <c r="CT193" s="309">
        <f t="shared" si="2465"/>
        <v>0</v>
      </c>
      <c r="CU193" s="310">
        <v>0.36319999999999997</v>
      </c>
      <c r="CV193" s="311">
        <f t="shared" si="2466"/>
        <v>0</v>
      </c>
      <c r="CW193" s="312">
        <f t="shared" si="2467"/>
        <v>0</v>
      </c>
      <c r="CX193" s="313"/>
      <c r="CY193" s="306">
        <v>17.0</v>
      </c>
      <c r="CZ193" s="307" t="s">
        <v>195</v>
      </c>
      <c r="DA193" s="308" t="s">
        <v>132</v>
      </c>
      <c r="DB193" s="308" t="s">
        <v>132</v>
      </c>
      <c r="DC193" s="309"/>
      <c r="DD193" s="309" t="str">
        <f t="shared" si="2468"/>
        <v/>
      </c>
      <c r="DE193" s="309">
        <f t="shared" si="2469"/>
        <v>0</v>
      </c>
      <c r="DF193" s="310"/>
      <c r="DG193" s="309">
        <f t="shared" si="2470"/>
        <v>0</v>
      </c>
      <c r="DH193" s="310"/>
      <c r="DI193" s="309">
        <f>ADHB!DJ193</f>
        <v>0</v>
      </c>
      <c r="DJ193" s="309">
        <f t="shared" si="2471"/>
        <v>0</v>
      </c>
      <c r="DK193" s="309">
        <f t="shared" si="2472"/>
        <v>0</v>
      </c>
      <c r="DL193" s="310">
        <v>0.36319999999999997</v>
      </c>
      <c r="DM193" s="311">
        <f t="shared" si="2473"/>
        <v>0</v>
      </c>
      <c r="DN193" s="312">
        <f t="shared" si="2474"/>
        <v>0</v>
      </c>
      <c r="DO193" s="313"/>
      <c r="DP193" s="306">
        <v>17.0</v>
      </c>
      <c r="DQ193" s="307" t="s">
        <v>195</v>
      </c>
      <c r="DR193" s="308" t="s">
        <v>132</v>
      </c>
      <c r="DS193" s="308" t="s">
        <v>132</v>
      </c>
      <c r="DT193" s="309"/>
      <c r="DU193" s="309" t="str">
        <f t="shared" si="2475"/>
        <v/>
      </c>
      <c r="DV193" s="309">
        <f t="shared" si="2476"/>
        <v>0</v>
      </c>
      <c r="DW193" s="310"/>
      <c r="DX193" s="309">
        <f t="shared" si="2477"/>
        <v>0</v>
      </c>
      <c r="DY193" s="310"/>
      <c r="DZ193" s="309">
        <f>ADHB!EA193</f>
        <v>0</v>
      </c>
      <c r="EA193" s="309">
        <f t="shared" si="2478"/>
        <v>0</v>
      </c>
      <c r="EB193" s="309">
        <f t="shared" si="2479"/>
        <v>0</v>
      </c>
      <c r="EC193" s="310">
        <v>0.36319999999999997</v>
      </c>
      <c r="ED193" s="311">
        <f t="shared" si="2480"/>
        <v>0</v>
      </c>
      <c r="EE193" s="312">
        <f t="shared" si="2481"/>
        <v>0</v>
      </c>
      <c r="EF193" s="313"/>
      <c r="EG193" s="306">
        <v>17.0</v>
      </c>
      <c r="EH193" s="307" t="s">
        <v>195</v>
      </c>
      <c r="EI193" s="308" t="s">
        <v>132</v>
      </c>
      <c r="EJ193" s="308" t="s">
        <v>132</v>
      </c>
      <c r="EK193" s="309"/>
      <c r="EL193" s="309" t="str">
        <f t="shared" si="2482"/>
        <v/>
      </c>
      <c r="EM193" s="309">
        <f t="shared" si="2483"/>
        <v>0</v>
      </c>
      <c r="EN193" s="310"/>
      <c r="EO193" s="309">
        <f t="shared" si="2484"/>
        <v>0</v>
      </c>
      <c r="EP193" s="310"/>
      <c r="EQ193" s="309">
        <f>ADHB!ER193</f>
        <v>0</v>
      </c>
      <c r="ER193" s="309">
        <f t="shared" si="2485"/>
        <v>0</v>
      </c>
      <c r="ES193" s="309">
        <f t="shared" si="2486"/>
        <v>0</v>
      </c>
      <c r="ET193" s="310">
        <v>0.36319999999999997</v>
      </c>
      <c r="EU193" s="311">
        <f t="shared" si="2487"/>
        <v>0</v>
      </c>
      <c r="EV193" s="312">
        <f t="shared" si="2488"/>
        <v>0</v>
      </c>
      <c r="EW193" s="313"/>
      <c r="EX193" s="306">
        <v>17.0</v>
      </c>
      <c r="EY193" s="307" t="s">
        <v>195</v>
      </c>
      <c r="EZ193" s="308" t="s">
        <v>132</v>
      </c>
      <c r="FA193" s="308" t="s">
        <v>132</v>
      </c>
      <c r="FB193" s="309"/>
      <c r="FC193" s="309" t="str">
        <f t="shared" si="2489"/>
        <v/>
      </c>
      <c r="FD193" s="309">
        <f t="shared" si="2490"/>
        <v>0</v>
      </c>
      <c r="FE193" s="310"/>
      <c r="FF193" s="309">
        <f t="shared" si="2491"/>
        <v>0</v>
      </c>
      <c r="FG193" s="310"/>
      <c r="FH193" s="309">
        <f>ADHB!FI193</f>
        <v>0</v>
      </c>
      <c r="FI193" s="309">
        <f t="shared" si="2492"/>
        <v>0</v>
      </c>
      <c r="FJ193" s="309">
        <f t="shared" si="2493"/>
        <v>0</v>
      </c>
      <c r="FK193" s="310">
        <v>0.36319999999999997</v>
      </c>
      <c r="FL193" s="311">
        <f t="shared" si="2494"/>
        <v>0</v>
      </c>
      <c r="FM193" s="312">
        <f t="shared" si="2495"/>
        <v>0</v>
      </c>
      <c r="FN193" s="313"/>
      <c r="FO193" s="306">
        <v>17.0</v>
      </c>
      <c r="FP193" s="307" t="s">
        <v>195</v>
      </c>
      <c r="FQ193" s="308" t="s">
        <v>132</v>
      </c>
      <c r="FR193" s="308" t="s">
        <v>132</v>
      </c>
      <c r="FS193" s="309"/>
      <c r="FT193" s="309" t="str">
        <f t="shared" si="2496"/>
        <v/>
      </c>
      <c r="FU193" s="309">
        <f t="shared" si="2497"/>
        <v>0</v>
      </c>
      <c r="FV193" s="310"/>
      <c r="FW193" s="309">
        <f t="shared" si="2498"/>
        <v>0</v>
      </c>
      <c r="FX193" s="310"/>
      <c r="FY193" s="309">
        <f>ADHB!FZ193</f>
        <v>0</v>
      </c>
      <c r="FZ193" s="309">
        <f t="shared" si="2499"/>
        <v>0</v>
      </c>
      <c r="GA193" s="309">
        <f t="shared" si="2500"/>
        <v>0</v>
      </c>
      <c r="GB193" s="310">
        <v>0.36319999999999997</v>
      </c>
      <c r="GC193" s="311">
        <f t="shared" si="2501"/>
        <v>0</v>
      </c>
      <c r="GD193" s="312">
        <f t="shared" si="2502"/>
        <v>0</v>
      </c>
      <c r="GE193" s="313"/>
      <c r="GF193" s="306">
        <v>17.0</v>
      </c>
      <c r="GG193" s="307" t="s">
        <v>195</v>
      </c>
      <c r="GH193" s="308" t="s">
        <v>132</v>
      </c>
      <c r="GI193" s="308" t="s">
        <v>132</v>
      </c>
      <c r="GJ193" s="309"/>
      <c r="GK193" s="309" t="str">
        <f t="shared" si="2503"/>
        <v/>
      </c>
      <c r="GL193" s="309">
        <f t="shared" si="2504"/>
        <v>0</v>
      </c>
      <c r="GM193" s="310"/>
      <c r="GN193" s="309">
        <f t="shared" si="2505"/>
        <v>0</v>
      </c>
      <c r="GO193" s="310"/>
      <c r="GP193" s="309">
        <f>ADHB!GQ193</f>
        <v>0</v>
      </c>
      <c r="GQ193" s="309">
        <f t="shared" si="2506"/>
        <v>0</v>
      </c>
      <c r="GR193" s="309">
        <f t="shared" si="2507"/>
        <v>0</v>
      </c>
      <c r="GS193" s="310">
        <v>0.36319999999999997</v>
      </c>
      <c r="GT193" s="311">
        <f t="shared" si="2508"/>
        <v>0</v>
      </c>
      <c r="GU193" s="312">
        <f t="shared" si="2509"/>
        <v>0</v>
      </c>
      <c r="GV193" s="313"/>
      <c r="GW193" s="306">
        <v>17.0</v>
      </c>
      <c r="GX193" s="307" t="s">
        <v>195</v>
      </c>
      <c r="GY193" s="308" t="s">
        <v>132</v>
      </c>
      <c r="GZ193" s="308" t="s">
        <v>132</v>
      </c>
      <c r="HA193" s="309"/>
      <c r="HB193" s="309" t="str">
        <f t="shared" si="2510"/>
        <v/>
      </c>
      <c r="HC193" s="309">
        <f t="shared" si="2511"/>
        <v>0</v>
      </c>
      <c r="HD193" s="310"/>
      <c r="HE193" s="309">
        <f t="shared" si="2512"/>
        <v>0</v>
      </c>
      <c r="HF193" s="310"/>
      <c r="HG193" s="309">
        <f>ADHB!HH193</f>
        <v>0</v>
      </c>
      <c r="HH193" s="309">
        <f t="shared" si="2513"/>
        <v>0</v>
      </c>
      <c r="HI193" s="309">
        <f t="shared" si="2514"/>
        <v>0</v>
      </c>
      <c r="HJ193" s="310">
        <v>0.36319999999999997</v>
      </c>
      <c r="HK193" s="311">
        <f t="shared" si="2515"/>
        <v>0</v>
      </c>
      <c r="HL193" s="312">
        <f t="shared" si="2516"/>
        <v>0</v>
      </c>
      <c r="HM193" s="313"/>
      <c r="HN193" s="306">
        <v>17.0</v>
      </c>
      <c r="HO193" s="307" t="s">
        <v>195</v>
      </c>
      <c r="HP193" s="308" t="s">
        <v>132</v>
      </c>
      <c r="HQ193" s="308" t="s">
        <v>132</v>
      </c>
      <c r="HR193" s="309"/>
      <c r="HS193" s="309" t="str">
        <f t="shared" si="2517"/>
        <v/>
      </c>
      <c r="HT193" s="309">
        <f t="shared" si="2518"/>
        <v>0</v>
      </c>
      <c r="HU193" s="310"/>
      <c r="HV193" s="309">
        <f t="shared" si="2519"/>
        <v>0</v>
      </c>
      <c r="HW193" s="310"/>
      <c r="HX193" s="309">
        <f>ADHB!HY193</f>
        <v>0</v>
      </c>
      <c r="HY193" s="309">
        <f t="shared" si="2520"/>
        <v>0</v>
      </c>
      <c r="HZ193" s="309">
        <f t="shared" si="2521"/>
        <v>0</v>
      </c>
      <c r="IA193" s="310">
        <v>0.36319999999999997</v>
      </c>
      <c r="IB193" s="311">
        <f t="shared" si="2522"/>
        <v>0</v>
      </c>
      <c r="IC193" s="312">
        <f t="shared" si="2523"/>
        <v>0</v>
      </c>
      <c r="ID193" s="313"/>
      <c r="IE193" s="306">
        <v>17.0</v>
      </c>
      <c r="IF193" s="307" t="s">
        <v>195</v>
      </c>
      <c r="IG193" s="308" t="s">
        <v>132</v>
      </c>
      <c r="IH193" s="308" t="s">
        <v>132</v>
      </c>
      <c r="II193" s="309"/>
      <c r="IJ193" s="309" t="str">
        <f t="shared" si="2524"/>
        <v/>
      </c>
      <c r="IK193" s="309">
        <f t="shared" si="2525"/>
        <v>0</v>
      </c>
      <c r="IL193" s="310"/>
      <c r="IM193" s="309">
        <f t="shared" si="2526"/>
        <v>0</v>
      </c>
      <c r="IN193" s="310"/>
      <c r="IO193" s="309">
        <f>ADHB!IP193</f>
        <v>0</v>
      </c>
      <c r="IP193" s="309">
        <f t="shared" si="2527"/>
        <v>0</v>
      </c>
      <c r="IQ193" s="309">
        <f t="shared" si="2528"/>
        <v>0</v>
      </c>
      <c r="IR193" s="310">
        <v>0.36319999999999997</v>
      </c>
      <c r="IS193" s="311">
        <f t="shared" si="2529"/>
        <v>0</v>
      </c>
      <c r="IT193" s="312">
        <f t="shared" si="2530"/>
        <v>0</v>
      </c>
      <c r="IU193" s="313"/>
      <c r="IV193" s="306">
        <v>17.0</v>
      </c>
      <c r="IW193" s="307" t="s">
        <v>195</v>
      </c>
      <c r="IX193" s="308" t="s">
        <v>132</v>
      </c>
      <c r="IY193" s="308" t="s">
        <v>132</v>
      </c>
      <c r="IZ193" s="309"/>
      <c r="JA193" s="309" t="str">
        <f t="shared" si="2531"/>
        <v/>
      </c>
      <c r="JB193" s="309">
        <f t="shared" si="2532"/>
        <v>0</v>
      </c>
      <c r="JC193" s="310"/>
      <c r="JD193" s="309">
        <f t="shared" si="2533"/>
        <v>0</v>
      </c>
      <c r="JE193" s="310"/>
      <c r="JF193" s="309">
        <f>ADHB!JG193</f>
        <v>0</v>
      </c>
      <c r="JG193" s="309">
        <f t="shared" si="2534"/>
        <v>0</v>
      </c>
      <c r="JH193" s="309">
        <f t="shared" si="2535"/>
        <v>0</v>
      </c>
      <c r="JI193" s="310">
        <v>0.36319999999999997</v>
      </c>
      <c r="JJ193" s="311">
        <f t="shared" si="2536"/>
        <v>0</v>
      </c>
      <c r="JK193" s="312">
        <f t="shared" si="2537"/>
        <v>0</v>
      </c>
      <c r="JL193" s="313"/>
      <c r="JM193" s="306">
        <v>17.0</v>
      </c>
      <c r="JN193" s="307" t="s">
        <v>195</v>
      </c>
      <c r="JO193" s="308" t="s">
        <v>132</v>
      </c>
      <c r="JP193" s="308" t="s">
        <v>132</v>
      </c>
      <c r="JQ193" s="309"/>
      <c r="JR193" s="309" t="str">
        <f t="shared" si="2538"/>
        <v/>
      </c>
      <c r="JS193" s="309">
        <f t="shared" si="2539"/>
        <v>0</v>
      </c>
      <c r="JT193" s="310"/>
      <c r="JU193" s="309">
        <f t="shared" si="2540"/>
        <v>0</v>
      </c>
      <c r="JV193" s="310"/>
      <c r="JW193" s="309" t="str">
        <f>ADHB!LF193</f>
        <v/>
      </c>
      <c r="JX193" s="309">
        <f t="shared" si="2541"/>
        <v>0</v>
      </c>
      <c r="JY193" s="309">
        <f t="shared" si="2542"/>
        <v>0</v>
      </c>
      <c r="JZ193" s="310">
        <v>0.36319999999999997</v>
      </c>
      <c r="KA193" s="311">
        <f t="shared" si="2543"/>
        <v>0</v>
      </c>
      <c r="KB193" s="312">
        <f t="shared" si="2544"/>
        <v>0</v>
      </c>
      <c r="KC193" s="313"/>
      <c r="KD193" s="306">
        <v>17.0</v>
      </c>
      <c r="KE193" s="307" t="s">
        <v>195</v>
      </c>
      <c r="KF193" s="308" t="s">
        <v>132</v>
      </c>
      <c r="KG193" s="308" t="s">
        <v>132</v>
      </c>
      <c r="KH193" s="309"/>
      <c r="KI193" s="309" t="str">
        <f t="shared" si="2545"/>
        <v/>
      </c>
      <c r="KJ193" s="309">
        <f t="shared" si="2546"/>
        <v>0</v>
      </c>
      <c r="KK193" s="310"/>
      <c r="KL193" s="309">
        <f t="shared" si="2547"/>
        <v>0</v>
      </c>
      <c r="KM193" s="310"/>
      <c r="KN193" s="309" t="str">
        <f>ADHB!LW193</f>
        <v/>
      </c>
      <c r="KO193" s="309">
        <f t="shared" si="2548"/>
        <v>0</v>
      </c>
      <c r="KP193" s="309">
        <f t="shared" si="2549"/>
        <v>0</v>
      </c>
      <c r="KQ193" s="310">
        <v>0.36319999999999997</v>
      </c>
      <c r="KR193" s="311">
        <f t="shared" si="2550"/>
        <v>0</v>
      </c>
      <c r="KS193" s="312">
        <f t="shared" si="2551"/>
        <v>0</v>
      </c>
      <c r="KT193" s="313"/>
      <c r="KU193" s="314"/>
    </row>
    <row r="194" ht="15.75" customHeight="1">
      <c r="A194" s="306">
        <v>18.0</v>
      </c>
      <c r="B194" s="307" t="s">
        <v>196</v>
      </c>
      <c r="C194" s="308" t="s">
        <v>132</v>
      </c>
      <c r="D194" s="308" t="s">
        <v>132</v>
      </c>
      <c r="E194" s="309"/>
      <c r="F194" s="309"/>
      <c r="G194" s="309">
        <f t="shared" si="2427"/>
        <v>0</v>
      </c>
      <c r="H194" s="310"/>
      <c r="I194" s="309">
        <f t="shared" si="2428"/>
        <v>0</v>
      </c>
      <c r="J194" s="310"/>
      <c r="K194" s="309">
        <f>ADHB!L194</f>
        <v>0</v>
      </c>
      <c r="L194" s="309">
        <f t="shared" si="2429"/>
        <v>0</v>
      </c>
      <c r="M194" s="309">
        <f t="shared" si="2430"/>
        <v>0</v>
      </c>
      <c r="N194" s="310">
        <v>0.36319999999999997</v>
      </c>
      <c r="O194" s="311">
        <f t="shared" si="2431"/>
        <v>0</v>
      </c>
      <c r="P194" s="312">
        <f t="shared" si="2432"/>
        <v>0</v>
      </c>
      <c r="Q194" s="313"/>
      <c r="R194" s="306">
        <v>18.0</v>
      </c>
      <c r="S194" s="307" t="s">
        <v>196</v>
      </c>
      <c r="T194" s="308" t="s">
        <v>132</v>
      </c>
      <c r="U194" s="308" t="s">
        <v>132</v>
      </c>
      <c r="V194" s="309"/>
      <c r="W194" s="309" t="str">
        <f t="shared" si="2433"/>
        <v/>
      </c>
      <c r="X194" s="309">
        <f t="shared" si="2434"/>
        <v>0</v>
      </c>
      <c r="Y194" s="310"/>
      <c r="Z194" s="309">
        <f t="shared" si="2435"/>
        <v>0</v>
      </c>
      <c r="AA194" s="310"/>
      <c r="AB194" s="309">
        <f>ADHB!AC194</f>
        <v>0</v>
      </c>
      <c r="AC194" s="309">
        <f t="shared" si="2436"/>
        <v>0</v>
      </c>
      <c r="AD194" s="309">
        <f t="shared" si="2437"/>
        <v>0</v>
      </c>
      <c r="AE194" s="310">
        <v>0.36319999999999997</v>
      </c>
      <c r="AF194" s="311">
        <f t="shared" si="2438"/>
        <v>0</v>
      </c>
      <c r="AG194" s="312">
        <f t="shared" si="2439"/>
        <v>0</v>
      </c>
      <c r="AH194" s="313"/>
      <c r="AI194" s="306">
        <v>18.0</v>
      </c>
      <c r="AJ194" s="307" t="s">
        <v>196</v>
      </c>
      <c r="AK194" s="308" t="s">
        <v>132</v>
      </c>
      <c r="AL194" s="308" t="s">
        <v>132</v>
      </c>
      <c r="AM194" s="309"/>
      <c r="AN194" s="309" t="str">
        <f t="shared" si="2440"/>
        <v/>
      </c>
      <c r="AO194" s="309">
        <f t="shared" si="2441"/>
        <v>0</v>
      </c>
      <c r="AP194" s="310"/>
      <c r="AQ194" s="309">
        <f t="shared" si="2442"/>
        <v>0</v>
      </c>
      <c r="AR194" s="310"/>
      <c r="AS194" s="309">
        <f>ADHB!AT194</f>
        <v>0</v>
      </c>
      <c r="AT194" s="309">
        <f t="shared" si="2443"/>
        <v>0</v>
      </c>
      <c r="AU194" s="309">
        <f t="shared" si="2444"/>
        <v>0</v>
      </c>
      <c r="AV194" s="310">
        <v>0.36319999999999997</v>
      </c>
      <c r="AW194" s="311">
        <f t="shared" si="2445"/>
        <v>0</v>
      </c>
      <c r="AX194" s="312">
        <f t="shared" si="2446"/>
        <v>0</v>
      </c>
      <c r="AY194" s="313"/>
      <c r="AZ194" s="306">
        <v>18.0</v>
      </c>
      <c r="BA194" s="307" t="s">
        <v>196</v>
      </c>
      <c r="BB194" s="308" t="s">
        <v>132</v>
      </c>
      <c r="BC194" s="308" t="s">
        <v>132</v>
      </c>
      <c r="BD194" s="309"/>
      <c r="BE194" s="309" t="str">
        <f t="shared" si="2447"/>
        <v/>
      </c>
      <c r="BF194" s="309">
        <f t="shared" si="2448"/>
        <v>0</v>
      </c>
      <c r="BG194" s="310"/>
      <c r="BH194" s="309">
        <f t="shared" si="2449"/>
        <v>0</v>
      </c>
      <c r="BI194" s="310"/>
      <c r="BJ194" s="309">
        <f>ADHB!BK194</f>
        <v>0</v>
      </c>
      <c r="BK194" s="309">
        <f t="shared" si="2450"/>
        <v>0</v>
      </c>
      <c r="BL194" s="309">
        <f t="shared" si="2451"/>
        <v>0</v>
      </c>
      <c r="BM194" s="310">
        <v>0.36319999999999997</v>
      </c>
      <c r="BN194" s="311">
        <f t="shared" si="2452"/>
        <v>0</v>
      </c>
      <c r="BO194" s="312">
        <f t="shared" si="2453"/>
        <v>0</v>
      </c>
      <c r="BP194" s="313"/>
      <c r="BQ194" s="306">
        <v>18.0</v>
      </c>
      <c r="BR194" s="307" t="s">
        <v>196</v>
      </c>
      <c r="BS194" s="308" t="s">
        <v>132</v>
      </c>
      <c r="BT194" s="308" t="s">
        <v>132</v>
      </c>
      <c r="BU194" s="309"/>
      <c r="BV194" s="309" t="str">
        <f t="shared" si="2454"/>
        <v/>
      </c>
      <c r="BW194" s="309">
        <f t="shared" si="2455"/>
        <v>0</v>
      </c>
      <c r="BX194" s="310"/>
      <c r="BY194" s="309">
        <f t="shared" si="2456"/>
        <v>0</v>
      </c>
      <c r="BZ194" s="310"/>
      <c r="CA194" s="309">
        <f>ADHB!CB194</f>
        <v>0</v>
      </c>
      <c r="CB194" s="309">
        <f t="shared" si="2457"/>
        <v>0</v>
      </c>
      <c r="CC194" s="309">
        <f t="shared" si="2458"/>
        <v>0</v>
      </c>
      <c r="CD194" s="310">
        <v>0.36319999999999997</v>
      </c>
      <c r="CE194" s="311">
        <f t="shared" si="2459"/>
        <v>0</v>
      </c>
      <c r="CF194" s="312">
        <f t="shared" si="2460"/>
        <v>0</v>
      </c>
      <c r="CG194" s="313"/>
      <c r="CH194" s="306">
        <v>18.0</v>
      </c>
      <c r="CI194" s="307" t="s">
        <v>196</v>
      </c>
      <c r="CJ194" s="308" t="s">
        <v>132</v>
      </c>
      <c r="CK194" s="308" t="s">
        <v>132</v>
      </c>
      <c r="CL194" s="309"/>
      <c r="CM194" s="309" t="str">
        <f t="shared" si="2461"/>
        <v/>
      </c>
      <c r="CN194" s="309">
        <f t="shared" si="2462"/>
        <v>0</v>
      </c>
      <c r="CO194" s="310"/>
      <c r="CP194" s="309">
        <f t="shared" si="2463"/>
        <v>0</v>
      </c>
      <c r="CQ194" s="310"/>
      <c r="CR194" s="309">
        <f>ADHB!CS194</f>
        <v>0</v>
      </c>
      <c r="CS194" s="309">
        <f t="shared" si="2464"/>
        <v>0</v>
      </c>
      <c r="CT194" s="309">
        <f t="shared" si="2465"/>
        <v>0</v>
      </c>
      <c r="CU194" s="310">
        <v>0.36319999999999997</v>
      </c>
      <c r="CV194" s="311">
        <f t="shared" si="2466"/>
        <v>0</v>
      </c>
      <c r="CW194" s="312">
        <f t="shared" si="2467"/>
        <v>0</v>
      </c>
      <c r="CX194" s="313"/>
      <c r="CY194" s="306">
        <v>18.0</v>
      </c>
      <c r="CZ194" s="307" t="s">
        <v>196</v>
      </c>
      <c r="DA194" s="308" t="s">
        <v>132</v>
      </c>
      <c r="DB194" s="308" t="s">
        <v>132</v>
      </c>
      <c r="DC194" s="309"/>
      <c r="DD194" s="309" t="str">
        <f t="shared" si="2468"/>
        <v/>
      </c>
      <c r="DE194" s="309">
        <f t="shared" si="2469"/>
        <v>0</v>
      </c>
      <c r="DF194" s="310"/>
      <c r="DG194" s="309">
        <f t="shared" si="2470"/>
        <v>0</v>
      </c>
      <c r="DH194" s="310"/>
      <c r="DI194" s="309">
        <f>ADHB!DJ194</f>
        <v>0</v>
      </c>
      <c r="DJ194" s="309">
        <f t="shared" si="2471"/>
        <v>0</v>
      </c>
      <c r="DK194" s="309">
        <f t="shared" si="2472"/>
        <v>0</v>
      </c>
      <c r="DL194" s="310">
        <v>0.36319999999999997</v>
      </c>
      <c r="DM194" s="311">
        <f t="shared" si="2473"/>
        <v>0</v>
      </c>
      <c r="DN194" s="312">
        <f t="shared" si="2474"/>
        <v>0</v>
      </c>
      <c r="DO194" s="313"/>
      <c r="DP194" s="306">
        <v>18.0</v>
      </c>
      <c r="DQ194" s="307" t="s">
        <v>196</v>
      </c>
      <c r="DR194" s="308" t="s">
        <v>132</v>
      </c>
      <c r="DS194" s="308" t="s">
        <v>132</v>
      </c>
      <c r="DT194" s="309"/>
      <c r="DU194" s="309" t="str">
        <f t="shared" si="2475"/>
        <v/>
      </c>
      <c r="DV194" s="309">
        <f t="shared" si="2476"/>
        <v>0</v>
      </c>
      <c r="DW194" s="310"/>
      <c r="DX194" s="309">
        <f t="shared" si="2477"/>
        <v>0</v>
      </c>
      <c r="DY194" s="310"/>
      <c r="DZ194" s="309">
        <f>ADHB!EA194</f>
        <v>0</v>
      </c>
      <c r="EA194" s="309">
        <f t="shared" si="2478"/>
        <v>0</v>
      </c>
      <c r="EB194" s="309">
        <f t="shared" si="2479"/>
        <v>0</v>
      </c>
      <c r="EC194" s="310">
        <v>0.36319999999999997</v>
      </c>
      <c r="ED194" s="311">
        <f t="shared" si="2480"/>
        <v>0</v>
      </c>
      <c r="EE194" s="312">
        <f t="shared" si="2481"/>
        <v>0</v>
      </c>
      <c r="EF194" s="313"/>
      <c r="EG194" s="306">
        <v>18.0</v>
      </c>
      <c r="EH194" s="307" t="s">
        <v>196</v>
      </c>
      <c r="EI194" s="308" t="s">
        <v>132</v>
      </c>
      <c r="EJ194" s="308" t="s">
        <v>132</v>
      </c>
      <c r="EK194" s="309"/>
      <c r="EL194" s="309" t="str">
        <f t="shared" si="2482"/>
        <v/>
      </c>
      <c r="EM194" s="309">
        <f t="shared" si="2483"/>
        <v>0</v>
      </c>
      <c r="EN194" s="310"/>
      <c r="EO194" s="309">
        <f t="shared" si="2484"/>
        <v>0</v>
      </c>
      <c r="EP194" s="310"/>
      <c r="EQ194" s="309">
        <f>ADHB!ER194</f>
        <v>0</v>
      </c>
      <c r="ER194" s="309">
        <f t="shared" si="2485"/>
        <v>0</v>
      </c>
      <c r="ES194" s="309">
        <f t="shared" si="2486"/>
        <v>0</v>
      </c>
      <c r="ET194" s="310">
        <v>0.36319999999999997</v>
      </c>
      <c r="EU194" s="311">
        <f t="shared" si="2487"/>
        <v>0</v>
      </c>
      <c r="EV194" s="312">
        <f t="shared" si="2488"/>
        <v>0</v>
      </c>
      <c r="EW194" s="313"/>
      <c r="EX194" s="306">
        <v>18.0</v>
      </c>
      <c r="EY194" s="307" t="s">
        <v>196</v>
      </c>
      <c r="EZ194" s="308" t="s">
        <v>132</v>
      </c>
      <c r="FA194" s="308" t="s">
        <v>132</v>
      </c>
      <c r="FB194" s="309"/>
      <c r="FC194" s="309" t="str">
        <f t="shared" si="2489"/>
        <v/>
      </c>
      <c r="FD194" s="309">
        <f t="shared" si="2490"/>
        <v>0</v>
      </c>
      <c r="FE194" s="310"/>
      <c r="FF194" s="309">
        <f t="shared" si="2491"/>
        <v>0</v>
      </c>
      <c r="FG194" s="310"/>
      <c r="FH194" s="309">
        <f>ADHB!FI194</f>
        <v>0</v>
      </c>
      <c r="FI194" s="309">
        <f t="shared" si="2492"/>
        <v>0</v>
      </c>
      <c r="FJ194" s="309">
        <f t="shared" si="2493"/>
        <v>0</v>
      </c>
      <c r="FK194" s="310">
        <v>0.36319999999999997</v>
      </c>
      <c r="FL194" s="311">
        <f t="shared" si="2494"/>
        <v>0</v>
      </c>
      <c r="FM194" s="312">
        <f t="shared" si="2495"/>
        <v>0</v>
      </c>
      <c r="FN194" s="313"/>
      <c r="FO194" s="306">
        <v>18.0</v>
      </c>
      <c r="FP194" s="307" t="s">
        <v>196</v>
      </c>
      <c r="FQ194" s="308" t="s">
        <v>132</v>
      </c>
      <c r="FR194" s="308" t="s">
        <v>132</v>
      </c>
      <c r="FS194" s="309"/>
      <c r="FT194" s="309" t="str">
        <f t="shared" si="2496"/>
        <v/>
      </c>
      <c r="FU194" s="309">
        <f t="shared" si="2497"/>
        <v>0</v>
      </c>
      <c r="FV194" s="310"/>
      <c r="FW194" s="309">
        <f t="shared" si="2498"/>
        <v>0</v>
      </c>
      <c r="FX194" s="310"/>
      <c r="FY194" s="309">
        <f>ADHB!FZ194</f>
        <v>0</v>
      </c>
      <c r="FZ194" s="309">
        <f t="shared" si="2499"/>
        <v>0</v>
      </c>
      <c r="GA194" s="309">
        <f t="shared" si="2500"/>
        <v>0</v>
      </c>
      <c r="GB194" s="310">
        <v>0.36319999999999997</v>
      </c>
      <c r="GC194" s="311">
        <f t="shared" si="2501"/>
        <v>0</v>
      </c>
      <c r="GD194" s="312">
        <f t="shared" si="2502"/>
        <v>0</v>
      </c>
      <c r="GE194" s="313"/>
      <c r="GF194" s="306">
        <v>18.0</v>
      </c>
      <c r="GG194" s="307" t="s">
        <v>196</v>
      </c>
      <c r="GH194" s="308" t="s">
        <v>132</v>
      </c>
      <c r="GI194" s="308" t="s">
        <v>132</v>
      </c>
      <c r="GJ194" s="309"/>
      <c r="GK194" s="309" t="str">
        <f t="shared" si="2503"/>
        <v/>
      </c>
      <c r="GL194" s="309">
        <f t="shared" si="2504"/>
        <v>0</v>
      </c>
      <c r="GM194" s="310"/>
      <c r="GN194" s="309">
        <f t="shared" si="2505"/>
        <v>0</v>
      </c>
      <c r="GO194" s="310"/>
      <c r="GP194" s="309">
        <f>ADHB!GQ194</f>
        <v>0</v>
      </c>
      <c r="GQ194" s="309">
        <f t="shared" si="2506"/>
        <v>0</v>
      </c>
      <c r="GR194" s="309">
        <f t="shared" si="2507"/>
        <v>0</v>
      </c>
      <c r="GS194" s="310">
        <v>0.36319999999999997</v>
      </c>
      <c r="GT194" s="311">
        <f t="shared" si="2508"/>
        <v>0</v>
      </c>
      <c r="GU194" s="312">
        <f t="shared" si="2509"/>
        <v>0</v>
      </c>
      <c r="GV194" s="313"/>
      <c r="GW194" s="306">
        <v>18.0</v>
      </c>
      <c r="GX194" s="307" t="s">
        <v>196</v>
      </c>
      <c r="GY194" s="308" t="s">
        <v>132</v>
      </c>
      <c r="GZ194" s="308" t="s">
        <v>132</v>
      </c>
      <c r="HA194" s="309"/>
      <c r="HB194" s="309" t="str">
        <f t="shared" si="2510"/>
        <v/>
      </c>
      <c r="HC194" s="309">
        <f t="shared" si="2511"/>
        <v>0</v>
      </c>
      <c r="HD194" s="310"/>
      <c r="HE194" s="309">
        <f t="shared" si="2512"/>
        <v>0</v>
      </c>
      <c r="HF194" s="310"/>
      <c r="HG194" s="309">
        <f>ADHB!HH194</f>
        <v>0</v>
      </c>
      <c r="HH194" s="309">
        <f t="shared" si="2513"/>
        <v>0</v>
      </c>
      <c r="HI194" s="309">
        <f t="shared" si="2514"/>
        <v>0</v>
      </c>
      <c r="HJ194" s="310">
        <v>0.36319999999999997</v>
      </c>
      <c r="HK194" s="311">
        <f t="shared" si="2515"/>
        <v>0</v>
      </c>
      <c r="HL194" s="312">
        <f t="shared" si="2516"/>
        <v>0</v>
      </c>
      <c r="HM194" s="313"/>
      <c r="HN194" s="306">
        <v>18.0</v>
      </c>
      <c r="HO194" s="307" t="s">
        <v>196</v>
      </c>
      <c r="HP194" s="308" t="s">
        <v>132</v>
      </c>
      <c r="HQ194" s="308" t="s">
        <v>132</v>
      </c>
      <c r="HR194" s="309"/>
      <c r="HS194" s="309" t="str">
        <f t="shared" si="2517"/>
        <v/>
      </c>
      <c r="HT194" s="309">
        <f t="shared" si="2518"/>
        <v>0</v>
      </c>
      <c r="HU194" s="310"/>
      <c r="HV194" s="309">
        <f t="shared" si="2519"/>
        <v>0</v>
      </c>
      <c r="HW194" s="310"/>
      <c r="HX194" s="309">
        <f>ADHB!HY194</f>
        <v>0</v>
      </c>
      <c r="HY194" s="309">
        <f t="shared" si="2520"/>
        <v>0</v>
      </c>
      <c r="HZ194" s="309">
        <f t="shared" si="2521"/>
        <v>0</v>
      </c>
      <c r="IA194" s="310">
        <v>0.36319999999999997</v>
      </c>
      <c r="IB194" s="311">
        <f t="shared" si="2522"/>
        <v>0</v>
      </c>
      <c r="IC194" s="312">
        <f t="shared" si="2523"/>
        <v>0</v>
      </c>
      <c r="ID194" s="313"/>
      <c r="IE194" s="306">
        <v>18.0</v>
      </c>
      <c r="IF194" s="307" t="s">
        <v>196</v>
      </c>
      <c r="IG194" s="308" t="s">
        <v>132</v>
      </c>
      <c r="IH194" s="308" t="s">
        <v>132</v>
      </c>
      <c r="II194" s="309"/>
      <c r="IJ194" s="309" t="str">
        <f t="shared" si="2524"/>
        <v/>
      </c>
      <c r="IK194" s="309">
        <f t="shared" si="2525"/>
        <v>0</v>
      </c>
      <c r="IL194" s="310"/>
      <c r="IM194" s="309">
        <f t="shared" si="2526"/>
        <v>0</v>
      </c>
      <c r="IN194" s="310"/>
      <c r="IO194" s="309">
        <f>ADHB!IP194</f>
        <v>0</v>
      </c>
      <c r="IP194" s="309">
        <f t="shared" si="2527"/>
        <v>0</v>
      </c>
      <c r="IQ194" s="309">
        <f t="shared" si="2528"/>
        <v>0</v>
      </c>
      <c r="IR194" s="310">
        <v>0.36319999999999997</v>
      </c>
      <c r="IS194" s="311">
        <f t="shared" si="2529"/>
        <v>0</v>
      </c>
      <c r="IT194" s="312">
        <f t="shared" si="2530"/>
        <v>0</v>
      </c>
      <c r="IU194" s="313"/>
      <c r="IV194" s="306">
        <v>18.0</v>
      </c>
      <c r="IW194" s="307" t="s">
        <v>196</v>
      </c>
      <c r="IX194" s="308" t="s">
        <v>132</v>
      </c>
      <c r="IY194" s="308" t="s">
        <v>132</v>
      </c>
      <c r="IZ194" s="309"/>
      <c r="JA194" s="309" t="str">
        <f t="shared" si="2531"/>
        <v/>
      </c>
      <c r="JB194" s="309">
        <f t="shared" si="2532"/>
        <v>0</v>
      </c>
      <c r="JC194" s="310"/>
      <c r="JD194" s="309">
        <f t="shared" si="2533"/>
        <v>0</v>
      </c>
      <c r="JE194" s="310"/>
      <c r="JF194" s="309">
        <f>ADHB!JG194</f>
        <v>0</v>
      </c>
      <c r="JG194" s="309">
        <f t="shared" si="2534"/>
        <v>0</v>
      </c>
      <c r="JH194" s="309">
        <f t="shared" si="2535"/>
        <v>0</v>
      </c>
      <c r="JI194" s="310">
        <v>0.36319999999999997</v>
      </c>
      <c r="JJ194" s="311">
        <f t="shared" si="2536"/>
        <v>0</v>
      </c>
      <c r="JK194" s="312">
        <f t="shared" si="2537"/>
        <v>0</v>
      </c>
      <c r="JL194" s="313"/>
      <c r="JM194" s="306">
        <v>18.0</v>
      </c>
      <c r="JN194" s="307" t="s">
        <v>196</v>
      </c>
      <c r="JO194" s="308" t="s">
        <v>132</v>
      </c>
      <c r="JP194" s="308" t="s">
        <v>132</v>
      </c>
      <c r="JQ194" s="309"/>
      <c r="JR194" s="309" t="str">
        <f t="shared" si="2538"/>
        <v/>
      </c>
      <c r="JS194" s="309">
        <f t="shared" si="2539"/>
        <v>0</v>
      </c>
      <c r="JT194" s="310"/>
      <c r="JU194" s="309">
        <f t="shared" si="2540"/>
        <v>0</v>
      </c>
      <c r="JV194" s="310"/>
      <c r="JW194" s="309" t="str">
        <f>ADHB!LF194</f>
        <v/>
      </c>
      <c r="JX194" s="309">
        <f t="shared" si="2541"/>
        <v>0</v>
      </c>
      <c r="JY194" s="309">
        <f t="shared" si="2542"/>
        <v>0</v>
      </c>
      <c r="JZ194" s="310">
        <v>0.36319999999999997</v>
      </c>
      <c r="KA194" s="311">
        <f t="shared" si="2543"/>
        <v>0</v>
      </c>
      <c r="KB194" s="312">
        <f t="shared" si="2544"/>
        <v>0</v>
      </c>
      <c r="KC194" s="313"/>
      <c r="KD194" s="306">
        <v>18.0</v>
      </c>
      <c r="KE194" s="307" t="s">
        <v>196</v>
      </c>
      <c r="KF194" s="308" t="s">
        <v>132</v>
      </c>
      <c r="KG194" s="308" t="s">
        <v>132</v>
      </c>
      <c r="KH194" s="309"/>
      <c r="KI194" s="309" t="str">
        <f t="shared" si="2545"/>
        <v/>
      </c>
      <c r="KJ194" s="309">
        <f t="shared" si="2546"/>
        <v>0</v>
      </c>
      <c r="KK194" s="310"/>
      <c r="KL194" s="309">
        <f t="shared" si="2547"/>
        <v>0</v>
      </c>
      <c r="KM194" s="310"/>
      <c r="KN194" s="309" t="str">
        <f>ADHB!LW194</f>
        <v/>
      </c>
      <c r="KO194" s="309">
        <f t="shared" si="2548"/>
        <v>0</v>
      </c>
      <c r="KP194" s="309">
        <f t="shared" si="2549"/>
        <v>0</v>
      </c>
      <c r="KQ194" s="310">
        <v>0.36319999999999997</v>
      </c>
      <c r="KR194" s="311">
        <f t="shared" si="2550"/>
        <v>0</v>
      </c>
      <c r="KS194" s="312">
        <f t="shared" si="2551"/>
        <v>0</v>
      </c>
      <c r="KT194" s="313"/>
      <c r="KU194" s="314"/>
    </row>
    <row r="195" ht="15.75" customHeight="1">
      <c r="A195" s="306">
        <v>19.0</v>
      </c>
      <c r="B195" s="307" t="s">
        <v>197</v>
      </c>
      <c r="C195" s="308" t="s">
        <v>132</v>
      </c>
      <c r="D195" s="308" t="s">
        <v>132</v>
      </c>
      <c r="E195" s="309"/>
      <c r="F195" s="309"/>
      <c r="G195" s="309">
        <f t="shared" si="2427"/>
        <v>0</v>
      </c>
      <c r="H195" s="310"/>
      <c r="I195" s="309">
        <f t="shared" si="2428"/>
        <v>0</v>
      </c>
      <c r="J195" s="310"/>
      <c r="K195" s="309">
        <f>ADHB!L195</f>
        <v>0</v>
      </c>
      <c r="L195" s="309">
        <f t="shared" si="2429"/>
        <v>0</v>
      </c>
      <c r="M195" s="309">
        <f t="shared" si="2430"/>
        <v>0</v>
      </c>
      <c r="N195" s="310">
        <v>0.36319999999999997</v>
      </c>
      <c r="O195" s="311">
        <f t="shared" si="2431"/>
        <v>0</v>
      </c>
      <c r="P195" s="312">
        <f t="shared" si="2432"/>
        <v>0</v>
      </c>
      <c r="Q195" s="313"/>
      <c r="R195" s="306">
        <v>19.0</v>
      </c>
      <c r="S195" s="307" t="s">
        <v>197</v>
      </c>
      <c r="T195" s="308" t="s">
        <v>132</v>
      </c>
      <c r="U195" s="308" t="s">
        <v>132</v>
      </c>
      <c r="V195" s="309"/>
      <c r="W195" s="309" t="str">
        <f t="shared" si="2433"/>
        <v/>
      </c>
      <c r="X195" s="309">
        <f t="shared" si="2434"/>
        <v>0</v>
      </c>
      <c r="Y195" s="310"/>
      <c r="Z195" s="309">
        <f t="shared" si="2435"/>
        <v>0</v>
      </c>
      <c r="AA195" s="310"/>
      <c r="AB195" s="309">
        <f>ADHB!AC195</f>
        <v>0</v>
      </c>
      <c r="AC195" s="309">
        <f t="shared" si="2436"/>
        <v>0</v>
      </c>
      <c r="AD195" s="309">
        <f t="shared" si="2437"/>
        <v>0</v>
      </c>
      <c r="AE195" s="310">
        <v>0.36319999999999997</v>
      </c>
      <c r="AF195" s="311">
        <f t="shared" si="2438"/>
        <v>0</v>
      </c>
      <c r="AG195" s="312">
        <f t="shared" si="2439"/>
        <v>0</v>
      </c>
      <c r="AH195" s="313"/>
      <c r="AI195" s="306">
        <v>19.0</v>
      </c>
      <c r="AJ195" s="307" t="s">
        <v>197</v>
      </c>
      <c r="AK195" s="308" t="s">
        <v>132</v>
      </c>
      <c r="AL195" s="308" t="s">
        <v>132</v>
      </c>
      <c r="AM195" s="309"/>
      <c r="AN195" s="309" t="str">
        <f t="shared" si="2440"/>
        <v/>
      </c>
      <c r="AO195" s="309">
        <f t="shared" si="2441"/>
        <v>0</v>
      </c>
      <c r="AP195" s="310"/>
      <c r="AQ195" s="309">
        <f t="shared" si="2442"/>
        <v>0</v>
      </c>
      <c r="AR195" s="310"/>
      <c r="AS195" s="309">
        <f>ADHB!AT195</f>
        <v>0</v>
      </c>
      <c r="AT195" s="309">
        <f t="shared" si="2443"/>
        <v>0</v>
      </c>
      <c r="AU195" s="309">
        <f t="shared" si="2444"/>
        <v>0</v>
      </c>
      <c r="AV195" s="310">
        <v>0.36319999999999997</v>
      </c>
      <c r="AW195" s="311">
        <f t="shared" si="2445"/>
        <v>0</v>
      </c>
      <c r="AX195" s="312">
        <f t="shared" si="2446"/>
        <v>0</v>
      </c>
      <c r="AY195" s="313"/>
      <c r="AZ195" s="306">
        <v>19.0</v>
      </c>
      <c r="BA195" s="307" t="s">
        <v>197</v>
      </c>
      <c r="BB195" s="308" t="s">
        <v>132</v>
      </c>
      <c r="BC195" s="308" t="s">
        <v>132</v>
      </c>
      <c r="BD195" s="309"/>
      <c r="BE195" s="309" t="str">
        <f t="shared" si="2447"/>
        <v/>
      </c>
      <c r="BF195" s="309">
        <f t="shared" si="2448"/>
        <v>0</v>
      </c>
      <c r="BG195" s="310"/>
      <c r="BH195" s="309">
        <f t="shared" si="2449"/>
        <v>0</v>
      </c>
      <c r="BI195" s="310"/>
      <c r="BJ195" s="309">
        <f>ADHB!BK195</f>
        <v>0</v>
      </c>
      <c r="BK195" s="309">
        <f t="shared" si="2450"/>
        <v>0</v>
      </c>
      <c r="BL195" s="309">
        <f t="shared" si="2451"/>
        <v>0</v>
      </c>
      <c r="BM195" s="310">
        <v>0.36319999999999997</v>
      </c>
      <c r="BN195" s="311">
        <f t="shared" si="2452"/>
        <v>0</v>
      </c>
      <c r="BO195" s="312">
        <f t="shared" si="2453"/>
        <v>0</v>
      </c>
      <c r="BP195" s="313"/>
      <c r="BQ195" s="306">
        <v>19.0</v>
      </c>
      <c r="BR195" s="307" t="s">
        <v>197</v>
      </c>
      <c r="BS195" s="308" t="s">
        <v>132</v>
      </c>
      <c r="BT195" s="308" t="s">
        <v>132</v>
      </c>
      <c r="BU195" s="309"/>
      <c r="BV195" s="309" t="str">
        <f t="shared" si="2454"/>
        <v/>
      </c>
      <c r="BW195" s="309">
        <f t="shared" si="2455"/>
        <v>0</v>
      </c>
      <c r="BX195" s="310"/>
      <c r="BY195" s="309">
        <f t="shared" si="2456"/>
        <v>0</v>
      </c>
      <c r="BZ195" s="310"/>
      <c r="CA195" s="309">
        <f>ADHB!CB195</f>
        <v>0</v>
      </c>
      <c r="CB195" s="309">
        <f t="shared" si="2457"/>
        <v>0</v>
      </c>
      <c r="CC195" s="309">
        <f t="shared" si="2458"/>
        <v>0</v>
      </c>
      <c r="CD195" s="310">
        <v>0.36319999999999997</v>
      </c>
      <c r="CE195" s="311">
        <f t="shared" si="2459"/>
        <v>0</v>
      </c>
      <c r="CF195" s="312">
        <f t="shared" si="2460"/>
        <v>0</v>
      </c>
      <c r="CG195" s="313"/>
      <c r="CH195" s="306">
        <v>19.0</v>
      </c>
      <c r="CI195" s="307" t="s">
        <v>197</v>
      </c>
      <c r="CJ195" s="308" t="s">
        <v>132</v>
      </c>
      <c r="CK195" s="308" t="s">
        <v>132</v>
      </c>
      <c r="CL195" s="309"/>
      <c r="CM195" s="309" t="str">
        <f t="shared" si="2461"/>
        <v/>
      </c>
      <c r="CN195" s="309">
        <f t="shared" si="2462"/>
        <v>0</v>
      </c>
      <c r="CO195" s="310"/>
      <c r="CP195" s="309">
        <f t="shared" si="2463"/>
        <v>0</v>
      </c>
      <c r="CQ195" s="310"/>
      <c r="CR195" s="309">
        <f>ADHB!CS195</f>
        <v>0</v>
      </c>
      <c r="CS195" s="309">
        <f t="shared" si="2464"/>
        <v>0</v>
      </c>
      <c r="CT195" s="309">
        <f t="shared" si="2465"/>
        <v>0</v>
      </c>
      <c r="CU195" s="310">
        <v>0.36319999999999997</v>
      </c>
      <c r="CV195" s="311">
        <f t="shared" si="2466"/>
        <v>0</v>
      </c>
      <c r="CW195" s="312">
        <f t="shared" si="2467"/>
        <v>0</v>
      </c>
      <c r="CX195" s="313"/>
      <c r="CY195" s="306">
        <v>19.0</v>
      </c>
      <c r="CZ195" s="307" t="s">
        <v>197</v>
      </c>
      <c r="DA195" s="308" t="s">
        <v>132</v>
      </c>
      <c r="DB195" s="308" t="s">
        <v>132</v>
      </c>
      <c r="DC195" s="309"/>
      <c r="DD195" s="309" t="str">
        <f t="shared" si="2468"/>
        <v/>
      </c>
      <c r="DE195" s="309">
        <f t="shared" si="2469"/>
        <v>0</v>
      </c>
      <c r="DF195" s="310"/>
      <c r="DG195" s="309">
        <f t="shared" si="2470"/>
        <v>0</v>
      </c>
      <c r="DH195" s="310"/>
      <c r="DI195" s="309">
        <f>ADHB!DJ195</f>
        <v>0</v>
      </c>
      <c r="DJ195" s="309">
        <f t="shared" si="2471"/>
        <v>0</v>
      </c>
      <c r="DK195" s="309">
        <f t="shared" si="2472"/>
        <v>0</v>
      </c>
      <c r="DL195" s="310">
        <v>0.36319999999999997</v>
      </c>
      <c r="DM195" s="311">
        <f t="shared" si="2473"/>
        <v>0</v>
      </c>
      <c r="DN195" s="312">
        <f t="shared" si="2474"/>
        <v>0</v>
      </c>
      <c r="DO195" s="313"/>
      <c r="DP195" s="306">
        <v>19.0</v>
      </c>
      <c r="DQ195" s="307" t="s">
        <v>197</v>
      </c>
      <c r="DR195" s="308" t="s">
        <v>132</v>
      </c>
      <c r="DS195" s="308" t="s">
        <v>132</v>
      </c>
      <c r="DT195" s="309"/>
      <c r="DU195" s="309" t="str">
        <f t="shared" si="2475"/>
        <v/>
      </c>
      <c r="DV195" s="309">
        <f t="shared" si="2476"/>
        <v>0</v>
      </c>
      <c r="DW195" s="310"/>
      <c r="DX195" s="309">
        <f t="shared" si="2477"/>
        <v>0</v>
      </c>
      <c r="DY195" s="310"/>
      <c r="DZ195" s="309">
        <f>ADHB!EA195</f>
        <v>0</v>
      </c>
      <c r="EA195" s="309">
        <f t="shared" si="2478"/>
        <v>0</v>
      </c>
      <c r="EB195" s="309">
        <f t="shared" si="2479"/>
        <v>0</v>
      </c>
      <c r="EC195" s="310">
        <v>0.36319999999999997</v>
      </c>
      <c r="ED195" s="311">
        <f t="shared" si="2480"/>
        <v>0</v>
      </c>
      <c r="EE195" s="312">
        <f t="shared" si="2481"/>
        <v>0</v>
      </c>
      <c r="EF195" s="313"/>
      <c r="EG195" s="306">
        <v>19.0</v>
      </c>
      <c r="EH195" s="307" t="s">
        <v>197</v>
      </c>
      <c r="EI195" s="308" t="s">
        <v>132</v>
      </c>
      <c r="EJ195" s="308" t="s">
        <v>132</v>
      </c>
      <c r="EK195" s="309"/>
      <c r="EL195" s="309" t="str">
        <f t="shared" si="2482"/>
        <v/>
      </c>
      <c r="EM195" s="309">
        <f t="shared" si="2483"/>
        <v>0</v>
      </c>
      <c r="EN195" s="310"/>
      <c r="EO195" s="309">
        <f t="shared" si="2484"/>
        <v>0</v>
      </c>
      <c r="EP195" s="310"/>
      <c r="EQ195" s="309">
        <f>ADHB!ER195</f>
        <v>0</v>
      </c>
      <c r="ER195" s="309">
        <f t="shared" si="2485"/>
        <v>0</v>
      </c>
      <c r="ES195" s="309">
        <f t="shared" si="2486"/>
        <v>0</v>
      </c>
      <c r="ET195" s="310">
        <v>0.36319999999999997</v>
      </c>
      <c r="EU195" s="311">
        <f t="shared" si="2487"/>
        <v>0</v>
      </c>
      <c r="EV195" s="312">
        <f t="shared" si="2488"/>
        <v>0</v>
      </c>
      <c r="EW195" s="313"/>
      <c r="EX195" s="306">
        <v>19.0</v>
      </c>
      <c r="EY195" s="307" t="s">
        <v>197</v>
      </c>
      <c r="EZ195" s="308" t="s">
        <v>132</v>
      </c>
      <c r="FA195" s="308" t="s">
        <v>132</v>
      </c>
      <c r="FB195" s="309"/>
      <c r="FC195" s="309" t="str">
        <f t="shared" si="2489"/>
        <v/>
      </c>
      <c r="FD195" s="309">
        <f t="shared" si="2490"/>
        <v>0</v>
      </c>
      <c r="FE195" s="310"/>
      <c r="FF195" s="309">
        <f t="shared" si="2491"/>
        <v>0</v>
      </c>
      <c r="FG195" s="310"/>
      <c r="FH195" s="309">
        <f>ADHB!FI195</f>
        <v>0</v>
      </c>
      <c r="FI195" s="309">
        <f t="shared" si="2492"/>
        <v>0</v>
      </c>
      <c r="FJ195" s="309">
        <f t="shared" si="2493"/>
        <v>0</v>
      </c>
      <c r="FK195" s="310">
        <v>0.36319999999999997</v>
      </c>
      <c r="FL195" s="311">
        <f t="shared" si="2494"/>
        <v>0</v>
      </c>
      <c r="FM195" s="312">
        <f t="shared" si="2495"/>
        <v>0</v>
      </c>
      <c r="FN195" s="313"/>
      <c r="FO195" s="306">
        <v>19.0</v>
      </c>
      <c r="FP195" s="307" t="s">
        <v>197</v>
      </c>
      <c r="FQ195" s="308" t="s">
        <v>132</v>
      </c>
      <c r="FR195" s="308" t="s">
        <v>132</v>
      </c>
      <c r="FS195" s="309"/>
      <c r="FT195" s="309" t="str">
        <f t="shared" si="2496"/>
        <v/>
      </c>
      <c r="FU195" s="309">
        <f t="shared" si="2497"/>
        <v>0</v>
      </c>
      <c r="FV195" s="310"/>
      <c r="FW195" s="309">
        <f t="shared" si="2498"/>
        <v>0</v>
      </c>
      <c r="FX195" s="310"/>
      <c r="FY195" s="309">
        <f>ADHB!FZ195</f>
        <v>0</v>
      </c>
      <c r="FZ195" s="309">
        <f t="shared" si="2499"/>
        <v>0</v>
      </c>
      <c r="GA195" s="309">
        <f t="shared" si="2500"/>
        <v>0</v>
      </c>
      <c r="GB195" s="310">
        <v>0.36319999999999997</v>
      </c>
      <c r="GC195" s="311">
        <f t="shared" si="2501"/>
        <v>0</v>
      </c>
      <c r="GD195" s="312">
        <f t="shared" si="2502"/>
        <v>0</v>
      </c>
      <c r="GE195" s="313"/>
      <c r="GF195" s="306">
        <v>19.0</v>
      </c>
      <c r="GG195" s="307" t="s">
        <v>197</v>
      </c>
      <c r="GH195" s="308" t="s">
        <v>132</v>
      </c>
      <c r="GI195" s="308" t="s">
        <v>132</v>
      </c>
      <c r="GJ195" s="309"/>
      <c r="GK195" s="309" t="str">
        <f t="shared" si="2503"/>
        <v/>
      </c>
      <c r="GL195" s="309">
        <f t="shared" si="2504"/>
        <v>0</v>
      </c>
      <c r="GM195" s="310"/>
      <c r="GN195" s="309">
        <f t="shared" si="2505"/>
        <v>0</v>
      </c>
      <c r="GO195" s="310"/>
      <c r="GP195" s="309">
        <f>ADHB!GQ195</f>
        <v>0</v>
      </c>
      <c r="GQ195" s="309">
        <f t="shared" si="2506"/>
        <v>0</v>
      </c>
      <c r="GR195" s="309">
        <f t="shared" si="2507"/>
        <v>0</v>
      </c>
      <c r="GS195" s="310">
        <v>0.36319999999999997</v>
      </c>
      <c r="GT195" s="311">
        <f t="shared" si="2508"/>
        <v>0</v>
      </c>
      <c r="GU195" s="312">
        <f t="shared" si="2509"/>
        <v>0</v>
      </c>
      <c r="GV195" s="313"/>
      <c r="GW195" s="306">
        <v>19.0</v>
      </c>
      <c r="GX195" s="307" t="s">
        <v>197</v>
      </c>
      <c r="GY195" s="308" t="s">
        <v>132</v>
      </c>
      <c r="GZ195" s="308" t="s">
        <v>132</v>
      </c>
      <c r="HA195" s="309"/>
      <c r="HB195" s="309" t="str">
        <f t="shared" si="2510"/>
        <v/>
      </c>
      <c r="HC195" s="309">
        <f t="shared" si="2511"/>
        <v>0</v>
      </c>
      <c r="HD195" s="310"/>
      <c r="HE195" s="309">
        <f t="shared" si="2512"/>
        <v>0</v>
      </c>
      <c r="HF195" s="310"/>
      <c r="HG195" s="309">
        <f>ADHB!HH195</f>
        <v>0</v>
      </c>
      <c r="HH195" s="309">
        <f t="shared" si="2513"/>
        <v>0</v>
      </c>
      <c r="HI195" s="309">
        <f t="shared" si="2514"/>
        <v>0</v>
      </c>
      <c r="HJ195" s="310">
        <v>0.36319999999999997</v>
      </c>
      <c r="HK195" s="311">
        <f t="shared" si="2515"/>
        <v>0</v>
      </c>
      <c r="HL195" s="312">
        <f t="shared" si="2516"/>
        <v>0</v>
      </c>
      <c r="HM195" s="313"/>
      <c r="HN195" s="306">
        <v>19.0</v>
      </c>
      <c r="HO195" s="307" t="s">
        <v>197</v>
      </c>
      <c r="HP195" s="308" t="s">
        <v>132</v>
      </c>
      <c r="HQ195" s="308" t="s">
        <v>132</v>
      </c>
      <c r="HR195" s="309"/>
      <c r="HS195" s="309" t="str">
        <f t="shared" si="2517"/>
        <v/>
      </c>
      <c r="HT195" s="309">
        <f t="shared" si="2518"/>
        <v>0</v>
      </c>
      <c r="HU195" s="310"/>
      <c r="HV195" s="309">
        <f t="shared" si="2519"/>
        <v>0</v>
      </c>
      <c r="HW195" s="310"/>
      <c r="HX195" s="309">
        <f>ADHB!HY195</f>
        <v>0</v>
      </c>
      <c r="HY195" s="309">
        <f t="shared" si="2520"/>
        <v>0</v>
      </c>
      <c r="HZ195" s="309">
        <f t="shared" si="2521"/>
        <v>0</v>
      </c>
      <c r="IA195" s="310">
        <v>0.36319999999999997</v>
      </c>
      <c r="IB195" s="311">
        <f t="shared" si="2522"/>
        <v>0</v>
      </c>
      <c r="IC195" s="312">
        <f t="shared" si="2523"/>
        <v>0</v>
      </c>
      <c r="ID195" s="313"/>
      <c r="IE195" s="306">
        <v>19.0</v>
      </c>
      <c r="IF195" s="307" t="s">
        <v>197</v>
      </c>
      <c r="IG195" s="308" t="s">
        <v>132</v>
      </c>
      <c r="IH195" s="308" t="s">
        <v>132</v>
      </c>
      <c r="II195" s="309"/>
      <c r="IJ195" s="309" t="str">
        <f t="shared" si="2524"/>
        <v/>
      </c>
      <c r="IK195" s="309">
        <f t="shared" si="2525"/>
        <v>0</v>
      </c>
      <c r="IL195" s="310"/>
      <c r="IM195" s="309">
        <f t="shared" si="2526"/>
        <v>0</v>
      </c>
      <c r="IN195" s="310"/>
      <c r="IO195" s="309">
        <f>ADHB!IP195</f>
        <v>0</v>
      </c>
      <c r="IP195" s="309">
        <f t="shared" si="2527"/>
        <v>0</v>
      </c>
      <c r="IQ195" s="309">
        <f t="shared" si="2528"/>
        <v>0</v>
      </c>
      <c r="IR195" s="310">
        <v>0.36319999999999997</v>
      </c>
      <c r="IS195" s="311">
        <f t="shared" si="2529"/>
        <v>0</v>
      </c>
      <c r="IT195" s="312">
        <f t="shared" si="2530"/>
        <v>0</v>
      </c>
      <c r="IU195" s="313"/>
      <c r="IV195" s="306">
        <v>19.0</v>
      </c>
      <c r="IW195" s="307" t="s">
        <v>197</v>
      </c>
      <c r="IX195" s="308" t="s">
        <v>132</v>
      </c>
      <c r="IY195" s="308" t="s">
        <v>132</v>
      </c>
      <c r="IZ195" s="309"/>
      <c r="JA195" s="309" t="str">
        <f t="shared" si="2531"/>
        <v/>
      </c>
      <c r="JB195" s="309">
        <f t="shared" si="2532"/>
        <v>0</v>
      </c>
      <c r="JC195" s="310"/>
      <c r="JD195" s="309">
        <f t="shared" si="2533"/>
        <v>0</v>
      </c>
      <c r="JE195" s="310"/>
      <c r="JF195" s="309">
        <f>ADHB!JG195</f>
        <v>0</v>
      </c>
      <c r="JG195" s="309">
        <f t="shared" si="2534"/>
        <v>0</v>
      </c>
      <c r="JH195" s="309">
        <f t="shared" si="2535"/>
        <v>0</v>
      </c>
      <c r="JI195" s="310">
        <v>0.36319999999999997</v>
      </c>
      <c r="JJ195" s="311">
        <f t="shared" si="2536"/>
        <v>0</v>
      </c>
      <c r="JK195" s="312">
        <f t="shared" si="2537"/>
        <v>0</v>
      </c>
      <c r="JL195" s="313"/>
      <c r="JM195" s="306">
        <v>19.0</v>
      </c>
      <c r="JN195" s="307" t="s">
        <v>197</v>
      </c>
      <c r="JO195" s="308" t="s">
        <v>132</v>
      </c>
      <c r="JP195" s="308" t="s">
        <v>132</v>
      </c>
      <c r="JQ195" s="309"/>
      <c r="JR195" s="309" t="str">
        <f t="shared" si="2538"/>
        <v/>
      </c>
      <c r="JS195" s="309">
        <f t="shared" si="2539"/>
        <v>0</v>
      </c>
      <c r="JT195" s="310"/>
      <c r="JU195" s="309">
        <f t="shared" si="2540"/>
        <v>0</v>
      </c>
      <c r="JV195" s="310"/>
      <c r="JW195" s="309" t="str">
        <f>ADHB!LF195</f>
        <v/>
      </c>
      <c r="JX195" s="309">
        <f t="shared" si="2541"/>
        <v>0</v>
      </c>
      <c r="JY195" s="309">
        <f t="shared" si="2542"/>
        <v>0</v>
      </c>
      <c r="JZ195" s="310">
        <v>0.36319999999999997</v>
      </c>
      <c r="KA195" s="311">
        <f t="shared" si="2543"/>
        <v>0</v>
      </c>
      <c r="KB195" s="312">
        <f t="shared" si="2544"/>
        <v>0</v>
      </c>
      <c r="KC195" s="313"/>
      <c r="KD195" s="306">
        <v>19.0</v>
      </c>
      <c r="KE195" s="307" t="s">
        <v>197</v>
      </c>
      <c r="KF195" s="308" t="s">
        <v>132</v>
      </c>
      <c r="KG195" s="308" t="s">
        <v>132</v>
      </c>
      <c r="KH195" s="309"/>
      <c r="KI195" s="309" t="str">
        <f t="shared" si="2545"/>
        <v/>
      </c>
      <c r="KJ195" s="309">
        <f t="shared" si="2546"/>
        <v>0</v>
      </c>
      <c r="KK195" s="310"/>
      <c r="KL195" s="309">
        <f t="shared" si="2547"/>
        <v>0</v>
      </c>
      <c r="KM195" s="310"/>
      <c r="KN195" s="309" t="str">
        <f>ADHB!LW195</f>
        <v/>
      </c>
      <c r="KO195" s="309">
        <f t="shared" si="2548"/>
        <v>0</v>
      </c>
      <c r="KP195" s="309">
        <f t="shared" si="2549"/>
        <v>0</v>
      </c>
      <c r="KQ195" s="310">
        <v>0.36319999999999997</v>
      </c>
      <c r="KR195" s="311">
        <f t="shared" si="2550"/>
        <v>0</v>
      </c>
      <c r="KS195" s="312">
        <f t="shared" si="2551"/>
        <v>0</v>
      </c>
      <c r="KT195" s="313"/>
      <c r="KU195" s="314"/>
    </row>
    <row r="196" ht="15.75" customHeight="1">
      <c r="A196" s="319"/>
      <c r="B196" s="320"/>
      <c r="C196" s="321"/>
      <c r="D196" s="321"/>
      <c r="E196" s="322"/>
      <c r="F196" s="322"/>
      <c r="G196" s="322"/>
      <c r="H196" s="322"/>
      <c r="I196" s="322"/>
      <c r="J196" s="322"/>
      <c r="K196" s="322"/>
      <c r="L196" s="322"/>
      <c r="M196" s="322"/>
      <c r="N196" s="322"/>
      <c r="O196" s="322"/>
      <c r="P196" s="323"/>
      <c r="Q196" s="324"/>
      <c r="R196" s="319"/>
      <c r="S196" s="320"/>
      <c r="T196" s="321"/>
      <c r="U196" s="321"/>
      <c r="V196" s="322"/>
      <c r="W196" s="322"/>
      <c r="X196" s="322"/>
      <c r="Y196" s="322"/>
      <c r="Z196" s="322"/>
      <c r="AA196" s="322"/>
      <c r="AB196" s="322"/>
      <c r="AC196" s="322"/>
      <c r="AD196" s="322"/>
      <c r="AE196" s="322"/>
      <c r="AF196" s="322"/>
      <c r="AG196" s="323"/>
      <c r="AH196" s="324"/>
      <c r="AI196" s="319"/>
      <c r="AJ196" s="320"/>
      <c r="AK196" s="321"/>
      <c r="AL196" s="321"/>
      <c r="AM196" s="322"/>
      <c r="AN196" s="322"/>
      <c r="AO196" s="322"/>
      <c r="AP196" s="322"/>
      <c r="AQ196" s="322"/>
      <c r="AR196" s="322"/>
      <c r="AS196" s="322"/>
      <c r="AT196" s="322"/>
      <c r="AU196" s="322"/>
      <c r="AV196" s="322"/>
      <c r="AW196" s="322"/>
      <c r="AX196" s="323"/>
      <c r="AY196" s="324"/>
      <c r="AZ196" s="319"/>
      <c r="BA196" s="320"/>
      <c r="BB196" s="321"/>
      <c r="BC196" s="321"/>
      <c r="BD196" s="322"/>
      <c r="BE196" s="322"/>
      <c r="BF196" s="322"/>
      <c r="BG196" s="322"/>
      <c r="BH196" s="322"/>
      <c r="BI196" s="322"/>
      <c r="BJ196" s="322"/>
      <c r="BK196" s="322"/>
      <c r="BL196" s="322"/>
      <c r="BM196" s="322"/>
      <c r="BN196" s="322"/>
      <c r="BO196" s="323"/>
      <c r="BP196" s="324"/>
      <c r="BQ196" s="319"/>
      <c r="BR196" s="320"/>
      <c r="BS196" s="321"/>
      <c r="BT196" s="321"/>
      <c r="BU196" s="322"/>
      <c r="BV196" s="322"/>
      <c r="BW196" s="322"/>
      <c r="BX196" s="322"/>
      <c r="BY196" s="322"/>
      <c r="BZ196" s="322"/>
      <c r="CA196" s="322"/>
      <c r="CB196" s="322"/>
      <c r="CC196" s="322"/>
      <c r="CD196" s="322"/>
      <c r="CE196" s="322"/>
      <c r="CF196" s="323"/>
      <c r="CG196" s="324"/>
      <c r="CH196" s="319"/>
      <c r="CI196" s="320"/>
      <c r="CJ196" s="321"/>
      <c r="CK196" s="321"/>
      <c r="CL196" s="322"/>
      <c r="CM196" s="322"/>
      <c r="CN196" s="322"/>
      <c r="CO196" s="322"/>
      <c r="CP196" s="322"/>
      <c r="CQ196" s="322"/>
      <c r="CR196" s="322"/>
      <c r="CS196" s="322"/>
      <c r="CT196" s="322"/>
      <c r="CU196" s="322"/>
      <c r="CV196" s="322"/>
      <c r="CW196" s="323"/>
      <c r="CX196" s="324"/>
      <c r="CY196" s="319"/>
      <c r="CZ196" s="320"/>
      <c r="DA196" s="321"/>
      <c r="DB196" s="321"/>
      <c r="DC196" s="322"/>
      <c r="DD196" s="322"/>
      <c r="DE196" s="322"/>
      <c r="DF196" s="322"/>
      <c r="DG196" s="322"/>
      <c r="DH196" s="322"/>
      <c r="DI196" s="322"/>
      <c r="DJ196" s="322"/>
      <c r="DK196" s="322"/>
      <c r="DL196" s="322"/>
      <c r="DM196" s="322"/>
      <c r="DN196" s="323"/>
      <c r="DO196" s="324"/>
      <c r="DP196" s="319"/>
      <c r="DQ196" s="320"/>
      <c r="DR196" s="321"/>
      <c r="DS196" s="321"/>
      <c r="DT196" s="322"/>
      <c r="DU196" s="322"/>
      <c r="DV196" s="322"/>
      <c r="DW196" s="322"/>
      <c r="DX196" s="322"/>
      <c r="DY196" s="322"/>
      <c r="DZ196" s="322"/>
      <c r="EA196" s="322"/>
      <c r="EB196" s="322"/>
      <c r="EC196" s="322"/>
      <c r="ED196" s="322"/>
      <c r="EE196" s="323"/>
      <c r="EF196" s="324"/>
      <c r="EG196" s="319"/>
      <c r="EH196" s="320"/>
      <c r="EI196" s="321"/>
      <c r="EJ196" s="321"/>
      <c r="EK196" s="322"/>
      <c r="EL196" s="322"/>
      <c r="EM196" s="322"/>
      <c r="EN196" s="322"/>
      <c r="EO196" s="322"/>
      <c r="EP196" s="322"/>
      <c r="EQ196" s="322"/>
      <c r="ER196" s="322"/>
      <c r="ES196" s="322"/>
      <c r="ET196" s="322"/>
      <c r="EU196" s="322"/>
      <c r="EV196" s="323"/>
      <c r="EW196" s="324"/>
      <c r="EX196" s="319"/>
      <c r="EY196" s="320"/>
      <c r="EZ196" s="321"/>
      <c r="FA196" s="321"/>
      <c r="FB196" s="322"/>
      <c r="FC196" s="322"/>
      <c r="FD196" s="322"/>
      <c r="FE196" s="322"/>
      <c r="FF196" s="322"/>
      <c r="FG196" s="322"/>
      <c r="FH196" s="322"/>
      <c r="FI196" s="322"/>
      <c r="FJ196" s="322"/>
      <c r="FK196" s="322"/>
      <c r="FL196" s="322"/>
      <c r="FM196" s="323"/>
      <c r="FN196" s="324"/>
      <c r="FO196" s="319"/>
      <c r="FP196" s="320"/>
      <c r="FQ196" s="321"/>
      <c r="FR196" s="321"/>
      <c r="FS196" s="322"/>
      <c r="FT196" s="322"/>
      <c r="FU196" s="322"/>
      <c r="FV196" s="322"/>
      <c r="FW196" s="322"/>
      <c r="FX196" s="322"/>
      <c r="FY196" s="322"/>
      <c r="FZ196" s="322"/>
      <c r="GA196" s="322"/>
      <c r="GB196" s="322"/>
      <c r="GC196" s="322"/>
      <c r="GD196" s="323"/>
      <c r="GE196" s="324"/>
      <c r="GF196" s="319"/>
      <c r="GG196" s="320"/>
      <c r="GH196" s="321"/>
      <c r="GI196" s="321"/>
      <c r="GJ196" s="322"/>
      <c r="GK196" s="322"/>
      <c r="GL196" s="322"/>
      <c r="GM196" s="322"/>
      <c r="GN196" s="322"/>
      <c r="GO196" s="322"/>
      <c r="GP196" s="322"/>
      <c r="GQ196" s="322"/>
      <c r="GR196" s="322"/>
      <c r="GS196" s="322"/>
      <c r="GT196" s="322"/>
      <c r="GU196" s="323"/>
      <c r="GV196" s="324"/>
      <c r="GW196" s="319"/>
      <c r="GX196" s="320"/>
      <c r="GY196" s="321"/>
      <c r="GZ196" s="321"/>
      <c r="HA196" s="322"/>
      <c r="HB196" s="322"/>
      <c r="HC196" s="322"/>
      <c r="HD196" s="322"/>
      <c r="HE196" s="322"/>
      <c r="HF196" s="322"/>
      <c r="HG196" s="322"/>
      <c r="HH196" s="322"/>
      <c r="HI196" s="322"/>
      <c r="HJ196" s="322"/>
      <c r="HK196" s="322"/>
      <c r="HL196" s="323"/>
      <c r="HM196" s="324"/>
      <c r="HN196" s="319"/>
      <c r="HO196" s="320"/>
      <c r="HP196" s="321"/>
      <c r="HQ196" s="321"/>
      <c r="HR196" s="322"/>
      <c r="HS196" s="322"/>
      <c r="HT196" s="322"/>
      <c r="HU196" s="322"/>
      <c r="HV196" s="322"/>
      <c r="HW196" s="322"/>
      <c r="HX196" s="322"/>
      <c r="HY196" s="322"/>
      <c r="HZ196" s="322"/>
      <c r="IA196" s="322"/>
      <c r="IB196" s="322"/>
      <c r="IC196" s="323"/>
      <c r="ID196" s="324"/>
      <c r="IE196" s="319"/>
      <c r="IF196" s="320"/>
      <c r="IG196" s="321"/>
      <c r="IH196" s="321"/>
      <c r="II196" s="322"/>
      <c r="IJ196" s="322"/>
      <c r="IK196" s="322"/>
      <c r="IL196" s="322"/>
      <c r="IM196" s="322"/>
      <c r="IN196" s="322"/>
      <c r="IO196" s="322"/>
      <c r="IP196" s="322"/>
      <c r="IQ196" s="322"/>
      <c r="IR196" s="322"/>
      <c r="IS196" s="322"/>
      <c r="IT196" s="323"/>
      <c r="IU196" s="324"/>
      <c r="IV196" s="319"/>
      <c r="IW196" s="320"/>
      <c r="IX196" s="321"/>
      <c r="IY196" s="321"/>
      <c r="IZ196" s="322"/>
      <c r="JA196" s="322"/>
      <c r="JB196" s="322"/>
      <c r="JC196" s="322"/>
      <c r="JD196" s="322"/>
      <c r="JE196" s="322"/>
      <c r="JF196" s="322"/>
      <c r="JG196" s="322"/>
      <c r="JH196" s="322"/>
      <c r="JI196" s="322"/>
      <c r="JJ196" s="322"/>
      <c r="JK196" s="323"/>
      <c r="JL196" s="324"/>
      <c r="JM196" s="319"/>
      <c r="JN196" s="320"/>
      <c r="JO196" s="321"/>
      <c r="JP196" s="321"/>
      <c r="JQ196" s="322"/>
      <c r="JR196" s="322"/>
      <c r="JS196" s="322"/>
      <c r="JT196" s="322"/>
      <c r="JU196" s="322"/>
      <c r="JV196" s="322"/>
      <c r="JW196" s="322"/>
      <c r="JX196" s="322"/>
      <c r="JY196" s="322"/>
      <c r="JZ196" s="322"/>
      <c r="KA196" s="322"/>
      <c r="KB196" s="323"/>
      <c r="KC196" s="324"/>
      <c r="KD196" s="319"/>
      <c r="KE196" s="320"/>
      <c r="KF196" s="321"/>
      <c r="KG196" s="321"/>
      <c r="KH196" s="322"/>
      <c r="KI196" s="322"/>
      <c r="KJ196" s="322"/>
      <c r="KK196" s="322"/>
      <c r="KL196" s="322"/>
      <c r="KM196" s="322"/>
      <c r="KN196" s="322"/>
      <c r="KO196" s="322"/>
      <c r="KP196" s="322"/>
      <c r="KQ196" s="322"/>
      <c r="KR196" s="322"/>
      <c r="KS196" s="323"/>
      <c r="KT196" s="324"/>
      <c r="KU196" s="325"/>
    </row>
    <row r="197" ht="15.75" customHeight="1">
      <c r="A197" s="326" t="s">
        <v>198</v>
      </c>
      <c r="B197" s="252"/>
      <c r="C197" s="327"/>
      <c r="D197" s="327"/>
      <c r="E197" s="328"/>
      <c r="F197" s="328"/>
      <c r="G197" s="329">
        <f>SUM(G114:G196)</f>
        <v>86167.64631</v>
      </c>
      <c r="H197" s="328"/>
      <c r="I197" s="329">
        <f>SUM(I114:I196)</f>
        <v>0</v>
      </c>
      <c r="J197" s="328"/>
      <c r="K197" s="328"/>
      <c r="L197" s="329">
        <f t="shared" ref="L197:M197" si="2552">SUM(L114:L196)</f>
        <v>0</v>
      </c>
      <c r="M197" s="329">
        <f t="shared" si="2552"/>
        <v>86167.64631</v>
      </c>
      <c r="N197" s="328"/>
      <c r="O197" s="329">
        <f t="shared" ref="O197:P197" si="2553">SUM(O114:O196)</f>
        <v>19380.54492</v>
      </c>
      <c r="P197" s="329">
        <f t="shared" si="2553"/>
        <v>66787.10139</v>
      </c>
      <c r="Q197" s="330"/>
      <c r="R197" s="326" t="s">
        <v>198</v>
      </c>
      <c r="S197" s="252"/>
      <c r="T197" s="327"/>
      <c r="U197" s="327"/>
      <c r="V197" s="328"/>
      <c r="W197" s="328"/>
      <c r="X197" s="329">
        <f>SUM(X114:X196)</f>
        <v>37567.62738</v>
      </c>
      <c r="Y197" s="328"/>
      <c r="Z197" s="329">
        <f>SUM(Z114:Z196)</f>
        <v>0</v>
      </c>
      <c r="AA197" s="328"/>
      <c r="AB197" s="328"/>
      <c r="AC197" s="329">
        <f t="shared" ref="AC197:AD197" si="2554">SUM(AC114:AC196)</f>
        <v>0</v>
      </c>
      <c r="AD197" s="329">
        <f t="shared" si="2554"/>
        <v>37567.62738</v>
      </c>
      <c r="AE197" s="328"/>
      <c r="AF197" s="329">
        <f t="shared" ref="AF197:AG197" si="2555">SUM(AF114:AF196)</f>
        <v>8469.041475</v>
      </c>
      <c r="AG197" s="329">
        <f t="shared" si="2555"/>
        <v>29098.58591</v>
      </c>
      <c r="AH197" s="330"/>
      <c r="AI197" s="326" t="s">
        <v>198</v>
      </c>
      <c r="AJ197" s="252"/>
      <c r="AK197" s="327"/>
      <c r="AL197" s="327"/>
      <c r="AM197" s="328"/>
      <c r="AN197" s="328"/>
      <c r="AO197" s="329">
        <f>SUM(AO114:AO196)</f>
        <v>70675.55035</v>
      </c>
      <c r="AP197" s="328"/>
      <c r="AQ197" s="329">
        <f>SUM(AQ114:AQ196)</f>
        <v>0</v>
      </c>
      <c r="AR197" s="328"/>
      <c r="AS197" s="328"/>
      <c r="AT197" s="329">
        <f t="shared" ref="AT197:AU197" si="2556">SUM(AT114:AT196)</f>
        <v>0</v>
      </c>
      <c r="AU197" s="329">
        <f t="shared" si="2556"/>
        <v>70675.55035</v>
      </c>
      <c r="AV197" s="328"/>
      <c r="AW197" s="329">
        <f t="shared" ref="AW197:AX197" si="2557">SUM(AW114:AW196)</f>
        <v>15998.38599</v>
      </c>
      <c r="AX197" s="329">
        <f t="shared" si="2557"/>
        <v>54677.16435</v>
      </c>
      <c r="AY197" s="330"/>
      <c r="AZ197" s="326" t="s">
        <v>198</v>
      </c>
      <c r="BA197" s="252"/>
      <c r="BB197" s="327"/>
      <c r="BC197" s="327"/>
      <c r="BD197" s="328"/>
      <c r="BE197" s="328"/>
      <c r="BF197" s="329">
        <f>SUM(BF114:BF196)</f>
        <v>40252.31971</v>
      </c>
      <c r="BG197" s="328"/>
      <c r="BH197" s="329">
        <f>SUM(BH114:BH196)</f>
        <v>0</v>
      </c>
      <c r="BI197" s="328"/>
      <c r="BJ197" s="328"/>
      <c r="BK197" s="329">
        <f t="shared" ref="BK197:BL197" si="2558">SUM(BK114:BK196)</f>
        <v>0</v>
      </c>
      <c r="BL197" s="329">
        <f t="shared" si="2558"/>
        <v>40252.31971</v>
      </c>
      <c r="BM197" s="328"/>
      <c r="BN197" s="329">
        <f t="shared" ref="BN197:BO197" si="2559">SUM(BN114:BN196)</f>
        <v>9092.079607</v>
      </c>
      <c r="BO197" s="329">
        <f t="shared" si="2559"/>
        <v>31160.2401</v>
      </c>
      <c r="BP197" s="330"/>
      <c r="BQ197" s="326" t="s">
        <v>198</v>
      </c>
      <c r="BR197" s="252"/>
      <c r="BS197" s="327"/>
      <c r="BT197" s="327"/>
      <c r="BU197" s="328"/>
      <c r="BV197" s="328"/>
      <c r="BW197" s="329">
        <f>SUM(BW114:BW196)</f>
        <v>57523.3669</v>
      </c>
      <c r="BX197" s="328"/>
      <c r="BY197" s="329">
        <f>SUM(BY114:BY196)</f>
        <v>0</v>
      </c>
      <c r="BZ197" s="328"/>
      <c r="CA197" s="328"/>
      <c r="CB197" s="329">
        <f t="shared" ref="CB197:CC197" si="2560">SUM(CB114:CB196)</f>
        <v>0</v>
      </c>
      <c r="CC197" s="329">
        <f t="shared" si="2560"/>
        <v>57523.3669</v>
      </c>
      <c r="CD197" s="328"/>
      <c r="CE197" s="329">
        <f t="shared" ref="CE197:CF197" si="2561">SUM(CE114:CE196)</f>
        <v>12940.68816</v>
      </c>
      <c r="CF197" s="329">
        <f t="shared" si="2561"/>
        <v>44582.67874</v>
      </c>
      <c r="CG197" s="330"/>
      <c r="CH197" s="326" t="s">
        <v>198</v>
      </c>
      <c r="CI197" s="252"/>
      <c r="CJ197" s="327"/>
      <c r="CK197" s="327"/>
      <c r="CL197" s="328"/>
      <c r="CM197" s="328"/>
      <c r="CN197" s="329">
        <f>SUM(CN114:CN196)</f>
        <v>28912.99448</v>
      </c>
      <c r="CO197" s="328"/>
      <c r="CP197" s="329">
        <f>SUM(CP114:CP196)</f>
        <v>0</v>
      </c>
      <c r="CQ197" s="328"/>
      <c r="CR197" s="328"/>
      <c r="CS197" s="329">
        <f t="shared" ref="CS197:CT197" si="2562">SUM(CS114:CS196)</f>
        <v>0</v>
      </c>
      <c r="CT197" s="329">
        <f t="shared" si="2562"/>
        <v>28912.99448</v>
      </c>
      <c r="CU197" s="328"/>
      <c r="CV197" s="329">
        <f t="shared" ref="CV197:CW197" si="2563">SUM(CV114:CV196)</f>
        <v>6511.705016</v>
      </c>
      <c r="CW197" s="329">
        <f t="shared" si="2563"/>
        <v>22401.28947</v>
      </c>
      <c r="CX197" s="330"/>
      <c r="CY197" s="326" t="s">
        <v>198</v>
      </c>
      <c r="CZ197" s="252"/>
      <c r="DA197" s="327"/>
      <c r="DB197" s="327"/>
      <c r="DC197" s="328"/>
      <c r="DD197" s="328"/>
      <c r="DE197" s="329">
        <f>SUM(DE114:DE196)</f>
        <v>23445.63724</v>
      </c>
      <c r="DF197" s="328"/>
      <c r="DG197" s="329">
        <f>SUM(DG114:DG196)</f>
        <v>0</v>
      </c>
      <c r="DH197" s="328"/>
      <c r="DI197" s="328"/>
      <c r="DJ197" s="329">
        <f t="shared" ref="DJ197:DK197" si="2564">SUM(DJ114:DJ196)</f>
        <v>0</v>
      </c>
      <c r="DK197" s="329">
        <f t="shared" si="2564"/>
        <v>23445.63724</v>
      </c>
      <c r="DL197" s="328"/>
      <c r="DM197" s="329">
        <f t="shared" ref="DM197:DN197" si="2565">SUM(DM114:DM196)</f>
        <v>5319.948921</v>
      </c>
      <c r="DN197" s="329">
        <f t="shared" si="2565"/>
        <v>18125.68832</v>
      </c>
      <c r="DO197" s="330"/>
      <c r="DP197" s="326" t="s">
        <v>198</v>
      </c>
      <c r="DQ197" s="252"/>
      <c r="DR197" s="327"/>
      <c r="DS197" s="327"/>
      <c r="DT197" s="328"/>
      <c r="DU197" s="328"/>
      <c r="DV197" s="329">
        <f>SUM(DV114:DV196)</f>
        <v>23847.70382</v>
      </c>
      <c r="DW197" s="328"/>
      <c r="DX197" s="329">
        <f>SUM(DX114:DX196)</f>
        <v>0</v>
      </c>
      <c r="DY197" s="328"/>
      <c r="DZ197" s="328"/>
      <c r="EA197" s="329">
        <f t="shared" ref="EA197:EB197" si="2566">SUM(EA114:EA196)</f>
        <v>0</v>
      </c>
      <c r="EB197" s="329">
        <f t="shared" si="2566"/>
        <v>23847.70382</v>
      </c>
      <c r="EC197" s="328"/>
      <c r="ED197" s="329">
        <f t="shared" ref="ED197:EE197" si="2567">SUM(ED114:ED196)</f>
        <v>5398.061765</v>
      </c>
      <c r="EE197" s="329">
        <f t="shared" si="2567"/>
        <v>18449.64205</v>
      </c>
      <c r="EF197" s="330"/>
      <c r="EG197" s="326" t="s">
        <v>198</v>
      </c>
      <c r="EH197" s="252"/>
      <c r="EI197" s="327"/>
      <c r="EJ197" s="327"/>
      <c r="EK197" s="328"/>
      <c r="EL197" s="328"/>
      <c r="EM197" s="329">
        <f>SUM(EM114:EM196)</f>
        <v>29532.27038</v>
      </c>
      <c r="EN197" s="328"/>
      <c r="EO197" s="329">
        <f>SUM(EO114:EO196)</f>
        <v>0</v>
      </c>
      <c r="EP197" s="328"/>
      <c r="EQ197" s="328"/>
      <c r="ER197" s="329">
        <f t="shared" ref="ER197:ES197" si="2568">SUM(ER114:ER196)</f>
        <v>0</v>
      </c>
      <c r="ES197" s="329">
        <f t="shared" si="2568"/>
        <v>29532.27038</v>
      </c>
      <c r="ET197" s="328"/>
      <c r="EU197" s="329">
        <f t="shared" ref="EU197:EV197" si="2569">SUM(EU114:EU196)</f>
        <v>6676.364345</v>
      </c>
      <c r="EV197" s="329">
        <f t="shared" si="2569"/>
        <v>22855.90603</v>
      </c>
      <c r="EW197" s="330"/>
      <c r="EX197" s="326" t="s">
        <v>198</v>
      </c>
      <c r="EY197" s="252"/>
      <c r="EZ197" s="327"/>
      <c r="FA197" s="327"/>
      <c r="FB197" s="328"/>
      <c r="FC197" s="328"/>
      <c r="FD197" s="329">
        <f>SUM(FD114:FD196)</f>
        <v>27758.66661</v>
      </c>
      <c r="FE197" s="328"/>
      <c r="FF197" s="329">
        <f>SUM(FF114:FF196)</f>
        <v>0</v>
      </c>
      <c r="FG197" s="328"/>
      <c r="FH197" s="328"/>
      <c r="FI197" s="329">
        <f t="shared" ref="FI197:FJ197" si="2570">SUM(FI114:FI196)</f>
        <v>0</v>
      </c>
      <c r="FJ197" s="329">
        <f t="shared" si="2570"/>
        <v>27758.66661</v>
      </c>
      <c r="FK197" s="328"/>
      <c r="FL197" s="329">
        <f t="shared" ref="FL197:FM197" si="2571">SUM(FL114:FL196)</f>
        <v>6269.689564</v>
      </c>
      <c r="FM197" s="329">
        <f t="shared" si="2571"/>
        <v>21488.97704</v>
      </c>
      <c r="FN197" s="330"/>
      <c r="FO197" s="326" t="s">
        <v>198</v>
      </c>
      <c r="FP197" s="252"/>
      <c r="FQ197" s="327"/>
      <c r="FR197" s="327"/>
      <c r="FS197" s="328"/>
      <c r="FT197" s="328"/>
      <c r="FU197" s="329">
        <f>SUM(FU114:FU196)</f>
        <v>20302.29196</v>
      </c>
      <c r="FV197" s="328"/>
      <c r="FW197" s="329">
        <f>SUM(FW114:FW196)</f>
        <v>0</v>
      </c>
      <c r="FX197" s="328"/>
      <c r="FY197" s="328"/>
      <c r="FZ197" s="329">
        <f t="shared" ref="FZ197:GA197" si="2572">SUM(FZ114:FZ196)</f>
        <v>0</v>
      </c>
      <c r="GA197" s="329">
        <f t="shared" si="2572"/>
        <v>20302.29196</v>
      </c>
      <c r="GB197" s="328"/>
      <c r="GC197" s="329">
        <f t="shared" ref="GC197:GD197" si="2573">SUM(GC114:GC196)</f>
        <v>4596.898159</v>
      </c>
      <c r="GD197" s="329">
        <f t="shared" si="2573"/>
        <v>15705.3938</v>
      </c>
      <c r="GE197" s="330"/>
      <c r="GF197" s="326" t="s">
        <v>198</v>
      </c>
      <c r="GG197" s="252"/>
      <c r="GH197" s="327"/>
      <c r="GI197" s="327"/>
      <c r="GJ197" s="328"/>
      <c r="GK197" s="328"/>
      <c r="GL197" s="329">
        <f>SUM(GL114:GL196)</f>
        <v>33555.46685</v>
      </c>
      <c r="GM197" s="328"/>
      <c r="GN197" s="329">
        <f>SUM(GN114:GN196)</f>
        <v>0</v>
      </c>
      <c r="GO197" s="328"/>
      <c r="GP197" s="328"/>
      <c r="GQ197" s="329">
        <f t="shared" ref="GQ197:GR197" si="2574">SUM(GQ114:GQ196)</f>
        <v>0</v>
      </c>
      <c r="GR197" s="329">
        <f t="shared" si="2574"/>
        <v>33555.46685</v>
      </c>
      <c r="GS197" s="328"/>
      <c r="GT197" s="329">
        <f t="shared" ref="GT197:GU197" si="2575">SUM(GT114:GT196)</f>
        <v>7559.310418</v>
      </c>
      <c r="GU197" s="329">
        <f t="shared" si="2575"/>
        <v>25996.15643</v>
      </c>
      <c r="GV197" s="330"/>
      <c r="GW197" s="326" t="s">
        <v>198</v>
      </c>
      <c r="GX197" s="252"/>
      <c r="GY197" s="327"/>
      <c r="GZ197" s="327"/>
      <c r="HA197" s="328"/>
      <c r="HB197" s="328"/>
      <c r="HC197" s="329">
        <f>SUM(HC114:HC196)</f>
        <v>26797.89198</v>
      </c>
      <c r="HD197" s="328"/>
      <c r="HE197" s="329">
        <f>SUM(HE114:HE196)</f>
        <v>0</v>
      </c>
      <c r="HF197" s="328"/>
      <c r="HG197" s="328"/>
      <c r="HH197" s="329">
        <f t="shared" ref="HH197:HI197" si="2576">SUM(HH114:HH196)</f>
        <v>0</v>
      </c>
      <c r="HI197" s="329">
        <f t="shared" si="2576"/>
        <v>26797.89198</v>
      </c>
      <c r="HJ197" s="328"/>
      <c r="HK197" s="329">
        <f t="shared" ref="HK197:HL197" si="2577">SUM(HK114:HK196)</f>
        <v>6035.080962</v>
      </c>
      <c r="HL197" s="329">
        <f t="shared" si="2577"/>
        <v>20762.81101</v>
      </c>
      <c r="HM197" s="330"/>
      <c r="HN197" s="326" t="s">
        <v>198</v>
      </c>
      <c r="HO197" s="252"/>
      <c r="HP197" s="327"/>
      <c r="HQ197" s="327"/>
      <c r="HR197" s="328"/>
      <c r="HS197" s="328"/>
      <c r="HT197" s="329">
        <f>SUM(HT114:HT196)</f>
        <v>30139.31176</v>
      </c>
      <c r="HU197" s="328"/>
      <c r="HV197" s="329">
        <f>SUM(HV114:HV196)</f>
        <v>0</v>
      </c>
      <c r="HW197" s="328"/>
      <c r="HX197" s="328"/>
      <c r="HY197" s="329">
        <f t="shared" ref="HY197:HZ197" si="2578">SUM(HY114:HY196)</f>
        <v>0</v>
      </c>
      <c r="HZ197" s="329">
        <f t="shared" si="2578"/>
        <v>30139.31176</v>
      </c>
      <c r="IA197" s="328"/>
      <c r="IB197" s="329">
        <f t="shared" ref="IB197:IC197" si="2579">SUM(IB114:IB196)</f>
        <v>6822.988527</v>
      </c>
      <c r="IC197" s="329">
        <f t="shared" si="2579"/>
        <v>23316.32324</v>
      </c>
      <c r="ID197" s="330"/>
      <c r="IE197" s="326" t="s">
        <v>198</v>
      </c>
      <c r="IF197" s="252"/>
      <c r="IG197" s="327"/>
      <c r="IH197" s="327"/>
      <c r="II197" s="328"/>
      <c r="IJ197" s="328"/>
      <c r="IK197" s="329">
        <f>SUM(IK114:IK196)</f>
        <v>34580.42861</v>
      </c>
      <c r="IL197" s="328"/>
      <c r="IM197" s="329">
        <f>SUM(IM114:IM196)</f>
        <v>0</v>
      </c>
      <c r="IN197" s="328"/>
      <c r="IO197" s="328"/>
      <c r="IP197" s="329">
        <f t="shared" ref="IP197:IQ197" si="2580">SUM(IP114:IP196)</f>
        <v>0</v>
      </c>
      <c r="IQ197" s="329">
        <f t="shared" si="2580"/>
        <v>34580.42861</v>
      </c>
      <c r="IR197" s="328"/>
      <c r="IS197" s="329">
        <f t="shared" ref="IS197:IT197" si="2581">SUM(IS114:IS196)</f>
        <v>7834.898024</v>
      </c>
      <c r="IT197" s="329">
        <f t="shared" si="2581"/>
        <v>26745.53059</v>
      </c>
      <c r="IU197" s="330"/>
      <c r="IV197" s="326" t="s">
        <v>198</v>
      </c>
      <c r="IW197" s="252"/>
      <c r="IX197" s="327"/>
      <c r="IY197" s="327"/>
      <c r="IZ197" s="328"/>
      <c r="JA197" s="328"/>
      <c r="JB197" s="329">
        <f>SUM(JB114:JB196)</f>
        <v>29301.07729</v>
      </c>
      <c r="JC197" s="328"/>
      <c r="JD197" s="329">
        <f>SUM(JD114:JD196)</f>
        <v>0</v>
      </c>
      <c r="JE197" s="328"/>
      <c r="JF197" s="328"/>
      <c r="JG197" s="329">
        <f t="shared" ref="JG197:JH197" si="2582">SUM(JG114:JG196)</f>
        <v>0</v>
      </c>
      <c r="JH197" s="329">
        <f t="shared" si="2582"/>
        <v>29301.07729</v>
      </c>
      <c r="JI197" s="328"/>
      <c r="JJ197" s="329">
        <f t="shared" ref="JJ197:JK197" si="2583">SUM(JJ114:JJ196)</f>
        <v>6679.433286</v>
      </c>
      <c r="JK197" s="329">
        <f t="shared" si="2583"/>
        <v>22621.644</v>
      </c>
      <c r="JL197" s="330"/>
      <c r="JM197" s="326" t="s">
        <v>198</v>
      </c>
      <c r="JN197" s="252"/>
      <c r="JO197" s="327"/>
      <c r="JP197" s="327"/>
      <c r="JQ197" s="328"/>
      <c r="JR197" s="328"/>
      <c r="JS197" s="329">
        <f>SUM(JS114:JS196)</f>
        <v>33373.22905</v>
      </c>
      <c r="JT197" s="328"/>
      <c r="JU197" s="329">
        <f>SUM(JU114:JU196)</f>
        <v>0</v>
      </c>
      <c r="JV197" s="328"/>
      <c r="JW197" s="328"/>
      <c r="JX197" s="329">
        <f t="shared" ref="JX197:JY197" si="2584">SUM(JX114:JX196)</f>
        <v>0</v>
      </c>
      <c r="JY197" s="329">
        <f t="shared" si="2584"/>
        <v>33373.22905</v>
      </c>
      <c r="JZ197" s="328"/>
      <c r="KA197" s="329">
        <f t="shared" ref="KA197:KB197" si="2585">SUM(KA114:KA196)</f>
        <v>7573.115249</v>
      </c>
      <c r="KB197" s="329">
        <f t="shared" si="2585"/>
        <v>25800.1138</v>
      </c>
      <c r="KC197" s="330"/>
      <c r="KD197" s="326" t="s">
        <v>198</v>
      </c>
      <c r="KE197" s="252"/>
      <c r="KF197" s="327"/>
      <c r="KG197" s="327"/>
      <c r="KH197" s="328"/>
      <c r="KI197" s="328"/>
      <c r="KJ197" s="329">
        <f>SUM(KJ114:KJ196)</f>
        <v>0</v>
      </c>
      <c r="KK197" s="328"/>
      <c r="KL197" s="329">
        <f>SUM(KL114:KL196)</f>
        <v>0</v>
      </c>
      <c r="KM197" s="328"/>
      <c r="KN197" s="328"/>
      <c r="KO197" s="329">
        <f t="shared" ref="KO197:KP197" si="2586">SUM(KO114:KO196)</f>
        <v>0</v>
      </c>
      <c r="KP197" s="329">
        <f t="shared" si="2586"/>
        <v>0</v>
      </c>
      <c r="KQ197" s="328"/>
      <c r="KR197" s="329">
        <f t="shared" ref="KR197:KS197" si="2587">SUM(KR114:KR196)</f>
        <v>0</v>
      </c>
      <c r="KS197" s="329">
        <f t="shared" si="2587"/>
        <v>0</v>
      </c>
      <c r="KT197" s="330"/>
      <c r="KU197" s="331"/>
    </row>
    <row r="198" ht="15.75" customHeight="1">
      <c r="A198" s="319"/>
      <c r="B198" s="321"/>
      <c r="C198" s="321"/>
      <c r="D198" s="321"/>
      <c r="E198" s="322"/>
      <c r="F198" s="322"/>
      <c r="G198" s="322"/>
      <c r="H198" s="322"/>
      <c r="I198" s="322"/>
      <c r="J198" s="322"/>
      <c r="K198" s="322"/>
      <c r="L198" s="322"/>
      <c r="M198" s="322"/>
      <c r="N198" s="322"/>
      <c r="O198" s="332"/>
      <c r="P198" s="323"/>
      <c r="Q198" s="324"/>
      <c r="R198" s="319"/>
      <c r="S198" s="321"/>
      <c r="T198" s="321"/>
      <c r="U198" s="321"/>
      <c r="V198" s="322"/>
      <c r="W198" s="322"/>
      <c r="X198" s="322"/>
      <c r="Y198" s="322"/>
      <c r="Z198" s="322"/>
      <c r="AA198" s="322"/>
      <c r="AB198" s="322"/>
      <c r="AC198" s="322"/>
      <c r="AD198" s="322"/>
      <c r="AE198" s="322"/>
      <c r="AF198" s="332"/>
      <c r="AG198" s="323"/>
      <c r="AH198" s="324"/>
      <c r="AI198" s="319"/>
      <c r="AJ198" s="321"/>
      <c r="AK198" s="321"/>
      <c r="AL198" s="321"/>
      <c r="AM198" s="322"/>
      <c r="AN198" s="322"/>
      <c r="AO198" s="322"/>
      <c r="AP198" s="322"/>
      <c r="AQ198" s="322"/>
      <c r="AR198" s="322"/>
      <c r="AS198" s="322"/>
      <c r="AT198" s="322"/>
      <c r="AU198" s="322"/>
      <c r="AV198" s="322"/>
      <c r="AW198" s="332"/>
      <c r="AX198" s="323"/>
      <c r="AY198" s="324"/>
      <c r="AZ198" s="319"/>
      <c r="BA198" s="321"/>
      <c r="BB198" s="321"/>
      <c r="BC198" s="321"/>
      <c r="BD198" s="322"/>
      <c r="BE198" s="322"/>
      <c r="BF198" s="322"/>
      <c r="BG198" s="322"/>
      <c r="BH198" s="322"/>
      <c r="BI198" s="322"/>
      <c r="BJ198" s="322"/>
      <c r="BK198" s="322"/>
      <c r="BL198" s="322"/>
      <c r="BM198" s="322"/>
      <c r="BN198" s="332"/>
      <c r="BO198" s="323"/>
      <c r="BP198" s="324"/>
      <c r="BQ198" s="319"/>
      <c r="BR198" s="321"/>
      <c r="BS198" s="321"/>
      <c r="BT198" s="321"/>
      <c r="BU198" s="322"/>
      <c r="BV198" s="322"/>
      <c r="BW198" s="322"/>
      <c r="BX198" s="322"/>
      <c r="BY198" s="322"/>
      <c r="BZ198" s="322"/>
      <c r="CA198" s="322"/>
      <c r="CB198" s="322"/>
      <c r="CC198" s="322"/>
      <c r="CD198" s="322"/>
      <c r="CE198" s="332"/>
      <c r="CF198" s="323"/>
      <c r="CG198" s="324"/>
      <c r="CH198" s="319"/>
      <c r="CI198" s="321"/>
      <c r="CJ198" s="321"/>
      <c r="CK198" s="321"/>
      <c r="CL198" s="322"/>
      <c r="CM198" s="322"/>
      <c r="CN198" s="322"/>
      <c r="CO198" s="322"/>
      <c r="CP198" s="322"/>
      <c r="CQ198" s="322"/>
      <c r="CR198" s="322"/>
      <c r="CS198" s="322"/>
      <c r="CT198" s="322"/>
      <c r="CU198" s="322"/>
      <c r="CV198" s="332"/>
      <c r="CW198" s="323"/>
      <c r="CX198" s="324"/>
      <c r="CY198" s="319"/>
      <c r="CZ198" s="321"/>
      <c r="DA198" s="321"/>
      <c r="DB198" s="321"/>
      <c r="DC198" s="322"/>
      <c r="DD198" s="322"/>
      <c r="DE198" s="322"/>
      <c r="DF198" s="322"/>
      <c r="DG198" s="322"/>
      <c r="DH198" s="322"/>
      <c r="DI198" s="322"/>
      <c r="DJ198" s="322"/>
      <c r="DK198" s="322"/>
      <c r="DL198" s="322"/>
      <c r="DM198" s="332"/>
      <c r="DN198" s="323"/>
      <c r="DO198" s="324"/>
      <c r="DP198" s="319"/>
      <c r="DQ198" s="321"/>
      <c r="DR198" s="321"/>
      <c r="DS198" s="321"/>
      <c r="DT198" s="322"/>
      <c r="DU198" s="322"/>
      <c r="DV198" s="322"/>
      <c r="DW198" s="322"/>
      <c r="DX198" s="322"/>
      <c r="DY198" s="322"/>
      <c r="DZ198" s="322"/>
      <c r="EA198" s="322"/>
      <c r="EB198" s="322"/>
      <c r="EC198" s="322"/>
      <c r="ED198" s="332"/>
      <c r="EE198" s="323"/>
      <c r="EF198" s="324"/>
      <c r="EG198" s="319"/>
      <c r="EH198" s="321"/>
      <c r="EI198" s="321"/>
      <c r="EJ198" s="321"/>
      <c r="EK198" s="322"/>
      <c r="EL198" s="322"/>
      <c r="EM198" s="322"/>
      <c r="EN198" s="322"/>
      <c r="EO198" s="322"/>
      <c r="EP198" s="322"/>
      <c r="EQ198" s="322"/>
      <c r="ER198" s="322"/>
      <c r="ES198" s="322"/>
      <c r="ET198" s="322"/>
      <c r="EU198" s="332"/>
      <c r="EV198" s="323"/>
      <c r="EW198" s="324"/>
      <c r="EX198" s="319"/>
      <c r="EY198" s="321"/>
      <c r="EZ198" s="321"/>
      <c r="FA198" s="321"/>
      <c r="FB198" s="322"/>
      <c r="FC198" s="322"/>
      <c r="FD198" s="322"/>
      <c r="FE198" s="322"/>
      <c r="FF198" s="322"/>
      <c r="FG198" s="322"/>
      <c r="FH198" s="322"/>
      <c r="FI198" s="322"/>
      <c r="FJ198" s="322"/>
      <c r="FK198" s="322"/>
      <c r="FL198" s="332"/>
      <c r="FM198" s="323"/>
      <c r="FN198" s="324"/>
      <c r="FO198" s="319"/>
      <c r="FP198" s="321"/>
      <c r="FQ198" s="321"/>
      <c r="FR198" s="321"/>
      <c r="FS198" s="322"/>
      <c r="FT198" s="322"/>
      <c r="FU198" s="322"/>
      <c r="FV198" s="322"/>
      <c r="FW198" s="322"/>
      <c r="FX198" s="322"/>
      <c r="FY198" s="322"/>
      <c r="FZ198" s="322"/>
      <c r="GA198" s="322"/>
      <c r="GB198" s="322"/>
      <c r="GC198" s="332"/>
      <c r="GD198" s="323"/>
      <c r="GE198" s="324"/>
      <c r="GF198" s="319"/>
      <c r="GG198" s="321"/>
      <c r="GH198" s="321"/>
      <c r="GI198" s="321"/>
      <c r="GJ198" s="322"/>
      <c r="GK198" s="322"/>
      <c r="GL198" s="322"/>
      <c r="GM198" s="322"/>
      <c r="GN198" s="322"/>
      <c r="GO198" s="322"/>
      <c r="GP198" s="322"/>
      <c r="GQ198" s="322"/>
      <c r="GR198" s="322"/>
      <c r="GS198" s="322"/>
      <c r="GT198" s="332"/>
      <c r="GU198" s="323"/>
      <c r="GV198" s="324"/>
      <c r="GW198" s="319"/>
      <c r="GX198" s="321"/>
      <c r="GY198" s="321"/>
      <c r="GZ198" s="321"/>
      <c r="HA198" s="322"/>
      <c r="HB198" s="322"/>
      <c r="HC198" s="322"/>
      <c r="HD198" s="322"/>
      <c r="HE198" s="322"/>
      <c r="HF198" s="322"/>
      <c r="HG198" s="322"/>
      <c r="HH198" s="322"/>
      <c r="HI198" s="322"/>
      <c r="HJ198" s="322"/>
      <c r="HK198" s="332"/>
      <c r="HL198" s="323"/>
      <c r="HM198" s="324"/>
      <c r="HN198" s="319"/>
      <c r="HO198" s="321"/>
      <c r="HP198" s="321"/>
      <c r="HQ198" s="321"/>
      <c r="HR198" s="322"/>
      <c r="HS198" s="322"/>
      <c r="HT198" s="322"/>
      <c r="HU198" s="322"/>
      <c r="HV198" s="322"/>
      <c r="HW198" s="322"/>
      <c r="HX198" s="322"/>
      <c r="HY198" s="322"/>
      <c r="HZ198" s="322"/>
      <c r="IA198" s="322"/>
      <c r="IB198" s="332"/>
      <c r="IC198" s="323"/>
      <c r="ID198" s="324"/>
      <c r="IE198" s="319"/>
      <c r="IF198" s="321"/>
      <c r="IG198" s="321"/>
      <c r="IH198" s="321"/>
      <c r="II198" s="322"/>
      <c r="IJ198" s="322"/>
      <c r="IK198" s="322"/>
      <c r="IL198" s="322"/>
      <c r="IM198" s="322"/>
      <c r="IN198" s="322"/>
      <c r="IO198" s="322"/>
      <c r="IP198" s="322"/>
      <c r="IQ198" s="322"/>
      <c r="IR198" s="322"/>
      <c r="IS198" s="332"/>
      <c r="IT198" s="323"/>
      <c r="IU198" s="324"/>
      <c r="IV198" s="319"/>
      <c r="IW198" s="321"/>
      <c r="IX198" s="321"/>
      <c r="IY198" s="321"/>
      <c r="IZ198" s="322"/>
      <c r="JA198" s="322"/>
      <c r="JB198" s="322"/>
      <c r="JC198" s="322"/>
      <c r="JD198" s="322"/>
      <c r="JE198" s="322"/>
      <c r="JF198" s="322"/>
      <c r="JG198" s="322"/>
      <c r="JH198" s="322"/>
      <c r="JI198" s="322"/>
      <c r="JJ198" s="332"/>
      <c r="JK198" s="323"/>
      <c r="JL198" s="324"/>
      <c r="JM198" s="319"/>
      <c r="JN198" s="321"/>
      <c r="JO198" s="321"/>
      <c r="JP198" s="321"/>
      <c r="JQ198" s="322"/>
      <c r="JR198" s="322"/>
      <c r="JS198" s="322"/>
      <c r="JT198" s="322"/>
      <c r="JU198" s="322"/>
      <c r="JV198" s="322"/>
      <c r="JW198" s="322"/>
      <c r="JX198" s="322"/>
      <c r="JY198" s="322"/>
      <c r="JZ198" s="322"/>
      <c r="KA198" s="332"/>
      <c r="KB198" s="323"/>
      <c r="KC198" s="324"/>
      <c r="KD198" s="319"/>
      <c r="KE198" s="321"/>
      <c r="KF198" s="321"/>
      <c r="KG198" s="321"/>
      <c r="KH198" s="322"/>
      <c r="KI198" s="322"/>
      <c r="KJ198" s="322"/>
      <c r="KK198" s="322"/>
      <c r="KL198" s="322"/>
      <c r="KM198" s="322"/>
      <c r="KN198" s="322"/>
      <c r="KO198" s="322"/>
      <c r="KP198" s="322"/>
      <c r="KQ198" s="322"/>
      <c r="KR198" s="332"/>
      <c r="KS198" s="323"/>
      <c r="KT198" s="324"/>
      <c r="KU198" s="325"/>
    </row>
    <row r="199" ht="15.75" customHeight="1">
      <c r="A199" s="319"/>
      <c r="B199" s="333" t="str">
        <f>"Output Sekunder "&amp;" %"</f>
        <v>Output Sekunder  %</v>
      </c>
      <c r="C199" s="334"/>
      <c r="D199" s="334"/>
      <c r="E199" s="322"/>
      <c r="F199" s="335"/>
      <c r="G199" s="335"/>
      <c r="H199" s="335"/>
      <c r="I199" s="335"/>
      <c r="J199" s="335"/>
      <c r="K199" s="335"/>
      <c r="L199" s="335"/>
      <c r="M199" s="336">
        <f>E199/100*M197</f>
        <v>0</v>
      </c>
      <c r="N199" s="335"/>
      <c r="O199" s="335"/>
      <c r="P199" s="337">
        <f t="shared" ref="P199:P200" si="2588">M199</f>
        <v>0</v>
      </c>
      <c r="Q199" s="324"/>
      <c r="R199" s="319"/>
      <c r="S199" s="333" t="str">
        <f>"Output Sekunder "&amp;" %"</f>
        <v>Output Sekunder  %</v>
      </c>
      <c r="T199" s="334"/>
      <c r="U199" s="334"/>
      <c r="V199" s="322"/>
      <c r="W199" s="335"/>
      <c r="X199" s="335"/>
      <c r="Y199" s="335"/>
      <c r="Z199" s="335"/>
      <c r="AA199" s="335"/>
      <c r="AB199" s="335"/>
      <c r="AC199" s="335"/>
      <c r="AD199" s="336">
        <f>V199/100*AD197</f>
        <v>0</v>
      </c>
      <c r="AE199" s="335"/>
      <c r="AF199" s="335"/>
      <c r="AG199" s="337">
        <f t="shared" ref="AG199:AG200" si="2589">AD199</f>
        <v>0</v>
      </c>
      <c r="AH199" s="324"/>
      <c r="AI199" s="319"/>
      <c r="AJ199" s="333" t="str">
        <f>"Output Sekunder "&amp;" %"</f>
        <v>Output Sekunder  %</v>
      </c>
      <c r="AK199" s="334"/>
      <c r="AL199" s="334"/>
      <c r="AM199" s="322"/>
      <c r="AN199" s="335"/>
      <c r="AO199" s="335"/>
      <c r="AP199" s="335"/>
      <c r="AQ199" s="335"/>
      <c r="AR199" s="335"/>
      <c r="AS199" s="335"/>
      <c r="AT199" s="335"/>
      <c r="AU199" s="336">
        <f>AM199/100*AU197</f>
        <v>0</v>
      </c>
      <c r="AV199" s="335"/>
      <c r="AW199" s="335"/>
      <c r="AX199" s="337">
        <f t="shared" ref="AX199:AX200" si="2590">AU199</f>
        <v>0</v>
      </c>
      <c r="AY199" s="324"/>
      <c r="AZ199" s="319"/>
      <c r="BA199" s="333" t="str">
        <f>"Output Sekunder "&amp;" %"</f>
        <v>Output Sekunder  %</v>
      </c>
      <c r="BB199" s="334"/>
      <c r="BC199" s="334"/>
      <c r="BD199" s="322"/>
      <c r="BE199" s="335"/>
      <c r="BF199" s="335"/>
      <c r="BG199" s="335"/>
      <c r="BH199" s="335"/>
      <c r="BI199" s="335"/>
      <c r="BJ199" s="335"/>
      <c r="BK199" s="335"/>
      <c r="BL199" s="336">
        <f>BD199/100*BL197</f>
        <v>0</v>
      </c>
      <c r="BM199" s="335"/>
      <c r="BN199" s="335"/>
      <c r="BO199" s="337">
        <f t="shared" ref="BO199:BO200" si="2591">BL199</f>
        <v>0</v>
      </c>
      <c r="BP199" s="324"/>
      <c r="BQ199" s="319"/>
      <c r="BR199" s="333" t="str">
        <f>"Output Sekunder "&amp;" %"</f>
        <v>Output Sekunder  %</v>
      </c>
      <c r="BS199" s="334"/>
      <c r="BT199" s="334"/>
      <c r="BU199" s="322"/>
      <c r="BV199" s="335"/>
      <c r="BW199" s="335"/>
      <c r="BX199" s="335"/>
      <c r="BY199" s="335"/>
      <c r="BZ199" s="335"/>
      <c r="CA199" s="335"/>
      <c r="CB199" s="335"/>
      <c r="CC199" s="336">
        <f>BU199/100*CC197</f>
        <v>0</v>
      </c>
      <c r="CD199" s="335"/>
      <c r="CE199" s="335"/>
      <c r="CF199" s="337">
        <f t="shared" ref="CF199:CF200" si="2592">CC199</f>
        <v>0</v>
      </c>
      <c r="CG199" s="324"/>
      <c r="CH199" s="319"/>
      <c r="CI199" s="333" t="str">
        <f>"Output Sekunder "&amp;" %"</f>
        <v>Output Sekunder  %</v>
      </c>
      <c r="CJ199" s="334"/>
      <c r="CK199" s="334"/>
      <c r="CL199" s="322"/>
      <c r="CM199" s="335"/>
      <c r="CN199" s="335"/>
      <c r="CO199" s="335"/>
      <c r="CP199" s="335"/>
      <c r="CQ199" s="335"/>
      <c r="CR199" s="335"/>
      <c r="CS199" s="335"/>
      <c r="CT199" s="336">
        <f>CL199/100*CT197</f>
        <v>0</v>
      </c>
      <c r="CU199" s="335"/>
      <c r="CV199" s="335"/>
      <c r="CW199" s="337">
        <f t="shared" ref="CW199:CW200" si="2593">CT199</f>
        <v>0</v>
      </c>
      <c r="CX199" s="324"/>
      <c r="CY199" s="319"/>
      <c r="CZ199" s="333" t="str">
        <f>"Output Sekunder "&amp;" %"</f>
        <v>Output Sekunder  %</v>
      </c>
      <c r="DA199" s="334"/>
      <c r="DB199" s="334"/>
      <c r="DC199" s="322"/>
      <c r="DD199" s="335"/>
      <c r="DE199" s="335"/>
      <c r="DF199" s="335"/>
      <c r="DG199" s="335"/>
      <c r="DH199" s="335"/>
      <c r="DI199" s="335"/>
      <c r="DJ199" s="335"/>
      <c r="DK199" s="336">
        <f>DC199/100*DK197</f>
        <v>0</v>
      </c>
      <c r="DL199" s="335"/>
      <c r="DM199" s="335"/>
      <c r="DN199" s="337">
        <f t="shared" ref="DN199:DN200" si="2594">DK199</f>
        <v>0</v>
      </c>
      <c r="DO199" s="324"/>
      <c r="DP199" s="319"/>
      <c r="DQ199" s="333" t="str">
        <f>"Output Sekunder "&amp;" %"</f>
        <v>Output Sekunder  %</v>
      </c>
      <c r="DR199" s="334"/>
      <c r="DS199" s="334"/>
      <c r="DT199" s="322"/>
      <c r="DU199" s="335"/>
      <c r="DV199" s="335"/>
      <c r="DW199" s="335"/>
      <c r="DX199" s="335"/>
      <c r="DY199" s="335"/>
      <c r="DZ199" s="335"/>
      <c r="EA199" s="335"/>
      <c r="EB199" s="336">
        <f>DT199/100*EB197</f>
        <v>0</v>
      </c>
      <c r="EC199" s="335"/>
      <c r="ED199" s="335"/>
      <c r="EE199" s="337">
        <f t="shared" ref="EE199:EE200" si="2595">EB199</f>
        <v>0</v>
      </c>
      <c r="EF199" s="324"/>
      <c r="EG199" s="319"/>
      <c r="EH199" s="333" t="str">
        <f>"Output Sekunder "&amp;" %"</f>
        <v>Output Sekunder  %</v>
      </c>
      <c r="EI199" s="334"/>
      <c r="EJ199" s="334"/>
      <c r="EK199" s="322"/>
      <c r="EL199" s="335"/>
      <c r="EM199" s="335"/>
      <c r="EN199" s="335"/>
      <c r="EO199" s="335"/>
      <c r="EP199" s="335"/>
      <c r="EQ199" s="335"/>
      <c r="ER199" s="335"/>
      <c r="ES199" s="336">
        <f>EK199/100*ES197</f>
        <v>0</v>
      </c>
      <c r="ET199" s="335"/>
      <c r="EU199" s="335"/>
      <c r="EV199" s="337">
        <f t="shared" ref="EV199:EV200" si="2596">ES199</f>
        <v>0</v>
      </c>
      <c r="EW199" s="324"/>
      <c r="EX199" s="319"/>
      <c r="EY199" s="333" t="str">
        <f>"Output Sekunder "&amp;" %"</f>
        <v>Output Sekunder  %</v>
      </c>
      <c r="EZ199" s="334"/>
      <c r="FA199" s="334"/>
      <c r="FB199" s="322"/>
      <c r="FC199" s="335"/>
      <c r="FD199" s="335"/>
      <c r="FE199" s="335"/>
      <c r="FF199" s="335"/>
      <c r="FG199" s="335"/>
      <c r="FH199" s="335"/>
      <c r="FI199" s="335"/>
      <c r="FJ199" s="336">
        <f>FB199/100*FJ197</f>
        <v>0</v>
      </c>
      <c r="FK199" s="335"/>
      <c r="FL199" s="335"/>
      <c r="FM199" s="337">
        <f t="shared" ref="FM199:FM200" si="2597">FJ199</f>
        <v>0</v>
      </c>
      <c r="FN199" s="324"/>
      <c r="FO199" s="319"/>
      <c r="FP199" s="333" t="str">
        <f>"Output Sekunder "&amp;" %"</f>
        <v>Output Sekunder  %</v>
      </c>
      <c r="FQ199" s="334"/>
      <c r="FR199" s="334"/>
      <c r="FS199" s="322"/>
      <c r="FT199" s="335"/>
      <c r="FU199" s="335"/>
      <c r="FV199" s="335"/>
      <c r="FW199" s="335"/>
      <c r="FX199" s="335"/>
      <c r="FY199" s="335"/>
      <c r="FZ199" s="335"/>
      <c r="GA199" s="336">
        <f>FS199/100*GA197</f>
        <v>0</v>
      </c>
      <c r="GB199" s="335"/>
      <c r="GC199" s="335"/>
      <c r="GD199" s="337">
        <f t="shared" ref="GD199:GD200" si="2598">GA199</f>
        <v>0</v>
      </c>
      <c r="GE199" s="324"/>
      <c r="GF199" s="319"/>
      <c r="GG199" s="333" t="str">
        <f>"Output Sekunder "&amp;" %"</f>
        <v>Output Sekunder  %</v>
      </c>
      <c r="GH199" s="334"/>
      <c r="GI199" s="334"/>
      <c r="GJ199" s="322"/>
      <c r="GK199" s="335"/>
      <c r="GL199" s="335"/>
      <c r="GM199" s="335"/>
      <c r="GN199" s="335"/>
      <c r="GO199" s="335"/>
      <c r="GP199" s="335"/>
      <c r="GQ199" s="335"/>
      <c r="GR199" s="336">
        <f>GJ199/100*GR197</f>
        <v>0</v>
      </c>
      <c r="GS199" s="335"/>
      <c r="GT199" s="335"/>
      <c r="GU199" s="337">
        <f t="shared" ref="GU199:GU200" si="2599">GR199</f>
        <v>0</v>
      </c>
      <c r="GV199" s="324"/>
      <c r="GW199" s="319"/>
      <c r="GX199" s="333" t="str">
        <f>"Output Sekunder "&amp;" %"</f>
        <v>Output Sekunder  %</v>
      </c>
      <c r="GY199" s="334"/>
      <c r="GZ199" s="334"/>
      <c r="HA199" s="322"/>
      <c r="HB199" s="335"/>
      <c r="HC199" s="335"/>
      <c r="HD199" s="335"/>
      <c r="HE199" s="335"/>
      <c r="HF199" s="335"/>
      <c r="HG199" s="335"/>
      <c r="HH199" s="335"/>
      <c r="HI199" s="336">
        <f>HA199/100*HI197</f>
        <v>0</v>
      </c>
      <c r="HJ199" s="335"/>
      <c r="HK199" s="335"/>
      <c r="HL199" s="337">
        <f t="shared" ref="HL199:HL200" si="2600">HI199</f>
        <v>0</v>
      </c>
      <c r="HM199" s="324"/>
      <c r="HN199" s="319"/>
      <c r="HO199" s="333" t="str">
        <f>"Output Sekunder "&amp;" %"</f>
        <v>Output Sekunder  %</v>
      </c>
      <c r="HP199" s="334"/>
      <c r="HQ199" s="334"/>
      <c r="HR199" s="322"/>
      <c r="HS199" s="335"/>
      <c r="HT199" s="335"/>
      <c r="HU199" s="335"/>
      <c r="HV199" s="335"/>
      <c r="HW199" s="335"/>
      <c r="HX199" s="335"/>
      <c r="HY199" s="335"/>
      <c r="HZ199" s="336">
        <f>HR199/100*HZ197</f>
        <v>0</v>
      </c>
      <c r="IA199" s="335"/>
      <c r="IB199" s="335"/>
      <c r="IC199" s="337">
        <f t="shared" ref="IC199:IC200" si="2601">HZ199</f>
        <v>0</v>
      </c>
      <c r="ID199" s="324"/>
      <c r="IE199" s="319"/>
      <c r="IF199" s="333" t="str">
        <f>"Output Sekunder "&amp;" %"</f>
        <v>Output Sekunder  %</v>
      </c>
      <c r="IG199" s="334"/>
      <c r="IH199" s="334"/>
      <c r="II199" s="322"/>
      <c r="IJ199" s="335"/>
      <c r="IK199" s="335"/>
      <c r="IL199" s="335"/>
      <c r="IM199" s="335"/>
      <c r="IN199" s="335"/>
      <c r="IO199" s="335"/>
      <c r="IP199" s="335"/>
      <c r="IQ199" s="336">
        <f>II199/100*IQ197</f>
        <v>0</v>
      </c>
      <c r="IR199" s="335"/>
      <c r="IS199" s="335"/>
      <c r="IT199" s="337">
        <f t="shared" ref="IT199:IT200" si="2602">IQ199</f>
        <v>0</v>
      </c>
      <c r="IU199" s="324"/>
      <c r="IV199" s="319"/>
      <c r="IW199" s="333" t="str">
        <f>"Output Sekunder "&amp;" %"</f>
        <v>Output Sekunder  %</v>
      </c>
      <c r="IX199" s="334"/>
      <c r="IY199" s="334"/>
      <c r="IZ199" s="322"/>
      <c r="JA199" s="335"/>
      <c r="JB199" s="335"/>
      <c r="JC199" s="335"/>
      <c r="JD199" s="335"/>
      <c r="JE199" s="335"/>
      <c r="JF199" s="335"/>
      <c r="JG199" s="335"/>
      <c r="JH199" s="336">
        <f>IZ199/100*JH197</f>
        <v>0</v>
      </c>
      <c r="JI199" s="335"/>
      <c r="JJ199" s="335"/>
      <c r="JK199" s="337">
        <f t="shared" ref="JK199:JK200" si="2603">JH199</f>
        <v>0</v>
      </c>
      <c r="JL199" s="324"/>
      <c r="JM199" s="319"/>
      <c r="JN199" s="333" t="str">
        <f>"Output Sekunder "&amp;" %"</f>
        <v>Output Sekunder  %</v>
      </c>
      <c r="JO199" s="334"/>
      <c r="JP199" s="334"/>
      <c r="JQ199" s="322"/>
      <c r="JR199" s="335"/>
      <c r="JS199" s="335"/>
      <c r="JT199" s="335"/>
      <c r="JU199" s="335"/>
      <c r="JV199" s="335"/>
      <c r="JW199" s="335"/>
      <c r="JX199" s="335"/>
      <c r="JY199" s="336">
        <f>JQ199/100*JY197</f>
        <v>0</v>
      </c>
      <c r="JZ199" s="335"/>
      <c r="KA199" s="335"/>
      <c r="KB199" s="337">
        <f t="shared" ref="KB199:KB200" si="2604">JY199</f>
        <v>0</v>
      </c>
      <c r="KC199" s="324"/>
      <c r="KD199" s="319"/>
      <c r="KE199" s="333" t="str">
        <f>"Output Sekunder "&amp;" %"</f>
        <v>Output Sekunder  %</v>
      </c>
      <c r="KF199" s="334"/>
      <c r="KG199" s="334"/>
      <c r="KH199" s="322"/>
      <c r="KI199" s="335"/>
      <c r="KJ199" s="335"/>
      <c r="KK199" s="335"/>
      <c r="KL199" s="335"/>
      <c r="KM199" s="335"/>
      <c r="KN199" s="335"/>
      <c r="KO199" s="335"/>
      <c r="KP199" s="336">
        <f>KH199/100*KP197</f>
        <v>0</v>
      </c>
      <c r="KQ199" s="335"/>
      <c r="KR199" s="335"/>
      <c r="KS199" s="337">
        <f t="shared" ref="KS199:KS200" si="2605">KP199</f>
        <v>0</v>
      </c>
      <c r="KT199" s="324"/>
      <c r="KU199" s="325"/>
    </row>
    <row r="200" ht="15.75" customHeight="1">
      <c r="A200" s="319"/>
      <c r="B200" s="338" t="str">
        <f>"Adjusment "&amp;" %"</f>
        <v>Adjusment  %</v>
      </c>
      <c r="C200" s="339"/>
      <c r="D200" s="339"/>
      <c r="E200" s="322"/>
      <c r="F200" s="335"/>
      <c r="G200" s="335"/>
      <c r="H200" s="335"/>
      <c r="I200" s="335"/>
      <c r="J200" s="335"/>
      <c r="K200" s="335"/>
      <c r="L200" s="335"/>
      <c r="M200" s="340">
        <f>E200/100*(M197+M199)</f>
        <v>0</v>
      </c>
      <c r="N200" s="335"/>
      <c r="O200" s="335"/>
      <c r="P200" s="341">
        <f t="shared" si="2588"/>
        <v>0</v>
      </c>
      <c r="Q200" s="324"/>
      <c r="R200" s="319"/>
      <c r="S200" s="338" t="str">
        <f>"Adjusment "&amp;" %"</f>
        <v>Adjusment  %</v>
      </c>
      <c r="T200" s="339"/>
      <c r="U200" s="339"/>
      <c r="V200" s="322"/>
      <c r="W200" s="335"/>
      <c r="X200" s="335"/>
      <c r="Y200" s="335"/>
      <c r="Z200" s="335"/>
      <c r="AA200" s="335"/>
      <c r="AB200" s="335"/>
      <c r="AC200" s="335"/>
      <c r="AD200" s="340">
        <f>V200/100*(AD197+AD199)</f>
        <v>0</v>
      </c>
      <c r="AE200" s="335"/>
      <c r="AF200" s="335"/>
      <c r="AG200" s="341">
        <f t="shared" si="2589"/>
        <v>0</v>
      </c>
      <c r="AH200" s="324"/>
      <c r="AI200" s="319"/>
      <c r="AJ200" s="338" t="str">
        <f>"Adjusment "&amp;" %"</f>
        <v>Adjusment  %</v>
      </c>
      <c r="AK200" s="339"/>
      <c r="AL200" s="339"/>
      <c r="AM200" s="322"/>
      <c r="AN200" s="335"/>
      <c r="AO200" s="335"/>
      <c r="AP200" s="335"/>
      <c r="AQ200" s="335"/>
      <c r="AR200" s="335"/>
      <c r="AS200" s="335"/>
      <c r="AT200" s="335"/>
      <c r="AU200" s="340">
        <f>AM200/100*(AU197+AU199)</f>
        <v>0</v>
      </c>
      <c r="AV200" s="335"/>
      <c r="AW200" s="335"/>
      <c r="AX200" s="341">
        <f t="shared" si="2590"/>
        <v>0</v>
      </c>
      <c r="AY200" s="324"/>
      <c r="AZ200" s="319"/>
      <c r="BA200" s="338" t="str">
        <f>"Adjusment "&amp;" %"</f>
        <v>Adjusment  %</v>
      </c>
      <c r="BB200" s="339"/>
      <c r="BC200" s="339"/>
      <c r="BD200" s="322"/>
      <c r="BE200" s="335"/>
      <c r="BF200" s="335"/>
      <c r="BG200" s="335"/>
      <c r="BH200" s="335"/>
      <c r="BI200" s="335"/>
      <c r="BJ200" s="335"/>
      <c r="BK200" s="335"/>
      <c r="BL200" s="340">
        <f>BD200/100*(BL197+BL199)</f>
        <v>0</v>
      </c>
      <c r="BM200" s="335"/>
      <c r="BN200" s="335"/>
      <c r="BO200" s="341">
        <f t="shared" si="2591"/>
        <v>0</v>
      </c>
      <c r="BP200" s="324"/>
      <c r="BQ200" s="319"/>
      <c r="BR200" s="338" t="str">
        <f>"Adjusment "&amp;" %"</f>
        <v>Adjusment  %</v>
      </c>
      <c r="BS200" s="339"/>
      <c r="BT200" s="339"/>
      <c r="BU200" s="322"/>
      <c r="BV200" s="335"/>
      <c r="BW200" s="335"/>
      <c r="BX200" s="335"/>
      <c r="BY200" s="335"/>
      <c r="BZ200" s="335"/>
      <c r="CA200" s="335"/>
      <c r="CB200" s="335"/>
      <c r="CC200" s="340">
        <f>BU200/100*(CC197+CC199)</f>
        <v>0</v>
      </c>
      <c r="CD200" s="335"/>
      <c r="CE200" s="335"/>
      <c r="CF200" s="341">
        <f t="shared" si="2592"/>
        <v>0</v>
      </c>
      <c r="CG200" s="324"/>
      <c r="CH200" s="319"/>
      <c r="CI200" s="338" t="str">
        <f>"Adjusment "&amp;" %"</f>
        <v>Adjusment  %</v>
      </c>
      <c r="CJ200" s="339"/>
      <c r="CK200" s="339"/>
      <c r="CL200" s="322"/>
      <c r="CM200" s="335"/>
      <c r="CN200" s="335"/>
      <c r="CO200" s="335"/>
      <c r="CP200" s="335"/>
      <c r="CQ200" s="335"/>
      <c r="CR200" s="335"/>
      <c r="CS200" s="335"/>
      <c r="CT200" s="340">
        <f>CL200/100*(CT197+CT199)</f>
        <v>0</v>
      </c>
      <c r="CU200" s="335"/>
      <c r="CV200" s="335"/>
      <c r="CW200" s="341">
        <f t="shared" si="2593"/>
        <v>0</v>
      </c>
      <c r="CX200" s="324"/>
      <c r="CY200" s="319"/>
      <c r="CZ200" s="338" t="str">
        <f>"Adjusment "&amp;" %"</f>
        <v>Adjusment  %</v>
      </c>
      <c r="DA200" s="339"/>
      <c r="DB200" s="339"/>
      <c r="DC200" s="322"/>
      <c r="DD200" s="335"/>
      <c r="DE200" s="335"/>
      <c r="DF200" s="335"/>
      <c r="DG200" s="335"/>
      <c r="DH200" s="335"/>
      <c r="DI200" s="335"/>
      <c r="DJ200" s="335"/>
      <c r="DK200" s="340">
        <f>DC200/100*(DK197+DK199)</f>
        <v>0</v>
      </c>
      <c r="DL200" s="335"/>
      <c r="DM200" s="335"/>
      <c r="DN200" s="341">
        <f t="shared" si="2594"/>
        <v>0</v>
      </c>
      <c r="DO200" s="324"/>
      <c r="DP200" s="319"/>
      <c r="DQ200" s="338" t="str">
        <f>"Adjusment "&amp;" %"</f>
        <v>Adjusment  %</v>
      </c>
      <c r="DR200" s="339"/>
      <c r="DS200" s="339"/>
      <c r="DT200" s="322"/>
      <c r="DU200" s="335"/>
      <c r="DV200" s="335"/>
      <c r="DW200" s="335"/>
      <c r="DX200" s="335"/>
      <c r="DY200" s="335"/>
      <c r="DZ200" s="335"/>
      <c r="EA200" s="335"/>
      <c r="EB200" s="340">
        <f>DT200/100*(EB197+EB199)</f>
        <v>0</v>
      </c>
      <c r="EC200" s="335"/>
      <c r="ED200" s="335"/>
      <c r="EE200" s="341">
        <f t="shared" si="2595"/>
        <v>0</v>
      </c>
      <c r="EF200" s="324"/>
      <c r="EG200" s="319"/>
      <c r="EH200" s="338" t="str">
        <f>"Adjusment "&amp;" %"</f>
        <v>Adjusment  %</v>
      </c>
      <c r="EI200" s="339"/>
      <c r="EJ200" s="339"/>
      <c r="EK200" s="322"/>
      <c r="EL200" s="335"/>
      <c r="EM200" s="335"/>
      <c r="EN200" s="335"/>
      <c r="EO200" s="335"/>
      <c r="EP200" s="335"/>
      <c r="EQ200" s="335"/>
      <c r="ER200" s="335"/>
      <c r="ES200" s="340">
        <f>EK200/100*(ES197+ES199)</f>
        <v>0</v>
      </c>
      <c r="ET200" s="335"/>
      <c r="EU200" s="335"/>
      <c r="EV200" s="341">
        <f t="shared" si="2596"/>
        <v>0</v>
      </c>
      <c r="EW200" s="324"/>
      <c r="EX200" s="319"/>
      <c r="EY200" s="338" t="str">
        <f>"Adjusment "&amp;" %"</f>
        <v>Adjusment  %</v>
      </c>
      <c r="EZ200" s="339"/>
      <c r="FA200" s="339"/>
      <c r="FB200" s="322"/>
      <c r="FC200" s="335"/>
      <c r="FD200" s="335"/>
      <c r="FE200" s="335"/>
      <c r="FF200" s="335"/>
      <c r="FG200" s="335"/>
      <c r="FH200" s="335"/>
      <c r="FI200" s="335"/>
      <c r="FJ200" s="340">
        <f>FB200/100*(FJ197+FJ199)</f>
        <v>0</v>
      </c>
      <c r="FK200" s="335"/>
      <c r="FL200" s="335"/>
      <c r="FM200" s="341">
        <f t="shared" si="2597"/>
        <v>0</v>
      </c>
      <c r="FN200" s="324"/>
      <c r="FO200" s="319"/>
      <c r="FP200" s="338" t="str">
        <f>"Adjusment "&amp;" %"</f>
        <v>Adjusment  %</v>
      </c>
      <c r="FQ200" s="339"/>
      <c r="FR200" s="339"/>
      <c r="FS200" s="322"/>
      <c r="FT200" s="335"/>
      <c r="FU200" s="335"/>
      <c r="FV200" s="335"/>
      <c r="FW200" s="335"/>
      <c r="FX200" s="335"/>
      <c r="FY200" s="335"/>
      <c r="FZ200" s="335"/>
      <c r="GA200" s="340">
        <f>FS200/100*(GA197+GA199)</f>
        <v>0</v>
      </c>
      <c r="GB200" s="335"/>
      <c r="GC200" s="335"/>
      <c r="GD200" s="341">
        <f t="shared" si="2598"/>
        <v>0</v>
      </c>
      <c r="GE200" s="324"/>
      <c r="GF200" s="319"/>
      <c r="GG200" s="338" t="str">
        <f>"Adjusment "&amp;" %"</f>
        <v>Adjusment  %</v>
      </c>
      <c r="GH200" s="339"/>
      <c r="GI200" s="339"/>
      <c r="GJ200" s="322"/>
      <c r="GK200" s="335"/>
      <c r="GL200" s="335"/>
      <c r="GM200" s="335"/>
      <c r="GN200" s="335"/>
      <c r="GO200" s="335"/>
      <c r="GP200" s="335"/>
      <c r="GQ200" s="335"/>
      <c r="GR200" s="340">
        <f>GJ200/100*(GR197+GR199)</f>
        <v>0</v>
      </c>
      <c r="GS200" s="335"/>
      <c r="GT200" s="335"/>
      <c r="GU200" s="341">
        <f t="shared" si="2599"/>
        <v>0</v>
      </c>
      <c r="GV200" s="324"/>
      <c r="GW200" s="319"/>
      <c r="GX200" s="338" t="str">
        <f>"Adjusment "&amp;" %"</f>
        <v>Adjusment  %</v>
      </c>
      <c r="GY200" s="339"/>
      <c r="GZ200" s="339"/>
      <c r="HA200" s="322"/>
      <c r="HB200" s="335"/>
      <c r="HC200" s="335"/>
      <c r="HD200" s="335"/>
      <c r="HE200" s="335"/>
      <c r="HF200" s="335"/>
      <c r="HG200" s="335"/>
      <c r="HH200" s="335"/>
      <c r="HI200" s="340">
        <f>HA200/100*(HI197+HI199)</f>
        <v>0</v>
      </c>
      <c r="HJ200" s="335"/>
      <c r="HK200" s="335"/>
      <c r="HL200" s="341">
        <f t="shared" si="2600"/>
        <v>0</v>
      </c>
      <c r="HM200" s="324"/>
      <c r="HN200" s="319"/>
      <c r="HO200" s="338" t="str">
        <f>"Adjusment "&amp;" %"</f>
        <v>Adjusment  %</v>
      </c>
      <c r="HP200" s="339"/>
      <c r="HQ200" s="339"/>
      <c r="HR200" s="322"/>
      <c r="HS200" s="335"/>
      <c r="HT200" s="335"/>
      <c r="HU200" s="335"/>
      <c r="HV200" s="335"/>
      <c r="HW200" s="335"/>
      <c r="HX200" s="335"/>
      <c r="HY200" s="335"/>
      <c r="HZ200" s="340">
        <f>HR200/100*(HZ197+HZ199)</f>
        <v>0</v>
      </c>
      <c r="IA200" s="335"/>
      <c r="IB200" s="335"/>
      <c r="IC200" s="341">
        <f t="shared" si="2601"/>
        <v>0</v>
      </c>
      <c r="ID200" s="324"/>
      <c r="IE200" s="319"/>
      <c r="IF200" s="338" t="str">
        <f>"Adjusment "&amp;" %"</f>
        <v>Adjusment  %</v>
      </c>
      <c r="IG200" s="339"/>
      <c r="IH200" s="339"/>
      <c r="II200" s="322"/>
      <c r="IJ200" s="335"/>
      <c r="IK200" s="335"/>
      <c r="IL200" s="335"/>
      <c r="IM200" s="335"/>
      <c r="IN200" s="335"/>
      <c r="IO200" s="335"/>
      <c r="IP200" s="335"/>
      <c r="IQ200" s="340">
        <f>II200/100*(IQ197+IQ199)</f>
        <v>0</v>
      </c>
      <c r="IR200" s="335"/>
      <c r="IS200" s="335"/>
      <c r="IT200" s="341">
        <f t="shared" si="2602"/>
        <v>0</v>
      </c>
      <c r="IU200" s="324"/>
      <c r="IV200" s="319"/>
      <c r="IW200" s="338" t="str">
        <f>"Adjusment "&amp;" %"</f>
        <v>Adjusment  %</v>
      </c>
      <c r="IX200" s="339"/>
      <c r="IY200" s="339"/>
      <c r="IZ200" s="322"/>
      <c r="JA200" s="335"/>
      <c r="JB200" s="335"/>
      <c r="JC200" s="335"/>
      <c r="JD200" s="335"/>
      <c r="JE200" s="335"/>
      <c r="JF200" s="335"/>
      <c r="JG200" s="335"/>
      <c r="JH200" s="340">
        <f>IZ200/100*(JH197+JH199)</f>
        <v>0</v>
      </c>
      <c r="JI200" s="335"/>
      <c r="JJ200" s="335"/>
      <c r="JK200" s="341">
        <f t="shared" si="2603"/>
        <v>0</v>
      </c>
      <c r="JL200" s="324"/>
      <c r="JM200" s="319"/>
      <c r="JN200" s="338" t="str">
        <f>"Adjusment "&amp;" %"</f>
        <v>Adjusment  %</v>
      </c>
      <c r="JO200" s="339"/>
      <c r="JP200" s="339"/>
      <c r="JQ200" s="322"/>
      <c r="JR200" s="335"/>
      <c r="JS200" s="335"/>
      <c r="JT200" s="335"/>
      <c r="JU200" s="335"/>
      <c r="JV200" s="335"/>
      <c r="JW200" s="335"/>
      <c r="JX200" s="335"/>
      <c r="JY200" s="340">
        <f>JQ200/100*(JY197+JY199)</f>
        <v>0</v>
      </c>
      <c r="JZ200" s="335"/>
      <c r="KA200" s="335"/>
      <c r="KB200" s="341">
        <f t="shared" si="2604"/>
        <v>0</v>
      </c>
      <c r="KC200" s="324"/>
      <c r="KD200" s="319"/>
      <c r="KE200" s="338" t="str">
        <f>"Adjusment "&amp;" %"</f>
        <v>Adjusment  %</v>
      </c>
      <c r="KF200" s="339"/>
      <c r="KG200" s="339"/>
      <c r="KH200" s="322"/>
      <c r="KI200" s="335"/>
      <c r="KJ200" s="335"/>
      <c r="KK200" s="335"/>
      <c r="KL200" s="335"/>
      <c r="KM200" s="335"/>
      <c r="KN200" s="335"/>
      <c r="KO200" s="335"/>
      <c r="KP200" s="340">
        <f>KH200/100*(KP197+KP199)</f>
        <v>0</v>
      </c>
      <c r="KQ200" s="335"/>
      <c r="KR200" s="335"/>
      <c r="KS200" s="341">
        <f t="shared" si="2605"/>
        <v>0</v>
      </c>
      <c r="KT200" s="324"/>
      <c r="KU200" s="325"/>
    </row>
    <row r="201" ht="15.75" customHeight="1">
      <c r="A201" s="319"/>
      <c r="B201" s="320"/>
      <c r="C201" s="342"/>
      <c r="D201" s="342"/>
      <c r="E201" s="322"/>
      <c r="F201" s="322"/>
      <c r="G201" s="322"/>
      <c r="H201" s="322"/>
      <c r="I201" s="322"/>
      <c r="J201" s="322"/>
      <c r="K201" s="322"/>
      <c r="L201" s="322"/>
      <c r="M201" s="322"/>
      <c r="N201" s="322"/>
      <c r="O201" s="322"/>
      <c r="P201" s="323"/>
      <c r="Q201" s="324"/>
      <c r="R201" s="319"/>
      <c r="S201" s="320"/>
      <c r="T201" s="342"/>
      <c r="U201" s="342"/>
      <c r="V201" s="322"/>
      <c r="W201" s="322"/>
      <c r="X201" s="322"/>
      <c r="Y201" s="322"/>
      <c r="Z201" s="322"/>
      <c r="AA201" s="322"/>
      <c r="AB201" s="322"/>
      <c r="AC201" s="322"/>
      <c r="AD201" s="322"/>
      <c r="AE201" s="322"/>
      <c r="AF201" s="322"/>
      <c r="AG201" s="323"/>
      <c r="AH201" s="324"/>
      <c r="AI201" s="319"/>
      <c r="AJ201" s="320"/>
      <c r="AK201" s="342"/>
      <c r="AL201" s="342"/>
      <c r="AM201" s="322"/>
      <c r="AN201" s="322"/>
      <c r="AO201" s="322"/>
      <c r="AP201" s="322"/>
      <c r="AQ201" s="322"/>
      <c r="AR201" s="322"/>
      <c r="AS201" s="322"/>
      <c r="AT201" s="322"/>
      <c r="AU201" s="322"/>
      <c r="AV201" s="322"/>
      <c r="AW201" s="322"/>
      <c r="AX201" s="323"/>
      <c r="AY201" s="324"/>
      <c r="AZ201" s="319"/>
      <c r="BA201" s="320"/>
      <c r="BB201" s="342"/>
      <c r="BC201" s="342"/>
      <c r="BD201" s="322"/>
      <c r="BE201" s="322"/>
      <c r="BF201" s="322"/>
      <c r="BG201" s="322"/>
      <c r="BH201" s="322"/>
      <c r="BI201" s="322"/>
      <c r="BJ201" s="322"/>
      <c r="BK201" s="322"/>
      <c r="BL201" s="322"/>
      <c r="BM201" s="322"/>
      <c r="BN201" s="322"/>
      <c r="BO201" s="323"/>
      <c r="BP201" s="324"/>
      <c r="BQ201" s="319"/>
      <c r="BR201" s="320"/>
      <c r="BS201" s="342"/>
      <c r="BT201" s="342"/>
      <c r="BU201" s="322"/>
      <c r="BV201" s="322"/>
      <c r="BW201" s="322"/>
      <c r="BX201" s="322"/>
      <c r="BY201" s="322"/>
      <c r="BZ201" s="322"/>
      <c r="CA201" s="322"/>
      <c r="CB201" s="322"/>
      <c r="CC201" s="322"/>
      <c r="CD201" s="322"/>
      <c r="CE201" s="322"/>
      <c r="CF201" s="323"/>
      <c r="CG201" s="324"/>
      <c r="CH201" s="319"/>
      <c r="CI201" s="320"/>
      <c r="CJ201" s="342"/>
      <c r="CK201" s="342"/>
      <c r="CL201" s="322"/>
      <c r="CM201" s="322"/>
      <c r="CN201" s="322"/>
      <c r="CO201" s="322"/>
      <c r="CP201" s="322"/>
      <c r="CQ201" s="322"/>
      <c r="CR201" s="322"/>
      <c r="CS201" s="322"/>
      <c r="CT201" s="322"/>
      <c r="CU201" s="322"/>
      <c r="CV201" s="322"/>
      <c r="CW201" s="323"/>
      <c r="CX201" s="324"/>
      <c r="CY201" s="319"/>
      <c r="CZ201" s="320"/>
      <c r="DA201" s="342"/>
      <c r="DB201" s="342"/>
      <c r="DC201" s="322"/>
      <c r="DD201" s="322"/>
      <c r="DE201" s="322"/>
      <c r="DF201" s="322"/>
      <c r="DG201" s="322"/>
      <c r="DH201" s="322"/>
      <c r="DI201" s="322"/>
      <c r="DJ201" s="322"/>
      <c r="DK201" s="322"/>
      <c r="DL201" s="322"/>
      <c r="DM201" s="322"/>
      <c r="DN201" s="323"/>
      <c r="DO201" s="324"/>
      <c r="DP201" s="319"/>
      <c r="DQ201" s="320"/>
      <c r="DR201" s="342"/>
      <c r="DS201" s="342"/>
      <c r="DT201" s="322"/>
      <c r="DU201" s="322"/>
      <c r="DV201" s="322"/>
      <c r="DW201" s="322"/>
      <c r="DX201" s="322"/>
      <c r="DY201" s="322"/>
      <c r="DZ201" s="322"/>
      <c r="EA201" s="322"/>
      <c r="EB201" s="322"/>
      <c r="EC201" s="322"/>
      <c r="ED201" s="322"/>
      <c r="EE201" s="323"/>
      <c r="EF201" s="324"/>
      <c r="EG201" s="319"/>
      <c r="EH201" s="320"/>
      <c r="EI201" s="342"/>
      <c r="EJ201" s="342"/>
      <c r="EK201" s="322"/>
      <c r="EL201" s="322"/>
      <c r="EM201" s="322"/>
      <c r="EN201" s="322"/>
      <c r="EO201" s="322"/>
      <c r="EP201" s="322"/>
      <c r="EQ201" s="322"/>
      <c r="ER201" s="322"/>
      <c r="ES201" s="322"/>
      <c r="ET201" s="322"/>
      <c r="EU201" s="322"/>
      <c r="EV201" s="323"/>
      <c r="EW201" s="324"/>
      <c r="EX201" s="319"/>
      <c r="EY201" s="320"/>
      <c r="EZ201" s="342"/>
      <c r="FA201" s="342"/>
      <c r="FB201" s="322"/>
      <c r="FC201" s="322"/>
      <c r="FD201" s="322"/>
      <c r="FE201" s="322"/>
      <c r="FF201" s="322"/>
      <c r="FG201" s="322"/>
      <c r="FH201" s="322"/>
      <c r="FI201" s="322"/>
      <c r="FJ201" s="322"/>
      <c r="FK201" s="322"/>
      <c r="FL201" s="322"/>
      <c r="FM201" s="323"/>
      <c r="FN201" s="324"/>
      <c r="FO201" s="319"/>
      <c r="FP201" s="320"/>
      <c r="FQ201" s="342"/>
      <c r="FR201" s="342"/>
      <c r="FS201" s="322"/>
      <c r="FT201" s="322"/>
      <c r="FU201" s="322"/>
      <c r="FV201" s="322"/>
      <c r="FW201" s="322"/>
      <c r="FX201" s="322"/>
      <c r="FY201" s="322"/>
      <c r="FZ201" s="322"/>
      <c r="GA201" s="322"/>
      <c r="GB201" s="322"/>
      <c r="GC201" s="322"/>
      <c r="GD201" s="323"/>
      <c r="GE201" s="324"/>
      <c r="GF201" s="319"/>
      <c r="GG201" s="320"/>
      <c r="GH201" s="342"/>
      <c r="GI201" s="342"/>
      <c r="GJ201" s="322"/>
      <c r="GK201" s="322"/>
      <c r="GL201" s="322"/>
      <c r="GM201" s="322"/>
      <c r="GN201" s="322"/>
      <c r="GO201" s="322"/>
      <c r="GP201" s="322"/>
      <c r="GQ201" s="322"/>
      <c r="GR201" s="322"/>
      <c r="GS201" s="322"/>
      <c r="GT201" s="322"/>
      <c r="GU201" s="323"/>
      <c r="GV201" s="324"/>
      <c r="GW201" s="319"/>
      <c r="GX201" s="320"/>
      <c r="GY201" s="342"/>
      <c r="GZ201" s="342"/>
      <c r="HA201" s="322"/>
      <c r="HB201" s="322"/>
      <c r="HC201" s="322"/>
      <c r="HD201" s="322"/>
      <c r="HE201" s="322"/>
      <c r="HF201" s="322"/>
      <c r="HG201" s="322"/>
      <c r="HH201" s="322"/>
      <c r="HI201" s="322"/>
      <c r="HJ201" s="322"/>
      <c r="HK201" s="322"/>
      <c r="HL201" s="323"/>
      <c r="HM201" s="324"/>
      <c r="HN201" s="319"/>
      <c r="HO201" s="320"/>
      <c r="HP201" s="342"/>
      <c r="HQ201" s="342"/>
      <c r="HR201" s="322"/>
      <c r="HS201" s="322"/>
      <c r="HT201" s="322"/>
      <c r="HU201" s="322"/>
      <c r="HV201" s="322"/>
      <c r="HW201" s="322"/>
      <c r="HX201" s="322"/>
      <c r="HY201" s="322"/>
      <c r="HZ201" s="322"/>
      <c r="IA201" s="322"/>
      <c r="IB201" s="322"/>
      <c r="IC201" s="323"/>
      <c r="ID201" s="324"/>
      <c r="IE201" s="319"/>
      <c r="IF201" s="320"/>
      <c r="IG201" s="342"/>
      <c r="IH201" s="342"/>
      <c r="II201" s="322"/>
      <c r="IJ201" s="322"/>
      <c r="IK201" s="322"/>
      <c r="IL201" s="322"/>
      <c r="IM201" s="322"/>
      <c r="IN201" s="322"/>
      <c r="IO201" s="322"/>
      <c r="IP201" s="322"/>
      <c r="IQ201" s="322"/>
      <c r="IR201" s="322"/>
      <c r="IS201" s="322"/>
      <c r="IT201" s="323"/>
      <c r="IU201" s="324"/>
      <c r="IV201" s="319"/>
      <c r="IW201" s="320"/>
      <c r="IX201" s="342"/>
      <c r="IY201" s="342"/>
      <c r="IZ201" s="322"/>
      <c r="JA201" s="322"/>
      <c r="JB201" s="322"/>
      <c r="JC201" s="322"/>
      <c r="JD201" s="322"/>
      <c r="JE201" s="322"/>
      <c r="JF201" s="322"/>
      <c r="JG201" s="322"/>
      <c r="JH201" s="322"/>
      <c r="JI201" s="322"/>
      <c r="JJ201" s="322"/>
      <c r="JK201" s="323"/>
      <c r="JL201" s="324"/>
      <c r="JM201" s="319"/>
      <c r="JN201" s="320"/>
      <c r="JO201" s="342"/>
      <c r="JP201" s="342"/>
      <c r="JQ201" s="322"/>
      <c r="JR201" s="322"/>
      <c r="JS201" s="322"/>
      <c r="JT201" s="322"/>
      <c r="JU201" s="322"/>
      <c r="JV201" s="322"/>
      <c r="JW201" s="322"/>
      <c r="JX201" s="322"/>
      <c r="JY201" s="322"/>
      <c r="JZ201" s="322"/>
      <c r="KA201" s="322"/>
      <c r="KB201" s="323"/>
      <c r="KC201" s="324"/>
      <c r="KD201" s="319"/>
      <c r="KE201" s="320"/>
      <c r="KF201" s="342"/>
      <c r="KG201" s="342"/>
      <c r="KH201" s="322"/>
      <c r="KI201" s="322"/>
      <c r="KJ201" s="322"/>
      <c r="KK201" s="322"/>
      <c r="KL201" s="322"/>
      <c r="KM201" s="322"/>
      <c r="KN201" s="322"/>
      <c r="KO201" s="322"/>
      <c r="KP201" s="322"/>
      <c r="KQ201" s="322"/>
      <c r="KR201" s="322"/>
      <c r="KS201" s="323"/>
      <c r="KT201" s="324"/>
      <c r="KU201" s="325"/>
    </row>
    <row r="202" ht="24.0" customHeight="1">
      <c r="A202" s="343" t="s">
        <v>29</v>
      </c>
      <c r="B202" s="268"/>
      <c r="C202" s="344"/>
      <c r="D202" s="344"/>
      <c r="E202" s="345"/>
      <c r="F202" s="345"/>
      <c r="G202" s="346">
        <f>SUM(G197:G201)</f>
        <v>86167.64631</v>
      </c>
      <c r="H202" s="345"/>
      <c r="I202" s="346">
        <f>SUM(I197:I201)</f>
        <v>0</v>
      </c>
      <c r="J202" s="345"/>
      <c r="K202" s="345"/>
      <c r="L202" s="346">
        <f t="shared" ref="L202:M202" si="2606">SUM(L197:L201)</f>
        <v>0</v>
      </c>
      <c r="M202" s="346">
        <f t="shared" si="2606"/>
        <v>86167.64631</v>
      </c>
      <c r="N202" s="345"/>
      <c r="O202" s="346">
        <f t="shared" ref="O202:P202" si="2607">SUM(O197:O201)</f>
        <v>19380.54492</v>
      </c>
      <c r="P202" s="346">
        <f t="shared" si="2607"/>
        <v>66787.10139</v>
      </c>
      <c r="Q202" s="330"/>
      <c r="R202" s="343" t="s">
        <v>29</v>
      </c>
      <c r="S202" s="268"/>
      <c r="T202" s="344"/>
      <c r="U202" s="344"/>
      <c r="V202" s="345"/>
      <c r="W202" s="345"/>
      <c r="X202" s="346">
        <f>SUM(X197:X201)</f>
        <v>37567.62738</v>
      </c>
      <c r="Y202" s="345"/>
      <c r="Z202" s="346">
        <f>SUM(Z197:Z201)</f>
        <v>0</v>
      </c>
      <c r="AA202" s="345"/>
      <c r="AB202" s="345"/>
      <c r="AC202" s="346">
        <f t="shared" ref="AC202:AD202" si="2608">SUM(AC197:AC201)</f>
        <v>0</v>
      </c>
      <c r="AD202" s="346">
        <f t="shared" si="2608"/>
        <v>37567.62738</v>
      </c>
      <c r="AE202" s="345"/>
      <c r="AF202" s="346">
        <f t="shared" ref="AF202:AG202" si="2609">SUM(AF197:AF201)</f>
        <v>8469.041475</v>
      </c>
      <c r="AG202" s="346">
        <f t="shared" si="2609"/>
        <v>29098.58591</v>
      </c>
      <c r="AH202" s="330"/>
      <c r="AI202" s="343" t="s">
        <v>29</v>
      </c>
      <c r="AJ202" s="268"/>
      <c r="AK202" s="344"/>
      <c r="AL202" s="344"/>
      <c r="AM202" s="345"/>
      <c r="AN202" s="345"/>
      <c r="AO202" s="346">
        <f>SUM(AO197:AO201)</f>
        <v>70675.55035</v>
      </c>
      <c r="AP202" s="345"/>
      <c r="AQ202" s="346">
        <f>SUM(AQ197:AQ201)</f>
        <v>0</v>
      </c>
      <c r="AR202" s="345"/>
      <c r="AS202" s="345"/>
      <c r="AT202" s="346">
        <f t="shared" ref="AT202:AU202" si="2610">SUM(AT197:AT201)</f>
        <v>0</v>
      </c>
      <c r="AU202" s="346">
        <f t="shared" si="2610"/>
        <v>70675.55035</v>
      </c>
      <c r="AV202" s="345"/>
      <c r="AW202" s="346">
        <f t="shared" ref="AW202:AX202" si="2611">SUM(AW197:AW201)</f>
        <v>15998.38599</v>
      </c>
      <c r="AX202" s="346">
        <f t="shared" si="2611"/>
        <v>54677.16435</v>
      </c>
      <c r="AY202" s="330"/>
      <c r="AZ202" s="343" t="s">
        <v>29</v>
      </c>
      <c r="BA202" s="268"/>
      <c r="BB202" s="344"/>
      <c r="BC202" s="344"/>
      <c r="BD202" s="345"/>
      <c r="BE202" s="345"/>
      <c r="BF202" s="346">
        <f>SUM(BF197:BF201)</f>
        <v>40252.31971</v>
      </c>
      <c r="BG202" s="345"/>
      <c r="BH202" s="346">
        <f>SUM(BH197:BH201)</f>
        <v>0</v>
      </c>
      <c r="BI202" s="345"/>
      <c r="BJ202" s="345"/>
      <c r="BK202" s="346">
        <f t="shared" ref="BK202:BL202" si="2612">SUM(BK197:BK201)</f>
        <v>0</v>
      </c>
      <c r="BL202" s="346">
        <f t="shared" si="2612"/>
        <v>40252.31971</v>
      </c>
      <c r="BM202" s="345"/>
      <c r="BN202" s="346">
        <f t="shared" ref="BN202:BO202" si="2613">SUM(BN197:BN201)</f>
        <v>9092.079607</v>
      </c>
      <c r="BO202" s="346">
        <f t="shared" si="2613"/>
        <v>31160.2401</v>
      </c>
      <c r="BP202" s="330"/>
      <c r="BQ202" s="343" t="s">
        <v>29</v>
      </c>
      <c r="BR202" s="268"/>
      <c r="BS202" s="344"/>
      <c r="BT202" s="344"/>
      <c r="BU202" s="345"/>
      <c r="BV202" s="345"/>
      <c r="BW202" s="346">
        <f>SUM(BW197:BW201)</f>
        <v>57523.3669</v>
      </c>
      <c r="BX202" s="345"/>
      <c r="BY202" s="346">
        <f>SUM(BY197:BY201)</f>
        <v>0</v>
      </c>
      <c r="BZ202" s="345"/>
      <c r="CA202" s="345"/>
      <c r="CB202" s="346">
        <f t="shared" ref="CB202:CC202" si="2614">SUM(CB197:CB201)</f>
        <v>0</v>
      </c>
      <c r="CC202" s="346">
        <f t="shared" si="2614"/>
        <v>57523.3669</v>
      </c>
      <c r="CD202" s="345"/>
      <c r="CE202" s="346">
        <f t="shared" ref="CE202:CF202" si="2615">SUM(CE197:CE201)</f>
        <v>12940.68816</v>
      </c>
      <c r="CF202" s="346">
        <f t="shared" si="2615"/>
        <v>44582.67874</v>
      </c>
      <c r="CG202" s="330"/>
      <c r="CH202" s="343" t="s">
        <v>29</v>
      </c>
      <c r="CI202" s="268"/>
      <c r="CJ202" s="344"/>
      <c r="CK202" s="344"/>
      <c r="CL202" s="345"/>
      <c r="CM202" s="345"/>
      <c r="CN202" s="346">
        <f>SUM(CN197:CN201)</f>
        <v>28912.99448</v>
      </c>
      <c r="CO202" s="345"/>
      <c r="CP202" s="346">
        <f>SUM(CP197:CP201)</f>
        <v>0</v>
      </c>
      <c r="CQ202" s="345"/>
      <c r="CR202" s="345"/>
      <c r="CS202" s="346">
        <f t="shared" ref="CS202:CT202" si="2616">SUM(CS197:CS201)</f>
        <v>0</v>
      </c>
      <c r="CT202" s="346">
        <f t="shared" si="2616"/>
        <v>28912.99448</v>
      </c>
      <c r="CU202" s="345"/>
      <c r="CV202" s="346">
        <f t="shared" ref="CV202:CW202" si="2617">SUM(CV197:CV201)</f>
        <v>6511.705016</v>
      </c>
      <c r="CW202" s="346">
        <f t="shared" si="2617"/>
        <v>22401.28947</v>
      </c>
      <c r="CX202" s="330"/>
      <c r="CY202" s="343" t="s">
        <v>29</v>
      </c>
      <c r="CZ202" s="268"/>
      <c r="DA202" s="344"/>
      <c r="DB202" s="344"/>
      <c r="DC202" s="345"/>
      <c r="DD202" s="345"/>
      <c r="DE202" s="346">
        <f>SUM(DE197:DE201)</f>
        <v>23445.63724</v>
      </c>
      <c r="DF202" s="345"/>
      <c r="DG202" s="346">
        <f>SUM(DG197:DG201)</f>
        <v>0</v>
      </c>
      <c r="DH202" s="345"/>
      <c r="DI202" s="345"/>
      <c r="DJ202" s="346">
        <f t="shared" ref="DJ202:DK202" si="2618">SUM(DJ197:DJ201)</f>
        <v>0</v>
      </c>
      <c r="DK202" s="346">
        <f t="shared" si="2618"/>
        <v>23445.63724</v>
      </c>
      <c r="DL202" s="345"/>
      <c r="DM202" s="346">
        <f t="shared" ref="DM202:DN202" si="2619">SUM(DM197:DM201)</f>
        <v>5319.948921</v>
      </c>
      <c r="DN202" s="346">
        <f t="shared" si="2619"/>
        <v>18125.68832</v>
      </c>
      <c r="DO202" s="330"/>
      <c r="DP202" s="343" t="s">
        <v>29</v>
      </c>
      <c r="DQ202" s="268"/>
      <c r="DR202" s="344"/>
      <c r="DS202" s="344"/>
      <c r="DT202" s="345"/>
      <c r="DU202" s="345"/>
      <c r="DV202" s="346">
        <f>SUM(DV197:DV201)</f>
        <v>23847.70382</v>
      </c>
      <c r="DW202" s="345"/>
      <c r="DX202" s="346">
        <f>SUM(DX197:DX201)</f>
        <v>0</v>
      </c>
      <c r="DY202" s="345"/>
      <c r="DZ202" s="345"/>
      <c r="EA202" s="346">
        <f t="shared" ref="EA202:EB202" si="2620">SUM(EA197:EA201)</f>
        <v>0</v>
      </c>
      <c r="EB202" s="346">
        <f t="shared" si="2620"/>
        <v>23847.70382</v>
      </c>
      <c r="EC202" s="345"/>
      <c r="ED202" s="346">
        <f t="shared" ref="ED202:EE202" si="2621">SUM(ED197:ED201)</f>
        <v>5398.061765</v>
      </c>
      <c r="EE202" s="346">
        <f t="shared" si="2621"/>
        <v>18449.64205</v>
      </c>
      <c r="EF202" s="330"/>
      <c r="EG202" s="343" t="s">
        <v>29</v>
      </c>
      <c r="EH202" s="268"/>
      <c r="EI202" s="344"/>
      <c r="EJ202" s="344"/>
      <c r="EK202" s="345"/>
      <c r="EL202" s="345"/>
      <c r="EM202" s="346">
        <f>SUM(EM197:EM201)</f>
        <v>29532.27038</v>
      </c>
      <c r="EN202" s="345"/>
      <c r="EO202" s="346">
        <f>SUM(EO197:EO201)</f>
        <v>0</v>
      </c>
      <c r="EP202" s="345"/>
      <c r="EQ202" s="345"/>
      <c r="ER202" s="346">
        <f t="shared" ref="ER202:ES202" si="2622">SUM(ER197:ER201)</f>
        <v>0</v>
      </c>
      <c r="ES202" s="346">
        <f t="shared" si="2622"/>
        <v>29532.27038</v>
      </c>
      <c r="ET202" s="345"/>
      <c r="EU202" s="346">
        <f t="shared" ref="EU202:EV202" si="2623">SUM(EU197:EU201)</f>
        <v>6676.364345</v>
      </c>
      <c r="EV202" s="346">
        <f t="shared" si="2623"/>
        <v>22855.90603</v>
      </c>
      <c r="EW202" s="330"/>
      <c r="EX202" s="343" t="s">
        <v>29</v>
      </c>
      <c r="EY202" s="268"/>
      <c r="EZ202" s="344"/>
      <c r="FA202" s="344"/>
      <c r="FB202" s="345"/>
      <c r="FC202" s="345"/>
      <c r="FD202" s="346">
        <f>SUM(FD197:FD201)</f>
        <v>27758.66661</v>
      </c>
      <c r="FE202" s="345"/>
      <c r="FF202" s="346">
        <f>SUM(FF197:FF201)</f>
        <v>0</v>
      </c>
      <c r="FG202" s="345"/>
      <c r="FH202" s="345"/>
      <c r="FI202" s="346">
        <f t="shared" ref="FI202:FJ202" si="2624">SUM(FI197:FI201)</f>
        <v>0</v>
      </c>
      <c r="FJ202" s="346">
        <f t="shared" si="2624"/>
        <v>27758.66661</v>
      </c>
      <c r="FK202" s="345"/>
      <c r="FL202" s="346">
        <f t="shared" ref="FL202:FM202" si="2625">SUM(FL197:FL201)</f>
        <v>6269.689564</v>
      </c>
      <c r="FM202" s="346">
        <f t="shared" si="2625"/>
        <v>21488.97704</v>
      </c>
      <c r="FN202" s="330"/>
      <c r="FO202" s="343" t="s">
        <v>29</v>
      </c>
      <c r="FP202" s="268"/>
      <c r="FQ202" s="344"/>
      <c r="FR202" s="344"/>
      <c r="FS202" s="345"/>
      <c r="FT202" s="345"/>
      <c r="FU202" s="346">
        <f>SUM(FU197:FU201)</f>
        <v>20302.29196</v>
      </c>
      <c r="FV202" s="345"/>
      <c r="FW202" s="346">
        <f>SUM(FW197:FW201)</f>
        <v>0</v>
      </c>
      <c r="FX202" s="345"/>
      <c r="FY202" s="345"/>
      <c r="FZ202" s="346">
        <f t="shared" ref="FZ202:GA202" si="2626">SUM(FZ197:FZ201)</f>
        <v>0</v>
      </c>
      <c r="GA202" s="346">
        <f t="shared" si="2626"/>
        <v>20302.29196</v>
      </c>
      <c r="GB202" s="345"/>
      <c r="GC202" s="346">
        <f t="shared" ref="GC202:GD202" si="2627">SUM(GC197:GC201)</f>
        <v>4596.898159</v>
      </c>
      <c r="GD202" s="346">
        <f t="shared" si="2627"/>
        <v>15705.3938</v>
      </c>
      <c r="GE202" s="330"/>
      <c r="GF202" s="343" t="s">
        <v>29</v>
      </c>
      <c r="GG202" s="268"/>
      <c r="GH202" s="344"/>
      <c r="GI202" s="344"/>
      <c r="GJ202" s="345"/>
      <c r="GK202" s="345"/>
      <c r="GL202" s="346">
        <f>SUM(GL197:GL201)</f>
        <v>33555.46685</v>
      </c>
      <c r="GM202" s="345"/>
      <c r="GN202" s="346">
        <f>SUM(GN197:GN201)</f>
        <v>0</v>
      </c>
      <c r="GO202" s="345"/>
      <c r="GP202" s="345"/>
      <c r="GQ202" s="346">
        <f t="shared" ref="GQ202:GR202" si="2628">SUM(GQ197:GQ201)</f>
        <v>0</v>
      </c>
      <c r="GR202" s="346">
        <f t="shared" si="2628"/>
        <v>33555.46685</v>
      </c>
      <c r="GS202" s="345"/>
      <c r="GT202" s="346">
        <f t="shared" ref="GT202:GU202" si="2629">SUM(GT197:GT201)</f>
        <v>7559.310418</v>
      </c>
      <c r="GU202" s="346">
        <f t="shared" si="2629"/>
        <v>25996.15643</v>
      </c>
      <c r="GV202" s="330"/>
      <c r="GW202" s="343" t="s">
        <v>29</v>
      </c>
      <c r="GX202" s="268"/>
      <c r="GY202" s="344"/>
      <c r="GZ202" s="344"/>
      <c r="HA202" s="345"/>
      <c r="HB202" s="345"/>
      <c r="HC202" s="346">
        <f>SUM(HC197:HC201)</f>
        <v>26797.89198</v>
      </c>
      <c r="HD202" s="345"/>
      <c r="HE202" s="346">
        <f>SUM(HE197:HE201)</f>
        <v>0</v>
      </c>
      <c r="HF202" s="345"/>
      <c r="HG202" s="345"/>
      <c r="HH202" s="346">
        <f t="shared" ref="HH202:HI202" si="2630">SUM(HH197:HH201)</f>
        <v>0</v>
      </c>
      <c r="HI202" s="346">
        <f t="shared" si="2630"/>
        <v>26797.89198</v>
      </c>
      <c r="HJ202" s="345"/>
      <c r="HK202" s="346">
        <f t="shared" ref="HK202:HL202" si="2631">SUM(HK197:HK201)</f>
        <v>6035.080962</v>
      </c>
      <c r="HL202" s="346">
        <f t="shared" si="2631"/>
        <v>20762.81101</v>
      </c>
      <c r="HM202" s="330"/>
      <c r="HN202" s="343" t="s">
        <v>29</v>
      </c>
      <c r="HO202" s="268"/>
      <c r="HP202" s="344"/>
      <c r="HQ202" s="344"/>
      <c r="HR202" s="345"/>
      <c r="HS202" s="345"/>
      <c r="HT202" s="346">
        <f>SUM(HT197:HT201)</f>
        <v>30139.31176</v>
      </c>
      <c r="HU202" s="345"/>
      <c r="HV202" s="346">
        <f>SUM(HV197:HV201)</f>
        <v>0</v>
      </c>
      <c r="HW202" s="345"/>
      <c r="HX202" s="345"/>
      <c r="HY202" s="346">
        <f t="shared" ref="HY202:HZ202" si="2632">SUM(HY197:HY201)</f>
        <v>0</v>
      </c>
      <c r="HZ202" s="346">
        <f t="shared" si="2632"/>
        <v>30139.31176</v>
      </c>
      <c r="IA202" s="345"/>
      <c r="IB202" s="346">
        <f t="shared" ref="IB202:IC202" si="2633">SUM(IB197:IB201)</f>
        <v>6822.988527</v>
      </c>
      <c r="IC202" s="346">
        <f t="shared" si="2633"/>
        <v>23316.32324</v>
      </c>
      <c r="ID202" s="330"/>
      <c r="IE202" s="343" t="s">
        <v>29</v>
      </c>
      <c r="IF202" s="268"/>
      <c r="IG202" s="344"/>
      <c r="IH202" s="344"/>
      <c r="II202" s="345"/>
      <c r="IJ202" s="345"/>
      <c r="IK202" s="346">
        <f>SUM(IK197:IK201)</f>
        <v>34580.42861</v>
      </c>
      <c r="IL202" s="345"/>
      <c r="IM202" s="346">
        <f>SUM(IM197:IM201)</f>
        <v>0</v>
      </c>
      <c r="IN202" s="345"/>
      <c r="IO202" s="345"/>
      <c r="IP202" s="346">
        <f t="shared" ref="IP202:IQ202" si="2634">SUM(IP197:IP201)</f>
        <v>0</v>
      </c>
      <c r="IQ202" s="346">
        <f t="shared" si="2634"/>
        <v>34580.42861</v>
      </c>
      <c r="IR202" s="345"/>
      <c r="IS202" s="346">
        <f t="shared" ref="IS202:IT202" si="2635">SUM(IS197:IS201)</f>
        <v>7834.898024</v>
      </c>
      <c r="IT202" s="346">
        <f t="shared" si="2635"/>
        <v>26745.53059</v>
      </c>
      <c r="IU202" s="330"/>
      <c r="IV202" s="343" t="s">
        <v>29</v>
      </c>
      <c r="IW202" s="268"/>
      <c r="IX202" s="344"/>
      <c r="IY202" s="344"/>
      <c r="IZ202" s="345"/>
      <c r="JA202" s="345"/>
      <c r="JB202" s="346">
        <f>SUM(JB197:JB201)</f>
        <v>29301.07729</v>
      </c>
      <c r="JC202" s="345"/>
      <c r="JD202" s="346">
        <f>SUM(JD197:JD201)</f>
        <v>0</v>
      </c>
      <c r="JE202" s="345"/>
      <c r="JF202" s="345"/>
      <c r="JG202" s="346">
        <f t="shared" ref="JG202:JH202" si="2636">SUM(JG197:JG201)</f>
        <v>0</v>
      </c>
      <c r="JH202" s="346">
        <f t="shared" si="2636"/>
        <v>29301.07729</v>
      </c>
      <c r="JI202" s="345"/>
      <c r="JJ202" s="346">
        <f t="shared" ref="JJ202:JK202" si="2637">SUM(JJ197:JJ201)</f>
        <v>6679.433286</v>
      </c>
      <c r="JK202" s="346">
        <f t="shared" si="2637"/>
        <v>22621.644</v>
      </c>
      <c r="JL202" s="330"/>
      <c r="JM202" s="343" t="s">
        <v>29</v>
      </c>
      <c r="JN202" s="268"/>
      <c r="JO202" s="344"/>
      <c r="JP202" s="344"/>
      <c r="JQ202" s="345"/>
      <c r="JR202" s="345"/>
      <c r="JS202" s="346">
        <f>SUM(JS197:JS201)</f>
        <v>33373.22905</v>
      </c>
      <c r="JT202" s="345"/>
      <c r="JU202" s="346">
        <f>SUM(JU197:JU201)</f>
        <v>0</v>
      </c>
      <c r="JV202" s="345"/>
      <c r="JW202" s="345"/>
      <c r="JX202" s="346">
        <f t="shared" ref="JX202:JY202" si="2638">SUM(JX197:JX201)</f>
        <v>0</v>
      </c>
      <c r="JY202" s="346">
        <f t="shared" si="2638"/>
        <v>33373.22905</v>
      </c>
      <c r="JZ202" s="345"/>
      <c r="KA202" s="346">
        <f t="shared" ref="KA202:KB202" si="2639">SUM(KA197:KA201)</f>
        <v>7573.115249</v>
      </c>
      <c r="KB202" s="346">
        <f t="shared" si="2639"/>
        <v>25800.1138</v>
      </c>
      <c r="KC202" s="330"/>
      <c r="KD202" s="343" t="s">
        <v>29</v>
      </c>
      <c r="KE202" s="268"/>
      <c r="KF202" s="344"/>
      <c r="KG202" s="344"/>
      <c r="KH202" s="345"/>
      <c r="KI202" s="345"/>
      <c r="KJ202" s="346">
        <f>SUM(KJ197:KJ201)</f>
        <v>0</v>
      </c>
      <c r="KK202" s="345"/>
      <c r="KL202" s="346">
        <f>SUM(KL197:KL201)</f>
        <v>0</v>
      </c>
      <c r="KM202" s="345"/>
      <c r="KN202" s="345"/>
      <c r="KO202" s="346">
        <f t="shared" ref="KO202:KP202" si="2640">SUM(KO197:KO201)</f>
        <v>0</v>
      </c>
      <c r="KP202" s="346">
        <f t="shared" si="2640"/>
        <v>0</v>
      </c>
      <c r="KQ202" s="345"/>
      <c r="KR202" s="346">
        <f t="shared" ref="KR202:KS202" si="2641">SUM(KR197:KR201)</f>
        <v>0</v>
      </c>
      <c r="KS202" s="346">
        <f t="shared" si="2641"/>
        <v>0</v>
      </c>
      <c r="KT202" s="330"/>
      <c r="KU202" s="331"/>
    </row>
    <row r="203" ht="15.0" customHeight="1">
      <c r="A203" s="195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9"/>
      <c r="R203" s="195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9"/>
      <c r="AI203" s="195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9"/>
      <c r="AZ203" s="195"/>
      <c r="BA203" s="188"/>
      <c r="BB203" s="188"/>
      <c r="BC203" s="188"/>
      <c r="BD203" s="188"/>
      <c r="BE203" s="188"/>
      <c r="BF203" s="188"/>
      <c r="BG203" s="188"/>
      <c r="BH203" s="188"/>
      <c r="BI203" s="188"/>
      <c r="BJ203" s="188"/>
      <c r="BK203" s="188"/>
      <c r="BL203" s="188"/>
      <c r="BM203" s="188"/>
      <c r="BN203" s="188"/>
      <c r="BO203" s="188"/>
      <c r="BP203" s="189"/>
      <c r="BQ203" s="195"/>
      <c r="BR203" s="188"/>
      <c r="BS203" s="188"/>
      <c r="BT203" s="188"/>
      <c r="BU203" s="188"/>
      <c r="BV203" s="188"/>
      <c r="BW203" s="188"/>
      <c r="BX203" s="188"/>
      <c r="BY203" s="188"/>
      <c r="BZ203" s="188"/>
      <c r="CA203" s="188"/>
      <c r="CB203" s="188"/>
      <c r="CC203" s="188"/>
      <c r="CD203" s="188"/>
      <c r="CE203" s="188"/>
      <c r="CF203" s="188"/>
      <c r="CG203" s="189"/>
      <c r="CH203" s="195"/>
      <c r="CI203" s="188"/>
      <c r="CJ203" s="188"/>
      <c r="CK203" s="188"/>
      <c r="CL203" s="188"/>
      <c r="CM203" s="188"/>
      <c r="CN203" s="188"/>
      <c r="CO203" s="188"/>
      <c r="CP203" s="188"/>
      <c r="CQ203" s="188"/>
      <c r="CR203" s="188"/>
      <c r="CS203" s="188"/>
      <c r="CT203" s="188"/>
      <c r="CU203" s="188"/>
      <c r="CV203" s="188"/>
      <c r="CW203" s="188"/>
      <c r="CX203" s="189"/>
      <c r="CY203" s="195"/>
      <c r="CZ203" s="188"/>
      <c r="DA203" s="188"/>
      <c r="DB203" s="188"/>
      <c r="DC203" s="188"/>
      <c r="DD203" s="188"/>
      <c r="DE203" s="188"/>
      <c r="DF203" s="188"/>
      <c r="DG203" s="188"/>
      <c r="DH203" s="188"/>
      <c r="DI203" s="188"/>
      <c r="DJ203" s="188"/>
      <c r="DK203" s="188"/>
      <c r="DL203" s="188"/>
      <c r="DM203" s="188"/>
      <c r="DN203" s="188"/>
      <c r="DO203" s="189"/>
      <c r="DP203" s="195"/>
      <c r="DQ203" s="188"/>
      <c r="DR203" s="188"/>
      <c r="DS203" s="188"/>
      <c r="DT203" s="188"/>
      <c r="DU203" s="188"/>
      <c r="DV203" s="188"/>
      <c r="DW203" s="188"/>
      <c r="DX203" s="188"/>
      <c r="DY203" s="188"/>
      <c r="DZ203" s="188"/>
      <c r="EA203" s="188"/>
      <c r="EB203" s="188"/>
      <c r="EC203" s="188"/>
      <c r="ED203" s="188"/>
      <c r="EE203" s="188"/>
      <c r="EF203" s="189"/>
      <c r="EG203" s="195"/>
      <c r="EH203" s="188"/>
      <c r="EI203" s="188"/>
      <c r="EJ203" s="188"/>
      <c r="EK203" s="188"/>
      <c r="EL203" s="188"/>
      <c r="EM203" s="188"/>
      <c r="EN203" s="188"/>
      <c r="EO203" s="188"/>
      <c r="EP203" s="188"/>
      <c r="EQ203" s="188"/>
      <c r="ER203" s="188"/>
      <c r="ES203" s="188"/>
      <c r="ET203" s="188"/>
      <c r="EU203" s="188"/>
      <c r="EV203" s="188"/>
      <c r="EW203" s="189"/>
      <c r="EX203" s="195"/>
      <c r="EY203" s="188"/>
      <c r="EZ203" s="188"/>
      <c r="FA203" s="188"/>
      <c r="FB203" s="188"/>
      <c r="FC203" s="188"/>
      <c r="FD203" s="188"/>
      <c r="FE203" s="188"/>
      <c r="FF203" s="188"/>
      <c r="FG203" s="188"/>
      <c r="FH203" s="188"/>
      <c r="FI203" s="188"/>
      <c r="FJ203" s="188"/>
      <c r="FK203" s="188"/>
      <c r="FL203" s="188"/>
      <c r="FM203" s="188"/>
      <c r="FN203" s="189"/>
      <c r="FO203" s="195"/>
      <c r="FP203" s="188"/>
      <c r="FQ203" s="188"/>
      <c r="FR203" s="188"/>
      <c r="FS203" s="188"/>
      <c r="FT203" s="188"/>
      <c r="FU203" s="188"/>
      <c r="FV203" s="188"/>
      <c r="FW203" s="188"/>
      <c r="FX203" s="188"/>
      <c r="FY203" s="188"/>
      <c r="FZ203" s="188"/>
      <c r="GA203" s="188"/>
      <c r="GB203" s="188"/>
      <c r="GC203" s="188"/>
      <c r="GD203" s="188"/>
      <c r="GE203" s="189"/>
      <c r="GF203" s="195"/>
      <c r="GG203" s="188"/>
      <c r="GH203" s="188"/>
      <c r="GI203" s="188"/>
      <c r="GJ203" s="188"/>
      <c r="GK203" s="188"/>
      <c r="GL203" s="188"/>
      <c r="GM203" s="188"/>
      <c r="GN203" s="188"/>
      <c r="GO203" s="188"/>
      <c r="GP203" s="188"/>
      <c r="GQ203" s="188"/>
      <c r="GR203" s="188"/>
      <c r="GS203" s="188"/>
      <c r="GT203" s="188"/>
      <c r="GU203" s="188"/>
      <c r="GV203" s="189"/>
      <c r="GW203" s="195"/>
      <c r="GX203" s="188"/>
      <c r="GY203" s="188"/>
      <c r="GZ203" s="188"/>
      <c r="HA203" s="188"/>
      <c r="HB203" s="188"/>
      <c r="HC203" s="188"/>
      <c r="HD203" s="188"/>
      <c r="HE203" s="188"/>
      <c r="HF203" s="188"/>
      <c r="HG203" s="188"/>
      <c r="HH203" s="188"/>
      <c r="HI203" s="188"/>
      <c r="HJ203" s="188"/>
      <c r="HK203" s="188"/>
      <c r="HL203" s="188"/>
      <c r="HM203" s="189"/>
      <c r="HN203" s="195"/>
      <c r="HO203" s="188"/>
      <c r="HP203" s="188"/>
      <c r="HQ203" s="188"/>
      <c r="HR203" s="188"/>
      <c r="HS203" s="188"/>
      <c r="HT203" s="188"/>
      <c r="HU203" s="188"/>
      <c r="HV203" s="188"/>
      <c r="HW203" s="188"/>
      <c r="HX203" s="188"/>
      <c r="HY203" s="188"/>
      <c r="HZ203" s="188"/>
      <c r="IA203" s="188"/>
      <c r="IB203" s="188"/>
      <c r="IC203" s="188"/>
      <c r="ID203" s="189"/>
      <c r="IE203" s="195"/>
      <c r="IF203" s="188"/>
      <c r="IG203" s="188"/>
      <c r="IH203" s="188"/>
      <c r="II203" s="188"/>
      <c r="IJ203" s="188"/>
      <c r="IK203" s="188"/>
      <c r="IL203" s="188"/>
      <c r="IM203" s="188"/>
      <c r="IN203" s="188"/>
      <c r="IO203" s="188"/>
      <c r="IP203" s="188"/>
      <c r="IQ203" s="188"/>
      <c r="IR203" s="188"/>
      <c r="IS203" s="188"/>
      <c r="IT203" s="188"/>
      <c r="IU203" s="189"/>
      <c r="IV203" s="195"/>
      <c r="IW203" s="188"/>
      <c r="IX203" s="188"/>
      <c r="IY203" s="188"/>
      <c r="IZ203" s="188"/>
      <c r="JA203" s="188"/>
      <c r="JB203" s="188"/>
      <c r="JC203" s="188"/>
      <c r="JD203" s="188"/>
      <c r="JE203" s="188"/>
      <c r="JF203" s="188"/>
      <c r="JG203" s="188"/>
      <c r="JH203" s="188"/>
      <c r="JI203" s="188"/>
      <c r="JJ203" s="188"/>
      <c r="JK203" s="188"/>
      <c r="JL203" s="189"/>
      <c r="JM203" s="195"/>
      <c r="JN203" s="188"/>
      <c r="JO203" s="188"/>
      <c r="JP203" s="188"/>
      <c r="JQ203" s="188"/>
      <c r="JR203" s="188"/>
      <c r="JS203" s="188"/>
      <c r="JT203" s="188"/>
      <c r="JU203" s="188"/>
      <c r="JV203" s="188"/>
      <c r="JW203" s="188"/>
      <c r="JX203" s="188"/>
      <c r="JY203" s="188"/>
      <c r="JZ203" s="188"/>
      <c r="KA203" s="188"/>
      <c r="KB203" s="188"/>
      <c r="KC203" s="189"/>
      <c r="KD203" s="195"/>
      <c r="KE203" s="188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9"/>
      <c r="KU203" s="188"/>
    </row>
    <row r="204" ht="15.0" customHeight="1">
      <c r="A204" s="195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9"/>
      <c r="R204" s="195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9"/>
      <c r="AI204" s="195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9"/>
      <c r="AZ204" s="195"/>
      <c r="BA204" s="188"/>
      <c r="BB204" s="188"/>
      <c r="BC204" s="188"/>
      <c r="BD204" s="188"/>
      <c r="BE204" s="188"/>
      <c r="BF204" s="188"/>
      <c r="BG204" s="188"/>
      <c r="BH204" s="188"/>
      <c r="BI204" s="188"/>
      <c r="BJ204" s="188"/>
      <c r="BK204" s="188"/>
      <c r="BL204" s="188"/>
      <c r="BM204" s="188"/>
      <c r="BN204" s="188"/>
      <c r="BO204" s="188"/>
      <c r="BP204" s="189"/>
      <c r="BQ204" s="195"/>
      <c r="BR204" s="188"/>
      <c r="BS204" s="188"/>
      <c r="BT204" s="188"/>
      <c r="BU204" s="188"/>
      <c r="BV204" s="188"/>
      <c r="BW204" s="188"/>
      <c r="BX204" s="188"/>
      <c r="BY204" s="188"/>
      <c r="BZ204" s="188"/>
      <c r="CA204" s="188"/>
      <c r="CB204" s="188"/>
      <c r="CC204" s="188"/>
      <c r="CD204" s="188"/>
      <c r="CE204" s="188"/>
      <c r="CF204" s="188"/>
      <c r="CG204" s="189"/>
      <c r="CH204" s="195"/>
      <c r="CI204" s="188"/>
      <c r="CJ204" s="188"/>
      <c r="CK204" s="188"/>
      <c r="CL204" s="188"/>
      <c r="CM204" s="188"/>
      <c r="CN204" s="188"/>
      <c r="CO204" s="188"/>
      <c r="CP204" s="188"/>
      <c r="CQ204" s="188"/>
      <c r="CR204" s="188"/>
      <c r="CS204" s="188"/>
      <c r="CT204" s="188"/>
      <c r="CU204" s="188"/>
      <c r="CV204" s="188"/>
      <c r="CW204" s="188"/>
      <c r="CX204" s="189"/>
      <c r="CY204" s="195"/>
      <c r="CZ204" s="188"/>
      <c r="DA204" s="188"/>
      <c r="DB204" s="188"/>
      <c r="DC204" s="188"/>
      <c r="DD204" s="188"/>
      <c r="DE204" s="188"/>
      <c r="DF204" s="188"/>
      <c r="DG204" s="188"/>
      <c r="DH204" s="188"/>
      <c r="DI204" s="188"/>
      <c r="DJ204" s="188"/>
      <c r="DK204" s="188"/>
      <c r="DL204" s="188"/>
      <c r="DM204" s="188"/>
      <c r="DN204" s="188"/>
      <c r="DO204" s="189"/>
      <c r="DP204" s="195"/>
      <c r="DQ204" s="188"/>
      <c r="DR204" s="188"/>
      <c r="DS204" s="188"/>
      <c r="DT204" s="188"/>
      <c r="DU204" s="188"/>
      <c r="DV204" s="188"/>
      <c r="DW204" s="188"/>
      <c r="DX204" s="188"/>
      <c r="DY204" s="188"/>
      <c r="DZ204" s="188"/>
      <c r="EA204" s="188"/>
      <c r="EB204" s="188"/>
      <c r="EC204" s="188"/>
      <c r="ED204" s="188"/>
      <c r="EE204" s="188"/>
      <c r="EF204" s="189"/>
      <c r="EG204" s="195"/>
      <c r="EH204" s="188"/>
      <c r="EI204" s="188"/>
      <c r="EJ204" s="188"/>
      <c r="EK204" s="188"/>
      <c r="EL204" s="188"/>
      <c r="EM204" s="188"/>
      <c r="EN204" s="188"/>
      <c r="EO204" s="188"/>
      <c r="EP204" s="188"/>
      <c r="EQ204" s="188"/>
      <c r="ER204" s="188"/>
      <c r="ES204" s="188"/>
      <c r="ET204" s="188"/>
      <c r="EU204" s="188"/>
      <c r="EV204" s="188"/>
      <c r="EW204" s="189"/>
      <c r="EX204" s="195"/>
      <c r="EY204" s="188"/>
      <c r="EZ204" s="188"/>
      <c r="FA204" s="188"/>
      <c r="FB204" s="188"/>
      <c r="FC204" s="188"/>
      <c r="FD204" s="188"/>
      <c r="FE204" s="188"/>
      <c r="FF204" s="188"/>
      <c r="FG204" s="188"/>
      <c r="FH204" s="188"/>
      <c r="FI204" s="188"/>
      <c r="FJ204" s="188"/>
      <c r="FK204" s="188"/>
      <c r="FL204" s="188"/>
      <c r="FM204" s="188"/>
      <c r="FN204" s="189"/>
      <c r="FO204" s="195"/>
      <c r="FP204" s="188"/>
      <c r="FQ204" s="188"/>
      <c r="FR204" s="188"/>
      <c r="FS204" s="188"/>
      <c r="FT204" s="188"/>
      <c r="FU204" s="188"/>
      <c r="FV204" s="188"/>
      <c r="FW204" s="188"/>
      <c r="FX204" s="188"/>
      <c r="FY204" s="188"/>
      <c r="FZ204" s="188"/>
      <c r="GA204" s="188"/>
      <c r="GB204" s="188"/>
      <c r="GC204" s="188"/>
      <c r="GD204" s="188"/>
      <c r="GE204" s="189"/>
      <c r="GF204" s="195"/>
      <c r="GG204" s="188"/>
      <c r="GH204" s="188"/>
      <c r="GI204" s="188"/>
      <c r="GJ204" s="188"/>
      <c r="GK204" s="188"/>
      <c r="GL204" s="188"/>
      <c r="GM204" s="188"/>
      <c r="GN204" s="188"/>
      <c r="GO204" s="188"/>
      <c r="GP204" s="188"/>
      <c r="GQ204" s="188"/>
      <c r="GR204" s="188"/>
      <c r="GS204" s="188"/>
      <c r="GT204" s="188"/>
      <c r="GU204" s="188"/>
      <c r="GV204" s="189"/>
      <c r="GW204" s="195"/>
      <c r="GX204" s="188"/>
      <c r="GY204" s="188"/>
      <c r="GZ204" s="188"/>
      <c r="HA204" s="188"/>
      <c r="HB204" s="188"/>
      <c r="HC204" s="188"/>
      <c r="HD204" s="188"/>
      <c r="HE204" s="188"/>
      <c r="HF204" s="188"/>
      <c r="HG204" s="188"/>
      <c r="HH204" s="188"/>
      <c r="HI204" s="188"/>
      <c r="HJ204" s="188"/>
      <c r="HK204" s="188"/>
      <c r="HL204" s="188"/>
      <c r="HM204" s="189"/>
      <c r="HN204" s="195"/>
      <c r="HO204" s="188"/>
      <c r="HP204" s="188"/>
      <c r="HQ204" s="188"/>
      <c r="HR204" s="188"/>
      <c r="HS204" s="188"/>
      <c r="HT204" s="188"/>
      <c r="HU204" s="188"/>
      <c r="HV204" s="188"/>
      <c r="HW204" s="188"/>
      <c r="HX204" s="188"/>
      <c r="HY204" s="188"/>
      <c r="HZ204" s="188"/>
      <c r="IA204" s="188"/>
      <c r="IB204" s="188"/>
      <c r="IC204" s="188"/>
      <c r="ID204" s="189"/>
      <c r="IE204" s="195"/>
      <c r="IF204" s="188"/>
      <c r="IG204" s="188"/>
      <c r="IH204" s="188"/>
      <c r="II204" s="188"/>
      <c r="IJ204" s="188"/>
      <c r="IK204" s="188"/>
      <c r="IL204" s="188"/>
      <c r="IM204" s="188"/>
      <c r="IN204" s="188"/>
      <c r="IO204" s="188"/>
      <c r="IP204" s="188"/>
      <c r="IQ204" s="188"/>
      <c r="IR204" s="188"/>
      <c r="IS204" s="188"/>
      <c r="IT204" s="188"/>
      <c r="IU204" s="189"/>
      <c r="IV204" s="195"/>
      <c r="IW204" s="188"/>
      <c r="IX204" s="188"/>
      <c r="IY204" s="188"/>
      <c r="IZ204" s="188"/>
      <c r="JA204" s="188"/>
      <c r="JB204" s="188"/>
      <c r="JC204" s="188"/>
      <c r="JD204" s="188"/>
      <c r="JE204" s="188"/>
      <c r="JF204" s="188"/>
      <c r="JG204" s="188"/>
      <c r="JH204" s="188"/>
      <c r="JI204" s="188"/>
      <c r="JJ204" s="188"/>
      <c r="JK204" s="188"/>
      <c r="JL204" s="189"/>
      <c r="JM204" s="195"/>
      <c r="JN204" s="188"/>
      <c r="JO204" s="188"/>
      <c r="JP204" s="188"/>
      <c r="JQ204" s="188"/>
      <c r="JR204" s="188"/>
      <c r="JS204" s="188"/>
      <c r="JT204" s="188"/>
      <c r="JU204" s="188"/>
      <c r="JV204" s="188"/>
      <c r="JW204" s="188"/>
      <c r="JX204" s="188"/>
      <c r="JY204" s="188"/>
      <c r="JZ204" s="188"/>
      <c r="KA204" s="188"/>
      <c r="KB204" s="188"/>
      <c r="KC204" s="189"/>
      <c r="KD204" s="195"/>
      <c r="KE204" s="188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9"/>
      <c r="KU204" s="188"/>
    </row>
    <row r="205" ht="15.0" customHeight="1">
      <c r="A205" s="195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9"/>
      <c r="R205" s="195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9"/>
      <c r="AI205" s="195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9"/>
      <c r="AZ205" s="195"/>
      <c r="BA205" s="188"/>
      <c r="BB205" s="188"/>
      <c r="BC205" s="188"/>
      <c r="BD205" s="188"/>
      <c r="BE205" s="188"/>
      <c r="BF205" s="188"/>
      <c r="BG205" s="188"/>
      <c r="BH205" s="188"/>
      <c r="BI205" s="188"/>
      <c r="BJ205" s="188"/>
      <c r="BK205" s="188"/>
      <c r="BL205" s="188"/>
      <c r="BM205" s="188"/>
      <c r="BN205" s="188"/>
      <c r="BO205" s="188"/>
      <c r="BP205" s="189"/>
      <c r="BQ205" s="195"/>
      <c r="BR205" s="188"/>
      <c r="BS205" s="188"/>
      <c r="BT205" s="188"/>
      <c r="BU205" s="188"/>
      <c r="BV205" s="188"/>
      <c r="BW205" s="188"/>
      <c r="BX205" s="188"/>
      <c r="BY205" s="188"/>
      <c r="BZ205" s="188"/>
      <c r="CA205" s="188"/>
      <c r="CB205" s="188"/>
      <c r="CC205" s="188"/>
      <c r="CD205" s="188"/>
      <c r="CE205" s="188"/>
      <c r="CF205" s="188"/>
      <c r="CG205" s="189"/>
      <c r="CH205" s="195"/>
      <c r="CI205" s="188"/>
      <c r="CJ205" s="188"/>
      <c r="CK205" s="188"/>
      <c r="CL205" s="188"/>
      <c r="CM205" s="188"/>
      <c r="CN205" s="188"/>
      <c r="CO205" s="188"/>
      <c r="CP205" s="188"/>
      <c r="CQ205" s="188"/>
      <c r="CR205" s="188"/>
      <c r="CS205" s="188"/>
      <c r="CT205" s="188"/>
      <c r="CU205" s="188"/>
      <c r="CV205" s="188"/>
      <c r="CW205" s="188"/>
      <c r="CX205" s="189"/>
      <c r="CY205" s="195"/>
      <c r="CZ205" s="188"/>
      <c r="DA205" s="188"/>
      <c r="DB205" s="188"/>
      <c r="DC205" s="188"/>
      <c r="DD205" s="188"/>
      <c r="DE205" s="188"/>
      <c r="DF205" s="188"/>
      <c r="DG205" s="188"/>
      <c r="DH205" s="188"/>
      <c r="DI205" s="188"/>
      <c r="DJ205" s="188"/>
      <c r="DK205" s="188"/>
      <c r="DL205" s="188"/>
      <c r="DM205" s="188"/>
      <c r="DN205" s="188"/>
      <c r="DO205" s="189"/>
      <c r="DP205" s="195"/>
      <c r="DQ205" s="188"/>
      <c r="DR205" s="188"/>
      <c r="DS205" s="188"/>
      <c r="DT205" s="188"/>
      <c r="DU205" s="188"/>
      <c r="DV205" s="188"/>
      <c r="DW205" s="188"/>
      <c r="DX205" s="188"/>
      <c r="DY205" s="188"/>
      <c r="DZ205" s="188"/>
      <c r="EA205" s="188"/>
      <c r="EB205" s="188"/>
      <c r="EC205" s="188"/>
      <c r="ED205" s="188"/>
      <c r="EE205" s="188"/>
      <c r="EF205" s="189"/>
      <c r="EG205" s="195"/>
      <c r="EH205" s="188"/>
      <c r="EI205" s="188"/>
      <c r="EJ205" s="188"/>
      <c r="EK205" s="188"/>
      <c r="EL205" s="188"/>
      <c r="EM205" s="188"/>
      <c r="EN205" s="188"/>
      <c r="EO205" s="188"/>
      <c r="EP205" s="188"/>
      <c r="EQ205" s="188"/>
      <c r="ER205" s="188"/>
      <c r="ES205" s="188"/>
      <c r="ET205" s="188"/>
      <c r="EU205" s="188"/>
      <c r="EV205" s="188"/>
      <c r="EW205" s="189"/>
      <c r="EX205" s="195"/>
      <c r="EY205" s="188"/>
      <c r="EZ205" s="188"/>
      <c r="FA205" s="188"/>
      <c r="FB205" s="188"/>
      <c r="FC205" s="188"/>
      <c r="FD205" s="188"/>
      <c r="FE205" s="188"/>
      <c r="FF205" s="188"/>
      <c r="FG205" s="188"/>
      <c r="FH205" s="188"/>
      <c r="FI205" s="188"/>
      <c r="FJ205" s="188"/>
      <c r="FK205" s="188"/>
      <c r="FL205" s="188"/>
      <c r="FM205" s="188"/>
      <c r="FN205" s="189"/>
      <c r="FO205" s="195"/>
      <c r="FP205" s="188"/>
      <c r="FQ205" s="188"/>
      <c r="FR205" s="188"/>
      <c r="FS205" s="188"/>
      <c r="FT205" s="188"/>
      <c r="FU205" s="188"/>
      <c r="FV205" s="188"/>
      <c r="FW205" s="188"/>
      <c r="FX205" s="188"/>
      <c r="FY205" s="188"/>
      <c r="FZ205" s="188"/>
      <c r="GA205" s="188"/>
      <c r="GB205" s="188"/>
      <c r="GC205" s="188"/>
      <c r="GD205" s="188"/>
      <c r="GE205" s="189"/>
      <c r="GF205" s="195"/>
      <c r="GG205" s="188"/>
      <c r="GH205" s="188"/>
      <c r="GI205" s="188"/>
      <c r="GJ205" s="188"/>
      <c r="GK205" s="188"/>
      <c r="GL205" s="188"/>
      <c r="GM205" s="188"/>
      <c r="GN205" s="188"/>
      <c r="GO205" s="188"/>
      <c r="GP205" s="188"/>
      <c r="GQ205" s="188"/>
      <c r="GR205" s="188"/>
      <c r="GS205" s="188"/>
      <c r="GT205" s="188"/>
      <c r="GU205" s="188"/>
      <c r="GV205" s="189"/>
      <c r="GW205" s="195"/>
      <c r="GX205" s="188"/>
      <c r="GY205" s="188"/>
      <c r="GZ205" s="188"/>
      <c r="HA205" s="188"/>
      <c r="HB205" s="188"/>
      <c r="HC205" s="188"/>
      <c r="HD205" s="188"/>
      <c r="HE205" s="188"/>
      <c r="HF205" s="188"/>
      <c r="HG205" s="188"/>
      <c r="HH205" s="188"/>
      <c r="HI205" s="188"/>
      <c r="HJ205" s="188"/>
      <c r="HK205" s="188"/>
      <c r="HL205" s="188"/>
      <c r="HM205" s="189"/>
      <c r="HN205" s="195"/>
      <c r="HO205" s="188"/>
      <c r="HP205" s="188"/>
      <c r="HQ205" s="188"/>
      <c r="HR205" s="188"/>
      <c r="HS205" s="188"/>
      <c r="HT205" s="188"/>
      <c r="HU205" s="188"/>
      <c r="HV205" s="188"/>
      <c r="HW205" s="188"/>
      <c r="HX205" s="188"/>
      <c r="HY205" s="188"/>
      <c r="HZ205" s="188"/>
      <c r="IA205" s="188"/>
      <c r="IB205" s="188"/>
      <c r="IC205" s="188"/>
      <c r="ID205" s="189"/>
      <c r="IE205" s="195"/>
      <c r="IF205" s="188"/>
      <c r="IG205" s="188"/>
      <c r="IH205" s="188"/>
      <c r="II205" s="188"/>
      <c r="IJ205" s="188"/>
      <c r="IK205" s="188"/>
      <c r="IL205" s="188"/>
      <c r="IM205" s="188"/>
      <c r="IN205" s="188"/>
      <c r="IO205" s="188"/>
      <c r="IP205" s="188"/>
      <c r="IQ205" s="188"/>
      <c r="IR205" s="188"/>
      <c r="IS205" s="188"/>
      <c r="IT205" s="188"/>
      <c r="IU205" s="189"/>
      <c r="IV205" s="195"/>
      <c r="IW205" s="188"/>
      <c r="IX205" s="188"/>
      <c r="IY205" s="188"/>
      <c r="IZ205" s="188"/>
      <c r="JA205" s="188"/>
      <c r="JB205" s="188"/>
      <c r="JC205" s="188"/>
      <c r="JD205" s="188"/>
      <c r="JE205" s="188"/>
      <c r="JF205" s="188"/>
      <c r="JG205" s="188"/>
      <c r="JH205" s="188"/>
      <c r="JI205" s="188"/>
      <c r="JJ205" s="188"/>
      <c r="JK205" s="188"/>
      <c r="JL205" s="189"/>
      <c r="JM205" s="195"/>
      <c r="JN205" s="188"/>
      <c r="JO205" s="188"/>
      <c r="JP205" s="188"/>
      <c r="JQ205" s="188"/>
      <c r="JR205" s="188"/>
      <c r="JS205" s="188"/>
      <c r="JT205" s="188"/>
      <c r="JU205" s="188"/>
      <c r="JV205" s="188"/>
      <c r="JW205" s="188"/>
      <c r="JX205" s="188"/>
      <c r="JY205" s="188"/>
      <c r="JZ205" s="188"/>
      <c r="KA205" s="188"/>
      <c r="KB205" s="188"/>
      <c r="KC205" s="189"/>
      <c r="KD205" s="195"/>
      <c r="KE205" s="188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9"/>
      <c r="KU205" s="188"/>
    </row>
    <row r="206" ht="15.0" customHeight="1">
      <c r="A206" s="347"/>
      <c r="B206" s="348" t="s">
        <v>99</v>
      </c>
      <c r="C206" s="348" t="str">
        <f t="shared" ref="C206:C210" si="2642">C105</f>
        <v>: Provinsi Sulawesi Tenggara</v>
      </c>
      <c r="D206" s="348"/>
      <c r="E206" s="348"/>
      <c r="F206" s="348"/>
      <c r="G206" s="348" t="s">
        <v>101</v>
      </c>
      <c r="H206" s="348"/>
      <c r="I206" s="349"/>
      <c r="J206" s="350"/>
      <c r="K206" s="350"/>
      <c r="L206" s="350"/>
      <c r="M206" s="350"/>
      <c r="N206" s="350"/>
      <c r="O206" s="350"/>
      <c r="P206" s="201" t="s">
        <v>102</v>
      </c>
      <c r="Q206" s="351"/>
      <c r="R206" s="347"/>
      <c r="S206" s="348" t="s">
        <v>99</v>
      </c>
      <c r="T206" s="348" t="str">
        <f t="shared" ref="T206:T210" si="2643">T105</f>
        <v>: Provinsi Sulawesi Tenggara</v>
      </c>
      <c r="U206" s="348"/>
      <c r="V206" s="348"/>
      <c r="W206" s="348"/>
      <c r="X206" s="348" t="s">
        <v>101</v>
      </c>
      <c r="Y206" s="348"/>
      <c r="Z206" s="349"/>
      <c r="AA206" s="350"/>
      <c r="AB206" s="350"/>
      <c r="AC206" s="350"/>
      <c r="AD206" s="350"/>
      <c r="AE206" s="350"/>
      <c r="AF206" s="350"/>
      <c r="AG206" s="201" t="s">
        <v>102</v>
      </c>
      <c r="AH206" s="351"/>
      <c r="AI206" s="347"/>
      <c r="AJ206" s="348" t="s">
        <v>99</v>
      </c>
      <c r="AK206" s="348" t="str">
        <f t="shared" ref="AK206:AK210" si="2644">AK105</f>
        <v>: Provinsi Sulawesi Tenggara</v>
      </c>
      <c r="AL206" s="348"/>
      <c r="AM206" s="348"/>
      <c r="AN206" s="348"/>
      <c r="AO206" s="348" t="s">
        <v>101</v>
      </c>
      <c r="AP206" s="348"/>
      <c r="AQ206" s="349"/>
      <c r="AR206" s="350"/>
      <c r="AS206" s="350"/>
      <c r="AT206" s="350"/>
      <c r="AU206" s="350"/>
      <c r="AV206" s="350"/>
      <c r="AW206" s="350"/>
      <c r="AX206" s="201" t="s">
        <v>102</v>
      </c>
      <c r="AY206" s="351"/>
      <c r="AZ206" s="347"/>
      <c r="BA206" s="348" t="s">
        <v>99</v>
      </c>
      <c r="BB206" s="348" t="str">
        <f t="shared" ref="BB206:BB210" si="2645">BB105</f>
        <v>: Provinsi Sulawesi Tenggara</v>
      </c>
      <c r="BC206" s="348"/>
      <c r="BD206" s="348"/>
      <c r="BE206" s="348"/>
      <c r="BF206" s="348" t="s">
        <v>101</v>
      </c>
      <c r="BG206" s="348"/>
      <c r="BH206" s="349"/>
      <c r="BI206" s="350"/>
      <c r="BJ206" s="350"/>
      <c r="BK206" s="350"/>
      <c r="BL206" s="350"/>
      <c r="BM206" s="350"/>
      <c r="BN206" s="350"/>
      <c r="BO206" s="201" t="s">
        <v>102</v>
      </c>
      <c r="BP206" s="351"/>
      <c r="BQ206" s="347"/>
      <c r="BR206" s="348" t="s">
        <v>99</v>
      </c>
      <c r="BS206" s="348" t="str">
        <f t="shared" ref="BS206:BS210" si="2646">BS105</f>
        <v>: Provinsi Sulawesi Tenggara</v>
      </c>
      <c r="BT206" s="348"/>
      <c r="BU206" s="348"/>
      <c r="BV206" s="348"/>
      <c r="BW206" s="348" t="s">
        <v>101</v>
      </c>
      <c r="BX206" s="348"/>
      <c r="BY206" s="349"/>
      <c r="BZ206" s="350"/>
      <c r="CA206" s="350"/>
      <c r="CB206" s="350"/>
      <c r="CC206" s="350"/>
      <c r="CD206" s="350"/>
      <c r="CE206" s="350"/>
      <c r="CF206" s="201" t="s">
        <v>102</v>
      </c>
      <c r="CG206" s="351"/>
      <c r="CH206" s="347"/>
      <c r="CI206" s="348" t="s">
        <v>99</v>
      </c>
      <c r="CJ206" s="348" t="str">
        <f t="shared" ref="CJ206:CJ210" si="2647">CJ105</f>
        <v>: Provinsi Sulawesi Tenggara</v>
      </c>
      <c r="CK206" s="348"/>
      <c r="CL206" s="348"/>
      <c r="CM206" s="348"/>
      <c r="CN206" s="348" t="s">
        <v>101</v>
      </c>
      <c r="CO206" s="348"/>
      <c r="CP206" s="349"/>
      <c r="CQ206" s="350"/>
      <c r="CR206" s="350"/>
      <c r="CS206" s="350"/>
      <c r="CT206" s="350"/>
      <c r="CU206" s="350"/>
      <c r="CV206" s="350"/>
      <c r="CW206" s="201" t="s">
        <v>102</v>
      </c>
      <c r="CX206" s="351"/>
      <c r="CY206" s="347"/>
      <c r="CZ206" s="348" t="s">
        <v>99</v>
      </c>
      <c r="DA206" s="348" t="str">
        <f t="shared" ref="DA206:DA210" si="2648">DA105</f>
        <v>: Provinsi Sulawesi Tenggara</v>
      </c>
      <c r="DB206" s="348"/>
      <c r="DC206" s="348"/>
      <c r="DD206" s="348"/>
      <c r="DE206" s="348" t="s">
        <v>101</v>
      </c>
      <c r="DF206" s="348"/>
      <c r="DG206" s="349"/>
      <c r="DH206" s="350"/>
      <c r="DI206" s="350"/>
      <c r="DJ206" s="350"/>
      <c r="DK206" s="350"/>
      <c r="DL206" s="350"/>
      <c r="DM206" s="350"/>
      <c r="DN206" s="201" t="s">
        <v>102</v>
      </c>
      <c r="DO206" s="351"/>
      <c r="DP206" s="347"/>
      <c r="DQ206" s="348" t="s">
        <v>99</v>
      </c>
      <c r="DR206" s="348" t="str">
        <f t="shared" ref="DR206:DR210" si="2649">DR105</f>
        <v>: Provinsi Sulawesi Tenggara</v>
      </c>
      <c r="DS206" s="348"/>
      <c r="DT206" s="348"/>
      <c r="DU206" s="348"/>
      <c r="DV206" s="348" t="s">
        <v>101</v>
      </c>
      <c r="DW206" s="348"/>
      <c r="DX206" s="349"/>
      <c r="DY206" s="350"/>
      <c r="DZ206" s="350"/>
      <c r="EA206" s="350"/>
      <c r="EB206" s="350"/>
      <c r="EC206" s="350"/>
      <c r="ED206" s="350"/>
      <c r="EE206" s="201" t="s">
        <v>102</v>
      </c>
      <c r="EF206" s="351"/>
      <c r="EG206" s="347"/>
      <c r="EH206" s="348" t="s">
        <v>99</v>
      </c>
      <c r="EI206" s="348" t="str">
        <f t="shared" ref="EI206:EI210" si="2650">EI105</f>
        <v>: Provinsi Sulawesi Tenggara</v>
      </c>
      <c r="EJ206" s="348"/>
      <c r="EK206" s="348"/>
      <c r="EL206" s="348"/>
      <c r="EM206" s="348" t="s">
        <v>101</v>
      </c>
      <c r="EN206" s="348"/>
      <c r="EO206" s="349"/>
      <c r="EP206" s="350"/>
      <c r="EQ206" s="350"/>
      <c r="ER206" s="350"/>
      <c r="ES206" s="350"/>
      <c r="ET206" s="350"/>
      <c r="EU206" s="350"/>
      <c r="EV206" s="201" t="s">
        <v>102</v>
      </c>
      <c r="EW206" s="351"/>
      <c r="EX206" s="347"/>
      <c r="EY206" s="348" t="s">
        <v>99</v>
      </c>
      <c r="EZ206" s="348" t="str">
        <f t="shared" ref="EZ206:EZ210" si="2651">EZ105</f>
        <v>: Provinsi Sulawesi Tenggara</v>
      </c>
      <c r="FA206" s="348"/>
      <c r="FB206" s="348"/>
      <c r="FC206" s="348"/>
      <c r="FD206" s="348" t="s">
        <v>101</v>
      </c>
      <c r="FE206" s="348"/>
      <c r="FF206" s="349"/>
      <c r="FG206" s="350"/>
      <c r="FH206" s="350"/>
      <c r="FI206" s="350"/>
      <c r="FJ206" s="350"/>
      <c r="FK206" s="350"/>
      <c r="FL206" s="350"/>
      <c r="FM206" s="201" t="s">
        <v>102</v>
      </c>
      <c r="FN206" s="351"/>
      <c r="FO206" s="347"/>
      <c r="FP206" s="348" t="s">
        <v>99</v>
      </c>
      <c r="FQ206" s="348" t="str">
        <f t="shared" ref="FQ206:FQ210" si="2652">FQ105</f>
        <v>: Provinsi Sulawesi Tenggara</v>
      </c>
      <c r="FR206" s="348"/>
      <c r="FS206" s="348"/>
      <c r="FT206" s="348"/>
      <c r="FU206" s="348" t="s">
        <v>101</v>
      </c>
      <c r="FV206" s="348"/>
      <c r="FW206" s="349"/>
      <c r="FX206" s="350"/>
      <c r="FY206" s="350"/>
      <c r="FZ206" s="350"/>
      <c r="GA206" s="350"/>
      <c r="GB206" s="350"/>
      <c r="GC206" s="350"/>
      <c r="GD206" s="201" t="s">
        <v>102</v>
      </c>
      <c r="GE206" s="351"/>
      <c r="GF206" s="347"/>
      <c r="GG206" s="348" t="s">
        <v>99</v>
      </c>
      <c r="GH206" s="348" t="str">
        <f t="shared" ref="GH206:GH210" si="2653">GH105</f>
        <v>: Provinsi Sulawesi Tenggara</v>
      </c>
      <c r="GI206" s="348"/>
      <c r="GJ206" s="348"/>
      <c r="GK206" s="348"/>
      <c r="GL206" s="348" t="s">
        <v>101</v>
      </c>
      <c r="GM206" s="348"/>
      <c r="GN206" s="349"/>
      <c r="GO206" s="350"/>
      <c r="GP206" s="350"/>
      <c r="GQ206" s="350"/>
      <c r="GR206" s="350"/>
      <c r="GS206" s="350"/>
      <c r="GT206" s="350"/>
      <c r="GU206" s="201" t="s">
        <v>102</v>
      </c>
      <c r="GV206" s="351"/>
      <c r="GW206" s="347"/>
      <c r="GX206" s="348" t="s">
        <v>99</v>
      </c>
      <c r="GY206" s="348" t="str">
        <f t="shared" ref="GY206:GY210" si="2654">GY105</f>
        <v>: Provinsi Sulawesi Tenggara</v>
      </c>
      <c r="GZ206" s="348"/>
      <c r="HA206" s="348"/>
      <c r="HB206" s="348"/>
      <c r="HC206" s="348" t="s">
        <v>101</v>
      </c>
      <c r="HD206" s="348"/>
      <c r="HE206" s="349"/>
      <c r="HF206" s="350"/>
      <c r="HG206" s="350"/>
      <c r="HH206" s="350"/>
      <c r="HI206" s="350"/>
      <c r="HJ206" s="350"/>
      <c r="HK206" s="350"/>
      <c r="HL206" s="201" t="s">
        <v>102</v>
      </c>
      <c r="HM206" s="351"/>
      <c r="HN206" s="347"/>
      <c r="HO206" s="348" t="s">
        <v>99</v>
      </c>
      <c r="HP206" s="348" t="str">
        <f t="shared" ref="HP206:HP210" si="2655">HP105</f>
        <v>: Provinsi Sulawesi Tenggara</v>
      </c>
      <c r="HQ206" s="348"/>
      <c r="HR206" s="348"/>
      <c r="HS206" s="348"/>
      <c r="HT206" s="348" t="s">
        <v>101</v>
      </c>
      <c r="HU206" s="348"/>
      <c r="HV206" s="349"/>
      <c r="HW206" s="350"/>
      <c r="HX206" s="350"/>
      <c r="HY206" s="350"/>
      <c r="HZ206" s="350"/>
      <c r="IA206" s="350"/>
      <c r="IB206" s="350"/>
      <c r="IC206" s="201" t="s">
        <v>102</v>
      </c>
      <c r="ID206" s="351"/>
      <c r="IE206" s="347"/>
      <c r="IF206" s="348" t="s">
        <v>99</v>
      </c>
      <c r="IG206" s="348" t="str">
        <f t="shared" ref="IG206:IG210" si="2656">IG105</f>
        <v>: Provinsi Sulawesi Tenggara</v>
      </c>
      <c r="IH206" s="348"/>
      <c r="II206" s="348"/>
      <c r="IJ206" s="348"/>
      <c r="IK206" s="348" t="s">
        <v>101</v>
      </c>
      <c r="IL206" s="348"/>
      <c r="IM206" s="349"/>
      <c r="IN206" s="350"/>
      <c r="IO206" s="350"/>
      <c r="IP206" s="350"/>
      <c r="IQ206" s="350"/>
      <c r="IR206" s="350"/>
      <c r="IS206" s="350"/>
      <c r="IT206" s="201" t="s">
        <v>102</v>
      </c>
      <c r="IU206" s="351"/>
      <c r="IV206" s="347"/>
      <c r="IW206" s="348" t="s">
        <v>99</v>
      </c>
      <c r="IX206" s="348" t="str">
        <f t="shared" ref="IX206:IX210" si="2657">IX105</f>
        <v>: Provinsi Sulawesi Tenggara</v>
      </c>
      <c r="IY206" s="348"/>
      <c r="IZ206" s="348"/>
      <c r="JA206" s="348"/>
      <c r="JB206" s="348" t="s">
        <v>101</v>
      </c>
      <c r="JC206" s="348"/>
      <c r="JD206" s="349"/>
      <c r="JE206" s="350"/>
      <c r="JF206" s="350"/>
      <c r="JG206" s="350"/>
      <c r="JH206" s="350"/>
      <c r="JI206" s="350"/>
      <c r="JJ206" s="350"/>
      <c r="JK206" s="201" t="s">
        <v>102</v>
      </c>
      <c r="JL206" s="352"/>
      <c r="JM206" s="347"/>
      <c r="JN206" s="348" t="s">
        <v>99</v>
      </c>
      <c r="JO206" s="348" t="str">
        <f t="shared" ref="JO206:JO210" si="2658">JO105</f>
        <v>: Provinsi Sulawesi Tenggara</v>
      </c>
      <c r="JP206" s="348"/>
      <c r="JQ206" s="348"/>
      <c r="JR206" s="348"/>
      <c r="JS206" s="348" t="s">
        <v>101</v>
      </c>
      <c r="JT206" s="348"/>
      <c r="JU206" s="349"/>
      <c r="JV206" s="350"/>
      <c r="JW206" s="350"/>
      <c r="JX206" s="350"/>
      <c r="JY206" s="350"/>
      <c r="JZ206" s="350"/>
      <c r="KA206" s="350"/>
      <c r="KB206" s="201" t="s">
        <v>102</v>
      </c>
      <c r="KC206" s="352"/>
      <c r="KD206" s="347"/>
      <c r="KE206" s="348" t="s">
        <v>99</v>
      </c>
      <c r="KF206" s="348" t="str">
        <f t="shared" ref="KF206:KF210" si="2659">KF105</f>
        <v>: Provinsi Sulawesi Tenggara</v>
      </c>
      <c r="KG206" s="348"/>
      <c r="KH206" s="348"/>
      <c r="KI206" s="348"/>
      <c r="KJ206" s="348" t="s">
        <v>101</v>
      </c>
      <c r="KK206" s="348"/>
      <c r="KL206" s="349"/>
      <c r="KM206" s="350"/>
      <c r="KN206" s="350"/>
      <c r="KO206" s="350"/>
      <c r="KP206" s="350"/>
      <c r="KQ206" s="350"/>
      <c r="KR206" s="350"/>
      <c r="KS206" s="201" t="s">
        <v>102</v>
      </c>
      <c r="KT206" s="352"/>
      <c r="KU206" s="350"/>
    </row>
    <row r="207" ht="15.0" customHeight="1">
      <c r="A207" s="353"/>
      <c r="B207" s="354" t="s">
        <v>103</v>
      </c>
      <c r="C207" s="354" t="str">
        <f t="shared" si="2642"/>
        <v>: Pertanian, Kehutanan, dan Perikanan   </v>
      </c>
      <c r="D207" s="354"/>
      <c r="E207" s="354"/>
      <c r="F207" s="354"/>
      <c r="G207" s="354" t="s">
        <v>105</v>
      </c>
      <c r="H207" s="354"/>
      <c r="I207" s="355"/>
      <c r="J207" s="350"/>
      <c r="K207" s="350"/>
      <c r="L207" s="350"/>
      <c r="M207" s="350"/>
      <c r="N207" s="350"/>
      <c r="O207" s="350"/>
      <c r="P207" s="46"/>
      <c r="Q207" s="351"/>
      <c r="R207" s="353"/>
      <c r="S207" s="354" t="s">
        <v>103</v>
      </c>
      <c r="T207" s="354" t="str">
        <f t="shared" si="2643"/>
        <v>: Pertanian, Kehutanan, dan Perikanan   </v>
      </c>
      <c r="U207" s="354"/>
      <c r="V207" s="354"/>
      <c r="W207" s="354"/>
      <c r="X207" s="354" t="s">
        <v>105</v>
      </c>
      <c r="Y207" s="354"/>
      <c r="Z207" s="355"/>
      <c r="AA207" s="350"/>
      <c r="AB207" s="350"/>
      <c r="AC207" s="350"/>
      <c r="AD207" s="350"/>
      <c r="AE207" s="350"/>
      <c r="AF207" s="350"/>
      <c r="AG207" s="46"/>
      <c r="AH207" s="351"/>
      <c r="AI207" s="353"/>
      <c r="AJ207" s="354" t="s">
        <v>103</v>
      </c>
      <c r="AK207" s="354" t="str">
        <f t="shared" si="2644"/>
        <v>: Pertanian, Kehutanan, dan Perikanan   </v>
      </c>
      <c r="AL207" s="354"/>
      <c r="AM207" s="354"/>
      <c r="AN207" s="354"/>
      <c r="AO207" s="354" t="s">
        <v>105</v>
      </c>
      <c r="AP207" s="354"/>
      <c r="AQ207" s="355"/>
      <c r="AR207" s="350"/>
      <c r="AS207" s="350"/>
      <c r="AT207" s="350"/>
      <c r="AU207" s="350"/>
      <c r="AV207" s="350"/>
      <c r="AW207" s="350"/>
      <c r="AX207" s="46"/>
      <c r="AY207" s="351"/>
      <c r="AZ207" s="353"/>
      <c r="BA207" s="354" t="s">
        <v>103</v>
      </c>
      <c r="BB207" s="354" t="str">
        <f t="shared" si="2645"/>
        <v>: Pertanian, Kehutanan, dan Perikanan   </v>
      </c>
      <c r="BC207" s="354"/>
      <c r="BD207" s="354"/>
      <c r="BE207" s="354"/>
      <c r="BF207" s="354" t="s">
        <v>105</v>
      </c>
      <c r="BG207" s="354"/>
      <c r="BH207" s="355"/>
      <c r="BI207" s="350"/>
      <c r="BJ207" s="350"/>
      <c r="BK207" s="350"/>
      <c r="BL207" s="350"/>
      <c r="BM207" s="350"/>
      <c r="BN207" s="350"/>
      <c r="BO207" s="46"/>
      <c r="BP207" s="351"/>
      <c r="BQ207" s="353"/>
      <c r="BR207" s="354" t="s">
        <v>103</v>
      </c>
      <c r="BS207" s="354" t="str">
        <f t="shared" si="2646"/>
        <v>: Pertanian, Kehutanan, dan Perikanan   </v>
      </c>
      <c r="BT207" s="354"/>
      <c r="BU207" s="354"/>
      <c r="BV207" s="354"/>
      <c r="BW207" s="354" t="s">
        <v>105</v>
      </c>
      <c r="BX207" s="354"/>
      <c r="BY207" s="355"/>
      <c r="BZ207" s="350"/>
      <c r="CA207" s="350"/>
      <c r="CB207" s="350"/>
      <c r="CC207" s="350"/>
      <c r="CD207" s="350"/>
      <c r="CE207" s="350"/>
      <c r="CF207" s="46"/>
      <c r="CG207" s="351"/>
      <c r="CH207" s="353"/>
      <c r="CI207" s="354" t="s">
        <v>103</v>
      </c>
      <c r="CJ207" s="354" t="str">
        <f t="shared" si="2647"/>
        <v>: Pertanian, Kehutanan, dan Perikanan   </v>
      </c>
      <c r="CK207" s="354"/>
      <c r="CL207" s="354"/>
      <c r="CM207" s="354"/>
      <c r="CN207" s="354" t="s">
        <v>105</v>
      </c>
      <c r="CO207" s="354"/>
      <c r="CP207" s="355"/>
      <c r="CQ207" s="350"/>
      <c r="CR207" s="350"/>
      <c r="CS207" s="350"/>
      <c r="CT207" s="350"/>
      <c r="CU207" s="350"/>
      <c r="CV207" s="350"/>
      <c r="CW207" s="46"/>
      <c r="CX207" s="351"/>
      <c r="CY207" s="353"/>
      <c r="CZ207" s="354" t="s">
        <v>103</v>
      </c>
      <c r="DA207" s="354" t="str">
        <f t="shared" si="2648"/>
        <v>: Pertanian, Kehutanan, dan Perikanan   </v>
      </c>
      <c r="DB207" s="354"/>
      <c r="DC207" s="354"/>
      <c r="DD207" s="354"/>
      <c r="DE207" s="354" t="s">
        <v>105</v>
      </c>
      <c r="DF207" s="354"/>
      <c r="DG207" s="355"/>
      <c r="DH207" s="350"/>
      <c r="DI207" s="350"/>
      <c r="DJ207" s="350"/>
      <c r="DK207" s="350"/>
      <c r="DL207" s="350"/>
      <c r="DM207" s="350"/>
      <c r="DN207" s="46"/>
      <c r="DO207" s="351"/>
      <c r="DP207" s="353"/>
      <c r="DQ207" s="354" t="s">
        <v>103</v>
      </c>
      <c r="DR207" s="354" t="str">
        <f t="shared" si="2649"/>
        <v>: Pertanian, Kehutanan, dan Perikanan   </v>
      </c>
      <c r="DS207" s="354"/>
      <c r="DT207" s="354"/>
      <c r="DU207" s="354"/>
      <c r="DV207" s="354" t="s">
        <v>105</v>
      </c>
      <c r="DW207" s="354"/>
      <c r="DX207" s="355"/>
      <c r="DY207" s="350"/>
      <c r="DZ207" s="350"/>
      <c r="EA207" s="350"/>
      <c r="EB207" s="350"/>
      <c r="EC207" s="350"/>
      <c r="ED207" s="350"/>
      <c r="EE207" s="46"/>
      <c r="EF207" s="351"/>
      <c r="EG207" s="353"/>
      <c r="EH207" s="354" t="s">
        <v>103</v>
      </c>
      <c r="EI207" s="354" t="str">
        <f t="shared" si="2650"/>
        <v>: Pertanian, Kehutanan, dan Perikanan   </v>
      </c>
      <c r="EJ207" s="354"/>
      <c r="EK207" s="354"/>
      <c r="EL207" s="354"/>
      <c r="EM207" s="354" t="s">
        <v>105</v>
      </c>
      <c r="EN207" s="354"/>
      <c r="EO207" s="355"/>
      <c r="EP207" s="350"/>
      <c r="EQ207" s="350"/>
      <c r="ER207" s="350"/>
      <c r="ES207" s="350"/>
      <c r="ET207" s="350"/>
      <c r="EU207" s="350"/>
      <c r="EV207" s="46"/>
      <c r="EW207" s="351"/>
      <c r="EX207" s="353"/>
      <c r="EY207" s="354" t="s">
        <v>103</v>
      </c>
      <c r="EZ207" s="354" t="str">
        <f t="shared" si="2651"/>
        <v>: Pertanian, Kehutanan, dan Perikanan   </v>
      </c>
      <c r="FA207" s="354"/>
      <c r="FB207" s="354"/>
      <c r="FC207" s="354"/>
      <c r="FD207" s="354" t="s">
        <v>105</v>
      </c>
      <c r="FE207" s="354"/>
      <c r="FF207" s="355"/>
      <c r="FG207" s="350"/>
      <c r="FH207" s="350"/>
      <c r="FI207" s="350"/>
      <c r="FJ207" s="350"/>
      <c r="FK207" s="350"/>
      <c r="FL207" s="350"/>
      <c r="FM207" s="46"/>
      <c r="FN207" s="351"/>
      <c r="FO207" s="353"/>
      <c r="FP207" s="354" t="s">
        <v>103</v>
      </c>
      <c r="FQ207" s="354" t="str">
        <f t="shared" si="2652"/>
        <v>: Pertanian, Kehutanan, dan Perikanan   </v>
      </c>
      <c r="FR207" s="354"/>
      <c r="FS207" s="354"/>
      <c r="FT207" s="354"/>
      <c r="FU207" s="354" t="s">
        <v>105</v>
      </c>
      <c r="FV207" s="354"/>
      <c r="FW207" s="355"/>
      <c r="FX207" s="350"/>
      <c r="FY207" s="350"/>
      <c r="FZ207" s="350"/>
      <c r="GA207" s="350"/>
      <c r="GB207" s="350"/>
      <c r="GC207" s="350"/>
      <c r="GD207" s="46"/>
      <c r="GE207" s="351"/>
      <c r="GF207" s="353"/>
      <c r="GG207" s="354" t="s">
        <v>103</v>
      </c>
      <c r="GH207" s="354" t="str">
        <f t="shared" si="2653"/>
        <v>: Pertanian, Kehutanan, dan Perikanan   </v>
      </c>
      <c r="GI207" s="354"/>
      <c r="GJ207" s="354"/>
      <c r="GK207" s="354"/>
      <c r="GL207" s="354" t="s">
        <v>105</v>
      </c>
      <c r="GM207" s="354"/>
      <c r="GN207" s="355"/>
      <c r="GO207" s="350"/>
      <c r="GP207" s="350"/>
      <c r="GQ207" s="350"/>
      <c r="GR207" s="350"/>
      <c r="GS207" s="350"/>
      <c r="GT207" s="350"/>
      <c r="GU207" s="46"/>
      <c r="GV207" s="351"/>
      <c r="GW207" s="353"/>
      <c r="GX207" s="354" t="s">
        <v>103</v>
      </c>
      <c r="GY207" s="354" t="str">
        <f t="shared" si="2654"/>
        <v>: Pertanian, Kehutanan, dan Perikanan   </v>
      </c>
      <c r="GZ207" s="354"/>
      <c r="HA207" s="354"/>
      <c r="HB207" s="354"/>
      <c r="HC207" s="354" t="s">
        <v>105</v>
      </c>
      <c r="HD207" s="354"/>
      <c r="HE207" s="355"/>
      <c r="HF207" s="350"/>
      <c r="HG207" s="350"/>
      <c r="HH207" s="350"/>
      <c r="HI207" s="350"/>
      <c r="HJ207" s="350"/>
      <c r="HK207" s="350"/>
      <c r="HL207" s="46"/>
      <c r="HM207" s="351"/>
      <c r="HN207" s="353"/>
      <c r="HO207" s="354" t="s">
        <v>103</v>
      </c>
      <c r="HP207" s="354" t="str">
        <f t="shared" si="2655"/>
        <v>: Pertanian, Kehutanan, dan Perikanan   </v>
      </c>
      <c r="HQ207" s="354"/>
      <c r="HR207" s="354"/>
      <c r="HS207" s="354"/>
      <c r="HT207" s="354" t="s">
        <v>105</v>
      </c>
      <c r="HU207" s="354"/>
      <c r="HV207" s="355"/>
      <c r="HW207" s="350"/>
      <c r="HX207" s="350"/>
      <c r="HY207" s="350"/>
      <c r="HZ207" s="350"/>
      <c r="IA207" s="350"/>
      <c r="IB207" s="350"/>
      <c r="IC207" s="46"/>
      <c r="ID207" s="351"/>
      <c r="IE207" s="353"/>
      <c r="IF207" s="354" t="s">
        <v>103</v>
      </c>
      <c r="IG207" s="354" t="str">
        <f t="shared" si="2656"/>
        <v>: Pertanian, Kehutanan, dan Perikanan   </v>
      </c>
      <c r="IH207" s="354"/>
      <c r="II207" s="354"/>
      <c r="IJ207" s="354"/>
      <c r="IK207" s="354" t="s">
        <v>105</v>
      </c>
      <c r="IL207" s="354"/>
      <c r="IM207" s="355"/>
      <c r="IN207" s="350"/>
      <c r="IO207" s="350"/>
      <c r="IP207" s="350"/>
      <c r="IQ207" s="350"/>
      <c r="IR207" s="350"/>
      <c r="IS207" s="350"/>
      <c r="IT207" s="46"/>
      <c r="IU207" s="351"/>
      <c r="IV207" s="353"/>
      <c r="IW207" s="354" t="s">
        <v>103</v>
      </c>
      <c r="IX207" s="354" t="str">
        <f t="shared" si="2657"/>
        <v>: Pertanian, Kehutanan, dan Perikanan   </v>
      </c>
      <c r="IY207" s="354"/>
      <c r="IZ207" s="354"/>
      <c r="JA207" s="354"/>
      <c r="JB207" s="354" t="s">
        <v>105</v>
      </c>
      <c r="JC207" s="354"/>
      <c r="JD207" s="355"/>
      <c r="JE207" s="350"/>
      <c r="JF207" s="350"/>
      <c r="JG207" s="350"/>
      <c r="JH207" s="350"/>
      <c r="JI207" s="350"/>
      <c r="JJ207" s="350"/>
      <c r="JK207" s="46"/>
      <c r="JL207" s="352"/>
      <c r="JM207" s="353"/>
      <c r="JN207" s="354" t="s">
        <v>103</v>
      </c>
      <c r="JO207" s="354" t="str">
        <f t="shared" si="2658"/>
        <v>: Pertanian, Kehutanan, dan Perikanan   </v>
      </c>
      <c r="JP207" s="354"/>
      <c r="JQ207" s="354"/>
      <c r="JR207" s="354"/>
      <c r="JS207" s="354" t="s">
        <v>105</v>
      </c>
      <c r="JT207" s="354"/>
      <c r="JU207" s="355"/>
      <c r="JV207" s="350"/>
      <c r="JW207" s="350"/>
      <c r="JX207" s="350"/>
      <c r="JY207" s="350"/>
      <c r="JZ207" s="350"/>
      <c r="KA207" s="350"/>
      <c r="KB207" s="46"/>
      <c r="KC207" s="352"/>
      <c r="KD207" s="353"/>
      <c r="KE207" s="354" t="s">
        <v>103</v>
      </c>
      <c r="KF207" s="354" t="str">
        <f t="shared" si="2659"/>
        <v>: Pertanian, Kehutanan, dan Perikanan   </v>
      </c>
      <c r="KG207" s="354"/>
      <c r="KH207" s="354"/>
      <c r="KI207" s="354"/>
      <c r="KJ207" s="354" t="s">
        <v>105</v>
      </c>
      <c r="KK207" s="354"/>
      <c r="KL207" s="355"/>
      <c r="KM207" s="350"/>
      <c r="KN207" s="350"/>
      <c r="KO207" s="350"/>
      <c r="KP207" s="350"/>
      <c r="KQ207" s="350"/>
      <c r="KR207" s="350"/>
      <c r="KS207" s="46"/>
      <c r="KT207" s="352"/>
      <c r="KU207" s="350"/>
    </row>
    <row r="208" ht="15.0" customHeight="1">
      <c r="A208" s="353"/>
      <c r="B208" s="354" t="s">
        <v>106</v>
      </c>
      <c r="C208" s="354" t="str">
        <f t="shared" si="2642"/>
        <v>: Pertanian, Peternakan, Perburuan dan Jasa Pertanian</v>
      </c>
      <c r="D208" s="354"/>
      <c r="E208" s="354"/>
      <c r="F208" s="354"/>
      <c r="G208" s="356" t="s">
        <v>108</v>
      </c>
      <c r="H208" s="354"/>
      <c r="I208" s="355"/>
      <c r="J208" s="350"/>
      <c r="K208" s="350"/>
      <c r="L208" s="350"/>
      <c r="M208" s="350"/>
      <c r="N208" s="350"/>
      <c r="O208" s="350"/>
      <c r="P208" s="208" t="str">
        <f>"II/"&amp;P$6</f>
        <v>II/2010</v>
      </c>
      <c r="Q208" s="351"/>
      <c r="R208" s="353"/>
      <c r="S208" s="354" t="s">
        <v>106</v>
      </c>
      <c r="T208" s="354" t="str">
        <f t="shared" si="2643"/>
        <v>: Pertanian, Peternakan, Perburuan dan Jasa Pertanian</v>
      </c>
      <c r="U208" s="354"/>
      <c r="V208" s="354"/>
      <c r="W208" s="354"/>
      <c r="X208" s="356" t="s">
        <v>108</v>
      </c>
      <c r="Y208" s="354"/>
      <c r="Z208" s="355"/>
      <c r="AA208" s="350"/>
      <c r="AB208" s="350"/>
      <c r="AC208" s="350"/>
      <c r="AD208" s="350"/>
      <c r="AE208" s="350"/>
      <c r="AF208" s="350"/>
      <c r="AG208" s="208" t="str">
        <f>"II/"&amp;AG$6</f>
        <v>II/2011</v>
      </c>
      <c r="AH208" s="351"/>
      <c r="AI208" s="353"/>
      <c r="AJ208" s="354" t="s">
        <v>106</v>
      </c>
      <c r="AK208" s="354" t="str">
        <f t="shared" si="2644"/>
        <v>: Pertanian, Peternakan, Perburuan dan Jasa Pertanian</v>
      </c>
      <c r="AL208" s="354"/>
      <c r="AM208" s="354"/>
      <c r="AN208" s="354"/>
      <c r="AO208" s="356" t="s">
        <v>108</v>
      </c>
      <c r="AP208" s="354"/>
      <c r="AQ208" s="355"/>
      <c r="AR208" s="350"/>
      <c r="AS208" s="350"/>
      <c r="AT208" s="350"/>
      <c r="AU208" s="350"/>
      <c r="AV208" s="350"/>
      <c r="AW208" s="350"/>
      <c r="AX208" s="208" t="str">
        <f>"II/"&amp;AX$6</f>
        <v>II/2012</v>
      </c>
      <c r="AY208" s="351"/>
      <c r="AZ208" s="353"/>
      <c r="BA208" s="354" t="s">
        <v>106</v>
      </c>
      <c r="BB208" s="354" t="str">
        <f t="shared" si="2645"/>
        <v>: Pertanian, Peternakan, Perburuan dan Jasa Pertanian</v>
      </c>
      <c r="BC208" s="354"/>
      <c r="BD208" s="354"/>
      <c r="BE208" s="354"/>
      <c r="BF208" s="356" t="s">
        <v>108</v>
      </c>
      <c r="BG208" s="354"/>
      <c r="BH208" s="355"/>
      <c r="BI208" s="350"/>
      <c r="BJ208" s="350"/>
      <c r="BK208" s="350"/>
      <c r="BL208" s="350"/>
      <c r="BM208" s="350"/>
      <c r="BN208" s="350"/>
      <c r="BO208" s="208" t="str">
        <f>"II/"&amp;BO$6</f>
        <v>II/2013</v>
      </c>
      <c r="BP208" s="351"/>
      <c r="BQ208" s="353"/>
      <c r="BR208" s="354" t="s">
        <v>106</v>
      </c>
      <c r="BS208" s="354" t="str">
        <f t="shared" si="2646"/>
        <v>: Pertanian, Peternakan, Perburuan dan Jasa Pertanian</v>
      </c>
      <c r="BT208" s="354"/>
      <c r="BU208" s="354"/>
      <c r="BV208" s="354"/>
      <c r="BW208" s="356" t="s">
        <v>108</v>
      </c>
      <c r="BX208" s="354"/>
      <c r="BY208" s="355"/>
      <c r="BZ208" s="350"/>
      <c r="CA208" s="350"/>
      <c r="CB208" s="350"/>
      <c r="CC208" s="350"/>
      <c r="CD208" s="350"/>
      <c r="CE208" s="350"/>
      <c r="CF208" s="208" t="str">
        <f>"II/"&amp;CF$6</f>
        <v>II/2014</v>
      </c>
      <c r="CG208" s="351"/>
      <c r="CH208" s="353"/>
      <c r="CI208" s="354" t="s">
        <v>106</v>
      </c>
      <c r="CJ208" s="354" t="str">
        <f t="shared" si="2647"/>
        <v>: Pertanian, Peternakan, Perburuan dan Jasa Pertanian</v>
      </c>
      <c r="CK208" s="354"/>
      <c r="CL208" s="354"/>
      <c r="CM208" s="354"/>
      <c r="CN208" s="356" t="s">
        <v>108</v>
      </c>
      <c r="CO208" s="354"/>
      <c r="CP208" s="355"/>
      <c r="CQ208" s="350"/>
      <c r="CR208" s="350"/>
      <c r="CS208" s="350"/>
      <c r="CT208" s="350"/>
      <c r="CU208" s="350"/>
      <c r="CV208" s="350"/>
      <c r="CW208" s="208" t="str">
        <f>"II/"&amp;CW$6</f>
        <v>II/2015</v>
      </c>
      <c r="CX208" s="351"/>
      <c r="CY208" s="353"/>
      <c r="CZ208" s="354" t="s">
        <v>106</v>
      </c>
      <c r="DA208" s="354" t="str">
        <f t="shared" si="2648"/>
        <v>: Pertanian, Peternakan, Perburuan dan Jasa Pertanian</v>
      </c>
      <c r="DB208" s="354"/>
      <c r="DC208" s="354"/>
      <c r="DD208" s="354"/>
      <c r="DE208" s="356" t="s">
        <v>108</v>
      </c>
      <c r="DF208" s="354"/>
      <c r="DG208" s="355"/>
      <c r="DH208" s="350"/>
      <c r="DI208" s="350"/>
      <c r="DJ208" s="350"/>
      <c r="DK208" s="350"/>
      <c r="DL208" s="350"/>
      <c r="DM208" s="350"/>
      <c r="DN208" s="208" t="str">
        <f>"II/"&amp;DN$6</f>
        <v>II/2016</v>
      </c>
      <c r="DO208" s="351"/>
      <c r="DP208" s="353"/>
      <c r="DQ208" s="354" t="s">
        <v>106</v>
      </c>
      <c r="DR208" s="354" t="str">
        <f t="shared" si="2649"/>
        <v>: Pertanian, Peternakan, Perburuan dan Jasa Pertanian</v>
      </c>
      <c r="DS208" s="354"/>
      <c r="DT208" s="354"/>
      <c r="DU208" s="354"/>
      <c r="DV208" s="356" t="s">
        <v>108</v>
      </c>
      <c r="DW208" s="354"/>
      <c r="DX208" s="355"/>
      <c r="DY208" s="350"/>
      <c r="DZ208" s="350"/>
      <c r="EA208" s="350"/>
      <c r="EB208" s="350"/>
      <c r="EC208" s="350"/>
      <c r="ED208" s="350"/>
      <c r="EE208" s="208" t="str">
        <f>"II/"&amp;EE$6</f>
        <v>II/2017</v>
      </c>
      <c r="EF208" s="351"/>
      <c r="EG208" s="353"/>
      <c r="EH208" s="354" t="s">
        <v>106</v>
      </c>
      <c r="EI208" s="354" t="str">
        <f t="shared" si="2650"/>
        <v>: Pertanian, Peternakan, Perburuan dan Jasa Pertanian</v>
      </c>
      <c r="EJ208" s="354"/>
      <c r="EK208" s="354"/>
      <c r="EL208" s="354"/>
      <c r="EM208" s="356" t="s">
        <v>108</v>
      </c>
      <c r="EN208" s="354"/>
      <c r="EO208" s="355"/>
      <c r="EP208" s="350"/>
      <c r="EQ208" s="350"/>
      <c r="ER208" s="350"/>
      <c r="ES208" s="350"/>
      <c r="ET208" s="350"/>
      <c r="EU208" s="350"/>
      <c r="EV208" s="208" t="str">
        <f>"II/"&amp;EV$6</f>
        <v>II/2018</v>
      </c>
      <c r="EW208" s="351"/>
      <c r="EX208" s="353"/>
      <c r="EY208" s="354" t="s">
        <v>106</v>
      </c>
      <c r="EZ208" s="354" t="str">
        <f t="shared" si="2651"/>
        <v>: Pertanian, Peternakan, Perburuan dan Jasa Pertanian</v>
      </c>
      <c r="FA208" s="354"/>
      <c r="FB208" s="354"/>
      <c r="FC208" s="354"/>
      <c r="FD208" s="356" t="s">
        <v>108</v>
      </c>
      <c r="FE208" s="354"/>
      <c r="FF208" s="355"/>
      <c r="FG208" s="350"/>
      <c r="FH208" s="350"/>
      <c r="FI208" s="350"/>
      <c r="FJ208" s="350"/>
      <c r="FK208" s="350"/>
      <c r="FL208" s="350"/>
      <c r="FM208" s="208" t="str">
        <f>"II/"&amp;FM$6</f>
        <v>II/2019</v>
      </c>
      <c r="FN208" s="351"/>
      <c r="FO208" s="353"/>
      <c r="FP208" s="354" t="s">
        <v>106</v>
      </c>
      <c r="FQ208" s="354" t="str">
        <f t="shared" si="2652"/>
        <v>: Pertanian, Peternakan, Perburuan dan Jasa Pertanian</v>
      </c>
      <c r="FR208" s="354"/>
      <c r="FS208" s="354"/>
      <c r="FT208" s="354"/>
      <c r="FU208" s="356" t="s">
        <v>108</v>
      </c>
      <c r="FV208" s="354"/>
      <c r="FW208" s="355"/>
      <c r="FX208" s="350"/>
      <c r="FY208" s="350"/>
      <c r="FZ208" s="350"/>
      <c r="GA208" s="350"/>
      <c r="GB208" s="350"/>
      <c r="GC208" s="350"/>
      <c r="GD208" s="208" t="str">
        <f>"II/"&amp;GD$6</f>
        <v>II/2020</v>
      </c>
      <c r="GE208" s="351"/>
      <c r="GF208" s="353"/>
      <c r="GG208" s="354" t="s">
        <v>106</v>
      </c>
      <c r="GH208" s="354" t="str">
        <f t="shared" si="2653"/>
        <v>: Pertanian, Peternakan, Perburuan dan Jasa Pertanian</v>
      </c>
      <c r="GI208" s="354"/>
      <c r="GJ208" s="354"/>
      <c r="GK208" s="354"/>
      <c r="GL208" s="356" t="s">
        <v>108</v>
      </c>
      <c r="GM208" s="354"/>
      <c r="GN208" s="355"/>
      <c r="GO208" s="350"/>
      <c r="GP208" s="350"/>
      <c r="GQ208" s="350"/>
      <c r="GR208" s="350"/>
      <c r="GS208" s="350"/>
      <c r="GT208" s="350"/>
      <c r="GU208" s="208" t="str">
        <f>"II/"&amp;GU$6</f>
        <v>II/2021</v>
      </c>
      <c r="GV208" s="351"/>
      <c r="GW208" s="353"/>
      <c r="GX208" s="354" t="s">
        <v>106</v>
      </c>
      <c r="GY208" s="354" t="str">
        <f t="shared" si="2654"/>
        <v>: Pertanian, Peternakan, Perburuan dan Jasa Pertanian</v>
      </c>
      <c r="GZ208" s="354"/>
      <c r="HA208" s="354"/>
      <c r="HB208" s="354"/>
      <c r="HC208" s="356" t="s">
        <v>108</v>
      </c>
      <c r="HD208" s="354"/>
      <c r="HE208" s="355"/>
      <c r="HF208" s="350"/>
      <c r="HG208" s="350"/>
      <c r="HH208" s="350"/>
      <c r="HI208" s="350"/>
      <c r="HJ208" s="350"/>
      <c r="HK208" s="350"/>
      <c r="HL208" s="208" t="str">
        <f>"II/"&amp;HL$6</f>
        <v>II/2022</v>
      </c>
      <c r="HM208" s="351"/>
      <c r="HN208" s="353"/>
      <c r="HO208" s="354" t="s">
        <v>106</v>
      </c>
      <c r="HP208" s="354" t="str">
        <f t="shared" si="2655"/>
        <v>: Pertanian, Peternakan, Perburuan dan Jasa Pertanian</v>
      </c>
      <c r="HQ208" s="354"/>
      <c r="HR208" s="354"/>
      <c r="HS208" s="354"/>
      <c r="HT208" s="356" t="s">
        <v>108</v>
      </c>
      <c r="HU208" s="354"/>
      <c r="HV208" s="355"/>
      <c r="HW208" s="350"/>
      <c r="HX208" s="350"/>
      <c r="HY208" s="350"/>
      <c r="HZ208" s="350"/>
      <c r="IA208" s="350"/>
      <c r="IB208" s="350"/>
      <c r="IC208" s="208" t="str">
        <f>"II/"&amp;IC$6</f>
        <v>II/2023</v>
      </c>
      <c r="ID208" s="351"/>
      <c r="IE208" s="353"/>
      <c r="IF208" s="354" t="s">
        <v>106</v>
      </c>
      <c r="IG208" s="354" t="str">
        <f t="shared" si="2656"/>
        <v>: Pertanian, Peternakan, Perburuan dan Jasa Pertanian</v>
      </c>
      <c r="IH208" s="354"/>
      <c r="II208" s="354"/>
      <c r="IJ208" s="354"/>
      <c r="IK208" s="356" t="s">
        <v>108</v>
      </c>
      <c r="IL208" s="354"/>
      <c r="IM208" s="355"/>
      <c r="IN208" s="350"/>
      <c r="IO208" s="350"/>
      <c r="IP208" s="350"/>
      <c r="IQ208" s="350"/>
      <c r="IR208" s="350"/>
      <c r="IS208" s="350"/>
      <c r="IT208" s="208" t="str">
        <f>"II/"&amp;IT$6</f>
        <v>II/2024</v>
      </c>
      <c r="IU208" s="351"/>
      <c r="IV208" s="353"/>
      <c r="IW208" s="354" t="s">
        <v>106</v>
      </c>
      <c r="IX208" s="354" t="str">
        <f t="shared" si="2657"/>
        <v>: Pertanian, Peternakan, Perburuan dan Jasa Pertanian</v>
      </c>
      <c r="IY208" s="354"/>
      <c r="IZ208" s="354"/>
      <c r="JA208" s="354"/>
      <c r="JB208" s="356" t="s">
        <v>108</v>
      </c>
      <c r="JC208" s="354"/>
      <c r="JD208" s="355"/>
      <c r="JE208" s="350"/>
      <c r="JF208" s="350"/>
      <c r="JG208" s="350"/>
      <c r="JH208" s="350"/>
      <c r="JI208" s="350"/>
      <c r="JJ208" s="350"/>
      <c r="JK208" s="208" t="str">
        <f>"II/"&amp;JK$6</f>
        <v>II/2025</v>
      </c>
      <c r="JL208" s="352"/>
      <c r="JM208" s="353"/>
      <c r="JN208" s="354" t="s">
        <v>106</v>
      </c>
      <c r="JO208" s="354" t="str">
        <f t="shared" si="2658"/>
        <v>: Pertanian, Peternakan, Perburuan dan Jasa Pertanian</v>
      </c>
      <c r="JP208" s="354"/>
      <c r="JQ208" s="354"/>
      <c r="JR208" s="354"/>
      <c r="JS208" s="356" t="s">
        <v>108</v>
      </c>
      <c r="JT208" s="354"/>
      <c r="JU208" s="355"/>
      <c r="JV208" s="350"/>
      <c r="JW208" s="350"/>
      <c r="JX208" s="350"/>
      <c r="JY208" s="350"/>
      <c r="JZ208" s="350"/>
      <c r="KA208" s="350"/>
      <c r="KB208" s="208" t="str">
        <f>"II/"&amp;KB$6</f>
        <v>II/2026</v>
      </c>
      <c r="KC208" s="352"/>
      <c r="KD208" s="353"/>
      <c r="KE208" s="354" t="s">
        <v>106</v>
      </c>
      <c r="KF208" s="354" t="str">
        <f t="shared" si="2659"/>
        <v>: Pertanian, Peternakan, Perburuan dan Jasa Pertanian</v>
      </c>
      <c r="KG208" s="354"/>
      <c r="KH208" s="354"/>
      <c r="KI208" s="354"/>
      <c r="KJ208" s="356" t="s">
        <v>108</v>
      </c>
      <c r="KK208" s="354"/>
      <c r="KL208" s="355"/>
      <c r="KM208" s="350"/>
      <c r="KN208" s="350"/>
      <c r="KO208" s="350"/>
      <c r="KP208" s="350"/>
      <c r="KQ208" s="350"/>
      <c r="KR208" s="350"/>
      <c r="KS208" s="208" t="str">
        <f>"II/"&amp;KS$6</f>
        <v>II/2027</v>
      </c>
      <c r="KT208" s="352"/>
      <c r="KU208" s="350"/>
    </row>
    <row r="209" ht="15.0" customHeight="1">
      <c r="A209" s="353"/>
      <c r="B209" s="354" t="s">
        <v>109</v>
      </c>
      <c r="C209" s="354" t="str">
        <f t="shared" si="2642"/>
        <v>: Tanaman Hortikultura Semusim   </v>
      </c>
      <c r="D209" s="354"/>
      <c r="E209" s="354"/>
      <c r="F209" s="354"/>
      <c r="G209" s="357" t="s">
        <v>200</v>
      </c>
      <c r="H209" s="354"/>
      <c r="I209" s="355"/>
      <c r="J209" s="350"/>
      <c r="K209" s="350"/>
      <c r="L209" s="350"/>
      <c r="M209" s="350"/>
      <c r="N209" s="350"/>
      <c r="O209" s="350"/>
      <c r="P209" s="46"/>
      <c r="Q209" s="351"/>
      <c r="R209" s="353"/>
      <c r="S209" s="354" t="s">
        <v>109</v>
      </c>
      <c r="T209" s="354" t="str">
        <f t="shared" si="2643"/>
        <v>: Tanaman Hortikultura Semusim   </v>
      </c>
      <c r="U209" s="354"/>
      <c r="V209" s="354"/>
      <c r="W209" s="354"/>
      <c r="X209" s="357" t="s">
        <v>200</v>
      </c>
      <c r="Y209" s="354"/>
      <c r="Z209" s="355"/>
      <c r="AA209" s="350"/>
      <c r="AB209" s="350"/>
      <c r="AC209" s="350"/>
      <c r="AD209" s="350"/>
      <c r="AE209" s="350"/>
      <c r="AF209" s="350"/>
      <c r="AG209" s="46"/>
      <c r="AH209" s="351"/>
      <c r="AI209" s="353"/>
      <c r="AJ209" s="354" t="s">
        <v>109</v>
      </c>
      <c r="AK209" s="354" t="str">
        <f t="shared" si="2644"/>
        <v>: Tanaman Hortikultura Semusim   </v>
      </c>
      <c r="AL209" s="354"/>
      <c r="AM209" s="354"/>
      <c r="AN209" s="354"/>
      <c r="AO209" s="357" t="s">
        <v>200</v>
      </c>
      <c r="AP209" s="354"/>
      <c r="AQ209" s="355"/>
      <c r="AR209" s="350"/>
      <c r="AS209" s="350"/>
      <c r="AT209" s="350"/>
      <c r="AU209" s="350"/>
      <c r="AV209" s="350"/>
      <c r="AW209" s="350"/>
      <c r="AX209" s="46"/>
      <c r="AY209" s="351"/>
      <c r="AZ209" s="353"/>
      <c r="BA209" s="354" t="s">
        <v>109</v>
      </c>
      <c r="BB209" s="354" t="str">
        <f t="shared" si="2645"/>
        <v>: Tanaman Hortikultura Semusim   </v>
      </c>
      <c r="BC209" s="354"/>
      <c r="BD209" s="354"/>
      <c r="BE209" s="354"/>
      <c r="BF209" s="357" t="s">
        <v>200</v>
      </c>
      <c r="BG209" s="354"/>
      <c r="BH209" s="355"/>
      <c r="BI209" s="350"/>
      <c r="BJ209" s="350"/>
      <c r="BK209" s="350"/>
      <c r="BL209" s="350"/>
      <c r="BM209" s="350"/>
      <c r="BN209" s="350"/>
      <c r="BO209" s="46"/>
      <c r="BP209" s="351"/>
      <c r="BQ209" s="353"/>
      <c r="BR209" s="354" t="s">
        <v>109</v>
      </c>
      <c r="BS209" s="354" t="str">
        <f t="shared" si="2646"/>
        <v>: Tanaman Hortikultura Semusim   </v>
      </c>
      <c r="BT209" s="354"/>
      <c r="BU209" s="354"/>
      <c r="BV209" s="354"/>
      <c r="BW209" s="357" t="s">
        <v>200</v>
      </c>
      <c r="BX209" s="354"/>
      <c r="BY209" s="355"/>
      <c r="BZ209" s="350"/>
      <c r="CA209" s="350"/>
      <c r="CB209" s="350"/>
      <c r="CC209" s="350"/>
      <c r="CD209" s="350"/>
      <c r="CE209" s="350"/>
      <c r="CF209" s="46"/>
      <c r="CG209" s="351"/>
      <c r="CH209" s="353"/>
      <c r="CI209" s="354" t="s">
        <v>109</v>
      </c>
      <c r="CJ209" s="354" t="str">
        <f t="shared" si="2647"/>
        <v>: Tanaman Hortikultura Semusim   </v>
      </c>
      <c r="CK209" s="354"/>
      <c r="CL209" s="354"/>
      <c r="CM209" s="354"/>
      <c r="CN209" s="357" t="s">
        <v>200</v>
      </c>
      <c r="CO209" s="354"/>
      <c r="CP209" s="355"/>
      <c r="CQ209" s="350"/>
      <c r="CR209" s="350"/>
      <c r="CS209" s="350"/>
      <c r="CT209" s="350"/>
      <c r="CU209" s="350"/>
      <c r="CV209" s="350"/>
      <c r="CW209" s="46"/>
      <c r="CX209" s="351"/>
      <c r="CY209" s="353"/>
      <c r="CZ209" s="354" t="s">
        <v>109</v>
      </c>
      <c r="DA209" s="354" t="str">
        <f t="shared" si="2648"/>
        <v>: Tanaman Hortikultura Semusim   </v>
      </c>
      <c r="DB209" s="354"/>
      <c r="DC209" s="354"/>
      <c r="DD209" s="354"/>
      <c r="DE209" s="357" t="s">
        <v>200</v>
      </c>
      <c r="DF209" s="354"/>
      <c r="DG209" s="355"/>
      <c r="DH209" s="350"/>
      <c r="DI209" s="350"/>
      <c r="DJ209" s="350"/>
      <c r="DK209" s="350"/>
      <c r="DL209" s="350"/>
      <c r="DM209" s="350"/>
      <c r="DN209" s="46"/>
      <c r="DO209" s="351"/>
      <c r="DP209" s="353"/>
      <c r="DQ209" s="354" t="s">
        <v>109</v>
      </c>
      <c r="DR209" s="354" t="str">
        <f t="shared" si="2649"/>
        <v>: Tanaman Hortikultura Semusim   </v>
      </c>
      <c r="DS209" s="354"/>
      <c r="DT209" s="354"/>
      <c r="DU209" s="354"/>
      <c r="DV209" s="357" t="s">
        <v>200</v>
      </c>
      <c r="DW209" s="354"/>
      <c r="DX209" s="355"/>
      <c r="DY209" s="350"/>
      <c r="DZ209" s="350"/>
      <c r="EA209" s="350"/>
      <c r="EB209" s="350"/>
      <c r="EC209" s="350"/>
      <c r="ED209" s="350"/>
      <c r="EE209" s="46"/>
      <c r="EF209" s="351"/>
      <c r="EG209" s="353"/>
      <c r="EH209" s="354" t="s">
        <v>109</v>
      </c>
      <c r="EI209" s="354" t="str">
        <f t="shared" si="2650"/>
        <v>: Tanaman Hortikultura Semusim   </v>
      </c>
      <c r="EJ209" s="354"/>
      <c r="EK209" s="354"/>
      <c r="EL209" s="354"/>
      <c r="EM209" s="357" t="s">
        <v>200</v>
      </c>
      <c r="EN209" s="354"/>
      <c r="EO209" s="355"/>
      <c r="EP209" s="350"/>
      <c r="EQ209" s="350"/>
      <c r="ER209" s="350"/>
      <c r="ES209" s="350"/>
      <c r="ET209" s="350"/>
      <c r="EU209" s="350"/>
      <c r="EV209" s="46"/>
      <c r="EW209" s="351"/>
      <c r="EX209" s="353"/>
      <c r="EY209" s="354" t="s">
        <v>109</v>
      </c>
      <c r="EZ209" s="354" t="str">
        <f t="shared" si="2651"/>
        <v>: Tanaman Hortikultura Semusim   </v>
      </c>
      <c r="FA209" s="354"/>
      <c r="FB209" s="354"/>
      <c r="FC209" s="354"/>
      <c r="FD209" s="357" t="s">
        <v>200</v>
      </c>
      <c r="FE209" s="354"/>
      <c r="FF209" s="355"/>
      <c r="FG209" s="350"/>
      <c r="FH209" s="350"/>
      <c r="FI209" s="350"/>
      <c r="FJ209" s="350"/>
      <c r="FK209" s="350"/>
      <c r="FL209" s="350"/>
      <c r="FM209" s="46"/>
      <c r="FN209" s="351"/>
      <c r="FO209" s="353"/>
      <c r="FP209" s="354" t="s">
        <v>109</v>
      </c>
      <c r="FQ209" s="354" t="str">
        <f t="shared" si="2652"/>
        <v>: Tanaman Hortikultura Semusim   </v>
      </c>
      <c r="FR209" s="354"/>
      <c r="FS209" s="354"/>
      <c r="FT209" s="354"/>
      <c r="FU209" s="357" t="s">
        <v>200</v>
      </c>
      <c r="FV209" s="354"/>
      <c r="FW209" s="355"/>
      <c r="FX209" s="350"/>
      <c r="FY209" s="350"/>
      <c r="FZ209" s="350"/>
      <c r="GA209" s="350"/>
      <c r="GB209" s="350"/>
      <c r="GC209" s="350"/>
      <c r="GD209" s="46"/>
      <c r="GE209" s="351"/>
      <c r="GF209" s="353"/>
      <c r="GG209" s="354" t="s">
        <v>109</v>
      </c>
      <c r="GH209" s="354" t="str">
        <f t="shared" si="2653"/>
        <v>: Tanaman Hortikultura Semusim   </v>
      </c>
      <c r="GI209" s="354"/>
      <c r="GJ209" s="354"/>
      <c r="GK209" s="354"/>
      <c r="GL209" s="357" t="s">
        <v>200</v>
      </c>
      <c r="GM209" s="354"/>
      <c r="GN209" s="355"/>
      <c r="GO209" s="350"/>
      <c r="GP209" s="350"/>
      <c r="GQ209" s="350"/>
      <c r="GR209" s="350"/>
      <c r="GS209" s="350"/>
      <c r="GT209" s="350"/>
      <c r="GU209" s="46"/>
      <c r="GV209" s="351"/>
      <c r="GW209" s="353"/>
      <c r="GX209" s="354" t="s">
        <v>109</v>
      </c>
      <c r="GY209" s="354" t="str">
        <f t="shared" si="2654"/>
        <v>: Tanaman Hortikultura Semusim   </v>
      </c>
      <c r="GZ209" s="354"/>
      <c r="HA209" s="354"/>
      <c r="HB209" s="354"/>
      <c r="HC209" s="357" t="s">
        <v>200</v>
      </c>
      <c r="HD209" s="354"/>
      <c r="HE209" s="355"/>
      <c r="HF209" s="350"/>
      <c r="HG209" s="350"/>
      <c r="HH209" s="350"/>
      <c r="HI209" s="350"/>
      <c r="HJ209" s="350"/>
      <c r="HK209" s="350"/>
      <c r="HL209" s="46"/>
      <c r="HM209" s="351"/>
      <c r="HN209" s="353"/>
      <c r="HO209" s="354" t="s">
        <v>109</v>
      </c>
      <c r="HP209" s="354" t="str">
        <f t="shared" si="2655"/>
        <v>: Tanaman Hortikultura Semusim   </v>
      </c>
      <c r="HQ209" s="354"/>
      <c r="HR209" s="354"/>
      <c r="HS209" s="354"/>
      <c r="HT209" s="357" t="s">
        <v>200</v>
      </c>
      <c r="HU209" s="354"/>
      <c r="HV209" s="355"/>
      <c r="HW209" s="350"/>
      <c r="HX209" s="350"/>
      <c r="HY209" s="350"/>
      <c r="HZ209" s="350"/>
      <c r="IA209" s="350"/>
      <c r="IB209" s="350"/>
      <c r="IC209" s="46"/>
      <c r="ID209" s="351"/>
      <c r="IE209" s="353"/>
      <c r="IF209" s="354" t="s">
        <v>109</v>
      </c>
      <c r="IG209" s="354" t="str">
        <f t="shared" si="2656"/>
        <v>: Tanaman Hortikultura Semusim   </v>
      </c>
      <c r="IH209" s="354"/>
      <c r="II209" s="354"/>
      <c r="IJ209" s="354"/>
      <c r="IK209" s="357" t="s">
        <v>200</v>
      </c>
      <c r="IL209" s="354"/>
      <c r="IM209" s="355"/>
      <c r="IN209" s="350"/>
      <c r="IO209" s="350"/>
      <c r="IP209" s="350"/>
      <c r="IQ209" s="350"/>
      <c r="IR209" s="350"/>
      <c r="IS209" s="350"/>
      <c r="IT209" s="46"/>
      <c r="IU209" s="351"/>
      <c r="IV209" s="353"/>
      <c r="IW209" s="354" t="s">
        <v>109</v>
      </c>
      <c r="IX209" s="354" t="str">
        <f t="shared" si="2657"/>
        <v>: Tanaman Hortikultura Semusim   </v>
      </c>
      <c r="IY209" s="354"/>
      <c r="IZ209" s="354"/>
      <c r="JA209" s="354"/>
      <c r="JB209" s="357" t="s">
        <v>200</v>
      </c>
      <c r="JC209" s="354"/>
      <c r="JD209" s="355"/>
      <c r="JE209" s="350"/>
      <c r="JF209" s="350"/>
      <c r="JG209" s="350"/>
      <c r="JH209" s="350"/>
      <c r="JI209" s="350"/>
      <c r="JJ209" s="350"/>
      <c r="JK209" s="46"/>
      <c r="JL209" s="352"/>
      <c r="JM209" s="353"/>
      <c r="JN209" s="354" t="s">
        <v>109</v>
      </c>
      <c r="JO209" s="354" t="str">
        <f t="shared" si="2658"/>
        <v>: Tanaman Hortikultura Semusim   </v>
      </c>
      <c r="JP209" s="354"/>
      <c r="JQ209" s="354"/>
      <c r="JR209" s="354"/>
      <c r="JS209" s="357" t="s">
        <v>200</v>
      </c>
      <c r="JT209" s="354"/>
      <c r="JU209" s="355"/>
      <c r="JV209" s="350"/>
      <c r="JW209" s="350"/>
      <c r="JX209" s="350"/>
      <c r="JY209" s="350"/>
      <c r="JZ209" s="350"/>
      <c r="KA209" s="350"/>
      <c r="KB209" s="46"/>
      <c r="KC209" s="352"/>
      <c r="KD209" s="353"/>
      <c r="KE209" s="354" t="s">
        <v>109</v>
      </c>
      <c r="KF209" s="354" t="str">
        <f t="shared" si="2659"/>
        <v>: Tanaman Hortikultura Semusim   </v>
      </c>
      <c r="KG209" s="354"/>
      <c r="KH209" s="354"/>
      <c r="KI209" s="354"/>
      <c r="KJ209" s="357" t="s">
        <v>200</v>
      </c>
      <c r="KK209" s="354"/>
      <c r="KL209" s="355"/>
      <c r="KM209" s="350"/>
      <c r="KN209" s="350"/>
      <c r="KO209" s="350"/>
      <c r="KP209" s="350"/>
      <c r="KQ209" s="350"/>
      <c r="KR209" s="350"/>
      <c r="KS209" s="46"/>
      <c r="KT209" s="352"/>
      <c r="KU209" s="350"/>
    </row>
    <row r="210" ht="15.75" customHeight="1">
      <c r="A210" s="358"/>
      <c r="B210" s="359" t="s">
        <v>111</v>
      </c>
      <c r="C210" s="359" t="str">
        <f t="shared" si="2642"/>
        <v>: Revaluasi </v>
      </c>
      <c r="D210" s="359"/>
      <c r="E210" s="359"/>
      <c r="F210" s="359"/>
      <c r="G210" s="359" t="str">
        <f>"Tahun "&amp;P$6</f>
        <v>Tahun 2010</v>
      </c>
      <c r="H210" s="359"/>
      <c r="I210" s="360"/>
      <c r="J210" s="350"/>
      <c r="K210" s="350"/>
      <c r="L210" s="350"/>
      <c r="M210" s="350"/>
      <c r="N210" s="350"/>
      <c r="O210" s="350"/>
      <c r="P210" s="350"/>
      <c r="Q210" s="351"/>
      <c r="R210" s="358"/>
      <c r="S210" s="359" t="s">
        <v>111</v>
      </c>
      <c r="T210" s="359" t="str">
        <f t="shared" si="2643"/>
        <v>: Revaluasi </v>
      </c>
      <c r="U210" s="359"/>
      <c r="V210" s="359"/>
      <c r="W210" s="359"/>
      <c r="X210" s="359" t="str">
        <f>"Tahun "&amp;AG$6</f>
        <v>Tahun 2011</v>
      </c>
      <c r="Y210" s="359"/>
      <c r="Z210" s="360"/>
      <c r="AA210" s="350"/>
      <c r="AB210" s="350"/>
      <c r="AC210" s="350"/>
      <c r="AD210" s="350"/>
      <c r="AE210" s="350"/>
      <c r="AF210" s="350"/>
      <c r="AG210" s="350"/>
      <c r="AH210" s="351"/>
      <c r="AI210" s="358"/>
      <c r="AJ210" s="359" t="s">
        <v>111</v>
      </c>
      <c r="AK210" s="359" t="str">
        <f t="shared" si="2644"/>
        <v>: Revaluasi </v>
      </c>
      <c r="AL210" s="359"/>
      <c r="AM210" s="359"/>
      <c r="AN210" s="359"/>
      <c r="AO210" s="359" t="str">
        <f>"Tahun "&amp;AX$6</f>
        <v>Tahun 2012</v>
      </c>
      <c r="AP210" s="359"/>
      <c r="AQ210" s="360"/>
      <c r="AR210" s="350"/>
      <c r="AS210" s="350"/>
      <c r="AT210" s="350"/>
      <c r="AU210" s="350"/>
      <c r="AV210" s="350"/>
      <c r="AW210" s="350"/>
      <c r="AX210" s="350"/>
      <c r="AY210" s="351"/>
      <c r="AZ210" s="358"/>
      <c r="BA210" s="359" t="s">
        <v>111</v>
      </c>
      <c r="BB210" s="359" t="str">
        <f t="shared" si="2645"/>
        <v>: Revaluasi </v>
      </c>
      <c r="BC210" s="359"/>
      <c r="BD210" s="359"/>
      <c r="BE210" s="359"/>
      <c r="BF210" s="359" t="str">
        <f>"Tahun "&amp;BO$6</f>
        <v>Tahun 2013</v>
      </c>
      <c r="BG210" s="359"/>
      <c r="BH210" s="360"/>
      <c r="BI210" s="350"/>
      <c r="BJ210" s="350"/>
      <c r="BK210" s="350"/>
      <c r="BL210" s="350"/>
      <c r="BM210" s="350"/>
      <c r="BN210" s="350"/>
      <c r="BO210" s="350"/>
      <c r="BP210" s="351"/>
      <c r="BQ210" s="358"/>
      <c r="BR210" s="359" t="s">
        <v>111</v>
      </c>
      <c r="BS210" s="359" t="str">
        <f t="shared" si="2646"/>
        <v>: Revaluasi </v>
      </c>
      <c r="BT210" s="359"/>
      <c r="BU210" s="359"/>
      <c r="BV210" s="359"/>
      <c r="BW210" s="359" t="str">
        <f>"Tahun "&amp;CF$6</f>
        <v>Tahun 2014</v>
      </c>
      <c r="BX210" s="359"/>
      <c r="BY210" s="360"/>
      <c r="BZ210" s="350"/>
      <c r="CA210" s="350"/>
      <c r="CB210" s="350"/>
      <c r="CC210" s="350"/>
      <c r="CD210" s="350"/>
      <c r="CE210" s="350"/>
      <c r="CF210" s="350"/>
      <c r="CG210" s="351"/>
      <c r="CH210" s="358"/>
      <c r="CI210" s="359" t="s">
        <v>111</v>
      </c>
      <c r="CJ210" s="359" t="str">
        <f t="shared" si="2647"/>
        <v>: Revaluasi </v>
      </c>
      <c r="CK210" s="359"/>
      <c r="CL210" s="359"/>
      <c r="CM210" s="359"/>
      <c r="CN210" s="359" t="str">
        <f>"Tahun "&amp;CW$6</f>
        <v>Tahun 2015</v>
      </c>
      <c r="CO210" s="359"/>
      <c r="CP210" s="360"/>
      <c r="CQ210" s="350"/>
      <c r="CR210" s="350"/>
      <c r="CS210" s="350"/>
      <c r="CT210" s="350"/>
      <c r="CU210" s="350"/>
      <c r="CV210" s="350"/>
      <c r="CW210" s="350"/>
      <c r="CX210" s="351"/>
      <c r="CY210" s="358"/>
      <c r="CZ210" s="359" t="s">
        <v>111</v>
      </c>
      <c r="DA210" s="359" t="str">
        <f t="shared" si="2648"/>
        <v>: Revaluasi </v>
      </c>
      <c r="DB210" s="359"/>
      <c r="DC210" s="359"/>
      <c r="DD210" s="359"/>
      <c r="DE210" s="359" t="str">
        <f>"Tahun "&amp;DN$6</f>
        <v>Tahun 2016</v>
      </c>
      <c r="DF210" s="359"/>
      <c r="DG210" s="360"/>
      <c r="DH210" s="350"/>
      <c r="DI210" s="350"/>
      <c r="DJ210" s="350"/>
      <c r="DK210" s="350"/>
      <c r="DL210" s="350"/>
      <c r="DM210" s="350"/>
      <c r="DN210" s="350"/>
      <c r="DO210" s="351"/>
      <c r="DP210" s="358"/>
      <c r="DQ210" s="359" t="s">
        <v>111</v>
      </c>
      <c r="DR210" s="359" t="str">
        <f t="shared" si="2649"/>
        <v>: Revaluasi </v>
      </c>
      <c r="DS210" s="359"/>
      <c r="DT210" s="359"/>
      <c r="DU210" s="359"/>
      <c r="DV210" s="359" t="str">
        <f>"Tahun "&amp;EE$6</f>
        <v>Tahun 2017</v>
      </c>
      <c r="DW210" s="359"/>
      <c r="DX210" s="360"/>
      <c r="DY210" s="350"/>
      <c r="DZ210" s="350"/>
      <c r="EA210" s="350"/>
      <c r="EB210" s="350"/>
      <c r="EC210" s="350"/>
      <c r="ED210" s="350"/>
      <c r="EE210" s="350"/>
      <c r="EF210" s="351"/>
      <c r="EG210" s="358"/>
      <c r="EH210" s="359" t="s">
        <v>111</v>
      </c>
      <c r="EI210" s="359" t="str">
        <f t="shared" si="2650"/>
        <v>: Revaluasi </v>
      </c>
      <c r="EJ210" s="359"/>
      <c r="EK210" s="359"/>
      <c r="EL210" s="359"/>
      <c r="EM210" s="359" t="str">
        <f>"Tahun "&amp;EV$6</f>
        <v>Tahun 2018</v>
      </c>
      <c r="EN210" s="359"/>
      <c r="EO210" s="360"/>
      <c r="EP210" s="350"/>
      <c r="EQ210" s="350"/>
      <c r="ER210" s="350"/>
      <c r="ES210" s="350"/>
      <c r="ET210" s="350"/>
      <c r="EU210" s="350"/>
      <c r="EV210" s="350"/>
      <c r="EW210" s="351"/>
      <c r="EX210" s="358"/>
      <c r="EY210" s="359" t="s">
        <v>111</v>
      </c>
      <c r="EZ210" s="359" t="str">
        <f t="shared" si="2651"/>
        <v>: Revaluasi </v>
      </c>
      <c r="FA210" s="359"/>
      <c r="FB210" s="359"/>
      <c r="FC210" s="359"/>
      <c r="FD210" s="359" t="str">
        <f>"Tahun "&amp;FM$6</f>
        <v>Tahun 2019</v>
      </c>
      <c r="FE210" s="359"/>
      <c r="FF210" s="360"/>
      <c r="FG210" s="350"/>
      <c r="FH210" s="350"/>
      <c r="FI210" s="350"/>
      <c r="FJ210" s="350"/>
      <c r="FK210" s="350"/>
      <c r="FL210" s="350"/>
      <c r="FM210" s="350"/>
      <c r="FN210" s="351"/>
      <c r="FO210" s="358"/>
      <c r="FP210" s="359" t="s">
        <v>111</v>
      </c>
      <c r="FQ210" s="359" t="str">
        <f t="shared" si="2652"/>
        <v>: Revaluasi </v>
      </c>
      <c r="FR210" s="359"/>
      <c r="FS210" s="359"/>
      <c r="FT210" s="359"/>
      <c r="FU210" s="359" t="str">
        <f>"Tahun "&amp;GD$6</f>
        <v>Tahun 2020</v>
      </c>
      <c r="FV210" s="359"/>
      <c r="FW210" s="360"/>
      <c r="FX210" s="350"/>
      <c r="FY210" s="350"/>
      <c r="FZ210" s="350"/>
      <c r="GA210" s="350"/>
      <c r="GB210" s="350"/>
      <c r="GC210" s="350"/>
      <c r="GD210" s="350"/>
      <c r="GE210" s="351"/>
      <c r="GF210" s="358"/>
      <c r="GG210" s="359" t="s">
        <v>111</v>
      </c>
      <c r="GH210" s="359" t="str">
        <f t="shared" si="2653"/>
        <v>: Revaluasi </v>
      </c>
      <c r="GI210" s="359"/>
      <c r="GJ210" s="359"/>
      <c r="GK210" s="359"/>
      <c r="GL210" s="359" t="str">
        <f>"Tahun "&amp;GU$6</f>
        <v>Tahun 2021</v>
      </c>
      <c r="GM210" s="359"/>
      <c r="GN210" s="360"/>
      <c r="GO210" s="350"/>
      <c r="GP210" s="350"/>
      <c r="GQ210" s="350"/>
      <c r="GR210" s="350"/>
      <c r="GS210" s="350"/>
      <c r="GT210" s="350"/>
      <c r="GU210" s="350"/>
      <c r="GV210" s="351"/>
      <c r="GW210" s="358"/>
      <c r="GX210" s="359" t="s">
        <v>111</v>
      </c>
      <c r="GY210" s="359" t="str">
        <f t="shared" si="2654"/>
        <v>: Revaluasi </v>
      </c>
      <c r="GZ210" s="359"/>
      <c r="HA210" s="359"/>
      <c r="HB210" s="359"/>
      <c r="HC210" s="359" t="str">
        <f>"Tahun "&amp;HL$6</f>
        <v>Tahun 2022</v>
      </c>
      <c r="HD210" s="359"/>
      <c r="HE210" s="360"/>
      <c r="HF210" s="350"/>
      <c r="HG210" s="350"/>
      <c r="HH210" s="350"/>
      <c r="HI210" s="350"/>
      <c r="HJ210" s="350"/>
      <c r="HK210" s="350"/>
      <c r="HL210" s="350"/>
      <c r="HM210" s="351"/>
      <c r="HN210" s="358"/>
      <c r="HO210" s="359" t="s">
        <v>111</v>
      </c>
      <c r="HP210" s="359" t="str">
        <f t="shared" si="2655"/>
        <v>: Revaluasi </v>
      </c>
      <c r="HQ210" s="359"/>
      <c r="HR210" s="359"/>
      <c r="HS210" s="359"/>
      <c r="HT210" s="359" t="str">
        <f>"Tahun "&amp;IC$6</f>
        <v>Tahun 2023</v>
      </c>
      <c r="HU210" s="359"/>
      <c r="HV210" s="360"/>
      <c r="HW210" s="350"/>
      <c r="HX210" s="350"/>
      <c r="HY210" s="350"/>
      <c r="HZ210" s="350"/>
      <c r="IA210" s="350"/>
      <c r="IB210" s="350"/>
      <c r="IC210" s="350"/>
      <c r="ID210" s="351"/>
      <c r="IE210" s="358"/>
      <c r="IF210" s="359" t="s">
        <v>111</v>
      </c>
      <c r="IG210" s="359" t="str">
        <f t="shared" si="2656"/>
        <v>: Revaluasi </v>
      </c>
      <c r="IH210" s="359"/>
      <c r="II210" s="359"/>
      <c r="IJ210" s="359"/>
      <c r="IK210" s="359" t="str">
        <f>"Tahun "&amp;IT$6</f>
        <v>Tahun 2024</v>
      </c>
      <c r="IL210" s="359"/>
      <c r="IM210" s="360"/>
      <c r="IN210" s="350"/>
      <c r="IO210" s="350"/>
      <c r="IP210" s="350"/>
      <c r="IQ210" s="350"/>
      <c r="IR210" s="350"/>
      <c r="IS210" s="350"/>
      <c r="IT210" s="350"/>
      <c r="IU210" s="351"/>
      <c r="IV210" s="358"/>
      <c r="IW210" s="359" t="s">
        <v>111</v>
      </c>
      <c r="IX210" s="359" t="str">
        <f t="shared" si="2657"/>
        <v>: Revaluasi </v>
      </c>
      <c r="IY210" s="359"/>
      <c r="IZ210" s="359"/>
      <c r="JA210" s="359"/>
      <c r="JB210" s="359" t="str">
        <f>"Tahun "&amp;JK$6</f>
        <v>Tahun 2025</v>
      </c>
      <c r="JC210" s="359"/>
      <c r="JD210" s="360"/>
      <c r="JE210" s="350"/>
      <c r="JF210" s="350"/>
      <c r="JG210" s="350"/>
      <c r="JH210" s="350"/>
      <c r="JI210" s="350"/>
      <c r="JJ210" s="350"/>
      <c r="JK210" s="350"/>
      <c r="JL210" s="351"/>
      <c r="JM210" s="358"/>
      <c r="JN210" s="359" t="s">
        <v>111</v>
      </c>
      <c r="JO210" s="359" t="str">
        <f t="shared" si="2658"/>
        <v>: Revaluasi </v>
      </c>
      <c r="JP210" s="359"/>
      <c r="JQ210" s="359"/>
      <c r="JR210" s="359"/>
      <c r="JS210" s="359" t="str">
        <f>"Tahun "&amp;KB$6</f>
        <v>Tahun 2026</v>
      </c>
      <c r="JT210" s="359"/>
      <c r="JU210" s="360"/>
      <c r="JV210" s="350"/>
      <c r="JW210" s="350"/>
      <c r="JX210" s="350"/>
      <c r="JY210" s="350"/>
      <c r="JZ210" s="350"/>
      <c r="KA210" s="350"/>
      <c r="KB210" s="350"/>
      <c r="KC210" s="351"/>
      <c r="KD210" s="358"/>
      <c r="KE210" s="359" t="s">
        <v>111</v>
      </c>
      <c r="KF210" s="359" t="str">
        <f t="shared" si="2659"/>
        <v>: Revaluasi </v>
      </c>
      <c r="KG210" s="359"/>
      <c r="KH210" s="359"/>
      <c r="KI210" s="359"/>
      <c r="KJ210" s="359" t="str">
        <f>"Tahun "&amp;KS$6</f>
        <v>Tahun 2027</v>
      </c>
      <c r="KK210" s="359"/>
      <c r="KL210" s="360"/>
      <c r="KM210" s="350"/>
      <c r="KN210" s="350"/>
      <c r="KO210" s="350"/>
      <c r="KP210" s="350"/>
      <c r="KQ210" s="350"/>
      <c r="KR210" s="350"/>
      <c r="KS210" s="350"/>
      <c r="KT210" s="351"/>
      <c r="KU210" s="350"/>
    </row>
    <row r="211" ht="15.75" customHeight="1">
      <c r="A211" s="361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2"/>
      <c r="P211" s="362"/>
      <c r="Q211" s="363"/>
      <c r="R211" s="361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  <c r="AC211" s="362"/>
      <c r="AD211" s="362"/>
      <c r="AE211" s="362"/>
      <c r="AF211" s="362"/>
      <c r="AG211" s="362"/>
      <c r="AH211" s="363"/>
      <c r="AI211" s="361"/>
      <c r="AJ211" s="362"/>
      <c r="AK211" s="362"/>
      <c r="AL211" s="362"/>
      <c r="AM211" s="362"/>
      <c r="AN211" s="362"/>
      <c r="AO211" s="362"/>
      <c r="AP211" s="362"/>
      <c r="AQ211" s="362"/>
      <c r="AR211" s="362"/>
      <c r="AS211" s="362"/>
      <c r="AT211" s="362"/>
      <c r="AU211" s="362"/>
      <c r="AV211" s="362"/>
      <c r="AW211" s="362"/>
      <c r="AX211" s="362"/>
      <c r="AY211" s="363"/>
      <c r="AZ211" s="361"/>
      <c r="BA211" s="362"/>
      <c r="BB211" s="362"/>
      <c r="BC211" s="362"/>
      <c r="BD211" s="362"/>
      <c r="BE211" s="362"/>
      <c r="BF211" s="362"/>
      <c r="BG211" s="362"/>
      <c r="BH211" s="362"/>
      <c r="BI211" s="362"/>
      <c r="BJ211" s="362"/>
      <c r="BK211" s="362"/>
      <c r="BL211" s="362"/>
      <c r="BM211" s="362"/>
      <c r="BN211" s="362"/>
      <c r="BO211" s="362"/>
      <c r="BP211" s="363"/>
      <c r="BQ211" s="361"/>
      <c r="BR211" s="362"/>
      <c r="BS211" s="362"/>
      <c r="BT211" s="362"/>
      <c r="BU211" s="362"/>
      <c r="BV211" s="362"/>
      <c r="BW211" s="362"/>
      <c r="BX211" s="362"/>
      <c r="BY211" s="362"/>
      <c r="BZ211" s="362"/>
      <c r="CA211" s="362"/>
      <c r="CB211" s="362"/>
      <c r="CC211" s="362"/>
      <c r="CD211" s="362"/>
      <c r="CE211" s="362"/>
      <c r="CF211" s="362"/>
      <c r="CG211" s="363"/>
      <c r="CH211" s="361"/>
      <c r="CI211" s="362"/>
      <c r="CJ211" s="362"/>
      <c r="CK211" s="362"/>
      <c r="CL211" s="362"/>
      <c r="CM211" s="362"/>
      <c r="CN211" s="362"/>
      <c r="CO211" s="362"/>
      <c r="CP211" s="362"/>
      <c r="CQ211" s="362"/>
      <c r="CR211" s="362"/>
      <c r="CS211" s="362"/>
      <c r="CT211" s="362"/>
      <c r="CU211" s="362"/>
      <c r="CV211" s="362"/>
      <c r="CW211" s="362"/>
      <c r="CX211" s="363"/>
      <c r="CY211" s="361"/>
      <c r="CZ211" s="362"/>
      <c r="DA211" s="362"/>
      <c r="DB211" s="362"/>
      <c r="DC211" s="362"/>
      <c r="DD211" s="362"/>
      <c r="DE211" s="362"/>
      <c r="DF211" s="362"/>
      <c r="DG211" s="362"/>
      <c r="DH211" s="362"/>
      <c r="DI211" s="362"/>
      <c r="DJ211" s="362"/>
      <c r="DK211" s="362"/>
      <c r="DL211" s="362"/>
      <c r="DM211" s="362"/>
      <c r="DN211" s="362"/>
      <c r="DO211" s="363"/>
      <c r="DP211" s="361"/>
      <c r="DQ211" s="362"/>
      <c r="DR211" s="362"/>
      <c r="DS211" s="362"/>
      <c r="DT211" s="362"/>
      <c r="DU211" s="362"/>
      <c r="DV211" s="362"/>
      <c r="DW211" s="362"/>
      <c r="DX211" s="362"/>
      <c r="DY211" s="362"/>
      <c r="DZ211" s="362"/>
      <c r="EA211" s="362"/>
      <c r="EB211" s="362"/>
      <c r="EC211" s="362"/>
      <c r="ED211" s="362"/>
      <c r="EE211" s="362"/>
      <c r="EF211" s="363"/>
      <c r="EG211" s="361"/>
      <c r="EH211" s="362"/>
      <c r="EI211" s="362"/>
      <c r="EJ211" s="362"/>
      <c r="EK211" s="362"/>
      <c r="EL211" s="362"/>
      <c r="EM211" s="362"/>
      <c r="EN211" s="362"/>
      <c r="EO211" s="362"/>
      <c r="EP211" s="362"/>
      <c r="EQ211" s="362"/>
      <c r="ER211" s="362"/>
      <c r="ES211" s="362"/>
      <c r="ET211" s="362"/>
      <c r="EU211" s="362"/>
      <c r="EV211" s="362"/>
      <c r="EW211" s="363"/>
      <c r="EX211" s="361"/>
      <c r="EY211" s="362"/>
      <c r="EZ211" s="362"/>
      <c r="FA211" s="362"/>
      <c r="FB211" s="362"/>
      <c r="FC211" s="362"/>
      <c r="FD211" s="362"/>
      <c r="FE211" s="362"/>
      <c r="FF211" s="362"/>
      <c r="FG211" s="362"/>
      <c r="FH211" s="362"/>
      <c r="FI211" s="362"/>
      <c r="FJ211" s="362"/>
      <c r="FK211" s="362"/>
      <c r="FL211" s="362"/>
      <c r="FM211" s="362"/>
      <c r="FN211" s="363"/>
      <c r="FO211" s="361"/>
      <c r="FP211" s="362"/>
      <c r="FQ211" s="362"/>
      <c r="FR211" s="362"/>
      <c r="FS211" s="362"/>
      <c r="FT211" s="362"/>
      <c r="FU211" s="362"/>
      <c r="FV211" s="362"/>
      <c r="FW211" s="362"/>
      <c r="FX211" s="362"/>
      <c r="FY211" s="362"/>
      <c r="FZ211" s="362"/>
      <c r="GA211" s="362"/>
      <c r="GB211" s="362"/>
      <c r="GC211" s="362"/>
      <c r="GD211" s="362"/>
      <c r="GE211" s="363"/>
      <c r="GF211" s="361"/>
      <c r="GG211" s="362"/>
      <c r="GH211" s="362"/>
      <c r="GI211" s="362"/>
      <c r="GJ211" s="362"/>
      <c r="GK211" s="362"/>
      <c r="GL211" s="362"/>
      <c r="GM211" s="362"/>
      <c r="GN211" s="362"/>
      <c r="GO211" s="362"/>
      <c r="GP211" s="362"/>
      <c r="GQ211" s="362"/>
      <c r="GR211" s="362"/>
      <c r="GS211" s="362"/>
      <c r="GT211" s="362"/>
      <c r="GU211" s="362"/>
      <c r="GV211" s="363"/>
      <c r="GW211" s="361"/>
      <c r="GX211" s="362"/>
      <c r="GY211" s="362"/>
      <c r="GZ211" s="362"/>
      <c r="HA211" s="362"/>
      <c r="HB211" s="362"/>
      <c r="HC211" s="362"/>
      <c r="HD211" s="362"/>
      <c r="HE211" s="362"/>
      <c r="HF211" s="362"/>
      <c r="HG211" s="362"/>
      <c r="HH211" s="362"/>
      <c r="HI211" s="362"/>
      <c r="HJ211" s="362"/>
      <c r="HK211" s="362"/>
      <c r="HL211" s="362"/>
      <c r="HM211" s="363"/>
      <c r="HN211" s="361"/>
      <c r="HO211" s="362"/>
      <c r="HP211" s="362"/>
      <c r="HQ211" s="362"/>
      <c r="HR211" s="362"/>
      <c r="HS211" s="362"/>
      <c r="HT211" s="362"/>
      <c r="HU211" s="362"/>
      <c r="HV211" s="362"/>
      <c r="HW211" s="362"/>
      <c r="HX211" s="362"/>
      <c r="HY211" s="362"/>
      <c r="HZ211" s="362"/>
      <c r="IA211" s="362"/>
      <c r="IB211" s="362"/>
      <c r="IC211" s="362"/>
      <c r="ID211" s="363"/>
      <c r="IE211" s="361"/>
      <c r="IF211" s="362"/>
      <c r="IG211" s="362"/>
      <c r="IH211" s="362"/>
      <c r="II211" s="362"/>
      <c r="IJ211" s="362"/>
      <c r="IK211" s="362"/>
      <c r="IL211" s="362"/>
      <c r="IM211" s="362"/>
      <c r="IN211" s="362"/>
      <c r="IO211" s="362"/>
      <c r="IP211" s="362"/>
      <c r="IQ211" s="362"/>
      <c r="IR211" s="362"/>
      <c r="IS211" s="362"/>
      <c r="IT211" s="362"/>
      <c r="IU211" s="363"/>
      <c r="IV211" s="361"/>
      <c r="IW211" s="362"/>
      <c r="IX211" s="362"/>
      <c r="IY211" s="362"/>
      <c r="IZ211" s="362"/>
      <c r="JA211" s="362"/>
      <c r="JB211" s="362"/>
      <c r="JC211" s="362"/>
      <c r="JD211" s="362"/>
      <c r="JE211" s="362"/>
      <c r="JF211" s="362"/>
      <c r="JG211" s="362"/>
      <c r="JH211" s="362"/>
      <c r="JI211" s="362"/>
      <c r="JJ211" s="362"/>
      <c r="JK211" s="362"/>
      <c r="JL211" s="363"/>
      <c r="JM211" s="361"/>
      <c r="JN211" s="362"/>
      <c r="JO211" s="362"/>
      <c r="JP211" s="362"/>
      <c r="JQ211" s="362"/>
      <c r="JR211" s="362"/>
      <c r="JS211" s="362"/>
      <c r="JT211" s="362"/>
      <c r="JU211" s="362"/>
      <c r="JV211" s="362"/>
      <c r="JW211" s="362"/>
      <c r="JX211" s="362"/>
      <c r="JY211" s="362"/>
      <c r="JZ211" s="362"/>
      <c r="KA211" s="362"/>
      <c r="KB211" s="362"/>
      <c r="KC211" s="363"/>
      <c r="KD211" s="361"/>
      <c r="KE211" s="362"/>
      <c r="KF211" s="362"/>
      <c r="KG211" s="362"/>
      <c r="KH211" s="362"/>
      <c r="KI211" s="362"/>
      <c r="KJ211" s="362"/>
      <c r="KK211" s="362"/>
      <c r="KL211" s="362"/>
      <c r="KM211" s="362"/>
      <c r="KN211" s="362"/>
      <c r="KO211" s="362"/>
      <c r="KP211" s="362"/>
      <c r="KQ211" s="362"/>
      <c r="KR211" s="362"/>
      <c r="KS211" s="362"/>
      <c r="KT211" s="363"/>
      <c r="KU211" s="362"/>
    </row>
    <row r="212" ht="33.75" customHeight="1">
      <c r="A212" s="364" t="s">
        <v>113</v>
      </c>
      <c r="B212" s="365" t="s">
        <v>114</v>
      </c>
      <c r="C212" s="366" t="s">
        <v>115</v>
      </c>
      <c r="D212" s="217"/>
      <c r="E212" s="217"/>
      <c r="F212" s="217"/>
      <c r="G212" s="218"/>
      <c r="H212" s="366" t="s">
        <v>116</v>
      </c>
      <c r="I212" s="218"/>
      <c r="J212" s="366" t="s">
        <v>117</v>
      </c>
      <c r="K212" s="217"/>
      <c r="L212" s="218"/>
      <c r="M212" s="365" t="s">
        <v>118</v>
      </c>
      <c r="N212" s="367" t="s">
        <v>119</v>
      </c>
      <c r="O212" s="218"/>
      <c r="P212" s="368" t="s">
        <v>120</v>
      </c>
      <c r="Q212" s="369"/>
      <c r="R212" s="364" t="s">
        <v>113</v>
      </c>
      <c r="S212" s="365" t="s">
        <v>114</v>
      </c>
      <c r="T212" s="366" t="s">
        <v>115</v>
      </c>
      <c r="U212" s="217"/>
      <c r="V212" s="217"/>
      <c r="W212" s="217"/>
      <c r="X212" s="218"/>
      <c r="Y212" s="366" t="s">
        <v>116</v>
      </c>
      <c r="Z212" s="218"/>
      <c r="AA212" s="366" t="s">
        <v>117</v>
      </c>
      <c r="AB212" s="217"/>
      <c r="AC212" s="218"/>
      <c r="AD212" s="365" t="s">
        <v>118</v>
      </c>
      <c r="AE212" s="367" t="s">
        <v>119</v>
      </c>
      <c r="AF212" s="218"/>
      <c r="AG212" s="368" t="s">
        <v>120</v>
      </c>
      <c r="AH212" s="369"/>
      <c r="AI212" s="364" t="s">
        <v>113</v>
      </c>
      <c r="AJ212" s="365" t="s">
        <v>114</v>
      </c>
      <c r="AK212" s="366" t="s">
        <v>115</v>
      </c>
      <c r="AL212" s="217"/>
      <c r="AM212" s="217"/>
      <c r="AN212" s="217"/>
      <c r="AO212" s="218"/>
      <c r="AP212" s="366" t="s">
        <v>116</v>
      </c>
      <c r="AQ212" s="218"/>
      <c r="AR212" s="366" t="s">
        <v>117</v>
      </c>
      <c r="AS212" s="217"/>
      <c r="AT212" s="218"/>
      <c r="AU212" s="365" t="s">
        <v>118</v>
      </c>
      <c r="AV212" s="367" t="s">
        <v>119</v>
      </c>
      <c r="AW212" s="218"/>
      <c r="AX212" s="368" t="s">
        <v>120</v>
      </c>
      <c r="AY212" s="369"/>
      <c r="AZ212" s="364" t="s">
        <v>113</v>
      </c>
      <c r="BA212" s="365" t="s">
        <v>114</v>
      </c>
      <c r="BB212" s="366" t="s">
        <v>115</v>
      </c>
      <c r="BC212" s="217"/>
      <c r="BD212" s="217"/>
      <c r="BE212" s="217"/>
      <c r="BF212" s="218"/>
      <c r="BG212" s="366" t="s">
        <v>116</v>
      </c>
      <c r="BH212" s="218"/>
      <c r="BI212" s="366" t="s">
        <v>117</v>
      </c>
      <c r="BJ212" s="217"/>
      <c r="BK212" s="218"/>
      <c r="BL212" s="365" t="s">
        <v>118</v>
      </c>
      <c r="BM212" s="367" t="s">
        <v>119</v>
      </c>
      <c r="BN212" s="218"/>
      <c r="BO212" s="368" t="s">
        <v>120</v>
      </c>
      <c r="BP212" s="369"/>
      <c r="BQ212" s="364" t="s">
        <v>113</v>
      </c>
      <c r="BR212" s="365" t="s">
        <v>114</v>
      </c>
      <c r="BS212" s="366" t="s">
        <v>115</v>
      </c>
      <c r="BT212" s="217"/>
      <c r="BU212" s="217"/>
      <c r="BV212" s="217"/>
      <c r="BW212" s="218"/>
      <c r="BX212" s="366" t="s">
        <v>116</v>
      </c>
      <c r="BY212" s="218"/>
      <c r="BZ212" s="366" t="s">
        <v>117</v>
      </c>
      <c r="CA212" s="217"/>
      <c r="CB212" s="218"/>
      <c r="CC212" s="365" t="s">
        <v>118</v>
      </c>
      <c r="CD212" s="367" t="s">
        <v>119</v>
      </c>
      <c r="CE212" s="218"/>
      <c r="CF212" s="368" t="s">
        <v>120</v>
      </c>
      <c r="CG212" s="369"/>
      <c r="CH212" s="364" t="s">
        <v>113</v>
      </c>
      <c r="CI212" s="365" t="s">
        <v>114</v>
      </c>
      <c r="CJ212" s="366" t="s">
        <v>115</v>
      </c>
      <c r="CK212" s="217"/>
      <c r="CL212" s="217"/>
      <c r="CM212" s="217"/>
      <c r="CN212" s="218"/>
      <c r="CO212" s="366" t="s">
        <v>116</v>
      </c>
      <c r="CP212" s="218"/>
      <c r="CQ212" s="366" t="s">
        <v>117</v>
      </c>
      <c r="CR212" s="217"/>
      <c r="CS212" s="218"/>
      <c r="CT212" s="365" t="s">
        <v>118</v>
      </c>
      <c r="CU212" s="367" t="s">
        <v>119</v>
      </c>
      <c r="CV212" s="218"/>
      <c r="CW212" s="368" t="s">
        <v>120</v>
      </c>
      <c r="CX212" s="369"/>
      <c r="CY212" s="364" t="s">
        <v>113</v>
      </c>
      <c r="CZ212" s="365" t="s">
        <v>114</v>
      </c>
      <c r="DA212" s="366" t="s">
        <v>115</v>
      </c>
      <c r="DB212" s="217"/>
      <c r="DC212" s="217"/>
      <c r="DD212" s="217"/>
      <c r="DE212" s="218"/>
      <c r="DF212" s="366" t="s">
        <v>116</v>
      </c>
      <c r="DG212" s="218"/>
      <c r="DH212" s="366" t="s">
        <v>117</v>
      </c>
      <c r="DI212" s="217"/>
      <c r="DJ212" s="218"/>
      <c r="DK212" s="365" t="s">
        <v>118</v>
      </c>
      <c r="DL212" s="367" t="s">
        <v>119</v>
      </c>
      <c r="DM212" s="218"/>
      <c r="DN212" s="368" t="s">
        <v>120</v>
      </c>
      <c r="DO212" s="369"/>
      <c r="DP212" s="364" t="s">
        <v>113</v>
      </c>
      <c r="DQ212" s="365" t="s">
        <v>114</v>
      </c>
      <c r="DR212" s="366" t="s">
        <v>115</v>
      </c>
      <c r="DS212" s="217"/>
      <c r="DT212" s="217"/>
      <c r="DU212" s="217"/>
      <c r="DV212" s="218"/>
      <c r="DW212" s="366" t="s">
        <v>116</v>
      </c>
      <c r="DX212" s="218"/>
      <c r="DY212" s="366" t="s">
        <v>117</v>
      </c>
      <c r="DZ212" s="217"/>
      <c r="EA212" s="218"/>
      <c r="EB212" s="365" t="s">
        <v>118</v>
      </c>
      <c r="EC212" s="367" t="s">
        <v>119</v>
      </c>
      <c r="ED212" s="218"/>
      <c r="EE212" s="368" t="s">
        <v>120</v>
      </c>
      <c r="EF212" s="369"/>
      <c r="EG212" s="364" t="s">
        <v>113</v>
      </c>
      <c r="EH212" s="365" t="s">
        <v>114</v>
      </c>
      <c r="EI212" s="366" t="s">
        <v>115</v>
      </c>
      <c r="EJ212" s="217"/>
      <c r="EK212" s="217"/>
      <c r="EL212" s="217"/>
      <c r="EM212" s="218"/>
      <c r="EN212" s="366" t="s">
        <v>116</v>
      </c>
      <c r="EO212" s="218"/>
      <c r="EP212" s="366" t="s">
        <v>117</v>
      </c>
      <c r="EQ212" s="217"/>
      <c r="ER212" s="218"/>
      <c r="ES212" s="365" t="s">
        <v>118</v>
      </c>
      <c r="ET212" s="367" t="s">
        <v>119</v>
      </c>
      <c r="EU212" s="218"/>
      <c r="EV212" s="368" t="s">
        <v>120</v>
      </c>
      <c r="EW212" s="369"/>
      <c r="EX212" s="364" t="s">
        <v>113</v>
      </c>
      <c r="EY212" s="365" t="s">
        <v>114</v>
      </c>
      <c r="EZ212" s="366" t="s">
        <v>115</v>
      </c>
      <c r="FA212" s="217"/>
      <c r="FB212" s="217"/>
      <c r="FC212" s="217"/>
      <c r="FD212" s="218"/>
      <c r="FE212" s="366" t="s">
        <v>116</v>
      </c>
      <c r="FF212" s="218"/>
      <c r="FG212" s="366" t="s">
        <v>117</v>
      </c>
      <c r="FH212" s="217"/>
      <c r="FI212" s="218"/>
      <c r="FJ212" s="365" t="s">
        <v>118</v>
      </c>
      <c r="FK212" s="367" t="s">
        <v>119</v>
      </c>
      <c r="FL212" s="218"/>
      <c r="FM212" s="368" t="s">
        <v>120</v>
      </c>
      <c r="FN212" s="369"/>
      <c r="FO212" s="364" t="s">
        <v>113</v>
      </c>
      <c r="FP212" s="365" t="s">
        <v>114</v>
      </c>
      <c r="FQ212" s="366" t="s">
        <v>115</v>
      </c>
      <c r="FR212" s="217"/>
      <c r="FS212" s="217"/>
      <c r="FT212" s="217"/>
      <c r="FU212" s="218"/>
      <c r="FV212" s="366" t="s">
        <v>116</v>
      </c>
      <c r="FW212" s="218"/>
      <c r="FX212" s="366" t="s">
        <v>117</v>
      </c>
      <c r="FY212" s="217"/>
      <c r="FZ212" s="218"/>
      <c r="GA212" s="365" t="s">
        <v>118</v>
      </c>
      <c r="GB212" s="367" t="s">
        <v>119</v>
      </c>
      <c r="GC212" s="218"/>
      <c r="GD212" s="368" t="s">
        <v>120</v>
      </c>
      <c r="GE212" s="369"/>
      <c r="GF212" s="364" t="s">
        <v>113</v>
      </c>
      <c r="GG212" s="365" t="s">
        <v>114</v>
      </c>
      <c r="GH212" s="366" t="s">
        <v>115</v>
      </c>
      <c r="GI212" s="217"/>
      <c r="GJ212" s="217"/>
      <c r="GK212" s="217"/>
      <c r="GL212" s="218"/>
      <c r="GM212" s="366" t="s">
        <v>116</v>
      </c>
      <c r="GN212" s="218"/>
      <c r="GO212" s="366" t="s">
        <v>117</v>
      </c>
      <c r="GP212" s="217"/>
      <c r="GQ212" s="218"/>
      <c r="GR212" s="365" t="s">
        <v>118</v>
      </c>
      <c r="GS212" s="367" t="s">
        <v>119</v>
      </c>
      <c r="GT212" s="218"/>
      <c r="GU212" s="368" t="s">
        <v>120</v>
      </c>
      <c r="GV212" s="369"/>
      <c r="GW212" s="364" t="s">
        <v>113</v>
      </c>
      <c r="GX212" s="365" t="s">
        <v>114</v>
      </c>
      <c r="GY212" s="366" t="s">
        <v>115</v>
      </c>
      <c r="GZ212" s="217"/>
      <c r="HA212" s="217"/>
      <c r="HB212" s="217"/>
      <c r="HC212" s="218"/>
      <c r="HD212" s="366" t="s">
        <v>116</v>
      </c>
      <c r="HE212" s="218"/>
      <c r="HF212" s="366" t="s">
        <v>117</v>
      </c>
      <c r="HG212" s="217"/>
      <c r="HH212" s="218"/>
      <c r="HI212" s="365" t="s">
        <v>118</v>
      </c>
      <c r="HJ212" s="367" t="s">
        <v>119</v>
      </c>
      <c r="HK212" s="218"/>
      <c r="HL212" s="368" t="s">
        <v>120</v>
      </c>
      <c r="HM212" s="369"/>
      <c r="HN212" s="364" t="s">
        <v>113</v>
      </c>
      <c r="HO212" s="365" t="s">
        <v>114</v>
      </c>
      <c r="HP212" s="366" t="s">
        <v>115</v>
      </c>
      <c r="HQ212" s="217"/>
      <c r="HR212" s="217"/>
      <c r="HS212" s="217"/>
      <c r="HT212" s="218"/>
      <c r="HU212" s="366" t="s">
        <v>116</v>
      </c>
      <c r="HV212" s="218"/>
      <c r="HW212" s="366" t="s">
        <v>117</v>
      </c>
      <c r="HX212" s="217"/>
      <c r="HY212" s="218"/>
      <c r="HZ212" s="365" t="s">
        <v>118</v>
      </c>
      <c r="IA212" s="367" t="s">
        <v>119</v>
      </c>
      <c r="IB212" s="218"/>
      <c r="IC212" s="368" t="s">
        <v>120</v>
      </c>
      <c r="ID212" s="369"/>
      <c r="IE212" s="364" t="s">
        <v>113</v>
      </c>
      <c r="IF212" s="365" t="s">
        <v>114</v>
      </c>
      <c r="IG212" s="366" t="s">
        <v>115</v>
      </c>
      <c r="IH212" s="217"/>
      <c r="II212" s="217"/>
      <c r="IJ212" s="217"/>
      <c r="IK212" s="218"/>
      <c r="IL212" s="366" t="s">
        <v>116</v>
      </c>
      <c r="IM212" s="218"/>
      <c r="IN212" s="366" t="s">
        <v>117</v>
      </c>
      <c r="IO212" s="217"/>
      <c r="IP212" s="218"/>
      <c r="IQ212" s="365" t="s">
        <v>118</v>
      </c>
      <c r="IR212" s="367" t="s">
        <v>119</v>
      </c>
      <c r="IS212" s="218"/>
      <c r="IT212" s="368" t="s">
        <v>120</v>
      </c>
      <c r="IU212" s="369"/>
      <c r="IV212" s="364" t="s">
        <v>113</v>
      </c>
      <c r="IW212" s="365" t="s">
        <v>114</v>
      </c>
      <c r="IX212" s="366" t="s">
        <v>115</v>
      </c>
      <c r="IY212" s="217"/>
      <c r="IZ212" s="217"/>
      <c r="JA212" s="217"/>
      <c r="JB212" s="218"/>
      <c r="JC212" s="366" t="s">
        <v>116</v>
      </c>
      <c r="JD212" s="218"/>
      <c r="JE212" s="366" t="s">
        <v>117</v>
      </c>
      <c r="JF212" s="217"/>
      <c r="JG212" s="218"/>
      <c r="JH212" s="365" t="s">
        <v>118</v>
      </c>
      <c r="JI212" s="367" t="s">
        <v>119</v>
      </c>
      <c r="JJ212" s="218"/>
      <c r="JK212" s="368" t="s">
        <v>120</v>
      </c>
      <c r="JL212" s="370"/>
      <c r="JM212" s="364" t="s">
        <v>113</v>
      </c>
      <c r="JN212" s="365" t="s">
        <v>114</v>
      </c>
      <c r="JO212" s="366" t="s">
        <v>115</v>
      </c>
      <c r="JP212" s="217"/>
      <c r="JQ212" s="217"/>
      <c r="JR212" s="217"/>
      <c r="JS212" s="218"/>
      <c r="JT212" s="366" t="s">
        <v>116</v>
      </c>
      <c r="JU212" s="218"/>
      <c r="JV212" s="366" t="s">
        <v>117</v>
      </c>
      <c r="JW212" s="217"/>
      <c r="JX212" s="218"/>
      <c r="JY212" s="365" t="s">
        <v>118</v>
      </c>
      <c r="JZ212" s="367" t="s">
        <v>119</v>
      </c>
      <c r="KA212" s="218"/>
      <c r="KB212" s="368" t="s">
        <v>120</v>
      </c>
      <c r="KC212" s="370"/>
      <c r="KD212" s="364" t="s">
        <v>113</v>
      </c>
      <c r="KE212" s="365" t="s">
        <v>114</v>
      </c>
      <c r="KF212" s="366" t="s">
        <v>115</v>
      </c>
      <c r="KG212" s="217"/>
      <c r="KH212" s="217"/>
      <c r="KI212" s="217"/>
      <c r="KJ212" s="218"/>
      <c r="KK212" s="366" t="s">
        <v>116</v>
      </c>
      <c r="KL212" s="218"/>
      <c r="KM212" s="366" t="s">
        <v>117</v>
      </c>
      <c r="KN212" s="217"/>
      <c r="KO212" s="218"/>
      <c r="KP212" s="365" t="s">
        <v>118</v>
      </c>
      <c r="KQ212" s="367" t="s">
        <v>119</v>
      </c>
      <c r="KR212" s="218"/>
      <c r="KS212" s="368" t="s">
        <v>120</v>
      </c>
      <c r="KT212" s="370"/>
      <c r="KU212" s="371"/>
    </row>
    <row r="213" ht="66.0" customHeight="1">
      <c r="A213" s="224"/>
      <c r="B213" s="46"/>
      <c r="C213" s="372" t="s">
        <v>121</v>
      </c>
      <c r="D213" s="372" t="s">
        <v>122</v>
      </c>
      <c r="E213" s="373" t="s">
        <v>123</v>
      </c>
      <c r="F213" s="372" t="s">
        <v>124</v>
      </c>
      <c r="G213" s="372" t="s">
        <v>125</v>
      </c>
      <c r="H213" s="374" t="s">
        <v>126</v>
      </c>
      <c r="I213" s="372" t="s">
        <v>127</v>
      </c>
      <c r="J213" s="374" t="s">
        <v>128</v>
      </c>
      <c r="K213" s="372" t="s">
        <v>129</v>
      </c>
      <c r="L213" s="372" t="s">
        <v>130</v>
      </c>
      <c r="M213" s="46"/>
      <c r="N213" s="374" t="s">
        <v>126</v>
      </c>
      <c r="O213" s="374" t="s">
        <v>131</v>
      </c>
      <c r="P213" s="228"/>
      <c r="Q213" s="369"/>
      <c r="R213" s="224"/>
      <c r="S213" s="46"/>
      <c r="T213" s="372" t="s">
        <v>121</v>
      </c>
      <c r="U213" s="372" t="s">
        <v>122</v>
      </c>
      <c r="V213" s="373" t="s">
        <v>123</v>
      </c>
      <c r="W213" s="372" t="s">
        <v>124</v>
      </c>
      <c r="X213" s="372" t="s">
        <v>125</v>
      </c>
      <c r="Y213" s="374" t="s">
        <v>126</v>
      </c>
      <c r="Z213" s="372" t="s">
        <v>127</v>
      </c>
      <c r="AA213" s="374" t="s">
        <v>128</v>
      </c>
      <c r="AB213" s="372" t="s">
        <v>129</v>
      </c>
      <c r="AC213" s="372" t="s">
        <v>130</v>
      </c>
      <c r="AD213" s="46"/>
      <c r="AE213" s="374" t="s">
        <v>126</v>
      </c>
      <c r="AF213" s="374" t="s">
        <v>131</v>
      </c>
      <c r="AG213" s="228"/>
      <c r="AH213" s="369"/>
      <c r="AI213" s="224"/>
      <c r="AJ213" s="46"/>
      <c r="AK213" s="372" t="s">
        <v>121</v>
      </c>
      <c r="AL213" s="372" t="s">
        <v>122</v>
      </c>
      <c r="AM213" s="373" t="s">
        <v>123</v>
      </c>
      <c r="AN213" s="372" t="s">
        <v>124</v>
      </c>
      <c r="AO213" s="372" t="s">
        <v>125</v>
      </c>
      <c r="AP213" s="374" t="s">
        <v>126</v>
      </c>
      <c r="AQ213" s="372" t="s">
        <v>127</v>
      </c>
      <c r="AR213" s="374" t="s">
        <v>128</v>
      </c>
      <c r="AS213" s="372" t="s">
        <v>129</v>
      </c>
      <c r="AT213" s="372" t="s">
        <v>130</v>
      </c>
      <c r="AU213" s="46"/>
      <c r="AV213" s="374" t="s">
        <v>126</v>
      </c>
      <c r="AW213" s="374" t="s">
        <v>131</v>
      </c>
      <c r="AX213" s="228"/>
      <c r="AY213" s="369"/>
      <c r="AZ213" s="224"/>
      <c r="BA213" s="46"/>
      <c r="BB213" s="372" t="s">
        <v>121</v>
      </c>
      <c r="BC213" s="372" t="s">
        <v>122</v>
      </c>
      <c r="BD213" s="373" t="s">
        <v>123</v>
      </c>
      <c r="BE213" s="372" t="s">
        <v>124</v>
      </c>
      <c r="BF213" s="372" t="s">
        <v>125</v>
      </c>
      <c r="BG213" s="374" t="s">
        <v>126</v>
      </c>
      <c r="BH213" s="372" t="s">
        <v>127</v>
      </c>
      <c r="BI213" s="374" t="s">
        <v>128</v>
      </c>
      <c r="BJ213" s="372" t="s">
        <v>129</v>
      </c>
      <c r="BK213" s="372" t="s">
        <v>130</v>
      </c>
      <c r="BL213" s="46"/>
      <c r="BM213" s="374" t="s">
        <v>126</v>
      </c>
      <c r="BN213" s="374" t="s">
        <v>131</v>
      </c>
      <c r="BO213" s="228"/>
      <c r="BP213" s="369"/>
      <c r="BQ213" s="224"/>
      <c r="BR213" s="46"/>
      <c r="BS213" s="372" t="s">
        <v>121</v>
      </c>
      <c r="BT213" s="372" t="s">
        <v>122</v>
      </c>
      <c r="BU213" s="373" t="s">
        <v>123</v>
      </c>
      <c r="BV213" s="372" t="s">
        <v>124</v>
      </c>
      <c r="BW213" s="372" t="s">
        <v>125</v>
      </c>
      <c r="BX213" s="374" t="s">
        <v>126</v>
      </c>
      <c r="BY213" s="372" t="s">
        <v>127</v>
      </c>
      <c r="BZ213" s="374" t="s">
        <v>128</v>
      </c>
      <c r="CA213" s="372" t="s">
        <v>129</v>
      </c>
      <c r="CB213" s="372" t="s">
        <v>130</v>
      </c>
      <c r="CC213" s="46"/>
      <c r="CD213" s="374" t="s">
        <v>126</v>
      </c>
      <c r="CE213" s="374" t="s">
        <v>131</v>
      </c>
      <c r="CF213" s="228"/>
      <c r="CG213" s="369"/>
      <c r="CH213" s="224"/>
      <c r="CI213" s="46"/>
      <c r="CJ213" s="372" t="s">
        <v>121</v>
      </c>
      <c r="CK213" s="372" t="s">
        <v>122</v>
      </c>
      <c r="CL213" s="373" t="s">
        <v>123</v>
      </c>
      <c r="CM213" s="372" t="s">
        <v>124</v>
      </c>
      <c r="CN213" s="372" t="s">
        <v>125</v>
      </c>
      <c r="CO213" s="374" t="s">
        <v>126</v>
      </c>
      <c r="CP213" s="372" t="s">
        <v>127</v>
      </c>
      <c r="CQ213" s="374" t="s">
        <v>128</v>
      </c>
      <c r="CR213" s="372" t="s">
        <v>129</v>
      </c>
      <c r="CS213" s="372" t="s">
        <v>130</v>
      </c>
      <c r="CT213" s="46"/>
      <c r="CU213" s="374" t="s">
        <v>126</v>
      </c>
      <c r="CV213" s="374" t="s">
        <v>131</v>
      </c>
      <c r="CW213" s="228"/>
      <c r="CX213" s="369"/>
      <c r="CY213" s="224"/>
      <c r="CZ213" s="46"/>
      <c r="DA213" s="372" t="s">
        <v>121</v>
      </c>
      <c r="DB213" s="372" t="s">
        <v>122</v>
      </c>
      <c r="DC213" s="373" t="s">
        <v>123</v>
      </c>
      <c r="DD213" s="372" t="s">
        <v>124</v>
      </c>
      <c r="DE213" s="372" t="s">
        <v>125</v>
      </c>
      <c r="DF213" s="374" t="s">
        <v>126</v>
      </c>
      <c r="DG213" s="372" t="s">
        <v>127</v>
      </c>
      <c r="DH213" s="374" t="s">
        <v>128</v>
      </c>
      <c r="DI213" s="372" t="s">
        <v>129</v>
      </c>
      <c r="DJ213" s="372" t="s">
        <v>130</v>
      </c>
      <c r="DK213" s="46"/>
      <c r="DL213" s="374" t="s">
        <v>126</v>
      </c>
      <c r="DM213" s="374" t="s">
        <v>131</v>
      </c>
      <c r="DN213" s="228"/>
      <c r="DO213" s="369"/>
      <c r="DP213" s="224"/>
      <c r="DQ213" s="46"/>
      <c r="DR213" s="372" t="s">
        <v>121</v>
      </c>
      <c r="DS213" s="372" t="s">
        <v>122</v>
      </c>
      <c r="DT213" s="373" t="s">
        <v>123</v>
      </c>
      <c r="DU213" s="372" t="s">
        <v>124</v>
      </c>
      <c r="DV213" s="372" t="s">
        <v>125</v>
      </c>
      <c r="DW213" s="374" t="s">
        <v>126</v>
      </c>
      <c r="DX213" s="372" t="s">
        <v>127</v>
      </c>
      <c r="DY213" s="374" t="s">
        <v>128</v>
      </c>
      <c r="DZ213" s="372" t="s">
        <v>129</v>
      </c>
      <c r="EA213" s="372" t="s">
        <v>130</v>
      </c>
      <c r="EB213" s="46"/>
      <c r="EC213" s="374" t="s">
        <v>126</v>
      </c>
      <c r="ED213" s="374" t="s">
        <v>131</v>
      </c>
      <c r="EE213" s="228"/>
      <c r="EF213" s="369"/>
      <c r="EG213" s="224"/>
      <c r="EH213" s="46"/>
      <c r="EI213" s="372" t="s">
        <v>121</v>
      </c>
      <c r="EJ213" s="372" t="s">
        <v>122</v>
      </c>
      <c r="EK213" s="373" t="s">
        <v>123</v>
      </c>
      <c r="EL213" s="372" t="s">
        <v>124</v>
      </c>
      <c r="EM213" s="372" t="s">
        <v>125</v>
      </c>
      <c r="EN213" s="374" t="s">
        <v>126</v>
      </c>
      <c r="EO213" s="372" t="s">
        <v>127</v>
      </c>
      <c r="EP213" s="374" t="s">
        <v>128</v>
      </c>
      <c r="EQ213" s="372" t="s">
        <v>129</v>
      </c>
      <c r="ER213" s="372" t="s">
        <v>130</v>
      </c>
      <c r="ES213" s="46"/>
      <c r="ET213" s="374" t="s">
        <v>126</v>
      </c>
      <c r="EU213" s="374" t="s">
        <v>131</v>
      </c>
      <c r="EV213" s="228"/>
      <c r="EW213" s="369"/>
      <c r="EX213" s="224"/>
      <c r="EY213" s="46"/>
      <c r="EZ213" s="372" t="s">
        <v>121</v>
      </c>
      <c r="FA213" s="372" t="s">
        <v>122</v>
      </c>
      <c r="FB213" s="373" t="s">
        <v>123</v>
      </c>
      <c r="FC213" s="372" t="s">
        <v>124</v>
      </c>
      <c r="FD213" s="372" t="s">
        <v>125</v>
      </c>
      <c r="FE213" s="374" t="s">
        <v>126</v>
      </c>
      <c r="FF213" s="372" t="s">
        <v>127</v>
      </c>
      <c r="FG213" s="374" t="s">
        <v>128</v>
      </c>
      <c r="FH213" s="372" t="s">
        <v>129</v>
      </c>
      <c r="FI213" s="372" t="s">
        <v>130</v>
      </c>
      <c r="FJ213" s="46"/>
      <c r="FK213" s="374" t="s">
        <v>126</v>
      </c>
      <c r="FL213" s="374" t="s">
        <v>131</v>
      </c>
      <c r="FM213" s="228"/>
      <c r="FN213" s="369"/>
      <c r="FO213" s="224"/>
      <c r="FP213" s="46"/>
      <c r="FQ213" s="372" t="s">
        <v>121</v>
      </c>
      <c r="FR213" s="372" t="s">
        <v>122</v>
      </c>
      <c r="FS213" s="373" t="s">
        <v>123</v>
      </c>
      <c r="FT213" s="372" t="s">
        <v>124</v>
      </c>
      <c r="FU213" s="372" t="s">
        <v>125</v>
      </c>
      <c r="FV213" s="374" t="s">
        <v>126</v>
      </c>
      <c r="FW213" s="372" t="s">
        <v>127</v>
      </c>
      <c r="FX213" s="374" t="s">
        <v>128</v>
      </c>
      <c r="FY213" s="372" t="s">
        <v>129</v>
      </c>
      <c r="FZ213" s="372" t="s">
        <v>130</v>
      </c>
      <c r="GA213" s="46"/>
      <c r="GB213" s="374" t="s">
        <v>126</v>
      </c>
      <c r="GC213" s="374" t="s">
        <v>131</v>
      </c>
      <c r="GD213" s="228"/>
      <c r="GE213" s="369"/>
      <c r="GF213" s="224"/>
      <c r="GG213" s="46"/>
      <c r="GH213" s="372" t="s">
        <v>121</v>
      </c>
      <c r="GI213" s="372" t="s">
        <v>122</v>
      </c>
      <c r="GJ213" s="373" t="s">
        <v>123</v>
      </c>
      <c r="GK213" s="372" t="s">
        <v>124</v>
      </c>
      <c r="GL213" s="372" t="s">
        <v>125</v>
      </c>
      <c r="GM213" s="374" t="s">
        <v>126</v>
      </c>
      <c r="GN213" s="372" t="s">
        <v>127</v>
      </c>
      <c r="GO213" s="374" t="s">
        <v>128</v>
      </c>
      <c r="GP213" s="372" t="s">
        <v>129</v>
      </c>
      <c r="GQ213" s="372" t="s">
        <v>130</v>
      </c>
      <c r="GR213" s="46"/>
      <c r="GS213" s="374" t="s">
        <v>126</v>
      </c>
      <c r="GT213" s="374" t="s">
        <v>131</v>
      </c>
      <c r="GU213" s="228"/>
      <c r="GV213" s="369"/>
      <c r="GW213" s="224"/>
      <c r="GX213" s="46"/>
      <c r="GY213" s="372" t="s">
        <v>121</v>
      </c>
      <c r="GZ213" s="372" t="s">
        <v>122</v>
      </c>
      <c r="HA213" s="373" t="s">
        <v>123</v>
      </c>
      <c r="HB213" s="372" t="s">
        <v>124</v>
      </c>
      <c r="HC213" s="372" t="s">
        <v>125</v>
      </c>
      <c r="HD213" s="374" t="s">
        <v>126</v>
      </c>
      <c r="HE213" s="372" t="s">
        <v>127</v>
      </c>
      <c r="HF213" s="374" t="s">
        <v>128</v>
      </c>
      <c r="HG213" s="372" t="s">
        <v>129</v>
      </c>
      <c r="HH213" s="372" t="s">
        <v>130</v>
      </c>
      <c r="HI213" s="46"/>
      <c r="HJ213" s="374" t="s">
        <v>126</v>
      </c>
      <c r="HK213" s="374" t="s">
        <v>131</v>
      </c>
      <c r="HL213" s="228"/>
      <c r="HM213" s="369"/>
      <c r="HN213" s="224"/>
      <c r="HO213" s="46"/>
      <c r="HP213" s="372" t="s">
        <v>121</v>
      </c>
      <c r="HQ213" s="372" t="s">
        <v>122</v>
      </c>
      <c r="HR213" s="373" t="s">
        <v>123</v>
      </c>
      <c r="HS213" s="372" t="s">
        <v>124</v>
      </c>
      <c r="HT213" s="372" t="s">
        <v>125</v>
      </c>
      <c r="HU213" s="374" t="s">
        <v>126</v>
      </c>
      <c r="HV213" s="372" t="s">
        <v>127</v>
      </c>
      <c r="HW213" s="374" t="s">
        <v>128</v>
      </c>
      <c r="HX213" s="372" t="s">
        <v>129</v>
      </c>
      <c r="HY213" s="372" t="s">
        <v>130</v>
      </c>
      <c r="HZ213" s="46"/>
      <c r="IA213" s="374" t="s">
        <v>126</v>
      </c>
      <c r="IB213" s="374" t="s">
        <v>131</v>
      </c>
      <c r="IC213" s="228"/>
      <c r="ID213" s="369"/>
      <c r="IE213" s="224"/>
      <c r="IF213" s="46"/>
      <c r="IG213" s="372" t="s">
        <v>121</v>
      </c>
      <c r="IH213" s="372" t="s">
        <v>122</v>
      </c>
      <c r="II213" s="373" t="s">
        <v>123</v>
      </c>
      <c r="IJ213" s="372" t="s">
        <v>124</v>
      </c>
      <c r="IK213" s="372" t="s">
        <v>125</v>
      </c>
      <c r="IL213" s="374" t="s">
        <v>126</v>
      </c>
      <c r="IM213" s="372" t="s">
        <v>127</v>
      </c>
      <c r="IN213" s="374" t="s">
        <v>128</v>
      </c>
      <c r="IO213" s="372" t="s">
        <v>129</v>
      </c>
      <c r="IP213" s="372" t="s">
        <v>130</v>
      </c>
      <c r="IQ213" s="46"/>
      <c r="IR213" s="374" t="s">
        <v>126</v>
      </c>
      <c r="IS213" s="374" t="s">
        <v>131</v>
      </c>
      <c r="IT213" s="228"/>
      <c r="IU213" s="369"/>
      <c r="IV213" s="224"/>
      <c r="IW213" s="46"/>
      <c r="IX213" s="372" t="s">
        <v>121</v>
      </c>
      <c r="IY213" s="372" t="s">
        <v>122</v>
      </c>
      <c r="IZ213" s="373" t="s">
        <v>123</v>
      </c>
      <c r="JA213" s="372" t="s">
        <v>124</v>
      </c>
      <c r="JB213" s="372" t="s">
        <v>125</v>
      </c>
      <c r="JC213" s="374" t="s">
        <v>126</v>
      </c>
      <c r="JD213" s="372" t="s">
        <v>127</v>
      </c>
      <c r="JE213" s="374" t="s">
        <v>128</v>
      </c>
      <c r="JF213" s="372" t="s">
        <v>129</v>
      </c>
      <c r="JG213" s="372" t="s">
        <v>130</v>
      </c>
      <c r="JH213" s="46"/>
      <c r="JI213" s="374" t="s">
        <v>126</v>
      </c>
      <c r="JJ213" s="374" t="s">
        <v>131</v>
      </c>
      <c r="JK213" s="228"/>
      <c r="JL213" s="370"/>
      <c r="JM213" s="224"/>
      <c r="JN213" s="46"/>
      <c r="JO213" s="372" t="s">
        <v>121</v>
      </c>
      <c r="JP213" s="372" t="s">
        <v>122</v>
      </c>
      <c r="JQ213" s="373" t="s">
        <v>123</v>
      </c>
      <c r="JR213" s="372" t="s">
        <v>124</v>
      </c>
      <c r="JS213" s="372" t="s">
        <v>125</v>
      </c>
      <c r="JT213" s="374" t="s">
        <v>126</v>
      </c>
      <c r="JU213" s="372" t="s">
        <v>127</v>
      </c>
      <c r="JV213" s="374" t="s">
        <v>128</v>
      </c>
      <c r="JW213" s="372" t="s">
        <v>129</v>
      </c>
      <c r="JX213" s="372" t="s">
        <v>130</v>
      </c>
      <c r="JY213" s="46"/>
      <c r="JZ213" s="374" t="s">
        <v>126</v>
      </c>
      <c r="KA213" s="374" t="s">
        <v>131</v>
      </c>
      <c r="KB213" s="228"/>
      <c r="KC213" s="370"/>
      <c r="KD213" s="224"/>
      <c r="KE213" s="46"/>
      <c r="KF213" s="372" t="s">
        <v>121</v>
      </c>
      <c r="KG213" s="372" t="s">
        <v>122</v>
      </c>
      <c r="KH213" s="373" t="s">
        <v>123</v>
      </c>
      <c r="KI213" s="372" t="s">
        <v>124</v>
      </c>
      <c r="KJ213" s="372" t="s">
        <v>125</v>
      </c>
      <c r="KK213" s="374" t="s">
        <v>126</v>
      </c>
      <c r="KL213" s="372" t="s">
        <v>127</v>
      </c>
      <c r="KM213" s="374" t="s">
        <v>128</v>
      </c>
      <c r="KN213" s="372" t="s">
        <v>129</v>
      </c>
      <c r="KO213" s="372" t="s">
        <v>130</v>
      </c>
      <c r="KP213" s="46"/>
      <c r="KQ213" s="374" t="s">
        <v>126</v>
      </c>
      <c r="KR213" s="374" t="s">
        <v>131</v>
      </c>
      <c r="KS213" s="228"/>
      <c r="KT213" s="370"/>
      <c r="KU213" s="371"/>
    </row>
    <row r="214" ht="15.75" customHeight="1">
      <c r="A214" s="375">
        <v>-1.0</v>
      </c>
      <c r="B214" s="376">
        <v>-2.0</v>
      </c>
      <c r="C214" s="376">
        <v>-3.0</v>
      </c>
      <c r="D214" s="376">
        <v>-4.0</v>
      </c>
      <c r="E214" s="376">
        <v>-5.0</v>
      </c>
      <c r="F214" s="376">
        <v>-6.0</v>
      </c>
      <c r="G214" s="376">
        <v>-7.0</v>
      </c>
      <c r="H214" s="376">
        <v>-8.0</v>
      </c>
      <c r="I214" s="376">
        <v>-9.0</v>
      </c>
      <c r="J214" s="376">
        <v>-10.0</v>
      </c>
      <c r="K214" s="376">
        <v>-11.0</v>
      </c>
      <c r="L214" s="376">
        <v>-12.0</v>
      </c>
      <c r="M214" s="376">
        <v>-13.0</v>
      </c>
      <c r="N214" s="376">
        <v>-14.0</v>
      </c>
      <c r="O214" s="376">
        <v>-15.0</v>
      </c>
      <c r="P214" s="376">
        <v>-16.0</v>
      </c>
      <c r="Q214" s="377"/>
      <c r="R214" s="375">
        <v>-1.0</v>
      </c>
      <c r="S214" s="376">
        <v>-2.0</v>
      </c>
      <c r="T214" s="376">
        <v>-3.0</v>
      </c>
      <c r="U214" s="376">
        <v>-4.0</v>
      </c>
      <c r="V214" s="376">
        <v>-5.0</v>
      </c>
      <c r="W214" s="376">
        <v>-6.0</v>
      </c>
      <c r="X214" s="376">
        <v>-7.0</v>
      </c>
      <c r="Y214" s="376">
        <v>-8.0</v>
      </c>
      <c r="Z214" s="376">
        <v>-9.0</v>
      </c>
      <c r="AA214" s="376">
        <v>-10.0</v>
      </c>
      <c r="AB214" s="376">
        <v>-11.0</v>
      </c>
      <c r="AC214" s="376">
        <v>-12.0</v>
      </c>
      <c r="AD214" s="376">
        <v>-13.0</v>
      </c>
      <c r="AE214" s="376">
        <v>-14.0</v>
      </c>
      <c r="AF214" s="376">
        <v>-15.0</v>
      </c>
      <c r="AG214" s="376">
        <v>-16.0</v>
      </c>
      <c r="AH214" s="377"/>
      <c r="AI214" s="375">
        <v>-1.0</v>
      </c>
      <c r="AJ214" s="376">
        <v>-2.0</v>
      </c>
      <c r="AK214" s="376">
        <v>-3.0</v>
      </c>
      <c r="AL214" s="376">
        <v>-4.0</v>
      </c>
      <c r="AM214" s="376">
        <v>-5.0</v>
      </c>
      <c r="AN214" s="376">
        <v>-6.0</v>
      </c>
      <c r="AO214" s="376">
        <v>-7.0</v>
      </c>
      <c r="AP214" s="376">
        <v>-8.0</v>
      </c>
      <c r="AQ214" s="376">
        <v>-9.0</v>
      </c>
      <c r="AR214" s="376">
        <v>-10.0</v>
      </c>
      <c r="AS214" s="376">
        <v>-11.0</v>
      </c>
      <c r="AT214" s="376">
        <v>-12.0</v>
      </c>
      <c r="AU214" s="376">
        <v>-13.0</v>
      </c>
      <c r="AV214" s="376">
        <v>-14.0</v>
      </c>
      <c r="AW214" s="376">
        <v>-15.0</v>
      </c>
      <c r="AX214" s="376">
        <v>-16.0</v>
      </c>
      <c r="AY214" s="377"/>
      <c r="AZ214" s="375">
        <v>-1.0</v>
      </c>
      <c r="BA214" s="376">
        <v>-2.0</v>
      </c>
      <c r="BB214" s="376">
        <v>-3.0</v>
      </c>
      <c r="BC214" s="376">
        <v>-4.0</v>
      </c>
      <c r="BD214" s="376">
        <v>-5.0</v>
      </c>
      <c r="BE214" s="376">
        <v>-6.0</v>
      </c>
      <c r="BF214" s="376">
        <v>-7.0</v>
      </c>
      <c r="BG214" s="376">
        <v>-8.0</v>
      </c>
      <c r="BH214" s="376">
        <v>-9.0</v>
      </c>
      <c r="BI214" s="376">
        <v>-10.0</v>
      </c>
      <c r="BJ214" s="376">
        <v>-11.0</v>
      </c>
      <c r="BK214" s="376">
        <v>-12.0</v>
      </c>
      <c r="BL214" s="376">
        <v>-13.0</v>
      </c>
      <c r="BM214" s="376">
        <v>-14.0</v>
      </c>
      <c r="BN214" s="376">
        <v>-15.0</v>
      </c>
      <c r="BO214" s="376">
        <v>-16.0</v>
      </c>
      <c r="BP214" s="377"/>
      <c r="BQ214" s="375">
        <v>-1.0</v>
      </c>
      <c r="BR214" s="376">
        <v>-2.0</v>
      </c>
      <c r="BS214" s="376">
        <v>-3.0</v>
      </c>
      <c r="BT214" s="376">
        <v>-4.0</v>
      </c>
      <c r="BU214" s="376">
        <v>-5.0</v>
      </c>
      <c r="BV214" s="376">
        <v>-6.0</v>
      </c>
      <c r="BW214" s="376">
        <v>-7.0</v>
      </c>
      <c r="BX214" s="376">
        <v>-8.0</v>
      </c>
      <c r="BY214" s="376">
        <v>-9.0</v>
      </c>
      <c r="BZ214" s="376">
        <v>-10.0</v>
      </c>
      <c r="CA214" s="376">
        <v>-11.0</v>
      </c>
      <c r="CB214" s="376">
        <v>-12.0</v>
      </c>
      <c r="CC214" s="376">
        <v>-13.0</v>
      </c>
      <c r="CD214" s="376">
        <v>-14.0</v>
      </c>
      <c r="CE214" s="376">
        <v>-15.0</v>
      </c>
      <c r="CF214" s="376">
        <v>-16.0</v>
      </c>
      <c r="CG214" s="377"/>
      <c r="CH214" s="375">
        <v>-1.0</v>
      </c>
      <c r="CI214" s="376">
        <v>-2.0</v>
      </c>
      <c r="CJ214" s="376">
        <v>-3.0</v>
      </c>
      <c r="CK214" s="376">
        <v>-4.0</v>
      </c>
      <c r="CL214" s="376">
        <v>-5.0</v>
      </c>
      <c r="CM214" s="376">
        <v>-6.0</v>
      </c>
      <c r="CN214" s="376">
        <v>-7.0</v>
      </c>
      <c r="CO214" s="376">
        <v>-8.0</v>
      </c>
      <c r="CP214" s="376">
        <v>-9.0</v>
      </c>
      <c r="CQ214" s="376">
        <v>-10.0</v>
      </c>
      <c r="CR214" s="376">
        <v>-11.0</v>
      </c>
      <c r="CS214" s="376">
        <v>-12.0</v>
      </c>
      <c r="CT214" s="376">
        <v>-13.0</v>
      </c>
      <c r="CU214" s="376">
        <v>-14.0</v>
      </c>
      <c r="CV214" s="376">
        <v>-15.0</v>
      </c>
      <c r="CW214" s="376">
        <v>-16.0</v>
      </c>
      <c r="CX214" s="377"/>
      <c r="CY214" s="375">
        <v>-1.0</v>
      </c>
      <c r="CZ214" s="376">
        <v>-2.0</v>
      </c>
      <c r="DA214" s="376">
        <v>-3.0</v>
      </c>
      <c r="DB214" s="376">
        <v>-4.0</v>
      </c>
      <c r="DC214" s="376">
        <v>-5.0</v>
      </c>
      <c r="DD214" s="376">
        <v>-6.0</v>
      </c>
      <c r="DE214" s="376">
        <v>-7.0</v>
      </c>
      <c r="DF214" s="376">
        <v>-8.0</v>
      </c>
      <c r="DG214" s="376">
        <v>-9.0</v>
      </c>
      <c r="DH214" s="376">
        <v>-10.0</v>
      </c>
      <c r="DI214" s="376">
        <v>-11.0</v>
      </c>
      <c r="DJ214" s="376">
        <v>-12.0</v>
      </c>
      <c r="DK214" s="376">
        <v>-13.0</v>
      </c>
      <c r="DL214" s="376">
        <v>-14.0</v>
      </c>
      <c r="DM214" s="376">
        <v>-15.0</v>
      </c>
      <c r="DN214" s="376">
        <v>-16.0</v>
      </c>
      <c r="DO214" s="377"/>
      <c r="DP214" s="375">
        <v>-1.0</v>
      </c>
      <c r="DQ214" s="376">
        <v>-2.0</v>
      </c>
      <c r="DR214" s="376">
        <v>-3.0</v>
      </c>
      <c r="DS214" s="376">
        <v>-4.0</v>
      </c>
      <c r="DT214" s="376">
        <v>-5.0</v>
      </c>
      <c r="DU214" s="376">
        <v>-6.0</v>
      </c>
      <c r="DV214" s="376">
        <v>-7.0</v>
      </c>
      <c r="DW214" s="376">
        <v>-8.0</v>
      </c>
      <c r="DX214" s="376">
        <v>-9.0</v>
      </c>
      <c r="DY214" s="376">
        <v>-10.0</v>
      </c>
      <c r="DZ214" s="376">
        <v>-11.0</v>
      </c>
      <c r="EA214" s="376">
        <v>-12.0</v>
      </c>
      <c r="EB214" s="376">
        <v>-13.0</v>
      </c>
      <c r="EC214" s="376">
        <v>-14.0</v>
      </c>
      <c r="ED214" s="376">
        <v>-15.0</v>
      </c>
      <c r="EE214" s="376">
        <v>-16.0</v>
      </c>
      <c r="EF214" s="377"/>
      <c r="EG214" s="375">
        <v>-1.0</v>
      </c>
      <c r="EH214" s="376">
        <v>-2.0</v>
      </c>
      <c r="EI214" s="376">
        <v>-3.0</v>
      </c>
      <c r="EJ214" s="376">
        <v>-4.0</v>
      </c>
      <c r="EK214" s="376">
        <v>-5.0</v>
      </c>
      <c r="EL214" s="376">
        <v>-6.0</v>
      </c>
      <c r="EM214" s="376">
        <v>-7.0</v>
      </c>
      <c r="EN214" s="376">
        <v>-8.0</v>
      </c>
      <c r="EO214" s="376">
        <v>-9.0</v>
      </c>
      <c r="EP214" s="376">
        <v>-10.0</v>
      </c>
      <c r="EQ214" s="376">
        <v>-11.0</v>
      </c>
      <c r="ER214" s="376">
        <v>-12.0</v>
      </c>
      <c r="ES214" s="376">
        <v>-13.0</v>
      </c>
      <c r="ET214" s="376">
        <v>-14.0</v>
      </c>
      <c r="EU214" s="376">
        <v>-15.0</v>
      </c>
      <c r="EV214" s="376">
        <v>-16.0</v>
      </c>
      <c r="EW214" s="377"/>
      <c r="EX214" s="375">
        <v>-1.0</v>
      </c>
      <c r="EY214" s="376">
        <v>-2.0</v>
      </c>
      <c r="EZ214" s="376">
        <v>-3.0</v>
      </c>
      <c r="FA214" s="376">
        <v>-4.0</v>
      </c>
      <c r="FB214" s="376">
        <v>-5.0</v>
      </c>
      <c r="FC214" s="376">
        <v>-6.0</v>
      </c>
      <c r="FD214" s="376">
        <v>-7.0</v>
      </c>
      <c r="FE214" s="376">
        <v>-8.0</v>
      </c>
      <c r="FF214" s="376">
        <v>-9.0</v>
      </c>
      <c r="FG214" s="376">
        <v>-10.0</v>
      </c>
      <c r="FH214" s="376">
        <v>-11.0</v>
      </c>
      <c r="FI214" s="376">
        <v>-12.0</v>
      </c>
      <c r="FJ214" s="376">
        <v>-13.0</v>
      </c>
      <c r="FK214" s="376">
        <v>-14.0</v>
      </c>
      <c r="FL214" s="376">
        <v>-15.0</v>
      </c>
      <c r="FM214" s="376">
        <v>-16.0</v>
      </c>
      <c r="FN214" s="377"/>
      <c r="FO214" s="375">
        <v>-1.0</v>
      </c>
      <c r="FP214" s="376">
        <v>-2.0</v>
      </c>
      <c r="FQ214" s="376">
        <v>-3.0</v>
      </c>
      <c r="FR214" s="376">
        <v>-4.0</v>
      </c>
      <c r="FS214" s="376">
        <v>-5.0</v>
      </c>
      <c r="FT214" s="376">
        <v>-6.0</v>
      </c>
      <c r="FU214" s="376">
        <v>-7.0</v>
      </c>
      <c r="FV214" s="376">
        <v>-8.0</v>
      </c>
      <c r="FW214" s="376">
        <v>-9.0</v>
      </c>
      <c r="FX214" s="376">
        <v>-10.0</v>
      </c>
      <c r="FY214" s="376">
        <v>-11.0</v>
      </c>
      <c r="FZ214" s="376">
        <v>-12.0</v>
      </c>
      <c r="GA214" s="376">
        <v>-13.0</v>
      </c>
      <c r="GB214" s="376">
        <v>-14.0</v>
      </c>
      <c r="GC214" s="376">
        <v>-15.0</v>
      </c>
      <c r="GD214" s="376">
        <v>-16.0</v>
      </c>
      <c r="GE214" s="377"/>
      <c r="GF214" s="375">
        <v>-1.0</v>
      </c>
      <c r="GG214" s="376">
        <v>-2.0</v>
      </c>
      <c r="GH214" s="376">
        <v>-3.0</v>
      </c>
      <c r="GI214" s="376">
        <v>-4.0</v>
      </c>
      <c r="GJ214" s="376">
        <v>-5.0</v>
      </c>
      <c r="GK214" s="376">
        <v>-6.0</v>
      </c>
      <c r="GL214" s="376">
        <v>-7.0</v>
      </c>
      <c r="GM214" s="376">
        <v>-8.0</v>
      </c>
      <c r="GN214" s="376">
        <v>-9.0</v>
      </c>
      <c r="GO214" s="376">
        <v>-10.0</v>
      </c>
      <c r="GP214" s="376">
        <v>-11.0</v>
      </c>
      <c r="GQ214" s="376">
        <v>-12.0</v>
      </c>
      <c r="GR214" s="376">
        <v>-13.0</v>
      </c>
      <c r="GS214" s="376">
        <v>-14.0</v>
      </c>
      <c r="GT214" s="376">
        <v>-15.0</v>
      </c>
      <c r="GU214" s="376">
        <v>-16.0</v>
      </c>
      <c r="GV214" s="377"/>
      <c r="GW214" s="375">
        <v>-1.0</v>
      </c>
      <c r="GX214" s="376">
        <v>-2.0</v>
      </c>
      <c r="GY214" s="376">
        <v>-3.0</v>
      </c>
      <c r="GZ214" s="376">
        <v>-4.0</v>
      </c>
      <c r="HA214" s="376">
        <v>-5.0</v>
      </c>
      <c r="HB214" s="376">
        <v>-6.0</v>
      </c>
      <c r="HC214" s="376">
        <v>-7.0</v>
      </c>
      <c r="HD214" s="376">
        <v>-8.0</v>
      </c>
      <c r="HE214" s="376">
        <v>-9.0</v>
      </c>
      <c r="HF214" s="376">
        <v>-10.0</v>
      </c>
      <c r="HG214" s="376">
        <v>-11.0</v>
      </c>
      <c r="HH214" s="376">
        <v>-12.0</v>
      </c>
      <c r="HI214" s="376">
        <v>-13.0</v>
      </c>
      <c r="HJ214" s="376">
        <v>-14.0</v>
      </c>
      <c r="HK214" s="376">
        <v>-15.0</v>
      </c>
      <c r="HL214" s="376">
        <v>-16.0</v>
      </c>
      <c r="HM214" s="377"/>
      <c r="HN214" s="375">
        <v>-1.0</v>
      </c>
      <c r="HO214" s="376">
        <v>-2.0</v>
      </c>
      <c r="HP214" s="376">
        <v>-3.0</v>
      </c>
      <c r="HQ214" s="376">
        <v>-4.0</v>
      </c>
      <c r="HR214" s="376">
        <v>-5.0</v>
      </c>
      <c r="HS214" s="376">
        <v>-6.0</v>
      </c>
      <c r="HT214" s="376">
        <v>-7.0</v>
      </c>
      <c r="HU214" s="376">
        <v>-8.0</v>
      </c>
      <c r="HV214" s="376">
        <v>-9.0</v>
      </c>
      <c r="HW214" s="376">
        <v>-10.0</v>
      </c>
      <c r="HX214" s="376">
        <v>-11.0</v>
      </c>
      <c r="HY214" s="376">
        <v>-12.0</v>
      </c>
      <c r="HZ214" s="376">
        <v>-13.0</v>
      </c>
      <c r="IA214" s="376">
        <v>-14.0</v>
      </c>
      <c r="IB214" s="376">
        <v>-15.0</v>
      </c>
      <c r="IC214" s="376">
        <v>-16.0</v>
      </c>
      <c r="ID214" s="377"/>
      <c r="IE214" s="375">
        <v>-1.0</v>
      </c>
      <c r="IF214" s="376">
        <v>-2.0</v>
      </c>
      <c r="IG214" s="376">
        <v>-3.0</v>
      </c>
      <c r="IH214" s="376">
        <v>-4.0</v>
      </c>
      <c r="II214" s="376">
        <v>-5.0</v>
      </c>
      <c r="IJ214" s="376">
        <v>-6.0</v>
      </c>
      <c r="IK214" s="376">
        <v>-7.0</v>
      </c>
      <c r="IL214" s="376">
        <v>-8.0</v>
      </c>
      <c r="IM214" s="376">
        <v>-9.0</v>
      </c>
      <c r="IN214" s="376">
        <v>-10.0</v>
      </c>
      <c r="IO214" s="376">
        <v>-11.0</v>
      </c>
      <c r="IP214" s="376">
        <v>-12.0</v>
      </c>
      <c r="IQ214" s="376">
        <v>-13.0</v>
      </c>
      <c r="IR214" s="376">
        <v>-14.0</v>
      </c>
      <c r="IS214" s="376">
        <v>-15.0</v>
      </c>
      <c r="IT214" s="376">
        <v>-16.0</v>
      </c>
      <c r="IU214" s="377"/>
      <c r="IV214" s="375">
        <v>-1.0</v>
      </c>
      <c r="IW214" s="376">
        <v>-2.0</v>
      </c>
      <c r="IX214" s="376">
        <v>-3.0</v>
      </c>
      <c r="IY214" s="376">
        <v>-4.0</v>
      </c>
      <c r="IZ214" s="376">
        <v>-5.0</v>
      </c>
      <c r="JA214" s="376">
        <v>-6.0</v>
      </c>
      <c r="JB214" s="376">
        <v>-7.0</v>
      </c>
      <c r="JC214" s="376">
        <v>-8.0</v>
      </c>
      <c r="JD214" s="376">
        <v>-9.0</v>
      </c>
      <c r="JE214" s="376">
        <v>-10.0</v>
      </c>
      <c r="JF214" s="376">
        <v>-11.0</v>
      </c>
      <c r="JG214" s="376">
        <v>-12.0</v>
      </c>
      <c r="JH214" s="376">
        <v>-13.0</v>
      </c>
      <c r="JI214" s="376">
        <v>-14.0</v>
      </c>
      <c r="JJ214" s="376">
        <v>-15.0</v>
      </c>
      <c r="JK214" s="376">
        <v>-16.0</v>
      </c>
      <c r="JL214" s="377"/>
      <c r="JM214" s="375">
        <v>-1.0</v>
      </c>
      <c r="JN214" s="376">
        <v>-2.0</v>
      </c>
      <c r="JO214" s="376">
        <v>-3.0</v>
      </c>
      <c r="JP214" s="376">
        <v>-4.0</v>
      </c>
      <c r="JQ214" s="376">
        <v>-5.0</v>
      </c>
      <c r="JR214" s="376">
        <v>-6.0</v>
      </c>
      <c r="JS214" s="376">
        <v>-7.0</v>
      </c>
      <c r="JT214" s="376">
        <v>-8.0</v>
      </c>
      <c r="JU214" s="376">
        <v>-9.0</v>
      </c>
      <c r="JV214" s="376">
        <v>-10.0</v>
      </c>
      <c r="JW214" s="376">
        <v>-11.0</v>
      </c>
      <c r="JX214" s="376">
        <v>-12.0</v>
      </c>
      <c r="JY214" s="376">
        <v>-13.0</v>
      </c>
      <c r="JZ214" s="376">
        <v>-14.0</v>
      </c>
      <c r="KA214" s="376">
        <v>-15.0</v>
      </c>
      <c r="KB214" s="376">
        <v>-16.0</v>
      </c>
      <c r="KC214" s="377"/>
      <c r="KD214" s="375">
        <v>-1.0</v>
      </c>
      <c r="KE214" s="376">
        <v>-2.0</v>
      </c>
      <c r="KF214" s="376">
        <v>-3.0</v>
      </c>
      <c r="KG214" s="376">
        <v>-4.0</v>
      </c>
      <c r="KH214" s="376">
        <v>-5.0</v>
      </c>
      <c r="KI214" s="376">
        <v>-6.0</v>
      </c>
      <c r="KJ214" s="376">
        <v>-7.0</v>
      </c>
      <c r="KK214" s="376">
        <v>-8.0</v>
      </c>
      <c r="KL214" s="376">
        <v>-9.0</v>
      </c>
      <c r="KM214" s="376">
        <v>-10.0</v>
      </c>
      <c r="KN214" s="376">
        <v>-11.0</v>
      </c>
      <c r="KO214" s="376">
        <v>-12.0</v>
      </c>
      <c r="KP214" s="376">
        <v>-13.0</v>
      </c>
      <c r="KQ214" s="376">
        <v>-14.0</v>
      </c>
      <c r="KR214" s="376">
        <v>-15.0</v>
      </c>
      <c r="KS214" s="376">
        <v>-16.0</v>
      </c>
      <c r="KT214" s="377"/>
      <c r="KU214" s="378"/>
    </row>
    <row r="215" ht="15.75" customHeight="1">
      <c r="A215" s="379"/>
      <c r="B215" s="380" t="s">
        <v>86</v>
      </c>
      <c r="C215" s="381" t="s">
        <v>132</v>
      </c>
      <c r="D215" s="381" t="s">
        <v>132</v>
      </c>
      <c r="E215" s="381" t="s">
        <v>132</v>
      </c>
      <c r="F215" s="381" t="s">
        <v>132</v>
      </c>
      <c r="G215" s="381" t="s">
        <v>132</v>
      </c>
      <c r="H215" s="381" t="s">
        <v>132</v>
      </c>
      <c r="I215" s="381" t="s">
        <v>132</v>
      </c>
      <c r="J215" s="381" t="s">
        <v>132</v>
      </c>
      <c r="K215" s="381" t="s">
        <v>132</v>
      </c>
      <c r="L215" s="381" t="s">
        <v>132</v>
      </c>
      <c r="M215" s="381" t="s">
        <v>132</v>
      </c>
      <c r="N215" s="381" t="s">
        <v>132</v>
      </c>
      <c r="O215" s="381" t="s">
        <v>132</v>
      </c>
      <c r="P215" s="381" t="s">
        <v>132</v>
      </c>
      <c r="Q215" s="382"/>
      <c r="R215" s="379"/>
      <c r="S215" s="380" t="s">
        <v>86</v>
      </c>
      <c r="T215" s="381" t="s">
        <v>132</v>
      </c>
      <c r="U215" s="381" t="s">
        <v>132</v>
      </c>
      <c r="V215" s="381" t="s">
        <v>132</v>
      </c>
      <c r="W215" s="381" t="s">
        <v>132</v>
      </c>
      <c r="X215" s="381" t="s">
        <v>132</v>
      </c>
      <c r="Y215" s="381" t="s">
        <v>132</v>
      </c>
      <c r="Z215" s="381" t="s">
        <v>132</v>
      </c>
      <c r="AA215" s="381" t="s">
        <v>132</v>
      </c>
      <c r="AB215" s="381" t="s">
        <v>132</v>
      </c>
      <c r="AC215" s="381" t="s">
        <v>132</v>
      </c>
      <c r="AD215" s="381" t="s">
        <v>132</v>
      </c>
      <c r="AE215" s="381" t="s">
        <v>132</v>
      </c>
      <c r="AF215" s="381" t="s">
        <v>132</v>
      </c>
      <c r="AG215" s="381" t="s">
        <v>132</v>
      </c>
      <c r="AH215" s="382"/>
      <c r="AI215" s="379"/>
      <c r="AJ215" s="380" t="s">
        <v>86</v>
      </c>
      <c r="AK215" s="381" t="s">
        <v>132</v>
      </c>
      <c r="AL215" s="381" t="s">
        <v>132</v>
      </c>
      <c r="AM215" s="381" t="s">
        <v>132</v>
      </c>
      <c r="AN215" s="381" t="s">
        <v>132</v>
      </c>
      <c r="AO215" s="381" t="s">
        <v>132</v>
      </c>
      <c r="AP215" s="381" t="s">
        <v>132</v>
      </c>
      <c r="AQ215" s="381" t="s">
        <v>132</v>
      </c>
      <c r="AR215" s="381" t="s">
        <v>132</v>
      </c>
      <c r="AS215" s="381" t="s">
        <v>132</v>
      </c>
      <c r="AT215" s="381" t="s">
        <v>132</v>
      </c>
      <c r="AU215" s="381" t="s">
        <v>132</v>
      </c>
      <c r="AV215" s="381" t="s">
        <v>132</v>
      </c>
      <c r="AW215" s="381" t="s">
        <v>132</v>
      </c>
      <c r="AX215" s="381" t="s">
        <v>132</v>
      </c>
      <c r="AY215" s="382"/>
      <c r="AZ215" s="379"/>
      <c r="BA215" s="380" t="s">
        <v>86</v>
      </c>
      <c r="BB215" s="381" t="s">
        <v>132</v>
      </c>
      <c r="BC215" s="381" t="s">
        <v>132</v>
      </c>
      <c r="BD215" s="381" t="s">
        <v>132</v>
      </c>
      <c r="BE215" s="381" t="s">
        <v>132</v>
      </c>
      <c r="BF215" s="381" t="s">
        <v>132</v>
      </c>
      <c r="BG215" s="381" t="s">
        <v>132</v>
      </c>
      <c r="BH215" s="381" t="s">
        <v>132</v>
      </c>
      <c r="BI215" s="381" t="s">
        <v>132</v>
      </c>
      <c r="BJ215" s="381" t="s">
        <v>132</v>
      </c>
      <c r="BK215" s="381" t="s">
        <v>132</v>
      </c>
      <c r="BL215" s="381" t="s">
        <v>132</v>
      </c>
      <c r="BM215" s="381" t="s">
        <v>132</v>
      </c>
      <c r="BN215" s="381" t="s">
        <v>132</v>
      </c>
      <c r="BO215" s="381" t="s">
        <v>132</v>
      </c>
      <c r="BP215" s="382"/>
      <c r="BQ215" s="379"/>
      <c r="BR215" s="380" t="s">
        <v>86</v>
      </c>
      <c r="BS215" s="381" t="s">
        <v>132</v>
      </c>
      <c r="BT215" s="381" t="s">
        <v>132</v>
      </c>
      <c r="BU215" s="381" t="s">
        <v>132</v>
      </c>
      <c r="BV215" s="381" t="s">
        <v>132</v>
      </c>
      <c r="BW215" s="381" t="s">
        <v>132</v>
      </c>
      <c r="BX215" s="381" t="s">
        <v>132</v>
      </c>
      <c r="BY215" s="381" t="s">
        <v>132</v>
      </c>
      <c r="BZ215" s="381" t="s">
        <v>132</v>
      </c>
      <c r="CA215" s="381" t="s">
        <v>132</v>
      </c>
      <c r="CB215" s="381" t="s">
        <v>132</v>
      </c>
      <c r="CC215" s="381" t="s">
        <v>132</v>
      </c>
      <c r="CD215" s="381" t="s">
        <v>132</v>
      </c>
      <c r="CE215" s="381" t="s">
        <v>132</v>
      </c>
      <c r="CF215" s="381" t="s">
        <v>132</v>
      </c>
      <c r="CG215" s="382"/>
      <c r="CH215" s="379"/>
      <c r="CI215" s="380" t="s">
        <v>86</v>
      </c>
      <c r="CJ215" s="381" t="s">
        <v>132</v>
      </c>
      <c r="CK215" s="381" t="s">
        <v>132</v>
      </c>
      <c r="CL215" s="381" t="s">
        <v>132</v>
      </c>
      <c r="CM215" s="381" t="s">
        <v>132</v>
      </c>
      <c r="CN215" s="381" t="s">
        <v>132</v>
      </c>
      <c r="CO215" s="381" t="s">
        <v>132</v>
      </c>
      <c r="CP215" s="381" t="s">
        <v>132</v>
      </c>
      <c r="CQ215" s="381" t="s">
        <v>132</v>
      </c>
      <c r="CR215" s="381" t="s">
        <v>132</v>
      </c>
      <c r="CS215" s="381" t="s">
        <v>132</v>
      </c>
      <c r="CT215" s="381" t="s">
        <v>132</v>
      </c>
      <c r="CU215" s="381" t="s">
        <v>132</v>
      </c>
      <c r="CV215" s="381" t="s">
        <v>132</v>
      </c>
      <c r="CW215" s="381" t="s">
        <v>132</v>
      </c>
      <c r="CX215" s="382"/>
      <c r="CY215" s="379"/>
      <c r="CZ215" s="380" t="s">
        <v>86</v>
      </c>
      <c r="DA215" s="381" t="s">
        <v>132</v>
      </c>
      <c r="DB215" s="381" t="s">
        <v>132</v>
      </c>
      <c r="DC215" s="381" t="s">
        <v>132</v>
      </c>
      <c r="DD215" s="381" t="s">
        <v>132</v>
      </c>
      <c r="DE215" s="381" t="s">
        <v>132</v>
      </c>
      <c r="DF215" s="381" t="s">
        <v>132</v>
      </c>
      <c r="DG215" s="381" t="s">
        <v>132</v>
      </c>
      <c r="DH215" s="381" t="s">
        <v>132</v>
      </c>
      <c r="DI215" s="381" t="s">
        <v>132</v>
      </c>
      <c r="DJ215" s="381" t="s">
        <v>132</v>
      </c>
      <c r="DK215" s="381" t="s">
        <v>132</v>
      </c>
      <c r="DL215" s="381" t="s">
        <v>132</v>
      </c>
      <c r="DM215" s="381" t="s">
        <v>132</v>
      </c>
      <c r="DN215" s="381" t="s">
        <v>132</v>
      </c>
      <c r="DO215" s="382"/>
      <c r="DP215" s="379"/>
      <c r="DQ215" s="380" t="s">
        <v>86</v>
      </c>
      <c r="DR215" s="381" t="s">
        <v>132</v>
      </c>
      <c r="DS215" s="381" t="s">
        <v>132</v>
      </c>
      <c r="DT215" s="381" t="s">
        <v>132</v>
      </c>
      <c r="DU215" s="381" t="s">
        <v>132</v>
      </c>
      <c r="DV215" s="381" t="s">
        <v>132</v>
      </c>
      <c r="DW215" s="381" t="s">
        <v>132</v>
      </c>
      <c r="DX215" s="381" t="s">
        <v>132</v>
      </c>
      <c r="DY215" s="381" t="s">
        <v>132</v>
      </c>
      <c r="DZ215" s="381" t="s">
        <v>132</v>
      </c>
      <c r="EA215" s="381" t="s">
        <v>132</v>
      </c>
      <c r="EB215" s="381" t="s">
        <v>132</v>
      </c>
      <c r="EC215" s="381" t="s">
        <v>132</v>
      </c>
      <c r="ED215" s="381" t="s">
        <v>132</v>
      </c>
      <c r="EE215" s="381" t="s">
        <v>132</v>
      </c>
      <c r="EF215" s="382"/>
      <c r="EG215" s="379"/>
      <c r="EH215" s="380" t="s">
        <v>86</v>
      </c>
      <c r="EI215" s="381" t="s">
        <v>132</v>
      </c>
      <c r="EJ215" s="381" t="s">
        <v>132</v>
      </c>
      <c r="EK215" s="381" t="s">
        <v>132</v>
      </c>
      <c r="EL215" s="381" t="s">
        <v>132</v>
      </c>
      <c r="EM215" s="381" t="s">
        <v>132</v>
      </c>
      <c r="EN215" s="381" t="s">
        <v>132</v>
      </c>
      <c r="EO215" s="381" t="s">
        <v>132</v>
      </c>
      <c r="EP215" s="381" t="s">
        <v>132</v>
      </c>
      <c r="EQ215" s="381" t="s">
        <v>132</v>
      </c>
      <c r="ER215" s="381" t="s">
        <v>132</v>
      </c>
      <c r="ES215" s="381" t="s">
        <v>132</v>
      </c>
      <c r="ET215" s="381" t="s">
        <v>132</v>
      </c>
      <c r="EU215" s="381" t="s">
        <v>132</v>
      </c>
      <c r="EV215" s="381" t="s">
        <v>132</v>
      </c>
      <c r="EW215" s="382"/>
      <c r="EX215" s="379"/>
      <c r="EY215" s="380" t="s">
        <v>86</v>
      </c>
      <c r="EZ215" s="381" t="s">
        <v>132</v>
      </c>
      <c r="FA215" s="381" t="s">
        <v>132</v>
      </c>
      <c r="FB215" s="381" t="s">
        <v>132</v>
      </c>
      <c r="FC215" s="381" t="s">
        <v>132</v>
      </c>
      <c r="FD215" s="381" t="s">
        <v>132</v>
      </c>
      <c r="FE215" s="381" t="s">
        <v>132</v>
      </c>
      <c r="FF215" s="381" t="s">
        <v>132</v>
      </c>
      <c r="FG215" s="381" t="s">
        <v>132</v>
      </c>
      <c r="FH215" s="381" t="s">
        <v>132</v>
      </c>
      <c r="FI215" s="381" t="s">
        <v>132</v>
      </c>
      <c r="FJ215" s="381" t="s">
        <v>132</v>
      </c>
      <c r="FK215" s="381" t="s">
        <v>132</v>
      </c>
      <c r="FL215" s="381" t="s">
        <v>132</v>
      </c>
      <c r="FM215" s="381" t="s">
        <v>132</v>
      </c>
      <c r="FN215" s="382"/>
      <c r="FO215" s="379"/>
      <c r="FP215" s="380" t="s">
        <v>86</v>
      </c>
      <c r="FQ215" s="381" t="s">
        <v>132</v>
      </c>
      <c r="FR215" s="381" t="s">
        <v>132</v>
      </c>
      <c r="FS215" s="381" t="s">
        <v>132</v>
      </c>
      <c r="FT215" s="381" t="s">
        <v>132</v>
      </c>
      <c r="FU215" s="381" t="s">
        <v>132</v>
      </c>
      <c r="FV215" s="381" t="s">
        <v>132</v>
      </c>
      <c r="FW215" s="381" t="s">
        <v>132</v>
      </c>
      <c r="FX215" s="381" t="s">
        <v>132</v>
      </c>
      <c r="FY215" s="381" t="s">
        <v>132</v>
      </c>
      <c r="FZ215" s="381" t="s">
        <v>132</v>
      </c>
      <c r="GA215" s="381" t="s">
        <v>132</v>
      </c>
      <c r="GB215" s="381" t="s">
        <v>132</v>
      </c>
      <c r="GC215" s="381" t="s">
        <v>132</v>
      </c>
      <c r="GD215" s="381" t="s">
        <v>132</v>
      </c>
      <c r="GE215" s="382"/>
      <c r="GF215" s="379"/>
      <c r="GG215" s="380" t="s">
        <v>86</v>
      </c>
      <c r="GH215" s="381" t="s">
        <v>132</v>
      </c>
      <c r="GI215" s="381" t="s">
        <v>132</v>
      </c>
      <c r="GJ215" s="381" t="s">
        <v>132</v>
      </c>
      <c r="GK215" s="381" t="s">
        <v>132</v>
      </c>
      <c r="GL215" s="381" t="s">
        <v>132</v>
      </c>
      <c r="GM215" s="381" t="s">
        <v>132</v>
      </c>
      <c r="GN215" s="381" t="s">
        <v>132</v>
      </c>
      <c r="GO215" s="381" t="s">
        <v>132</v>
      </c>
      <c r="GP215" s="381" t="s">
        <v>132</v>
      </c>
      <c r="GQ215" s="381" t="s">
        <v>132</v>
      </c>
      <c r="GR215" s="381" t="s">
        <v>132</v>
      </c>
      <c r="GS215" s="381" t="s">
        <v>132</v>
      </c>
      <c r="GT215" s="381" t="s">
        <v>132</v>
      </c>
      <c r="GU215" s="381" t="s">
        <v>132</v>
      </c>
      <c r="GV215" s="382"/>
      <c r="GW215" s="379"/>
      <c r="GX215" s="380" t="s">
        <v>86</v>
      </c>
      <c r="GY215" s="381" t="s">
        <v>132</v>
      </c>
      <c r="GZ215" s="381" t="s">
        <v>132</v>
      </c>
      <c r="HA215" s="381" t="s">
        <v>132</v>
      </c>
      <c r="HB215" s="381" t="s">
        <v>132</v>
      </c>
      <c r="HC215" s="381" t="s">
        <v>132</v>
      </c>
      <c r="HD215" s="381" t="s">
        <v>132</v>
      </c>
      <c r="HE215" s="381" t="s">
        <v>132</v>
      </c>
      <c r="HF215" s="381" t="s">
        <v>132</v>
      </c>
      <c r="HG215" s="381" t="s">
        <v>132</v>
      </c>
      <c r="HH215" s="381" t="s">
        <v>132</v>
      </c>
      <c r="HI215" s="381" t="s">
        <v>132</v>
      </c>
      <c r="HJ215" s="381" t="s">
        <v>132</v>
      </c>
      <c r="HK215" s="381" t="s">
        <v>132</v>
      </c>
      <c r="HL215" s="381" t="s">
        <v>132</v>
      </c>
      <c r="HM215" s="382"/>
      <c r="HN215" s="379"/>
      <c r="HO215" s="380" t="s">
        <v>86</v>
      </c>
      <c r="HP215" s="381" t="s">
        <v>132</v>
      </c>
      <c r="HQ215" s="381" t="s">
        <v>132</v>
      </c>
      <c r="HR215" s="381" t="s">
        <v>132</v>
      </c>
      <c r="HS215" s="381" t="s">
        <v>132</v>
      </c>
      <c r="HT215" s="381" t="s">
        <v>132</v>
      </c>
      <c r="HU215" s="381" t="s">
        <v>132</v>
      </c>
      <c r="HV215" s="381" t="s">
        <v>132</v>
      </c>
      <c r="HW215" s="381" t="s">
        <v>132</v>
      </c>
      <c r="HX215" s="381" t="s">
        <v>132</v>
      </c>
      <c r="HY215" s="381" t="s">
        <v>132</v>
      </c>
      <c r="HZ215" s="381" t="s">
        <v>132</v>
      </c>
      <c r="IA215" s="381" t="s">
        <v>132</v>
      </c>
      <c r="IB215" s="381" t="s">
        <v>132</v>
      </c>
      <c r="IC215" s="381" t="s">
        <v>132</v>
      </c>
      <c r="ID215" s="382"/>
      <c r="IE215" s="379"/>
      <c r="IF215" s="380" t="s">
        <v>86</v>
      </c>
      <c r="IG215" s="381" t="s">
        <v>132</v>
      </c>
      <c r="IH215" s="381" t="s">
        <v>132</v>
      </c>
      <c r="II215" s="381" t="s">
        <v>132</v>
      </c>
      <c r="IJ215" s="381" t="s">
        <v>132</v>
      </c>
      <c r="IK215" s="381" t="s">
        <v>132</v>
      </c>
      <c r="IL215" s="381" t="s">
        <v>132</v>
      </c>
      <c r="IM215" s="381" t="s">
        <v>132</v>
      </c>
      <c r="IN215" s="381" t="s">
        <v>132</v>
      </c>
      <c r="IO215" s="381" t="s">
        <v>132</v>
      </c>
      <c r="IP215" s="381" t="s">
        <v>132</v>
      </c>
      <c r="IQ215" s="381" t="s">
        <v>132</v>
      </c>
      <c r="IR215" s="381" t="s">
        <v>132</v>
      </c>
      <c r="IS215" s="381" t="s">
        <v>132</v>
      </c>
      <c r="IT215" s="381" t="s">
        <v>132</v>
      </c>
      <c r="IU215" s="382"/>
      <c r="IV215" s="379"/>
      <c r="IW215" s="380" t="s">
        <v>86</v>
      </c>
      <c r="IX215" s="381" t="s">
        <v>132</v>
      </c>
      <c r="IY215" s="381" t="s">
        <v>132</v>
      </c>
      <c r="IZ215" s="381" t="s">
        <v>132</v>
      </c>
      <c r="JA215" s="381" t="s">
        <v>132</v>
      </c>
      <c r="JB215" s="381" t="s">
        <v>132</v>
      </c>
      <c r="JC215" s="381" t="s">
        <v>132</v>
      </c>
      <c r="JD215" s="381" t="s">
        <v>132</v>
      </c>
      <c r="JE215" s="381" t="s">
        <v>132</v>
      </c>
      <c r="JF215" s="381" t="s">
        <v>132</v>
      </c>
      <c r="JG215" s="381" t="s">
        <v>132</v>
      </c>
      <c r="JH215" s="381" t="s">
        <v>132</v>
      </c>
      <c r="JI215" s="381" t="s">
        <v>132</v>
      </c>
      <c r="JJ215" s="381" t="s">
        <v>132</v>
      </c>
      <c r="JK215" s="381" t="s">
        <v>132</v>
      </c>
      <c r="JL215" s="382"/>
      <c r="JM215" s="379"/>
      <c r="JN215" s="380" t="s">
        <v>86</v>
      </c>
      <c r="JO215" s="381" t="s">
        <v>132</v>
      </c>
      <c r="JP215" s="381" t="s">
        <v>132</v>
      </c>
      <c r="JQ215" s="381" t="s">
        <v>132</v>
      </c>
      <c r="JR215" s="381" t="s">
        <v>132</v>
      </c>
      <c r="JS215" s="381" t="s">
        <v>132</v>
      </c>
      <c r="JT215" s="381" t="s">
        <v>132</v>
      </c>
      <c r="JU215" s="381" t="s">
        <v>132</v>
      </c>
      <c r="JV215" s="381" t="s">
        <v>132</v>
      </c>
      <c r="JW215" s="381" t="s">
        <v>132</v>
      </c>
      <c r="JX215" s="381" t="s">
        <v>132</v>
      </c>
      <c r="JY215" s="381" t="s">
        <v>132</v>
      </c>
      <c r="JZ215" s="381" t="s">
        <v>132</v>
      </c>
      <c r="KA215" s="381" t="s">
        <v>132</v>
      </c>
      <c r="KB215" s="381" t="s">
        <v>132</v>
      </c>
      <c r="KC215" s="382"/>
      <c r="KD215" s="379"/>
      <c r="KE215" s="380" t="s">
        <v>86</v>
      </c>
      <c r="KF215" s="381" t="s">
        <v>132</v>
      </c>
      <c r="KG215" s="381" t="s">
        <v>132</v>
      </c>
      <c r="KH215" s="381" t="s">
        <v>132</v>
      </c>
      <c r="KI215" s="381" t="s">
        <v>132</v>
      </c>
      <c r="KJ215" s="381" t="s">
        <v>132</v>
      </c>
      <c r="KK215" s="381" t="s">
        <v>132</v>
      </c>
      <c r="KL215" s="381" t="s">
        <v>132</v>
      </c>
      <c r="KM215" s="381" t="s">
        <v>132</v>
      </c>
      <c r="KN215" s="381" t="s">
        <v>132</v>
      </c>
      <c r="KO215" s="381" t="s">
        <v>132</v>
      </c>
      <c r="KP215" s="381" t="s">
        <v>132</v>
      </c>
      <c r="KQ215" s="381" t="s">
        <v>132</v>
      </c>
      <c r="KR215" s="381" t="s">
        <v>132</v>
      </c>
      <c r="KS215" s="381" t="s">
        <v>132</v>
      </c>
      <c r="KT215" s="382"/>
      <c r="KU215" s="383"/>
    </row>
    <row r="216" ht="15.75" customHeight="1">
      <c r="A216" s="384">
        <v>1.0</v>
      </c>
      <c r="B216" s="385" t="s">
        <v>32</v>
      </c>
      <c r="C216" s="386" t="s">
        <v>133</v>
      </c>
      <c r="D216" s="386" t="s">
        <v>134</v>
      </c>
      <c r="E216" s="387">
        <f>'Produksi dan Harga'!E4</f>
        <v>0</v>
      </c>
      <c r="F216" s="387">
        <v>585049.2368478939</v>
      </c>
      <c r="G216" s="387">
        <f t="shared" ref="G216:G238" si="2660">IFERROR(E216*F216/1000000,0)</f>
        <v>0</v>
      </c>
      <c r="H216" s="388"/>
      <c r="I216" s="387">
        <f t="shared" ref="I216:I238" si="2661">IFERROR(+G216*H216,"")</f>
        <v>0</v>
      </c>
      <c r="J216" s="388"/>
      <c r="K216" s="387">
        <f>ADHB!L216</f>
        <v>0</v>
      </c>
      <c r="L216" s="387">
        <f t="shared" ref="L216:L238" si="2662">IFERROR(K216/J216*100,0)</f>
        <v>0</v>
      </c>
      <c r="M216" s="387">
        <f t="shared" ref="M216:M238" si="2663">IFERROR(+(IF(G216="","0",G216))+(IF(I216="","0",I216))+(IF(L216="","0",L216)),"")</f>
        <v>0</v>
      </c>
      <c r="N216" s="388">
        <v>0.224147321887</v>
      </c>
      <c r="O216" s="389">
        <f t="shared" ref="O216:O238" si="2664">IFERROR(+N216*(M216-L216),"")</f>
        <v>0</v>
      </c>
      <c r="P216" s="390">
        <f t="shared" ref="P216:P238" si="2665">IFERROR(+(IF(M216="","0",M216))-(IF(O216="","0",O216)),"")</f>
        <v>0</v>
      </c>
      <c r="Q216" s="391"/>
      <c r="R216" s="384">
        <v>1.0</v>
      </c>
      <c r="S216" s="385" t="s">
        <v>32</v>
      </c>
      <c r="T216" s="386" t="s">
        <v>133</v>
      </c>
      <c r="U216" s="386" t="s">
        <v>134</v>
      </c>
      <c r="V216" s="387">
        <f>'Produksi dan Harga'!J4</f>
        <v>0</v>
      </c>
      <c r="W216" s="387">
        <f t="shared" ref="W216:W238" si="2666">F216</f>
        <v>585049.2368</v>
      </c>
      <c r="X216" s="387">
        <f t="shared" ref="X216:X238" si="2667">IFERROR(V216*W216/1000000,0)</f>
        <v>0</v>
      </c>
      <c r="Y216" s="388"/>
      <c r="Z216" s="387">
        <f t="shared" ref="Z216:Z238" si="2668">IFERROR(+X216*Y216,"")</f>
        <v>0</v>
      </c>
      <c r="AA216" s="388"/>
      <c r="AB216" s="387">
        <f>ADHB!AC216</f>
        <v>0</v>
      </c>
      <c r="AC216" s="387">
        <f t="shared" ref="AC216:AC238" si="2669">IFERROR(AB216/AA216*100,0)</f>
        <v>0</v>
      </c>
      <c r="AD216" s="387">
        <f t="shared" ref="AD216:AD238" si="2670">IFERROR(+(IF(X216="","0",X216))+(IF(Z216="","0",Z216))+(IF(AC216="","0",AC216)),"")</f>
        <v>0</v>
      </c>
      <c r="AE216" s="388">
        <v>0.224147321887</v>
      </c>
      <c r="AF216" s="389">
        <f t="shared" ref="AF216:AF238" si="2671">IFERROR(+AE216*(AD216-AC216),"")</f>
        <v>0</v>
      </c>
      <c r="AG216" s="390">
        <f t="shared" ref="AG216:AG238" si="2672">IFERROR(+(IF(AD216="","0",AD216))-(IF(AF216="","0",AF216)),"")</f>
        <v>0</v>
      </c>
      <c r="AH216" s="391"/>
      <c r="AI216" s="384">
        <v>1.0</v>
      </c>
      <c r="AJ216" s="385" t="s">
        <v>32</v>
      </c>
      <c r="AK216" s="386" t="s">
        <v>133</v>
      </c>
      <c r="AL216" s="386" t="s">
        <v>134</v>
      </c>
      <c r="AM216" s="387">
        <f>'Produksi dan Harga'!O4</f>
        <v>0</v>
      </c>
      <c r="AN216" s="387">
        <f t="shared" ref="AN216:AN238" si="2673">W216</f>
        <v>585049.2368</v>
      </c>
      <c r="AO216" s="387">
        <f t="shared" ref="AO216:AO238" si="2674">IFERROR(AM216*AN216/1000000,0)</f>
        <v>0</v>
      </c>
      <c r="AP216" s="388"/>
      <c r="AQ216" s="387">
        <f t="shared" ref="AQ216:AQ238" si="2675">IFERROR(+AO216*AP216,"")</f>
        <v>0</v>
      </c>
      <c r="AR216" s="388"/>
      <c r="AS216" s="387">
        <f>ADHB!AT216</f>
        <v>0</v>
      </c>
      <c r="AT216" s="387">
        <f t="shared" ref="AT216:AT238" si="2676">IFERROR(AS216/AR216*100,0)</f>
        <v>0</v>
      </c>
      <c r="AU216" s="387">
        <f t="shared" ref="AU216:AU238" si="2677">IFERROR(+(IF(AO216="","0",AO216))+(IF(AQ216="","0",AQ216))+(IF(AT216="","0",AT216)),"")</f>
        <v>0</v>
      </c>
      <c r="AV216" s="388">
        <v>0.224147321887</v>
      </c>
      <c r="AW216" s="389">
        <f t="shared" ref="AW216:AW238" si="2678">IFERROR(+AV216*(AU216-AT216),"")</f>
        <v>0</v>
      </c>
      <c r="AX216" s="390">
        <f t="shared" ref="AX216:AX238" si="2679">IFERROR(+(IF(AU216="","0",AU216))-(IF(AW216="","0",AW216)),"")</f>
        <v>0</v>
      </c>
      <c r="AY216" s="391"/>
      <c r="AZ216" s="384">
        <v>1.0</v>
      </c>
      <c r="BA216" s="385" t="s">
        <v>32</v>
      </c>
      <c r="BB216" s="386" t="s">
        <v>133</v>
      </c>
      <c r="BC216" s="386" t="s">
        <v>134</v>
      </c>
      <c r="BD216" s="387">
        <f>'Produksi dan Harga'!T4</f>
        <v>0</v>
      </c>
      <c r="BE216" s="387">
        <f t="shared" ref="BE216:BE238" si="2680">AN216</f>
        <v>585049.2368</v>
      </c>
      <c r="BF216" s="387">
        <f t="shared" ref="BF216:BF238" si="2681">IFERROR(BD216*BE216/1000000,0)</f>
        <v>0</v>
      </c>
      <c r="BG216" s="388"/>
      <c r="BH216" s="387">
        <f t="shared" ref="BH216:BH238" si="2682">IFERROR(+BF216*BG216,"")</f>
        <v>0</v>
      </c>
      <c r="BI216" s="388"/>
      <c r="BJ216" s="387">
        <f>ADHB!BK216</f>
        <v>0</v>
      </c>
      <c r="BK216" s="387">
        <f t="shared" ref="BK216:BK238" si="2683">IFERROR(BJ216/BI216*100,0)</f>
        <v>0</v>
      </c>
      <c r="BL216" s="387">
        <f t="shared" ref="BL216:BL238" si="2684">IFERROR(+(IF(BF216="","0",BF216))+(IF(BH216="","0",BH216))+(IF(BK216="","0",BK216)),"")</f>
        <v>0</v>
      </c>
      <c r="BM216" s="388">
        <v>0.224147321887</v>
      </c>
      <c r="BN216" s="389">
        <f t="shared" ref="BN216:BN238" si="2685">IFERROR(+BM216*(BL216-BK216),"")</f>
        <v>0</v>
      </c>
      <c r="BO216" s="390">
        <f t="shared" ref="BO216:BO238" si="2686">IFERROR(+(IF(BL216="","0",BL216))-(IF(BN216="","0",BN216)),"")</f>
        <v>0</v>
      </c>
      <c r="BP216" s="391"/>
      <c r="BQ216" s="384">
        <v>1.0</v>
      </c>
      <c r="BR216" s="385" t="s">
        <v>32</v>
      </c>
      <c r="BS216" s="386" t="s">
        <v>133</v>
      </c>
      <c r="BT216" s="386" t="s">
        <v>134</v>
      </c>
      <c r="BU216" s="387">
        <f>'Produksi dan Harga'!Y4</f>
        <v>0</v>
      </c>
      <c r="BV216" s="387">
        <f t="shared" ref="BV216:BV238" si="2687">BE216</f>
        <v>585049.2368</v>
      </c>
      <c r="BW216" s="387">
        <f t="shared" ref="BW216:BW238" si="2688">IFERROR(BU216*BV216/1000000,0)</f>
        <v>0</v>
      </c>
      <c r="BX216" s="388"/>
      <c r="BY216" s="387">
        <f t="shared" ref="BY216:BY238" si="2689">IFERROR(+BW216*BX216,"")</f>
        <v>0</v>
      </c>
      <c r="BZ216" s="388"/>
      <c r="CA216" s="387">
        <f>ADHB!CB216</f>
        <v>0</v>
      </c>
      <c r="CB216" s="387">
        <f t="shared" ref="CB216:CB238" si="2690">IFERROR(CA216/BZ216*100,0)</f>
        <v>0</v>
      </c>
      <c r="CC216" s="387">
        <f t="shared" ref="CC216:CC238" si="2691">IFERROR(+(IF(BW216="","0",BW216))+(IF(BY216="","0",BY216))+(IF(CB216="","0",CB216)),"")</f>
        <v>0</v>
      </c>
      <c r="CD216" s="388">
        <v>0.224147321887</v>
      </c>
      <c r="CE216" s="389">
        <f t="shared" ref="CE216:CE238" si="2692">IFERROR(+CD216*(CC216-CB216),"")</f>
        <v>0</v>
      </c>
      <c r="CF216" s="390">
        <f t="shared" ref="CF216:CF238" si="2693">IFERROR(+(IF(CC216="","0",CC216))-(IF(CE216="","0",CE216)),"")</f>
        <v>0</v>
      </c>
      <c r="CG216" s="391"/>
      <c r="CH216" s="384">
        <v>1.0</v>
      </c>
      <c r="CI216" s="385" t="s">
        <v>32</v>
      </c>
      <c r="CJ216" s="386" t="s">
        <v>133</v>
      </c>
      <c r="CK216" s="386" t="s">
        <v>134</v>
      </c>
      <c r="CL216" s="387">
        <f>'Produksi dan Harga'!AD4</f>
        <v>0</v>
      </c>
      <c r="CM216" s="387">
        <f t="shared" ref="CM216:CM238" si="2694">BV216</f>
        <v>585049.2368</v>
      </c>
      <c r="CN216" s="387">
        <f t="shared" ref="CN216:CN238" si="2695">IFERROR(CL216*CM216/1000000,0)</f>
        <v>0</v>
      </c>
      <c r="CO216" s="388"/>
      <c r="CP216" s="387">
        <f t="shared" ref="CP216:CP238" si="2696">IFERROR(+CN216*CO216,"")</f>
        <v>0</v>
      </c>
      <c r="CQ216" s="388"/>
      <c r="CR216" s="387">
        <f>ADHB!CS216</f>
        <v>0</v>
      </c>
      <c r="CS216" s="387">
        <f t="shared" ref="CS216:CS238" si="2697">IFERROR(CR216/CQ216*100,0)</f>
        <v>0</v>
      </c>
      <c r="CT216" s="387">
        <f t="shared" ref="CT216:CT238" si="2698">IFERROR(+(IF(CN216="","0",CN216))+(IF(CP216="","0",CP216))+(IF(CS216="","0",CS216)),"")</f>
        <v>0</v>
      </c>
      <c r="CU216" s="388">
        <v>0.224147321887</v>
      </c>
      <c r="CV216" s="389">
        <f t="shared" ref="CV216:CV238" si="2699">IFERROR(+CU216*(CT216-CS216),"")</f>
        <v>0</v>
      </c>
      <c r="CW216" s="390">
        <f t="shared" ref="CW216:CW238" si="2700">IFERROR(+(IF(CT216="","0",CT216))-(IF(CV216="","0",CV216)),"")</f>
        <v>0</v>
      </c>
      <c r="CX216" s="391"/>
      <c r="CY216" s="384">
        <v>1.0</v>
      </c>
      <c r="CZ216" s="385" t="s">
        <v>32</v>
      </c>
      <c r="DA216" s="386" t="s">
        <v>133</v>
      </c>
      <c r="DB216" s="386" t="s">
        <v>134</v>
      </c>
      <c r="DC216" s="387">
        <f>'Produksi dan Harga'!AI4</f>
        <v>0</v>
      </c>
      <c r="DD216" s="387">
        <f t="shared" ref="DD216:DD238" si="2701">CM216</f>
        <v>585049.2368</v>
      </c>
      <c r="DE216" s="387">
        <f t="shared" ref="DE216:DE238" si="2702">IFERROR(DC216*DD216/1000000,0)</f>
        <v>0</v>
      </c>
      <c r="DF216" s="388"/>
      <c r="DG216" s="387">
        <f t="shared" ref="DG216:DG238" si="2703">IFERROR(+DE216*DF216,"")</f>
        <v>0</v>
      </c>
      <c r="DH216" s="388"/>
      <c r="DI216" s="387">
        <f>ADHB!DJ216</f>
        <v>0</v>
      </c>
      <c r="DJ216" s="387">
        <f t="shared" ref="DJ216:DJ238" si="2704">IFERROR(DI216/DH216*100,0)</f>
        <v>0</v>
      </c>
      <c r="DK216" s="387">
        <f t="shared" ref="DK216:DK238" si="2705">IFERROR(+(IF(DE216="","0",DE216))+(IF(DG216="","0",DG216))+(IF(DJ216="","0",DJ216)),"")</f>
        <v>0</v>
      </c>
      <c r="DL216" s="388">
        <v>0.224147321887</v>
      </c>
      <c r="DM216" s="389">
        <f t="shared" ref="DM216:DM238" si="2706">IFERROR(+DL216*(DK216-DJ216),"")</f>
        <v>0</v>
      </c>
      <c r="DN216" s="390">
        <f t="shared" ref="DN216:DN238" si="2707">IFERROR(+(IF(DK216="","0",DK216))-(IF(DM216="","0",DM216)),"")</f>
        <v>0</v>
      </c>
      <c r="DO216" s="391"/>
      <c r="DP216" s="384">
        <v>1.0</v>
      </c>
      <c r="DQ216" s="385" t="s">
        <v>32</v>
      </c>
      <c r="DR216" s="386" t="s">
        <v>133</v>
      </c>
      <c r="DS216" s="386" t="s">
        <v>134</v>
      </c>
      <c r="DT216" s="387">
        <f>'Produksi dan Harga'!AN4</f>
        <v>0</v>
      </c>
      <c r="DU216" s="387">
        <f t="shared" ref="DU216:DU238" si="2708">DD216</f>
        <v>585049.2368</v>
      </c>
      <c r="DV216" s="387">
        <f t="shared" ref="DV216:DV238" si="2709">IFERROR(DT216*DU216/1000000,0)</f>
        <v>0</v>
      </c>
      <c r="DW216" s="388"/>
      <c r="DX216" s="387">
        <f t="shared" ref="DX216:DX238" si="2710">IFERROR(+DV216*DW216,"")</f>
        <v>0</v>
      </c>
      <c r="DY216" s="388"/>
      <c r="DZ216" s="387">
        <f>ADHB!EA216</f>
        <v>0</v>
      </c>
      <c r="EA216" s="387">
        <f t="shared" ref="EA216:EA238" si="2711">IFERROR(DZ216/DY216*100,0)</f>
        <v>0</v>
      </c>
      <c r="EB216" s="387">
        <f t="shared" ref="EB216:EB238" si="2712">IFERROR(+(IF(DV216="","0",DV216))+(IF(DX216="","0",DX216))+(IF(EA216="","0",EA216)),"")</f>
        <v>0</v>
      </c>
      <c r="EC216" s="388">
        <v>0.224147321887</v>
      </c>
      <c r="ED216" s="389">
        <f t="shared" ref="ED216:ED238" si="2713">IFERROR(+EC216*(EB216-EA216),"")</f>
        <v>0</v>
      </c>
      <c r="EE216" s="390">
        <f t="shared" ref="EE216:EE238" si="2714">IFERROR(+(IF(EB216="","0",EB216))-(IF(ED216="","0",ED216)),"")</f>
        <v>0</v>
      </c>
      <c r="EF216" s="391"/>
      <c r="EG216" s="384">
        <v>1.0</v>
      </c>
      <c r="EH216" s="385" t="s">
        <v>32</v>
      </c>
      <c r="EI216" s="386" t="s">
        <v>133</v>
      </c>
      <c r="EJ216" s="386" t="s">
        <v>134</v>
      </c>
      <c r="EK216" s="387">
        <f>'Produksi dan Harga'!AS4</f>
        <v>0</v>
      </c>
      <c r="EL216" s="387">
        <f t="shared" ref="EL216:EL238" si="2715">DU216</f>
        <v>585049.2368</v>
      </c>
      <c r="EM216" s="387">
        <f t="shared" ref="EM216:EM238" si="2716">IFERROR(EK216*EL216/1000000,0)</f>
        <v>0</v>
      </c>
      <c r="EN216" s="388"/>
      <c r="EO216" s="387">
        <f t="shared" ref="EO216:EO238" si="2717">IFERROR(+EM216*EN216,"")</f>
        <v>0</v>
      </c>
      <c r="EP216" s="388"/>
      <c r="EQ216" s="387">
        <f>ADHB!ER216</f>
        <v>0</v>
      </c>
      <c r="ER216" s="387">
        <f t="shared" ref="ER216:ER238" si="2718">IFERROR(EQ216/EP216*100,0)</f>
        <v>0</v>
      </c>
      <c r="ES216" s="387">
        <f t="shared" ref="ES216:ES238" si="2719">IFERROR(+(IF(EM216="","0",EM216))+(IF(EO216="","0",EO216))+(IF(ER216="","0",ER216)),"")</f>
        <v>0</v>
      </c>
      <c r="ET216" s="388">
        <v>0.224147321887</v>
      </c>
      <c r="EU216" s="389">
        <f t="shared" ref="EU216:EU238" si="2720">IFERROR(+ET216*(ES216-ER216),"")</f>
        <v>0</v>
      </c>
      <c r="EV216" s="390">
        <f t="shared" ref="EV216:EV238" si="2721">IFERROR(+(IF(ES216="","0",ES216))-(IF(EU216="","0",EU216)),"")</f>
        <v>0</v>
      </c>
      <c r="EW216" s="391"/>
      <c r="EX216" s="384">
        <v>1.0</v>
      </c>
      <c r="EY216" s="385" t="s">
        <v>32</v>
      </c>
      <c r="EZ216" s="386" t="s">
        <v>133</v>
      </c>
      <c r="FA216" s="386" t="s">
        <v>134</v>
      </c>
      <c r="FB216" s="387">
        <f>'Produksi dan Harga'!AX4</f>
        <v>0</v>
      </c>
      <c r="FC216" s="387">
        <f t="shared" ref="FC216:FC238" si="2722">EL216</f>
        <v>585049.2368</v>
      </c>
      <c r="FD216" s="387">
        <f t="shared" ref="FD216:FD238" si="2723">IFERROR(FB216*FC216/1000000,0)</f>
        <v>0</v>
      </c>
      <c r="FE216" s="388"/>
      <c r="FF216" s="387">
        <f t="shared" ref="FF216:FF238" si="2724">IFERROR(+FD216*FE216,"")</f>
        <v>0</v>
      </c>
      <c r="FG216" s="388"/>
      <c r="FH216" s="387">
        <f>ADHB!FI216</f>
        <v>0</v>
      </c>
      <c r="FI216" s="387">
        <f t="shared" ref="FI216:FI238" si="2725">IFERROR(FH216/FG216*100,0)</f>
        <v>0</v>
      </c>
      <c r="FJ216" s="387">
        <f t="shared" ref="FJ216:FJ238" si="2726">IFERROR(+(IF(FD216="","0",FD216))+(IF(FF216="","0",FF216))+(IF(FI216="","0",FI216)),"")</f>
        <v>0</v>
      </c>
      <c r="FK216" s="388">
        <v>0.224147321887</v>
      </c>
      <c r="FL216" s="389">
        <f t="shared" ref="FL216:FL238" si="2727">IFERROR(+FK216*(FJ216-FI216),"")</f>
        <v>0</v>
      </c>
      <c r="FM216" s="390">
        <f t="shared" ref="FM216:FM238" si="2728">IFERROR(+(IF(FJ216="","0",FJ216))-(IF(FL216="","0",FL216)),"")</f>
        <v>0</v>
      </c>
      <c r="FN216" s="391"/>
      <c r="FO216" s="384">
        <v>1.0</v>
      </c>
      <c r="FP216" s="385" t="s">
        <v>32</v>
      </c>
      <c r="FQ216" s="386" t="s">
        <v>133</v>
      </c>
      <c r="FR216" s="386" t="s">
        <v>134</v>
      </c>
      <c r="FS216" s="387">
        <f>'Produksi dan Harga'!BC4</f>
        <v>0</v>
      </c>
      <c r="FT216" s="387">
        <f t="shared" ref="FT216:FT238" si="2729">FC216</f>
        <v>585049.2368</v>
      </c>
      <c r="FU216" s="387">
        <f t="shared" ref="FU216:FU238" si="2730">IFERROR(FS216*FT216/1000000,0)</f>
        <v>0</v>
      </c>
      <c r="FV216" s="388"/>
      <c r="FW216" s="387">
        <f t="shared" ref="FW216:FW238" si="2731">IFERROR(+FU216*FV216,"")</f>
        <v>0</v>
      </c>
      <c r="FX216" s="388"/>
      <c r="FY216" s="387">
        <f>ADHB!FZ216</f>
        <v>0</v>
      </c>
      <c r="FZ216" s="387">
        <f t="shared" ref="FZ216:FZ238" si="2732">IFERROR(FY216/FX216*100,0)</f>
        <v>0</v>
      </c>
      <c r="GA216" s="387">
        <f t="shared" ref="GA216:GA238" si="2733">IFERROR(+(IF(FU216="","0",FU216))+(IF(FW216="","0",FW216))+(IF(FZ216="","0",FZ216)),"")</f>
        <v>0</v>
      </c>
      <c r="GB216" s="388">
        <v>0.224147321887</v>
      </c>
      <c r="GC216" s="389">
        <f t="shared" ref="GC216:GC238" si="2734">IFERROR(+GB216*(GA216-FZ216),"")</f>
        <v>0</v>
      </c>
      <c r="GD216" s="390">
        <f t="shared" ref="GD216:GD238" si="2735">IFERROR(+(IF(GA216="","0",GA216))-(IF(GC216="","0",GC216)),"")</f>
        <v>0</v>
      </c>
      <c r="GE216" s="391"/>
      <c r="GF216" s="384">
        <v>1.0</v>
      </c>
      <c r="GG216" s="385" t="s">
        <v>32</v>
      </c>
      <c r="GH216" s="386" t="s">
        <v>133</v>
      </c>
      <c r="GI216" s="386" t="s">
        <v>134</v>
      </c>
      <c r="GJ216" s="387">
        <f>'Produksi dan Harga'!BH4</f>
        <v>0</v>
      </c>
      <c r="GK216" s="387">
        <f t="shared" ref="GK216:GK238" si="2736">FT216</f>
        <v>585049.2368</v>
      </c>
      <c r="GL216" s="387">
        <f t="shared" ref="GL216:GL238" si="2737">IFERROR(GJ216*GK216/1000000,0)</f>
        <v>0</v>
      </c>
      <c r="GM216" s="388"/>
      <c r="GN216" s="387">
        <f t="shared" ref="GN216:GN238" si="2738">IFERROR(+GL216*GM216,"")</f>
        <v>0</v>
      </c>
      <c r="GO216" s="388"/>
      <c r="GP216" s="387">
        <f>ADHB!GQ216</f>
        <v>0</v>
      </c>
      <c r="GQ216" s="387">
        <f t="shared" ref="GQ216:GQ238" si="2739">IFERROR(GP216/GO216*100,0)</f>
        <v>0</v>
      </c>
      <c r="GR216" s="387">
        <f t="shared" ref="GR216:GR238" si="2740">IFERROR(+(IF(GL216="","0",GL216))+(IF(GN216="","0",GN216))+(IF(GQ216="","0",GQ216)),"")</f>
        <v>0</v>
      </c>
      <c r="GS216" s="388">
        <v>0.224147321887</v>
      </c>
      <c r="GT216" s="389">
        <f t="shared" ref="GT216:GT238" si="2741">IFERROR(+GS216*(GR216-GQ216),"")</f>
        <v>0</v>
      </c>
      <c r="GU216" s="390">
        <f t="shared" ref="GU216:GU238" si="2742">IFERROR(+(IF(GR216="","0",GR216))-(IF(GT216="","0",GT216)),"")</f>
        <v>0</v>
      </c>
      <c r="GV216" s="391"/>
      <c r="GW216" s="384">
        <v>1.0</v>
      </c>
      <c r="GX216" s="385" t="s">
        <v>32</v>
      </c>
      <c r="GY216" s="386" t="s">
        <v>133</v>
      </c>
      <c r="GZ216" s="386" t="s">
        <v>134</v>
      </c>
      <c r="HA216" s="387">
        <f>'Produksi dan Harga'!BM4</f>
        <v>0</v>
      </c>
      <c r="HB216" s="387">
        <f t="shared" ref="HB216:HB238" si="2743">GK216</f>
        <v>585049.2368</v>
      </c>
      <c r="HC216" s="387">
        <f t="shared" ref="HC216:HC238" si="2744">IFERROR(HA216*HB216/1000000,0)</f>
        <v>0</v>
      </c>
      <c r="HD216" s="388"/>
      <c r="HE216" s="387">
        <f t="shared" ref="HE216:HE238" si="2745">IFERROR(+HC216*HD216,"")</f>
        <v>0</v>
      </c>
      <c r="HF216" s="388"/>
      <c r="HG216" s="387">
        <f>ADHB!HH216</f>
        <v>0</v>
      </c>
      <c r="HH216" s="387">
        <f t="shared" ref="HH216:HH238" si="2746">IFERROR(HG216/HF216*100,0)</f>
        <v>0</v>
      </c>
      <c r="HI216" s="387">
        <f t="shared" ref="HI216:HI238" si="2747">IFERROR(+(IF(HC216="","0",HC216))+(IF(HE216="","0",HE216))+(IF(HH216="","0",HH216)),"")</f>
        <v>0</v>
      </c>
      <c r="HJ216" s="388">
        <v>0.224147321887</v>
      </c>
      <c r="HK216" s="389">
        <f t="shared" ref="HK216:HK238" si="2748">IFERROR(+HJ216*(HI216-HH216),"")</f>
        <v>0</v>
      </c>
      <c r="HL216" s="390">
        <f t="shared" ref="HL216:HL238" si="2749">IFERROR(+(IF(HI216="","0",HI216))-(IF(HK216="","0",HK216)),"")</f>
        <v>0</v>
      </c>
      <c r="HM216" s="391"/>
      <c r="HN216" s="384">
        <v>1.0</v>
      </c>
      <c r="HO216" s="385" t="s">
        <v>32</v>
      </c>
      <c r="HP216" s="386" t="s">
        <v>133</v>
      </c>
      <c r="HQ216" s="386" t="s">
        <v>134</v>
      </c>
      <c r="HR216" s="387">
        <f>'Produksi dan Harga'!BR4</f>
        <v>0</v>
      </c>
      <c r="HS216" s="387">
        <f t="shared" ref="HS216:HS238" si="2750">HB216</f>
        <v>585049.2368</v>
      </c>
      <c r="HT216" s="387">
        <f t="shared" ref="HT216:HT238" si="2751">IFERROR(HR216*HS216/1000000,0)</f>
        <v>0</v>
      </c>
      <c r="HU216" s="388"/>
      <c r="HV216" s="387">
        <f t="shared" ref="HV216:HV238" si="2752">IFERROR(+HT216*HU216,"")</f>
        <v>0</v>
      </c>
      <c r="HW216" s="388"/>
      <c r="HX216" s="387">
        <f>ADHB!HY216</f>
        <v>0</v>
      </c>
      <c r="HY216" s="387">
        <f t="shared" ref="HY216:HY238" si="2753">IFERROR(HX216/HW216*100,0)</f>
        <v>0</v>
      </c>
      <c r="HZ216" s="387">
        <f t="shared" ref="HZ216:HZ238" si="2754">IFERROR(+(IF(HT216="","0",HT216))+(IF(HV216="","0",HV216))+(IF(HY216="","0",HY216)),"")</f>
        <v>0</v>
      </c>
      <c r="IA216" s="388">
        <v>0.224147321887</v>
      </c>
      <c r="IB216" s="389">
        <f t="shared" ref="IB216:IB238" si="2755">IFERROR(+IA216*(HZ216-HY216),"")</f>
        <v>0</v>
      </c>
      <c r="IC216" s="390">
        <f t="shared" ref="IC216:IC238" si="2756">IFERROR(+(IF(HZ216="","0",HZ216))-(IF(IB216="","0",IB216)),"")</f>
        <v>0</v>
      </c>
      <c r="ID216" s="391"/>
      <c r="IE216" s="384">
        <v>1.0</v>
      </c>
      <c r="IF216" s="385" t="s">
        <v>32</v>
      </c>
      <c r="IG216" s="386" t="s">
        <v>133</v>
      </c>
      <c r="IH216" s="386" t="s">
        <v>134</v>
      </c>
      <c r="II216" s="387">
        <f>'Produksi dan Harga'!BW4</f>
        <v>4</v>
      </c>
      <c r="IJ216" s="387">
        <f t="shared" ref="IJ216:IJ238" si="2757">HS216</f>
        <v>585049.2368</v>
      </c>
      <c r="IK216" s="387">
        <f t="shared" ref="IK216:IK238" si="2758">IFERROR(II216*IJ216/1000000,0)</f>
        <v>2.340196947</v>
      </c>
      <c r="IL216" s="388"/>
      <c r="IM216" s="387">
        <f t="shared" ref="IM216:IM238" si="2759">IFERROR(+IK216*IL216,"")</f>
        <v>0</v>
      </c>
      <c r="IN216" s="388"/>
      <c r="IO216" s="387">
        <f>ADHB!IP216</f>
        <v>0</v>
      </c>
      <c r="IP216" s="387">
        <f t="shared" ref="IP216:IP238" si="2760">IFERROR(IO216/IN216*100,0)</f>
        <v>0</v>
      </c>
      <c r="IQ216" s="387">
        <f t="shared" ref="IQ216:IQ238" si="2761">IFERROR(+(IF(IK216="","0",IK216))+(IF(IM216="","0",IM216))+(IF(IP216="","0",IP216)),"")</f>
        <v>2.340196947</v>
      </c>
      <c r="IR216" s="388">
        <v>0.224147321887</v>
      </c>
      <c r="IS216" s="389">
        <f t="shared" ref="IS216:IS238" si="2762">IFERROR(+IR216*(IQ216-IP216),"")</f>
        <v>0.5245488784</v>
      </c>
      <c r="IT216" s="390">
        <f t="shared" ref="IT216:IT238" si="2763">IFERROR(+(IF(IQ216="","0",IQ216))-(IF(IS216="","0",IS216)),"")</f>
        <v>1.815648069</v>
      </c>
      <c r="IU216" s="391"/>
      <c r="IV216" s="384">
        <v>1.0</v>
      </c>
      <c r="IW216" s="385" t="s">
        <v>32</v>
      </c>
      <c r="IX216" s="386" t="s">
        <v>133</v>
      </c>
      <c r="IY216" s="386" t="s">
        <v>134</v>
      </c>
      <c r="IZ216" s="387">
        <f>'Produksi dan Harga'!CB4</f>
        <v>4</v>
      </c>
      <c r="JA216" s="387">
        <f t="shared" ref="JA216:JA238" si="2764">IJ216</f>
        <v>585049.2368</v>
      </c>
      <c r="JB216" s="387">
        <f t="shared" ref="JB216:JB238" si="2765">IFERROR(IZ216*JA216/1000000,0)</f>
        <v>2.340196947</v>
      </c>
      <c r="JC216" s="388"/>
      <c r="JD216" s="387">
        <f t="shared" ref="JD216:JD238" si="2766">IFERROR(+JB216*JC216,"")</f>
        <v>0</v>
      </c>
      <c r="JE216" s="388"/>
      <c r="JF216" s="387">
        <f>ADHB!JG216</f>
        <v>0</v>
      </c>
      <c r="JG216" s="387">
        <f t="shared" ref="JG216:JG238" si="2767">IFERROR(JF216/JE216*100,0)</f>
        <v>0</v>
      </c>
      <c r="JH216" s="387">
        <f t="shared" ref="JH216:JH238" si="2768">IFERROR(+(IF(JB216="","0",JB216))+(IF(JD216="","0",JD216))+(IF(JG216="","0",JG216)),"")</f>
        <v>2.340196947</v>
      </c>
      <c r="JI216" s="388">
        <v>0.224147321887</v>
      </c>
      <c r="JJ216" s="389">
        <f t="shared" ref="JJ216:JJ238" si="2769">IFERROR(+JI216*(JH216-JG216),"")</f>
        <v>0.5245488784</v>
      </c>
      <c r="JK216" s="390">
        <f t="shared" ref="JK216:JK238" si="2770">IFERROR(+(IF(JH216="","0",JH216))-(IF(JJ216="","0",JJ216)),"")</f>
        <v>1.815648069</v>
      </c>
      <c r="JL216" s="391"/>
      <c r="JM216" s="384">
        <v>1.0</v>
      </c>
      <c r="JN216" s="385" t="s">
        <v>32</v>
      </c>
      <c r="JO216" s="386" t="s">
        <v>133</v>
      </c>
      <c r="JP216" s="386" t="s">
        <v>134</v>
      </c>
      <c r="JQ216" s="387"/>
      <c r="JR216" s="387">
        <f t="shared" ref="JR216:JR238" si="2771">JA216</f>
        <v>585049.2368</v>
      </c>
      <c r="JS216" s="387">
        <f t="shared" ref="JS216:JS238" si="2772">IFERROR(JQ216*JR216/1000000,0)</f>
        <v>0</v>
      </c>
      <c r="JT216" s="388"/>
      <c r="JU216" s="387">
        <f t="shared" ref="JU216:JU238" si="2773">IFERROR(+JS216*JT216,"")</f>
        <v>0</v>
      </c>
      <c r="JV216" s="388"/>
      <c r="JW216" s="387" t="str">
        <f>ADHB!LF216</f>
        <v/>
      </c>
      <c r="JX216" s="387">
        <f t="shared" ref="JX216:JX238" si="2774">IFERROR(JW216/JV216*100,0)</f>
        <v>0</v>
      </c>
      <c r="JY216" s="387">
        <f t="shared" ref="JY216:JY238" si="2775">IFERROR(+(IF(JS216="","0",JS216))+(IF(JU216="","0",JU216))+(IF(JX216="","0",JX216)),"")</f>
        <v>0</v>
      </c>
      <c r="JZ216" s="388">
        <v>0.224147321887</v>
      </c>
      <c r="KA216" s="389">
        <f t="shared" ref="KA216:KA238" si="2776">IFERROR(+JZ216*(JY216-JX216),"")</f>
        <v>0</v>
      </c>
      <c r="KB216" s="390">
        <f t="shared" ref="KB216:KB238" si="2777">IFERROR(+(IF(JY216="","0",JY216))-(IF(KA216="","0",KA216)),"")</f>
        <v>0</v>
      </c>
      <c r="KC216" s="391"/>
      <c r="KD216" s="384">
        <v>1.0</v>
      </c>
      <c r="KE216" s="385" t="s">
        <v>32</v>
      </c>
      <c r="KF216" s="386" t="s">
        <v>133</v>
      </c>
      <c r="KG216" s="386" t="s">
        <v>134</v>
      </c>
      <c r="KH216" s="387"/>
      <c r="KI216" s="387">
        <f t="shared" ref="KI216:KI238" si="2778">JR216</f>
        <v>585049.2368</v>
      </c>
      <c r="KJ216" s="387">
        <f t="shared" ref="KJ216:KJ238" si="2779">IFERROR(KH216*KI216/1000000,0)</f>
        <v>0</v>
      </c>
      <c r="KK216" s="388"/>
      <c r="KL216" s="387">
        <f t="shared" ref="KL216:KL238" si="2780">IFERROR(+KJ216*KK216,"")</f>
        <v>0</v>
      </c>
      <c r="KM216" s="388"/>
      <c r="KN216" s="387" t="str">
        <f>ADHB!LW216</f>
        <v/>
      </c>
      <c r="KO216" s="387">
        <f t="shared" ref="KO216:KO238" si="2781">IFERROR(KN216/KM216*100,0)</f>
        <v>0</v>
      </c>
      <c r="KP216" s="387">
        <f t="shared" ref="KP216:KP238" si="2782">IFERROR(+(IF(KJ216="","0",KJ216))+(IF(KL216="","0",KL216))+(IF(KO216="","0",KO216)),"")</f>
        <v>0</v>
      </c>
      <c r="KQ216" s="388">
        <v>0.224147321887</v>
      </c>
      <c r="KR216" s="389">
        <f t="shared" ref="KR216:KR238" si="2783">IFERROR(+KQ216*(KP216-KO216),"")</f>
        <v>0</v>
      </c>
      <c r="KS216" s="390">
        <f t="shared" ref="KS216:KS238" si="2784">IFERROR(+(IF(KP216="","0",KP216))-(IF(KR216="","0",KR216)),"")</f>
        <v>0</v>
      </c>
      <c r="KT216" s="391"/>
      <c r="KU216" s="392"/>
    </row>
    <row r="217" ht="15.75" customHeight="1">
      <c r="A217" s="384">
        <v>2.0</v>
      </c>
      <c r="B217" s="385" t="s">
        <v>34</v>
      </c>
      <c r="C217" s="386" t="s">
        <v>133</v>
      </c>
      <c r="D217" s="386" t="s">
        <v>134</v>
      </c>
      <c r="E217" s="387">
        <f>'Produksi dan Harga'!E5</f>
        <v>1371</v>
      </c>
      <c r="F217" s="387">
        <v>1351576.459097073</v>
      </c>
      <c r="G217" s="387">
        <f t="shared" si="2660"/>
        <v>1853.011325</v>
      </c>
      <c r="H217" s="388"/>
      <c r="I217" s="387">
        <f t="shared" si="2661"/>
        <v>0</v>
      </c>
      <c r="J217" s="388"/>
      <c r="K217" s="387">
        <f>ADHB!L217</f>
        <v>0</v>
      </c>
      <c r="L217" s="387">
        <f t="shared" si="2662"/>
        <v>0</v>
      </c>
      <c r="M217" s="387">
        <f t="shared" si="2663"/>
        <v>1853.011325</v>
      </c>
      <c r="N217" s="388">
        <v>0.224147321887</v>
      </c>
      <c r="O217" s="389">
        <f t="shared" si="2664"/>
        <v>415.347526</v>
      </c>
      <c r="P217" s="390">
        <f t="shared" si="2665"/>
        <v>1437.663799</v>
      </c>
      <c r="Q217" s="391"/>
      <c r="R217" s="384">
        <v>2.0</v>
      </c>
      <c r="S217" s="385" t="s">
        <v>34</v>
      </c>
      <c r="T217" s="386" t="s">
        <v>133</v>
      </c>
      <c r="U217" s="386" t="s">
        <v>134</v>
      </c>
      <c r="V217" s="387">
        <f>'Produksi dan Harga'!J5</f>
        <v>262</v>
      </c>
      <c r="W217" s="387">
        <f t="shared" si="2666"/>
        <v>1351576.459</v>
      </c>
      <c r="X217" s="387">
        <f t="shared" si="2667"/>
        <v>354.1130323</v>
      </c>
      <c r="Y217" s="388"/>
      <c r="Z217" s="387">
        <f t="shared" si="2668"/>
        <v>0</v>
      </c>
      <c r="AA217" s="388"/>
      <c r="AB217" s="387">
        <f>ADHB!AC217</f>
        <v>0</v>
      </c>
      <c r="AC217" s="387">
        <f t="shared" si="2669"/>
        <v>0</v>
      </c>
      <c r="AD217" s="387">
        <f t="shared" si="2670"/>
        <v>354.1130323</v>
      </c>
      <c r="AE217" s="388">
        <v>0.224147321887</v>
      </c>
      <c r="AF217" s="389">
        <f t="shared" si="2671"/>
        <v>79.37348783</v>
      </c>
      <c r="AG217" s="390">
        <f t="shared" si="2672"/>
        <v>274.7395445</v>
      </c>
      <c r="AH217" s="391"/>
      <c r="AI217" s="384">
        <v>2.0</v>
      </c>
      <c r="AJ217" s="385" t="s">
        <v>34</v>
      </c>
      <c r="AK217" s="386" t="s">
        <v>133</v>
      </c>
      <c r="AL217" s="386" t="s">
        <v>134</v>
      </c>
      <c r="AM217" s="387">
        <f>'Produksi dan Harga'!O5</f>
        <v>486</v>
      </c>
      <c r="AN217" s="387">
        <f t="shared" si="2673"/>
        <v>1351576.459</v>
      </c>
      <c r="AO217" s="387">
        <f t="shared" si="2674"/>
        <v>656.8661591</v>
      </c>
      <c r="AP217" s="388"/>
      <c r="AQ217" s="387">
        <f t="shared" si="2675"/>
        <v>0</v>
      </c>
      <c r="AR217" s="388"/>
      <c r="AS217" s="387">
        <f>ADHB!AT217</f>
        <v>0</v>
      </c>
      <c r="AT217" s="387">
        <f t="shared" si="2676"/>
        <v>0</v>
      </c>
      <c r="AU217" s="387">
        <f t="shared" si="2677"/>
        <v>656.8661591</v>
      </c>
      <c r="AV217" s="388">
        <v>0.224147321887</v>
      </c>
      <c r="AW217" s="389">
        <f t="shared" si="2678"/>
        <v>147.2347904</v>
      </c>
      <c r="AX217" s="390">
        <f t="shared" si="2679"/>
        <v>509.6313687</v>
      </c>
      <c r="AY217" s="391"/>
      <c r="AZ217" s="384">
        <v>2.0</v>
      </c>
      <c r="BA217" s="385" t="s">
        <v>34</v>
      </c>
      <c r="BB217" s="386" t="s">
        <v>133</v>
      </c>
      <c r="BC217" s="386" t="s">
        <v>134</v>
      </c>
      <c r="BD217" s="387">
        <f>'Produksi dan Harga'!T5</f>
        <v>53</v>
      </c>
      <c r="BE217" s="387">
        <f t="shared" si="2680"/>
        <v>1351576.459</v>
      </c>
      <c r="BF217" s="387">
        <f t="shared" si="2681"/>
        <v>71.63355233</v>
      </c>
      <c r="BG217" s="388"/>
      <c r="BH217" s="387">
        <f t="shared" si="2682"/>
        <v>0</v>
      </c>
      <c r="BI217" s="388"/>
      <c r="BJ217" s="387">
        <f>ADHB!BK217</f>
        <v>0</v>
      </c>
      <c r="BK217" s="387">
        <f t="shared" si="2683"/>
        <v>0</v>
      </c>
      <c r="BL217" s="387">
        <f t="shared" si="2684"/>
        <v>71.63355233</v>
      </c>
      <c r="BM217" s="388">
        <v>0.224147321887</v>
      </c>
      <c r="BN217" s="389">
        <f t="shared" si="2685"/>
        <v>16.05646891</v>
      </c>
      <c r="BO217" s="390">
        <f t="shared" si="2686"/>
        <v>55.57708342</v>
      </c>
      <c r="BP217" s="391"/>
      <c r="BQ217" s="384">
        <v>2.0</v>
      </c>
      <c r="BR217" s="385" t="s">
        <v>34</v>
      </c>
      <c r="BS217" s="386" t="s">
        <v>133</v>
      </c>
      <c r="BT217" s="386" t="s">
        <v>134</v>
      </c>
      <c r="BU217" s="387">
        <f>'Produksi dan Harga'!Y5</f>
        <v>183</v>
      </c>
      <c r="BV217" s="387">
        <f t="shared" si="2687"/>
        <v>1351576.459</v>
      </c>
      <c r="BW217" s="387">
        <f t="shared" si="2688"/>
        <v>247.338492</v>
      </c>
      <c r="BX217" s="388"/>
      <c r="BY217" s="387">
        <f t="shared" si="2689"/>
        <v>0</v>
      </c>
      <c r="BZ217" s="388"/>
      <c r="CA217" s="387">
        <f>ADHB!CB217</f>
        <v>0</v>
      </c>
      <c r="CB217" s="387">
        <f t="shared" si="2690"/>
        <v>0</v>
      </c>
      <c r="CC217" s="387">
        <f t="shared" si="2691"/>
        <v>247.338492</v>
      </c>
      <c r="CD217" s="388">
        <v>0.224147321887</v>
      </c>
      <c r="CE217" s="389">
        <f t="shared" si="2692"/>
        <v>55.44026058</v>
      </c>
      <c r="CF217" s="390">
        <f t="shared" si="2693"/>
        <v>191.8982314</v>
      </c>
      <c r="CG217" s="391"/>
      <c r="CH217" s="384">
        <v>2.0</v>
      </c>
      <c r="CI217" s="385" t="s">
        <v>34</v>
      </c>
      <c r="CJ217" s="386" t="s">
        <v>133</v>
      </c>
      <c r="CK217" s="386" t="s">
        <v>134</v>
      </c>
      <c r="CL217" s="387">
        <f>'Produksi dan Harga'!AD5</f>
        <v>420</v>
      </c>
      <c r="CM217" s="387">
        <f t="shared" si="2694"/>
        <v>1351576.459</v>
      </c>
      <c r="CN217" s="387">
        <f t="shared" si="2695"/>
        <v>567.6621128</v>
      </c>
      <c r="CO217" s="388"/>
      <c r="CP217" s="387">
        <f t="shared" si="2696"/>
        <v>0</v>
      </c>
      <c r="CQ217" s="388"/>
      <c r="CR217" s="387">
        <f>ADHB!CS217</f>
        <v>0</v>
      </c>
      <c r="CS217" s="387">
        <f t="shared" si="2697"/>
        <v>0</v>
      </c>
      <c r="CT217" s="387">
        <f t="shared" si="2698"/>
        <v>567.6621128</v>
      </c>
      <c r="CU217" s="388">
        <v>0.224147321887</v>
      </c>
      <c r="CV217" s="389">
        <f t="shared" si="2699"/>
        <v>127.2399423</v>
      </c>
      <c r="CW217" s="390">
        <f t="shared" si="2700"/>
        <v>440.4221705</v>
      </c>
      <c r="CX217" s="391"/>
      <c r="CY217" s="384">
        <v>2.0</v>
      </c>
      <c r="CZ217" s="385" t="s">
        <v>34</v>
      </c>
      <c r="DA217" s="386" t="s">
        <v>133</v>
      </c>
      <c r="DB217" s="386" t="s">
        <v>134</v>
      </c>
      <c r="DC217" s="387">
        <f>'Produksi dan Harga'!AI5</f>
        <v>1357</v>
      </c>
      <c r="DD217" s="387">
        <f t="shared" si="2701"/>
        <v>1351576.459</v>
      </c>
      <c r="DE217" s="387">
        <f t="shared" si="2702"/>
        <v>1834.089255</v>
      </c>
      <c r="DF217" s="388"/>
      <c r="DG217" s="387">
        <f t="shared" si="2703"/>
        <v>0</v>
      </c>
      <c r="DH217" s="388"/>
      <c r="DI217" s="387">
        <f>ADHB!DJ217</f>
        <v>0</v>
      </c>
      <c r="DJ217" s="387">
        <f t="shared" si="2704"/>
        <v>0</v>
      </c>
      <c r="DK217" s="387">
        <f t="shared" si="2705"/>
        <v>1834.089255</v>
      </c>
      <c r="DL217" s="388">
        <v>0.224147321887</v>
      </c>
      <c r="DM217" s="389">
        <f t="shared" si="2706"/>
        <v>411.1061946</v>
      </c>
      <c r="DN217" s="390">
        <f t="shared" si="2707"/>
        <v>1422.98306</v>
      </c>
      <c r="DO217" s="391"/>
      <c r="DP217" s="384">
        <v>2.0</v>
      </c>
      <c r="DQ217" s="385" t="s">
        <v>34</v>
      </c>
      <c r="DR217" s="386" t="s">
        <v>133</v>
      </c>
      <c r="DS217" s="386" t="s">
        <v>134</v>
      </c>
      <c r="DT217" s="387">
        <f>'Produksi dan Harga'!AN5</f>
        <v>1170</v>
      </c>
      <c r="DU217" s="387">
        <f t="shared" si="2708"/>
        <v>1351576.459</v>
      </c>
      <c r="DV217" s="387">
        <f t="shared" si="2709"/>
        <v>1581.344457</v>
      </c>
      <c r="DW217" s="388"/>
      <c r="DX217" s="387">
        <f t="shared" si="2710"/>
        <v>0</v>
      </c>
      <c r="DY217" s="388"/>
      <c r="DZ217" s="387">
        <f>ADHB!EA217</f>
        <v>0</v>
      </c>
      <c r="EA217" s="387">
        <f t="shared" si="2711"/>
        <v>0</v>
      </c>
      <c r="EB217" s="387">
        <f t="shared" si="2712"/>
        <v>1581.344457</v>
      </c>
      <c r="EC217" s="388">
        <v>0.224147321887</v>
      </c>
      <c r="ED217" s="389">
        <f t="shared" si="2713"/>
        <v>354.454125</v>
      </c>
      <c r="EE217" s="390">
        <f t="shared" si="2714"/>
        <v>1226.890332</v>
      </c>
      <c r="EF217" s="391"/>
      <c r="EG217" s="384">
        <v>2.0</v>
      </c>
      <c r="EH217" s="385" t="s">
        <v>34</v>
      </c>
      <c r="EI217" s="386" t="s">
        <v>133</v>
      </c>
      <c r="EJ217" s="386" t="s">
        <v>134</v>
      </c>
      <c r="EK217" s="387">
        <f>'Produksi dan Harga'!AS5</f>
        <v>645</v>
      </c>
      <c r="EL217" s="387">
        <f t="shared" si="2715"/>
        <v>1351576.459</v>
      </c>
      <c r="EM217" s="387">
        <f t="shared" si="2716"/>
        <v>871.7668161</v>
      </c>
      <c r="EN217" s="388"/>
      <c r="EO217" s="387">
        <f t="shared" si="2717"/>
        <v>0</v>
      </c>
      <c r="EP217" s="388"/>
      <c r="EQ217" s="387">
        <f>ADHB!ER217</f>
        <v>0</v>
      </c>
      <c r="ER217" s="387">
        <f t="shared" si="2718"/>
        <v>0</v>
      </c>
      <c r="ES217" s="387">
        <f t="shared" si="2719"/>
        <v>871.7668161</v>
      </c>
      <c r="ET217" s="388">
        <v>0.224147321887</v>
      </c>
      <c r="EU217" s="389">
        <f t="shared" si="2720"/>
        <v>195.4041971</v>
      </c>
      <c r="EV217" s="390">
        <f t="shared" si="2721"/>
        <v>676.362619</v>
      </c>
      <c r="EW217" s="391"/>
      <c r="EX217" s="384">
        <v>2.0</v>
      </c>
      <c r="EY217" s="385" t="s">
        <v>34</v>
      </c>
      <c r="EZ217" s="386" t="s">
        <v>133</v>
      </c>
      <c r="FA217" s="386" t="s">
        <v>134</v>
      </c>
      <c r="FB217" s="387">
        <f>'Produksi dan Harga'!AX5</f>
        <v>415</v>
      </c>
      <c r="FC217" s="387">
        <f t="shared" si="2722"/>
        <v>1351576.459</v>
      </c>
      <c r="FD217" s="387">
        <f t="shared" si="2723"/>
        <v>560.9042305</v>
      </c>
      <c r="FE217" s="388"/>
      <c r="FF217" s="387">
        <f t="shared" si="2724"/>
        <v>0</v>
      </c>
      <c r="FG217" s="388"/>
      <c r="FH217" s="387">
        <f>ADHB!FI217</f>
        <v>0</v>
      </c>
      <c r="FI217" s="387">
        <f t="shared" si="2725"/>
        <v>0</v>
      </c>
      <c r="FJ217" s="387">
        <f t="shared" si="2726"/>
        <v>560.9042305</v>
      </c>
      <c r="FK217" s="388">
        <v>0.224147321887</v>
      </c>
      <c r="FL217" s="389">
        <f t="shared" si="2727"/>
        <v>125.7251811</v>
      </c>
      <c r="FM217" s="390">
        <f t="shared" si="2728"/>
        <v>435.1790494</v>
      </c>
      <c r="FN217" s="391"/>
      <c r="FO217" s="384">
        <v>2.0</v>
      </c>
      <c r="FP217" s="385" t="s">
        <v>34</v>
      </c>
      <c r="FQ217" s="386" t="s">
        <v>133</v>
      </c>
      <c r="FR217" s="386" t="s">
        <v>134</v>
      </c>
      <c r="FS217" s="387">
        <f>'Produksi dan Harga'!BC5</f>
        <v>372</v>
      </c>
      <c r="FT217" s="387">
        <f t="shared" si="2729"/>
        <v>1351576.459</v>
      </c>
      <c r="FU217" s="387">
        <f t="shared" si="2730"/>
        <v>502.7864428</v>
      </c>
      <c r="FV217" s="388"/>
      <c r="FW217" s="387">
        <f t="shared" si="2731"/>
        <v>0</v>
      </c>
      <c r="FX217" s="388"/>
      <c r="FY217" s="387">
        <f>ADHB!FZ217</f>
        <v>0</v>
      </c>
      <c r="FZ217" s="387">
        <f t="shared" si="2732"/>
        <v>0</v>
      </c>
      <c r="GA217" s="387">
        <f t="shared" si="2733"/>
        <v>502.7864428</v>
      </c>
      <c r="GB217" s="388">
        <v>0.224147321887</v>
      </c>
      <c r="GC217" s="389">
        <f t="shared" si="2734"/>
        <v>112.6982346</v>
      </c>
      <c r="GD217" s="390">
        <f t="shared" si="2735"/>
        <v>390.0882082</v>
      </c>
      <c r="GE217" s="391"/>
      <c r="GF217" s="384">
        <v>2.0</v>
      </c>
      <c r="GG217" s="385" t="s">
        <v>34</v>
      </c>
      <c r="GH217" s="386" t="s">
        <v>133</v>
      </c>
      <c r="GI217" s="386" t="s">
        <v>134</v>
      </c>
      <c r="GJ217" s="387">
        <f>'Produksi dan Harga'!BH5</f>
        <v>1245</v>
      </c>
      <c r="GK217" s="387">
        <f t="shared" si="2736"/>
        <v>1351576.459</v>
      </c>
      <c r="GL217" s="387">
        <f t="shared" si="2737"/>
        <v>1682.712692</v>
      </c>
      <c r="GM217" s="388"/>
      <c r="GN217" s="387">
        <f t="shared" si="2738"/>
        <v>0</v>
      </c>
      <c r="GO217" s="388"/>
      <c r="GP217" s="387">
        <f>ADHB!GQ217</f>
        <v>0</v>
      </c>
      <c r="GQ217" s="387">
        <f t="shared" si="2739"/>
        <v>0</v>
      </c>
      <c r="GR217" s="387">
        <f t="shared" si="2740"/>
        <v>1682.712692</v>
      </c>
      <c r="GS217" s="388">
        <v>0.224147321887</v>
      </c>
      <c r="GT217" s="389">
        <f t="shared" si="2741"/>
        <v>377.1755433</v>
      </c>
      <c r="GU217" s="390">
        <f t="shared" si="2742"/>
        <v>1305.537148</v>
      </c>
      <c r="GV217" s="391"/>
      <c r="GW217" s="384">
        <v>2.0</v>
      </c>
      <c r="GX217" s="385" t="s">
        <v>34</v>
      </c>
      <c r="GY217" s="386" t="s">
        <v>133</v>
      </c>
      <c r="GZ217" s="386" t="s">
        <v>134</v>
      </c>
      <c r="HA217" s="387">
        <f>'Produksi dan Harga'!BM5</f>
        <v>1497.5</v>
      </c>
      <c r="HB217" s="387">
        <f t="shared" si="2743"/>
        <v>1351576.459</v>
      </c>
      <c r="HC217" s="387">
        <f t="shared" si="2744"/>
        <v>2023.985747</v>
      </c>
      <c r="HD217" s="388"/>
      <c r="HE217" s="387">
        <f t="shared" si="2745"/>
        <v>0</v>
      </c>
      <c r="HF217" s="388"/>
      <c r="HG217" s="387">
        <f>ADHB!HH217</f>
        <v>0</v>
      </c>
      <c r="HH217" s="387">
        <f t="shared" si="2746"/>
        <v>0</v>
      </c>
      <c r="HI217" s="387">
        <f t="shared" si="2747"/>
        <v>2023.985747</v>
      </c>
      <c r="HJ217" s="388">
        <v>0.224147321887</v>
      </c>
      <c r="HK217" s="389">
        <f t="shared" si="2748"/>
        <v>453.6709848</v>
      </c>
      <c r="HL217" s="390">
        <f t="shared" si="2749"/>
        <v>1570.314763</v>
      </c>
      <c r="HM217" s="391"/>
      <c r="HN217" s="384">
        <v>2.0</v>
      </c>
      <c r="HO217" s="385" t="s">
        <v>34</v>
      </c>
      <c r="HP217" s="386" t="s">
        <v>133</v>
      </c>
      <c r="HQ217" s="386" t="s">
        <v>134</v>
      </c>
      <c r="HR217" s="387">
        <f>'Produksi dan Harga'!BR5</f>
        <v>626.04</v>
      </c>
      <c r="HS217" s="387">
        <f t="shared" si="2750"/>
        <v>1351576.459</v>
      </c>
      <c r="HT217" s="387">
        <f t="shared" si="2751"/>
        <v>846.1409265</v>
      </c>
      <c r="HU217" s="388"/>
      <c r="HV217" s="387">
        <f t="shared" si="2752"/>
        <v>0</v>
      </c>
      <c r="HW217" s="388"/>
      <c r="HX217" s="387">
        <f>ADHB!HY217</f>
        <v>0</v>
      </c>
      <c r="HY217" s="387">
        <f t="shared" si="2753"/>
        <v>0</v>
      </c>
      <c r="HZ217" s="387">
        <f t="shared" si="2754"/>
        <v>846.1409265</v>
      </c>
      <c r="IA217" s="388">
        <v>0.224147321887</v>
      </c>
      <c r="IB217" s="389">
        <f t="shared" si="2755"/>
        <v>189.6602226</v>
      </c>
      <c r="IC217" s="390">
        <f t="shared" si="2756"/>
        <v>656.4807038</v>
      </c>
      <c r="ID217" s="391"/>
      <c r="IE217" s="384">
        <v>2.0</v>
      </c>
      <c r="IF217" s="385" t="s">
        <v>34</v>
      </c>
      <c r="IG217" s="386" t="s">
        <v>133</v>
      </c>
      <c r="IH217" s="386" t="s">
        <v>134</v>
      </c>
      <c r="II217" s="387">
        <f>'Produksi dan Harga'!BW5</f>
        <v>1235.1</v>
      </c>
      <c r="IJ217" s="387">
        <f t="shared" si="2757"/>
        <v>1351576.459</v>
      </c>
      <c r="IK217" s="387">
        <f t="shared" si="2758"/>
        <v>1669.332085</v>
      </c>
      <c r="IL217" s="388"/>
      <c r="IM217" s="387">
        <f t="shared" si="2759"/>
        <v>0</v>
      </c>
      <c r="IN217" s="388"/>
      <c r="IO217" s="387">
        <f>ADHB!IP217</f>
        <v>0</v>
      </c>
      <c r="IP217" s="387">
        <f t="shared" si="2760"/>
        <v>0</v>
      </c>
      <c r="IQ217" s="387">
        <f t="shared" si="2761"/>
        <v>1669.332085</v>
      </c>
      <c r="IR217" s="388">
        <v>0.224147321887</v>
      </c>
      <c r="IS217" s="389">
        <f t="shared" si="2762"/>
        <v>374.1763161</v>
      </c>
      <c r="IT217" s="390">
        <f t="shared" si="2763"/>
        <v>1295.155769</v>
      </c>
      <c r="IU217" s="391"/>
      <c r="IV217" s="384">
        <v>2.0</v>
      </c>
      <c r="IW217" s="385" t="s">
        <v>34</v>
      </c>
      <c r="IX217" s="386" t="s">
        <v>133</v>
      </c>
      <c r="IY217" s="386" t="s">
        <v>134</v>
      </c>
      <c r="IZ217" s="387">
        <f>'Produksi dan Harga'!CB5</f>
        <v>577.12</v>
      </c>
      <c r="JA217" s="387">
        <f t="shared" si="2764"/>
        <v>1351576.459</v>
      </c>
      <c r="JB217" s="387">
        <f t="shared" si="2765"/>
        <v>780.0218061</v>
      </c>
      <c r="JC217" s="388"/>
      <c r="JD217" s="387">
        <f t="shared" si="2766"/>
        <v>0</v>
      </c>
      <c r="JE217" s="388"/>
      <c r="JF217" s="387">
        <f>ADHB!JG217</f>
        <v>0</v>
      </c>
      <c r="JG217" s="387">
        <f t="shared" si="2767"/>
        <v>0</v>
      </c>
      <c r="JH217" s="387">
        <f t="shared" si="2768"/>
        <v>780.0218061</v>
      </c>
      <c r="JI217" s="388">
        <v>0.224147321887</v>
      </c>
      <c r="JJ217" s="389">
        <f t="shared" si="2769"/>
        <v>174.8397988</v>
      </c>
      <c r="JK217" s="390">
        <f t="shared" si="2770"/>
        <v>605.1820072</v>
      </c>
      <c r="JL217" s="391"/>
      <c r="JM217" s="384">
        <v>2.0</v>
      </c>
      <c r="JN217" s="385" t="s">
        <v>34</v>
      </c>
      <c r="JO217" s="386" t="s">
        <v>133</v>
      </c>
      <c r="JP217" s="386" t="s">
        <v>134</v>
      </c>
      <c r="JQ217" s="387"/>
      <c r="JR217" s="387">
        <f t="shared" si="2771"/>
        <v>1351576.459</v>
      </c>
      <c r="JS217" s="387">
        <f t="shared" si="2772"/>
        <v>0</v>
      </c>
      <c r="JT217" s="388"/>
      <c r="JU217" s="387">
        <f t="shared" si="2773"/>
        <v>0</v>
      </c>
      <c r="JV217" s="388"/>
      <c r="JW217" s="387" t="str">
        <f>ADHB!LF217</f>
        <v/>
      </c>
      <c r="JX217" s="387">
        <f t="shared" si="2774"/>
        <v>0</v>
      </c>
      <c r="JY217" s="387">
        <f t="shared" si="2775"/>
        <v>0</v>
      </c>
      <c r="JZ217" s="388">
        <v>0.224147321887</v>
      </c>
      <c r="KA217" s="389">
        <f t="shared" si="2776"/>
        <v>0</v>
      </c>
      <c r="KB217" s="390">
        <f t="shared" si="2777"/>
        <v>0</v>
      </c>
      <c r="KC217" s="391"/>
      <c r="KD217" s="384">
        <v>2.0</v>
      </c>
      <c r="KE217" s="385" t="s">
        <v>34</v>
      </c>
      <c r="KF217" s="386" t="s">
        <v>133</v>
      </c>
      <c r="KG217" s="386" t="s">
        <v>134</v>
      </c>
      <c r="KH217" s="387"/>
      <c r="KI217" s="387">
        <f t="shared" si="2778"/>
        <v>1351576.459</v>
      </c>
      <c r="KJ217" s="387">
        <f t="shared" si="2779"/>
        <v>0</v>
      </c>
      <c r="KK217" s="388"/>
      <c r="KL217" s="387">
        <f t="shared" si="2780"/>
        <v>0</v>
      </c>
      <c r="KM217" s="388"/>
      <c r="KN217" s="387" t="str">
        <f>ADHB!LW217</f>
        <v/>
      </c>
      <c r="KO217" s="387">
        <f t="shared" si="2781"/>
        <v>0</v>
      </c>
      <c r="KP217" s="387">
        <f t="shared" si="2782"/>
        <v>0</v>
      </c>
      <c r="KQ217" s="388">
        <v>0.224147321887</v>
      </c>
      <c r="KR217" s="389">
        <f t="shared" si="2783"/>
        <v>0</v>
      </c>
      <c r="KS217" s="390">
        <f t="shared" si="2784"/>
        <v>0</v>
      </c>
      <c r="KT217" s="391"/>
      <c r="KU217" s="392"/>
    </row>
    <row r="218" ht="15.75" customHeight="1">
      <c r="A218" s="384">
        <v>3.0</v>
      </c>
      <c r="B218" s="385" t="s">
        <v>35</v>
      </c>
      <c r="C218" s="386" t="s">
        <v>133</v>
      </c>
      <c r="D218" s="386" t="s">
        <v>134</v>
      </c>
      <c r="E218" s="387">
        <f>'Produksi dan Harga'!E6</f>
        <v>0</v>
      </c>
      <c r="F218" s="393">
        <v>0.0</v>
      </c>
      <c r="G218" s="387">
        <f t="shared" si="2660"/>
        <v>0</v>
      </c>
      <c r="H218" s="388"/>
      <c r="I218" s="387">
        <f t="shared" si="2661"/>
        <v>0</v>
      </c>
      <c r="J218" s="388"/>
      <c r="K218" s="387">
        <f>ADHB!L218</f>
        <v>0</v>
      </c>
      <c r="L218" s="387">
        <f t="shared" si="2662"/>
        <v>0</v>
      </c>
      <c r="M218" s="387">
        <f t="shared" si="2663"/>
        <v>0</v>
      </c>
      <c r="N218" s="388">
        <v>0.224147321887</v>
      </c>
      <c r="O218" s="389">
        <f t="shared" si="2664"/>
        <v>0</v>
      </c>
      <c r="P218" s="390">
        <f t="shared" si="2665"/>
        <v>0</v>
      </c>
      <c r="Q218" s="391"/>
      <c r="R218" s="384">
        <v>3.0</v>
      </c>
      <c r="S218" s="385" t="s">
        <v>35</v>
      </c>
      <c r="T218" s="386" t="s">
        <v>133</v>
      </c>
      <c r="U218" s="386" t="s">
        <v>134</v>
      </c>
      <c r="V218" s="387">
        <f>'Produksi dan Harga'!J6</f>
        <v>0</v>
      </c>
      <c r="W218" s="387">
        <f t="shared" si="2666"/>
        <v>0</v>
      </c>
      <c r="X218" s="387">
        <f t="shared" si="2667"/>
        <v>0</v>
      </c>
      <c r="Y218" s="388"/>
      <c r="Z218" s="387">
        <f t="shared" si="2668"/>
        <v>0</v>
      </c>
      <c r="AA218" s="388"/>
      <c r="AB218" s="387">
        <f>ADHB!AC218</f>
        <v>0</v>
      </c>
      <c r="AC218" s="387">
        <f t="shared" si="2669"/>
        <v>0</v>
      </c>
      <c r="AD218" s="387">
        <f t="shared" si="2670"/>
        <v>0</v>
      </c>
      <c r="AE218" s="388">
        <v>0.224147321887</v>
      </c>
      <c r="AF218" s="389">
        <f t="shared" si="2671"/>
        <v>0</v>
      </c>
      <c r="AG218" s="390">
        <f t="shared" si="2672"/>
        <v>0</v>
      </c>
      <c r="AH218" s="391"/>
      <c r="AI218" s="384">
        <v>3.0</v>
      </c>
      <c r="AJ218" s="385" t="s">
        <v>35</v>
      </c>
      <c r="AK218" s="386" t="s">
        <v>133</v>
      </c>
      <c r="AL218" s="386" t="s">
        <v>134</v>
      </c>
      <c r="AM218" s="387">
        <f>'Produksi dan Harga'!O6</f>
        <v>0</v>
      </c>
      <c r="AN218" s="387">
        <f t="shared" si="2673"/>
        <v>0</v>
      </c>
      <c r="AO218" s="387">
        <f t="shared" si="2674"/>
        <v>0</v>
      </c>
      <c r="AP218" s="388"/>
      <c r="AQ218" s="387">
        <f t="shared" si="2675"/>
        <v>0</v>
      </c>
      <c r="AR218" s="388"/>
      <c r="AS218" s="387">
        <f>ADHB!AT218</f>
        <v>0</v>
      </c>
      <c r="AT218" s="387">
        <f t="shared" si="2676"/>
        <v>0</v>
      </c>
      <c r="AU218" s="387">
        <f t="shared" si="2677"/>
        <v>0</v>
      </c>
      <c r="AV218" s="388">
        <v>0.224147321887</v>
      </c>
      <c r="AW218" s="389">
        <f t="shared" si="2678"/>
        <v>0</v>
      </c>
      <c r="AX218" s="390">
        <f t="shared" si="2679"/>
        <v>0</v>
      </c>
      <c r="AY218" s="391"/>
      <c r="AZ218" s="384">
        <v>3.0</v>
      </c>
      <c r="BA218" s="385" t="s">
        <v>35</v>
      </c>
      <c r="BB218" s="386" t="s">
        <v>133</v>
      </c>
      <c r="BC218" s="386" t="s">
        <v>134</v>
      </c>
      <c r="BD218" s="387">
        <f>'Produksi dan Harga'!T6</f>
        <v>0</v>
      </c>
      <c r="BE218" s="387">
        <f t="shared" si="2680"/>
        <v>0</v>
      </c>
      <c r="BF218" s="387">
        <f t="shared" si="2681"/>
        <v>0</v>
      </c>
      <c r="BG218" s="388"/>
      <c r="BH218" s="387">
        <f t="shared" si="2682"/>
        <v>0</v>
      </c>
      <c r="BI218" s="388"/>
      <c r="BJ218" s="387">
        <f>ADHB!BK218</f>
        <v>0</v>
      </c>
      <c r="BK218" s="387">
        <f t="shared" si="2683"/>
        <v>0</v>
      </c>
      <c r="BL218" s="387">
        <f t="shared" si="2684"/>
        <v>0</v>
      </c>
      <c r="BM218" s="388">
        <v>0.224147321887</v>
      </c>
      <c r="BN218" s="389">
        <f t="shared" si="2685"/>
        <v>0</v>
      </c>
      <c r="BO218" s="390">
        <f t="shared" si="2686"/>
        <v>0</v>
      </c>
      <c r="BP218" s="391"/>
      <c r="BQ218" s="384">
        <v>3.0</v>
      </c>
      <c r="BR218" s="385" t="s">
        <v>35</v>
      </c>
      <c r="BS218" s="386" t="s">
        <v>133</v>
      </c>
      <c r="BT218" s="386" t="s">
        <v>134</v>
      </c>
      <c r="BU218" s="387">
        <f>'Produksi dan Harga'!Y6</f>
        <v>0</v>
      </c>
      <c r="BV218" s="387">
        <f t="shared" si="2687"/>
        <v>0</v>
      </c>
      <c r="BW218" s="387">
        <f t="shared" si="2688"/>
        <v>0</v>
      </c>
      <c r="BX218" s="388"/>
      <c r="BY218" s="387">
        <f t="shared" si="2689"/>
        <v>0</v>
      </c>
      <c r="BZ218" s="388"/>
      <c r="CA218" s="387">
        <f>ADHB!CB218</f>
        <v>0</v>
      </c>
      <c r="CB218" s="387">
        <f t="shared" si="2690"/>
        <v>0</v>
      </c>
      <c r="CC218" s="387">
        <f t="shared" si="2691"/>
        <v>0</v>
      </c>
      <c r="CD218" s="388">
        <v>0.224147321887</v>
      </c>
      <c r="CE218" s="389">
        <f t="shared" si="2692"/>
        <v>0</v>
      </c>
      <c r="CF218" s="390">
        <f t="shared" si="2693"/>
        <v>0</v>
      </c>
      <c r="CG218" s="391"/>
      <c r="CH218" s="384">
        <v>3.0</v>
      </c>
      <c r="CI218" s="385" t="s">
        <v>35</v>
      </c>
      <c r="CJ218" s="386" t="s">
        <v>133</v>
      </c>
      <c r="CK218" s="386" t="s">
        <v>134</v>
      </c>
      <c r="CL218" s="387">
        <f>'Produksi dan Harga'!AD6</f>
        <v>0</v>
      </c>
      <c r="CM218" s="387">
        <f t="shared" si="2694"/>
        <v>0</v>
      </c>
      <c r="CN218" s="387">
        <f t="shared" si="2695"/>
        <v>0</v>
      </c>
      <c r="CO218" s="388"/>
      <c r="CP218" s="387">
        <f t="shared" si="2696"/>
        <v>0</v>
      </c>
      <c r="CQ218" s="388"/>
      <c r="CR218" s="387">
        <f>ADHB!CS218</f>
        <v>0</v>
      </c>
      <c r="CS218" s="387">
        <f t="shared" si="2697"/>
        <v>0</v>
      </c>
      <c r="CT218" s="387">
        <f t="shared" si="2698"/>
        <v>0</v>
      </c>
      <c r="CU218" s="388">
        <v>0.224147321887</v>
      </c>
      <c r="CV218" s="389">
        <f t="shared" si="2699"/>
        <v>0</v>
      </c>
      <c r="CW218" s="390">
        <f t="shared" si="2700"/>
        <v>0</v>
      </c>
      <c r="CX218" s="391"/>
      <c r="CY218" s="384">
        <v>3.0</v>
      </c>
      <c r="CZ218" s="385" t="s">
        <v>35</v>
      </c>
      <c r="DA218" s="386" t="s">
        <v>133</v>
      </c>
      <c r="DB218" s="386" t="s">
        <v>134</v>
      </c>
      <c r="DC218" s="387">
        <f>'Produksi dan Harga'!AI6</f>
        <v>0</v>
      </c>
      <c r="DD218" s="387">
        <f t="shared" si="2701"/>
        <v>0</v>
      </c>
      <c r="DE218" s="387">
        <f t="shared" si="2702"/>
        <v>0</v>
      </c>
      <c r="DF218" s="388"/>
      <c r="DG218" s="387">
        <f t="shared" si="2703"/>
        <v>0</v>
      </c>
      <c r="DH218" s="388"/>
      <c r="DI218" s="387">
        <f>ADHB!DJ218</f>
        <v>0</v>
      </c>
      <c r="DJ218" s="387">
        <f t="shared" si="2704"/>
        <v>0</v>
      </c>
      <c r="DK218" s="387">
        <f t="shared" si="2705"/>
        <v>0</v>
      </c>
      <c r="DL218" s="388">
        <v>0.224147321887</v>
      </c>
      <c r="DM218" s="389">
        <f t="shared" si="2706"/>
        <v>0</v>
      </c>
      <c r="DN218" s="390">
        <f t="shared" si="2707"/>
        <v>0</v>
      </c>
      <c r="DO218" s="391"/>
      <c r="DP218" s="384">
        <v>3.0</v>
      </c>
      <c r="DQ218" s="385" t="s">
        <v>35</v>
      </c>
      <c r="DR218" s="386" t="s">
        <v>133</v>
      </c>
      <c r="DS218" s="386" t="s">
        <v>134</v>
      </c>
      <c r="DT218" s="387">
        <f>'Produksi dan Harga'!AN6</f>
        <v>0</v>
      </c>
      <c r="DU218" s="387">
        <f t="shared" si="2708"/>
        <v>0</v>
      </c>
      <c r="DV218" s="387">
        <f t="shared" si="2709"/>
        <v>0</v>
      </c>
      <c r="DW218" s="388"/>
      <c r="DX218" s="387">
        <f t="shared" si="2710"/>
        <v>0</v>
      </c>
      <c r="DY218" s="388"/>
      <c r="DZ218" s="387">
        <f>ADHB!EA218</f>
        <v>0</v>
      </c>
      <c r="EA218" s="387">
        <f t="shared" si="2711"/>
        <v>0</v>
      </c>
      <c r="EB218" s="387">
        <f t="shared" si="2712"/>
        <v>0</v>
      </c>
      <c r="EC218" s="388">
        <v>0.224147321887</v>
      </c>
      <c r="ED218" s="389">
        <f t="shared" si="2713"/>
        <v>0</v>
      </c>
      <c r="EE218" s="390">
        <f t="shared" si="2714"/>
        <v>0</v>
      </c>
      <c r="EF218" s="391"/>
      <c r="EG218" s="384">
        <v>3.0</v>
      </c>
      <c r="EH218" s="385" t="s">
        <v>35</v>
      </c>
      <c r="EI218" s="386" t="s">
        <v>133</v>
      </c>
      <c r="EJ218" s="386" t="s">
        <v>134</v>
      </c>
      <c r="EK218" s="387">
        <f>'Produksi dan Harga'!AS6</f>
        <v>0</v>
      </c>
      <c r="EL218" s="387">
        <f t="shared" si="2715"/>
        <v>0</v>
      </c>
      <c r="EM218" s="387">
        <f t="shared" si="2716"/>
        <v>0</v>
      </c>
      <c r="EN218" s="388"/>
      <c r="EO218" s="387">
        <f t="shared" si="2717"/>
        <v>0</v>
      </c>
      <c r="EP218" s="388"/>
      <c r="EQ218" s="387">
        <f>ADHB!ER218</f>
        <v>0</v>
      </c>
      <c r="ER218" s="387">
        <f t="shared" si="2718"/>
        <v>0</v>
      </c>
      <c r="ES218" s="387">
        <f t="shared" si="2719"/>
        <v>0</v>
      </c>
      <c r="ET218" s="388">
        <v>0.224147321887</v>
      </c>
      <c r="EU218" s="389">
        <f t="shared" si="2720"/>
        <v>0</v>
      </c>
      <c r="EV218" s="390">
        <f t="shared" si="2721"/>
        <v>0</v>
      </c>
      <c r="EW218" s="391"/>
      <c r="EX218" s="384">
        <v>3.0</v>
      </c>
      <c r="EY218" s="385" t="s">
        <v>35</v>
      </c>
      <c r="EZ218" s="386" t="s">
        <v>133</v>
      </c>
      <c r="FA218" s="386" t="s">
        <v>134</v>
      </c>
      <c r="FB218" s="387">
        <f>'Produksi dan Harga'!AX6</f>
        <v>0</v>
      </c>
      <c r="FC218" s="387">
        <f t="shared" si="2722"/>
        <v>0</v>
      </c>
      <c r="FD218" s="387">
        <f t="shared" si="2723"/>
        <v>0</v>
      </c>
      <c r="FE218" s="388"/>
      <c r="FF218" s="387">
        <f t="shared" si="2724"/>
        <v>0</v>
      </c>
      <c r="FG218" s="388"/>
      <c r="FH218" s="387">
        <f>ADHB!FI218</f>
        <v>0</v>
      </c>
      <c r="FI218" s="387">
        <f t="shared" si="2725"/>
        <v>0</v>
      </c>
      <c r="FJ218" s="387">
        <f t="shared" si="2726"/>
        <v>0</v>
      </c>
      <c r="FK218" s="388">
        <v>0.224147321887</v>
      </c>
      <c r="FL218" s="389">
        <f t="shared" si="2727"/>
        <v>0</v>
      </c>
      <c r="FM218" s="390">
        <f t="shared" si="2728"/>
        <v>0</v>
      </c>
      <c r="FN218" s="391"/>
      <c r="FO218" s="384">
        <v>3.0</v>
      </c>
      <c r="FP218" s="385" t="s">
        <v>35</v>
      </c>
      <c r="FQ218" s="386" t="s">
        <v>133</v>
      </c>
      <c r="FR218" s="386" t="s">
        <v>134</v>
      </c>
      <c r="FS218" s="387">
        <f>'Produksi dan Harga'!BC6</f>
        <v>0</v>
      </c>
      <c r="FT218" s="387">
        <f t="shared" si="2729"/>
        <v>0</v>
      </c>
      <c r="FU218" s="387">
        <f t="shared" si="2730"/>
        <v>0</v>
      </c>
      <c r="FV218" s="388"/>
      <c r="FW218" s="387">
        <f t="shared" si="2731"/>
        <v>0</v>
      </c>
      <c r="FX218" s="388"/>
      <c r="FY218" s="387">
        <f>ADHB!FZ218</f>
        <v>0</v>
      </c>
      <c r="FZ218" s="387">
        <f t="shared" si="2732"/>
        <v>0</v>
      </c>
      <c r="GA218" s="387">
        <f t="shared" si="2733"/>
        <v>0</v>
      </c>
      <c r="GB218" s="388">
        <v>0.224147321887</v>
      </c>
      <c r="GC218" s="389">
        <f t="shared" si="2734"/>
        <v>0</v>
      </c>
      <c r="GD218" s="390">
        <f t="shared" si="2735"/>
        <v>0</v>
      </c>
      <c r="GE218" s="391"/>
      <c r="GF218" s="384">
        <v>3.0</v>
      </c>
      <c r="GG218" s="385" t="s">
        <v>35</v>
      </c>
      <c r="GH218" s="386" t="s">
        <v>133</v>
      </c>
      <c r="GI218" s="386" t="s">
        <v>134</v>
      </c>
      <c r="GJ218" s="387" t="str">
        <f>'Produksi dan Harga'!BH6</f>
        <v>-</v>
      </c>
      <c r="GK218" s="387">
        <f t="shared" si="2736"/>
        <v>0</v>
      </c>
      <c r="GL218" s="387">
        <f t="shared" si="2737"/>
        <v>0</v>
      </c>
      <c r="GM218" s="388"/>
      <c r="GN218" s="387">
        <f t="shared" si="2738"/>
        <v>0</v>
      </c>
      <c r="GO218" s="388"/>
      <c r="GP218" s="387">
        <f>ADHB!GQ218</f>
        <v>0</v>
      </c>
      <c r="GQ218" s="387">
        <f t="shared" si="2739"/>
        <v>0</v>
      </c>
      <c r="GR218" s="387">
        <f t="shared" si="2740"/>
        <v>0</v>
      </c>
      <c r="GS218" s="388">
        <v>0.224147321887</v>
      </c>
      <c r="GT218" s="389">
        <f t="shared" si="2741"/>
        <v>0</v>
      </c>
      <c r="GU218" s="390">
        <f t="shared" si="2742"/>
        <v>0</v>
      </c>
      <c r="GV218" s="391"/>
      <c r="GW218" s="384">
        <v>3.0</v>
      </c>
      <c r="GX218" s="385" t="s">
        <v>35</v>
      </c>
      <c r="GY218" s="386" t="s">
        <v>133</v>
      </c>
      <c r="GZ218" s="386" t="s">
        <v>134</v>
      </c>
      <c r="HA218" s="387">
        <f>'Produksi dan Harga'!BM6</f>
        <v>0</v>
      </c>
      <c r="HB218" s="387">
        <f t="shared" si="2743"/>
        <v>0</v>
      </c>
      <c r="HC218" s="387">
        <f t="shared" si="2744"/>
        <v>0</v>
      </c>
      <c r="HD218" s="388"/>
      <c r="HE218" s="387">
        <f t="shared" si="2745"/>
        <v>0</v>
      </c>
      <c r="HF218" s="388"/>
      <c r="HG218" s="387">
        <f>ADHB!HH218</f>
        <v>0</v>
      </c>
      <c r="HH218" s="387">
        <f t="shared" si="2746"/>
        <v>0</v>
      </c>
      <c r="HI218" s="387">
        <f t="shared" si="2747"/>
        <v>0</v>
      </c>
      <c r="HJ218" s="388">
        <v>0.224147321887</v>
      </c>
      <c r="HK218" s="389">
        <f t="shared" si="2748"/>
        <v>0</v>
      </c>
      <c r="HL218" s="390">
        <f t="shared" si="2749"/>
        <v>0</v>
      </c>
      <c r="HM218" s="391"/>
      <c r="HN218" s="384">
        <v>3.0</v>
      </c>
      <c r="HO218" s="385" t="s">
        <v>35</v>
      </c>
      <c r="HP218" s="386" t="s">
        <v>133</v>
      </c>
      <c r="HQ218" s="386" t="s">
        <v>134</v>
      </c>
      <c r="HR218" s="387">
        <f>'Produksi dan Harga'!BR6</f>
        <v>0</v>
      </c>
      <c r="HS218" s="387">
        <f t="shared" si="2750"/>
        <v>0</v>
      </c>
      <c r="HT218" s="387">
        <f t="shared" si="2751"/>
        <v>0</v>
      </c>
      <c r="HU218" s="388"/>
      <c r="HV218" s="387">
        <f t="shared" si="2752"/>
        <v>0</v>
      </c>
      <c r="HW218" s="388"/>
      <c r="HX218" s="387">
        <f>ADHB!HY218</f>
        <v>0</v>
      </c>
      <c r="HY218" s="387">
        <f t="shared" si="2753"/>
        <v>0</v>
      </c>
      <c r="HZ218" s="387">
        <f t="shared" si="2754"/>
        <v>0</v>
      </c>
      <c r="IA218" s="388">
        <v>0.224147321887</v>
      </c>
      <c r="IB218" s="389">
        <f t="shared" si="2755"/>
        <v>0</v>
      </c>
      <c r="IC218" s="390">
        <f t="shared" si="2756"/>
        <v>0</v>
      </c>
      <c r="ID218" s="391"/>
      <c r="IE218" s="384">
        <v>3.0</v>
      </c>
      <c r="IF218" s="385" t="s">
        <v>35</v>
      </c>
      <c r="IG218" s="386" t="s">
        <v>133</v>
      </c>
      <c r="IH218" s="386" t="s">
        <v>134</v>
      </c>
      <c r="II218" s="387">
        <f>'Produksi dan Harga'!BW6</f>
        <v>0</v>
      </c>
      <c r="IJ218" s="387">
        <f t="shared" si="2757"/>
        <v>0</v>
      </c>
      <c r="IK218" s="387">
        <f t="shared" si="2758"/>
        <v>0</v>
      </c>
      <c r="IL218" s="388"/>
      <c r="IM218" s="387">
        <f t="shared" si="2759"/>
        <v>0</v>
      </c>
      <c r="IN218" s="388"/>
      <c r="IO218" s="387">
        <f>ADHB!IP218</f>
        <v>0</v>
      </c>
      <c r="IP218" s="387">
        <f t="shared" si="2760"/>
        <v>0</v>
      </c>
      <c r="IQ218" s="387">
        <f t="shared" si="2761"/>
        <v>0</v>
      </c>
      <c r="IR218" s="388">
        <v>0.224147321887</v>
      </c>
      <c r="IS218" s="389">
        <f t="shared" si="2762"/>
        <v>0</v>
      </c>
      <c r="IT218" s="390">
        <f t="shared" si="2763"/>
        <v>0</v>
      </c>
      <c r="IU218" s="391"/>
      <c r="IV218" s="384">
        <v>3.0</v>
      </c>
      <c r="IW218" s="385" t="s">
        <v>35</v>
      </c>
      <c r="IX218" s="386" t="s">
        <v>133</v>
      </c>
      <c r="IY218" s="386" t="s">
        <v>134</v>
      </c>
      <c r="IZ218" s="387" t="str">
        <f>'Produksi dan Harga'!CB6</f>
        <v>-</v>
      </c>
      <c r="JA218" s="387">
        <f t="shared" si="2764"/>
        <v>0</v>
      </c>
      <c r="JB218" s="387">
        <f t="shared" si="2765"/>
        <v>0</v>
      </c>
      <c r="JC218" s="388"/>
      <c r="JD218" s="387">
        <f t="shared" si="2766"/>
        <v>0</v>
      </c>
      <c r="JE218" s="388"/>
      <c r="JF218" s="387">
        <f>ADHB!JG218</f>
        <v>0</v>
      </c>
      <c r="JG218" s="387">
        <f t="shared" si="2767"/>
        <v>0</v>
      </c>
      <c r="JH218" s="387">
        <f t="shared" si="2768"/>
        <v>0</v>
      </c>
      <c r="JI218" s="388">
        <v>0.224147321887</v>
      </c>
      <c r="JJ218" s="389">
        <f t="shared" si="2769"/>
        <v>0</v>
      </c>
      <c r="JK218" s="390">
        <f t="shared" si="2770"/>
        <v>0</v>
      </c>
      <c r="JL218" s="391"/>
      <c r="JM218" s="384">
        <v>3.0</v>
      </c>
      <c r="JN218" s="385" t="s">
        <v>35</v>
      </c>
      <c r="JO218" s="386" t="s">
        <v>133</v>
      </c>
      <c r="JP218" s="386" t="s">
        <v>134</v>
      </c>
      <c r="JQ218" s="387"/>
      <c r="JR218" s="387">
        <f t="shared" si="2771"/>
        <v>0</v>
      </c>
      <c r="JS218" s="387">
        <f t="shared" si="2772"/>
        <v>0</v>
      </c>
      <c r="JT218" s="388"/>
      <c r="JU218" s="387">
        <f t="shared" si="2773"/>
        <v>0</v>
      </c>
      <c r="JV218" s="388"/>
      <c r="JW218" s="387" t="str">
        <f>ADHB!LF218</f>
        <v/>
      </c>
      <c r="JX218" s="387">
        <f t="shared" si="2774"/>
        <v>0</v>
      </c>
      <c r="JY218" s="387">
        <f t="shared" si="2775"/>
        <v>0</v>
      </c>
      <c r="JZ218" s="388">
        <v>0.224147321887</v>
      </c>
      <c r="KA218" s="389">
        <f t="shared" si="2776"/>
        <v>0</v>
      </c>
      <c r="KB218" s="390">
        <f t="shared" si="2777"/>
        <v>0</v>
      </c>
      <c r="KC218" s="391"/>
      <c r="KD218" s="384">
        <v>3.0</v>
      </c>
      <c r="KE218" s="385" t="s">
        <v>35</v>
      </c>
      <c r="KF218" s="386" t="s">
        <v>133</v>
      </c>
      <c r="KG218" s="386" t="s">
        <v>134</v>
      </c>
      <c r="KH218" s="387"/>
      <c r="KI218" s="387">
        <f t="shared" si="2778"/>
        <v>0</v>
      </c>
      <c r="KJ218" s="387">
        <f t="shared" si="2779"/>
        <v>0</v>
      </c>
      <c r="KK218" s="388"/>
      <c r="KL218" s="387">
        <f t="shared" si="2780"/>
        <v>0</v>
      </c>
      <c r="KM218" s="388"/>
      <c r="KN218" s="387" t="str">
        <f>ADHB!LW218</f>
        <v/>
      </c>
      <c r="KO218" s="387">
        <f t="shared" si="2781"/>
        <v>0</v>
      </c>
      <c r="KP218" s="387">
        <f t="shared" si="2782"/>
        <v>0</v>
      </c>
      <c r="KQ218" s="388">
        <v>0.224147321887</v>
      </c>
      <c r="KR218" s="389">
        <f t="shared" si="2783"/>
        <v>0</v>
      </c>
      <c r="KS218" s="390">
        <f t="shared" si="2784"/>
        <v>0</v>
      </c>
      <c r="KT218" s="391"/>
      <c r="KU218" s="392"/>
    </row>
    <row r="219" ht="15.75" customHeight="1">
      <c r="A219" s="384">
        <v>4.0</v>
      </c>
      <c r="B219" s="385" t="s">
        <v>37</v>
      </c>
      <c r="C219" s="386" t="s">
        <v>135</v>
      </c>
      <c r="D219" s="386" t="s">
        <v>134</v>
      </c>
      <c r="E219" s="387">
        <f>'Produksi dan Harga'!E7</f>
        <v>1886</v>
      </c>
      <c r="F219" s="387">
        <v>510440.523293315</v>
      </c>
      <c r="G219" s="387">
        <f t="shared" si="2660"/>
        <v>962.6908269</v>
      </c>
      <c r="H219" s="388"/>
      <c r="I219" s="387">
        <f t="shared" si="2661"/>
        <v>0</v>
      </c>
      <c r="J219" s="388"/>
      <c r="K219" s="387">
        <f>ADHB!L219</f>
        <v>0</v>
      </c>
      <c r="L219" s="387">
        <f t="shared" si="2662"/>
        <v>0</v>
      </c>
      <c r="M219" s="387">
        <f t="shared" si="2663"/>
        <v>962.6908269</v>
      </c>
      <c r="N219" s="388">
        <v>0.224147321887</v>
      </c>
      <c r="O219" s="389">
        <f t="shared" si="2664"/>
        <v>215.7845707</v>
      </c>
      <c r="P219" s="390">
        <f t="shared" si="2665"/>
        <v>746.9062563</v>
      </c>
      <c r="Q219" s="391"/>
      <c r="R219" s="384">
        <v>4.0</v>
      </c>
      <c r="S219" s="385" t="s">
        <v>37</v>
      </c>
      <c r="T219" s="386" t="s">
        <v>135</v>
      </c>
      <c r="U219" s="386" t="s">
        <v>134</v>
      </c>
      <c r="V219" s="387">
        <f>'Produksi dan Harga'!J7</f>
        <v>1479</v>
      </c>
      <c r="W219" s="387">
        <f t="shared" si="2666"/>
        <v>510440.5233</v>
      </c>
      <c r="X219" s="387">
        <f t="shared" si="2667"/>
        <v>754.941534</v>
      </c>
      <c r="Y219" s="388"/>
      <c r="Z219" s="387">
        <f t="shared" si="2668"/>
        <v>0</v>
      </c>
      <c r="AA219" s="388"/>
      <c r="AB219" s="387">
        <f>ADHB!AC219</f>
        <v>0</v>
      </c>
      <c r="AC219" s="387">
        <f t="shared" si="2669"/>
        <v>0</v>
      </c>
      <c r="AD219" s="387">
        <f t="shared" si="2670"/>
        <v>754.941534</v>
      </c>
      <c r="AE219" s="388">
        <v>0.224147321887</v>
      </c>
      <c r="AF219" s="389">
        <f t="shared" si="2671"/>
        <v>169.218123</v>
      </c>
      <c r="AG219" s="390">
        <f t="shared" si="2672"/>
        <v>585.7234109</v>
      </c>
      <c r="AH219" s="391"/>
      <c r="AI219" s="384">
        <v>4.0</v>
      </c>
      <c r="AJ219" s="385" t="s">
        <v>37</v>
      </c>
      <c r="AK219" s="386" t="s">
        <v>135</v>
      </c>
      <c r="AL219" s="386" t="s">
        <v>134</v>
      </c>
      <c r="AM219" s="387">
        <f>'Produksi dan Harga'!O7</f>
        <v>2289</v>
      </c>
      <c r="AN219" s="387">
        <f t="shared" si="2673"/>
        <v>510440.5233</v>
      </c>
      <c r="AO219" s="387">
        <f t="shared" si="2674"/>
        <v>1168.398358</v>
      </c>
      <c r="AP219" s="388"/>
      <c r="AQ219" s="387">
        <f t="shared" si="2675"/>
        <v>0</v>
      </c>
      <c r="AR219" s="388"/>
      <c r="AS219" s="387">
        <f>ADHB!AT219</f>
        <v>0</v>
      </c>
      <c r="AT219" s="387">
        <f t="shared" si="2676"/>
        <v>0</v>
      </c>
      <c r="AU219" s="387">
        <f t="shared" si="2677"/>
        <v>1168.398358</v>
      </c>
      <c r="AV219" s="388">
        <v>0.224147321887</v>
      </c>
      <c r="AW219" s="389">
        <f t="shared" si="2678"/>
        <v>261.8933628</v>
      </c>
      <c r="AX219" s="390">
        <f t="shared" si="2679"/>
        <v>906.504995</v>
      </c>
      <c r="AY219" s="391"/>
      <c r="AZ219" s="384">
        <v>4.0</v>
      </c>
      <c r="BA219" s="385" t="s">
        <v>37</v>
      </c>
      <c r="BB219" s="386" t="s">
        <v>135</v>
      </c>
      <c r="BC219" s="386" t="s">
        <v>134</v>
      </c>
      <c r="BD219" s="387">
        <f>'Produksi dan Harga'!T7</f>
        <v>1998</v>
      </c>
      <c r="BE219" s="387">
        <f t="shared" si="2680"/>
        <v>510440.5233</v>
      </c>
      <c r="BF219" s="387">
        <f t="shared" si="2681"/>
        <v>1019.860166</v>
      </c>
      <c r="BG219" s="388"/>
      <c r="BH219" s="387">
        <f t="shared" si="2682"/>
        <v>0</v>
      </c>
      <c r="BI219" s="388"/>
      <c r="BJ219" s="387">
        <f>ADHB!BK219</f>
        <v>0</v>
      </c>
      <c r="BK219" s="387">
        <f t="shared" si="2683"/>
        <v>0</v>
      </c>
      <c r="BL219" s="387">
        <f t="shared" si="2684"/>
        <v>1019.860166</v>
      </c>
      <c r="BM219" s="388">
        <v>0.224147321887</v>
      </c>
      <c r="BN219" s="389">
        <f t="shared" si="2685"/>
        <v>228.5989248</v>
      </c>
      <c r="BO219" s="390">
        <f t="shared" si="2686"/>
        <v>791.2612407</v>
      </c>
      <c r="BP219" s="391"/>
      <c r="BQ219" s="384">
        <v>4.0</v>
      </c>
      <c r="BR219" s="385" t="s">
        <v>37</v>
      </c>
      <c r="BS219" s="386" t="s">
        <v>135</v>
      </c>
      <c r="BT219" s="386" t="s">
        <v>134</v>
      </c>
      <c r="BU219" s="387">
        <f>'Produksi dan Harga'!Y7</f>
        <v>1361</v>
      </c>
      <c r="BV219" s="387">
        <f t="shared" si="2687"/>
        <v>510440.5233</v>
      </c>
      <c r="BW219" s="387">
        <f t="shared" si="2688"/>
        <v>694.7095522</v>
      </c>
      <c r="BX219" s="388"/>
      <c r="BY219" s="387">
        <f t="shared" si="2689"/>
        <v>0</v>
      </c>
      <c r="BZ219" s="388"/>
      <c r="CA219" s="387">
        <f>ADHB!CB219</f>
        <v>0</v>
      </c>
      <c r="CB219" s="387">
        <f t="shared" si="2690"/>
        <v>0</v>
      </c>
      <c r="CC219" s="387">
        <f t="shared" si="2691"/>
        <v>694.7095522</v>
      </c>
      <c r="CD219" s="388">
        <v>0.224147321887</v>
      </c>
      <c r="CE219" s="389">
        <f t="shared" si="2692"/>
        <v>155.7172856</v>
      </c>
      <c r="CF219" s="390">
        <f t="shared" si="2693"/>
        <v>538.9922666</v>
      </c>
      <c r="CG219" s="391"/>
      <c r="CH219" s="384">
        <v>4.0</v>
      </c>
      <c r="CI219" s="385" t="s">
        <v>37</v>
      </c>
      <c r="CJ219" s="386" t="s">
        <v>135</v>
      </c>
      <c r="CK219" s="386" t="s">
        <v>134</v>
      </c>
      <c r="CL219" s="387">
        <f>'Produksi dan Harga'!AD7</f>
        <v>863</v>
      </c>
      <c r="CM219" s="387">
        <f t="shared" si="2694"/>
        <v>510440.5233</v>
      </c>
      <c r="CN219" s="387">
        <f t="shared" si="2695"/>
        <v>440.5101716</v>
      </c>
      <c r="CO219" s="388"/>
      <c r="CP219" s="387">
        <f t="shared" si="2696"/>
        <v>0</v>
      </c>
      <c r="CQ219" s="388"/>
      <c r="CR219" s="387">
        <f>ADHB!CS219</f>
        <v>0</v>
      </c>
      <c r="CS219" s="387">
        <f t="shared" si="2697"/>
        <v>0</v>
      </c>
      <c r="CT219" s="387">
        <f t="shared" si="2698"/>
        <v>440.5101716</v>
      </c>
      <c r="CU219" s="388">
        <v>0.224147321887</v>
      </c>
      <c r="CV219" s="389">
        <f t="shared" si="2699"/>
        <v>98.73917523</v>
      </c>
      <c r="CW219" s="390">
        <f t="shared" si="2700"/>
        <v>341.7709964</v>
      </c>
      <c r="CX219" s="391"/>
      <c r="CY219" s="384">
        <v>4.0</v>
      </c>
      <c r="CZ219" s="385" t="s">
        <v>37</v>
      </c>
      <c r="DA219" s="386" t="s">
        <v>135</v>
      </c>
      <c r="DB219" s="386" t="s">
        <v>134</v>
      </c>
      <c r="DC219" s="387">
        <f>'Produksi dan Harga'!AI7</f>
        <v>844</v>
      </c>
      <c r="DD219" s="387">
        <f t="shared" si="2701"/>
        <v>510440.5233</v>
      </c>
      <c r="DE219" s="387">
        <f t="shared" si="2702"/>
        <v>430.8118017</v>
      </c>
      <c r="DF219" s="388"/>
      <c r="DG219" s="387">
        <f t="shared" si="2703"/>
        <v>0</v>
      </c>
      <c r="DH219" s="388"/>
      <c r="DI219" s="387">
        <f>ADHB!DJ219</f>
        <v>0</v>
      </c>
      <c r="DJ219" s="387">
        <f t="shared" si="2704"/>
        <v>0</v>
      </c>
      <c r="DK219" s="387">
        <f t="shared" si="2705"/>
        <v>430.8118017</v>
      </c>
      <c r="DL219" s="388">
        <v>0.224147321887</v>
      </c>
      <c r="DM219" s="389">
        <f t="shared" si="2706"/>
        <v>96.56531158</v>
      </c>
      <c r="DN219" s="390">
        <f t="shared" si="2707"/>
        <v>334.2464901</v>
      </c>
      <c r="DO219" s="391"/>
      <c r="DP219" s="384">
        <v>4.0</v>
      </c>
      <c r="DQ219" s="385" t="s">
        <v>37</v>
      </c>
      <c r="DR219" s="386" t="s">
        <v>135</v>
      </c>
      <c r="DS219" s="386" t="s">
        <v>134</v>
      </c>
      <c r="DT219" s="387">
        <f>'Produksi dan Harga'!AN7</f>
        <v>802</v>
      </c>
      <c r="DU219" s="387">
        <f t="shared" si="2708"/>
        <v>510440.5233</v>
      </c>
      <c r="DV219" s="387">
        <f t="shared" si="2709"/>
        <v>409.3732997</v>
      </c>
      <c r="DW219" s="388"/>
      <c r="DX219" s="387">
        <f t="shared" si="2710"/>
        <v>0</v>
      </c>
      <c r="DY219" s="388"/>
      <c r="DZ219" s="387">
        <f>ADHB!EA219</f>
        <v>0</v>
      </c>
      <c r="EA219" s="387">
        <f t="shared" si="2711"/>
        <v>0</v>
      </c>
      <c r="EB219" s="387">
        <f t="shared" si="2712"/>
        <v>409.3732997</v>
      </c>
      <c r="EC219" s="388">
        <v>0.224147321887</v>
      </c>
      <c r="ED219" s="389">
        <f t="shared" si="2713"/>
        <v>91.75992878</v>
      </c>
      <c r="EE219" s="390">
        <f t="shared" si="2714"/>
        <v>317.6133709</v>
      </c>
      <c r="EF219" s="391"/>
      <c r="EG219" s="384">
        <v>4.0</v>
      </c>
      <c r="EH219" s="385" t="s">
        <v>37</v>
      </c>
      <c r="EI219" s="386" t="s">
        <v>135</v>
      </c>
      <c r="EJ219" s="386" t="s">
        <v>134</v>
      </c>
      <c r="EK219" s="387">
        <f>'Produksi dan Harga'!AS7</f>
        <v>1187</v>
      </c>
      <c r="EL219" s="387">
        <f t="shared" si="2715"/>
        <v>510440.5233</v>
      </c>
      <c r="EM219" s="387">
        <f t="shared" si="2716"/>
        <v>605.8929011</v>
      </c>
      <c r="EN219" s="388"/>
      <c r="EO219" s="387">
        <f t="shared" si="2717"/>
        <v>0</v>
      </c>
      <c r="EP219" s="388"/>
      <c r="EQ219" s="387">
        <f>ADHB!ER219</f>
        <v>0</v>
      </c>
      <c r="ER219" s="387">
        <f t="shared" si="2718"/>
        <v>0</v>
      </c>
      <c r="ES219" s="387">
        <f t="shared" si="2719"/>
        <v>605.8929011</v>
      </c>
      <c r="ET219" s="388">
        <v>0.224147321887</v>
      </c>
      <c r="EU219" s="389">
        <f t="shared" si="2720"/>
        <v>135.8092711</v>
      </c>
      <c r="EV219" s="390">
        <f t="shared" si="2721"/>
        <v>470.08363</v>
      </c>
      <c r="EW219" s="391"/>
      <c r="EX219" s="384">
        <v>4.0</v>
      </c>
      <c r="EY219" s="385" t="s">
        <v>37</v>
      </c>
      <c r="EZ219" s="386" t="s">
        <v>135</v>
      </c>
      <c r="FA219" s="386" t="s">
        <v>134</v>
      </c>
      <c r="FB219" s="387">
        <f>'Produksi dan Harga'!AX7</f>
        <v>1035</v>
      </c>
      <c r="FC219" s="387">
        <f t="shared" si="2722"/>
        <v>510440.5233</v>
      </c>
      <c r="FD219" s="387">
        <f t="shared" si="2723"/>
        <v>528.3059416</v>
      </c>
      <c r="FE219" s="388"/>
      <c r="FF219" s="387">
        <f t="shared" si="2724"/>
        <v>0</v>
      </c>
      <c r="FG219" s="388"/>
      <c r="FH219" s="387">
        <f>ADHB!FI219</f>
        <v>0</v>
      </c>
      <c r="FI219" s="387">
        <f t="shared" si="2725"/>
        <v>0</v>
      </c>
      <c r="FJ219" s="387">
        <f t="shared" si="2726"/>
        <v>528.3059416</v>
      </c>
      <c r="FK219" s="388">
        <v>0.224147321887</v>
      </c>
      <c r="FL219" s="389">
        <f t="shared" si="2727"/>
        <v>118.4183619</v>
      </c>
      <c r="FM219" s="390">
        <f t="shared" si="2728"/>
        <v>409.8875797</v>
      </c>
      <c r="FN219" s="391"/>
      <c r="FO219" s="384">
        <v>4.0</v>
      </c>
      <c r="FP219" s="385" t="s">
        <v>37</v>
      </c>
      <c r="FQ219" s="386" t="s">
        <v>135</v>
      </c>
      <c r="FR219" s="386" t="s">
        <v>134</v>
      </c>
      <c r="FS219" s="387">
        <f>'Produksi dan Harga'!BC7</f>
        <v>1219</v>
      </c>
      <c r="FT219" s="387">
        <f t="shared" si="2729"/>
        <v>510440.5233</v>
      </c>
      <c r="FU219" s="387">
        <f t="shared" si="2730"/>
        <v>622.2269979</v>
      </c>
      <c r="FV219" s="388"/>
      <c r="FW219" s="387">
        <f t="shared" si="2731"/>
        <v>0</v>
      </c>
      <c r="FX219" s="388"/>
      <c r="FY219" s="387">
        <f>ADHB!FZ219</f>
        <v>0</v>
      </c>
      <c r="FZ219" s="387">
        <f t="shared" si="2732"/>
        <v>0</v>
      </c>
      <c r="GA219" s="387">
        <f t="shared" si="2733"/>
        <v>622.2269979</v>
      </c>
      <c r="GB219" s="388">
        <v>0.224147321887</v>
      </c>
      <c r="GC219" s="389">
        <f t="shared" si="2734"/>
        <v>139.4705152</v>
      </c>
      <c r="GD219" s="390">
        <f t="shared" si="2735"/>
        <v>482.7564827</v>
      </c>
      <c r="GE219" s="391"/>
      <c r="GF219" s="384">
        <v>4.0</v>
      </c>
      <c r="GG219" s="385" t="s">
        <v>37</v>
      </c>
      <c r="GH219" s="386" t="s">
        <v>135</v>
      </c>
      <c r="GI219" s="386" t="s">
        <v>134</v>
      </c>
      <c r="GJ219" s="387">
        <f>'Produksi dan Harga'!BH7</f>
        <v>1467.2</v>
      </c>
      <c r="GK219" s="387">
        <f t="shared" si="2736"/>
        <v>510440.5233</v>
      </c>
      <c r="GL219" s="387">
        <f t="shared" si="2737"/>
        <v>748.9183358</v>
      </c>
      <c r="GM219" s="388"/>
      <c r="GN219" s="387">
        <f t="shared" si="2738"/>
        <v>0</v>
      </c>
      <c r="GO219" s="388"/>
      <c r="GP219" s="387">
        <f>ADHB!GQ219</f>
        <v>0</v>
      </c>
      <c r="GQ219" s="387">
        <f t="shared" si="2739"/>
        <v>0</v>
      </c>
      <c r="GR219" s="387">
        <f t="shared" si="2740"/>
        <v>748.9183358</v>
      </c>
      <c r="GS219" s="388">
        <v>0.224147321887</v>
      </c>
      <c r="GT219" s="389">
        <f t="shared" si="2741"/>
        <v>167.8680393</v>
      </c>
      <c r="GU219" s="390">
        <f t="shared" si="2742"/>
        <v>581.0502965</v>
      </c>
      <c r="GV219" s="391"/>
      <c r="GW219" s="384">
        <v>4.0</v>
      </c>
      <c r="GX219" s="385" t="s">
        <v>37</v>
      </c>
      <c r="GY219" s="386" t="s">
        <v>135</v>
      </c>
      <c r="GZ219" s="386" t="s">
        <v>134</v>
      </c>
      <c r="HA219" s="387">
        <f>'Produksi dan Harga'!BM7</f>
        <v>1002.87</v>
      </c>
      <c r="HB219" s="387">
        <f t="shared" si="2743"/>
        <v>510440.5233</v>
      </c>
      <c r="HC219" s="387">
        <f t="shared" si="2744"/>
        <v>511.9054876</v>
      </c>
      <c r="HD219" s="388"/>
      <c r="HE219" s="387">
        <f t="shared" si="2745"/>
        <v>0</v>
      </c>
      <c r="HF219" s="388"/>
      <c r="HG219" s="387">
        <f>ADHB!HH219</f>
        <v>0</v>
      </c>
      <c r="HH219" s="387">
        <f t="shared" si="2746"/>
        <v>0</v>
      </c>
      <c r="HI219" s="387">
        <f t="shared" si="2747"/>
        <v>511.9054876</v>
      </c>
      <c r="HJ219" s="388">
        <v>0.224147321887</v>
      </c>
      <c r="HK219" s="389">
        <f t="shared" si="2748"/>
        <v>114.7422441</v>
      </c>
      <c r="HL219" s="390">
        <f t="shared" si="2749"/>
        <v>397.1632435</v>
      </c>
      <c r="HM219" s="391"/>
      <c r="HN219" s="384">
        <v>4.0</v>
      </c>
      <c r="HO219" s="385" t="s">
        <v>37</v>
      </c>
      <c r="HP219" s="386" t="s">
        <v>135</v>
      </c>
      <c r="HQ219" s="386" t="s">
        <v>134</v>
      </c>
      <c r="HR219" s="387">
        <f>'Produksi dan Harga'!BR7</f>
        <v>1359.37</v>
      </c>
      <c r="HS219" s="387">
        <f t="shared" si="2750"/>
        <v>510440.5233</v>
      </c>
      <c r="HT219" s="387">
        <f t="shared" si="2751"/>
        <v>693.8775341</v>
      </c>
      <c r="HU219" s="388"/>
      <c r="HV219" s="387">
        <f t="shared" si="2752"/>
        <v>0</v>
      </c>
      <c r="HW219" s="388"/>
      <c r="HX219" s="387">
        <f>ADHB!HY219</f>
        <v>0</v>
      </c>
      <c r="HY219" s="387">
        <f t="shared" si="2753"/>
        <v>0</v>
      </c>
      <c r="HZ219" s="387">
        <f t="shared" si="2754"/>
        <v>693.8775341</v>
      </c>
      <c r="IA219" s="388">
        <v>0.224147321887</v>
      </c>
      <c r="IB219" s="389">
        <f t="shared" si="2755"/>
        <v>155.530791</v>
      </c>
      <c r="IC219" s="390">
        <f t="shared" si="2756"/>
        <v>538.3467432</v>
      </c>
      <c r="ID219" s="391"/>
      <c r="IE219" s="384">
        <v>4.0</v>
      </c>
      <c r="IF219" s="385" t="s">
        <v>37</v>
      </c>
      <c r="IG219" s="386" t="s">
        <v>135</v>
      </c>
      <c r="IH219" s="386" t="s">
        <v>134</v>
      </c>
      <c r="II219" s="387">
        <f>'Produksi dan Harga'!BW7</f>
        <v>1167.98</v>
      </c>
      <c r="IJ219" s="387">
        <f t="shared" si="2757"/>
        <v>510440.5233</v>
      </c>
      <c r="IK219" s="387">
        <f t="shared" si="2758"/>
        <v>596.1843224</v>
      </c>
      <c r="IL219" s="388"/>
      <c r="IM219" s="387">
        <f t="shared" si="2759"/>
        <v>0</v>
      </c>
      <c r="IN219" s="388"/>
      <c r="IO219" s="387">
        <f>ADHB!IP219</f>
        <v>0</v>
      </c>
      <c r="IP219" s="387">
        <f t="shared" si="2760"/>
        <v>0</v>
      </c>
      <c r="IQ219" s="387">
        <f t="shared" si="2761"/>
        <v>596.1843224</v>
      </c>
      <c r="IR219" s="388">
        <v>0.224147321887</v>
      </c>
      <c r="IS219" s="389">
        <f t="shared" si="2762"/>
        <v>133.6331192</v>
      </c>
      <c r="IT219" s="390">
        <f t="shared" si="2763"/>
        <v>462.5512032</v>
      </c>
      <c r="IU219" s="391"/>
      <c r="IV219" s="384">
        <v>4.0</v>
      </c>
      <c r="IW219" s="385" t="s">
        <v>37</v>
      </c>
      <c r="IX219" s="386" t="s">
        <v>135</v>
      </c>
      <c r="IY219" s="386" t="s">
        <v>134</v>
      </c>
      <c r="IZ219" s="387">
        <f>'Produksi dan Harga'!CB7</f>
        <v>1470.05</v>
      </c>
      <c r="JA219" s="387">
        <f t="shared" si="2764"/>
        <v>510440.5233</v>
      </c>
      <c r="JB219" s="387">
        <f t="shared" si="2765"/>
        <v>750.3730913</v>
      </c>
      <c r="JC219" s="388"/>
      <c r="JD219" s="387">
        <f t="shared" si="2766"/>
        <v>0</v>
      </c>
      <c r="JE219" s="388"/>
      <c r="JF219" s="387">
        <f>ADHB!JG219</f>
        <v>0</v>
      </c>
      <c r="JG219" s="387">
        <f t="shared" si="2767"/>
        <v>0</v>
      </c>
      <c r="JH219" s="387">
        <f t="shared" si="2768"/>
        <v>750.3730913</v>
      </c>
      <c r="JI219" s="388">
        <v>0.224147321887</v>
      </c>
      <c r="JJ219" s="389">
        <f t="shared" si="2769"/>
        <v>168.1941188</v>
      </c>
      <c r="JK219" s="390">
        <f t="shared" si="2770"/>
        <v>582.1789724</v>
      </c>
      <c r="JL219" s="391"/>
      <c r="JM219" s="384">
        <v>4.0</v>
      </c>
      <c r="JN219" s="385" t="s">
        <v>37</v>
      </c>
      <c r="JO219" s="386" t="s">
        <v>135</v>
      </c>
      <c r="JP219" s="386" t="s">
        <v>134</v>
      </c>
      <c r="JQ219" s="387"/>
      <c r="JR219" s="387">
        <f t="shared" si="2771"/>
        <v>510440.5233</v>
      </c>
      <c r="JS219" s="387">
        <f t="shared" si="2772"/>
        <v>0</v>
      </c>
      <c r="JT219" s="388"/>
      <c r="JU219" s="387">
        <f t="shared" si="2773"/>
        <v>0</v>
      </c>
      <c r="JV219" s="388"/>
      <c r="JW219" s="387" t="str">
        <f>ADHB!LF219</f>
        <v/>
      </c>
      <c r="JX219" s="387">
        <f t="shared" si="2774"/>
        <v>0</v>
      </c>
      <c r="JY219" s="387">
        <f t="shared" si="2775"/>
        <v>0</v>
      </c>
      <c r="JZ219" s="388">
        <v>0.224147321887</v>
      </c>
      <c r="KA219" s="389">
        <f t="shared" si="2776"/>
        <v>0</v>
      </c>
      <c r="KB219" s="390">
        <f t="shared" si="2777"/>
        <v>0</v>
      </c>
      <c r="KC219" s="391"/>
      <c r="KD219" s="384">
        <v>4.0</v>
      </c>
      <c r="KE219" s="385" t="s">
        <v>37</v>
      </c>
      <c r="KF219" s="386" t="s">
        <v>135</v>
      </c>
      <c r="KG219" s="386" t="s">
        <v>134</v>
      </c>
      <c r="KH219" s="387"/>
      <c r="KI219" s="387">
        <f t="shared" si="2778"/>
        <v>510440.5233</v>
      </c>
      <c r="KJ219" s="387">
        <f t="shared" si="2779"/>
        <v>0</v>
      </c>
      <c r="KK219" s="388"/>
      <c r="KL219" s="387">
        <f t="shared" si="2780"/>
        <v>0</v>
      </c>
      <c r="KM219" s="388"/>
      <c r="KN219" s="387" t="str">
        <f>ADHB!LW219</f>
        <v/>
      </c>
      <c r="KO219" s="387">
        <f t="shared" si="2781"/>
        <v>0</v>
      </c>
      <c r="KP219" s="387">
        <f t="shared" si="2782"/>
        <v>0</v>
      </c>
      <c r="KQ219" s="388">
        <v>0.224147321887</v>
      </c>
      <c r="KR219" s="389">
        <f t="shared" si="2783"/>
        <v>0</v>
      </c>
      <c r="KS219" s="390">
        <f t="shared" si="2784"/>
        <v>0</v>
      </c>
      <c r="KT219" s="391"/>
      <c r="KU219" s="392"/>
    </row>
    <row r="220" ht="15.75" customHeight="1">
      <c r="A220" s="384">
        <v>5.0</v>
      </c>
      <c r="B220" s="385" t="s">
        <v>38</v>
      </c>
      <c r="C220" s="386" t="s">
        <v>135</v>
      </c>
      <c r="D220" s="386" t="s">
        <v>134</v>
      </c>
      <c r="E220" s="387">
        <f>'Produksi dan Harga'!E8</f>
        <v>1650</v>
      </c>
      <c r="F220" s="387">
        <v>409936.314127854</v>
      </c>
      <c r="G220" s="387">
        <f t="shared" si="2660"/>
        <v>676.3949183</v>
      </c>
      <c r="H220" s="388"/>
      <c r="I220" s="387">
        <f t="shared" si="2661"/>
        <v>0</v>
      </c>
      <c r="J220" s="388"/>
      <c r="K220" s="387">
        <f>ADHB!L220</f>
        <v>0</v>
      </c>
      <c r="L220" s="387">
        <f t="shared" si="2662"/>
        <v>0</v>
      </c>
      <c r="M220" s="387">
        <f t="shared" si="2663"/>
        <v>676.3949183</v>
      </c>
      <c r="N220" s="388">
        <v>0.224147321887</v>
      </c>
      <c r="O220" s="389">
        <f t="shared" si="2664"/>
        <v>151.6121095</v>
      </c>
      <c r="P220" s="390">
        <f t="shared" si="2665"/>
        <v>524.7828088</v>
      </c>
      <c r="Q220" s="391"/>
      <c r="R220" s="384">
        <v>5.0</v>
      </c>
      <c r="S220" s="385" t="s">
        <v>38</v>
      </c>
      <c r="T220" s="386" t="s">
        <v>135</v>
      </c>
      <c r="U220" s="386" t="s">
        <v>134</v>
      </c>
      <c r="V220" s="387">
        <f>'Produksi dan Harga'!J8</f>
        <v>1304</v>
      </c>
      <c r="W220" s="387">
        <f t="shared" si="2666"/>
        <v>409936.3141</v>
      </c>
      <c r="X220" s="387">
        <f t="shared" si="2667"/>
        <v>534.5569536</v>
      </c>
      <c r="Y220" s="388"/>
      <c r="Z220" s="387">
        <f t="shared" si="2668"/>
        <v>0</v>
      </c>
      <c r="AA220" s="388"/>
      <c r="AB220" s="387">
        <f>ADHB!AC220</f>
        <v>0</v>
      </c>
      <c r="AC220" s="387">
        <f t="shared" si="2669"/>
        <v>0</v>
      </c>
      <c r="AD220" s="387">
        <f t="shared" si="2670"/>
        <v>534.5569536</v>
      </c>
      <c r="AE220" s="388">
        <v>0.224147321887</v>
      </c>
      <c r="AF220" s="389">
        <f t="shared" si="2671"/>
        <v>119.8195096</v>
      </c>
      <c r="AG220" s="390">
        <f t="shared" si="2672"/>
        <v>414.7374441</v>
      </c>
      <c r="AH220" s="391"/>
      <c r="AI220" s="384">
        <v>5.0</v>
      </c>
      <c r="AJ220" s="385" t="s">
        <v>38</v>
      </c>
      <c r="AK220" s="386" t="s">
        <v>135</v>
      </c>
      <c r="AL220" s="386" t="s">
        <v>134</v>
      </c>
      <c r="AM220" s="387">
        <f>'Produksi dan Harga'!O8</f>
        <v>2744</v>
      </c>
      <c r="AN220" s="387">
        <f t="shared" si="2673"/>
        <v>409936.3141</v>
      </c>
      <c r="AO220" s="387">
        <f t="shared" si="2674"/>
        <v>1124.865246</v>
      </c>
      <c r="AP220" s="388"/>
      <c r="AQ220" s="387">
        <f t="shared" si="2675"/>
        <v>0</v>
      </c>
      <c r="AR220" s="388"/>
      <c r="AS220" s="387">
        <f>ADHB!AT220</f>
        <v>0</v>
      </c>
      <c r="AT220" s="387">
        <f t="shared" si="2676"/>
        <v>0</v>
      </c>
      <c r="AU220" s="387">
        <f t="shared" si="2677"/>
        <v>1124.865246</v>
      </c>
      <c r="AV220" s="388">
        <v>0.224147321887</v>
      </c>
      <c r="AW220" s="389">
        <f t="shared" si="2678"/>
        <v>252.1355324</v>
      </c>
      <c r="AX220" s="390">
        <f t="shared" si="2679"/>
        <v>872.7297136</v>
      </c>
      <c r="AY220" s="391"/>
      <c r="AZ220" s="384">
        <v>5.0</v>
      </c>
      <c r="BA220" s="385" t="s">
        <v>38</v>
      </c>
      <c r="BB220" s="386" t="s">
        <v>135</v>
      </c>
      <c r="BC220" s="386" t="s">
        <v>134</v>
      </c>
      <c r="BD220" s="387">
        <f>'Produksi dan Harga'!T8</f>
        <v>958</v>
      </c>
      <c r="BE220" s="387">
        <f t="shared" si="2680"/>
        <v>409936.3141</v>
      </c>
      <c r="BF220" s="387">
        <f t="shared" si="2681"/>
        <v>392.7189889</v>
      </c>
      <c r="BG220" s="388"/>
      <c r="BH220" s="387">
        <f t="shared" si="2682"/>
        <v>0</v>
      </c>
      <c r="BI220" s="388"/>
      <c r="BJ220" s="387">
        <f>ADHB!BK220</f>
        <v>0</v>
      </c>
      <c r="BK220" s="387">
        <f t="shared" si="2683"/>
        <v>0</v>
      </c>
      <c r="BL220" s="387">
        <f t="shared" si="2684"/>
        <v>392.7189889</v>
      </c>
      <c r="BM220" s="388">
        <v>0.224147321887</v>
      </c>
      <c r="BN220" s="389">
        <f t="shared" si="2685"/>
        <v>88.02690962</v>
      </c>
      <c r="BO220" s="390">
        <f t="shared" si="2686"/>
        <v>304.6920793</v>
      </c>
      <c r="BP220" s="391"/>
      <c r="BQ220" s="384">
        <v>5.0</v>
      </c>
      <c r="BR220" s="385" t="s">
        <v>38</v>
      </c>
      <c r="BS220" s="386" t="s">
        <v>135</v>
      </c>
      <c r="BT220" s="386" t="s">
        <v>134</v>
      </c>
      <c r="BU220" s="387">
        <f>'Produksi dan Harga'!Y8</f>
        <v>1124</v>
      </c>
      <c r="BV220" s="387">
        <f t="shared" si="2687"/>
        <v>409936.3141</v>
      </c>
      <c r="BW220" s="387">
        <f t="shared" si="2688"/>
        <v>460.7684171</v>
      </c>
      <c r="BX220" s="388"/>
      <c r="BY220" s="387">
        <f t="shared" si="2689"/>
        <v>0</v>
      </c>
      <c r="BZ220" s="388"/>
      <c r="CA220" s="387">
        <f>ADHB!CB220</f>
        <v>0</v>
      </c>
      <c r="CB220" s="387">
        <f t="shared" si="2690"/>
        <v>0</v>
      </c>
      <c r="CC220" s="387">
        <f t="shared" si="2691"/>
        <v>460.7684171</v>
      </c>
      <c r="CD220" s="388">
        <v>0.224147321887</v>
      </c>
      <c r="CE220" s="389">
        <f t="shared" si="2692"/>
        <v>103.2800067</v>
      </c>
      <c r="CF220" s="390">
        <f t="shared" si="2693"/>
        <v>357.4884104</v>
      </c>
      <c r="CG220" s="391"/>
      <c r="CH220" s="384">
        <v>5.0</v>
      </c>
      <c r="CI220" s="385" t="s">
        <v>38</v>
      </c>
      <c r="CJ220" s="386" t="s">
        <v>135</v>
      </c>
      <c r="CK220" s="386" t="s">
        <v>134</v>
      </c>
      <c r="CL220" s="387">
        <f>'Produksi dan Harga'!AD8</f>
        <v>906</v>
      </c>
      <c r="CM220" s="387">
        <f t="shared" si="2694"/>
        <v>409936.3141</v>
      </c>
      <c r="CN220" s="387">
        <f t="shared" si="2695"/>
        <v>371.4023006</v>
      </c>
      <c r="CO220" s="388"/>
      <c r="CP220" s="387">
        <f t="shared" si="2696"/>
        <v>0</v>
      </c>
      <c r="CQ220" s="388"/>
      <c r="CR220" s="387">
        <f>ADHB!CS220</f>
        <v>0</v>
      </c>
      <c r="CS220" s="387">
        <f t="shared" si="2697"/>
        <v>0</v>
      </c>
      <c r="CT220" s="387">
        <f t="shared" si="2698"/>
        <v>371.4023006</v>
      </c>
      <c r="CU220" s="388">
        <v>0.224147321887</v>
      </c>
      <c r="CV220" s="389">
        <f t="shared" si="2699"/>
        <v>83.24883102</v>
      </c>
      <c r="CW220" s="390">
        <f t="shared" si="2700"/>
        <v>288.1534696</v>
      </c>
      <c r="CX220" s="391"/>
      <c r="CY220" s="384">
        <v>5.0</v>
      </c>
      <c r="CZ220" s="385" t="s">
        <v>38</v>
      </c>
      <c r="DA220" s="386" t="s">
        <v>135</v>
      </c>
      <c r="DB220" s="386" t="s">
        <v>134</v>
      </c>
      <c r="DC220" s="387">
        <f>'Produksi dan Harga'!AI8</f>
        <v>482</v>
      </c>
      <c r="DD220" s="387">
        <f t="shared" si="2701"/>
        <v>409936.3141</v>
      </c>
      <c r="DE220" s="387">
        <f t="shared" si="2702"/>
        <v>197.5893034</v>
      </c>
      <c r="DF220" s="388"/>
      <c r="DG220" s="387">
        <f t="shared" si="2703"/>
        <v>0</v>
      </c>
      <c r="DH220" s="388"/>
      <c r="DI220" s="387">
        <f>ADHB!DJ220</f>
        <v>0</v>
      </c>
      <c r="DJ220" s="387">
        <f t="shared" si="2704"/>
        <v>0</v>
      </c>
      <c r="DK220" s="387">
        <f t="shared" si="2705"/>
        <v>197.5893034</v>
      </c>
      <c r="DL220" s="388">
        <v>0.224147321887</v>
      </c>
      <c r="DM220" s="389">
        <f t="shared" si="2706"/>
        <v>44.28911319</v>
      </c>
      <c r="DN220" s="390">
        <f t="shared" si="2707"/>
        <v>153.3001902</v>
      </c>
      <c r="DO220" s="391"/>
      <c r="DP220" s="384">
        <v>5.0</v>
      </c>
      <c r="DQ220" s="385" t="s">
        <v>38</v>
      </c>
      <c r="DR220" s="386" t="s">
        <v>135</v>
      </c>
      <c r="DS220" s="386" t="s">
        <v>134</v>
      </c>
      <c r="DT220" s="387">
        <f>'Produksi dan Harga'!AN8</f>
        <v>202</v>
      </c>
      <c r="DU220" s="387">
        <f t="shared" si="2708"/>
        <v>409936.3141</v>
      </c>
      <c r="DV220" s="387">
        <f t="shared" si="2709"/>
        <v>82.80713545</v>
      </c>
      <c r="DW220" s="388"/>
      <c r="DX220" s="387">
        <f t="shared" si="2710"/>
        <v>0</v>
      </c>
      <c r="DY220" s="388"/>
      <c r="DZ220" s="387">
        <f>ADHB!EA220</f>
        <v>0</v>
      </c>
      <c r="EA220" s="387">
        <f t="shared" si="2711"/>
        <v>0</v>
      </c>
      <c r="EB220" s="387">
        <f t="shared" si="2712"/>
        <v>82.80713545</v>
      </c>
      <c r="EC220" s="388">
        <v>0.224147321887</v>
      </c>
      <c r="ED220" s="389">
        <f t="shared" si="2713"/>
        <v>18.56099765</v>
      </c>
      <c r="EE220" s="390">
        <f t="shared" si="2714"/>
        <v>64.24613781</v>
      </c>
      <c r="EF220" s="391"/>
      <c r="EG220" s="384">
        <v>5.0</v>
      </c>
      <c r="EH220" s="385" t="s">
        <v>38</v>
      </c>
      <c r="EI220" s="386" t="s">
        <v>135</v>
      </c>
      <c r="EJ220" s="386" t="s">
        <v>134</v>
      </c>
      <c r="EK220" s="387">
        <f>'Produksi dan Harga'!AS8</f>
        <v>630</v>
      </c>
      <c r="EL220" s="387">
        <f t="shared" si="2715"/>
        <v>409936.3141</v>
      </c>
      <c r="EM220" s="387">
        <f t="shared" si="2716"/>
        <v>258.2598779</v>
      </c>
      <c r="EN220" s="388"/>
      <c r="EO220" s="387">
        <f t="shared" si="2717"/>
        <v>0</v>
      </c>
      <c r="EP220" s="388"/>
      <c r="EQ220" s="387">
        <f>ADHB!ER220</f>
        <v>0</v>
      </c>
      <c r="ER220" s="387">
        <f t="shared" si="2718"/>
        <v>0</v>
      </c>
      <c r="ES220" s="387">
        <f t="shared" si="2719"/>
        <v>258.2598779</v>
      </c>
      <c r="ET220" s="388">
        <v>0.224147321887</v>
      </c>
      <c r="EU220" s="389">
        <f t="shared" si="2720"/>
        <v>57.88825998</v>
      </c>
      <c r="EV220" s="390">
        <f t="shared" si="2721"/>
        <v>200.3716179</v>
      </c>
      <c r="EW220" s="391"/>
      <c r="EX220" s="384">
        <v>5.0</v>
      </c>
      <c r="EY220" s="385" t="s">
        <v>38</v>
      </c>
      <c r="EZ220" s="386" t="s">
        <v>135</v>
      </c>
      <c r="FA220" s="386" t="s">
        <v>134</v>
      </c>
      <c r="FB220" s="387">
        <f>'Produksi dan Harga'!AX8</f>
        <v>71</v>
      </c>
      <c r="FC220" s="387">
        <f t="shared" si="2722"/>
        <v>409936.3141</v>
      </c>
      <c r="FD220" s="387">
        <f t="shared" si="2723"/>
        <v>29.1054783</v>
      </c>
      <c r="FE220" s="388"/>
      <c r="FF220" s="387">
        <f t="shared" si="2724"/>
        <v>0</v>
      </c>
      <c r="FG220" s="388"/>
      <c r="FH220" s="387">
        <f>ADHB!FI220</f>
        <v>0</v>
      </c>
      <c r="FI220" s="387">
        <f t="shared" si="2725"/>
        <v>0</v>
      </c>
      <c r="FJ220" s="387">
        <f t="shared" si="2726"/>
        <v>29.1054783</v>
      </c>
      <c r="FK220" s="388">
        <v>0.224147321887</v>
      </c>
      <c r="FL220" s="389">
        <f t="shared" si="2727"/>
        <v>6.523915014</v>
      </c>
      <c r="FM220" s="390">
        <f t="shared" si="2728"/>
        <v>22.58156329</v>
      </c>
      <c r="FN220" s="391"/>
      <c r="FO220" s="384">
        <v>5.0</v>
      </c>
      <c r="FP220" s="385" t="s">
        <v>38</v>
      </c>
      <c r="FQ220" s="386" t="s">
        <v>135</v>
      </c>
      <c r="FR220" s="386" t="s">
        <v>134</v>
      </c>
      <c r="FS220" s="387">
        <f>'Produksi dan Harga'!BC8</f>
        <v>83</v>
      </c>
      <c r="FT220" s="387">
        <f t="shared" si="2729"/>
        <v>409936.3141</v>
      </c>
      <c r="FU220" s="387">
        <f t="shared" si="2730"/>
        <v>34.02471407</v>
      </c>
      <c r="FV220" s="388"/>
      <c r="FW220" s="387">
        <f t="shared" si="2731"/>
        <v>0</v>
      </c>
      <c r="FX220" s="388"/>
      <c r="FY220" s="387">
        <f>ADHB!FZ220</f>
        <v>0</v>
      </c>
      <c r="FZ220" s="387">
        <f t="shared" si="2732"/>
        <v>0</v>
      </c>
      <c r="GA220" s="387">
        <f t="shared" si="2733"/>
        <v>34.02471407</v>
      </c>
      <c r="GB220" s="388">
        <v>0.224147321887</v>
      </c>
      <c r="GC220" s="389">
        <f t="shared" si="2734"/>
        <v>7.626548537</v>
      </c>
      <c r="GD220" s="390">
        <f t="shared" si="2735"/>
        <v>26.39816554</v>
      </c>
      <c r="GE220" s="391"/>
      <c r="GF220" s="384">
        <v>5.0</v>
      </c>
      <c r="GG220" s="385" t="s">
        <v>38</v>
      </c>
      <c r="GH220" s="386" t="s">
        <v>135</v>
      </c>
      <c r="GI220" s="386" t="s">
        <v>134</v>
      </c>
      <c r="GJ220" s="387">
        <f>'Produksi dan Harga'!BH8</f>
        <v>199.1</v>
      </c>
      <c r="GK220" s="387">
        <f t="shared" si="2736"/>
        <v>409936.3141</v>
      </c>
      <c r="GL220" s="387">
        <f t="shared" si="2737"/>
        <v>81.61832014</v>
      </c>
      <c r="GM220" s="388"/>
      <c r="GN220" s="387">
        <f t="shared" si="2738"/>
        <v>0</v>
      </c>
      <c r="GO220" s="388"/>
      <c r="GP220" s="387">
        <f>ADHB!GQ220</f>
        <v>0</v>
      </c>
      <c r="GQ220" s="387">
        <f t="shared" si="2739"/>
        <v>0</v>
      </c>
      <c r="GR220" s="387">
        <f t="shared" si="2740"/>
        <v>81.61832014</v>
      </c>
      <c r="GS220" s="388">
        <v>0.224147321887</v>
      </c>
      <c r="GT220" s="389">
        <f t="shared" si="2741"/>
        <v>18.29452788</v>
      </c>
      <c r="GU220" s="390">
        <f t="shared" si="2742"/>
        <v>63.32379227</v>
      </c>
      <c r="GV220" s="391"/>
      <c r="GW220" s="384">
        <v>5.0</v>
      </c>
      <c r="GX220" s="385" t="s">
        <v>38</v>
      </c>
      <c r="GY220" s="386" t="s">
        <v>135</v>
      </c>
      <c r="GZ220" s="386" t="s">
        <v>134</v>
      </c>
      <c r="HA220" s="387">
        <f>'Produksi dan Harga'!BM8</f>
        <v>1199.1</v>
      </c>
      <c r="HB220" s="387">
        <f t="shared" si="2743"/>
        <v>409936.3141</v>
      </c>
      <c r="HC220" s="387">
        <f t="shared" si="2744"/>
        <v>491.5546343</v>
      </c>
      <c r="HD220" s="388"/>
      <c r="HE220" s="387">
        <f t="shared" si="2745"/>
        <v>0</v>
      </c>
      <c r="HF220" s="388"/>
      <c r="HG220" s="387">
        <f>ADHB!HH220</f>
        <v>0</v>
      </c>
      <c r="HH220" s="387">
        <f t="shared" si="2746"/>
        <v>0</v>
      </c>
      <c r="HI220" s="387">
        <f t="shared" si="2747"/>
        <v>491.5546343</v>
      </c>
      <c r="HJ220" s="388">
        <v>0.224147321887</v>
      </c>
      <c r="HK220" s="389">
        <f t="shared" si="2748"/>
        <v>110.1806548</v>
      </c>
      <c r="HL220" s="390">
        <f t="shared" si="2749"/>
        <v>381.3739794</v>
      </c>
      <c r="HM220" s="391"/>
      <c r="HN220" s="384">
        <v>5.0</v>
      </c>
      <c r="HO220" s="385" t="s">
        <v>38</v>
      </c>
      <c r="HP220" s="386" t="s">
        <v>135</v>
      </c>
      <c r="HQ220" s="386" t="s">
        <v>134</v>
      </c>
      <c r="HR220" s="387">
        <f>'Produksi dan Harga'!BR8</f>
        <v>874</v>
      </c>
      <c r="HS220" s="387">
        <f t="shared" si="2750"/>
        <v>409936.3141</v>
      </c>
      <c r="HT220" s="387">
        <f t="shared" si="2751"/>
        <v>358.2843385</v>
      </c>
      <c r="HU220" s="388"/>
      <c r="HV220" s="387">
        <f t="shared" si="2752"/>
        <v>0</v>
      </c>
      <c r="HW220" s="388"/>
      <c r="HX220" s="387">
        <f>ADHB!HY220</f>
        <v>0</v>
      </c>
      <c r="HY220" s="387">
        <f t="shared" si="2753"/>
        <v>0</v>
      </c>
      <c r="HZ220" s="387">
        <f t="shared" si="2754"/>
        <v>358.2843385</v>
      </c>
      <c r="IA220" s="388">
        <v>0.224147321887</v>
      </c>
      <c r="IB220" s="389">
        <f t="shared" si="2755"/>
        <v>80.30847496</v>
      </c>
      <c r="IC220" s="390">
        <f t="shared" si="2756"/>
        <v>277.9758636</v>
      </c>
      <c r="ID220" s="391"/>
      <c r="IE220" s="384">
        <v>5.0</v>
      </c>
      <c r="IF220" s="385" t="s">
        <v>38</v>
      </c>
      <c r="IG220" s="386" t="s">
        <v>135</v>
      </c>
      <c r="IH220" s="386" t="s">
        <v>134</v>
      </c>
      <c r="II220" s="387">
        <f>'Produksi dan Harga'!BW8</f>
        <v>848.9</v>
      </c>
      <c r="IJ220" s="387">
        <f t="shared" si="2757"/>
        <v>409936.3141</v>
      </c>
      <c r="IK220" s="387">
        <f t="shared" si="2758"/>
        <v>347.9949371</v>
      </c>
      <c r="IL220" s="388"/>
      <c r="IM220" s="387">
        <f t="shared" si="2759"/>
        <v>0</v>
      </c>
      <c r="IN220" s="388"/>
      <c r="IO220" s="387">
        <f>ADHB!IP220</f>
        <v>0</v>
      </c>
      <c r="IP220" s="387">
        <f t="shared" si="2760"/>
        <v>0</v>
      </c>
      <c r="IQ220" s="387">
        <f t="shared" si="2761"/>
        <v>347.9949371</v>
      </c>
      <c r="IR220" s="388">
        <v>0.224147321887</v>
      </c>
      <c r="IS220" s="389">
        <f t="shared" si="2762"/>
        <v>78.00213317</v>
      </c>
      <c r="IT220" s="390">
        <f t="shared" si="2763"/>
        <v>269.9928039</v>
      </c>
      <c r="IU220" s="391"/>
      <c r="IV220" s="384">
        <v>5.0</v>
      </c>
      <c r="IW220" s="385" t="s">
        <v>38</v>
      </c>
      <c r="IX220" s="386" t="s">
        <v>135</v>
      </c>
      <c r="IY220" s="386" t="s">
        <v>134</v>
      </c>
      <c r="IZ220" s="387">
        <f>'Produksi dan Harga'!CB8</f>
        <v>768</v>
      </c>
      <c r="JA220" s="387">
        <f t="shared" si="2764"/>
        <v>409936.3141</v>
      </c>
      <c r="JB220" s="387">
        <f t="shared" si="2765"/>
        <v>314.8310893</v>
      </c>
      <c r="JC220" s="388"/>
      <c r="JD220" s="387">
        <f t="shared" si="2766"/>
        <v>0</v>
      </c>
      <c r="JE220" s="388"/>
      <c r="JF220" s="387">
        <f>ADHB!JG220</f>
        <v>0</v>
      </c>
      <c r="JG220" s="387">
        <f t="shared" si="2767"/>
        <v>0</v>
      </c>
      <c r="JH220" s="387">
        <f t="shared" si="2768"/>
        <v>314.8310893</v>
      </c>
      <c r="JI220" s="388">
        <v>0.224147321887</v>
      </c>
      <c r="JJ220" s="389">
        <f t="shared" si="2769"/>
        <v>70.5685455</v>
      </c>
      <c r="JK220" s="390">
        <f t="shared" si="2770"/>
        <v>244.2625437</v>
      </c>
      <c r="JL220" s="391"/>
      <c r="JM220" s="384">
        <v>5.0</v>
      </c>
      <c r="JN220" s="385" t="s">
        <v>38</v>
      </c>
      <c r="JO220" s="386" t="s">
        <v>135</v>
      </c>
      <c r="JP220" s="386" t="s">
        <v>134</v>
      </c>
      <c r="JQ220" s="387"/>
      <c r="JR220" s="387">
        <f t="shared" si="2771"/>
        <v>409936.3141</v>
      </c>
      <c r="JS220" s="387">
        <f t="shared" si="2772"/>
        <v>0</v>
      </c>
      <c r="JT220" s="388"/>
      <c r="JU220" s="387">
        <f t="shared" si="2773"/>
        <v>0</v>
      </c>
      <c r="JV220" s="388"/>
      <c r="JW220" s="387" t="str">
        <f>ADHB!LF220</f>
        <v/>
      </c>
      <c r="JX220" s="387">
        <f t="shared" si="2774"/>
        <v>0</v>
      </c>
      <c r="JY220" s="387">
        <f t="shared" si="2775"/>
        <v>0</v>
      </c>
      <c r="JZ220" s="388">
        <v>0.224147321887</v>
      </c>
      <c r="KA220" s="389">
        <f t="shared" si="2776"/>
        <v>0</v>
      </c>
      <c r="KB220" s="390">
        <f t="shared" si="2777"/>
        <v>0</v>
      </c>
      <c r="KC220" s="391"/>
      <c r="KD220" s="384">
        <v>5.0</v>
      </c>
      <c r="KE220" s="385" t="s">
        <v>38</v>
      </c>
      <c r="KF220" s="386" t="s">
        <v>135</v>
      </c>
      <c r="KG220" s="386" t="s">
        <v>134</v>
      </c>
      <c r="KH220" s="387"/>
      <c r="KI220" s="387">
        <f t="shared" si="2778"/>
        <v>409936.3141</v>
      </c>
      <c r="KJ220" s="387">
        <f t="shared" si="2779"/>
        <v>0</v>
      </c>
      <c r="KK220" s="388"/>
      <c r="KL220" s="387">
        <f t="shared" si="2780"/>
        <v>0</v>
      </c>
      <c r="KM220" s="388"/>
      <c r="KN220" s="387" t="str">
        <f>ADHB!LW220</f>
        <v/>
      </c>
      <c r="KO220" s="387">
        <f t="shared" si="2781"/>
        <v>0</v>
      </c>
      <c r="KP220" s="387">
        <f t="shared" si="2782"/>
        <v>0</v>
      </c>
      <c r="KQ220" s="388">
        <v>0.224147321887</v>
      </c>
      <c r="KR220" s="389">
        <f t="shared" si="2783"/>
        <v>0</v>
      </c>
      <c r="KS220" s="390">
        <f t="shared" si="2784"/>
        <v>0</v>
      </c>
      <c r="KT220" s="391"/>
      <c r="KU220" s="392"/>
    </row>
    <row r="221" ht="15.75" customHeight="1">
      <c r="A221" s="384">
        <v>6.0</v>
      </c>
      <c r="B221" s="385" t="s">
        <v>39</v>
      </c>
      <c r="C221" s="386" t="s">
        <v>135</v>
      </c>
      <c r="D221" s="386" t="s">
        <v>134</v>
      </c>
      <c r="E221" s="387">
        <f>'Produksi dan Harga'!E9</f>
        <v>5037</v>
      </c>
      <c r="F221" s="387">
        <v>326826.22366608324</v>
      </c>
      <c r="G221" s="387">
        <f t="shared" si="2660"/>
        <v>1646.223689</v>
      </c>
      <c r="H221" s="388"/>
      <c r="I221" s="387">
        <f t="shared" si="2661"/>
        <v>0</v>
      </c>
      <c r="J221" s="388"/>
      <c r="K221" s="387">
        <f>ADHB!L221</f>
        <v>0</v>
      </c>
      <c r="L221" s="387">
        <f t="shared" si="2662"/>
        <v>0</v>
      </c>
      <c r="M221" s="387">
        <f t="shared" si="2663"/>
        <v>1646.223689</v>
      </c>
      <c r="N221" s="388">
        <v>0.224147321887</v>
      </c>
      <c r="O221" s="389">
        <f t="shared" si="2664"/>
        <v>368.996631</v>
      </c>
      <c r="P221" s="390">
        <f t="shared" si="2665"/>
        <v>1277.227058</v>
      </c>
      <c r="Q221" s="391"/>
      <c r="R221" s="384">
        <v>6.0</v>
      </c>
      <c r="S221" s="385" t="s">
        <v>39</v>
      </c>
      <c r="T221" s="386" t="s">
        <v>135</v>
      </c>
      <c r="U221" s="386" t="s">
        <v>134</v>
      </c>
      <c r="V221" s="387">
        <f>'Produksi dan Harga'!J9</f>
        <v>5079</v>
      </c>
      <c r="W221" s="387">
        <f t="shared" si="2666"/>
        <v>326826.2237</v>
      </c>
      <c r="X221" s="387">
        <f t="shared" si="2667"/>
        <v>1659.95039</v>
      </c>
      <c r="Y221" s="388"/>
      <c r="Z221" s="387">
        <f t="shared" si="2668"/>
        <v>0</v>
      </c>
      <c r="AA221" s="388"/>
      <c r="AB221" s="387">
        <f>ADHB!AC221</f>
        <v>0</v>
      </c>
      <c r="AC221" s="387">
        <f t="shared" si="2669"/>
        <v>0</v>
      </c>
      <c r="AD221" s="387">
        <f t="shared" si="2670"/>
        <v>1659.95039</v>
      </c>
      <c r="AE221" s="388">
        <v>0.224147321887</v>
      </c>
      <c r="AF221" s="389">
        <f t="shared" si="2671"/>
        <v>372.0734344</v>
      </c>
      <c r="AG221" s="390">
        <f t="shared" si="2672"/>
        <v>1287.876956</v>
      </c>
      <c r="AH221" s="391"/>
      <c r="AI221" s="384">
        <v>6.0</v>
      </c>
      <c r="AJ221" s="385" t="s">
        <v>39</v>
      </c>
      <c r="AK221" s="386" t="s">
        <v>135</v>
      </c>
      <c r="AL221" s="386" t="s">
        <v>134</v>
      </c>
      <c r="AM221" s="387">
        <f>'Produksi dan Harga'!O9</f>
        <v>5846</v>
      </c>
      <c r="AN221" s="387">
        <f t="shared" si="2673"/>
        <v>326826.2237</v>
      </c>
      <c r="AO221" s="387">
        <f t="shared" si="2674"/>
        <v>1910.626104</v>
      </c>
      <c r="AP221" s="388"/>
      <c r="AQ221" s="387">
        <f t="shared" si="2675"/>
        <v>0</v>
      </c>
      <c r="AR221" s="388"/>
      <c r="AS221" s="387">
        <f>ADHB!AT221</f>
        <v>0</v>
      </c>
      <c r="AT221" s="387">
        <f t="shared" si="2676"/>
        <v>0</v>
      </c>
      <c r="AU221" s="387">
        <f t="shared" si="2677"/>
        <v>1910.626104</v>
      </c>
      <c r="AV221" s="388">
        <v>0.224147321887</v>
      </c>
      <c r="AW221" s="389">
        <f t="shared" si="2678"/>
        <v>428.2617242</v>
      </c>
      <c r="AX221" s="390">
        <f t="shared" si="2679"/>
        <v>1482.364379</v>
      </c>
      <c r="AY221" s="391"/>
      <c r="AZ221" s="384">
        <v>6.0</v>
      </c>
      <c r="BA221" s="385" t="s">
        <v>39</v>
      </c>
      <c r="BB221" s="386" t="s">
        <v>135</v>
      </c>
      <c r="BC221" s="386" t="s">
        <v>134</v>
      </c>
      <c r="BD221" s="387">
        <f>'Produksi dan Harga'!T9</f>
        <v>5119</v>
      </c>
      <c r="BE221" s="387">
        <f t="shared" si="2680"/>
        <v>326826.2237</v>
      </c>
      <c r="BF221" s="387">
        <f t="shared" si="2681"/>
        <v>1673.023439</v>
      </c>
      <c r="BG221" s="388"/>
      <c r="BH221" s="387">
        <f t="shared" si="2682"/>
        <v>0</v>
      </c>
      <c r="BI221" s="388"/>
      <c r="BJ221" s="387">
        <f>ADHB!BK221</f>
        <v>0</v>
      </c>
      <c r="BK221" s="387">
        <f t="shared" si="2683"/>
        <v>0</v>
      </c>
      <c r="BL221" s="387">
        <f t="shared" si="2684"/>
        <v>1673.023439</v>
      </c>
      <c r="BM221" s="388">
        <v>0.224147321887</v>
      </c>
      <c r="BN221" s="389">
        <f t="shared" si="2685"/>
        <v>375.0037233</v>
      </c>
      <c r="BO221" s="390">
        <f t="shared" si="2686"/>
        <v>1298.019716</v>
      </c>
      <c r="BP221" s="391"/>
      <c r="BQ221" s="384">
        <v>6.0</v>
      </c>
      <c r="BR221" s="385" t="s">
        <v>39</v>
      </c>
      <c r="BS221" s="386" t="s">
        <v>135</v>
      </c>
      <c r="BT221" s="386" t="s">
        <v>134</v>
      </c>
      <c r="BU221" s="387">
        <f>'Produksi dan Harga'!Y9</f>
        <v>4007</v>
      </c>
      <c r="BV221" s="387">
        <f t="shared" si="2687"/>
        <v>326826.2237</v>
      </c>
      <c r="BW221" s="387">
        <f t="shared" si="2688"/>
        <v>1309.592678</v>
      </c>
      <c r="BX221" s="388"/>
      <c r="BY221" s="387">
        <f t="shared" si="2689"/>
        <v>0</v>
      </c>
      <c r="BZ221" s="388"/>
      <c r="CA221" s="387">
        <f>ADHB!CB221</f>
        <v>0</v>
      </c>
      <c r="CB221" s="387">
        <f t="shared" si="2690"/>
        <v>0</v>
      </c>
      <c r="CC221" s="387">
        <f t="shared" si="2691"/>
        <v>1309.592678</v>
      </c>
      <c r="CD221" s="388">
        <v>0.224147321887</v>
      </c>
      <c r="CE221" s="389">
        <f t="shared" si="2692"/>
        <v>293.5416916</v>
      </c>
      <c r="CF221" s="390">
        <f t="shared" si="2693"/>
        <v>1016.050987</v>
      </c>
      <c r="CG221" s="391"/>
      <c r="CH221" s="384">
        <v>6.0</v>
      </c>
      <c r="CI221" s="385" t="s">
        <v>39</v>
      </c>
      <c r="CJ221" s="386" t="s">
        <v>135</v>
      </c>
      <c r="CK221" s="386" t="s">
        <v>134</v>
      </c>
      <c r="CL221" s="387">
        <f>'Produksi dan Harga'!AD9</f>
        <v>3597</v>
      </c>
      <c r="CM221" s="387">
        <f t="shared" si="2694"/>
        <v>326826.2237</v>
      </c>
      <c r="CN221" s="387">
        <f t="shared" si="2695"/>
        <v>1175.593927</v>
      </c>
      <c r="CO221" s="388"/>
      <c r="CP221" s="387">
        <f t="shared" si="2696"/>
        <v>0</v>
      </c>
      <c r="CQ221" s="388"/>
      <c r="CR221" s="387">
        <f>ADHB!CS221</f>
        <v>0</v>
      </c>
      <c r="CS221" s="387">
        <f t="shared" si="2697"/>
        <v>0</v>
      </c>
      <c r="CT221" s="387">
        <f t="shared" si="2698"/>
        <v>1175.593927</v>
      </c>
      <c r="CU221" s="388">
        <v>0.224147321887</v>
      </c>
      <c r="CV221" s="389">
        <f t="shared" si="2699"/>
        <v>263.5062303</v>
      </c>
      <c r="CW221" s="390">
        <f t="shared" si="2700"/>
        <v>912.0876963</v>
      </c>
      <c r="CX221" s="391"/>
      <c r="CY221" s="384">
        <v>6.0</v>
      </c>
      <c r="CZ221" s="385" t="s">
        <v>39</v>
      </c>
      <c r="DA221" s="386" t="s">
        <v>135</v>
      </c>
      <c r="DB221" s="386" t="s">
        <v>134</v>
      </c>
      <c r="DC221" s="387">
        <f>'Produksi dan Harga'!AI9</f>
        <v>2678</v>
      </c>
      <c r="DD221" s="387">
        <f t="shared" si="2701"/>
        <v>326826.2237</v>
      </c>
      <c r="DE221" s="387">
        <f t="shared" si="2702"/>
        <v>875.240627</v>
      </c>
      <c r="DF221" s="388"/>
      <c r="DG221" s="387">
        <f t="shared" si="2703"/>
        <v>0</v>
      </c>
      <c r="DH221" s="388"/>
      <c r="DI221" s="387">
        <f>ADHB!DJ221</f>
        <v>0</v>
      </c>
      <c r="DJ221" s="387">
        <f t="shared" si="2704"/>
        <v>0</v>
      </c>
      <c r="DK221" s="387">
        <f t="shared" si="2705"/>
        <v>875.240627</v>
      </c>
      <c r="DL221" s="388">
        <v>0.224147321887</v>
      </c>
      <c r="DM221" s="389">
        <f t="shared" si="2706"/>
        <v>196.1828425</v>
      </c>
      <c r="DN221" s="390">
        <f t="shared" si="2707"/>
        <v>679.0577844</v>
      </c>
      <c r="DO221" s="391"/>
      <c r="DP221" s="384">
        <v>6.0</v>
      </c>
      <c r="DQ221" s="385" t="s">
        <v>39</v>
      </c>
      <c r="DR221" s="386" t="s">
        <v>135</v>
      </c>
      <c r="DS221" s="386" t="s">
        <v>134</v>
      </c>
      <c r="DT221" s="387">
        <f>'Produksi dan Harga'!AN9</f>
        <v>2818</v>
      </c>
      <c r="DU221" s="387">
        <f t="shared" si="2708"/>
        <v>326826.2237</v>
      </c>
      <c r="DV221" s="387">
        <f t="shared" si="2709"/>
        <v>920.9962983</v>
      </c>
      <c r="DW221" s="388"/>
      <c r="DX221" s="387">
        <f t="shared" si="2710"/>
        <v>0</v>
      </c>
      <c r="DY221" s="388"/>
      <c r="DZ221" s="387">
        <f>ADHB!EA221</f>
        <v>0</v>
      </c>
      <c r="EA221" s="387">
        <f t="shared" si="2711"/>
        <v>0</v>
      </c>
      <c r="EB221" s="387">
        <f t="shared" si="2712"/>
        <v>920.9962983</v>
      </c>
      <c r="EC221" s="388">
        <v>0.224147321887</v>
      </c>
      <c r="ED221" s="389">
        <f t="shared" si="2713"/>
        <v>206.4388537</v>
      </c>
      <c r="EE221" s="390">
        <f t="shared" si="2714"/>
        <v>714.5574446</v>
      </c>
      <c r="EF221" s="391"/>
      <c r="EG221" s="384">
        <v>6.0</v>
      </c>
      <c r="EH221" s="385" t="s">
        <v>39</v>
      </c>
      <c r="EI221" s="386" t="s">
        <v>135</v>
      </c>
      <c r="EJ221" s="386" t="s">
        <v>134</v>
      </c>
      <c r="EK221" s="387">
        <f>'Produksi dan Harga'!AS9</f>
        <v>2832</v>
      </c>
      <c r="EL221" s="387">
        <f t="shared" si="2715"/>
        <v>326826.2237</v>
      </c>
      <c r="EM221" s="387">
        <f t="shared" si="2716"/>
        <v>925.5718654</v>
      </c>
      <c r="EN221" s="388"/>
      <c r="EO221" s="387">
        <f t="shared" si="2717"/>
        <v>0</v>
      </c>
      <c r="EP221" s="388"/>
      <c r="EQ221" s="387">
        <f>ADHB!ER221</f>
        <v>0</v>
      </c>
      <c r="ER221" s="387">
        <f t="shared" si="2718"/>
        <v>0</v>
      </c>
      <c r="ES221" s="387">
        <f t="shared" si="2719"/>
        <v>925.5718654</v>
      </c>
      <c r="ET221" s="388">
        <v>0.224147321887</v>
      </c>
      <c r="EU221" s="389">
        <f t="shared" si="2720"/>
        <v>207.4644548</v>
      </c>
      <c r="EV221" s="390">
        <f t="shared" si="2721"/>
        <v>718.1074106</v>
      </c>
      <c r="EW221" s="391"/>
      <c r="EX221" s="384">
        <v>6.0</v>
      </c>
      <c r="EY221" s="385" t="s">
        <v>39</v>
      </c>
      <c r="EZ221" s="386" t="s">
        <v>135</v>
      </c>
      <c r="FA221" s="386" t="s">
        <v>134</v>
      </c>
      <c r="FB221" s="387">
        <f>'Produksi dan Harga'!AX9</f>
        <v>2745</v>
      </c>
      <c r="FC221" s="387">
        <f t="shared" si="2722"/>
        <v>326826.2237</v>
      </c>
      <c r="FD221" s="387">
        <f t="shared" si="2723"/>
        <v>897.137984</v>
      </c>
      <c r="FE221" s="388"/>
      <c r="FF221" s="387">
        <f t="shared" si="2724"/>
        <v>0</v>
      </c>
      <c r="FG221" s="388"/>
      <c r="FH221" s="387">
        <f>ADHB!FI221</f>
        <v>0</v>
      </c>
      <c r="FI221" s="387">
        <f t="shared" si="2725"/>
        <v>0</v>
      </c>
      <c r="FJ221" s="387">
        <f t="shared" si="2726"/>
        <v>897.137984</v>
      </c>
      <c r="FK221" s="388">
        <v>0.224147321887</v>
      </c>
      <c r="FL221" s="389">
        <f t="shared" si="2727"/>
        <v>201.0910765</v>
      </c>
      <c r="FM221" s="390">
        <f t="shared" si="2728"/>
        <v>696.0469075</v>
      </c>
      <c r="FN221" s="391"/>
      <c r="FO221" s="384">
        <v>6.0</v>
      </c>
      <c r="FP221" s="385" t="s">
        <v>39</v>
      </c>
      <c r="FQ221" s="386" t="s">
        <v>135</v>
      </c>
      <c r="FR221" s="386" t="s">
        <v>134</v>
      </c>
      <c r="FS221" s="387">
        <f>'Produksi dan Harga'!BC9</f>
        <v>2183</v>
      </c>
      <c r="FT221" s="387">
        <f t="shared" si="2729"/>
        <v>326826.2237</v>
      </c>
      <c r="FU221" s="387">
        <f t="shared" si="2730"/>
        <v>713.4616463</v>
      </c>
      <c r="FV221" s="388"/>
      <c r="FW221" s="387">
        <f t="shared" si="2731"/>
        <v>0</v>
      </c>
      <c r="FX221" s="388"/>
      <c r="FY221" s="387">
        <f>ADHB!FZ221</f>
        <v>0</v>
      </c>
      <c r="FZ221" s="387">
        <f t="shared" si="2732"/>
        <v>0</v>
      </c>
      <c r="GA221" s="387">
        <f t="shared" si="2733"/>
        <v>713.4616463</v>
      </c>
      <c r="GB221" s="388">
        <v>0.224147321887</v>
      </c>
      <c r="GC221" s="389">
        <f t="shared" si="2734"/>
        <v>159.9205173</v>
      </c>
      <c r="GD221" s="390">
        <f t="shared" si="2735"/>
        <v>553.541129</v>
      </c>
      <c r="GE221" s="391"/>
      <c r="GF221" s="384">
        <v>6.0</v>
      </c>
      <c r="GG221" s="385" t="s">
        <v>39</v>
      </c>
      <c r="GH221" s="386" t="s">
        <v>135</v>
      </c>
      <c r="GI221" s="386" t="s">
        <v>134</v>
      </c>
      <c r="GJ221" s="387">
        <f>'Produksi dan Harga'!BH9</f>
        <v>2959.95</v>
      </c>
      <c r="GK221" s="387">
        <f t="shared" si="2736"/>
        <v>326826.2237</v>
      </c>
      <c r="GL221" s="387">
        <f t="shared" si="2737"/>
        <v>967.3892807</v>
      </c>
      <c r="GM221" s="388"/>
      <c r="GN221" s="387">
        <f t="shared" si="2738"/>
        <v>0</v>
      </c>
      <c r="GO221" s="388"/>
      <c r="GP221" s="387">
        <f>ADHB!GQ221</f>
        <v>0</v>
      </c>
      <c r="GQ221" s="387">
        <f t="shared" si="2739"/>
        <v>0</v>
      </c>
      <c r="GR221" s="387">
        <f t="shared" si="2740"/>
        <v>967.3892807</v>
      </c>
      <c r="GS221" s="388">
        <v>0.224147321887</v>
      </c>
      <c r="GT221" s="389">
        <f t="shared" si="2741"/>
        <v>216.8377165</v>
      </c>
      <c r="GU221" s="390">
        <f t="shared" si="2742"/>
        <v>750.5515642</v>
      </c>
      <c r="GV221" s="391"/>
      <c r="GW221" s="384">
        <v>6.0</v>
      </c>
      <c r="GX221" s="385" t="s">
        <v>39</v>
      </c>
      <c r="GY221" s="386" t="s">
        <v>135</v>
      </c>
      <c r="GZ221" s="386" t="s">
        <v>134</v>
      </c>
      <c r="HA221" s="387">
        <f>'Produksi dan Harga'!BM9</f>
        <v>3023.19</v>
      </c>
      <c r="HB221" s="387">
        <f t="shared" si="2743"/>
        <v>326826.2237</v>
      </c>
      <c r="HC221" s="387">
        <f t="shared" si="2744"/>
        <v>988.0577711</v>
      </c>
      <c r="HD221" s="388"/>
      <c r="HE221" s="387">
        <f t="shared" si="2745"/>
        <v>0</v>
      </c>
      <c r="HF221" s="388"/>
      <c r="HG221" s="387">
        <f>ADHB!HH221</f>
        <v>0</v>
      </c>
      <c r="HH221" s="387">
        <f t="shared" si="2746"/>
        <v>0</v>
      </c>
      <c r="HI221" s="387">
        <f t="shared" si="2747"/>
        <v>988.0577711</v>
      </c>
      <c r="HJ221" s="388">
        <v>0.224147321887</v>
      </c>
      <c r="HK221" s="389">
        <f t="shared" si="2748"/>
        <v>221.4705033</v>
      </c>
      <c r="HL221" s="390">
        <f t="shared" si="2749"/>
        <v>766.5872679</v>
      </c>
      <c r="HM221" s="391"/>
      <c r="HN221" s="384">
        <v>6.0</v>
      </c>
      <c r="HO221" s="385" t="s">
        <v>39</v>
      </c>
      <c r="HP221" s="386" t="s">
        <v>135</v>
      </c>
      <c r="HQ221" s="386" t="s">
        <v>134</v>
      </c>
      <c r="HR221" s="387">
        <f>'Produksi dan Harga'!BR9</f>
        <v>4353.78</v>
      </c>
      <c r="HS221" s="387">
        <f t="shared" si="2750"/>
        <v>326826.2237</v>
      </c>
      <c r="HT221" s="387">
        <f t="shared" si="2751"/>
        <v>1422.929476</v>
      </c>
      <c r="HU221" s="388"/>
      <c r="HV221" s="387">
        <f t="shared" si="2752"/>
        <v>0</v>
      </c>
      <c r="HW221" s="388"/>
      <c r="HX221" s="387">
        <f>ADHB!HY221</f>
        <v>0</v>
      </c>
      <c r="HY221" s="387">
        <f t="shared" si="2753"/>
        <v>0</v>
      </c>
      <c r="HZ221" s="387">
        <f t="shared" si="2754"/>
        <v>1422.929476</v>
      </c>
      <c r="IA221" s="388">
        <v>0.224147321887</v>
      </c>
      <c r="IB221" s="389">
        <f t="shared" si="2755"/>
        <v>318.9458313</v>
      </c>
      <c r="IC221" s="390">
        <f t="shared" si="2756"/>
        <v>1103.983645</v>
      </c>
      <c r="ID221" s="391"/>
      <c r="IE221" s="384">
        <v>6.0</v>
      </c>
      <c r="IF221" s="385" t="s">
        <v>39</v>
      </c>
      <c r="IG221" s="386" t="s">
        <v>135</v>
      </c>
      <c r="IH221" s="386" t="s">
        <v>134</v>
      </c>
      <c r="II221" s="387">
        <f>'Produksi dan Harga'!BW9</f>
        <v>2789.93</v>
      </c>
      <c r="IJ221" s="387">
        <f t="shared" si="2757"/>
        <v>326826.2237</v>
      </c>
      <c r="IK221" s="387">
        <f t="shared" si="2758"/>
        <v>911.8222862</v>
      </c>
      <c r="IL221" s="388"/>
      <c r="IM221" s="387">
        <f t="shared" si="2759"/>
        <v>0</v>
      </c>
      <c r="IN221" s="388"/>
      <c r="IO221" s="387">
        <f>ADHB!IP221</f>
        <v>0</v>
      </c>
      <c r="IP221" s="387">
        <f t="shared" si="2760"/>
        <v>0</v>
      </c>
      <c r="IQ221" s="387">
        <f t="shared" si="2761"/>
        <v>911.8222862</v>
      </c>
      <c r="IR221" s="388">
        <v>0.224147321887</v>
      </c>
      <c r="IS221" s="389">
        <f t="shared" si="2762"/>
        <v>204.3825235</v>
      </c>
      <c r="IT221" s="390">
        <f t="shared" si="2763"/>
        <v>707.4397627</v>
      </c>
      <c r="IU221" s="391"/>
      <c r="IV221" s="384">
        <v>6.0</v>
      </c>
      <c r="IW221" s="385" t="s">
        <v>39</v>
      </c>
      <c r="IX221" s="386" t="s">
        <v>135</v>
      </c>
      <c r="IY221" s="386" t="s">
        <v>134</v>
      </c>
      <c r="IZ221" s="387">
        <f>'Produksi dan Harga'!CB9</f>
        <v>5667.15</v>
      </c>
      <c r="JA221" s="387">
        <f t="shared" si="2764"/>
        <v>326826.2237</v>
      </c>
      <c r="JB221" s="387">
        <f t="shared" si="2765"/>
        <v>1852.173233</v>
      </c>
      <c r="JC221" s="388"/>
      <c r="JD221" s="387">
        <f t="shared" si="2766"/>
        <v>0</v>
      </c>
      <c r="JE221" s="388"/>
      <c r="JF221" s="387">
        <f>ADHB!JG221</f>
        <v>0</v>
      </c>
      <c r="JG221" s="387">
        <f t="shared" si="2767"/>
        <v>0</v>
      </c>
      <c r="JH221" s="387">
        <f t="shared" si="2768"/>
        <v>1852.173233</v>
      </c>
      <c r="JI221" s="388">
        <v>0.224147321887</v>
      </c>
      <c r="JJ221" s="389">
        <f t="shared" si="2769"/>
        <v>415.1596699</v>
      </c>
      <c r="JK221" s="390">
        <f t="shared" si="2770"/>
        <v>1437.013564</v>
      </c>
      <c r="JL221" s="391"/>
      <c r="JM221" s="384">
        <v>6.0</v>
      </c>
      <c r="JN221" s="385" t="s">
        <v>39</v>
      </c>
      <c r="JO221" s="386" t="s">
        <v>135</v>
      </c>
      <c r="JP221" s="386" t="s">
        <v>134</v>
      </c>
      <c r="JQ221" s="387"/>
      <c r="JR221" s="387">
        <f t="shared" si="2771"/>
        <v>326826.2237</v>
      </c>
      <c r="JS221" s="387">
        <f t="shared" si="2772"/>
        <v>0</v>
      </c>
      <c r="JT221" s="388"/>
      <c r="JU221" s="387">
        <f t="shared" si="2773"/>
        <v>0</v>
      </c>
      <c r="JV221" s="388"/>
      <c r="JW221" s="387" t="str">
        <f>ADHB!LF221</f>
        <v/>
      </c>
      <c r="JX221" s="387">
        <f t="shared" si="2774"/>
        <v>0</v>
      </c>
      <c r="JY221" s="387">
        <f t="shared" si="2775"/>
        <v>0</v>
      </c>
      <c r="JZ221" s="388">
        <v>0.224147321887</v>
      </c>
      <c r="KA221" s="389">
        <f t="shared" si="2776"/>
        <v>0</v>
      </c>
      <c r="KB221" s="390">
        <f t="shared" si="2777"/>
        <v>0</v>
      </c>
      <c r="KC221" s="391"/>
      <c r="KD221" s="384">
        <v>6.0</v>
      </c>
      <c r="KE221" s="385" t="s">
        <v>39</v>
      </c>
      <c r="KF221" s="386" t="s">
        <v>135</v>
      </c>
      <c r="KG221" s="386" t="s">
        <v>134</v>
      </c>
      <c r="KH221" s="387"/>
      <c r="KI221" s="387">
        <f t="shared" si="2778"/>
        <v>326826.2237</v>
      </c>
      <c r="KJ221" s="387">
        <f t="shared" si="2779"/>
        <v>0</v>
      </c>
      <c r="KK221" s="388"/>
      <c r="KL221" s="387">
        <f t="shared" si="2780"/>
        <v>0</v>
      </c>
      <c r="KM221" s="388"/>
      <c r="KN221" s="387" t="str">
        <f>ADHB!LW221</f>
        <v/>
      </c>
      <c r="KO221" s="387">
        <f t="shared" si="2781"/>
        <v>0</v>
      </c>
      <c r="KP221" s="387">
        <f t="shared" si="2782"/>
        <v>0</v>
      </c>
      <c r="KQ221" s="388">
        <v>0.224147321887</v>
      </c>
      <c r="KR221" s="389">
        <f t="shared" si="2783"/>
        <v>0</v>
      </c>
      <c r="KS221" s="390">
        <f t="shared" si="2784"/>
        <v>0</v>
      </c>
      <c r="KT221" s="391"/>
      <c r="KU221" s="392"/>
    </row>
    <row r="222" ht="15.75" customHeight="1">
      <c r="A222" s="384">
        <v>7.0</v>
      </c>
      <c r="B222" s="385" t="s">
        <v>40</v>
      </c>
      <c r="C222" s="386" t="s">
        <v>133</v>
      </c>
      <c r="D222" s="386" t="s">
        <v>134</v>
      </c>
      <c r="E222" s="387">
        <f>'Produksi dan Harga'!E10</f>
        <v>3</v>
      </c>
      <c r="F222" s="393">
        <v>919234.0</v>
      </c>
      <c r="G222" s="387">
        <f t="shared" si="2660"/>
        <v>2.757702</v>
      </c>
      <c r="H222" s="388"/>
      <c r="I222" s="387">
        <f t="shared" si="2661"/>
        <v>0</v>
      </c>
      <c r="J222" s="388"/>
      <c r="K222" s="387">
        <f>ADHB!L222</f>
        <v>0</v>
      </c>
      <c r="L222" s="387">
        <f t="shared" si="2662"/>
        <v>0</v>
      </c>
      <c r="M222" s="387">
        <f t="shared" si="2663"/>
        <v>2.757702</v>
      </c>
      <c r="N222" s="388">
        <v>0.224147321887</v>
      </c>
      <c r="O222" s="389">
        <f t="shared" si="2664"/>
        <v>0.6181315179</v>
      </c>
      <c r="P222" s="390">
        <f t="shared" si="2665"/>
        <v>2.139570482</v>
      </c>
      <c r="Q222" s="391"/>
      <c r="R222" s="384">
        <v>7.0</v>
      </c>
      <c r="S222" s="385" t="s">
        <v>40</v>
      </c>
      <c r="T222" s="386" t="s">
        <v>133</v>
      </c>
      <c r="U222" s="386" t="s">
        <v>134</v>
      </c>
      <c r="V222" s="387">
        <f>'Produksi dan Harga'!J10</f>
        <v>57</v>
      </c>
      <c r="W222" s="387">
        <f t="shared" si="2666"/>
        <v>919234</v>
      </c>
      <c r="X222" s="387">
        <f t="shared" si="2667"/>
        <v>52.396338</v>
      </c>
      <c r="Y222" s="388"/>
      <c r="Z222" s="387">
        <f t="shared" si="2668"/>
        <v>0</v>
      </c>
      <c r="AA222" s="388"/>
      <c r="AB222" s="387">
        <f>ADHB!AC222</f>
        <v>0</v>
      </c>
      <c r="AC222" s="387">
        <f t="shared" si="2669"/>
        <v>0</v>
      </c>
      <c r="AD222" s="387">
        <f t="shared" si="2670"/>
        <v>52.396338</v>
      </c>
      <c r="AE222" s="388">
        <v>0.224147321887</v>
      </c>
      <c r="AF222" s="389">
        <f t="shared" si="2671"/>
        <v>11.74449884</v>
      </c>
      <c r="AG222" s="390">
        <f t="shared" si="2672"/>
        <v>40.65183916</v>
      </c>
      <c r="AH222" s="391"/>
      <c r="AI222" s="384">
        <v>7.0</v>
      </c>
      <c r="AJ222" s="385" t="s">
        <v>40</v>
      </c>
      <c r="AK222" s="386" t="s">
        <v>133</v>
      </c>
      <c r="AL222" s="386" t="s">
        <v>134</v>
      </c>
      <c r="AM222" s="387">
        <f>'Produksi dan Harga'!O10</f>
        <v>28</v>
      </c>
      <c r="AN222" s="387">
        <f t="shared" si="2673"/>
        <v>919234</v>
      </c>
      <c r="AO222" s="387">
        <f t="shared" si="2674"/>
        <v>25.738552</v>
      </c>
      <c r="AP222" s="388"/>
      <c r="AQ222" s="387">
        <f t="shared" si="2675"/>
        <v>0</v>
      </c>
      <c r="AR222" s="388"/>
      <c r="AS222" s="387">
        <f>ADHB!AT222</f>
        <v>0</v>
      </c>
      <c r="AT222" s="387">
        <f t="shared" si="2676"/>
        <v>0</v>
      </c>
      <c r="AU222" s="387">
        <f t="shared" si="2677"/>
        <v>25.738552</v>
      </c>
      <c r="AV222" s="388">
        <v>0.224147321887</v>
      </c>
      <c r="AW222" s="389">
        <f t="shared" si="2678"/>
        <v>5.7692275</v>
      </c>
      <c r="AX222" s="390">
        <f t="shared" si="2679"/>
        <v>19.9693245</v>
      </c>
      <c r="AY222" s="391"/>
      <c r="AZ222" s="384">
        <v>7.0</v>
      </c>
      <c r="BA222" s="385" t="s">
        <v>40</v>
      </c>
      <c r="BB222" s="386" t="s">
        <v>133</v>
      </c>
      <c r="BC222" s="386" t="s">
        <v>134</v>
      </c>
      <c r="BD222" s="387">
        <f>'Produksi dan Harga'!T10</f>
        <v>0</v>
      </c>
      <c r="BE222" s="387">
        <f t="shared" si="2680"/>
        <v>919234</v>
      </c>
      <c r="BF222" s="387">
        <f t="shared" si="2681"/>
        <v>0</v>
      </c>
      <c r="BG222" s="388"/>
      <c r="BH222" s="387">
        <f t="shared" si="2682"/>
        <v>0</v>
      </c>
      <c r="BI222" s="388"/>
      <c r="BJ222" s="387">
        <f>ADHB!BK222</f>
        <v>0</v>
      </c>
      <c r="BK222" s="387">
        <f t="shared" si="2683"/>
        <v>0</v>
      </c>
      <c r="BL222" s="387">
        <f t="shared" si="2684"/>
        <v>0</v>
      </c>
      <c r="BM222" s="388">
        <v>0.224147321887</v>
      </c>
      <c r="BN222" s="389">
        <f t="shared" si="2685"/>
        <v>0</v>
      </c>
      <c r="BO222" s="390">
        <f t="shared" si="2686"/>
        <v>0</v>
      </c>
      <c r="BP222" s="391"/>
      <c r="BQ222" s="384">
        <v>7.0</v>
      </c>
      <c r="BR222" s="385" t="s">
        <v>40</v>
      </c>
      <c r="BS222" s="386" t="s">
        <v>133</v>
      </c>
      <c r="BT222" s="386" t="s">
        <v>134</v>
      </c>
      <c r="BU222" s="387">
        <f>'Produksi dan Harga'!Y10</f>
        <v>0</v>
      </c>
      <c r="BV222" s="387">
        <f t="shared" si="2687"/>
        <v>919234</v>
      </c>
      <c r="BW222" s="387">
        <f t="shared" si="2688"/>
        <v>0</v>
      </c>
      <c r="BX222" s="388"/>
      <c r="BY222" s="387">
        <f t="shared" si="2689"/>
        <v>0</v>
      </c>
      <c r="BZ222" s="388"/>
      <c r="CA222" s="387">
        <f>ADHB!CB222</f>
        <v>0</v>
      </c>
      <c r="CB222" s="387">
        <f t="shared" si="2690"/>
        <v>0</v>
      </c>
      <c r="CC222" s="387">
        <f t="shared" si="2691"/>
        <v>0</v>
      </c>
      <c r="CD222" s="388">
        <v>0.224147321887</v>
      </c>
      <c r="CE222" s="389">
        <f t="shared" si="2692"/>
        <v>0</v>
      </c>
      <c r="CF222" s="390">
        <f t="shared" si="2693"/>
        <v>0</v>
      </c>
      <c r="CG222" s="391"/>
      <c r="CH222" s="384">
        <v>7.0</v>
      </c>
      <c r="CI222" s="385" t="s">
        <v>40</v>
      </c>
      <c r="CJ222" s="386" t="s">
        <v>133</v>
      </c>
      <c r="CK222" s="386" t="s">
        <v>134</v>
      </c>
      <c r="CL222" s="387">
        <f>'Produksi dan Harga'!AD10</f>
        <v>3</v>
      </c>
      <c r="CM222" s="387">
        <f t="shared" si="2694"/>
        <v>919234</v>
      </c>
      <c r="CN222" s="387">
        <f t="shared" si="2695"/>
        <v>2.757702</v>
      </c>
      <c r="CO222" s="388"/>
      <c r="CP222" s="387">
        <f t="shared" si="2696"/>
        <v>0</v>
      </c>
      <c r="CQ222" s="388"/>
      <c r="CR222" s="387">
        <f>ADHB!CS222</f>
        <v>0</v>
      </c>
      <c r="CS222" s="387">
        <f t="shared" si="2697"/>
        <v>0</v>
      </c>
      <c r="CT222" s="387">
        <f t="shared" si="2698"/>
        <v>2.757702</v>
      </c>
      <c r="CU222" s="388">
        <v>0.224147321887</v>
      </c>
      <c r="CV222" s="389">
        <f t="shared" si="2699"/>
        <v>0.6181315179</v>
      </c>
      <c r="CW222" s="390">
        <f t="shared" si="2700"/>
        <v>2.139570482</v>
      </c>
      <c r="CX222" s="391"/>
      <c r="CY222" s="384">
        <v>7.0</v>
      </c>
      <c r="CZ222" s="385" t="s">
        <v>40</v>
      </c>
      <c r="DA222" s="386" t="s">
        <v>133</v>
      </c>
      <c r="DB222" s="386" t="s">
        <v>134</v>
      </c>
      <c r="DC222" s="387">
        <f>'Produksi dan Harga'!AI10</f>
        <v>0</v>
      </c>
      <c r="DD222" s="387">
        <f t="shared" si="2701"/>
        <v>919234</v>
      </c>
      <c r="DE222" s="387">
        <f t="shared" si="2702"/>
        <v>0</v>
      </c>
      <c r="DF222" s="388"/>
      <c r="DG222" s="387">
        <f t="shared" si="2703"/>
        <v>0</v>
      </c>
      <c r="DH222" s="388"/>
      <c r="DI222" s="387">
        <f>ADHB!DJ222</f>
        <v>0</v>
      </c>
      <c r="DJ222" s="387">
        <f t="shared" si="2704"/>
        <v>0</v>
      </c>
      <c r="DK222" s="387">
        <f t="shared" si="2705"/>
        <v>0</v>
      </c>
      <c r="DL222" s="388">
        <v>0.224147321887</v>
      </c>
      <c r="DM222" s="389">
        <f t="shared" si="2706"/>
        <v>0</v>
      </c>
      <c r="DN222" s="390">
        <f t="shared" si="2707"/>
        <v>0</v>
      </c>
      <c r="DO222" s="391"/>
      <c r="DP222" s="384">
        <v>7.0</v>
      </c>
      <c r="DQ222" s="385" t="s">
        <v>40</v>
      </c>
      <c r="DR222" s="386" t="s">
        <v>133</v>
      </c>
      <c r="DS222" s="386" t="s">
        <v>134</v>
      </c>
      <c r="DT222" s="387">
        <f>'Produksi dan Harga'!AN10</f>
        <v>0</v>
      </c>
      <c r="DU222" s="387">
        <f t="shared" si="2708"/>
        <v>919234</v>
      </c>
      <c r="DV222" s="387">
        <f t="shared" si="2709"/>
        <v>0</v>
      </c>
      <c r="DW222" s="388"/>
      <c r="DX222" s="387">
        <f t="shared" si="2710"/>
        <v>0</v>
      </c>
      <c r="DY222" s="388"/>
      <c r="DZ222" s="387">
        <f>ADHB!EA222</f>
        <v>0</v>
      </c>
      <c r="EA222" s="387">
        <f t="shared" si="2711"/>
        <v>0</v>
      </c>
      <c r="EB222" s="387">
        <f t="shared" si="2712"/>
        <v>0</v>
      </c>
      <c r="EC222" s="388">
        <v>0.224147321887</v>
      </c>
      <c r="ED222" s="389">
        <f t="shared" si="2713"/>
        <v>0</v>
      </c>
      <c r="EE222" s="390">
        <f t="shared" si="2714"/>
        <v>0</v>
      </c>
      <c r="EF222" s="391"/>
      <c r="EG222" s="384">
        <v>7.0</v>
      </c>
      <c r="EH222" s="385" t="s">
        <v>40</v>
      </c>
      <c r="EI222" s="386" t="s">
        <v>133</v>
      </c>
      <c r="EJ222" s="386" t="s">
        <v>134</v>
      </c>
      <c r="EK222" s="387">
        <f>'Produksi dan Harga'!AS10</f>
        <v>4</v>
      </c>
      <c r="EL222" s="387">
        <f t="shared" si="2715"/>
        <v>919234</v>
      </c>
      <c r="EM222" s="387">
        <f t="shared" si="2716"/>
        <v>3.676936</v>
      </c>
      <c r="EN222" s="388"/>
      <c r="EO222" s="387">
        <f t="shared" si="2717"/>
        <v>0</v>
      </c>
      <c r="EP222" s="388"/>
      <c r="EQ222" s="387">
        <f>ADHB!ER222</f>
        <v>0</v>
      </c>
      <c r="ER222" s="387">
        <f t="shared" si="2718"/>
        <v>0</v>
      </c>
      <c r="ES222" s="387">
        <f t="shared" si="2719"/>
        <v>3.676936</v>
      </c>
      <c r="ET222" s="388">
        <v>0.224147321887</v>
      </c>
      <c r="EU222" s="389">
        <f t="shared" si="2720"/>
        <v>0.8241753571</v>
      </c>
      <c r="EV222" s="390">
        <f t="shared" si="2721"/>
        <v>2.852760643</v>
      </c>
      <c r="EW222" s="391"/>
      <c r="EX222" s="384">
        <v>7.0</v>
      </c>
      <c r="EY222" s="385" t="s">
        <v>40</v>
      </c>
      <c r="EZ222" s="386" t="s">
        <v>133</v>
      </c>
      <c r="FA222" s="386" t="s">
        <v>134</v>
      </c>
      <c r="FB222" s="387">
        <f>'Produksi dan Harga'!AX10</f>
        <v>0</v>
      </c>
      <c r="FC222" s="387">
        <f t="shared" si="2722"/>
        <v>919234</v>
      </c>
      <c r="FD222" s="387">
        <f t="shared" si="2723"/>
        <v>0</v>
      </c>
      <c r="FE222" s="388"/>
      <c r="FF222" s="387">
        <f t="shared" si="2724"/>
        <v>0</v>
      </c>
      <c r="FG222" s="388"/>
      <c r="FH222" s="387">
        <f>ADHB!FI222</f>
        <v>0</v>
      </c>
      <c r="FI222" s="387">
        <f t="shared" si="2725"/>
        <v>0</v>
      </c>
      <c r="FJ222" s="387">
        <f t="shared" si="2726"/>
        <v>0</v>
      </c>
      <c r="FK222" s="388">
        <v>0.224147321887</v>
      </c>
      <c r="FL222" s="389">
        <f t="shared" si="2727"/>
        <v>0</v>
      </c>
      <c r="FM222" s="390">
        <f t="shared" si="2728"/>
        <v>0</v>
      </c>
      <c r="FN222" s="391"/>
      <c r="FO222" s="384">
        <v>7.0</v>
      </c>
      <c r="FP222" s="385" t="s">
        <v>40</v>
      </c>
      <c r="FQ222" s="386" t="s">
        <v>133</v>
      </c>
      <c r="FR222" s="386" t="s">
        <v>134</v>
      </c>
      <c r="FS222" s="387">
        <f>'Produksi dan Harga'!BC10</f>
        <v>0</v>
      </c>
      <c r="FT222" s="387">
        <f t="shared" si="2729"/>
        <v>919234</v>
      </c>
      <c r="FU222" s="387">
        <f t="shared" si="2730"/>
        <v>0</v>
      </c>
      <c r="FV222" s="388"/>
      <c r="FW222" s="387">
        <f t="shared" si="2731"/>
        <v>0</v>
      </c>
      <c r="FX222" s="388"/>
      <c r="FY222" s="387">
        <f>ADHB!FZ222</f>
        <v>0</v>
      </c>
      <c r="FZ222" s="387">
        <f t="shared" si="2732"/>
        <v>0</v>
      </c>
      <c r="GA222" s="387">
        <f t="shared" si="2733"/>
        <v>0</v>
      </c>
      <c r="GB222" s="388">
        <v>0.224147321887</v>
      </c>
      <c r="GC222" s="389">
        <f t="shared" si="2734"/>
        <v>0</v>
      </c>
      <c r="GD222" s="390">
        <f t="shared" si="2735"/>
        <v>0</v>
      </c>
      <c r="GE222" s="391"/>
      <c r="GF222" s="384">
        <v>7.0</v>
      </c>
      <c r="GG222" s="385" t="s">
        <v>40</v>
      </c>
      <c r="GH222" s="386" t="s">
        <v>133</v>
      </c>
      <c r="GI222" s="386" t="s">
        <v>134</v>
      </c>
      <c r="GJ222" s="387" t="str">
        <f>'Produksi dan Harga'!BH10</f>
        <v>-</v>
      </c>
      <c r="GK222" s="387">
        <f t="shared" si="2736"/>
        <v>919234</v>
      </c>
      <c r="GL222" s="387">
        <f t="shared" si="2737"/>
        <v>0</v>
      </c>
      <c r="GM222" s="388"/>
      <c r="GN222" s="387">
        <f t="shared" si="2738"/>
        <v>0</v>
      </c>
      <c r="GO222" s="388"/>
      <c r="GP222" s="387">
        <f>ADHB!GQ222</f>
        <v>0</v>
      </c>
      <c r="GQ222" s="387">
        <f t="shared" si="2739"/>
        <v>0</v>
      </c>
      <c r="GR222" s="387">
        <f t="shared" si="2740"/>
        <v>0</v>
      </c>
      <c r="GS222" s="388">
        <v>0.224147321887</v>
      </c>
      <c r="GT222" s="389">
        <f t="shared" si="2741"/>
        <v>0</v>
      </c>
      <c r="GU222" s="390">
        <f t="shared" si="2742"/>
        <v>0</v>
      </c>
      <c r="GV222" s="391"/>
      <c r="GW222" s="384">
        <v>7.0</v>
      </c>
      <c r="GX222" s="385" t="s">
        <v>40</v>
      </c>
      <c r="GY222" s="386" t="s">
        <v>133</v>
      </c>
      <c r="GZ222" s="386" t="s">
        <v>134</v>
      </c>
      <c r="HA222" s="387">
        <f>'Produksi dan Harga'!BM10</f>
        <v>0</v>
      </c>
      <c r="HB222" s="387">
        <f t="shared" si="2743"/>
        <v>919234</v>
      </c>
      <c r="HC222" s="387">
        <f t="shared" si="2744"/>
        <v>0</v>
      </c>
      <c r="HD222" s="388"/>
      <c r="HE222" s="387">
        <f t="shared" si="2745"/>
        <v>0</v>
      </c>
      <c r="HF222" s="388"/>
      <c r="HG222" s="387">
        <f>ADHB!HH222</f>
        <v>0</v>
      </c>
      <c r="HH222" s="387">
        <f t="shared" si="2746"/>
        <v>0</v>
      </c>
      <c r="HI222" s="387">
        <f t="shared" si="2747"/>
        <v>0</v>
      </c>
      <c r="HJ222" s="388">
        <v>0.224147321887</v>
      </c>
      <c r="HK222" s="389">
        <f t="shared" si="2748"/>
        <v>0</v>
      </c>
      <c r="HL222" s="390">
        <f t="shared" si="2749"/>
        <v>0</v>
      </c>
      <c r="HM222" s="391"/>
      <c r="HN222" s="384">
        <v>7.0</v>
      </c>
      <c r="HO222" s="385" t="s">
        <v>40</v>
      </c>
      <c r="HP222" s="386" t="s">
        <v>133</v>
      </c>
      <c r="HQ222" s="386" t="s">
        <v>134</v>
      </c>
      <c r="HR222" s="387">
        <f>'Produksi dan Harga'!BR10</f>
        <v>0</v>
      </c>
      <c r="HS222" s="387">
        <f t="shared" si="2750"/>
        <v>919234</v>
      </c>
      <c r="HT222" s="387">
        <f t="shared" si="2751"/>
        <v>0</v>
      </c>
      <c r="HU222" s="388"/>
      <c r="HV222" s="387">
        <f t="shared" si="2752"/>
        <v>0</v>
      </c>
      <c r="HW222" s="388"/>
      <c r="HX222" s="387">
        <f>ADHB!HY222</f>
        <v>0</v>
      </c>
      <c r="HY222" s="387">
        <f t="shared" si="2753"/>
        <v>0</v>
      </c>
      <c r="HZ222" s="387">
        <f t="shared" si="2754"/>
        <v>0</v>
      </c>
      <c r="IA222" s="388">
        <v>0.224147321887</v>
      </c>
      <c r="IB222" s="389">
        <f t="shared" si="2755"/>
        <v>0</v>
      </c>
      <c r="IC222" s="390">
        <f t="shared" si="2756"/>
        <v>0</v>
      </c>
      <c r="ID222" s="391"/>
      <c r="IE222" s="384">
        <v>7.0</v>
      </c>
      <c r="IF222" s="385" t="s">
        <v>40</v>
      </c>
      <c r="IG222" s="386" t="s">
        <v>133</v>
      </c>
      <c r="IH222" s="386" t="s">
        <v>134</v>
      </c>
      <c r="II222" s="387">
        <f>'Produksi dan Harga'!BW10</f>
        <v>0</v>
      </c>
      <c r="IJ222" s="387">
        <f t="shared" si="2757"/>
        <v>919234</v>
      </c>
      <c r="IK222" s="387">
        <f t="shared" si="2758"/>
        <v>0</v>
      </c>
      <c r="IL222" s="388"/>
      <c r="IM222" s="387">
        <f t="shared" si="2759"/>
        <v>0</v>
      </c>
      <c r="IN222" s="388"/>
      <c r="IO222" s="387">
        <f>ADHB!IP222</f>
        <v>0</v>
      </c>
      <c r="IP222" s="387">
        <f t="shared" si="2760"/>
        <v>0</v>
      </c>
      <c r="IQ222" s="387">
        <f t="shared" si="2761"/>
        <v>0</v>
      </c>
      <c r="IR222" s="388">
        <v>0.224147321887</v>
      </c>
      <c r="IS222" s="389">
        <f t="shared" si="2762"/>
        <v>0</v>
      </c>
      <c r="IT222" s="390">
        <f t="shared" si="2763"/>
        <v>0</v>
      </c>
      <c r="IU222" s="391"/>
      <c r="IV222" s="384">
        <v>7.0</v>
      </c>
      <c r="IW222" s="385" t="s">
        <v>40</v>
      </c>
      <c r="IX222" s="386" t="s">
        <v>133</v>
      </c>
      <c r="IY222" s="386" t="s">
        <v>134</v>
      </c>
      <c r="IZ222" s="387" t="str">
        <f>'Produksi dan Harga'!CB10</f>
        <v>-</v>
      </c>
      <c r="JA222" s="387">
        <f t="shared" si="2764"/>
        <v>919234</v>
      </c>
      <c r="JB222" s="387">
        <f t="shared" si="2765"/>
        <v>0</v>
      </c>
      <c r="JC222" s="388"/>
      <c r="JD222" s="387">
        <f t="shared" si="2766"/>
        <v>0</v>
      </c>
      <c r="JE222" s="388"/>
      <c r="JF222" s="387">
        <f>ADHB!JG222</f>
        <v>0</v>
      </c>
      <c r="JG222" s="387">
        <f t="shared" si="2767"/>
        <v>0</v>
      </c>
      <c r="JH222" s="387">
        <f t="shared" si="2768"/>
        <v>0</v>
      </c>
      <c r="JI222" s="388">
        <v>0.224147321887</v>
      </c>
      <c r="JJ222" s="389">
        <f t="shared" si="2769"/>
        <v>0</v>
      </c>
      <c r="JK222" s="390">
        <f t="shared" si="2770"/>
        <v>0</v>
      </c>
      <c r="JL222" s="391"/>
      <c r="JM222" s="384">
        <v>7.0</v>
      </c>
      <c r="JN222" s="385" t="s">
        <v>40</v>
      </c>
      <c r="JO222" s="386" t="s">
        <v>133</v>
      </c>
      <c r="JP222" s="386" t="s">
        <v>134</v>
      </c>
      <c r="JQ222" s="387"/>
      <c r="JR222" s="387">
        <f t="shared" si="2771"/>
        <v>919234</v>
      </c>
      <c r="JS222" s="387">
        <f t="shared" si="2772"/>
        <v>0</v>
      </c>
      <c r="JT222" s="388"/>
      <c r="JU222" s="387">
        <f t="shared" si="2773"/>
        <v>0</v>
      </c>
      <c r="JV222" s="388"/>
      <c r="JW222" s="387" t="str">
        <f>ADHB!LF222</f>
        <v/>
      </c>
      <c r="JX222" s="387">
        <f t="shared" si="2774"/>
        <v>0</v>
      </c>
      <c r="JY222" s="387">
        <f t="shared" si="2775"/>
        <v>0</v>
      </c>
      <c r="JZ222" s="388">
        <v>0.224147321887</v>
      </c>
      <c r="KA222" s="389">
        <f t="shared" si="2776"/>
        <v>0</v>
      </c>
      <c r="KB222" s="390">
        <f t="shared" si="2777"/>
        <v>0</v>
      </c>
      <c r="KC222" s="391"/>
      <c r="KD222" s="384">
        <v>7.0</v>
      </c>
      <c r="KE222" s="385" t="s">
        <v>40</v>
      </c>
      <c r="KF222" s="386" t="s">
        <v>133</v>
      </c>
      <c r="KG222" s="386" t="s">
        <v>134</v>
      </c>
      <c r="KH222" s="387"/>
      <c r="KI222" s="387">
        <f t="shared" si="2778"/>
        <v>919234</v>
      </c>
      <c r="KJ222" s="387">
        <f t="shared" si="2779"/>
        <v>0</v>
      </c>
      <c r="KK222" s="388"/>
      <c r="KL222" s="387">
        <f t="shared" si="2780"/>
        <v>0</v>
      </c>
      <c r="KM222" s="388"/>
      <c r="KN222" s="387" t="str">
        <f>ADHB!LW222</f>
        <v/>
      </c>
      <c r="KO222" s="387">
        <f t="shared" si="2781"/>
        <v>0</v>
      </c>
      <c r="KP222" s="387">
        <f t="shared" si="2782"/>
        <v>0</v>
      </c>
      <c r="KQ222" s="388">
        <v>0.224147321887</v>
      </c>
      <c r="KR222" s="389">
        <f t="shared" si="2783"/>
        <v>0</v>
      </c>
      <c r="KS222" s="390">
        <f t="shared" si="2784"/>
        <v>0</v>
      </c>
      <c r="KT222" s="391"/>
      <c r="KU222" s="392"/>
    </row>
    <row r="223" ht="15.75" customHeight="1">
      <c r="A223" s="384">
        <v>8.0</v>
      </c>
      <c r="B223" s="385" t="s">
        <v>42</v>
      </c>
      <c r="C223" s="386" t="s">
        <v>136</v>
      </c>
      <c r="D223" s="386" t="s">
        <v>134</v>
      </c>
      <c r="E223" s="387">
        <f>'Produksi dan Harga'!E11</f>
        <v>34132</v>
      </c>
      <c r="F223" s="387">
        <v>306021.9482207931</v>
      </c>
      <c r="G223" s="387">
        <f t="shared" si="2660"/>
        <v>10445.14114</v>
      </c>
      <c r="H223" s="388"/>
      <c r="I223" s="387">
        <f t="shared" si="2661"/>
        <v>0</v>
      </c>
      <c r="J223" s="388"/>
      <c r="K223" s="387">
        <f>ADHB!L223</f>
        <v>0</v>
      </c>
      <c r="L223" s="387">
        <f t="shared" si="2662"/>
        <v>0</v>
      </c>
      <c r="M223" s="387">
        <f t="shared" si="2663"/>
        <v>10445.14114</v>
      </c>
      <c r="N223" s="388">
        <v>0.224147321887</v>
      </c>
      <c r="O223" s="389">
        <f t="shared" si="2664"/>
        <v>2341.250413</v>
      </c>
      <c r="P223" s="390">
        <f t="shared" si="2665"/>
        <v>8103.890724</v>
      </c>
      <c r="Q223" s="391"/>
      <c r="R223" s="384">
        <v>8.0</v>
      </c>
      <c r="S223" s="385" t="s">
        <v>42</v>
      </c>
      <c r="T223" s="386" t="s">
        <v>136</v>
      </c>
      <c r="U223" s="386" t="s">
        <v>134</v>
      </c>
      <c r="V223" s="387">
        <f>'Produksi dan Harga'!J11</f>
        <v>18695</v>
      </c>
      <c r="W223" s="387">
        <f t="shared" si="2666"/>
        <v>306021.9482</v>
      </c>
      <c r="X223" s="387">
        <f t="shared" si="2667"/>
        <v>5721.080322</v>
      </c>
      <c r="Y223" s="388"/>
      <c r="Z223" s="387">
        <f t="shared" si="2668"/>
        <v>0</v>
      </c>
      <c r="AA223" s="388"/>
      <c r="AB223" s="387">
        <f>ADHB!AC223</f>
        <v>0</v>
      </c>
      <c r="AC223" s="387">
        <f t="shared" si="2669"/>
        <v>0</v>
      </c>
      <c r="AD223" s="387">
        <f t="shared" si="2670"/>
        <v>5721.080322</v>
      </c>
      <c r="AE223" s="388">
        <v>0.224147321887</v>
      </c>
      <c r="AF223" s="389">
        <f t="shared" si="2671"/>
        <v>1282.364832</v>
      </c>
      <c r="AG223" s="390">
        <f t="shared" si="2672"/>
        <v>4438.71549</v>
      </c>
      <c r="AH223" s="391"/>
      <c r="AI223" s="384">
        <v>8.0</v>
      </c>
      <c r="AJ223" s="385" t="s">
        <v>42</v>
      </c>
      <c r="AK223" s="386" t="s">
        <v>136</v>
      </c>
      <c r="AL223" s="386" t="s">
        <v>134</v>
      </c>
      <c r="AM223" s="387">
        <f>'Produksi dan Harga'!O11</f>
        <v>23736</v>
      </c>
      <c r="AN223" s="387">
        <f t="shared" si="2673"/>
        <v>306021.9482</v>
      </c>
      <c r="AO223" s="387">
        <f t="shared" si="2674"/>
        <v>7263.736963</v>
      </c>
      <c r="AP223" s="388"/>
      <c r="AQ223" s="387">
        <f t="shared" si="2675"/>
        <v>0</v>
      </c>
      <c r="AR223" s="388"/>
      <c r="AS223" s="387">
        <f>ADHB!AT223</f>
        <v>0</v>
      </c>
      <c r="AT223" s="387">
        <f t="shared" si="2676"/>
        <v>0</v>
      </c>
      <c r="AU223" s="387">
        <f t="shared" si="2677"/>
        <v>7263.736963</v>
      </c>
      <c r="AV223" s="388">
        <v>0.224147321887</v>
      </c>
      <c r="AW223" s="389">
        <f t="shared" si="2678"/>
        <v>1628.147187</v>
      </c>
      <c r="AX223" s="390">
        <f t="shared" si="2679"/>
        <v>5635.589776</v>
      </c>
      <c r="AY223" s="391"/>
      <c r="AZ223" s="384">
        <v>8.0</v>
      </c>
      <c r="BA223" s="385" t="s">
        <v>42</v>
      </c>
      <c r="BB223" s="386" t="s">
        <v>136</v>
      </c>
      <c r="BC223" s="386" t="s">
        <v>134</v>
      </c>
      <c r="BD223" s="387">
        <f>'Produksi dan Harga'!T11</f>
        <v>29529</v>
      </c>
      <c r="BE223" s="387">
        <f t="shared" si="2680"/>
        <v>306021.9482</v>
      </c>
      <c r="BF223" s="387">
        <f t="shared" si="2681"/>
        <v>9036.522109</v>
      </c>
      <c r="BG223" s="388"/>
      <c r="BH223" s="387">
        <f t="shared" si="2682"/>
        <v>0</v>
      </c>
      <c r="BI223" s="388"/>
      <c r="BJ223" s="387">
        <f>ADHB!BK223</f>
        <v>0</v>
      </c>
      <c r="BK223" s="387">
        <f t="shared" si="2683"/>
        <v>0</v>
      </c>
      <c r="BL223" s="387">
        <f t="shared" si="2684"/>
        <v>9036.522109</v>
      </c>
      <c r="BM223" s="388">
        <v>0.224147321887</v>
      </c>
      <c r="BN223" s="389">
        <f t="shared" si="2685"/>
        <v>2025.51223</v>
      </c>
      <c r="BO223" s="390">
        <f t="shared" si="2686"/>
        <v>7011.009879</v>
      </c>
      <c r="BP223" s="391"/>
      <c r="BQ223" s="384">
        <v>8.0</v>
      </c>
      <c r="BR223" s="385" t="s">
        <v>42</v>
      </c>
      <c r="BS223" s="386" t="s">
        <v>136</v>
      </c>
      <c r="BT223" s="386" t="s">
        <v>134</v>
      </c>
      <c r="BU223" s="387">
        <f>'Produksi dan Harga'!Y11</f>
        <v>29275</v>
      </c>
      <c r="BV223" s="387">
        <f t="shared" si="2687"/>
        <v>306021.9482</v>
      </c>
      <c r="BW223" s="387">
        <f t="shared" si="2688"/>
        <v>8958.792534</v>
      </c>
      <c r="BX223" s="388"/>
      <c r="BY223" s="387">
        <f t="shared" si="2689"/>
        <v>0</v>
      </c>
      <c r="BZ223" s="388"/>
      <c r="CA223" s="387">
        <f>ADHB!CB223</f>
        <v>0</v>
      </c>
      <c r="CB223" s="387">
        <f t="shared" si="2690"/>
        <v>0</v>
      </c>
      <c r="CC223" s="387">
        <f t="shared" si="2691"/>
        <v>8958.792534</v>
      </c>
      <c r="CD223" s="388">
        <v>0.224147321887</v>
      </c>
      <c r="CE223" s="389">
        <f t="shared" si="2692"/>
        <v>2008.089354</v>
      </c>
      <c r="CF223" s="390">
        <f t="shared" si="2693"/>
        <v>6950.70318</v>
      </c>
      <c r="CG223" s="391"/>
      <c r="CH223" s="384">
        <v>8.0</v>
      </c>
      <c r="CI223" s="385" t="s">
        <v>42</v>
      </c>
      <c r="CJ223" s="386" t="s">
        <v>136</v>
      </c>
      <c r="CK223" s="386" t="s">
        <v>134</v>
      </c>
      <c r="CL223" s="387">
        <f>'Produksi dan Harga'!AD11</f>
        <v>9839</v>
      </c>
      <c r="CM223" s="387">
        <f t="shared" si="2694"/>
        <v>306021.9482</v>
      </c>
      <c r="CN223" s="387">
        <f t="shared" si="2695"/>
        <v>3010.949949</v>
      </c>
      <c r="CO223" s="388"/>
      <c r="CP223" s="387">
        <f t="shared" si="2696"/>
        <v>0</v>
      </c>
      <c r="CQ223" s="388"/>
      <c r="CR223" s="387">
        <f>ADHB!CS223</f>
        <v>0</v>
      </c>
      <c r="CS223" s="387">
        <f t="shared" si="2697"/>
        <v>0</v>
      </c>
      <c r="CT223" s="387">
        <f t="shared" si="2698"/>
        <v>3010.949949</v>
      </c>
      <c r="CU223" s="388">
        <v>0.224147321887</v>
      </c>
      <c r="CV223" s="389">
        <f t="shared" si="2699"/>
        <v>674.8963673</v>
      </c>
      <c r="CW223" s="390">
        <f t="shared" si="2700"/>
        <v>2336.053581</v>
      </c>
      <c r="CX223" s="391"/>
      <c r="CY223" s="384">
        <v>8.0</v>
      </c>
      <c r="CZ223" s="385" t="s">
        <v>42</v>
      </c>
      <c r="DA223" s="386" t="s">
        <v>136</v>
      </c>
      <c r="DB223" s="386" t="s">
        <v>134</v>
      </c>
      <c r="DC223" s="387">
        <f>'Produksi dan Harga'!AI11</f>
        <v>18607</v>
      </c>
      <c r="DD223" s="387">
        <f t="shared" si="2701"/>
        <v>306021.9482</v>
      </c>
      <c r="DE223" s="387">
        <f t="shared" si="2702"/>
        <v>5694.150391</v>
      </c>
      <c r="DF223" s="388"/>
      <c r="DG223" s="387">
        <f t="shared" si="2703"/>
        <v>0</v>
      </c>
      <c r="DH223" s="388"/>
      <c r="DI223" s="387">
        <f>ADHB!DJ223</f>
        <v>0</v>
      </c>
      <c r="DJ223" s="387">
        <f t="shared" si="2704"/>
        <v>0</v>
      </c>
      <c r="DK223" s="387">
        <f t="shared" si="2705"/>
        <v>5694.150391</v>
      </c>
      <c r="DL223" s="388">
        <v>0.224147321887</v>
      </c>
      <c r="DM223" s="389">
        <f t="shared" si="2706"/>
        <v>1276.32856</v>
      </c>
      <c r="DN223" s="390">
        <f t="shared" si="2707"/>
        <v>4417.82183</v>
      </c>
      <c r="DO223" s="391"/>
      <c r="DP223" s="384">
        <v>8.0</v>
      </c>
      <c r="DQ223" s="385" t="s">
        <v>42</v>
      </c>
      <c r="DR223" s="386" t="s">
        <v>136</v>
      </c>
      <c r="DS223" s="386" t="s">
        <v>134</v>
      </c>
      <c r="DT223" s="387">
        <f>'Produksi dan Harga'!AN11</f>
        <v>10156</v>
      </c>
      <c r="DU223" s="387">
        <f t="shared" si="2708"/>
        <v>306021.9482</v>
      </c>
      <c r="DV223" s="387">
        <f t="shared" si="2709"/>
        <v>3107.958906</v>
      </c>
      <c r="DW223" s="388"/>
      <c r="DX223" s="387">
        <f t="shared" si="2710"/>
        <v>0</v>
      </c>
      <c r="DY223" s="388"/>
      <c r="DZ223" s="387">
        <f>ADHB!EA223</f>
        <v>0</v>
      </c>
      <c r="EA223" s="387">
        <f t="shared" si="2711"/>
        <v>0</v>
      </c>
      <c r="EB223" s="387">
        <f t="shared" si="2712"/>
        <v>3107.958906</v>
      </c>
      <c r="EC223" s="388">
        <v>0.224147321887</v>
      </c>
      <c r="ED223" s="389">
        <f t="shared" si="2713"/>
        <v>696.6406653</v>
      </c>
      <c r="EE223" s="390">
        <f t="shared" si="2714"/>
        <v>2411.318241</v>
      </c>
      <c r="EF223" s="391"/>
      <c r="EG223" s="384">
        <v>8.0</v>
      </c>
      <c r="EH223" s="385" t="s">
        <v>42</v>
      </c>
      <c r="EI223" s="386" t="s">
        <v>136</v>
      </c>
      <c r="EJ223" s="386" t="s">
        <v>134</v>
      </c>
      <c r="EK223" s="387">
        <f>'Produksi dan Harga'!AS11</f>
        <v>9630</v>
      </c>
      <c r="EL223" s="387">
        <f t="shared" si="2715"/>
        <v>306021.9482</v>
      </c>
      <c r="EM223" s="387">
        <f t="shared" si="2716"/>
        <v>2946.991361</v>
      </c>
      <c r="EN223" s="388"/>
      <c r="EO223" s="387">
        <f t="shared" si="2717"/>
        <v>0</v>
      </c>
      <c r="EP223" s="388"/>
      <c r="EQ223" s="387">
        <f>ADHB!ER223</f>
        <v>0</v>
      </c>
      <c r="ER223" s="387">
        <f t="shared" si="2718"/>
        <v>0</v>
      </c>
      <c r="ES223" s="387">
        <f t="shared" si="2719"/>
        <v>2946.991361</v>
      </c>
      <c r="ET223" s="388">
        <v>0.224147321887</v>
      </c>
      <c r="EU223" s="389">
        <f t="shared" si="2720"/>
        <v>660.5602213</v>
      </c>
      <c r="EV223" s="390">
        <f t="shared" si="2721"/>
        <v>2286.43114</v>
      </c>
      <c r="EW223" s="391"/>
      <c r="EX223" s="384">
        <v>8.0</v>
      </c>
      <c r="EY223" s="385" t="s">
        <v>42</v>
      </c>
      <c r="EZ223" s="386" t="s">
        <v>136</v>
      </c>
      <c r="FA223" s="386" t="s">
        <v>134</v>
      </c>
      <c r="FB223" s="387">
        <f>'Produksi dan Harga'!AX11</f>
        <v>11200</v>
      </c>
      <c r="FC223" s="387">
        <f t="shared" si="2722"/>
        <v>306021.9482</v>
      </c>
      <c r="FD223" s="387">
        <f t="shared" si="2723"/>
        <v>3427.44582</v>
      </c>
      <c r="FE223" s="388"/>
      <c r="FF223" s="387">
        <f t="shared" si="2724"/>
        <v>0</v>
      </c>
      <c r="FG223" s="388"/>
      <c r="FH223" s="387">
        <f>ADHB!FI223</f>
        <v>0</v>
      </c>
      <c r="FI223" s="387">
        <f t="shared" si="2725"/>
        <v>0</v>
      </c>
      <c r="FJ223" s="387">
        <f t="shared" si="2726"/>
        <v>3427.44582</v>
      </c>
      <c r="FK223" s="388">
        <v>0.224147321887</v>
      </c>
      <c r="FL223" s="389">
        <f t="shared" si="2727"/>
        <v>768.2528015</v>
      </c>
      <c r="FM223" s="390">
        <f t="shared" si="2728"/>
        <v>2659.193019</v>
      </c>
      <c r="FN223" s="391"/>
      <c r="FO223" s="384">
        <v>8.0</v>
      </c>
      <c r="FP223" s="385" t="s">
        <v>42</v>
      </c>
      <c r="FQ223" s="386" t="s">
        <v>136</v>
      </c>
      <c r="FR223" s="386" t="s">
        <v>134</v>
      </c>
      <c r="FS223" s="387">
        <f>'Produksi dan Harga'!BC11</f>
        <v>7869</v>
      </c>
      <c r="FT223" s="387">
        <f t="shared" si="2729"/>
        <v>306021.9482</v>
      </c>
      <c r="FU223" s="387">
        <f t="shared" si="2730"/>
        <v>2408.086711</v>
      </c>
      <c r="FV223" s="388"/>
      <c r="FW223" s="387">
        <f t="shared" si="2731"/>
        <v>0</v>
      </c>
      <c r="FX223" s="388"/>
      <c r="FY223" s="387">
        <f>ADHB!FZ223</f>
        <v>0</v>
      </c>
      <c r="FZ223" s="387">
        <f t="shared" si="2732"/>
        <v>0</v>
      </c>
      <c r="GA223" s="387">
        <f t="shared" si="2733"/>
        <v>2408.086711</v>
      </c>
      <c r="GB223" s="388">
        <v>0.224147321887</v>
      </c>
      <c r="GC223" s="389">
        <f t="shared" si="2734"/>
        <v>539.766187</v>
      </c>
      <c r="GD223" s="390">
        <f t="shared" si="2735"/>
        <v>1868.320524</v>
      </c>
      <c r="GE223" s="391"/>
      <c r="GF223" s="384">
        <v>8.0</v>
      </c>
      <c r="GG223" s="385" t="s">
        <v>42</v>
      </c>
      <c r="GH223" s="386" t="s">
        <v>136</v>
      </c>
      <c r="GI223" s="386" t="s">
        <v>134</v>
      </c>
      <c r="GJ223" s="387">
        <f>'Produksi dan Harga'!BH11</f>
        <v>10537.7</v>
      </c>
      <c r="GK223" s="387">
        <f t="shared" si="2736"/>
        <v>306021.9482</v>
      </c>
      <c r="GL223" s="387">
        <f t="shared" si="2737"/>
        <v>3224.767484</v>
      </c>
      <c r="GM223" s="388"/>
      <c r="GN223" s="387">
        <f t="shared" si="2738"/>
        <v>0</v>
      </c>
      <c r="GO223" s="388"/>
      <c r="GP223" s="387">
        <f>ADHB!GQ223</f>
        <v>0</v>
      </c>
      <c r="GQ223" s="387">
        <f t="shared" si="2739"/>
        <v>0</v>
      </c>
      <c r="GR223" s="387">
        <f t="shared" si="2740"/>
        <v>3224.767484</v>
      </c>
      <c r="GS223" s="388">
        <v>0.224147321887</v>
      </c>
      <c r="GT223" s="389">
        <f t="shared" si="2741"/>
        <v>722.8229952</v>
      </c>
      <c r="GU223" s="390">
        <f t="shared" si="2742"/>
        <v>2501.944489</v>
      </c>
      <c r="GV223" s="391"/>
      <c r="GW223" s="384">
        <v>8.0</v>
      </c>
      <c r="GX223" s="385" t="s">
        <v>42</v>
      </c>
      <c r="GY223" s="386" t="s">
        <v>136</v>
      </c>
      <c r="GZ223" s="386" t="s">
        <v>134</v>
      </c>
      <c r="HA223" s="387">
        <f>'Produksi dan Harga'!BM11</f>
        <v>8324.7</v>
      </c>
      <c r="HB223" s="387">
        <f t="shared" si="2743"/>
        <v>306021.9482</v>
      </c>
      <c r="HC223" s="387">
        <f t="shared" si="2744"/>
        <v>2547.540912</v>
      </c>
      <c r="HD223" s="388"/>
      <c r="HE223" s="387">
        <f t="shared" si="2745"/>
        <v>0</v>
      </c>
      <c r="HF223" s="388"/>
      <c r="HG223" s="387">
        <f>ADHB!HH223</f>
        <v>0</v>
      </c>
      <c r="HH223" s="387">
        <f t="shared" si="2746"/>
        <v>0</v>
      </c>
      <c r="HI223" s="387">
        <f t="shared" si="2747"/>
        <v>2547.540912</v>
      </c>
      <c r="HJ223" s="388">
        <v>0.224147321887</v>
      </c>
      <c r="HK223" s="389">
        <f t="shared" si="2748"/>
        <v>571.0244729</v>
      </c>
      <c r="HL223" s="390">
        <f t="shared" si="2749"/>
        <v>1976.516439</v>
      </c>
      <c r="HM223" s="391"/>
      <c r="HN223" s="384">
        <v>8.0</v>
      </c>
      <c r="HO223" s="385" t="s">
        <v>42</v>
      </c>
      <c r="HP223" s="386" t="s">
        <v>136</v>
      </c>
      <c r="HQ223" s="386" t="s">
        <v>134</v>
      </c>
      <c r="HR223" s="387">
        <f>'Produksi dan Harga'!BR11</f>
        <v>10253.51</v>
      </c>
      <c r="HS223" s="387">
        <f t="shared" si="2750"/>
        <v>306021.9482</v>
      </c>
      <c r="HT223" s="387">
        <f t="shared" si="2751"/>
        <v>3137.799106</v>
      </c>
      <c r="HU223" s="388"/>
      <c r="HV223" s="387">
        <f t="shared" si="2752"/>
        <v>0</v>
      </c>
      <c r="HW223" s="388"/>
      <c r="HX223" s="387">
        <f>ADHB!HY223</f>
        <v>0</v>
      </c>
      <c r="HY223" s="387">
        <f t="shared" si="2753"/>
        <v>0</v>
      </c>
      <c r="HZ223" s="387">
        <f t="shared" si="2754"/>
        <v>3137.799106</v>
      </c>
      <c r="IA223" s="388">
        <v>0.224147321887</v>
      </c>
      <c r="IB223" s="389">
        <f t="shared" si="2755"/>
        <v>703.3292663</v>
      </c>
      <c r="IC223" s="390">
        <f t="shared" si="2756"/>
        <v>2434.46984</v>
      </c>
      <c r="ID223" s="391"/>
      <c r="IE223" s="384">
        <v>8.0</v>
      </c>
      <c r="IF223" s="385" t="s">
        <v>42</v>
      </c>
      <c r="IG223" s="386" t="s">
        <v>136</v>
      </c>
      <c r="IH223" s="386" t="s">
        <v>134</v>
      </c>
      <c r="II223" s="387">
        <f>'Produksi dan Harga'!BW11</f>
        <v>8115.11</v>
      </c>
      <c r="IJ223" s="387">
        <f t="shared" si="2757"/>
        <v>306021.9482</v>
      </c>
      <c r="IK223" s="387">
        <f t="shared" si="2758"/>
        <v>2483.401772</v>
      </c>
      <c r="IL223" s="388"/>
      <c r="IM223" s="387">
        <f t="shared" si="2759"/>
        <v>0</v>
      </c>
      <c r="IN223" s="388"/>
      <c r="IO223" s="387">
        <f>ADHB!IP223</f>
        <v>0</v>
      </c>
      <c r="IP223" s="387">
        <f t="shared" si="2760"/>
        <v>0</v>
      </c>
      <c r="IQ223" s="387">
        <f t="shared" si="2761"/>
        <v>2483.401772</v>
      </c>
      <c r="IR223" s="388">
        <v>0.224147321887</v>
      </c>
      <c r="IS223" s="389">
        <f t="shared" si="2762"/>
        <v>556.6478564</v>
      </c>
      <c r="IT223" s="390">
        <f t="shared" si="2763"/>
        <v>1926.753916</v>
      </c>
      <c r="IU223" s="391"/>
      <c r="IV223" s="384">
        <v>8.0</v>
      </c>
      <c r="IW223" s="385" t="s">
        <v>42</v>
      </c>
      <c r="IX223" s="386" t="s">
        <v>136</v>
      </c>
      <c r="IY223" s="386" t="s">
        <v>134</v>
      </c>
      <c r="IZ223" s="387">
        <f>'Produksi dan Harga'!CB11</f>
        <v>10735.05</v>
      </c>
      <c r="JA223" s="387">
        <f t="shared" si="2764"/>
        <v>306021.9482</v>
      </c>
      <c r="JB223" s="387">
        <f t="shared" si="2765"/>
        <v>3285.160915</v>
      </c>
      <c r="JC223" s="388"/>
      <c r="JD223" s="387">
        <f t="shared" si="2766"/>
        <v>0</v>
      </c>
      <c r="JE223" s="388"/>
      <c r="JF223" s="387">
        <f>ADHB!JG223</f>
        <v>0</v>
      </c>
      <c r="JG223" s="387">
        <f t="shared" si="2767"/>
        <v>0</v>
      </c>
      <c r="JH223" s="387">
        <f t="shared" si="2768"/>
        <v>3285.160915</v>
      </c>
      <c r="JI223" s="388">
        <v>0.224147321887</v>
      </c>
      <c r="JJ223" s="389">
        <f t="shared" si="2769"/>
        <v>736.3600211</v>
      </c>
      <c r="JK223" s="390">
        <f t="shared" si="2770"/>
        <v>2548.800894</v>
      </c>
      <c r="JL223" s="391"/>
      <c r="JM223" s="384">
        <v>8.0</v>
      </c>
      <c r="JN223" s="385" t="s">
        <v>42</v>
      </c>
      <c r="JO223" s="386" t="s">
        <v>136</v>
      </c>
      <c r="JP223" s="386" t="s">
        <v>134</v>
      </c>
      <c r="JQ223" s="387"/>
      <c r="JR223" s="387">
        <f t="shared" si="2771"/>
        <v>306021.9482</v>
      </c>
      <c r="JS223" s="387">
        <f t="shared" si="2772"/>
        <v>0</v>
      </c>
      <c r="JT223" s="388"/>
      <c r="JU223" s="387">
        <f t="shared" si="2773"/>
        <v>0</v>
      </c>
      <c r="JV223" s="388"/>
      <c r="JW223" s="387" t="str">
        <f>ADHB!LF223</f>
        <v/>
      </c>
      <c r="JX223" s="387">
        <f t="shared" si="2774"/>
        <v>0</v>
      </c>
      <c r="JY223" s="387">
        <f t="shared" si="2775"/>
        <v>0</v>
      </c>
      <c r="JZ223" s="388">
        <v>0.224147321887</v>
      </c>
      <c r="KA223" s="389">
        <f t="shared" si="2776"/>
        <v>0</v>
      </c>
      <c r="KB223" s="390">
        <f t="shared" si="2777"/>
        <v>0</v>
      </c>
      <c r="KC223" s="391"/>
      <c r="KD223" s="384">
        <v>8.0</v>
      </c>
      <c r="KE223" s="385" t="s">
        <v>42</v>
      </c>
      <c r="KF223" s="386" t="s">
        <v>136</v>
      </c>
      <c r="KG223" s="386" t="s">
        <v>134</v>
      </c>
      <c r="KH223" s="387"/>
      <c r="KI223" s="387">
        <f t="shared" si="2778"/>
        <v>306021.9482</v>
      </c>
      <c r="KJ223" s="387">
        <f t="shared" si="2779"/>
        <v>0</v>
      </c>
      <c r="KK223" s="388"/>
      <c r="KL223" s="387">
        <f t="shared" si="2780"/>
        <v>0</v>
      </c>
      <c r="KM223" s="388"/>
      <c r="KN223" s="387" t="str">
        <f>ADHB!LW223</f>
        <v/>
      </c>
      <c r="KO223" s="387">
        <f t="shared" si="2781"/>
        <v>0</v>
      </c>
      <c r="KP223" s="387">
        <f t="shared" si="2782"/>
        <v>0</v>
      </c>
      <c r="KQ223" s="388">
        <v>0.224147321887</v>
      </c>
      <c r="KR223" s="389">
        <f t="shared" si="2783"/>
        <v>0</v>
      </c>
      <c r="KS223" s="390">
        <f t="shared" si="2784"/>
        <v>0</v>
      </c>
      <c r="KT223" s="391"/>
      <c r="KU223" s="392"/>
    </row>
    <row r="224" ht="15.75" customHeight="1">
      <c r="A224" s="384">
        <v>9.0</v>
      </c>
      <c r="B224" s="385" t="s">
        <v>43</v>
      </c>
      <c r="C224" s="386" t="s">
        <v>136</v>
      </c>
      <c r="D224" s="386" t="s">
        <v>134</v>
      </c>
      <c r="E224" s="387">
        <f>'Produksi dan Harga'!E12</f>
        <v>26315</v>
      </c>
      <c r="F224" s="387">
        <v>518346.4751949289</v>
      </c>
      <c r="G224" s="387">
        <f t="shared" si="2660"/>
        <v>13640.28749</v>
      </c>
      <c r="H224" s="388"/>
      <c r="I224" s="387">
        <f t="shared" si="2661"/>
        <v>0</v>
      </c>
      <c r="J224" s="388"/>
      <c r="K224" s="387">
        <f>ADHB!L224</f>
        <v>0</v>
      </c>
      <c r="L224" s="387">
        <f t="shared" si="2662"/>
        <v>0</v>
      </c>
      <c r="M224" s="387">
        <f t="shared" si="2663"/>
        <v>13640.28749</v>
      </c>
      <c r="N224" s="388">
        <v>0.224147321887</v>
      </c>
      <c r="O224" s="389">
        <f t="shared" si="2664"/>
        <v>3057.433912</v>
      </c>
      <c r="P224" s="390">
        <f t="shared" si="2665"/>
        <v>10582.85358</v>
      </c>
      <c r="Q224" s="391"/>
      <c r="R224" s="384">
        <v>9.0</v>
      </c>
      <c r="S224" s="385" t="s">
        <v>43</v>
      </c>
      <c r="T224" s="386" t="s">
        <v>136</v>
      </c>
      <c r="U224" s="386" t="s">
        <v>134</v>
      </c>
      <c r="V224" s="387">
        <f>'Produksi dan Harga'!J12</f>
        <v>14148</v>
      </c>
      <c r="W224" s="387">
        <f t="shared" si="2666"/>
        <v>518346.4752</v>
      </c>
      <c r="X224" s="387">
        <f t="shared" si="2667"/>
        <v>7333.565931</v>
      </c>
      <c r="Y224" s="388"/>
      <c r="Z224" s="387">
        <f t="shared" si="2668"/>
        <v>0</v>
      </c>
      <c r="AA224" s="388"/>
      <c r="AB224" s="387">
        <f>ADHB!AC224</f>
        <v>0</v>
      </c>
      <c r="AC224" s="387">
        <f t="shared" si="2669"/>
        <v>0</v>
      </c>
      <c r="AD224" s="387">
        <f t="shared" si="2670"/>
        <v>7333.565931</v>
      </c>
      <c r="AE224" s="388">
        <v>0.224147321887</v>
      </c>
      <c r="AF224" s="389">
        <f t="shared" si="2671"/>
        <v>1643.799163</v>
      </c>
      <c r="AG224" s="390">
        <f t="shared" si="2672"/>
        <v>5689.766768</v>
      </c>
      <c r="AH224" s="391"/>
      <c r="AI224" s="384">
        <v>9.0</v>
      </c>
      <c r="AJ224" s="385" t="s">
        <v>43</v>
      </c>
      <c r="AK224" s="386" t="s">
        <v>136</v>
      </c>
      <c r="AL224" s="386" t="s">
        <v>134</v>
      </c>
      <c r="AM224" s="387">
        <f>'Produksi dan Harga'!O12</f>
        <v>18091</v>
      </c>
      <c r="AN224" s="387">
        <f t="shared" si="2673"/>
        <v>518346.4752</v>
      </c>
      <c r="AO224" s="387">
        <f t="shared" si="2674"/>
        <v>9377.406083</v>
      </c>
      <c r="AP224" s="388"/>
      <c r="AQ224" s="387">
        <f t="shared" si="2675"/>
        <v>0</v>
      </c>
      <c r="AR224" s="388"/>
      <c r="AS224" s="387">
        <f>ADHB!AT224</f>
        <v>0</v>
      </c>
      <c r="AT224" s="387">
        <f t="shared" si="2676"/>
        <v>0</v>
      </c>
      <c r="AU224" s="387">
        <f t="shared" si="2677"/>
        <v>9377.406083</v>
      </c>
      <c r="AV224" s="388">
        <v>0.224147321887</v>
      </c>
      <c r="AW224" s="389">
        <f t="shared" si="2678"/>
        <v>2101.92046</v>
      </c>
      <c r="AX224" s="390">
        <f t="shared" si="2679"/>
        <v>7275.485623</v>
      </c>
      <c r="AY224" s="391"/>
      <c r="AZ224" s="384">
        <v>9.0</v>
      </c>
      <c r="BA224" s="385" t="s">
        <v>43</v>
      </c>
      <c r="BB224" s="386" t="s">
        <v>136</v>
      </c>
      <c r="BC224" s="386" t="s">
        <v>134</v>
      </c>
      <c r="BD224" s="387">
        <f>'Produksi dan Harga'!T12</f>
        <v>22060</v>
      </c>
      <c r="BE224" s="387">
        <f t="shared" si="2680"/>
        <v>518346.4752</v>
      </c>
      <c r="BF224" s="387">
        <f t="shared" si="2681"/>
        <v>11434.72324</v>
      </c>
      <c r="BG224" s="388"/>
      <c r="BH224" s="387">
        <f t="shared" si="2682"/>
        <v>0</v>
      </c>
      <c r="BI224" s="388"/>
      <c r="BJ224" s="387">
        <f>ADHB!BK224</f>
        <v>0</v>
      </c>
      <c r="BK224" s="387">
        <f t="shared" si="2683"/>
        <v>0</v>
      </c>
      <c r="BL224" s="387">
        <f t="shared" si="2684"/>
        <v>11434.72324</v>
      </c>
      <c r="BM224" s="388">
        <v>0.224147321887</v>
      </c>
      <c r="BN224" s="389">
        <f t="shared" si="2685"/>
        <v>2563.062591</v>
      </c>
      <c r="BO224" s="390">
        <f t="shared" si="2686"/>
        <v>8871.660651</v>
      </c>
      <c r="BP224" s="391"/>
      <c r="BQ224" s="384">
        <v>9.0</v>
      </c>
      <c r="BR224" s="385" t="s">
        <v>43</v>
      </c>
      <c r="BS224" s="386" t="s">
        <v>136</v>
      </c>
      <c r="BT224" s="386" t="s">
        <v>134</v>
      </c>
      <c r="BU224" s="387">
        <f>'Produksi dan Harga'!Y12</f>
        <v>28386</v>
      </c>
      <c r="BV224" s="387">
        <f t="shared" si="2687"/>
        <v>518346.4752</v>
      </c>
      <c r="BW224" s="387">
        <f t="shared" si="2688"/>
        <v>14713.78304</v>
      </c>
      <c r="BX224" s="388"/>
      <c r="BY224" s="387">
        <f t="shared" si="2689"/>
        <v>0</v>
      </c>
      <c r="BZ224" s="388"/>
      <c r="CA224" s="387">
        <f>ADHB!CB224</f>
        <v>0</v>
      </c>
      <c r="CB224" s="387">
        <f t="shared" si="2690"/>
        <v>0</v>
      </c>
      <c r="CC224" s="387">
        <f t="shared" si="2691"/>
        <v>14713.78304</v>
      </c>
      <c r="CD224" s="388">
        <v>0.224147321887</v>
      </c>
      <c r="CE224" s="389">
        <f t="shared" si="2692"/>
        <v>3298.055064</v>
      </c>
      <c r="CF224" s="390">
        <f t="shared" si="2693"/>
        <v>11415.72798</v>
      </c>
      <c r="CG224" s="391"/>
      <c r="CH224" s="384">
        <v>9.0</v>
      </c>
      <c r="CI224" s="385" t="s">
        <v>43</v>
      </c>
      <c r="CJ224" s="386" t="s">
        <v>136</v>
      </c>
      <c r="CK224" s="386" t="s">
        <v>134</v>
      </c>
      <c r="CL224" s="387">
        <f>'Produksi dan Harga'!AD12</f>
        <v>8062</v>
      </c>
      <c r="CM224" s="387">
        <f t="shared" si="2694"/>
        <v>518346.4752</v>
      </c>
      <c r="CN224" s="387">
        <f t="shared" si="2695"/>
        <v>4178.909283</v>
      </c>
      <c r="CO224" s="388"/>
      <c r="CP224" s="387">
        <f t="shared" si="2696"/>
        <v>0</v>
      </c>
      <c r="CQ224" s="388"/>
      <c r="CR224" s="387">
        <f>ADHB!CS224</f>
        <v>0</v>
      </c>
      <c r="CS224" s="387">
        <f t="shared" si="2697"/>
        <v>0</v>
      </c>
      <c r="CT224" s="387">
        <f t="shared" si="2698"/>
        <v>4178.909283</v>
      </c>
      <c r="CU224" s="388">
        <v>0.224147321887</v>
      </c>
      <c r="CV224" s="389">
        <f t="shared" si="2699"/>
        <v>936.6913242</v>
      </c>
      <c r="CW224" s="390">
        <f t="shared" si="2700"/>
        <v>3242.217959</v>
      </c>
      <c r="CX224" s="391"/>
      <c r="CY224" s="384">
        <v>9.0</v>
      </c>
      <c r="CZ224" s="385" t="s">
        <v>43</v>
      </c>
      <c r="DA224" s="386" t="s">
        <v>136</v>
      </c>
      <c r="DB224" s="386" t="s">
        <v>134</v>
      </c>
      <c r="DC224" s="387">
        <f>'Produksi dan Harga'!AI12</f>
        <v>20503</v>
      </c>
      <c r="DD224" s="387">
        <f t="shared" si="2701"/>
        <v>518346.4752</v>
      </c>
      <c r="DE224" s="387">
        <f t="shared" si="2702"/>
        <v>10627.65778</v>
      </c>
      <c r="DF224" s="388"/>
      <c r="DG224" s="387">
        <f t="shared" si="2703"/>
        <v>0</v>
      </c>
      <c r="DH224" s="388"/>
      <c r="DI224" s="387">
        <f>ADHB!DJ224</f>
        <v>0</v>
      </c>
      <c r="DJ224" s="387">
        <f t="shared" si="2704"/>
        <v>0</v>
      </c>
      <c r="DK224" s="387">
        <f t="shared" si="2705"/>
        <v>10627.65778</v>
      </c>
      <c r="DL224" s="388">
        <v>0.224147321887</v>
      </c>
      <c r="DM224" s="389">
        <f t="shared" si="2706"/>
        <v>2382.16103</v>
      </c>
      <c r="DN224" s="390">
        <f t="shared" si="2707"/>
        <v>8245.496751</v>
      </c>
      <c r="DO224" s="391"/>
      <c r="DP224" s="384">
        <v>9.0</v>
      </c>
      <c r="DQ224" s="385" t="s">
        <v>43</v>
      </c>
      <c r="DR224" s="386" t="s">
        <v>136</v>
      </c>
      <c r="DS224" s="386" t="s">
        <v>134</v>
      </c>
      <c r="DT224" s="387">
        <f>'Produksi dan Harga'!AN12</f>
        <v>7636</v>
      </c>
      <c r="DU224" s="387">
        <f t="shared" si="2708"/>
        <v>518346.4752</v>
      </c>
      <c r="DV224" s="387">
        <f t="shared" si="2709"/>
        <v>3958.093685</v>
      </c>
      <c r="DW224" s="388"/>
      <c r="DX224" s="387">
        <f t="shared" si="2710"/>
        <v>0</v>
      </c>
      <c r="DY224" s="388"/>
      <c r="DZ224" s="387">
        <f>ADHB!EA224</f>
        <v>0</v>
      </c>
      <c r="EA224" s="387">
        <f t="shared" si="2711"/>
        <v>0</v>
      </c>
      <c r="EB224" s="387">
        <f t="shared" si="2712"/>
        <v>3958.093685</v>
      </c>
      <c r="EC224" s="388">
        <v>0.224147321887</v>
      </c>
      <c r="ED224" s="389">
        <f t="shared" si="2713"/>
        <v>887.1960992</v>
      </c>
      <c r="EE224" s="390">
        <f t="shared" si="2714"/>
        <v>3070.897585</v>
      </c>
      <c r="EF224" s="391"/>
      <c r="EG224" s="384">
        <v>9.0</v>
      </c>
      <c r="EH224" s="385" t="s">
        <v>43</v>
      </c>
      <c r="EI224" s="386" t="s">
        <v>136</v>
      </c>
      <c r="EJ224" s="386" t="s">
        <v>134</v>
      </c>
      <c r="EK224" s="387">
        <f>'Produksi dan Harga'!AS12</f>
        <v>8959</v>
      </c>
      <c r="EL224" s="387">
        <f t="shared" si="2715"/>
        <v>518346.4752</v>
      </c>
      <c r="EM224" s="387">
        <f t="shared" si="2716"/>
        <v>4643.866071</v>
      </c>
      <c r="EN224" s="388"/>
      <c r="EO224" s="387">
        <f t="shared" si="2717"/>
        <v>0</v>
      </c>
      <c r="EP224" s="388"/>
      <c r="EQ224" s="387">
        <f>ADHB!ER224</f>
        <v>0</v>
      </c>
      <c r="ER224" s="387">
        <f t="shared" si="2718"/>
        <v>0</v>
      </c>
      <c r="ES224" s="387">
        <f t="shared" si="2719"/>
        <v>4643.866071</v>
      </c>
      <c r="ET224" s="388">
        <v>0.224147321887</v>
      </c>
      <c r="EU224" s="389">
        <f t="shared" si="2720"/>
        <v>1040.910143</v>
      </c>
      <c r="EV224" s="390">
        <f t="shared" si="2721"/>
        <v>3602.955928</v>
      </c>
      <c r="EW224" s="391"/>
      <c r="EX224" s="384">
        <v>9.0</v>
      </c>
      <c r="EY224" s="385" t="s">
        <v>43</v>
      </c>
      <c r="EZ224" s="386" t="s">
        <v>136</v>
      </c>
      <c r="FA224" s="386" t="s">
        <v>134</v>
      </c>
      <c r="FB224" s="387">
        <f>'Produksi dan Harga'!AX12</f>
        <v>9629</v>
      </c>
      <c r="FC224" s="387">
        <f t="shared" si="2722"/>
        <v>518346.4752</v>
      </c>
      <c r="FD224" s="387">
        <f t="shared" si="2723"/>
        <v>4991.15821</v>
      </c>
      <c r="FE224" s="388"/>
      <c r="FF224" s="387">
        <f t="shared" si="2724"/>
        <v>0</v>
      </c>
      <c r="FG224" s="388"/>
      <c r="FH224" s="387">
        <f>ADHB!FI224</f>
        <v>0</v>
      </c>
      <c r="FI224" s="387">
        <f t="shared" si="2725"/>
        <v>0</v>
      </c>
      <c r="FJ224" s="387">
        <f t="shared" si="2726"/>
        <v>4991.15821</v>
      </c>
      <c r="FK224" s="388">
        <v>0.224147321887</v>
      </c>
      <c r="FL224" s="389">
        <f t="shared" si="2727"/>
        <v>1118.754746</v>
      </c>
      <c r="FM224" s="390">
        <f t="shared" si="2728"/>
        <v>3872.403464</v>
      </c>
      <c r="FN224" s="391"/>
      <c r="FO224" s="384">
        <v>9.0</v>
      </c>
      <c r="FP224" s="385" t="s">
        <v>43</v>
      </c>
      <c r="FQ224" s="386" t="s">
        <v>136</v>
      </c>
      <c r="FR224" s="386" t="s">
        <v>134</v>
      </c>
      <c r="FS224" s="387">
        <f>'Produksi dan Harga'!BC12</f>
        <v>8996.4</v>
      </c>
      <c r="FT224" s="387">
        <f t="shared" si="2729"/>
        <v>518346.4752</v>
      </c>
      <c r="FU224" s="387">
        <f t="shared" si="2730"/>
        <v>4663.252229</v>
      </c>
      <c r="FV224" s="388"/>
      <c r="FW224" s="387">
        <f t="shared" si="2731"/>
        <v>0</v>
      </c>
      <c r="FX224" s="388"/>
      <c r="FY224" s="387">
        <f>ADHB!FZ224</f>
        <v>0</v>
      </c>
      <c r="FZ224" s="387">
        <f t="shared" si="2732"/>
        <v>0</v>
      </c>
      <c r="GA224" s="387">
        <f t="shared" si="2733"/>
        <v>4663.252229</v>
      </c>
      <c r="GB224" s="388">
        <v>0.224147321887</v>
      </c>
      <c r="GC224" s="389">
        <f t="shared" si="2734"/>
        <v>1045.255499</v>
      </c>
      <c r="GD224" s="390">
        <f t="shared" si="2735"/>
        <v>3617.996731</v>
      </c>
      <c r="GE224" s="391"/>
      <c r="GF224" s="384">
        <v>9.0</v>
      </c>
      <c r="GG224" s="385" t="s">
        <v>43</v>
      </c>
      <c r="GH224" s="386" t="s">
        <v>136</v>
      </c>
      <c r="GI224" s="386" t="s">
        <v>134</v>
      </c>
      <c r="GJ224" s="387">
        <f>'Produksi dan Harga'!BH12</f>
        <v>12365.75</v>
      </c>
      <c r="GK224" s="387">
        <f t="shared" si="2736"/>
        <v>518346.4752</v>
      </c>
      <c r="GL224" s="387">
        <f t="shared" si="2737"/>
        <v>6409.742926</v>
      </c>
      <c r="GM224" s="388"/>
      <c r="GN224" s="387">
        <f t="shared" si="2738"/>
        <v>0</v>
      </c>
      <c r="GO224" s="388"/>
      <c r="GP224" s="387">
        <f>ADHB!GQ224</f>
        <v>0</v>
      </c>
      <c r="GQ224" s="387">
        <f t="shared" si="2739"/>
        <v>0</v>
      </c>
      <c r="GR224" s="387">
        <f t="shared" si="2740"/>
        <v>6409.742926</v>
      </c>
      <c r="GS224" s="388">
        <v>0.224147321887</v>
      </c>
      <c r="GT224" s="389">
        <f t="shared" si="2741"/>
        <v>1436.726711</v>
      </c>
      <c r="GU224" s="390">
        <f t="shared" si="2742"/>
        <v>4973.016215</v>
      </c>
      <c r="GV224" s="391"/>
      <c r="GW224" s="384">
        <v>9.0</v>
      </c>
      <c r="GX224" s="385" t="s">
        <v>43</v>
      </c>
      <c r="GY224" s="386" t="s">
        <v>136</v>
      </c>
      <c r="GZ224" s="386" t="s">
        <v>134</v>
      </c>
      <c r="HA224" s="387">
        <f>'Produksi dan Harga'!BM12</f>
        <v>11009.03</v>
      </c>
      <c r="HB224" s="387">
        <f t="shared" si="2743"/>
        <v>518346.4752</v>
      </c>
      <c r="HC224" s="387">
        <f t="shared" si="2744"/>
        <v>5706.491896</v>
      </c>
      <c r="HD224" s="388"/>
      <c r="HE224" s="387">
        <f t="shared" si="2745"/>
        <v>0</v>
      </c>
      <c r="HF224" s="388"/>
      <c r="HG224" s="387">
        <f>ADHB!HH224</f>
        <v>0</v>
      </c>
      <c r="HH224" s="387">
        <f t="shared" si="2746"/>
        <v>0</v>
      </c>
      <c r="HI224" s="387">
        <f t="shared" si="2747"/>
        <v>5706.491896</v>
      </c>
      <c r="HJ224" s="388">
        <v>0.224147321887</v>
      </c>
      <c r="HK224" s="389">
        <f t="shared" si="2748"/>
        <v>1279.094876</v>
      </c>
      <c r="HL224" s="390">
        <f t="shared" si="2749"/>
        <v>4427.39702</v>
      </c>
      <c r="HM224" s="391"/>
      <c r="HN224" s="384">
        <v>9.0</v>
      </c>
      <c r="HO224" s="385" t="s">
        <v>43</v>
      </c>
      <c r="HP224" s="386" t="s">
        <v>136</v>
      </c>
      <c r="HQ224" s="386" t="s">
        <v>134</v>
      </c>
      <c r="HR224" s="387">
        <f>'Produksi dan Harga'!BR12</f>
        <v>13357.24</v>
      </c>
      <c r="HS224" s="387">
        <f t="shared" si="2750"/>
        <v>518346.4752</v>
      </c>
      <c r="HT224" s="387">
        <f t="shared" si="2751"/>
        <v>6923.678272</v>
      </c>
      <c r="HU224" s="388"/>
      <c r="HV224" s="387">
        <f t="shared" si="2752"/>
        <v>0</v>
      </c>
      <c r="HW224" s="388"/>
      <c r="HX224" s="387">
        <f>ADHB!HY224</f>
        <v>0</v>
      </c>
      <c r="HY224" s="387">
        <f t="shared" si="2753"/>
        <v>0</v>
      </c>
      <c r="HZ224" s="387">
        <f t="shared" si="2754"/>
        <v>6923.678272</v>
      </c>
      <c r="IA224" s="388">
        <v>0.224147321887</v>
      </c>
      <c r="IB224" s="389">
        <f t="shared" si="2755"/>
        <v>1551.923942</v>
      </c>
      <c r="IC224" s="390">
        <f t="shared" si="2756"/>
        <v>5371.75433</v>
      </c>
      <c r="ID224" s="391"/>
      <c r="IE224" s="384">
        <v>9.0</v>
      </c>
      <c r="IF224" s="385" t="s">
        <v>43</v>
      </c>
      <c r="IG224" s="386" t="s">
        <v>136</v>
      </c>
      <c r="IH224" s="386" t="s">
        <v>134</v>
      </c>
      <c r="II224" s="387">
        <f>'Produksi dan Harga'!BW12</f>
        <v>9642.01</v>
      </c>
      <c r="IJ224" s="387">
        <f t="shared" si="2757"/>
        <v>518346.4752</v>
      </c>
      <c r="IK224" s="387">
        <f t="shared" si="2758"/>
        <v>4997.901897</v>
      </c>
      <c r="IL224" s="388"/>
      <c r="IM224" s="387">
        <f t="shared" si="2759"/>
        <v>0</v>
      </c>
      <c r="IN224" s="388"/>
      <c r="IO224" s="387">
        <f>ADHB!IP224</f>
        <v>0</v>
      </c>
      <c r="IP224" s="387">
        <f t="shared" si="2760"/>
        <v>0</v>
      </c>
      <c r="IQ224" s="387">
        <f t="shared" si="2761"/>
        <v>4997.901897</v>
      </c>
      <c r="IR224" s="388">
        <v>0.224147321887</v>
      </c>
      <c r="IS224" s="389">
        <f t="shared" si="2762"/>
        <v>1120.266325</v>
      </c>
      <c r="IT224" s="390">
        <f t="shared" si="2763"/>
        <v>3877.635572</v>
      </c>
      <c r="IU224" s="391"/>
      <c r="IV224" s="384">
        <v>9.0</v>
      </c>
      <c r="IW224" s="385" t="s">
        <v>43</v>
      </c>
      <c r="IX224" s="386" t="s">
        <v>136</v>
      </c>
      <c r="IY224" s="386" t="s">
        <v>134</v>
      </c>
      <c r="IZ224" s="387">
        <f>'Produksi dan Harga'!CB12</f>
        <v>11489.18</v>
      </c>
      <c r="JA224" s="387">
        <f t="shared" si="2764"/>
        <v>518346.4752</v>
      </c>
      <c r="JB224" s="387">
        <f t="shared" si="2765"/>
        <v>5955.375956</v>
      </c>
      <c r="JC224" s="388"/>
      <c r="JD224" s="387">
        <f t="shared" si="2766"/>
        <v>0</v>
      </c>
      <c r="JE224" s="388"/>
      <c r="JF224" s="387">
        <f>ADHB!JG224</f>
        <v>0</v>
      </c>
      <c r="JG224" s="387">
        <f t="shared" si="2767"/>
        <v>0</v>
      </c>
      <c r="JH224" s="387">
        <f t="shared" si="2768"/>
        <v>5955.375956</v>
      </c>
      <c r="JI224" s="388">
        <v>0.224147321887</v>
      </c>
      <c r="JJ224" s="389">
        <f t="shared" si="2769"/>
        <v>1334.881571</v>
      </c>
      <c r="JK224" s="390">
        <f t="shared" si="2770"/>
        <v>4620.494385</v>
      </c>
      <c r="JL224" s="391"/>
      <c r="JM224" s="384">
        <v>9.0</v>
      </c>
      <c r="JN224" s="385" t="s">
        <v>43</v>
      </c>
      <c r="JO224" s="386" t="s">
        <v>136</v>
      </c>
      <c r="JP224" s="386" t="s">
        <v>134</v>
      </c>
      <c r="JQ224" s="387"/>
      <c r="JR224" s="387">
        <f t="shared" si="2771"/>
        <v>518346.4752</v>
      </c>
      <c r="JS224" s="387">
        <f t="shared" si="2772"/>
        <v>0</v>
      </c>
      <c r="JT224" s="388"/>
      <c r="JU224" s="387">
        <f t="shared" si="2773"/>
        <v>0</v>
      </c>
      <c r="JV224" s="388"/>
      <c r="JW224" s="387" t="str">
        <f>ADHB!LF224</f>
        <v/>
      </c>
      <c r="JX224" s="387">
        <f t="shared" si="2774"/>
        <v>0</v>
      </c>
      <c r="JY224" s="387">
        <f t="shared" si="2775"/>
        <v>0</v>
      </c>
      <c r="JZ224" s="388">
        <v>0.224147321887</v>
      </c>
      <c r="KA224" s="389">
        <f t="shared" si="2776"/>
        <v>0</v>
      </c>
      <c r="KB224" s="390">
        <f t="shared" si="2777"/>
        <v>0</v>
      </c>
      <c r="KC224" s="391"/>
      <c r="KD224" s="384">
        <v>9.0</v>
      </c>
      <c r="KE224" s="385" t="s">
        <v>43</v>
      </c>
      <c r="KF224" s="386" t="s">
        <v>136</v>
      </c>
      <c r="KG224" s="386" t="s">
        <v>134</v>
      </c>
      <c r="KH224" s="387"/>
      <c r="KI224" s="387">
        <f t="shared" si="2778"/>
        <v>518346.4752</v>
      </c>
      <c r="KJ224" s="387">
        <f t="shared" si="2779"/>
        <v>0</v>
      </c>
      <c r="KK224" s="388"/>
      <c r="KL224" s="387">
        <f t="shared" si="2780"/>
        <v>0</v>
      </c>
      <c r="KM224" s="388"/>
      <c r="KN224" s="387" t="str">
        <f>ADHB!LW224</f>
        <v/>
      </c>
      <c r="KO224" s="387">
        <f t="shared" si="2781"/>
        <v>0</v>
      </c>
      <c r="KP224" s="387">
        <f t="shared" si="2782"/>
        <v>0</v>
      </c>
      <c r="KQ224" s="388">
        <v>0.224147321887</v>
      </c>
      <c r="KR224" s="389">
        <f t="shared" si="2783"/>
        <v>0</v>
      </c>
      <c r="KS224" s="390">
        <f t="shared" si="2784"/>
        <v>0</v>
      </c>
      <c r="KT224" s="391"/>
      <c r="KU224" s="392"/>
    </row>
    <row r="225" ht="15.75" customHeight="1">
      <c r="A225" s="384">
        <v>10.0</v>
      </c>
      <c r="B225" s="385" t="s">
        <v>44</v>
      </c>
      <c r="C225" s="386" t="s">
        <v>136</v>
      </c>
      <c r="D225" s="386" t="s">
        <v>134</v>
      </c>
      <c r="E225" s="387">
        <f>'Produksi dan Harga'!E13</f>
        <v>34131</v>
      </c>
      <c r="F225" s="387">
        <v>274844.9371647162</v>
      </c>
      <c r="G225" s="387">
        <f t="shared" si="2660"/>
        <v>9380.73255</v>
      </c>
      <c r="H225" s="388"/>
      <c r="I225" s="387">
        <f t="shared" si="2661"/>
        <v>0</v>
      </c>
      <c r="J225" s="388"/>
      <c r="K225" s="387">
        <f>ADHB!L225</f>
        <v>0</v>
      </c>
      <c r="L225" s="387">
        <f t="shared" si="2662"/>
        <v>0</v>
      </c>
      <c r="M225" s="387">
        <f t="shared" si="2663"/>
        <v>9380.73255</v>
      </c>
      <c r="N225" s="388">
        <v>0.224147321887</v>
      </c>
      <c r="O225" s="389">
        <f t="shared" si="2664"/>
        <v>2102.666079</v>
      </c>
      <c r="P225" s="390">
        <f t="shared" si="2665"/>
        <v>7278.066472</v>
      </c>
      <c r="Q225" s="391"/>
      <c r="R225" s="384">
        <v>10.0</v>
      </c>
      <c r="S225" s="385" t="s">
        <v>44</v>
      </c>
      <c r="T225" s="386" t="s">
        <v>136</v>
      </c>
      <c r="U225" s="386" t="s">
        <v>134</v>
      </c>
      <c r="V225" s="387">
        <f>'Produksi dan Harga'!J13</f>
        <v>17108</v>
      </c>
      <c r="W225" s="387">
        <f t="shared" si="2666"/>
        <v>274844.9372</v>
      </c>
      <c r="X225" s="387">
        <f t="shared" si="2667"/>
        <v>4702.047185</v>
      </c>
      <c r="Y225" s="388"/>
      <c r="Z225" s="387">
        <f t="shared" si="2668"/>
        <v>0</v>
      </c>
      <c r="AA225" s="388"/>
      <c r="AB225" s="387">
        <f>ADHB!AC225</f>
        <v>0</v>
      </c>
      <c r="AC225" s="387">
        <f t="shared" si="2669"/>
        <v>0</v>
      </c>
      <c r="AD225" s="387">
        <f t="shared" si="2670"/>
        <v>4702.047185</v>
      </c>
      <c r="AE225" s="388">
        <v>0.224147321887</v>
      </c>
      <c r="AF225" s="389">
        <f t="shared" si="2671"/>
        <v>1053.951284</v>
      </c>
      <c r="AG225" s="390">
        <f t="shared" si="2672"/>
        <v>3648.095901</v>
      </c>
      <c r="AH225" s="391"/>
      <c r="AI225" s="384">
        <v>10.0</v>
      </c>
      <c r="AJ225" s="385" t="s">
        <v>44</v>
      </c>
      <c r="AK225" s="386" t="s">
        <v>136</v>
      </c>
      <c r="AL225" s="386" t="s">
        <v>134</v>
      </c>
      <c r="AM225" s="387">
        <f>'Produksi dan Harga'!O13</f>
        <v>20549</v>
      </c>
      <c r="AN225" s="387">
        <f t="shared" si="2673"/>
        <v>274844.9372</v>
      </c>
      <c r="AO225" s="387">
        <f t="shared" si="2674"/>
        <v>5647.788614</v>
      </c>
      <c r="AP225" s="388"/>
      <c r="AQ225" s="387">
        <f t="shared" si="2675"/>
        <v>0</v>
      </c>
      <c r="AR225" s="388"/>
      <c r="AS225" s="387">
        <f>ADHB!AT225</f>
        <v>0</v>
      </c>
      <c r="AT225" s="387">
        <f t="shared" si="2676"/>
        <v>0</v>
      </c>
      <c r="AU225" s="387">
        <f t="shared" si="2677"/>
        <v>5647.788614</v>
      </c>
      <c r="AV225" s="388">
        <v>0.224147321887</v>
      </c>
      <c r="AW225" s="389">
        <f t="shared" si="2678"/>
        <v>1265.936692</v>
      </c>
      <c r="AX225" s="390">
        <f t="shared" si="2679"/>
        <v>4381.851921</v>
      </c>
      <c r="AY225" s="391"/>
      <c r="AZ225" s="384">
        <v>10.0</v>
      </c>
      <c r="BA225" s="385" t="s">
        <v>44</v>
      </c>
      <c r="BB225" s="386" t="s">
        <v>136</v>
      </c>
      <c r="BC225" s="386" t="s">
        <v>134</v>
      </c>
      <c r="BD225" s="387">
        <f>'Produksi dan Harga'!T13</f>
        <v>27059</v>
      </c>
      <c r="BE225" s="387">
        <f t="shared" si="2680"/>
        <v>274844.9372</v>
      </c>
      <c r="BF225" s="387">
        <f t="shared" si="2681"/>
        <v>7437.029155</v>
      </c>
      <c r="BG225" s="388"/>
      <c r="BH225" s="387">
        <f t="shared" si="2682"/>
        <v>0</v>
      </c>
      <c r="BI225" s="388"/>
      <c r="BJ225" s="387">
        <f>ADHB!BK225</f>
        <v>0</v>
      </c>
      <c r="BK225" s="387">
        <f t="shared" si="2683"/>
        <v>0</v>
      </c>
      <c r="BL225" s="387">
        <f t="shared" si="2684"/>
        <v>7437.029155</v>
      </c>
      <c r="BM225" s="388">
        <v>0.224147321887</v>
      </c>
      <c r="BN225" s="389">
        <f t="shared" si="2685"/>
        <v>1666.990168</v>
      </c>
      <c r="BO225" s="390">
        <f t="shared" si="2686"/>
        <v>5770.038987</v>
      </c>
      <c r="BP225" s="391"/>
      <c r="BQ225" s="384">
        <v>10.0</v>
      </c>
      <c r="BR225" s="385" t="s">
        <v>44</v>
      </c>
      <c r="BS225" s="386" t="s">
        <v>136</v>
      </c>
      <c r="BT225" s="386" t="s">
        <v>134</v>
      </c>
      <c r="BU225" s="387">
        <f>'Produksi dan Harga'!Y13</f>
        <v>30140</v>
      </c>
      <c r="BV225" s="387">
        <f t="shared" si="2687"/>
        <v>274844.9372</v>
      </c>
      <c r="BW225" s="387">
        <f t="shared" si="2688"/>
        <v>8283.826406</v>
      </c>
      <c r="BX225" s="388"/>
      <c r="BY225" s="387">
        <f t="shared" si="2689"/>
        <v>0</v>
      </c>
      <c r="BZ225" s="388"/>
      <c r="CA225" s="387">
        <f>ADHB!CB225</f>
        <v>0</v>
      </c>
      <c r="CB225" s="387">
        <f t="shared" si="2690"/>
        <v>0</v>
      </c>
      <c r="CC225" s="387">
        <f t="shared" si="2691"/>
        <v>8283.826406</v>
      </c>
      <c r="CD225" s="388">
        <v>0.224147321887</v>
      </c>
      <c r="CE225" s="389">
        <f t="shared" si="2692"/>
        <v>1856.797504</v>
      </c>
      <c r="CF225" s="390">
        <f t="shared" si="2693"/>
        <v>6427.028902</v>
      </c>
      <c r="CG225" s="391"/>
      <c r="CH225" s="384">
        <v>10.0</v>
      </c>
      <c r="CI225" s="385" t="s">
        <v>44</v>
      </c>
      <c r="CJ225" s="386" t="s">
        <v>136</v>
      </c>
      <c r="CK225" s="386" t="s">
        <v>134</v>
      </c>
      <c r="CL225" s="387">
        <f>'Produksi dan Harga'!AD13</f>
        <v>7292</v>
      </c>
      <c r="CM225" s="387">
        <f t="shared" si="2694"/>
        <v>274844.9372</v>
      </c>
      <c r="CN225" s="387">
        <f t="shared" si="2695"/>
        <v>2004.169282</v>
      </c>
      <c r="CO225" s="388"/>
      <c r="CP225" s="387">
        <f t="shared" si="2696"/>
        <v>0</v>
      </c>
      <c r="CQ225" s="388"/>
      <c r="CR225" s="387">
        <f>ADHB!CS225</f>
        <v>0</v>
      </c>
      <c r="CS225" s="387">
        <f t="shared" si="2697"/>
        <v>0</v>
      </c>
      <c r="CT225" s="387">
        <f t="shared" si="2698"/>
        <v>2004.169282</v>
      </c>
      <c r="CU225" s="388">
        <v>0.224147321887</v>
      </c>
      <c r="CV225" s="389">
        <f t="shared" si="2699"/>
        <v>449.2291771</v>
      </c>
      <c r="CW225" s="390">
        <f t="shared" si="2700"/>
        <v>1554.940105</v>
      </c>
      <c r="CX225" s="391"/>
      <c r="CY225" s="384">
        <v>10.0</v>
      </c>
      <c r="CZ225" s="385" t="s">
        <v>44</v>
      </c>
      <c r="DA225" s="386" t="s">
        <v>136</v>
      </c>
      <c r="DB225" s="386" t="s">
        <v>134</v>
      </c>
      <c r="DC225" s="387">
        <f>'Produksi dan Harga'!AI13</f>
        <v>23745</v>
      </c>
      <c r="DD225" s="387">
        <f t="shared" si="2701"/>
        <v>274844.9372</v>
      </c>
      <c r="DE225" s="387">
        <f t="shared" si="2702"/>
        <v>6526.193033</v>
      </c>
      <c r="DF225" s="388"/>
      <c r="DG225" s="387">
        <f t="shared" si="2703"/>
        <v>0</v>
      </c>
      <c r="DH225" s="388"/>
      <c r="DI225" s="387">
        <f>ADHB!DJ225</f>
        <v>0</v>
      </c>
      <c r="DJ225" s="387">
        <f t="shared" si="2704"/>
        <v>0</v>
      </c>
      <c r="DK225" s="387">
        <f t="shared" si="2705"/>
        <v>6526.193033</v>
      </c>
      <c r="DL225" s="388">
        <v>0.224147321887</v>
      </c>
      <c r="DM225" s="389">
        <f t="shared" si="2706"/>
        <v>1462.82869</v>
      </c>
      <c r="DN225" s="390">
        <f t="shared" si="2707"/>
        <v>5063.364343</v>
      </c>
      <c r="DO225" s="391"/>
      <c r="DP225" s="384">
        <v>10.0</v>
      </c>
      <c r="DQ225" s="385" t="s">
        <v>44</v>
      </c>
      <c r="DR225" s="386" t="s">
        <v>136</v>
      </c>
      <c r="DS225" s="386" t="s">
        <v>134</v>
      </c>
      <c r="DT225" s="387">
        <f>'Produksi dan Harga'!AN13</f>
        <v>10767</v>
      </c>
      <c r="DU225" s="387">
        <f t="shared" si="2708"/>
        <v>274844.9372</v>
      </c>
      <c r="DV225" s="387">
        <f t="shared" si="2709"/>
        <v>2959.255438</v>
      </c>
      <c r="DW225" s="388"/>
      <c r="DX225" s="387">
        <f t="shared" si="2710"/>
        <v>0</v>
      </c>
      <c r="DY225" s="388"/>
      <c r="DZ225" s="387">
        <f>ADHB!EA225</f>
        <v>0</v>
      </c>
      <c r="EA225" s="387">
        <f t="shared" si="2711"/>
        <v>0</v>
      </c>
      <c r="EB225" s="387">
        <f t="shared" si="2712"/>
        <v>2959.255438</v>
      </c>
      <c r="EC225" s="388">
        <v>0.224147321887</v>
      </c>
      <c r="ED225" s="389">
        <f t="shared" si="2713"/>
        <v>663.3091813</v>
      </c>
      <c r="EE225" s="390">
        <f t="shared" si="2714"/>
        <v>2295.946257</v>
      </c>
      <c r="EF225" s="391"/>
      <c r="EG225" s="384">
        <v>10.0</v>
      </c>
      <c r="EH225" s="385" t="s">
        <v>44</v>
      </c>
      <c r="EI225" s="386" t="s">
        <v>136</v>
      </c>
      <c r="EJ225" s="386" t="s">
        <v>134</v>
      </c>
      <c r="EK225" s="387">
        <f>'Produksi dan Harga'!AS13</f>
        <v>10482</v>
      </c>
      <c r="EL225" s="387">
        <f t="shared" si="2715"/>
        <v>274844.9372</v>
      </c>
      <c r="EM225" s="387">
        <f t="shared" si="2716"/>
        <v>2880.924631</v>
      </c>
      <c r="EN225" s="388"/>
      <c r="EO225" s="387">
        <f t="shared" si="2717"/>
        <v>0</v>
      </c>
      <c r="EP225" s="388"/>
      <c r="EQ225" s="387">
        <f>ADHB!ER225</f>
        <v>0</v>
      </c>
      <c r="ER225" s="387">
        <f t="shared" si="2718"/>
        <v>0</v>
      </c>
      <c r="ES225" s="387">
        <f t="shared" si="2719"/>
        <v>2880.924631</v>
      </c>
      <c r="ET225" s="388">
        <v>0.224147321887</v>
      </c>
      <c r="EU225" s="389">
        <f t="shared" si="2720"/>
        <v>645.7515407</v>
      </c>
      <c r="EV225" s="390">
        <f t="shared" si="2721"/>
        <v>2235.173091</v>
      </c>
      <c r="EW225" s="391"/>
      <c r="EX225" s="384">
        <v>10.0</v>
      </c>
      <c r="EY225" s="385" t="s">
        <v>44</v>
      </c>
      <c r="EZ225" s="386" t="s">
        <v>136</v>
      </c>
      <c r="FA225" s="386" t="s">
        <v>134</v>
      </c>
      <c r="FB225" s="387">
        <f>'Produksi dan Harga'!AX13</f>
        <v>12049</v>
      </c>
      <c r="FC225" s="387">
        <f t="shared" si="2722"/>
        <v>274844.9372</v>
      </c>
      <c r="FD225" s="387">
        <f t="shared" si="2723"/>
        <v>3311.606648</v>
      </c>
      <c r="FE225" s="388"/>
      <c r="FF225" s="387">
        <f t="shared" si="2724"/>
        <v>0</v>
      </c>
      <c r="FG225" s="388"/>
      <c r="FH225" s="387">
        <f>ADHB!FI225</f>
        <v>0</v>
      </c>
      <c r="FI225" s="387">
        <f t="shared" si="2725"/>
        <v>0</v>
      </c>
      <c r="FJ225" s="387">
        <f t="shared" si="2726"/>
        <v>3311.606648</v>
      </c>
      <c r="FK225" s="388">
        <v>0.224147321887</v>
      </c>
      <c r="FL225" s="389">
        <f t="shared" si="2727"/>
        <v>742.2877613</v>
      </c>
      <c r="FM225" s="390">
        <f t="shared" si="2728"/>
        <v>2569.318887</v>
      </c>
      <c r="FN225" s="391"/>
      <c r="FO225" s="384">
        <v>10.0</v>
      </c>
      <c r="FP225" s="385" t="s">
        <v>44</v>
      </c>
      <c r="FQ225" s="386" t="s">
        <v>136</v>
      </c>
      <c r="FR225" s="386" t="s">
        <v>134</v>
      </c>
      <c r="FS225" s="387">
        <f>'Produksi dan Harga'!BC13</f>
        <v>10084</v>
      </c>
      <c r="FT225" s="387">
        <f t="shared" si="2729"/>
        <v>274844.9372</v>
      </c>
      <c r="FU225" s="387">
        <f t="shared" si="2730"/>
        <v>2771.536346</v>
      </c>
      <c r="FV225" s="388"/>
      <c r="FW225" s="387">
        <f t="shared" si="2731"/>
        <v>0</v>
      </c>
      <c r="FX225" s="388"/>
      <c r="FY225" s="387">
        <f>ADHB!FZ225</f>
        <v>0</v>
      </c>
      <c r="FZ225" s="387">
        <f t="shared" si="2732"/>
        <v>0</v>
      </c>
      <c r="GA225" s="387">
        <f t="shared" si="2733"/>
        <v>2771.536346</v>
      </c>
      <c r="GB225" s="388">
        <v>0.224147321887</v>
      </c>
      <c r="GC225" s="389">
        <f t="shared" si="2734"/>
        <v>621.2324496</v>
      </c>
      <c r="GD225" s="390">
        <f t="shared" si="2735"/>
        <v>2150.303897</v>
      </c>
      <c r="GE225" s="391"/>
      <c r="GF225" s="384">
        <v>10.0</v>
      </c>
      <c r="GG225" s="385" t="s">
        <v>44</v>
      </c>
      <c r="GH225" s="386" t="s">
        <v>136</v>
      </c>
      <c r="GI225" s="386" t="s">
        <v>134</v>
      </c>
      <c r="GJ225" s="387">
        <f>'Produksi dan Harga'!BH13</f>
        <v>14986.3</v>
      </c>
      <c r="GK225" s="387">
        <f t="shared" si="2736"/>
        <v>274844.9372</v>
      </c>
      <c r="GL225" s="387">
        <f t="shared" si="2737"/>
        <v>4118.908682</v>
      </c>
      <c r="GM225" s="388"/>
      <c r="GN225" s="387">
        <f t="shared" si="2738"/>
        <v>0</v>
      </c>
      <c r="GO225" s="388"/>
      <c r="GP225" s="387">
        <f>ADHB!GQ225</f>
        <v>0</v>
      </c>
      <c r="GQ225" s="387">
        <f t="shared" si="2739"/>
        <v>0</v>
      </c>
      <c r="GR225" s="387">
        <f t="shared" si="2740"/>
        <v>4118.908682</v>
      </c>
      <c r="GS225" s="388">
        <v>0.224147321887</v>
      </c>
      <c r="GT225" s="389">
        <f t="shared" si="2741"/>
        <v>923.2423501</v>
      </c>
      <c r="GU225" s="390">
        <f t="shared" si="2742"/>
        <v>3195.666332</v>
      </c>
      <c r="GV225" s="391"/>
      <c r="GW225" s="384">
        <v>10.0</v>
      </c>
      <c r="GX225" s="385" t="s">
        <v>44</v>
      </c>
      <c r="GY225" s="386" t="s">
        <v>136</v>
      </c>
      <c r="GZ225" s="386" t="s">
        <v>134</v>
      </c>
      <c r="HA225" s="387">
        <f>'Produksi dan Harga'!BM13</f>
        <v>11573.87</v>
      </c>
      <c r="HB225" s="387">
        <f t="shared" si="2743"/>
        <v>274844.9372</v>
      </c>
      <c r="HC225" s="387">
        <f t="shared" si="2744"/>
        <v>3181.019573</v>
      </c>
      <c r="HD225" s="388"/>
      <c r="HE225" s="387">
        <f t="shared" si="2745"/>
        <v>0</v>
      </c>
      <c r="HF225" s="388"/>
      <c r="HG225" s="387">
        <f>ADHB!HH225</f>
        <v>0</v>
      </c>
      <c r="HH225" s="387">
        <f t="shared" si="2746"/>
        <v>0</v>
      </c>
      <c r="HI225" s="387">
        <f t="shared" si="2747"/>
        <v>3181.019573</v>
      </c>
      <c r="HJ225" s="388">
        <v>0.224147321887</v>
      </c>
      <c r="HK225" s="389">
        <f t="shared" si="2748"/>
        <v>713.0170181</v>
      </c>
      <c r="HL225" s="390">
        <f t="shared" si="2749"/>
        <v>2468.002555</v>
      </c>
      <c r="HM225" s="391"/>
      <c r="HN225" s="384">
        <v>10.0</v>
      </c>
      <c r="HO225" s="385" t="s">
        <v>44</v>
      </c>
      <c r="HP225" s="386" t="s">
        <v>136</v>
      </c>
      <c r="HQ225" s="386" t="s">
        <v>134</v>
      </c>
      <c r="HR225" s="387">
        <f>'Produksi dan Harga'!BR13</f>
        <v>14659.94</v>
      </c>
      <c r="HS225" s="387">
        <f t="shared" si="2750"/>
        <v>274844.9372</v>
      </c>
      <c r="HT225" s="387">
        <f t="shared" si="2751"/>
        <v>4029.210288</v>
      </c>
      <c r="HU225" s="388"/>
      <c r="HV225" s="387">
        <f t="shared" si="2752"/>
        <v>0</v>
      </c>
      <c r="HW225" s="388"/>
      <c r="HX225" s="387">
        <f>ADHB!HY225</f>
        <v>0</v>
      </c>
      <c r="HY225" s="387">
        <f t="shared" si="2753"/>
        <v>0</v>
      </c>
      <c r="HZ225" s="387">
        <f t="shared" si="2754"/>
        <v>4029.210288</v>
      </c>
      <c r="IA225" s="388">
        <v>0.224147321887</v>
      </c>
      <c r="IB225" s="389">
        <f t="shared" si="2755"/>
        <v>903.1366954</v>
      </c>
      <c r="IC225" s="390">
        <f t="shared" si="2756"/>
        <v>3126.073593</v>
      </c>
      <c r="ID225" s="391"/>
      <c r="IE225" s="384">
        <v>10.0</v>
      </c>
      <c r="IF225" s="385" t="s">
        <v>44</v>
      </c>
      <c r="IG225" s="386" t="s">
        <v>136</v>
      </c>
      <c r="IH225" s="386" t="s">
        <v>134</v>
      </c>
      <c r="II225" s="387">
        <f>'Produksi dan Harga'!BW13</f>
        <v>10650.38</v>
      </c>
      <c r="IJ225" s="387">
        <f t="shared" si="2757"/>
        <v>274844.9372</v>
      </c>
      <c r="IK225" s="387">
        <f t="shared" si="2758"/>
        <v>2927.203022</v>
      </c>
      <c r="IL225" s="388"/>
      <c r="IM225" s="387">
        <f t="shared" si="2759"/>
        <v>0</v>
      </c>
      <c r="IN225" s="388"/>
      <c r="IO225" s="387">
        <f>ADHB!IP225</f>
        <v>0</v>
      </c>
      <c r="IP225" s="387">
        <f t="shared" si="2760"/>
        <v>0</v>
      </c>
      <c r="IQ225" s="387">
        <f t="shared" si="2761"/>
        <v>2927.203022</v>
      </c>
      <c r="IR225" s="388">
        <v>0.224147321887</v>
      </c>
      <c r="IS225" s="389">
        <f t="shared" si="2762"/>
        <v>656.124718</v>
      </c>
      <c r="IT225" s="390">
        <f t="shared" si="2763"/>
        <v>2271.078304</v>
      </c>
      <c r="IU225" s="391"/>
      <c r="IV225" s="384">
        <v>10.0</v>
      </c>
      <c r="IW225" s="385" t="s">
        <v>44</v>
      </c>
      <c r="IX225" s="386" t="s">
        <v>136</v>
      </c>
      <c r="IY225" s="386" t="s">
        <v>134</v>
      </c>
      <c r="IZ225" s="387">
        <f>'Produksi dan Harga'!CB13</f>
        <v>17988.02</v>
      </c>
      <c r="JA225" s="387">
        <f t="shared" si="2764"/>
        <v>274844.9372</v>
      </c>
      <c r="JB225" s="387">
        <f t="shared" si="2765"/>
        <v>4943.916227</v>
      </c>
      <c r="JC225" s="388"/>
      <c r="JD225" s="387">
        <f t="shared" si="2766"/>
        <v>0</v>
      </c>
      <c r="JE225" s="388"/>
      <c r="JF225" s="387">
        <f>ADHB!JG225</f>
        <v>0</v>
      </c>
      <c r="JG225" s="387">
        <f t="shared" si="2767"/>
        <v>0</v>
      </c>
      <c r="JH225" s="387">
        <f t="shared" si="2768"/>
        <v>4943.916227</v>
      </c>
      <c r="JI225" s="388">
        <v>0.224147321887</v>
      </c>
      <c r="JJ225" s="389">
        <f t="shared" si="2769"/>
        <v>1108.165582</v>
      </c>
      <c r="JK225" s="390">
        <f t="shared" si="2770"/>
        <v>3835.750645</v>
      </c>
      <c r="JL225" s="391"/>
      <c r="JM225" s="384">
        <v>10.0</v>
      </c>
      <c r="JN225" s="385" t="s">
        <v>44</v>
      </c>
      <c r="JO225" s="386" t="s">
        <v>136</v>
      </c>
      <c r="JP225" s="386" t="s">
        <v>134</v>
      </c>
      <c r="JQ225" s="387"/>
      <c r="JR225" s="387">
        <f t="shared" si="2771"/>
        <v>274844.9372</v>
      </c>
      <c r="JS225" s="387">
        <f t="shared" si="2772"/>
        <v>0</v>
      </c>
      <c r="JT225" s="388"/>
      <c r="JU225" s="387">
        <f t="shared" si="2773"/>
        <v>0</v>
      </c>
      <c r="JV225" s="388"/>
      <c r="JW225" s="387" t="str">
        <f>ADHB!LF225</f>
        <v/>
      </c>
      <c r="JX225" s="387">
        <f t="shared" si="2774"/>
        <v>0</v>
      </c>
      <c r="JY225" s="387">
        <f t="shared" si="2775"/>
        <v>0</v>
      </c>
      <c r="JZ225" s="388">
        <v>0.224147321887</v>
      </c>
      <c r="KA225" s="389">
        <f t="shared" si="2776"/>
        <v>0</v>
      </c>
      <c r="KB225" s="390">
        <f t="shared" si="2777"/>
        <v>0</v>
      </c>
      <c r="KC225" s="391"/>
      <c r="KD225" s="384">
        <v>10.0</v>
      </c>
      <c r="KE225" s="385" t="s">
        <v>44</v>
      </c>
      <c r="KF225" s="386" t="s">
        <v>136</v>
      </c>
      <c r="KG225" s="386" t="s">
        <v>134</v>
      </c>
      <c r="KH225" s="387"/>
      <c r="KI225" s="387">
        <f t="shared" si="2778"/>
        <v>274844.9372</v>
      </c>
      <c r="KJ225" s="387">
        <f t="shared" si="2779"/>
        <v>0</v>
      </c>
      <c r="KK225" s="388"/>
      <c r="KL225" s="387">
        <f t="shared" si="2780"/>
        <v>0</v>
      </c>
      <c r="KM225" s="388"/>
      <c r="KN225" s="387" t="str">
        <f>ADHB!LW225</f>
        <v/>
      </c>
      <c r="KO225" s="387">
        <f t="shared" si="2781"/>
        <v>0</v>
      </c>
      <c r="KP225" s="387">
        <f t="shared" si="2782"/>
        <v>0</v>
      </c>
      <c r="KQ225" s="388">
        <v>0.224147321887</v>
      </c>
      <c r="KR225" s="389">
        <f t="shared" si="2783"/>
        <v>0</v>
      </c>
      <c r="KS225" s="390">
        <f t="shared" si="2784"/>
        <v>0</v>
      </c>
      <c r="KT225" s="391"/>
      <c r="KU225" s="392"/>
    </row>
    <row r="226" ht="15.75" customHeight="1">
      <c r="A226" s="384">
        <v>11.0</v>
      </c>
      <c r="B226" s="385" t="s">
        <v>45</v>
      </c>
      <c r="C226" s="386" t="s">
        <v>136</v>
      </c>
      <c r="D226" s="386" t="s">
        <v>134</v>
      </c>
      <c r="E226" s="387">
        <f>'Produksi dan Harga'!E14</f>
        <v>2564</v>
      </c>
      <c r="F226" s="387">
        <v>553460.2941646602</v>
      </c>
      <c r="G226" s="387">
        <f t="shared" si="2660"/>
        <v>1419.072194</v>
      </c>
      <c r="H226" s="388"/>
      <c r="I226" s="387">
        <f t="shared" si="2661"/>
        <v>0</v>
      </c>
      <c r="J226" s="388"/>
      <c r="K226" s="387">
        <f>ADHB!L226</f>
        <v>0</v>
      </c>
      <c r="L226" s="387">
        <f t="shared" si="2662"/>
        <v>0</v>
      </c>
      <c r="M226" s="387">
        <f t="shared" si="2663"/>
        <v>1419.072194</v>
      </c>
      <c r="N226" s="388">
        <v>0.224147321887</v>
      </c>
      <c r="O226" s="389">
        <f t="shared" si="2664"/>
        <v>318.0812319</v>
      </c>
      <c r="P226" s="390">
        <f t="shared" si="2665"/>
        <v>1100.990962</v>
      </c>
      <c r="Q226" s="391"/>
      <c r="R226" s="384">
        <v>11.0</v>
      </c>
      <c r="S226" s="385" t="s">
        <v>45</v>
      </c>
      <c r="T226" s="386" t="s">
        <v>136</v>
      </c>
      <c r="U226" s="386" t="s">
        <v>134</v>
      </c>
      <c r="V226" s="387">
        <f>'Produksi dan Harga'!J14</f>
        <v>1383</v>
      </c>
      <c r="W226" s="387">
        <f t="shared" si="2666"/>
        <v>553460.2942</v>
      </c>
      <c r="X226" s="387">
        <f t="shared" si="2667"/>
        <v>765.4355868</v>
      </c>
      <c r="Y226" s="388"/>
      <c r="Z226" s="387">
        <f t="shared" si="2668"/>
        <v>0</v>
      </c>
      <c r="AA226" s="388"/>
      <c r="AB226" s="387">
        <f>ADHB!AC226</f>
        <v>0</v>
      </c>
      <c r="AC226" s="387">
        <f t="shared" si="2669"/>
        <v>0</v>
      </c>
      <c r="AD226" s="387">
        <f t="shared" si="2670"/>
        <v>765.4355868</v>
      </c>
      <c r="AE226" s="388">
        <v>0.224147321887</v>
      </c>
      <c r="AF226" s="389">
        <f t="shared" si="2671"/>
        <v>171.5703369</v>
      </c>
      <c r="AG226" s="390">
        <f t="shared" si="2672"/>
        <v>593.86525</v>
      </c>
      <c r="AH226" s="391"/>
      <c r="AI226" s="384">
        <v>11.0</v>
      </c>
      <c r="AJ226" s="385" t="s">
        <v>45</v>
      </c>
      <c r="AK226" s="386" t="s">
        <v>136</v>
      </c>
      <c r="AL226" s="386" t="s">
        <v>134</v>
      </c>
      <c r="AM226" s="387">
        <f>'Produksi dan Harga'!O14</f>
        <v>1919</v>
      </c>
      <c r="AN226" s="387">
        <f t="shared" si="2673"/>
        <v>553460.2942</v>
      </c>
      <c r="AO226" s="387">
        <f t="shared" si="2674"/>
        <v>1062.090305</v>
      </c>
      <c r="AP226" s="388"/>
      <c r="AQ226" s="387">
        <f t="shared" si="2675"/>
        <v>0</v>
      </c>
      <c r="AR226" s="388"/>
      <c r="AS226" s="387">
        <f>ADHB!AT226</f>
        <v>0</v>
      </c>
      <c r="AT226" s="387">
        <f t="shared" si="2676"/>
        <v>0</v>
      </c>
      <c r="AU226" s="387">
        <f t="shared" si="2677"/>
        <v>1062.090305</v>
      </c>
      <c r="AV226" s="388">
        <v>0.224147321887</v>
      </c>
      <c r="AW226" s="389">
        <f t="shared" si="2678"/>
        <v>238.0646974</v>
      </c>
      <c r="AX226" s="390">
        <f t="shared" si="2679"/>
        <v>824.0256071</v>
      </c>
      <c r="AY226" s="391"/>
      <c r="AZ226" s="384">
        <v>11.0</v>
      </c>
      <c r="BA226" s="385" t="s">
        <v>45</v>
      </c>
      <c r="BB226" s="386" t="s">
        <v>136</v>
      </c>
      <c r="BC226" s="386" t="s">
        <v>134</v>
      </c>
      <c r="BD226" s="387">
        <f>'Produksi dan Harga'!T14</f>
        <v>2920</v>
      </c>
      <c r="BE226" s="387">
        <f t="shared" si="2680"/>
        <v>553460.2942</v>
      </c>
      <c r="BF226" s="387">
        <f t="shared" si="2681"/>
        <v>1616.104059</v>
      </c>
      <c r="BG226" s="388"/>
      <c r="BH226" s="387">
        <f t="shared" si="2682"/>
        <v>0</v>
      </c>
      <c r="BI226" s="388"/>
      <c r="BJ226" s="387">
        <f>ADHB!BK226</f>
        <v>0</v>
      </c>
      <c r="BK226" s="387">
        <f t="shared" si="2683"/>
        <v>0</v>
      </c>
      <c r="BL226" s="387">
        <f t="shared" si="2684"/>
        <v>1616.104059</v>
      </c>
      <c r="BM226" s="388">
        <v>0.224147321887</v>
      </c>
      <c r="BN226" s="389">
        <f t="shared" si="2685"/>
        <v>362.2453967</v>
      </c>
      <c r="BO226" s="390">
        <f t="shared" si="2686"/>
        <v>1253.858662</v>
      </c>
      <c r="BP226" s="391"/>
      <c r="BQ226" s="384">
        <v>11.0</v>
      </c>
      <c r="BR226" s="385" t="s">
        <v>45</v>
      </c>
      <c r="BS226" s="386" t="s">
        <v>136</v>
      </c>
      <c r="BT226" s="386" t="s">
        <v>134</v>
      </c>
      <c r="BU226" s="387">
        <f>'Produksi dan Harga'!Y14</f>
        <v>1956</v>
      </c>
      <c r="BV226" s="387">
        <f t="shared" si="2687"/>
        <v>553460.2942</v>
      </c>
      <c r="BW226" s="387">
        <f t="shared" si="2688"/>
        <v>1082.568335</v>
      </c>
      <c r="BX226" s="388"/>
      <c r="BY226" s="387">
        <f t="shared" si="2689"/>
        <v>0</v>
      </c>
      <c r="BZ226" s="388"/>
      <c r="CA226" s="387">
        <f>ADHB!CB226</f>
        <v>0</v>
      </c>
      <c r="CB226" s="387">
        <f t="shared" si="2690"/>
        <v>0</v>
      </c>
      <c r="CC226" s="387">
        <f t="shared" si="2691"/>
        <v>1082.568335</v>
      </c>
      <c r="CD226" s="388">
        <v>0.224147321887</v>
      </c>
      <c r="CE226" s="389">
        <f t="shared" si="2692"/>
        <v>242.6547931</v>
      </c>
      <c r="CF226" s="390">
        <f t="shared" si="2693"/>
        <v>839.9135422</v>
      </c>
      <c r="CG226" s="391"/>
      <c r="CH226" s="384">
        <v>11.0</v>
      </c>
      <c r="CI226" s="385" t="s">
        <v>45</v>
      </c>
      <c r="CJ226" s="386" t="s">
        <v>136</v>
      </c>
      <c r="CK226" s="386" t="s">
        <v>134</v>
      </c>
      <c r="CL226" s="387">
        <f>'Produksi dan Harga'!AD14</f>
        <v>867</v>
      </c>
      <c r="CM226" s="387">
        <f t="shared" si="2694"/>
        <v>553460.2942</v>
      </c>
      <c r="CN226" s="387">
        <f t="shared" si="2695"/>
        <v>479.850075</v>
      </c>
      <c r="CO226" s="388"/>
      <c r="CP226" s="387">
        <f t="shared" si="2696"/>
        <v>0</v>
      </c>
      <c r="CQ226" s="388"/>
      <c r="CR226" s="387">
        <f>ADHB!CS226</f>
        <v>0</v>
      </c>
      <c r="CS226" s="387">
        <f t="shared" si="2697"/>
        <v>0</v>
      </c>
      <c r="CT226" s="387">
        <f t="shared" si="2698"/>
        <v>479.850075</v>
      </c>
      <c r="CU226" s="388">
        <v>0.224147321887</v>
      </c>
      <c r="CV226" s="389">
        <f t="shared" si="2699"/>
        <v>107.5571092</v>
      </c>
      <c r="CW226" s="390">
        <f t="shared" si="2700"/>
        <v>372.2929658</v>
      </c>
      <c r="CX226" s="391"/>
      <c r="CY226" s="384">
        <v>11.0</v>
      </c>
      <c r="CZ226" s="385" t="s">
        <v>45</v>
      </c>
      <c r="DA226" s="386" t="s">
        <v>136</v>
      </c>
      <c r="DB226" s="386" t="s">
        <v>134</v>
      </c>
      <c r="DC226" s="387">
        <f>'Produksi dan Harga'!AI14</f>
        <v>1771</v>
      </c>
      <c r="DD226" s="387">
        <f t="shared" si="2701"/>
        <v>553460.2942</v>
      </c>
      <c r="DE226" s="387">
        <f t="shared" si="2702"/>
        <v>980.178181</v>
      </c>
      <c r="DF226" s="388"/>
      <c r="DG226" s="387">
        <f t="shared" si="2703"/>
        <v>0</v>
      </c>
      <c r="DH226" s="388"/>
      <c r="DI226" s="387">
        <f>ADHB!DJ226</f>
        <v>0</v>
      </c>
      <c r="DJ226" s="387">
        <f t="shared" si="2704"/>
        <v>0</v>
      </c>
      <c r="DK226" s="387">
        <f t="shared" si="2705"/>
        <v>980.178181</v>
      </c>
      <c r="DL226" s="388">
        <v>0.224147321887</v>
      </c>
      <c r="DM226" s="389">
        <f t="shared" si="2706"/>
        <v>219.7043142</v>
      </c>
      <c r="DN226" s="390">
        <f t="shared" si="2707"/>
        <v>760.4738667</v>
      </c>
      <c r="DO226" s="391"/>
      <c r="DP226" s="384">
        <v>11.0</v>
      </c>
      <c r="DQ226" s="385" t="s">
        <v>45</v>
      </c>
      <c r="DR226" s="386" t="s">
        <v>136</v>
      </c>
      <c r="DS226" s="386" t="s">
        <v>134</v>
      </c>
      <c r="DT226" s="387">
        <f>'Produksi dan Harga'!AN14</f>
        <v>853</v>
      </c>
      <c r="DU226" s="387">
        <f t="shared" si="2708"/>
        <v>553460.2942</v>
      </c>
      <c r="DV226" s="387">
        <f t="shared" si="2709"/>
        <v>472.1016309</v>
      </c>
      <c r="DW226" s="388"/>
      <c r="DX226" s="387">
        <f t="shared" si="2710"/>
        <v>0</v>
      </c>
      <c r="DY226" s="388"/>
      <c r="DZ226" s="387">
        <f>ADHB!EA226</f>
        <v>0</v>
      </c>
      <c r="EA226" s="387">
        <f t="shared" si="2711"/>
        <v>0</v>
      </c>
      <c r="EB226" s="387">
        <f t="shared" si="2712"/>
        <v>472.1016309</v>
      </c>
      <c r="EC226" s="388">
        <v>0.224147321887</v>
      </c>
      <c r="ED226" s="389">
        <f t="shared" si="2713"/>
        <v>105.8203162</v>
      </c>
      <c r="EE226" s="390">
        <f t="shared" si="2714"/>
        <v>366.2813147</v>
      </c>
      <c r="EF226" s="391"/>
      <c r="EG226" s="384">
        <v>11.0</v>
      </c>
      <c r="EH226" s="385" t="s">
        <v>45</v>
      </c>
      <c r="EI226" s="386" t="s">
        <v>136</v>
      </c>
      <c r="EJ226" s="386" t="s">
        <v>134</v>
      </c>
      <c r="EK226" s="387">
        <f>'Produksi dan Harga'!AS14</f>
        <v>603</v>
      </c>
      <c r="EL226" s="387">
        <f t="shared" si="2715"/>
        <v>553460.2942</v>
      </c>
      <c r="EM226" s="387">
        <f t="shared" si="2716"/>
        <v>333.7365574</v>
      </c>
      <c r="EN226" s="388"/>
      <c r="EO226" s="387">
        <f t="shared" si="2717"/>
        <v>0</v>
      </c>
      <c r="EP226" s="388"/>
      <c r="EQ226" s="387">
        <f>ADHB!ER226</f>
        <v>0</v>
      </c>
      <c r="ER226" s="387">
        <f t="shared" si="2718"/>
        <v>0</v>
      </c>
      <c r="ES226" s="387">
        <f t="shared" si="2719"/>
        <v>333.7365574</v>
      </c>
      <c r="ET226" s="388">
        <v>0.224147321887</v>
      </c>
      <c r="EU226" s="389">
        <f t="shared" si="2720"/>
        <v>74.80615555</v>
      </c>
      <c r="EV226" s="390">
        <f t="shared" si="2721"/>
        <v>258.9304018</v>
      </c>
      <c r="EW226" s="391"/>
      <c r="EX226" s="384">
        <v>11.0</v>
      </c>
      <c r="EY226" s="385" t="s">
        <v>45</v>
      </c>
      <c r="EZ226" s="386" t="s">
        <v>136</v>
      </c>
      <c r="FA226" s="386" t="s">
        <v>134</v>
      </c>
      <c r="FB226" s="387">
        <f>'Produksi dan Harga'!AX14</f>
        <v>829</v>
      </c>
      <c r="FC226" s="387">
        <f t="shared" si="2722"/>
        <v>553460.2942</v>
      </c>
      <c r="FD226" s="387">
        <f t="shared" si="2723"/>
        <v>458.8185839</v>
      </c>
      <c r="FE226" s="388"/>
      <c r="FF226" s="387">
        <f t="shared" si="2724"/>
        <v>0</v>
      </c>
      <c r="FG226" s="388"/>
      <c r="FH226" s="387">
        <f>ADHB!FI226</f>
        <v>0</v>
      </c>
      <c r="FI226" s="387">
        <f t="shared" si="2725"/>
        <v>0</v>
      </c>
      <c r="FJ226" s="387">
        <f t="shared" si="2726"/>
        <v>458.8185839</v>
      </c>
      <c r="FK226" s="388">
        <v>0.224147321887</v>
      </c>
      <c r="FL226" s="389">
        <f t="shared" si="2727"/>
        <v>102.8429568</v>
      </c>
      <c r="FM226" s="390">
        <f t="shared" si="2728"/>
        <v>355.9756271</v>
      </c>
      <c r="FN226" s="391"/>
      <c r="FO226" s="384">
        <v>11.0</v>
      </c>
      <c r="FP226" s="385" t="s">
        <v>45</v>
      </c>
      <c r="FQ226" s="386" t="s">
        <v>136</v>
      </c>
      <c r="FR226" s="386" t="s">
        <v>134</v>
      </c>
      <c r="FS226" s="387">
        <f>'Produksi dan Harga'!BC14</f>
        <v>565</v>
      </c>
      <c r="FT226" s="387">
        <f t="shared" si="2729"/>
        <v>553460.2942</v>
      </c>
      <c r="FU226" s="387">
        <f t="shared" si="2730"/>
        <v>312.7050662</v>
      </c>
      <c r="FV226" s="388"/>
      <c r="FW226" s="387">
        <f t="shared" si="2731"/>
        <v>0</v>
      </c>
      <c r="FX226" s="388"/>
      <c r="FY226" s="387">
        <f>ADHB!FZ226</f>
        <v>0</v>
      </c>
      <c r="FZ226" s="387">
        <f t="shared" si="2732"/>
        <v>0</v>
      </c>
      <c r="GA226" s="387">
        <f t="shared" si="2733"/>
        <v>312.7050662</v>
      </c>
      <c r="GB226" s="388">
        <v>0.224147321887</v>
      </c>
      <c r="GC226" s="389">
        <f t="shared" si="2734"/>
        <v>70.09200313</v>
      </c>
      <c r="GD226" s="390">
        <f t="shared" si="2735"/>
        <v>242.6130631</v>
      </c>
      <c r="GE226" s="391"/>
      <c r="GF226" s="384">
        <v>11.0</v>
      </c>
      <c r="GG226" s="385" t="s">
        <v>45</v>
      </c>
      <c r="GH226" s="386" t="s">
        <v>136</v>
      </c>
      <c r="GI226" s="386" t="s">
        <v>134</v>
      </c>
      <c r="GJ226" s="387">
        <f>'Produksi dan Harga'!BH14</f>
        <v>311.4</v>
      </c>
      <c r="GK226" s="387">
        <f t="shared" si="2736"/>
        <v>553460.2942</v>
      </c>
      <c r="GL226" s="387">
        <f t="shared" si="2737"/>
        <v>172.3475356</v>
      </c>
      <c r="GM226" s="388"/>
      <c r="GN226" s="387">
        <f t="shared" si="2738"/>
        <v>0</v>
      </c>
      <c r="GO226" s="388"/>
      <c r="GP226" s="387">
        <f>ADHB!GQ226</f>
        <v>0</v>
      </c>
      <c r="GQ226" s="387">
        <f t="shared" si="2739"/>
        <v>0</v>
      </c>
      <c r="GR226" s="387">
        <f t="shared" si="2740"/>
        <v>172.3475356</v>
      </c>
      <c r="GS226" s="388">
        <v>0.224147321887</v>
      </c>
      <c r="GT226" s="389">
        <f t="shared" si="2741"/>
        <v>38.63123854</v>
      </c>
      <c r="GU226" s="390">
        <f t="shared" si="2742"/>
        <v>133.7162971</v>
      </c>
      <c r="GV226" s="391"/>
      <c r="GW226" s="384">
        <v>11.0</v>
      </c>
      <c r="GX226" s="385" t="s">
        <v>45</v>
      </c>
      <c r="GY226" s="386" t="s">
        <v>136</v>
      </c>
      <c r="GZ226" s="386" t="s">
        <v>134</v>
      </c>
      <c r="HA226" s="387">
        <f>'Produksi dan Harga'!BM14</f>
        <v>544.5</v>
      </c>
      <c r="HB226" s="387">
        <f t="shared" si="2743"/>
        <v>553460.2942</v>
      </c>
      <c r="HC226" s="387">
        <f t="shared" si="2744"/>
        <v>301.3591302</v>
      </c>
      <c r="HD226" s="388"/>
      <c r="HE226" s="387">
        <f t="shared" si="2745"/>
        <v>0</v>
      </c>
      <c r="HF226" s="388"/>
      <c r="HG226" s="387">
        <f>ADHB!HH226</f>
        <v>0</v>
      </c>
      <c r="HH226" s="387">
        <f t="shared" si="2746"/>
        <v>0</v>
      </c>
      <c r="HI226" s="387">
        <f t="shared" si="2747"/>
        <v>301.3591302</v>
      </c>
      <c r="HJ226" s="388">
        <v>0.224147321887</v>
      </c>
      <c r="HK226" s="389">
        <f t="shared" si="2748"/>
        <v>67.54884195</v>
      </c>
      <c r="HL226" s="390">
        <f t="shared" si="2749"/>
        <v>233.8102882</v>
      </c>
      <c r="HM226" s="391"/>
      <c r="HN226" s="384">
        <v>11.0</v>
      </c>
      <c r="HO226" s="385" t="s">
        <v>45</v>
      </c>
      <c r="HP226" s="386" t="s">
        <v>136</v>
      </c>
      <c r="HQ226" s="386" t="s">
        <v>134</v>
      </c>
      <c r="HR226" s="387">
        <f>'Produksi dan Harga'!BR14</f>
        <v>1739.95</v>
      </c>
      <c r="HS226" s="387">
        <f t="shared" si="2750"/>
        <v>553460.2942</v>
      </c>
      <c r="HT226" s="387">
        <f t="shared" si="2751"/>
        <v>962.9932388</v>
      </c>
      <c r="HU226" s="388"/>
      <c r="HV226" s="387">
        <f t="shared" si="2752"/>
        <v>0</v>
      </c>
      <c r="HW226" s="388"/>
      <c r="HX226" s="387">
        <f>ADHB!HY226</f>
        <v>0</v>
      </c>
      <c r="HY226" s="387">
        <f t="shared" si="2753"/>
        <v>0</v>
      </c>
      <c r="HZ226" s="387">
        <f t="shared" si="2754"/>
        <v>962.9932388</v>
      </c>
      <c r="IA226" s="388">
        <v>0.224147321887</v>
      </c>
      <c r="IB226" s="389">
        <f t="shared" si="2755"/>
        <v>215.8523555</v>
      </c>
      <c r="IC226" s="390">
        <f t="shared" si="2756"/>
        <v>747.1408834</v>
      </c>
      <c r="ID226" s="391"/>
      <c r="IE226" s="384">
        <v>11.0</v>
      </c>
      <c r="IF226" s="385" t="s">
        <v>45</v>
      </c>
      <c r="IG226" s="386" t="s">
        <v>136</v>
      </c>
      <c r="IH226" s="386" t="s">
        <v>134</v>
      </c>
      <c r="II226" s="387">
        <f>'Produksi dan Harga'!BW14</f>
        <v>1042.93</v>
      </c>
      <c r="IJ226" s="387">
        <f t="shared" si="2757"/>
        <v>553460.2942</v>
      </c>
      <c r="IK226" s="387">
        <f t="shared" si="2758"/>
        <v>577.2203446</v>
      </c>
      <c r="IL226" s="388"/>
      <c r="IM226" s="387">
        <f t="shared" si="2759"/>
        <v>0</v>
      </c>
      <c r="IN226" s="388"/>
      <c r="IO226" s="387">
        <f>ADHB!IP226</f>
        <v>0</v>
      </c>
      <c r="IP226" s="387">
        <f t="shared" si="2760"/>
        <v>0</v>
      </c>
      <c r="IQ226" s="387">
        <f t="shared" si="2761"/>
        <v>577.2203446</v>
      </c>
      <c r="IR226" s="388">
        <v>0.224147321887</v>
      </c>
      <c r="IS226" s="389">
        <f t="shared" si="2762"/>
        <v>129.3823944</v>
      </c>
      <c r="IT226" s="390">
        <f t="shared" si="2763"/>
        <v>447.8379502</v>
      </c>
      <c r="IU226" s="391"/>
      <c r="IV226" s="384">
        <v>11.0</v>
      </c>
      <c r="IW226" s="385" t="s">
        <v>45</v>
      </c>
      <c r="IX226" s="386" t="s">
        <v>136</v>
      </c>
      <c r="IY226" s="386" t="s">
        <v>134</v>
      </c>
      <c r="IZ226" s="387">
        <f>'Produksi dan Harga'!CB14</f>
        <v>709.84</v>
      </c>
      <c r="JA226" s="387">
        <f t="shared" si="2764"/>
        <v>553460.2942</v>
      </c>
      <c r="JB226" s="387">
        <f t="shared" si="2765"/>
        <v>392.8682552</v>
      </c>
      <c r="JC226" s="388"/>
      <c r="JD226" s="387">
        <f t="shared" si="2766"/>
        <v>0</v>
      </c>
      <c r="JE226" s="388"/>
      <c r="JF226" s="387">
        <f>ADHB!JG226</f>
        <v>0</v>
      </c>
      <c r="JG226" s="387">
        <f t="shared" si="2767"/>
        <v>0</v>
      </c>
      <c r="JH226" s="387">
        <f t="shared" si="2768"/>
        <v>392.8682552</v>
      </c>
      <c r="JI226" s="388">
        <v>0.224147321887</v>
      </c>
      <c r="JJ226" s="389">
        <f t="shared" si="2769"/>
        <v>88.06036726</v>
      </c>
      <c r="JK226" s="390">
        <f t="shared" si="2770"/>
        <v>304.807888</v>
      </c>
      <c r="JL226" s="391"/>
      <c r="JM226" s="384">
        <v>11.0</v>
      </c>
      <c r="JN226" s="385" t="s">
        <v>45</v>
      </c>
      <c r="JO226" s="386" t="s">
        <v>136</v>
      </c>
      <c r="JP226" s="386" t="s">
        <v>134</v>
      </c>
      <c r="JQ226" s="387"/>
      <c r="JR226" s="387">
        <f t="shared" si="2771"/>
        <v>553460.2942</v>
      </c>
      <c r="JS226" s="387">
        <f t="shared" si="2772"/>
        <v>0</v>
      </c>
      <c r="JT226" s="388"/>
      <c r="JU226" s="387">
        <f t="shared" si="2773"/>
        <v>0</v>
      </c>
      <c r="JV226" s="388"/>
      <c r="JW226" s="387" t="str">
        <f>ADHB!LF226</f>
        <v/>
      </c>
      <c r="JX226" s="387">
        <f t="shared" si="2774"/>
        <v>0</v>
      </c>
      <c r="JY226" s="387">
        <f t="shared" si="2775"/>
        <v>0</v>
      </c>
      <c r="JZ226" s="388">
        <v>0.224147321887</v>
      </c>
      <c r="KA226" s="389">
        <f t="shared" si="2776"/>
        <v>0</v>
      </c>
      <c r="KB226" s="390">
        <f t="shared" si="2777"/>
        <v>0</v>
      </c>
      <c r="KC226" s="391"/>
      <c r="KD226" s="384">
        <v>11.0</v>
      </c>
      <c r="KE226" s="385" t="s">
        <v>45</v>
      </c>
      <c r="KF226" s="386" t="s">
        <v>136</v>
      </c>
      <c r="KG226" s="386" t="s">
        <v>134</v>
      </c>
      <c r="KH226" s="387"/>
      <c r="KI226" s="387">
        <f t="shared" si="2778"/>
        <v>553460.2942</v>
      </c>
      <c r="KJ226" s="387">
        <f t="shared" si="2779"/>
        <v>0</v>
      </c>
      <c r="KK226" s="388"/>
      <c r="KL226" s="387">
        <f t="shared" si="2780"/>
        <v>0</v>
      </c>
      <c r="KM226" s="388"/>
      <c r="KN226" s="387" t="str">
        <f>ADHB!LW226</f>
        <v/>
      </c>
      <c r="KO226" s="387">
        <f t="shared" si="2781"/>
        <v>0</v>
      </c>
      <c r="KP226" s="387">
        <f t="shared" si="2782"/>
        <v>0</v>
      </c>
      <c r="KQ226" s="388">
        <v>0.224147321887</v>
      </c>
      <c r="KR226" s="389">
        <f t="shared" si="2783"/>
        <v>0</v>
      </c>
      <c r="KS226" s="390">
        <f t="shared" si="2784"/>
        <v>0</v>
      </c>
      <c r="KT226" s="391"/>
      <c r="KU226" s="392"/>
    </row>
    <row r="227" ht="15.75" customHeight="1">
      <c r="A227" s="384">
        <v>12.0</v>
      </c>
      <c r="B227" s="385" t="s">
        <v>46</v>
      </c>
      <c r="C227" s="386" t="s">
        <v>136</v>
      </c>
      <c r="D227" s="386" t="s">
        <v>134</v>
      </c>
      <c r="E227" s="387">
        <f>'Produksi dan Harga'!E15</f>
        <v>7033</v>
      </c>
      <c r="F227" s="387">
        <v>262000.4806276823</v>
      </c>
      <c r="G227" s="387">
        <f t="shared" si="2660"/>
        <v>1842.64938</v>
      </c>
      <c r="H227" s="388"/>
      <c r="I227" s="387">
        <f t="shared" si="2661"/>
        <v>0</v>
      </c>
      <c r="J227" s="388"/>
      <c r="K227" s="387">
        <f>ADHB!L227</f>
        <v>0</v>
      </c>
      <c r="L227" s="387">
        <f t="shared" si="2662"/>
        <v>0</v>
      </c>
      <c r="M227" s="387">
        <f t="shared" si="2663"/>
        <v>1842.64938</v>
      </c>
      <c r="N227" s="388">
        <v>0.224147321887</v>
      </c>
      <c r="O227" s="389">
        <f t="shared" si="2664"/>
        <v>413.0249238</v>
      </c>
      <c r="P227" s="390">
        <f t="shared" si="2665"/>
        <v>1429.624456</v>
      </c>
      <c r="Q227" s="391"/>
      <c r="R227" s="384">
        <v>12.0</v>
      </c>
      <c r="S227" s="385" t="s">
        <v>46</v>
      </c>
      <c r="T227" s="386" t="s">
        <v>136</v>
      </c>
      <c r="U227" s="386" t="s">
        <v>134</v>
      </c>
      <c r="V227" s="387">
        <f>'Produksi dan Harga'!J15</f>
        <v>6091</v>
      </c>
      <c r="W227" s="387">
        <f t="shared" si="2666"/>
        <v>262000.4806</v>
      </c>
      <c r="X227" s="387">
        <f t="shared" si="2667"/>
        <v>1595.844928</v>
      </c>
      <c r="Y227" s="388"/>
      <c r="Z227" s="387">
        <f t="shared" si="2668"/>
        <v>0</v>
      </c>
      <c r="AA227" s="388"/>
      <c r="AB227" s="387">
        <f>ADHB!AC227</f>
        <v>0</v>
      </c>
      <c r="AC227" s="387">
        <f t="shared" si="2669"/>
        <v>0</v>
      </c>
      <c r="AD227" s="387">
        <f t="shared" si="2670"/>
        <v>1595.844928</v>
      </c>
      <c r="AE227" s="388">
        <v>0.224147321887</v>
      </c>
      <c r="AF227" s="389">
        <f t="shared" si="2671"/>
        <v>357.7043666</v>
      </c>
      <c r="AG227" s="390">
        <f t="shared" si="2672"/>
        <v>1238.140561</v>
      </c>
      <c r="AH227" s="391"/>
      <c r="AI227" s="384">
        <v>12.0</v>
      </c>
      <c r="AJ227" s="385" t="s">
        <v>46</v>
      </c>
      <c r="AK227" s="386" t="s">
        <v>136</v>
      </c>
      <c r="AL227" s="386" t="s">
        <v>134</v>
      </c>
      <c r="AM227" s="387">
        <f>'Produksi dan Harga'!O15</f>
        <v>6895</v>
      </c>
      <c r="AN227" s="387">
        <f t="shared" si="2673"/>
        <v>262000.4806</v>
      </c>
      <c r="AO227" s="387">
        <f t="shared" si="2674"/>
        <v>1806.493314</v>
      </c>
      <c r="AP227" s="388"/>
      <c r="AQ227" s="387">
        <f t="shared" si="2675"/>
        <v>0</v>
      </c>
      <c r="AR227" s="388"/>
      <c r="AS227" s="387">
        <f>ADHB!AT227</f>
        <v>0</v>
      </c>
      <c r="AT227" s="387">
        <f t="shared" si="2676"/>
        <v>0</v>
      </c>
      <c r="AU227" s="387">
        <f t="shared" si="2677"/>
        <v>1806.493314</v>
      </c>
      <c r="AV227" s="388">
        <v>0.224147321887</v>
      </c>
      <c r="AW227" s="389">
        <f t="shared" si="2678"/>
        <v>404.9206383</v>
      </c>
      <c r="AX227" s="390">
        <f t="shared" si="2679"/>
        <v>1401.572676</v>
      </c>
      <c r="AY227" s="391"/>
      <c r="AZ227" s="384">
        <v>12.0</v>
      </c>
      <c r="BA227" s="385" t="s">
        <v>46</v>
      </c>
      <c r="BB227" s="386" t="s">
        <v>136</v>
      </c>
      <c r="BC227" s="386" t="s">
        <v>134</v>
      </c>
      <c r="BD227" s="387">
        <f>'Produksi dan Harga'!T15</f>
        <v>7968</v>
      </c>
      <c r="BE227" s="387">
        <f t="shared" si="2680"/>
        <v>262000.4806</v>
      </c>
      <c r="BF227" s="387">
        <f t="shared" si="2681"/>
        <v>2087.61983</v>
      </c>
      <c r="BG227" s="388"/>
      <c r="BH227" s="387">
        <f t="shared" si="2682"/>
        <v>0</v>
      </c>
      <c r="BI227" s="388"/>
      <c r="BJ227" s="387">
        <f>ADHB!BK227</f>
        <v>0</v>
      </c>
      <c r="BK227" s="387">
        <f t="shared" si="2683"/>
        <v>0</v>
      </c>
      <c r="BL227" s="387">
        <f t="shared" si="2684"/>
        <v>2087.61983</v>
      </c>
      <c r="BM227" s="388">
        <v>0.224147321887</v>
      </c>
      <c r="BN227" s="389">
        <f t="shared" si="2685"/>
        <v>467.9343939</v>
      </c>
      <c r="BO227" s="390">
        <f t="shared" si="2686"/>
        <v>1619.685436</v>
      </c>
      <c r="BP227" s="391"/>
      <c r="BQ227" s="384">
        <v>12.0</v>
      </c>
      <c r="BR227" s="385" t="s">
        <v>46</v>
      </c>
      <c r="BS227" s="386" t="s">
        <v>136</v>
      </c>
      <c r="BT227" s="386" t="s">
        <v>134</v>
      </c>
      <c r="BU227" s="387">
        <f>'Produksi dan Harga'!Y15</f>
        <v>9463</v>
      </c>
      <c r="BV227" s="387">
        <f t="shared" si="2687"/>
        <v>262000.4806</v>
      </c>
      <c r="BW227" s="387">
        <f t="shared" si="2688"/>
        <v>2479.310548</v>
      </c>
      <c r="BX227" s="388"/>
      <c r="BY227" s="387">
        <f t="shared" si="2689"/>
        <v>0</v>
      </c>
      <c r="BZ227" s="388"/>
      <c r="CA227" s="387">
        <f>ADHB!CB227</f>
        <v>0</v>
      </c>
      <c r="CB227" s="387">
        <f t="shared" si="2690"/>
        <v>0</v>
      </c>
      <c r="CC227" s="387">
        <f t="shared" si="2691"/>
        <v>2479.310548</v>
      </c>
      <c r="CD227" s="388">
        <v>0.224147321887</v>
      </c>
      <c r="CE227" s="389">
        <f t="shared" si="2692"/>
        <v>555.7308195</v>
      </c>
      <c r="CF227" s="390">
        <f t="shared" si="2693"/>
        <v>1923.579729</v>
      </c>
      <c r="CG227" s="391"/>
      <c r="CH227" s="384">
        <v>12.0</v>
      </c>
      <c r="CI227" s="385" t="s">
        <v>46</v>
      </c>
      <c r="CJ227" s="386" t="s">
        <v>136</v>
      </c>
      <c r="CK227" s="386" t="s">
        <v>134</v>
      </c>
      <c r="CL227" s="387">
        <f>'Produksi dan Harga'!AD15</f>
        <v>3904</v>
      </c>
      <c r="CM227" s="387">
        <f t="shared" si="2694"/>
        <v>262000.4806</v>
      </c>
      <c r="CN227" s="387">
        <f t="shared" si="2695"/>
        <v>1022.849876</v>
      </c>
      <c r="CO227" s="388"/>
      <c r="CP227" s="387">
        <f t="shared" si="2696"/>
        <v>0</v>
      </c>
      <c r="CQ227" s="388"/>
      <c r="CR227" s="387">
        <f>ADHB!CS227</f>
        <v>0</v>
      </c>
      <c r="CS227" s="387">
        <f t="shared" si="2697"/>
        <v>0</v>
      </c>
      <c r="CT227" s="387">
        <f t="shared" si="2698"/>
        <v>1022.849876</v>
      </c>
      <c r="CU227" s="388">
        <v>0.224147321887</v>
      </c>
      <c r="CV227" s="389">
        <f t="shared" si="2699"/>
        <v>229.2690605</v>
      </c>
      <c r="CW227" s="390">
        <f t="shared" si="2700"/>
        <v>793.5808159</v>
      </c>
      <c r="CX227" s="391"/>
      <c r="CY227" s="384">
        <v>12.0</v>
      </c>
      <c r="CZ227" s="385" t="s">
        <v>46</v>
      </c>
      <c r="DA227" s="386" t="s">
        <v>136</v>
      </c>
      <c r="DB227" s="386" t="s">
        <v>134</v>
      </c>
      <c r="DC227" s="387">
        <f>'Produksi dan Harga'!AI15</f>
        <v>10242</v>
      </c>
      <c r="DD227" s="387">
        <f t="shared" si="2701"/>
        <v>262000.4806</v>
      </c>
      <c r="DE227" s="387">
        <f t="shared" si="2702"/>
        <v>2683.408923</v>
      </c>
      <c r="DF227" s="388"/>
      <c r="DG227" s="387">
        <f t="shared" si="2703"/>
        <v>0</v>
      </c>
      <c r="DH227" s="388"/>
      <c r="DI227" s="387">
        <f>ADHB!DJ227</f>
        <v>0</v>
      </c>
      <c r="DJ227" s="387">
        <f t="shared" si="2704"/>
        <v>0</v>
      </c>
      <c r="DK227" s="387">
        <f t="shared" si="2705"/>
        <v>2683.408923</v>
      </c>
      <c r="DL227" s="388">
        <v>0.224147321887</v>
      </c>
      <c r="DM227" s="389">
        <f t="shared" si="2706"/>
        <v>601.4789235</v>
      </c>
      <c r="DN227" s="390">
        <f t="shared" si="2707"/>
        <v>2081.929999</v>
      </c>
      <c r="DO227" s="391"/>
      <c r="DP227" s="384">
        <v>12.0</v>
      </c>
      <c r="DQ227" s="385" t="s">
        <v>46</v>
      </c>
      <c r="DR227" s="386" t="s">
        <v>136</v>
      </c>
      <c r="DS227" s="386" t="s">
        <v>134</v>
      </c>
      <c r="DT227" s="387">
        <f>'Produksi dan Harga'!AN15</f>
        <v>3974</v>
      </c>
      <c r="DU227" s="387">
        <f t="shared" si="2708"/>
        <v>262000.4806</v>
      </c>
      <c r="DV227" s="387">
        <f t="shared" si="2709"/>
        <v>1041.18991</v>
      </c>
      <c r="DW227" s="388"/>
      <c r="DX227" s="387">
        <f t="shared" si="2710"/>
        <v>0</v>
      </c>
      <c r="DY227" s="388"/>
      <c r="DZ227" s="387">
        <f>ADHB!EA227</f>
        <v>0</v>
      </c>
      <c r="EA227" s="387">
        <f t="shared" si="2711"/>
        <v>0</v>
      </c>
      <c r="EB227" s="387">
        <f t="shared" si="2712"/>
        <v>1041.18991</v>
      </c>
      <c r="EC227" s="388">
        <v>0.224147321887</v>
      </c>
      <c r="ED227" s="389">
        <f t="shared" si="2713"/>
        <v>233.3799299</v>
      </c>
      <c r="EE227" s="390">
        <f t="shared" si="2714"/>
        <v>807.8099801</v>
      </c>
      <c r="EF227" s="391"/>
      <c r="EG227" s="384">
        <v>12.0</v>
      </c>
      <c r="EH227" s="385" t="s">
        <v>46</v>
      </c>
      <c r="EI227" s="386" t="s">
        <v>136</v>
      </c>
      <c r="EJ227" s="386" t="s">
        <v>134</v>
      </c>
      <c r="EK227" s="387">
        <f>'Produksi dan Harga'!AS15</f>
        <v>3914</v>
      </c>
      <c r="EL227" s="387">
        <f t="shared" si="2715"/>
        <v>262000.4806</v>
      </c>
      <c r="EM227" s="387">
        <f t="shared" si="2716"/>
        <v>1025.469881</v>
      </c>
      <c r="EN227" s="388"/>
      <c r="EO227" s="387">
        <f t="shared" si="2717"/>
        <v>0</v>
      </c>
      <c r="EP227" s="388"/>
      <c r="EQ227" s="387">
        <f>ADHB!ER227</f>
        <v>0</v>
      </c>
      <c r="ER227" s="387">
        <f t="shared" si="2718"/>
        <v>0</v>
      </c>
      <c r="ES227" s="387">
        <f t="shared" si="2719"/>
        <v>1025.469881</v>
      </c>
      <c r="ET227" s="388">
        <v>0.224147321887</v>
      </c>
      <c r="EU227" s="389">
        <f t="shared" si="2720"/>
        <v>229.8563275</v>
      </c>
      <c r="EV227" s="390">
        <f t="shared" si="2721"/>
        <v>795.6135536</v>
      </c>
      <c r="EW227" s="391"/>
      <c r="EX227" s="384">
        <v>12.0</v>
      </c>
      <c r="EY227" s="385" t="s">
        <v>46</v>
      </c>
      <c r="EZ227" s="386" t="s">
        <v>136</v>
      </c>
      <c r="FA227" s="386" t="s">
        <v>134</v>
      </c>
      <c r="FB227" s="387">
        <f>'Produksi dan Harga'!AX15</f>
        <v>4384</v>
      </c>
      <c r="FC227" s="387">
        <f t="shared" si="2722"/>
        <v>262000.4806</v>
      </c>
      <c r="FD227" s="387">
        <f t="shared" si="2723"/>
        <v>1148.610107</v>
      </c>
      <c r="FE227" s="388"/>
      <c r="FF227" s="387">
        <f t="shared" si="2724"/>
        <v>0</v>
      </c>
      <c r="FG227" s="388"/>
      <c r="FH227" s="387">
        <f>ADHB!FI227</f>
        <v>0</v>
      </c>
      <c r="FI227" s="387">
        <f t="shared" si="2725"/>
        <v>0</v>
      </c>
      <c r="FJ227" s="387">
        <f t="shared" si="2726"/>
        <v>1148.610107</v>
      </c>
      <c r="FK227" s="388">
        <v>0.224147321887</v>
      </c>
      <c r="FL227" s="389">
        <f t="shared" si="2727"/>
        <v>257.4578794</v>
      </c>
      <c r="FM227" s="390">
        <f t="shared" si="2728"/>
        <v>891.1522277</v>
      </c>
      <c r="FN227" s="391"/>
      <c r="FO227" s="384">
        <v>12.0</v>
      </c>
      <c r="FP227" s="385" t="s">
        <v>46</v>
      </c>
      <c r="FQ227" s="386" t="s">
        <v>136</v>
      </c>
      <c r="FR227" s="386" t="s">
        <v>134</v>
      </c>
      <c r="FS227" s="387">
        <f>'Produksi dan Harga'!BC15</f>
        <v>1725</v>
      </c>
      <c r="FT227" s="387">
        <f t="shared" si="2729"/>
        <v>262000.4806</v>
      </c>
      <c r="FU227" s="387">
        <f t="shared" si="2730"/>
        <v>451.9508291</v>
      </c>
      <c r="FV227" s="388"/>
      <c r="FW227" s="387">
        <f t="shared" si="2731"/>
        <v>0</v>
      </c>
      <c r="FX227" s="388"/>
      <c r="FY227" s="387">
        <f>ADHB!FZ227</f>
        <v>0</v>
      </c>
      <c r="FZ227" s="387">
        <f t="shared" si="2732"/>
        <v>0</v>
      </c>
      <c r="GA227" s="387">
        <f t="shared" si="2733"/>
        <v>451.9508291</v>
      </c>
      <c r="GB227" s="388">
        <v>0.224147321887</v>
      </c>
      <c r="GC227" s="389">
        <f t="shared" si="2734"/>
        <v>101.303568</v>
      </c>
      <c r="GD227" s="390">
        <f t="shared" si="2735"/>
        <v>350.6472611</v>
      </c>
      <c r="GE227" s="391"/>
      <c r="GF227" s="384">
        <v>12.0</v>
      </c>
      <c r="GG227" s="385" t="s">
        <v>46</v>
      </c>
      <c r="GH227" s="386" t="s">
        <v>136</v>
      </c>
      <c r="GI227" s="386" t="s">
        <v>134</v>
      </c>
      <c r="GJ227" s="387">
        <f>'Produksi dan Harga'!BH15</f>
        <v>5411</v>
      </c>
      <c r="GK227" s="387">
        <f t="shared" si="2736"/>
        <v>262000.4806</v>
      </c>
      <c r="GL227" s="387">
        <f t="shared" si="2737"/>
        <v>1417.684601</v>
      </c>
      <c r="GM227" s="388"/>
      <c r="GN227" s="387">
        <f t="shared" si="2738"/>
        <v>0</v>
      </c>
      <c r="GO227" s="388"/>
      <c r="GP227" s="387">
        <f>ADHB!GQ227</f>
        <v>0</v>
      </c>
      <c r="GQ227" s="387">
        <f t="shared" si="2739"/>
        <v>0</v>
      </c>
      <c r="GR227" s="387">
        <f t="shared" si="2740"/>
        <v>1417.684601</v>
      </c>
      <c r="GS227" s="388">
        <v>0.224147321887</v>
      </c>
      <c r="GT227" s="389">
        <f t="shared" si="2741"/>
        <v>317.7702065</v>
      </c>
      <c r="GU227" s="390">
        <f t="shared" si="2742"/>
        <v>1099.914394</v>
      </c>
      <c r="GV227" s="391"/>
      <c r="GW227" s="384">
        <v>12.0</v>
      </c>
      <c r="GX227" s="385" t="s">
        <v>46</v>
      </c>
      <c r="GY227" s="386" t="s">
        <v>136</v>
      </c>
      <c r="GZ227" s="386" t="s">
        <v>134</v>
      </c>
      <c r="HA227" s="387">
        <f>'Produksi dan Harga'!BM15</f>
        <v>4111.45</v>
      </c>
      <c r="HB227" s="387">
        <f t="shared" si="2743"/>
        <v>262000.4806</v>
      </c>
      <c r="HC227" s="387">
        <f t="shared" si="2744"/>
        <v>1077.201876</v>
      </c>
      <c r="HD227" s="388"/>
      <c r="HE227" s="387">
        <f t="shared" si="2745"/>
        <v>0</v>
      </c>
      <c r="HF227" s="388"/>
      <c r="HG227" s="387">
        <f>ADHB!HH227</f>
        <v>0</v>
      </c>
      <c r="HH227" s="387">
        <f t="shared" si="2746"/>
        <v>0</v>
      </c>
      <c r="HI227" s="387">
        <f t="shared" si="2747"/>
        <v>1077.201876</v>
      </c>
      <c r="HJ227" s="388">
        <v>0.224147321887</v>
      </c>
      <c r="HK227" s="389">
        <f t="shared" si="2748"/>
        <v>241.4519157</v>
      </c>
      <c r="HL227" s="390">
        <f t="shared" si="2749"/>
        <v>835.7499604</v>
      </c>
      <c r="HM227" s="391"/>
      <c r="HN227" s="384">
        <v>12.0</v>
      </c>
      <c r="HO227" s="385" t="s">
        <v>46</v>
      </c>
      <c r="HP227" s="386" t="s">
        <v>136</v>
      </c>
      <c r="HQ227" s="386" t="s">
        <v>134</v>
      </c>
      <c r="HR227" s="387">
        <f>'Produksi dan Harga'!BR15</f>
        <v>7718.65</v>
      </c>
      <c r="HS227" s="387">
        <f t="shared" si="2750"/>
        <v>262000.4806</v>
      </c>
      <c r="HT227" s="387">
        <f t="shared" si="2751"/>
        <v>2022.29001</v>
      </c>
      <c r="HU227" s="388"/>
      <c r="HV227" s="387">
        <f t="shared" si="2752"/>
        <v>0</v>
      </c>
      <c r="HW227" s="388"/>
      <c r="HX227" s="387">
        <f>ADHB!HY227</f>
        <v>0</v>
      </c>
      <c r="HY227" s="387">
        <f t="shared" si="2753"/>
        <v>0</v>
      </c>
      <c r="HZ227" s="387">
        <f t="shared" si="2754"/>
        <v>2022.29001</v>
      </c>
      <c r="IA227" s="388">
        <v>0.224147321887</v>
      </c>
      <c r="IB227" s="389">
        <f t="shared" si="2755"/>
        <v>453.2908898</v>
      </c>
      <c r="IC227" s="390">
        <f t="shared" si="2756"/>
        <v>1568.99912</v>
      </c>
      <c r="ID227" s="391"/>
      <c r="IE227" s="384">
        <v>12.0</v>
      </c>
      <c r="IF227" s="385" t="s">
        <v>46</v>
      </c>
      <c r="IG227" s="386" t="s">
        <v>136</v>
      </c>
      <c r="IH227" s="386" t="s">
        <v>134</v>
      </c>
      <c r="II227" s="387">
        <f>'Produksi dan Harga'!BW15</f>
        <v>6313.29</v>
      </c>
      <c r="IJ227" s="387">
        <f t="shared" si="2757"/>
        <v>262000.4806</v>
      </c>
      <c r="IK227" s="387">
        <f t="shared" si="2758"/>
        <v>1654.085014</v>
      </c>
      <c r="IL227" s="388"/>
      <c r="IM227" s="387">
        <f t="shared" si="2759"/>
        <v>0</v>
      </c>
      <c r="IN227" s="388"/>
      <c r="IO227" s="387">
        <f>ADHB!IP227</f>
        <v>0</v>
      </c>
      <c r="IP227" s="387">
        <f t="shared" si="2760"/>
        <v>0</v>
      </c>
      <c r="IQ227" s="387">
        <f t="shared" si="2761"/>
        <v>1654.085014</v>
      </c>
      <c r="IR227" s="388">
        <v>0.224147321887</v>
      </c>
      <c r="IS227" s="389">
        <f t="shared" si="2762"/>
        <v>370.7587261</v>
      </c>
      <c r="IT227" s="390">
        <f t="shared" si="2763"/>
        <v>1283.326288</v>
      </c>
      <c r="IU227" s="391"/>
      <c r="IV227" s="384">
        <v>12.0</v>
      </c>
      <c r="IW227" s="385" t="s">
        <v>46</v>
      </c>
      <c r="IX227" s="386" t="s">
        <v>136</v>
      </c>
      <c r="IY227" s="386" t="s">
        <v>134</v>
      </c>
      <c r="IZ227" s="387">
        <f>'Produksi dan Harga'!CB15</f>
        <v>7435.14</v>
      </c>
      <c r="JA227" s="387">
        <f t="shared" si="2764"/>
        <v>262000.4806</v>
      </c>
      <c r="JB227" s="387">
        <f t="shared" si="2765"/>
        <v>1948.010254</v>
      </c>
      <c r="JC227" s="388"/>
      <c r="JD227" s="387">
        <f t="shared" si="2766"/>
        <v>0</v>
      </c>
      <c r="JE227" s="388"/>
      <c r="JF227" s="387">
        <f>ADHB!JG227</f>
        <v>0</v>
      </c>
      <c r="JG227" s="387">
        <f t="shared" si="2767"/>
        <v>0</v>
      </c>
      <c r="JH227" s="387">
        <f t="shared" si="2768"/>
        <v>1948.010254</v>
      </c>
      <c r="JI227" s="388">
        <v>0.224147321887</v>
      </c>
      <c r="JJ227" s="389">
        <f t="shared" si="2769"/>
        <v>436.6412813</v>
      </c>
      <c r="JK227" s="390">
        <f t="shared" si="2770"/>
        <v>1511.368972</v>
      </c>
      <c r="JL227" s="391"/>
      <c r="JM227" s="384">
        <v>12.0</v>
      </c>
      <c r="JN227" s="385" t="s">
        <v>46</v>
      </c>
      <c r="JO227" s="386" t="s">
        <v>136</v>
      </c>
      <c r="JP227" s="386" t="s">
        <v>134</v>
      </c>
      <c r="JQ227" s="387"/>
      <c r="JR227" s="387">
        <f t="shared" si="2771"/>
        <v>262000.4806</v>
      </c>
      <c r="JS227" s="387">
        <f t="shared" si="2772"/>
        <v>0</v>
      </c>
      <c r="JT227" s="388"/>
      <c r="JU227" s="387">
        <f t="shared" si="2773"/>
        <v>0</v>
      </c>
      <c r="JV227" s="388"/>
      <c r="JW227" s="387" t="str">
        <f>ADHB!LF227</f>
        <v/>
      </c>
      <c r="JX227" s="387">
        <f t="shared" si="2774"/>
        <v>0</v>
      </c>
      <c r="JY227" s="387">
        <f t="shared" si="2775"/>
        <v>0</v>
      </c>
      <c r="JZ227" s="388">
        <v>0.224147321887</v>
      </c>
      <c r="KA227" s="389">
        <f t="shared" si="2776"/>
        <v>0</v>
      </c>
      <c r="KB227" s="390">
        <f t="shared" si="2777"/>
        <v>0</v>
      </c>
      <c r="KC227" s="391"/>
      <c r="KD227" s="384">
        <v>12.0</v>
      </c>
      <c r="KE227" s="385" t="s">
        <v>46</v>
      </c>
      <c r="KF227" s="386" t="s">
        <v>136</v>
      </c>
      <c r="KG227" s="386" t="s">
        <v>134</v>
      </c>
      <c r="KH227" s="387"/>
      <c r="KI227" s="387">
        <f t="shared" si="2778"/>
        <v>262000.4806</v>
      </c>
      <c r="KJ227" s="387">
        <f t="shared" si="2779"/>
        <v>0</v>
      </c>
      <c r="KK227" s="388"/>
      <c r="KL227" s="387">
        <f t="shared" si="2780"/>
        <v>0</v>
      </c>
      <c r="KM227" s="388"/>
      <c r="KN227" s="387" t="str">
        <f>ADHB!LW227</f>
        <v/>
      </c>
      <c r="KO227" s="387">
        <f t="shared" si="2781"/>
        <v>0</v>
      </c>
      <c r="KP227" s="387">
        <f t="shared" si="2782"/>
        <v>0</v>
      </c>
      <c r="KQ227" s="388">
        <v>0.224147321887</v>
      </c>
      <c r="KR227" s="389">
        <f t="shared" si="2783"/>
        <v>0</v>
      </c>
      <c r="KS227" s="390">
        <f t="shared" si="2784"/>
        <v>0</v>
      </c>
      <c r="KT227" s="391"/>
      <c r="KU227" s="392"/>
    </row>
    <row r="228" ht="15.75" customHeight="1">
      <c r="A228" s="384">
        <v>13.0</v>
      </c>
      <c r="B228" s="385" t="s">
        <v>47</v>
      </c>
      <c r="C228" s="386" t="s">
        <v>135</v>
      </c>
      <c r="D228" s="386" t="s">
        <v>134</v>
      </c>
      <c r="E228" s="387">
        <f>'Produksi dan Harga'!E16</f>
        <v>20411</v>
      </c>
      <c r="F228" s="387">
        <v>300048.6620196848</v>
      </c>
      <c r="G228" s="387">
        <f t="shared" si="2660"/>
        <v>6124.29324</v>
      </c>
      <c r="H228" s="388"/>
      <c r="I228" s="387">
        <f t="shared" si="2661"/>
        <v>0</v>
      </c>
      <c r="J228" s="388"/>
      <c r="K228" s="387">
        <f>ADHB!L228</f>
        <v>0</v>
      </c>
      <c r="L228" s="387">
        <f t="shared" si="2662"/>
        <v>0</v>
      </c>
      <c r="M228" s="387">
        <f t="shared" si="2663"/>
        <v>6124.29324</v>
      </c>
      <c r="N228" s="388">
        <v>0.224147321887</v>
      </c>
      <c r="O228" s="389">
        <f t="shared" si="2664"/>
        <v>1372.743928</v>
      </c>
      <c r="P228" s="390">
        <f t="shared" si="2665"/>
        <v>4751.549312</v>
      </c>
      <c r="Q228" s="391"/>
      <c r="R228" s="384">
        <v>13.0</v>
      </c>
      <c r="S228" s="385" t="s">
        <v>47</v>
      </c>
      <c r="T228" s="386" t="s">
        <v>135</v>
      </c>
      <c r="U228" s="386" t="s">
        <v>134</v>
      </c>
      <c r="V228" s="387">
        <f>'Produksi dan Harga'!J16</f>
        <v>9808</v>
      </c>
      <c r="W228" s="387">
        <f t="shared" si="2666"/>
        <v>300048.662</v>
      </c>
      <c r="X228" s="387">
        <f t="shared" si="2667"/>
        <v>2942.877277</v>
      </c>
      <c r="Y228" s="388"/>
      <c r="Z228" s="387">
        <f t="shared" si="2668"/>
        <v>0</v>
      </c>
      <c r="AA228" s="388"/>
      <c r="AB228" s="387">
        <f>ADHB!AC228</f>
        <v>0</v>
      </c>
      <c r="AC228" s="387">
        <f t="shared" si="2669"/>
        <v>0</v>
      </c>
      <c r="AD228" s="387">
        <f t="shared" si="2670"/>
        <v>2942.877277</v>
      </c>
      <c r="AE228" s="388">
        <v>0.224147321887</v>
      </c>
      <c r="AF228" s="389">
        <f t="shared" si="2671"/>
        <v>659.6380603</v>
      </c>
      <c r="AG228" s="390">
        <f t="shared" si="2672"/>
        <v>2283.239217</v>
      </c>
      <c r="AH228" s="391"/>
      <c r="AI228" s="384">
        <v>13.0</v>
      </c>
      <c r="AJ228" s="385" t="s">
        <v>47</v>
      </c>
      <c r="AK228" s="386" t="s">
        <v>135</v>
      </c>
      <c r="AL228" s="386" t="s">
        <v>134</v>
      </c>
      <c r="AM228" s="387">
        <f>'Produksi dan Harga'!O16</f>
        <v>11544</v>
      </c>
      <c r="AN228" s="387">
        <f t="shared" si="2673"/>
        <v>300048.662</v>
      </c>
      <c r="AO228" s="387">
        <f t="shared" si="2674"/>
        <v>3463.761754</v>
      </c>
      <c r="AP228" s="388"/>
      <c r="AQ228" s="387">
        <f t="shared" si="2675"/>
        <v>0</v>
      </c>
      <c r="AR228" s="388"/>
      <c r="AS228" s="387">
        <f>ADHB!AT228</f>
        <v>0</v>
      </c>
      <c r="AT228" s="387">
        <f t="shared" si="2676"/>
        <v>0</v>
      </c>
      <c r="AU228" s="387">
        <f t="shared" si="2677"/>
        <v>3463.761754</v>
      </c>
      <c r="AV228" s="388">
        <v>0.224147321887</v>
      </c>
      <c r="AW228" s="389">
        <f t="shared" si="2678"/>
        <v>776.3929209</v>
      </c>
      <c r="AX228" s="390">
        <f t="shared" si="2679"/>
        <v>2687.368833</v>
      </c>
      <c r="AY228" s="391"/>
      <c r="AZ228" s="384">
        <v>13.0</v>
      </c>
      <c r="BA228" s="385" t="s">
        <v>47</v>
      </c>
      <c r="BB228" s="386" t="s">
        <v>135</v>
      </c>
      <c r="BC228" s="386" t="s">
        <v>134</v>
      </c>
      <c r="BD228" s="387">
        <f>'Produksi dan Harga'!T16</f>
        <v>26019</v>
      </c>
      <c r="BE228" s="387">
        <f t="shared" si="2680"/>
        <v>300048.662</v>
      </c>
      <c r="BF228" s="387">
        <f t="shared" si="2681"/>
        <v>7806.966137</v>
      </c>
      <c r="BG228" s="388"/>
      <c r="BH228" s="387">
        <f t="shared" si="2682"/>
        <v>0</v>
      </c>
      <c r="BI228" s="388"/>
      <c r="BJ228" s="387">
        <f>ADHB!BK228</f>
        <v>0</v>
      </c>
      <c r="BK228" s="387">
        <f t="shared" si="2683"/>
        <v>0</v>
      </c>
      <c r="BL228" s="387">
        <f t="shared" si="2684"/>
        <v>7806.966137</v>
      </c>
      <c r="BM228" s="388">
        <v>0.224147321887</v>
      </c>
      <c r="BN228" s="389">
        <f t="shared" si="2685"/>
        <v>1749.910552</v>
      </c>
      <c r="BO228" s="390">
        <f t="shared" si="2686"/>
        <v>6057.055585</v>
      </c>
      <c r="BP228" s="391"/>
      <c r="BQ228" s="384">
        <v>13.0</v>
      </c>
      <c r="BR228" s="385" t="s">
        <v>47</v>
      </c>
      <c r="BS228" s="386" t="s">
        <v>135</v>
      </c>
      <c r="BT228" s="386" t="s">
        <v>134</v>
      </c>
      <c r="BU228" s="387">
        <f>'Produksi dan Harga'!Y16</f>
        <v>20763</v>
      </c>
      <c r="BV228" s="387">
        <f t="shared" si="2687"/>
        <v>300048.662</v>
      </c>
      <c r="BW228" s="387">
        <f t="shared" si="2688"/>
        <v>6229.91037</v>
      </c>
      <c r="BX228" s="388"/>
      <c r="BY228" s="387">
        <f t="shared" si="2689"/>
        <v>0</v>
      </c>
      <c r="BZ228" s="388"/>
      <c r="CA228" s="387">
        <f>ADHB!CB228</f>
        <v>0</v>
      </c>
      <c r="CB228" s="387">
        <f t="shared" si="2690"/>
        <v>0</v>
      </c>
      <c r="CC228" s="387">
        <f t="shared" si="2691"/>
        <v>6229.91037</v>
      </c>
      <c r="CD228" s="388">
        <v>0.224147321887</v>
      </c>
      <c r="CE228" s="389">
        <f t="shared" si="2692"/>
        <v>1396.417725</v>
      </c>
      <c r="CF228" s="390">
        <f t="shared" si="2693"/>
        <v>4833.492645</v>
      </c>
      <c r="CG228" s="391"/>
      <c r="CH228" s="384">
        <v>13.0</v>
      </c>
      <c r="CI228" s="385" t="s">
        <v>47</v>
      </c>
      <c r="CJ228" s="386" t="s">
        <v>135</v>
      </c>
      <c r="CK228" s="386" t="s">
        <v>134</v>
      </c>
      <c r="CL228" s="387">
        <f>'Produksi dan Harga'!AD16</f>
        <v>11386</v>
      </c>
      <c r="CM228" s="387">
        <f t="shared" si="2694"/>
        <v>300048.662</v>
      </c>
      <c r="CN228" s="387">
        <f t="shared" si="2695"/>
        <v>3416.354066</v>
      </c>
      <c r="CO228" s="388"/>
      <c r="CP228" s="387">
        <f t="shared" si="2696"/>
        <v>0</v>
      </c>
      <c r="CQ228" s="388"/>
      <c r="CR228" s="387">
        <f>ADHB!CS228</f>
        <v>0</v>
      </c>
      <c r="CS228" s="387">
        <f t="shared" si="2697"/>
        <v>0</v>
      </c>
      <c r="CT228" s="387">
        <f t="shared" si="2698"/>
        <v>3416.354066</v>
      </c>
      <c r="CU228" s="388">
        <v>0.224147321887</v>
      </c>
      <c r="CV228" s="389">
        <f t="shared" si="2699"/>
        <v>765.7666145</v>
      </c>
      <c r="CW228" s="390">
        <f t="shared" si="2700"/>
        <v>2650.587451</v>
      </c>
      <c r="CX228" s="391"/>
      <c r="CY228" s="384">
        <v>13.0</v>
      </c>
      <c r="CZ228" s="385" t="s">
        <v>47</v>
      </c>
      <c r="DA228" s="386" t="s">
        <v>135</v>
      </c>
      <c r="DB228" s="386" t="s">
        <v>134</v>
      </c>
      <c r="DC228" s="387">
        <f>'Produksi dan Harga'!AI16</f>
        <v>12982</v>
      </c>
      <c r="DD228" s="387">
        <f t="shared" si="2701"/>
        <v>300048.662</v>
      </c>
      <c r="DE228" s="387">
        <f t="shared" si="2702"/>
        <v>3895.23173</v>
      </c>
      <c r="DF228" s="388"/>
      <c r="DG228" s="387">
        <f t="shared" si="2703"/>
        <v>0</v>
      </c>
      <c r="DH228" s="388"/>
      <c r="DI228" s="387">
        <f>ADHB!DJ228</f>
        <v>0</v>
      </c>
      <c r="DJ228" s="387">
        <f t="shared" si="2704"/>
        <v>0</v>
      </c>
      <c r="DK228" s="387">
        <f t="shared" si="2705"/>
        <v>3895.23173</v>
      </c>
      <c r="DL228" s="388">
        <v>0.224147321887</v>
      </c>
      <c r="DM228" s="389">
        <f t="shared" si="2706"/>
        <v>873.1057605</v>
      </c>
      <c r="DN228" s="390">
        <f t="shared" si="2707"/>
        <v>3022.12597</v>
      </c>
      <c r="DO228" s="391"/>
      <c r="DP228" s="384">
        <v>13.0</v>
      </c>
      <c r="DQ228" s="385" t="s">
        <v>47</v>
      </c>
      <c r="DR228" s="386" t="s">
        <v>135</v>
      </c>
      <c r="DS228" s="386" t="s">
        <v>134</v>
      </c>
      <c r="DT228" s="387">
        <f>'Produksi dan Harga'!AN16</f>
        <v>5422</v>
      </c>
      <c r="DU228" s="387">
        <f t="shared" si="2708"/>
        <v>300048.662</v>
      </c>
      <c r="DV228" s="387">
        <f t="shared" si="2709"/>
        <v>1626.863845</v>
      </c>
      <c r="DW228" s="388"/>
      <c r="DX228" s="387">
        <f t="shared" si="2710"/>
        <v>0</v>
      </c>
      <c r="DY228" s="388"/>
      <c r="DZ228" s="387">
        <f>ADHB!EA228</f>
        <v>0</v>
      </c>
      <c r="EA228" s="387">
        <f t="shared" si="2711"/>
        <v>0</v>
      </c>
      <c r="EB228" s="387">
        <f t="shared" si="2712"/>
        <v>1626.863845</v>
      </c>
      <c r="EC228" s="388">
        <v>0.224147321887</v>
      </c>
      <c r="ED228" s="389">
        <f t="shared" si="2713"/>
        <v>364.657174</v>
      </c>
      <c r="EE228" s="390">
        <f t="shared" si="2714"/>
        <v>1262.206671</v>
      </c>
      <c r="EF228" s="391"/>
      <c r="EG228" s="384">
        <v>13.0</v>
      </c>
      <c r="EH228" s="385" t="s">
        <v>47</v>
      </c>
      <c r="EI228" s="386" t="s">
        <v>135</v>
      </c>
      <c r="EJ228" s="386" t="s">
        <v>134</v>
      </c>
      <c r="EK228" s="387">
        <f>'Produksi dan Harga'!AS16</f>
        <v>9967</v>
      </c>
      <c r="EL228" s="387">
        <f t="shared" si="2715"/>
        <v>300048.662</v>
      </c>
      <c r="EM228" s="387">
        <f t="shared" si="2716"/>
        <v>2990.585014</v>
      </c>
      <c r="EN228" s="388"/>
      <c r="EO228" s="387">
        <f t="shared" si="2717"/>
        <v>0</v>
      </c>
      <c r="EP228" s="388"/>
      <c r="EQ228" s="387">
        <f>ADHB!ER228</f>
        <v>0</v>
      </c>
      <c r="ER228" s="387">
        <f t="shared" si="2718"/>
        <v>0</v>
      </c>
      <c r="ES228" s="387">
        <f t="shared" si="2719"/>
        <v>2990.585014</v>
      </c>
      <c r="ET228" s="388">
        <v>0.224147321887</v>
      </c>
      <c r="EU228" s="389">
        <f t="shared" si="2720"/>
        <v>670.3316218</v>
      </c>
      <c r="EV228" s="390">
        <f t="shared" si="2721"/>
        <v>2320.253393</v>
      </c>
      <c r="EW228" s="391"/>
      <c r="EX228" s="384">
        <v>13.0</v>
      </c>
      <c r="EY228" s="385" t="s">
        <v>47</v>
      </c>
      <c r="EZ228" s="386" t="s">
        <v>135</v>
      </c>
      <c r="FA228" s="386" t="s">
        <v>134</v>
      </c>
      <c r="FB228" s="387">
        <f>'Produksi dan Harga'!AX16</f>
        <v>7406</v>
      </c>
      <c r="FC228" s="387">
        <f t="shared" si="2722"/>
        <v>300048.662</v>
      </c>
      <c r="FD228" s="387">
        <f t="shared" si="2723"/>
        <v>2222.160391</v>
      </c>
      <c r="FE228" s="388"/>
      <c r="FF228" s="387">
        <f t="shared" si="2724"/>
        <v>0</v>
      </c>
      <c r="FG228" s="388"/>
      <c r="FH228" s="387">
        <f>ADHB!FI228</f>
        <v>0</v>
      </c>
      <c r="FI228" s="387">
        <f t="shared" si="2725"/>
        <v>0</v>
      </c>
      <c r="FJ228" s="387">
        <f t="shared" si="2726"/>
        <v>2222.160391</v>
      </c>
      <c r="FK228" s="388">
        <v>0.224147321887</v>
      </c>
      <c r="FL228" s="389">
        <f t="shared" si="2727"/>
        <v>498.0913004</v>
      </c>
      <c r="FM228" s="390">
        <f t="shared" si="2728"/>
        <v>1724.06909</v>
      </c>
      <c r="FN228" s="391"/>
      <c r="FO228" s="384">
        <v>13.0</v>
      </c>
      <c r="FP228" s="385" t="s">
        <v>47</v>
      </c>
      <c r="FQ228" s="386" t="s">
        <v>135</v>
      </c>
      <c r="FR228" s="386" t="s">
        <v>134</v>
      </c>
      <c r="FS228" s="387">
        <f>'Produksi dan Harga'!BC16</f>
        <v>6429</v>
      </c>
      <c r="FT228" s="387">
        <f t="shared" si="2729"/>
        <v>300048.662</v>
      </c>
      <c r="FU228" s="387">
        <f t="shared" si="2730"/>
        <v>1929.012848</v>
      </c>
      <c r="FV228" s="388"/>
      <c r="FW228" s="387">
        <f t="shared" si="2731"/>
        <v>0</v>
      </c>
      <c r="FX228" s="388"/>
      <c r="FY228" s="387">
        <f>ADHB!FZ228</f>
        <v>0</v>
      </c>
      <c r="FZ228" s="387">
        <f t="shared" si="2732"/>
        <v>0</v>
      </c>
      <c r="GA228" s="387">
        <f t="shared" si="2733"/>
        <v>1929.012848</v>
      </c>
      <c r="GB228" s="388">
        <v>0.224147321887</v>
      </c>
      <c r="GC228" s="389">
        <f t="shared" si="2734"/>
        <v>432.3830638</v>
      </c>
      <c r="GD228" s="390">
        <f t="shared" si="2735"/>
        <v>1496.629784</v>
      </c>
      <c r="GE228" s="391"/>
      <c r="GF228" s="384">
        <v>13.0</v>
      </c>
      <c r="GG228" s="385" t="s">
        <v>47</v>
      </c>
      <c r="GH228" s="386" t="s">
        <v>135</v>
      </c>
      <c r="GI228" s="386" t="s">
        <v>134</v>
      </c>
      <c r="GJ228" s="387">
        <f>'Produksi dan Harga'!BH16</f>
        <v>10093</v>
      </c>
      <c r="GK228" s="387">
        <f t="shared" si="2736"/>
        <v>300048.662</v>
      </c>
      <c r="GL228" s="387">
        <f t="shared" si="2737"/>
        <v>3028.391146</v>
      </c>
      <c r="GM228" s="388"/>
      <c r="GN228" s="387">
        <f t="shared" si="2738"/>
        <v>0</v>
      </c>
      <c r="GO228" s="388"/>
      <c r="GP228" s="387">
        <f>ADHB!GQ228</f>
        <v>0</v>
      </c>
      <c r="GQ228" s="387">
        <f t="shared" si="2739"/>
        <v>0</v>
      </c>
      <c r="GR228" s="387">
        <f t="shared" si="2740"/>
        <v>3028.391146</v>
      </c>
      <c r="GS228" s="388">
        <v>0.224147321887</v>
      </c>
      <c r="GT228" s="389">
        <f t="shared" si="2741"/>
        <v>678.8057649</v>
      </c>
      <c r="GU228" s="390">
        <f t="shared" si="2742"/>
        <v>2349.585381</v>
      </c>
      <c r="GV228" s="391"/>
      <c r="GW228" s="384">
        <v>13.0</v>
      </c>
      <c r="GX228" s="385" t="s">
        <v>47</v>
      </c>
      <c r="GY228" s="386" t="s">
        <v>135</v>
      </c>
      <c r="GZ228" s="386" t="s">
        <v>134</v>
      </c>
      <c r="HA228" s="387">
        <f>'Produksi dan Harga'!BM16</f>
        <v>9614.12</v>
      </c>
      <c r="HB228" s="387">
        <f t="shared" si="2743"/>
        <v>300048.662</v>
      </c>
      <c r="HC228" s="387">
        <f t="shared" si="2744"/>
        <v>2884.703842</v>
      </c>
      <c r="HD228" s="388"/>
      <c r="HE228" s="387">
        <f t="shared" si="2745"/>
        <v>0</v>
      </c>
      <c r="HF228" s="388"/>
      <c r="HG228" s="387">
        <f>ADHB!HH228</f>
        <v>0</v>
      </c>
      <c r="HH228" s="387">
        <f t="shared" si="2746"/>
        <v>0</v>
      </c>
      <c r="HI228" s="387">
        <f t="shared" si="2747"/>
        <v>2884.703842</v>
      </c>
      <c r="HJ228" s="388">
        <v>0.224147321887</v>
      </c>
      <c r="HK228" s="389">
        <f t="shared" si="2748"/>
        <v>646.5986407</v>
      </c>
      <c r="HL228" s="390">
        <f t="shared" si="2749"/>
        <v>2238.105202</v>
      </c>
      <c r="HM228" s="391"/>
      <c r="HN228" s="384">
        <v>13.0</v>
      </c>
      <c r="HO228" s="385" t="s">
        <v>47</v>
      </c>
      <c r="HP228" s="386" t="s">
        <v>135</v>
      </c>
      <c r="HQ228" s="386" t="s">
        <v>134</v>
      </c>
      <c r="HR228" s="387">
        <f>'Produksi dan Harga'!BR16</f>
        <v>10470.16</v>
      </c>
      <c r="HS228" s="387">
        <f t="shared" si="2750"/>
        <v>300048.662</v>
      </c>
      <c r="HT228" s="387">
        <f t="shared" si="2751"/>
        <v>3141.557499</v>
      </c>
      <c r="HU228" s="388"/>
      <c r="HV228" s="387">
        <f t="shared" si="2752"/>
        <v>0</v>
      </c>
      <c r="HW228" s="388"/>
      <c r="HX228" s="387">
        <f>ADHB!HY228</f>
        <v>0</v>
      </c>
      <c r="HY228" s="387">
        <f t="shared" si="2753"/>
        <v>0</v>
      </c>
      <c r="HZ228" s="387">
        <f t="shared" si="2754"/>
        <v>3141.557499</v>
      </c>
      <c r="IA228" s="388">
        <v>0.224147321887</v>
      </c>
      <c r="IB228" s="389">
        <f t="shared" si="2755"/>
        <v>704.1717</v>
      </c>
      <c r="IC228" s="390">
        <f t="shared" si="2756"/>
        <v>2437.385799</v>
      </c>
      <c r="ID228" s="391"/>
      <c r="IE228" s="384">
        <v>13.0</v>
      </c>
      <c r="IF228" s="385" t="s">
        <v>47</v>
      </c>
      <c r="IG228" s="386" t="s">
        <v>135</v>
      </c>
      <c r="IH228" s="386" t="s">
        <v>134</v>
      </c>
      <c r="II228" s="387">
        <f>'Produksi dan Harga'!BW16</f>
        <v>10011.32</v>
      </c>
      <c r="IJ228" s="387">
        <f t="shared" si="2757"/>
        <v>300048.662</v>
      </c>
      <c r="IK228" s="387">
        <f t="shared" si="2758"/>
        <v>3003.883171</v>
      </c>
      <c r="IL228" s="388"/>
      <c r="IM228" s="387">
        <f t="shared" si="2759"/>
        <v>0</v>
      </c>
      <c r="IN228" s="388"/>
      <c r="IO228" s="387">
        <f>ADHB!IP228</f>
        <v>0</v>
      </c>
      <c r="IP228" s="387">
        <f t="shared" si="2760"/>
        <v>0</v>
      </c>
      <c r="IQ228" s="387">
        <f t="shared" si="2761"/>
        <v>3003.883171</v>
      </c>
      <c r="IR228" s="388">
        <v>0.224147321887</v>
      </c>
      <c r="IS228" s="389">
        <f t="shared" si="2762"/>
        <v>673.3123681</v>
      </c>
      <c r="IT228" s="390">
        <f t="shared" si="2763"/>
        <v>2330.570803</v>
      </c>
      <c r="IU228" s="391"/>
      <c r="IV228" s="384">
        <v>13.0</v>
      </c>
      <c r="IW228" s="385" t="s">
        <v>47</v>
      </c>
      <c r="IX228" s="386" t="s">
        <v>135</v>
      </c>
      <c r="IY228" s="386" t="s">
        <v>134</v>
      </c>
      <c r="IZ228" s="387">
        <f>'Produksi dan Harga'!CB16</f>
        <v>12858.49</v>
      </c>
      <c r="JA228" s="387">
        <f t="shared" si="2764"/>
        <v>300048.662</v>
      </c>
      <c r="JB228" s="387">
        <f t="shared" si="2765"/>
        <v>3858.17272</v>
      </c>
      <c r="JC228" s="388"/>
      <c r="JD228" s="387">
        <f t="shared" si="2766"/>
        <v>0</v>
      </c>
      <c r="JE228" s="388"/>
      <c r="JF228" s="387">
        <f>ADHB!JG228</f>
        <v>0</v>
      </c>
      <c r="JG228" s="387">
        <f t="shared" si="2767"/>
        <v>0</v>
      </c>
      <c r="JH228" s="387">
        <f t="shared" si="2768"/>
        <v>3858.17272</v>
      </c>
      <c r="JI228" s="388">
        <v>0.224147321887</v>
      </c>
      <c r="JJ228" s="389">
        <f t="shared" si="2769"/>
        <v>864.7990826</v>
      </c>
      <c r="JK228" s="390">
        <f t="shared" si="2770"/>
        <v>2993.373638</v>
      </c>
      <c r="JL228" s="391"/>
      <c r="JM228" s="384">
        <v>13.0</v>
      </c>
      <c r="JN228" s="385" t="s">
        <v>47</v>
      </c>
      <c r="JO228" s="386" t="s">
        <v>135</v>
      </c>
      <c r="JP228" s="386" t="s">
        <v>134</v>
      </c>
      <c r="JQ228" s="387"/>
      <c r="JR228" s="387">
        <f t="shared" si="2771"/>
        <v>300048.662</v>
      </c>
      <c r="JS228" s="387">
        <f t="shared" si="2772"/>
        <v>0</v>
      </c>
      <c r="JT228" s="388"/>
      <c r="JU228" s="387">
        <f t="shared" si="2773"/>
        <v>0</v>
      </c>
      <c r="JV228" s="388"/>
      <c r="JW228" s="387" t="str">
        <f>ADHB!LF228</f>
        <v/>
      </c>
      <c r="JX228" s="387">
        <f t="shared" si="2774"/>
        <v>0</v>
      </c>
      <c r="JY228" s="387">
        <f t="shared" si="2775"/>
        <v>0</v>
      </c>
      <c r="JZ228" s="388">
        <v>0.224147321887</v>
      </c>
      <c r="KA228" s="389">
        <f t="shared" si="2776"/>
        <v>0</v>
      </c>
      <c r="KB228" s="390">
        <f t="shared" si="2777"/>
        <v>0</v>
      </c>
      <c r="KC228" s="391"/>
      <c r="KD228" s="384">
        <v>13.0</v>
      </c>
      <c r="KE228" s="385" t="s">
        <v>47</v>
      </c>
      <c r="KF228" s="386" t="s">
        <v>135</v>
      </c>
      <c r="KG228" s="386" t="s">
        <v>134</v>
      </c>
      <c r="KH228" s="387"/>
      <c r="KI228" s="387">
        <f t="shared" si="2778"/>
        <v>300048.662</v>
      </c>
      <c r="KJ228" s="387">
        <f t="shared" si="2779"/>
        <v>0</v>
      </c>
      <c r="KK228" s="388"/>
      <c r="KL228" s="387">
        <f t="shared" si="2780"/>
        <v>0</v>
      </c>
      <c r="KM228" s="388"/>
      <c r="KN228" s="387" t="str">
        <f>ADHB!LW228</f>
        <v/>
      </c>
      <c r="KO228" s="387">
        <f t="shared" si="2781"/>
        <v>0</v>
      </c>
      <c r="KP228" s="387">
        <f t="shared" si="2782"/>
        <v>0</v>
      </c>
      <c r="KQ228" s="388">
        <v>0.224147321887</v>
      </c>
      <c r="KR228" s="389">
        <f t="shared" si="2783"/>
        <v>0</v>
      </c>
      <c r="KS228" s="390">
        <f t="shared" si="2784"/>
        <v>0</v>
      </c>
      <c r="KT228" s="391"/>
      <c r="KU228" s="392"/>
    </row>
    <row r="229" ht="15.75" customHeight="1">
      <c r="A229" s="384">
        <v>14.0</v>
      </c>
      <c r="B229" s="385" t="s">
        <v>48</v>
      </c>
      <c r="C229" s="386" t="s">
        <v>135</v>
      </c>
      <c r="D229" s="386" t="s">
        <v>134</v>
      </c>
      <c r="E229" s="387">
        <f>'Produksi dan Harga'!E17</f>
        <v>10441</v>
      </c>
      <c r="F229" s="387">
        <v>302329.8086510608</v>
      </c>
      <c r="G229" s="387">
        <f t="shared" si="2660"/>
        <v>3156.625532</v>
      </c>
      <c r="H229" s="388"/>
      <c r="I229" s="387">
        <f t="shared" si="2661"/>
        <v>0</v>
      </c>
      <c r="J229" s="388"/>
      <c r="K229" s="387">
        <f>ADHB!L229</f>
        <v>0</v>
      </c>
      <c r="L229" s="387">
        <f t="shared" si="2662"/>
        <v>0</v>
      </c>
      <c r="M229" s="387">
        <f t="shared" si="2663"/>
        <v>3156.625532</v>
      </c>
      <c r="N229" s="388">
        <v>0.224147321887</v>
      </c>
      <c r="O229" s="389">
        <f t="shared" si="2664"/>
        <v>707.5491592</v>
      </c>
      <c r="P229" s="390">
        <f t="shared" si="2665"/>
        <v>2449.076373</v>
      </c>
      <c r="Q229" s="391"/>
      <c r="R229" s="384">
        <v>14.0</v>
      </c>
      <c r="S229" s="385" t="s">
        <v>48</v>
      </c>
      <c r="T229" s="386" t="s">
        <v>135</v>
      </c>
      <c r="U229" s="386" t="s">
        <v>134</v>
      </c>
      <c r="V229" s="387">
        <f>'Produksi dan Harga'!J17</f>
        <v>8486</v>
      </c>
      <c r="W229" s="387">
        <f t="shared" si="2666"/>
        <v>302329.8087</v>
      </c>
      <c r="X229" s="387">
        <f t="shared" si="2667"/>
        <v>2565.570756</v>
      </c>
      <c r="Y229" s="388"/>
      <c r="Z229" s="387">
        <f t="shared" si="2668"/>
        <v>0</v>
      </c>
      <c r="AA229" s="388"/>
      <c r="AB229" s="387">
        <f>ADHB!AC229</f>
        <v>0</v>
      </c>
      <c r="AC229" s="387">
        <f t="shared" si="2669"/>
        <v>0</v>
      </c>
      <c r="AD229" s="387">
        <f t="shared" si="2670"/>
        <v>2565.570756</v>
      </c>
      <c r="AE229" s="388">
        <v>0.224147321887</v>
      </c>
      <c r="AF229" s="389">
        <f t="shared" si="2671"/>
        <v>575.0658141</v>
      </c>
      <c r="AG229" s="390">
        <f t="shared" si="2672"/>
        <v>1990.504942</v>
      </c>
      <c r="AH229" s="391"/>
      <c r="AI229" s="384">
        <v>14.0</v>
      </c>
      <c r="AJ229" s="385" t="s">
        <v>48</v>
      </c>
      <c r="AK229" s="386" t="s">
        <v>135</v>
      </c>
      <c r="AL229" s="386" t="s">
        <v>134</v>
      </c>
      <c r="AM229" s="387">
        <f>'Produksi dan Harga'!O17</f>
        <v>10792</v>
      </c>
      <c r="AN229" s="387">
        <f t="shared" si="2673"/>
        <v>302329.8087</v>
      </c>
      <c r="AO229" s="387">
        <f t="shared" si="2674"/>
        <v>3262.743295</v>
      </c>
      <c r="AP229" s="388"/>
      <c r="AQ229" s="387">
        <f t="shared" si="2675"/>
        <v>0</v>
      </c>
      <c r="AR229" s="388"/>
      <c r="AS229" s="387">
        <f>ADHB!AT229</f>
        <v>0</v>
      </c>
      <c r="AT229" s="387">
        <f t="shared" si="2676"/>
        <v>0</v>
      </c>
      <c r="AU229" s="387">
        <f t="shared" si="2677"/>
        <v>3262.743295</v>
      </c>
      <c r="AV229" s="388">
        <v>0.224147321887</v>
      </c>
      <c r="AW229" s="389">
        <f t="shared" si="2678"/>
        <v>731.3351716</v>
      </c>
      <c r="AX229" s="390">
        <f t="shared" si="2679"/>
        <v>2531.408123</v>
      </c>
      <c r="AY229" s="391"/>
      <c r="AZ229" s="384">
        <v>14.0</v>
      </c>
      <c r="BA229" s="385" t="s">
        <v>48</v>
      </c>
      <c r="BB229" s="386" t="s">
        <v>135</v>
      </c>
      <c r="BC229" s="386" t="s">
        <v>134</v>
      </c>
      <c r="BD229" s="387">
        <f>'Produksi dan Harga'!T17</f>
        <v>16063</v>
      </c>
      <c r="BE229" s="387">
        <f t="shared" si="2680"/>
        <v>302329.8087</v>
      </c>
      <c r="BF229" s="387">
        <f t="shared" si="2681"/>
        <v>4856.323716</v>
      </c>
      <c r="BG229" s="388"/>
      <c r="BH229" s="387">
        <f t="shared" si="2682"/>
        <v>0</v>
      </c>
      <c r="BI229" s="388"/>
      <c r="BJ229" s="387">
        <f>ADHB!BK229</f>
        <v>0</v>
      </c>
      <c r="BK229" s="387">
        <f t="shared" si="2683"/>
        <v>0</v>
      </c>
      <c r="BL229" s="387">
        <f t="shared" si="2684"/>
        <v>4856.323716</v>
      </c>
      <c r="BM229" s="388">
        <v>0.224147321887</v>
      </c>
      <c r="BN229" s="389">
        <f t="shared" si="2685"/>
        <v>1088.531955</v>
      </c>
      <c r="BO229" s="390">
        <f t="shared" si="2686"/>
        <v>3767.791761</v>
      </c>
      <c r="BP229" s="391"/>
      <c r="BQ229" s="384">
        <v>14.0</v>
      </c>
      <c r="BR229" s="385" t="s">
        <v>48</v>
      </c>
      <c r="BS229" s="386" t="s">
        <v>135</v>
      </c>
      <c r="BT229" s="386" t="s">
        <v>134</v>
      </c>
      <c r="BU229" s="387">
        <f>'Produksi dan Harga'!Y17</f>
        <v>17155</v>
      </c>
      <c r="BV229" s="387">
        <f t="shared" si="2687"/>
        <v>302329.8087</v>
      </c>
      <c r="BW229" s="387">
        <f t="shared" si="2688"/>
        <v>5186.467867</v>
      </c>
      <c r="BX229" s="388"/>
      <c r="BY229" s="387">
        <f t="shared" si="2689"/>
        <v>0</v>
      </c>
      <c r="BZ229" s="388"/>
      <c r="CA229" s="387">
        <f>ADHB!CB229</f>
        <v>0</v>
      </c>
      <c r="CB229" s="387">
        <f t="shared" si="2690"/>
        <v>0</v>
      </c>
      <c r="CC229" s="387">
        <f t="shared" si="2691"/>
        <v>5186.467867</v>
      </c>
      <c r="CD229" s="388">
        <v>0.224147321887</v>
      </c>
      <c r="CE229" s="389">
        <f t="shared" si="2692"/>
        <v>1162.532883</v>
      </c>
      <c r="CF229" s="390">
        <f t="shared" si="2693"/>
        <v>4023.934985</v>
      </c>
      <c r="CG229" s="391"/>
      <c r="CH229" s="384">
        <v>14.0</v>
      </c>
      <c r="CI229" s="385" t="s">
        <v>48</v>
      </c>
      <c r="CJ229" s="386" t="s">
        <v>135</v>
      </c>
      <c r="CK229" s="386" t="s">
        <v>134</v>
      </c>
      <c r="CL229" s="387">
        <f>'Produksi dan Harga'!AD17</f>
        <v>8854</v>
      </c>
      <c r="CM229" s="387">
        <f t="shared" si="2694"/>
        <v>302329.8087</v>
      </c>
      <c r="CN229" s="387">
        <f t="shared" si="2695"/>
        <v>2676.828126</v>
      </c>
      <c r="CO229" s="388"/>
      <c r="CP229" s="387">
        <f t="shared" si="2696"/>
        <v>0</v>
      </c>
      <c r="CQ229" s="388"/>
      <c r="CR229" s="387">
        <f>ADHB!CS229</f>
        <v>0</v>
      </c>
      <c r="CS229" s="387">
        <f t="shared" si="2697"/>
        <v>0</v>
      </c>
      <c r="CT229" s="387">
        <f t="shared" si="2698"/>
        <v>2676.828126</v>
      </c>
      <c r="CU229" s="388">
        <v>0.224147321887</v>
      </c>
      <c r="CV229" s="389">
        <f t="shared" si="2699"/>
        <v>600.0038555</v>
      </c>
      <c r="CW229" s="390">
        <f t="shared" si="2700"/>
        <v>2076.82427</v>
      </c>
      <c r="CX229" s="391"/>
      <c r="CY229" s="384">
        <v>14.0</v>
      </c>
      <c r="CZ229" s="385" t="s">
        <v>48</v>
      </c>
      <c r="DA229" s="386" t="s">
        <v>135</v>
      </c>
      <c r="DB229" s="386" t="s">
        <v>134</v>
      </c>
      <c r="DC229" s="387">
        <f>'Produksi dan Harga'!AI17</f>
        <v>10433</v>
      </c>
      <c r="DD229" s="387">
        <f t="shared" si="2701"/>
        <v>302329.8087</v>
      </c>
      <c r="DE229" s="387">
        <f t="shared" si="2702"/>
        <v>3154.206894</v>
      </c>
      <c r="DF229" s="388"/>
      <c r="DG229" s="387">
        <f t="shared" si="2703"/>
        <v>0</v>
      </c>
      <c r="DH229" s="388"/>
      <c r="DI229" s="387">
        <f>ADHB!DJ229</f>
        <v>0</v>
      </c>
      <c r="DJ229" s="387">
        <f t="shared" si="2704"/>
        <v>0</v>
      </c>
      <c r="DK229" s="387">
        <f t="shared" si="2705"/>
        <v>3154.206894</v>
      </c>
      <c r="DL229" s="388">
        <v>0.224147321887</v>
      </c>
      <c r="DM229" s="389">
        <f t="shared" si="2706"/>
        <v>707.0070279</v>
      </c>
      <c r="DN229" s="390">
        <f t="shared" si="2707"/>
        <v>2447.199866</v>
      </c>
      <c r="DO229" s="391"/>
      <c r="DP229" s="384">
        <v>14.0</v>
      </c>
      <c r="DQ229" s="385" t="s">
        <v>48</v>
      </c>
      <c r="DR229" s="386" t="s">
        <v>135</v>
      </c>
      <c r="DS229" s="386" t="s">
        <v>134</v>
      </c>
      <c r="DT229" s="387">
        <f>'Produksi dan Harga'!AN17</f>
        <v>3421</v>
      </c>
      <c r="DU229" s="387">
        <f t="shared" si="2708"/>
        <v>302329.8087</v>
      </c>
      <c r="DV229" s="387">
        <f t="shared" si="2709"/>
        <v>1034.270275</v>
      </c>
      <c r="DW229" s="388"/>
      <c r="DX229" s="387">
        <f t="shared" si="2710"/>
        <v>0</v>
      </c>
      <c r="DY229" s="388"/>
      <c r="DZ229" s="387">
        <f>ADHB!EA229</f>
        <v>0</v>
      </c>
      <c r="EA229" s="387">
        <f t="shared" si="2711"/>
        <v>0</v>
      </c>
      <c r="EB229" s="387">
        <f t="shared" si="2712"/>
        <v>1034.270275</v>
      </c>
      <c r="EC229" s="388">
        <v>0.224147321887</v>
      </c>
      <c r="ED229" s="389">
        <f t="shared" si="2713"/>
        <v>231.8289123</v>
      </c>
      <c r="EE229" s="390">
        <f t="shared" si="2714"/>
        <v>802.4413631</v>
      </c>
      <c r="EF229" s="391"/>
      <c r="EG229" s="384">
        <v>14.0</v>
      </c>
      <c r="EH229" s="385" t="s">
        <v>48</v>
      </c>
      <c r="EI229" s="386" t="s">
        <v>135</v>
      </c>
      <c r="EJ229" s="386" t="s">
        <v>134</v>
      </c>
      <c r="EK229" s="387">
        <f>'Produksi dan Harga'!AS17</f>
        <v>5809</v>
      </c>
      <c r="EL229" s="387">
        <f t="shared" si="2715"/>
        <v>302329.8087</v>
      </c>
      <c r="EM229" s="387">
        <f t="shared" si="2716"/>
        <v>1756.233858</v>
      </c>
      <c r="EN229" s="388"/>
      <c r="EO229" s="387">
        <f t="shared" si="2717"/>
        <v>0</v>
      </c>
      <c r="EP229" s="388"/>
      <c r="EQ229" s="387">
        <f>ADHB!ER229</f>
        <v>0</v>
      </c>
      <c r="ER229" s="387">
        <f t="shared" si="2718"/>
        <v>0</v>
      </c>
      <c r="ES229" s="387">
        <f t="shared" si="2719"/>
        <v>1756.233858</v>
      </c>
      <c r="ET229" s="388">
        <v>0.224147321887</v>
      </c>
      <c r="EU229" s="389">
        <f t="shared" si="2720"/>
        <v>393.655116</v>
      </c>
      <c r="EV229" s="390">
        <f t="shared" si="2721"/>
        <v>1362.578742</v>
      </c>
      <c r="EW229" s="391"/>
      <c r="EX229" s="384">
        <v>14.0</v>
      </c>
      <c r="EY229" s="385" t="s">
        <v>48</v>
      </c>
      <c r="EZ229" s="386" t="s">
        <v>135</v>
      </c>
      <c r="FA229" s="386" t="s">
        <v>134</v>
      </c>
      <c r="FB229" s="387">
        <f>'Produksi dan Harga'!AX17</f>
        <v>4975</v>
      </c>
      <c r="FC229" s="387">
        <f t="shared" si="2722"/>
        <v>302329.8087</v>
      </c>
      <c r="FD229" s="387">
        <f t="shared" si="2723"/>
        <v>1504.090798</v>
      </c>
      <c r="FE229" s="388"/>
      <c r="FF229" s="387">
        <f t="shared" si="2724"/>
        <v>0</v>
      </c>
      <c r="FG229" s="388"/>
      <c r="FH229" s="387">
        <f>ADHB!FI229</f>
        <v>0</v>
      </c>
      <c r="FI229" s="387">
        <f t="shared" si="2725"/>
        <v>0</v>
      </c>
      <c r="FJ229" s="387">
        <f t="shared" si="2726"/>
        <v>1504.090798</v>
      </c>
      <c r="FK229" s="388">
        <v>0.224147321887</v>
      </c>
      <c r="FL229" s="389">
        <f t="shared" si="2727"/>
        <v>337.1379243</v>
      </c>
      <c r="FM229" s="390">
        <f t="shared" si="2728"/>
        <v>1166.952874</v>
      </c>
      <c r="FN229" s="391"/>
      <c r="FO229" s="384">
        <v>14.0</v>
      </c>
      <c r="FP229" s="385" t="s">
        <v>48</v>
      </c>
      <c r="FQ229" s="386" t="s">
        <v>135</v>
      </c>
      <c r="FR229" s="386" t="s">
        <v>134</v>
      </c>
      <c r="FS229" s="387">
        <f>'Produksi dan Harga'!BC17</f>
        <v>3563</v>
      </c>
      <c r="FT229" s="387">
        <f t="shared" si="2729"/>
        <v>302329.8087</v>
      </c>
      <c r="FU229" s="387">
        <f t="shared" si="2730"/>
        <v>1077.201108</v>
      </c>
      <c r="FV229" s="388"/>
      <c r="FW229" s="387">
        <f t="shared" si="2731"/>
        <v>0</v>
      </c>
      <c r="FX229" s="388"/>
      <c r="FY229" s="387">
        <f>ADHB!FZ229</f>
        <v>0</v>
      </c>
      <c r="FZ229" s="387">
        <f t="shared" si="2732"/>
        <v>0</v>
      </c>
      <c r="GA229" s="387">
        <f t="shared" si="2733"/>
        <v>1077.201108</v>
      </c>
      <c r="GB229" s="388">
        <v>0.224147321887</v>
      </c>
      <c r="GC229" s="389">
        <f t="shared" si="2734"/>
        <v>241.4517435</v>
      </c>
      <c r="GD229" s="390">
        <f t="shared" si="2735"/>
        <v>835.7493647</v>
      </c>
      <c r="GE229" s="391"/>
      <c r="GF229" s="384">
        <v>14.0</v>
      </c>
      <c r="GG229" s="385" t="s">
        <v>48</v>
      </c>
      <c r="GH229" s="386" t="s">
        <v>135</v>
      </c>
      <c r="GI229" s="386" t="s">
        <v>134</v>
      </c>
      <c r="GJ229" s="387">
        <f>'Produksi dan Harga'!BH17</f>
        <v>6984.25</v>
      </c>
      <c r="GK229" s="387">
        <f t="shared" si="2736"/>
        <v>302329.8087</v>
      </c>
      <c r="GL229" s="387">
        <f t="shared" si="2737"/>
        <v>2111.546966</v>
      </c>
      <c r="GM229" s="388"/>
      <c r="GN229" s="387">
        <f t="shared" si="2738"/>
        <v>0</v>
      </c>
      <c r="GO229" s="388"/>
      <c r="GP229" s="387">
        <f>ADHB!GQ229</f>
        <v>0</v>
      </c>
      <c r="GQ229" s="387">
        <f t="shared" si="2739"/>
        <v>0</v>
      </c>
      <c r="GR229" s="387">
        <f t="shared" si="2740"/>
        <v>2111.546966</v>
      </c>
      <c r="GS229" s="388">
        <v>0.224147321887</v>
      </c>
      <c r="GT229" s="389">
        <f t="shared" si="2741"/>
        <v>473.2975975</v>
      </c>
      <c r="GU229" s="390">
        <f t="shared" si="2742"/>
        <v>1638.249369</v>
      </c>
      <c r="GV229" s="391"/>
      <c r="GW229" s="384">
        <v>14.0</v>
      </c>
      <c r="GX229" s="385" t="s">
        <v>48</v>
      </c>
      <c r="GY229" s="386" t="s">
        <v>135</v>
      </c>
      <c r="GZ229" s="386" t="s">
        <v>134</v>
      </c>
      <c r="HA229" s="387">
        <f>'Produksi dan Harga'!BM17</f>
        <v>5393.14</v>
      </c>
      <c r="HB229" s="387">
        <f t="shared" si="2743"/>
        <v>302329.8087</v>
      </c>
      <c r="HC229" s="387">
        <f t="shared" si="2744"/>
        <v>1630.506984</v>
      </c>
      <c r="HD229" s="388"/>
      <c r="HE229" s="387">
        <f t="shared" si="2745"/>
        <v>0</v>
      </c>
      <c r="HF229" s="388"/>
      <c r="HG229" s="387">
        <f>ADHB!HH229</f>
        <v>0</v>
      </c>
      <c r="HH229" s="387">
        <f t="shared" si="2746"/>
        <v>0</v>
      </c>
      <c r="HI229" s="387">
        <f t="shared" si="2747"/>
        <v>1630.506984</v>
      </c>
      <c r="HJ229" s="388">
        <v>0.224147321887</v>
      </c>
      <c r="HK229" s="389">
        <f t="shared" si="2748"/>
        <v>365.4737738</v>
      </c>
      <c r="HL229" s="390">
        <f t="shared" si="2749"/>
        <v>1265.03321</v>
      </c>
      <c r="HM229" s="391"/>
      <c r="HN229" s="384">
        <v>14.0</v>
      </c>
      <c r="HO229" s="385" t="s">
        <v>48</v>
      </c>
      <c r="HP229" s="386" t="s">
        <v>135</v>
      </c>
      <c r="HQ229" s="386" t="s">
        <v>134</v>
      </c>
      <c r="HR229" s="387">
        <f>'Produksi dan Harga'!BR17</f>
        <v>6896.75</v>
      </c>
      <c r="HS229" s="387">
        <f t="shared" si="2750"/>
        <v>302329.8087</v>
      </c>
      <c r="HT229" s="387">
        <f t="shared" si="2751"/>
        <v>2085.093108</v>
      </c>
      <c r="HU229" s="388"/>
      <c r="HV229" s="387">
        <f t="shared" si="2752"/>
        <v>0</v>
      </c>
      <c r="HW229" s="388"/>
      <c r="HX229" s="387">
        <f>ADHB!HY229</f>
        <v>0</v>
      </c>
      <c r="HY229" s="387">
        <f t="shared" si="2753"/>
        <v>0</v>
      </c>
      <c r="HZ229" s="387">
        <f t="shared" si="2754"/>
        <v>2085.093108</v>
      </c>
      <c r="IA229" s="388">
        <v>0.224147321887</v>
      </c>
      <c r="IB229" s="389">
        <f t="shared" si="2755"/>
        <v>467.368036</v>
      </c>
      <c r="IC229" s="390">
        <f t="shared" si="2756"/>
        <v>1617.725072</v>
      </c>
      <c r="ID229" s="391"/>
      <c r="IE229" s="384">
        <v>14.0</v>
      </c>
      <c r="IF229" s="385" t="s">
        <v>48</v>
      </c>
      <c r="IG229" s="386" t="s">
        <v>135</v>
      </c>
      <c r="IH229" s="386" t="s">
        <v>134</v>
      </c>
      <c r="II229" s="387">
        <f>'Produksi dan Harga'!BW17</f>
        <v>6828.47</v>
      </c>
      <c r="IJ229" s="387">
        <f t="shared" si="2757"/>
        <v>302329.8087</v>
      </c>
      <c r="IK229" s="387">
        <f t="shared" si="2758"/>
        <v>2064.450028</v>
      </c>
      <c r="IL229" s="388"/>
      <c r="IM229" s="387">
        <f t="shared" si="2759"/>
        <v>0</v>
      </c>
      <c r="IN229" s="388"/>
      <c r="IO229" s="387">
        <f>ADHB!IP229</f>
        <v>0</v>
      </c>
      <c r="IP229" s="387">
        <f t="shared" si="2760"/>
        <v>0</v>
      </c>
      <c r="IQ229" s="387">
        <f t="shared" si="2761"/>
        <v>2064.450028</v>
      </c>
      <c r="IR229" s="388">
        <v>0.224147321887</v>
      </c>
      <c r="IS229" s="389">
        <f t="shared" si="2762"/>
        <v>462.7409451</v>
      </c>
      <c r="IT229" s="390">
        <f t="shared" si="2763"/>
        <v>1601.709083</v>
      </c>
      <c r="IU229" s="391"/>
      <c r="IV229" s="384">
        <v>14.0</v>
      </c>
      <c r="IW229" s="385" t="s">
        <v>48</v>
      </c>
      <c r="IX229" s="386" t="s">
        <v>135</v>
      </c>
      <c r="IY229" s="386" t="s">
        <v>134</v>
      </c>
      <c r="IZ229" s="387">
        <f>'Produksi dan Harga'!CB17</f>
        <v>7171.16</v>
      </c>
      <c r="JA229" s="387">
        <f t="shared" si="2764"/>
        <v>302329.8087</v>
      </c>
      <c r="JB229" s="387">
        <f t="shared" si="2765"/>
        <v>2168.055431</v>
      </c>
      <c r="JC229" s="388"/>
      <c r="JD229" s="387">
        <f t="shared" si="2766"/>
        <v>0</v>
      </c>
      <c r="JE229" s="388"/>
      <c r="JF229" s="387">
        <f>ADHB!JG229</f>
        <v>0</v>
      </c>
      <c r="JG229" s="387">
        <f t="shared" si="2767"/>
        <v>0</v>
      </c>
      <c r="JH229" s="387">
        <f t="shared" si="2768"/>
        <v>2168.055431</v>
      </c>
      <c r="JI229" s="388">
        <v>0.224147321887</v>
      </c>
      <c r="JJ229" s="389">
        <f t="shared" si="2769"/>
        <v>485.9638185</v>
      </c>
      <c r="JK229" s="390">
        <f t="shared" si="2770"/>
        <v>1682.091612</v>
      </c>
      <c r="JL229" s="391"/>
      <c r="JM229" s="384">
        <v>14.0</v>
      </c>
      <c r="JN229" s="385" t="s">
        <v>48</v>
      </c>
      <c r="JO229" s="386" t="s">
        <v>135</v>
      </c>
      <c r="JP229" s="386" t="s">
        <v>134</v>
      </c>
      <c r="JQ229" s="387"/>
      <c r="JR229" s="387">
        <f t="shared" si="2771"/>
        <v>302329.8087</v>
      </c>
      <c r="JS229" s="387">
        <f t="shared" si="2772"/>
        <v>0</v>
      </c>
      <c r="JT229" s="388"/>
      <c r="JU229" s="387">
        <f t="shared" si="2773"/>
        <v>0</v>
      </c>
      <c r="JV229" s="388"/>
      <c r="JW229" s="387" t="str">
        <f>ADHB!LF229</f>
        <v/>
      </c>
      <c r="JX229" s="387">
        <f t="shared" si="2774"/>
        <v>0</v>
      </c>
      <c r="JY229" s="387">
        <f t="shared" si="2775"/>
        <v>0</v>
      </c>
      <c r="JZ229" s="388">
        <v>0.224147321887</v>
      </c>
      <c r="KA229" s="389">
        <f t="shared" si="2776"/>
        <v>0</v>
      </c>
      <c r="KB229" s="390">
        <f t="shared" si="2777"/>
        <v>0</v>
      </c>
      <c r="KC229" s="391"/>
      <c r="KD229" s="384">
        <v>14.0</v>
      </c>
      <c r="KE229" s="385" t="s">
        <v>48</v>
      </c>
      <c r="KF229" s="386" t="s">
        <v>135</v>
      </c>
      <c r="KG229" s="386" t="s">
        <v>134</v>
      </c>
      <c r="KH229" s="387"/>
      <c r="KI229" s="387">
        <f t="shared" si="2778"/>
        <v>302329.8087</v>
      </c>
      <c r="KJ229" s="387">
        <f t="shared" si="2779"/>
        <v>0</v>
      </c>
      <c r="KK229" s="388"/>
      <c r="KL229" s="387">
        <f t="shared" si="2780"/>
        <v>0</v>
      </c>
      <c r="KM229" s="388"/>
      <c r="KN229" s="387" t="str">
        <f>ADHB!LW229</f>
        <v/>
      </c>
      <c r="KO229" s="387">
        <f t="shared" si="2781"/>
        <v>0</v>
      </c>
      <c r="KP229" s="387">
        <f t="shared" si="2782"/>
        <v>0</v>
      </c>
      <c r="KQ229" s="388">
        <v>0.224147321887</v>
      </c>
      <c r="KR229" s="389">
        <f t="shared" si="2783"/>
        <v>0</v>
      </c>
      <c r="KS229" s="390">
        <f t="shared" si="2784"/>
        <v>0</v>
      </c>
      <c r="KT229" s="391"/>
      <c r="KU229" s="392"/>
    </row>
    <row r="230" ht="15.75" customHeight="1">
      <c r="A230" s="384">
        <v>15.0</v>
      </c>
      <c r="B230" s="385" t="s">
        <v>49</v>
      </c>
      <c r="C230" s="386" t="s">
        <v>133</v>
      </c>
      <c r="D230" s="386" t="s">
        <v>134</v>
      </c>
      <c r="E230" s="387">
        <f>'Produksi dan Harga'!E18</f>
        <v>0</v>
      </c>
      <c r="F230" s="387">
        <v>0.0</v>
      </c>
      <c r="G230" s="387">
        <f t="shared" si="2660"/>
        <v>0</v>
      </c>
      <c r="H230" s="388"/>
      <c r="I230" s="387">
        <f t="shared" si="2661"/>
        <v>0</v>
      </c>
      <c r="J230" s="388"/>
      <c r="K230" s="387">
        <f>ADHB!L230</f>
        <v>0</v>
      </c>
      <c r="L230" s="387">
        <f t="shared" si="2662"/>
        <v>0</v>
      </c>
      <c r="M230" s="387">
        <f t="shared" si="2663"/>
        <v>0</v>
      </c>
      <c r="N230" s="388">
        <v>0.224147321887</v>
      </c>
      <c r="O230" s="389">
        <f t="shared" si="2664"/>
        <v>0</v>
      </c>
      <c r="P230" s="390">
        <f t="shared" si="2665"/>
        <v>0</v>
      </c>
      <c r="Q230" s="391"/>
      <c r="R230" s="384">
        <v>15.0</v>
      </c>
      <c r="S230" s="385" t="s">
        <v>49</v>
      </c>
      <c r="T230" s="386" t="s">
        <v>133</v>
      </c>
      <c r="U230" s="386" t="s">
        <v>134</v>
      </c>
      <c r="V230" s="387">
        <f>'Produksi dan Harga'!J18</f>
        <v>0</v>
      </c>
      <c r="W230" s="387">
        <f t="shared" si="2666"/>
        <v>0</v>
      </c>
      <c r="X230" s="387">
        <f t="shared" si="2667"/>
        <v>0</v>
      </c>
      <c r="Y230" s="388"/>
      <c r="Z230" s="387">
        <f t="shared" si="2668"/>
        <v>0</v>
      </c>
      <c r="AA230" s="388"/>
      <c r="AB230" s="387">
        <f>ADHB!AC230</f>
        <v>0</v>
      </c>
      <c r="AC230" s="387">
        <f t="shared" si="2669"/>
        <v>0</v>
      </c>
      <c r="AD230" s="387">
        <f t="shared" si="2670"/>
        <v>0</v>
      </c>
      <c r="AE230" s="388">
        <v>0.224147321887</v>
      </c>
      <c r="AF230" s="389">
        <f t="shared" si="2671"/>
        <v>0</v>
      </c>
      <c r="AG230" s="390">
        <f t="shared" si="2672"/>
        <v>0</v>
      </c>
      <c r="AH230" s="391"/>
      <c r="AI230" s="384">
        <v>15.0</v>
      </c>
      <c r="AJ230" s="385" t="s">
        <v>49</v>
      </c>
      <c r="AK230" s="386" t="s">
        <v>133</v>
      </c>
      <c r="AL230" s="386" t="s">
        <v>134</v>
      </c>
      <c r="AM230" s="387">
        <f>'Produksi dan Harga'!O18</f>
        <v>0</v>
      </c>
      <c r="AN230" s="387">
        <f t="shared" si="2673"/>
        <v>0</v>
      </c>
      <c r="AO230" s="387">
        <f t="shared" si="2674"/>
        <v>0</v>
      </c>
      <c r="AP230" s="388"/>
      <c r="AQ230" s="387">
        <f t="shared" si="2675"/>
        <v>0</v>
      </c>
      <c r="AR230" s="388"/>
      <c r="AS230" s="387">
        <f>ADHB!AT230</f>
        <v>0</v>
      </c>
      <c r="AT230" s="387">
        <f t="shared" si="2676"/>
        <v>0</v>
      </c>
      <c r="AU230" s="387">
        <f t="shared" si="2677"/>
        <v>0</v>
      </c>
      <c r="AV230" s="388">
        <v>0.224147321887</v>
      </c>
      <c r="AW230" s="389">
        <f t="shared" si="2678"/>
        <v>0</v>
      </c>
      <c r="AX230" s="390">
        <f t="shared" si="2679"/>
        <v>0</v>
      </c>
      <c r="AY230" s="391"/>
      <c r="AZ230" s="384">
        <v>15.0</v>
      </c>
      <c r="BA230" s="385" t="s">
        <v>49</v>
      </c>
      <c r="BB230" s="386" t="s">
        <v>133</v>
      </c>
      <c r="BC230" s="386" t="s">
        <v>134</v>
      </c>
      <c r="BD230" s="387">
        <f>'Produksi dan Harga'!T18</f>
        <v>0</v>
      </c>
      <c r="BE230" s="387">
        <f t="shared" si="2680"/>
        <v>0</v>
      </c>
      <c r="BF230" s="387">
        <f t="shared" si="2681"/>
        <v>0</v>
      </c>
      <c r="BG230" s="388"/>
      <c r="BH230" s="387">
        <f t="shared" si="2682"/>
        <v>0</v>
      </c>
      <c r="BI230" s="388"/>
      <c r="BJ230" s="387">
        <f>ADHB!BK230</f>
        <v>0</v>
      </c>
      <c r="BK230" s="387">
        <f t="shared" si="2683"/>
        <v>0</v>
      </c>
      <c r="BL230" s="387">
        <f t="shared" si="2684"/>
        <v>0</v>
      </c>
      <c r="BM230" s="388">
        <v>0.224147321887</v>
      </c>
      <c r="BN230" s="389">
        <f t="shared" si="2685"/>
        <v>0</v>
      </c>
      <c r="BO230" s="390">
        <f t="shared" si="2686"/>
        <v>0</v>
      </c>
      <c r="BP230" s="391"/>
      <c r="BQ230" s="384">
        <v>15.0</v>
      </c>
      <c r="BR230" s="385" t="s">
        <v>49</v>
      </c>
      <c r="BS230" s="386" t="s">
        <v>133</v>
      </c>
      <c r="BT230" s="386" t="s">
        <v>134</v>
      </c>
      <c r="BU230" s="387">
        <f>'Produksi dan Harga'!Y18</f>
        <v>0</v>
      </c>
      <c r="BV230" s="387">
        <f t="shared" si="2687"/>
        <v>0</v>
      </c>
      <c r="BW230" s="387">
        <f t="shared" si="2688"/>
        <v>0</v>
      </c>
      <c r="BX230" s="388"/>
      <c r="BY230" s="387">
        <f t="shared" si="2689"/>
        <v>0</v>
      </c>
      <c r="BZ230" s="388"/>
      <c r="CA230" s="387">
        <f>ADHB!CB230</f>
        <v>0</v>
      </c>
      <c r="CB230" s="387">
        <f t="shared" si="2690"/>
        <v>0</v>
      </c>
      <c r="CC230" s="387">
        <f t="shared" si="2691"/>
        <v>0</v>
      </c>
      <c r="CD230" s="388">
        <v>0.224147321887</v>
      </c>
      <c r="CE230" s="389">
        <f t="shared" si="2692"/>
        <v>0</v>
      </c>
      <c r="CF230" s="390">
        <f t="shared" si="2693"/>
        <v>0</v>
      </c>
      <c r="CG230" s="391"/>
      <c r="CH230" s="384">
        <v>15.0</v>
      </c>
      <c r="CI230" s="385" t="s">
        <v>49</v>
      </c>
      <c r="CJ230" s="386" t="s">
        <v>133</v>
      </c>
      <c r="CK230" s="386" t="s">
        <v>134</v>
      </c>
      <c r="CL230" s="387">
        <f>'Produksi dan Harga'!AD18</f>
        <v>0</v>
      </c>
      <c r="CM230" s="387">
        <f t="shared" si="2694"/>
        <v>0</v>
      </c>
      <c r="CN230" s="387">
        <f t="shared" si="2695"/>
        <v>0</v>
      </c>
      <c r="CO230" s="388"/>
      <c r="CP230" s="387">
        <f t="shared" si="2696"/>
        <v>0</v>
      </c>
      <c r="CQ230" s="388"/>
      <c r="CR230" s="387">
        <f>ADHB!CS230</f>
        <v>0</v>
      </c>
      <c r="CS230" s="387">
        <f t="shared" si="2697"/>
        <v>0</v>
      </c>
      <c r="CT230" s="387">
        <f t="shared" si="2698"/>
        <v>0</v>
      </c>
      <c r="CU230" s="388">
        <v>0.224147321887</v>
      </c>
      <c r="CV230" s="389">
        <f t="shared" si="2699"/>
        <v>0</v>
      </c>
      <c r="CW230" s="390">
        <f t="shared" si="2700"/>
        <v>0</v>
      </c>
      <c r="CX230" s="391"/>
      <c r="CY230" s="384">
        <v>15.0</v>
      </c>
      <c r="CZ230" s="385" t="s">
        <v>49</v>
      </c>
      <c r="DA230" s="386" t="s">
        <v>133</v>
      </c>
      <c r="DB230" s="386" t="s">
        <v>134</v>
      </c>
      <c r="DC230" s="387">
        <f>'Produksi dan Harga'!AI18</f>
        <v>1</v>
      </c>
      <c r="DD230" s="387">
        <f t="shared" si="2701"/>
        <v>0</v>
      </c>
      <c r="DE230" s="387">
        <f t="shared" si="2702"/>
        <v>0</v>
      </c>
      <c r="DF230" s="388"/>
      <c r="DG230" s="387">
        <f t="shared" si="2703"/>
        <v>0</v>
      </c>
      <c r="DH230" s="388"/>
      <c r="DI230" s="387">
        <f>ADHB!DJ230</f>
        <v>0</v>
      </c>
      <c r="DJ230" s="387">
        <f t="shared" si="2704"/>
        <v>0</v>
      </c>
      <c r="DK230" s="387">
        <f t="shared" si="2705"/>
        <v>0</v>
      </c>
      <c r="DL230" s="388">
        <v>0.224147321887</v>
      </c>
      <c r="DM230" s="389">
        <f t="shared" si="2706"/>
        <v>0</v>
      </c>
      <c r="DN230" s="390">
        <f t="shared" si="2707"/>
        <v>0</v>
      </c>
      <c r="DO230" s="391"/>
      <c r="DP230" s="384">
        <v>15.0</v>
      </c>
      <c r="DQ230" s="385" t="s">
        <v>49</v>
      </c>
      <c r="DR230" s="386" t="s">
        <v>133</v>
      </c>
      <c r="DS230" s="386" t="s">
        <v>134</v>
      </c>
      <c r="DT230" s="387">
        <f>'Produksi dan Harga'!AN18</f>
        <v>0</v>
      </c>
      <c r="DU230" s="387">
        <f t="shared" si="2708"/>
        <v>0</v>
      </c>
      <c r="DV230" s="387">
        <f t="shared" si="2709"/>
        <v>0</v>
      </c>
      <c r="DW230" s="388"/>
      <c r="DX230" s="387">
        <f t="shared" si="2710"/>
        <v>0</v>
      </c>
      <c r="DY230" s="388"/>
      <c r="DZ230" s="387">
        <f>ADHB!EA230</f>
        <v>0</v>
      </c>
      <c r="EA230" s="387">
        <f t="shared" si="2711"/>
        <v>0</v>
      </c>
      <c r="EB230" s="387">
        <f t="shared" si="2712"/>
        <v>0</v>
      </c>
      <c r="EC230" s="388">
        <v>0.224147321887</v>
      </c>
      <c r="ED230" s="389">
        <f t="shared" si="2713"/>
        <v>0</v>
      </c>
      <c r="EE230" s="390">
        <f t="shared" si="2714"/>
        <v>0</v>
      </c>
      <c r="EF230" s="391"/>
      <c r="EG230" s="384">
        <v>15.0</v>
      </c>
      <c r="EH230" s="385" t="s">
        <v>49</v>
      </c>
      <c r="EI230" s="386" t="s">
        <v>133</v>
      </c>
      <c r="EJ230" s="386" t="s">
        <v>134</v>
      </c>
      <c r="EK230" s="387">
        <f>'Produksi dan Harga'!AS18</f>
        <v>0</v>
      </c>
      <c r="EL230" s="387">
        <f t="shared" si="2715"/>
        <v>0</v>
      </c>
      <c r="EM230" s="387">
        <f t="shared" si="2716"/>
        <v>0</v>
      </c>
      <c r="EN230" s="388"/>
      <c r="EO230" s="387">
        <f t="shared" si="2717"/>
        <v>0</v>
      </c>
      <c r="EP230" s="388"/>
      <c r="EQ230" s="387">
        <f>ADHB!ER230</f>
        <v>0</v>
      </c>
      <c r="ER230" s="387">
        <f t="shared" si="2718"/>
        <v>0</v>
      </c>
      <c r="ES230" s="387">
        <f t="shared" si="2719"/>
        <v>0</v>
      </c>
      <c r="ET230" s="388">
        <v>0.224147321887</v>
      </c>
      <c r="EU230" s="389">
        <f t="shared" si="2720"/>
        <v>0</v>
      </c>
      <c r="EV230" s="390">
        <f t="shared" si="2721"/>
        <v>0</v>
      </c>
      <c r="EW230" s="391"/>
      <c r="EX230" s="384">
        <v>15.0</v>
      </c>
      <c r="EY230" s="385" t="s">
        <v>49</v>
      </c>
      <c r="EZ230" s="386" t="s">
        <v>133</v>
      </c>
      <c r="FA230" s="386" t="s">
        <v>134</v>
      </c>
      <c r="FB230" s="387">
        <f>'Produksi dan Harga'!AX18</f>
        <v>0</v>
      </c>
      <c r="FC230" s="387">
        <f t="shared" si="2722"/>
        <v>0</v>
      </c>
      <c r="FD230" s="387">
        <f t="shared" si="2723"/>
        <v>0</v>
      </c>
      <c r="FE230" s="388"/>
      <c r="FF230" s="387">
        <f t="shared" si="2724"/>
        <v>0</v>
      </c>
      <c r="FG230" s="388"/>
      <c r="FH230" s="387">
        <f>ADHB!FI230</f>
        <v>0</v>
      </c>
      <c r="FI230" s="387">
        <f t="shared" si="2725"/>
        <v>0</v>
      </c>
      <c r="FJ230" s="387">
        <f t="shared" si="2726"/>
        <v>0</v>
      </c>
      <c r="FK230" s="388">
        <v>0.224147321887</v>
      </c>
      <c r="FL230" s="389">
        <f t="shared" si="2727"/>
        <v>0</v>
      </c>
      <c r="FM230" s="390">
        <f t="shared" si="2728"/>
        <v>0</v>
      </c>
      <c r="FN230" s="391"/>
      <c r="FO230" s="384">
        <v>15.0</v>
      </c>
      <c r="FP230" s="385" t="s">
        <v>49</v>
      </c>
      <c r="FQ230" s="386" t="s">
        <v>133</v>
      </c>
      <c r="FR230" s="386" t="s">
        <v>134</v>
      </c>
      <c r="FS230" s="387">
        <f>'Produksi dan Harga'!BC18</f>
        <v>0</v>
      </c>
      <c r="FT230" s="387">
        <f t="shared" si="2729"/>
        <v>0</v>
      </c>
      <c r="FU230" s="387">
        <f t="shared" si="2730"/>
        <v>0</v>
      </c>
      <c r="FV230" s="388"/>
      <c r="FW230" s="387">
        <f t="shared" si="2731"/>
        <v>0</v>
      </c>
      <c r="FX230" s="388"/>
      <c r="FY230" s="387">
        <f>ADHB!FZ230</f>
        <v>0</v>
      </c>
      <c r="FZ230" s="387">
        <f t="shared" si="2732"/>
        <v>0</v>
      </c>
      <c r="GA230" s="387">
        <f t="shared" si="2733"/>
        <v>0</v>
      </c>
      <c r="GB230" s="388">
        <v>0.224147321887</v>
      </c>
      <c r="GC230" s="389">
        <f t="shared" si="2734"/>
        <v>0</v>
      </c>
      <c r="GD230" s="390">
        <f t="shared" si="2735"/>
        <v>0</v>
      </c>
      <c r="GE230" s="391"/>
      <c r="GF230" s="384">
        <v>15.0</v>
      </c>
      <c r="GG230" s="385" t="s">
        <v>49</v>
      </c>
      <c r="GH230" s="386" t="s">
        <v>133</v>
      </c>
      <c r="GI230" s="386" t="s">
        <v>134</v>
      </c>
      <c r="GJ230" s="387">
        <f>'Produksi dan Harga'!BH18</f>
        <v>0</v>
      </c>
      <c r="GK230" s="387">
        <f t="shared" si="2736"/>
        <v>0</v>
      </c>
      <c r="GL230" s="387">
        <f t="shared" si="2737"/>
        <v>0</v>
      </c>
      <c r="GM230" s="388"/>
      <c r="GN230" s="387">
        <f t="shared" si="2738"/>
        <v>0</v>
      </c>
      <c r="GO230" s="388"/>
      <c r="GP230" s="387">
        <f>ADHB!GQ230</f>
        <v>0</v>
      </c>
      <c r="GQ230" s="387">
        <f t="shared" si="2739"/>
        <v>0</v>
      </c>
      <c r="GR230" s="387">
        <f t="shared" si="2740"/>
        <v>0</v>
      </c>
      <c r="GS230" s="388">
        <v>0.224147321887</v>
      </c>
      <c r="GT230" s="389">
        <f t="shared" si="2741"/>
        <v>0</v>
      </c>
      <c r="GU230" s="390">
        <f t="shared" si="2742"/>
        <v>0</v>
      </c>
      <c r="GV230" s="391"/>
      <c r="GW230" s="384">
        <v>15.0</v>
      </c>
      <c r="GX230" s="385" t="s">
        <v>49</v>
      </c>
      <c r="GY230" s="386" t="s">
        <v>133</v>
      </c>
      <c r="GZ230" s="386" t="s">
        <v>134</v>
      </c>
      <c r="HA230" s="387">
        <f>'Produksi dan Harga'!BM18</f>
        <v>0</v>
      </c>
      <c r="HB230" s="387">
        <f t="shared" si="2743"/>
        <v>0</v>
      </c>
      <c r="HC230" s="387">
        <f t="shared" si="2744"/>
        <v>0</v>
      </c>
      <c r="HD230" s="388"/>
      <c r="HE230" s="387">
        <f t="shared" si="2745"/>
        <v>0</v>
      </c>
      <c r="HF230" s="388"/>
      <c r="HG230" s="387">
        <f>ADHB!HH230</f>
        <v>0</v>
      </c>
      <c r="HH230" s="387">
        <f t="shared" si="2746"/>
        <v>0</v>
      </c>
      <c r="HI230" s="387">
        <f t="shared" si="2747"/>
        <v>0</v>
      </c>
      <c r="HJ230" s="388">
        <v>0.224147321887</v>
      </c>
      <c r="HK230" s="389">
        <f t="shared" si="2748"/>
        <v>0</v>
      </c>
      <c r="HL230" s="390">
        <f t="shared" si="2749"/>
        <v>0</v>
      </c>
      <c r="HM230" s="391"/>
      <c r="HN230" s="384">
        <v>15.0</v>
      </c>
      <c r="HO230" s="385" t="s">
        <v>49</v>
      </c>
      <c r="HP230" s="386" t="s">
        <v>133</v>
      </c>
      <c r="HQ230" s="386" t="s">
        <v>134</v>
      </c>
      <c r="HR230" s="387" t="str">
        <f>'Produksi dan Harga'!BR18</f>
        <v/>
      </c>
      <c r="HS230" s="387">
        <f t="shared" si="2750"/>
        <v>0</v>
      </c>
      <c r="HT230" s="387">
        <f t="shared" si="2751"/>
        <v>0</v>
      </c>
      <c r="HU230" s="388"/>
      <c r="HV230" s="387">
        <f t="shared" si="2752"/>
        <v>0</v>
      </c>
      <c r="HW230" s="388"/>
      <c r="HX230" s="387">
        <f>ADHB!HY230</f>
        <v>0</v>
      </c>
      <c r="HY230" s="387">
        <f t="shared" si="2753"/>
        <v>0</v>
      </c>
      <c r="HZ230" s="387">
        <f t="shared" si="2754"/>
        <v>0</v>
      </c>
      <c r="IA230" s="388">
        <v>0.224147321887</v>
      </c>
      <c r="IB230" s="389">
        <f t="shared" si="2755"/>
        <v>0</v>
      </c>
      <c r="IC230" s="390">
        <f t="shared" si="2756"/>
        <v>0</v>
      </c>
      <c r="ID230" s="391"/>
      <c r="IE230" s="384">
        <v>15.0</v>
      </c>
      <c r="IF230" s="385" t="s">
        <v>49</v>
      </c>
      <c r="IG230" s="386" t="s">
        <v>133</v>
      </c>
      <c r="IH230" s="386" t="s">
        <v>134</v>
      </c>
      <c r="II230" s="387">
        <f>'Produksi dan Harga'!BW18</f>
        <v>0</v>
      </c>
      <c r="IJ230" s="387">
        <f t="shared" si="2757"/>
        <v>0</v>
      </c>
      <c r="IK230" s="387">
        <f t="shared" si="2758"/>
        <v>0</v>
      </c>
      <c r="IL230" s="388"/>
      <c r="IM230" s="387">
        <f t="shared" si="2759"/>
        <v>0</v>
      </c>
      <c r="IN230" s="388"/>
      <c r="IO230" s="387">
        <f>ADHB!IP230</f>
        <v>0</v>
      </c>
      <c r="IP230" s="387">
        <f t="shared" si="2760"/>
        <v>0</v>
      </c>
      <c r="IQ230" s="387">
        <f t="shared" si="2761"/>
        <v>0</v>
      </c>
      <c r="IR230" s="388">
        <v>0.224147321887</v>
      </c>
      <c r="IS230" s="389">
        <f t="shared" si="2762"/>
        <v>0</v>
      </c>
      <c r="IT230" s="390">
        <f t="shared" si="2763"/>
        <v>0</v>
      </c>
      <c r="IU230" s="391"/>
      <c r="IV230" s="384">
        <v>15.0</v>
      </c>
      <c r="IW230" s="385" t="s">
        <v>49</v>
      </c>
      <c r="IX230" s="386" t="s">
        <v>133</v>
      </c>
      <c r="IY230" s="386" t="s">
        <v>134</v>
      </c>
      <c r="IZ230" s="387" t="str">
        <f>'Produksi dan Harga'!CB18</f>
        <v/>
      </c>
      <c r="JA230" s="387">
        <f t="shared" si="2764"/>
        <v>0</v>
      </c>
      <c r="JB230" s="387">
        <f t="shared" si="2765"/>
        <v>0</v>
      </c>
      <c r="JC230" s="388"/>
      <c r="JD230" s="387">
        <f t="shared" si="2766"/>
        <v>0</v>
      </c>
      <c r="JE230" s="388"/>
      <c r="JF230" s="387">
        <f>ADHB!JG230</f>
        <v>0</v>
      </c>
      <c r="JG230" s="387">
        <f t="shared" si="2767"/>
        <v>0</v>
      </c>
      <c r="JH230" s="387">
        <f t="shared" si="2768"/>
        <v>0</v>
      </c>
      <c r="JI230" s="388">
        <v>0.224147321887</v>
      </c>
      <c r="JJ230" s="389">
        <f t="shared" si="2769"/>
        <v>0</v>
      </c>
      <c r="JK230" s="390">
        <f t="shared" si="2770"/>
        <v>0</v>
      </c>
      <c r="JL230" s="391"/>
      <c r="JM230" s="384">
        <v>15.0</v>
      </c>
      <c r="JN230" s="385" t="s">
        <v>49</v>
      </c>
      <c r="JO230" s="386" t="s">
        <v>133</v>
      </c>
      <c r="JP230" s="386" t="s">
        <v>134</v>
      </c>
      <c r="JQ230" s="387"/>
      <c r="JR230" s="387">
        <f t="shared" si="2771"/>
        <v>0</v>
      </c>
      <c r="JS230" s="387">
        <f t="shared" si="2772"/>
        <v>0</v>
      </c>
      <c r="JT230" s="388"/>
      <c r="JU230" s="387">
        <f t="shared" si="2773"/>
        <v>0</v>
      </c>
      <c r="JV230" s="388"/>
      <c r="JW230" s="387" t="str">
        <f>ADHB!LF230</f>
        <v/>
      </c>
      <c r="JX230" s="387">
        <f t="shared" si="2774"/>
        <v>0</v>
      </c>
      <c r="JY230" s="387">
        <f t="shared" si="2775"/>
        <v>0</v>
      </c>
      <c r="JZ230" s="388">
        <v>0.224147321887</v>
      </c>
      <c r="KA230" s="389">
        <f t="shared" si="2776"/>
        <v>0</v>
      </c>
      <c r="KB230" s="390">
        <f t="shared" si="2777"/>
        <v>0</v>
      </c>
      <c r="KC230" s="391"/>
      <c r="KD230" s="384">
        <v>15.0</v>
      </c>
      <c r="KE230" s="385" t="s">
        <v>49</v>
      </c>
      <c r="KF230" s="386" t="s">
        <v>133</v>
      </c>
      <c r="KG230" s="386" t="s">
        <v>134</v>
      </c>
      <c r="KH230" s="387"/>
      <c r="KI230" s="387">
        <f t="shared" si="2778"/>
        <v>0</v>
      </c>
      <c r="KJ230" s="387">
        <f t="shared" si="2779"/>
        <v>0</v>
      </c>
      <c r="KK230" s="388"/>
      <c r="KL230" s="387">
        <f t="shared" si="2780"/>
        <v>0</v>
      </c>
      <c r="KM230" s="388"/>
      <c r="KN230" s="387" t="str">
        <f>ADHB!LW230</f>
        <v/>
      </c>
      <c r="KO230" s="387">
        <f t="shared" si="2781"/>
        <v>0</v>
      </c>
      <c r="KP230" s="387">
        <f t="shared" si="2782"/>
        <v>0</v>
      </c>
      <c r="KQ230" s="388">
        <v>0.224147321887</v>
      </c>
      <c r="KR230" s="389">
        <f t="shared" si="2783"/>
        <v>0</v>
      </c>
      <c r="KS230" s="390">
        <f t="shared" si="2784"/>
        <v>0</v>
      </c>
      <c r="KT230" s="391"/>
      <c r="KU230" s="392"/>
    </row>
    <row r="231" ht="15.75" customHeight="1">
      <c r="A231" s="384">
        <v>16.0</v>
      </c>
      <c r="B231" s="385" t="s">
        <v>50</v>
      </c>
      <c r="C231" s="386" t="s">
        <v>137</v>
      </c>
      <c r="D231" s="386" t="s">
        <v>134</v>
      </c>
      <c r="E231" s="387">
        <f>'Produksi dan Harga'!E19</f>
        <v>784</v>
      </c>
      <c r="F231" s="387">
        <v>438442.3804798168</v>
      </c>
      <c r="G231" s="387">
        <f t="shared" si="2660"/>
        <v>343.7388263</v>
      </c>
      <c r="H231" s="388"/>
      <c r="I231" s="387">
        <f t="shared" si="2661"/>
        <v>0</v>
      </c>
      <c r="J231" s="388"/>
      <c r="K231" s="387">
        <f>ADHB!L231</f>
        <v>0</v>
      </c>
      <c r="L231" s="387">
        <f t="shared" si="2662"/>
        <v>0</v>
      </c>
      <c r="M231" s="387">
        <f t="shared" si="2663"/>
        <v>343.7388263</v>
      </c>
      <c r="N231" s="388">
        <v>0.224147321887</v>
      </c>
      <c r="O231" s="389">
        <f t="shared" si="2664"/>
        <v>77.04813734</v>
      </c>
      <c r="P231" s="390">
        <f t="shared" si="2665"/>
        <v>266.690689</v>
      </c>
      <c r="Q231" s="391"/>
      <c r="R231" s="384">
        <v>16.0</v>
      </c>
      <c r="S231" s="385" t="s">
        <v>50</v>
      </c>
      <c r="T231" s="386" t="s">
        <v>137</v>
      </c>
      <c r="U231" s="386" t="s">
        <v>134</v>
      </c>
      <c r="V231" s="387">
        <f>'Produksi dan Harga'!J19</f>
        <v>582</v>
      </c>
      <c r="W231" s="387">
        <f t="shared" si="2666"/>
        <v>438442.3805</v>
      </c>
      <c r="X231" s="387">
        <f t="shared" si="2667"/>
        <v>255.1734654</v>
      </c>
      <c r="Y231" s="388"/>
      <c r="Z231" s="387">
        <f t="shared" si="2668"/>
        <v>0</v>
      </c>
      <c r="AA231" s="388"/>
      <c r="AB231" s="387">
        <f>ADHB!AC231</f>
        <v>0</v>
      </c>
      <c r="AC231" s="387">
        <f t="shared" si="2669"/>
        <v>0</v>
      </c>
      <c r="AD231" s="387">
        <f t="shared" si="2670"/>
        <v>255.1734654</v>
      </c>
      <c r="AE231" s="388">
        <v>0.224147321887</v>
      </c>
      <c r="AF231" s="389">
        <f t="shared" si="2671"/>
        <v>57.19644889</v>
      </c>
      <c r="AG231" s="390">
        <f t="shared" si="2672"/>
        <v>197.9770165</v>
      </c>
      <c r="AH231" s="391"/>
      <c r="AI231" s="384">
        <v>16.0</v>
      </c>
      <c r="AJ231" s="385" t="s">
        <v>50</v>
      </c>
      <c r="AK231" s="386" t="s">
        <v>137</v>
      </c>
      <c r="AL231" s="386" t="s">
        <v>134</v>
      </c>
      <c r="AM231" s="387">
        <f>'Produksi dan Harga'!O19</f>
        <v>549</v>
      </c>
      <c r="AN231" s="387">
        <f t="shared" si="2673"/>
        <v>438442.3805</v>
      </c>
      <c r="AO231" s="387">
        <f t="shared" si="2674"/>
        <v>240.7048669</v>
      </c>
      <c r="AP231" s="388"/>
      <c r="AQ231" s="387">
        <f t="shared" si="2675"/>
        <v>0</v>
      </c>
      <c r="AR231" s="388"/>
      <c r="AS231" s="387">
        <f>ADHB!AT231</f>
        <v>0</v>
      </c>
      <c r="AT231" s="387">
        <f t="shared" si="2676"/>
        <v>0</v>
      </c>
      <c r="AU231" s="387">
        <f t="shared" si="2677"/>
        <v>240.7048669</v>
      </c>
      <c r="AV231" s="388">
        <v>0.224147321887</v>
      </c>
      <c r="AW231" s="389">
        <f t="shared" si="2678"/>
        <v>53.95335128</v>
      </c>
      <c r="AX231" s="390">
        <f t="shared" si="2679"/>
        <v>186.7515156</v>
      </c>
      <c r="AY231" s="391"/>
      <c r="AZ231" s="384">
        <v>16.0</v>
      </c>
      <c r="BA231" s="385" t="s">
        <v>50</v>
      </c>
      <c r="BB231" s="386" t="s">
        <v>137</v>
      </c>
      <c r="BC231" s="386" t="s">
        <v>134</v>
      </c>
      <c r="BD231" s="387">
        <f>'Produksi dan Harga'!T19</f>
        <v>577</v>
      </c>
      <c r="BE231" s="387">
        <f t="shared" si="2680"/>
        <v>438442.3805</v>
      </c>
      <c r="BF231" s="387">
        <f t="shared" si="2681"/>
        <v>252.9812535</v>
      </c>
      <c r="BG231" s="388"/>
      <c r="BH231" s="387">
        <f t="shared" si="2682"/>
        <v>0</v>
      </c>
      <c r="BI231" s="388"/>
      <c r="BJ231" s="387">
        <f>ADHB!BK231</f>
        <v>0</v>
      </c>
      <c r="BK231" s="387">
        <f t="shared" si="2683"/>
        <v>0</v>
      </c>
      <c r="BL231" s="387">
        <f t="shared" si="2684"/>
        <v>252.9812535</v>
      </c>
      <c r="BM231" s="388">
        <v>0.224147321887</v>
      </c>
      <c r="BN231" s="389">
        <f t="shared" si="2685"/>
        <v>56.70507047</v>
      </c>
      <c r="BO231" s="390">
        <f t="shared" si="2686"/>
        <v>196.2761831</v>
      </c>
      <c r="BP231" s="391"/>
      <c r="BQ231" s="384">
        <v>16.0</v>
      </c>
      <c r="BR231" s="385" t="s">
        <v>50</v>
      </c>
      <c r="BS231" s="386" t="s">
        <v>137</v>
      </c>
      <c r="BT231" s="386" t="s">
        <v>134</v>
      </c>
      <c r="BU231" s="387">
        <f>'Produksi dan Harga'!Y19</f>
        <v>222</v>
      </c>
      <c r="BV231" s="387">
        <f t="shared" si="2687"/>
        <v>438442.3805</v>
      </c>
      <c r="BW231" s="387">
        <f t="shared" si="2688"/>
        <v>97.33420847</v>
      </c>
      <c r="BX231" s="388"/>
      <c r="BY231" s="387">
        <f t="shared" si="2689"/>
        <v>0</v>
      </c>
      <c r="BZ231" s="388"/>
      <c r="CA231" s="387">
        <f>ADHB!CB231</f>
        <v>0</v>
      </c>
      <c r="CB231" s="387">
        <f t="shared" si="2690"/>
        <v>0</v>
      </c>
      <c r="CC231" s="387">
        <f t="shared" si="2691"/>
        <v>97.33420847</v>
      </c>
      <c r="CD231" s="388">
        <v>0.224147321887</v>
      </c>
      <c r="CE231" s="389">
        <f t="shared" si="2692"/>
        <v>21.81720216</v>
      </c>
      <c r="CF231" s="390">
        <f t="shared" si="2693"/>
        <v>75.51700631</v>
      </c>
      <c r="CG231" s="391"/>
      <c r="CH231" s="384">
        <v>16.0</v>
      </c>
      <c r="CI231" s="385" t="s">
        <v>50</v>
      </c>
      <c r="CJ231" s="386" t="s">
        <v>137</v>
      </c>
      <c r="CK231" s="386" t="s">
        <v>134</v>
      </c>
      <c r="CL231" s="387">
        <f>'Produksi dan Harga'!AD19</f>
        <v>86</v>
      </c>
      <c r="CM231" s="387">
        <f t="shared" si="2694"/>
        <v>438442.3805</v>
      </c>
      <c r="CN231" s="387">
        <f t="shared" si="2695"/>
        <v>37.70604472</v>
      </c>
      <c r="CO231" s="388"/>
      <c r="CP231" s="387">
        <f t="shared" si="2696"/>
        <v>0</v>
      </c>
      <c r="CQ231" s="388"/>
      <c r="CR231" s="387">
        <f>ADHB!CS231</f>
        <v>0</v>
      </c>
      <c r="CS231" s="387">
        <f t="shared" si="2697"/>
        <v>0</v>
      </c>
      <c r="CT231" s="387">
        <f t="shared" si="2698"/>
        <v>37.70604472</v>
      </c>
      <c r="CU231" s="388">
        <v>0.224147321887</v>
      </c>
      <c r="CV231" s="389">
        <f t="shared" si="2699"/>
        <v>8.451708943</v>
      </c>
      <c r="CW231" s="390">
        <f t="shared" si="2700"/>
        <v>29.25433578</v>
      </c>
      <c r="CX231" s="391"/>
      <c r="CY231" s="384">
        <v>16.0</v>
      </c>
      <c r="CZ231" s="385" t="s">
        <v>50</v>
      </c>
      <c r="DA231" s="386" t="s">
        <v>137</v>
      </c>
      <c r="DB231" s="386" t="s">
        <v>134</v>
      </c>
      <c r="DC231" s="387">
        <f>'Produksi dan Harga'!AI19</f>
        <v>221</v>
      </c>
      <c r="DD231" s="387">
        <f t="shared" si="2701"/>
        <v>438442.3805</v>
      </c>
      <c r="DE231" s="387">
        <f t="shared" si="2702"/>
        <v>96.89576609</v>
      </c>
      <c r="DF231" s="388"/>
      <c r="DG231" s="387">
        <f t="shared" si="2703"/>
        <v>0</v>
      </c>
      <c r="DH231" s="388"/>
      <c r="DI231" s="387">
        <f>ADHB!DJ231</f>
        <v>0</v>
      </c>
      <c r="DJ231" s="387">
        <f t="shared" si="2704"/>
        <v>0</v>
      </c>
      <c r="DK231" s="387">
        <f t="shared" si="2705"/>
        <v>96.89576609</v>
      </c>
      <c r="DL231" s="388">
        <v>0.224147321887</v>
      </c>
      <c r="DM231" s="389">
        <f t="shared" si="2706"/>
        <v>21.71892647</v>
      </c>
      <c r="DN231" s="390">
        <f t="shared" si="2707"/>
        <v>75.17683962</v>
      </c>
      <c r="DO231" s="391"/>
      <c r="DP231" s="384">
        <v>16.0</v>
      </c>
      <c r="DQ231" s="385" t="s">
        <v>50</v>
      </c>
      <c r="DR231" s="386" t="s">
        <v>137</v>
      </c>
      <c r="DS231" s="386" t="s">
        <v>134</v>
      </c>
      <c r="DT231" s="387">
        <f>'Produksi dan Harga'!AN19</f>
        <v>316</v>
      </c>
      <c r="DU231" s="387">
        <f t="shared" si="2708"/>
        <v>438442.3805</v>
      </c>
      <c r="DV231" s="387">
        <f t="shared" si="2709"/>
        <v>138.5477922</v>
      </c>
      <c r="DW231" s="388"/>
      <c r="DX231" s="387">
        <f t="shared" si="2710"/>
        <v>0</v>
      </c>
      <c r="DY231" s="388"/>
      <c r="DZ231" s="387">
        <f>ADHB!EA231</f>
        <v>0</v>
      </c>
      <c r="EA231" s="387">
        <f t="shared" si="2711"/>
        <v>0</v>
      </c>
      <c r="EB231" s="387">
        <f t="shared" si="2712"/>
        <v>138.5477922</v>
      </c>
      <c r="EC231" s="388">
        <v>0.224147321887</v>
      </c>
      <c r="ED231" s="389">
        <f t="shared" si="2713"/>
        <v>31.05511658</v>
      </c>
      <c r="EE231" s="390">
        <f t="shared" si="2714"/>
        <v>107.4926756</v>
      </c>
      <c r="EF231" s="391"/>
      <c r="EG231" s="384">
        <v>16.0</v>
      </c>
      <c r="EH231" s="385" t="s">
        <v>50</v>
      </c>
      <c r="EI231" s="386" t="s">
        <v>137</v>
      </c>
      <c r="EJ231" s="386" t="s">
        <v>134</v>
      </c>
      <c r="EK231" s="387">
        <f>'Produksi dan Harga'!AS19</f>
        <v>125</v>
      </c>
      <c r="EL231" s="387">
        <f t="shared" si="2715"/>
        <v>438442.3805</v>
      </c>
      <c r="EM231" s="387">
        <f t="shared" si="2716"/>
        <v>54.80529756</v>
      </c>
      <c r="EN231" s="388"/>
      <c r="EO231" s="387">
        <f t="shared" si="2717"/>
        <v>0</v>
      </c>
      <c r="EP231" s="388"/>
      <c r="EQ231" s="387">
        <f>ADHB!ER231</f>
        <v>0</v>
      </c>
      <c r="ER231" s="387">
        <f t="shared" si="2718"/>
        <v>0</v>
      </c>
      <c r="ES231" s="387">
        <f t="shared" si="2719"/>
        <v>54.80529756</v>
      </c>
      <c r="ET231" s="388">
        <v>0.224147321887</v>
      </c>
      <c r="EU231" s="389">
        <f t="shared" si="2720"/>
        <v>12.28446067</v>
      </c>
      <c r="EV231" s="390">
        <f t="shared" si="2721"/>
        <v>42.52083689</v>
      </c>
      <c r="EW231" s="391"/>
      <c r="EX231" s="384">
        <v>16.0</v>
      </c>
      <c r="EY231" s="385" t="s">
        <v>50</v>
      </c>
      <c r="EZ231" s="386" t="s">
        <v>137</v>
      </c>
      <c r="FA231" s="386" t="s">
        <v>134</v>
      </c>
      <c r="FB231" s="387">
        <f>'Produksi dan Harga'!AX19</f>
        <v>218</v>
      </c>
      <c r="FC231" s="387">
        <f t="shared" si="2722"/>
        <v>438442.3805</v>
      </c>
      <c r="FD231" s="387">
        <f t="shared" si="2723"/>
        <v>95.58043894</v>
      </c>
      <c r="FE231" s="388"/>
      <c r="FF231" s="387">
        <f t="shared" si="2724"/>
        <v>0</v>
      </c>
      <c r="FG231" s="388"/>
      <c r="FH231" s="387">
        <f>ADHB!FI231</f>
        <v>0</v>
      </c>
      <c r="FI231" s="387">
        <f t="shared" si="2725"/>
        <v>0</v>
      </c>
      <c r="FJ231" s="387">
        <f t="shared" si="2726"/>
        <v>95.58043894</v>
      </c>
      <c r="FK231" s="388">
        <v>0.224147321887</v>
      </c>
      <c r="FL231" s="389">
        <f t="shared" si="2727"/>
        <v>21.42409941</v>
      </c>
      <c r="FM231" s="390">
        <f t="shared" si="2728"/>
        <v>74.15633953</v>
      </c>
      <c r="FN231" s="391"/>
      <c r="FO231" s="384">
        <v>16.0</v>
      </c>
      <c r="FP231" s="385" t="s">
        <v>50</v>
      </c>
      <c r="FQ231" s="386" t="s">
        <v>137</v>
      </c>
      <c r="FR231" s="386" t="s">
        <v>134</v>
      </c>
      <c r="FS231" s="387">
        <f>'Produksi dan Harga'!BC19</f>
        <v>13</v>
      </c>
      <c r="FT231" s="387">
        <f t="shared" si="2729"/>
        <v>438442.3805</v>
      </c>
      <c r="FU231" s="387">
        <f t="shared" si="2730"/>
        <v>5.699750946</v>
      </c>
      <c r="FV231" s="388"/>
      <c r="FW231" s="387">
        <f t="shared" si="2731"/>
        <v>0</v>
      </c>
      <c r="FX231" s="388"/>
      <c r="FY231" s="387">
        <f>ADHB!FZ231</f>
        <v>0</v>
      </c>
      <c r="FZ231" s="387">
        <f t="shared" si="2732"/>
        <v>0</v>
      </c>
      <c r="GA231" s="387">
        <f t="shared" si="2733"/>
        <v>5.699750946</v>
      </c>
      <c r="GB231" s="388">
        <v>0.224147321887</v>
      </c>
      <c r="GC231" s="389">
        <f t="shared" si="2734"/>
        <v>1.27758391</v>
      </c>
      <c r="GD231" s="390">
        <f t="shared" si="2735"/>
        <v>4.422167036</v>
      </c>
      <c r="GE231" s="391"/>
      <c r="GF231" s="384">
        <v>16.0</v>
      </c>
      <c r="GG231" s="385" t="s">
        <v>50</v>
      </c>
      <c r="GH231" s="386" t="s">
        <v>137</v>
      </c>
      <c r="GI231" s="386" t="s">
        <v>134</v>
      </c>
      <c r="GJ231" s="387">
        <f>'Produksi dan Harga'!BH19</f>
        <v>0</v>
      </c>
      <c r="GK231" s="387">
        <f t="shared" si="2736"/>
        <v>438442.3805</v>
      </c>
      <c r="GL231" s="387">
        <f t="shared" si="2737"/>
        <v>0</v>
      </c>
      <c r="GM231" s="388"/>
      <c r="GN231" s="387">
        <f t="shared" si="2738"/>
        <v>0</v>
      </c>
      <c r="GO231" s="388"/>
      <c r="GP231" s="387">
        <f>ADHB!GQ231</f>
        <v>0</v>
      </c>
      <c r="GQ231" s="387">
        <f t="shared" si="2739"/>
        <v>0</v>
      </c>
      <c r="GR231" s="387">
        <f t="shared" si="2740"/>
        <v>0</v>
      </c>
      <c r="GS231" s="388">
        <v>0.224147321887</v>
      </c>
      <c r="GT231" s="389">
        <f t="shared" si="2741"/>
        <v>0</v>
      </c>
      <c r="GU231" s="390">
        <f t="shared" si="2742"/>
        <v>0</v>
      </c>
      <c r="GV231" s="391"/>
      <c r="GW231" s="384">
        <v>16.0</v>
      </c>
      <c r="GX231" s="385" t="s">
        <v>50</v>
      </c>
      <c r="GY231" s="386" t="s">
        <v>137</v>
      </c>
      <c r="GZ231" s="386" t="s">
        <v>134</v>
      </c>
      <c r="HA231" s="387">
        <f>'Produksi dan Harga'!BM19</f>
        <v>0</v>
      </c>
      <c r="HB231" s="387">
        <f t="shared" si="2743"/>
        <v>438442.3805</v>
      </c>
      <c r="HC231" s="387">
        <f t="shared" si="2744"/>
        <v>0</v>
      </c>
      <c r="HD231" s="388"/>
      <c r="HE231" s="387">
        <f t="shared" si="2745"/>
        <v>0</v>
      </c>
      <c r="HF231" s="388"/>
      <c r="HG231" s="387">
        <f>ADHB!HH231</f>
        <v>0</v>
      </c>
      <c r="HH231" s="387">
        <f t="shared" si="2746"/>
        <v>0</v>
      </c>
      <c r="HI231" s="387">
        <f t="shared" si="2747"/>
        <v>0</v>
      </c>
      <c r="HJ231" s="388">
        <v>0.224147321887</v>
      </c>
      <c r="HK231" s="389">
        <f t="shared" si="2748"/>
        <v>0</v>
      </c>
      <c r="HL231" s="390">
        <f t="shared" si="2749"/>
        <v>0</v>
      </c>
      <c r="HM231" s="391"/>
      <c r="HN231" s="384">
        <v>16.0</v>
      </c>
      <c r="HO231" s="385" t="s">
        <v>50</v>
      </c>
      <c r="HP231" s="386" t="s">
        <v>137</v>
      </c>
      <c r="HQ231" s="386" t="s">
        <v>134</v>
      </c>
      <c r="HR231" s="387" t="str">
        <f>'Produksi dan Harga'!BR19</f>
        <v/>
      </c>
      <c r="HS231" s="387">
        <f t="shared" si="2750"/>
        <v>438442.3805</v>
      </c>
      <c r="HT231" s="387">
        <f t="shared" si="2751"/>
        <v>0</v>
      </c>
      <c r="HU231" s="388"/>
      <c r="HV231" s="387">
        <f t="shared" si="2752"/>
        <v>0</v>
      </c>
      <c r="HW231" s="388"/>
      <c r="HX231" s="387">
        <f>ADHB!HY231</f>
        <v>0</v>
      </c>
      <c r="HY231" s="387">
        <f t="shared" si="2753"/>
        <v>0</v>
      </c>
      <c r="HZ231" s="387">
        <f t="shared" si="2754"/>
        <v>0</v>
      </c>
      <c r="IA231" s="388">
        <v>0.224147321887</v>
      </c>
      <c r="IB231" s="389">
        <f t="shared" si="2755"/>
        <v>0</v>
      </c>
      <c r="IC231" s="390">
        <f t="shared" si="2756"/>
        <v>0</v>
      </c>
      <c r="ID231" s="391"/>
      <c r="IE231" s="384">
        <v>16.0</v>
      </c>
      <c r="IF231" s="385" t="s">
        <v>50</v>
      </c>
      <c r="IG231" s="386" t="s">
        <v>137</v>
      </c>
      <c r="IH231" s="386" t="s">
        <v>134</v>
      </c>
      <c r="II231" s="387">
        <f>'Produksi dan Harga'!BW19</f>
        <v>0</v>
      </c>
      <c r="IJ231" s="387">
        <f t="shared" si="2757"/>
        <v>438442.3805</v>
      </c>
      <c r="IK231" s="387">
        <f t="shared" si="2758"/>
        <v>0</v>
      </c>
      <c r="IL231" s="388"/>
      <c r="IM231" s="387">
        <f t="shared" si="2759"/>
        <v>0</v>
      </c>
      <c r="IN231" s="388"/>
      <c r="IO231" s="387">
        <f>ADHB!IP231</f>
        <v>0</v>
      </c>
      <c r="IP231" s="387">
        <f t="shared" si="2760"/>
        <v>0</v>
      </c>
      <c r="IQ231" s="387">
        <f t="shared" si="2761"/>
        <v>0</v>
      </c>
      <c r="IR231" s="388">
        <v>0.224147321887</v>
      </c>
      <c r="IS231" s="389">
        <f t="shared" si="2762"/>
        <v>0</v>
      </c>
      <c r="IT231" s="390">
        <f t="shared" si="2763"/>
        <v>0</v>
      </c>
      <c r="IU231" s="391"/>
      <c r="IV231" s="384">
        <v>16.0</v>
      </c>
      <c r="IW231" s="385" t="s">
        <v>50</v>
      </c>
      <c r="IX231" s="386" t="s">
        <v>137</v>
      </c>
      <c r="IY231" s="386" t="s">
        <v>134</v>
      </c>
      <c r="IZ231" s="387" t="str">
        <f>'Produksi dan Harga'!CB19</f>
        <v/>
      </c>
      <c r="JA231" s="387">
        <f t="shared" si="2764"/>
        <v>438442.3805</v>
      </c>
      <c r="JB231" s="387">
        <f t="shared" si="2765"/>
        <v>0</v>
      </c>
      <c r="JC231" s="388"/>
      <c r="JD231" s="387">
        <f t="shared" si="2766"/>
        <v>0</v>
      </c>
      <c r="JE231" s="388"/>
      <c r="JF231" s="387">
        <f>ADHB!JG231</f>
        <v>0</v>
      </c>
      <c r="JG231" s="387">
        <f t="shared" si="2767"/>
        <v>0</v>
      </c>
      <c r="JH231" s="387">
        <f t="shared" si="2768"/>
        <v>0</v>
      </c>
      <c r="JI231" s="388">
        <v>0.224147321887</v>
      </c>
      <c r="JJ231" s="389">
        <f t="shared" si="2769"/>
        <v>0</v>
      </c>
      <c r="JK231" s="390">
        <f t="shared" si="2770"/>
        <v>0</v>
      </c>
      <c r="JL231" s="391"/>
      <c r="JM231" s="384">
        <v>16.0</v>
      </c>
      <c r="JN231" s="385" t="s">
        <v>50</v>
      </c>
      <c r="JO231" s="386" t="s">
        <v>137</v>
      </c>
      <c r="JP231" s="386" t="s">
        <v>134</v>
      </c>
      <c r="JQ231" s="387"/>
      <c r="JR231" s="387">
        <f t="shared" si="2771"/>
        <v>438442.3805</v>
      </c>
      <c r="JS231" s="387">
        <f t="shared" si="2772"/>
        <v>0</v>
      </c>
      <c r="JT231" s="388"/>
      <c r="JU231" s="387">
        <f t="shared" si="2773"/>
        <v>0</v>
      </c>
      <c r="JV231" s="388"/>
      <c r="JW231" s="387" t="str">
        <f>ADHB!LF231</f>
        <v/>
      </c>
      <c r="JX231" s="387">
        <f t="shared" si="2774"/>
        <v>0</v>
      </c>
      <c r="JY231" s="387">
        <f t="shared" si="2775"/>
        <v>0</v>
      </c>
      <c r="JZ231" s="388">
        <v>0.224147321887</v>
      </c>
      <c r="KA231" s="389">
        <f t="shared" si="2776"/>
        <v>0</v>
      </c>
      <c r="KB231" s="390">
        <f t="shared" si="2777"/>
        <v>0</v>
      </c>
      <c r="KC231" s="391"/>
      <c r="KD231" s="384">
        <v>16.0</v>
      </c>
      <c r="KE231" s="385" t="s">
        <v>50</v>
      </c>
      <c r="KF231" s="386" t="s">
        <v>137</v>
      </c>
      <c r="KG231" s="386" t="s">
        <v>134</v>
      </c>
      <c r="KH231" s="387"/>
      <c r="KI231" s="387">
        <f t="shared" si="2778"/>
        <v>438442.3805</v>
      </c>
      <c r="KJ231" s="387">
        <f t="shared" si="2779"/>
        <v>0</v>
      </c>
      <c r="KK231" s="388"/>
      <c r="KL231" s="387">
        <f t="shared" si="2780"/>
        <v>0</v>
      </c>
      <c r="KM231" s="388"/>
      <c r="KN231" s="387" t="str">
        <f>ADHB!LW231</f>
        <v/>
      </c>
      <c r="KO231" s="387">
        <f t="shared" si="2781"/>
        <v>0</v>
      </c>
      <c r="KP231" s="387">
        <f t="shared" si="2782"/>
        <v>0</v>
      </c>
      <c r="KQ231" s="388">
        <v>0.224147321887</v>
      </c>
      <c r="KR231" s="389">
        <f t="shared" si="2783"/>
        <v>0</v>
      </c>
      <c r="KS231" s="390">
        <f t="shared" si="2784"/>
        <v>0</v>
      </c>
      <c r="KT231" s="391"/>
      <c r="KU231" s="392"/>
    </row>
    <row r="232" ht="15.75" customHeight="1">
      <c r="A232" s="384">
        <v>17.0</v>
      </c>
      <c r="B232" s="385" t="s">
        <v>51</v>
      </c>
      <c r="C232" s="386" t="s">
        <v>136</v>
      </c>
      <c r="D232" s="386" t="s">
        <v>134</v>
      </c>
      <c r="E232" s="387">
        <f>'Produksi dan Harga'!E20</f>
        <v>4486</v>
      </c>
      <c r="F232" s="387">
        <v>356363.336637791</v>
      </c>
      <c r="G232" s="387">
        <f t="shared" si="2660"/>
        <v>1598.645928</v>
      </c>
      <c r="H232" s="388"/>
      <c r="I232" s="387">
        <f t="shared" si="2661"/>
        <v>0</v>
      </c>
      <c r="J232" s="388"/>
      <c r="K232" s="387">
        <f>ADHB!L232</f>
        <v>0</v>
      </c>
      <c r="L232" s="387">
        <f t="shared" si="2662"/>
        <v>0</v>
      </c>
      <c r="M232" s="387">
        <f t="shared" si="2663"/>
        <v>1598.645928</v>
      </c>
      <c r="N232" s="388">
        <v>0.224147321887</v>
      </c>
      <c r="O232" s="389">
        <f t="shared" si="2664"/>
        <v>358.3322034</v>
      </c>
      <c r="P232" s="390">
        <f t="shared" si="2665"/>
        <v>1240.313725</v>
      </c>
      <c r="Q232" s="391"/>
      <c r="R232" s="384">
        <v>17.0</v>
      </c>
      <c r="S232" s="385" t="s">
        <v>51</v>
      </c>
      <c r="T232" s="386" t="s">
        <v>136</v>
      </c>
      <c r="U232" s="386" t="s">
        <v>134</v>
      </c>
      <c r="V232" s="387">
        <f>'Produksi dan Harga'!J20</f>
        <v>2088</v>
      </c>
      <c r="W232" s="387">
        <f t="shared" si="2666"/>
        <v>356363.3366</v>
      </c>
      <c r="X232" s="387">
        <f t="shared" si="2667"/>
        <v>744.0866469</v>
      </c>
      <c r="Y232" s="388"/>
      <c r="Z232" s="387">
        <f t="shared" si="2668"/>
        <v>0</v>
      </c>
      <c r="AA232" s="388"/>
      <c r="AB232" s="387">
        <f>ADHB!AC232</f>
        <v>0</v>
      </c>
      <c r="AC232" s="387">
        <f t="shared" si="2669"/>
        <v>0</v>
      </c>
      <c r="AD232" s="387">
        <f t="shared" si="2670"/>
        <v>744.0866469</v>
      </c>
      <c r="AE232" s="388">
        <v>0.224147321887</v>
      </c>
      <c r="AF232" s="389">
        <f t="shared" si="2671"/>
        <v>166.7850292</v>
      </c>
      <c r="AG232" s="390">
        <f t="shared" si="2672"/>
        <v>577.3016177</v>
      </c>
      <c r="AH232" s="391"/>
      <c r="AI232" s="384">
        <v>17.0</v>
      </c>
      <c r="AJ232" s="385" t="s">
        <v>51</v>
      </c>
      <c r="AK232" s="386" t="s">
        <v>136</v>
      </c>
      <c r="AL232" s="386" t="s">
        <v>134</v>
      </c>
      <c r="AM232" s="387">
        <f>'Produksi dan Harga'!O20</f>
        <v>4274</v>
      </c>
      <c r="AN232" s="387">
        <f t="shared" si="2673"/>
        <v>356363.3366</v>
      </c>
      <c r="AO232" s="387">
        <f t="shared" si="2674"/>
        <v>1523.096901</v>
      </c>
      <c r="AP232" s="388"/>
      <c r="AQ232" s="387">
        <f t="shared" si="2675"/>
        <v>0</v>
      </c>
      <c r="AR232" s="388"/>
      <c r="AS232" s="387">
        <f>ADHB!AT232</f>
        <v>0</v>
      </c>
      <c r="AT232" s="387">
        <f t="shared" si="2676"/>
        <v>0</v>
      </c>
      <c r="AU232" s="387">
        <f t="shared" si="2677"/>
        <v>1523.096901</v>
      </c>
      <c r="AV232" s="388">
        <v>0.224147321887</v>
      </c>
      <c r="AW232" s="389">
        <f t="shared" si="2678"/>
        <v>341.3980913</v>
      </c>
      <c r="AX232" s="390">
        <f t="shared" si="2679"/>
        <v>1181.69881</v>
      </c>
      <c r="AY232" s="391"/>
      <c r="AZ232" s="384">
        <v>17.0</v>
      </c>
      <c r="BA232" s="385" t="s">
        <v>51</v>
      </c>
      <c r="BB232" s="386" t="s">
        <v>136</v>
      </c>
      <c r="BC232" s="386" t="s">
        <v>134</v>
      </c>
      <c r="BD232" s="387">
        <f>'Produksi dan Harga'!T20</f>
        <v>5935</v>
      </c>
      <c r="BE232" s="387">
        <f t="shared" si="2680"/>
        <v>356363.3366</v>
      </c>
      <c r="BF232" s="387">
        <f t="shared" si="2681"/>
        <v>2115.016403</v>
      </c>
      <c r="BG232" s="388"/>
      <c r="BH232" s="387">
        <f t="shared" si="2682"/>
        <v>0</v>
      </c>
      <c r="BI232" s="388"/>
      <c r="BJ232" s="387">
        <f>ADHB!BK232</f>
        <v>0</v>
      </c>
      <c r="BK232" s="387">
        <f t="shared" si="2683"/>
        <v>0</v>
      </c>
      <c r="BL232" s="387">
        <f t="shared" si="2684"/>
        <v>2115.016403</v>
      </c>
      <c r="BM232" s="388">
        <v>0.224147321887</v>
      </c>
      <c r="BN232" s="389">
        <f t="shared" si="2685"/>
        <v>474.0752625</v>
      </c>
      <c r="BO232" s="390">
        <f t="shared" si="2686"/>
        <v>1640.94114</v>
      </c>
      <c r="BP232" s="391"/>
      <c r="BQ232" s="384">
        <v>17.0</v>
      </c>
      <c r="BR232" s="385" t="s">
        <v>51</v>
      </c>
      <c r="BS232" s="386" t="s">
        <v>136</v>
      </c>
      <c r="BT232" s="386" t="s">
        <v>134</v>
      </c>
      <c r="BU232" s="387">
        <f>'Produksi dan Harga'!Y20</f>
        <v>5829</v>
      </c>
      <c r="BV232" s="387">
        <f t="shared" si="2687"/>
        <v>356363.3366</v>
      </c>
      <c r="BW232" s="387">
        <f t="shared" si="2688"/>
        <v>2077.241889</v>
      </c>
      <c r="BX232" s="388"/>
      <c r="BY232" s="387">
        <f t="shared" si="2689"/>
        <v>0</v>
      </c>
      <c r="BZ232" s="388"/>
      <c r="CA232" s="387">
        <f>ADHB!CB232</f>
        <v>0</v>
      </c>
      <c r="CB232" s="387">
        <f t="shared" si="2690"/>
        <v>0</v>
      </c>
      <c r="CC232" s="387">
        <f t="shared" si="2691"/>
        <v>2077.241889</v>
      </c>
      <c r="CD232" s="388">
        <v>0.224147321887</v>
      </c>
      <c r="CE232" s="389">
        <f t="shared" si="2692"/>
        <v>465.6082064</v>
      </c>
      <c r="CF232" s="390">
        <f t="shared" si="2693"/>
        <v>1611.633683</v>
      </c>
      <c r="CG232" s="391"/>
      <c r="CH232" s="384">
        <v>17.0</v>
      </c>
      <c r="CI232" s="385" t="s">
        <v>51</v>
      </c>
      <c r="CJ232" s="386" t="s">
        <v>136</v>
      </c>
      <c r="CK232" s="386" t="s">
        <v>134</v>
      </c>
      <c r="CL232" s="387">
        <f>'Produksi dan Harga'!AD20</f>
        <v>2941</v>
      </c>
      <c r="CM232" s="387">
        <f t="shared" si="2694"/>
        <v>356363.3366</v>
      </c>
      <c r="CN232" s="387">
        <f t="shared" si="2695"/>
        <v>1048.064573</v>
      </c>
      <c r="CO232" s="388"/>
      <c r="CP232" s="387">
        <f t="shared" si="2696"/>
        <v>0</v>
      </c>
      <c r="CQ232" s="388"/>
      <c r="CR232" s="387">
        <f>ADHB!CS232</f>
        <v>0</v>
      </c>
      <c r="CS232" s="387">
        <f t="shared" si="2697"/>
        <v>0</v>
      </c>
      <c r="CT232" s="387">
        <f t="shared" si="2698"/>
        <v>1048.064573</v>
      </c>
      <c r="CU232" s="388">
        <v>0.224147321887</v>
      </c>
      <c r="CV232" s="389">
        <f t="shared" si="2699"/>
        <v>234.9208672</v>
      </c>
      <c r="CW232" s="390">
        <f t="shared" si="2700"/>
        <v>813.1437058</v>
      </c>
      <c r="CX232" s="391"/>
      <c r="CY232" s="384">
        <v>17.0</v>
      </c>
      <c r="CZ232" s="385" t="s">
        <v>51</v>
      </c>
      <c r="DA232" s="386" t="s">
        <v>136</v>
      </c>
      <c r="DB232" s="386" t="s">
        <v>134</v>
      </c>
      <c r="DC232" s="387">
        <f>'Produksi dan Harga'!AI20</f>
        <v>6442</v>
      </c>
      <c r="DD232" s="387">
        <f t="shared" si="2701"/>
        <v>356363.3366</v>
      </c>
      <c r="DE232" s="387">
        <f t="shared" si="2702"/>
        <v>2295.692615</v>
      </c>
      <c r="DF232" s="388"/>
      <c r="DG232" s="387">
        <f t="shared" si="2703"/>
        <v>0</v>
      </c>
      <c r="DH232" s="388"/>
      <c r="DI232" s="387">
        <f>ADHB!DJ232</f>
        <v>0</v>
      </c>
      <c r="DJ232" s="387">
        <f t="shared" si="2704"/>
        <v>0</v>
      </c>
      <c r="DK232" s="387">
        <f t="shared" si="2705"/>
        <v>2295.692615</v>
      </c>
      <c r="DL232" s="388">
        <v>0.224147321887</v>
      </c>
      <c r="DM232" s="389">
        <f t="shared" si="2706"/>
        <v>514.5733514</v>
      </c>
      <c r="DN232" s="390">
        <f t="shared" si="2707"/>
        <v>1781.119263</v>
      </c>
      <c r="DO232" s="391"/>
      <c r="DP232" s="384">
        <v>17.0</v>
      </c>
      <c r="DQ232" s="385" t="s">
        <v>51</v>
      </c>
      <c r="DR232" s="386" t="s">
        <v>136</v>
      </c>
      <c r="DS232" s="386" t="s">
        <v>134</v>
      </c>
      <c r="DT232" s="387">
        <f>'Produksi dan Harga'!AN20</f>
        <v>1260</v>
      </c>
      <c r="DU232" s="387">
        <f t="shared" si="2708"/>
        <v>356363.3366</v>
      </c>
      <c r="DV232" s="387">
        <f t="shared" si="2709"/>
        <v>449.0178042</v>
      </c>
      <c r="DW232" s="388"/>
      <c r="DX232" s="387">
        <f t="shared" si="2710"/>
        <v>0</v>
      </c>
      <c r="DY232" s="388"/>
      <c r="DZ232" s="387">
        <f>ADHB!EA232</f>
        <v>0</v>
      </c>
      <c r="EA232" s="387">
        <f t="shared" si="2711"/>
        <v>0</v>
      </c>
      <c r="EB232" s="387">
        <f t="shared" si="2712"/>
        <v>449.0178042</v>
      </c>
      <c r="EC232" s="388">
        <v>0.224147321887</v>
      </c>
      <c r="ED232" s="389">
        <f t="shared" si="2713"/>
        <v>100.6461383</v>
      </c>
      <c r="EE232" s="390">
        <f t="shared" si="2714"/>
        <v>348.3716659</v>
      </c>
      <c r="EF232" s="391"/>
      <c r="EG232" s="384">
        <v>17.0</v>
      </c>
      <c r="EH232" s="385" t="s">
        <v>51</v>
      </c>
      <c r="EI232" s="386" t="s">
        <v>136</v>
      </c>
      <c r="EJ232" s="386" t="s">
        <v>134</v>
      </c>
      <c r="EK232" s="387">
        <f>'Produksi dan Harga'!AS20</f>
        <v>3257</v>
      </c>
      <c r="EL232" s="387">
        <f t="shared" si="2715"/>
        <v>356363.3366</v>
      </c>
      <c r="EM232" s="387">
        <f t="shared" si="2716"/>
        <v>1160.675387</v>
      </c>
      <c r="EN232" s="388"/>
      <c r="EO232" s="387">
        <f t="shared" si="2717"/>
        <v>0</v>
      </c>
      <c r="EP232" s="388"/>
      <c r="EQ232" s="387">
        <f>ADHB!ER232</f>
        <v>0</v>
      </c>
      <c r="ER232" s="387">
        <f t="shared" si="2718"/>
        <v>0</v>
      </c>
      <c r="ES232" s="387">
        <f t="shared" si="2719"/>
        <v>1160.675387</v>
      </c>
      <c r="ET232" s="388">
        <v>0.224147321887</v>
      </c>
      <c r="EU232" s="389">
        <f t="shared" si="2720"/>
        <v>260.1622797</v>
      </c>
      <c r="EV232" s="390">
        <f t="shared" si="2721"/>
        <v>900.5131078</v>
      </c>
      <c r="EW232" s="391"/>
      <c r="EX232" s="384">
        <v>17.0</v>
      </c>
      <c r="EY232" s="385" t="s">
        <v>51</v>
      </c>
      <c r="EZ232" s="386" t="s">
        <v>136</v>
      </c>
      <c r="FA232" s="386" t="s">
        <v>134</v>
      </c>
      <c r="FB232" s="387">
        <f>'Produksi dan Harga'!AX20</f>
        <v>2029</v>
      </c>
      <c r="FC232" s="387">
        <f t="shared" si="2722"/>
        <v>356363.3366</v>
      </c>
      <c r="FD232" s="387">
        <f t="shared" si="2723"/>
        <v>723.06121</v>
      </c>
      <c r="FE232" s="388"/>
      <c r="FF232" s="387">
        <f t="shared" si="2724"/>
        <v>0</v>
      </c>
      <c r="FG232" s="388"/>
      <c r="FH232" s="387">
        <f>ADHB!FI232</f>
        <v>0</v>
      </c>
      <c r="FI232" s="387">
        <f t="shared" si="2725"/>
        <v>0</v>
      </c>
      <c r="FJ232" s="387">
        <f t="shared" si="2726"/>
        <v>723.06121</v>
      </c>
      <c r="FK232" s="388">
        <v>0.224147321887</v>
      </c>
      <c r="FL232" s="389">
        <f t="shared" si="2727"/>
        <v>162.0722338</v>
      </c>
      <c r="FM232" s="390">
        <f t="shared" si="2728"/>
        <v>560.9889762</v>
      </c>
      <c r="FN232" s="391"/>
      <c r="FO232" s="384">
        <v>17.0</v>
      </c>
      <c r="FP232" s="385" t="s">
        <v>51</v>
      </c>
      <c r="FQ232" s="386" t="s">
        <v>136</v>
      </c>
      <c r="FR232" s="386" t="s">
        <v>134</v>
      </c>
      <c r="FS232" s="387">
        <f>'Produksi dan Harga'!BC20</f>
        <v>2194</v>
      </c>
      <c r="FT232" s="387">
        <f t="shared" si="2729"/>
        <v>356363.3366</v>
      </c>
      <c r="FU232" s="387">
        <f t="shared" si="2730"/>
        <v>781.8611606</v>
      </c>
      <c r="FV232" s="388"/>
      <c r="FW232" s="387">
        <f t="shared" si="2731"/>
        <v>0</v>
      </c>
      <c r="FX232" s="388"/>
      <c r="FY232" s="387">
        <f>ADHB!FZ232</f>
        <v>0</v>
      </c>
      <c r="FZ232" s="387">
        <f t="shared" si="2732"/>
        <v>0</v>
      </c>
      <c r="GA232" s="387">
        <f t="shared" si="2733"/>
        <v>781.8611606</v>
      </c>
      <c r="GB232" s="388">
        <v>0.224147321887</v>
      </c>
      <c r="GC232" s="389">
        <f t="shared" si="2734"/>
        <v>175.2520852</v>
      </c>
      <c r="GD232" s="390">
        <f t="shared" si="2735"/>
        <v>606.6090754</v>
      </c>
      <c r="GE232" s="391"/>
      <c r="GF232" s="384">
        <v>17.0</v>
      </c>
      <c r="GG232" s="385" t="s">
        <v>51</v>
      </c>
      <c r="GH232" s="386" t="s">
        <v>136</v>
      </c>
      <c r="GI232" s="386" t="s">
        <v>134</v>
      </c>
      <c r="GJ232" s="387">
        <f>'Produksi dan Harga'!BH20</f>
        <v>1332.7</v>
      </c>
      <c r="GK232" s="387">
        <f t="shared" si="2736"/>
        <v>356363.3366</v>
      </c>
      <c r="GL232" s="387">
        <f t="shared" si="2737"/>
        <v>474.9254187</v>
      </c>
      <c r="GM232" s="388"/>
      <c r="GN232" s="387">
        <f t="shared" si="2738"/>
        <v>0</v>
      </c>
      <c r="GO232" s="388"/>
      <c r="GP232" s="387">
        <f>ADHB!GQ232</f>
        <v>0</v>
      </c>
      <c r="GQ232" s="387">
        <f t="shared" si="2739"/>
        <v>0</v>
      </c>
      <c r="GR232" s="387">
        <f t="shared" si="2740"/>
        <v>474.9254187</v>
      </c>
      <c r="GS232" s="388">
        <v>0.224147321887</v>
      </c>
      <c r="GT232" s="389">
        <f t="shared" si="2741"/>
        <v>106.4532607</v>
      </c>
      <c r="GU232" s="390">
        <f t="shared" si="2742"/>
        <v>368.472158</v>
      </c>
      <c r="GV232" s="391"/>
      <c r="GW232" s="384">
        <v>17.0</v>
      </c>
      <c r="GX232" s="385" t="s">
        <v>51</v>
      </c>
      <c r="GY232" s="386" t="s">
        <v>136</v>
      </c>
      <c r="GZ232" s="386" t="s">
        <v>134</v>
      </c>
      <c r="HA232" s="387">
        <f>'Produksi dan Harga'!BM20</f>
        <v>1535.27</v>
      </c>
      <c r="HB232" s="387">
        <f t="shared" si="2743"/>
        <v>356363.3366</v>
      </c>
      <c r="HC232" s="387">
        <f t="shared" si="2744"/>
        <v>547.1139398</v>
      </c>
      <c r="HD232" s="388"/>
      <c r="HE232" s="387">
        <f t="shared" si="2745"/>
        <v>0</v>
      </c>
      <c r="HF232" s="388"/>
      <c r="HG232" s="387">
        <f>ADHB!HH232</f>
        <v>0</v>
      </c>
      <c r="HH232" s="387">
        <f t="shared" si="2746"/>
        <v>0</v>
      </c>
      <c r="HI232" s="387">
        <f t="shared" si="2747"/>
        <v>547.1139398</v>
      </c>
      <c r="HJ232" s="388">
        <v>0.224147321887</v>
      </c>
      <c r="HK232" s="389">
        <f t="shared" si="2748"/>
        <v>122.6341244</v>
      </c>
      <c r="HL232" s="390">
        <f t="shared" si="2749"/>
        <v>424.4798155</v>
      </c>
      <c r="HM232" s="391"/>
      <c r="HN232" s="384">
        <v>17.0</v>
      </c>
      <c r="HO232" s="385" t="s">
        <v>51</v>
      </c>
      <c r="HP232" s="386" t="s">
        <v>136</v>
      </c>
      <c r="HQ232" s="386" t="s">
        <v>134</v>
      </c>
      <c r="HR232" s="387">
        <f>'Produksi dan Harga'!BR20</f>
        <v>1931.9</v>
      </c>
      <c r="HS232" s="387">
        <f t="shared" si="2750"/>
        <v>356363.3366</v>
      </c>
      <c r="HT232" s="387">
        <f t="shared" si="2751"/>
        <v>688.4583301</v>
      </c>
      <c r="HU232" s="388"/>
      <c r="HV232" s="387">
        <f t="shared" si="2752"/>
        <v>0</v>
      </c>
      <c r="HW232" s="388"/>
      <c r="HX232" s="387">
        <f>ADHB!HY232</f>
        <v>0</v>
      </c>
      <c r="HY232" s="387">
        <f t="shared" si="2753"/>
        <v>0</v>
      </c>
      <c r="HZ232" s="387">
        <f t="shared" si="2754"/>
        <v>688.4583301</v>
      </c>
      <c r="IA232" s="388">
        <v>0.224147321887</v>
      </c>
      <c r="IB232" s="389">
        <f t="shared" si="2755"/>
        <v>154.3160909</v>
      </c>
      <c r="IC232" s="390">
        <f t="shared" si="2756"/>
        <v>534.1422391</v>
      </c>
      <c r="ID232" s="391"/>
      <c r="IE232" s="384">
        <v>17.0</v>
      </c>
      <c r="IF232" s="385" t="s">
        <v>51</v>
      </c>
      <c r="IG232" s="386" t="s">
        <v>136</v>
      </c>
      <c r="IH232" s="386" t="s">
        <v>134</v>
      </c>
      <c r="II232" s="387">
        <f>'Produksi dan Harga'!BW20</f>
        <v>2317.39</v>
      </c>
      <c r="IJ232" s="387">
        <f t="shared" si="2757"/>
        <v>356363.3366</v>
      </c>
      <c r="IK232" s="387">
        <f t="shared" si="2758"/>
        <v>825.8328327</v>
      </c>
      <c r="IL232" s="388"/>
      <c r="IM232" s="387">
        <f t="shared" si="2759"/>
        <v>0</v>
      </c>
      <c r="IN232" s="388"/>
      <c r="IO232" s="387">
        <f>ADHB!IP232</f>
        <v>0</v>
      </c>
      <c r="IP232" s="387">
        <f t="shared" si="2760"/>
        <v>0</v>
      </c>
      <c r="IQ232" s="387">
        <f t="shared" si="2761"/>
        <v>825.8328327</v>
      </c>
      <c r="IR232" s="388">
        <v>0.224147321887</v>
      </c>
      <c r="IS232" s="389">
        <f t="shared" si="2762"/>
        <v>185.1082178</v>
      </c>
      <c r="IT232" s="390">
        <f t="shared" si="2763"/>
        <v>640.7246149</v>
      </c>
      <c r="IU232" s="391"/>
      <c r="IV232" s="384">
        <v>17.0</v>
      </c>
      <c r="IW232" s="385" t="s">
        <v>51</v>
      </c>
      <c r="IX232" s="386" t="s">
        <v>136</v>
      </c>
      <c r="IY232" s="386" t="s">
        <v>134</v>
      </c>
      <c r="IZ232" s="387">
        <f>'Produksi dan Harga'!CB20</f>
        <v>984.8</v>
      </c>
      <c r="JA232" s="387">
        <f t="shared" si="2764"/>
        <v>356363.3366</v>
      </c>
      <c r="JB232" s="387">
        <f t="shared" si="2765"/>
        <v>350.9466139</v>
      </c>
      <c r="JC232" s="388"/>
      <c r="JD232" s="387">
        <f t="shared" si="2766"/>
        <v>0</v>
      </c>
      <c r="JE232" s="388"/>
      <c r="JF232" s="387">
        <f>ADHB!JG232</f>
        <v>0</v>
      </c>
      <c r="JG232" s="387">
        <f t="shared" si="2767"/>
        <v>0</v>
      </c>
      <c r="JH232" s="387">
        <f t="shared" si="2768"/>
        <v>350.9466139</v>
      </c>
      <c r="JI232" s="388">
        <v>0.224147321887</v>
      </c>
      <c r="JJ232" s="389">
        <f t="shared" si="2769"/>
        <v>78.66374364</v>
      </c>
      <c r="JK232" s="390">
        <f t="shared" si="2770"/>
        <v>272.2828703</v>
      </c>
      <c r="JL232" s="391"/>
      <c r="JM232" s="384">
        <v>17.0</v>
      </c>
      <c r="JN232" s="385" t="s">
        <v>51</v>
      </c>
      <c r="JO232" s="386" t="s">
        <v>136</v>
      </c>
      <c r="JP232" s="386" t="s">
        <v>134</v>
      </c>
      <c r="JQ232" s="387"/>
      <c r="JR232" s="387">
        <f t="shared" si="2771"/>
        <v>356363.3366</v>
      </c>
      <c r="JS232" s="387">
        <f t="shared" si="2772"/>
        <v>0</v>
      </c>
      <c r="JT232" s="388"/>
      <c r="JU232" s="387">
        <f t="shared" si="2773"/>
        <v>0</v>
      </c>
      <c r="JV232" s="388"/>
      <c r="JW232" s="387" t="str">
        <f>ADHB!LF232</f>
        <v/>
      </c>
      <c r="JX232" s="387">
        <f t="shared" si="2774"/>
        <v>0</v>
      </c>
      <c r="JY232" s="387">
        <f t="shared" si="2775"/>
        <v>0</v>
      </c>
      <c r="JZ232" s="388">
        <v>0.224147321887</v>
      </c>
      <c r="KA232" s="389">
        <f t="shared" si="2776"/>
        <v>0</v>
      </c>
      <c r="KB232" s="390">
        <f t="shared" si="2777"/>
        <v>0</v>
      </c>
      <c r="KC232" s="391"/>
      <c r="KD232" s="384">
        <v>17.0</v>
      </c>
      <c r="KE232" s="385" t="s">
        <v>51</v>
      </c>
      <c r="KF232" s="386" t="s">
        <v>136</v>
      </c>
      <c r="KG232" s="386" t="s">
        <v>134</v>
      </c>
      <c r="KH232" s="387"/>
      <c r="KI232" s="387">
        <f t="shared" si="2778"/>
        <v>356363.3366</v>
      </c>
      <c r="KJ232" s="387">
        <f t="shared" si="2779"/>
        <v>0</v>
      </c>
      <c r="KK232" s="388"/>
      <c r="KL232" s="387">
        <f t="shared" si="2780"/>
        <v>0</v>
      </c>
      <c r="KM232" s="388"/>
      <c r="KN232" s="387" t="str">
        <f>ADHB!LW232</f>
        <v/>
      </c>
      <c r="KO232" s="387">
        <f t="shared" si="2781"/>
        <v>0</v>
      </c>
      <c r="KP232" s="387">
        <f t="shared" si="2782"/>
        <v>0</v>
      </c>
      <c r="KQ232" s="388">
        <v>0.224147321887</v>
      </c>
      <c r="KR232" s="389">
        <f t="shared" si="2783"/>
        <v>0</v>
      </c>
      <c r="KS232" s="390">
        <f t="shared" si="2784"/>
        <v>0</v>
      </c>
      <c r="KT232" s="391"/>
      <c r="KU232" s="392"/>
    </row>
    <row r="233" ht="15.75" customHeight="1">
      <c r="A233" s="384">
        <v>18.0</v>
      </c>
      <c r="B233" s="385" t="s">
        <v>52</v>
      </c>
      <c r="C233" s="386" t="s">
        <v>136</v>
      </c>
      <c r="D233" s="386" t="s">
        <v>134</v>
      </c>
      <c r="E233" s="387">
        <f>'Produksi dan Harga'!E21</f>
        <v>631</v>
      </c>
      <c r="F233" s="387">
        <v>416488.9484360644</v>
      </c>
      <c r="G233" s="387">
        <f t="shared" si="2660"/>
        <v>262.8045265</v>
      </c>
      <c r="H233" s="388"/>
      <c r="I233" s="387">
        <f t="shared" si="2661"/>
        <v>0</v>
      </c>
      <c r="J233" s="388"/>
      <c r="K233" s="387">
        <f>ADHB!L233</f>
        <v>0</v>
      </c>
      <c r="L233" s="387">
        <f t="shared" si="2662"/>
        <v>0</v>
      </c>
      <c r="M233" s="387">
        <f t="shared" si="2663"/>
        <v>262.8045265</v>
      </c>
      <c r="N233" s="388">
        <v>0.224147321887</v>
      </c>
      <c r="O233" s="389">
        <f t="shared" si="2664"/>
        <v>58.90693079</v>
      </c>
      <c r="P233" s="390">
        <f t="shared" si="2665"/>
        <v>203.8975957</v>
      </c>
      <c r="Q233" s="391"/>
      <c r="R233" s="384">
        <v>18.0</v>
      </c>
      <c r="S233" s="385" t="s">
        <v>52</v>
      </c>
      <c r="T233" s="386" t="s">
        <v>136</v>
      </c>
      <c r="U233" s="386" t="s">
        <v>134</v>
      </c>
      <c r="V233" s="387">
        <f>'Produksi dan Harga'!J21</f>
        <v>94</v>
      </c>
      <c r="W233" s="387">
        <f t="shared" si="2666"/>
        <v>416488.9484</v>
      </c>
      <c r="X233" s="387">
        <f t="shared" si="2667"/>
        <v>39.14996115</v>
      </c>
      <c r="Y233" s="388"/>
      <c r="Z233" s="387">
        <f t="shared" si="2668"/>
        <v>0</v>
      </c>
      <c r="AA233" s="388"/>
      <c r="AB233" s="387">
        <f>ADHB!AC233</f>
        <v>0</v>
      </c>
      <c r="AC233" s="387">
        <f t="shared" si="2669"/>
        <v>0</v>
      </c>
      <c r="AD233" s="387">
        <f t="shared" si="2670"/>
        <v>39.14996115</v>
      </c>
      <c r="AE233" s="388">
        <v>0.224147321887</v>
      </c>
      <c r="AF233" s="389">
        <f t="shared" si="2671"/>
        <v>8.775358944</v>
      </c>
      <c r="AG233" s="390">
        <f t="shared" si="2672"/>
        <v>30.37460221</v>
      </c>
      <c r="AH233" s="391"/>
      <c r="AI233" s="384">
        <v>18.0</v>
      </c>
      <c r="AJ233" s="385" t="s">
        <v>52</v>
      </c>
      <c r="AK233" s="386" t="s">
        <v>136</v>
      </c>
      <c r="AL233" s="386" t="s">
        <v>134</v>
      </c>
      <c r="AM233" s="387">
        <f>'Produksi dan Harga'!O21</f>
        <v>313</v>
      </c>
      <c r="AN233" s="387">
        <f t="shared" si="2673"/>
        <v>416488.9484</v>
      </c>
      <c r="AO233" s="387">
        <f t="shared" si="2674"/>
        <v>130.3610409</v>
      </c>
      <c r="AP233" s="388"/>
      <c r="AQ233" s="387">
        <f t="shared" si="2675"/>
        <v>0</v>
      </c>
      <c r="AR233" s="388"/>
      <c r="AS233" s="387">
        <f>ADHB!AT233</f>
        <v>0</v>
      </c>
      <c r="AT233" s="387">
        <f t="shared" si="2676"/>
        <v>0</v>
      </c>
      <c r="AU233" s="387">
        <f t="shared" si="2677"/>
        <v>130.3610409</v>
      </c>
      <c r="AV233" s="388">
        <v>0.224147321887</v>
      </c>
      <c r="AW233" s="389">
        <f t="shared" si="2678"/>
        <v>29.22007819</v>
      </c>
      <c r="AX233" s="390">
        <f t="shared" si="2679"/>
        <v>101.1409627</v>
      </c>
      <c r="AY233" s="391"/>
      <c r="AZ233" s="384">
        <v>18.0</v>
      </c>
      <c r="BA233" s="385" t="s">
        <v>52</v>
      </c>
      <c r="BB233" s="386" t="s">
        <v>136</v>
      </c>
      <c r="BC233" s="386" t="s">
        <v>134</v>
      </c>
      <c r="BD233" s="387">
        <f>'Produksi dan Harga'!T21</f>
        <v>660</v>
      </c>
      <c r="BE233" s="387">
        <f t="shared" si="2680"/>
        <v>416488.9484</v>
      </c>
      <c r="BF233" s="387">
        <f t="shared" si="2681"/>
        <v>274.882706</v>
      </c>
      <c r="BG233" s="388"/>
      <c r="BH233" s="387">
        <f t="shared" si="2682"/>
        <v>0</v>
      </c>
      <c r="BI233" s="388"/>
      <c r="BJ233" s="387">
        <f>ADHB!BK233</f>
        <v>0</v>
      </c>
      <c r="BK233" s="387">
        <f t="shared" si="2683"/>
        <v>0</v>
      </c>
      <c r="BL233" s="387">
        <f t="shared" si="2684"/>
        <v>274.882706</v>
      </c>
      <c r="BM233" s="388">
        <v>0.224147321887</v>
      </c>
      <c r="BN233" s="389">
        <f t="shared" si="2685"/>
        <v>61.61422238</v>
      </c>
      <c r="BO233" s="390">
        <f t="shared" si="2686"/>
        <v>213.2684836</v>
      </c>
      <c r="BP233" s="391"/>
      <c r="BQ233" s="384">
        <v>18.0</v>
      </c>
      <c r="BR233" s="385" t="s">
        <v>52</v>
      </c>
      <c r="BS233" s="386" t="s">
        <v>136</v>
      </c>
      <c r="BT233" s="386" t="s">
        <v>134</v>
      </c>
      <c r="BU233" s="387">
        <f>'Produksi dan Harga'!Y21</f>
        <v>22</v>
      </c>
      <c r="BV233" s="387">
        <f t="shared" si="2687"/>
        <v>416488.9484</v>
      </c>
      <c r="BW233" s="387">
        <f t="shared" si="2688"/>
        <v>9.162756866</v>
      </c>
      <c r="BX233" s="388"/>
      <c r="BY233" s="387">
        <f t="shared" si="2689"/>
        <v>0</v>
      </c>
      <c r="BZ233" s="388"/>
      <c r="CA233" s="387">
        <f>ADHB!CB233</f>
        <v>0</v>
      </c>
      <c r="CB233" s="387">
        <f t="shared" si="2690"/>
        <v>0</v>
      </c>
      <c r="CC233" s="387">
        <f t="shared" si="2691"/>
        <v>9.162756866</v>
      </c>
      <c r="CD233" s="388">
        <v>0.224147321887</v>
      </c>
      <c r="CE233" s="389">
        <f t="shared" si="2692"/>
        <v>2.053807413</v>
      </c>
      <c r="CF233" s="390">
        <f t="shared" si="2693"/>
        <v>7.108949453</v>
      </c>
      <c r="CG233" s="391"/>
      <c r="CH233" s="384">
        <v>18.0</v>
      </c>
      <c r="CI233" s="385" t="s">
        <v>52</v>
      </c>
      <c r="CJ233" s="386" t="s">
        <v>136</v>
      </c>
      <c r="CK233" s="386" t="s">
        <v>134</v>
      </c>
      <c r="CL233" s="387">
        <f>'Produksi dan Harga'!AD21</f>
        <v>88</v>
      </c>
      <c r="CM233" s="387">
        <f t="shared" si="2694"/>
        <v>416488.9484</v>
      </c>
      <c r="CN233" s="387">
        <f t="shared" si="2695"/>
        <v>36.65102746</v>
      </c>
      <c r="CO233" s="388"/>
      <c r="CP233" s="387">
        <f t="shared" si="2696"/>
        <v>0</v>
      </c>
      <c r="CQ233" s="388"/>
      <c r="CR233" s="387">
        <f>ADHB!CS233</f>
        <v>0</v>
      </c>
      <c r="CS233" s="387">
        <f t="shared" si="2697"/>
        <v>0</v>
      </c>
      <c r="CT233" s="387">
        <f t="shared" si="2698"/>
        <v>36.65102746</v>
      </c>
      <c r="CU233" s="388">
        <v>0.224147321887</v>
      </c>
      <c r="CV233" s="389">
        <f t="shared" si="2699"/>
        <v>8.21522965</v>
      </c>
      <c r="CW233" s="390">
        <f t="shared" si="2700"/>
        <v>28.43579781</v>
      </c>
      <c r="CX233" s="391"/>
      <c r="CY233" s="384">
        <v>18.0</v>
      </c>
      <c r="CZ233" s="385" t="s">
        <v>52</v>
      </c>
      <c r="DA233" s="386" t="s">
        <v>136</v>
      </c>
      <c r="DB233" s="386" t="s">
        <v>134</v>
      </c>
      <c r="DC233" s="387">
        <f>'Produksi dan Harga'!AI21</f>
        <v>50</v>
      </c>
      <c r="DD233" s="387">
        <f t="shared" si="2701"/>
        <v>416488.9484</v>
      </c>
      <c r="DE233" s="387">
        <f t="shared" si="2702"/>
        <v>20.82444742</v>
      </c>
      <c r="DF233" s="388"/>
      <c r="DG233" s="387">
        <f t="shared" si="2703"/>
        <v>0</v>
      </c>
      <c r="DH233" s="388"/>
      <c r="DI233" s="387">
        <f>ADHB!DJ233</f>
        <v>0</v>
      </c>
      <c r="DJ233" s="387">
        <f t="shared" si="2704"/>
        <v>0</v>
      </c>
      <c r="DK233" s="387">
        <f t="shared" si="2705"/>
        <v>20.82444742</v>
      </c>
      <c r="DL233" s="388">
        <v>0.224147321887</v>
      </c>
      <c r="DM233" s="389">
        <f t="shared" si="2706"/>
        <v>4.667744119</v>
      </c>
      <c r="DN233" s="390">
        <f t="shared" si="2707"/>
        <v>16.1567033</v>
      </c>
      <c r="DO233" s="391"/>
      <c r="DP233" s="384">
        <v>18.0</v>
      </c>
      <c r="DQ233" s="385" t="s">
        <v>52</v>
      </c>
      <c r="DR233" s="386" t="s">
        <v>136</v>
      </c>
      <c r="DS233" s="386" t="s">
        <v>134</v>
      </c>
      <c r="DT233" s="387">
        <f>'Produksi dan Harga'!AN21</f>
        <v>64</v>
      </c>
      <c r="DU233" s="387">
        <f t="shared" si="2708"/>
        <v>416488.9484</v>
      </c>
      <c r="DV233" s="387">
        <f t="shared" si="2709"/>
        <v>26.6552927</v>
      </c>
      <c r="DW233" s="388"/>
      <c r="DX233" s="387">
        <f t="shared" si="2710"/>
        <v>0</v>
      </c>
      <c r="DY233" s="388"/>
      <c r="DZ233" s="387">
        <f>ADHB!EA233</f>
        <v>0</v>
      </c>
      <c r="EA233" s="387">
        <f t="shared" si="2711"/>
        <v>0</v>
      </c>
      <c r="EB233" s="387">
        <f t="shared" si="2712"/>
        <v>26.6552927</v>
      </c>
      <c r="EC233" s="388">
        <v>0.224147321887</v>
      </c>
      <c r="ED233" s="389">
        <f t="shared" si="2713"/>
        <v>5.974712473</v>
      </c>
      <c r="EE233" s="390">
        <f t="shared" si="2714"/>
        <v>20.68058023</v>
      </c>
      <c r="EF233" s="391"/>
      <c r="EG233" s="384">
        <v>18.0</v>
      </c>
      <c r="EH233" s="385" t="s">
        <v>52</v>
      </c>
      <c r="EI233" s="386" t="s">
        <v>136</v>
      </c>
      <c r="EJ233" s="386" t="s">
        <v>134</v>
      </c>
      <c r="EK233" s="387">
        <f>'Produksi dan Harga'!AS21</f>
        <v>150</v>
      </c>
      <c r="EL233" s="387">
        <f t="shared" si="2715"/>
        <v>416488.9484</v>
      </c>
      <c r="EM233" s="387">
        <f t="shared" si="2716"/>
        <v>62.47334227</v>
      </c>
      <c r="EN233" s="388"/>
      <c r="EO233" s="387">
        <f t="shared" si="2717"/>
        <v>0</v>
      </c>
      <c r="EP233" s="388"/>
      <c r="EQ233" s="387">
        <f>ADHB!ER233</f>
        <v>0</v>
      </c>
      <c r="ER233" s="387">
        <f t="shared" si="2718"/>
        <v>0</v>
      </c>
      <c r="ES233" s="387">
        <f t="shared" si="2719"/>
        <v>62.47334227</v>
      </c>
      <c r="ET233" s="388">
        <v>0.224147321887</v>
      </c>
      <c r="EU233" s="389">
        <f t="shared" si="2720"/>
        <v>14.00323236</v>
      </c>
      <c r="EV233" s="390">
        <f t="shared" si="2721"/>
        <v>48.47010991</v>
      </c>
      <c r="EW233" s="391"/>
      <c r="EX233" s="384">
        <v>18.0</v>
      </c>
      <c r="EY233" s="385" t="s">
        <v>52</v>
      </c>
      <c r="EZ233" s="386" t="s">
        <v>136</v>
      </c>
      <c r="FA233" s="386" t="s">
        <v>134</v>
      </c>
      <c r="FB233" s="387">
        <f>'Produksi dan Harga'!AX21</f>
        <v>64</v>
      </c>
      <c r="FC233" s="387">
        <f t="shared" si="2722"/>
        <v>416488.9484</v>
      </c>
      <c r="FD233" s="387">
        <f t="shared" si="2723"/>
        <v>26.6552927</v>
      </c>
      <c r="FE233" s="388"/>
      <c r="FF233" s="387">
        <f t="shared" si="2724"/>
        <v>0</v>
      </c>
      <c r="FG233" s="388"/>
      <c r="FH233" s="387">
        <f>ADHB!FI233</f>
        <v>0</v>
      </c>
      <c r="FI233" s="387">
        <f t="shared" si="2725"/>
        <v>0</v>
      </c>
      <c r="FJ233" s="387">
        <f t="shared" si="2726"/>
        <v>26.6552927</v>
      </c>
      <c r="FK233" s="388">
        <v>0.224147321887</v>
      </c>
      <c r="FL233" s="389">
        <f t="shared" si="2727"/>
        <v>5.974712473</v>
      </c>
      <c r="FM233" s="390">
        <f t="shared" si="2728"/>
        <v>20.68058023</v>
      </c>
      <c r="FN233" s="391"/>
      <c r="FO233" s="384">
        <v>18.0</v>
      </c>
      <c r="FP233" s="385" t="s">
        <v>52</v>
      </c>
      <c r="FQ233" s="386" t="s">
        <v>136</v>
      </c>
      <c r="FR233" s="386" t="s">
        <v>134</v>
      </c>
      <c r="FS233" s="387">
        <f>'Produksi dan Harga'!BC21</f>
        <v>5</v>
      </c>
      <c r="FT233" s="387">
        <f t="shared" si="2729"/>
        <v>416488.9484</v>
      </c>
      <c r="FU233" s="387">
        <f t="shared" si="2730"/>
        <v>2.082444742</v>
      </c>
      <c r="FV233" s="388"/>
      <c r="FW233" s="387">
        <f t="shared" si="2731"/>
        <v>0</v>
      </c>
      <c r="FX233" s="388"/>
      <c r="FY233" s="387">
        <f>ADHB!FZ233</f>
        <v>0</v>
      </c>
      <c r="FZ233" s="387">
        <f t="shared" si="2732"/>
        <v>0</v>
      </c>
      <c r="GA233" s="387">
        <f t="shared" si="2733"/>
        <v>2.082444742</v>
      </c>
      <c r="GB233" s="388">
        <v>0.224147321887</v>
      </c>
      <c r="GC233" s="389">
        <f t="shared" si="2734"/>
        <v>0.4667744119</v>
      </c>
      <c r="GD233" s="390">
        <f t="shared" si="2735"/>
        <v>1.61567033</v>
      </c>
      <c r="GE233" s="391"/>
      <c r="GF233" s="384">
        <v>18.0</v>
      </c>
      <c r="GG233" s="385" t="s">
        <v>52</v>
      </c>
      <c r="GH233" s="386" t="s">
        <v>136</v>
      </c>
      <c r="GI233" s="386" t="s">
        <v>134</v>
      </c>
      <c r="GJ233" s="387">
        <f>'Produksi dan Harga'!BH21</f>
        <v>475</v>
      </c>
      <c r="GK233" s="387">
        <f t="shared" si="2736"/>
        <v>416488.9484</v>
      </c>
      <c r="GL233" s="387">
        <f t="shared" si="2737"/>
        <v>197.8322505</v>
      </c>
      <c r="GM233" s="388"/>
      <c r="GN233" s="387">
        <f t="shared" si="2738"/>
        <v>0</v>
      </c>
      <c r="GO233" s="388"/>
      <c r="GP233" s="387">
        <f>ADHB!GQ233</f>
        <v>0</v>
      </c>
      <c r="GQ233" s="387">
        <f t="shared" si="2739"/>
        <v>0</v>
      </c>
      <c r="GR233" s="387">
        <f t="shared" si="2740"/>
        <v>197.8322505</v>
      </c>
      <c r="GS233" s="388">
        <v>0.224147321887</v>
      </c>
      <c r="GT233" s="389">
        <f t="shared" si="2741"/>
        <v>44.34356913</v>
      </c>
      <c r="GU233" s="390">
        <f t="shared" si="2742"/>
        <v>153.4886814</v>
      </c>
      <c r="GV233" s="391"/>
      <c r="GW233" s="384">
        <v>18.0</v>
      </c>
      <c r="GX233" s="385" t="s">
        <v>52</v>
      </c>
      <c r="GY233" s="386" t="s">
        <v>136</v>
      </c>
      <c r="GZ233" s="386" t="s">
        <v>134</v>
      </c>
      <c r="HA233" s="387">
        <f>'Produksi dan Harga'!BM21</f>
        <v>113</v>
      </c>
      <c r="HB233" s="387">
        <f t="shared" si="2743"/>
        <v>416488.9484</v>
      </c>
      <c r="HC233" s="387">
        <f t="shared" si="2744"/>
        <v>47.06325117</v>
      </c>
      <c r="HD233" s="388"/>
      <c r="HE233" s="387">
        <f t="shared" si="2745"/>
        <v>0</v>
      </c>
      <c r="HF233" s="388"/>
      <c r="HG233" s="387">
        <f>ADHB!HH233</f>
        <v>0</v>
      </c>
      <c r="HH233" s="387">
        <f t="shared" si="2746"/>
        <v>0</v>
      </c>
      <c r="HI233" s="387">
        <f t="shared" si="2747"/>
        <v>47.06325117</v>
      </c>
      <c r="HJ233" s="388">
        <v>0.224147321887</v>
      </c>
      <c r="HK233" s="389">
        <f t="shared" si="2748"/>
        <v>10.54910171</v>
      </c>
      <c r="HL233" s="390">
        <f t="shared" si="2749"/>
        <v>36.51414946</v>
      </c>
      <c r="HM233" s="391"/>
      <c r="HN233" s="384">
        <v>18.0</v>
      </c>
      <c r="HO233" s="385" t="s">
        <v>52</v>
      </c>
      <c r="HP233" s="386" t="s">
        <v>136</v>
      </c>
      <c r="HQ233" s="386" t="s">
        <v>134</v>
      </c>
      <c r="HR233" s="387">
        <f>'Produksi dan Harga'!BR21</f>
        <v>16</v>
      </c>
      <c r="HS233" s="387">
        <f t="shared" si="2750"/>
        <v>416488.9484</v>
      </c>
      <c r="HT233" s="387">
        <f t="shared" si="2751"/>
        <v>6.663823175</v>
      </c>
      <c r="HU233" s="388"/>
      <c r="HV233" s="387">
        <f t="shared" si="2752"/>
        <v>0</v>
      </c>
      <c r="HW233" s="388"/>
      <c r="HX233" s="387">
        <f>ADHB!HY233</f>
        <v>0</v>
      </c>
      <c r="HY233" s="387">
        <f t="shared" si="2753"/>
        <v>0</v>
      </c>
      <c r="HZ233" s="387">
        <f t="shared" si="2754"/>
        <v>6.663823175</v>
      </c>
      <c r="IA233" s="388">
        <v>0.224147321887</v>
      </c>
      <c r="IB233" s="389">
        <f t="shared" si="2755"/>
        <v>1.493678118</v>
      </c>
      <c r="IC233" s="390">
        <f t="shared" si="2756"/>
        <v>5.170145057</v>
      </c>
      <c r="ID233" s="391"/>
      <c r="IE233" s="384">
        <v>18.0</v>
      </c>
      <c r="IF233" s="385" t="s">
        <v>52</v>
      </c>
      <c r="IG233" s="386" t="s">
        <v>136</v>
      </c>
      <c r="IH233" s="386" t="s">
        <v>134</v>
      </c>
      <c r="II233" s="387">
        <f>'Produksi dan Harga'!BW21</f>
        <v>17</v>
      </c>
      <c r="IJ233" s="387">
        <f t="shared" si="2757"/>
        <v>416488.9484</v>
      </c>
      <c r="IK233" s="387">
        <f t="shared" si="2758"/>
        <v>7.080312123</v>
      </c>
      <c r="IL233" s="388"/>
      <c r="IM233" s="387">
        <f t="shared" si="2759"/>
        <v>0</v>
      </c>
      <c r="IN233" s="388"/>
      <c r="IO233" s="387">
        <f>ADHB!IP233</f>
        <v>0</v>
      </c>
      <c r="IP233" s="387">
        <f t="shared" si="2760"/>
        <v>0</v>
      </c>
      <c r="IQ233" s="387">
        <f t="shared" si="2761"/>
        <v>7.080312123</v>
      </c>
      <c r="IR233" s="388">
        <v>0.224147321887</v>
      </c>
      <c r="IS233" s="389">
        <f t="shared" si="2762"/>
        <v>1.587033001</v>
      </c>
      <c r="IT233" s="390">
        <f t="shared" si="2763"/>
        <v>5.493279123</v>
      </c>
      <c r="IU233" s="391"/>
      <c r="IV233" s="384">
        <v>18.0</v>
      </c>
      <c r="IW233" s="385" t="s">
        <v>52</v>
      </c>
      <c r="IX233" s="386" t="s">
        <v>136</v>
      </c>
      <c r="IY233" s="386" t="s">
        <v>134</v>
      </c>
      <c r="IZ233" s="387">
        <f>'Produksi dan Harga'!CB21</f>
        <v>20</v>
      </c>
      <c r="JA233" s="387">
        <f t="shared" si="2764"/>
        <v>416488.9484</v>
      </c>
      <c r="JB233" s="387">
        <f t="shared" si="2765"/>
        <v>8.329778969</v>
      </c>
      <c r="JC233" s="388"/>
      <c r="JD233" s="387">
        <f t="shared" si="2766"/>
        <v>0</v>
      </c>
      <c r="JE233" s="388"/>
      <c r="JF233" s="387">
        <f>ADHB!JG233</f>
        <v>0</v>
      </c>
      <c r="JG233" s="387">
        <f t="shared" si="2767"/>
        <v>0</v>
      </c>
      <c r="JH233" s="387">
        <f t="shared" si="2768"/>
        <v>8.329778969</v>
      </c>
      <c r="JI233" s="388">
        <v>0.224147321887</v>
      </c>
      <c r="JJ233" s="389">
        <f t="shared" si="2769"/>
        <v>1.867097648</v>
      </c>
      <c r="JK233" s="390">
        <f t="shared" si="2770"/>
        <v>6.462681321</v>
      </c>
      <c r="JL233" s="391"/>
      <c r="JM233" s="384">
        <v>18.0</v>
      </c>
      <c r="JN233" s="385" t="s">
        <v>52</v>
      </c>
      <c r="JO233" s="386" t="s">
        <v>136</v>
      </c>
      <c r="JP233" s="386" t="s">
        <v>134</v>
      </c>
      <c r="JQ233" s="387"/>
      <c r="JR233" s="387">
        <f t="shared" si="2771"/>
        <v>416488.9484</v>
      </c>
      <c r="JS233" s="387">
        <f t="shared" si="2772"/>
        <v>0</v>
      </c>
      <c r="JT233" s="388"/>
      <c r="JU233" s="387">
        <f t="shared" si="2773"/>
        <v>0</v>
      </c>
      <c r="JV233" s="388"/>
      <c r="JW233" s="387" t="str">
        <f>ADHB!LF233</f>
        <v/>
      </c>
      <c r="JX233" s="387">
        <f t="shared" si="2774"/>
        <v>0</v>
      </c>
      <c r="JY233" s="387">
        <f t="shared" si="2775"/>
        <v>0</v>
      </c>
      <c r="JZ233" s="388">
        <v>0.224147321887</v>
      </c>
      <c r="KA233" s="389">
        <f t="shared" si="2776"/>
        <v>0</v>
      </c>
      <c r="KB233" s="390">
        <f t="shared" si="2777"/>
        <v>0</v>
      </c>
      <c r="KC233" s="391"/>
      <c r="KD233" s="384">
        <v>18.0</v>
      </c>
      <c r="KE233" s="385" t="s">
        <v>52</v>
      </c>
      <c r="KF233" s="386" t="s">
        <v>136</v>
      </c>
      <c r="KG233" s="386" t="s">
        <v>134</v>
      </c>
      <c r="KH233" s="387"/>
      <c r="KI233" s="387">
        <f t="shared" si="2778"/>
        <v>416488.9484</v>
      </c>
      <c r="KJ233" s="387">
        <f t="shared" si="2779"/>
        <v>0</v>
      </c>
      <c r="KK233" s="388"/>
      <c r="KL233" s="387">
        <f t="shared" si="2780"/>
        <v>0</v>
      </c>
      <c r="KM233" s="388"/>
      <c r="KN233" s="387" t="str">
        <f>ADHB!LW233</f>
        <v/>
      </c>
      <c r="KO233" s="387">
        <f t="shared" si="2781"/>
        <v>0</v>
      </c>
      <c r="KP233" s="387">
        <f t="shared" si="2782"/>
        <v>0</v>
      </c>
      <c r="KQ233" s="388">
        <v>0.224147321887</v>
      </c>
      <c r="KR233" s="389">
        <f t="shared" si="2783"/>
        <v>0</v>
      </c>
      <c r="KS233" s="390">
        <f t="shared" si="2784"/>
        <v>0</v>
      </c>
      <c r="KT233" s="391"/>
      <c r="KU233" s="392"/>
    </row>
    <row r="234" ht="15.75" customHeight="1">
      <c r="A234" s="384">
        <v>19.0</v>
      </c>
      <c r="B234" s="385" t="s">
        <v>53</v>
      </c>
      <c r="C234" s="386" t="s">
        <v>132</v>
      </c>
      <c r="D234" s="386" t="s">
        <v>134</v>
      </c>
      <c r="E234" s="387">
        <f>'Produksi dan Harga'!E22</f>
        <v>4</v>
      </c>
      <c r="F234" s="387">
        <v>600809.4891989394</v>
      </c>
      <c r="G234" s="387">
        <f t="shared" si="2660"/>
        <v>2.403237957</v>
      </c>
      <c r="H234" s="388"/>
      <c r="I234" s="387">
        <f t="shared" si="2661"/>
        <v>0</v>
      </c>
      <c r="J234" s="388"/>
      <c r="K234" s="387">
        <f>ADHB!L234</f>
        <v>0</v>
      </c>
      <c r="L234" s="387">
        <f t="shared" si="2662"/>
        <v>0</v>
      </c>
      <c r="M234" s="387">
        <f t="shared" si="2663"/>
        <v>2.403237957</v>
      </c>
      <c r="N234" s="388">
        <v>0.3885051169590643</v>
      </c>
      <c r="O234" s="389">
        <f t="shared" si="2664"/>
        <v>0.9336702435</v>
      </c>
      <c r="P234" s="390">
        <f t="shared" si="2665"/>
        <v>1.469567713</v>
      </c>
      <c r="Q234" s="391"/>
      <c r="R234" s="384">
        <v>19.0</v>
      </c>
      <c r="S234" s="385" t="s">
        <v>53</v>
      </c>
      <c r="T234" s="386" t="s">
        <v>132</v>
      </c>
      <c r="U234" s="386" t="s">
        <v>134</v>
      </c>
      <c r="V234" s="387">
        <f>'Produksi dan Harga'!J22</f>
        <v>0</v>
      </c>
      <c r="W234" s="387">
        <f t="shared" si="2666"/>
        <v>600809.4892</v>
      </c>
      <c r="X234" s="387">
        <f t="shared" si="2667"/>
        <v>0</v>
      </c>
      <c r="Y234" s="388"/>
      <c r="Z234" s="387">
        <f t="shared" si="2668"/>
        <v>0</v>
      </c>
      <c r="AA234" s="388"/>
      <c r="AB234" s="387">
        <f>ADHB!AC234</f>
        <v>0</v>
      </c>
      <c r="AC234" s="387">
        <f t="shared" si="2669"/>
        <v>0</v>
      </c>
      <c r="AD234" s="387">
        <f t="shared" si="2670"/>
        <v>0</v>
      </c>
      <c r="AE234" s="388">
        <v>0.3885051169590643</v>
      </c>
      <c r="AF234" s="389">
        <f t="shared" si="2671"/>
        <v>0</v>
      </c>
      <c r="AG234" s="390">
        <f t="shared" si="2672"/>
        <v>0</v>
      </c>
      <c r="AH234" s="391"/>
      <c r="AI234" s="384">
        <v>19.0</v>
      </c>
      <c r="AJ234" s="385" t="s">
        <v>53</v>
      </c>
      <c r="AK234" s="386" t="s">
        <v>132</v>
      </c>
      <c r="AL234" s="386" t="s">
        <v>134</v>
      </c>
      <c r="AM234" s="387">
        <f>'Produksi dan Harga'!O22</f>
        <v>0</v>
      </c>
      <c r="AN234" s="387">
        <f t="shared" si="2673"/>
        <v>600809.4892</v>
      </c>
      <c r="AO234" s="387">
        <f t="shared" si="2674"/>
        <v>0</v>
      </c>
      <c r="AP234" s="388"/>
      <c r="AQ234" s="387">
        <f t="shared" si="2675"/>
        <v>0</v>
      </c>
      <c r="AR234" s="388"/>
      <c r="AS234" s="387">
        <f>ADHB!AT234</f>
        <v>0</v>
      </c>
      <c r="AT234" s="387">
        <f t="shared" si="2676"/>
        <v>0</v>
      </c>
      <c r="AU234" s="387">
        <f t="shared" si="2677"/>
        <v>0</v>
      </c>
      <c r="AV234" s="388">
        <v>0.3885051169590643</v>
      </c>
      <c r="AW234" s="389">
        <f t="shared" si="2678"/>
        <v>0</v>
      </c>
      <c r="AX234" s="390">
        <f t="shared" si="2679"/>
        <v>0</v>
      </c>
      <c r="AY234" s="391"/>
      <c r="AZ234" s="384">
        <v>19.0</v>
      </c>
      <c r="BA234" s="385" t="s">
        <v>53</v>
      </c>
      <c r="BB234" s="386" t="s">
        <v>132</v>
      </c>
      <c r="BC234" s="386" t="s">
        <v>134</v>
      </c>
      <c r="BD234" s="387">
        <f>'Produksi dan Harga'!T22</f>
        <v>0</v>
      </c>
      <c r="BE234" s="387">
        <f t="shared" si="2680"/>
        <v>600809.4892</v>
      </c>
      <c r="BF234" s="387">
        <f t="shared" si="2681"/>
        <v>0</v>
      </c>
      <c r="BG234" s="388"/>
      <c r="BH234" s="387">
        <f t="shared" si="2682"/>
        <v>0</v>
      </c>
      <c r="BI234" s="388"/>
      <c r="BJ234" s="387">
        <f>ADHB!BK234</f>
        <v>0</v>
      </c>
      <c r="BK234" s="387">
        <f t="shared" si="2683"/>
        <v>0</v>
      </c>
      <c r="BL234" s="387">
        <f t="shared" si="2684"/>
        <v>0</v>
      </c>
      <c r="BM234" s="388">
        <v>0.3885051169590643</v>
      </c>
      <c r="BN234" s="389">
        <f t="shared" si="2685"/>
        <v>0</v>
      </c>
      <c r="BO234" s="390">
        <f t="shared" si="2686"/>
        <v>0</v>
      </c>
      <c r="BP234" s="391"/>
      <c r="BQ234" s="384">
        <v>19.0</v>
      </c>
      <c r="BR234" s="385" t="s">
        <v>53</v>
      </c>
      <c r="BS234" s="386" t="s">
        <v>132</v>
      </c>
      <c r="BT234" s="386" t="s">
        <v>134</v>
      </c>
      <c r="BU234" s="387">
        <f>'Produksi dan Harga'!Y22</f>
        <v>0</v>
      </c>
      <c r="BV234" s="387">
        <f t="shared" si="2687"/>
        <v>600809.4892</v>
      </c>
      <c r="BW234" s="387">
        <f t="shared" si="2688"/>
        <v>0</v>
      </c>
      <c r="BX234" s="388"/>
      <c r="BY234" s="387">
        <f t="shared" si="2689"/>
        <v>0</v>
      </c>
      <c r="BZ234" s="388"/>
      <c r="CA234" s="387">
        <f>ADHB!CB234</f>
        <v>0</v>
      </c>
      <c r="CB234" s="387">
        <f t="shared" si="2690"/>
        <v>0</v>
      </c>
      <c r="CC234" s="387">
        <f t="shared" si="2691"/>
        <v>0</v>
      </c>
      <c r="CD234" s="388">
        <v>0.3885051169590643</v>
      </c>
      <c r="CE234" s="389">
        <f t="shared" si="2692"/>
        <v>0</v>
      </c>
      <c r="CF234" s="390">
        <f t="shared" si="2693"/>
        <v>0</v>
      </c>
      <c r="CG234" s="391"/>
      <c r="CH234" s="384">
        <v>19.0</v>
      </c>
      <c r="CI234" s="385" t="s">
        <v>53</v>
      </c>
      <c r="CJ234" s="386" t="s">
        <v>132</v>
      </c>
      <c r="CK234" s="386" t="s">
        <v>134</v>
      </c>
      <c r="CL234" s="387">
        <f>'Produksi dan Harga'!AD22</f>
        <v>232</v>
      </c>
      <c r="CM234" s="387">
        <f t="shared" si="2694"/>
        <v>600809.4892</v>
      </c>
      <c r="CN234" s="387">
        <f t="shared" si="2695"/>
        <v>139.3878015</v>
      </c>
      <c r="CO234" s="388"/>
      <c r="CP234" s="387">
        <f t="shared" si="2696"/>
        <v>0</v>
      </c>
      <c r="CQ234" s="388"/>
      <c r="CR234" s="387">
        <f>ADHB!CS234</f>
        <v>0</v>
      </c>
      <c r="CS234" s="387">
        <f t="shared" si="2697"/>
        <v>0</v>
      </c>
      <c r="CT234" s="387">
        <f t="shared" si="2698"/>
        <v>139.3878015</v>
      </c>
      <c r="CU234" s="388">
        <v>0.3885051169590643</v>
      </c>
      <c r="CV234" s="389">
        <f t="shared" si="2699"/>
        <v>54.15287412</v>
      </c>
      <c r="CW234" s="390">
        <f t="shared" si="2700"/>
        <v>85.23492737</v>
      </c>
      <c r="CX234" s="391"/>
      <c r="CY234" s="384">
        <v>19.0</v>
      </c>
      <c r="CZ234" s="385" t="s">
        <v>53</v>
      </c>
      <c r="DA234" s="386" t="s">
        <v>132</v>
      </c>
      <c r="DB234" s="386" t="s">
        <v>134</v>
      </c>
      <c r="DC234" s="387">
        <f>'Produksi dan Harga'!AI22</f>
        <v>1000</v>
      </c>
      <c r="DD234" s="387">
        <f t="shared" si="2701"/>
        <v>600809.4892</v>
      </c>
      <c r="DE234" s="387">
        <f t="shared" si="2702"/>
        <v>600.8094892</v>
      </c>
      <c r="DF234" s="388"/>
      <c r="DG234" s="387">
        <f t="shared" si="2703"/>
        <v>0</v>
      </c>
      <c r="DH234" s="388"/>
      <c r="DI234" s="387">
        <f>ADHB!DJ234</f>
        <v>0</v>
      </c>
      <c r="DJ234" s="387">
        <f t="shared" si="2704"/>
        <v>0</v>
      </c>
      <c r="DK234" s="387">
        <f t="shared" si="2705"/>
        <v>600.8094892</v>
      </c>
      <c r="DL234" s="388">
        <v>0.3885051169590643</v>
      </c>
      <c r="DM234" s="389">
        <f t="shared" si="2706"/>
        <v>233.4175609</v>
      </c>
      <c r="DN234" s="390">
        <f t="shared" si="2707"/>
        <v>367.3919283</v>
      </c>
      <c r="DO234" s="391"/>
      <c r="DP234" s="384">
        <v>19.0</v>
      </c>
      <c r="DQ234" s="385" t="s">
        <v>53</v>
      </c>
      <c r="DR234" s="386" t="s">
        <v>132</v>
      </c>
      <c r="DS234" s="386" t="s">
        <v>134</v>
      </c>
      <c r="DT234" s="387">
        <f>'Produksi dan Harga'!AN22</f>
        <v>315</v>
      </c>
      <c r="DU234" s="387">
        <f t="shared" si="2708"/>
        <v>600809.4892</v>
      </c>
      <c r="DV234" s="387">
        <f t="shared" si="2709"/>
        <v>189.2549891</v>
      </c>
      <c r="DW234" s="388"/>
      <c r="DX234" s="387">
        <f t="shared" si="2710"/>
        <v>0</v>
      </c>
      <c r="DY234" s="388"/>
      <c r="DZ234" s="387">
        <f>ADHB!EA234</f>
        <v>0</v>
      </c>
      <c r="EA234" s="387">
        <f t="shared" si="2711"/>
        <v>0</v>
      </c>
      <c r="EB234" s="387">
        <f t="shared" si="2712"/>
        <v>189.2549891</v>
      </c>
      <c r="EC234" s="388">
        <v>0.3885051169590643</v>
      </c>
      <c r="ED234" s="389">
        <f t="shared" si="2713"/>
        <v>73.52653167</v>
      </c>
      <c r="EE234" s="390">
        <f t="shared" si="2714"/>
        <v>115.7284574</v>
      </c>
      <c r="EF234" s="391"/>
      <c r="EG234" s="384">
        <v>19.0</v>
      </c>
      <c r="EH234" s="385" t="s">
        <v>53</v>
      </c>
      <c r="EI234" s="386" t="s">
        <v>132</v>
      </c>
      <c r="EJ234" s="386" t="s">
        <v>134</v>
      </c>
      <c r="EK234" s="387">
        <f>'Produksi dan Harga'!AS22</f>
        <v>75</v>
      </c>
      <c r="EL234" s="387">
        <f t="shared" si="2715"/>
        <v>600809.4892</v>
      </c>
      <c r="EM234" s="387">
        <f t="shared" si="2716"/>
        <v>45.06071169</v>
      </c>
      <c r="EN234" s="388"/>
      <c r="EO234" s="387">
        <f t="shared" si="2717"/>
        <v>0</v>
      </c>
      <c r="EP234" s="388"/>
      <c r="EQ234" s="387">
        <f>ADHB!ER234</f>
        <v>0</v>
      </c>
      <c r="ER234" s="387">
        <f t="shared" si="2718"/>
        <v>0</v>
      </c>
      <c r="ES234" s="387">
        <f t="shared" si="2719"/>
        <v>45.06071169</v>
      </c>
      <c r="ET234" s="388">
        <v>0.3885051169590643</v>
      </c>
      <c r="EU234" s="389">
        <f t="shared" si="2720"/>
        <v>17.50631707</v>
      </c>
      <c r="EV234" s="390">
        <f t="shared" si="2721"/>
        <v>27.55439462</v>
      </c>
      <c r="EW234" s="391"/>
      <c r="EX234" s="384">
        <v>19.0</v>
      </c>
      <c r="EY234" s="385" t="s">
        <v>53</v>
      </c>
      <c r="EZ234" s="386" t="s">
        <v>132</v>
      </c>
      <c r="FA234" s="386" t="s">
        <v>134</v>
      </c>
      <c r="FB234" s="387">
        <f>'Produksi dan Harga'!AX22</f>
        <v>405</v>
      </c>
      <c r="FC234" s="387">
        <f t="shared" si="2722"/>
        <v>600809.4892</v>
      </c>
      <c r="FD234" s="387">
        <f t="shared" si="2723"/>
        <v>243.3278431</v>
      </c>
      <c r="FE234" s="388"/>
      <c r="FF234" s="387">
        <f t="shared" si="2724"/>
        <v>0</v>
      </c>
      <c r="FG234" s="388"/>
      <c r="FH234" s="387">
        <f>ADHB!FI234</f>
        <v>0</v>
      </c>
      <c r="FI234" s="387">
        <f t="shared" si="2725"/>
        <v>0</v>
      </c>
      <c r="FJ234" s="387">
        <f t="shared" si="2726"/>
        <v>243.3278431</v>
      </c>
      <c r="FK234" s="388">
        <v>0.3885051169590643</v>
      </c>
      <c r="FL234" s="389">
        <f t="shared" si="2727"/>
        <v>94.53411215</v>
      </c>
      <c r="FM234" s="390">
        <f t="shared" si="2728"/>
        <v>148.793731</v>
      </c>
      <c r="FN234" s="391"/>
      <c r="FO234" s="384">
        <v>19.0</v>
      </c>
      <c r="FP234" s="385" t="s">
        <v>53</v>
      </c>
      <c r="FQ234" s="386" t="s">
        <v>132</v>
      </c>
      <c r="FR234" s="386" t="s">
        <v>134</v>
      </c>
      <c r="FS234" s="387">
        <f>'Produksi dan Harga'!BC22</f>
        <v>30</v>
      </c>
      <c r="FT234" s="387">
        <f t="shared" si="2729"/>
        <v>600809.4892</v>
      </c>
      <c r="FU234" s="387">
        <f t="shared" si="2730"/>
        <v>18.02428468</v>
      </c>
      <c r="FV234" s="388"/>
      <c r="FW234" s="387">
        <f t="shared" si="2731"/>
        <v>0</v>
      </c>
      <c r="FX234" s="388"/>
      <c r="FY234" s="387">
        <f>ADHB!FZ234</f>
        <v>0</v>
      </c>
      <c r="FZ234" s="387">
        <f t="shared" si="2732"/>
        <v>0</v>
      </c>
      <c r="GA234" s="387">
        <f t="shared" si="2733"/>
        <v>18.02428468</v>
      </c>
      <c r="GB234" s="388">
        <v>0.3885051169590643</v>
      </c>
      <c r="GC234" s="389">
        <f t="shared" si="2734"/>
        <v>7.002526826</v>
      </c>
      <c r="GD234" s="390">
        <f t="shared" si="2735"/>
        <v>11.02175785</v>
      </c>
      <c r="GE234" s="391"/>
      <c r="GF234" s="384">
        <v>19.0</v>
      </c>
      <c r="GG234" s="385" t="s">
        <v>53</v>
      </c>
      <c r="GH234" s="386" t="s">
        <v>132</v>
      </c>
      <c r="GI234" s="386" t="s">
        <v>134</v>
      </c>
      <c r="GJ234" s="387">
        <f>'Produksi dan Harga'!BH22</f>
        <v>7.22</v>
      </c>
      <c r="GK234" s="387">
        <f t="shared" si="2736"/>
        <v>600809.4892</v>
      </c>
      <c r="GL234" s="387">
        <f t="shared" si="2737"/>
        <v>4.337844512</v>
      </c>
      <c r="GM234" s="388"/>
      <c r="GN234" s="387">
        <f t="shared" si="2738"/>
        <v>0</v>
      </c>
      <c r="GO234" s="388"/>
      <c r="GP234" s="387">
        <f>ADHB!GQ234</f>
        <v>0</v>
      </c>
      <c r="GQ234" s="387">
        <f t="shared" si="2739"/>
        <v>0</v>
      </c>
      <c r="GR234" s="387">
        <f t="shared" si="2740"/>
        <v>4.337844512</v>
      </c>
      <c r="GS234" s="388">
        <v>0.3885051169590643</v>
      </c>
      <c r="GT234" s="389">
        <f t="shared" si="2741"/>
        <v>1.685274789</v>
      </c>
      <c r="GU234" s="390">
        <f t="shared" si="2742"/>
        <v>2.652569723</v>
      </c>
      <c r="GV234" s="391"/>
      <c r="GW234" s="384">
        <v>19.0</v>
      </c>
      <c r="GX234" s="385" t="s">
        <v>53</v>
      </c>
      <c r="GY234" s="386" t="s">
        <v>132</v>
      </c>
      <c r="GZ234" s="386" t="s">
        <v>134</v>
      </c>
      <c r="HA234" s="387"/>
      <c r="HB234" s="387">
        <f t="shared" si="2743"/>
        <v>600809.4892</v>
      </c>
      <c r="HC234" s="387">
        <f t="shared" si="2744"/>
        <v>0</v>
      </c>
      <c r="HD234" s="388"/>
      <c r="HE234" s="387">
        <f t="shared" si="2745"/>
        <v>0</v>
      </c>
      <c r="HF234" s="388"/>
      <c r="HG234" s="387">
        <f>ADHB!HH234</f>
        <v>0</v>
      </c>
      <c r="HH234" s="387">
        <f t="shared" si="2746"/>
        <v>0</v>
      </c>
      <c r="HI234" s="387">
        <f t="shared" si="2747"/>
        <v>0</v>
      </c>
      <c r="HJ234" s="388">
        <v>0.3885051169590643</v>
      </c>
      <c r="HK234" s="389">
        <f t="shared" si="2748"/>
        <v>0</v>
      </c>
      <c r="HL234" s="390">
        <f t="shared" si="2749"/>
        <v>0</v>
      </c>
      <c r="HM234" s="391"/>
      <c r="HN234" s="384">
        <v>19.0</v>
      </c>
      <c r="HO234" s="385" t="s">
        <v>53</v>
      </c>
      <c r="HP234" s="386" t="s">
        <v>132</v>
      </c>
      <c r="HQ234" s="386" t="s">
        <v>134</v>
      </c>
      <c r="HR234" s="387">
        <f>'Produksi dan Harga'!BR22</f>
        <v>25.55</v>
      </c>
      <c r="HS234" s="387">
        <f t="shared" si="2750"/>
        <v>600809.4892</v>
      </c>
      <c r="HT234" s="387">
        <f t="shared" si="2751"/>
        <v>15.35068245</v>
      </c>
      <c r="HU234" s="388"/>
      <c r="HV234" s="387">
        <f t="shared" si="2752"/>
        <v>0</v>
      </c>
      <c r="HW234" s="388"/>
      <c r="HX234" s="387">
        <f>ADHB!HY234</f>
        <v>0</v>
      </c>
      <c r="HY234" s="387">
        <f t="shared" si="2753"/>
        <v>0</v>
      </c>
      <c r="HZ234" s="387">
        <f t="shared" si="2754"/>
        <v>15.35068245</v>
      </c>
      <c r="IA234" s="388">
        <v>0.3885051169590643</v>
      </c>
      <c r="IB234" s="389">
        <f t="shared" si="2755"/>
        <v>5.96381868</v>
      </c>
      <c r="IC234" s="390">
        <f t="shared" si="2756"/>
        <v>9.386863769</v>
      </c>
      <c r="ID234" s="391"/>
      <c r="IE234" s="384">
        <v>19.0</v>
      </c>
      <c r="IF234" s="385" t="s">
        <v>53</v>
      </c>
      <c r="IG234" s="386" t="s">
        <v>132</v>
      </c>
      <c r="IH234" s="386" t="s">
        <v>134</v>
      </c>
      <c r="II234" s="387">
        <f>'Produksi dan Harga'!BW22</f>
        <v>40.66</v>
      </c>
      <c r="IJ234" s="387">
        <f t="shared" si="2757"/>
        <v>600809.4892</v>
      </c>
      <c r="IK234" s="387">
        <f t="shared" si="2758"/>
        <v>24.42891383</v>
      </c>
      <c r="IL234" s="388"/>
      <c r="IM234" s="387">
        <f t="shared" si="2759"/>
        <v>0</v>
      </c>
      <c r="IN234" s="388"/>
      <c r="IO234" s="387">
        <f>ADHB!IP234</f>
        <v>0</v>
      </c>
      <c r="IP234" s="387">
        <f t="shared" si="2760"/>
        <v>0</v>
      </c>
      <c r="IQ234" s="387">
        <f t="shared" si="2761"/>
        <v>24.42891383</v>
      </c>
      <c r="IR234" s="388">
        <v>0.3885051169590643</v>
      </c>
      <c r="IS234" s="389">
        <f t="shared" si="2762"/>
        <v>9.490758025</v>
      </c>
      <c r="IT234" s="390">
        <f t="shared" si="2763"/>
        <v>14.93815581</v>
      </c>
      <c r="IU234" s="391"/>
      <c r="IV234" s="384">
        <v>19.0</v>
      </c>
      <c r="IW234" s="385" t="s">
        <v>53</v>
      </c>
      <c r="IX234" s="386" t="s">
        <v>132</v>
      </c>
      <c r="IY234" s="386" t="s">
        <v>134</v>
      </c>
      <c r="IZ234" s="387">
        <f>'Produksi dan Harga'!CB22</f>
        <v>191.2</v>
      </c>
      <c r="JA234" s="387">
        <f t="shared" si="2764"/>
        <v>600809.4892</v>
      </c>
      <c r="JB234" s="387">
        <f t="shared" si="2765"/>
        <v>114.8747743</v>
      </c>
      <c r="JC234" s="388"/>
      <c r="JD234" s="387">
        <f t="shared" si="2766"/>
        <v>0</v>
      </c>
      <c r="JE234" s="388"/>
      <c r="JF234" s="387">
        <f>ADHB!JG234</f>
        <v>0</v>
      </c>
      <c r="JG234" s="387">
        <f t="shared" si="2767"/>
        <v>0</v>
      </c>
      <c r="JH234" s="387">
        <f t="shared" si="2768"/>
        <v>114.8747743</v>
      </c>
      <c r="JI234" s="388">
        <v>0.3885051169590643</v>
      </c>
      <c r="JJ234" s="389">
        <f t="shared" si="2769"/>
        <v>44.62943764</v>
      </c>
      <c r="JK234" s="390">
        <f t="shared" si="2770"/>
        <v>70.2453367</v>
      </c>
      <c r="JL234" s="391"/>
      <c r="JM234" s="384">
        <v>19.0</v>
      </c>
      <c r="JN234" s="385" t="s">
        <v>53</v>
      </c>
      <c r="JO234" s="386" t="s">
        <v>132</v>
      </c>
      <c r="JP234" s="386" t="s">
        <v>134</v>
      </c>
      <c r="JQ234" s="387"/>
      <c r="JR234" s="387">
        <f t="shared" si="2771"/>
        <v>600809.4892</v>
      </c>
      <c r="JS234" s="387">
        <f t="shared" si="2772"/>
        <v>0</v>
      </c>
      <c r="JT234" s="388"/>
      <c r="JU234" s="387">
        <f t="shared" si="2773"/>
        <v>0</v>
      </c>
      <c r="JV234" s="388"/>
      <c r="JW234" s="387" t="str">
        <f>ADHB!LF234</f>
        <v/>
      </c>
      <c r="JX234" s="387">
        <f t="shared" si="2774"/>
        <v>0</v>
      </c>
      <c r="JY234" s="387">
        <f t="shared" si="2775"/>
        <v>0</v>
      </c>
      <c r="JZ234" s="388">
        <v>0.3885051169590643</v>
      </c>
      <c r="KA234" s="389">
        <f t="shared" si="2776"/>
        <v>0</v>
      </c>
      <c r="KB234" s="390">
        <f t="shared" si="2777"/>
        <v>0</v>
      </c>
      <c r="KC234" s="391"/>
      <c r="KD234" s="384">
        <v>19.0</v>
      </c>
      <c r="KE234" s="385" t="s">
        <v>53</v>
      </c>
      <c r="KF234" s="386" t="s">
        <v>132</v>
      </c>
      <c r="KG234" s="386" t="s">
        <v>134</v>
      </c>
      <c r="KH234" s="387"/>
      <c r="KI234" s="387">
        <f t="shared" si="2778"/>
        <v>600809.4892</v>
      </c>
      <c r="KJ234" s="387">
        <f t="shared" si="2779"/>
        <v>0</v>
      </c>
      <c r="KK234" s="388"/>
      <c r="KL234" s="387">
        <f t="shared" si="2780"/>
        <v>0</v>
      </c>
      <c r="KM234" s="388"/>
      <c r="KN234" s="387" t="str">
        <f>ADHB!LW234</f>
        <v/>
      </c>
      <c r="KO234" s="387">
        <f t="shared" si="2781"/>
        <v>0</v>
      </c>
      <c r="KP234" s="387">
        <f t="shared" si="2782"/>
        <v>0</v>
      </c>
      <c r="KQ234" s="388">
        <v>0.3885051169590643</v>
      </c>
      <c r="KR234" s="389">
        <f t="shared" si="2783"/>
        <v>0</v>
      </c>
      <c r="KS234" s="390">
        <f t="shared" si="2784"/>
        <v>0</v>
      </c>
      <c r="KT234" s="391"/>
      <c r="KU234" s="392"/>
    </row>
    <row r="235" ht="15.75" customHeight="1">
      <c r="A235" s="384">
        <v>20.0</v>
      </c>
      <c r="B235" s="385" t="s">
        <v>138</v>
      </c>
      <c r="C235" s="386" t="s">
        <v>132</v>
      </c>
      <c r="D235" s="386" t="s">
        <v>132</v>
      </c>
      <c r="E235" s="387"/>
      <c r="F235" s="387"/>
      <c r="G235" s="387">
        <f t="shared" si="2660"/>
        <v>0</v>
      </c>
      <c r="H235" s="388"/>
      <c r="I235" s="387">
        <f t="shared" si="2661"/>
        <v>0</v>
      </c>
      <c r="J235" s="388"/>
      <c r="K235" s="387">
        <f>ADHB!L235</f>
        <v>0</v>
      </c>
      <c r="L235" s="387">
        <f t="shared" si="2662"/>
        <v>0</v>
      </c>
      <c r="M235" s="387">
        <f t="shared" si="2663"/>
        <v>0</v>
      </c>
      <c r="N235" s="388">
        <v>0.224147321887</v>
      </c>
      <c r="O235" s="389">
        <f t="shared" si="2664"/>
        <v>0</v>
      </c>
      <c r="P235" s="390">
        <f t="shared" si="2665"/>
        <v>0</v>
      </c>
      <c r="Q235" s="391"/>
      <c r="R235" s="384">
        <v>20.0</v>
      </c>
      <c r="S235" s="385" t="s">
        <v>138</v>
      </c>
      <c r="T235" s="386" t="s">
        <v>132</v>
      </c>
      <c r="U235" s="386" t="s">
        <v>132</v>
      </c>
      <c r="V235" s="387"/>
      <c r="W235" s="387" t="str">
        <f t="shared" si="2666"/>
        <v/>
      </c>
      <c r="X235" s="387">
        <f t="shared" si="2667"/>
        <v>0</v>
      </c>
      <c r="Y235" s="388"/>
      <c r="Z235" s="387">
        <f t="shared" si="2668"/>
        <v>0</v>
      </c>
      <c r="AA235" s="388"/>
      <c r="AB235" s="387">
        <f>ADHB!AC235</f>
        <v>0</v>
      </c>
      <c r="AC235" s="387">
        <f t="shared" si="2669"/>
        <v>0</v>
      </c>
      <c r="AD235" s="387">
        <f t="shared" si="2670"/>
        <v>0</v>
      </c>
      <c r="AE235" s="388">
        <v>0.224147321887</v>
      </c>
      <c r="AF235" s="389">
        <f t="shared" si="2671"/>
        <v>0</v>
      </c>
      <c r="AG235" s="390">
        <f t="shared" si="2672"/>
        <v>0</v>
      </c>
      <c r="AH235" s="391"/>
      <c r="AI235" s="384">
        <v>20.0</v>
      </c>
      <c r="AJ235" s="385" t="s">
        <v>138</v>
      </c>
      <c r="AK235" s="386" t="s">
        <v>132</v>
      </c>
      <c r="AL235" s="386" t="s">
        <v>132</v>
      </c>
      <c r="AM235" s="387"/>
      <c r="AN235" s="387" t="str">
        <f t="shared" si="2673"/>
        <v/>
      </c>
      <c r="AO235" s="387">
        <f t="shared" si="2674"/>
        <v>0</v>
      </c>
      <c r="AP235" s="388"/>
      <c r="AQ235" s="387">
        <f t="shared" si="2675"/>
        <v>0</v>
      </c>
      <c r="AR235" s="388"/>
      <c r="AS235" s="387">
        <f>ADHB!AT235</f>
        <v>0</v>
      </c>
      <c r="AT235" s="387">
        <f t="shared" si="2676"/>
        <v>0</v>
      </c>
      <c r="AU235" s="387">
        <f t="shared" si="2677"/>
        <v>0</v>
      </c>
      <c r="AV235" s="388">
        <v>0.224147321887</v>
      </c>
      <c r="AW235" s="389">
        <f t="shared" si="2678"/>
        <v>0</v>
      </c>
      <c r="AX235" s="390">
        <f t="shared" si="2679"/>
        <v>0</v>
      </c>
      <c r="AY235" s="391"/>
      <c r="AZ235" s="384">
        <v>20.0</v>
      </c>
      <c r="BA235" s="385" t="s">
        <v>138</v>
      </c>
      <c r="BB235" s="386" t="s">
        <v>132</v>
      </c>
      <c r="BC235" s="386" t="s">
        <v>132</v>
      </c>
      <c r="BD235" s="387"/>
      <c r="BE235" s="387" t="str">
        <f t="shared" si="2680"/>
        <v/>
      </c>
      <c r="BF235" s="387">
        <f t="shared" si="2681"/>
        <v>0</v>
      </c>
      <c r="BG235" s="388"/>
      <c r="BH235" s="387">
        <f t="shared" si="2682"/>
        <v>0</v>
      </c>
      <c r="BI235" s="388"/>
      <c r="BJ235" s="387">
        <f>ADHB!BK235</f>
        <v>0</v>
      </c>
      <c r="BK235" s="387">
        <f t="shared" si="2683"/>
        <v>0</v>
      </c>
      <c r="BL235" s="387">
        <f t="shared" si="2684"/>
        <v>0</v>
      </c>
      <c r="BM235" s="388">
        <v>0.224147321887</v>
      </c>
      <c r="BN235" s="389">
        <f t="shared" si="2685"/>
        <v>0</v>
      </c>
      <c r="BO235" s="390">
        <f t="shared" si="2686"/>
        <v>0</v>
      </c>
      <c r="BP235" s="391"/>
      <c r="BQ235" s="384">
        <v>20.0</v>
      </c>
      <c r="BR235" s="385" t="s">
        <v>138</v>
      </c>
      <c r="BS235" s="386" t="s">
        <v>132</v>
      </c>
      <c r="BT235" s="386" t="s">
        <v>132</v>
      </c>
      <c r="BU235" s="387"/>
      <c r="BV235" s="387" t="str">
        <f t="shared" si="2687"/>
        <v/>
      </c>
      <c r="BW235" s="387">
        <f t="shared" si="2688"/>
        <v>0</v>
      </c>
      <c r="BX235" s="388"/>
      <c r="BY235" s="387">
        <f t="shared" si="2689"/>
        <v>0</v>
      </c>
      <c r="BZ235" s="388"/>
      <c r="CA235" s="387">
        <f>ADHB!CB235</f>
        <v>0</v>
      </c>
      <c r="CB235" s="387">
        <f t="shared" si="2690"/>
        <v>0</v>
      </c>
      <c r="CC235" s="387">
        <f t="shared" si="2691"/>
        <v>0</v>
      </c>
      <c r="CD235" s="388">
        <v>0.224147321887</v>
      </c>
      <c r="CE235" s="389">
        <f t="shared" si="2692"/>
        <v>0</v>
      </c>
      <c r="CF235" s="390">
        <f t="shared" si="2693"/>
        <v>0</v>
      </c>
      <c r="CG235" s="391"/>
      <c r="CH235" s="384">
        <v>20.0</v>
      </c>
      <c r="CI235" s="385" t="s">
        <v>138</v>
      </c>
      <c r="CJ235" s="386" t="s">
        <v>132</v>
      </c>
      <c r="CK235" s="386" t="s">
        <v>132</v>
      </c>
      <c r="CL235" s="387"/>
      <c r="CM235" s="387" t="str">
        <f t="shared" si="2694"/>
        <v/>
      </c>
      <c r="CN235" s="387">
        <f t="shared" si="2695"/>
        <v>0</v>
      </c>
      <c r="CO235" s="388"/>
      <c r="CP235" s="387">
        <f t="shared" si="2696"/>
        <v>0</v>
      </c>
      <c r="CQ235" s="388"/>
      <c r="CR235" s="387">
        <f>ADHB!CS235</f>
        <v>0</v>
      </c>
      <c r="CS235" s="387">
        <f t="shared" si="2697"/>
        <v>0</v>
      </c>
      <c r="CT235" s="387">
        <f t="shared" si="2698"/>
        <v>0</v>
      </c>
      <c r="CU235" s="388">
        <v>0.224147321887</v>
      </c>
      <c r="CV235" s="389">
        <f t="shared" si="2699"/>
        <v>0</v>
      </c>
      <c r="CW235" s="390">
        <f t="shared" si="2700"/>
        <v>0</v>
      </c>
      <c r="CX235" s="391"/>
      <c r="CY235" s="384">
        <v>20.0</v>
      </c>
      <c r="CZ235" s="385" t="s">
        <v>138</v>
      </c>
      <c r="DA235" s="386" t="s">
        <v>132</v>
      </c>
      <c r="DB235" s="386" t="s">
        <v>132</v>
      </c>
      <c r="DC235" s="387"/>
      <c r="DD235" s="387" t="str">
        <f t="shared" si="2701"/>
        <v/>
      </c>
      <c r="DE235" s="387">
        <f t="shared" si="2702"/>
        <v>0</v>
      </c>
      <c r="DF235" s="388"/>
      <c r="DG235" s="387">
        <f t="shared" si="2703"/>
        <v>0</v>
      </c>
      <c r="DH235" s="388"/>
      <c r="DI235" s="387">
        <f>ADHB!DJ235</f>
        <v>0</v>
      </c>
      <c r="DJ235" s="387">
        <f t="shared" si="2704"/>
        <v>0</v>
      </c>
      <c r="DK235" s="387">
        <f t="shared" si="2705"/>
        <v>0</v>
      </c>
      <c r="DL235" s="388">
        <v>0.224147321887</v>
      </c>
      <c r="DM235" s="389">
        <f t="shared" si="2706"/>
        <v>0</v>
      </c>
      <c r="DN235" s="390">
        <f t="shared" si="2707"/>
        <v>0</v>
      </c>
      <c r="DO235" s="391"/>
      <c r="DP235" s="384">
        <v>20.0</v>
      </c>
      <c r="DQ235" s="385" t="s">
        <v>138</v>
      </c>
      <c r="DR235" s="386" t="s">
        <v>132</v>
      </c>
      <c r="DS235" s="386" t="s">
        <v>132</v>
      </c>
      <c r="DT235" s="387"/>
      <c r="DU235" s="387" t="str">
        <f t="shared" si="2708"/>
        <v/>
      </c>
      <c r="DV235" s="387">
        <f t="shared" si="2709"/>
        <v>0</v>
      </c>
      <c r="DW235" s="388"/>
      <c r="DX235" s="387">
        <f t="shared" si="2710"/>
        <v>0</v>
      </c>
      <c r="DY235" s="388"/>
      <c r="DZ235" s="387">
        <f>ADHB!EA235</f>
        <v>0</v>
      </c>
      <c r="EA235" s="387">
        <f t="shared" si="2711"/>
        <v>0</v>
      </c>
      <c r="EB235" s="387">
        <f t="shared" si="2712"/>
        <v>0</v>
      </c>
      <c r="EC235" s="388">
        <v>0.224147321887</v>
      </c>
      <c r="ED235" s="389">
        <f t="shared" si="2713"/>
        <v>0</v>
      </c>
      <c r="EE235" s="390">
        <f t="shared" si="2714"/>
        <v>0</v>
      </c>
      <c r="EF235" s="391"/>
      <c r="EG235" s="384">
        <v>20.0</v>
      </c>
      <c r="EH235" s="385" t="s">
        <v>138</v>
      </c>
      <c r="EI235" s="386" t="s">
        <v>132</v>
      </c>
      <c r="EJ235" s="386" t="s">
        <v>132</v>
      </c>
      <c r="EK235" s="387"/>
      <c r="EL235" s="387" t="str">
        <f t="shared" si="2715"/>
        <v/>
      </c>
      <c r="EM235" s="387">
        <f t="shared" si="2716"/>
        <v>0</v>
      </c>
      <c r="EN235" s="388"/>
      <c r="EO235" s="387">
        <f t="shared" si="2717"/>
        <v>0</v>
      </c>
      <c r="EP235" s="388"/>
      <c r="EQ235" s="387">
        <f>ADHB!ER235</f>
        <v>0</v>
      </c>
      <c r="ER235" s="387">
        <f t="shared" si="2718"/>
        <v>0</v>
      </c>
      <c r="ES235" s="387">
        <f t="shared" si="2719"/>
        <v>0</v>
      </c>
      <c r="ET235" s="388">
        <v>0.224147321887</v>
      </c>
      <c r="EU235" s="389">
        <f t="shared" si="2720"/>
        <v>0</v>
      </c>
      <c r="EV235" s="390">
        <f t="shared" si="2721"/>
        <v>0</v>
      </c>
      <c r="EW235" s="391"/>
      <c r="EX235" s="384">
        <v>20.0</v>
      </c>
      <c r="EY235" s="385" t="s">
        <v>138</v>
      </c>
      <c r="EZ235" s="386" t="s">
        <v>132</v>
      </c>
      <c r="FA235" s="386" t="s">
        <v>132</v>
      </c>
      <c r="FB235" s="387"/>
      <c r="FC235" s="387" t="str">
        <f t="shared" si="2722"/>
        <v/>
      </c>
      <c r="FD235" s="387">
        <f t="shared" si="2723"/>
        <v>0</v>
      </c>
      <c r="FE235" s="388"/>
      <c r="FF235" s="387">
        <f t="shared" si="2724"/>
        <v>0</v>
      </c>
      <c r="FG235" s="388"/>
      <c r="FH235" s="387">
        <f>ADHB!FI235</f>
        <v>0</v>
      </c>
      <c r="FI235" s="387">
        <f t="shared" si="2725"/>
        <v>0</v>
      </c>
      <c r="FJ235" s="387">
        <f t="shared" si="2726"/>
        <v>0</v>
      </c>
      <c r="FK235" s="388">
        <v>0.224147321887</v>
      </c>
      <c r="FL235" s="389">
        <f t="shared" si="2727"/>
        <v>0</v>
      </c>
      <c r="FM235" s="390">
        <f t="shared" si="2728"/>
        <v>0</v>
      </c>
      <c r="FN235" s="391"/>
      <c r="FO235" s="384">
        <v>20.0</v>
      </c>
      <c r="FP235" s="385" t="s">
        <v>138</v>
      </c>
      <c r="FQ235" s="386" t="s">
        <v>132</v>
      </c>
      <c r="FR235" s="386" t="s">
        <v>132</v>
      </c>
      <c r="FS235" s="387"/>
      <c r="FT235" s="387" t="str">
        <f t="shared" si="2729"/>
        <v/>
      </c>
      <c r="FU235" s="387">
        <f t="shared" si="2730"/>
        <v>0</v>
      </c>
      <c r="FV235" s="388"/>
      <c r="FW235" s="387">
        <f t="shared" si="2731"/>
        <v>0</v>
      </c>
      <c r="FX235" s="388"/>
      <c r="FY235" s="387">
        <f>ADHB!FZ235</f>
        <v>0</v>
      </c>
      <c r="FZ235" s="387">
        <f t="shared" si="2732"/>
        <v>0</v>
      </c>
      <c r="GA235" s="387">
        <f t="shared" si="2733"/>
        <v>0</v>
      </c>
      <c r="GB235" s="388">
        <v>0.224147321887</v>
      </c>
      <c r="GC235" s="389">
        <f t="shared" si="2734"/>
        <v>0</v>
      </c>
      <c r="GD235" s="390">
        <f t="shared" si="2735"/>
        <v>0</v>
      </c>
      <c r="GE235" s="391"/>
      <c r="GF235" s="384">
        <v>20.0</v>
      </c>
      <c r="GG235" s="385" t="s">
        <v>138</v>
      </c>
      <c r="GH235" s="386" t="s">
        <v>132</v>
      </c>
      <c r="GI235" s="386" t="s">
        <v>132</v>
      </c>
      <c r="GJ235" s="387"/>
      <c r="GK235" s="387" t="str">
        <f t="shared" si="2736"/>
        <v/>
      </c>
      <c r="GL235" s="387">
        <f t="shared" si="2737"/>
        <v>0</v>
      </c>
      <c r="GM235" s="388"/>
      <c r="GN235" s="387">
        <f t="shared" si="2738"/>
        <v>0</v>
      </c>
      <c r="GO235" s="388"/>
      <c r="GP235" s="387">
        <f>ADHB!GQ235</f>
        <v>0</v>
      </c>
      <c r="GQ235" s="387">
        <f t="shared" si="2739"/>
        <v>0</v>
      </c>
      <c r="GR235" s="387">
        <f t="shared" si="2740"/>
        <v>0</v>
      </c>
      <c r="GS235" s="388">
        <v>0.224147321887</v>
      </c>
      <c r="GT235" s="389">
        <f t="shared" si="2741"/>
        <v>0</v>
      </c>
      <c r="GU235" s="390">
        <f t="shared" si="2742"/>
        <v>0</v>
      </c>
      <c r="GV235" s="391"/>
      <c r="GW235" s="384">
        <v>20.0</v>
      </c>
      <c r="GX235" s="385" t="s">
        <v>138</v>
      </c>
      <c r="GY235" s="386" t="s">
        <v>132</v>
      </c>
      <c r="GZ235" s="386" t="s">
        <v>132</v>
      </c>
      <c r="HA235" s="387"/>
      <c r="HB235" s="387" t="str">
        <f t="shared" si="2743"/>
        <v/>
      </c>
      <c r="HC235" s="387">
        <f t="shared" si="2744"/>
        <v>0</v>
      </c>
      <c r="HD235" s="388"/>
      <c r="HE235" s="387">
        <f t="shared" si="2745"/>
        <v>0</v>
      </c>
      <c r="HF235" s="388"/>
      <c r="HG235" s="387">
        <f>ADHB!HH235</f>
        <v>0</v>
      </c>
      <c r="HH235" s="387">
        <f t="shared" si="2746"/>
        <v>0</v>
      </c>
      <c r="HI235" s="387">
        <f t="shared" si="2747"/>
        <v>0</v>
      </c>
      <c r="HJ235" s="388">
        <v>0.224147321887</v>
      </c>
      <c r="HK235" s="389">
        <f t="shared" si="2748"/>
        <v>0</v>
      </c>
      <c r="HL235" s="390">
        <f t="shared" si="2749"/>
        <v>0</v>
      </c>
      <c r="HM235" s="391"/>
      <c r="HN235" s="384">
        <v>20.0</v>
      </c>
      <c r="HO235" s="385" t="s">
        <v>138</v>
      </c>
      <c r="HP235" s="386" t="s">
        <v>132</v>
      </c>
      <c r="HQ235" s="386" t="s">
        <v>132</v>
      </c>
      <c r="HR235" s="387"/>
      <c r="HS235" s="387" t="str">
        <f t="shared" si="2750"/>
        <v/>
      </c>
      <c r="HT235" s="387">
        <f t="shared" si="2751"/>
        <v>0</v>
      </c>
      <c r="HU235" s="388"/>
      <c r="HV235" s="387">
        <f t="shared" si="2752"/>
        <v>0</v>
      </c>
      <c r="HW235" s="388"/>
      <c r="HX235" s="387">
        <f>ADHB!HY235</f>
        <v>0</v>
      </c>
      <c r="HY235" s="387">
        <f t="shared" si="2753"/>
        <v>0</v>
      </c>
      <c r="HZ235" s="387">
        <f t="shared" si="2754"/>
        <v>0</v>
      </c>
      <c r="IA235" s="388">
        <v>0.224147321887</v>
      </c>
      <c r="IB235" s="389">
        <f t="shared" si="2755"/>
        <v>0</v>
      </c>
      <c r="IC235" s="390">
        <f t="shared" si="2756"/>
        <v>0</v>
      </c>
      <c r="ID235" s="391"/>
      <c r="IE235" s="384">
        <v>20.0</v>
      </c>
      <c r="IF235" s="385" t="s">
        <v>138</v>
      </c>
      <c r="IG235" s="386" t="s">
        <v>132</v>
      </c>
      <c r="IH235" s="386" t="s">
        <v>132</v>
      </c>
      <c r="II235" s="387"/>
      <c r="IJ235" s="387" t="str">
        <f t="shared" si="2757"/>
        <v/>
      </c>
      <c r="IK235" s="387">
        <f t="shared" si="2758"/>
        <v>0</v>
      </c>
      <c r="IL235" s="388"/>
      <c r="IM235" s="387">
        <f t="shared" si="2759"/>
        <v>0</v>
      </c>
      <c r="IN235" s="388"/>
      <c r="IO235" s="387">
        <f>ADHB!IP235</f>
        <v>0</v>
      </c>
      <c r="IP235" s="387">
        <f t="shared" si="2760"/>
        <v>0</v>
      </c>
      <c r="IQ235" s="387">
        <f t="shared" si="2761"/>
        <v>0</v>
      </c>
      <c r="IR235" s="388">
        <v>0.224147321887</v>
      </c>
      <c r="IS235" s="389">
        <f t="shared" si="2762"/>
        <v>0</v>
      </c>
      <c r="IT235" s="390">
        <f t="shared" si="2763"/>
        <v>0</v>
      </c>
      <c r="IU235" s="391"/>
      <c r="IV235" s="384">
        <v>20.0</v>
      </c>
      <c r="IW235" s="385" t="s">
        <v>138</v>
      </c>
      <c r="IX235" s="386" t="s">
        <v>132</v>
      </c>
      <c r="IY235" s="386" t="s">
        <v>132</v>
      </c>
      <c r="IZ235" s="387"/>
      <c r="JA235" s="387" t="str">
        <f t="shared" si="2764"/>
        <v/>
      </c>
      <c r="JB235" s="387">
        <f t="shared" si="2765"/>
        <v>0</v>
      </c>
      <c r="JC235" s="388"/>
      <c r="JD235" s="387">
        <f t="shared" si="2766"/>
        <v>0</v>
      </c>
      <c r="JE235" s="388"/>
      <c r="JF235" s="387">
        <f>ADHB!JG235</f>
        <v>0</v>
      </c>
      <c r="JG235" s="387">
        <f t="shared" si="2767"/>
        <v>0</v>
      </c>
      <c r="JH235" s="387">
        <f t="shared" si="2768"/>
        <v>0</v>
      </c>
      <c r="JI235" s="388">
        <v>0.224147321887</v>
      </c>
      <c r="JJ235" s="389">
        <f t="shared" si="2769"/>
        <v>0</v>
      </c>
      <c r="JK235" s="390">
        <f t="shared" si="2770"/>
        <v>0</v>
      </c>
      <c r="JL235" s="391"/>
      <c r="JM235" s="384">
        <v>20.0</v>
      </c>
      <c r="JN235" s="385" t="s">
        <v>138</v>
      </c>
      <c r="JO235" s="386" t="s">
        <v>132</v>
      </c>
      <c r="JP235" s="386" t="s">
        <v>132</v>
      </c>
      <c r="JQ235" s="387"/>
      <c r="JR235" s="387" t="str">
        <f t="shared" si="2771"/>
        <v/>
      </c>
      <c r="JS235" s="387">
        <f t="shared" si="2772"/>
        <v>0</v>
      </c>
      <c r="JT235" s="388"/>
      <c r="JU235" s="387">
        <f t="shared" si="2773"/>
        <v>0</v>
      </c>
      <c r="JV235" s="388"/>
      <c r="JW235" s="387" t="str">
        <f>ADHB!LF235</f>
        <v/>
      </c>
      <c r="JX235" s="387">
        <f t="shared" si="2774"/>
        <v>0</v>
      </c>
      <c r="JY235" s="387">
        <f t="shared" si="2775"/>
        <v>0</v>
      </c>
      <c r="JZ235" s="388">
        <v>0.224147321887</v>
      </c>
      <c r="KA235" s="389">
        <f t="shared" si="2776"/>
        <v>0</v>
      </c>
      <c r="KB235" s="390">
        <f t="shared" si="2777"/>
        <v>0</v>
      </c>
      <c r="KC235" s="391"/>
      <c r="KD235" s="384">
        <v>20.0</v>
      </c>
      <c r="KE235" s="385" t="s">
        <v>138</v>
      </c>
      <c r="KF235" s="386" t="s">
        <v>132</v>
      </c>
      <c r="KG235" s="386" t="s">
        <v>132</v>
      </c>
      <c r="KH235" s="387"/>
      <c r="KI235" s="387" t="str">
        <f t="shared" si="2778"/>
        <v/>
      </c>
      <c r="KJ235" s="387">
        <f t="shared" si="2779"/>
        <v>0</v>
      </c>
      <c r="KK235" s="388"/>
      <c r="KL235" s="387">
        <f t="shared" si="2780"/>
        <v>0</v>
      </c>
      <c r="KM235" s="388"/>
      <c r="KN235" s="387" t="str">
        <f>ADHB!LW235</f>
        <v/>
      </c>
      <c r="KO235" s="387">
        <f t="shared" si="2781"/>
        <v>0</v>
      </c>
      <c r="KP235" s="387">
        <f t="shared" si="2782"/>
        <v>0</v>
      </c>
      <c r="KQ235" s="388">
        <v>0.224147321887</v>
      </c>
      <c r="KR235" s="389">
        <f t="shared" si="2783"/>
        <v>0</v>
      </c>
      <c r="KS235" s="390">
        <f t="shared" si="2784"/>
        <v>0</v>
      </c>
      <c r="KT235" s="391"/>
      <c r="KU235" s="392"/>
    </row>
    <row r="236" ht="15.75" customHeight="1">
      <c r="A236" s="384">
        <v>21.0</v>
      </c>
      <c r="B236" s="385" t="s">
        <v>139</v>
      </c>
      <c r="C236" s="386" t="s">
        <v>132</v>
      </c>
      <c r="D236" s="386" t="s">
        <v>132</v>
      </c>
      <c r="E236" s="387"/>
      <c r="F236" s="387"/>
      <c r="G236" s="387">
        <f t="shared" si="2660"/>
        <v>0</v>
      </c>
      <c r="H236" s="388"/>
      <c r="I236" s="387">
        <f t="shared" si="2661"/>
        <v>0</v>
      </c>
      <c r="J236" s="388"/>
      <c r="K236" s="387">
        <f>ADHB!L236</f>
        <v>0</v>
      </c>
      <c r="L236" s="387">
        <f t="shared" si="2662"/>
        <v>0</v>
      </c>
      <c r="M236" s="387">
        <f t="shared" si="2663"/>
        <v>0</v>
      </c>
      <c r="N236" s="388">
        <v>0.224147321887</v>
      </c>
      <c r="O236" s="389">
        <f t="shared" si="2664"/>
        <v>0</v>
      </c>
      <c r="P236" s="390">
        <f t="shared" si="2665"/>
        <v>0</v>
      </c>
      <c r="Q236" s="391"/>
      <c r="R236" s="384">
        <v>21.0</v>
      </c>
      <c r="S236" s="385" t="s">
        <v>139</v>
      </c>
      <c r="T236" s="386" t="s">
        <v>132</v>
      </c>
      <c r="U236" s="386" t="s">
        <v>132</v>
      </c>
      <c r="V236" s="387"/>
      <c r="W236" s="387" t="str">
        <f t="shared" si="2666"/>
        <v/>
      </c>
      <c r="X236" s="387">
        <f t="shared" si="2667"/>
        <v>0</v>
      </c>
      <c r="Y236" s="388"/>
      <c r="Z236" s="387">
        <f t="shared" si="2668"/>
        <v>0</v>
      </c>
      <c r="AA236" s="388"/>
      <c r="AB236" s="387">
        <f>ADHB!AC236</f>
        <v>0</v>
      </c>
      <c r="AC236" s="387">
        <f t="shared" si="2669"/>
        <v>0</v>
      </c>
      <c r="AD236" s="387">
        <f t="shared" si="2670"/>
        <v>0</v>
      </c>
      <c r="AE236" s="388">
        <v>0.224147321887</v>
      </c>
      <c r="AF236" s="389">
        <f t="shared" si="2671"/>
        <v>0</v>
      </c>
      <c r="AG236" s="390">
        <f t="shared" si="2672"/>
        <v>0</v>
      </c>
      <c r="AH236" s="391"/>
      <c r="AI236" s="384">
        <v>21.0</v>
      </c>
      <c r="AJ236" s="385" t="s">
        <v>139</v>
      </c>
      <c r="AK236" s="386" t="s">
        <v>132</v>
      </c>
      <c r="AL236" s="386" t="s">
        <v>132</v>
      </c>
      <c r="AM236" s="387"/>
      <c r="AN236" s="387" t="str">
        <f t="shared" si="2673"/>
        <v/>
      </c>
      <c r="AO236" s="387">
        <f t="shared" si="2674"/>
        <v>0</v>
      </c>
      <c r="AP236" s="388"/>
      <c r="AQ236" s="387">
        <f t="shared" si="2675"/>
        <v>0</v>
      </c>
      <c r="AR236" s="388"/>
      <c r="AS236" s="387">
        <f>ADHB!AT236</f>
        <v>0</v>
      </c>
      <c r="AT236" s="387">
        <f t="shared" si="2676"/>
        <v>0</v>
      </c>
      <c r="AU236" s="387">
        <f t="shared" si="2677"/>
        <v>0</v>
      </c>
      <c r="AV236" s="388">
        <v>0.224147321887</v>
      </c>
      <c r="AW236" s="389">
        <f t="shared" si="2678"/>
        <v>0</v>
      </c>
      <c r="AX236" s="390">
        <f t="shared" si="2679"/>
        <v>0</v>
      </c>
      <c r="AY236" s="391"/>
      <c r="AZ236" s="384">
        <v>21.0</v>
      </c>
      <c r="BA236" s="385" t="s">
        <v>139</v>
      </c>
      <c r="BB236" s="386" t="s">
        <v>132</v>
      </c>
      <c r="BC236" s="386" t="s">
        <v>132</v>
      </c>
      <c r="BD236" s="387"/>
      <c r="BE236" s="387" t="str">
        <f t="shared" si="2680"/>
        <v/>
      </c>
      <c r="BF236" s="387">
        <f t="shared" si="2681"/>
        <v>0</v>
      </c>
      <c r="BG236" s="388"/>
      <c r="BH236" s="387">
        <f t="shared" si="2682"/>
        <v>0</v>
      </c>
      <c r="BI236" s="388"/>
      <c r="BJ236" s="387">
        <f>ADHB!BK236</f>
        <v>0</v>
      </c>
      <c r="BK236" s="387">
        <f t="shared" si="2683"/>
        <v>0</v>
      </c>
      <c r="BL236" s="387">
        <f t="shared" si="2684"/>
        <v>0</v>
      </c>
      <c r="BM236" s="388">
        <v>0.224147321887</v>
      </c>
      <c r="BN236" s="389">
        <f t="shared" si="2685"/>
        <v>0</v>
      </c>
      <c r="BO236" s="390">
        <f t="shared" si="2686"/>
        <v>0</v>
      </c>
      <c r="BP236" s="391"/>
      <c r="BQ236" s="384">
        <v>21.0</v>
      </c>
      <c r="BR236" s="385" t="s">
        <v>139</v>
      </c>
      <c r="BS236" s="386" t="s">
        <v>132</v>
      </c>
      <c r="BT236" s="386" t="s">
        <v>132</v>
      </c>
      <c r="BU236" s="387"/>
      <c r="BV236" s="387" t="str">
        <f t="shared" si="2687"/>
        <v/>
      </c>
      <c r="BW236" s="387">
        <f t="shared" si="2688"/>
        <v>0</v>
      </c>
      <c r="BX236" s="388"/>
      <c r="BY236" s="387">
        <f t="shared" si="2689"/>
        <v>0</v>
      </c>
      <c r="BZ236" s="388"/>
      <c r="CA236" s="387">
        <f>ADHB!CB236</f>
        <v>0</v>
      </c>
      <c r="CB236" s="387">
        <f t="shared" si="2690"/>
        <v>0</v>
      </c>
      <c r="CC236" s="387">
        <f t="shared" si="2691"/>
        <v>0</v>
      </c>
      <c r="CD236" s="388">
        <v>0.224147321887</v>
      </c>
      <c r="CE236" s="389">
        <f t="shared" si="2692"/>
        <v>0</v>
      </c>
      <c r="CF236" s="390">
        <f t="shared" si="2693"/>
        <v>0</v>
      </c>
      <c r="CG236" s="391"/>
      <c r="CH236" s="384">
        <v>21.0</v>
      </c>
      <c r="CI236" s="385" t="s">
        <v>139</v>
      </c>
      <c r="CJ236" s="386" t="s">
        <v>132</v>
      </c>
      <c r="CK236" s="386" t="s">
        <v>132</v>
      </c>
      <c r="CL236" s="387"/>
      <c r="CM236" s="387" t="str">
        <f t="shared" si="2694"/>
        <v/>
      </c>
      <c r="CN236" s="387">
        <f t="shared" si="2695"/>
        <v>0</v>
      </c>
      <c r="CO236" s="388"/>
      <c r="CP236" s="387">
        <f t="shared" si="2696"/>
        <v>0</v>
      </c>
      <c r="CQ236" s="388"/>
      <c r="CR236" s="387">
        <f>ADHB!CS236</f>
        <v>0</v>
      </c>
      <c r="CS236" s="387">
        <f t="shared" si="2697"/>
        <v>0</v>
      </c>
      <c r="CT236" s="387">
        <f t="shared" si="2698"/>
        <v>0</v>
      </c>
      <c r="CU236" s="388">
        <v>0.224147321887</v>
      </c>
      <c r="CV236" s="389">
        <f t="shared" si="2699"/>
        <v>0</v>
      </c>
      <c r="CW236" s="390">
        <f t="shared" si="2700"/>
        <v>0</v>
      </c>
      <c r="CX236" s="391"/>
      <c r="CY236" s="384">
        <v>21.0</v>
      </c>
      <c r="CZ236" s="385" t="s">
        <v>139</v>
      </c>
      <c r="DA236" s="386" t="s">
        <v>132</v>
      </c>
      <c r="DB236" s="386" t="s">
        <v>132</v>
      </c>
      <c r="DC236" s="387"/>
      <c r="DD236" s="387" t="str">
        <f t="shared" si="2701"/>
        <v/>
      </c>
      <c r="DE236" s="387">
        <f t="shared" si="2702"/>
        <v>0</v>
      </c>
      <c r="DF236" s="388"/>
      <c r="DG236" s="387">
        <f t="shared" si="2703"/>
        <v>0</v>
      </c>
      <c r="DH236" s="388"/>
      <c r="DI236" s="387">
        <f>ADHB!DJ236</f>
        <v>0</v>
      </c>
      <c r="DJ236" s="387">
        <f t="shared" si="2704"/>
        <v>0</v>
      </c>
      <c r="DK236" s="387">
        <f t="shared" si="2705"/>
        <v>0</v>
      </c>
      <c r="DL236" s="388">
        <v>0.224147321887</v>
      </c>
      <c r="DM236" s="389">
        <f t="shared" si="2706"/>
        <v>0</v>
      </c>
      <c r="DN236" s="390">
        <f t="shared" si="2707"/>
        <v>0</v>
      </c>
      <c r="DO236" s="391"/>
      <c r="DP236" s="384">
        <v>21.0</v>
      </c>
      <c r="DQ236" s="385" t="s">
        <v>139</v>
      </c>
      <c r="DR236" s="386" t="s">
        <v>132</v>
      </c>
      <c r="DS236" s="386" t="s">
        <v>132</v>
      </c>
      <c r="DT236" s="387"/>
      <c r="DU236" s="387" t="str">
        <f t="shared" si="2708"/>
        <v/>
      </c>
      <c r="DV236" s="387">
        <f t="shared" si="2709"/>
        <v>0</v>
      </c>
      <c r="DW236" s="388"/>
      <c r="DX236" s="387">
        <f t="shared" si="2710"/>
        <v>0</v>
      </c>
      <c r="DY236" s="388"/>
      <c r="DZ236" s="387">
        <f>ADHB!EA236</f>
        <v>0</v>
      </c>
      <c r="EA236" s="387">
        <f t="shared" si="2711"/>
        <v>0</v>
      </c>
      <c r="EB236" s="387">
        <f t="shared" si="2712"/>
        <v>0</v>
      </c>
      <c r="EC236" s="388">
        <v>0.224147321887</v>
      </c>
      <c r="ED236" s="389">
        <f t="shared" si="2713"/>
        <v>0</v>
      </c>
      <c r="EE236" s="390">
        <f t="shared" si="2714"/>
        <v>0</v>
      </c>
      <c r="EF236" s="391"/>
      <c r="EG236" s="384">
        <v>21.0</v>
      </c>
      <c r="EH236" s="385" t="s">
        <v>139</v>
      </c>
      <c r="EI236" s="386" t="s">
        <v>132</v>
      </c>
      <c r="EJ236" s="386" t="s">
        <v>132</v>
      </c>
      <c r="EK236" s="387"/>
      <c r="EL236" s="387" t="str">
        <f t="shared" si="2715"/>
        <v/>
      </c>
      <c r="EM236" s="387">
        <f t="shared" si="2716"/>
        <v>0</v>
      </c>
      <c r="EN236" s="388"/>
      <c r="EO236" s="387">
        <f t="shared" si="2717"/>
        <v>0</v>
      </c>
      <c r="EP236" s="388"/>
      <c r="EQ236" s="387">
        <f>ADHB!ER236</f>
        <v>0</v>
      </c>
      <c r="ER236" s="387">
        <f t="shared" si="2718"/>
        <v>0</v>
      </c>
      <c r="ES236" s="387">
        <f t="shared" si="2719"/>
        <v>0</v>
      </c>
      <c r="ET236" s="388">
        <v>0.224147321887</v>
      </c>
      <c r="EU236" s="389">
        <f t="shared" si="2720"/>
        <v>0</v>
      </c>
      <c r="EV236" s="390">
        <f t="shared" si="2721"/>
        <v>0</v>
      </c>
      <c r="EW236" s="391"/>
      <c r="EX236" s="384">
        <v>21.0</v>
      </c>
      <c r="EY236" s="385" t="s">
        <v>139</v>
      </c>
      <c r="EZ236" s="386" t="s">
        <v>132</v>
      </c>
      <c r="FA236" s="386" t="s">
        <v>132</v>
      </c>
      <c r="FB236" s="387"/>
      <c r="FC236" s="387" t="str">
        <f t="shared" si="2722"/>
        <v/>
      </c>
      <c r="FD236" s="387">
        <f t="shared" si="2723"/>
        <v>0</v>
      </c>
      <c r="FE236" s="388"/>
      <c r="FF236" s="387">
        <f t="shared" si="2724"/>
        <v>0</v>
      </c>
      <c r="FG236" s="388"/>
      <c r="FH236" s="387">
        <f>ADHB!FI236</f>
        <v>0</v>
      </c>
      <c r="FI236" s="387">
        <f t="shared" si="2725"/>
        <v>0</v>
      </c>
      <c r="FJ236" s="387">
        <f t="shared" si="2726"/>
        <v>0</v>
      </c>
      <c r="FK236" s="388">
        <v>0.224147321887</v>
      </c>
      <c r="FL236" s="389">
        <f t="shared" si="2727"/>
        <v>0</v>
      </c>
      <c r="FM236" s="390">
        <f t="shared" si="2728"/>
        <v>0</v>
      </c>
      <c r="FN236" s="391"/>
      <c r="FO236" s="384">
        <v>21.0</v>
      </c>
      <c r="FP236" s="385" t="s">
        <v>139</v>
      </c>
      <c r="FQ236" s="386" t="s">
        <v>132</v>
      </c>
      <c r="FR236" s="386" t="s">
        <v>132</v>
      </c>
      <c r="FS236" s="387"/>
      <c r="FT236" s="387" t="str">
        <f t="shared" si="2729"/>
        <v/>
      </c>
      <c r="FU236" s="387">
        <f t="shared" si="2730"/>
        <v>0</v>
      </c>
      <c r="FV236" s="388"/>
      <c r="FW236" s="387">
        <f t="shared" si="2731"/>
        <v>0</v>
      </c>
      <c r="FX236" s="388"/>
      <c r="FY236" s="387">
        <f>ADHB!FZ236</f>
        <v>0</v>
      </c>
      <c r="FZ236" s="387">
        <f t="shared" si="2732"/>
        <v>0</v>
      </c>
      <c r="GA236" s="387">
        <f t="shared" si="2733"/>
        <v>0</v>
      </c>
      <c r="GB236" s="388">
        <v>0.224147321887</v>
      </c>
      <c r="GC236" s="389">
        <f t="shared" si="2734"/>
        <v>0</v>
      </c>
      <c r="GD236" s="390">
        <f t="shared" si="2735"/>
        <v>0</v>
      </c>
      <c r="GE236" s="391"/>
      <c r="GF236" s="384">
        <v>21.0</v>
      </c>
      <c r="GG236" s="385" t="s">
        <v>139</v>
      </c>
      <c r="GH236" s="386" t="s">
        <v>132</v>
      </c>
      <c r="GI236" s="386" t="s">
        <v>132</v>
      </c>
      <c r="GJ236" s="387"/>
      <c r="GK236" s="387" t="str">
        <f t="shared" si="2736"/>
        <v/>
      </c>
      <c r="GL236" s="387">
        <f t="shared" si="2737"/>
        <v>0</v>
      </c>
      <c r="GM236" s="388"/>
      <c r="GN236" s="387">
        <f t="shared" si="2738"/>
        <v>0</v>
      </c>
      <c r="GO236" s="388"/>
      <c r="GP236" s="387">
        <f>ADHB!GQ236</f>
        <v>0</v>
      </c>
      <c r="GQ236" s="387">
        <f t="shared" si="2739"/>
        <v>0</v>
      </c>
      <c r="GR236" s="387">
        <f t="shared" si="2740"/>
        <v>0</v>
      </c>
      <c r="GS236" s="388">
        <v>0.224147321887</v>
      </c>
      <c r="GT236" s="389">
        <f t="shared" si="2741"/>
        <v>0</v>
      </c>
      <c r="GU236" s="390">
        <f t="shared" si="2742"/>
        <v>0</v>
      </c>
      <c r="GV236" s="391"/>
      <c r="GW236" s="384">
        <v>21.0</v>
      </c>
      <c r="GX236" s="385" t="s">
        <v>139</v>
      </c>
      <c r="GY236" s="386" t="s">
        <v>132</v>
      </c>
      <c r="GZ236" s="386" t="s">
        <v>132</v>
      </c>
      <c r="HA236" s="387"/>
      <c r="HB236" s="387" t="str">
        <f t="shared" si="2743"/>
        <v/>
      </c>
      <c r="HC236" s="387">
        <f t="shared" si="2744"/>
        <v>0</v>
      </c>
      <c r="HD236" s="388"/>
      <c r="HE236" s="387">
        <f t="shared" si="2745"/>
        <v>0</v>
      </c>
      <c r="HF236" s="388"/>
      <c r="HG236" s="387">
        <f>ADHB!HH236</f>
        <v>0</v>
      </c>
      <c r="HH236" s="387">
        <f t="shared" si="2746"/>
        <v>0</v>
      </c>
      <c r="HI236" s="387">
        <f t="shared" si="2747"/>
        <v>0</v>
      </c>
      <c r="HJ236" s="388">
        <v>0.224147321887</v>
      </c>
      <c r="HK236" s="389">
        <f t="shared" si="2748"/>
        <v>0</v>
      </c>
      <c r="HL236" s="390">
        <f t="shared" si="2749"/>
        <v>0</v>
      </c>
      <c r="HM236" s="391"/>
      <c r="HN236" s="384">
        <v>21.0</v>
      </c>
      <c r="HO236" s="385" t="s">
        <v>139</v>
      </c>
      <c r="HP236" s="386" t="s">
        <v>132</v>
      </c>
      <c r="HQ236" s="386" t="s">
        <v>132</v>
      </c>
      <c r="HR236" s="387"/>
      <c r="HS236" s="387" t="str">
        <f t="shared" si="2750"/>
        <v/>
      </c>
      <c r="HT236" s="387">
        <f t="shared" si="2751"/>
        <v>0</v>
      </c>
      <c r="HU236" s="388"/>
      <c r="HV236" s="387">
        <f t="shared" si="2752"/>
        <v>0</v>
      </c>
      <c r="HW236" s="388"/>
      <c r="HX236" s="387">
        <f>ADHB!HY236</f>
        <v>0</v>
      </c>
      <c r="HY236" s="387">
        <f t="shared" si="2753"/>
        <v>0</v>
      </c>
      <c r="HZ236" s="387">
        <f t="shared" si="2754"/>
        <v>0</v>
      </c>
      <c r="IA236" s="388">
        <v>0.224147321887</v>
      </c>
      <c r="IB236" s="389">
        <f t="shared" si="2755"/>
        <v>0</v>
      </c>
      <c r="IC236" s="390">
        <f t="shared" si="2756"/>
        <v>0</v>
      </c>
      <c r="ID236" s="391"/>
      <c r="IE236" s="384">
        <v>21.0</v>
      </c>
      <c r="IF236" s="385" t="s">
        <v>139</v>
      </c>
      <c r="IG236" s="386" t="s">
        <v>132</v>
      </c>
      <c r="IH236" s="386" t="s">
        <v>132</v>
      </c>
      <c r="II236" s="387"/>
      <c r="IJ236" s="387" t="str">
        <f t="shared" si="2757"/>
        <v/>
      </c>
      <c r="IK236" s="387">
        <f t="shared" si="2758"/>
        <v>0</v>
      </c>
      <c r="IL236" s="388"/>
      <c r="IM236" s="387">
        <f t="shared" si="2759"/>
        <v>0</v>
      </c>
      <c r="IN236" s="388"/>
      <c r="IO236" s="387">
        <f>ADHB!IP236</f>
        <v>0</v>
      </c>
      <c r="IP236" s="387">
        <f t="shared" si="2760"/>
        <v>0</v>
      </c>
      <c r="IQ236" s="387">
        <f t="shared" si="2761"/>
        <v>0</v>
      </c>
      <c r="IR236" s="388">
        <v>0.224147321887</v>
      </c>
      <c r="IS236" s="389">
        <f t="shared" si="2762"/>
        <v>0</v>
      </c>
      <c r="IT236" s="390">
        <f t="shared" si="2763"/>
        <v>0</v>
      </c>
      <c r="IU236" s="391"/>
      <c r="IV236" s="384">
        <v>21.0</v>
      </c>
      <c r="IW236" s="385" t="s">
        <v>139</v>
      </c>
      <c r="IX236" s="386" t="s">
        <v>132</v>
      </c>
      <c r="IY236" s="386" t="s">
        <v>132</v>
      </c>
      <c r="IZ236" s="387"/>
      <c r="JA236" s="387" t="str">
        <f t="shared" si="2764"/>
        <v/>
      </c>
      <c r="JB236" s="387">
        <f t="shared" si="2765"/>
        <v>0</v>
      </c>
      <c r="JC236" s="388"/>
      <c r="JD236" s="387">
        <f t="shared" si="2766"/>
        <v>0</v>
      </c>
      <c r="JE236" s="388"/>
      <c r="JF236" s="387">
        <f>ADHB!JG236</f>
        <v>0</v>
      </c>
      <c r="JG236" s="387">
        <f t="shared" si="2767"/>
        <v>0</v>
      </c>
      <c r="JH236" s="387">
        <f t="shared" si="2768"/>
        <v>0</v>
      </c>
      <c r="JI236" s="388">
        <v>0.224147321887</v>
      </c>
      <c r="JJ236" s="389">
        <f t="shared" si="2769"/>
        <v>0</v>
      </c>
      <c r="JK236" s="390">
        <f t="shared" si="2770"/>
        <v>0</v>
      </c>
      <c r="JL236" s="391"/>
      <c r="JM236" s="384">
        <v>21.0</v>
      </c>
      <c r="JN236" s="385" t="s">
        <v>139</v>
      </c>
      <c r="JO236" s="386" t="s">
        <v>132</v>
      </c>
      <c r="JP236" s="386" t="s">
        <v>132</v>
      </c>
      <c r="JQ236" s="387"/>
      <c r="JR236" s="387" t="str">
        <f t="shared" si="2771"/>
        <v/>
      </c>
      <c r="JS236" s="387">
        <f t="shared" si="2772"/>
        <v>0</v>
      </c>
      <c r="JT236" s="388"/>
      <c r="JU236" s="387">
        <f t="shared" si="2773"/>
        <v>0</v>
      </c>
      <c r="JV236" s="388"/>
      <c r="JW236" s="387" t="str">
        <f>ADHB!LF236</f>
        <v/>
      </c>
      <c r="JX236" s="387">
        <f t="shared" si="2774"/>
        <v>0</v>
      </c>
      <c r="JY236" s="387">
        <f t="shared" si="2775"/>
        <v>0</v>
      </c>
      <c r="JZ236" s="388">
        <v>0.224147321887</v>
      </c>
      <c r="KA236" s="389">
        <f t="shared" si="2776"/>
        <v>0</v>
      </c>
      <c r="KB236" s="390">
        <f t="shared" si="2777"/>
        <v>0</v>
      </c>
      <c r="KC236" s="391"/>
      <c r="KD236" s="384">
        <v>21.0</v>
      </c>
      <c r="KE236" s="385" t="s">
        <v>139</v>
      </c>
      <c r="KF236" s="386" t="s">
        <v>132</v>
      </c>
      <c r="KG236" s="386" t="s">
        <v>132</v>
      </c>
      <c r="KH236" s="387"/>
      <c r="KI236" s="387" t="str">
        <f t="shared" si="2778"/>
        <v/>
      </c>
      <c r="KJ236" s="387">
        <f t="shared" si="2779"/>
        <v>0</v>
      </c>
      <c r="KK236" s="388"/>
      <c r="KL236" s="387">
        <f t="shared" si="2780"/>
        <v>0</v>
      </c>
      <c r="KM236" s="388"/>
      <c r="KN236" s="387" t="str">
        <f>ADHB!LW236</f>
        <v/>
      </c>
      <c r="KO236" s="387">
        <f t="shared" si="2781"/>
        <v>0</v>
      </c>
      <c r="KP236" s="387">
        <f t="shared" si="2782"/>
        <v>0</v>
      </c>
      <c r="KQ236" s="388">
        <v>0.224147321887</v>
      </c>
      <c r="KR236" s="389">
        <f t="shared" si="2783"/>
        <v>0</v>
      </c>
      <c r="KS236" s="390">
        <f t="shared" si="2784"/>
        <v>0</v>
      </c>
      <c r="KT236" s="391"/>
      <c r="KU236" s="392"/>
    </row>
    <row r="237" ht="15.75" customHeight="1">
      <c r="A237" s="384">
        <v>22.0</v>
      </c>
      <c r="B237" s="385" t="s">
        <v>140</v>
      </c>
      <c r="C237" s="386" t="s">
        <v>132</v>
      </c>
      <c r="D237" s="386" t="s">
        <v>132</v>
      </c>
      <c r="E237" s="387"/>
      <c r="F237" s="387"/>
      <c r="G237" s="387">
        <f t="shared" si="2660"/>
        <v>0</v>
      </c>
      <c r="H237" s="388"/>
      <c r="I237" s="387">
        <f t="shared" si="2661"/>
        <v>0</v>
      </c>
      <c r="J237" s="388"/>
      <c r="K237" s="387">
        <f>ADHB!L237</f>
        <v>0</v>
      </c>
      <c r="L237" s="387">
        <f t="shared" si="2662"/>
        <v>0</v>
      </c>
      <c r="M237" s="387">
        <f t="shared" si="2663"/>
        <v>0</v>
      </c>
      <c r="N237" s="388">
        <v>0.224147321887</v>
      </c>
      <c r="O237" s="389">
        <f t="shared" si="2664"/>
        <v>0</v>
      </c>
      <c r="P237" s="390">
        <f t="shared" si="2665"/>
        <v>0</v>
      </c>
      <c r="Q237" s="391"/>
      <c r="R237" s="384">
        <v>22.0</v>
      </c>
      <c r="S237" s="385" t="s">
        <v>140</v>
      </c>
      <c r="T237" s="386" t="s">
        <v>132</v>
      </c>
      <c r="U237" s="386" t="s">
        <v>132</v>
      </c>
      <c r="V237" s="387"/>
      <c r="W237" s="387" t="str">
        <f t="shared" si="2666"/>
        <v/>
      </c>
      <c r="X237" s="387">
        <f t="shared" si="2667"/>
        <v>0</v>
      </c>
      <c r="Y237" s="388"/>
      <c r="Z237" s="387">
        <f t="shared" si="2668"/>
        <v>0</v>
      </c>
      <c r="AA237" s="388"/>
      <c r="AB237" s="387">
        <f>ADHB!AC237</f>
        <v>0</v>
      </c>
      <c r="AC237" s="387">
        <f t="shared" si="2669"/>
        <v>0</v>
      </c>
      <c r="AD237" s="387">
        <f t="shared" si="2670"/>
        <v>0</v>
      </c>
      <c r="AE237" s="388">
        <v>0.224147321887</v>
      </c>
      <c r="AF237" s="389">
        <f t="shared" si="2671"/>
        <v>0</v>
      </c>
      <c r="AG237" s="390">
        <f t="shared" si="2672"/>
        <v>0</v>
      </c>
      <c r="AH237" s="391"/>
      <c r="AI237" s="384">
        <v>22.0</v>
      </c>
      <c r="AJ237" s="385" t="s">
        <v>140</v>
      </c>
      <c r="AK237" s="386" t="s">
        <v>132</v>
      </c>
      <c r="AL237" s="386" t="s">
        <v>132</v>
      </c>
      <c r="AM237" s="387"/>
      <c r="AN237" s="387" t="str">
        <f t="shared" si="2673"/>
        <v/>
      </c>
      <c r="AO237" s="387">
        <f t="shared" si="2674"/>
        <v>0</v>
      </c>
      <c r="AP237" s="388"/>
      <c r="AQ237" s="387">
        <f t="shared" si="2675"/>
        <v>0</v>
      </c>
      <c r="AR237" s="388"/>
      <c r="AS237" s="387">
        <f>ADHB!AT237</f>
        <v>0</v>
      </c>
      <c r="AT237" s="387">
        <f t="shared" si="2676"/>
        <v>0</v>
      </c>
      <c r="AU237" s="387">
        <f t="shared" si="2677"/>
        <v>0</v>
      </c>
      <c r="AV237" s="388">
        <v>0.224147321887</v>
      </c>
      <c r="AW237" s="389">
        <f t="shared" si="2678"/>
        <v>0</v>
      </c>
      <c r="AX237" s="390">
        <f t="shared" si="2679"/>
        <v>0</v>
      </c>
      <c r="AY237" s="391"/>
      <c r="AZ237" s="384">
        <v>22.0</v>
      </c>
      <c r="BA237" s="385" t="s">
        <v>140</v>
      </c>
      <c r="BB237" s="386" t="s">
        <v>132</v>
      </c>
      <c r="BC237" s="386" t="s">
        <v>132</v>
      </c>
      <c r="BD237" s="387"/>
      <c r="BE237" s="387" t="str">
        <f t="shared" si="2680"/>
        <v/>
      </c>
      <c r="BF237" s="387">
        <f t="shared" si="2681"/>
        <v>0</v>
      </c>
      <c r="BG237" s="388"/>
      <c r="BH237" s="387">
        <f t="shared" si="2682"/>
        <v>0</v>
      </c>
      <c r="BI237" s="388"/>
      <c r="BJ237" s="387">
        <f>ADHB!BK237</f>
        <v>0</v>
      </c>
      <c r="BK237" s="387">
        <f t="shared" si="2683"/>
        <v>0</v>
      </c>
      <c r="BL237" s="387">
        <f t="shared" si="2684"/>
        <v>0</v>
      </c>
      <c r="BM237" s="388">
        <v>0.224147321887</v>
      </c>
      <c r="BN237" s="389">
        <f t="shared" si="2685"/>
        <v>0</v>
      </c>
      <c r="BO237" s="390">
        <f t="shared" si="2686"/>
        <v>0</v>
      </c>
      <c r="BP237" s="391"/>
      <c r="BQ237" s="384">
        <v>22.0</v>
      </c>
      <c r="BR237" s="385" t="s">
        <v>140</v>
      </c>
      <c r="BS237" s="386" t="s">
        <v>132</v>
      </c>
      <c r="BT237" s="386" t="s">
        <v>132</v>
      </c>
      <c r="BU237" s="387"/>
      <c r="BV237" s="387" t="str">
        <f t="shared" si="2687"/>
        <v/>
      </c>
      <c r="BW237" s="387">
        <f t="shared" si="2688"/>
        <v>0</v>
      </c>
      <c r="BX237" s="388"/>
      <c r="BY237" s="387">
        <f t="shared" si="2689"/>
        <v>0</v>
      </c>
      <c r="BZ237" s="388"/>
      <c r="CA237" s="387">
        <f>ADHB!CB237</f>
        <v>0</v>
      </c>
      <c r="CB237" s="387">
        <f t="shared" si="2690"/>
        <v>0</v>
      </c>
      <c r="CC237" s="387">
        <f t="shared" si="2691"/>
        <v>0</v>
      </c>
      <c r="CD237" s="388">
        <v>0.224147321887</v>
      </c>
      <c r="CE237" s="389">
        <f t="shared" si="2692"/>
        <v>0</v>
      </c>
      <c r="CF237" s="390">
        <f t="shared" si="2693"/>
        <v>0</v>
      </c>
      <c r="CG237" s="391"/>
      <c r="CH237" s="384">
        <v>22.0</v>
      </c>
      <c r="CI237" s="385" t="s">
        <v>140</v>
      </c>
      <c r="CJ237" s="386" t="s">
        <v>132</v>
      </c>
      <c r="CK237" s="386" t="s">
        <v>132</v>
      </c>
      <c r="CL237" s="387"/>
      <c r="CM237" s="387" t="str">
        <f t="shared" si="2694"/>
        <v/>
      </c>
      <c r="CN237" s="387">
        <f t="shared" si="2695"/>
        <v>0</v>
      </c>
      <c r="CO237" s="388"/>
      <c r="CP237" s="387">
        <f t="shared" si="2696"/>
        <v>0</v>
      </c>
      <c r="CQ237" s="388"/>
      <c r="CR237" s="387">
        <f>ADHB!CS237</f>
        <v>0</v>
      </c>
      <c r="CS237" s="387">
        <f t="shared" si="2697"/>
        <v>0</v>
      </c>
      <c r="CT237" s="387">
        <f t="shared" si="2698"/>
        <v>0</v>
      </c>
      <c r="CU237" s="388">
        <v>0.224147321887</v>
      </c>
      <c r="CV237" s="389">
        <f t="shared" si="2699"/>
        <v>0</v>
      </c>
      <c r="CW237" s="390">
        <f t="shared" si="2700"/>
        <v>0</v>
      </c>
      <c r="CX237" s="391"/>
      <c r="CY237" s="384">
        <v>22.0</v>
      </c>
      <c r="CZ237" s="385" t="s">
        <v>140</v>
      </c>
      <c r="DA237" s="386" t="s">
        <v>132</v>
      </c>
      <c r="DB237" s="386" t="s">
        <v>132</v>
      </c>
      <c r="DC237" s="387"/>
      <c r="DD237" s="387" t="str">
        <f t="shared" si="2701"/>
        <v/>
      </c>
      <c r="DE237" s="387">
        <f t="shared" si="2702"/>
        <v>0</v>
      </c>
      <c r="DF237" s="388"/>
      <c r="DG237" s="387">
        <f t="shared" si="2703"/>
        <v>0</v>
      </c>
      <c r="DH237" s="388"/>
      <c r="DI237" s="387">
        <f>ADHB!DJ237</f>
        <v>0</v>
      </c>
      <c r="DJ237" s="387">
        <f t="shared" si="2704"/>
        <v>0</v>
      </c>
      <c r="DK237" s="387">
        <f t="shared" si="2705"/>
        <v>0</v>
      </c>
      <c r="DL237" s="388">
        <v>0.224147321887</v>
      </c>
      <c r="DM237" s="389">
        <f t="shared" si="2706"/>
        <v>0</v>
      </c>
      <c r="DN237" s="390">
        <f t="shared" si="2707"/>
        <v>0</v>
      </c>
      <c r="DO237" s="391"/>
      <c r="DP237" s="384">
        <v>22.0</v>
      </c>
      <c r="DQ237" s="385" t="s">
        <v>140</v>
      </c>
      <c r="DR237" s="386" t="s">
        <v>132</v>
      </c>
      <c r="DS237" s="386" t="s">
        <v>132</v>
      </c>
      <c r="DT237" s="387"/>
      <c r="DU237" s="387" t="str">
        <f t="shared" si="2708"/>
        <v/>
      </c>
      <c r="DV237" s="387">
        <f t="shared" si="2709"/>
        <v>0</v>
      </c>
      <c r="DW237" s="388"/>
      <c r="DX237" s="387">
        <f t="shared" si="2710"/>
        <v>0</v>
      </c>
      <c r="DY237" s="388"/>
      <c r="DZ237" s="387">
        <f>ADHB!EA237</f>
        <v>0</v>
      </c>
      <c r="EA237" s="387">
        <f t="shared" si="2711"/>
        <v>0</v>
      </c>
      <c r="EB237" s="387">
        <f t="shared" si="2712"/>
        <v>0</v>
      </c>
      <c r="EC237" s="388">
        <v>0.224147321887</v>
      </c>
      <c r="ED237" s="389">
        <f t="shared" si="2713"/>
        <v>0</v>
      </c>
      <c r="EE237" s="390">
        <f t="shared" si="2714"/>
        <v>0</v>
      </c>
      <c r="EF237" s="391"/>
      <c r="EG237" s="384">
        <v>22.0</v>
      </c>
      <c r="EH237" s="385" t="s">
        <v>140</v>
      </c>
      <c r="EI237" s="386" t="s">
        <v>132</v>
      </c>
      <c r="EJ237" s="386" t="s">
        <v>132</v>
      </c>
      <c r="EK237" s="387"/>
      <c r="EL237" s="387" t="str">
        <f t="shared" si="2715"/>
        <v/>
      </c>
      <c r="EM237" s="387">
        <f t="shared" si="2716"/>
        <v>0</v>
      </c>
      <c r="EN237" s="388"/>
      <c r="EO237" s="387">
        <f t="shared" si="2717"/>
        <v>0</v>
      </c>
      <c r="EP237" s="388"/>
      <c r="EQ237" s="387">
        <f>ADHB!ER237</f>
        <v>0</v>
      </c>
      <c r="ER237" s="387">
        <f t="shared" si="2718"/>
        <v>0</v>
      </c>
      <c r="ES237" s="387">
        <f t="shared" si="2719"/>
        <v>0</v>
      </c>
      <c r="ET237" s="388">
        <v>0.224147321887</v>
      </c>
      <c r="EU237" s="389">
        <f t="shared" si="2720"/>
        <v>0</v>
      </c>
      <c r="EV237" s="390">
        <f t="shared" si="2721"/>
        <v>0</v>
      </c>
      <c r="EW237" s="391"/>
      <c r="EX237" s="384">
        <v>22.0</v>
      </c>
      <c r="EY237" s="385" t="s">
        <v>140</v>
      </c>
      <c r="EZ237" s="386" t="s">
        <v>132</v>
      </c>
      <c r="FA237" s="386" t="s">
        <v>132</v>
      </c>
      <c r="FB237" s="387"/>
      <c r="FC237" s="387" t="str">
        <f t="shared" si="2722"/>
        <v/>
      </c>
      <c r="FD237" s="387">
        <f t="shared" si="2723"/>
        <v>0</v>
      </c>
      <c r="FE237" s="388"/>
      <c r="FF237" s="387">
        <f t="shared" si="2724"/>
        <v>0</v>
      </c>
      <c r="FG237" s="388"/>
      <c r="FH237" s="387">
        <f>ADHB!FI237</f>
        <v>0</v>
      </c>
      <c r="FI237" s="387">
        <f t="shared" si="2725"/>
        <v>0</v>
      </c>
      <c r="FJ237" s="387">
        <f t="shared" si="2726"/>
        <v>0</v>
      </c>
      <c r="FK237" s="388">
        <v>0.224147321887</v>
      </c>
      <c r="FL237" s="389">
        <f t="shared" si="2727"/>
        <v>0</v>
      </c>
      <c r="FM237" s="390">
        <f t="shared" si="2728"/>
        <v>0</v>
      </c>
      <c r="FN237" s="391"/>
      <c r="FO237" s="384">
        <v>22.0</v>
      </c>
      <c r="FP237" s="385" t="s">
        <v>140</v>
      </c>
      <c r="FQ237" s="386" t="s">
        <v>132</v>
      </c>
      <c r="FR237" s="386" t="s">
        <v>132</v>
      </c>
      <c r="FS237" s="387"/>
      <c r="FT237" s="387" t="str">
        <f t="shared" si="2729"/>
        <v/>
      </c>
      <c r="FU237" s="387">
        <f t="shared" si="2730"/>
        <v>0</v>
      </c>
      <c r="FV237" s="388"/>
      <c r="FW237" s="387">
        <f t="shared" si="2731"/>
        <v>0</v>
      </c>
      <c r="FX237" s="388"/>
      <c r="FY237" s="387">
        <f>ADHB!FZ237</f>
        <v>0</v>
      </c>
      <c r="FZ237" s="387">
        <f t="shared" si="2732"/>
        <v>0</v>
      </c>
      <c r="GA237" s="387">
        <f t="shared" si="2733"/>
        <v>0</v>
      </c>
      <c r="GB237" s="388">
        <v>0.224147321887</v>
      </c>
      <c r="GC237" s="389">
        <f t="shared" si="2734"/>
        <v>0</v>
      </c>
      <c r="GD237" s="390">
        <f t="shared" si="2735"/>
        <v>0</v>
      </c>
      <c r="GE237" s="391"/>
      <c r="GF237" s="384">
        <v>22.0</v>
      </c>
      <c r="GG237" s="385" t="s">
        <v>140</v>
      </c>
      <c r="GH237" s="386" t="s">
        <v>132</v>
      </c>
      <c r="GI237" s="386" t="s">
        <v>132</v>
      </c>
      <c r="GJ237" s="387"/>
      <c r="GK237" s="387" t="str">
        <f t="shared" si="2736"/>
        <v/>
      </c>
      <c r="GL237" s="387">
        <f t="shared" si="2737"/>
        <v>0</v>
      </c>
      <c r="GM237" s="388"/>
      <c r="GN237" s="387">
        <f t="shared" si="2738"/>
        <v>0</v>
      </c>
      <c r="GO237" s="388"/>
      <c r="GP237" s="387">
        <f>ADHB!GQ237</f>
        <v>0</v>
      </c>
      <c r="GQ237" s="387">
        <f t="shared" si="2739"/>
        <v>0</v>
      </c>
      <c r="GR237" s="387">
        <f t="shared" si="2740"/>
        <v>0</v>
      </c>
      <c r="GS237" s="388">
        <v>0.224147321887</v>
      </c>
      <c r="GT237" s="389">
        <f t="shared" si="2741"/>
        <v>0</v>
      </c>
      <c r="GU237" s="390">
        <f t="shared" si="2742"/>
        <v>0</v>
      </c>
      <c r="GV237" s="391"/>
      <c r="GW237" s="384">
        <v>22.0</v>
      </c>
      <c r="GX237" s="385" t="s">
        <v>140</v>
      </c>
      <c r="GY237" s="386" t="s">
        <v>132</v>
      </c>
      <c r="GZ237" s="386" t="s">
        <v>132</v>
      </c>
      <c r="HA237" s="387"/>
      <c r="HB237" s="387" t="str">
        <f t="shared" si="2743"/>
        <v/>
      </c>
      <c r="HC237" s="387">
        <f t="shared" si="2744"/>
        <v>0</v>
      </c>
      <c r="HD237" s="388"/>
      <c r="HE237" s="387">
        <f t="shared" si="2745"/>
        <v>0</v>
      </c>
      <c r="HF237" s="388"/>
      <c r="HG237" s="387">
        <f>ADHB!HH237</f>
        <v>0</v>
      </c>
      <c r="HH237" s="387">
        <f t="shared" si="2746"/>
        <v>0</v>
      </c>
      <c r="HI237" s="387">
        <f t="shared" si="2747"/>
        <v>0</v>
      </c>
      <c r="HJ237" s="388">
        <v>0.224147321887</v>
      </c>
      <c r="HK237" s="389">
        <f t="shared" si="2748"/>
        <v>0</v>
      </c>
      <c r="HL237" s="390">
        <f t="shared" si="2749"/>
        <v>0</v>
      </c>
      <c r="HM237" s="391"/>
      <c r="HN237" s="384">
        <v>22.0</v>
      </c>
      <c r="HO237" s="385" t="s">
        <v>140</v>
      </c>
      <c r="HP237" s="386" t="s">
        <v>132</v>
      </c>
      <c r="HQ237" s="386" t="s">
        <v>132</v>
      </c>
      <c r="HR237" s="387"/>
      <c r="HS237" s="387" t="str">
        <f t="shared" si="2750"/>
        <v/>
      </c>
      <c r="HT237" s="387">
        <f t="shared" si="2751"/>
        <v>0</v>
      </c>
      <c r="HU237" s="388"/>
      <c r="HV237" s="387">
        <f t="shared" si="2752"/>
        <v>0</v>
      </c>
      <c r="HW237" s="388"/>
      <c r="HX237" s="387">
        <f>ADHB!HY237</f>
        <v>0</v>
      </c>
      <c r="HY237" s="387">
        <f t="shared" si="2753"/>
        <v>0</v>
      </c>
      <c r="HZ237" s="387">
        <f t="shared" si="2754"/>
        <v>0</v>
      </c>
      <c r="IA237" s="388">
        <v>0.224147321887</v>
      </c>
      <c r="IB237" s="389">
        <f t="shared" si="2755"/>
        <v>0</v>
      </c>
      <c r="IC237" s="390">
        <f t="shared" si="2756"/>
        <v>0</v>
      </c>
      <c r="ID237" s="391"/>
      <c r="IE237" s="384">
        <v>22.0</v>
      </c>
      <c r="IF237" s="385" t="s">
        <v>140</v>
      </c>
      <c r="IG237" s="386" t="s">
        <v>132</v>
      </c>
      <c r="IH237" s="386" t="s">
        <v>132</v>
      </c>
      <c r="II237" s="387"/>
      <c r="IJ237" s="387" t="str">
        <f t="shared" si="2757"/>
        <v/>
      </c>
      <c r="IK237" s="387">
        <f t="shared" si="2758"/>
        <v>0</v>
      </c>
      <c r="IL237" s="388"/>
      <c r="IM237" s="387">
        <f t="shared" si="2759"/>
        <v>0</v>
      </c>
      <c r="IN237" s="388"/>
      <c r="IO237" s="387">
        <f>ADHB!IP237</f>
        <v>0</v>
      </c>
      <c r="IP237" s="387">
        <f t="shared" si="2760"/>
        <v>0</v>
      </c>
      <c r="IQ237" s="387">
        <f t="shared" si="2761"/>
        <v>0</v>
      </c>
      <c r="IR237" s="388">
        <v>0.224147321887</v>
      </c>
      <c r="IS237" s="389">
        <f t="shared" si="2762"/>
        <v>0</v>
      </c>
      <c r="IT237" s="390">
        <f t="shared" si="2763"/>
        <v>0</v>
      </c>
      <c r="IU237" s="391"/>
      <c r="IV237" s="384">
        <v>22.0</v>
      </c>
      <c r="IW237" s="385" t="s">
        <v>140</v>
      </c>
      <c r="IX237" s="386" t="s">
        <v>132</v>
      </c>
      <c r="IY237" s="386" t="s">
        <v>132</v>
      </c>
      <c r="IZ237" s="387"/>
      <c r="JA237" s="387" t="str">
        <f t="shared" si="2764"/>
        <v/>
      </c>
      <c r="JB237" s="387">
        <f t="shared" si="2765"/>
        <v>0</v>
      </c>
      <c r="JC237" s="388"/>
      <c r="JD237" s="387">
        <f t="shared" si="2766"/>
        <v>0</v>
      </c>
      <c r="JE237" s="388"/>
      <c r="JF237" s="387">
        <f>ADHB!JG237</f>
        <v>0</v>
      </c>
      <c r="JG237" s="387">
        <f t="shared" si="2767"/>
        <v>0</v>
      </c>
      <c r="JH237" s="387">
        <f t="shared" si="2768"/>
        <v>0</v>
      </c>
      <c r="JI237" s="388">
        <v>0.224147321887</v>
      </c>
      <c r="JJ237" s="389">
        <f t="shared" si="2769"/>
        <v>0</v>
      </c>
      <c r="JK237" s="390">
        <f t="shared" si="2770"/>
        <v>0</v>
      </c>
      <c r="JL237" s="391"/>
      <c r="JM237" s="384">
        <v>22.0</v>
      </c>
      <c r="JN237" s="385" t="s">
        <v>140</v>
      </c>
      <c r="JO237" s="386" t="s">
        <v>132</v>
      </c>
      <c r="JP237" s="386" t="s">
        <v>132</v>
      </c>
      <c r="JQ237" s="387"/>
      <c r="JR237" s="387" t="str">
        <f t="shared" si="2771"/>
        <v/>
      </c>
      <c r="JS237" s="387">
        <f t="shared" si="2772"/>
        <v>0</v>
      </c>
      <c r="JT237" s="388"/>
      <c r="JU237" s="387">
        <f t="shared" si="2773"/>
        <v>0</v>
      </c>
      <c r="JV237" s="388"/>
      <c r="JW237" s="387" t="str">
        <f>ADHB!LF237</f>
        <v/>
      </c>
      <c r="JX237" s="387">
        <f t="shared" si="2774"/>
        <v>0</v>
      </c>
      <c r="JY237" s="387">
        <f t="shared" si="2775"/>
        <v>0</v>
      </c>
      <c r="JZ237" s="388">
        <v>0.224147321887</v>
      </c>
      <c r="KA237" s="389">
        <f t="shared" si="2776"/>
        <v>0</v>
      </c>
      <c r="KB237" s="390">
        <f t="shared" si="2777"/>
        <v>0</v>
      </c>
      <c r="KC237" s="391"/>
      <c r="KD237" s="384">
        <v>22.0</v>
      </c>
      <c r="KE237" s="385" t="s">
        <v>140</v>
      </c>
      <c r="KF237" s="386" t="s">
        <v>132</v>
      </c>
      <c r="KG237" s="386" t="s">
        <v>132</v>
      </c>
      <c r="KH237" s="387"/>
      <c r="KI237" s="387" t="str">
        <f t="shared" si="2778"/>
        <v/>
      </c>
      <c r="KJ237" s="387">
        <f t="shared" si="2779"/>
        <v>0</v>
      </c>
      <c r="KK237" s="388"/>
      <c r="KL237" s="387">
        <f t="shared" si="2780"/>
        <v>0</v>
      </c>
      <c r="KM237" s="388"/>
      <c r="KN237" s="387" t="str">
        <f>ADHB!LW237</f>
        <v/>
      </c>
      <c r="KO237" s="387">
        <f t="shared" si="2781"/>
        <v>0</v>
      </c>
      <c r="KP237" s="387">
        <f t="shared" si="2782"/>
        <v>0</v>
      </c>
      <c r="KQ237" s="388">
        <v>0.224147321887</v>
      </c>
      <c r="KR237" s="389">
        <f t="shared" si="2783"/>
        <v>0</v>
      </c>
      <c r="KS237" s="390">
        <f t="shared" si="2784"/>
        <v>0</v>
      </c>
      <c r="KT237" s="391"/>
      <c r="KU237" s="392"/>
    </row>
    <row r="238" ht="15.75" customHeight="1">
      <c r="A238" s="384">
        <v>23.0</v>
      </c>
      <c r="B238" s="385" t="s">
        <v>141</v>
      </c>
      <c r="C238" s="386" t="s">
        <v>132</v>
      </c>
      <c r="D238" s="386" t="s">
        <v>132</v>
      </c>
      <c r="E238" s="387"/>
      <c r="F238" s="387"/>
      <c r="G238" s="387">
        <f t="shared" si="2660"/>
        <v>0</v>
      </c>
      <c r="H238" s="388"/>
      <c r="I238" s="387">
        <f t="shared" si="2661"/>
        <v>0</v>
      </c>
      <c r="J238" s="388"/>
      <c r="K238" s="387">
        <f>ADHB!L238</f>
        <v>0</v>
      </c>
      <c r="L238" s="387">
        <f t="shared" si="2662"/>
        <v>0</v>
      </c>
      <c r="M238" s="387">
        <f t="shared" si="2663"/>
        <v>0</v>
      </c>
      <c r="N238" s="388">
        <v>0.224147321887</v>
      </c>
      <c r="O238" s="389">
        <f t="shared" si="2664"/>
        <v>0</v>
      </c>
      <c r="P238" s="390">
        <f t="shared" si="2665"/>
        <v>0</v>
      </c>
      <c r="Q238" s="391"/>
      <c r="R238" s="384">
        <v>23.0</v>
      </c>
      <c r="S238" s="385" t="s">
        <v>141</v>
      </c>
      <c r="T238" s="386" t="s">
        <v>132</v>
      </c>
      <c r="U238" s="386" t="s">
        <v>132</v>
      </c>
      <c r="V238" s="387"/>
      <c r="W238" s="387" t="str">
        <f t="shared" si="2666"/>
        <v/>
      </c>
      <c r="X238" s="387">
        <f t="shared" si="2667"/>
        <v>0</v>
      </c>
      <c r="Y238" s="388"/>
      <c r="Z238" s="387">
        <f t="shared" si="2668"/>
        <v>0</v>
      </c>
      <c r="AA238" s="388"/>
      <c r="AB238" s="387">
        <f>ADHB!AC238</f>
        <v>0</v>
      </c>
      <c r="AC238" s="387">
        <f t="shared" si="2669"/>
        <v>0</v>
      </c>
      <c r="AD238" s="387">
        <f t="shared" si="2670"/>
        <v>0</v>
      </c>
      <c r="AE238" s="388">
        <v>0.224147321887</v>
      </c>
      <c r="AF238" s="389">
        <f t="shared" si="2671"/>
        <v>0</v>
      </c>
      <c r="AG238" s="390">
        <f t="shared" si="2672"/>
        <v>0</v>
      </c>
      <c r="AH238" s="391"/>
      <c r="AI238" s="384">
        <v>23.0</v>
      </c>
      <c r="AJ238" s="385" t="s">
        <v>141</v>
      </c>
      <c r="AK238" s="386" t="s">
        <v>132</v>
      </c>
      <c r="AL238" s="386" t="s">
        <v>132</v>
      </c>
      <c r="AM238" s="387"/>
      <c r="AN238" s="387" t="str">
        <f t="shared" si="2673"/>
        <v/>
      </c>
      <c r="AO238" s="387">
        <f t="shared" si="2674"/>
        <v>0</v>
      </c>
      <c r="AP238" s="388"/>
      <c r="AQ238" s="387">
        <f t="shared" si="2675"/>
        <v>0</v>
      </c>
      <c r="AR238" s="388"/>
      <c r="AS238" s="387">
        <f>ADHB!AT238</f>
        <v>0</v>
      </c>
      <c r="AT238" s="387">
        <f t="shared" si="2676"/>
        <v>0</v>
      </c>
      <c r="AU238" s="387">
        <f t="shared" si="2677"/>
        <v>0</v>
      </c>
      <c r="AV238" s="388">
        <v>0.224147321887</v>
      </c>
      <c r="AW238" s="389">
        <f t="shared" si="2678"/>
        <v>0</v>
      </c>
      <c r="AX238" s="390">
        <f t="shared" si="2679"/>
        <v>0</v>
      </c>
      <c r="AY238" s="391"/>
      <c r="AZ238" s="384">
        <v>23.0</v>
      </c>
      <c r="BA238" s="385" t="s">
        <v>141</v>
      </c>
      <c r="BB238" s="386" t="s">
        <v>132</v>
      </c>
      <c r="BC238" s="386" t="s">
        <v>132</v>
      </c>
      <c r="BD238" s="387"/>
      <c r="BE238" s="387" t="str">
        <f t="shared" si="2680"/>
        <v/>
      </c>
      <c r="BF238" s="387">
        <f t="shared" si="2681"/>
        <v>0</v>
      </c>
      <c r="BG238" s="388"/>
      <c r="BH238" s="387">
        <f t="shared" si="2682"/>
        <v>0</v>
      </c>
      <c r="BI238" s="388"/>
      <c r="BJ238" s="387">
        <f>ADHB!BK238</f>
        <v>0</v>
      </c>
      <c r="BK238" s="387">
        <f t="shared" si="2683"/>
        <v>0</v>
      </c>
      <c r="BL238" s="387">
        <f t="shared" si="2684"/>
        <v>0</v>
      </c>
      <c r="BM238" s="388">
        <v>0.224147321887</v>
      </c>
      <c r="BN238" s="389">
        <f t="shared" si="2685"/>
        <v>0</v>
      </c>
      <c r="BO238" s="390">
        <f t="shared" si="2686"/>
        <v>0</v>
      </c>
      <c r="BP238" s="391"/>
      <c r="BQ238" s="384">
        <v>23.0</v>
      </c>
      <c r="BR238" s="385" t="s">
        <v>141</v>
      </c>
      <c r="BS238" s="386" t="s">
        <v>132</v>
      </c>
      <c r="BT238" s="386" t="s">
        <v>132</v>
      </c>
      <c r="BU238" s="387"/>
      <c r="BV238" s="387" t="str">
        <f t="shared" si="2687"/>
        <v/>
      </c>
      <c r="BW238" s="387">
        <f t="shared" si="2688"/>
        <v>0</v>
      </c>
      <c r="BX238" s="388"/>
      <c r="BY238" s="387">
        <f t="shared" si="2689"/>
        <v>0</v>
      </c>
      <c r="BZ238" s="388"/>
      <c r="CA238" s="387">
        <f>ADHB!CB238</f>
        <v>0</v>
      </c>
      <c r="CB238" s="387">
        <f t="shared" si="2690"/>
        <v>0</v>
      </c>
      <c r="CC238" s="387">
        <f t="shared" si="2691"/>
        <v>0</v>
      </c>
      <c r="CD238" s="388">
        <v>0.224147321887</v>
      </c>
      <c r="CE238" s="389">
        <f t="shared" si="2692"/>
        <v>0</v>
      </c>
      <c r="CF238" s="390">
        <f t="shared" si="2693"/>
        <v>0</v>
      </c>
      <c r="CG238" s="391"/>
      <c r="CH238" s="384">
        <v>23.0</v>
      </c>
      <c r="CI238" s="385" t="s">
        <v>141</v>
      </c>
      <c r="CJ238" s="386" t="s">
        <v>132</v>
      </c>
      <c r="CK238" s="386" t="s">
        <v>132</v>
      </c>
      <c r="CL238" s="387"/>
      <c r="CM238" s="387" t="str">
        <f t="shared" si="2694"/>
        <v/>
      </c>
      <c r="CN238" s="387">
        <f t="shared" si="2695"/>
        <v>0</v>
      </c>
      <c r="CO238" s="388"/>
      <c r="CP238" s="387">
        <f t="shared" si="2696"/>
        <v>0</v>
      </c>
      <c r="CQ238" s="388"/>
      <c r="CR238" s="387">
        <f>ADHB!CS238</f>
        <v>0</v>
      </c>
      <c r="CS238" s="387">
        <f t="shared" si="2697"/>
        <v>0</v>
      </c>
      <c r="CT238" s="387">
        <f t="shared" si="2698"/>
        <v>0</v>
      </c>
      <c r="CU238" s="388">
        <v>0.224147321887</v>
      </c>
      <c r="CV238" s="389">
        <f t="shared" si="2699"/>
        <v>0</v>
      </c>
      <c r="CW238" s="390">
        <f t="shared" si="2700"/>
        <v>0</v>
      </c>
      <c r="CX238" s="391"/>
      <c r="CY238" s="384">
        <v>23.0</v>
      </c>
      <c r="CZ238" s="385" t="s">
        <v>141</v>
      </c>
      <c r="DA238" s="386" t="s">
        <v>132</v>
      </c>
      <c r="DB238" s="386" t="s">
        <v>132</v>
      </c>
      <c r="DC238" s="387"/>
      <c r="DD238" s="387" t="str">
        <f t="shared" si="2701"/>
        <v/>
      </c>
      <c r="DE238" s="387">
        <f t="shared" si="2702"/>
        <v>0</v>
      </c>
      <c r="DF238" s="388"/>
      <c r="DG238" s="387">
        <f t="shared" si="2703"/>
        <v>0</v>
      </c>
      <c r="DH238" s="388"/>
      <c r="DI238" s="387">
        <f>ADHB!DJ238</f>
        <v>0</v>
      </c>
      <c r="DJ238" s="387">
        <f t="shared" si="2704"/>
        <v>0</v>
      </c>
      <c r="DK238" s="387">
        <f t="shared" si="2705"/>
        <v>0</v>
      </c>
      <c r="DL238" s="388">
        <v>0.224147321887</v>
      </c>
      <c r="DM238" s="389">
        <f t="shared" si="2706"/>
        <v>0</v>
      </c>
      <c r="DN238" s="390">
        <f t="shared" si="2707"/>
        <v>0</v>
      </c>
      <c r="DO238" s="391"/>
      <c r="DP238" s="384">
        <v>23.0</v>
      </c>
      <c r="DQ238" s="385" t="s">
        <v>141</v>
      </c>
      <c r="DR238" s="386" t="s">
        <v>132</v>
      </c>
      <c r="DS238" s="386" t="s">
        <v>132</v>
      </c>
      <c r="DT238" s="387"/>
      <c r="DU238" s="387" t="str">
        <f t="shared" si="2708"/>
        <v/>
      </c>
      <c r="DV238" s="387">
        <f t="shared" si="2709"/>
        <v>0</v>
      </c>
      <c r="DW238" s="388"/>
      <c r="DX238" s="387">
        <f t="shared" si="2710"/>
        <v>0</v>
      </c>
      <c r="DY238" s="388"/>
      <c r="DZ238" s="387">
        <f>ADHB!EA238</f>
        <v>0</v>
      </c>
      <c r="EA238" s="387">
        <f t="shared" si="2711"/>
        <v>0</v>
      </c>
      <c r="EB238" s="387">
        <f t="shared" si="2712"/>
        <v>0</v>
      </c>
      <c r="EC238" s="388">
        <v>0.224147321887</v>
      </c>
      <c r="ED238" s="389">
        <f t="shared" si="2713"/>
        <v>0</v>
      </c>
      <c r="EE238" s="390">
        <f t="shared" si="2714"/>
        <v>0</v>
      </c>
      <c r="EF238" s="391"/>
      <c r="EG238" s="384">
        <v>23.0</v>
      </c>
      <c r="EH238" s="385" t="s">
        <v>141</v>
      </c>
      <c r="EI238" s="386" t="s">
        <v>132</v>
      </c>
      <c r="EJ238" s="386" t="s">
        <v>132</v>
      </c>
      <c r="EK238" s="387"/>
      <c r="EL238" s="387" t="str">
        <f t="shared" si="2715"/>
        <v/>
      </c>
      <c r="EM238" s="387">
        <f t="shared" si="2716"/>
        <v>0</v>
      </c>
      <c r="EN238" s="388"/>
      <c r="EO238" s="387">
        <f t="shared" si="2717"/>
        <v>0</v>
      </c>
      <c r="EP238" s="388"/>
      <c r="EQ238" s="387">
        <f>ADHB!ER238</f>
        <v>0</v>
      </c>
      <c r="ER238" s="387">
        <f t="shared" si="2718"/>
        <v>0</v>
      </c>
      <c r="ES238" s="387">
        <f t="shared" si="2719"/>
        <v>0</v>
      </c>
      <c r="ET238" s="388">
        <v>0.224147321887</v>
      </c>
      <c r="EU238" s="389">
        <f t="shared" si="2720"/>
        <v>0</v>
      </c>
      <c r="EV238" s="390">
        <f t="shared" si="2721"/>
        <v>0</v>
      </c>
      <c r="EW238" s="391"/>
      <c r="EX238" s="384">
        <v>23.0</v>
      </c>
      <c r="EY238" s="385" t="s">
        <v>141</v>
      </c>
      <c r="EZ238" s="386" t="s">
        <v>132</v>
      </c>
      <c r="FA238" s="386" t="s">
        <v>132</v>
      </c>
      <c r="FB238" s="387"/>
      <c r="FC238" s="387" t="str">
        <f t="shared" si="2722"/>
        <v/>
      </c>
      <c r="FD238" s="387">
        <f t="shared" si="2723"/>
        <v>0</v>
      </c>
      <c r="FE238" s="388"/>
      <c r="FF238" s="387">
        <f t="shared" si="2724"/>
        <v>0</v>
      </c>
      <c r="FG238" s="388"/>
      <c r="FH238" s="387">
        <f>ADHB!FI238</f>
        <v>0</v>
      </c>
      <c r="FI238" s="387">
        <f t="shared" si="2725"/>
        <v>0</v>
      </c>
      <c r="FJ238" s="387">
        <f t="shared" si="2726"/>
        <v>0</v>
      </c>
      <c r="FK238" s="388">
        <v>0.224147321887</v>
      </c>
      <c r="FL238" s="389">
        <f t="shared" si="2727"/>
        <v>0</v>
      </c>
      <c r="FM238" s="390">
        <f t="shared" si="2728"/>
        <v>0</v>
      </c>
      <c r="FN238" s="391"/>
      <c r="FO238" s="384">
        <v>23.0</v>
      </c>
      <c r="FP238" s="385" t="s">
        <v>141</v>
      </c>
      <c r="FQ238" s="386" t="s">
        <v>132</v>
      </c>
      <c r="FR238" s="386" t="s">
        <v>132</v>
      </c>
      <c r="FS238" s="387"/>
      <c r="FT238" s="387" t="str">
        <f t="shared" si="2729"/>
        <v/>
      </c>
      <c r="FU238" s="387">
        <f t="shared" si="2730"/>
        <v>0</v>
      </c>
      <c r="FV238" s="388"/>
      <c r="FW238" s="387">
        <f t="shared" si="2731"/>
        <v>0</v>
      </c>
      <c r="FX238" s="388"/>
      <c r="FY238" s="387">
        <f>ADHB!FZ238</f>
        <v>0</v>
      </c>
      <c r="FZ238" s="387">
        <f t="shared" si="2732"/>
        <v>0</v>
      </c>
      <c r="GA238" s="387">
        <f t="shared" si="2733"/>
        <v>0</v>
      </c>
      <c r="GB238" s="388">
        <v>0.224147321887</v>
      </c>
      <c r="GC238" s="389">
        <f t="shared" si="2734"/>
        <v>0</v>
      </c>
      <c r="GD238" s="390">
        <f t="shared" si="2735"/>
        <v>0</v>
      </c>
      <c r="GE238" s="391"/>
      <c r="GF238" s="384">
        <v>23.0</v>
      </c>
      <c r="GG238" s="385" t="s">
        <v>141</v>
      </c>
      <c r="GH238" s="386" t="s">
        <v>132</v>
      </c>
      <c r="GI238" s="386" t="s">
        <v>132</v>
      </c>
      <c r="GJ238" s="387"/>
      <c r="GK238" s="387" t="str">
        <f t="shared" si="2736"/>
        <v/>
      </c>
      <c r="GL238" s="387">
        <f t="shared" si="2737"/>
        <v>0</v>
      </c>
      <c r="GM238" s="388"/>
      <c r="GN238" s="387">
        <f t="shared" si="2738"/>
        <v>0</v>
      </c>
      <c r="GO238" s="388"/>
      <c r="GP238" s="387">
        <f>ADHB!GQ238</f>
        <v>0</v>
      </c>
      <c r="GQ238" s="387">
        <f t="shared" si="2739"/>
        <v>0</v>
      </c>
      <c r="GR238" s="387">
        <f t="shared" si="2740"/>
        <v>0</v>
      </c>
      <c r="GS238" s="388">
        <v>0.224147321887</v>
      </c>
      <c r="GT238" s="389">
        <f t="shared" si="2741"/>
        <v>0</v>
      </c>
      <c r="GU238" s="390">
        <f t="shared" si="2742"/>
        <v>0</v>
      </c>
      <c r="GV238" s="391"/>
      <c r="GW238" s="384">
        <v>23.0</v>
      </c>
      <c r="GX238" s="385" t="s">
        <v>141</v>
      </c>
      <c r="GY238" s="386" t="s">
        <v>132</v>
      </c>
      <c r="GZ238" s="386" t="s">
        <v>132</v>
      </c>
      <c r="HA238" s="387"/>
      <c r="HB238" s="387" t="str">
        <f t="shared" si="2743"/>
        <v/>
      </c>
      <c r="HC238" s="387">
        <f t="shared" si="2744"/>
        <v>0</v>
      </c>
      <c r="HD238" s="388"/>
      <c r="HE238" s="387">
        <f t="shared" si="2745"/>
        <v>0</v>
      </c>
      <c r="HF238" s="388"/>
      <c r="HG238" s="387">
        <f>ADHB!HH238</f>
        <v>0</v>
      </c>
      <c r="HH238" s="387">
        <f t="shared" si="2746"/>
        <v>0</v>
      </c>
      <c r="HI238" s="387">
        <f t="shared" si="2747"/>
        <v>0</v>
      </c>
      <c r="HJ238" s="388">
        <v>0.224147321887</v>
      </c>
      <c r="HK238" s="389">
        <f t="shared" si="2748"/>
        <v>0</v>
      </c>
      <c r="HL238" s="390">
        <f t="shared" si="2749"/>
        <v>0</v>
      </c>
      <c r="HM238" s="391"/>
      <c r="HN238" s="384">
        <v>23.0</v>
      </c>
      <c r="HO238" s="385" t="s">
        <v>141</v>
      </c>
      <c r="HP238" s="386" t="s">
        <v>132</v>
      </c>
      <c r="HQ238" s="386" t="s">
        <v>132</v>
      </c>
      <c r="HR238" s="387"/>
      <c r="HS238" s="387" t="str">
        <f t="shared" si="2750"/>
        <v/>
      </c>
      <c r="HT238" s="387">
        <f t="shared" si="2751"/>
        <v>0</v>
      </c>
      <c r="HU238" s="388"/>
      <c r="HV238" s="387">
        <f t="shared" si="2752"/>
        <v>0</v>
      </c>
      <c r="HW238" s="388"/>
      <c r="HX238" s="387">
        <f>ADHB!HY238</f>
        <v>0</v>
      </c>
      <c r="HY238" s="387">
        <f t="shared" si="2753"/>
        <v>0</v>
      </c>
      <c r="HZ238" s="387">
        <f t="shared" si="2754"/>
        <v>0</v>
      </c>
      <c r="IA238" s="388">
        <v>0.224147321887</v>
      </c>
      <c r="IB238" s="389">
        <f t="shared" si="2755"/>
        <v>0</v>
      </c>
      <c r="IC238" s="390">
        <f t="shared" si="2756"/>
        <v>0</v>
      </c>
      <c r="ID238" s="391"/>
      <c r="IE238" s="384">
        <v>23.0</v>
      </c>
      <c r="IF238" s="385" t="s">
        <v>141</v>
      </c>
      <c r="IG238" s="386" t="s">
        <v>132</v>
      </c>
      <c r="IH238" s="386" t="s">
        <v>132</v>
      </c>
      <c r="II238" s="387"/>
      <c r="IJ238" s="387" t="str">
        <f t="shared" si="2757"/>
        <v/>
      </c>
      <c r="IK238" s="387">
        <f t="shared" si="2758"/>
        <v>0</v>
      </c>
      <c r="IL238" s="388"/>
      <c r="IM238" s="387">
        <f t="shared" si="2759"/>
        <v>0</v>
      </c>
      <c r="IN238" s="388"/>
      <c r="IO238" s="387">
        <f>ADHB!IP238</f>
        <v>0</v>
      </c>
      <c r="IP238" s="387">
        <f t="shared" si="2760"/>
        <v>0</v>
      </c>
      <c r="IQ238" s="387">
        <f t="shared" si="2761"/>
        <v>0</v>
      </c>
      <c r="IR238" s="388">
        <v>0.224147321887</v>
      </c>
      <c r="IS238" s="389">
        <f t="shared" si="2762"/>
        <v>0</v>
      </c>
      <c r="IT238" s="390">
        <f t="shared" si="2763"/>
        <v>0</v>
      </c>
      <c r="IU238" s="391"/>
      <c r="IV238" s="384">
        <v>23.0</v>
      </c>
      <c r="IW238" s="385" t="s">
        <v>141</v>
      </c>
      <c r="IX238" s="386" t="s">
        <v>132</v>
      </c>
      <c r="IY238" s="386" t="s">
        <v>132</v>
      </c>
      <c r="IZ238" s="387"/>
      <c r="JA238" s="387" t="str">
        <f t="shared" si="2764"/>
        <v/>
      </c>
      <c r="JB238" s="387">
        <f t="shared" si="2765"/>
        <v>0</v>
      </c>
      <c r="JC238" s="388"/>
      <c r="JD238" s="387">
        <f t="shared" si="2766"/>
        <v>0</v>
      </c>
      <c r="JE238" s="388"/>
      <c r="JF238" s="387">
        <f>ADHB!JG238</f>
        <v>0</v>
      </c>
      <c r="JG238" s="387">
        <f t="shared" si="2767"/>
        <v>0</v>
      </c>
      <c r="JH238" s="387">
        <f t="shared" si="2768"/>
        <v>0</v>
      </c>
      <c r="JI238" s="388">
        <v>0.224147321887</v>
      </c>
      <c r="JJ238" s="389">
        <f t="shared" si="2769"/>
        <v>0</v>
      </c>
      <c r="JK238" s="390">
        <f t="shared" si="2770"/>
        <v>0</v>
      </c>
      <c r="JL238" s="391"/>
      <c r="JM238" s="384">
        <v>23.0</v>
      </c>
      <c r="JN238" s="385" t="s">
        <v>141</v>
      </c>
      <c r="JO238" s="386" t="s">
        <v>132</v>
      </c>
      <c r="JP238" s="386" t="s">
        <v>132</v>
      </c>
      <c r="JQ238" s="387"/>
      <c r="JR238" s="387" t="str">
        <f t="shared" si="2771"/>
        <v/>
      </c>
      <c r="JS238" s="387">
        <f t="shared" si="2772"/>
        <v>0</v>
      </c>
      <c r="JT238" s="388"/>
      <c r="JU238" s="387">
        <f t="shared" si="2773"/>
        <v>0</v>
      </c>
      <c r="JV238" s="388"/>
      <c r="JW238" s="387" t="str">
        <f>ADHB!LF238</f>
        <v/>
      </c>
      <c r="JX238" s="387">
        <f t="shared" si="2774"/>
        <v>0</v>
      </c>
      <c r="JY238" s="387">
        <f t="shared" si="2775"/>
        <v>0</v>
      </c>
      <c r="JZ238" s="388">
        <v>0.224147321887</v>
      </c>
      <c r="KA238" s="389">
        <f t="shared" si="2776"/>
        <v>0</v>
      </c>
      <c r="KB238" s="390">
        <f t="shared" si="2777"/>
        <v>0</v>
      </c>
      <c r="KC238" s="391"/>
      <c r="KD238" s="384">
        <v>23.0</v>
      </c>
      <c r="KE238" s="385" t="s">
        <v>141</v>
      </c>
      <c r="KF238" s="386" t="s">
        <v>132</v>
      </c>
      <c r="KG238" s="386" t="s">
        <v>132</v>
      </c>
      <c r="KH238" s="387"/>
      <c r="KI238" s="387" t="str">
        <f t="shared" si="2778"/>
        <v/>
      </c>
      <c r="KJ238" s="387">
        <f t="shared" si="2779"/>
        <v>0</v>
      </c>
      <c r="KK238" s="388"/>
      <c r="KL238" s="387">
        <f t="shared" si="2780"/>
        <v>0</v>
      </c>
      <c r="KM238" s="388"/>
      <c r="KN238" s="387" t="str">
        <f>ADHB!LW238</f>
        <v/>
      </c>
      <c r="KO238" s="387">
        <f t="shared" si="2781"/>
        <v>0</v>
      </c>
      <c r="KP238" s="387">
        <f t="shared" si="2782"/>
        <v>0</v>
      </c>
      <c r="KQ238" s="388">
        <v>0.224147321887</v>
      </c>
      <c r="KR238" s="389">
        <f t="shared" si="2783"/>
        <v>0</v>
      </c>
      <c r="KS238" s="390">
        <f t="shared" si="2784"/>
        <v>0</v>
      </c>
      <c r="KT238" s="391"/>
      <c r="KU238" s="392"/>
    </row>
    <row r="239" ht="15.75" customHeight="1">
      <c r="A239" s="394"/>
      <c r="B239" s="395" t="s">
        <v>142</v>
      </c>
      <c r="C239" s="396"/>
      <c r="D239" s="396"/>
      <c r="E239" s="396"/>
      <c r="F239" s="396"/>
      <c r="G239" s="396"/>
      <c r="H239" s="396"/>
      <c r="I239" s="396"/>
      <c r="J239" s="396"/>
      <c r="K239" s="396"/>
      <c r="L239" s="396"/>
      <c r="M239" s="396"/>
      <c r="N239" s="396"/>
      <c r="O239" s="396"/>
      <c r="P239" s="396"/>
      <c r="Q239" s="382"/>
      <c r="R239" s="394"/>
      <c r="S239" s="395" t="s">
        <v>142</v>
      </c>
      <c r="T239" s="396"/>
      <c r="U239" s="396"/>
      <c r="V239" s="396"/>
      <c r="W239" s="396"/>
      <c r="X239" s="396"/>
      <c r="Y239" s="396"/>
      <c r="Z239" s="396"/>
      <c r="AA239" s="396"/>
      <c r="AB239" s="396"/>
      <c r="AC239" s="396"/>
      <c r="AD239" s="396"/>
      <c r="AE239" s="396"/>
      <c r="AF239" s="396"/>
      <c r="AG239" s="396"/>
      <c r="AH239" s="382"/>
      <c r="AI239" s="394"/>
      <c r="AJ239" s="395" t="s">
        <v>142</v>
      </c>
      <c r="AK239" s="396"/>
      <c r="AL239" s="396"/>
      <c r="AM239" s="396"/>
      <c r="AN239" s="396"/>
      <c r="AO239" s="396"/>
      <c r="AP239" s="396"/>
      <c r="AQ239" s="396"/>
      <c r="AR239" s="396"/>
      <c r="AS239" s="396"/>
      <c r="AT239" s="396"/>
      <c r="AU239" s="396"/>
      <c r="AV239" s="396"/>
      <c r="AW239" s="396"/>
      <c r="AX239" s="396"/>
      <c r="AY239" s="382"/>
      <c r="AZ239" s="394"/>
      <c r="BA239" s="395" t="s">
        <v>142</v>
      </c>
      <c r="BB239" s="396"/>
      <c r="BC239" s="396"/>
      <c r="BD239" s="396"/>
      <c r="BE239" s="396"/>
      <c r="BF239" s="396"/>
      <c r="BG239" s="396"/>
      <c r="BH239" s="396"/>
      <c r="BI239" s="396"/>
      <c r="BJ239" s="396"/>
      <c r="BK239" s="396"/>
      <c r="BL239" s="396"/>
      <c r="BM239" s="396"/>
      <c r="BN239" s="396"/>
      <c r="BO239" s="396"/>
      <c r="BP239" s="382"/>
      <c r="BQ239" s="394"/>
      <c r="BR239" s="395" t="s">
        <v>142</v>
      </c>
      <c r="BS239" s="396"/>
      <c r="BT239" s="396"/>
      <c r="BU239" s="396"/>
      <c r="BV239" s="396"/>
      <c r="BW239" s="396"/>
      <c r="BX239" s="396"/>
      <c r="BY239" s="396"/>
      <c r="BZ239" s="396"/>
      <c r="CA239" s="396"/>
      <c r="CB239" s="396"/>
      <c r="CC239" s="396"/>
      <c r="CD239" s="396"/>
      <c r="CE239" s="396"/>
      <c r="CF239" s="396"/>
      <c r="CG239" s="382"/>
      <c r="CH239" s="394"/>
      <c r="CI239" s="395" t="s">
        <v>142</v>
      </c>
      <c r="CJ239" s="396"/>
      <c r="CK239" s="396"/>
      <c r="CL239" s="396"/>
      <c r="CM239" s="396"/>
      <c r="CN239" s="396"/>
      <c r="CO239" s="396"/>
      <c r="CP239" s="396"/>
      <c r="CQ239" s="396"/>
      <c r="CR239" s="396"/>
      <c r="CS239" s="396"/>
      <c r="CT239" s="396"/>
      <c r="CU239" s="396"/>
      <c r="CV239" s="396"/>
      <c r="CW239" s="396"/>
      <c r="CX239" s="382"/>
      <c r="CY239" s="394"/>
      <c r="CZ239" s="395" t="s">
        <v>142</v>
      </c>
      <c r="DA239" s="396"/>
      <c r="DB239" s="396"/>
      <c r="DC239" s="396"/>
      <c r="DD239" s="396"/>
      <c r="DE239" s="396"/>
      <c r="DF239" s="396"/>
      <c r="DG239" s="396"/>
      <c r="DH239" s="396"/>
      <c r="DI239" s="396"/>
      <c r="DJ239" s="396"/>
      <c r="DK239" s="396"/>
      <c r="DL239" s="396"/>
      <c r="DM239" s="396"/>
      <c r="DN239" s="396"/>
      <c r="DO239" s="382"/>
      <c r="DP239" s="394"/>
      <c r="DQ239" s="395" t="s">
        <v>142</v>
      </c>
      <c r="DR239" s="396"/>
      <c r="DS239" s="396"/>
      <c r="DT239" s="396"/>
      <c r="DU239" s="396"/>
      <c r="DV239" s="396"/>
      <c r="DW239" s="396"/>
      <c r="DX239" s="396"/>
      <c r="DY239" s="396"/>
      <c r="DZ239" s="396"/>
      <c r="EA239" s="396"/>
      <c r="EB239" s="396"/>
      <c r="EC239" s="396"/>
      <c r="ED239" s="396"/>
      <c r="EE239" s="396"/>
      <c r="EF239" s="382"/>
      <c r="EG239" s="394"/>
      <c r="EH239" s="395" t="s">
        <v>142</v>
      </c>
      <c r="EI239" s="396"/>
      <c r="EJ239" s="396"/>
      <c r="EK239" s="396"/>
      <c r="EL239" s="396"/>
      <c r="EM239" s="396"/>
      <c r="EN239" s="396"/>
      <c r="EO239" s="396"/>
      <c r="EP239" s="396"/>
      <c r="EQ239" s="396"/>
      <c r="ER239" s="396"/>
      <c r="ES239" s="396"/>
      <c r="ET239" s="396"/>
      <c r="EU239" s="396"/>
      <c r="EV239" s="396"/>
      <c r="EW239" s="382"/>
      <c r="EX239" s="394"/>
      <c r="EY239" s="395" t="s">
        <v>142</v>
      </c>
      <c r="EZ239" s="396"/>
      <c r="FA239" s="396"/>
      <c r="FB239" s="396"/>
      <c r="FC239" s="396"/>
      <c r="FD239" s="396"/>
      <c r="FE239" s="396"/>
      <c r="FF239" s="396"/>
      <c r="FG239" s="396"/>
      <c r="FH239" s="396"/>
      <c r="FI239" s="396"/>
      <c r="FJ239" s="396"/>
      <c r="FK239" s="396"/>
      <c r="FL239" s="396"/>
      <c r="FM239" s="396"/>
      <c r="FN239" s="382"/>
      <c r="FO239" s="394"/>
      <c r="FP239" s="395" t="s">
        <v>142</v>
      </c>
      <c r="FQ239" s="396"/>
      <c r="FR239" s="396"/>
      <c r="FS239" s="396"/>
      <c r="FT239" s="396"/>
      <c r="FU239" s="396"/>
      <c r="FV239" s="396"/>
      <c r="FW239" s="396"/>
      <c r="FX239" s="396"/>
      <c r="FY239" s="396"/>
      <c r="FZ239" s="396"/>
      <c r="GA239" s="396"/>
      <c r="GB239" s="396"/>
      <c r="GC239" s="396"/>
      <c r="GD239" s="396"/>
      <c r="GE239" s="382"/>
      <c r="GF239" s="394"/>
      <c r="GG239" s="395" t="s">
        <v>142</v>
      </c>
      <c r="GH239" s="396"/>
      <c r="GI239" s="396"/>
      <c r="GJ239" s="396"/>
      <c r="GK239" s="396"/>
      <c r="GL239" s="396"/>
      <c r="GM239" s="396"/>
      <c r="GN239" s="396"/>
      <c r="GO239" s="396"/>
      <c r="GP239" s="396"/>
      <c r="GQ239" s="396"/>
      <c r="GR239" s="396"/>
      <c r="GS239" s="396"/>
      <c r="GT239" s="396"/>
      <c r="GU239" s="396"/>
      <c r="GV239" s="382"/>
      <c r="GW239" s="394"/>
      <c r="GX239" s="395" t="s">
        <v>142</v>
      </c>
      <c r="GY239" s="396"/>
      <c r="GZ239" s="396"/>
      <c r="HA239" s="396"/>
      <c r="HB239" s="396"/>
      <c r="HC239" s="396"/>
      <c r="HD239" s="396"/>
      <c r="HE239" s="396"/>
      <c r="HF239" s="396"/>
      <c r="HG239" s="396"/>
      <c r="HH239" s="396"/>
      <c r="HI239" s="396"/>
      <c r="HJ239" s="396"/>
      <c r="HK239" s="396"/>
      <c r="HL239" s="396"/>
      <c r="HM239" s="382"/>
      <c r="HN239" s="394"/>
      <c r="HO239" s="395" t="s">
        <v>142</v>
      </c>
      <c r="HP239" s="396"/>
      <c r="HQ239" s="396"/>
      <c r="HR239" s="396"/>
      <c r="HS239" s="396"/>
      <c r="HT239" s="396"/>
      <c r="HU239" s="396"/>
      <c r="HV239" s="396"/>
      <c r="HW239" s="396"/>
      <c r="HX239" s="396"/>
      <c r="HY239" s="396"/>
      <c r="HZ239" s="396"/>
      <c r="IA239" s="396"/>
      <c r="IB239" s="396"/>
      <c r="IC239" s="396"/>
      <c r="ID239" s="382"/>
      <c r="IE239" s="394"/>
      <c r="IF239" s="395" t="s">
        <v>142</v>
      </c>
      <c r="IG239" s="396"/>
      <c r="IH239" s="396"/>
      <c r="II239" s="396"/>
      <c r="IJ239" s="396"/>
      <c r="IK239" s="396"/>
      <c r="IL239" s="396"/>
      <c r="IM239" s="396"/>
      <c r="IN239" s="396"/>
      <c r="IO239" s="396"/>
      <c r="IP239" s="396"/>
      <c r="IQ239" s="396"/>
      <c r="IR239" s="396"/>
      <c r="IS239" s="396"/>
      <c r="IT239" s="396"/>
      <c r="IU239" s="382"/>
      <c r="IV239" s="394"/>
      <c r="IW239" s="395" t="s">
        <v>142</v>
      </c>
      <c r="IX239" s="396"/>
      <c r="IY239" s="396"/>
      <c r="IZ239" s="396"/>
      <c r="JA239" s="396"/>
      <c r="JB239" s="396"/>
      <c r="JC239" s="396"/>
      <c r="JD239" s="396"/>
      <c r="JE239" s="396"/>
      <c r="JF239" s="396"/>
      <c r="JG239" s="396"/>
      <c r="JH239" s="396"/>
      <c r="JI239" s="396"/>
      <c r="JJ239" s="396"/>
      <c r="JK239" s="396"/>
      <c r="JL239" s="382"/>
      <c r="JM239" s="394"/>
      <c r="JN239" s="395" t="s">
        <v>142</v>
      </c>
      <c r="JO239" s="396"/>
      <c r="JP239" s="396"/>
      <c r="JQ239" s="396"/>
      <c r="JR239" s="396"/>
      <c r="JS239" s="396"/>
      <c r="JT239" s="396"/>
      <c r="JU239" s="396"/>
      <c r="JV239" s="396"/>
      <c r="JW239" s="396"/>
      <c r="JX239" s="396"/>
      <c r="JY239" s="396"/>
      <c r="JZ239" s="396"/>
      <c r="KA239" s="396"/>
      <c r="KB239" s="396"/>
      <c r="KC239" s="382"/>
      <c r="KD239" s="394"/>
      <c r="KE239" s="395" t="s">
        <v>142</v>
      </c>
      <c r="KF239" s="396"/>
      <c r="KG239" s="396"/>
      <c r="KH239" s="396"/>
      <c r="KI239" s="396"/>
      <c r="KJ239" s="396"/>
      <c r="KK239" s="396"/>
      <c r="KL239" s="396"/>
      <c r="KM239" s="396"/>
      <c r="KN239" s="396"/>
      <c r="KO239" s="396"/>
      <c r="KP239" s="396"/>
      <c r="KQ239" s="396"/>
      <c r="KR239" s="396"/>
      <c r="KS239" s="396"/>
      <c r="KT239" s="382"/>
      <c r="KU239" s="383"/>
    </row>
    <row r="240" ht="15.75" customHeight="1">
      <c r="A240" s="384">
        <v>1.0</v>
      </c>
      <c r="B240" s="385" t="s">
        <v>59</v>
      </c>
      <c r="C240" s="386" t="s">
        <v>136</v>
      </c>
      <c r="D240" s="386" t="s">
        <v>134</v>
      </c>
      <c r="E240" s="387">
        <f>'Produksi dan Harga'!F25</f>
        <v>1576</v>
      </c>
      <c r="F240" s="387">
        <v>703618.874202817</v>
      </c>
      <c r="G240" s="387">
        <f t="shared" ref="G240:G247" si="2785">IFERROR(E240*F240/1000000,0)</f>
        <v>1108.903346</v>
      </c>
      <c r="H240" s="388"/>
      <c r="I240" s="387">
        <f t="shared" ref="I240:I247" si="2786">IFERROR(+G240*H240,"")</f>
        <v>0</v>
      </c>
      <c r="J240" s="388"/>
      <c r="K240" s="387">
        <f>ADHB!L240</f>
        <v>0</v>
      </c>
      <c r="L240" s="387">
        <f t="shared" ref="L240:L247" si="2787">IFERROR(K240/J240*100,0)</f>
        <v>0</v>
      </c>
      <c r="M240" s="387">
        <f t="shared" ref="M240:M247" si="2788">IFERROR(+(IF(G240="","0",G240))+(IF(I240="","0",I240))+(IF(L240="","0",L240)),"")</f>
        <v>1108.903346</v>
      </c>
      <c r="N240" s="388">
        <v>0.23915411846270695</v>
      </c>
      <c r="O240" s="389">
        <f t="shared" ref="O240:O247" si="2789">IFERROR(+N240*(M240-L240),"")</f>
        <v>265.1988021</v>
      </c>
      <c r="P240" s="390">
        <f t="shared" ref="P240:P247" si="2790">IFERROR(+(IF(M240="","0",M240))-(IF(O240="","0",O240)),"")</f>
        <v>843.7045436</v>
      </c>
      <c r="Q240" s="391"/>
      <c r="R240" s="384">
        <v>1.0</v>
      </c>
      <c r="S240" s="385" t="s">
        <v>59</v>
      </c>
      <c r="T240" s="386" t="s">
        <v>136</v>
      </c>
      <c r="U240" s="386" t="s">
        <v>134</v>
      </c>
      <c r="V240" s="387">
        <f>'Produksi dan Harga'!J25</f>
        <v>2380</v>
      </c>
      <c r="W240" s="387">
        <f t="shared" ref="W240:W247" si="2791">F240</f>
        <v>703618.8742</v>
      </c>
      <c r="X240" s="387">
        <f t="shared" ref="X240:X247" si="2792">IFERROR(V240*W240/1000000,0)</f>
        <v>1674.612921</v>
      </c>
      <c r="Y240" s="388"/>
      <c r="Z240" s="387">
        <f t="shared" ref="Z240:Z247" si="2793">IFERROR(+X240*Y240,"")</f>
        <v>0</v>
      </c>
      <c r="AA240" s="388"/>
      <c r="AB240" s="387">
        <f>ADHB!AC240</f>
        <v>0</v>
      </c>
      <c r="AC240" s="387">
        <f t="shared" ref="AC240:AC247" si="2794">IFERROR(AB240/AA240*100,0)</f>
        <v>0</v>
      </c>
      <c r="AD240" s="387">
        <f t="shared" ref="AD240:AD247" si="2795">IFERROR(+(IF(X240="","0",X240))+(IF(Z240="","0",Z240))+(IF(AC240="","0",AC240)),"")</f>
        <v>1674.612921</v>
      </c>
      <c r="AE240" s="388">
        <v>0.23915411846270695</v>
      </c>
      <c r="AF240" s="389">
        <f t="shared" ref="AF240:AF247" si="2796">IFERROR(+AE240*(AD240-AC240),"")</f>
        <v>400.4905768</v>
      </c>
      <c r="AG240" s="390">
        <f t="shared" ref="AG240:AG247" si="2797">IFERROR(+(IF(AD240="","0",AD240))-(IF(AF240="","0",AF240)),"")</f>
        <v>1274.122344</v>
      </c>
      <c r="AH240" s="391"/>
      <c r="AI240" s="384">
        <v>1.0</v>
      </c>
      <c r="AJ240" s="385" t="s">
        <v>59</v>
      </c>
      <c r="AK240" s="386" t="s">
        <v>136</v>
      </c>
      <c r="AL240" s="386" t="s">
        <v>134</v>
      </c>
      <c r="AM240" s="387">
        <f>'Produksi dan Harga'!O25</f>
        <v>1434</v>
      </c>
      <c r="AN240" s="387">
        <f t="shared" ref="AN240:AN247" si="2798">W240</f>
        <v>703618.8742</v>
      </c>
      <c r="AO240" s="387">
        <f t="shared" ref="AO240:AO247" si="2799">IFERROR(AM240*AN240/1000000,0)</f>
        <v>1008.989466</v>
      </c>
      <c r="AP240" s="388"/>
      <c r="AQ240" s="387">
        <f t="shared" ref="AQ240:AQ247" si="2800">IFERROR(+AO240*AP240,"")</f>
        <v>0</v>
      </c>
      <c r="AR240" s="388"/>
      <c r="AS240" s="387">
        <f>ADHB!AT240</f>
        <v>0</v>
      </c>
      <c r="AT240" s="387">
        <f t="shared" ref="AT240:AT247" si="2801">IFERROR(AS240/AR240*100,0)</f>
        <v>0</v>
      </c>
      <c r="AU240" s="387">
        <f t="shared" ref="AU240:AU247" si="2802">IFERROR(+(IF(AO240="","0",AO240))+(IF(AQ240="","0",AQ240))+(IF(AT240="","0",AT240)),"")</f>
        <v>1008.989466</v>
      </c>
      <c r="AV240" s="388">
        <v>0.23915411846270695</v>
      </c>
      <c r="AW240" s="389">
        <f t="shared" ref="AW240:AW247" si="2803">IFERROR(+AV240*(AU240-AT240),"")</f>
        <v>241.3039862</v>
      </c>
      <c r="AX240" s="390">
        <f t="shared" ref="AX240:AX247" si="2804">IFERROR(+(IF(AU240="","0",AU240))-(IF(AW240="","0",AW240)),"")</f>
        <v>767.6854794</v>
      </c>
      <c r="AY240" s="391"/>
      <c r="AZ240" s="384">
        <v>1.0</v>
      </c>
      <c r="BA240" s="385" t="s">
        <v>59</v>
      </c>
      <c r="BB240" s="386" t="s">
        <v>136</v>
      </c>
      <c r="BC240" s="386" t="s">
        <v>134</v>
      </c>
      <c r="BD240" s="387">
        <f>'Produksi dan Harga'!T25</f>
        <v>3809</v>
      </c>
      <c r="BE240" s="387">
        <f t="shared" ref="BE240:BE247" si="2805">AN240</f>
        <v>703618.8742</v>
      </c>
      <c r="BF240" s="387">
        <f t="shared" ref="BF240:BF247" si="2806">IFERROR(BD240*BE240/1000000,0)</f>
        <v>2680.084292</v>
      </c>
      <c r="BG240" s="388"/>
      <c r="BH240" s="387">
        <f t="shared" ref="BH240:BH247" si="2807">IFERROR(+BF240*BG240,"")</f>
        <v>0</v>
      </c>
      <c r="BI240" s="388"/>
      <c r="BJ240" s="387">
        <f>ADHB!BK240</f>
        <v>0</v>
      </c>
      <c r="BK240" s="387">
        <f t="shared" ref="BK240:BK247" si="2808">IFERROR(BJ240/BI240*100,0)</f>
        <v>0</v>
      </c>
      <c r="BL240" s="387">
        <f t="shared" ref="BL240:BL247" si="2809">IFERROR(+(IF(BF240="","0",BF240))+(IF(BH240="","0",BH240))+(IF(BK240="","0",BK240)),"")</f>
        <v>2680.084292</v>
      </c>
      <c r="BM240" s="388">
        <v>0.23915411846270695</v>
      </c>
      <c r="BN240" s="389">
        <f t="shared" ref="BN240:BN247" si="2810">IFERROR(+BM240*(BL240-BK240),"")</f>
        <v>640.9531962</v>
      </c>
      <c r="BO240" s="390">
        <f t="shared" ref="BO240:BO247" si="2811">IFERROR(+(IF(BL240="","0",BL240))-(IF(BN240="","0",BN240)),"")</f>
        <v>2039.131096</v>
      </c>
      <c r="BP240" s="391"/>
      <c r="BQ240" s="384">
        <v>1.0</v>
      </c>
      <c r="BR240" s="385" t="s">
        <v>59</v>
      </c>
      <c r="BS240" s="386" t="s">
        <v>136</v>
      </c>
      <c r="BT240" s="386" t="s">
        <v>134</v>
      </c>
      <c r="BU240" s="387">
        <f>'Produksi dan Harga'!W25</f>
        <v>18864</v>
      </c>
      <c r="BV240" s="387">
        <f t="shared" ref="BV240:BV247" si="2812">BE240</f>
        <v>703618.8742</v>
      </c>
      <c r="BW240" s="387">
        <f t="shared" ref="BW240:BW247" si="2813">IFERROR(BU240*BV240/1000000,0)</f>
        <v>13273.06644</v>
      </c>
      <c r="BX240" s="388"/>
      <c r="BY240" s="387">
        <f t="shared" ref="BY240:BY247" si="2814">IFERROR(+BW240*BX240,"")</f>
        <v>0</v>
      </c>
      <c r="BZ240" s="388"/>
      <c r="CA240" s="387">
        <f>ADHB!CB240</f>
        <v>0</v>
      </c>
      <c r="CB240" s="387">
        <f t="shared" ref="CB240:CB247" si="2815">IFERROR(CA240/BZ240*100,0)</f>
        <v>0</v>
      </c>
      <c r="CC240" s="387">
        <f t="shared" ref="CC240:CC247" si="2816">IFERROR(+(IF(BW240="","0",BW240))+(IF(BY240="","0",BY240))+(IF(CB240="","0",CB240)),"")</f>
        <v>13273.06644</v>
      </c>
      <c r="CD240" s="388">
        <v>0.23915411846270695</v>
      </c>
      <c r="CE240" s="389">
        <f t="shared" ref="CE240:CE247" si="2817">IFERROR(+CD240*(CC240-CB240),"")</f>
        <v>3174.308504</v>
      </c>
      <c r="CF240" s="390">
        <f t="shared" ref="CF240:CF247" si="2818">IFERROR(+(IF(CC240="","0",CC240))-(IF(CE240="","0",CE240)),"")</f>
        <v>10098.75794</v>
      </c>
      <c r="CG240" s="391"/>
      <c r="CH240" s="384">
        <v>1.0</v>
      </c>
      <c r="CI240" s="385" t="s">
        <v>59</v>
      </c>
      <c r="CJ240" s="386" t="s">
        <v>136</v>
      </c>
      <c r="CK240" s="386" t="s">
        <v>134</v>
      </c>
      <c r="CL240" s="387">
        <f>'Produksi dan Harga'!AD25</f>
        <v>940</v>
      </c>
      <c r="CM240" s="387">
        <f t="shared" ref="CM240:CM247" si="2819">BV240</f>
        <v>703618.8742</v>
      </c>
      <c r="CN240" s="387">
        <f t="shared" ref="CN240:CN247" si="2820">IFERROR(CL240*CM240/1000000,0)</f>
        <v>661.4017418</v>
      </c>
      <c r="CO240" s="388"/>
      <c r="CP240" s="387">
        <f t="shared" ref="CP240:CP247" si="2821">IFERROR(+CN240*CO240,"")</f>
        <v>0</v>
      </c>
      <c r="CQ240" s="388"/>
      <c r="CR240" s="387">
        <f>ADHB!CS240</f>
        <v>0</v>
      </c>
      <c r="CS240" s="387">
        <f t="shared" ref="CS240:CS247" si="2822">IFERROR(CR240/CQ240*100,0)</f>
        <v>0</v>
      </c>
      <c r="CT240" s="387">
        <f t="shared" ref="CT240:CT247" si="2823">IFERROR(+(IF(CN240="","0",CN240))+(IF(CP240="","0",CP240))+(IF(CS240="","0",CS240)),"")</f>
        <v>661.4017418</v>
      </c>
      <c r="CU240" s="388">
        <v>0.23915411846270695</v>
      </c>
      <c r="CV240" s="389">
        <f t="shared" ref="CV240:CV247" si="2824">IFERROR(+CU240*(CT240-CS240),"")</f>
        <v>158.1769505</v>
      </c>
      <c r="CW240" s="390">
        <f t="shared" ref="CW240:CW247" si="2825">IFERROR(+(IF(CT240="","0",CT240))-(IF(CV240="","0",CV240)),"")</f>
        <v>503.2247913</v>
      </c>
      <c r="CX240" s="391"/>
      <c r="CY240" s="384">
        <v>1.0</v>
      </c>
      <c r="CZ240" s="385" t="s">
        <v>59</v>
      </c>
      <c r="DA240" s="386" t="s">
        <v>136</v>
      </c>
      <c r="DB240" s="386" t="s">
        <v>134</v>
      </c>
      <c r="DC240" s="387">
        <f>'Produksi dan Harga'!AI25</f>
        <v>2324</v>
      </c>
      <c r="DD240" s="387">
        <f t="shared" ref="DD240:DD247" si="2826">CM240</f>
        <v>703618.8742</v>
      </c>
      <c r="DE240" s="387">
        <f t="shared" ref="DE240:DE247" si="2827">IFERROR(DC240*DD240/1000000,0)</f>
        <v>1635.210264</v>
      </c>
      <c r="DF240" s="388"/>
      <c r="DG240" s="387">
        <f t="shared" ref="DG240:DG247" si="2828">IFERROR(+DE240*DF240,"")</f>
        <v>0</v>
      </c>
      <c r="DH240" s="388"/>
      <c r="DI240" s="387">
        <f>ADHB!DJ240</f>
        <v>0</v>
      </c>
      <c r="DJ240" s="387">
        <f t="shared" ref="DJ240:DJ247" si="2829">IFERROR(DI240/DH240*100,0)</f>
        <v>0</v>
      </c>
      <c r="DK240" s="387">
        <f t="shared" ref="DK240:DK247" si="2830">IFERROR(+(IF(DE240="","0",DE240))+(IF(DG240="","0",DG240))+(IF(DJ240="","0",DJ240)),"")</f>
        <v>1635.210264</v>
      </c>
      <c r="DL240" s="388">
        <v>0.23915411846270695</v>
      </c>
      <c r="DM240" s="389">
        <f t="shared" ref="DM240:DM247" si="2831">IFERROR(+DL240*(DK240-DJ240),"")</f>
        <v>391.0672691</v>
      </c>
      <c r="DN240" s="390">
        <f t="shared" ref="DN240:DN247" si="2832">IFERROR(+(IF(DK240="","0",DK240))-(IF(DM240="","0",DM240)),"")</f>
        <v>1244.142995</v>
      </c>
      <c r="DO240" s="391"/>
      <c r="DP240" s="384">
        <v>1.0</v>
      </c>
      <c r="DQ240" s="385" t="s">
        <v>59</v>
      </c>
      <c r="DR240" s="386" t="s">
        <v>136</v>
      </c>
      <c r="DS240" s="386" t="s">
        <v>134</v>
      </c>
      <c r="DT240" s="387">
        <f>'Produksi dan Harga'!AN25</f>
        <v>1864</v>
      </c>
      <c r="DU240" s="387">
        <f t="shared" ref="DU240:DU247" si="2833">DD240</f>
        <v>703618.8742</v>
      </c>
      <c r="DV240" s="387">
        <f t="shared" ref="DV240:DV247" si="2834">IFERROR(DT240*DU240/1000000,0)</f>
        <v>1311.545582</v>
      </c>
      <c r="DW240" s="388"/>
      <c r="DX240" s="387">
        <f t="shared" ref="DX240:DX247" si="2835">IFERROR(+DV240*DW240,"")</f>
        <v>0</v>
      </c>
      <c r="DY240" s="388"/>
      <c r="DZ240" s="387">
        <f>ADHB!EA240</f>
        <v>0</v>
      </c>
      <c r="EA240" s="387">
        <f t="shared" ref="EA240:EA247" si="2836">IFERROR(DZ240/DY240*100,0)</f>
        <v>0</v>
      </c>
      <c r="EB240" s="387">
        <f t="shared" ref="EB240:EB247" si="2837">IFERROR(+(IF(DV240="","0",DV240))+(IF(DX240="","0",DX240))+(IF(EA240="","0",EA240)),"")</f>
        <v>1311.545582</v>
      </c>
      <c r="EC240" s="388">
        <v>0.23915411846270695</v>
      </c>
      <c r="ED240" s="389">
        <f t="shared" ref="ED240:ED247" si="2838">IFERROR(+EC240*(EB240-EA240),"")</f>
        <v>313.6615274</v>
      </c>
      <c r="EE240" s="390">
        <f t="shared" ref="EE240:EE247" si="2839">IFERROR(+(IF(EB240="","0",EB240))-(IF(ED240="","0",ED240)),"")</f>
        <v>997.8840541</v>
      </c>
      <c r="EF240" s="391"/>
      <c r="EG240" s="384">
        <v>1.0</v>
      </c>
      <c r="EH240" s="385" t="s">
        <v>59</v>
      </c>
      <c r="EI240" s="386" t="s">
        <v>136</v>
      </c>
      <c r="EJ240" s="386" t="s">
        <v>134</v>
      </c>
      <c r="EK240" s="387">
        <f>'Produksi dan Harga'!AS25</f>
        <v>1791</v>
      </c>
      <c r="EL240" s="387">
        <f t="shared" ref="EL240:EL247" si="2840">DU240</f>
        <v>703618.8742</v>
      </c>
      <c r="EM240" s="387">
        <f t="shared" ref="EM240:EM247" si="2841">IFERROR(EK240*EL240/1000000,0)</f>
        <v>1260.181404</v>
      </c>
      <c r="EN240" s="388"/>
      <c r="EO240" s="387">
        <f t="shared" ref="EO240:EO247" si="2842">IFERROR(+EM240*EN240,"")</f>
        <v>0</v>
      </c>
      <c r="EP240" s="388"/>
      <c r="EQ240" s="387">
        <f>ADHB!ER240</f>
        <v>0</v>
      </c>
      <c r="ER240" s="387">
        <f t="shared" ref="ER240:ER247" si="2843">IFERROR(EQ240/EP240*100,0)</f>
        <v>0</v>
      </c>
      <c r="ES240" s="387">
        <f t="shared" ref="ES240:ES247" si="2844">IFERROR(+(IF(EM240="","0",EM240))+(IF(EO240="","0",EO240))+(IF(ER240="","0",ER240)),"")</f>
        <v>1260.181404</v>
      </c>
      <c r="ET240" s="388">
        <v>0.23915411846270695</v>
      </c>
      <c r="EU240" s="389">
        <f t="shared" ref="EU240:EU247" si="2845">IFERROR(+ET240*(ES240-ER240),"")</f>
        <v>301.3775727</v>
      </c>
      <c r="EV240" s="390">
        <f t="shared" ref="EV240:EV247" si="2846">IFERROR(+(IF(ES240="","0",ES240))-(IF(EU240="","0",EU240)),"")</f>
        <v>958.803831</v>
      </c>
      <c r="EW240" s="391"/>
      <c r="EX240" s="384">
        <v>1.0</v>
      </c>
      <c r="EY240" s="385" t="s">
        <v>59</v>
      </c>
      <c r="EZ240" s="386" t="s">
        <v>136</v>
      </c>
      <c r="FA240" s="386" t="s">
        <v>134</v>
      </c>
      <c r="FB240" s="387">
        <f>'Produksi dan Harga'!AX25</f>
        <v>7414</v>
      </c>
      <c r="FC240" s="387">
        <f t="shared" ref="FC240:FC247" si="2847">EL240</f>
        <v>703618.8742</v>
      </c>
      <c r="FD240" s="387">
        <f t="shared" ref="FD240:FD247" si="2848">IFERROR(FB240*FC240/1000000,0)</f>
        <v>5216.630333</v>
      </c>
      <c r="FE240" s="388"/>
      <c r="FF240" s="387">
        <f t="shared" ref="FF240:FF247" si="2849">IFERROR(+FD240*FE240,"")</f>
        <v>0</v>
      </c>
      <c r="FG240" s="388"/>
      <c r="FH240" s="387">
        <f>ADHB!FI240</f>
        <v>0</v>
      </c>
      <c r="FI240" s="387">
        <f t="shared" ref="FI240:FI247" si="2850">IFERROR(FH240/FG240*100,0)</f>
        <v>0</v>
      </c>
      <c r="FJ240" s="387">
        <f t="shared" ref="FJ240:FJ247" si="2851">IFERROR(+(IF(FD240="","0",FD240))+(IF(FF240="","0",FF240))+(IF(FI240="","0",FI240)),"")</f>
        <v>5216.630333</v>
      </c>
      <c r="FK240" s="388">
        <v>0.23915411846270695</v>
      </c>
      <c r="FL240" s="389">
        <f t="shared" ref="FL240:FL247" si="2852">IFERROR(+FK240*(FJ240-FI240),"")</f>
        <v>1247.578629</v>
      </c>
      <c r="FM240" s="390">
        <f t="shared" ref="FM240:FM247" si="2853">IFERROR(+(IF(FJ240="","0",FJ240))-(IF(FL240="","0",FL240)),"")</f>
        <v>3969.051705</v>
      </c>
      <c r="FN240" s="391"/>
      <c r="FO240" s="384">
        <v>1.0</v>
      </c>
      <c r="FP240" s="385" t="s">
        <v>59</v>
      </c>
      <c r="FQ240" s="386" t="s">
        <v>136</v>
      </c>
      <c r="FR240" s="386" t="s">
        <v>134</v>
      </c>
      <c r="FS240" s="387">
        <f>'Produksi dan Harga'!BC25</f>
        <v>3821</v>
      </c>
      <c r="FT240" s="387">
        <f t="shared" ref="FT240:FT247" si="2854">FC240</f>
        <v>703618.8742</v>
      </c>
      <c r="FU240" s="387">
        <f t="shared" ref="FU240:FU247" si="2855">IFERROR(FS240*FT240/1000000,0)</f>
        <v>2688.527718</v>
      </c>
      <c r="FV240" s="388"/>
      <c r="FW240" s="387">
        <f t="shared" ref="FW240:FW247" si="2856">IFERROR(+FU240*FV240,"")</f>
        <v>0</v>
      </c>
      <c r="FX240" s="388"/>
      <c r="FY240" s="387">
        <f>ADHB!FZ240</f>
        <v>0</v>
      </c>
      <c r="FZ240" s="387">
        <f t="shared" ref="FZ240:FZ247" si="2857">IFERROR(FY240/FX240*100,0)</f>
        <v>0</v>
      </c>
      <c r="GA240" s="387">
        <f t="shared" ref="GA240:GA247" si="2858">IFERROR(+(IF(FU240="","0",FU240))+(IF(FW240="","0",FW240))+(IF(FZ240="","0",FZ240)),"")</f>
        <v>2688.527718</v>
      </c>
      <c r="GB240" s="388">
        <v>0.23915411846270695</v>
      </c>
      <c r="GC240" s="389">
        <f t="shared" ref="GC240:GC247" si="2859">IFERROR(+GB240*(GA240-FZ240),"")</f>
        <v>642.9724764</v>
      </c>
      <c r="GD240" s="390">
        <f t="shared" ref="GD240:GD247" si="2860">IFERROR(+(IF(GA240="","0",GA240))-(IF(GC240="","0",GC240)),"")</f>
        <v>2045.555242</v>
      </c>
      <c r="GE240" s="391"/>
      <c r="GF240" s="384">
        <v>1.0</v>
      </c>
      <c r="GG240" s="385" t="s">
        <v>59</v>
      </c>
      <c r="GH240" s="386" t="s">
        <v>136</v>
      </c>
      <c r="GI240" s="386" t="s">
        <v>134</v>
      </c>
      <c r="GJ240" s="387">
        <f>'Produksi dan Harga'!BH25</f>
        <v>2755</v>
      </c>
      <c r="GK240" s="387">
        <f t="shared" ref="GK240:GK247" si="2861">FT240</f>
        <v>703618.8742</v>
      </c>
      <c r="GL240" s="387">
        <f t="shared" ref="GL240:GL247" si="2862">IFERROR(GJ240*GK240/1000000,0)</f>
        <v>1938.469998</v>
      </c>
      <c r="GM240" s="388"/>
      <c r="GN240" s="387">
        <f t="shared" ref="GN240:GN247" si="2863">IFERROR(+GL240*GM240,"")</f>
        <v>0</v>
      </c>
      <c r="GO240" s="388"/>
      <c r="GP240" s="387">
        <f>ADHB!GQ240</f>
        <v>0</v>
      </c>
      <c r="GQ240" s="387">
        <f t="shared" ref="GQ240:GQ247" si="2864">IFERROR(GP240/GO240*100,0)</f>
        <v>0</v>
      </c>
      <c r="GR240" s="387">
        <f t="shared" ref="GR240:GR247" si="2865">IFERROR(+(IF(GL240="","0",GL240))+(IF(GN240="","0",GN240))+(IF(GQ240="","0",GQ240)),"")</f>
        <v>1938.469998</v>
      </c>
      <c r="GS240" s="388">
        <v>0.23915411846270695</v>
      </c>
      <c r="GT240" s="389">
        <f t="shared" ref="GT240:GT247" si="2866">IFERROR(+GS240*(GR240-GQ240),"")</f>
        <v>463.5930836</v>
      </c>
      <c r="GU240" s="390">
        <f t="shared" ref="GU240:GU247" si="2867">IFERROR(+(IF(GR240="","0",GR240))-(IF(GT240="","0",GT240)),"")</f>
        <v>1474.876915</v>
      </c>
      <c r="GV240" s="391"/>
      <c r="GW240" s="384">
        <v>1.0</v>
      </c>
      <c r="GX240" s="385" t="s">
        <v>59</v>
      </c>
      <c r="GY240" s="386" t="s">
        <v>136</v>
      </c>
      <c r="GZ240" s="386" t="s">
        <v>134</v>
      </c>
      <c r="HA240" s="387">
        <f>'Produksi dan Harga'!BM25</f>
        <v>2996.08</v>
      </c>
      <c r="HB240" s="387">
        <f t="shared" ref="HB240:HB247" si="2868">GK240</f>
        <v>703618.8742</v>
      </c>
      <c r="HC240" s="387">
        <f t="shared" ref="HC240:HC247" si="2869">IFERROR(HA240*HB240/1000000,0)</f>
        <v>2108.098437</v>
      </c>
      <c r="HD240" s="388"/>
      <c r="HE240" s="387">
        <f t="shared" ref="HE240:HE247" si="2870">IFERROR(+HC240*HD240,"")</f>
        <v>0</v>
      </c>
      <c r="HF240" s="388"/>
      <c r="HG240" s="387">
        <f>ADHB!HH240</f>
        <v>0</v>
      </c>
      <c r="HH240" s="387">
        <f t="shared" ref="HH240:HH247" si="2871">IFERROR(HG240/HF240*100,0)</f>
        <v>0</v>
      </c>
      <c r="HI240" s="387">
        <f t="shared" ref="HI240:HI247" si="2872">IFERROR(+(IF(HC240="","0",HC240))+(IF(HE240="","0",HE240))+(IF(HH240="","0",HH240)),"")</f>
        <v>2108.098437</v>
      </c>
      <c r="HJ240" s="388">
        <v>0.23915411846270695</v>
      </c>
      <c r="HK240" s="389">
        <f t="shared" ref="HK240:HK247" si="2873">IFERROR(+HJ240*(HI240-HH240),"")</f>
        <v>504.1604232</v>
      </c>
      <c r="HL240" s="390">
        <f t="shared" ref="HL240:HL247" si="2874">IFERROR(+(IF(HI240="","0",HI240))-(IF(HK240="","0",HK240)),"")</f>
        <v>1603.938013</v>
      </c>
      <c r="HM240" s="391"/>
      <c r="HN240" s="384">
        <v>1.0</v>
      </c>
      <c r="HO240" s="385" t="s">
        <v>59</v>
      </c>
      <c r="HP240" s="386" t="s">
        <v>136</v>
      </c>
      <c r="HQ240" s="386" t="s">
        <v>134</v>
      </c>
      <c r="HR240" s="387">
        <f>'Produksi dan Harga'!BR25</f>
        <v>6582.1</v>
      </c>
      <c r="HS240" s="387">
        <f t="shared" ref="HS240:HS247" si="2875">HB240</f>
        <v>703618.8742</v>
      </c>
      <c r="HT240" s="387">
        <f t="shared" ref="HT240:HT247" si="2876">IFERROR(HR240*HS240/1000000,0)</f>
        <v>4631.289792</v>
      </c>
      <c r="HU240" s="388"/>
      <c r="HV240" s="387">
        <f t="shared" ref="HV240:HV247" si="2877">IFERROR(+HT240*HU240,"")</f>
        <v>0</v>
      </c>
      <c r="HW240" s="388"/>
      <c r="HX240" s="387">
        <f>ADHB!HY240</f>
        <v>0</v>
      </c>
      <c r="HY240" s="387">
        <f t="shared" ref="HY240:HY247" si="2878">IFERROR(HX240/HW240*100,0)</f>
        <v>0</v>
      </c>
      <c r="HZ240" s="387">
        <f t="shared" ref="HZ240:HZ247" si="2879">IFERROR(+(IF(HT240="","0",HT240))+(IF(HV240="","0",HV240))+(IF(HY240="","0",HY240)),"")</f>
        <v>4631.289792</v>
      </c>
      <c r="IA240" s="388">
        <v>0.23915411846270695</v>
      </c>
      <c r="IB240" s="389">
        <f t="shared" ref="IB240:IB247" si="2880">IFERROR(+IA240*(HZ240-HY240),"")</f>
        <v>1107.592028</v>
      </c>
      <c r="IC240" s="390">
        <f t="shared" ref="IC240:IC247" si="2881">IFERROR(+(IF(HZ240="","0",HZ240))-(IF(IB240="","0",IB240)),"")</f>
        <v>3523.697764</v>
      </c>
      <c r="ID240" s="391"/>
      <c r="IE240" s="384">
        <v>1.0</v>
      </c>
      <c r="IF240" s="385" t="s">
        <v>59</v>
      </c>
      <c r="IG240" s="386" t="s">
        <v>136</v>
      </c>
      <c r="IH240" s="386" t="s">
        <v>134</v>
      </c>
      <c r="II240" s="387">
        <f>'Produksi dan Harga'!BW25</f>
        <v>4661.55</v>
      </c>
      <c r="IJ240" s="387">
        <f t="shared" ref="IJ240:IJ247" si="2882">HS240</f>
        <v>703618.8742</v>
      </c>
      <c r="IK240" s="387">
        <f t="shared" ref="IK240:IK247" si="2883">IFERROR(II240*IJ240/1000000,0)</f>
        <v>3279.954563</v>
      </c>
      <c r="IL240" s="388"/>
      <c r="IM240" s="387">
        <f t="shared" ref="IM240:IM247" si="2884">IFERROR(+IK240*IL240,"")</f>
        <v>0</v>
      </c>
      <c r="IN240" s="388"/>
      <c r="IO240" s="387">
        <f>ADHB!IP240</f>
        <v>0</v>
      </c>
      <c r="IP240" s="387">
        <f t="shared" ref="IP240:IP247" si="2885">IFERROR(IO240/IN240*100,0)</f>
        <v>0</v>
      </c>
      <c r="IQ240" s="387">
        <f t="shared" ref="IQ240:IQ247" si="2886">IFERROR(+(IF(IK240="","0",IK240))+(IF(IM240="","0",IM240))+(IF(IP240="","0",IP240)),"")</f>
        <v>3279.954563</v>
      </c>
      <c r="IR240" s="388">
        <v>0.23915411846270695</v>
      </c>
      <c r="IS240" s="389">
        <f t="shared" ref="IS240:IS247" si="2887">IFERROR(+IR240*(IQ240-IP240),"")</f>
        <v>784.4146421</v>
      </c>
      <c r="IT240" s="390">
        <f t="shared" ref="IT240:IT247" si="2888">IFERROR(+(IF(IQ240="","0",IQ240))-(IF(IS240="","0",IS240)),"")</f>
        <v>2495.539921</v>
      </c>
      <c r="IU240" s="391"/>
      <c r="IV240" s="384">
        <v>1.0</v>
      </c>
      <c r="IW240" s="385" t="s">
        <v>59</v>
      </c>
      <c r="IX240" s="386" t="s">
        <v>136</v>
      </c>
      <c r="IY240" s="386" t="s">
        <v>134</v>
      </c>
      <c r="IZ240" s="387">
        <f>'Produksi dan Harga'!CB25</f>
        <v>6121.1</v>
      </c>
      <c r="JA240" s="387">
        <f t="shared" ref="JA240:JA247" si="2889">IJ240</f>
        <v>703618.8742</v>
      </c>
      <c r="JB240" s="387">
        <f t="shared" ref="JB240:JB247" si="2890">IFERROR(IZ240*JA240/1000000,0)</f>
        <v>4306.921491</v>
      </c>
      <c r="JC240" s="388"/>
      <c r="JD240" s="387">
        <f t="shared" ref="JD240:JD247" si="2891">IFERROR(+JB240*JC240,"")</f>
        <v>0</v>
      </c>
      <c r="JE240" s="388"/>
      <c r="JF240" s="387">
        <f>ADHB!JG240</f>
        <v>0</v>
      </c>
      <c r="JG240" s="387">
        <f t="shared" ref="JG240:JG247" si="2892">IFERROR(JF240/JE240*100,0)</f>
        <v>0</v>
      </c>
      <c r="JH240" s="387">
        <f t="shared" ref="JH240:JH247" si="2893">IFERROR(+(IF(JB240="","0",JB240))+(IF(JD240="","0",JD240))+(IF(JG240="","0",JG240)),"")</f>
        <v>4306.921491</v>
      </c>
      <c r="JI240" s="388">
        <v>0.23915411846270695</v>
      </c>
      <c r="JJ240" s="389">
        <f t="shared" ref="JJ240:JJ247" si="2894">IFERROR(+JI240*(JH240-JG240),"")</f>
        <v>1030.018012</v>
      </c>
      <c r="JK240" s="390">
        <f t="shared" ref="JK240:JK247" si="2895">IFERROR(+(IF(JH240="","0",JH240))-(IF(JJ240="","0",JJ240)),"")</f>
        <v>3276.903478</v>
      </c>
      <c r="JL240" s="391"/>
      <c r="JM240" s="384">
        <v>1.0</v>
      </c>
      <c r="JN240" s="385" t="s">
        <v>59</v>
      </c>
      <c r="JO240" s="386" t="s">
        <v>136</v>
      </c>
      <c r="JP240" s="386" t="s">
        <v>134</v>
      </c>
      <c r="JQ240" s="387"/>
      <c r="JR240" s="387">
        <f t="shared" ref="JR240:JR247" si="2896">JA240</f>
        <v>703618.8742</v>
      </c>
      <c r="JS240" s="387">
        <f t="shared" ref="JS240:JS247" si="2897">IFERROR(JQ240*JR240/1000000,0)</f>
        <v>0</v>
      </c>
      <c r="JT240" s="388"/>
      <c r="JU240" s="387">
        <f t="shared" ref="JU240:JU247" si="2898">IFERROR(+JS240*JT240,"")</f>
        <v>0</v>
      </c>
      <c r="JV240" s="388"/>
      <c r="JW240" s="387" t="str">
        <f>ADHB!LF240</f>
        <v/>
      </c>
      <c r="JX240" s="387">
        <f t="shared" ref="JX240:JX247" si="2899">IFERROR(JW240/JV240*100,0)</f>
        <v>0</v>
      </c>
      <c r="JY240" s="387">
        <f t="shared" ref="JY240:JY247" si="2900">IFERROR(+(IF(JS240="","0",JS240))+(IF(JU240="","0",JU240))+(IF(JX240="","0",JX240)),"")</f>
        <v>0</v>
      </c>
      <c r="JZ240" s="388">
        <v>0.23915411846270695</v>
      </c>
      <c r="KA240" s="389">
        <f t="shared" ref="KA240:KA247" si="2901">IFERROR(+JZ240*(JY240-JX240),"")</f>
        <v>0</v>
      </c>
      <c r="KB240" s="390">
        <f t="shared" ref="KB240:KB247" si="2902">IFERROR(+(IF(JY240="","0",JY240))-(IF(KA240="","0",KA240)),"")</f>
        <v>0</v>
      </c>
      <c r="KC240" s="391"/>
      <c r="KD240" s="384">
        <v>1.0</v>
      </c>
      <c r="KE240" s="385" t="s">
        <v>59</v>
      </c>
      <c r="KF240" s="386" t="s">
        <v>136</v>
      </c>
      <c r="KG240" s="386" t="s">
        <v>134</v>
      </c>
      <c r="KH240" s="387"/>
      <c r="KI240" s="387">
        <f t="shared" ref="KI240:KI247" si="2903">JR240</f>
        <v>703618.8742</v>
      </c>
      <c r="KJ240" s="387">
        <f t="shared" ref="KJ240:KJ247" si="2904">IFERROR(KH240*KI240/1000000,0)</f>
        <v>0</v>
      </c>
      <c r="KK240" s="388"/>
      <c r="KL240" s="387">
        <f t="shared" ref="KL240:KL247" si="2905">IFERROR(+KJ240*KK240,"")</f>
        <v>0</v>
      </c>
      <c r="KM240" s="388"/>
      <c r="KN240" s="387" t="str">
        <f>ADHB!LW240</f>
        <v/>
      </c>
      <c r="KO240" s="387">
        <f t="shared" ref="KO240:KO247" si="2906">IFERROR(KN240/KM240*100,0)</f>
        <v>0</v>
      </c>
      <c r="KP240" s="387">
        <f t="shared" ref="KP240:KP247" si="2907">IFERROR(+(IF(KJ240="","0",KJ240))+(IF(KL240="","0",KL240))+(IF(KO240="","0",KO240)),"")</f>
        <v>0</v>
      </c>
      <c r="KQ240" s="388">
        <v>0.23915411846270695</v>
      </c>
      <c r="KR240" s="389">
        <f t="shared" ref="KR240:KR247" si="2908">IFERROR(+KQ240*(KP240-KO240),"")</f>
        <v>0</v>
      </c>
      <c r="KS240" s="390">
        <f t="shared" ref="KS240:KS247" si="2909">IFERROR(+(IF(KP240="","0",KP240))-(IF(KR240="","0",KR240)),"")</f>
        <v>0</v>
      </c>
      <c r="KT240" s="391"/>
      <c r="KU240" s="392"/>
    </row>
    <row r="241" ht="15.75" customHeight="1">
      <c r="A241" s="384">
        <v>2.0</v>
      </c>
      <c r="B241" s="385" t="s">
        <v>60</v>
      </c>
      <c r="C241" s="386" t="s">
        <v>136</v>
      </c>
      <c r="D241" s="386" t="s">
        <v>134</v>
      </c>
      <c r="E241" s="387">
        <f>'Produksi dan Harga'!F26</f>
        <v>2</v>
      </c>
      <c r="F241" s="387">
        <v>863959.2014248257</v>
      </c>
      <c r="G241" s="387">
        <f t="shared" si="2785"/>
        <v>1.727918403</v>
      </c>
      <c r="H241" s="388"/>
      <c r="I241" s="387">
        <f t="shared" si="2786"/>
        <v>0</v>
      </c>
      <c r="J241" s="388"/>
      <c r="K241" s="387">
        <f>ADHB!L241</f>
        <v>0</v>
      </c>
      <c r="L241" s="387">
        <f t="shared" si="2787"/>
        <v>0</v>
      </c>
      <c r="M241" s="387">
        <f t="shared" si="2788"/>
        <v>1.727918403</v>
      </c>
      <c r="N241" s="388">
        <v>0.23915411846270695</v>
      </c>
      <c r="O241" s="389">
        <f t="shared" si="2789"/>
        <v>0.4132388024</v>
      </c>
      <c r="P241" s="390">
        <f t="shared" si="2790"/>
        <v>1.3146796</v>
      </c>
      <c r="Q241" s="391"/>
      <c r="R241" s="384">
        <v>2.0</v>
      </c>
      <c r="S241" s="385" t="s">
        <v>60</v>
      </c>
      <c r="T241" s="386" t="s">
        <v>136</v>
      </c>
      <c r="U241" s="386" t="s">
        <v>134</v>
      </c>
      <c r="V241" s="387">
        <f>'Produksi dan Harga'!J26</f>
        <v>30</v>
      </c>
      <c r="W241" s="387">
        <f t="shared" si="2791"/>
        <v>863959.2014</v>
      </c>
      <c r="X241" s="387">
        <f t="shared" si="2792"/>
        <v>25.91877604</v>
      </c>
      <c r="Y241" s="388"/>
      <c r="Z241" s="387">
        <f t="shared" si="2793"/>
        <v>0</v>
      </c>
      <c r="AA241" s="388"/>
      <c r="AB241" s="387">
        <f>ADHB!AC241</f>
        <v>0</v>
      </c>
      <c r="AC241" s="387">
        <f t="shared" si="2794"/>
        <v>0</v>
      </c>
      <c r="AD241" s="387">
        <f t="shared" si="2795"/>
        <v>25.91877604</v>
      </c>
      <c r="AE241" s="388">
        <v>0.23915411846270695</v>
      </c>
      <c r="AF241" s="389">
        <f t="shared" si="2796"/>
        <v>6.198582036</v>
      </c>
      <c r="AG241" s="390">
        <f t="shared" si="2797"/>
        <v>19.72019401</v>
      </c>
      <c r="AH241" s="391"/>
      <c r="AI241" s="384">
        <v>2.0</v>
      </c>
      <c r="AJ241" s="385" t="s">
        <v>60</v>
      </c>
      <c r="AK241" s="386" t="s">
        <v>136</v>
      </c>
      <c r="AL241" s="386" t="s">
        <v>134</v>
      </c>
      <c r="AM241" s="387">
        <f>'Produksi dan Harga'!O26</f>
        <v>0</v>
      </c>
      <c r="AN241" s="387">
        <f t="shared" si="2798"/>
        <v>863959.2014</v>
      </c>
      <c r="AO241" s="387">
        <f t="shared" si="2799"/>
        <v>0</v>
      </c>
      <c r="AP241" s="388"/>
      <c r="AQ241" s="387">
        <f t="shared" si="2800"/>
        <v>0</v>
      </c>
      <c r="AR241" s="388"/>
      <c r="AS241" s="387">
        <f>ADHB!AT241</f>
        <v>0</v>
      </c>
      <c r="AT241" s="387">
        <f t="shared" si="2801"/>
        <v>0</v>
      </c>
      <c r="AU241" s="387">
        <f t="shared" si="2802"/>
        <v>0</v>
      </c>
      <c r="AV241" s="388">
        <v>0.23915411846270695</v>
      </c>
      <c r="AW241" s="389">
        <f t="shared" si="2803"/>
        <v>0</v>
      </c>
      <c r="AX241" s="390">
        <f t="shared" si="2804"/>
        <v>0</v>
      </c>
      <c r="AY241" s="391"/>
      <c r="AZ241" s="384">
        <v>2.0</v>
      </c>
      <c r="BA241" s="385" t="s">
        <v>60</v>
      </c>
      <c r="BB241" s="386" t="s">
        <v>136</v>
      </c>
      <c r="BC241" s="386" t="s">
        <v>134</v>
      </c>
      <c r="BD241" s="387">
        <f>'Produksi dan Harga'!T26</f>
        <v>0</v>
      </c>
      <c r="BE241" s="387">
        <f t="shared" si="2805"/>
        <v>863959.2014</v>
      </c>
      <c r="BF241" s="387">
        <f t="shared" si="2806"/>
        <v>0</v>
      </c>
      <c r="BG241" s="388"/>
      <c r="BH241" s="387">
        <f t="shared" si="2807"/>
        <v>0</v>
      </c>
      <c r="BI241" s="388"/>
      <c r="BJ241" s="387">
        <f>ADHB!BK241</f>
        <v>0</v>
      </c>
      <c r="BK241" s="387">
        <f t="shared" si="2808"/>
        <v>0</v>
      </c>
      <c r="BL241" s="387">
        <f t="shared" si="2809"/>
        <v>0</v>
      </c>
      <c r="BM241" s="388">
        <v>0.23915411846270695</v>
      </c>
      <c r="BN241" s="389">
        <f t="shared" si="2810"/>
        <v>0</v>
      </c>
      <c r="BO241" s="390">
        <f t="shared" si="2811"/>
        <v>0</v>
      </c>
      <c r="BP241" s="391"/>
      <c r="BQ241" s="384">
        <v>2.0</v>
      </c>
      <c r="BR241" s="385" t="s">
        <v>60</v>
      </c>
      <c r="BS241" s="386" t="s">
        <v>136</v>
      </c>
      <c r="BT241" s="386" t="s">
        <v>134</v>
      </c>
      <c r="BU241" s="387">
        <f>'Produksi dan Harga'!W26</f>
        <v>7</v>
      </c>
      <c r="BV241" s="387">
        <f t="shared" si="2812"/>
        <v>863959.2014</v>
      </c>
      <c r="BW241" s="387">
        <f t="shared" si="2813"/>
        <v>6.04771441</v>
      </c>
      <c r="BX241" s="388"/>
      <c r="BY241" s="387">
        <f t="shared" si="2814"/>
        <v>0</v>
      </c>
      <c r="BZ241" s="388"/>
      <c r="CA241" s="387">
        <f>ADHB!CB241</f>
        <v>0</v>
      </c>
      <c r="CB241" s="387">
        <f t="shared" si="2815"/>
        <v>0</v>
      </c>
      <c r="CC241" s="387">
        <f t="shared" si="2816"/>
        <v>6.04771441</v>
      </c>
      <c r="CD241" s="388">
        <v>0.23915411846270695</v>
      </c>
      <c r="CE241" s="389">
        <f t="shared" si="2817"/>
        <v>1.446335808</v>
      </c>
      <c r="CF241" s="390">
        <f t="shared" si="2818"/>
        <v>4.601378602</v>
      </c>
      <c r="CG241" s="391"/>
      <c r="CH241" s="384">
        <v>2.0</v>
      </c>
      <c r="CI241" s="385" t="s">
        <v>60</v>
      </c>
      <c r="CJ241" s="386" t="s">
        <v>136</v>
      </c>
      <c r="CK241" s="386" t="s">
        <v>134</v>
      </c>
      <c r="CL241" s="387">
        <f>'Produksi dan Harga'!AD26</f>
        <v>40</v>
      </c>
      <c r="CM241" s="387">
        <f t="shared" si="2819"/>
        <v>863959.2014</v>
      </c>
      <c r="CN241" s="387">
        <f t="shared" si="2820"/>
        <v>34.55836806</v>
      </c>
      <c r="CO241" s="388"/>
      <c r="CP241" s="387">
        <f t="shared" si="2821"/>
        <v>0</v>
      </c>
      <c r="CQ241" s="388"/>
      <c r="CR241" s="387">
        <f>ADHB!CS241</f>
        <v>0</v>
      </c>
      <c r="CS241" s="387">
        <f t="shared" si="2822"/>
        <v>0</v>
      </c>
      <c r="CT241" s="387">
        <f t="shared" si="2823"/>
        <v>34.55836806</v>
      </c>
      <c r="CU241" s="388">
        <v>0.23915411846270695</v>
      </c>
      <c r="CV241" s="389">
        <f t="shared" si="2824"/>
        <v>8.264776048</v>
      </c>
      <c r="CW241" s="390">
        <f t="shared" si="2825"/>
        <v>26.29359201</v>
      </c>
      <c r="CX241" s="391"/>
      <c r="CY241" s="384">
        <v>2.0</v>
      </c>
      <c r="CZ241" s="385" t="s">
        <v>60</v>
      </c>
      <c r="DA241" s="386" t="s">
        <v>136</v>
      </c>
      <c r="DB241" s="386" t="s">
        <v>134</v>
      </c>
      <c r="DC241" s="387">
        <f>'Produksi dan Harga'!AI26</f>
        <v>360</v>
      </c>
      <c r="DD241" s="387">
        <f t="shared" si="2826"/>
        <v>863959.2014</v>
      </c>
      <c r="DE241" s="387">
        <f t="shared" si="2827"/>
        <v>311.0253125</v>
      </c>
      <c r="DF241" s="388"/>
      <c r="DG241" s="387">
        <f t="shared" si="2828"/>
        <v>0</v>
      </c>
      <c r="DH241" s="388"/>
      <c r="DI241" s="387">
        <f>ADHB!DJ241</f>
        <v>0</v>
      </c>
      <c r="DJ241" s="387">
        <f t="shared" si="2829"/>
        <v>0</v>
      </c>
      <c r="DK241" s="387">
        <f t="shared" si="2830"/>
        <v>311.0253125</v>
      </c>
      <c r="DL241" s="388">
        <v>0.23915411846270695</v>
      </c>
      <c r="DM241" s="389">
        <f t="shared" si="2831"/>
        <v>74.38298443</v>
      </c>
      <c r="DN241" s="390">
        <f t="shared" si="2832"/>
        <v>236.6423281</v>
      </c>
      <c r="DO241" s="391"/>
      <c r="DP241" s="384">
        <v>2.0</v>
      </c>
      <c r="DQ241" s="385" t="s">
        <v>60</v>
      </c>
      <c r="DR241" s="386" t="s">
        <v>136</v>
      </c>
      <c r="DS241" s="386" t="s">
        <v>134</v>
      </c>
      <c r="DT241" s="387">
        <f>'Produksi dan Harga'!AN26</f>
        <v>65</v>
      </c>
      <c r="DU241" s="387">
        <f t="shared" si="2833"/>
        <v>863959.2014</v>
      </c>
      <c r="DV241" s="387">
        <f t="shared" si="2834"/>
        <v>56.15734809</v>
      </c>
      <c r="DW241" s="388"/>
      <c r="DX241" s="387">
        <f t="shared" si="2835"/>
        <v>0</v>
      </c>
      <c r="DY241" s="388"/>
      <c r="DZ241" s="387">
        <f>ADHB!EA241</f>
        <v>0</v>
      </c>
      <c r="EA241" s="387">
        <f t="shared" si="2836"/>
        <v>0</v>
      </c>
      <c r="EB241" s="387">
        <f t="shared" si="2837"/>
        <v>56.15734809</v>
      </c>
      <c r="EC241" s="388">
        <v>0.23915411846270695</v>
      </c>
      <c r="ED241" s="389">
        <f t="shared" si="2838"/>
        <v>13.43026108</v>
      </c>
      <c r="EE241" s="390">
        <f t="shared" si="2839"/>
        <v>42.72708701</v>
      </c>
      <c r="EF241" s="391"/>
      <c r="EG241" s="384">
        <v>2.0</v>
      </c>
      <c r="EH241" s="385" t="s">
        <v>60</v>
      </c>
      <c r="EI241" s="386" t="s">
        <v>136</v>
      </c>
      <c r="EJ241" s="386" t="s">
        <v>134</v>
      </c>
      <c r="EK241" s="387">
        <f>'Produksi dan Harga'!AS26</f>
        <v>277</v>
      </c>
      <c r="EL241" s="387">
        <f t="shared" si="2840"/>
        <v>863959.2014</v>
      </c>
      <c r="EM241" s="387">
        <f t="shared" si="2841"/>
        <v>239.3166988</v>
      </c>
      <c r="EN241" s="388"/>
      <c r="EO241" s="387">
        <f t="shared" si="2842"/>
        <v>0</v>
      </c>
      <c r="EP241" s="388"/>
      <c r="EQ241" s="387">
        <f>ADHB!ER241</f>
        <v>0</v>
      </c>
      <c r="ER241" s="387">
        <f t="shared" si="2843"/>
        <v>0</v>
      </c>
      <c r="ES241" s="387">
        <f t="shared" si="2844"/>
        <v>239.3166988</v>
      </c>
      <c r="ET241" s="388">
        <v>0.23915411846270695</v>
      </c>
      <c r="EU241" s="389">
        <f t="shared" si="2845"/>
        <v>57.23357413</v>
      </c>
      <c r="EV241" s="390">
        <f t="shared" si="2846"/>
        <v>182.0831247</v>
      </c>
      <c r="EW241" s="391"/>
      <c r="EX241" s="384">
        <v>2.0</v>
      </c>
      <c r="EY241" s="385" t="s">
        <v>60</v>
      </c>
      <c r="EZ241" s="386" t="s">
        <v>136</v>
      </c>
      <c r="FA241" s="386" t="s">
        <v>134</v>
      </c>
      <c r="FB241" s="387">
        <f>'Produksi dan Harga'!AX26</f>
        <v>767</v>
      </c>
      <c r="FC241" s="387">
        <f t="shared" si="2847"/>
        <v>863959.2014</v>
      </c>
      <c r="FD241" s="387">
        <f t="shared" si="2848"/>
        <v>662.6567075</v>
      </c>
      <c r="FE241" s="388"/>
      <c r="FF241" s="387">
        <f t="shared" si="2849"/>
        <v>0</v>
      </c>
      <c r="FG241" s="388"/>
      <c r="FH241" s="387">
        <f>ADHB!FI241</f>
        <v>0</v>
      </c>
      <c r="FI241" s="387">
        <f t="shared" si="2850"/>
        <v>0</v>
      </c>
      <c r="FJ241" s="387">
        <f t="shared" si="2851"/>
        <v>662.6567075</v>
      </c>
      <c r="FK241" s="388">
        <v>0.23915411846270695</v>
      </c>
      <c r="FL241" s="389">
        <f t="shared" si="2852"/>
        <v>158.4770807</v>
      </c>
      <c r="FM241" s="390">
        <f t="shared" si="2853"/>
        <v>504.1796268</v>
      </c>
      <c r="FN241" s="391"/>
      <c r="FO241" s="384">
        <v>2.0</v>
      </c>
      <c r="FP241" s="385" t="s">
        <v>60</v>
      </c>
      <c r="FQ241" s="386" t="s">
        <v>136</v>
      </c>
      <c r="FR241" s="386" t="s">
        <v>134</v>
      </c>
      <c r="FS241" s="387">
        <f>'Produksi dan Harga'!BC26</f>
        <v>2263</v>
      </c>
      <c r="FT241" s="387">
        <f t="shared" si="2854"/>
        <v>863959.2014</v>
      </c>
      <c r="FU241" s="387">
        <f t="shared" si="2855"/>
        <v>1955.139673</v>
      </c>
      <c r="FV241" s="388"/>
      <c r="FW241" s="387">
        <f t="shared" si="2856"/>
        <v>0</v>
      </c>
      <c r="FX241" s="388"/>
      <c r="FY241" s="387">
        <f>ADHB!FZ241</f>
        <v>0</v>
      </c>
      <c r="FZ241" s="387">
        <f t="shared" si="2857"/>
        <v>0</v>
      </c>
      <c r="GA241" s="387">
        <f t="shared" si="2858"/>
        <v>1955.139673</v>
      </c>
      <c r="GB241" s="388">
        <v>0.23915411846270695</v>
      </c>
      <c r="GC241" s="389">
        <f t="shared" si="2859"/>
        <v>467.5797049</v>
      </c>
      <c r="GD241" s="390">
        <f t="shared" si="2860"/>
        <v>1487.559968</v>
      </c>
      <c r="GE241" s="391"/>
      <c r="GF241" s="384">
        <v>2.0</v>
      </c>
      <c r="GG241" s="385" t="s">
        <v>60</v>
      </c>
      <c r="GH241" s="386" t="s">
        <v>136</v>
      </c>
      <c r="GI241" s="386" t="s">
        <v>134</v>
      </c>
      <c r="GJ241" s="387">
        <f>'Produksi dan Harga'!BH26</f>
        <v>495</v>
      </c>
      <c r="GK241" s="387">
        <f t="shared" si="2861"/>
        <v>863959.2014</v>
      </c>
      <c r="GL241" s="387">
        <f t="shared" si="2862"/>
        <v>427.6598047</v>
      </c>
      <c r="GM241" s="388"/>
      <c r="GN241" s="387">
        <f t="shared" si="2863"/>
        <v>0</v>
      </c>
      <c r="GO241" s="388"/>
      <c r="GP241" s="387">
        <f>ADHB!GQ241</f>
        <v>0</v>
      </c>
      <c r="GQ241" s="387">
        <f t="shared" si="2864"/>
        <v>0</v>
      </c>
      <c r="GR241" s="387">
        <f t="shared" si="2865"/>
        <v>427.6598047</v>
      </c>
      <c r="GS241" s="388">
        <v>0.23915411846270695</v>
      </c>
      <c r="GT241" s="389">
        <f t="shared" si="2866"/>
        <v>102.2766036</v>
      </c>
      <c r="GU241" s="390">
        <f t="shared" si="2867"/>
        <v>325.3832011</v>
      </c>
      <c r="GV241" s="391"/>
      <c r="GW241" s="384">
        <v>2.0</v>
      </c>
      <c r="GX241" s="385" t="s">
        <v>60</v>
      </c>
      <c r="GY241" s="386" t="s">
        <v>136</v>
      </c>
      <c r="GZ241" s="386" t="s">
        <v>134</v>
      </c>
      <c r="HA241" s="387">
        <f>'Produksi dan Harga'!BM26</f>
        <v>385</v>
      </c>
      <c r="HB241" s="387">
        <f t="shared" si="2868"/>
        <v>863959.2014</v>
      </c>
      <c r="HC241" s="387">
        <f t="shared" si="2869"/>
        <v>332.6242925</v>
      </c>
      <c r="HD241" s="388"/>
      <c r="HE241" s="387">
        <f t="shared" si="2870"/>
        <v>0</v>
      </c>
      <c r="HF241" s="388"/>
      <c r="HG241" s="387">
        <f>ADHB!HH241</f>
        <v>0</v>
      </c>
      <c r="HH241" s="387">
        <f t="shared" si="2871"/>
        <v>0</v>
      </c>
      <c r="HI241" s="387">
        <f t="shared" si="2872"/>
        <v>332.6242925</v>
      </c>
      <c r="HJ241" s="388">
        <v>0.23915411846270695</v>
      </c>
      <c r="HK241" s="389">
        <f t="shared" si="2873"/>
        <v>79.54846946</v>
      </c>
      <c r="HL241" s="390">
        <f t="shared" si="2874"/>
        <v>253.0758231</v>
      </c>
      <c r="HM241" s="391"/>
      <c r="HN241" s="384">
        <v>2.0</v>
      </c>
      <c r="HO241" s="385" t="s">
        <v>60</v>
      </c>
      <c r="HP241" s="386" t="s">
        <v>136</v>
      </c>
      <c r="HQ241" s="386" t="s">
        <v>134</v>
      </c>
      <c r="HR241" s="387">
        <f>'Produksi dan Harga'!BR26</f>
        <v>313</v>
      </c>
      <c r="HS241" s="387">
        <f t="shared" si="2875"/>
        <v>863959.2014</v>
      </c>
      <c r="HT241" s="387">
        <f t="shared" si="2876"/>
        <v>270.41923</v>
      </c>
      <c r="HU241" s="388"/>
      <c r="HV241" s="387">
        <f t="shared" si="2877"/>
        <v>0</v>
      </c>
      <c r="HW241" s="388"/>
      <c r="HX241" s="387">
        <f>ADHB!HY241</f>
        <v>0</v>
      </c>
      <c r="HY241" s="387">
        <f t="shared" si="2878"/>
        <v>0</v>
      </c>
      <c r="HZ241" s="387">
        <f t="shared" si="2879"/>
        <v>270.41923</v>
      </c>
      <c r="IA241" s="388">
        <v>0.23915411846270695</v>
      </c>
      <c r="IB241" s="389">
        <f t="shared" si="2880"/>
        <v>64.67187258</v>
      </c>
      <c r="IC241" s="390">
        <f t="shared" si="2881"/>
        <v>205.7473575</v>
      </c>
      <c r="ID241" s="391"/>
      <c r="IE241" s="384">
        <v>2.0</v>
      </c>
      <c r="IF241" s="385" t="s">
        <v>60</v>
      </c>
      <c r="IG241" s="386" t="s">
        <v>136</v>
      </c>
      <c r="IH241" s="386" t="s">
        <v>134</v>
      </c>
      <c r="II241" s="387">
        <f>'Produksi dan Harga'!BW26</f>
        <v>294.1</v>
      </c>
      <c r="IJ241" s="387">
        <f t="shared" si="2882"/>
        <v>863959.2014</v>
      </c>
      <c r="IK241" s="387">
        <f t="shared" si="2883"/>
        <v>254.0904011</v>
      </c>
      <c r="IL241" s="388"/>
      <c r="IM241" s="387">
        <f t="shared" si="2884"/>
        <v>0</v>
      </c>
      <c r="IN241" s="388"/>
      <c r="IO241" s="387">
        <f>ADHB!IP241</f>
        <v>0</v>
      </c>
      <c r="IP241" s="387">
        <f t="shared" si="2885"/>
        <v>0</v>
      </c>
      <c r="IQ241" s="387">
        <f t="shared" si="2886"/>
        <v>254.0904011</v>
      </c>
      <c r="IR241" s="388">
        <v>0.23915411846270695</v>
      </c>
      <c r="IS241" s="389">
        <f t="shared" si="2887"/>
        <v>60.76676589</v>
      </c>
      <c r="IT241" s="390">
        <f t="shared" si="2888"/>
        <v>193.3236352</v>
      </c>
      <c r="IU241" s="391"/>
      <c r="IV241" s="384">
        <v>2.0</v>
      </c>
      <c r="IW241" s="385" t="s">
        <v>60</v>
      </c>
      <c r="IX241" s="386" t="s">
        <v>136</v>
      </c>
      <c r="IY241" s="386" t="s">
        <v>134</v>
      </c>
      <c r="IZ241" s="387">
        <f>'Produksi dan Harga'!CB26</f>
        <v>928</v>
      </c>
      <c r="JA241" s="387">
        <f t="shared" si="2889"/>
        <v>863959.2014</v>
      </c>
      <c r="JB241" s="387">
        <f t="shared" si="2890"/>
        <v>801.7541389</v>
      </c>
      <c r="JC241" s="388"/>
      <c r="JD241" s="387">
        <f t="shared" si="2891"/>
        <v>0</v>
      </c>
      <c r="JE241" s="388"/>
      <c r="JF241" s="387">
        <f>ADHB!JG241</f>
        <v>0</v>
      </c>
      <c r="JG241" s="387">
        <f t="shared" si="2892"/>
        <v>0</v>
      </c>
      <c r="JH241" s="387">
        <f t="shared" si="2893"/>
        <v>801.7541389</v>
      </c>
      <c r="JI241" s="388">
        <v>0.23915411846270695</v>
      </c>
      <c r="JJ241" s="389">
        <f t="shared" si="2894"/>
        <v>191.7428043</v>
      </c>
      <c r="JK241" s="390">
        <f t="shared" si="2895"/>
        <v>610.0113346</v>
      </c>
      <c r="JL241" s="391"/>
      <c r="JM241" s="384">
        <v>2.0</v>
      </c>
      <c r="JN241" s="385" t="s">
        <v>60</v>
      </c>
      <c r="JO241" s="386" t="s">
        <v>136</v>
      </c>
      <c r="JP241" s="386" t="s">
        <v>134</v>
      </c>
      <c r="JQ241" s="387"/>
      <c r="JR241" s="387">
        <f t="shared" si="2896"/>
        <v>863959.2014</v>
      </c>
      <c r="JS241" s="387">
        <f t="shared" si="2897"/>
        <v>0</v>
      </c>
      <c r="JT241" s="388"/>
      <c r="JU241" s="387">
        <f t="shared" si="2898"/>
        <v>0</v>
      </c>
      <c r="JV241" s="388"/>
      <c r="JW241" s="387" t="str">
        <f>ADHB!LF241</f>
        <v/>
      </c>
      <c r="JX241" s="387">
        <f t="shared" si="2899"/>
        <v>0</v>
      </c>
      <c r="JY241" s="387">
        <f t="shared" si="2900"/>
        <v>0</v>
      </c>
      <c r="JZ241" s="388">
        <v>0.23915411846270695</v>
      </c>
      <c r="KA241" s="389">
        <f t="shared" si="2901"/>
        <v>0</v>
      </c>
      <c r="KB241" s="390">
        <f t="shared" si="2902"/>
        <v>0</v>
      </c>
      <c r="KC241" s="391"/>
      <c r="KD241" s="384">
        <v>2.0</v>
      </c>
      <c r="KE241" s="385" t="s">
        <v>60</v>
      </c>
      <c r="KF241" s="386" t="s">
        <v>136</v>
      </c>
      <c r="KG241" s="386" t="s">
        <v>134</v>
      </c>
      <c r="KH241" s="387"/>
      <c r="KI241" s="387">
        <f t="shared" si="2903"/>
        <v>863959.2014</v>
      </c>
      <c r="KJ241" s="387">
        <f t="shared" si="2904"/>
        <v>0</v>
      </c>
      <c r="KK241" s="388"/>
      <c r="KL241" s="387">
        <f t="shared" si="2905"/>
        <v>0</v>
      </c>
      <c r="KM241" s="388"/>
      <c r="KN241" s="387" t="str">
        <f>ADHB!LW241</f>
        <v/>
      </c>
      <c r="KO241" s="387">
        <f t="shared" si="2906"/>
        <v>0</v>
      </c>
      <c r="KP241" s="387">
        <f t="shared" si="2907"/>
        <v>0</v>
      </c>
      <c r="KQ241" s="388">
        <v>0.23915411846270695</v>
      </c>
      <c r="KR241" s="389">
        <f t="shared" si="2908"/>
        <v>0</v>
      </c>
      <c r="KS241" s="390">
        <f t="shared" si="2909"/>
        <v>0</v>
      </c>
      <c r="KT241" s="391"/>
      <c r="KU241" s="392"/>
    </row>
    <row r="242" ht="15.75" customHeight="1">
      <c r="A242" s="384">
        <v>3.0</v>
      </c>
      <c r="B242" s="385" t="s">
        <v>61</v>
      </c>
      <c r="C242" s="386" t="s">
        <v>136</v>
      </c>
      <c r="D242" s="386" t="s">
        <v>134</v>
      </c>
      <c r="E242" s="387">
        <f>'Produksi dan Harga'!F27</f>
        <v>0</v>
      </c>
      <c r="F242" s="387">
        <v>0.0</v>
      </c>
      <c r="G242" s="387">
        <f t="shared" si="2785"/>
        <v>0</v>
      </c>
      <c r="H242" s="388"/>
      <c r="I242" s="387">
        <f t="shared" si="2786"/>
        <v>0</v>
      </c>
      <c r="J242" s="388"/>
      <c r="K242" s="387">
        <f>ADHB!L242</f>
        <v>0</v>
      </c>
      <c r="L242" s="387">
        <f t="shared" si="2787"/>
        <v>0</v>
      </c>
      <c r="M242" s="387">
        <f t="shared" si="2788"/>
        <v>0</v>
      </c>
      <c r="N242" s="388">
        <v>0.23915411846270695</v>
      </c>
      <c r="O242" s="389">
        <f t="shared" si="2789"/>
        <v>0</v>
      </c>
      <c r="P242" s="390">
        <f t="shared" si="2790"/>
        <v>0</v>
      </c>
      <c r="Q242" s="391"/>
      <c r="R242" s="384">
        <v>3.0</v>
      </c>
      <c r="S242" s="385" t="s">
        <v>61</v>
      </c>
      <c r="T242" s="386" t="s">
        <v>136</v>
      </c>
      <c r="U242" s="386" t="s">
        <v>134</v>
      </c>
      <c r="V242" s="387">
        <f>'Produksi dan Harga'!J27</f>
        <v>0</v>
      </c>
      <c r="W242" s="387">
        <f t="shared" si="2791"/>
        <v>0</v>
      </c>
      <c r="X242" s="387">
        <f t="shared" si="2792"/>
        <v>0</v>
      </c>
      <c r="Y242" s="388"/>
      <c r="Z242" s="387">
        <f t="shared" si="2793"/>
        <v>0</v>
      </c>
      <c r="AA242" s="388"/>
      <c r="AB242" s="387">
        <f>ADHB!AC242</f>
        <v>0</v>
      </c>
      <c r="AC242" s="387">
        <f t="shared" si="2794"/>
        <v>0</v>
      </c>
      <c r="AD242" s="387">
        <f t="shared" si="2795"/>
        <v>0</v>
      </c>
      <c r="AE242" s="388">
        <v>0.23915411846270695</v>
      </c>
      <c r="AF242" s="389">
        <f t="shared" si="2796"/>
        <v>0</v>
      </c>
      <c r="AG242" s="390">
        <f t="shared" si="2797"/>
        <v>0</v>
      </c>
      <c r="AH242" s="391"/>
      <c r="AI242" s="384">
        <v>3.0</v>
      </c>
      <c r="AJ242" s="385" t="s">
        <v>61</v>
      </c>
      <c r="AK242" s="386" t="s">
        <v>136</v>
      </c>
      <c r="AL242" s="386" t="s">
        <v>134</v>
      </c>
      <c r="AM242" s="387">
        <f>'Produksi dan Harga'!O27</f>
        <v>5</v>
      </c>
      <c r="AN242" s="387">
        <f t="shared" si="2798"/>
        <v>0</v>
      </c>
      <c r="AO242" s="387">
        <f t="shared" si="2799"/>
        <v>0</v>
      </c>
      <c r="AP242" s="388"/>
      <c r="AQ242" s="387">
        <f t="shared" si="2800"/>
        <v>0</v>
      </c>
      <c r="AR242" s="388"/>
      <c r="AS242" s="387">
        <f>ADHB!AT242</f>
        <v>0</v>
      </c>
      <c r="AT242" s="387">
        <f t="shared" si="2801"/>
        <v>0</v>
      </c>
      <c r="AU242" s="387">
        <f t="shared" si="2802"/>
        <v>0</v>
      </c>
      <c r="AV242" s="388">
        <v>0.23915411846270695</v>
      </c>
      <c r="AW242" s="389">
        <f t="shared" si="2803"/>
        <v>0</v>
      </c>
      <c r="AX242" s="390">
        <f t="shared" si="2804"/>
        <v>0</v>
      </c>
      <c r="AY242" s="391"/>
      <c r="AZ242" s="384">
        <v>3.0</v>
      </c>
      <c r="BA242" s="385" t="s">
        <v>61</v>
      </c>
      <c r="BB242" s="386" t="s">
        <v>136</v>
      </c>
      <c r="BC242" s="386" t="s">
        <v>134</v>
      </c>
      <c r="BD242" s="387">
        <f>'Produksi dan Harga'!T27</f>
        <v>0</v>
      </c>
      <c r="BE242" s="387">
        <f t="shared" si="2805"/>
        <v>0</v>
      </c>
      <c r="BF242" s="387">
        <f t="shared" si="2806"/>
        <v>0</v>
      </c>
      <c r="BG242" s="388"/>
      <c r="BH242" s="387">
        <f t="shared" si="2807"/>
        <v>0</v>
      </c>
      <c r="BI242" s="388"/>
      <c r="BJ242" s="387">
        <f>ADHB!BK242</f>
        <v>0</v>
      </c>
      <c r="BK242" s="387">
        <f t="shared" si="2808"/>
        <v>0</v>
      </c>
      <c r="BL242" s="387">
        <f t="shared" si="2809"/>
        <v>0</v>
      </c>
      <c r="BM242" s="388">
        <v>0.23915411846270695</v>
      </c>
      <c r="BN242" s="389">
        <f t="shared" si="2810"/>
        <v>0</v>
      </c>
      <c r="BO242" s="390">
        <f t="shared" si="2811"/>
        <v>0</v>
      </c>
      <c r="BP242" s="391"/>
      <c r="BQ242" s="384">
        <v>3.0</v>
      </c>
      <c r="BR242" s="385" t="s">
        <v>61</v>
      </c>
      <c r="BS242" s="386" t="s">
        <v>136</v>
      </c>
      <c r="BT242" s="386" t="s">
        <v>134</v>
      </c>
      <c r="BU242" s="387">
        <f>'Produksi dan Harga'!W27</f>
        <v>220</v>
      </c>
      <c r="BV242" s="387">
        <f t="shared" si="2812"/>
        <v>0</v>
      </c>
      <c r="BW242" s="387">
        <f t="shared" si="2813"/>
        <v>0</v>
      </c>
      <c r="BX242" s="388"/>
      <c r="BY242" s="387">
        <f t="shared" si="2814"/>
        <v>0</v>
      </c>
      <c r="BZ242" s="388"/>
      <c r="CA242" s="387">
        <f>ADHB!CB242</f>
        <v>0</v>
      </c>
      <c r="CB242" s="387">
        <f t="shared" si="2815"/>
        <v>0</v>
      </c>
      <c r="CC242" s="387">
        <f t="shared" si="2816"/>
        <v>0</v>
      </c>
      <c r="CD242" s="388">
        <v>0.23915411846270695</v>
      </c>
      <c r="CE242" s="389">
        <f t="shared" si="2817"/>
        <v>0</v>
      </c>
      <c r="CF242" s="390">
        <f t="shared" si="2818"/>
        <v>0</v>
      </c>
      <c r="CG242" s="391"/>
      <c r="CH242" s="384">
        <v>3.0</v>
      </c>
      <c r="CI242" s="385" t="s">
        <v>61</v>
      </c>
      <c r="CJ242" s="386" t="s">
        <v>136</v>
      </c>
      <c r="CK242" s="386" t="s">
        <v>134</v>
      </c>
      <c r="CL242" s="387">
        <f>'Produksi dan Harga'!AD27</f>
        <v>0</v>
      </c>
      <c r="CM242" s="387">
        <f t="shared" si="2819"/>
        <v>0</v>
      </c>
      <c r="CN242" s="387">
        <f t="shared" si="2820"/>
        <v>0</v>
      </c>
      <c r="CO242" s="388"/>
      <c r="CP242" s="387">
        <f t="shared" si="2821"/>
        <v>0</v>
      </c>
      <c r="CQ242" s="388"/>
      <c r="CR242" s="387">
        <f>ADHB!CS242</f>
        <v>0</v>
      </c>
      <c r="CS242" s="387">
        <f t="shared" si="2822"/>
        <v>0</v>
      </c>
      <c r="CT242" s="387">
        <f t="shared" si="2823"/>
        <v>0</v>
      </c>
      <c r="CU242" s="388">
        <v>0.23915411846270695</v>
      </c>
      <c r="CV242" s="389">
        <f t="shared" si="2824"/>
        <v>0</v>
      </c>
      <c r="CW242" s="390">
        <f t="shared" si="2825"/>
        <v>0</v>
      </c>
      <c r="CX242" s="391"/>
      <c r="CY242" s="384">
        <v>3.0</v>
      </c>
      <c r="CZ242" s="385" t="s">
        <v>61</v>
      </c>
      <c r="DA242" s="386" t="s">
        <v>136</v>
      </c>
      <c r="DB242" s="386" t="s">
        <v>134</v>
      </c>
      <c r="DC242" s="387">
        <f>'Produksi dan Harga'!AI27</f>
        <v>0</v>
      </c>
      <c r="DD242" s="387">
        <f t="shared" si="2826"/>
        <v>0</v>
      </c>
      <c r="DE242" s="387">
        <f t="shared" si="2827"/>
        <v>0</v>
      </c>
      <c r="DF242" s="388"/>
      <c r="DG242" s="387">
        <f t="shared" si="2828"/>
        <v>0</v>
      </c>
      <c r="DH242" s="388"/>
      <c r="DI242" s="387">
        <f>ADHB!DJ242</f>
        <v>0</v>
      </c>
      <c r="DJ242" s="387">
        <f t="shared" si="2829"/>
        <v>0</v>
      </c>
      <c r="DK242" s="387">
        <f t="shared" si="2830"/>
        <v>0</v>
      </c>
      <c r="DL242" s="388">
        <v>0.23915411846270695</v>
      </c>
      <c r="DM242" s="389">
        <f t="shared" si="2831"/>
        <v>0</v>
      </c>
      <c r="DN242" s="390">
        <f t="shared" si="2832"/>
        <v>0</v>
      </c>
      <c r="DO242" s="391"/>
      <c r="DP242" s="384">
        <v>3.0</v>
      </c>
      <c r="DQ242" s="385" t="s">
        <v>61</v>
      </c>
      <c r="DR242" s="386" t="s">
        <v>136</v>
      </c>
      <c r="DS242" s="386" t="s">
        <v>134</v>
      </c>
      <c r="DT242" s="387">
        <f>'Produksi dan Harga'!AN27</f>
        <v>12</v>
      </c>
      <c r="DU242" s="387">
        <f t="shared" si="2833"/>
        <v>0</v>
      </c>
      <c r="DV242" s="387">
        <f t="shared" si="2834"/>
        <v>0</v>
      </c>
      <c r="DW242" s="388"/>
      <c r="DX242" s="387">
        <f t="shared" si="2835"/>
        <v>0</v>
      </c>
      <c r="DY242" s="388"/>
      <c r="DZ242" s="387">
        <f>ADHB!EA242</f>
        <v>0</v>
      </c>
      <c r="EA242" s="387">
        <f t="shared" si="2836"/>
        <v>0</v>
      </c>
      <c r="EB242" s="387">
        <f t="shared" si="2837"/>
        <v>0</v>
      </c>
      <c r="EC242" s="388">
        <v>0.23915411846270695</v>
      </c>
      <c r="ED242" s="389">
        <f t="shared" si="2838"/>
        <v>0</v>
      </c>
      <c r="EE242" s="390">
        <f t="shared" si="2839"/>
        <v>0</v>
      </c>
      <c r="EF242" s="391"/>
      <c r="EG242" s="384">
        <v>3.0</v>
      </c>
      <c r="EH242" s="385" t="s">
        <v>61</v>
      </c>
      <c r="EI242" s="386" t="s">
        <v>136</v>
      </c>
      <c r="EJ242" s="386" t="s">
        <v>134</v>
      </c>
      <c r="EK242" s="387">
        <f>'Produksi dan Harga'!AS27</f>
        <v>0</v>
      </c>
      <c r="EL242" s="387">
        <f t="shared" si="2840"/>
        <v>0</v>
      </c>
      <c r="EM242" s="387">
        <f t="shared" si="2841"/>
        <v>0</v>
      </c>
      <c r="EN242" s="388"/>
      <c r="EO242" s="387">
        <f t="shared" si="2842"/>
        <v>0</v>
      </c>
      <c r="EP242" s="388"/>
      <c r="EQ242" s="387">
        <f>ADHB!ER242</f>
        <v>0</v>
      </c>
      <c r="ER242" s="387">
        <f t="shared" si="2843"/>
        <v>0</v>
      </c>
      <c r="ES242" s="387">
        <f t="shared" si="2844"/>
        <v>0</v>
      </c>
      <c r="ET242" s="388">
        <v>0.23915411846270695</v>
      </c>
      <c r="EU242" s="389">
        <f t="shared" si="2845"/>
        <v>0</v>
      </c>
      <c r="EV242" s="390">
        <f t="shared" si="2846"/>
        <v>0</v>
      </c>
      <c r="EW242" s="391"/>
      <c r="EX242" s="384">
        <v>3.0</v>
      </c>
      <c r="EY242" s="385" t="s">
        <v>61</v>
      </c>
      <c r="EZ242" s="386" t="s">
        <v>136</v>
      </c>
      <c r="FA242" s="386" t="s">
        <v>134</v>
      </c>
      <c r="FB242" s="387">
        <f>'Produksi dan Harga'!AX27</f>
        <v>10</v>
      </c>
      <c r="FC242" s="387">
        <f t="shared" si="2847"/>
        <v>0</v>
      </c>
      <c r="FD242" s="387">
        <f t="shared" si="2848"/>
        <v>0</v>
      </c>
      <c r="FE242" s="388"/>
      <c r="FF242" s="387">
        <f t="shared" si="2849"/>
        <v>0</v>
      </c>
      <c r="FG242" s="388"/>
      <c r="FH242" s="387">
        <f>ADHB!FI242</f>
        <v>0</v>
      </c>
      <c r="FI242" s="387">
        <f t="shared" si="2850"/>
        <v>0</v>
      </c>
      <c r="FJ242" s="387">
        <f t="shared" si="2851"/>
        <v>0</v>
      </c>
      <c r="FK242" s="388">
        <v>0.23915411846270695</v>
      </c>
      <c r="FL242" s="389">
        <f t="shared" si="2852"/>
        <v>0</v>
      </c>
      <c r="FM242" s="390">
        <f t="shared" si="2853"/>
        <v>0</v>
      </c>
      <c r="FN242" s="391"/>
      <c r="FO242" s="384">
        <v>3.0</v>
      </c>
      <c r="FP242" s="385" t="s">
        <v>61</v>
      </c>
      <c r="FQ242" s="386" t="s">
        <v>136</v>
      </c>
      <c r="FR242" s="386" t="s">
        <v>134</v>
      </c>
      <c r="FS242" s="387">
        <f>'Produksi dan Harga'!BC27</f>
        <v>30</v>
      </c>
      <c r="FT242" s="387">
        <f t="shared" si="2854"/>
        <v>0</v>
      </c>
      <c r="FU242" s="387">
        <f t="shared" si="2855"/>
        <v>0</v>
      </c>
      <c r="FV242" s="388"/>
      <c r="FW242" s="387">
        <f t="shared" si="2856"/>
        <v>0</v>
      </c>
      <c r="FX242" s="388"/>
      <c r="FY242" s="387">
        <f>ADHB!FZ242</f>
        <v>0</v>
      </c>
      <c r="FZ242" s="387">
        <f t="shared" si="2857"/>
        <v>0</v>
      </c>
      <c r="GA242" s="387">
        <f t="shared" si="2858"/>
        <v>0</v>
      </c>
      <c r="GB242" s="388">
        <v>0.23915411846270695</v>
      </c>
      <c r="GC242" s="389">
        <f t="shared" si="2859"/>
        <v>0</v>
      </c>
      <c r="GD242" s="390">
        <f t="shared" si="2860"/>
        <v>0</v>
      </c>
      <c r="GE242" s="391"/>
      <c r="GF242" s="384">
        <v>3.0</v>
      </c>
      <c r="GG242" s="385" t="s">
        <v>61</v>
      </c>
      <c r="GH242" s="386" t="s">
        <v>136</v>
      </c>
      <c r="GI242" s="386" t="s">
        <v>134</v>
      </c>
      <c r="GJ242" s="387">
        <f>'Produksi dan Harga'!BH27</f>
        <v>0</v>
      </c>
      <c r="GK242" s="387">
        <f t="shared" si="2861"/>
        <v>0</v>
      </c>
      <c r="GL242" s="387">
        <f t="shared" si="2862"/>
        <v>0</v>
      </c>
      <c r="GM242" s="388"/>
      <c r="GN242" s="387">
        <f t="shared" si="2863"/>
        <v>0</v>
      </c>
      <c r="GO242" s="388"/>
      <c r="GP242" s="387">
        <f>ADHB!GQ242</f>
        <v>0</v>
      </c>
      <c r="GQ242" s="387">
        <f t="shared" si="2864"/>
        <v>0</v>
      </c>
      <c r="GR242" s="387">
        <f t="shared" si="2865"/>
        <v>0</v>
      </c>
      <c r="GS242" s="388">
        <v>0.23915411846270695</v>
      </c>
      <c r="GT242" s="389">
        <f t="shared" si="2866"/>
        <v>0</v>
      </c>
      <c r="GU242" s="390">
        <f t="shared" si="2867"/>
        <v>0</v>
      </c>
      <c r="GV242" s="391"/>
      <c r="GW242" s="384">
        <v>3.0</v>
      </c>
      <c r="GX242" s="385" t="s">
        <v>61</v>
      </c>
      <c r="GY242" s="386" t="s">
        <v>136</v>
      </c>
      <c r="GZ242" s="386" t="s">
        <v>134</v>
      </c>
      <c r="HA242" s="387">
        <f>'Produksi dan Harga'!BM27</f>
        <v>0</v>
      </c>
      <c r="HB242" s="387">
        <f t="shared" si="2868"/>
        <v>0</v>
      </c>
      <c r="HC242" s="387">
        <f t="shared" si="2869"/>
        <v>0</v>
      </c>
      <c r="HD242" s="388"/>
      <c r="HE242" s="387">
        <f t="shared" si="2870"/>
        <v>0</v>
      </c>
      <c r="HF242" s="388"/>
      <c r="HG242" s="387">
        <f>ADHB!HH242</f>
        <v>0</v>
      </c>
      <c r="HH242" s="387">
        <f t="shared" si="2871"/>
        <v>0</v>
      </c>
      <c r="HI242" s="387">
        <f t="shared" si="2872"/>
        <v>0</v>
      </c>
      <c r="HJ242" s="388">
        <v>0.23915411846270695</v>
      </c>
      <c r="HK242" s="389">
        <f t="shared" si="2873"/>
        <v>0</v>
      </c>
      <c r="HL242" s="390">
        <f t="shared" si="2874"/>
        <v>0</v>
      </c>
      <c r="HM242" s="391"/>
      <c r="HN242" s="384">
        <v>3.0</v>
      </c>
      <c r="HO242" s="385" t="s">
        <v>61</v>
      </c>
      <c r="HP242" s="386" t="s">
        <v>136</v>
      </c>
      <c r="HQ242" s="386" t="s">
        <v>134</v>
      </c>
      <c r="HR242" s="387">
        <f>'Produksi dan Harga'!BR27</f>
        <v>0</v>
      </c>
      <c r="HS242" s="387">
        <f t="shared" si="2875"/>
        <v>0</v>
      </c>
      <c r="HT242" s="387">
        <f t="shared" si="2876"/>
        <v>0</v>
      </c>
      <c r="HU242" s="388"/>
      <c r="HV242" s="387">
        <f t="shared" si="2877"/>
        <v>0</v>
      </c>
      <c r="HW242" s="388"/>
      <c r="HX242" s="387">
        <f>ADHB!HY242</f>
        <v>0</v>
      </c>
      <c r="HY242" s="387">
        <f t="shared" si="2878"/>
        <v>0</v>
      </c>
      <c r="HZ242" s="387">
        <f t="shared" si="2879"/>
        <v>0</v>
      </c>
      <c r="IA242" s="388">
        <v>0.23915411846270695</v>
      </c>
      <c r="IB242" s="389">
        <f t="shared" si="2880"/>
        <v>0</v>
      </c>
      <c r="IC242" s="390">
        <f t="shared" si="2881"/>
        <v>0</v>
      </c>
      <c r="ID242" s="391"/>
      <c r="IE242" s="384">
        <v>3.0</v>
      </c>
      <c r="IF242" s="385" t="s">
        <v>61</v>
      </c>
      <c r="IG242" s="386" t="s">
        <v>136</v>
      </c>
      <c r="IH242" s="386" t="s">
        <v>134</v>
      </c>
      <c r="II242" s="387">
        <f>'Produksi dan Harga'!BW27</f>
        <v>0</v>
      </c>
      <c r="IJ242" s="387">
        <f t="shared" si="2882"/>
        <v>0</v>
      </c>
      <c r="IK242" s="387">
        <f t="shared" si="2883"/>
        <v>0</v>
      </c>
      <c r="IL242" s="388"/>
      <c r="IM242" s="387">
        <f t="shared" si="2884"/>
        <v>0</v>
      </c>
      <c r="IN242" s="388"/>
      <c r="IO242" s="387">
        <f>ADHB!IP242</f>
        <v>0</v>
      </c>
      <c r="IP242" s="387">
        <f t="shared" si="2885"/>
        <v>0</v>
      </c>
      <c r="IQ242" s="387">
        <f t="shared" si="2886"/>
        <v>0</v>
      </c>
      <c r="IR242" s="388">
        <v>0.23915411846270695</v>
      </c>
      <c r="IS242" s="389">
        <f t="shared" si="2887"/>
        <v>0</v>
      </c>
      <c r="IT242" s="390">
        <f t="shared" si="2888"/>
        <v>0</v>
      </c>
      <c r="IU242" s="391"/>
      <c r="IV242" s="384">
        <v>3.0</v>
      </c>
      <c r="IW242" s="385" t="s">
        <v>61</v>
      </c>
      <c r="IX242" s="386" t="s">
        <v>136</v>
      </c>
      <c r="IY242" s="386" t="s">
        <v>134</v>
      </c>
      <c r="IZ242" s="387">
        <f>'Produksi dan Harga'!CB27</f>
        <v>0</v>
      </c>
      <c r="JA242" s="387">
        <f t="shared" si="2889"/>
        <v>0</v>
      </c>
      <c r="JB242" s="387">
        <f t="shared" si="2890"/>
        <v>0</v>
      </c>
      <c r="JC242" s="388"/>
      <c r="JD242" s="387">
        <f t="shared" si="2891"/>
        <v>0</v>
      </c>
      <c r="JE242" s="388"/>
      <c r="JF242" s="387">
        <f>ADHB!JG242</f>
        <v>0</v>
      </c>
      <c r="JG242" s="387">
        <f t="shared" si="2892"/>
        <v>0</v>
      </c>
      <c r="JH242" s="387">
        <f t="shared" si="2893"/>
        <v>0</v>
      </c>
      <c r="JI242" s="388">
        <v>0.23915411846270695</v>
      </c>
      <c r="JJ242" s="389">
        <f t="shared" si="2894"/>
        <v>0</v>
      </c>
      <c r="JK242" s="390">
        <f t="shared" si="2895"/>
        <v>0</v>
      </c>
      <c r="JL242" s="391"/>
      <c r="JM242" s="384">
        <v>3.0</v>
      </c>
      <c r="JN242" s="385" t="s">
        <v>61</v>
      </c>
      <c r="JO242" s="386" t="s">
        <v>136</v>
      </c>
      <c r="JP242" s="386" t="s">
        <v>134</v>
      </c>
      <c r="JQ242" s="387"/>
      <c r="JR242" s="387">
        <f t="shared" si="2896"/>
        <v>0</v>
      </c>
      <c r="JS242" s="387">
        <f t="shared" si="2897"/>
        <v>0</v>
      </c>
      <c r="JT242" s="388"/>
      <c r="JU242" s="387">
        <f t="shared" si="2898"/>
        <v>0</v>
      </c>
      <c r="JV242" s="388"/>
      <c r="JW242" s="387" t="str">
        <f>ADHB!LF242</f>
        <v/>
      </c>
      <c r="JX242" s="387">
        <f t="shared" si="2899"/>
        <v>0</v>
      </c>
      <c r="JY242" s="387">
        <f t="shared" si="2900"/>
        <v>0</v>
      </c>
      <c r="JZ242" s="388">
        <v>0.23915411846270695</v>
      </c>
      <c r="KA242" s="389">
        <f t="shared" si="2901"/>
        <v>0</v>
      </c>
      <c r="KB242" s="390">
        <f t="shared" si="2902"/>
        <v>0</v>
      </c>
      <c r="KC242" s="391"/>
      <c r="KD242" s="384">
        <v>3.0</v>
      </c>
      <c r="KE242" s="385" t="s">
        <v>61</v>
      </c>
      <c r="KF242" s="386" t="s">
        <v>136</v>
      </c>
      <c r="KG242" s="386" t="s">
        <v>134</v>
      </c>
      <c r="KH242" s="387"/>
      <c r="KI242" s="387">
        <f t="shared" si="2903"/>
        <v>0</v>
      </c>
      <c r="KJ242" s="387">
        <f t="shared" si="2904"/>
        <v>0</v>
      </c>
      <c r="KK242" s="388"/>
      <c r="KL242" s="387">
        <f t="shared" si="2905"/>
        <v>0</v>
      </c>
      <c r="KM242" s="388"/>
      <c r="KN242" s="387" t="str">
        <f>ADHB!LW242</f>
        <v/>
      </c>
      <c r="KO242" s="387">
        <f t="shared" si="2906"/>
        <v>0</v>
      </c>
      <c r="KP242" s="387">
        <f t="shared" si="2907"/>
        <v>0</v>
      </c>
      <c r="KQ242" s="388">
        <v>0.23915411846270695</v>
      </c>
      <c r="KR242" s="389">
        <f t="shared" si="2908"/>
        <v>0</v>
      </c>
      <c r="KS242" s="390">
        <f t="shared" si="2909"/>
        <v>0</v>
      </c>
      <c r="KT242" s="391"/>
      <c r="KU242" s="392"/>
    </row>
    <row r="243" ht="15.75" customHeight="1">
      <c r="A243" s="384">
        <v>4.0</v>
      </c>
      <c r="B243" s="385" t="s">
        <v>143</v>
      </c>
      <c r="C243" s="386" t="s">
        <v>136</v>
      </c>
      <c r="D243" s="386" t="s">
        <v>134</v>
      </c>
      <c r="E243" s="387"/>
      <c r="F243" s="387">
        <v>0.0</v>
      </c>
      <c r="G243" s="387">
        <f t="shared" si="2785"/>
        <v>0</v>
      </c>
      <c r="H243" s="388"/>
      <c r="I243" s="387">
        <f t="shared" si="2786"/>
        <v>0</v>
      </c>
      <c r="J243" s="388"/>
      <c r="K243" s="387">
        <f>ADHB!L243</f>
        <v>0</v>
      </c>
      <c r="L243" s="387">
        <f t="shared" si="2787"/>
        <v>0</v>
      </c>
      <c r="M243" s="387">
        <f t="shared" si="2788"/>
        <v>0</v>
      </c>
      <c r="N243" s="388">
        <v>0.23915411846270695</v>
      </c>
      <c r="O243" s="389">
        <f t="shared" si="2789"/>
        <v>0</v>
      </c>
      <c r="P243" s="390">
        <f t="shared" si="2790"/>
        <v>0</v>
      </c>
      <c r="Q243" s="391"/>
      <c r="R243" s="384">
        <v>4.0</v>
      </c>
      <c r="S243" s="385" t="s">
        <v>143</v>
      </c>
      <c r="T243" s="386" t="s">
        <v>136</v>
      </c>
      <c r="U243" s="386" t="s">
        <v>134</v>
      </c>
      <c r="V243" s="387"/>
      <c r="W243" s="387">
        <f t="shared" si="2791"/>
        <v>0</v>
      </c>
      <c r="X243" s="387">
        <f t="shared" si="2792"/>
        <v>0</v>
      </c>
      <c r="Y243" s="388"/>
      <c r="Z243" s="387">
        <f t="shared" si="2793"/>
        <v>0</v>
      </c>
      <c r="AA243" s="388"/>
      <c r="AB243" s="387">
        <f>ADHB!AC243</f>
        <v>0</v>
      </c>
      <c r="AC243" s="387">
        <f t="shared" si="2794"/>
        <v>0</v>
      </c>
      <c r="AD243" s="387">
        <f t="shared" si="2795"/>
        <v>0</v>
      </c>
      <c r="AE243" s="388">
        <v>0.23915411846270695</v>
      </c>
      <c r="AF243" s="389">
        <f t="shared" si="2796"/>
        <v>0</v>
      </c>
      <c r="AG243" s="390">
        <f t="shared" si="2797"/>
        <v>0</v>
      </c>
      <c r="AH243" s="391"/>
      <c r="AI243" s="384">
        <v>4.0</v>
      </c>
      <c r="AJ243" s="385" t="s">
        <v>143</v>
      </c>
      <c r="AK243" s="386" t="s">
        <v>136</v>
      </c>
      <c r="AL243" s="386" t="s">
        <v>134</v>
      </c>
      <c r="AM243" s="387"/>
      <c r="AN243" s="387">
        <f t="shared" si="2798"/>
        <v>0</v>
      </c>
      <c r="AO243" s="387">
        <f t="shared" si="2799"/>
        <v>0</v>
      </c>
      <c r="AP243" s="388"/>
      <c r="AQ243" s="387">
        <f t="shared" si="2800"/>
        <v>0</v>
      </c>
      <c r="AR243" s="388"/>
      <c r="AS243" s="387">
        <f>ADHB!AT243</f>
        <v>0</v>
      </c>
      <c r="AT243" s="387">
        <f t="shared" si="2801"/>
        <v>0</v>
      </c>
      <c r="AU243" s="387">
        <f t="shared" si="2802"/>
        <v>0</v>
      </c>
      <c r="AV243" s="388">
        <v>0.23915411846270695</v>
      </c>
      <c r="AW243" s="389">
        <f t="shared" si="2803"/>
        <v>0</v>
      </c>
      <c r="AX243" s="390">
        <f t="shared" si="2804"/>
        <v>0</v>
      </c>
      <c r="AY243" s="391"/>
      <c r="AZ243" s="384">
        <v>4.0</v>
      </c>
      <c r="BA243" s="385" t="s">
        <v>143</v>
      </c>
      <c r="BB243" s="386" t="s">
        <v>136</v>
      </c>
      <c r="BC243" s="386" t="s">
        <v>134</v>
      </c>
      <c r="BD243" s="387" t="str">
        <f>'Produksi dan Harga'!T28</f>
        <v/>
      </c>
      <c r="BE243" s="387">
        <f t="shared" si="2805"/>
        <v>0</v>
      </c>
      <c r="BF243" s="387">
        <f t="shared" si="2806"/>
        <v>0</v>
      </c>
      <c r="BG243" s="388"/>
      <c r="BH243" s="387">
        <f t="shared" si="2807"/>
        <v>0</v>
      </c>
      <c r="BI243" s="388"/>
      <c r="BJ243" s="387">
        <f>ADHB!BK243</f>
        <v>0</v>
      </c>
      <c r="BK243" s="387">
        <f t="shared" si="2808"/>
        <v>0</v>
      </c>
      <c r="BL243" s="387">
        <f t="shared" si="2809"/>
        <v>0</v>
      </c>
      <c r="BM243" s="388">
        <v>0.23915411846270695</v>
      </c>
      <c r="BN243" s="389">
        <f t="shared" si="2810"/>
        <v>0</v>
      </c>
      <c r="BO243" s="390">
        <f t="shared" si="2811"/>
        <v>0</v>
      </c>
      <c r="BP243" s="391"/>
      <c r="BQ243" s="384">
        <v>4.0</v>
      </c>
      <c r="BR243" s="385" t="s">
        <v>143</v>
      </c>
      <c r="BS243" s="386" t="s">
        <v>136</v>
      </c>
      <c r="BT243" s="386" t="s">
        <v>134</v>
      </c>
      <c r="BU243" s="387"/>
      <c r="BV243" s="387">
        <f t="shared" si="2812"/>
        <v>0</v>
      </c>
      <c r="BW243" s="387">
        <f t="shared" si="2813"/>
        <v>0</v>
      </c>
      <c r="BX243" s="388"/>
      <c r="BY243" s="387">
        <f t="shared" si="2814"/>
        <v>0</v>
      </c>
      <c r="BZ243" s="388"/>
      <c r="CA243" s="387">
        <f>ADHB!CB243</f>
        <v>0</v>
      </c>
      <c r="CB243" s="387">
        <f t="shared" si="2815"/>
        <v>0</v>
      </c>
      <c r="CC243" s="387">
        <f t="shared" si="2816"/>
        <v>0</v>
      </c>
      <c r="CD243" s="388">
        <v>0.23915411846270695</v>
      </c>
      <c r="CE243" s="389">
        <f t="shared" si="2817"/>
        <v>0</v>
      </c>
      <c r="CF243" s="390">
        <f t="shared" si="2818"/>
        <v>0</v>
      </c>
      <c r="CG243" s="391"/>
      <c r="CH243" s="384">
        <v>4.0</v>
      </c>
      <c r="CI243" s="385" t="s">
        <v>143</v>
      </c>
      <c r="CJ243" s="386" t="s">
        <v>136</v>
      </c>
      <c r="CK243" s="386" t="s">
        <v>134</v>
      </c>
      <c r="CL243" s="387"/>
      <c r="CM243" s="387">
        <f t="shared" si="2819"/>
        <v>0</v>
      </c>
      <c r="CN243" s="387">
        <f t="shared" si="2820"/>
        <v>0</v>
      </c>
      <c r="CO243" s="388"/>
      <c r="CP243" s="387">
        <f t="shared" si="2821"/>
        <v>0</v>
      </c>
      <c r="CQ243" s="388"/>
      <c r="CR243" s="387">
        <f>ADHB!CS243</f>
        <v>0</v>
      </c>
      <c r="CS243" s="387">
        <f t="shared" si="2822"/>
        <v>0</v>
      </c>
      <c r="CT243" s="387">
        <f t="shared" si="2823"/>
        <v>0</v>
      </c>
      <c r="CU243" s="388">
        <v>0.23915411846270695</v>
      </c>
      <c r="CV243" s="389">
        <f t="shared" si="2824"/>
        <v>0</v>
      </c>
      <c r="CW243" s="390">
        <f t="shared" si="2825"/>
        <v>0</v>
      </c>
      <c r="CX243" s="391"/>
      <c r="CY243" s="384">
        <v>4.0</v>
      </c>
      <c r="CZ243" s="385" t="s">
        <v>143</v>
      </c>
      <c r="DA243" s="386" t="s">
        <v>136</v>
      </c>
      <c r="DB243" s="386" t="s">
        <v>134</v>
      </c>
      <c r="DC243" s="387"/>
      <c r="DD243" s="387">
        <f t="shared" si="2826"/>
        <v>0</v>
      </c>
      <c r="DE243" s="387">
        <f t="shared" si="2827"/>
        <v>0</v>
      </c>
      <c r="DF243" s="388"/>
      <c r="DG243" s="387">
        <f t="shared" si="2828"/>
        <v>0</v>
      </c>
      <c r="DH243" s="388"/>
      <c r="DI243" s="387">
        <f>ADHB!DJ243</f>
        <v>0</v>
      </c>
      <c r="DJ243" s="387">
        <f t="shared" si="2829"/>
        <v>0</v>
      </c>
      <c r="DK243" s="387">
        <f t="shared" si="2830"/>
        <v>0</v>
      </c>
      <c r="DL243" s="388">
        <v>0.23915411846270695</v>
      </c>
      <c r="DM243" s="389">
        <f t="shared" si="2831"/>
        <v>0</v>
      </c>
      <c r="DN243" s="390">
        <f t="shared" si="2832"/>
        <v>0</v>
      </c>
      <c r="DO243" s="391"/>
      <c r="DP243" s="384">
        <v>4.0</v>
      </c>
      <c r="DQ243" s="385" t="s">
        <v>143</v>
      </c>
      <c r="DR243" s="386" t="s">
        <v>136</v>
      </c>
      <c r="DS243" s="386" t="s">
        <v>134</v>
      </c>
      <c r="DT243" s="387"/>
      <c r="DU243" s="387">
        <f t="shared" si="2833"/>
        <v>0</v>
      </c>
      <c r="DV243" s="387">
        <f t="shared" si="2834"/>
        <v>0</v>
      </c>
      <c r="DW243" s="388"/>
      <c r="DX243" s="387">
        <f t="shared" si="2835"/>
        <v>0</v>
      </c>
      <c r="DY243" s="388"/>
      <c r="DZ243" s="387">
        <f>ADHB!EA243</f>
        <v>0</v>
      </c>
      <c r="EA243" s="387">
        <f t="shared" si="2836"/>
        <v>0</v>
      </c>
      <c r="EB243" s="387">
        <f t="shared" si="2837"/>
        <v>0</v>
      </c>
      <c r="EC243" s="388">
        <v>0.23915411846270695</v>
      </c>
      <c r="ED243" s="389">
        <f t="shared" si="2838"/>
        <v>0</v>
      </c>
      <c r="EE243" s="390">
        <f t="shared" si="2839"/>
        <v>0</v>
      </c>
      <c r="EF243" s="391"/>
      <c r="EG243" s="384">
        <v>4.0</v>
      </c>
      <c r="EH243" s="385" t="s">
        <v>143</v>
      </c>
      <c r="EI243" s="386" t="s">
        <v>136</v>
      </c>
      <c r="EJ243" s="386" t="s">
        <v>134</v>
      </c>
      <c r="EK243" s="387"/>
      <c r="EL243" s="387">
        <f t="shared" si="2840"/>
        <v>0</v>
      </c>
      <c r="EM243" s="387">
        <f t="shared" si="2841"/>
        <v>0</v>
      </c>
      <c r="EN243" s="388"/>
      <c r="EO243" s="387">
        <f t="shared" si="2842"/>
        <v>0</v>
      </c>
      <c r="EP243" s="388"/>
      <c r="EQ243" s="387">
        <f>ADHB!ER243</f>
        <v>0</v>
      </c>
      <c r="ER243" s="387">
        <f t="shared" si="2843"/>
        <v>0</v>
      </c>
      <c r="ES243" s="387">
        <f t="shared" si="2844"/>
        <v>0</v>
      </c>
      <c r="ET243" s="388">
        <v>0.23915411846270695</v>
      </c>
      <c r="EU243" s="389">
        <f t="shared" si="2845"/>
        <v>0</v>
      </c>
      <c r="EV243" s="390">
        <f t="shared" si="2846"/>
        <v>0</v>
      </c>
      <c r="EW243" s="391"/>
      <c r="EX243" s="384">
        <v>4.0</v>
      </c>
      <c r="EY243" s="385" t="s">
        <v>143</v>
      </c>
      <c r="EZ243" s="386" t="s">
        <v>136</v>
      </c>
      <c r="FA243" s="386" t="s">
        <v>134</v>
      </c>
      <c r="FB243" s="387"/>
      <c r="FC243" s="387">
        <f t="shared" si="2847"/>
        <v>0</v>
      </c>
      <c r="FD243" s="387">
        <f t="shared" si="2848"/>
        <v>0</v>
      </c>
      <c r="FE243" s="388"/>
      <c r="FF243" s="387">
        <f t="shared" si="2849"/>
        <v>0</v>
      </c>
      <c r="FG243" s="388"/>
      <c r="FH243" s="387">
        <f>ADHB!FI243</f>
        <v>0</v>
      </c>
      <c r="FI243" s="387">
        <f t="shared" si="2850"/>
        <v>0</v>
      </c>
      <c r="FJ243" s="387">
        <f t="shared" si="2851"/>
        <v>0</v>
      </c>
      <c r="FK243" s="388">
        <v>0.23915411846270695</v>
      </c>
      <c r="FL243" s="389">
        <f t="shared" si="2852"/>
        <v>0</v>
      </c>
      <c r="FM243" s="390">
        <f t="shared" si="2853"/>
        <v>0</v>
      </c>
      <c r="FN243" s="391"/>
      <c r="FO243" s="384">
        <v>4.0</v>
      </c>
      <c r="FP243" s="385" t="s">
        <v>143</v>
      </c>
      <c r="FQ243" s="386" t="s">
        <v>136</v>
      </c>
      <c r="FR243" s="386" t="s">
        <v>134</v>
      </c>
      <c r="FS243" s="387"/>
      <c r="FT243" s="387">
        <f t="shared" si="2854"/>
        <v>0</v>
      </c>
      <c r="FU243" s="387">
        <f t="shared" si="2855"/>
        <v>0</v>
      </c>
      <c r="FV243" s="388"/>
      <c r="FW243" s="387">
        <f t="shared" si="2856"/>
        <v>0</v>
      </c>
      <c r="FX243" s="388"/>
      <c r="FY243" s="387">
        <f>ADHB!FZ243</f>
        <v>0</v>
      </c>
      <c r="FZ243" s="387">
        <f t="shared" si="2857"/>
        <v>0</v>
      </c>
      <c r="GA243" s="387">
        <f t="shared" si="2858"/>
        <v>0</v>
      </c>
      <c r="GB243" s="388">
        <v>0.23915411846270695</v>
      </c>
      <c r="GC243" s="389">
        <f t="shared" si="2859"/>
        <v>0</v>
      </c>
      <c r="GD243" s="390">
        <f t="shared" si="2860"/>
        <v>0</v>
      </c>
      <c r="GE243" s="391"/>
      <c r="GF243" s="384">
        <v>4.0</v>
      </c>
      <c r="GG243" s="385" t="s">
        <v>143</v>
      </c>
      <c r="GH243" s="386" t="s">
        <v>136</v>
      </c>
      <c r="GI243" s="386" t="s">
        <v>134</v>
      </c>
      <c r="GJ243" s="387"/>
      <c r="GK243" s="387">
        <f t="shared" si="2861"/>
        <v>0</v>
      </c>
      <c r="GL243" s="387">
        <f t="shared" si="2862"/>
        <v>0</v>
      </c>
      <c r="GM243" s="388"/>
      <c r="GN243" s="387">
        <f t="shared" si="2863"/>
        <v>0</v>
      </c>
      <c r="GO243" s="388"/>
      <c r="GP243" s="387">
        <f>ADHB!GQ243</f>
        <v>0</v>
      </c>
      <c r="GQ243" s="387">
        <f t="shared" si="2864"/>
        <v>0</v>
      </c>
      <c r="GR243" s="387">
        <f t="shared" si="2865"/>
        <v>0</v>
      </c>
      <c r="GS243" s="388">
        <v>0.23915411846270695</v>
      </c>
      <c r="GT243" s="389">
        <f t="shared" si="2866"/>
        <v>0</v>
      </c>
      <c r="GU243" s="390">
        <f t="shared" si="2867"/>
        <v>0</v>
      </c>
      <c r="GV243" s="391"/>
      <c r="GW243" s="384">
        <v>4.0</v>
      </c>
      <c r="GX243" s="385" t="s">
        <v>143</v>
      </c>
      <c r="GY243" s="386" t="s">
        <v>136</v>
      </c>
      <c r="GZ243" s="386" t="s">
        <v>134</v>
      </c>
      <c r="HA243" s="387" t="str">
        <f>'Produksi dan Harga'!BM28</f>
        <v/>
      </c>
      <c r="HB243" s="387">
        <f t="shared" si="2868"/>
        <v>0</v>
      </c>
      <c r="HC243" s="387">
        <f t="shared" si="2869"/>
        <v>0</v>
      </c>
      <c r="HD243" s="388"/>
      <c r="HE243" s="387">
        <f t="shared" si="2870"/>
        <v>0</v>
      </c>
      <c r="HF243" s="388"/>
      <c r="HG243" s="387">
        <f>ADHB!HH243</f>
        <v>0</v>
      </c>
      <c r="HH243" s="387">
        <f t="shared" si="2871"/>
        <v>0</v>
      </c>
      <c r="HI243" s="387">
        <f t="shared" si="2872"/>
        <v>0</v>
      </c>
      <c r="HJ243" s="388">
        <v>0.23915411846270695</v>
      </c>
      <c r="HK243" s="389">
        <f t="shared" si="2873"/>
        <v>0</v>
      </c>
      <c r="HL243" s="390">
        <f t="shared" si="2874"/>
        <v>0</v>
      </c>
      <c r="HM243" s="391"/>
      <c r="HN243" s="384">
        <v>4.0</v>
      </c>
      <c r="HO243" s="385" t="s">
        <v>143</v>
      </c>
      <c r="HP243" s="386" t="s">
        <v>136</v>
      </c>
      <c r="HQ243" s="386" t="s">
        <v>134</v>
      </c>
      <c r="HR243" s="387"/>
      <c r="HS243" s="387">
        <f t="shared" si="2875"/>
        <v>0</v>
      </c>
      <c r="HT243" s="387">
        <f t="shared" si="2876"/>
        <v>0</v>
      </c>
      <c r="HU243" s="388"/>
      <c r="HV243" s="387">
        <f t="shared" si="2877"/>
        <v>0</v>
      </c>
      <c r="HW243" s="388"/>
      <c r="HX243" s="387">
        <f>ADHB!HY243</f>
        <v>0</v>
      </c>
      <c r="HY243" s="387">
        <f t="shared" si="2878"/>
        <v>0</v>
      </c>
      <c r="HZ243" s="387">
        <f t="shared" si="2879"/>
        <v>0</v>
      </c>
      <c r="IA243" s="388">
        <v>0.23915411846270695</v>
      </c>
      <c r="IB243" s="389">
        <f t="shared" si="2880"/>
        <v>0</v>
      </c>
      <c r="IC243" s="390">
        <f t="shared" si="2881"/>
        <v>0</v>
      </c>
      <c r="ID243" s="391"/>
      <c r="IE243" s="384">
        <v>4.0</v>
      </c>
      <c r="IF243" s="385" t="s">
        <v>143</v>
      </c>
      <c r="IG243" s="386" t="s">
        <v>136</v>
      </c>
      <c r="IH243" s="386" t="s">
        <v>134</v>
      </c>
      <c r="II243" s="387"/>
      <c r="IJ243" s="387">
        <f t="shared" si="2882"/>
        <v>0</v>
      </c>
      <c r="IK243" s="387">
        <f t="shared" si="2883"/>
        <v>0</v>
      </c>
      <c r="IL243" s="388"/>
      <c r="IM243" s="387">
        <f t="shared" si="2884"/>
        <v>0</v>
      </c>
      <c r="IN243" s="388"/>
      <c r="IO243" s="387">
        <f>ADHB!IP243</f>
        <v>0</v>
      </c>
      <c r="IP243" s="387">
        <f t="shared" si="2885"/>
        <v>0</v>
      </c>
      <c r="IQ243" s="387">
        <f t="shared" si="2886"/>
        <v>0</v>
      </c>
      <c r="IR243" s="388">
        <v>0.23915411846270695</v>
      </c>
      <c r="IS243" s="389">
        <f t="shared" si="2887"/>
        <v>0</v>
      </c>
      <c r="IT243" s="390">
        <f t="shared" si="2888"/>
        <v>0</v>
      </c>
      <c r="IU243" s="391"/>
      <c r="IV243" s="384">
        <v>4.0</v>
      </c>
      <c r="IW243" s="385" t="s">
        <v>143</v>
      </c>
      <c r="IX243" s="386" t="s">
        <v>136</v>
      </c>
      <c r="IY243" s="386" t="s">
        <v>134</v>
      </c>
      <c r="IZ243" s="387" t="str">
        <f>'Produksi dan Harga'!CB28</f>
        <v/>
      </c>
      <c r="JA243" s="387">
        <f t="shared" si="2889"/>
        <v>0</v>
      </c>
      <c r="JB243" s="387">
        <f t="shared" si="2890"/>
        <v>0</v>
      </c>
      <c r="JC243" s="388"/>
      <c r="JD243" s="387">
        <f t="shared" si="2891"/>
        <v>0</v>
      </c>
      <c r="JE243" s="388"/>
      <c r="JF243" s="387">
        <f>ADHB!JG243</f>
        <v>0</v>
      </c>
      <c r="JG243" s="387">
        <f t="shared" si="2892"/>
        <v>0</v>
      </c>
      <c r="JH243" s="387">
        <f t="shared" si="2893"/>
        <v>0</v>
      </c>
      <c r="JI243" s="388">
        <v>0.23915411846270695</v>
      </c>
      <c r="JJ243" s="389">
        <f t="shared" si="2894"/>
        <v>0</v>
      </c>
      <c r="JK243" s="390">
        <f t="shared" si="2895"/>
        <v>0</v>
      </c>
      <c r="JL243" s="391"/>
      <c r="JM243" s="384">
        <v>4.0</v>
      </c>
      <c r="JN243" s="385" t="s">
        <v>143</v>
      </c>
      <c r="JO243" s="386" t="s">
        <v>136</v>
      </c>
      <c r="JP243" s="386" t="s">
        <v>134</v>
      </c>
      <c r="JQ243" s="387"/>
      <c r="JR243" s="387">
        <f t="shared" si="2896"/>
        <v>0</v>
      </c>
      <c r="JS243" s="387">
        <f t="shared" si="2897"/>
        <v>0</v>
      </c>
      <c r="JT243" s="388"/>
      <c r="JU243" s="387">
        <f t="shared" si="2898"/>
        <v>0</v>
      </c>
      <c r="JV243" s="388"/>
      <c r="JW243" s="387" t="str">
        <f>ADHB!LF243</f>
        <v/>
      </c>
      <c r="JX243" s="387">
        <f t="shared" si="2899"/>
        <v>0</v>
      </c>
      <c r="JY243" s="387">
        <f t="shared" si="2900"/>
        <v>0</v>
      </c>
      <c r="JZ243" s="388">
        <v>0.23915411846270695</v>
      </c>
      <c r="KA243" s="389">
        <f t="shared" si="2901"/>
        <v>0</v>
      </c>
      <c r="KB243" s="390">
        <f t="shared" si="2902"/>
        <v>0</v>
      </c>
      <c r="KC243" s="391"/>
      <c r="KD243" s="384">
        <v>4.0</v>
      </c>
      <c r="KE243" s="385" t="s">
        <v>143</v>
      </c>
      <c r="KF243" s="386" t="s">
        <v>136</v>
      </c>
      <c r="KG243" s="386" t="s">
        <v>134</v>
      </c>
      <c r="KH243" s="387"/>
      <c r="KI243" s="387">
        <f t="shared" si="2903"/>
        <v>0</v>
      </c>
      <c r="KJ243" s="387">
        <f t="shared" si="2904"/>
        <v>0</v>
      </c>
      <c r="KK243" s="388"/>
      <c r="KL243" s="387">
        <f t="shared" si="2905"/>
        <v>0</v>
      </c>
      <c r="KM243" s="388"/>
      <c r="KN243" s="387" t="str">
        <f>ADHB!LW243</f>
        <v/>
      </c>
      <c r="KO243" s="387">
        <f t="shared" si="2906"/>
        <v>0</v>
      </c>
      <c r="KP243" s="387">
        <f t="shared" si="2907"/>
        <v>0</v>
      </c>
      <c r="KQ243" s="388">
        <v>0.23915411846270695</v>
      </c>
      <c r="KR243" s="389">
        <f t="shared" si="2908"/>
        <v>0</v>
      </c>
      <c r="KS243" s="390">
        <f t="shared" si="2909"/>
        <v>0</v>
      </c>
      <c r="KT243" s="391"/>
      <c r="KU243" s="392"/>
    </row>
    <row r="244" ht="15.75" customHeight="1">
      <c r="A244" s="384">
        <v>5.0</v>
      </c>
      <c r="B244" s="385" t="s">
        <v>144</v>
      </c>
      <c r="C244" s="386" t="s">
        <v>132</v>
      </c>
      <c r="D244" s="386" t="s">
        <v>132</v>
      </c>
      <c r="E244" s="387"/>
      <c r="F244" s="387"/>
      <c r="G244" s="387">
        <f t="shared" si="2785"/>
        <v>0</v>
      </c>
      <c r="H244" s="388"/>
      <c r="I244" s="387">
        <f t="shared" si="2786"/>
        <v>0</v>
      </c>
      <c r="J244" s="388"/>
      <c r="K244" s="387">
        <f>ADHB!L244</f>
        <v>0</v>
      </c>
      <c r="L244" s="387">
        <f t="shared" si="2787"/>
        <v>0</v>
      </c>
      <c r="M244" s="387">
        <f t="shared" si="2788"/>
        <v>0</v>
      </c>
      <c r="N244" s="388">
        <v>0.23915411846270695</v>
      </c>
      <c r="O244" s="389">
        <f t="shared" si="2789"/>
        <v>0</v>
      </c>
      <c r="P244" s="390">
        <f t="shared" si="2790"/>
        <v>0</v>
      </c>
      <c r="Q244" s="391"/>
      <c r="R244" s="384">
        <v>5.0</v>
      </c>
      <c r="S244" s="385" t="s">
        <v>144</v>
      </c>
      <c r="T244" s="386" t="s">
        <v>132</v>
      </c>
      <c r="U244" s="386" t="s">
        <v>132</v>
      </c>
      <c r="V244" s="387"/>
      <c r="W244" s="387" t="str">
        <f t="shared" si="2791"/>
        <v/>
      </c>
      <c r="X244" s="387">
        <f t="shared" si="2792"/>
        <v>0</v>
      </c>
      <c r="Y244" s="388"/>
      <c r="Z244" s="387">
        <f t="shared" si="2793"/>
        <v>0</v>
      </c>
      <c r="AA244" s="388"/>
      <c r="AB244" s="387">
        <f>ADHB!AC244</f>
        <v>0</v>
      </c>
      <c r="AC244" s="387">
        <f t="shared" si="2794"/>
        <v>0</v>
      </c>
      <c r="AD244" s="387">
        <f t="shared" si="2795"/>
        <v>0</v>
      </c>
      <c r="AE244" s="388">
        <v>0.23915411846270695</v>
      </c>
      <c r="AF244" s="389">
        <f t="shared" si="2796"/>
        <v>0</v>
      </c>
      <c r="AG244" s="390">
        <f t="shared" si="2797"/>
        <v>0</v>
      </c>
      <c r="AH244" s="391"/>
      <c r="AI244" s="384">
        <v>5.0</v>
      </c>
      <c r="AJ244" s="385" t="s">
        <v>144</v>
      </c>
      <c r="AK244" s="386" t="s">
        <v>132</v>
      </c>
      <c r="AL244" s="386" t="s">
        <v>132</v>
      </c>
      <c r="AM244" s="387"/>
      <c r="AN244" s="387" t="str">
        <f t="shared" si="2798"/>
        <v/>
      </c>
      <c r="AO244" s="387">
        <f t="shared" si="2799"/>
        <v>0</v>
      </c>
      <c r="AP244" s="388"/>
      <c r="AQ244" s="387">
        <f t="shared" si="2800"/>
        <v>0</v>
      </c>
      <c r="AR244" s="388"/>
      <c r="AS244" s="387">
        <f>ADHB!AT244</f>
        <v>0</v>
      </c>
      <c r="AT244" s="387">
        <f t="shared" si="2801"/>
        <v>0</v>
      </c>
      <c r="AU244" s="387">
        <f t="shared" si="2802"/>
        <v>0</v>
      </c>
      <c r="AV244" s="388">
        <v>0.23915411846270695</v>
      </c>
      <c r="AW244" s="389">
        <f t="shared" si="2803"/>
        <v>0</v>
      </c>
      <c r="AX244" s="390">
        <f t="shared" si="2804"/>
        <v>0</v>
      </c>
      <c r="AY244" s="391"/>
      <c r="AZ244" s="384">
        <v>5.0</v>
      </c>
      <c r="BA244" s="385" t="s">
        <v>144</v>
      </c>
      <c r="BB244" s="386" t="s">
        <v>132</v>
      </c>
      <c r="BC244" s="386" t="s">
        <v>132</v>
      </c>
      <c r="BD244" s="387"/>
      <c r="BE244" s="387" t="str">
        <f t="shared" si="2805"/>
        <v/>
      </c>
      <c r="BF244" s="387">
        <f t="shared" si="2806"/>
        <v>0</v>
      </c>
      <c r="BG244" s="388"/>
      <c r="BH244" s="387">
        <f t="shared" si="2807"/>
        <v>0</v>
      </c>
      <c r="BI244" s="388"/>
      <c r="BJ244" s="387">
        <f>ADHB!BK244</f>
        <v>0</v>
      </c>
      <c r="BK244" s="387">
        <f t="shared" si="2808"/>
        <v>0</v>
      </c>
      <c r="BL244" s="387">
        <f t="shared" si="2809"/>
        <v>0</v>
      </c>
      <c r="BM244" s="388">
        <v>0.23915411846270695</v>
      </c>
      <c r="BN244" s="389">
        <f t="shared" si="2810"/>
        <v>0</v>
      </c>
      <c r="BO244" s="390">
        <f t="shared" si="2811"/>
        <v>0</v>
      </c>
      <c r="BP244" s="391"/>
      <c r="BQ244" s="384">
        <v>5.0</v>
      </c>
      <c r="BR244" s="385" t="s">
        <v>144</v>
      </c>
      <c r="BS244" s="386" t="s">
        <v>132</v>
      </c>
      <c r="BT244" s="386" t="s">
        <v>132</v>
      </c>
      <c r="BU244" s="387"/>
      <c r="BV244" s="387" t="str">
        <f t="shared" si="2812"/>
        <v/>
      </c>
      <c r="BW244" s="387">
        <f t="shared" si="2813"/>
        <v>0</v>
      </c>
      <c r="BX244" s="388"/>
      <c r="BY244" s="387">
        <f t="shared" si="2814"/>
        <v>0</v>
      </c>
      <c r="BZ244" s="388"/>
      <c r="CA244" s="387">
        <f>ADHB!CB244</f>
        <v>0</v>
      </c>
      <c r="CB244" s="387">
        <f t="shared" si="2815"/>
        <v>0</v>
      </c>
      <c r="CC244" s="387">
        <f t="shared" si="2816"/>
        <v>0</v>
      </c>
      <c r="CD244" s="388">
        <v>0.23915411846270695</v>
      </c>
      <c r="CE244" s="389">
        <f t="shared" si="2817"/>
        <v>0</v>
      </c>
      <c r="CF244" s="390">
        <f t="shared" si="2818"/>
        <v>0</v>
      </c>
      <c r="CG244" s="391"/>
      <c r="CH244" s="384">
        <v>5.0</v>
      </c>
      <c r="CI244" s="385" t="s">
        <v>144</v>
      </c>
      <c r="CJ244" s="386" t="s">
        <v>132</v>
      </c>
      <c r="CK244" s="386" t="s">
        <v>132</v>
      </c>
      <c r="CL244" s="387"/>
      <c r="CM244" s="387" t="str">
        <f t="shared" si="2819"/>
        <v/>
      </c>
      <c r="CN244" s="387">
        <f t="shared" si="2820"/>
        <v>0</v>
      </c>
      <c r="CO244" s="388"/>
      <c r="CP244" s="387">
        <f t="shared" si="2821"/>
        <v>0</v>
      </c>
      <c r="CQ244" s="388"/>
      <c r="CR244" s="387">
        <f>ADHB!CS244</f>
        <v>0</v>
      </c>
      <c r="CS244" s="387">
        <f t="shared" si="2822"/>
        <v>0</v>
      </c>
      <c r="CT244" s="387">
        <f t="shared" si="2823"/>
        <v>0</v>
      </c>
      <c r="CU244" s="388">
        <v>0.23915411846270695</v>
      </c>
      <c r="CV244" s="389">
        <f t="shared" si="2824"/>
        <v>0</v>
      </c>
      <c r="CW244" s="390">
        <f t="shared" si="2825"/>
        <v>0</v>
      </c>
      <c r="CX244" s="391"/>
      <c r="CY244" s="384">
        <v>5.0</v>
      </c>
      <c r="CZ244" s="385" t="s">
        <v>144</v>
      </c>
      <c r="DA244" s="386" t="s">
        <v>132</v>
      </c>
      <c r="DB244" s="386" t="s">
        <v>132</v>
      </c>
      <c r="DC244" s="387"/>
      <c r="DD244" s="387" t="str">
        <f t="shared" si="2826"/>
        <v/>
      </c>
      <c r="DE244" s="387">
        <f t="shared" si="2827"/>
        <v>0</v>
      </c>
      <c r="DF244" s="388"/>
      <c r="DG244" s="387">
        <f t="shared" si="2828"/>
        <v>0</v>
      </c>
      <c r="DH244" s="388"/>
      <c r="DI244" s="387">
        <f>ADHB!DJ244</f>
        <v>0</v>
      </c>
      <c r="DJ244" s="387">
        <f t="shared" si="2829"/>
        <v>0</v>
      </c>
      <c r="DK244" s="387">
        <f t="shared" si="2830"/>
        <v>0</v>
      </c>
      <c r="DL244" s="388">
        <v>0.23915411846270695</v>
      </c>
      <c r="DM244" s="389">
        <f t="shared" si="2831"/>
        <v>0</v>
      </c>
      <c r="DN244" s="390">
        <f t="shared" si="2832"/>
        <v>0</v>
      </c>
      <c r="DO244" s="391"/>
      <c r="DP244" s="384">
        <v>5.0</v>
      </c>
      <c r="DQ244" s="385" t="s">
        <v>144</v>
      </c>
      <c r="DR244" s="386" t="s">
        <v>132</v>
      </c>
      <c r="DS244" s="386" t="s">
        <v>132</v>
      </c>
      <c r="DT244" s="387"/>
      <c r="DU244" s="387" t="str">
        <f t="shared" si="2833"/>
        <v/>
      </c>
      <c r="DV244" s="387">
        <f t="shared" si="2834"/>
        <v>0</v>
      </c>
      <c r="DW244" s="388"/>
      <c r="DX244" s="387">
        <f t="shared" si="2835"/>
        <v>0</v>
      </c>
      <c r="DY244" s="388"/>
      <c r="DZ244" s="387">
        <f>ADHB!EA244</f>
        <v>0</v>
      </c>
      <c r="EA244" s="387">
        <f t="shared" si="2836"/>
        <v>0</v>
      </c>
      <c r="EB244" s="387">
        <f t="shared" si="2837"/>
        <v>0</v>
      </c>
      <c r="EC244" s="388">
        <v>0.23915411846270695</v>
      </c>
      <c r="ED244" s="389">
        <f t="shared" si="2838"/>
        <v>0</v>
      </c>
      <c r="EE244" s="390">
        <f t="shared" si="2839"/>
        <v>0</v>
      </c>
      <c r="EF244" s="391"/>
      <c r="EG244" s="384">
        <v>5.0</v>
      </c>
      <c r="EH244" s="385" t="s">
        <v>144</v>
      </c>
      <c r="EI244" s="386" t="s">
        <v>132</v>
      </c>
      <c r="EJ244" s="386" t="s">
        <v>132</v>
      </c>
      <c r="EK244" s="387"/>
      <c r="EL244" s="387" t="str">
        <f t="shared" si="2840"/>
        <v/>
      </c>
      <c r="EM244" s="387">
        <f t="shared" si="2841"/>
        <v>0</v>
      </c>
      <c r="EN244" s="388"/>
      <c r="EO244" s="387">
        <f t="shared" si="2842"/>
        <v>0</v>
      </c>
      <c r="EP244" s="388"/>
      <c r="EQ244" s="387">
        <f>ADHB!ER244</f>
        <v>0</v>
      </c>
      <c r="ER244" s="387">
        <f t="shared" si="2843"/>
        <v>0</v>
      </c>
      <c r="ES244" s="387">
        <f t="shared" si="2844"/>
        <v>0</v>
      </c>
      <c r="ET244" s="388">
        <v>0.23915411846270695</v>
      </c>
      <c r="EU244" s="389">
        <f t="shared" si="2845"/>
        <v>0</v>
      </c>
      <c r="EV244" s="390">
        <f t="shared" si="2846"/>
        <v>0</v>
      </c>
      <c r="EW244" s="391"/>
      <c r="EX244" s="384">
        <v>5.0</v>
      </c>
      <c r="EY244" s="385" t="s">
        <v>144</v>
      </c>
      <c r="EZ244" s="386" t="s">
        <v>132</v>
      </c>
      <c r="FA244" s="386" t="s">
        <v>132</v>
      </c>
      <c r="FB244" s="387"/>
      <c r="FC244" s="387" t="str">
        <f t="shared" si="2847"/>
        <v/>
      </c>
      <c r="FD244" s="387">
        <f t="shared" si="2848"/>
        <v>0</v>
      </c>
      <c r="FE244" s="388"/>
      <c r="FF244" s="387">
        <f t="shared" si="2849"/>
        <v>0</v>
      </c>
      <c r="FG244" s="388"/>
      <c r="FH244" s="387">
        <f>ADHB!FI244</f>
        <v>0</v>
      </c>
      <c r="FI244" s="387">
        <f t="shared" si="2850"/>
        <v>0</v>
      </c>
      <c r="FJ244" s="387">
        <f t="shared" si="2851"/>
        <v>0</v>
      </c>
      <c r="FK244" s="388">
        <v>0.23915411846270695</v>
      </c>
      <c r="FL244" s="389">
        <f t="shared" si="2852"/>
        <v>0</v>
      </c>
      <c r="FM244" s="390">
        <f t="shared" si="2853"/>
        <v>0</v>
      </c>
      <c r="FN244" s="391"/>
      <c r="FO244" s="384">
        <v>5.0</v>
      </c>
      <c r="FP244" s="385" t="s">
        <v>144</v>
      </c>
      <c r="FQ244" s="386" t="s">
        <v>132</v>
      </c>
      <c r="FR244" s="386" t="s">
        <v>132</v>
      </c>
      <c r="FS244" s="387"/>
      <c r="FT244" s="387" t="str">
        <f t="shared" si="2854"/>
        <v/>
      </c>
      <c r="FU244" s="387">
        <f t="shared" si="2855"/>
        <v>0</v>
      </c>
      <c r="FV244" s="388"/>
      <c r="FW244" s="387">
        <f t="shared" si="2856"/>
        <v>0</v>
      </c>
      <c r="FX244" s="388"/>
      <c r="FY244" s="387">
        <f>ADHB!FZ244</f>
        <v>0</v>
      </c>
      <c r="FZ244" s="387">
        <f t="shared" si="2857"/>
        <v>0</v>
      </c>
      <c r="GA244" s="387">
        <f t="shared" si="2858"/>
        <v>0</v>
      </c>
      <c r="GB244" s="388">
        <v>0.23915411846270695</v>
      </c>
      <c r="GC244" s="389">
        <f t="shared" si="2859"/>
        <v>0</v>
      </c>
      <c r="GD244" s="390">
        <f t="shared" si="2860"/>
        <v>0</v>
      </c>
      <c r="GE244" s="391"/>
      <c r="GF244" s="384">
        <v>5.0</v>
      </c>
      <c r="GG244" s="385" t="s">
        <v>144</v>
      </c>
      <c r="GH244" s="386" t="s">
        <v>132</v>
      </c>
      <c r="GI244" s="386" t="s">
        <v>132</v>
      </c>
      <c r="GJ244" s="387"/>
      <c r="GK244" s="387" t="str">
        <f t="shared" si="2861"/>
        <v/>
      </c>
      <c r="GL244" s="387">
        <f t="shared" si="2862"/>
        <v>0</v>
      </c>
      <c r="GM244" s="388"/>
      <c r="GN244" s="387">
        <f t="shared" si="2863"/>
        <v>0</v>
      </c>
      <c r="GO244" s="388"/>
      <c r="GP244" s="387">
        <f>ADHB!GQ244</f>
        <v>0</v>
      </c>
      <c r="GQ244" s="387">
        <f t="shared" si="2864"/>
        <v>0</v>
      </c>
      <c r="GR244" s="387">
        <f t="shared" si="2865"/>
        <v>0</v>
      </c>
      <c r="GS244" s="388">
        <v>0.23915411846270695</v>
      </c>
      <c r="GT244" s="389">
        <f t="shared" si="2866"/>
        <v>0</v>
      </c>
      <c r="GU244" s="390">
        <f t="shared" si="2867"/>
        <v>0</v>
      </c>
      <c r="GV244" s="391"/>
      <c r="GW244" s="384">
        <v>5.0</v>
      </c>
      <c r="GX244" s="385" t="s">
        <v>144</v>
      </c>
      <c r="GY244" s="386" t="s">
        <v>132</v>
      </c>
      <c r="GZ244" s="386" t="s">
        <v>132</v>
      </c>
      <c r="HA244" s="387"/>
      <c r="HB244" s="387" t="str">
        <f t="shared" si="2868"/>
        <v/>
      </c>
      <c r="HC244" s="387">
        <f t="shared" si="2869"/>
        <v>0</v>
      </c>
      <c r="HD244" s="388"/>
      <c r="HE244" s="387">
        <f t="shared" si="2870"/>
        <v>0</v>
      </c>
      <c r="HF244" s="388"/>
      <c r="HG244" s="387">
        <f>ADHB!HH244</f>
        <v>0</v>
      </c>
      <c r="HH244" s="387">
        <f t="shared" si="2871"/>
        <v>0</v>
      </c>
      <c r="HI244" s="387">
        <f t="shared" si="2872"/>
        <v>0</v>
      </c>
      <c r="HJ244" s="388">
        <v>0.23915411846270695</v>
      </c>
      <c r="HK244" s="389">
        <f t="shared" si="2873"/>
        <v>0</v>
      </c>
      <c r="HL244" s="390">
        <f t="shared" si="2874"/>
        <v>0</v>
      </c>
      <c r="HM244" s="391"/>
      <c r="HN244" s="384">
        <v>5.0</v>
      </c>
      <c r="HO244" s="385" t="s">
        <v>144</v>
      </c>
      <c r="HP244" s="386" t="s">
        <v>132</v>
      </c>
      <c r="HQ244" s="386" t="s">
        <v>132</v>
      </c>
      <c r="HR244" s="387"/>
      <c r="HS244" s="387" t="str">
        <f t="shared" si="2875"/>
        <v/>
      </c>
      <c r="HT244" s="387">
        <f t="shared" si="2876"/>
        <v>0</v>
      </c>
      <c r="HU244" s="388"/>
      <c r="HV244" s="387">
        <f t="shared" si="2877"/>
        <v>0</v>
      </c>
      <c r="HW244" s="388"/>
      <c r="HX244" s="387">
        <f>ADHB!HY244</f>
        <v>0</v>
      </c>
      <c r="HY244" s="387">
        <f t="shared" si="2878"/>
        <v>0</v>
      </c>
      <c r="HZ244" s="387">
        <f t="shared" si="2879"/>
        <v>0</v>
      </c>
      <c r="IA244" s="388">
        <v>0.23915411846270695</v>
      </c>
      <c r="IB244" s="389">
        <f t="shared" si="2880"/>
        <v>0</v>
      </c>
      <c r="IC244" s="390">
        <f t="shared" si="2881"/>
        <v>0</v>
      </c>
      <c r="ID244" s="391"/>
      <c r="IE244" s="384">
        <v>5.0</v>
      </c>
      <c r="IF244" s="385" t="s">
        <v>144</v>
      </c>
      <c r="IG244" s="386" t="s">
        <v>132</v>
      </c>
      <c r="IH244" s="386" t="s">
        <v>132</v>
      </c>
      <c r="II244" s="387"/>
      <c r="IJ244" s="387" t="str">
        <f t="shared" si="2882"/>
        <v/>
      </c>
      <c r="IK244" s="387">
        <f t="shared" si="2883"/>
        <v>0</v>
      </c>
      <c r="IL244" s="388"/>
      <c r="IM244" s="387">
        <f t="shared" si="2884"/>
        <v>0</v>
      </c>
      <c r="IN244" s="388"/>
      <c r="IO244" s="387">
        <f>ADHB!IP244</f>
        <v>0</v>
      </c>
      <c r="IP244" s="387">
        <f t="shared" si="2885"/>
        <v>0</v>
      </c>
      <c r="IQ244" s="387">
        <f t="shared" si="2886"/>
        <v>0</v>
      </c>
      <c r="IR244" s="388">
        <v>0.23915411846270695</v>
      </c>
      <c r="IS244" s="389">
        <f t="shared" si="2887"/>
        <v>0</v>
      </c>
      <c r="IT244" s="390">
        <f t="shared" si="2888"/>
        <v>0</v>
      </c>
      <c r="IU244" s="391"/>
      <c r="IV244" s="384">
        <v>5.0</v>
      </c>
      <c r="IW244" s="385" t="s">
        <v>144</v>
      </c>
      <c r="IX244" s="386" t="s">
        <v>132</v>
      </c>
      <c r="IY244" s="386" t="s">
        <v>132</v>
      </c>
      <c r="IZ244" s="387"/>
      <c r="JA244" s="387" t="str">
        <f t="shared" si="2889"/>
        <v/>
      </c>
      <c r="JB244" s="387">
        <f t="shared" si="2890"/>
        <v>0</v>
      </c>
      <c r="JC244" s="388"/>
      <c r="JD244" s="387">
        <f t="shared" si="2891"/>
        <v>0</v>
      </c>
      <c r="JE244" s="388"/>
      <c r="JF244" s="387">
        <f>ADHB!JG244</f>
        <v>0</v>
      </c>
      <c r="JG244" s="387">
        <f t="shared" si="2892"/>
        <v>0</v>
      </c>
      <c r="JH244" s="387">
        <f t="shared" si="2893"/>
        <v>0</v>
      </c>
      <c r="JI244" s="388">
        <v>0.23915411846270695</v>
      </c>
      <c r="JJ244" s="389">
        <f t="shared" si="2894"/>
        <v>0</v>
      </c>
      <c r="JK244" s="390">
        <f t="shared" si="2895"/>
        <v>0</v>
      </c>
      <c r="JL244" s="391"/>
      <c r="JM244" s="384">
        <v>5.0</v>
      </c>
      <c r="JN244" s="385" t="s">
        <v>144</v>
      </c>
      <c r="JO244" s="386" t="s">
        <v>132</v>
      </c>
      <c r="JP244" s="386" t="s">
        <v>132</v>
      </c>
      <c r="JQ244" s="387"/>
      <c r="JR244" s="387" t="str">
        <f t="shared" si="2896"/>
        <v/>
      </c>
      <c r="JS244" s="387">
        <f t="shared" si="2897"/>
        <v>0</v>
      </c>
      <c r="JT244" s="388"/>
      <c r="JU244" s="387">
        <f t="shared" si="2898"/>
        <v>0</v>
      </c>
      <c r="JV244" s="388"/>
      <c r="JW244" s="387" t="str">
        <f>ADHB!LF244</f>
        <v/>
      </c>
      <c r="JX244" s="387">
        <f t="shared" si="2899"/>
        <v>0</v>
      </c>
      <c r="JY244" s="387">
        <f t="shared" si="2900"/>
        <v>0</v>
      </c>
      <c r="JZ244" s="388">
        <v>0.23915411846270695</v>
      </c>
      <c r="KA244" s="389">
        <f t="shared" si="2901"/>
        <v>0</v>
      </c>
      <c r="KB244" s="390">
        <f t="shared" si="2902"/>
        <v>0</v>
      </c>
      <c r="KC244" s="391"/>
      <c r="KD244" s="384">
        <v>5.0</v>
      </c>
      <c r="KE244" s="385" t="s">
        <v>144</v>
      </c>
      <c r="KF244" s="386" t="s">
        <v>132</v>
      </c>
      <c r="KG244" s="386" t="s">
        <v>132</v>
      </c>
      <c r="KH244" s="387"/>
      <c r="KI244" s="387" t="str">
        <f t="shared" si="2903"/>
        <v/>
      </c>
      <c r="KJ244" s="387">
        <f t="shared" si="2904"/>
        <v>0</v>
      </c>
      <c r="KK244" s="388"/>
      <c r="KL244" s="387">
        <f t="shared" si="2905"/>
        <v>0</v>
      </c>
      <c r="KM244" s="388"/>
      <c r="KN244" s="387" t="str">
        <f>ADHB!LW244</f>
        <v/>
      </c>
      <c r="KO244" s="387">
        <f t="shared" si="2906"/>
        <v>0</v>
      </c>
      <c r="KP244" s="387">
        <f t="shared" si="2907"/>
        <v>0</v>
      </c>
      <c r="KQ244" s="388">
        <v>0.23915411846270695</v>
      </c>
      <c r="KR244" s="389">
        <f t="shared" si="2908"/>
        <v>0</v>
      </c>
      <c r="KS244" s="390">
        <f t="shared" si="2909"/>
        <v>0</v>
      </c>
      <c r="KT244" s="391"/>
      <c r="KU244" s="392"/>
    </row>
    <row r="245" ht="15.75" customHeight="1">
      <c r="A245" s="384">
        <v>6.0</v>
      </c>
      <c r="B245" s="385" t="s">
        <v>145</v>
      </c>
      <c r="C245" s="386" t="s">
        <v>132</v>
      </c>
      <c r="D245" s="386" t="s">
        <v>132</v>
      </c>
      <c r="E245" s="387"/>
      <c r="F245" s="387"/>
      <c r="G245" s="387">
        <f t="shared" si="2785"/>
        <v>0</v>
      </c>
      <c r="H245" s="388"/>
      <c r="I245" s="387">
        <f t="shared" si="2786"/>
        <v>0</v>
      </c>
      <c r="J245" s="388"/>
      <c r="K245" s="387">
        <f>ADHB!L245</f>
        <v>0</v>
      </c>
      <c r="L245" s="387">
        <f t="shared" si="2787"/>
        <v>0</v>
      </c>
      <c r="M245" s="387">
        <f t="shared" si="2788"/>
        <v>0</v>
      </c>
      <c r="N245" s="388">
        <v>0.23915411846270695</v>
      </c>
      <c r="O245" s="389">
        <f t="shared" si="2789"/>
        <v>0</v>
      </c>
      <c r="P245" s="390">
        <f t="shared" si="2790"/>
        <v>0</v>
      </c>
      <c r="Q245" s="391"/>
      <c r="R245" s="384">
        <v>6.0</v>
      </c>
      <c r="S245" s="385" t="s">
        <v>145</v>
      </c>
      <c r="T245" s="386" t="s">
        <v>132</v>
      </c>
      <c r="U245" s="386" t="s">
        <v>132</v>
      </c>
      <c r="V245" s="387"/>
      <c r="W245" s="387" t="str">
        <f t="shared" si="2791"/>
        <v/>
      </c>
      <c r="X245" s="387">
        <f t="shared" si="2792"/>
        <v>0</v>
      </c>
      <c r="Y245" s="388"/>
      <c r="Z245" s="387">
        <f t="shared" si="2793"/>
        <v>0</v>
      </c>
      <c r="AA245" s="388"/>
      <c r="AB245" s="387">
        <f>ADHB!AC245</f>
        <v>0</v>
      </c>
      <c r="AC245" s="387">
        <f t="shared" si="2794"/>
        <v>0</v>
      </c>
      <c r="AD245" s="387">
        <f t="shared" si="2795"/>
        <v>0</v>
      </c>
      <c r="AE245" s="388">
        <v>0.23915411846270695</v>
      </c>
      <c r="AF245" s="389">
        <f t="shared" si="2796"/>
        <v>0</v>
      </c>
      <c r="AG245" s="390">
        <f t="shared" si="2797"/>
        <v>0</v>
      </c>
      <c r="AH245" s="391"/>
      <c r="AI245" s="384">
        <v>6.0</v>
      </c>
      <c r="AJ245" s="385" t="s">
        <v>145</v>
      </c>
      <c r="AK245" s="386" t="s">
        <v>132</v>
      </c>
      <c r="AL245" s="386" t="s">
        <v>132</v>
      </c>
      <c r="AM245" s="387"/>
      <c r="AN245" s="387" t="str">
        <f t="shared" si="2798"/>
        <v/>
      </c>
      <c r="AO245" s="387">
        <f t="shared" si="2799"/>
        <v>0</v>
      </c>
      <c r="AP245" s="388"/>
      <c r="AQ245" s="387">
        <f t="shared" si="2800"/>
        <v>0</v>
      </c>
      <c r="AR245" s="388"/>
      <c r="AS245" s="387">
        <f>ADHB!AT245</f>
        <v>0</v>
      </c>
      <c r="AT245" s="387">
        <f t="shared" si="2801"/>
        <v>0</v>
      </c>
      <c r="AU245" s="387">
        <f t="shared" si="2802"/>
        <v>0</v>
      </c>
      <c r="AV245" s="388">
        <v>0.23915411846270695</v>
      </c>
      <c r="AW245" s="389">
        <f t="shared" si="2803"/>
        <v>0</v>
      </c>
      <c r="AX245" s="390">
        <f t="shared" si="2804"/>
        <v>0</v>
      </c>
      <c r="AY245" s="391"/>
      <c r="AZ245" s="384">
        <v>6.0</v>
      </c>
      <c r="BA245" s="385" t="s">
        <v>145</v>
      </c>
      <c r="BB245" s="386" t="s">
        <v>132</v>
      </c>
      <c r="BC245" s="386" t="s">
        <v>132</v>
      </c>
      <c r="BD245" s="387"/>
      <c r="BE245" s="387" t="str">
        <f t="shared" si="2805"/>
        <v/>
      </c>
      <c r="BF245" s="387">
        <f t="shared" si="2806"/>
        <v>0</v>
      </c>
      <c r="BG245" s="388"/>
      <c r="BH245" s="387">
        <f t="shared" si="2807"/>
        <v>0</v>
      </c>
      <c r="BI245" s="388"/>
      <c r="BJ245" s="387">
        <f>ADHB!BK245</f>
        <v>0</v>
      </c>
      <c r="BK245" s="387">
        <f t="shared" si="2808"/>
        <v>0</v>
      </c>
      <c r="BL245" s="387">
        <f t="shared" si="2809"/>
        <v>0</v>
      </c>
      <c r="BM245" s="388">
        <v>0.23915411846270695</v>
      </c>
      <c r="BN245" s="389">
        <f t="shared" si="2810"/>
        <v>0</v>
      </c>
      <c r="BO245" s="390">
        <f t="shared" si="2811"/>
        <v>0</v>
      </c>
      <c r="BP245" s="391"/>
      <c r="BQ245" s="384">
        <v>6.0</v>
      </c>
      <c r="BR245" s="385" t="s">
        <v>145</v>
      </c>
      <c r="BS245" s="386" t="s">
        <v>132</v>
      </c>
      <c r="BT245" s="386" t="s">
        <v>132</v>
      </c>
      <c r="BU245" s="387"/>
      <c r="BV245" s="387" t="str">
        <f t="shared" si="2812"/>
        <v/>
      </c>
      <c r="BW245" s="387">
        <f t="shared" si="2813"/>
        <v>0</v>
      </c>
      <c r="BX245" s="388"/>
      <c r="BY245" s="387">
        <f t="shared" si="2814"/>
        <v>0</v>
      </c>
      <c r="BZ245" s="388"/>
      <c r="CA245" s="387">
        <f>ADHB!CB245</f>
        <v>0</v>
      </c>
      <c r="CB245" s="387">
        <f t="shared" si="2815"/>
        <v>0</v>
      </c>
      <c r="CC245" s="387">
        <f t="shared" si="2816"/>
        <v>0</v>
      </c>
      <c r="CD245" s="388">
        <v>0.23915411846270695</v>
      </c>
      <c r="CE245" s="389">
        <f t="shared" si="2817"/>
        <v>0</v>
      </c>
      <c r="CF245" s="390">
        <f t="shared" si="2818"/>
        <v>0</v>
      </c>
      <c r="CG245" s="391"/>
      <c r="CH245" s="384">
        <v>6.0</v>
      </c>
      <c r="CI245" s="385" t="s">
        <v>145</v>
      </c>
      <c r="CJ245" s="386" t="s">
        <v>132</v>
      </c>
      <c r="CK245" s="386" t="s">
        <v>132</v>
      </c>
      <c r="CL245" s="387"/>
      <c r="CM245" s="387" t="str">
        <f t="shared" si="2819"/>
        <v/>
      </c>
      <c r="CN245" s="387">
        <f t="shared" si="2820"/>
        <v>0</v>
      </c>
      <c r="CO245" s="388"/>
      <c r="CP245" s="387">
        <f t="shared" si="2821"/>
        <v>0</v>
      </c>
      <c r="CQ245" s="388"/>
      <c r="CR245" s="387">
        <f>ADHB!CS245</f>
        <v>0</v>
      </c>
      <c r="CS245" s="387">
        <f t="shared" si="2822"/>
        <v>0</v>
      </c>
      <c r="CT245" s="387">
        <f t="shared" si="2823"/>
        <v>0</v>
      </c>
      <c r="CU245" s="388">
        <v>0.23915411846270695</v>
      </c>
      <c r="CV245" s="389">
        <f t="shared" si="2824"/>
        <v>0</v>
      </c>
      <c r="CW245" s="390">
        <f t="shared" si="2825"/>
        <v>0</v>
      </c>
      <c r="CX245" s="391"/>
      <c r="CY245" s="384">
        <v>6.0</v>
      </c>
      <c r="CZ245" s="385" t="s">
        <v>145</v>
      </c>
      <c r="DA245" s="386" t="s">
        <v>132</v>
      </c>
      <c r="DB245" s="386" t="s">
        <v>132</v>
      </c>
      <c r="DC245" s="387"/>
      <c r="DD245" s="387" t="str">
        <f t="shared" si="2826"/>
        <v/>
      </c>
      <c r="DE245" s="387">
        <f t="shared" si="2827"/>
        <v>0</v>
      </c>
      <c r="DF245" s="388"/>
      <c r="DG245" s="387">
        <f t="shared" si="2828"/>
        <v>0</v>
      </c>
      <c r="DH245" s="388"/>
      <c r="DI245" s="387">
        <f>ADHB!DJ245</f>
        <v>0</v>
      </c>
      <c r="DJ245" s="387">
        <f t="shared" si="2829"/>
        <v>0</v>
      </c>
      <c r="DK245" s="387">
        <f t="shared" si="2830"/>
        <v>0</v>
      </c>
      <c r="DL245" s="388">
        <v>0.23915411846270695</v>
      </c>
      <c r="DM245" s="389">
        <f t="shared" si="2831"/>
        <v>0</v>
      </c>
      <c r="DN245" s="390">
        <f t="shared" si="2832"/>
        <v>0</v>
      </c>
      <c r="DO245" s="391"/>
      <c r="DP245" s="384">
        <v>6.0</v>
      </c>
      <c r="DQ245" s="385" t="s">
        <v>145</v>
      </c>
      <c r="DR245" s="386" t="s">
        <v>132</v>
      </c>
      <c r="DS245" s="386" t="s">
        <v>132</v>
      </c>
      <c r="DT245" s="387"/>
      <c r="DU245" s="387" t="str">
        <f t="shared" si="2833"/>
        <v/>
      </c>
      <c r="DV245" s="387">
        <f t="shared" si="2834"/>
        <v>0</v>
      </c>
      <c r="DW245" s="388"/>
      <c r="DX245" s="387">
        <f t="shared" si="2835"/>
        <v>0</v>
      </c>
      <c r="DY245" s="388"/>
      <c r="DZ245" s="387">
        <f>ADHB!EA245</f>
        <v>0</v>
      </c>
      <c r="EA245" s="387">
        <f t="shared" si="2836"/>
        <v>0</v>
      </c>
      <c r="EB245" s="387">
        <f t="shared" si="2837"/>
        <v>0</v>
      </c>
      <c r="EC245" s="388">
        <v>0.23915411846270695</v>
      </c>
      <c r="ED245" s="389">
        <f t="shared" si="2838"/>
        <v>0</v>
      </c>
      <c r="EE245" s="390">
        <f t="shared" si="2839"/>
        <v>0</v>
      </c>
      <c r="EF245" s="391"/>
      <c r="EG245" s="384">
        <v>6.0</v>
      </c>
      <c r="EH245" s="385" t="s">
        <v>145</v>
      </c>
      <c r="EI245" s="386" t="s">
        <v>132</v>
      </c>
      <c r="EJ245" s="386" t="s">
        <v>132</v>
      </c>
      <c r="EK245" s="387"/>
      <c r="EL245" s="387" t="str">
        <f t="shared" si="2840"/>
        <v/>
      </c>
      <c r="EM245" s="387">
        <f t="shared" si="2841"/>
        <v>0</v>
      </c>
      <c r="EN245" s="388"/>
      <c r="EO245" s="387">
        <f t="shared" si="2842"/>
        <v>0</v>
      </c>
      <c r="EP245" s="388"/>
      <c r="EQ245" s="387">
        <f>ADHB!ER245</f>
        <v>0</v>
      </c>
      <c r="ER245" s="387">
        <f t="shared" si="2843"/>
        <v>0</v>
      </c>
      <c r="ES245" s="387">
        <f t="shared" si="2844"/>
        <v>0</v>
      </c>
      <c r="ET245" s="388">
        <v>0.23915411846270695</v>
      </c>
      <c r="EU245" s="389">
        <f t="shared" si="2845"/>
        <v>0</v>
      </c>
      <c r="EV245" s="390">
        <f t="shared" si="2846"/>
        <v>0</v>
      </c>
      <c r="EW245" s="391"/>
      <c r="EX245" s="384">
        <v>6.0</v>
      </c>
      <c r="EY245" s="385" t="s">
        <v>145</v>
      </c>
      <c r="EZ245" s="386" t="s">
        <v>132</v>
      </c>
      <c r="FA245" s="386" t="s">
        <v>132</v>
      </c>
      <c r="FB245" s="387"/>
      <c r="FC245" s="387" t="str">
        <f t="shared" si="2847"/>
        <v/>
      </c>
      <c r="FD245" s="387">
        <f t="shared" si="2848"/>
        <v>0</v>
      </c>
      <c r="FE245" s="388"/>
      <c r="FF245" s="387">
        <f t="shared" si="2849"/>
        <v>0</v>
      </c>
      <c r="FG245" s="388"/>
      <c r="FH245" s="387">
        <f>ADHB!FI245</f>
        <v>0</v>
      </c>
      <c r="FI245" s="387">
        <f t="shared" si="2850"/>
        <v>0</v>
      </c>
      <c r="FJ245" s="387">
        <f t="shared" si="2851"/>
        <v>0</v>
      </c>
      <c r="FK245" s="388">
        <v>0.23915411846270695</v>
      </c>
      <c r="FL245" s="389">
        <f t="shared" si="2852"/>
        <v>0</v>
      </c>
      <c r="FM245" s="390">
        <f t="shared" si="2853"/>
        <v>0</v>
      </c>
      <c r="FN245" s="391"/>
      <c r="FO245" s="384">
        <v>6.0</v>
      </c>
      <c r="FP245" s="385" t="s">
        <v>145</v>
      </c>
      <c r="FQ245" s="386" t="s">
        <v>132</v>
      </c>
      <c r="FR245" s="386" t="s">
        <v>132</v>
      </c>
      <c r="FS245" s="387"/>
      <c r="FT245" s="387" t="str">
        <f t="shared" si="2854"/>
        <v/>
      </c>
      <c r="FU245" s="387">
        <f t="shared" si="2855"/>
        <v>0</v>
      </c>
      <c r="FV245" s="388"/>
      <c r="FW245" s="387">
        <f t="shared" si="2856"/>
        <v>0</v>
      </c>
      <c r="FX245" s="388"/>
      <c r="FY245" s="387">
        <f>ADHB!FZ245</f>
        <v>0</v>
      </c>
      <c r="FZ245" s="387">
        <f t="shared" si="2857"/>
        <v>0</v>
      </c>
      <c r="GA245" s="387">
        <f t="shared" si="2858"/>
        <v>0</v>
      </c>
      <c r="GB245" s="388">
        <v>0.23915411846270695</v>
      </c>
      <c r="GC245" s="389">
        <f t="shared" si="2859"/>
        <v>0</v>
      </c>
      <c r="GD245" s="390">
        <f t="shared" si="2860"/>
        <v>0</v>
      </c>
      <c r="GE245" s="391"/>
      <c r="GF245" s="384">
        <v>6.0</v>
      </c>
      <c r="GG245" s="385" t="s">
        <v>145</v>
      </c>
      <c r="GH245" s="386" t="s">
        <v>132</v>
      </c>
      <c r="GI245" s="386" t="s">
        <v>132</v>
      </c>
      <c r="GJ245" s="387"/>
      <c r="GK245" s="387" t="str">
        <f t="shared" si="2861"/>
        <v/>
      </c>
      <c r="GL245" s="387">
        <f t="shared" si="2862"/>
        <v>0</v>
      </c>
      <c r="GM245" s="388"/>
      <c r="GN245" s="387">
        <f t="shared" si="2863"/>
        <v>0</v>
      </c>
      <c r="GO245" s="388"/>
      <c r="GP245" s="387">
        <f>ADHB!GQ245</f>
        <v>0</v>
      </c>
      <c r="GQ245" s="387">
        <f t="shared" si="2864"/>
        <v>0</v>
      </c>
      <c r="GR245" s="387">
        <f t="shared" si="2865"/>
        <v>0</v>
      </c>
      <c r="GS245" s="388">
        <v>0.23915411846270695</v>
      </c>
      <c r="GT245" s="389">
        <f t="shared" si="2866"/>
        <v>0</v>
      </c>
      <c r="GU245" s="390">
        <f t="shared" si="2867"/>
        <v>0</v>
      </c>
      <c r="GV245" s="391"/>
      <c r="GW245" s="384">
        <v>6.0</v>
      </c>
      <c r="GX245" s="385" t="s">
        <v>145</v>
      </c>
      <c r="GY245" s="386" t="s">
        <v>132</v>
      </c>
      <c r="GZ245" s="386" t="s">
        <v>132</v>
      </c>
      <c r="HA245" s="387"/>
      <c r="HB245" s="387" t="str">
        <f t="shared" si="2868"/>
        <v/>
      </c>
      <c r="HC245" s="387">
        <f t="shared" si="2869"/>
        <v>0</v>
      </c>
      <c r="HD245" s="388"/>
      <c r="HE245" s="387">
        <f t="shared" si="2870"/>
        <v>0</v>
      </c>
      <c r="HF245" s="388"/>
      <c r="HG245" s="387">
        <f>ADHB!HH245</f>
        <v>0</v>
      </c>
      <c r="HH245" s="387">
        <f t="shared" si="2871"/>
        <v>0</v>
      </c>
      <c r="HI245" s="387">
        <f t="shared" si="2872"/>
        <v>0</v>
      </c>
      <c r="HJ245" s="388">
        <v>0.23915411846270695</v>
      </c>
      <c r="HK245" s="389">
        <f t="shared" si="2873"/>
        <v>0</v>
      </c>
      <c r="HL245" s="390">
        <f t="shared" si="2874"/>
        <v>0</v>
      </c>
      <c r="HM245" s="391"/>
      <c r="HN245" s="384">
        <v>6.0</v>
      </c>
      <c r="HO245" s="385" t="s">
        <v>145</v>
      </c>
      <c r="HP245" s="386" t="s">
        <v>132</v>
      </c>
      <c r="HQ245" s="386" t="s">
        <v>132</v>
      </c>
      <c r="HR245" s="387"/>
      <c r="HS245" s="387" t="str">
        <f t="shared" si="2875"/>
        <v/>
      </c>
      <c r="HT245" s="387">
        <f t="shared" si="2876"/>
        <v>0</v>
      </c>
      <c r="HU245" s="388"/>
      <c r="HV245" s="387">
        <f t="shared" si="2877"/>
        <v>0</v>
      </c>
      <c r="HW245" s="388"/>
      <c r="HX245" s="387">
        <f>ADHB!HY245</f>
        <v>0</v>
      </c>
      <c r="HY245" s="387">
        <f t="shared" si="2878"/>
        <v>0</v>
      </c>
      <c r="HZ245" s="387">
        <f t="shared" si="2879"/>
        <v>0</v>
      </c>
      <c r="IA245" s="388">
        <v>0.23915411846270695</v>
      </c>
      <c r="IB245" s="389">
        <f t="shared" si="2880"/>
        <v>0</v>
      </c>
      <c r="IC245" s="390">
        <f t="shared" si="2881"/>
        <v>0</v>
      </c>
      <c r="ID245" s="391"/>
      <c r="IE245" s="384">
        <v>6.0</v>
      </c>
      <c r="IF245" s="385" t="s">
        <v>145</v>
      </c>
      <c r="IG245" s="386" t="s">
        <v>132</v>
      </c>
      <c r="IH245" s="386" t="s">
        <v>132</v>
      </c>
      <c r="II245" s="387"/>
      <c r="IJ245" s="387" t="str">
        <f t="shared" si="2882"/>
        <v/>
      </c>
      <c r="IK245" s="387">
        <f t="shared" si="2883"/>
        <v>0</v>
      </c>
      <c r="IL245" s="388"/>
      <c r="IM245" s="387">
        <f t="shared" si="2884"/>
        <v>0</v>
      </c>
      <c r="IN245" s="388"/>
      <c r="IO245" s="387">
        <f>ADHB!IP245</f>
        <v>0</v>
      </c>
      <c r="IP245" s="387">
        <f t="shared" si="2885"/>
        <v>0</v>
      </c>
      <c r="IQ245" s="387">
        <f t="shared" si="2886"/>
        <v>0</v>
      </c>
      <c r="IR245" s="388">
        <v>0.23915411846270695</v>
      </c>
      <c r="IS245" s="389">
        <f t="shared" si="2887"/>
        <v>0</v>
      </c>
      <c r="IT245" s="390">
        <f t="shared" si="2888"/>
        <v>0</v>
      </c>
      <c r="IU245" s="391"/>
      <c r="IV245" s="384">
        <v>6.0</v>
      </c>
      <c r="IW245" s="385" t="s">
        <v>145</v>
      </c>
      <c r="IX245" s="386" t="s">
        <v>132</v>
      </c>
      <c r="IY245" s="386" t="s">
        <v>132</v>
      </c>
      <c r="IZ245" s="387"/>
      <c r="JA245" s="387" t="str">
        <f t="shared" si="2889"/>
        <v/>
      </c>
      <c r="JB245" s="387">
        <f t="shared" si="2890"/>
        <v>0</v>
      </c>
      <c r="JC245" s="388"/>
      <c r="JD245" s="387">
        <f t="shared" si="2891"/>
        <v>0</v>
      </c>
      <c r="JE245" s="388"/>
      <c r="JF245" s="387">
        <f>ADHB!JG245</f>
        <v>0</v>
      </c>
      <c r="JG245" s="387">
        <f t="shared" si="2892"/>
        <v>0</v>
      </c>
      <c r="JH245" s="387">
        <f t="shared" si="2893"/>
        <v>0</v>
      </c>
      <c r="JI245" s="388">
        <v>0.23915411846270695</v>
      </c>
      <c r="JJ245" s="389">
        <f t="shared" si="2894"/>
        <v>0</v>
      </c>
      <c r="JK245" s="390">
        <f t="shared" si="2895"/>
        <v>0</v>
      </c>
      <c r="JL245" s="391"/>
      <c r="JM245" s="384">
        <v>6.0</v>
      </c>
      <c r="JN245" s="385" t="s">
        <v>145</v>
      </c>
      <c r="JO245" s="386" t="s">
        <v>132</v>
      </c>
      <c r="JP245" s="386" t="s">
        <v>132</v>
      </c>
      <c r="JQ245" s="387"/>
      <c r="JR245" s="387" t="str">
        <f t="shared" si="2896"/>
        <v/>
      </c>
      <c r="JS245" s="387">
        <f t="shared" si="2897"/>
        <v>0</v>
      </c>
      <c r="JT245" s="388"/>
      <c r="JU245" s="387">
        <f t="shared" si="2898"/>
        <v>0</v>
      </c>
      <c r="JV245" s="388"/>
      <c r="JW245" s="387" t="str">
        <f>ADHB!LF245</f>
        <v/>
      </c>
      <c r="JX245" s="387">
        <f t="shared" si="2899"/>
        <v>0</v>
      </c>
      <c r="JY245" s="387">
        <f t="shared" si="2900"/>
        <v>0</v>
      </c>
      <c r="JZ245" s="388">
        <v>0.23915411846270695</v>
      </c>
      <c r="KA245" s="389">
        <f t="shared" si="2901"/>
        <v>0</v>
      </c>
      <c r="KB245" s="390">
        <f t="shared" si="2902"/>
        <v>0</v>
      </c>
      <c r="KC245" s="391"/>
      <c r="KD245" s="384">
        <v>6.0</v>
      </c>
      <c r="KE245" s="385" t="s">
        <v>145</v>
      </c>
      <c r="KF245" s="386" t="s">
        <v>132</v>
      </c>
      <c r="KG245" s="386" t="s">
        <v>132</v>
      </c>
      <c r="KH245" s="387"/>
      <c r="KI245" s="387" t="str">
        <f t="shared" si="2903"/>
        <v/>
      </c>
      <c r="KJ245" s="387">
        <f t="shared" si="2904"/>
        <v>0</v>
      </c>
      <c r="KK245" s="388"/>
      <c r="KL245" s="387">
        <f t="shared" si="2905"/>
        <v>0</v>
      </c>
      <c r="KM245" s="388"/>
      <c r="KN245" s="387" t="str">
        <f>ADHB!LW245</f>
        <v/>
      </c>
      <c r="KO245" s="387">
        <f t="shared" si="2906"/>
        <v>0</v>
      </c>
      <c r="KP245" s="387">
        <f t="shared" si="2907"/>
        <v>0</v>
      </c>
      <c r="KQ245" s="388">
        <v>0.23915411846270695</v>
      </c>
      <c r="KR245" s="389">
        <f t="shared" si="2908"/>
        <v>0</v>
      </c>
      <c r="KS245" s="390">
        <f t="shared" si="2909"/>
        <v>0</v>
      </c>
      <c r="KT245" s="391"/>
      <c r="KU245" s="392"/>
    </row>
    <row r="246" ht="15.75" customHeight="1">
      <c r="A246" s="384">
        <v>7.0</v>
      </c>
      <c r="B246" s="385" t="s">
        <v>146</v>
      </c>
      <c r="C246" s="386" t="s">
        <v>132</v>
      </c>
      <c r="D246" s="386" t="s">
        <v>132</v>
      </c>
      <c r="E246" s="387"/>
      <c r="F246" s="387"/>
      <c r="G246" s="387">
        <f t="shared" si="2785"/>
        <v>0</v>
      </c>
      <c r="H246" s="388"/>
      <c r="I246" s="387">
        <f t="shared" si="2786"/>
        <v>0</v>
      </c>
      <c r="J246" s="388"/>
      <c r="K246" s="387">
        <f>ADHB!L246</f>
        <v>0</v>
      </c>
      <c r="L246" s="387">
        <f t="shared" si="2787"/>
        <v>0</v>
      </c>
      <c r="M246" s="387">
        <f t="shared" si="2788"/>
        <v>0</v>
      </c>
      <c r="N246" s="388">
        <v>0.23915411846270695</v>
      </c>
      <c r="O246" s="389">
        <f t="shared" si="2789"/>
        <v>0</v>
      </c>
      <c r="P246" s="390">
        <f t="shared" si="2790"/>
        <v>0</v>
      </c>
      <c r="Q246" s="391"/>
      <c r="R246" s="384">
        <v>7.0</v>
      </c>
      <c r="S246" s="385" t="s">
        <v>146</v>
      </c>
      <c r="T246" s="386" t="s">
        <v>132</v>
      </c>
      <c r="U246" s="386" t="s">
        <v>132</v>
      </c>
      <c r="V246" s="387"/>
      <c r="W246" s="387" t="str">
        <f t="shared" si="2791"/>
        <v/>
      </c>
      <c r="X246" s="387">
        <f t="shared" si="2792"/>
        <v>0</v>
      </c>
      <c r="Y246" s="388"/>
      <c r="Z246" s="387">
        <f t="shared" si="2793"/>
        <v>0</v>
      </c>
      <c r="AA246" s="388"/>
      <c r="AB246" s="387">
        <f>ADHB!AC246</f>
        <v>0</v>
      </c>
      <c r="AC246" s="387">
        <f t="shared" si="2794"/>
        <v>0</v>
      </c>
      <c r="AD246" s="387">
        <f t="shared" si="2795"/>
        <v>0</v>
      </c>
      <c r="AE246" s="388">
        <v>0.23915411846270695</v>
      </c>
      <c r="AF246" s="389">
        <f t="shared" si="2796"/>
        <v>0</v>
      </c>
      <c r="AG246" s="390">
        <f t="shared" si="2797"/>
        <v>0</v>
      </c>
      <c r="AH246" s="391"/>
      <c r="AI246" s="384">
        <v>7.0</v>
      </c>
      <c r="AJ246" s="385" t="s">
        <v>146</v>
      </c>
      <c r="AK246" s="386" t="s">
        <v>132</v>
      </c>
      <c r="AL246" s="386" t="s">
        <v>132</v>
      </c>
      <c r="AM246" s="387"/>
      <c r="AN246" s="387" t="str">
        <f t="shared" si="2798"/>
        <v/>
      </c>
      <c r="AO246" s="387">
        <f t="shared" si="2799"/>
        <v>0</v>
      </c>
      <c r="AP246" s="388"/>
      <c r="AQ246" s="387">
        <f t="shared" si="2800"/>
        <v>0</v>
      </c>
      <c r="AR246" s="388"/>
      <c r="AS246" s="387">
        <f>ADHB!AT246</f>
        <v>0</v>
      </c>
      <c r="AT246" s="387">
        <f t="shared" si="2801"/>
        <v>0</v>
      </c>
      <c r="AU246" s="387">
        <f t="shared" si="2802"/>
        <v>0</v>
      </c>
      <c r="AV246" s="388">
        <v>0.23915411846270695</v>
      </c>
      <c r="AW246" s="389">
        <f t="shared" si="2803"/>
        <v>0</v>
      </c>
      <c r="AX246" s="390">
        <f t="shared" si="2804"/>
        <v>0</v>
      </c>
      <c r="AY246" s="391"/>
      <c r="AZ246" s="384">
        <v>7.0</v>
      </c>
      <c r="BA246" s="385" t="s">
        <v>146</v>
      </c>
      <c r="BB246" s="386" t="s">
        <v>132</v>
      </c>
      <c r="BC246" s="386" t="s">
        <v>132</v>
      </c>
      <c r="BD246" s="387"/>
      <c r="BE246" s="387" t="str">
        <f t="shared" si="2805"/>
        <v/>
      </c>
      <c r="BF246" s="387">
        <f t="shared" si="2806"/>
        <v>0</v>
      </c>
      <c r="BG246" s="388"/>
      <c r="BH246" s="387">
        <f t="shared" si="2807"/>
        <v>0</v>
      </c>
      <c r="BI246" s="388"/>
      <c r="BJ246" s="387">
        <f>ADHB!BK246</f>
        <v>0</v>
      </c>
      <c r="BK246" s="387">
        <f t="shared" si="2808"/>
        <v>0</v>
      </c>
      <c r="BL246" s="387">
        <f t="shared" si="2809"/>
        <v>0</v>
      </c>
      <c r="BM246" s="388">
        <v>0.23915411846270695</v>
      </c>
      <c r="BN246" s="389">
        <f t="shared" si="2810"/>
        <v>0</v>
      </c>
      <c r="BO246" s="390">
        <f t="shared" si="2811"/>
        <v>0</v>
      </c>
      <c r="BP246" s="391"/>
      <c r="BQ246" s="384">
        <v>7.0</v>
      </c>
      <c r="BR246" s="385" t="s">
        <v>146</v>
      </c>
      <c r="BS246" s="386" t="s">
        <v>132</v>
      </c>
      <c r="BT246" s="386" t="s">
        <v>132</v>
      </c>
      <c r="BU246" s="387"/>
      <c r="BV246" s="387" t="str">
        <f t="shared" si="2812"/>
        <v/>
      </c>
      <c r="BW246" s="387">
        <f t="shared" si="2813"/>
        <v>0</v>
      </c>
      <c r="BX246" s="388"/>
      <c r="BY246" s="387">
        <f t="shared" si="2814"/>
        <v>0</v>
      </c>
      <c r="BZ246" s="388"/>
      <c r="CA246" s="387">
        <f>ADHB!CB246</f>
        <v>0</v>
      </c>
      <c r="CB246" s="387">
        <f t="shared" si="2815"/>
        <v>0</v>
      </c>
      <c r="CC246" s="387">
        <f t="shared" si="2816"/>
        <v>0</v>
      </c>
      <c r="CD246" s="388">
        <v>0.23915411846270695</v>
      </c>
      <c r="CE246" s="389">
        <f t="shared" si="2817"/>
        <v>0</v>
      </c>
      <c r="CF246" s="390">
        <f t="shared" si="2818"/>
        <v>0</v>
      </c>
      <c r="CG246" s="391"/>
      <c r="CH246" s="384">
        <v>7.0</v>
      </c>
      <c r="CI246" s="385" t="s">
        <v>146</v>
      </c>
      <c r="CJ246" s="386" t="s">
        <v>132</v>
      </c>
      <c r="CK246" s="386" t="s">
        <v>132</v>
      </c>
      <c r="CL246" s="387"/>
      <c r="CM246" s="387" t="str">
        <f t="shared" si="2819"/>
        <v/>
      </c>
      <c r="CN246" s="387">
        <f t="shared" si="2820"/>
        <v>0</v>
      </c>
      <c r="CO246" s="388"/>
      <c r="CP246" s="387">
        <f t="shared" si="2821"/>
        <v>0</v>
      </c>
      <c r="CQ246" s="388"/>
      <c r="CR246" s="387">
        <f>ADHB!CS246</f>
        <v>0</v>
      </c>
      <c r="CS246" s="387">
        <f t="shared" si="2822"/>
        <v>0</v>
      </c>
      <c r="CT246" s="387">
        <f t="shared" si="2823"/>
        <v>0</v>
      </c>
      <c r="CU246" s="388">
        <v>0.23915411846270695</v>
      </c>
      <c r="CV246" s="389">
        <f t="shared" si="2824"/>
        <v>0</v>
      </c>
      <c r="CW246" s="390">
        <f t="shared" si="2825"/>
        <v>0</v>
      </c>
      <c r="CX246" s="391"/>
      <c r="CY246" s="384">
        <v>7.0</v>
      </c>
      <c r="CZ246" s="385" t="s">
        <v>146</v>
      </c>
      <c r="DA246" s="386" t="s">
        <v>132</v>
      </c>
      <c r="DB246" s="386" t="s">
        <v>132</v>
      </c>
      <c r="DC246" s="387"/>
      <c r="DD246" s="387" t="str">
        <f t="shared" si="2826"/>
        <v/>
      </c>
      <c r="DE246" s="387">
        <f t="shared" si="2827"/>
        <v>0</v>
      </c>
      <c r="DF246" s="388"/>
      <c r="DG246" s="387">
        <f t="shared" si="2828"/>
        <v>0</v>
      </c>
      <c r="DH246" s="388"/>
      <c r="DI246" s="387">
        <f>ADHB!DJ246</f>
        <v>0</v>
      </c>
      <c r="DJ246" s="387">
        <f t="shared" si="2829"/>
        <v>0</v>
      </c>
      <c r="DK246" s="387">
        <f t="shared" si="2830"/>
        <v>0</v>
      </c>
      <c r="DL246" s="388">
        <v>0.23915411846270695</v>
      </c>
      <c r="DM246" s="389">
        <f t="shared" si="2831"/>
        <v>0</v>
      </c>
      <c r="DN246" s="390">
        <f t="shared" si="2832"/>
        <v>0</v>
      </c>
      <c r="DO246" s="391"/>
      <c r="DP246" s="384">
        <v>7.0</v>
      </c>
      <c r="DQ246" s="385" t="s">
        <v>146</v>
      </c>
      <c r="DR246" s="386" t="s">
        <v>132</v>
      </c>
      <c r="DS246" s="386" t="s">
        <v>132</v>
      </c>
      <c r="DT246" s="387"/>
      <c r="DU246" s="387" t="str">
        <f t="shared" si="2833"/>
        <v/>
      </c>
      <c r="DV246" s="387">
        <f t="shared" si="2834"/>
        <v>0</v>
      </c>
      <c r="DW246" s="388"/>
      <c r="DX246" s="387">
        <f t="shared" si="2835"/>
        <v>0</v>
      </c>
      <c r="DY246" s="388"/>
      <c r="DZ246" s="387">
        <f>ADHB!EA246</f>
        <v>0</v>
      </c>
      <c r="EA246" s="387">
        <f t="shared" si="2836"/>
        <v>0</v>
      </c>
      <c r="EB246" s="387">
        <f t="shared" si="2837"/>
        <v>0</v>
      </c>
      <c r="EC246" s="388">
        <v>0.23915411846270695</v>
      </c>
      <c r="ED246" s="389">
        <f t="shared" si="2838"/>
        <v>0</v>
      </c>
      <c r="EE246" s="390">
        <f t="shared" si="2839"/>
        <v>0</v>
      </c>
      <c r="EF246" s="391"/>
      <c r="EG246" s="384">
        <v>7.0</v>
      </c>
      <c r="EH246" s="385" t="s">
        <v>146</v>
      </c>
      <c r="EI246" s="386" t="s">
        <v>132</v>
      </c>
      <c r="EJ246" s="386" t="s">
        <v>132</v>
      </c>
      <c r="EK246" s="387"/>
      <c r="EL246" s="387" t="str">
        <f t="shared" si="2840"/>
        <v/>
      </c>
      <c r="EM246" s="387">
        <f t="shared" si="2841"/>
        <v>0</v>
      </c>
      <c r="EN246" s="388"/>
      <c r="EO246" s="387">
        <f t="shared" si="2842"/>
        <v>0</v>
      </c>
      <c r="EP246" s="388"/>
      <c r="EQ246" s="387">
        <f>ADHB!ER246</f>
        <v>0</v>
      </c>
      <c r="ER246" s="387">
        <f t="shared" si="2843"/>
        <v>0</v>
      </c>
      <c r="ES246" s="387">
        <f t="shared" si="2844"/>
        <v>0</v>
      </c>
      <c r="ET246" s="388">
        <v>0.23915411846270695</v>
      </c>
      <c r="EU246" s="389">
        <f t="shared" si="2845"/>
        <v>0</v>
      </c>
      <c r="EV246" s="390">
        <f t="shared" si="2846"/>
        <v>0</v>
      </c>
      <c r="EW246" s="391"/>
      <c r="EX246" s="384">
        <v>7.0</v>
      </c>
      <c r="EY246" s="385" t="s">
        <v>146</v>
      </c>
      <c r="EZ246" s="386" t="s">
        <v>132</v>
      </c>
      <c r="FA246" s="386" t="s">
        <v>132</v>
      </c>
      <c r="FB246" s="387"/>
      <c r="FC246" s="387" t="str">
        <f t="shared" si="2847"/>
        <v/>
      </c>
      <c r="FD246" s="387">
        <f t="shared" si="2848"/>
        <v>0</v>
      </c>
      <c r="FE246" s="388"/>
      <c r="FF246" s="387">
        <f t="shared" si="2849"/>
        <v>0</v>
      </c>
      <c r="FG246" s="388"/>
      <c r="FH246" s="387">
        <f>ADHB!FI246</f>
        <v>0</v>
      </c>
      <c r="FI246" s="387">
        <f t="shared" si="2850"/>
        <v>0</v>
      </c>
      <c r="FJ246" s="387">
        <f t="shared" si="2851"/>
        <v>0</v>
      </c>
      <c r="FK246" s="388">
        <v>0.23915411846270695</v>
      </c>
      <c r="FL246" s="389">
        <f t="shared" si="2852"/>
        <v>0</v>
      </c>
      <c r="FM246" s="390">
        <f t="shared" si="2853"/>
        <v>0</v>
      </c>
      <c r="FN246" s="391"/>
      <c r="FO246" s="384">
        <v>7.0</v>
      </c>
      <c r="FP246" s="385" t="s">
        <v>146</v>
      </c>
      <c r="FQ246" s="386" t="s">
        <v>132</v>
      </c>
      <c r="FR246" s="386" t="s">
        <v>132</v>
      </c>
      <c r="FS246" s="387"/>
      <c r="FT246" s="387" t="str">
        <f t="shared" si="2854"/>
        <v/>
      </c>
      <c r="FU246" s="387">
        <f t="shared" si="2855"/>
        <v>0</v>
      </c>
      <c r="FV246" s="388"/>
      <c r="FW246" s="387">
        <f t="shared" si="2856"/>
        <v>0</v>
      </c>
      <c r="FX246" s="388"/>
      <c r="FY246" s="387">
        <f>ADHB!FZ246</f>
        <v>0</v>
      </c>
      <c r="FZ246" s="387">
        <f t="shared" si="2857"/>
        <v>0</v>
      </c>
      <c r="GA246" s="387">
        <f t="shared" si="2858"/>
        <v>0</v>
      </c>
      <c r="GB246" s="388">
        <v>0.23915411846270695</v>
      </c>
      <c r="GC246" s="389">
        <f t="shared" si="2859"/>
        <v>0</v>
      </c>
      <c r="GD246" s="390">
        <f t="shared" si="2860"/>
        <v>0</v>
      </c>
      <c r="GE246" s="391"/>
      <c r="GF246" s="384">
        <v>7.0</v>
      </c>
      <c r="GG246" s="385" t="s">
        <v>146</v>
      </c>
      <c r="GH246" s="386" t="s">
        <v>132</v>
      </c>
      <c r="GI246" s="386" t="s">
        <v>132</v>
      </c>
      <c r="GJ246" s="387"/>
      <c r="GK246" s="387" t="str">
        <f t="shared" si="2861"/>
        <v/>
      </c>
      <c r="GL246" s="387">
        <f t="shared" si="2862"/>
        <v>0</v>
      </c>
      <c r="GM246" s="388"/>
      <c r="GN246" s="387">
        <f t="shared" si="2863"/>
        <v>0</v>
      </c>
      <c r="GO246" s="388"/>
      <c r="GP246" s="387">
        <f>ADHB!GQ246</f>
        <v>0</v>
      </c>
      <c r="GQ246" s="387">
        <f t="shared" si="2864"/>
        <v>0</v>
      </c>
      <c r="GR246" s="387">
        <f t="shared" si="2865"/>
        <v>0</v>
      </c>
      <c r="GS246" s="388">
        <v>0.23915411846270695</v>
      </c>
      <c r="GT246" s="389">
        <f t="shared" si="2866"/>
        <v>0</v>
      </c>
      <c r="GU246" s="390">
        <f t="shared" si="2867"/>
        <v>0</v>
      </c>
      <c r="GV246" s="391"/>
      <c r="GW246" s="384">
        <v>7.0</v>
      </c>
      <c r="GX246" s="385" t="s">
        <v>146</v>
      </c>
      <c r="GY246" s="386" t="s">
        <v>132</v>
      </c>
      <c r="GZ246" s="386" t="s">
        <v>132</v>
      </c>
      <c r="HA246" s="387"/>
      <c r="HB246" s="387" t="str">
        <f t="shared" si="2868"/>
        <v/>
      </c>
      <c r="HC246" s="387">
        <f t="shared" si="2869"/>
        <v>0</v>
      </c>
      <c r="HD246" s="388"/>
      <c r="HE246" s="387">
        <f t="shared" si="2870"/>
        <v>0</v>
      </c>
      <c r="HF246" s="388"/>
      <c r="HG246" s="387">
        <f>ADHB!HH246</f>
        <v>0</v>
      </c>
      <c r="HH246" s="387">
        <f t="shared" si="2871"/>
        <v>0</v>
      </c>
      <c r="HI246" s="387">
        <f t="shared" si="2872"/>
        <v>0</v>
      </c>
      <c r="HJ246" s="388">
        <v>0.23915411846270695</v>
      </c>
      <c r="HK246" s="389">
        <f t="shared" si="2873"/>
        <v>0</v>
      </c>
      <c r="HL246" s="390">
        <f t="shared" si="2874"/>
        <v>0</v>
      </c>
      <c r="HM246" s="391"/>
      <c r="HN246" s="384">
        <v>7.0</v>
      </c>
      <c r="HO246" s="385" t="s">
        <v>146</v>
      </c>
      <c r="HP246" s="386" t="s">
        <v>132</v>
      </c>
      <c r="HQ246" s="386" t="s">
        <v>132</v>
      </c>
      <c r="HR246" s="387"/>
      <c r="HS246" s="387" t="str">
        <f t="shared" si="2875"/>
        <v/>
      </c>
      <c r="HT246" s="387">
        <f t="shared" si="2876"/>
        <v>0</v>
      </c>
      <c r="HU246" s="388"/>
      <c r="HV246" s="387">
        <f t="shared" si="2877"/>
        <v>0</v>
      </c>
      <c r="HW246" s="388"/>
      <c r="HX246" s="387">
        <f>ADHB!HY246</f>
        <v>0</v>
      </c>
      <c r="HY246" s="387">
        <f t="shared" si="2878"/>
        <v>0</v>
      </c>
      <c r="HZ246" s="387">
        <f t="shared" si="2879"/>
        <v>0</v>
      </c>
      <c r="IA246" s="388">
        <v>0.23915411846270695</v>
      </c>
      <c r="IB246" s="389">
        <f t="shared" si="2880"/>
        <v>0</v>
      </c>
      <c r="IC246" s="390">
        <f t="shared" si="2881"/>
        <v>0</v>
      </c>
      <c r="ID246" s="391"/>
      <c r="IE246" s="384">
        <v>7.0</v>
      </c>
      <c r="IF246" s="385" t="s">
        <v>146</v>
      </c>
      <c r="IG246" s="386" t="s">
        <v>132</v>
      </c>
      <c r="IH246" s="386" t="s">
        <v>132</v>
      </c>
      <c r="II246" s="387"/>
      <c r="IJ246" s="387" t="str">
        <f t="shared" si="2882"/>
        <v/>
      </c>
      <c r="IK246" s="387">
        <f t="shared" si="2883"/>
        <v>0</v>
      </c>
      <c r="IL246" s="388"/>
      <c r="IM246" s="387">
        <f t="shared" si="2884"/>
        <v>0</v>
      </c>
      <c r="IN246" s="388"/>
      <c r="IO246" s="387">
        <f>ADHB!IP246</f>
        <v>0</v>
      </c>
      <c r="IP246" s="387">
        <f t="shared" si="2885"/>
        <v>0</v>
      </c>
      <c r="IQ246" s="387">
        <f t="shared" si="2886"/>
        <v>0</v>
      </c>
      <c r="IR246" s="388">
        <v>0.23915411846270695</v>
      </c>
      <c r="IS246" s="389">
        <f t="shared" si="2887"/>
        <v>0</v>
      </c>
      <c r="IT246" s="390">
        <f t="shared" si="2888"/>
        <v>0</v>
      </c>
      <c r="IU246" s="391"/>
      <c r="IV246" s="384">
        <v>7.0</v>
      </c>
      <c r="IW246" s="385" t="s">
        <v>146</v>
      </c>
      <c r="IX246" s="386" t="s">
        <v>132</v>
      </c>
      <c r="IY246" s="386" t="s">
        <v>132</v>
      </c>
      <c r="IZ246" s="387"/>
      <c r="JA246" s="387" t="str">
        <f t="shared" si="2889"/>
        <v/>
      </c>
      <c r="JB246" s="387">
        <f t="shared" si="2890"/>
        <v>0</v>
      </c>
      <c r="JC246" s="388"/>
      <c r="JD246" s="387">
        <f t="shared" si="2891"/>
        <v>0</v>
      </c>
      <c r="JE246" s="388"/>
      <c r="JF246" s="387">
        <f>ADHB!JG246</f>
        <v>0</v>
      </c>
      <c r="JG246" s="387">
        <f t="shared" si="2892"/>
        <v>0</v>
      </c>
      <c r="JH246" s="387">
        <f t="shared" si="2893"/>
        <v>0</v>
      </c>
      <c r="JI246" s="388">
        <v>0.23915411846270695</v>
      </c>
      <c r="JJ246" s="389">
        <f t="shared" si="2894"/>
        <v>0</v>
      </c>
      <c r="JK246" s="390">
        <f t="shared" si="2895"/>
        <v>0</v>
      </c>
      <c r="JL246" s="391"/>
      <c r="JM246" s="384">
        <v>7.0</v>
      </c>
      <c r="JN246" s="385" t="s">
        <v>146</v>
      </c>
      <c r="JO246" s="386" t="s">
        <v>132</v>
      </c>
      <c r="JP246" s="386" t="s">
        <v>132</v>
      </c>
      <c r="JQ246" s="387"/>
      <c r="JR246" s="387" t="str">
        <f t="shared" si="2896"/>
        <v/>
      </c>
      <c r="JS246" s="387">
        <f t="shared" si="2897"/>
        <v>0</v>
      </c>
      <c r="JT246" s="388"/>
      <c r="JU246" s="387">
        <f t="shared" si="2898"/>
        <v>0</v>
      </c>
      <c r="JV246" s="388"/>
      <c r="JW246" s="387" t="str">
        <f>ADHB!LF246</f>
        <v/>
      </c>
      <c r="JX246" s="387">
        <f t="shared" si="2899"/>
        <v>0</v>
      </c>
      <c r="JY246" s="387">
        <f t="shared" si="2900"/>
        <v>0</v>
      </c>
      <c r="JZ246" s="388">
        <v>0.23915411846270695</v>
      </c>
      <c r="KA246" s="389">
        <f t="shared" si="2901"/>
        <v>0</v>
      </c>
      <c r="KB246" s="390">
        <f t="shared" si="2902"/>
        <v>0</v>
      </c>
      <c r="KC246" s="391"/>
      <c r="KD246" s="384">
        <v>7.0</v>
      </c>
      <c r="KE246" s="385" t="s">
        <v>146</v>
      </c>
      <c r="KF246" s="386" t="s">
        <v>132</v>
      </c>
      <c r="KG246" s="386" t="s">
        <v>132</v>
      </c>
      <c r="KH246" s="387"/>
      <c r="KI246" s="387" t="str">
        <f t="shared" si="2903"/>
        <v/>
      </c>
      <c r="KJ246" s="387">
        <f t="shared" si="2904"/>
        <v>0</v>
      </c>
      <c r="KK246" s="388"/>
      <c r="KL246" s="387">
        <f t="shared" si="2905"/>
        <v>0</v>
      </c>
      <c r="KM246" s="388"/>
      <c r="KN246" s="387" t="str">
        <f>ADHB!LW246</f>
        <v/>
      </c>
      <c r="KO246" s="387">
        <f t="shared" si="2906"/>
        <v>0</v>
      </c>
      <c r="KP246" s="387">
        <f t="shared" si="2907"/>
        <v>0</v>
      </c>
      <c r="KQ246" s="388">
        <v>0.23915411846270695</v>
      </c>
      <c r="KR246" s="389">
        <f t="shared" si="2908"/>
        <v>0</v>
      </c>
      <c r="KS246" s="390">
        <f t="shared" si="2909"/>
        <v>0</v>
      </c>
      <c r="KT246" s="391"/>
      <c r="KU246" s="392"/>
    </row>
    <row r="247" ht="15.75" customHeight="1">
      <c r="A247" s="384">
        <v>8.0</v>
      </c>
      <c r="B247" s="385" t="s">
        <v>147</v>
      </c>
      <c r="C247" s="386" t="s">
        <v>132</v>
      </c>
      <c r="D247" s="386" t="s">
        <v>132</v>
      </c>
      <c r="E247" s="387"/>
      <c r="F247" s="387"/>
      <c r="G247" s="387">
        <f t="shared" si="2785"/>
        <v>0</v>
      </c>
      <c r="H247" s="388"/>
      <c r="I247" s="387">
        <f t="shared" si="2786"/>
        <v>0</v>
      </c>
      <c r="J247" s="388"/>
      <c r="K247" s="387">
        <f>ADHB!L247</f>
        <v>0</v>
      </c>
      <c r="L247" s="387">
        <f t="shared" si="2787"/>
        <v>0</v>
      </c>
      <c r="M247" s="387">
        <f t="shared" si="2788"/>
        <v>0</v>
      </c>
      <c r="N247" s="388">
        <v>0.23915411846270695</v>
      </c>
      <c r="O247" s="389">
        <f t="shared" si="2789"/>
        <v>0</v>
      </c>
      <c r="P247" s="390">
        <f t="shared" si="2790"/>
        <v>0</v>
      </c>
      <c r="Q247" s="391"/>
      <c r="R247" s="384">
        <v>8.0</v>
      </c>
      <c r="S247" s="385" t="s">
        <v>147</v>
      </c>
      <c r="T247" s="386" t="s">
        <v>132</v>
      </c>
      <c r="U247" s="386" t="s">
        <v>132</v>
      </c>
      <c r="V247" s="387"/>
      <c r="W247" s="387" t="str">
        <f t="shared" si="2791"/>
        <v/>
      </c>
      <c r="X247" s="387">
        <f t="shared" si="2792"/>
        <v>0</v>
      </c>
      <c r="Y247" s="388"/>
      <c r="Z247" s="387">
        <f t="shared" si="2793"/>
        <v>0</v>
      </c>
      <c r="AA247" s="388"/>
      <c r="AB247" s="387">
        <f>ADHB!AC247</f>
        <v>0</v>
      </c>
      <c r="AC247" s="387">
        <f t="shared" si="2794"/>
        <v>0</v>
      </c>
      <c r="AD247" s="387">
        <f t="shared" si="2795"/>
        <v>0</v>
      </c>
      <c r="AE247" s="388">
        <v>0.23915411846270695</v>
      </c>
      <c r="AF247" s="389">
        <f t="shared" si="2796"/>
        <v>0</v>
      </c>
      <c r="AG247" s="390">
        <f t="shared" si="2797"/>
        <v>0</v>
      </c>
      <c r="AH247" s="391"/>
      <c r="AI247" s="384">
        <v>8.0</v>
      </c>
      <c r="AJ247" s="385" t="s">
        <v>147</v>
      </c>
      <c r="AK247" s="386" t="s">
        <v>132</v>
      </c>
      <c r="AL247" s="386" t="s">
        <v>132</v>
      </c>
      <c r="AM247" s="387"/>
      <c r="AN247" s="387" t="str">
        <f t="shared" si="2798"/>
        <v/>
      </c>
      <c r="AO247" s="387">
        <f t="shared" si="2799"/>
        <v>0</v>
      </c>
      <c r="AP247" s="388"/>
      <c r="AQ247" s="387">
        <f t="shared" si="2800"/>
        <v>0</v>
      </c>
      <c r="AR247" s="388"/>
      <c r="AS247" s="387">
        <f>ADHB!AT247</f>
        <v>0</v>
      </c>
      <c r="AT247" s="387">
        <f t="shared" si="2801"/>
        <v>0</v>
      </c>
      <c r="AU247" s="387">
        <f t="shared" si="2802"/>
        <v>0</v>
      </c>
      <c r="AV247" s="388">
        <v>0.23915411846270695</v>
      </c>
      <c r="AW247" s="389">
        <f t="shared" si="2803"/>
        <v>0</v>
      </c>
      <c r="AX247" s="390">
        <f t="shared" si="2804"/>
        <v>0</v>
      </c>
      <c r="AY247" s="391"/>
      <c r="AZ247" s="384">
        <v>8.0</v>
      </c>
      <c r="BA247" s="385" t="s">
        <v>147</v>
      </c>
      <c r="BB247" s="386" t="s">
        <v>132</v>
      </c>
      <c r="BC247" s="386" t="s">
        <v>132</v>
      </c>
      <c r="BD247" s="387"/>
      <c r="BE247" s="387" t="str">
        <f t="shared" si="2805"/>
        <v/>
      </c>
      <c r="BF247" s="387">
        <f t="shared" si="2806"/>
        <v>0</v>
      </c>
      <c r="BG247" s="388"/>
      <c r="BH247" s="387">
        <f t="shared" si="2807"/>
        <v>0</v>
      </c>
      <c r="BI247" s="388"/>
      <c r="BJ247" s="387">
        <f>ADHB!BK247</f>
        <v>0</v>
      </c>
      <c r="BK247" s="387">
        <f t="shared" si="2808"/>
        <v>0</v>
      </c>
      <c r="BL247" s="387">
        <f t="shared" si="2809"/>
        <v>0</v>
      </c>
      <c r="BM247" s="388">
        <v>0.23915411846270695</v>
      </c>
      <c r="BN247" s="389">
        <f t="shared" si="2810"/>
        <v>0</v>
      </c>
      <c r="BO247" s="390">
        <f t="shared" si="2811"/>
        <v>0</v>
      </c>
      <c r="BP247" s="391"/>
      <c r="BQ247" s="384">
        <v>8.0</v>
      </c>
      <c r="BR247" s="385" t="s">
        <v>147</v>
      </c>
      <c r="BS247" s="386" t="s">
        <v>132</v>
      </c>
      <c r="BT247" s="386" t="s">
        <v>132</v>
      </c>
      <c r="BU247" s="387"/>
      <c r="BV247" s="387" t="str">
        <f t="shared" si="2812"/>
        <v/>
      </c>
      <c r="BW247" s="387">
        <f t="shared" si="2813"/>
        <v>0</v>
      </c>
      <c r="BX247" s="388"/>
      <c r="BY247" s="387">
        <f t="shared" si="2814"/>
        <v>0</v>
      </c>
      <c r="BZ247" s="388"/>
      <c r="CA247" s="387">
        <f>ADHB!CB247</f>
        <v>0</v>
      </c>
      <c r="CB247" s="387">
        <f t="shared" si="2815"/>
        <v>0</v>
      </c>
      <c r="CC247" s="387">
        <f t="shared" si="2816"/>
        <v>0</v>
      </c>
      <c r="CD247" s="388">
        <v>0.23915411846270695</v>
      </c>
      <c r="CE247" s="389">
        <f t="shared" si="2817"/>
        <v>0</v>
      </c>
      <c r="CF247" s="390">
        <f t="shared" si="2818"/>
        <v>0</v>
      </c>
      <c r="CG247" s="391"/>
      <c r="CH247" s="384">
        <v>8.0</v>
      </c>
      <c r="CI247" s="385" t="s">
        <v>147</v>
      </c>
      <c r="CJ247" s="386" t="s">
        <v>132</v>
      </c>
      <c r="CK247" s="386" t="s">
        <v>132</v>
      </c>
      <c r="CL247" s="387"/>
      <c r="CM247" s="387" t="str">
        <f t="shared" si="2819"/>
        <v/>
      </c>
      <c r="CN247" s="387">
        <f t="shared" si="2820"/>
        <v>0</v>
      </c>
      <c r="CO247" s="388"/>
      <c r="CP247" s="387">
        <f t="shared" si="2821"/>
        <v>0</v>
      </c>
      <c r="CQ247" s="388"/>
      <c r="CR247" s="387">
        <f>ADHB!CS247</f>
        <v>0</v>
      </c>
      <c r="CS247" s="387">
        <f t="shared" si="2822"/>
        <v>0</v>
      </c>
      <c r="CT247" s="387">
        <f t="shared" si="2823"/>
        <v>0</v>
      </c>
      <c r="CU247" s="388">
        <v>0.23915411846270695</v>
      </c>
      <c r="CV247" s="389">
        <f t="shared" si="2824"/>
        <v>0</v>
      </c>
      <c r="CW247" s="390">
        <f t="shared" si="2825"/>
        <v>0</v>
      </c>
      <c r="CX247" s="391"/>
      <c r="CY247" s="384">
        <v>8.0</v>
      </c>
      <c r="CZ247" s="385" t="s">
        <v>147</v>
      </c>
      <c r="DA247" s="386" t="s">
        <v>132</v>
      </c>
      <c r="DB247" s="386" t="s">
        <v>132</v>
      </c>
      <c r="DC247" s="387"/>
      <c r="DD247" s="387" t="str">
        <f t="shared" si="2826"/>
        <v/>
      </c>
      <c r="DE247" s="387">
        <f t="shared" si="2827"/>
        <v>0</v>
      </c>
      <c r="DF247" s="388"/>
      <c r="DG247" s="387">
        <f t="shared" si="2828"/>
        <v>0</v>
      </c>
      <c r="DH247" s="388"/>
      <c r="DI247" s="387">
        <f>ADHB!DJ247</f>
        <v>0</v>
      </c>
      <c r="DJ247" s="387">
        <f t="shared" si="2829"/>
        <v>0</v>
      </c>
      <c r="DK247" s="387">
        <f t="shared" si="2830"/>
        <v>0</v>
      </c>
      <c r="DL247" s="388">
        <v>0.23915411846270695</v>
      </c>
      <c r="DM247" s="389">
        <f t="shared" si="2831"/>
        <v>0</v>
      </c>
      <c r="DN247" s="390">
        <f t="shared" si="2832"/>
        <v>0</v>
      </c>
      <c r="DO247" s="391"/>
      <c r="DP247" s="384">
        <v>8.0</v>
      </c>
      <c r="DQ247" s="385" t="s">
        <v>147</v>
      </c>
      <c r="DR247" s="386" t="s">
        <v>132</v>
      </c>
      <c r="DS247" s="386" t="s">
        <v>132</v>
      </c>
      <c r="DT247" s="387"/>
      <c r="DU247" s="387" t="str">
        <f t="shared" si="2833"/>
        <v/>
      </c>
      <c r="DV247" s="387">
        <f t="shared" si="2834"/>
        <v>0</v>
      </c>
      <c r="DW247" s="388"/>
      <c r="DX247" s="387">
        <f t="shared" si="2835"/>
        <v>0</v>
      </c>
      <c r="DY247" s="388"/>
      <c r="DZ247" s="387">
        <f>ADHB!EA247</f>
        <v>0</v>
      </c>
      <c r="EA247" s="387">
        <f t="shared" si="2836"/>
        <v>0</v>
      </c>
      <c r="EB247" s="387">
        <f t="shared" si="2837"/>
        <v>0</v>
      </c>
      <c r="EC247" s="388">
        <v>0.23915411846270695</v>
      </c>
      <c r="ED247" s="389">
        <f t="shared" si="2838"/>
        <v>0</v>
      </c>
      <c r="EE247" s="390">
        <f t="shared" si="2839"/>
        <v>0</v>
      </c>
      <c r="EF247" s="391"/>
      <c r="EG247" s="384">
        <v>8.0</v>
      </c>
      <c r="EH247" s="385" t="s">
        <v>147</v>
      </c>
      <c r="EI247" s="386" t="s">
        <v>132</v>
      </c>
      <c r="EJ247" s="386" t="s">
        <v>132</v>
      </c>
      <c r="EK247" s="387"/>
      <c r="EL247" s="387" t="str">
        <f t="shared" si="2840"/>
        <v/>
      </c>
      <c r="EM247" s="387">
        <f t="shared" si="2841"/>
        <v>0</v>
      </c>
      <c r="EN247" s="388"/>
      <c r="EO247" s="387">
        <f t="shared" si="2842"/>
        <v>0</v>
      </c>
      <c r="EP247" s="388"/>
      <c r="EQ247" s="387">
        <f>ADHB!ER247</f>
        <v>0</v>
      </c>
      <c r="ER247" s="387">
        <f t="shared" si="2843"/>
        <v>0</v>
      </c>
      <c r="ES247" s="387">
        <f t="shared" si="2844"/>
        <v>0</v>
      </c>
      <c r="ET247" s="388">
        <v>0.23915411846270695</v>
      </c>
      <c r="EU247" s="389">
        <f t="shared" si="2845"/>
        <v>0</v>
      </c>
      <c r="EV247" s="390">
        <f t="shared" si="2846"/>
        <v>0</v>
      </c>
      <c r="EW247" s="391"/>
      <c r="EX247" s="384">
        <v>8.0</v>
      </c>
      <c r="EY247" s="385" t="s">
        <v>147</v>
      </c>
      <c r="EZ247" s="386" t="s">
        <v>132</v>
      </c>
      <c r="FA247" s="386" t="s">
        <v>132</v>
      </c>
      <c r="FB247" s="387"/>
      <c r="FC247" s="387" t="str">
        <f t="shared" si="2847"/>
        <v/>
      </c>
      <c r="FD247" s="387">
        <f t="shared" si="2848"/>
        <v>0</v>
      </c>
      <c r="FE247" s="388"/>
      <c r="FF247" s="387">
        <f t="shared" si="2849"/>
        <v>0</v>
      </c>
      <c r="FG247" s="388"/>
      <c r="FH247" s="387">
        <f>ADHB!FI247</f>
        <v>0</v>
      </c>
      <c r="FI247" s="387">
        <f t="shared" si="2850"/>
        <v>0</v>
      </c>
      <c r="FJ247" s="387">
        <f t="shared" si="2851"/>
        <v>0</v>
      </c>
      <c r="FK247" s="388">
        <v>0.23915411846270695</v>
      </c>
      <c r="FL247" s="389">
        <f t="shared" si="2852"/>
        <v>0</v>
      </c>
      <c r="FM247" s="390">
        <f t="shared" si="2853"/>
        <v>0</v>
      </c>
      <c r="FN247" s="391"/>
      <c r="FO247" s="384">
        <v>8.0</v>
      </c>
      <c r="FP247" s="385" t="s">
        <v>147</v>
      </c>
      <c r="FQ247" s="386" t="s">
        <v>132</v>
      </c>
      <c r="FR247" s="386" t="s">
        <v>132</v>
      </c>
      <c r="FS247" s="387"/>
      <c r="FT247" s="387" t="str">
        <f t="shared" si="2854"/>
        <v/>
      </c>
      <c r="FU247" s="387">
        <f t="shared" si="2855"/>
        <v>0</v>
      </c>
      <c r="FV247" s="388"/>
      <c r="FW247" s="387">
        <f t="shared" si="2856"/>
        <v>0</v>
      </c>
      <c r="FX247" s="388"/>
      <c r="FY247" s="387">
        <f>ADHB!FZ247</f>
        <v>0</v>
      </c>
      <c r="FZ247" s="387">
        <f t="shared" si="2857"/>
        <v>0</v>
      </c>
      <c r="GA247" s="387">
        <f t="shared" si="2858"/>
        <v>0</v>
      </c>
      <c r="GB247" s="388">
        <v>0.23915411846270695</v>
      </c>
      <c r="GC247" s="389">
        <f t="shared" si="2859"/>
        <v>0</v>
      </c>
      <c r="GD247" s="390">
        <f t="shared" si="2860"/>
        <v>0</v>
      </c>
      <c r="GE247" s="391"/>
      <c r="GF247" s="384">
        <v>8.0</v>
      </c>
      <c r="GG247" s="385" t="s">
        <v>147</v>
      </c>
      <c r="GH247" s="386" t="s">
        <v>132</v>
      </c>
      <c r="GI247" s="386" t="s">
        <v>132</v>
      </c>
      <c r="GJ247" s="387"/>
      <c r="GK247" s="387" t="str">
        <f t="shared" si="2861"/>
        <v/>
      </c>
      <c r="GL247" s="387">
        <f t="shared" si="2862"/>
        <v>0</v>
      </c>
      <c r="GM247" s="388"/>
      <c r="GN247" s="387">
        <f t="shared" si="2863"/>
        <v>0</v>
      </c>
      <c r="GO247" s="388"/>
      <c r="GP247" s="387">
        <f>ADHB!GQ247</f>
        <v>0</v>
      </c>
      <c r="GQ247" s="387">
        <f t="shared" si="2864"/>
        <v>0</v>
      </c>
      <c r="GR247" s="387">
        <f t="shared" si="2865"/>
        <v>0</v>
      </c>
      <c r="GS247" s="388">
        <v>0.23915411846270695</v>
      </c>
      <c r="GT247" s="389">
        <f t="shared" si="2866"/>
        <v>0</v>
      </c>
      <c r="GU247" s="390">
        <f t="shared" si="2867"/>
        <v>0</v>
      </c>
      <c r="GV247" s="391"/>
      <c r="GW247" s="384">
        <v>8.0</v>
      </c>
      <c r="GX247" s="385" t="s">
        <v>147</v>
      </c>
      <c r="GY247" s="386" t="s">
        <v>132</v>
      </c>
      <c r="GZ247" s="386" t="s">
        <v>132</v>
      </c>
      <c r="HA247" s="387"/>
      <c r="HB247" s="387" t="str">
        <f t="shared" si="2868"/>
        <v/>
      </c>
      <c r="HC247" s="387">
        <f t="shared" si="2869"/>
        <v>0</v>
      </c>
      <c r="HD247" s="388"/>
      <c r="HE247" s="387">
        <f t="shared" si="2870"/>
        <v>0</v>
      </c>
      <c r="HF247" s="388"/>
      <c r="HG247" s="387">
        <f>ADHB!HH247</f>
        <v>0</v>
      </c>
      <c r="HH247" s="387">
        <f t="shared" si="2871"/>
        <v>0</v>
      </c>
      <c r="HI247" s="387">
        <f t="shared" si="2872"/>
        <v>0</v>
      </c>
      <c r="HJ247" s="388">
        <v>0.23915411846270695</v>
      </c>
      <c r="HK247" s="389">
        <f t="shared" si="2873"/>
        <v>0</v>
      </c>
      <c r="HL247" s="390">
        <f t="shared" si="2874"/>
        <v>0</v>
      </c>
      <c r="HM247" s="391"/>
      <c r="HN247" s="384">
        <v>8.0</v>
      </c>
      <c r="HO247" s="385" t="s">
        <v>147</v>
      </c>
      <c r="HP247" s="386" t="s">
        <v>132</v>
      </c>
      <c r="HQ247" s="386" t="s">
        <v>132</v>
      </c>
      <c r="HR247" s="387"/>
      <c r="HS247" s="387" t="str">
        <f t="shared" si="2875"/>
        <v/>
      </c>
      <c r="HT247" s="387">
        <f t="shared" si="2876"/>
        <v>0</v>
      </c>
      <c r="HU247" s="388"/>
      <c r="HV247" s="387">
        <f t="shared" si="2877"/>
        <v>0</v>
      </c>
      <c r="HW247" s="388"/>
      <c r="HX247" s="387">
        <f>ADHB!HY247</f>
        <v>0</v>
      </c>
      <c r="HY247" s="387">
        <f t="shared" si="2878"/>
        <v>0</v>
      </c>
      <c r="HZ247" s="387">
        <f t="shared" si="2879"/>
        <v>0</v>
      </c>
      <c r="IA247" s="388">
        <v>0.23915411846270695</v>
      </c>
      <c r="IB247" s="389">
        <f t="shared" si="2880"/>
        <v>0</v>
      </c>
      <c r="IC247" s="390">
        <f t="shared" si="2881"/>
        <v>0</v>
      </c>
      <c r="ID247" s="391"/>
      <c r="IE247" s="384">
        <v>8.0</v>
      </c>
      <c r="IF247" s="385" t="s">
        <v>147</v>
      </c>
      <c r="IG247" s="386" t="s">
        <v>132</v>
      </c>
      <c r="IH247" s="386" t="s">
        <v>132</v>
      </c>
      <c r="II247" s="387"/>
      <c r="IJ247" s="387" t="str">
        <f t="shared" si="2882"/>
        <v/>
      </c>
      <c r="IK247" s="387">
        <f t="shared" si="2883"/>
        <v>0</v>
      </c>
      <c r="IL247" s="388"/>
      <c r="IM247" s="387">
        <f t="shared" si="2884"/>
        <v>0</v>
      </c>
      <c r="IN247" s="388"/>
      <c r="IO247" s="387">
        <f>ADHB!IP247</f>
        <v>0</v>
      </c>
      <c r="IP247" s="387">
        <f t="shared" si="2885"/>
        <v>0</v>
      </c>
      <c r="IQ247" s="387">
        <f t="shared" si="2886"/>
        <v>0</v>
      </c>
      <c r="IR247" s="388">
        <v>0.23915411846270695</v>
      </c>
      <c r="IS247" s="389">
        <f t="shared" si="2887"/>
        <v>0</v>
      </c>
      <c r="IT247" s="390">
        <f t="shared" si="2888"/>
        <v>0</v>
      </c>
      <c r="IU247" s="391"/>
      <c r="IV247" s="384">
        <v>8.0</v>
      </c>
      <c r="IW247" s="385" t="s">
        <v>147</v>
      </c>
      <c r="IX247" s="386" t="s">
        <v>132</v>
      </c>
      <c r="IY247" s="386" t="s">
        <v>132</v>
      </c>
      <c r="IZ247" s="387"/>
      <c r="JA247" s="387" t="str">
        <f t="shared" si="2889"/>
        <v/>
      </c>
      <c r="JB247" s="387">
        <f t="shared" si="2890"/>
        <v>0</v>
      </c>
      <c r="JC247" s="388"/>
      <c r="JD247" s="387">
        <f t="shared" si="2891"/>
        <v>0</v>
      </c>
      <c r="JE247" s="388"/>
      <c r="JF247" s="387">
        <f>ADHB!JG247</f>
        <v>0</v>
      </c>
      <c r="JG247" s="387">
        <f t="shared" si="2892"/>
        <v>0</v>
      </c>
      <c r="JH247" s="387">
        <f t="shared" si="2893"/>
        <v>0</v>
      </c>
      <c r="JI247" s="388">
        <v>0.23915411846270695</v>
      </c>
      <c r="JJ247" s="389">
        <f t="shared" si="2894"/>
        <v>0</v>
      </c>
      <c r="JK247" s="390">
        <f t="shared" si="2895"/>
        <v>0</v>
      </c>
      <c r="JL247" s="391"/>
      <c r="JM247" s="384">
        <v>8.0</v>
      </c>
      <c r="JN247" s="385" t="s">
        <v>147</v>
      </c>
      <c r="JO247" s="386" t="s">
        <v>132</v>
      </c>
      <c r="JP247" s="386" t="s">
        <v>132</v>
      </c>
      <c r="JQ247" s="387"/>
      <c r="JR247" s="387" t="str">
        <f t="shared" si="2896"/>
        <v/>
      </c>
      <c r="JS247" s="387">
        <f t="shared" si="2897"/>
        <v>0</v>
      </c>
      <c r="JT247" s="388"/>
      <c r="JU247" s="387">
        <f t="shared" si="2898"/>
        <v>0</v>
      </c>
      <c r="JV247" s="388"/>
      <c r="JW247" s="387" t="str">
        <f>ADHB!LF247</f>
        <v/>
      </c>
      <c r="JX247" s="387">
        <f t="shared" si="2899"/>
        <v>0</v>
      </c>
      <c r="JY247" s="387">
        <f t="shared" si="2900"/>
        <v>0</v>
      </c>
      <c r="JZ247" s="388">
        <v>0.23915411846270695</v>
      </c>
      <c r="KA247" s="389">
        <f t="shared" si="2901"/>
        <v>0</v>
      </c>
      <c r="KB247" s="390">
        <f t="shared" si="2902"/>
        <v>0</v>
      </c>
      <c r="KC247" s="391"/>
      <c r="KD247" s="384">
        <v>8.0</v>
      </c>
      <c r="KE247" s="385" t="s">
        <v>147</v>
      </c>
      <c r="KF247" s="386" t="s">
        <v>132</v>
      </c>
      <c r="KG247" s="386" t="s">
        <v>132</v>
      </c>
      <c r="KH247" s="387"/>
      <c r="KI247" s="387" t="str">
        <f t="shared" si="2903"/>
        <v/>
      </c>
      <c r="KJ247" s="387">
        <f t="shared" si="2904"/>
        <v>0</v>
      </c>
      <c r="KK247" s="388"/>
      <c r="KL247" s="387">
        <f t="shared" si="2905"/>
        <v>0</v>
      </c>
      <c r="KM247" s="388"/>
      <c r="KN247" s="387" t="str">
        <f>ADHB!LW247</f>
        <v/>
      </c>
      <c r="KO247" s="387">
        <f t="shared" si="2906"/>
        <v>0</v>
      </c>
      <c r="KP247" s="387">
        <f t="shared" si="2907"/>
        <v>0</v>
      </c>
      <c r="KQ247" s="388">
        <v>0.23915411846270695</v>
      </c>
      <c r="KR247" s="389">
        <f t="shared" si="2908"/>
        <v>0</v>
      </c>
      <c r="KS247" s="390">
        <f t="shared" si="2909"/>
        <v>0</v>
      </c>
      <c r="KT247" s="391"/>
      <c r="KU247" s="392"/>
    </row>
    <row r="248" ht="15.75" customHeight="1">
      <c r="A248" s="394"/>
      <c r="B248" s="395" t="s">
        <v>148</v>
      </c>
      <c r="C248" s="396"/>
      <c r="D248" s="396"/>
      <c r="E248" s="396"/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82"/>
      <c r="R248" s="394"/>
      <c r="S248" s="395" t="s">
        <v>148</v>
      </c>
      <c r="T248" s="396"/>
      <c r="U248" s="396"/>
      <c r="V248" s="396"/>
      <c r="W248" s="396"/>
      <c r="X248" s="396"/>
      <c r="Y248" s="396"/>
      <c r="Z248" s="396"/>
      <c r="AA248" s="396"/>
      <c r="AB248" s="396"/>
      <c r="AC248" s="396"/>
      <c r="AD248" s="396"/>
      <c r="AE248" s="396"/>
      <c r="AF248" s="396"/>
      <c r="AG248" s="396"/>
      <c r="AH248" s="382"/>
      <c r="AI248" s="394"/>
      <c r="AJ248" s="395" t="s">
        <v>148</v>
      </c>
      <c r="AK248" s="396"/>
      <c r="AL248" s="396"/>
      <c r="AM248" s="396"/>
      <c r="AN248" s="396"/>
      <c r="AO248" s="396"/>
      <c r="AP248" s="396"/>
      <c r="AQ248" s="396"/>
      <c r="AR248" s="396"/>
      <c r="AS248" s="396"/>
      <c r="AT248" s="396"/>
      <c r="AU248" s="396"/>
      <c r="AV248" s="396"/>
      <c r="AW248" s="396"/>
      <c r="AX248" s="396"/>
      <c r="AY248" s="382"/>
      <c r="AZ248" s="394"/>
      <c r="BA248" s="395" t="s">
        <v>148</v>
      </c>
      <c r="BB248" s="396"/>
      <c r="BC248" s="396"/>
      <c r="BD248" s="396"/>
      <c r="BE248" s="396"/>
      <c r="BF248" s="396"/>
      <c r="BG248" s="396"/>
      <c r="BH248" s="396"/>
      <c r="BI248" s="396"/>
      <c r="BJ248" s="396"/>
      <c r="BK248" s="396"/>
      <c r="BL248" s="396"/>
      <c r="BM248" s="396"/>
      <c r="BN248" s="396"/>
      <c r="BO248" s="396"/>
      <c r="BP248" s="382"/>
      <c r="BQ248" s="394"/>
      <c r="BR248" s="395" t="s">
        <v>148</v>
      </c>
      <c r="BS248" s="396"/>
      <c r="BT248" s="396"/>
      <c r="BU248" s="396"/>
      <c r="BV248" s="396"/>
      <c r="BW248" s="396"/>
      <c r="BX248" s="396"/>
      <c r="BY248" s="396"/>
      <c r="BZ248" s="396"/>
      <c r="CA248" s="396"/>
      <c r="CB248" s="396"/>
      <c r="CC248" s="396"/>
      <c r="CD248" s="396"/>
      <c r="CE248" s="396"/>
      <c r="CF248" s="396"/>
      <c r="CG248" s="382"/>
      <c r="CH248" s="394"/>
      <c r="CI248" s="395" t="s">
        <v>148</v>
      </c>
      <c r="CJ248" s="396"/>
      <c r="CK248" s="396"/>
      <c r="CL248" s="396"/>
      <c r="CM248" s="396"/>
      <c r="CN248" s="396"/>
      <c r="CO248" s="396"/>
      <c r="CP248" s="396"/>
      <c r="CQ248" s="396"/>
      <c r="CR248" s="396"/>
      <c r="CS248" s="396"/>
      <c r="CT248" s="396"/>
      <c r="CU248" s="396"/>
      <c r="CV248" s="396"/>
      <c r="CW248" s="396"/>
      <c r="CX248" s="382"/>
      <c r="CY248" s="394"/>
      <c r="CZ248" s="395" t="s">
        <v>148</v>
      </c>
      <c r="DA248" s="396"/>
      <c r="DB248" s="396"/>
      <c r="DC248" s="396"/>
      <c r="DD248" s="396"/>
      <c r="DE248" s="396"/>
      <c r="DF248" s="396"/>
      <c r="DG248" s="396"/>
      <c r="DH248" s="396"/>
      <c r="DI248" s="396"/>
      <c r="DJ248" s="396"/>
      <c r="DK248" s="396"/>
      <c r="DL248" s="396"/>
      <c r="DM248" s="396"/>
      <c r="DN248" s="396"/>
      <c r="DO248" s="382"/>
      <c r="DP248" s="394"/>
      <c r="DQ248" s="395" t="s">
        <v>148</v>
      </c>
      <c r="DR248" s="396"/>
      <c r="DS248" s="396"/>
      <c r="DT248" s="396"/>
      <c r="DU248" s="396"/>
      <c r="DV248" s="396"/>
      <c r="DW248" s="396"/>
      <c r="DX248" s="396"/>
      <c r="DY248" s="396"/>
      <c r="DZ248" s="396"/>
      <c r="EA248" s="396"/>
      <c r="EB248" s="396"/>
      <c r="EC248" s="396"/>
      <c r="ED248" s="396"/>
      <c r="EE248" s="396"/>
      <c r="EF248" s="382"/>
      <c r="EG248" s="394"/>
      <c r="EH248" s="395" t="s">
        <v>148</v>
      </c>
      <c r="EI248" s="396"/>
      <c r="EJ248" s="396"/>
      <c r="EK248" s="396"/>
      <c r="EL248" s="396"/>
      <c r="EM248" s="396"/>
      <c r="EN248" s="396"/>
      <c r="EO248" s="396"/>
      <c r="EP248" s="396"/>
      <c r="EQ248" s="396"/>
      <c r="ER248" s="396"/>
      <c r="ES248" s="396"/>
      <c r="ET248" s="396"/>
      <c r="EU248" s="396"/>
      <c r="EV248" s="396"/>
      <c r="EW248" s="382"/>
      <c r="EX248" s="394"/>
      <c r="EY248" s="395" t="s">
        <v>148</v>
      </c>
      <c r="EZ248" s="396"/>
      <c r="FA248" s="396"/>
      <c r="FB248" s="396"/>
      <c r="FC248" s="396"/>
      <c r="FD248" s="396"/>
      <c r="FE248" s="396"/>
      <c r="FF248" s="396"/>
      <c r="FG248" s="396"/>
      <c r="FH248" s="396"/>
      <c r="FI248" s="396"/>
      <c r="FJ248" s="396"/>
      <c r="FK248" s="396"/>
      <c r="FL248" s="396"/>
      <c r="FM248" s="396"/>
      <c r="FN248" s="382"/>
      <c r="FO248" s="394"/>
      <c r="FP248" s="395" t="s">
        <v>148</v>
      </c>
      <c r="FQ248" s="396"/>
      <c r="FR248" s="396"/>
      <c r="FS248" s="396"/>
      <c r="FT248" s="396"/>
      <c r="FU248" s="396"/>
      <c r="FV248" s="396"/>
      <c r="FW248" s="396"/>
      <c r="FX248" s="396"/>
      <c r="FY248" s="396"/>
      <c r="FZ248" s="396"/>
      <c r="GA248" s="396"/>
      <c r="GB248" s="396"/>
      <c r="GC248" s="396"/>
      <c r="GD248" s="396"/>
      <c r="GE248" s="382"/>
      <c r="GF248" s="394"/>
      <c r="GG248" s="395" t="s">
        <v>148</v>
      </c>
      <c r="GH248" s="396"/>
      <c r="GI248" s="396"/>
      <c r="GJ248" s="396"/>
      <c r="GK248" s="396"/>
      <c r="GL248" s="396"/>
      <c r="GM248" s="396"/>
      <c r="GN248" s="396"/>
      <c r="GO248" s="396"/>
      <c r="GP248" s="396"/>
      <c r="GQ248" s="396"/>
      <c r="GR248" s="396"/>
      <c r="GS248" s="396"/>
      <c r="GT248" s="396"/>
      <c r="GU248" s="396"/>
      <c r="GV248" s="382"/>
      <c r="GW248" s="394"/>
      <c r="GX248" s="395" t="s">
        <v>148</v>
      </c>
      <c r="GY248" s="396"/>
      <c r="GZ248" s="396"/>
      <c r="HA248" s="396"/>
      <c r="HB248" s="396"/>
      <c r="HC248" s="396"/>
      <c r="HD248" s="396"/>
      <c r="HE248" s="396"/>
      <c r="HF248" s="396"/>
      <c r="HG248" s="396"/>
      <c r="HH248" s="396"/>
      <c r="HI248" s="396"/>
      <c r="HJ248" s="396"/>
      <c r="HK248" s="396"/>
      <c r="HL248" s="396"/>
      <c r="HM248" s="382"/>
      <c r="HN248" s="394"/>
      <c r="HO248" s="395" t="s">
        <v>148</v>
      </c>
      <c r="HP248" s="396"/>
      <c r="HQ248" s="396"/>
      <c r="HR248" s="396"/>
      <c r="HS248" s="396"/>
      <c r="HT248" s="396"/>
      <c r="HU248" s="396"/>
      <c r="HV248" s="396"/>
      <c r="HW248" s="396"/>
      <c r="HX248" s="396"/>
      <c r="HY248" s="396"/>
      <c r="HZ248" s="396"/>
      <c r="IA248" s="396"/>
      <c r="IB248" s="396"/>
      <c r="IC248" s="396"/>
      <c r="ID248" s="382"/>
      <c r="IE248" s="394"/>
      <c r="IF248" s="395" t="s">
        <v>148</v>
      </c>
      <c r="IG248" s="396"/>
      <c r="IH248" s="396"/>
      <c r="II248" s="396"/>
      <c r="IJ248" s="396"/>
      <c r="IK248" s="396"/>
      <c r="IL248" s="396"/>
      <c r="IM248" s="396"/>
      <c r="IN248" s="396"/>
      <c r="IO248" s="396"/>
      <c r="IP248" s="396"/>
      <c r="IQ248" s="396"/>
      <c r="IR248" s="396"/>
      <c r="IS248" s="396"/>
      <c r="IT248" s="396"/>
      <c r="IU248" s="382"/>
      <c r="IV248" s="394"/>
      <c r="IW248" s="395" t="s">
        <v>148</v>
      </c>
      <c r="IX248" s="396"/>
      <c r="IY248" s="396"/>
      <c r="IZ248" s="396"/>
      <c r="JA248" s="396"/>
      <c r="JB248" s="396"/>
      <c r="JC248" s="396"/>
      <c r="JD248" s="396"/>
      <c r="JE248" s="396"/>
      <c r="JF248" s="396"/>
      <c r="JG248" s="396"/>
      <c r="JH248" s="396"/>
      <c r="JI248" s="396"/>
      <c r="JJ248" s="396"/>
      <c r="JK248" s="396"/>
      <c r="JL248" s="382"/>
      <c r="JM248" s="394"/>
      <c r="JN248" s="395" t="s">
        <v>148</v>
      </c>
      <c r="JO248" s="396"/>
      <c r="JP248" s="396"/>
      <c r="JQ248" s="396"/>
      <c r="JR248" s="396"/>
      <c r="JS248" s="396"/>
      <c r="JT248" s="396"/>
      <c r="JU248" s="396"/>
      <c r="JV248" s="396"/>
      <c r="JW248" s="396"/>
      <c r="JX248" s="396"/>
      <c r="JY248" s="396"/>
      <c r="JZ248" s="396"/>
      <c r="KA248" s="396"/>
      <c r="KB248" s="396"/>
      <c r="KC248" s="382"/>
      <c r="KD248" s="394"/>
      <c r="KE248" s="395" t="s">
        <v>148</v>
      </c>
      <c r="KF248" s="396"/>
      <c r="KG248" s="396"/>
      <c r="KH248" s="396"/>
      <c r="KI248" s="396"/>
      <c r="KJ248" s="396"/>
      <c r="KK248" s="396"/>
      <c r="KL248" s="396"/>
      <c r="KM248" s="396"/>
      <c r="KN248" s="396"/>
      <c r="KO248" s="396"/>
      <c r="KP248" s="396"/>
      <c r="KQ248" s="396"/>
      <c r="KR248" s="396"/>
      <c r="KS248" s="396"/>
      <c r="KT248" s="382"/>
      <c r="KU248" s="383"/>
    </row>
    <row r="249" ht="15.75" customHeight="1">
      <c r="A249" s="384">
        <v>1.0</v>
      </c>
      <c r="B249" s="385" t="s">
        <v>149</v>
      </c>
      <c r="C249" s="386" t="s">
        <v>132</v>
      </c>
      <c r="D249" s="386" t="s">
        <v>150</v>
      </c>
      <c r="E249" s="387">
        <f>'Produksi dan Harga'!E30</f>
        <v>7666</v>
      </c>
      <c r="F249" s="387">
        <v>6790.600293539656</v>
      </c>
      <c r="G249" s="387">
        <f t="shared" ref="G249:G276" si="2910">IFERROR(E249*F249/1000000,0)</f>
        <v>52.05674185</v>
      </c>
      <c r="H249" s="388"/>
      <c r="I249" s="387">
        <f t="shared" ref="I249:I276" si="2911">IFERROR(+G249*H249,"")</f>
        <v>0</v>
      </c>
      <c r="J249" s="388"/>
      <c r="K249" s="387">
        <f>ADHB!L249</f>
        <v>0</v>
      </c>
      <c r="L249" s="387">
        <f t="shared" ref="L249:L276" si="2912">IFERROR(K249/J249*100,0)</f>
        <v>0</v>
      </c>
      <c r="M249" s="387">
        <f t="shared" ref="M249:M276" si="2913">IFERROR(+(IF(G249="","0",G249))+(IF(I249="","0",I249))+(IF(L249="","0",L249)),"")</f>
        <v>52.05674185</v>
      </c>
      <c r="N249" s="388">
        <v>0.36319999999999997</v>
      </c>
      <c r="O249" s="389">
        <f t="shared" ref="O249:O276" si="2914">IFERROR(+N249*(M249-L249),"")</f>
        <v>18.90700864</v>
      </c>
      <c r="P249" s="390">
        <f t="shared" ref="P249:P276" si="2915">IFERROR(+(IF(M249="","0",M249))-(IF(O249="","0",O249)),"")</f>
        <v>33.14973321</v>
      </c>
      <c r="Q249" s="391"/>
      <c r="R249" s="384">
        <v>1.0</v>
      </c>
      <c r="S249" s="385" t="s">
        <v>149</v>
      </c>
      <c r="T249" s="386" t="s">
        <v>132</v>
      </c>
      <c r="U249" s="386" t="s">
        <v>150</v>
      </c>
      <c r="V249" s="387">
        <f>'Produksi dan Harga'!J30</f>
        <v>14043</v>
      </c>
      <c r="W249" s="387">
        <f t="shared" ref="W249:W276" si="2916">F249</f>
        <v>6790.600294</v>
      </c>
      <c r="X249" s="387">
        <f t="shared" ref="X249:X276" si="2917">IFERROR(V249*W249/1000000,0)</f>
        <v>95.36039992</v>
      </c>
      <c r="Y249" s="388"/>
      <c r="Z249" s="387">
        <f t="shared" ref="Z249:Z276" si="2918">IFERROR(+X249*Y249,"")</f>
        <v>0</v>
      </c>
      <c r="AA249" s="388"/>
      <c r="AB249" s="387">
        <f>ADHB!AC249</f>
        <v>0</v>
      </c>
      <c r="AC249" s="387">
        <f t="shared" ref="AC249:AC276" si="2919">IFERROR(AB249/AA249*100,0)</f>
        <v>0</v>
      </c>
      <c r="AD249" s="387">
        <f t="shared" ref="AD249:AD276" si="2920">IFERROR(+(IF(X249="","0",X249))+(IF(Z249="","0",Z249))+(IF(AC249="","0",AC249)),"")</f>
        <v>95.36039992</v>
      </c>
      <c r="AE249" s="388">
        <v>0.36319999999999997</v>
      </c>
      <c r="AF249" s="389">
        <f t="shared" ref="AF249:AF276" si="2921">IFERROR(+AE249*(AD249-AC249),"")</f>
        <v>34.63489725</v>
      </c>
      <c r="AG249" s="390">
        <f t="shared" ref="AG249:AG276" si="2922">IFERROR(+(IF(AD249="","0",AD249))-(IF(AF249="","0",AF249)),"")</f>
        <v>60.72550267</v>
      </c>
      <c r="AH249" s="391"/>
      <c r="AI249" s="384">
        <v>1.0</v>
      </c>
      <c r="AJ249" s="385" t="s">
        <v>149</v>
      </c>
      <c r="AK249" s="386" t="s">
        <v>132</v>
      </c>
      <c r="AL249" s="386" t="s">
        <v>150</v>
      </c>
      <c r="AM249" s="387">
        <f>'Produksi dan Harga'!O30</f>
        <v>5881</v>
      </c>
      <c r="AN249" s="387">
        <f t="shared" ref="AN249:AN276" si="2923">W249</f>
        <v>6790.600294</v>
      </c>
      <c r="AO249" s="387">
        <f t="shared" ref="AO249:AO276" si="2924">IFERROR(AM249*AN249/1000000,0)</f>
        <v>39.93552033</v>
      </c>
      <c r="AP249" s="388"/>
      <c r="AQ249" s="387">
        <f t="shared" ref="AQ249:AQ276" si="2925">IFERROR(+AO249*AP249,"")</f>
        <v>0</v>
      </c>
      <c r="AR249" s="388"/>
      <c r="AS249" s="387">
        <f>ADHB!AT249</f>
        <v>0</v>
      </c>
      <c r="AT249" s="387">
        <f t="shared" ref="AT249:AT276" si="2926">IFERROR(AS249/AR249*100,0)</f>
        <v>0</v>
      </c>
      <c r="AU249" s="387">
        <f t="shared" ref="AU249:AU276" si="2927">IFERROR(+(IF(AO249="","0",AO249))+(IF(AQ249="","0",AQ249))+(IF(AT249="","0",AT249)),"")</f>
        <v>39.93552033</v>
      </c>
      <c r="AV249" s="388">
        <v>0.36319999999999997</v>
      </c>
      <c r="AW249" s="389">
        <f t="shared" ref="AW249:AW276" si="2928">IFERROR(+AV249*(AU249-AT249),"")</f>
        <v>14.50458098</v>
      </c>
      <c r="AX249" s="390">
        <f t="shared" ref="AX249:AX276" si="2929">IFERROR(+(IF(AU249="","0",AU249))-(IF(AW249="","0",AW249)),"")</f>
        <v>25.43093934</v>
      </c>
      <c r="AY249" s="391"/>
      <c r="AZ249" s="384">
        <v>1.0</v>
      </c>
      <c r="BA249" s="385" t="s">
        <v>149</v>
      </c>
      <c r="BB249" s="386" t="s">
        <v>132</v>
      </c>
      <c r="BC249" s="386" t="s">
        <v>150</v>
      </c>
      <c r="BD249" s="387">
        <f>'Produksi dan Harga'!T30</f>
        <v>8869</v>
      </c>
      <c r="BE249" s="387">
        <f t="shared" ref="BE249:BE276" si="2930">AN249</f>
        <v>6790.600294</v>
      </c>
      <c r="BF249" s="387">
        <f t="shared" ref="BF249:BF276" si="2931">IFERROR(BD249*BE249/1000000,0)</f>
        <v>60.225834</v>
      </c>
      <c r="BG249" s="388"/>
      <c r="BH249" s="387">
        <f t="shared" ref="BH249:BH276" si="2932">IFERROR(+BF249*BG249,"")</f>
        <v>0</v>
      </c>
      <c r="BI249" s="388"/>
      <c r="BJ249" s="387">
        <f>ADHB!BK249</f>
        <v>0</v>
      </c>
      <c r="BK249" s="387">
        <f t="shared" ref="BK249:BK276" si="2933">IFERROR(BJ249/BI249*100,0)</f>
        <v>0</v>
      </c>
      <c r="BL249" s="387">
        <f t="shared" ref="BL249:BL276" si="2934">IFERROR(+(IF(BF249="","0",BF249))+(IF(BH249="","0",BH249))+(IF(BK249="","0",BK249)),"")</f>
        <v>60.225834</v>
      </c>
      <c r="BM249" s="388">
        <v>0.36319999999999997</v>
      </c>
      <c r="BN249" s="389">
        <f t="shared" ref="BN249:BN276" si="2935">IFERROR(+BM249*(BL249-BK249),"")</f>
        <v>21.87402291</v>
      </c>
      <c r="BO249" s="390">
        <f t="shared" ref="BO249:BO276" si="2936">IFERROR(+(IF(BL249="","0",BL249))-(IF(BN249="","0",BN249)),"")</f>
        <v>38.35181109</v>
      </c>
      <c r="BP249" s="391"/>
      <c r="BQ249" s="384">
        <v>1.0</v>
      </c>
      <c r="BR249" s="385" t="s">
        <v>149</v>
      </c>
      <c r="BS249" s="386" t="s">
        <v>132</v>
      </c>
      <c r="BT249" s="386" t="s">
        <v>150</v>
      </c>
      <c r="BU249" s="387">
        <f>'Produksi dan Harga'!Y30</f>
        <v>3064</v>
      </c>
      <c r="BV249" s="387">
        <f t="shared" ref="BV249:BV276" si="2937">BE249</f>
        <v>6790.600294</v>
      </c>
      <c r="BW249" s="387">
        <f t="shared" ref="BW249:BW276" si="2938">IFERROR(BU249*BV249/1000000,0)</f>
        <v>20.8063993</v>
      </c>
      <c r="BX249" s="388"/>
      <c r="BY249" s="387">
        <f t="shared" ref="BY249:BY276" si="2939">IFERROR(+BW249*BX249,"")</f>
        <v>0</v>
      </c>
      <c r="BZ249" s="388"/>
      <c r="CA249" s="387">
        <f>ADHB!CB249</f>
        <v>0</v>
      </c>
      <c r="CB249" s="387">
        <f t="shared" ref="CB249:CB276" si="2940">IFERROR(CA249/BZ249*100,0)</f>
        <v>0</v>
      </c>
      <c r="CC249" s="387">
        <f t="shared" ref="CC249:CC276" si="2941">IFERROR(+(IF(BW249="","0",BW249))+(IF(BY249="","0",BY249))+(IF(CB249="","0",CB249)),"")</f>
        <v>20.8063993</v>
      </c>
      <c r="CD249" s="388">
        <v>0.36319999999999997</v>
      </c>
      <c r="CE249" s="389">
        <f t="shared" ref="CE249:CE276" si="2942">IFERROR(+CD249*(CC249-CB249),"")</f>
        <v>7.556884226</v>
      </c>
      <c r="CF249" s="390">
        <f t="shared" ref="CF249:CF276" si="2943">IFERROR(+(IF(CC249="","0",CC249))-(IF(CE249="","0",CE249)),"")</f>
        <v>13.24951507</v>
      </c>
      <c r="CG249" s="391"/>
      <c r="CH249" s="384">
        <v>1.0</v>
      </c>
      <c r="CI249" s="385" t="s">
        <v>149</v>
      </c>
      <c r="CJ249" s="386" t="s">
        <v>132</v>
      </c>
      <c r="CK249" s="386" t="s">
        <v>150</v>
      </c>
      <c r="CL249" s="387">
        <f>'Produksi dan Harga'!AD30</f>
        <v>1194</v>
      </c>
      <c r="CM249" s="387">
        <f t="shared" ref="CM249:CM276" si="2944">BV249</f>
        <v>6790.600294</v>
      </c>
      <c r="CN249" s="387">
        <f t="shared" ref="CN249:CN276" si="2945">IFERROR(CL249*CM249/1000000,0)</f>
        <v>8.10797675</v>
      </c>
      <c r="CO249" s="388"/>
      <c r="CP249" s="387">
        <f t="shared" ref="CP249:CP276" si="2946">IFERROR(+CN249*CO249,"")</f>
        <v>0</v>
      </c>
      <c r="CQ249" s="388"/>
      <c r="CR249" s="387">
        <f>ADHB!CS249</f>
        <v>0</v>
      </c>
      <c r="CS249" s="387">
        <f t="shared" ref="CS249:CS276" si="2947">IFERROR(CR249/CQ249*100,0)</f>
        <v>0</v>
      </c>
      <c r="CT249" s="387">
        <f t="shared" ref="CT249:CT276" si="2948">IFERROR(+(IF(CN249="","0",CN249))+(IF(CP249="","0",CP249))+(IF(CS249="","0",CS249)),"")</f>
        <v>8.10797675</v>
      </c>
      <c r="CU249" s="388">
        <v>0.36319999999999997</v>
      </c>
      <c r="CV249" s="389">
        <f t="shared" ref="CV249:CV276" si="2949">IFERROR(+CU249*(CT249-CS249),"")</f>
        <v>2.944817156</v>
      </c>
      <c r="CW249" s="390">
        <f t="shared" ref="CW249:CW276" si="2950">IFERROR(+(IF(CT249="","0",CT249))-(IF(CV249="","0",CV249)),"")</f>
        <v>5.163159595</v>
      </c>
      <c r="CX249" s="391"/>
      <c r="CY249" s="384">
        <v>1.0</v>
      </c>
      <c r="CZ249" s="385" t="s">
        <v>149</v>
      </c>
      <c r="DA249" s="386" t="s">
        <v>132</v>
      </c>
      <c r="DB249" s="386" t="s">
        <v>150</v>
      </c>
      <c r="DC249" s="387">
        <f>'Produksi dan Harga'!AI30</f>
        <v>1073</v>
      </c>
      <c r="DD249" s="387">
        <f t="shared" ref="DD249:DD276" si="2951">CM249</f>
        <v>6790.600294</v>
      </c>
      <c r="DE249" s="387">
        <f t="shared" ref="DE249:DE276" si="2952">IFERROR(DC249*DD249/1000000,0)</f>
        <v>7.286314115</v>
      </c>
      <c r="DF249" s="388"/>
      <c r="DG249" s="387">
        <f t="shared" ref="DG249:DG276" si="2953">IFERROR(+DE249*DF249,"")</f>
        <v>0</v>
      </c>
      <c r="DH249" s="388"/>
      <c r="DI249" s="387">
        <f>ADHB!DJ249</f>
        <v>0</v>
      </c>
      <c r="DJ249" s="387">
        <f t="shared" ref="DJ249:DJ276" si="2954">IFERROR(DI249/DH249*100,0)</f>
        <v>0</v>
      </c>
      <c r="DK249" s="387">
        <f t="shared" ref="DK249:DK276" si="2955">IFERROR(+(IF(DE249="","0",DE249))+(IF(DG249="","0",DG249))+(IF(DJ249="","0",DJ249)),"")</f>
        <v>7.286314115</v>
      </c>
      <c r="DL249" s="388">
        <v>0.36319999999999997</v>
      </c>
      <c r="DM249" s="389">
        <f t="shared" ref="DM249:DM276" si="2956">IFERROR(+DL249*(DK249-DJ249),"")</f>
        <v>2.646389287</v>
      </c>
      <c r="DN249" s="390">
        <f t="shared" ref="DN249:DN276" si="2957">IFERROR(+(IF(DK249="","0",DK249))-(IF(DM249="","0",DM249)),"")</f>
        <v>4.639924828</v>
      </c>
      <c r="DO249" s="391"/>
      <c r="DP249" s="384">
        <v>1.0</v>
      </c>
      <c r="DQ249" s="385" t="s">
        <v>149</v>
      </c>
      <c r="DR249" s="386" t="s">
        <v>132</v>
      </c>
      <c r="DS249" s="386" t="s">
        <v>150</v>
      </c>
      <c r="DT249" s="387">
        <f>'Produksi dan Harga'!AN30</f>
        <v>788</v>
      </c>
      <c r="DU249" s="387">
        <f t="shared" ref="DU249:DU276" si="2958">DD249</f>
        <v>6790.600294</v>
      </c>
      <c r="DV249" s="387">
        <f t="shared" ref="DV249:DV276" si="2959">IFERROR(DT249*DU249/1000000,0)</f>
        <v>5.350993031</v>
      </c>
      <c r="DW249" s="388"/>
      <c r="DX249" s="387">
        <f t="shared" ref="DX249:DX276" si="2960">IFERROR(+DV249*DW249,"")</f>
        <v>0</v>
      </c>
      <c r="DY249" s="388"/>
      <c r="DZ249" s="387">
        <f>ADHB!EA249</f>
        <v>0</v>
      </c>
      <c r="EA249" s="387">
        <f t="shared" ref="EA249:EA276" si="2961">IFERROR(DZ249/DY249*100,0)</f>
        <v>0</v>
      </c>
      <c r="EB249" s="387">
        <f t="shared" ref="EB249:EB276" si="2962">IFERROR(+(IF(DV249="","0",DV249))+(IF(DX249="","0",DX249))+(IF(EA249="","0",EA249)),"")</f>
        <v>5.350993031</v>
      </c>
      <c r="EC249" s="388">
        <v>0.36319999999999997</v>
      </c>
      <c r="ED249" s="389">
        <f t="shared" ref="ED249:ED276" si="2963">IFERROR(+EC249*(EB249-EA249),"")</f>
        <v>1.943480669</v>
      </c>
      <c r="EE249" s="390">
        <f t="shared" ref="EE249:EE276" si="2964">IFERROR(+(IF(EB249="","0",EB249))-(IF(ED249="","0",ED249)),"")</f>
        <v>3.407512362</v>
      </c>
      <c r="EF249" s="391"/>
      <c r="EG249" s="384">
        <v>1.0</v>
      </c>
      <c r="EH249" s="385" t="s">
        <v>149</v>
      </c>
      <c r="EI249" s="386" t="s">
        <v>132</v>
      </c>
      <c r="EJ249" s="386" t="s">
        <v>150</v>
      </c>
      <c r="EK249" s="387">
        <f>'Produksi dan Harga'!AS30</f>
        <v>271</v>
      </c>
      <c r="EL249" s="387">
        <f t="shared" ref="EL249:EL276" si="2965">DU249</f>
        <v>6790.600294</v>
      </c>
      <c r="EM249" s="387">
        <f t="shared" ref="EM249:EM276" si="2966">IFERROR(EK249*EL249/1000000,0)</f>
        <v>1.84025268</v>
      </c>
      <c r="EN249" s="388"/>
      <c r="EO249" s="387">
        <f t="shared" ref="EO249:EO276" si="2967">IFERROR(+EM249*EN249,"")</f>
        <v>0</v>
      </c>
      <c r="EP249" s="388"/>
      <c r="EQ249" s="387">
        <f>ADHB!ER249</f>
        <v>0</v>
      </c>
      <c r="ER249" s="387">
        <f t="shared" ref="ER249:ER276" si="2968">IFERROR(EQ249/EP249*100,0)</f>
        <v>0</v>
      </c>
      <c r="ES249" s="387">
        <f t="shared" ref="ES249:ES276" si="2969">IFERROR(+(IF(EM249="","0",EM249))+(IF(EO249="","0",EO249))+(IF(ER249="","0",ER249)),"")</f>
        <v>1.84025268</v>
      </c>
      <c r="ET249" s="388">
        <v>0.36319999999999997</v>
      </c>
      <c r="EU249" s="389">
        <f t="shared" ref="EU249:EU276" si="2970">IFERROR(+ET249*(ES249-ER249),"")</f>
        <v>0.6683797732</v>
      </c>
      <c r="EV249" s="390">
        <f t="shared" ref="EV249:EV276" si="2971">IFERROR(+(IF(ES249="","0",ES249))-(IF(EU249="","0",EU249)),"")</f>
        <v>1.171872906</v>
      </c>
      <c r="EW249" s="391"/>
      <c r="EX249" s="384">
        <v>1.0</v>
      </c>
      <c r="EY249" s="385" t="s">
        <v>149</v>
      </c>
      <c r="EZ249" s="386" t="s">
        <v>132</v>
      </c>
      <c r="FA249" s="386" t="s">
        <v>150</v>
      </c>
      <c r="FB249" s="387">
        <f>'Produksi dan Harga'!AX30</f>
        <v>3324</v>
      </c>
      <c r="FC249" s="387">
        <f t="shared" ref="FC249:FC276" si="2972">EL249</f>
        <v>6790.600294</v>
      </c>
      <c r="FD249" s="387">
        <f t="shared" ref="FD249:FD276" si="2973">IFERROR(FB249*FC249/1000000,0)</f>
        <v>22.57195538</v>
      </c>
      <c r="FE249" s="388"/>
      <c r="FF249" s="387">
        <f t="shared" ref="FF249:FF276" si="2974">IFERROR(+FD249*FE249,"")</f>
        <v>0</v>
      </c>
      <c r="FG249" s="388"/>
      <c r="FH249" s="387">
        <f>ADHB!FI249</f>
        <v>0</v>
      </c>
      <c r="FI249" s="387">
        <f t="shared" ref="FI249:FI276" si="2975">IFERROR(FH249/FG249*100,0)</f>
        <v>0</v>
      </c>
      <c r="FJ249" s="387">
        <f t="shared" ref="FJ249:FJ276" si="2976">IFERROR(+(IF(FD249="","0",FD249))+(IF(FF249="","0",FF249))+(IF(FI249="","0",FI249)),"")</f>
        <v>22.57195538</v>
      </c>
      <c r="FK249" s="388">
        <v>0.36319999999999997</v>
      </c>
      <c r="FL249" s="389">
        <f t="shared" ref="FL249:FL276" si="2977">IFERROR(+FK249*(FJ249-FI249),"")</f>
        <v>8.198134192</v>
      </c>
      <c r="FM249" s="390">
        <f t="shared" ref="FM249:FM276" si="2978">IFERROR(+(IF(FJ249="","0",FJ249))-(IF(FL249="","0",FL249)),"")</f>
        <v>14.37382118</v>
      </c>
      <c r="FN249" s="391"/>
      <c r="FO249" s="384">
        <v>1.0</v>
      </c>
      <c r="FP249" s="385" t="s">
        <v>149</v>
      </c>
      <c r="FQ249" s="386" t="s">
        <v>132</v>
      </c>
      <c r="FR249" s="386" t="s">
        <v>150</v>
      </c>
      <c r="FS249" s="387">
        <f>'Produksi dan Harga'!BC30</f>
        <v>317</v>
      </c>
      <c r="FT249" s="387">
        <f t="shared" ref="FT249:FT276" si="2979">FC249</f>
        <v>6790.600294</v>
      </c>
      <c r="FU249" s="387">
        <f t="shared" ref="FU249:FU276" si="2980">IFERROR(FS249*FT249/1000000,0)</f>
        <v>2.152620293</v>
      </c>
      <c r="FV249" s="388"/>
      <c r="FW249" s="387">
        <f t="shared" ref="FW249:FW276" si="2981">IFERROR(+FU249*FV249,"")</f>
        <v>0</v>
      </c>
      <c r="FX249" s="388"/>
      <c r="FY249" s="387">
        <f>ADHB!FZ249</f>
        <v>0</v>
      </c>
      <c r="FZ249" s="387">
        <f t="shared" ref="FZ249:FZ276" si="2982">IFERROR(FY249/FX249*100,0)</f>
        <v>0</v>
      </c>
      <c r="GA249" s="387">
        <f t="shared" ref="GA249:GA276" si="2983">IFERROR(+(IF(FU249="","0",FU249))+(IF(FW249="","0",FW249))+(IF(FZ249="","0",FZ249)),"")</f>
        <v>2.152620293</v>
      </c>
      <c r="GB249" s="388">
        <v>0.36319999999999997</v>
      </c>
      <c r="GC249" s="389">
        <f t="shared" ref="GC249:GC276" si="2984">IFERROR(+GB249*(GA249-FZ249),"")</f>
        <v>0.7818316904</v>
      </c>
      <c r="GD249" s="390">
        <f t="shared" ref="GD249:GD276" si="2985">IFERROR(+(IF(GA249="","0",GA249))-(IF(GC249="","0",GC249)),"")</f>
        <v>1.370788603</v>
      </c>
      <c r="GE249" s="391"/>
      <c r="GF249" s="384">
        <v>1.0</v>
      </c>
      <c r="GG249" s="385" t="s">
        <v>149</v>
      </c>
      <c r="GH249" s="386" t="s">
        <v>132</v>
      </c>
      <c r="GI249" s="386" t="s">
        <v>150</v>
      </c>
      <c r="GJ249" s="387">
        <f>'Produksi dan Harga'!BH30</f>
        <v>653</v>
      </c>
      <c r="GK249" s="387">
        <f t="shared" ref="GK249:GK276" si="2986">FT249</f>
        <v>6790.600294</v>
      </c>
      <c r="GL249" s="387">
        <f t="shared" ref="GL249:GL276" si="2987">IFERROR(GJ249*GK249/1000000,0)</f>
        <v>4.434261992</v>
      </c>
      <c r="GM249" s="388"/>
      <c r="GN249" s="387">
        <f t="shared" ref="GN249:GN276" si="2988">IFERROR(+GL249*GM249,"")</f>
        <v>0</v>
      </c>
      <c r="GO249" s="388"/>
      <c r="GP249" s="387">
        <f>ADHB!GQ249</f>
        <v>0</v>
      </c>
      <c r="GQ249" s="387">
        <f t="shared" ref="GQ249:GQ276" si="2989">IFERROR(GP249/GO249*100,0)</f>
        <v>0</v>
      </c>
      <c r="GR249" s="387">
        <f t="shared" ref="GR249:GR276" si="2990">IFERROR(+(IF(GL249="","0",GL249))+(IF(GN249="","0",GN249))+(IF(GQ249="","0",GQ249)),"")</f>
        <v>4.434261992</v>
      </c>
      <c r="GS249" s="388">
        <v>0.36319999999999997</v>
      </c>
      <c r="GT249" s="389">
        <f t="shared" ref="GT249:GT276" si="2991">IFERROR(+GS249*(GR249-GQ249),"")</f>
        <v>1.610523955</v>
      </c>
      <c r="GU249" s="390">
        <f t="shared" ref="GU249:GU276" si="2992">IFERROR(+(IF(GR249="","0",GR249))-(IF(GT249="","0",GT249)),"")</f>
        <v>2.823738036</v>
      </c>
      <c r="GV249" s="391"/>
      <c r="GW249" s="384">
        <v>1.0</v>
      </c>
      <c r="GX249" s="385" t="s">
        <v>149</v>
      </c>
      <c r="GY249" s="386" t="s">
        <v>132</v>
      </c>
      <c r="GZ249" s="386" t="s">
        <v>150</v>
      </c>
      <c r="HA249" s="387">
        <f>'Produksi dan Harga'!BM30</f>
        <v>1315</v>
      </c>
      <c r="HB249" s="387">
        <f t="shared" ref="HB249:HB276" si="2993">GK249</f>
        <v>6790.600294</v>
      </c>
      <c r="HC249" s="387">
        <f t="shared" ref="HC249:HC276" si="2994">IFERROR(HA249*HB249/1000000,0)</f>
        <v>8.929639386</v>
      </c>
      <c r="HD249" s="388"/>
      <c r="HE249" s="387">
        <f t="shared" ref="HE249:HE276" si="2995">IFERROR(+HC249*HD249,"")</f>
        <v>0</v>
      </c>
      <c r="HF249" s="388"/>
      <c r="HG249" s="387">
        <f>ADHB!HH249</f>
        <v>0</v>
      </c>
      <c r="HH249" s="387">
        <f t="shared" ref="HH249:HH276" si="2996">IFERROR(HG249/HF249*100,0)</f>
        <v>0</v>
      </c>
      <c r="HI249" s="387">
        <f t="shared" ref="HI249:HI276" si="2997">IFERROR(+(IF(HC249="","0",HC249))+(IF(HE249="","0",HE249))+(IF(HH249="","0",HH249)),"")</f>
        <v>8.929639386</v>
      </c>
      <c r="HJ249" s="388">
        <v>0.36319999999999997</v>
      </c>
      <c r="HK249" s="389">
        <f t="shared" ref="HK249:HK276" si="2998">IFERROR(+HJ249*(HI249-HH249),"")</f>
        <v>3.243245025</v>
      </c>
      <c r="HL249" s="390">
        <f t="shared" ref="HL249:HL276" si="2999">IFERROR(+(IF(HI249="","0",HI249))-(IF(HK249="","0",HK249)),"")</f>
        <v>5.686394361</v>
      </c>
      <c r="HM249" s="391"/>
      <c r="HN249" s="384">
        <v>1.0</v>
      </c>
      <c r="HO249" s="385" t="s">
        <v>149</v>
      </c>
      <c r="HP249" s="386" t="s">
        <v>132</v>
      </c>
      <c r="HQ249" s="386" t="s">
        <v>150</v>
      </c>
      <c r="HR249" s="387">
        <f>'Produksi dan Harga'!BR30</f>
        <v>500</v>
      </c>
      <c r="HS249" s="387">
        <f t="shared" ref="HS249:HS276" si="3000">HB249</f>
        <v>6790.600294</v>
      </c>
      <c r="HT249" s="387">
        <f t="shared" ref="HT249:HT276" si="3001">IFERROR(HR249*HS249/1000000,0)</f>
        <v>3.395300147</v>
      </c>
      <c r="HU249" s="388"/>
      <c r="HV249" s="387">
        <f t="shared" ref="HV249:HV276" si="3002">IFERROR(+HT249*HU249,"")</f>
        <v>0</v>
      </c>
      <c r="HW249" s="388"/>
      <c r="HX249" s="387">
        <f>ADHB!HY249</f>
        <v>0</v>
      </c>
      <c r="HY249" s="387">
        <f t="shared" ref="HY249:HY276" si="3003">IFERROR(HX249/HW249*100,0)</f>
        <v>0</v>
      </c>
      <c r="HZ249" s="387">
        <f t="shared" ref="HZ249:HZ276" si="3004">IFERROR(+(IF(HT249="","0",HT249))+(IF(HV249="","0",HV249))+(IF(HY249="","0",HY249)),"")</f>
        <v>3.395300147</v>
      </c>
      <c r="IA249" s="388">
        <v>0.36319999999999997</v>
      </c>
      <c r="IB249" s="389">
        <f t="shared" ref="IB249:IB276" si="3005">IFERROR(+IA249*(HZ249-HY249),"")</f>
        <v>1.233173013</v>
      </c>
      <c r="IC249" s="390">
        <f t="shared" ref="IC249:IC276" si="3006">IFERROR(+(IF(HZ249="","0",HZ249))-(IF(IB249="","0",IB249)),"")</f>
        <v>2.162127133</v>
      </c>
      <c r="ID249" s="391"/>
      <c r="IE249" s="384">
        <v>1.0</v>
      </c>
      <c r="IF249" s="385" t="s">
        <v>149</v>
      </c>
      <c r="IG249" s="386" t="s">
        <v>132</v>
      </c>
      <c r="IH249" s="386" t="s">
        <v>150</v>
      </c>
      <c r="II249" s="387">
        <f>'Produksi dan Harga'!BW30</f>
        <v>681</v>
      </c>
      <c r="IJ249" s="387">
        <f t="shared" ref="IJ249:IJ276" si="3007">HS249</f>
        <v>6790.600294</v>
      </c>
      <c r="IK249" s="387">
        <f t="shared" ref="IK249:IK276" si="3008">IFERROR(II249*IJ249/1000000,0)</f>
        <v>4.6243988</v>
      </c>
      <c r="IL249" s="388"/>
      <c r="IM249" s="387">
        <f t="shared" ref="IM249:IM276" si="3009">IFERROR(+IK249*IL249,"")</f>
        <v>0</v>
      </c>
      <c r="IN249" s="388"/>
      <c r="IO249" s="387">
        <f>ADHB!IP249</f>
        <v>0</v>
      </c>
      <c r="IP249" s="387">
        <f t="shared" ref="IP249:IP276" si="3010">IFERROR(IO249/IN249*100,0)</f>
        <v>0</v>
      </c>
      <c r="IQ249" s="387">
        <f t="shared" ref="IQ249:IQ276" si="3011">IFERROR(+(IF(IK249="","0",IK249))+(IF(IM249="","0",IM249))+(IF(IP249="","0",IP249)),"")</f>
        <v>4.6243988</v>
      </c>
      <c r="IR249" s="388">
        <v>0.36319999999999997</v>
      </c>
      <c r="IS249" s="389">
        <f t="shared" ref="IS249:IS276" si="3012">IFERROR(+IR249*(IQ249-IP249),"")</f>
        <v>1.679581644</v>
      </c>
      <c r="IT249" s="390">
        <f t="shared" ref="IT249:IT276" si="3013">IFERROR(+(IF(IQ249="","0",IQ249))-(IF(IS249="","0",IS249)),"")</f>
        <v>2.944817156</v>
      </c>
      <c r="IU249" s="391"/>
      <c r="IV249" s="384">
        <v>1.0</v>
      </c>
      <c r="IW249" s="385" t="s">
        <v>149</v>
      </c>
      <c r="IX249" s="386" t="s">
        <v>132</v>
      </c>
      <c r="IY249" s="386" t="s">
        <v>150</v>
      </c>
      <c r="IZ249" s="387">
        <f>'Produksi dan Harga'!CB30</f>
        <v>372</v>
      </c>
      <c r="JA249" s="387">
        <f t="shared" ref="JA249:JA276" si="3014">IJ249</f>
        <v>6790.600294</v>
      </c>
      <c r="JB249" s="387">
        <f t="shared" ref="JB249:JB276" si="3015">IFERROR(IZ249*JA249/1000000,0)</f>
        <v>2.526103309</v>
      </c>
      <c r="JC249" s="388"/>
      <c r="JD249" s="387">
        <f t="shared" ref="JD249:JD276" si="3016">IFERROR(+JB249*JC249,"")</f>
        <v>0</v>
      </c>
      <c r="JE249" s="388"/>
      <c r="JF249" s="387">
        <f>ADHB!JG249</f>
        <v>0</v>
      </c>
      <c r="JG249" s="387">
        <f t="shared" ref="JG249:JG276" si="3017">IFERROR(JF249/JE249*100,0)</f>
        <v>0</v>
      </c>
      <c r="JH249" s="387">
        <f t="shared" ref="JH249:JH276" si="3018">IFERROR(+(IF(JB249="","0",JB249))+(IF(JD249="","0",JD249))+(IF(JG249="","0",JG249)),"")</f>
        <v>2.526103309</v>
      </c>
      <c r="JI249" s="388">
        <v>0.36319999999999997</v>
      </c>
      <c r="JJ249" s="389">
        <f t="shared" ref="JJ249:JJ276" si="3019">IFERROR(+JI249*(JH249-JG249),"")</f>
        <v>0.9174807219</v>
      </c>
      <c r="JK249" s="390">
        <f t="shared" ref="JK249:JK276" si="3020">IFERROR(+(IF(JH249="","0",JH249))-(IF(JJ249="","0",JJ249)),"")</f>
        <v>1.608622587</v>
      </c>
      <c r="JL249" s="391"/>
      <c r="JM249" s="384">
        <v>1.0</v>
      </c>
      <c r="JN249" s="385" t="s">
        <v>149</v>
      </c>
      <c r="JO249" s="386" t="s">
        <v>132</v>
      </c>
      <c r="JP249" s="386" t="s">
        <v>150</v>
      </c>
      <c r="JQ249" s="387"/>
      <c r="JR249" s="387">
        <f t="shared" ref="JR249:JR276" si="3021">JA249</f>
        <v>6790.600294</v>
      </c>
      <c r="JS249" s="387">
        <f t="shared" ref="JS249:JS276" si="3022">IFERROR(JQ249*JR249/1000000,0)</f>
        <v>0</v>
      </c>
      <c r="JT249" s="388"/>
      <c r="JU249" s="387">
        <f t="shared" ref="JU249:JU276" si="3023">IFERROR(+JS249*JT249,"")</f>
        <v>0</v>
      </c>
      <c r="JV249" s="388"/>
      <c r="JW249" s="387" t="str">
        <f>ADHB!LF249</f>
        <v/>
      </c>
      <c r="JX249" s="387">
        <f t="shared" ref="JX249:JX276" si="3024">IFERROR(JW249/JV249*100,0)</f>
        <v>0</v>
      </c>
      <c r="JY249" s="387">
        <f t="shared" ref="JY249:JY276" si="3025">IFERROR(+(IF(JS249="","0",JS249))+(IF(JU249="","0",JU249))+(IF(JX249="","0",JX249)),"")</f>
        <v>0</v>
      </c>
      <c r="JZ249" s="388">
        <v>0.36319999999999997</v>
      </c>
      <c r="KA249" s="389">
        <f t="shared" ref="KA249:KA276" si="3026">IFERROR(+JZ249*(JY249-JX249),"")</f>
        <v>0</v>
      </c>
      <c r="KB249" s="390">
        <f t="shared" ref="KB249:KB276" si="3027">IFERROR(+(IF(JY249="","0",JY249))-(IF(KA249="","0",KA249)),"")</f>
        <v>0</v>
      </c>
      <c r="KC249" s="391"/>
      <c r="KD249" s="384">
        <v>1.0</v>
      </c>
      <c r="KE249" s="385" t="s">
        <v>149</v>
      </c>
      <c r="KF249" s="386" t="s">
        <v>132</v>
      </c>
      <c r="KG249" s="386" t="s">
        <v>150</v>
      </c>
      <c r="KH249" s="387"/>
      <c r="KI249" s="387">
        <f t="shared" ref="KI249:KI276" si="3028">JR249</f>
        <v>6790.600294</v>
      </c>
      <c r="KJ249" s="387">
        <f t="shared" ref="KJ249:KJ276" si="3029">IFERROR(KH249*KI249/1000000,0)</f>
        <v>0</v>
      </c>
      <c r="KK249" s="388"/>
      <c r="KL249" s="387">
        <f t="shared" ref="KL249:KL276" si="3030">IFERROR(+KJ249*KK249,"")</f>
        <v>0</v>
      </c>
      <c r="KM249" s="388"/>
      <c r="KN249" s="387" t="str">
        <f>ADHB!LW249</f>
        <v/>
      </c>
      <c r="KO249" s="387">
        <f t="shared" ref="KO249:KO276" si="3031">IFERROR(KN249/KM249*100,0)</f>
        <v>0</v>
      </c>
      <c r="KP249" s="387">
        <f t="shared" ref="KP249:KP276" si="3032">IFERROR(+(IF(KJ249="","0",KJ249))+(IF(KL249="","0",KL249))+(IF(KO249="","0",KO249)),"")</f>
        <v>0</v>
      </c>
      <c r="KQ249" s="388">
        <v>0.36319999999999997</v>
      </c>
      <c r="KR249" s="389">
        <f t="shared" ref="KR249:KR276" si="3033">IFERROR(+KQ249*(KP249-KO249),"")</f>
        <v>0</v>
      </c>
      <c r="KS249" s="390">
        <f t="shared" ref="KS249:KS276" si="3034">IFERROR(+(IF(KP249="","0",KP249))-(IF(KR249="","0",KR249)),"")</f>
        <v>0</v>
      </c>
      <c r="KT249" s="391"/>
      <c r="KU249" s="392"/>
    </row>
    <row r="250" ht="15.75" customHeight="1">
      <c r="A250" s="384">
        <v>2.0</v>
      </c>
      <c r="B250" s="385" t="s">
        <v>151</v>
      </c>
      <c r="C250" s="386" t="s">
        <v>132</v>
      </c>
      <c r="D250" s="386" t="s">
        <v>150</v>
      </c>
      <c r="E250" s="387">
        <f>'Produksi dan Harga'!E31</f>
        <v>5357</v>
      </c>
      <c r="F250" s="387">
        <v>5139.73780527299</v>
      </c>
      <c r="G250" s="387">
        <f t="shared" si="2910"/>
        <v>27.53357542</v>
      </c>
      <c r="H250" s="388"/>
      <c r="I250" s="387">
        <f t="shared" si="2911"/>
        <v>0</v>
      </c>
      <c r="J250" s="388"/>
      <c r="K250" s="387">
        <f>ADHB!L250</f>
        <v>0</v>
      </c>
      <c r="L250" s="387">
        <f t="shared" si="2912"/>
        <v>0</v>
      </c>
      <c r="M250" s="387">
        <f t="shared" si="2913"/>
        <v>27.53357542</v>
      </c>
      <c r="N250" s="388">
        <v>0.36319999999999997</v>
      </c>
      <c r="O250" s="389">
        <f t="shared" si="2914"/>
        <v>10.00019459</v>
      </c>
      <c r="P250" s="390">
        <f t="shared" si="2915"/>
        <v>17.53338083</v>
      </c>
      <c r="Q250" s="391"/>
      <c r="R250" s="384">
        <v>2.0</v>
      </c>
      <c r="S250" s="385" t="s">
        <v>151</v>
      </c>
      <c r="T250" s="386" t="s">
        <v>132</v>
      </c>
      <c r="U250" s="386" t="s">
        <v>150</v>
      </c>
      <c r="V250" s="387">
        <f>'Produksi dan Harga'!J31</f>
        <v>1461</v>
      </c>
      <c r="W250" s="387">
        <f t="shared" si="2916"/>
        <v>5139.737805</v>
      </c>
      <c r="X250" s="387">
        <f t="shared" si="2917"/>
        <v>7.509156934</v>
      </c>
      <c r="Y250" s="388"/>
      <c r="Z250" s="387">
        <f t="shared" si="2918"/>
        <v>0</v>
      </c>
      <c r="AA250" s="388"/>
      <c r="AB250" s="387">
        <f>ADHB!AC250</f>
        <v>0</v>
      </c>
      <c r="AC250" s="387">
        <f t="shared" si="2919"/>
        <v>0</v>
      </c>
      <c r="AD250" s="387">
        <f t="shared" si="2920"/>
        <v>7.509156934</v>
      </c>
      <c r="AE250" s="388">
        <v>0.36319999999999997</v>
      </c>
      <c r="AF250" s="389">
        <f t="shared" si="2921"/>
        <v>2.727325798</v>
      </c>
      <c r="AG250" s="390">
        <f t="shared" si="2922"/>
        <v>4.781831135</v>
      </c>
      <c r="AH250" s="391"/>
      <c r="AI250" s="384">
        <v>2.0</v>
      </c>
      <c r="AJ250" s="385" t="s">
        <v>151</v>
      </c>
      <c r="AK250" s="386" t="s">
        <v>132</v>
      </c>
      <c r="AL250" s="386" t="s">
        <v>150</v>
      </c>
      <c r="AM250" s="387">
        <f>'Produksi dan Harga'!O31</f>
        <v>3003</v>
      </c>
      <c r="AN250" s="387">
        <f t="shared" si="2923"/>
        <v>5139.737805</v>
      </c>
      <c r="AO250" s="387">
        <f t="shared" si="2924"/>
        <v>15.43463263</v>
      </c>
      <c r="AP250" s="388"/>
      <c r="AQ250" s="387">
        <f t="shared" si="2925"/>
        <v>0</v>
      </c>
      <c r="AR250" s="388"/>
      <c r="AS250" s="387">
        <f>ADHB!AT250</f>
        <v>0</v>
      </c>
      <c r="AT250" s="387">
        <f t="shared" si="2926"/>
        <v>0</v>
      </c>
      <c r="AU250" s="387">
        <f t="shared" si="2927"/>
        <v>15.43463263</v>
      </c>
      <c r="AV250" s="388">
        <v>0.36319999999999997</v>
      </c>
      <c r="AW250" s="389">
        <f t="shared" si="2928"/>
        <v>5.605858571</v>
      </c>
      <c r="AX250" s="390">
        <f t="shared" si="2929"/>
        <v>9.828774058</v>
      </c>
      <c r="AY250" s="391"/>
      <c r="AZ250" s="384">
        <v>2.0</v>
      </c>
      <c r="BA250" s="385" t="s">
        <v>151</v>
      </c>
      <c r="BB250" s="386" t="s">
        <v>132</v>
      </c>
      <c r="BC250" s="386" t="s">
        <v>150</v>
      </c>
      <c r="BD250" s="387">
        <f>'Produksi dan Harga'!T31</f>
        <v>1898</v>
      </c>
      <c r="BE250" s="387">
        <f t="shared" si="2930"/>
        <v>5139.737805</v>
      </c>
      <c r="BF250" s="387">
        <f t="shared" si="2931"/>
        <v>9.755222354</v>
      </c>
      <c r="BG250" s="388"/>
      <c r="BH250" s="387">
        <f t="shared" si="2932"/>
        <v>0</v>
      </c>
      <c r="BI250" s="388"/>
      <c r="BJ250" s="387">
        <f>ADHB!BK250</f>
        <v>0</v>
      </c>
      <c r="BK250" s="387">
        <f t="shared" si="2933"/>
        <v>0</v>
      </c>
      <c r="BL250" s="387">
        <f t="shared" si="2934"/>
        <v>9.755222354</v>
      </c>
      <c r="BM250" s="388">
        <v>0.36319999999999997</v>
      </c>
      <c r="BN250" s="389">
        <f t="shared" si="2935"/>
        <v>3.543096759</v>
      </c>
      <c r="BO250" s="390">
        <f t="shared" si="2936"/>
        <v>6.212125595</v>
      </c>
      <c r="BP250" s="391"/>
      <c r="BQ250" s="384">
        <v>2.0</v>
      </c>
      <c r="BR250" s="385" t="s">
        <v>151</v>
      </c>
      <c r="BS250" s="386" t="s">
        <v>132</v>
      </c>
      <c r="BT250" s="386" t="s">
        <v>150</v>
      </c>
      <c r="BU250" s="387">
        <f>'Produksi dan Harga'!Y31</f>
        <v>617</v>
      </c>
      <c r="BV250" s="387">
        <f t="shared" si="2937"/>
        <v>5139.737805</v>
      </c>
      <c r="BW250" s="387">
        <f t="shared" si="2938"/>
        <v>3.171218226</v>
      </c>
      <c r="BX250" s="388"/>
      <c r="BY250" s="387">
        <f t="shared" si="2939"/>
        <v>0</v>
      </c>
      <c r="BZ250" s="388"/>
      <c r="CA250" s="387">
        <f>ADHB!CB250</f>
        <v>0</v>
      </c>
      <c r="CB250" s="387">
        <f t="shared" si="2940"/>
        <v>0</v>
      </c>
      <c r="CC250" s="387">
        <f t="shared" si="2941"/>
        <v>3.171218226</v>
      </c>
      <c r="CD250" s="388">
        <v>0.36319999999999997</v>
      </c>
      <c r="CE250" s="389">
        <f t="shared" si="2942"/>
        <v>1.15178646</v>
      </c>
      <c r="CF250" s="390">
        <f t="shared" si="2943"/>
        <v>2.019431766</v>
      </c>
      <c r="CG250" s="391"/>
      <c r="CH250" s="384">
        <v>2.0</v>
      </c>
      <c r="CI250" s="385" t="s">
        <v>151</v>
      </c>
      <c r="CJ250" s="386" t="s">
        <v>132</v>
      </c>
      <c r="CK250" s="386" t="s">
        <v>150</v>
      </c>
      <c r="CL250" s="387">
        <f>'Produksi dan Harga'!AD31</f>
        <v>279</v>
      </c>
      <c r="CM250" s="387">
        <f t="shared" si="2944"/>
        <v>5139.737805</v>
      </c>
      <c r="CN250" s="387">
        <f t="shared" si="2945"/>
        <v>1.433986848</v>
      </c>
      <c r="CO250" s="388"/>
      <c r="CP250" s="387">
        <f t="shared" si="2946"/>
        <v>0</v>
      </c>
      <c r="CQ250" s="388"/>
      <c r="CR250" s="387">
        <f>ADHB!CS250</f>
        <v>0</v>
      </c>
      <c r="CS250" s="387">
        <f t="shared" si="2947"/>
        <v>0</v>
      </c>
      <c r="CT250" s="387">
        <f t="shared" si="2948"/>
        <v>1.433986848</v>
      </c>
      <c r="CU250" s="388">
        <v>0.36319999999999997</v>
      </c>
      <c r="CV250" s="389">
        <f t="shared" si="2949"/>
        <v>0.5208240231</v>
      </c>
      <c r="CW250" s="390">
        <f t="shared" si="2950"/>
        <v>0.9131628246</v>
      </c>
      <c r="CX250" s="391"/>
      <c r="CY250" s="384">
        <v>2.0</v>
      </c>
      <c r="CZ250" s="385" t="s">
        <v>151</v>
      </c>
      <c r="DA250" s="386" t="s">
        <v>132</v>
      </c>
      <c r="DB250" s="386" t="s">
        <v>150</v>
      </c>
      <c r="DC250" s="387">
        <f>'Produksi dan Harga'!AI31</f>
        <v>395</v>
      </c>
      <c r="DD250" s="387">
        <f t="shared" si="2951"/>
        <v>5139.737805</v>
      </c>
      <c r="DE250" s="387">
        <f t="shared" si="2952"/>
        <v>2.030196433</v>
      </c>
      <c r="DF250" s="388"/>
      <c r="DG250" s="387">
        <f t="shared" si="2953"/>
        <v>0</v>
      </c>
      <c r="DH250" s="388"/>
      <c r="DI250" s="387">
        <f>ADHB!DJ250</f>
        <v>0</v>
      </c>
      <c r="DJ250" s="387">
        <f t="shared" si="2954"/>
        <v>0</v>
      </c>
      <c r="DK250" s="387">
        <f t="shared" si="2955"/>
        <v>2.030196433</v>
      </c>
      <c r="DL250" s="388">
        <v>0.36319999999999997</v>
      </c>
      <c r="DM250" s="389">
        <f t="shared" si="2956"/>
        <v>0.7373673445</v>
      </c>
      <c r="DN250" s="390">
        <f t="shared" si="2957"/>
        <v>1.292829089</v>
      </c>
      <c r="DO250" s="391"/>
      <c r="DP250" s="384">
        <v>2.0</v>
      </c>
      <c r="DQ250" s="385" t="s">
        <v>151</v>
      </c>
      <c r="DR250" s="386" t="s">
        <v>132</v>
      </c>
      <c r="DS250" s="386" t="s">
        <v>150</v>
      </c>
      <c r="DT250" s="387">
        <f>'Produksi dan Harga'!AN31</f>
        <v>130</v>
      </c>
      <c r="DU250" s="387">
        <f t="shared" si="2958"/>
        <v>5139.737805</v>
      </c>
      <c r="DV250" s="387">
        <f t="shared" si="2959"/>
        <v>0.6681659147</v>
      </c>
      <c r="DW250" s="388"/>
      <c r="DX250" s="387">
        <f t="shared" si="2960"/>
        <v>0</v>
      </c>
      <c r="DY250" s="388"/>
      <c r="DZ250" s="387">
        <f>ADHB!EA250</f>
        <v>0</v>
      </c>
      <c r="EA250" s="387">
        <f t="shared" si="2961"/>
        <v>0</v>
      </c>
      <c r="EB250" s="387">
        <f t="shared" si="2962"/>
        <v>0.6681659147</v>
      </c>
      <c r="EC250" s="388">
        <v>0.36319999999999997</v>
      </c>
      <c r="ED250" s="389">
        <f t="shared" si="2963"/>
        <v>0.2426778602</v>
      </c>
      <c r="EE250" s="390">
        <f t="shared" si="2964"/>
        <v>0.4254880545</v>
      </c>
      <c r="EF250" s="391"/>
      <c r="EG250" s="384">
        <v>2.0</v>
      </c>
      <c r="EH250" s="385" t="s">
        <v>151</v>
      </c>
      <c r="EI250" s="386" t="s">
        <v>132</v>
      </c>
      <c r="EJ250" s="386" t="s">
        <v>150</v>
      </c>
      <c r="EK250" s="387">
        <f>'Produksi dan Harga'!AS31</f>
        <v>203</v>
      </c>
      <c r="EL250" s="387">
        <f t="shared" si="2965"/>
        <v>5139.737805</v>
      </c>
      <c r="EM250" s="387">
        <f t="shared" si="2966"/>
        <v>1.043366774</v>
      </c>
      <c r="EN250" s="388"/>
      <c r="EO250" s="387">
        <f t="shared" si="2967"/>
        <v>0</v>
      </c>
      <c r="EP250" s="388"/>
      <c r="EQ250" s="387">
        <f>ADHB!ER250</f>
        <v>0</v>
      </c>
      <c r="ER250" s="387">
        <f t="shared" si="2968"/>
        <v>0</v>
      </c>
      <c r="ES250" s="387">
        <f t="shared" si="2969"/>
        <v>1.043366774</v>
      </c>
      <c r="ET250" s="388">
        <v>0.36319999999999997</v>
      </c>
      <c r="EU250" s="389">
        <f t="shared" si="2970"/>
        <v>0.3789508125</v>
      </c>
      <c r="EV250" s="390">
        <f t="shared" si="2971"/>
        <v>0.664415962</v>
      </c>
      <c r="EW250" s="391"/>
      <c r="EX250" s="384">
        <v>2.0</v>
      </c>
      <c r="EY250" s="385" t="s">
        <v>151</v>
      </c>
      <c r="EZ250" s="386" t="s">
        <v>132</v>
      </c>
      <c r="FA250" s="386" t="s">
        <v>150</v>
      </c>
      <c r="FB250" s="387">
        <f>'Produksi dan Harga'!AX31</f>
        <v>1653</v>
      </c>
      <c r="FC250" s="387">
        <f t="shared" si="2972"/>
        <v>5139.737805</v>
      </c>
      <c r="FD250" s="387">
        <f t="shared" si="2973"/>
        <v>8.495986592</v>
      </c>
      <c r="FE250" s="388"/>
      <c r="FF250" s="387">
        <f t="shared" si="2974"/>
        <v>0</v>
      </c>
      <c r="FG250" s="388"/>
      <c r="FH250" s="387">
        <f>ADHB!FI250</f>
        <v>0</v>
      </c>
      <c r="FI250" s="387">
        <f t="shared" si="2975"/>
        <v>0</v>
      </c>
      <c r="FJ250" s="387">
        <f t="shared" si="2976"/>
        <v>8.495986592</v>
      </c>
      <c r="FK250" s="388">
        <v>0.36319999999999997</v>
      </c>
      <c r="FL250" s="389">
        <f t="shared" si="2977"/>
        <v>3.08574233</v>
      </c>
      <c r="FM250" s="390">
        <f t="shared" si="2978"/>
        <v>5.410244262</v>
      </c>
      <c r="FN250" s="391"/>
      <c r="FO250" s="384">
        <v>2.0</v>
      </c>
      <c r="FP250" s="385" t="s">
        <v>151</v>
      </c>
      <c r="FQ250" s="386" t="s">
        <v>132</v>
      </c>
      <c r="FR250" s="386" t="s">
        <v>150</v>
      </c>
      <c r="FS250" s="387">
        <f>'Produksi dan Harga'!BC31</f>
        <v>1448</v>
      </c>
      <c r="FT250" s="387">
        <f t="shared" si="2979"/>
        <v>5139.737805</v>
      </c>
      <c r="FU250" s="387">
        <f t="shared" si="2980"/>
        <v>7.442340342</v>
      </c>
      <c r="FV250" s="388"/>
      <c r="FW250" s="387">
        <f t="shared" si="2981"/>
        <v>0</v>
      </c>
      <c r="FX250" s="388"/>
      <c r="FY250" s="387">
        <f>ADHB!FZ250</f>
        <v>0</v>
      </c>
      <c r="FZ250" s="387">
        <f t="shared" si="2982"/>
        <v>0</v>
      </c>
      <c r="GA250" s="387">
        <f t="shared" si="2983"/>
        <v>7.442340342</v>
      </c>
      <c r="GB250" s="388">
        <v>0.36319999999999997</v>
      </c>
      <c r="GC250" s="389">
        <f t="shared" si="2984"/>
        <v>2.703058012</v>
      </c>
      <c r="GD250" s="390">
        <f t="shared" si="2985"/>
        <v>4.73928233</v>
      </c>
      <c r="GE250" s="391"/>
      <c r="GF250" s="384">
        <v>2.0</v>
      </c>
      <c r="GG250" s="385" t="s">
        <v>151</v>
      </c>
      <c r="GH250" s="386" t="s">
        <v>132</v>
      </c>
      <c r="GI250" s="386" t="s">
        <v>150</v>
      </c>
      <c r="GJ250" s="387">
        <f>'Produksi dan Harga'!BH31</f>
        <v>127</v>
      </c>
      <c r="GK250" s="387">
        <f t="shared" si="2986"/>
        <v>5139.737805</v>
      </c>
      <c r="GL250" s="387">
        <f t="shared" si="2987"/>
        <v>0.6527467013</v>
      </c>
      <c r="GM250" s="388"/>
      <c r="GN250" s="387">
        <f t="shared" si="2988"/>
        <v>0</v>
      </c>
      <c r="GO250" s="388"/>
      <c r="GP250" s="387">
        <f>ADHB!GQ250</f>
        <v>0</v>
      </c>
      <c r="GQ250" s="387">
        <f t="shared" si="2989"/>
        <v>0</v>
      </c>
      <c r="GR250" s="387">
        <f t="shared" si="2990"/>
        <v>0.6527467013</v>
      </c>
      <c r="GS250" s="388">
        <v>0.36319999999999997</v>
      </c>
      <c r="GT250" s="389">
        <f t="shared" si="2991"/>
        <v>0.2370776019</v>
      </c>
      <c r="GU250" s="390">
        <f t="shared" si="2992"/>
        <v>0.4156690994</v>
      </c>
      <c r="GV250" s="391"/>
      <c r="GW250" s="384">
        <v>2.0</v>
      </c>
      <c r="GX250" s="385" t="s">
        <v>151</v>
      </c>
      <c r="GY250" s="386" t="s">
        <v>132</v>
      </c>
      <c r="GZ250" s="386" t="s">
        <v>150</v>
      </c>
      <c r="HA250" s="387">
        <f>'Produksi dan Harga'!BM31</f>
        <v>99</v>
      </c>
      <c r="HB250" s="387">
        <f t="shared" si="2993"/>
        <v>5139.737805</v>
      </c>
      <c r="HC250" s="387">
        <f t="shared" si="2994"/>
        <v>0.5088340427</v>
      </c>
      <c r="HD250" s="388"/>
      <c r="HE250" s="387">
        <f t="shared" si="2995"/>
        <v>0</v>
      </c>
      <c r="HF250" s="388"/>
      <c r="HG250" s="387">
        <f>ADHB!HH250</f>
        <v>0</v>
      </c>
      <c r="HH250" s="387">
        <f t="shared" si="2996"/>
        <v>0</v>
      </c>
      <c r="HI250" s="387">
        <f t="shared" si="2997"/>
        <v>0.5088340427</v>
      </c>
      <c r="HJ250" s="388">
        <v>0.36319999999999997</v>
      </c>
      <c r="HK250" s="389">
        <f t="shared" si="2998"/>
        <v>0.1848085243</v>
      </c>
      <c r="HL250" s="390">
        <f t="shared" si="2999"/>
        <v>0.3240255184</v>
      </c>
      <c r="HM250" s="391"/>
      <c r="HN250" s="384">
        <v>2.0</v>
      </c>
      <c r="HO250" s="385" t="s">
        <v>151</v>
      </c>
      <c r="HP250" s="386" t="s">
        <v>132</v>
      </c>
      <c r="HQ250" s="386" t="s">
        <v>150</v>
      </c>
      <c r="HR250" s="387">
        <f>'Produksi dan Harga'!BR31</f>
        <v>452</v>
      </c>
      <c r="HS250" s="387">
        <f t="shared" si="3000"/>
        <v>5139.737805</v>
      </c>
      <c r="HT250" s="387">
        <f t="shared" si="3001"/>
        <v>2.323161488</v>
      </c>
      <c r="HU250" s="388"/>
      <c r="HV250" s="387">
        <f t="shared" si="3002"/>
        <v>0</v>
      </c>
      <c r="HW250" s="388"/>
      <c r="HX250" s="387">
        <f>ADHB!HY250</f>
        <v>0</v>
      </c>
      <c r="HY250" s="387">
        <f t="shared" si="3003"/>
        <v>0</v>
      </c>
      <c r="HZ250" s="387">
        <f t="shared" si="3004"/>
        <v>2.323161488</v>
      </c>
      <c r="IA250" s="388">
        <v>0.36319999999999997</v>
      </c>
      <c r="IB250" s="389">
        <f t="shared" si="3005"/>
        <v>0.8437722524</v>
      </c>
      <c r="IC250" s="390">
        <f t="shared" si="3006"/>
        <v>1.479389236</v>
      </c>
      <c r="ID250" s="391"/>
      <c r="IE250" s="384">
        <v>2.0</v>
      </c>
      <c r="IF250" s="385" t="s">
        <v>151</v>
      </c>
      <c r="IG250" s="386" t="s">
        <v>132</v>
      </c>
      <c r="IH250" s="386" t="s">
        <v>150</v>
      </c>
      <c r="II250" s="387">
        <f>'Produksi dan Harga'!BW31</f>
        <v>105</v>
      </c>
      <c r="IJ250" s="387">
        <f t="shared" si="3007"/>
        <v>5139.737805</v>
      </c>
      <c r="IK250" s="387">
        <f t="shared" si="3008"/>
        <v>0.5396724696</v>
      </c>
      <c r="IL250" s="388"/>
      <c r="IM250" s="387">
        <f t="shared" si="3009"/>
        <v>0</v>
      </c>
      <c r="IN250" s="388"/>
      <c r="IO250" s="387">
        <f>ADHB!IP250</f>
        <v>0</v>
      </c>
      <c r="IP250" s="387">
        <f t="shared" si="3010"/>
        <v>0</v>
      </c>
      <c r="IQ250" s="387">
        <f t="shared" si="3011"/>
        <v>0.5396724696</v>
      </c>
      <c r="IR250" s="388">
        <v>0.36319999999999997</v>
      </c>
      <c r="IS250" s="389">
        <f t="shared" si="3012"/>
        <v>0.1960090409</v>
      </c>
      <c r="IT250" s="390">
        <f t="shared" si="3013"/>
        <v>0.3436634286</v>
      </c>
      <c r="IU250" s="391"/>
      <c r="IV250" s="384">
        <v>2.0</v>
      </c>
      <c r="IW250" s="385" t="s">
        <v>151</v>
      </c>
      <c r="IX250" s="386" t="s">
        <v>132</v>
      </c>
      <c r="IY250" s="386" t="s">
        <v>150</v>
      </c>
      <c r="IZ250" s="387">
        <f>'Produksi dan Harga'!CB31</f>
        <v>679</v>
      </c>
      <c r="JA250" s="387">
        <f t="shared" si="3014"/>
        <v>5139.737805</v>
      </c>
      <c r="JB250" s="387">
        <f t="shared" si="3015"/>
        <v>3.48988197</v>
      </c>
      <c r="JC250" s="388"/>
      <c r="JD250" s="387">
        <f t="shared" si="3016"/>
        <v>0</v>
      </c>
      <c r="JE250" s="388"/>
      <c r="JF250" s="387">
        <f>ADHB!JG250</f>
        <v>0</v>
      </c>
      <c r="JG250" s="387">
        <f t="shared" si="3017"/>
        <v>0</v>
      </c>
      <c r="JH250" s="387">
        <f t="shared" si="3018"/>
        <v>3.48988197</v>
      </c>
      <c r="JI250" s="388">
        <v>0.36319999999999997</v>
      </c>
      <c r="JJ250" s="389">
        <f t="shared" si="3019"/>
        <v>1.267525131</v>
      </c>
      <c r="JK250" s="390">
        <f t="shared" si="3020"/>
        <v>2.222356838</v>
      </c>
      <c r="JL250" s="391"/>
      <c r="JM250" s="384">
        <v>2.0</v>
      </c>
      <c r="JN250" s="385" t="s">
        <v>151</v>
      </c>
      <c r="JO250" s="386" t="s">
        <v>132</v>
      </c>
      <c r="JP250" s="386" t="s">
        <v>150</v>
      </c>
      <c r="JQ250" s="387"/>
      <c r="JR250" s="387">
        <f t="shared" si="3021"/>
        <v>5139.737805</v>
      </c>
      <c r="JS250" s="387">
        <f t="shared" si="3022"/>
        <v>0</v>
      </c>
      <c r="JT250" s="388"/>
      <c r="JU250" s="387">
        <f t="shared" si="3023"/>
        <v>0</v>
      </c>
      <c r="JV250" s="388"/>
      <c r="JW250" s="387" t="str">
        <f>ADHB!LF250</f>
        <v/>
      </c>
      <c r="JX250" s="387">
        <f t="shared" si="3024"/>
        <v>0</v>
      </c>
      <c r="JY250" s="387">
        <f t="shared" si="3025"/>
        <v>0</v>
      </c>
      <c r="JZ250" s="388">
        <v>0.36319999999999997</v>
      </c>
      <c r="KA250" s="389">
        <f t="shared" si="3026"/>
        <v>0</v>
      </c>
      <c r="KB250" s="390">
        <f t="shared" si="3027"/>
        <v>0</v>
      </c>
      <c r="KC250" s="391"/>
      <c r="KD250" s="384">
        <v>2.0</v>
      </c>
      <c r="KE250" s="385" t="s">
        <v>151</v>
      </c>
      <c r="KF250" s="386" t="s">
        <v>132</v>
      </c>
      <c r="KG250" s="386" t="s">
        <v>150</v>
      </c>
      <c r="KH250" s="387"/>
      <c r="KI250" s="387">
        <f t="shared" si="3028"/>
        <v>5139.737805</v>
      </c>
      <c r="KJ250" s="387">
        <f t="shared" si="3029"/>
        <v>0</v>
      </c>
      <c r="KK250" s="388"/>
      <c r="KL250" s="387">
        <f t="shared" si="3030"/>
        <v>0</v>
      </c>
      <c r="KM250" s="388"/>
      <c r="KN250" s="387" t="str">
        <f>ADHB!LW250</f>
        <v/>
      </c>
      <c r="KO250" s="387">
        <f t="shared" si="3031"/>
        <v>0</v>
      </c>
      <c r="KP250" s="387">
        <f t="shared" si="3032"/>
        <v>0</v>
      </c>
      <c r="KQ250" s="388">
        <v>0.36319999999999997</v>
      </c>
      <c r="KR250" s="389">
        <f t="shared" si="3033"/>
        <v>0</v>
      </c>
      <c r="KS250" s="390">
        <f t="shared" si="3034"/>
        <v>0</v>
      </c>
      <c r="KT250" s="391"/>
      <c r="KU250" s="392"/>
    </row>
    <row r="251" ht="15.75" customHeight="1">
      <c r="A251" s="384">
        <v>3.0</v>
      </c>
      <c r="B251" s="385" t="s">
        <v>152</v>
      </c>
      <c r="C251" s="386" t="s">
        <v>132</v>
      </c>
      <c r="D251" s="386" t="s">
        <v>150</v>
      </c>
      <c r="E251" s="387">
        <f>'Produksi dan Harga'!E32</f>
        <v>128</v>
      </c>
      <c r="F251" s="387">
        <v>2421.0696210978326</v>
      </c>
      <c r="G251" s="387">
        <f t="shared" si="2910"/>
        <v>0.3098969115</v>
      </c>
      <c r="H251" s="388"/>
      <c r="I251" s="387">
        <f t="shared" si="2911"/>
        <v>0</v>
      </c>
      <c r="J251" s="388"/>
      <c r="K251" s="387">
        <f>ADHB!L251</f>
        <v>0</v>
      </c>
      <c r="L251" s="387">
        <f t="shared" si="2912"/>
        <v>0</v>
      </c>
      <c r="M251" s="387">
        <f t="shared" si="2913"/>
        <v>0.3098969115</v>
      </c>
      <c r="N251" s="388">
        <v>0.36319999999999997</v>
      </c>
      <c r="O251" s="389">
        <f t="shared" si="2914"/>
        <v>0.1125545583</v>
      </c>
      <c r="P251" s="390">
        <f t="shared" si="2915"/>
        <v>0.1973423532</v>
      </c>
      <c r="Q251" s="391"/>
      <c r="R251" s="384">
        <v>3.0</v>
      </c>
      <c r="S251" s="385" t="s">
        <v>152</v>
      </c>
      <c r="T251" s="386" t="s">
        <v>132</v>
      </c>
      <c r="U251" s="386" t="s">
        <v>150</v>
      </c>
      <c r="V251" s="387">
        <f>'Produksi dan Harga'!J32</f>
        <v>404</v>
      </c>
      <c r="W251" s="387">
        <f t="shared" si="2916"/>
        <v>2421.069621</v>
      </c>
      <c r="X251" s="387">
        <f t="shared" si="2917"/>
        <v>0.9781121269</v>
      </c>
      <c r="Y251" s="388"/>
      <c r="Z251" s="387">
        <f t="shared" si="2918"/>
        <v>0</v>
      </c>
      <c r="AA251" s="388"/>
      <c r="AB251" s="387">
        <f>ADHB!AC251</f>
        <v>0</v>
      </c>
      <c r="AC251" s="387">
        <f t="shared" si="2919"/>
        <v>0</v>
      </c>
      <c r="AD251" s="387">
        <f t="shared" si="2920"/>
        <v>0.9781121269</v>
      </c>
      <c r="AE251" s="388">
        <v>0.36319999999999997</v>
      </c>
      <c r="AF251" s="389">
        <f t="shared" si="2921"/>
        <v>0.3552503245</v>
      </c>
      <c r="AG251" s="390">
        <f t="shared" si="2922"/>
        <v>0.6228618024</v>
      </c>
      <c r="AH251" s="391"/>
      <c r="AI251" s="384">
        <v>3.0</v>
      </c>
      <c r="AJ251" s="385" t="s">
        <v>152</v>
      </c>
      <c r="AK251" s="386" t="s">
        <v>132</v>
      </c>
      <c r="AL251" s="386" t="s">
        <v>150</v>
      </c>
      <c r="AM251" s="387">
        <f>'Produksi dan Harga'!O32</f>
        <v>554</v>
      </c>
      <c r="AN251" s="387">
        <f t="shared" si="2923"/>
        <v>2421.069621</v>
      </c>
      <c r="AO251" s="387">
        <f t="shared" si="2924"/>
        <v>1.34127257</v>
      </c>
      <c r="AP251" s="388"/>
      <c r="AQ251" s="387">
        <f t="shared" si="2925"/>
        <v>0</v>
      </c>
      <c r="AR251" s="388"/>
      <c r="AS251" s="387">
        <f>ADHB!AT251</f>
        <v>0</v>
      </c>
      <c r="AT251" s="387">
        <f t="shared" si="2926"/>
        <v>0</v>
      </c>
      <c r="AU251" s="387">
        <f t="shared" si="2927"/>
        <v>1.34127257</v>
      </c>
      <c r="AV251" s="388">
        <v>0.36319999999999997</v>
      </c>
      <c r="AW251" s="389">
        <f t="shared" si="2928"/>
        <v>0.4871501975</v>
      </c>
      <c r="AX251" s="390">
        <f t="shared" si="2929"/>
        <v>0.8541223726</v>
      </c>
      <c r="AY251" s="391"/>
      <c r="AZ251" s="384">
        <v>3.0</v>
      </c>
      <c r="BA251" s="385" t="s">
        <v>152</v>
      </c>
      <c r="BB251" s="386" t="s">
        <v>132</v>
      </c>
      <c r="BC251" s="386" t="s">
        <v>150</v>
      </c>
      <c r="BD251" s="387">
        <f>'Produksi dan Harga'!T32</f>
        <v>155</v>
      </c>
      <c r="BE251" s="387">
        <f t="shared" si="2930"/>
        <v>2421.069621</v>
      </c>
      <c r="BF251" s="387">
        <f t="shared" si="2931"/>
        <v>0.3752657913</v>
      </c>
      <c r="BG251" s="388"/>
      <c r="BH251" s="387">
        <f t="shared" si="2932"/>
        <v>0</v>
      </c>
      <c r="BI251" s="388"/>
      <c r="BJ251" s="387">
        <f>ADHB!BK251</f>
        <v>0</v>
      </c>
      <c r="BK251" s="387">
        <f t="shared" si="2933"/>
        <v>0</v>
      </c>
      <c r="BL251" s="387">
        <f t="shared" si="2934"/>
        <v>0.3752657913</v>
      </c>
      <c r="BM251" s="388">
        <v>0.36319999999999997</v>
      </c>
      <c r="BN251" s="389">
        <f t="shared" si="2935"/>
        <v>0.1362965354</v>
      </c>
      <c r="BO251" s="390">
        <f t="shared" si="2936"/>
        <v>0.2389692559</v>
      </c>
      <c r="BP251" s="391"/>
      <c r="BQ251" s="384">
        <v>3.0</v>
      </c>
      <c r="BR251" s="385" t="s">
        <v>152</v>
      </c>
      <c r="BS251" s="386" t="s">
        <v>132</v>
      </c>
      <c r="BT251" s="386" t="s">
        <v>150</v>
      </c>
      <c r="BU251" s="387">
        <f>'Produksi dan Harga'!Y32</f>
        <v>73</v>
      </c>
      <c r="BV251" s="387">
        <f t="shared" si="2937"/>
        <v>2421.069621</v>
      </c>
      <c r="BW251" s="387">
        <f t="shared" si="2938"/>
        <v>0.1767380823</v>
      </c>
      <c r="BX251" s="388"/>
      <c r="BY251" s="387">
        <f t="shared" si="2939"/>
        <v>0</v>
      </c>
      <c r="BZ251" s="388"/>
      <c r="CA251" s="387">
        <f>ADHB!CB251</f>
        <v>0</v>
      </c>
      <c r="CB251" s="387">
        <f t="shared" si="2940"/>
        <v>0</v>
      </c>
      <c r="CC251" s="387">
        <f t="shared" si="2941"/>
        <v>0.1767380823</v>
      </c>
      <c r="CD251" s="388">
        <v>0.36319999999999997</v>
      </c>
      <c r="CE251" s="389">
        <f t="shared" si="2942"/>
        <v>0.06419127151</v>
      </c>
      <c r="CF251" s="390">
        <f t="shared" si="2943"/>
        <v>0.1125468108</v>
      </c>
      <c r="CG251" s="391"/>
      <c r="CH251" s="384">
        <v>3.0</v>
      </c>
      <c r="CI251" s="385" t="s">
        <v>152</v>
      </c>
      <c r="CJ251" s="386" t="s">
        <v>132</v>
      </c>
      <c r="CK251" s="386" t="s">
        <v>150</v>
      </c>
      <c r="CL251" s="387">
        <f>'Produksi dan Harga'!AD32</f>
        <v>127</v>
      </c>
      <c r="CM251" s="387">
        <f t="shared" si="2944"/>
        <v>2421.069621</v>
      </c>
      <c r="CN251" s="387">
        <f t="shared" si="2945"/>
        <v>0.3074758419</v>
      </c>
      <c r="CO251" s="388"/>
      <c r="CP251" s="387">
        <f t="shared" si="2946"/>
        <v>0</v>
      </c>
      <c r="CQ251" s="388"/>
      <c r="CR251" s="387">
        <f>ADHB!CS251</f>
        <v>0</v>
      </c>
      <c r="CS251" s="387">
        <f t="shared" si="2947"/>
        <v>0</v>
      </c>
      <c r="CT251" s="387">
        <f t="shared" si="2948"/>
        <v>0.3074758419</v>
      </c>
      <c r="CU251" s="388">
        <v>0.36319999999999997</v>
      </c>
      <c r="CV251" s="389">
        <f t="shared" si="2949"/>
        <v>0.1116752258</v>
      </c>
      <c r="CW251" s="390">
        <f t="shared" si="2950"/>
        <v>0.1958006161</v>
      </c>
      <c r="CX251" s="391"/>
      <c r="CY251" s="384">
        <v>3.0</v>
      </c>
      <c r="CZ251" s="385" t="s">
        <v>152</v>
      </c>
      <c r="DA251" s="386" t="s">
        <v>132</v>
      </c>
      <c r="DB251" s="386" t="s">
        <v>150</v>
      </c>
      <c r="DC251" s="387">
        <f>'Produksi dan Harga'!AI32</f>
        <v>168</v>
      </c>
      <c r="DD251" s="387">
        <f t="shared" si="2951"/>
        <v>2421.069621</v>
      </c>
      <c r="DE251" s="387">
        <f t="shared" si="2952"/>
        <v>0.4067396963</v>
      </c>
      <c r="DF251" s="388"/>
      <c r="DG251" s="387">
        <f t="shared" si="2953"/>
        <v>0</v>
      </c>
      <c r="DH251" s="388"/>
      <c r="DI251" s="387">
        <f>ADHB!DJ251</f>
        <v>0</v>
      </c>
      <c r="DJ251" s="387">
        <f t="shared" si="2954"/>
        <v>0</v>
      </c>
      <c r="DK251" s="387">
        <f t="shared" si="2955"/>
        <v>0.4067396963</v>
      </c>
      <c r="DL251" s="388">
        <v>0.36319999999999997</v>
      </c>
      <c r="DM251" s="389">
        <f t="shared" si="2956"/>
        <v>0.1477278577</v>
      </c>
      <c r="DN251" s="390">
        <f t="shared" si="2957"/>
        <v>0.2590118386</v>
      </c>
      <c r="DO251" s="391"/>
      <c r="DP251" s="384">
        <v>3.0</v>
      </c>
      <c r="DQ251" s="385" t="s">
        <v>152</v>
      </c>
      <c r="DR251" s="386" t="s">
        <v>132</v>
      </c>
      <c r="DS251" s="386" t="s">
        <v>150</v>
      </c>
      <c r="DT251" s="387">
        <f>'Produksi dan Harga'!AN32</f>
        <v>81</v>
      </c>
      <c r="DU251" s="387">
        <f t="shared" si="2958"/>
        <v>2421.069621</v>
      </c>
      <c r="DV251" s="387">
        <f t="shared" si="2959"/>
        <v>0.1961066393</v>
      </c>
      <c r="DW251" s="388"/>
      <c r="DX251" s="387">
        <f t="shared" si="2960"/>
        <v>0</v>
      </c>
      <c r="DY251" s="388"/>
      <c r="DZ251" s="387">
        <f>ADHB!EA251</f>
        <v>0</v>
      </c>
      <c r="EA251" s="387">
        <f t="shared" si="2961"/>
        <v>0</v>
      </c>
      <c r="EB251" s="387">
        <f t="shared" si="2962"/>
        <v>0.1961066393</v>
      </c>
      <c r="EC251" s="388">
        <v>0.36319999999999997</v>
      </c>
      <c r="ED251" s="389">
        <f t="shared" si="2963"/>
        <v>0.0712259314</v>
      </c>
      <c r="EE251" s="390">
        <f t="shared" si="2964"/>
        <v>0.1248807079</v>
      </c>
      <c r="EF251" s="391"/>
      <c r="EG251" s="384">
        <v>3.0</v>
      </c>
      <c r="EH251" s="385" t="s">
        <v>152</v>
      </c>
      <c r="EI251" s="386" t="s">
        <v>132</v>
      </c>
      <c r="EJ251" s="386" t="s">
        <v>150</v>
      </c>
      <c r="EK251" s="387">
        <f>'Produksi dan Harga'!AS32</f>
        <v>30</v>
      </c>
      <c r="EL251" s="387">
        <f t="shared" si="2965"/>
        <v>2421.069621</v>
      </c>
      <c r="EM251" s="387">
        <f t="shared" si="2966"/>
        <v>0.07263208863</v>
      </c>
      <c r="EN251" s="388"/>
      <c r="EO251" s="387">
        <f t="shared" si="2967"/>
        <v>0</v>
      </c>
      <c r="EP251" s="388"/>
      <c r="EQ251" s="387">
        <f>ADHB!ER251</f>
        <v>0</v>
      </c>
      <c r="ER251" s="387">
        <f t="shared" si="2968"/>
        <v>0</v>
      </c>
      <c r="ES251" s="387">
        <f t="shared" si="2969"/>
        <v>0.07263208863</v>
      </c>
      <c r="ET251" s="388">
        <v>0.36319999999999997</v>
      </c>
      <c r="EU251" s="389">
        <f t="shared" si="2970"/>
        <v>0.02637997459</v>
      </c>
      <c r="EV251" s="390">
        <f t="shared" si="2971"/>
        <v>0.04625211404</v>
      </c>
      <c r="EW251" s="391"/>
      <c r="EX251" s="384">
        <v>3.0</v>
      </c>
      <c r="EY251" s="385" t="s">
        <v>152</v>
      </c>
      <c r="EZ251" s="386" t="s">
        <v>132</v>
      </c>
      <c r="FA251" s="386" t="s">
        <v>150</v>
      </c>
      <c r="FB251" s="387">
        <f>'Produksi dan Harga'!AX32</f>
        <v>30</v>
      </c>
      <c r="FC251" s="387">
        <f t="shared" si="2972"/>
        <v>2421.069621</v>
      </c>
      <c r="FD251" s="387">
        <f t="shared" si="2973"/>
        <v>0.07263208863</v>
      </c>
      <c r="FE251" s="388"/>
      <c r="FF251" s="387">
        <f t="shared" si="2974"/>
        <v>0</v>
      </c>
      <c r="FG251" s="388"/>
      <c r="FH251" s="387">
        <f>ADHB!FI251</f>
        <v>0</v>
      </c>
      <c r="FI251" s="387">
        <f t="shared" si="2975"/>
        <v>0</v>
      </c>
      <c r="FJ251" s="387">
        <f t="shared" si="2976"/>
        <v>0.07263208863</v>
      </c>
      <c r="FK251" s="388">
        <v>0.36319999999999997</v>
      </c>
      <c r="FL251" s="389">
        <f t="shared" si="2977"/>
        <v>0.02637997459</v>
      </c>
      <c r="FM251" s="390">
        <f t="shared" si="2978"/>
        <v>0.04625211404</v>
      </c>
      <c r="FN251" s="391"/>
      <c r="FO251" s="384">
        <v>3.0</v>
      </c>
      <c r="FP251" s="385" t="s">
        <v>152</v>
      </c>
      <c r="FQ251" s="386" t="s">
        <v>132</v>
      </c>
      <c r="FR251" s="386" t="s">
        <v>150</v>
      </c>
      <c r="FS251" s="387">
        <f>'Produksi dan Harga'!BC32</f>
        <v>0</v>
      </c>
      <c r="FT251" s="387">
        <f t="shared" si="2979"/>
        <v>2421.069621</v>
      </c>
      <c r="FU251" s="387">
        <f t="shared" si="2980"/>
        <v>0</v>
      </c>
      <c r="FV251" s="388"/>
      <c r="FW251" s="387">
        <f t="shared" si="2981"/>
        <v>0</v>
      </c>
      <c r="FX251" s="388"/>
      <c r="FY251" s="387">
        <f>ADHB!FZ251</f>
        <v>0</v>
      </c>
      <c r="FZ251" s="387">
        <f t="shared" si="2982"/>
        <v>0</v>
      </c>
      <c r="GA251" s="387">
        <f t="shared" si="2983"/>
        <v>0</v>
      </c>
      <c r="GB251" s="388">
        <v>0.36319999999999997</v>
      </c>
      <c r="GC251" s="389">
        <f t="shared" si="2984"/>
        <v>0</v>
      </c>
      <c r="GD251" s="390">
        <f t="shared" si="2985"/>
        <v>0</v>
      </c>
      <c r="GE251" s="391"/>
      <c r="GF251" s="384">
        <v>3.0</v>
      </c>
      <c r="GG251" s="385" t="s">
        <v>152</v>
      </c>
      <c r="GH251" s="386" t="s">
        <v>132</v>
      </c>
      <c r="GI251" s="386" t="s">
        <v>150</v>
      </c>
      <c r="GJ251" s="387">
        <f>'Produksi dan Harga'!BH32</f>
        <v>0</v>
      </c>
      <c r="GK251" s="387">
        <f t="shared" si="2986"/>
        <v>2421.069621</v>
      </c>
      <c r="GL251" s="387">
        <f t="shared" si="2987"/>
        <v>0</v>
      </c>
      <c r="GM251" s="388"/>
      <c r="GN251" s="387">
        <f t="shared" si="2988"/>
        <v>0</v>
      </c>
      <c r="GO251" s="388"/>
      <c r="GP251" s="387">
        <f>ADHB!GQ251</f>
        <v>0</v>
      </c>
      <c r="GQ251" s="387">
        <f t="shared" si="2989"/>
        <v>0</v>
      </c>
      <c r="GR251" s="387">
        <f t="shared" si="2990"/>
        <v>0</v>
      </c>
      <c r="GS251" s="388">
        <v>0.36319999999999997</v>
      </c>
      <c r="GT251" s="389">
        <f t="shared" si="2991"/>
        <v>0</v>
      </c>
      <c r="GU251" s="390">
        <f t="shared" si="2992"/>
        <v>0</v>
      </c>
      <c r="GV251" s="391"/>
      <c r="GW251" s="384">
        <v>3.0</v>
      </c>
      <c r="GX251" s="385" t="s">
        <v>152</v>
      </c>
      <c r="GY251" s="386" t="s">
        <v>132</v>
      </c>
      <c r="GZ251" s="386" t="s">
        <v>150</v>
      </c>
      <c r="HA251" s="387" t="str">
        <f>'Produksi dan Harga'!BM32</f>
        <v/>
      </c>
      <c r="HB251" s="387">
        <f t="shared" si="2993"/>
        <v>2421.069621</v>
      </c>
      <c r="HC251" s="387">
        <f t="shared" si="2994"/>
        <v>0</v>
      </c>
      <c r="HD251" s="388"/>
      <c r="HE251" s="387">
        <f t="shared" si="2995"/>
        <v>0</v>
      </c>
      <c r="HF251" s="388"/>
      <c r="HG251" s="387">
        <f>ADHB!HH251</f>
        <v>0</v>
      </c>
      <c r="HH251" s="387">
        <f t="shared" si="2996"/>
        <v>0</v>
      </c>
      <c r="HI251" s="387">
        <f t="shared" si="2997"/>
        <v>0</v>
      </c>
      <c r="HJ251" s="388">
        <v>0.36319999999999997</v>
      </c>
      <c r="HK251" s="389">
        <f t="shared" si="2998"/>
        <v>0</v>
      </c>
      <c r="HL251" s="390">
        <f t="shared" si="2999"/>
        <v>0</v>
      </c>
      <c r="HM251" s="391"/>
      <c r="HN251" s="384">
        <v>3.0</v>
      </c>
      <c r="HO251" s="385" t="s">
        <v>152</v>
      </c>
      <c r="HP251" s="386" t="s">
        <v>132</v>
      </c>
      <c r="HQ251" s="386" t="s">
        <v>150</v>
      </c>
      <c r="HR251" s="387" t="str">
        <f>'Produksi dan Harga'!BR32</f>
        <v/>
      </c>
      <c r="HS251" s="387">
        <f t="shared" si="3000"/>
        <v>2421.069621</v>
      </c>
      <c r="HT251" s="387">
        <f t="shared" si="3001"/>
        <v>0</v>
      </c>
      <c r="HU251" s="388"/>
      <c r="HV251" s="387">
        <f t="shared" si="3002"/>
        <v>0</v>
      </c>
      <c r="HW251" s="388"/>
      <c r="HX251" s="387">
        <f>ADHB!HY251</f>
        <v>0</v>
      </c>
      <c r="HY251" s="387">
        <f t="shared" si="3003"/>
        <v>0</v>
      </c>
      <c r="HZ251" s="387">
        <f t="shared" si="3004"/>
        <v>0</v>
      </c>
      <c r="IA251" s="388">
        <v>0.36319999999999997</v>
      </c>
      <c r="IB251" s="389">
        <f t="shared" si="3005"/>
        <v>0</v>
      </c>
      <c r="IC251" s="390">
        <f t="shared" si="3006"/>
        <v>0</v>
      </c>
      <c r="ID251" s="391"/>
      <c r="IE251" s="384">
        <v>3.0</v>
      </c>
      <c r="IF251" s="385" t="s">
        <v>152</v>
      </c>
      <c r="IG251" s="386" t="s">
        <v>132</v>
      </c>
      <c r="IH251" s="386" t="s">
        <v>150</v>
      </c>
      <c r="II251" s="387" t="str">
        <f>'Produksi dan Harga'!BW32</f>
        <v/>
      </c>
      <c r="IJ251" s="387">
        <f t="shared" si="3007"/>
        <v>2421.069621</v>
      </c>
      <c r="IK251" s="387">
        <f t="shared" si="3008"/>
        <v>0</v>
      </c>
      <c r="IL251" s="388"/>
      <c r="IM251" s="387">
        <f t="shared" si="3009"/>
        <v>0</v>
      </c>
      <c r="IN251" s="388"/>
      <c r="IO251" s="387">
        <f>ADHB!IP251</f>
        <v>0</v>
      </c>
      <c r="IP251" s="387">
        <f t="shared" si="3010"/>
        <v>0</v>
      </c>
      <c r="IQ251" s="387">
        <f t="shared" si="3011"/>
        <v>0</v>
      </c>
      <c r="IR251" s="388">
        <v>0.36319999999999997</v>
      </c>
      <c r="IS251" s="389">
        <f t="shared" si="3012"/>
        <v>0</v>
      </c>
      <c r="IT251" s="390">
        <f t="shared" si="3013"/>
        <v>0</v>
      </c>
      <c r="IU251" s="391"/>
      <c r="IV251" s="384">
        <v>3.0</v>
      </c>
      <c r="IW251" s="385" t="s">
        <v>152</v>
      </c>
      <c r="IX251" s="386" t="s">
        <v>132</v>
      </c>
      <c r="IY251" s="386" t="s">
        <v>150</v>
      </c>
      <c r="IZ251" s="387" t="str">
        <f>'Produksi dan Harga'!CB32</f>
        <v/>
      </c>
      <c r="JA251" s="387">
        <f t="shared" si="3014"/>
        <v>2421.069621</v>
      </c>
      <c r="JB251" s="387">
        <f t="shared" si="3015"/>
        <v>0</v>
      </c>
      <c r="JC251" s="388"/>
      <c r="JD251" s="387">
        <f t="shared" si="3016"/>
        <v>0</v>
      </c>
      <c r="JE251" s="388"/>
      <c r="JF251" s="387">
        <f>ADHB!JG251</f>
        <v>0</v>
      </c>
      <c r="JG251" s="387">
        <f t="shared" si="3017"/>
        <v>0</v>
      </c>
      <c r="JH251" s="387">
        <f t="shared" si="3018"/>
        <v>0</v>
      </c>
      <c r="JI251" s="388">
        <v>0.36319999999999997</v>
      </c>
      <c r="JJ251" s="389">
        <f t="shared" si="3019"/>
        <v>0</v>
      </c>
      <c r="JK251" s="390">
        <f t="shared" si="3020"/>
        <v>0</v>
      </c>
      <c r="JL251" s="391"/>
      <c r="JM251" s="384">
        <v>3.0</v>
      </c>
      <c r="JN251" s="385" t="s">
        <v>152</v>
      </c>
      <c r="JO251" s="386" t="s">
        <v>132</v>
      </c>
      <c r="JP251" s="386" t="s">
        <v>150</v>
      </c>
      <c r="JQ251" s="387"/>
      <c r="JR251" s="387">
        <f t="shared" si="3021"/>
        <v>2421.069621</v>
      </c>
      <c r="JS251" s="387">
        <f t="shared" si="3022"/>
        <v>0</v>
      </c>
      <c r="JT251" s="388"/>
      <c r="JU251" s="387">
        <f t="shared" si="3023"/>
        <v>0</v>
      </c>
      <c r="JV251" s="388"/>
      <c r="JW251" s="387" t="str">
        <f>ADHB!LF251</f>
        <v/>
      </c>
      <c r="JX251" s="387">
        <f t="shared" si="3024"/>
        <v>0</v>
      </c>
      <c r="JY251" s="387">
        <f t="shared" si="3025"/>
        <v>0</v>
      </c>
      <c r="JZ251" s="388">
        <v>0.36319999999999997</v>
      </c>
      <c r="KA251" s="389">
        <f t="shared" si="3026"/>
        <v>0</v>
      </c>
      <c r="KB251" s="390">
        <f t="shared" si="3027"/>
        <v>0</v>
      </c>
      <c r="KC251" s="391"/>
      <c r="KD251" s="384">
        <v>3.0</v>
      </c>
      <c r="KE251" s="385" t="s">
        <v>152</v>
      </c>
      <c r="KF251" s="386" t="s">
        <v>132</v>
      </c>
      <c r="KG251" s="386" t="s">
        <v>150</v>
      </c>
      <c r="KH251" s="387"/>
      <c r="KI251" s="387">
        <f t="shared" si="3028"/>
        <v>2421.069621</v>
      </c>
      <c r="KJ251" s="387">
        <f t="shared" si="3029"/>
        <v>0</v>
      </c>
      <c r="KK251" s="388"/>
      <c r="KL251" s="387">
        <f t="shared" si="3030"/>
        <v>0</v>
      </c>
      <c r="KM251" s="388"/>
      <c r="KN251" s="387" t="str">
        <f>ADHB!LW251</f>
        <v/>
      </c>
      <c r="KO251" s="387">
        <f t="shared" si="3031"/>
        <v>0</v>
      </c>
      <c r="KP251" s="387">
        <f t="shared" si="3032"/>
        <v>0</v>
      </c>
      <c r="KQ251" s="388">
        <v>0.36319999999999997</v>
      </c>
      <c r="KR251" s="389">
        <f t="shared" si="3033"/>
        <v>0</v>
      </c>
      <c r="KS251" s="390">
        <f t="shared" si="3034"/>
        <v>0</v>
      </c>
      <c r="KT251" s="391"/>
      <c r="KU251" s="392"/>
    </row>
    <row r="252" ht="15.75" customHeight="1">
      <c r="A252" s="384">
        <v>4.0</v>
      </c>
      <c r="B252" s="385" t="s">
        <v>153</v>
      </c>
      <c r="C252" s="386" t="s">
        <v>132</v>
      </c>
      <c r="D252" s="386" t="s">
        <v>150</v>
      </c>
      <c r="E252" s="387">
        <f>'Produksi dan Harga'!E33</f>
        <v>901</v>
      </c>
      <c r="F252" s="387">
        <v>2915.860260663422</v>
      </c>
      <c r="G252" s="387">
        <f t="shared" si="2910"/>
        <v>2.627190095</v>
      </c>
      <c r="H252" s="388"/>
      <c r="I252" s="387">
        <f t="shared" si="2911"/>
        <v>0</v>
      </c>
      <c r="J252" s="388"/>
      <c r="K252" s="387">
        <f>ADHB!L252</f>
        <v>0</v>
      </c>
      <c r="L252" s="387">
        <f t="shared" si="2912"/>
        <v>0</v>
      </c>
      <c r="M252" s="387">
        <f t="shared" si="2913"/>
        <v>2.627190095</v>
      </c>
      <c r="N252" s="388">
        <v>0.36319999999999997</v>
      </c>
      <c r="O252" s="389">
        <f t="shared" si="2914"/>
        <v>0.9541954425</v>
      </c>
      <c r="P252" s="390">
        <f t="shared" si="2915"/>
        <v>1.672994652</v>
      </c>
      <c r="Q252" s="391"/>
      <c r="R252" s="384">
        <v>4.0</v>
      </c>
      <c r="S252" s="385" t="s">
        <v>153</v>
      </c>
      <c r="T252" s="386" t="s">
        <v>132</v>
      </c>
      <c r="U252" s="386" t="s">
        <v>150</v>
      </c>
      <c r="V252" s="387">
        <f>'Produksi dan Harga'!J33</f>
        <v>538</v>
      </c>
      <c r="W252" s="387">
        <f t="shared" si="2916"/>
        <v>2915.860261</v>
      </c>
      <c r="X252" s="387">
        <f t="shared" si="2917"/>
        <v>1.56873282</v>
      </c>
      <c r="Y252" s="388"/>
      <c r="Z252" s="387">
        <f t="shared" si="2918"/>
        <v>0</v>
      </c>
      <c r="AA252" s="388"/>
      <c r="AB252" s="387">
        <f>ADHB!AC252</f>
        <v>0</v>
      </c>
      <c r="AC252" s="387">
        <f t="shared" si="2919"/>
        <v>0</v>
      </c>
      <c r="AD252" s="387">
        <f t="shared" si="2920"/>
        <v>1.56873282</v>
      </c>
      <c r="AE252" s="388">
        <v>0.36319999999999997</v>
      </c>
      <c r="AF252" s="389">
        <f t="shared" si="2921"/>
        <v>0.5697637603</v>
      </c>
      <c r="AG252" s="390">
        <f t="shared" si="2922"/>
        <v>0.9989690599</v>
      </c>
      <c r="AH252" s="391"/>
      <c r="AI252" s="384">
        <v>4.0</v>
      </c>
      <c r="AJ252" s="385" t="s">
        <v>153</v>
      </c>
      <c r="AK252" s="386" t="s">
        <v>132</v>
      </c>
      <c r="AL252" s="386" t="s">
        <v>150</v>
      </c>
      <c r="AM252" s="387">
        <f>'Produksi dan Harga'!O33</f>
        <v>788</v>
      </c>
      <c r="AN252" s="387">
        <f t="shared" si="2923"/>
        <v>2915.860261</v>
      </c>
      <c r="AO252" s="387">
        <f t="shared" si="2924"/>
        <v>2.297697885</v>
      </c>
      <c r="AP252" s="388"/>
      <c r="AQ252" s="387">
        <f t="shared" si="2925"/>
        <v>0</v>
      </c>
      <c r="AR252" s="388"/>
      <c r="AS252" s="387">
        <f>ADHB!AT252</f>
        <v>0</v>
      </c>
      <c r="AT252" s="387">
        <f t="shared" si="2926"/>
        <v>0</v>
      </c>
      <c r="AU252" s="387">
        <f t="shared" si="2927"/>
        <v>2.297697885</v>
      </c>
      <c r="AV252" s="388">
        <v>0.36319999999999997</v>
      </c>
      <c r="AW252" s="389">
        <f t="shared" si="2928"/>
        <v>0.834523872</v>
      </c>
      <c r="AX252" s="390">
        <f t="shared" si="2929"/>
        <v>1.463174013</v>
      </c>
      <c r="AY252" s="391"/>
      <c r="AZ252" s="384">
        <v>4.0</v>
      </c>
      <c r="BA252" s="385" t="s">
        <v>153</v>
      </c>
      <c r="BB252" s="386" t="s">
        <v>132</v>
      </c>
      <c r="BC252" s="386" t="s">
        <v>150</v>
      </c>
      <c r="BD252" s="387">
        <f>'Produksi dan Harga'!T33</f>
        <v>102</v>
      </c>
      <c r="BE252" s="387">
        <f t="shared" si="2930"/>
        <v>2915.860261</v>
      </c>
      <c r="BF252" s="387">
        <f t="shared" si="2931"/>
        <v>0.2974177466</v>
      </c>
      <c r="BG252" s="388"/>
      <c r="BH252" s="387">
        <f t="shared" si="2932"/>
        <v>0</v>
      </c>
      <c r="BI252" s="388"/>
      <c r="BJ252" s="387">
        <f>ADHB!BK252</f>
        <v>0</v>
      </c>
      <c r="BK252" s="387">
        <f t="shared" si="2933"/>
        <v>0</v>
      </c>
      <c r="BL252" s="387">
        <f t="shared" si="2934"/>
        <v>0.2974177466</v>
      </c>
      <c r="BM252" s="388">
        <v>0.36319999999999997</v>
      </c>
      <c r="BN252" s="389">
        <f t="shared" si="2935"/>
        <v>0.1080221256</v>
      </c>
      <c r="BO252" s="390">
        <f t="shared" si="2936"/>
        <v>0.189395621</v>
      </c>
      <c r="BP252" s="391"/>
      <c r="BQ252" s="384">
        <v>4.0</v>
      </c>
      <c r="BR252" s="385" t="s">
        <v>153</v>
      </c>
      <c r="BS252" s="386" t="s">
        <v>132</v>
      </c>
      <c r="BT252" s="386" t="s">
        <v>150</v>
      </c>
      <c r="BU252" s="387">
        <f>'Produksi dan Harga'!Y33</f>
        <v>85</v>
      </c>
      <c r="BV252" s="387">
        <f t="shared" si="2937"/>
        <v>2915.860261</v>
      </c>
      <c r="BW252" s="387">
        <f t="shared" si="2938"/>
        <v>0.2478481222</v>
      </c>
      <c r="BX252" s="388"/>
      <c r="BY252" s="387">
        <f t="shared" si="2939"/>
        <v>0</v>
      </c>
      <c r="BZ252" s="388"/>
      <c r="CA252" s="387">
        <f>ADHB!CB252</f>
        <v>0</v>
      </c>
      <c r="CB252" s="387">
        <f t="shared" si="2940"/>
        <v>0</v>
      </c>
      <c r="CC252" s="387">
        <f t="shared" si="2941"/>
        <v>0.2478481222</v>
      </c>
      <c r="CD252" s="388">
        <v>0.36319999999999997</v>
      </c>
      <c r="CE252" s="389">
        <f t="shared" si="2942"/>
        <v>0.09001843797</v>
      </c>
      <c r="CF252" s="390">
        <f t="shared" si="2943"/>
        <v>0.1578296842</v>
      </c>
      <c r="CG252" s="391"/>
      <c r="CH252" s="384">
        <v>4.0</v>
      </c>
      <c r="CI252" s="385" t="s">
        <v>153</v>
      </c>
      <c r="CJ252" s="386" t="s">
        <v>132</v>
      </c>
      <c r="CK252" s="386" t="s">
        <v>150</v>
      </c>
      <c r="CL252" s="387">
        <f>'Produksi dan Harga'!AD33</f>
        <v>69</v>
      </c>
      <c r="CM252" s="387">
        <f t="shared" si="2944"/>
        <v>2915.860261</v>
      </c>
      <c r="CN252" s="387">
        <f t="shared" si="2945"/>
        <v>0.201194358</v>
      </c>
      <c r="CO252" s="388"/>
      <c r="CP252" s="387">
        <f t="shared" si="2946"/>
        <v>0</v>
      </c>
      <c r="CQ252" s="388"/>
      <c r="CR252" s="387">
        <f>ADHB!CS252</f>
        <v>0</v>
      </c>
      <c r="CS252" s="387">
        <f t="shared" si="2947"/>
        <v>0</v>
      </c>
      <c r="CT252" s="387">
        <f t="shared" si="2948"/>
        <v>0.201194358</v>
      </c>
      <c r="CU252" s="388">
        <v>0.36319999999999997</v>
      </c>
      <c r="CV252" s="389">
        <f t="shared" si="2949"/>
        <v>0.07307379082</v>
      </c>
      <c r="CW252" s="390">
        <f t="shared" si="2950"/>
        <v>0.1281205672</v>
      </c>
      <c r="CX252" s="391"/>
      <c r="CY252" s="384">
        <v>4.0</v>
      </c>
      <c r="CZ252" s="385" t="s">
        <v>153</v>
      </c>
      <c r="DA252" s="386" t="s">
        <v>132</v>
      </c>
      <c r="DB252" s="386" t="s">
        <v>150</v>
      </c>
      <c r="DC252" s="387">
        <f>'Produksi dan Harga'!AI33</f>
        <v>378</v>
      </c>
      <c r="DD252" s="387">
        <f t="shared" si="2951"/>
        <v>2915.860261</v>
      </c>
      <c r="DE252" s="387">
        <f t="shared" si="2952"/>
        <v>1.102195179</v>
      </c>
      <c r="DF252" s="388"/>
      <c r="DG252" s="387">
        <f t="shared" si="2953"/>
        <v>0</v>
      </c>
      <c r="DH252" s="388"/>
      <c r="DI252" s="387">
        <f>ADHB!DJ252</f>
        <v>0</v>
      </c>
      <c r="DJ252" s="387">
        <f t="shared" si="2954"/>
        <v>0</v>
      </c>
      <c r="DK252" s="387">
        <f t="shared" si="2955"/>
        <v>1.102195179</v>
      </c>
      <c r="DL252" s="388">
        <v>0.36319999999999997</v>
      </c>
      <c r="DM252" s="389">
        <f t="shared" si="2956"/>
        <v>0.4003172888</v>
      </c>
      <c r="DN252" s="390">
        <f t="shared" si="2957"/>
        <v>0.7018778897</v>
      </c>
      <c r="DO252" s="391"/>
      <c r="DP252" s="384">
        <v>4.0</v>
      </c>
      <c r="DQ252" s="385" t="s">
        <v>153</v>
      </c>
      <c r="DR252" s="386" t="s">
        <v>132</v>
      </c>
      <c r="DS252" s="386" t="s">
        <v>150</v>
      </c>
      <c r="DT252" s="387">
        <f>'Produksi dan Harga'!AN33</f>
        <v>424</v>
      </c>
      <c r="DU252" s="387">
        <f t="shared" si="2958"/>
        <v>2915.860261</v>
      </c>
      <c r="DV252" s="387">
        <f t="shared" si="2959"/>
        <v>1.236324751</v>
      </c>
      <c r="DW252" s="388"/>
      <c r="DX252" s="387">
        <f t="shared" si="2960"/>
        <v>0</v>
      </c>
      <c r="DY252" s="388"/>
      <c r="DZ252" s="387">
        <f>ADHB!EA252</f>
        <v>0</v>
      </c>
      <c r="EA252" s="387">
        <f t="shared" si="2961"/>
        <v>0</v>
      </c>
      <c r="EB252" s="387">
        <f t="shared" si="2962"/>
        <v>1.236324751</v>
      </c>
      <c r="EC252" s="388">
        <v>0.36319999999999997</v>
      </c>
      <c r="ED252" s="389">
        <f t="shared" si="2963"/>
        <v>0.4490331494</v>
      </c>
      <c r="EE252" s="390">
        <f t="shared" si="2964"/>
        <v>0.7872916011</v>
      </c>
      <c r="EF252" s="391"/>
      <c r="EG252" s="384">
        <v>4.0</v>
      </c>
      <c r="EH252" s="385" t="s">
        <v>153</v>
      </c>
      <c r="EI252" s="386" t="s">
        <v>132</v>
      </c>
      <c r="EJ252" s="386" t="s">
        <v>150</v>
      </c>
      <c r="EK252" s="387">
        <f>'Produksi dan Harga'!AS33</f>
        <v>52</v>
      </c>
      <c r="EL252" s="387">
        <f t="shared" si="2965"/>
        <v>2915.860261</v>
      </c>
      <c r="EM252" s="387">
        <f t="shared" si="2966"/>
        <v>0.1516247336</v>
      </c>
      <c r="EN252" s="388"/>
      <c r="EO252" s="387">
        <f t="shared" si="2967"/>
        <v>0</v>
      </c>
      <c r="EP252" s="388"/>
      <c r="EQ252" s="387">
        <f>ADHB!ER252</f>
        <v>0</v>
      </c>
      <c r="ER252" s="387">
        <f t="shared" si="2968"/>
        <v>0</v>
      </c>
      <c r="ES252" s="387">
        <f t="shared" si="2969"/>
        <v>0.1516247336</v>
      </c>
      <c r="ET252" s="388">
        <v>0.36319999999999997</v>
      </c>
      <c r="EU252" s="389">
        <f t="shared" si="2970"/>
        <v>0.05507010323</v>
      </c>
      <c r="EV252" s="390">
        <f t="shared" si="2971"/>
        <v>0.09655463033</v>
      </c>
      <c r="EW252" s="391"/>
      <c r="EX252" s="384">
        <v>4.0</v>
      </c>
      <c r="EY252" s="385" t="s">
        <v>153</v>
      </c>
      <c r="EZ252" s="386" t="s">
        <v>132</v>
      </c>
      <c r="FA252" s="386" t="s">
        <v>150</v>
      </c>
      <c r="FB252" s="387">
        <f>'Produksi dan Harga'!AX33</f>
        <v>43</v>
      </c>
      <c r="FC252" s="387">
        <f t="shared" si="2972"/>
        <v>2915.860261</v>
      </c>
      <c r="FD252" s="387">
        <f t="shared" si="2973"/>
        <v>0.1253819912</v>
      </c>
      <c r="FE252" s="388"/>
      <c r="FF252" s="387">
        <f t="shared" si="2974"/>
        <v>0</v>
      </c>
      <c r="FG252" s="388"/>
      <c r="FH252" s="387">
        <f>ADHB!FI252</f>
        <v>0</v>
      </c>
      <c r="FI252" s="387">
        <f t="shared" si="2975"/>
        <v>0</v>
      </c>
      <c r="FJ252" s="387">
        <f t="shared" si="2976"/>
        <v>0.1253819912</v>
      </c>
      <c r="FK252" s="388">
        <v>0.36319999999999997</v>
      </c>
      <c r="FL252" s="389">
        <f t="shared" si="2977"/>
        <v>0.04553873921</v>
      </c>
      <c r="FM252" s="390">
        <f t="shared" si="2978"/>
        <v>0.079843252</v>
      </c>
      <c r="FN252" s="391"/>
      <c r="FO252" s="384">
        <v>4.0</v>
      </c>
      <c r="FP252" s="385" t="s">
        <v>153</v>
      </c>
      <c r="FQ252" s="386" t="s">
        <v>132</v>
      </c>
      <c r="FR252" s="386" t="s">
        <v>150</v>
      </c>
      <c r="FS252" s="387">
        <f>'Produksi dan Harga'!BC33</f>
        <v>15</v>
      </c>
      <c r="FT252" s="387">
        <f t="shared" si="2979"/>
        <v>2915.860261</v>
      </c>
      <c r="FU252" s="387">
        <f t="shared" si="2980"/>
        <v>0.04373790391</v>
      </c>
      <c r="FV252" s="388"/>
      <c r="FW252" s="387">
        <f t="shared" si="2981"/>
        <v>0</v>
      </c>
      <c r="FX252" s="388"/>
      <c r="FY252" s="387">
        <f>ADHB!FZ252</f>
        <v>0</v>
      </c>
      <c r="FZ252" s="387">
        <f t="shared" si="2982"/>
        <v>0</v>
      </c>
      <c r="GA252" s="387">
        <f t="shared" si="2983"/>
        <v>0.04373790391</v>
      </c>
      <c r="GB252" s="388">
        <v>0.36319999999999997</v>
      </c>
      <c r="GC252" s="389">
        <f t="shared" si="2984"/>
        <v>0.0158856067</v>
      </c>
      <c r="GD252" s="390">
        <f t="shared" si="2985"/>
        <v>0.02785229721</v>
      </c>
      <c r="GE252" s="391"/>
      <c r="GF252" s="384">
        <v>4.0</v>
      </c>
      <c r="GG252" s="385" t="s">
        <v>153</v>
      </c>
      <c r="GH252" s="386" t="s">
        <v>132</v>
      </c>
      <c r="GI252" s="386" t="s">
        <v>150</v>
      </c>
      <c r="GJ252" s="387">
        <f>'Produksi dan Harga'!BH33</f>
        <v>232</v>
      </c>
      <c r="GK252" s="387">
        <f t="shared" si="2986"/>
        <v>2915.860261</v>
      </c>
      <c r="GL252" s="387">
        <f t="shared" si="2987"/>
        <v>0.6764795805</v>
      </c>
      <c r="GM252" s="388"/>
      <c r="GN252" s="387">
        <f t="shared" si="2988"/>
        <v>0</v>
      </c>
      <c r="GO252" s="388"/>
      <c r="GP252" s="387">
        <f>ADHB!GQ252</f>
        <v>0</v>
      </c>
      <c r="GQ252" s="387">
        <f t="shared" si="2989"/>
        <v>0</v>
      </c>
      <c r="GR252" s="387">
        <f t="shared" si="2990"/>
        <v>0.6764795805</v>
      </c>
      <c r="GS252" s="388">
        <v>0.36319999999999997</v>
      </c>
      <c r="GT252" s="389">
        <f t="shared" si="2991"/>
        <v>0.2456973836</v>
      </c>
      <c r="GU252" s="390">
        <f t="shared" si="2992"/>
        <v>0.4307821968</v>
      </c>
      <c r="GV252" s="391"/>
      <c r="GW252" s="384">
        <v>4.0</v>
      </c>
      <c r="GX252" s="385" t="s">
        <v>153</v>
      </c>
      <c r="GY252" s="386" t="s">
        <v>132</v>
      </c>
      <c r="GZ252" s="386" t="s">
        <v>150</v>
      </c>
      <c r="HA252" s="387">
        <f>'Produksi dan Harga'!BM33</f>
        <v>212</v>
      </c>
      <c r="HB252" s="387">
        <f t="shared" si="2993"/>
        <v>2915.860261</v>
      </c>
      <c r="HC252" s="387">
        <f t="shared" si="2994"/>
        <v>0.6181623753</v>
      </c>
      <c r="HD252" s="388"/>
      <c r="HE252" s="387">
        <f t="shared" si="2995"/>
        <v>0</v>
      </c>
      <c r="HF252" s="388"/>
      <c r="HG252" s="387">
        <f>ADHB!HH252</f>
        <v>0</v>
      </c>
      <c r="HH252" s="387">
        <f t="shared" si="2996"/>
        <v>0</v>
      </c>
      <c r="HI252" s="387">
        <f t="shared" si="2997"/>
        <v>0.6181623753</v>
      </c>
      <c r="HJ252" s="388">
        <v>0.36319999999999997</v>
      </c>
      <c r="HK252" s="389">
        <f t="shared" si="2998"/>
        <v>0.2245165747</v>
      </c>
      <c r="HL252" s="390">
        <f t="shared" si="2999"/>
        <v>0.3936458006</v>
      </c>
      <c r="HM252" s="391"/>
      <c r="HN252" s="384">
        <v>4.0</v>
      </c>
      <c r="HO252" s="385" t="s">
        <v>153</v>
      </c>
      <c r="HP252" s="386" t="s">
        <v>132</v>
      </c>
      <c r="HQ252" s="386" t="s">
        <v>150</v>
      </c>
      <c r="HR252" s="387">
        <f>'Produksi dan Harga'!BR33</f>
        <v>442</v>
      </c>
      <c r="HS252" s="387">
        <f t="shared" si="3000"/>
        <v>2915.860261</v>
      </c>
      <c r="HT252" s="387">
        <f t="shared" si="3001"/>
        <v>1.288810235</v>
      </c>
      <c r="HU252" s="388"/>
      <c r="HV252" s="387">
        <f t="shared" si="3002"/>
        <v>0</v>
      </c>
      <c r="HW252" s="388"/>
      <c r="HX252" s="387">
        <f>ADHB!HY252</f>
        <v>0</v>
      </c>
      <c r="HY252" s="387">
        <f t="shared" si="3003"/>
        <v>0</v>
      </c>
      <c r="HZ252" s="387">
        <f t="shared" si="3004"/>
        <v>1.288810235</v>
      </c>
      <c r="IA252" s="388">
        <v>0.36319999999999997</v>
      </c>
      <c r="IB252" s="389">
        <f t="shared" si="3005"/>
        <v>0.4680958774</v>
      </c>
      <c r="IC252" s="390">
        <f t="shared" si="3006"/>
        <v>0.8207143578</v>
      </c>
      <c r="ID252" s="391"/>
      <c r="IE252" s="384">
        <v>4.0</v>
      </c>
      <c r="IF252" s="385" t="s">
        <v>153</v>
      </c>
      <c r="IG252" s="386" t="s">
        <v>132</v>
      </c>
      <c r="IH252" s="386" t="s">
        <v>150</v>
      </c>
      <c r="II252" s="387">
        <f>'Produksi dan Harga'!BW33</f>
        <v>210</v>
      </c>
      <c r="IJ252" s="387">
        <f t="shared" si="3007"/>
        <v>2915.860261</v>
      </c>
      <c r="IK252" s="387">
        <f t="shared" si="3008"/>
        <v>0.6123306547</v>
      </c>
      <c r="IL252" s="388"/>
      <c r="IM252" s="387">
        <f t="shared" si="3009"/>
        <v>0</v>
      </c>
      <c r="IN252" s="388"/>
      <c r="IO252" s="387">
        <f>ADHB!IP252</f>
        <v>0</v>
      </c>
      <c r="IP252" s="387">
        <f t="shared" si="3010"/>
        <v>0</v>
      </c>
      <c r="IQ252" s="387">
        <f t="shared" si="3011"/>
        <v>0.6123306547</v>
      </c>
      <c r="IR252" s="388">
        <v>0.36319999999999997</v>
      </c>
      <c r="IS252" s="389">
        <f t="shared" si="3012"/>
        <v>0.2223984938</v>
      </c>
      <c r="IT252" s="390">
        <f t="shared" si="3013"/>
        <v>0.3899321609</v>
      </c>
      <c r="IU252" s="391"/>
      <c r="IV252" s="384">
        <v>4.0</v>
      </c>
      <c r="IW252" s="385" t="s">
        <v>153</v>
      </c>
      <c r="IX252" s="386" t="s">
        <v>132</v>
      </c>
      <c r="IY252" s="386" t="s">
        <v>150</v>
      </c>
      <c r="IZ252" s="387">
        <f>'Produksi dan Harga'!CB33</f>
        <v>12</v>
      </c>
      <c r="JA252" s="387">
        <f t="shared" si="3014"/>
        <v>2915.860261</v>
      </c>
      <c r="JB252" s="387">
        <f t="shared" si="3015"/>
        <v>0.03499032313</v>
      </c>
      <c r="JC252" s="388"/>
      <c r="JD252" s="387">
        <f t="shared" si="3016"/>
        <v>0</v>
      </c>
      <c r="JE252" s="388"/>
      <c r="JF252" s="387">
        <f>ADHB!JG252</f>
        <v>0</v>
      </c>
      <c r="JG252" s="387">
        <f t="shared" si="3017"/>
        <v>0</v>
      </c>
      <c r="JH252" s="387">
        <f t="shared" si="3018"/>
        <v>0.03499032313</v>
      </c>
      <c r="JI252" s="388">
        <v>0.36319999999999997</v>
      </c>
      <c r="JJ252" s="389">
        <f t="shared" si="3019"/>
        <v>0.01270848536</v>
      </c>
      <c r="JK252" s="390">
        <f t="shared" si="3020"/>
        <v>0.02228183777</v>
      </c>
      <c r="JL252" s="391"/>
      <c r="JM252" s="384">
        <v>4.0</v>
      </c>
      <c r="JN252" s="385" t="s">
        <v>153</v>
      </c>
      <c r="JO252" s="386" t="s">
        <v>132</v>
      </c>
      <c r="JP252" s="386" t="s">
        <v>150</v>
      </c>
      <c r="JQ252" s="387"/>
      <c r="JR252" s="387">
        <f t="shared" si="3021"/>
        <v>2915.860261</v>
      </c>
      <c r="JS252" s="387">
        <f t="shared" si="3022"/>
        <v>0</v>
      </c>
      <c r="JT252" s="388"/>
      <c r="JU252" s="387">
        <f t="shared" si="3023"/>
        <v>0</v>
      </c>
      <c r="JV252" s="388"/>
      <c r="JW252" s="387" t="str">
        <f>ADHB!LF252</f>
        <v/>
      </c>
      <c r="JX252" s="387">
        <f t="shared" si="3024"/>
        <v>0</v>
      </c>
      <c r="JY252" s="387">
        <f t="shared" si="3025"/>
        <v>0</v>
      </c>
      <c r="JZ252" s="388">
        <v>0.36319999999999997</v>
      </c>
      <c r="KA252" s="389">
        <f t="shared" si="3026"/>
        <v>0</v>
      </c>
      <c r="KB252" s="390">
        <f t="shared" si="3027"/>
        <v>0</v>
      </c>
      <c r="KC252" s="391"/>
      <c r="KD252" s="384">
        <v>4.0</v>
      </c>
      <c r="KE252" s="385" t="s">
        <v>153</v>
      </c>
      <c r="KF252" s="386" t="s">
        <v>132</v>
      </c>
      <c r="KG252" s="386" t="s">
        <v>150</v>
      </c>
      <c r="KH252" s="387"/>
      <c r="KI252" s="387">
        <f t="shared" si="3028"/>
        <v>2915.860261</v>
      </c>
      <c r="KJ252" s="387">
        <f t="shared" si="3029"/>
        <v>0</v>
      </c>
      <c r="KK252" s="388"/>
      <c r="KL252" s="387">
        <f t="shared" si="3030"/>
        <v>0</v>
      </c>
      <c r="KM252" s="388"/>
      <c r="KN252" s="387" t="str">
        <f>ADHB!LW252</f>
        <v/>
      </c>
      <c r="KO252" s="387">
        <f t="shared" si="3031"/>
        <v>0</v>
      </c>
      <c r="KP252" s="387">
        <f t="shared" si="3032"/>
        <v>0</v>
      </c>
      <c r="KQ252" s="388">
        <v>0.36319999999999997</v>
      </c>
      <c r="KR252" s="389">
        <f t="shared" si="3033"/>
        <v>0</v>
      </c>
      <c r="KS252" s="390">
        <f t="shared" si="3034"/>
        <v>0</v>
      </c>
      <c r="KT252" s="391"/>
      <c r="KU252" s="392"/>
    </row>
    <row r="253" ht="15.75" customHeight="1">
      <c r="A253" s="384">
        <v>5.0</v>
      </c>
      <c r="B253" s="385" t="s">
        <v>154</v>
      </c>
      <c r="C253" s="386" t="s">
        <v>132</v>
      </c>
      <c r="D253" s="386" t="s">
        <v>150</v>
      </c>
      <c r="E253" s="387">
        <f>'Produksi dan Harga'!E34</f>
        <v>2109</v>
      </c>
      <c r="F253" s="387">
        <v>3026.259552231404</v>
      </c>
      <c r="G253" s="387">
        <f t="shared" si="2910"/>
        <v>6.382381396</v>
      </c>
      <c r="H253" s="388"/>
      <c r="I253" s="387">
        <f t="shared" si="2911"/>
        <v>0</v>
      </c>
      <c r="J253" s="388"/>
      <c r="K253" s="387">
        <f>ADHB!L253</f>
        <v>0</v>
      </c>
      <c r="L253" s="387">
        <f t="shared" si="2912"/>
        <v>0</v>
      </c>
      <c r="M253" s="387">
        <f t="shared" si="2913"/>
        <v>6.382381396</v>
      </c>
      <c r="N253" s="388">
        <v>0.36319999999999997</v>
      </c>
      <c r="O253" s="389">
        <f t="shared" si="2914"/>
        <v>2.318080923</v>
      </c>
      <c r="P253" s="390">
        <f t="shared" si="2915"/>
        <v>4.064300473</v>
      </c>
      <c r="Q253" s="391"/>
      <c r="R253" s="384">
        <v>5.0</v>
      </c>
      <c r="S253" s="385" t="s">
        <v>154</v>
      </c>
      <c r="T253" s="386" t="s">
        <v>132</v>
      </c>
      <c r="U253" s="386" t="s">
        <v>150</v>
      </c>
      <c r="V253" s="387">
        <f>'Produksi dan Harga'!J34</f>
        <v>462</v>
      </c>
      <c r="W253" s="387">
        <f t="shared" si="2916"/>
        <v>3026.259552</v>
      </c>
      <c r="X253" s="387">
        <f t="shared" si="2917"/>
        <v>1.398131913</v>
      </c>
      <c r="Y253" s="388"/>
      <c r="Z253" s="387">
        <f t="shared" si="2918"/>
        <v>0</v>
      </c>
      <c r="AA253" s="388"/>
      <c r="AB253" s="387">
        <f>ADHB!AC253</f>
        <v>0</v>
      </c>
      <c r="AC253" s="387">
        <f t="shared" si="2919"/>
        <v>0</v>
      </c>
      <c r="AD253" s="387">
        <f t="shared" si="2920"/>
        <v>1.398131913</v>
      </c>
      <c r="AE253" s="388">
        <v>0.36319999999999997</v>
      </c>
      <c r="AF253" s="389">
        <f t="shared" si="2921"/>
        <v>0.5078015108</v>
      </c>
      <c r="AG253" s="390">
        <f t="shared" si="2922"/>
        <v>0.8903304023</v>
      </c>
      <c r="AH253" s="391"/>
      <c r="AI253" s="384">
        <v>5.0</v>
      </c>
      <c r="AJ253" s="385" t="s">
        <v>154</v>
      </c>
      <c r="AK253" s="386" t="s">
        <v>132</v>
      </c>
      <c r="AL253" s="386" t="s">
        <v>150</v>
      </c>
      <c r="AM253" s="387">
        <f>'Produksi dan Harga'!O34</f>
        <v>863</v>
      </c>
      <c r="AN253" s="387">
        <f t="shared" si="2923"/>
        <v>3026.259552</v>
      </c>
      <c r="AO253" s="387">
        <f t="shared" si="2924"/>
        <v>2.611661994</v>
      </c>
      <c r="AP253" s="388"/>
      <c r="AQ253" s="387">
        <f t="shared" si="2925"/>
        <v>0</v>
      </c>
      <c r="AR253" s="388"/>
      <c r="AS253" s="387">
        <f>ADHB!AT253</f>
        <v>0</v>
      </c>
      <c r="AT253" s="387">
        <f t="shared" si="2926"/>
        <v>0</v>
      </c>
      <c r="AU253" s="387">
        <f t="shared" si="2927"/>
        <v>2.611661994</v>
      </c>
      <c r="AV253" s="388">
        <v>0.36319999999999997</v>
      </c>
      <c r="AW253" s="389">
        <f t="shared" si="2928"/>
        <v>0.9485556361</v>
      </c>
      <c r="AX253" s="390">
        <f t="shared" si="2929"/>
        <v>1.663106358</v>
      </c>
      <c r="AY253" s="391"/>
      <c r="AZ253" s="384">
        <v>5.0</v>
      </c>
      <c r="BA253" s="385" t="s">
        <v>154</v>
      </c>
      <c r="BB253" s="386" t="s">
        <v>132</v>
      </c>
      <c r="BC253" s="386" t="s">
        <v>150</v>
      </c>
      <c r="BD253" s="387">
        <f>'Produksi dan Harga'!T34</f>
        <v>274</v>
      </c>
      <c r="BE253" s="387">
        <f t="shared" si="2930"/>
        <v>3026.259552</v>
      </c>
      <c r="BF253" s="387">
        <f t="shared" si="2931"/>
        <v>0.8291951173</v>
      </c>
      <c r="BG253" s="388"/>
      <c r="BH253" s="387">
        <f t="shared" si="2932"/>
        <v>0</v>
      </c>
      <c r="BI253" s="388"/>
      <c r="BJ253" s="387">
        <f>ADHB!BK253</f>
        <v>0</v>
      </c>
      <c r="BK253" s="387">
        <f t="shared" si="2933"/>
        <v>0</v>
      </c>
      <c r="BL253" s="387">
        <f t="shared" si="2934"/>
        <v>0.8291951173</v>
      </c>
      <c r="BM253" s="388">
        <v>0.36319999999999997</v>
      </c>
      <c r="BN253" s="389">
        <f t="shared" si="2935"/>
        <v>0.3011636666</v>
      </c>
      <c r="BO253" s="390">
        <f t="shared" si="2936"/>
        <v>0.5280314507</v>
      </c>
      <c r="BP253" s="391"/>
      <c r="BQ253" s="384">
        <v>5.0</v>
      </c>
      <c r="BR253" s="385" t="s">
        <v>154</v>
      </c>
      <c r="BS253" s="386" t="s">
        <v>132</v>
      </c>
      <c r="BT253" s="386" t="s">
        <v>150</v>
      </c>
      <c r="BU253" s="387">
        <f>'Produksi dan Harga'!Y34</f>
        <v>162</v>
      </c>
      <c r="BV253" s="387">
        <f t="shared" si="2937"/>
        <v>3026.259552</v>
      </c>
      <c r="BW253" s="387">
        <f t="shared" si="2938"/>
        <v>0.4902540475</v>
      </c>
      <c r="BX253" s="388"/>
      <c r="BY253" s="387">
        <f t="shared" si="2939"/>
        <v>0</v>
      </c>
      <c r="BZ253" s="388"/>
      <c r="CA253" s="387">
        <f>ADHB!CB253</f>
        <v>0</v>
      </c>
      <c r="CB253" s="387">
        <f t="shared" si="2940"/>
        <v>0</v>
      </c>
      <c r="CC253" s="387">
        <f t="shared" si="2941"/>
        <v>0.4902540475</v>
      </c>
      <c r="CD253" s="388">
        <v>0.36319999999999997</v>
      </c>
      <c r="CE253" s="389">
        <f t="shared" si="2942"/>
        <v>0.17806027</v>
      </c>
      <c r="CF253" s="390">
        <f t="shared" si="2943"/>
        <v>0.3121937774</v>
      </c>
      <c r="CG253" s="391"/>
      <c r="CH253" s="384">
        <v>5.0</v>
      </c>
      <c r="CI253" s="385" t="s">
        <v>154</v>
      </c>
      <c r="CJ253" s="386" t="s">
        <v>132</v>
      </c>
      <c r="CK253" s="386" t="s">
        <v>150</v>
      </c>
      <c r="CL253" s="387">
        <f>'Produksi dan Harga'!AD34</f>
        <v>148</v>
      </c>
      <c r="CM253" s="387">
        <f t="shared" si="2944"/>
        <v>3026.259552</v>
      </c>
      <c r="CN253" s="387">
        <f t="shared" si="2945"/>
        <v>0.4478864137</v>
      </c>
      <c r="CO253" s="388"/>
      <c r="CP253" s="387">
        <f t="shared" si="2946"/>
        <v>0</v>
      </c>
      <c r="CQ253" s="388"/>
      <c r="CR253" s="387">
        <f>ADHB!CS253</f>
        <v>0</v>
      </c>
      <c r="CS253" s="387">
        <f t="shared" si="2947"/>
        <v>0</v>
      </c>
      <c r="CT253" s="387">
        <f t="shared" si="2948"/>
        <v>0.4478864137</v>
      </c>
      <c r="CU253" s="388">
        <v>0.36319999999999997</v>
      </c>
      <c r="CV253" s="389">
        <f t="shared" si="2949"/>
        <v>0.1626723455</v>
      </c>
      <c r="CW253" s="390">
        <f t="shared" si="2950"/>
        <v>0.2852140683</v>
      </c>
      <c r="CX253" s="391"/>
      <c r="CY253" s="384">
        <v>5.0</v>
      </c>
      <c r="CZ253" s="385" t="s">
        <v>154</v>
      </c>
      <c r="DA253" s="386" t="s">
        <v>132</v>
      </c>
      <c r="DB253" s="386" t="s">
        <v>150</v>
      </c>
      <c r="DC253" s="387">
        <f>'Produksi dan Harga'!AI34</f>
        <v>148</v>
      </c>
      <c r="DD253" s="387">
        <f t="shared" si="2951"/>
        <v>3026.259552</v>
      </c>
      <c r="DE253" s="387">
        <f t="shared" si="2952"/>
        <v>0.4478864137</v>
      </c>
      <c r="DF253" s="388"/>
      <c r="DG253" s="387">
        <f t="shared" si="2953"/>
        <v>0</v>
      </c>
      <c r="DH253" s="388"/>
      <c r="DI253" s="387">
        <f>ADHB!DJ253</f>
        <v>0</v>
      </c>
      <c r="DJ253" s="387">
        <f t="shared" si="2954"/>
        <v>0</v>
      </c>
      <c r="DK253" s="387">
        <f t="shared" si="2955"/>
        <v>0.4478864137</v>
      </c>
      <c r="DL253" s="388">
        <v>0.36319999999999997</v>
      </c>
      <c r="DM253" s="389">
        <f t="shared" si="2956"/>
        <v>0.1626723455</v>
      </c>
      <c r="DN253" s="390">
        <f t="shared" si="2957"/>
        <v>0.2852140683</v>
      </c>
      <c r="DO253" s="391"/>
      <c r="DP253" s="384">
        <v>5.0</v>
      </c>
      <c r="DQ253" s="385" t="s">
        <v>154</v>
      </c>
      <c r="DR253" s="386" t="s">
        <v>132</v>
      </c>
      <c r="DS253" s="386" t="s">
        <v>150</v>
      </c>
      <c r="DT253" s="387">
        <f>'Produksi dan Harga'!AN34</f>
        <v>300</v>
      </c>
      <c r="DU253" s="387">
        <f t="shared" si="2958"/>
        <v>3026.259552</v>
      </c>
      <c r="DV253" s="387">
        <f t="shared" si="2959"/>
        <v>0.9078778657</v>
      </c>
      <c r="DW253" s="388"/>
      <c r="DX253" s="387">
        <f t="shared" si="2960"/>
        <v>0</v>
      </c>
      <c r="DY253" s="388"/>
      <c r="DZ253" s="387">
        <f>ADHB!EA253</f>
        <v>0</v>
      </c>
      <c r="EA253" s="387">
        <f t="shared" si="2961"/>
        <v>0</v>
      </c>
      <c r="EB253" s="387">
        <f t="shared" si="2962"/>
        <v>0.9078778657</v>
      </c>
      <c r="EC253" s="388">
        <v>0.36319999999999997</v>
      </c>
      <c r="ED253" s="389">
        <f t="shared" si="2963"/>
        <v>0.3297412408</v>
      </c>
      <c r="EE253" s="390">
        <f t="shared" si="2964"/>
        <v>0.5781366249</v>
      </c>
      <c r="EF253" s="391"/>
      <c r="EG253" s="384">
        <v>5.0</v>
      </c>
      <c r="EH253" s="385" t="s">
        <v>154</v>
      </c>
      <c r="EI253" s="386" t="s">
        <v>132</v>
      </c>
      <c r="EJ253" s="386" t="s">
        <v>150</v>
      </c>
      <c r="EK253" s="387">
        <f>'Produksi dan Harga'!AS34</f>
        <v>37</v>
      </c>
      <c r="EL253" s="387">
        <f t="shared" si="2965"/>
        <v>3026.259552</v>
      </c>
      <c r="EM253" s="387">
        <f t="shared" si="2966"/>
        <v>0.1119716034</v>
      </c>
      <c r="EN253" s="388"/>
      <c r="EO253" s="387">
        <f t="shared" si="2967"/>
        <v>0</v>
      </c>
      <c r="EP253" s="388"/>
      <c r="EQ253" s="387">
        <f>ADHB!ER253</f>
        <v>0</v>
      </c>
      <c r="ER253" s="387">
        <f t="shared" si="2968"/>
        <v>0</v>
      </c>
      <c r="ES253" s="387">
        <f t="shared" si="2969"/>
        <v>0.1119716034</v>
      </c>
      <c r="ET253" s="388">
        <v>0.36319999999999997</v>
      </c>
      <c r="EU253" s="389">
        <f t="shared" si="2970"/>
        <v>0.04066808637</v>
      </c>
      <c r="EV253" s="390">
        <f t="shared" si="2971"/>
        <v>0.07130351707</v>
      </c>
      <c r="EW253" s="391"/>
      <c r="EX253" s="384">
        <v>5.0</v>
      </c>
      <c r="EY253" s="385" t="s">
        <v>154</v>
      </c>
      <c r="EZ253" s="386" t="s">
        <v>132</v>
      </c>
      <c r="FA253" s="386" t="s">
        <v>150</v>
      </c>
      <c r="FB253" s="387">
        <f>'Produksi dan Harga'!AX34</f>
        <v>50</v>
      </c>
      <c r="FC253" s="387">
        <f t="shared" si="2972"/>
        <v>3026.259552</v>
      </c>
      <c r="FD253" s="387">
        <f t="shared" si="2973"/>
        <v>0.1513129776</v>
      </c>
      <c r="FE253" s="388"/>
      <c r="FF253" s="387">
        <f t="shared" si="2974"/>
        <v>0</v>
      </c>
      <c r="FG253" s="388"/>
      <c r="FH253" s="387">
        <f>ADHB!FI253</f>
        <v>0</v>
      </c>
      <c r="FI253" s="387">
        <f t="shared" si="2975"/>
        <v>0</v>
      </c>
      <c r="FJ253" s="387">
        <f t="shared" si="2976"/>
        <v>0.1513129776</v>
      </c>
      <c r="FK253" s="388">
        <v>0.36319999999999997</v>
      </c>
      <c r="FL253" s="389">
        <f t="shared" si="2977"/>
        <v>0.05495687347</v>
      </c>
      <c r="FM253" s="390">
        <f t="shared" si="2978"/>
        <v>0.09635610414</v>
      </c>
      <c r="FN253" s="391"/>
      <c r="FO253" s="384">
        <v>5.0</v>
      </c>
      <c r="FP253" s="385" t="s">
        <v>154</v>
      </c>
      <c r="FQ253" s="386" t="s">
        <v>132</v>
      </c>
      <c r="FR253" s="386" t="s">
        <v>150</v>
      </c>
      <c r="FS253" s="387">
        <f>'Produksi dan Harga'!BC34</f>
        <v>16</v>
      </c>
      <c r="FT253" s="387">
        <f t="shared" si="2979"/>
        <v>3026.259552</v>
      </c>
      <c r="FU253" s="387">
        <f t="shared" si="2980"/>
        <v>0.04842015284</v>
      </c>
      <c r="FV253" s="388"/>
      <c r="FW253" s="387">
        <f t="shared" si="2981"/>
        <v>0</v>
      </c>
      <c r="FX253" s="388"/>
      <c r="FY253" s="387">
        <f>ADHB!FZ253</f>
        <v>0</v>
      </c>
      <c r="FZ253" s="387">
        <f t="shared" si="2982"/>
        <v>0</v>
      </c>
      <c r="GA253" s="387">
        <f t="shared" si="2983"/>
        <v>0.04842015284</v>
      </c>
      <c r="GB253" s="388">
        <v>0.36319999999999997</v>
      </c>
      <c r="GC253" s="389">
        <f t="shared" si="2984"/>
        <v>0.01758619951</v>
      </c>
      <c r="GD253" s="390">
        <f t="shared" si="2985"/>
        <v>0.03083395333</v>
      </c>
      <c r="GE253" s="391"/>
      <c r="GF253" s="384">
        <v>5.0</v>
      </c>
      <c r="GG253" s="385" t="s">
        <v>154</v>
      </c>
      <c r="GH253" s="386" t="s">
        <v>132</v>
      </c>
      <c r="GI253" s="386" t="s">
        <v>150</v>
      </c>
      <c r="GJ253" s="387">
        <f>'Produksi dan Harga'!BH34</f>
        <v>0</v>
      </c>
      <c r="GK253" s="387">
        <f t="shared" si="2986"/>
        <v>3026.259552</v>
      </c>
      <c r="GL253" s="387">
        <f t="shared" si="2987"/>
        <v>0</v>
      </c>
      <c r="GM253" s="388"/>
      <c r="GN253" s="387">
        <f t="shared" si="2988"/>
        <v>0</v>
      </c>
      <c r="GO253" s="388"/>
      <c r="GP253" s="387">
        <f>ADHB!GQ253</f>
        <v>0</v>
      </c>
      <c r="GQ253" s="387">
        <f t="shared" si="2989"/>
        <v>0</v>
      </c>
      <c r="GR253" s="387">
        <f t="shared" si="2990"/>
        <v>0</v>
      </c>
      <c r="GS253" s="388">
        <v>0.36319999999999997</v>
      </c>
      <c r="GT253" s="389">
        <f t="shared" si="2991"/>
        <v>0</v>
      </c>
      <c r="GU253" s="390">
        <f t="shared" si="2992"/>
        <v>0</v>
      </c>
      <c r="GV253" s="391"/>
      <c r="GW253" s="384">
        <v>5.0</v>
      </c>
      <c r="GX253" s="385" t="s">
        <v>154</v>
      </c>
      <c r="GY253" s="386" t="s">
        <v>132</v>
      </c>
      <c r="GZ253" s="386" t="s">
        <v>150</v>
      </c>
      <c r="HA253" s="387" t="str">
        <f>'Produksi dan Harga'!BM34</f>
        <v/>
      </c>
      <c r="HB253" s="387">
        <f t="shared" si="2993"/>
        <v>3026.259552</v>
      </c>
      <c r="HC253" s="387">
        <f t="shared" si="2994"/>
        <v>0</v>
      </c>
      <c r="HD253" s="388"/>
      <c r="HE253" s="387">
        <f t="shared" si="2995"/>
        <v>0</v>
      </c>
      <c r="HF253" s="388"/>
      <c r="HG253" s="387">
        <f>ADHB!HH253</f>
        <v>0</v>
      </c>
      <c r="HH253" s="387">
        <f t="shared" si="2996"/>
        <v>0</v>
      </c>
      <c r="HI253" s="387">
        <f t="shared" si="2997"/>
        <v>0</v>
      </c>
      <c r="HJ253" s="388">
        <v>0.36319999999999997</v>
      </c>
      <c r="HK253" s="389">
        <f t="shared" si="2998"/>
        <v>0</v>
      </c>
      <c r="HL253" s="390">
        <f t="shared" si="2999"/>
        <v>0</v>
      </c>
      <c r="HM253" s="391"/>
      <c r="HN253" s="384">
        <v>5.0</v>
      </c>
      <c r="HO253" s="385" t="s">
        <v>154</v>
      </c>
      <c r="HP253" s="386" t="s">
        <v>132</v>
      </c>
      <c r="HQ253" s="386" t="s">
        <v>150</v>
      </c>
      <c r="HR253" s="387" t="str">
        <f>'Produksi dan Harga'!BR34</f>
        <v/>
      </c>
      <c r="HS253" s="387">
        <f t="shared" si="3000"/>
        <v>3026.259552</v>
      </c>
      <c r="HT253" s="387">
        <f t="shared" si="3001"/>
        <v>0</v>
      </c>
      <c r="HU253" s="388"/>
      <c r="HV253" s="387">
        <f t="shared" si="3002"/>
        <v>0</v>
      </c>
      <c r="HW253" s="388"/>
      <c r="HX253" s="387">
        <f>ADHB!HY253</f>
        <v>0</v>
      </c>
      <c r="HY253" s="387">
        <f t="shared" si="3003"/>
        <v>0</v>
      </c>
      <c r="HZ253" s="387">
        <f t="shared" si="3004"/>
        <v>0</v>
      </c>
      <c r="IA253" s="388">
        <v>0.36319999999999997</v>
      </c>
      <c r="IB253" s="389">
        <f t="shared" si="3005"/>
        <v>0</v>
      </c>
      <c r="IC253" s="390">
        <f t="shared" si="3006"/>
        <v>0</v>
      </c>
      <c r="ID253" s="391"/>
      <c r="IE253" s="384">
        <v>5.0</v>
      </c>
      <c r="IF253" s="385" t="s">
        <v>154</v>
      </c>
      <c r="IG253" s="386" t="s">
        <v>132</v>
      </c>
      <c r="IH253" s="386" t="s">
        <v>150</v>
      </c>
      <c r="II253" s="387" t="str">
        <f>'Produksi dan Harga'!BW34</f>
        <v/>
      </c>
      <c r="IJ253" s="387">
        <f t="shared" si="3007"/>
        <v>3026.259552</v>
      </c>
      <c r="IK253" s="387">
        <f t="shared" si="3008"/>
        <v>0</v>
      </c>
      <c r="IL253" s="388"/>
      <c r="IM253" s="387">
        <f t="shared" si="3009"/>
        <v>0</v>
      </c>
      <c r="IN253" s="388"/>
      <c r="IO253" s="387">
        <f>ADHB!IP253</f>
        <v>0</v>
      </c>
      <c r="IP253" s="387">
        <f t="shared" si="3010"/>
        <v>0</v>
      </c>
      <c r="IQ253" s="387">
        <f t="shared" si="3011"/>
        <v>0</v>
      </c>
      <c r="IR253" s="388">
        <v>0.36319999999999997</v>
      </c>
      <c r="IS253" s="389">
        <f t="shared" si="3012"/>
        <v>0</v>
      </c>
      <c r="IT253" s="390">
        <f t="shared" si="3013"/>
        <v>0</v>
      </c>
      <c r="IU253" s="391"/>
      <c r="IV253" s="384">
        <v>5.0</v>
      </c>
      <c r="IW253" s="385" t="s">
        <v>154</v>
      </c>
      <c r="IX253" s="386" t="s">
        <v>132</v>
      </c>
      <c r="IY253" s="386" t="s">
        <v>150</v>
      </c>
      <c r="IZ253" s="387" t="str">
        <f>'Produksi dan Harga'!CB34</f>
        <v/>
      </c>
      <c r="JA253" s="387">
        <f t="shared" si="3014"/>
        <v>3026.259552</v>
      </c>
      <c r="JB253" s="387">
        <f t="shared" si="3015"/>
        <v>0</v>
      </c>
      <c r="JC253" s="388"/>
      <c r="JD253" s="387">
        <f t="shared" si="3016"/>
        <v>0</v>
      </c>
      <c r="JE253" s="388"/>
      <c r="JF253" s="387">
        <f>ADHB!JG253</f>
        <v>0</v>
      </c>
      <c r="JG253" s="387">
        <f t="shared" si="3017"/>
        <v>0</v>
      </c>
      <c r="JH253" s="387">
        <f t="shared" si="3018"/>
        <v>0</v>
      </c>
      <c r="JI253" s="388">
        <v>0.36319999999999997</v>
      </c>
      <c r="JJ253" s="389">
        <f t="shared" si="3019"/>
        <v>0</v>
      </c>
      <c r="JK253" s="390">
        <f t="shared" si="3020"/>
        <v>0</v>
      </c>
      <c r="JL253" s="391"/>
      <c r="JM253" s="384">
        <v>5.0</v>
      </c>
      <c r="JN253" s="385" t="s">
        <v>154</v>
      </c>
      <c r="JO253" s="386" t="s">
        <v>132</v>
      </c>
      <c r="JP253" s="386" t="s">
        <v>150</v>
      </c>
      <c r="JQ253" s="387"/>
      <c r="JR253" s="387">
        <f t="shared" si="3021"/>
        <v>3026.259552</v>
      </c>
      <c r="JS253" s="387">
        <f t="shared" si="3022"/>
        <v>0</v>
      </c>
      <c r="JT253" s="388"/>
      <c r="JU253" s="387">
        <f t="shared" si="3023"/>
        <v>0</v>
      </c>
      <c r="JV253" s="388"/>
      <c r="JW253" s="387" t="str">
        <f>ADHB!LF253</f>
        <v/>
      </c>
      <c r="JX253" s="387">
        <f t="shared" si="3024"/>
        <v>0</v>
      </c>
      <c r="JY253" s="387">
        <f t="shared" si="3025"/>
        <v>0</v>
      </c>
      <c r="JZ253" s="388">
        <v>0.36319999999999997</v>
      </c>
      <c r="KA253" s="389">
        <f t="shared" si="3026"/>
        <v>0</v>
      </c>
      <c r="KB253" s="390">
        <f t="shared" si="3027"/>
        <v>0</v>
      </c>
      <c r="KC253" s="391"/>
      <c r="KD253" s="384">
        <v>5.0</v>
      </c>
      <c r="KE253" s="385" t="s">
        <v>154</v>
      </c>
      <c r="KF253" s="386" t="s">
        <v>132</v>
      </c>
      <c r="KG253" s="386" t="s">
        <v>150</v>
      </c>
      <c r="KH253" s="387"/>
      <c r="KI253" s="387">
        <f t="shared" si="3028"/>
        <v>3026.259552</v>
      </c>
      <c r="KJ253" s="387">
        <f t="shared" si="3029"/>
        <v>0</v>
      </c>
      <c r="KK253" s="388"/>
      <c r="KL253" s="387">
        <f t="shared" si="3030"/>
        <v>0</v>
      </c>
      <c r="KM253" s="388"/>
      <c r="KN253" s="387" t="str">
        <f>ADHB!LW253</f>
        <v/>
      </c>
      <c r="KO253" s="387">
        <f t="shared" si="3031"/>
        <v>0</v>
      </c>
      <c r="KP253" s="387">
        <f t="shared" si="3032"/>
        <v>0</v>
      </c>
      <c r="KQ253" s="388">
        <v>0.36319999999999997</v>
      </c>
      <c r="KR253" s="389">
        <f t="shared" si="3033"/>
        <v>0</v>
      </c>
      <c r="KS253" s="390">
        <f t="shared" si="3034"/>
        <v>0</v>
      </c>
      <c r="KT253" s="391"/>
      <c r="KU253" s="392"/>
    </row>
    <row r="254" ht="15.75" customHeight="1">
      <c r="A254" s="384">
        <v>6.0</v>
      </c>
      <c r="B254" s="385" t="s">
        <v>155</v>
      </c>
      <c r="C254" s="386" t="s">
        <v>132</v>
      </c>
      <c r="D254" s="386" t="s">
        <v>150</v>
      </c>
      <c r="E254" s="387">
        <f>'Produksi dan Harga'!E35</f>
        <v>9648</v>
      </c>
      <c r="F254" s="387">
        <v>2111.9396437874875</v>
      </c>
      <c r="G254" s="387">
        <f t="shared" si="2910"/>
        <v>20.37599368</v>
      </c>
      <c r="H254" s="388"/>
      <c r="I254" s="387">
        <f t="shared" si="2911"/>
        <v>0</v>
      </c>
      <c r="J254" s="388"/>
      <c r="K254" s="387">
        <f>ADHB!L254</f>
        <v>0</v>
      </c>
      <c r="L254" s="387">
        <f t="shared" si="2912"/>
        <v>0</v>
      </c>
      <c r="M254" s="387">
        <f t="shared" si="2913"/>
        <v>20.37599368</v>
      </c>
      <c r="N254" s="388">
        <v>0.36319999999999997</v>
      </c>
      <c r="O254" s="389">
        <f t="shared" si="2914"/>
        <v>7.400560906</v>
      </c>
      <c r="P254" s="390">
        <f t="shared" si="2915"/>
        <v>12.97543278</v>
      </c>
      <c r="Q254" s="391"/>
      <c r="R254" s="384">
        <v>6.0</v>
      </c>
      <c r="S254" s="385" t="s">
        <v>155</v>
      </c>
      <c r="T254" s="386" t="s">
        <v>132</v>
      </c>
      <c r="U254" s="386" t="s">
        <v>150</v>
      </c>
      <c r="V254" s="387">
        <f>'Produksi dan Harga'!J35</f>
        <v>10779</v>
      </c>
      <c r="W254" s="387">
        <f t="shared" si="2916"/>
        <v>2111.939644</v>
      </c>
      <c r="X254" s="387">
        <f t="shared" si="2917"/>
        <v>22.76459742</v>
      </c>
      <c r="Y254" s="388"/>
      <c r="Z254" s="387">
        <f t="shared" si="2918"/>
        <v>0</v>
      </c>
      <c r="AA254" s="388"/>
      <c r="AB254" s="387">
        <f>ADHB!AC254</f>
        <v>0</v>
      </c>
      <c r="AC254" s="387">
        <f t="shared" si="2919"/>
        <v>0</v>
      </c>
      <c r="AD254" s="387">
        <f t="shared" si="2920"/>
        <v>22.76459742</v>
      </c>
      <c r="AE254" s="388">
        <v>0.36319999999999997</v>
      </c>
      <c r="AF254" s="389">
        <f t="shared" si="2921"/>
        <v>8.268101783</v>
      </c>
      <c r="AG254" s="390">
        <f t="shared" si="2922"/>
        <v>14.49649564</v>
      </c>
      <c r="AH254" s="391"/>
      <c r="AI254" s="384">
        <v>6.0</v>
      </c>
      <c r="AJ254" s="385" t="s">
        <v>155</v>
      </c>
      <c r="AK254" s="386" t="s">
        <v>132</v>
      </c>
      <c r="AL254" s="386" t="s">
        <v>150</v>
      </c>
      <c r="AM254" s="387">
        <f>'Produksi dan Harga'!O35</f>
        <v>4462</v>
      </c>
      <c r="AN254" s="387">
        <f t="shared" si="2923"/>
        <v>2111.939644</v>
      </c>
      <c r="AO254" s="387">
        <f t="shared" si="2924"/>
        <v>9.423474691</v>
      </c>
      <c r="AP254" s="388"/>
      <c r="AQ254" s="387">
        <f t="shared" si="2925"/>
        <v>0</v>
      </c>
      <c r="AR254" s="388"/>
      <c r="AS254" s="387">
        <f>ADHB!AT254</f>
        <v>0</v>
      </c>
      <c r="AT254" s="387">
        <f t="shared" si="2926"/>
        <v>0</v>
      </c>
      <c r="AU254" s="387">
        <f t="shared" si="2927"/>
        <v>9.423474691</v>
      </c>
      <c r="AV254" s="388">
        <v>0.36319999999999997</v>
      </c>
      <c r="AW254" s="389">
        <f t="shared" si="2928"/>
        <v>3.422606008</v>
      </c>
      <c r="AX254" s="390">
        <f t="shared" si="2929"/>
        <v>6.000868683</v>
      </c>
      <c r="AY254" s="391"/>
      <c r="AZ254" s="384">
        <v>6.0</v>
      </c>
      <c r="BA254" s="385" t="s">
        <v>155</v>
      </c>
      <c r="BB254" s="386" t="s">
        <v>132</v>
      </c>
      <c r="BC254" s="386" t="s">
        <v>150</v>
      </c>
      <c r="BD254" s="387">
        <f>'Produksi dan Harga'!T35</f>
        <v>4188</v>
      </c>
      <c r="BE254" s="387">
        <f t="shared" si="2930"/>
        <v>2111.939644</v>
      </c>
      <c r="BF254" s="387">
        <f t="shared" si="2931"/>
        <v>8.844803228</v>
      </c>
      <c r="BG254" s="388"/>
      <c r="BH254" s="387">
        <f t="shared" si="2932"/>
        <v>0</v>
      </c>
      <c r="BI254" s="388"/>
      <c r="BJ254" s="387">
        <f>ADHB!BK254</f>
        <v>0</v>
      </c>
      <c r="BK254" s="387">
        <f t="shared" si="2933"/>
        <v>0</v>
      </c>
      <c r="BL254" s="387">
        <f t="shared" si="2934"/>
        <v>8.844803228</v>
      </c>
      <c r="BM254" s="388">
        <v>0.36319999999999997</v>
      </c>
      <c r="BN254" s="389">
        <f t="shared" si="2935"/>
        <v>3.212432532</v>
      </c>
      <c r="BO254" s="390">
        <f t="shared" si="2936"/>
        <v>5.632370696</v>
      </c>
      <c r="BP254" s="391"/>
      <c r="BQ254" s="384">
        <v>6.0</v>
      </c>
      <c r="BR254" s="385" t="s">
        <v>155</v>
      </c>
      <c r="BS254" s="386" t="s">
        <v>132</v>
      </c>
      <c r="BT254" s="386" t="s">
        <v>150</v>
      </c>
      <c r="BU254" s="387">
        <f>'Produksi dan Harga'!Y35</f>
        <v>4125</v>
      </c>
      <c r="BV254" s="387">
        <f t="shared" si="2937"/>
        <v>2111.939644</v>
      </c>
      <c r="BW254" s="387">
        <f t="shared" si="2938"/>
        <v>8.711751031</v>
      </c>
      <c r="BX254" s="388"/>
      <c r="BY254" s="387">
        <f t="shared" si="2939"/>
        <v>0</v>
      </c>
      <c r="BZ254" s="388"/>
      <c r="CA254" s="387">
        <f>ADHB!CB254</f>
        <v>0</v>
      </c>
      <c r="CB254" s="387">
        <f t="shared" si="2940"/>
        <v>0</v>
      </c>
      <c r="CC254" s="387">
        <f t="shared" si="2941"/>
        <v>8.711751031</v>
      </c>
      <c r="CD254" s="388">
        <v>0.36319999999999997</v>
      </c>
      <c r="CE254" s="389">
        <f t="shared" si="2942"/>
        <v>3.164107974</v>
      </c>
      <c r="CF254" s="390">
        <f t="shared" si="2943"/>
        <v>5.547643056</v>
      </c>
      <c r="CG254" s="391"/>
      <c r="CH254" s="384">
        <v>6.0</v>
      </c>
      <c r="CI254" s="385" t="s">
        <v>155</v>
      </c>
      <c r="CJ254" s="386" t="s">
        <v>132</v>
      </c>
      <c r="CK254" s="386" t="s">
        <v>150</v>
      </c>
      <c r="CL254" s="387">
        <f>'Produksi dan Harga'!AD35</f>
        <v>195</v>
      </c>
      <c r="CM254" s="387">
        <f t="shared" si="2944"/>
        <v>2111.939644</v>
      </c>
      <c r="CN254" s="387">
        <f t="shared" si="2945"/>
        <v>0.4118282305</v>
      </c>
      <c r="CO254" s="388"/>
      <c r="CP254" s="387">
        <f t="shared" si="2946"/>
        <v>0</v>
      </c>
      <c r="CQ254" s="388"/>
      <c r="CR254" s="387">
        <f>ADHB!CS254</f>
        <v>0</v>
      </c>
      <c r="CS254" s="387">
        <f t="shared" si="2947"/>
        <v>0</v>
      </c>
      <c r="CT254" s="387">
        <f t="shared" si="2948"/>
        <v>0.4118282305</v>
      </c>
      <c r="CU254" s="388">
        <v>0.36319999999999997</v>
      </c>
      <c r="CV254" s="389">
        <f t="shared" si="2949"/>
        <v>0.1495760133</v>
      </c>
      <c r="CW254" s="390">
        <f t="shared" si="2950"/>
        <v>0.2622522172</v>
      </c>
      <c r="CX254" s="391"/>
      <c r="CY254" s="384">
        <v>6.0</v>
      </c>
      <c r="CZ254" s="385" t="s">
        <v>155</v>
      </c>
      <c r="DA254" s="386" t="s">
        <v>132</v>
      </c>
      <c r="DB254" s="386" t="s">
        <v>150</v>
      </c>
      <c r="DC254" s="387">
        <f>'Produksi dan Harga'!AI35</f>
        <v>2554</v>
      </c>
      <c r="DD254" s="387">
        <f t="shared" si="2951"/>
        <v>2111.939644</v>
      </c>
      <c r="DE254" s="387">
        <f t="shared" si="2952"/>
        <v>5.39389385</v>
      </c>
      <c r="DF254" s="388"/>
      <c r="DG254" s="387">
        <f t="shared" si="2953"/>
        <v>0</v>
      </c>
      <c r="DH254" s="388"/>
      <c r="DI254" s="387">
        <f>ADHB!DJ254</f>
        <v>0</v>
      </c>
      <c r="DJ254" s="387">
        <f t="shared" si="2954"/>
        <v>0</v>
      </c>
      <c r="DK254" s="387">
        <f t="shared" si="2955"/>
        <v>5.39389385</v>
      </c>
      <c r="DL254" s="388">
        <v>0.36319999999999997</v>
      </c>
      <c r="DM254" s="389">
        <f t="shared" si="2956"/>
        <v>1.959062246</v>
      </c>
      <c r="DN254" s="390">
        <f t="shared" si="2957"/>
        <v>3.434831604</v>
      </c>
      <c r="DO254" s="391"/>
      <c r="DP254" s="384">
        <v>6.0</v>
      </c>
      <c r="DQ254" s="385" t="s">
        <v>155</v>
      </c>
      <c r="DR254" s="386" t="s">
        <v>132</v>
      </c>
      <c r="DS254" s="386" t="s">
        <v>150</v>
      </c>
      <c r="DT254" s="387">
        <f>'Produksi dan Harga'!AN35</f>
        <v>503</v>
      </c>
      <c r="DU254" s="387">
        <f t="shared" si="2958"/>
        <v>2111.939644</v>
      </c>
      <c r="DV254" s="387">
        <f t="shared" si="2959"/>
        <v>1.062305641</v>
      </c>
      <c r="DW254" s="388"/>
      <c r="DX254" s="387">
        <f t="shared" si="2960"/>
        <v>0</v>
      </c>
      <c r="DY254" s="388"/>
      <c r="DZ254" s="387">
        <f>ADHB!EA254</f>
        <v>0</v>
      </c>
      <c r="EA254" s="387">
        <f t="shared" si="2961"/>
        <v>0</v>
      </c>
      <c r="EB254" s="387">
        <f t="shared" si="2962"/>
        <v>1.062305641</v>
      </c>
      <c r="EC254" s="388">
        <v>0.36319999999999997</v>
      </c>
      <c r="ED254" s="389">
        <f t="shared" si="2963"/>
        <v>0.3858294087</v>
      </c>
      <c r="EE254" s="390">
        <f t="shared" si="2964"/>
        <v>0.6764762321</v>
      </c>
      <c r="EF254" s="391"/>
      <c r="EG254" s="384">
        <v>6.0</v>
      </c>
      <c r="EH254" s="385" t="s">
        <v>155</v>
      </c>
      <c r="EI254" s="386" t="s">
        <v>132</v>
      </c>
      <c r="EJ254" s="386" t="s">
        <v>150</v>
      </c>
      <c r="EK254" s="387">
        <f>'Produksi dan Harga'!AS35</f>
        <v>318</v>
      </c>
      <c r="EL254" s="387">
        <f t="shared" si="2965"/>
        <v>2111.939644</v>
      </c>
      <c r="EM254" s="387">
        <f t="shared" si="2966"/>
        <v>0.6715968067</v>
      </c>
      <c r="EN254" s="388"/>
      <c r="EO254" s="387">
        <f t="shared" si="2967"/>
        <v>0</v>
      </c>
      <c r="EP254" s="388"/>
      <c r="EQ254" s="387">
        <f>ADHB!ER254</f>
        <v>0</v>
      </c>
      <c r="ER254" s="387">
        <f t="shared" si="2968"/>
        <v>0</v>
      </c>
      <c r="ES254" s="387">
        <f t="shared" si="2969"/>
        <v>0.6715968067</v>
      </c>
      <c r="ET254" s="388">
        <v>0.36319999999999997</v>
      </c>
      <c r="EU254" s="389">
        <f t="shared" si="2970"/>
        <v>0.2439239602</v>
      </c>
      <c r="EV254" s="390">
        <f t="shared" si="2971"/>
        <v>0.4276728465</v>
      </c>
      <c r="EW254" s="391"/>
      <c r="EX254" s="384">
        <v>6.0</v>
      </c>
      <c r="EY254" s="385" t="s">
        <v>155</v>
      </c>
      <c r="EZ254" s="386" t="s">
        <v>132</v>
      </c>
      <c r="FA254" s="386" t="s">
        <v>150</v>
      </c>
      <c r="FB254" s="387">
        <f>'Produksi dan Harga'!AX35</f>
        <v>869</v>
      </c>
      <c r="FC254" s="387">
        <f t="shared" si="2972"/>
        <v>2111.939644</v>
      </c>
      <c r="FD254" s="387">
        <f t="shared" si="2973"/>
        <v>1.83527555</v>
      </c>
      <c r="FE254" s="388"/>
      <c r="FF254" s="387">
        <f t="shared" si="2974"/>
        <v>0</v>
      </c>
      <c r="FG254" s="388"/>
      <c r="FH254" s="387">
        <f>ADHB!FI254</f>
        <v>0</v>
      </c>
      <c r="FI254" s="387">
        <f t="shared" si="2975"/>
        <v>0</v>
      </c>
      <c r="FJ254" s="387">
        <f t="shared" si="2976"/>
        <v>1.83527555</v>
      </c>
      <c r="FK254" s="388">
        <v>0.36319999999999997</v>
      </c>
      <c r="FL254" s="389">
        <f t="shared" si="2977"/>
        <v>0.6665720799</v>
      </c>
      <c r="FM254" s="390">
        <f t="shared" si="2978"/>
        <v>1.168703471</v>
      </c>
      <c r="FN254" s="391"/>
      <c r="FO254" s="384">
        <v>6.0</v>
      </c>
      <c r="FP254" s="385" t="s">
        <v>155</v>
      </c>
      <c r="FQ254" s="386" t="s">
        <v>132</v>
      </c>
      <c r="FR254" s="386" t="s">
        <v>150</v>
      </c>
      <c r="FS254" s="387">
        <f>'Produksi dan Harga'!BC35</f>
        <v>345</v>
      </c>
      <c r="FT254" s="387">
        <f t="shared" si="2979"/>
        <v>2111.939644</v>
      </c>
      <c r="FU254" s="387">
        <f t="shared" si="2980"/>
        <v>0.7286191771</v>
      </c>
      <c r="FV254" s="388"/>
      <c r="FW254" s="387">
        <f t="shared" si="2981"/>
        <v>0</v>
      </c>
      <c r="FX254" s="388"/>
      <c r="FY254" s="387">
        <f>ADHB!FZ254</f>
        <v>0</v>
      </c>
      <c r="FZ254" s="387">
        <f t="shared" si="2982"/>
        <v>0</v>
      </c>
      <c r="GA254" s="387">
        <f t="shared" si="2983"/>
        <v>0.7286191771</v>
      </c>
      <c r="GB254" s="388">
        <v>0.36319999999999997</v>
      </c>
      <c r="GC254" s="389">
        <f t="shared" si="2984"/>
        <v>0.2646344851</v>
      </c>
      <c r="GD254" s="390">
        <f t="shared" si="2985"/>
        <v>0.463984692</v>
      </c>
      <c r="GE254" s="391"/>
      <c r="GF254" s="384">
        <v>6.0</v>
      </c>
      <c r="GG254" s="385" t="s">
        <v>155</v>
      </c>
      <c r="GH254" s="386" t="s">
        <v>132</v>
      </c>
      <c r="GI254" s="386" t="s">
        <v>150</v>
      </c>
      <c r="GJ254" s="387">
        <f>'Produksi dan Harga'!BH35</f>
        <v>718</v>
      </c>
      <c r="GK254" s="387">
        <f t="shared" si="2986"/>
        <v>2111.939644</v>
      </c>
      <c r="GL254" s="387">
        <f t="shared" si="2987"/>
        <v>1.516372664</v>
      </c>
      <c r="GM254" s="388"/>
      <c r="GN254" s="387">
        <f t="shared" si="2988"/>
        <v>0</v>
      </c>
      <c r="GO254" s="388"/>
      <c r="GP254" s="387">
        <f>ADHB!GQ254</f>
        <v>0</v>
      </c>
      <c r="GQ254" s="387">
        <f t="shared" si="2989"/>
        <v>0</v>
      </c>
      <c r="GR254" s="387">
        <f t="shared" si="2990"/>
        <v>1.516372664</v>
      </c>
      <c r="GS254" s="388">
        <v>0.36319999999999997</v>
      </c>
      <c r="GT254" s="389">
        <f t="shared" si="2991"/>
        <v>0.5507465517</v>
      </c>
      <c r="GU254" s="390">
        <f t="shared" si="2992"/>
        <v>0.9656261126</v>
      </c>
      <c r="GV254" s="391"/>
      <c r="GW254" s="384">
        <v>6.0</v>
      </c>
      <c r="GX254" s="385" t="s">
        <v>155</v>
      </c>
      <c r="GY254" s="386" t="s">
        <v>132</v>
      </c>
      <c r="GZ254" s="386" t="s">
        <v>150</v>
      </c>
      <c r="HA254" s="387">
        <f>'Produksi dan Harga'!BM35</f>
        <v>481</v>
      </c>
      <c r="HB254" s="387">
        <f t="shared" si="2993"/>
        <v>2111.939644</v>
      </c>
      <c r="HC254" s="387">
        <f t="shared" si="2994"/>
        <v>1.015842969</v>
      </c>
      <c r="HD254" s="388"/>
      <c r="HE254" s="387">
        <f t="shared" si="2995"/>
        <v>0</v>
      </c>
      <c r="HF254" s="388"/>
      <c r="HG254" s="387">
        <f>ADHB!HH254</f>
        <v>0</v>
      </c>
      <c r="HH254" s="387">
        <f t="shared" si="2996"/>
        <v>0</v>
      </c>
      <c r="HI254" s="387">
        <f t="shared" si="2997"/>
        <v>1.015842969</v>
      </c>
      <c r="HJ254" s="388">
        <v>0.36319999999999997</v>
      </c>
      <c r="HK254" s="389">
        <f t="shared" si="2998"/>
        <v>0.3689541662</v>
      </c>
      <c r="HL254" s="390">
        <f t="shared" si="2999"/>
        <v>0.6468888024</v>
      </c>
      <c r="HM254" s="391"/>
      <c r="HN254" s="384">
        <v>6.0</v>
      </c>
      <c r="HO254" s="385" t="s">
        <v>155</v>
      </c>
      <c r="HP254" s="386" t="s">
        <v>132</v>
      </c>
      <c r="HQ254" s="386" t="s">
        <v>150</v>
      </c>
      <c r="HR254" s="387">
        <f>'Produksi dan Harga'!BR35</f>
        <v>492</v>
      </c>
      <c r="HS254" s="387">
        <f t="shared" si="3000"/>
        <v>2111.939644</v>
      </c>
      <c r="HT254" s="387">
        <f t="shared" si="3001"/>
        <v>1.039074305</v>
      </c>
      <c r="HU254" s="388"/>
      <c r="HV254" s="387">
        <f t="shared" si="3002"/>
        <v>0</v>
      </c>
      <c r="HW254" s="388"/>
      <c r="HX254" s="387">
        <f>ADHB!HY254</f>
        <v>0</v>
      </c>
      <c r="HY254" s="387">
        <f t="shared" si="3003"/>
        <v>0</v>
      </c>
      <c r="HZ254" s="387">
        <f t="shared" si="3004"/>
        <v>1.039074305</v>
      </c>
      <c r="IA254" s="388">
        <v>0.36319999999999997</v>
      </c>
      <c r="IB254" s="389">
        <f t="shared" si="3005"/>
        <v>0.3773917875</v>
      </c>
      <c r="IC254" s="390">
        <f t="shared" si="3006"/>
        <v>0.6616825173</v>
      </c>
      <c r="ID254" s="391"/>
      <c r="IE254" s="384">
        <v>6.0</v>
      </c>
      <c r="IF254" s="385" t="s">
        <v>155</v>
      </c>
      <c r="IG254" s="386" t="s">
        <v>132</v>
      </c>
      <c r="IH254" s="386" t="s">
        <v>150</v>
      </c>
      <c r="II254" s="387">
        <f>'Produksi dan Harga'!BW35</f>
        <v>329</v>
      </c>
      <c r="IJ254" s="387">
        <f t="shared" si="3007"/>
        <v>2111.939644</v>
      </c>
      <c r="IK254" s="387">
        <f t="shared" si="3008"/>
        <v>0.6948281428</v>
      </c>
      <c r="IL254" s="388"/>
      <c r="IM254" s="387">
        <f t="shared" si="3009"/>
        <v>0</v>
      </c>
      <c r="IN254" s="388"/>
      <c r="IO254" s="387">
        <f>ADHB!IP254</f>
        <v>0</v>
      </c>
      <c r="IP254" s="387">
        <f t="shared" si="3010"/>
        <v>0</v>
      </c>
      <c r="IQ254" s="387">
        <f t="shared" si="3011"/>
        <v>0.6948281428</v>
      </c>
      <c r="IR254" s="388">
        <v>0.36319999999999997</v>
      </c>
      <c r="IS254" s="389">
        <f t="shared" si="3012"/>
        <v>0.2523615815</v>
      </c>
      <c r="IT254" s="390">
        <f t="shared" si="3013"/>
        <v>0.4424665613</v>
      </c>
      <c r="IU254" s="391"/>
      <c r="IV254" s="384">
        <v>6.0</v>
      </c>
      <c r="IW254" s="385" t="s">
        <v>155</v>
      </c>
      <c r="IX254" s="386" t="s">
        <v>132</v>
      </c>
      <c r="IY254" s="386" t="s">
        <v>150</v>
      </c>
      <c r="IZ254" s="387">
        <f>'Produksi dan Harga'!CB35</f>
        <v>163</v>
      </c>
      <c r="JA254" s="387">
        <f t="shared" si="3014"/>
        <v>2111.939644</v>
      </c>
      <c r="JB254" s="387">
        <f t="shared" si="3015"/>
        <v>0.3442461619</v>
      </c>
      <c r="JC254" s="388"/>
      <c r="JD254" s="387">
        <f t="shared" si="3016"/>
        <v>0</v>
      </c>
      <c r="JE254" s="388"/>
      <c r="JF254" s="387">
        <f>ADHB!JG254</f>
        <v>0</v>
      </c>
      <c r="JG254" s="387">
        <f t="shared" si="3017"/>
        <v>0</v>
      </c>
      <c r="JH254" s="387">
        <f t="shared" si="3018"/>
        <v>0.3442461619</v>
      </c>
      <c r="JI254" s="388">
        <v>0.36319999999999997</v>
      </c>
      <c r="JJ254" s="389">
        <f t="shared" si="3019"/>
        <v>0.125030206</v>
      </c>
      <c r="JK254" s="390">
        <f t="shared" si="3020"/>
        <v>0.2192159559</v>
      </c>
      <c r="JL254" s="391"/>
      <c r="JM254" s="384">
        <v>6.0</v>
      </c>
      <c r="JN254" s="385" t="s">
        <v>155</v>
      </c>
      <c r="JO254" s="386" t="s">
        <v>132</v>
      </c>
      <c r="JP254" s="386" t="s">
        <v>150</v>
      </c>
      <c r="JQ254" s="387"/>
      <c r="JR254" s="387">
        <f t="shared" si="3021"/>
        <v>2111.939644</v>
      </c>
      <c r="JS254" s="387">
        <f t="shared" si="3022"/>
        <v>0</v>
      </c>
      <c r="JT254" s="388"/>
      <c r="JU254" s="387">
        <f t="shared" si="3023"/>
        <v>0</v>
      </c>
      <c r="JV254" s="388"/>
      <c r="JW254" s="387" t="str">
        <f>ADHB!LF254</f>
        <v/>
      </c>
      <c r="JX254" s="387">
        <f t="shared" si="3024"/>
        <v>0</v>
      </c>
      <c r="JY254" s="387">
        <f t="shared" si="3025"/>
        <v>0</v>
      </c>
      <c r="JZ254" s="388">
        <v>0.36319999999999997</v>
      </c>
      <c r="KA254" s="389">
        <f t="shared" si="3026"/>
        <v>0</v>
      </c>
      <c r="KB254" s="390">
        <f t="shared" si="3027"/>
        <v>0</v>
      </c>
      <c r="KC254" s="391"/>
      <c r="KD254" s="384">
        <v>6.0</v>
      </c>
      <c r="KE254" s="385" t="s">
        <v>155</v>
      </c>
      <c r="KF254" s="386" t="s">
        <v>132</v>
      </c>
      <c r="KG254" s="386" t="s">
        <v>150</v>
      </c>
      <c r="KH254" s="387"/>
      <c r="KI254" s="387">
        <f t="shared" si="3028"/>
        <v>2111.939644</v>
      </c>
      <c r="KJ254" s="387">
        <f t="shared" si="3029"/>
        <v>0</v>
      </c>
      <c r="KK254" s="388"/>
      <c r="KL254" s="387">
        <f t="shared" si="3030"/>
        <v>0</v>
      </c>
      <c r="KM254" s="388"/>
      <c r="KN254" s="387" t="str">
        <f>ADHB!LW254</f>
        <v/>
      </c>
      <c r="KO254" s="387">
        <f t="shared" si="3031"/>
        <v>0</v>
      </c>
      <c r="KP254" s="387">
        <f t="shared" si="3032"/>
        <v>0</v>
      </c>
      <c r="KQ254" s="388">
        <v>0.36319999999999997</v>
      </c>
      <c r="KR254" s="389">
        <f t="shared" si="3033"/>
        <v>0</v>
      </c>
      <c r="KS254" s="390">
        <f t="shared" si="3034"/>
        <v>0</v>
      </c>
      <c r="KT254" s="391"/>
      <c r="KU254" s="392"/>
    </row>
    <row r="255" ht="15.75" customHeight="1">
      <c r="A255" s="384">
        <v>7.0</v>
      </c>
      <c r="B255" s="385" t="s">
        <v>156</v>
      </c>
      <c r="C255" s="386" t="s">
        <v>132</v>
      </c>
      <c r="D255" s="386" t="s">
        <v>150</v>
      </c>
      <c r="E255" s="387">
        <f>'Produksi dan Harga'!E36</f>
        <v>2183</v>
      </c>
      <c r="F255" s="387">
        <v>2718.390908302503</v>
      </c>
      <c r="G255" s="387">
        <f t="shared" si="2910"/>
        <v>5.934247353</v>
      </c>
      <c r="H255" s="388"/>
      <c r="I255" s="387">
        <f t="shared" si="2911"/>
        <v>0</v>
      </c>
      <c r="J255" s="388"/>
      <c r="K255" s="387">
        <f>ADHB!L255</f>
        <v>0</v>
      </c>
      <c r="L255" s="387">
        <f t="shared" si="2912"/>
        <v>0</v>
      </c>
      <c r="M255" s="387">
        <f t="shared" si="2913"/>
        <v>5.934247353</v>
      </c>
      <c r="N255" s="388">
        <v>0.36319999999999997</v>
      </c>
      <c r="O255" s="389">
        <f t="shared" si="2914"/>
        <v>2.155318639</v>
      </c>
      <c r="P255" s="390">
        <f t="shared" si="2915"/>
        <v>3.778928714</v>
      </c>
      <c r="Q255" s="391"/>
      <c r="R255" s="384">
        <v>7.0</v>
      </c>
      <c r="S255" s="385" t="s">
        <v>156</v>
      </c>
      <c r="T255" s="386" t="s">
        <v>132</v>
      </c>
      <c r="U255" s="386" t="s">
        <v>150</v>
      </c>
      <c r="V255" s="387">
        <f>'Produksi dan Harga'!J36</f>
        <v>4203</v>
      </c>
      <c r="W255" s="387">
        <f t="shared" si="2916"/>
        <v>2718.390908</v>
      </c>
      <c r="X255" s="387">
        <f t="shared" si="2917"/>
        <v>11.42539699</v>
      </c>
      <c r="Y255" s="388"/>
      <c r="Z255" s="387">
        <f t="shared" si="2918"/>
        <v>0</v>
      </c>
      <c r="AA255" s="388"/>
      <c r="AB255" s="387">
        <f>ADHB!AC255</f>
        <v>0</v>
      </c>
      <c r="AC255" s="387">
        <f t="shared" si="2919"/>
        <v>0</v>
      </c>
      <c r="AD255" s="387">
        <f t="shared" si="2920"/>
        <v>11.42539699</v>
      </c>
      <c r="AE255" s="388">
        <v>0.36319999999999997</v>
      </c>
      <c r="AF255" s="389">
        <f t="shared" si="2921"/>
        <v>4.149704186</v>
      </c>
      <c r="AG255" s="390">
        <f t="shared" si="2922"/>
        <v>7.275692802</v>
      </c>
      <c r="AH255" s="391"/>
      <c r="AI255" s="384">
        <v>7.0</v>
      </c>
      <c r="AJ255" s="385" t="s">
        <v>156</v>
      </c>
      <c r="AK255" s="386" t="s">
        <v>132</v>
      </c>
      <c r="AL255" s="386" t="s">
        <v>150</v>
      </c>
      <c r="AM255" s="387">
        <f>'Produksi dan Harga'!O36</f>
        <v>799</v>
      </c>
      <c r="AN255" s="387">
        <f t="shared" si="2923"/>
        <v>2718.390908</v>
      </c>
      <c r="AO255" s="387">
        <f t="shared" si="2924"/>
        <v>2.171994336</v>
      </c>
      <c r="AP255" s="388"/>
      <c r="AQ255" s="387">
        <f t="shared" si="2925"/>
        <v>0</v>
      </c>
      <c r="AR255" s="388"/>
      <c r="AS255" s="387">
        <f>ADHB!AT255</f>
        <v>0</v>
      </c>
      <c r="AT255" s="387">
        <f t="shared" si="2926"/>
        <v>0</v>
      </c>
      <c r="AU255" s="387">
        <f t="shared" si="2927"/>
        <v>2.171994336</v>
      </c>
      <c r="AV255" s="388">
        <v>0.36319999999999997</v>
      </c>
      <c r="AW255" s="389">
        <f t="shared" si="2928"/>
        <v>0.7888683427</v>
      </c>
      <c r="AX255" s="390">
        <f t="shared" si="2929"/>
        <v>1.383125993</v>
      </c>
      <c r="AY255" s="391"/>
      <c r="AZ255" s="384">
        <v>7.0</v>
      </c>
      <c r="BA255" s="385" t="s">
        <v>156</v>
      </c>
      <c r="BB255" s="386" t="s">
        <v>132</v>
      </c>
      <c r="BC255" s="386" t="s">
        <v>150</v>
      </c>
      <c r="BD255" s="387">
        <f>'Produksi dan Harga'!T36</f>
        <v>229</v>
      </c>
      <c r="BE255" s="387">
        <f t="shared" si="2930"/>
        <v>2718.390908</v>
      </c>
      <c r="BF255" s="387">
        <f t="shared" si="2931"/>
        <v>0.622511518</v>
      </c>
      <c r="BG255" s="388"/>
      <c r="BH255" s="387">
        <f t="shared" si="2932"/>
        <v>0</v>
      </c>
      <c r="BI255" s="388"/>
      <c r="BJ255" s="387">
        <f>ADHB!BK255</f>
        <v>0</v>
      </c>
      <c r="BK255" s="387">
        <f t="shared" si="2933"/>
        <v>0</v>
      </c>
      <c r="BL255" s="387">
        <f t="shared" si="2934"/>
        <v>0.622511518</v>
      </c>
      <c r="BM255" s="388">
        <v>0.36319999999999997</v>
      </c>
      <c r="BN255" s="389">
        <f t="shared" si="2935"/>
        <v>0.2260961833</v>
      </c>
      <c r="BO255" s="390">
        <f t="shared" si="2936"/>
        <v>0.3964153347</v>
      </c>
      <c r="BP255" s="391"/>
      <c r="BQ255" s="384">
        <v>7.0</v>
      </c>
      <c r="BR255" s="385" t="s">
        <v>156</v>
      </c>
      <c r="BS255" s="386" t="s">
        <v>132</v>
      </c>
      <c r="BT255" s="386" t="s">
        <v>150</v>
      </c>
      <c r="BU255" s="387">
        <f>'Produksi dan Harga'!Y36</f>
        <v>77</v>
      </c>
      <c r="BV255" s="387">
        <f t="shared" si="2937"/>
        <v>2718.390908</v>
      </c>
      <c r="BW255" s="387">
        <f t="shared" si="2938"/>
        <v>0.2093160999</v>
      </c>
      <c r="BX255" s="388"/>
      <c r="BY255" s="387">
        <f t="shared" si="2939"/>
        <v>0</v>
      </c>
      <c r="BZ255" s="388"/>
      <c r="CA255" s="387">
        <f>ADHB!CB255</f>
        <v>0</v>
      </c>
      <c r="CB255" s="387">
        <f t="shared" si="2940"/>
        <v>0</v>
      </c>
      <c r="CC255" s="387">
        <f t="shared" si="2941"/>
        <v>0.2093160999</v>
      </c>
      <c r="CD255" s="388">
        <v>0.36319999999999997</v>
      </c>
      <c r="CE255" s="389">
        <f t="shared" si="2942"/>
        <v>0.0760236075</v>
      </c>
      <c r="CF255" s="390">
        <f t="shared" si="2943"/>
        <v>0.1332924924</v>
      </c>
      <c r="CG255" s="391"/>
      <c r="CH255" s="384">
        <v>7.0</v>
      </c>
      <c r="CI255" s="385" t="s">
        <v>156</v>
      </c>
      <c r="CJ255" s="386" t="s">
        <v>132</v>
      </c>
      <c r="CK255" s="386" t="s">
        <v>150</v>
      </c>
      <c r="CL255" s="387">
        <f>'Produksi dan Harga'!AD36</f>
        <v>16</v>
      </c>
      <c r="CM255" s="387">
        <f t="shared" si="2944"/>
        <v>2718.390908</v>
      </c>
      <c r="CN255" s="387">
        <f t="shared" si="2945"/>
        <v>0.04349425453</v>
      </c>
      <c r="CO255" s="388"/>
      <c r="CP255" s="387">
        <f t="shared" si="2946"/>
        <v>0</v>
      </c>
      <c r="CQ255" s="388"/>
      <c r="CR255" s="387">
        <f>ADHB!CS255</f>
        <v>0</v>
      </c>
      <c r="CS255" s="387">
        <f t="shared" si="2947"/>
        <v>0</v>
      </c>
      <c r="CT255" s="387">
        <f t="shared" si="2948"/>
        <v>0.04349425453</v>
      </c>
      <c r="CU255" s="388">
        <v>0.36319999999999997</v>
      </c>
      <c r="CV255" s="389">
        <f t="shared" si="2949"/>
        <v>0.01579711325</v>
      </c>
      <c r="CW255" s="390">
        <f t="shared" si="2950"/>
        <v>0.02769714129</v>
      </c>
      <c r="CX255" s="391"/>
      <c r="CY255" s="384">
        <v>7.0</v>
      </c>
      <c r="CZ255" s="385" t="s">
        <v>156</v>
      </c>
      <c r="DA255" s="386" t="s">
        <v>132</v>
      </c>
      <c r="DB255" s="386" t="s">
        <v>150</v>
      </c>
      <c r="DC255" s="387">
        <f>'Produksi dan Harga'!AI36</f>
        <v>75</v>
      </c>
      <c r="DD255" s="387">
        <f t="shared" si="2951"/>
        <v>2718.390908</v>
      </c>
      <c r="DE255" s="387">
        <f t="shared" si="2952"/>
        <v>0.2038793181</v>
      </c>
      <c r="DF255" s="388"/>
      <c r="DG255" s="387">
        <f t="shared" si="2953"/>
        <v>0</v>
      </c>
      <c r="DH255" s="388"/>
      <c r="DI255" s="387">
        <f>ADHB!DJ255</f>
        <v>0</v>
      </c>
      <c r="DJ255" s="387">
        <f t="shared" si="2954"/>
        <v>0</v>
      </c>
      <c r="DK255" s="387">
        <f t="shared" si="2955"/>
        <v>0.2038793181</v>
      </c>
      <c r="DL255" s="388">
        <v>0.36319999999999997</v>
      </c>
      <c r="DM255" s="389">
        <f t="shared" si="2956"/>
        <v>0.07404896834</v>
      </c>
      <c r="DN255" s="390">
        <f t="shared" si="2957"/>
        <v>0.1298303498</v>
      </c>
      <c r="DO255" s="391"/>
      <c r="DP255" s="384">
        <v>7.0</v>
      </c>
      <c r="DQ255" s="385" t="s">
        <v>156</v>
      </c>
      <c r="DR255" s="386" t="s">
        <v>132</v>
      </c>
      <c r="DS255" s="386" t="s">
        <v>150</v>
      </c>
      <c r="DT255" s="387">
        <f>'Produksi dan Harga'!AN36</f>
        <v>82</v>
      </c>
      <c r="DU255" s="387">
        <f t="shared" si="2958"/>
        <v>2718.390908</v>
      </c>
      <c r="DV255" s="387">
        <f t="shared" si="2959"/>
        <v>0.2229080545</v>
      </c>
      <c r="DW255" s="388"/>
      <c r="DX255" s="387">
        <f t="shared" si="2960"/>
        <v>0</v>
      </c>
      <c r="DY255" s="388"/>
      <c r="DZ255" s="387">
        <f>ADHB!EA255</f>
        <v>0</v>
      </c>
      <c r="EA255" s="387">
        <f t="shared" si="2961"/>
        <v>0</v>
      </c>
      <c r="EB255" s="387">
        <f t="shared" si="2962"/>
        <v>0.2229080545</v>
      </c>
      <c r="EC255" s="388">
        <v>0.36319999999999997</v>
      </c>
      <c r="ED255" s="389">
        <f t="shared" si="2963"/>
        <v>0.08096020539</v>
      </c>
      <c r="EE255" s="390">
        <f t="shared" si="2964"/>
        <v>0.1419478491</v>
      </c>
      <c r="EF255" s="391"/>
      <c r="EG255" s="384">
        <v>7.0</v>
      </c>
      <c r="EH255" s="385" t="s">
        <v>156</v>
      </c>
      <c r="EI255" s="386" t="s">
        <v>132</v>
      </c>
      <c r="EJ255" s="386" t="s">
        <v>150</v>
      </c>
      <c r="EK255" s="387">
        <f>'Produksi dan Harga'!AS36</f>
        <v>111</v>
      </c>
      <c r="EL255" s="387">
        <f t="shared" si="2965"/>
        <v>2718.390908</v>
      </c>
      <c r="EM255" s="387">
        <f t="shared" si="2966"/>
        <v>0.3017413908</v>
      </c>
      <c r="EN255" s="388"/>
      <c r="EO255" s="387">
        <f t="shared" si="2967"/>
        <v>0</v>
      </c>
      <c r="EP255" s="388"/>
      <c r="EQ255" s="387">
        <f>ADHB!ER255</f>
        <v>0</v>
      </c>
      <c r="ER255" s="387">
        <f t="shared" si="2968"/>
        <v>0</v>
      </c>
      <c r="ES255" s="387">
        <f t="shared" si="2969"/>
        <v>0.3017413908</v>
      </c>
      <c r="ET255" s="388">
        <v>0.36319999999999997</v>
      </c>
      <c r="EU255" s="389">
        <f t="shared" si="2970"/>
        <v>0.1095924731</v>
      </c>
      <c r="EV255" s="390">
        <f t="shared" si="2971"/>
        <v>0.1921489177</v>
      </c>
      <c r="EW255" s="391"/>
      <c r="EX255" s="384">
        <v>7.0</v>
      </c>
      <c r="EY255" s="385" t="s">
        <v>156</v>
      </c>
      <c r="EZ255" s="386" t="s">
        <v>132</v>
      </c>
      <c r="FA255" s="386" t="s">
        <v>150</v>
      </c>
      <c r="FB255" s="387">
        <f>'Produksi dan Harga'!AX36</f>
        <v>232</v>
      </c>
      <c r="FC255" s="387">
        <f t="shared" si="2972"/>
        <v>2718.390908</v>
      </c>
      <c r="FD255" s="387">
        <f t="shared" si="2973"/>
        <v>0.6306666907</v>
      </c>
      <c r="FE255" s="388"/>
      <c r="FF255" s="387">
        <f t="shared" si="2974"/>
        <v>0</v>
      </c>
      <c r="FG255" s="388"/>
      <c r="FH255" s="387">
        <f>ADHB!FI255</f>
        <v>0</v>
      </c>
      <c r="FI255" s="387">
        <f t="shared" si="2975"/>
        <v>0</v>
      </c>
      <c r="FJ255" s="387">
        <f t="shared" si="2976"/>
        <v>0.6306666907</v>
      </c>
      <c r="FK255" s="388">
        <v>0.36319999999999997</v>
      </c>
      <c r="FL255" s="389">
        <f t="shared" si="2977"/>
        <v>0.2290581421</v>
      </c>
      <c r="FM255" s="390">
        <f t="shared" si="2978"/>
        <v>0.4016085487</v>
      </c>
      <c r="FN255" s="391"/>
      <c r="FO255" s="384">
        <v>7.0</v>
      </c>
      <c r="FP255" s="385" t="s">
        <v>156</v>
      </c>
      <c r="FQ255" s="386" t="s">
        <v>132</v>
      </c>
      <c r="FR255" s="386" t="s">
        <v>150</v>
      </c>
      <c r="FS255" s="387">
        <f>'Produksi dan Harga'!BC36</f>
        <v>4</v>
      </c>
      <c r="FT255" s="387">
        <f t="shared" si="2979"/>
        <v>2718.390908</v>
      </c>
      <c r="FU255" s="387">
        <f t="shared" si="2980"/>
        <v>0.01087356363</v>
      </c>
      <c r="FV255" s="388"/>
      <c r="FW255" s="387">
        <f t="shared" si="2981"/>
        <v>0</v>
      </c>
      <c r="FX255" s="388"/>
      <c r="FY255" s="387">
        <f>ADHB!FZ255</f>
        <v>0</v>
      </c>
      <c r="FZ255" s="387">
        <f t="shared" si="2982"/>
        <v>0</v>
      </c>
      <c r="GA255" s="387">
        <f t="shared" si="2983"/>
        <v>0.01087356363</v>
      </c>
      <c r="GB255" s="388">
        <v>0.36319999999999997</v>
      </c>
      <c r="GC255" s="389">
        <f t="shared" si="2984"/>
        <v>0.003949278312</v>
      </c>
      <c r="GD255" s="390">
        <f t="shared" si="2985"/>
        <v>0.006924285322</v>
      </c>
      <c r="GE255" s="391"/>
      <c r="GF255" s="384">
        <v>7.0</v>
      </c>
      <c r="GG255" s="385" t="s">
        <v>156</v>
      </c>
      <c r="GH255" s="386" t="s">
        <v>132</v>
      </c>
      <c r="GI255" s="386" t="s">
        <v>150</v>
      </c>
      <c r="GJ255" s="387">
        <f>'Produksi dan Harga'!BH36</f>
        <v>6</v>
      </c>
      <c r="GK255" s="387">
        <f t="shared" si="2986"/>
        <v>2718.390908</v>
      </c>
      <c r="GL255" s="387">
        <f t="shared" si="2987"/>
        <v>0.01631034545</v>
      </c>
      <c r="GM255" s="388"/>
      <c r="GN255" s="387">
        <f t="shared" si="2988"/>
        <v>0</v>
      </c>
      <c r="GO255" s="388"/>
      <c r="GP255" s="387">
        <f>ADHB!GQ255</f>
        <v>0</v>
      </c>
      <c r="GQ255" s="387">
        <f t="shared" si="2989"/>
        <v>0</v>
      </c>
      <c r="GR255" s="387">
        <f t="shared" si="2990"/>
        <v>0.01631034545</v>
      </c>
      <c r="GS255" s="388">
        <v>0.36319999999999997</v>
      </c>
      <c r="GT255" s="389">
        <f t="shared" si="2991"/>
        <v>0.005923917467</v>
      </c>
      <c r="GU255" s="390">
        <f t="shared" si="2992"/>
        <v>0.01038642798</v>
      </c>
      <c r="GV255" s="391"/>
      <c r="GW255" s="384">
        <v>7.0</v>
      </c>
      <c r="GX255" s="385" t="s">
        <v>156</v>
      </c>
      <c r="GY255" s="386" t="s">
        <v>132</v>
      </c>
      <c r="GZ255" s="386" t="s">
        <v>150</v>
      </c>
      <c r="HA255" s="387">
        <f>'Produksi dan Harga'!BM36</f>
        <v>230</v>
      </c>
      <c r="HB255" s="387">
        <f t="shared" si="2993"/>
        <v>2718.390908</v>
      </c>
      <c r="HC255" s="387">
        <f t="shared" si="2994"/>
        <v>0.6252299089</v>
      </c>
      <c r="HD255" s="388"/>
      <c r="HE255" s="387">
        <f t="shared" si="2995"/>
        <v>0</v>
      </c>
      <c r="HF255" s="388"/>
      <c r="HG255" s="387">
        <f>ADHB!HH255</f>
        <v>0</v>
      </c>
      <c r="HH255" s="387">
        <f t="shared" si="2996"/>
        <v>0</v>
      </c>
      <c r="HI255" s="387">
        <f t="shared" si="2997"/>
        <v>0.6252299089</v>
      </c>
      <c r="HJ255" s="388">
        <v>0.36319999999999997</v>
      </c>
      <c r="HK255" s="389">
        <f t="shared" si="2998"/>
        <v>0.2270835029</v>
      </c>
      <c r="HL255" s="390">
        <f t="shared" si="2999"/>
        <v>0.398146406</v>
      </c>
      <c r="HM255" s="391"/>
      <c r="HN255" s="384">
        <v>7.0</v>
      </c>
      <c r="HO255" s="385" t="s">
        <v>156</v>
      </c>
      <c r="HP255" s="386" t="s">
        <v>132</v>
      </c>
      <c r="HQ255" s="386" t="s">
        <v>150</v>
      </c>
      <c r="HR255" s="387">
        <f>'Produksi dan Harga'!BR36</f>
        <v>2</v>
      </c>
      <c r="HS255" s="387">
        <f t="shared" si="3000"/>
        <v>2718.390908</v>
      </c>
      <c r="HT255" s="387">
        <f t="shared" si="3001"/>
        <v>0.005436781817</v>
      </c>
      <c r="HU255" s="388"/>
      <c r="HV255" s="387">
        <f t="shared" si="3002"/>
        <v>0</v>
      </c>
      <c r="HW255" s="388"/>
      <c r="HX255" s="387">
        <f>ADHB!HY255</f>
        <v>0</v>
      </c>
      <c r="HY255" s="387">
        <f t="shared" si="3003"/>
        <v>0</v>
      </c>
      <c r="HZ255" s="387">
        <f t="shared" si="3004"/>
        <v>0.005436781817</v>
      </c>
      <c r="IA255" s="388">
        <v>0.36319999999999997</v>
      </c>
      <c r="IB255" s="389">
        <f t="shared" si="3005"/>
        <v>0.001974639156</v>
      </c>
      <c r="IC255" s="390">
        <f t="shared" si="3006"/>
        <v>0.003462142661</v>
      </c>
      <c r="ID255" s="391"/>
      <c r="IE255" s="384">
        <v>7.0</v>
      </c>
      <c r="IF255" s="385" t="s">
        <v>156</v>
      </c>
      <c r="IG255" s="386" t="s">
        <v>132</v>
      </c>
      <c r="IH255" s="386" t="s">
        <v>150</v>
      </c>
      <c r="II255" s="387">
        <f>'Produksi dan Harga'!BW36</f>
        <v>2</v>
      </c>
      <c r="IJ255" s="387">
        <f t="shared" si="3007"/>
        <v>2718.390908</v>
      </c>
      <c r="IK255" s="387">
        <f t="shared" si="3008"/>
        <v>0.005436781817</v>
      </c>
      <c r="IL255" s="388"/>
      <c r="IM255" s="387">
        <f t="shared" si="3009"/>
        <v>0</v>
      </c>
      <c r="IN255" s="388"/>
      <c r="IO255" s="387">
        <f>ADHB!IP255</f>
        <v>0</v>
      </c>
      <c r="IP255" s="387">
        <f t="shared" si="3010"/>
        <v>0</v>
      </c>
      <c r="IQ255" s="387">
        <f t="shared" si="3011"/>
        <v>0.005436781817</v>
      </c>
      <c r="IR255" s="388">
        <v>0.36319999999999997</v>
      </c>
      <c r="IS255" s="389">
        <f t="shared" si="3012"/>
        <v>0.001974639156</v>
      </c>
      <c r="IT255" s="390">
        <f t="shared" si="3013"/>
        <v>0.003462142661</v>
      </c>
      <c r="IU255" s="391"/>
      <c r="IV255" s="384">
        <v>7.0</v>
      </c>
      <c r="IW255" s="385" t="s">
        <v>156</v>
      </c>
      <c r="IX255" s="386" t="s">
        <v>132</v>
      </c>
      <c r="IY255" s="386" t="s">
        <v>150</v>
      </c>
      <c r="IZ255" s="387">
        <f>'Produksi dan Harga'!CB36</f>
        <v>5</v>
      </c>
      <c r="JA255" s="387">
        <f t="shared" si="3014"/>
        <v>2718.390908</v>
      </c>
      <c r="JB255" s="387">
        <f t="shared" si="3015"/>
        <v>0.01359195454</v>
      </c>
      <c r="JC255" s="388"/>
      <c r="JD255" s="387">
        <f t="shared" si="3016"/>
        <v>0</v>
      </c>
      <c r="JE255" s="388"/>
      <c r="JF255" s="387">
        <f>ADHB!JG255</f>
        <v>0</v>
      </c>
      <c r="JG255" s="387">
        <f t="shared" si="3017"/>
        <v>0</v>
      </c>
      <c r="JH255" s="387">
        <f t="shared" si="3018"/>
        <v>0.01359195454</v>
      </c>
      <c r="JI255" s="388">
        <v>0.36319999999999997</v>
      </c>
      <c r="JJ255" s="389">
        <f t="shared" si="3019"/>
        <v>0.004936597889</v>
      </c>
      <c r="JK255" s="390">
        <f t="shared" si="3020"/>
        <v>0.008655356652</v>
      </c>
      <c r="JL255" s="391"/>
      <c r="JM255" s="384">
        <v>7.0</v>
      </c>
      <c r="JN255" s="385" t="s">
        <v>156</v>
      </c>
      <c r="JO255" s="386" t="s">
        <v>132</v>
      </c>
      <c r="JP255" s="386" t="s">
        <v>150</v>
      </c>
      <c r="JQ255" s="387"/>
      <c r="JR255" s="387">
        <f t="shared" si="3021"/>
        <v>2718.390908</v>
      </c>
      <c r="JS255" s="387">
        <f t="shared" si="3022"/>
        <v>0</v>
      </c>
      <c r="JT255" s="388"/>
      <c r="JU255" s="387">
        <f t="shared" si="3023"/>
        <v>0</v>
      </c>
      <c r="JV255" s="388"/>
      <c r="JW255" s="387" t="str">
        <f>ADHB!LF255</f>
        <v/>
      </c>
      <c r="JX255" s="387">
        <f t="shared" si="3024"/>
        <v>0</v>
      </c>
      <c r="JY255" s="387">
        <f t="shared" si="3025"/>
        <v>0</v>
      </c>
      <c r="JZ255" s="388">
        <v>0.36319999999999997</v>
      </c>
      <c r="KA255" s="389">
        <f t="shared" si="3026"/>
        <v>0</v>
      </c>
      <c r="KB255" s="390">
        <f t="shared" si="3027"/>
        <v>0</v>
      </c>
      <c r="KC255" s="391"/>
      <c r="KD255" s="384">
        <v>7.0</v>
      </c>
      <c r="KE255" s="385" t="s">
        <v>156</v>
      </c>
      <c r="KF255" s="386" t="s">
        <v>132</v>
      </c>
      <c r="KG255" s="386" t="s">
        <v>150</v>
      </c>
      <c r="KH255" s="387"/>
      <c r="KI255" s="387">
        <f t="shared" si="3028"/>
        <v>2718.390908</v>
      </c>
      <c r="KJ255" s="387">
        <f t="shared" si="3029"/>
        <v>0</v>
      </c>
      <c r="KK255" s="388"/>
      <c r="KL255" s="387">
        <f t="shared" si="3030"/>
        <v>0</v>
      </c>
      <c r="KM255" s="388"/>
      <c r="KN255" s="387" t="str">
        <f>ADHB!LW255</f>
        <v/>
      </c>
      <c r="KO255" s="387">
        <f t="shared" si="3031"/>
        <v>0</v>
      </c>
      <c r="KP255" s="387">
        <f t="shared" si="3032"/>
        <v>0</v>
      </c>
      <c r="KQ255" s="388">
        <v>0.36319999999999997</v>
      </c>
      <c r="KR255" s="389">
        <f t="shared" si="3033"/>
        <v>0</v>
      </c>
      <c r="KS255" s="390">
        <f t="shared" si="3034"/>
        <v>0</v>
      </c>
      <c r="KT255" s="391"/>
      <c r="KU255" s="392"/>
    </row>
    <row r="256" ht="15.75" customHeight="1">
      <c r="A256" s="384">
        <v>8.0</v>
      </c>
      <c r="B256" s="385" t="s">
        <v>157</v>
      </c>
      <c r="C256" s="386" t="s">
        <v>132</v>
      </c>
      <c r="D256" s="386" t="s">
        <v>150</v>
      </c>
      <c r="E256" s="387">
        <f>'Produksi dan Harga'!E37</f>
        <v>2155</v>
      </c>
      <c r="F256" s="387">
        <v>2557.2555688219627</v>
      </c>
      <c r="G256" s="387">
        <f t="shared" si="2910"/>
        <v>5.510885751</v>
      </c>
      <c r="H256" s="388"/>
      <c r="I256" s="387">
        <f t="shared" si="2911"/>
        <v>0</v>
      </c>
      <c r="J256" s="388"/>
      <c r="K256" s="387">
        <f>ADHB!L256</f>
        <v>0</v>
      </c>
      <c r="L256" s="387">
        <f t="shared" si="2912"/>
        <v>0</v>
      </c>
      <c r="M256" s="387">
        <f t="shared" si="2913"/>
        <v>5.510885751</v>
      </c>
      <c r="N256" s="388">
        <v>0.36319999999999997</v>
      </c>
      <c r="O256" s="389">
        <f t="shared" si="2914"/>
        <v>2.001553705</v>
      </c>
      <c r="P256" s="390">
        <f t="shared" si="2915"/>
        <v>3.509332046</v>
      </c>
      <c r="Q256" s="391"/>
      <c r="R256" s="384">
        <v>8.0</v>
      </c>
      <c r="S256" s="385" t="s">
        <v>157</v>
      </c>
      <c r="T256" s="386" t="s">
        <v>132</v>
      </c>
      <c r="U256" s="386" t="s">
        <v>150</v>
      </c>
      <c r="V256" s="387">
        <f>'Produksi dan Harga'!J37</f>
        <v>2340</v>
      </c>
      <c r="W256" s="387">
        <f t="shared" si="2916"/>
        <v>2557.255569</v>
      </c>
      <c r="X256" s="387">
        <f t="shared" si="2917"/>
        <v>5.983978031</v>
      </c>
      <c r="Y256" s="388"/>
      <c r="Z256" s="387">
        <f t="shared" si="2918"/>
        <v>0</v>
      </c>
      <c r="AA256" s="388"/>
      <c r="AB256" s="387">
        <f>ADHB!AC256</f>
        <v>0</v>
      </c>
      <c r="AC256" s="387">
        <f t="shared" si="2919"/>
        <v>0</v>
      </c>
      <c r="AD256" s="387">
        <f t="shared" si="2920"/>
        <v>5.983978031</v>
      </c>
      <c r="AE256" s="388">
        <v>0.36319999999999997</v>
      </c>
      <c r="AF256" s="389">
        <f t="shared" si="2921"/>
        <v>2.173380821</v>
      </c>
      <c r="AG256" s="390">
        <f t="shared" si="2922"/>
        <v>3.81059721</v>
      </c>
      <c r="AH256" s="391"/>
      <c r="AI256" s="384">
        <v>8.0</v>
      </c>
      <c r="AJ256" s="385" t="s">
        <v>157</v>
      </c>
      <c r="AK256" s="386" t="s">
        <v>132</v>
      </c>
      <c r="AL256" s="386" t="s">
        <v>150</v>
      </c>
      <c r="AM256" s="387">
        <f>'Produksi dan Harga'!O37</f>
        <v>2955</v>
      </c>
      <c r="AN256" s="387">
        <f t="shared" si="2923"/>
        <v>2557.255569</v>
      </c>
      <c r="AO256" s="387">
        <f t="shared" si="2924"/>
        <v>7.556690206</v>
      </c>
      <c r="AP256" s="388"/>
      <c r="AQ256" s="387">
        <f t="shared" si="2925"/>
        <v>0</v>
      </c>
      <c r="AR256" s="388"/>
      <c r="AS256" s="387">
        <f>ADHB!AT256</f>
        <v>0</v>
      </c>
      <c r="AT256" s="387">
        <f t="shared" si="2926"/>
        <v>0</v>
      </c>
      <c r="AU256" s="387">
        <f t="shared" si="2927"/>
        <v>7.556690206</v>
      </c>
      <c r="AV256" s="388">
        <v>0.36319999999999997</v>
      </c>
      <c r="AW256" s="389">
        <f t="shared" si="2928"/>
        <v>2.744589883</v>
      </c>
      <c r="AX256" s="390">
        <f t="shared" si="2929"/>
        <v>4.812100323</v>
      </c>
      <c r="AY256" s="391"/>
      <c r="AZ256" s="384">
        <v>8.0</v>
      </c>
      <c r="BA256" s="385" t="s">
        <v>157</v>
      </c>
      <c r="BB256" s="386" t="s">
        <v>132</v>
      </c>
      <c r="BC256" s="386" t="s">
        <v>150</v>
      </c>
      <c r="BD256" s="387">
        <f>'Produksi dan Harga'!T37</f>
        <v>774</v>
      </c>
      <c r="BE256" s="387">
        <f t="shared" si="2930"/>
        <v>2557.255569</v>
      </c>
      <c r="BF256" s="387">
        <f t="shared" si="2931"/>
        <v>1.97931581</v>
      </c>
      <c r="BG256" s="388"/>
      <c r="BH256" s="387">
        <f t="shared" si="2932"/>
        <v>0</v>
      </c>
      <c r="BI256" s="388"/>
      <c r="BJ256" s="387">
        <f>ADHB!BK256</f>
        <v>0</v>
      </c>
      <c r="BK256" s="387">
        <f t="shared" si="2933"/>
        <v>0</v>
      </c>
      <c r="BL256" s="387">
        <f t="shared" si="2934"/>
        <v>1.97931581</v>
      </c>
      <c r="BM256" s="388">
        <v>0.36319999999999997</v>
      </c>
      <c r="BN256" s="389">
        <f t="shared" si="2935"/>
        <v>0.7188875023</v>
      </c>
      <c r="BO256" s="390">
        <f t="shared" si="2936"/>
        <v>1.260428308</v>
      </c>
      <c r="BP256" s="391"/>
      <c r="BQ256" s="384">
        <v>8.0</v>
      </c>
      <c r="BR256" s="385" t="s">
        <v>157</v>
      </c>
      <c r="BS256" s="386" t="s">
        <v>132</v>
      </c>
      <c r="BT256" s="386" t="s">
        <v>150</v>
      </c>
      <c r="BU256" s="387">
        <f>'Produksi dan Harga'!Y37</f>
        <v>498</v>
      </c>
      <c r="BV256" s="387">
        <f t="shared" si="2937"/>
        <v>2557.255569</v>
      </c>
      <c r="BW256" s="387">
        <f t="shared" si="2938"/>
        <v>1.273513273</v>
      </c>
      <c r="BX256" s="388"/>
      <c r="BY256" s="387">
        <f t="shared" si="2939"/>
        <v>0</v>
      </c>
      <c r="BZ256" s="388"/>
      <c r="CA256" s="387">
        <f>ADHB!CB256</f>
        <v>0</v>
      </c>
      <c r="CB256" s="387">
        <f t="shared" si="2940"/>
        <v>0</v>
      </c>
      <c r="CC256" s="387">
        <f t="shared" si="2941"/>
        <v>1.273513273</v>
      </c>
      <c r="CD256" s="388">
        <v>0.36319999999999997</v>
      </c>
      <c r="CE256" s="389">
        <f t="shared" si="2942"/>
        <v>0.4625400209</v>
      </c>
      <c r="CF256" s="390">
        <f t="shared" si="2943"/>
        <v>0.8109732524</v>
      </c>
      <c r="CG256" s="391"/>
      <c r="CH256" s="384">
        <v>8.0</v>
      </c>
      <c r="CI256" s="385" t="s">
        <v>157</v>
      </c>
      <c r="CJ256" s="386" t="s">
        <v>132</v>
      </c>
      <c r="CK256" s="386" t="s">
        <v>150</v>
      </c>
      <c r="CL256" s="387">
        <f>'Produksi dan Harga'!AD37</f>
        <v>103</v>
      </c>
      <c r="CM256" s="387">
        <f t="shared" si="2944"/>
        <v>2557.255569</v>
      </c>
      <c r="CN256" s="387">
        <f t="shared" si="2945"/>
        <v>0.2633973236</v>
      </c>
      <c r="CO256" s="388"/>
      <c r="CP256" s="387">
        <f t="shared" si="2946"/>
        <v>0</v>
      </c>
      <c r="CQ256" s="388"/>
      <c r="CR256" s="387">
        <f>ADHB!CS256</f>
        <v>0</v>
      </c>
      <c r="CS256" s="387">
        <f t="shared" si="2947"/>
        <v>0</v>
      </c>
      <c r="CT256" s="387">
        <f t="shared" si="2948"/>
        <v>0.2633973236</v>
      </c>
      <c r="CU256" s="388">
        <v>0.36319999999999997</v>
      </c>
      <c r="CV256" s="389">
        <f t="shared" si="2949"/>
        <v>0.09566590793</v>
      </c>
      <c r="CW256" s="390">
        <f t="shared" si="2950"/>
        <v>0.1677314157</v>
      </c>
      <c r="CX256" s="391"/>
      <c r="CY256" s="384">
        <v>8.0</v>
      </c>
      <c r="CZ256" s="385" t="s">
        <v>157</v>
      </c>
      <c r="DA256" s="386" t="s">
        <v>132</v>
      </c>
      <c r="DB256" s="386" t="s">
        <v>150</v>
      </c>
      <c r="DC256" s="387">
        <f>'Produksi dan Harga'!AI37</f>
        <v>600</v>
      </c>
      <c r="DD256" s="387">
        <f t="shared" si="2951"/>
        <v>2557.255569</v>
      </c>
      <c r="DE256" s="387">
        <f t="shared" si="2952"/>
        <v>1.534353341</v>
      </c>
      <c r="DF256" s="388"/>
      <c r="DG256" s="387">
        <f t="shared" si="2953"/>
        <v>0</v>
      </c>
      <c r="DH256" s="388"/>
      <c r="DI256" s="387">
        <f>ADHB!DJ256</f>
        <v>0</v>
      </c>
      <c r="DJ256" s="387">
        <f t="shared" si="2954"/>
        <v>0</v>
      </c>
      <c r="DK256" s="387">
        <f t="shared" si="2955"/>
        <v>1.534353341</v>
      </c>
      <c r="DL256" s="388">
        <v>0.36319999999999997</v>
      </c>
      <c r="DM256" s="389">
        <f t="shared" si="2956"/>
        <v>0.5572771336</v>
      </c>
      <c r="DN256" s="390">
        <f t="shared" si="2957"/>
        <v>0.9770762077</v>
      </c>
      <c r="DO256" s="391"/>
      <c r="DP256" s="384">
        <v>8.0</v>
      </c>
      <c r="DQ256" s="385" t="s">
        <v>157</v>
      </c>
      <c r="DR256" s="386" t="s">
        <v>132</v>
      </c>
      <c r="DS256" s="386" t="s">
        <v>150</v>
      </c>
      <c r="DT256" s="387">
        <f>'Produksi dan Harga'!AN37</f>
        <v>297</v>
      </c>
      <c r="DU256" s="387">
        <f t="shared" si="2958"/>
        <v>2557.255569</v>
      </c>
      <c r="DV256" s="387">
        <f t="shared" si="2959"/>
        <v>0.7595049039</v>
      </c>
      <c r="DW256" s="388"/>
      <c r="DX256" s="387">
        <f t="shared" si="2960"/>
        <v>0</v>
      </c>
      <c r="DY256" s="388"/>
      <c r="DZ256" s="387">
        <f>ADHB!EA256</f>
        <v>0</v>
      </c>
      <c r="EA256" s="387">
        <f t="shared" si="2961"/>
        <v>0</v>
      </c>
      <c r="EB256" s="387">
        <f t="shared" si="2962"/>
        <v>0.7595049039</v>
      </c>
      <c r="EC256" s="388">
        <v>0.36319999999999997</v>
      </c>
      <c r="ED256" s="389">
        <f t="shared" si="2963"/>
        <v>0.2758521811</v>
      </c>
      <c r="EE256" s="390">
        <f t="shared" si="2964"/>
        <v>0.4836527228</v>
      </c>
      <c r="EF256" s="391"/>
      <c r="EG256" s="384">
        <v>8.0</v>
      </c>
      <c r="EH256" s="385" t="s">
        <v>157</v>
      </c>
      <c r="EI256" s="386" t="s">
        <v>132</v>
      </c>
      <c r="EJ256" s="386" t="s">
        <v>150</v>
      </c>
      <c r="EK256" s="387">
        <f>'Produksi dan Harga'!AS37</f>
        <v>245</v>
      </c>
      <c r="EL256" s="387">
        <f t="shared" si="2965"/>
        <v>2557.255569</v>
      </c>
      <c r="EM256" s="387">
        <f t="shared" si="2966"/>
        <v>0.6265276144</v>
      </c>
      <c r="EN256" s="388"/>
      <c r="EO256" s="387">
        <f t="shared" si="2967"/>
        <v>0</v>
      </c>
      <c r="EP256" s="388"/>
      <c r="EQ256" s="387">
        <f>ADHB!ER256</f>
        <v>0</v>
      </c>
      <c r="ER256" s="387">
        <f t="shared" si="2968"/>
        <v>0</v>
      </c>
      <c r="ES256" s="387">
        <f t="shared" si="2969"/>
        <v>0.6265276144</v>
      </c>
      <c r="ET256" s="388">
        <v>0.36319999999999997</v>
      </c>
      <c r="EU256" s="389">
        <f t="shared" si="2970"/>
        <v>0.2275548295</v>
      </c>
      <c r="EV256" s="390">
        <f t="shared" si="2971"/>
        <v>0.3989727848</v>
      </c>
      <c r="EW256" s="391"/>
      <c r="EX256" s="384">
        <v>8.0</v>
      </c>
      <c r="EY256" s="385" t="s">
        <v>157</v>
      </c>
      <c r="EZ256" s="386" t="s">
        <v>132</v>
      </c>
      <c r="FA256" s="386" t="s">
        <v>150</v>
      </c>
      <c r="FB256" s="387">
        <f>'Produksi dan Harga'!AX37</f>
        <v>2235</v>
      </c>
      <c r="FC256" s="387">
        <f t="shared" si="2972"/>
        <v>2557.255569</v>
      </c>
      <c r="FD256" s="387">
        <f t="shared" si="2973"/>
        <v>5.715466196</v>
      </c>
      <c r="FE256" s="388"/>
      <c r="FF256" s="387">
        <f t="shared" si="2974"/>
        <v>0</v>
      </c>
      <c r="FG256" s="388"/>
      <c r="FH256" s="387">
        <f>ADHB!FI256</f>
        <v>0</v>
      </c>
      <c r="FI256" s="387">
        <f t="shared" si="2975"/>
        <v>0</v>
      </c>
      <c r="FJ256" s="387">
        <f t="shared" si="2976"/>
        <v>5.715466196</v>
      </c>
      <c r="FK256" s="388">
        <v>0.36319999999999997</v>
      </c>
      <c r="FL256" s="389">
        <f t="shared" si="2977"/>
        <v>2.075857323</v>
      </c>
      <c r="FM256" s="390">
        <f t="shared" si="2978"/>
        <v>3.639608874</v>
      </c>
      <c r="FN256" s="391"/>
      <c r="FO256" s="384">
        <v>8.0</v>
      </c>
      <c r="FP256" s="385" t="s">
        <v>157</v>
      </c>
      <c r="FQ256" s="386" t="s">
        <v>132</v>
      </c>
      <c r="FR256" s="386" t="s">
        <v>150</v>
      </c>
      <c r="FS256" s="387">
        <f>'Produksi dan Harga'!BC37</f>
        <v>90</v>
      </c>
      <c r="FT256" s="387">
        <f t="shared" si="2979"/>
        <v>2557.255569</v>
      </c>
      <c r="FU256" s="387">
        <f t="shared" si="2980"/>
        <v>0.2301530012</v>
      </c>
      <c r="FV256" s="388"/>
      <c r="FW256" s="387">
        <f t="shared" si="2981"/>
        <v>0</v>
      </c>
      <c r="FX256" s="388"/>
      <c r="FY256" s="387">
        <f>ADHB!FZ256</f>
        <v>0</v>
      </c>
      <c r="FZ256" s="387">
        <f t="shared" si="2982"/>
        <v>0</v>
      </c>
      <c r="GA256" s="387">
        <f t="shared" si="2983"/>
        <v>0.2301530012</v>
      </c>
      <c r="GB256" s="388">
        <v>0.36319999999999997</v>
      </c>
      <c r="GC256" s="389">
        <f t="shared" si="2984"/>
        <v>0.08359157003</v>
      </c>
      <c r="GD256" s="390">
        <f t="shared" si="2985"/>
        <v>0.1465614312</v>
      </c>
      <c r="GE256" s="391"/>
      <c r="GF256" s="384">
        <v>8.0</v>
      </c>
      <c r="GG256" s="385" t="s">
        <v>157</v>
      </c>
      <c r="GH256" s="386" t="s">
        <v>132</v>
      </c>
      <c r="GI256" s="386" t="s">
        <v>150</v>
      </c>
      <c r="GJ256" s="387">
        <f>'Produksi dan Harga'!BH37</f>
        <v>572</v>
      </c>
      <c r="GK256" s="387">
        <f t="shared" si="2986"/>
        <v>2557.255569</v>
      </c>
      <c r="GL256" s="387">
        <f t="shared" si="2987"/>
        <v>1.462750185</v>
      </c>
      <c r="GM256" s="388"/>
      <c r="GN256" s="387">
        <f t="shared" si="2988"/>
        <v>0</v>
      </c>
      <c r="GO256" s="388"/>
      <c r="GP256" s="387">
        <f>ADHB!GQ256</f>
        <v>0</v>
      </c>
      <c r="GQ256" s="387">
        <f t="shared" si="2989"/>
        <v>0</v>
      </c>
      <c r="GR256" s="387">
        <f t="shared" si="2990"/>
        <v>1.462750185</v>
      </c>
      <c r="GS256" s="388">
        <v>0.36319999999999997</v>
      </c>
      <c r="GT256" s="389">
        <f t="shared" si="2991"/>
        <v>0.5312708673</v>
      </c>
      <c r="GU256" s="390">
        <f t="shared" si="2992"/>
        <v>0.931479318</v>
      </c>
      <c r="GV256" s="391"/>
      <c r="GW256" s="384">
        <v>8.0</v>
      </c>
      <c r="GX256" s="385" t="s">
        <v>157</v>
      </c>
      <c r="GY256" s="386" t="s">
        <v>132</v>
      </c>
      <c r="GZ256" s="386" t="s">
        <v>150</v>
      </c>
      <c r="HA256" s="387">
        <f>'Produksi dan Harga'!BM37</f>
        <v>502</v>
      </c>
      <c r="HB256" s="387">
        <f t="shared" si="2993"/>
        <v>2557.255569</v>
      </c>
      <c r="HC256" s="387">
        <f t="shared" si="2994"/>
        <v>1.283742296</v>
      </c>
      <c r="HD256" s="388"/>
      <c r="HE256" s="387">
        <f t="shared" si="2995"/>
        <v>0</v>
      </c>
      <c r="HF256" s="388"/>
      <c r="HG256" s="387">
        <f>ADHB!HH256</f>
        <v>0</v>
      </c>
      <c r="HH256" s="387">
        <f t="shared" si="2996"/>
        <v>0</v>
      </c>
      <c r="HI256" s="387">
        <f t="shared" si="2997"/>
        <v>1.283742296</v>
      </c>
      <c r="HJ256" s="388">
        <v>0.36319999999999997</v>
      </c>
      <c r="HK256" s="389">
        <f t="shared" si="2998"/>
        <v>0.4662552017</v>
      </c>
      <c r="HL256" s="390">
        <f t="shared" si="2999"/>
        <v>0.8174870938</v>
      </c>
      <c r="HM256" s="391"/>
      <c r="HN256" s="384">
        <v>8.0</v>
      </c>
      <c r="HO256" s="385" t="s">
        <v>157</v>
      </c>
      <c r="HP256" s="386" t="s">
        <v>132</v>
      </c>
      <c r="HQ256" s="386" t="s">
        <v>150</v>
      </c>
      <c r="HR256" s="387">
        <f>'Produksi dan Harga'!BR37</f>
        <v>416</v>
      </c>
      <c r="HS256" s="387">
        <f t="shared" si="3000"/>
        <v>2557.255569</v>
      </c>
      <c r="HT256" s="387">
        <f t="shared" si="3001"/>
        <v>1.063818317</v>
      </c>
      <c r="HU256" s="388"/>
      <c r="HV256" s="387">
        <f t="shared" si="3002"/>
        <v>0</v>
      </c>
      <c r="HW256" s="388"/>
      <c r="HX256" s="387">
        <f>ADHB!HY256</f>
        <v>0</v>
      </c>
      <c r="HY256" s="387">
        <f t="shared" si="3003"/>
        <v>0</v>
      </c>
      <c r="HZ256" s="387">
        <f t="shared" si="3004"/>
        <v>1.063818317</v>
      </c>
      <c r="IA256" s="388">
        <v>0.36319999999999997</v>
      </c>
      <c r="IB256" s="389">
        <f t="shared" si="3005"/>
        <v>0.3863788126</v>
      </c>
      <c r="IC256" s="390">
        <f t="shared" si="3006"/>
        <v>0.677439504</v>
      </c>
      <c r="ID256" s="391"/>
      <c r="IE256" s="384">
        <v>8.0</v>
      </c>
      <c r="IF256" s="385" t="s">
        <v>157</v>
      </c>
      <c r="IG256" s="386" t="s">
        <v>132</v>
      </c>
      <c r="IH256" s="386" t="s">
        <v>150</v>
      </c>
      <c r="II256" s="387">
        <f>'Produksi dan Harga'!BW37</f>
        <v>206</v>
      </c>
      <c r="IJ256" s="387">
        <f t="shared" si="3007"/>
        <v>2557.255569</v>
      </c>
      <c r="IK256" s="387">
        <f t="shared" si="3008"/>
        <v>0.5267946472</v>
      </c>
      <c r="IL256" s="388"/>
      <c r="IM256" s="387">
        <f t="shared" si="3009"/>
        <v>0</v>
      </c>
      <c r="IN256" s="388"/>
      <c r="IO256" s="387">
        <f>ADHB!IP256</f>
        <v>0</v>
      </c>
      <c r="IP256" s="387">
        <f t="shared" si="3010"/>
        <v>0</v>
      </c>
      <c r="IQ256" s="387">
        <f t="shared" si="3011"/>
        <v>0.5267946472</v>
      </c>
      <c r="IR256" s="388">
        <v>0.36319999999999997</v>
      </c>
      <c r="IS256" s="389">
        <f t="shared" si="3012"/>
        <v>0.1913318159</v>
      </c>
      <c r="IT256" s="390">
        <f t="shared" si="3013"/>
        <v>0.3354628313</v>
      </c>
      <c r="IU256" s="391"/>
      <c r="IV256" s="384">
        <v>8.0</v>
      </c>
      <c r="IW256" s="385" t="s">
        <v>157</v>
      </c>
      <c r="IX256" s="386" t="s">
        <v>132</v>
      </c>
      <c r="IY256" s="386" t="s">
        <v>150</v>
      </c>
      <c r="IZ256" s="387">
        <f>'Produksi dan Harga'!CB37</f>
        <v>164</v>
      </c>
      <c r="JA256" s="387">
        <f t="shared" si="3014"/>
        <v>2557.255569</v>
      </c>
      <c r="JB256" s="387">
        <f t="shared" si="3015"/>
        <v>0.4193899133</v>
      </c>
      <c r="JC256" s="388"/>
      <c r="JD256" s="387">
        <f t="shared" si="3016"/>
        <v>0</v>
      </c>
      <c r="JE256" s="388"/>
      <c r="JF256" s="387">
        <f>ADHB!JG256</f>
        <v>0</v>
      </c>
      <c r="JG256" s="387">
        <f t="shared" si="3017"/>
        <v>0</v>
      </c>
      <c r="JH256" s="387">
        <f t="shared" si="3018"/>
        <v>0.4193899133</v>
      </c>
      <c r="JI256" s="388">
        <v>0.36319999999999997</v>
      </c>
      <c r="JJ256" s="389">
        <f t="shared" si="3019"/>
        <v>0.1523224165</v>
      </c>
      <c r="JK256" s="390">
        <f t="shared" si="3020"/>
        <v>0.2670674968</v>
      </c>
      <c r="JL256" s="391"/>
      <c r="JM256" s="384">
        <v>8.0</v>
      </c>
      <c r="JN256" s="385" t="s">
        <v>157</v>
      </c>
      <c r="JO256" s="386" t="s">
        <v>132</v>
      </c>
      <c r="JP256" s="386" t="s">
        <v>150</v>
      </c>
      <c r="JQ256" s="387"/>
      <c r="JR256" s="387">
        <f t="shared" si="3021"/>
        <v>2557.255569</v>
      </c>
      <c r="JS256" s="387">
        <f t="shared" si="3022"/>
        <v>0</v>
      </c>
      <c r="JT256" s="388"/>
      <c r="JU256" s="387">
        <f t="shared" si="3023"/>
        <v>0</v>
      </c>
      <c r="JV256" s="388"/>
      <c r="JW256" s="387" t="str">
        <f>ADHB!LF256</f>
        <v/>
      </c>
      <c r="JX256" s="387">
        <f t="shared" si="3024"/>
        <v>0</v>
      </c>
      <c r="JY256" s="387">
        <f t="shared" si="3025"/>
        <v>0</v>
      </c>
      <c r="JZ256" s="388">
        <v>0.36319999999999997</v>
      </c>
      <c r="KA256" s="389">
        <f t="shared" si="3026"/>
        <v>0</v>
      </c>
      <c r="KB256" s="390">
        <f t="shared" si="3027"/>
        <v>0</v>
      </c>
      <c r="KC256" s="391"/>
      <c r="KD256" s="384">
        <v>8.0</v>
      </c>
      <c r="KE256" s="385" t="s">
        <v>157</v>
      </c>
      <c r="KF256" s="386" t="s">
        <v>132</v>
      </c>
      <c r="KG256" s="386" t="s">
        <v>150</v>
      </c>
      <c r="KH256" s="387"/>
      <c r="KI256" s="387">
        <f t="shared" si="3028"/>
        <v>2557.255569</v>
      </c>
      <c r="KJ256" s="387">
        <f t="shared" si="3029"/>
        <v>0</v>
      </c>
      <c r="KK256" s="388"/>
      <c r="KL256" s="387">
        <f t="shared" si="3030"/>
        <v>0</v>
      </c>
      <c r="KM256" s="388"/>
      <c r="KN256" s="387" t="str">
        <f>ADHB!LW256</f>
        <v/>
      </c>
      <c r="KO256" s="387">
        <f t="shared" si="3031"/>
        <v>0</v>
      </c>
      <c r="KP256" s="387">
        <f t="shared" si="3032"/>
        <v>0</v>
      </c>
      <c r="KQ256" s="388">
        <v>0.36319999999999997</v>
      </c>
      <c r="KR256" s="389">
        <f t="shared" si="3033"/>
        <v>0</v>
      </c>
      <c r="KS256" s="390">
        <f t="shared" si="3034"/>
        <v>0</v>
      </c>
      <c r="KT256" s="391"/>
      <c r="KU256" s="392"/>
    </row>
    <row r="257" ht="15.75" customHeight="1">
      <c r="A257" s="384">
        <v>9.0</v>
      </c>
      <c r="B257" s="385" t="s">
        <v>158</v>
      </c>
      <c r="C257" s="386" t="s">
        <v>132</v>
      </c>
      <c r="D257" s="386" t="s">
        <v>150</v>
      </c>
      <c r="E257" s="387">
        <f>'Produksi dan Harga'!E38</f>
        <v>857</v>
      </c>
      <c r="F257" s="387">
        <v>2471.093450592407</v>
      </c>
      <c r="G257" s="387">
        <f t="shared" si="2910"/>
        <v>2.117727087</v>
      </c>
      <c r="H257" s="388"/>
      <c r="I257" s="387">
        <f t="shared" si="2911"/>
        <v>0</v>
      </c>
      <c r="J257" s="388"/>
      <c r="K257" s="387">
        <f>ADHB!L257</f>
        <v>0</v>
      </c>
      <c r="L257" s="387">
        <f t="shared" si="2912"/>
        <v>0</v>
      </c>
      <c r="M257" s="387">
        <f t="shared" si="2913"/>
        <v>2.117727087</v>
      </c>
      <c r="N257" s="388">
        <v>0.36319999999999997</v>
      </c>
      <c r="O257" s="389">
        <f t="shared" si="2914"/>
        <v>0.7691584781</v>
      </c>
      <c r="P257" s="390">
        <f t="shared" si="2915"/>
        <v>1.348568609</v>
      </c>
      <c r="Q257" s="391"/>
      <c r="R257" s="384">
        <v>9.0</v>
      </c>
      <c r="S257" s="385" t="s">
        <v>158</v>
      </c>
      <c r="T257" s="386" t="s">
        <v>132</v>
      </c>
      <c r="U257" s="386" t="s">
        <v>150</v>
      </c>
      <c r="V257" s="387">
        <f>'Produksi dan Harga'!J38</f>
        <v>1039</v>
      </c>
      <c r="W257" s="387">
        <f t="shared" si="2916"/>
        <v>2471.093451</v>
      </c>
      <c r="X257" s="387">
        <f t="shared" si="2917"/>
        <v>2.567466095</v>
      </c>
      <c r="Y257" s="388"/>
      <c r="Z257" s="387">
        <f t="shared" si="2918"/>
        <v>0</v>
      </c>
      <c r="AA257" s="388"/>
      <c r="AB257" s="387">
        <f>ADHB!AC257</f>
        <v>0</v>
      </c>
      <c r="AC257" s="387">
        <f t="shared" si="2919"/>
        <v>0</v>
      </c>
      <c r="AD257" s="387">
        <f t="shared" si="2920"/>
        <v>2.567466095</v>
      </c>
      <c r="AE257" s="388">
        <v>0.36319999999999997</v>
      </c>
      <c r="AF257" s="389">
        <f t="shared" si="2921"/>
        <v>0.9325036858</v>
      </c>
      <c r="AG257" s="390">
        <f t="shared" si="2922"/>
        <v>1.634962409</v>
      </c>
      <c r="AH257" s="391"/>
      <c r="AI257" s="384">
        <v>9.0</v>
      </c>
      <c r="AJ257" s="385" t="s">
        <v>158</v>
      </c>
      <c r="AK257" s="386" t="s">
        <v>132</v>
      </c>
      <c r="AL257" s="386" t="s">
        <v>150</v>
      </c>
      <c r="AM257" s="387">
        <f>'Produksi dan Harga'!O38</f>
        <v>698</v>
      </c>
      <c r="AN257" s="387">
        <f t="shared" si="2923"/>
        <v>2471.093451</v>
      </c>
      <c r="AO257" s="387">
        <f t="shared" si="2924"/>
        <v>1.724823229</v>
      </c>
      <c r="AP257" s="388"/>
      <c r="AQ257" s="387">
        <f t="shared" si="2925"/>
        <v>0</v>
      </c>
      <c r="AR257" s="388"/>
      <c r="AS257" s="387">
        <f>ADHB!AT257</f>
        <v>0</v>
      </c>
      <c r="AT257" s="387">
        <f t="shared" si="2926"/>
        <v>0</v>
      </c>
      <c r="AU257" s="387">
        <f t="shared" si="2927"/>
        <v>1.724823229</v>
      </c>
      <c r="AV257" s="388">
        <v>0.36319999999999997</v>
      </c>
      <c r="AW257" s="389">
        <f t="shared" si="2928"/>
        <v>0.6264557966</v>
      </c>
      <c r="AX257" s="390">
        <f t="shared" si="2929"/>
        <v>1.098367432</v>
      </c>
      <c r="AY257" s="391"/>
      <c r="AZ257" s="384">
        <v>9.0</v>
      </c>
      <c r="BA257" s="385" t="s">
        <v>158</v>
      </c>
      <c r="BB257" s="386" t="s">
        <v>132</v>
      </c>
      <c r="BC257" s="386" t="s">
        <v>150</v>
      </c>
      <c r="BD257" s="387">
        <f>'Produksi dan Harga'!T38</f>
        <v>309</v>
      </c>
      <c r="BE257" s="387">
        <f t="shared" si="2930"/>
        <v>2471.093451</v>
      </c>
      <c r="BF257" s="387">
        <f t="shared" si="2931"/>
        <v>0.7635678762</v>
      </c>
      <c r="BG257" s="388"/>
      <c r="BH257" s="387">
        <f t="shared" si="2932"/>
        <v>0</v>
      </c>
      <c r="BI257" s="388"/>
      <c r="BJ257" s="387">
        <f>ADHB!BK257</f>
        <v>0</v>
      </c>
      <c r="BK257" s="387">
        <f t="shared" si="2933"/>
        <v>0</v>
      </c>
      <c r="BL257" s="387">
        <f t="shared" si="2934"/>
        <v>0.7635678762</v>
      </c>
      <c r="BM257" s="388">
        <v>0.36319999999999997</v>
      </c>
      <c r="BN257" s="389">
        <f t="shared" si="2935"/>
        <v>0.2773278526</v>
      </c>
      <c r="BO257" s="390">
        <f t="shared" si="2936"/>
        <v>0.4862400236</v>
      </c>
      <c r="BP257" s="391"/>
      <c r="BQ257" s="384">
        <v>9.0</v>
      </c>
      <c r="BR257" s="385" t="s">
        <v>158</v>
      </c>
      <c r="BS257" s="386" t="s">
        <v>132</v>
      </c>
      <c r="BT257" s="386" t="s">
        <v>150</v>
      </c>
      <c r="BU257" s="387">
        <f>'Produksi dan Harga'!Y38</f>
        <v>285</v>
      </c>
      <c r="BV257" s="387">
        <f t="shared" si="2937"/>
        <v>2471.093451</v>
      </c>
      <c r="BW257" s="387">
        <f t="shared" si="2938"/>
        <v>0.7042616334</v>
      </c>
      <c r="BX257" s="388"/>
      <c r="BY257" s="387">
        <f t="shared" si="2939"/>
        <v>0</v>
      </c>
      <c r="BZ257" s="388"/>
      <c r="CA257" s="387">
        <f>ADHB!CB257</f>
        <v>0</v>
      </c>
      <c r="CB257" s="387">
        <f t="shared" si="2940"/>
        <v>0</v>
      </c>
      <c r="CC257" s="387">
        <f t="shared" si="2941"/>
        <v>0.7042616334</v>
      </c>
      <c r="CD257" s="388">
        <v>0.36319999999999997</v>
      </c>
      <c r="CE257" s="389">
        <f t="shared" si="2942"/>
        <v>0.2557878253</v>
      </c>
      <c r="CF257" s="390">
        <f t="shared" si="2943"/>
        <v>0.4484738082</v>
      </c>
      <c r="CG257" s="391"/>
      <c r="CH257" s="384">
        <v>9.0</v>
      </c>
      <c r="CI257" s="385" t="s">
        <v>158</v>
      </c>
      <c r="CJ257" s="386" t="s">
        <v>132</v>
      </c>
      <c r="CK257" s="386" t="s">
        <v>150</v>
      </c>
      <c r="CL257" s="387">
        <f>'Produksi dan Harga'!AD38</f>
        <v>107</v>
      </c>
      <c r="CM257" s="387">
        <f t="shared" si="2944"/>
        <v>2471.093451</v>
      </c>
      <c r="CN257" s="387">
        <f t="shared" si="2945"/>
        <v>0.2644069992</v>
      </c>
      <c r="CO257" s="388"/>
      <c r="CP257" s="387">
        <f t="shared" si="2946"/>
        <v>0</v>
      </c>
      <c r="CQ257" s="388"/>
      <c r="CR257" s="387">
        <f>ADHB!CS257</f>
        <v>0</v>
      </c>
      <c r="CS257" s="387">
        <f t="shared" si="2947"/>
        <v>0</v>
      </c>
      <c r="CT257" s="387">
        <f t="shared" si="2948"/>
        <v>0.2644069992</v>
      </c>
      <c r="CU257" s="388">
        <v>0.36319999999999997</v>
      </c>
      <c r="CV257" s="389">
        <f t="shared" si="2949"/>
        <v>0.09603262211</v>
      </c>
      <c r="CW257" s="390">
        <f t="shared" si="2950"/>
        <v>0.1683743771</v>
      </c>
      <c r="CX257" s="391"/>
      <c r="CY257" s="384">
        <v>9.0</v>
      </c>
      <c r="CZ257" s="385" t="s">
        <v>158</v>
      </c>
      <c r="DA257" s="386" t="s">
        <v>132</v>
      </c>
      <c r="DB257" s="386" t="s">
        <v>150</v>
      </c>
      <c r="DC257" s="387">
        <f>'Produksi dan Harga'!AI38</f>
        <v>221</v>
      </c>
      <c r="DD257" s="387">
        <f t="shared" si="2951"/>
        <v>2471.093451</v>
      </c>
      <c r="DE257" s="387">
        <f t="shared" si="2952"/>
        <v>0.5461116526</v>
      </c>
      <c r="DF257" s="388"/>
      <c r="DG257" s="387">
        <f t="shared" si="2953"/>
        <v>0</v>
      </c>
      <c r="DH257" s="388"/>
      <c r="DI257" s="387">
        <f>ADHB!DJ257</f>
        <v>0</v>
      </c>
      <c r="DJ257" s="387">
        <f t="shared" si="2954"/>
        <v>0</v>
      </c>
      <c r="DK257" s="387">
        <f t="shared" si="2955"/>
        <v>0.5461116526</v>
      </c>
      <c r="DL257" s="388">
        <v>0.36319999999999997</v>
      </c>
      <c r="DM257" s="389">
        <f t="shared" si="2956"/>
        <v>0.1983477522</v>
      </c>
      <c r="DN257" s="390">
        <f t="shared" si="2957"/>
        <v>0.3477639004</v>
      </c>
      <c r="DO257" s="391"/>
      <c r="DP257" s="384">
        <v>9.0</v>
      </c>
      <c r="DQ257" s="385" t="s">
        <v>158</v>
      </c>
      <c r="DR257" s="386" t="s">
        <v>132</v>
      </c>
      <c r="DS257" s="386" t="s">
        <v>150</v>
      </c>
      <c r="DT257" s="387">
        <f>'Produksi dan Harga'!AN38</f>
        <v>265</v>
      </c>
      <c r="DU257" s="387">
        <f t="shared" si="2958"/>
        <v>2471.093451</v>
      </c>
      <c r="DV257" s="387">
        <f t="shared" si="2959"/>
        <v>0.6548397644</v>
      </c>
      <c r="DW257" s="388"/>
      <c r="DX257" s="387">
        <f t="shared" si="2960"/>
        <v>0</v>
      </c>
      <c r="DY257" s="388"/>
      <c r="DZ257" s="387">
        <f>ADHB!EA257</f>
        <v>0</v>
      </c>
      <c r="EA257" s="387">
        <f t="shared" si="2961"/>
        <v>0</v>
      </c>
      <c r="EB257" s="387">
        <f t="shared" si="2962"/>
        <v>0.6548397644</v>
      </c>
      <c r="EC257" s="388">
        <v>0.36319999999999997</v>
      </c>
      <c r="ED257" s="389">
        <f t="shared" si="2963"/>
        <v>0.2378378024</v>
      </c>
      <c r="EE257" s="390">
        <f t="shared" si="2964"/>
        <v>0.417001962</v>
      </c>
      <c r="EF257" s="391"/>
      <c r="EG257" s="384">
        <v>9.0</v>
      </c>
      <c r="EH257" s="385" t="s">
        <v>158</v>
      </c>
      <c r="EI257" s="386" t="s">
        <v>132</v>
      </c>
      <c r="EJ257" s="386" t="s">
        <v>150</v>
      </c>
      <c r="EK257" s="387">
        <f>'Produksi dan Harga'!AS38</f>
        <v>0</v>
      </c>
      <c r="EL257" s="387">
        <f t="shared" si="2965"/>
        <v>2471.093451</v>
      </c>
      <c r="EM257" s="387">
        <f t="shared" si="2966"/>
        <v>0</v>
      </c>
      <c r="EN257" s="388"/>
      <c r="EO257" s="387">
        <f t="shared" si="2967"/>
        <v>0</v>
      </c>
      <c r="EP257" s="388"/>
      <c r="EQ257" s="387">
        <f>ADHB!ER257</f>
        <v>0</v>
      </c>
      <c r="ER257" s="387">
        <f t="shared" si="2968"/>
        <v>0</v>
      </c>
      <c r="ES257" s="387">
        <f t="shared" si="2969"/>
        <v>0</v>
      </c>
      <c r="ET257" s="388">
        <v>0.36319999999999997</v>
      </c>
      <c r="EU257" s="389">
        <f t="shared" si="2970"/>
        <v>0</v>
      </c>
      <c r="EV257" s="390">
        <f t="shared" si="2971"/>
        <v>0</v>
      </c>
      <c r="EW257" s="391"/>
      <c r="EX257" s="384">
        <v>9.0</v>
      </c>
      <c r="EY257" s="385" t="s">
        <v>158</v>
      </c>
      <c r="EZ257" s="386" t="s">
        <v>132</v>
      </c>
      <c r="FA257" s="386" t="s">
        <v>150</v>
      </c>
      <c r="FB257" s="387">
        <f>'Produksi dan Harga'!AX38</f>
        <v>2195</v>
      </c>
      <c r="FC257" s="387">
        <f t="shared" si="2972"/>
        <v>2471.093451</v>
      </c>
      <c r="FD257" s="387">
        <f t="shared" si="2973"/>
        <v>5.424050124</v>
      </c>
      <c r="FE257" s="388"/>
      <c r="FF257" s="387">
        <f t="shared" si="2974"/>
        <v>0</v>
      </c>
      <c r="FG257" s="388"/>
      <c r="FH257" s="387">
        <f>ADHB!FI257</f>
        <v>0</v>
      </c>
      <c r="FI257" s="387">
        <f t="shared" si="2975"/>
        <v>0</v>
      </c>
      <c r="FJ257" s="387">
        <f t="shared" si="2976"/>
        <v>5.424050124</v>
      </c>
      <c r="FK257" s="388">
        <v>0.36319999999999997</v>
      </c>
      <c r="FL257" s="389">
        <f t="shared" si="2977"/>
        <v>1.970015005</v>
      </c>
      <c r="FM257" s="390">
        <f t="shared" si="2978"/>
        <v>3.454035119</v>
      </c>
      <c r="FN257" s="391"/>
      <c r="FO257" s="384">
        <v>9.0</v>
      </c>
      <c r="FP257" s="385" t="s">
        <v>158</v>
      </c>
      <c r="FQ257" s="386" t="s">
        <v>132</v>
      </c>
      <c r="FR257" s="386" t="s">
        <v>150</v>
      </c>
      <c r="FS257" s="387">
        <f>'Produksi dan Harga'!BC38</f>
        <v>24</v>
      </c>
      <c r="FT257" s="387">
        <f t="shared" si="2979"/>
        <v>2471.093451</v>
      </c>
      <c r="FU257" s="387">
        <f t="shared" si="2980"/>
        <v>0.05930624281</v>
      </c>
      <c r="FV257" s="388"/>
      <c r="FW257" s="387">
        <f t="shared" si="2981"/>
        <v>0</v>
      </c>
      <c r="FX257" s="388"/>
      <c r="FY257" s="387">
        <f>ADHB!FZ257</f>
        <v>0</v>
      </c>
      <c r="FZ257" s="387">
        <f t="shared" si="2982"/>
        <v>0</v>
      </c>
      <c r="GA257" s="387">
        <f t="shared" si="2983"/>
        <v>0.05930624281</v>
      </c>
      <c r="GB257" s="388">
        <v>0.36319999999999997</v>
      </c>
      <c r="GC257" s="389">
        <f t="shared" si="2984"/>
        <v>0.02154002739</v>
      </c>
      <c r="GD257" s="390">
        <f t="shared" si="2985"/>
        <v>0.03776621542</v>
      </c>
      <c r="GE257" s="391"/>
      <c r="GF257" s="384">
        <v>9.0</v>
      </c>
      <c r="GG257" s="385" t="s">
        <v>158</v>
      </c>
      <c r="GH257" s="386" t="s">
        <v>132</v>
      </c>
      <c r="GI257" s="386" t="s">
        <v>150</v>
      </c>
      <c r="GJ257" s="387">
        <f>'Produksi dan Harga'!BH38</f>
        <v>650</v>
      </c>
      <c r="GK257" s="387">
        <f t="shared" si="2986"/>
        <v>2471.093451</v>
      </c>
      <c r="GL257" s="387">
        <f t="shared" si="2987"/>
        <v>1.606210743</v>
      </c>
      <c r="GM257" s="388"/>
      <c r="GN257" s="387">
        <f t="shared" si="2988"/>
        <v>0</v>
      </c>
      <c r="GO257" s="388"/>
      <c r="GP257" s="387">
        <f>ADHB!GQ257</f>
        <v>0</v>
      </c>
      <c r="GQ257" s="387">
        <f t="shared" si="2989"/>
        <v>0</v>
      </c>
      <c r="GR257" s="387">
        <f t="shared" si="2990"/>
        <v>1.606210743</v>
      </c>
      <c r="GS257" s="388">
        <v>0.36319999999999997</v>
      </c>
      <c r="GT257" s="389">
        <f t="shared" si="2991"/>
        <v>0.5833757418</v>
      </c>
      <c r="GU257" s="390">
        <f t="shared" si="2992"/>
        <v>1.022835001</v>
      </c>
      <c r="GV257" s="391"/>
      <c r="GW257" s="384">
        <v>9.0</v>
      </c>
      <c r="GX257" s="385" t="s">
        <v>158</v>
      </c>
      <c r="GY257" s="386" t="s">
        <v>132</v>
      </c>
      <c r="GZ257" s="386" t="s">
        <v>150</v>
      </c>
      <c r="HA257" s="387">
        <f>'Produksi dan Harga'!BM38</f>
        <v>430</v>
      </c>
      <c r="HB257" s="387">
        <f t="shared" si="2993"/>
        <v>2471.093451</v>
      </c>
      <c r="HC257" s="387">
        <f t="shared" si="2994"/>
        <v>1.062570184</v>
      </c>
      <c r="HD257" s="388"/>
      <c r="HE257" s="387">
        <f t="shared" si="2995"/>
        <v>0</v>
      </c>
      <c r="HF257" s="388"/>
      <c r="HG257" s="387">
        <f>ADHB!HH257</f>
        <v>0</v>
      </c>
      <c r="HH257" s="387">
        <f t="shared" si="2996"/>
        <v>0</v>
      </c>
      <c r="HI257" s="387">
        <f t="shared" si="2997"/>
        <v>1.062570184</v>
      </c>
      <c r="HJ257" s="388">
        <v>0.36319999999999997</v>
      </c>
      <c r="HK257" s="389">
        <f t="shared" si="2998"/>
        <v>0.3859254907</v>
      </c>
      <c r="HL257" s="390">
        <f t="shared" si="2999"/>
        <v>0.676644693</v>
      </c>
      <c r="HM257" s="391"/>
      <c r="HN257" s="384">
        <v>9.0</v>
      </c>
      <c r="HO257" s="385" t="s">
        <v>158</v>
      </c>
      <c r="HP257" s="386" t="s">
        <v>132</v>
      </c>
      <c r="HQ257" s="386" t="s">
        <v>150</v>
      </c>
      <c r="HR257" s="387">
        <f>'Produksi dan Harga'!BR38</f>
        <v>719</v>
      </c>
      <c r="HS257" s="387">
        <f t="shared" si="3000"/>
        <v>2471.093451</v>
      </c>
      <c r="HT257" s="387">
        <f t="shared" si="3001"/>
        <v>1.776716191</v>
      </c>
      <c r="HU257" s="388"/>
      <c r="HV257" s="387">
        <f t="shared" si="3002"/>
        <v>0</v>
      </c>
      <c r="HW257" s="388"/>
      <c r="HX257" s="387">
        <f>ADHB!HY257</f>
        <v>0</v>
      </c>
      <c r="HY257" s="387">
        <f t="shared" si="3003"/>
        <v>0</v>
      </c>
      <c r="HZ257" s="387">
        <f t="shared" si="3004"/>
        <v>1.776716191</v>
      </c>
      <c r="IA257" s="388">
        <v>0.36319999999999997</v>
      </c>
      <c r="IB257" s="389">
        <f t="shared" si="3005"/>
        <v>0.6453033206</v>
      </c>
      <c r="IC257" s="390">
        <f t="shared" si="3006"/>
        <v>1.13141287</v>
      </c>
      <c r="ID257" s="391"/>
      <c r="IE257" s="384">
        <v>9.0</v>
      </c>
      <c r="IF257" s="385" t="s">
        <v>158</v>
      </c>
      <c r="IG257" s="386" t="s">
        <v>132</v>
      </c>
      <c r="IH257" s="386" t="s">
        <v>150</v>
      </c>
      <c r="II257" s="387">
        <f>'Produksi dan Harga'!BW38</f>
        <v>223</v>
      </c>
      <c r="IJ257" s="387">
        <f t="shared" si="3007"/>
        <v>2471.093451</v>
      </c>
      <c r="IK257" s="387">
        <f t="shared" si="3008"/>
        <v>0.5510538395</v>
      </c>
      <c r="IL257" s="388"/>
      <c r="IM257" s="387">
        <f t="shared" si="3009"/>
        <v>0</v>
      </c>
      <c r="IN257" s="388"/>
      <c r="IO257" s="387">
        <f>ADHB!IP257</f>
        <v>0</v>
      </c>
      <c r="IP257" s="387">
        <f t="shared" si="3010"/>
        <v>0</v>
      </c>
      <c r="IQ257" s="387">
        <f t="shared" si="3011"/>
        <v>0.5510538395</v>
      </c>
      <c r="IR257" s="388">
        <v>0.36319999999999997</v>
      </c>
      <c r="IS257" s="389">
        <f t="shared" si="3012"/>
        <v>0.2001427545</v>
      </c>
      <c r="IT257" s="390">
        <f t="shared" si="3013"/>
        <v>0.350911085</v>
      </c>
      <c r="IU257" s="391"/>
      <c r="IV257" s="384">
        <v>9.0</v>
      </c>
      <c r="IW257" s="385" t="s">
        <v>158</v>
      </c>
      <c r="IX257" s="386" t="s">
        <v>132</v>
      </c>
      <c r="IY257" s="386" t="s">
        <v>150</v>
      </c>
      <c r="IZ257" s="387">
        <f>'Produksi dan Harga'!CB38</f>
        <v>236</v>
      </c>
      <c r="JA257" s="387">
        <f t="shared" si="3014"/>
        <v>2471.093451</v>
      </c>
      <c r="JB257" s="387">
        <f t="shared" si="3015"/>
        <v>0.5831780543</v>
      </c>
      <c r="JC257" s="388"/>
      <c r="JD257" s="387">
        <f t="shared" si="3016"/>
        <v>0</v>
      </c>
      <c r="JE257" s="388"/>
      <c r="JF257" s="387">
        <f>ADHB!JG257</f>
        <v>0</v>
      </c>
      <c r="JG257" s="387">
        <f t="shared" si="3017"/>
        <v>0</v>
      </c>
      <c r="JH257" s="387">
        <f t="shared" si="3018"/>
        <v>0.5831780543</v>
      </c>
      <c r="JI257" s="388">
        <v>0.36319999999999997</v>
      </c>
      <c r="JJ257" s="389">
        <f t="shared" si="3019"/>
        <v>0.2118102693</v>
      </c>
      <c r="JK257" s="390">
        <f t="shared" si="3020"/>
        <v>0.371367785</v>
      </c>
      <c r="JL257" s="391"/>
      <c r="JM257" s="384">
        <v>9.0</v>
      </c>
      <c r="JN257" s="385" t="s">
        <v>158</v>
      </c>
      <c r="JO257" s="386" t="s">
        <v>132</v>
      </c>
      <c r="JP257" s="386" t="s">
        <v>150</v>
      </c>
      <c r="JQ257" s="387"/>
      <c r="JR257" s="387">
        <f t="shared" si="3021"/>
        <v>2471.093451</v>
      </c>
      <c r="JS257" s="387">
        <f t="shared" si="3022"/>
        <v>0</v>
      </c>
      <c r="JT257" s="388"/>
      <c r="JU257" s="387">
        <f t="shared" si="3023"/>
        <v>0</v>
      </c>
      <c r="JV257" s="388"/>
      <c r="JW257" s="387" t="str">
        <f>ADHB!LF257</f>
        <v/>
      </c>
      <c r="JX257" s="387">
        <f t="shared" si="3024"/>
        <v>0</v>
      </c>
      <c r="JY257" s="387">
        <f t="shared" si="3025"/>
        <v>0</v>
      </c>
      <c r="JZ257" s="388">
        <v>0.36319999999999997</v>
      </c>
      <c r="KA257" s="389">
        <f t="shared" si="3026"/>
        <v>0</v>
      </c>
      <c r="KB257" s="390">
        <f t="shared" si="3027"/>
        <v>0</v>
      </c>
      <c r="KC257" s="391"/>
      <c r="KD257" s="384">
        <v>9.0</v>
      </c>
      <c r="KE257" s="385" t="s">
        <v>158</v>
      </c>
      <c r="KF257" s="386" t="s">
        <v>132</v>
      </c>
      <c r="KG257" s="386" t="s">
        <v>150</v>
      </c>
      <c r="KH257" s="387"/>
      <c r="KI257" s="387">
        <f t="shared" si="3028"/>
        <v>2471.093451</v>
      </c>
      <c r="KJ257" s="387">
        <f t="shared" si="3029"/>
        <v>0</v>
      </c>
      <c r="KK257" s="388"/>
      <c r="KL257" s="387">
        <f t="shared" si="3030"/>
        <v>0</v>
      </c>
      <c r="KM257" s="388"/>
      <c r="KN257" s="387" t="str">
        <f>ADHB!LW257</f>
        <v/>
      </c>
      <c r="KO257" s="387">
        <f t="shared" si="3031"/>
        <v>0</v>
      </c>
      <c r="KP257" s="387">
        <f t="shared" si="3032"/>
        <v>0</v>
      </c>
      <c r="KQ257" s="388">
        <v>0.36319999999999997</v>
      </c>
      <c r="KR257" s="389">
        <f t="shared" si="3033"/>
        <v>0</v>
      </c>
      <c r="KS257" s="390">
        <f t="shared" si="3034"/>
        <v>0</v>
      </c>
      <c r="KT257" s="391"/>
      <c r="KU257" s="392"/>
    </row>
    <row r="258" ht="15.75" customHeight="1">
      <c r="A258" s="384">
        <v>10.0</v>
      </c>
      <c r="B258" s="385" t="s">
        <v>159</v>
      </c>
      <c r="C258" s="386" t="s">
        <v>132</v>
      </c>
      <c r="D258" s="386" t="s">
        <v>150</v>
      </c>
      <c r="E258" s="387" t="str">
        <f>'Produksi dan Harga'!E39</f>
        <v/>
      </c>
      <c r="F258" s="387"/>
      <c r="G258" s="387">
        <f t="shared" si="2910"/>
        <v>0</v>
      </c>
      <c r="H258" s="388"/>
      <c r="I258" s="387">
        <f t="shared" si="2911"/>
        <v>0</v>
      </c>
      <c r="J258" s="388"/>
      <c r="K258" s="387">
        <f>ADHB!L258</f>
        <v>0</v>
      </c>
      <c r="L258" s="387">
        <f t="shared" si="2912"/>
        <v>0</v>
      </c>
      <c r="M258" s="387">
        <f t="shared" si="2913"/>
        <v>0</v>
      </c>
      <c r="N258" s="388">
        <v>0.36319999999999997</v>
      </c>
      <c r="O258" s="389">
        <f t="shared" si="2914"/>
        <v>0</v>
      </c>
      <c r="P258" s="390">
        <f t="shared" si="2915"/>
        <v>0</v>
      </c>
      <c r="Q258" s="391"/>
      <c r="R258" s="384">
        <v>10.0</v>
      </c>
      <c r="S258" s="385" t="s">
        <v>159</v>
      </c>
      <c r="T258" s="386" t="s">
        <v>132</v>
      </c>
      <c r="U258" s="386" t="s">
        <v>150</v>
      </c>
      <c r="V258" s="387" t="str">
        <f>'Produksi dan Harga'!J39</f>
        <v/>
      </c>
      <c r="W258" s="387" t="str">
        <f t="shared" si="2916"/>
        <v/>
      </c>
      <c r="X258" s="387">
        <f t="shared" si="2917"/>
        <v>0</v>
      </c>
      <c r="Y258" s="388"/>
      <c r="Z258" s="387">
        <f t="shared" si="2918"/>
        <v>0</v>
      </c>
      <c r="AA258" s="388"/>
      <c r="AB258" s="387">
        <f>ADHB!AC258</f>
        <v>0</v>
      </c>
      <c r="AC258" s="387">
        <f t="shared" si="2919"/>
        <v>0</v>
      </c>
      <c r="AD258" s="387">
        <f t="shared" si="2920"/>
        <v>0</v>
      </c>
      <c r="AE258" s="388">
        <v>0.36319999999999997</v>
      </c>
      <c r="AF258" s="389">
        <f t="shared" si="2921"/>
        <v>0</v>
      </c>
      <c r="AG258" s="390">
        <f t="shared" si="2922"/>
        <v>0</v>
      </c>
      <c r="AH258" s="391"/>
      <c r="AI258" s="384">
        <v>10.0</v>
      </c>
      <c r="AJ258" s="385" t="s">
        <v>159</v>
      </c>
      <c r="AK258" s="386" t="s">
        <v>132</v>
      </c>
      <c r="AL258" s="386" t="s">
        <v>150</v>
      </c>
      <c r="AM258" s="387" t="str">
        <f>'Produksi dan Harga'!O39</f>
        <v/>
      </c>
      <c r="AN258" s="387" t="str">
        <f t="shared" si="2923"/>
        <v/>
      </c>
      <c r="AO258" s="387">
        <f t="shared" si="2924"/>
        <v>0</v>
      </c>
      <c r="AP258" s="388"/>
      <c r="AQ258" s="387">
        <f t="shared" si="2925"/>
        <v>0</v>
      </c>
      <c r="AR258" s="388"/>
      <c r="AS258" s="387">
        <f>ADHB!AT258</f>
        <v>0</v>
      </c>
      <c r="AT258" s="387">
        <f t="shared" si="2926"/>
        <v>0</v>
      </c>
      <c r="AU258" s="387">
        <f t="shared" si="2927"/>
        <v>0</v>
      </c>
      <c r="AV258" s="388">
        <v>0.36319999999999997</v>
      </c>
      <c r="AW258" s="389">
        <f t="shared" si="2928"/>
        <v>0</v>
      </c>
      <c r="AX258" s="390">
        <f t="shared" si="2929"/>
        <v>0</v>
      </c>
      <c r="AY258" s="391"/>
      <c r="AZ258" s="384">
        <v>10.0</v>
      </c>
      <c r="BA258" s="385" t="s">
        <v>159</v>
      </c>
      <c r="BB258" s="386" t="s">
        <v>132</v>
      </c>
      <c r="BC258" s="386" t="s">
        <v>150</v>
      </c>
      <c r="BD258" s="387" t="str">
        <f>'Produksi dan Harga'!T39</f>
        <v/>
      </c>
      <c r="BE258" s="387" t="str">
        <f t="shared" si="2930"/>
        <v/>
      </c>
      <c r="BF258" s="387">
        <f t="shared" si="2931"/>
        <v>0</v>
      </c>
      <c r="BG258" s="388"/>
      <c r="BH258" s="387">
        <f t="shared" si="2932"/>
        <v>0</v>
      </c>
      <c r="BI258" s="388"/>
      <c r="BJ258" s="387">
        <f>ADHB!BK258</f>
        <v>0</v>
      </c>
      <c r="BK258" s="387">
        <f t="shared" si="2933"/>
        <v>0</v>
      </c>
      <c r="BL258" s="387">
        <f t="shared" si="2934"/>
        <v>0</v>
      </c>
      <c r="BM258" s="388">
        <v>0.36319999999999997</v>
      </c>
      <c r="BN258" s="389">
        <f t="shared" si="2935"/>
        <v>0</v>
      </c>
      <c r="BO258" s="390">
        <f t="shared" si="2936"/>
        <v>0</v>
      </c>
      <c r="BP258" s="391"/>
      <c r="BQ258" s="384">
        <v>10.0</v>
      </c>
      <c r="BR258" s="385" t="s">
        <v>159</v>
      </c>
      <c r="BS258" s="386" t="s">
        <v>132</v>
      </c>
      <c r="BT258" s="386" t="s">
        <v>150</v>
      </c>
      <c r="BU258" s="387" t="str">
        <f>'Produksi dan Harga'!Y39</f>
        <v/>
      </c>
      <c r="BV258" s="387" t="str">
        <f t="shared" si="2937"/>
        <v/>
      </c>
      <c r="BW258" s="387">
        <f t="shared" si="2938"/>
        <v>0</v>
      </c>
      <c r="BX258" s="388"/>
      <c r="BY258" s="387">
        <f t="shared" si="2939"/>
        <v>0</v>
      </c>
      <c r="BZ258" s="388"/>
      <c r="CA258" s="387">
        <f>ADHB!CB258</f>
        <v>0</v>
      </c>
      <c r="CB258" s="387">
        <f t="shared" si="2940"/>
        <v>0</v>
      </c>
      <c r="CC258" s="387">
        <f t="shared" si="2941"/>
        <v>0</v>
      </c>
      <c r="CD258" s="388">
        <v>0.36319999999999997</v>
      </c>
      <c r="CE258" s="389">
        <f t="shared" si="2942"/>
        <v>0</v>
      </c>
      <c r="CF258" s="390">
        <f t="shared" si="2943"/>
        <v>0</v>
      </c>
      <c r="CG258" s="391"/>
      <c r="CH258" s="384">
        <v>10.0</v>
      </c>
      <c r="CI258" s="385" t="s">
        <v>159</v>
      </c>
      <c r="CJ258" s="386" t="s">
        <v>132</v>
      </c>
      <c r="CK258" s="386" t="s">
        <v>150</v>
      </c>
      <c r="CL258" s="387" t="str">
        <f>'Produksi dan Harga'!AD39</f>
        <v/>
      </c>
      <c r="CM258" s="387" t="str">
        <f t="shared" si="2944"/>
        <v/>
      </c>
      <c r="CN258" s="387">
        <f t="shared" si="2945"/>
        <v>0</v>
      </c>
      <c r="CO258" s="388"/>
      <c r="CP258" s="387">
        <f t="shared" si="2946"/>
        <v>0</v>
      </c>
      <c r="CQ258" s="388"/>
      <c r="CR258" s="387">
        <f>ADHB!CS258</f>
        <v>0</v>
      </c>
      <c r="CS258" s="387">
        <f t="shared" si="2947"/>
        <v>0</v>
      </c>
      <c r="CT258" s="387">
        <f t="shared" si="2948"/>
        <v>0</v>
      </c>
      <c r="CU258" s="388">
        <v>0.36319999999999997</v>
      </c>
      <c r="CV258" s="389">
        <f t="shared" si="2949"/>
        <v>0</v>
      </c>
      <c r="CW258" s="390">
        <f t="shared" si="2950"/>
        <v>0</v>
      </c>
      <c r="CX258" s="391"/>
      <c r="CY258" s="384">
        <v>10.0</v>
      </c>
      <c r="CZ258" s="385" t="s">
        <v>159</v>
      </c>
      <c r="DA258" s="386" t="s">
        <v>132</v>
      </c>
      <c r="DB258" s="386" t="s">
        <v>150</v>
      </c>
      <c r="DC258" s="387" t="str">
        <f>'Produksi dan Harga'!AI39</f>
        <v/>
      </c>
      <c r="DD258" s="387" t="str">
        <f t="shared" si="2951"/>
        <v/>
      </c>
      <c r="DE258" s="387">
        <f t="shared" si="2952"/>
        <v>0</v>
      </c>
      <c r="DF258" s="388"/>
      <c r="DG258" s="387">
        <f t="shared" si="2953"/>
        <v>0</v>
      </c>
      <c r="DH258" s="388"/>
      <c r="DI258" s="387">
        <f>ADHB!DJ258</f>
        <v>0</v>
      </c>
      <c r="DJ258" s="387">
        <f t="shared" si="2954"/>
        <v>0</v>
      </c>
      <c r="DK258" s="387">
        <f t="shared" si="2955"/>
        <v>0</v>
      </c>
      <c r="DL258" s="388">
        <v>0.36319999999999997</v>
      </c>
      <c r="DM258" s="389">
        <f t="shared" si="2956"/>
        <v>0</v>
      </c>
      <c r="DN258" s="390">
        <f t="shared" si="2957"/>
        <v>0</v>
      </c>
      <c r="DO258" s="391"/>
      <c r="DP258" s="384">
        <v>10.0</v>
      </c>
      <c r="DQ258" s="385" t="s">
        <v>159</v>
      </c>
      <c r="DR258" s="386" t="s">
        <v>132</v>
      </c>
      <c r="DS258" s="386" t="s">
        <v>150</v>
      </c>
      <c r="DT258" s="387" t="str">
        <f>'Produksi dan Harga'!AN39</f>
        <v/>
      </c>
      <c r="DU258" s="387" t="str">
        <f t="shared" si="2958"/>
        <v/>
      </c>
      <c r="DV258" s="387">
        <f t="shared" si="2959"/>
        <v>0</v>
      </c>
      <c r="DW258" s="388"/>
      <c r="DX258" s="387">
        <f t="shared" si="2960"/>
        <v>0</v>
      </c>
      <c r="DY258" s="388"/>
      <c r="DZ258" s="387">
        <f>ADHB!EA258</f>
        <v>0</v>
      </c>
      <c r="EA258" s="387">
        <f t="shared" si="2961"/>
        <v>0</v>
      </c>
      <c r="EB258" s="387">
        <f t="shared" si="2962"/>
        <v>0</v>
      </c>
      <c r="EC258" s="388">
        <v>0.36319999999999997</v>
      </c>
      <c r="ED258" s="389">
        <f t="shared" si="2963"/>
        <v>0</v>
      </c>
      <c r="EE258" s="390">
        <f t="shared" si="2964"/>
        <v>0</v>
      </c>
      <c r="EF258" s="391"/>
      <c r="EG258" s="384">
        <v>10.0</v>
      </c>
      <c r="EH258" s="385" t="s">
        <v>159</v>
      </c>
      <c r="EI258" s="386" t="s">
        <v>132</v>
      </c>
      <c r="EJ258" s="386" t="s">
        <v>150</v>
      </c>
      <c r="EK258" s="387" t="str">
        <f>'Produksi dan Harga'!AS39</f>
        <v/>
      </c>
      <c r="EL258" s="387" t="str">
        <f t="shared" si="2965"/>
        <v/>
      </c>
      <c r="EM258" s="387">
        <f t="shared" si="2966"/>
        <v>0</v>
      </c>
      <c r="EN258" s="388"/>
      <c r="EO258" s="387">
        <f t="shared" si="2967"/>
        <v>0</v>
      </c>
      <c r="EP258" s="388"/>
      <c r="EQ258" s="387">
        <f>ADHB!ER258</f>
        <v>0</v>
      </c>
      <c r="ER258" s="387">
        <f t="shared" si="2968"/>
        <v>0</v>
      </c>
      <c r="ES258" s="387">
        <f t="shared" si="2969"/>
        <v>0</v>
      </c>
      <c r="ET258" s="388">
        <v>0.36319999999999997</v>
      </c>
      <c r="EU258" s="389">
        <f t="shared" si="2970"/>
        <v>0</v>
      </c>
      <c r="EV258" s="390">
        <f t="shared" si="2971"/>
        <v>0</v>
      </c>
      <c r="EW258" s="391"/>
      <c r="EX258" s="384">
        <v>10.0</v>
      </c>
      <c r="EY258" s="385" t="s">
        <v>159</v>
      </c>
      <c r="EZ258" s="386" t="s">
        <v>132</v>
      </c>
      <c r="FA258" s="386" t="s">
        <v>150</v>
      </c>
      <c r="FB258" s="387" t="str">
        <f>'Produksi dan Harga'!AX39</f>
        <v/>
      </c>
      <c r="FC258" s="387" t="str">
        <f t="shared" si="2972"/>
        <v/>
      </c>
      <c r="FD258" s="387">
        <f t="shared" si="2973"/>
        <v>0</v>
      </c>
      <c r="FE258" s="388"/>
      <c r="FF258" s="387">
        <f t="shared" si="2974"/>
        <v>0</v>
      </c>
      <c r="FG258" s="388"/>
      <c r="FH258" s="387">
        <f>ADHB!FI258</f>
        <v>0</v>
      </c>
      <c r="FI258" s="387">
        <f t="shared" si="2975"/>
        <v>0</v>
      </c>
      <c r="FJ258" s="387">
        <f t="shared" si="2976"/>
        <v>0</v>
      </c>
      <c r="FK258" s="388">
        <v>0.36319999999999997</v>
      </c>
      <c r="FL258" s="389">
        <f t="shared" si="2977"/>
        <v>0</v>
      </c>
      <c r="FM258" s="390">
        <f t="shared" si="2978"/>
        <v>0</v>
      </c>
      <c r="FN258" s="391"/>
      <c r="FO258" s="384">
        <v>10.0</v>
      </c>
      <c r="FP258" s="385" t="s">
        <v>159</v>
      </c>
      <c r="FQ258" s="386" t="s">
        <v>132</v>
      </c>
      <c r="FR258" s="386" t="s">
        <v>150</v>
      </c>
      <c r="FS258" s="387" t="str">
        <f>'Produksi dan Harga'!BC39</f>
        <v/>
      </c>
      <c r="FT258" s="387" t="str">
        <f t="shared" si="2979"/>
        <v/>
      </c>
      <c r="FU258" s="387">
        <f t="shared" si="2980"/>
        <v>0</v>
      </c>
      <c r="FV258" s="388"/>
      <c r="FW258" s="387">
        <f t="shared" si="2981"/>
        <v>0</v>
      </c>
      <c r="FX258" s="388"/>
      <c r="FY258" s="387">
        <f>ADHB!FZ258</f>
        <v>0</v>
      </c>
      <c r="FZ258" s="387">
        <f t="shared" si="2982"/>
        <v>0</v>
      </c>
      <c r="GA258" s="387">
        <f t="shared" si="2983"/>
        <v>0</v>
      </c>
      <c r="GB258" s="388">
        <v>0.36319999999999997</v>
      </c>
      <c r="GC258" s="389">
        <f t="shared" si="2984"/>
        <v>0</v>
      </c>
      <c r="GD258" s="390">
        <f t="shared" si="2985"/>
        <v>0</v>
      </c>
      <c r="GE258" s="391"/>
      <c r="GF258" s="384">
        <v>10.0</v>
      </c>
      <c r="GG258" s="385" t="s">
        <v>159</v>
      </c>
      <c r="GH258" s="386" t="s">
        <v>132</v>
      </c>
      <c r="GI258" s="386" t="s">
        <v>150</v>
      </c>
      <c r="GJ258" s="387">
        <f>'Produksi dan Harga'!BH39</f>
        <v>235</v>
      </c>
      <c r="GK258" s="387" t="str">
        <f t="shared" si="2986"/>
        <v/>
      </c>
      <c r="GL258" s="387">
        <f t="shared" si="2987"/>
        <v>0</v>
      </c>
      <c r="GM258" s="388"/>
      <c r="GN258" s="387">
        <f t="shared" si="2988"/>
        <v>0</v>
      </c>
      <c r="GO258" s="388"/>
      <c r="GP258" s="387">
        <f>ADHB!GQ258</f>
        <v>0</v>
      </c>
      <c r="GQ258" s="387">
        <f t="shared" si="2989"/>
        <v>0</v>
      </c>
      <c r="GR258" s="387">
        <f t="shared" si="2990"/>
        <v>0</v>
      </c>
      <c r="GS258" s="388">
        <v>0.36319999999999997</v>
      </c>
      <c r="GT258" s="389">
        <f t="shared" si="2991"/>
        <v>0</v>
      </c>
      <c r="GU258" s="390">
        <f t="shared" si="2992"/>
        <v>0</v>
      </c>
      <c r="GV258" s="391"/>
      <c r="GW258" s="384">
        <v>10.0</v>
      </c>
      <c r="GX258" s="385" t="s">
        <v>159</v>
      </c>
      <c r="GY258" s="386" t="s">
        <v>132</v>
      </c>
      <c r="GZ258" s="386" t="s">
        <v>150</v>
      </c>
      <c r="HA258" s="393"/>
      <c r="HB258" s="387" t="str">
        <f t="shared" si="2993"/>
        <v/>
      </c>
      <c r="HC258" s="387">
        <f t="shared" si="2994"/>
        <v>0</v>
      </c>
      <c r="HD258" s="388"/>
      <c r="HE258" s="387">
        <f t="shared" si="2995"/>
        <v>0</v>
      </c>
      <c r="HF258" s="388"/>
      <c r="HG258" s="387">
        <f>ADHB!HH258</f>
        <v>0</v>
      </c>
      <c r="HH258" s="387">
        <f t="shared" si="2996"/>
        <v>0</v>
      </c>
      <c r="HI258" s="387">
        <f t="shared" si="2997"/>
        <v>0</v>
      </c>
      <c r="HJ258" s="388">
        <v>0.36319999999999997</v>
      </c>
      <c r="HK258" s="389">
        <f t="shared" si="2998"/>
        <v>0</v>
      </c>
      <c r="HL258" s="390">
        <f t="shared" si="2999"/>
        <v>0</v>
      </c>
      <c r="HM258" s="391"/>
      <c r="HN258" s="384">
        <v>10.0</v>
      </c>
      <c r="HO258" s="385" t="s">
        <v>159</v>
      </c>
      <c r="HP258" s="386" t="s">
        <v>132</v>
      </c>
      <c r="HQ258" s="386" t="s">
        <v>150</v>
      </c>
      <c r="HR258" s="387">
        <f>'Produksi dan Harga'!BR39</f>
        <v>354</v>
      </c>
      <c r="HS258" s="387" t="str">
        <f t="shared" si="3000"/>
        <v/>
      </c>
      <c r="HT258" s="387">
        <f t="shared" si="3001"/>
        <v>0</v>
      </c>
      <c r="HU258" s="388"/>
      <c r="HV258" s="387">
        <f t="shared" si="3002"/>
        <v>0</v>
      </c>
      <c r="HW258" s="388"/>
      <c r="HX258" s="387">
        <f>ADHB!HY258</f>
        <v>0</v>
      </c>
      <c r="HY258" s="387">
        <f t="shared" si="3003"/>
        <v>0</v>
      </c>
      <c r="HZ258" s="387">
        <f t="shared" si="3004"/>
        <v>0</v>
      </c>
      <c r="IA258" s="388">
        <v>0.36319999999999997</v>
      </c>
      <c r="IB258" s="389">
        <f t="shared" si="3005"/>
        <v>0</v>
      </c>
      <c r="IC258" s="390">
        <f t="shared" si="3006"/>
        <v>0</v>
      </c>
      <c r="ID258" s="391"/>
      <c r="IE258" s="384">
        <v>10.0</v>
      </c>
      <c r="IF258" s="385" t="s">
        <v>159</v>
      </c>
      <c r="IG258" s="386" t="s">
        <v>132</v>
      </c>
      <c r="IH258" s="386" t="s">
        <v>150</v>
      </c>
      <c r="II258" s="387">
        <f>'Produksi dan Harga'!BW39</f>
        <v>75</v>
      </c>
      <c r="IJ258" s="387" t="str">
        <f t="shared" si="3007"/>
        <v/>
      </c>
      <c r="IK258" s="387">
        <f t="shared" si="3008"/>
        <v>0</v>
      </c>
      <c r="IL258" s="388"/>
      <c r="IM258" s="387">
        <f t="shared" si="3009"/>
        <v>0</v>
      </c>
      <c r="IN258" s="388"/>
      <c r="IO258" s="387">
        <f>ADHB!IP258</f>
        <v>0</v>
      </c>
      <c r="IP258" s="387">
        <f t="shared" si="3010"/>
        <v>0</v>
      </c>
      <c r="IQ258" s="387">
        <f t="shared" si="3011"/>
        <v>0</v>
      </c>
      <c r="IR258" s="388">
        <v>0.36319999999999997</v>
      </c>
      <c r="IS258" s="389">
        <f t="shared" si="3012"/>
        <v>0</v>
      </c>
      <c r="IT258" s="390">
        <f t="shared" si="3013"/>
        <v>0</v>
      </c>
      <c r="IU258" s="391"/>
      <c r="IV258" s="384">
        <v>10.0</v>
      </c>
      <c r="IW258" s="385" t="s">
        <v>159</v>
      </c>
      <c r="IX258" s="386" t="s">
        <v>132</v>
      </c>
      <c r="IY258" s="386" t="s">
        <v>150</v>
      </c>
      <c r="IZ258" s="387">
        <f>'Produksi dan Harga'!CB39</f>
        <v>60</v>
      </c>
      <c r="JA258" s="387" t="str">
        <f t="shared" si="3014"/>
        <v/>
      </c>
      <c r="JB258" s="387">
        <f t="shared" si="3015"/>
        <v>0</v>
      </c>
      <c r="JC258" s="388"/>
      <c r="JD258" s="387">
        <f t="shared" si="3016"/>
        <v>0</v>
      </c>
      <c r="JE258" s="388"/>
      <c r="JF258" s="387">
        <f>ADHB!JG258</f>
        <v>0</v>
      </c>
      <c r="JG258" s="387">
        <f t="shared" si="3017"/>
        <v>0</v>
      </c>
      <c r="JH258" s="387">
        <f t="shared" si="3018"/>
        <v>0</v>
      </c>
      <c r="JI258" s="388">
        <v>0.36319999999999997</v>
      </c>
      <c r="JJ258" s="389">
        <f t="shared" si="3019"/>
        <v>0</v>
      </c>
      <c r="JK258" s="390">
        <f t="shared" si="3020"/>
        <v>0</v>
      </c>
      <c r="JL258" s="391"/>
      <c r="JM258" s="384">
        <v>10.0</v>
      </c>
      <c r="JN258" s="385" t="s">
        <v>159</v>
      </c>
      <c r="JO258" s="386" t="s">
        <v>132</v>
      </c>
      <c r="JP258" s="386" t="s">
        <v>150</v>
      </c>
      <c r="JQ258" s="387"/>
      <c r="JR258" s="387" t="str">
        <f t="shared" si="3021"/>
        <v/>
      </c>
      <c r="JS258" s="387">
        <f t="shared" si="3022"/>
        <v>0</v>
      </c>
      <c r="JT258" s="388"/>
      <c r="JU258" s="387">
        <f t="shared" si="3023"/>
        <v>0</v>
      </c>
      <c r="JV258" s="388"/>
      <c r="JW258" s="387" t="str">
        <f>ADHB!LF258</f>
        <v/>
      </c>
      <c r="JX258" s="387">
        <f t="shared" si="3024"/>
        <v>0</v>
      </c>
      <c r="JY258" s="387">
        <f t="shared" si="3025"/>
        <v>0</v>
      </c>
      <c r="JZ258" s="388">
        <v>0.36319999999999997</v>
      </c>
      <c r="KA258" s="389">
        <f t="shared" si="3026"/>
        <v>0</v>
      </c>
      <c r="KB258" s="390">
        <f t="shared" si="3027"/>
        <v>0</v>
      </c>
      <c r="KC258" s="391"/>
      <c r="KD258" s="384">
        <v>10.0</v>
      </c>
      <c r="KE258" s="385" t="s">
        <v>159</v>
      </c>
      <c r="KF258" s="386" t="s">
        <v>132</v>
      </c>
      <c r="KG258" s="386" t="s">
        <v>150</v>
      </c>
      <c r="KH258" s="387"/>
      <c r="KI258" s="387" t="str">
        <f t="shared" si="3028"/>
        <v/>
      </c>
      <c r="KJ258" s="387">
        <f t="shared" si="3029"/>
        <v>0</v>
      </c>
      <c r="KK258" s="388"/>
      <c r="KL258" s="387">
        <f t="shared" si="3030"/>
        <v>0</v>
      </c>
      <c r="KM258" s="388"/>
      <c r="KN258" s="387" t="str">
        <f>ADHB!LW258</f>
        <v/>
      </c>
      <c r="KO258" s="387">
        <f t="shared" si="3031"/>
        <v>0</v>
      </c>
      <c r="KP258" s="387">
        <f t="shared" si="3032"/>
        <v>0</v>
      </c>
      <c r="KQ258" s="388">
        <v>0.36319999999999997</v>
      </c>
      <c r="KR258" s="389">
        <f t="shared" si="3033"/>
        <v>0</v>
      </c>
      <c r="KS258" s="390">
        <f t="shared" si="3034"/>
        <v>0</v>
      </c>
      <c r="KT258" s="391"/>
      <c r="KU258" s="392"/>
    </row>
    <row r="259" ht="15.75" customHeight="1">
      <c r="A259" s="384">
        <v>11.0</v>
      </c>
      <c r="B259" s="385" t="s">
        <v>160</v>
      </c>
      <c r="C259" s="386" t="s">
        <v>132</v>
      </c>
      <c r="D259" s="386" t="s">
        <v>150</v>
      </c>
      <c r="E259" s="387">
        <f>'Produksi dan Harga'!E40</f>
        <v>2428</v>
      </c>
      <c r="F259" s="387">
        <v>12836.0733287681</v>
      </c>
      <c r="G259" s="387">
        <f t="shared" si="2910"/>
        <v>31.16598604</v>
      </c>
      <c r="H259" s="388"/>
      <c r="I259" s="387">
        <f t="shared" si="2911"/>
        <v>0</v>
      </c>
      <c r="J259" s="388"/>
      <c r="K259" s="387">
        <f>ADHB!L259</f>
        <v>0</v>
      </c>
      <c r="L259" s="387">
        <f t="shared" si="2912"/>
        <v>0</v>
      </c>
      <c r="M259" s="387">
        <f t="shared" si="2913"/>
        <v>31.16598604</v>
      </c>
      <c r="N259" s="388">
        <v>0.36319999999999997</v>
      </c>
      <c r="O259" s="389">
        <f t="shared" si="2914"/>
        <v>11.31948613</v>
      </c>
      <c r="P259" s="390">
        <f t="shared" si="2915"/>
        <v>19.84649991</v>
      </c>
      <c r="Q259" s="391"/>
      <c r="R259" s="384">
        <v>11.0</v>
      </c>
      <c r="S259" s="385" t="s">
        <v>160</v>
      </c>
      <c r="T259" s="386" t="s">
        <v>132</v>
      </c>
      <c r="U259" s="386" t="s">
        <v>150</v>
      </c>
      <c r="V259" s="387">
        <f>'Produksi dan Harga'!J40</f>
        <v>3666</v>
      </c>
      <c r="W259" s="387">
        <f t="shared" si="2916"/>
        <v>12836.07333</v>
      </c>
      <c r="X259" s="387">
        <f t="shared" si="2917"/>
        <v>47.05704482</v>
      </c>
      <c r="Y259" s="388"/>
      <c r="Z259" s="387">
        <f t="shared" si="2918"/>
        <v>0</v>
      </c>
      <c r="AA259" s="388"/>
      <c r="AB259" s="387">
        <f>ADHB!AC259</f>
        <v>0</v>
      </c>
      <c r="AC259" s="387">
        <f t="shared" si="2919"/>
        <v>0</v>
      </c>
      <c r="AD259" s="387">
        <f t="shared" si="2920"/>
        <v>47.05704482</v>
      </c>
      <c r="AE259" s="388">
        <v>0.36319999999999997</v>
      </c>
      <c r="AF259" s="389">
        <f t="shared" si="2921"/>
        <v>17.09111868</v>
      </c>
      <c r="AG259" s="390">
        <f t="shared" si="2922"/>
        <v>29.96592614</v>
      </c>
      <c r="AH259" s="391"/>
      <c r="AI259" s="384">
        <v>11.0</v>
      </c>
      <c r="AJ259" s="385" t="s">
        <v>160</v>
      </c>
      <c r="AK259" s="386" t="s">
        <v>132</v>
      </c>
      <c r="AL259" s="386" t="s">
        <v>150</v>
      </c>
      <c r="AM259" s="387">
        <f>'Produksi dan Harga'!O40</f>
        <v>4177</v>
      </c>
      <c r="AN259" s="387">
        <f t="shared" si="2923"/>
        <v>12836.07333</v>
      </c>
      <c r="AO259" s="387">
        <f t="shared" si="2924"/>
        <v>53.61627829</v>
      </c>
      <c r="AP259" s="388"/>
      <c r="AQ259" s="387">
        <f t="shared" si="2925"/>
        <v>0</v>
      </c>
      <c r="AR259" s="388"/>
      <c r="AS259" s="387">
        <f>ADHB!AT259</f>
        <v>0</v>
      </c>
      <c r="AT259" s="387">
        <f t="shared" si="2926"/>
        <v>0</v>
      </c>
      <c r="AU259" s="387">
        <f t="shared" si="2927"/>
        <v>53.61627829</v>
      </c>
      <c r="AV259" s="388">
        <v>0.36319999999999997</v>
      </c>
      <c r="AW259" s="389">
        <f t="shared" si="2928"/>
        <v>19.47343228</v>
      </c>
      <c r="AX259" s="390">
        <f t="shared" si="2929"/>
        <v>34.14284602</v>
      </c>
      <c r="AY259" s="391"/>
      <c r="AZ259" s="384">
        <v>11.0</v>
      </c>
      <c r="BA259" s="385" t="s">
        <v>160</v>
      </c>
      <c r="BB259" s="386" t="s">
        <v>132</v>
      </c>
      <c r="BC259" s="386" t="s">
        <v>150</v>
      </c>
      <c r="BD259" s="387">
        <f>'Produksi dan Harga'!T40</f>
        <v>3604</v>
      </c>
      <c r="BE259" s="387">
        <f t="shared" si="2930"/>
        <v>12836.07333</v>
      </c>
      <c r="BF259" s="387">
        <f t="shared" si="2931"/>
        <v>46.26120828</v>
      </c>
      <c r="BG259" s="388"/>
      <c r="BH259" s="387">
        <f t="shared" si="2932"/>
        <v>0</v>
      </c>
      <c r="BI259" s="388"/>
      <c r="BJ259" s="387">
        <f>ADHB!BK259</f>
        <v>0</v>
      </c>
      <c r="BK259" s="387">
        <f t="shared" si="2933"/>
        <v>0</v>
      </c>
      <c r="BL259" s="387">
        <f t="shared" si="2934"/>
        <v>46.26120828</v>
      </c>
      <c r="BM259" s="388">
        <v>0.36319999999999997</v>
      </c>
      <c r="BN259" s="389">
        <f t="shared" si="2935"/>
        <v>16.80207085</v>
      </c>
      <c r="BO259" s="390">
        <f t="shared" si="2936"/>
        <v>29.45913743</v>
      </c>
      <c r="BP259" s="391"/>
      <c r="BQ259" s="384">
        <v>11.0</v>
      </c>
      <c r="BR259" s="385" t="s">
        <v>160</v>
      </c>
      <c r="BS259" s="386" t="s">
        <v>132</v>
      </c>
      <c r="BT259" s="386" t="s">
        <v>150</v>
      </c>
      <c r="BU259" s="387">
        <f>'Produksi dan Harga'!Y40</f>
        <v>1012</v>
      </c>
      <c r="BV259" s="387">
        <f t="shared" si="2937"/>
        <v>12836.07333</v>
      </c>
      <c r="BW259" s="387">
        <f t="shared" si="2938"/>
        <v>12.99010621</v>
      </c>
      <c r="BX259" s="388"/>
      <c r="BY259" s="387">
        <f t="shared" si="2939"/>
        <v>0</v>
      </c>
      <c r="BZ259" s="388"/>
      <c r="CA259" s="387">
        <f>ADHB!CB259</f>
        <v>0</v>
      </c>
      <c r="CB259" s="387">
        <f t="shared" si="2940"/>
        <v>0</v>
      </c>
      <c r="CC259" s="387">
        <f t="shared" si="2941"/>
        <v>12.99010621</v>
      </c>
      <c r="CD259" s="388">
        <v>0.36319999999999997</v>
      </c>
      <c r="CE259" s="389">
        <f t="shared" si="2942"/>
        <v>4.718006575</v>
      </c>
      <c r="CF259" s="390">
        <f t="shared" si="2943"/>
        <v>8.272099634</v>
      </c>
      <c r="CG259" s="391"/>
      <c r="CH259" s="384">
        <v>11.0</v>
      </c>
      <c r="CI259" s="385" t="s">
        <v>160</v>
      </c>
      <c r="CJ259" s="386" t="s">
        <v>132</v>
      </c>
      <c r="CK259" s="386" t="s">
        <v>150</v>
      </c>
      <c r="CL259" s="387">
        <f>'Produksi dan Harga'!AD40</f>
        <v>194</v>
      </c>
      <c r="CM259" s="387">
        <f t="shared" si="2944"/>
        <v>12836.07333</v>
      </c>
      <c r="CN259" s="387">
        <f t="shared" si="2945"/>
        <v>2.490198226</v>
      </c>
      <c r="CO259" s="388"/>
      <c r="CP259" s="387">
        <f t="shared" si="2946"/>
        <v>0</v>
      </c>
      <c r="CQ259" s="388"/>
      <c r="CR259" s="387">
        <f>ADHB!CS259</f>
        <v>0</v>
      </c>
      <c r="CS259" s="387">
        <f t="shared" si="2947"/>
        <v>0</v>
      </c>
      <c r="CT259" s="387">
        <f t="shared" si="2948"/>
        <v>2.490198226</v>
      </c>
      <c r="CU259" s="388">
        <v>0.36319999999999997</v>
      </c>
      <c r="CV259" s="389">
        <f t="shared" si="2949"/>
        <v>0.9044399956</v>
      </c>
      <c r="CW259" s="390">
        <f t="shared" si="2950"/>
        <v>1.58575823</v>
      </c>
      <c r="CX259" s="391"/>
      <c r="CY259" s="384">
        <v>11.0</v>
      </c>
      <c r="CZ259" s="385" t="s">
        <v>160</v>
      </c>
      <c r="DA259" s="386" t="s">
        <v>132</v>
      </c>
      <c r="DB259" s="386" t="s">
        <v>150</v>
      </c>
      <c r="DC259" s="387">
        <f>'Produksi dan Harga'!AI40</f>
        <v>583</v>
      </c>
      <c r="DD259" s="387">
        <f t="shared" si="2951"/>
        <v>12836.07333</v>
      </c>
      <c r="DE259" s="387">
        <f t="shared" si="2952"/>
        <v>7.483430751</v>
      </c>
      <c r="DF259" s="388"/>
      <c r="DG259" s="387">
        <f t="shared" si="2953"/>
        <v>0</v>
      </c>
      <c r="DH259" s="388"/>
      <c r="DI259" s="387">
        <f>ADHB!DJ259</f>
        <v>0</v>
      </c>
      <c r="DJ259" s="387">
        <f t="shared" si="2954"/>
        <v>0</v>
      </c>
      <c r="DK259" s="387">
        <f t="shared" si="2955"/>
        <v>7.483430751</v>
      </c>
      <c r="DL259" s="388">
        <v>0.36319999999999997</v>
      </c>
      <c r="DM259" s="389">
        <f t="shared" si="2956"/>
        <v>2.717982049</v>
      </c>
      <c r="DN259" s="390">
        <f t="shared" si="2957"/>
        <v>4.765448702</v>
      </c>
      <c r="DO259" s="391"/>
      <c r="DP259" s="384">
        <v>11.0</v>
      </c>
      <c r="DQ259" s="385" t="s">
        <v>160</v>
      </c>
      <c r="DR259" s="386" t="s">
        <v>132</v>
      </c>
      <c r="DS259" s="386" t="s">
        <v>150</v>
      </c>
      <c r="DT259" s="387">
        <f>'Produksi dan Harga'!AN40</f>
        <v>423</v>
      </c>
      <c r="DU259" s="387">
        <f t="shared" si="2958"/>
        <v>12836.07333</v>
      </c>
      <c r="DV259" s="387">
        <f t="shared" si="2959"/>
        <v>5.429659018</v>
      </c>
      <c r="DW259" s="388"/>
      <c r="DX259" s="387">
        <f t="shared" si="2960"/>
        <v>0</v>
      </c>
      <c r="DY259" s="388"/>
      <c r="DZ259" s="387">
        <f>ADHB!EA259</f>
        <v>0</v>
      </c>
      <c r="EA259" s="387">
        <f t="shared" si="2961"/>
        <v>0</v>
      </c>
      <c r="EB259" s="387">
        <f t="shared" si="2962"/>
        <v>5.429659018</v>
      </c>
      <c r="EC259" s="388">
        <v>0.36319999999999997</v>
      </c>
      <c r="ED259" s="389">
        <f t="shared" si="2963"/>
        <v>1.972052155</v>
      </c>
      <c r="EE259" s="390">
        <f t="shared" si="2964"/>
        <v>3.457606863</v>
      </c>
      <c r="EF259" s="391"/>
      <c r="EG259" s="384">
        <v>11.0</v>
      </c>
      <c r="EH259" s="385" t="s">
        <v>160</v>
      </c>
      <c r="EI259" s="386" t="s">
        <v>132</v>
      </c>
      <c r="EJ259" s="386" t="s">
        <v>150</v>
      </c>
      <c r="EK259" s="387">
        <f>'Produksi dan Harga'!AS40</f>
        <v>130</v>
      </c>
      <c r="EL259" s="387">
        <f t="shared" si="2965"/>
        <v>12836.07333</v>
      </c>
      <c r="EM259" s="387">
        <f t="shared" si="2966"/>
        <v>1.668689533</v>
      </c>
      <c r="EN259" s="388"/>
      <c r="EO259" s="387">
        <f t="shared" si="2967"/>
        <v>0</v>
      </c>
      <c r="EP259" s="388"/>
      <c r="EQ259" s="387">
        <f>ADHB!ER259</f>
        <v>0</v>
      </c>
      <c r="ER259" s="387">
        <f t="shared" si="2968"/>
        <v>0</v>
      </c>
      <c r="ES259" s="387">
        <f t="shared" si="2969"/>
        <v>1.668689533</v>
      </c>
      <c r="ET259" s="388">
        <v>0.36319999999999997</v>
      </c>
      <c r="EU259" s="389">
        <f t="shared" si="2970"/>
        <v>0.6060680383</v>
      </c>
      <c r="EV259" s="390">
        <f t="shared" si="2971"/>
        <v>1.062621494</v>
      </c>
      <c r="EW259" s="391"/>
      <c r="EX259" s="384">
        <v>11.0</v>
      </c>
      <c r="EY259" s="385" t="s">
        <v>160</v>
      </c>
      <c r="EZ259" s="386" t="s">
        <v>132</v>
      </c>
      <c r="FA259" s="386" t="s">
        <v>150</v>
      </c>
      <c r="FB259" s="387">
        <f>'Produksi dan Harga'!AX40</f>
        <v>519</v>
      </c>
      <c r="FC259" s="387">
        <f t="shared" si="2972"/>
        <v>12836.07333</v>
      </c>
      <c r="FD259" s="387">
        <f t="shared" si="2973"/>
        <v>6.661922058</v>
      </c>
      <c r="FE259" s="388"/>
      <c r="FF259" s="387">
        <f t="shared" si="2974"/>
        <v>0</v>
      </c>
      <c r="FG259" s="388"/>
      <c r="FH259" s="387">
        <f>ADHB!FI259</f>
        <v>0</v>
      </c>
      <c r="FI259" s="387">
        <f t="shared" si="2975"/>
        <v>0</v>
      </c>
      <c r="FJ259" s="387">
        <f t="shared" si="2976"/>
        <v>6.661922058</v>
      </c>
      <c r="FK259" s="388">
        <v>0.36319999999999997</v>
      </c>
      <c r="FL259" s="389">
        <f t="shared" si="2977"/>
        <v>2.419610091</v>
      </c>
      <c r="FM259" s="390">
        <f t="shared" si="2978"/>
        <v>4.242311966</v>
      </c>
      <c r="FN259" s="391"/>
      <c r="FO259" s="384">
        <v>11.0</v>
      </c>
      <c r="FP259" s="385" t="s">
        <v>160</v>
      </c>
      <c r="FQ259" s="386" t="s">
        <v>132</v>
      </c>
      <c r="FR259" s="386" t="s">
        <v>150</v>
      </c>
      <c r="FS259" s="387">
        <f>'Produksi dan Harga'!BC40</f>
        <v>134</v>
      </c>
      <c r="FT259" s="387">
        <f t="shared" si="2979"/>
        <v>12836.07333</v>
      </c>
      <c r="FU259" s="387">
        <f t="shared" si="2980"/>
        <v>1.720033826</v>
      </c>
      <c r="FV259" s="388"/>
      <c r="FW259" s="387">
        <f t="shared" si="2981"/>
        <v>0</v>
      </c>
      <c r="FX259" s="388"/>
      <c r="FY259" s="387">
        <f>ADHB!FZ259</f>
        <v>0</v>
      </c>
      <c r="FZ259" s="387">
        <f t="shared" si="2982"/>
        <v>0</v>
      </c>
      <c r="GA259" s="387">
        <f t="shared" si="2983"/>
        <v>1.720033826</v>
      </c>
      <c r="GB259" s="388">
        <v>0.36319999999999997</v>
      </c>
      <c r="GC259" s="389">
        <f t="shared" si="2984"/>
        <v>0.6247162856</v>
      </c>
      <c r="GD259" s="390">
        <f t="shared" si="2985"/>
        <v>1.09531754</v>
      </c>
      <c r="GE259" s="391"/>
      <c r="GF259" s="384">
        <v>11.0</v>
      </c>
      <c r="GG259" s="385" t="s">
        <v>160</v>
      </c>
      <c r="GH259" s="386" t="s">
        <v>132</v>
      </c>
      <c r="GI259" s="386" t="s">
        <v>150</v>
      </c>
      <c r="GJ259" s="387">
        <f>'Produksi dan Harga'!BH40</f>
        <v>64</v>
      </c>
      <c r="GK259" s="387">
        <f t="shared" si="2986"/>
        <v>12836.07333</v>
      </c>
      <c r="GL259" s="387">
        <f t="shared" si="2987"/>
        <v>0.821508693</v>
      </c>
      <c r="GM259" s="388"/>
      <c r="GN259" s="387">
        <f t="shared" si="2988"/>
        <v>0</v>
      </c>
      <c r="GO259" s="388"/>
      <c r="GP259" s="387">
        <f>ADHB!GQ259</f>
        <v>0</v>
      </c>
      <c r="GQ259" s="387">
        <f t="shared" si="2989"/>
        <v>0</v>
      </c>
      <c r="GR259" s="387">
        <f t="shared" si="2990"/>
        <v>0.821508693</v>
      </c>
      <c r="GS259" s="388">
        <v>0.36319999999999997</v>
      </c>
      <c r="GT259" s="389">
        <f t="shared" si="2991"/>
        <v>0.2983719573</v>
      </c>
      <c r="GU259" s="390">
        <f t="shared" si="2992"/>
        <v>0.5231367357</v>
      </c>
      <c r="GV259" s="391"/>
      <c r="GW259" s="384">
        <v>11.0</v>
      </c>
      <c r="GX259" s="385" t="s">
        <v>160</v>
      </c>
      <c r="GY259" s="386" t="s">
        <v>132</v>
      </c>
      <c r="GZ259" s="386" t="s">
        <v>150</v>
      </c>
      <c r="HA259" s="387">
        <f>'Produksi dan Harga'!BM40</f>
        <v>365</v>
      </c>
      <c r="HB259" s="387">
        <f t="shared" si="2993"/>
        <v>12836.07333</v>
      </c>
      <c r="HC259" s="387">
        <f t="shared" si="2994"/>
        <v>4.685166765</v>
      </c>
      <c r="HD259" s="388"/>
      <c r="HE259" s="387">
        <f t="shared" si="2995"/>
        <v>0</v>
      </c>
      <c r="HF259" s="388"/>
      <c r="HG259" s="387">
        <f>ADHB!HH259</f>
        <v>0</v>
      </c>
      <c r="HH259" s="387">
        <f t="shared" si="2996"/>
        <v>0</v>
      </c>
      <c r="HI259" s="387">
        <f t="shared" si="2997"/>
        <v>4.685166765</v>
      </c>
      <c r="HJ259" s="388">
        <v>0.36319999999999997</v>
      </c>
      <c r="HK259" s="389">
        <f t="shared" si="2998"/>
        <v>1.701652569</v>
      </c>
      <c r="HL259" s="390">
        <f t="shared" si="2999"/>
        <v>2.983514196</v>
      </c>
      <c r="HM259" s="391"/>
      <c r="HN259" s="384">
        <v>11.0</v>
      </c>
      <c r="HO259" s="385" t="s">
        <v>160</v>
      </c>
      <c r="HP259" s="386" t="s">
        <v>132</v>
      </c>
      <c r="HQ259" s="386" t="s">
        <v>150</v>
      </c>
      <c r="HR259" s="387">
        <f>'Produksi dan Harga'!BR40</f>
        <v>331</v>
      </c>
      <c r="HS259" s="387">
        <f t="shared" si="3000"/>
        <v>12836.07333</v>
      </c>
      <c r="HT259" s="387">
        <f t="shared" si="3001"/>
        <v>4.248740272</v>
      </c>
      <c r="HU259" s="388"/>
      <c r="HV259" s="387">
        <f t="shared" si="3002"/>
        <v>0</v>
      </c>
      <c r="HW259" s="388"/>
      <c r="HX259" s="387">
        <f>ADHB!HY259</f>
        <v>0</v>
      </c>
      <c r="HY259" s="387">
        <f t="shared" si="3003"/>
        <v>0</v>
      </c>
      <c r="HZ259" s="387">
        <f t="shared" si="3004"/>
        <v>4.248740272</v>
      </c>
      <c r="IA259" s="388">
        <v>0.36319999999999997</v>
      </c>
      <c r="IB259" s="389">
        <f t="shared" si="3005"/>
        <v>1.543142467</v>
      </c>
      <c r="IC259" s="390">
        <f t="shared" si="3006"/>
        <v>2.705597805</v>
      </c>
      <c r="ID259" s="391"/>
      <c r="IE259" s="384">
        <v>11.0</v>
      </c>
      <c r="IF259" s="385" t="s">
        <v>160</v>
      </c>
      <c r="IG259" s="386" t="s">
        <v>132</v>
      </c>
      <c r="IH259" s="386" t="s">
        <v>150</v>
      </c>
      <c r="II259" s="387">
        <f>'Produksi dan Harga'!BW40</f>
        <v>170</v>
      </c>
      <c r="IJ259" s="387">
        <f t="shared" si="3007"/>
        <v>12836.07333</v>
      </c>
      <c r="IK259" s="387">
        <f t="shared" si="3008"/>
        <v>2.182132466</v>
      </c>
      <c r="IL259" s="388"/>
      <c r="IM259" s="387">
        <f t="shared" si="3009"/>
        <v>0</v>
      </c>
      <c r="IN259" s="388"/>
      <c r="IO259" s="387">
        <f>ADHB!IP259</f>
        <v>0</v>
      </c>
      <c r="IP259" s="387">
        <f t="shared" si="3010"/>
        <v>0</v>
      </c>
      <c r="IQ259" s="387">
        <f t="shared" si="3011"/>
        <v>2.182132466</v>
      </c>
      <c r="IR259" s="388">
        <v>0.36319999999999997</v>
      </c>
      <c r="IS259" s="389">
        <f t="shared" si="3012"/>
        <v>0.7925505116</v>
      </c>
      <c r="IT259" s="390">
        <f t="shared" si="3013"/>
        <v>1.389581954</v>
      </c>
      <c r="IU259" s="391"/>
      <c r="IV259" s="384">
        <v>11.0</v>
      </c>
      <c r="IW259" s="385" t="s">
        <v>160</v>
      </c>
      <c r="IX259" s="386" t="s">
        <v>132</v>
      </c>
      <c r="IY259" s="386" t="s">
        <v>150</v>
      </c>
      <c r="IZ259" s="387">
        <f>'Produksi dan Harga'!CB40</f>
        <v>129</v>
      </c>
      <c r="JA259" s="387">
        <f t="shared" si="3014"/>
        <v>12836.07333</v>
      </c>
      <c r="JB259" s="387">
        <f t="shared" si="3015"/>
        <v>1.655853459</v>
      </c>
      <c r="JC259" s="388"/>
      <c r="JD259" s="387">
        <f t="shared" si="3016"/>
        <v>0</v>
      </c>
      <c r="JE259" s="388"/>
      <c r="JF259" s="387">
        <f>ADHB!JG259</f>
        <v>0</v>
      </c>
      <c r="JG259" s="387">
        <f t="shared" si="3017"/>
        <v>0</v>
      </c>
      <c r="JH259" s="387">
        <f t="shared" si="3018"/>
        <v>1.655853459</v>
      </c>
      <c r="JI259" s="388">
        <v>0.36319999999999997</v>
      </c>
      <c r="JJ259" s="389">
        <f t="shared" si="3019"/>
        <v>0.6014059765</v>
      </c>
      <c r="JK259" s="390">
        <f t="shared" si="3020"/>
        <v>1.054447483</v>
      </c>
      <c r="JL259" s="391"/>
      <c r="JM259" s="384">
        <v>11.0</v>
      </c>
      <c r="JN259" s="385" t="s">
        <v>160</v>
      </c>
      <c r="JO259" s="386" t="s">
        <v>132</v>
      </c>
      <c r="JP259" s="386" t="s">
        <v>150</v>
      </c>
      <c r="JQ259" s="387"/>
      <c r="JR259" s="387">
        <f t="shared" si="3021"/>
        <v>12836.07333</v>
      </c>
      <c r="JS259" s="387">
        <f t="shared" si="3022"/>
        <v>0</v>
      </c>
      <c r="JT259" s="388"/>
      <c r="JU259" s="387">
        <f t="shared" si="3023"/>
        <v>0</v>
      </c>
      <c r="JV259" s="388"/>
      <c r="JW259" s="387" t="str">
        <f>ADHB!LF259</f>
        <v/>
      </c>
      <c r="JX259" s="387">
        <f t="shared" si="3024"/>
        <v>0</v>
      </c>
      <c r="JY259" s="387">
        <f t="shared" si="3025"/>
        <v>0</v>
      </c>
      <c r="JZ259" s="388">
        <v>0.36319999999999997</v>
      </c>
      <c r="KA259" s="389">
        <f t="shared" si="3026"/>
        <v>0</v>
      </c>
      <c r="KB259" s="390">
        <f t="shared" si="3027"/>
        <v>0</v>
      </c>
      <c r="KC259" s="391"/>
      <c r="KD259" s="384">
        <v>11.0</v>
      </c>
      <c r="KE259" s="385" t="s">
        <v>160</v>
      </c>
      <c r="KF259" s="386" t="s">
        <v>132</v>
      </c>
      <c r="KG259" s="386" t="s">
        <v>150</v>
      </c>
      <c r="KH259" s="387"/>
      <c r="KI259" s="387">
        <f t="shared" si="3028"/>
        <v>12836.07333</v>
      </c>
      <c r="KJ259" s="387">
        <f t="shared" si="3029"/>
        <v>0</v>
      </c>
      <c r="KK259" s="388"/>
      <c r="KL259" s="387">
        <f t="shared" si="3030"/>
        <v>0</v>
      </c>
      <c r="KM259" s="388"/>
      <c r="KN259" s="387" t="str">
        <f>ADHB!LW259</f>
        <v/>
      </c>
      <c r="KO259" s="387">
        <f t="shared" si="3031"/>
        <v>0</v>
      </c>
      <c r="KP259" s="387">
        <f t="shared" si="3032"/>
        <v>0</v>
      </c>
      <c r="KQ259" s="388">
        <v>0.36319999999999997</v>
      </c>
      <c r="KR259" s="389">
        <f t="shared" si="3033"/>
        <v>0</v>
      </c>
      <c r="KS259" s="390">
        <f t="shared" si="3034"/>
        <v>0</v>
      </c>
      <c r="KT259" s="391"/>
      <c r="KU259" s="392"/>
    </row>
    <row r="260" ht="15.75" customHeight="1">
      <c r="A260" s="384">
        <v>12.0</v>
      </c>
      <c r="B260" s="385" t="s">
        <v>161</v>
      </c>
      <c r="C260" s="386" t="s">
        <v>132</v>
      </c>
      <c r="D260" s="386" t="s">
        <v>150</v>
      </c>
      <c r="E260" s="387"/>
      <c r="F260" s="387"/>
      <c r="G260" s="387">
        <f t="shared" si="2910"/>
        <v>0</v>
      </c>
      <c r="H260" s="388"/>
      <c r="I260" s="387">
        <f t="shared" si="2911"/>
        <v>0</v>
      </c>
      <c r="J260" s="388"/>
      <c r="K260" s="387">
        <f>ADHB!L260</f>
        <v>0</v>
      </c>
      <c r="L260" s="387">
        <f t="shared" si="2912"/>
        <v>0</v>
      </c>
      <c r="M260" s="387">
        <f t="shared" si="2913"/>
        <v>0</v>
      </c>
      <c r="N260" s="388">
        <v>0.36319999999999997</v>
      </c>
      <c r="O260" s="389">
        <f t="shared" si="2914"/>
        <v>0</v>
      </c>
      <c r="P260" s="390">
        <f t="shared" si="2915"/>
        <v>0</v>
      </c>
      <c r="Q260" s="391"/>
      <c r="R260" s="384">
        <v>12.0</v>
      </c>
      <c r="S260" s="385" t="s">
        <v>161</v>
      </c>
      <c r="T260" s="386" t="s">
        <v>132</v>
      </c>
      <c r="U260" s="386" t="s">
        <v>150</v>
      </c>
      <c r="V260" s="387"/>
      <c r="W260" s="387" t="str">
        <f t="shared" si="2916"/>
        <v/>
      </c>
      <c r="X260" s="387">
        <f t="shared" si="2917"/>
        <v>0</v>
      </c>
      <c r="Y260" s="388"/>
      <c r="Z260" s="387">
        <f t="shared" si="2918"/>
        <v>0</v>
      </c>
      <c r="AA260" s="388"/>
      <c r="AB260" s="387">
        <f>ADHB!AC260</f>
        <v>0</v>
      </c>
      <c r="AC260" s="387">
        <f t="shared" si="2919"/>
        <v>0</v>
      </c>
      <c r="AD260" s="387">
        <f t="shared" si="2920"/>
        <v>0</v>
      </c>
      <c r="AE260" s="388">
        <v>0.36319999999999997</v>
      </c>
      <c r="AF260" s="389">
        <f t="shared" si="2921"/>
        <v>0</v>
      </c>
      <c r="AG260" s="390">
        <f t="shared" si="2922"/>
        <v>0</v>
      </c>
      <c r="AH260" s="391"/>
      <c r="AI260" s="384">
        <v>12.0</v>
      </c>
      <c r="AJ260" s="385" t="s">
        <v>161</v>
      </c>
      <c r="AK260" s="386" t="s">
        <v>132</v>
      </c>
      <c r="AL260" s="386" t="s">
        <v>150</v>
      </c>
      <c r="AM260" s="387"/>
      <c r="AN260" s="387" t="str">
        <f t="shared" si="2923"/>
        <v/>
      </c>
      <c r="AO260" s="387">
        <f t="shared" si="2924"/>
        <v>0</v>
      </c>
      <c r="AP260" s="388"/>
      <c r="AQ260" s="387">
        <f t="shared" si="2925"/>
        <v>0</v>
      </c>
      <c r="AR260" s="388"/>
      <c r="AS260" s="387">
        <f>ADHB!AT260</f>
        <v>0</v>
      </c>
      <c r="AT260" s="387">
        <f t="shared" si="2926"/>
        <v>0</v>
      </c>
      <c r="AU260" s="387">
        <f t="shared" si="2927"/>
        <v>0</v>
      </c>
      <c r="AV260" s="388">
        <v>0.36319999999999997</v>
      </c>
      <c r="AW260" s="389">
        <f t="shared" si="2928"/>
        <v>0</v>
      </c>
      <c r="AX260" s="390">
        <f t="shared" si="2929"/>
        <v>0</v>
      </c>
      <c r="AY260" s="391"/>
      <c r="AZ260" s="384">
        <v>12.0</v>
      </c>
      <c r="BA260" s="385" t="s">
        <v>161</v>
      </c>
      <c r="BB260" s="386" t="s">
        <v>132</v>
      </c>
      <c r="BC260" s="386" t="s">
        <v>150</v>
      </c>
      <c r="BD260" s="387"/>
      <c r="BE260" s="387" t="str">
        <f t="shared" si="2930"/>
        <v/>
      </c>
      <c r="BF260" s="387">
        <f t="shared" si="2931"/>
        <v>0</v>
      </c>
      <c r="BG260" s="388"/>
      <c r="BH260" s="387">
        <f t="shared" si="2932"/>
        <v>0</v>
      </c>
      <c r="BI260" s="388"/>
      <c r="BJ260" s="387">
        <f>ADHB!BK260</f>
        <v>0</v>
      </c>
      <c r="BK260" s="387">
        <f t="shared" si="2933"/>
        <v>0</v>
      </c>
      <c r="BL260" s="387">
        <f t="shared" si="2934"/>
        <v>0</v>
      </c>
      <c r="BM260" s="388">
        <v>0.36319999999999997</v>
      </c>
      <c r="BN260" s="389">
        <f t="shared" si="2935"/>
        <v>0</v>
      </c>
      <c r="BO260" s="390">
        <f t="shared" si="2936"/>
        <v>0</v>
      </c>
      <c r="BP260" s="391"/>
      <c r="BQ260" s="384">
        <v>12.0</v>
      </c>
      <c r="BR260" s="385" t="s">
        <v>161</v>
      </c>
      <c r="BS260" s="386" t="s">
        <v>132</v>
      </c>
      <c r="BT260" s="386" t="s">
        <v>150</v>
      </c>
      <c r="BU260" s="387"/>
      <c r="BV260" s="387" t="str">
        <f t="shared" si="2937"/>
        <v/>
      </c>
      <c r="BW260" s="387">
        <f t="shared" si="2938"/>
        <v>0</v>
      </c>
      <c r="BX260" s="388"/>
      <c r="BY260" s="387">
        <f t="shared" si="2939"/>
        <v>0</v>
      </c>
      <c r="BZ260" s="388"/>
      <c r="CA260" s="387">
        <f>ADHB!CB260</f>
        <v>0</v>
      </c>
      <c r="CB260" s="387">
        <f t="shared" si="2940"/>
        <v>0</v>
      </c>
      <c r="CC260" s="387">
        <f t="shared" si="2941"/>
        <v>0</v>
      </c>
      <c r="CD260" s="388">
        <v>0.36319999999999997</v>
      </c>
      <c r="CE260" s="389">
        <f t="shared" si="2942"/>
        <v>0</v>
      </c>
      <c r="CF260" s="390">
        <f t="shared" si="2943"/>
        <v>0</v>
      </c>
      <c r="CG260" s="391"/>
      <c r="CH260" s="384">
        <v>12.0</v>
      </c>
      <c r="CI260" s="385" t="s">
        <v>161</v>
      </c>
      <c r="CJ260" s="386" t="s">
        <v>132</v>
      </c>
      <c r="CK260" s="386" t="s">
        <v>150</v>
      </c>
      <c r="CL260" s="387"/>
      <c r="CM260" s="387" t="str">
        <f t="shared" si="2944"/>
        <v/>
      </c>
      <c r="CN260" s="387">
        <f t="shared" si="2945"/>
        <v>0</v>
      </c>
      <c r="CO260" s="388"/>
      <c r="CP260" s="387">
        <f t="shared" si="2946"/>
        <v>0</v>
      </c>
      <c r="CQ260" s="388"/>
      <c r="CR260" s="387">
        <f>ADHB!CS260</f>
        <v>0</v>
      </c>
      <c r="CS260" s="387">
        <f t="shared" si="2947"/>
        <v>0</v>
      </c>
      <c r="CT260" s="387">
        <f t="shared" si="2948"/>
        <v>0</v>
      </c>
      <c r="CU260" s="388">
        <v>0.36319999999999997</v>
      </c>
      <c r="CV260" s="389">
        <f t="shared" si="2949"/>
        <v>0</v>
      </c>
      <c r="CW260" s="390">
        <f t="shared" si="2950"/>
        <v>0</v>
      </c>
      <c r="CX260" s="391"/>
      <c r="CY260" s="384">
        <v>12.0</v>
      </c>
      <c r="CZ260" s="385" t="s">
        <v>161</v>
      </c>
      <c r="DA260" s="386" t="s">
        <v>132</v>
      </c>
      <c r="DB260" s="386" t="s">
        <v>150</v>
      </c>
      <c r="DC260" s="387"/>
      <c r="DD260" s="387" t="str">
        <f t="shared" si="2951"/>
        <v/>
      </c>
      <c r="DE260" s="387">
        <f t="shared" si="2952"/>
        <v>0</v>
      </c>
      <c r="DF260" s="388"/>
      <c r="DG260" s="387">
        <f t="shared" si="2953"/>
        <v>0</v>
      </c>
      <c r="DH260" s="388"/>
      <c r="DI260" s="387">
        <f>ADHB!DJ260</f>
        <v>0</v>
      </c>
      <c r="DJ260" s="387">
        <f t="shared" si="2954"/>
        <v>0</v>
      </c>
      <c r="DK260" s="387">
        <f t="shared" si="2955"/>
        <v>0</v>
      </c>
      <c r="DL260" s="388">
        <v>0.36319999999999997</v>
      </c>
      <c r="DM260" s="389">
        <f t="shared" si="2956"/>
        <v>0</v>
      </c>
      <c r="DN260" s="390">
        <f t="shared" si="2957"/>
        <v>0</v>
      </c>
      <c r="DO260" s="391"/>
      <c r="DP260" s="384">
        <v>12.0</v>
      </c>
      <c r="DQ260" s="385" t="s">
        <v>161</v>
      </c>
      <c r="DR260" s="386" t="s">
        <v>132</v>
      </c>
      <c r="DS260" s="386" t="s">
        <v>150</v>
      </c>
      <c r="DT260" s="387"/>
      <c r="DU260" s="387" t="str">
        <f t="shared" si="2958"/>
        <v/>
      </c>
      <c r="DV260" s="387">
        <f t="shared" si="2959"/>
        <v>0</v>
      </c>
      <c r="DW260" s="388"/>
      <c r="DX260" s="387">
        <f t="shared" si="2960"/>
        <v>0</v>
      </c>
      <c r="DY260" s="388"/>
      <c r="DZ260" s="387">
        <f>ADHB!EA260</f>
        <v>0</v>
      </c>
      <c r="EA260" s="387">
        <f t="shared" si="2961"/>
        <v>0</v>
      </c>
      <c r="EB260" s="387">
        <f t="shared" si="2962"/>
        <v>0</v>
      </c>
      <c r="EC260" s="388">
        <v>0.36319999999999997</v>
      </c>
      <c r="ED260" s="389">
        <f t="shared" si="2963"/>
        <v>0</v>
      </c>
      <c r="EE260" s="390">
        <f t="shared" si="2964"/>
        <v>0</v>
      </c>
      <c r="EF260" s="391"/>
      <c r="EG260" s="384">
        <v>12.0</v>
      </c>
      <c r="EH260" s="385" t="s">
        <v>161</v>
      </c>
      <c r="EI260" s="386" t="s">
        <v>132</v>
      </c>
      <c r="EJ260" s="386" t="s">
        <v>150</v>
      </c>
      <c r="EK260" s="387"/>
      <c r="EL260" s="387" t="str">
        <f t="shared" si="2965"/>
        <v/>
      </c>
      <c r="EM260" s="387">
        <f t="shared" si="2966"/>
        <v>0</v>
      </c>
      <c r="EN260" s="388"/>
      <c r="EO260" s="387">
        <f t="shared" si="2967"/>
        <v>0</v>
      </c>
      <c r="EP260" s="388"/>
      <c r="EQ260" s="387">
        <f>ADHB!ER260</f>
        <v>0</v>
      </c>
      <c r="ER260" s="387">
        <f t="shared" si="2968"/>
        <v>0</v>
      </c>
      <c r="ES260" s="387">
        <f t="shared" si="2969"/>
        <v>0</v>
      </c>
      <c r="ET260" s="388">
        <v>0.36319999999999997</v>
      </c>
      <c r="EU260" s="389">
        <f t="shared" si="2970"/>
        <v>0</v>
      </c>
      <c r="EV260" s="390">
        <f t="shared" si="2971"/>
        <v>0</v>
      </c>
      <c r="EW260" s="391"/>
      <c r="EX260" s="384">
        <v>12.0</v>
      </c>
      <c r="EY260" s="385" t="s">
        <v>161</v>
      </c>
      <c r="EZ260" s="386" t="s">
        <v>132</v>
      </c>
      <c r="FA260" s="386" t="s">
        <v>150</v>
      </c>
      <c r="FB260" s="387"/>
      <c r="FC260" s="387" t="str">
        <f t="shared" si="2972"/>
        <v/>
      </c>
      <c r="FD260" s="387">
        <f t="shared" si="2973"/>
        <v>0</v>
      </c>
      <c r="FE260" s="388"/>
      <c r="FF260" s="387">
        <f t="shared" si="2974"/>
        <v>0</v>
      </c>
      <c r="FG260" s="388"/>
      <c r="FH260" s="387">
        <f>ADHB!FI260</f>
        <v>0</v>
      </c>
      <c r="FI260" s="387">
        <f t="shared" si="2975"/>
        <v>0</v>
      </c>
      <c r="FJ260" s="387">
        <f t="shared" si="2976"/>
        <v>0</v>
      </c>
      <c r="FK260" s="388">
        <v>0.36319999999999997</v>
      </c>
      <c r="FL260" s="389">
        <f t="shared" si="2977"/>
        <v>0</v>
      </c>
      <c r="FM260" s="390">
        <f t="shared" si="2978"/>
        <v>0</v>
      </c>
      <c r="FN260" s="391"/>
      <c r="FO260" s="384">
        <v>12.0</v>
      </c>
      <c r="FP260" s="385" t="s">
        <v>161</v>
      </c>
      <c r="FQ260" s="386" t="s">
        <v>132</v>
      </c>
      <c r="FR260" s="386" t="s">
        <v>150</v>
      </c>
      <c r="FS260" s="387"/>
      <c r="FT260" s="387" t="str">
        <f t="shared" si="2979"/>
        <v/>
      </c>
      <c r="FU260" s="387">
        <f t="shared" si="2980"/>
        <v>0</v>
      </c>
      <c r="FV260" s="388"/>
      <c r="FW260" s="387">
        <f t="shared" si="2981"/>
        <v>0</v>
      </c>
      <c r="FX260" s="388"/>
      <c r="FY260" s="387">
        <f>ADHB!FZ260</f>
        <v>0</v>
      </c>
      <c r="FZ260" s="387">
        <f t="shared" si="2982"/>
        <v>0</v>
      </c>
      <c r="GA260" s="387">
        <f t="shared" si="2983"/>
        <v>0</v>
      </c>
      <c r="GB260" s="388">
        <v>0.36319999999999997</v>
      </c>
      <c r="GC260" s="389">
        <f t="shared" si="2984"/>
        <v>0</v>
      </c>
      <c r="GD260" s="390">
        <f t="shared" si="2985"/>
        <v>0</v>
      </c>
      <c r="GE260" s="391"/>
      <c r="GF260" s="384">
        <v>12.0</v>
      </c>
      <c r="GG260" s="385" t="s">
        <v>161</v>
      </c>
      <c r="GH260" s="386" t="s">
        <v>132</v>
      </c>
      <c r="GI260" s="386" t="s">
        <v>150</v>
      </c>
      <c r="GJ260" s="387"/>
      <c r="GK260" s="387" t="str">
        <f t="shared" si="2986"/>
        <v/>
      </c>
      <c r="GL260" s="387">
        <f t="shared" si="2987"/>
        <v>0</v>
      </c>
      <c r="GM260" s="388"/>
      <c r="GN260" s="387">
        <f t="shared" si="2988"/>
        <v>0</v>
      </c>
      <c r="GO260" s="388"/>
      <c r="GP260" s="387">
        <f>ADHB!GQ260</f>
        <v>0</v>
      </c>
      <c r="GQ260" s="387">
        <f t="shared" si="2989"/>
        <v>0</v>
      </c>
      <c r="GR260" s="387">
        <f t="shared" si="2990"/>
        <v>0</v>
      </c>
      <c r="GS260" s="388">
        <v>0.36319999999999997</v>
      </c>
      <c r="GT260" s="389">
        <f t="shared" si="2991"/>
        <v>0</v>
      </c>
      <c r="GU260" s="390">
        <f t="shared" si="2992"/>
        <v>0</v>
      </c>
      <c r="GV260" s="391"/>
      <c r="GW260" s="384">
        <v>12.0</v>
      </c>
      <c r="GX260" s="385" t="s">
        <v>161</v>
      </c>
      <c r="GY260" s="386" t="s">
        <v>132</v>
      </c>
      <c r="GZ260" s="386" t="s">
        <v>150</v>
      </c>
      <c r="HA260" s="387"/>
      <c r="HB260" s="387" t="str">
        <f t="shared" si="2993"/>
        <v/>
      </c>
      <c r="HC260" s="387">
        <f t="shared" si="2994"/>
        <v>0</v>
      </c>
      <c r="HD260" s="388"/>
      <c r="HE260" s="387">
        <f t="shared" si="2995"/>
        <v>0</v>
      </c>
      <c r="HF260" s="388"/>
      <c r="HG260" s="387">
        <f>ADHB!HH260</f>
        <v>0</v>
      </c>
      <c r="HH260" s="387">
        <f t="shared" si="2996"/>
        <v>0</v>
      </c>
      <c r="HI260" s="387">
        <f t="shared" si="2997"/>
        <v>0</v>
      </c>
      <c r="HJ260" s="388">
        <v>0.36319999999999997</v>
      </c>
      <c r="HK260" s="389">
        <f t="shared" si="2998"/>
        <v>0</v>
      </c>
      <c r="HL260" s="390">
        <f t="shared" si="2999"/>
        <v>0</v>
      </c>
      <c r="HM260" s="391"/>
      <c r="HN260" s="384">
        <v>12.0</v>
      </c>
      <c r="HO260" s="385" t="s">
        <v>161</v>
      </c>
      <c r="HP260" s="386" t="s">
        <v>132</v>
      </c>
      <c r="HQ260" s="386" t="s">
        <v>150</v>
      </c>
      <c r="HR260" s="387"/>
      <c r="HS260" s="387" t="str">
        <f t="shared" si="3000"/>
        <v/>
      </c>
      <c r="HT260" s="387">
        <f t="shared" si="3001"/>
        <v>0</v>
      </c>
      <c r="HU260" s="388"/>
      <c r="HV260" s="387">
        <f t="shared" si="3002"/>
        <v>0</v>
      </c>
      <c r="HW260" s="388"/>
      <c r="HX260" s="387">
        <f>ADHB!HY260</f>
        <v>0</v>
      </c>
      <c r="HY260" s="387">
        <f t="shared" si="3003"/>
        <v>0</v>
      </c>
      <c r="HZ260" s="387">
        <f t="shared" si="3004"/>
        <v>0</v>
      </c>
      <c r="IA260" s="388">
        <v>0.36319999999999997</v>
      </c>
      <c r="IB260" s="389">
        <f t="shared" si="3005"/>
        <v>0</v>
      </c>
      <c r="IC260" s="390">
        <f t="shared" si="3006"/>
        <v>0</v>
      </c>
      <c r="ID260" s="391"/>
      <c r="IE260" s="384">
        <v>12.0</v>
      </c>
      <c r="IF260" s="385" t="s">
        <v>161</v>
      </c>
      <c r="IG260" s="386" t="s">
        <v>132</v>
      </c>
      <c r="IH260" s="386" t="s">
        <v>150</v>
      </c>
      <c r="II260" s="387"/>
      <c r="IJ260" s="387" t="str">
        <f t="shared" si="3007"/>
        <v/>
      </c>
      <c r="IK260" s="387">
        <f t="shared" si="3008"/>
        <v>0</v>
      </c>
      <c r="IL260" s="388"/>
      <c r="IM260" s="387">
        <f t="shared" si="3009"/>
        <v>0</v>
      </c>
      <c r="IN260" s="388"/>
      <c r="IO260" s="387">
        <f>ADHB!IP260</f>
        <v>0</v>
      </c>
      <c r="IP260" s="387">
        <f t="shared" si="3010"/>
        <v>0</v>
      </c>
      <c r="IQ260" s="387">
        <f t="shared" si="3011"/>
        <v>0</v>
      </c>
      <c r="IR260" s="388">
        <v>0.36319999999999997</v>
      </c>
      <c r="IS260" s="389">
        <f t="shared" si="3012"/>
        <v>0</v>
      </c>
      <c r="IT260" s="390">
        <f t="shared" si="3013"/>
        <v>0</v>
      </c>
      <c r="IU260" s="391"/>
      <c r="IV260" s="384">
        <v>12.0</v>
      </c>
      <c r="IW260" s="385" t="s">
        <v>161</v>
      </c>
      <c r="IX260" s="386" t="s">
        <v>132</v>
      </c>
      <c r="IY260" s="386" t="s">
        <v>150</v>
      </c>
      <c r="IZ260" s="387"/>
      <c r="JA260" s="387" t="str">
        <f t="shared" si="3014"/>
        <v/>
      </c>
      <c r="JB260" s="387">
        <f t="shared" si="3015"/>
        <v>0</v>
      </c>
      <c r="JC260" s="388"/>
      <c r="JD260" s="387">
        <f t="shared" si="3016"/>
        <v>0</v>
      </c>
      <c r="JE260" s="388"/>
      <c r="JF260" s="387">
        <f>ADHB!JG260</f>
        <v>0</v>
      </c>
      <c r="JG260" s="387">
        <f t="shared" si="3017"/>
        <v>0</v>
      </c>
      <c r="JH260" s="387">
        <f t="shared" si="3018"/>
        <v>0</v>
      </c>
      <c r="JI260" s="388">
        <v>0.36319999999999997</v>
      </c>
      <c r="JJ260" s="389">
        <f t="shared" si="3019"/>
        <v>0</v>
      </c>
      <c r="JK260" s="390">
        <f t="shared" si="3020"/>
        <v>0</v>
      </c>
      <c r="JL260" s="391"/>
      <c r="JM260" s="384">
        <v>12.0</v>
      </c>
      <c r="JN260" s="385" t="s">
        <v>161</v>
      </c>
      <c r="JO260" s="386" t="s">
        <v>132</v>
      </c>
      <c r="JP260" s="386" t="s">
        <v>150</v>
      </c>
      <c r="JQ260" s="387"/>
      <c r="JR260" s="387" t="str">
        <f t="shared" si="3021"/>
        <v/>
      </c>
      <c r="JS260" s="387">
        <f t="shared" si="3022"/>
        <v>0</v>
      </c>
      <c r="JT260" s="388"/>
      <c r="JU260" s="387">
        <f t="shared" si="3023"/>
        <v>0</v>
      </c>
      <c r="JV260" s="388"/>
      <c r="JW260" s="387" t="str">
        <f>ADHB!LF260</f>
        <v/>
      </c>
      <c r="JX260" s="387">
        <f t="shared" si="3024"/>
        <v>0</v>
      </c>
      <c r="JY260" s="387">
        <f t="shared" si="3025"/>
        <v>0</v>
      </c>
      <c r="JZ260" s="388">
        <v>0.36319999999999997</v>
      </c>
      <c r="KA260" s="389">
        <f t="shared" si="3026"/>
        <v>0</v>
      </c>
      <c r="KB260" s="390">
        <f t="shared" si="3027"/>
        <v>0</v>
      </c>
      <c r="KC260" s="391"/>
      <c r="KD260" s="384">
        <v>12.0</v>
      </c>
      <c r="KE260" s="385" t="s">
        <v>161</v>
      </c>
      <c r="KF260" s="386" t="s">
        <v>132</v>
      </c>
      <c r="KG260" s="386" t="s">
        <v>150</v>
      </c>
      <c r="KH260" s="387"/>
      <c r="KI260" s="387" t="str">
        <f t="shared" si="3028"/>
        <v/>
      </c>
      <c r="KJ260" s="387">
        <f t="shared" si="3029"/>
        <v>0</v>
      </c>
      <c r="KK260" s="388"/>
      <c r="KL260" s="387">
        <f t="shared" si="3030"/>
        <v>0</v>
      </c>
      <c r="KM260" s="388"/>
      <c r="KN260" s="387" t="str">
        <f>ADHB!LW260</f>
        <v/>
      </c>
      <c r="KO260" s="387">
        <f t="shared" si="3031"/>
        <v>0</v>
      </c>
      <c r="KP260" s="387">
        <f t="shared" si="3032"/>
        <v>0</v>
      </c>
      <c r="KQ260" s="388">
        <v>0.36319999999999997</v>
      </c>
      <c r="KR260" s="389">
        <f t="shared" si="3033"/>
        <v>0</v>
      </c>
      <c r="KS260" s="390">
        <f t="shared" si="3034"/>
        <v>0</v>
      </c>
      <c r="KT260" s="391"/>
      <c r="KU260" s="392"/>
    </row>
    <row r="261" ht="15.75" customHeight="1">
      <c r="A261" s="384">
        <v>13.0</v>
      </c>
      <c r="B261" s="385" t="s">
        <v>162</v>
      </c>
      <c r="C261" s="386" t="s">
        <v>132</v>
      </c>
      <c r="D261" s="386" t="s">
        <v>150</v>
      </c>
      <c r="E261" s="387"/>
      <c r="F261" s="387"/>
      <c r="G261" s="387">
        <f t="shared" si="2910"/>
        <v>0</v>
      </c>
      <c r="H261" s="388"/>
      <c r="I261" s="387">
        <f t="shared" si="2911"/>
        <v>0</v>
      </c>
      <c r="J261" s="388"/>
      <c r="K261" s="387">
        <f>ADHB!L261</f>
        <v>0</v>
      </c>
      <c r="L261" s="387">
        <f t="shared" si="2912"/>
        <v>0</v>
      </c>
      <c r="M261" s="387">
        <f t="shared" si="2913"/>
        <v>0</v>
      </c>
      <c r="N261" s="388">
        <v>0.36319999999999997</v>
      </c>
      <c r="O261" s="389">
        <f t="shared" si="2914"/>
        <v>0</v>
      </c>
      <c r="P261" s="390">
        <f t="shared" si="2915"/>
        <v>0</v>
      </c>
      <c r="Q261" s="391"/>
      <c r="R261" s="384">
        <v>13.0</v>
      </c>
      <c r="S261" s="385" t="s">
        <v>162</v>
      </c>
      <c r="T261" s="386" t="s">
        <v>132</v>
      </c>
      <c r="U261" s="386" t="s">
        <v>150</v>
      </c>
      <c r="V261" s="387"/>
      <c r="W261" s="387" t="str">
        <f t="shared" si="2916"/>
        <v/>
      </c>
      <c r="X261" s="387">
        <f t="shared" si="2917"/>
        <v>0</v>
      </c>
      <c r="Y261" s="388"/>
      <c r="Z261" s="387">
        <f t="shared" si="2918"/>
        <v>0</v>
      </c>
      <c r="AA261" s="388"/>
      <c r="AB261" s="387">
        <f>ADHB!AC261</f>
        <v>0</v>
      </c>
      <c r="AC261" s="387">
        <f t="shared" si="2919"/>
        <v>0</v>
      </c>
      <c r="AD261" s="387">
        <f t="shared" si="2920"/>
        <v>0</v>
      </c>
      <c r="AE261" s="388">
        <v>0.36319999999999997</v>
      </c>
      <c r="AF261" s="389">
        <f t="shared" si="2921"/>
        <v>0</v>
      </c>
      <c r="AG261" s="390">
        <f t="shared" si="2922"/>
        <v>0</v>
      </c>
      <c r="AH261" s="391"/>
      <c r="AI261" s="384">
        <v>13.0</v>
      </c>
      <c r="AJ261" s="385" t="s">
        <v>162</v>
      </c>
      <c r="AK261" s="386" t="s">
        <v>132</v>
      </c>
      <c r="AL261" s="386" t="s">
        <v>150</v>
      </c>
      <c r="AM261" s="387"/>
      <c r="AN261" s="387" t="str">
        <f t="shared" si="2923"/>
        <v/>
      </c>
      <c r="AO261" s="387">
        <f t="shared" si="2924"/>
        <v>0</v>
      </c>
      <c r="AP261" s="388"/>
      <c r="AQ261" s="387">
        <f t="shared" si="2925"/>
        <v>0</v>
      </c>
      <c r="AR261" s="388"/>
      <c r="AS261" s="387">
        <f>ADHB!AT261</f>
        <v>0</v>
      </c>
      <c r="AT261" s="387">
        <f t="shared" si="2926"/>
        <v>0</v>
      </c>
      <c r="AU261" s="387">
        <f t="shared" si="2927"/>
        <v>0</v>
      </c>
      <c r="AV261" s="388">
        <v>0.36319999999999997</v>
      </c>
      <c r="AW261" s="389">
        <f t="shared" si="2928"/>
        <v>0</v>
      </c>
      <c r="AX261" s="390">
        <f t="shared" si="2929"/>
        <v>0</v>
      </c>
      <c r="AY261" s="391"/>
      <c r="AZ261" s="384">
        <v>13.0</v>
      </c>
      <c r="BA261" s="385" t="s">
        <v>162</v>
      </c>
      <c r="BB261" s="386" t="s">
        <v>132</v>
      </c>
      <c r="BC261" s="386" t="s">
        <v>150</v>
      </c>
      <c r="BD261" s="387"/>
      <c r="BE261" s="387" t="str">
        <f t="shared" si="2930"/>
        <v/>
      </c>
      <c r="BF261" s="387">
        <f t="shared" si="2931"/>
        <v>0</v>
      </c>
      <c r="BG261" s="388"/>
      <c r="BH261" s="387">
        <f t="shared" si="2932"/>
        <v>0</v>
      </c>
      <c r="BI261" s="388"/>
      <c r="BJ261" s="387">
        <f>ADHB!BK261</f>
        <v>0</v>
      </c>
      <c r="BK261" s="387">
        <f t="shared" si="2933"/>
        <v>0</v>
      </c>
      <c r="BL261" s="387">
        <f t="shared" si="2934"/>
        <v>0</v>
      </c>
      <c r="BM261" s="388">
        <v>0.36319999999999997</v>
      </c>
      <c r="BN261" s="389">
        <f t="shared" si="2935"/>
        <v>0</v>
      </c>
      <c r="BO261" s="390">
        <f t="shared" si="2936"/>
        <v>0</v>
      </c>
      <c r="BP261" s="391"/>
      <c r="BQ261" s="384">
        <v>13.0</v>
      </c>
      <c r="BR261" s="385" t="s">
        <v>162</v>
      </c>
      <c r="BS261" s="386" t="s">
        <v>132</v>
      </c>
      <c r="BT261" s="386" t="s">
        <v>150</v>
      </c>
      <c r="BU261" s="387"/>
      <c r="BV261" s="387" t="str">
        <f t="shared" si="2937"/>
        <v/>
      </c>
      <c r="BW261" s="387">
        <f t="shared" si="2938"/>
        <v>0</v>
      </c>
      <c r="BX261" s="388"/>
      <c r="BY261" s="387">
        <f t="shared" si="2939"/>
        <v>0</v>
      </c>
      <c r="BZ261" s="388"/>
      <c r="CA261" s="387">
        <f>ADHB!CB261</f>
        <v>0</v>
      </c>
      <c r="CB261" s="387">
        <f t="shared" si="2940"/>
        <v>0</v>
      </c>
      <c r="CC261" s="387">
        <f t="shared" si="2941"/>
        <v>0</v>
      </c>
      <c r="CD261" s="388">
        <v>0.36319999999999997</v>
      </c>
      <c r="CE261" s="389">
        <f t="shared" si="2942"/>
        <v>0</v>
      </c>
      <c r="CF261" s="390">
        <f t="shared" si="2943"/>
        <v>0</v>
      </c>
      <c r="CG261" s="391"/>
      <c r="CH261" s="384">
        <v>13.0</v>
      </c>
      <c r="CI261" s="385" t="s">
        <v>162</v>
      </c>
      <c r="CJ261" s="386" t="s">
        <v>132</v>
      </c>
      <c r="CK261" s="386" t="s">
        <v>150</v>
      </c>
      <c r="CL261" s="387"/>
      <c r="CM261" s="387" t="str">
        <f t="shared" si="2944"/>
        <v/>
      </c>
      <c r="CN261" s="387">
        <f t="shared" si="2945"/>
        <v>0</v>
      </c>
      <c r="CO261" s="388"/>
      <c r="CP261" s="387">
        <f t="shared" si="2946"/>
        <v>0</v>
      </c>
      <c r="CQ261" s="388"/>
      <c r="CR261" s="387">
        <f>ADHB!CS261</f>
        <v>0</v>
      </c>
      <c r="CS261" s="387">
        <f t="shared" si="2947"/>
        <v>0</v>
      </c>
      <c r="CT261" s="387">
        <f t="shared" si="2948"/>
        <v>0</v>
      </c>
      <c r="CU261" s="388">
        <v>0.36319999999999997</v>
      </c>
      <c r="CV261" s="389">
        <f t="shared" si="2949"/>
        <v>0</v>
      </c>
      <c r="CW261" s="390">
        <f t="shared" si="2950"/>
        <v>0</v>
      </c>
      <c r="CX261" s="391"/>
      <c r="CY261" s="384">
        <v>13.0</v>
      </c>
      <c r="CZ261" s="385" t="s">
        <v>162</v>
      </c>
      <c r="DA261" s="386" t="s">
        <v>132</v>
      </c>
      <c r="DB261" s="386" t="s">
        <v>150</v>
      </c>
      <c r="DC261" s="387"/>
      <c r="DD261" s="387" t="str">
        <f t="shared" si="2951"/>
        <v/>
      </c>
      <c r="DE261" s="387">
        <f t="shared" si="2952"/>
        <v>0</v>
      </c>
      <c r="DF261" s="388"/>
      <c r="DG261" s="387">
        <f t="shared" si="2953"/>
        <v>0</v>
      </c>
      <c r="DH261" s="388"/>
      <c r="DI261" s="387">
        <f>ADHB!DJ261</f>
        <v>0</v>
      </c>
      <c r="DJ261" s="387">
        <f t="shared" si="2954"/>
        <v>0</v>
      </c>
      <c r="DK261" s="387">
        <f t="shared" si="2955"/>
        <v>0</v>
      </c>
      <c r="DL261" s="388">
        <v>0.36319999999999997</v>
      </c>
      <c r="DM261" s="389">
        <f t="shared" si="2956"/>
        <v>0</v>
      </c>
      <c r="DN261" s="390">
        <f t="shared" si="2957"/>
        <v>0</v>
      </c>
      <c r="DO261" s="391"/>
      <c r="DP261" s="384">
        <v>13.0</v>
      </c>
      <c r="DQ261" s="385" t="s">
        <v>162</v>
      </c>
      <c r="DR261" s="386" t="s">
        <v>132</v>
      </c>
      <c r="DS261" s="386" t="s">
        <v>150</v>
      </c>
      <c r="DT261" s="387"/>
      <c r="DU261" s="387" t="str">
        <f t="shared" si="2958"/>
        <v/>
      </c>
      <c r="DV261" s="387">
        <f t="shared" si="2959"/>
        <v>0</v>
      </c>
      <c r="DW261" s="388"/>
      <c r="DX261" s="387">
        <f t="shared" si="2960"/>
        <v>0</v>
      </c>
      <c r="DY261" s="388"/>
      <c r="DZ261" s="387">
        <f>ADHB!EA261</f>
        <v>0</v>
      </c>
      <c r="EA261" s="387">
        <f t="shared" si="2961"/>
        <v>0</v>
      </c>
      <c r="EB261" s="387">
        <f t="shared" si="2962"/>
        <v>0</v>
      </c>
      <c r="EC261" s="388">
        <v>0.36319999999999997</v>
      </c>
      <c r="ED261" s="389">
        <f t="shared" si="2963"/>
        <v>0</v>
      </c>
      <c r="EE261" s="390">
        <f t="shared" si="2964"/>
        <v>0</v>
      </c>
      <c r="EF261" s="391"/>
      <c r="EG261" s="384">
        <v>13.0</v>
      </c>
      <c r="EH261" s="385" t="s">
        <v>162</v>
      </c>
      <c r="EI261" s="386" t="s">
        <v>132</v>
      </c>
      <c r="EJ261" s="386" t="s">
        <v>150</v>
      </c>
      <c r="EK261" s="387"/>
      <c r="EL261" s="387" t="str">
        <f t="shared" si="2965"/>
        <v/>
      </c>
      <c r="EM261" s="387">
        <f t="shared" si="2966"/>
        <v>0</v>
      </c>
      <c r="EN261" s="388"/>
      <c r="EO261" s="387">
        <f t="shared" si="2967"/>
        <v>0</v>
      </c>
      <c r="EP261" s="388"/>
      <c r="EQ261" s="387">
        <f>ADHB!ER261</f>
        <v>0</v>
      </c>
      <c r="ER261" s="387">
        <f t="shared" si="2968"/>
        <v>0</v>
      </c>
      <c r="ES261" s="387">
        <f t="shared" si="2969"/>
        <v>0</v>
      </c>
      <c r="ET261" s="388">
        <v>0.36319999999999997</v>
      </c>
      <c r="EU261" s="389">
        <f t="shared" si="2970"/>
        <v>0</v>
      </c>
      <c r="EV261" s="390">
        <f t="shared" si="2971"/>
        <v>0</v>
      </c>
      <c r="EW261" s="391"/>
      <c r="EX261" s="384">
        <v>13.0</v>
      </c>
      <c r="EY261" s="385" t="s">
        <v>162</v>
      </c>
      <c r="EZ261" s="386" t="s">
        <v>132</v>
      </c>
      <c r="FA261" s="386" t="s">
        <v>150</v>
      </c>
      <c r="FB261" s="387"/>
      <c r="FC261" s="387" t="str">
        <f t="shared" si="2972"/>
        <v/>
      </c>
      <c r="FD261" s="387">
        <f t="shared" si="2973"/>
        <v>0</v>
      </c>
      <c r="FE261" s="388"/>
      <c r="FF261" s="387">
        <f t="shared" si="2974"/>
        <v>0</v>
      </c>
      <c r="FG261" s="388"/>
      <c r="FH261" s="387">
        <f>ADHB!FI261</f>
        <v>0</v>
      </c>
      <c r="FI261" s="387">
        <f t="shared" si="2975"/>
        <v>0</v>
      </c>
      <c r="FJ261" s="387">
        <f t="shared" si="2976"/>
        <v>0</v>
      </c>
      <c r="FK261" s="388">
        <v>0.36319999999999997</v>
      </c>
      <c r="FL261" s="389">
        <f t="shared" si="2977"/>
        <v>0</v>
      </c>
      <c r="FM261" s="390">
        <f t="shared" si="2978"/>
        <v>0</v>
      </c>
      <c r="FN261" s="391"/>
      <c r="FO261" s="384">
        <v>13.0</v>
      </c>
      <c r="FP261" s="385" t="s">
        <v>162</v>
      </c>
      <c r="FQ261" s="386" t="s">
        <v>132</v>
      </c>
      <c r="FR261" s="386" t="s">
        <v>150</v>
      </c>
      <c r="FS261" s="387"/>
      <c r="FT261" s="387" t="str">
        <f t="shared" si="2979"/>
        <v/>
      </c>
      <c r="FU261" s="387">
        <f t="shared" si="2980"/>
        <v>0</v>
      </c>
      <c r="FV261" s="388"/>
      <c r="FW261" s="387">
        <f t="shared" si="2981"/>
        <v>0</v>
      </c>
      <c r="FX261" s="388"/>
      <c r="FY261" s="387">
        <f>ADHB!FZ261</f>
        <v>0</v>
      </c>
      <c r="FZ261" s="387">
        <f t="shared" si="2982"/>
        <v>0</v>
      </c>
      <c r="GA261" s="387">
        <f t="shared" si="2983"/>
        <v>0</v>
      </c>
      <c r="GB261" s="388">
        <v>0.36319999999999997</v>
      </c>
      <c r="GC261" s="389">
        <f t="shared" si="2984"/>
        <v>0</v>
      </c>
      <c r="GD261" s="390">
        <f t="shared" si="2985"/>
        <v>0</v>
      </c>
      <c r="GE261" s="391"/>
      <c r="GF261" s="384">
        <v>13.0</v>
      </c>
      <c r="GG261" s="385" t="s">
        <v>162</v>
      </c>
      <c r="GH261" s="386" t="s">
        <v>132</v>
      </c>
      <c r="GI261" s="386" t="s">
        <v>150</v>
      </c>
      <c r="GJ261" s="387"/>
      <c r="GK261" s="387" t="str">
        <f t="shared" si="2986"/>
        <v/>
      </c>
      <c r="GL261" s="387">
        <f t="shared" si="2987"/>
        <v>0</v>
      </c>
      <c r="GM261" s="388"/>
      <c r="GN261" s="387">
        <f t="shared" si="2988"/>
        <v>0</v>
      </c>
      <c r="GO261" s="388"/>
      <c r="GP261" s="387">
        <f>ADHB!GQ261</f>
        <v>0</v>
      </c>
      <c r="GQ261" s="387">
        <f t="shared" si="2989"/>
        <v>0</v>
      </c>
      <c r="GR261" s="387">
        <f t="shared" si="2990"/>
        <v>0</v>
      </c>
      <c r="GS261" s="388">
        <v>0.36319999999999997</v>
      </c>
      <c r="GT261" s="389">
        <f t="shared" si="2991"/>
        <v>0</v>
      </c>
      <c r="GU261" s="390">
        <f t="shared" si="2992"/>
        <v>0</v>
      </c>
      <c r="GV261" s="391"/>
      <c r="GW261" s="384">
        <v>13.0</v>
      </c>
      <c r="GX261" s="385" t="s">
        <v>162</v>
      </c>
      <c r="GY261" s="386" t="s">
        <v>132</v>
      </c>
      <c r="GZ261" s="386" t="s">
        <v>150</v>
      </c>
      <c r="HA261" s="387"/>
      <c r="HB261" s="387" t="str">
        <f t="shared" si="2993"/>
        <v/>
      </c>
      <c r="HC261" s="387">
        <f t="shared" si="2994"/>
        <v>0</v>
      </c>
      <c r="HD261" s="388"/>
      <c r="HE261" s="387">
        <f t="shared" si="2995"/>
        <v>0</v>
      </c>
      <c r="HF261" s="388"/>
      <c r="HG261" s="387">
        <f>ADHB!HH261</f>
        <v>0</v>
      </c>
      <c r="HH261" s="387">
        <f t="shared" si="2996"/>
        <v>0</v>
      </c>
      <c r="HI261" s="387">
        <f t="shared" si="2997"/>
        <v>0</v>
      </c>
      <c r="HJ261" s="388">
        <v>0.36319999999999997</v>
      </c>
      <c r="HK261" s="389">
        <f t="shared" si="2998"/>
        <v>0</v>
      </c>
      <c r="HL261" s="390">
        <f t="shared" si="2999"/>
        <v>0</v>
      </c>
      <c r="HM261" s="391"/>
      <c r="HN261" s="384">
        <v>13.0</v>
      </c>
      <c r="HO261" s="385" t="s">
        <v>162</v>
      </c>
      <c r="HP261" s="386" t="s">
        <v>132</v>
      </c>
      <c r="HQ261" s="386" t="s">
        <v>150</v>
      </c>
      <c r="HR261" s="387"/>
      <c r="HS261" s="387" t="str">
        <f t="shared" si="3000"/>
        <v/>
      </c>
      <c r="HT261" s="387">
        <f t="shared" si="3001"/>
        <v>0</v>
      </c>
      <c r="HU261" s="388"/>
      <c r="HV261" s="387">
        <f t="shared" si="3002"/>
        <v>0</v>
      </c>
      <c r="HW261" s="388"/>
      <c r="HX261" s="387">
        <f>ADHB!HY261</f>
        <v>0</v>
      </c>
      <c r="HY261" s="387">
        <f t="shared" si="3003"/>
        <v>0</v>
      </c>
      <c r="HZ261" s="387">
        <f t="shared" si="3004"/>
        <v>0</v>
      </c>
      <c r="IA261" s="388">
        <v>0.36319999999999997</v>
      </c>
      <c r="IB261" s="389">
        <f t="shared" si="3005"/>
        <v>0</v>
      </c>
      <c r="IC261" s="390">
        <f t="shared" si="3006"/>
        <v>0</v>
      </c>
      <c r="ID261" s="391"/>
      <c r="IE261" s="384">
        <v>13.0</v>
      </c>
      <c r="IF261" s="385" t="s">
        <v>162</v>
      </c>
      <c r="IG261" s="386" t="s">
        <v>132</v>
      </c>
      <c r="IH261" s="386" t="s">
        <v>150</v>
      </c>
      <c r="II261" s="387"/>
      <c r="IJ261" s="387" t="str">
        <f t="shared" si="3007"/>
        <v/>
      </c>
      <c r="IK261" s="387">
        <f t="shared" si="3008"/>
        <v>0</v>
      </c>
      <c r="IL261" s="388"/>
      <c r="IM261" s="387">
        <f t="shared" si="3009"/>
        <v>0</v>
      </c>
      <c r="IN261" s="388"/>
      <c r="IO261" s="387">
        <f>ADHB!IP261</f>
        <v>0</v>
      </c>
      <c r="IP261" s="387">
        <f t="shared" si="3010"/>
        <v>0</v>
      </c>
      <c r="IQ261" s="387">
        <f t="shared" si="3011"/>
        <v>0</v>
      </c>
      <c r="IR261" s="388">
        <v>0.36319999999999997</v>
      </c>
      <c r="IS261" s="389">
        <f t="shared" si="3012"/>
        <v>0</v>
      </c>
      <c r="IT261" s="390">
        <f t="shared" si="3013"/>
        <v>0</v>
      </c>
      <c r="IU261" s="391"/>
      <c r="IV261" s="384">
        <v>13.0</v>
      </c>
      <c r="IW261" s="385" t="s">
        <v>162</v>
      </c>
      <c r="IX261" s="386" t="s">
        <v>132</v>
      </c>
      <c r="IY261" s="386" t="s">
        <v>150</v>
      </c>
      <c r="IZ261" s="387"/>
      <c r="JA261" s="387" t="str">
        <f t="shared" si="3014"/>
        <v/>
      </c>
      <c r="JB261" s="387">
        <f t="shared" si="3015"/>
        <v>0</v>
      </c>
      <c r="JC261" s="388"/>
      <c r="JD261" s="387">
        <f t="shared" si="3016"/>
        <v>0</v>
      </c>
      <c r="JE261" s="388"/>
      <c r="JF261" s="387">
        <f>ADHB!JG261</f>
        <v>0</v>
      </c>
      <c r="JG261" s="387">
        <f t="shared" si="3017"/>
        <v>0</v>
      </c>
      <c r="JH261" s="387">
        <f t="shared" si="3018"/>
        <v>0</v>
      </c>
      <c r="JI261" s="388">
        <v>0.36319999999999997</v>
      </c>
      <c r="JJ261" s="389">
        <f t="shared" si="3019"/>
        <v>0</v>
      </c>
      <c r="JK261" s="390">
        <f t="shared" si="3020"/>
        <v>0</v>
      </c>
      <c r="JL261" s="391"/>
      <c r="JM261" s="384">
        <v>13.0</v>
      </c>
      <c r="JN261" s="385" t="s">
        <v>162</v>
      </c>
      <c r="JO261" s="386" t="s">
        <v>132</v>
      </c>
      <c r="JP261" s="386" t="s">
        <v>150</v>
      </c>
      <c r="JQ261" s="387"/>
      <c r="JR261" s="387" t="str">
        <f t="shared" si="3021"/>
        <v/>
      </c>
      <c r="JS261" s="387">
        <f t="shared" si="3022"/>
        <v>0</v>
      </c>
      <c r="JT261" s="388"/>
      <c r="JU261" s="387">
        <f t="shared" si="3023"/>
        <v>0</v>
      </c>
      <c r="JV261" s="388"/>
      <c r="JW261" s="387" t="str">
        <f>ADHB!LF261</f>
        <v/>
      </c>
      <c r="JX261" s="387">
        <f t="shared" si="3024"/>
        <v>0</v>
      </c>
      <c r="JY261" s="387">
        <f t="shared" si="3025"/>
        <v>0</v>
      </c>
      <c r="JZ261" s="388">
        <v>0.36319999999999997</v>
      </c>
      <c r="KA261" s="389">
        <f t="shared" si="3026"/>
        <v>0</v>
      </c>
      <c r="KB261" s="390">
        <f t="shared" si="3027"/>
        <v>0</v>
      </c>
      <c r="KC261" s="391"/>
      <c r="KD261" s="384">
        <v>13.0</v>
      </c>
      <c r="KE261" s="385" t="s">
        <v>162</v>
      </c>
      <c r="KF261" s="386" t="s">
        <v>132</v>
      </c>
      <c r="KG261" s="386" t="s">
        <v>150</v>
      </c>
      <c r="KH261" s="387"/>
      <c r="KI261" s="387" t="str">
        <f t="shared" si="3028"/>
        <v/>
      </c>
      <c r="KJ261" s="387">
        <f t="shared" si="3029"/>
        <v>0</v>
      </c>
      <c r="KK261" s="388"/>
      <c r="KL261" s="387">
        <f t="shared" si="3030"/>
        <v>0</v>
      </c>
      <c r="KM261" s="388"/>
      <c r="KN261" s="387" t="str">
        <f>ADHB!LW261</f>
        <v/>
      </c>
      <c r="KO261" s="387">
        <f t="shared" si="3031"/>
        <v>0</v>
      </c>
      <c r="KP261" s="387">
        <f t="shared" si="3032"/>
        <v>0</v>
      </c>
      <c r="KQ261" s="388">
        <v>0.36319999999999997</v>
      </c>
      <c r="KR261" s="389">
        <f t="shared" si="3033"/>
        <v>0</v>
      </c>
      <c r="KS261" s="390">
        <f t="shared" si="3034"/>
        <v>0</v>
      </c>
      <c r="KT261" s="391"/>
      <c r="KU261" s="392"/>
    </row>
    <row r="262" ht="15.75" customHeight="1">
      <c r="A262" s="384">
        <v>14.0</v>
      </c>
      <c r="B262" s="385" t="s">
        <v>163</v>
      </c>
      <c r="C262" s="386" t="s">
        <v>132</v>
      </c>
      <c r="D262" s="386" t="s">
        <v>150</v>
      </c>
      <c r="E262" s="387"/>
      <c r="F262" s="387"/>
      <c r="G262" s="387">
        <f t="shared" si="2910"/>
        <v>0</v>
      </c>
      <c r="H262" s="388"/>
      <c r="I262" s="387">
        <f t="shared" si="2911"/>
        <v>0</v>
      </c>
      <c r="J262" s="388"/>
      <c r="K262" s="387">
        <f>ADHB!L262</f>
        <v>0</v>
      </c>
      <c r="L262" s="387">
        <f t="shared" si="2912"/>
        <v>0</v>
      </c>
      <c r="M262" s="387">
        <f t="shared" si="2913"/>
        <v>0</v>
      </c>
      <c r="N262" s="388">
        <v>0.36319999999999997</v>
      </c>
      <c r="O262" s="389">
        <f t="shared" si="2914"/>
        <v>0</v>
      </c>
      <c r="P262" s="390">
        <f t="shared" si="2915"/>
        <v>0</v>
      </c>
      <c r="Q262" s="391"/>
      <c r="R262" s="384">
        <v>14.0</v>
      </c>
      <c r="S262" s="385" t="s">
        <v>163</v>
      </c>
      <c r="T262" s="386" t="s">
        <v>132</v>
      </c>
      <c r="U262" s="386" t="s">
        <v>150</v>
      </c>
      <c r="V262" s="387"/>
      <c r="W262" s="387" t="str">
        <f t="shared" si="2916"/>
        <v/>
      </c>
      <c r="X262" s="387">
        <f t="shared" si="2917"/>
        <v>0</v>
      </c>
      <c r="Y262" s="388"/>
      <c r="Z262" s="387">
        <f t="shared" si="2918"/>
        <v>0</v>
      </c>
      <c r="AA262" s="388"/>
      <c r="AB262" s="387">
        <f>ADHB!AC262</f>
        <v>0</v>
      </c>
      <c r="AC262" s="387">
        <f t="shared" si="2919"/>
        <v>0</v>
      </c>
      <c r="AD262" s="387">
        <f t="shared" si="2920"/>
        <v>0</v>
      </c>
      <c r="AE262" s="388">
        <v>0.36319999999999997</v>
      </c>
      <c r="AF262" s="389">
        <f t="shared" si="2921"/>
        <v>0</v>
      </c>
      <c r="AG262" s="390">
        <f t="shared" si="2922"/>
        <v>0</v>
      </c>
      <c r="AH262" s="391"/>
      <c r="AI262" s="384">
        <v>14.0</v>
      </c>
      <c r="AJ262" s="385" t="s">
        <v>163</v>
      </c>
      <c r="AK262" s="386" t="s">
        <v>132</v>
      </c>
      <c r="AL262" s="386" t="s">
        <v>150</v>
      </c>
      <c r="AM262" s="387"/>
      <c r="AN262" s="387" t="str">
        <f t="shared" si="2923"/>
        <v/>
      </c>
      <c r="AO262" s="387">
        <f t="shared" si="2924"/>
        <v>0</v>
      </c>
      <c r="AP262" s="388"/>
      <c r="AQ262" s="387">
        <f t="shared" si="2925"/>
        <v>0</v>
      </c>
      <c r="AR262" s="388"/>
      <c r="AS262" s="387">
        <f>ADHB!AT262</f>
        <v>0</v>
      </c>
      <c r="AT262" s="387">
        <f t="shared" si="2926"/>
        <v>0</v>
      </c>
      <c r="AU262" s="387">
        <f t="shared" si="2927"/>
        <v>0</v>
      </c>
      <c r="AV262" s="388">
        <v>0.36319999999999997</v>
      </c>
      <c r="AW262" s="389">
        <f t="shared" si="2928"/>
        <v>0</v>
      </c>
      <c r="AX262" s="390">
        <f t="shared" si="2929"/>
        <v>0</v>
      </c>
      <c r="AY262" s="391"/>
      <c r="AZ262" s="384">
        <v>14.0</v>
      </c>
      <c r="BA262" s="385" t="s">
        <v>163</v>
      </c>
      <c r="BB262" s="386" t="s">
        <v>132</v>
      </c>
      <c r="BC262" s="386" t="s">
        <v>150</v>
      </c>
      <c r="BD262" s="387"/>
      <c r="BE262" s="387" t="str">
        <f t="shared" si="2930"/>
        <v/>
      </c>
      <c r="BF262" s="387">
        <f t="shared" si="2931"/>
        <v>0</v>
      </c>
      <c r="BG262" s="388"/>
      <c r="BH262" s="387">
        <f t="shared" si="2932"/>
        <v>0</v>
      </c>
      <c r="BI262" s="388"/>
      <c r="BJ262" s="387">
        <f>ADHB!BK262</f>
        <v>0</v>
      </c>
      <c r="BK262" s="387">
        <f t="shared" si="2933"/>
        <v>0</v>
      </c>
      <c r="BL262" s="387">
        <f t="shared" si="2934"/>
        <v>0</v>
      </c>
      <c r="BM262" s="388">
        <v>0.36319999999999997</v>
      </c>
      <c r="BN262" s="389">
        <f t="shared" si="2935"/>
        <v>0</v>
      </c>
      <c r="BO262" s="390">
        <f t="shared" si="2936"/>
        <v>0</v>
      </c>
      <c r="BP262" s="391"/>
      <c r="BQ262" s="384">
        <v>14.0</v>
      </c>
      <c r="BR262" s="385" t="s">
        <v>163</v>
      </c>
      <c r="BS262" s="386" t="s">
        <v>132</v>
      </c>
      <c r="BT262" s="386" t="s">
        <v>150</v>
      </c>
      <c r="BU262" s="387"/>
      <c r="BV262" s="387" t="str">
        <f t="shared" si="2937"/>
        <v/>
      </c>
      <c r="BW262" s="387">
        <f t="shared" si="2938"/>
        <v>0</v>
      </c>
      <c r="BX262" s="388"/>
      <c r="BY262" s="387">
        <f t="shared" si="2939"/>
        <v>0</v>
      </c>
      <c r="BZ262" s="388"/>
      <c r="CA262" s="387">
        <f>ADHB!CB262</f>
        <v>0</v>
      </c>
      <c r="CB262" s="387">
        <f t="shared" si="2940"/>
        <v>0</v>
      </c>
      <c r="CC262" s="387">
        <f t="shared" si="2941"/>
        <v>0</v>
      </c>
      <c r="CD262" s="388">
        <v>0.36319999999999997</v>
      </c>
      <c r="CE262" s="389">
        <f t="shared" si="2942"/>
        <v>0</v>
      </c>
      <c r="CF262" s="390">
        <f t="shared" si="2943"/>
        <v>0</v>
      </c>
      <c r="CG262" s="391"/>
      <c r="CH262" s="384">
        <v>14.0</v>
      </c>
      <c r="CI262" s="385" t="s">
        <v>163</v>
      </c>
      <c r="CJ262" s="386" t="s">
        <v>132</v>
      </c>
      <c r="CK262" s="386" t="s">
        <v>150</v>
      </c>
      <c r="CL262" s="387"/>
      <c r="CM262" s="387" t="str">
        <f t="shared" si="2944"/>
        <v/>
      </c>
      <c r="CN262" s="387">
        <f t="shared" si="2945"/>
        <v>0</v>
      </c>
      <c r="CO262" s="388"/>
      <c r="CP262" s="387">
        <f t="shared" si="2946"/>
        <v>0</v>
      </c>
      <c r="CQ262" s="388"/>
      <c r="CR262" s="387">
        <f>ADHB!CS262</f>
        <v>0</v>
      </c>
      <c r="CS262" s="387">
        <f t="shared" si="2947"/>
        <v>0</v>
      </c>
      <c r="CT262" s="387">
        <f t="shared" si="2948"/>
        <v>0</v>
      </c>
      <c r="CU262" s="388">
        <v>0.36319999999999997</v>
      </c>
      <c r="CV262" s="389">
        <f t="shared" si="2949"/>
        <v>0</v>
      </c>
      <c r="CW262" s="390">
        <f t="shared" si="2950"/>
        <v>0</v>
      </c>
      <c r="CX262" s="391"/>
      <c r="CY262" s="384">
        <v>14.0</v>
      </c>
      <c r="CZ262" s="385" t="s">
        <v>163</v>
      </c>
      <c r="DA262" s="386" t="s">
        <v>132</v>
      </c>
      <c r="DB262" s="386" t="s">
        <v>150</v>
      </c>
      <c r="DC262" s="387"/>
      <c r="DD262" s="387" t="str">
        <f t="shared" si="2951"/>
        <v/>
      </c>
      <c r="DE262" s="387">
        <f t="shared" si="2952"/>
        <v>0</v>
      </c>
      <c r="DF262" s="388"/>
      <c r="DG262" s="387">
        <f t="shared" si="2953"/>
        <v>0</v>
      </c>
      <c r="DH262" s="388"/>
      <c r="DI262" s="387">
        <f>ADHB!DJ262</f>
        <v>0</v>
      </c>
      <c r="DJ262" s="387">
        <f t="shared" si="2954"/>
        <v>0</v>
      </c>
      <c r="DK262" s="387">
        <f t="shared" si="2955"/>
        <v>0</v>
      </c>
      <c r="DL262" s="388">
        <v>0.36319999999999997</v>
      </c>
      <c r="DM262" s="389">
        <f t="shared" si="2956"/>
        <v>0</v>
      </c>
      <c r="DN262" s="390">
        <f t="shared" si="2957"/>
        <v>0</v>
      </c>
      <c r="DO262" s="391"/>
      <c r="DP262" s="384">
        <v>14.0</v>
      </c>
      <c r="DQ262" s="385" t="s">
        <v>163</v>
      </c>
      <c r="DR262" s="386" t="s">
        <v>132</v>
      </c>
      <c r="DS262" s="386" t="s">
        <v>150</v>
      </c>
      <c r="DT262" s="387"/>
      <c r="DU262" s="387" t="str">
        <f t="shared" si="2958"/>
        <v/>
      </c>
      <c r="DV262" s="387">
        <f t="shared" si="2959"/>
        <v>0</v>
      </c>
      <c r="DW262" s="388"/>
      <c r="DX262" s="387">
        <f t="shared" si="2960"/>
        <v>0</v>
      </c>
      <c r="DY262" s="388"/>
      <c r="DZ262" s="387">
        <f>ADHB!EA262</f>
        <v>0</v>
      </c>
      <c r="EA262" s="387">
        <f t="shared" si="2961"/>
        <v>0</v>
      </c>
      <c r="EB262" s="387">
        <f t="shared" si="2962"/>
        <v>0</v>
      </c>
      <c r="EC262" s="388">
        <v>0.36319999999999997</v>
      </c>
      <c r="ED262" s="389">
        <f t="shared" si="2963"/>
        <v>0</v>
      </c>
      <c r="EE262" s="390">
        <f t="shared" si="2964"/>
        <v>0</v>
      </c>
      <c r="EF262" s="391"/>
      <c r="EG262" s="384">
        <v>14.0</v>
      </c>
      <c r="EH262" s="385" t="s">
        <v>163</v>
      </c>
      <c r="EI262" s="386" t="s">
        <v>132</v>
      </c>
      <c r="EJ262" s="386" t="s">
        <v>150</v>
      </c>
      <c r="EK262" s="387"/>
      <c r="EL262" s="387" t="str">
        <f t="shared" si="2965"/>
        <v/>
      </c>
      <c r="EM262" s="387">
        <f t="shared" si="2966"/>
        <v>0</v>
      </c>
      <c r="EN262" s="388"/>
      <c r="EO262" s="387">
        <f t="shared" si="2967"/>
        <v>0</v>
      </c>
      <c r="EP262" s="388"/>
      <c r="EQ262" s="387">
        <f>ADHB!ER262</f>
        <v>0</v>
      </c>
      <c r="ER262" s="387">
        <f t="shared" si="2968"/>
        <v>0</v>
      </c>
      <c r="ES262" s="387">
        <f t="shared" si="2969"/>
        <v>0</v>
      </c>
      <c r="ET262" s="388">
        <v>0.36319999999999997</v>
      </c>
      <c r="EU262" s="389">
        <f t="shared" si="2970"/>
        <v>0</v>
      </c>
      <c r="EV262" s="390">
        <f t="shared" si="2971"/>
        <v>0</v>
      </c>
      <c r="EW262" s="391"/>
      <c r="EX262" s="384">
        <v>14.0</v>
      </c>
      <c r="EY262" s="385" t="s">
        <v>163</v>
      </c>
      <c r="EZ262" s="386" t="s">
        <v>132</v>
      </c>
      <c r="FA262" s="386" t="s">
        <v>150</v>
      </c>
      <c r="FB262" s="387"/>
      <c r="FC262" s="387" t="str">
        <f t="shared" si="2972"/>
        <v/>
      </c>
      <c r="FD262" s="387">
        <f t="shared" si="2973"/>
        <v>0</v>
      </c>
      <c r="FE262" s="388"/>
      <c r="FF262" s="387">
        <f t="shared" si="2974"/>
        <v>0</v>
      </c>
      <c r="FG262" s="388"/>
      <c r="FH262" s="387">
        <f>ADHB!FI262</f>
        <v>0</v>
      </c>
      <c r="FI262" s="387">
        <f t="shared" si="2975"/>
        <v>0</v>
      </c>
      <c r="FJ262" s="387">
        <f t="shared" si="2976"/>
        <v>0</v>
      </c>
      <c r="FK262" s="388">
        <v>0.36319999999999997</v>
      </c>
      <c r="FL262" s="389">
        <f t="shared" si="2977"/>
        <v>0</v>
      </c>
      <c r="FM262" s="390">
        <f t="shared" si="2978"/>
        <v>0</v>
      </c>
      <c r="FN262" s="391"/>
      <c r="FO262" s="384">
        <v>14.0</v>
      </c>
      <c r="FP262" s="385" t="s">
        <v>163</v>
      </c>
      <c r="FQ262" s="386" t="s">
        <v>132</v>
      </c>
      <c r="FR262" s="386" t="s">
        <v>150</v>
      </c>
      <c r="FS262" s="387"/>
      <c r="FT262" s="387" t="str">
        <f t="shared" si="2979"/>
        <v/>
      </c>
      <c r="FU262" s="387">
        <f t="shared" si="2980"/>
        <v>0</v>
      </c>
      <c r="FV262" s="388"/>
      <c r="FW262" s="387">
        <f t="shared" si="2981"/>
        <v>0</v>
      </c>
      <c r="FX262" s="388"/>
      <c r="FY262" s="387">
        <f>ADHB!FZ262</f>
        <v>0</v>
      </c>
      <c r="FZ262" s="387">
        <f t="shared" si="2982"/>
        <v>0</v>
      </c>
      <c r="GA262" s="387">
        <f t="shared" si="2983"/>
        <v>0</v>
      </c>
      <c r="GB262" s="388">
        <v>0.36319999999999997</v>
      </c>
      <c r="GC262" s="389">
        <f t="shared" si="2984"/>
        <v>0</v>
      </c>
      <c r="GD262" s="390">
        <f t="shared" si="2985"/>
        <v>0</v>
      </c>
      <c r="GE262" s="391"/>
      <c r="GF262" s="384">
        <v>14.0</v>
      </c>
      <c r="GG262" s="385" t="s">
        <v>163</v>
      </c>
      <c r="GH262" s="386" t="s">
        <v>132</v>
      </c>
      <c r="GI262" s="386" t="s">
        <v>150</v>
      </c>
      <c r="GJ262" s="387"/>
      <c r="GK262" s="387" t="str">
        <f t="shared" si="2986"/>
        <v/>
      </c>
      <c r="GL262" s="387">
        <f t="shared" si="2987"/>
        <v>0</v>
      </c>
      <c r="GM262" s="388"/>
      <c r="GN262" s="387">
        <f t="shared" si="2988"/>
        <v>0</v>
      </c>
      <c r="GO262" s="388"/>
      <c r="GP262" s="387">
        <f>ADHB!GQ262</f>
        <v>0</v>
      </c>
      <c r="GQ262" s="387">
        <f t="shared" si="2989"/>
        <v>0</v>
      </c>
      <c r="GR262" s="387">
        <f t="shared" si="2990"/>
        <v>0</v>
      </c>
      <c r="GS262" s="388">
        <v>0.36319999999999997</v>
      </c>
      <c r="GT262" s="389">
        <f t="shared" si="2991"/>
        <v>0</v>
      </c>
      <c r="GU262" s="390">
        <f t="shared" si="2992"/>
        <v>0</v>
      </c>
      <c r="GV262" s="391"/>
      <c r="GW262" s="384">
        <v>14.0</v>
      </c>
      <c r="GX262" s="385" t="s">
        <v>163</v>
      </c>
      <c r="GY262" s="386" t="s">
        <v>132</v>
      </c>
      <c r="GZ262" s="386" t="s">
        <v>150</v>
      </c>
      <c r="HA262" s="387"/>
      <c r="HB262" s="387" t="str">
        <f t="shared" si="2993"/>
        <v/>
      </c>
      <c r="HC262" s="387">
        <f t="shared" si="2994"/>
        <v>0</v>
      </c>
      <c r="HD262" s="388"/>
      <c r="HE262" s="387">
        <f t="shared" si="2995"/>
        <v>0</v>
      </c>
      <c r="HF262" s="388"/>
      <c r="HG262" s="387">
        <f>ADHB!HH262</f>
        <v>0</v>
      </c>
      <c r="HH262" s="387">
        <f t="shared" si="2996"/>
        <v>0</v>
      </c>
      <c r="HI262" s="387">
        <f t="shared" si="2997"/>
        <v>0</v>
      </c>
      <c r="HJ262" s="388">
        <v>0.36319999999999997</v>
      </c>
      <c r="HK262" s="389">
        <f t="shared" si="2998"/>
        <v>0</v>
      </c>
      <c r="HL262" s="390">
        <f t="shared" si="2999"/>
        <v>0</v>
      </c>
      <c r="HM262" s="391"/>
      <c r="HN262" s="384">
        <v>14.0</v>
      </c>
      <c r="HO262" s="385" t="s">
        <v>163</v>
      </c>
      <c r="HP262" s="386" t="s">
        <v>132</v>
      </c>
      <c r="HQ262" s="386" t="s">
        <v>150</v>
      </c>
      <c r="HR262" s="387"/>
      <c r="HS262" s="387" t="str">
        <f t="shared" si="3000"/>
        <v/>
      </c>
      <c r="HT262" s="387">
        <f t="shared" si="3001"/>
        <v>0</v>
      </c>
      <c r="HU262" s="388"/>
      <c r="HV262" s="387">
        <f t="shared" si="3002"/>
        <v>0</v>
      </c>
      <c r="HW262" s="388"/>
      <c r="HX262" s="387">
        <f>ADHB!HY262</f>
        <v>0</v>
      </c>
      <c r="HY262" s="387">
        <f t="shared" si="3003"/>
        <v>0</v>
      </c>
      <c r="HZ262" s="387">
        <f t="shared" si="3004"/>
        <v>0</v>
      </c>
      <c r="IA262" s="388">
        <v>0.36319999999999997</v>
      </c>
      <c r="IB262" s="389">
        <f t="shared" si="3005"/>
        <v>0</v>
      </c>
      <c r="IC262" s="390">
        <f t="shared" si="3006"/>
        <v>0</v>
      </c>
      <c r="ID262" s="391"/>
      <c r="IE262" s="384">
        <v>14.0</v>
      </c>
      <c r="IF262" s="385" t="s">
        <v>163</v>
      </c>
      <c r="IG262" s="386" t="s">
        <v>132</v>
      </c>
      <c r="IH262" s="386" t="s">
        <v>150</v>
      </c>
      <c r="II262" s="387"/>
      <c r="IJ262" s="387" t="str">
        <f t="shared" si="3007"/>
        <v/>
      </c>
      <c r="IK262" s="387">
        <f t="shared" si="3008"/>
        <v>0</v>
      </c>
      <c r="IL262" s="388"/>
      <c r="IM262" s="387">
        <f t="shared" si="3009"/>
        <v>0</v>
      </c>
      <c r="IN262" s="388"/>
      <c r="IO262" s="387">
        <f>ADHB!IP262</f>
        <v>0</v>
      </c>
      <c r="IP262" s="387">
        <f t="shared" si="3010"/>
        <v>0</v>
      </c>
      <c r="IQ262" s="387">
        <f t="shared" si="3011"/>
        <v>0</v>
      </c>
      <c r="IR262" s="388">
        <v>0.36319999999999997</v>
      </c>
      <c r="IS262" s="389">
        <f t="shared" si="3012"/>
        <v>0</v>
      </c>
      <c r="IT262" s="390">
        <f t="shared" si="3013"/>
        <v>0</v>
      </c>
      <c r="IU262" s="391"/>
      <c r="IV262" s="384">
        <v>14.0</v>
      </c>
      <c r="IW262" s="385" t="s">
        <v>163</v>
      </c>
      <c r="IX262" s="386" t="s">
        <v>132</v>
      </c>
      <c r="IY262" s="386" t="s">
        <v>150</v>
      </c>
      <c r="IZ262" s="387"/>
      <c r="JA262" s="387" t="str">
        <f t="shared" si="3014"/>
        <v/>
      </c>
      <c r="JB262" s="387">
        <f t="shared" si="3015"/>
        <v>0</v>
      </c>
      <c r="JC262" s="388"/>
      <c r="JD262" s="387">
        <f t="shared" si="3016"/>
        <v>0</v>
      </c>
      <c r="JE262" s="388"/>
      <c r="JF262" s="387">
        <f>ADHB!JG262</f>
        <v>0</v>
      </c>
      <c r="JG262" s="387">
        <f t="shared" si="3017"/>
        <v>0</v>
      </c>
      <c r="JH262" s="387">
        <f t="shared" si="3018"/>
        <v>0</v>
      </c>
      <c r="JI262" s="388">
        <v>0.36319999999999997</v>
      </c>
      <c r="JJ262" s="389">
        <f t="shared" si="3019"/>
        <v>0</v>
      </c>
      <c r="JK262" s="390">
        <f t="shared" si="3020"/>
        <v>0</v>
      </c>
      <c r="JL262" s="391"/>
      <c r="JM262" s="384">
        <v>14.0</v>
      </c>
      <c r="JN262" s="385" t="s">
        <v>163</v>
      </c>
      <c r="JO262" s="386" t="s">
        <v>132</v>
      </c>
      <c r="JP262" s="386" t="s">
        <v>150</v>
      </c>
      <c r="JQ262" s="387"/>
      <c r="JR262" s="387" t="str">
        <f t="shared" si="3021"/>
        <v/>
      </c>
      <c r="JS262" s="387">
        <f t="shared" si="3022"/>
        <v>0</v>
      </c>
      <c r="JT262" s="388"/>
      <c r="JU262" s="387">
        <f t="shared" si="3023"/>
        <v>0</v>
      </c>
      <c r="JV262" s="388"/>
      <c r="JW262" s="387" t="str">
        <f>ADHB!LF262</f>
        <v/>
      </c>
      <c r="JX262" s="387">
        <f t="shared" si="3024"/>
        <v>0</v>
      </c>
      <c r="JY262" s="387">
        <f t="shared" si="3025"/>
        <v>0</v>
      </c>
      <c r="JZ262" s="388">
        <v>0.36319999999999997</v>
      </c>
      <c r="KA262" s="389">
        <f t="shared" si="3026"/>
        <v>0</v>
      </c>
      <c r="KB262" s="390">
        <f t="shared" si="3027"/>
        <v>0</v>
      </c>
      <c r="KC262" s="391"/>
      <c r="KD262" s="384">
        <v>14.0</v>
      </c>
      <c r="KE262" s="385" t="s">
        <v>163</v>
      </c>
      <c r="KF262" s="386" t="s">
        <v>132</v>
      </c>
      <c r="KG262" s="386" t="s">
        <v>150</v>
      </c>
      <c r="KH262" s="387"/>
      <c r="KI262" s="387" t="str">
        <f t="shared" si="3028"/>
        <v/>
      </c>
      <c r="KJ262" s="387">
        <f t="shared" si="3029"/>
        <v>0</v>
      </c>
      <c r="KK262" s="388"/>
      <c r="KL262" s="387">
        <f t="shared" si="3030"/>
        <v>0</v>
      </c>
      <c r="KM262" s="388"/>
      <c r="KN262" s="387" t="str">
        <f>ADHB!LW262</f>
        <v/>
      </c>
      <c r="KO262" s="387">
        <f t="shared" si="3031"/>
        <v>0</v>
      </c>
      <c r="KP262" s="387">
        <f t="shared" si="3032"/>
        <v>0</v>
      </c>
      <c r="KQ262" s="388">
        <v>0.36319999999999997</v>
      </c>
      <c r="KR262" s="389">
        <f t="shared" si="3033"/>
        <v>0</v>
      </c>
      <c r="KS262" s="390">
        <f t="shared" si="3034"/>
        <v>0</v>
      </c>
      <c r="KT262" s="391"/>
      <c r="KU262" s="392"/>
    </row>
    <row r="263" ht="15.75" customHeight="1">
      <c r="A263" s="384">
        <v>15.0</v>
      </c>
      <c r="B263" s="385" t="s">
        <v>164</v>
      </c>
      <c r="C263" s="386" t="s">
        <v>132</v>
      </c>
      <c r="D263" s="386" t="s">
        <v>150</v>
      </c>
      <c r="E263" s="387"/>
      <c r="F263" s="387"/>
      <c r="G263" s="387">
        <f t="shared" si="2910"/>
        <v>0</v>
      </c>
      <c r="H263" s="388"/>
      <c r="I263" s="387">
        <f t="shared" si="2911"/>
        <v>0</v>
      </c>
      <c r="J263" s="388"/>
      <c r="K263" s="387">
        <f>ADHB!L263</f>
        <v>0</v>
      </c>
      <c r="L263" s="387">
        <f t="shared" si="2912"/>
        <v>0</v>
      </c>
      <c r="M263" s="387">
        <f t="shared" si="2913"/>
        <v>0</v>
      </c>
      <c r="N263" s="388">
        <v>0.36319999999999997</v>
      </c>
      <c r="O263" s="389">
        <f t="shared" si="2914"/>
        <v>0</v>
      </c>
      <c r="P263" s="390">
        <f t="shared" si="2915"/>
        <v>0</v>
      </c>
      <c r="Q263" s="391"/>
      <c r="R263" s="384">
        <v>15.0</v>
      </c>
      <c r="S263" s="385" t="s">
        <v>164</v>
      </c>
      <c r="T263" s="386" t="s">
        <v>132</v>
      </c>
      <c r="U263" s="386" t="s">
        <v>150</v>
      </c>
      <c r="V263" s="387"/>
      <c r="W263" s="387" t="str">
        <f t="shared" si="2916"/>
        <v/>
      </c>
      <c r="X263" s="387">
        <f t="shared" si="2917"/>
        <v>0</v>
      </c>
      <c r="Y263" s="388"/>
      <c r="Z263" s="387">
        <f t="shared" si="2918"/>
        <v>0</v>
      </c>
      <c r="AA263" s="388"/>
      <c r="AB263" s="387">
        <f>ADHB!AC263</f>
        <v>0</v>
      </c>
      <c r="AC263" s="387">
        <f t="shared" si="2919"/>
        <v>0</v>
      </c>
      <c r="AD263" s="387">
        <f t="shared" si="2920"/>
        <v>0</v>
      </c>
      <c r="AE263" s="388">
        <v>0.36319999999999997</v>
      </c>
      <c r="AF263" s="389">
        <f t="shared" si="2921"/>
        <v>0</v>
      </c>
      <c r="AG263" s="390">
        <f t="shared" si="2922"/>
        <v>0</v>
      </c>
      <c r="AH263" s="391"/>
      <c r="AI263" s="384">
        <v>15.0</v>
      </c>
      <c r="AJ263" s="385" t="s">
        <v>164</v>
      </c>
      <c r="AK263" s="386" t="s">
        <v>132</v>
      </c>
      <c r="AL263" s="386" t="s">
        <v>150</v>
      </c>
      <c r="AM263" s="387"/>
      <c r="AN263" s="387" t="str">
        <f t="shared" si="2923"/>
        <v/>
      </c>
      <c r="AO263" s="387">
        <f t="shared" si="2924"/>
        <v>0</v>
      </c>
      <c r="AP263" s="388"/>
      <c r="AQ263" s="387">
        <f t="shared" si="2925"/>
        <v>0</v>
      </c>
      <c r="AR263" s="388"/>
      <c r="AS263" s="387">
        <f>ADHB!AT263</f>
        <v>0</v>
      </c>
      <c r="AT263" s="387">
        <f t="shared" si="2926"/>
        <v>0</v>
      </c>
      <c r="AU263" s="387">
        <f t="shared" si="2927"/>
        <v>0</v>
      </c>
      <c r="AV263" s="388">
        <v>0.36319999999999997</v>
      </c>
      <c r="AW263" s="389">
        <f t="shared" si="2928"/>
        <v>0</v>
      </c>
      <c r="AX263" s="390">
        <f t="shared" si="2929"/>
        <v>0</v>
      </c>
      <c r="AY263" s="391"/>
      <c r="AZ263" s="384">
        <v>15.0</v>
      </c>
      <c r="BA263" s="385" t="s">
        <v>164</v>
      </c>
      <c r="BB263" s="386" t="s">
        <v>132</v>
      </c>
      <c r="BC263" s="386" t="s">
        <v>150</v>
      </c>
      <c r="BD263" s="387"/>
      <c r="BE263" s="387" t="str">
        <f t="shared" si="2930"/>
        <v/>
      </c>
      <c r="BF263" s="387">
        <f t="shared" si="2931"/>
        <v>0</v>
      </c>
      <c r="BG263" s="388"/>
      <c r="BH263" s="387">
        <f t="shared" si="2932"/>
        <v>0</v>
      </c>
      <c r="BI263" s="388"/>
      <c r="BJ263" s="387">
        <f>ADHB!BK263</f>
        <v>0</v>
      </c>
      <c r="BK263" s="387">
        <f t="shared" si="2933"/>
        <v>0</v>
      </c>
      <c r="BL263" s="387">
        <f t="shared" si="2934"/>
        <v>0</v>
      </c>
      <c r="BM263" s="388">
        <v>0.36319999999999997</v>
      </c>
      <c r="BN263" s="389">
        <f t="shared" si="2935"/>
        <v>0</v>
      </c>
      <c r="BO263" s="390">
        <f t="shared" si="2936"/>
        <v>0</v>
      </c>
      <c r="BP263" s="391"/>
      <c r="BQ263" s="384">
        <v>15.0</v>
      </c>
      <c r="BR263" s="385" t="s">
        <v>164</v>
      </c>
      <c r="BS263" s="386" t="s">
        <v>132</v>
      </c>
      <c r="BT263" s="386" t="s">
        <v>150</v>
      </c>
      <c r="BU263" s="387"/>
      <c r="BV263" s="387" t="str">
        <f t="shared" si="2937"/>
        <v/>
      </c>
      <c r="BW263" s="387">
        <f t="shared" si="2938"/>
        <v>0</v>
      </c>
      <c r="BX263" s="388"/>
      <c r="BY263" s="387">
        <f t="shared" si="2939"/>
        <v>0</v>
      </c>
      <c r="BZ263" s="388"/>
      <c r="CA263" s="387">
        <f>ADHB!CB263</f>
        <v>0</v>
      </c>
      <c r="CB263" s="387">
        <f t="shared" si="2940"/>
        <v>0</v>
      </c>
      <c r="CC263" s="387">
        <f t="shared" si="2941"/>
        <v>0</v>
      </c>
      <c r="CD263" s="388">
        <v>0.36319999999999997</v>
      </c>
      <c r="CE263" s="389">
        <f t="shared" si="2942"/>
        <v>0</v>
      </c>
      <c r="CF263" s="390">
        <f t="shared" si="2943"/>
        <v>0</v>
      </c>
      <c r="CG263" s="391"/>
      <c r="CH263" s="384">
        <v>15.0</v>
      </c>
      <c r="CI263" s="385" t="s">
        <v>164</v>
      </c>
      <c r="CJ263" s="386" t="s">
        <v>132</v>
      </c>
      <c r="CK263" s="386" t="s">
        <v>150</v>
      </c>
      <c r="CL263" s="387"/>
      <c r="CM263" s="387" t="str">
        <f t="shared" si="2944"/>
        <v/>
      </c>
      <c r="CN263" s="387">
        <f t="shared" si="2945"/>
        <v>0</v>
      </c>
      <c r="CO263" s="388"/>
      <c r="CP263" s="387">
        <f t="shared" si="2946"/>
        <v>0</v>
      </c>
      <c r="CQ263" s="388"/>
      <c r="CR263" s="387">
        <f>ADHB!CS263</f>
        <v>0</v>
      </c>
      <c r="CS263" s="387">
        <f t="shared" si="2947"/>
        <v>0</v>
      </c>
      <c r="CT263" s="387">
        <f t="shared" si="2948"/>
        <v>0</v>
      </c>
      <c r="CU263" s="388">
        <v>0.36319999999999997</v>
      </c>
      <c r="CV263" s="389">
        <f t="shared" si="2949"/>
        <v>0</v>
      </c>
      <c r="CW263" s="390">
        <f t="shared" si="2950"/>
        <v>0</v>
      </c>
      <c r="CX263" s="391"/>
      <c r="CY263" s="384">
        <v>15.0</v>
      </c>
      <c r="CZ263" s="385" t="s">
        <v>164</v>
      </c>
      <c r="DA263" s="386" t="s">
        <v>132</v>
      </c>
      <c r="DB263" s="386" t="s">
        <v>150</v>
      </c>
      <c r="DC263" s="387"/>
      <c r="DD263" s="387" t="str">
        <f t="shared" si="2951"/>
        <v/>
      </c>
      <c r="DE263" s="387">
        <f t="shared" si="2952"/>
        <v>0</v>
      </c>
      <c r="DF263" s="388"/>
      <c r="DG263" s="387">
        <f t="shared" si="2953"/>
        <v>0</v>
      </c>
      <c r="DH263" s="388"/>
      <c r="DI263" s="387">
        <f>ADHB!DJ263</f>
        <v>0</v>
      </c>
      <c r="DJ263" s="387">
        <f t="shared" si="2954"/>
        <v>0</v>
      </c>
      <c r="DK263" s="387">
        <f t="shared" si="2955"/>
        <v>0</v>
      </c>
      <c r="DL263" s="388">
        <v>0.36319999999999997</v>
      </c>
      <c r="DM263" s="389">
        <f t="shared" si="2956"/>
        <v>0</v>
      </c>
      <c r="DN263" s="390">
        <f t="shared" si="2957"/>
        <v>0</v>
      </c>
      <c r="DO263" s="391"/>
      <c r="DP263" s="384">
        <v>15.0</v>
      </c>
      <c r="DQ263" s="385" t="s">
        <v>164</v>
      </c>
      <c r="DR263" s="386" t="s">
        <v>132</v>
      </c>
      <c r="DS263" s="386" t="s">
        <v>150</v>
      </c>
      <c r="DT263" s="387"/>
      <c r="DU263" s="387" t="str">
        <f t="shared" si="2958"/>
        <v/>
      </c>
      <c r="DV263" s="387">
        <f t="shared" si="2959"/>
        <v>0</v>
      </c>
      <c r="DW263" s="388"/>
      <c r="DX263" s="387">
        <f t="shared" si="2960"/>
        <v>0</v>
      </c>
      <c r="DY263" s="388"/>
      <c r="DZ263" s="387">
        <f>ADHB!EA263</f>
        <v>0</v>
      </c>
      <c r="EA263" s="387">
        <f t="shared" si="2961"/>
        <v>0</v>
      </c>
      <c r="EB263" s="387">
        <f t="shared" si="2962"/>
        <v>0</v>
      </c>
      <c r="EC263" s="388">
        <v>0.36319999999999997</v>
      </c>
      <c r="ED263" s="389">
        <f t="shared" si="2963"/>
        <v>0</v>
      </c>
      <c r="EE263" s="390">
        <f t="shared" si="2964"/>
        <v>0</v>
      </c>
      <c r="EF263" s="391"/>
      <c r="EG263" s="384">
        <v>15.0</v>
      </c>
      <c r="EH263" s="385" t="s">
        <v>164</v>
      </c>
      <c r="EI263" s="386" t="s">
        <v>132</v>
      </c>
      <c r="EJ263" s="386" t="s">
        <v>150</v>
      </c>
      <c r="EK263" s="387"/>
      <c r="EL263" s="387" t="str">
        <f t="shared" si="2965"/>
        <v/>
      </c>
      <c r="EM263" s="387">
        <f t="shared" si="2966"/>
        <v>0</v>
      </c>
      <c r="EN263" s="388"/>
      <c r="EO263" s="387">
        <f t="shared" si="2967"/>
        <v>0</v>
      </c>
      <c r="EP263" s="388"/>
      <c r="EQ263" s="387">
        <f>ADHB!ER263</f>
        <v>0</v>
      </c>
      <c r="ER263" s="387">
        <f t="shared" si="2968"/>
        <v>0</v>
      </c>
      <c r="ES263" s="387">
        <f t="shared" si="2969"/>
        <v>0</v>
      </c>
      <c r="ET263" s="388">
        <v>0.36319999999999997</v>
      </c>
      <c r="EU263" s="389">
        <f t="shared" si="2970"/>
        <v>0</v>
      </c>
      <c r="EV263" s="390">
        <f t="shared" si="2971"/>
        <v>0</v>
      </c>
      <c r="EW263" s="391"/>
      <c r="EX263" s="384">
        <v>15.0</v>
      </c>
      <c r="EY263" s="385" t="s">
        <v>164</v>
      </c>
      <c r="EZ263" s="386" t="s">
        <v>132</v>
      </c>
      <c r="FA263" s="386" t="s">
        <v>150</v>
      </c>
      <c r="FB263" s="387"/>
      <c r="FC263" s="387" t="str">
        <f t="shared" si="2972"/>
        <v/>
      </c>
      <c r="FD263" s="387">
        <f t="shared" si="2973"/>
        <v>0</v>
      </c>
      <c r="FE263" s="388"/>
      <c r="FF263" s="387">
        <f t="shared" si="2974"/>
        <v>0</v>
      </c>
      <c r="FG263" s="388"/>
      <c r="FH263" s="387">
        <f>ADHB!FI263</f>
        <v>0</v>
      </c>
      <c r="FI263" s="387">
        <f t="shared" si="2975"/>
        <v>0</v>
      </c>
      <c r="FJ263" s="387">
        <f t="shared" si="2976"/>
        <v>0</v>
      </c>
      <c r="FK263" s="388">
        <v>0.36319999999999997</v>
      </c>
      <c r="FL263" s="389">
        <f t="shared" si="2977"/>
        <v>0</v>
      </c>
      <c r="FM263" s="390">
        <f t="shared" si="2978"/>
        <v>0</v>
      </c>
      <c r="FN263" s="391"/>
      <c r="FO263" s="384">
        <v>15.0</v>
      </c>
      <c r="FP263" s="385" t="s">
        <v>164</v>
      </c>
      <c r="FQ263" s="386" t="s">
        <v>132</v>
      </c>
      <c r="FR263" s="386" t="s">
        <v>150</v>
      </c>
      <c r="FS263" s="387"/>
      <c r="FT263" s="387" t="str">
        <f t="shared" si="2979"/>
        <v/>
      </c>
      <c r="FU263" s="387">
        <f t="shared" si="2980"/>
        <v>0</v>
      </c>
      <c r="FV263" s="388"/>
      <c r="FW263" s="387">
        <f t="shared" si="2981"/>
        <v>0</v>
      </c>
      <c r="FX263" s="388"/>
      <c r="FY263" s="387">
        <f>ADHB!FZ263</f>
        <v>0</v>
      </c>
      <c r="FZ263" s="387">
        <f t="shared" si="2982"/>
        <v>0</v>
      </c>
      <c r="GA263" s="387">
        <f t="shared" si="2983"/>
        <v>0</v>
      </c>
      <c r="GB263" s="388">
        <v>0.36319999999999997</v>
      </c>
      <c r="GC263" s="389">
        <f t="shared" si="2984"/>
        <v>0</v>
      </c>
      <c r="GD263" s="390">
        <f t="shared" si="2985"/>
        <v>0</v>
      </c>
      <c r="GE263" s="391"/>
      <c r="GF263" s="384">
        <v>15.0</v>
      </c>
      <c r="GG263" s="385" t="s">
        <v>164</v>
      </c>
      <c r="GH263" s="386" t="s">
        <v>132</v>
      </c>
      <c r="GI263" s="386" t="s">
        <v>150</v>
      </c>
      <c r="GJ263" s="387"/>
      <c r="GK263" s="387" t="str">
        <f t="shared" si="2986"/>
        <v/>
      </c>
      <c r="GL263" s="387">
        <f t="shared" si="2987"/>
        <v>0</v>
      </c>
      <c r="GM263" s="388"/>
      <c r="GN263" s="387">
        <f t="shared" si="2988"/>
        <v>0</v>
      </c>
      <c r="GO263" s="388"/>
      <c r="GP263" s="387">
        <f>ADHB!GQ263</f>
        <v>0</v>
      </c>
      <c r="GQ263" s="387">
        <f t="shared" si="2989"/>
        <v>0</v>
      </c>
      <c r="GR263" s="387">
        <f t="shared" si="2990"/>
        <v>0</v>
      </c>
      <c r="GS263" s="388">
        <v>0.36319999999999997</v>
      </c>
      <c r="GT263" s="389">
        <f t="shared" si="2991"/>
        <v>0</v>
      </c>
      <c r="GU263" s="390">
        <f t="shared" si="2992"/>
        <v>0</v>
      </c>
      <c r="GV263" s="391"/>
      <c r="GW263" s="384">
        <v>15.0</v>
      </c>
      <c r="GX263" s="385" t="s">
        <v>164</v>
      </c>
      <c r="GY263" s="386" t="s">
        <v>132</v>
      </c>
      <c r="GZ263" s="386" t="s">
        <v>150</v>
      </c>
      <c r="HA263" s="387"/>
      <c r="HB263" s="387" t="str">
        <f t="shared" si="2993"/>
        <v/>
      </c>
      <c r="HC263" s="387">
        <f t="shared" si="2994"/>
        <v>0</v>
      </c>
      <c r="HD263" s="388"/>
      <c r="HE263" s="387">
        <f t="shared" si="2995"/>
        <v>0</v>
      </c>
      <c r="HF263" s="388"/>
      <c r="HG263" s="387">
        <f>ADHB!HH263</f>
        <v>0</v>
      </c>
      <c r="HH263" s="387">
        <f t="shared" si="2996"/>
        <v>0</v>
      </c>
      <c r="HI263" s="387">
        <f t="shared" si="2997"/>
        <v>0</v>
      </c>
      <c r="HJ263" s="388">
        <v>0.36319999999999997</v>
      </c>
      <c r="HK263" s="389">
        <f t="shared" si="2998"/>
        <v>0</v>
      </c>
      <c r="HL263" s="390">
        <f t="shared" si="2999"/>
        <v>0</v>
      </c>
      <c r="HM263" s="391"/>
      <c r="HN263" s="384">
        <v>15.0</v>
      </c>
      <c r="HO263" s="385" t="s">
        <v>164</v>
      </c>
      <c r="HP263" s="386" t="s">
        <v>132</v>
      </c>
      <c r="HQ263" s="386" t="s">
        <v>150</v>
      </c>
      <c r="HR263" s="387"/>
      <c r="HS263" s="387" t="str">
        <f t="shared" si="3000"/>
        <v/>
      </c>
      <c r="HT263" s="387">
        <f t="shared" si="3001"/>
        <v>0</v>
      </c>
      <c r="HU263" s="388"/>
      <c r="HV263" s="387">
        <f t="shared" si="3002"/>
        <v>0</v>
      </c>
      <c r="HW263" s="388"/>
      <c r="HX263" s="387">
        <f>ADHB!HY263</f>
        <v>0</v>
      </c>
      <c r="HY263" s="387">
        <f t="shared" si="3003"/>
        <v>0</v>
      </c>
      <c r="HZ263" s="387">
        <f t="shared" si="3004"/>
        <v>0</v>
      </c>
      <c r="IA263" s="388">
        <v>0.36319999999999997</v>
      </c>
      <c r="IB263" s="389">
        <f t="shared" si="3005"/>
        <v>0</v>
      </c>
      <c r="IC263" s="390">
        <f t="shared" si="3006"/>
        <v>0</v>
      </c>
      <c r="ID263" s="391"/>
      <c r="IE263" s="384">
        <v>15.0</v>
      </c>
      <c r="IF263" s="385" t="s">
        <v>164</v>
      </c>
      <c r="IG263" s="386" t="s">
        <v>132</v>
      </c>
      <c r="IH263" s="386" t="s">
        <v>150</v>
      </c>
      <c r="II263" s="387"/>
      <c r="IJ263" s="387" t="str">
        <f t="shared" si="3007"/>
        <v/>
      </c>
      <c r="IK263" s="387">
        <f t="shared" si="3008"/>
        <v>0</v>
      </c>
      <c r="IL263" s="388"/>
      <c r="IM263" s="387">
        <f t="shared" si="3009"/>
        <v>0</v>
      </c>
      <c r="IN263" s="388"/>
      <c r="IO263" s="387">
        <f>ADHB!IP263</f>
        <v>0</v>
      </c>
      <c r="IP263" s="387">
        <f t="shared" si="3010"/>
        <v>0</v>
      </c>
      <c r="IQ263" s="387">
        <f t="shared" si="3011"/>
        <v>0</v>
      </c>
      <c r="IR263" s="388">
        <v>0.36319999999999997</v>
      </c>
      <c r="IS263" s="389">
        <f t="shared" si="3012"/>
        <v>0</v>
      </c>
      <c r="IT263" s="390">
        <f t="shared" si="3013"/>
        <v>0</v>
      </c>
      <c r="IU263" s="391"/>
      <c r="IV263" s="384">
        <v>15.0</v>
      </c>
      <c r="IW263" s="385" t="s">
        <v>164</v>
      </c>
      <c r="IX263" s="386" t="s">
        <v>132</v>
      </c>
      <c r="IY263" s="386" t="s">
        <v>150</v>
      </c>
      <c r="IZ263" s="387"/>
      <c r="JA263" s="387" t="str">
        <f t="shared" si="3014"/>
        <v/>
      </c>
      <c r="JB263" s="387">
        <f t="shared" si="3015"/>
        <v>0</v>
      </c>
      <c r="JC263" s="388"/>
      <c r="JD263" s="387">
        <f t="shared" si="3016"/>
        <v>0</v>
      </c>
      <c r="JE263" s="388"/>
      <c r="JF263" s="387">
        <f>ADHB!JG263</f>
        <v>0</v>
      </c>
      <c r="JG263" s="387">
        <f t="shared" si="3017"/>
        <v>0</v>
      </c>
      <c r="JH263" s="387">
        <f t="shared" si="3018"/>
        <v>0</v>
      </c>
      <c r="JI263" s="388">
        <v>0.36319999999999997</v>
      </c>
      <c r="JJ263" s="389">
        <f t="shared" si="3019"/>
        <v>0</v>
      </c>
      <c r="JK263" s="390">
        <f t="shared" si="3020"/>
        <v>0</v>
      </c>
      <c r="JL263" s="391"/>
      <c r="JM263" s="384">
        <v>15.0</v>
      </c>
      <c r="JN263" s="385" t="s">
        <v>164</v>
      </c>
      <c r="JO263" s="386" t="s">
        <v>132</v>
      </c>
      <c r="JP263" s="386" t="s">
        <v>150</v>
      </c>
      <c r="JQ263" s="387"/>
      <c r="JR263" s="387" t="str">
        <f t="shared" si="3021"/>
        <v/>
      </c>
      <c r="JS263" s="387">
        <f t="shared" si="3022"/>
        <v>0</v>
      </c>
      <c r="JT263" s="388"/>
      <c r="JU263" s="387">
        <f t="shared" si="3023"/>
        <v>0</v>
      </c>
      <c r="JV263" s="388"/>
      <c r="JW263" s="387" t="str">
        <f>ADHB!LF263</f>
        <v/>
      </c>
      <c r="JX263" s="387">
        <f t="shared" si="3024"/>
        <v>0</v>
      </c>
      <c r="JY263" s="387">
        <f t="shared" si="3025"/>
        <v>0</v>
      </c>
      <c r="JZ263" s="388">
        <v>0.36319999999999997</v>
      </c>
      <c r="KA263" s="389">
        <f t="shared" si="3026"/>
        <v>0</v>
      </c>
      <c r="KB263" s="390">
        <f t="shared" si="3027"/>
        <v>0</v>
      </c>
      <c r="KC263" s="391"/>
      <c r="KD263" s="384">
        <v>15.0</v>
      </c>
      <c r="KE263" s="385" t="s">
        <v>164</v>
      </c>
      <c r="KF263" s="386" t="s">
        <v>132</v>
      </c>
      <c r="KG263" s="386" t="s">
        <v>150</v>
      </c>
      <c r="KH263" s="387"/>
      <c r="KI263" s="387" t="str">
        <f t="shared" si="3028"/>
        <v/>
      </c>
      <c r="KJ263" s="387">
        <f t="shared" si="3029"/>
        <v>0</v>
      </c>
      <c r="KK263" s="388"/>
      <c r="KL263" s="387">
        <f t="shared" si="3030"/>
        <v>0</v>
      </c>
      <c r="KM263" s="388"/>
      <c r="KN263" s="387" t="str">
        <f>ADHB!LW263</f>
        <v/>
      </c>
      <c r="KO263" s="387">
        <f t="shared" si="3031"/>
        <v>0</v>
      </c>
      <c r="KP263" s="387">
        <f t="shared" si="3032"/>
        <v>0</v>
      </c>
      <c r="KQ263" s="388">
        <v>0.36319999999999997</v>
      </c>
      <c r="KR263" s="389">
        <f t="shared" si="3033"/>
        <v>0</v>
      </c>
      <c r="KS263" s="390">
        <f t="shared" si="3034"/>
        <v>0</v>
      </c>
      <c r="KT263" s="391"/>
      <c r="KU263" s="392"/>
    </row>
    <row r="264" ht="15.75" customHeight="1">
      <c r="A264" s="384">
        <v>16.0</v>
      </c>
      <c r="B264" s="385" t="s">
        <v>165</v>
      </c>
      <c r="C264" s="386" t="s">
        <v>132</v>
      </c>
      <c r="D264" s="386" t="s">
        <v>150</v>
      </c>
      <c r="E264" s="387"/>
      <c r="F264" s="387"/>
      <c r="G264" s="387">
        <f t="shared" si="2910"/>
        <v>0</v>
      </c>
      <c r="H264" s="388"/>
      <c r="I264" s="387">
        <f t="shared" si="2911"/>
        <v>0</v>
      </c>
      <c r="J264" s="388"/>
      <c r="K264" s="387">
        <f>ADHB!L264</f>
        <v>0</v>
      </c>
      <c r="L264" s="387">
        <f t="shared" si="2912"/>
        <v>0</v>
      </c>
      <c r="M264" s="387">
        <f t="shared" si="2913"/>
        <v>0</v>
      </c>
      <c r="N264" s="388">
        <v>0.36319999999999997</v>
      </c>
      <c r="O264" s="389">
        <f t="shared" si="2914"/>
        <v>0</v>
      </c>
      <c r="P264" s="390">
        <f t="shared" si="2915"/>
        <v>0</v>
      </c>
      <c r="Q264" s="391"/>
      <c r="R264" s="384">
        <v>16.0</v>
      </c>
      <c r="S264" s="385" t="s">
        <v>165</v>
      </c>
      <c r="T264" s="386" t="s">
        <v>132</v>
      </c>
      <c r="U264" s="386" t="s">
        <v>150</v>
      </c>
      <c r="V264" s="387"/>
      <c r="W264" s="387" t="str">
        <f t="shared" si="2916"/>
        <v/>
      </c>
      <c r="X264" s="387">
        <f t="shared" si="2917"/>
        <v>0</v>
      </c>
      <c r="Y264" s="388"/>
      <c r="Z264" s="387">
        <f t="shared" si="2918"/>
        <v>0</v>
      </c>
      <c r="AA264" s="388"/>
      <c r="AB264" s="387">
        <f>ADHB!AC264</f>
        <v>0</v>
      </c>
      <c r="AC264" s="387">
        <f t="shared" si="2919"/>
        <v>0</v>
      </c>
      <c r="AD264" s="387">
        <f t="shared" si="2920"/>
        <v>0</v>
      </c>
      <c r="AE264" s="388">
        <v>0.36319999999999997</v>
      </c>
      <c r="AF264" s="389">
        <f t="shared" si="2921"/>
        <v>0</v>
      </c>
      <c r="AG264" s="390">
        <f t="shared" si="2922"/>
        <v>0</v>
      </c>
      <c r="AH264" s="391"/>
      <c r="AI264" s="384">
        <v>16.0</v>
      </c>
      <c r="AJ264" s="385" t="s">
        <v>165</v>
      </c>
      <c r="AK264" s="386" t="s">
        <v>132</v>
      </c>
      <c r="AL264" s="386" t="s">
        <v>150</v>
      </c>
      <c r="AM264" s="387"/>
      <c r="AN264" s="387" t="str">
        <f t="shared" si="2923"/>
        <v/>
      </c>
      <c r="AO264" s="387">
        <f t="shared" si="2924"/>
        <v>0</v>
      </c>
      <c r="AP264" s="388"/>
      <c r="AQ264" s="387">
        <f t="shared" si="2925"/>
        <v>0</v>
      </c>
      <c r="AR264" s="388"/>
      <c r="AS264" s="387">
        <f>ADHB!AT264</f>
        <v>0</v>
      </c>
      <c r="AT264" s="387">
        <f t="shared" si="2926"/>
        <v>0</v>
      </c>
      <c r="AU264" s="387">
        <f t="shared" si="2927"/>
        <v>0</v>
      </c>
      <c r="AV264" s="388">
        <v>0.36319999999999997</v>
      </c>
      <c r="AW264" s="389">
        <f t="shared" si="2928"/>
        <v>0</v>
      </c>
      <c r="AX264" s="390">
        <f t="shared" si="2929"/>
        <v>0</v>
      </c>
      <c r="AY264" s="391"/>
      <c r="AZ264" s="384">
        <v>16.0</v>
      </c>
      <c r="BA264" s="385" t="s">
        <v>165</v>
      </c>
      <c r="BB264" s="386" t="s">
        <v>132</v>
      </c>
      <c r="BC264" s="386" t="s">
        <v>150</v>
      </c>
      <c r="BD264" s="387"/>
      <c r="BE264" s="387" t="str">
        <f t="shared" si="2930"/>
        <v/>
      </c>
      <c r="BF264" s="387">
        <f t="shared" si="2931"/>
        <v>0</v>
      </c>
      <c r="BG264" s="388"/>
      <c r="BH264" s="387">
        <f t="shared" si="2932"/>
        <v>0</v>
      </c>
      <c r="BI264" s="388"/>
      <c r="BJ264" s="387">
        <f>ADHB!BK264</f>
        <v>0</v>
      </c>
      <c r="BK264" s="387">
        <f t="shared" si="2933"/>
        <v>0</v>
      </c>
      <c r="BL264" s="387">
        <f t="shared" si="2934"/>
        <v>0</v>
      </c>
      <c r="BM264" s="388">
        <v>0.36319999999999997</v>
      </c>
      <c r="BN264" s="389">
        <f t="shared" si="2935"/>
        <v>0</v>
      </c>
      <c r="BO264" s="390">
        <f t="shared" si="2936"/>
        <v>0</v>
      </c>
      <c r="BP264" s="391"/>
      <c r="BQ264" s="384">
        <v>16.0</v>
      </c>
      <c r="BR264" s="385" t="s">
        <v>165</v>
      </c>
      <c r="BS264" s="386" t="s">
        <v>132</v>
      </c>
      <c r="BT264" s="386" t="s">
        <v>150</v>
      </c>
      <c r="BU264" s="387"/>
      <c r="BV264" s="387" t="str">
        <f t="shared" si="2937"/>
        <v/>
      </c>
      <c r="BW264" s="387">
        <f t="shared" si="2938"/>
        <v>0</v>
      </c>
      <c r="BX264" s="388"/>
      <c r="BY264" s="387">
        <f t="shared" si="2939"/>
        <v>0</v>
      </c>
      <c r="BZ264" s="388"/>
      <c r="CA264" s="387">
        <f>ADHB!CB264</f>
        <v>0</v>
      </c>
      <c r="CB264" s="387">
        <f t="shared" si="2940"/>
        <v>0</v>
      </c>
      <c r="CC264" s="387">
        <f t="shared" si="2941"/>
        <v>0</v>
      </c>
      <c r="CD264" s="388">
        <v>0.36319999999999997</v>
      </c>
      <c r="CE264" s="389">
        <f t="shared" si="2942"/>
        <v>0</v>
      </c>
      <c r="CF264" s="390">
        <f t="shared" si="2943"/>
        <v>0</v>
      </c>
      <c r="CG264" s="391"/>
      <c r="CH264" s="384">
        <v>16.0</v>
      </c>
      <c r="CI264" s="385" t="s">
        <v>165</v>
      </c>
      <c r="CJ264" s="386" t="s">
        <v>132</v>
      </c>
      <c r="CK264" s="386" t="s">
        <v>150</v>
      </c>
      <c r="CL264" s="387"/>
      <c r="CM264" s="387" t="str">
        <f t="shared" si="2944"/>
        <v/>
      </c>
      <c r="CN264" s="387">
        <f t="shared" si="2945"/>
        <v>0</v>
      </c>
      <c r="CO264" s="388"/>
      <c r="CP264" s="387">
        <f t="shared" si="2946"/>
        <v>0</v>
      </c>
      <c r="CQ264" s="388"/>
      <c r="CR264" s="387">
        <f>ADHB!CS264</f>
        <v>0</v>
      </c>
      <c r="CS264" s="387">
        <f t="shared" si="2947"/>
        <v>0</v>
      </c>
      <c r="CT264" s="387">
        <f t="shared" si="2948"/>
        <v>0</v>
      </c>
      <c r="CU264" s="388">
        <v>0.36319999999999997</v>
      </c>
      <c r="CV264" s="389">
        <f t="shared" si="2949"/>
        <v>0</v>
      </c>
      <c r="CW264" s="390">
        <f t="shared" si="2950"/>
        <v>0</v>
      </c>
      <c r="CX264" s="391"/>
      <c r="CY264" s="384">
        <v>16.0</v>
      </c>
      <c r="CZ264" s="385" t="s">
        <v>165</v>
      </c>
      <c r="DA264" s="386" t="s">
        <v>132</v>
      </c>
      <c r="DB264" s="386" t="s">
        <v>150</v>
      </c>
      <c r="DC264" s="387"/>
      <c r="DD264" s="387" t="str">
        <f t="shared" si="2951"/>
        <v/>
      </c>
      <c r="DE264" s="387">
        <f t="shared" si="2952"/>
        <v>0</v>
      </c>
      <c r="DF264" s="388"/>
      <c r="DG264" s="387">
        <f t="shared" si="2953"/>
        <v>0</v>
      </c>
      <c r="DH264" s="388"/>
      <c r="DI264" s="387">
        <f>ADHB!DJ264</f>
        <v>0</v>
      </c>
      <c r="DJ264" s="387">
        <f t="shared" si="2954"/>
        <v>0</v>
      </c>
      <c r="DK264" s="387">
        <f t="shared" si="2955"/>
        <v>0</v>
      </c>
      <c r="DL264" s="388">
        <v>0.36319999999999997</v>
      </c>
      <c r="DM264" s="389">
        <f t="shared" si="2956"/>
        <v>0</v>
      </c>
      <c r="DN264" s="390">
        <f t="shared" si="2957"/>
        <v>0</v>
      </c>
      <c r="DO264" s="391"/>
      <c r="DP264" s="384">
        <v>16.0</v>
      </c>
      <c r="DQ264" s="385" t="s">
        <v>165</v>
      </c>
      <c r="DR264" s="386" t="s">
        <v>132</v>
      </c>
      <c r="DS264" s="386" t="s">
        <v>150</v>
      </c>
      <c r="DT264" s="387"/>
      <c r="DU264" s="387" t="str">
        <f t="shared" si="2958"/>
        <v/>
      </c>
      <c r="DV264" s="387">
        <f t="shared" si="2959"/>
        <v>0</v>
      </c>
      <c r="DW264" s="388"/>
      <c r="DX264" s="387">
        <f t="shared" si="2960"/>
        <v>0</v>
      </c>
      <c r="DY264" s="388"/>
      <c r="DZ264" s="387">
        <f>ADHB!EA264</f>
        <v>0</v>
      </c>
      <c r="EA264" s="387">
        <f t="shared" si="2961"/>
        <v>0</v>
      </c>
      <c r="EB264" s="387">
        <f t="shared" si="2962"/>
        <v>0</v>
      </c>
      <c r="EC264" s="388">
        <v>0.36319999999999997</v>
      </c>
      <c r="ED264" s="389">
        <f t="shared" si="2963"/>
        <v>0</v>
      </c>
      <c r="EE264" s="390">
        <f t="shared" si="2964"/>
        <v>0</v>
      </c>
      <c r="EF264" s="391"/>
      <c r="EG264" s="384">
        <v>16.0</v>
      </c>
      <c r="EH264" s="385" t="s">
        <v>165</v>
      </c>
      <c r="EI264" s="386" t="s">
        <v>132</v>
      </c>
      <c r="EJ264" s="386" t="s">
        <v>150</v>
      </c>
      <c r="EK264" s="387"/>
      <c r="EL264" s="387" t="str">
        <f t="shared" si="2965"/>
        <v/>
      </c>
      <c r="EM264" s="387">
        <f t="shared" si="2966"/>
        <v>0</v>
      </c>
      <c r="EN264" s="388"/>
      <c r="EO264" s="387">
        <f t="shared" si="2967"/>
        <v>0</v>
      </c>
      <c r="EP264" s="388"/>
      <c r="EQ264" s="387">
        <f>ADHB!ER264</f>
        <v>0</v>
      </c>
      <c r="ER264" s="387">
        <f t="shared" si="2968"/>
        <v>0</v>
      </c>
      <c r="ES264" s="387">
        <f t="shared" si="2969"/>
        <v>0</v>
      </c>
      <c r="ET264" s="388">
        <v>0.36319999999999997</v>
      </c>
      <c r="EU264" s="389">
        <f t="shared" si="2970"/>
        <v>0</v>
      </c>
      <c r="EV264" s="390">
        <f t="shared" si="2971"/>
        <v>0</v>
      </c>
      <c r="EW264" s="391"/>
      <c r="EX264" s="384">
        <v>16.0</v>
      </c>
      <c r="EY264" s="385" t="s">
        <v>165</v>
      </c>
      <c r="EZ264" s="386" t="s">
        <v>132</v>
      </c>
      <c r="FA264" s="386" t="s">
        <v>150</v>
      </c>
      <c r="FB264" s="387"/>
      <c r="FC264" s="387" t="str">
        <f t="shared" si="2972"/>
        <v/>
      </c>
      <c r="FD264" s="387">
        <f t="shared" si="2973"/>
        <v>0</v>
      </c>
      <c r="FE264" s="388"/>
      <c r="FF264" s="387">
        <f t="shared" si="2974"/>
        <v>0</v>
      </c>
      <c r="FG264" s="388"/>
      <c r="FH264" s="387">
        <f>ADHB!FI264</f>
        <v>0</v>
      </c>
      <c r="FI264" s="387">
        <f t="shared" si="2975"/>
        <v>0</v>
      </c>
      <c r="FJ264" s="387">
        <f t="shared" si="2976"/>
        <v>0</v>
      </c>
      <c r="FK264" s="388">
        <v>0.36319999999999997</v>
      </c>
      <c r="FL264" s="389">
        <f t="shared" si="2977"/>
        <v>0</v>
      </c>
      <c r="FM264" s="390">
        <f t="shared" si="2978"/>
        <v>0</v>
      </c>
      <c r="FN264" s="391"/>
      <c r="FO264" s="384">
        <v>16.0</v>
      </c>
      <c r="FP264" s="385" t="s">
        <v>165</v>
      </c>
      <c r="FQ264" s="386" t="s">
        <v>132</v>
      </c>
      <c r="FR264" s="386" t="s">
        <v>150</v>
      </c>
      <c r="FS264" s="387"/>
      <c r="FT264" s="387" t="str">
        <f t="shared" si="2979"/>
        <v/>
      </c>
      <c r="FU264" s="387">
        <f t="shared" si="2980"/>
        <v>0</v>
      </c>
      <c r="FV264" s="388"/>
      <c r="FW264" s="387">
        <f t="shared" si="2981"/>
        <v>0</v>
      </c>
      <c r="FX264" s="388"/>
      <c r="FY264" s="387">
        <f>ADHB!FZ264</f>
        <v>0</v>
      </c>
      <c r="FZ264" s="387">
        <f t="shared" si="2982"/>
        <v>0</v>
      </c>
      <c r="GA264" s="387">
        <f t="shared" si="2983"/>
        <v>0</v>
      </c>
      <c r="GB264" s="388">
        <v>0.36319999999999997</v>
      </c>
      <c r="GC264" s="389">
        <f t="shared" si="2984"/>
        <v>0</v>
      </c>
      <c r="GD264" s="390">
        <f t="shared" si="2985"/>
        <v>0</v>
      </c>
      <c r="GE264" s="391"/>
      <c r="GF264" s="384">
        <v>16.0</v>
      </c>
      <c r="GG264" s="385" t="s">
        <v>165</v>
      </c>
      <c r="GH264" s="386" t="s">
        <v>132</v>
      </c>
      <c r="GI264" s="386" t="s">
        <v>150</v>
      </c>
      <c r="GJ264" s="387"/>
      <c r="GK264" s="387" t="str">
        <f t="shared" si="2986"/>
        <v/>
      </c>
      <c r="GL264" s="387">
        <f t="shared" si="2987"/>
        <v>0</v>
      </c>
      <c r="GM264" s="388"/>
      <c r="GN264" s="387">
        <f t="shared" si="2988"/>
        <v>0</v>
      </c>
      <c r="GO264" s="388"/>
      <c r="GP264" s="387">
        <f>ADHB!GQ264</f>
        <v>0</v>
      </c>
      <c r="GQ264" s="387">
        <f t="shared" si="2989"/>
        <v>0</v>
      </c>
      <c r="GR264" s="387">
        <f t="shared" si="2990"/>
        <v>0</v>
      </c>
      <c r="GS264" s="388">
        <v>0.36319999999999997</v>
      </c>
      <c r="GT264" s="389">
        <f t="shared" si="2991"/>
        <v>0</v>
      </c>
      <c r="GU264" s="390">
        <f t="shared" si="2992"/>
        <v>0</v>
      </c>
      <c r="GV264" s="391"/>
      <c r="GW264" s="384">
        <v>16.0</v>
      </c>
      <c r="GX264" s="385" t="s">
        <v>165</v>
      </c>
      <c r="GY264" s="386" t="s">
        <v>132</v>
      </c>
      <c r="GZ264" s="386" t="s">
        <v>150</v>
      </c>
      <c r="HA264" s="387"/>
      <c r="HB264" s="387" t="str">
        <f t="shared" si="2993"/>
        <v/>
      </c>
      <c r="HC264" s="387">
        <f t="shared" si="2994"/>
        <v>0</v>
      </c>
      <c r="HD264" s="388"/>
      <c r="HE264" s="387">
        <f t="shared" si="2995"/>
        <v>0</v>
      </c>
      <c r="HF264" s="388"/>
      <c r="HG264" s="387">
        <f>ADHB!HH264</f>
        <v>0</v>
      </c>
      <c r="HH264" s="387">
        <f t="shared" si="2996"/>
        <v>0</v>
      </c>
      <c r="HI264" s="387">
        <f t="shared" si="2997"/>
        <v>0</v>
      </c>
      <c r="HJ264" s="388">
        <v>0.36319999999999997</v>
      </c>
      <c r="HK264" s="389">
        <f t="shared" si="2998"/>
        <v>0</v>
      </c>
      <c r="HL264" s="390">
        <f t="shared" si="2999"/>
        <v>0</v>
      </c>
      <c r="HM264" s="391"/>
      <c r="HN264" s="384">
        <v>16.0</v>
      </c>
      <c r="HO264" s="385" t="s">
        <v>165</v>
      </c>
      <c r="HP264" s="386" t="s">
        <v>132</v>
      </c>
      <c r="HQ264" s="386" t="s">
        <v>150</v>
      </c>
      <c r="HR264" s="387"/>
      <c r="HS264" s="387" t="str">
        <f t="shared" si="3000"/>
        <v/>
      </c>
      <c r="HT264" s="387">
        <f t="shared" si="3001"/>
        <v>0</v>
      </c>
      <c r="HU264" s="388"/>
      <c r="HV264" s="387">
        <f t="shared" si="3002"/>
        <v>0</v>
      </c>
      <c r="HW264" s="388"/>
      <c r="HX264" s="387">
        <f>ADHB!HY264</f>
        <v>0</v>
      </c>
      <c r="HY264" s="387">
        <f t="shared" si="3003"/>
        <v>0</v>
      </c>
      <c r="HZ264" s="387">
        <f t="shared" si="3004"/>
        <v>0</v>
      </c>
      <c r="IA264" s="388">
        <v>0.36319999999999997</v>
      </c>
      <c r="IB264" s="389">
        <f t="shared" si="3005"/>
        <v>0</v>
      </c>
      <c r="IC264" s="390">
        <f t="shared" si="3006"/>
        <v>0</v>
      </c>
      <c r="ID264" s="391"/>
      <c r="IE264" s="384">
        <v>16.0</v>
      </c>
      <c r="IF264" s="385" t="s">
        <v>165</v>
      </c>
      <c r="IG264" s="386" t="s">
        <v>132</v>
      </c>
      <c r="IH264" s="386" t="s">
        <v>150</v>
      </c>
      <c r="II264" s="387"/>
      <c r="IJ264" s="387" t="str">
        <f t="shared" si="3007"/>
        <v/>
      </c>
      <c r="IK264" s="387">
        <f t="shared" si="3008"/>
        <v>0</v>
      </c>
      <c r="IL264" s="388"/>
      <c r="IM264" s="387">
        <f t="shared" si="3009"/>
        <v>0</v>
      </c>
      <c r="IN264" s="388"/>
      <c r="IO264" s="387">
        <f>ADHB!IP264</f>
        <v>0</v>
      </c>
      <c r="IP264" s="387">
        <f t="shared" si="3010"/>
        <v>0</v>
      </c>
      <c r="IQ264" s="387">
        <f t="shared" si="3011"/>
        <v>0</v>
      </c>
      <c r="IR264" s="388">
        <v>0.36319999999999997</v>
      </c>
      <c r="IS264" s="389">
        <f t="shared" si="3012"/>
        <v>0</v>
      </c>
      <c r="IT264" s="390">
        <f t="shared" si="3013"/>
        <v>0</v>
      </c>
      <c r="IU264" s="391"/>
      <c r="IV264" s="384">
        <v>16.0</v>
      </c>
      <c r="IW264" s="385" t="s">
        <v>165</v>
      </c>
      <c r="IX264" s="386" t="s">
        <v>132</v>
      </c>
      <c r="IY264" s="386" t="s">
        <v>150</v>
      </c>
      <c r="IZ264" s="387"/>
      <c r="JA264" s="387" t="str">
        <f t="shared" si="3014"/>
        <v/>
      </c>
      <c r="JB264" s="387">
        <f t="shared" si="3015"/>
        <v>0</v>
      </c>
      <c r="JC264" s="388"/>
      <c r="JD264" s="387">
        <f t="shared" si="3016"/>
        <v>0</v>
      </c>
      <c r="JE264" s="388"/>
      <c r="JF264" s="387">
        <f>ADHB!JG264</f>
        <v>0</v>
      </c>
      <c r="JG264" s="387">
        <f t="shared" si="3017"/>
        <v>0</v>
      </c>
      <c r="JH264" s="387">
        <f t="shared" si="3018"/>
        <v>0</v>
      </c>
      <c r="JI264" s="388">
        <v>0.36319999999999997</v>
      </c>
      <c r="JJ264" s="389">
        <f t="shared" si="3019"/>
        <v>0</v>
      </c>
      <c r="JK264" s="390">
        <f t="shared" si="3020"/>
        <v>0</v>
      </c>
      <c r="JL264" s="391"/>
      <c r="JM264" s="384">
        <v>16.0</v>
      </c>
      <c r="JN264" s="385" t="s">
        <v>165</v>
      </c>
      <c r="JO264" s="386" t="s">
        <v>132</v>
      </c>
      <c r="JP264" s="386" t="s">
        <v>150</v>
      </c>
      <c r="JQ264" s="387"/>
      <c r="JR264" s="387" t="str">
        <f t="shared" si="3021"/>
        <v/>
      </c>
      <c r="JS264" s="387">
        <f t="shared" si="3022"/>
        <v>0</v>
      </c>
      <c r="JT264" s="388"/>
      <c r="JU264" s="387">
        <f t="shared" si="3023"/>
        <v>0</v>
      </c>
      <c r="JV264" s="388"/>
      <c r="JW264" s="387" t="str">
        <f>ADHB!LF264</f>
        <v/>
      </c>
      <c r="JX264" s="387">
        <f t="shared" si="3024"/>
        <v>0</v>
      </c>
      <c r="JY264" s="387">
        <f t="shared" si="3025"/>
        <v>0</v>
      </c>
      <c r="JZ264" s="388">
        <v>0.36319999999999997</v>
      </c>
      <c r="KA264" s="389">
        <f t="shared" si="3026"/>
        <v>0</v>
      </c>
      <c r="KB264" s="390">
        <f t="shared" si="3027"/>
        <v>0</v>
      </c>
      <c r="KC264" s="391"/>
      <c r="KD264" s="384">
        <v>16.0</v>
      </c>
      <c r="KE264" s="385" t="s">
        <v>165</v>
      </c>
      <c r="KF264" s="386" t="s">
        <v>132</v>
      </c>
      <c r="KG264" s="386" t="s">
        <v>150</v>
      </c>
      <c r="KH264" s="387"/>
      <c r="KI264" s="387" t="str">
        <f t="shared" si="3028"/>
        <v/>
      </c>
      <c r="KJ264" s="387">
        <f t="shared" si="3029"/>
        <v>0</v>
      </c>
      <c r="KK264" s="388"/>
      <c r="KL264" s="387">
        <f t="shared" si="3030"/>
        <v>0</v>
      </c>
      <c r="KM264" s="388"/>
      <c r="KN264" s="387" t="str">
        <f>ADHB!LW264</f>
        <v/>
      </c>
      <c r="KO264" s="387">
        <f t="shared" si="3031"/>
        <v>0</v>
      </c>
      <c r="KP264" s="387">
        <f t="shared" si="3032"/>
        <v>0</v>
      </c>
      <c r="KQ264" s="388">
        <v>0.36319999999999997</v>
      </c>
      <c r="KR264" s="389">
        <f t="shared" si="3033"/>
        <v>0</v>
      </c>
      <c r="KS264" s="390">
        <f t="shared" si="3034"/>
        <v>0</v>
      </c>
      <c r="KT264" s="391"/>
      <c r="KU264" s="392"/>
    </row>
    <row r="265" ht="15.75" customHeight="1">
      <c r="A265" s="384">
        <v>17.0</v>
      </c>
      <c r="B265" s="385" t="s">
        <v>166</v>
      </c>
      <c r="C265" s="386" t="s">
        <v>132</v>
      </c>
      <c r="D265" s="386" t="s">
        <v>150</v>
      </c>
      <c r="E265" s="387"/>
      <c r="F265" s="387"/>
      <c r="G265" s="387">
        <f t="shared" si="2910"/>
        <v>0</v>
      </c>
      <c r="H265" s="388"/>
      <c r="I265" s="387">
        <f t="shared" si="2911"/>
        <v>0</v>
      </c>
      <c r="J265" s="388"/>
      <c r="K265" s="387">
        <f>ADHB!L265</f>
        <v>0</v>
      </c>
      <c r="L265" s="387">
        <f t="shared" si="2912"/>
        <v>0</v>
      </c>
      <c r="M265" s="387">
        <f t="shared" si="2913"/>
        <v>0</v>
      </c>
      <c r="N265" s="388">
        <v>0.36319999999999997</v>
      </c>
      <c r="O265" s="389">
        <f t="shared" si="2914"/>
        <v>0</v>
      </c>
      <c r="P265" s="390">
        <f t="shared" si="2915"/>
        <v>0</v>
      </c>
      <c r="Q265" s="391"/>
      <c r="R265" s="384">
        <v>17.0</v>
      </c>
      <c r="S265" s="385" t="s">
        <v>166</v>
      </c>
      <c r="T265" s="386" t="s">
        <v>132</v>
      </c>
      <c r="U265" s="386" t="s">
        <v>150</v>
      </c>
      <c r="V265" s="387"/>
      <c r="W265" s="387" t="str">
        <f t="shared" si="2916"/>
        <v/>
      </c>
      <c r="X265" s="387">
        <f t="shared" si="2917"/>
        <v>0</v>
      </c>
      <c r="Y265" s="388"/>
      <c r="Z265" s="387">
        <f t="shared" si="2918"/>
        <v>0</v>
      </c>
      <c r="AA265" s="388"/>
      <c r="AB265" s="387">
        <f>ADHB!AC265</f>
        <v>0</v>
      </c>
      <c r="AC265" s="387">
        <f t="shared" si="2919"/>
        <v>0</v>
      </c>
      <c r="AD265" s="387">
        <f t="shared" si="2920"/>
        <v>0</v>
      </c>
      <c r="AE265" s="388">
        <v>0.36319999999999997</v>
      </c>
      <c r="AF265" s="389">
        <f t="shared" si="2921"/>
        <v>0</v>
      </c>
      <c r="AG265" s="390">
        <f t="shared" si="2922"/>
        <v>0</v>
      </c>
      <c r="AH265" s="391"/>
      <c r="AI265" s="384">
        <v>17.0</v>
      </c>
      <c r="AJ265" s="385" t="s">
        <v>166</v>
      </c>
      <c r="AK265" s="386" t="s">
        <v>132</v>
      </c>
      <c r="AL265" s="386" t="s">
        <v>150</v>
      </c>
      <c r="AM265" s="387"/>
      <c r="AN265" s="387" t="str">
        <f t="shared" si="2923"/>
        <v/>
      </c>
      <c r="AO265" s="387">
        <f t="shared" si="2924"/>
        <v>0</v>
      </c>
      <c r="AP265" s="388"/>
      <c r="AQ265" s="387">
        <f t="shared" si="2925"/>
        <v>0</v>
      </c>
      <c r="AR265" s="388"/>
      <c r="AS265" s="387">
        <f>ADHB!AT265</f>
        <v>0</v>
      </c>
      <c r="AT265" s="387">
        <f t="shared" si="2926"/>
        <v>0</v>
      </c>
      <c r="AU265" s="387">
        <f t="shared" si="2927"/>
        <v>0</v>
      </c>
      <c r="AV265" s="388">
        <v>0.36319999999999997</v>
      </c>
      <c r="AW265" s="389">
        <f t="shared" si="2928"/>
        <v>0</v>
      </c>
      <c r="AX265" s="390">
        <f t="shared" si="2929"/>
        <v>0</v>
      </c>
      <c r="AY265" s="391"/>
      <c r="AZ265" s="384">
        <v>17.0</v>
      </c>
      <c r="BA265" s="385" t="s">
        <v>166</v>
      </c>
      <c r="BB265" s="386" t="s">
        <v>132</v>
      </c>
      <c r="BC265" s="386" t="s">
        <v>150</v>
      </c>
      <c r="BD265" s="387"/>
      <c r="BE265" s="387" t="str">
        <f t="shared" si="2930"/>
        <v/>
      </c>
      <c r="BF265" s="387">
        <f t="shared" si="2931"/>
        <v>0</v>
      </c>
      <c r="BG265" s="388"/>
      <c r="BH265" s="387">
        <f t="shared" si="2932"/>
        <v>0</v>
      </c>
      <c r="BI265" s="388"/>
      <c r="BJ265" s="387">
        <f>ADHB!BK265</f>
        <v>0</v>
      </c>
      <c r="BK265" s="387">
        <f t="shared" si="2933"/>
        <v>0</v>
      </c>
      <c r="BL265" s="387">
        <f t="shared" si="2934"/>
        <v>0</v>
      </c>
      <c r="BM265" s="388">
        <v>0.36319999999999997</v>
      </c>
      <c r="BN265" s="389">
        <f t="shared" si="2935"/>
        <v>0</v>
      </c>
      <c r="BO265" s="390">
        <f t="shared" si="2936"/>
        <v>0</v>
      </c>
      <c r="BP265" s="391"/>
      <c r="BQ265" s="384">
        <v>17.0</v>
      </c>
      <c r="BR265" s="385" t="s">
        <v>166</v>
      </c>
      <c r="BS265" s="386" t="s">
        <v>132</v>
      </c>
      <c r="BT265" s="386" t="s">
        <v>150</v>
      </c>
      <c r="BU265" s="387"/>
      <c r="BV265" s="387" t="str">
        <f t="shared" si="2937"/>
        <v/>
      </c>
      <c r="BW265" s="387">
        <f t="shared" si="2938"/>
        <v>0</v>
      </c>
      <c r="BX265" s="388"/>
      <c r="BY265" s="387">
        <f t="shared" si="2939"/>
        <v>0</v>
      </c>
      <c r="BZ265" s="388"/>
      <c r="CA265" s="387">
        <f>ADHB!CB265</f>
        <v>0</v>
      </c>
      <c r="CB265" s="387">
        <f t="shared" si="2940"/>
        <v>0</v>
      </c>
      <c r="CC265" s="387">
        <f t="shared" si="2941"/>
        <v>0</v>
      </c>
      <c r="CD265" s="388">
        <v>0.36319999999999997</v>
      </c>
      <c r="CE265" s="389">
        <f t="shared" si="2942"/>
        <v>0</v>
      </c>
      <c r="CF265" s="390">
        <f t="shared" si="2943"/>
        <v>0</v>
      </c>
      <c r="CG265" s="391"/>
      <c r="CH265" s="384">
        <v>17.0</v>
      </c>
      <c r="CI265" s="385" t="s">
        <v>166</v>
      </c>
      <c r="CJ265" s="386" t="s">
        <v>132</v>
      </c>
      <c r="CK265" s="386" t="s">
        <v>150</v>
      </c>
      <c r="CL265" s="387"/>
      <c r="CM265" s="387" t="str">
        <f t="shared" si="2944"/>
        <v/>
      </c>
      <c r="CN265" s="387">
        <f t="shared" si="2945"/>
        <v>0</v>
      </c>
      <c r="CO265" s="388"/>
      <c r="CP265" s="387">
        <f t="shared" si="2946"/>
        <v>0</v>
      </c>
      <c r="CQ265" s="388"/>
      <c r="CR265" s="387">
        <f>ADHB!CS265</f>
        <v>0</v>
      </c>
      <c r="CS265" s="387">
        <f t="shared" si="2947"/>
        <v>0</v>
      </c>
      <c r="CT265" s="387">
        <f t="shared" si="2948"/>
        <v>0</v>
      </c>
      <c r="CU265" s="388">
        <v>0.36319999999999997</v>
      </c>
      <c r="CV265" s="389">
        <f t="shared" si="2949"/>
        <v>0</v>
      </c>
      <c r="CW265" s="390">
        <f t="shared" si="2950"/>
        <v>0</v>
      </c>
      <c r="CX265" s="391"/>
      <c r="CY265" s="384">
        <v>17.0</v>
      </c>
      <c r="CZ265" s="385" t="s">
        <v>166</v>
      </c>
      <c r="DA265" s="386" t="s">
        <v>132</v>
      </c>
      <c r="DB265" s="386" t="s">
        <v>150</v>
      </c>
      <c r="DC265" s="387"/>
      <c r="DD265" s="387" t="str">
        <f t="shared" si="2951"/>
        <v/>
      </c>
      <c r="DE265" s="387">
        <f t="shared" si="2952"/>
        <v>0</v>
      </c>
      <c r="DF265" s="388"/>
      <c r="DG265" s="387">
        <f t="shared" si="2953"/>
        <v>0</v>
      </c>
      <c r="DH265" s="388"/>
      <c r="DI265" s="387">
        <f>ADHB!DJ265</f>
        <v>0</v>
      </c>
      <c r="DJ265" s="387">
        <f t="shared" si="2954"/>
        <v>0</v>
      </c>
      <c r="DK265" s="387">
        <f t="shared" si="2955"/>
        <v>0</v>
      </c>
      <c r="DL265" s="388">
        <v>0.36319999999999997</v>
      </c>
      <c r="DM265" s="389">
        <f t="shared" si="2956"/>
        <v>0</v>
      </c>
      <c r="DN265" s="390">
        <f t="shared" si="2957"/>
        <v>0</v>
      </c>
      <c r="DO265" s="391"/>
      <c r="DP265" s="384">
        <v>17.0</v>
      </c>
      <c r="DQ265" s="385" t="s">
        <v>166</v>
      </c>
      <c r="DR265" s="386" t="s">
        <v>132</v>
      </c>
      <c r="DS265" s="386" t="s">
        <v>150</v>
      </c>
      <c r="DT265" s="387"/>
      <c r="DU265" s="387" t="str">
        <f t="shared" si="2958"/>
        <v/>
      </c>
      <c r="DV265" s="387">
        <f t="shared" si="2959"/>
        <v>0</v>
      </c>
      <c r="DW265" s="388"/>
      <c r="DX265" s="387">
        <f t="shared" si="2960"/>
        <v>0</v>
      </c>
      <c r="DY265" s="388"/>
      <c r="DZ265" s="387">
        <f>ADHB!EA265</f>
        <v>0</v>
      </c>
      <c r="EA265" s="387">
        <f t="shared" si="2961"/>
        <v>0</v>
      </c>
      <c r="EB265" s="387">
        <f t="shared" si="2962"/>
        <v>0</v>
      </c>
      <c r="EC265" s="388">
        <v>0.36319999999999997</v>
      </c>
      <c r="ED265" s="389">
        <f t="shared" si="2963"/>
        <v>0</v>
      </c>
      <c r="EE265" s="390">
        <f t="shared" si="2964"/>
        <v>0</v>
      </c>
      <c r="EF265" s="391"/>
      <c r="EG265" s="384">
        <v>17.0</v>
      </c>
      <c r="EH265" s="385" t="s">
        <v>166</v>
      </c>
      <c r="EI265" s="386" t="s">
        <v>132</v>
      </c>
      <c r="EJ265" s="386" t="s">
        <v>150</v>
      </c>
      <c r="EK265" s="387"/>
      <c r="EL265" s="387" t="str">
        <f t="shared" si="2965"/>
        <v/>
      </c>
      <c r="EM265" s="387">
        <f t="shared" si="2966"/>
        <v>0</v>
      </c>
      <c r="EN265" s="388"/>
      <c r="EO265" s="387">
        <f t="shared" si="2967"/>
        <v>0</v>
      </c>
      <c r="EP265" s="388"/>
      <c r="EQ265" s="387">
        <f>ADHB!ER265</f>
        <v>0</v>
      </c>
      <c r="ER265" s="387">
        <f t="shared" si="2968"/>
        <v>0</v>
      </c>
      <c r="ES265" s="387">
        <f t="shared" si="2969"/>
        <v>0</v>
      </c>
      <c r="ET265" s="388">
        <v>0.36319999999999997</v>
      </c>
      <c r="EU265" s="389">
        <f t="shared" si="2970"/>
        <v>0</v>
      </c>
      <c r="EV265" s="390">
        <f t="shared" si="2971"/>
        <v>0</v>
      </c>
      <c r="EW265" s="391"/>
      <c r="EX265" s="384">
        <v>17.0</v>
      </c>
      <c r="EY265" s="385" t="s">
        <v>166</v>
      </c>
      <c r="EZ265" s="386" t="s">
        <v>132</v>
      </c>
      <c r="FA265" s="386" t="s">
        <v>150</v>
      </c>
      <c r="FB265" s="387"/>
      <c r="FC265" s="387" t="str">
        <f t="shared" si="2972"/>
        <v/>
      </c>
      <c r="FD265" s="387">
        <f t="shared" si="2973"/>
        <v>0</v>
      </c>
      <c r="FE265" s="388"/>
      <c r="FF265" s="387">
        <f t="shared" si="2974"/>
        <v>0</v>
      </c>
      <c r="FG265" s="388"/>
      <c r="FH265" s="387">
        <f>ADHB!FI265</f>
        <v>0</v>
      </c>
      <c r="FI265" s="387">
        <f t="shared" si="2975"/>
        <v>0</v>
      </c>
      <c r="FJ265" s="387">
        <f t="shared" si="2976"/>
        <v>0</v>
      </c>
      <c r="FK265" s="388">
        <v>0.36319999999999997</v>
      </c>
      <c r="FL265" s="389">
        <f t="shared" si="2977"/>
        <v>0</v>
      </c>
      <c r="FM265" s="390">
        <f t="shared" si="2978"/>
        <v>0</v>
      </c>
      <c r="FN265" s="391"/>
      <c r="FO265" s="384">
        <v>17.0</v>
      </c>
      <c r="FP265" s="385" t="s">
        <v>166</v>
      </c>
      <c r="FQ265" s="386" t="s">
        <v>132</v>
      </c>
      <c r="FR265" s="386" t="s">
        <v>150</v>
      </c>
      <c r="FS265" s="387"/>
      <c r="FT265" s="387" t="str">
        <f t="shared" si="2979"/>
        <v/>
      </c>
      <c r="FU265" s="387">
        <f t="shared" si="2980"/>
        <v>0</v>
      </c>
      <c r="FV265" s="388"/>
      <c r="FW265" s="387">
        <f t="shared" si="2981"/>
        <v>0</v>
      </c>
      <c r="FX265" s="388"/>
      <c r="FY265" s="387">
        <f>ADHB!FZ265</f>
        <v>0</v>
      </c>
      <c r="FZ265" s="387">
        <f t="shared" si="2982"/>
        <v>0</v>
      </c>
      <c r="GA265" s="387">
        <f t="shared" si="2983"/>
        <v>0</v>
      </c>
      <c r="GB265" s="388">
        <v>0.36319999999999997</v>
      </c>
      <c r="GC265" s="389">
        <f t="shared" si="2984"/>
        <v>0</v>
      </c>
      <c r="GD265" s="390">
        <f t="shared" si="2985"/>
        <v>0</v>
      </c>
      <c r="GE265" s="391"/>
      <c r="GF265" s="384">
        <v>17.0</v>
      </c>
      <c r="GG265" s="385" t="s">
        <v>166</v>
      </c>
      <c r="GH265" s="386" t="s">
        <v>132</v>
      </c>
      <c r="GI265" s="386" t="s">
        <v>150</v>
      </c>
      <c r="GJ265" s="387"/>
      <c r="GK265" s="387" t="str">
        <f t="shared" si="2986"/>
        <v/>
      </c>
      <c r="GL265" s="387">
        <f t="shared" si="2987"/>
        <v>0</v>
      </c>
      <c r="GM265" s="388"/>
      <c r="GN265" s="387">
        <f t="shared" si="2988"/>
        <v>0</v>
      </c>
      <c r="GO265" s="388"/>
      <c r="GP265" s="387">
        <f>ADHB!GQ265</f>
        <v>0</v>
      </c>
      <c r="GQ265" s="387">
        <f t="shared" si="2989"/>
        <v>0</v>
      </c>
      <c r="GR265" s="387">
        <f t="shared" si="2990"/>
        <v>0</v>
      </c>
      <c r="GS265" s="388">
        <v>0.36319999999999997</v>
      </c>
      <c r="GT265" s="389">
        <f t="shared" si="2991"/>
        <v>0</v>
      </c>
      <c r="GU265" s="390">
        <f t="shared" si="2992"/>
        <v>0</v>
      </c>
      <c r="GV265" s="391"/>
      <c r="GW265" s="384">
        <v>17.0</v>
      </c>
      <c r="GX265" s="385" t="s">
        <v>166</v>
      </c>
      <c r="GY265" s="386" t="s">
        <v>132</v>
      </c>
      <c r="GZ265" s="386" t="s">
        <v>150</v>
      </c>
      <c r="HA265" s="387"/>
      <c r="HB265" s="387" t="str">
        <f t="shared" si="2993"/>
        <v/>
      </c>
      <c r="HC265" s="387">
        <f t="shared" si="2994"/>
        <v>0</v>
      </c>
      <c r="HD265" s="388"/>
      <c r="HE265" s="387">
        <f t="shared" si="2995"/>
        <v>0</v>
      </c>
      <c r="HF265" s="388"/>
      <c r="HG265" s="387">
        <f>ADHB!HH265</f>
        <v>0</v>
      </c>
      <c r="HH265" s="387">
        <f t="shared" si="2996"/>
        <v>0</v>
      </c>
      <c r="HI265" s="387">
        <f t="shared" si="2997"/>
        <v>0</v>
      </c>
      <c r="HJ265" s="388">
        <v>0.36319999999999997</v>
      </c>
      <c r="HK265" s="389">
        <f t="shared" si="2998"/>
        <v>0</v>
      </c>
      <c r="HL265" s="390">
        <f t="shared" si="2999"/>
        <v>0</v>
      </c>
      <c r="HM265" s="391"/>
      <c r="HN265" s="384">
        <v>17.0</v>
      </c>
      <c r="HO265" s="385" t="s">
        <v>166</v>
      </c>
      <c r="HP265" s="386" t="s">
        <v>132</v>
      </c>
      <c r="HQ265" s="386" t="s">
        <v>150</v>
      </c>
      <c r="HR265" s="387"/>
      <c r="HS265" s="387" t="str">
        <f t="shared" si="3000"/>
        <v/>
      </c>
      <c r="HT265" s="387">
        <f t="shared" si="3001"/>
        <v>0</v>
      </c>
      <c r="HU265" s="388"/>
      <c r="HV265" s="387">
        <f t="shared" si="3002"/>
        <v>0</v>
      </c>
      <c r="HW265" s="388"/>
      <c r="HX265" s="387">
        <f>ADHB!HY265</f>
        <v>0</v>
      </c>
      <c r="HY265" s="387">
        <f t="shared" si="3003"/>
        <v>0</v>
      </c>
      <c r="HZ265" s="387">
        <f t="shared" si="3004"/>
        <v>0</v>
      </c>
      <c r="IA265" s="388">
        <v>0.36319999999999997</v>
      </c>
      <c r="IB265" s="389">
        <f t="shared" si="3005"/>
        <v>0</v>
      </c>
      <c r="IC265" s="390">
        <f t="shared" si="3006"/>
        <v>0</v>
      </c>
      <c r="ID265" s="391"/>
      <c r="IE265" s="384">
        <v>17.0</v>
      </c>
      <c r="IF265" s="385" t="s">
        <v>166</v>
      </c>
      <c r="IG265" s="386" t="s">
        <v>132</v>
      </c>
      <c r="IH265" s="386" t="s">
        <v>150</v>
      </c>
      <c r="II265" s="387"/>
      <c r="IJ265" s="387" t="str">
        <f t="shared" si="3007"/>
        <v/>
      </c>
      <c r="IK265" s="387">
        <f t="shared" si="3008"/>
        <v>0</v>
      </c>
      <c r="IL265" s="388"/>
      <c r="IM265" s="387">
        <f t="shared" si="3009"/>
        <v>0</v>
      </c>
      <c r="IN265" s="388"/>
      <c r="IO265" s="387">
        <f>ADHB!IP265</f>
        <v>0</v>
      </c>
      <c r="IP265" s="387">
        <f t="shared" si="3010"/>
        <v>0</v>
      </c>
      <c r="IQ265" s="387">
        <f t="shared" si="3011"/>
        <v>0</v>
      </c>
      <c r="IR265" s="388">
        <v>0.36319999999999997</v>
      </c>
      <c r="IS265" s="389">
        <f t="shared" si="3012"/>
        <v>0</v>
      </c>
      <c r="IT265" s="390">
        <f t="shared" si="3013"/>
        <v>0</v>
      </c>
      <c r="IU265" s="391"/>
      <c r="IV265" s="384">
        <v>17.0</v>
      </c>
      <c r="IW265" s="385" t="s">
        <v>166</v>
      </c>
      <c r="IX265" s="386" t="s">
        <v>132</v>
      </c>
      <c r="IY265" s="386" t="s">
        <v>150</v>
      </c>
      <c r="IZ265" s="387"/>
      <c r="JA265" s="387" t="str">
        <f t="shared" si="3014"/>
        <v/>
      </c>
      <c r="JB265" s="387">
        <f t="shared" si="3015"/>
        <v>0</v>
      </c>
      <c r="JC265" s="388"/>
      <c r="JD265" s="387">
        <f t="shared" si="3016"/>
        <v>0</v>
      </c>
      <c r="JE265" s="388"/>
      <c r="JF265" s="387">
        <f>ADHB!JG265</f>
        <v>0</v>
      </c>
      <c r="JG265" s="387">
        <f t="shared" si="3017"/>
        <v>0</v>
      </c>
      <c r="JH265" s="387">
        <f t="shared" si="3018"/>
        <v>0</v>
      </c>
      <c r="JI265" s="388">
        <v>0.36319999999999997</v>
      </c>
      <c r="JJ265" s="389">
        <f t="shared" si="3019"/>
        <v>0</v>
      </c>
      <c r="JK265" s="390">
        <f t="shared" si="3020"/>
        <v>0</v>
      </c>
      <c r="JL265" s="391"/>
      <c r="JM265" s="384">
        <v>17.0</v>
      </c>
      <c r="JN265" s="385" t="s">
        <v>166</v>
      </c>
      <c r="JO265" s="386" t="s">
        <v>132</v>
      </c>
      <c r="JP265" s="386" t="s">
        <v>150</v>
      </c>
      <c r="JQ265" s="387"/>
      <c r="JR265" s="387" t="str">
        <f t="shared" si="3021"/>
        <v/>
      </c>
      <c r="JS265" s="387">
        <f t="shared" si="3022"/>
        <v>0</v>
      </c>
      <c r="JT265" s="388"/>
      <c r="JU265" s="387">
        <f t="shared" si="3023"/>
        <v>0</v>
      </c>
      <c r="JV265" s="388"/>
      <c r="JW265" s="387" t="str">
        <f>ADHB!LF265</f>
        <v/>
      </c>
      <c r="JX265" s="387">
        <f t="shared" si="3024"/>
        <v>0</v>
      </c>
      <c r="JY265" s="387">
        <f t="shared" si="3025"/>
        <v>0</v>
      </c>
      <c r="JZ265" s="388">
        <v>0.36319999999999997</v>
      </c>
      <c r="KA265" s="389">
        <f t="shared" si="3026"/>
        <v>0</v>
      </c>
      <c r="KB265" s="390">
        <f t="shared" si="3027"/>
        <v>0</v>
      </c>
      <c r="KC265" s="391"/>
      <c r="KD265" s="384">
        <v>17.0</v>
      </c>
      <c r="KE265" s="385" t="s">
        <v>166</v>
      </c>
      <c r="KF265" s="386" t="s">
        <v>132</v>
      </c>
      <c r="KG265" s="386" t="s">
        <v>150</v>
      </c>
      <c r="KH265" s="387"/>
      <c r="KI265" s="387" t="str">
        <f t="shared" si="3028"/>
        <v/>
      </c>
      <c r="KJ265" s="387">
        <f t="shared" si="3029"/>
        <v>0</v>
      </c>
      <c r="KK265" s="388"/>
      <c r="KL265" s="387">
        <f t="shared" si="3030"/>
        <v>0</v>
      </c>
      <c r="KM265" s="388"/>
      <c r="KN265" s="387" t="str">
        <f>ADHB!LW265</f>
        <v/>
      </c>
      <c r="KO265" s="387">
        <f t="shared" si="3031"/>
        <v>0</v>
      </c>
      <c r="KP265" s="387">
        <f t="shared" si="3032"/>
        <v>0</v>
      </c>
      <c r="KQ265" s="388">
        <v>0.36319999999999997</v>
      </c>
      <c r="KR265" s="389">
        <f t="shared" si="3033"/>
        <v>0</v>
      </c>
      <c r="KS265" s="390">
        <f t="shared" si="3034"/>
        <v>0</v>
      </c>
      <c r="KT265" s="391"/>
      <c r="KU265" s="392"/>
    </row>
    <row r="266" ht="15.75" customHeight="1">
      <c r="A266" s="384">
        <v>18.0</v>
      </c>
      <c r="B266" s="385" t="s">
        <v>167</v>
      </c>
      <c r="C266" s="386" t="s">
        <v>132</v>
      </c>
      <c r="D266" s="386" t="s">
        <v>150</v>
      </c>
      <c r="E266" s="387"/>
      <c r="F266" s="387"/>
      <c r="G266" s="387">
        <f t="shared" si="2910"/>
        <v>0</v>
      </c>
      <c r="H266" s="388"/>
      <c r="I266" s="387">
        <f t="shared" si="2911"/>
        <v>0</v>
      </c>
      <c r="J266" s="388"/>
      <c r="K266" s="387">
        <f>ADHB!L266</f>
        <v>0</v>
      </c>
      <c r="L266" s="387">
        <f t="shared" si="2912"/>
        <v>0</v>
      </c>
      <c r="M266" s="387">
        <f t="shared" si="2913"/>
        <v>0</v>
      </c>
      <c r="N266" s="388">
        <v>0.36319999999999997</v>
      </c>
      <c r="O266" s="389">
        <f t="shared" si="2914"/>
        <v>0</v>
      </c>
      <c r="P266" s="390">
        <f t="shared" si="2915"/>
        <v>0</v>
      </c>
      <c r="Q266" s="391"/>
      <c r="R266" s="384">
        <v>18.0</v>
      </c>
      <c r="S266" s="385" t="s">
        <v>167</v>
      </c>
      <c r="T266" s="386" t="s">
        <v>132</v>
      </c>
      <c r="U266" s="386" t="s">
        <v>150</v>
      </c>
      <c r="V266" s="387"/>
      <c r="W266" s="387" t="str">
        <f t="shared" si="2916"/>
        <v/>
      </c>
      <c r="X266" s="387">
        <f t="shared" si="2917"/>
        <v>0</v>
      </c>
      <c r="Y266" s="388"/>
      <c r="Z266" s="387">
        <f t="shared" si="2918"/>
        <v>0</v>
      </c>
      <c r="AA266" s="388"/>
      <c r="AB266" s="387">
        <f>ADHB!AC266</f>
        <v>0</v>
      </c>
      <c r="AC266" s="387">
        <f t="shared" si="2919"/>
        <v>0</v>
      </c>
      <c r="AD266" s="387">
        <f t="shared" si="2920"/>
        <v>0</v>
      </c>
      <c r="AE266" s="388">
        <v>0.36319999999999997</v>
      </c>
      <c r="AF266" s="389">
        <f t="shared" si="2921"/>
        <v>0</v>
      </c>
      <c r="AG266" s="390">
        <f t="shared" si="2922"/>
        <v>0</v>
      </c>
      <c r="AH266" s="391"/>
      <c r="AI266" s="384">
        <v>18.0</v>
      </c>
      <c r="AJ266" s="385" t="s">
        <v>167</v>
      </c>
      <c r="AK266" s="386" t="s">
        <v>132</v>
      </c>
      <c r="AL266" s="386" t="s">
        <v>150</v>
      </c>
      <c r="AM266" s="387"/>
      <c r="AN266" s="387" t="str">
        <f t="shared" si="2923"/>
        <v/>
      </c>
      <c r="AO266" s="387">
        <f t="shared" si="2924"/>
        <v>0</v>
      </c>
      <c r="AP266" s="388"/>
      <c r="AQ266" s="387">
        <f t="shared" si="2925"/>
        <v>0</v>
      </c>
      <c r="AR266" s="388"/>
      <c r="AS266" s="387">
        <f>ADHB!AT266</f>
        <v>0</v>
      </c>
      <c r="AT266" s="387">
        <f t="shared" si="2926"/>
        <v>0</v>
      </c>
      <c r="AU266" s="387">
        <f t="shared" si="2927"/>
        <v>0</v>
      </c>
      <c r="AV266" s="388">
        <v>0.36319999999999997</v>
      </c>
      <c r="AW266" s="389">
        <f t="shared" si="2928"/>
        <v>0</v>
      </c>
      <c r="AX266" s="390">
        <f t="shared" si="2929"/>
        <v>0</v>
      </c>
      <c r="AY266" s="391"/>
      <c r="AZ266" s="384">
        <v>18.0</v>
      </c>
      <c r="BA266" s="385" t="s">
        <v>167</v>
      </c>
      <c r="BB266" s="386" t="s">
        <v>132</v>
      </c>
      <c r="BC266" s="386" t="s">
        <v>150</v>
      </c>
      <c r="BD266" s="387"/>
      <c r="BE266" s="387" t="str">
        <f t="shared" si="2930"/>
        <v/>
      </c>
      <c r="BF266" s="387">
        <f t="shared" si="2931"/>
        <v>0</v>
      </c>
      <c r="BG266" s="388"/>
      <c r="BH266" s="387">
        <f t="shared" si="2932"/>
        <v>0</v>
      </c>
      <c r="BI266" s="388"/>
      <c r="BJ266" s="387">
        <f>ADHB!BK266</f>
        <v>0</v>
      </c>
      <c r="BK266" s="387">
        <f t="shared" si="2933"/>
        <v>0</v>
      </c>
      <c r="BL266" s="387">
        <f t="shared" si="2934"/>
        <v>0</v>
      </c>
      <c r="BM266" s="388">
        <v>0.36319999999999997</v>
      </c>
      <c r="BN266" s="389">
        <f t="shared" si="2935"/>
        <v>0</v>
      </c>
      <c r="BO266" s="390">
        <f t="shared" si="2936"/>
        <v>0</v>
      </c>
      <c r="BP266" s="391"/>
      <c r="BQ266" s="384">
        <v>18.0</v>
      </c>
      <c r="BR266" s="385" t="s">
        <v>167</v>
      </c>
      <c r="BS266" s="386" t="s">
        <v>132</v>
      </c>
      <c r="BT266" s="386" t="s">
        <v>150</v>
      </c>
      <c r="BU266" s="387"/>
      <c r="BV266" s="387" t="str">
        <f t="shared" si="2937"/>
        <v/>
      </c>
      <c r="BW266" s="387">
        <f t="shared" si="2938"/>
        <v>0</v>
      </c>
      <c r="BX266" s="388"/>
      <c r="BY266" s="387">
        <f t="shared" si="2939"/>
        <v>0</v>
      </c>
      <c r="BZ266" s="388"/>
      <c r="CA266" s="387">
        <f>ADHB!CB266</f>
        <v>0</v>
      </c>
      <c r="CB266" s="387">
        <f t="shared" si="2940"/>
        <v>0</v>
      </c>
      <c r="CC266" s="387">
        <f t="shared" si="2941"/>
        <v>0</v>
      </c>
      <c r="CD266" s="388">
        <v>0.36319999999999997</v>
      </c>
      <c r="CE266" s="389">
        <f t="shared" si="2942"/>
        <v>0</v>
      </c>
      <c r="CF266" s="390">
        <f t="shared" si="2943"/>
        <v>0</v>
      </c>
      <c r="CG266" s="391"/>
      <c r="CH266" s="384">
        <v>18.0</v>
      </c>
      <c r="CI266" s="385" t="s">
        <v>167</v>
      </c>
      <c r="CJ266" s="386" t="s">
        <v>132</v>
      </c>
      <c r="CK266" s="386" t="s">
        <v>150</v>
      </c>
      <c r="CL266" s="387"/>
      <c r="CM266" s="387" t="str">
        <f t="shared" si="2944"/>
        <v/>
      </c>
      <c r="CN266" s="387">
        <f t="shared" si="2945"/>
        <v>0</v>
      </c>
      <c r="CO266" s="388"/>
      <c r="CP266" s="387">
        <f t="shared" si="2946"/>
        <v>0</v>
      </c>
      <c r="CQ266" s="388"/>
      <c r="CR266" s="387">
        <f>ADHB!CS266</f>
        <v>0</v>
      </c>
      <c r="CS266" s="387">
        <f t="shared" si="2947"/>
        <v>0</v>
      </c>
      <c r="CT266" s="387">
        <f t="shared" si="2948"/>
        <v>0</v>
      </c>
      <c r="CU266" s="388">
        <v>0.36319999999999997</v>
      </c>
      <c r="CV266" s="389">
        <f t="shared" si="2949"/>
        <v>0</v>
      </c>
      <c r="CW266" s="390">
        <f t="shared" si="2950"/>
        <v>0</v>
      </c>
      <c r="CX266" s="391"/>
      <c r="CY266" s="384">
        <v>18.0</v>
      </c>
      <c r="CZ266" s="385" t="s">
        <v>167</v>
      </c>
      <c r="DA266" s="386" t="s">
        <v>132</v>
      </c>
      <c r="DB266" s="386" t="s">
        <v>150</v>
      </c>
      <c r="DC266" s="387"/>
      <c r="DD266" s="387" t="str">
        <f t="shared" si="2951"/>
        <v/>
      </c>
      <c r="DE266" s="387">
        <f t="shared" si="2952"/>
        <v>0</v>
      </c>
      <c r="DF266" s="388"/>
      <c r="DG266" s="387">
        <f t="shared" si="2953"/>
        <v>0</v>
      </c>
      <c r="DH266" s="388"/>
      <c r="DI266" s="387">
        <f>ADHB!DJ266</f>
        <v>0</v>
      </c>
      <c r="DJ266" s="387">
        <f t="shared" si="2954"/>
        <v>0</v>
      </c>
      <c r="DK266" s="387">
        <f t="shared" si="2955"/>
        <v>0</v>
      </c>
      <c r="DL266" s="388">
        <v>0.36319999999999997</v>
      </c>
      <c r="DM266" s="389">
        <f t="shared" si="2956"/>
        <v>0</v>
      </c>
      <c r="DN266" s="390">
        <f t="shared" si="2957"/>
        <v>0</v>
      </c>
      <c r="DO266" s="391"/>
      <c r="DP266" s="384">
        <v>18.0</v>
      </c>
      <c r="DQ266" s="385" t="s">
        <v>167</v>
      </c>
      <c r="DR266" s="386" t="s">
        <v>132</v>
      </c>
      <c r="DS266" s="386" t="s">
        <v>150</v>
      </c>
      <c r="DT266" s="387"/>
      <c r="DU266" s="387" t="str">
        <f t="shared" si="2958"/>
        <v/>
      </c>
      <c r="DV266" s="387">
        <f t="shared" si="2959"/>
        <v>0</v>
      </c>
      <c r="DW266" s="388"/>
      <c r="DX266" s="387">
        <f t="shared" si="2960"/>
        <v>0</v>
      </c>
      <c r="DY266" s="388"/>
      <c r="DZ266" s="387">
        <f>ADHB!EA266</f>
        <v>0</v>
      </c>
      <c r="EA266" s="387">
        <f t="shared" si="2961"/>
        <v>0</v>
      </c>
      <c r="EB266" s="387">
        <f t="shared" si="2962"/>
        <v>0</v>
      </c>
      <c r="EC266" s="388">
        <v>0.36319999999999997</v>
      </c>
      <c r="ED266" s="389">
        <f t="shared" si="2963"/>
        <v>0</v>
      </c>
      <c r="EE266" s="390">
        <f t="shared" si="2964"/>
        <v>0</v>
      </c>
      <c r="EF266" s="391"/>
      <c r="EG266" s="384">
        <v>18.0</v>
      </c>
      <c r="EH266" s="385" t="s">
        <v>167</v>
      </c>
      <c r="EI266" s="386" t="s">
        <v>132</v>
      </c>
      <c r="EJ266" s="386" t="s">
        <v>150</v>
      </c>
      <c r="EK266" s="387"/>
      <c r="EL266" s="387" t="str">
        <f t="shared" si="2965"/>
        <v/>
      </c>
      <c r="EM266" s="387">
        <f t="shared" si="2966"/>
        <v>0</v>
      </c>
      <c r="EN266" s="388"/>
      <c r="EO266" s="387">
        <f t="shared" si="2967"/>
        <v>0</v>
      </c>
      <c r="EP266" s="388"/>
      <c r="EQ266" s="387">
        <f>ADHB!ER266</f>
        <v>0</v>
      </c>
      <c r="ER266" s="387">
        <f t="shared" si="2968"/>
        <v>0</v>
      </c>
      <c r="ES266" s="387">
        <f t="shared" si="2969"/>
        <v>0</v>
      </c>
      <c r="ET266" s="388">
        <v>0.36319999999999997</v>
      </c>
      <c r="EU266" s="389">
        <f t="shared" si="2970"/>
        <v>0</v>
      </c>
      <c r="EV266" s="390">
        <f t="shared" si="2971"/>
        <v>0</v>
      </c>
      <c r="EW266" s="391"/>
      <c r="EX266" s="384">
        <v>18.0</v>
      </c>
      <c r="EY266" s="385" t="s">
        <v>167</v>
      </c>
      <c r="EZ266" s="386" t="s">
        <v>132</v>
      </c>
      <c r="FA266" s="386" t="s">
        <v>150</v>
      </c>
      <c r="FB266" s="387"/>
      <c r="FC266" s="387" t="str">
        <f t="shared" si="2972"/>
        <v/>
      </c>
      <c r="FD266" s="387">
        <f t="shared" si="2973"/>
        <v>0</v>
      </c>
      <c r="FE266" s="388"/>
      <c r="FF266" s="387">
        <f t="shared" si="2974"/>
        <v>0</v>
      </c>
      <c r="FG266" s="388"/>
      <c r="FH266" s="387">
        <f>ADHB!FI266</f>
        <v>0</v>
      </c>
      <c r="FI266" s="387">
        <f t="shared" si="2975"/>
        <v>0</v>
      </c>
      <c r="FJ266" s="387">
        <f t="shared" si="2976"/>
        <v>0</v>
      </c>
      <c r="FK266" s="388">
        <v>0.36319999999999997</v>
      </c>
      <c r="FL266" s="389">
        <f t="shared" si="2977"/>
        <v>0</v>
      </c>
      <c r="FM266" s="390">
        <f t="shared" si="2978"/>
        <v>0</v>
      </c>
      <c r="FN266" s="391"/>
      <c r="FO266" s="384">
        <v>18.0</v>
      </c>
      <c r="FP266" s="385" t="s">
        <v>167</v>
      </c>
      <c r="FQ266" s="386" t="s">
        <v>132</v>
      </c>
      <c r="FR266" s="386" t="s">
        <v>150</v>
      </c>
      <c r="FS266" s="387"/>
      <c r="FT266" s="387" t="str">
        <f t="shared" si="2979"/>
        <v/>
      </c>
      <c r="FU266" s="387">
        <f t="shared" si="2980"/>
        <v>0</v>
      </c>
      <c r="FV266" s="388"/>
      <c r="FW266" s="387">
        <f t="shared" si="2981"/>
        <v>0</v>
      </c>
      <c r="FX266" s="388"/>
      <c r="FY266" s="387">
        <f>ADHB!FZ266</f>
        <v>0</v>
      </c>
      <c r="FZ266" s="387">
        <f t="shared" si="2982"/>
        <v>0</v>
      </c>
      <c r="GA266" s="387">
        <f t="shared" si="2983"/>
        <v>0</v>
      </c>
      <c r="GB266" s="388">
        <v>0.36319999999999997</v>
      </c>
      <c r="GC266" s="389">
        <f t="shared" si="2984"/>
        <v>0</v>
      </c>
      <c r="GD266" s="390">
        <f t="shared" si="2985"/>
        <v>0</v>
      </c>
      <c r="GE266" s="391"/>
      <c r="GF266" s="384">
        <v>18.0</v>
      </c>
      <c r="GG266" s="385" t="s">
        <v>167</v>
      </c>
      <c r="GH266" s="386" t="s">
        <v>132</v>
      </c>
      <c r="GI266" s="386" t="s">
        <v>150</v>
      </c>
      <c r="GJ266" s="387"/>
      <c r="GK266" s="387" t="str">
        <f t="shared" si="2986"/>
        <v/>
      </c>
      <c r="GL266" s="387">
        <f t="shared" si="2987"/>
        <v>0</v>
      </c>
      <c r="GM266" s="388"/>
      <c r="GN266" s="387">
        <f t="shared" si="2988"/>
        <v>0</v>
      </c>
      <c r="GO266" s="388"/>
      <c r="GP266" s="387">
        <f>ADHB!GQ266</f>
        <v>0</v>
      </c>
      <c r="GQ266" s="387">
        <f t="shared" si="2989"/>
        <v>0</v>
      </c>
      <c r="GR266" s="387">
        <f t="shared" si="2990"/>
        <v>0</v>
      </c>
      <c r="GS266" s="388">
        <v>0.36319999999999997</v>
      </c>
      <c r="GT266" s="389">
        <f t="shared" si="2991"/>
        <v>0</v>
      </c>
      <c r="GU266" s="390">
        <f t="shared" si="2992"/>
        <v>0</v>
      </c>
      <c r="GV266" s="391"/>
      <c r="GW266" s="384">
        <v>18.0</v>
      </c>
      <c r="GX266" s="385" t="s">
        <v>167</v>
      </c>
      <c r="GY266" s="386" t="s">
        <v>132</v>
      </c>
      <c r="GZ266" s="386" t="s">
        <v>150</v>
      </c>
      <c r="HA266" s="387"/>
      <c r="HB266" s="387" t="str">
        <f t="shared" si="2993"/>
        <v/>
      </c>
      <c r="HC266" s="387">
        <f t="shared" si="2994"/>
        <v>0</v>
      </c>
      <c r="HD266" s="388"/>
      <c r="HE266" s="387">
        <f t="shared" si="2995"/>
        <v>0</v>
      </c>
      <c r="HF266" s="388"/>
      <c r="HG266" s="387">
        <f>ADHB!HH266</f>
        <v>0</v>
      </c>
      <c r="HH266" s="387">
        <f t="shared" si="2996"/>
        <v>0</v>
      </c>
      <c r="HI266" s="387">
        <f t="shared" si="2997"/>
        <v>0</v>
      </c>
      <c r="HJ266" s="388">
        <v>0.36319999999999997</v>
      </c>
      <c r="HK266" s="389">
        <f t="shared" si="2998"/>
        <v>0</v>
      </c>
      <c r="HL266" s="390">
        <f t="shared" si="2999"/>
        <v>0</v>
      </c>
      <c r="HM266" s="391"/>
      <c r="HN266" s="384">
        <v>18.0</v>
      </c>
      <c r="HO266" s="385" t="s">
        <v>167</v>
      </c>
      <c r="HP266" s="386" t="s">
        <v>132</v>
      </c>
      <c r="HQ266" s="386" t="s">
        <v>150</v>
      </c>
      <c r="HR266" s="387"/>
      <c r="HS266" s="387" t="str">
        <f t="shared" si="3000"/>
        <v/>
      </c>
      <c r="HT266" s="387">
        <f t="shared" si="3001"/>
        <v>0</v>
      </c>
      <c r="HU266" s="388"/>
      <c r="HV266" s="387">
        <f t="shared" si="3002"/>
        <v>0</v>
      </c>
      <c r="HW266" s="388"/>
      <c r="HX266" s="387">
        <f>ADHB!HY266</f>
        <v>0</v>
      </c>
      <c r="HY266" s="387">
        <f t="shared" si="3003"/>
        <v>0</v>
      </c>
      <c r="HZ266" s="387">
        <f t="shared" si="3004"/>
        <v>0</v>
      </c>
      <c r="IA266" s="388">
        <v>0.36319999999999997</v>
      </c>
      <c r="IB266" s="389">
        <f t="shared" si="3005"/>
        <v>0</v>
      </c>
      <c r="IC266" s="390">
        <f t="shared" si="3006"/>
        <v>0</v>
      </c>
      <c r="ID266" s="391"/>
      <c r="IE266" s="384">
        <v>18.0</v>
      </c>
      <c r="IF266" s="385" t="s">
        <v>167</v>
      </c>
      <c r="IG266" s="386" t="s">
        <v>132</v>
      </c>
      <c r="IH266" s="386" t="s">
        <v>150</v>
      </c>
      <c r="II266" s="387"/>
      <c r="IJ266" s="387" t="str">
        <f t="shared" si="3007"/>
        <v/>
      </c>
      <c r="IK266" s="387">
        <f t="shared" si="3008"/>
        <v>0</v>
      </c>
      <c r="IL266" s="388"/>
      <c r="IM266" s="387">
        <f t="shared" si="3009"/>
        <v>0</v>
      </c>
      <c r="IN266" s="388"/>
      <c r="IO266" s="387">
        <f>ADHB!IP266</f>
        <v>0</v>
      </c>
      <c r="IP266" s="387">
        <f t="shared" si="3010"/>
        <v>0</v>
      </c>
      <c r="IQ266" s="387">
        <f t="shared" si="3011"/>
        <v>0</v>
      </c>
      <c r="IR266" s="388">
        <v>0.36319999999999997</v>
      </c>
      <c r="IS266" s="389">
        <f t="shared" si="3012"/>
        <v>0</v>
      </c>
      <c r="IT266" s="390">
        <f t="shared" si="3013"/>
        <v>0</v>
      </c>
      <c r="IU266" s="391"/>
      <c r="IV266" s="384">
        <v>18.0</v>
      </c>
      <c r="IW266" s="385" t="s">
        <v>167</v>
      </c>
      <c r="IX266" s="386" t="s">
        <v>132</v>
      </c>
      <c r="IY266" s="386" t="s">
        <v>150</v>
      </c>
      <c r="IZ266" s="387"/>
      <c r="JA266" s="387" t="str">
        <f t="shared" si="3014"/>
        <v/>
      </c>
      <c r="JB266" s="387">
        <f t="shared" si="3015"/>
        <v>0</v>
      </c>
      <c r="JC266" s="388"/>
      <c r="JD266" s="387">
        <f t="shared" si="3016"/>
        <v>0</v>
      </c>
      <c r="JE266" s="388"/>
      <c r="JF266" s="387">
        <f>ADHB!JG266</f>
        <v>0</v>
      </c>
      <c r="JG266" s="387">
        <f t="shared" si="3017"/>
        <v>0</v>
      </c>
      <c r="JH266" s="387">
        <f t="shared" si="3018"/>
        <v>0</v>
      </c>
      <c r="JI266" s="388">
        <v>0.36319999999999997</v>
      </c>
      <c r="JJ266" s="389">
        <f t="shared" si="3019"/>
        <v>0</v>
      </c>
      <c r="JK266" s="390">
        <f t="shared" si="3020"/>
        <v>0</v>
      </c>
      <c r="JL266" s="391"/>
      <c r="JM266" s="384">
        <v>18.0</v>
      </c>
      <c r="JN266" s="385" t="s">
        <v>167</v>
      </c>
      <c r="JO266" s="386" t="s">
        <v>132</v>
      </c>
      <c r="JP266" s="386" t="s">
        <v>150</v>
      </c>
      <c r="JQ266" s="387"/>
      <c r="JR266" s="387" t="str">
        <f t="shared" si="3021"/>
        <v/>
      </c>
      <c r="JS266" s="387">
        <f t="shared" si="3022"/>
        <v>0</v>
      </c>
      <c r="JT266" s="388"/>
      <c r="JU266" s="387">
        <f t="shared" si="3023"/>
        <v>0</v>
      </c>
      <c r="JV266" s="388"/>
      <c r="JW266" s="387" t="str">
        <f>ADHB!LF266</f>
        <v/>
      </c>
      <c r="JX266" s="387">
        <f t="shared" si="3024"/>
        <v>0</v>
      </c>
      <c r="JY266" s="387">
        <f t="shared" si="3025"/>
        <v>0</v>
      </c>
      <c r="JZ266" s="388">
        <v>0.36319999999999997</v>
      </c>
      <c r="KA266" s="389">
        <f t="shared" si="3026"/>
        <v>0</v>
      </c>
      <c r="KB266" s="390">
        <f t="shared" si="3027"/>
        <v>0</v>
      </c>
      <c r="KC266" s="391"/>
      <c r="KD266" s="384">
        <v>18.0</v>
      </c>
      <c r="KE266" s="385" t="s">
        <v>167</v>
      </c>
      <c r="KF266" s="386" t="s">
        <v>132</v>
      </c>
      <c r="KG266" s="386" t="s">
        <v>150</v>
      </c>
      <c r="KH266" s="387"/>
      <c r="KI266" s="387" t="str">
        <f t="shared" si="3028"/>
        <v/>
      </c>
      <c r="KJ266" s="387">
        <f t="shared" si="3029"/>
        <v>0</v>
      </c>
      <c r="KK266" s="388"/>
      <c r="KL266" s="387">
        <f t="shared" si="3030"/>
        <v>0</v>
      </c>
      <c r="KM266" s="388"/>
      <c r="KN266" s="387" t="str">
        <f>ADHB!LW266</f>
        <v/>
      </c>
      <c r="KO266" s="387">
        <f t="shared" si="3031"/>
        <v>0</v>
      </c>
      <c r="KP266" s="387">
        <f t="shared" si="3032"/>
        <v>0</v>
      </c>
      <c r="KQ266" s="388">
        <v>0.36319999999999997</v>
      </c>
      <c r="KR266" s="389">
        <f t="shared" si="3033"/>
        <v>0</v>
      </c>
      <c r="KS266" s="390">
        <f t="shared" si="3034"/>
        <v>0</v>
      </c>
      <c r="KT266" s="391"/>
      <c r="KU266" s="392"/>
    </row>
    <row r="267" ht="15.75" customHeight="1">
      <c r="A267" s="384">
        <v>19.0</v>
      </c>
      <c r="B267" s="385" t="s">
        <v>168</v>
      </c>
      <c r="C267" s="386" t="s">
        <v>132</v>
      </c>
      <c r="D267" s="386" t="s">
        <v>150</v>
      </c>
      <c r="E267" s="387"/>
      <c r="F267" s="387"/>
      <c r="G267" s="387">
        <f t="shared" si="2910"/>
        <v>0</v>
      </c>
      <c r="H267" s="388"/>
      <c r="I267" s="387">
        <f t="shared" si="2911"/>
        <v>0</v>
      </c>
      <c r="J267" s="388"/>
      <c r="K267" s="387">
        <f>ADHB!L267</f>
        <v>0</v>
      </c>
      <c r="L267" s="387">
        <f t="shared" si="2912"/>
        <v>0</v>
      </c>
      <c r="M267" s="387">
        <f t="shared" si="2913"/>
        <v>0</v>
      </c>
      <c r="N267" s="388">
        <v>0.36319999999999997</v>
      </c>
      <c r="O267" s="389">
        <f t="shared" si="2914"/>
        <v>0</v>
      </c>
      <c r="P267" s="390">
        <f t="shared" si="2915"/>
        <v>0</v>
      </c>
      <c r="Q267" s="391"/>
      <c r="R267" s="384">
        <v>19.0</v>
      </c>
      <c r="S267" s="385" t="s">
        <v>168</v>
      </c>
      <c r="T267" s="386" t="s">
        <v>132</v>
      </c>
      <c r="U267" s="386" t="s">
        <v>150</v>
      </c>
      <c r="V267" s="387"/>
      <c r="W267" s="387" t="str">
        <f t="shared" si="2916"/>
        <v/>
      </c>
      <c r="X267" s="387">
        <f t="shared" si="2917"/>
        <v>0</v>
      </c>
      <c r="Y267" s="388"/>
      <c r="Z267" s="387">
        <f t="shared" si="2918"/>
        <v>0</v>
      </c>
      <c r="AA267" s="388"/>
      <c r="AB267" s="387">
        <f>ADHB!AC267</f>
        <v>0</v>
      </c>
      <c r="AC267" s="387">
        <f t="shared" si="2919"/>
        <v>0</v>
      </c>
      <c r="AD267" s="387">
        <f t="shared" si="2920"/>
        <v>0</v>
      </c>
      <c r="AE267" s="388">
        <v>0.36319999999999997</v>
      </c>
      <c r="AF267" s="389">
        <f t="shared" si="2921"/>
        <v>0</v>
      </c>
      <c r="AG267" s="390">
        <f t="shared" si="2922"/>
        <v>0</v>
      </c>
      <c r="AH267" s="391"/>
      <c r="AI267" s="384">
        <v>19.0</v>
      </c>
      <c r="AJ267" s="385" t="s">
        <v>168</v>
      </c>
      <c r="AK267" s="386" t="s">
        <v>132</v>
      </c>
      <c r="AL267" s="386" t="s">
        <v>150</v>
      </c>
      <c r="AM267" s="387"/>
      <c r="AN267" s="387" t="str">
        <f t="shared" si="2923"/>
        <v/>
      </c>
      <c r="AO267" s="387">
        <f t="shared" si="2924"/>
        <v>0</v>
      </c>
      <c r="AP267" s="388"/>
      <c r="AQ267" s="387">
        <f t="shared" si="2925"/>
        <v>0</v>
      </c>
      <c r="AR267" s="388"/>
      <c r="AS267" s="387">
        <f>ADHB!AT267</f>
        <v>0</v>
      </c>
      <c r="AT267" s="387">
        <f t="shared" si="2926"/>
        <v>0</v>
      </c>
      <c r="AU267" s="387">
        <f t="shared" si="2927"/>
        <v>0</v>
      </c>
      <c r="AV267" s="388">
        <v>0.36319999999999997</v>
      </c>
      <c r="AW267" s="389">
        <f t="shared" si="2928"/>
        <v>0</v>
      </c>
      <c r="AX267" s="390">
        <f t="shared" si="2929"/>
        <v>0</v>
      </c>
      <c r="AY267" s="391"/>
      <c r="AZ267" s="384">
        <v>19.0</v>
      </c>
      <c r="BA267" s="385" t="s">
        <v>168</v>
      </c>
      <c r="BB267" s="386" t="s">
        <v>132</v>
      </c>
      <c r="BC267" s="386" t="s">
        <v>150</v>
      </c>
      <c r="BD267" s="387"/>
      <c r="BE267" s="387" t="str">
        <f t="shared" si="2930"/>
        <v/>
      </c>
      <c r="BF267" s="387">
        <f t="shared" si="2931"/>
        <v>0</v>
      </c>
      <c r="BG267" s="388"/>
      <c r="BH267" s="387">
        <f t="shared" si="2932"/>
        <v>0</v>
      </c>
      <c r="BI267" s="388"/>
      <c r="BJ267" s="387">
        <f>ADHB!BK267</f>
        <v>0</v>
      </c>
      <c r="BK267" s="387">
        <f t="shared" si="2933"/>
        <v>0</v>
      </c>
      <c r="BL267" s="387">
        <f t="shared" si="2934"/>
        <v>0</v>
      </c>
      <c r="BM267" s="388">
        <v>0.36319999999999997</v>
      </c>
      <c r="BN267" s="389">
        <f t="shared" si="2935"/>
        <v>0</v>
      </c>
      <c r="BO267" s="390">
        <f t="shared" si="2936"/>
        <v>0</v>
      </c>
      <c r="BP267" s="391"/>
      <c r="BQ267" s="384">
        <v>19.0</v>
      </c>
      <c r="BR267" s="385" t="s">
        <v>168</v>
      </c>
      <c r="BS267" s="386" t="s">
        <v>132</v>
      </c>
      <c r="BT267" s="386" t="s">
        <v>150</v>
      </c>
      <c r="BU267" s="387"/>
      <c r="BV267" s="387" t="str">
        <f t="shared" si="2937"/>
        <v/>
      </c>
      <c r="BW267" s="387">
        <f t="shared" si="2938"/>
        <v>0</v>
      </c>
      <c r="BX267" s="388"/>
      <c r="BY267" s="387">
        <f t="shared" si="2939"/>
        <v>0</v>
      </c>
      <c r="BZ267" s="388"/>
      <c r="CA267" s="387">
        <f>ADHB!CB267</f>
        <v>0</v>
      </c>
      <c r="CB267" s="387">
        <f t="shared" si="2940"/>
        <v>0</v>
      </c>
      <c r="CC267" s="387">
        <f t="shared" si="2941"/>
        <v>0</v>
      </c>
      <c r="CD267" s="388">
        <v>0.36319999999999997</v>
      </c>
      <c r="CE267" s="389">
        <f t="shared" si="2942"/>
        <v>0</v>
      </c>
      <c r="CF267" s="390">
        <f t="shared" si="2943"/>
        <v>0</v>
      </c>
      <c r="CG267" s="391"/>
      <c r="CH267" s="384">
        <v>19.0</v>
      </c>
      <c r="CI267" s="385" t="s">
        <v>168</v>
      </c>
      <c r="CJ267" s="386" t="s">
        <v>132</v>
      </c>
      <c r="CK267" s="386" t="s">
        <v>150</v>
      </c>
      <c r="CL267" s="387"/>
      <c r="CM267" s="387" t="str">
        <f t="shared" si="2944"/>
        <v/>
      </c>
      <c r="CN267" s="387">
        <f t="shared" si="2945"/>
        <v>0</v>
      </c>
      <c r="CO267" s="388"/>
      <c r="CP267" s="387">
        <f t="shared" si="2946"/>
        <v>0</v>
      </c>
      <c r="CQ267" s="388"/>
      <c r="CR267" s="387">
        <f>ADHB!CS267</f>
        <v>0</v>
      </c>
      <c r="CS267" s="387">
        <f t="shared" si="2947"/>
        <v>0</v>
      </c>
      <c r="CT267" s="387">
        <f t="shared" si="2948"/>
        <v>0</v>
      </c>
      <c r="CU267" s="388">
        <v>0.36319999999999997</v>
      </c>
      <c r="CV267" s="389">
        <f t="shared" si="2949"/>
        <v>0</v>
      </c>
      <c r="CW267" s="390">
        <f t="shared" si="2950"/>
        <v>0</v>
      </c>
      <c r="CX267" s="391"/>
      <c r="CY267" s="384">
        <v>19.0</v>
      </c>
      <c r="CZ267" s="385" t="s">
        <v>168</v>
      </c>
      <c r="DA267" s="386" t="s">
        <v>132</v>
      </c>
      <c r="DB267" s="386" t="s">
        <v>150</v>
      </c>
      <c r="DC267" s="387"/>
      <c r="DD267" s="387" t="str">
        <f t="shared" si="2951"/>
        <v/>
      </c>
      <c r="DE267" s="387">
        <f t="shared" si="2952"/>
        <v>0</v>
      </c>
      <c r="DF267" s="388"/>
      <c r="DG267" s="387">
        <f t="shared" si="2953"/>
        <v>0</v>
      </c>
      <c r="DH267" s="388"/>
      <c r="DI267" s="387">
        <f>ADHB!DJ267</f>
        <v>0</v>
      </c>
      <c r="DJ267" s="387">
        <f t="shared" si="2954"/>
        <v>0</v>
      </c>
      <c r="DK267" s="387">
        <f t="shared" si="2955"/>
        <v>0</v>
      </c>
      <c r="DL267" s="388">
        <v>0.36319999999999997</v>
      </c>
      <c r="DM267" s="389">
        <f t="shared" si="2956"/>
        <v>0</v>
      </c>
      <c r="DN267" s="390">
        <f t="shared" si="2957"/>
        <v>0</v>
      </c>
      <c r="DO267" s="391"/>
      <c r="DP267" s="384">
        <v>19.0</v>
      </c>
      <c r="DQ267" s="385" t="s">
        <v>168</v>
      </c>
      <c r="DR267" s="386" t="s">
        <v>132</v>
      </c>
      <c r="DS267" s="386" t="s">
        <v>150</v>
      </c>
      <c r="DT267" s="387"/>
      <c r="DU267" s="387" t="str">
        <f t="shared" si="2958"/>
        <v/>
      </c>
      <c r="DV267" s="387">
        <f t="shared" si="2959"/>
        <v>0</v>
      </c>
      <c r="DW267" s="388"/>
      <c r="DX267" s="387">
        <f t="shared" si="2960"/>
        <v>0</v>
      </c>
      <c r="DY267" s="388"/>
      <c r="DZ267" s="387">
        <f>ADHB!EA267</f>
        <v>0</v>
      </c>
      <c r="EA267" s="387">
        <f t="shared" si="2961"/>
        <v>0</v>
      </c>
      <c r="EB267" s="387">
        <f t="shared" si="2962"/>
        <v>0</v>
      </c>
      <c r="EC267" s="388">
        <v>0.36319999999999997</v>
      </c>
      <c r="ED267" s="389">
        <f t="shared" si="2963"/>
        <v>0</v>
      </c>
      <c r="EE267" s="390">
        <f t="shared" si="2964"/>
        <v>0</v>
      </c>
      <c r="EF267" s="391"/>
      <c r="EG267" s="384">
        <v>19.0</v>
      </c>
      <c r="EH267" s="385" t="s">
        <v>168</v>
      </c>
      <c r="EI267" s="386" t="s">
        <v>132</v>
      </c>
      <c r="EJ267" s="386" t="s">
        <v>150</v>
      </c>
      <c r="EK267" s="387"/>
      <c r="EL267" s="387" t="str">
        <f t="shared" si="2965"/>
        <v/>
      </c>
      <c r="EM267" s="387">
        <f t="shared" si="2966"/>
        <v>0</v>
      </c>
      <c r="EN267" s="388"/>
      <c r="EO267" s="387">
        <f t="shared" si="2967"/>
        <v>0</v>
      </c>
      <c r="EP267" s="388"/>
      <c r="EQ267" s="387">
        <f>ADHB!ER267</f>
        <v>0</v>
      </c>
      <c r="ER267" s="387">
        <f t="shared" si="2968"/>
        <v>0</v>
      </c>
      <c r="ES267" s="387">
        <f t="shared" si="2969"/>
        <v>0</v>
      </c>
      <c r="ET267" s="388">
        <v>0.36319999999999997</v>
      </c>
      <c r="EU267" s="389">
        <f t="shared" si="2970"/>
        <v>0</v>
      </c>
      <c r="EV267" s="390">
        <f t="shared" si="2971"/>
        <v>0</v>
      </c>
      <c r="EW267" s="391"/>
      <c r="EX267" s="384">
        <v>19.0</v>
      </c>
      <c r="EY267" s="385" t="s">
        <v>168</v>
      </c>
      <c r="EZ267" s="386" t="s">
        <v>132</v>
      </c>
      <c r="FA267" s="386" t="s">
        <v>150</v>
      </c>
      <c r="FB267" s="387"/>
      <c r="FC267" s="387" t="str">
        <f t="shared" si="2972"/>
        <v/>
      </c>
      <c r="FD267" s="387">
        <f t="shared" si="2973"/>
        <v>0</v>
      </c>
      <c r="FE267" s="388"/>
      <c r="FF267" s="387">
        <f t="shared" si="2974"/>
        <v>0</v>
      </c>
      <c r="FG267" s="388"/>
      <c r="FH267" s="387">
        <f>ADHB!FI267</f>
        <v>0</v>
      </c>
      <c r="FI267" s="387">
        <f t="shared" si="2975"/>
        <v>0</v>
      </c>
      <c r="FJ267" s="387">
        <f t="shared" si="2976"/>
        <v>0</v>
      </c>
      <c r="FK267" s="388">
        <v>0.36319999999999997</v>
      </c>
      <c r="FL267" s="389">
        <f t="shared" si="2977"/>
        <v>0</v>
      </c>
      <c r="FM267" s="390">
        <f t="shared" si="2978"/>
        <v>0</v>
      </c>
      <c r="FN267" s="391"/>
      <c r="FO267" s="384">
        <v>19.0</v>
      </c>
      <c r="FP267" s="385" t="s">
        <v>168</v>
      </c>
      <c r="FQ267" s="386" t="s">
        <v>132</v>
      </c>
      <c r="FR267" s="386" t="s">
        <v>150</v>
      </c>
      <c r="FS267" s="387"/>
      <c r="FT267" s="387" t="str">
        <f t="shared" si="2979"/>
        <v/>
      </c>
      <c r="FU267" s="387">
        <f t="shared" si="2980"/>
        <v>0</v>
      </c>
      <c r="FV267" s="388"/>
      <c r="FW267" s="387">
        <f t="shared" si="2981"/>
        <v>0</v>
      </c>
      <c r="FX267" s="388"/>
      <c r="FY267" s="387">
        <f>ADHB!FZ267</f>
        <v>0</v>
      </c>
      <c r="FZ267" s="387">
        <f t="shared" si="2982"/>
        <v>0</v>
      </c>
      <c r="GA267" s="387">
        <f t="shared" si="2983"/>
        <v>0</v>
      </c>
      <c r="GB267" s="388">
        <v>0.36319999999999997</v>
      </c>
      <c r="GC267" s="389">
        <f t="shared" si="2984"/>
        <v>0</v>
      </c>
      <c r="GD267" s="390">
        <f t="shared" si="2985"/>
        <v>0</v>
      </c>
      <c r="GE267" s="391"/>
      <c r="GF267" s="384">
        <v>19.0</v>
      </c>
      <c r="GG267" s="385" t="s">
        <v>168</v>
      </c>
      <c r="GH267" s="386" t="s">
        <v>132</v>
      </c>
      <c r="GI267" s="386" t="s">
        <v>150</v>
      </c>
      <c r="GJ267" s="387"/>
      <c r="GK267" s="387" t="str">
        <f t="shared" si="2986"/>
        <v/>
      </c>
      <c r="GL267" s="387">
        <f t="shared" si="2987"/>
        <v>0</v>
      </c>
      <c r="GM267" s="388"/>
      <c r="GN267" s="387">
        <f t="shared" si="2988"/>
        <v>0</v>
      </c>
      <c r="GO267" s="388"/>
      <c r="GP267" s="387">
        <f>ADHB!GQ267</f>
        <v>0</v>
      </c>
      <c r="GQ267" s="387">
        <f t="shared" si="2989"/>
        <v>0</v>
      </c>
      <c r="GR267" s="387">
        <f t="shared" si="2990"/>
        <v>0</v>
      </c>
      <c r="GS267" s="388">
        <v>0.36319999999999997</v>
      </c>
      <c r="GT267" s="389">
        <f t="shared" si="2991"/>
        <v>0</v>
      </c>
      <c r="GU267" s="390">
        <f t="shared" si="2992"/>
        <v>0</v>
      </c>
      <c r="GV267" s="391"/>
      <c r="GW267" s="384">
        <v>19.0</v>
      </c>
      <c r="GX267" s="385" t="s">
        <v>168</v>
      </c>
      <c r="GY267" s="386" t="s">
        <v>132</v>
      </c>
      <c r="GZ267" s="386" t="s">
        <v>150</v>
      </c>
      <c r="HA267" s="387"/>
      <c r="HB267" s="387" t="str">
        <f t="shared" si="2993"/>
        <v/>
      </c>
      <c r="HC267" s="387">
        <f t="shared" si="2994"/>
        <v>0</v>
      </c>
      <c r="HD267" s="388"/>
      <c r="HE267" s="387">
        <f t="shared" si="2995"/>
        <v>0</v>
      </c>
      <c r="HF267" s="388"/>
      <c r="HG267" s="387">
        <f>ADHB!HH267</f>
        <v>0</v>
      </c>
      <c r="HH267" s="387">
        <f t="shared" si="2996"/>
        <v>0</v>
      </c>
      <c r="HI267" s="387">
        <f t="shared" si="2997"/>
        <v>0</v>
      </c>
      <c r="HJ267" s="388">
        <v>0.36319999999999997</v>
      </c>
      <c r="HK267" s="389">
        <f t="shared" si="2998"/>
        <v>0</v>
      </c>
      <c r="HL267" s="390">
        <f t="shared" si="2999"/>
        <v>0</v>
      </c>
      <c r="HM267" s="391"/>
      <c r="HN267" s="384">
        <v>19.0</v>
      </c>
      <c r="HO267" s="385" t="s">
        <v>168</v>
      </c>
      <c r="HP267" s="386" t="s">
        <v>132</v>
      </c>
      <c r="HQ267" s="386" t="s">
        <v>150</v>
      </c>
      <c r="HR267" s="387"/>
      <c r="HS267" s="387" t="str">
        <f t="shared" si="3000"/>
        <v/>
      </c>
      <c r="HT267" s="387">
        <f t="shared" si="3001"/>
        <v>0</v>
      </c>
      <c r="HU267" s="388"/>
      <c r="HV267" s="387">
        <f t="shared" si="3002"/>
        <v>0</v>
      </c>
      <c r="HW267" s="388"/>
      <c r="HX267" s="387">
        <f>ADHB!HY267</f>
        <v>0</v>
      </c>
      <c r="HY267" s="387">
        <f t="shared" si="3003"/>
        <v>0</v>
      </c>
      <c r="HZ267" s="387">
        <f t="shared" si="3004"/>
        <v>0</v>
      </c>
      <c r="IA267" s="388">
        <v>0.36319999999999997</v>
      </c>
      <c r="IB267" s="389">
        <f t="shared" si="3005"/>
        <v>0</v>
      </c>
      <c r="IC267" s="390">
        <f t="shared" si="3006"/>
        <v>0</v>
      </c>
      <c r="ID267" s="391"/>
      <c r="IE267" s="384">
        <v>19.0</v>
      </c>
      <c r="IF267" s="385" t="s">
        <v>168</v>
      </c>
      <c r="IG267" s="386" t="s">
        <v>132</v>
      </c>
      <c r="IH267" s="386" t="s">
        <v>150</v>
      </c>
      <c r="II267" s="387"/>
      <c r="IJ267" s="387" t="str">
        <f t="shared" si="3007"/>
        <v/>
      </c>
      <c r="IK267" s="387">
        <f t="shared" si="3008"/>
        <v>0</v>
      </c>
      <c r="IL267" s="388"/>
      <c r="IM267" s="387">
        <f t="shared" si="3009"/>
        <v>0</v>
      </c>
      <c r="IN267" s="388"/>
      <c r="IO267" s="387">
        <f>ADHB!IP267</f>
        <v>0</v>
      </c>
      <c r="IP267" s="387">
        <f t="shared" si="3010"/>
        <v>0</v>
      </c>
      <c r="IQ267" s="387">
        <f t="shared" si="3011"/>
        <v>0</v>
      </c>
      <c r="IR267" s="388">
        <v>0.36319999999999997</v>
      </c>
      <c r="IS267" s="389">
        <f t="shared" si="3012"/>
        <v>0</v>
      </c>
      <c r="IT267" s="390">
        <f t="shared" si="3013"/>
        <v>0</v>
      </c>
      <c r="IU267" s="391"/>
      <c r="IV267" s="384">
        <v>19.0</v>
      </c>
      <c r="IW267" s="385" t="s">
        <v>168</v>
      </c>
      <c r="IX267" s="386" t="s">
        <v>132</v>
      </c>
      <c r="IY267" s="386" t="s">
        <v>150</v>
      </c>
      <c r="IZ267" s="387"/>
      <c r="JA267" s="387" t="str">
        <f t="shared" si="3014"/>
        <v/>
      </c>
      <c r="JB267" s="387">
        <f t="shared" si="3015"/>
        <v>0</v>
      </c>
      <c r="JC267" s="388"/>
      <c r="JD267" s="387">
        <f t="shared" si="3016"/>
        <v>0</v>
      </c>
      <c r="JE267" s="388"/>
      <c r="JF267" s="387">
        <f>ADHB!JG267</f>
        <v>0</v>
      </c>
      <c r="JG267" s="387">
        <f t="shared" si="3017"/>
        <v>0</v>
      </c>
      <c r="JH267" s="387">
        <f t="shared" si="3018"/>
        <v>0</v>
      </c>
      <c r="JI267" s="388">
        <v>0.36319999999999997</v>
      </c>
      <c r="JJ267" s="389">
        <f t="shared" si="3019"/>
        <v>0</v>
      </c>
      <c r="JK267" s="390">
        <f t="shared" si="3020"/>
        <v>0</v>
      </c>
      <c r="JL267" s="391"/>
      <c r="JM267" s="384">
        <v>19.0</v>
      </c>
      <c r="JN267" s="385" t="s">
        <v>168</v>
      </c>
      <c r="JO267" s="386" t="s">
        <v>132</v>
      </c>
      <c r="JP267" s="386" t="s">
        <v>150</v>
      </c>
      <c r="JQ267" s="387"/>
      <c r="JR267" s="387" t="str">
        <f t="shared" si="3021"/>
        <v/>
      </c>
      <c r="JS267" s="387">
        <f t="shared" si="3022"/>
        <v>0</v>
      </c>
      <c r="JT267" s="388"/>
      <c r="JU267" s="387">
        <f t="shared" si="3023"/>
        <v>0</v>
      </c>
      <c r="JV267" s="388"/>
      <c r="JW267" s="387" t="str">
        <f>ADHB!LF267</f>
        <v/>
      </c>
      <c r="JX267" s="387">
        <f t="shared" si="3024"/>
        <v>0</v>
      </c>
      <c r="JY267" s="387">
        <f t="shared" si="3025"/>
        <v>0</v>
      </c>
      <c r="JZ267" s="388">
        <v>0.36319999999999997</v>
      </c>
      <c r="KA267" s="389">
        <f t="shared" si="3026"/>
        <v>0</v>
      </c>
      <c r="KB267" s="390">
        <f t="shared" si="3027"/>
        <v>0</v>
      </c>
      <c r="KC267" s="391"/>
      <c r="KD267" s="384">
        <v>19.0</v>
      </c>
      <c r="KE267" s="385" t="s">
        <v>168</v>
      </c>
      <c r="KF267" s="386" t="s">
        <v>132</v>
      </c>
      <c r="KG267" s="386" t="s">
        <v>150</v>
      </c>
      <c r="KH267" s="387"/>
      <c r="KI267" s="387" t="str">
        <f t="shared" si="3028"/>
        <v/>
      </c>
      <c r="KJ267" s="387">
        <f t="shared" si="3029"/>
        <v>0</v>
      </c>
      <c r="KK267" s="388"/>
      <c r="KL267" s="387">
        <f t="shared" si="3030"/>
        <v>0</v>
      </c>
      <c r="KM267" s="388"/>
      <c r="KN267" s="387" t="str">
        <f>ADHB!LW267</f>
        <v/>
      </c>
      <c r="KO267" s="387">
        <f t="shared" si="3031"/>
        <v>0</v>
      </c>
      <c r="KP267" s="387">
        <f t="shared" si="3032"/>
        <v>0</v>
      </c>
      <c r="KQ267" s="388">
        <v>0.36319999999999997</v>
      </c>
      <c r="KR267" s="389">
        <f t="shared" si="3033"/>
        <v>0</v>
      </c>
      <c r="KS267" s="390">
        <f t="shared" si="3034"/>
        <v>0</v>
      </c>
      <c r="KT267" s="391"/>
      <c r="KU267" s="392"/>
    </row>
    <row r="268" ht="15.75" customHeight="1">
      <c r="A268" s="384">
        <v>20.0</v>
      </c>
      <c r="B268" s="385" t="s">
        <v>169</v>
      </c>
      <c r="C268" s="386" t="s">
        <v>132</v>
      </c>
      <c r="D268" s="386" t="s">
        <v>150</v>
      </c>
      <c r="E268" s="387"/>
      <c r="F268" s="387"/>
      <c r="G268" s="387">
        <f t="shared" si="2910"/>
        <v>0</v>
      </c>
      <c r="H268" s="388"/>
      <c r="I268" s="387">
        <f t="shared" si="2911"/>
        <v>0</v>
      </c>
      <c r="J268" s="388"/>
      <c r="K268" s="387">
        <f>ADHB!L268</f>
        <v>0</v>
      </c>
      <c r="L268" s="387">
        <f t="shared" si="2912"/>
        <v>0</v>
      </c>
      <c r="M268" s="387">
        <f t="shared" si="2913"/>
        <v>0</v>
      </c>
      <c r="N268" s="388">
        <v>0.36319999999999997</v>
      </c>
      <c r="O268" s="389">
        <f t="shared" si="2914"/>
        <v>0</v>
      </c>
      <c r="P268" s="390">
        <f t="shared" si="2915"/>
        <v>0</v>
      </c>
      <c r="Q268" s="391"/>
      <c r="R268" s="384">
        <v>20.0</v>
      </c>
      <c r="S268" s="385" t="s">
        <v>169</v>
      </c>
      <c r="T268" s="386" t="s">
        <v>132</v>
      </c>
      <c r="U268" s="386" t="s">
        <v>150</v>
      </c>
      <c r="V268" s="387"/>
      <c r="W268" s="387" t="str">
        <f t="shared" si="2916"/>
        <v/>
      </c>
      <c r="X268" s="387">
        <f t="shared" si="2917"/>
        <v>0</v>
      </c>
      <c r="Y268" s="388"/>
      <c r="Z268" s="387">
        <f t="shared" si="2918"/>
        <v>0</v>
      </c>
      <c r="AA268" s="388"/>
      <c r="AB268" s="387">
        <f>ADHB!AC268</f>
        <v>0</v>
      </c>
      <c r="AC268" s="387">
        <f t="shared" si="2919"/>
        <v>0</v>
      </c>
      <c r="AD268" s="387">
        <f t="shared" si="2920"/>
        <v>0</v>
      </c>
      <c r="AE268" s="388">
        <v>0.36319999999999997</v>
      </c>
      <c r="AF268" s="389">
        <f t="shared" si="2921"/>
        <v>0</v>
      </c>
      <c r="AG268" s="390">
        <f t="shared" si="2922"/>
        <v>0</v>
      </c>
      <c r="AH268" s="391"/>
      <c r="AI268" s="384">
        <v>20.0</v>
      </c>
      <c r="AJ268" s="385" t="s">
        <v>169</v>
      </c>
      <c r="AK268" s="386" t="s">
        <v>132</v>
      </c>
      <c r="AL268" s="386" t="s">
        <v>150</v>
      </c>
      <c r="AM268" s="387"/>
      <c r="AN268" s="387" t="str">
        <f t="shared" si="2923"/>
        <v/>
      </c>
      <c r="AO268" s="387">
        <f t="shared" si="2924"/>
        <v>0</v>
      </c>
      <c r="AP268" s="388"/>
      <c r="AQ268" s="387">
        <f t="shared" si="2925"/>
        <v>0</v>
      </c>
      <c r="AR268" s="388"/>
      <c r="AS268" s="387">
        <f>ADHB!AT268</f>
        <v>0</v>
      </c>
      <c r="AT268" s="387">
        <f t="shared" si="2926"/>
        <v>0</v>
      </c>
      <c r="AU268" s="387">
        <f t="shared" si="2927"/>
        <v>0</v>
      </c>
      <c r="AV268" s="388">
        <v>0.36319999999999997</v>
      </c>
      <c r="AW268" s="389">
        <f t="shared" si="2928"/>
        <v>0</v>
      </c>
      <c r="AX268" s="390">
        <f t="shared" si="2929"/>
        <v>0</v>
      </c>
      <c r="AY268" s="391"/>
      <c r="AZ268" s="384">
        <v>20.0</v>
      </c>
      <c r="BA268" s="385" t="s">
        <v>169</v>
      </c>
      <c r="BB268" s="386" t="s">
        <v>132</v>
      </c>
      <c r="BC268" s="386" t="s">
        <v>150</v>
      </c>
      <c r="BD268" s="387"/>
      <c r="BE268" s="387" t="str">
        <f t="shared" si="2930"/>
        <v/>
      </c>
      <c r="BF268" s="387">
        <f t="shared" si="2931"/>
        <v>0</v>
      </c>
      <c r="BG268" s="388"/>
      <c r="BH268" s="387">
        <f t="shared" si="2932"/>
        <v>0</v>
      </c>
      <c r="BI268" s="388"/>
      <c r="BJ268" s="387">
        <f>ADHB!BK268</f>
        <v>0</v>
      </c>
      <c r="BK268" s="387">
        <f t="shared" si="2933"/>
        <v>0</v>
      </c>
      <c r="BL268" s="387">
        <f t="shared" si="2934"/>
        <v>0</v>
      </c>
      <c r="BM268" s="388">
        <v>0.36319999999999997</v>
      </c>
      <c r="BN268" s="389">
        <f t="shared" si="2935"/>
        <v>0</v>
      </c>
      <c r="BO268" s="390">
        <f t="shared" si="2936"/>
        <v>0</v>
      </c>
      <c r="BP268" s="391"/>
      <c r="BQ268" s="384">
        <v>20.0</v>
      </c>
      <c r="BR268" s="385" t="s">
        <v>169</v>
      </c>
      <c r="BS268" s="386" t="s">
        <v>132</v>
      </c>
      <c r="BT268" s="386" t="s">
        <v>150</v>
      </c>
      <c r="BU268" s="387"/>
      <c r="BV268" s="387" t="str">
        <f t="shared" si="2937"/>
        <v/>
      </c>
      <c r="BW268" s="387">
        <f t="shared" si="2938"/>
        <v>0</v>
      </c>
      <c r="BX268" s="388"/>
      <c r="BY268" s="387">
        <f t="shared" si="2939"/>
        <v>0</v>
      </c>
      <c r="BZ268" s="388"/>
      <c r="CA268" s="387">
        <f>ADHB!CB268</f>
        <v>0</v>
      </c>
      <c r="CB268" s="387">
        <f t="shared" si="2940"/>
        <v>0</v>
      </c>
      <c r="CC268" s="387">
        <f t="shared" si="2941"/>
        <v>0</v>
      </c>
      <c r="CD268" s="388">
        <v>0.36319999999999997</v>
      </c>
      <c r="CE268" s="389">
        <f t="shared" si="2942"/>
        <v>0</v>
      </c>
      <c r="CF268" s="390">
        <f t="shared" si="2943"/>
        <v>0</v>
      </c>
      <c r="CG268" s="391"/>
      <c r="CH268" s="384">
        <v>20.0</v>
      </c>
      <c r="CI268" s="385" t="s">
        <v>169</v>
      </c>
      <c r="CJ268" s="386" t="s">
        <v>132</v>
      </c>
      <c r="CK268" s="386" t="s">
        <v>150</v>
      </c>
      <c r="CL268" s="387"/>
      <c r="CM268" s="387" t="str">
        <f t="shared" si="2944"/>
        <v/>
      </c>
      <c r="CN268" s="387">
        <f t="shared" si="2945"/>
        <v>0</v>
      </c>
      <c r="CO268" s="388"/>
      <c r="CP268" s="387">
        <f t="shared" si="2946"/>
        <v>0</v>
      </c>
      <c r="CQ268" s="388"/>
      <c r="CR268" s="387">
        <f>ADHB!CS268</f>
        <v>0</v>
      </c>
      <c r="CS268" s="387">
        <f t="shared" si="2947"/>
        <v>0</v>
      </c>
      <c r="CT268" s="387">
        <f t="shared" si="2948"/>
        <v>0</v>
      </c>
      <c r="CU268" s="388">
        <v>0.36319999999999997</v>
      </c>
      <c r="CV268" s="389">
        <f t="shared" si="2949"/>
        <v>0</v>
      </c>
      <c r="CW268" s="390">
        <f t="shared" si="2950"/>
        <v>0</v>
      </c>
      <c r="CX268" s="391"/>
      <c r="CY268" s="384">
        <v>20.0</v>
      </c>
      <c r="CZ268" s="385" t="s">
        <v>169</v>
      </c>
      <c r="DA268" s="386" t="s">
        <v>132</v>
      </c>
      <c r="DB268" s="386" t="s">
        <v>150</v>
      </c>
      <c r="DC268" s="387"/>
      <c r="DD268" s="387" t="str">
        <f t="shared" si="2951"/>
        <v/>
      </c>
      <c r="DE268" s="387">
        <f t="shared" si="2952"/>
        <v>0</v>
      </c>
      <c r="DF268" s="388"/>
      <c r="DG268" s="387">
        <f t="shared" si="2953"/>
        <v>0</v>
      </c>
      <c r="DH268" s="388"/>
      <c r="DI268" s="387">
        <f>ADHB!DJ268</f>
        <v>0</v>
      </c>
      <c r="DJ268" s="387">
        <f t="shared" si="2954"/>
        <v>0</v>
      </c>
      <c r="DK268" s="387">
        <f t="shared" si="2955"/>
        <v>0</v>
      </c>
      <c r="DL268" s="388">
        <v>0.36319999999999997</v>
      </c>
      <c r="DM268" s="389">
        <f t="shared" si="2956"/>
        <v>0</v>
      </c>
      <c r="DN268" s="390">
        <f t="shared" si="2957"/>
        <v>0</v>
      </c>
      <c r="DO268" s="391"/>
      <c r="DP268" s="384">
        <v>20.0</v>
      </c>
      <c r="DQ268" s="385" t="s">
        <v>169</v>
      </c>
      <c r="DR268" s="386" t="s">
        <v>132</v>
      </c>
      <c r="DS268" s="386" t="s">
        <v>150</v>
      </c>
      <c r="DT268" s="387"/>
      <c r="DU268" s="387" t="str">
        <f t="shared" si="2958"/>
        <v/>
      </c>
      <c r="DV268" s="387">
        <f t="shared" si="2959"/>
        <v>0</v>
      </c>
      <c r="DW268" s="388"/>
      <c r="DX268" s="387">
        <f t="shared" si="2960"/>
        <v>0</v>
      </c>
      <c r="DY268" s="388"/>
      <c r="DZ268" s="387">
        <f>ADHB!EA268</f>
        <v>0</v>
      </c>
      <c r="EA268" s="387">
        <f t="shared" si="2961"/>
        <v>0</v>
      </c>
      <c r="EB268" s="387">
        <f t="shared" si="2962"/>
        <v>0</v>
      </c>
      <c r="EC268" s="388">
        <v>0.36319999999999997</v>
      </c>
      <c r="ED268" s="389">
        <f t="shared" si="2963"/>
        <v>0</v>
      </c>
      <c r="EE268" s="390">
        <f t="shared" si="2964"/>
        <v>0</v>
      </c>
      <c r="EF268" s="391"/>
      <c r="EG268" s="384">
        <v>20.0</v>
      </c>
      <c r="EH268" s="385" t="s">
        <v>169</v>
      </c>
      <c r="EI268" s="386" t="s">
        <v>132</v>
      </c>
      <c r="EJ268" s="386" t="s">
        <v>150</v>
      </c>
      <c r="EK268" s="387"/>
      <c r="EL268" s="387" t="str">
        <f t="shared" si="2965"/>
        <v/>
      </c>
      <c r="EM268" s="387">
        <f t="shared" si="2966"/>
        <v>0</v>
      </c>
      <c r="EN268" s="388"/>
      <c r="EO268" s="387">
        <f t="shared" si="2967"/>
        <v>0</v>
      </c>
      <c r="EP268" s="388"/>
      <c r="EQ268" s="387">
        <f>ADHB!ER268</f>
        <v>0</v>
      </c>
      <c r="ER268" s="387">
        <f t="shared" si="2968"/>
        <v>0</v>
      </c>
      <c r="ES268" s="387">
        <f t="shared" si="2969"/>
        <v>0</v>
      </c>
      <c r="ET268" s="388">
        <v>0.36319999999999997</v>
      </c>
      <c r="EU268" s="389">
        <f t="shared" si="2970"/>
        <v>0</v>
      </c>
      <c r="EV268" s="390">
        <f t="shared" si="2971"/>
        <v>0</v>
      </c>
      <c r="EW268" s="391"/>
      <c r="EX268" s="384">
        <v>20.0</v>
      </c>
      <c r="EY268" s="385" t="s">
        <v>169</v>
      </c>
      <c r="EZ268" s="386" t="s">
        <v>132</v>
      </c>
      <c r="FA268" s="386" t="s">
        <v>150</v>
      </c>
      <c r="FB268" s="387"/>
      <c r="FC268" s="387" t="str">
        <f t="shared" si="2972"/>
        <v/>
      </c>
      <c r="FD268" s="387">
        <f t="shared" si="2973"/>
        <v>0</v>
      </c>
      <c r="FE268" s="388"/>
      <c r="FF268" s="387">
        <f t="shared" si="2974"/>
        <v>0</v>
      </c>
      <c r="FG268" s="388"/>
      <c r="FH268" s="387">
        <f>ADHB!FI268</f>
        <v>0</v>
      </c>
      <c r="FI268" s="387">
        <f t="shared" si="2975"/>
        <v>0</v>
      </c>
      <c r="FJ268" s="387">
        <f t="shared" si="2976"/>
        <v>0</v>
      </c>
      <c r="FK268" s="388">
        <v>0.36319999999999997</v>
      </c>
      <c r="FL268" s="389">
        <f t="shared" si="2977"/>
        <v>0</v>
      </c>
      <c r="FM268" s="390">
        <f t="shared" si="2978"/>
        <v>0</v>
      </c>
      <c r="FN268" s="391"/>
      <c r="FO268" s="384">
        <v>20.0</v>
      </c>
      <c r="FP268" s="385" t="s">
        <v>169</v>
      </c>
      <c r="FQ268" s="386" t="s">
        <v>132</v>
      </c>
      <c r="FR268" s="386" t="s">
        <v>150</v>
      </c>
      <c r="FS268" s="387"/>
      <c r="FT268" s="387" t="str">
        <f t="shared" si="2979"/>
        <v/>
      </c>
      <c r="FU268" s="387">
        <f t="shared" si="2980"/>
        <v>0</v>
      </c>
      <c r="FV268" s="388"/>
      <c r="FW268" s="387">
        <f t="shared" si="2981"/>
        <v>0</v>
      </c>
      <c r="FX268" s="388"/>
      <c r="FY268" s="387">
        <f>ADHB!FZ268</f>
        <v>0</v>
      </c>
      <c r="FZ268" s="387">
        <f t="shared" si="2982"/>
        <v>0</v>
      </c>
      <c r="GA268" s="387">
        <f t="shared" si="2983"/>
        <v>0</v>
      </c>
      <c r="GB268" s="388">
        <v>0.36319999999999997</v>
      </c>
      <c r="GC268" s="389">
        <f t="shared" si="2984"/>
        <v>0</v>
      </c>
      <c r="GD268" s="390">
        <f t="shared" si="2985"/>
        <v>0</v>
      </c>
      <c r="GE268" s="391"/>
      <c r="GF268" s="384">
        <v>20.0</v>
      </c>
      <c r="GG268" s="385" t="s">
        <v>169</v>
      </c>
      <c r="GH268" s="386" t="s">
        <v>132</v>
      </c>
      <c r="GI268" s="386" t="s">
        <v>150</v>
      </c>
      <c r="GJ268" s="387"/>
      <c r="GK268" s="387" t="str">
        <f t="shared" si="2986"/>
        <v/>
      </c>
      <c r="GL268" s="387">
        <f t="shared" si="2987"/>
        <v>0</v>
      </c>
      <c r="GM268" s="388"/>
      <c r="GN268" s="387">
        <f t="shared" si="2988"/>
        <v>0</v>
      </c>
      <c r="GO268" s="388"/>
      <c r="GP268" s="387">
        <f>ADHB!GQ268</f>
        <v>0</v>
      </c>
      <c r="GQ268" s="387">
        <f t="shared" si="2989"/>
        <v>0</v>
      </c>
      <c r="GR268" s="387">
        <f t="shared" si="2990"/>
        <v>0</v>
      </c>
      <c r="GS268" s="388">
        <v>0.36319999999999997</v>
      </c>
      <c r="GT268" s="389">
        <f t="shared" si="2991"/>
        <v>0</v>
      </c>
      <c r="GU268" s="390">
        <f t="shared" si="2992"/>
        <v>0</v>
      </c>
      <c r="GV268" s="391"/>
      <c r="GW268" s="384">
        <v>20.0</v>
      </c>
      <c r="GX268" s="385" t="s">
        <v>169</v>
      </c>
      <c r="GY268" s="386" t="s">
        <v>132</v>
      </c>
      <c r="GZ268" s="386" t="s">
        <v>150</v>
      </c>
      <c r="HA268" s="387"/>
      <c r="HB268" s="387" t="str">
        <f t="shared" si="2993"/>
        <v/>
      </c>
      <c r="HC268" s="387">
        <f t="shared" si="2994"/>
        <v>0</v>
      </c>
      <c r="HD268" s="388"/>
      <c r="HE268" s="387">
        <f t="shared" si="2995"/>
        <v>0</v>
      </c>
      <c r="HF268" s="388"/>
      <c r="HG268" s="387">
        <f>ADHB!HH268</f>
        <v>0</v>
      </c>
      <c r="HH268" s="387">
        <f t="shared" si="2996"/>
        <v>0</v>
      </c>
      <c r="HI268" s="387">
        <f t="shared" si="2997"/>
        <v>0</v>
      </c>
      <c r="HJ268" s="388">
        <v>0.36319999999999997</v>
      </c>
      <c r="HK268" s="389">
        <f t="shared" si="2998"/>
        <v>0</v>
      </c>
      <c r="HL268" s="390">
        <f t="shared" si="2999"/>
        <v>0</v>
      </c>
      <c r="HM268" s="391"/>
      <c r="HN268" s="384">
        <v>20.0</v>
      </c>
      <c r="HO268" s="385" t="s">
        <v>169</v>
      </c>
      <c r="HP268" s="386" t="s">
        <v>132</v>
      </c>
      <c r="HQ268" s="386" t="s">
        <v>150</v>
      </c>
      <c r="HR268" s="387"/>
      <c r="HS268" s="387" t="str">
        <f t="shared" si="3000"/>
        <v/>
      </c>
      <c r="HT268" s="387">
        <f t="shared" si="3001"/>
        <v>0</v>
      </c>
      <c r="HU268" s="388"/>
      <c r="HV268" s="387">
        <f t="shared" si="3002"/>
        <v>0</v>
      </c>
      <c r="HW268" s="388"/>
      <c r="HX268" s="387">
        <f>ADHB!HY268</f>
        <v>0</v>
      </c>
      <c r="HY268" s="387">
        <f t="shared" si="3003"/>
        <v>0</v>
      </c>
      <c r="HZ268" s="387">
        <f t="shared" si="3004"/>
        <v>0</v>
      </c>
      <c r="IA268" s="388">
        <v>0.36319999999999997</v>
      </c>
      <c r="IB268" s="389">
        <f t="shared" si="3005"/>
        <v>0</v>
      </c>
      <c r="IC268" s="390">
        <f t="shared" si="3006"/>
        <v>0</v>
      </c>
      <c r="ID268" s="391"/>
      <c r="IE268" s="384">
        <v>20.0</v>
      </c>
      <c r="IF268" s="385" t="s">
        <v>169</v>
      </c>
      <c r="IG268" s="386" t="s">
        <v>132</v>
      </c>
      <c r="IH268" s="386" t="s">
        <v>150</v>
      </c>
      <c r="II268" s="387"/>
      <c r="IJ268" s="387" t="str">
        <f t="shared" si="3007"/>
        <v/>
      </c>
      <c r="IK268" s="387">
        <f t="shared" si="3008"/>
        <v>0</v>
      </c>
      <c r="IL268" s="388"/>
      <c r="IM268" s="387">
        <f t="shared" si="3009"/>
        <v>0</v>
      </c>
      <c r="IN268" s="388"/>
      <c r="IO268" s="387">
        <f>ADHB!IP268</f>
        <v>0</v>
      </c>
      <c r="IP268" s="387">
        <f t="shared" si="3010"/>
        <v>0</v>
      </c>
      <c r="IQ268" s="387">
        <f t="shared" si="3011"/>
        <v>0</v>
      </c>
      <c r="IR268" s="388">
        <v>0.36319999999999997</v>
      </c>
      <c r="IS268" s="389">
        <f t="shared" si="3012"/>
        <v>0</v>
      </c>
      <c r="IT268" s="390">
        <f t="shared" si="3013"/>
        <v>0</v>
      </c>
      <c r="IU268" s="391"/>
      <c r="IV268" s="384">
        <v>20.0</v>
      </c>
      <c r="IW268" s="385" t="s">
        <v>169</v>
      </c>
      <c r="IX268" s="386" t="s">
        <v>132</v>
      </c>
      <c r="IY268" s="386" t="s">
        <v>150</v>
      </c>
      <c r="IZ268" s="387"/>
      <c r="JA268" s="387" t="str">
        <f t="shared" si="3014"/>
        <v/>
      </c>
      <c r="JB268" s="387">
        <f t="shared" si="3015"/>
        <v>0</v>
      </c>
      <c r="JC268" s="388"/>
      <c r="JD268" s="387">
        <f t="shared" si="3016"/>
        <v>0</v>
      </c>
      <c r="JE268" s="388"/>
      <c r="JF268" s="387">
        <f>ADHB!JG268</f>
        <v>0</v>
      </c>
      <c r="JG268" s="387">
        <f t="shared" si="3017"/>
        <v>0</v>
      </c>
      <c r="JH268" s="387">
        <f t="shared" si="3018"/>
        <v>0</v>
      </c>
      <c r="JI268" s="388">
        <v>0.36319999999999997</v>
      </c>
      <c r="JJ268" s="389">
        <f t="shared" si="3019"/>
        <v>0</v>
      </c>
      <c r="JK268" s="390">
        <f t="shared" si="3020"/>
        <v>0</v>
      </c>
      <c r="JL268" s="391"/>
      <c r="JM268" s="384">
        <v>20.0</v>
      </c>
      <c r="JN268" s="385" t="s">
        <v>169</v>
      </c>
      <c r="JO268" s="386" t="s">
        <v>132</v>
      </c>
      <c r="JP268" s="386" t="s">
        <v>150</v>
      </c>
      <c r="JQ268" s="387"/>
      <c r="JR268" s="387" t="str">
        <f t="shared" si="3021"/>
        <v/>
      </c>
      <c r="JS268" s="387">
        <f t="shared" si="3022"/>
        <v>0</v>
      </c>
      <c r="JT268" s="388"/>
      <c r="JU268" s="387">
        <f t="shared" si="3023"/>
        <v>0</v>
      </c>
      <c r="JV268" s="388"/>
      <c r="JW268" s="387" t="str">
        <f>ADHB!LF268</f>
        <v/>
      </c>
      <c r="JX268" s="387">
        <f t="shared" si="3024"/>
        <v>0</v>
      </c>
      <c r="JY268" s="387">
        <f t="shared" si="3025"/>
        <v>0</v>
      </c>
      <c r="JZ268" s="388">
        <v>0.36319999999999997</v>
      </c>
      <c r="KA268" s="389">
        <f t="shared" si="3026"/>
        <v>0</v>
      </c>
      <c r="KB268" s="390">
        <f t="shared" si="3027"/>
        <v>0</v>
      </c>
      <c r="KC268" s="391"/>
      <c r="KD268" s="384">
        <v>20.0</v>
      </c>
      <c r="KE268" s="385" t="s">
        <v>169</v>
      </c>
      <c r="KF268" s="386" t="s">
        <v>132</v>
      </c>
      <c r="KG268" s="386" t="s">
        <v>150</v>
      </c>
      <c r="KH268" s="387"/>
      <c r="KI268" s="387" t="str">
        <f t="shared" si="3028"/>
        <v/>
      </c>
      <c r="KJ268" s="387">
        <f t="shared" si="3029"/>
        <v>0</v>
      </c>
      <c r="KK268" s="388"/>
      <c r="KL268" s="387">
        <f t="shared" si="3030"/>
        <v>0</v>
      </c>
      <c r="KM268" s="388"/>
      <c r="KN268" s="387" t="str">
        <f>ADHB!LW268</f>
        <v/>
      </c>
      <c r="KO268" s="387">
        <f t="shared" si="3031"/>
        <v>0</v>
      </c>
      <c r="KP268" s="387">
        <f t="shared" si="3032"/>
        <v>0</v>
      </c>
      <c r="KQ268" s="388">
        <v>0.36319999999999997</v>
      </c>
      <c r="KR268" s="389">
        <f t="shared" si="3033"/>
        <v>0</v>
      </c>
      <c r="KS268" s="390">
        <f t="shared" si="3034"/>
        <v>0</v>
      </c>
      <c r="KT268" s="391"/>
      <c r="KU268" s="392"/>
    </row>
    <row r="269" ht="15.75" customHeight="1">
      <c r="A269" s="384">
        <v>21.0</v>
      </c>
      <c r="B269" s="385" t="s">
        <v>170</v>
      </c>
      <c r="C269" s="386" t="s">
        <v>132</v>
      </c>
      <c r="D269" s="386" t="s">
        <v>150</v>
      </c>
      <c r="E269" s="387"/>
      <c r="F269" s="387"/>
      <c r="G269" s="387">
        <f t="shared" si="2910"/>
        <v>0</v>
      </c>
      <c r="H269" s="388"/>
      <c r="I269" s="387">
        <f t="shared" si="2911"/>
        <v>0</v>
      </c>
      <c r="J269" s="388"/>
      <c r="K269" s="387">
        <f>ADHB!L269</f>
        <v>0</v>
      </c>
      <c r="L269" s="387">
        <f t="shared" si="2912"/>
        <v>0</v>
      </c>
      <c r="M269" s="387">
        <f t="shared" si="2913"/>
        <v>0</v>
      </c>
      <c r="N269" s="388">
        <v>0.36319999999999997</v>
      </c>
      <c r="O269" s="389">
        <f t="shared" si="2914"/>
        <v>0</v>
      </c>
      <c r="P269" s="390">
        <f t="shared" si="2915"/>
        <v>0</v>
      </c>
      <c r="Q269" s="391"/>
      <c r="R269" s="384">
        <v>21.0</v>
      </c>
      <c r="S269" s="385" t="s">
        <v>170</v>
      </c>
      <c r="T269" s="386" t="s">
        <v>132</v>
      </c>
      <c r="U269" s="386" t="s">
        <v>150</v>
      </c>
      <c r="V269" s="387"/>
      <c r="W269" s="387" t="str">
        <f t="shared" si="2916"/>
        <v/>
      </c>
      <c r="X269" s="387">
        <f t="shared" si="2917"/>
        <v>0</v>
      </c>
      <c r="Y269" s="388"/>
      <c r="Z269" s="387">
        <f t="shared" si="2918"/>
        <v>0</v>
      </c>
      <c r="AA269" s="388"/>
      <c r="AB269" s="387">
        <f>ADHB!AC269</f>
        <v>0</v>
      </c>
      <c r="AC269" s="387">
        <f t="shared" si="2919"/>
        <v>0</v>
      </c>
      <c r="AD269" s="387">
        <f t="shared" si="2920"/>
        <v>0</v>
      </c>
      <c r="AE269" s="388">
        <v>0.36319999999999997</v>
      </c>
      <c r="AF269" s="389">
        <f t="shared" si="2921"/>
        <v>0</v>
      </c>
      <c r="AG269" s="390">
        <f t="shared" si="2922"/>
        <v>0</v>
      </c>
      <c r="AH269" s="391"/>
      <c r="AI269" s="384">
        <v>21.0</v>
      </c>
      <c r="AJ269" s="385" t="s">
        <v>170</v>
      </c>
      <c r="AK269" s="386" t="s">
        <v>132</v>
      </c>
      <c r="AL269" s="386" t="s">
        <v>150</v>
      </c>
      <c r="AM269" s="387"/>
      <c r="AN269" s="387" t="str">
        <f t="shared" si="2923"/>
        <v/>
      </c>
      <c r="AO269" s="387">
        <f t="shared" si="2924"/>
        <v>0</v>
      </c>
      <c r="AP269" s="388"/>
      <c r="AQ269" s="387">
        <f t="shared" si="2925"/>
        <v>0</v>
      </c>
      <c r="AR269" s="388"/>
      <c r="AS269" s="387">
        <f>ADHB!AT269</f>
        <v>0</v>
      </c>
      <c r="AT269" s="387">
        <f t="shared" si="2926"/>
        <v>0</v>
      </c>
      <c r="AU269" s="387">
        <f t="shared" si="2927"/>
        <v>0</v>
      </c>
      <c r="AV269" s="388">
        <v>0.36319999999999997</v>
      </c>
      <c r="AW269" s="389">
        <f t="shared" si="2928"/>
        <v>0</v>
      </c>
      <c r="AX269" s="390">
        <f t="shared" si="2929"/>
        <v>0</v>
      </c>
      <c r="AY269" s="391"/>
      <c r="AZ269" s="384">
        <v>21.0</v>
      </c>
      <c r="BA269" s="385" t="s">
        <v>170</v>
      </c>
      <c r="BB269" s="386" t="s">
        <v>132</v>
      </c>
      <c r="BC269" s="386" t="s">
        <v>150</v>
      </c>
      <c r="BD269" s="387"/>
      <c r="BE269" s="387" t="str">
        <f t="shared" si="2930"/>
        <v/>
      </c>
      <c r="BF269" s="387">
        <f t="shared" si="2931"/>
        <v>0</v>
      </c>
      <c r="BG269" s="388"/>
      <c r="BH269" s="387">
        <f t="shared" si="2932"/>
        <v>0</v>
      </c>
      <c r="BI269" s="388"/>
      <c r="BJ269" s="387">
        <f>ADHB!BK269</f>
        <v>0</v>
      </c>
      <c r="BK269" s="387">
        <f t="shared" si="2933"/>
        <v>0</v>
      </c>
      <c r="BL269" s="387">
        <f t="shared" si="2934"/>
        <v>0</v>
      </c>
      <c r="BM269" s="388">
        <v>0.36319999999999997</v>
      </c>
      <c r="BN269" s="389">
        <f t="shared" si="2935"/>
        <v>0</v>
      </c>
      <c r="BO269" s="390">
        <f t="shared" si="2936"/>
        <v>0</v>
      </c>
      <c r="BP269" s="391"/>
      <c r="BQ269" s="384">
        <v>21.0</v>
      </c>
      <c r="BR269" s="385" t="s">
        <v>170</v>
      </c>
      <c r="BS269" s="386" t="s">
        <v>132</v>
      </c>
      <c r="BT269" s="386" t="s">
        <v>150</v>
      </c>
      <c r="BU269" s="387"/>
      <c r="BV269" s="387" t="str">
        <f t="shared" si="2937"/>
        <v/>
      </c>
      <c r="BW269" s="387">
        <f t="shared" si="2938"/>
        <v>0</v>
      </c>
      <c r="BX269" s="388"/>
      <c r="BY269" s="387">
        <f t="shared" si="2939"/>
        <v>0</v>
      </c>
      <c r="BZ269" s="388"/>
      <c r="CA269" s="387">
        <f>ADHB!CB269</f>
        <v>0</v>
      </c>
      <c r="CB269" s="387">
        <f t="shared" si="2940"/>
        <v>0</v>
      </c>
      <c r="CC269" s="387">
        <f t="shared" si="2941"/>
        <v>0</v>
      </c>
      <c r="CD269" s="388">
        <v>0.36319999999999997</v>
      </c>
      <c r="CE269" s="389">
        <f t="shared" si="2942"/>
        <v>0</v>
      </c>
      <c r="CF269" s="390">
        <f t="shared" si="2943"/>
        <v>0</v>
      </c>
      <c r="CG269" s="391"/>
      <c r="CH269" s="384">
        <v>21.0</v>
      </c>
      <c r="CI269" s="385" t="s">
        <v>170</v>
      </c>
      <c r="CJ269" s="386" t="s">
        <v>132</v>
      </c>
      <c r="CK269" s="386" t="s">
        <v>150</v>
      </c>
      <c r="CL269" s="387"/>
      <c r="CM269" s="387" t="str">
        <f t="shared" si="2944"/>
        <v/>
      </c>
      <c r="CN269" s="387">
        <f t="shared" si="2945"/>
        <v>0</v>
      </c>
      <c r="CO269" s="388"/>
      <c r="CP269" s="387">
        <f t="shared" si="2946"/>
        <v>0</v>
      </c>
      <c r="CQ269" s="388"/>
      <c r="CR269" s="387">
        <f>ADHB!CS269</f>
        <v>0</v>
      </c>
      <c r="CS269" s="387">
        <f t="shared" si="2947"/>
        <v>0</v>
      </c>
      <c r="CT269" s="387">
        <f t="shared" si="2948"/>
        <v>0</v>
      </c>
      <c r="CU269" s="388">
        <v>0.36319999999999997</v>
      </c>
      <c r="CV269" s="389">
        <f t="shared" si="2949"/>
        <v>0</v>
      </c>
      <c r="CW269" s="390">
        <f t="shared" si="2950"/>
        <v>0</v>
      </c>
      <c r="CX269" s="391"/>
      <c r="CY269" s="384">
        <v>21.0</v>
      </c>
      <c r="CZ269" s="385" t="s">
        <v>170</v>
      </c>
      <c r="DA269" s="386" t="s">
        <v>132</v>
      </c>
      <c r="DB269" s="386" t="s">
        <v>150</v>
      </c>
      <c r="DC269" s="387"/>
      <c r="DD269" s="387" t="str">
        <f t="shared" si="2951"/>
        <v/>
      </c>
      <c r="DE269" s="387">
        <f t="shared" si="2952"/>
        <v>0</v>
      </c>
      <c r="DF269" s="388"/>
      <c r="DG269" s="387">
        <f t="shared" si="2953"/>
        <v>0</v>
      </c>
      <c r="DH269" s="388"/>
      <c r="DI269" s="387">
        <f>ADHB!DJ269</f>
        <v>0</v>
      </c>
      <c r="DJ269" s="387">
        <f t="shared" si="2954"/>
        <v>0</v>
      </c>
      <c r="DK269" s="387">
        <f t="shared" si="2955"/>
        <v>0</v>
      </c>
      <c r="DL269" s="388">
        <v>0.36319999999999997</v>
      </c>
      <c r="DM269" s="389">
        <f t="shared" si="2956"/>
        <v>0</v>
      </c>
      <c r="DN269" s="390">
        <f t="shared" si="2957"/>
        <v>0</v>
      </c>
      <c r="DO269" s="391"/>
      <c r="DP269" s="384">
        <v>21.0</v>
      </c>
      <c r="DQ269" s="385" t="s">
        <v>170</v>
      </c>
      <c r="DR269" s="386" t="s">
        <v>132</v>
      </c>
      <c r="DS269" s="386" t="s">
        <v>150</v>
      </c>
      <c r="DT269" s="387"/>
      <c r="DU269" s="387" t="str">
        <f t="shared" si="2958"/>
        <v/>
      </c>
      <c r="DV269" s="387">
        <f t="shared" si="2959"/>
        <v>0</v>
      </c>
      <c r="DW269" s="388"/>
      <c r="DX269" s="387">
        <f t="shared" si="2960"/>
        <v>0</v>
      </c>
      <c r="DY269" s="388"/>
      <c r="DZ269" s="387">
        <f>ADHB!EA269</f>
        <v>0</v>
      </c>
      <c r="EA269" s="387">
        <f t="shared" si="2961"/>
        <v>0</v>
      </c>
      <c r="EB269" s="387">
        <f t="shared" si="2962"/>
        <v>0</v>
      </c>
      <c r="EC269" s="388">
        <v>0.36319999999999997</v>
      </c>
      <c r="ED269" s="389">
        <f t="shared" si="2963"/>
        <v>0</v>
      </c>
      <c r="EE269" s="390">
        <f t="shared" si="2964"/>
        <v>0</v>
      </c>
      <c r="EF269" s="391"/>
      <c r="EG269" s="384">
        <v>21.0</v>
      </c>
      <c r="EH269" s="385" t="s">
        <v>170</v>
      </c>
      <c r="EI269" s="386" t="s">
        <v>132</v>
      </c>
      <c r="EJ269" s="386" t="s">
        <v>150</v>
      </c>
      <c r="EK269" s="387"/>
      <c r="EL269" s="387" t="str">
        <f t="shared" si="2965"/>
        <v/>
      </c>
      <c r="EM269" s="387">
        <f t="shared" si="2966"/>
        <v>0</v>
      </c>
      <c r="EN269" s="388"/>
      <c r="EO269" s="387">
        <f t="shared" si="2967"/>
        <v>0</v>
      </c>
      <c r="EP269" s="388"/>
      <c r="EQ269" s="387">
        <f>ADHB!ER269</f>
        <v>0</v>
      </c>
      <c r="ER269" s="387">
        <f t="shared" si="2968"/>
        <v>0</v>
      </c>
      <c r="ES269" s="387">
        <f t="shared" si="2969"/>
        <v>0</v>
      </c>
      <c r="ET269" s="388">
        <v>0.36319999999999997</v>
      </c>
      <c r="EU269" s="389">
        <f t="shared" si="2970"/>
        <v>0</v>
      </c>
      <c r="EV269" s="390">
        <f t="shared" si="2971"/>
        <v>0</v>
      </c>
      <c r="EW269" s="391"/>
      <c r="EX269" s="384">
        <v>21.0</v>
      </c>
      <c r="EY269" s="385" t="s">
        <v>170</v>
      </c>
      <c r="EZ269" s="386" t="s">
        <v>132</v>
      </c>
      <c r="FA269" s="386" t="s">
        <v>150</v>
      </c>
      <c r="FB269" s="387"/>
      <c r="FC269" s="387" t="str">
        <f t="shared" si="2972"/>
        <v/>
      </c>
      <c r="FD269" s="387">
        <f t="shared" si="2973"/>
        <v>0</v>
      </c>
      <c r="FE269" s="388"/>
      <c r="FF269" s="387">
        <f t="shared" si="2974"/>
        <v>0</v>
      </c>
      <c r="FG269" s="388"/>
      <c r="FH269" s="387">
        <f>ADHB!FI269</f>
        <v>0</v>
      </c>
      <c r="FI269" s="387">
        <f t="shared" si="2975"/>
        <v>0</v>
      </c>
      <c r="FJ269" s="387">
        <f t="shared" si="2976"/>
        <v>0</v>
      </c>
      <c r="FK269" s="388">
        <v>0.36319999999999997</v>
      </c>
      <c r="FL269" s="389">
        <f t="shared" si="2977"/>
        <v>0</v>
      </c>
      <c r="FM269" s="390">
        <f t="shared" si="2978"/>
        <v>0</v>
      </c>
      <c r="FN269" s="391"/>
      <c r="FO269" s="384">
        <v>21.0</v>
      </c>
      <c r="FP269" s="385" t="s">
        <v>170</v>
      </c>
      <c r="FQ269" s="386" t="s">
        <v>132</v>
      </c>
      <c r="FR269" s="386" t="s">
        <v>150</v>
      </c>
      <c r="FS269" s="387"/>
      <c r="FT269" s="387" t="str">
        <f t="shared" si="2979"/>
        <v/>
      </c>
      <c r="FU269" s="387">
        <f t="shared" si="2980"/>
        <v>0</v>
      </c>
      <c r="FV269" s="388"/>
      <c r="FW269" s="387">
        <f t="shared" si="2981"/>
        <v>0</v>
      </c>
      <c r="FX269" s="388"/>
      <c r="FY269" s="387">
        <f>ADHB!FZ269</f>
        <v>0</v>
      </c>
      <c r="FZ269" s="387">
        <f t="shared" si="2982"/>
        <v>0</v>
      </c>
      <c r="GA269" s="387">
        <f t="shared" si="2983"/>
        <v>0</v>
      </c>
      <c r="GB269" s="388">
        <v>0.36319999999999997</v>
      </c>
      <c r="GC269" s="389">
        <f t="shared" si="2984"/>
        <v>0</v>
      </c>
      <c r="GD269" s="390">
        <f t="shared" si="2985"/>
        <v>0</v>
      </c>
      <c r="GE269" s="391"/>
      <c r="GF269" s="384">
        <v>21.0</v>
      </c>
      <c r="GG269" s="385" t="s">
        <v>170</v>
      </c>
      <c r="GH269" s="386" t="s">
        <v>132</v>
      </c>
      <c r="GI269" s="386" t="s">
        <v>150</v>
      </c>
      <c r="GJ269" s="387"/>
      <c r="GK269" s="387" t="str">
        <f t="shared" si="2986"/>
        <v/>
      </c>
      <c r="GL269" s="387">
        <f t="shared" si="2987"/>
        <v>0</v>
      </c>
      <c r="GM269" s="388"/>
      <c r="GN269" s="387">
        <f t="shared" si="2988"/>
        <v>0</v>
      </c>
      <c r="GO269" s="388"/>
      <c r="GP269" s="387">
        <f>ADHB!GQ269</f>
        <v>0</v>
      </c>
      <c r="GQ269" s="387">
        <f t="shared" si="2989"/>
        <v>0</v>
      </c>
      <c r="GR269" s="387">
        <f t="shared" si="2990"/>
        <v>0</v>
      </c>
      <c r="GS269" s="388">
        <v>0.36319999999999997</v>
      </c>
      <c r="GT269" s="389">
        <f t="shared" si="2991"/>
        <v>0</v>
      </c>
      <c r="GU269" s="390">
        <f t="shared" si="2992"/>
        <v>0</v>
      </c>
      <c r="GV269" s="391"/>
      <c r="GW269" s="384">
        <v>21.0</v>
      </c>
      <c r="GX269" s="385" t="s">
        <v>170</v>
      </c>
      <c r="GY269" s="386" t="s">
        <v>132</v>
      </c>
      <c r="GZ269" s="386" t="s">
        <v>150</v>
      </c>
      <c r="HA269" s="387"/>
      <c r="HB269" s="387" t="str">
        <f t="shared" si="2993"/>
        <v/>
      </c>
      <c r="HC269" s="387">
        <f t="shared" si="2994"/>
        <v>0</v>
      </c>
      <c r="HD269" s="388"/>
      <c r="HE269" s="387">
        <f t="shared" si="2995"/>
        <v>0</v>
      </c>
      <c r="HF269" s="388"/>
      <c r="HG269" s="387">
        <f>ADHB!HH269</f>
        <v>0</v>
      </c>
      <c r="HH269" s="387">
        <f t="shared" si="2996"/>
        <v>0</v>
      </c>
      <c r="HI269" s="387">
        <f t="shared" si="2997"/>
        <v>0</v>
      </c>
      <c r="HJ269" s="388">
        <v>0.36319999999999997</v>
      </c>
      <c r="HK269" s="389">
        <f t="shared" si="2998"/>
        <v>0</v>
      </c>
      <c r="HL269" s="390">
        <f t="shared" si="2999"/>
        <v>0</v>
      </c>
      <c r="HM269" s="391"/>
      <c r="HN269" s="384">
        <v>21.0</v>
      </c>
      <c r="HO269" s="385" t="s">
        <v>170</v>
      </c>
      <c r="HP269" s="386" t="s">
        <v>132</v>
      </c>
      <c r="HQ269" s="386" t="s">
        <v>150</v>
      </c>
      <c r="HR269" s="387"/>
      <c r="HS269" s="387" t="str">
        <f t="shared" si="3000"/>
        <v/>
      </c>
      <c r="HT269" s="387">
        <f t="shared" si="3001"/>
        <v>0</v>
      </c>
      <c r="HU269" s="388"/>
      <c r="HV269" s="387">
        <f t="shared" si="3002"/>
        <v>0</v>
      </c>
      <c r="HW269" s="388"/>
      <c r="HX269" s="387">
        <f>ADHB!HY269</f>
        <v>0</v>
      </c>
      <c r="HY269" s="387">
        <f t="shared" si="3003"/>
        <v>0</v>
      </c>
      <c r="HZ269" s="387">
        <f t="shared" si="3004"/>
        <v>0</v>
      </c>
      <c r="IA269" s="388">
        <v>0.36319999999999997</v>
      </c>
      <c r="IB269" s="389">
        <f t="shared" si="3005"/>
        <v>0</v>
      </c>
      <c r="IC269" s="390">
        <f t="shared" si="3006"/>
        <v>0</v>
      </c>
      <c r="ID269" s="391"/>
      <c r="IE269" s="384">
        <v>21.0</v>
      </c>
      <c r="IF269" s="385" t="s">
        <v>170</v>
      </c>
      <c r="IG269" s="386" t="s">
        <v>132</v>
      </c>
      <c r="IH269" s="386" t="s">
        <v>150</v>
      </c>
      <c r="II269" s="387"/>
      <c r="IJ269" s="387" t="str">
        <f t="shared" si="3007"/>
        <v/>
      </c>
      <c r="IK269" s="387">
        <f t="shared" si="3008"/>
        <v>0</v>
      </c>
      <c r="IL269" s="388"/>
      <c r="IM269" s="387">
        <f t="shared" si="3009"/>
        <v>0</v>
      </c>
      <c r="IN269" s="388"/>
      <c r="IO269" s="387">
        <f>ADHB!IP269</f>
        <v>0</v>
      </c>
      <c r="IP269" s="387">
        <f t="shared" si="3010"/>
        <v>0</v>
      </c>
      <c r="IQ269" s="387">
        <f t="shared" si="3011"/>
        <v>0</v>
      </c>
      <c r="IR269" s="388">
        <v>0.36319999999999997</v>
      </c>
      <c r="IS269" s="389">
        <f t="shared" si="3012"/>
        <v>0</v>
      </c>
      <c r="IT269" s="390">
        <f t="shared" si="3013"/>
        <v>0</v>
      </c>
      <c r="IU269" s="391"/>
      <c r="IV269" s="384">
        <v>21.0</v>
      </c>
      <c r="IW269" s="385" t="s">
        <v>170</v>
      </c>
      <c r="IX269" s="386" t="s">
        <v>132</v>
      </c>
      <c r="IY269" s="386" t="s">
        <v>150</v>
      </c>
      <c r="IZ269" s="387"/>
      <c r="JA269" s="387" t="str">
        <f t="shared" si="3014"/>
        <v/>
      </c>
      <c r="JB269" s="387">
        <f t="shared" si="3015"/>
        <v>0</v>
      </c>
      <c r="JC269" s="388"/>
      <c r="JD269" s="387">
        <f t="shared" si="3016"/>
        <v>0</v>
      </c>
      <c r="JE269" s="388"/>
      <c r="JF269" s="387">
        <f>ADHB!JG269</f>
        <v>0</v>
      </c>
      <c r="JG269" s="387">
        <f t="shared" si="3017"/>
        <v>0</v>
      </c>
      <c r="JH269" s="387">
        <f t="shared" si="3018"/>
        <v>0</v>
      </c>
      <c r="JI269" s="388">
        <v>0.36319999999999997</v>
      </c>
      <c r="JJ269" s="389">
        <f t="shared" si="3019"/>
        <v>0</v>
      </c>
      <c r="JK269" s="390">
        <f t="shared" si="3020"/>
        <v>0</v>
      </c>
      <c r="JL269" s="391"/>
      <c r="JM269" s="384">
        <v>21.0</v>
      </c>
      <c r="JN269" s="385" t="s">
        <v>170</v>
      </c>
      <c r="JO269" s="386" t="s">
        <v>132</v>
      </c>
      <c r="JP269" s="386" t="s">
        <v>150</v>
      </c>
      <c r="JQ269" s="387"/>
      <c r="JR269" s="387" t="str">
        <f t="shared" si="3021"/>
        <v/>
      </c>
      <c r="JS269" s="387">
        <f t="shared" si="3022"/>
        <v>0</v>
      </c>
      <c r="JT269" s="388"/>
      <c r="JU269" s="387">
        <f t="shared" si="3023"/>
        <v>0</v>
      </c>
      <c r="JV269" s="388"/>
      <c r="JW269" s="387" t="str">
        <f>ADHB!LF269</f>
        <v/>
      </c>
      <c r="JX269" s="387">
        <f t="shared" si="3024"/>
        <v>0</v>
      </c>
      <c r="JY269" s="387">
        <f t="shared" si="3025"/>
        <v>0</v>
      </c>
      <c r="JZ269" s="388">
        <v>0.36319999999999997</v>
      </c>
      <c r="KA269" s="389">
        <f t="shared" si="3026"/>
        <v>0</v>
      </c>
      <c r="KB269" s="390">
        <f t="shared" si="3027"/>
        <v>0</v>
      </c>
      <c r="KC269" s="391"/>
      <c r="KD269" s="384">
        <v>21.0</v>
      </c>
      <c r="KE269" s="385" t="s">
        <v>170</v>
      </c>
      <c r="KF269" s="386" t="s">
        <v>132</v>
      </c>
      <c r="KG269" s="386" t="s">
        <v>150</v>
      </c>
      <c r="KH269" s="387"/>
      <c r="KI269" s="387" t="str">
        <f t="shared" si="3028"/>
        <v/>
      </c>
      <c r="KJ269" s="387">
        <f t="shared" si="3029"/>
        <v>0</v>
      </c>
      <c r="KK269" s="388"/>
      <c r="KL269" s="387">
        <f t="shared" si="3030"/>
        <v>0</v>
      </c>
      <c r="KM269" s="388"/>
      <c r="KN269" s="387" t="str">
        <f>ADHB!LW269</f>
        <v/>
      </c>
      <c r="KO269" s="387">
        <f t="shared" si="3031"/>
        <v>0</v>
      </c>
      <c r="KP269" s="387">
        <f t="shared" si="3032"/>
        <v>0</v>
      </c>
      <c r="KQ269" s="388">
        <v>0.36319999999999997</v>
      </c>
      <c r="KR269" s="389">
        <f t="shared" si="3033"/>
        <v>0</v>
      </c>
      <c r="KS269" s="390">
        <f t="shared" si="3034"/>
        <v>0</v>
      </c>
      <c r="KT269" s="391"/>
      <c r="KU269" s="392"/>
    </row>
    <row r="270" ht="15.75" customHeight="1">
      <c r="A270" s="384">
        <v>22.0</v>
      </c>
      <c r="B270" s="385" t="s">
        <v>171</v>
      </c>
      <c r="C270" s="386" t="s">
        <v>132</v>
      </c>
      <c r="D270" s="386" t="s">
        <v>150</v>
      </c>
      <c r="E270" s="387"/>
      <c r="F270" s="387"/>
      <c r="G270" s="387">
        <f t="shared" si="2910"/>
        <v>0</v>
      </c>
      <c r="H270" s="388"/>
      <c r="I270" s="387">
        <f t="shared" si="2911"/>
        <v>0</v>
      </c>
      <c r="J270" s="388"/>
      <c r="K270" s="387">
        <f>ADHB!L270</f>
        <v>0</v>
      </c>
      <c r="L270" s="387">
        <f t="shared" si="2912"/>
        <v>0</v>
      </c>
      <c r="M270" s="387">
        <f t="shared" si="2913"/>
        <v>0</v>
      </c>
      <c r="N270" s="388">
        <v>0.36319999999999997</v>
      </c>
      <c r="O270" s="389">
        <f t="shared" si="2914"/>
        <v>0</v>
      </c>
      <c r="P270" s="390">
        <f t="shared" si="2915"/>
        <v>0</v>
      </c>
      <c r="Q270" s="391"/>
      <c r="R270" s="384">
        <v>22.0</v>
      </c>
      <c r="S270" s="385" t="s">
        <v>171</v>
      </c>
      <c r="T270" s="386" t="s">
        <v>132</v>
      </c>
      <c r="U270" s="386" t="s">
        <v>150</v>
      </c>
      <c r="V270" s="387"/>
      <c r="W270" s="387" t="str">
        <f t="shared" si="2916"/>
        <v/>
      </c>
      <c r="X270" s="387">
        <f t="shared" si="2917"/>
        <v>0</v>
      </c>
      <c r="Y270" s="388"/>
      <c r="Z270" s="387">
        <f t="shared" si="2918"/>
        <v>0</v>
      </c>
      <c r="AA270" s="388"/>
      <c r="AB270" s="387">
        <f>ADHB!AC270</f>
        <v>0</v>
      </c>
      <c r="AC270" s="387">
        <f t="shared" si="2919"/>
        <v>0</v>
      </c>
      <c r="AD270" s="387">
        <f t="shared" si="2920"/>
        <v>0</v>
      </c>
      <c r="AE270" s="388">
        <v>0.36319999999999997</v>
      </c>
      <c r="AF270" s="389">
        <f t="shared" si="2921"/>
        <v>0</v>
      </c>
      <c r="AG270" s="390">
        <f t="shared" si="2922"/>
        <v>0</v>
      </c>
      <c r="AH270" s="391"/>
      <c r="AI270" s="384">
        <v>22.0</v>
      </c>
      <c r="AJ270" s="385" t="s">
        <v>171</v>
      </c>
      <c r="AK270" s="386" t="s">
        <v>132</v>
      </c>
      <c r="AL270" s="386" t="s">
        <v>150</v>
      </c>
      <c r="AM270" s="387"/>
      <c r="AN270" s="387" t="str">
        <f t="shared" si="2923"/>
        <v/>
      </c>
      <c r="AO270" s="387">
        <f t="shared" si="2924"/>
        <v>0</v>
      </c>
      <c r="AP270" s="388"/>
      <c r="AQ270" s="387">
        <f t="shared" si="2925"/>
        <v>0</v>
      </c>
      <c r="AR270" s="388"/>
      <c r="AS270" s="387">
        <f>ADHB!AT270</f>
        <v>0</v>
      </c>
      <c r="AT270" s="387">
        <f t="shared" si="2926"/>
        <v>0</v>
      </c>
      <c r="AU270" s="387">
        <f t="shared" si="2927"/>
        <v>0</v>
      </c>
      <c r="AV270" s="388">
        <v>0.36319999999999997</v>
      </c>
      <c r="AW270" s="389">
        <f t="shared" si="2928"/>
        <v>0</v>
      </c>
      <c r="AX270" s="390">
        <f t="shared" si="2929"/>
        <v>0</v>
      </c>
      <c r="AY270" s="391"/>
      <c r="AZ270" s="384">
        <v>22.0</v>
      </c>
      <c r="BA270" s="385" t="s">
        <v>171</v>
      </c>
      <c r="BB270" s="386" t="s">
        <v>132</v>
      </c>
      <c r="BC270" s="386" t="s">
        <v>150</v>
      </c>
      <c r="BD270" s="387"/>
      <c r="BE270" s="387" t="str">
        <f t="shared" si="2930"/>
        <v/>
      </c>
      <c r="BF270" s="387">
        <f t="shared" si="2931"/>
        <v>0</v>
      </c>
      <c r="BG270" s="388"/>
      <c r="BH270" s="387">
        <f t="shared" si="2932"/>
        <v>0</v>
      </c>
      <c r="BI270" s="388"/>
      <c r="BJ270" s="387">
        <f>ADHB!BK270</f>
        <v>0</v>
      </c>
      <c r="BK270" s="387">
        <f t="shared" si="2933"/>
        <v>0</v>
      </c>
      <c r="BL270" s="387">
        <f t="shared" si="2934"/>
        <v>0</v>
      </c>
      <c r="BM270" s="388">
        <v>0.36319999999999997</v>
      </c>
      <c r="BN270" s="389">
        <f t="shared" si="2935"/>
        <v>0</v>
      </c>
      <c r="BO270" s="390">
        <f t="shared" si="2936"/>
        <v>0</v>
      </c>
      <c r="BP270" s="391"/>
      <c r="BQ270" s="384">
        <v>22.0</v>
      </c>
      <c r="BR270" s="385" t="s">
        <v>171</v>
      </c>
      <c r="BS270" s="386" t="s">
        <v>132</v>
      </c>
      <c r="BT270" s="386" t="s">
        <v>150</v>
      </c>
      <c r="BU270" s="387"/>
      <c r="BV270" s="387" t="str">
        <f t="shared" si="2937"/>
        <v/>
      </c>
      <c r="BW270" s="387">
        <f t="shared" si="2938"/>
        <v>0</v>
      </c>
      <c r="BX270" s="388"/>
      <c r="BY270" s="387">
        <f t="shared" si="2939"/>
        <v>0</v>
      </c>
      <c r="BZ270" s="388"/>
      <c r="CA270" s="387">
        <f>ADHB!CB270</f>
        <v>0</v>
      </c>
      <c r="CB270" s="387">
        <f t="shared" si="2940"/>
        <v>0</v>
      </c>
      <c r="CC270" s="387">
        <f t="shared" si="2941"/>
        <v>0</v>
      </c>
      <c r="CD270" s="388">
        <v>0.36319999999999997</v>
      </c>
      <c r="CE270" s="389">
        <f t="shared" si="2942"/>
        <v>0</v>
      </c>
      <c r="CF270" s="390">
        <f t="shared" si="2943"/>
        <v>0</v>
      </c>
      <c r="CG270" s="391"/>
      <c r="CH270" s="384">
        <v>22.0</v>
      </c>
      <c r="CI270" s="385" t="s">
        <v>171</v>
      </c>
      <c r="CJ270" s="386" t="s">
        <v>132</v>
      </c>
      <c r="CK270" s="386" t="s">
        <v>150</v>
      </c>
      <c r="CL270" s="387"/>
      <c r="CM270" s="387" t="str">
        <f t="shared" si="2944"/>
        <v/>
      </c>
      <c r="CN270" s="387">
        <f t="shared" si="2945"/>
        <v>0</v>
      </c>
      <c r="CO270" s="388"/>
      <c r="CP270" s="387">
        <f t="shared" si="2946"/>
        <v>0</v>
      </c>
      <c r="CQ270" s="388"/>
      <c r="CR270" s="387">
        <f>ADHB!CS270</f>
        <v>0</v>
      </c>
      <c r="CS270" s="387">
        <f t="shared" si="2947"/>
        <v>0</v>
      </c>
      <c r="CT270" s="387">
        <f t="shared" si="2948"/>
        <v>0</v>
      </c>
      <c r="CU270" s="388">
        <v>0.36319999999999997</v>
      </c>
      <c r="CV270" s="389">
        <f t="shared" si="2949"/>
        <v>0</v>
      </c>
      <c r="CW270" s="390">
        <f t="shared" si="2950"/>
        <v>0</v>
      </c>
      <c r="CX270" s="391"/>
      <c r="CY270" s="384">
        <v>22.0</v>
      </c>
      <c r="CZ270" s="385" t="s">
        <v>171</v>
      </c>
      <c r="DA270" s="386" t="s">
        <v>132</v>
      </c>
      <c r="DB270" s="386" t="s">
        <v>150</v>
      </c>
      <c r="DC270" s="387"/>
      <c r="DD270" s="387" t="str">
        <f t="shared" si="2951"/>
        <v/>
      </c>
      <c r="DE270" s="387">
        <f t="shared" si="2952"/>
        <v>0</v>
      </c>
      <c r="DF270" s="388"/>
      <c r="DG270" s="387">
        <f t="shared" si="2953"/>
        <v>0</v>
      </c>
      <c r="DH270" s="388"/>
      <c r="DI270" s="387">
        <f>ADHB!DJ270</f>
        <v>0</v>
      </c>
      <c r="DJ270" s="387">
        <f t="shared" si="2954"/>
        <v>0</v>
      </c>
      <c r="DK270" s="387">
        <f t="shared" si="2955"/>
        <v>0</v>
      </c>
      <c r="DL270" s="388">
        <v>0.36319999999999997</v>
      </c>
      <c r="DM270" s="389">
        <f t="shared" si="2956"/>
        <v>0</v>
      </c>
      <c r="DN270" s="390">
        <f t="shared" si="2957"/>
        <v>0</v>
      </c>
      <c r="DO270" s="391"/>
      <c r="DP270" s="384">
        <v>22.0</v>
      </c>
      <c r="DQ270" s="385" t="s">
        <v>171</v>
      </c>
      <c r="DR270" s="386" t="s">
        <v>132</v>
      </c>
      <c r="DS270" s="386" t="s">
        <v>150</v>
      </c>
      <c r="DT270" s="387"/>
      <c r="DU270" s="387" t="str">
        <f t="shared" si="2958"/>
        <v/>
      </c>
      <c r="DV270" s="387">
        <f t="shared" si="2959"/>
        <v>0</v>
      </c>
      <c r="DW270" s="388"/>
      <c r="DX270" s="387">
        <f t="shared" si="2960"/>
        <v>0</v>
      </c>
      <c r="DY270" s="388"/>
      <c r="DZ270" s="387">
        <f>ADHB!EA270</f>
        <v>0</v>
      </c>
      <c r="EA270" s="387">
        <f t="shared" si="2961"/>
        <v>0</v>
      </c>
      <c r="EB270" s="387">
        <f t="shared" si="2962"/>
        <v>0</v>
      </c>
      <c r="EC270" s="388">
        <v>0.36319999999999997</v>
      </c>
      <c r="ED270" s="389">
        <f t="shared" si="2963"/>
        <v>0</v>
      </c>
      <c r="EE270" s="390">
        <f t="shared" si="2964"/>
        <v>0</v>
      </c>
      <c r="EF270" s="391"/>
      <c r="EG270" s="384">
        <v>22.0</v>
      </c>
      <c r="EH270" s="385" t="s">
        <v>171</v>
      </c>
      <c r="EI270" s="386" t="s">
        <v>132</v>
      </c>
      <c r="EJ270" s="386" t="s">
        <v>150</v>
      </c>
      <c r="EK270" s="387"/>
      <c r="EL270" s="387" t="str">
        <f t="shared" si="2965"/>
        <v/>
      </c>
      <c r="EM270" s="387">
        <f t="shared" si="2966"/>
        <v>0</v>
      </c>
      <c r="EN270" s="388"/>
      <c r="EO270" s="387">
        <f t="shared" si="2967"/>
        <v>0</v>
      </c>
      <c r="EP270" s="388"/>
      <c r="EQ270" s="387">
        <f>ADHB!ER270</f>
        <v>0</v>
      </c>
      <c r="ER270" s="387">
        <f t="shared" si="2968"/>
        <v>0</v>
      </c>
      <c r="ES270" s="387">
        <f t="shared" si="2969"/>
        <v>0</v>
      </c>
      <c r="ET270" s="388">
        <v>0.36319999999999997</v>
      </c>
      <c r="EU270" s="389">
        <f t="shared" si="2970"/>
        <v>0</v>
      </c>
      <c r="EV270" s="390">
        <f t="shared" si="2971"/>
        <v>0</v>
      </c>
      <c r="EW270" s="391"/>
      <c r="EX270" s="384">
        <v>22.0</v>
      </c>
      <c r="EY270" s="385" t="s">
        <v>171</v>
      </c>
      <c r="EZ270" s="386" t="s">
        <v>132</v>
      </c>
      <c r="FA270" s="386" t="s">
        <v>150</v>
      </c>
      <c r="FB270" s="387"/>
      <c r="FC270" s="387" t="str">
        <f t="shared" si="2972"/>
        <v/>
      </c>
      <c r="FD270" s="387">
        <f t="shared" si="2973"/>
        <v>0</v>
      </c>
      <c r="FE270" s="388"/>
      <c r="FF270" s="387">
        <f t="shared" si="2974"/>
        <v>0</v>
      </c>
      <c r="FG270" s="388"/>
      <c r="FH270" s="387">
        <f>ADHB!FI270</f>
        <v>0</v>
      </c>
      <c r="FI270" s="387">
        <f t="shared" si="2975"/>
        <v>0</v>
      </c>
      <c r="FJ270" s="387">
        <f t="shared" si="2976"/>
        <v>0</v>
      </c>
      <c r="FK270" s="388">
        <v>0.36319999999999997</v>
      </c>
      <c r="FL270" s="389">
        <f t="shared" si="2977"/>
        <v>0</v>
      </c>
      <c r="FM270" s="390">
        <f t="shared" si="2978"/>
        <v>0</v>
      </c>
      <c r="FN270" s="391"/>
      <c r="FO270" s="384">
        <v>22.0</v>
      </c>
      <c r="FP270" s="385" t="s">
        <v>171</v>
      </c>
      <c r="FQ270" s="386" t="s">
        <v>132</v>
      </c>
      <c r="FR270" s="386" t="s">
        <v>150</v>
      </c>
      <c r="FS270" s="387"/>
      <c r="FT270" s="387" t="str">
        <f t="shared" si="2979"/>
        <v/>
      </c>
      <c r="FU270" s="387">
        <f t="shared" si="2980"/>
        <v>0</v>
      </c>
      <c r="FV270" s="388"/>
      <c r="FW270" s="387">
        <f t="shared" si="2981"/>
        <v>0</v>
      </c>
      <c r="FX270" s="388"/>
      <c r="FY270" s="387">
        <f>ADHB!FZ270</f>
        <v>0</v>
      </c>
      <c r="FZ270" s="387">
        <f t="shared" si="2982"/>
        <v>0</v>
      </c>
      <c r="GA270" s="387">
        <f t="shared" si="2983"/>
        <v>0</v>
      </c>
      <c r="GB270" s="388">
        <v>0.36319999999999997</v>
      </c>
      <c r="GC270" s="389">
        <f t="shared" si="2984"/>
        <v>0</v>
      </c>
      <c r="GD270" s="390">
        <f t="shared" si="2985"/>
        <v>0</v>
      </c>
      <c r="GE270" s="391"/>
      <c r="GF270" s="384">
        <v>22.0</v>
      </c>
      <c r="GG270" s="385" t="s">
        <v>171</v>
      </c>
      <c r="GH270" s="386" t="s">
        <v>132</v>
      </c>
      <c r="GI270" s="386" t="s">
        <v>150</v>
      </c>
      <c r="GJ270" s="387"/>
      <c r="GK270" s="387" t="str">
        <f t="shared" si="2986"/>
        <v/>
      </c>
      <c r="GL270" s="387">
        <f t="shared" si="2987"/>
        <v>0</v>
      </c>
      <c r="GM270" s="388"/>
      <c r="GN270" s="387">
        <f t="shared" si="2988"/>
        <v>0</v>
      </c>
      <c r="GO270" s="388"/>
      <c r="GP270" s="387">
        <f>ADHB!GQ270</f>
        <v>0</v>
      </c>
      <c r="GQ270" s="387">
        <f t="shared" si="2989"/>
        <v>0</v>
      </c>
      <c r="GR270" s="387">
        <f t="shared" si="2990"/>
        <v>0</v>
      </c>
      <c r="GS270" s="388">
        <v>0.36319999999999997</v>
      </c>
      <c r="GT270" s="389">
        <f t="shared" si="2991"/>
        <v>0</v>
      </c>
      <c r="GU270" s="390">
        <f t="shared" si="2992"/>
        <v>0</v>
      </c>
      <c r="GV270" s="391"/>
      <c r="GW270" s="384">
        <v>22.0</v>
      </c>
      <c r="GX270" s="385" t="s">
        <v>171</v>
      </c>
      <c r="GY270" s="386" t="s">
        <v>132</v>
      </c>
      <c r="GZ270" s="386" t="s">
        <v>150</v>
      </c>
      <c r="HA270" s="387"/>
      <c r="HB270" s="387" t="str">
        <f t="shared" si="2993"/>
        <v/>
      </c>
      <c r="HC270" s="387">
        <f t="shared" si="2994"/>
        <v>0</v>
      </c>
      <c r="HD270" s="388"/>
      <c r="HE270" s="387">
        <f t="shared" si="2995"/>
        <v>0</v>
      </c>
      <c r="HF270" s="388"/>
      <c r="HG270" s="387">
        <f>ADHB!HH270</f>
        <v>0</v>
      </c>
      <c r="HH270" s="387">
        <f t="shared" si="2996"/>
        <v>0</v>
      </c>
      <c r="HI270" s="387">
        <f t="shared" si="2997"/>
        <v>0</v>
      </c>
      <c r="HJ270" s="388">
        <v>0.36319999999999997</v>
      </c>
      <c r="HK270" s="389">
        <f t="shared" si="2998"/>
        <v>0</v>
      </c>
      <c r="HL270" s="390">
        <f t="shared" si="2999"/>
        <v>0</v>
      </c>
      <c r="HM270" s="391"/>
      <c r="HN270" s="384">
        <v>22.0</v>
      </c>
      <c r="HO270" s="385" t="s">
        <v>171</v>
      </c>
      <c r="HP270" s="386" t="s">
        <v>132</v>
      </c>
      <c r="HQ270" s="386" t="s">
        <v>150</v>
      </c>
      <c r="HR270" s="387"/>
      <c r="HS270" s="387" t="str">
        <f t="shared" si="3000"/>
        <v/>
      </c>
      <c r="HT270" s="387">
        <f t="shared" si="3001"/>
        <v>0</v>
      </c>
      <c r="HU270" s="388"/>
      <c r="HV270" s="387">
        <f t="shared" si="3002"/>
        <v>0</v>
      </c>
      <c r="HW270" s="388"/>
      <c r="HX270" s="387">
        <f>ADHB!HY270</f>
        <v>0</v>
      </c>
      <c r="HY270" s="387">
        <f t="shared" si="3003"/>
        <v>0</v>
      </c>
      <c r="HZ270" s="387">
        <f t="shared" si="3004"/>
        <v>0</v>
      </c>
      <c r="IA270" s="388">
        <v>0.36319999999999997</v>
      </c>
      <c r="IB270" s="389">
        <f t="shared" si="3005"/>
        <v>0</v>
      </c>
      <c r="IC270" s="390">
        <f t="shared" si="3006"/>
        <v>0</v>
      </c>
      <c r="ID270" s="391"/>
      <c r="IE270" s="384">
        <v>22.0</v>
      </c>
      <c r="IF270" s="385" t="s">
        <v>171</v>
      </c>
      <c r="IG270" s="386" t="s">
        <v>132</v>
      </c>
      <c r="IH270" s="386" t="s">
        <v>150</v>
      </c>
      <c r="II270" s="387"/>
      <c r="IJ270" s="387" t="str">
        <f t="shared" si="3007"/>
        <v/>
      </c>
      <c r="IK270" s="387">
        <f t="shared" si="3008"/>
        <v>0</v>
      </c>
      <c r="IL270" s="388"/>
      <c r="IM270" s="387">
        <f t="shared" si="3009"/>
        <v>0</v>
      </c>
      <c r="IN270" s="388"/>
      <c r="IO270" s="387">
        <f>ADHB!IP270</f>
        <v>0</v>
      </c>
      <c r="IP270" s="387">
        <f t="shared" si="3010"/>
        <v>0</v>
      </c>
      <c r="IQ270" s="387">
        <f t="shared" si="3011"/>
        <v>0</v>
      </c>
      <c r="IR270" s="388">
        <v>0.36319999999999997</v>
      </c>
      <c r="IS270" s="389">
        <f t="shared" si="3012"/>
        <v>0</v>
      </c>
      <c r="IT270" s="390">
        <f t="shared" si="3013"/>
        <v>0</v>
      </c>
      <c r="IU270" s="391"/>
      <c r="IV270" s="384">
        <v>22.0</v>
      </c>
      <c r="IW270" s="385" t="s">
        <v>171</v>
      </c>
      <c r="IX270" s="386" t="s">
        <v>132</v>
      </c>
      <c r="IY270" s="386" t="s">
        <v>150</v>
      </c>
      <c r="IZ270" s="387"/>
      <c r="JA270" s="387" t="str">
        <f t="shared" si="3014"/>
        <v/>
      </c>
      <c r="JB270" s="387">
        <f t="shared" si="3015"/>
        <v>0</v>
      </c>
      <c r="JC270" s="388"/>
      <c r="JD270" s="387">
        <f t="shared" si="3016"/>
        <v>0</v>
      </c>
      <c r="JE270" s="388"/>
      <c r="JF270" s="387">
        <f>ADHB!JG270</f>
        <v>0</v>
      </c>
      <c r="JG270" s="387">
        <f t="shared" si="3017"/>
        <v>0</v>
      </c>
      <c r="JH270" s="387">
        <f t="shared" si="3018"/>
        <v>0</v>
      </c>
      <c r="JI270" s="388">
        <v>0.36319999999999997</v>
      </c>
      <c r="JJ270" s="389">
        <f t="shared" si="3019"/>
        <v>0</v>
      </c>
      <c r="JK270" s="390">
        <f t="shared" si="3020"/>
        <v>0</v>
      </c>
      <c r="JL270" s="391"/>
      <c r="JM270" s="384">
        <v>22.0</v>
      </c>
      <c r="JN270" s="385" t="s">
        <v>171</v>
      </c>
      <c r="JO270" s="386" t="s">
        <v>132</v>
      </c>
      <c r="JP270" s="386" t="s">
        <v>150</v>
      </c>
      <c r="JQ270" s="387"/>
      <c r="JR270" s="387" t="str">
        <f t="shared" si="3021"/>
        <v/>
      </c>
      <c r="JS270" s="387">
        <f t="shared" si="3022"/>
        <v>0</v>
      </c>
      <c r="JT270" s="388"/>
      <c r="JU270" s="387">
        <f t="shared" si="3023"/>
        <v>0</v>
      </c>
      <c r="JV270" s="388"/>
      <c r="JW270" s="387" t="str">
        <f>ADHB!LF270</f>
        <v/>
      </c>
      <c r="JX270" s="387">
        <f t="shared" si="3024"/>
        <v>0</v>
      </c>
      <c r="JY270" s="387">
        <f t="shared" si="3025"/>
        <v>0</v>
      </c>
      <c r="JZ270" s="388">
        <v>0.36319999999999997</v>
      </c>
      <c r="KA270" s="389">
        <f t="shared" si="3026"/>
        <v>0</v>
      </c>
      <c r="KB270" s="390">
        <f t="shared" si="3027"/>
        <v>0</v>
      </c>
      <c r="KC270" s="391"/>
      <c r="KD270" s="384">
        <v>22.0</v>
      </c>
      <c r="KE270" s="385" t="s">
        <v>171</v>
      </c>
      <c r="KF270" s="386" t="s">
        <v>132</v>
      </c>
      <c r="KG270" s="386" t="s">
        <v>150</v>
      </c>
      <c r="KH270" s="387"/>
      <c r="KI270" s="387" t="str">
        <f t="shared" si="3028"/>
        <v/>
      </c>
      <c r="KJ270" s="387">
        <f t="shared" si="3029"/>
        <v>0</v>
      </c>
      <c r="KK270" s="388"/>
      <c r="KL270" s="387">
        <f t="shared" si="3030"/>
        <v>0</v>
      </c>
      <c r="KM270" s="388"/>
      <c r="KN270" s="387" t="str">
        <f>ADHB!LW270</f>
        <v/>
      </c>
      <c r="KO270" s="387">
        <f t="shared" si="3031"/>
        <v>0</v>
      </c>
      <c r="KP270" s="387">
        <f t="shared" si="3032"/>
        <v>0</v>
      </c>
      <c r="KQ270" s="388">
        <v>0.36319999999999997</v>
      </c>
      <c r="KR270" s="389">
        <f t="shared" si="3033"/>
        <v>0</v>
      </c>
      <c r="KS270" s="390">
        <f t="shared" si="3034"/>
        <v>0</v>
      </c>
      <c r="KT270" s="391"/>
      <c r="KU270" s="392"/>
    </row>
    <row r="271" ht="15.75" customHeight="1">
      <c r="A271" s="384">
        <v>23.0</v>
      </c>
      <c r="B271" s="385" t="s">
        <v>172</v>
      </c>
      <c r="C271" s="386" t="s">
        <v>132</v>
      </c>
      <c r="D271" s="386" t="s">
        <v>150</v>
      </c>
      <c r="E271" s="387"/>
      <c r="F271" s="387"/>
      <c r="G271" s="387">
        <f t="shared" si="2910"/>
        <v>0</v>
      </c>
      <c r="H271" s="388"/>
      <c r="I271" s="387">
        <f t="shared" si="2911"/>
        <v>0</v>
      </c>
      <c r="J271" s="388"/>
      <c r="K271" s="387">
        <f>ADHB!L271</f>
        <v>0</v>
      </c>
      <c r="L271" s="387">
        <f t="shared" si="2912"/>
        <v>0</v>
      </c>
      <c r="M271" s="387">
        <f t="shared" si="2913"/>
        <v>0</v>
      </c>
      <c r="N271" s="388">
        <v>0.36319999999999997</v>
      </c>
      <c r="O271" s="389">
        <f t="shared" si="2914"/>
        <v>0</v>
      </c>
      <c r="P271" s="390">
        <f t="shared" si="2915"/>
        <v>0</v>
      </c>
      <c r="Q271" s="391"/>
      <c r="R271" s="384">
        <v>23.0</v>
      </c>
      <c r="S271" s="385" t="s">
        <v>172</v>
      </c>
      <c r="T271" s="386" t="s">
        <v>132</v>
      </c>
      <c r="U271" s="386" t="s">
        <v>150</v>
      </c>
      <c r="V271" s="387"/>
      <c r="W271" s="387" t="str">
        <f t="shared" si="2916"/>
        <v/>
      </c>
      <c r="X271" s="387">
        <f t="shared" si="2917"/>
        <v>0</v>
      </c>
      <c r="Y271" s="388"/>
      <c r="Z271" s="387">
        <f t="shared" si="2918"/>
        <v>0</v>
      </c>
      <c r="AA271" s="388"/>
      <c r="AB271" s="387">
        <f>ADHB!AC271</f>
        <v>0</v>
      </c>
      <c r="AC271" s="387">
        <f t="shared" si="2919"/>
        <v>0</v>
      </c>
      <c r="AD271" s="387">
        <f t="shared" si="2920"/>
        <v>0</v>
      </c>
      <c r="AE271" s="388">
        <v>0.36319999999999997</v>
      </c>
      <c r="AF271" s="389">
        <f t="shared" si="2921"/>
        <v>0</v>
      </c>
      <c r="AG271" s="390">
        <f t="shared" si="2922"/>
        <v>0</v>
      </c>
      <c r="AH271" s="391"/>
      <c r="AI271" s="384">
        <v>23.0</v>
      </c>
      <c r="AJ271" s="385" t="s">
        <v>172</v>
      </c>
      <c r="AK271" s="386" t="s">
        <v>132</v>
      </c>
      <c r="AL271" s="386" t="s">
        <v>150</v>
      </c>
      <c r="AM271" s="387"/>
      <c r="AN271" s="387" t="str">
        <f t="shared" si="2923"/>
        <v/>
      </c>
      <c r="AO271" s="387">
        <f t="shared" si="2924"/>
        <v>0</v>
      </c>
      <c r="AP271" s="388"/>
      <c r="AQ271" s="387">
        <f t="shared" si="2925"/>
        <v>0</v>
      </c>
      <c r="AR271" s="388"/>
      <c r="AS271" s="387">
        <f>ADHB!AT271</f>
        <v>0</v>
      </c>
      <c r="AT271" s="387">
        <f t="shared" si="2926"/>
        <v>0</v>
      </c>
      <c r="AU271" s="387">
        <f t="shared" si="2927"/>
        <v>0</v>
      </c>
      <c r="AV271" s="388">
        <v>0.36319999999999997</v>
      </c>
      <c r="AW271" s="389">
        <f t="shared" si="2928"/>
        <v>0</v>
      </c>
      <c r="AX271" s="390">
        <f t="shared" si="2929"/>
        <v>0</v>
      </c>
      <c r="AY271" s="391"/>
      <c r="AZ271" s="384">
        <v>23.0</v>
      </c>
      <c r="BA271" s="385" t="s">
        <v>172</v>
      </c>
      <c r="BB271" s="386" t="s">
        <v>132</v>
      </c>
      <c r="BC271" s="386" t="s">
        <v>150</v>
      </c>
      <c r="BD271" s="387"/>
      <c r="BE271" s="387" t="str">
        <f t="shared" si="2930"/>
        <v/>
      </c>
      <c r="BF271" s="387">
        <f t="shared" si="2931"/>
        <v>0</v>
      </c>
      <c r="BG271" s="388"/>
      <c r="BH271" s="387">
        <f t="shared" si="2932"/>
        <v>0</v>
      </c>
      <c r="BI271" s="388"/>
      <c r="BJ271" s="387">
        <f>ADHB!BK271</f>
        <v>0</v>
      </c>
      <c r="BK271" s="387">
        <f t="shared" si="2933"/>
        <v>0</v>
      </c>
      <c r="BL271" s="387">
        <f t="shared" si="2934"/>
        <v>0</v>
      </c>
      <c r="BM271" s="388">
        <v>0.36319999999999997</v>
      </c>
      <c r="BN271" s="389">
        <f t="shared" si="2935"/>
        <v>0</v>
      </c>
      <c r="BO271" s="390">
        <f t="shared" si="2936"/>
        <v>0</v>
      </c>
      <c r="BP271" s="391"/>
      <c r="BQ271" s="384">
        <v>23.0</v>
      </c>
      <c r="BR271" s="385" t="s">
        <v>172</v>
      </c>
      <c r="BS271" s="386" t="s">
        <v>132</v>
      </c>
      <c r="BT271" s="386" t="s">
        <v>150</v>
      </c>
      <c r="BU271" s="387"/>
      <c r="BV271" s="387" t="str">
        <f t="shared" si="2937"/>
        <v/>
      </c>
      <c r="BW271" s="387">
        <f t="shared" si="2938"/>
        <v>0</v>
      </c>
      <c r="BX271" s="388"/>
      <c r="BY271" s="387">
        <f t="shared" si="2939"/>
        <v>0</v>
      </c>
      <c r="BZ271" s="388"/>
      <c r="CA271" s="387">
        <f>ADHB!CB271</f>
        <v>0</v>
      </c>
      <c r="CB271" s="387">
        <f t="shared" si="2940"/>
        <v>0</v>
      </c>
      <c r="CC271" s="387">
        <f t="shared" si="2941"/>
        <v>0</v>
      </c>
      <c r="CD271" s="388">
        <v>0.36319999999999997</v>
      </c>
      <c r="CE271" s="389">
        <f t="shared" si="2942"/>
        <v>0</v>
      </c>
      <c r="CF271" s="390">
        <f t="shared" si="2943"/>
        <v>0</v>
      </c>
      <c r="CG271" s="391"/>
      <c r="CH271" s="384">
        <v>23.0</v>
      </c>
      <c r="CI271" s="385" t="s">
        <v>172</v>
      </c>
      <c r="CJ271" s="386" t="s">
        <v>132</v>
      </c>
      <c r="CK271" s="386" t="s">
        <v>150</v>
      </c>
      <c r="CL271" s="387"/>
      <c r="CM271" s="387" t="str">
        <f t="shared" si="2944"/>
        <v/>
      </c>
      <c r="CN271" s="387">
        <f t="shared" si="2945"/>
        <v>0</v>
      </c>
      <c r="CO271" s="388"/>
      <c r="CP271" s="387">
        <f t="shared" si="2946"/>
        <v>0</v>
      </c>
      <c r="CQ271" s="388"/>
      <c r="CR271" s="387">
        <f>ADHB!CS271</f>
        <v>0</v>
      </c>
      <c r="CS271" s="387">
        <f t="shared" si="2947"/>
        <v>0</v>
      </c>
      <c r="CT271" s="387">
        <f t="shared" si="2948"/>
        <v>0</v>
      </c>
      <c r="CU271" s="388">
        <v>0.36319999999999997</v>
      </c>
      <c r="CV271" s="389">
        <f t="shared" si="2949"/>
        <v>0</v>
      </c>
      <c r="CW271" s="390">
        <f t="shared" si="2950"/>
        <v>0</v>
      </c>
      <c r="CX271" s="391"/>
      <c r="CY271" s="384">
        <v>23.0</v>
      </c>
      <c r="CZ271" s="385" t="s">
        <v>172</v>
      </c>
      <c r="DA271" s="386" t="s">
        <v>132</v>
      </c>
      <c r="DB271" s="386" t="s">
        <v>150</v>
      </c>
      <c r="DC271" s="387"/>
      <c r="DD271" s="387" t="str">
        <f t="shared" si="2951"/>
        <v/>
      </c>
      <c r="DE271" s="387">
        <f t="shared" si="2952"/>
        <v>0</v>
      </c>
      <c r="DF271" s="388"/>
      <c r="DG271" s="387">
        <f t="shared" si="2953"/>
        <v>0</v>
      </c>
      <c r="DH271" s="388"/>
      <c r="DI271" s="387">
        <f>ADHB!DJ271</f>
        <v>0</v>
      </c>
      <c r="DJ271" s="387">
        <f t="shared" si="2954"/>
        <v>0</v>
      </c>
      <c r="DK271" s="387">
        <f t="shared" si="2955"/>
        <v>0</v>
      </c>
      <c r="DL271" s="388">
        <v>0.36319999999999997</v>
      </c>
      <c r="DM271" s="389">
        <f t="shared" si="2956"/>
        <v>0</v>
      </c>
      <c r="DN271" s="390">
        <f t="shared" si="2957"/>
        <v>0</v>
      </c>
      <c r="DO271" s="391"/>
      <c r="DP271" s="384">
        <v>23.0</v>
      </c>
      <c r="DQ271" s="385" t="s">
        <v>172</v>
      </c>
      <c r="DR271" s="386" t="s">
        <v>132</v>
      </c>
      <c r="DS271" s="386" t="s">
        <v>150</v>
      </c>
      <c r="DT271" s="387"/>
      <c r="DU271" s="387" t="str">
        <f t="shared" si="2958"/>
        <v/>
      </c>
      <c r="DV271" s="387">
        <f t="shared" si="2959"/>
        <v>0</v>
      </c>
      <c r="DW271" s="388"/>
      <c r="DX271" s="387">
        <f t="shared" si="2960"/>
        <v>0</v>
      </c>
      <c r="DY271" s="388"/>
      <c r="DZ271" s="387">
        <f>ADHB!EA271</f>
        <v>0</v>
      </c>
      <c r="EA271" s="387">
        <f t="shared" si="2961"/>
        <v>0</v>
      </c>
      <c r="EB271" s="387">
        <f t="shared" si="2962"/>
        <v>0</v>
      </c>
      <c r="EC271" s="388">
        <v>0.36319999999999997</v>
      </c>
      <c r="ED271" s="389">
        <f t="shared" si="2963"/>
        <v>0</v>
      </c>
      <c r="EE271" s="390">
        <f t="shared" si="2964"/>
        <v>0</v>
      </c>
      <c r="EF271" s="391"/>
      <c r="EG271" s="384">
        <v>23.0</v>
      </c>
      <c r="EH271" s="385" t="s">
        <v>172</v>
      </c>
      <c r="EI271" s="386" t="s">
        <v>132</v>
      </c>
      <c r="EJ271" s="386" t="s">
        <v>150</v>
      </c>
      <c r="EK271" s="387"/>
      <c r="EL271" s="387" t="str">
        <f t="shared" si="2965"/>
        <v/>
      </c>
      <c r="EM271" s="387">
        <f t="shared" si="2966"/>
        <v>0</v>
      </c>
      <c r="EN271" s="388"/>
      <c r="EO271" s="387">
        <f t="shared" si="2967"/>
        <v>0</v>
      </c>
      <c r="EP271" s="388"/>
      <c r="EQ271" s="387">
        <f>ADHB!ER271</f>
        <v>0</v>
      </c>
      <c r="ER271" s="387">
        <f t="shared" si="2968"/>
        <v>0</v>
      </c>
      <c r="ES271" s="387">
        <f t="shared" si="2969"/>
        <v>0</v>
      </c>
      <c r="ET271" s="388">
        <v>0.36319999999999997</v>
      </c>
      <c r="EU271" s="389">
        <f t="shared" si="2970"/>
        <v>0</v>
      </c>
      <c r="EV271" s="390">
        <f t="shared" si="2971"/>
        <v>0</v>
      </c>
      <c r="EW271" s="391"/>
      <c r="EX271" s="384">
        <v>23.0</v>
      </c>
      <c r="EY271" s="385" t="s">
        <v>172</v>
      </c>
      <c r="EZ271" s="386" t="s">
        <v>132</v>
      </c>
      <c r="FA271" s="386" t="s">
        <v>150</v>
      </c>
      <c r="FB271" s="387"/>
      <c r="FC271" s="387" t="str">
        <f t="shared" si="2972"/>
        <v/>
      </c>
      <c r="FD271" s="387">
        <f t="shared" si="2973"/>
        <v>0</v>
      </c>
      <c r="FE271" s="388"/>
      <c r="FF271" s="387">
        <f t="shared" si="2974"/>
        <v>0</v>
      </c>
      <c r="FG271" s="388"/>
      <c r="FH271" s="387">
        <f>ADHB!FI271</f>
        <v>0</v>
      </c>
      <c r="FI271" s="387">
        <f t="shared" si="2975"/>
        <v>0</v>
      </c>
      <c r="FJ271" s="387">
        <f t="shared" si="2976"/>
        <v>0</v>
      </c>
      <c r="FK271" s="388">
        <v>0.36319999999999997</v>
      </c>
      <c r="FL271" s="389">
        <f t="shared" si="2977"/>
        <v>0</v>
      </c>
      <c r="FM271" s="390">
        <f t="shared" si="2978"/>
        <v>0</v>
      </c>
      <c r="FN271" s="391"/>
      <c r="FO271" s="384">
        <v>23.0</v>
      </c>
      <c r="FP271" s="385" t="s">
        <v>172</v>
      </c>
      <c r="FQ271" s="386" t="s">
        <v>132</v>
      </c>
      <c r="FR271" s="386" t="s">
        <v>150</v>
      </c>
      <c r="FS271" s="387"/>
      <c r="FT271" s="387" t="str">
        <f t="shared" si="2979"/>
        <v/>
      </c>
      <c r="FU271" s="387">
        <f t="shared" si="2980"/>
        <v>0</v>
      </c>
      <c r="FV271" s="388"/>
      <c r="FW271" s="387">
        <f t="shared" si="2981"/>
        <v>0</v>
      </c>
      <c r="FX271" s="388"/>
      <c r="FY271" s="387">
        <f>ADHB!FZ271</f>
        <v>0</v>
      </c>
      <c r="FZ271" s="387">
        <f t="shared" si="2982"/>
        <v>0</v>
      </c>
      <c r="GA271" s="387">
        <f t="shared" si="2983"/>
        <v>0</v>
      </c>
      <c r="GB271" s="388">
        <v>0.36319999999999997</v>
      </c>
      <c r="GC271" s="389">
        <f t="shared" si="2984"/>
        <v>0</v>
      </c>
      <c r="GD271" s="390">
        <f t="shared" si="2985"/>
        <v>0</v>
      </c>
      <c r="GE271" s="391"/>
      <c r="GF271" s="384">
        <v>23.0</v>
      </c>
      <c r="GG271" s="385" t="s">
        <v>172</v>
      </c>
      <c r="GH271" s="386" t="s">
        <v>132</v>
      </c>
      <c r="GI271" s="386" t="s">
        <v>150</v>
      </c>
      <c r="GJ271" s="387"/>
      <c r="GK271" s="387" t="str">
        <f t="shared" si="2986"/>
        <v/>
      </c>
      <c r="GL271" s="387">
        <f t="shared" si="2987"/>
        <v>0</v>
      </c>
      <c r="GM271" s="388"/>
      <c r="GN271" s="387">
        <f t="shared" si="2988"/>
        <v>0</v>
      </c>
      <c r="GO271" s="388"/>
      <c r="GP271" s="387">
        <f>ADHB!GQ271</f>
        <v>0</v>
      </c>
      <c r="GQ271" s="387">
        <f t="shared" si="2989"/>
        <v>0</v>
      </c>
      <c r="GR271" s="387">
        <f t="shared" si="2990"/>
        <v>0</v>
      </c>
      <c r="GS271" s="388">
        <v>0.36319999999999997</v>
      </c>
      <c r="GT271" s="389">
        <f t="shared" si="2991"/>
        <v>0</v>
      </c>
      <c r="GU271" s="390">
        <f t="shared" si="2992"/>
        <v>0</v>
      </c>
      <c r="GV271" s="391"/>
      <c r="GW271" s="384">
        <v>23.0</v>
      </c>
      <c r="GX271" s="385" t="s">
        <v>172</v>
      </c>
      <c r="GY271" s="386" t="s">
        <v>132</v>
      </c>
      <c r="GZ271" s="386" t="s">
        <v>150</v>
      </c>
      <c r="HA271" s="387"/>
      <c r="HB271" s="387" t="str">
        <f t="shared" si="2993"/>
        <v/>
      </c>
      <c r="HC271" s="387">
        <f t="shared" si="2994"/>
        <v>0</v>
      </c>
      <c r="HD271" s="388"/>
      <c r="HE271" s="387">
        <f t="shared" si="2995"/>
        <v>0</v>
      </c>
      <c r="HF271" s="388"/>
      <c r="HG271" s="387">
        <f>ADHB!HH271</f>
        <v>0</v>
      </c>
      <c r="HH271" s="387">
        <f t="shared" si="2996"/>
        <v>0</v>
      </c>
      <c r="HI271" s="387">
        <f t="shared" si="2997"/>
        <v>0</v>
      </c>
      <c r="HJ271" s="388">
        <v>0.36319999999999997</v>
      </c>
      <c r="HK271" s="389">
        <f t="shared" si="2998"/>
        <v>0</v>
      </c>
      <c r="HL271" s="390">
        <f t="shared" si="2999"/>
        <v>0</v>
      </c>
      <c r="HM271" s="391"/>
      <c r="HN271" s="384">
        <v>23.0</v>
      </c>
      <c r="HO271" s="385" t="s">
        <v>172</v>
      </c>
      <c r="HP271" s="386" t="s">
        <v>132</v>
      </c>
      <c r="HQ271" s="386" t="s">
        <v>150</v>
      </c>
      <c r="HR271" s="387"/>
      <c r="HS271" s="387" t="str">
        <f t="shared" si="3000"/>
        <v/>
      </c>
      <c r="HT271" s="387">
        <f t="shared" si="3001"/>
        <v>0</v>
      </c>
      <c r="HU271" s="388"/>
      <c r="HV271" s="387">
        <f t="shared" si="3002"/>
        <v>0</v>
      </c>
      <c r="HW271" s="388"/>
      <c r="HX271" s="387">
        <f>ADHB!HY271</f>
        <v>0</v>
      </c>
      <c r="HY271" s="387">
        <f t="shared" si="3003"/>
        <v>0</v>
      </c>
      <c r="HZ271" s="387">
        <f t="shared" si="3004"/>
        <v>0</v>
      </c>
      <c r="IA271" s="388">
        <v>0.36319999999999997</v>
      </c>
      <c r="IB271" s="389">
        <f t="shared" si="3005"/>
        <v>0</v>
      </c>
      <c r="IC271" s="390">
        <f t="shared" si="3006"/>
        <v>0</v>
      </c>
      <c r="ID271" s="391"/>
      <c r="IE271" s="384">
        <v>23.0</v>
      </c>
      <c r="IF271" s="385" t="s">
        <v>172</v>
      </c>
      <c r="IG271" s="386" t="s">
        <v>132</v>
      </c>
      <c r="IH271" s="386" t="s">
        <v>150</v>
      </c>
      <c r="II271" s="387"/>
      <c r="IJ271" s="387" t="str">
        <f t="shared" si="3007"/>
        <v/>
      </c>
      <c r="IK271" s="387">
        <f t="shared" si="3008"/>
        <v>0</v>
      </c>
      <c r="IL271" s="388"/>
      <c r="IM271" s="387">
        <f t="shared" si="3009"/>
        <v>0</v>
      </c>
      <c r="IN271" s="388"/>
      <c r="IO271" s="387">
        <f>ADHB!IP271</f>
        <v>0</v>
      </c>
      <c r="IP271" s="387">
        <f t="shared" si="3010"/>
        <v>0</v>
      </c>
      <c r="IQ271" s="387">
        <f t="shared" si="3011"/>
        <v>0</v>
      </c>
      <c r="IR271" s="388">
        <v>0.36319999999999997</v>
      </c>
      <c r="IS271" s="389">
        <f t="shared" si="3012"/>
        <v>0</v>
      </c>
      <c r="IT271" s="390">
        <f t="shared" si="3013"/>
        <v>0</v>
      </c>
      <c r="IU271" s="391"/>
      <c r="IV271" s="384">
        <v>23.0</v>
      </c>
      <c r="IW271" s="385" t="s">
        <v>172</v>
      </c>
      <c r="IX271" s="386" t="s">
        <v>132</v>
      </c>
      <c r="IY271" s="386" t="s">
        <v>150</v>
      </c>
      <c r="IZ271" s="387"/>
      <c r="JA271" s="387" t="str">
        <f t="shared" si="3014"/>
        <v/>
      </c>
      <c r="JB271" s="387">
        <f t="shared" si="3015"/>
        <v>0</v>
      </c>
      <c r="JC271" s="388"/>
      <c r="JD271" s="387">
        <f t="shared" si="3016"/>
        <v>0</v>
      </c>
      <c r="JE271" s="388"/>
      <c r="JF271" s="387">
        <f>ADHB!JG271</f>
        <v>0</v>
      </c>
      <c r="JG271" s="387">
        <f t="shared" si="3017"/>
        <v>0</v>
      </c>
      <c r="JH271" s="387">
        <f t="shared" si="3018"/>
        <v>0</v>
      </c>
      <c r="JI271" s="388">
        <v>0.36319999999999997</v>
      </c>
      <c r="JJ271" s="389">
        <f t="shared" si="3019"/>
        <v>0</v>
      </c>
      <c r="JK271" s="390">
        <f t="shared" si="3020"/>
        <v>0</v>
      </c>
      <c r="JL271" s="391"/>
      <c r="JM271" s="384">
        <v>23.0</v>
      </c>
      <c r="JN271" s="385" t="s">
        <v>172</v>
      </c>
      <c r="JO271" s="386" t="s">
        <v>132</v>
      </c>
      <c r="JP271" s="386" t="s">
        <v>150</v>
      </c>
      <c r="JQ271" s="387"/>
      <c r="JR271" s="387" t="str">
        <f t="shared" si="3021"/>
        <v/>
      </c>
      <c r="JS271" s="387">
        <f t="shared" si="3022"/>
        <v>0</v>
      </c>
      <c r="JT271" s="388"/>
      <c r="JU271" s="387">
        <f t="shared" si="3023"/>
        <v>0</v>
      </c>
      <c r="JV271" s="388"/>
      <c r="JW271" s="387" t="str">
        <f>ADHB!LF271</f>
        <v/>
      </c>
      <c r="JX271" s="387">
        <f t="shared" si="3024"/>
        <v>0</v>
      </c>
      <c r="JY271" s="387">
        <f t="shared" si="3025"/>
        <v>0</v>
      </c>
      <c r="JZ271" s="388">
        <v>0.36319999999999997</v>
      </c>
      <c r="KA271" s="389">
        <f t="shared" si="3026"/>
        <v>0</v>
      </c>
      <c r="KB271" s="390">
        <f t="shared" si="3027"/>
        <v>0</v>
      </c>
      <c r="KC271" s="391"/>
      <c r="KD271" s="384">
        <v>23.0</v>
      </c>
      <c r="KE271" s="385" t="s">
        <v>172</v>
      </c>
      <c r="KF271" s="386" t="s">
        <v>132</v>
      </c>
      <c r="KG271" s="386" t="s">
        <v>150</v>
      </c>
      <c r="KH271" s="387"/>
      <c r="KI271" s="387" t="str">
        <f t="shared" si="3028"/>
        <v/>
      </c>
      <c r="KJ271" s="387">
        <f t="shared" si="3029"/>
        <v>0</v>
      </c>
      <c r="KK271" s="388"/>
      <c r="KL271" s="387">
        <f t="shared" si="3030"/>
        <v>0</v>
      </c>
      <c r="KM271" s="388"/>
      <c r="KN271" s="387" t="str">
        <f>ADHB!LW271</f>
        <v/>
      </c>
      <c r="KO271" s="387">
        <f t="shared" si="3031"/>
        <v>0</v>
      </c>
      <c r="KP271" s="387">
        <f t="shared" si="3032"/>
        <v>0</v>
      </c>
      <c r="KQ271" s="388">
        <v>0.36319999999999997</v>
      </c>
      <c r="KR271" s="389">
        <f t="shared" si="3033"/>
        <v>0</v>
      </c>
      <c r="KS271" s="390">
        <f t="shared" si="3034"/>
        <v>0</v>
      </c>
      <c r="KT271" s="391"/>
      <c r="KU271" s="392"/>
    </row>
    <row r="272" ht="15.75" customHeight="1">
      <c r="A272" s="384">
        <v>24.0</v>
      </c>
      <c r="B272" s="385" t="s">
        <v>173</v>
      </c>
      <c r="C272" s="386" t="s">
        <v>132</v>
      </c>
      <c r="D272" s="386" t="s">
        <v>150</v>
      </c>
      <c r="E272" s="387"/>
      <c r="F272" s="387"/>
      <c r="G272" s="387">
        <f t="shared" si="2910"/>
        <v>0</v>
      </c>
      <c r="H272" s="388"/>
      <c r="I272" s="387">
        <f t="shared" si="2911"/>
        <v>0</v>
      </c>
      <c r="J272" s="388"/>
      <c r="K272" s="387">
        <f>ADHB!L272</f>
        <v>0</v>
      </c>
      <c r="L272" s="387">
        <f t="shared" si="2912"/>
        <v>0</v>
      </c>
      <c r="M272" s="387">
        <f t="shared" si="2913"/>
        <v>0</v>
      </c>
      <c r="N272" s="388">
        <v>0.36319999999999997</v>
      </c>
      <c r="O272" s="389">
        <f t="shared" si="2914"/>
        <v>0</v>
      </c>
      <c r="P272" s="390">
        <f t="shared" si="2915"/>
        <v>0</v>
      </c>
      <c r="Q272" s="391"/>
      <c r="R272" s="384">
        <v>24.0</v>
      </c>
      <c r="S272" s="385" t="s">
        <v>173</v>
      </c>
      <c r="T272" s="386" t="s">
        <v>132</v>
      </c>
      <c r="U272" s="386" t="s">
        <v>150</v>
      </c>
      <c r="V272" s="387"/>
      <c r="W272" s="387" t="str">
        <f t="shared" si="2916"/>
        <v/>
      </c>
      <c r="X272" s="387">
        <f t="shared" si="2917"/>
        <v>0</v>
      </c>
      <c r="Y272" s="388"/>
      <c r="Z272" s="387">
        <f t="shared" si="2918"/>
        <v>0</v>
      </c>
      <c r="AA272" s="388"/>
      <c r="AB272" s="387">
        <f>ADHB!AC272</f>
        <v>0</v>
      </c>
      <c r="AC272" s="387">
        <f t="shared" si="2919"/>
        <v>0</v>
      </c>
      <c r="AD272" s="387">
        <f t="shared" si="2920"/>
        <v>0</v>
      </c>
      <c r="AE272" s="388">
        <v>0.36319999999999997</v>
      </c>
      <c r="AF272" s="389">
        <f t="shared" si="2921"/>
        <v>0</v>
      </c>
      <c r="AG272" s="390">
        <f t="shared" si="2922"/>
        <v>0</v>
      </c>
      <c r="AH272" s="391"/>
      <c r="AI272" s="384">
        <v>24.0</v>
      </c>
      <c r="AJ272" s="385" t="s">
        <v>173</v>
      </c>
      <c r="AK272" s="386" t="s">
        <v>132</v>
      </c>
      <c r="AL272" s="386" t="s">
        <v>150</v>
      </c>
      <c r="AM272" s="387"/>
      <c r="AN272" s="387" t="str">
        <f t="shared" si="2923"/>
        <v/>
      </c>
      <c r="AO272" s="387">
        <f t="shared" si="2924"/>
        <v>0</v>
      </c>
      <c r="AP272" s="388"/>
      <c r="AQ272" s="387">
        <f t="shared" si="2925"/>
        <v>0</v>
      </c>
      <c r="AR272" s="388"/>
      <c r="AS272" s="387">
        <f>ADHB!AT272</f>
        <v>0</v>
      </c>
      <c r="AT272" s="387">
        <f t="shared" si="2926"/>
        <v>0</v>
      </c>
      <c r="AU272" s="387">
        <f t="shared" si="2927"/>
        <v>0</v>
      </c>
      <c r="AV272" s="388">
        <v>0.36319999999999997</v>
      </c>
      <c r="AW272" s="389">
        <f t="shared" si="2928"/>
        <v>0</v>
      </c>
      <c r="AX272" s="390">
        <f t="shared" si="2929"/>
        <v>0</v>
      </c>
      <c r="AY272" s="391"/>
      <c r="AZ272" s="384">
        <v>24.0</v>
      </c>
      <c r="BA272" s="385" t="s">
        <v>173</v>
      </c>
      <c r="BB272" s="386" t="s">
        <v>132</v>
      </c>
      <c r="BC272" s="386" t="s">
        <v>150</v>
      </c>
      <c r="BD272" s="387"/>
      <c r="BE272" s="387" t="str">
        <f t="shared" si="2930"/>
        <v/>
      </c>
      <c r="BF272" s="387">
        <f t="shared" si="2931"/>
        <v>0</v>
      </c>
      <c r="BG272" s="388"/>
      <c r="BH272" s="387">
        <f t="shared" si="2932"/>
        <v>0</v>
      </c>
      <c r="BI272" s="388"/>
      <c r="BJ272" s="387">
        <f>ADHB!BK272</f>
        <v>0</v>
      </c>
      <c r="BK272" s="387">
        <f t="shared" si="2933"/>
        <v>0</v>
      </c>
      <c r="BL272" s="387">
        <f t="shared" si="2934"/>
        <v>0</v>
      </c>
      <c r="BM272" s="388">
        <v>0.36319999999999997</v>
      </c>
      <c r="BN272" s="389">
        <f t="shared" si="2935"/>
        <v>0</v>
      </c>
      <c r="BO272" s="390">
        <f t="shared" si="2936"/>
        <v>0</v>
      </c>
      <c r="BP272" s="391"/>
      <c r="BQ272" s="384">
        <v>24.0</v>
      </c>
      <c r="BR272" s="385" t="s">
        <v>173</v>
      </c>
      <c r="BS272" s="386" t="s">
        <v>132</v>
      </c>
      <c r="BT272" s="386" t="s">
        <v>150</v>
      </c>
      <c r="BU272" s="387"/>
      <c r="BV272" s="387" t="str">
        <f t="shared" si="2937"/>
        <v/>
      </c>
      <c r="BW272" s="387">
        <f t="shared" si="2938"/>
        <v>0</v>
      </c>
      <c r="BX272" s="388"/>
      <c r="BY272" s="387">
        <f t="shared" si="2939"/>
        <v>0</v>
      </c>
      <c r="BZ272" s="388"/>
      <c r="CA272" s="387">
        <f>ADHB!CB272</f>
        <v>0</v>
      </c>
      <c r="CB272" s="387">
        <f t="shared" si="2940"/>
        <v>0</v>
      </c>
      <c r="CC272" s="387">
        <f t="shared" si="2941"/>
        <v>0</v>
      </c>
      <c r="CD272" s="388">
        <v>0.36319999999999997</v>
      </c>
      <c r="CE272" s="389">
        <f t="shared" si="2942"/>
        <v>0</v>
      </c>
      <c r="CF272" s="390">
        <f t="shared" si="2943"/>
        <v>0</v>
      </c>
      <c r="CG272" s="391"/>
      <c r="CH272" s="384">
        <v>24.0</v>
      </c>
      <c r="CI272" s="385" t="s">
        <v>173</v>
      </c>
      <c r="CJ272" s="386" t="s">
        <v>132</v>
      </c>
      <c r="CK272" s="386" t="s">
        <v>150</v>
      </c>
      <c r="CL272" s="387"/>
      <c r="CM272" s="387" t="str">
        <f t="shared" si="2944"/>
        <v/>
      </c>
      <c r="CN272" s="387">
        <f t="shared" si="2945"/>
        <v>0</v>
      </c>
      <c r="CO272" s="388"/>
      <c r="CP272" s="387">
        <f t="shared" si="2946"/>
        <v>0</v>
      </c>
      <c r="CQ272" s="388"/>
      <c r="CR272" s="387">
        <f>ADHB!CS272</f>
        <v>0</v>
      </c>
      <c r="CS272" s="387">
        <f t="shared" si="2947"/>
        <v>0</v>
      </c>
      <c r="CT272" s="387">
        <f t="shared" si="2948"/>
        <v>0</v>
      </c>
      <c r="CU272" s="388">
        <v>0.36319999999999997</v>
      </c>
      <c r="CV272" s="389">
        <f t="shared" si="2949"/>
        <v>0</v>
      </c>
      <c r="CW272" s="390">
        <f t="shared" si="2950"/>
        <v>0</v>
      </c>
      <c r="CX272" s="391"/>
      <c r="CY272" s="384">
        <v>24.0</v>
      </c>
      <c r="CZ272" s="385" t="s">
        <v>173</v>
      </c>
      <c r="DA272" s="386" t="s">
        <v>132</v>
      </c>
      <c r="DB272" s="386" t="s">
        <v>150</v>
      </c>
      <c r="DC272" s="387"/>
      <c r="DD272" s="387" t="str">
        <f t="shared" si="2951"/>
        <v/>
      </c>
      <c r="DE272" s="387">
        <f t="shared" si="2952"/>
        <v>0</v>
      </c>
      <c r="DF272" s="388"/>
      <c r="DG272" s="387">
        <f t="shared" si="2953"/>
        <v>0</v>
      </c>
      <c r="DH272" s="388"/>
      <c r="DI272" s="387">
        <f>ADHB!DJ272</f>
        <v>0</v>
      </c>
      <c r="DJ272" s="387">
        <f t="shared" si="2954"/>
        <v>0</v>
      </c>
      <c r="DK272" s="387">
        <f t="shared" si="2955"/>
        <v>0</v>
      </c>
      <c r="DL272" s="388">
        <v>0.36319999999999997</v>
      </c>
      <c r="DM272" s="389">
        <f t="shared" si="2956"/>
        <v>0</v>
      </c>
      <c r="DN272" s="390">
        <f t="shared" si="2957"/>
        <v>0</v>
      </c>
      <c r="DO272" s="391"/>
      <c r="DP272" s="384">
        <v>24.0</v>
      </c>
      <c r="DQ272" s="385" t="s">
        <v>173</v>
      </c>
      <c r="DR272" s="386" t="s">
        <v>132</v>
      </c>
      <c r="DS272" s="386" t="s">
        <v>150</v>
      </c>
      <c r="DT272" s="387"/>
      <c r="DU272" s="387" t="str">
        <f t="shared" si="2958"/>
        <v/>
      </c>
      <c r="DV272" s="387">
        <f t="shared" si="2959"/>
        <v>0</v>
      </c>
      <c r="DW272" s="388"/>
      <c r="DX272" s="387">
        <f t="shared" si="2960"/>
        <v>0</v>
      </c>
      <c r="DY272" s="388"/>
      <c r="DZ272" s="387">
        <f>ADHB!EA272</f>
        <v>0</v>
      </c>
      <c r="EA272" s="387">
        <f t="shared" si="2961"/>
        <v>0</v>
      </c>
      <c r="EB272" s="387">
        <f t="shared" si="2962"/>
        <v>0</v>
      </c>
      <c r="EC272" s="388">
        <v>0.36319999999999997</v>
      </c>
      <c r="ED272" s="389">
        <f t="shared" si="2963"/>
        <v>0</v>
      </c>
      <c r="EE272" s="390">
        <f t="shared" si="2964"/>
        <v>0</v>
      </c>
      <c r="EF272" s="391"/>
      <c r="EG272" s="384">
        <v>24.0</v>
      </c>
      <c r="EH272" s="385" t="s">
        <v>173</v>
      </c>
      <c r="EI272" s="386" t="s">
        <v>132</v>
      </c>
      <c r="EJ272" s="386" t="s">
        <v>150</v>
      </c>
      <c r="EK272" s="387"/>
      <c r="EL272" s="387" t="str">
        <f t="shared" si="2965"/>
        <v/>
      </c>
      <c r="EM272" s="387">
        <f t="shared" si="2966"/>
        <v>0</v>
      </c>
      <c r="EN272" s="388"/>
      <c r="EO272" s="387">
        <f t="shared" si="2967"/>
        <v>0</v>
      </c>
      <c r="EP272" s="388"/>
      <c r="EQ272" s="387">
        <f>ADHB!ER272</f>
        <v>0</v>
      </c>
      <c r="ER272" s="387">
        <f t="shared" si="2968"/>
        <v>0</v>
      </c>
      <c r="ES272" s="387">
        <f t="shared" si="2969"/>
        <v>0</v>
      </c>
      <c r="ET272" s="388">
        <v>0.36319999999999997</v>
      </c>
      <c r="EU272" s="389">
        <f t="shared" si="2970"/>
        <v>0</v>
      </c>
      <c r="EV272" s="390">
        <f t="shared" si="2971"/>
        <v>0</v>
      </c>
      <c r="EW272" s="391"/>
      <c r="EX272" s="384">
        <v>24.0</v>
      </c>
      <c r="EY272" s="385" t="s">
        <v>173</v>
      </c>
      <c r="EZ272" s="386" t="s">
        <v>132</v>
      </c>
      <c r="FA272" s="386" t="s">
        <v>150</v>
      </c>
      <c r="FB272" s="387"/>
      <c r="FC272" s="387" t="str">
        <f t="shared" si="2972"/>
        <v/>
      </c>
      <c r="FD272" s="387">
        <f t="shared" si="2973"/>
        <v>0</v>
      </c>
      <c r="FE272" s="388"/>
      <c r="FF272" s="387">
        <f t="shared" si="2974"/>
        <v>0</v>
      </c>
      <c r="FG272" s="388"/>
      <c r="FH272" s="387">
        <f>ADHB!FI272</f>
        <v>0</v>
      </c>
      <c r="FI272" s="387">
        <f t="shared" si="2975"/>
        <v>0</v>
      </c>
      <c r="FJ272" s="387">
        <f t="shared" si="2976"/>
        <v>0</v>
      </c>
      <c r="FK272" s="388">
        <v>0.36319999999999997</v>
      </c>
      <c r="FL272" s="389">
        <f t="shared" si="2977"/>
        <v>0</v>
      </c>
      <c r="FM272" s="390">
        <f t="shared" si="2978"/>
        <v>0</v>
      </c>
      <c r="FN272" s="391"/>
      <c r="FO272" s="384">
        <v>24.0</v>
      </c>
      <c r="FP272" s="385" t="s">
        <v>173</v>
      </c>
      <c r="FQ272" s="386" t="s">
        <v>132</v>
      </c>
      <c r="FR272" s="386" t="s">
        <v>150</v>
      </c>
      <c r="FS272" s="387"/>
      <c r="FT272" s="387" t="str">
        <f t="shared" si="2979"/>
        <v/>
      </c>
      <c r="FU272" s="387">
        <f t="shared" si="2980"/>
        <v>0</v>
      </c>
      <c r="FV272" s="388"/>
      <c r="FW272" s="387">
        <f t="shared" si="2981"/>
        <v>0</v>
      </c>
      <c r="FX272" s="388"/>
      <c r="FY272" s="387">
        <f>ADHB!FZ272</f>
        <v>0</v>
      </c>
      <c r="FZ272" s="387">
        <f t="shared" si="2982"/>
        <v>0</v>
      </c>
      <c r="GA272" s="387">
        <f t="shared" si="2983"/>
        <v>0</v>
      </c>
      <c r="GB272" s="388">
        <v>0.36319999999999997</v>
      </c>
      <c r="GC272" s="389">
        <f t="shared" si="2984"/>
        <v>0</v>
      </c>
      <c r="GD272" s="390">
        <f t="shared" si="2985"/>
        <v>0</v>
      </c>
      <c r="GE272" s="391"/>
      <c r="GF272" s="384">
        <v>24.0</v>
      </c>
      <c r="GG272" s="385" t="s">
        <v>173</v>
      </c>
      <c r="GH272" s="386" t="s">
        <v>132</v>
      </c>
      <c r="GI272" s="386" t="s">
        <v>150</v>
      </c>
      <c r="GJ272" s="387"/>
      <c r="GK272" s="387" t="str">
        <f t="shared" si="2986"/>
        <v/>
      </c>
      <c r="GL272" s="387">
        <f t="shared" si="2987"/>
        <v>0</v>
      </c>
      <c r="GM272" s="388"/>
      <c r="GN272" s="387">
        <f t="shared" si="2988"/>
        <v>0</v>
      </c>
      <c r="GO272" s="388"/>
      <c r="GP272" s="387">
        <f>ADHB!GQ272</f>
        <v>0</v>
      </c>
      <c r="GQ272" s="387">
        <f t="shared" si="2989"/>
        <v>0</v>
      </c>
      <c r="GR272" s="387">
        <f t="shared" si="2990"/>
        <v>0</v>
      </c>
      <c r="GS272" s="388">
        <v>0.36319999999999997</v>
      </c>
      <c r="GT272" s="389">
        <f t="shared" si="2991"/>
        <v>0</v>
      </c>
      <c r="GU272" s="390">
        <f t="shared" si="2992"/>
        <v>0</v>
      </c>
      <c r="GV272" s="391"/>
      <c r="GW272" s="384">
        <v>24.0</v>
      </c>
      <c r="GX272" s="385" t="s">
        <v>173</v>
      </c>
      <c r="GY272" s="386" t="s">
        <v>132</v>
      </c>
      <c r="GZ272" s="386" t="s">
        <v>150</v>
      </c>
      <c r="HA272" s="387"/>
      <c r="HB272" s="387" t="str">
        <f t="shared" si="2993"/>
        <v/>
      </c>
      <c r="HC272" s="387">
        <f t="shared" si="2994"/>
        <v>0</v>
      </c>
      <c r="HD272" s="388"/>
      <c r="HE272" s="387">
        <f t="shared" si="2995"/>
        <v>0</v>
      </c>
      <c r="HF272" s="388"/>
      <c r="HG272" s="387">
        <f>ADHB!HH272</f>
        <v>0</v>
      </c>
      <c r="HH272" s="387">
        <f t="shared" si="2996"/>
        <v>0</v>
      </c>
      <c r="HI272" s="387">
        <f t="shared" si="2997"/>
        <v>0</v>
      </c>
      <c r="HJ272" s="388">
        <v>0.36319999999999997</v>
      </c>
      <c r="HK272" s="389">
        <f t="shared" si="2998"/>
        <v>0</v>
      </c>
      <c r="HL272" s="390">
        <f t="shared" si="2999"/>
        <v>0</v>
      </c>
      <c r="HM272" s="391"/>
      <c r="HN272" s="384">
        <v>24.0</v>
      </c>
      <c r="HO272" s="385" t="s">
        <v>173</v>
      </c>
      <c r="HP272" s="386" t="s">
        <v>132</v>
      </c>
      <c r="HQ272" s="386" t="s">
        <v>150</v>
      </c>
      <c r="HR272" s="387"/>
      <c r="HS272" s="387" t="str">
        <f t="shared" si="3000"/>
        <v/>
      </c>
      <c r="HT272" s="387">
        <f t="shared" si="3001"/>
        <v>0</v>
      </c>
      <c r="HU272" s="388"/>
      <c r="HV272" s="387">
        <f t="shared" si="3002"/>
        <v>0</v>
      </c>
      <c r="HW272" s="388"/>
      <c r="HX272" s="387">
        <f>ADHB!HY272</f>
        <v>0</v>
      </c>
      <c r="HY272" s="387">
        <f t="shared" si="3003"/>
        <v>0</v>
      </c>
      <c r="HZ272" s="387">
        <f t="shared" si="3004"/>
        <v>0</v>
      </c>
      <c r="IA272" s="388">
        <v>0.36319999999999997</v>
      </c>
      <c r="IB272" s="389">
        <f t="shared" si="3005"/>
        <v>0</v>
      </c>
      <c r="IC272" s="390">
        <f t="shared" si="3006"/>
        <v>0</v>
      </c>
      <c r="ID272" s="391"/>
      <c r="IE272" s="384">
        <v>24.0</v>
      </c>
      <c r="IF272" s="385" t="s">
        <v>173</v>
      </c>
      <c r="IG272" s="386" t="s">
        <v>132</v>
      </c>
      <c r="IH272" s="386" t="s">
        <v>150</v>
      </c>
      <c r="II272" s="387"/>
      <c r="IJ272" s="387" t="str">
        <f t="shared" si="3007"/>
        <v/>
      </c>
      <c r="IK272" s="387">
        <f t="shared" si="3008"/>
        <v>0</v>
      </c>
      <c r="IL272" s="388"/>
      <c r="IM272" s="387">
        <f t="shared" si="3009"/>
        <v>0</v>
      </c>
      <c r="IN272" s="388"/>
      <c r="IO272" s="387">
        <f>ADHB!IP272</f>
        <v>0</v>
      </c>
      <c r="IP272" s="387">
        <f t="shared" si="3010"/>
        <v>0</v>
      </c>
      <c r="IQ272" s="387">
        <f t="shared" si="3011"/>
        <v>0</v>
      </c>
      <c r="IR272" s="388">
        <v>0.36319999999999997</v>
      </c>
      <c r="IS272" s="389">
        <f t="shared" si="3012"/>
        <v>0</v>
      </c>
      <c r="IT272" s="390">
        <f t="shared" si="3013"/>
        <v>0</v>
      </c>
      <c r="IU272" s="391"/>
      <c r="IV272" s="384">
        <v>24.0</v>
      </c>
      <c r="IW272" s="385" t="s">
        <v>173</v>
      </c>
      <c r="IX272" s="386" t="s">
        <v>132</v>
      </c>
      <c r="IY272" s="386" t="s">
        <v>150</v>
      </c>
      <c r="IZ272" s="387"/>
      <c r="JA272" s="387" t="str">
        <f t="shared" si="3014"/>
        <v/>
      </c>
      <c r="JB272" s="387">
        <f t="shared" si="3015"/>
        <v>0</v>
      </c>
      <c r="JC272" s="388"/>
      <c r="JD272" s="387">
        <f t="shared" si="3016"/>
        <v>0</v>
      </c>
      <c r="JE272" s="388"/>
      <c r="JF272" s="387">
        <f>ADHB!JG272</f>
        <v>0</v>
      </c>
      <c r="JG272" s="387">
        <f t="shared" si="3017"/>
        <v>0</v>
      </c>
      <c r="JH272" s="387">
        <f t="shared" si="3018"/>
        <v>0</v>
      </c>
      <c r="JI272" s="388">
        <v>0.36319999999999997</v>
      </c>
      <c r="JJ272" s="389">
        <f t="shared" si="3019"/>
        <v>0</v>
      </c>
      <c r="JK272" s="390">
        <f t="shared" si="3020"/>
        <v>0</v>
      </c>
      <c r="JL272" s="391"/>
      <c r="JM272" s="384">
        <v>24.0</v>
      </c>
      <c r="JN272" s="385" t="s">
        <v>173</v>
      </c>
      <c r="JO272" s="386" t="s">
        <v>132</v>
      </c>
      <c r="JP272" s="386" t="s">
        <v>150</v>
      </c>
      <c r="JQ272" s="387"/>
      <c r="JR272" s="387" t="str">
        <f t="shared" si="3021"/>
        <v/>
      </c>
      <c r="JS272" s="387">
        <f t="shared" si="3022"/>
        <v>0</v>
      </c>
      <c r="JT272" s="388"/>
      <c r="JU272" s="387">
        <f t="shared" si="3023"/>
        <v>0</v>
      </c>
      <c r="JV272" s="388"/>
      <c r="JW272" s="387" t="str">
        <f>ADHB!LF272</f>
        <v/>
      </c>
      <c r="JX272" s="387">
        <f t="shared" si="3024"/>
        <v>0</v>
      </c>
      <c r="JY272" s="387">
        <f t="shared" si="3025"/>
        <v>0</v>
      </c>
      <c r="JZ272" s="388">
        <v>0.36319999999999997</v>
      </c>
      <c r="KA272" s="389">
        <f t="shared" si="3026"/>
        <v>0</v>
      </c>
      <c r="KB272" s="390">
        <f t="shared" si="3027"/>
        <v>0</v>
      </c>
      <c r="KC272" s="391"/>
      <c r="KD272" s="384">
        <v>24.0</v>
      </c>
      <c r="KE272" s="385" t="s">
        <v>173</v>
      </c>
      <c r="KF272" s="386" t="s">
        <v>132</v>
      </c>
      <c r="KG272" s="386" t="s">
        <v>150</v>
      </c>
      <c r="KH272" s="387"/>
      <c r="KI272" s="387" t="str">
        <f t="shared" si="3028"/>
        <v/>
      </c>
      <c r="KJ272" s="387">
        <f t="shared" si="3029"/>
        <v>0</v>
      </c>
      <c r="KK272" s="388"/>
      <c r="KL272" s="387">
        <f t="shared" si="3030"/>
        <v>0</v>
      </c>
      <c r="KM272" s="388"/>
      <c r="KN272" s="387" t="str">
        <f>ADHB!LW272</f>
        <v/>
      </c>
      <c r="KO272" s="387">
        <f t="shared" si="3031"/>
        <v>0</v>
      </c>
      <c r="KP272" s="387">
        <f t="shared" si="3032"/>
        <v>0</v>
      </c>
      <c r="KQ272" s="388">
        <v>0.36319999999999997</v>
      </c>
      <c r="KR272" s="389">
        <f t="shared" si="3033"/>
        <v>0</v>
      </c>
      <c r="KS272" s="390">
        <f t="shared" si="3034"/>
        <v>0</v>
      </c>
      <c r="KT272" s="391"/>
      <c r="KU272" s="392"/>
    </row>
    <row r="273" ht="15.75" customHeight="1">
      <c r="A273" s="384">
        <v>25.0</v>
      </c>
      <c r="B273" s="385" t="s">
        <v>174</v>
      </c>
      <c r="C273" s="386" t="s">
        <v>132</v>
      </c>
      <c r="D273" s="386" t="s">
        <v>132</v>
      </c>
      <c r="E273" s="387"/>
      <c r="F273" s="387"/>
      <c r="G273" s="387">
        <f t="shared" si="2910"/>
        <v>0</v>
      </c>
      <c r="H273" s="388"/>
      <c r="I273" s="387">
        <f t="shared" si="2911"/>
        <v>0</v>
      </c>
      <c r="J273" s="388"/>
      <c r="K273" s="387">
        <f>ADHB!L273</f>
        <v>0</v>
      </c>
      <c r="L273" s="387">
        <f t="shared" si="2912"/>
        <v>0</v>
      </c>
      <c r="M273" s="387">
        <f t="shared" si="2913"/>
        <v>0</v>
      </c>
      <c r="N273" s="388">
        <v>0.36319999999999997</v>
      </c>
      <c r="O273" s="389">
        <f t="shared" si="2914"/>
        <v>0</v>
      </c>
      <c r="P273" s="390">
        <f t="shared" si="2915"/>
        <v>0</v>
      </c>
      <c r="Q273" s="391"/>
      <c r="R273" s="384">
        <v>25.0</v>
      </c>
      <c r="S273" s="385" t="s">
        <v>174</v>
      </c>
      <c r="T273" s="386" t="s">
        <v>132</v>
      </c>
      <c r="U273" s="386" t="s">
        <v>132</v>
      </c>
      <c r="V273" s="387"/>
      <c r="W273" s="387" t="str">
        <f t="shared" si="2916"/>
        <v/>
      </c>
      <c r="X273" s="387">
        <f t="shared" si="2917"/>
        <v>0</v>
      </c>
      <c r="Y273" s="388"/>
      <c r="Z273" s="387">
        <f t="shared" si="2918"/>
        <v>0</v>
      </c>
      <c r="AA273" s="388"/>
      <c r="AB273" s="387">
        <f>ADHB!AC273</f>
        <v>0</v>
      </c>
      <c r="AC273" s="387">
        <f t="shared" si="2919"/>
        <v>0</v>
      </c>
      <c r="AD273" s="387">
        <f t="shared" si="2920"/>
        <v>0</v>
      </c>
      <c r="AE273" s="388">
        <v>0.36319999999999997</v>
      </c>
      <c r="AF273" s="389">
        <f t="shared" si="2921"/>
        <v>0</v>
      </c>
      <c r="AG273" s="390">
        <f t="shared" si="2922"/>
        <v>0</v>
      </c>
      <c r="AH273" s="391"/>
      <c r="AI273" s="384">
        <v>25.0</v>
      </c>
      <c r="AJ273" s="385" t="s">
        <v>174</v>
      </c>
      <c r="AK273" s="386" t="s">
        <v>132</v>
      </c>
      <c r="AL273" s="386" t="s">
        <v>132</v>
      </c>
      <c r="AM273" s="387"/>
      <c r="AN273" s="387" t="str">
        <f t="shared" si="2923"/>
        <v/>
      </c>
      <c r="AO273" s="387">
        <f t="shared" si="2924"/>
        <v>0</v>
      </c>
      <c r="AP273" s="388"/>
      <c r="AQ273" s="387">
        <f t="shared" si="2925"/>
        <v>0</v>
      </c>
      <c r="AR273" s="388"/>
      <c r="AS273" s="387">
        <f>ADHB!AT273</f>
        <v>0</v>
      </c>
      <c r="AT273" s="387">
        <f t="shared" si="2926"/>
        <v>0</v>
      </c>
      <c r="AU273" s="387">
        <f t="shared" si="2927"/>
        <v>0</v>
      </c>
      <c r="AV273" s="388">
        <v>0.36319999999999997</v>
      </c>
      <c r="AW273" s="389">
        <f t="shared" si="2928"/>
        <v>0</v>
      </c>
      <c r="AX273" s="390">
        <f t="shared" si="2929"/>
        <v>0</v>
      </c>
      <c r="AY273" s="391"/>
      <c r="AZ273" s="384">
        <v>25.0</v>
      </c>
      <c r="BA273" s="385" t="s">
        <v>174</v>
      </c>
      <c r="BB273" s="386" t="s">
        <v>132</v>
      </c>
      <c r="BC273" s="386" t="s">
        <v>132</v>
      </c>
      <c r="BD273" s="387"/>
      <c r="BE273" s="387" t="str">
        <f t="shared" si="2930"/>
        <v/>
      </c>
      <c r="BF273" s="387">
        <f t="shared" si="2931"/>
        <v>0</v>
      </c>
      <c r="BG273" s="388"/>
      <c r="BH273" s="387">
        <f t="shared" si="2932"/>
        <v>0</v>
      </c>
      <c r="BI273" s="388"/>
      <c r="BJ273" s="387">
        <f>ADHB!BK273</f>
        <v>0</v>
      </c>
      <c r="BK273" s="387">
        <f t="shared" si="2933"/>
        <v>0</v>
      </c>
      <c r="BL273" s="387">
        <f t="shared" si="2934"/>
        <v>0</v>
      </c>
      <c r="BM273" s="388">
        <v>0.36319999999999997</v>
      </c>
      <c r="BN273" s="389">
        <f t="shared" si="2935"/>
        <v>0</v>
      </c>
      <c r="BO273" s="390">
        <f t="shared" si="2936"/>
        <v>0</v>
      </c>
      <c r="BP273" s="391"/>
      <c r="BQ273" s="384">
        <v>25.0</v>
      </c>
      <c r="BR273" s="385" t="s">
        <v>174</v>
      </c>
      <c r="BS273" s="386" t="s">
        <v>132</v>
      </c>
      <c r="BT273" s="386" t="s">
        <v>132</v>
      </c>
      <c r="BU273" s="387"/>
      <c r="BV273" s="387" t="str">
        <f t="shared" si="2937"/>
        <v/>
      </c>
      <c r="BW273" s="387">
        <f t="shared" si="2938"/>
        <v>0</v>
      </c>
      <c r="BX273" s="388"/>
      <c r="BY273" s="387">
        <f t="shared" si="2939"/>
        <v>0</v>
      </c>
      <c r="BZ273" s="388"/>
      <c r="CA273" s="387">
        <f>ADHB!CB273</f>
        <v>0</v>
      </c>
      <c r="CB273" s="387">
        <f t="shared" si="2940"/>
        <v>0</v>
      </c>
      <c r="CC273" s="387">
        <f t="shared" si="2941"/>
        <v>0</v>
      </c>
      <c r="CD273" s="388">
        <v>0.36319999999999997</v>
      </c>
      <c r="CE273" s="389">
        <f t="shared" si="2942"/>
        <v>0</v>
      </c>
      <c r="CF273" s="390">
        <f t="shared" si="2943"/>
        <v>0</v>
      </c>
      <c r="CG273" s="391"/>
      <c r="CH273" s="384">
        <v>25.0</v>
      </c>
      <c r="CI273" s="385" t="s">
        <v>174</v>
      </c>
      <c r="CJ273" s="386" t="s">
        <v>132</v>
      </c>
      <c r="CK273" s="386" t="s">
        <v>132</v>
      </c>
      <c r="CL273" s="387"/>
      <c r="CM273" s="387" t="str">
        <f t="shared" si="2944"/>
        <v/>
      </c>
      <c r="CN273" s="387">
        <f t="shared" si="2945"/>
        <v>0</v>
      </c>
      <c r="CO273" s="388"/>
      <c r="CP273" s="387">
        <f t="shared" si="2946"/>
        <v>0</v>
      </c>
      <c r="CQ273" s="388"/>
      <c r="CR273" s="387">
        <f>ADHB!CS273</f>
        <v>0</v>
      </c>
      <c r="CS273" s="387">
        <f t="shared" si="2947"/>
        <v>0</v>
      </c>
      <c r="CT273" s="387">
        <f t="shared" si="2948"/>
        <v>0</v>
      </c>
      <c r="CU273" s="388">
        <v>0.36319999999999997</v>
      </c>
      <c r="CV273" s="389">
        <f t="shared" si="2949"/>
        <v>0</v>
      </c>
      <c r="CW273" s="390">
        <f t="shared" si="2950"/>
        <v>0</v>
      </c>
      <c r="CX273" s="391"/>
      <c r="CY273" s="384">
        <v>25.0</v>
      </c>
      <c r="CZ273" s="385" t="s">
        <v>174</v>
      </c>
      <c r="DA273" s="386" t="s">
        <v>132</v>
      </c>
      <c r="DB273" s="386" t="s">
        <v>132</v>
      </c>
      <c r="DC273" s="387"/>
      <c r="DD273" s="387" t="str">
        <f t="shared" si="2951"/>
        <v/>
      </c>
      <c r="DE273" s="387">
        <f t="shared" si="2952"/>
        <v>0</v>
      </c>
      <c r="DF273" s="388"/>
      <c r="DG273" s="387">
        <f t="shared" si="2953"/>
        <v>0</v>
      </c>
      <c r="DH273" s="388"/>
      <c r="DI273" s="387">
        <f>ADHB!DJ273</f>
        <v>0</v>
      </c>
      <c r="DJ273" s="387">
        <f t="shared" si="2954"/>
        <v>0</v>
      </c>
      <c r="DK273" s="387">
        <f t="shared" si="2955"/>
        <v>0</v>
      </c>
      <c r="DL273" s="388">
        <v>0.36319999999999997</v>
      </c>
      <c r="DM273" s="389">
        <f t="shared" si="2956"/>
        <v>0</v>
      </c>
      <c r="DN273" s="390">
        <f t="shared" si="2957"/>
        <v>0</v>
      </c>
      <c r="DO273" s="391"/>
      <c r="DP273" s="384">
        <v>25.0</v>
      </c>
      <c r="DQ273" s="385" t="s">
        <v>174</v>
      </c>
      <c r="DR273" s="386" t="s">
        <v>132</v>
      </c>
      <c r="DS273" s="386" t="s">
        <v>132</v>
      </c>
      <c r="DT273" s="387"/>
      <c r="DU273" s="387" t="str">
        <f t="shared" si="2958"/>
        <v/>
      </c>
      <c r="DV273" s="387">
        <f t="shared" si="2959"/>
        <v>0</v>
      </c>
      <c r="DW273" s="388"/>
      <c r="DX273" s="387">
        <f t="shared" si="2960"/>
        <v>0</v>
      </c>
      <c r="DY273" s="388"/>
      <c r="DZ273" s="387">
        <f>ADHB!EA273</f>
        <v>0</v>
      </c>
      <c r="EA273" s="387">
        <f t="shared" si="2961"/>
        <v>0</v>
      </c>
      <c r="EB273" s="387">
        <f t="shared" si="2962"/>
        <v>0</v>
      </c>
      <c r="EC273" s="388">
        <v>0.36319999999999997</v>
      </c>
      <c r="ED273" s="389">
        <f t="shared" si="2963"/>
        <v>0</v>
      </c>
      <c r="EE273" s="390">
        <f t="shared" si="2964"/>
        <v>0</v>
      </c>
      <c r="EF273" s="391"/>
      <c r="EG273" s="384">
        <v>25.0</v>
      </c>
      <c r="EH273" s="385" t="s">
        <v>174</v>
      </c>
      <c r="EI273" s="386" t="s">
        <v>132</v>
      </c>
      <c r="EJ273" s="386" t="s">
        <v>132</v>
      </c>
      <c r="EK273" s="387"/>
      <c r="EL273" s="387" t="str">
        <f t="shared" si="2965"/>
        <v/>
      </c>
      <c r="EM273" s="387">
        <f t="shared" si="2966"/>
        <v>0</v>
      </c>
      <c r="EN273" s="388"/>
      <c r="EO273" s="387">
        <f t="shared" si="2967"/>
        <v>0</v>
      </c>
      <c r="EP273" s="388"/>
      <c r="EQ273" s="387">
        <f>ADHB!ER273</f>
        <v>0</v>
      </c>
      <c r="ER273" s="387">
        <f t="shared" si="2968"/>
        <v>0</v>
      </c>
      <c r="ES273" s="387">
        <f t="shared" si="2969"/>
        <v>0</v>
      </c>
      <c r="ET273" s="388">
        <v>0.36319999999999997</v>
      </c>
      <c r="EU273" s="389">
        <f t="shared" si="2970"/>
        <v>0</v>
      </c>
      <c r="EV273" s="390">
        <f t="shared" si="2971"/>
        <v>0</v>
      </c>
      <c r="EW273" s="391"/>
      <c r="EX273" s="384">
        <v>25.0</v>
      </c>
      <c r="EY273" s="385" t="s">
        <v>174</v>
      </c>
      <c r="EZ273" s="386" t="s">
        <v>132</v>
      </c>
      <c r="FA273" s="386" t="s">
        <v>132</v>
      </c>
      <c r="FB273" s="387"/>
      <c r="FC273" s="387" t="str">
        <f t="shared" si="2972"/>
        <v/>
      </c>
      <c r="FD273" s="387">
        <f t="shared" si="2973"/>
        <v>0</v>
      </c>
      <c r="FE273" s="388"/>
      <c r="FF273" s="387">
        <f t="shared" si="2974"/>
        <v>0</v>
      </c>
      <c r="FG273" s="388"/>
      <c r="FH273" s="387">
        <f>ADHB!FI273</f>
        <v>0</v>
      </c>
      <c r="FI273" s="387">
        <f t="shared" si="2975"/>
        <v>0</v>
      </c>
      <c r="FJ273" s="387">
        <f t="shared" si="2976"/>
        <v>0</v>
      </c>
      <c r="FK273" s="388">
        <v>0.36319999999999997</v>
      </c>
      <c r="FL273" s="389">
        <f t="shared" si="2977"/>
        <v>0</v>
      </c>
      <c r="FM273" s="390">
        <f t="shared" si="2978"/>
        <v>0</v>
      </c>
      <c r="FN273" s="391"/>
      <c r="FO273" s="384">
        <v>25.0</v>
      </c>
      <c r="FP273" s="385" t="s">
        <v>174</v>
      </c>
      <c r="FQ273" s="386" t="s">
        <v>132</v>
      </c>
      <c r="FR273" s="386" t="s">
        <v>132</v>
      </c>
      <c r="FS273" s="387"/>
      <c r="FT273" s="387" t="str">
        <f t="shared" si="2979"/>
        <v/>
      </c>
      <c r="FU273" s="387">
        <f t="shared" si="2980"/>
        <v>0</v>
      </c>
      <c r="FV273" s="388"/>
      <c r="FW273" s="387">
        <f t="shared" si="2981"/>
        <v>0</v>
      </c>
      <c r="FX273" s="388"/>
      <c r="FY273" s="387">
        <f>ADHB!FZ273</f>
        <v>0</v>
      </c>
      <c r="FZ273" s="387">
        <f t="shared" si="2982"/>
        <v>0</v>
      </c>
      <c r="GA273" s="387">
        <f t="shared" si="2983"/>
        <v>0</v>
      </c>
      <c r="GB273" s="388">
        <v>0.36319999999999997</v>
      </c>
      <c r="GC273" s="389">
        <f t="shared" si="2984"/>
        <v>0</v>
      </c>
      <c r="GD273" s="390">
        <f t="shared" si="2985"/>
        <v>0</v>
      </c>
      <c r="GE273" s="391"/>
      <c r="GF273" s="384">
        <v>25.0</v>
      </c>
      <c r="GG273" s="385" t="s">
        <v>174</v>
      </c>
      <c r="GH273" s="386" t="s">
        <v>132</v>
      </c>
      <c r="GI273" s="386" t="s">
        <v>132</v>
      </c>
      <c r="GJ273" s="387"/>
      <c r="GK273" s="387" t="str">
        <f t="shared" si="2986"/>
        <v/>
      </c>
      <c r="GL273" s="387">
        <f t="shared" si="2987"/>
        <v>0</v>
      </c>
      <c r="GM273" s="388"/>
      <c r="GN273" s="387">
        <f t="shared" si="2988"/>
        <v>0</v>
      </c>
      <c r="GO273" s="388"/>
      <c r="GP273" s="387">
        <f>ADHB!GQ273</f>
        <v>0</v>
      </c>
      <c r="GQ273" s="387">
        <f t="shared" si="2989"/>
        <v>0</v>
      </c>
      <c r="GR273" s="387">
        <f t="shared" si="2990"/>
        <v>0</v>
      </c>
      <c r="GS273" s="388">
        <v>0.36319999999999997</v>
      </c>
      <c r="GT273" s="389">
        <f t="shared" si="2991"/>
        <v>0</v>
      </c>
      <c r="GU273" s="390">
        <f t="shared" si="2992"/>
        <v>0</v>
      </c>
      <c r="GV273" s="391"/>
      <c r="GW273" s="384">
        <v>25.0</v>
      </c>
      <c r="GX273" s="385" t="s">
        <v>174</v>
      </c>
      <c r="GY273" s="386" t="s">
        <v>132</v>
      </c>
      <c r="GZ273" s="386" t="s">
        <v>132</v>
      </c>
      <c r="HA273" s="387"/>
      <c r="HB273" s="387" t="str">
        <f t="shared" si="2993"/>
        <v/>
      </c>
      <c r="HC273" s="387">
        <f t="shared" si="2994"/>
        <v>0</v>
      </c>
      <c r="HD273" s="388"/>
      <c r="HE273" s="387">
        <f t="shared" si="2995"/>
        <v>0</v>
      </c>
      <c r="HF273" s="388"/>
      <c r="HG273" s="387">
        <f>ADHB!HH273</f>
        <v>0</v>
      </c>
      <c r="HH273" s="387">
        <f t="shared" si="2996"/>
        <v>0</v>
      </c>
      <c r="HI273" s="387">
        <f t="shared" si="2997"/>
        <v>0</v>
      </c>
      <c r="HJ273" s="388">
        <v>0.36319999999999997</v>
      </c>
      <c r="HK273" s="389">
        <f t="shared" si="2998"/>
        <v>0</v>
      </c>
      <c r="HL273" s="390">
        <f t="shared" si="2999"/>
        <v>0</v>
      </c>
      <c r="HM273" s="391"/>
      <c r="HN273" s="384">
        <v>25.0</v>
      </c>
      <c r="HO273" s="385" t="s">
        <v>174</v>
      </c>
      <c r="HP273" s="386" t="s">
        <v>132</v>
      </c>
      <c r="HQ273" s="386" t="s">
        <v>132</v>
      </c>
      <c r="HR273" s="387"/>
      <c r="HS273" s="387" t="str">
        <f t="shared" si="3000"/>
        <v/>
      </c>
      <c r="HT273" s="387">
        <f t="shared" si="3001"/>
        <v>0</v>
      </c>
      <c r="HU273" s="388"/>
      <c r="HV273" s="387">
        <f t="shared" si="3002"/>
        <v>0</v>
      </c>
      <c r="HW273" s="388"/>
      <c r="HX273" s="387">
        <f>ADHB!HY273</f>
        <v>0</v>
      </c>
      <c r="HY273" s="387">
        <f t="shared" si="3003"/>
        <v>0</v>
      </c>
      <c r="HZ273" s="387">
        <f t="shared" si="3004"/>
        <v>0</v>
      </c>
      <c r="IA273" s="388">
        <v>0.36319999999999997</v>
      </c>
      <c r="IB273" s="389">
        <f t="shared" si="3005"/>
        <v>0</v>
      </c>
      <c r="IC273" s="390">
        <f t="shared" si="3006"/>
        <v>0</v>
      </c>
      <c r="ID273" s="391"/>
      <c r="IE273" s="384">
        <v>25.0</v>
      </c>
      <c r="IF273" s="385" t="s">
        <v>174</v>
      </c>
      <c r="IG273" s="386" t="s">
        <v>132</v>
      </c>
      <c r="IH273" s="386" t="s">
        <v>132</v>
      </c>
      <c r="II273" s="387"/>
      <c r="IJ273" s="387" t="str">
        <f t="shared" si="3007"/>
        <v/>
      </c>
      <c r="IK273" s="387">
        <f t="shared" si="3008"/>
        <v>0</v>
      </c>
      <c r="IL273" s="388"/>
      <c r="IM273" s="387">
        <f t="shared" si="3009"/>
        <v>0</v>
      </c>
      <c r="IN273" s="388"/>
      <c r="IO273" s="387">
        <f>ADHB!IP273</f>
        <v>0</v>
      </c>
      <c r="IP273" s="387">
        <f t="shared" si="3010"/>
        <v>0</v>
      </c>
      <c r="IQ273" s="387">
        <f t="shared" si="3011"/>
        <v>0</v>
      </c>
      <c r="IR273" s="388">
        <v>0.36319999999999997</v>
      </c>
      <c r="IS273" s="389">
        <f t="shared" si="3012"/>
        <v>0</v>
      </c>
      <c r="IT273" s="390">
        <f t="shared" si="3013"/>
        <v>0</v>
      </c>
      <c r="IU273" s="391"/>
      <c r="IV273" s="384">
        <v>25.0</v>
      </c>
      <c r="IW273" s="385" t="s">
        <v>174</v>
      </c>
      <c r="IX273" s="386" t="s">
        <v>132</v>
      </c>
      <c r="IY273" s="386" t="s">
        <v>132</v>
      </c>
      <c r="IZ273" s="387"/>
      <c r="JA273" s="387" t="str">
        <f t="shared" si="3014"/>
        <v/>
      </c>
      <c r="JB273" s="387">
        <f t="shared" si="3015"/>
        <v>0</v>
      </c>
      <c r="JC273" s="388"/>
      <c r="JD273" s="387">
        <f t="shared" si="3016"/>
        <v>0</v>
      </c>
      <c r="JE273" s="388"/>
      <c r="JF273" s="387">
        <f>ADHB!JG273</f>
        <v>0</v>
      </c>
      <c r="JG273" s="387">
        <f t="shared" si="3017"/>
        <v>0</v>
      </c>
      <c r="JH273" s="387">
        <f t="shared" si="3018"/>
        <v>0</v>
      </c>
      <c r="JI273" s="388">
        <v>0.36319999999999997</v>
      </c>
      <c r="JJ273" s="389">
        <f t="shared" si="3019"/>
        <v>0</v>
      </c>
      <c r="JK273" s="390">
        <f t="shared" si="3020"/>
        <v>0</v>
      </c>
      <c r="JL273" s="391"/>
      <c r="JM273" s="384">
        <v>25.0</v>
      </c>
      <c r="JN273" s="385" t="s">
        <v>174</v>
      </c>
      <c r="JO273" s="386" t="s">
        <v>132</v>
      </c>
      <c r="JP273" s="386" t="s">
        <v>132</v>
      </c>
      <c r="JQ273" s="387"/>
      <c r="JR273" s="387" t="str">
        <f t="shared" si="3021"/>
        <v/>
      </c>
      <c r="JS273" s="387">
        <f t="shared" si="3022"/>
        <v>0</v>
      </c>
      <c r="JT273" s="388"/>
      <c r="JU273" s="387">
        <f t="shared" si="3023"/>
        <v>0</v>
      </c>
      <c r="JV273" s="388"/>
      <c r="JW273" s="387" t="str">
        <f>ADHB!LF273</f>
        <v/>
      </c>
      <c r="JX273" s="387">
        <f t="shared" si="3024"/>
        <v>0</v>
      </c>
      <c r="JY273" s="387">
        <f t="shared" si="3025"/>
        <v>0</v>
      </c>
      <c r="JZ273" s="388">
        <v>0.36319999999999997</v>
      </c>
      <c r="KA273" s="389">
        <f t="shared" si="3026"/>
        <v>0</v>
      </c>
      <c r="KB273" s="390">
        <f t="shared" si="3027"/>
        <v>0</v>
      </c>
      <c r="KC273" s="391"/>
      <c r="KD273" s="384">
        <v>25.0</v>
      </c>
      <c r="KE273" s="385" t="s">
        <v>174</v>
      </c>
      <c r="KF273" s="386" t="s">
        <v>132</v>
      </c>
      <c r="KG273" s="386" t="s">
        <v>132</v>
      </c>
      <c r="KH273" s="387"/>
      <c r="KI273" s="387" t="str">
        <f t="shared" si="3028"/>
        <v/>
      </c>
      <c r="KJ273" s="387">
        <f t="shared" si="3029"/>
        <v>0</v>
      </c>
      <c r="KK273" s="388"/>
      <c r="KL273" s="387">
        <f t="shared" si="3030"/>
        <v>0</v>
      </c>
      <c r="KM273" s="388"/>
      <c r="KN273" s="387" t="str">
        <f>ADHB!LW273</f>
        <v/>
      </c>
      <c r="KO273" s="387">
        <f t="shared" si="3031"/>
        <v>0</v>
      </c>
      <c r="KP273" s="387">
        <f t="shared" si="3032"/>
        <v>0</v>
      </c>
      <c r="KQ273" s="388">
        <v>0.36319999999999997</v>
      </c>
      <c r="KR273" s="389">
        <f t="shared" si="3033"/>
        <v>0</v>
      </c>
      <c r="KS273" s="390">
        <f t="shared" si="3034"/>
        <v>0</v>
      </c>
      <c r="KT273" s="391"/>
      <c r="KU273" s="392"/>
    </row>
    <row r="274" ht="15.75" customHeight="1">
      <c r="A274" s="384">
        <v>26.0</v>
      </c>
      <c r="B274" s="385" t="s">
        <v>175</v>
      </c>
      <c r="C274" s="386" t="s">
        <v>132</v>
      </c>
      <c r="D274" s="386" t="s">
        <v>132</v>
      </c>
      <c r="E274" s="387"/>
      <c r="F274" s="387"/>
      <c r="G274" s="387">
        <f t="shared" si="2910"/>
        <v>0</v>
      </c>
      <c r="H274" s="388"/>
      <c r="I274" s="387">
        <f t="shared" si="2911"/>
        <v>0</v>
      </c>
      <c r="J274" s="388"/>
      <c r="K274" s="387">
        <f>ADHB!L274</f>
        <v>0</v>
      </c>
      <c r="L274" s="387">
        <f t="shared" si="2912"/>
        <v>0</v>
      </c>
      <c r="M274" s="387">
        <f t="shared" si="2913"/>
        <v>0</v>
      </c>
      <c r="N274" s="388">
        <v>0.36319999999999997</v>
      </c>
      <c r="O274" s="389">
        <f t="shared" si="2914"/>
        <v>0</v>
      </c>
      <c r="P274" s="390">
        <f t="shared" si="2915"/>
        <v>0</v>
      </c>
      <c r="Q274" s="391"/>
      <c r="R274" s="384">
        <v>26.0</v>
      </c>
      <c r="S274" s="385" t="s">
        <v>175</v>
      </c>
      <c r="T274" s="386" t="s">
        <v>132</v>
      </c>
      <c r="U274" s="386" t="s">
        <v>132</v>
      </c>
      <c r="V274" s="387"/>
      <c r="W274" s="387" t="str">
        <f t="shared" si="2916"/>
        <v/>
      </c>
      <c r="X274" s="387">
        <f t="shared" si="2917"/>
        <v>0</v>
      </c>
      <c r="Y274" s="388"/>
      <c r="Z274" s="387">
        <f t="shared" si="2918"/>
        <v>0</v>
      </c>
      <c r="AA274" s="388"/>
      <c r="AB274" s="387">
        <f>ADHB!AC274</f>
        <v>0</v>
      </c>
      <c r="AC274" s="387">
        <f t="shared" si="2919"/>
        <v>0</v>
      </c>
      <c r="AD274" s="387">
        <f t="shared" si="2920"/>
        <v>0</v>
      </c>
      <c r="AE274" s="388">
        <v>0.36319999999999997</v>
      </c>
      <c r="AF274" s="389">
        <f t="shared" si="2921"/>
        <v>0</v>
      </c>
      <c r="AG274" s="390">
        <f t="shared" si="2922"/>
        <v>0</v>
      </c>
      <c r="AH274" s="391"/>
      <c r="AI274" s="384">
        <v>26.0</v>
      </c>
      <c r="AJ274" s="385" t="s">
        <v>175</v>
      </c>
      <c r="AK274" s="386" t="s">
        <v>132</v>
      </c>
      <c r="AL274" s="386" t="s">
        <v>132</v>
      </c>
      <c r="AM274" s="387"/>
      <c r="AN274" s="387" t="str">
        <f t="shared" si="2923"/>
        <v/>
      </c>
      <c r="AO274" s="387">
        <f t="shared" si="2924"/>
        <v>0</v>
      </c>
      <c r="AP274" s="388"/>
      <c r="AQ274" s="387">
        <f t="shared" si="2925"/>
        <v>0</v>
      </c>
      <c r="AR274" s="388"/>
      <c r="AS274" s="387">
        <f>ADHB!AT274</f>
        <v>0</v>
      </c>
      <c r="AT274" s="387">
        <f t="shared" si="2926"/>
        <v>0</v>
      </c>
      <c r="AU274" s="387">
        <f t="shared" si="2927"/>
        <v>0</v>
      </c>
      <c r="AV274" s="388">
        <v>0.36319999999999997</v>
      </c>
      <c r="AW274" s="389">
        <f t="shared" si="2928"/>
        <v>0</v>
      </c>
      <c r="AX274" s="390">
        <f t="shared" si="2929"/>
        <v>0</v>
      </c>
      <c r="AY274" s="391"/>
      <c r="AZ274" s="384">
        <v>26.0</v>
      </c>
      <c r="BA274" s="385" t="s">
        <v>175</v>
      </c>
      <c r="BB274" s="386" t="s">
        <v>132</v>
      </c>
      <c r="BC274" s="386" t="s">
        <v>132</v>
      </c>
      <c r="BD274" s="387"/>
      <c r="BE274" s="387" t="str">
        <f t="shared" si="2930"/>
        <v/>
      </c>
      <c r="BF274" s="387">
        <f t="shared" si="2931"/>
        <v>0</v>
      </c>
      <c r="BG274" s="388"/>
      <c r="BH274" s="387">
        <f t="shared" si="2932"/>
        <v>0</v>
      </c>
      <c r="BI274" s="388"/>
      <c r="BJ274" s="387">
        <f>ADHB!BK274</f>
        <v>0</v>
      </c>
      <c r="BK274" s="387">
        <f t="shared" si="2933"/>
        <v>0</v>
      </c>
      <c r="BL274" s="387">
        <f t="shared" si="2934"/>
        <v>0</v>
      </c>
      <c r="BM274" s="388">
        <v>0.36319999999999997</v>
      </c>
      <c r="BN274" s="389">
        <f t="shared" si="2935"/>
        <v>0</v>
      </c>
      <c r="BO274" s="390">
        <f t="shared" si="2936"/>
        <v>0</v>
      </c>
      <c r="BP274" s="391"/>
      <c r="BQ274" s="384">
        <v>26.0</v>
      </c>
      <c r="BR274" s="385" t="s">
        <v>175</v>
      </c>
      <c r="BS274" s="386" t="s">
        <v>132</v>
      </c>
      <c r="BT274" s="386" t="s">
        <v>132</v>
      </c>
      <c r="BU274" s="387"/>
      <c r="BV274" s="387" t="str">
        <f t="shared" si="2937"/>
        <v/>
      </c>
      <c r="BW274" s="387">
        <f t="shared" si="2938"/>
        <v>0</v>
      </c>
      <c r="BX274" s="388"/>
      <c r="BY274" s="387">
        <f t="shared" si="2939"/>
        <v>0</v>
      </c>
      <c r="BZ274" s="388"/>
      <c r="CA274" s="387">
        <f>ADHB!CB274</f>
        <v>0</v>
      </c>
      <c r="CB274" s="387">
        <f t="shared" si="2940"/>
        <v>0</v>
      </c>
      <c r="CC274" s="387">
        <f t="shared" si="2941"/>
        <v>0</v>
      </c>
      <c r="CD274" s="388">
        <v>0.36319999999999997</v>
      </c>
      <c r="CE274" s="389">
        <f t="shared" si="2942"/>
        <v>0</v>
      </c>
      <c r="CF274" s="390">
        <f t="shared" si="2943"/>
        <v>0</v>
      </c>
      <c r="CG274" s="391"/>
      <c r="CH274" s="384">
        <v>26.0</v>
      </c>
      <c r="CI274" s="385" t="s">
        <v>175</v>
      </c>
      <c r="CJ274" s="386" t="s">
        <v>132</v>
      </c>
      <c r="CK274" s="386" t="s">
        <v>132</v>
      </c>
      <c r="CL274" s="387"/>
      <c r="CM274" s="387" t="str">
        <f t="shared" si="2944"/>
        <v/>
      </c>
      <c r="CN274" s="387">
        <f t="shared" si="2945"/>
        <v>0</v>
      </c>
      <c r="CO274" s="388"/>
      <c r="CP274" s="387">
        <f t="shared" si="2946"/>
        <v>0</v>
      </c>
      <c r="CQ274" s="388"/>
      <c r="CR274" s="387">
        <f>ADHB!CS274</f>
        <v>0</v>
      </c>
      <c r="CS274" s="387">
        <f t="shared" si="2947"/>
        <v>0</v>
      </c>
      <c r="CT274" s="387">
        <f t="shared" si="2948"/>
        <v>0</v>
      </c>
      <c r="CU274" s="388">
        <v>0.36319999999999997</v>
      </c>
      <c r="CV274" s="389">
        <f t="shared" si="2949"/>
        <v>0</v>
      </c>
      <c r="CW274" s="390">
        <f t="shared" si="2950"/>
        <v>0</v>
      </c>
      <c r="CX274" s="391"/>
      <c r="CY274" s="384">
        <v>26.0</v>
      </c>
      <c r="CZ274" s="385" t="s">
        <v>175</v>
      </c>
      <c r="DA274" s="386" t="s">
        <v>132</v>
      </c>
      <c r="DB274" s="386" t="s">
        <v>132</v>
      </c>
      <c r="DC274" s="387"/>
      <c r="DD274" s="387" t="str">
        <f t="shared" si="2951"/>
        <v/>
      </c>
      <c r="DE274" s="387">
        <f t="shared" si="2952"/>
        <v>0</v>
      </c>
      <c r="DF274" s="388"/>
      <c r="DG274" s="387">
        <f t="shared" si="2953"/>
        <v>0</v>
      </c>
      <c r="DH274" s="388"/>
      <c r="DI274" s="387">
        <f>ADHB!DJ274</f>
        <v>0</v>
      </c>
      <c r="DJ274" s="387">
        <f t="shared" si="2954"/>
        <v>0</v>
      </c>
      <c r="DK274" s="387">
        <f t="shared" si="2955"/>
        <v>0</v>
      </c>
      <c r="DL274" s="388">
        <v>0.36319999999999997</v>
      </c>
      <c r="DM274" s="389">
        <f t="shared" si="2956"/>
        <v>0</v>
      </c>
      <c r="DN274" s="390">
        <f t="shared" si="2957"/>
        <v>0</v>
      </c>
      <c r="DO274" s="391"/>
      <c r="DP274" s="384">
        <v>26.0</v>
      </c>
      <c r="DQ274" s="385" t="s">
        <v>175</v>
      </c>
      <c r="DR274" s="386" t="s">
        <v>132</v>
      </c>
      <c r="DS274" s="386" t="s">
        <v>132</v>
      </c>
      <c r="DT274" s="387"/>
      <c r="DU274" s="387" t="str">
        <f t="shared" si="2958"/>
        <v/>
      </c>
      <c r="DV274" s="387">
        <f t="shared" si="2959"/>
        <v>0</v>
      </c>
      <c r="DW274" s="388"/>
      <c r="DX274" s="387">
        <f t="shared" si="2960"/>
        <v>0</v>
      </c>
      <c r="DY274" s="388"/>
      <c r="DZ274" s="387">
        <f>ADHB!EA274</f>
        <v>0</v>
      </c>
      <c r="EA274" s="387">
        <f t="shared" si="2961"/>
        <v>0</v>
      </c>
      <c r="EB274" s="387">
        <f t="shared" si="2962"/>
        <v>0</v>
      </c>
      <c r="EC274" s="388">
        <v>0.36319999999999997</v>
      </c>
      <c r="ED274" s="389">
        <f t="shared" si="2963"/>
        <v>0</v>
      </c>
      <c r="EE274" s="390">
        <f t="shared" si="2964"/>
        <v>0</v>
      </c>
      <c r="EF274" s="391"/>
      <c r="EG274" s="384">
        <v>26.0</v>
      </c>
      <c r="EH274" s="385" t="s">
        <v>175</v>
      </c>
      <c r="EI274" s="386" t="s">
        <v>132</v>
      </c>
      <c r="EJ274" s="386" t="s">
        <v>132</v>
      </c>
      <c r="EK274" s="387"/>
      <c r="EL274" s="387" t="str">
        <f t="shared" si="2965"/>
        <v/>
      </c>
      <c r="EM274" s="387">
        <f t="shared" si="2966"/>
        <v>0</v>
      </c>
      <c r="EN274" s="388"/>
      <c r="EO274" s="387">
        <f t="shared" si="2967"/>
        <v>0</v>
      </c>
      <c r="EP274" s="388"/>
      <c r="EQ274" s="387">
        <f>ADHB!ER274</f>
        <v>0</v>
      </c>
      <c r="ER274" s="387">
        <f t="shared" si="2968"/>
        <v>0</v>
      </c>
      <c r="ES274" s="387">
        <f t="shared" si="2969"/>
        <v>0</v>
      </c>
      <c r="ET274" s="388">
        <v>0.36319999999999997</v>
      </c>
      <c r="EU274" s="389">
        <f t="shared" si="2970"/>
        <v>0</v>
      </c>
      <c r="EV274" s="390">
        <f t="shared" si="2971"/>
        <v>0</v>
      </c>
      <c r="EW274" s="391"/>
      <c r="EX274" s="384">
        <v>26.0</v>
      </c>
      <c r="EY274" s="385" t="s">
        <v>175</v>
      </c>
      <c r="EZ274" s="386" t="s">
        <v>132</v>
      </c>
      <c r="FA274" s="386" t="s">
        <v>132</v>
      </c>
      <c r="FB274" s="387"/>
      <c r="FC274" s="387" t="str">
        <f t="shared" si="2972"/>
        <v/>
      </c>
      <c r="FD274" s="387">
        <f t="shared" si="2973"/>
        <v>0</v>
      </c>
      <c r="FE274" s="388"/>
      <c r="FF274" s="387">
        <f t="shared" si="2974"/>
        <v>0</v>
      </c>
      <c r="FG274" s="388"/>
      <c r="FH274" s="387">
        <f>ADHB!FI274</f>
        <v>0</v>
      </c>
      <c r="FI274" s="387">
        <f t="shared" si="2975"/>
        <v>0</v>
      </c>
      <c r="FJ274" s="387">
        <f t="shared" si="2976"/>
        <v>0</v>
      </c>
      <c r="FK274" s="388">
        <v>0.36319999999999997</v>
      </c>
      <c r="FL274" s="389">
        <f t="shared" si="2977"/>
        <v>0</v>
      </c>
      <c r="FM274" s="390">
        <f t="shared" si="2978"/>
        <v>0</v>
      </c>
      <c r="FN274" s="391"/>
      <c r="FO274" s="384">
        <v>26.0</v>
      </c>
      <c r="FP274" s="385" t="s">
        <v>175</v>
      </c>
      <c r="FQ274" s="386" t="s">
        <v>132</v>
      </c>
      <c r="FR274" s="386" t="s">
        <v>132</v>
      </c>
      <c r="FS274" s="387"/>
      <c r="FT274" s="387" t="str">
        <f t="shared" si="2979"/>
        <v/>
      </c>
      <c r="FU274" s="387">
        <f t="shared" si="2980"/>
        <v>0</v>
      </c>
      <c r="FV274" s="388"/>
      <c r="FW274" s="387">
        <f t="shared" si="2981"/>
        <v>0</v>
      </c>
      <c r="FX274" s="388"/>
      <c r="FY274" s="387">
        <f>ADHB!FZ274</f>
        <v>0</v>
      </c>
      <c r="FZ274" s="387">
        <f t="shared" si="2982"/>
        <v>0</v>
      </c>
      <c r="GA274" s="387">
        <f t="shared" si="2983"/>
        <v>0</v>
      </c>
      <c r="GB274" s="388">
        <v>0.36319999999999997</v>
      </c>
      <c r="GC274" s="389">
        <f t="shared" si="2984"/>
        <v>0</v>
      </c>
      <c r="GD274" s="390">
        <f t="shared" si="2985"/>
        <v>0</v>
      </c>
      <c r="GE274" s="391"/>
      <c r="GF274" s="384">
        <v>26.0</v>
      </c>
      <c r="GG274" s="385" t="s">
        <v>175</v>
      </c>
      <c r="GH274" s="386" t="s">
        <v>132</v>
      </c>
      <c r="GI274" s="386" t="s">
        <v>132</v>
      </c>
      <c r="GJ274" s="387"/>
      <c r="GK274" s="387" t="str">
        <f t="shared" si="2986"/>
        <v/>
      </c>
      <c r="GL274" s="387">
        <f t="shared" si="2987"/>
        <v>0</v>
      </c>
      <c r="GM274" s="388"/>
      <c r="GN274" s="387">
        <f t="shared" si="2988"/>
        <v>0</v>
      </c>
      <c r="GO274" s="388"/>
      <c r="GP274" s="387">
        <f>ADHB!GQ274</f>
        <v>0</v>
      </c>
      <c r="GQ274" s="387">
        <f t="shared" si="2989"/>
        <v>0</v>
      </c>
      <c r="GR274" s="387">
        <f t="shared" si="2990"/>
        <v>0</v>
      </c>
      <c r="GS274" s="388">
        <v>0.36319999999999997</v>
      </c>
      <c r="GT274" s="389">
        <f t="shared" si="2991"/>
        <v>0</v>
      </c>
      <c r="GU274" s="390">
        <f t="shared" si="2992"/>
        <v>0</v>
      </c>
      <c r="GV274" s="391"/>
      <c r="GW274" s="384">
        <v>26.0</v>
      </c>
      <c r="GX274" s="385" t="s">
        <v>175</v>
      </c>
      <c r="GY274" s="386" t="s">
        <v>132</v>
      </c>
      <c r="GZ274" s="386" t="s">
        <v>132</v>
      </c>
      <c r="HA274" s="387"/>
      <c r="HB274" s="387" t="str">
        <f t="shared" si="2993"/>
        <v/>
      </c>
      <c r="HC274" s="387">
        <f t="shared" si="2994"/>
        <v>0</v>
      </c>
      <c r="HD274" s="388"/>
      <c r="HE274" s="387">
        <f t="shared" si="2995"/>
        <v>0</v>
      </c>
      <c r="HF274" s="388"/>
      <c r="HG274" s="387">
        <f>ADHB!HH274</f>
        <v>0</v>
      </c>
      <c r="HH274" s="387">
        <f t="shared" si="2996"/>
        <v>0</v>
      </c>
      <c r="HI274" s="387">
        <f t="shared" si="2997"/>
        <v>0</v>
      </c>
      <c r="HJ274" s="388">
        <v>0.36319999999999997</v>
      </c>
      <c r="HK274" s="389">
        <f t="shared" si="2998"/>
        <v>0</v>
      </c>
      <c r="HL274" s="390">
        <f t="shared" si="2999"/>
        <v>0</v>
      </c>
      <c r="HM274" s="391"/>
      <c r="HN274" s="384">
        <v>26.0</v>
      </c>
      <c r="HO274" s="385" t="s">
        <v>175</v>
      </c>
      <c r="HP274" s="386" t="s">
        <v>132</v>
      </c>
      <c r="HQ274" s="386" t="s">
        <v>132</v>
      </c>
      <c r="HR274" s="387"/>
      <c r="HS274" s="387" t="str">
        <f t="shared" si="3000"/>
        <v/>
      </c>
      <c r="HT274" s="387">
        <f t="shared" si="3001"/>
        <v>0</v>
      </c>
      <c r="HU274" s="388"/>
      <c r="HV274" s="387">
        <f t="shared" si="3002"/>
        <v>0</v>
      </c>
      <c r="HW274" s="388"/>
      <c r="HX274" s="387">
        <f>ADHB!HY274</f>
        <v>0</v>
      </c>
      <c r="HY274" s="387">
        <f t="shared" si="3003"/>
        <v>0</v>
      </c>
      <c r="HZ274" s="387">
        <f t="shared" si="3004"/>
        <v>0</v>
      </c>
      <c r="IA274" s="388">
        <v>0.36319999999999997</v>
      </c>
      <c r="IB274" s="389">
        <f t="shared" si="3005"/>
        <v>0</v>
      </c>
      <c r="IC274" s="390">
        <f t="shared" si="3006"/>
        <v>0</v>
      </c>
      <c r="ID274" s="391"/>
      <c r="IE274" s="384">
        <v>26.0</v>
      </c>
      <c r="IF274" s="385" t="s">
        <v>175</v>
      </c>
      <c r="IG274" s="386" t="s">
        <v>132</v>
      </c>
      <c r="IH274" s="386" t="s">
        <v>132</v>
      </c>
      <c r="II274" s="387"/>
      <c r="IJ274" s="387" t="str">
        <f t="shared" si="3007"/>
        <v/>
      </c>
      <c r="IK274" s="387">
        <f t="shared" si="3008"/>
        <v>0</v>
      </c>
      <c r="IL274" s="388"/>
      <c r="IM274" s="387">
        <f t="shared" si="3009"/>
        <v>0</v>
      </c>
      <c r="IN274" s="388"/>
      <c r="IO274" s="387">
        <f>ADHB!IP274</f>
        <v>0</v>
      </c>
      <c r="IP274" s="387">
        <f t="shared" si="3010"/>
        <v>0</v>
      </c>
      <c r="IQ274" s="387">
        <f t="shared" si="3011"/>
        <v>0</v>
      </c>
      <c r="IR274" s="388">
        <v>0.36319999999999997</v>
      </c>
      <c r="IS274" s="389">
        <f t="shared" si="3012"/>
        <v>0</v>
      </c>
      <c r="IT274" s="390">
        <f t="shared" si="3013"/>
        <v>0</v>
      </c>
      <c r="IU274" s="391"/>
      <c r="IV274" s="384">
        <v>26.0</v>
      </c>
      <c r="IW274" s="385" t="s">
        <v>175</v>
      </c>
      <c r="IX274" s="386" t="s">
        <v>132</v>
      </c>
      <c r="IY274" s="386" t="s">
        <v>132</v>
      </c>
      <c r="IZ274" s="387"/>
      <c r="JA274" s="387" t="str">
        <f t="shared" si="3014"/>
        <v/>
      </c>
      <c r="JB274" s="387">
        <f t="shared" si="3015"/>
        <v>0</v>
      </c>
      <c r="JC274" s="388"/>
      <c r="JD274" s="387">
        <f t="shared" si="3016"/>
        <v>0</v>
      </c>
      <c r="JE274" s="388"/>
      <c r="JF274" s="387">
        <f>ADHB!JG274</f>
        <v>0</v>
      </c>
      <c r="JG274" s="387">
        <f t="shared" si="3017"/>
        <v>0</v>
      </c>
      <c r="JH274" s="387">
        <f t="shared" si="3018"/>
        <v>0</v>
      </c>
      <c r="JI274" s="388">
        <v>0.36319999999999997</v>
      </c>
      <c r="JJ274" s="389">
        <f t="shared" si="3019"/>
        <v>0</v>
      </c>
      <c r="JK274" s="390">
        <f t="shared" si="3020"/>
        <v>0</v>
      </c>
      <c r="JL274" s="391"/>
      <c r="JM274" s="384">
        <v>26.0</v>
      </c>
      <c r="JN274" s="385" t="s">
        <v>175</v>
      </c>
      <c r="JO274" s="386" t="s">
        <v>132</v>
      </c>
      <c r="JP274" s="386" t="s">
        <v>132</v>
      </c>
      <c r="JQ274" s="387"/>
      <c r="JR274" s="387" t="str">
        <f t="shared" si="3021"/>
        <v/>
      </c>
      <c r="JS274" s="387">
        <f t="shared" si="3022"/>
        <v>0</v>
      </c>
      <c r="JT274" s="388"/>
      <c r="JU274" s="387">
        <f t="shared" si="3023"/>
        <v>0</v>
      </c>
      <c r="JV274" s="388"/>
      <c r="JW274" s="387" t="str">
        <f>ADHB!LF274</f>
        <v/>
      </c>
      <c r="JX274" s="387">
        <f t="shared" si="3024"/>
        <v>0</v>
      </c>
      <c r="JY274" s="387">
        <f t="shared" si="3025"/>
        <v>0</v>
      </c>
      <c r="JZ274" s="388">
        <v>0.36319999999999997</v>
      </c>
      <c r="KA274" s="389">
        <f t="shared" si="3026"/>
        <v>0</v>
      </c>
      <c r="KB274" s="390">
        <f t="shared" si="3027"/>
        <v>0</v>
      </c>
      <c r="KC274" s="391"/>
      <c r="KD274" s="384">
        <v>26.0</v>
      </c>
      <c r="KE274" s="385" t="s">
        <v>175</v>
      </c>
      <c r="KF274" s="386" t="s">
        <v>132</v>
      </c>
      <c r="KG274" s="386" t="s">
        <v>132</v>
      </c>
      <c r="KH274" s="387"/>
      <c r="KI274" s="387" t="str">
        <f t="shared" si="3028"/>
        <v/>
      </c>
      <c r="KJ274" s="387">
        <f t="shared" si="3029"/>
        <v>0</v>
      </c>
      <c r="KK274" s="388"/>
      <c r="KL274" s="387">
        <f t="shared" si="3030"/>
        <v>0</v>
      </c>
      <c r="KM274" s="388"/>
      <c r="KN274" s="387" t="str">
        <f>ADHB!LW274</f>
        <v/>
      </c>
      <c r="KO274" s="387">
        <f t="shared" si="3031"/>
        <v>0</v>
      </c>
      <c r="KP274" s="387">
        <f t="shared" si="3032"/>
        <v>0</v>
      </c>
      <c r="KQ274" s="388">
        <v>0.36319999999999997</v>
      </c>
      <c r="KR274" s="389">
        <f t="shared" si="3033"/>
        <v>0</v>
      </c>
      <c r="KS274" s="390">
        <f t="shared" si="3034"/>
        <v>0</v>
      </c>
      <c r="KT274" s="391"/>
      <c r="KU274" s="392"/>
    </row>
    <row r="275" ht="15.75" customHeight="1">
      <c r="A275" s="384">
        <v>27.0</v>
      </c>
      <c r="B275" s="385" t="s">
        <v>176</v>
      </c>
      <c r="C275" s="386" t="s">
        <v>132</v>
      </c>
      <c r="D275" s="386" t="s">
        <v>132</v>
      </c>
      <c r="E275" s="387"/>
      <c r="F275" s="387"/>
      <c r="G275" s="387">
        <f t="shared" si="2910"/>
        <v>0</v>
      </c>
      <c r="H275" s="388"/>
      <c r="I275" s="387">
        <f t="shared" si="2911"/>
        <v>0</v>
      </c>
      <c r="J275" s="388"/>
      <c r="K275" s="387">
        <f>ADHB!L275</f>
        <v>0</v>
      </c>
      <c r="L275" s="387">
        <f t="shared" si="2912"/>
        <v>0</v>
      </c>
      <c r="M275" s="387">
        <f t="shared" si="2913"/>
        <v>0</v>
      </c>
      <c r="N275" s="388">
        <v>0.36319999999999997</v>
      </c>
      <c r="O275" s="389">
        <f t="shared" si="2914"/>
        <v>0</v>
      </c>
      <c r="P275" s="390">
        <f t="shared" si="2915"/>
        <v>0</v>
      </c>
      <c r="Q275" s="391"/>
      <c r="R275" s="384">
        <v>27.0</v>
      </c>
      <c r="S275" s="385" t="s">
        <v>176</v>
      </c>
      <c r="T275" s="386" t="s">
        <v>132</v>
      </c>
      <c r="U275" s="386" t="s">
        <v>132</v>
      </c>
      <c r="V275" s="387"/>
      <c r="W275" s="387" t="str">
        <f t="shared" si="2916"/>
        <v/>
      </c>
      <c r="X275" s="387">
        <f t="shared" si="2917"/>
        <v>0</v>
      </c>
      <c r="Y275" s="388"/>
      <c r="Z275" s="387">
        <f t="shared" si="2918"/>
        <v>0</v>
      </c>
      <c r="AA275" s="388"/>
      <c r="AB275" s="387">
        <f>ADHB!AC275</f>
        <v>0</v>
      </c>
      <c r="AC275" s="387">
        <f t="shared" si="2919"/>
        <v>0</v>
      </c>
      <c r="AD275" s="387">
        <f t="shared" si="2920"/>
        <v>0</v>
      </c>
      <c r="AE275" s="388">
        <v>0.36319999999999997</v>
      </c>
      <c r="AF275" s="389">
        <f t="shared" si="2921"/>
        <v>0</v>
      </c>
      <c r="AG275" s="390">
        <f t="shared" si="2922"/>
        <v>0</v>
      </c>
      <c r="AH275" s="391"/>
      <c r="AI275" s="384">
        <v>27.0</v>
      </c>
      <c r="AJ275" s="385" t="s">
        <v>176</v>
      </c>
      <c r="AK275" s="386" t="s">
        <v>132</v>
      </c>
      <c r="AL275" s="386" t="s">
        <v>132</v>
      </c>
      <c r="AM275" s="387"/>
      <c r="AN275" s="387" t="str">
        <f t="shared" si="2923"/>
        <v/>
      </c>
      <c r="AO275" s="387">
        <f t="shared" si="2924"/>
        <v>0</v>
      </c>
      <c r="AP275" s="388"/>
      <c r="AQ275" s="387">
        <f t="shared" si="2925"/>
        <v>0</v>
      </c>
      <c r="AR275" s="388"/>
      <c r="AS275" s="387">
        <f>ADHB!AT275</f>
        <v>0</v>
      </c>
      <c r="AT275" s="387">
        <f t="shared" si="2926"/>
        <v>0</v>
      </c>
      <c r="AU275" s="387">
        <f t="shared" si="2927"/>
        <v>0</v>
      </c>
      <c r="AV275" s="388">
        <v>0.36319999999999997</v>
      </c>
      <c r="AW275" s="389">
        <f t="shared" si="2928"/>
        <v>0</v>
      </c>
      <c r="AX275" s="390">
        <f t="shared" si="2929"/>
        <v>0</v>
      </c>
      <c r="AY275" s="391"/>
      <c r="AZ275" s="384">
        <v>27.0</v>
      </c>
      <c r="BA275" s="385" t="s">
        <v>176</v>
      </c>
      <c r="BB275" s="386" t="s">
        <v>132</v>
      </c>
      <c r="BC275" s="386" t="s">
        <v>132</v>
      </c>
      <c r="BD275" s="387"/>
      <c r="BE275" s="387" t="str">
        <f t="shared" si="2930"/>
        <v/>
      </c>
      <c r="BF275" s="387">
        <f t="shared" si="2931"/>
        <v>0</v>
      </c>
      <c r="BG275" s="388"/>
      <c r="BH275" s="387">
        <f t="shared" si="2932"/>
        <v>0</v>
      </c>
      <c r="BI275" s="388"/>
      <c r="BJ275" s="387">
        <f>ADHB!BK275</f>
        <v>0</v>
      </c>
      <c r="BK275" s="387">
        <f t="shared" si="2933"/>
        <v>0</v>
      </c>
      <c r="BL275" s="387">
        <f t="shared" si="2934"/>
        <v>0</v>
      </c>
      <c r="BM275" s="388">
        <v>0.36319999999999997</v>
      </c>
      <c r="BN275" s="389">
        <f t="shared" si="2935"/>
        <v>0</v>
      </c>
      <c r="BO275" s="390">
        <f t="shared" si="2936"/>
        <v>0</v>
      </c>
      <c r="BP275" s="391"/>
      <c r="BQ275" s="384">
        <v>27.0</v>
      </c>
      <c r="BR275" s="385" t="s">
        <v>176</v>
      </c>
      <c r="BS275" s="386" t="s">
        <v>132</v>
      </c>
      <c r="BT275" s="386" t="s">
        <v>132</v>
      </c>
      <c r="BU275" s="387"/>
      <c r="BV275" s="387" t="str">
        <f t="shared" si="2937"/>
        <v/>
      </c>
      <c r="BW275" s="387">
        <f t="shared" si="2938"/>
        <v>0</v>
      </c>
      <c r="BX275" s="388"/>
      <c r="BY275" s="387">
        <f t="shared" si="2939"/>
        <v>0</v>
      </c>
      <c r="BZ275" s="388"/>
      <c r="CA275" s="387">
        <f>ADHB!CB275</f>
        <v>0</v>
      </c>
      <c r="CB275" s="387">
        <f t="shared" si="2940"/>
        <v>0</v>
      </c>
      <c r="CC275" s="387">
        <f t="shared" si="2941"/>
        <v>0</v>
      </c>
      <c r="CD275" s="388">
        <v>0.36319999999999997</v>
      </c>
      <c r="CE275" s="389">
        <f t="shared" si="2942"/>
        <v>0</v>
      </c>
      <c r="CF275" s="390">
        <f t="shared" si="2943"/>
        <v>0</v>
      </c>
      <c r="CG275" s="391"/>
      <c r="CH275" s="384">
        <v>27.0</v>
      </c>
      <c r="CI275" s="385" t="s">
        <v>176</v>
      </c>
      <c r="CJ275" s="386" t="s">
        <v>132</v>
      </c>
      <c r="CK275" s="386" t="s">
        <v>132</v>
      </c>
      <c r="CL275" s="387"/>
      <c r="CM275" s="387" t="str">
        <f t="shared" si="2944"/>
        <v/>
      </c>
      <c r="CN275" s="387">
        <f t="shared" si="2945"/>
        <v>0</v>
      </c>
      <c r="CO275" s="388"/>
      <c r="CP275" s="387">
        <f t="shared" si="2946"/>
        <v>0</v>
      </c>
      <c r="CQ275" s="388"/>
      <c r="CR275" s="387">
        <f>ADHB!CS275</f>
        <v>0</v>
      </c>
      <c r="CS275" s="387">
        <f t="shared" si="2947"/>
        <v>0</v>
      </c>
      <c r="CT275" s="387">
        <f t="shared" si="2948"/>
        <v>0</v>
      </c>
      <c r="CU275" s="388">
        <v>0.36319999999999997</v>
      </c>
      <c r="CV275" s="389">
        <f t="shared" si="2949"/>
        <v>0</v>
      </c>
      <c r="CW275" s="390">
        <f t="shared" si="2950"/>
        <v>0</v>
      </c>
      <c r="CX275" s="391"/>
      <c r="CY275" s="384">
        <v>27.0</v>
      </c>
      <c r="CZ275" s="385" t="s">
        <v>176</v>
      </c>
      <c r="DA275" s="386" t="s">
        <v>132</v>
      </c>
      <c r="DB275" s="386" t="s">
        <v>132</v>
      </c>
      <c r="DC275" s="387"/>
      <c r="DD275" s="387" t="str">
        <f t="shared" si="2951"/>
        <v/>
      </c>
      <c r="DE275" s="387">
        <f t="shared" si="2952"/>
        <v>0</v>
      </c>
      <c r="DF275" s="388"/>
      <c r="DG275" s="387">
        <f t="shared" si="2953"/>
        <v>0</v>
      </c>
      <c r="DH275" s="388"/>
      <c r="DI275" s="387">
        <f>ADHB!DJ275</f>
        <v>0</v>
      </c>
      <c r="DJ275" s="387">
        <f t="shared" si="2954"/>
        <v>0</v>
      </c>
      <c r="DK275" s="387">
        <f t="shared" si="2955"/>
        <v>0</v>
      </c>
      <c r="DL275" s="388">
        <v>0.36319999999999997</v>
      </c>
      <c r="DM275" s="389">
        <f t="shared" si="2956"/>
        <v>0</v>
      </c>
      <c r="DN275" s="390">
        <f t="shared" si="2957"/>
        <v>0</v>
      </c>
      <c r="DO275" s="391"/>
      <c r="DP275" s="384">
        <v>27.0</v>
      </c>
      <c r="DQ275" s="385" t="s">
        <v>176</v>
      </c>
      <c r="DR275" s="386" t="s">
        <v>132</v>
      </c>
      <c r="DS275" s="386" t="s">
        <v>132</v>
      </c>
      <c r="DT275" s="387"/>
      <c r="DU275" s="387" t="str">
        <f t="shared" si="2958"/>
        <v/>
      </c>
      <c r="DV275" s="387">
        <f t="shared" si="2959"/>
        <v>0</v>
      </c>
      <c r="DW275" s="388"/>
      <c r="DX275" s="387">
        <f t="shared" si="2960"/>
        <v>0</v>
      </c>
      <c r="DY275" s="388"/>
      <c r="DZ275" s="387">
        <f>ADHB!EA275</f>
        <v>0</v>
      </c>
      <c r="EA275" s="387">
        <f t="shared" si="2961"/>
        <v>0</v>
      </c>
      <c r="EB275" s="387">
        <f t="shared" si="2962"/>
        <v>0</v>
      </c>
      <c r="EC275" s="388">
        <v>0.36319999999999997</v>
      </c>
      <c r="ED275" s="389">
        <f t="shared" si="2963"/>
        <v>0</v>
      </c>
      <c r="EE275" s="390">
        <f t="shared" si="2964"/>
        <v>0</v>
      </c>
      <c r="EF275" s="391"/>
      <c r="EG275" s="384">
        <v>27.0</v>
      </c>
      <c r="EH275" s="385" t="s">
        <v>176</v>
      </c>
      <c r="EI275" s="386" t="s">
        <v>132</v>
      </c>
      <c r="EJ275" s="386" t="s">
        <v>132</v>
      </c>
      <c r="EK275" s="387"/>
      <c r="EL275" s="387" t="str">
        <f t="shared" si="2965"/>
        <v/>
      </c>
      <c r="EM275" s="387">
        <f t="shared" si="2966"/>
        <v>0</v>
      </c>
      <c r="EN275" s="388"/>
      <c r="EO275" s="387">
        <f t="shared" si="2967"/>
        <v>0</v>
      </c>
      <c r="EP275" s="388"/>
      <c r="EQ275" s="387">
        <f>ADHB!ER275</f>
        <v>0</v>
      </c>
      <c r="ER275" s="387">
        <f t="shared" si="2968"/>
        <v>0</v>
      </c>
      <c r="ES275" s="387">
        <f t="shared" si="2969"/>
        <v>0</v>
      </c>
      <c r="ET275" s="388">
        <v>0.36319999999999997</v>
      </c>
      <c r="EU275" s="389">
        <f t="shared" si="2970"/>
        <v>0</v>
      </c>
      <c r="EV275" s="390">
        <f t="shared" si="2971"/>
        <v>0</v>
      </c>
      <c r="EW275" s="391"/>
      <c r="EX275" s="384">
        <v>27.0</v>
      </c>
      <c r="EY275" s="385" t="s">
        <v>176</v>
      </c>
      <c r="EZ275" s="386" t="s">
        <v>132</v>
      </c>
      <c r="FA275" s="386" t="s">
        <v>132</v>
      </c>
      <c r="FB275" s="387"/>
      <c r="FC275" s="387" t="str">
        <f t="shared" si="2972"/>
        <v/>
      </c>
      <c r="FD275" s="387">
        <f t="shared" si="2973"/>
        <v>0</v>
      </c>
      <c r="FE275" s="388"/>
      <c r="FF275" s="387">
        <f t="shared" si="2974"/>
        <v>0</v>
      </c>
      <c r="FG275" s="388"/>
      <c r="FH275" s="387">
        <f>ADHB!FI275</f>
        <v>0</v>
      </c>
      <c r="FI275" s="387">
        <f t="shared" si="2975"/>
        <v>0</v>
      </c>
      <c r="FJ275" s="387">
        <f t="shared" si="2976"/>
        <v>0</v>
      </c>
      <c r="FK275" s="388">
        <v>0.36319999999999997</v>
      </c>
      <c r="FL275" s="389">
        <f t="shared" si="2977"/>
        <v>0</v>
      </c>
      <c r="FM275" s="390">
        <f t="shared" si="2978"/>
        <v>0</v>
      </c>
      <c r="FN275" s="391"/>
      <c r="FO275" s="384">
        <v>27.0</v>
      </c>
      <c r="FP275" s="385" t="s">
        <v>176</v>
      </c>
      <c r="FQ275" s="386" t="s">
        <v>132</v>
      </c>
      <c r="FR275" s="386" t="s">
        <v>132</v>
      </c>
      <c r="FS275" s="387"/>
      <c r="FT275" s="387" t="str">
        <f t="shared" si="2979"/>
        <v/>
      </c>
      <c r="FU275" s="387">
        <f t="shared" si="2980"/>
        <v>0</v>
      </c>
      <c r="FV275" s="388"/>
      <c r="FW275" s="387">
        <f t="shared" si="2981"/>
        <v>0</v>
      </c>
      <c r="FX275" s="388"/>
      <c r="FY275" s="387">
        <f>ADHB!FZ275</f>
        <v>0</v>
      </c>
      <c r="FZ275" s="387">
        <f t="shared" si="2982"/>
        <v>0</v>
      </c>
      <c r="GA275" s="387">
        <f t="shared" si="2983"/>
        <v>0</v>
      </c>
      <c r="GB275" s="388">
        <v>0.36319999999999997</v>
      </c>
      <c r="GC275" s="389">
        <f t="shared" si="2984"/>
        <v>0</v>
      </c>
      <c r="GD275" s="390">
        <f t="shared" si="2985"/>
        <v>0</v>
      </c>
      <c r="GE275" s="391"/>
      <c r="GF275" s="384">
        <v>27.0</v>
      </c>
      <c r="GG275" s="385" t="s">
        <v>176</v>
      </c>
      <c r="GH275" s="386" t="s">
        <v>132</v>
      </c>
      <c r="GI275" s="386" t="s">
        <v>132</v>
      </c>
      <c r="GJ275" s="387"/>
      <c r="GK275" s="387" t="str">
        <f t="shared" si="2986"/>
        <v/>
      </c>
      <c r="GL275" s="387">
        <f t="shared" si="2987"/>
        <v>0</v>
      </c>
      <c r="GM275" s="388"/>
      <c r="GN275" s="387">
        <f t="shared" si="2988"/>
        <v>0</v>
      </c>
      <c r="GO275" s="388"/>
      <c r="GP275" s="387">
        <f>ADHB!GQ275</f>
        <v>0</v>
      </c>
      <c r="GQ275" s="387">
        <f t="shared" si="2989"/>
        <v>0</v>
      </c>
      <c r="GR275" s="387">
        <f t="shared" si="2990"/>
        <v>0</v>
      </c>
      <c r="GS275" s="388">
        <v>0.36319999999999997</v>
      </c>
      <c r="GT275" s="389">
        <f t="shared" si="2991"/>
        <v>0</v>
      </c>
      <c r="GU275" s="390">
        <f t="shared" si="2992"/>
        <v>0</v>
      </c>
      <c r="GV275" s="391"/>
      <c r="GW275" s="384">
        <v>27.0</v>
      </c>
      <c r="GX275" s="385" t="s">
        <v>176</v>
      </c>
      <c r="GY275" s="386" t="s">
        <v>132</v>
      </c>
      <c r="GZ275" s="386" t="s">
        <v>132</v>
      </c>
      <c r="HA275" s="387"/>
      <c r="HB275" s="387" t="str">
        <f t="shared" si="2993"/>
        <v/>
      </c>
      <c r="HC275" s="387">
        <f t="shared" si="2994"/>
        <v>0</v>
      </c>
      <c r="HD275" s="388"/>
      <c r="HE275" s="387">
        <f t="shared" si="2995"/>
        <v>0</v>
      </c>
      <c r="HF275" s="388"/>
      <c r="HG275" s="387">
        <f>ADHB!HH275</f>
        <v>0</v>
      </c>
      <c r="HH275" s="387">
        <f t="shared" si="2996"/>
        <v>0</v>
      </c>
      <c r="HI275" s="387">
        <f t="shared" si="2997"/>
        <v>0</v>
      </c>
      <c r="HJ275" s="388">
        <v>0.36319999999999997</v>
      </c>
      <c r="HK275" s="389">
        <f t="shared" si="2998"/>
        <v>0</v>
      </c>
      <c r="HL275" s="390">
        <f t="shared" si="2999"/>
        <v>0</v>
      </c>
      <c r="HM275" s="391"/>
      <c r="HN275" s="384">
        <v>27.0</v>
      </c>
      <c r="HO275" s="385" t="s">
        <v>176</v>
      </c>
      <c r="HP275" s="386" t="s">
        <v>132</v>
      </c>
      <c r="HQ275" s="386" t="s">
        <v>132</v>
      </c>
      <c r="HR275" s="387"/>
      <c r="HS275" s="387" t="str">
        <f t="shared" si="3000"/>
        <v/>
      </c>
      <c r="HT275" s="387">
        <f t="shared" si="3001"/>
        <v>0</v>
      </c>
      <c r="HU275" s="388"/>
      <c r="HV275" s="387">
        <f t="shared" si="3002"/>
        <v>0</v>
      </c>
      <c r="HW275" s="388"/>
      <c r="HX275" s="387">
        <f>ADHB!HY275</f>
        <v>0</v>
      </c>
      <c r="HY275" s="387">
        <f t="shared" si="3003"/>
        <v>0</v>
      </c>
      <c r="HZ275" s="387">
        <f t="shared" si="3004"/>
        <v>0</v>
      </c>
      <c r="IA275" s="388">
        <v>0.36319999999999997</v>
      </c>
      <c r="IB275" s="389">
        <f t="shared" si="3005"/>
        <v>0</v>
      </c>
      <c r="IC275" s="390">
        <f t="shared" si="3006"/>
        <v>0</v>
      </c>
      <c r="ID275" s="391"/>
      <c r="IE275" s="384">
        <v>27.0</v>
      </c>
      <c r="IF275" s="385" t="s">
        <v>176</v>
      </c>
      <c r="IG275" s="386" t="s">
        <v>132</v>
      </c>
      <c r="IH275" s="386" t="s">
        <v>132</v>
      </c>
      <c r="II275" s="387"/>
      <c r="IJ275" s="387" t="str">
        <f t="shared" si="3007"/>
        <v/>
      </c>
      <c r="IK275" s="387">
        <f t="shared" si="3008"/>
        <v>0</v>
      </c>
      <c r="IL275" s="388"/>
      <c r="IM275" s="387">
        <f t="shared" si="3009"/>
        <v>0</v>
      </c>
      <c r="IN275" s="388"/>
      <c r="IO275" s="387">
        <f>ADHB!IP275</f>
        <v>0</v>
      </c>
      <c r="IP275" s="387">
        <f t="shared" si="3010"/>
        <v>0</v>
      </c>
      <c r="IQ275" s="387">
        <f t="shared" si="3011"/>
        <v>0</v>
      </c>
      <c r="IR275" s="388">
        <v>0.36319999999999997</v>
      </c>
      <c r="IS275" s="389">
        <f t="shared" si="3012"/>
        <v>0</v>
      </c>
      <c r="IT275" s="390">
        <f t="shared" si="3013"/>
        <v>0</v>
      </c>
      <c r="IU275" s="391"/>
      <c r="IV275" s="384">
        <v>27.0</v>
      </c>
      <c r="IW275" s="385" t="s">
        <v>176</v>
      </c>
      <c r="IX275" s="386" t="s">
        <v>132</v>
      </c>
      <c r="IY275" s="386" t="s">
        <v>132</v>
      </c>
      <c r="IZ275" s="387"/>
      <c r="JA275" s="387" t="str">
        <f t="shared" si="3014"/>
        <v/>
      </c>
      <c r="JB275" s="387">
        <f t="shared" si="3015"/>
        <v>0</v>
      </c>
      <c r="JC275" s="388"/>
      <c r="JD275" s="387">
        <f t="shared" si="3016"/>
        <v>0</v>
      </c>
      <c r="JE275" s="388"/>
      <c r="JF275" s="387">
        <f>ADHB!JG275</f>
        <v>0</v>
      </c>
      <c r="JG275" s="387">
        <f t="shared" si="3017"/>
        <v>0</v>
      </c>
      <c r="JH275" s="387">
        <f t="shared" si="3018"/>
        <v>0</v>
      </c>
      <c r="JI275" s="388">
        <v>0.36319999999999997</v>
      </c>
      <c r="JJ275" s="389">
        <f t="shared" si="3019"/>
        <v>0</v>
      </c>
      <c r="JK275" s="390">
        <f t="shared" si="3020"/>
        <v>0</v>
      </c>
      <c r="JL275" s="391"/>
      <c r="JM275" s="384">
        <v>27.0</v>
      </c>
      <c r="JN275" s="385" t="s">
        <v>176</v>
      </c>
      <c r="JO275" s="386" t="s">
        <v>132</v>
      </c>
      <c r="JP275" s="386" t="s">
        <v>132</v>
      </c>
      <c r="JQ275" s="387"/>
      <c r="JR275" s="387" t="str">
        <f t="shared" si="3021"/>
        <v/>
      </c>
      <c r="JS275" s="387">
        <f t="shared" si="3022"/>
        <v>0</v>
      </c>
      <c r="JT275" s="388"/>
      <c r="JU275" s="387">
        <f t="shared" si="3023"/>
        <v>0</v>
      </c>
      <c r="JV275" s="388"/>
      <c r="JW275" s="387" t="str">
        <f>ADHB!LF275</f>
        <v/>
      </c>
      <c r="JX275" s="387">
        <f t="shared" si="3024"/>
        <v>0</v>
      </c>
      <c r="JY275" s="387">
        <f t="shared" si="3025"/>
        <v>0</v>
      </c>
      <c r="JZ275" s="388">
        <v>0.36319999999999997</v>
      </c>
      <c r="KA275" s="389">
        <f t="shared" si="3026"/>
        <v>0</v>
      </c>
      <c r="KB275" s="390">
        <f t="shared" si="3027"/>
        <v>0</v>
      </c>
      <c r="KC275" s="391"/>
      <c r="KD275" s="384">
        <v>27.0</v>
      </c>
      <c r="KE275" s="385" t="s">
        <v>176</v>
      </c>
      <c r="KF275" s="386" t="s">
        <v>132</v>
      </c>
      <c r="KG275" s="386" t="s">
        <v>132</v>
      </c>
      <c r="KH275" s="387"/>
      <c r="KI275" s="387" t="str">
        <f t="shared" si="3028"/>
        <v/>
      </c>
      <c r="KJ275" s="387">
        <f t="shared" si="3029"/>
        <v>0</v>
      </c>
      <c r="KK275" s="388"/>
      <c r="KL275" s="387">
        <f t="shared" si="3030"/>
        <v>0</v>
      </c>
      <c r="KM275" s="388"/>
      <c r="KN275" s="387" t="str">
        <f>ADHB!LW275</f>
        <v/>
      </c>
      <c r="KO275" s="387">
        <f t="shared" si="3031"/>
        <v>0</v>
      </c>
      <c r="KP275" s="387">
        <f t="shared" si="3032"/>
        <v>0</v>
      </c>
      <c r="KQ275" s="388">
        <v>0.36319999999999997</v>
      </c>
      <c r="KR275" s="389">
        <f t="shared" si="3033"/>
        <v>0</v>
      </c>
      <c r="KS275" s="390">
        <f t="shared" si="3034"/>
        <v>0</v>
      </c>
      <c r="KT275" s="391"/>
      <c r="KU275" s="392"/>
    </row>
    <row r="276" ht="15.75" customHeight="1">
      <c r="A276" s="384">
        <v>28.0</v>
      </c>
      <c r="B276" s="385" t="s">
        <v>177</v>
      </c>
      <c r="C276" s="386" t="s">
        <v>132</v>
      </c>
      <c r="D276" s="386" t="s">
        <v>132</v>
      </c>
      <c r="E276" s="387"/>
      <c r="F276" s="387"/>
      <c r="G276" s="387">
        <f t="shared" si="2910"/>
        <v>0</v>
      </c>
      <c r="H276" s="388"/>
      <c r="I276" s="387">
        <f t="shared" si="2911"/>
        <v>0</v>
      </c>
      <c r="J276" s="388"/>
      <c r="K276" s="387">
        <f>ADHB!L276</f>
        <v>0</v>
      </c>
      <c r="L276" s="387">
        <f t="shared" si="2912"/>
        <v>0</v>
      </c>
      <c r="M276" s="387">
        <f t="shared" si="2913"/>
        <v>0</v>
      </c>
      <c r="N276" s="388">
        <v>0.36319999999999997</v>
      </c>
      <c r="O276" s="389">
        <f t="shared" si="2914"/>
        <v>0</v>
      </c>
      <c r="P276" s="390">
        <f t="shared" si="2915"/>
        <v>0</v>
      </c>
      <c r="Q276" s="391"/>
      <c r="R276" s="384">
        <v>28.0</v>
      </c>
      <c r="S276" s="385" t="s">
        <v>177</v>
      </c>
      <c r="T276" s="386" t="s">
        <v>132</v>
      </c>
      <c r="U276" s="386" t="s">
        <v>132</v>
      </c>
      <c r="V276" s="387"/>
      <c r="W276" s="387" t="str">
        <f t="shared" si="2916"/>
        <v/>
      </c>
      <c r="X276" s="387">
        <f t="shared" si="2917"/>
        <v>0</v>
      </c>
      <c r="Y276" s="388"/>
      <c r="Z276" s="387">
        <f t="shared" si="2918"/>
        <v>0</v>
      </c>
      <c r="AA276" s="388"/>
      <c r="AB276" s="387">
        <f>ADHB!AC276</f>
        <v>0</v>
      </c>
      <c r="AC276" s="387">
        <f t="shared" si="2919"/>
        <v>0</v>
      </c>
      <c r="AD276" s="387">
        <f t="shared" si="2920"/>
        <v>0</v>
      </c>
      <c r="AE276" s="388">
        <v>0.36319999999999997</v>
      </c>
      <c r="AF276" s="389">
        <f t="shared" si="2921"/>
        <v>0</v>
      </c>
      <c r="AG276" s="390">
        <f t="shared" si="2922"/>
        <v>0</v>
      </c>
      <c r="AH276" s="391"/>
      <c r="AI276" s="384">
        <v>28.0</v>
      </c>
      <c r="AJ276" s="385" t="s">
        <v>177</v>
      </c>
      <c r="AK276" s="386" t="s">
        <v>132</v>
      </c>
      <c r="AL276" s="386" t="s">
        <v>132</v>
      </c>
      <c r="AM276" s="387"/>
      <c r="AN276" s="387" t="str">
        <f t="shared" si="2923"/>
        <v/>
      </c>
      <c r="AO276" s="387">
        <f t="shared" si="2924"/>
        <v>0</v>
      </c>
      <c r="AP276" s="388"/>
      <c r="AQ276" s="387">
        <f t="shared" si="2925"/>
        <v>0</v>
      </c>
      <c r="AR276" s="388"/>
      <c r="AS276" s="387">
        <f>ADHB!AT276</f>
        <v>0</v>
      </c>
      <c r="AT276" s="387">
        <f t="shared" si="2926"/>
        <v>0</v>
      </c>
      <c r="AU276" s="387">
        <f t="shared" si="2927"/>
        <v>0</v>
      </c>
      <c r="AV276" s="388">
        <v>0.36319999999999997</v>
      </c>
      <c r="AW276" s="389">
        <f t="shared" si="2928"/>
        <v>0</v>
      </c>
      <c r="AX276" s="390">
        <f t="shared" si="2929"/>
        <v>0</v>
      </c>
      <c r="AY276" s="391"/>
      <c r="AZ276" s="384">
        <v>28.0</v>
      </c>
      <c r="BA276" s="385" t="s">
        <v>177</v>
      </c>
      <c r="BB276" s="386" t="s">
        <v>132</v>
      </c>
      <c r="BC276" s="386" t="s">
        <v>132</v>
      </c>
      <c r="BD276" s="387"/>
      <c r="BE276" s="387" t="str">
        <f t="shared" si="2930"/>
        <v/>
      </c>
      <c r="BF276" s="387">
        <f t="shared" si="2931"/>
        <v>0</v>
      </c>
      <c r="BG276" s="388"/>
      <c r="BH276" s="387">
        <f t="shared" si="2932"/>
        <v>0</v>
      </c>
      <c r="BI276" s="388"/>
      <c r="BJ276" s="387">
        <f>ADHB!BK276</f>
        <v>0</v>
      </c>
      <c r="BK276" s="387">
        <f t="shared" si="2933"/>
        <v>0</v>
      </c>
      <c r="BL276" s="387">
        <f t="shared" si="2934"/>
        <v>0</v>
      </c>
      <c r="BM276" s="388">
        <v>0.36319999999999997</v>
      </c>
      <c r="BN276" s="389">
        <f t="shared" si="2935"/>
        <v>0</v>
      </c>
      <c r="BO276" s="390">
        <f t="shared" si="2936"/>
        <v>0</v>
      </c>
      <c r="BP276" s="391"/>
      <c r="BQ276" s="384">
        <v>28.0</v>
      </c>
      <c r="BR276" s="385" t="s">
        <v>177</v>
      </c>
      <c r="BS276" s="386" t="s">
        <v>132</v>
      </c>
      <c r="BT276" s="386" t="s">
        <v>132</v>
      </c>
      <c r="BU276" s="387"/>
      <c r="BV276" s="387" t="str">
        <f t="shared" si="2937"/>
        <v/>
      </c>
      <c r="BW276" s="387">
        <f t="shared" si="2938"/>
        <v>0</v>
      </c>
      <c r="BX276" s="388"/>
      <c r="BY276" s="387">
        <f t="shared" si="2939"/>
        <v>0</v>
      </c>
      <c r="BZ276" s="388"/>
      <c r="CA276" s="387">
        <f>ADHB!CB276</f>
        <v>0</v>
      </c>
      <c r="CB276" s="387">
        <f t="shared" si="2940"/>
        <v>0</v>
      </c>
      <c r="CC276" s="387">
        <f t="shared" si="2941"/>
        <v>0</v>
      </c>
      <c r="CD276" s="388">
        <v>0.36319999999999997</v>
      </c>
      <c r="CE276" s="389">
        <f t="shared" si="2942"/>
        <v>0</v>
      </c>
      <c r="CF276" s="390">
        <f t="shared" si="2943"/>
        <v>0</v>
      </c>
      <c r="CG276" s="391"/>
      <c r="CH276" s="384">
        <v>28.0</v>
      </c>
      <c r="CI276" s="385" t="s">
        <v>177</v>
      </c>
      <c r="CJ276" s="386" t="s">
        <v>132</v>
      </c>
      <c r="CK276" s="386" t="s">
        <v>132</v>
      </c>
      <c r="CL276" s="387"/>
      <c r="CM276" s="387" t="str">
        <f t="shared" si="2944"/>
        <v/>
      </c>
      <c r="CN276" s="387">
        <f t="shared" si="2945"/>
        <v>0</v>
      </c>
      <c r="CO276" s="388"/>
      <c r="CP276" s="387">
        <f t="shared" si="2946"/>
        <v>0</v>
      </c>
      <c r="CQ276" s="388"/>
      <c r="CR276" s="387">
        <f>ADHB!CS276</f>
        <v>0</v>
      </c>
      <c r="CS276" s="387">
        <f t="shared" si="2947"/>
        <v>0</v>
      </c>
      <c r="CT276" s="387">
        <f t="shared" si="2948"/>
        <v>0</v>
      </c>
      <c r="CU276" s="388">
        <v>0.36319999999999997</v>
      </c>
      <c r="CV276" s="389">
        <f t="shared" si="2949"/>
        <v>0</v>
      </c>
      <c r="CW276" s="390">
        <f t="shared" si="2950"/>
        <v>0</v>
      </c>
      <c r="CX276" s="391"/>
      <c r="CY276" s="384">
        <v>28.0</v>
      </c>
      <c r="CZ276" s="385" t="s">
        <v>177</v>
      </c>
      <c r="DA276" s="386" t="s">
        <v>132</v>
      </c>
      <c r="DB276" s="386" t="s">
        <v>132</v>
      </c>
      <c r="DC276" s="387"/>
      <c r="DD276" s="387" t="str">
        <f t="shared" si="2951"/>
        <v/>
      </c>
      <c r="DE276" s="387">
        <f t="shared" si="2952"/>
        <v>0</v>
      </c>
      <c r="DF276" s="388"/>
      <c r="DG276" s="387">
        <f t="shared" si="2953"/>
        <v>0</v>
      </c>
      <c r="DH276" s="388"/>
      <c r="DI276" s="387">
        <f>ADHB!DJ276</f>
        <v>0</v>
      </c>
      <c r="DJ276" s="387">
        <f t="shared" si="2954"/>
        <v>0</v>
      </c>
      <c r="DK276" s="387">
        <f t="shared" si="2955"/>
        <v>0</v>
      </c>
      <c r="DL276" s="388">
        <v>0.36319999999999997</v>
      </c>
      <c r="DM276" s="389">
        <f t="shared" si="2956"/>
        <v>0</v>
      </c>
      <c r="DN276" s="390">
        <f t="shared" si="2957"/>
        <v>0</v>
      </c>
      <c r="DO276" s="391"/>
      <c r="DP276" s="384">
        <v>28.0</v>
      </c>
      <c r="DQ276" s="385" t="s">
        <v>177</v>
      </c>
      <c r="DR276" s="386" t="s">
        <v>132</v>
      </c>
      <c r="DS276" s="386" t="s">
        <v>132</v>
      </c>
      <c r="DT276" s="387"/>
      <c r="DU276" s="387" t="str">
        <f t="shared" si="2958"/>
        <v/>
      </c>
      <c r="DV276" s="387">
        <f t="shared" si="2959"/>
        <v>0</v>
      </c>
      <c r="DW276" s="388"/>
      <c r="DX276" s="387">
        <f t="shared" si="2960"/>
        <v>0</v>
      </c>
      <c r="DY276" s="388"/>
      <c r="DZ276" s="387">
        <f>ADHB!EA276</f>
        <v>0</v>
      </c>
      <c r="EA276" s="387">
        <f t="shared" si="2961"/>
        <v>0</v>
      </c>
      <c r="EB276" s="387">
        <f t="shared" si="2962"/>
        <v>0</v>
      </c>
      <c r="EC276" s="388">
        <v>0.36319999999999997</v>
      </c>
      <c r="ED276" s="389">
        <f t="shared" si="2963"/>
        <v>0</v>
      </c>
      <c r="EE276" s="390">
        <f t="shared" si="2964"/>
        <v>0</v>
      </c>
      <c r="EF276" s="391"/>
      <c r="EG276" s="384">
        <v>28.0</v>
      </c>
      <c r="EH276" s="385" t="s">
        <v>177</v>
      </c>
      <c r="EI276" s="386" t="s">
        <v>132</v>
      </c>
      <c r="EJ276" s="386" t="s">
        <v>132</v>
      </c>
      <c r="EK276" s="387"/>
      <c r="EL276" s="387" t="str">
        <f t="shared" si="2965"/>
        <v/>
      </c>
      <c r="EM276" s="387">
        <f t="shared" si="2966"/>
        <v>0</v>
      </c>
      <c r="EN276" s="388"/>
      <c r="EO276" s="387">
        <f t="shared" si="2967"/>
        <v>0</v>
      </c>
      <c r="EP276" s="388"/>
      <c r="EQ276" s="387">
        <f>ADHB!ER276</f>
        <v>0</v>
      </c>
      <c r="ER276" s="387">
        <f t="shared" si="2968"/>
        <v>0</v>
      </c>
      <c r="ES276" s="387">
        <f t="shared" si="2969"/>
        <v>0</v>
      </c>
      <c r="ET276" s="388">
        <v>0.36319999999999997</v>
      </c>
      <c r="EU276" s="389">
        <f t="shared" si="2970"/>
        <v>0</v>
      </c>
      <c r="EV276" s="390">
        <f t="shared" si="2971"/>
        <v>0</v>
      </c>
      <c r="EW276" s="391"/>
      <c r="EX276" s="384">
        <v>28.0</v>
      </c>
      <c r="EY276" s="385" t="s">
        <v>177</v>
      </c>
      <c r="EZ276" s="386" t="s">
        <v>132</v>
      </c>
      <c r="FA276" s="386" t="s">
        <v>132</v>
      </c>
      <c r="FB276" s="387"/>
      <c r="FC276" s="387" t="str">
        <f t="shared" si="2972"/>
        <v/>
      </c>
      <c r="FD276" s="387">
        <f t="shared" si="2973"/>
        <v>0</v>
      </c>
      <c r="FE276" s="388"/>
      <c r="FF276" s="387">
        <f t="shared" si="2974"/>
        <v>0</v>
      </c>
      <c r="FG276" s="388"/>
      <c r="FH276" s="387">
        <f>ADHB!FI276</f>
        <v>0</v>
      </c>
      <c r="FI276" s="387">
        <f t="shared" si="2975"/>
        <v>0</v>
      </c>
      <c r="FJ276" s="387">
        <f t="shared" si="2976"/>
        <v>0</v>
      </c>
      <c r="FK276" s="388">
        <v>0.36319999999999997</v>
      </c>
      <c r="FL276" s="389">
        <f t="shared" si="2977"/>
        <v>0</v>
      </c>
      <c r="FM276" s="390">
        <f t="shared" si="2978"/>
        <v>0</v>
      </c>
      <c r="FN276" s="391"/>
      <c r="FO276" s="384">
        <v>28.0</v>
      </c>
      <c r="FP276" s="385" t="s">
        <v>177</v>
      </c>
      <c r="FQ276" s="386" t="s">
        <v>132</v>
      </c>
      <c r="FR276" s="386" t="s">
        <v>132</v>
      </c>
      <c r="FS276" s="387"/>
      <c r="FT276" s="387" t="str">
        <f t="shared" si="2979"/>
        <v/>
      </c>
      <c r="FU276" s="387">
        <f t="shared" si="2980"/>
        <v>0</v>
      </c>
      <c r="FV276" s="388"/>
      <c r="FW276" s="387">
        <f t="shared" si="2981"/>
        <v>0</v>
      </c>
      <c r="FX276" s="388"/>
      <c r="FY276" s="387">
        <f>ADHB!FZ276</f>
        <v>0</v>
      </c>
      <c r="FZ276" s="387">
        <f t="shared" si="2982"/>
        <v>0</v>
      </c>
      <c r="GA276" s="387">
        <f t="shared" si="2983"/>
        <v>0</v>
      </c>
      <c r="GB276" s="388">
        <v>0.36319999999999997</v>
      </c>
      <c r="GC276" s="389">
        <f t="shared" si="2984"/>
        <v>0</v>
      </c>
      <c r="GD276" s="390">
        <f t="shared" si="2985"/>
        <v>0</v>
      </c>
      <c r="GE276" s="391"/>
      <c r="GF276" s="384">
        <v>28.0</v>
      </c>
      <c r="GG276" s="385" t="s">
        <v>177</v>
      </c>
      <c r="GH276" s="386" t="s">
        <v>132</v>
      </c>
      <c r="GI276" s="386" t="s">
        <v>132</v>
      </c>
      <c r="GJ276" s="387"/>
      <c r="GK276" s="387" t="str">
        <f t="shared" si="2986"/>
        <v/>
      </c>
      <c r="GL276" s="387">
        <f t="shared" si="2987"/>
        <v>0</v>
      </c>
      <c r="GM276" s="388"/>
      <c r="GN276" s="387">
        <f t="shared" si="2988"/>
        <v>0</v>
      </c>
      <c r="GO276" s="388"/>
      <c r="GP276" s="387">
        <f>ADHB!GQ276</f>
        <v>0</v>
      </c>
      <c r="GQ276" s="387">
        <f t="shared" si="2989"/>
        <v>0</v>
      </c>
      <c r="GR276" s="387">
        <f t="shared" si="2990"/>
        <v>0</v>
      </c>
      <c r="GS276" s="388">
        <v>0.36319999999999997</v>
      </c>
      <c r="GT276" s="389">
        <f t="shared" si="2991"/>
        <v>0</v>
      </c>
      <c r="GU276" s="390">
        <f t="shared" si="2992"/>
        <v>0</v>
      </c>
      <c r="GV276" s="391"/>
      <c r="GW276" s="384">
        <v>28.0</v>
      </c>
      <c r="GX276" s="385" t="s">
        <v>177</v>
      </c>
      <c r="GY276" s="386" t="s">
        <v>132</v>
      </c>
      <c r="GZ276" s="386" t="s">
        <v>132</v>
      </c>
      <c r="HA276" s="387"/>
      <c r="HB276" s="387" t="str">
        <f t="shared" si="2993"/>
        <v/>
      </c>
      <c r="HC276" s="387">
        <f t="shared" si="2994"/>
        <v>0</v>
      </c>
      <c r="HD276" s="388"/>
      <c r="HE276" s="387">
        <f t="shared" si="2995"/>
        <v>0</v>
      </c>
      <c r="HF276" s="388"/>
      <c r="HG276" s="387">
        <f>ADHB!HH276</f>
        <v>0</v>
      </c>
      <c r="HH276" s="387">
        <f t="shared" si="2996"/>
        <v>0</v>
      </c>
      <c r="HI276" s="387">
        <f t="shared" si="2997"/>
        <v>0</v>
      </c>
      <c r="HJ276" s="388">
        <v>0.36319999999999997</v>
      </c>
      <c r="HK276" s="389">
        <f t="shared" si="2998"/>
        <v>0</v>
      </c>
      <c r="HL276" s="390">
        <f t="shared" si="2999"/>
        <v>0</v>
      </c>
      <c r="HM276" s="391"/>
      <c r="HN276" s="384">
        <v>28.0</v>
      </c>
      <c r="HO276" s="385" t="s">
        <v>177</v>
      </c>
      <c r="HP276" s="386" t="s">
        <v>132</v>
      </c>
      <c r="HQ276" s="386" t="s">
        <v>132</v>
      </c>
      <c r="HR276" s="387"/>
      <c r="HS276" s="387" t="str">
        <f t="shared" si="3000"/>
        <v/>
      </c>
      <c r="HT276" s="387">
        <f t="shared" si="3001"/>
        <v>0</v>
      </c>
      <c r="HU276" s="388"/>
      <c r="HV276" s="387">
        <f t="shared" si="3002"/>
        <v>0</v>
      </c>
      <c r="HW276" s="388"/>
      <c r="HX276" s="387">
        <f>ADHB!HY276</f>
        <v>0</v>
      </c>
      <c r="HY276" s="387">
        <f t="shared" si="3003"/>
        <v>0</v>
      </c>
      <c r="HZ276" s="387">
        <f t="shared" si="3004"/>
        <v>0</v>
      </c>
      <c r="IA276" s="388">
        <v>0.36319999999999997</v>
      </c>
      <c r="IB276" s="389">
        <f t="shared" si="3005"/>
        <v>0</v>
      </c>
      <c r="IC276" s="390">
        <f t="shared" si="3006"/>
        <v>0</v>
      </c>
      <c r="ID276" s="391"/>
      <c r="IE276" s="384">
        <v>28.0</v>
      </c>
      <c r="IF276" s="385" t="s">
        <v>177</v>
      </c>
      <c r="IG276" s="386" t="s">
        <v>132</v>
      </c>
      <c r="IH276" s="386" t="s">
        <v>132</v>
      </c>
      <c r="II276" s="387"/>
      <c r="IJ276" s="387" t="str">
        <f t="shared" si="3007"/>
        <v/>
      </c>
      <c r="IK276" s="387">
        <f t="shared" si="3008"/>
        <v>0</v>
      </c>
      <c r="IL276" s="388"/>
      <c r="IM276" s="387">
        <f t="shared" si="3009"/>
        <v>0</v>
      </c>
      <c r="IN276" s="388"/>
      <c r="IO276" s="387">
        <f>ADHB!IP276</f>
        <v>0</v>
      </c>
      <c r="IP276" s="387">
        <f t="shared" si="3010"/>
        <v>0</v>
      </c>
      <c r="IQ276" s="387">
        <f t="shared" si="3011"/>
        <v>0</v>
      </c>
      <c r="IR276" s="388">
        <v>0.36319999999999997</v>
      </c>
      <c r="IS276" s="389">
        <f t="shared" si="3012"/>
        <v>0</v>
      </c>
      <c r="IT276" s="390">
        <f t="shared" si="3013"/>
        <v>0</v>
      </c>
      <c r="IU276" s="391"/>
      <c r="IV276" s="384">
        <v>28.0</v>
      </c>
      <c r="IW276" s="385" t="s">
        <v>177</v>
      </c>
      <c r="IX276" s="386" t="s">
        <v>132</v>
      </c>
      <c r="IY276" s="386" t="s">
        <v>132</v>
      </c>
      <c r="IZ276" s="387"/>
      <c r="JA276" s="387" t="str">
        <f t="shared" si="3014"/>
        <v/>
      </c>
      <c r="JB276" s="387">
        <f t="shared" si="3015"/>
        <v>0</v>
      </c>
      <c r="JC276" s="388"/>
      <c r="JD276" s="387">
        <f t="shared" si="3016"/>
        <v>0</v>
      </c>
      <c r="JE276" s="388"/>
      <c r="JF276" s="387">
        <f>ADHB!JG276</f>
        <v>0</v>
      </c>
      <c r="JG276" s="387">
        <f t="shared" si="3017"/>
        <v>0</v>
      </c>
      <c r="JH276" s="387">
        <f t="shared" si="3018"/>
        <v>0</v>
      </c>
      <c r="JI276" s="388">
        <v>0.36319999999999997</v>
      </c>
      <c r="JJ276" s="389">
        <f t="shared" si="3019"/>
        <v>0</v>
      </c>
      <c r="JK276" s="390">
        <f t="shared" si="3020"/>
        <v>0</v>
      </c>
      <c r="JL276" s="391"/>
      <c r="JM276" s="384">
        <v>28.0</v>
      </c>
      <c r="JN276" s="385" t="s">
        <v>177</v>
      </c>
      <c r="JO276" s="386" t="s">
        <v>132</v>
      </c>
      <c r="JP276" s="386" t="s">
        <v>132</v>
      </c>
      <c r="JQ276" s="387"/>
      <c r="JR276" s="387" t="str">
        <f t="shared" si="3021"/>
        <v/>
      </c>
      <c r="JS276" s="387">
        <f t="shared" si="3022"/>
        <v>0</v>
      </c>
      <c r="JT276" s="388"/>
      <c r="JU276" s="387">
        <f t="shared" si="3023"/>
        <v>0</v>
      </c>
      <c r="JV276" s="388"/>
      <c r="JW276" s="387" t="str">
        <f>ADHB!LF276</f>
        <v/>
      </c>
      <c r="JX276" s="387">
        <f t="shared" si="3024"/>
        <v>0</v>
      </c>
      <c r="JY276" s="387">
        <f t="shared" si="3025"/>
        <v>0</v>
      </c>
      <c r="JZ276" s="388">
        <v>0.36319999999999997</v>
      </c>
      <c r="KA276" s="389">
        <f t="shared" si="3026"/>
        <v>0</v>
      </c>
      <c r="KB276" s="390">
        <f t="shared" si="3027"/>
        <v>0</v>
      </c>
      <c r="KC276" s="391"/>
      <c r="KD276" s="384">
        <v>28.0</v>
      </c>
      <c r="KE276" s="385" t="s">
        <v>177</v>
      </c>
      <c r="KF276" s="386" t="s">
        <v>132</v>
      </c>
      <c r="KG276" s="386" t="s">
        <v>132</v>
      </c>
      <c r="KH276" s="387"/>
      <c r="KI276" s="387" t="str">
        <f t="shared" si="3028"/>
        <v/>
      </c>
      <c r="KJ276" s="387">
        <f t="shared" si="3029"/>
        <v>0</v>
      </c>
      <c r="KK276" s="388"/>
      <c r="KL276" s="387">
        <f t="shared" si="3030"/>
        <v>0</v>
      </c>
      <c r="KM276" s="388"/>
      <c r="KN276" s="387" t="str">
        <f>ADHB!LW276</f>
        <v/>
      </c>
      <c r="KO276" s="387">
        <f t="shared" si="3031"/>
        <v>0</v>
      </c>
      <c r="KP276" s="387">
        <f t="shared" si="3032"/>
        <v>0</v>
      </c>
      <c r="KQ276" s="388">
        <v>0.36319999999999997</v>
      </c>
      <c r="KR276" s="389">
        <f t="shared" si="3033"/>
        <v>0</v>
      </c>
      <c r="KS276" s="390">
        <f t="shared" si="3034"/>
        <v>0</v>
      </c>
      <c r="KT276" s="391"/>
      <c r="KU276" s="392"/>
    </row>
    <row r="277" ht="15.75" customHeight="1">
      <c r="A277" s="394"/>
      <c r="B277" s="395" t="s">
        <v>178</v>
      </c>
      <c r="C277" s="396"/>
      <c r="D277" s="396"/>
      <c r="E277" s="396"/>
      <c r="F277" s="396"/>
      <c r="G277" s="396"/>
      <c r="H277" s="396"/>
      <c r="I277" s="396"/>
      <c r="J277" s="396"/>
      <c r="K277" s="396"/>
      <c r="L277" s="396"/>
      <c r="M277" s="396"/>
      <c r="N277" s="396"/>
      <c r="O277" s="396"/>
      <c r="P277" s="396"/>
      <c r="Q277" s="382"/>
      <c r="R277" s="394"/>
      <c r="S277" s="395" t="s">
        <v>178</v>
      </c>
      <c r="T277" s="396"/>
      <c r="U277" s="396"/>
      <c r="V277" s="396"/>
      <c r="W277" s="396"/>
      <c r="X277" s="396"/>
      <c r="Y277" s="396"/>
      <c r="Z277" s="396"/>
      <c r="AA277" s="396"/>
      <c r="AB277" s="396"/>
      <c r="AC277" s="396"/>
      <c r="AD277" s="396"/>
      <c r="AE277" s="396"/>
      <c r="AF277" s="396"/>
      <c r="AG277" s="396"/>
      <c r="AH277" s="382"/>
      <c r="AI277" s="394"/>
      <c r="AJ277" s="395" t="s">
        <v>178</v>
      </c>
      <c r="AK277" s="396"/>
      <c r="AL277" s="396"/>
      <c r="AM277" s="396"/>
      <c r="AN277" s="396"/>
      <c r="AO277" s="396"/>
      <c r="AP277" s="396"/>
      <c r="AQ277" s="396"/>
      <c r="AR277" s="396"/>
      <c r="AS277" s="396"/>
      <c r="AT277" s="396"/>
      <c r="AU277" s="396"/>
      <c r="AV277" s="396"/>
      <c r="AW277" s="396"/>
      <c r="AX277" s="396"/>
      <c r="AY277" s="382"/>
      <c r="AZ277" s="394"/>
      <c r="BA277" s="395" t="s">
        <v>178</v>
      </c>
      <c r="BB277" s="396"/>
      <c r="BC277" s="396"/>
      <c r="BD277" s="396"/>
      <c r="BE277" s="396"/>
      <c r="BF277" s="396"/>
      <c r="BG277" s="396"/>
      <c r="BH277" s="396"/>
      <c r="BI277" s="396"/>
      <c r="BJ277" s="396"/>
      <c r="BK277" s="396"/>
      <c r="BL277" s="396"/>
      <c r="BM277" s="396"/>
      <c r="BN277" s="396"/>
      <c r="BO277" s="396"/>
      <c r="BP277" s="382"/>
      <c r="BQ277" s="394"/>
      <c r="BR277" s="395" t="s">
        <v>178</v>
      </c>
      <c r="BS277" s="396"/>
      <c r="BT277" s="396"/>
      <c r="BU277" s="396"/>
      <c r="BV277" s="396"/>
      <c r="BW277" s="396"/>
      <c r="BX277" s="396"/>
      <c r="BY277" s="396"/>
      <c r="BZ277" s="396"/>
      <c r="CA277" s="396"/>
      <c r="CB277" s="396"/>
      <c r="CC277" s="396"/>
      <c r="CD277" s="396"/>
      <c r="CE277" s="396"/>
      <c r="CF277" s="396"/>
      <c r="CG277" s="382"/>
      <c r="CH277" s="394"/>
      <c r="CI277" s="395" t="s">
        <v>178</v>
      </c>
      <c r="CJ277" s="396"/>
      <c r="CK277" s="396"/>
      <c r="CL277" s="396"/>
      <c r="CM277" s="396"/>
      <c r="CN277" s="396"/>
      <c r="CO277" s="396"/>
      <c r="CP277" s="396"/>
      <c r="CQ277" s="396"/>
      <c r="CR277" s="396"/>
      <c r="CS277" s="396"/>
      <c r="CT277" s="396"/>
      <c r="CU277" s="396"/>
      <c r="CV277" s="396"/>
      <c r="CW277" s="396"/>
      <c r="CX277" s="382"/>
      <c r="CY277" s="394"/>
      <c r="CZ277" s="395" t="s">
        <v>178</v>
      </c>
      <c r="DA277" s="396"/>
      <c r="DB277" s="396"/>
      <c r="DC277" s="396"/>
      <c r="DD277" s="396"/>
      <c r="DE277" s="396"/>
      <c r="DF277" s="396"/>
      <c r="DG277" s="396"/>
      <c r="DH277" s="396"/>
      <c r="DI277" s="396"/>
      <c r="DJ277" s="396"/>
      <c r="DK277" s="396"/>
      <c r="DL277" s="396"/>
      <c r="DM277" s="396"/>
      <c r="DN277" s="396"/>
      <c r="DO277" s="382"/>
      <c r="DP277" s="394"/>
      <c r="DQ277" s="395" t="s">
        <v>178</v>
      </c>
      <c r="DR277" s="396"/>
      <c r="DS277" s="396"/>
      <c r="DT277" s="396"/>
      <c r="DU277" s="396"/>
      <c r="DV277" s="396"/>
      <c r="DW277" s="396"/>
      <c r="DX277" s="396"/>
      <c r="DY277" s="396"/>
      <c r="DZ277" s="396"/>
      <c r="EA277" s="396"/>
      <c r="EB277" s="396"/>
      <c r="EC277" s="396"/>
      <c r="ED277" s="396"/>
      <c r="EE277" s="396"/>
      <c r="EF277" s="382"/>
      <c r="EG277" s="394"/>
      <c r="EH277" s="395" t="s">
        <v>178</v>
      </c>
      <c r="EI277" s="396"/>
      <c r="EJ277" s="396"/>
      <c r="EK277" s="396"/>
      <c r="EL277" s="396"/>
      <c r="EM277" s="396"/>
      <c r="EN277" s="396"/>
      <c r="EO277" s="396"/>
      <c r="EP277" s="396"/>
      <c r="EQ277" s="396"/>
      <c r="ER277" s="396"/>
      <c r="ES277" s="396"/>
      <c r="ET277" s="396"/>
      <c r="EU277" s="396"/>
      <c r="EV277" s="396"/>
      <c r="EW277" s="382"/>
      <c r="EX277" s="394"/>
      <c r="EY277" s="395" t="s">
        <v>178</v>
      </c>
      <c r="EZ277" s="396"/>
      <c r="FA277" s="396"/>
      <c r="FB277" s="396"/>
      <c r="FC277" s="396"/>
      <c r="FD277" s="396"/>
      <c r="FE277" s="396"/>
      <c r="FF277" s="396"/>
      <c r="FG277" s="396"/>
      <c r="FH277" s="396"/>
      <c r="FI277" s="396"/>
      <c r="FJ277" s="396"/>
      <c r="FK277" s="396"/>
      <c r="FL277" s="396"/>
      <c r="FM277" s="396"/>
      <c r="FN277" s="382"/>
      <c r="FO277" s="394"/>
      <c r="FP277" s="395" t="s">
        <v>178</v>
      </c>
      <c r="FQ277" s="396"/>
      <c r="FR277" s="396"/>
      <c r="FS277" s="396"/>
      <c r="FT277" s="396"/>
      <c r="FU277" s="396"/>
      <c r="FV277" s="396"/>
      <c r="FW277" s="396"/>
      <c r="FX277" s="396"/>
      <c r="FY277" s="396"/>
      <c r="FZ277" s="396"/>
      <c r="GA277" s="396"/>
      <c r="GB277" s="396"/>
      <c r="GC277" s="396"/>
      <c r="GD277" s="396"/>
      <c r="GE277" s="382"/>
      <c r="GF277" s="394"/>
      <c r="GG277" s="395" t="s">
        <v>178</v>
      </c>
      <c r="GH277" s="396"/>
      <c r="GI277" s="396"/>
      <c r="GJ277" s="396"/>
      <c r="GK277" s="396"/>
      <c r="GL277" s="396"/>
      <c r="GM277" s="396"/>
      <c r="GN277" s="396"/>
      <c r="GO277" s="396"/>
      <c r="GP277" s="396"/>
      <c r="GQ277" s="396"/>
      <c r="GR277" s="396"/>
      <c r="GS277" s="396"/>
      <c r="GT277" s="396"/>
      <c r="GU277" s="396"/>
      <c r="GV277" s="382"/>
      <c r="GW277" s="394"/>
      <c r="GX277" s="395" t="s">
        <v>178</v>
      </c>
      <c r="GY277" s="396"/>
      <c r="GZ277" s="396"/>
      <c r="HA277" s="396"/>
      <c r="HB277" s="396"/>
      <c r="HC277" s="396"/>
      <c r="HD277" s="396"/>
      <c r="HE277" s="396"/>
      <c r="HF277" s="396"/>
      <c r="HG277" s="396"/>
      <c r="HH277" s="396"/>
      <c r="HI277" s="396"/>
      <c r="HJ277" s="396"/>
      <c r="HK277" s="396"/>
      <c r="HL277" s="396"/>
      <c r="HM277" s="382"/>
      <c r="HN277" s="394"/>
      <c r="HO277" s="395" t="s">
        <v>178</v>
      </c>
      <c r="HP277" s="396"/>
      <c r="HQ277" s="396"/>
      <c r="HR277" s="396"/>
      <c r="HS277" s="396"/>
      <c r="HT277" s="396"/>
      <c r="HU277" s="396"/>
      <c r="HV277" s="396"/>
      <c r="HW277" s="396"/>
      <c r="HX277" s="396"/>
      <c r="HY277" s="396"/>
      <c r="HZ277" s="396"/>
      <c r="IA277" s="396"/>
      <c r="IB277" s="396"/>
      <c r="IC277" s="396"/>
      <c r="ID277" s="382"/>
      <c r="IE277" s="394"/>
      <c r="IF277" s="395" t="s">
        <v>178</v>
      </c>
      <c r="IG277" s="396"/>
      <c r="IH277" s="396"/>
      <c r="II277" s="396"/>
      <c r="IJ277" s="396"/>
      <c r="IK277" s="396"/>
      <c r="IL277" s="396"/>
      <c r="IM277" s="396"/>
      <c r="IN277" s="396"/>
      <c r="IO277" s="396"/>
      <c r="IP277" s="396"/>
      <c r="IQ277" s="396"/>
      <c r="IR277" s="396"/>
      <c r="IS277" s="396"/>
      <c r="IT277" s="396"/>
      <c r="IU277" s="382"/>
      <c r="IV277" s="394"/>
      <c r="IW277" s="395" t="s">
        <v>178</v>
      </c>
      <c r="IX277" s="396"/>
      <c r="IY277" s="396"/>
      <c r="IZ277" s="396"/>
      <c r="JA277" s="396"/>
      <c r="JB277" s="396"/>
      <c r="JC277" s="396"/>
      <c r="JD277" s="396"/>
      <c r="JE277" s="396"/>
      <c r="JF277" s="396"/>
      <c r="JG277" s="396"/>
      <c r="JH277" s="396"/>
      <c r="JI277" s="396"/>
      <c r="JJ277" s="396"/>
      <c r="JK277" s="396"/>
      <c r="JL277" s="382"/>
      <c r="JM277" s="394"/>
      <c r="JN277" s="395" t="s">
        <v>178</v>
      </c>
      <c r="JO277" s="396"/>
      <c r="JP277" s="396"/>
      <c r="JQ277" s="396"/>
      <c r="JR277" s="396"/>
      <c r="JS277" s="396"/>
      <c r="JT277" s="396"/>
      <c r="JU277" s="396"/>
      <c r="JV277" s="396"/>
      <c r="JW277" s="396"/>
      <c r="JX277" s="396"/>
      <c r="JY277" s="396"/>
      <c r="JZ277" s="396"/>
      <c r="KA277" s="396"/>
      <c r="KB277" s="396"/>
      <c r="KC277" s="382"/>
      <c r="KD277" s="394"/>
      <c r="KE277" s="395" t="s">
        <v>178</v>
      </c>
      <c r="KF277" s="396"/>
      <c r="KG277" s="396"/>
      <c r="KH277" s="396"/>
      <c r="KI277" s="396"/>
      <c r="KJ277" s="396"/>
      <c r="KK277" s="396"/>
      <c r="KL277" s="396"/>
      <c r="KM277" s="396"/>
      <c r="KN277" s="396"/>
      <c r="KO277" s="396"/>
      <c r="KP277" s="396"/>
      <c r="KQ277" s="396"/>
      <c r="KR277" s="396"/>
      <c r="KS277" s="396"/>
      <c r="KT277" s="382"/>
      <c r="KU277" s="383"/>
    </row>
    <row r="278" ht="15.75" customHeight="1">
      <c r="A278" s="384">
        <v>1.0</v>
      </c>
      <c r="B278" s="385" t="s">
        <v>179</v>
      </c>
      <c r="C278" s="386" t="s">
        <v>132</v>
      </c>
      <c r="D278" s="386" t="s">
        <v>132</v>
      </c>
      <c r="E278" s="387"/>
      <c r="F278" s="387"/>
      <c r="G278" s="387">
        <f t="shared" ref="G278:G296" si="3035">IFERROR(E278*F278/1000000,0)</f>
        <v>0</v>
      </c>
      <c r="H278" s="388"/>
      <c r="I278" s="387">
        <f t="shared" ref="I278:I296" si="3036">IFERROR(+G278*H278,"")</f>
        <v>0</v>
      </c>
      <c r="J278" s="388"/>
      <c r="K278" s="387">
        <f>ADHB!L278</f>
        <v>0</v>
      </c>
      <c r="L278" s="387">
        <f t="shared" ref="L278:L296" si="3037">IFERROR(K278/J278*100,0)</f>
        <v>0</v>
      </c>
      <c r="M278" s="387">
        <f t="shared" ref="M278:M296" si="3038">IFERROR(+(IF(G278="","0",G278))+(IF(I278="","0",I278))+(IF(L278="","0",L278)),"")</f>
        <v>0</v>
      </c>
      <c r="N278" s="388">
        <v>0.36319999999999997</v>
      </c>
      <c r="O278" s="389">
        <f t="shared" ref="O278:O296" si="3039">IFERROR(+N278*(M278-L278),"")</f>
        <v>0</v>
      </c>
      <c r="P278" s="390">
        <f t="shared" ref="P278:P296" si="3040">IFERROR(+(IF(M278="","0",M278))-(IF(O278="","0",O278)),"")</f>
        <v>0</v>
      </c>
      <c r="Q278" s="391"/>
      <c r="R278" s="384">
        <v>1.0</v>
      </c>
      <c r="S278" s="385" t="s">
        <v>179</v>
      </c>
      <c r="T278" s="386" t="s">
        <v>132</v>
      </c>
      <c r="U278" s="386" t="s">
        <v>132</v>
      </c>
      <c r="V278" s="387"/>
      <c r="W278" s="387" t="str">
        <f t="shared" ref="W278:W296" si="3041">F278</f>
        <v/>
      </c>
      <c r="X278" s="387">
        <f t="shared" ref="X278:X296" si="3042">IFERROR(V278*W278/1000000,0)</f>
        <v>0</v>
      </c>
      <c r="Y278" s="388"/>
      <c r="Z278" s="387">
        <f t="shared" ref="Z278:Z296" si="3043">IFERROR(+X278*Y278,"")</f>
        <v>0</v>
      </c>
      <c r="AA278" s="388"/>
      <c r="AB278" s="387">
        <f>ADHB!AC278</f>
        <v>0</v>
      </c>
      <c r="AC278" s="387">
        <f t="shared" ref="AC278:AC296" si="3044">IFERROR(AB278/AA278*100,0)</f>
        <v>0</v>
      </c>
      <c r="AD278" s="387">
        <f t="shared" ref="AD278:AD296" si="3045">IFERROR(+(IF(X278="","0",X278))+(IF(Z278="","0",Z278))+(IF(AC278="","0",AC278)),"")</f>
        <v>0</v>
      </c>
      <c r="AE278" s="388">
        <v>0.36319999999999997</v>
      </c>
      <c r="AF278" s="389">
        <f t="shared" ref="AF278:AF296" si="3046">IFERROR(+AE278*(AD278-AC278),"")</f>
        <v>0</v>
      </c>
      <c r="AG278" s="390">
        <f t="shared" ref="AG278:AG296" si="3047">IFERROR(+(IF(AD278="","0",AD278))-(IF(AF278="","0",AF278)),"")</f>
        <v>0</v>
      </c>
      <c r="AH278" s="391"/>
      <c r="AI278" s="384">
        <v>1.0</v>
      </c>
      <c r="AJ278" s="385" t="s">
        <v>179</v>
      </c>
      <c r="AK278" s="386" t="s">
        <v>132</v>
      </c>
      <c r="AL278" s="386" t="s">
        <v>132</v>
      </c>
      <c r="AM278" s="387"/>
      <c r="AN278" s="387" t="str">
        <f t="shared" ref="AN278:AN296" si="3048">W278</f>
        <v/>
      </c>
      <c r="AO278" s="387">
        <f t="shared" ref="AO278:AO296" si="3049">IFERROR(AM278*AN278/1000000,0)</f>
        <v>0</v>
      </c>
      <c r="AP278" s="388"/>
      <c r="AQ278" s="387">
        <f t="shared" ref="AQ278:AQ296" si="3050">IFERROR(+AO278*AP278,"")</f>
        <v>0</v>
      </c>
      <c r="AR278" s="388"/>
      <c r="AS278" s="387">
        <f>ADHB!AT278</f>
        <v>0</v>
      </c>
      <c r="AT278" s="387">
        <f t="shared" ref="AT278:AT296" si="3051">IFERROR(AS278/AR278*100,0)</f>
        <v>0</v>
      </c>
      <c r="AU278" s="387">
        <f t="shared" ref="AU278:AU296" si="3052">IFERROR(+(IF(AO278="","0",AO278))+(IF(AQ278="","0",AQ278))+(IF(AT278="","0",AT278)),"")</f>
        <v>0</v>
      </c>
      <c r="AV278" s="388">
        <v>0.36319999999999997</v>
      </c>
      <c r="AW278" s="389">
        <f t="shared" ref="AW278:AW296" si="3053">IFERROR(+AV278*(AU278-AT278),"")</f>
        <v>0</v>
      </c>
      <c r="AX278" s="390">
        <f t="shared" ref="AX278:AX296" si="3054">IFERROR(+(IF(AU278="","0",AU278))-(IF(AW278="","0",AW278)),"")</f>
        <v>0</v>
      </c>
      <c r="AY278" s="391"/>
      <c r="AZ278" s="384">
        <v>1.0</v>
      </c>
      <c r="BA278" s="385" t="s">
        <v>179</v>
      </c>
      <c r="BB278" s="386" t="s">
        <v>132</v>
      </c>
      <c r="BC278" s="386" t="s">
        <v>132</v>
      </c>
      <c r="BD278" s="387"/>
      <c r="BE278" s="387" t="str">
        <f t="shared" ref="BE278:BE296" si="3055">AN278</f>
        <v/>
      </c>
      <c r="BF278" s="387">
        <f t="shared" ref="BF278:BF296" si="3056">IFERROR(BD278*BE278/1000000,0)</f>
        <v>0</v>
      </c>
      <c r="BG278" s="388"/>
      <c r="BH278" s="387">
        <f t="shared" ref="BH278:BH296" si="3057">IFERROR(+BF278*BG278,"")</f>
        <v>0</v>
      </c>
      <c r="BI278" s="388"/>
      <c r="BJ278" s="387">
        <f>ADHB!BK278</f>
        <v>0</v>
      </c>
      <c r="BK278" s="387">
        <f t="shared" ref="BK278:BK296" si="3058">IFERROR(BJ278/BI278*100,0)</f>
        <v>0</v>
      </c>
      <c r="BL278" s="387">
        <f t="shared" ref="BL278:BL296" si="3059">IFERROR(+(IF(BF278="","0",BF278))+(IF(BH278="","0",BH278))+(IF(BK278="","0",BK278)),"")</f>
        <v>0</v>
      </c>
      <c r="BM278" s="388">
        <v>0.36319999999999997</v>
      </c>
      <c r="BN278" s="389">
        <f t="shared" ref="BN278:BN296" si="3060">IFERROR(+BM278*(BL278-BK278),"")</f>
        <v>0</v>
      </c>
      <c r="BO278" s="390">
        <f t="shared" ref="BO278:BO296" si="3061">IFERROR(+(IF(BL278="","0",BL278))-(IF(BN278="","0",BN278)),"")</f>
        <v>0</v>
      </c>
      <c r="BP278" s="391"/>
      <c r="BQ278" s="384">
        <v>1.0</v>
      </c>
      <c r="BR278" s="385" t="s">
        <v>179</v>
      </c>
      <c r="BS278" s="386" t="s">
        <v>132</v>
      </c>
      <c r="BT278" s="386" t="s">
        <v>132</v>
      </c>
      <c r="BU278" s="387"/>
      <c r="BV278" s="387" t="str">
        <f t="shared" ref="BV278:BV296" si="3062">BE278</f>
        <v/>
      </c>
      <c r="BW278" s="387">
        <f t="shared" ref="BW278:BW296" si="3063">IFERROR(BU278*BV278/1000000,0)</f>
        <v>0</v>
      </c>
      <c r="BX278" s="388"/>
      <c r="BY278" s="387">
        <f t="shared" ref="BY278:BY296" si="3064">IFERROR(+BW278*BX278,"")</f>
        <v>0</v>
      </c>
      <c r="BZ278" s="388"/>
      <c r="CA278" s="387">
        <f>ADHB!CB278</f>
        <v>0</v>
      </c>
      <c r="CB278" s="387">
        <f t="shared" ref="CB278:CB296" si="3065">IFERROR(CA278/BZ278*100,0)</f>
        <v>0</v>
      </c>
      <c r="CC278" s="387">
        <f t="shared" ref="CC278:CC296" si="3066">IFERROR(+(IF(BW278="","0",BW278))+(IF(BY278="","0",BY278))+(IF(CB278="","0",CB278)),"")</f>
        <v>0</v>
      </c>
      <c r="CD278" s="388">
        <v>0.36319999999999997</v>
      </c>
      <c r="CE278" s="389">
        <f t="shared" ref="CE278:CE296" si="3067">IFERROR(+CD278*(CC278-CB278),"")</f>
        <v>0</v>
      </c>
      <c r="CF278" s="390">
        <f t="shared" ref="CF278:CF296" si="3068">IFERROR(+(IF(CC278="","0",CC278))-(IF(CE278="","0",CE278)),"")</f>
        <v>0</v>
      </c>
      <c r="CG278" s="391"/>
      <c r="CH278" s="384">
        <v>1.0</v>
      </c>
      <c r="CI278" s="385" t="s">
        <v>179</v>
      </c>
      <c r="CJ278" s="386" t="s">
        <v>132</v>
      </c>
      <c r="CK278" s="386" t="s">
        <v>132</v>
      </c>
      <c r="CL278" s="387"/>
      <c r="CM278" s="387" t="str">
        <f t="shared" ref="CM278:CM296" si="3069">BV278</f>
        <v/>
      </c>
      <c r="CN278" s="387">
        <f t="shared" ref="CN278:CN296" si="3070">IFERROR(CL278*CM278/1000000,0)</f>
        <v>0</v>
      </c>
      <c r="CO278" s="388"/>
      <c r="CP278" s="387">
        <f t="shared" ref="CP278:CP296" si="3071">IFERROR(+CN278*CO278,"")</f>
        <v>0</v>
      </c>
      <c r="CQ278" s="388"/>
      <c r="CR278" s="387">
        <f>ADHB!CS278</f>
        <v>0</v>
      </c>
      <c r="CS278" s="387">
        <f t="shared" ref="CS278:CS296" si="3072">IFERROR(CR278/CQ278*100,0)</f>
        <v>0</v>
      </c>
      <c r="CT278" s="387">
        <f t="shared" ref="CT278:CT296" si="3073">IFERROR(+(IF(CN278="","0",CN278))+(IF(CP278="","0",CP278))+(IF(CS278="","0",CS278)),"")</f>
        <v>0</v>
      </c>
      <c r="CU278" s="388">
        <v>0.36319999999999997</v>
      </c>
      <c r="CV278" s="389">
        <f t="shared" ref="CV278:CV296" si="3074">IFERROR(+CU278*(CT278-CS278),"")</f>
        <v>0</v>
      </c>
      <c r="CW278" s="390">
        <f t="shared" ref="CW278:CW296" si="3075">IFERROR(+(IF(CT278="","0",CT278))-(IF(CV278="","0",CV278)),"")</f>
        <v>0</v>
      </c>
      <c r="CX278" s="391"/>
      <c r="CY278" s="384">
        <v>1.0</v>
      </c>
      <c r="CZ278" s="385" t="s">
        <v>179</v>
      </c>
      <c r="DA278" s="386" t="s">
        <v>132</v>
      </c>
      <c r="DB278" s="386" t="s">
        <v>132</v>
      </c>
      <c r="DC278" s="387"/>
      <c r="DD278" s="387" t="str">
        <f t="shared" ref="DD278:DD296" si="3076">CM278</f>
        <v/>
      </c>
      <c r="DE278" s="387">
        <f t="shared" ref="DE278:DE296" si="3077">IFERROR(DC278*DD278/1000000,0)</f>
        <v>0</v>
      </c>
      <c r="DF278" s="388"/>
      <c r="DG278" s="387">
        <f t="shared" ref="DG278:DG296" si="3078">IFERROR(+DE278*DF278,"")</f>
        <v>0</v>
      </c>
      <c r="DH278" s="388"/>
      <c r="DI278" s="387">
        <f>ADHB!DJ278</f>
        <v>0</v>
      </c>
      <c r="DJ278" s="387">
        <f t="shared" ref="DJ278:DJ296" si="3079">IFERROR(DI278/DH278*100,0)</f>
        <v>0</v>
      </c>
      <c r="DK278" s="387">
        <f t="shared" ref="DK278:DK296" si="3080">IFERROR(+(IF(DE278="","0",DE278))+(IF(DG278="","0",DG278))+(IF(DJ278="","0",DJ278)),"")</f>
        <v>0</v>
      </c>
      <c r="DL278" s="388">
        <v>0.36319999999999997</v>
      </c>
      <c r="DM278" s="389">
        <f t="shared" ref="DM278:DM296" si="3081">IFERROR(+DL278*(DK278-DJ278),"")</f>
        <v>0</v>
      </c>
      <c r="DN278" s="390">
        <f t="shared" ref="DN278:DN296" si="3082">IFERROR(+(IF(DK278="","0",DK278))-(IF(DM278="","0",DM278)),"")</f>
        <v>0</v>
      </c>
      <c r="DO278" s="391"/>
      <c r="DP278" s="384">
        <v>1.0</v>
      </c>
      <c r="DQ278" s="385" t="s">
        <v>179</v>
      </c>
      <c r="DR278" s="386" t="s">
        <v>132</v>
      </c>
      <c r="DS278" s="386" t="s">
        <v>132</v>
      </c>
      <c r="DT278" s="387"/>
      <c r="DU278" s="387" t="str">
        <f t="shared" ref="DU278:DU296" si="3083">DD278</f>
        <v/>
      </c>
      <c r="DV278" s="387">
        <f t="shared" ref="DV278:DV296" si="3084">IFERROR(DT278*DU278/1000000,0)</f>
        <v>0</v>
      </c>
      <c r="DW278" s="388"/>
      <c r="DX278" s="387">
        <f t="shared" ref="DX278:DX296" si="3085">IFERROR(+DV278*DW278,"")</f>
        <v>0</v>
      </c>
      <c r="DY278" s="388"/>
      <c r="DZ278" s="387">
        <f>ADHB!EA278</f>
        <v>0</v>
      </c>
      <c r="EA278" s="387">
        <f t="shared" ref="EA278:EA296" si="3086">IFERROR(DZ278/DY278*100,0)</f>
        <v>0</v>
      </c>
      <c r="EB278" s="387">
        <f t="shared" ref="EB278:EB296" si="3087">IFERROR(+(IF(DV278="","0",DV278))+(IF(DX278="","0",DX278))+(IF(EA278="","0",EA278)),"")</f>
        <v>0</v>
      </c>
      <c r="EC278" s="388">
        <v>0.36319999999999997</v>
      </c>
      <c r="ED278" s="389">
        <f t="shared" ref="ED278:ED296" si="3088">IFERROR(+EC278*(EB278-EA278),"")</f>
        <v>0</v>
      </c>
      <c r="EE278" s="390">
        <f t="shared" ref="EE278:EE296" si="3089">IFERROR(+(IF(EB278="","0",EB278))-(IF(ED278="","0",ED278)),"")</f>
        <v>0</v>
      </c>
      <c r="EF278" s="391"/>
      <c r="EG278" s="384">
        <v>1.0</v>
      </c>
      <c r="EH278" s="385" t="s">
        <v>179</v>
      </c>
      <c r="EI278" s="386" t="s">
        <v>132</v>
      </c>
      <c r="EJ278" s="386" t="s">
        <v>132</v>
      </c>
      <c r="EK278" s="387"/>
      <c r="EL278" s="387" t="str">
        <f t="shared" ref="EL278:EL296" si="3090">DU278</f>
        <v/>
      </c>
      <c r="EM278" s="387">
        <f t="shared" ref="EM278:EM296" si="3091">IFERROR(EK278*EL278/1000000,0)</f>
        <v>0</v>
      </c>
      <c r="EN278" s="388"/>
      <c r="EO278" s="387">
        <f t="shared" ref="EO278:EO296" si="3092">IFERROR(+EM278*EN278,"")</f>
        <v>0</v>
      </c>
      <c r="EP278" s="388"/>
      <c r="EQ278" s="387">
        <f>ADHB!ER278</f>
        <v>0</v>
      </c>
      <c r="ER278" s="387">
        <f t="shared" ref="ER278:ER296" si="3093">IFERROR(EQ278/EP278*100,0)</f>
        <v>0</v>
      </c>
      <c r="ES278" s="387">
        <f t="shared" ref="ES278:ES296" si="3094">IFERROR(+(IF(EM278="","0",EM278))+(IF(EO278="","0",EO278))+(IF(ER278="","0",ER278)),"")</f>
        <v>0</v>
      </c>
      <c r="ET278" s="388">
        <v>0.36319999999999997</v>
      </c>
      <c r="EU278" s="389">
        <f t="shared" ref="EU278:EU296" si="3095">IFERROR(+ET278*(ES278-ER278),"")</f>
        <v>0</v>
      </c>
      <c r="EV278" s="390">
        <f t="shared" ref="EV278:EV296" si="3096">IFERROR(+(IF(ES278="","0",ES278))-(IF(EU278="","0",EU278)),"")</f>
        <v>0</v>
      </c>
      <c r="EW278" s="391"/>
      <c r="EX278" s="384">
        <v>1.0</v>
      </c>
      <c r="EY278" s="385" t="s">
        <v>179</v>
      </c>
      <c r="EZ278" s="386" t="s">
        <v>132</v>
      </c>
      <c r="FA278" s="386" t="s">
        <v>132</v>
      </c>
      <c r="FB278" s="387"/>
      <c r="FC278" s="387" t="str">
        <f t="shared" ref="FC278:FC296" si="3097">EL278</f>
        <v/>
      </c>
      <c r="FD278" s="387">
        <f t="shared" ref="FD278:FD296" si="3098">IFERROR(FB278*FC278/1000000,0)</f>
        <v>0</v>
      </c>
      <c r="FE278" s="388"/>
      <c r="FF278" s="387">
        <f t="shared" ref="FF278:FF296" si="3099">IFERROR(+FD278*FE278,"")</f>
        <v>0</v>
      </c>
      <c r="FG278" s="388"/>
      <c r="FH278" s="387">
        <f>ADHB!FI278</f>
        <v>0</v>
      </c>
      <c r="FI278" s="387">
        <f t="shared" ref="FI278:FI296" si="3100">IFERROR(FH278/FG278*100,0)</f>
        <v>0</v>
      </c>
      <c r="FJ278" s="387">
        <f t="shared" ref="FJ278:FJ296" si="3101">IFERROR(+(IF(FD278="","0",FD278))+(IF(FF278="","0",FF278))+(IF(FI278="","0",FI278)),"")</f>
        <v>0</v>
      </c>
      <c r="FK278" s="388">
        <v>0.36319999999999997</v>
      </c>
      <c r="FL278" s="389">
        <f t="shared" ref="FL278:FL296" si="3102">IFERROR(+FK278*(FJ278-FI278),"")</f>
        <v>0</v>
      </c>
      <c r="FM278" s="390">
        <f t="shared" ref="FM278:FM296" si="3103">IFERROR(+(IF(FJ278="","0",FJ278))-(IF(FL278="","0",FL278)),"")</f>
        <v>0</v>
      </c>
      <c r="FN278" s="391"/>
      <c r="FO278" s="384">
        <v>1.0</v>
      </c>
      <c r="FP278" s="385" t="s">
        <v>179</v>
      </c>
      <c r="FQ278" s="386" t="s">
        <v>132</v>
      </c>
      <c r="FR278" s="386" t="s">
        <v>132</v>
      </c>
      <c r="FS278" s="387"/>
      <c r="FT278" s="387" t="str">
        <f t="shared" ref="FT278:FT296" si="3104">FC278</f>
        <v/>
      </c>
      <c r="FU278" s="387">
        <f t="shared" ref="FU278:FU296" si="3105">IFERROR(FS278*FT278/1000000,0)</f>
        <v>0</v>
      </c>
      <c r="FV278" s="388"/>
      <c r="FW278" s="387">
        <f t="shared" ref="FW278:FW296" si="3106">IFERROR(+FU278*FV278,"")</f>
        <v>0</v>
      </c>
      <c r="FX278" s="388"/>
      <c r="FY278" s="387">
        <f>ADHB!FZ278</f>
        <v>0</v>
      </c>
      <c r="FZ278" s="387">
        <f t="shared" ref="FZ278:FZ296" si="3107">IFERROR(FY278/FX278*100,0)</f>
        <v>0</v>
      </c>
      <c r="GA278" s="387">
        <f t="shared" ref="GA278:GA296" si="3108">IFERROR(+(IF(FU278="","0",FU278))+(IF(FW278="","0",FW278))+(IF(FZ278="","0",FZ278)),"")</f>
        <v>0</v>
      </c>
      <c r="GB278" s="388">
        <v>0.36319999999999997</v>
      </c>
      <c r="GC278" s="389">
        <f t="shared" ref="GC278:GC296" si="3109">IFERROR(+GB278*(GA278-FZ278),"")</f>
        <v>0</v>
      </c>
      <c r="GD278" s="390">
        <f t="shared" ref="GD278:GD296" si="3110">IFERROR(+(IF(GA278="","0",GA278))-(IF(GC278="","0",GC278)),"")</f>
        <v>0</v>
      </c>
      <c r="GE278" s="391"/>
      <c r="GF278" s="384">
        <v>1.0</v>
      </c>
      <c r="GG278" s="385" t="s">
        <v>179</v>
      </c>
      <c r="GH278" s="386" t="s">
        <v>132</v>
      </c>
      <c r="GI278" s="386" t="s">
        <v>132</v>
      </c>
      <c r="GJ278" s="387"/>
      <c r="GK278" s="387" t="str">
        <f t="shared" ref="GK278:GK296" si="3111">FT278</f>
        <v/>
      </c>
      <c r="GL278" s="387">
        <f t="shared" ref="GL278:GL296" si="3112">IFERROR(GJ278*GK278/1000000,0)</f>
        <v>0</v>
      </c>
      <c r="GM278" s="388"/>
      <c r="GN278" s="387">
        <f t="shared" ref="GN278:GN296" si="3113">IFERROR(+GL278*GM278,"")</f>
        <v>0</v>
      </c>
      <c r="GO278" s="388"/>
      <c r="GP278" s="387">
        <f>ADHB!GQ278</f>
        <v>0</v>
      </c>
      <c r="GQ278" s="387">
        <f t="shared" ref="GQ278:GQ296" si="3114">IFERROR(GP278/GO278*100,0)</f>
        <v>0</v>
      </c>
      <c r="GR278" s="387">
        <f t="shared" ref="GR278:GR296" si="3115">IFERROR(+(IF(GL278="","0",GL278))+(IF(GN278="","0",GN278))+(IF(GQ278="","0",GQ278)),"")</f>
        <v>0</v>
      </c>
      <c r="GS278" s="388">
        <v>0.36319999999999997</v>
      </c>
      <c r="GT278" s="389">
        <f t="shared" ref="GT278:GT296" si="3116">IFERROR(+GS278*(GR278-GQ278),"")</f>
        <v>0</v>
      </c>
      <c r="GU278" s="390">
        <f t="shared" ref="GU278:GU296" si="3117">IFERROR(+(IF(GR278="","0",GR278))-(IF(GT278="","0",GT278)),"")</f>
        <v>0</v>
      </c>
      <c r="GV278" s="391"/>
      <c r="GW278" s="384">
        <v>1.0</v>
      </c>
      <c r="GX278" s="385" t="s">
        <v>179</v>
      </c>
      <c r="GY278" s="386" t="s">
        <v>132</v>
      </c>
      <c r="GZ278" s="386" t="s">
        <v>132</v>
      </c>
      <c r="HA278" s="387"/>
      <c r="HB278" s="387" t="str">
        <f t="shared" ref="HB278:HB296" si="3118">GK278</f>
        <v/>
      </c>
      <c r="HC278" s="387">
        <f t="shared" ref="HC278:HC296" si="3119">IFERROR(HA278*HB278/1000000,0)</f>
        <v>0</v>
      </c>
      <c r="HD278" s="388"/>
      <c r="HE278" s="387">
        <f t="shared" ref="HE278:HE296" si="3120">IFERROR(+HC278*HD278,"")</f>
        <v>0</v>
      </c>
      <c r="HF278" s="388"/>
      <c r="HG278" s="387">
        <f>ADHB!HH278</f>
        <v>0</v>
      </c>
      <c r="HH278" s="387">
        <f t="shared" ref="HH278:HH296" si="3121">IFERROR(HG278/HF278*100,0)</f>
        <v>0</v>
      </c>
      <c r="HI278" s="387">
        <f t="shared" ref="HI278:HI296" si="3122">IFERROR(+(IF(HC278="","0",HC278))+(IF(HE278="","0",HE278))+(IF(HH278="","0",HH278)),"")</f>
        <v>0</v>
      </c>
      <c r="HJ278" s="388">
        <v>0.36319999999999997</v>
      </c>
      <c r="HK278" s="389">
        <f t="shared" ref="HK278:HK296" si="3123">IFERROR(+HJ278*(HI278-HH278),"")</f>
        <v>0</v>
      </c>
      <c r="HL278" s="390">
        <f t="shared" ref="HL278:HL296" si="3124">IFERROR(+(IF(HI278="","0",HI278))-(IF(HK278="","0",HK278)),"")</f>
        <v>0</v>
      </c>
      <c r="HM278" s="391"/>
      <c r="HN278" s="384">
        <v>1.0</v>
      </c>
      <c r="HO278" s="385" t="s">
        <v>179</v>
      </c>
      <c r="HP278" s="386" t="s">
        <v>132</v>
      </c>
      <c r="HQ278" s="386" t="s">
        <v>132</v>
      </c>
      <c r="HR278" s="387"/>
      <c r="HS278" s="387" t="str">
        <f t="shared" ref="HS278:HS296" si="3125">HB278</f>
        <v/>
      </c>
      <c r="HT278" s="387">
        <f t="shared" ref="HT278:HT296" si="3126">IFERROR(HR278*HS278/1000000,0)</f>
        <v>0</v>
      </c>
      <c r="HU278" s="388"/>
      <c r="HV278" s="387">
        <f t="shared" ref="HV278:HV296" si="3127">IFERROR(+HT278*HU278,"")</f>
        <v>0</v>
      </c>
      <c r="HW278" s="388"/>
      <c r="HX278" s="387">
        <f>ADHB!HY278</f>
        <v>0</v>
      </c>
      <c r="HY278" s="387">
        <f t="shared" ref="HY278:HY296" si="3128">IFERROR(HX278/HW278*100,0)</f>
        <v>0</v>
      </c>
      <c r="HZ278" s="387">
        <f t="shared" ref="HZ278:HZ296" si="3129">IFERROR(+(IF(HT278="","0",HT278))+(IF(HV278="","0",HV278))+(IF(HY278="","0",HY278)),"")</f>
        <v>0</v>
      </c>
      <c r="IA278" s="388">
        <v>0.36319999999999997</v>
      </c>
      <c r="IB278" s="389">
        <f t="shared" ref="IB278:IB296" si="3130">IFERROR(+IA278*(HZ278-HY278),"")</f>
        <v>0</v>
      </c>
      <c r="IC278" s="390">
        <f t="shared" ref="IC278:IC296" si="3131">IFERROR(+(IF(HZ278="","0",HZ278))-(IF(IB278="","0",IB278)),"")</f>
        <v>0</v>
      </c>
      <c r="ID278" s="391"/>
      <c r="IE278" s="384">
        <v>1.0</v>
      </c>
      <c r="IF278" s="385" t="s">
        <v>179</v>
      </c>
      <c r="IG278" s="386" t="s">
        <v>132</v>
      </c>
      <c r="IH278" s="386" t="s">
        <v>132</v>
      </c>
      <c r="II278" s="387"/>
      <c r="IJ278" s="387" t="str">
        <f t="shared" ref="IJ278:IJ296" si="3132">HS278</f>
        <v/>
      </c>
      <c r="IK278" s="387">
        <f t="shared" ref="IK278:IK296" si="3133">IFERROR(II278*IJ278/1000000,0)</f>
        <v>0</v>
      </c>
      <c r="IL278" s="388"/>
      <c r="IM278" s="387">
        <f t="shared" ref="IM278:IM296" si="3134">IFERROR(+IK278*IL278,"")</f>
        <v>0</v>
      </c>
      <c r="IN278" s="388"/>
      <c r="IO278" s="387">
        <f>ADHB!IP278</f>
        <v>0</v>
      </c>
      <c r="IP278" s="387">
        <f t="shared" ref="IP278:IP296" si="3135">IFERROR(IO278/IN278*100,0)</f>
        <v>0</v>
      </c>
      <c r="IQ278" s="387">
        <f t="shared" ref="IQ278:IQ296" si="3136">IFERROR(+(IF(IK278="","0",IK278))+(IF(IM278="","0",IM278))+(IF(IP278="","0",IP278)),"")</f>
        <v>0</v>
      </c>
      <c r="IR278" s="388">
        <v>0.36319999999999997</v>
      </c>
      <c r="IS278" s="389">
        <f t="shared" ref="IS278:IS296" si="3137">IFERROR(+IR278*(IQ278-IP278),"")</f>
        <v>0</v>
      </c>
      <c r="IT278" s="390">
        <f t="shared" ref="IT278:IT296" si="3138">IFERROR(+(IF(IQ278="","0",IQ278))-(IF(IS278="","0",IS278)),"")</f>
        <v>0</v>
      </c>
      <c r="IU278" s="391"/>
      <c r="IV278" s="384">
        <v>1.0</v>
      </c>
      <c r="IW278" s="385" t="s">
        <v>179</v>
      </c>
      <c r="IX278" s="386" t="s">
        <v>132</v>
      </c>
      <c r="IY278" s="386" t="s">
        <v>132</v>
      </c>
      <c r="IZ278" s="387"/>
      <c r="JA278" s="387" t="str">
        <f t="shared" ref="JA278:JA296" si="3139">IJ278</f>
        <v/>
      </c>
      <c r="JB278" s="387">
        <f t="shared" ref="JB278:JB296" si="3140">IFERROR(IZ278*JA278/1000000,0)</f>
        <v>0</v>
      </c>
      <c r="JC278" s="388"/>
      <c r="JD278" s="387">
        <f t="shared" ref="JD278:JD296" si="3141">IFERROR(+JB278*JC278,"")</f>
        <v>0</v>
      </c>
      <c r="JE278" s="388"/>
      <c r="JF278" s="387">
        <f>ADHB!JG278</f>
        <v>0</v>
      </c>
      <c r="JG278" s="387">
        <f t="shared" ref="JG278:JG296" si="3142">IFERROR(JF278/JE278*100,0)</f>
        <v>0</v>
      </c>
      <c r="JH278" s="387">
        <f t="shared" ref="JH278:JH296" si="3143">IFERROR(+(IF(JB278="","0",JB278))+(IF(JD278="","0",JD278))+(IF(JG278="","0",JG278)),"")</f>
        <v>0</v>
      </c>
      <c r="JI278" s="388">
        <v>0.36319999999999997</v>
      </c>
      <c r="JJ278" s="389">
        <f t="shared" ref="JJ278:JJ296" si="3144">IFERROR(+JI278*(JH278-JG278),"")</f>
        <v>0</v>
      </c>
      <c r="JK278" s="390">
        <f t="shared" ref="JK278:JK296" si="3145">IFERROR(+(IF(JH278="","0",JH278))-(IF(JJ278="","0",JJ278)),"")</f>
        <v>0</v>
      </c>
      <c r="JL278" s="391"/>
      <c r="JM278" s="384">
        <v>1.0</v>
      </c>
      <c r="JN278" s="385" t="s">
        <v>179</v>
      </c>
      <c r="JO278" s="386" t="s">
        <v>132</v>
      </c>
      <c r="JP278" s="386" t="s">
        <v>132</v>
      </c>
      <c r="JQ278" s="387"/>
      <c r="JR278" s="387" t="str">
        <f t="shared" ref="JR278:JR296" si="3146">JA278</f>
        <v/>
      </c>
      <c r="JS278" s="387">
        <f t="shared" ref="JS278:JS296" si="3147">IFERROR(JQ278*JR278/1000000,0)</f>
        <v>0</v>
      </c>
      <c r="JT278" s="388"/>
      <c r="JU278" s="387">
        <f t="shared" ref="JU278:JU296" si="3148">IFERROR(+JS278*JT278,"")</f>
        <v>0</v>
      </c>
      <c r="JV278" s="388"/>
      <c r="JW278" s="387" t="str">
        <f>ADHB!LF278</f>
        <v/>
      </c>
      <c r="JX278" s="387">
        <f t="shared" ref="JX278:JX296" si="3149">IFERROR(JW278/JV278*100,0)</f>
        <v>0</v>
      </c>
      <c r="JY278" s="387">
        <f t="shared" ref="JY278:JY296" si="3150">IFERROR(+(IF(JS278="","0",JS278))+(IF(JU278="","0",JU278))+(IF(JX278="","0",JX278)),"")</f>
        <v>0</v>
      </c>
      <c r="JZ278" s="388">
        <v>0.36319999999999997</v>
      </c>
      <c r="KA278" s="389">
        <f t="shared" ref="KA278:KA296" si="3151">IFERROR(+JZ278*(JY278-JX278),"")</f>
        <v>0</v>
      </c>
      <c r="KB278" s="390">
        <f t="shared" ref="KB278:KB296" si="3152">IFERROR(+(IF(JY278="","0",JY278))-(IF(KA278="","0",KA278)),"")</f>
        <v>0</v>
      </c>
      <c r="KC278" s="391"/>
      <c r="KD278" s="384">
        <v>1.0</v>
      </c>
      <c r="KE278" s="385" t="s">
        <v>179</v>
      </c>
      <c r="KF278" s="386" t="s">
        <v>132</v>
      </c>
      <c r="KG278" s="386" t="s">
        <v>132</v>
      </c>
      <c r="KH278" s="387"/>
      <c r="KI278" s="387" t="str">
        <f t="shared" ref="KI278:KI296" si="3153">JR278</f>
        <v/>
      </c>
      <c r="KJ278" s="387">
        <f t="shared" ref="KJ278:KJ296" si="3154">IFERROR(KH278*KI278/1000000,0)</f>
        <v>0</v>
      </c>
      <c r="KK278" s="388"/>
      <c r="KL278" s="387">
        <f t="shared" ref="KL278:KL296" si="3155">IFERROR(+KJ278*KK278,"")</f>
        <v>0</v>
      </c>
      <c r="KM278" s="388"/>
      <c r="KN278" s="387" t="str">
        <f>ADHB!LW278</f>
        <v/>
      </c>
      <c r="KO278" s="387">
        <f t="shared" ref="KO278:KO296" si="3156">IFERROR(KN278/KM278*100,0)</f>
        <v>0</v>
      </c>
      <c r="KP278" s="387">
        <f t="shared" ref="KP278:KP296" si="3157">IFERROR(+(IF(KJ278="","0",KJ278))+(IF(KL278="","0",KL278))+(IF(KO278="","0",KO278)),"")</f>
        <v>0</v>
      </c>
      <c r="KQ278" s="388">
        <v>0.36319999999999997</v>
      </c>
      <c r="KR278" s="389">
        <f t="shared" ref="KR278:KR296" si="3158">IFERROR(+KQ278*(KP278-KO278),"")</f>
        <v>0</v>
      </c>
      <c r="KS278" s="390">
        <f t="shared" ref="KS278:KS296" si="3159">IFERROR(+(IF(KP278="","0",KP278))-(IF(KR278="","0",KR278)),"")</f>
        <v>0</v>
      </c>
      <c r="KT278" s="391"/>
      <c r="KU278" s="392"/>
    </row>
    <row r="279" ht="15.75" customHeight="1">
      <c r="A279" s="384">
        <v>2.0</v>
      </c>
      <c r="B279" s="385" t="s">
        <v>180</v>
      </c>
      <c r="C279" s="386" t="s">
        <v>132</v>
      </c>
      <c r="D279" s="386" t="s">
        <v>132</v>
      </c>
      <c r="E279" s="387"/>
      <c r="F279" s="387"/>
      <c r="G279" s="387">
        <f t="shared" si="3035"/>
        <v>0</v>
      </c>
      <c r="H279" s="388"/>
      <c r="I279" s="387">
        <f t="shared" si="3036"/>
        <v>0</v>
      </c>
      <c r="J279" s="388"/>
      <c r="K279" s="387">
        <f>ADHB!L279</f>
        <v>0</v>
      </c>
      <c r="L279" s="387">
        <f t="shared" si="3037"/>
        <v>0</v>
      </c>
      <c r="M279" s="387">
        <f t="shared" si="3038"/>
        <v>0</v>
      </c>
      <c r="N279" s="388">
        <v>0.36319999999999997</v>
      </c>
      <c r="O279" s="389">
        <f t="shared" si="3039"/>
        <v>0</v>
      </c>
      <c r="P279" s="390">
        <f t="shared" si="3040"/>
        <v>0</v>
      </c>
      <c r="Q279" s="391"/>
      <c r="R279" s="384">
        <v>2.0</v>
      </c>
      <c r="S279" s="385" t="s">
        <v>180</v>
      </c>
      <c r="T279" s="386" t="s">
        <v>132</v>
      </c>
      <c r="U279" s="386" t="s">
        <v>132</v>
      </c>
      <c r="V279" s="387"/>
      <c r="W279" s="387" t="str">
        <f t="shared" si="3041"/>
        <v/>
      </c>
      <c r="X279" s="387">
        <f t="shared" si="3042"/>
        <v>0</v>
      </c>
      <c r="Y279" s="388"/>
      <c r="Z279" s="387">
        <f t="shared" si="3043"/>
        <v>0</v>
      </c>
      <c r="AA279" s="388"/>
      <c r="AB279" s="387">
        <f>ADHB!AC279</f>
        <v>0</v>
      </c>
      <c r="AC279" s="387">
        <f t="shared" si="3044"/>
        <v>0</v>
      </c>
      <c r="AD279" s="387">
        <f t="shared" si="3045"/>
        <v>0</v>
      </c>
      <c r="AE279" s="388">
        <v>0.36319999999999997</v>
      </c>
      <c r="AF279" s="389">
        <f t="shared" si="3046"/>
        <v>0</v>
      </c>
      <c r="AG279" s="390">
        <f t="shared" si="3047"/>
        <v>0</v>
      </c>
      <c r="AH279" s="391"/>
      <c r="AI279" s="384">
        <v>2.0</v>
      </c>
      <c r="AJ279" s="385" t="s">
        <v>180</v>
      </c>
      <c r="AK279" s="386" t="s">
        <v>132</v>
      </c>
      <c r="AL279" s="386" t="s">
        <v>132</v>
      </c>
      <c r="AM279" s="387"/>
      <c r="AN279" s="387" t="str">
        <f t="shared" si="3048"/>
        <v/>
      </c>
      <c r="AO279" s="387">
        <f t="shared" si="3049"/>
        <v>0</v>
      </c>
      <c r="AP279" s="388"/>
      <c r="AQ279" s="387">
        <f t="shared" si="3050"/>
        <v>0</v>
      </c>
      <c r="AR279" s="388"/>
      <c r="AS279" s="387">
        <f>ADHB!AT279</f>
        <v>0</v>
      </c>
      <c r="AT279" s="387">
        <f t="shared" si="3051"/>
        <v>0</v>
      </c>
      <c r="AU279" s="387">
        <f t="shared" si="3052"/>
        <v>0</v>
      </c>
      <c r="AV279" s="388">
        <v>0.36319999999999997</v>
      </c>
      <c r="AW279" s="389">
        <f t="shared" si="3053"/>
        <v>0</v>
      </c>
      <c r="AX279" s="390">
        <f t="shared" si="3054"/>
        <v>0</v>
      </c>
      <c r="AY279" s="391"/>
      <c r="AZ279" s="384">
        <v>2.0</v>
      </c>
      <c r="BA279" s="385" t="s">
        <v>180</v>
      </c>
      <c r="BB279" s="386" t="s">
        <v>132</v>
      </c>
      <c r="BC279" s="386" t="s">
        <v>132</v>
      </c>
      <c r="BD279" s="387"/>
      <c r="BE279" s="387" t="str">
        <f t="shared" si="3055"/>
        <v/>
      </c>
      <c r="BF279" s="387">
        <f t="shared" si="3056"/>
        <v>0</v>
      </c>
      <c r="BG279" s="388"/>
      <c r="BH279" s="387">
        <f t="shared" si="3057"/>
        <v>0</v>
      </c>
      <c r="BI279" s="388"/>
      <c r="BJ279" s="387">
        <f>ADHB!BK279</f>
        <v>0</v>
      </c>
      <c r="BK279" s="387">
        <f t="shared" si="3058"/>
        <v>0</v>
      </c>
      <c r="BL279" s="387">
        <f t="shared" si="3059"/>
        <v>0</v>
      </c>
      <c r="BM279" s="388">
        <v>0.36319999999999997</v>
      </c>
      <c r="BN279" s="389">
        <f t="shared" si="3060"/>
        <v>0</v>
      </c>
      <c r="BO279" s="390">
        <f t="shared" si="3061"/>
        <v>0</v>
      </c>
      <c r="BP279" s="391"/>
      <c r="BQ279" s="384">
        <v>2.0</v>
      </c>
      <c r="BR279" s="385" t="s">
        <v>180</v>
      </c>
      <c r="BS279" s="386" t="s">
        <v>132</v>
      </c>
      <c r="BT279" s="386" t="s">
        <v>132</v>
      </c>
      <c r="BU279" s="387"/>
      <c r="BV279" s="387" t="str">
        <f t="shared" si="3062"/>
        <v/>
      </c>
      <c r="BW279" s="387">
        <f t="shared" si="3063"/>
        <v>0</v>
      </c>
      <c r="BX279" s="388"/>
      <c r="BY279" s="387">
        <f t="shared" si="3064"/>
        <v>0</v>
      </c>
      <c r="BZ279" s="388"/>
      <c r="CA279" s="387">
        <f>ADHB!CB279</f>
        <v>0</v>
      </c>
      <c r="CB279" s="387">
        <f t="shared" si="3065"/>
        <v>0</v>
      </c>
      <c r="CC279" s="387">
        <f t="shared" si="3066"/>
        <v>0</v>
      </c>
      <c r="CD279" s="388">
        <v>0.36319999999999997</v>
      </c>
      <c r="CE279" s="389">
        <f t="shared" si="3067"/>
        <v>0</v>
      </c>
      <c r="CF279" s="390">
        <f t="shared" si="3068"/>
        <v>0</v>
      </c>
      <c r="CG279" s="391"/>
      <c r="CH279" s="384">
        <v>2.0</v>
      </c>
      <c r="CI279" s="385" t="s">
        <v>180</v>
      </c>
      <c r="CJ279" s="386" t="s">
        <v>132</v>
      </c>
      <c r="CK279" s="386" t="s">
        <v>132</v>
      </c>
      <c r="CL279" s="387"/>
      <c r="CM279" s="387" t="str">
        <f t="shared" si="3069"/>
        <v/>
      </c>
      <c r="CN279" s="387">
        <f t="shared" si="3070"/>
        <v>0</v>
      </c>
      <c r="CO279" s="388"/>
      <c r="CP279" s="387">
        <f t="shared" si="3071"/>
        <v>0</v>
      </c>
      <c r="CQ279" s="388"/>
      <c r="CR279" s="387">
        <f>ADHB!CS279</f>
        <v>0</v>
      </c>
      <c r="CS279" s="387">
        <f t="shared" si="3072"/>
        <v>0</v>
      </c>
      <c r="CT279" s="387">
        <f t="shared" si="3073"/>
        <v>0</v>
      </c>
      <c r="CU279" s="388">
        <v>0.36319999999999997</v>
      </c>
      <c r="CV279" s="389">
        <f t="shared" si="3074"/>
        <v>0</v>
      </c>
      <c r="CW279" s="390">
        <f t="shared" si="3075"/>
        <v>0</v>
      </c>
      <c r="CX279" s="391"/>
      <c r="CY279" s="384">
        <v>2.0</v>
      </c>
      <c r="CZ279" s="385" t="s">
        <v>180</v>
      </c>
      <c r="DA279" s="386" t="s">
        <v>132</v>
      </c>
      <c r="DB279" s="386" t="s">
        <v>132</v>
      </c>
      <c r="DC279" s="387"/>
      <c r="DD279" s="387" t="str">
        <f t="shared" si="3076"/>
        <v/>
      </c>
      <c r="DE279" s="387">
        <f t="shared" si="3077"/>
        <v>0</v>
      </c>
      <c r="DF279" s="388"/>
      <c r="DG279" s="387">
        <f t="shared" si="3078"/>
        <v>0</v>
      </c>
      <c r="DH279" s="388"/>
      <c r="DI279" s="387">
        <f>ADHB!DJ279</f>
        <v>0</v>
      </c>
      <c r="DJ279" s="387">
        <f t="shared" si="3079"/>
        <v>0</v>
      </c>
      <c r="DK279" s="387">
        <f t="shared" si="3080"/>
        <v>0</v>
      </c>
      <c r="DL279" s="388">
        <v>0.36319999999999997</v>
      </c>
      <c r="DM279" s="389">
        <f t="shared" si="3081"/>
        <v>0</v>
      </c>
      <c r="DN279" s="390">
        <f t="shared" si="3082"/>
        <v>0</v>
      </c>
      <c r="DO279" s="391"/>
      <c r="DP279" s="384">
        <v>2.0</v>
      </c>
      <c r="DQ279" s="385" t="s">
        <v>180</v>
      </c>
      <c r="DR279" s="386" t="s">
        <v>132</v>
      </c>
      <c r="DS279" s="386" t="s">
        <v>132</v>
      </c>
      <c r="DT279" s="387"/>
      <c r="DU279" s="387" t="str">
        <f t="shared" si="3083"/>
        <v/>
      </c>
      <c r="DV279" s="387">
        <f t="shared" si="3084"/>
        <v>0</v>
      </c>
      <c r="DW279" s="388"/>
      <c r="DX279" s="387">
        <f t="shared" si="3085"/>
        <v>0</v>
      </c>
      <c r="DY279" s="388"/>
      <c r="DZ279" s="387">
        <f>ADHB!EA279</f>
        <v>0</v>
      </c>
      <c r="EA279" s="387">
        <f t="shared" si="3086"/>
        <v>0</v>
      </c>
      <c r="EB279" s="387">
        <f t="shared" si="3087"/>
        <v>0</v>
      </c>
      <c r="EC279" s="388">
        <v>0.36319999999999997</v>
      </c>
      <c r="ED279" s="389">
        <f t="shared" si="3088"/>
        <v>0</v>
      </c>
      <c r="EE279" s="390">
        <f t="shared" si="3089"/>
        <v>0</v>
      </c>
      <c r="EF279" s="391"/>
      <c r="EG279" s="384">
        <v>2.0</v>
      </c>
      <c r="EH279" s="385" t="s">
        <v>180</v>
      </c>
      <c r="EI279" s="386" t="s">
        <v>132</v>
      </c>
      <c r="EJ279" s="386" t="s">
        <v>132</v>
      </c>
      <c r="EK279" s="387"/>
      <c r="EL279" s="387" t="str">
        <f t="shared" si="3090"/>
        <v/>
      </c>
      <c r="EM279" s="387">
        <f t="shared" si="3091"/>
        <v>0</v>
      </c>
      <c r="EN279" s="388"/>
      <c r="EO279" s="387">
        <f t="shared" si="3092"/>
        <v>0</v>
      </c>
      <c r="EP279" s="388"/>
      <c r="EQ279" s="387">
        <f>ADHB!ER279</f>
        <v>0</v>
      </c>
      <c r="ER279" s="387">
        <f t="shared" si="3093"/>
        <v>0</v>
      </c>
      <c r="ES279" s="387">
        <f t="shared" si="3094"/>
        <v>0</v>
      </c>
      <c r="ET279" s="388">
        <v>0.36319999999999997</v>
      </c>
      <c r="EU279" s="389">
        <f t="shared" si="3095"/>
        <v>0</v>
      </c>
      <c r="EV279" s="390">
        <f t="shared" si="3096"/>
        <v>0</v>
      </c>
      <c r="EW279" s="391"/>
      <c r="EX279" s="384">
        <v>2.0</v>
      </c>
      <c r="EY279" s="385" t="s">
        <v>180</v>
      </c>
      <c r="EZ279" s="386" t="s">
        <v>132</v>
      </c>
      <c r="FA279" s="386" t="s">
        <v>132</v>
      </c>
      <c r="FB279" s="387"/>
      <c r="FC279" s="387" t="str">
        <f t="shared" si="3097"/>
        <v/>
      </c>
      <c r="FD279" s="387">
        <f t="shared" si="3098"/>
        <v>0</v>
      </c>
      <c r="FE279" s="388"/>
      <c r="FF279" s="387">
        <f t="shared" si="3099"/>
        <v>0</v>
      </c>
      <c r="FG279" s="388"/>
      <c r="FH279" s="387">
        <f>ADHB!FI279</f>
        <v>0</v>
      </c>
      <c r="FI279" s="387">
        <f t="shared" si="3100"/>
        <v>0</v>
      </c>
      <c r="FJ279" s="387">
        <f t="shared" si="3101"/>
        <v>0</v>
      </c>
      <c r="FK279" s="388">
        <v>0.36319999999999997</v>
      </c>
      <c r="FL279" s="389">
        <f t="shared" si="3102"/>
        <v>0</v>
      </c>
      <c r="FM279" s="390">
        <f t="shared" si="3103"/>
        <v>0</v>
      </c>
      <c r="FN279" s="391"/>
      <c r="FO279" s="384">
        <v>2.0</v>
      </c>
      <c r="FP279" s="385" t="s">
        <v>180</v>
      </c>
      <c r="FQ279" s="386" t="s">
        <v>132</v>
      </c>
      <c r="FR279" s="386" t="s">
        <v>132</v>
      </c>
      <c r="FS279" s="387"/>
      <c r="FT279" s="387" t="str">
        <f t="shared" si="3104"/>
        <v/>
      </c>
      <c r="FU279" s="387">
        <f t="shared" si="3105"/>
        <v>0</v>
      </c>
      <c r="FV279" s="388"/>
      <c r="FW279" s="387">
        <f t="shared" si="3106"/>
        <v>0</v>
      </c>
      <c r="FX279" s="388"/>
      <c r="FY279" s="387">
        <f>ADHB!FZ279</f>
        <v>0</v>
      </c>
      <c r="FZ279" s="387">
        <f t="shared" si="3107"/>
        <v>0</v>
      </c>
      <c r="GA279" s="387">
        <f t="shared" si="3108"/>
        <v>0</v>
      </c>
      <c r="GB279" s="388">
        <v>0.36319999999999997</v>
      </c>
      <c r="GC279" s="389">
        <f t="shared" si="3109"/>
        <v>0</v>
      </c>
      <c r="GD279" s="390">
        <f t="shared" si="3110"/>
        <v>0</v>
      </c>
      <c r="GE279" s="391"/>
      <c r="GF279" s="384">
        <v>2.0</v>
      </c>
      <c r="GG279" s="385" t="s">
        <v>180</v>
      </c>
      <c r="GH279" s="386" t="s">
        <v>132</v>
      </c>
      <c r="GI279" s="386" t="s">
        <v>132</v>
      </c>
      <c r="GJ279" s="387"/>
      <c r="GK279" s="387" t="str">
        <f t="shared" si="3111"/>
        <v/>
      </c>
      <c r="GL279" s="387">
        <f t="shared" si="3112"/>
        <v>0</v>
      </c>
      <c r="GM279" s="388"/>
      <c r="GN279" s="387">
        <f t="shared" si="3113"/>
        <v>0</v>
      </c>
      <c r="GO279" s="388"/>
      <c r="GP279" s="387">
        <f>ADHB!GQ279</f>
        <v>0</v>
      </c>
      <c r="GQ279" s="387">
        <f t="shared" si="3114"/>
        <v>0</v>
      </c>
      <c r="GR279" s="387">
        <f t="shared" si="3115"/>
        <v>0</v>
      </c>
      <c r="GS279" s="388">
        <v>0.36319999999999997</v>
      </c>
      <c r="GT279" s="389">
        <f t="shared" si="3116"/>
        <v>0</v>
      </c>
      <c r="GU279" s="390">
        <f t="shared" si="3117"/>
        <v>0</v>
      </c>
      <c r="GV279" s="391"/>
      <c r="GW279" s="384">
        <v>2.0</v>
      </c>
      <c r="GX279" s="385" t="s">
        <v>180</v>
      </c>
      <c r="GY279" s="386" t="s">
        <v>132</v>
      </c>
      <c r="GZ279" s="386" t="s">
        <v>132</v>
      </c>
      <c r="HA279" s="387"/>
      <c r="HB279" s="387" t="str">
        <f t="shared" si="3118"/>
        <v/>
      </c>
      <c r="HC279" s="387">
        <f t="shared" si="3119"/>
        <v>0</v>
      </c>
      <c r="HD279" s="388"/>
      <c r="HE279" s="387">
        <f t="shared" si="3120"/>
        <v>0</v>
      </c>
      <c r="HF279" s="388"/>
      <c r="HG279" s="387">
        <f>ADHB!HH279</f>
        <v>0</v>
      </c>
      <c r="HH279" s="387">
        <f t="shared" si="3121"/>
        <v>0</v>
      </c>
      <c r="HI279" s="387">
        <f t="shared" si="3122"/>
        <v>0</v>
      </c>
      <c r="HJ279" s="388">
        <v>0.36319999999999997</v>
      </c>
      <c r="HK279" s="389">
        <f t="shared" si="3123"/>
        <v>0</v>
      </c>
      <c r="HL279" s="390">
        <f t="shared" si="3124"/>
        <v>0</v>
      </c>
      <c r="HM279" s="391"/>
      <c r="HN279" s="384">
        <v>2.0</v>
      </c>
      <c r="HO279" s="385" t="s">
        <v>180</v>
      </c>
      <c r="HP279" s="386" t="s">
        <v>132</v>
      </c>
      <c r="HQ279" s="386" t="s">
        <v>132</v>
      </c>
      <c r="HR279" s="387"/>
      <c r="HS279" s="387" t="str">
        <f t="shared" si="3125"/>
        <v/>
      </c>
      <c r="HT279" s="387">
        <f t="shared" si="3126"/>
        <v>0</v>
      </c>
      <c r="HU279" s="388"/>
      <c r="HV279" s="387">
        <f t="shared" si="3127"/>
        <v>0</v>
      </c>
      <c r="HW279" s="388"/>
      <c r="HX279" s="387">
        <f>ADHB!HY279</f>
        <v>0</v>
      </c>
      <c r="HY279" s="387">
        <f t="shared" si="3128"/>
        <v>0</v>
      </c>
      <c r="HZ279" s="387">
        <f t="shared" si="3129"/>
        <v>0</v>
      </c>
      <c r="IA279" s="388">
        <v>0.36319999999999997</v>
      </c>
      <c r="IB279" s="389">
        <f t="shared" si="3130"/>
        <v>0</v>
      </c>
      <c r="IC279" s="390">
        <f t="shared" si="3131"/>
        <v>0</v>
      </c>
      <c r="ID279" s="391"/>
      <c r="IE279" s="384">
        <v>2.0</v>
      </c>
      <c r="IF279" s="385" t="s">
        <v>180</v>
      </c>
      <c r="IG279" s="386" t="s">
        <v>132</v>
      </c>
      <c r="IH279" s="386" t="s">
        <v>132</v>
      </c>
      <c r="II279" s="387"/>
      <c r="IJ279" s="387" t="str">
        <f t="shared" si="3132"/>
        <v/>
      </c>
      <c r="IK279" s="387">
        <f t="shared" si="3133"/>
        <v>0</v>
      </c>
      <c r="IL279" s="388"/>
      <c r="IM279" s="387">
        <f t="shared" si="3134"/>
        <v>0</v>
      </c>
      <c r="IN279" s="388"/>
      <c r="IO279" s="387">
        <f>ADHB!IP279</f>
        <v>0</v>
      </c>
      <c r="IP279" s="387">
        <f t="shared" si="3135"/>
        <v>0</v>
      </c>
      <c r="IQ279" s="387">
        <f t="shared" si="3136"/>
        <v>0</v>
      </c>
      <c r="IR279" s="388">
        <v>0.36319999999999997</v>
      </c>
      <c r="IS279" s="389">
        <f t="shared" si="3137"/>
        <v>0</v>
      </c>
      <c r="IT279" s="390">
        <f t="shared" si="3138"/>
        <v>0</v>
      </c>
      <c r="IU279" s="391"/>
      <c r="IV279" s="384">
        <v>2.0</v>
      </c>
      <c r="IW279" s="385" t="s">
        <v>180</v>
      </c>
      <c r="IX279" s="386" t="s">
        <v>132</v>
      </c>
      <c r="IY279" s="386" t="s">
        <v>132</v>
      </c>
      <c r="IZ279" s="387"/>
      <c r="JA279" s="387" t="str">
        <f t="shared" si="3139"/>
        <v/>
      </c>
      <c r="JB279" s="387">
        <f t="shared" si="3140"/>
        <v>0</v>
      </c>
      <c r="JC279" s="388"/>
      <c r="JD279" s="387">
        <f t="shared" si="3141"/>
        <v>0</v>
      </c>
      <c r="JE279" s="388"/>
      <c r="JF279" s="387">
        <f>ADHB!JG279</f>
        <v>0</v>
      </c>
      <c r="JG279" s="387">
        <f t="shared" si="3142"/>
        <v>0</v>
      </c>
      <c r="JH279" s="387">
        <f t="shared" si="3143"/>
        <v>0</v>
      </c>
      <c r="JI279" s="388">
        <v>0.36319999999999997</v>
      </c>
      <c r="JJ279" s="389">
        <f t="shared" si="3144"/>
        <v>0</v>
      </c>
      <c r="JK279" s="390">
        <f t="shared" si="3145"/>
        <v>0</v>
      </c>
      <c r="JL279" s="391"/>
      <c r="JM279" s="384">
        <v>2.0</v>
      </c>
      <c r="JN279" s="385" t="s">
        <v>180</v>
      </c>
      <c r="JO279" s="386" t="s">
        <v>132</v>
      </c>
      <c r="JP279" s="386" t="s">
        <v>132</v>
      </c>
      <c r="JQ279" s="387"/>
      <c r="JR279" s="387" t="str">
        <f t="shared" si="3146"/>
        <v/>
      </c>
      <c r="JS279" s="387">
        <f t="shared" si="3147"/>
        <v>0</v>
      </c>
      <c r="JT279" s="388"/>
      <c r="JU279" s="387">
        <f t="shared" si="3148"/>
        <v>0</v>
      </c>
      <c r="JV279" s="388"/>
      <c r="JW279" s="387" t="str">
        <f>ADHB!LF279</f>
        <v/>
      </c>
      <c r="JX279" s="387">
        <f t="shared" si="3149"/>
        <v>0</v>
      </c>
      <c r="JY279" s="387">
        <f t="shared" si="3150"/>
        <v>0</v>
      </c>
      <c r="JZ279" s="388">
        <v>0.36319999999999997</v>
      </c>
      <c r="KA279" s="389">
        <f t="shared" si="3151"/>
        <v>0</v>
      </c>
      <c r="KB279" s="390">
        <f t="shared" si="3152"/>
        <v>0</v>
      </c>
      <c r="KC279" s="391"/>
      <c r="KD279" s="384">
        <v>2.0</v>
      </c>
      <c r="KE279" s="385" t="s">
        <v>180</v>
      </c>
      <c r="KF279" s="386" t="s">
        <v>132</v>
      </c>
      <c r="KG279" s="386" t="s">
        <v>132</v>
      </c>
      <c r="KH279" s="387"/>
      <c r="KI279" s="387" t="str">
        <f t="shared" si="3153"/>
        <v/>
      </c>
      <c r="KJ279" s="387">
        <f t="shared" si="3154"/>
        <v>0</v>
      </c>
      <c r="KK279" s="388"/>
      <c r="KL279" s="387">
        <f t="shared" si="3155"/>
        <v>0</v>
      </c>
      <c r="KM279" s="388"/>
      <c r="KN279" s="387" t="str">
        <f>ADHB!LW279</f>
        <v/>
      </c>
      <c r="KO279" s="387">
        <f t="shared" si="3156"/>
        <v>0</v>
      </c>
      <c r="KP279" s="387">
        <f t="shared" si="3157"/>
        <v>0</v>
      </c>
      <c r="KQ279" s="388">
        <v>0.36319999999999997</v>
      </c>
      <c r="KR279" s="389">
        <f t="shared" si="3158"/>
        <v>0</v>
      </c>
      <c r="KS279" s="390">
        <f t="shared" si="3159"/>
        <v>0</v>
      </c>
      <c r="KT279" s="391"/>
      <c r="KU279" s="392"/>
    </row>
    <row r="280" ht="15.75" customHeight="1">
      <c r="A280" s="384">
        <v>3.0</v>
      </c>
      <c r="B280" s="385" t="s">
        <v>181</v>
      </c>
      <c r="C280" s="386" t="s">
        <v>132</v>
      </c>
      <c r="D280" s="386" t="s">
        <v>132</v>
      </c>
      <c r="E280" s="387"/>
      <c r="F280" s="387"/>
      <c r="G280" s="387">
        <f t="shared" si="3035"/>
        <v>0</v>
      </c>
      <c r="H280" s="388"/>
      <c r="I280" s="387">
        <f t="shared" si="3036"/>
        <v>0</v>
      </c>
      <c r="J280" s="388"/>
      <c r="K280" s="387">
        <f>ADHB!L280</f>
        <v>0</v>
      </c>
      <c r="L280" s="387">
        <f t="shared" si="3037"/>
        <v>0</v>
      </c>
      <c r="M280" s="387">
        <f t="shared" si="3038"/>
        <v>0</v>
      </c>
      <c r="N280" s="388">
        <v>0.36319999999999997</v>
      </c>
      <c r="O280" s="389">
        <f t="shared" si="3039"/>
        <v>0</v>
      </c>
      <c r="P280" s="390">
        <f t="shared" si="3040"/>
        <v>0</v>
      </c>
      <c r="Q280" s="391"/>
      <c r="R280" s="384">
        <v>3.0</v>
      </c>
      <c r="S280" s="385" t="s">
        <v>181</v>
      </c>
      <c r="T280" s="386" t="s">
        <v>132</v>
      </c>
      <c r="U280" s="386" t="s">
        <v>132</v>
      </c>
      <c r="V280" s="387"/>
      <c r="W280" s="387" t="str">
        <f t="shared" si="3041"/>
        <v/>
      </c>
      <c r="X280" s="387">
        <f t="shared" si="3042"/>
        <v>0</v>
      </c>
      <c r="Y280" s="388"/>
      <c r="Z280" s="387">
        <f t="shared" si="3043"/>
        <v>0</v>
      </c>
      <c r="AA280" s="388"/>
      <c r="AB280" s="387">
        <f>ADHB!AC280</f>
        <v>0</v>
      </c>
      <c r="AC280" s="387">
        <f t="shared" si="3044"/>
        <v>0</v>
      </c>
      <c r="AD280" s="387">
        <f t="shared" si="3045"/>
        <v>0</v>
      </c>
      <c r="AE280" s="388">
        <v>0.36319999999999997</v>
      </c>
      <c r="AF280" s="389">
        <f t="shared" si="3046"/>
        <v>0</v>
      </c>
      <c r="AG280" s="390">
        <f t="shared" si="3047"/>
        <v>0</v>
      </c>
      <c r="AH280" s="391"/>
      <c r="AI280" s="384">
        <v>3.0</v>
      </c>
      <c r="AJ280" s="385" t="s">
        <v>181</v>
      </c>
      <c r="AK280" s="386" t="s">
        <v>132</v>
      </c>
      <c r="AL280" s="386" t="s">
        <v>132</v>
      </c>
      <c r="AM280" s="387"/>
      <c r="AN280" s="387" t="str">
        <f t="shared" si="3048"/>
        <v/>
      </c>
      <c r="AO280" s="387">
        <f t="shared" si="3049"/>
        <v>0</v>
      </c>
      <c r="AP280" s="388"/>
      <c r="AQ280" s="387">
        <f t="shared" si="3050"/>
        <v>0</v>
      </c>
      <c r="AR280" s="388"/>
      <c r="AS280" s="387">
        <f>ADHB!AT280</f>
        <v>0</v>
      </c>
      <c r="AT280" s="387">
        <f t="shared" si="3051"/>
        <v>0</v>
      </c>
      <c r="AU280" s="387">
        <f t="shared" si="3052"/>
        <v>0</v>
      </c>
      <c r="AV280" s="388">
        <v>0.36319999999999997</v>
      </c>
      <c r="AW280" s="389">
        <f t="shared" si="3053"/>
        <v>0</v>
      </c>
      <c r="AX280" s="390">
        <f t="shared" si="3054"/>
        <v>0</v>
      </c>
      <c r="AY280" s="391"/>
      <c r="AZ280" s="384">
        <v>3.0</v>
      </c>
      <c r="BA280" s="385" t="s">
        <v>181</v>
      </c>
      <c r="BB280" s="386" t="s">
        <v>132</v>
      </c>
      <c r="BC280" s="386" t="s">
        <v>132</v>
      </c>
      <c r="BD280" s="387"/>
      <c r="BE280" s="387" t="str">
        <f t="shared" si="3055"/>
        <v/>
      </c>
      <c r="BF280" s="387">
        <f t="shared" si="3056"/>
        <v>0</v>
      </c>
      <c r="BG280" s="388"/>
      <c r="BH280" s="387">
        <f t="shared" si="3057"/>
        <v>0</v>
      </c>
      <c r="BI280" s="388"/>
      <c r="BJ280" s="387">
        <f>ADHB!BK280</f>
        <v>0</v>
      </c>
      <c r="BK280" s="387">
        <f t="shared" si="3058"/>
        <v>0</v>
      </c>
      <c r="BL280" s="387">
        <f t="shared" si="3059"/>
        <v>0</v>
      </c>
      <c r="BM280" s="388">
        <v>0.36319999999999997</v>
      </c>
      <c r="BN280" s="389">
        <f t="shared" si="3060"/>
        <v>0</v>
      </c>
      <c r="BO280" s="390">
        <f t="shared" si="3061"/>
        <v>0</v>
      </c>
      <c r="BP280" s="391"/>
      <c r="BQ280" s="384">
        <v>3.0</v>
      </c>
      <c r="BR280" s="385" t="s">
        <v>181</v>
      </c>
      <c r="BS280" s="386" t="s">
        <v>132</v>
      </c>
      <c r="BT280" s="386" t="s">
        <v>132</v>
      </c>
      <c r="BU280" s="387"/>
      <c r="BV280" s="387" t="str">
        <f t="shared" si="3062"/>
        <v/>
      </c>
      <c r="BW280" s="387">
        <f t="shared" si="3063"/>
        <v>0</v>
      </c>
      <c r="BX280" s="388"/>
      <c r="BY280" s="387">
        <f t="shared" si="3064"/>
        <v>0</v>
      </c>
      <c r="BZ280" s="388"/>
      <c r="CA280" s="387">
        <f>ADHB!CB280</f>
        <v>0</v>
      </c>
      <c r="CB280" s="387">
        <f t="shared" si="3065"/>
        <v>0</v>
      </c>
      <c r="CC280" s="387">
        <f t="shared" si="3066"/>
        <v>0</v>
      </c>
      <c r="CD280" s="388">
        <v>0.36319999999999997</v>
      </c>
      <c r="CE280" s="389">
        <f t="shared" si="3067"/>
        <v>0</v>
      </c>
      <c r="CF280" s="390">
        <f t="shared" si="3068"/>
        <v>0</v>
      </c>
      <c r="CG280" s="391"/>
      <c r="CH280" s="384">
        <v>3.0</v>
      </c>
      <c r="CI280" s="385" t="s">
        <v>181</v>
      </c>
      <c r="CJ280" s="386" t="s">
        <v>132</v>
      </c>
      <c r="CK280" s="386" t="s">
        <v>132</v>
      </c>
      <c r="CL280" s="387"/>
      <c r="CM280" s="387" t="str">
        <f t="shared" si="3069"/>
        <v/>
      </c>
      <c r="CN280" s="387">
        <f t="shared" si="3070"/>
        <v>0</v>
      </c>
      <c r="CO280" s="388"/>
      <c r="CP280" s="387">
        <f t="shared" si="3071"/>
        <v>0</v>
      </c>
      <c r="CQ280" s="388"/>
      <c r="CR280" s="387">
        <f>ADHB!CS280</f>
        <v>0</v>
      </c>
      <c r="CS280" s="387">
        <f t="shared" si="3072"/>
        <v>0</v>
      </c>
      <c r="CT280" s="387">
        <f t="shared" si="3073"/>
        <v>0</v>
      </c>
      <c r="CU280" s="388">
        <v>0.36319999999999997</v>
      </c>
      <c r="CV280" s="389">
        <f t="shared" si="3074"/>
        <v>0</v>
      </c>
      <c r="CW280" s="390">
        <f t="shared" si="3075"/>
        <v>0</v>
      </c>
      <c r="CX280" s="391"/>
      <c r="CY280" s="384">
        <v>3.0</v>
      </c>
      <c r="CZ280" s="385" t="s">
        <v>181</v>
      </c>
      <c r="DA280" s="386" t="s">
        <v>132</v>
      </c>
      <c r="DB280" s="386" t="s">
        <v>132</v>
      </c>
      <c r="DC280" s="387"/>
      <c r="DD280" s="387" t="str">
        <f t="shared" si="3076"/>
        <v/>
      </c>
      <c r="DE280" s="387">
        <f t="shared" si="3077"/>
        <v>0</v>
      </c>
      <c r="DF280" s="388"/>
      <c r="DG280" s="387">
        <f t="shared" si="3078"/>
        <v>0</v>
      </c>
      <c r="DH280" s="388"/>
      <c r="DI280" s="387">
        <f>ADHB!DJ280</f>
        <v>0</v>
      </c>
      <c r="DJ280" s="387">
        <f t="shared" si="3079"/>
        <v>0</v>
      </c>
      <c r="DK280" s="387">
        <f t="shared" si="3080"/>
        <v>0</v>
      </c>
      <c r="DL280" s="388">
        <v>0.36319999999999997</v>
      </c>
      <c r="DM280" s="389">
        <f t="shared" si="3081"/>
        <v>0</v>
      </c>
      <c r="DN280" s="390">
        <f t="shared" si="3082"/>
        <v>0</v>
      </c>
      <c r="DO280" s="391"/>
      <c r="DP280" s="384">
        <v>3.0</v>
      </c>
      <c r="DQ280" s="385" t="s">
        <v>181</v>
      </c>
      <c r="DR280" s="386" t="s">
        <v>132</v>
      </c>
      <c r="DS280" s="386" t="s">
        <v>132</v>
      </c>
      <c r="DT280" s="387"/>
      <c r="DU280" s="387" t="str">
        <f t="shared" si="3083"/>
        <v/>
      </c>
      <c r="DV280" s="387">
        <f t="shared" si="3084"/>
        <v>0</v>
      </c>
      <c r="DW280" s="388"/>
      <c r="DX280" s="387">
        <f t="shared" si="3085"/>
        <v>0</v>
      </c>
      <c r="DY280" s="388"/>
      <c r="DZ280" s="387">
        <f>ADHB!EA280</f>
        <v>0</v>
      </c>
      <c r="EA280" s="387">
        <f t="shared" si="3086"/>
        <v>0</v>
      </c>
      <c r="EB280" s="387">
        <f t="shared" si="3087"/>
        <v>0</v>
      </c>
      <c r="EC280" s="388">
        <v>0.36319999999999997</v>
      </c>
      <c r="ED280" s="389">
        <f t="shared" si="3088"/>
        <v>0</v>
      </c>
      <c r="EE280" s="390">
        <f t="shared" si="3089"/>
        <v>0</v>
      </c>
      <c r="EF280" s="391"/>
      <c r="EG280" s="384">
        <v>3.0</v>
      </c>
      <c r="EH280" s="385" t="s">
        <v>181</v>
      </c>
      <c r="EI280" s="386" t="s">
        <v>132</v>
      </c>
      <c r="EJ280" s="386" t="s">
        <v>132</v>
      </c>
      <c r="EK280" s="387"/>
      <c r="EL280" s="387" t="str">
        <f t="shared" si="3090"/>
        <v/>
      </c>
      <c r="EM280" s="387">
        <f t="shared" si="3091"/>
        <v>0</v>
      </c>
      <c r="EN280" s="388"/>
      <c r="EO280" s="387">
        <f t="shared" si="3092"/>
        <v>0</v>
      </c>
      <c r="EP280" s="388"/>
      <c r="EQ280" s="387">
        <f>ADHB!ER280</f>
        <v>0</v>
      </c>
      <c r="ER280" s="387">
        <f t="shared" si="3093"/>
        <v>0</v>
      </c>
      <c r="ES280" s="387">
        <f t="shared" si="3094"/>
        <v>0</v>
      </c>
      <c r="ET280" s="388">
        <v>0.36319999999999997</v>
      </c>
      <c r="EU280" s="389">
        <f t="shared" si="3095"/>
        <v>0</v>
      </c>
      <c r="EV280" s="390">
        <f t="shared" si="3096"/>
        <v>0</v>
      </c>
      <c r="EW280" s="391"/>
      <c r="EX280" s="384">
        <v>3.0</v>
      </c>
      <c r="EY280" s="385" t="s">
        <v>181</v>
      </c>
      <c r="EZ280" s="386" t="s">
        <v>132</v>
      </c>
      <c r="FA280" s="386" t="s">
        <v>132</v>
      </c>
      <c r="FB280" s="387"/>
      <c r="FC280" s="387" t="str">
        <f t="shared" si="3097"/>
        <v/>
      </c>
      <c r="FD280" s="387">
        <f t="shared" si="3098"/>
        <v>0</v>
      </c>
      <c r="FE280" s="388"/>
      <c r="FF280" s="387">
        <f t="shared" si="3099"/>
        <v>0</v>
      </c>
      <c r="FG280" s="388"/>
      <c r="FH280" s="387">
        <f>ADHB!FI280</f>
        <v>0</v>
      </c>
      <c r="FI280" s="387">
        <f t="shared" si="3100"/>
        <v>0</v>
      </c>
      <c r="FJ280" s="387">
        <f t="shared" si="3101"/>
        <v>0</v>
      </c>
      <c r="FK280" s="388">
        <v>0.36319999999999997</v>
      </c>
      <c r="FL280" s="389">
        <f t="shared" si="3102"/>
        <v>0</v>
      </c>
      <c r="FM280" s="390">
        <f t="shared" si="3103"/>
        <v>0</v>
      </c>
      <c r="FN280" s="391"/>
      <c r="FO280" s="384">
        <v>3.0</v>
      </c>
      <c r="FP280" s="385" t="s">
        <v>181</v>
      </c>
      <c r="FQ280" s="386" t="s">
        <v>132</v>
      </c>
      <c r="FR280" s="386" t="s">
        <v>132</v>
      </c>
      <c r="FS280" s="387"/>
      <c r="FT280" s="387" t="str">
        <f t="shared" si="3104"/>
        <v/>
      </c>
      <c r="FU280" s="387">
        <f t="shared" si="3105"/>
        <v>0</v>
      </c>
      <c r="FV280" s="388"/>
      <c r="FW280" s="387">
        <f t="shared" si="3106"/>
        <v>0</v>
      </c>
      <c r="FX280" s="388"/>
      <c r="FY280" s="387">
        <f>ADHB!FZ280</f>
        <v>0</v>
      </c>
      <c r="FZ280" s="387">
        <f t="shared" si="3107"/>
        <v>0</v>
      </c>
      <c r="GA280" s="387">
        <f t="shared" si="3108"/>
        <v>0</v>
      </c>
      <c r="GB280" s="388">
        <v>0.36319999999999997</v>
      </c>
      <c r="GC280" s="389">
        <f t="shared" si="3109"/>
        <v>0</v>
      </c>
      <c r="GD280" s="390">
        <f t="shared" si="3110"/>
        <v>0</v>
      </c>
      <c r="GE280" s="391"/>
      <c r="GF280" s="384">
        <v>3.0</v>
      </c>
      <c r="GG280" s="385" t="s">
        <v>181</v>
      </c>
      <c r="GH280" s="386" t="s">
        <v>132</v>
      </c>
      <c r="GI280" s="386" t="s">
        <v>132</v>
      </c>
      <c r="GJ280" s="387"/>
      <c r="GK280" s="387" t="str">
        <f t="shared" si="3111"/>
        <v/>
      </c>
      <c r="GL280" s="387">
        <f t="shared" si="3112"/>
        <v>0</v>
      </c>
      <c r="GM280" s="388"/>
      <c r="GN280" s="387">
        <f t="shared" si="3113"/>
        <v>0</v>
      </c>
      <c r="GO280" s="388"/>
      <c r="GP280" s="387">
        <f>ADHB!GQ280</f>
        <v>0</v>
      </c>
      <c r="GQ280" s="387">
        <f t="shared" si="3114"/>
        <v>0</v>
      </c>
      <c r="GR280" s="387">
        <f t="shared" si="3115"/>
        <v>0</v>
      </c>
      <c r="GS280" s="388">
        <v>0.36319999999999997</v>
      </c>
      <c r="GT280" s="389">
        <f t="shared" si="3116"/>
        <v>0</v>
      </c>
      <c r="GU280" s="390">
        <f t="shared" si="3117"/>
        <v>0</v>
      </c>
      <c r="GV280" s="391"/>
      <c r="GW280" s="384">
        <v>3.0</v>
      </c>
      <c r="GX280" s="385" t="s">
        <v>181</v>
      </c>
      <c r="GY280" s="386" t="s">
        <v>132</v>
      </c>
      <c r="GZ280" s="386" t="s">
        <v>132</v>
      </c>
      <c r="HA280" s="387"/>
      <c r="HB280" s="387" t="str">
        <f t="shared" si="3118"/>
        <v/>
      </c>
      <c r="HC280" s="387">
        <f t="shared" si="3119"/>
        <v>0</v>
      </c>
      <c r="HD280" s="388"/>
      <c r="HE280" s="387">
        <f t="shared" si="3120"/>
        <v>0</v>
      </c>
      <c r="HF280" s="388"/>
      <c r="HG280" s="387">
        <f>ADHB!HH280</f>
        <v>0</v>
      </c>
      <c r="HH280" s="387">
        <f t="shared" si="3121"/>
        <v>0</v>
      </c>
      <c r="HI280" s="387">
        <f t="shared" si="3122"/>
        <v>0</v>
      </c>
      <c r="HJ280" s="388">
        <v>0.36319999999999997</v>
      </c>
      <c r="HK280" s="389">
        <f t="shared" si="3123"/>
        <v>0</v>
      </c>
      <c r="HL280" s="390">
        <f t="shared" si="3124"/>
        <v>0</v>
      </c>
      <c r="HM280" s="391"/>
      <c r="HN280" s="384">
        <v>3.0</v>
      </c>
      <c r="HO280" s="385" t="s">
        <v>181</v>
      </c>
      <c r="HP280" s="386" t="s">
        <v>132</v>
      </c>
      <c r="HQ280" s="386" t="s">
        <v>132</v>
      </c>
      <c r="HR280" s="387"/>
      <c r="HS280" s="387" t="str">
        <f t="shared" si="3125"/>
        <v/>
      </c>
      <c r="HT280" s="387">
        <f t="shared" si="3126"/>
        <v>0</v>
      </c>
      <c r="HU280" s="388"/>
      <c r="HV280" s="387">
        <f t="shared" si="3127"/>
        <v>0</v>
      </c>
      <c r="HW280" s="388"/>
      <c r="HX280" s="387">
        <f>ADHB!HY280</f>
        <v>0</v>
      </c>
      <c r="HY280" s="387">
        <f t="shared" si="3128"/>
        <v>0</v>
      </c>
      <c r="HZ280" s="387">
        <f t="shared" si="3129"/>
        <v>0</v>
      </c>
      <c r="IA280" s="388">
        <v>0.36319999999999997</v>
      </c>
      <c r="IB280" s="389">
        <f t="shared" si="3130"/>
        <v>0</v>
      </c>
      <c r="IC280" s="390">
        <f t="shared" si="3131"/>
        <v>0</v>
      </c>
      <c r="ID280" s="391"/>
      <c r="IE280" s="384">
        <v>3.0</v>
      </c>
      <c r="IF280" s="385" t="s">
        <v>181</v>
      </c>
      <c r="IG280" s="386" t="s">
        <v>132</v>
      </c>
      <c r="IH280" s="386" t="s">
        <v>132</v>
      </c>
      <c r="II280" s="387"/>
      <c r="IJ280" s="387" t="str">
        <f t="shared" si="3132"/>
        <v/>
      </c>
      <c r="IK280" s="387">
        <f t="shared" si="3133"/>
        <v>0</v>
      </c>
      <c r="IL280" s="388"/>
      <c r="IM280" s="387">
        <f t="shared" si="3134"/>
        <v>0</v>
      </c>
      <c r="IN280" s="388"/>
      <c r="IO280" s="387">
        <f>ADHB!IP280</f>
        <v>0</v>
      </c>
      <c r="IP280" s="387">
        <f t="shared" si="3135"/>
        <v>0</v>
      </c>
      <c r="IQ280" s="387">
        <f t="shared" si="3136"/>
        <v>0</v>
      </c>
      <c r="IR280" s="388">
        <v>0.36319999999999997</v>
      </c>
      <c r="IS280" s="389">
        <f t="shared" si="3137"/>
        <v>0</v>
      </c>
      <c r="IT280" s="390">
        <f t="shared" si="3138"/>
        <v>0</v>
      </c>
      <c r="IU280" s="391"/>
      <c r="IV280" s="384">
        <v>3.0</v>
      </c>
      <c r="IW280" s="385" t="s">
        <v>181</v>
      </c>
      <c r="IX280" s="386" t="s">
        <v>132</v>
      </c>
      <c r="IY280" s="386" t="s">
        <v>132</v>
      </c>
      <c r="IZ280" s="387"/>
      <c r="JA280" s="387" t="str">
        <f t="shared" si="3139"/>
        <v/>
      </c>
      <c r="JB280" s="387">
        <f t="shared" si="3140"/>
        <v>0</v>
      </c>
      <c r="JC280" s="388"/>
      <c r="JD280" s="387">
        <f t="shared" si="3141"/>
        <v>0</v>
      </c>
      <c r="JE280" s="388"/>
      <c r="JF280" s="387">
        <f>ADHB!JG280</f>
        <v>0</v>
      </c>
      <c r="JG280" s="387">
        <f t="shared" si="3142"/>
        <v>0</v>
      </c>
      <c r="JH280" s="387">
        <f t="shared" si="3143"/>
        <v>0</v>
      </c>
      <c r="JI280" s="388">
        <v>0.36319999999999997</v>
      </c>
      <c r="JJ280" s="389">
        <f t="shared" si="3144"/>
        <v>0</v>
      </c>
      <c r="JK280" s="390">
        <f t="shared" si="3145"/>
        <v>0</v>
      </c>
      <c r="JL280" s="391"/>
      <c r="JM280" s="384">
        <v>3.0</v>
      </c>
      <c r="JN280" s="385" t="s">
        <v>181</v>
      </c>
      <c r="JO280" s="386" t="s">
        <v>132</v>
      </c>
      <c r="JP280" s="386" t="s">
        <v>132</v>
      </c>
      <c r="JQ280" s="387"/>
      <c r="JR280" s="387" t="str">
        <f t="shared" si="3146"/>
        <v/>
      </c>
      <c r="JS280" s="387">
        <f t="shared" si="3147"/>
        <v>0</v>
      </c>
      <c r="JT280" s="388"/>
      <c r="JU280" s="387">
        <f t="shared" si="3148"/>
        <v>0</v>
      </c>
      <c r="JV280" s="388"/>
      <c r="JW280" s="387" t="str">
        <f>ADHB!LF280</f>
        <v/>
      </c>
      <c r="JX280" s="387">
        <f t="shared" si="3149"/>
        <v>0</v>
      </c>
      <c r="JY280" s="387">
        <f t="shared" si="3150"/>
        <v>0</v>
      </c>
      <c r="JZ280" s="388">
        <v>0.36319999999999997</v>
      </c>
      <c r="KA280" s="389">
        <f t="shared" si="3151"/>
        <v>0</v>
      </c>
      <c r="KB280" s="390">
        <f t="shared" si="3152"/>
        <v>0</v>
      </c>
      <c r="KC280" s="391"/>
      <c r="KD280" s="384">
        <v>3.0</v>
      </c>
      <c r="KE280" s="385" t="s">
        <v>181</v>
      </c>
      <c r="KF280" s="386" t="s">
        <v>132</v>
      </c>
      <c r="KG280" s="386" t="s">
        <v>132</v>
      </c>
      <c r="KH280" s="387"/>
      <c r="KI280" s="387" t="str">
        <f t="shared" si="3153"/>
        <v/>
      </c>
      <c r="KJ280" s="387">
        <f t="shared" si="3154"/>
        <v>0</v>
      </c>
      <c r="KK280" s="388"/>
      <c r="KL280" s="387">
        <f t="shared" si="3155"/>
        <v>0</v>
      </c>
      <c r="KM280" s="388"/>
      <c r="KN280" s="387" t="str">
        <f>ADHB!LW280</f>
        <v/>
      </c>
      <c r="KO280" s="387">
        <f t="shared" si="3156"/>
        <v>0</v>
      </c>
      <c r="KP280" s="387">
        <f t="shared" si="3157"/>
        <v>0</v>
      </c>
      <c r="KQ280" s="388">
        <v>0.36319999999999997</v>
      </c>
      <c r="KR280" s="389">
        <f t="shared" si="3158"/>
        <v>0</v>
      </c>
      <c r="KS280" s="390">
        <f t="shared" si="3159"/>
        <v>0</v>
      </c>
      <c r="KT280" s="391"/>
      <c r="KU280" s="392"/>
    </row>
    <row r="281" ht="15.75" customHeight="1">
      <c r="A281" s="384">
        <v>4.0</v>
      </c>
      <c r="B281" s="385" t="s">
        <v>182</v>
      </c>
      <c r="C281" s="386" t="s">
        <v>132</v>
      </c>
      <c r="D281" s="386" t="s">
        <v>132</v>
      </c>
      <c r="E281" s="387"/>
      <c r="F281" s="387"/>
      <c r="G281" s="387">
        <f t="shared" si="3035"/>
        <v>0</v>
      </c>
      <c r="H281" s="388"/>
      <c r="I281" s="387">
        <f t="shared" si="3036"/>
        <v>0</v>
      </c>
      <c r="J281" s="388"/>
      <c r="K281" s="387">
        <f>ADHB!L281</f>
        <v>0</v>
      </c>
      <c r="L281" s="387">
        <f t="shared" si="3037"/>
        <v>0</v>
      </c>
      <c r="M281" s="387">
        <f t="shared" si="3038"/>
        <v>0</v>
      </c>
      <c r="N281" s="388">
        <v>0.36319999999999997</v>
      </c>
      <c r="O281" s="389">
        <f t="shared" si="3039"/>
        <v>0</v>
      </c>
      <c r="P281" s="390">
        <f t="shared" si="3040"/>
        <v>0</v>
      </c>
      <c r="Q281" s="391"/>
      <c r="R281" s="384">
        <v>4.0</v>
      </c>
      <c r="S281" s="385" t="s">
        <v>182</v>
      </c>
      <c r="T281" s="386" t="s">
        <v>132</v>
      </c>
      <c r="U281" s="386" t="s">
        <v>132</v>
      </c>
      <c r="V281" s="387"/>
      <c r="W281" s="387" t="str">
        <f t="shared" si="3041"/>
        <v/>
      </c>
      <c r="X281" s="387">
        <f t="shared" si="3042"/>
        <v>0</v>
      </c>
      <c r="Y281" s="388"/>
      <c r="Z281" s="387">
        <f t="shared" si="3043"/>
        <v>0</v>
      </c>
      <c r="AA281" s="388"/>
      <c r="AB281" s="387">
        <f>ADHB!AC281</f>
        <v>0</v>
      </c>
      <c r="AC281" s="387">
        <f t="shared" si="3044"/>
        <v>0</v>
      </c>
      <c r="AD281" s="387">
        <f t="shared" si="3045"/>
        <v>0</v>
      </c>
      <c r="AE281" s="388">
        <v>0.36319999999999997</v>
      </c>
      <c r="AF281" s="389">
        <f t="shared" si="3046"/>
        <v>0</v>
      </c>
      <c r="AG281" s="390">
        <f t="shared" si="3047"/>
        <v>0</v>
      </c>
      <c r="AH281" s="391"/>
      <c r="AI281" s="384">
        <v>4.0</v>
      </c>
      <c r="AJ281" s="385" t="s">
        <v>182</v>
      </c>
      <c r="AK281" s="386" t="s">
        <v>132</v>
      </c>
      <c r="AL281" s="386" t="s">
        <v>132</v>
      </c>
      <c r="AM281" s="387"/>
      <c r="AN281" s="387" t="str">
        <f t="shared" si="3048"/>
        <v/>
      </c>
      <c r="AO281" s="387">
        <f t="shared" si="3049"/>
        <v>0</v>
      </c>
      <c r="AP281" s="388"/>
      <c r="AQ281" s="387">
        <f t="shared" si="3050"/>
        <v>0</v>
      </c>
      <c r="AR281" s="388"/>
      <c r="AS281" s="387">
        <f>ADHB!AT281</f>
        <v>0</v>
      </c>
      <c r="AT281" s="387">
        <f t="shared" si="3051"/>
        <v>0</v>
      </c>
      <c r="AU281" s="387">
        <f t="shared" si="3052"/>
        <v>0</v>
      </c>
      <c r="AV281" s="388">
        <v>0.36319999999999997</v>
      </c>
      <c r="AW281" s="389">
        <f t="shared" si="3053"/>
        <v>0</v>
      </c>
      <c r="AX281" s="390">
        <f t="shared" si="3054"/>
        <v>0</v>
      </c>
      <c r="AY281" s="391"/>
      <c r="AZ281" s="384">
        <v>4.0</v>
      </c>
      <c r="BA281" s="385" t="s">
        <v>182</v>
      </c>
      <c r="BB281" s="386" t="s">
        <v>132</v>
      </c>
      <c r="BC281" s="386" t="s">
        <v>132</v>
      </c>
      <c r="BD281" s="387"/>
      <c r="BE281" s="387" t="str">
        <f t="shared" si="3055"/>
        <v/>
      </c>
      <c r="BF281" s="387">
        <f t="shared" si="3056"/>
        <v>0</v>
      </c>
      <c r="BG281" s="388"/>
      <c r="BH281" s="387">
        <f t="shared" si="3057"/>
        <v>0</v>
      </c>
      <c r="BI281" s="388"/>
      <c r="BJ281" s="387">
        <f>ADHB!BK281</f>
        <v>0</v>
      </c>
      <c r="BK281" s="387">
        <f t="shared" si="3058"/>
        <v>0</v>
      </c>
      <c r="BL281" s="387">
        <f t="shared" si="3059"/>
        <v>0</v>
      </c>
      <c r="BM281" s="388">
        <v>0.36319999999999997</v>
      </c>
      <c r="BN281" s="389">
        <f t="shared" si="3060"/>
        <v>0</v>
      </c>
      <c r="BO281" s="390">
        <f t="shared" si="3061"/>
        <v>0</v>
      </c>
      <c r="BP281" s="391"/>
      <c r="BQ281" s="384">
        <v>4.0</v>
      </c>
      <c r="BR281" s="385" t="s">
        <v>182</v>
      </c>
      <c r="BS281" s="386" t="s">
        <v>132</v>
      </c>
      <c r="BT281" s="386" t="s">
        <v>132</v>
      </c>
      <c r="BU281" s="387"/>
      <c r="BV281" s="387" t="str">
        <f t="shared" si="3062"/>
        <v/>
      </c>
      <c r="BW281" s="387">
        <f t="shared" si="3063"/>
        <v>0</v>
      </c>
      <c r="BX281" s="388"/>
      <c r="BY281" s="387">
        <f t="shared" si="3064"/>
        <v>0</v>
      </c>
      <c r="BZ281" s="388"/>
      <c r="CA281" s="387">
        <f>ADHB!CB281</f>
        <v>0</v>
      </c>
      <c r="CB281" s="387">
        <f t="shared" si="3065"/>
        <v>0</v>
      </c>
      <c r="CC281" s="387">
        <f t="shared" si="3066"/>
        <v>0</v>
      </c>
      <c r="CD281" s="388">
        <v>0.36319999999999997</v>
      </c>
      <c r="CE281" s="389">
        <f t="shared" si="3067"/>
        <v>0</v>
      </c>
      <c r="CF281" s="390">
        <f t="shared" si="3068"/>
        <v>0</v>
      </c>
      <c r="CG281" s="391"/>
      <c r="CH281" s="384">
        <v>4.0</v>
      </c>
      <c r="CI281" s="385" t="s">
        <v>182</v>
      </c>
      <c r="CJ281" s="386" t="s">
        <v>132</v>
      </c>
      <c r="CK281" s="386" t="s">
        <v>132</v>
      </c>
      <c r="CL281" s="387"/>
      <c r="CM281" s="387" t="str">
        <f t="shared" si="3069"/>
        <v/>
      </c>
      <c r="CN281" s="387">
        <f t="shared" si="3070"/>
        <v>0</v>
      </c>
      <c r="CO281" s="388"/>
      <c r="CP281" s="387">
        <f t="shared" si="3071"/>
        <v>0</v>
      </c>
      <c r="CQ281" s="388"/>
      <c r="CR281" s="387">
        <f>ADHB!CS281</f>
        <v>0</v>
      </c>
      <c r="CS281" s="387">
        <f t="shared" si="3072"/>
        <v>0</v>
      </c>
      <c r="CT281" s="387">
        <f t="shared" si="3073"/>
        <v>0</v>
      </c>
      <c r="CU281" s="388">
        <v>0.36319999999999997</v>
      </c>
      <c r="CV281" s="389">
        <f t="shared" si="3074"/>
        <v>0</v>
      </c>
      <c r="CW281" s="390">
        <f t="shared" si="3075"/>
        <v>0</v>
      </c>
      <c r="CX281" s="391"/>
      <c r="CY281" s="384">
        <v>4.0</v>
      </c>
      <c r="CZ281" s="385" t="s">
        <v>182</v>
      </c>
      <c r="DA281" s="386" t="s">
        <v>132</v>
      </c>
      <c r="DB281" s="386" t="s">
        <v>132</v>
      </c>
      <c r="DC281" s="387"/>
      <c r="DD281" s="387" t="str">
        <f t="shared" si="3076"/>
        <v/>
      </c>
      <c r="DE281" s="387">
        <f t="shared" si="3077"/>
        <v>0</v>
      </c>
      <c r="DF281" s="388"/>
      <c r="DG281" s="387">
        <f t="shared" si="3078"/>
        <v>0</v>
      </c>
      <c r="DH281" s="388"/>
      <c r="DI281" s="387">
        <f>ADHB!DJ281</f>
        <v>0</v>
      </c>
      <c r="DJ281" s="387">
        <f t="shared" si="3079"/>
        <v>0</v>
      </c>
      <c r="DK281" s="387">
        <f t="shared" si="3080"/>
        <v>0</v>
      </c>
      <c r="DL281" s="388">
        <v>0.36319999999999997</v>
      </c>
      <c r="DM281" s="389">
        <f t="shared" si="3081"/>
        <v>0</v>
      </c>
      <c r="DN281" s="390">
        <f t="shared" si="3082"/>
        <v>0</v>
      </c>
      <c r="DO281" s="391"/>
      <c r="DP281" s="384">
        <v>4.0</v>
      </c>
      <c r="DQ281" s="385" t="s">
        <v>182</v>
      </c>
      <c r="DR281" s="386" t="s">
        <v>132</v>
      </c>
      <c r="DS281" s="386" t="s">
        <v>132</v>
      </c>
      <c r="DT281" s="387"/>
      <c r="DU281" s="387" t="str">
        <f t="shared" si="3083"/>
        <v/>
      </c>
      <c r="DV281" s="387">
        <f t="shared" si="3084"/>
        <v>0</v>
      </c>
      <c r="DW281" s="388"/>
      <c r="DX281" s="387">
        <f t="shared" si="3085"/>
        <v>0</v>
      </c>
      <c r="DY281" s="388"/>
      <c r="DZ281" s="387">
        <f>ADHB!EA281</f>
        <v>0</v>
      </c>
      <c r="EA281" s="387">
        <f t="shared" si="3086"/>
        <v>0</v>
      </c>
      <c r="EB281" s="387">
        <f t="shared" si="3087"/>
        <v>0</v>
      </c>
      <c r="EC281" s="388">
        <v>0.36319999999999997</v>
      </c>
      <c r="ED281" s="389">
        <f t="shared" si="3088"/>
        <v>0</v>
      </c>
      <c r="EE281" s="390">
        <f t="shared" si="3089"/>
        <v>0</v>
      </c>
      <c r="EF281" s="391"/>
      <c r="EG281" s="384">
        <v>4.0</v>
      </c>
      <c r="EH281" s="385" t="s">
        <v>182</v>
      </c>
      <c r="EI281" s="386" t="s">
        <v>132</v>
      </c>
      <c r="EJ281" s="386" t="s">
        <v>132</v>
      </c>
      <c r="EK281" s="387"/>
      <c r="EL281" s="387" t="str">
        <f t="shared" si="3090"/>
        <v/>
      </c>
      <c r="EM281" s="387">
        <f t="shared" si="3091"/>
        <v>0</v>
      </c>
      <c r="EN281" s="388"/>
      <c r="EO281" s="387">
        <f t="shared" si="3092"/>
        <v>0</v>
      </c>
      <c r="EP281" s="388"/>
      <c r="EQ281" s="387">
        <f>ADHB!ER281</f>
        <v>0</v>
      </c>
      <c r="ER281" s="387">
        <f t="shared" si="3093"/>
        <v>0</v>
      </c>
      <c r="ES281" s="387">
        <f t="shared" si="3094"/>
        <v>0</v>
      </c>
      <c r="ET281" s="388">
        <v>0.36319999999999997</v>
      </c>
      <c r="EU281" s="389">
        <f t="shared" si="3095"/>
        <v>0</v>
      </c>
      <c r="EV281" s="390">
        <f t="shared" si="3096"/>
        <v>0</v>
      </c>
      <c r="EW281" s="391"/>
      <c r="EX281" s="384">
        <v>4.0</v>
      </c>
      <c r="EY281" s="385" t="s">
        <v>182</v>
      </c>
      <c r="EZ281" s="386" t="s">
        <v>132</v>
      </c>
      <c r="FA281" s="386" t="s">
        <v>132</v>
      </c>
      <c r="FB281" s="387"/>
      <c r="FC281" s="387" t="str">
        <f t="shared" si="3097"/>
        <v/>
      </c>
      <c r="FD281" s="387">
        <f t="shared" si="3098"/>
        <v>0</v>
      </c>
      <c r="FE281" s="388"/>
      <c r="FF281" s="387">
        <f t="shared" si="3099"/>
        <v>0</v>
      </c>
      <c r="FG281" s="388"/>
      <c r="FH281" s="387">
        <f>ADHB!FI281</f>
        <v>0</v>
      </c>
      <c r="FI281" s="387">
        <f t="shared" si="3100"/>
        <v>0</v>
      </c>
      <c r="FJ281" s="387">
        <f t="shared" si="3101"/>
        <v>0</v>
      </c>
      <c r="FK281" s="388">
        <v>0.36319999999999997</v>
      </c>
      <c r="FL281" s="389">
        <f t="shared" si="3102"/>
        <v>0</v>
      </c>
      <c r="FM281" s="390">
        <f t="shared" si="3103"/>
        <v>0</v>
      </c>
      <c r="FN281" s="391"/>
      <c r="FO281" s="384">
        <v>4.0</v>
      </c>
      <c r="FP281" s="385" t="s">
        <v>182</v>
      </c>
      <c r="FQ281" s="386" t="s">
        <v>132</v>
      </c>
      <c r="FR281" s="386" t="s">
        <v>132</v>
      </c>
      <c r="FS281" s="387"/>
      <c r="FT281" s="387" t="str">
        <f t="shared" si="3104"/>
        <v/>
      </c>
      <c r="FU281" s="387">
        <f t="shared" si="3105"/>
        <v>0</v>
      </c>
      <c r="FV281" s="388"/>
      <c r="FW281" s="387">
        <f t="shared" si="3106"/>
        <v>0</v>
      </c>
      <c r="FX281" s="388"/>
      <c r="FY281" s="387">
        <f>ADHB!FZ281</f>
        <v>0</v>
      </c>
      <c r="FZ281" s="387">
        <f t="shared" si="3107"/>
        <v>0</v>
      </c>
      <c r="GA281" s="387">
        <f t="shared" si="3108"/>
        <v>0</v>
      </c>
      <c r="GB281" s="388">
        <v>0.36319999999999997</v>
      </c>
      <c r="GC281" s="389">
        <f t="shared" si="3109"/>
        <v>0</v>
      </c>
      <c r="GD281" s="390">
        <f t="shared" si="3110"/>
        <v>0</v>
      </c>
      <c r="GE281" s="391"/>
      <c r="GF281" s="384">
        <v>4.0</v>
      </c>
      <c r="GG281" s="385" t="s">
        <v>182</v>
      </c>
      <c r="GH281" s="386" t="s">
        <v>132</v>
      </c>
      <c r="GI281" s="386" t="s">
        <v>132</v>
      </c>
      <c r="GJ281" s="387"/>
      <c r="GK281" s="387" t="str">
        <f t="shared" si="3111"/>
        <v/>
      </c>
      <c r="GL281" s="387">
        <f t="shared" si="3112"/>
        <v>0</v>
      </c>
      <c r="GM281" s="388"/>
      <c r="GN281" s="387">
        <f t="shared" si="3113"/>
        <v>0</v>
      </c>
      <c r="GO281" s="388"/>
      <c r="GP281" s="387">
        <f>ADHB!GQ281</f>
        <v>0</v>
      </c>
      <c r="GQ281" s="387">
        <f t="shared" si="3114"/>
        <v>0</v>
      </c>
      <c r="GR281" s="387">
        <f t="shared" si="3115"/>
        <v>0</v>
      </c>
      <c r="GS281" s="388">
        <v>0.36319999999999997</v>
      </c>
      <c r="GT281" s="389">
        <f t="shared" si="3116"/>
        <v>0</v>
      </c>
      <c r="GU281" s="390">
        <f t="shared" si="3117"/>
        <v>0</v>
      </c>
      <c r="GV281" s="391"/>
      <c r="GW281" s="384">
        <v>4.0</v>
      </c>
      <c r="GX281" s="385" t="s">
        <v>182</v>
      </c>
      <c r="GY281" s="386" t="s">
        <v>132</v>
      </c>
      <c r="GZ281" s="386" t="s">
        <v>132</v>
      </c>
      <c r="HA281" s="387"/>
      <c r="HB281" s="387" t="str">
        <f t="shared" si="3118"/>
        <v/>
      </c>
      <c r="HC281" s="387">
        <f t="shared" si="3119"/>
        <v>0</v>
      </c>
      <c r="HD281" s="388"/>
      <c r="HE281" s="387">
        <f t="shared" si="3120"/>
        <v>0</v>
      </c>
      <c r="HF281" s="388"/>
      <c r="HG281" s="387">
        <f>ADHB!HH281</f>
        <v>0</v>
      </c>
      <c r="HH281" s="387">
        <f t="shared" si="3121"/>
        <v>0</v>
      </c>
      <c r="HI281" s="387">
        <f t="shared" si="3122"/>
        <v>0</v>
      </c>
      <c r="HJ281" s="388">
        <v>0.36319999999999997</v>
      </c>
      <c r="HK281" s="389">
        <f t="shared" si="3123"/>
        <v>0</v>
      </c>
      <c r="HL281" s="390">
        <f t="shared" si="3124"/>
        <v>0</v>
      </c>
      <c r="HM281" s="391"/>
      <c r="HN281" s="384">
        <v>4.0</v>
      </c>
      <c r="HO281" s="385" t="s">
        <v>182</v>
      </c>
      <c r="HP281" s="386" t="s">
        <v>132</v>
      </c>
      <c r="HQ281" s="386" t="s">
        <v>132</v>
      </c>
      <c r="HR281" s="387"/>
      <c r="HS281" s="387" t="str">
        <f t="shared" si="3125"/>
        <v/>
      </c>
      <c r="HT281" s="387">
        <f t="shared" si="3126"/>
        <v>0</v>
      </c>
      <c r="HU281" s="388"/>
      <c r="HV281" s="387">
        <f t="shared" si="3127"/>
        <v>0</v>
      </c>
      <c r="HW281" s="388"/>
      <c r="HX281" s="387">
        <f>ADHB!HY281</f>
        <v>0</v>
      </c>
      <c r="HY281" s="387">
        <f t="shared" si="3128"/>
        <v>0</v>
      </c>
      <c r="HZ281" s="387">
        <f t="shared" si="3129"/>
        <v>0</v>
      </c>
      <c r="IA281" s="388">
        <v>0.36319999999999997</v>
      </c>
      <c r="IB281" s="389">
        <f t="shared" si="3130"/>
        <v>0</v>
      </c>
      <c r="IC281" s="390">
        <f t="shared" si="3131"/>
        <v>0</v>
      </c>
      <c r="ID281" s="391"/>
      <c r="IE281" s="384">
        <v>4.0</v>
      </c>
      <c r="IF281" s="385" t="s">
        <v>182</v>
      </c>
      <c r="IG281" s="386" t="s">
        <v>132</v>
      </c>
      <c r="IH281" s="386" t="s">
        <v>132</v>
      </c>
      <c r="II281" s="387"/>
      <c r="IJ281" s="387" t="str">
        <f t="shared" si="3132"/>
        <v/>
      </c>
      <c r="IK281" s="387">
        <f t="shared" si="3133"/>
        <v>0</v>
      </c>
      <c r="IL281" s="388"/>
      <c r="IM281" s="387">
        <f t="shared" si="3134"/>
        <v>0</v>
      </c>
      <c r="IN281" s="388"/>
      <c r="IO281" s="387">
        <f>ADHB!IP281</f>
        <v>0</v>
      </c>
      <c r="IP281" s="387">
        <f t="shared" si="3135"/>
        <v>0</v>
      </c>
      <c r="IQ281" s="387">
        <f t="shared" si="3136"/>
        <v>0</v>
      </c>
      <c r="IR281" s="388">
        <v>0.36319999999999997</v>
      </c>
      <c r="IS281" s="389">
        <f t="shared" si="3137"/>
        <v>0</v>
      </c>
      <c r="IT281" s="390">
        <f t="shared" si="3138"/>
        <v>0</v>
      </c>
      <c r="IU281" s="391"/>
      <c r="IV281" s="384">
        <v>4.0</v>
      </c>
      <c r="IW281" s="385" t="s">
        <v>182</v>
      </c>
      <c r="IX281" s="386" t="s">
        <v>132</v>
      </c>
      <c r="IY281" s="386" t="s">
        <v>132</v>
      </c>
      <c r="IZ281" s="387"/>
      <c r="JA281" s="387" t="str">
        <f t="shared" si="3139"/>
        <v/>
      </c>
      <c r="JB281" s="387">
        <f t="shared" si="3140"/>
        <v>0</v>
      </c>
      <c r="JC281" s="388"/>
      <c r="JD281" s="387">
        <f t="shared" si="3141"/>
        <v>0</v>
      </c>
      <c r="JE281" s="388"/>
      <c r="JF281" s="387">
        <f>ADHB!JG281</f>
        <v>0</v>
      </c>
      <c r="JG281" s="387">
        <f t="shared" si="3142"/>
        <v>0</v>
      </c>
      <c r="JH281" s="387">
        <f t="shared" si="3143"/>
        <v>0</v>
      </c>
      <c r="JI281" s="388">
        <v>0.36319999999999997</v>
      </c>
      <c r="JJ281" s="389">
        <f t="shared" si="3144"/>
        <v>0</v>
      </c>
      <c r="JK281" s="390">
        <f t="shared" si="3145"/>
        <v>0</v>
      </c>
      <c r="JL281" s="391"/>
      <c r="JM281" s="384">
        <v>4.0</v>
      </c>
      <c r="JN281" s="385" t="s">
        <v>182</v>
      </c>
      <c r="JO281" s="386" t="s">
        <v>132</v>
      </c>
      <c r="JP281" s="386" t="s">
        <v>132</v>
      </c>
      <c r="JQ281" s="387"/>
      <c r="JR281" s="387" t="str">
        <f t="shared" si="3146"/>
        <v/>
      </c>
      <c r="JS281" s="387">
        <f t="shared" si="3147"/>
        <v>0</v>
      </c>
      <c r="JT281" s="388"/>
      <c r="JU281" s="387">
        <f t="shared" si="3148"/>
        <v>0</v>
      </c>
      <c r="JV281" s="388"/>
      <c r="JW281" s="387" t="str">
        <f>ADHB!LF281</f>
        <v/>
      </c>
      <c r="JX281" s="387">
        <f t="shared" si="3149"/>
        <v>0</v>
      </c>
      <c r="JY281" s="387">
        <f t="shared" si="3150"/>
        <v>0</v>
      </c>
      <c r="JZ281" s="388">
        <v>0.36319999999999997</v>
      </c>
      <c r="KA281" s="389">
        <f t="shared" si="3151"/>
        <v>0</v>
      </c>
      <c r="KB281" s="390">
        <f t="shared" si="3152"/>
        <v>0</v>
      </c>
      <c r="KC281" s="391"/>
      <c r="KD281" s="384">
        <v>4.0</v>
      </c>
      <c r="KE281" s="385" t="s">
        <v>182</v>
      </c>
      <c r="KF281" s="386" t="s">
        <v>132</v>
      </c>
      <c r="KG281" s="386" t="s">
        <v>132</v>
      </c>
      <c r="KH281" s="387"/>
      <c r="KI281" s="387" t="str">
        <f t="shared" si="3153"/>
        <v/>
      </c>
      <c r="KJ281" s="387">
        <f t="shared" si="3154"/>
        <v>0</v>
      </c>
      <c r="KK281" s="388"/>
      <c r="KL281" s="387">
        <f t="shared" si="3155"/>
        <v>0</v>
      </c>
      <c r="KM281" s="388"/>
      <c r="KN281" s="387" t="str">
        <f>ADHB!LW281</f>
        <v/>
      </c>
      <c r="KO281" s="387">
        <f t="shared" si="3156"/>
        <v>0</v>
      </c>
      <c r="KP281" s="387">
        <f t="shared" si="3157"/>
        <v>0</v>
      </c>
      <c r="KQ281" s="388">
        <v>0.36319999999999997</v>
      </c>
      <c r="KR281" s="389">
        <f t="shared" si="3158"/>
        <v>0</v>
      </c>
      <c r="KS281" s="390">
        <f t="shared" si="3159"/>
        <v>0</v>
      </c>
      <c r="KT281" s="391"/>
      <c r="KU281" s="392"/>
    </row>
    <row r="282" ht="15.75" customHeight="1">
      <c r="A282" s="384">
        <v>5.0</v>
      </c>
      <c r="B282" s="385" t="s">
        <v>183</v>
      </c>
      <c r="C282" s="386" t="s">
        <v>132</v>
      </c>
      <c r="D282" s="386" t="s">
        <v>132</v>
      </c>
      <c r="E282" s="387"/>
      <c r="F282" s="387"/>
      <c r="G282" s="387">
        <f t="shared" si="3035"/>
        <v>0</v>
      </c>
      <c r="H282" s="388"/>
      <c r="I282" s="387">
        <f t="shared" si="3036"/>
        <v>0</v>
      </c>
      <c r="J282" s="388"/>
      <c r="K282" s="387">
        <f>ADHB!L282</f>
        <v>0</v>
      </c>
      <c r="L282" s="387">
        <f t="shared" si="3037"/>
        <v>0</v>
      </c>
      <c r="M282" s="387">
        <f t="shared" si="3038"/>
        <v>0</v>
      </c>
      <c r="N282" s="388">
        <v>0.36319999999999997</v>
      </c>
      <c r="O282" s="389">
        <f t="shared" si="3039"/>
        <v>0</v>
      </c>
      <c r="P282" s="390">
        <f t="shared" si="3040"/>
        <v>0</v>
      </c>
      <c r="Q282" s="391"/>
      <c r="R282" s="384">
        <v>5.0</v>
      </c>
      <c r="S282" s="385" t="s">
        <v>183</v>
      </c>
      <c r="T282" s="386" t="s">
        <v>132</v>
      </c>
      <c r="U282" s="386" t="s">
        <v>132</v>
      </c>
      <c r="V282" s="387"/>
      <c r="W282" s="387" t="str">
        <f t="shared" si="3041"/>
        <v/>
      </c>
      <c r="X282" s="387">
        <f t="shared" si="3042"/>
        <v>0</v>
      </c>
      <c r="Y282" s="388"/>
      <c r="Z282" s="387">
        <f t="shared" si="3043"/>
        <v>0</v>
      </c>
      <c r="AA282" s="388"/>
      <c r="AB282" s="387">
        <f>ADHB!AC282</f>
        <v>0</v>
      </c>
      <c r="AC282" s="387">
        <f t="shared" si="3044"/>
        <v>0</v>
      </c>
      <c r="AD282" s="387">
        <f t="shared" si="3045"/>
        <v>0</v>
      </c>
      <c r="AE282" s="388">
        <v>0.36319999999999997</v>
      </c>
      <c r="AF282" s="389">
        <f t="shared" si="3046"/>
        <v>0</v>
      </c>
      <c r="AG282" s="390">
        <f t="shared" si="3047"/>
        <v>0</v>
      </c>
      <c r="AH282" s="391"/>
      <c r="AI282" s="384">
        <v>5.0</v>
      </c>
      <c r="AJ282" s="385" t="s">
        <v>183</v>
      </c>
      <c r="AK282" s="386" t="s">
        <v>132</v>
      </c>
      <c r="AL282" s="386" t="s">
        <v>132</v>
      </c>
      <c r="AM282" s="387"/>
      <c r="AN282" s="387" t="str">
        <f t="shared" si="3048"/>
        <v/>
      </c>
      <c r="AO282" s="387">
        <f t="shared" si="3049"/>
        <v>0</v>
      </c>
      <c r="AP282" s="388"/>
      <c r="AQ282" s="387">
        <f t="shared" si="3050"/>
        <v>0</v>
      </c>
      <c r="AR282" s="388"/>
      <c r="AS282" s="387">
        <f>ADHB!AT282</f>
        <v>0</v>
      </c>
      <c r="AT282" s="387">
        <f t="shared" si="3051"/>
        <v>0</v>
      </c>
      <c r="AU282" s="387">
        <f t="shared" si="3052"/>
        <v>0</v>
      </c>
      <c r="AV282" s="388">
        <v>0.36319999999999997</v>
      </c>
      <c r="AW282" s="389">
        <f t="shared" si="3053"/>
        <v>0</v>
      </c>
      <c r="AX282" s="390">
        <f t="shared" si="3054"/>
        <v>0</v>
      </c>
      <c r="AY282" s="391"/>
      <c r="AZ282" s="384">
        <v>5.0</v>
      </c>
      <c r="BA282" s="385" t="s">
        <v>183</v>
      </c>
      <c r="BB282" s="386" t="s">
        <v>132</v>
      </c>
      <c r="BC282" s="386" t="s">
        <v>132</v>
      </c>
      <c r="BD282" s="387"/>
      <c r="BE282" s="387" t="str">
        <f t="shared" si="3055"/>
        <v/>
      </c>
      <c r="BF282" s="387">
        <f t="shared" si="3056"/>
        <v>0</v>
      </c>
      <c r="BG282" s="388"/>
      <c r="BH282" s="387">
        <f t="shared" si="3057"/>
        <v>0</v>
      </c>
      <c r="BI282" s="388"/>
      <c r="BJ282" s="387">
        <f>ADHB!BK282</f>
        <v>0</v>
      </c>
      <c r="BK282" s="387">
        <f t="shared" si="3058"/>
        <v>0</v>
      </c>
      <c r="BL282" s="387">
        <f t="shared" si="3059"/>
        <v>0</v>
      </c>
      <c r="BM282" s="388">
        <v>0.36319999999999997</v>
      </c>
      <c r="BN282" s="389">
        <f t="shared" si="3060"/>
        <v>0</v>
      </c>
      <c r="BO282" s="390">
        <f t="shared" si="3061"/>
        <v>0</v>
      </c>
      <c r="BP282" s="391"/>
      <c r="BQ282" s="384">
        <v>5.0</v>
      </c>
      <c r="BR282" s="385" t="s">
        <v>183</v>
      </c>
      <c r="BS282" s="386" t="s">
        <v>132</v>
      </c>
      <c r="BT282" s="386" t="s">
        <v>132</v>
      </c>
      <c r="BU282" s="387"/>
      <c r="BV282" s="387" t="str">
        <f t="shared" si="3062"/>
        <v/>
      </c>
      <c r="BW282" s="387">
        <f t="shared" si="3063"/>
        <v>0</v>
      </c>
      <c r="BX282" s="388"/>
      <c r="BY282" s="387">
        <f t="shared" si="3064"/>
        <v>0</v>
      </c>
      <c r="BZ282" s="388"/>
      <c r="CA282" s="387">
        <f>ADHB!CB282</f>
        <v>0</v>
      </c>
      <c r="CB282" s="387">
        <f t="shared" si="3065"/>
        <v>0</v>
      </c>
      <c r="CC282" s="387">
        <f t="shared" si="3066"/>
        <v>0</v>
      </c>
      <c r="CD282" s="388">
        <v>0.36319999999999997</v>
      </c>
      <c r="CE282" s="389">
        <f t="shared" si="3067"/>
        <v>0</v>
      </c>
      <c r="CF282" s="390">
        <f t="shared" si="3068"/>
        <v>0</v>
      </c>
      <c r="CG282" s="391"/>
      <c r="CH282" s="384">
        <v>5.0</v>
      </c>
      <c r="CI282" s="385" t="s">
        <v>183</v>
      </c>
      <c r="CJ282" s="386" t="s">
        <v>132</v>
      </c>
      <c r="CK282" s="386" t="s">
        <v>132</v>
      </c>
      <c r="CL282" s="387"/>
      <c r="CM282" s="387" t="str">
        <f t="shared" si="3069"/>
        <v/>
      </c>
      <c r="CN282" s="387">
        <f t="shared" si="3070"/>
        <v>0</v>
      </c>
      <c r="CO282" s="388"/>
      <c r="CP282" s="387">
        <f t="shared" si="3071"/>
        <v>0</v>
      </c>
      <c r="CQ282" s="388"/>
      <c r="CR282" s="387">
        <f>ADHB!CS282</f>
        <v>0</v>
      </c>
      <c r="CS282" s="387">
        <f t="shared" si="3072"/>
        <v>0</v>
      </c>
      <c r="CT282" s="387">
        <f t="shared" si="3073"/>
        <v>0</v>
      </c>
      <c r="CU282" s="388">
        <v>0.36319999999999997</v>
      </c>
      <c r="CV282" s="389">
        <f t="shared" si="3074"/>
        <v>0</v>
      </c>
      <c r="CW282" s="390">
        <f t="shared" si="3075"/>
        <v>0</v>
      </c>
      <c r="CX282" s="391"/>
      <c r="CY282" s="384">
        <v>5.0</v>
      </c>
      <c r="CZ282" s="385" t="s">
        <v>183</v>
      </c>
      <c r="DA282" s="386" t="s">
        <v>132</v>
      </c>
      <c r="DB282" s="386" t="s">
        <v>132</v>
      </c>
      <c r="DC282" s="387"/>
      <c r="DD282" s="387" t="str">
        <f t="shared" si="3076"/>
        <v/>
      </c>
      <c r="DE282" s="387">
        <f t="shared" si="3077"/>
        <v>0</v>
      </c>
      <c r="DF282" s="388"/>
      <c r="DG282" s="387">
        <f t="shared" si="3078"/>
        <v>0</v>
      </c>
      <c r="DH282" s="388"/>
      <c r="DI282" s="387">
        <f>ADHB!DJ282</f>
        <v>0</v>
      </c>
      <c r="DJ282" s="387">
        <f t="shared" si="3079"/>
        <v>0</v>
      </c>
      <c r="DK282" s="387">
        <f t="shared" si="3080"/>
        <v>0</v>
      </c>
      <c r="DL282" s="388">
        <v>0.36319999999999997</v>
      </c>
      <c r="DM282" s="389">
        <f t="shared" si="3081"/>
        <v>0</v>
      </c>
      <c r="DN282" s="390">
        <f t="shared" si="3082"/>
        <v>0</v>
      </c>
      <c r="DO282" s="391"/>
      <c r="DP282" s="384">
        <v>5.0</v>
      </c>
      <c r="DQ282" s="385" t="s">
        <v>183</v>
      </c>
      <c r="DR282" s="386" t="s">
        <v>132</v>
      </c>
      <c r="DS282" s="386" t="s">
        <v>132</v>
      </c>
      <c r="DT282" s="387"/>
      <c r="DU282" s="387" t="str">
        <f t="shared" si="3083"/>
        <v/>
      </c>
      <c r="DV282" s="387">
        <f t="shared" si="3084"/>
        <v>0</v>
      </c>
      <c r="DW282" s="388"/>
      <c r="DX282" s="387">
        <f t="shared" si="3085"/>
        <v>0</v>
      </c>
      <c r="DY282" s="388"/>
      <c r="DZ282" s="387">
        <f>ADHB!EA282</f>
        <v>0</v>
      </c>
      <c r="EA282" s="387">
        <f t="shared" si="3086"/>
        <v>0</v>
      </c>
      <c r="EB282" s="387">
        <f t="shared" si="3087"/>
        <v>0</v>
      </c>
      <c r="EC282" s="388">
        <v>0.36319999999999997</v>
      </c>
      <c r="ED282" s="389">
        <f t="shared" si="3088"/>
        <v>0</v>
      </c>
      <c r="EE282" s="390">
        <f t="shared" si="3089"/>
        <v>0</v>
      </c>
      <c r="EF282" s="391"/>
      <c r="EG282" s="384">
        <v>5.0</v>
      </c>
      <c r="EH282" s="385" t="s">
        <v>183</v>
      </c>
      <c r="EI282" s="386" t="s">
        <v>132</v>
      </c>
      <c r="EJ282" s="386" t="s">
        <v>132</v>
      </c>
      <c r="EK282" s="387"/>
      <c r="EL282" s="387" t="str">
        <f t="shared" si="3090"/>
        <v/>
      </c>
      <c r="EM282" s="387">
        <f t="shared" si="3091"/>
        <v>0</v>
      </c>
      <c r="EN282" s="388"/>
      <c r="EO282" s="387">
        <f t="shared" si="3092"/>
        <v>0</v>
      </c>
      <c r="EP282" s="388"/>
      <c r="EQ282" s="387">
        <f>ADHB!ER282</f>
        <v>0</v>
      </c>
      <c r="ER282" s="387">
        <f t="shared" si="3093"/>
        <v>0</v>
      </c>
      <c r="ES282" s="387">
        <f t="shared" si="3094"/>
        <v>0</v>
      </c>
      <c r="ET282" s="388">
        <v>0.36319999999999997</v>
      </c>
      <c r="EU282" s="389">
        <f t="shared" si="3095"/>
        <v>0</v>
      </c>
      <c r="EV282" s="390">
        <f t="shared" si="3096"/>
        <v>0</v>
      </c>
      <c r="EW282" s="391"/>
      <c r="EX282" s="384">
        <v>5.0</v>
      </c>
      <c r="EY282" s="385" t="s">
        <v>183</v>
      </c>
      <c r="EZ282" s="386" t="s">
        <v>132</v>
      </c>
      <c r="FA282" s="386" t="s">
        <v>132</v>
      </c>
      <c r="FB282" s="387"/>
      <c r="FC282" s="387" t="str">
        <f t="shared" si="3097"/>
        <v/>
      </c>
      <c r="FD282" s="387">
        <f t="shared" si="3098"/>
        <v>0</v>
      </c>
      <c r="FE282" s="388"/>
      <c r="FF282" s="387">
        <f t="shared" si="3099"/>
        <v>0</v>
      </c>
      <c r="FG282" s="388"/>
      <c r="FH282" s="387">
        <f>ADHB!FI282</f>
        <v>0</v>
      </c>
      <c r="FI282" s="387">
        <f t="shared" si="3100"/>
        <v>0</v>
      </c>
      <c r="FJ282" s="387">
        <f t="shared" si="3101"/>
        <v>0</v>
      </c>
      <c r="FK282" s="388">
        <v>0.36319999999999997</v>
      </c>
      <c r="FL282" s="389">
        <f t="shared" si="3102"/>
        <v>0</v>
      </c>
      <c r="FM282" s="390">
        <f t="shared" si="3103"/>
        <v>0</v>
      </c>
      <c r="FN282" s="391"/>
      <c r="FO282" s="384">
        <v>5.0</v>
      </c>
      <c r="FP282" s="385" t="s">
        <v>183</v>
      </c>
      <c r="FQ282" s="386" t="s">
        <v>132</v>
      </c>
      <c r="FR282" s="386" t="s">
        <v>132</v>
      </c>
      <c r="FS282" s="387"/>
      <c r="FT282" s="387" t="str">
        <f t="shared" si="3104"/>
        <v/>
      </c>
      <c r="FU282" s="387">
        <f t="shared" si="3105"/>
        <v>0</v>
      </c>
      <c r="FV282" s="388"/>
      <c r="FW282" s="387">
        <f t="shared" si="3106"/>
        <v>0</v>
      </c>
      <c r="FX282" s="388"/>
      <c r="FY282" s="387">
        <f>ADHB!FZ282</f>
        <v>0</v>
      </c>
      <c r="FZ282" s="387">
        <f t="shared" si="3107"/>
        <v>0</v>
      </c>
      <c r="GA282" s="387">
        <f t="shared" si="3108"/>
        <v>0</v>
      </c>
      <c r="GB282" s="388">
        <v>0.36319999999999997</v>
      </c>
      <c r="GC282" s="389">
        <f t="shared" si="3109"/>
        <v>0</v>
      </c>
      <c r="GD282" s="390">
        <f t="shared" si="3110"/>
        <v>0</v>
      </c>
      <c r="GE282" s="391"/>
      <c r="GF282" s="384">
        <v>5.0</v>
      </c>
      <c r="GG282" s="385" t="s">
        <v>183</v>
      </c>
      <c r="GH282" s="386" t="s">
        <v>132</v>
      </c>
      <c r="GI282" s="386" t="s">
        <v>132</v>
      </c>
      <c r="GJ282" s="387"/>
      <c r="GK282" s="387" t="str">
        <f t="shared" si="3111"/>
        <v/>
      </c>
      <c r="GL282" s="387">
        <f t="shared" si="3112"/>
        <v>0</v>
      </c>
      <c r="GM282" s="388"/>
      <c r="GN282" s="387">
        <f t="shared" si="3113"/>
        <v>0</v>
      </c>
      <c r="GO282" s="388"/>
      <c r="GP282" s="387">
        <f>ADHB!GQ282</f>
        <v>0</v>
      </c>
      <c r="GQ282" s="387">
        <f t="shared" si="3114"/>
        <v>0</v>
      </c>
      <c r="GR282" s="387">
        <f t="shared" si="3115"/>
        <v>0</v>
      </c>
      <c r="GS282" s="388">
        <v>0.36319999999999997</v>
      </c>
      <c r="GT282" s="389">
        <f t="shared" si="3116"/>
        <v>0</v>
      </c>
      <c r="GU282" s="390">
        <f t="shared" si="3117"/>
        <v>0</v>
      </c>
      <c r="GV282" s="391"/>
      <c r="GW282" s="384">
        <v>5.0</v>
      </c>
      <c r="GX282" s="385" t="s">
        <v>183</v>
      </c>
      <c r="GY282" s="386" t="s">
        <v>132</v>
      </c>
      <c r="GZ282" s="386" t="s">
        <v>132</v>
      </c>
      <c r="HA282" s="387"/>
      <c r="HB282" s="387" t="str">
        <f t="shared" si="3118"/>
        <v/>
      </c>
      <c r="HC282" s="387">
        <f t="shared" si="3119"/>
        <v>0</v>
      </c>
      <c r="HD282" s="388"/>
      <c r="HE282" s="387">
        <f t="shared" si="3120"/>
        <v>0</v>
      </c>
      <c r="HF282" s="388"/>
      <c r="HG282" s="387">
        <f>ADHB!HH282</f>
        <v>0</v>
      </c>
      <c r="HH282" s="387">
        <f t="shared" si="3121"/>
        <v>0</v>
      </c>
      <c r="HI282" s="387">
        <f t="shared" si="3122"/>
        <v>0</v>
      </c>
      <c r="HJ282" s="388">
        <v>0.36319999999999997</v>
      </c>
      <c r="HK282" s="389">
        <f t="shared" si="3123"/>
        <v>0</v>
      </c>
      <c r="HL282" s="390">
        <f t="shared" si="3124"/>
        <v>0</v>
      </c>
      <c r="HM282" s="391"/>
      <c r="HN282" s="384">
        <v>5.0</v>
      </c>
      <c r="HO282" s="385" t="s">
        <v>183</v>
      </c>
      <c r="HP282" s="386" t="s">
        <v>132</v>
      </c>
      <c r="HQ282" s="386" t="s">
        <v>132</v>
      </c>
      <c r="HR282" s="387"/>
      <c r="HS282" s="387" t="str">
        <f t="shared" si="3125"/>
        <v/>
      </c>
      <c r="HT282" s="387">
        <f t="shared" si="3126"/>
        <v>0</v>
      </c>
      <c r="HU282" s="388"/>
      <c r="HV282" s="387">
        <f t="shared" si="3127"/>
        <v>0</v>
      </c>
      <c r="HW282" s="388"/>
      <c r="HX282" s="387">
        <f>ADHB!HY282</f>
        <v>0</v>
      </c>
      <c r="HY282" s="387">
        <f t="shared" si="3128"/>
        <v>0</v>
      </c>
      <c r="HZ282" s="387">
        <f t="shared" si="3129"/>
        <v>0</v>
      </c>
      <c r="IA282" s="388">
        <v>0.36319999999999997</v>
      </c>
      <c r="IB282" s="389">
        <f t="shared" si="3130"/>
        <v>0</v>
      </c>
      <c r="IC282" s="390">
        <f t="shared" si="3131"/>
        <v>0</v>
      </c>
      <c r="ID282" s="391"/>
      <c r="IE282" s="384">
        <v>5.0</v>
      </c>
      <c r="IF282" s="385" t="s">
        <v>183</v>
      </c>
      <c r="IG282" s="386" t="s">
        <v>132</v>
      </c>
      <c r="IH282" s="386" t="s">
        <v>132</v>
      </c>
      <c r="II282" s="387"/>
      <c r="IJ282" s="387" t="str">
        <f t="shared" si="3132"/>
        <v/>
      </c>
      <c r="IK282" s="387">
        <f t="shared" si="3133"/>
        <v>0</v>
      </c>
      <c r="IL282" s="388"/>
      <c r="IM282" s="387">
        <f t="shared" si="3134"/>
        <v>0</v>
      </c>
      <c r="IN282" s="388"/>
      <c r="IO282" s="387">
        <f>ADHB!IP282</f>
        <v>0</v>
      </c>
      <c r="IP282" s="387">
        <f t="shared" si="3135"/>
        <v>0</v>
      </c>
      <c r="IQ282" s="387">
        <f t="shared" si="3136"/>
        <v>0</v>
      </c>
      <c r="IR282" s="388">
        <v>0.36319999999999997</v>
      </c>
      <c r="IS282" s="389">
        <f t="shared" si="3137"/>
        <v>0</v>
      </c>
      <c r="IT282" s="390">
        <f t="shared" si="3138"/>
        <v>0</v>
      </c>
      <c r="IU282" s="391"/>
      <c r="IV282" s="384">
        <v>5.0</v>
      </c>
      <c r="IW282" s="385" t="s">
        <v>183</v>
      </c>
      <c r="IX282" s="386" t="s">
        <v>132</v>
      </c>
      <c r="IY282" s="386" t="s">
        <v>132</v>
      </c>
      <c r="IZ282" s="387"/>
      <c r="JA282" s="387" t="str">
        <f t="shared" si="3139"/>
        <v/>
      </c>
      <c r="JB282" s="387">
        <f t="shared" si="3140"/>
        <v>0</v>
      </c>
      <c r="JC282" s="388"/>
      <c r="JD282" s="387">
        <f t="shared" si="3141"/>
        <v>0</v>
      </c>
      <c r="JE282" s="388"/>
      <c r="JF282" s="387">
        <f>ADHB!JG282</f>
        <v>0</v>
      </c>
      <c r="JG282" s="387">
        <f t="shared" si="3142"/>
        <v>0</v>
      </c>
      <c r="JH282" s="387">
        <f t="shared" si="3143"/>
        <v>0</v>
      </c>
      <c r="JI282" s="388">
        <v>0.36319999999999997</v>
      </c>
      <c r="JJ282" s="389">
        <f t="shared" si="3144"/>
        <v>0</v>
      </c>
      <c r="JK282" s="390">
        <f t="shared" si="3145"/>
        <v>0</v>
      </c>
      <c r="JL282" s="391"/>
      <c r="JM282" s="384">
        <v>5.0</v>
      </c>
      <c r="JN282" s="385" t="s">
        <v>183</v>
      </c>
      <c r="JO282" s="386" t="s">
        <v>132</v>
      </c>
      <c r="JP282" s="386" t="s">
        <v>132</v>
      </c>
      <c r="JQ282" s="387"/>
      <c r="JR282" s="387" t="str">
        <f t="shared" si="3146"/>
        <v/>
      </c>
      <c r="JS282" s="387">
        <f t="shared" si="3147"/>
        <v>0</v>
      </c>
      <c r="JT282" s="388"/>
      <c r="JU282" s="387">
        <f t="shared" si="3148"/>
        <v>0</v>
      </c>
      <c r="JV282" s="388"/>
      <c r="JW282" s="387" t="str">
        <f>ADHB!LF282</f>
        <v/>
      </c>
      <c r="JX282" s="387">
        <f t="shared" si="3149"/>
        <v>0</v>
      </c>
      <c r="JY282" s="387">
        <f t="shared" si="3150"/>
        <v>0</v>
      </c>
      <c r="JZ282" s="388">
        <v>0.36319999999999997</v>
      </c>
      <c r="KA282" s="389">
        <f t="shared" si="3151"/>
        <v>0</v>
      </c>
      <c r="KB282" s="390">
        <f t="shared" si="3152"/>
        <v>0</v>
      </c>
      <c r="KC282" s="391"/>
      <c r="KD282" s="384">
        <v>5.0</v>
      </c>
      <c r="KE282" s="385" t="s">
        <v>183</v>
      </c>
      <c r="KF282" s="386" t="s">
        <v>132</v>
      </c>
      <c r="KG282" s="386" t="s">
        <v>132</v>
      </c>
      <c r="KH282" s="387"/>
      <c r="KI282" s="387" t="str">
        <f t="shared" si="3153"/>
        <v/>
      </c>
      <c r="KJ282" s="387">
        <f t="shared" si="3154"/>
        <v>0</v>
      </c>
      <c r="KK282" s="388"/>
      <c r="KL282" s="387">
        <f t="shared" si="3155"/>
        <v>0</v>
      </c>
      <c r="KM282" s="388"/>
      <c r="KN282" s="387" t="str">
        <f>ADHB!LW282</f>
        <v/>
      </c>
      <c r="KO282" s="387">
        <f t="shared" si="3156"/>
        <v>0</v>
      </c>
      <c r="KP282" s="387">
        <f t="shared" si="3157"/>
        <v>0</v>
      </c>
      <c r="KQ282" s="388">
        <v>0.36319999999999997</v>
      </c>
      <c r="KR282" s="389">
        <f t="shared" si="3158"/>
        <v>0</v>
      </c>
      <c r="KS282" s="390">
        <f t="shared" si="3159"/>
        <v>0</v>
      </c>
      <c r="KT282" s="391"/>
      <c r="KU282" s="392"/>
    </row>
    <row r="283" ht="15.75" customHeight="1">
      <c r="A283" s="384">
        <v>6.0</v>
      </c>
      <c r="B283" s="385" t="s">
        <v>184</v>
      </c>
      <c r="C283" s="386" t="s">
        <v>132</v>
      </c>
      <c r="D283" s="386" t="s">
        <v>132</v>
      </c>
      <c r="E283" s="387"/>
      <c r="F283" s="387"/>
      <c r="G283" s="387">
        <f t="shared" si="3035"/>
        <v>0</v>
      </c>
      <c r="H283" s="388"/>
      <c r="I283" s="387">
        <f t="shared" si="3036"/>
        <v>0</v>
      </c>
      <c r="J283" s="388"/>
      <c r="K283" s="387">
        <f>ADHB!L283</f>
        <v>0</v>
      </c>
      <c r="L283" s="387">
        <f t="shared" si="3037"/>
        <v>0</v>
      </c>
      <c r="M283" s="387">
        <f t="shared" si="3038"/>
        <v>0</v>
      </c>
      <c r="N283" s="388">
        <v>0.36319999999999997</v>
      </c>
      <c r="O283" s="389">
        <f t="shared" si="3039"/>
        <v>0</v>
      </c>
      <c r="P283" s="390">
        <f t="shared" si="3040"/>
        <v>0</v>
      </c>
      <c r="Q283" s="391"/>
      <c r="R283" s="384">
        <v>6.0</v>
      </c>
      <c r="S283" s="385" t="s">
        <v>184</v>
      </c>
      <c r="T283" s="386" t="s">
        <v>132</v>
      </c>
      <c r="U283" s="386" t="s">
        <v>132</v>
      </c>
      <c r="V283" s="387"/>
      <c r="W283" s="387" t="str">
        <f t="shared" si="3041"/>
        <v/>
      </c>
      <c r="X283" s="387">
        <f t="shared" si="3042"/>
        <v>0</v>
      </c>
      <c r="Y283" s="388"/>
      <c r="Z283" s="387">
        <f t="shared" si="3043"/>
        <v>0</v>
      </c>
      <c r="AA283" s="388"/>
      <c r="AB283" s="387">
        <f>ADHB!AC283</f>
        <v>0</v>
      </c>
      <c r="AC283" s="387">
        <f t="shared" si="3044"/>
        <v>0</v>
      </c>
      <c r="AD283" s="387">
        <f t="shared" si="3045"/>
        <v>0</v>
      </c>
      <c r="AE283" s="388">
        <v>0.36319999999999997</v>
      </c>
      <c r="AF283" s="389">
        <f t="shared" si="3046"/>
        <v>0</v>
      </c>
      <c r="AG283" s="390">
        <f t="shared" si="3047"/>
        <v>0</v>
      </c>
      <c r="AH283" s="391"/>
      <c r="AI283" s="384">
        <v>6.0</v>
      </c>
      <c r="AJ283" s="385" t="s">
        <v>184</v>
      </c>
      <c r="AK283" s="386" t="s">
        <v>132</v>
      </c>
      <c r="AL283" s="386" t="s">
        <v>132</v>
      </c>
      <c r="AM283" s="387"/>
      <c r="AN283" s="387" t="str">
        <f t="shared" si="3048"/>
        <v/>
      </c>
      <c r="AO283" s="387">
        <f t="shared" si="3049"/>
        <v>0</v>
      </c>
      <c r="AP283" s="388"/>
      <c r="AQ283" s="387">
        <f t="shared" si="3050"/>
        <v>0</v>
      </c>
      <c r="AR283" s="388"/>
      <c r="AS283" s="387">
        <f>ADHB!AT283</f>
        <v>0</v>
      </c>
      <c r="AT283" s="387">
        <f t="shared" si="3051"/>
        <v>0</v>
      </c>
      <c r="AU283" s="387">
        <f t="shared" si="3052"/>
        <v>0</v>
      </c>
      <c r="AV283" s="388">
        <v>0.36319999999999997</v>
      </c>
      <c r="AW283" s="389">
        <f t="shared" si="3053"/>
        <v>0</v>
      </c>
      <c r="AX283" s="390">
        <f t="shared" si="3054"/>
        <v>0</v>
      </c>
      <c r="AY283" s="391"/>
      <c r="AZ283" s="384">
        <v>6.0</v>
      </c>
      <c r="BA283" s="385" t="s">
        <v>184</v>
      </c>
      <c r="BB283" s="386" t="s">
        <v>132</v>
      </c>
      <c r="BC283" s="386" t="s">
        <v>132</v>
      </c>
      <c r="BD283" s="387"/>
      <c r="BE283" s="387" t="str">
        <f t="shared" si="3055"/>
        <v/>
      </c>
      <c r="BF283" s="387">
        <f t="shared" si="3056"/>
        <v>0</v>
      </c>
      <c r="BG283" s="388"/>
      <c r="BH283" s="387">
        <f t="shared" si="3057"/>
        <v>0</v>
      </c>
      <c r="BI283" s="388"/>
      <c r="BJ283" s="387">
        <f>ADHB!BK283</f>
        <v>0</v>
      </c>
      <c r="BK283" s="387">
        <f t="shared" si="3058"/>
        <v>0</v>
      </c>
      <c r="BL283" s="387">
        <f t="shared" si="3059"/>
        <v>0</v>
      </c>
      <c r="BM283" s="388">
        <v>0.36319999999999997</v>
      </c>
      <c r="BN283" s="389">
        <f t="shared" si="3060"/>
        <v>0</v>
      </c>
      <c r="BO283" s="390">
        <f t="shared" si="3061"/>
        <v>0</v>
      </c>
      <c r="BP283" s="391"/>
      <c r="BQ283" s="384">
        <v>6.0</v>
      </c>
      <c r="BR283" s="385" t="s">
        <v>184</v>
      </c>
      <c r="BS283" s="386" t="s">
        <v>132</v>
      </c>
      <c r="BT283" s="386" t="s">
        <v>132</v>
      </c>
      <c r="BU283" s="387"/>
      <c r="BV283" s="387" t="str">
        <f t="shared" si="3062"/>
        <v/>
      </c>
      <c r="BW283" s="387">
        <f t="shared" si="3063"/>
        <v>0</v>
      </c>
      <c r="BX283" s="388"/>
      <c r="BY283" s="387">
        <f t="shared" si="3064"/>
        <v>0</v>
      </c>
      <c r="BZ283" s="388"/>
      <c r="CA283" s="387">
        <f>ADHB!CB283</f>
        <v>0</v>
      </c>
      <c r="CB283" s="387">
        <f t="shared" si="3065"/>
        <v>0</v>
      </c>
      <c r="CC283" s="387">
        <f t="shared" si="3066"/>
        <v>0</v>
      </c>
      <c r="CD283" s="388">
        <v>0.36319999999999997</v>
      </c>
      <c r="CE283" s="389">
        <f t="shared" si="3067"/>
        <v>0</v>
      </c>
      <c r="CF283" s="390">
        <f t="shared" si="3068"/>
        <v>0</v>
      </c>
      <c r="CG283" s="391"/>
      <c r="CH283" s="384">
        <v>6.0</v>
      </c>
      <c r="CI283" s="385" t="s">
        <v>184</v>
      </c>
      <c r="CJ283" s="386" t="s">
        <v>132</v>
      </c>
      <c r="CK283" s="386" t="s">
        <v>132</v>
      </c>
      <c r="CL283" s="387"/>
      <c r="CM283" s="387" t="str">
        <f t="shared" si="3069"/>
        <v/>
      </c>
      <c r="CN283" s="387">
        <f t="shared" si="3070"/>
        <v>0</v>
      </c>
      <c r="CO283" s="388"/>
      <c r="CP283" s="387">
        <f t="shared" si="3071"/>
        <v>0</v>
      </c>
      <c r="CQ283" s="388"/>
      <c r="CR283" s="387">
        <f>ADHB!CS283</f>
        <v>0</v>
      </c>
      <c r="CS283" s="387">
        <f t="shared" si="3072"/>
        <v>0</v>
      </c>
      <c r="CT283" s="387">
        <f t="shared" si="3073"/>
        <v>0</v>
      </c>
      <c r="CU283" s="388">
        <v>0.36319999999999997</v>
      </c>
      <c r="CV283" s="389">
        <f t="shared" si="3074"/>
        <v>0</v>
      </c>
      <c r="CW283" s="390">
        <f t="shared" si="3075"/>
        <v>0</v>
      </c>
      <c r="CX283" s="391"/>
      <c r="CY283" s="384">
        <v>6.0</v>
      </c>
      <c r="CZ283" s="385" t="s">
        <v>184</v>
      </c>
      <c r="DA283" s="386" t="s">
        <v>132</v>
      </c>
      <c r="DB283" s="386" t="s">
        <v>132</v>
      </c>
      <c r="DC283" s="387"/>
      <c r="DD283" s="387" t="str">
        <f t="shared" si="3076"/>
        <v/>
      </c>
      <c r="DE283" s="387">
        <f t="shared" si="3077"/>
        <v>0</v>
      </c>
      <c r="DF283" s="388"/>
      <c r="DG283" s="387">
        <f t="shared" si="3078"/>
        <v>0</v>
      </c>
      <c r="DH283" s="388"/>
      <c r="DI283" s="387">
        <f>ADHB!DJ283</f>
        <v>0</v>
      </c>
      <c r="DJ283" s="387">
        <f t="shared" si="3079"/>
        <v>0</v>
      </c>
      <c r="DK283" s="387">
        <f t="shared" si="3080"/>
        <v>0</v>
      </c>
      <c r="DL283" s="388">
        <v>0.36319999999999997</v>
      </c>
      <c r="DM283" s="389">
        <f t="shared" si="3081"/>
        <v>0</v>
      </c>
      <c r="DN283" s="390">
        <f t="shared" si="3082"/>
        <v>0</v>
      </c>
      <c r="DO283" s="391"/>
      <c r="DP283" s="384">
        <v>6.0</v>
      </c>
      <c r="DQ283" s="385" t="s">
        <v>184</v>
      </c>
      <c r="DR283" s="386" t="s">
        <v>132</v>
      </c>
      <c r="DS283" s="386" t="s">
        <v>132</v>
      </c>
      <c r="DT283" s="387"/>
      <c r="DU283" s="387" t="str">
        <f t="shared" si="3083"/>
        <v/>
      </c>
      <c r="DV283" s="387">
        <f t="shared" si="3084"/>
        <v>0</v>
      </c>
      <c r="DW283" s="388"/>
      <c r="DX283" s="387">
        <f t="shared" si="3085"/>
        <v>0</v>
      </c>
      <c r="DY283" s="388"/>
      <c r="DZ283" s="387">
        <f>ADHB!EA283</f>
        <v>0</v>
      </c>
      <c r="EA283" s="387">
        <f t="shared" si="3086"/>
        <v>0</v>
      </c>
      <c r="EB283" s="387">
        <f t="shared" si="3087"/>
        <v>0</v>
      </c>
      <c r="EC283" s="388">
        <v>0.36319999999999997</v>
      </c>
      <c r="ED283" s="389">
        <f t="shared" si="3088"/>
        <v>0</v>
      </c>
      <c r="EE283" s="390">
        <f t="shared" si="3089"/>
        <v>0</v>
      </c>
      <c r="EF283" s="391"/>
      <c r="EG283" s="384">
        <v>6.0</v>
      </c>
      <c r="EH283" s="385" t="s">
        <v>184</v>
      </c>
      <c r="EI283" s="386" t="s">
        <v>132</v>
      </c>
      <c r="EJ283" s="386" t="s">
        <v>132</v>
      </c>
      <c r="EK283" s="387"/>
      <c r="EL283" s="387" t="str">
        <f t="shared" si="3090"/>
        <v/>
      </c>
      <c r="EM283" s="387">
        <f t="shared" si="3091"/>
        <v>0</v>
      </c>
      <c r="EN283" s="388"/>
      <c r="EO283" s="387">
        <f t="shared" si="3092"/>
        <v>0</v>
      </c>
      <c r="EP283" s="388"/>
      <c r="EQ283" s="387">
        <f>ADHB!ER283</f>
        <v>0</v>
      </c>
      <c r="ER283" s="387">
        <f t="shared" si="3093"/>
        <v>0</v>
      </c>
      <c r="ES283" s="387">
        <f t="shared" si="3094"/>
        <v>0</v>
      </c>
      <c r="ET283" s="388">
        <v>0.36319999999999997</v>
      </c>
      <c r="EU283" s="389">
        <f t="shared" si="3095"/>
        <v>0</v>
      </c>
      <c r="EV283" s="390">
        <f t="shared" si="3096"/>
        <v>0</v>
      </c>
      <c r="EW283" s="391"/>
      <c r="EX283" s="384">
        <v>6.0</v>
      </c>
      <c r="EY283" s="385" t="s">
        <v>184</v>
      </c>
      <c r="EZ283" s="386" t="s">
        <v>132</v>
      </c>
      <c r="FA283" s="386" t="s">
        <v>132</v>
      </c>
      <c r="FB283" s="387"/>
      <c r="FC283" s="387" t="str">
        <f t="shared" si="3097"/>
        <v/>
      </c>
      <c r="FD283" s="387">
        <f t="shared" si="3098"/>
        <v>0</v>
      </c>
      <c r="FE283" s="388"/>
      <c r="FF283" s="387">
        <f t="shared" si="3099"/>
        <v>0</v>
      </c>
      <c r="FG283" s="388"/>
      <c r="FH283" s="387">
        <f>ADHB!FI283</f>
        <v>0</v>
      </c>
      <c r="FI283" s="387">
        <f t="shared" si="3100"/>
        <v>0</v>
      </c>
      <c r="FJ283" s="387">
        <f t="shared" si="3101"/>
        <v>0</v>
      </c>
      <c r="FK283" s="388">
        <v>0.36319999999999997</v>
      </c>
      <c r="FL283" s="389">
        <f t="shared" si="3102"/>
        <v>0</v>
      </c>
      <c r="FM283" s="390">
        <f t="shared" si="3103"/>
        <v>0</v>
      </c>
      <c r="FN283" s="391"/>
      <c r="FO283" s="384">
        <v>6.0</v>
      </c>
      <c r="FP283" s="385" t="s">
        <v>184</v>
      </c>
      <c r="FQ283" s="386" t="s">
        <v>132</v>
      </c>
      <c r="FR283" s="386" t="s">
        <v>132</v>
      </c>
      <c r="FS283" s="387"/>
      <c r="FT283" s="387" t="str">
        <f t="shared" si="3104"/>
        <v/>
      </c>
      <c r="FU283" s="387">
        <f t="shared" si="3105"/>
        <v>0</v>
      </c>
      <c r="FV283" s="388"/>
      <c r="FW283" s="387">
        <f t="shared" si="3106"/>
        <v>0</v>
      </c>
      <c r="FX283" s="388"/>
      <c r="FY283" s="387">
        <f>ADHB!FZ283</f>
        <v>0</v>
      </c>
      <c r="FZ283" s="387">
        <f t="shared" si="3107"/>
        <v>0</v>
      </c>
      <c r="GA283" s="387">
        <f t="shared" si="3108"/>
        <v>0</v>
      </c>
      <c r="GB283" s="388">
        <v>0.36319999999999997</v>
      </c>
      <c r="GC283" s="389">
        <f t="shared" si="3109"/>
        <v>0</v>
      </c>
      <c r="GD283" s="390">
        <f t="shared" si="3110"/>
        <v>0</v>
      </c>
      <c r="GE283" s="391"/>
      <c r="GF283" s="384">
        <v>6.0</v>
      </c>
      <c r="GG283" s="385" t="s">
        <v>184</v>
      </c>
      <c r="GH283" s="386" t="s">
        <v>132</v>
      </c>
      <c r="GI283" s="386" t="s">
        <v>132</v>
      </c>
      <c r="GJ283" s="387"/>
      <c r="GK283" s="387" t="str">
        <f t="shared" si="3111"/>
        <v/>
      </c>
      <c r="GL283" s="387">
        <f t="shared" si="3112"/>
        <v>0</v>
      </c>
      <c r="GM283" s="388"/>
      <c r="GN283" s="387">
        <f t="shared" si="3113"/>
        <v>0</v>
      </c>
      <c r="GO283" s="388"/>
      <c r="GP283" s="387">
        <f>ADHB!GQ283</f>
        <v>0</v>
      </c>
      <c r="GQ283" s="387">
        <f t="shared" si="3114"/>
        <v>0</v>
      </c>
      <c r="GR283" s="387">
        <f t="shared" si="3115"/>
        <v>0</v>
      </c>
      <c r="GS283" s="388">
        <v>0.36319999999999997</v>
      </c>
      <c r="GT283" s="389">
        <f t="shared" si="3116"/>
        <v>0</v>
      </c>
      <c r="GU283" s="390">
        <f t="shared" si="3117"/>
        <v>0</v>
      </c>
      <c r="GV283" s="391"/>
      <c r="GW283" s="384">
        <v>6.0</v>
      </c>
      <c r="GX283" s="385" t="s">
        <v>184</v>
      </c>
      <c r="GY283" s="386" t="s">
        <v>132</v>
      </c>
      <c r="GZ283" s="386" t="s">
        <v>132</v>
      </c>
      <c r="HA283" s="387"/>
      <c r="HB283" s="387" t="str">
        <f t="shared" si="3118"/>
        <v/>
      </c>
      <c r="HC283" s="387">
        <f t="shared" si="3119"/>
        <v>0</v>
      </c>
      <c r="HD283" s="388"/>
      <c r="HE283" s="387">
        <f t="shared" si="3120"/>
        <v>0</v>
      </c>
      <c r="HF283" s="388"/>
      <c r="HG283" s="387">
        <f>ADHB!HH283</f>
        <v>0</v>
      </c>
      <c r="HH283" s="387">
        <f t="shared" si="3121"/>
        <v>0</v>
      </c>
      <c r="HI283" s="387">
        <f t="shared" si="3122"/>
        <v>0</v>
      </c>
      <c r="HJ283" s="388">
        <v>0.36319999999999997</v>
      </c>
      <c r="HK283" s="389">
        <f t="shared" si="3123"/>
        <v>0</v>
      </c>
      <c r="HL283" s="390">
        <f t="shared" si="3124"/>
        <v>0</v>
      </c>
      <c r="HM283" s="391"/>
      <c r="HN283" s="384">
        <v>6.0</v>
      </c>
      <c r="HO283" s="385" t="s">
        <v>184</v>
      </c>
      <c r="HP283" s="386" t="s">
        <v>132</v>
      </c>
      <c r="HQ283" s="386" t="s">
        <v>132</v>
      </c>
      <c r="HR283" s="387"/>
      <c r="HS283" s="387" t="str">
        <f t="shared" si="3125"/>
        <v/>
      </c>
      <c r="HT283" s="387">
        <f t="shared" si="3126"/>
        <v>0</v>
      </c>
      <c r="HU283" s="388"/>
      <c r="HV283" s="387">
        <f t="shared" si="3127"/>
        <v>0</v>
      </c>
      <c r="HW283" s="388"/>
      <c r="HX283" s="387">
        <f>ADHB!HY283</f>
        <v>0</v>
      </c>
      <c r="HY283" s="387">
        <f t="shared" si="3128"/>
        <v>0</v>
      </c>
      <c r="HZ283" s="387">
        <f t="shared" si="3129"/>
        <v>0</v>
      </c>
      <c r="IA283" s="388">
        <v>0.36319999999999997</v>
      </c>
      <c r="IB283" s="389">
        <f t="shared" si="3130"/>
        <v>0</v>
      </c>
      <c r="IC283" s="390">
        <f t="shared" si="3131"/>
        <v>0</v>
      </c>
      <c r="ID283" s="391"/>
      <c r="IE283" s="384">
        <v>6.0</v>
      </c>
      <c r="IF283" s="385" t="s">
        <v>184</v>
      </c>
      <c r="IG283" s="386" t="s">
        <v>132</v>
      </c>
      <c r="IH283" s="386" t="s">
        <v>132</v>
      </c>
      <c r="II283" s="387"/>
      <c r="IJ283" s="387" t="str">
        <f t="shared" si="3132"/>
        <v/>
      </c>
      <c r="IK283" s="387">
        <f t="shared" si="3133"/>
        <v>0</v>
      </c>
      <c r="IL283" s="388"/>
      <c r="IM283" s="387">
        <f t="shared" si="3134"/>
        <v>0</v>
      </c>
      <c r="IN283" s="388"/>
      <c r="IO283" s="387">
        <f>ADHB!IP283</f>
        <v>0</v>
      </c>
      <c r="IP283" s="387">
        <f t="shared" si="3135"/>
        <v>0</v>
      </c>
      <c r="IQ283" s="387">
        <f t="shared" si="3136"/>
        <v>0</v>
      </c>
      <c r="IR283" s="388">
        <v>0.36319999999999997</v>
      </c>
      <c r="IS283" s="389">
        <f t="shared" si="3137"/>
        <v>0</v>
      </c>
      <c r="IT283" s="390">
        <f t="shared" si="3138"/>
        <v>0</v>
      </c>
      <c r="IU283" s="391"/>
      <c r="IV283" s="384">
        <v>6.0</v>
      </c>
      <c r="IW283" s="385" t="s">
        <v>184</v>
      </c>
      <c r="IX283" s="386" t="s">
        <v>132</v>
      </c>
      <c r="IY283" s="386" t="s">
        <v>132</v>
      </c>
      <c r="IZ283" s="387"/>
      <c r="JA283" s="387" t="str">
        <f t="shared" si="3139"/>
        <v/>
      </c>
      <c r="JB283" s="387">
        <f t="shared" si="3140"/>
        <v>0</v>
      </c>
      <c r="JC283" s="388"/>
      <c r="JD283" s="387">
        <f t="shared" si="3141"/>
        <v>0</v>
      </c>
      <c r="JE283" s="388"/>
      <c r="JF283" s="387">
        <f>ADHB!JG283</f>
        <v>0</v>
      </c>
      <c r="JG283" s="387">
        <f t="shared" si="3142"/>
        <v>0</v>
      </c>
      <c r="JH283" s="387">
        <f t="shared" si="3143"/>
        <v>0</v>
      </c>
      <c r="JI283" s="388">
        <v>0.36319999999999997</v>
      </c>
      <c r="JJ283" s="389">
        <f t="shared" si="3144"/>
        <v>0</v>
      </c>
      <c r="JK283" s="390">
        <f t="shared" si="3145"/>
        <v>0</v>
      </c>
      <c r="JL283" s="391"/>
      <c r="JM283" s="384">
        <v>6.0</v>
      </c>
      <c r="JN283" s="385" t="s">
        <v>184</v>
      </c>
      <c r="JO283" s="386" t="s">
        <v>132</v>
      </c>
      <c r="JP283" s="386" t="s">
        <v>132</v>
      </c>
      <c r="JQ283" s="387"/>
      <c r="JR283" s="387" t="str">
        <f t="shared" si="3146"/>
        <v/>
      </c>
      <c r="JS283" s="387">
        <f t="shared" si="3147"/>
        <v>0</v>
      </c>
      <c r="JT283" s="388"/>
      <c r="JU283" s="387">
        <f t="shared" si="3148"/>
        <v>0</v>
      </c>
      <c r="JV283" s="388"/>
      <c r="JW283" s="387" t="str">
        <f>ADHB!LF283</f>
        <v/>
      </c>
      <c r="JX283" s="387">
        <f t="shared" si="3149"/>
        <v>0</v>
      </c>
      <c r="JY283" s="387">
        <f t="shared" si="3150"/>
        <v>0</v>
      </c>
      <c r="JZ283" s="388">
        <v>0.36319999999999997</v>
      </c>
      <c r="KA283" s="389">
        <f t="shared" si="3151"/>
        <v>0</v>
      </c>
      <c r="KB283" s="390">
        <f t="shared" si="3152"/>
        <v>0</v>
      </c>
      <c r="KC283" s="391"/>
      <c r="KD283" s="384">
        <v>6.0</v>
      </c>
      <c r="KE283" s="385" t="s">
        <v>184</v>
      </c>
      <c r="KF283" s="386" t="s">
        <v>132</v>
      </c>
      <c r="KG283" s="386" t="s">
        <v>132</v>
      </c>
      <c r="KH283" s="387"/>
      <c r="KI283" s="387" t="str">
        <f t="shared" si="3153"/>
        <v/>
      </c>
      <c r="KJ283" s="387">
        <f t="shared" si="3154"/>
        <v>0</v>
      </c>
      <c r="KK283" s="388"/>
      <c r="KL283" s="387">
        <f t="shared" si="3155"/>
        <v>0</v>
      </c>
      <c r="KM283" s="388"/>
      <c r="KN283" s="387" t="str">
        <f>ADHB!LW283</f>
        <v/>
      </c>
      <c r="KO283" s="387">
        <f t="shared" si="3156"/>
        <v>0</v>
      </c>
      <c r="KP283" s="387">
        <f t="shared" si="3157"/>
        <v>0</v>
      </c>
      <c r="KQ283" s="388">
        <v>0.36319999999999997</v>
      </c>
      <c r="KR283" s="389">
        <f t="shared" si="3158"/>
        <v>0</v>
      </c>
      <c r="KS283" s="390">
        <f t="shared" si="3159"/>
        <v>0</v>
      </c>
      <c r="KT283" s="391"/>
      <c r="KU283" s="392"/>
    </row>
    <row r="284" ht="15.75" customHeight="1">
      <c r="A284" s="384">
        <v>7.0</v>
      </c>
      <c r="B284" s="385" t="s">
        <v>185</v>
      </c>
      <c r="C284" s="386" t="s">
        <v>132</v>
      </c>
      <c r="D284" s="386" t="s">
        <v>132</v>
      </c>
      <c r="E284" s="387"/>
      <c r="F284" s="387"/>
      <c r="G284" s="387">
        <f t="shared" si="3035"/>
        <v>0</v>
      </c>
      <c r="H284" s="388"/>
      <c r="I284" s="387">
        <f t="shared" si="3036"/>
        <v>0</v>
      </c>
      <c r="J284" s="388"/>
      <c r="K284" s="387">
        <f>ADHB!L284</f>
        <v>0</v>
      </c>
      <c r="L284" s="387">
        <f t="shared" si="3037"/>
        <v>0</v>
      </c>
      <c r="M284" s="387">
        <f t="shared" si="3038"/>
        <v>0</v>
      </c>
      <c r="N284" s="388">
        <v>0.36319999999999997</v>
      </c>
      <c r="O284" s="389">
        <f t="shared" si="3039"/>
        <v>0</v>
      </c>
      <c r="P284" s="390">
        <f t="shared" si="3040"/>
        <v>0</v>
      </c>
      <c r="Q284" s="391"/>
      <c r="R284" s="384">
        <v>7.0</v>
      </c>
      <c r="S284" s="385" t="s">
        <v>185</v>
      </c>
      <c r="T284" s="386" t="s">
        <v>132</v>
      </c>
      <c r="U284" s="386" t="s">
        <v>132</v>
      </c>
      <c r="V284" s="387"/>
      <c r="W284" s="387" t="str">
        <f t="shared" si="3041"/>
        <v/>
      </c>
      <c r="X284" s="387">
        <f t="shared" si="3042"/>
        <v>0</v>
      </c>
      <c r="Y284" s="388"/>
      <c r="Z284" s="387">
        <f t="shared" si="3043"/>
        <v>0</v>
      </c>
      <c r="AA284" s="388"/>
      <c r="AB284" s="387">
        <f>ADHB!AC284</f>
        <v>0</v>
      </c>
      <c r="AC284" s="387">
        <f t="shared" si="3044"/>
        <v>0</v>
      </c>
      <c r="AD284" s="387">
        <f t="shared" si="3045"/>
        <v>0</v>
      </c>
      <c r="AE284" s="388">
        <v>0.36319999999999997</v>
      </c>
      <c r="AF284" s="389">
        <f t="shared" si="3046"/>
        <v>0</v>
      </c>
      <c r="AG284" s="390">
        <f t="shared" si="3047"/>
        <v>0</v>
      </c>
      <c r="AH284" s="391"/>
      <c r="AI284" s="384">
        <v>7.0</v>
      </c>
      <c r="AJ284" s="385" t="s">
        <v>185</v>
      </c>
      <c r="AK284" s="386" t="s">
        <v>132</v>
      </c>
      <c r="AL284" s="386" t="s">
        <v>132</v>
      </c>
      <c r="AM284" s="387"/>
      <c r="AN284" s="387" t="str">
        <f t="shared" si="3048"/>
        <v/>
      </c>
      <c r="AO284" s="387">
        <f t="shared" si="3049"/>
        <v>0</v>
      </c>
      <c r="AP284" s="388"/>
      <c r="AQ284" s="387">
        <f t="shared" si="3050"/>
        <v>0</v>
      </c>
      <c r="AR284" s="388"/>
      <c r="AS284" s="387">
        <f>ADHB!AT284</f>
        <v>0</v>
      </c>
      <c r="AT284" s="387">
        <f t="shared" si="3051"/>
        <v>0</v>
      </c>
      <c r="AU284" s="387">
        <f t="shared" si="3052"/>
        <v>0</v>
      </c>
      <c r="AV284" s="388">
        <v>0.36319999999999997</v>
      </c>
      <c r="AW284" s="389">
        <f t="shared" si="3053"/>
        <v>0</v>
      </c>
      <c r="AX284" s="390">
        <f t="shared" si="3054"/>
        <v>0</v>
      </c>
      <c r="AY284" s="391"/>
      <c r="AZ284" s="384">
        <v>7.0</v>
      </c>
      <c r="BA284" s="385" t="s">
        <v>185</v>
      </c>
      <c r="BB284" s="386" t="s">
        <v>132</v>
      </c>
      <c r="BC284" s="386" t="s">
        <v>132</v>
      </c>
      <c r="BD284" s="387"/>
      <c r="BE284" s="387" t="str">
        <f t="shared" si="3055"/>
        <v/>
      </c>
      <c r="BF284" s="387">
        <f t="shared" si="3056"/>
        <v>0</v>
      </c>
      <c r="BG284" s="388"/>
      <c r="BH284" s="387">
        <f t="shared" si="3057"/>
        <v>0</v>
      </c>
      <c r="BI284" s="388"/>
      <c r="BJ284" s="387">
        <f>ADHB!BK284</f>
        <v>0</v>
      </c>
      <c r="BK284" s="387">
        <f t="shared" si="3058"/>
        <v>0</v>
      </c>
      <c r="BL284" s="387">
        <f t="shared" si="3059"/>
        <v>0</v>
      </c>
      <c r="BM284" s="388">
        <v>0.36319999999999997</v>
      </c>
      <c r="BN284" s="389">
        <f t="shared" si="3060"/>
        <v>0</v>
      </c>
      <c r="BO284" s="390">
        <f t="shared" si="3061"/>
        <v>0</v>
      </c>
      <c r="BP284" s="391"/>
      <c r="BQ284" s="384">
        <v>7.0</v>
      </c>
      <c r="BR284" s="385" t="s">
        <v>185</v>
      </c>
      <c r="BS284" s="386" t="s">
        <v>132</v>
      </c>
      <c r="BT284" s="386" t="s">
        <v>132</v>
      </c>
      <c r="BU284" s="387"/>
      <c r="BV284" s="387" t="str">
        <f t="shared" si="3062"/>
        <v/>
      </c>
      <c r="BW284" s="387">
        <f t="shared" si="3063"/>
        <v>0</v>
      </c>
      <c r="BX284" s="388"/>
      <c r="BY284" s="387">
        <f t="shared" si="3064"/>
        <v>0</v>
      </c>
      <c r="BZ284" s="388"/>
      <c r="CA284" s="387">
        <f>ADHB!CB284</f>
        <v>0</v>
      </c>
      <c r="CB284" s="387">
        <f t="shared" si="3065"/>
        <v>0</v>
      </c>
      <c r="CC284" s="387">
        <f t="shared" si="3066"/>
        <v>0</v>
      </c>
      <c r="CD284" s="388">
        <v>0.36319999999999997</v>
      </c>
      <c r="CE284" s="389">
        <f t="shared" si="3067"/>
        <v>0</v>
      </c>
      <c r="CF284" s="390">
        <f t="shared" si="3068"/>
        <v>0</v>
      </c>
      <c r="CG284" s="391"/>
      <c r="CH284" s="384">
        <v>7.0</v>
      </c>
      <c r="CI284" s="385" t="s">
        <v>185</v>
      </c>
      <c r="CJ284" s="386" t="s">
        <v>132</v>
      </c>
      <c r="CK284" s="386" t="s">
        <v>132</v>
      </c>
      <c r="CL284" s="387"/>
      <c r="CM284" s="387" t="str">
        <f t="shared" si="3069"/>
        <v/>
      </c>
      <c r="CN284" s="387">
        <f t="shared" si="3070"/>
        <v>0</v>
      </c>
      <c r="CO284" s="388"/>
      <c r="CP284" s="387">
        <f t="shared" si="3071"/>
        <v>0</v>
      </c>
      <c r="CQ284" s="388"/>
      <c r="CR284" s="387">
        <f>ADHB!CS284</f>
        <v>0</v>
      </c>
      <c r="CS284" s="387">
        <f t="shared" si="3072"/>
        <v>0</v>
      </c>
      <c r="CT284" s="387">
        <f t="shared" si="3073"/>
        <v>0</v>
      </c>
      <c r="CU284" s="388">
        <v>0.36319999999999997</v>
      </c>
      <c r="CV284" s="389">
        <f t="shared" si="3074"/>
        <v>0</v>
      </c>
      <c r="CW284" s="390">
        <f t="shared" si="3075"/>
        <v>0</v>
      </c>
      <c r="CX284" s="391"/>
      <c r="CY284" s="384">
        <v>7.0</v>
      </c>
      <c r="CZ284" s="385" t="s">
        <v>185</v>
      </c>
      <c r="DA284" s="386" t="s">
        <v>132</v>
      </c>
      <c r="DB284" s="386" t="s">
        <v>132</v>
      </c>
      <c r="DC284" s="387"/>
      <c r="DD284" s="387" t="str">
        <f t="shared" si="3076"/>
        <v/>
      </c>
      <c r="DE284" s="387">
        <f t="shared" si="3077"/>
        <v>0</v>
      </c>
      <c r="DF284" s="388"/>
      <c r="DG284" s="387">
        <f t="shared" si="3078"/>
        <v>0</v>
      </c>
      <c r="DH284" s="388"/>
      <c r="DI284" s="387">
        <f>ADHB!DJ284</f>
        <v>0</v>
      </c>
      <c r="DJ284" s="387">
        <f t="shared" si="3079"/>
        <v>0</v>
      </c>
      <c r="DK284" s="387">
        <f t="shared" si="3080"/>
        <v>0</v>
      </c>
      <c r="DL284" s="388">
        <v>0.36319999999999997</v>
      </c>
      <c r="DM284" s="389">
        <f t="shared" si="3081"/>
        <v>0</v>
      </c>
      <c r="DN284" s="390">
        <f t="shared" si="3082"/>
        <v>0</v>
      </c>
      <c r="DO284" s="391"/>
      <c r="DP284" s="384">
        <v>7.0</v>
      </c>
      <c r="DQ284" s="385" t="s">
        <v>185</v>
      </c>
      <c r="DR284" s="386" t="s">
        <v>132</v>
      </c>
      <c r="DS284" s="386" t="s">
        <v>132</v>
      </c>
      <c r="DT284" s="387"/>
      <c r="DU284" s="387" t="str">
        <f t="shared" si="3083"/>
        <v/>
      </c>
      <c r="DV284" s="387">
        <f t="shared" si="3084"/>
        <v>0</v>
      </c>
      <c r="DW284" s="388"/>
      <c r="DX284" s="387">
        <f t="shared" si="3085"/>
        <v>0</v>
      </c>
      <c r="DY284" s="388"/>
      <c r="DZ284" s="387">
        <f>ADHB!EA284</f>
        <v>0</v>
      </c>
      <c r="EA284" s="387">
        <f t="shared" si="3086"/>
        <v>0</v>
      </c>
      <c r="EB284" s="387">
        <f t="shared" si="3087"/>
        <v>0</v>
      </c>
      <c r="EC284" s="388">
        <v>0.36319999999999997</v>
      </c>
      <c r="ED284" s="389">
        <f t="shared" si="3088"/>
        <v>0</v>
      </c>
      <c r="EE284" s="390">
        <f t="shared" si="3089"/>
        <v>0</v>
      </c>
      <c r="EF284" s="391"/>
      <c r="EG284" s="384">
        <v>7.0</v>
      </c>
      <c r="EH284" s="385" t="s">
        <v>185</v>
      </c>
      <c r="EI284" s="386" t="s">
        <v>132</v>
      </c>
      <c r="EJ284" s="386" t="s">
        <v>132</v>
      </c>
      <c r="EK284" s="387"/>
      <c r="EL284" s="387" t="str">
        <f t="shared" si="3090"/>
        <v/>
      </c>
      <c r="EM284" s="387">
        <f t="shared" si="3091"/>
        <v>0</v>
      </c>
      <c r="EN284" s="388"/>
      <c r="EO284" s="387">
        <f t="shared" si="3092"/>
        <v>0</v>
      </c>
      <c r="EP284" s="388"/>
      <c r="EQ284" s="387">
        <f>ADHB!ER284</f>
        <v>0</v>
      </c>
      <c r="ER284" s="387">
        <f t="shared" si="3093"/>
        <v>0</v>
      </c>
      <c r="ES284" s="387">
        <f t="shared" si="3094"/>
        <v>0</v>
      </c>
      <c r="ET284" s="388">
        <v>0.36319999999999997</v>
      </c>
      <c r="EU284" s="389">
        <f t="shared" si="3095"/>
        <v>0</v>
      </c>
      <c r="EV284" s="390">
        <f t="shared" si="3096"/>
        <v>0</v>
      </c>
      <c r="EW284" s="391"/>
      <c r="EX284" s="384">
        <v>7.0</v>
      </c>
      <c r="EY284" s="385" t="s">
        <v>185</v>
      </c>
      <c r="EZ284" s="386" t="s">
        <v>132</v>
      </c>
      <c r="FA284" s="386" t="s">
        <v>132</v>
      </c>
      <c r="FB284" s="387"/>
      <c r="FC284" s="387" t="str">
        <f t="shared" si="3097"/>
        <v/>
      </c>
      <c r="FD284" s="387">
        <f t="shared" si="3098"/>
        <v>0</v>
      </c>
      <c r="FE284" s="388"/>
      <c r="FF284" s="387">
        <f t="shared" si="3099"/>
        <v>0</v>
      </c>
      <c r="FG284" s="388"/>
      <c r="FH284" s="387">
        <f>ADHB!FI284</f>
        <v>0</v>
      </c>
      <c r="FI284" s="387">
        <f t="shared" si="3100"/>
        <v>0</v>
      </c>
      <c r="FJ284" s="387">
        <f t="shared" si="3101"/>
        <v>0</v>
      </c>
      <c r="FK284" s="388">
        <v>0.36319999999999997</v>
      </c>
      <c r="FL284" s="389">
        <f t="shared" si="3102"/>
        <v>0</v>
      </c>
      <c r="FM284" s="390">
        <f t="shared" si="3103"/>
        <v>0</v>
      </c>
      <c r="FN284" s="391"/>
      <c r="FO284" s="384">
        <v>7.0</v>
      </c>
      <c r="FP284" s="385" t="s">
        <v>185</v>
      </c>
      <c r="FQ284" s="386" t="s">
        <v>132</v>
      </c>
      <c r="FR284" s="386" t="s">
        <v>132</v>
      </c>
      <c r="FS284" s="387"/>
      <c r="FT284" s="387" t="str">
        <f t="shared" si="3104"/>
        <v/>
      </c>
      <c r="FU284" s="387">
        <f t="shared" si="3105"/>
        <v>0</v>
      </c>
      <c r="FV284" s="388"/>
      <c r="FW284" s="387">
        <f t="shared" si="3106"/>
        <v>0</v>
      </c>
      <c r="FX284" s="388"/>
      <c r="FY284" s="387">
        <f>ADHB!FZ284</f>
        <v>0</v>
      </c>
      <c r="FZ284" s="387">
        <f t="shared" si="3107"/>
        <v>0</v>
      </c>
      <c r="GA284" s="387">
        <f t="shared" si="3108"/>
        <v>0</v>
      </c>
      <c r="GB284" s="388">
        <v>0.36319999999999997</v>
      </c>
      <c r="GC284" s="389">
        <f t="shared" si="3109"/>
        <v>0</v>
      </c>
      <c r="GD284" s="390">
        <f t="shared" si="3110"/>
        <v>0</v>
      </c>
      <c r="GE284" s="391"/>
      <c r="GF284" s="384">
        <v>7.0</v>
      </c>
      <c r="GG284" s="385" t="s">
        <v>185</v>
      </c>
      <c r="GH284" s="386" t="s">
        <v>132</v>
      </c>
      <c r="GI284" s="386" t="s">
        <v>132</v>
      </c>
      <c r="GJ284" s="387"/>
      <c r="GK284" s="387" t="str">
        <f t="shared" si="3111"/>
        <v/>
      </c>
      <c r="GL284" s="387">
        <f t="shared" si="3112"/>
        <v>0</v>
      </c>
      <c r="GM284" s="388"/>
      <c r="GN284" s="387">
        <f t="shared" si="3113"/>
        <v>0</v>
      </c>
      <c r="GO284" s="388"/>
      <c r="GP284" s="387">
        <f>ADHB!GQ284</f>
        <v>0</v>
      </c>
      <c r="GQ284" s="387">
        <f t="shared" si="3114"/>
        <v>0</v>
      </c>
      <c r="GR284" s="387">
        <f t="shared" si="3115"/>
        <v>0</v>
      </c>
      <c r="GS284" s="388">
        <v>0.36319999999999997</v>
      </c>
      <c r="GT284" s="389">
        <f t="shared" si="3116"/>
        <v>0</v>
      </c>
      <c r="GU284" s="390">
        <f t="shared" si="3117"/>
        <v>0</v>
      </c>
      <c r="GV284" s="391"/>
      <c r="GW284" s="384">
        <v>7.0</v>
      </c>
      <c r="GX284" s="385" t="s">
        <v>185</v>
      </c>
      <c r="GY284" s="386" t="s">
        <v>132</v>
      </c>
      <c r="GZ284" s="386" t="s">
        <v>132</v>
      </c>
      <c r="HA284" s="387"/>
      <c r="HB284" s="387" t="str">
        <f t="shared" si="3118"/>
        <v/>
      </c>
      <c r="HC284" s="387">
        <f t="shared" si="3119"/>
        <v>0</v>
      </c>
      <c r="HD284" s="388"/>
      <c r="HE284" s="387">
        <f t="shared" si="3120"/>
        <v>0</v>
      </c>
      <c r="HF284" s="388"/>
      <c r="HG284" s="387">
        <f>ADHB!HH284</f>
        <v>0</v>
      </c>
      <c r="HH284" s="387">
        <f t="shared" si="3121"/>
        <v>0</v>
      </c>
      <c r="HI284" s="387">
        <f t="shared" si="3122"/>
        <v>0</v>
      </c>
      <c r="HJ284" s="388">
        <v>0.36319999999999997</v>
      </c>
      <c r="HK284" s="389">
        <f t="shared" si="3123"/>
        <v>0</v>
      </c>
      <c r="HL284" s="390">
        <f t="shared" si="3124"/>
        <v>0</v>
      </c>
      <c r="HM284" s="391"/>
      <c r="HN284" s="384">
        <v>7.0</v>
      </c>
      <c r="HO284" s="385" t="s">
        <v>185</v>
      </c>
      <c r="HP284" s="386" t="s">
        <v>132</v>
      </c>
      <c r="HQ284" s="386" t="s">
        <v>132</v>
      </c>
      <c r="HR284" s="387"/>
      <c r="HS284" s="387" t="str">
        <f t="shared" si="3125"/>
        <v/>
      </c>
      <c r="HT284" s="387">
        <f t="shared" si="3126"/>
        <v>0</v>
      </c>
      <c r="HU284" s="388"/>
      <c r="HV284" s="387">
        <f t="shared" si="3127"/>
        <v>0</v>
      </c>
      <c r="HW284" s="388"/>
      <c r="HX284" s="387">
        <f>ADHB!HY284</f>
        <v>0</v>
      </c>
      <c r="HY284" s="387">
        <f t="shared" si="3128"/>
        <v>0</v>
      </c>
      <c r="HZ284" s="387">
        <f t="shared" si="3129"/>
        <v>0</v>
      </c>
      <c r="IA284" s="388">
        <v>0.36319999999999997</v>
      </c>
      <c r="IB284" s="389">
        <f t="shared" si="3130"/>
        <v>0</v>
      </c>
      <c r="IC284" s="390">
        <f t="shared" si="3131"/>
        <v>0</v>
      </c>
      <c r="ID284" s="391"/>
      <c r="IE284" s="384">
        <v>7.0</v>
      </c>
      <c r="IF284" s="385" t="s">
        <v>185</v>
      </c>
      <c r="IG284" s="386" t="s">
        <v>132</v>
      </c>
      <c r="IH284" s="386" t="s">
        <v>132</v>
      </c>
      <c r="II284" s="387"/>
      <c r="IJ284" s="387" t="str">
        <f t="shared" si="3132"/>
        <v/>
      </c>
      <c r="IK284" s="387">
        <f t="shared" si="3133"/>
        <v>0</v>
      </c>
      <c r="IL284" s="388"/>
      <c r="IM284" s="387">
        <f t="shared" si="3134"/>
        <v>0</v>
      </c>
      <c r="IN284" s="388"/>
      <c r="IO284" s="387">
        <f>ADHB!IP284</f>
        <v>0</v>
      </c>
      <c r="IP284" s="387">
        <f t="shared" si="3135"/>
        <v>0</v>
      </c>
      <c r="IQ284" s="387">
        <f t="shared" si="3136"/>
        <v>0</v>
      </c>
      <c r="IR284" s="388">
        <v>0.36319999999999997</v>
      </c>
      <c r="IS284" s="389">
        <f t="shared" si="3137"/>
        <v>0</v>
      </c>
      <c r="IT284" s="390">
        <f t="shared" si="3138"/>
        <v>0</v>
      </c>
      <c r="IU284" s="391"/>
      <c r="IV284" s="384">
        <v>7.0</v>
      </c>
      <c r="IW284" s="385" t="s">
        <v>185</v>
      </c>
      <c r="IX284" s="386" t="s">
        <v>132</v>
      </c>
      <c r="IY284" s="386" t="s">
        <v>132</v>
      </c>
      <c r="IZ284" s="387"/>
      <c r="JA284" s="387" t="str">
        <f t="shared" si="3139"/>
        <v/>
      </c>
      <c r="JB284" s="387">
        <f t="shared" si="3140"/>
        <v>0</v>
      </c>
      <c r="JC284" s="388"/>
      <c r="JD284" s="387">
        <f t="shared" si="3141"/>
        <v>0</v>
      </c>
      <c r="JE284" s="388"/>
      <c r="JF284" s="387">
        <f>ADHB!JG284</f>
        <v>0</v>
      </c>
      <c r="JG284" s="387">
        <f t="shared" si="3142"/>
        <v>0</v>
      </c>
      <c r="JH284" s="387">
        <f t="shared" si="3143"/>
        <v>0</v>
      </c>
      <c r="JI284" s="388">
        <v>0.36319999999999997</v>
      </c>
      <c r="JJ284" s="389">
        <f t="shared" si="3144"/>
        <v>0</v>
      </c>
      <c r="JK284" s="390">
        <f t="shared" si="3145"/>
        <v>0</v>
      </c>
      <c r="JL284" s="391"/>
      <c r="JM284" s="384">
        <v>7.0</v>
      </c>
      <c r="JN284" s="385" t="s">
        <v>185</v>
      </c>
      <c r="JO284" s="386" t="s">
        <v>132</v>
      </c>
      <c r="JP284" s="386" t="s">
        <v>132</v>
      </c>
      <c r="JQ284" s="387"/>
      <c r="JR284" s="387" t="str">
        <f t="shared" si="3146"/>
        <v/>
      </c>
      <c r="JS284" s="387">
        <f t="shared" si="3147"/>
        <v>0</v>
      </c>
      <c r="JT284" s="388"/>
      <c r="JU284" s="387">
        <f t="shared" si="3148"/>
        <v>0</v>
      </c>
      <c r="JV284" s="388"/>
      <c r="JW284" s="387" t="str">
        <f>ADHB!LF284</f>
        <v/>
      </c>
      <c r="JX284" s="387">
        <f t="shared" si="3149"/>
        <v>0</v>
      </c>
      <c r="JY284" s="387">
        <f t="shared" si="3150"/>
        <v>0</v>
      </c>
      <c r="JZ284" s="388">
        <v>0.36319999999999997</v>
      </c>
      <c r="KA284" s="389">
        <f t="shared" si="3151"/>
        <v>0</v>
      </c>
      <c r="KB284" s="390">
        <f t="shared" si="3152"/>
        <v>0</v>
      </c>
      <c r="KC284" s="391"/>
      <c r="KD284" s="384">
        <v>7.0</v>
      </c>
      <c r="KE284" s="385" t="s">
        <v>185</v>
      </c>
      <c r="KF284" s="386" t="s">
        <v>132</v>
      </c>
      <c r="KG284" s="386" t="s">
        <v>132</v>
      </c>
      <c r="KH284" s="387"/>
      <c r="KI284" s="387" t="str">
        <f t="shared" si="3153"/>
        <v/>
      </c>
      <c r="KJ284" s="387">
        <f t="shared" si="3154"/>
        <v>0</v>
      </c>
      <c r="KK284" s="388"/>
      <c r="KL284" s="387">
        <f t="shared" si="3155"/>
        <v>0</v>
      </c>
      <c r="KM284" s="388"/>
      <c r="KN284" s="387" t="str">
        <f>ADHB!LW284</f>
        <v/>
      </c>
      <c r="KO284" s="387">
        <f t="shared" si="3156"/>
        <v>0</v>
      </c>
      <c r="KP284" s="387">
        <f t="shared" si="3157"/>
        <v>0</v>
      </c>
      <c r="KQ284" s="388">
        <v>0.36319999999999997</v>
      </c>
      <c r="KR284" s="389">
        <f t="shared" si="3158"/>
        <v>0</v>
      </c>
      <c r="KS284" s="390">
        <f t="shared" si="3159"/>
        <v>0</v>
      </c>
      <c r="KT284" s="391"/>
      <c r="KU284" s="392"/>
    </row>
    <row r="285" ht="15.75" customHeight="1">
      <c r="A285" s="384">
        <v>8.0</v>
      </c>
      <c r="B285" s="385" t="s">
        <v>186</v>
      </c>
      <c r="C285" s="386" t="s">
        <v>132</v>
      </c>
      <c r="D285" s="386" t="s">
        <v>132</v>
      </c>
      <c r="E285" s="387"/>
      <c r="F285" s="387"/>
      <c r="G285" s="387">
        <f t="shared" si="3035"/>
        <v>0</v>
      </c>
      <c r="H285" s="388"/>
      <c r="I285" s="387">
        <f t="shared" si="3036"/>
        <v>0</v>
      </c>
      <c r="J285" s="388"/>
      <c r="K285" s="387">
        <f>ADHB!L285</f>
        <v>0</v>
      </c>
      <c r="L285" s="387">
        <f t="shared" si="3037"/>
        <v>0</v>
      </c>
      <c r="M285" s="387">
        <f t="shared" si="3038"/>
        <v>0</v>
      </c>
      <c r="N285" s="388">
        <v>0.36319999999999997</v>
      </c>
      <c r="O285" s="389">
        <f t="shared" si="3039"/>
        <v>0</v>
      </c>
      <c r="P285" s="390">
        <f t="shared" si="3040"/>
        <v>0</v>
      </c>
      <c r="Q285" s="391"/>
      <c r="R285" s="384">
        <v>8.0</v>
      </c>
      <c r="S285" s="385" t="s">
        <v>186</v>
      </c>
      <c r="T285" s="386" t="s">
        <v>132</v>
      </c>
      <c r="U285" s="386" t="s">
        <v>132</v>
      </c>
      <c r="V285" s="387"/>
      <c r="W285" s="387" t="str">
        <f t="shared" si="3041"/>
        <v/>
      </c>
      <c r="X285" s="387">
        <f t="shared" si="3042"/>
        <v>0</v>
      </c>
      <c r="Y285" s="388"/>
      <c r="Z285" s="387">
        <f t="shared" si="3043"/>
        <v>0</v>
      </c>
      <c r="AA285" s="388"/>
      <c r="AB285" s="387">
        <f>ADHB!AC285</f>
        <v>0</v>
      </c>
      <c r="AC285" s="387">
        <f t="shared" si="3044"/>
        <v>0</v>
      </c>
      <c r="AD285" s="387">
        <f t="shared" si="3045"/>
        <v>0</v>
      </c>
      <c r="AE285" s="388">
        <v>0.36319999999999997</v>
      </c>
      <c r="AF285" s="389">
        <f t="shared" si="3046"/>
        <v>0</v>
      </c>
      <c r="AG285" s="390">
        <f t="shared" si="3047"/>
        <v>0</v>
      </c>
      <c r="AH285" s="391"/>
      <c r="AI285" s="384">
        <v>8.0</v>
      </c>
      <c r="AJ285" s="385" t="s">
        <v>186</v>
      </c>
      <c r="AK285" s="386" t="s">
        <v>132</v>
      </c>
      <c r="AL285" s="386" t="s">
        <v>132</v>
      </c>
      <c r="AM285" s="387"/>
      <c r="AN285" s="387" t="str">
        <f t="shared" si="3048"/>
        <v/>
      </c>
      <c r="AO285" s="387">
        <f t="shared" si="3049"/>
        <v>0</v>
      </c>
      <c r="AP285" s="388"/>
      <c r="AQ285" s="387">
        <f t="shared" si="3050"/>
        <v>0</v>
      </c>
      <c r="AR285" s="388"/>
      <c r="AS285" s="387">
        <f>ADHB!AT285</f>
        <v>0</v>
      </c>
      <c r="AT285" s="387">
        <f t="shared" si="3051"/>
        <v>0</v>
      </c>
      <c r="AU285" s="387">
        <f t="shared" si="3052"/>
        <v>0</v>
      </c>
      <c r="AV285" s="388">
        <v>0.36319999999999997</v>
      </c>
      <c r="AW285" s="389">
        <f t="shared" si="3053"/>
        <v>0</v>
      </c>
      <c r="AX285" s="390">
        <f t="shared" si="3054"/>
        <v>0</v>
      </c>
      <c r="AY285" s="391"/>
      <c r="AZ285" s="384">
        <v>8.0</v>
      </c>
      <c r="BA285" s="385" t="s">
        <v>186</v>
      </c>
      <c r="BB285" s="386" t="s">
        <v>132</v>
      </c>
      <c r="BC285" s="386" t="s">
        <v>132</v>
      </c>
      <c r="BD285" s="387"/>
      <c r="BE285" s="387" t="str">
        <f t="shared" si="3055"/>
        <v/>
      </c>
      <c r="BF285" s="387">
        <f t="shared" si="3056"/>
        <v>0</v>
      </c>
      <c r="BG285" s="388"/>
      <c r="BH285" s="387">
        <f t="shared" si="3057"/>
        <v>0</v>
      </c>
      <c r="BI285" s="388"/>
      <c r="BJ285" s="387">
        <f>ADHB!BK285</f>
        <v>0</v>
      </c>
      <c r="BK285" s="387">
        <f t="shared" si="3058"/>
        <v>0</v>
      </c>
      <c r="BL285" s="387">
        <f t="shared" si="3059"/>
        <v>0</v>
      </c>
      <c r="BM285" s="388">
        <v>0.36319999999999997</v>
      </c>
      <c r="BN285" s="389">
        <f t="shared" si="3060"/>
        <v>0</v>
      </c>
      <c r="BO285" s="390">
        <f t="shared" si="3061"/>
        <v>0</v>
      </c>
      <c r="BP285" s="391"/>
      <c r="BQ285" s="384">
        <v>8.0</v>
      </c>
      <c r="BR285" s="385" t="s">
        <v>186</v>
      </c>
      <c r="BS285" s="386" t="s">
        <v>132</v>
      </c>
      <c r="BT285" s="386" t="s">
        <v>132</v>
      </c>
      <c r="BU285" s="387"/>
      <c r="BV285" s="387" t="str">
        <f t="shared" si="3062"/>
        <v/>
      </c>
      <c r="BW285" s="387">
        <f t="shared" si="3063"/>
        <v>0</v>
      </c>
      <c r="BX285" s="388"/>
      <c r="BY285" s="387">
        <f t="shared" si="3064"/>
        <v>0</v>
      </c>
      <c r="BZ285" s="388"/>
      <c r="CA285" s="387">
        <f>ADHB!CB285</f>
        <v>0</v>
      </c>
      <c r="CB285" s="387">
        <f t="shared" si="3065"/>
        <v>0</v>
      </c>
      <c r="CC285" s="387">
        <f t="shared" si="3066"/>
        <v>0</v>
      </c>
      <c r="CD285" s="388">
        <v>0.36319999999999997</v>
      </c>
      <c r="CE285" s="389">
        <f t="shared" si="3067"/>
        <v>0</v>
      </c>
      <c r="CF285" s="390">
        <f t="shared" si="3068"/>
        <v>0</v>
      </c>
      <c r="CG285" s="391"/>
      <c r="CH285" s="384">
        <v>8.0</v>
      </c>
      <c r="CI285" s="385" t="s">
        <v>186</v>
      </c>
      <c r="CJ285" s="386" t="s">
        <v>132</v>
      </c>
      <c r="CK285" s="386" t="s">
        <v>132</v>
      </c>
      <c r="CL285" s="387"/>
      <c r="CM285" s="387" t="str">
        <f t="shared" si="3069"/>
        <v/>
      </c>
      <c r="CN285" s="387">
        <f t="shared" si="3070"/>
        <v>0</v>
      </c>
      <c r="CO285" s="388"/>
      <c r="CP285" s="387">
        <f t="shared" si="3071"/>
        <v>0</v>
      </c>
      <c r="CQ285" s="388"/>
      <c r="CR285" s="387">
        <f>ADHB!CS285</f>
        <v>0</v>
      </c>
      <c r="CS285" s="387">
        <f t="shared" si="3072"/>
        <v>0</v>
      </c>
      <c r="CT285" s="387">
        <f t="shared" si="3073"/>
        <v>0</v>
      </c>
      <c r="CU285" s="388">
        <v>0.36319999999999997</v>
      </c>
      <c r="CV285" s="389">
        <f t="shared" si="3074"/>
        <v>0</v>
      </c>
      <c r="CW285" s="390">
        <f t="shared" si="3075"/>
        <v>0</v>
      </c>
      <c r="CX285" s="391"/>
      <c r="CY285" s="384">
        <v>8.0</v>
      </c>
      <c r="CZ285" s="385" t="s">
        <v>186</v>
      </c>
      <c r="DA285" s="386" t="s">
        <v>132</v>
      </c>
      <c r="DB285" s="386" t="s">
        <v>132</v>
      </c>
      <c r="DC285" s="387"/>
      <c r="DD285" s="387" t="str">
        <f t="shared" si="3076"/>
        <v/>
      </c>
      <c r="DE285" s="387">
        <f t="shared" si="3077"/>
        <v>0</v>
      </c>
      <c r="DF285" s="388"/>
      <c r="DG285" s="387">
        <f t="shared" si="3078"/>
        <v>0</v>
      </c>
      <c r="DH285" s="388"/>
      <c r="DI285" s="387">
        <f>ADHB!DJ285</f>
        <v>0</v>
      </c>
      <c r="DJ285" s="387">
        <f t="shared" si="3079"/>
        <v>0</v>
      </c>
      <c r="DK285" s="387">
        <f t="shared" si="3080"/>
        <v>0</v>
      </c>
      <c r="DL285" s="388">
        <v>0.36319999999999997</v>
      </c>
      <c r="DM285" s="389">
        <f t="shared" si="3081"/>
        <v>0</v>
      </c>
      <c r="DN285" s="390">
        <f t="shared" si="3082"/>
        <v>0</v>
      </c>
      <c r="DO285" s="391"/>
      <c r="DP285" s="384">
        <v>8.0</v>
      </c>
      <c r="DQ285" s="385" t="s">
        <v>186</v>
      </c>
      <c r="DR285" s="386" t="s">
        <v>132</v>
      </c>
      <c r="DS285" s="386" t="s">
        <v>132</v>
      </c>
      <c r="DT285" s="387"/>
      <c r="DU285" s="387" t="str">
        <f t="shared" si="3083"/>
        <v/>
      </c>
      <c r="DV285" s="387">
        <f t="shared" si="3084"/>
        <v>0</v>
      </c>
      <c r="DW285" s="388"/>
      <c r="DX285" s="387">
        <f t="shared" si="3085"/>
        <v>0</v>
      </c>
      <c r="DY285" s="388"/>
      <c r="DZ285" s="387">
        <f>ADHB!EA285</f>
        <v>0</v>
      </c>
      <c r="EA285" s="387">
        <f t="shared" si="3086"/>
        <v>0</v>
      </c>
      <c r="EB285" s="387">
        <f t="shared" si="3087"/>
        <v>0</v>
      </c>
      <c r="EC285" s="388">
        <v>0.36319999999999997</v>
      </c>
      <c r="ED285" s="389">
        <f t="shared" si="3088"/>
        <v>0</v>
      </c>
      <c r="EE285" s="390">
        <f t="shared" si="3089"/>
        <v>0</v>
      </c>
      <c r="EF285" s="391"/>
      <c r="EG285" s="384">
        <v>8.0</v>
      </c>
      <c r="EH285" s="385" t="s">
        <v>186</v>
      </c>
      <c r="EI285" s="386" t="s">
        <v>132</v>
      </c>
      <c r="EJ285" s="386" t="s">
        <v>132</v>
      </c>
      <c r="EK285" s="387"/>
      <c r="EL285" s="387" t="str">
        <f t="shared" si="3090"/>
        <v/>
      </c>
      <c r="EM285" s="387">
        <f t="shared" si="3091"/>
        <v>0</v>
      </c>
      <c r="EN285" s="388"/>
      <c r="EO285" s="387">
        <f t="shared" si="3092"/>
        <v>0</v>
      </c>
      <c r="EP285" s="388"/>
      <c r="EQ285" s="387">
        <f>ADHB!ER285</f>
        <v>0</v>
      </c>
      <c r="ER285" s="387">
        <f t="shared" si="3093"/>
        <v>0</v>
      </c>
      <c r="ES285" s="387">
        <f t="shared" si="3094"/>
        <v>0</v>
      </c>
      <c r="ET285" s="388">
        <v>0.36319999999999997</v>
      </c>
      <c r="EU285" s="389">
        <f t="shared" si="3095"/>
        <v>0</v>
      </c>
      <c r="EV285" s="390">
        <f t="shared" si="3096"/>
        <v>0</v>
      </c>
      <c r="EW285" s="391"/>
      <c r="EX285" s="384">
        <v>8.0</v>
      </c>
      <c r="EY285" s="385" t="s">
        <v>186</v>
      </c>
      <c r="EZ285" s="386" t="s">
        <v>132</v>
      </c>
      <c r="FA285" s="386" t="s">
        <v>132</v>
      </c>
      <c r="FB285" s="387"/>
      <c r="FC285" s="387" t="str">
        <f t="shared" si="3097"/>
        <v/>
      </c>
      <c r="FD285" s="387">
        <f t="shared" si="3098"/>
        <v>0</v>
      </c>
      <c r="FE285" s="388"/>
      <c r="FF285" s="387">
        <f t="shared" si="3099"/>
        <v>0</v>
      </c>
      <c r="FG285" s="388"/>
      <c r="FH285" s="387">
        <f>ADHB!FI285</f>
        <v>0</v>
      </c>
      <c r="FI285" s="387">
        <f t="shared" si="3100"/>
        <v>0</v>
      </c>
      <c r="FJ285" s="387">
        <f t="shared" si="3101"/>
        <v>0</v>
      </c>
      <c r="FK285" s="388">
        <v>0.36319999999999997</v>
      </c>
      <c r="FL285" s="389">
        <f t="shared" si="3102"/>
        <v>0</v>
      </c>
      <c r="FM285" s="390">
        <f t="shared" si="3103"/>
        <v>0</v>
      </c>
      <c r="FN285" s="391"/>
      <c r="FO285" s="384">
        <v>8.0</v>
      </c>
      <c r="FP285" s="385" t="s">
        <v>186</v>
      </c>
      <c r="FQ285" s="386" t="s">
        <v>132</v>
      </c>
      <c r="FR285" s="386" t="s">
        <v>132</v>
      </c>
      <c r="FS285" s="387"/>
      <c r="FT285" s="387" t="str">
        <f t="shared" si="3104"/>
        <v/>
      </c>
      <c r="FU285" s="387">
        <f t="shared" si="3105"/>
        <v>0</v>
      </c>
      <c r="FV285" s="388"/>
      <c r="FW285" s="387">
        <f t="shared" si="3106"/>
        <v>0</v>
      </c>
      <c r="FX285" s="388"/>
      <c r="FY285" s="387">
        <f>ADHB!FZ285</f>
        <v>0</v>
      </c>
      <c r="FZ285" s="387">
        <f t="shared" si="3107"/>
        <v>0</v>
      </c>
      <c r="GA285" s="387">
        <f t="shared" si="3108"/>
        <v>0</v>
      </c>
      <c r="GB285" s="388">
        <v>0.36319999999999997</v>
      </c>
      <c r="GC285" s="389">
        <f t="shared" si="3109"/>
        <v>0</v>
      </c>
      <c r="GD285" s="390">
        <f t="shared" si="3110"/>
        <v>0</v>
      </c>
      <c r="GE285" s="391"/>
      <c r="GF285" s="384">
        <v>8.0</v>
      </c>
      <c r="GG285" s="385" t="s">
        <v>186</v>
      </c>
      <c r="GH285" s="386" t="s">
        <v>132</v>
      </c>
      <c r="GI285" s="386" t="s">
        <v>132</v>
      </c>
      <c r="GJ285" s="387"/>
      <c r="GK285" s="387" t="str">
        <f t="shared" si="3111"/>
        <v/>
      </c>
      <c r="GL285" s="387">
        <f t="shared" si="3112"/>
        <v>0</v>
      </c>
      <c r="GM285" s="388"/>
      <c r="GN285" s="387">
        <f t="shared" si="3113"/>
        <v>0</v>
      </c>
      <c r="GO285" s="388"/>
      <c r="GP285" s="387">
        <f>ADHB!GQ285</f>
        <v>0</v>
      </c>
      <c r="GQ285" s="387">
        <f t="shared" si="3114"/>
        <v>0</v>
      </c>
      <c r="GR285" s="387">
        <f t="shared" si="3115"/>
        <v>0</v>
      </c>
      <c r="GS285" s="388">
        <v>0.36319999999999997</v>
      </c>
      <c r="GT285" s="389">
        <f t="shared" si="3116"/>
        <v>0</v>
      </c>
      <c r="GU285" s="390">
        <f t="shared" si="3117"/>
        <v>0</v>
      </c>
      <c r="GV285" s="391"/>
      <c r="GW285" s="384">
        <v>8.0</v>
      </c>
      <c r="GX285" s="385" t="s">
        <v>186</v>
      </c>
      <c r="GY285" s="386" t="s">
        <v>132</v>
      </c>
      <c r="GZ285" s="386" t="s">
        <v>132</v>
      </c>
      <c r="HA285" s="387"/>
      <c r="HB285" s="387" t="str">
        <f t="shared" si="3118"/>
        <v/>
      </c>
      <c r="HC285" s="387">
        <f t="shared" si="3119"/>
        <v>0</v>
      </c>
      <c r="HD285" s="388"/>
      <c r="HE285" s="387">
        <f t="shared" si="3120"/>
        <v>0</v>
      </c>
      <c r="HF285" s="388"/>
      <c r="HG285" s="387">
        <f>ADHB!HH285</f>
        <v>0</v>
      </c>
      <c r="HH285" s="387">
        <f t="shared" si="3121"/>
        <v>0</v>
      </c>
      <c r="HI285" s="387">
        <f t="shared" si="3122"/>
        <v>0</v>
      </c>
      <c r="HJ285" s="388">
        <v>0.36319999999999997</v>
      </c>
      <c r="HK285" s="389">
        <f t="shared" si="3123"/>
        <v>0</v>
      </c>
      <c r="HL285" s="390">
        <f t="shared" si="3124"/>
        <v>0</v>
      </c>
      <c r="HM285" s="391"/>
      <c r="HN285" s="384">
        <v>8.0</v>
      </c>
      <c r="HO285" s="385" t="s">
        <v>186</v>
      </c>
      <c r="HP285" s="386" t="s">
        <v>132</v>
      </c>
      <c r="HQ285" s="386" t="s">
        <v>132</v>
      </c>
      <c r="HR285" s="387"/>
      <c r="HS285" s="387" t="str">
        <f t="shared" si="3125"/>
        <v/>
      </c>
      <c r="HT285" s="387">
        <f t="shared" si="3126"/>
        <v>0</v>
      </c>
      <c r="HU285" s="388"/>
      <c r="HV285" s="387">
        <f t="shared" si="3127"/>
        <v>0</v>
      </c>
      <c r="HW285" s="388"/>
      <c r="HX285" s="387">
        <f>ADHB!HY285</f>
        <v>0</v>
      </c>
      <c r="HY285" s="387">
        <f t="shared" si="3128"/>
        <v>0</v>
      </c>
      <c r="HZ285" s="387">
        <f t="shared" si="3129"/>
        <v>0</v>
      </c>
      <c r="IA285" s="388">
        <v>0.36319999999999997</v>
      </c>
      <c r="IB285" s="389">
        <f t="shared" si="3130"/>
        <v>0</v>
      </c>
      <c r="IC285" s="390">
        <f t="shared" si="3131"/>
        <v>0</v>
      </c>
      <c r="ID285" s="391"/>
      <c r="IE285" s="384">
        <v>8.0</v>
      </c>
      <c r="IF285" s="385" t="s">
        <v>186</v>
      </c>
      <c r="IG285" s="386" t="s">
        <v>132</v>
      </c>
      <c r="IH285" s="386" t="s">
        <v>132</v>
      </c>
      <c r="II285" s="387"/>
      <c r="IJ285" s="387" t="str">
        <f t="shared" si="3132"/>
        <v/>
      </c>
      <c r="IK285" s="387">
        <f t="shared" si="3133"/>
        <v>0</v>
      </c>
      <c r="IL285" s="388"/>
      <c r="IM285" s="387">
        <f t="shared" si="3134"/>
        <v>0</v>
      </c>
      <c r="IN285" s="388"/>
      <c r="IO285" s="387">
        <f>ADHB!IP285</f>
        <v>0</v>
      </c>
      <c r="IP285" s="387">
        <f t="shared" si="3135"/>
        <v>0</v>
      </c>
      <c r="IQ285" s="387">
        <f t="shared" si="3136"/>
        <v>0</v>
      </c>
      <c r="IR285" s="388">
        <v>0.36319999999999997</v>
      </c>
      <c r="IS285" s="389">
        <f t="shared" si="3137"/>
        <v>0</v>
      </c>
      <c r="IT285" s="390">
        <f t="shared" si="3138"/>
        <v>0</v>
      </c>
      <c r="IU285" s="391"/>
      <c r="IV285" s="384">
        <v>8.0</v>
      </c>
      <c r="IW285" s="385" t="s">
        <v>186</v>
      </c>
      <c r="IX285" s="386" t="s">
        <v>132</v>
      </c>
      <c r="IY285" s="386" t="s">
        <v>132</v>
      </c>
      <c r="IZ285" s="387"/>
      <c r="JA285" s="387" t="str">
        <f t="shared" si="3139"/>
        <v/>
      </c>
      <c r="JB285" s="387">
        <f t="shared" si="3140"/>
        <v>0</v>
      </c>
      <c r="JC285" s="388"/>
      <c r="JD285" s="387">
        <f t="shared" si="3141"/>
        <v>0</v>
      </c>
      <c r="JE285" s="388"/>
      <c r="JF285" s="387">
        <f>ADHB!JG285</f>
        <v>0</v>
      </c>
      <c r="JG285" s="387">
        <f t="shared" si="3142"/>
        <v>0</v>
      </c>
      <c r="JH285" s="387">
        <f t="shared" si="3143"/>
        <v>0</v>
      </c>
      <c r="JI285" s="388">
        <v>0.36319999999999997</v>
      </c>
      <c r="JJ285" s="389">
        <f t="shared" si="3144"/>
        <v>0</v>
      </c>
      <c r="JK285" s="390">
        <f t="shared" si="3145"/>
        <v>0</v>
      </c>
      <c r="JL285" s="391"/>
      <c r="JM285" s="384">
        <v>8.0</v>
      </c>
      <c r="JN285" s="385" t="s">
        <v>186</v>
      </c>
      <c r="JO285" s="386" t="s">
        <v>132</v>
      </c>
      <c r="JP285" s="386" t="s">
        <v>132</v>
      </c>
      <c r="JQ285" s="387"/>
      <c r="JR285" s="387" t="str">
        <f t="shared" si="3146"/>
        <v/>
      </c>
      <c r="JS285" s="387">
        <f t="shared" si="3147"/>
        <v>0</v>
      </c>
      <c r="JT285" s="388"/>
      <c r="JU285" s="387">
        <f t="shared" si="3148"/>
        <v>0</v>
      </c>
      <c r="JV285" s="388"/>
      <c r="JW285" s="387" t="str">
        <f>ADHB!LF285</f>
        <v/>
      </c>
      <c r="JX285" s="387">
        <f t="shared" si="3149"/>
        <v>0</v>
      </c>
      <c r="JY285" s="387">
        <f t="shared" si="3150"/>
        <v>0</v>
      </c>
      <c r="JZ285" s="388">
        <v>0.36319999999999997</v>
      </c>
      <c r="KA285" s="389">
        <f t="shared" si="3151"/>
        <v>0</v>
      </c>
      <c r="KB285" s="390">
        <f t="shared" si="3152"/>
        <v>0</v>
      </c>
      <c r="KC285" s="391"/>
      <c r="KD285" s="384">
        <v>8.0</v>
      </c>
      <c r="KE285" s="385" t="s">
        <v>186</v>
      </c>
      <c r="KF285" s="386" t="s">
        <v>132</v>
      </c>
      <c r="KG285" s="386" t="s">
        <v>132</v>
      </c>
      <c r="KH285" s="387"/>
      <c r="KI285" s="387" t="str">
        <f t="shared" si="3153"/>
        <v/>
      </c>
      <c r="KJ285" s="387">
        <f t="shared" si="3154"/>
        <v>0</v>
      </c>
      <c r="KK285" s="388"/>
      <c r="KL285" s="387">
        <f t="shared" si="3155"/>
        <v>0</v>
      </c>
      <c r="KM285" s="388"/>
      <c r="KN285" s="387" t="str">
        <f>ADHB!LW285</f>
        <v/>
      </c>
      <c r="KO285" s="387">
        <f t="shared" si="3156"/>
        <v>0</v>
      </c>
      <c r="KP285" s="387">
        <f t="shared" si="3157"/>
        <v>0</v>
      </c>
      <c r="KQ285" s="388">
        <v>0.36319999999999997</v>
      </c>
      <c r="KR285" s="389">
        <f t="shared" si="3158"/>
        <v>0</v>
      </c>
      <c r="KS285" s="390">
        <f t="shared" si="3159"/>
        <v>0</v>
      </c>
      <c r="KT285" s="391"/>
      <c r="KU285" s="392"/>
    </row>
    <row r="286" ht="15.75" customHeight="1">
      <c r="A286" s="384">
        <v>9.0</v>
      </c>
      <c r="B286" s="385" t="s">
        <v>187</v>
      </c>
      <c r="C286" s="386" t="s">
        <v>132</v>
      </c>
      <c r="D286" s="386" t="s">
        <v>132</v>
      </c>
      <c r="E286" s="387"/>
      <c r="F286" s="387"/>
      <c r="G286" s="387">
        <f t="shared" si="3035"/>
        <v>0</v>
      </c>
      <c r="H286" s="388"/>
      <c r="I286" s="387">
        <f t="shared" si="3036"/>
        <v>0</v>
      </c>
      <c r="J286" s="388"/>
      <c r="K286" s="387">
        <f>ADHB!L286</f>
        <v>0</v>
      </c>
      <c r="L286" s="387">
        <f t="shared" si="3037"/>
        <v>0</v>
      </c>
      <c r="M286" s="387">
        <f t="shared" si="3038"/>
        <v>0</v>
      </c>
      <c r="N286" s="388">
        <v>0.36319999999999997</v>
      </c>
      <c r="O286" s="389">
        <f t="shared" si="3039"/>
        <v>0</v>
      </c>
      <c r="P286" s="390">
        <f t="shared" si="3040"/>
        <v>0</v>
      </c>
      <c r="Q286" s="391"/>
      <c r="R286" s="384">
        <v>9.0</v>
      </c>
      <c r="S286" s="385" t="s">
        <v>187</v>
      </c>
      <c r="T286" s="386" t="s">
        <v>132</v>
      </c>
      <c r="U286" s="386" t="s">
        <v>132</v>
      </c>
      <c r="V286" s="387"/>
      <c r="W286" s="387" t="str">
        <f t="shared" si="3041"/>
        <v/>
      </c>
      <c r="X286" s="387">
        <f t="shared" si="3042"/>
        <v>0</v>
      </c>
      <c r="Y286" s="388"/>
      <c r="Z286" s="387">
        <f t="shared" si="3043"/>
        <v>0</v>
      </c>
      <c r="AA286" s="388"/>
      <c r="AB286" s="387">
        <f>ADHB!AC286</f>
        <v>0</v>
      </c>
      <c r="AC286" s="387">
        <f t="shared" si="3044"/>
        <v>0</v>
      </c>
      <c r="AD286" s="387">
        <f t="shared" si="3045"/>
        <v>0</v>
      </c>
      <c r="AE286" s="388">
        <v>0.36319999999999997</v>
      </c>
      <c r="AF286" s="389">
        <f t="shared" si="3046"/>
        <v>0</v>
      </c>
      <c r="AG286" s="390">
        <f t="shared" si="3047"/>
        <v>0</v>
      </c>
      <c r="AH286" s="391"/>
      <c r="AI286" s="384">
        <v>9.0</v>
      </c>
      <c r="AJ286" s="385" t="s">
        <v>187</v>
      </c>
      <c r="AK286" s="386" t="s">
        <v>132</v>
      </c>
      <c r="AL286" s="386" t="s">
        <v>132</v>
      </c>
      <c r="AM286" s="387"/>
      <c r="AN286" s="387" t="str">
        <f t="shared" si="3048"/>
        <v/>
      </c>
      <c r="AO286" s="387">
        <f t="shared" si="3049"/>
        <v>0</v>
      </c>
      <c r="AP286" s="388"/>
      <c r="AQ286" s="387">
        <f t="shared" si="3050"/>
        <v>0</v>
      </c>
      <c r="AR286" s="388"/>
      <c r="AS286" s="387">
        <f>ADHB!AT286</f>
        <v>0</v>
      </c>
      <c r="AT286" s="387">
        <f t="shared" si="3051"/>
        <v>0</v>
      </c>
      <c r="AU286" s="387">
        <f t="shared" si="3052"/>
        <v>0</v>
      </c>
      <c r="AV286" s="388">
        <v>0.36319999999999997</v>
      </c>
      <c r="AW286" s="389">
        <f t="shared" si="3053"/>
        <v>0</v>
      </c>
      <c r="AX286" s="390">
        <f t="shared" si="3054"/>
        <v>0</v>
      </c>
      <c r="AY286" s="391"/>
      <c r="AZ286" s="384">
        <v>9.0</v>
      </c>
      <c r="BA286" s="385" t="s">
        <v>187</v>
      </c>
      <c r="BB286" s="386" t="s">
        <v>132</v>
      </c>
      <c r="BC286" s="386" t="s">
        <v>132</v>
      </c>
      <c r="BD286" s="387"/>
      <c r="BE286" s="387" t="str">
        <f t="shared" si="3055"/>
        <v/>
      </c>
      <c r="BF286" s="387">
        <f t="shared" si="3056"/>
        <v>0</v>
      </c>
      <c r="BG286" s="388"/>
      <c r="BH286" s="387">
        <f t="shared" si="3057"/>
        <v>0</v>
      </c>
      <c r="BI286" s="388"/>
      <c r="BJ286" s="387">
        <f>ADHB!BK286</f>
        <v>0</v>
      </c>
      <c r="BK286" s="387">
        <f t="shared" si="3058"/>
        <v>0</v>
      </c>
      <c r="BL286" s="387">
        <f t="shared" si="3059"/>
        <v>0</v>
      </c>
      <c r="BM286" s="388">
        <v>0.36319999999999997</v>
      </c>
      <c r="BN286" s="389">
        <f t="shared" si="3060"/>
        <v>0</v>
      </c>
      <c r="BO286" s="390">
        <f t="shared" si="3061"/>
        <v>0</v>
      </c>
      <c r="BP286" s="391"/>
      <c r="BQ286" s="384">
        <v>9.0</v>
      </c>
      <c r="BR286" s="385" t="s">
        <v>187</v>
      </c>
      <c r="BS286" s="386" t="s">
        <v>132</v>
      </c>
      <c r="BT286" s="386" t="s">
        <v>132</v>
      </c>
      <c r="BU286" s="387"/>
      <c r="BV286" s="387" t="str">
        <f t="shared" si="3062"/>
        <v/>
      </c>
      <c r="BW286" s="387">
        <f t="shared" si="3063"/>
        <v>0</v>
      </c>
      <c r="BX286" s="388"/>
      <c r="BY286" s="387">
        <f t="shared" si="3064"/>
        <v>0</v>
      </c>
      <c r="BZ286" s="388"/>
      <c r="CA286" s="387">
        <f>ADHB!CB286</f>
        <v>0</v>
      </c>
      <c r="CB286" s="387">
        <f t="shared" si="3065"/>
        <v>0</v>
      </c>
      <c r="CC286" s="387">
        <f t="shared" si="3066"/>
        <v>0</v>
      </c>
      <c r="CD286" s="388">
        <v>0.36319999999999997</v>
      </c>
      <c r="CE286" s="389">
        <f t="shared" si="3067"/>
        <v>0</v>
      </c>
      <c r="CF286" s="390">
        <f t="shared" si="3068"/>
        <v>0</v>
      </c>
      <c r="CG286" s="391"/>
      <c r="CH286" s="384">
        <v>9.0</v>
      </c>
      <c r="CI286" s="385" t="s">
        <v>187</v>
      </c>
      <c r="CJ286" s="386" t="s">
        <v>132</v>
      </c>
      <c r="CK286" s="386" t="s">
        <v>132</v>
      </c>
      <c r="CL286" s="387"/>
      <c r="CM286" s="387" t="str">
        <f t="shared" si="3069"/>
        <v/>
      </c>
      <c r="CN286" s="387">
        <f t="shared" si="3070"/>
        <v>0</v>
      </c>
      <c r="CO286" s="388"/>
      <c r="CP286" s="387">
        <f t="shared" si="3071"/>
        <v>0</v>
      </c>
      <c r="CQ286" s="388"/>
      <c r="CR286" s="387">
        <f>ADHB!CS286</f>
        <v>0</v>
      </c>
      <c r="CS286" s="387">
        <f t="shared" si="3072"/>
        <v>0</v>
      </c>
      <c r="CT286" s="387">
        <f t="shared" si="3073"/>
        <v>0</v>
      </c>
      <c r="CU286" s="388">
        <v>0.36319999999999997</v>
      </c>
      <c r="CV286" s="389">
        <f t="shared" si="3074"/>
        <v>0</v>
      </c>
      <c r="CW286" s="390">
        <f t="shared" si="3075"/>
        <v>0</v>
      </c>
      <c r="CX286" s="391"/>
      <c r="CY286" s="384">
        <v>9.0</v>
      </c>
      <c r="CZ286" s="385" t="s">
        <v>187</v>
      </c>
      <c r="DA286" s="386" t="s">
        <v>132</v>
      </c>
      <c r="DB286" s="386" t="s">
        <v>132</v>
      </c>
      <c r="DC286" s="387"/>
      <c r="DD286" s="387" t="str">
        <f t="shared" si="3076"/>
        <v/>
      </c>
      <c r="DE286" s="387">
        <f t="shared" si="3077"/>
        <v>0</v>
      </c>
      <c r="DF286" s="388"/>
      <c r="DG286" s="387">
        <f t="shared" si="3078"/>
        <v>0</v>
      </c>
      <c r="DH286" s="388"/>
      <c r="DI286" s="387">
        <f>ADHB!DJ286</f>
        <v>0</v>
      </c>
      <c r="DJ286" s="387">
        <f t="shared" si="3079"/>
        <v>0</v>
      </c>
      <c r="DK286" s="387">
        <f t="shared" si="3080"/>
        <v>0</v>
      </c>
      <c r="DL286" s="388">
        <v>0.36319999999999997</v>
      </c>
      <c r="DM286" s="389">
        <f t="shared" si="3081"/>
        <v>0</v>
      </c>
      <c r="DN286" s="390">
        <f t="shared" si="3082"/>
        <v>0</v>
      </c>
      <c r="DO286" s="391"/>
      <c r="DP286" s="384">
        <v>9.0</v>
      </c>
      <c r="DQ286" s="385" t="s">
        <v>187</v>
      </c>
      <c r="DR286" s="386" t="s">
        <v>132</v>
      </c>
      <c r="DS286" s="386" t="s">
        <v>132</v>
      </c>
      <c r="DT286" s="387"/>
      <c r="DU286" s="387" t="str">
        <f t="shared" si="3083"/>
        <v/>
      </c>
      <c r="DV286" s="387">
        <f t="shared" si="3084"/>
        <v>0</v>
      </c>
      <c r="DW286" s="388"/>
      <c r="DX286" s="387">
        <f t="shared" si="3085"/>
        <v>0</v>
      </c>
      <c r="DY286" s="388"/>
      <c r="DZ286" s="387">
        <f>ADHB!EA286</f>
        <v>0</v>
      </c>
      <c r="EA286" s="387">
        <f t="shared" si="3086"/>
        <v>0</v>
      </c>
      <c r="EB286" s="387">
        <f t="shared" si="3087"/>
        <v>0</v>
      </c>
      <c r="EC286" s="388">
        <v>0.36319999999999997</v>
      </c>
      <c r="ED286" s="389">
        <f t="shared" si="3088"/>
        <v>0</v>
      </c>
      <c r="EE286" s="390">
        <f t="shared" si="3089"/>
        <v>0</v>
      </c>
      <c r="EF286" s="391"/>
      <c r="EG286" s="384">
        <v>9.0</v>
      </c>
      <c r="EH286" s="385" t="s">
        <v>187</v>
      </c>
      <c r="EI286" s="386" t="s">
        <v>132</v>
      </c>
      <c r="EJ286" s="386" t="s">
        <v>132</v>
      </c>
      <c r="EK286" s="387"/>
      <c r="EL286" s="387" t="str">
        <f t="shared" si="3090"/>
        <v/>
      </c>
      <c r="EM286" s="387">
        <f t="shared" si="3091"/>
        <v>0</v>
      </c>
      <c r="EN286" s="388"/>
      <c r="EO286" s="387">
        <f t="shared" si="3092"/>
        <v>0</v>
      </c>
      <c r="EP286" s="388"/>
      <c r="EQ286" s="387">
        <f>ADHB!ER286</f>
        <v>0</v>
      </c>
      <c r="ER286" s="387">
        <f t="shared" si="3093"/>
        <v>0</v>
      </c>
      <c r="ES286" s="387">
        <f t="shared" si="3094"/>
        <v>0</v>
      </c>
      <c r="ET286" s="388">
        <v>0.36319999999999997</v>
      </c>
      <c r="EU286" s="389">
        <f t="shared" si="3095"/>
        <v>0</v>
      </c>
      <c r="EV286" s="390">
        <f t="shared" si="3096"/>
        <v>0</v>
      </c>
      <c r="EW286" s="391"/>
      <c r="EX286" s="384">
        <v>9.0</v>
      </c>
      <c r="EY286" s="385" t="s">
        <v>187</v>
      </c>
      <c r="EZ286" s="386" t="s">
        <v>132</v>
      </c>
      <c r="FA286" s="386" t="s">
        <v>132</v>
      </c>
      <c r="FB286" s="387"/>
      <c r="FC286" s="387" t="str">
        <f t="shared" si="3097"/>
        <v/>
      </c>
      <c r="FD286" s="387">
        <f t="shared" si="3098"/>
        <v>0</v>
      </c>
      <c r="FE286" s="388"/>
      <c r="FF286" s="387">
        <f t="shared" si="3099"/>
        <v>0</v>
      </c>
      <c r="FG286" s="388"/>
      <c r="FH286" s="387">
        <f>ADHB!FI286</f>
        <v>0</v>
      </c>
      <c r="FI286" s="387">
        <f t="shared" si="3100"/>
        <v>0</v>
      </c>
      <c r="FJ286" s="387">
        <f t="shared" si="3101"/>
        <v>0</v>
      </c>
      <c r="FK286" s="388">
        <v>0.36319999999999997</v>
      </c>
      <c r="FL286" s="389">
        <f t="shared" si="3102"/>
        <v>0</v>
      </c>
      <c r="FM286" s="390">
        <f t="shared" si="3103"/>
        <v>0</v>
      </c>
      <c r="FN286" s="391"/>
      <c r="FO286" s="384">
        <v>9.0</v>
      </c>
      <c r="FP286" s="385" t="s">
        <v>187</v>
      </c>
      <c r="FQ286" s="386" t="s">
        <v>132</v>
      </c>
      <c r="FR286" s="386" t="s">
        <v>132</v>
      </c>
      <c r="FS286" s="387"/>
      <c r="FT286" s="387" t="str">
        <f t="shared" si="3104"/>
        <v/>
      </c>
      <c r="FU286" s="387">
        <f t="shared" si="3105"/>
        <v>0</v>
      </c>
      <c r="FV286" s="388"/>
      <c r="FW286" s="387">
        <f t="shared" si="3106"/>
        <v>0</v>
      </c>
      <c r="FX286" s="388"/>
      <c r="FY286" s="387">
        <f>ADHB!FZ286</f>
        <v>0</v>
      </c>
      <c r="FZ286" s="387">
        <f t="shared" si="3107"/>
        <v>0</v>
      </c>
      <c r="GA286" s="387">
        <f t="shared" si="3108"/>
        <v>0</v>
      </c>
      <c r="GB286" s="388">
        <v>0.36319999999999997</v>
      </c>
      <c r="GC286" s="389">
        <f t="shared" si="3109"/>
        <v>0</v>
      </c>
      <c r="GD286" s="390">
        <f t="shared" si="3110"/>
        <v>0</v>
      </c>
      <c r="GE286" s="391"/>
      <c r="GF286" s="384">
        <v>9.0</v>
      </c>
      <c r="GG286" s="385" t="s">
        <v>187</v>
      </c>
      <c r="GH286" s="386" t="s">
        <v>132</v>
      </c>
      <c r="GI286" s="386" t="s">
        <v>132</v>
      </c>
      <c r="GJ286" s="387"/>
      <c r="GK286" s="387" t="str">
        <f t="shared" si="3111"/>
        <v/>
      </c>
      <c r="GL286" s="387">
        <f t="shared" si="3112"/>
        <v>0</v>
      </c>
      <c r="GM286" s="388"/>
      <c r="GN286" s="387">
        <f t="shared" si="3113"/>
        <v>0</v>
      </c>
      <c r="GO286" s="388"/>
      <c r="GP286" s="387">
        <f>ADHB!GQ286</f>
        <v>0</v>
      </c>
      <c r="GQ286" s="387">
        <f t="shared" si="3114"/>
        <v>0</v>
      </c>
      <c r="GR286" s="387">
        <f t="shared" si="3115"/>
        <v>0</v>
      </c>
      <c r="GS286" s="388">
        <v>0.36319999999999997</v>
      </c>
      <c r="GT286" s="389">
        <f t="shared" si="3116"/>
        <v>0</v>
      </c>
      <c r="GU286" s="390">
        <f t="shared" si="3117"/>
        <v>0</v>
      </c>
      <c r="GV286" s="391"/>
      <c r="GW286" s="384">
        <v>9.0</v>
      </c>
      <c r="GX286" s="385" t="s">
        <v>187</v>
      </c>
      <c r="GY286" s="386" t="s">
        <v>132</v>
      </c>
      <c r="GZ286" s="386" t="s">
        <v>132</v>
      </c>
      <c r="HA286" s="387"/>
      <c r="HB286" s="387" t="str">
        <f t="shared" si="3118"/>
        <v/>
      </c>
      <c r="HC286" s="387">
        <f t="shared" si="3119"/>
        <v>0</v>
      </c>
      <c r="HD286" s="388"/>
      <c r="HE286" s="387">
        <f t="shared" si="3120"/>
        <v>0</v>
      </c>
      <c r="HF286" s="388"/>
      <c r="HG286" s="387">
        <f>ADHB!HH286</f>
        <v>0</v>
      </c>
      <c r="HH286" s="387">
        <f t="shared" si="3121"/>
        <v>0</v>
      </c>
      <c r="HI286" s="387">
        <f t="shared" si="3122"/>
        <v>0</v>
      </c>
      <c r="HJ286" s="388">
        <v>0.36319999999999997</v>
      </c>
      <c r="HK286" s="389">
        <f t="shared" si="3123"/>
        <v>0</v>
      </c>
      <c r="HL286" s="390">
        <f t="shared" si="3124"/>
        <v>0</v>
      </c>
      <c r="HM286" s="391"/>
      <c r="HN286" s="384">
        <v>9.0</v>
      </c>
      <c r="HO286" s="385" t="s">
        <v>187</v>
      </c>
      <c r="HP286" s="386" t="s">
        <v>132</v>
      </c>
      <c r="HQ286" s="386" t="s">
        <v>132</v>
      </c>
      <c r="HR286" s="387"/>
      <c r="HS286" s="387" t="str">
        <f t="shared" si="3125"/>
        <v/>
      </c>
      <c r="HT286" s="387">
        <f t="shared" si="3126"/>
        <v>0</v>
      </c>
      <c r="HU286" s="388"/>
      <c r="HV286" s="387">
        <f t="shared" si="3127"/>
        <v>0</v>
      </c>
      <c r="HW286" s="388"/>
      <c r="HX286" s="387">
        <f>ADHB!HY286</f>
        <v>0</v>
      </c>
      <c r="HY286" s="387">
        <f t="shared" si="3128"/>
        <v>0</v>
      </c>
      <c r="HZ286" s="387">
        <f t="shared" si="3129"/>
        <v>0</v>
      </c>
      <c r="IA286" s="388">
        <v>0.36319999999999997</v>
      </c>
      <c r="IB286" s="389">
        <f t="shared" si="3130"/>
        <v>0</v>
      </c>
      <c r="IC286" s="390">
        <f t="shared" si="3131"/>
        <v>0</v>
      </c>
      <c r="ID286" s="391"/>
      <c r="IE286" s="384">
        <v>9.0</v>
      </c>
      <c r="IF286" s="385" t="s">
        <v>187</v>
      </c>
      <c r="IG286" s="386" t="s">
        <v>132</v>
      </c>
      <c r="IH286" s="386" t="s">
        <v>132</v>
      </c>
      <c r="II286" s="387"/>
      <c r="IJ286" s="387" t="str">
        <f t="shared" si="3132"/>
        <v/>
      </c>
      <c r="IK286" s="387">
        <f t="shared" si="3133"/>
        <v>0</v>
      </c>
      <c r="IL286" s="388"/>
      <c r="IM286" s="387">
        <f t="shared" si="3134"/>
        <v>0</v>
      </c>
      <c r="IN286" s="388"/>
      <c r="IO286" s="387">
        <f>ADHB!IP286</f>
        <v>0</v>
      </c>
      <c r="IP286" s="387">
        <f t="shared" si="3135"/>
        <v>0</v>
      </c>
      <c r="IQ286" s="387">
        <f t="shared" si="3136"/>
        <v>0</v>
      </c>
      <c r="IR286" s="388">
        <v>0.36319999999999997</v>
      </c>
      <c r="IS286" s="389">
        <f t="shared" si="3137"/>
        <v>0</v>
      </c>
      <c r="IT286" s="390">
        <f t="shared" si="3138"/>
        <v>0</v>
      </c>
      <c r="IU286" s="391"/>
      <c r="IV286" s="384">
        <v>9.0</v>
      </c>
      <c r="IW286" s="385" t="s">
        <v>187</v>
      </c>
      <c r="IX286" s="386" t="s">
        <v>132</v>
      </c>
      <c r="IY286" s="386" t="s">
        <v>132</v>
      </c>
      <c r="IZ286" s="387"/>
      <c r="JA286" s="387" t="str">
        <f t="shared" si="3139"/>
        <v/>
      </c>
      <c r="JB286" s="387">
        <f t="shared" si="3140"/>
        <v>0</v>
      </c>
      <c r="JC286" s="388"/>
      <c r="JD286" s="387">
        <f t="shared" si="3141"/>
        <v>0</v>
      </c>
      <c r="JE286" s="388"/>
      <c r="JF286" s="387">
        <f>ADHB!JG286</f>
        <v>0</v>
      </c>
      <c r="JG286" s="387">
        <f t="shared" si="3142"/>
        <v>0</v>
      </c>
      <c r="JH286" s="387">
        <f t="shared" si="3143"/>
        <v>0</v>
      </c>
      <c r="JI286" s="388">
        <v>0.36319999999999997</v>
      </c>
      <c r="JJ286" s="389">
        <f t="shared" si="3144"/>
        <v>0</v>
      </c>
      <c r="JK286" s="390">
        <f t="shared" si="3145"/>
        <v>0</v>
      </c>
      <c r="JL286" s="391"/>
      <c r="JM286" s="384">
        <v>9.0</v>
      </c>
      <c r="JN286" s="385" t="s">
        <v>187</v>
      </c>
      <c r="JO286" s="386" t="s">
        <v>132</v>
      </c>
      <c r="JP286" s="386" t="s">
        <v>132</v>
      </c>
      <c r="JQ286" s="387"/>
      <c r="JR286" s="387" t="str">
        <f t="shared" si="3146"/>
        <v/>
      </c>
      <c r="JS286" s="387">
        <f t="shared" si="3147"/>
        <v>0</v>
      </c>
      <c r="JT286" s="388"/>
      <c r="JU286" s="387">
        <f t="shared" si="3148"/>
        <v>0</v>
      </c>
      <c r="JV286" s="388"/>
      <c r="JW286" s="387" t="str">
        <f>ADHB!LF286</f>
        <v/>
      </c>
      <c r="JX286" s="387">
        <f t="shared" si="3149"/>
        <v>0</v>
      </c>
      <c r="JY286" s="387">
        <f t="shared" si="3150"/>
        <v>0</v>
      </c>
      <c r="JZ286" s="388">
        <v>0.36319999999999997</v>
      </c>
      <c r="KA286" s="389">
        <f t="shared" si="3151"/>
        <v>0</v>
      </c>
      <c r="KB286" s="390">
        <f t="shared" si="3152"/>
        <v>0</v>
      </c>
      <c r="KC286" s="391"/>
      <c r="KD286" s="384">
        <v>9.0</v>
      </c>
      <c r="KE286" s="385" t="s">
        <v>187</v>
      </c>
      <c r="KF286" s="386" t="s">
        <v>132</v>
      </c>
      <c r="KG286" s="386" t="s">
        <v>132</v>
      </c>
      <c r="KH286" s="387"/>
      <c r="KI286" s="387" t="str">
        <f t="shared" si="3153"/>
        <v/>
      </c>
      <c r="KJ286" s="387">
        <f t="shared" si="3154"/>
        <v>0</v>
      </c>
      <c r="KK286" s="388"/>
      <c r="KL286" s="387">
        <f t="shared" si="3155"/>
        <v>0</v>
      </c>
      <c r="KM286" s="388"/>
      <c r="KN286" s="387" t="str">
        <f>ADHB!LW286</f>
        <v/>
      </c>
      <c r="KO286" s="387">
        <f t="shared" si="3156"/>
        <v>0</v>
      </c>
      <c r="KP286" s="387">
        <f t="shared" si="3157"/>
        <v>0</v>
      </c>
      <c r="KQ286" s="388">
        <v>0.36319999999999997</v>
      </c>
      <c r="KR286" s="389">
        <f t="shared" si="3158"/>
        <v>0</v>
      </c>
      <c r="KS286" s="390">
        <f t="shared" si="3159"/>
        <v>0</v>
      </c>
      <c r="KT286" s="391"/>
      <c r="KU286" s="392"/>
    </row>
    <row r="287" ht="15.75" customHeight="1">
      <c r="A287" s="384">
        <v>10.0</v>
      </c>
      <c r="B287" s="385" t="s">
        <v>188</v>
      </c>
      <c r="C287" s="386" t="s">
        <v>132</v>
      </c>
      <c r="D287" s="386" t="s">
        <v>132</v>
      </c>
      <c r="E287" s="387"/>
      <c r="F287" s="387"/>
      <c r="G287" s="387">
        <f t="shared" si="3035"/>
        <v>0</v>
      </c>
      <c r="H287" s="388"/>
      <c r="I287" s="387">
        <f t="shared" si="3036"/>
        <v>0</v>
      </c>
      <c r="J287" s="388"/>
      <c r="K287" s="387">
        <f>ADHB!L287</f>
        <v>0</v>
      </c>
      <c r="L287" s="387">
        <f t="shared" si="3037"/>
        <v>0</v>
      </c>
      <c r="M287" s="387">
        <f t="shared" si="3038"/>
        <v>0</v>
      </c>
      <c r="N287" s="388">
        <v>0.36319999999999997</v>
      </c>
      <c r="O287" s="389">
        <f t="shared" si="3039"/>
        <v>0</v>
      </c>
      <c r="P287" s="390">
        <f t="shared" si="3040"/>
        <v>0</v>
      </c>
      <c r="Q287" s="391"/>
      <c r="R287" s="384">
        <v>10.0</v>
      </c>
      <c r="S287" s="385" t="s">
        <v>188</v>
      </c>
      <c r="T287" s="386" t="s">
        <v>132</v>
      </c>
      <c r="U287" s="386" t="s">
        <v>132</v>
      </c>
      <c r="V287" s="387"/>
      <c r="W287" s="387" t="str">
        <f t="shared" si="3041"/>
        <v/>
      </c>
      <c r="X287" s="387">
        <f t="shared" si="3042"/>
        <v>0</v>
      </c>
      <c r="Y287" s="388"/>
      <c r="Z287" s="387">
        <f t="shared" si="3043"/>
        <v>0</v>
      </c>
      <c r="AA287" s="388"/>
      <c r="AB287" s="387">
        <f>ADHB!AC287</f>
        <v>0</v>
      </c>
      <c r="AC287" s="387">
        <f t="shared" si="3044"/>
        <v>0</v>
      </c>
      <c r="AD287" s="387">
        <f t="shared" si="3045"/>
        <v>0</v>
      </c>
      <c r="AE287" s="388">
        <v>0.36319999999999997</v>
      </c>
      <c r="AF287" s="389">
        <f t="shared" si="3046"/>
        <v>0</v>
      </c>
      <c r="AG287" s="390">
        <f t="shared" si="3047"/>
        <v>0</v>
      </c>
      <c r="AH287" s="391"/>
      <c r="AI287" s="384">
        <v>10.0</v>
      </c>
      <c r="AJ287" s="385" t="s">
        <v>188</v>
      </c>
      <c r="AK287" s="386" t="s">
        <v>132</v>
      </c>
      <c r="AL287" s="386" t="s">
        <v>132</v>
      </c>
      <c r="AM287" s="387"/>
      <c r="AN287" s="387" t="str">
        <f t="shared" si="3048"/>
        <v/>
      </c>
      <c r="AO287" s="387">
        <f t="shared" si="3049"/>
        <v>0</v>
      </c>
      <c r="AP287" s="388"/>
      <c r="AQ287" s="387">
        <f t="shared" si="3050"/>
        <v>0</v>
      </c>
      <c r="AR287" s="388"/>
      <c r="AS287" s="387">
        <f>ADHB!AT287</f>
        <v>0</v>
      </c>
      <c r="AT287" s="387">
        <f t="shared" si="3051"/>
        <v>0</v>
      </c>
      <c r="AU287" s="387">
        <f t="shared" si="3052"/>
        <v>0</v>
      </c>
      <c r="AV287" s="388">
        <v>0.36319999999999997</v>
      </c>
      <c r="AW287" s="389">
        <f t="shared" si="3053"/>
        <v>0</v>
      </c>
      <c r="AX287" s="390">
        <f t="shared" si="3054"/>
        <v>0</v>
      </c>
      <c r="AY287" s="391"/>
      <c r="AZ287" s="384">
        <v>10.0</v>
      </c>
      <c r="BA287" s="385" t="s">
        <v>188</v>
      </c>
      <c r="BB287" s="386" t="s">
        <v>132</v>
      </c>
      <c r="BC287" s="386" t="s">
        <v>132</v>
      </c>
      <c r="BD287" s="387"/>
      <c r="BE287" s="387" t="str">
        <f t="shared" si="3055"/>
        <v/>
      </c>
      <c r="BF287" s="387">
        <f t="shared" si="3056"/>
        <v>0</v>
      </c>
      <c r="BG287" s="388"/>
      <c r="BH287" s="387">
        <f t="shared" si="3057"/>
        <v>0</v>
      </c>
      <c r="BI287" s="388"/>
      <c r="BJ287" s="387">
        <f>ADHB!BK287</f>
        <v>0</v>
      </c>
      <c r="BK287" s="387">
        <f t="shared" si="3058"/>
        <v>0</v>
      </c>
      <c r="BL287" s="387">
        <f t="shared" si="3059"/>
        <v>0</v>
      </c>
      <c r="BM287" s="388">
        <v>0.36319999999999997</v>
      </c>
      <c r="BN287" s="389">
        <f t="shared" si="3060"/>
        <v>0</v>
      </c>
      <c r="BO287" s="390">
        <f t="shared" si="3061"/>
        <v>0</v>
      </c>
      <c r="BP287" s="391"/>
      <c r="BQ287" s="384">
        <v>10.0</v>
      </c>
      <c r="BR287" s="385" t="s">
        <v>188</v>
      </c>
      <c r="BS287" s="386" t="s">
        <v>132</v>
      </c>
      <c r="BT287" s="386" t="s">
        <v>132</v>
      </c>
      <c r="BU287" s="387"/>
      <c r="BV287" s="387" t="str">
        <f t="shared" si="3062"/>
        <v/>
      </c>
      <c r="BW287" s="387">
        <f t="shared" si="3063"/>
        <v>0</v>
      </c>
      <c r="BX287" s="388"/>
      <c r="BY287" s="387">
        <f t="shared" si="3064"/>
        <v>0</v>
      </c>
      <c r="BZ287" s="388"/>
      <c r="CA287" s="387">
        <f>ADHB!CB287</f>
        <v>0</v>
      </c>
      <c r="CB287" s="387">
        <f t="shared" si="3065"/>
        <v>0</v>
      </c>
      <c r="CC287" s="387">
        <f t="shared" si="3066"/>
        <v>0</v>
      </c>
      <c r="CD287" s="388">
        <v>0.36319999999999997</v>
      </c>
      <c r="CE287" s="389">
        <f t="shared" si="3067"/>
        <v>0</v>
      </c>
      <c r="CF287" s="390">
        <f t="shared" si="3068"/>
        <v>0</v>
      </c>
      <c r="CG287" s="391"/>
      <c r="CH287" s="384">
        <v>10.0</v>
      </c>
      <c r="CI287" s="385" t="s">
        <v>188</v>
      </c>
      <c r="CJ287" s="386" t="s">
        <v>132</v>
      </c>
      <c r="CK287" s="386" t="s">
        <v>132</v>
      </c>
      <c r="CL287" s="387"/>
      <c r="CM287" s="387" t="str">
        <f t="shared" si="3069"/>
        <v/>
      </c>
      <c r="CN287" s="387">
        <f t="shared" si="3070"/>
        <v>0</v>
      </c>
      <c r="CO287" s="388"/>
      <c r="CP287" s="387">
        <f t="shared" si="3071"/>
        <v>0</v>
      </c>
      <c r="CQ287" s="388"/>
      <c r="CR287" s="387">
        <f>ADHB!CS287</f>
        <v>0</v>
      </c>
      <c r="CS287" s="387">
        <f t="shared" si="3072"/>
        <v>0</v>
      </c>
      <c r="CT287" s="387">
        <f t="shared" si="3073"/>
        <v>0</v>
      </c>
      <c r="CU287" s="388">
        <v>0.36319999999999997</v>
      </c>
      <c r="CV287" s="389">
        <f t="shared" si="3074"/>
        <v>0</v>
      </c>
      <c r="CW287" s="390">
        <f t="shared" si="3075"/>
        <v>0</v>
      </c>
      <c r="CX287" s="391"/>
      <c r="CY287" s="384">
        <v>10.0</v>
      </c>
      <c r="CZ287" s="385" t="s">
        <v>188</v>
      </c>
      <c r="DA287" s="386" t="s">
        <v>132</v>
      </c>
      <c r="DB287" s="386" t="s">
        <v>132</v>
      </c>
      <c r="DC287" s="387"/>
      <c r="DD287" s="387" t="str">
        <f t="shared" si="3076"/>
        <v/>
      </c>
      <c r="DE287" s="387">
        <f t="shared" si="3077"/>
        <v>0</v>
      </c>
      <c r="DF287" s="388"/>
      <c r="DG287" s="387">
        <f t="shared" si="3078"/>
        <v>0</v>
      </c>
      <c r="DH287" s="388"/>
      <c r="DI287" s="387">
        <f>ADHB!DJ287</f>
        <v>0</v>
      </c>
      <c r="DJ287" s="387">
        <f t="shared" si="3079"/>
        <v>0</v>
      </c>
      <c r="DK287" s="387">
        <f t="shared" si="3080"/>
        <v>0</v>
      </c>
      <c r="DL287" s="388">
        <v>0.36319999999999997</v>
      </c>
      <c r="DM287" s="389">
        <f t="shared" si="3081"/>
        <v>0</v>
      </c>
      <c r="DN287" s="390">
        <f t="shared" si="3082"/>
        <v>0</v>
      </c>
      <c r="DO287" s="391"/>
      <c r="DP287" s="384">
        <v>10.0</v>
      </c>
      <c r="DQ287" s="385" t="s">
        <v>188</v>
      </c>
      <c r="DR287" s="386" t="s">
        <v>132</v>
      </c>
      <c r="DS287" s="386" t="s">
        <v>132</v>
      </c>
      <c r="DT287" s="387"/>
      <c r="DU287" s="387" t="str">
        <f t="shared" si="3083"/>
        <v/>
      </c>
      <c r="DV287" s="387">
        <f t="shared" si="3084"/>
        <v>0</v>
      </c>
      <c r="DW287" s="388"/>
      <c r="DX287" s="387">
        <f t="shared" si="3085"/>
        <v>0</v>
      </c>
      <c r="DY287" s="388"/>
      <c r="DZ287" s="387">
        <f>ADHB!EA287</f>
        <v>0</v>
      </c>
      <c r="EA287" s="387">
        <f t="shared" si="3086"/>
        <v>0</v>
      </c>
      <c r="EB287" s="387">
        <f t="shared" si="3087"/>
        <v>0</v>
      </c>
      <c r="EC287" s="388">
        <v>0.36319999999999997</v>
      </c>
      <c r="ED287" s="389">
        <f t="shared" si="3088"/>
        <v>0</v>
      </c>
      <c r="EE287" s="390">
        <f t="shared" si="3089"/>
        <v>0</v>
      </c>
      <c r="EF287" s="391"/>
      <c r="EG287" s="384">
        <v>10.0</v>
      </c>
      <c r="EH287" s="385" t="s">
        <v>188</v>
      </c>
      <c r="EI287" s="386" t="s">
        <v>132</v>
      </c>
      <c r="EJ287" s="386" t="s">
        <v>132</v>
      </c>
      <c r="EK287" s="387"/>
      <c r="EL287" s="387" t="str">
        <f t="shared" si="3090"/>
        <v/>
      </c>
      <c r="EM287" s="387">
        <f t="shared" si="3091"/>
        <v>0</v>
      </c>
      <c r="EN287" s="388"/>
      <c r="EO287" s="387">
        <f t="shared" si="3092"/>
        <v>0</v>
      </c>
      <c r="EP287" s="388"/>
      <c r="EQ287" s="387">
        <f>ADHB!ER287</f>
        <v>0</v>
      </c>
      <c r="ER287" s="387">
        <f t="shared" si="3093"/>
        <v>0</v>
      </c>
      <c r="ES287" s="387">
        <f t="shared" si="3094"/>
        <v>0</v>
      </c>
      <c r="ET287" s="388">
        <v>0.36319999999999997</v>
      </c>
      <c r="EU287" s="389">
        <f t="shared" si="3095"/>
        <v>0</v>
      </c>
      <c r="EV287" s="390">
        <f t="shared" si="3096"/>
        <v>0</v>
      </c>
      <c r="EW287" s="391"/>
      <c r="EX287" s="384">
        <v>10.0</v>
      </c>
      <c r="EY287" s="385" t="s">
        <v>188</v>
      </c>
      <c r="EZ287" s="386" t="s">
        <v>132</v>
      </c>
      <c r="FA287" s="386" t="s">
        <v>132</v>
      </c>
      <c r="FB287" s="387"/>
      <c r="FC287" s="387" t="str">
        <f t="shared" si="3097"/>
        <v/>
      </c>
      <c r="FD287" s="387">
        <f t="shared" si="3098"/>
        <v>0</v>
      </c>
      <c r="FE287" s="388"/>
      <c r="FF287" s="387">
        <f t="shared" si="3099"/>
        <v>0</v>
      </c>
      <c r="FG287" s="388"/>
      <c r="FH287" s="387">
        <f>ADHB!FI287</f>
        <v>0</v>
      </c>
      <c r="FI287" s="387">
        <f t="shared" si="3100"/>
        <v>0</v>
      </c>
      <c r="FJ287" s="387">
        <f t="shared" si="3101"/>
        <v>0</v>
      </c>
      <c r="FK287" s="388">
        <v>0.36319999999999997</v>
      </c>
      <c r="FL287" s="389">
        <f t="shared" si="3102"/>
        <v>0</v>
      </c>
      <c r="FM287" s="390">
        <f t="shared" si="3103"/>
        <v>0</v>
      </c>
      <c r="FN287" s="391"/>
      <c r="FO287" s="384">
        <v>10.0</v>
      </c>
      <c r="FP287" s="385" t="s">
        <v>188</v>
      </c>
      <c r="FQ287" s="386" t="s">
        <v>132</v>
      </c>
      <c r="FR287" s="386" t="s">
        <v>132</v>
      </c>
      <c r="FS287" s="387"/>
      <c r="FT287" s="387" t="str">
        <f t="shared" si="3104"/>
        <v/>
      </c>
      <c r="FU287" s="387">
        <f t="shared" si="3105"/>
        <v>0</v>
      </c>
      <c r="FV287" s="388"/>
      <c r="FW287" s="387">
        <f t="shared" si="3106"/>
        <v>0</v>
      </c>
      <c r="FX287" s="388"/>
      <c r="FY287" s="387">
        <f>ADHB!FZ287</f>
        <v>0</v>
      </c>
      <c r="FZ287" s="387">
        <f t="shared" si="3107"/>
        <v>0</v>
      </c>
      <c r="GA287" s="387">
        <f t="shared" si="3108"/>
        <v>0</v>
      </c>
      <c r="GB287" s="388">
        <v>0.36319999999999997</v>
      </c>
      <c r="GC287" s="389">
        <f t="shared" si="3109"/>
        <v>0</v>
      </c>
      <c r="GD287" s="390">
        <f t="shared" si="3110"/>
        <v>0</v>
      </c>
      <c r="GE287" s="391"/>
      <c r="GF287" s="384">
        <v>10.0</v>
      </c>
      <c r="GG287" s="385" t="s">
        <v>188</v>
      </c>
      <c r="GH287" s="386" t="s">
        <v>132</v>
      </c>
      <c r="GI287" s="386" t="s">
        <v>132</v>
      </c>
      <c r="GJ287" s="387"/>
      <c r="GK287" s="387" t="str">
        <f t="shared" si="3111"/>
        <v/>
      </c>
      <c r="GL287" s="387">
        <f t="shared" si="3112"/>
        <v>0</v>
      </c>
      <c r="GM287" s="388"/>
      <c r="GN287" s="387">
        <f t="shared" si="3113"/>
        <v>0</v>
      </c>
      <c r="GO287" s="388"/>
      <c r="GP287" s="387">
        <f>ADHB!GQ287</f>
        <v>0</v>
      </c>
      <c r="GQ287" s="387">
        <f t="shared" si="3114"/>
        <v>0</v>
      </c>
      <c r="GR287" s="387">
        <f t="shared" si="3115"/>
        <v>0</v>
      </c>
      <c r="GS287" s="388">
        <v>0.36319999999999997</v>
      </c>
      <c r="GT287" s="389">
        <f t="shared" si="3116"/>
        <v>0</v>
      </c>
      <c r="GU287" s="390">
        <f t="shared" si="3117"/>
        <v>0</v>
      </c>
      <c r="GV287" s="391"/>
      <c r="GW287" s="384">
        <v>10.0</v>
      </c>
      <c r="GX287" s="385" t="s">
        <v>188</v>
      </c>
      <c r="GY287" s="386" t="s">
        <v>132</v>
      </c>
      <c r="GZ287" s="386" t="s">
        <v>132</v>
      </c>
      <c r="HA287" s="387"/>
      <c r="HB287" s="387" t="str">
        <f t="shared" si="3118"/>
        <v/>
      </c>
      <c r="HC287" s="387">
        <f t="shared" si="3119"/>
        <v>0</v>
      </c>
      <c r="HD287" s="388"/>
      <c r="HE287" s="387">
        <f t="shared" si="3120"/>
        <v>0</v>
      </c>
      <c r="HF287" s="388"/>
      <c r="HG287" s="387">
        <f>ADHB!HH287</f>
        <v>0</v>
      </c>
      <c r="HH287" s="387">
        <f t="shared" si="3121"/>
        <v>0</v>
      </c>
      <c r="HI287" s="387">
        <f t="shared" si="3122"/>
        <v>0</v>
      </c>
      <c r="HJ287" s="388">
        <v>0.36319999999999997</v>
      </c>
      <c r="HK287" s="389">
        <f t="shared" si="3123"/>
        <v>0</v>
      </c>
      <c r="HL287" s="390">
        <f t="shared" si="3124"/>
        <v>0</v>
      </c>
      <c r="HM287" s="391"/>
      <c r="HN287" s="384">
        <v>10.0</v>
      </c>
      <c r="HO287" s="385" t="s">
        <v>188</v>
      </c>
      <c r="HP287" s="386" t="s">
        <v>132</v>
      </c>
      <c r="HQ287" s="386" t="s">
        <v>132</v>
      </c>
      <c r="HR287" s="387"/>
      <c r="HS287" s="387" t="str">
        <f t="shared" si="3125"/>
        <v/>
      </c>
      <c r="HT287" s="387">
        <f t="shared" si="3126"/>
        <v>0</v>
      </c>
      <c r="HU287" s="388"/>
      <c r="HV287" s="387">
        <f t="shared" si="3127"/>
        <v>0</v>
      </c>
      <c r="HW287" s="388"/>
      <c r="HX287" s="387">
        <f>ADHB!HY287</f>
        <v>0</v>
      </c>
      <c r="HY287" s="387">
        <f t="shared" si="3128"/>
        <v>0</v>
      </c>
      <c r="HZ287" s="387">
        <f t="shared" si="3129"/>
        <v>0</v>
      </c>
      <c r="IA287" s="388">
        <v>0.36319999999999997</v>
      </c>
      <c r="IB287" s="389">
        <f t="shared" si="3130"/>
        <v>0</v>
      </c>
      <c r="IC287" s="390">
        <f t="shared" si="3131"/>
        <v>0</v>
      </c>
      <c r="ID287" s="391"/>
      <c r="IE287" s="384">
        <v>10.0</v>
      </c>
      <c r="IF287" s="385" t="s">
        <v>188</v>
      </c>
      <c r="IG287" s="386" t="s">
        <v>132</v>
      </c>
      <c r="IH287" s="386" t="s">
        <v>132</v>
      </c>
      <c r="II287" s="387"/>
      <c r="IJ287" s="387" t="str">
        <f t="shared" si="3132"/>
        <v/>
      </c>
      <c r="IK287" s="387">
        <f t="shared" si="3133"/>
        <v>0</v>
      </c>
      <c r="IL287" s="388"/>
      <c r="IM287" s="387">
        <f t="shared" si="3134"/>
        <v>0</v>
      </c>
      <c r="IN287" s="388"/>
      <c r="IO287" s="387">
        <f>ADHB!IP287</f>
        <v>0</v>
      </c>
      <c r="IP287" s="387">
        <f t="shared" si="3135"/>
        <v>0</v>
      </c>
      <c r="IQ287" s="387">
        <f t="shared" si="3136"/>
        <v>0</v>
      </c>
      <c r="IR287" s="388">
        <v>0.36319999999999997</v>
      </c>
      <c r="IS287" s="389">
        <f t="shared" si="3137"/>
        <v>0</v>
      </c>
      <c r="IT287" s="390">
        <f t="shared" si="3138"/>
        <v>0</v>
      </c>
      <c r="IU287" s="391"/>
      <c r="IV287" s="384">
        <v>10.0</v>
      </c>
      <c r="IW287" s="385" t="s">
        <v>188</v>
      </c>
      <c r="IX287" s="386" t="s">
        <v>132</v>
      </c>
      <c r="IY287" s="386" t="s">
        <v>132</v>
      </c>
      <c r="IZ287" s="387"/>
      <c r="JA287" s="387" t="str">
        <f t="shared" si="3139"/>
        <v/>
      </c>
      <c r="JB287" s="387">
        <f t="shared" si="3140"/>
        <v>0</v>
      </c>
      <c r="JC287" s="388"/>
      <c r="JD287" s="387">
        <f t="shared" si="3141"/>
        <v>0</v>
      </c>
      <c r="JE287" s="388"/>
      <c r="JF287" s="387">
        <f>ADHB!JG287</f>
        <v>0</v>
      </c>
      <c r="JG287" s="387">
        <f t="shared" si="3142"/>
        <v>0</v>
      </c>
      <c r="JH287" s="387">
        <f t="shared" si="3143"/>
        <v>0</v>
      </c>
      <c r="JI287" s="388">
        <v>0.36319999999999997</v>
      </c>
      <c r="JJ287" s="389">
        <f t="shared" si="3144"/>
        <v>0</v>
      </c>
      <c r="JK287" s="390">
        <f t="shared" si="3145"/>
        <v>0</v>
      </c>
      <c r="JL287" s="391"/>
      <c r="JM287" s="384">
        <v>10.0</v>
      </c>
      <c r="JN287" s="385" t="s">
        <v>188</v>
      </c>
      <c r="JO287" s="386" t="s">
        <v>132</v>
      </c>
      <c r="JP287" s="386" t="s">
        <v>132</v>
      </c>
      <c r="JQ287" s="387"/>
      <c r="JR287" s="387" t="str">
        <f t="shared" si="3146"/>
        <v/>
      </c>
      <c r="JS287" s="387">
        <f t="shared" si="3147"/>
        <v>0</v>
      </c>
      <c r="JT287" s="388"/>
      <c r="JU287" s="387">
        <f t="shared" si="3148"/>
        <v>0</v>
      </c>
      <c r="JV287" s="388"/>
      <c r="JW287" s="387" t="str">
        <f>ADHB!LF287</f>
        <v/>
      </c>
      <c r="JX287" s="387">
        <f t="shared" si="3149"/>
        <v>0</v>
      </c>
      <c r="JY287" s="387">
        <f t="shared" si="3150"/>
        <v>0</v>
      </c>
      <c r="JZ287" s="388">
        <v>0.36319999999999997</v>
      </c>
      <c r="KA287" s="389">
        <f t="shared" si="3151"/>
        <v>0</v>
      </c>
      <c r="KB287" s="390">
        <f t="shared" si="3152"/>
        <v>0</v>
      </c>
      <c r="KC287" s="391"/>
      <c r="KD287" s="384">
        <v>10.0</v>
      </c>
      <c r="KE287" s="385" t="s">
        <v>188</v>
      </c>
      <c r="KF287" s="386" t="s">
        <v>132</v>
      </c>
      <c r="KG287" s="386" t="s">
        <v>132</v>
      </c>
      <c r="KH287" s="387"/>
      <c r="KI287" s="387" t="str">
        <f t="shared" si="3153"/>
        <v/>
      </c>
      <c r="KJ287" s="387">
        <f t="shared" si="3154"/>
        <v>0</v>
      </c>
      <c r="KK287" s="388"/>
      <c r="KL287" s="387">
        <f t="shared" si="3155"/>
        <v>0</v>
      </c>
      <c r="KM287" s="388"/>
      <c r="KN287" s="387" t="str">
        <f>ADHB!LW287</f>
        <v/>
      </c>
      <c r="KO287" s="387">
        <f t="shared" si="3156"/>
        <v>0</v>
      </c>
      <c r="KP287" s="387">
        <f t="shared" si="3157"/>
        <v>0</v>
      </c>
      <c r="KQ287" s="388">
        <v>0.36319999999999997</v>
      </c>
      <c r="KR287" s="389">
        <f t="shared" si="3158"/>
        <v>0</v>
      </c>
      <c r="KS287" s="390">
        <f t="shared" si="3159"/>
        <v>0</v>
      </c>
      <c r="KT287" s="391"/>
      <c r="KU287" s="392"/>
    </row>
    <row r="288" ht="15.75" customHeight="1">
      <c r="A288" s="384">
        <v>11.0</v>
      </c>
      <c r="B288" s="385" t="s">
        <v>189</v>
      </c>
      <c r="C288" s="386" t="s">
        <v>132</v>
      </c>
      <c r="D288" s="386" t="s">
        <v>132</v>
      </c>
      <c r="E288" s="387"/>
      <c r="F288" s="387"/>
      <c r="G288" s="387">
        <f t="shared" si="3035"/>
        <v>0</v>
      </c>
      <c r="H288" s="388"/>
      <c r="I288" s="387">
        <f t="shared" si="3036"/>
        <v>0</v>
      </c>
      <c r="J288" s="388"/>
      <c r="K288" s="387">
        <f>ADHB!L288</f>
        <v>0</v>
      </c>
      <c r="L288" s="387">
        <f t="shared" si="3037"/>
        <v>0</v>
      </c>
      <c r="M288" s="387">
        <f t="shared" si="3038"/>
        <v>0</v>
      </c>
      <c r="N288" s="388">
        <v>0.36319999999999997</v>
      </c>
      <c r="O288" s="389">
        <f t="shared" si="3039"/>
        <v>0</v>
      </c>
      <c r="P288" s="390">
        <f t="shared" si="3040"/>
        <v>0</v>
      </c>
      <c r="Q288" s="391"/>
      <c r="R288" s="384">
        <v>11.0</v>
      </c>
      <c r="S288" s="385" t="s">
        <v>189</v>
      </c>
      <c r="T288" s="386" t="s">
        <v>132</v>
      </c>
      <c r="U288" s="386" t="s">
        <v>132</v>
      </c>
      <c r="V288" s="387"/>
      <c r="W288" s="387" t="str">
        <f t="shared" si="3041"/>
        <v/>
      </c>
      <c r="X288" s="387">
        <f t="shared" si="3042"/>
        <v>0</v>
      </c>
      <c r="Y288" s="388"/>
      <c r="Z288" s="387">
        <f t="shared" si="3043"/>
        <v>0</v>
      </c>
      <c r="AA288" s="388"/>
      <c r="AB288" s="387">
        <f>ADHB!AC288</f>
        <v>0</v>
      </c>
      <c r="AC288" s="387">
        <f t="shared" si="3044"/>
        <v>0</v>
      </c>
      <c r="AD288" s="387">
        <f t="shared" si="3045"/>
        <v>0</v>
      </c>
      <c r="AE288" s="388">
        <v>0.36319999999999997</v>
      </c>
      <c r="AF288" s="389">
        <f t="shared" si="3046"/>
        <v>0</v>
      </c>
      <c r="AG288" s="390">
        <f t="shared" si="3047"/>
        <v>0</v>
      </c>
      <c r="AH288" s="391"/>
      <c r="AI288" s="384">
        <v>11.0</v>
      </c>
      <c r="AJ288" s="385" t="s">
        <v>189</v>
      </c>
      <c r="AK288" s="386" t="s">
        <v>132</v>
      </c>
      <c r="AL288" s="386" t="s">
        <v>132</v>
      </c>
      <c r="AM288" s="387"/>
      <c r="AN288" s="387" t="str">
        <f t="shared" si="3048"/>
        <v/>
      </c>
      <c r="AO288" s="387">
        <f t="shared" si="3049"/>
        <v>0</v>
      </c>
      <c r="AP288" s="388"/>
      <c r="AQ288" s="387">
        <f t="shared" si="3050"/>
        <v>0</v>
      </c>
      <c r="AR288" s="388"/>
      <c r="AS288" s="387">
        <f>ADHB!AT288</f>
        <v>0</v>
      </c>
      <c r="AT288" s="387">
        <f t="shared" si="3051"/>
        <v>0</v>
      </c>
      <c r="AU288" s="387">
        <f t="shared" si="3052"/>
        <v>0</v>
      </c>
      <c r="AV288" s="388">
        <v>0.36319999999999997</v>
      </c>
      <c r="AW288" s="389">
        <f t="shared" si="3053"/>
        <v>0</v>
      </c>
      <c r="AX288" s="390">
        <f t="shared" si="3054"/>
        <v>0</v>
      </c>
      <c r="AY288" s="391"/>
      <c r="AZ288" s="384">
        <v>11.0</v>
      </c>
      <c r="BA288" s="385" t="s">
        <v>189</v>
      </c>
      <c r="BB288" s="386" t="s">
        <v>132</v>
      </c>
      <c r="BC288" s="386" t="s">
        <v>132</v>
      </c>
      <c r="BD288" s="387"/>
      <c r="BE288" s="387" t="str">
        <f t="shared" si="3055"/>
        <v/>
      </c>
      <c r="BF288" s="387">
        <f t="shared" si="3056"/>
        <v>0</v>
      </c>
      <c r="BG288" s="388"/>
      <c r="BH288" s="387">
        <f t="shared" si="3057"/>
        <v>0</v>
      </c>
      <c r="BI288" s="388"/>
      <c r="BJ288" s="387">
        <f>ADHB!BK288</f>
        <v>0</v>
      </c>
      <c r="BK288" s="387">
        <f t="shared" si="3058"/>
        <v>0</v>
      </c>
      <c r="BL288" s="387">
        <f t="shared" si="3059"/>
        <v>0</v>
      </c>
      <c r="BM288" s="388">
        <v>0.36319999999999997</v>
      </c>
      <c r="BN288" s="389">
        <f t="shared" si="3060"/>
        <v>0</v>
      </c>
      <c r="BO288" s="390">
        <f t="shared" si="3061"/>
        <v>0</v>
      </c>
      <c r="BP288" s="391"/>
      <c r="BQ288" s="384">
        <v>11.0</v>
      </c>
      <c r="BR288" s="385" t="s">
        <v>189</v>
      </c>
      <c r="BS288" s="386" t="s">
        <v>132</v>
      </c>
      <c r="BT288" s="386" t="s">
        <v>132</v>
      </c>
      <c r="BU288" s="387"/>
      <c r="BV288" s="387" t="str">
        <f t="shared" si="3062"/>
        <v/>
      </c>
      <c r="BW288" s="387">
        <f t="shared" si="3063"/>
        <v>0</v>
      </c>
      <c r="BX288" s="388"/>
      <c r="BY288" s="387">
        <f t="shared" si="3064"/>
        <v>0</v>
      </c>
      <c r="BZ288" s="388"/>
      <c r="CA288" s="387">
        <f>ADHB!CB288</f>
        <v>0</v>
      </c>
      <c r="CB288" s="387">
        <f t="shared" si="3065"/>
        <v>0</v>
      </c>
      <c r="CC288" s="387">
        <f t="shared" si="3066"/>
        <v>0</v>
      </c>
      <c r="CD288" s="388">
        <v>0.36319999999999997</v>
      </c>
      <c r="CE288" s="389">
        <f t="shared" si="3067"/>
        <v>0</v>
      </c>
      <c r="CF288" s="390">
        <f t="shared" si="3068"/>
        <v>0</v>
      </c>
      <c r="CG288" s="391"/>
      <c r="CH288" s="384">
        <v>11.0</v>
      </c>
      <c r="CI288" s="385" t="s">
        <v>189</v>
      </c>
      <c r="CJ288" s="386" t="s">
        <v>132</v>
      </c>
      <c r="CK288" s="386" t="s">
        <v>132</v>
      </c>
      <c r="CL288" s="387"/>
      <c r="CM288" s="387" t="str">
        <f t="shared" si="3069"/>
        <v/>
      </c>
      <c r="CN288" s="387">
        <f t="shared" si="3070"/>
        <v>0</v>
      </c>
      <c r="CO288" s="388"/>
      <c r="CP288" s="387">
        <f t="shared" si="3071"/>
        <v>0</v>
      </c>
      <c r="CQ288" s="388"/>
      <c r="CR288" s="387">
        <f>ADHB!CS288</f>
        <v>0</v>
      </c>
      <c r="CS288" s="387">
        <f t="shared" si="3072"/>
        <v>0</v>
      </c>
      <c r="CT288" s="387">
        <f t="shared" si="3073"/>
        <v>0</v>
      </c>
      <c r="CU288" s="388">
        <v>0.36319999999999997</v>
      </c>
      <c r="CV288" s="389">
        <f t="shared" si="3074"/>
        <v>0</v>
      </c>
      <c r="CW288" s="390">
        <f t="shared" si="3075"/>
        <v>0</v>
      </c>
      <c r="CX288" s="391"/>
      <c r="CY288" s="384">
        <v>11.0</v>
      </c>
      <c r="CZ288" s="385" t="s">
        <v>189</v>
      </c>
      <c r="DA288" s="386" t="s">
        <v>132</v>
      </c>
      <c r="DB288" s="386" t="s">
        <v>132</v>
      </c>
      <c r="DC288" s="387"/>
      <c r="DD288" s="387" t="str">
        <f t="shared" si="3076"/>
        <v/>
      </c>
      <c r="DE288" s="387">
        <f t="shared" si="3077"/>
        <v>0</v>
      </c>
      <c r="DF288" s="388"/>
      <c r="DG288" s="387">
        <f t="shared" si="3078"/>
        <v>0</v>
      </c>
      <c r="DH288" s="388"/>
      <c r="DI288" s="387">
        <f>ADHB!DJ288</f>
        <v>0</v>
      </c>
      <c r="DJ288" s="387">
        <f t="shared" si="3079"/>
        <v>0</v>
      </c>
      <c r="DK288" s="387">
        <f t="shared" si="3080"/>
        <v>0</v>
      </c>
      <c r="DL288" s="388">
        <v>0.36319999999999997</v>
      </c>
      <c r="DM288" s="389">
        <f t="shared" si="3081"/>
        <v>0</v>
      </c>
      <c r="DN288" s="390">
        <f t="shared" si="3082"/>
        <v>0</v>
      </c>
      <c r="DO288" s="391"/>
      <c r="DP288" s="384">
        <v>11.0</v>
      </c>
      <c r="DQ288" s="385" t="s">
        <v>189</v>
      </c>
      <c r="DR288" s="386" t="s">
        <v>132</v>
      </c>
      <c r="DS288" s="386" t="s">
        <v>132</v>
      </c>
      <c r="DT288" s="387"/>
      <c r="DU288" s="387" t="str">
        <f t="shared" si="3083"/>
        <v/>
      </c>
      <c r="DV288" s="387">
        <f t="shared" si="3084"/>
        <v>0</v>
      </c>
      <c r="DW288" s="388"/>
      <c r="DX288" s="387">
        <f t="shared" si="3085"/>
        <v>0</v>
      </c>
      <c r="DY288" s="388"/>
      <c r="DZ288" s="387">
        <f>ADHB!EA288</f>
        <v>0</v>
      </c>
      <c r="EA288" s="387">
        <f t="shared" si="3086"/>
        <v>0</v>
      </c>
      <c r="EB288" s="387">
        <f t="shared" si="3087"/>
        <v>0</v>
      </c>
      <c r="EC288" s="388">
        <v>0.36319999999999997</v>
      </c>
      <c r="ED288" s="389">
        <f t="shared" si="3088"/>
        <v>0</v>
      </c>
      <c r="EE288" s="390">
        <f t="shared" si="3089"/>
        <v>0</v>
      </c>
      <c r="EF288" s="391"/>
      <c r="EG288" s="384">
        <v>11.0</v>
      </c>
      <c r="EH288" s="385" t="s">
        <v>189</v>
      </c>
      <c r="EI288" s="386" t="s">
        <v>132</v>
      </c>
      <c r="EJ288" s="386" t="s">
        <v>132</v>
      </c>
      <c r="EK288" s="387"/>
      <c r="EL288" s="387" t="str">
        <f t="shared" si="3090"/>
        <v/>
      </c>
      <c r="EM288" s="387">
        <f t="shared" si="3091"/>
        <v>0</v>
      </c>
      <c r="EN288" s="388"/>
      <c r="EO288" s="387">
        <f t="shared" si="3092"/>
        <v>0</v>
      </c>
      <c r="EP288" s="388"/>
      <c r="EQ288" s="387">
        <f>ADHB!ER288</f>
        <v>0</v>
      </c>
      <c r="ER288" s="387">
        <f t="shared" si="3093"/>
        <v>0</v>
      </c>
      <c r="ES288" s="387">
        <f t="shared" si="3094"/>
        <v>0</v>
      </c>
      <c r="ET288" s="388">
        <v>0.36319999999999997</v>
      </c>
      <c r="EU288" s="389">
        <f t="shared" si="3095"/>
        <v>0</v>
      </c>
      <c r="EV288" s="390">
        <f t="shared" si="3096"/>
        <v>0</v>
      </c>
      <c r="EW288" s="391"/>
      <c r="EX288" s="384">
        <v>11.0</v>
      </c>
      <c r="EY288" s="385" t="s">
        <v>189</v>
      </c>
      <c r="EZ288" s="386" t="s">
        <v>132</v>
      </c>
      <c r="FA288" s="386" t="s">
        <v>132</v>
      </c>
      <c r="FB288" s="387"/>
      <c r="FC288" s="387" t="str">
        <f t="shared" si="3097"/>
        <v/>
      </c>
      <c r="FD288" s="387">
        <f t="shared" si="3098"/>
        <v>0</v>
      </c>
      <c r="FE288" s="388"/>
      <c r="FF288" s="387">
        <f t="shared" si="3099"/>
        <v>0</v>
      </c>
      <c r="FG288" s="388"/>
      <c r="FH288" s="387">
        <f>ADHB!FI288</f>
        <v>0</v>
      </c>
      <c r="FI288" s="387">
        <f t="shared" si="3100"/>
        <v>0</v>
      </c>
      <c r="FJ288" s="387">
        <f t="shared" si="3101"/>
        <v>0</v>
      </c>
      <c r="FK288" s="388">
        <v>0.36319999999999997</v>
      </c>
      <c r="FL288" s="389">
        <f t="shared" si="3102"/>
        <v>0</v>
      </c>
      <c r="FM288" s="390">
        <f t="shared" si="3103"/>
        <v>0</v>
      </c>
      <c r="FN288" s="391"/>
      <c r="FO288" s="384">
        <v>11.0</v>
      </c>
      <c r="FP288" s="385" t="s">
        <v>189</v>
      </c>
      <c r="FQ288" s="386" t="s">
        <v>132</v>
      </c>
      <c r="FR288" s="386" t="s">
        <v>132</v>
      </c>
      <c r="FS288" s="387"/>
      <c r="FT288" s="387" t="str">
        <f t="shared" si="3104"/>
        <v/>
      </c>
      <c r="FU288" s="387">
        <f t="shared" si="3105"/>
        <v>0</v>
      </c>
      <c r="FV288" s="388"/>
      <c r="FW288" s="387">
        <f t="shared" si="3106"/>
        <v>0</v>
      </c>
      <c r="FX288" s="388"/>
      <c r="FY288" s="387">
        <f>ADHB!FZ288</f>
        <v>0</v>
      </c>
      <c r="FZ288" s="387">
        <f t="shared" si="3107"/>
        <v>0</v>
      </c>
      <c r="GA288" s="387">
        <f t="shared" si="3108"/>
        <v>0</v>
      </c>
      <c r="GB288" s="388">
        <v>0.36319999999999997</v>
      </c>
      <c r="GC288" s="389">
        <f t="shared" si="3109"/>
        <v>0</v>
      </c>
      <c r="GD288" s="390">
        <f t="shared" si="3110"/>
        <v>0</v>
      </c>
      <c r="GE288" s="391"/>
      <c r="GF288" s="384">
        <v>11.0</v>
      </c>
      <c r="GG288" s="385" t="s">
        <v>189</v>
      </c>
      <c r="GH288" s="386" t="s">
        <v>132</v>
      </c>
      <c r="GI288" s="386" t="s">
        <v>132</v>
      </c>
      <c r="GJ288" s="387"/>
      <c r="GK288" s="387" t="str">
        <f t="shared" si="3111"/>
        <v/>
      </c>
      <c r="GL288" s="387">
        <f t="shared" si="3112"/>
        <v>0</v>
      </c>
      <c r="GM288" s="388"/>
      <c r="GN288" s="387">
        <f t="shared" si="3113"/>
        <v>0</v>
      </c>
      <c r="GO288" s="388"/>
      <c r="GP288" s="387">
        <f>ADHB!GQ288</f>
        <v>0</v>
      </c>
      <c r="GQ288" s="387">
        <f t="shared" si="3114"/>
        <v>0</v>
      </c>
      <c r="GR288" s="387">
        <f t="shared" si="3115"/>
        <v>0</v>
      </c>
      <c r="GS288" s="388">
        <v>0.36319999999999997</v>
      </c>
      <c r="GT288" s="389">
        <f t="shared" si="3116"/>
        <v>0</v>
      </c>
      <c r="GU288" s="390">
        <f t="shared" si="3117"/>
        <v>0</v>
      </c>
      <c r="GV288" s="391"/>
      <c r="GW288" s="384">
        <v>11.0</v>
      </c>
      <c r="GX288" s="385" t="s">
        <v>189</v>
      </c>
      <c r="GY288" s="386" t="s">
        <v>132</v>
      </c>
      <c r="GZ288" s="386" t="s">
        <v>132</v>
      </c>
      <c r="HA288" s="387"/>
      <c r="HB288" s="387" t="str">
        <f t="shared" si="3118"/>
        <v/>
      </c>
      <c r="HC288" s="387">
        <f t="shared" si="3119"/>
        <v>0</v>
      </c>
      <c r="HD288" s="388"/>
      <c r="HE288" s="387">
        <f t="shared" si="3120"/>
        <v>0</v>
      </c>
      <c r="HF288" s="388"/>
      <c r="HG288" s="387">
        <f>ADHB!HH288</f>
        <v>0</v>
      </c>
      <c r="HH288" s="387">
        <f t="shared" si="3121"/>
        <v>0</v>
      </c>
      <c r="HI288" s="387">
        <f t="shared" si="3122"/>
        <v>0</v>
      </c>
      <c r="HJ288" s="388">
        <v>0.36319999999999997</v>
      </c>
      <c r="HK288" s="389">
        <f t="shared" si="3123"/>
        <v>0</v>
      </c>
      <c r="HL288" s="390">
        <f t="shared" si="3124"/>
        <v>0</v>
      </c>
      <c r="HM288" s="391"/>
      <c r="HN288" s="384">
        <v>11.0</v>
      </c>
      <c r="HO288" s="385" t="s">
        <v>189</v>
      </c>
      <c r="HP288" s="386" t="s">
        <v>132</v>
      </c>
      <c r="HQ288" s="386" t="s">
        <v>132</v>
      </c>
      <c r="HR288" s="387"/>
      <c r="HS288" s="387" t="str">
        <f t="shared" si="3125"/>
        <v/>
      </c>
      <c r="HT288" s="387">
        <f t="shared" si="3126"/>
        <v>0</v>
      </c>
      <c r="HU288" s="388"/>
      <c r="HV288" s="387">
        <f t="shared" si="3127"/>
        <v>0</v>
      </c>
      <c r="HW288" s="388"/>
      <c r="HX288" s="387">
        <f>ADHB!HY288</f>
        <v>0</v>
      </c>
      <c r="HY288" s="387">
        <f t="shared" si="3128"/>
        <v>0</v>
      </c>
      <c r="HZ288" s="387">
        <f t="shared" si="3129"/>
        <v>0</v>
      </c>
      <c r="IA288" s="388">
        <v>0.36319999999999997</v>
      </c>
      <c r="IB288" s="389">
        <f t="shared" si="3130"/>
        <v>0</v>
      </c>
      <c r="IC288" s="390">
        <f t="shared" si="3131"/>
        <v>0</v>
      </c>
      <c r="ID288" s="391"/>
      <c r="IE288" s="384">
        <v>11.0</v>
      </c>
      <c r="IF288" s="385" t="s">
        <v>189</v>
      </c>
      <c r="IG288" s="386" t="s">
        <v>132</v>
      </c>
      <c r="IH288" s="386" t="s">
        <v>132</v>
      </c>
      <c r="II288" s="387"/>
      <c r="IJ288" s="387" t="str">
        <f t="shared" si="3132"/>
        <v/>
      </c>
      <c r="IK288" s="387">
        <f t="shared" si="3133"/>
        <v>0</v>
      </c>
      <c r="IL288" s="388"/>
      <c r="IM288" s="387">
        <f t="shared" si="3134"/>
        <v>0</v>
      </c>
      <c r="IN288" s="388"/>
      <c r="IO288" s="387">
        <f>ADHB!IP288</f>
        <v>0</v>
      </c>
      <c r="IP288" s="387">
        <f t="shared" si="3135"/>
        <v>0</v>
      </c>
      <c r="IQ288" s="387">
        <f t="shared" si="3136"/>
        <v>0</v>
      </c>
      <c r="IR288" s="388">
        <v>0.36319999999999997</v>
      </c>
      <c r="IS288" s="389">
        <f t="shared" si="3137"/>
        <v>0</v>
      </c>
      <c r="IT288" s="390">
        <f t="shared" si="3138"/>
        <v>0</v>
      </c>
      <c r="IU288" s="391"/>
      <c r="IV288" s="384">
        <v>11.0</v>
      </c>
      <c r="IW288" s="385" t="s">
        <v>189</v>
      </c>
      <c r="IX288" s="386" t="s">
        <v>132</v>
      </c>
      <c r="IY288" s="386" t="s">
        <v>132</v>
      </c>
      <c r="IZ288" s="387"/>
      <c r="JA288" s="387" t="str">
        <f t="shared" si="3139"/>
        <v/>
      </c>
      <c r="JB288" s="387">
        <f t="shared" si="3140"/>
        <v>0</v>
      </c>
      <c r="JC288" s="388"/>
      <c r="JD288" s="387">
        <f t="shared" si="3141"/>
        <v>0</v>
      </c>
      <c r="JE288" s="388"/>
      <c r="JF288" s="387">
        <f>ADHB!JG288</f>
        <v>0</v>
      </c>
      <c r="JG288" s="387">
        <f t="shared" si="3142"/>
        <v>0</v>
      </c>
      <c r="JH288" s="387">
        <f t="shared" si="3143"/>
        <v>0</v>
      </c>
      <c r="JI288" s="388">
        <v>0.36319999999999997</v>
      </c>
      <c r="JJ288" s="389">
        <f t="shared" si="3144"/>
        <v>0</v>
      </c>
      <c r="JK288" s="390">
        <f t="shared" si="3145"/>
        <v>0</v>
      </c>
      <c r="JL288" s="391"/>
      <c r="JM288" s="384">
        <v>11.0</v>
      </c>
      <c r="JN288" s="385" t="s">
        <v>189</v>
      </c>
      <c r="JO288" s="386" t="s">
        <v>132</v>
      </c>
      <c r="JP288" s="386" t="s">
        <v>132</v>
      </c>
      <c r="JQ288" s="387"/>
      <c r="JR288" s="387" t="str">
        <f t="shared" si="3146"/>
        <v/>
      </c>
      <c r="JS288" s="387">
        <f t="shared" si="3147"/>
        <v>0</v>
      </c>
      <c r="JT288" s="388"/>
      <c r="JU288" s="387">
        <f t="shared" si="3148"/>
        <v>0</v>
      </c>
      <c r="JV288" s="388"/>
      <c r="JW288" s="387" t="str">
        <f>ADHB!LF288</f>
        <v/>
      </c>
      <c r="JX288" s="387">
        <f t="shared" si="3149"/>
        <v>0</v>
      </c>
      <c r="JY288" s="387">
        <f t="shared" si="3150"/>
        <v>0</v>
      </c>
      <c r="JZ288" s="388">
        <v>0.36319999999999997</v>
      </c>
      <c r="KA288" s="389">
        <f t="shared" si="3151"/>
        <v>0</v>
      </c>
      <c r="KB288" s="390">
        <f t="shared" si="3152"/>
        <v>0</v>
      </c>
      <c r="KC288" s="391"/>
      <c r="KD288" s="384">
        <v>11.0</v>
      </c>
      <c r="KE288" s="385" t="s">
        <v>189</v>
      </c>
      <c r="KF288" s="386" t="s">
        <v>132</v>
      </c>
      <c r="KG288" s="386" t="s">
        <v>132</v>
      </c>
      <c r="KH288" s="387"/>
      <c r="KI288" s="387" t="str">
        <f t="shared" si="3153"/>
        <v/>
      </c>
      <c r="KJ288" s="387">
        <f t="shared" si="3154"/>
        <v>0</v>
      </c>
      <c r="KK288" s="388"/>
      <c r="KL288" s="387">
        <f t="shared" si="3155"/>
        <v>0</v>
      </c>
      <c r="KM288" s="388"/>
      <c r="KN288" s="387" t="str">
        <f>ADHB!LW288</f>
        <v/>
      </c>
      <c r="KO288" s="387">
        <f t="shared" si="3156"/>
        <v>0</v>
      </c>
      <c r="KP288" s="387">
        <f t="shared" si="3157"/>
        <v>0</v>
      </c>
      <c r="KQ288" s="388">
        <v>0.36319999999999997</v>
      </c>
      <c r="KR288" s="389">
        <f t="shared" si="3158"/>
        <v>0</v>
      </c>
      <c r="KS288" s="390">
        <f t="shared" si="3159"/>
        <v>0</v>
      </c>
      <c r="KT288" s="391"/>
      <c r="KU288" s="392"/>
    </row>
    <row r="289" ht="15.75" customHeight="1">
      <c r="A289" s="384">
        <v>12.0</v>
      </c>
      <c r="B289" s="385" t="s">
        <v>190</v>
      </c>
      <c r="C289" s="386" t="s">
        <v>132</v>
      </c>
      <c r="D289" s="386" t="s">
        <v>132</v>
      </c>
      <c r="E289" s="387"/>
      <c r="F289" s="387"/>
      <c r="G289" s="387">
        <f t="shared" si="3035"/>
        <v>0</v>
      </c>
      <c r="H289" s="388"/>
      <c r="I289" s="387">
        <f t="shared" si="3036"/>
        <v>0</v>
      </c>
      <c r="J289" s="388"/>
      <c r="K289" s="387">
        <f>ADHB!L289</f>
        <v>0</v>
      </c>
      <c r="L289" s="387">
        <f t="shared" si="3037"/>
        <v>0</v>
      </c>
      <c r="M289" s="387">
        <f t="shared" si="3038"/>
        <v>0</v>
      </c>
      <c r="N289" s="388">
        <v>0.36319999999999997</v>
      </c>
      <c r="O289" s="389">
        <f t="shared" si="3039"/>
        <v>0</v>
      </c>
      <c r="P289" s="390">
        <f t="shared" si="3040"/>
        <v>0</v>
      </c>
      <c r="Q289" s="391"/>
      <c r="R289" s="384">
        <v>12.0</v>
      </c>
      <c r="S289" s="385" t="s">
        <v>190</v>
      </c>
      <c r="T289" s="386" t="s">
        <v>132</v>
      </c>
      <c r="U289" s="386" t="s">
        <v>132</v>
      </c>
      <c r="V289" s="387"/>
      <c r="W289" s="387" t="str">
        <f t="shared" si="3041"/>
        <v/>
      </c>
      <c r="X289" s="387">
        <f t="shared" si="3042"/>
        <v>0</v>
      </c>
      <c r="Y289" s="388"/>
      <c r="Z289" s="387">
        <f t="shared" si="3043"/>
        <v>0</v>
      </c>
      <c r="AA289" s="388"/>
      <c r="AB289" s="387">
        <f>ADHB!AC289</f>
        <v>0</v>
      </c>
      <c r="AC289" s="387">
        <f t="shared" si="3044"/>
        <v>0</v>
      </c>
      <c r="AD289" s="387">
        <f t="shared" si="3045"/>
        <v>0</v>
      </c>
      <c r="AE289" s="388">
        <v>0.36319999999999997</v>
      </c>
      <c r="AF289" s="389">
        <f t="shared" si="3046"/>
        <v>0</v>
      </c>
      <c r="AG289" s="390">
        <f t="shared" si="3047"/>
        <v>0</v>
      </c>
      <c r="AH289" s="391"/>
      <c r="AI289" s="384">
        <v>12.0</v>
      </c>
      <c r="AJ289" s="385" t="s">
        <v>190</v>
      </c>
      <c r="AK289" s="386" t="s">
        <v>132</v>
      </c>
      <c r="AL289" s="386" t="s">
        <v>132</v>
      </c>
      <c r="AM289" s="387"/>
      <c r="AN289" s="387" t="str">
        <f t="shared" si="3048"/>
        <v/>
      </c>
      <c r="AO289" s="387">
        <f t="shared" si="3049"/>
        <v>0</v>
      </c>
      <c r="AP289" s="388"/>
      <c r="AQ289" s="387">
        <f t="shared" si="3050"/>
        <v>0</v>
      </c>
      <c r="AR289" s="388"/>
      <c r="AS289" s="387">
        <f>ADHB!AT289</f>
        <v>0</v>
      </c>
      <c r="AT289" s="387">
        <f t="shared" si="3051"/>
        <v>0</v>
      </c>
      <c r="AU289" s="387">
        <f t="shared" si="3052"/>
        <v>0</v>
      </c>
      <c r="AV289" s="388">
        <v>0.36319999999999997</v>
      </c>
      <c r="AW289" s="389">
        <f t="shared" si="3053"/>
        <v>0</v>
      </c>
      <c r="AX289" s="390">
        <f t="shared" si="3054"/>
        <v>0</v>
      </c>
      <c r="AY289" s="391"/>
      <c r="AZ289" s="384">
        <v>12.0</v>
      </c>
      <c r="BA289" s="385" t="s">
        <v>190</v>
      </c>
      <c r="BB289" s="386" t="s">
        <v>132</v>
      </c>
      <c r="BC289" s="386" t="s">
        <v>132</v>
      </c>
      <c r="BD289" s="387"/>
      <c r="BE289" s="387" t="str">
        <f t="shared" si="3055"/>
        <v/>
      </c>
      <c r="BF289" s="387">
        <f t="shared" si="3056"/>
        <v>0</v>
      </c>
      <c r="BG289" s="388"/>
      <c r="BH289" s="387">
        <f t="shared" si="3057"/>
        <v>0</v>
      </c>
      <c r="BI289" s="388"/>
      <c r="BJ289" s="387">
        <f>ADHB!BK289</f>
        <v>0</v>
      </c>
      <c r="BK289" s="387">
        <f t="shared" si="3058"/>
        <v>0</v>
      </c>
      <c r="BL289" s="387">
        <f t="shared" si="3059"/>
        <v>0</v>
      </c>
      <c r="BM289" s="388">
        <v>0.36319999999999997</v>
      </c>
      <c r="BN289" s="389">
        <f t="shared" si="3060"/>
        <v>0</v>
      </c>
      <c r="BO289" s="390">
        <f t="shared" si="3061"/>
        <v>0</v>
      </c>
      <c r="BP289" s="391"/>
      <c r="BQ289" s="384">
        <v>12.0</v>
      </c>
      <c r="BR289" s="385" t="s">
        <v>190</v>
      </c>
      <c r="BS289" s="386" t="s">
        <v>132</v>
      </c>
      <c r="BT289" s="386" t="s">
        <v>132</v>
      </c>
      <c r="BU289" s="387"/>
      <c r="BV289" s="387" t="str">
        <f t="shared" si="3062"/>
        <v/>
      </c>
      <c r="BW289" s="387">
        <f t="shared" si="3063"/>
        <v>0</v>
      </c>
      <c r="BX289" s="388"/>
      <c r="BY289" s="387">
        <f t="shared" si="3064"/>
        <v>0</v>
      </c>
      <c r="BZ289" s="388"/>
      <c r="CA289" s="387">
        <f>ADHB!CB289</f>
        <v>0</v>
      </c>
      <c r="CB289" s="387">
        <f t="shared" si="3065"/>
        <v>0</v>
      </c>
      <c r="CC289" s="387">
        <f t="shared" si="3066"/>
        <v>0</v>
      </c>
      <c r="CD289" s="388">
        <v>0.36319999999999997</v>
      </c>
      <c r="CE289" s="389">
        <f t="shared" si="3067"/>
        <v>0</v>
      </c>
      <c r="CF289" s="390">
        <f t="shared" si="3068"/>
        <v>0</v>
      </c>
      <c r="CG289" s="391"/>
      <c r="CH289" s="384">
        <v>12.0</v>
      </c>
      <c r="CI289" s="385" t="s">
        <v>190</v>
      </c>
      <c r="CJ289" s="386" t="s">
        <v>132</v>
      </c>
      <c r="CK289" s="386" t="s">
        <v>132</v>
      </c>
      <c r="CL289" s="387"/>
      <c r="CM289" s="387" t="str">
        <f t="shared" si="3069"/>
        <v/>
      </c>
      <c r="CN289" s="387">
        <f t="shared" si="3070"/>
        <v>0</v>
      </c>
      <c r="CO289" s="388"/>
      <c r="CP289" s="387">
        <f t="shared" si="3071"/>
        <v>0</v>
      </c>
      <c r="CQ289" s="388"/>
      <c r="CR289" s="387">
        <f>ADHB!CS289</f>
        <v>0</v>
      </c>
      <c r="CS289" s="387">
        <f t="shared" si="3072"/>
        <v>0</v>
      </c>
      <c r="CT289" s="387">
        <f t="shared" si="3073"/>
        <v>0</v>
      </c>
      <c r="CU289" s="388">
        <v>0.36319999999999997</v>
      </c>
      <c r="CV289" s="389">
        <f t="shared" si="3074"/>
        <v>0</v>
      </c>
      <c r="CW289" s="390">
        <f t="shared" si="3075"/>
        <v>0</v>
      </c>
      <c r="CX289" s="391"/>
      <c r="CY289" s="384">
        <v>12.0</v>
      </c>
      <c r="CZ289" s="385" t="s">
        <v>190</v>
      </c>
      <c r="DA289" s="386" t="s">
        <v>132</v>
      </c>
      <c r="DB289" s="386" t="s">
        <v>132</v>
      </c>
      <c r="DC289" s="387"/>
      <c r="DD289" s="387" t="str">
        <f t="shared" si="3076"/>
        <v/>
      </c>
      <c r="DE289" s="387">
        <f t="shared" si="3077"/>
        <v>0</v>
      </c>
      <c r="DF289" s="388"/>
      <c r="DG289" s="387">
        <f t="shared" si="3078"/>
        <v>0</v>
      </c>
      <c r="DH289" s="388"/>
      <c r="DI289" s="387">
        <f>ADHB!DJ289</f>
        <v>0</v>
      </c>
      <c r="DJ289" s="387">
        <f t="shared" si="3079"/>
        <v>0</v>
      </c>
      <c r="DK289" s="387">
        <f t="shared" si="3080"/>
        <v>0</v>
      </c>
      <c r="DL289" s="388">
        <v>0.36319999999999997</v>
      </c>
      <c r="DM289" s="389">
        <f t="shared" si="3081"/>
        <v>0</v>
      </c>
      <c r="DN289" s="390">
        <f t="shared" si="3082"/>
        <v>0</v>
      </c>
      <c r="DO289" s="391"/>
      <c r="DP289" s="384">
        <v>12.0</v>
      </c>
      <c r="DQ289" s="385" t="s">
        <v>190</v>
      </c>
      <c r="DR289" s="386" t="s">
        <v>132</v>
      </c>
      <c r="DS289" s="386" t="s">
        <v>132</v>
      </c>
      <c r="DT289" s="387"/>
      <c r="DU289" s="387" t="str">
        <f t="shared" si="3083"/>
        <v/>
      </c>
      <c r="DV289" s="387">
        <f t="shared" si="3084"/>
        <v>0</v>
      </c>
      <c r="DW289" s="388"/>
      <c r="DX289" s="387">
        <f t="shared" si="3085"/>
        <v>0</v>
      </c>
      <c r="DY289" s="388"/>
      <c r="DZ289" s="387">
        <f>ADHB!EA289</f>
        <v>0</v>
      </c>
      <c r="EA289" s="387">
        <f t="shared" si="3086"/>
        <v>0</v>
      </c>
      <c r="EB289" s="387">
        <f t="shared" si="3087"/>
        <v>0</v>
      </c>
      <c r="EC289" s="388">
        <v>0.36319999999999997</v>
      </c>
      <c r="ED289" s="389">
        <f t="shared" si="3088"/>
        <v>0</v>
      </c>
      <c r="EE289" s="390">
        <f t="shared" si="3089"/>
        <v>0</v>
      </c>
      <c r="EF289" s="391"/>
      <c r="EG289" s="384">
        <v>12.0</v>
      </c>
      <c r="EH289" s="385" t="s">
        <v>190</v>
      </c>
      <c r="EI289" s="386" t="s">
        <v>132</v>
      </c>
      <c r="EJ289" s="386" t="s">
        <v>132</v>
      </c>
      <c r="EK289" s="387"/>
      <c r="EL289" s="387" t="str">
        <f t="shared" si="3090"/>
        <v/>
      </c>
      <c r="EM289" s="387">
        <f t="shared" si="3091"/>
        <v>0</v>
      </c>
      <c r="EN289" s="388"/>
      <c r="EO289" s="387">
        <f t="shared" si="3092"/>
        <v>0</v>
      </c>
      <c r="EP289" s="388"/>
      <c r="EQ289" s="387">
        <f>ADHB!ER289</f>
        <v>0</v>
      </c>
      <c r="ER289" s="387">
        <f t="shared" si="3093"/>
        <v>0</v>
      </c>
      <c r="ES289" s="387">
        <f t="shared" si="3094"/>
        <v>0</v>
      </c>
      <c r="ET289" s="388">
        <v>0.36319999999999997</v>
      </c>
      <c r="EU289" s="389">
        <f t="shared" si="3095"/>
        <v>0</v>
      </c>
      <c r="EV289" s="390">
        <f t="shared" si="3096"/>
        <v>0</v>
      </c>
      <c r="EW289" s="391"/>
      <c r="EX289" s="384">
        <v>12.0</v>
      </c>
      <c r="EY289" s="385" t="s">
        <v>190</v>
      </c>
      <c r="EZ289" s="386" t="s">
        <v>132</v>
      </c>
      <c r="FA289" s="386" t="s">
        <v>132</v>
      </c>
      <c r="FB289" s="387"/>
      <c r="FC289" s="387" t="str">
        <f t="shared" si="3097"/>
        <v/>
      </c>
      <c r="FD289" s="387">
        <f t="shared" si="3098"/>
        <v>0</v>
      </c>
      <c r="FE289" s="388"/>
      <c r="FF289" s="387">
        <f t="shared" si="3099"/>
        <v>0</v>
      </c>
      <c r="FG289" s="388"/>
      <c r="FH289" s="387">
        <f>ADHB!FI289</f>
        <v>0</v>
      </c>
      <c r="FI289" s="387">
        <f t="shared" si="3100"/>
        <v>0</v>
      </c>
      <c r="FJ289" s="387">
        <f t="shared" si="3101"/>
        <v>0</v>
      </c>
      <c r="FK289" s="388">
        <v>0.36319999999999997</v>
      </c>
      <c r="FL289" s="389">
        <f t="shared" si="3102"/>
        <v>0</v>
      </c>
      <c r="FM289" s="390">
        <f t="shared" si="3103"/>
        <v>0</v>
      </c>
      <c r="FN289" s="391"/>
      <c r="FO289" s="384">
        <v>12.0</v>
      </c>
      <c r="FP289" s="385" t="s">
        <v>190</v>
      </c>
      <c r="FQ289" s="386" t="s">
        <v>132</v>
      </c>
      <c r="FR289" s="386" t="s">
        <v>132</v>
      </c>
      <c r="FS289" s="387"/>
      <c r="FT289" s="387" t="str">
        <f t="shared" si="3104"/>
        <v/>
      </c>
      <c r="FU289" s="387">
        <f t="shared" si="3105"/>
        <v>0</v>
      </c>
      <c r="FV289" s="388"/>
      <c r="FW289" s="387">
        <f t="shared" si="3106"/>
        <v>0</v>
      </c>
      <c r="FX289" s="388"/>
      <c r="FY289" s="387">
        <f>ADHB!FZ289</f>
        <v>0</v>
      </c>
      <c r="FZ289" s="387">
        <f t="shared" si="3107"/>
        <v>0</v>
      </c>
      <c r="GA289" s="387">
        <f t="shared" si="3108"/>
        <v>0</v>
      </c>
      <c r="GB289" s="388">
        <v>0.36319999999999997</v>
      </c>
      <c r="GC289" s="389">
        <f t="shared" si="3109"/>
        <v>0</v>
      </c>
      <c r="GD289" s="390">
        <f t="shared" si="3110"/>
        <v>0</v>
      </c>
      <c r="GE289" s="391"/>
      <c r="GF289" s="384">
        <v>12.0</v>
      </c>
      <c r="GG289" s="385" t="s">
        <v>190</v>
      </c>
      <c r="GH289" s="386" t="s">
        <v>132</v>
      </c>
      <c r="GI289" s="386" t="s">
        <v>132</v>
      </c>
      <c r="GJ289" s="387"/>
      <c r="GK289" s="387" t="str">
        <f t="shared" si="3111"/>
        <v/>
      </c>
      <c r="GL289" s="387">
        <f t="shared" si="3112"/>
        <v>0</v>
      </c>
      <c r="GM289" s="388"/>
      <c r="GN289" s="387">
        <f t="shared" si="3113"/>
        <v>0</v>
      </c>
      <c r="GO289" s="388"/>
      <c r="GP289" s="387">
        <f>ADHB!GQ289</f>
        <v>0</v>
      </c>
      <c r="GQ289" s="387">
        <f t="shared" si="3114"/>
        <v>0</v>
      </c>
      <c r="GR289" s="387">
        <f t="shared" si="3115"/>
        <v>0</v>
      </c>
      <c r="GS289" s="388">
        <v>0.36319999999999997</v>
      </c>
      <c r="GT289" s="389">
        <f t="shared" si="3116"/>
        <v>0</v>
      </c>
      <c r="GU289" s="390">
        <f t="shared" si="3117"/>
        <v>0</v>
      </c>
      <c r="GV289" s="391"/>
      <c r="GW289" s="384">
        <v>12.0</v>
      </c>
      <c r="GX289" s="385" t="s">
        <v>190</v>
      </c>
      <c r="GY289" s="386" t="s">
        <v>132</v>
      </c>
      <c r="GZ289" s="386" t="s">
        <v>132</v>
      </c>
      <c r="HA289" s="387"/>
      <c r="HB289" s="387" t="str">
        <f t="shared" si="3118"/>
        <v/>
      </c>
      <c r="HC289" s="387">
        <f t="shared" si="3119"/>
        <v>0</v>
      </c>
      <c r="HD289" s="388"/>
      <c r="HE289" s="387">
        <f t="shared" si="3120"/>
        <v>0</v>
      </c>
      <c r="HF289" s="388"/>
      <c r="HG289" s="387">
        <f>ADHB!HH289</f>
        <v>0</v>
      </c>
      <c r="HH289" s="387">
        <f t="shared" si="3121"/>
        <v>0</v>
      </c>
      <c r="HI289" s="387">
        <f t="shared" si="3122"/>
        <v>0</v>
      </c>
      <c r="HJ289" s="388">
        <v>0.36319999999999997</v>
      </c>
      <c r="HK289" s="389">
        <f t="shared" si="3123"/>
        <v>0</v>
      </c>
      <c r="HL289" s="390">
        <f t="shared" si="3124"/>
        <v>0</v>
      </c>
      <c r="HM289" s="391"/>
      <c r="HN289" s="384">
        <v>12.0</v>
      </c>
      <c r="HO289" s="385" t="s">
        <v>190</v>
      </c>
      <c r="HP289" s="386" t="s">
        <v>132</v>
      </c>
      <c r="HQ289" s="386" t="s">
        <v>132</v>
      </c>
      <c r="HR289" s="387"/>
      <c r="HS289" s="387" t="str">
        <f t="shared" si="3125"/>
        <v/>
      </c>
      <c r="HT289" s="387">
        <f t="shared" si="3126"/>
        <v>0</v>
      </c>
      <c r="HU289" s="388"/>
      <c r="HV289" s="387">
        <f t="shared" si="3127"/>
        <v>0</v>
      </c>
      <c r="HW289" s="388"/>
      <c r="HX289" s="387">
        <f>ADHB!HY289</f>
        <v>0</v>
      </c>
      <c r="HY289" s="387">
        <f t="shared" si="3128"/>
        <v>0</v>
      </c>
      <c r="HZ289" s="387">
        <f t="shared" si="3129"/>
        <v>0</v>
      </c>
      <c r="IA289" s="388">
        <v>0.36319999999999997</v>
      </c>
      <c r="IB289" s="389">
        <f t="shared" si="3130"/>
        <v>0</v>
      </c>
      <c r="IC289" s="390">
        <f t="shared" si="3131"/>
        <v>0</v>
      </c>
      <c r="ID289" s="391"/>
      <c r="IE289" s="384">
        <v>12.0</v>
      </c>
      <c r="IF289" s="385" t="s">
        <v>190</v>
      </c>
      <c r="IG289" s="386" t="s">
        <v>132</v>
      </c>
      <c r="IH289" s="386" t="s">
        <v>132</v>
      </c>
      <c r="II289" s="387"/>
      <c r="IJ289" s="387" t="str">
        <f t="shared" si="3132"/>
        <v/>
      </c>
      <c r="IK289" s="387">
        <f t="shared" si="3133"/>
        <v>0</v>
      </c>
      <c r="IL289" s="388"/>
      <c r="IM289" s="387">
        <f t="shared" si="3134"/>
        <v>0</v>
      </c>
      <c r="IN289" s="388"/>
      <c r="IO289" s="387">
        <f>ADHB!IP289</f>
        <v>0</v>
      </c>
      <c r="IP289" s="387">
        <f t="shared" si="3135"/>
        <v>0</v>
      </c>
      <c r="IQ289" s="387">
        <f t="shared" si="3136"/>
        <v>0</v>
      </c>
      <c r="IR289" s="388">
        <v>0.36319999999999997</v>
      </c>
      <c r="IS289" s="389">
        <f t="shared" si="3137"/>
        <v>0</v>
      </c>
      <c r="IT289" s="390">
        <f t="shared" si="3138"/>
        <v>0</v>
      </c>
      <c r="IU289" s="391"/>
      <c r="IV289" s="384">
        <v>12.0</v>
      </c>
      <c r="IW289" s="385" t="s">
        <v>190</v>
      </c>
      <c r="IX289" s="386" t="s">
        <v>132</v>
      </c>
      <c r="IY289" s="386" t="s">
        <v>132</v>
      </c>
      <c r="IZ289" s="387"/>
      <c r="JA289" s="387" t="str">
        <f t="shared" si="3139"/>
        <v/>
      </c>
      <c r="JB289" s="387">
        <f t="shared" si="3140"/>
        <v>0</v>
      </c>
      <c r="JC289" s="388"/>
      <c r="JD289" s="387">
        <f t="shared" si="3141"/>
        <v>0</v>
      </c>
      <c r="JE289" s="388"/>
      <c r="JF289" s="387">
        <f>ADHB!JG289</f>
        <v>0</v>
      </c>
      <c r="JG289" s="387">
        <f t="shared" si="3142"/>
        <v>0</v>
      </c>
      <c r="JH289" s="387">
        <f t="shared" si="3143"/>
        <v>0</v>
      </c>
      <c r="JI289" s="388">
        <v>0.36319999999999997</v>
      </c>
      <c r="JJ289" s="389">
        <f t="shared" si="3144"/>
        <v>0</v>
      </c>
      <c r="JK289" s="390">
        <f t="shared" si="3145"/>
        <v>0</v>
      </c>
      <c r="JL289" s="391"/>
      <c r="JM289" s="384">
        <v>12.0</v>
      </c>
      <c r="JN289" s="385" t="s">
        <v>190</v>
      </c>
      <c r="JO289" s="386" t="s">
        <v>132</v>
      </c>
      <c r="JP289" s="386" t="s">
        <v>132</v>
      </c>
      <c r="JQ289" s="387"/>
      <c r="JR289" s="387" t="str">
        <f t="shared" si="3146"/>
        <v/>
      </c>
      <c r="JS289" s="387">
        <f t="shared" si="3147"/>
        <v>0</v>
      </c>
      <c r="JT289" s="388"/>
      <c r="JU289" s="387">
        <f t="shared" si="3148"/>
        <v>0</v>
      </c>
      <c r="JV289" s="388"/>
      <c r="JW289" s="387" t="str">
        <f>ADHB!LF289</f>
        <v/>
      </c>
      <c r="JX289" s="387">
        <f t="shared" si="3149"/>
        <v>0</v>
      </c>
      <c r="JY289" s="387">
        <f t="shared" si="3150"/>
        <v>0</v>
      </c>
      <c r="JZ289" s="388">
        <v>0.36319999999999997</v>
      </c>
      <c r="KA289" s="389">
        <f t="shared" si="3151"/>
        <v>0</v>
      </c>
      <c r="KB289" s="390">
        <f t="shared" si="3152"/>
        <v>0</v>
      </c>
      <c r="KC289" s="391"/>
      <c r="KD289" s="384">
        <v>12.0</v>
      </c>
      <c r="KE289" s="385" t="s">
        <v>190</v>
      </c>
      <c r="KF289" s="386" t="s">
        <v>132</v>
      </c>
      <c r="KG289" s="386" t="s">
        <v>132</v>
      </c>
      <c r="KH289" s="387"/>
      <c r="KI289" s="387" t="str">
        <f t="shared" si="3153"/>
        <v/>
      </c>
      <c r="KJ289" s="387">
        <f t="shared" si="3154"/>
        <v>0</v>
      </c>
      <c r="KK289" s="388"/>
      <c r="KL289" s="387">
        <f t="shared" si="3155"/>
        <v>0</v>
      </c>
      <c r="KM289" s="388"/>
      <c r="KN289" s="387" t="str">
        <f>ADHB!LW289</f>
        <v/>
      </c>
      <c r="KO289" s="387">
        <f t="shared" si="3156"/>
        <v>0</v>
      </c>
      <c r="KP289" s="387">
        <f t="shared" si="3157"/>
        <v>0</v>
      </c>
      <c r="KQ289" s="388">
        <v>0.36319999999999997</v>
      </c>
      <c r="KR289" s="389">
        <f t="shared" si="3158"/>
        <v>0</v>
      </c>
      <c r="KS289" s="390">
        <f t="shared" si="3159"/>
        <v>0</v>
      </c>
      <c r="KT289" s="391"/>
      <c r="KU289" s="392"/>
    </row>
    <row r="290" ht="15.75" customHeight="1">
      <c r="A290" s="384">
        <v>13.0</v>
      </c>
      <c r="B290" s="385" t="s">
        <v>191</v>
      </c>
      <c r="C290" s="386" t="s">
        <v>132</v>
      </c>
      <c r="D290" s="386" t="s">
        <v>132</v>
      </c>
      <c r="E290" s="387"/>
      <c r="F290" s="387"/>
      <c r="G290" s="387">
        <f t="shared" si="3035"/>
        <v>0</v>
      </c>
      <c r="H290" s="388"/>
      <c r="I290" s="387">
        <f t="shared" si="3036"/>
        <v>0</v>
      </c>
      <c r="J290" s="388"/>
      <c r="K290" s="387">
        <f>ADHB!L290</f>
        <v>0</v>
      </c>
      <c r="L290" s="387">
        <f t="shared" si="3037"/>
        <v>0</v>
      </c>
      <c r="M290" s="387">
        <f t="shared" si="3038"/>
        <v>0</v>
      </c>
      <c r="N290" s="388">
        <v>0.36319999999999997</v>
      </c>
      <c r="O290" s="389">
        <f t="shared" si="3039"/>
        <v>0</v>
      </c>
      <c r="P290" s="390">
        <f t="shared" si="3040"/>
        <v>0</v>
      </c>
      <c r="Q290" s="391"/>
      <c r="R290" s="384">
        <v>13.0</v>
      </c>
      <c r="S290" s="385" t="s">
        <v>191</v>
      </c>
      <c r="T290" s="386" t="s">
        <v>132</v>
      </c>
      <c r="U290" s="386" t="s">
        <v>132</v>
      </c>
      <c r="V290" s="387"/>
      <c r="W290" s="387" t="str">
        <f t="shared" si="3041"/>
        <v/>
      </c>
      <c r="X290" s="387">
        <f t="shared" si="3042"/>
        <v>0</v>
      </c>
      <c r="Y290" s="388"/>
      <c r="Z290" s="387">
        <f t="shared" si="3043"/>
        <v>0</v>
      </c>
      <c r="AA290" s="388"/>
      <c r="AB290" s="387">
        <f>ADHB!AC290</f>
        <v>0</v>
      </c>
      <c r="AC290" s="387">
        <f t="shared" si="3044"/>
        <v>0</v>
      </c>
      <c r="AD290" s="387">
        <f t="shared" si="3045"/>
        <v>0</v>
      </c>
      <c r="AE290" s="388">
        <v>0.36319999999999997</v>
      </c>
      <c r="AF290" s="389">
        <f t="shared" si="3046"/>
        <v>0</v>
      </c>
      <c r="AG290" s="390">
        <f t="shared" si="3047"/>
        <v>0</v>
      </c>
      <c r="AH290" s="391"/>
      <c r="AI290" s="384">
        <v>13.0</v>
      </c>
      <c r="AJ290" s="385" t="s">
        <v>191</v>
      </c>
      <c r="AK290" s="386" t="s">
        <v>132</v>
      </c>
      <c r="AL290" s="386" t="s">
        <v>132</v>
      </c>
      <c r="AM290" s="387"/>
      <c r="AN290" s="387" t="str">
        <f t="shared" si="3048"/>
        <v/>
      </c>
      <c r="AO290" s="387">
        <f t="shared" si="3049"/>
        <v>0</v>
      </c>
      <c r="AP290" s="388"/>
      <c r="AQ290" s="387">
        <f t="shared" si="3050"/>
        <v>0</v>
      </c>
      <c r="AR290" s="388"/>
      <c r="AS290" s="387">
        <f>ADHB!AT290</f>
        <v>0</v>
      </c>
      <c r="AT290" s="387">
        <f t="shared" si="3051"/>
        <v>0</v>
      </c>
      <c r="AU290" s="387">
        <f t="shared" si="3052"/>
        <v>0</v>
      </c>
      <c r="AV290" s="388">
        <v>0.36319999999999997</v>
      </c>
      <c r="AW290" s="389">
        <f t="shared" si="3053"/>
        <v>0</v>
      </c>
      <c r="AX290" s="390">
        <f t="shared" si="3054"/>
        <v>0</v>
      </c>
      <c r="AY290" s="391"/>
      <c r="AZ290" s="384">
        <v>13.0</v>
      </c>
      <c r="BA290" s="385" t="s">
        <v>191</v>
      </c>
      <c r="BB290" s="386" t="s">
        <v>132</v>
      </c>
      <c r="BC290" s="386" t="s">
        <v>132</v>
      </c>
      <c r="BD290" s="387"/>
      <c r="BE290" s="387" t="str">
        <f t="shared" si="3055"/>
        <v/>
      </c>
      <c r="BF290" s="387">
        <f t="shared" si="3056"/>
        <v>0</v>
      </c>
      <c r="BG290" s="388"/>
      <c r="BH290" s="387">
        <f t="shared" si="3057"/>
        <v>0</v>
      </c>
      <c r="BI290" s="388"/>
      <c r="BJ290" s="387">
        <f>ADHB!BK290</f>
        <v>0</v>
      </c>
      <c r="BK290" s="387">
        <f t="shared" si="3058"/>
        <v>0</v>
      </c>
      <c r="BL290" s="387">
        <f t="shared" si="3059"/>
        <v>0</v>
      </c>
      <c r="BM290" s="388">
        <v>0.36319999999999997</v>
      </c>
      <c r="BN290" s="389">
        <f t="shared" si="3060"/>
        <v>0</v>
      </c>
      <c r="BO290" s="390">
        <f t="shared" si="3061"/>
        <v>0</v>
      </c>
      <c r="BP290" s="391"/>
      <c r="BQ290" s="384">
        <v>13.0</v>
      </c>
      <c r="BR290" s="385" t="s">
        <v>191</v>
      </c>
      <c r="BS290" s="386" t="s">
        <v>132</v>
      </c>
      <c r="BT290" s="386" t="s">
        <v>132</v>
      </c>
      <c r="BU290" s="387"/>
      <c r="BV290" s="387" t="str">
        <f t="shared" si="3062"/>
        <v/>
      </c>
      <c r="BW290" s="387">
        <f t="shared" si="3063"/>
        <v>0</v>
      </c>
      <c r="BX290" s="388"/>
      <c r="BY290" s="387">
        <f t="shared" si="3064"/>
        <v>0</v>
      </c>
      <c r="BZ290" s="388"/>
      <c r="CA290" s="387">
        <f>ADHB!CB290</f>
        <v>0</v>
      </c>
      <c r="CB290" s="387">
        <f t="shared" si="3065"/>
        <v>0</v>
      </c>
      <c r="CC290" s="387">
        <f t="shared" si="3066"/>
        <v>0</v>
      </c>
      <c r="CD290" s="388">
        <v>0.36319999999999997</v>
      </c>
      <c r="CE290" s="389">
        <f t="shared" si="3067"/>
        <v>0</v>
      </c>
      <c r="CF290" s="390">
        <f t="shared" si="3068"/>
        <v>0</v>
      </c>
      <c r="CG290" s="391"/>
      <c r="CH290" s="384">
        <v>13.0</v>
      </c>
      <c r="CI290" s="385" t="s">
        <v>191</v>
      </c>
      <c r="CJ290" s="386" t="s">
        <v>132</v>
      </c>
      <c r="CK290" s="386" t="s">
        <v>132</v>
      </c>
      <c r="CL290" s="387"/>
      <c r="CM290" s="387" t="str">
        <f t="shared" si="3069"/>
        <v/>
      </c>
      <c r="CN290" s="387">
        <f t="shared" si="3070"/>
        <v>0</v>
      </c>
      <c r="CO290" s="388"/>
      <c r="CP290" s="387">
        <f t="shared" si="3071"/>
        <v>0</v>
      </c>
      <c r="CQ290" s="388"/>
      <c r="CR290" s="387">
        <f>ADHB!CS290</f>
        <v>0</v>
      </c>
      <c r="CS290" s="387">
        <f t="shared" si="3072"/>
        <v>0</v>
      </c>
      <c r="CT290" s="387">
        <f t="shared" si="3073"/>
        <v>0</v>
      </c>
      <c r="CU290" s="388">
        <v>0.36319999999999997</v>
      </c>
      <c r="CV290" s="389">
        <f t="shared" si="3074"/>
        <v>0</v>
      </c>
      <c r="CW290" s="390">
        <f t="shared" si="3075"/>
        <v>0</v>
      </c>
      <c r="CX290" s="391"/>
      <c r="CY290" s="384">
        <v>13.0</v>
      </c>
      <c r="CZ290" s="385" t="s">
        <v>191</v>
      </c>
      <c r="DA290" s="386" t="s">
        <v>132</v>
      </c>
      <c r="DB290" s="386" t="s">
        <v>132</v>
      </c>
      <c r="DC290" s="387"/>
      <c r="DD290" s="387" t="str">
        <f t="shared" si="3076"/>
        <v/>
      </c>
      <c r="DE290" s="387">
        <f t="shared" si="3077"/>
        <v>0</v>
      </c>
      <c r="DF290" s="388"/>
      <c r="DG290" s="387">
        <f t="shared" si="3078"/>
        <v>0</v>
      </c>
      <c r="DH290" s="388"/>
      <c r="DI290" s="387">
        <f>ADHB!DJ290</f>
        <v>0</v>
      </c>
      <c r="DJ290" s="387">
        <f t="shared" si="3079"/>
        <v>0</v>
      </c>
      <c r="DK290" s="387">
        <f t="shared" si="3080"/>
        <v>0</v>
      </c>
      <c r="DL290" s="388">
        <v>0.36319999999999997</v>
      </c>
      <c r="DM290" s="389">
        <f t="shared" si="3081"/>
        <v>0</v>
      </c>
      <c r="DN290" s="390">
        <f t="shared" si="3082"/>
        <v>0</v>
      </c>
      <c r="DO290" s="391"/>
      <c r="DP290" s="384">
        <v>13.0</v>
      </c>
      <c r="DQ290" s="385" t="s">
        <v>191</v>
      </c>
      <c r="DR290" s="386" t="s">
        <v>132</v>
      </c>
      <c r="DS290" s="386" t="s">
        <v>132</v>
      </c>
      <c r="DT290" s="387"/>
      <c r="DU290" s="387" t="str">
        <f t="shared" si="3083"/>
        <v/>
      </c>
      <c r="DV290" s="387">
        <f t="shared" si="3084"/>
        <v>0</v>
      </c>
      <c r="DW290" s="388"/>
      <c r="DX290" s="387">
        <f t="shared" si="3085"/>
        <v>0</v>
      </c>
      <c r="DY290" s="388"/>
      <c r="DZ290" s="387">
        <f>ADHB!EA290</f>
        <v>0</v>
      </c>
      <c r="EA290" s="387">
        <f t="shared" si="3086"/>
        <v>0</v>
      </c>
      <c r="EB290" s="387">
        <f t="shared" si="3087"/>
        <v>0</v>
      </c>
      <c r="EC290" s="388">
        <v>0.36319999999999997</v>
      </c>
      <c r="ED290" s="389">
        <f t="shared" si="3088"/>
        <v>0</v>
      </c>
      <c r="EE290" s="390">
        <f t="shared" si="3089"/>
        <v>0</v>
      </c>
      <c r="EF290" s="391"/>
      <c r="EG290" s="384">
        <v>13.0</v>
      </c>
      <c r="EH290" s="385" t="s">
        <v>191</v>
      </c>
      <c r="EI290" s="386" t="s">
        <v>132</v>
      </c>
      <c r="EJ290" s="386" t="s">
        <v>132</v>
      </c>
      <c r="EK290" s="387"/>
      <c r="EL290" s="387" t="str">
        <f t="shared" si="3090"/>
        <v/>
      </c>
      <c r="EM290" s="387">
        <f t="shared" si="3091"/>
        <v>0</v>
      </c>
      <c r="EN290" s="388"/>
      <c r="EO290" s="387">
        <f t="shared" si="3092"/>
        <v>0</v>
      </c>
      <c r="EP290" s="388"/>
      <c r="EQ290" s="387">
        <f>ADHB!ER290</f>
        <v>0</v>
      </c>
      <c r="ER290" s="387">
        <f t="shared" si="3093"/>
        <v>0</v>
      </c>
      <c r="ES290" s="387">
        <f t="shared" si="3094"/>
        <v>0</v>
      </c>
      <c r="ET290" s="388">
        <v>0.36319999999999997</v>
      </c>
      <c r="EU290" s="389">
        <f t="shared" si="3095"/>
        <v>0</v>
      </c>
      <c r="EV290" s="390">
        <f t="shared" si="3096"/>
        <v>0</v>
      </c>
      <c r="EW290" s="391"/>
      <c r="EX290" s="384">
        <v>13.0</v>
      </c>
      <c r="EY290" s="385" t="s">
        <v>191</v>
      </c>
      <c r="EZ290" s="386" t="s">
        <v>132</v>
      </c>
      <c r="FA290" s="386" t="s">
        <v>132</v>
      </c>
      <c r="FB290" s="387"/>
      <c r="FC290" s="387" t="str">
        <f t="shared" si="3097"/>
        <v/>
      </c>
      <c r="FD290" s="387">
        <f t="shared" si="3098"/>
        <v>0</v>
      </c>
      <c r="FE290" s="388"/>
      <c r="FF290" s="387">
        <f t="shared" si="3099"/>
        <v>0</v>
      </c>
      <c r="FG290" s="388"/>
      <c r="FH290" s="387">
        <f>ADHB!FI290</f>
        <v>0</v>
      </c>
      <c r="FI290" s="387">
        <f t="shared" si="3100"/>
        <v>0</v>
      </c>
      <c r="FJ290" s="387">
        <f t="shared" si="3101"/>
        <v>0</v>
      </c>
      <c r="FK290" s="388">
        <v>0.36319999999999997</v>
      </c>
      <c r="FL290" s="389">
        <f t="shared" si="3102"/>
        <v>0</v>
      </c>
      <c r="FM290" s="390">
        <f t="shared" si="3103"/>
        <v>0</v>
      </c>
      <c r="FN290" s="391"/>
      <c r="FO290" s="384">
        <v>13.0</v>
      </c>
      <c r="FP290" s="385" t="s">
        <v>191</v>
      </c>
      <c r="FQ290" s="386" t="s">
        <v>132</v>
      </c>
      <c r="FR290" s="386" t="s">
        <v>132</v>
      </c>
      <c r="FS290" s="387"/>
      <c r="FT290" s="387" t="str">
        <f t="shared" si="3104"/>
        <v/>
      </c>
      <c r="FU290" s="387">
        <f t="shared" si="3105"/>
        <v>0</v>
      </c>
      <c r="FV290" s="388"/>
      <c r="FW290" s="387">
        <f t="shared" si="3106"/>
        <v>0</v>
      </c>
      <c r="FX290" s="388"/>
      <c r="FY290" s="387">
        <f>ADHB!FZ290</f>
        <v>0</v>
      </c>
      <c r="FZ290" s="387">
        <f t="shared" si="3107"/>
        <v>0</v>
      </c>
      <c r="GA290" s="387">
        <f t="shared" si="3108"/>
        <v>0</v>
      </c>
      <c r="GB290" s="388">
        <v>0.36319999999999997</v>
      </c>
      <c r="GC290" s="389">
        <f t="shared" si="3109"/>
        <v>0</v>
      </c>
      <c r="GD290" s="390">
        <f t="shared" si="3110"/>
        <v>0</v>
      </c>
      <c r="GE290" s="391"/>
      <c r="GF290" s="384">
        <v>13.0</v>
      </c>
      <c r="GG290" s="385" t="s">
        <v>191</v>
      </c>
      <c r="GH290" s="386" t="s">
        <v>132</v>
      </c>
      <c r="GI290" s="386" t="s">
        <v>132</v>
      </c>
      <c r="GJ290" s="387"/>
      <c r="GK290" s="387" t="str">
        <f t="shared" si="3111"/>
        <v/>
      </c>
      <c r="GL290" s="387">
        <f t="shared" si="3112"/>
        <v>0</v>
      </c>
      <c r="GM290" s="388"/>
      <c r="GN290" s="387">
        <f t="shared" si="3113"/>
        <v>0</v>
      </c>
      <c r="GO290" s="388"/>
      <c r="GP290" s="387">
        <f>ADHB!GQ290</f>
        <v>0</v>
      </c>
      <c r="GQ290" s="387">
        <f t="shared" si="3114"/>
        <v>0</v>
      </c>
      <c r="GR290" s="387">
        <f t="shared" si="3115"/>
        <v>0</v>
      </c>
      <c r="GS290" s="388">
        <v>0.36319999999999997</v>
      </c>
      <c r="GT290" s="389">
        <f t="shared" si="3116"/>
        <v>0</v>
      </c>
      <c r="GU290" s="390">
        <f t="shared" si="3117"/>
        <v>0</v>
      </c>
      <c r="GV290" s="391"/>
      <c r="GW290" s="384">
        <v>13.0</v>
      </c>
      <c r="GX290" s="385" t="s">
        <v>191</v>
      </c>
      <c r="GY290" s="386" t="s">
        <v>132</v>
      </c>
      <c r="GZ290" s="386" t="s">
        <v>132</v>
      </c>
      <c r="HA290" s="387"/>
      <c r="HB290" s="387" t="str">
        <f t="shared" si="3118"/>
        <v/>
      </c>
      <c r="HC290" s="387">
        <f t="shared" si="3119"/>
        <v>0</v>
      </c>
      <c r="HD290" s="388"/>
      <c r="HE290" s="387">
        <f t="shared" si="3120"/>
        <v>0</v>
      </c>
      <c r="HF290" s="388"/>
      <c r="HG290" s="387">
        <f>ADHB!HH290</f>
        <v>0</v>
      </c>
      <c r="HH290" s="387">
        <f t="shared" si="3121"/>
        <v>0</v>
      </c>
      <c r="HI290" s="387">
        <f t="shared" si="3122"/>
        <v>0</v>
      </c>
      <c r="HJ290" s="388">
        <v>0.36319999999999997</v>
      </c>
      <c r="HK290" s="389">
        <f t="shared" si="3123"/>
        <v>0</v>
      </c>
      <c r="HL290" s="390">
        <f t="shared" si="3124"/>
        <v>0</v>
      </c>
      <c r="HM290" s="391"/>
      <c r="HN290" s="384">
        <v>13.0</v>
      </c>
      <c r="HO290" s="385" t="s">
        <v>191</v>
      </c>
      <c r="HP290" s="386" t="s">
        <v>132</v>
      </c>
      <c r="HQ290" s="386" t="s">
        <v>132</v>
      </c>
      <c r="HR290" s="387"/>
      <c r="HS290" s="387" t="str">
        <f t="shared" si="3125"/>
        <v/>
      </c>
      <c r="HT290" s="387">
        <f t="shared" si="3126"/>
        <v>0</v>
      </c>
      <c r="HU290" s="388"/>
      <c r="HV290" s="387">
        <f t="shared" si="3127"/>
        <v>0</v>
      </c>
      <c r="HW290" s="388"/>
      <c r="HX290" s="387">
        <f>ADHB!HY290</f>
        <v>0</v>
      </c>
      <c r="HY290" s="387">
        <f t="shared" si="3128"/>
        <v>0</v>
      </c>
      <c r="HZ290" s="387">
        <f t="shared" si="3129"/>
        <v>0</v>
      </c>
      <c r="IA290" s="388">
        <v>0.36319999999999997</v>
      </c>
      <c r="IB290" s="389">
        <f t="shared" si="3130"/>
        <v>0</v>
      </c>
      <c r="IC290" s="390">
        <f t="shared" si="3131"/>
        <v>0</v>
      </c>
      <c r="ID290" s="391"/>
      <c r="IE290" s="384">
        <v>13.0</v>
      </c>
      <c r="IF290" s="385" t="s">
        <v>191</v>
      </c>
      <c r="IG290" s="386" t="s">
        <v>132</v>
      </c>
      <c r="IH290" s="386" t="s">
        <v>132</v>
      </c>
      <c r="II290" s="387"/>
      <c r="IJ290" s="387" t="str">
        <f t="shared" si="3132"/>
        <v/>
      </c>
      <c r="IK290" s="387">
        <f t="shared" si="3133"/>
        <v>0</v>
      </c>
      <c r="IL290" s="388"/>
      <c r="IM290" s="387">
        <f t="shared" si="3134"/>
        <v>0</v>
      </c>
      <c r="IN290" s="388"/>
      <c r="IO290" s="387">
        <f>ADHB!IP290</f>
        <v>0</v>
      </c>
      <c r="IP290" s="387">
        <f t="shared" si="3135"/>
        <v>0</v>
      </c>
      <c r="IQ290" s="387">
        <f t="shared" si="3136"/>
        <v>0</v>
      </c>
      <c r="IR290" s="388">
        <v>0.36319999999999997</v>
      </c>
      <c r="IS290" s="389">
        <f t="shared" si="3137"/>
        <v>0</v>
      </c>
      <c r="IT290" s="390">
        <f t="shared" si="3138"/>
        <v>0</v>
      </c>
      <c r="IU290" s="391"/>
      <c r="IV290" s="384">
        <v>13.0</v>
      </c>
      <c r="IW290" s="385" t="s">
        <v>191</v>
      </c>
      <c r="IX290" s="386" t="s">
        <v>132</v>
      </c>
      <c r="IY290" s="386" t="s">
        <v>132</v>
      </c>
      <c r="IZ290" s="387"/>
      <c r="JA290" s="387" t="str">
        <f t="shared" si="3139"/>
        <v/>
      </c>
      <c r="JB290" s="387">
        <f t="shared" si="3140"/>
        <v>0</v>
      </c>
      <c r="JC290" s="388"/>
      <c r="JD290" s="387">
        <f t="shared" si="3141"/>
        <v>0</v>
      </c>
      <c r="JE290" s="388"/>
      <c r="JF290" s="387">
        <f>ADHB!JG290</f>
        <v>0</v>
      </c>
      <c r="JG290" s="387">
        <f t="shared" si="3142"/>
        <v>0</v>
      </c>
      <c r="JH290" s="387">
        <f t="shared" si="3143"/>
        <v>0</v>
      </c>
      <c r="JI290" s="388">
        <v>0.36319999999999997</v>
      </c>
      <c r="JJ290" s="389">
        <f t="shared" si="3144"/>
        <v>0</v>
      </c>
      <c r="JK290" s="390">
        <f t="shared" si="3145"/>
        <v>0</v>
      </c>
      <c r="JL290" s="391"/>
      <c r="JM290" s="384">
        <v>13.0</v>
      </c>
      <c r="JN290" s="385" t="s">
        <v>191</v>
      </c>
      <c r="JO290" s="386" t="s">
        <v>132</v>
      </c>
      <c r="JP290" s="386" t="s">
        <v>132</v>
      </c>
      <c r="JQ290" s="387"/>
      <c r="JR290" s="387" t="str">
        <f t="shared" si="3146"/>
        <v/>
      </c>
      <c r="JS290" s="387">
        <f t="shared" si="3147"/>
        <v>0</v>
      </c>
      <c r="JT290" s="388"/>
      <c r="JU290" s="387">
        <f t="shared" si="3148"/>
        <v>0</v>
      </c>
      <c r="JV290" s="388"/>
      <c r="JW290" s="387" t="str">
        <f>ADHB!LF290</f>
        <v/>
      </c>
      <c r="JX290" s="387">
        <f t="shared" si="3149"/>
        <v>0</v>
      </c>
      <c r="JY290" s="387">
        <f t="shared" si="3150"/>
        <v>0</v>
      </c>
      <c r="JZ290" s="388">
        <v>0.36319999999999997</v>
      </c>
      <c r="KA290" s="389">
        <f t="shared" si="3151"/>
        <v>0</v>
      </c>
      <c r="KB290" s="390">
        <f t="shared" si="3152"/>
        <v>0</v>
      </c>
      <c r="KC290" s="391"/>
      <c r="KD290" s="384">
        <v>13.0</v>
      </c>
      <c r="KE290" s="385" t="s">
        <v>191</v>
      </c>
      <c r="KF290" s="386" t="s">
        <v>132</v>
      </c>
      <c r="KG290" s="386" t="s">
        <v>132</v>
      </c>
      <c r="KH290" s="387"/>
      <c r="KI290" s="387" t="str">
        <f t="shared" si="3153"/>
        <v/>
      </c>
      <c r="KJ290" s="387">
        <f t="shared" si="3154"/>
        <v>0</v>
      </c>
      <c r="KK290" s="388"/>
      <c r="KL290" s="387">
        <f t="shared" si="3155"/>
        <v>0</v>
      </c>
      <c r="KM290" s="388"/>
      <c r="KN290" s="387" t="str">
        <f>ADHB!LW290</f>
        <v/>
      </c>
      <c r="KO290" s="387">
        <f t="shared" si="3156"/>
        <v>0</v>
      </c>
      <c r="KP290" s="387">
        <f t="shared" si="3157"/>
        <v>0</v>
      </c>
      <c r="KQ290" s="388">
        <v>0.36319999999999997</v>
      </c>
      <c r="KR290" s="389">
        <f t="shared" si="3158"/>
        <v>0</v>
      </c>
      <c r="KS290" s="390">
        <f t="shared" si="3159"/>
        <v>0</v>
      </c>
      <c r="KT290" s="391"/>
      <c r="KU290" s="392"/>
    </row>
    <row r="291" ht="15.75" customHeight="1">
      <c r="A291" s="384">
        <v>14.0</v>
      </c>
      <c r="B291" s="385" t="s">
        <v>192</v>
      </c>
      <c r="C291" s="386" t="s">
        <v>132</v>
      </c>
      <c r="D291" s="386" t="s">
        <v>132</v>
      </c>
      <c r="E291" s="387"/>
      <c r="F291" s="387"/>
      <c r="G291" s="387">
        <f t="shared" si="3035"/>
        <v>0</v>
      </c>
      <c r="H291" s="388"/>
      <c r="I291" s="387">
        <f t="shared" si="3036"/>
        <v>0</v>
      </c>
      <c r="J291" s="388"/>
      <c r="K291" s="387">
        <f>ADHB!L291</f>
        <v>0</v>
      </c>
      <c r="L291" s="387">
        <f t="shared" si="3037"/>
        <v>0</v>
      </c>
      <c r="M291" s="387">
        <f t="shared" si="3038"/>
        <v>0</v>
      </c>
      <c r="N291" s="388">
        <v>0.36319999999999997</v>
      </c>
      <c r="O291" s="389">
        <f t="shared" si="3039"/>
        <v>0</v>
      </c>
      <c r="P291" s="390">
        <f t="shared" si="3040"/>
        <v>0</v>
      </c>
      <c r="Q291" s="391"/>
      <c r="R291" s="384">
        <v>14.0</v>
      </c>
      <c r="S291" s="385" t="s">
        <v>192</v>
      </c>
      <c r="T291" s="386" t="s">
        <v>132</v>
      </c>
      <c r="U291" s="386" t="s">
        <v>132</v>
      </c>
      <c r="V291" s="387"/>
      <c r="W291" s="387" t="str">
        <f t="shared" si="3041"/>
        <v/>
      </c>
      <c r="X291" s="387">
        <f t="shared" si="3042"/>
        <v>0</v>
      </c>
      <c r="Y291" s="388"/>
      <c r="Z291" s="387">
        <f t="shared" si="3043"/>
        <v>0</v>
      </c>
      <c r="AA291" s="388"/>
      <c r="AB291" s="387">
        <f>ADHB!AC291</f>
        <v>0</v>
      </c>
      <c r="AC291" s="387">
        <f t="shared" si="3044"/>
        <v>0</v>
      </c>
      <c r="AD291" s="387">
        <f t="shared" si="3045"/>
        <v>0</v>
      </c>
      <c r="AE291" s="388">
        <v>0.36319999999999997</v>
      </c>
      <c r="AF291" s="389">
        <f t="shared" si="3046"/>
        <v>0</v>
      </c>
      <c r="AG291" s="390">
        <f t="shared" si="3047"/>
        <v>0</v>
      </c>
      <c r="AH291" s="391"/>
      <c r="AI291" s="384">
        <v>14.0</v>
      </c>
      <c r="AJ291" s="385" t="s">
        <v>192</v>
      </c>
      <c r="AK291" s="386" t="s">
        <v>132</v>
      </c>
      <c r="AL291" s="386" t="s">
        <v>132</v>
      </c>
      <c r="AM291" s="387"/>
      <c r="AN291" s="387" t="str">
        <f t="shared" si="3048"/>
        <v/>
      </c>
      <c r="AO291" s="387">
        <f t="shared" si="3049"/>
        <v>0</v>
      </c>
      <c r="AP291" s="388"/>
      <c r="AQ291" s="387">
        <f t="shared" si="3050"/>
        <v>0</v>
      </c>
      <c r="AR291" s="388"/>
      <c r="AS291" s="387">
        <f>ADHB!AT291</f>
        <v>0</v>
      </c>
      <c r="AT291" s="387">
        <f t="shared" si="3051"/>
        <v>0</v>
      </c>
      <c r="AU291" s="387">
        <f t="shared" si="3052"/>
        <v>0</v>
      </c>
      <c r="AV291" s="388">
        <v>0.36319999999999997</v>
      </c>
      <c r="AW291" s="389">
        <f t="shared" si="3053"/>
        <v>0</v>
      </c>
      <c r="AX291" s="390">
        <f t="shared" si="3054"/>
        <v>0</v>
      </c>
      <c r="AY291" s="391"/>
      <c r="AZ291" s="384">
        <v>14.0</v>
      </c>
      <c r="BA291" s="385" t="s">
        <v>192</v>
      </c>
      <c r="BB291" s="386" t="s">
        <v>132</v>
      </c>
      <c r="BC291" s="386" t="s">
        <v>132</v>
      </c>
      <c r="BD291" s="387"/>
      <c r="BE291" s="387" t="str">
        <f t="shared" si="3055"/>
        <v/>
      </c>
      <c r="BF291" s="387">
        <f t="shared" si="3056"/>
        <v>0</v>
      </c>
      <c r="BG291" s="388"/>
      <c r="BH291" s="387">
        <f t="shared" si="3057"/>
        <v>0</v>
      </c>
      <c r="BI291" s="388"/>
      <c r="BJ291" s="387">
        <f>ADHB!BK291</f>
        <v>0</v>
      </c>
      <c r="BK291" s="387">
        <f t="shared" si="3058"/>
        <v>0</v>
      </c>
      <c r="BL291" s="387">
        <f t="shared" si="3059"/>
        <v>0</v>
      </c>
      <c r="BM291" s="388">
        <v>0.36319999999999997</v>
      </c>
      <c r="BN291" s="389">
        <f t="shared" si="3060"/>
        <v>0</v>
      </c>
      <c r="BO291" s="390">
        <f t="shared" si="3061"/>
        <v>0</v>
      </c>
      <c r="BP291" s="391"/>
      <c r="BQ291" s="384">
        <v>14.0</v>
      </c>
      <c r="BR291" s="385" t="s">
        <v>192</v>
      </c>
      <c r="BS291" s="386" t="s">
        <v>132</v>
      </c>
      <c r="BT291" s="386" t="s">
        <v>132</v>
      </c>
      <c r="BU291" s="387"/>
      <c r="BV291" s="387" t="str">
        <f t="shared" si="3062"/>
        <v/>
      </c>
      <c r="BW291" s="387">
        <f t="shared" si="3063"/>
        <v>0</v>
      </c>
      <c r="BX291" s="388"/>
      <c r="BY291" s="387">
        <f t="shared" si="3064"/>
        <v>0</v>
      </c>
      <c r="BZ291" s="388"/>
      <c r="CA291" s="387">
        <f>ADHB!CB291</f>
        <v>0</v>
      </c>
      <c r="CB291" s="387">
        <f t="shared" si="3065"/>
        <v>0</v>
      </c>
      <c r="CC291" s="387">
        <f t="shared" si="3066"/>
        <v>0</v>
      </c>
      <c r="CD291" s="388">
        <v>0.36319999999999997</v>
      </c>
      <c r="CE291" s="389">
        <f t="shared" si="3067"/>
        <v>0</v>
      </c>
      <c r="CF291" s="390">
        <f t="shared" si="3068"/>
        <v>0</v>
      </c>
      <c r="CG291" s="391"/>
      <c r="CH291" s="384">
        <v>14.0</v>
      </c>
      <c r="CI291" s="385" t="s">
        <v>192</v>
      </c>
      <c r="CJ291" s="386" t="s">
        <v>132</v>
      </c>
      <c r="CK291" s="386" t="s">
        <v>132</v>
      </c>
      <c r="CL291" s="387"/>
      <c r="CM291" s="387" t="str">
        <f t="shared" si="3069"/>
        <v/>
      </c>
      <c r="CN291" s="387">
        <f t="shared" si="3070"/>
        <v>0</v>
      </c>
      <c r="CO291" s="388"/>
      <c r="CP291" s="387">
        <f t="shared" si="3071"/>
        <v>0</v>
      </c>
      <c r="CQ291" s="388"/>
      <c r="CR291" s="387">
        <f>ADHB!CS291</f>
        <v>0</v>
      </c>
      <c r="CS291" s="387">
        <f t="shared" si="3072"/>
        <v>0</v>
      </c>
      <c r="CT291" s="387">
        <f t="shared" si="3073"/>
        <v>0</v>
      </c>
      <c r="CU291" s="388">
        <v>0.36319999999999997</v>
      </c>
      <c r="CV291" s="389">
        <f t="shared" si="3074"/>
        <v>0</v>
      </c>
      <c r="CW291" s="390">
        <f t="shared" si="3075"/>
        <v>0</v>
      </c>
      <c r="CX291" s="391"/>
      <c r="CY291" s="384">
        <v>14.0</v>
      </c>
      <c r="CZ291" s="385" t="s">
        <v>192</v>
      </c>
      <c r="DA291" s="386" t="s">
        <v>132</v>
      </c>
      <c r="DB291" s="386" t="s">
        <v>132</v>
      </c>
      <c r="DC291" s="387"/>
      <c r="DD291" s="387" t="str">
        <f t="shared" si="3076"/>
        <v/>
      </c>
      <c r="DE291" s="387">
        <f t="shared" si="3077"/>
        <v>0</v>
      </c>
      <c r="DF291" s="388"/>
      <c r="DG291" s="387">
        <f t="shared" si="3078"/>
        <v>0</v>
      </c>
      <c r="DH291" s="388"/>
      <c r="DI291" s="387">
        <f>ADHB!DJ291</f>
        <v>0</v>
      </c>
      <c r="DJ291" s="387">
        <f t="shared" si="3079"/>
        <v>0</v>
      </c>
      <c r="DK291" s="387">
        <f t="shared" si="3080"/>
        <v>0</v>
      </c>
      <c r="DL291" s="388">
        <v>0.36319999999999997</v>
      </c>
      <c r="DM291" s="389">
        <f t="shared" si="3081"/>
        <v>0</v>
      </c>
      <c r="DN291" s="390">
        <f t="shared" si="3082"/>
        <v>0</v>
      </c>
      <c r="DO291" s="391"/>
      <c r="DP291" s="384">
        <v>14.0</v>
      </c>
      <c r="DQ291" s="385" t="s">
        <v>192</v>
      </c>
      <c r="DR291" s="386" t="s">
        <v>132</v>
      </c>
      <c r="DS291" s="386" t="s">
        <v>132</v>
      </c>
      <c r="DT291" s="387"/>
      <c r="DU291" s="387" t="str">
        <f t="shared" si="3083"/>
        <v/>
      </c>
      <c r="DV291" s="387">
        <f t="shared" si="3084"/>
        <v>0</v>
      </c>
      <c r="DW291" s="388"/>
      <c r="DX291" s="387">
        <f t="shared" si="3085"/>
        <v>0</v>
      </c>
      <c r="DY291" s="388"/>
      <c r="DZ291" s="387">
        <f>ADHB!EA291</f>
        <v>0</v>
      </c>
      <c r="EA291" s="387">
        <f t="shared" si="3086"/>
        <v>0</v>
      </c>
      <c r="EB291" s="387">
        <f t="shared" si="3087"/>
        <v>0</v>
      </c>
      <c r="EC291" s="388">
        <v>0.36319999999999997</v>
      </c>
      <c r="ED291" s="389">
        <f t="shared" si="3088"/>
        <v>0</v>
      </c>
      <c r="EE291" s="390">
        <f t="shared" si="3089"/>
        <v>0</v>
      </c>
      <c r="EF291" s="391"/>
      <c r="EG291" s="384">
        <v>14.0</v>
      </c>
      <c r="EH291" s="385" t="s">
        <v>192</v>
      </c>
      <c r="EI291" s="386" t="s">
        <v>132</v>
      </c>
      <c r="EJ291" s="386" t="s">
        <v>132</v>
      </c>
      <c r="EK291" s="387"/>
      <c r="EL291" s="387" t="str">
        <f t="shared" si="3090"/>
        <v/>
      </c>
      <c r="EM291" s="387">
        <f t="shared" si="3091"/>
        <v>0</v>
      </c>
      <c r="EN291" s="388"/>
      <c r="EO291" s="387">
        <f t="shared" si="3092"/>
        <v>0</v>
      </c>
      <c r="EP291" s="388"/>
      <c r="EQ291" s="387">
        <f>ADHB!ER291</f>
        <v>0</v>
      </c>
      <c r="ER291" s="387">
        <f t="shared" si="3093"/>
        <v>0</v>
      </c>
      <c r="ES291" s="387">
        <f t="shared" si="3094"/>
        <v>0</v>
      </c>
      <c r="ET291" s="388">
        <v>0.36319999999999997</v>
      </c>
      <c r="EU291" s="389">
        <f t="shared" si="3095"/>
        <v>0</v>
      </c>
      <c r="EV291" s="390">
        <f t="shared" si="3096"/>
        <v>0</v>
      </c>
      <c r="EW291" s="391"/>
      <c r="EX291" s="384">
        <v>14.0</v>
      </c>
      <c r="EY291" s="385" t="s">
        <v>192</v>
      </c>
      <c r="EZ291" s="386" t="s">
        <v>132</v>
      </c>
      <c r="FA291" s="386" t="s">
        <v>132</v>
      </c>
      <c r="FB291" s="387"/>
      <c r="FC291" s="387" t="str">
        <f t="shared" si="3097"/>
        <v/>
      </c>
      <c r="FD291" s="387">
        <f t="shared" si="3098"/>
        <v>0</v>
      </c>
      <c r="FE291" s="388"/>
      <c r="FF291" s="387">
        <f t="shared" si="3099"/>
        <v>0</v>
      </c>
      <c r="FG291" s="388"/>
      <c r="FH291" s="387">
        <f>ADHB!FI291</f>
        <v>0</v>
      </c>
      <c r="FI291" s="387">
        <f t="shared" si="3100"/>
        <v>0</v>
      </c>
      <c r="FJ291" s="387">
        <f t="shared" si="3101"/>
        <v>0</v>
      </c>
      <c r="FK291" s="388">
        <v>0.36319999999999997</v>
      </c>
      <c r="FL291" s="389">
        <f t="shared" si="3102"/>
        <v>0</v>
      </c>
      <c r="FM291" s="390">
        <f t="shared" si="3103"/>
        <v>0</v>
      </c>
      <c r="FN291" s="391"/>
      <c r="FO291" s="384">
        <v>14.0</v>
      </c>
      <c r="FP291" s="385" t="s">
        <v>192</v>
      </c>
      <c r="FQ291" s="386" t="s">
        <v>132</v>
      </c>
      <c r="FR291" s="386" t="s">
        <v>132</v>
      </c>
      <c r="FS291" s="387"/>
      <c r="FT291" s="387" t="str">
        <f t="shared" si="3104"/>
        <v/>
      </c>
      <c r="FU291" s="387">
        <f t="shared" si="3105"/>
        <v>0</v>
      </c>
      <c r="FV291" s="388"/>
      <c r="FW291" s="387">
        <f t="shared" si="3106"/>
        <v>0</v>
      </c>
      <c r="FX291" s="388"/>
      <c r="FY291" s="387">
        <f>ADHB!FZ291</f>
        <v>0</v>
      </c>
      <c r="FZ291" s="387">
        <f t="shared" si="3107"/>
        <v>0</v>
      </c>
      <c r="GA291" s="387">
        <f t="shared" si="3108"/>
        <v>0</v>
      </c>
      <c r="GB291" s="388">
        <v>0.36319999999999997</v>
      </c>
      <c r="GC291" s="389">
        <f t="shared" si="3109"/>
        <v>0</v>
      </c>
      <c r="GD291" s="390">
        <f t="shared" si="3110"/>
        <v>0</v>
      </c>
      <c r="GE291" s="391"/>
      <c r="GF291" s="384">
        <v>14.0</v>
      </c>
      <c r="GG291" s="385" t="s">
        <v>192</v>
      </c>
      <c r="GH291" s="386" t="s">
        <v>132</v>
      </c>
      <c r="GI291" s="386" t="s">
        <v>132</v>
      </c>
      <c r="GJ291" s="387"/>
      <c r="GK291" s="387" t="str">
        <f t="shared" si="3111"/>
        <v/>
      </c>
      <c r="GL291" s="387">
        <f t="shared" si="3112"/>
        <v>0</v>
      </c>
      <c r="GM291" s="388"/>
      <c r="GN291" s="387">
        <f t="shared" si="3113"/>
        <v>0</v>
      </c>
      <c r="GO291" s="388"/>
      <c r="GP291" s="387">
        <f>ADHB!GQ291</f>
        <v>0</v>
      </c>
      <c r="GQ291" s="387">
        <f t="shared" si="3114"/>
        <v>0</v>
      </c>
      <c r="GR291" s="387">
        <f t="shared" si="3115"/>
        <v>0</v>
      </c>
      <c r="GS291" s="388">
        <v>0.36319999999999997</v>
      </c>
      <c r="GT291" s="389">
        <f t="shared" si="3116"/>
        <v>0</v>
      </c>
      <c r="GU291" s="390">
        <f t="shared" si="3117"/>
        <v>0</v>
      </c>
      <c r="GV291" s="391"/>
      <c r="GW291" s="384">
        <v>14.0</v>
      </c>
      <c r="GX291" s="385" t="s">
        <v>192</v>
      </c>
      <c r="GY291" s="386" t="s">
        <v>132</v>
      </c>
      <c r="GZ291" s="386" t="s">
        <v>132</v>
      </c>
      <c r="HA291" s="387"/>
      <c r="HB291" s="387" t="str">
        <f t="shared" si="3118"/>
        <v/>
      </c>
      <c r="HC291" s="387">
        <f t="shared" si="3119"/>
        <v>0</v>
      </c>
      <c r="HD291" s="388"/>
      <c r="HE291" s="387">
        <f t="shared" si="3120"/>
        <v>0</v>
      </c>
      <c r="HF291" s="388"/>
      <c r="HG291" s="387">
        <f>ADHB!HH291</f>
        <v>0</v>
      </c>
      <c r="HH291" s="387">
        <f t="shared" si="3121"/>
        <v>0</v>
      </c>
      <c r="HI291" s="387">
        <f t="shared" si="3122"/>
        <v>0</v>
      </c>
      <c r="HJ291" s="388">
        <v>0.36319999999999997</v>
      </c>
      <c r="HK291" s="389">
        <f t="shared" si="3123"/>
        <v>0</v>
      </c>
      <c r="HL291" s="390">
        <f t="shared" si="3124"/>
        <v>0</v>
      </c>
      <c r="HM291" s="391"/>
      <c r="HN291" s="384">
        <v>14.0</v>
      </c>
      <c r="HO291" s="385" t="s">
        <v>192</v>
      </c>
      <c r="HP291" s="386" t="s">
        <v>132</v>
      </c>
      <c r="HQ291" s="386" t="s">
        <v>132</v>
      </c>
      <c r="HR291" s="387"/>
      <c r="HS291" s="387" t="str">
        <f t="shared" si="3125"/>
        <v/>
      </c>
      <c r="HT291" s="387">
        <f t="shared" si="3126"/>
        <v>0</v>
      </c>
      <c r="HU291" s="388"/>
      <c r="HV291" s="387">
        <f t="shared" si="3127"/>
        <v>0</v>
      </c>
      <c r="HW291" s="388"/>
      <c r="HX291" s="387">
        <f>ADHB!HY291</f>
        <v>0</v>
      </c>
      <c r="HY291" s="387">
        <f t="shared" si="3128"/>
        <v>0</v>
      </c>
      <c r="HZ291" s="387">
        <f t="shared" si="3129"/>
        <v>0</v>
      </c>
      <c r="IA291" s="388">
        <v>0.36319999999999997</v>
      </c>
      <c r="IB291" s="389">
        <f t="shared" si="3130"/>
        <v>0</v>
      </c>
      <c r="IC291" s="390">
        <f t="shared" si="3131"/>
        <v>0</v>
      </c>
      <c r="ID291" s="391"/>
      <c r="IE291" s="384">
        <v>14.0</v>
      </c>
      <c r="IF291" s="385" t="s">
        <v>192</v>
      </c>
      <c r="IG291" s="386" t="s">
        <v>132</v>
      </c>
      <c r="IH291" s="386" t="s">
        <v>132</v>
      </c>
      <c r="II291" s="387"/>
      <c r="IJ291" s="387" t="str">
        <f t="shared" si="3132"/>
        <v/>
      </c>
      <c r="IK291" s="387">
        <f t="shared" si="3133"/>
        <v>0</v>
      </c>
      <c r="IL291" s="388"/>
      <c r="IM291" s="387">
        <f t="shared" si="3134"/>
        <v>0</v>
      </c>
      <c r="IN291" s="388"/>
      <c r="IO291" s="387">
        <f>ADHB!IP291</f>
        <v>0</v>
      </c>
      <c r="IP291" s="387">
        <f t="shared" si="3135"/>
        <v>0</v>
      </c>
      <c r="IQ291" s="387">
        <f t="shared" si="3136"/>
        <v>0</v>
      </c>
      <c r="IR291" s="388">
        <v>0.36319999999999997</v>
      </c>
      <c r="IS291" s="389">
        <f t="shared" si="3137"/>
        <v>0</v>
      </c>
      <c r="IT291" s="390">
        <f t="shared" si="3138"/>
        <v>0</v>
      </c>
      <c r="IU291" s="391"/>
      <c r="IV291" s="384">
        <v>14.0</v>
      </c>
      <c r="IW291" s="385" t="s">
        <v>192</v>
      </c>
      <c r="IX291" s="386" t="s">
        <v>132</v>
      </c>
      <c r="IY291" s="386" t="s">
        <v>132</v>
      </c>
      <c r="IZ291" s="387"/>
      <c r="JA291" s="387" t="str">
        <f t="shared" si="3139"/>
        <v/>
      </c>
      <c r="JB291" s="387">
        <f t="shared" si="3140"/>
        <v>0</v>
      </c>
      <c r="JC291" s="388"/>
      <c r="JD291" s="387">
        <f t="shared" si="3141"/>
        <v>0</v>
      </c>
      <c r="JE291" s="388"/>
      <c r="JF291" s="387">
        <f>ADHB!JG291</f>
        <v>0</v>
      </c>
      <c r="JG291" s="387">
        <f t="shared" si="3142"/>
        <v>0</v>
      </c>
      <c r="JH291" s="387">
        <f t="shared" si="3143"/>
        <v>0</v>
      </c>
      <c r="JI291" s="388">
        <v>0.36319999999999997</v>
      </c>
      <c r="JJ291" s="389">
        <f t="shared" si="3144"/>
        <v>0</v>
      </c>
      <c r="JK291" s="390">
        <f t="shared" si="3145"/>
        <v>0</v>
      </c>
      <c r="JL291" s="391"/>
      <c r="JM291" s="384">
        <v>14.0</v>
      </c>
      <c r="JN291" s="385" t="s">
        <v>192</v>
      </c>
      <c r="JO291" s="386" t="s">
        <v>132</v>
      </c>
      <c r="JP291" s="386" t="s">
        <v>132</v>
      </c>
      <c r="JQ291" s="387"/>
      <c r="JR291" s="387" t="str">
        <f t="shared" si="3146"/>
        <v/>
      </c>
      <c r="JS291" s="387">
        <f t="shared" si="3147"/>
        <v>0</v>
      </c>
      <c r="JT291" s="388"/>
      <c r="JU291" s="387">
        <f t="shared" si="3148"/>
        <v>0</v>
      </c>
      <c r="JV291" s="388"/>
      <c r="JW291" s="387" t="str">
        <f>ADHB!LF291</f>
        <v/>
      </c>
      <c r="JX291" s="387">
        <f t="shared" si="3149"/>
        <v>0</v>
      </c>
      <c r="JY291" s="387">
        <f t="shared" si="3150"/>
        <v>0</v>
      </c>
      <c r="JZ291" s="388">
        <v>0.36319999999999997</v>
      </c>
      <c r="KA291" s="389">
        <f t="shared" si="3151"/>
        <v>0</v>
      </c>
      <c r="KB291" s="390">
        <f t="shared" si="3152"/>
        <v>0</v>
      </c>
      <c r="KC291" s="391"/>
      <c r="KD291" s="384">
        <v>14.0</v>
      </c>
      <c r="KE291" s="385" t="s">
        <v>192</v>
      </c>
      <c r="KF291" s="386" t="s">
        <v>132</v>
      </c>
      <c r="KG291" s="386" t="s">
        <v>132</v>
      </c>
      <c r="KH291" s="387"/>
      <c r="KI291" s="387" t="str">
        <f t="shared" si="3153"/>
        <v/>
      </c>
      <c r="KJ291" s="387">
        <f t="shared" si="3154"/>
        <v>0</v>
      </c>
      <c r="KK291" s="388"/>
      <c r="KL291" s="387">
        <f t="shared" si="3155"/>
        <v>0</v>
      </c>
      <c r="KM291" s="388"/>
      <c r="KN291" s="387" t="str">
        <f>ADHB!LW291</f>
        <v/>
      </c>
      <c r="KO291" s="387">
        <f t="shared" si="3156"/>
        <v>0</v>
      </c>
      <c r="KP291" s="387">
        <f t="shared" si="3157"/>
        <v>0</v>
      </c>
      <c r="KQ291" s="388">
        <v>0.36319999999999997</v>
      </c>
      <c r="KR291" s="389">
        <f t="shared" si="3158"/>
        <v>0</v>
      </c>
      <c r="KS291" s="390">
        <f t="shared" si="3159"/>
        <v>0</v>
      </c>
      <c r="KT291" s="391"/>
      <c r="KU291" s="392"/>
    </row>
    <row r="292" ht="15.75" customHeight="1">
      <c r="A292" s="384">
        <v>15.0</v>
      </c>
      <c r="B292" s="385" t="s">
        <v>193</v>
      </c>
      <c r="C292" s="386" t="s">
        <v>132</v>
      </c>
      <c r="D292" s="386" t="s">
        <v>132</v>
      </c>
      <c r="E292" s="387"/>
      <c r="F292" s="387"/>
      <c r="G292" s="387">
        <f t="shared" si="3035"/>
        <v>0</v>
      </c>
      <c r="H292" s="388"/>
      <c r="I292" s="387">
        <f t="shared" si="3036"/>
        <v>0</v>
      </c>
      <c r="J292" s="388"/>
      <c r="K292" s="387">
        <f>ADHB!L292</f>
        <v>0</v>
      </c>
      <c r="L292" s="387">
        <f t="shared" si="3037"/>
        <v>0</v>
      </c>
      <c r="M292" s="387">
        <f t="shared" si="3038"/>
        <v>0</v>
      </c>
      <c r="N292" s="388">
        <v>0.36319999999999997</v>
      </c>
      <c r="O292" s="389">
        <f t="shared" si="3039"/>
        <v>0</v>
      </c>
      <c r="P292" s="390">
        <f t="shared" si="3040"/>
        <v>0</v>
      </c>
      <c r="Q292" s="391"/>
      <c r="R292" s="384">
        <v>15.0</v>
      </c>
      <c r="S292" s="385" t="s">
        <v>193</v>
      </c>
      <c r="T292" s="386" t="s">
        <v>132</v>
      </c>
      <c r="U292" s="386" t="s">
        <v>132</v>
      </c>
      <c r="V292" s="387"/>
      <c r="W292" s="387" t="str">
        <f t="shared" si="3041"/>
        <v/>
      </c>
      <c r="X292" s="387">
        <f t="shared" si="3042"/>
        <v>0</v>
      </c>
      <c r="Y292" s="388"/>
      <c r="Z292" s="387">
        <f t="shared" si="3043"/>
        <v>0</v>
      </c>
      <c r="AA292" s="388"/>
      <c r="AB292" s="387">
        <f>ADHB!AC292</f>
        <v>0</v>
      </c>
      <c r="AC292" s="387">
        <f t="shared" si="3044"/>
        <v>0</v>
      </c>
      <c r="AD292" s="387">
        <f t="shared" si="3045"/>
        <v>0</v>
      </c>
      <c r="AE292" s="388">
        <v>0.36319999999999997</v>
      </c>
      <c r="AF292" s="389">
        <f t="shared" si="3046"/>
        <v>0</v>
      </c>
      <c r="AG292" s="390">
        <f t="shared" si="3047"/>
        <v>0</v>
      </c>
      <c r="AH292" s="391"/>
      <c r="AI292" s="384">
        <v>15.0</v>
      </c>
      <c r="AJ292" s="385" t="s">
        <v>193</v>
      </c>
      <c r="AK292" s="386" t="s">
        <v>132</v>
      </c>
      <c r="AL292" s="386" t="s">
        <v>132</v>
      </c>
      <c r="AM292" s="387"/>
      <c r="AN292" s="387" t="str">
        <f t="shared" si="3048"/>
        <v/>
      </c>
      <c r="AO292" s="387">
        <f t="shared" si="3049"/>
        <v>0</v>
      </c>
      <c r="AP292" s="388"/>
      <c r="AQ292" s="387">
        <f t="shared" si="3050"/>
        <v>0</v>
      </c>
      <c r="AR292" s="388"/>
      <c r="AS292" s="387">
        <f>ADHB!AT292</f>
        <v>0</v>
      </c>
      <c r="AT292" s="387">
        <f t="shared" si="3051"/>
        <v>0</v>
      </c>
      <c r="AU292" s="387">
        <f t="shared" si="3052"/>
        <v>0</v>
      </c>
      <c r="AV292" s="388">
        <v>0.36319999999999997</v>
      </c>
      <c r="AW292" s="389">
        <f t="shared" si="3053"/>
        <v>0</v>
      </c>
      <c r="AX292" s="390">
        <f t="shared" si="3054"/>
        <v>0</v>
      </c>
      <c r="AY292" s="391"/>
      <c r="AZ292" s="384">
        <v>15.0</v>
      </c>
      <c r="BA292" s="385" t="s">
        <v>193</v>
      </c>
      <c r="BB292" s="386" t="s">
        <v>132</v>
      </c>
      <c r="BC292" s="386" t="s">
        <v>132</v>
      </c>
      <c r="BD292" s="387"/>
      <c r="BE292" s="387" t="str">
        <f t="shared" si="3055"/>
        <v/>
      </c>
      <c r="BF292" s="387">
        <f t="shared" si="3056"/>
        <v>0</v>
      </c>
      <c r="BG292" s="388"/>
      <c r="BH292" s="387">
        <f t="shared" si="3057"/>
        <v>0</v>
      </c>
      <c r="BI292" s="388"/>
      <c r="BJ292" s="387">
        <f>ADHB!BK292</f>
        <v>0</v>
      </c>
      <c r="BK292" s="387">
        <f t="shared" si="3058"/>
        <v>0</v>
      </c>
      <c r="BL292" s="387">
        <f t="shared" si="3059"/>
        <v>0</v>
      </c>
      <c r="BM292" s="388">
        <v>0.36319999999999997</v>
      </c>
      <c r="BN292" s="389">
        <f t="shared" si="3060"/>
        <v>0</v>
      </c>
      <c r="BO292" s="390">
        <f t="shared" si="3061"/>
        <v>0</v>
      </c>
      <c r="BP292" s="391"/>
      <c r="BQ292" s="384">
        <v>15.0</v>
      </c>
      <c r="BR292" s="385" t="s">
        <v>193</v>
      </c>
      <c r="BS292" s="386" t="s">
        <v>132</v>
      </c>
      <c r="BT292" s="386" t="s">
        <v>132</v>
      </c>
      <c r="BU292" s="387"/>
      <c r="BV292" s="387" t="str">
        <f t="shared" si="3062"/>
        <v/>
      </c>
      <c r="BW292" s="387">
        <f t="shared" si="3063"/>
        <v>0</v>
      </c>
      <c r="BX292" s="388"/>
      <c r="BY292" s="387">
        <f t="shared" si="3064"/>
        <v>0</v>
      </c>
      <c r="BZ292" s="388"/>
      <c r="CA292" s="387">
        <f>ADHB!CB292</f>
        <v>0</v>
      </c>
      <c r="CB292" s="387">
        <f t="shared" si="3065"/>
        <v>0</v>
      </c>
      <c r="CC292" s="387">
        <f t="shared" si="3066"/>
        <v>0</v>
      </c>
      <c r="CD292" s="388">
        <v>0.36319999999999997</v>
      </c>
      <c r="CE292" s="389">
        <f t="shared" si="3067"/>
        <v>0</v>
      </c>
      <c r="CF292" s="390">
        <f t="shared" si="3068"/>
        <v>0</v>
      </c>
      <c r="CG292" s="391"/>
      <c r="CH292" s="384">
        <v>15.0</v>
      </c>
      <c r="CI292" s="385" t="s">
        <v>193</v>
      </c>
      <c r="CJ292" s="386" t="s">
        <v>132</v>
      </c>
      <c r="CK292" s="386" t="s">
        <v>132</v>
      </c>
      <c r="CL292" s="387"/>
      <c r="CM292" s="387" t="str">
        <f t="shared" si="3069"/>
        <v/>
      </c>
      <c r="CN292" s="387">
        <f t="shared" si="3070"/>
        <v>0</v>
      </c>
      <c r="CO292" s="388"/>
      <c r="CP292" s="387">
        <f t="shared" si="3071"/>
        <v>0</v>
      </c>
      <c r="CQ292" s="388"/>
      <c r="CR292" s="387">
        <f>ADHB!CS292</f>
        <v>0</v>
      </c>
      <c r="CS292" s="387">
        <f t="shared" si="3072"/>
        <v>0</v>
      </c>
      <c r="CT292" s="387">
        <f t="shared" si="3073"/>
        <v>0</v>
      </c>
      <c r="CU292" s="388">
        <v>0.36319999999999997</v>
      </c>
      <c r="CV292" s="389">
        <f t="shared" si="3074"/>
        <v>0</v>
      </c>
      <c r="CW292" s="390">
        <f t="shared" si="3075"/>
        <v>0</v>
      </c>
      <c r="CX292" s="391"/>
      <c r="CY292" s="384">
        <v>15.0</v>
      </c>
      <c r="CZ292" s="385" t="s">
        <v>193</v>
      </c>
      <c r="DA292" s="386" t="s">
        <v>132</v>
      </c>
      <c r="DB292" s="386" t="s">
        <v>132</v>
      </c>
      <c r="DC292" s="387"/>
      <c r="DD292" s="387" t="str">
        <f t="shared" si="3076"/>
        <v/>
      </c>
      <c r="DE292" s="387">
        <f t="shared" si="3077"/>
        <v>0</v>
      </c>
      <c r="DF292" s="388"/>
      <c r="DG292" s="387">
        <f t="shared" si="3078"/>
        <v>0</v>
      </c>
      <c r="DH292" s="388"/>
      <c r="DI292" s="387">
        <f>ADHB!DJ292</f>
        <v>0</v>
      </c>
      <c r="DJ292" s="387">
        <f t="shared" si="3079"/>
        <v>0</v>
      </c>
      <c r="DK292" s="387">
        <f t="shared" si="3080"/>
        <v>0</v>
      </c>
      <c r="DL292" s="388">
        <v>0.36319999999999997</v>
      </c>
      <c r="DM292" s="389">
        <f t="shared" si="3081"/>
        <v>0</v>
      </c>
      <c r="DN292" s="390">
        <f t="shared" si="3082"/>
        <v>0</v>
      </c>
      <c r="DO292" s="391"/>
      <c r="DP292" s="384">
        <v>15.0</v>
      </c>
      <c r="DQ292" s="385" t="s">
        <v>193</v>
      </c>
      <c r="DR292" s="386" t="s">
        <v>132</v>
      </c>
      <c r="DS292" s="386" t="s">
        <v>132</v>
      </c>
      <c r="DT292" s="387"/>
      <c r="DU292" s="387" t="str">
        <f t="shared" si="3083"/>
        <v/>
      </c>
      <c r="DV292" s="387">
        <f t="shared" si="3084"/>
        <v>0</v>
      </c>
      <c r="DW292" s="388"/>
      <c r="DX292" s="387">
        <f t="shared" si="3085"/>
        <v>0</v>
      </c>
      <c r="DY292" s="388"/>
      <c r="DZ292" s="387">
        <f>ADHB!EA292</f>
        <v>0</v>
      </c>
      <c r="EA292" s="387">
        <f t="shared" si="3086"/>
        <v>0</v>
      </c>
      <c r="EB292" s="387">
        <f t="shared" si="3087"/>
        <v>0</v>
      </c>
      <c r="EC292" s="388">
        <v>0.36319999999999997</v>
      </c>
      <c r="ED292" s="389">
        <f t="shared" si="3088"/>
        <v>0</v>
      </c>
      <c r="EE292" s="390">
        <f t="shared" si="3089"/>
        <v>0</v>
      </c>
      <c r="EF292" s="391"/>
      <c r="EG292" s="384">
        <v>15.0</v>
      </c>
      <c r="EH292" s="385" t="s">
        <v>193</v>
      </c>
      <c r="EI292" s="386" t="s">
        <v>132</v>
      </c>
      <c r="EJ292" s="386" t="s">
        <v>132</v>
      </c>
      <c r="EK292" s="387"/>
      <c r="EL292" s="387" t="str">
        <f t="shared" si="3090"/>
        <v/>
      </c>
      <c r="EM292" s="387">
        <f t="shared" si="3091"/>
        <v>0</v>
      </c>
      <c r="EN292" s="388"/>
      <c r="EO292" s="387">
        <f t="shared" si="3092"/>
        <v>0</v>
      </c>
      <c r="EP292" s="388"/>
      <c r="EQ292" s="387">
        <f>ADHB!ER292</f>
        <v>0</v>
      </c>
      <c r="ER292" s="387">
        <f t="shared" si="3093"/>
        <v>0</v>
      </c>
      <c r="ES292" s="387">
        <f t="shared" si="3094"/>
        <v>0</v>
      </c>
      <c r="ET292" s="388">
        <v>0.36319999999999997</v>
      </c>
      <c r="EU292" s="389">
        <f t="shared" si="3095"/>
        <v>0</v>
      </c>
      <c r="EV292" s="390">
        <f t="shared" si="3096"/>
        <v>0</v>
      </c>
      <c r="EW292" s="391"/>
      <c r="EX292" s="384">
        <v>15.0</v>
      </c>
      <c r="EY292" s="385" t="s">
        <v>193</v>
      </c>
      <c r="EZ292" s="386" t="s">
        <v>132</v>
      </c>
      <c r="FA292" s="386" t="s">
        <v>132</v>
      </c>
      <c r="FB292" s="387"/>
      <c r="FC292" s="387" t="str">
        <f t="shared" si="3097"/>
        <v/>
      </c>
      <c r="FD292" s="387">
        <f t="shared" si="3098"/>
        <v>0</v>
      </c>
      <c r="FE292" s="388"/>
      <c r="FF292" s="387">
        <f t="shared" si="3099"/>
        <v>0</v>
      </c>
      <c r="FG292" s="388"/>
      <c r="FH292" s="387">
        <f>ADHB!FI292</f>
        <v>0</v>
      </c>
      <c r="FI292" s="387">
        <f t="shared" si="3100"/>
        <v>0</v>
      </c>
      <c r="FJ292" s="387">
        <f t="shared" si="3101"/>
        <v>0</v>
      </c>
      <c r="FK292" s="388">
        <v>0.36319999999999997</v>
      </c>
      <c r="FL292" s="389">
        <f t="shared" si="3102"/>
        <v>0</v>
      </c>
      <c r="FM292" s="390">
        <f t="shared" si="3103"/>
        <v>0</v>
      </c>
      <c r="FN292" s="391"/>
      <c r="FO292" s="384">
        <v>15.0</v>
      </c>
      <c r="FP292" s="385" t="s">
        <v>193</v>
      </c>
      <c r="FQ292" s="386" t="s">
        <v>132</v>
      </c>
      <c r="FR292" s="386" t="s">
        <v>132</v>
      </c>
      <c r="FS292" s="387"/>
      <c r="FT292" s="387" t="str">
        <f t="shared" si="3104"/>
        <v/>
      </c>
      <c r="FU292" s="387">
        <f t="shared" si="3105"/>
        <v>0</v>
      </c>
      <c r="FV292" s="388"/>
      <c r="FW292" s="387">
        <f t="shared" si="3106"/>
        <v>0</v>
      </c>
      <c r="FX292" s="388"/>
      <c r="FY292" s="387">
        <f>ADHB!FZ292</f>
        <v>0</v>
      </c>
      <c r="FZ292" s="387">
        <f t="shared" si="3107"/>
        <v>0</v>
      </c>
      <c r="GA292" s="387">
        <f t="shared" si="3108"/>
        <v>0</v>
      </c>
      <c r="GB292" s="388">
        <v>0.36319999999999997</v>
      </c>
      <c r="GC292" s="389">
        <f t="shared" si="3109"/>
        <v>0</v>
      </c>
      <c r="GD292" s="390">
        <f t="shared" si="3110"/>
        <v>0</v>
      </c>
      <c r="GE292" s="391"/>
      <c r="GF292" s="384">
        <v>15.0</v>
      </c>
      <c r="GG292" s="385" t="s">
        <v>193</v>
      </c>
      <c r="GH292" s="386" t="s">
        <v>132</v>
      </c>
      <c r="GI292" s="386" t="s">
        <v>132</v>
      </c>
      <c r="GJ292" s="387"/>
      <c r="GK292" s="387" t="str">
        <f t="shared" si="3111"/>
        <v/>
      </c>
      <c r="GL292" s="387">
        <f t="shared" si="3112"/>
        <v>0</v>
      </c>
      <c r="GM292" s="388"/>
      <c r="GN292" s="387">
        <f t="shared" si="3113"/>
        <v>0</v>
      </c>
      <c r="GO292" s="388"/>
      <c r="GP292" s="387">
        <f>ADHB!GQ292</f>
        <v>0</v>
      </c>
      <c r="GQ292" s="387">
        <f t="shared" si="3114"/>
        <v>0</v>
      </c>
      <c r="GR292" s="387">
        <f t="shared" si="3115"/>
        <v>0</v>
      </c>
      <c r="GS292" s="388">
        <v>0.36319999999999997</v>
      </c>
      <c r="GT292" s="389">
        <f t="shared" si="3116"/>
        <v>0</v>
      </c>
      <c r="GU292" s="390">
        <f t="shared" si="3117"/>
        <v>0</v>
      </c>
      <c r="GV292" s="391"/>
      <c r="GW292" s="384">
        <v>15.0</v>
      </c>
      <c r="GX292" s="385" t="s">
        <v>193</v>
      </c>
      <c r="GY292" s="386" t="s">
        <v>132</v>
      </c>
      <c r="GZ292" s="386" t="s">
        <v>132</v>
      </c>
      <c r="HA292" s="387"/>
      <c r="HB292" s="387" t="str">
        <f t="shared" si="3118"/>
        <v/>
      </c>
      <c r="HC292" s="387">
        <f t="shared" si="3119"/>
        <v>0</v>
      </c>
      <c r="HD292" s="388"/>
      <c r="HE292" s="387">
        <f t="shared" si="3120"/>
        <v>0</v>
      </c>
      <c r="HF292" s="388"/>
      <c r="HG292" s="387">
        <f>ADHB!HH292</f>
        <v>0</v>
      </c>
      <c r="HH292" s="387">
        <f t="shared" si="3121"/>
        <v>0</v>
      </c>
      <c r="HI292" s="387">
        <f t="shared" si="3122"/>
        <v>0</v>
      </c>
      <c r="HJ292" s="388">
        <v>0.36319999999999997</v>
      </c>
      <c r="HK292" s="389">
        <f t="shared" si="3123"/>
        <v>0</v>
      </c>
      <c r="HL292" s="390">
        <f t="shared" si="3124"/>
        <v>0</v>
      </c>
      <c r="HM292" s="391"/>
      <c r="HN292" s="384">
        <v>15.0</v>
      </c>
      <c r="HO292" s="385" t="s">
        <v>193</v>
      </c>
      <c r="HP292" s="386" t="s">
        <v>132</v>
      </c>
      <c r="HQ292" s="386" t="s">
        <v>132</v>
      </c>
      <c r="HR292" s="387"/>
      <c r="HS292" s="387" t="str">
        <f t="shared" si="3125"/>
        <v/>
      </c>
      <c r="HT292" s="387">
        <f t="shared" si="3126"/>
        <v>0</v>
      </c>
      <c r="HU292" s="388"/>
      <c r="HV292" s="387">
        <f t="shared" si="3127"/>
        <v>0</v>
      </c>
      <c r="HW292" s="388"/>
      <c r="HX292" s="387">
        <f>ADHB!HY292</f>
        <v>0</v>
      </c>
      <c r="HY292" s="387">
        <f t="shared" si="3128"/>
        <v>0</v>
      </c>
      <c r="HZ292" s="387">
        <f t="shared" si="3129"/>
        <v>0</v>
      </c>
      <c r="IA292" s="388">
        <v>0.36319999999999997</v>
      </c>
      <c r="IB292" s="389">
        <f t="shared" si="3130"/>
        <v>0</v>
      </c>
      <c r="IC292" s="390">
        <f t="shared" si="3131"/>
        <v>0</v>
      </c>
      <c r="ID292" s="391"/>
      <c r="IE292" s="384">
        <v>15.0</v>
      </c>
      <c r="IF292" s="385" t="s">
        <v>193</v>
      </c>
      <c r="IG292" s="386" t="s">
        <v>132</v>
      </c>
      <c r="IH292" s="386" t="s">
        <v>132</v>
      </c>
      <c r="II292" s="387"/>
      <c r="IJ292" s="387" t="str">
        <f t="shared" si="3132"/>
        <v/>
      </c>
      <c r="IK292" s="387">
        <f t="shared" si="3133"/>
        <v>0</v>
      </c>
      <c r="IL292" s="388"/>
      <c r="IM292" s="387">
        <f t="shared" si="3134"/>
        <v>0</v>
      </c>
      <c r="IN292" s="388"/>
      <c r="IO292" s="387">
        <f>ADHB!IP292</f>
        <v>0</v>
      </c>
      <c r="IP292" s="387">
        <f t="shared" si="3135"/>
        <v>0</v>
      </c>
      <c r="IQ292" s="387">
        <f t="shared" si="3136"/>
        <v>0</v>
      </c>
      <c r="IR292" s="388">
        <v>0.36319999999999997</v>
      </c>
      <c r="IS292" s="389">
        <f t="shared" si="3137"/>
        <v>0</v>
      </c>
      <c r="IT292" s="390">
        <f t="shared" si="3138"/>
        <v>0</v>
      </c>
      <c r="IU292" s="391"/>
      <c r="IV292" s="384">
        <v>15.0</v>
      </c>
      <c r="IW292" s="385" t="s">
        <v>193</v>
      </c>
      <c r="IX292" s="386" t="s">
        <v>132</v>
      </c>
      <c r="IY292" s="386" t="s">
        <v>132</v>
      </c>
      <c r="IZ292" s="387"/>
      <c r="JA292" s="387" t="str">
        <f t="shared" si="3139"/>
        <v/>
      </c>
      <c r="JB292" s="387">
        <f t="shared" si="3140"/>
        <v>0</v>
      </c>
      <c r="JC292" s="388"/>
      <c r="JD292" s="387">
        <f t="shared" si="3141"/>
        <v>0</v>
      </c>
      <c r="JE292" s="388"/>
      <c r="JF292" s="387">
        <f>ADHB!JG292</f>
        <v>0</v>
      </c>
      <c r="JG292" s="387">
        <f t="shared" si="3142"/>
        <v>0</v>
      </c>
      <c r="JH292" s="387">
        <f t="shared" si="3143"/>
        <v>0</v>
      </c>
      <c r="JI292" s="388">
        <v>0.36319999999999997</v>
      </c>
      <c r="JJ292" s="389">
        <f t="shared" si="3144"/>
        <v>0</v>
      </c>
      <c r="JK292" s="390">
        <f t="shared" si="3145"/>
        <v>0</v>
      </c>
      <c r="JL292" s="391"/>
      <c r="JM292" s="384">
        <v>15.0</v>
      </c>
      <c r="JN292" s="385" t="s">
        <v>193</v>
      </c>
      <c r="JO292" s="386" t="s">
        <v>132</v>
      </c>
      <c r="JP292" s="386" t="s">
        <v>132</v>
      </c>
      <c r="JQ292" s="387"/>
      <c r="JR292" s="387" t="str">
        <f t="shared" si="3146"/>
        <v/>
      </c>
      <c r="JS292" s="387">
        <f t="shared" si="3147"/>
        <v>0</v>
      </c>
      <c r="JT292" s="388"/>
      <c r="JU292" s="387">
        <f t="shared" si="3148"/>
        <v>0</v>
      </c>
      <c r="JV292" s="388"/>
      <c r="JW292" s="387" t="str">
        <f>ADHB!LF292</f>
        <v/>
      </c>
      <c r="JX292" s="387">
        <f t="shared" si="3149"/>
        <v>0</v>
      </c>
      <c r="JY292" s="387">
        <f t="shared" si="3150"/>
        <v>0</v>
      </c>
      <c r="JZ292" s="388">
        <v>0.36319999999999997</v>
      </c>
      <c r="KA292" s="389">
        <f t="shared" si="3151"/>
        <v>0</v>
      </c>
      <c r="KB292" s="390">
        <f t="shared" si="3152"/>
        <v>0</v>
      </c>
      <c r="KC292" s="391"/>
      <c r="KD292" s="384">
        <v>15.0</v>
      </c>
      <c r="KE292" s="385" t="s">
        <v>193</v>
      </c>
      <c r="KF292" s="386" t="s">
        <v>132</v>
      </c>
      <c r="KG292" s="386" t="s">
        <v>132</v>
      </c>
      <c r="KH292" s="387"/>
      <c r="KI292" s="387" t="str">
        <f t="shared" si="3153"/>
        <v/>
      </c>
      <c r="KJ292" s="387">
        <f t="shared" si="3154"/>
        <v>0</v>
      </c>
      <c r="KK292" s="388"/>
      <c r="KL292" s="387">
        <f t="shared" si="3155"/>
        <v>0</v>
      </c>
      <c r="KM292" s="388"/>
      <c r="KN292" s="387" t="str">
        <f>ADHB!LW292</f>
        <v/>
      </c>
      <c r="KO292" s="387">
        <f t="shared" si="3156"/>
        <v>0</v>
      </c>
      <c r="KP292" s="387">
        <f t="shared" si="3157"/>
        <v>0</v>
      </c>
      <c r="KQ292" s="388">
        <v>0.36319999999999997</v>
      </c>
      <c r="KR292" s="389">
        <f t="shared" si="3158"/>
        <v>0</v>
      </c>
      <c r="KS292" s="390">
        <f t="shared" si="3159"/>
        <v>0</v>
      </c>
      <c r="KT292" s="391"/>
      <c r="KU292" s="392"/>
    </row>
    <row r="293" ht="15.75" customHeight="1">
      <c r="A293" s="384">
        <v>16.0</v>
      </c>
      <c r="B293" s="385" t="s">
        <v>194</v>
      </c>
      <c r="C293" s="386" t="s">
        <v>132</v>
      </c>
      <c r="D293" s="386" t="s">
        <v>132</v>
      </c>
      <c r="E293" s="387"/>
      <c r="F293" s="387"/>
      <c r="G293" s="387">
        <f t="shared" si="3035"/>
        <v>0</v>
      </c>
      <c r="H293" s="388"/>
      <c r="I293" s="387">
        <f t="shared" si="3036"/>
        <v>0</v>
      </c>
      <c r="J293" s="388"/>
      <c r="K293" s="387">
        <f>ADHB!L293</f>
        <v>0</v>
      </c>
      <c r="L293" s="387">
        <f t="shared" si="3037"/>
        <v>0</v>
      </c>
      <c r="M293" s="387">
        <f t="shared" si="3038"/>
        <v>0</v>
      </c>
      <c r="N293" s="388">
        <v>0.36319999999999997</v>
      </c>
      <c r="O293" s="389">
        <f t="shared" si="3039"/>
        <v>0</v>
      </c>
      <c r="P293" s="390">
        <f t="shared" si="3040"/>
        <v>0</v>
      </c>
      <c r="Q293" s="391"/>
      <c r="R293" s="384">
        <v>16.0</v>
      </c>
      <c r="S293" s="385" t="s">
        <v>194</v>
      </c>
      <c r="T293" s="386" t="s">
        <v>132</v>
      </c>
      <c r="U293" s="386" t="s">
        <v>132</v>
      </c>
      <c r="V293" s="387"/>
      <c r="W293" s="387" t="str">
        <f t="shared" si="3041"/>
        <v/>
      </c>
      <c r="X293" s="387">
        <f t="shared" si="3042"/>
        <v>0</v>
      </c>
      <c r="Y293" s="388"/>
      <c r="Z293" s="387">
        <f t="shared" si="3043"/>
        <v>0</v>
      </c>
      <c r="AA293" s="388"/>
      <c r="AB293" s="387">
        <f>ADHB!AC293</f>
        <v>0</v>
      </c>
      <c r="AC293" s="387">
        <f t="shared" si="3044"/>
        <v>0</v>
      </c>
      <c r="AD293" s="387">
        <f t="shared" si="3045"/>
        <v>0</v>
      </c>
      <c r="AE293" s="388">
        <v>0.36319999999999997</v>
      </c>
      <c r="AF293" s="389">
        <f t="shared" si="3046"/>
        <v>0</v>
      </c>
      <c r="AG293" s="390">
        <f t="shared" si="3047"/>
        <v>0</v>
      </c>
      <c r="AH293" s="391"/>
      <c r="AI293" s="384">
        <v>16.0</v>
      </c>
      <c r="AJ293" s="385" t="s">
        <v>194</v>
      </c>
      <c r="AK293" s="386" t="s">
        <v>132</v>
      </c>
      <c r="AL293" s="386" t="s">
        <v>132</v>
      </c>
      <c r="AM293" s="387"/>
      <c r="AN293" s="387" t="str">
        <f t="shared" si="3048"/>
        <v/>
      </c>
      <c r="AO293" s="387">
        <f t="shared" si="3049"/>
        <v>0</v>
      </c>
      <c r="AP293" s="388"/>
      <c r="AQ293" s="387">
        <f t="shared" si="3050"/>
        <v>0</v>
      </c>
      <c r="AR293" s="388"/>
      <c r="AS293" s="387">
        <f>ADHB!AT293</f>
        <v>0</v>
      </c>
      <c r="AT293" s="387">
        <f t="shared" si="3051"/>
        <v>0</v>
      </c>
      <c r="AU293" s="387">
        <f t="shared" si="3052"/>
        <v>0</v>
      </c>
      <c r="AV293" s="388">
        <v>0.36319999999999997</v>
      </c>
      <c r="AW293" s="389">
        <f t="shared" si="3053"/>
        <v>0</v>
      </c>
      <c r="AX293" s="390">
        <f t="shared" si="3054"/>
        <v>0</v>
      </c>
      <c r="AY293" s="391"/>
      <c r="AZ293" s="384">
        <v>16.0</v>
      </c>
      <c r="BA293" s="385" t="s">
        <v>194</v>
      </c>
      <c r="BB293" s="386" t="s">
        <v>132</v>
      </c>
      <c r="BC293" s="386" t="s">
        <v>132</v>
      </c>
      <c r="BD293" s="387"/>
      <c r="BE293" s="387" t="str">
        <f t="shared" si="3055"/>
        <v/>
      </c>
      <c r="BF293" s="387">
        <f t="shared" si="3056"/>
        <v>0</v>
      </c>
      <c r="BG293" s="388"/>
      <c r="BH293" s="387">
        <f t="shared" si="3057"/>
        <v>0</v>
      </c>
      <c r="BI293" s="388"/>
      <c r="BJ293" s="387">
        <f>ADHB!BK293</f>
        <v>0</v>
      </c>
      <c r="BK293" s="387">
        <f t="shared" si="3058"/>
        <v>0</v>
      </c>
      <c r="BL293" s="387">
        <f t="shared" si="3059"/>
        <v>0</v>
      </c>
      <c r="BM293" s="388">
        <v>0.36319999999999997</v>
      </c>
      <c r="BN293" s="389">
        <f t="shared" si="3060"/>
        <v>0</v>
      </c>
      <c r="BO293" s="390">
        <f t="shared" si="3061"/>
        <v>0</v>
      </c>
      <c r="BP293" s="391"/>
      <c r="BQ293" s="384">
        <v>16.0</v>
      </c>
      <c r="BR293" s="385" t="s">
        <v>194</v>
      </c>
      <c r="BS293" s="386" t="s">
        <v>132</v>
      </c>
      <c r="BT293" s="386" t="s">
        <v>132</v>
      </c>
      <c r="BU293" s="387"/>
      <c r="BV293" s="387" t="str">
        <f t="shared" si="3062"/>
        <v/>
      </c>
      <c r="BW293" s="387">
        <f t="shared" si="3063"/>
        <v>0</v>
      </c>
      <c r="BX293" s="388"/>
      <c r="BY293" s="387">
        <f t="shared" si="3064"/>
        <v>0</v>
      </c>
      <c r="BZ293" s="388"/>
      <c r="CA293" s="387">
        <f>ADHB!CB293</f>
        <v>0</v>
      </c>
      <c r="CB293" s="387">
        <f t="shared" si="3065"/>
        <v>0</v>
      </c>
      <c r="CC293" s="387">
        <f t="shared" si="3066"/>
        <v>0</v>
      </c>
      <c r="CD293" s="388">
        <v>0.36319999999999997</v>
      </c>
      <c r="CE293" s="389">
        <f t="shared" si="3067"/>
        <v>0</v>
      </c>
      <c r="CF293" s="390">
        <f t="shared" si="3068"/>
        <v>0</v>
      </c>
      <c r="CG293" s="391"/>
      <c r="CH293" s="384">
        <v>16.0</v>
      </c>
      <c r="CI293" s="385" t="s">
        <v>194</v>
      </c>
      <c r="CJ293" s="386" t="s">
        <v>132</v>
      </c>
      <c r="CK293" s="386" t="s">
        <v>132</v>
      </c>
      <c r="CL293" s="387"/>
      <c r="CM293" s="387" t="str">
        <f t="shared" si="3069"/>
        <v/>
      </c>
      <c r="CN293" s="387">
        <f t="shared" si="3070"/>
        <v>0</v>
      </c>
      <c r="CO293" s="388"/>
      <c r="CP293" s="387">
        <f t="shared" si="3071"/>
        <v>0</v>
      </c>
      <c r="CQ293" s="388"/>
      <c r="CR293" s="387">
        <f>ADHB!CS293</f>
        <v>0</v>
      </c>
      <c r="CS293" s="387">
        <f t="shared" si="3072"/>
        <v>0</v>
      </c>
      <c r="CT293" s="387">
        <f t="shared" si="3073"/>
        <v>0</v>
      </c>
      <c r="CU293" s="388">
        <v>0.36319999999999997</v>
      </c>
      <c r="CV293" s="389">
        <f t="shared" si="3074"/>
        <v>0</v>
      </c>
      <c r="CW293" s="390">
        <f t="shared" si="3075"/>
        <v>0</v>
      </c>
      <c r="CX293" s="391"/>
      <c r="CY293" s="384">
        <v>16.0</v>
      </c>
      <c r="CZ293" s="385" t="s">
        <v>194</v>
      </c>
      <c r="DA293" s="386" t="s">
        <v>132</v>
      </c>
      <c r="DB293" s="386" t="s">
        <v>132</v>
      </c>
      <c r="DC293" s="387"/>
      <c r="DD293" s="387" t="str">
        <f t="shared" si="3076"/>
        <v/>
      </c>
      <c r="DE293" s="387">
        <f t="shared" si="3077"/>
        <v>0</v>
      </c>
      <c r="DF293" s="388"/>
      <c r="DG293" s="387">
        <f t="shared" si="3078"/>
        <v>0</v>
      </c>
      <c r="DH293" s="388"/>
      <c r="DI293" s="387">
        <f>ADHB!DJ293</f>
        <v>0</v>
      </c>
      <c r="DJ293" s="387">
        <f t="shared" si="3079"/>
        <v>0</v>
      </c>
      <c r="DK293" s="387">
        <f t="shared" si="3080"/>
        <v>0</v>
      </c>
      <c r="DL293" s="388">
        <v>0.36319999999999997</v>
      </c>
      <c r="DM293" s="389">
        <f t="shared" si="3081"/>
        <v>0</v>
      </c>
      <c r="DN293" s="390">
        <f t="shared" si="3082"/>
        <v>0</v>
      </c>
      <c r="DO293" s="391"/>
      <c r="DP293" s="384">
        <v>16.0</v>
      </c>
      <c r="DQ293" s="385" t="s">
        <v>194</v>
      </c>
      <c r="DR293" s="386" t="s">
        <v>132</v>
      </c>
      <c r="DS293" s="386" t="s">
        <v>132</v>
      </c>
      <c r="DT293" s="387"/>
      <c r="DU293" s="387" t="str">
        <f t="shared" si="3083"/>
        <v/>
      </c>
      <c r="DV293" s="387">
        <f t="shared" si="3084"/>
        <v>0</v>
      </c>
      <c r="DW293" s="388"/>
      <c r="DX293" s="387">
        <f t="shared" si="3085"/>
        <v>0</v>
      </c>
      <c r="DY293" s="388"/>
      <c r="DZ293" s="387">
        <f>ADHB!EA293</f>
        <v>0</v>
      </c>
      <c r="EA293" s="387">
        <f t="shared" si="3086"/>
        <v>0</v>
      </c>
      <c r="EB293" s="387">
        <f t="shared" si="3087"/>
        <v>0</v>
      </c>
      <c r="EC293" s="388">
        <v>0.36319999999999997</v>
      </c>
      <c r="ED293" s="389">
        <f t="shared" si="3088"/>
        <v>0</v>
      </c>
      <c r="EE293" s="390">
        <f t="shared" si="3089"/>
        <v>0</v>
      </c>
      <c r="EF293" s="391"/>
      <c r="EG293" s="384">
        <v>16.0</v>
      </c>
      <c r="EH293" s="385" t="s">
        <v>194</v>
      </c>
      <c r="EI293" s="386" t="s">
        <v>132</v>
      </c>
      <c r="EJ293" s="386" t="s">
        <v>132</v>
      </c>
      <c r="EK293" s="387"/>
      <c r="EL293" s="387" t="str">
        <f t="shared" si="3090"/>
        <v/>
      </c>
      <c r="EM293" s="387">
        <f t="shared" si="3091"/>
        <v>0</v>
      </c>
      <c r="EN293" s="388"/>
      <c r="EO293" s="387">
        <f t="shared" si="3092"/>
        <v>0</v>
      </c>
      <c r="EP293" s="388"/>
      <c r="EQ293" s="387">
        <f>ADHB!ER293</f>
        <v>0</v>
      </c>
      <c r="ER293" s="387">
        <f t="shared" si="3093"/>
        <v>0</v>
      </c>
      <c r="ES293" s="387">
        <f t="shared" si="3094"/>
        <v>0</v>
      </c>
      <c r="ET293" s="388">
        <v>0.36319999999999997</v>
      </c>
      <c r="EU293" s="389">
        <f t="shared" si="3095"/>
        <v>0</v>
      </c>
      <c r="EV293" s="390">
        <f t="shared" si="3096"/>
        <v>0</v>
      </c>
      <c r="EW293" s="391"/>
      <c r="EX293" s="384">
        <v>16.0</v>
      </c>
      <c r="EY293" s="385" t="s">
        <v>194</v>
      </c>
      <c r="EZ293" s="386" t="s">
        <v>132</v>
      </c>
      <c r="FA293" s="386" t="s">
        <v>132</v>
      </c>
      <c r="FB293" s="387"/>
      <c r="FC293" s="387" t="str">
        <f t="shared" si="3097"/>
        <v/>
      </c>
      <c r="FD293" s="387">
        <f t="shared" si="3098"/>
        <v>0</v>
      </c>
      <c r="FE293" s="388"/>
      <c r="FF293" s="387">
        <f t="shared" si="3099"/>
        <v>0</v>
      </c>
      <c r="FG293" s="388"/>
      <c r="FH293" s="387">
        <f>ADHB!FI293</f>
        <v>0</v>
      </c>
      <c r="FI293" s="387">
        <f t="shared" si="3100"/>
        <v>0</v>
      </c>
      <c r="FJ293" s="387">
        <f t="shared" si="3101"/>
        <v>0</v>
      </c>
      <c r="FK293" s="388">
        <v>0.36319999999999997</v>
      </c>
      <c r="FL293" s="389">
        <f t="shared" si="3102"/>
        <v>0</v>
      </c>
      <c r="FM293" s="390">
        <f t="shared" si="3103"/>
        <v>0</v>
      </c>
      <c r="FN293" s="391"/>
      <c r="FO293" s="384">
        <v>16.0</v>
      </c>
      <c r="FP293" s="385" t="s">
        <v>194</v>
      </c>
      <c r="FQ293" s="386" t="s">
        <v>132</v>
      </c>
      <c r="FR293" s="386" t="s">
        <v>132</v>
      </c>
      <c r="FS293" s="387"/>
      <c r="FT293" s="387" t="str">
        <f t="shared" si="3104"/>
        <v/>
      </c>
      <c r="FU293" s="387">
        <f t="shared" si="3105"/>
        <v>0</v>
      </c>
      <c r="FV293" s="388"/>
      <c r="FW293" s="387">
        <f t="shared" si="3106"/>
        <v>0</v>
      </c>
      <c r="FX293" s="388"/>
      <c r="FY293" s="387">
        <f>ADHB!FZ293</f>
        <v>0</v>
      </c>
      <c r="FZ293" s="387">
        <f t="shared" si="3107"/>
        <v>0</v>
      </c>
      <c r="GA293" s="387">
        <f t="shared" si="3108"/>
        <v>0</v>
      </c>
      <c r="GB293" s="388">
        <v>0.36319999999999997</v>
      </c>
      <c r="GC293" s="389">
        <f t="shared" si="3109"/>
        <v>0</v>
      </c>
      <c r="GD293" s="390">
        <f t="shared" si="3110"/>
        <v>0</v>
      </c>
      <c r="GE293" s="391"/>
      <c r="GF293" s="384">
        <v>16.0</v>
      </c>
      <c r="GG293" s="385" t="s">
        <v>194</v>
      </c>
      <c r="GH293" s="386" t="s">
        <v>132</v>
      </c>
      <c r="GI293" s="386" t="s">
        <v>132</v>
      </c>
      <c r="GJ293" s="387"/>
      <c r="GK293" s="387" t="str">
        <f t="shared" si="3111"/>
        <v/>
      </c>
      <c r="GL293" s="387">
        <f t="shared" si="3112"/>
        <v>0</v>
      </c>
      <c r="GM293" s="388"/>
      <c r="GN293" s="387">
        <f t="shared" si="3113"/>
        <v>0</v>
      </c>
      <c r="GO293" s="388"/>
      <c r="GP293" s="387">
        <f>ADHB!GQ293</f>
        <v>0</v>
      </c>
      <c r="GQ293" s="387">
        <f t="shared" si="3114"/>
        <v>0</v>
      </c>
      <c r="GR293" s="387">
        <f t="shared" si="3115"/>
        <v>0</v>
      </c>
      <c r="GS293" s="388">
        <v>0.36319999999999997</v>
      </c>
      <c r="GT293" s="389">
        <f t="shared" si="3116"/>
        <v>0</v>
      </c>
      <c r="GU293" s="390">
        <f t="shared" si="3117"/>
        <v>0</v>
      </c>
      <c r="GV293" s="391"/>
      <c r="GW293" s="384">
        <v>16.0</v>
      </c>
      <c r="GX293" s="385" t="s">
        <v>194</v>
      </c>
      <c r="GY293" s="386" t="s">
        <v>132</v>
      </c>
      <c r="GZ293" s="386" t="s">
        <v>132</v>
      </c>
      <c r="HA293" s="387"/>
      <c r="HB293" s="387" t="str">
        <f t="shared" si="3118"/>
        <v/>
      </c>
      <c r="HC293" s="387">
        <f t="shared" si="3119"/>
        <v>0</v>
      </c>
      <c r="HD293" s="388"/>
      <c r="HE293" s="387">
        <f t="shared" si="3120"/>
        <v>0</v>
      </c>
      <c r="HF293" s="388"/>
      <c r="HG293" s="387">
        <f>ADHB!HH293</f>
        <v>0</v>
      </c>
      <c r="HH293" s="387">
        <f t="shared" si="3121"/>
        <v>0</v>
      </c>
      <c r="HI293" s="387">
        <f t="shared" si="3122"/>
        <v>0</v>
      </c>
      <c r="HJ293" s="388">
        <v>0.36319999999999997</v>
      </c>
      <c r="HK293" s="389">
        <f t="shared" si="3123"/>
        <v>0</v>
      </c>
      <c r="HL293" s="390">
        <f t="shared" si="3124"/>
        <v>0</v>
      </c>
      <c r="HM293" s="391"/>
      <c r="HN293" s="384">
        <v>16.0</v>
      </c>
      <c r="HO293" s="385" t="s">
        <v>194</v>
      </c>
      <c r="HP293" s="386" t="s">
        <v>132</v>
      </c>
      <c r="HQ293" s="386" t="s">
        <v>132</v>
      </c>
      <c r="HR293" s="387"/>
      <c r="HS293" s="387" t="str">
        <f t="shared" si="3125"/>
        <v/>
      </c>
      <c r="HT293" s="387">
        <f t="shared" si="3126"/>
        <v>0</v>
      </c>
      <c r="HU293" s="388"/>
      <c r="HV293" s="387">
        <f t="shared" si="3127"/>
        <v>0</v>
      </c>
      <c r="HW293" s="388"/>
      <c r="HX293" s="387">
        <f>ADHB!HY293</f>
        <v>0</v>
      </c>
      <c r="HY293" s="387">
        <f t="shared" si="3128"/>
        <v>0</v>
      </c>
      <c r="HZ293" s="387">
        <f t="shared" si="3129"/>
        <v>0</v>
      </c>
      <c r="IA293" s="388">
        <v>0.36319999999999997</v>
      </c>
      <c r="IB293" s="389">
        <f t="shared" si="3130"/>
        <v>0</v>
      </c>
      <c r="IC293" s="390">
        <f t="shared" si="3131"/>
        <v>0</v>
      </c>
      <c r="ID293" s="391"/>
      <c r="IE293" s="384">
        <v>16.0</v>
      </c>
      <c r="IF293" s="385" t="s">
        <v>194</v>
      </c>
      <c r="IG293" s="386" t="s">
        <v>132</v>
      </c>
      <c r="IH293" s="386" t="s">
        <v>132</v>
      </c>
      <c r="II293" s="387"/>
      <c r="IJ293" s="387" t="str">
        <f t="shared" si="3132"/>
        <v/>
      </c>
      <c r="IK293" s="387">
        <f t="shared" si="3133"/>
        <v>0</v>
      </c>
      <c r="IL293" s="388"/>
      <c r="IM293" s="387">
        <f t="shared" si="3134"/>
        <v>0</v>
      </c>
      <c r="IN293" s="388"/>
      <c r="IO293" s="387">
        <f>ADHB!IP293</f>
        <v>0</v>
      </c>
      <c r="IP293" s="387">
        <f t="shared" si="3135"/>
        <v>0</v>
      </c>
      <c r="IQ293" s="387">
        <f t="shared" si="3136"/>
        <v>0</v>
      </c>
      <c r="IR293" s="388">
        <v>0.36319999999999997</v>
      </c>
      <c r="IS293" s="389">
        <f t="shared" si="3137"/>
        <v>0</v>
      </c>
      <c r="IT293" s="390">
        <f t="shared" si="3138"/>
        <v>0</v>
      </c>
      <c r="IU293" s="391"/>
      <c r="IV293" s="384">
        <v>16.0</v>
      </c>
      <c r="IW293" s="385" t="s">
        <v>194</v>
      </c>
      <c r="IX293" s="386" t="s">
        <v>132</v>
      </c>
      <c r="IY293" s="386" t="s">
        <v>132</v>
      </c>
      <c r="IZ293" s="387"/>
      <c r="JA293" s="387" t="str">
        <f t="shared" si="3139"/>
        <v/>
      </c>
      <c r="JB293" s="387">
        <f t="shared" si="3140"/>
        <v>0</v>
      </c>
      <c r="JC293" s="388"/>
      <c r="JD293" s="387">
        <f t="shared" si="3141"/>
        <v>0</v>
      </c>
      <c r="JE293" s="388"/>
      <c r="JF293" s="387">
        <f>ADHB!JG293</f>
        <v>0</v>
      </c>
      <c r="JG293" s="387">
        <f t="shared" si="3142"/>
        <v>0</v>
      </c>
      <c r="JH293" s="387">
        <f t="shared" si="3143"/>
        <v>0</v>
      </c>
      <c r="JI293" s="388">
        <v>0.36319999999999997</v>
      </c>
      <c r="JJ293" s="389">
        <f t="shared" si="3144"/>
        <v>0</v>
      </c>
      <c r="JK293" s="390">
        <f t="shared" si="3145"/>
        <v>0</v>
      </c>
      <c r="JL293" s="391"/>
      <c r="JM293" s="384">
        <v>16.0</v>
      </c>
      <c r="JN293" s="385" t="s">
        <v>194</v>
      </c>
      <c r="JO293" s="386" t="s">
        <v>132</v>
      </c>
      <c r="JP293" s="386" t="s">
        <v>132</v>
      </c>
      <c r="JQ293" s="387"/>
      <c r="JR293" s="387" t="str">
        <f t="shared" si="3146"/>
        <v/>
      </c>
      <c r="JS293" s="387">
        <f t="shared" si="3147"/>
        <v>0</v>
      </c>
      <c r="JT293" s="388"/>
      <c r="JU293" s="387">
        <f t="shared" si="3148"/>
        <v>0</v>
      </c>
      <c r="JV293" s="388"/>
      <c r="JW293" s="387" t="str">
        <f>ADHB!LF293</f>
        <v/>
      </c>
      <c r="JX293" s="387">
        <f t="shared" si="3149"/>
        <v>0</v>
      </c>
      <c r="JY293" s="387">
        <f t="shared" si="3150"/>
        <v>0</v>
      </c>
      <c r="JZ293" s="388">
        <v>0.36319999999999997</v>
      </c>
      <c r="KA293" s="389">
        <f t="shared" si="3151"/>
        <v>0</v>
      </c>
      <c r="KB293" s="390">
        <f t="shared" si="3152"/>
        <v>0</v>
      </c>
      <c r="KC293" s="391"/>
      <c r="KD293" s="384">
        <v>16.0</v>
      </c>
      <c r="KE293" s="385" t="s">
        <v>194</v>
      </c>
      <c r="KF293" s="386" t="s">
        <v>132</v>
      </c>
      <c r="KG293" s="386" t="s">
        <v>132</v>
      </c>
      <c r="KH293" s="387"/>
      <c r="KI293" s="387" t="str">
        <f t="shared" si="3153"/>
        <v/>
      </c>
      <c r="KJ293" s="387">
        <f t="shared" si="3154"/>
        <v>0</v>
      </c>
      <c r="KK293" s="388"/>
      <c r="KL293" s="387">
        <f t="shared" si="3155"/>
        <v>0</v>
      </c>
      <c r="KM293" s="388"/>
      <c r="KN293" s="387" t="str">
        <f>ADHB!LW293</f>
        <v/>
      </c>
      <c r="KO293" s="387">
        <f t="shared" si="3156"/>
        <v>0</v>
      </c>
      <c r="KP293" s="387">
        <f t="shared" si="3157"/>
        <v>0</v>
      </c>
      <c r="KQ293" s="388">
        <v>0.36319999999999997</v>
      </c>
      <c r="KR293" s="389">
        <f t="shared" si="3158"/>
        <v>0</v>
      </c>
      <c r="KS293" s="390">
        <f t="shared" si="3159"/>
        <v>0</v>
      </c>
      <c r="KT293" s="391"/>
      <c r="KU293" s="392"/>
    </row>
    <row r="294" ht="15.75" customHeight="1">
      <c r="A294" s="384">
        <v>17.0</v>
      </c>
      <c r="B294" s="385" t="s">
        <v>195</v>
      </c>
      <c r="C294" s="386" t="s">
        <v>132</v>
      </c>
      <c r="D294" s="386" t="s">
        <v>132</v>
      </c>
      <c r="E294" s="387"/>
      <c r="F294" s="387"/>
      <c r="G294" s="387">
        <f t="shared" si="3035"/>
        <v>0</v>
      </c>
      <c r="H294" s="388"/>
      <c r="I294" s="387">
        <f t="shared" si="3036"/>
        <v>0</v>
      </c>
      <c r="J294" s="388"/>
      <c r="K294" s="387">
        <f>ADHB!L294</f>
        <v>0</v>
      </c>
      <c r="L294" s="387">
        <f t="shared" si="3037"/>
        <v>0</v>
      </c>
      <c r="M294" s="387">
        <f t="shared" si="3038"/>
        <v>0</v>
      </c>
      <c r="N294" s="388">
        <v>0.36319999999999997</v>
      </c>
      <c r="O294" s="389">
        <f t="shared" si="3039"/>
        <v>0</v>
      </c>
      <c r="P294" s="390">
        <f t="shared" si="3040"/>
        <v>0</v>
      </c>
      <c r="Q294" s="391"/>
      <c r="R294" s="384">
        <v>17.0</v>
      </c>
      <c r="S294" s="385" t="s">
        <v>195</v>
      </c>
      <c r="T294" s="386" t="s">
        <v>132</v>
      </c>
      <c r="U294" s="386" t="s">
        <v>132</v>
      </c>
      <c r="V294" s="387"/>
      <c r="W294" s="387" t="str">
        <f t="shared" si="3041"/>
        <v/>
      </c>
      <c r="X294" s="387">
        <f t="shared" si="3042"/>
        <v>0</v>
      </c>
      <c r="Y294" s="388"/>
      <c r="Z294" s="387">
        <f t="shared" si="3043"/>
        <v>0</v>
      </c>
      <c r="AA294" s="388"/>
      <c r="AB294" s="387">
        <f>ADHB!AC294</f>
        <v>0</v>
      </c>
      <c r="AC294" s="387">
        <f t="shared" si="3044"/>
        <v>0</v>
      </c>
      <c r="AD294" s="387">
        <f t="shared" si="3045"/>
        <v>0</v>
      </c>
      <c r="AE294" s="388">
        <v>0.36319999999999997</v>
      </c>
      <c r="AF294" s="389">
        <f t="shared" si="3046"/>
        <v>0</v>
      </c>
      <c r="AG294" s="390">
        <f t="shared" si="3047"/>
        <v>0</v>
      </c>
      <c r="AH294" s="391"/>
      <c r="AI294" s="384">
        <v>17.0</v>
      </c>
      <c r="AJ294" s="385" t="s">
        <v>195</v>
      </c>
      <c r="AK294" s="386" t="s">
        <v>132</v>
      </c>
      <c r="AL294" s="386" t="s">
        <v>132</v>
      </c>
      <c r="AM294" s="387"/>
      <c r="AN294" s="387" t="str">
        <f t="shared" si="3048"/>
        <v/>
      </c>
      <c r="AO294" s="387">
        <f t="shared" si="3049"/>
        <v>0</v>
      </c>
      <c r="AP294" s="388"/>
      <c r="AQ294" s="387">
        <f t="shared" si="3050"/>
        <v>0</v>
      </c>
      <c r="AR294" s="388"/>
      <c r="AS294" s="387">
        <f>ADHB!AT294</f>
        <v>0</v>
      </c>
      <c r="AT294" s="387">
        <f t="shared" si="3051"/>
        <v>0</v>
      </c>
      <c r="AU294" s="387">
        <f t="shared" si="3052"/>
        <v>0</v>
      </c>
      <c r="AV294" s="388">
        <v>0.36319999999999997</v>
      </c>
      <c r="AW294" s="389">
        <f t="shared" si="3053"/>
        <v>0</v>
      </c>
      <c r="AX294" s="390">
        <f t="shared" si="3054"/>
        <v>0</v>
      </c>
      <c r="AY294" s="391"/>
      <c r="AZ294" s="384">
        <v>17.0</v>
      </c>
      <c r="BA294" s="385" t="s">
        <v>195</v>
      </c>
      <c r="BB294" s="386" t="s">
        <v>132</v>
      </c>
      <c r="BC294" s="386" t="s">
        <v>132</v>
      </c>
      <c r="BD294" s="387"/>
      <c r="BE294" s="387" t="str">
        <f t="shared" si="3055"/>
        <v/>
      </c>
      <c r="BF294" s="387">
        <f t="shared" si="3056"/>
        <v>0</v>
      </c>
      <c r="BG294" s="388"/>
      <c r="BH294" s="387">
        <f t="shared" si="3057"/>
        <v>0</v>
      </c>
      <c r="BI294" s="388"/>
      <c r="BJ294" s="387">
        <f>ADHB!BK294</f>
        <v>0</v>
      </c>
      <c r="BK294" s="387">
        <f t="shared" si="3058"/>
        <v>0</v>
      </c>
      <c r="BL294" s="387">
        <f t="shared" si="3059"/>
        <v>0</v>
      </c>
      <c r="BM294" s="388">
        <v>0.36319999999999997</v>
      </c>
      <c r="BN294" s="389">
        <f t="shared" si="3060"/>
        <v>0</v>
      </c>
      <c r="BO294" s="390">
        <f t="shared" si="3061"/>
        <v>0</v>
      </c>
      <c r="BP294" s="391"/>
      <c r="BQ294" s="384">
        <v>17.0</v>
      </c>
      <c r="BR294" s="385" t="s">
        <v>195</v>
      </c>
      <c r="BS294" s="386" t="s">
        <v>132</v>
      </c>
      <c r="BT294" s="386" t="s">
        <v>132</v>
      </c>
      <c r="BU294" s="387"/>
      <c r="BV294" s="387" t="str">
        <f t="shared" si="3062"/>
        <v/>
      </c>
      <c r="BW294" s="387">
        <f t="shared" si="3063"/>
        <v>0</v>
      </c>
      <c r="BX294" s="388"/>
      <c r="BY294" s="387">
        <f t="shared" si="3064"/>
        <v>0</v>
      </c>
      <c r="BZ294" s="388"/>
      <c r="CA294" s="387">
        <f>ADHB!CB294</f>
        <v>0</v>
      </c>
      <c r="CB294" s="387">
        <f t="shared" si="3065"/>
        <v>0</v>
      </c>
      <c r="CC294" s="387">
        <f t="shared" si="3066"/>
        <v>0</v>
      </c>
      <c r="CD294" s="388">
        <v>0.36319999999999997</v>
      </c>
      <c r="CE294" s="389">
        <f t="shared" si="3067"/>
        <v>0</v>
      </c>
      <c r="CF294" s="390">
        <f t="shared" si="3068"/>
        <v>0</v>
      </c>
      <c r="CG294" s="391"/>
      <c r="CH294" s="384">
        <v>17.0</v>
      </c>
      <c r="CI294" s="385" t="s">
        <v>195</v>
      </c>
      <c r="CJ294" s="386" t="s">
        <v>132</v>
      </c>
      <c r="CK294" s="386" t="s">
        <v>132</v>
      </c>
      <c r="CL294" s="387"/>
      <c r="CM294" s="387" t="str">
        <f t="shared" si="3069"/>
        <v/>
      </c>
      <c r="CN294" s="387">
        <f t="shared" si="3070"/>
        <v>0</v>
      </c>
      <c r="CO294" s="388"/>
      <c r="CP294" s="387">
        <f t="shared" si="3071"/>
        <v>0</v>
      </c>
      <c r="CQ294" s="388"/>
      <c r="CR294" s="387">
        <f>ADHB!CS294</f>
        <v>0</v>
      </c>
      <c r="CS294" s="387">
        <f t="shared" si="3072"/>
        <v>0</v>
      </c>
      <c r="CT294" s="387">
        <f t="shared" si="3073"/>
        <v>0</v>
      </c>
      <c r="CU294" s="388">
        <v>0.36319999999999997</v>
      </c>
      <c r="CV294" s="389">
        <f t="shared" si="3074"/>
        <v>0</v>
      </c>
      <c r="CW294" s="390">
        <f t="shared" si="3075"/>
        <v>0</v>
      </c>
      <c r="CX294" s="391"/>
      <c r="CY294" s="384">
        <v>17.0</v>
      </c>
      <c r="CZ294" s="385" t="s">
        <v>195</v>
      </c>
      <c r="DA294" s="386" t="s">
        <v>132</v>
      </c>
      <c r="DB294" s="386" t="s">
        <v>132</v>
      </c>
      <c r="DC294" s="387"/>
      <c r="DD294" s="387" t="str">
        <f t="shared" si="3076"/>
        <v/>
      </c>
      <c r="DE294" s="387">
        <f t="shared" si="3077"/>
        <v>0</v>
      </c>
      <c r="DF294" s="388"/>
      <c r="DG294" s="387">
        <f t="shared" si="3078"/>
        <v>0</v>
      </c>
      <c r="DH294" s="388"/>
      <c r="DI294" s="387">
        <f>ADHB!DJ294</f>
        <v>0</v>
      </c>
      <c r="DJ294" s="387">
        <f t="shared" si="3079"/>
        <v>0</v>
      </c>
      <c r="DK294" s="387">
        <f t="shared" si="3080"/>
        <v>0</v>
      </c>
      <c r="DL294" s="388">
        <v>0.36319999999999997</v>
      </c>
      <c r="DM294" s="389">
        <f t="shared" si="3081"/>
        <v>0</v>
      </c>
      <c r="DN294" s="390">
        <f t="shared" si="3082"/>
        <v>0</v>
      </c>
      <c r="DO294" s="391"/>
      <c r="DP294" s="384">
        <v>17.0</v>
      </c>
      <c r="DQ294" s="385" t="s">
        <v>195</v>
      </c>
      <c r="DR294" s="386" t="s">
        <v>132</v>
      </c>
      <c r="DS294" s="386" t="s">
        <v>132</v>
      </c>
      <c r="DT294" s="387"/>
      <c r="DU294" s="387" t="str">
        <f t="shared" si="3083"/>
        <v/>
      </c>
      <c r="DV294" s="387">
        <f t="shared" si="3084"/>
        <v>0</v>
      </c>
      <c r="DW294" s="388"/>
      <c r="DX294" s="387">
        <f t="shared" si="3085"/>
        <v>0</v>
      </c>
      <c r="DY294" s="388"/>
      <c r="DZ294" s="387">
        <f>ADHB!EA294</f>
        <v>0</v>
      </c>
      <c r="EA294" s="387">
        <f t="shared" si="3086"/>
        <v>0</v>
      </c>
      <c r="EB294" s="387">
        <f t="shared" si="3087"/>
        <v>0</v>
      </c>
      <c r="EC294" s="388">
        <v>0.36319999999999997</v>
      </c>
      <c r="ED294" s="389">
        <f t="shared" si="3088"/>
        <v>0</v>
      </c>
      <c r="EE294" s="390">
        <f t="shared" si="3089"/>
        <v>0</v>
      </c>
      <c r="EF294" s="391"/>
      <c r="EG294" s="384">
        <v>17.0</v>
      </c>
      <c r="EH294" s="385" t="s">
        <v>195</v>
      </c>
      <c r="EI294" s="386" t="s">
        <v>132</v>
      </c>
      <c r="EJ294" s="386" t="s">
        <v>132</v>
      </c>
      <c r="EK294" s="387"/>
      <c r="EL294" s="387" t="str">
        <f t="shared" si="3090"/>
        <v/>
      </c>
      <c r="EM294" s="387">
        <f t="shared" si="3091"/>
        <v>0</v>
      </c>
      <c r="EN294" s="388"/>
      <c r="EO294" s="387">
        <f t="shared" si="3092"/>
        <v>0</v>
      </c>
      <c r="EP294" s="388"/>
      <c r="EQ294" s="387">
        <f>ADHB!ER294</f>
        <v>0</v>
      </c>
      <c r="ER294" s="387">
        <f t="shared" si="3093"/>
        <v>0</v>
      </c>
      <c r="ES294" s="387">
        <f t="shared" si="3094"/>
        <v>0</v>
      </c>
      <c r="ET294" s="388">
        <v>0.36319999999999997</v>
      </c>
      <c r="EU294" s="389">
        <f t="shared" si="3095"/>
        <v>0</v>
      </c>
      <c r="EV294" s="390">
        <f t="shared" si="3096"/>
        <v>0</v>
      </c>
      <c r="EW294" s="391"/>
      <c r="EX294" s="384">
        <v>17.0</v>
      </c>
      <c r="EY294" s="385" t="s">
        <v>195</v>
      </c>
      <c r="EZ294" s="386" t="s">
        <v>132</v>
      </c>
      <c r="FA294" s="386" t="s">
        <v>132</v>
      </c>
      <c r="FB294" s="387"/>
      <c r="FC294" s="387" t="str">
        <f t="shared" si="3097"/>
        <v/>
      </c>
      <c r="FD294" s="387">
        <f t="shared" si="3098"/>
        <v>0</v>
      </c>
      <c r="FE294" s="388"/>
      <c r="FF294" s="387">
        <f t="shared" si="3099"/>
        <v>0</v>
      </c>
      <c r="FG294" s="388"/>
      <c r="FH294" s="387">
        <f>ADHB!FI294</f>
        <v>0</v>
      </c>
      <c r="FI294" s="387">
        <f t="shared" si="3100"/>
        <v>0</v>
      </c>
      <c r="FJ294" s="387">
        <f t="shared" si="3101"/>
        <v>0</v>
      </c>
      <c r="FK294" s="388">
        <v>0.36319999999999997</v>
      </c>
      <c r="FL294" s="389">
        <f t="shared" si="3102"/>
        <v>0</v>
      </c>
      <c r="FM294" s="390">
        <f t="shared" si="3103"/>
        <v>0</v>
      </c>
      <c r="FN294" s="391"/>
      <c r="FO294" s="384">
        <v>17.0</v>
      </c>
      <c r="FP294" s="385" t="s">
        <v>195</v>
      </c>
      <c r="FQ294" s="386" t="s">
        <v>132</v>
      </c>
      <c r="FR294" s="386" t="s">
        <v>132</v>
      </c>
      <c r="FS294" s="387"/>
      <c r="FT294" s="387" t="str">
        <f t="shared" si="3104"/>
        <v/>
      </c>
      <c r="FU294" s="387">
        <f t="shared" si="3105"/>
        <v>0</v>
      </c>
      <c r="FV294" s="388"/>
      <c r="FW294" s="387">
        <f t="shared" si="3106"/>
        <v>0</v>
      </c>
      <c r="FX294" s="388"/>
      <c r="FY294" s="387">
        <f>ADHB!FZ294</f>
        <v>0</v>
      </c>
      <c r="FZ294" s="387">
        <f t="shared" si="3107"/>
        <v>0</v>
      </c>
      <c r="GA294" s="387">
        <f t="shared" si="3108"/>
        <v>0</v>
      </c>
      <c r="GB294" s="388">
        <v>0.36319999999999997</v>
      </c>
      <c r="GC294" s="389">
        <f t="shared" si="3109"/>
        <v>0</v>
      </c>
      <c r="GD294" s="390">
        <f t="shared" si="3110"/>
        <v>0</v>
      </c>
      <c r="GE294" s="391"/>
      <c r="GF294" s="384">
        <v>17.0</v>
      </c>
      <c r="GG294" s="385" t="s">
        <v>195</v>
      </c>
      <c r="GH294" s="386" t="s">
        <v>132</v>
      </c>
      <c r="GI294" s="386" t="s">
        <v>132</v>
      </c>
      <c r="GJ294" s="387"/>
      <c r="GK294" s="387" t="str">
        <f t="shared" si="3111"/>
        <v/>
      </c>
      <c r="GL294" s="387">
        <f t="shared" si="3112"/>
        <v>0</v>
      </c>
      <c r="GM294" s="388"/>
      <c r="GN294" s="387">
        <f t="shared" si="3113"/>
        <v>0</v>
      </c>
      <c r="GO294" s="388"/>
      <c r="GP294" s="387">
        <f>ADHB!GQ294</f>
        <v>0</v>
      </c>
      <c r="GQ294" s="387">
        <f t="shared" si="3114"/>
        <v>0</v>
      </c>
      <c r="GR294" s="387">
        <f t="shared" si="3115"/>
        <v>0</v>
      </c>
      <c r="GS294" s="388">
        <v>0.36319999999999997</v>
      </c>
      <c r="GT294" s="389">
        <f t="shared" si="3116"/>
        <v>0</v>
      </c>
      <c r="GU294" s="390">
        <f t="shared" si="3117"/>
        <v>0</v>
      </c>
      <c r="GV294" s="391"/>
      <c r="GW294" s="384">
        <v>17.0</v>
      </c>
      <c r="GX294" s="385" t="s">
        <v>195</v>
      </c>
      <c r="GY294" s="386" t="s">
        <v>132</v>
      </c>
      <c r="GZ294" s="386" t="s">
        <v>132</v>
      </c>
      <c r="HA294" s="387"/>
      <c r="HB294" s="387" t="str">
        <f t="shared" si="3118"/>
        <v/>
      </c>
      <c r="HC294" s="387">
        <f t="shared" si="3119"/>
        <v>0</v>
      </c>
      <c r="HD294" s="388"/>
      <c r="HE294" s="387">
        <f t="shared" si="3120"/>
        <v>0</v>
      </c>
      <c r="HF294" s="388"/>
      <c r="HG294" s="387">
        <f>ADHB!HH294</f>
        <v>0</v>
      </c>
      <c r="HH294" s="387">
        <f t="shared" si="3121"/>
        <v>0</v>
      </c>
      <c r="HI294" s="387">
        <f t="shared" si="3122"/>
        <v>0</v>
      </c>
      <c r="HJ294" s="388">
        <v>0.36319999999999997</v>
      </c>
      <c r="HK294" s="389">
        <f t="shared" si="3123"/>
        <v>0</v>
      </c>
      <c r="HL294" s="390">
        <f t="shared" si="3124"/>
        <v>0</v>
      </c>
      <c r="HM294" s="391"/>
      <c r="HN294" s="384">
        <v>17.0</v>
      </c>
      <c r="HO294" s="385" t="s">
        <v>195</v>
      </c>
      <c r="HP294" s="386" t="s">
        <v>132</v>
      </c>
      <c r="HQ294" s="386" t="s">
        <v>132</v>
      </c>
      <c r="HR294" s="387"/>
      <c r="HS294" s="387" t="str">
        <f t="shared" si="3125"/>
        <v/>
      </c>
      <c r="HT294" s="387">
        <f t="shared" si="3126"/>
        <v>0</v>
      </c>
      <c r="HU294" s="388"/>
      <c r="HV294" s="387">
        <f t="shared" si="3127"/>
        <v>0</v>
      </c>
      <c r="HW294" s="388"/>
      <c r="HX294" s="387">
        <f>ADHB!HY294</f>
        <v>0</v>
      </c>
      <c r="HY294" s="387">
        <f t="shared" si="3128"/>
        <v>0</v>
      </c>
      <c r="HZ294" s="387">
        <f t="shared" si="3129"/>
        <v>0</v>
      </c>
      <c r="IA294" s="388">
        <v>0.36319999999999997</v>
      </c>
      <c r="IB294" s="389">
        <f t="shared" si="3130"/>
        <v>0</v>
      </c>
      <c r="IC294" s="390">
        <f t="shared" si="3131"/>
        <v>0</v>
      </c>
      <c r="ID294" s="391"/>
      <c r="IE294" s="384">
        <v>17.0</v>
      </c>
      <c r="IF294" s="385" t="s">
        <v>195</v>
      </c>
      <c r="IG294" s="386" t="s">
        <v>132</v>
      </c>
      <c r="IH294" s="386" t="s">
        <v>132</v>
      </c>
      <c r="II294" s="387"/>
      <c r="IJ294" s="387" t="str">
        <f t="shared" si="3132"/>
        <v/>
      </c>
      <c r="IK294" s="387">
        <f t="shared" si="3133"/>
        <v>0</v>
      </c>
      <c r="IL294" s="388"/>
      <c r="IM294" s="387">
        <f t="shared" si="3134"/>
        <v>0</v>
      </c>
      <c r="IN294" s="388"/>
      <c r="IO294" s="387">
        <f>ADHB!IP294</f>
        <v>0</v>
      </c>
      <c r="IP294" s="387">
        <f t="shared" si="3135"/>
        <v>0</v>
      </c>
      <c r="IQ294" s="387">
        <f t="shared" si="3136"/>
        <v>0</v>
      </c>
      <c r="IR294" s="388">
        <v>0.36319999999999997</v>
      </c>
      <c r="IS294" s="389">
        <f t="shared" si="3137"/>
        <v>0</v>
      </c>
      <c r="IT294" s="390">
        <f t="shared" si="3138"/>
        <v>0</v>
      </c>
      <c r="IU294" s="391"/>
      <c r="IV294" s="384">
        <v>17.0</v>
      </c>
      <c r="IW294" s="385" t="s">
        <v>195</v>
      </c>
      <c r="IX294" s="386" t="s">
        <v>132</v>
      </c>
      <c r="IY294" s="386" t="s">
        <v>132</v>
      </c>
      <c r="IZ294" s="387"/>
      <c r="JA294" s="387" t="str">
        <f t="shared" si="3139"/>
        <v/>
      </c>
      <c r="JB294" s="387">
        <f t="shared" si="3140"/>
        <v>0</v>
      </c>
      <c r="JC294" s="388"/>
      <c r="JD294" s="387">
        <f t="shared" si="3141"/>
        <v>0</v>
      </c>
      <c r="JE294" s="388"/>
      <c r="JF294" s="387">
        <f>ADHB!JG294</f>
        <v>0</v>
      </c>
      <c r="JG294" s="387">
        <f t="shared" si="3142"/>
        <v>0</v>
      </c>
      <c r="JH294" s="387">
        <f t="shared" si="3143"/>
        <v>0</v>
      </c>
      <c r="JI294" s="388">
        <v>0.36319999999999997</v>
      </c>
      <c r="JJ294" s="389">
        <f t="shared" si="3144"/>
        <v>0</v>
      </c>
      <c r="JK294" s="390">
        <f t="shared" si="3145"/>
        <v>0</v>
      </c>
      <c r="JL294" s="391"/>
      <c r="JM294" s="384">
        <v>17.0</v>
      </c>
      <c r="JN294" s="385" t="s">
        <v>195</v>
      </c>
      <c r="JO294" s="386" t="s">
        <v>132</v>
      </c>
      <c r="JP294" s="386" t="s">
        <v>132</v>
      </c>
      <c r="JQ294" s="387"/>
      <c r="JR294" s="387" t="str">
        <f t="shared" si="3146"/>
        <v/>
      </c>
      <c r="JS294" s="387">
        <f t="shared" si="3147"/>
        <v>0</v>
      </c>
      <c r="JT294" s="388"/>
      <c r="JU294" s="387">
        <f t="shared" si="3148"/>
        <v>0</v>
      </c>
      <c r="JV294" s="388"/>
      <c r="JW294" s="387" t="str">
        <f>ADHB!LF294</f>
        <v/>
      </c>
      <c r="JX294" s="387">
        <f t="shared" si="3149"/>
        <v>0</v>
      </c>
      <c r="JY294" s="387">
        <f t="shared" si="3150"/>
        <v>0</v>
      </c>
      <c r="JZ294" s="388">
        <v>0.36319999999999997</v>
      </c>
      <c r="KA294" s="389">
        <f t="shared" si="3151"/>
        <v>0</v>
      </c>
      <c r="KB294" s="390">
        <f t="shared" si="3152"/>
        <v>0</v>
      </c>
      <c r="KC294" s="391"/>
      <c r="KD294" s="384">
        <v>17.0</v>
      </c>
      <c r="KE294" s="385" t="s">
        <v>195</v>
      </c>
      <c r="KF294" s="386" t="s">
        <v>132</v>
      </c>
      <c r="KG294" s="386" t="s">
        <v>132</v>
      </c>
      <c r="KH294" s="387"/>
      <c r="KI294" s="387" t="str">
        <f t="shared" si="3153"/>
        <v/>
      </c>
      <c r="KJ294" s="387">
        <f t="shared" si="3154"/>
        <v>0</v>
      </c>
      <c r="KK294" s="388"/>
      <c r="KL294" s="387">
        <f t="shared" si="3155"/>
        <v>0</v>
      </c>
      <c r="KM294" s="388"/>
      <c r="KN294" s="387" t="str">
        <f>ADHB!LW294</f>
        <v/>
      </c>
      <c r="KO294" s="387">
        <f t="shared" si="3156"/>
        <v>0</v>
      </c>
      <c r="KP294" s="387">
        <f t="shared" si="3157"/>
        <v>0</v>
      </c>
      <c r="KQ294" s="388">
        <v>0.36319999999999997</v>
      </c>
      <c r="KR294" s="389">
        <f t="shared" si="3158"/>
        <v>0</v>
      </c>
      <c r="KS294" s="390">
        <f t="shared" si="3159"/>
        <v>0</v>
      </c>
      <c r="KT294" s="391"/>
      <c r="KU294" s="392"/>
    </row>
    <row r="295" ht="15.75" customHeight="1">
      <c r="A295" s="384">
        <v>18.0</v>
      </c>
      <c r="B295" s="385" t="s">
        <v>196</v>
      </c>
      <c r="C295" s="386" t="s">
        <v>132</v>
      </c>
      <c r="D295" s="386" t="s">
        <v>132</v>
      </c>
      <c r="E295" s="387"/>
      <c r="F295" s="387"/>
      <c r="G295" s="387">
        <f t="shared" si="3035"/>
        <v>0</v>
      </c>
      <c r="H295" s="388"/>
      <c r="I295" s="387">
        <f t="shared" si="3036"/>
        <v>0</v>
      </c>
      <c r="J295" s="388"/>
      <c r="K295" s="387">
        <f>ADHB!L295</f>
        <v>0</v>
      </c>
      <c r="L295" s="387">
        <f t="shared" si="3037"/>
        <v>0</v>
      </c>
      <c r="M295" s="387">
        <f t="shared" si="3038"/>
        <v>0</v>
      </c>
      <c r="N295" s="388">
        <v>0.36319999999999997</v>
      </c>
      <c r="O295" s="389">
        <f t="shared" si="3039"/>
        <v>0</v>
      </c>
      <c r="P295" s="390">
        <f t="shared" si="3040"/>
        <v>0</v>
      </c>
      <c r="Q295" s="391"/>
      <c r="R295" s="384">
        <v>18.0</v>
      </c>
      <c r="S295" s="385" t="s">
        <v>196</v>
      </c>
      <c r="T295" s="386" t="s">
        <v>132</v>
      </c>
      <c r="U295" s="386" t="s">
        <v>132</v>
      </c>
      <c r="V295" s="387"/>
      <c r="W295" s="387" t="str">
        <f t="shared" si="3041"/>
        <v/>
      </c>
      <c r="X295" s="387">
        <f t="shared" si="3042"/>
        <v>0</v>
      </c>
      <c r="Y295" s="388"/>
      <c r="Z295" s="387">
        <f t="shared" si="3043"/>
        <v>0</v>
      </c>
      <c r="AA295" s="388"/>
      <c r="AB295" s="387">
        <f>ADHB!AC295</f>
        <v>0</v>
      </c>
      <c r="AC295" s="387">
        <f t="shared" si="3044"/>
        <v>0</v>
      </c>
      <c r="AD295" s="387">
        <f t="shared" si="3045"/>
        <v>0</v>
      </c>
      <c r="AE295" s="388">
        <v>0.36319999999999997</v>
      </c>
      <c r="AF295" s="389">
        <f t="shared" si="3046"/>
        <v>0</v>
      </c>
      <c r="AG295" s="390">
        <f t="shared" si="3047"/>
        <v>0</v>
      </c>
      <c r="AH295" s="391"/>
      <c r="AI295" s="384">
        <v>18.0</v>
      </c>
      <c r="AJ295" s="385" t="s">
        <v>196</v>
      </c>
      <c r="AK295" s="386" t="s">
        <v>132</v>
      </c>
      <c r="AL295" s="386" t="s">
        <v>132</v>
      </c>
      <c r="AM295" s="387"/>
      <c r="AN295" s="387" t="str">
        <f t="shared" si="3048"/>
        <v/>
      </c>
      <c r="AO295" s="387">
        <f t="shared" si="3049"/>
        <v>0</v>
      </c>
      <c r="AP295" s="388"/>
      <c r="AQ295" s="387">
        <f t="shared" si="3050"/>
        <v>0</v>
      </c>
      <c r="AR295" s="388"/>
      <c r="AS295" s="387">
        <f>ADHB!AT295</f>
        <v>0</v>
      </c>
      <c r="AT295" s="387">
        <f t="shared" si="3051"/>
        <v>0</v>
      </c>
      <c r="AU295" s="387">
        <f t="shared" si="3052"/>
        <v>0</v>
      </c>
      <c r="AV295" s="388">
        <v>0.36319999999999997</v>
      </c>
      <c r="AW295" s="389">
        <f t="shared" si="3053"/>
        <v>0</v>
      </c>
      <c r="AX295" s="390">
        <f t="shared" si="3054"/>
        <v>0</v>
      </c>
      <c r="AY295" s="391"/>
      <c r="AZ295" s="384">
        <v>18.0</v>
      </c>
      <c r="BA295" s="385" t="s">
        <v>196</v>
      </c>
      <c r="BB295" s="386" t="s">
        <v>132</v>
      </c>
      <c r="BC295" s="386" t="s">
        <v>132</v>
      </c>
      <c r="BD295" s="387"/>
      <c r="BE295" s="387" t="str">
        <f t="shared" si="3055"/>
        <v/>
      </c>
      <c r="BF295" s="387">
        <f t="shared" si="3056"/>
        <v>0</v>
      </c>
      <c r="BG295" s="388"/>
      <c r="BH295" s="387">
        <f t="shared" si="3057"/>
        <v>0</v>
      </c>
      <c r="BI295" s="388"/>
      <c r="BJ295" s="387">
        <f>ADHB!BK295</f>
        <v>0</v>
      </c>
      <c r="BK295" s="387">
        <f t="shared" si="3058"/>
        <v>0</v>
      </c>
      <c r="BL295" s="387">
        <f t="shared" si="3059"/>
        <v>0</v>
      </c>
      <c r="BM295" s="388">
        <v>0.36319999999999997</v>
      </c>
      <c r="BN295" s="389">
        <f t="shared" si="3060"/>
        <v>0</v>
      </c>
      <c r="BO295" s="390">
        <f t="shared" si="3061"/>
        <v>0</v>
      </c>
      <c r="BP295" s="391"/>
      <c r="BQ295" s="384">
        <v>18.0</v>
      </c>
      <c r="BR295" s="385" t="s">
        <v>196</v>
      </c>
      <c r="BS295" s="386" t="s">
        <v>132</v>
      </c>
      <c r="BT295" s="386" t="s">
        <v>132</v>
      </c>
      <c r="BU295" s="387"/>
      <c r="BV295" s="387" t="str">
        <f t="shared" si="3062"/>
        <v/>
      </c>
      <c r="BW295" s="387">
        <f t="shared" si="3063"/>
        <v>0</v>
      </c>
      <c r="BX295" s="388"/>
      <c r="BY295" s="387">
        <f t="shared" si="3064"/>
        <v>0</v>
      </c>
      <c r="BZ295" s="388"/>
      <c r="CA295" s="387">
        <f>ADHB!CB295</f>
        <v>0</v>
      </c>
      <c r="CB295" s="387">
        <f t="shared" si="3065"/>
        <v>0</v>
      </c>
      <c r="CC295" s="387">
        <f t="shared" si="3066"/>
        <v>0</v>
      </c>
      <c r="CD295" s="388">
        <v>0.36319999999999997</v>
      </c>
      <c r="CE295" s="389">
        <f t="shared" si="3067"/>
        <v>0</v>
      </c>
      <c r="CF295" s="390">
        <f t="shared" si="3068"/>
        <v>0</v>
      </c>
      <c r="CG295" s="391"/>
      <c r="CH295" s="384">
        <v>18.0</v>
      </c>
      <c r="CI295" s="385" t="s">
        <v>196</v>
      </c>
      <c r="CJ295" s="386" t="s">
        <v>132</v>
      </c>
      <c r="CK295" s="386" t="s">
        <v>132</v>
      </c>
      <c r="CL295" s="387"/>
      <c r="CM295" s="387" t="str">
        <f t="shared" si="3069"/>
        <v/>
      </c>
      <c r="CN295" s="387">
        <f t="shared" si="3070"/>
        <v>0</v>
      </c>
      <c r="CO295" s="388"/>
      <c r="CP295" s="387">
        <f t="shared" si="3071"/>
        <v>0</v>
      </c>
      <c r="CQ295" s="388"/>
      <c r="CR295" s="387">
        <f>ADHB!CS295</f>
        <v>0</v>
      </c>
      <c r="CS295" s="387">
        <f t="shared" si="3072"/>
        <v>0</v>
      </c>
      <c r="CT295" s="387">
        <f t="shared" si="3073"/>
        <v>0</v>
      </c>
      <c r="CU295" s="388">
        <v>0.36319999999999997</v>
      </c>
      <c r="CV295" s="389">
        <f t="shared" si="3074"/>
        <v>0</v>
      </c>
      <c r="CW295" s="390">
        <f t="shared" si="3075"/>
        <v>0</v>
      </c>
      <c r="CX295" s="391"/>
      <c r="CY295" s="384">
        <v>18.0</v>
      </c>
      <c r="CZ295" s="385" t="s">
        <v>196</v>
      </c>
      <c r="DA295" s="386" t="s">
        <v>132</v>
      </c>
      <c r="DB295" s="386" t="s">
        <v>132</v>
      </c>
      <c r="DC295" s="387"/>
      <c r="DD295" s="387" t="str">
        <f t="shared" si="3076"/>
        <v/>
      </c>
      <c r="DE295" s="387">
        <f t="shared" si="3077"/>
        <v>0</v>
      </c>
      <c r="DF295" s="388"/>
      <c r="DG295" s="387">
        <f t="shared" si="3078"/>
        <v>0</v>
      </c>
      <c r="DH295" s="388"/>
      <c r="DI295" s="387">
        <f>ADHB!DJ295</f>
        <v>0</v>
      </c>
      <c r="DJ295" s="387">
        <f t="shared" si="3079"/>
        <v>0</v>
      </c>
      <c r="DK295" s="387">
        <f t="shared" si="3080"/>
        <v>0</v>
      </c>
      <c r="DL295" s="388">
        <v>0.36319999999999997</v>
      </c>
      <c r="DM295" s="389">
        <f t="shared" si="3081"/>
        <v>0</v>
      </c>
      <c r="DN295" s="390">
        <f t="shared" si="3082"/>
        <v>0</v>
      </c>
      <c r="DO295" s="391"/>
      <c r="DP295" s="384">
        <v>18.0</v>
      </c>
      <c r="DQ295" s="385" t="s">
        <v>196</v>
      </c>
      <c r="DR295" s="386" t="s">
        <v>132</v>
      </c>
      <c r="DS295" s="386" t="s">
        <v>132</v>
      </c>
      <c r="DT295" s="387"/>
      <c r="DU295" s="387" t="str">
        <f t="shared" si="3083"/>
        <v/>
      </c>
      <c r="DV295" s="387">
        <f t="shared" si="3084"/>
        <v>0</v>
      </c>
      <c r="DW295" s="388"/>
      <c r="DX295" s="387">
        <f t="shared" si="3085"/>
        <v>0</v>
      </c>
      <c r="DY295" s="388"/>
      <c r="DZ295" s="387">
        <f>ADHB!EA295</f>
        <v>0</v>
      </c>
      <c r="EA295" s="387">
        <f t="shared" si="3086"/>
        <v>0</v>
      </c>
      <c r="EB295" s="387">
        <f t="shared" si="3087"/>
        <v>0</v>
      </c>
      <c r="EC295" s="388">
        <v>0.36319999999999997</v>
      </c>
      <c r="ED295" s="389">
        <f t="shared" si="3088"/>
        <v>0</v>
      </c>
      <c r="EE295" s="390">
        <f t="shared" si="3089"/>
        <v>0</v>
      </c>
      <c r="EF295" s="391"/>
      <c r="EG295" s="384">
        <v>18.0</v>
      </c>
      <c r="EH295" s="385" t="s">
        <v>196</v>
      </c>
      <c r="EI295" s="386" t="s">
        <v>132</v>
      </c>
      <c r="EJ295" s="386" t="s">
        <v>132</v>
      </c>
      <c r="EK295" s="387"/>
      <c r="EL295" s="387" t="str">
        <f t="shared" si="3090"/>
        <v/>
      </c>
      <c r="EM295" s="387">
        <f t="shared" si="3091"/>
        <v>0</v>
      </c>
      <c r="EN295" s="388"/>
      <c r="EO295" s="387">
        <f t="shared" si="3092"/>
        <v>0</v>
      </c>
      <c r="EP295" s="388"/>
      <c r="EQ295" s="387">
        <f>ADHB!ER295</f>
        <v>0</v>
      </c>
      <c r="ER295" s="387">
        <f t="shared" si="3093"/>
        <v>0</v>
      </c>
      <c r="ES295" s="387">
        <f t="shared" si="3094"/>
        <v>0</v>
      </c>
      <c r="ET295" s="388">
        <v>0.36319999999999997</v>
      </c>
      <c r="EU295" s="389">
        <f t="shared" si="3095"/>
        <v>0</v>
      </c>
      <c r="EV295" s="390">
        <f t="shared" si="3096"/>
        <v>0</v>
      </c>
      <c r="EW295" s="391"/>
      <c r="EX295" s="384">
        <v>18.0</v>
      </c>
      <c r="EY295" s="385" t="s">
        <v>196</v>
      </c>
      <c r="EZ295" s="386" t="s">
        <v>132</v>
      </c>
      <c r="FA295" s="386" t="s">
        <v>132</v>
      </c>
      <c r="FB295" s="387"/>
      <c r="FC295" s="387" t="str">
        <f t="shared" si="3097"/>
        <v/>
      </c>
      <c r="FD295" s="387">
        <f t="shared" si="3098"/>
        <v>0</v>
      </c>
      <c r="FE295" s="388"/>
      <c r="FF295" s="387">
        <f t="shared" si="3099"/>
        <v>0</v>
      </c>
      <c r="FG295" s="388"/>
      <c r="FH295" s="387">
        <f>ADHB!FI295</f>
        <v>0</v>
      </c>
      <c r="FI295" s="387">
        <f t="shared" si="3100"/>
        <v>0</v>
      </c>
      <c r="FJ295" s="387">
        <f t="shared" si="3101"/>
        <v>0</v>
      </c>
      <c r="FK295" s="388">
        <v>0.36319999999999997</v>
      </c>
      <c r="FL295" s="389">
        <f t="shared" si="3102"/>
        <v>0</v>
      </c>
      <c r="FM295" s="390">
        <f t="shared" si="3103"/>
        <v>0</v>
      </c>
      <c r="FN295" s="391"/>
      <c r="FO295" s="384">
        <v>18.0</v>
      </c>
      <c r="FP295" s="385" t="s">
        <v>196</v>
      </c>
      <c r="FQ295" s="386" t="s">
        <v>132</v>
      </c>
      <c r="FR295" s="386" t="s">
        <v>132</v>
      </c>
      <c r="FS295" s="387"/>
      <c r="FT295" s="387" t="str">
        <f t="shared" si="3104"/>
        <v/>
      </c>
      <c r="FU295" s="387">
        <f t="shared" si="3105"/>
        <v>0</v>
      </c>
      <c r="FV295" s="388"/>
      <c r="FW295" s="387">
        <f t="shared" si="3106"/>
        <v>0</v>
      </c>
      <c r="FX295" s="388"/>
      <c r="FY295" s="387">
        <f>ADHB!FZ295</f>
        <v>0</v>
      </c>
      <c r="FZ295" s="387">
        <f t="shared" si="3107"/>
        <v>0</v>
      </c>
      <c r="GA295" s="387">
        <f t="shared" si="3108"/>
        <v>0</v>
      </c>
      <c r="GB295" s="388">
        <v>0.36319999999999997</v>
      </c>
      <c r="GC295" s="389">
        <f t="shared" si="3109"/>
        <v>0</v>
      </c>
      <c r="GD295" s="390">
        <f t="shared" si="3110"/>
        <v>0</v>
      </c>
      <c r="GE295" s="391"/>
      <c r="GF295" s="384">
        <v>18.0</v>
      </c>
      <c r="GG295" s="385" t="s">
        <v>196</v>
      </c>
      <c r="GH295" s="386" t="s">
        <v>132</v>
      </c>
      <c r="GI295" s="386" t="s">
        <v>132</v>
      </c>
      <c r="GJ295" s="387"/>
      <c r="GK295" s="387" t="str">
        <f t="shared" si="3111"/>
        <v/>
      </c>
      <c r="GL295" s="387">
        <f t="shared" si="3112"/>
        <v>0</v>
      </c>
      <c r="GM295" s="388"/>
      <c r="GN295" s="387">
        <f t="shared" si="3113"/>
        <v>0</v>
      </c>
      <c r="GO295" s="388"/>
      <c r="GP295" s="387">
        <f>ADHB!GQ295</f>
        <v>0</v>
      </c>
      <c r="GQ295" s="387">
        <f t="shared" si="3114"/>
        <v>0</v>
      </c>
      <c r="GR295" s="387">
        <f t="shared" si="3115"/>
        <v>0</v>
      </c>
      <c r="GS295" s="388">
        <v>0.36319999999999997</v>
      </c>
      <c r="GT295" s="389">
        <f t="shared" si="3116"/>
        <v>0</v>
      </c>
      <c r="GU295" s="390">
        <f t="shared" si="3117"/>
        <v>0</v>
      </c>
      <c r="GV295" s="391"/>
      <c r="GW295" s="384">
        <v>18.0</v>
      </c>
      <c r="GX295" s="385" t="s">
        <v>196</v>
      </c>
      <c r="GY295" s="386" t="s">
        <v>132</v>
      </c>
      <c r="GZ295" s="386" t="s">
        <v>132</v>
      </c>
      <c r="HA295" s="387"/>
      <c r="HB295" s="387" t="str">
        <f t="shared" si="3118"/>
        <v/>
      </c>
      <c r="HC295" s="387">
        <f t="shared" si="3119"/>
        <v>0</v>
      </c>
      <c r="HD295" s="388"/>
      <c r="HE295" s="387">
        <f t="shared" si="3120"/>
        <v>0</v>
      </c>
      <c r="HF295" s="388"/>
      <c r="HG295" s="387">
        <f>ADHB!HH295</f>
        <v>0</v>
      </c>
      <c r="HH295" s="387">
        <f t="shared" si="3121"/>
        <v>0</v>
      </c>
      <c r="HI295" s="387">
        <f t="shared" si="3122"/>
        <v>0</v>
      </c>
      <c r="HJ295" s="388">
        <v>0.36319999999999997</v>
      </c>
      <c r="HK295" s="389">
        <f t="shared" si="3123"/>
        <v>0</v>
      </c>
      <c r="HL295" s="390">
        <f t="shared" si="3124"/>
        <v>0</v>
      </c>
      <c r="HM295" s="391"/>
      <c r="HN295" s="384">
        <v>18.0</v>
      </c>
      <c r="HO295" s="385" t="s">
        <v>196</v>
      </c>
      <c r="HP295" s="386" t="s">
        <v>132</v>
      </c>
      <c r="HQ295" s="386" t="s">
        <v>132</v>
      </c>
      <c r="HR295" s="387"/>
      <c r="HS295" s="387" t="str">
        <f t="shared" si="3125"/>
        <v/>
      </c>
      <c r="HT295" s="387">
        <f t="shared" si="3126"/>
        <v>0</v>
      </c>
      <c r="HU295" s="388"/>
      <c r="HV295" s="387">
        <f t="shared" si="3127"/>
        <v>0</v>
      </c>
      <c r="HW295" s="388"/>
      <c r="HX295" s="387">
        <f>ADHB!HY295</f>
        <v>0</v>
      </c>
      <c r="HY295" s="387">
        <f t="shared" si="3128"/>
        <v>0</v>
      </c>
      <c r="HZ295" s="387">
        <f t="shared" si="3129"/>
        <v>0</v>
      </c>
      <c r="IA295" s="388">
        <v>0.36319999999999997</v>
      </c>
      <c r="IB295" s="389">
        <f t="shared" si="3130"/>
        <v>0</v>
      </c>
      <c r="IC295" s="390">
        <f t="shared" si="3131"/>
        <v>0</v>
      </c>
      <c r="ID295" s="391"/>
      <c r="IE295" s="384">
        <v>18.0</v>
      </c>
      <c r="IF295" s="385" t="s">
        <v>196</v>
      </c>
      <c r="IG295" s="386" t="s">
        <v>132</v>
      </c>
      <c r="IH295" s="386" t="s">
        <v>132</v>
      </c>
      <c r="II295" s="387"/>
      <c r="IJ295" s="387" t="str">
        <f t="shared" si="3132"/>
        <v/>
      </c>
      <c r="IK295" s="387">
        <f t="shared" si="3133"/>
        <v>0</v>
      </c>
      <c r="IL295" s="388"/>
      <c r="IM295" s="387">
        <f t="shared" si="3134"/>
        <v>0</v>
      </c>
      <c r="IN295" s="388"/>
      <c r="IO295" s="387">
        <f>ADHB!IP295</f>
        <v>0</v>
      </c>
      <c r="IP295" s="387">
        <f t="shared" si="3135"/>
        <v>0</v>
      </c>
      <c r="IQ295" s="387">
        <f t="shared" si="3136"/>
        <v>0</v>
      </c>
      <c r="IR295" s="388">
        <v>0.36319999999999997</v>
      </c>
      <c r="IS295" s="389">
        <f t="shared" si="3137"/>
        <v>0</v>
      </c>
      <c r="IT295" s="390">
        <f t="shared" si="3138"/>
        <v>0</v>
      </c>
      <c r="IU295" s="391"/>
      <c r="IV295" s="384">
        <v>18.0</v>
      </c>
      <c r="IW295" s="385" t="s">
        <v>196</v>
      </c>
      <c r="IX295" s="386" t="s">
        <v>132</v>
      </c>
      <c r="IY295" s="386" t="s">
        <v>132</v>
      </c>
      <c r="IZ295" s="387"/>
      <c r="JA295" s="387" t="str">
        <f t="shared" si="3139"/>
        <v/>
      </c>
      <c r="JB295" s="387">
        <f t="shared" si="3140"/>
        <v>0</v>
      </c>
      <c r="JC295" s="388"/>
      <c r="JD295" s="387">
        <f t="shared" si="3141"/>
        <v>0</v>
      </c>
      <c r="JE295" s="388"/>
      <c r="JF295" s="387">
        <f>ADHB!JG295</f>
        <v>0</v>
      </c>
      <c r="JG295" s="387">
        <f t="shared" si="3142"/>
        <v>0</v>
      </c>
      <c r="JH295" s="387">
        <f t="shared" si="3143"/>
        <v>0</v>
      </c>
      <c r="JI295" s="388">
        <v>0.36319999999999997</v>
      </c>
      <c r="JJ295" s="389">
        <f t="shared" si="3144"/>
        <v>0</v>
      </c>
      <c r="JK295" s="390">
        <f t="shared" si="3145"/>
        <v>0</v>
      </c>
      <c r="JL295" s="391"/>
      <c r="JM295" s="384">
        <v>18.0</v>
      </c>
      <c r="JN295" s="385" t="s">
        <v>196</v>
      </c>
      <c r="JO295" s="386" t="s">
        <v>132</v>
      </c>
      <c r="JP295" s="386" t="s">
        <v>132</v>
      </c>
      <c r="JQ295" s="387"/>
      <c r="JR295" s="387" t="str">
        <f t="shared" si="3146"/>
        <v/>
      </c>
      <c r="JS295" s="387">
        <f t="shared" si="3147"/>
        <v>0</v>
      </c>
      <c r="JT295" s="388"/>
      <c r="JU295" s="387">
        <f t="shared" si="3148"/>
        <v>0</v>
      </c>
      <c r="JV295" s="388"/>
      <c r="JW295" s="387" t="str">
        <f>ADHB!LF295</f>
        <v/>
      </c>
      <c r="JX295" s="387">
        <f t="shared" si="3149"/>
        <v>0</v>
      </c>
      <c r="JY295" s="387">
        <f t="shared" si="3150"/>
        <v>0</v>
      </c>
      <c r="JZ295" s="388">
        <v>0.36319999999999997</v>
      </c>
      <c r="KA295" s="389">
        <f t="shared" si="3151"/>
        <v>0</v>
      </c>
      <c r="KB295" s="390">
        <f t="shared" si="3152"/>
        <v>0</v>
      </c>
      <c r="KC295" s="391"/>
      <c r="KD295" s="384">
        <v>18.0</v>
      </c>
      <c r="KE295" s="385" t="s">
        <v>196</v>
      </c>
      <c r="KF295" s="386" t="s">
        <v>132</v>
      </c>
      <c r="KG295" s="386" t="s">
        <v>132</v>
      </c>
      <c r="KH295" s="387"/>
      <c r="KI295" s="387" t="str">
        <f t="shared" si="3153"/>
        <v/>
      </c>
      <c r="KJ295" s="387">
        <f t="shared" si="3154"/>
        <v>0</v>
      </c>
      <c r="KK295" s="388"/>
      <c r="KL295" s="387">
        <f t="shared" si="3155"/>
        <v>0</v>
      </c>
      <c r="KM295" s="388"/>
      <c r="KN295" s="387" t="str">
        <f>ADHB!LW295</f>
        <v/>
      </c>
      <c r="KO295" s="387">
        <f t="shared" si="3156"/>
        <v>0</v>
      </c>
      <c r="KP295" s="387">
        <f t="shared" si="3157"/>
        <v>0</v>
      </c>
      <c r="KQ295" s="388">
        <v>0.36319999999999997</v>
      </c>
      <c r="KR295" s="389">
        <f t="shared" si="3158"/>
        <v>0</v>
      </c>
      <c r="KS295" s="390">
        <f t="shared" si="3159"/>
        <v>0</v>
      </c>
      <c r="KT295" s="391"/>
      <c r="KU295" s="392"/>
    </row>
    <row r="296" ht="15.75" customHeight="1">
      <c r="A296" s="384">
        <v>19.0</v>
      </c>
      <c r="B296" s="385" t="s">
        <v>197</v>
      </c>
      <c r="C296" s="386" t="s">
        <v>132</v>
      </c>
      <c r="D296" s="386" t="s">
        <v>132</v>
      </c>
      <c r="E296" s="387"/>
      <c r="F296" s="387"/>
      <c r="G296" s="387">
        <f t="shared" si="3035"/>
        <v>0</v>
      </c>
      <c r="H296" s="388"/>
      <c r="I296" s="387">
        <f t="shared" si="3036"/>
        <v>0</v>
      </c>
      <c r="J296" s="388"/>
      <c r="K296" s="387">
        <f>ADHB!L296</f>
        <v>0</v>
      </c>
      <c r="L296" s="387">
        <f t="shared" si="3037"/>
        <v>0</v>
      </c>
      <c r="M296" s="387">
        <f t="shared" si="3038"/>
        <v>0</v>
      </c>
      <c r="N296" s="388">
        <v>0.36319999999999997</v>
      </c>
      <c r="O296" s="389">
        <f t="shared" si="3039"/>
        <v>0</v>
      </c>
      <c r="P296" s="390">
        <f t="shared" si="3040"/>
        <v>0</v>
      </c>
      <c r="Q296" s="391"/>
      <c r="R296" s="384">
        <v>19.0</v>
      </c>
      <c r="S296" s="385" t="s">
        <v>197</v>
      </c>
      <c r="T296" s="386" t="s">
        <v>132</v>
      </c>
      <c r="U296" s="386" t="s">
        <v>132</v>
      </c>
      <c r="V296" s="387"/>
      <c r="W296" s="387" t="str">
        <f t="shared" si="3041"/>
        <v/>
      </c>
      <c r="X296" s="387">
        <f t="shared" si="3042"/>
        <v>0</v>
      </c>
      <c r="Y296" s="388"/>
      <c r="Z296" s="387">
        <f t="shared" si="3043"/>
        <v>0</v>
      </c>
      <c r="AA296" s="388"/>
      <c r="AB296" s="387">
        <f>ADHB!AC296</f>
        <v>0</v>
      </c>
      <c r="AC296" s="387">
        <f t="shared" si="3044"/>
        <v>0</v>
      </c>
      <c r="AD296" s="387">
        <f t="shared" si="3045"/>
        <v>0</v>
      </c>
      <c r="AE296" s="388">
        <v>0.36319999999999997</v>
      </c>
      <c r="AF296" s="389">
        <f t="shared" si="3046"/>
        <v>0</v>
      </c>
      <c r="AG296" s="390">
        <f t="shared" si="3047"/>
        <v>0</v>
      </c>
      <c r="AH296" s="391"/>
      <c r="AI296" s="384">
        <v>19.0</v>
      </c>
      <c r="AJ296" s="385" t="s">
        <v>197</v>
      </c>
      <c r="AK296" s="386" t="s">
        <v>132</v>
      </c>
      <c r="AL296" s="386" t="s">
        <v>132</v>
      </c>
      <c r="AM296" s="387"/>
      <c r="AN296" s="387" t="str">
        <f t="shared" si="3048"/>
        <v/>
      </c>
      <c r="AO296" s="387">
        <f t="shared" si="3049"/>
        <v>0</v>
      </c>
      <c r="AP296" s="388"/>
      <c r="AQ296" s="387">
        <f t="shared" si="3050"/>
        <v>0</v>
      </c>
      <c r="AR296" s="388"/>
      <c r="AS296" s="387">
        <f>ADHB!AT296</f>
        <v>0</v>
      </c>
      <c r="AT296" s="387">
        <f t="shared" si="3051"/>
        <v>0</v>
      </c>
      <c r="AU296" s="387">
        <f t="shared" si="3052"/>
        <v>0</v>
      </c>
      <c r="AV296" s="388">
        <v>0.36319999999999997</v>
      </c>
      <c r="AW296" s="389">
        <f t="shared" si="3053"/>
        <v>0</v>
      </c>
      <c r="AX296" s="390">
        <f t="shared" si="3054"/>
        <v>0</v>
      </c>
      <c r="AY296" s="391"/>
      <c r="AZ296" s="384">
        <v>19.0</v>
      </c>
      <c r="BA296" s="385" t="s">
        <v>197</v>
      </c>
      <c r="BB296" s="386" t="s">
        <v>132</v>
      </c>
      <c r="BC296" s="386" t="s">
        <v>132</v>
      </c>
      <c r="BD296" s="387"/>
      <c r="BE296" s="387" t="str">
        <f t="shared" si="3055"/>
        <v/>
      </c>
      <c r="BF296" s="387">
        <f t="shared" si="3056"/>
        <v>0</v>
      </c>
      <c r="BG296" s="388"/>
      <c r="BH296" s="387">
        <f t="shared" si="3057"/>
        <v>0</v>
      </c>
      <c r="BI296" s="388"/>
      <c r="BJ296" s="387">
        <f>ADHB!BK296</f>
        <v>0</v>
      </c>
      <c r="BK296" s="387">
        <f t="shared" si="3058"/>
        <v>0</v>
      </c>
      <c r="BL296" s="387">
        <f t="shared" si="3059"/>
        <v>0</v>
      </c>
      <c r="BM296" s="388">
        <v>0.36319999999999997</v>
      </c>
      <c r="BN296" s="389">
        <f t="shared" si="3060"/>
        <v>0</v>
      </c>
      <c r="BO296" s="390">
        <f t="shared" si="3061"/>
        <v>0</v>
      </c>
      <c r="BP296" s="391"/>
      <c r="BQ296" s="384">
        <v>19.0</v>
      </c>
      <c r="BR296" s="385" t="s">
        <v>197</v>
      </c>
      <c r="BS296" s="386" t="s">
        <v>132</v>
      </c>
      <c r="BT296" s="386" t="s">
        <v>132</v>
      </c>
      <c r="BU296" s="387"/>
      <c r="BV296" s="387" t="str">
        <f t="shared" si="3062"/>
        <v/>
      </c>
      <c r="BW296" s="387">
        <f t="shared" si="3063"/>
        <v>0</v>
      </c>
      <c r="BX296" s="388"/>
      <c r="BY296" s="387">
        <f t="shared" si="3064"/>
        <v>0</v>
      </c>
      <c r="BZ296" s="388"/>
      <c r="CA296" s="387">
        <f>ADHB!CB296</f>
        <v>0</v>
      </c>
      <c r="CB296" s="387">
        <f t="shared" si="3065"/>
        <v>0</v>
      </c>
      <c r="CC296" s="387">
        <f t="shared" si="3066"/>
        <v>0</v>
      </c>
      <c r="CD296" s="388">
        <v>0.36319999999999997</v>
      </c>
      <c r="CE296" s="389">
        <f t="shared" si="3067"/>
        <v>0</v>
      </c>
      <c r="CF296" s="390">
        <f t="shared" si="3068"/>
        <v>0</v>
      </c>
      <c r="CG296" s="391"/>
      <c r="CH296" s="384">
        <v>19.0</v>
      </c>
      <c r="CI296" s="385" t="s">
        <v>197</v>
      </c>
      <c r="CJ296" s="386" t="s">
        <v>132</v>
      </c>
      <c r="CK296" s="386" t="s">
        <v>132</v>
      </c>
      <c r="CL296" s="387"/>
      <c r="CM296" s="387" t="str">
        <f t="shared" si="3069"/>
        <v/>
      </c>
      <c r="CN296" s="387">
        <f t="shared" si="3070"/>
        <v>0</v>
      </c>
      <c r="CO296" s="388"/>
      <c r="CP296" s="387">
        <f t="shared" si="3071"/>
        <v>0</v>
      </c>
      <c r="CQ296" s="388"/>
      <c r="CR296" s="387">
        <f>ADHB!CS296</f>
        <v>0</v>
      </c>
      <c r="CS296" s="387">
        <f t="shared" si="3072"/>
        <v>0</v>
      </c>
      <c r="CT296" s="387">
        <f t="shared" si="3073"/>
        <v>0</v>
      </c>
      <c r="CU296" s="388">
        <v>0.36319999999999997</v>
      </c>
      <c r="CV296" s="389">
        <f t="shared" si="3074"/>
        <v>0</v>
      </c>
      <c r="CW296" s="390">
        <f t="shared" si="3075"/>
        <v>0</v>
      </c>
      <c r="CX296" s="391"/>
      <c r="CY296" s="384">
        <v>19.0</v>
      </c>
      <c r="CZ296" s="385" t="s">
        <v>197</v>
      </c>
      <c r="DA296" s="386" t="s">
        <v>132</v>
      </c>
      <c r="DB296" s="386" t="s">
        <v>132</v>
      </c>
      <c r="DC296" s="387"/>
      <c r="DD296" s="387" t="str">
        <f t="shared" si="3076"/>
        <v/>
      </c>
      <c r="DE296" s="387">
        <f t="shared" si="3077"/>
        <v>0</v>
      </c>
      <c r="DF296" s="388"/>
      <c r="DG296" s="387">
        <f t="shared" si="3078"/>
        <v>0</v>
      </c>
      <c r="DH296" s="388"/>
      <c r="DI296" s="387">
        <f>ADHB!DJ296</f>
        <v>0</v>
      </c>
      <c r="DJ296" s="387">
        <f t="shared" si="3079"/>
        <v>0</v>
      </c>
      <c r="DK296" s="387">
        <f t="shared" si="3080"/>
        <v>0</v>
      </c>
      <c r="DL296" s="388">
        <v>0.36319999999999997</v>
      </c>
      <c r="DM296" s="389">
        <f t="shared" si="3081"/>
        <v>0</v>
      </c>
      <c r="DN296" s="390">
        <f t="shared" si="3082"/>
        <v>0</v>
      </c>
      <c r="DO296" s="391"/>
      <c r="DP296" s="384">
        <v>19.0</v>
      </c>
      <c r="DQ296" s="385" t="s">
        <v>197</v>
      </c>
      <c r="DR296" s="386" t="s">
        <v>132</v>
      </c>
      <c r="DS296" s="386" t="s">
        <v>132</v>
      </c>
      <c r="DT296" s="387"/>
      <c r="DU296" s="387" t="str">
        <f t="shared" si="3083"/>
        <v/>
      </c>
      <c r="DV296" s="387">
        <f t="shared" si="3084"/>
        <v>0</v>
      </c>
      <c r="DW296" s="388"/>
      <c r="DX296" s="387">
        <f t="shared" si="3085"/>
        <v>0</v>
      </c>
      <c r="DY296" s="388"/>
      <c r="DZ296" s="387">
        <f>ADHB!EA296</f>
        <v>0</v>
      </c>
      <c r="EA296" s="387">
        <f t="shared" si="3086"/>
        <v>0</v>
      </c>
      <c r="EB296" s="387">
        <f t="shared" si="3087"/>
        <v>0</v>
      </c>
      <c r="EC296" s="388">
        <v>0.36319999999999997</v>
      </c>
      <c r="ED296" s="389">
        <f t="shared" si="3088"/>
        <v>0</v>
      </c>
      <c r="EE296" s="390">
        <f t="shared" si="3089"/>
        <v>0</v>
      </c>
      <c r="EF296" s="391"/>
      <c r="EG296" s="384">
        <v>19.0</v>
      </c>
      <c r="EH296" s="385" t="s">
        <v>197</v>
      </c>
      <c r="EI296" s="386" t="s">
        <v>132</v>
      </c>
      <c r="EJ296" s="386" t="s">
        <v>132</v>
      </c>
      <c r="EK296" s="387"/>
      <c r="EL296" s="387" t="str">
        <f t="shared" si="3090"/>
        <v/>
      </c>
      <c r="EM296" s="387">
        <f t="shared" si="3091"/>
        <v>0</v>
      </c>
      <c r="EN296" s="388"/>
      <c r="EO296" s="387">
        <f t="shared" si="3092"/>
        <v>0</v>
      </c>
      <c r="EP296" s="388"/>
      <c r="EQ296" s="387">
        <f>ADHB!ER296</f>
        <v>0</v>
      </c>
      <c r="ER296" s="387">
        <f t="shared" si="3093"/>
        <v>0</v>
      </c>
      <c r="ES296" s="387">
        <f t="shared" si="3094"/>
        <v>0</v>
      </c>
      <c r="ET296" s="388">
        <v>0.36319999999999997</v>
      </c>
      <c r="EU296" s="389">
        <f t="shared" si="3095"/>
        <v>0</v>
      </c>
      <c r="EV296" s="390">
        <f t="shared" si="3096"/>
        <v>0</v>
      </c>
      <c r="EW296" s="391"/>
      <c r="EX296" s="384">
        <v>19.0</v>
      </c>
      <c r="EY296" s="385" t="s">
        <v>197</v>
      </c>
      <c r="EZ296" s="386" t="s">
        <v>132</v>
      </c>
      <c r="FA296" s="386" t="s">
        <v>132</v>
      </c>
      <c r="FB296" s="387"/>
      <c r="FC296" s="387" t="str">
        <f t="shared" si="3097"/>
        <v/>
      </c>
      <c r="FD296" s="387">
        <f t="shared" si="3098"/>
        <v>0</v>
      </c>
      <c r="FE296" s="388"/>
      <c r="FF296" s="387">
        <f t="shared" si="3099"/>
        <v>0</v>
      </c>
      <c r="FG296" s="388"/>
      <c r="FH296" s="387">
        <f>ADHB!FI296</f>
        <v>0</v>
      </c>
      <c r="FI296" s="387">
        <f t="shared" si="3100"/>
        <v>0</v>
      </c>
      <c r="FJ296" s="387">
        <f t="shared" si="3101"/>
        <v>0</v>
      </c>
      <c r="FK296" s="388">
        <v>0.36319999999999997</v>
      </c>
      <c r="FL296" s="389">
        <f t="shared" si="3102"/>
        <v>0</v>
      </c>
      <c r="FM296" s="390">
        <f t="shared" si="3103"/>
        <v>0</v>
      </c>
      <c r="FN296" s="391"/>
      <c r="FO296" s="384">
        <v>19.0</v>
      </c>
      <c r="FP296" s="385" t="s">
        <v>197</v>
      </c>
      <c r="FQ296" s="386" t="s">
        <v>132</v>
      </c>
      <c r="FR296" s="386" t="s">
        <v>132</v>
      </c>
      <c r="FS296" s="387"/>
      <c r="FT296" s="387" t="str">
        <f t="shared" si="3104"/>
        <v/>
      </c>
      <c r="FU296" s="387">
        <f t="shared" si="3105"/>
        <v>0</v>
      </c>
      <c r="FV296" s="388"/>
      <c r="FW296" s="387">
        <f t="shared" si="3106"/>
        <v>0</v>
      </c>
      <c r="FX296" s="388"/>
      <c r="FY296" s="387">
        <f>ADHB!FZ296</f>
        <v>0</v>
      </c>
      <c r="FZ296" s="387">
        <f t="shared" si="3107"/>
        <v>0</v>
      </c>
      <c r="GA296" s="387">
        <f t="shared" si="3108"/>
        <v>0</v>
      </c>
      <c r="GB296" s="388">
        <v>0.36319999999999997</v>
      </c>
      <c r="GC296" s="389">
        <f t="shared" si="3109"/>
        <v>0</v>
      </c>
      <c r="GD296" s="390">
        <f t="shared" si="3110"/>
        <v>0</v>
      </c>
      <c r="GE296" s="391"/>
      <c r="GF296" s="384">
        <v>19.0</v>
      </c>
      <c r="GG296" s="385" t="s">
        <v>197</v>
      </c>
      <c r="GH296" s="386" t="s">
        <v>132</v>
      </c>
      <c r="GI296" s="386" t="s">
        <v>132</v>
      </c>
      <c r="GJ296" s="387"/>
      <c r="GK296" s="387" t="str">
        <f t="shared" si="3111"/>
        <v/>
      </c>
      <c r="GL296" s="387">
        <f t="shared" si="3112"/>
        <v>0</v>
      </c>
      <c r="GM296" s="388"/>
      <c r="GN296" s="387">
        <f t="shared" si="3113"/>
        <v>0</v>
      </c>
      <c r="GO296" s="388"/>
      <c r="GP296" s="387">
        <f>ADHB!GQ296</f>
        <v>0</v>
      </c>
      <c r="GQ296" s="387">
        <f t="shared" si="3114"/>
        <v>0</v>
      </c>
      <c r="GR296" s="387">
        <f t="shared" si="3115"/>
        <v>0</v>
      </c>
      <c r="GS296" s="388">
        <v>0.36319999999999997</v>
      </c>
      <c r="GT296" s="389">
        <f t="shared" si="3116"/>
        <v>0</v>
      </c>
      <c r="GU296" s="390">
        <f t="shared" si="3117"/>
        <v>0</v>
      </c>
      <c r="GV296" s="391"/>
      <c r="GW296" s="384">
        <v>19.0</v>
      </c>
      <c r="GX296" s="385" t="s">
        <v>197</v>
      </c>
      <c r="GY296" s="386" t="s">
        <v>132</v>
      </c>
      <c r="GZ296" s="386" t="s">
        <v>132</v>
      </c>
      <c r="HA296" s="387"/>
      <c r="HB296" s="387" t="str">
        <f t="shared" si="3118"/>
        <v/>
      </c>
      <c r="HC296" s="387">
        <f t="shared" si="3119"/>
        <v>0</v>
      </c>
      <c r="HD296" s="388"/>
      <c r="HE296" s="387">
        <f t="shared" si="3120"/>
        <v>0</v>
      </c>
      <c r="HF296" s="388"/>
      <c r="HG296" s="387">
        <f>ADHB!HH296</f>
        <v>0</v>
      </c>
      <c r="HH296" s="387">
        <f t="shared" si="3121"/>
        <v>0</v>
      </c>
      <c r="HI296" s="387">
        <f t="shared" si="3122"/>
        <v>0</v>
      </c>
      <c r="HJ296" s="388">
        <v>0.36319999999999997</v>
      </c>
      <c r="HK296" s="389">
        <f t="shared" si="3123"/>
        <v>0</v>
      </c>
      <c r="HL296" s="390">
        <f t="shared" si="3124"/>
        <v>0</v>
      </c>
      <c r="HM296" s="391"/>
      <c r="HN296" s="384">
        <v>19.0</v>
      </c>
      <c r="HO296" s="385" t="s">
        <v>197</v>
      </c>
      <c r="HP296" s="386" t="s">
        <v>132</v>
      </c>
      <c r="HQ296" s="386" t="s">
        <v>132</v>
      </c>
      <c r="HR296" s="387"/>
      <c r="HS296" s="387" t="str">
        <f t="shared" si="3125"/>
        <v/>
      </c>
      <c r="HT296" s="387">
        <f t="shared" si="3126"/>
        <v>0</v>
      </c>
      <c r="HU296" s="388"/>
      <c r="HV296" s="387">
        <f t="shared" si="3127"/>
        <v>0</v>
      </c>
      <c r="HW296" s="388"/>
      <c r="HX296" s="387">
        <f>ADHB!HY296</f>
        <v>0</v>
      </c>
      <c r="HY296" s="387">
        <f t="shared" si="3128"/>
        <v>0</v>
      </c>
      <c r="HZ296" s="387">
        <f t="shared" si="3129"/>
        <v>0</v>
      </c>
      <c r="IA296" s="388">
        <v>0.36319999999999997</v>
      </c>
      <c r="IB296" s="389">
        <f t="shared" si="3130"/>
        <v>0</v>
      </c>
      <c r="IC296" s="390">
        <f t="shared" si="3131"/>
        <v>0</v>
      </c>
      <c r="ID296" s="391"/>
      <c r="IE296" s="384">
        <v>19.0</v>
      </c>
      <c r="IF296" s="385" t="s">
        <v>197</v>
      </c>
      <c r="IG296" s="386" t="s">
        <v>132</v>
      </c>
      <c r="IH296" s="386" t="s">
        <v>132</v>
      </c>
      <c r="II296" s="387"/>
      <c r="IJ296" s="387" t="str">
        <f t="shared" si="3132"/>
        <v/>
      </c>
      <c r="IK296" s="387">
        <f t="shared" si="3133"/>
        <v>0</v>
      </c>
      <c r="IL296" s="388"/>
      <c r="IM296" s="387">
        <f t="shared" si="3134"/>
        <v>0</v>
      </c>
      <c r="IN296" s="388"/>
      <c r="IO296" s="387">
        <f>ADHB!IP296</f>
        <v>0</v>
      </c>
      <c r="IP296" s="387">
        <f t="shared" si="3135"/>
        <v>0</v>
      </c>
      <c r="IQ296" s="387">
        <f t="shared" si="3136"/>
        <v>0</v>
      </c>
      <c r="IR296" s="388">
        <v>0.36319999999999997</v>
      </c>
      <c r="IS296" s="389">
        <f t="shared" si="3137"/>
        <v>0</v>
      </c>
      <c r="IT296" s="390">
        <f t="shared" si="3138"/>
        <v>0</v>
      </c>
      <c r="IU296" s="391"/>
      <c r="IV296" s="384">
        <v>19.0</v>
      </c>
      <c r="IW296" s="385" t="s">
        <v>197</v>
      </c>
      <c r="IX296" s="386" t="s">
        <v>132</v>
      </c>
      <c r="IY296" s="386" t="s">
        <v>132</v>
      </c>
      <c r="IZ296" s="387"/>
      <c r="JA296" s="387" t="str">
        <f t="shared" si="3139"/>
        <v/>
      </c>
      <c r="JB296" s="387">
        <f t="shared" si="3140"/>
        <v>0</v>
      </c>
      <c r="JC296" s="388"/>
      <c r="JD296" s="387">
        <f t="shared" si="3141"/>
        <v>0</v>
      </c>
      <c r="JE296" s="388"/>
      <c r="JF296" s="387">
        <f>ADHB!JG296</f>
        <v>0</v>
      </c>
      <c r="JG296" s="387">
        <f t="shared" si="3142"/>
        <v>0</v>
      </c>
      <c r="JH296" s="387">
        <f t="shared" si="3143"/>
        <v>0</v>
      </c>
      <c r="JI296" s="388">
        <v>0.36319999999999997</v>
      </c>
      <c r="JJ296" s="389">
        <f t="shared" si="3144"/>
        <v>0</v>
      </c>
      <c r="JK296" s="390">
        <f t="shared" si="3145"/>
        <v>0</v>
      </c>
      <c r="JL296" s="391"/>
      <c r="JM296" s="384">
        <v>19.0</v>
      </c>
      <c r="JN296" s="385" t="s">
        <v>197</v>
      </c>
      <c r="JO296" s="386" t="s">
        <v>132</v>
      </c>
      <c r="JP296" s="386" t="s">
        <v>132</v>
      </c>
      <c r="JQ296" s="387"/>
      <c r="JR296" s="387" t="str">
        <f t="shared" si="3146"/>
        <v/>
      </c>
      <c r="JS296" s="387">
        <f t="shared" si="3147"/>
        <v>0</v>
      </c>
      <c r="JT296" s="388"/>
      <c r="JU296" s="387">
        <f t="shared" si="3148"/>
        <v>0</v>
      </c>
      <c r="JV296" s="388"/>
      <c r="JW296" s="387" t="str">
        <f>ADHB!LF296</f>
        <v/>
      </c>
      <c r="JX296" s="387">
        <f t="shared" si="3149"/>
        <v>0</v>
      </c>
      <c r="JY296" s="387">
        <f t="shared" si="3150"/>
        <v>0</v>
      </c>
      <c r="JZ296" s="388">
        <v>0.36319999999999997</v>
      </c>
      <c r="KA296" s="389">
        <f t="shared" si="3151"/>
        <v>0</v>
      </c>
      <c r="KB296" s="390">
        <f t="shared" si="3152"/>
        <v>0</v>
      </c>
      <c r="KC296" s="391"/>
      <c r="KD296" s="384">
        <v>19.0</v>
      </c>
      <c r="KE296" s="385" t="s">
        <v>197</v>
      </c>
      <c r="KF296" s="386" t="s">
        <v>132</v>
      </c>
      <c r="KG296" s="386" t="s">
        <v>132</v>
      </c>
      <c r="KH296" s="387"/>
      <c r="KI296" s="387" t="str">
        <f t="shared" si="3153"/>
        <v/>
      </c>
      <c r="KJ296" s="387">
        <f t="shared" si="3154"/>
        <v>0</v>
      </c>
      <c r="KK296" s="388"/>
      <c r="KL296" s="387">
        <f t="shared" si="3155"/>
        <v>0</v>
      </c>
      <c r="KM296" s="388"/>
      <c r="KN296" s="387" t="str">
        <f>ADHB!LW296</f>
        <v/>
      </c>
      <c r="KO296" s="387">
        <f t="shared" si="3156"/>
        <v>0</v>
      </c>
      <c r="KP296" s="387">
        <f t="shared" si="3157"/>
        <v>0</v>
      </c>
      <c r="KQ296" s="388">
        <v>0.36319999999999997</v>
      </c>
      <c r="KR296" s="389">
        <f t="shared" si="3158"/>
        <v>0</v>
      </c>
      <c r="KS296" s="390">
        <f t="shared" si="3159"/>
        <v>0</v>
      </c>
      <c r="KT296" s="391"/>
      <c r="KU296" s="392"/>
    </row>
    <row r="297" ht="15.75" customHeight="1">
      <c r="A297" s="384"/>
      <c r="B297" s="385"/>
      <c r="C297" s="397"/>
      <c r="D297" s="397"/>
      <c r="E297" s="387"/>
      <c r="F297" s="387"/>
      <c r="G297" s="387"/>
      <c r="H297" s="387"/>
      <c r="I297" s="387"/>
      <c r="J297" s="387"/>
      <c r="K297" s="387"/>
      <c r="L297" s="387"/>
      <c r="M297" s="387"/>
      <c r="N297" s="387"/>
      <c r="O297" s="387"/>
      <c r="P297" s="390"/>
      <c r="Q297" s="391"/>
      <c r="R297" s="384"/>
      <c r="S297" s="385"/>
      <c r="T297" s="397"/>
      <c r="U297" s="397"/>
      <c r="V297" s="387"/>
      <c r="W297" s="387"/>
      <c r="X297" s="387"/>
      <c r="Y297" s="387"/>
      <c r="Z297" s="387"/>
      <c r="AA297" s="387"/>
      <c r="AB297" s="387"/>
      <c r="AC297" s="387"/>
      <c r="AD297" s="387"/>
      <c r="AE297" s="387"/>
      <c r="AF297" s="387"/>
      <c r="AG297" s="390"/>
      <c r="AH297" s="391"/>
      <c r="AI297" s="384"/>
      <c r="AJ297" s="385"/>
      <c r="AK297" s="397"/>
      <c r="AL297" s="397"/>
      <c r="AM297" s="387"/>
      <c r="AN297" s="387"/>
      <c r="AO297" s="387"/>
      <c r="AP297" s="387"/>
      <c r="AQ297" s="387"/>
      <c r="AR297" s="387"/>
      <c r="AS297" s="387"/>
      <c r="AT297" s="387"/>
      <c r="AU297" s="387"/>
      <c r="AV297" s="387"/>
      <c r="AW297" s="387"/>
      <c r="AX297" s="390"/>
      <c r="AY297" s="391"/>
      <c r="AZ297" s="384"/>
      <c r="BA297" s="385"/>
      <c r="BB297" s="397"/>
      <c r="BC297" s="397"/>
      <c r="BD297" s="387"/>
      <c r="BE297" s="387"/>
      <c r="BF297" s="387"/>
      <c r="BG297" s="387"/>
      <c r="BH297" s="387"/>
      <c r="BI297" s="387"/>
      <c r="BJ297" s="387"/>
      <c r="BK297" s="387"/>
      <c r="BL297" s="387"/>
      <c r="BM297" s="387"/>
      <c r="BN297" s="387"/>
      <c r="BO297" s="390"/>
      <c r="BP297" s="391"/>
      <c r="BQ297" s="384"/>
      <c r="BR297" s="385"/>
      <c r="BS297" s="397"/>
      <c r="BT297" s="397"/>
      <c r="BU297" s="387"/>
      <c r="BV297" s="387"/>
      <c r="BW297" s="387"/>
      <c r="BX297" s="387"/>
      <c r="BY297" s="387"/>
      <c r="BZ297" s="387"/>
      <c r="CA297" s="387"/>
      <c r="CB297" s="387"/>
      <c r="CC297" s="387"/>
      <c r="CD297" s="387"/>
      <c r="CE297" s="387"/>
      <c r="CF297" s="390"/>
      <c r="CG297" s="391"/>
      <c r="CH297" s="384"/>
      <c r="CI297" s="385"/>
      <c r="CJ297" s="397"/>
      <c r="CK297" s="397"/>
      <c r="CL297" s="387"/>
      <c r="CM297" s="387"/>
      <c r="CN297" s="387"/>
      <c r="CO297" s="387"/>
      <c r="CP297" s="387"/>
      <c r="CQ297" s="387"/>
      <c r="CR297" s="387"/>
      <c r="CS297" s="387"/>
      <c r="CT297" s="387"/>
      <c r="CU297" s="387"/>
      <c r="CV297" s="387"/>
      <c r="CW297" s="390"/>
      <c r="CX297" s="391"/>
      <c r="CY297" s="384"/>
      <c r="CZ297" s="385"/>
      <c r="DA297" s="397"/>
      <c r="DB297" s="397"/>
      <c r="DC297" s="387"/>
      <c r="DD297" s="387"/>
      <c r="DE297" s="387"/>
      <c r="DF297" s="387"/>
      <c r="DG297" s="387"/>
      <c r="DH297" s="387"/>
      <c r="DI297" s="387"/>
      <c r="DJ297" s="387"/>
      <c r="DK297" s="387"/>
      <c r="DL297" s="387"/>
      <c r="DM297" s="387"/>
      <c r="DN297" s="390"/>
      <c r="DO297" s="391"/>
      <c r="DP297" s="384"/>
      <c r="DQ297" s="385"/>
      <c r="DR297" s="397"/>
      <c r="DS297" s="397"/>
      <c r="DT297" s="387"/>
      <c r="DU297" s="387"/>
      <c r="DV297" s="387"/>
      <c r="DW297" s="387"/>
      <c r="DX297" s="387"/>
      <c r="DY297" s="387"/>
      <c r="DZ297" s="387"/>
      <c r="EA297" s="387"/>
      <c r="EB297" s="387"/>
      <c r="EC297" s="387"/>
      <c r="ED297" s="387"/>
      <c r="EE297" s="390"/>
      <c r="EF297" s="391"/>
      <c r="EG297" s="384"/>
      <c r="EH297" s="385"/>
      <c r="EI297" s="397"/>
      <c r="EJ297" s="397"/>
      <c r="EK297" s="387"/>
      <c r="EL297" s="387"/>
      <c r="EM297" s="387"/>
      <c r="EN297" s="387"/>
      <c r="EO297" s="387"/>
      <c r="EP297" s="387"/>
      <c r="EQ297" s="387"/>
      <c r="ER297" s="387"/>
      <c r="ES297" s="387"/>
      <c r="ET297" s="387"/>
      <c r="EU297" s="387"/>
      <c r="EV297" s="390"/>
      <c r="EW297" s="391"/>
      <c r="EX297" s="384"/>
      <c r="EY297" s="385"/>
      <c r="EZ297" s="397"/>
      <c r="FA297" s="397"/>
      <c r="FB297" s="387"/>
      <c r="FC297" s="387"/>
      <c r="FD297" s="387"/>
      <c r="FE297" s="387"/>
      <c r="FF297" s="387"/>
      <c r="FG297" s="387"/>
      <c r="FH297" s="387"/>
      <c r="FI297" s="387"/>
      <c r="FJ297" s="387"/>
      <c r="FK297" s="387"/>
      <c r="FL297" s="387"/>
      <c r="FM297" s="390"/>
      <c r="FN297" s="391"/>
      <c r="FO297" s="384"/>
      <c r="FP297" s="385"/>
      <c r="FQ297" s="397"/>
      <c r="FR297" s="397"/>
      <c r="FS297" s="387"/>
      <c r="FT297" s="387"/>
      <c r="FU297" s="387"/>
      <c r="FV297" s="387"/>
      <c r="FW297" s="387"/>
      <c r="FX297" s="387"/>
      <c r="FY297" s="387"/>
      <c r="FZ297" s="387"/>
      <c r="GA297" s="387"/>
      <c r="GB297" s="387"/>
      <c r="GC297" s="387"/>
      <c r="GD297" s="390"/>
      <c r="GE297" s="391"/>
      <c r="GF297" s="384"/>
      <c r="GG297" s="385"/>
      <c r="GH297" s="397"/>
      <c r="GI297" s="397"/>
      <c r="GJ297" s="387"/>
      <c r="GK297" s="387"/>
      <c r="GL297" s="387"/>
      <c r="GM297" s="387"/>
      <c r="GN297" s="387"/>
      <c r="GO297" s="387"/>
      <c r="GP297" s="387"/>
      <c r="GQ297" s="387"/>
      <c r="GR297" s="387"/>
      <c r="GS297" s="387"/>
      <c r="GT297" s="387"/>
      <c r="GU297" s="390"/>
      <c r="GV297" s="391"/>
      <c r="GW297" s="384"/>
      <c r="GX297" s="385"/>
      <c r="GY297" s="397"/>
      <c r="GZ297" s="397"/>
      <c r="HA297" s="387"/>
      <c r="HB297" s="387"/>
      <c r="HC297" s="387"/>
      <c r="HD297" s="387"/>
      <c r="HE297" s="387"/>
      <c r="HF297" s="387"/>
      <c r="HG297" s="387"/>
      <c r="HH297" s="387"/>
      <c r="HI297" s="387"/>
      <c r="HJ297" s="387"/>
      <c r="HK297" s="387"/>
      <c r="HL297" s="390"/>
      <c r="HM297" s="391"/>
      <c r="HN297" s="384"/>
      <c r="HO297" s="385"/>
      <c r="HP297" s="397"/>
      <c r="HQ297" s="397"/>
      <c r="HR297" s="387"/>
      <c r="HS297" s="387"/>
      <c r="HT297" s="387"/>
      <c r="HU297" s="387"/>
      <c r="HV297" s="387"/>
      <c r="HW297" s="387"/>
      <c r="HX297" s="387"/>
      <c r="HY297" s="387"/>
      <c r="HZ297" s="387"/>
      <c r="IA297" s="387"/>
      <c r="IB297" s="387"/>
      <c r="IC297" s="390"/>
      <c r="ID297" s="391"/>
      <c r="IE297" s="384"/>
      <c r="IF297" s="385"/>
      <c r="IG297" s="397"/>
      <c r="IH297" s="397"/>
      <c r="II297" s="387"/>
      <c r="IJ297" s="387"/>
      <c r="IK297" s="387"/>
      <c r="IL297" s="387"/>
      <c r="IM297" s="387"/>
      <c r="IN297" s="387"/>
      <c r="IO297" s="387"/>
      <c r="IP297" s="387"/>
      <c r="IQ297" s="387"/>
      <c r="IR297" s="387"/>
      <c r="IS297" s="387"/>
      <c r="IT297" s="390"/>
      <c r="IU297" s="391"/>
      <c r="IV297" s="384"/>
      <c r="IW297" s="385"/>
      <c r="IX297" s="397"/>
      <c r="IY297" s="397"/>
      <c r="IZ297" s="387"/>
      <c r="JA297" s="387"/>
      <c r="JB297" s="387"/>
      <c r="JC297" s="387"/>
      <c r="JD297" s="387"/>
      <c r="JE297" s="387"/>
      <c r="JF297" s="387"/>
      <c r="JG297" s="387"/>
      <c r="JH297" s="387"/>
      <c r="JI297" s="387"/>
      <c r="JJ297" s="387"/>
      <c r="JK297" s="390"/>
      <c r="JL297" s="391"/>
      <c r="JM297" s="384"/>
      <c r="JN297" s="385"/>
      <c r="JO297" s="397"/>
      <c r="JP297" s="397"/>
      <c r="JQ297" s="387"/>
      <c r="JR297" s="387"/>
      <c r="JS297" s="387"/>
      <c r="JT297" s="387"/>
      <c r="JU297" s="387"/>
      <c r="JV297" s="387"/>
      <c r="JW297" s="387"/>
      <c r="JX297" s="387"/>
      <c r="JY297" s="387"/>
      <c r="JZ297" s="387"/>
      <c r="KA297" s="387"/>
      <c r="KB297" s="390"/>
      <c r="KC297" s="391"/>
      <c r="KD297" s="384"/>
      <c r="KE297" s="385"/>
      <c r="KF297" s="397"/>
      <c r="KG297" s="397"/>
      <c r="KH297" s="387"/>
      <c r="KI297" s="387"/>
      <c r="KJ297" s="387"/>
      <c r="KK297" s="387"/>
      <c r="KL297" s="387"/>
      <c r="KM297" s="387"/>
      <c r="KN297" s="387"/>
      <c r="KO297" s="387"/>
      <c r="KP297" s="387"/>
      <c r="KQ297" s="387"/>
      <c r="KR297" s="387"/>
      <c r="KS297" s="390"/>
      <c r="KT297" s="391"/>
      <c r="KU297" s="392"/>
    </row>
    <row r="298" ht="15.75" customHeight="1">
      <c r="A298" s="398" t="s">
        <v>198</v>
      </c>
      <c r="B298" s="252"/>
      <c r="C298" s="399"/>
      <c r="D298" s="399"/>
      <c r="E298" s="400"/>
      <c r="F298" s="400"/>
      <c r="G298" s="401">
        <f>SUM(G215:G297)</f>
        <v>54622.1184</v>
      </c>
      <c r="H298" s="400"/>
      <c r="I298" s="401">
        <f>SUM(I215:I297)</f>
        <v>0</v>
      </c>
      <c r="J298" s="400"/>
      <c r="K298" s="400"/>
      <c r="L298" s="401">
        <f t="shared" ref="L298:M298" si="3160">SUM(L215:L297)</f>
        <v>0</v>
      </c>
      <c r="M298" s="401">
        <f t="shared" si="3160"/>
        <v>54622.1184</v>
      </c>
      <c r="N298" s="400"/>
      <c r="O298" s="401">
        <f t="shared" ref="O298:P298" si="3161">SUM(O215:O297)</f>
        <v>12281.87971</v>
      </c>
      <c r="P298" s="401">
        <f t="shared" si="3161"/>
        <v>42340.23869</v>
      </c>
      <c r="Q298" s="382"/>
      <c r="R298" s="398" t="s">
        <v>198</v>
      </c>
      <c r="S298" s="252"/>
      <c r="T298" s="399"/>
      <c r="U298" s="399"/>
      <c r="V298" s="400"/>
      <c r="W298" s="400"/>
      <c r="X298" s="401">
        <f>SUM(X215:X297)</f>
        <v>31917.93502</v>
      </c>
      <c r="Y298" s="400"/>
      <c r="Z298" s="401">
        <f>SUM(Z215:Z297)</f>
        <v>0</v>
      </c>
      <c r="AA298" s="400"/>
      <c r="AB298" s="400"/>
      <c r="AC298" s="401">
        <f t="shared" ref="AC298:AD298" si="3162">SUM(AC215:AC297)</f>
        <v>0</v>
      </c>
      <c r="AD298" s="401">
        <f t="shared" si="3162"/>
        <v>31917.93502</v>
      </c>
      <c r="AE298" s="400"/>
      <c r="AF298" s="401">
        <f t="shared" ref="AF298:AG298" si="3163">SUM(AF215:AF297)</f>
        <v>7207.178755</v>
      </c>
      <c r="AG298" s="401">
        <f t="shared" si="3163"/>
        <v>24710.75627</v>
      </c>
      <c r="AH298" s="382"/>
      <c r="AI298" s="398" t="s">
        <v>198</v>
      </c>
      <c r="AJ298" s="252"/>
      <c r="AK298" s="399"/>
      <c r="AL298" s="399"/>
      <c r="AM298" s="400"/>
      <c r="AN298" s="400"/>
      <c r="AO298" s="401">
        <f>SUM(AO215:AO297)</f>
        <v>39809.78107</v>
      </c>
      <c r="AP298" s="400"/>
      <c r="AQ298" s="401">
        <f>SUM(AQ215:AQ297)</f>
        <v>0</v>
      </c>
      <c r="AR298" s="400"/>
      <c r="AS298" s="400"/>
      <c r="AT298" s="401">
        <f t="shared" ref="AT298:AU298" si="3164">SUM(AT215:AT297)</f>
        <v>0</v>
      </c>
      <c r="AU298" s="401">
        <f t="shared" si="3164"/>
        <v>39809.78107</v>
      </c>
      <c r="AV298" s="400"/>
      <c r="AW298" s="401">
        <f t="shared" ref="AW298:AX298" si="3165">SUM(AW215:AW297)</f>
        <v>8957.324533</v>
      </c>
      <c r="AX298" s="401">
        <f t="shared" si="3165"/>
        <v>30852.45653</v>
      </c>
      <c r="AY298" s="382"/>
      <c r="AZ298" s="398" t="s">
        <v>198</v>
      </c>
      <c r="BA298" s="252"/>
      <c r="BB298" s="399"/>
      <c r="BC298" s="399"/>
      <c r="BD298" s="400"/>
      <c r="BE298" s="400"/>
      <c r="BF298" s="401">
        <f>SUM(BF215:BF297)</f>
        <v>52885.44339</v>
      </c>
      <c r="BG298" s="400"/>
      <c r="BH298" s="401">
        <f>SUM(BH215:BH297)</f>
        <v>0</v>
      </c>
      <c r="BI298" s="400"/>
      <c r="BJ298" s="400"/>
      <c r="BK298" s="401">
        <f t="shared" ref="BK298:BL298" si="3166">SUM(BK215:BK297)</f>
        <v>0</v>
      </c>
      <c r="BL298" s="401">
        <f t="shared" si="3166"/>
        <v>52885.44339</v>
      </c>
      <c r="BM298" s="400"/>
      <c r="BN298" s="401">
        <f t="shared" ref="BN298:BO298" si="3167">SUM(BN215:BN297)</f>
        <v>11912.42048</v>
      </c>
      <c r="BO298" s="401">
        <f t="shared" si="3167"/>
        <v>40973.02291</v>
      </c>
      <c r="BP298" s="382"/>
      <c r="BQ298" s="398" t="s">
        <v>198</v>
      </c>
      <c r="BR298" s="252"/>
      <c r="BS298" s="399"/>
      <c r="BT298" s="399"/>
      <c r="BU298" s="400"/>
      <c r="BV298" s="400"/>
      <c r="BW298" s="401">
        <f>SUM(BW215:BW297)</f>
        <v>65158.70266</v>
      </c>
      <c r="BX298" s="400"/>
      <c r="BY298" s="401">
        <f>SUM(BY215:BY297)</f>
        <v>0</v>
      </c>
      <c r="BZ298" s="400"/>
      <c r="CA298" s="400"/>
      <c r="CB298" s="401">
        <f t="shared" ref="CB298:CC298" si="3168">SUM(CB215:CB297)</f>
        <v>0</v>
      </c>
      <c r="CC298" s="401">
        <f t="shared" si="3168"/>
        <v>65158.70266</v>
      </c>
      <c r="CD298" s="400"/>
      <c r="CE298" s="401">
        <f t="shared" ref="CE298:CF298" si="3169">SUM(CE215:CE297)</f>
        <v>14811.20885</v>
      </c>
      <c r="CF298" s="401">
        <f t="shared" si="3169"/>
        <v>50347.49381</v>
      </c>
      <c r="CG298" s="382"/>
      <c r="CH298" s="398" t="s">
        <v>198</v>
      </c>
      <c r="CI298" s="252"/>
      <c r="CJ298" s="399"/>
      <c r="CK298" s="399"/>
      <c r="CL298" s="400"/>
      <c r="CM298" s="400"/>
      <c r="CN298" s="401">
        <f>SUM(CN215:CN297)</f>
        <v>21319.57827</v>
      </c>
      <c r="CO298" s="400"/>
      <c r="CP298" s="401">
        <f>SUM(CP215:CP297)</f>
        <v>0</v>
      </c>
      <c r="CQ298" s="400"/>
      <c r="CR298" s="400"/>
      <c r="CS298" s="401">
        <f t="shared" ref="CS298:CT298" si="3170">SUM(CS215:CS297)</f>
        <v>0</v>
      </c>
      <c r="CT298" s="401">
        <f t="shared" si="3170"/>
        <v>21319.57827</v>
      </c>
      <c r="CU298" s="400"/>
      <c r="CV298" s="401">
        <f t="shared" ref="CV298:CW298" si="3171">SUM(CV215:CV297)</f>
        <v>4814.022799</v>
      </c>
      <c r="CW298" s="401">
        <f t="shared" si="3171"/>
        <v>16505.55547</v>
      </c>
      <c r="CX298" s="382"/>
      <c r="CY298" s="398" t="s">
        <v>198</v>
      </c>
      <c r="CZ298" s="252"/>
      <c r="DA298" s="399"/>
      <c r="DB298" s="399"/>
      <c r="DC298" s="400"/>
      <c r="DD298" s="400"/>
      <c r="DE298" s="401">
        <f>SUM(DE215:DE297)</f>
        <v>41885.65081</v>
      </c>
      <c r="DF298" s="400"/>
      <c r="DG298" s="401">
        <f>SUM(DG215:DG297)</f>
        <v>0</v>
      </c>
      <c r="DH298" s="400"/>
      <c r="DI298" s="400"/>
      <c r="DJ298" s="401">
        <f t="shared" ref="DJ298:DK298" si="3172">SUM(DJ215:DJ297)</f>
        <v>0</v>
      </c>
      <c r="DK298" s="401">
        <f t="shared" si="3172"/>
        <v>41885.65081</v>
      </c>
      <c r="DL298" s="400"/>
      <c r="DM298" s="401">
        <f t="shared" ref="DM298:DN298" si="3173">SUM(DM215:DM297)</f>
        <v>9520.186797</v>
      </c>
      <c r="DN298" s="401">
        <f t="shared" si="3173"/>
        <v>32365.46402</v>
      </c>
      <c r="DO298" s="382"/>
      <c r="DP298" s="398" t="s">
        <v>198</v>
      </c>
      <c r="DQ298" s="252"/>
      <c r="DR298" s="399"/>
      <c r="DS298" s="399"/>
      <c r="DT298" s="400"/>
      <c r="DU298" s="400"/>
      <c r="DV298" s="401">
        <f>SUM(DV215:DV297)</f>
        <v>19381.92237</v>
      </c>
      <c r="DW298" s="400"/>
      <c r="DX298" s="401">
        <f>SUM(DX215:DX297)</f>
        <v>0</v>
      </c>
      <c r="DY298" s="400"/>
      <c r="DZ298" s="400"/>
      <c r="EA298" s="401">
        <f t="shared" ref="EA298:EB298" si="3174">SUM(EA215:EA297)</f>
        <v>0</v>
      </c>
      <c r="EB298" s="401">
        <f t="shared" si="3174"/>
        <v>19381.92237</v>
      </c>
      <c r="EC298" s="400"/>
      <c r="ED298" s="401">
        <f t="shared" ref="ED298:EE298" si="3175">SUM(ED215:ED297)</f>
        <v>4398.329162</v>
      </c>
      <c r="EE298" s="401">
        <f t="shared" si="3175"/>
        <v>14983.59321</v>
      </c>
      <c r="EF298" s="382"/>
      <c r="EG298" s="398" t="s">
        <v>198</v>
      </c>
      <c r="EH298" s="252"/>
      <c r="EI298" s="399"/>
      <c r="EJ298" s="399"/>
      <c r="EK298" s="400"/>
      <c r="EL298" s="400"/>
      <c r="EM298" s="401">
        <f>SUM(EM215:EM297)</f>
        <v>22071.97702</v>
      </c>
      <c r="EN298" s="400"/>
      <c r="EO298" s="401">
        <f>SUM(EO215:EO297)</f>
        <v>0</v>
      </c>
      <c r="EP298" s="400"/>
      <c r="EQ298" s="400"/>
      <c r="ER298" s="401">
        <f t="shared" ref="ER298:ES298" si="3176">SUM(ER215:ER297)</f>
        <v>0</v>
      </c>
      <c r="ES298" s="401">
        <f t="shared" si="3176"/>
        <v>22071.97702</v>
      </c>
      <c r="ET298" s="400"/>
      <c r="EU298" s="401">
        <f t="shared" ref="EU298:EV298" si="3177">SUM(EU215:EU297)</f>
        <v>4978.185509</v>
      </c>
      <c r="EV298" s="401">
        <f t="shared" si="3177"/>
        <v>17093.79151</v>
      </c>
      <c r="EW298" s="382"/>
      <c r="EX298" s="398" t="s">
        <v>198</v>
      </c>
      <c r="EY298" s="252"/>
      <c r="EZ298" s="399"/>
      <c r="FA298" s="399"/>
      <c r="FB298" s="400"/>
      <c r="FC298" s="400"/>
      <c r="FD298" s="401">
        <f>SUM(FD215:FD297)</f>
        <v>26098.94067</v>
      </c>
      <c r="FE298" s="400"/>
      <c r="FF298" s="401">
        <f>SUM(FF215:FF297)</f>
        <v>0</v>
      </c>
      <c r="FG298" s="400"/>
      <c r="FH298" s="400"/>
      <c r="FI298" s="401">
        <f t="shared" ref="FI298:FJ298" si="3178">SUM(FI215:FI297)</f>
        <v>0</v>
      </c>
      <c r="FJ298" s="401">
        <f t="shared" si="3178"/>
        <v>26098.94067</v>
      </c>
      <c r="FK298" s="400"/>
      <c r="FL298" s="401">
        <f t="shared" ref="FL298:FM298" si="3179">SUM(FL215:FL297)</f>
        <v>5985.416636</v>
      </c>
      <c r="FM298" s="401">
        <f t="shared" si="3179"/>
        <v>20113.52403</v>
      </c>
      <c r="FN298" s="382"/>
      <c r="FO298" s="398" t="s">
        <v>198</v>
      </c>
      <c r="FP298" s="252"/>
      <c r="FQ298" s="399"/>
      <c r="FR298" s="399"/>
      <c r="FS298" s="400"/>
      <c r="FT298" s="400"/>
      <c r="FU298" s="401">
        <f>SUM(FU215:FU297)</f>
        <v>20950.01608</v>
      </c>
      <c r="FV298" s="400"/>
      <c r="FW298" s="401">
        <f>SUM(FW215:FW297)</f>
        <v>0</v>
      </c>
      <c r="FX298" s="400"/>
      <c r="FY298" s="400"/>
      <c r="FZ298" s="401">
        <f t="shared" ref="FZ298:GA298" si="3180">SUM(FZ215:FZ297)</f>
        <v>0</v>
      </c>
      <c r="GA298" s="401">
        <f t="shared" si="3180"/>
        <v>20950.01608</v>
      </c>
      <c r="GB298" s="400"/>
      <c r="GC298" s="401">
        <f t="shared" ref="GC298:GD298" si="3181">SUM(GC215:GC297)</f>
        <v>4770.268274</v>
      </c>
      <c r="GD298" s="401">
        <f t="shared" si="3181"/>
        <v>16179.7478</v>
      </c>
      <c r="GE298" s="382"/>
      <c r="GF298" s="398" t="s">
        <v>198</v>
      </c>
      <c r="GG298" s="252"/>
      <c r="GH298" s="399"/>
      <c r="GI298" s="399"/>
      <c r="GJ298" s="400"/>
      <c r="GK298" s="400"/>
      <c r="GL298" s="401">
        <f>SUM(GL215:GL297)</f>
        <v>27018.43993</v>
      </c>
      <c r="GM298" s="400"/>
      <c r="GN298" s="401">
        <f>SUM(GN215:GN297)</f>
        <v>0</v>
      </c>
      <c r="GO298" s="400"/>
      <c r="GP298" s="400"/>
      <c r="GQ298" s="401">
        <f t="shared" ref="GQ298:GR298" si="3182">SUM(GQ215:GQ297)</f>
        <v>0</v>
      </c>
      <c r="GR298" s="401">
        <f t="shared" si="3182"/>
        <v>27018.43993</v>
      </c>
      <c r="GS298" s="400"/>
      <c r="GT298" s="401">
        <f t="shared" ref="GT298:GU298" si="3183">SUM(GT215:GT297)</f>
        <v>6093.88747</v>
      </c>
      <c r="GU298" s="401">
        <f t="shared" si="3183"/>
        <v>20924.55245</v>
      </c>
      <c r="GV298" s="382"/>
      <c r="GW298" s="398" t="s">
        <v>198</v>
      </c>
      <c r="GX298" s="252"/>
      <c r="GY298" s="399"/>
      <c r="GZ298" s="399"/>
      <c r="HA298" s="400"/>
      <c r="HB298" s="400"/>
      <c r="HC298" s="401">
        <f>SUM(HC215:HC297)</f>
        <v>24397.95696</v>
      </c>
      <c r="HD298" s="400"/>
      <c r="HE298" s="401">
        <f>SUM(HE215:HE297)</f>
        <v>0</v>
      </c>
      <c r="HF298" s="400"/>
      <c r="HG298" s="400"/>
      <c r="HH298" s="401">
        <f t="shared" ref="HH298:HI298" si="3184">SUM(HH215:HH297)</f>
        <v>0</v>
      </c>
      <c r="HI298" s="401">
        <f t="shared" si="3184"/>
        <v>24397.95696</v>
      </c>
      <c r="HJ298" s="400"/>
      <c r="HK298" s="401">
        <f t="shared" ref="HK298:HL298" si="3185">SUM(HK215:HK297)</f>
        <v>5507.968486</v>
      </c>
      <c r="HL298" s="401">
        <f t="shared" si="3185"/>
        <v>18889.98848</v>
      </c>
      <c r="HM298" s="382"/>
      <c r="HN298" s="398" t="s">
        <v>198</v>
      </c>
      <c r="HO298" s="252"/>
      <c r="HP298" s="399"/>
      <c r="HQ298" s="399"/>
      <c r="HR298" s="400"/>
      <c r="HS298" s="400"/>
      <c r="HT298" s="401">
        <f>SUM(HT215:HT297)</f>
        <v>31251.17671</v>
      </c>
      <c r="HU298" s="400"/>
      <c r="HV298" s="401">
        <f>SUM(HV215:HV297)</f>
        <v>0</v>
      </c>
      <c r="HW298" s="400"/>
      <c r="HX298" s="400"/>
      <c r="HY298" s="401">
        <f t="shared" ref="HY298:HZ298" si="3186">SUM(HY215:HY297)</f>
        <v>0</v>
      </c>
      <c r="HZ298" s="401">
        <f t="shared" si="3186"/>
        <v>31251.17671</v>
      </c>
      <c r="IA298" s="400"/>
      <c r="IB298" s="401">
        <f t="shared" ref="IB298:IC298" si="3187">SUM(IB215:IB297)</f>
        <v>7083.054925</v>
      </c>
      <c r="IC298" s="401">
        <f t="shared" si="3187"/>
        <v>24168.12179</v>
      </c>
      <c r="ID298" s="382"/>
      <c r="IE298" s="398" t="s">
        <v>198</v>
      </c>
      <c r="IF298" s="252"/>
      <c r="IG298" s="399"/>
      <c r="IH298" s="399"/>
      <c r="II298" s="400"/>
      <c r="IJ298" s="400"/>
      <c r="IK298" s="401">
        <f>SUM(IK215:IK297)</f>
        <v>25636.94275</v>
      </c>
      <c r="IL298" s="400"/>
      <c r="IM298" s="401">
        <f>SUM(IM215:IM297)</f>
        <v>0</v>
      </c>
      <c r="IN298" s="400"/>
      <c r="IO298" s="400"/>
      <c r="IP298" s="401">
        <f t="shared" ref="IP298:IQ298" si="3188">SUM(IP215:IP297)</f>
        <v>0</v>
      </c>
      <c r="IQ298" s="401">
        <f t="shared" si="3188"/>
        <v>25636.94275</v>
      </c>
      <c r="IR298" s="400"/>
      <c r="IS298" s="401">
        <f t="shared" ref="IS298:IT298" si="3189">SUM(IS215:IS297)</f>
        <v>5804.855742</v>
      </c>
      <c r="IT298" s="401">
        <f t="shared" si="3189"/>
        <v>19832.08701</v>
      </c>
      <c r="IU298" s="382"/>
      <c r="IV298" s="398" t="s">
        <v>198</v>
      </c>
      <c r="IW298" s="252"/>
      <c r="IX298" s="399"/>
      <c r="IY298" s="399"/>
      <c r="IZ298" s="400"/>
      <c r="JA298" s="400"/>
      <c r="JB298" s="401">
        <f>SUM(JB215:JB297)</f>
        <v>31843.19321</v>
      </c>
      <c r="JC298" s="400"/>
      <c r="JD298" s="401">
        <f>SUM(JD215:JD297)</f>
        <v>0</v>
      </c>
      <c r="JE298" s="400"/>
      <c r="JF298" s="400"/>
      <c r="JG298" s="401">
        <f t="shared" ref="JG298:JH298" si="3190">SUM(JG215:JG297)</f>
        <v>0</v>
      </c>
      <c r="JH298" s="401">
        <f t="shared" si="3190"/>
        <v>31843.19321</v>
      </c>
      <c r="JI298" s="400"/>
      <c r="JJ298" s="401">
        <f t="shared" ref="JJ298:JK298" si="3191">SUM(JJ215:JJ297)</f>
        <v>7234.372721</v>
      </c>
      <c r="JK298" s="401">
        <f t="shared" si="3191"/>
        <v>24608.82048</v>
      </c>
      <c r="JL298" s="382"/>
      <c r="JM298" s="398" t="s">
        <v>198</v>
      </c>
      <c r="JN298" s="252"/>
      <c r="JO298" s="399"/>
      <c r="JP298" s="399"/>
      <c r="JQ298" s="400"/>
      <c r="JR298" s="400"/>
      <c r="JS298" s="401">
        <f>SUM(JS215:JS297)</f>
        <v>0</v>
      </c>
      <c r="JT298" s="400"/>
      <c r="JU298" s="401">
        <f>SUM(JU215:JU297)</f>
        <v>0</v>
      </c>
      <c r="JV298" s="400"/>
      <c r="JW298" s="400"/>
      <c r="JX298" s="401">
        <f t="shared" ref="JX298:JY298" si="3192">SUM(JX215:JX297)</f>
        <v>0</v>
      </c>
      <c r="JY298" s="401">
        <f t="shared" si="3192"/>
        <v>0</v>
      </c>
      <c r="JZ298" s="400"/>
      <c r="KA298" s="401">
        <f t="shared" ref="KA298:KB298" si="3193">SUM(KA215:KA297)</f>
        <v>0</v>
      </c>
      <c r="KB298" s="401">
        <f t="shared" si="3193"/>
        <v>0</v>
      </c>
      <c r="KC298" s="382"/>
      <c r="KD298" s="398" t="s">
        <v>198</v>
      </c>
      <c r="KE298" s="252"/>
      <c r="KF298" s="399"/>
      <c r="KG298" s="399"/>
      <c r="KH298" s="400"/>
      <c r="KI298" s="400"/>
      <c r="KJ298" s="401">
        <f>SUM(KJ215:KJ297)</f>
        <v>0</v>
      </c>
      <c r="KK298" s="400"/>
      <c r="KL298" s="401">
        <f>SUM(KL215:KL297)</f>
        <v>0</v>
      </c>
      <c r="KM298" s="400"/>
      <c r="KN298" s="400"/>
      <c r="KO298" s="401">
        <f t="shared" ref="KO298:KP298" si="3194">SUM(KO215:KO297)</f>
        <v>0</v>
      </c>
      <c r="KP298" s="401">
        <f t="shared" si="3194"/>
        <v>0</v>
      </c>
      <c r="KQ298" s="400"/>
      <c r="KR298" s="401">
        <f t="shared" ref="KR298:KS298" si="3195">SUM(KR215:KR297)</f>
        <v>0</v>
      </c>
      <c r="KS298" s="401">
        <f t="shared" si="3195"/>
        <v>0</v>
      </c>
      <c r="KT298" s="382"/>
      <c r="KU298" s="383"/>
    </row>
    <row r="299" ht="15.75" customHeight="1">
      <c r="A299" s="384"/>
      <c r="B299" s="397"/>
      <c r="C299" s="397"/>
      <c r="D299" s="397"/>
      <c r="E299" s="387"/>
      <c r="F299" s="387"/>
      <c r="G299" s="387"/>
      <c r="H299" s="387"/>
      <c r="I299" s="387"/>
      <c r="J299" s="387"/>
      <c r="K299" s="387"/>
      <c r="L299" s="387"/>
      <c r="M299" s="387"/>
      <c r="N299" s="387"/>
      <c r="O299" s="389"/>
      <c r="P299" s="390"/>
      <c r="Q299" s="391"/>
      <c r="R299" s="384"/>
      <c r="S299" s="397"/>
      <c r="T299" s="397"/>
      <c r="U299" s="397"/>
      <c r="V299" s="387"/>
      <c r="W299" s="387"/>
      <c r="X299" s="387"/>
      <c r="Y299" s="387"/>
      <c r="Z299" s="387"/>
      <c r="AA299" s="387"/>
      <c r="AB299" s="387"/>
      <c r="AC299" s="387"/>
      <c r="AD299" s="387"/>
      <c r="AE299" s="387"/>
      <c r="AF299" s="389"/>
      <c r="AG299" s="390"/>
      <c r="AH299" s="391"/>
      <c r="AI299" s="384"/>
      <c r="AJ299" s="397"/>
      <c r="AK299" s="397"/>
      <c r="AL299" s="397"/>
      <c r="AM299" s="387"/>
      <c r="AN299" s="387"/>
      <c r="AO299" s="387"/>
      <c r="AP299" s="387"/>
      <c r="AQ299" s="387"/>
      <c r="AR299" s="387"/>
      <c r="AS299" s="387"/>
      <c r="AT299" s="387"/>
      <c r="AU299" s="387"/>
      <c r="AV299" s="387"/>
      <c r="AW299" s="389"/>
      <c r="AX299" s="390"/>
      <c r="AY299" s="391"/>
      <c r="AZ299" s="384"/>
      <c r="BA299" s="397"/>
      <c r="BB299" s="397"/>
      <c r="BC299" s="397"/>
      <c r="BD299" s="387"/>
      <c r="BE299" s="387"/>
      <c r="BF299" s="387"/>
      <c r="BG299" s="387"/>
      <c r="BH299" s="387"/>
      <c r="BI299" s="387"/>
      <c r="BJ299" s="387"/>
      <c r="BK299" s="387"/>
      <c r="BL299" s="387"/>
      <c r="BM299" s="387"/>
      <c r="BN299" s="389"/>
      <c r="BO299" s="390"/>
      <c r="BP299" s="391"/>
      <c r="BQ299" s="384"/>
      <c r="BR299" s="397"/>
      <c r="BS299" s="397"/>
      <c r="BT299" s="397"/>
      <c r="BU299" s="387"/>
      <c r="BV299" s="387"/>
      <c r="BW299" s="387"/>
      <c r="BX299" s="387"/>
      <c r="BY299" s="387"/>
      <c r="BZ299" s="387"/>
      <c r="CA299" s="387"/>
      <c r="CB299" s="387"/>
      <c r="CC299" s="387"/>
      <c r="CD299" s="387"/>
      <c r="CE299" s="389"/>
      <c r="CF299" s="390"/>
      <c r="CG299" s="391"/>
      <c r="CH299" s="384"/>
      <c r="CI299" s="397"/>
      <c r="CJ299" s="397"/>
      <c r="CK299" s="397"/>
      <c r="CL299" s="387"/>
      <c r="CM299" s="387"/>
      <c r="CN299" s="387"/>
      <c r="CO299" s="387"/>
      <c r="CP299" s="387"/>
      <c r="CQ299" s="387"/>
      <c r="CR299" s="387"/>
      <c r="CS299" s="387"/>
      <c r="CT299" s="387"/>
      <c r="CU299" s="387"/>
      <c r="CV299" s="389"/>
      <c r="CW299" s="390"/>
      <c r="CX299" s="391"/>
      <c r="CY299" s="384"/>
      <c r="CZ299" s="397"/>
      <c r="DA299" s="397"/>
      <c r="DB299" s="397"/>
      <c r="DC299" s="387"/>
      <c r="DD299" s="387"/>
      <c r="DE299" s="387"/>
      <c r="DF299" s="387"/>
      <c r="DG299" s="387"/>
      <c r="DH299" s="387"/>
      <c r="DI299" s="387"/>
      <c r="DJ299" s="387"/>
      <c r="DK299" s="387"/>
      <c r="DL299" s="387"/>
      <c r="DM299" s="389"/>
      <c r="DN299" s="390"/>
      <c r="DO299" s="391"/>
      <c r="DP299" s="384"/>
      <c r="DQ299" s="397"/>
      <c r="DR299" s="397"/>
      <c r="DS299" s="397"/>
      <c r="DT299" s="387"/>
      <c r="DU299" s="387"/>
      <c r="DV299" s="387"/>
      <c r="DW299" s="387"/>
      <c r="DX299" s="387"/>
      <c r="DY299" s="387"/>
      <c r="DZ299" s="387"/>
      <c r="EA299" s="387"/>
      <c r="EB299" s="387"/>
      <c r="EC299" s="387"/>
      <c r="ED299" s="389"/>
      <c r="EE299" s="390"/>
      <c r="EF299" s="391"/>
      <c r="EG299" s="384"/>
      <c r="EH299" s="397"/>
      <c r="EI299" s="397"/>
      <c r="EJ299" s="397"/>
      <c r="EK299" s="387"/>
      <c r="EL299" s="387"/>
      <c r="EM299" s="387"/>
      <c r="EN299" s="387"/>
      <c r="EO299" s="387"/>
      <c r="EP299" s="387"/>
      <c r="EQ299" s="387"/>
      <c r="ER299" s="387"/>
      <c r="ES299" s="387"/>
      <c r="ET299" s="387"/>
      <c r="EU299" s="389"/>
      <c r="EV299" s="390"/>
      <c r="EW299" s="391"/>
      <c r="EX299" s="384"/>
      <c r="EY299" s="397"/>
      <c r="EZ299" s="397"/>
      <c r="FA299" s="397"/>
      <c r="FB299" s="387"/>
      <c r="FC299" s="387"/>
      <c r="FD299" s="387"/>
      <c r="FE299" s="387"/>
      <c r="FF299" s="387"/>
      <c r="FG299" s="387"/>
      <c r="FH299" s="387"/>
      <c r="FI299" s="387"/>
      <c r="FJ299" s="387"/>
      <c r="FK299" s="387"/>
      <c r="FL299" s="389"/>
      <c r="FM299" s="390"/>
      <c r="FN299" s="391"/>
      <c r="FO299" s="384"/>
      <c r="FP299" s="397"/>
      <c r="FQ299" s="397"/>
      <c r="FR299" s="397"/>
      <c r="FS299" s="387"/>
      <c r="FT299" s="387"/>
      <c r="FU299" s="387"/>
      <c r="FV299" s="387"/>
      <c r="FW299" s="387"/>
      <c r="FX299" s="387"/>
      <c r="FY299" s="387"/>
      <c r="FZ299" s="387"/>
      <c r="GA299" s="387"/>
      <c r="GB299" s="387"/>
      <c r="GC299" s="389"/>
      <c r="GD299" s="390"/>
      <c r="GE299" s="391"/>
      <c r="GF299" s="384"/>
      <c r="GG299" s="397"/>
      <c r="GH299" s="397"/>
      <c r="GI299" s="397"/>
      <c r="GJ299" s="387"/>
      <c r="GK299" s="387"/>
      <c r="GL299" s="387"/>
      <c r="GM299" s="387"/>
      <c r="GN299" s="387"/>
      <c r="GO299" s="387"/>
      <c r="GP299" s="387"/>
      <c r="GQ299" s="387"/>
      <c r="GR299" s="387"/>
      <c r="GS299" s="387"/>
      <c r="GT299" s="389"/>
      <c r="GU299" s="390"/>
      <c r="GV299" s="391"/>
      <c r="GW299" s="384"/>
      <c r="GX299" s="397"/>
      <c r="GY299" s="397"/>
      <c r="GZ299" s="397"/>
      <c r="HA299" s="387"/>
      <c r="HB299" s="387"/>
      <c r="HC299" s="387"/>
      <c r="HD299" s="387"/>
      <c r="HE299" s="387"/>
      <c r="HF299" s="387"/>
      <c r="HG299" s="387"/>
      <c r="HH299" s="387"/>
      <c r="HI299" s="387"/>
      <c r="HJ299" s="387"/>
      <c r="HK299" s="389"/>
      <c r="HL299" s="390"/>
      <c r="HM299" s="391"/>
      <c r="HN299" s="384"/>
      <c r="HO299" s="397"/>
      <c r="HP299" s="397"/>
      <c r="HQ299" s="397"/>
      <c r="HR299" s="387"/>
      <c r="HS299" s="387"/>
      <c r="HT299" s="387"/>
      <c r="HU299" s="387"/>
      <c r="HV299" s="387"/>
      <c r="HW299" s="387"/>
      <c r="HX299" s="387"/>
      <c r="HY299" s="387"/>
      <c r="HZ299" s="387"/>
      <c r="IA299" s="387"/>
      <c r="IB299" s="389"/>
      <c r="IC299" s="390"/>
      <c r="ID299" s="391"/>
      <c r="IE299" s="384"/>
      <c r="IF299" s="397"/>
      <c r="IG299" s="397"/>
      <c r="IH299" s="397"/>
      <c r="II299" s="387"/>
      <c r="IJ299" s="387"/>
      <c r="IK299" s="387"/>
      <c r="IL299" s="387"/>
      <c r="IM299" s="387"/>
      <c r="IN299" s="387"/>
      <c r="IO299" s="387"/>
      <c r="IP299" s="387"/>
      <c r="IQ299" s="387"/>
      <c r="IR299" s="387"/>
      <c r="IS299" s="389"/>
      <c r="IT299" s="390"/>
      <c r="IU299" s="391"/>
      <c r="IV299" s="384"/>
      <c r="IW299" s="397"/>
      <c r="IX299" s="397"/>
      <c r="IY299" s="397"/>
      <c r="IZ299" s="387"/>
      <c r="JA299" s="387"/>
      <c r="JB299" s="387"/>
      <c r="JC299" s="387"/>
      <c r="JD299" s="387"/>
      <c r="JE299" s="387"/>
      <c r="JF299" s="387"/>
      <c r="JG299" s="387"/>
      <c r="JH299" s="387"/>
      <c r="JI299" s="387"/>
      <c r="JJ299" s="389"/>
      <c r="JK299" s="390"/>
      <c r="JL299" s="391"/>
      <c r="JM299" s="384"/>
      <c r="JN299" s="397"/>
      <c r="JO299" s="397"/>
      <c r="JP299" s="397"/>
      <c r="JQ299" s="387"/>
      <c r="JR299" s="387"/>
      <c r="JS299" s="387"/>
      <c r="JT299" s="387"/>
      <c r="JU299" s="387"/>
      <c r="JV299" s="387"/>
      <c r="JW299" s="387"/>
      <c r="JX299" s="387"/>
      <c r="JY299" s="387"/>
      <c r="JZ299" s="387"/>
      <c r="KA299" s="389"/>
      <c r="KB299" s="390"/>
      <c r="KC299" s="391"/>
      <c r="KD299" s="384"/>
      <c r="KE299" s="397"/>
      <c r="KF299" s="397"/>
      <c r="KG299" s="397"/>
      <c r="KH299" s="387"/>
      <c r="KI299" s="387"/>
      <c r="KJ299" s="387"/>
      <c r="KK299" s="387"/>
      <c r="KL299" s="387"/>
      <c r="KM299" s="387"/>
      <c r="KN299" s="387"/>
      <c r="KO299" s="387"/>
      <c r="KP299" s="387"/>
      <c r="KQ299" s="387"/>
      <c r="KR299" s="389"/>
      <c r="KS299" s="390"/>
      <c r="KT299" s="391"/>
      <c r="KU299" s="392"/>
    </row>
    <row r="300" ht="15.75" customHeight="1">
      <c r="A300" s="384"/>
      <c r="B300" s="402" t="str">
        <f>"Output Sekunder "&amp;" %"</f>
        <v>Output Sekunder  %</v>
      </c>
      <c r="C300" s="403"/>
      <c r="D300" s="403"/>
      <c r="E300" s="387"/>
      <c r="F300" s="404"/>
      <c r="G300" s="404"/>
      <c r="H300" s="404"/>
      <c r="I300" s="404"/>
      <c r="J300" s="404"/>
      <c r="K300" s="404"/>
      <c r="L300" s="404"/>
      <c r="M300" s="405">
        <f>E300/100*M298</f>
        <v>0</v>
      </c>
      <c r="N300" s="404"/>
      <c r="O300" s="404"/>
      <c r="P300" s="406">
        <f t="shared" ref="P300:P301" si="3196">M300</f>
        <v>0</v>
      </c>
      <c r="Q300" s="391"/>
      <c r="R300" s="384"/>
      <c r="S300" s="402" t="str">
        <f>"Output Sekunder "&amp;" %"</f>
        <v>Output Sekunder  %</v>
      </c>
      <c r="T300" s="403"/>
      <c r="U300" s="403"/>
      <c r="V300" s="387"/>
      <c r="W300" s="404"/>
      <c r="X300" s="404"/>
      <c r="Y300" s="404"/>
      <c r="Z300" s="404"/>
      <c r="AA300" s="404"/>
      <c r="AB300" s="404"/>
      <c r="AC300" s="404"/>
      <c r="AD300" s="405">
        <f>V300/100*AD298</f>
        <v>0</v>
      </c>
      <c r="AE300" s="404"/>
      <c r="AF300" s="404"/>
      <c r="AG300" s="406">
        <f t="shared" ref="AG300:AG301" si="3197">AD300</f>
        <v>0</v>
      </c>
      <c r="AH300" s="391"/>
      <c r="AI300" s="384"/>
      <c r="AJ300" s="402" t="str">
        <f>"Output Sekunder "&amp;" %"</f>
        <v>Output Sekunder  %</v>
      </c>
      <c r="AK300" s="403"/>
      <c r="AL300" s="403"/>
      <c r="AM300" s="387"/>
      <c r="AN300" s="404"/>
      <c r="AO300" s="404"/>
      <c r="AP300" s="404"/>
      <c r="AQ300" s="404"/>
      <c r="AR300" s="404"/>
      <c r="AS300" s="404"/>
      <c r="AT300" s="404"/>
      <c r="AU300" s="405">
        <f>AM300/100*AU298</f>
        <v>0</v>
      </c>
      <c r="AV300" s="404"/>
      <c r="AW300" s="404"/>
      <c r="AX300" s="406">
        <f t="shared" ref="AX300:AX301" si="3198">AU300</f>
        <v>0</v>
      </c>
      <c r="AY300" s="391"/>
      <c r="AZ300" s="384"/>
      <c r="BA300" s="402" t="str">
        <f>"Output Sekunder "&amp;" %"</f>
        <v>Output Sekunder  %</v>
      </c>
      <c r="BB300" s="403"/>
      <c r="BC300" s="403"/>
      <c r="BD300" s="387"/>
      <c r="BE300" s="404"/>
      <c r="BF300" s="404"/>
      <c r="BG300" s="404"/>
      <c r="BH300" s="404"/>
      <c r="BI300" s="404"/>
      <c r="BJ300" s="404"/>
      <c r="BK300" s="404"/>
      <c r="BL300" s="405">
        <f>BD300/100*BL298</f>
        <v>0</v>
      </c>
      <c r="BM300" s="404"/>
      <c r="BN300" s="404"/>
      <c r="BO300" s="406">
        <f t="shared" ref="BO300:BO301" si="3199">BL300</f>
        <v>0</v>
      </c>
      <c r="BP300" s="391"/>
      <c r="BQ300" s="384"/>
      <c r="BR300" s="402" t="str">
        <f>"Output Sekunder "&amp;" %"</f>
        <v>Output Sekunder  %</v>
      </c>
      <c r="BS300" s="403"/>
      <c r="BT300" s="403"/>
      <c r="BU300" s="387"/>
      <c r="BV300" s="404"/>
      <c r="BW300" s="404"/>
      <c r="BX300" s="404"/>
      <c r="BY300" s="404"/>
      <c r="BZ300" s="404"/>
      <c r="CA300" s="404"/>
      <c r="CB300" s="404"/>
      <c r="CC300" s="405">
        <f>BU300/100*CC298</f>
        <v>0</v>
      </c>
      <c r="CD300" s="404"/>
      <c r="CE300" s="404"/>
      <c r="CF300" s="406">
        <f t="shared" ref="CF300:CF301" si="3200">CC300</f>
        <v>0</v>
      </c>
      <c r="CG300" s="391"/>
      <c r="CH300" s="384"/>
      <c r="CI300" s="402" t="str">
        <f>"Output Sekunder "&amp;" %"</f>
        <v>Output Sekunder  %</v>
      </c>
      <c r="CJ300" s="403"/>
      <c r="CK300" s="403"/>
      <c r="CL300" s="387"/>
      <c r="CM300" s="404"/>
      <c r="CN300" s="404"/>
      <c r="CO300" s="404"/>
      <c r="CP300" s="404"/>
      <c r="CQ300" s="404"/>
      <c r="CR300" s="404"/>
      <c r="CS300" s="404"/>
      <c r="CT300" s="405">
        <f>CL300/100*CT298</f>
        <v>0</v>
      </c>
      <c r="CU300" s="404"/>
      <c r="CV300" s="404"/>
      <c r="CW300" s="406">
        <f t="shared" ref="CW300:CW301" si="3201">CT300</f>
        <v>0</v>
      </c>
      <c r="CX300" s="391"/>
      <c r="CY300" s="384"/>
      <c r="CZ300" s="402" t="str">
        <f>"Output Sekunder "&amp;" %"</f>
        <v>Output Sekunder  %</v>
      </c>
      <c r="DA300" s="403"/>
      <c r="DB300" s="403"/>
      <c r="DC300" s="387"/>
      <c r="DD300" s="404"/>
      <c r="DE300" s="404"/>
      <c r="DF300" s="404"/>
      <c r="DG300" s="404"/>
      <c r="DH300" s="404"/>
      <c r="DI300" s="404"/>
      <c r="DJ300" s="404"/>
      <c r="DK300" s="405">
        <f>DC300/100*DK298</f>
        <v>0</v>
      </c>
      <c r="DL300" s="404"/>
      <c r="DM300" s="404"/>
      <c r="DN300" s="406">
        <f t="shared" ref="DN300:DN301" si="3202">DK300</f>
        <v>0</v>
      </c>
      <c r="DO300" s="391"/>
      <c r="DP300" s="384"/>
      <c r="DQ300" s="402" t="str">
        <f>"Output Sekunder "&amp;" %"</f>
        <v>Output Sekunder  %</v>
      </c>
      <c r="DR300" s="403"/>
      <c r="DS300" s="403"/>
      <c r="DT300" s="387"/>
      <c r="DU300" s="404"/>
      <c r="DV300" s="404"/>
      <c r="DW300" s="404"/>
      <c r="DX300" s="404"/>
      <c r="DY300" s="404"/>
      <c r="DZ300" s="404"/>
      <c r="EA300" s="404"/>
      <c r="EB300" s="405">
        <f>DT300/100*EB298</f>
        <v>0</v>
      </c>
      <c r="EC300" s="404"/>
      <c r="ED300" s="404"/>
      <c r="EE300" s="406">
        <f t="shared" ref="EE300:EE301" si="3203">EB300</f>
        <v>0</v>
      </c>
      <c r="EF300" s="391"/>
      <c r="EG300" s="384"/>
      <c r="EH300" s="402" t="str">
        <f>"Output Sekunder "&amp;" %"</f>
        <v>Output Sekunder  %</v>
      </c>
      <c r="EI300" s="403"/>
      <c r="EJ300" s="403"/>
      <c r="EK300" s="387"/>
      <c r="EL300" s="404"/>
      <c r="EM300" s="404"/>
      <c r="EN300" s="404"/>
      <c r="EO300" s="404"/>
      <c r="EP300" s="404"/>
      <c r="EQ300" s="404"/>
      <c r="ER300" s="404"/>
      <c r="ES300" s="405">
        <f>EK300/100*ES298</f>
        <v>0</v>
      </c>
      <c r="ET300" s="404"/>
      <c r="EU300" s="404"/>
      <c r="EV300" s="406">
        <f t="shared" ref="EV300:EV301" si="3204">ES300</f>
        <v>0</v>
      </c>
      <c r="EW300" s="391"/>
      <c r="EX300" s="384"/>
      <c r="EY300" s="402" t="str">
        <f>"Output Sekunder "&amp;" %"</f>
        <v>Output Sekunder  %</v>
      </c>
      <c r="EZ300" s="403"/>
      <c r="FA300" s="403"/>
      <c r="FB300" s="387"/>
      <c r="FC300" s="404"/>
      <c r="FD300" s="404"/>
      <c r="FE300" s="404"/>
      <c r="FF300" s="404"/>
      <c r="FG300" s="404"/>
      <c r="FH300" s="404"/>
      <c r="FI300" s="404"/>
      <c r="FJ300" s="405">
        <f>FB300/100*FJ298</f>
        <v>0</v>
      </c>
      <c r="FK300" s="404"/>
      <c r="FL300" s="404"/>
      <c r="FM300" s="406">
        <f t="shared" ref="FM300:FM301" si="3205">FJ300</f>
        <v>0</v>
      </c>
      <c r="FN300" s="391"/>
      <c r="FO300" s="384"/>
      <c r="FP300" s="402" t="str">
        <f>"Output Sekunder "&amp;" %"</f>
        <v>Output Sekunder  %</v>
      </c>
      <c r="FQ300" s="403"/>
      <c r="FR300" s="403"/>
      <c r="FS300" s="387"/>
      <c r="FT300" s="404"/>
      <c r="FU300" s="404"/>
      <c r="FV300" s="404"/>
      <c r="FW300" s="404"/>
      <c r="FX300" s="404"/>
      <c r="FY300" s="404"/>
      <c r="FZ300" s="404"/>
      <c r="GA300" s="405">
        <f>FS300/100*GA298</f>
        <v>0</v>
      </c>
      <c r="GB300" s="404"/>
      <c r="GC300" s="404"/>
      <c r="GD300" s="406">
        <f t="shared" ref="GD300:GD301" si="3206">GA300</f>
        <v>0</v>
      </c>
      <c r="GE300" s="391"/>
      <c r="GF300" s="384"/>
      <c r="GG300" s="402" t="str">
        <f>"Output Sekunder "&amp;" %"</f>
        <v>Output Sekunder  %</v>
      </c>
      <c r="GH300" s="403"/>
      <c r="GI300" s="403"/>
      <c r="GJ300" s="387"/>
      <c r="GK300" s="404"/>
      <c r="GL300" s="404"/>
      <c r="GM300" s="404"/>
      <c r="GN300" s="404"/>
      <c r="GO300" s="404"/>
      <c r="GP300" s="404"/>
      <c r="GQ300" s="404"/>
      <c r="GR300" s="405">
        <f>GJ300/100*GR298</f>
        <v>0</v>
      </c>
      <c r="GS300" s="404"/>
      <c r="GT300" s="404"/>
      <c r="GU300" s="406">
        <f t="shared" ref="GU300:GU301" si="3207">GR300</f>
        <v>0</v>
      </c>
      <c r="GV300" s="391"/>
      <c r="GW300" s="384"/>
      <c r="GX300" s="402" t="str">
        <f>"Output Sekunder "&amp;" %"</f>
        <v>Output Sekunder  %</v>
      </c>
      <c r="GY300" s="403"/>
      <c r="GZ300" s="403"/>
      <c r="HA300" s="387"/>
      <c r="HB300" s="404"/>
      <c r="HC300" s="404"/>
      <c r="HD300" s="404"/>
      <c r="HE300" s="404"/>
      <c r="HF300" s="404"/>
      <c r="HG300" s="404"/>
      <c r="HH300" s="404"/>
      <c r="HI300" s="405">
        <f>HA300/100*HI298</f>
        <v>0</v>
      </c>
      <c r="HJ300" s="404"/>
      <c r="HK300" s="404"/>
      <c r="HL300" s="406">
        <f t="shared" ref="HL300:HL301" si="3208">HI300</f>
        <v>0</v>
      </c>
      <c r="HM300" s="391"/>
      <c r="HN300" s="384"/>
      <c r="HO300" s="402" t="str">
        <f>"Output Sekunder "&amp;" %"</f>
        <v>Output Sekunder  %</v>
      </c>
      <c r="HP300" s="403"/>
      <c r="HQ300" s="403"/>
      <c r="HR300" s="387"/>
      <c r="HS300" s="404"/>
      <c r="HT300" s="404"/>
      <c r="HU300" s="404"/>
      <c r="HV300" s="404"/>
      <c r="HW300" s="404"/>
      <c r="HX300" s="404"/>
      <c r="HY300" s="404"/>
      <c r="HZ300" s="405">
        <f>HR300/100*HZ298</f>
        <v>0</v>
      </c>
      <c r="IA300" s="404"/>
      <c r="IB300" s="404"/>
      <c r="IC300" s="406">
        <f t="shared" ref="IC300:IC301" si="3209">HZ300</f>
        <v>0</v>
      </c>
      <c r="ID300" s="391"/>
      <c r="IE300" s="384"/>
      <c r="IF300" s="402" t="str">
        <f>"Output Sekunder "&amp;" %"</f>
        <v>Output Sekunder  %</v>
      </c>
      <c r="IG300" s="403"/>
      <c r="IH300" s="403"/>
      <c r="II300" s="387"/>
      <c r="IJ300" s="404"/>
      <c r="IK300" s="404"/>
      <c r="IL300" s="404"/>
      <c r="IM300" s="404"/>
      <c r="IN300" s="404"/>
      <c r="IO300" s="404"/>
      <c r="IP300" s="404"/>
      <c r="IQ300" s="405">
        <f>II300/100*IQ298</f>
        <v>0</v>
      </c>
      <c r="IR300" s="404"/>
      <c r="IS300" s="404"/>
      <c r="IT300" s="406">
        <f t="shared" ref="IT300:IT301" si="3210">IQ300</f>
        <v>0</v>
      </c>
      <c r="IU300" s="391"/>
      <c r="IV300" s="384"/>
      <c r="IW300" s="402" t="str">
        <f>"Output Sekunder "&amp;" %"</f>
        <v>Output Sekunder  %</v>
      </c>
      <c r="IX300" s="403"/>
      <c r="IY300" s="403"/>
      <c r="IZ300" s="387"/>
      <c r="JA300" s="404"/>
      <c r="JB300" s="404"/>
      <c r="JC300" s="404"/>
      <c r="JD300" s="404"/>
      <c r="JE300" s="404"/>
      <c r="JF300" s="404"/>
      <c r="JG300" s="404"/>
      <c r="JH300" s="405">
        <f>IZ300/100*JH298</f>
        <v>0</v>
      </c>
      <c r="JI300" s="404"/>
      <c r="JJ300" s="404"/>
      <c r="JK300" s="406">
        <f t="shared" ref="JK300:JK301" si="3211">JH300</f>
        <v>0</v>
      </c>
      <c r="JL300" s="391"/>
      <c r="JM300" s="384"/>
      <c r="JN300" s="402" t="str">
        <f>"Output Sekunder "&amp;" %"</f>
        <v>Output Sekunder  %</v>
      </c>
      <c r="JO300" s="403"/>
      <c r="JP300" s="403"/>
      <c r="JQ300" s="387"/>
      <c r="JR300" s="404"/>
      <c r="JS300" s="404"/>
      <c r="JT300" s="404"/>
      <c r="JU300" s="404"/>
      <c r="JV300" s="404"/>
      <c r="JW300" s="404"/>
      <c r="JX300" s="404"/>
      <c r="JY300" s="405">
        <f>JQ300/100*JY298</f>
        <v>0</v>
      </c>
      <c r="JZ300" s="404"/>
      <c r="KA300" s="404"/>
      <c r="KB300" s="406">
        <f t="shared" ref="KB300:KB301" si="3212">JY300</f>
        <v>0</v>
      </c>
      <c r="KC300" s="391"/>
      <c r="KD300" s="384"/>
      <c r="KE300" s="402" t="str">
        <f>"Output Sekunder "&amp;" %"</f>
        <v>Output Sekunder  %</v>
      </c>
      <c r="KF300" s="403"/>
      <c r="KG300" s="403"/>
      <c r="KH300" s="387"/>
      <c r="KI300" s="404"/>
      <c r="KJ300" s="404"/>
      <c r="KK300" s="404"/>
      <c r="KL300" s="404"/>
      <c r="KM300" s="404"/>
      <c r="KN300" s="404"/>
      <c r="KO300" s="404"/>
      <c r="KP300" s="405">
        <f>KH300/100*KP298</f>
        <v>0</v>
      </c>
      <c r="KQ300" s="404"/>
      <c r="KR300" s="404"/>
      <c r="KS300" s="406">
        <f t="shared" ref="KS300:KS301" si="3213">KP300</f>
        <v>0</v>
      </c>
      <c r="KT300" s="391"/>
      <c r="KU300" s="392"/>
    </row>
    <row r="301" ht="15.75" customHeight="1">
      <c r="A301" s="384"/>
      <c r="B301" s="407" t="str">
        <f>"Adjusment "&amp;" %"</f>
        <v>Adjusment  %</v>
      </c>
      <c r="C301" s="408"/>
      <c r="D301" s="408"/>
      <c r="E301" s="387"/>
      <c r="F301" s="404"/>
      <c r="G301" s="404"/>
      <c r="H301" s="404"/>
      <c r="I301" s="404"/>
      <c r="J301" s="404"/>
      <c r="K301" s="404"/>
      <c r="L301" s="404"/>
      <c r="M301" s="409">
        <f>E301/100*(M298+M300)</f>
        <v>0</v>
      </c>
      <c r="N301" s="404"/>
      <c r="O301" s="404"/>
      <c r="P301" s="410">
        <f t="shared" si="3196"/>
        <v>0</v>
      </c>
      <c r="Q301" s="391"/>
      <c r="R301" s="384"/>
      <c r="S301" s="407" t="str">
        <f>"Adjusment "&amp;" %"</f>
        <v>Adjusment  %</v>
      </c>
      <c r="T301" s="408"/>
      <c r="U301" s="408"/>
      <c r="V301" s="387"/>
      <c r="W301" s="404"/>
      <c r="X301" s="404"/>
      <c r="Y301" s="404"/>
      <c r="Z301" s="404"/>
      <c r="AA301" s="404"/>
      <c r="AB301" s="404"/>
      <c r="AC301" s="404"/>
      <c r="AD301" s="409">
        <f>V301/100*(AD298+AD300)</f>
        <v>0</v>
      </c>
      <c r="AE301" s="404"/>
      <c r="AF301" s="404"/>
      <c r="AG301" s="410">
        <f t="shared" si="3197"/>
        <v>0</v>
      </c>
      <c r="AH301" s="391"/>
      <c r="AI301" s="384"/>
      <c r="AJ301" s="407" t="str">
        <f>"Adjusment "&amp;" %"</f>
        <v>Adjusment  %</v>
      </c>
      <c r="AK301" s="408"/>
      <c r="AL301" s="408"/>
      <c r="AM301" s="387"/>
      <c r="AN301" s="404"/>
      <c r="AO301" s="404"/>
      <c r="AP301" s="404"/>
      <c r="AQ301" s="404"/>
      <c r="AR301" s="404"/>
      <c r="AS301" s="404"/>
      <c r="AT301" s="404"/>
      <c r="AU301" s="409">
        <f>AM301/100*(AU298+AU300)</f>
        <v>0</v>
      </c>
      <c r="AV301" s="404"/>
      <c r="AW301" s="404"/>
      <c r="AX301" s="410">
        <f t="shared" si="3198"/>
        <v>0</v>
      </c>
      <c r="AY301" s="391"/>
      <c r="AZ301" s="384"/>
      <c r="BA301" s="407" t="str">
        <f>"Adjusment "&amp;" %"</f>
        <v>Adjusment  %</v>
      </c>
      <c r="BB301" s="408"/>
      <c r="BC301" s="408"/>
      <c r="BD301" s="387"/>
      <c r="BE301" s="404"/>
      <c r="BF301" s="404"/>
      <c r="BG301" s="404"/>
      <c r="BH301" s="404"/>
      <c r="BI301" s="404"/>
      <c r="BJ301" s="404"/>
      <c r="BK301" s="404"/>
      <c r="BL301" s="409">
        <f>BD301/100*(BL298+BL300)</f>
        <v>0</v>
      </c>
      <c r="BM301" s="404"/>
      <c r="BN301" s="404"/>
      <c r="BO301" s="410">
        <f t="shared" si="3199"/>
        <v>0</v>
      </c>
      <c r="BP301" s="391"/>
      <c r="BQ301" s="384"/>
      <c r="BR301" s="407" t="str">
        <f>"Adjusment "&amp;" %"</f>
        <v>Adjusment  %</v>
      </c>
      <c r="BS301" s="408"/>
      <c r="BT301" s="408"/>
      <c r="BU301" s="387"/>
      <c r="BV301" s="404"/>
      <c r="BW301" s="404"/>
      <c r="BX301" s="404"/>
      <c r="BY301" s="404"/>
      <c r="BZ301" s="404"/>
      <c r="CA301" s="404"/>
      <c r="CB301" s="404"/>
      <c r="CC301" s="409">
        <f>BU301/100*(CC298+CC300)</f>
        <v>0</v>
      </c>
      <c r="CD301" s="404"/>
      <c r="CE301" s="404"/>
      <c r="CF301" s="410">
        <f t="shared" si="3200"/>
        <v>0</v>
      </c>
      <c r="CG301" s="391"/>
      <c r="CH301" s="384"/>
      <c r="CI301" s="407" t="str">
        <f>"Adjusment "&amp;" %"</f>
        <v>Adjusment  %</v>
      </c>
      <c r="CJ301" s="408"/>
      <c r="CK301" s="408"/>
      <c r="CL301" s="387"/>
      <c r="CM301" s="404"/>
      <c r="CN301" s="404"/>
      <c r="CO301" s="404"/>
      <c r="CP301" s="404"/>
      <c r="CQ301" s="404"/>
      <c r="CR301" s="404"/>
      <c r="CS301" s="404"/>
      <c r="CT301" s="409">
        <f>CL301/100*(CT298+CT300)</f>
        <v>0</v>
      </c>
      <c r="CU301" s="404"/>
      <c r="CV301" s="404"/>
      <c r="CW301" s="410">
        <f t="shared" si="3201"/>
        <v>0</v>
      </c>
      <c r="CX301" s="391"/>
      <c r="CY301" s="384"/>
      <c r="CZ301" s="407" t="str">
        <f>"Adjusment "&amp;" %"</f>
        <v>Adjusment  %</v>
      </c>
      <c r="DA301" s="408"/>
      <c r="DB301" s="408"/>
      <c r="DC301" s="387"/>
      <c r="DD301" s="404"/>
      <c r="DE301" s="404"/>
      <c r="DF301" s="404"/>
      <c r="DG301" s="404"/>
      <c r="DH301" s="404"/>
      <c r="DI301" s="404"/>
      <c r="DJ301" s="404"/>
      <c r="DK301" s="409">
        <f>DC301/100*(DK298+DK300)</f>
        <v>0</v>
      </c>
      <c r="DL301" s="404"/>
      <c r="DM301" s="404"/>
      <c r="DN301" s="410">
        <f t="shared" si="3202"/>
        <v>0</v>
      </c>
      <c r="DO301" s="391"/>
      <c r="DP301" s="384"/>
      <c r="DQ301" s="407" t="str">
        <f>"Adjusment "&amp;" %"</f>
        <v>Adjusment  %</v>
      </c>
      <c r="DR301" s="408"/>
      <c r="DS301" s="408"/>
      <c r="DT301" s="387"/>
      <c r="DU301" s="404"/>
      <c r="DV301" s="404"/>
      <c r="DW301" s="404"/>
      <c r="DX301" s="404"/>
      <c r="DY301" s="404"/>
      <c r="DZ301" s="404"/>
      <c r="EA301" s="404"/>
      <c r="EB301" s="409">
        <f>DT301/100*(EB298+EB300)</f>
        <v>0</v>
      </c>
      <c r="EC301" s="404"/>
      <c r="ED301" s="404"/>
      <c r="EE301" s="410">
        <f t="shared" si="3203"/>
        <v>0</v>
      </c>
      <c r="EF301" s="391"/>
      <c r="EG301" s="384"/>
      <c r="EH301" s="407" t="str">
        <f>"Adjusment "&amp;" %"</f>
        <v>Adjusment  %</v>
      </c>
      <c r="EI301" s="408"/>
      <c r="EJ301" s="408"/>
      <c r="EK301" s="387"/>
      <c r="EL301" s="404"/>
      <c r="EM301" s="404"/>
      <c r="EN301" s="404"/>
      <c r="EO301" s="404"/>
      <c r="EP301" s="404"/>
      <c r="EQ301" s="404"/>
      <c r="ER301" s="404"/>
      <c r="ES301" s="409">
        <f>EK301/100*(ES298+ES300)</f>
        <v>0</v>
      </c>
      <c r="ET301" s="404"/>
      <c r="EU301" s="404"/>
      <c r="EV301" s="410">
        <f t="shared" si="3204"/>
        <v>0</v>
      </c>
      <c r="EW301" s="391"/>
      <c r="EX301" s="384"/>
      <c r="EY301" s="407" t="str">
        <f>"Adjusment "&amp;" %"</f>
        <v>Adjusment  %</v>
      </c>
      <c r="EZ301" s="408"/>
      <c r="FA301" s="408"/>
      <c r="FB301" s="387"/>
      <c r="FC301" s="404"/>
      <c r="FD301" s="404"/>
      <c r="FE301" s="404"/>
      <c r="FF301" s="404"/>
      <c r="FG301" s="404"/>
      <c r="FH301" s="404"/>
      <c r="FI301" s="404"/>
      <c r="FJ301" s="409">
        <f>FB301/100*(FJ298+FJ300)</f>
        <v>0</v>
      </c>
      <c r="FK301" s="404"/>
      <c r="FL301" s="404"/>
      <c r="FM301" s="410">
        <f t="shared" si="3205"/>
        <v>0</v>
      </c>
      <c r="FN301" s="391"/>
      <c r="FO301" s="384"/>
      <c r="FP301" s="407" t="str">
        <f>"Adjusment "&amp;" %"</f>
        <v>Adjusment  %</v>
      </c>
      <c r="FQ301" s="408"/>
      <c r="FR301" s="408"/>
      <c r="FS301" s="387"/>
      <c r="FT301" s="404"/>
      <c r="FU301" s="404"/>
      <c r="FV301" s="404"/>
      <c r="FW301" s="404"/>
      <c r="FX301" s="404"/>
      <c r="FY301" s="404"/>
      <c r="FZ301" s="404"/>
      <c r="GA301" s="409">
        <f>FS301/100*(GA298+GA300)</f>
        <v>0</v>
      </c>
      <c r="GB301" s="404"/>
      <c r="GC301" s="404"/>
      <c r="GD301" s="410">
        <f t="shared" si="3206"/>
        <v>0</v>
      </c>
      <c r="GE301" s="391"/>
      <c r="GF301" s="384"/>
      <c r="GG301" s="407" t="str">
        <f>"Adjusment "&amp;" %"</f>
        <v>Adjusment  %</v>
      </c>
      <c r="GH301" s="408"/>
      <c r="GI301" s="408"/>
      <c r="GJ301" s="387"/>
      <c r="GK301" s="404"/>
      <c r="GL301" s="404"/>
      <c r="GM301" s="404"/>
      <c r="GN301" s="404"/>
      <c r="GO301" s="404"/>
      <c r="GP301" s="404"/>
      <c r="GQ301" s="404"/>
      <c r="GR301" s="409">
        <f>GJ301/100*(GR298+GR300)</f>
        <v>0</v>
      </c>
      <c r="GS301" s="404"/>
      <c r="GT301" s="404"/>
      <c r="GU301" s="410">
        <f t="shared" si="3207"/>
        <v>0</v>
      </c>
      <c r="GV301" s="391"/>
      <c r="GW301" s="384"/>
      <c r="GX301" s="407" t="str">
        <f>"Adjusment "&amp;" %"</f>
        <v>Adjusment  %</v>
      </c>
      <c r="GY301" s="408"/>
      <c r="GZ301" s="408"/>
      <c r="HA301" s="387"/>
      <c r="HB301" s="404"/>
      <c r="HC301" s="404"/>
      <c r="HD301" s="404"/>
      <c r="HE301" s="404"/>
      <c r="HF301" s="404"/>
      <c r="HG301" s="404"/>
      <c r="HH301" s="404"/>
      <c r="HI301" s="409">
        <f>HA301/100*(HI298+HI300)</f>
        <v>0</v>
      </c>
      <c r="HJ301" s="404"/>
      <c r="HK301" s="404"/>
      <c r="HL301" s="410">
        <f t="shared" si="3208"/>
        <v>0</v>
      </c>
      <c r="HM301" s="391"/>
      <c r="HN301" s="384"/>
      <c r="HO301" s="407" t="str">
        <f>"Adjusment "&amp;" %"</f>
        <v>Adjusment  %</v>
      </c>
      <c r="HP301" s="408"/>
      <c r="HQ301" s="408"/>
      <c r="HR301" s="387"/>
      <c r="HS301" s="404"/>
      <c r="HT301" s="404"/>
      <c r="HU301" s="404"/>
      <c r="HV301" s="404"/>
      <c r="HW301" s="404"/>
      <c r="HX301" s="404"/>
      <c r="HY301" s="404"/>
      <c r="HZ301" s="409">
        <f>HR301/100*(HZ298+HZ300)</f>
        <v>0</v>
      </c>
      <c r="IA301" s="404"/>
      <c r="IB301" s="404"/>
      <c r="IC301" s="410">
        <f t="shared" si="3209"/>
        <v>0</v>
      </c>
      <c r="ID301" s="391"/>
      <c r="IE301" s="384"/>
      <c r="IF301" s="407" t="str">
        <f>"Adjusment "&amp;" %"</f>
        <v>Adjusment  %</v>
      </c>
      <c r="IG301" s="408"/>
      <c r="IH301" s="408"/>
      <c r="II301" s="387"/>
      <c r="IJ301" s="404"/>
      <c r="IK301" s="404"/>
      <c r="IL301" s="404"/>
      <c r="IM301" s="404"/>
      <c r="IN301" s="404"/>
      <c r="IO301" s="404"/>
      <c r="IP301" s="404"/>
      <c r="IQ301" s="409">
        <f>II301/100*(IQ298+IQ300)</f>
        <v>0</v>
      </c>
      <c r="IR301" s="404"/>
      <c r="IS301" s="404"/>
      <c r="IT301" s="410">
        <f t="shared" si="3210"/>
        <v>0</v>
      </c>
      <c r="IU301" s="391"/>
      <c r="IV301" s="384"/>
      <c r="IW301" s="407" t="str">
        <f>"Adjusment "&amp;" %"</f>
        <v>Adjusment  %</v>
      </c>
      <c r="IX301" s="408"/>
      <c r="IY301" s="408"/>
      <c r="IZ301" s="387"/>
      <c r="JA301" s="404"/>
      <c r="JB301" s="404"/>
      <c r="JC301" s="404"/>
      <c r="JD301" s="404"/>
      <c r="JE301" s="404"/>
      <c r="JF301" s="404"/>
      <c r="JG301" s="404"/>
      <c r="JH301" s="409">
        <f>IZ301/100*(JH298+JH300)</f>
        <v>0</v>
      </c>
      <c r="JI301" s="404"/>
      <c r="JJ301" s="404"/>
      <c r="JK301" s="410">
        <f t="shared" si="3211"/>
        <v>0</v>
      </c>
      <c r="JL301" s="391"/>
      <c r="JM301" s="384"/>
      <c r="JN301" s="407" t="str">
        <f>"Adjusment "&amp;" %"</f>
        <v>Adjusment  %</v>
      </c>
      <c r="JO301" s="408"/>
      <c r="JP301" s="408"/>
      <c r="JQ301" s="387"/>
      <c r="JR301" s="404"/>
      <c r="JS301" s="404"/>
      <c r="JT301" s="404"/>
      <c r="JU301" s="404"/>
      <c r="JV301" s="404"/>
      <c r="JW301" s="404"/>
      <c r="JX301" s="404"/>
      <c r="JY301" s="409">
        <f>JQ301/100*(JY298+JY300)</f>
        <v>0</v>
      </c>
      <c r="JZ301" s="404"/>
      <c r="KA301" s="404"/>
      <c r="KB301" s="410">
        <f t="shared" si="3212"/>
        <v>0</v>
      </c>
      <c r="KC301" s="391"/>
      <c r="KD301" s="384"/>
      <c r="KE301" s="407" t="str">
        <f>"Adjusment "&amp;" %"</f>
        <v>Adjusment  %</v>
      </c>
      <c r="KF301" s="408"/>
      <c r="KG301" s="408"/>
      <c r="KH301" s="387"/>
      <c r="KI301" s="404"/>
      <c r="KJ301" s="404"/>
      <c r="KK301" s="404"/>
      <c r="KL301" s="404"/>
      <c r="KM301" s="404"/>
      <c r="KN301" s="404"/>
      <c r="KO301" s="404"/>
      <c r="KP301" s="409">
        <f>KH301/100*(KP298+KP300)</f>
        <v>0</v>
      </c>
      <c r="KQ301" s="404"/>
      <c r="KR301" s="404"/>
      <c r="KS301" s="410">
        <f t="shared" si="3213"/>
        <v>0</v>
      </c>
      <c r="KT301" s="391"/>
      <c r="KU301" s="392"/>
    </row>
    <row r="302" ht="15.75" customHeight="1">
      <c r="A302" s="384"/>
      <c r="B302" s="385"/>
      <c r="C302" s="386"/>
      <c r="D302" s="386"/>
      <c r="E302" s="387"/>
      <c r="F302" s="387"/>
      <c r="G302" s="387"/>
      <c r="H302" s="387"/>
      <c r="I302" s="387"/>
      <c r="J302" s="387"/>
      <c r="K302" s="387"/>
      <c r="L302" s="387"/>
      <c r="M302" s="387"/>
      <c r="N302" s="387"/>
      <c r="O302" s="387"/>
      <c r="P302" s="390"/>
      <c r="Q302" s="391"/>
      <c r="R302" s="384"/>
      <c r="S302" s="385"/>
      <c r="T302" s="386"/>
      <c r="U302" s="386"/>
      <c r="V302" s="387"/>
      <c r="W302" s="387"/>
      <c r="X302" s="387"/>
      <c r="Y302" s="387"/>
      <c r="Z302" s="387"/>
      <c r="AA302" s="387"/>
      <c r="AB302" s="387"/>
      <c r="AC302" s="387"/>
      <c r="AD302" s="387"/>
      <c r="AE302" s="387"/>
      <c r="AF302" s="387"/>
      <c r="AG302" s="390"/>
      <c r="AH302" s="391"/>
      <c r="AI302" s="384"/>
      <c r="AJ302" s="385"/>
      <c r="AK302" s="386"/>
      <c r="AL302" s="386"/>
      <c r="AM302" s="387"/>
      <c r="AN302" s="387"/>
      <c r="AO302" s="387"/>
      <c r="AP302" s="387"/>
      <c r="AQ302" s="387"/>
      <c r="AR302" s="387"/>
      <c r="AS302" s="387"/>
      <c r="AT302" s="387"/>
      <c r="AU302" s="387"/>
      <c r="AV302" s="387"/>
      <c r="AW302" s="387"/>
      <c r="AX302" s="390"/>
      <c r="AY302" s="391"/>
      <c r="AZ302" s="384"/>
      <c r="BA302" s="385"/>
      <c r="BB302" s="386"/>
      <c r="BC302" s="386"/>
      <c r="BD302" s="387"/>
      <c r="BE302" s="387"/>
      <c r="BF302" s="387"/>
      <c r="BG302" s="387"/>
      <c r="BH302" s="387"/>
      <c r="BI302" s="387"/>
      <c r="BJ302" s="387"/>
      <c r="BK302" s="387"/>
      <c r="BL302" s="387"/>
      <c r="BM302" s="387"/>
      <c r="BN302" s="387"/>
      <c r="BO302" s="390"/>
      <c r="BP302" s="391"/>
      <c r="BQ302" s="384"/>
      <c r="BR302" s="385"/>
      <c r="BS302" s="386"/>
      <c r="BT302" s="386"/>
      <c r="BU302" s="387"/>
      <c r="BV302" s="387"/>
      <c r="BW302" s="387"/>
      <c r="BX302" s="387"/>
      <c r="BY302" s="387"/>
      <c r="BZ302" s="387"/>
      <c r="CA302" s="387"/>
      <c r="CB302" s="387"/>
      <c r="CC302" s="387"/>
      <c r="CD302" s="387"/>
      <c r="CE302" s="387"/>
      <c r="CF302" s="390"/>
      <c r="CG302" s="391"/>
      <c r="CH302" s="384"/>
      <c r="CI302" s="385"/>
      <c r="CJ302" s="386"/>
      <c r="CK302" s="386"/>
      <c r="CL302" s="387"/>
      <c r="CM302" s="387"/>
      <c r="CN302" s="387"/>
      <c r="CO302" s="387"/>
      <c r="CP302" s="387"/>
      <c r="CQ302" s="387"/>
      <c r="CR302" s="387"/>
      <c r="CS302" s="387"/>
      <c r="CT302" s="387"/>
      <c r="CU302" s="387"/>
      <c r="CV302" s="387"/>
      <c r="CW302" s="390"/>
      <c r="CX302" s="391"/>
      <c r="CY302" s="384"/>
      <c r="CZ302" s="385"/>
      <c r="DA302" s="386"/>
      <c r="DB302" s="386"/>
      <c r="DC302" s="387"/>
      <c r="DD302" s="387"/>
      <c r="DE302" s="387"/>
      <c r="DF302" s="387"/>
      <c r="DG302" s="387"/>
      <c r="DH302" s="387"/>
      <c r="DI302" s="387"/>
      <c r="DJ302" s="387"/>
      <c r="DK302" s="387"/>
      <c r="DL302" s="387"/>
      <c r="DM302" s="387"/>
      <c r="DN302" s="390"/>
      <c r="DO302" s="391"/>
      <c r="DP302" s="384"/>
      <c r="DQ302" s="385"/>
      <c r="DR302" s="386"/>
      <c r="DS302" s="386"/>
      <c r="DT302" s="387"/>
      <c r="DU302" s="387"/>
      <c r="DV302" s="387"/>
      <c r="DW302" s="387"/>
      <c r="DX302" s="387"/>
      <c r="DY302" s="387"/>
      <c r="DZ302" s="387"/>
      <c r="EA302" s="387"/>
      <c r="EB302" s="387"/>
      <c r="EC302" s="387"/>
      <c r="ED302" s="387"/>
      <c r="EE302" s="390"/>
      <c r="EF302" s="391"/>
      <c r="EG302" s="384"/>
      <c r="EH302" s="385"/>
      <c r="EI302" s="386"/>
      <c r="EJ302" s="386"/>
      <c r="EK302" s="387"/>
      <c r="EL302" s="387"/>
      <c r="EM302" s="387"/>
      <c r="EN302" s="387"/>
      <c r="EO302" s="387"/>
      <c r="EP302" s="387"/>
      <c r="EQ302" s="387"/>
      <c r="ER302" s="387"/>
      <c r="ES302" s="387"/>
      <c r="ET302" s="387"/>
      <c r="EU302" s="387"/>
      <c r="EV302" s="390"/>
      <c r="EW302" s="391"/>
      <c r="EX302" s="384"/>
      <c r="EY302" s="385"/>
      <c r="EZ302" s="386"/>
      <c r="FA302" s="386"/>
      <c r="FB302" s="387"/>
      <c r="FC302" s="387"/>
      <c r="FD302" s="387"/>
      <c r="FE302" s="387"/>
      <c r="FF302" s="387"/>
      <c r="FG302" s="387"/>
      <c r="FH302" s="387"/>
      <c r="FI302" s="387"/>
      <c r="FJ302" s="387"/>
      <c r="FK302" s="387"/>
      <c r="FL302" s="387"/>
      <c r="FM302" s="390"/>
      <c r="FN302" s="391"/>
      <c r="FO302" s="384"/>
      <c r="FP302" s="385"/>
      <c r="FQ302" s="386"/>
      <c r="FR302" s="386"/>
      <c r="FS302" s="387"/>
      <c r="FT302" s="387"/>
      <c r="FU302" s="387"/>
      <c r="FV302" s="387"/>
      <c r="FW302" s="387"/>
      <c r="FX302" s="387"/>
      <c r="FY302" s="387"/>
      <c r="FZ302" s="387"/>
      <c r="GA302" s="387"/>
      <c r="GB302" s="387"/>
      <c r="GC302" s="387"/>
      <c r="GD302" s="390"/>
      <c r="GE302" s="391"/>
      <c r="GF302" s="384"/>
      <c r="GG302" s="385"/>
      <c r="GH302" s="386"/>
      <c r="GI302" s="386"/>
      <c r="GJ302" s="387"/>
      <c r="GK302" s="387"/>
      <c r="GL302" s="387"/>
      <c r="GM302" s="387"/>
      <c r="GN302" s="387"/>
      <c r="GO302" s="387"/>
      <c r="GP302" s="387"/>
      <c r="GQ302" s="387"/>
      <c r="GR302" s="387"/>
      <c r="GS302" s="387"/>
      <c r="GT302" s="387"/>
      <c r="GU302" s="390"/>
      <c r="GV302" s="391"/>
      <c r="GW302" s="384"/>
      <c r="GX302" s="385"/>
      <c r="GY302" s="386"/>
      <c r="GZ302" s="386"/>
      <c r="HA302" s="387"/>
      <c r="HB302" s="387"/>
      <c r="HC302" s="387"/>
      <c r="HD302" s="387"/>
      <c r="HE302" s="387"/>
      <c r="HF302" s="387"/>
      <c r="HG302" s="387"/>
      <c r="HH302" s="387"/>
      <c r="HI302" s="387"/>
      <c r="HJ302" s="387"/>
      <c r="HK302" s="387"/>
      <c r="HL302" s="390"/>
      <c r="HM302" s="391"/>
      <c r="HN302" s="384"/>
      <c r="HO302" s="385"/>
      <c r="HP302" s="386"/>
      <c r="HQ302" s="386"/>
      <c r="HR302" s="387"/>
      <c r="HS302" s="387"/>
      <c r="HT302" s="387"/>
      <c r="HU302" s="387"/>
      <c r="HV302" s="387"/>
      <c r="HW302" s="387"/>
      <c r="HX302" s="387"/>
      <c r="HY302" s="387"/>
      <c r="HZ302" s="387"/>
      <c r="IA302" s="387"/>
      <c r="IB302" s="387"/>
      <c r="IC302" s="390"/>
      <c r="ID302" s="391"/>
      <c r="IE302" s="384"/>
      <c r="IF302" s="385"/>
      <c r="IG302" s="386"/>
      <c r="IH302" s="386"/>
      <c r="II302" s="387"/>
      <c r="IJ302" s="387"/>
      <c r="IK302" s="387"/>
      <c r="IL302" s="387"/>
      <c r="IM302" s="387"/>
      <c r="IN302" s="387"/>
      <c r="IO302" s="387"/>
      <c r="IP302" s="387"/>
      <c r="IQ302" s="387"/>
      <c r="IR302" s="387"/>
      <c r="IS302" s="387"/>
      <c r="IT302" s="390"/>
      <c r="IU302" s="391"/>
      <c r="IV302" s="384"/>
      <c r="IW302" s="385"/>
      <c r="IX302" s="386"/>
      <c r="IY302" s="386"/>
      <c r="IZ302" s="387"/>
      <c r="JA302" s="387"/>
      <c r="JB302" s="387"/>
      <c r="JC302" s="387"/>
      <c r="JD302" s="387"/>
      <c r="JE302" s="387"/>
      <c r="JF302" s="387"/>
      <c r="JG302" s="387"/>
      <c r="JH302" s="387"/>
      <c r="JI302" s="387"/>
      <c r="JJ302" s="387"/>
      <c r="JK302" s="390"/>
      <c r="JL302" s="391"/>
      <c r="JM302" s="384"/>
      <c r="JN302" s="385"/>
      <c r="JO302" s="386"/>
      <c r="JP302" s="386"/>
      <c r="JQ302" s="387"/>
      <c r="JR302" s="387"/>
      <c r="JS302" s="387"/>
      <c r="JT302" s="387"/>
      <c r="JU302" s="387"/>
      <c r="JV302" s="387"/>
      <c r="JW302" s="387"/>
      <c r="JX302" s="387"/>
      <c r="JY302" s="387"/>
      <c r="JZ302" s="387"/>
      <c r="KA302" s="387"/>
      <c r="KB302" s="390"/>
      <c r="KC302" s="391"/>
      <c r="KD302" s="384"/>
      <c r="KE302" s="385"/>
      <c r="KF302" s="386"/>
      <c r="KG302" s="386"/>
      <c r="KH302" s="387"/>
      <c r="KI302" s="387"/>
      <c r="KJ302" s="387"/>
      <c r="KK302" s="387"/>
      <c r="KL302" s="387"/>
      <c r="KM302" s="387"/>
      <c r="KN302" s="387"/>
      <c r="KO302" s="387"/>
      <c r="KP302" s="387"/>
      <c r="KQ302" s="387"/>
      <c r="KR302" s="387"/>
      <c r="KS302" s="390"/>
      <c r="KT302" s="391"/>
      <c r="KU302" s="392"/>
    </row>
    <row r="303" ht="24.0" customHeight="1">
      <c r="A303" s="411" t="s">
        <v>29</v>
      </c>
      <c r="B303" s="268"/>
      <c r="C303" s="412"/>
      <c r="D303" s="412"/>
      <c r="E303" s="413"/>
      <c r="F303" s="413"/>
      <c r="G303" s="414">
        <f>SUM(G298:G302)</f>
        <v>54622.1184</v>
      </c>
      <c r="H303" s="413"/>
      <c r="I303" s="414">
        <f>SUM(I298:I302)</f>
        <v>0</v>
      </c>
      <c r="J303" s="413"/>
      <c r="K303" s="413"/>
      <c r="L303" s="414">
        <f t="shared" ref="L303:M303" si="3214">SUM(L298:L302)</f>
        <v>0</v>
      </c>
      <c r="M303" s="414">
        <f t="shared" si="3214"/>
        <v>54622.1184</v>
      </c>
      <c r="N303" s="413"/>
      <c r="O303" s="414">
        <f t="shared" ref="O303:P303" si="3215">SUM(O298:O302)</f>
        <v>12281.87971</v>
      </c>
      <c r="P303" s="414">
        <f t="shared" si="3215"/>
        <v>42340.23869</v>
      </c>
      <c r="Q303" s="382"/>
      <c r="R303" s="411" t="s">
        <v>29</v>
      </c>
      <c r="S303" s="268"/>
      <c r="T303" s="412"/>
      <c r="U303" s="412"/>
      <c r="V303" s="413"/>
      <c r="W303" s="413"/>
      <c r="X303" s="414">
        <f>SUM(X298:X302)</f>
        <v>31917.93502</v>
      </c>
      <c r="Y303" s="413"/>
      <c r="Z303" s="414">
        <f>SUM(Z298:Z302)</f>
        <v>0</v>
      </c>
      <c r="AA303" s="413"/>
      <c r="AB303" s="413"/>
      <c r="AC303" s="414">
        <f t="shared" ref="AC303:AD303" si="3216">SUM(AC298:AC302)</f>
        <v>0</v>
      </c>
      <c r="AD303" s="414">
        <f t="shared" si="3216"/>
        <v>31917.93502</v>
      </c>
      <c r="AE303" s="413"/>
      <c r="AF303" s="414">
        <f t="shared" ref="AF303:AG303" si="3217">SUM(AF298:AF302)</f>
        <v>7207.178755</v>
      </c>
      <c r="AG303" s="414">
        <f t="shared" si="3217"/>
        <v>24710.75627</v>
      </c>
      <c r="AH303" s="382"/>
      <c r="AI303" s="411" t="s">
        <v>29</v>
      </c>
      <c r="AJ303" s="268"/>
      <c r="AK303" s="412"/>
      <c r="AL303" s="412"/>
      <c r="AM303" s="413"/>
      <c r="AN303" s="413"/>
      <c r="AO303" s="414">
        <f>SUM(AO298:AO302)</f>
        <v>39809.78107</v>
      </c>
      <c r="AP303" s="413"/>
      <c r="AQ303" s="414">
        <f>SUM(AQ298:AQ302)</f>
        <v>0</v>
      </c>
      <c r="AR303" s="413"/>
      <c r="AS303" s="413"/>
      <c r="AT303" s="414">
        <f t="shared" ref="AT303:AU303" si="3218">SUM(AT298:AT302)</f>
        <v>0</v>
      </c>
      <c r="AU303" s="414">
        <f t="shared" si="3218"/>
        <v>39809.78107</v>
      </c>
      <c r="AV303" s="413"/>
      <c r="AW303" s="414">
        <f t="shared" ref="AW303:AX303" si="3219">SUM(AW298:AW302)</f>
        <v>8957.324533</v>
      </c>
      <c r="AX303" s="414">
        <f t="shared" si="3219"/>
        <v>30852.45653</v>
      </c>
      <c r="AY303" s="382"/>
      <c r="AZ303" s="411" t="s">
        <v>29</v>
      </c>
      <c r="BA303" s="268"/>
      <c r="BB303" s="412"/>
      <c r="BC303" s="412"/>
      <c r="BD303" s="413"/>
      <c r="BE303" s="413"/>
      <c r="BF303" s="414">
        <f>SUM(BF298:BF302)</f>
        <v>52885.44339</v>
      </c>
      <c r="BG303" s="413"/>
      <c r="BH303" s="414">
        <f>SUM(BH298:BH302)</f>
        <v>0</v>
      </c>
      <c r="BI303" s="413"/>
      <c r="BJ303" s="413"/>
      <c r="BK303" s="414">
        <f t="shared" ref="BK303:BL303" si="3220">SUM(BK298:BK302)</f>
        <v>0</v>
      </c>
      <c r="BL303" s="414">
        <f t="shared" si="3220"/>
        <v>52885.44339</v>
      </c>
      <c r="BM303" s="413"/>
      <c r="BN303" s="414">
        <f t="shared" ref="BN303:BO303" si="3221">SUM(BN298:BN302)</f>
        <v>11912.42048</v>
      </c>
      <c r="BO303" s="414">
        <f t="shared" si="3221"/>
        <v>40973.02291</v>
      </c>
      <c r="BP303" s="382"/>
      <c r="BQ303" s="411" t="s">
        <v>29</v>
      </c>
      <c r="BR303" s="268"/>
      <c r="BS303" s="412"/>
      <c r="BT303" s="412"/>
      <c r="BU303" s="413"/>
      <c r="BV303" s="413"/>
      <c r="BW303" s="414">
        <f>SUM(BW298:BW302)</f>
        <v>65158.70266</v>
      </c>
      <c r="BX303" s="413"/>
      <c r="BY303" s="414">
        <f>SUM(BY298:BY302)</f>
        <v>0</v>
      </c>
      <c r="BZ303" s="413"/>
      <c r="CA303" s="413"/>
      <c r="CB303" s="414">
        <f t="shared" ref="CB303:CC303" si="3222">SUM(CB298:CB302)</f>
        <v>0</v>
      </c>
      <c r="CC303" s="414">
        <f t="shared" si="3222"/>
        <v>65158.70266</v>
      </c>
      <c r="CD303" s="413"/>
      <c r="CE303" s="414">
        <f t="shared" ref="CE303:CF303" si="3223">SUM(CE298:CE302)</f>
        <v>14811.20885</v>
      </c>
      <c r="CF303" s="414">
        <f t="shared" si="3223"/>
        <v>50347.49381</v>
      </c>
      <c r="CG303" s="382"/>
      <c r="CH303" s="411" t="s">
        <v>29</v>
      </c>
      <c r="CI303" s="268"/>
      <c r="CJ303" s="412"/>
      <c r="CK303" s="412"/>
      <c r="CL303" s="413"/>
      <c r="CM303" s="413"/>
      <c r="CN303" s="414">
        <f>SUM(CN298:CN302)</f>
        <v>21319.57827</v>
      </c>
      <c r="CO303" s="413"/>
      <c r="CP303" s="414">
        <f>SUM(CP298:CP302)</f>
        <v>0</v>
      </c>
      <c r="CQ303" s="413"/>
      <c r="CR303" s="413"/>
      <c r="CS303" s="414">
        <f t="shared" ref="CS303:CT303" si="3224">SUM(CS298:CS302)</f>
        <v>0</v>
      </c>
      <c r="CT303" s="414">
        <f t="shared" si="3224"/>
        <v>21319.57827</v>
      </c>
      <c r="CU303" s="413"/>
      <c r="CV303" s="414">
        <f t="shared" ref="CV303:CW303" si="3225">SUM(CV298:CV302)</f>
        <v>4814.022799</v>
      </c>
      <c r="CW303" s="414">
        <f t="shared" si="3225"/>
        <v>16505.55547</v>
      </c>
      <c r="CX303" s="382"/>
      <c r="CY303" s="411" t="s">
        <v>29</v>
      </c>
      <c r="CZ303" s="268"/>
      <c r="DA303" s="412"/>
      <c r="DB303" s="412"/>
      <c r="DC303" s="413"/>
      <c r="DD303" s="413"/>
      <c r="DE303" s="414">
        <f>SUM(DE298:DE302)</f>
        <v>41885.65081</v>
      </c>
      <c r="DF303" s="413"/>
      <c r="DG303" s="414">
        <f>SUM(DG298:DG302)</f>
        <v>0</v>
      </c>
      <c r="DH303" s="413"/>
      <c r="DI303" s="413"/>
      <c r="DJ303" s="414">
        <f t="shared" ref="DJ303:DK303" si="3226">SUM(DJ298:DJ302)</f>
        <v>0</v>
      </c>
      <c r="DK303" s="414">
        <f t="shared" si="3226"/>
        <v>41885.65081</v>
      </c>
      <c r="DL303" s="413"/>
      <c r="DM303" s="414">
        <f t="shared" ref="DM303:DN303" si="3227">SUM(DM298:DM302)</f>
        <v>9520.186797</v>
      </c>
      <c r="DN303" s="414">
        <f t="shared" si="3227"/>
        <v>32365.46402</v>
      </c>
      <c r="DO303" s="382"/>
      <c r="DP303" s="411" t="s">
        <v>29</v>
      </c>
      <c r="DQ303" s="268"/>
      <c r="DR303" s="412"/>
      <c r="DS303" s="412"/>
      <c r="DT303" s="413"/>
      <c r="DU303" s="413"/>
      <c r="DV303" s="414">
        <f>SUM(DV298:DV302)</f>
        <v>19381.92237</v>
      </c>
      <c r="DW303" s="413"/>
      <c r="DX303" s="414">
        <f>SUM(DX298:DX302)</f>
        <v>0</v>
      </c>
      <c r="DY303" s="413"/>
      <c r="DZ303" s="413"/>
      <c r="EA303" s="414">
        <f t="shared" ref="EA303:EB303" si="3228">SUM(EA298:EA302)</f>
        <v>0</v>
      </c>
      <c r="EB303" s="414">
        <f t="shared" si="3228"/>
        <v>19381.92237</v>
      </c>
      <c r="EC303" s="413"/>
      <c r="ED303" s="414">
        <f t="shared" ref="ED303:EE303" si="3229">SUM(ED298:ED302)</f>
        <v>4398.329162</v>
      </c>
      <c r="EE303" s="414">
        <f t="shared" si="3229"/>
        <v>14983.59321</v>
      </c>
      <c r="EF303" s="382"/>
      <c r="EG303" s="411" t="s">
        <v>29</v>
      </c>
      <c r="EH303" s="268"/>
      <c r="EI303" s="412"/>
      <c r="EJ303" s="412"/>
      <c r="EK303" s="413"/>
      <c r="EL303" s="413"/>
      <c r="EM303" s="414">
        <f>SUM(EM298:EM302)</f>
        <v>22071.97702</v>
      </c>
      <c r="EN303" s="413"/>
      <c r="EO303" s="414">
        <f>SUM(EO298:EO302)</f>
        <v>0</v>
      </c>
      <c r="EP303" s="413"/>
      <c r="EQ303" s="413"/>
      <c r="ER303" s="414">
        <f t="shared" ref="ER303:ES303" si="3230">SUM(ER298:ER302)</f>
        <v>0</v>
      </c>
      <c r="ES303" s="414">
        <f t="shared" si="3230"/>
        <v>22071.97702</v>
      </c>
      <c r="ET303" s="413"/>
      <c r="EU303" s="414">
        <f t="shared" ref="EU303:EV303" si="3231">SUM(EU298:EU302)</f>
        <v>4978.185509</v>
      </c>
      <c r="EV303" s="414">
        <f t="shared" si="3231"/>
        <v>17093.79151</v>
      </c>
      <c r="EW303" s="382"/>
      <c r="EX303" s="411" t="s">
        <v>29</v>
      </c>
      <c r="EY303" s="268"/>
      <c r="EZ303" s="412"/>
      <c r="FA303" s="412"/>
      <c r="FB303" s="413"/>
      <c r="FC303" s="413"/>
      <c r="FD303" s="414">
        <f>SUM(FD298:FD302)</f>
        <v>26098.94067</v>
      </c>
      <c r="FE303" s="413"/>
      <c r="FF303" s="414">
        <f>SUM(FF298:FF302)</f>
        <v>0</v>
      </c>
      <c r="FG303" s="413"/>
      <c r="FH303" s="413"/>
      <c r="FI303" s="414">
        <f t="shared" ref="FI303:FJ303" si="3232">SUM(FI298:FI302)</f>
        <v>0</v>
      </c>
      <c r="FJ303" s="414">
        <f t="shared" si="3232"/>
        <v>26098.94067</v>
      </c>
      <c r="FK303" s="413"/>
      <c r="FL303" s="414">
        <f t="shared" ref="FL303:FM303" si="3233">SUM(FL298:FL302)</f>
        <v>5985.416636</v>
      </c>
      <c r="FM303" s="414">
        <f t="shared" si="3233"/>
        <v>20113.52403</v>
      </c>
      <c r="FN303" s="382"/>
      <c r="FO303" s="411" t="s">
        <v>29</v>
      </c>
      <c r="FP303" s="268"/>
      <c r="FQ303" s="412"/>
      <c r="FR303" s="412"/>
      <c r="FS303" s="413"/>
      <c r="FT303" s="413"/>
      <c r="FU303" s="414">
        <f>SUM(FU298:FU302)</f>
        <v>20950.01608</v>
      </c>
      <c r="FV303" s="413"/>
      <c r="FW303" s="414">
        <f>SUM(FW298:FW302)</f>
        <v>0</v>
      </c>
      <c r="FX303" s="413"/>
      <c r="FY303" s="413"/>
      <c r="FZ303" s="414">
        <f t="shared" ref="FZ303:GA303" si="3234">SUM(FZ298:FZ302)</f>
        <v>0</v>
      </c>
      <c r="GA303" s="414">
        <f t="shared" si="3234"/>
        <v>20950.01608</v>
      </c>
      <c r="GB303" s="413"/>
      <c r="GC303" s="414">
        <f t="shared" ref="GC303:GD303" si="3235">SUM(GC298:GC302)</f>
        <v>4770.268274</v>
      </c>
      <c r="GD303" s="414">
        <f t="shared" si="3235"/>
        <v>16179.7478</v>
      </c>
      <c r="GE303" s="382"/>
      <c r="GF303" s="411" t="s">
        <v>29</v>
      </c>
      <c r="GG303" s="268"/>
      <c r="GH303" s="412"/>
      <c r="GI303" s="412"/>
      <c r="GJ303" s="413"/>
      <c r="GK303" s="413"/>
      <c r="GL303" s="414">
        <f>SUM(GL298:GL302)</f>
        <v>27018.43993</v>
      </c>
      <c r="GM303" s="413"/>
      <c r="GN303" s="414">
        <f>SUM(GN298:GN302)</f>
        <v>0</v>
      </c>
      <c r="GO303" s="413"/>
      <c r="GP303" s="413"/>
      <c r="GQ303" s="414">
        <f t="shared" ref="GQ303:GR303" si="3236">SUM(GQ298:GQ302)</f>
        <v>0</v>
      </c>
      <c r="GR303" s="414">
        <f t="shared" si="3236"/>
        <v>27018.43993</v>
      </c>
      <c r="GS303" s="413"/>
      <c r="GT303" s="414">
        <f t="shared" ref="GT303:GU303" si="3237">SUM(GT298:GT302)</f>
        <v>6093.88747</v>
      </c>
      <c r="GU303" s="414">
        <f t="shared" si="3237"/>
        <v>20924.55245</v>
      </c>
      <c r="GV303" s="382"/>
      <c r="GW303" s="411" t="s">
        <v>29</v>
      </c>
      <c r="GX303" s="268"/>
      <c r="GY303" s="412"/>
      <c r="GZ303" s="412"/>
      <c r="HA303" s="413"/>
      <c r="HB303" s="413"/>
      <c r="HC303" s="414">
        <f>SUM(HC298:HC302)</f>
        <v>24397.95696</v>
      </c>
      <c r="HD303" s="413"/>
      <c r="HE303" s="414">
        <f>SUM(HE298:HE302)</f>
        <v>0</v>
      </c>
      <c r="HF303" s="413"/>
      <c r="HG303" s="413"/>
      <c r="HH303" s="414">
        <f t="shared" ref="HH303:HI303" si="3238">SUM(HH298:HH302)</f>
        <v>0</v>
      </c>
      <c r="HI303" s="414">
        <f t="shared" si="3238"/>
        <v>24397.95696</v>
      </c>
      <c r="HJ303" s="413"/>
      <c r="HK303" s="414">
        <f t="shared" ref="HK303:HL303" si="3239">SUM(HK298:HK302)</f>
        <v>5507.968486</v>
      </c>
      <c r="HL303" s="414">
        <f t="shared" si="3239"/>
        <v>18889.98848</v>
      </c>
      <c r="HM303" s="382"/>
      <c r="HN303" s="411" t="s">
        <v>29</v>
      </c>
      <c r="HO303" s="268"/>
      <c r="HP303" s="412"/>
      <c r="HQ303" s="412"/>
      <c r="HR303" s="413"/>
      <c r="HS303" s="413"/>
      <c r="HT303" s="414">
        <f>SUM(HT298:HT302)</f>
        <v>31251.17671</v>
      </c>
      <c r="HU303" s="413"/>
      <c r="HV303" s="414">
        <f>SUM(HV298:HV302)</f>
        <v>0</v>
      </c>
      <c r="HW303" s="413"/>
      <c r="HX303" s="413"/>
      <c r="HY303" s="414">
        <f t="shared" ref="HY303:HZ303" si="3240">SUM(HY298:HY302)</f>
        <v>0</v>
      </c>
      <c r="HZ303" s="414">
        <f t="shared" si="3240"/>
        <v>31251.17671</v>
      </c>
      <c r="IA303" s="413"/>
      <c r="IB303" s="414">
        <f t="shared" ref="IB303:IC303" si="3241">SUM(IB298:IB302)</f>
        <v>7083.054925</v>
      </c>
      <c r="IC303" s="414">
        <f t="shared" si="3241"/>
        <v>24168.12179</v>
      </c>
      <c r="ID303" s="382"/>
      <c r="IE303" s="411" t="s">
        <v>29</v>
      </c>
      <c r="IF303" s="268"/>
      <c r="IG303" s="412"/>
      <c r="IH303" s="412"/>
      <c r="II303" s="413"/>
      <c r="IJ303" s="413"/>
      <c r="IK303" s="414">
        <f>SUM(IK298:IK302)</f>
        <v>25636.94275</v>
      </c>
      <c r="IL303" s="413"/>
      <c r="IM303" s="414">
        <f>SUM(IM298:IM302)</f>
        <v>0</v>
      </c>
      <c r="IN303" s="413"/>
      <c r="IO303" s="413"/>
      <c r="IP303" s="414">
        <f t="shared" ref="IP303:IQ303" si="3242">SUM(IP298:IP302)</f>
        <v>0</v>
      </c>
      <c r="IQ303" s="414">
        <f t="shared" si="3242"/>
        <v>25636.94275</v>
      </c>
      <c r="IR303" s="413"/>
      <c r="IS303" s="414">
        <f t="shared" ref="IS303:IT303" si="3243">SUM(IS298:IS302)</f>
        <v>5804.855742</v>
      </c>
      <c r="IT303" s="414">
        <f t="shared" si="3243"/>
        <v>19832.08701</v>
      </c>
      <c r="IU303" s="382"/>
      <c r="IV303" s="411" t="s">
        <v>29</v>
      </c>
      <c r="IW303" s="268"/>
      <c r="IX303" s="412"/>
      <c r="IY303" s="412"/>
      <c r="IZ303" s="413"/>
      <c r="JA303" s="413"/>
      <c r="JB303" s="414">
        <f>SUM(JB298:JB302)</f>
        <v>31843.19321</v>
      </c>
      <c r="JC303" s="413"/>
      <c r="JD303" s="414">
        <f>SUM(JD298:JD302)</f>
        <v>0</v>
      </c>
      <c r="JE303" s="413"/>
      <c r="JF303" s="413"/>
      <c r="JG303" s="414">
        <f t="shared" ref="JG303:JH303" si="3244">SUM(JG298:JG302)</f>
        <v>0</v>
      </c>
      <c r="JH303" s="414">
        <f t="shared" si="3244"/>
        <v>31843.19321</v>
      </c>
      <c r="JI303" s="413"/>
      <c r="JJ303" s="414">
        <f t="shared" ref="JJ303:JK303" si="3245">SUM(JJ298:JJ302)</f>
        <v>7234.372721</v>
      </c>
      <c r="JK303" s="414">
        <f t="shared" si="3245"/>
        <v>24608.82048</v>
      </c>
      <c r="JL303" s="382"/>
      <c r="JM303" s="411" t="s">
        <v>29</v>
      </c>
      <c r="JN303" s="268"/>
      <c r="JO303" s="412"/>
      <c r="JP303" s="412"/>
      <c r="JQ303" s="413"/>
      <c r="JR303" s="413"/>
      <c r="JS303" s="414">
        <f>SUM(JS298:JS302)</f>
        <v>0</v>
      </c>
      <c r="JT303" s="413"/>
      <c r="JU303" s="414">
        <f>SUM(JU298:JU302)</f>
        <v>0</v>
      </c>
      <c r="JV303" s="413"/>
      <c r="JW303" s="413"/>
      <c r="JX303" s="414">
        <f t="shared" ref="JX303:JY303" si="3246">SUM(JX298:JX302)</f>
        <v>0</v>
      </c>
      <c r="JY303" s="414">
        <f t="shared" si="3246"/>
        <v>0</v>
      </c>
      <c r="JZ303" s="413"/>
      <c r="KA303" s="414">
        <f t="shared" ref="KA303:KB303" si="3247">SUM(KA298:KA302)</f>
        <v>0</v>
      </c>
      <c r="KB303" s="414">
        <f t="shared" si="3247"/>
        <v>0</v>
      </c>
      <c r="KC303" s="382"/>
      <c r="KD303" s="411" t="s">
        <v>29</v>
      </c>
      <c r="KE303" s="268"/>
      <c r="KF303" s="412"/>
      <c r="KG303" s="412"/>
      <c r="KH303" s="413"/>
      <c r="KI303" s="413"/>
      <c r="KJ303" s="414">
        <f>SUM(KJ298:KJ302)</f>
        <v>0</v>
      </c>
      <c r="KK303" s="413"/>
      <c r="KL303" s="414">
        <f>SUM(KL298:KL302)</f>
        <v>0</v>
      </c>
      <c r="KM303" s="413"/>
      <c r="KN303" s="413"/>
      <c r="KO303" s="414">
        <f t="shared" ref="KO303:KP303" si="3248">SUM(KO298:KO302)</f>
        <v>0</v>
      </c>
      <c r="KP303" s="414">
        <f t="shared" si="3248"/>
        <v>0</v>
      </c>
      <c r="KQ303" s="413"/>
      <c r="KR303" s="414">
        <f t="shared" ref="KR303:KS303" si="3249">SUM(KR298:KR302)</f>
        <v>0</v>
      </c>
      <c r="KS303" s="414">
        <f t="shared" si="3249"/>
        <v>0</v>
      </c>
      <c r="KT303" s="382"/>
      <c r="KU303" s="383"/>
    </row>
    <row r="304" ht="15.0" customHeight="1">
      <c r="A304" s="195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9"/>
      <c r="R304" s="195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9"/>
      <c r="AI304" s="195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9"/>
      <c r="AZ304" s="195"/>
      <c r="BA304" s="188"/>
      <c r="BB304" s="188"/>
      <c r="BC304" s="188"/>
      <c r="BD304" s="188"/>
      <c r="BE304" s="188"/>
      <c r="BF304" s="188"/>
      <c r="BG304" s="188"/>
      <c r="BH304" s="188"/>
      <c r="BI304" s="188"/>
      <c r="BJ304" s="188"/>
      <c r="BK304" s="188"/>
      <c r="BL304" s="188"/>
      <c r="BM304" s="188"/>
      <c r="BN304" s="188"/>
      <c r="BO304" s="188"/>
      <c r="BP304" s="189"/>
      <c r="BQ304" s="195"/>
      <c r="BR304" s="188"/>
      <c r="BS304" s="188"/>
      <c r="BT304" s="188"/>
      <c r="BU304" s="188"/>
      <c r="BV304" s="188"/>
      <c r="BW304" s="188"/>
      <c r="BX304" s="188"/>
      <c r="BY304" s="188"/>
      <c r="BZ304" s="188"/>
      <c r="CA304" s="188"/>
      <c r="CB304" s="188"/>
      <c r="CC304" s="188"/>
      <c r="CD304" s="188"/>
      <c r="CE304" s="188"/>
      <c r="CF304" s="188"/>
      <c r="CG304" s="189"/>
      <c r="CH304" s="195"/>
      <c r="CI304" s="188"/>
      <c r="CJ304" s="188"/>
      <c r="CK304" s="188"/>
      <c r="CL304" s="188"/>
      <c r="CM304" s="188"/>
      <c r="CN304" s="188"/>
      <c r="CO304" s="188"/>
      <c r="CP304" s="188"/>
      <c r="CQ304" s="188"/>
      <c r="CR304" s="188"/>
      <c r="CS304" s="188"/>
      <c r="CT304" s="188"/>
      <c r="CU304" s="188"/>
      <c r="CV304" s="188"/>
      <c r="CW304" s="188"/>
      <c r="CX304" s="189"/>
      <c r="CY304" s="195"/>
      <c r="CZ304" s="188"/>
      <c r="DA304" s="188"/>
      <c r="DB304" s="188"/>
      <c r="DC304" s="188"/>
      <c r="DD304" s="188"/>
      <c r="DE304" s="188"/>
      <c r="DF304" s="188"/>
      <c r="DG304" s="188"/>
      <c r="DH304" s="188"/>
      <c r="DI304" s="188"/>
      <c r="DJ304" s="188"/>
      <c r="DK304" s="188"/>
      <c r="DL304" s="188"/>
      <c r="DM304" s="188"/>
      <c r="DN304" s="188"/>
      <c r="DO304" s="189"/>
      <c r="DP304" s="195"/>
      <c r="DQ304" s="188"/>
      <c r="DR304" s="188"/>
      <c r="DS304" s="188"/>
      <c r="DT304" s="188"/>
      <c r="DU304" s="188"/>
      <c r="DV304" s="188"/>
      <c r="DW304" s="188"/>
      <c r="DX304" s="188"/>
      <c r="DY304" s="188"/>
      <c r="DZ304" s="188"/>
      <c r="EA304" s="188"/>
      <c r="EB304" s="188"/>
      <c r="EC304" s="188"/>
      <c r="ED304" s="188"/>
      <c r="EE304" s="188"/>
      <c r="EF304" s="189"/>
      <c r="EG304" s="195"/>
      <c r="EH304" s="188"/>
      <c r="EI304" s="188"/>
      <c r="EJ304" s="188"/>
      <c r="EK304" s="188"/>
      <c r="EL304" s="188"/>
      <c r="EM304" s="188"/>
      <c r="EN304" s="188"/>
      <c r="EO304" s="188"/>
      <c r="EP304" s="188"/>
      <c r="EQ304" s="188"/>
      <c r="ER304" s="188"/>
      <c r="ES304" s="188"/>
      <c r="ET304" s="188"/>
      <c r="EU304" s="188"/>
      <c r="EV304" s="188"/>
      <c r="EW304" s="189"/>
      <c r="EX304" s="195"/>
      <c r="EY304" s="188"/>
      <c r="EZ304" s="188"/>
      <c r="FA304" s="188"/>
      <c r="FB304" s="188"/>
      <c r="FC304" s="188"/>
      <c r="FD304" s="188"/>
      <c r="FE304" s="188"/>
      <c r="FF304" s="188"/>
      <c r="FG304" s="188"/>
      <c r="FH304" s="188"/>
      <c r="FI304" s="188"/>
      <c r="FJ304" s="188"/>
      <c r="FK304" s="188"/>
      <c r="FL304" s="188"/>
      <c r="FM304" s="188"/>
      <c r="FN304" s="189"/>
      <c r="FO304" s="195"/>
      <c r="FP304" s="188"/>
      <c r="FQ304" s="188"/>
      <c r="FR304" s="188"/>
      <c r="FS304" s="188"/>
      <c r="FT304" s="188"/>
      <c r="FU304" s="188">
        <v>20950.01607561416</v>
      </c>
      <c r="FV304" s="188"/>
      <c r="FW304" s="188"/>
      <c r="FX304" s="188"/>
      <c r="FY304" s="188"/>
      <c r="FZ304" s="188"/>
      <c r="GA304" s="188"/>
      <c r="GB304" s="188"/>
      <c r="GC304" s="188"/>
      <c r="GD304" s="188"/>
      <c r="GE304" s="189"/>
      <c r="GF304" s="195"/>
      <c r="GG304" s="188"/>
      <c r="GH304" s="188"/>
      <c r="GI304" s="188"/>
      <c r="GJ304" s="188"/>
      <c r="GK304" s="188"/>
      <c r="GL304" s="188"/>
      <c r="GM304" s="188"/>
      <c r="GN304" s="188"/>
      <c r="GO304" s="188"/>
      <c r="GP304" s="188"/>
      <c r="GQ304" s="188"/>
      <c r="GR304" s="188"/>
      <c r="GS304" s="188"/>
      <c r="GT304" s="188"/>
      <c r="GU304" s="188"/>
      <c r="GV304" s="189"/>
      <c r="GW304" s="195"/>
      <c r="GX304" s="188"/>
      <c r="GY304" s="188"/>
      <c r="GZ304" s="188"/>
      <c r="HA304" s="188"/>
      <c r="HB304" s="188"/>
      <c r="HC304" s="188"/>
      <c r="HD304" s="188"/>
      <c r="HE304" s="188"/>
      <c r="HF304" s="188"/>
      <c r="HG304" s="188"/>
      <c r="HH304" s="188"/>
      <c r="HI304" s="188"/>
      <c r="HJ304" s="188"/>
      <c r="HK304" s="188"/>
      <c r="HL304" s="188"/>
      <c r="HM304" s="189"/>
      <c r="HN304" s="195"/>
      <c r="HO304" s="188"/>
      <c r="HP304" s="188"/>
      <c r="HQ304" s="188"/>
      <c r="HR304" s="188"/>
      <c r="HS304" s="188"/>
      <c r="HT304" s="188"/>
      <c r="HU304" s="188"/>
      <c r="HV304" s="188"/>
      <c r="HW304" s="188"/>
      <c r="HX304" s="188"/>
      <c r="HY304" s="188"/>
      <c r="HZ304" s="188"/>
      <c r="IA304" s="188"/>
      <c r="IB304" s="188"/>
      <c r="IC304" s="188"/>
      <c r="ID304" s="189"/>
      <c r="IE304" s="195"/>
      <c r="IF304" s="188"/>
      <c r="IG304" s="188"/>
      <c r="IH304" s="188"/>
      <c r="II304" s="188"/>
      <c r="IJ304" s="188"/>
      <c r="IK304" s="188"/>
      <c r="IL304" s="188"/>
      <c r="IM304" s="188"/>
      <c r="IN304" s="188"/>
      <c r="IO304" s="188"/>
      <c r="IP304" s="188"/>
      <c r="IQ304" s="188"/>
      <c r="IR304" s="188"/>
      <c r="IS304" s="188"/>
      <c r="IT304" s="188"/>
      <c r="IU304" s="189"/>
      <c r="IV304" s="195"/>
      <c r="IW304" s="188"/>
      <c r="IX304" s="188"/>
      <c r="IY304" s="188"/>
      <c r="IZ304" s="188"/>
      <c r="JA304" s="188"/>
      <c r="JB304" s="188"/>
      <c r="JC304" s="188"/>
      <c r="JD304" s="188"/>
      <c r="JE304" s="188"/>
      <c r="JF304" s="188"/>
      <c r="JG304" s="188"/>
      <c r="JH304" s="188"/>
      <c r="JI304" s="188"/>
      <c r="JJ304" s="188"/>
      <c r="JK304" s="188"/>
      <c r="JL304" s="189"/>
      <c r="JM304" s="195"/>
      <c r="JN304" s="188"/>
      <c r="JO304" s="188"/>
      <c r="JP304" s="188"/>
      <c r="JQ304" s="188"/>
      <c r="JR304" s="188"/>
      <c r="JS304" s="188"/>
      <c r="JT304" s="188"/>
      <c r="JU304" s="188"/>
      <c r="JV304" s="188"/>
      <c r="JW304" s="188"/>
      <c r="JX304" s="188"/>
      <c r="JY304" s="188"/>
      <c r="JZ304" s="188"/>
      <c r="KA304" s="188"/>
      <c r="KB304" s="188"/>
      <c r="KC304" s="189"/>
      <c r="KD304" s="195"/>
      <c r="KE304" s="188"/>
      <c r="KF304" s="188"/>
      <c r="KG304" s="188"/>
      <c r="KH304" s="188"/>
      <c r="KI304" s="188"/>
      <c r="KJ304" s="188"/>
      <c r="KK304" s="188"/>
      <c r="KL304" s="188"/>
      <c r="KM304" s="188"/>
      <c r="KN304" s="188"/>
      <c r="KO304" s="188"/>
      <c r="KP304" s="188"/>
      <c r="KQ304" s="188"/>
      <c r="KR304" s="188"/>
      <c r="KS304" s="188"/>
      <c r="KT304" s="189"/>
      <c r="KU304" s="188"/>
    </row>
    <row r="305" ht="15.0" customHeight="1">
      <c r="A305" s="195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9"/>
      <c r="R305" s="195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9"/>
      <c r="AI305" s="195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9"/>
      <c r="AZ305" s="195"/>
      <c r="BA305" s="188"/>
      <c r="BB305" s="188"/>
      <c r="BC305" s="188"/>
      <c r="BD305" s="188"/>
      <c r="BE305" s="188"/>
      <c r="BF305" s="188"/>
      <c r="BG305" s="188"/>
      <c r="BH305" s="188"/>
      <c r="BI305" s="188"/>
      <c r="BJ305" s="188"/>
      <c r="BK305" s="188"/>
      <c r="BL305" s="188"/>
      <c r="BM305" s="188"/>
      <c r="BN305" s="188"/>
      <c r="BO305" s="188"/>
      <c r="BP305" s="189"/>
      <c r="BQ305" s="195"/>
      <c r="BR305" s="188"/>
      <c r="BS305" s="188"/>
      <c r="BT305" s="188"/>
      <c r="BU305" s="188"/>
      <c r="BV305" s="188"/>
      <c r="BW305" s="188"/>
      <c r="BX305" s="188"/>
      <c r="BY305" s="188"/>
      <c r="BZ305" s="188"/>
      <c r="CA305" s="188"/>
      <c r="CB305" s="188"/>
      <c r="CC305" s="188"/>
      <c r="CD305" s="188"/>
      <c r="CE305" s="188"/>
      <c r="CF305" s="188"/>
      <c r="CG305" s="189"/>
      <c r="CH305" s="195"/>
      <c r="CI305" s="188"/>
      <c r="CJ305" s="188"/>
      <c r="CK305" s="188"/>
      <c r="CL305" s="188"/>
      <c r="CM305" s="188"/>
      <c r="CN305" s="188"/>
      <c r="CO305" s="188"/>
      <c r="CP305" s="188"/>
      <c r="CQ305" s="188"/>
      <c r="CR305" s="188"/>
      <c r="CS305" s="188"/>
      <c r="CT305" s="188"/>
      <c r="CU305" s="188"/>
      <c r="CV305" s="188"/>
      <c r="CW305" s="188"/>
      <c r="CX305" s="189"/>
      <c r="CY305" s="195"/>
      <c r="CZ305" s="188"/>
      <c r="DA305" s="188"/>
      <c r="DB305" s="188"/>
      <c r="DC305" s="188"/>
      <c r="DD305" s="188"/>
      <c r="DE305" s="188"/>
      <c r="DF305" s="188"/>
      <c r="DG305" s="188"/>
      <c r="DH305" s="188"/>
      <c r="DI305" s="188"/>
      <c r="DJ305" s="188"/>
      <c r="DK305" s="188"/>
      <c r="DL305" s="188"/>
      <c r="DM305" s="188"/>
      <c r="DN305" s="188"/>
      <c r="DO305" s="189"/>
      <c r="DP305" s="195"/>
      <c r="DQ305" s="188"/>
      <c r="DR305" s="188"/>
      <c r="DS305" s="188"/>
      <c r="DT305" s="188"/>
      <c r="DU305" s="188"/>
      <c r="DV305" s="188"/>
      <c r="DW305" s="188"/>
      <c r="DX305" s="188"/>
      <c r="DY305" s="188"/>
      <c r="DZ305" s="188"/>
      <c r="EA305" s="188"/>
      <c r="EB305" s="188"/>
      <c r="EC305" s="188"/>
      <c r="ED305" s="188"/>
      <c r="EE305" s="188"/>
      <c r="EF305" s="189"/>
      <c r="EG305" s="195"/>
      <c r="EH305" s="188"/>
      <c r="EI305" s="188"/>
      <c r="EJ305" s="188"/>
      <c r="EK305" s="188"/>
      <c r="EL305" s="188"/>
      <c r="EM305" s="188"/>
      <c r="EN305" s="188"/>
      <c r="EO305" s="188"/>
      <c r="EP305" s="188"/>
      <c r="EQ305" s="188"/>
      <c r="ER305" s="188"/>
      <c r="ES305" s="188"/>
      <c r="ET305" s="188"/>
      <c r="EU305" s="188"/>
      <c r="EV305" s="188"/>
      <c r="EW305" s="189"/>
      <c r="EX305" s="195"/>
      <c r="EY305" s="188"/>
      <c r="EZ305" s="188"/>
      <c r="FA305" s="188"/>
      <c r="FB305" s="188"/>
      <c r="FC305" s="188"/>
      <c r="FD305" s="188"/>
      <c r="FE305" s="188"/>
      <c r="FF305" s="188"/>
      <c r="FG305" s="188"/>
      <c r="FH305" s="188"/>
      <c r="FI305" s="188"/>
      <c r="FJ305" s="188"/>
      <c r="FK305" s="188"/>
      <c r="FL305" s="188"/>
      <c r="FM305" s="188"/>
      <c r="FN305" s="189"/>
      <c r="FO305" s="195"/>
      <c r="FP305" s="188"/>
      <c r="FQ305" s="188"/>
      <c r="FR305" s="188"/>
      <c r="FS305" s="188"/>
      <c r="FT305" s="188"/>
      <c r="FU305" s="188"/>
      <c r="FV305" s="188"/>
      <c r="FW305" s="188"/>
      <c r="FX305" s="188"/>
      <c r="FY305" s="188"/>
      <c r="FZ305" s="188"/>
      <c r="GA305" s="188"/>
      <c r="GB305" s="188"/>
      <c r="GC305" s="188"/>
      <c r="GD305" s="188"/>
      <c r="GE305" s="189"/>
      <c r="GF305" s="195"/>
      <c r="GG305" s="188"/>
      <c r="GH305" s="188"/>
      <c r="GI305" s="188"/>
      <c r="GJ305" s="188"/>
      <c r="GK305" s="188"/>
      <c r="GL305" s="188"/>
      <c r="GM305" s="188"/>
      <c r="GN305" s="188"/>
      <c r="GO305" s="188"/>
      <c r="GP305" s="188"/>
      <c r="GQ305" s="188"/>
      <c r="GR305" s="188"/>
      <c r="GS305" s="188"/>
      <c r="GT305" s="188"/>
      <c r="GU305" s="188"/>
      <c r="GV305" s="189"/>
      <c r="GW305" s="195"/>
      <c r="GX305" s="188"/>
      <c r="GY305" s="188"/>
      <c r="GZ305" s="188"/>
      <c r="HA305" s="188"/>
      <c r="HB305" s="188"/>
      <c r="HC305" s="188"/>
      <c r="HD305" s="188"/>
      <c r="HE305" s="188"/>
      <c r="HF305" s="188"/>
      <c r="HG305" s="188"/>
      <c r="HH305" s="188"/>
      <c r="HI305" s="188"/>
      <c r="HJ305" s="188"/>
      <c r="HK305" s="188"/>
      <c r="HL305" s="188"/>
      <c r="HM305" s="189"/>
      <c r="HN305" s="195"/>
      <c r="HO305" s="188"/>
      <c r="HP305" s="188"/>
      <c r="HQ305" s="188"/>
      <c r="HR305" s="188"/>
      <c r="HS305" s="188"/>
      <c r="HT305" s="188"/>
      <c r="HU305" s="188"/>
      <c r="HV305" s="188"/>
      <c r="HW305" s="188"/>
      <c r="HX305" s="188"/>
      <c r="HY305" s="188"/>
      <c r="HZ305" s="188"/>
      <c r="IA305" s="188"/>
      <c r="IB305" s="188"/>
      <c r="IC305" s="188"/>
      <c r="ID305" s="189"/>
      <c r="IE305" s="195"/>
      <c r="IF305" s="188"/>
      <c r="IG305" s="188"/>
      <c r="IH305" s="188"/>
      <c r="II305" s="188"/>
      <c r="IJ305" s="188"/>
      <c r="IK305" s="188"/>
      <c r="IL305" s="188"/>
      <c r="IM305" s="188"/>
      <c r="IN305" s="188"/>
      <c r="IO305" s="188"/>
      <c r="IP305" s="188"/>
      <c r="IQ305" s="188"/>
      <c r="IR305" s="188"/>
      <c r="IS305" s="188"/>
      <c r="IT305" s="188"/>
      <c r="IU305" s="189"/>
      <c r="IV305" s="195"/>
      <c r="IW305" s="188"/>
      <c r="IX305" s="188"/>
      <c r="IY305" s="188"/>
      <c r="IZ305" s="188"/>
      <c r="JA305" s="188"/>
      <c r="JB305" s="188"/>
      <c r="JC305" s="188"/>
      <c r="JD305" s="188"/>
      <c r="JE305" s="188"/>
      <c r="JF305" s="188"/>
      <c r="JG305" s="188"/>
      <c r="JH305" s="188"/>
      <c r="JI305" s="188"/>
      <c r="JJ305" s="188"/>
      <c r="JK305" s="188"/>
      <c r="JL305" s="189"/>
      <c r="JM305" s="195"/>
      <c r="JN305" s="188"/>
      <c r="JO305" s="188"/>
      <c r="JP305" s="188"/>
      <c r="JQ305" s="188"/>
      <c r="JR305" s="188"/>
      <c r="JS305" s="188"/>
      <c r="JT305" s="188"/>
      <c r="JU305" s="188"/>
      <c r="JV305" s="188"/>
      <c r="JW305" s="188"/>
      <c r="JX305" s="188"/>
      <c r="JY305" s="188"/>
      <c r="JZ305" s="188"/>
      <c r="KA305" s="188"/>
      <c r="KB305" s="188"/>
      <c r="KC305" s="189"/>
      <c r="KD305" s="195"/>
      <c r="KE305" s="188"/>
      <c r="KF305" s="188"/>
      <c r="KG305" s="188"/>
      <c r="KH305" s="188"/>
      <c r="KI305" s="188"/>
      <c r="KJ305" s="188"/>
      <c r="KK305" s="188"/>
      <c r="KL305" s="188"/>
      <c r="KM305" s="188"/>
      <c r="KN305" s="188"/>
      <c r="KO305" s="188"/>
      <c r="KP305" s="188"/>
      <c r="KQ305" s="188"/>
      <c r="KR305" s="188"/>
      <c r="KS305" s="188"/>
      <c r="KT305" s="189"/>
      <c r="KU305" s="188"/>
    </row>
    <row r="306" ht="15.0" customHeight="1">
      <c r="A306" s="195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9"/>
      <c r="R306" s="195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9"/>
      <c r="AI306" s="195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9"/>
      <c r="AZ306" s="195"/>
      <c r="BA306" s="188"/>
      <c r="BB306" s="188"/>
      <c r="BC306" s="188"/>
      <c r="BD306" s="188"/>
      <c r="BE306" s="188"/>
      <c r="BF306" s="188"/>
      <c r="BG306" s="188"/>
      <c r="BH306" s="188"/>
      <c r="BI306" s="188"/>
      <c r="BJ306" s="188"/>
      <c r="BK306" s="188"/>
      <c r="BL306" s="188"/>
      <c r="BM306" s="188"/>
      <c r="BN306" s="188"/>
      <c r="BO306" s="188"/>
      <c r="BP306" s="189"/>
      <c r="BQ306" s="195"/>
      <c r="BR306" s="188"/>
      <c r="BS306" s="188"/>
      <c r="BT306" s="188"/>
      <c r="BU306" s="188"/>
      <c r="BV306" s="188"/>
      <c r="BW306" s="188"/>
      <c r="BX306" s="188"/>
      <c r="BY306" s="188"/>
      <c r="BZ306" s="188"/>
      <c r="CA306" s="188"/>
      <c r="CB306" s="188"/>
      <c r="CC306" s="188"/>
      <c r="CD306" s="188"/>
      <c r="CE306" s="188"/>
      <c r="CF306" s="188"/>
      <c r="CG306" s="189"/>
      <c r="CH306" s="195"/>
      <c r="CI306" s="188"/>
      <c r="CJ306" s="188"/>
      <c r="CK306" s="188"/>
      <c r="CL306" s="188"/>
      <c r="CM306" s="188"/>
      <c r="CN306" s="188"/>
      <c r="CO306" s="188"/>
      <c r="CP306" s="188"/>
      <c r="CQ306" s="188"/>
      <c r="CR306" s="188"/>
      <c r="CS306" s="188"/>
      <c r="CT306" s="188"/>
      <c r="CU306" s="188"/>
      <c r="CV306" s="188"/>
      <c r="CW306" s="188"/>
      <c r="CX306" s="189"/>
      <c r="CY306" s="195"/>
      <c r="CZ306" s="188"/>
      <c r="DA306" s="188"/>
      <c r="DB306" s="188"/>
      <c r="DC306" s="188"/>
      <c r="DD306" s="188"/>
      <c r="DE306" s="188"/>
      <c r="DF306" s="188"/>
      <c r="DG306" s="188"/>
      <c r="DH306" s="188"/>
      <c r="DI306" s="188"/>
      <c r="DJ306" s="188"/>
      <c r="DK306" s="188"/>
      <c r="DL306" s="188"/>
      <c r="DM306" s="188"/>
      <c r="DN306" s="188"/>
      <c r="DO306" s="189"/>
      <c r="DP306" s="195"/>
      <c r="DQ306" s="188"/>
      <c r="DR306" s="188"/>
      <c r="DS306" s="188"/>
      <c r="DT306" s="188"/>
      <c r="DU306" s="188"/>
      <c r="DV306" s="188"/>
      <c r="DW306" s="188"/>
      <c r="DX306" s="188"/>
      <c r="DY306" s="188"/>
      <c r="DZ306" s="188"/>
      <c r="EA306" s="188"/>
      <c r="EB306" s="188"/>
      <c r="EC306" s="188"/>
      <c r="ED306" s="188"/>
      <c r="EE306" s="188"/>
      <c r="EF306" s="189"/>
      <c r="EG306" s="195"/>
      <c r="EH306" s="188"/>
      <c r="EI306" s="188"/>
      <c r="EJ306" s="188"/>
      <c r="EK306" s="188"/>
      <c r="EL306" s="188"/>
      <c r="EM306" s="188"/>
      <c r="EN306" s="188"/>
      <c r="EO306" s="188"/>
      <c r="EP306" s="188"/>
      <c r="EQ306" s="188"/>
      <c r="ER306" s="188"/>
      <c r="ES306" s="188"/>
      <c r="ET306" s="188"/>
      <c r="EU306" s="188"/>
      <c r="EV306" s="188"/>
      <c r="EW306" s="189"/>
      <c r="EX306" s="195"/>
      <c r="EY306" s="188"/>
      <c r="EZ306" s="188"/>
      <c r="FA306" s="188"/>
      <c r="FB306" s="188"/>
      <c r="FC306" s="188"/>
      <c r="FD306" s="188"/>
      <c r="FE306" s="188"/>
      <c r="FF306" s="188"/>
      <c r="FG306" s="188"/>
      <c r="FH306" s="188"/>
      <c r="FI306" s="188"/>
      <c r="FJ306" s="188"/>
      <c r="FK306" s="188"/>
      <c r="FL306" s="188"/>
      <c r="FM306" s="188"/>
      <c r="FN306" s="189"/>
      <c r="FO306" s="195"/>
      <c r="FP306" s="188"/>
      <c r="FQ306" s="188"/>
      <c r="FR306" s="188"/>
      <c r="FS306" s="188"/>
      <c r="FT306" s="188"/>
      <c r="FU306" s="188"/>
      <c r="FV306" s="188"/>
      <c r="FW306" s="188"/>
      <c r="FX306" s="188"/>
      <c r="FY306" s="188"/>
      <c r="FZ306" s="188"/>
      <c r="GA306" s="188"/>
      <c r="GB306" s="188"/>
      <c r="GC306" s="188"/>
      <c r="GD306" s="188"/>
      <c r="GE306" s="189"/>
      <c r="GF306" s="195"/>
      <c r="GG306" s="188"/>
      <c r="GH306" s="188"/>
      <c r="GI306" s="188"/>
      <c r="GJ306" s="188"/>
      <c r="GK306" s="188"/>
      <c r="GL306" s="188"/>
      <c r="GM306" s="188"/>
      <c r="GN306" s="188"/>
      <c r="GO306" s="188"/>
      <c r="GP306" s="188"/>
      <c r="GQ306" s="188"/>
      <c r="GR306" s="188"/>
      <c r="GS306" s="188"/>
      <c r="GT306" s="188"/>
      <c r="GU306" s="188"/>
      <c r="GV306" s="189"/>
      <c r="GW306" s="195"/>
      <c r="GX306" s="188"/>
      <c r="GY306" s="188"/>
      <c r="GZ306" s="188"/>
      <c r="HA306" s="188"/>
      <c r="HB306" s="188"/>
      <c r="HC306" s="188"/>
      <c r="HD306" s="188"/>
      <c r="HE306" s="188"/>
      <c r="HF306" s="188"/>
      <c r="HG306" s="188"/>
      <c r="HH306" s="188"/>
      <c r="HI306" s="188"/>
      <c r="HJ306" s="188"/>
      <c r="HK306" s="188"/>
      <c r="HL306" s="188"/>
      <c r="HM306" s="189"/>
      <c r="HN306" s="195"/>
      <c r="HO306" s="188"/>
      <c r="HP306" s="188"/>
      <c r="HQ306" s="188"/>
      <c r="HR306" s="188"/>
      <c r="HS306" s="188"/>
      <c r="HT306" s="188"/>
      <c r="HU306" s="188"/>
      <c r="HV306" s="188"/>
      <c r="HW306" s="188"/>
      <c r="HX306" s="188"/>
      <c r="HY306" s="188"/>
      <c r="HZ306" s="188"/>
      <c r="IA306" s="188"/>
      <c r="IB306" s="188"/>
      <c r="IC306" s="188"/>
      <c r="ID306" s="189"/>
      <c r="IE306" s="195"/>
      <c r="IF306" s="188"/>
      <c r="IG306" s="188"/>
      <c r="IH306" s="188"/>
      <c r="II306" s="188"/>
      <c r="IJ306" s="188"/>
      <c r="IK306" s="188"/>
      <c r="IL306" s="188"/>
      <c r="IM306" s="188"/>
      <c r="IN306" s="188"/>
      <c r="IO306" s="188"/>
      <c r="IP306" s="188"/>
      <c r="IQ306" s="188"/>
      <c r="IR306" s="188"/>
      <c r="IS306" s="188"/>
      <c r="IT306" s="188"/>
      <c r="IU306" s="189"/>
      <c r="IV306" s="195"/>
      <c r="IW306" s="188"/>
      <c r="IX306" s="188"/>
      <c r="IY306" s="188"/>
      <c r="IZ306" s="188"/>
      <c r="JA306" s="188"/>
      <c r="JB306" s="188"/>
      <c r="JC306" s="188"/>
      <c r="JD306" s="188"/>
      <c r="JE306" s="188"/>
      <c r="JF306" s="188"/>
      <c r="JG306" s="188"/>
      <c r="JH306" s="188"/>
      <c r="JI306" s="188"/>
      <c r="JJ306" s="188"/>
      <c r="JK306" s="188"/>
      <c r="JL306" s="189"/>
      <c r="JM306" s="195"/>
      <c r="JN306" s="188"/>
      <c r="JO306" s="188"/>
      <c r="JP306" s="188"/>
      <c r="JQ306" s="188"/>
      <c r="JR306" s="188"/>
      <c r="JS306" s="188"/>
      <c r="JT306" s="188"/>
      <c r="JU306" s="188"/>
      <c r="JV306" s="188"/>
      <c r="JW306" s="188"/>
      <c r="JX306" s="188"/>
      <c r="JY306" s="188"/>
      <c r="JZ306" s="188"/>
      <c r="KA306" s="188"/>
      <c r="KB306" s="188"/>
      <c r="KC306" s="189"/>
      <c r="KD306" s="195"/>
      <c r="KE306" s="188"/>
      <c r="KF306" s="188"/>
      <c r="KG306" s="188"/>
      <c r="KH306" s="188"/>
      <c r="KI306" s="188"/>
      <c r="KJ306" s="188"/>
      <c r="KK306" s="188"/>
      <c r="KL306" s="188"/>
      <c r="KM306" s="188"/>
      <c r="KN306" s="188"/>
      <c r="KO306" s="188"/>
      <c r="KP306" s="188"/>
      <c r="KQ306" s="188"/>
      <c r="KR306" s="188"/>
      <c r="KS306" s="188"/>
      <c r="KT306" s="189"/>
      <c r="KU306" s="188"/>
    </row>
    <row r="307" ht="15.0" customHeight="1">
      <c r="A307" s="415"/>
      <c r="B307" s="416" t="s">
        <v>99</v>
      </c>
      <c r="C307" s="416" t="str">
        <f t="shared" ref="C307:C311" si="3250">C206</f>
        <v>: Provinsi Sulawesi Tenggara</v>
      </c>
      <c r="D307" s="416"/>
      <c r="E307" s="416"/>
      <c r="F307" s="416"/>
      <c r="G307" s="416" t="s">
        <v>101</v>
      </c>
      <c r="H307" s="416"/>
      <c r="I307" s="417"/>
      <c r="J307" s="418"/>
      <c r="K307" s="418"/>
      <c r="L307" s="418"/>
      <c r="M307" s="418"/>
      <c r="N307" s="418"/>
      <c r="O307" s="418"/>
      <c r="P307" s="201" t="s">
        <v>102</v>
      </c>
      <c r="Q307" s="419"/>
      <c r="R307" s="415"/>
      <c r="S307" s="416" t="s">
        <v>99</v>
      </c>
      <c r="T307" s="416" t="str">
        <f t="shared" ref="T307:T311" si="3251">T206</f>
        <v>: Provinsi Sulawesi Tenggara</v>
      </c>
      <c r="U307" s="416"/>
      <c r="V307" s="416"/>
      <c r="W307" s="416"/>
      <c r="X307" s="416" t="s">
        <v>101</v>
      </c>
      <c r="Y307" s="416"/>
      <c r="Z307" s="417"/>
      <c r="AA307" s="418"/>
      <c r="AB307" s="418"/>
      <c r="AC307" s="418"/>
      <c r="AD307" s="418"/>
      <c r="AE307" s="418"/>
      <c r="AF307" s="418"/>
      <c r="AG307" s="201" t="s">
        <v>102</v>
      </c>
      <c r="AH307" s="419"/>
      <c r="AI307" s="415"/>
      <c r="AJ307" s="416" t="s">
        <v>99</v>
      </c>
      <c r="AK307" s="416" t="str">
        <f t="shared" ref="AK307:AK311" si="3252">AK206</f>
        <v>: Provinsi Sulawesi Tenggara</v>
      </c>
      <c r="AL307" s="416"/>
      <c r="AM307" s="416"/>
      <c r="AN307" s="416"/>
      <c r="AO307" s="416" t="s">
        <v>101</v>
      </c>
      <c r="AP307" s="416"/>
      <c r="AQ307" s="417"/>
      <c r="AR307" s="418"/>
      <c r="AS307" s="418"/>
      <c r="AT307" s="418"/>
      <c r="AU307" s="418"/>
      <c r="AV307" s="418"/>
      <c r="AW307" s="418"/>
      <c r="AX307" s="201" t="s">
        <v>102</v>
      </c>
      <c r="AY307" s="419"/>
      <c r="AZ307" s="415"/>
      <c r="BA307" s="416" t="s">
        <v>99</v>
      </c>
      <c r="BB307" s="416" t="str">
        <f t="shared" ref="BB307:BB311" si="3253">BB206</f>
        <v>: Provinsi Sulawesi Tenggara</v>
      </c>
      <c r="BC307" s="416"/>
      <c r="BD307" s="416"/>
      <c r="BE307" s="416"/>
      <c r="BF307" s="416" t="s">
        <v>101</v>
      </c>
      <c r="BG307" s="416"/>
      <c r="BH307" s="417"/>
      <c r="BI307" s="418"/>
      <c r="BJ307" s="418"/>
      <c r="BK307" s="418"/>
      <c r="BL307" s="418"/>
      <c r="BM307" s="418"/>
      <c r="BN307" s="418"/>
      <c r="BO307" s="201" t="s">
        <v>102</v>
      </c>
      <c r="BP307" s="419"/>
      <c r="BQ307" s="415"/>
      <c r="BR307" s="416" t="s">
        <v>99</v>
      </c>
      <c r="BS307" s="416" t="str">
        <f t="shared" ref="BS307:BS311" si="3254">BS206</f>
        <v>: Provinsi Sulawesi Tenggara</v>
      </c>
      <c r="BT307" s="416"/>
      <c r="BU307" s="416"/>
      <c r="BV307" s="416"/>
      <c r="BW307" s="416" t="s">
        <v>101</v>
      </c>
      <c r="BX307" s="416"/>
      <c r="BY307" s="417"/>
      <c r="BZ307" s="418"/>
      <c r="CA307" s="418"/>
      <c r="CB307" s="418"/>
      <c r="CC307" s="418"/>
      <c r="CD307" s="418"/>
      <c r="CE307" s="418"/>
      <c r="CF307" s="201" t="s">
        <v>102</v>
      </c>
      <c r="CG307" s="419"/>
      <c r="CH307" s="415"/>
      <c r="CI307" s="416" t="s">
        <v>99</v>
      </c>
      <c r="CJ307" s="416" t="str">
        <f t="shared" ref="CJ307:CJ311" si="3255">CJ206</f>
        <v>: Provinsi Sulawesi Tenggara</v>
      </c>
      <c r="CK307" s="416"/>
      <c r="CL307" s="416"/>
      <c r="CM307" s="416"/>
      <c r="CN307" s="416" t="s">
        <v>101</v>
      </c>
      <c r="CO307" s="416"/>
      <c r="CP307" s="417"/>
      <c r="CQ307" s="418"/>
      <c r="CR307" s="418"/>
      <c r="CS307" s="418"/>
      <c r="CT307" s="418"/>
      <c r="CU307" s="418"/>
      <c r="CV307" s="418"/>
      <c r="CW307" s="201" t="s">
        <v>102</v>
      </c>
      <c r="CX307" s="419"/>
      <c r="CY307" s="415"/>
      <c r="CZ307" s="416" t="s">
        <v>99</v>
      </c>
      <c r="DA307" s="416" t="str">
        <f t="shared" ref="DA307:DA311" si="3256">DA206</f>
        <v>: Provinsi Sulawesi Tenggara</v>
      </c>
      <c r="DB307" s="416"/>
      <c r="DC307" s="416"/>
      <c r="DD307" s="416"/>
      <c r="DE307" s="416" t="s">
        <v>101</v>
      </c>
      <c r="DF307" s="416"/>
      <c r="DG307" s="417"/>
      <c r="DH307" s="418"/>
      <c r="DI307" s="418"/>
      <c r="DJ307" s="418"/>
      <c r="DK307" s="418"/>
      <c r="DL307" s="418"/>
      <c r="DM307" s="418"/>
      <c r="DN307" s="201" t="s">
        <v>102</v>
      </c>
      <c r="DO307" s="419"/>
      <c r="DP307" s="415"/>
      <c r="DQ307" s="416" t="s">
        <v>99</v>
      </c>
      <c r="DR307" s="416" t="str">
        <f t="shared" ref="DR307:DR311" si="3257">DR206</f>
        <v>: Provinsi Sulawesi Tenggara</v>
      </c>
      <c r="DS307" s="416"/>
      <c r="DT307" s="416"/>
      <c r="DU307" s="416"/>
      <c r="DV307" s="416" t="s">
        <v>101</v>
      </c>
      <c r="DW307" s="416"/>
      <c r="DX307" s="417"/>
      <c r="DY307" s="418"/>
      <c r="DZ307" s="418"/>
      <c r="EA307" s="418"/>
      <c r="EB307" s="418"/>
      <c r="EC307" s="418"/>
      <c r="ED307" s="418"/>
      <c r="EE307" s="201" t="s">
        <v>102</v>
      </c>
      <c r="EF307" s="419"/>
      <c r="EG307" s="415"/>
      <c r="EH307" s="416" t="s">
        <v>99</v>
      </c>
      <c r="EI307" s="416" t="str">
        <f t="shared" ref="EI307:EI311" si="3258">EI206</f>
        <v>: Provinsi Sulawesi Tenggara</v>
      </c>
      <c r="EJ307" s="416"/>
      <c r="EK307" s="416"/>
      <c r="EL307" s="416"/>
      <c r="EM307" s="416" t="s">
        <v>101</v>
      </c>
      <c r="EN307" s="416"/>
      <c r="EO307" s="417"/>
      <c r="EP307" s="418"/>
      <c r="EQ307" s="418"/>
      <c r="ER307" s="418"/>
      <c r="ES307" s="418"/>
      <c r="ET307" s="418"/>
      <c r="EU307" s="418"/>
      <c r="EV307" s="201" t="s">
        <v>102</v>
      </c>
      <c r="EW307" s="419"/>
      <c r="EX307" s="415"/>
      <c r="EY307" s="416" t="s">
        <v>99</v>
      </c>
      <c r="EZ307" s="416" t="str">
        <f t="shared" ref="EZ307:EZ311" si="3259">EZ206</f>
        <v>: Provinsi Sulawesi Tenggara</v>
      </c>
      <c r="FA307" s="416"/>
      <c r="FB307" s="416"/>
      <c r="FC307" s="416"/>
      <c r="FD307" s="416" t="s">
        <v>101</v>
      </c>
      <c r="FE307" s="416"/>
      <c r="FF307" s="417"/>
      <c r="FG307" s="418"/>
      <c r="FH307" s="418"/>
      <c r="FI307" s="418"/>
      <c r="FJ307" s="418"/>
      <c r="FK307" s="418"/>
      <c r="FL307" s="418"/>
      <c r="FM307" s="201" t="s">
        <v>102</v>
      </c>
      <c r="FN307" s="419"/>
      <c r="FO307" s="415"/>
      <c r="FP307" s="416" t="s">
        <v>99</v>
      </c>
      <c r="FQ307" s="416" t="str">
        <f t="shared" ref="FQ307:FQ311" si="3260">FQ206</f>
        <v>: Provinsi Sulawesi Tenggara</v>
      </c>
      <c r="FR307" s="416"/>
      <c r="FS307" s="416"/>
      <c r="FT307" s="416"/>
      <c r="FU307" s="416" t="s">
        <v>101</v>
      </c>
      <c r="FV307" s="416"/>
      <c r="FW307" s="417"/>
      <c r="FX307" s="418"/>
      <c r="FY307" s="418"/>
      <c r="FZ307" s="418"/>
      <c r="GA307" s="418"/>
      <c r="GB307" s="418"/>
      <c r="GC307" s="418"/>
      <c r="GD307" s="201" t="s">
        <v>102</v>
      </c>
      <c r="GE307" s="419"/>
      <c r="GF307" s="415"/>
      <c r="GG307" s="416" t="s">
        <v>99</v>
      </c>
      <c r="GH307" s="416" t="str">
        <f t="shared" ref="GH307:GH311" si="3261">GH206</f>
        <v>: Provinsi Sulawesi Tenggara</v>
      </c>
      <c r="GI307" s="416"/>
      <c r="GJ307" s="416"/>
      <c r="GK307" s="416"/>
      <c r="GL307" s="416" t="s">
        <v>101</v>
      </c>
      <c r="GM307" s="416"/>
      <c r="GN307" s="417"/>
      <c r="GO307" s="418"/>
      <c r="GP307" s="418"/>
      <c r="GQ307" s="418"/>
      <c r="GR307" s="418"/>
      <c r="GS307" s="418"/>
      <c r="GT307" s="418"/>
      <c r="GU307" s="201" t="s">
        <v>102</v>
      </c>
      <c r="GV307" s="419"/>
      <c r="GW307" s="415"/>
      <c r="GX307" s="416" t="s">
        <v>99</v>
      </c>
      <c r="GY307" s="416" t="str">
        <f t="shared" ref="GY307:GY311" si="3262">GY206</f>
        <v>: Provinsi Sulawesi Tenggara</v>
      </c>
      <c r="GZ307" s="416"/>
      <c r="HA307" s="416"/>
      <c r="HB307" s="416"/>
      <c r="HC307" s="416" t="s">
        <v>101</v>
      </c>
      <c r="HD307" s="416"/>
      <c r="HE307" s="417"/>
      <c r="HF307" s="418"/>
      <c r="HG307" s="418"/>
      <c r="HH307" s="418"/>
      <c r="HI307" s="418"/>
      <c r="HJ307" s="418"/>
      <c r="HK307" s="418"/>
      <c r="HL307" s="201" t="s">
        <v>102</v>
      </c>
      <c r="HM307" s="419"/>
      <c r="HN307" s="415"/>
      <c r="HO307" s="416" t="s">
        <v>99</v>
      </c>
      <c r="HP307" s="416" t="str">
        <f t="shared" ref="HP307:HP311" si="3263">HP206</f>
        <v>: Provinsi Sulawesi Tenggara</v>
      </c>
      <c r="HQ307" s="416"/>
      <c r="HR307" s="416"/>
      <c r="HS307" s="416"/>
      <c r="HT307" s="416" t="s">
        <v>101</v>
      </c>
      <c r="HU307" s="416"/>
      <c r="HV307" s="417"/>
      <c r="HW307" s="418"/>
      <c r="HX307" s="418"/>
      <c r="HY307" s="418"/>
      <c r="HZ307" s="418"/>
      <c r="IA307" s="418"/>
      <c r="IB307" s="418"/>
      <c r="IC307" s="201" t="s">
        <v>102</v>
      </c>
      <c r="ID307" s="419"/>
      <c r="IE307" s="415"/>
      <c r="IF307" s="416" t="s">
        <v>99</v>
      </c>
      <c r="IG307" s="416" t="str">
        <f t="shared" ref="IG307:IG311" si="3264">IG206</f>
        <v>: Provinsi Sulawesi Tenggara</v>
      </c>
      <c r="IH307" s="416"/>
      <c r="II307" s="416"/>
      <c r="IJ307" s="416"/>
      <c r="IK307" s="416" t="s">
        <v>101</v>
      </c>
      <c r="IL307" s="416"/>
      <c r="IM307" s="417"/>
      <c r="IN307" s="418"/>
      <c r="IO307" s="418"/>
      <c r="IP307" s="418"/>
      <c r="IQ307" s="418"/>
      <c r="IR307" s="418"/>
      <c r="IS307" s="418"/>
      <c r="IT307" s="201" t="s">
        <v>102</v>
      </c>
      <c r="IU307" s="419"/>
      <c r="IV307" s="415"/>
      <c r="IW307" s="416" t="s">
        <v>99</v>
      </c>
      <c r="IX307" s="416" t="str">
        <f t="shared" ref="IX307:IX311" si="3265">IX206</f>
        <v>: Provinsi Sulawesi Tenggara</v>
      </c>
      <c r="IY307" s="416"/>
      <c r="IZ307" s="416"/>
      <c r="JA307" s="416"/>
      <c r="JB307" s="416" t="s">
        <v>101</v>
      </c>
      <c r="JC307" s="416"/>
      <c r="JD307" s="417"/>
      <c r="JE307" s="418"/>
      <c r="JF307" s="418"/>
      <c r="JG307" s="418"/>
      <c r="JH307" s="418"/>
      <c r="JI307" s="418"/>
      <c r="JJ307" s="418"/>
      <c r="JK307" s="201" t="s">
        <v>102</v>
      </c>
      <c r="JL307" s="420"/>
      <c r="JM307" s="415"/>
      <c r="JN307" s="416" t="s">
        <v>99</v>
      </c>
      <c r="JO307" s="416" t="str">
        <f t="shared" ref="JO307:JO311" si="3266">JO206</f>
        <v>: Provinsi Sulawesi Tenggara</v>
      </c>
      <c r="JP307" s="416"/>
      <c r="JQ307" s="416"/>
      <c r="JR307" s="416"/>
      <c r="JS307" s="416" t="s">
        <v>101</v>
      </c>
      <c r="JT307" s="416"/>
      <c r="JU307" s="417"/>
      <c r="JV307" s="418"/>
      <c r="JW307" s="418"/>
      <c r="JX307" s="418"/>
      <c r="JY307" s="418"/>
      <c r="JZ307" s="418"/>
      <c r="KA307" s="418"/>
      <c r="KB307" s="201" t="s">
        <v>102</v>
      </c>
      <c r="KC307" s="420"/>
      <c r="KD307" s="415"/>
      <c r="KE307" s="416" t="s">
        <v>99</v>
      </c>
      <c r="KF307" s="416" t="str">
        <f t="shared" ref="KF307:KF311" si="3267">KF206</f>
        <v>: Provinsi Sulawesi Tenggara</v>
      </c>
      <c r="KG307" s="416"/>
      <c r="KH307" s="416"/>
      <c r="KI307" s="416"/>
      <c r="KJ307" s="416" t="s">
        <v>101</v>
      </c>
      <c r="KK307" s="416"/>
      <c r="KL307" s="417"/>
      <c r="KM307" s="418"/>
      <c r="KN307" s="418"/>
      <c r="KO307" s="418"/>
      <c r="KP307" s="418"/>
      <c r="KQ307" s="418"/>
      <c r="KR307" s="418"/>
      <c r="KS307" s="201" t="s">
        <v>102</v>
      </c>
      <c r="KT307" s="420"/>
      <c r="KU307" s="418"/>
    </row>
    <row r="308" ht="15.0" customHeight="1">
      <c r="A308" s="421"/>
      <c r="B308" s="422" t="s">
        <v>103</v>
      </c>
      <c r="C308" s="422" t="str">
        <f t="shared" si="3250"/>
        <v>: Pertanian, Kehutanan, dan Perikanan   </v>
      </c>
      <c r="D308" s="422"/>
      <c r="E308" s="422"/>
      <c r="F308" s="422"/>
      <c r="G308" s="422" t="s">
        <v>105</v>
      </c>
      <c r="H308" s="422"/>
      <c r="I308" s="423"/>
      <c r="J308" s="418"/>
      <c r="K308" s="418"/>
      <c r="L308" s="418"/>
      <c r="M308" s="418"/>
      <c r="N308" s="418"/>
      <c r="O308" s="418"/>
      <c r="P308" s="46"/>
      <c r="Q308" s="419"/>
      <c r="R308" s="421"/>
      <c r="S308" s="422" t="s">
        <v>103</v>
      </c>
      <c r="T308" s="422" t="str">
        <f t="shared" si="3251"/>
        <v>: Pertanian, Kehutanan, dan Perikanan   </v>
      </c>
      <c r="U308" s="422"/>
      <c r="V308" s="422"/>
      <c r="W308" s="422"/>
      <c r="X308" s="422" t="s">
        <v>105</v>
      </c>
      <c r="Y308" s="422"/>
      <c r="Z308" s="423"/>
      <c r="AA308" s="418"/>
      <c r="AB308" s="418"/>
      <c r="AC308" s="418"/>
      <c r="AD308" s="418"/>
      <c r="AE308" s="418"/>
      <c r="AF308" s="418"/>
      <c r="AG308" s="46"/>
      <c r="AH308" s="419"/>
      <c r="AI308" s="421"/>
      <c r="AJ308" s="422" t="s">
        <v>103</v>
      </c>
      <c r="AK308" s="422" t="str">
        <f t="shared" si="3252"/>
        <v>: Pertanian, Kehutanan, dan Perikanan   </v>
      </c>
      <c r="AL308" s="422"/>
      <c r="AM308" s="422"/>
      <c r="AN308" s="422"/>
      <c r="AO308" s="422" t="s">
        <v>105</v>
      </c>
      <c r="AP308" s="422"/>
      <c r="AQ308" s="423"/>
      <c r="AR308" s="418"/>
      <c r="AS308" s="418"/>
      <c r="AT308" s="418"/>
      <c r="AU308" s="418"/>
      <c r="AV308" s="418"/>
      <c r="AW308" s="418"/>
      <c r="AX308" s="46"/>
      <c r="AY308" s="419"/>
      <c r="AZ308" s="421"/>
      <c r="BA308" s="422" t="s">
        <v>103</v>
      </c>
      <c r="BB308" s="422" t="str">
        <f t="shared" si="3253"/>
        <v>: Pertanian, Kehutanan, dan Perikanan   </v>
      </c>
      <c r="BC308" s="422"/>
      <c r="BD308" s="422"/>
      <c r="BE308" s="422"/>
      <c r="BF308" s="422" t="s">
        <v>105</v>
      </c>
      <c r="BG308" s="422"/>
      <c r="BH308" s="423"/>
      <c r="BI308" s="418"/>
      <c r="BJ308" s="418"/>
      <c r="BK308" s="418"/>
      <c r="BL308" s="418"/>
      <c r="BM308" s="418"/>
      <c r="BN308" s="418"/>
      <c r="BO308" s="46"/>
      <c r="BP308" s="419"/>
      <c r="BQ308" s="421"/>
      <c r="BR308" s="422" t="s">
        <v>103</v>
      </c>
      <c r="BS308" s="422" t="str">
        <f t="shared" si="3254"/>
        <v>: Pertanian, Kehutanan, dan Perikanan   </v>
      </c>
      <c r="BT308" s="422"/>
      <c r="BU308" s="422"/>
      <c r="BV308" s="422"/>
      <c r="BW308" s="422" t="s">
        <v>105</v>
      </c>
      <c r="BX308" s="422"/>
      <c r="BY308" s="423"/>
      <c r="BZ308" s="418"/>
      <c r="CA308" s="418"/>
      <c r="CB308" s="418"/>
      <c r="CC308" s="418"/>
      <c r="CD308" s="418"/>
      <c r="CE308" s="418"/>
      <c r="CF308" s="46"/>
      <c r="CG308" s="419"/>
      <c r="CH308" s="421"/>
      <c r="CI308" s="422" t="s">
        <v>103</v>
      </c>
      <c r="CJ308" s="422" t="str">
        <f t="shared" si="3255"/>
        <v>: Pertanian, Kehutanan, dan Perikanan   </v>
      </c>
      <c r="CK308" s="422"/>
      <c r="CL308" s="422"/>
      <c r="CM308" s="422"/>
      <c r="CN308" s="422" t="s">
        <v>105</v>
      </c>
      <c r="CO308" s="422"/>
      <c r="CP308" s="423"/>
      <c r="CQ308" s="418"/>
      <c r="CR308" s="418"/>
      <c r="CS308" s="418"/>
      <c r="CT308" s="418"/>
      <c r="CU308" s="418"/>
      <c r="CV308" s="418"/>
      <c r="CW308" s="46"/>
      <c r="CX308" s="419"/>
      <c r="CY308" s="421"/>
      <c r="CZ308" s="422" t="s">
        <v>103</v>
      </c>
      <c r="DA308" s="422" t="str">
        <f t="shared" si="3256"/>
        <v>: Pertanian, Kehutanan, dan Perikanan   </v>
      </c>
      <c r="DB308" s="422"/>
      <c r="DC308" s="422"/>
      <c r="DD308" s="422"/>
      <c r="DE308" s="422" t="s">
        <v>105</v>
      </c>
      <c r="DF308" s="422"/>
      <c r="DG308" s="423"/>
      <c r="DH308" s="418"/>
      <c r="DI308" s="418"/>
      <c r="DJ308" s="418"/>
      <c r="DK308" s="418"/>
      <c r="DL308" s="418"/>
      <c r="DM308" s="418"/>
      <c r="DN308" s="46"/>
      <c r="DO308" s="419"/>
      <c r="DP308" s="421"/>
      <c r="DQ308" s="422" t="s">
        <v>103</v>
      </c>
      <c r="DR308" s="422" t="str">
        <f t="shared" si="3257"/>
        <v>: Pertanian, Kehutanan, dan Perikanan   </v>
      </c>
      <c r="DS308" s="422"/>
      <c r="DT308" s="422"/>
      <c r="DU308" s="422"/>
      <c r="DV308" s="422" t="s">
        <v>105</v>
      </c>
      <c r="DW308" s="422"/>
      <c r="DX308" s="423"/>
      <c r="DY308" s="418"/>
      <c r="DZ308" s="418"/>
      <c r="EA308" s="418"/>
      <c r="EB308" s="418"/>
      <c r="EC308" s="418"/>
      <c r="ED308" s="418"/>
      <c r="EE308" s="46"/>
      <c r="EF308" s="419"/>
      <c r="EG308" s="421"/>
      <c r="EH308" s="422" t="s">
        <v>103</v>
      </c>
      <c r="EI308" s="422" t="str">
        <f t="shared" si="3258"/>
        <v>: Pertanian, Kehutanan, dan Perikanan   </v>
      </c>
      <c r="EJ308" s="422"/>
      <c r="EK308" s="422"/>
      <c r="EL308" s="422"/>
      <c r="EM308" s="422" t="s">
        <v>105</v>
      </c>
      <c r="EN308" s="422"/>
      <c r="EO308" s="423"/>
      <c r="EP308" s="418"/>
      <c r="EQ308" s="418"/>
      <c r="ER308" s="418"/>
      <c r="ES308" s="418"/>
      <c r="ET308" s="418"/>
      <c r="EU308" s="418"/>
      <c r="EV308" s="46"/>
      <c r="EW308" s="419"/>
      <c r="EX308" s="421"/>
      <c r="EY308" s="422" t="s">
        <v>103</v>
      </c>
      <c r="EZ308" s="422" t="str">
        <f t="shared" si="3259"/>
        <v>: Pertanian, Kehutanan, dan Perikanan   </v>
      </c>
      <c r="FA308" s="422"/>
      <c r="FB308" s="422"/>
      <c r="FC308" s="422"/>
      <c r="FD308" s="422" t="s">
        <v>105</v>
      </c>
      <c r="FE308" s="422"/>
      <c r="FF308" s="423"/>
      <c r="FG308" s="418"/>
      <c r="FH308" s="418"/>
      <c r="FI308" s="418"/>
      <c r="FJ308" s="418"/>
      <c r="FK308" s="418"/>
      <c r="FL308" s="418"/>
      <c r="FM308" s="46"/>
      <c r="FN308" s="419"/>
      <c r="FO308" s="421"/>
      <c r="FP308" s="422" t="s">
        <v>103</v>
      </c>
      <c r="FQ308" s="422" t="str">
        <f t="shared" si="3260"/>
        <v>: Pertanian, Kehutanan, dan Perikanan   </v>
      </c>
      <c r="FR308" s="422"/>
      <c r="FS308" s="422"/>
      <c r="FT308" s="422"/>
      <c r="FU308" s="422" t="s">
        <v>105</v>
      </c>
      <c r="FV308" s="422"/>
      <c r="FW308" s="423"/>
      <c r="FX308" s="418"/>
      <c r="FY308" s="418"/>
      <c r="FZ308" s="418"/>
      <c r="GA308" s="418"/>
      <c r="GB308" s="418"/>
      <c r="GC308" s="418"/>
      <c r="GD308" s="46"/>
      <c r="GE308" s="419"/>
      <c r="GF308" s="421"/>
      <c r="GG308" s="422" t="s">
        <v>103</v>
      </c>
      <c r="GH308" s="422" t="str">
        <f t="shared" si="3261"/>
        <v>: Pertanian, Kehutanan, dan Perikanan   </v>
      </c>
      <c r="GI308" s="422"/>
      <c r="GJ308" s="422"/>
      <c r="GK308" s="422"/>
      <c r="GL308" s="422" t="s">
        <v>105</v>
      </c>
      <c r="GM308" s="422"/>
      <c r="GN308" s="423"/>
      <c r="GO308" s="418"/>
      <c r="GP308" s="418"/>
      <c r="GQ308" s="418"/>
      <c r="GR308" s="418"/>
      <c r="GS308" s="418"/>
      <c r="GT308" s="418"/>
      <c r="GU308" s="46"/>
      <c r="GV308" s="419"/>
      <c r="GW308" s="421"/>
      <c r="GX308" s="422" t="s">
        <v>103</v>
      </c>
      <c r="GY308" s="422" t="str">
        <f t="shared" si="3262"/>
        <v>: Pertanian, Kehutanan, dan Perikanan   </v>
      </c>
      <c r="GZ308" s="422"/>
      <c r="HA308" s="422"/>
      <c r="HB308" s="422"/>
      <c r="HC308" s="422" t="s">
        <v>105</v>
      </c>
      <c r="HD308" s="422"/>
      <c r="HE308" s="423"/>
      <c r="HF308" s="418"/>
      <c r="HG308" s="418"/>
      <c r="HH308" s="418"/>
      <c r="HI308" s="418"/>
      <c r="HJ308" s="418"/>
      <c r="HK308" s="418"/>
      <c r="HL308" s="46"/>
      <c r="HM308" s="419"/>
      <c r="HN308" s="421"/>
      <c r="HO308" s="422" t="s">
        <v>103</v>
      </c>
      <c r="HP308" s="422" t="str">
        <f t="shared" si="3263"/>
        <v>: Pertanian, Kehutanan, dan Perikanan   </v>
      </c>
      <c r="HQ308" s="422"/>
      <c r="HR308" s="422"/>
      <c r="HS308" s="422"/>
      <c r="HT308" s="422" t="s">
        <v>105</v>
      </c>
      <c r="HU308" s="422"/>
      <c r="HV308" s="423"/>
      <c r="HW308" s="418"/>
      <c r="HX308" s="418"/>
      <c r="HY308" s="418"/>
      <c r="HZ308" s="418"/>
      <c r="IA308" s="418"/>
      <c r="IB308" s="418"/>
      <c r="IC308" s="46"/>
      <c r="ID308" s="419"/>
      <c r="IE308" s="421"/>
      <c r="IF308" s="422" t="s">
        <v>103</v>
      </c>
      <c r="IG308" s="422" t="str">
        <f t="shared" si="3264"/>
        <v>: Pertanian, Kehutanan, dan Perikanan   </v>
      </c>
      <c r="IH308" s="422"/>
      <c r="II308" s="422"/>
      <c r="IJ308" s="422"/>
      <c r="IK308" s="422" t="s">
        <v>105</v>
      </c>
      <c r="IL308" s="422"/>
      <c r="IM308" s="423"/>
      <c r="IN308" s="418"/>
      <c r="IO308" s="418"/>
      <c r="IP308" s="418"/>
      <c r="IQ308" s="418"/>
      <c r="IR308" s="418"/>
      <c r="IS308" s="418"/>
      <c r="IT308" s="46"/>
      <c r="IU308" s="419"/>
      <c r="IV308" s="421"/>
      <c r="IW308" s="422" t="s">
        <v>103</v>
      </c>
      <c r="IX308" s="422" t="str">
        <f t="shared" si="3265"/>
        <v>: Pertanian, Kehutanan, dan Perikanan   </v>
      </c>
      <c r="IY308" s="422"/>
      <c r="IZ308" s="422"/>
      <c r="JA308" s="422"/>
      <c r="JB308" s="422" t="s">
        <v>105</v>
      </c>
      <c r="JC308" s="422"/>
      <c r="JD308" s="423"/>
      <c r="JE308" s="418"/>
      <c r="JF308" s="418"/>
      <c r="JG308" s="418"/>
      <c r="JH308" s="418"/>
      <c r="JI308" s="418"/>
      <c r="JJ308" s="418"/>
      <c r="JK308" s="46"/>
      <c r="JL308" s="420"/>
      <c r="JM308" s="421"/>
      <c r="JN308" s="422" t="s">
        <v>103</v>
      </c>
      <c r="JO308" s="422" t="str">
        <f t="shared" si="3266"/>
        <v>: Pertanian, Kehutanan, dan Perikanan   </v>
      </c>
      <c r="JP308" s="422"/>
      <c r="JQ308" s="422"/>
      <c r="JR308" s="422"/>
      <c r="JS308" s="422" t="s">
        <v>105</v>
      </c>
      <c r="JT308" s="422"/>
      <c r="JU308" s="423"/>
      <c r="JV308" s="418"/>
      <c r="JW308" s="418"/>
      <c r="JX308" s="418"/>
      <c r="JY308" s="418"/>
      <c r="JZ308" s="418"/>
      <c r="KA308" s="418"/>
      <c r="KB308" s="46"/>
      <c r="KC308" s="420"/>
      <c r="KD308" s="421"/>
      <c r="KE308" s="422" t="s">
        <v>103</v>
      </c>
      <c r="KF308" s="422" t="str">
        <f t="shared" si="3267"/>
        <v>: Pertanian, Kehutanan, dan Perikanan   </v>
      </c>
      <c r="KG308" s="422"/>
      <c r="KH308" s="422"/>
      <c r="KI308" s="422"/>
      <c r="KJ308" s="422" t="s">
        <v>105</v>
      </c>
      <c r="KK308" s="422"/>
      <c r="KL308" s="423"/>
      <c r="KM308" s="418"/>
      <c r="KN308" s="418"/>
      <c r="KO308" s="418"/>
      <c r="KP308" s="418"/>
      <c r="KQ308" s="418"/>
      <c r="KR308" s="418"/>
      <c r="KS308" s="46"/>
      <c r="KT308" s="420"/>
      <c r="KU308" s="418"/>
    </row>
    <row r="309" ht="15.0" customHeight="1">
      <c r="A309" s="421"/>
      <c r="B309" s="422" t="s">
        <v>106</v>
      </c>
      <c r="C309" s="422" t="str">
        <f t="shared" si="3250"/>
        <v>: Pertanian, Peternakan, Perburuan dan Jasa Pertanian</v>
      </c>
      <c r="D309" s="422"/>
      <c r="E309" s="422"/>
      <c r="F309" s="422"/>
      <c r="G309" s="424" t="s">
        <v>108</v>
      </c>
      <c r="H309" s="422"/>
      <c r="I309" s="423"/>
      <c r="J309" s="418"/>
      <c r="K309" s="418"/>
      <c r="L309" s="418"/>
      <c r="M309" s="418"/>
      <c r="N309" s="418"/>
      <c r="O309" s="418"/>
      <c r="P309" s="208" t="str">
        <f>"III/"&amp;P$6</f>
        <v>III/2010</v>
      </c>
      <c r="Q309" s="419"/>
      <c r="R309" s="421"/>
      <c r="S309" s="422" t="s">
        <v>106</v>
      </c>
      <c r="T309" s="422" t="str">
        <f t="shared" si="3251"/>
        <v>: Pertanian, Peternakan, Perburuan dan Jasa Pertanian</v>
      </c>
      <c r="U309" s="422"/>
      <c r="V309" s="422"/>
      <c r="W309" s="422"/>
      <c r="X309" s="424" t="s">
        <v>108</v>
      </c>
      <c r="Y309" s="422"/>
      <c r="Z309" s="423"/>
      <c r="AA309" s="418"/>
      <c r="AB309" s="418"/>
      <c r="AC309" s="418"/>
      <c r="AD309" s="418"/>
      <c r="AE309" s="418"/>
      <c r="AF309" s="418"/>
      <c r="AG309" s="208" t="str">
        <f>"III/"&amp;AG$6</f>
        <v>III/2011</v>
      </c>
      <c r="AH309" s="419"/>
      <c r="AI309" s="421"/>
      <c r="AJ309" s="422" t="s">
        <v>106</v>
      </c>
      <c r="AK309" s="422" t="str">
        <f t="shared" si="3252"/>
        <v>: Pertanian, Peternakan, Perburuan dan Jasa Pertanian</v>
      </c>
      <c r="AL309" s="422"/>
      <c r="AM309" s="422"/>
      <c r="AN309" s="422"/>
      <c r="AO309" s="424" t="s">
        <v>108</v>
      </c>
      <c r="AP309" s="422"/>
      <c r="AQ309" s="423"/>
      <c r="AR309" s="418"/>
      <c r="AS309" s="418"/>
      <c r="AT309" s="418"/>
      <c r="AU309" s="418"/>
      <c r="AV309" s="418"/>
      <c r="AW309" s="418"/>
      <c r="AX309" s="208" t="str">
        <f>"III/"&amp;AX$6</f>
        <v>III/2012</v>
      </c>
      <c r="AY309" s="419"/>
      <c r="AZ309" s="421"/>
      <c r="BA309" s="422" t="s">
        <v>106</v>
      </c>
      <c r="BB309" s="422" t="str">
        <f t="shared" si="3253"/>
        <v>: Pertanian, Peternakan, Perburuan dan Jasa Pertanian</v>
      </c>
      <c r="BC309" s="422"/>
      <c r="BD309" s="422"/>
      <c r="BE309" s="422"/>
      <c r="BF309" s="424" t="s">
        <v>108</v>
      </c>
      <c r="BG309" s="422"/>
      <c r="BH309" s="423"/>
      <c r="BI309" s="418"/>
      <c r="BJ309" s="418"/>
      <c r="BK309" s="418"/>
      <c r="BL309" s="418"/>
      <c r="BM309" s="418"/>
      <c r="BN309" s="418"/>
      <c r="BO309" s="208" t="str">
        <f>"III/"&amp;BO$6</f>
        <v>III/2013</v>
      </c>
      <c r="BP309" s="419"/>
      <c r="BQ309" s="421"/>
      <c r="BR309" s="422" t="s">
        <v>106</v>
      </c>
      <c r="BS309" s="422" t="str">
        <f t="shared" si="3254"/>
        <v>: Pertanian, Peternakan, Perburuan dan Jasa Pertanian</v>
      </c>
      <c r="BT309" s="422"/>
      <c r="BU309" s="422"/>
      <c r="BV309" s="422"/>
      <c r="BW309" s="424" t="s">
        <v>108</v>
      </c>
      <c r="BX309" s="422"/>
      <c r="BY309" s="423"/>
      <c r="BZ309" s="418"/>
      <c r="CA309" s="418"/>
      <c r="CB309" s="418"/>
      <c r="CC309" s="418"/>
      <c r="CD309" s="418"/>
      <c r="CE309" s="418"/>
      <c r="CF309" s="208" t="str">
        <f>"III/"&amp;CF$6</f>
        <v>III/2014</v>
      </c>
      <c r="CG309" s="419"/>
      <c r="CH309" s="421"/>
      <c r="CI309" s="422" t="s">
        <v>106</v>
      </c>
      <c r="CJ309" s="422" t="str">
        <f t="shared" si="3255"/>
        <v>: Pertanian, Peternakan, Perburuan dan Jasa Pertanian</v>
      </c>
      <c r="CK309" s="422"/>
      <c r="CL309" s="422"/>
      <c r="CM309" s="422"/>
      <c r="CN309" s="424" t="s">
        <v>108</v>
      </c>
      <c r="CO309" s="422"/>
      <c r="CP309" s="423"/>
      <c r="CQ309" s="418"/>
      <c r="CR309" s="418"/>
      <c r="CS309" s="418"/>
      <c r="CT309" s="418"/>
      <c r="CU309" s="418"/>
      <c r="CV309" s="418"/>
      <c r="CW309" s="208" t="str">
        <f>"III/"&amp;CW$6</f>
        <v>III/2015</v>
      </c>
      <c r="CX309" s="419"/>
      <c r="CY309" s="421"/>
      <c r="CZ309" s="422" t="s">
        <v>106</v>
      </c>
      <c r="DA309" s="422" t="str">
        <f t="shared" si="3256"/>
        <v>: Pertanian, Peternakan, Perburuan dan Jasa Pertanian</v>
      </c>
      <c r="DB309" s="422"/>
      <c r="DC309" s="422"/>
      <c r="DD309" s="422"/>
      <c r="DE309" s="424" t="s">
        <v>108</v>
      </c>
      <c r="DF309" s="422"/>
      <c r="DG309" s="423"/>
      <c r="DH309" s="418"/>
      <c r="DI309" s="418"/>
      <c r="DJ309" s="418"/>
      <c r="DK309" s="418"/>
      <c r="DL309" s="418"/>
      <c r="DM309" s="418"/>
      <c r="DN309" s="208" t="str">
        <f>"III/"&amp;DN$6</f>
        <v>III/2016</v>
      </c>
      <c r="DO309" s="419"/>
      <c r="DP309" s="421"/>
      <c r="DQ309" s="422" t="s">
        <v>106</v>
      </c>
      <c r="DR309" s="422" t="str">
        <f t="shared" si="3257"/>
        <v>: Pertanian, Peternakan, Perburuan dan Jasa Pertanian</v>
      </c>
      <c r="DS309" s="422"/>
      <c r="DT309" s="422"/>
      <c r="DU309" s="422"/>
      <c r="DV309" s="424" t="s">
        <v>108</v>
      </c>
      <c r="DW309" s="422"/>
      <c r="DX309" s="423"/>
      <c r="DY309" s="418"/>
      <c r="DZ309" s="418"/>
      <c r="EA309" s="418"/>
      <c r="EB309" s="418"/>
      <c r="EC309" s="418"/>
      <c r="ED309" s="418"/>
      <c r="EE309" s="208" t="str">
        <f>"III/"&amp;EE$6</f>
        <v>III/2017</v>
      </c>
      <c r="EF309" s="419"/>
      <c r="EG309" s="421"/>
      <c r="EH309" s="422" t="s">
        <v>106</v>
      </c>
      <c r="EI309" s="422" t="str">
        <f t="shared" si="3258"/>
        <v>: Pertanian, Peternakan, Perburuan dan Jasa Pertanian</v>
      </c>
      <c r="EJ309" s="422"/>
      <c r="EK309" s="422"/>
      <c r="EL309" s="422"/>
      <c r="EM309" s="424" t="s">
        <v>108</v>
      </c>
      <c r="EN309" s="422"/>
      <c r="EO309" s="423"/>
      <c r="EP309" s="418"/>
      <c r="EQ309" s="418"/>
      <c r="ER309" s="418"/>
      <c r="ES309" s="418"/>
      <c r="ET309" s="418"/>
      <c r="EU309" s="418"/>
      <c r="EV309" s="208" t="str">
        <f>"III/"&amp;EV$6</f>
        <v>III/2018</v>
      </c>
      <c r="EW309" s="419"/>
      <c r="EX309" s="421"/>
      <c r="EY309" s="422" t="s">
        <v>106</v>
      </c>
      <c r="EZ309" s="422" t="str">
        <f t="shared" si="3259"/>
        <v>: Pertanian, Peternakan, Perburuan dan Jasa Pertanian</v>
      </c>
      <c r="FA309" s="422"/>
      <c r="FB309" s="422"/>
      <c r="FC309" s="422"/>
      <c r="FD309" s="424" t="s">
        <v>108</v>
      </c>
      <c r="FE309" s="422"/>
      <c r="FF309" s="423"/>
      <c r="FG309" s="418"/>
      <c r="FH309" s="418"/>
      <c r="FI309" s="418"/>
      <c r="FJ309" s="418"/>
      <c r="FK309" s="418"/>
      <c r="FL309" s="418"/>
      <c r="FM309" s="208" t="str">
        <f>"III/"&amp;FM$6</f>
        <v>III/2019</v>
      </c>
      <c r="FN309" s="419"/>
      <c r="FO309" s="421"/>
      <c r="FP309" s="422" t="s">
        <v>106</v>
      </c>
      <c r="FQ309" s="422" t="str">
        <f t="shared" si="3260"/>
        <v>: Pertanian, Peternakan, Perburuan dan Jasa Pertanian</v>
      </c>
      <c r="FR309" s="422"/>
      <c r="FS309" s="422"/>
      <c r="FT309" s="422"/>
      <c r="FU309" s="424" t="s">
        <v>108</v>
      </c>
      <c r="FV309" s="422"/>
      <c r="FW309" s="423"/>
      <c r="FX309" s="418"/>
      <c r="FY309" s="418"/>
      <c r="FZ309" s="418"/>
      <c r="GA309" s="418"/>
      <c r="GB309" s="418"/>
      <c r="GC309" s="418"/>
      <c r="GD309" s="208" t="str">
        <f>"III/"&amp;GD$6</f>
        <v>III/2020</v>
      </c>
      <c r="GE309" s="419"/>
      <c r="GF309" s="421"/>
      <c r="GG309" s="422" t="s">
        <v>106</v>
      </c>
      <c r="GH309" s="422" t="str">
        <f t="shared" si="3261"/>
        <v>: Pertanian, Peternakan, Perburuan dan Jasa Pertanian</v>
      </c>
      <c r="GI309" s="422"/>
      <c r="GJ309" s="422"/>
      <c r="GK309" s="422"/>
      <c r="GL309" s="424" t="s">
        <v>108</v>
      </c>
      <c r="GM309" s="422"/>
      <c r="GN309" s="423"/>
      <c r="GO309" s="418"/>
      <c r="GP309" s="418"/>
      <c r="GQ309" s="418"/>
      <c r="GR309" s="418"/>
      <c r="GS309" s="418"/>
      <c r="GT309" s="418"/>
      <c r="GU309" s="208" t="str">
        <f>"III/"&amp;GU$6</f>
        <v>III/2021</v>
      </c>
      <c r="GV309" s="419"/>
      <c r="GW309" s="421"/>
      <c r="GX309" s="422" t="s">
        <v>106</v>
      </c>
      <c r="GY309" s="422" t="str">
        <f t="shared" si="3262"/>
        <v>: Pertanian, Peternakan, Perburuan dan Jasa Pertanian</v>
      </c>
      <c r="GZ309" s="422"/>
      <c r="HA309" s="422"/>
      <c r="HB309" s="422"/>
      <c r="HC309" s="424" t="s">
        <v>108</v>
      </c>
      <c r="HD309" s="422"/>
      <c r="HE309" s="423"/>
      <c r="HF309" s="418"/>
      <c r="HG309" s="418"/>
      <c r="HH309" s="418"/>
      <c r="HI309" s="418"/>
      <c r="HJ309" s="418"/>
      <c r="HK309" s="418"/>
      <c r="HL309" s="208" t="str">
        <f>"III/"&amp;HL$6</f>
        <v>III/2022</v>
      </c>
      <c r="HM309" s="419"/>
      <c r="HN309" s="421"/>
      <c r="HO309" s="422" t="s">
        <v>106</v>
      </c>
      <c r="HP309" s="422" t="str">
        <f t="shared" si="3263"/>
        <v>: Pertanian, Peternakan, Perburuan dan Jasa Pertanian</v>
      </c>
      <c r="HQ309" s="422"/>
      <c r="HR309" s="422"/>
      <c r="HS309" s="422"/>
      <c r="HT309" s="424" t="s">
        <v>108</v>
      </c>
      <c r="HU309" s="422"/>
      <c r="HV309" s="423"/>
      <c r="HW309" s="418"/>
      <c r="HX309" s="418"/>
      <c r="HY309" s="418"/>
      <c r="HZ309" s="418"/>
      <c r="IA309" s="418"/>
      <c r="IB309" s="418"/>
      <c r="IC309" s="208" t="str">
        <f>"III/"&amp;IC$6</f>
        <v>III/2023</v>
      </c>
      <c r="ID309" s="419"/>
      <c r="IE309" s="421"/>
      <c r="IF309" s="422" t="s">
        <v>106</v>
      </c>
      <c r="IG309" s="422" t="str">
        <f t="shared" si="3264"/>
        <v>: Pertanian, Peternakan, Perburuan dan Jasa Pertanian</v>
      </c>
      <c r="IH309" s="422"/>
      <c r="II309" s="422"/>
      <c r="IJ309" s="422"/>
      <c r="IK309" s="424" t="s">
        <v>108</v>
      </c>
      <c r="IL309" s="422"/>
      <c r="IM309" s="423"/>
      <c r="IN309" s="418"/>
      <c r="IO309" s="418"/>
      <c r="IP309" s="418"/>
      <c r="IQ309" s="418"/>
      <c r="IR309" s="418"/>
      <c r="IS309" s="418"/>
      <c r="IT309" s="208" t="str">
        <f>"III/"&amp;IT$6</f>
        <v>III/2024</v>
      </c>
      <c r="IU309" s="419"/>
      <c r="IV309" s="421"/>
      <c r="IW309" s="422" t="s">
        <v>106</v>
      </c>
      <c r="IX309" s="422" t="str">
        <f t="shared" si="3265"/>
        <v>: Pertanian, Peternakan, Perburuan dan Jasa Pertanian</v>
      </c>
      <c r="IY309" s="422"/>
      <c r="IZ309" s="422"/>
      <c r="JA309" s="422"/>
      <c r="JB309" s="424" t="s">
        <v>108</v>
      </c>
      <c r="JC309" s="422"/>
      <c r="JD309" s="423"/>
      <c r="JE309" s="418"/>
      <c r="JF309" s="418"/>
      <c r="JG309" s="418"/>
      <c r="JH309" s="418"/>
      <c r="JI309" s="418"/>
      <c r="JJ309" s="418"/>
      <c r="JK309" s="208" t="str">
        <f>"III/"&amp;JK$6</f>
        <v>III/2025</v>
      </c>
      <c r="JL309" s="420"/>
      <c r="JM309" s="421"/>
      <c r="JN309" s="422" t="s">
        <v>106</v>
      </c>
      <c r="JO309" s="422" t="str">
        <f t="shared" si="3266"/>
        <v>: Pertanian, Peternakan, Perburuan dan Jasa Pertanian</v>
      </c>
      <c r="JP309" s="422"/>
      <c r="JQ309" s="422"/>
      <c r="JR309" s="422"/>
      <c r="JS309" s="424" t="s">
        <v>108</v>
      </c>
      <c r="JT309" s="422"/>
      <c r="JU309" s="423"/>
      <c r="JV309" s="418"/>
      <c r="JW309" s="418"/>
      <c r="JX309" s="418"/>
      <c r="JY309" s="418"/>
      <c r="JZ309" s="418"/>
      <c r="KA309" s="418"/>
      <c r="KB309" s="208" t="str">
        <f>"III/"&amp;KB$6</f>
        <v>III/2026</v>
      </c>
      <c r="KC309" s="420"/>
      <c r="KD309" s="421"/>
      <c r="KE309" s="422" t="s">
        <v>106</v>
      </c>
      <c r="KF309" s="422" t="str">
        <f t="shared" si="3267"/>
        <v>: Pertanian, Peternakan, Perburuan dan Jasa Pertanian</v>
      </c>
      <c r="KG309" s="422"/>
      <c r="KH309" s="422"/>
      <c r="KI309" s="422"/>
      <c r="KJ309" s="424" t="s">
        <v>108</v>
      </c>
      <c r="KK309" s="422"/>
      <c r="KL309" s="423"/>
      <c r="KM309" s="418"/>
      <c r="KN309" s="418"/>
      <c r="KO309" s="418"/>
      <c r="KP309" s="418"/>
      <c r="KQ309" s="418"/>
      <c r="KR309" s="418"/>
      <c r="KS309" s="208" t="str">
        <f>"III/"&amp;KS$6</f>
        <v>III/2027</v>
      </c>
      <c r="KT309" s="420"/>
      <c r="KU309" s="418"/>
    </row>
    <row r="310" ht="15.0" customHeight="1">
      <c r="A310" s="421"/>
      <c r="B310" s="422" t="s">
        <v>109</v>
      </c>
      <c r="C310" s="422" t="str">
        <f t="shared" si="3250"/>
        <v>: Tanaman Hortikultura Semusim   </v>
      </c>
      <c r="D310" s="422"/>
      <c r="E310" s="422"/>
      <c r="F310" s="422"/>
      <c r="G310" s="425" t="s">
        <v>201</v>
      </c>
      <c r="H310" s="422"/>
      <c r="I310" s="423"/>
      <c r="J310" s="418"/>
      <c r="K310" s="418"/>
      <c r="L310" s="418"/>
      <c r="M310" s="418"/>
      <c r="N310" s="418"/>
      <c r="O310" s="418"/>
      <c r="P310" s="46"/>
      <c r="Q310" s="419"/>
      <c r="R310" s="421"/>
      <c r="S310" s="422" t="s">
        <v>109</v>
      </c>
      <c r="T310" s="422" t="str">
        <f t="shared" si="3251"/>
        <v>: Tanaman Hortikultura Semusim   </v>
      </c>
      <c r="U310" s="422"/>
      <c r="V310" s="422"/>
      <c r="W310" s="422"/>
      <c r="X310" s="425" t="s">
        <v>201</v>
      </c>
      <c r="Y310" s="422"/>
      <c r="Z310" s="423"/>
      <c r="AA310" s="418"/>
      <c r="AB310" s="418"/>
      <c r="AC310" s="418"/>
      <c r="AD310" s="418"/>
      <c r="AE310" s="418"/>
      <c r="AF310" s="418"/>
      <c r="AG310" s="46"/>
      <c r="AH310" s="419"/>
      <c r="AI310" s="421"/>
      <c r="AJ310" s="422" t="s">
        <v>109</v>
      </c>
      <c r="AK310" s="422" t="str">
        <f t="shared" si="3252"/>
        <v>: Tanaman Hortikultura Semusim   </v>
      </c>
      <c r="AL310" s="422"/>
      <c r="AM310" s="422"/>
      <c r="AN310" s="422"/>
      <c r="AO310" s="425" t="s">
        <v>201</v>
      </c>
      <c r="AP310" s="422"/>
      <c r="AQ310" s="423"/>
      <c r="AR310" s="418"/>
      <c r="AS310" s="418"/>
      <c r="AT310" s="418"/>
      <c r="AU310" s="418"/>
      <c r="AV310" s="418"/>
      <c r="AW310" s="418"/>
      <c r="AX310" s="46"/>
      <c r="AY310" s="419"/>
      <c r="AZ310" s="421"/>
      <c r="BA310" s="422" t="s">
        <v>109</v>
      </c>
      <c r="BB310" s="422" t="str">
        <f t="shared" si="3253"/>
        <v>: Tanaman Hortikultura Semusim   </v>
      </c>
      <c r="BC310" s="422"/>
      <c r="BD310" s="422"/>
      <c r="BE310" s="422"/>
      <c r="BF310" s="425" t="s">
        <v>201</v>
      </c>
      <c r="BG310" s="422"/>
      <c r="BH310" s="423"/>
      <c r="BI310" s="418"/>
      <c r="BJ310" s="418"/>
      <c r="BK310" s="418"/>
      <c r="BL310" s="418"/>
      <c r="BM310" s="418"/>
      <c r="BN310" s="418"/>
      <c r="BO310" s="46"/>
      <c r="BP310" s="419"/>
      <c r="BQ310" s="421"/>
      <c r="BR310" s="422" t="s">
        <v>109</v>
      </c>
      <c r="BS310" s="422" t="str">
        <f t="shared" si="3254"/>
        <v>: Tanaman Hortikultura Semusim   </v>
      </c>
      <c r="BT310" s="422"/>
      <c r="BU310" s="422"/>
      <c r="BV310" s="422"/>
      <c r="BW310" s="425" t="s">
        <v>201</v>
      </c>
      <c r="BX310" s="422"/>
      <c r="BY310" s="423"/>
      <c r="BZ310" s="418"/>
      <c r="CA310" s="418"/>
      <c r="CB310" s="418"/>
      <c r="CC310" s="418"/>
      <c r="CD310" s="418"/>
      <c r="CE310" s="418"/>
      <c r="CF310" s="46"/>
      <c r="CG310" s="419"/>
      <c r="CH310" s="421"/>
      <c r="CI310" s="422" t="s">
        <v>109</v>
      </c>
      <c r="CJ310" s="422" t="str">
        <f t="shared" si="3255"/>
        <v>: Tanaman Hortikultura Semusim   </v>
      </c>
      <c r="CK310" s="422"/>
      <c r="CL310" s="422"/>
      <c r="CM310" s="422"/>
      <c r="CN310" s="425" t="s">
        <v>201</v>
      </c>
      <c r="CO310" s="422"/>
      <c r="CP310" s="423"/>
      <c r="CQ310" s="418"/>
      <c r="CR310" s="418"/>
      <c r="CS310" s="418"/>
      <c r="CT310" s="418"/>
      <c r="CU310" s="418"/>
      <c r="CV310" s="418"/>
      <c r="CW310" s="46"/>
      <c r="CX310" s="419"/>
      <c r="CY310" s="421"/>
      <c r="CZ310" s="422" t="s">
        <v>109</v>
      </c>
      <c r="DA310" s="422" t="str">
        <f t="shared" si="3256"/>
        <v>: Tanaman Hortikultura Semusim   </v>
      </c>
      <c r="DB310" s="422"/>
      <c r="DC310" s="422"/>
      <c r="DD310" s="422"/>
      <c r="DE310" s="425" t="s">
        <v>201</v>
      </c>
      <c r="DF310" s="422"/>
      <c r="DG310" s="423"/>
      <c r="DH310" s="418"/>
      <c r="DI310" s="418"/>
      <c r="DJ310" s="418"/>
      <c r="DK310" s="418"/>
      <c r="DL310" s="418"/>
      <c r="DM310" s="418"/>
      <c r="DN310" s="46"/>
      <c r="DO310" s="419"/>
      <c r="DP310" s="421"/>
      <c r="DQ310" s="422" t="s">
        <v>109</v>
      </c>
      <c r="DR310" s="422" t="str">
        <f t="shared" si="3257"/>
        <v>: Tanaman Hortikultura Semusim   </v>
      </c>
      <c r="DS310" s="422"/>
      <c r="DT310" s="422"/>
      <c r="DU310" s="422"/>
      <c r="DV310" s="425" t="s">
        <v>201</v>
      </c>
      <c r="DW310" s="422"/>
      <c r="DX310" s="423"/>
      <c r="DY310" s="418"/>
      <c r="DZ310" s="418"/>
      <c r="EA310" s="418"/>
      <c r="EB310" s="418"/>
      <c r="EC310" s="418"/>
      <c r="ED310" s="418"/>
      <c r="EE310" s="46"/>
      <c r="EF310" s="419"/>
      <c r="EG310" s="421"/>
      <c r="EH310" s="422" t="s">
        <v>109</v>
      </c>
      <c r="EI310" s="422" t="str">
        <f t="shared" si="3258"/>
        <v>: Tanaman Hortikultura Semusim   </v>
      </c>
      <c r="EJ310" s="422"/>
      <c r="EK310" s="422"/>
      <c r="EL310" s="422"/>
      <c r="EM310" s="425" t="s">
        <v>201</v>
      </c>
      <c r="EN310" s="422"/>
      <c r="EO310" s="423"/>
      <c r="EP310" s="418"/>
      <c r="EQ310" s="418"/>
      <c r="ER310" s="418"/>
      <c r="ES310" s="418"/>
      <c r="ET310" s="418"/>
      <c r="EU310" s="418"/>
      <c r="EV310" s="46"/>
      <c r="EW310" s="419"/>
      <c r="EX310" s="421"/>
      <c r="EY310" s="422" t="s">
        <v>109</v>
      </c>
      <c r="EZ310" s="422" t="str">
        <f t="shared" si="3259"/>
        <v>: Tanaman Hortikultura Semusim   </v>
      </c>
      <c r="FA310" s="422"/>
      <c r="FB310" s="422"/>
      <c r="FC310" s="422"/>
      <c r="FD310" s="425" t="s">
        <v>201</v>
      </c>
      <c r="FE310" s="422"/>
      <c r="FF310" s="423"/>
      <c r="FG310" s="418"/>
      <c r="FH310" s="418"/>
      <c r="FI310" s="418"/>
      <c r="FJ310" s="418"/>
      <c r="FK310" s="418"/>
      <c r="FL310" s="418"/>
      <c r="FM310" s="46"/>
      <c r="FN310" s="419"/>
      <c r="FO310" s="421"/>
      <c r="FP310" s="422" t="s">
        <v>109</v>
      </c>
      <c r="FQ310" s="422" t="str">
        <f t="shared" si="3260"/>
        <v>: Tanaman Hortikultura Semusim   </v>
      </c>
      <c r="FR310" s="422"/>
      <c r="FS310" s="422"/>
      <c r="FT310" s="422"/>
      <c r="FU310" s="425" t="s">
        <v>201</v>
      </c>
      <c r="FV310" s="422"/>
      <c r="FW310" s="423"/>
      <c r="FX310" s="418"/>
      <c r="FY310" s="418"/>
      <c r="FZ310" s="418"/>
      <c r="GA310" s="418"/>
      <c r="GB310" s="418"/>
      <c r="GC310" s="418"/>
      <c r="GD310" s="46"/>
      <c r="GE310" s="419"/>
      <c r="GF310" s="421"/>
      <c r="GG310" s="422" t="s">
        <v>109</v>
      </c>
      <c r="GH310" s="422" t="str">
        <f t="shared" si="3261"/>
        <v>: Tanaman Hortikultura Semusim   </v>
      </c>
      <c r="GI310" s="422"/>
      <c r="GJ310" s="422"/>
      <c r="GK310" s="422"/>
      <c r="GL310" s="425" t="s">
        <v>201</v>
      </c>
      <c r="GM310" s="422"/>
      <c r="GN310" s="423"/>
      <c r="GO310" s="418"/>
      <c r="GP310" s="418"/>
      <c r="GQ310" s="418"/>
      <c r="GR310" s="418"/>
      <c r="GS310" s="418"/>
      <c r="GT310" s="418"/>
      <c r="GU310" s="46"/>
      <c r="GV310" s="419"/>
      <c r="GW310" s="421"/>
      <c r="GX310" s="422" t="s">
        <v>109</v>
      </c>
      <c r="GY310" s="422" t="str">
        <f t="shared" si="3262"/>
        <v>: Tanaman Hortikultura Semusim   </v>
      </c>
      <c r="GZ310" s="422"/>
      <c r="HA310" s="422"/>
      <c r="HB310" s="422"/>
      <c r="HC310" s="425" t="s">
        <v>201</v>
      </c>
      <c r="HD310" s="422"/>
      <c r="HE310" s="423"/>
      <c r="HF310" s="418"/>
      <c r="HG310" s="418"/>
      <c r="HH310" s="418"/>
      <c r="HI310" s="418"/>
      <c r="HJ310" s="418"/>
      <c r="HK310" s="418"/>
      <c r="HL310" s="46"/>
      <c r="HM310" s="419"/>
      <c r="HN310" s="421"/>
      <c r="HO310" s="422" t="s">
        <v>109</v>
      </c>
      <c r="HP310" s="422" t="str">
        <f t="shared" si="3263"/>
        <v>: Tanaman Hortikultura Semusim   </v>
      </c>
      <c r="HQ310" s="422"/>
      <c r="HR310" s="422"/>
      <c r="HS310" s="422"/>
      <c r="HT310" s="425" t="s">
        <v>201</v>
      </c>
      <c r="HU310" s="422"/>
      <c r="HV310" s="423"/>
      <c r="HW310" s="418"/>
      <c r="HX310" s="418"/>
      <c r="HY310" s="418"/>
      <c r="HZ310" s="418"/>
      <c r="IA310" s="418"/>
      <c r="IB310" s="418"/>
      <c r="IC310" s="46"/>
      <c r="ID310" s="419"/>
      <c r="IE310" s="421"/>
      <c r="IF310" s="422" t="s">
        <v>109</v>
      </c>
      <c r="IG310" s="422" t="str">
        <f t="shared" si="3264"/>
        <v>: Tanaman Hortikultura Semusim   </v>
      </c>
      <c r="IH310" s="422"/>
      <c r="II310" s="422"/>
      <c r="IJ310" s="422"/>
      <c r="IK310" s="425" t="s">
        <v>201</v>
      </c>
      <c r="IL310" s="422"/>
      <c r="IM310" s="423"/>
      <c r="IN310" s="418"/>
      <c r="IO310" s="418"/>
      <c r="IP310" s="418"/>
      <c r="IQ310" s="418"/>
      <c r="IR310" s="418"/>
      <c r="IS310" s="418"/>
      <c r="IT310" s="46"/>
      <c r="IU310" s="419"/>
      <c r="IV310" s="421"/>
      <c r="IW310" s="422" t="s">
        <v>109</v>
      </c>
      <c r="IX310" s="422" t="str">
        <f t="shared" si="3265"/>
        <v>: Tanaman Hortikultura Semusim   </v>
      </c>
      <c r="IY310" s="422"/>
      <c r="IZ310" s="422"/>
      <c r="JA310" s="422"/>
      <c r="JB310" s="425" t="s">
        <v>201</v>
      </c>
      <c r="JC310" s="422"/>
      <c r="JD310" s="423"/>
      <c r="JE310" s="418"/>
      <c r="JF310" s="418"/>
      <c r="JG310" s="418"/>
      <c r="JH310" s="418"/>
      <c r="JI310" s="418"/>
      <c r="JJ310" s="418"/>
      <c r="JK310" s="46"/>
      <c r="JL310" s="420"/>
      <c r="JM310" s="421"/>
      <c r="JN310" s="422" t="s">
        <v>109</v>
      </c>
      <c r="JO310" s="422" t="str">
        <f t="shared" si="3266"/>
        <v>: Tanaman Hortikultura Semusim   </v>
      </c>
      <c r="JP310" s="422"/>
      <c r="JQ310" s="422"/>
      <c r="JR310" s="422"/>
      <c r="JS310" s="425" t="s">
        <v>201</v>
      </c>
      <c r="JT310" s="422"/>
      <c r="JU310" s="423"/>
      <c r="JV310" s="418"/>
      <c r="JW310" s="418"/>
      <c r="JX310" s="418"/>
      <c r="JY310" s="418"/>
      <c r="JZ310" s="418"/>
      <c r="KA310" s="418"/>
      <c r="KB310" s="46"/>
      <c r="KC310" s="420"/>
      <c r="KD310" s="421"/>
      <c r="KE310" s="422" t="s">
        <v>109</v>
      </c>
      <c r="KF310" s="422" t="str">
        <f t="shared" si="3267"/>
        <v>: Tanaman Hortikultura Semusim   </v>
      </c>
      <c r="KG310" s="422"/>
      <c r="KH310" s="422"/>
      <c r="KI310" s="422"/>
      <c r="KJ310" s="425" t="s">
        <v>201</v>
      </c>
      <c r="KK310" s="422"/>
      <c r="KL310" s="423"/>
      <c r="KM310" s="418"/>
      <c r="KN310" s="418"/>
      <c r="KO310" s="418"/>
      <c r="KP310" s="418"/>
      <c r="KQ310" s="418"/>
      <c r="KR310" s="418"/>
      <c r="KS310" s="46"/>
      <c r="KT310" s="420"/>
      <c r="KU310" s="418"/>
    </row>
    <row r="311" ht="15.75" customHeight="1">
      <c r="A311" s="426"/>
      <c r="B311" s="427" t="s">
        <v>111</v>
      </c>
      <c r="C311" s="427" t="str">
        <f t="shared" si="3250"/>
        <v>: Revaluasi </v>
      </c>
      <c r="D311" s="427"/>
      <c r="E311" s="427"/>
      <c r="F311" s="427"/>
      <c r="G311" s="427" t="str">
        <f>"Tahun "&amp;P$6</f>
        <v>Tahun 2010</v>
      </c>
      <c r="H311" s="427"/>
      <c r="I311" s="428"/>
      <c r="J311" s="418"/>
      <c r="K311" s="418"/>
      <c r="L311" s="418"/>
      <c r="M311" s="418"/>
      <c r="N311" s="418"/>
      <c r="O311" s="418"/>
      <c r="P311" s="418"/>
      <c r="Q311" s="419"/>
      <c r="R311" s="426"/>
      <c r="S311" s="427" t="s">
        <v>111</v>
      </c>
      <c r="T311" s="427" t="str">
        <f t="shared" si="3251"/>
        <v>: Revaluasi </v>
      </c>
      <c r="U311" s="427"/>
      <c r="V311" s="427"/>
      <c r="W311" s="427"/>
      <c r="X311" s="427" t="str">
        <f>"Tahun "&amp;AG$6</f>
        <v>Tahun 2011</v>
      </c>
      <c r="Y311" s="427"/>
      <c r="Z311" s="428"/>
      <c r="AA311" s="418"/>
      <c r="AB311" s="418"/>
      <c r="AC311" s="418"/>
      <c r="AD311" s="418"/>
      <c r="AE311" s="418"/>
      <c r="AF311" s="418"/>
      <c r="AG311" s="418"/>
      <c r="AH311" s="419"/>
      <c r="AI311" s="426"/>
      <c r="AJ311" s="427" t="s">
        <v>111</v>
      </c>
      <c r="AK311" s="427" t="str">
        <f t="shared" si="3252"/>
        <v>: Revaluasi </v>
      </c>
      <c r="AL311" s="427"/>
      <c r="AM311" s="427"/>
      <c r="AN311" s="427"/>
      <c r="AO311" s="427" t="str">
        <f>"Tahun "&amp;AX$6</f>
        <v>Tahun 2012</v>
      </c>
      <c r="AP311" s="427"/>
      <c r="AQ311" s="428"/>
      <c r="AR311" s="418"/>
      <c r="AS311" s="418"/>
      <c r="AT311" s="418"/>
      <c r="AU311" s="418"/>
      <c r="AV311" s="418"/>
      <c r="AW311" s="418"/>
      <c r="AX311" s="418"/>
      <c r="AY311" s="419"/>
      <c r="AZ311" s="426"/>
      <c r="BA311" s="427" t="s">
        <v>111</v>
      </c>
      <c r="BB311" s="427" t="str">
        <f t="shared" si="3253"/>
        <v>: Revaluasi </v>
      </c>
      <c r="BC311" s="427"/>
      <c r="BD311" s="427"/>
      <c r="BE311" s="427"/>
      <c r="BF311" s="427" t="str">
        <f>"Tahun "&amp;BO$6</f>
        <v>Tahun 2013</v>
      </c>
      <c r="BG311" s="427"/>
      <c r="BH311" s="428"/>
      <c r="BI311" s="418"/>
      <c r="BJ311" s="418"/>
      <c r="BK311" s="418"/>
      <c r="BL311" s="418"/>
      <c r="BM311" s="418"/>
      <c r="BN311" s="418"/>
      <c r="BO311" s="418"/>
      <c r="BP311" s="419"/>
      <c r="BQ311" s="426"/>
      <c r="BR311" s="427" t="s">
        <v>111</v>
      </c>
      <c r="BS311" s="427" t="str">
        <f t="shared" si="3254"/>
        <v>: Revaluasi </v>
      </c>
      <c r="BT311" s="427"/>
      <c r="BU311" s="427"/>
      <c r="BV311" s="427"/>
      <c r="BW311" s="427" t="str">
        <f>"Tahun "&amp;CF$6</f>
        <v>Tahun 2014</v>
      </c>
      <c r="BX311" s="427"/>
      <c r="BY311" s="428"/>
      <c r="BZ311" s="418"/>
      <c r="CA311" s="418"/>
      <c r="CB311" s="418"/>
      <c r="CC311" s="418"/>
      <c r="CD311" s="418"/>
      <c r="CE311" s="418"/>
      <c r="CF311" s="418"/>
      <c r="CG311" s="419"/>
      <c r="CH311" s="426"/>
      <c r="CI311" s="427" t="s">
        <v>111</v>
      </c>
      <c r="CJ311" s="427" t="str">
        <f t="shared" si="3255"/>
        <v>: Revaluasi </v>
      </c>
      <c r="CK311" s="427"/>
      <c r="CL311" s="427"/>
      <c r="CM311" s="427"/>
      <c r="CN311" s="427" t="str">
        <f>"Tahun "&amp;CW$6</f>
        <v>Tahun 2015</v>
      </c>
      <c r="CO311" s="427"/>
      <c r="CP311" s="428"/>
      <c r="CQ311" s="418"/>
      <c r="CR311" s="418"/>
      <c r="CS311" s="418"/>
      <c r="CT311" s="418"/>
      <c r="CU311" s="418"/>
      <c r="CV311" s="418"/>
      <c r="CW311" s="418"/>
      <c r="CX311" s="419"/>
      <c r="CY311" s="426"/>
      <c r="CZ311" s="427" t="s">
        <v>111</v>
      </c>
      <c r="DA311" s="427" t="str">
        <f t="shared" si="3256"/>
        <v>: Revaluasi </v>
      </c>
      <c r="DB311" s="427"/>
      <c r="DC311" s="427"/>
      <c r="DD311" s="427"/>
      <c r="DE311" s="427" t="str">
        <f>"Tahun "&amp;DN$6</f>
        <v>Tahun 2016</v>
      </c>
      <c r="DF311" s="427"/>
      <c r="DG311" s="428"/>
      <c r="DH311" s="418"/>
      <c r="DI311" s="418"/>
      <c r="DJ311" s="418"/>
      <c r="DK311" s="418"/>
      <c r="DL311" s="418"/>
      <c r="DM311" s="418"/>
      <c r="DN311" s="418"/>
      <c r="DO311" s="419"/>
      <c r="DP311" s="426"/>
      <c r="DQ311" s="427" t="s">
        <v>111</v>
      </c>
      <c r="DR311" s="427" t="str">
        <f t="shared" si="3257"/>
        <v>: Revaluasi </v>
      </c>
      <c r="DS311" s="427"/>
      <c r="DT311" s="427"/>
      <c r="DU311" s="427"/>
      <c r="DV311" s="427" t="str">
        <f>"Tahun "&amp;EE$6</f>
        <v>Tahun 2017</v>
      </c>
      <c r="DW311" s="427"/>
      <c r="DX311" s="428"/>
      <c r="DY311" s="418"/>
      <c r="DZ311" s="418"/>
      <c r="EA311" s="418"/>
      <c r="EB311" s="418"/>
      <c r="EC311" s="418"/>
      <c r="ED311" s="418"/>
      <c r="EE311" s="418"/>
      <c r="EF311" s="419"/>
      <c r="EG311" s="426"/>
      <c r="EH311" s="427" t="s">
        <v>111</v>
      </c>
      <c r="EI311" s="427" t="str">
        <f t="shared" si="3258"/>
        <v>: Revaluasi </v>
      </c>
      <c r="EJ311" s="427"/>
      <c r="EK311" s="427"/>
      <c r="EL311" s="427"/>
      <c r="EM311" s="427" t="str">
        <f>"Tahun "&amp;EV$6</f>
        <v>Tahun 2018</v>
      </c>
      <c r="EN311" s="427"/>
      <c r="EO311" s="428"/>
      <c r="EP311" s="418"/>
      <c r="EQ311" s="418"/>
      <c r="ER311" s="418"/>
      <c r="ES311" s="418"/>
      <c r="ET311" s="418"/>
      <c r="EU311" s="418"/>
      <c r="EV311" s="418"/>
      <c r="EW311" s="419"/>
      <c r="EX311" s="426"/>
      <c r="EY311" s="427" t="s">
        <v>111</v>
      </c>
      <c r="EZ311" s="427" t="str">
        <f t="shared" si="3259"/>
        <v>: Revaluasi </v>
      </c>
      <c r="FA311" s="427"/>
      <c r="FB311" s="427"/>
      <c r="FC311" s="427"/>
      <c r="FD311" s="427" t="str">
        <f>"Tahun "&amp;FM$6</f>
        <v>Tahun 2019</v>
      </c>
      <c r="FE311" s="427"/>
      <c r="FF311" s="428"/>
      <c r="FG311" s="418"/>
      <c r="FH311" s="418"/>
      <c r="FI311" s="418"/>
      <c r="FJ311" s="418"/>
      <c r="FK311" s="418"/>
      <c r="FL311" s="418"/>
      <c r="FM311" s="418"/>
      <c r="FN311" s="419"/>
      <c r="FO311" s="426"/>
      <c r="FP311" s="427" t="s">
        <v>111</v>
      </c>
      <c r="FQ311" s="427" t="str">
        <f t="shared" si="3260"/>
        <v>: Revaluasi </v>
      </c>
      <c r="FR311" s="427"/>
      <c r="FS311" s="427"/>
      <c r="FT311" s="427"/>
      <c r="FU311" s="427" t="str">
        <f>"Tahun "&amp;GD$6</f>
        <v>Tahun 2020</v>
      </c>
      <c r="FV311" s="427"/>
      <c r="FW311" s="428"/>
      <c r="FX311" s="418"/>
      <c r="FY311" s="418"/>
      <c r="FZ311" s="418"/>
      <c r="GA311" s="418"/>
      <c r="GB311" s="418"/>
      <c r="GC311" s="418"/>
      <c r="GD311" s="418"/>
      <c r="GE311" s="419"/>
      <c r="GF311" s="426"/>
      <c r="GG311" s="427" t="s">
        <v>111</v>
      </c>
      <c r="GH311" s="427" t="str">
        <f t="shared" si="3261"/>
        <v>: Revaluasi </v>
      </c>
      <c r="GI311" s="427"/>
      <c r="GJ311" s="427"/>
      <c r="GK311" s="427"/>
      <c r="GL311" s="427" t="str">
        <f>"Tahun "&amp;GU$6</f>
        <v>Tahun 2021</v>
      </c>
      <c r="GM311" s="427"/>
      <c r="GN311" s="428"/>
      <c r="GO311" s="418"/>
      <c r="GP311" s="418"/>
      <c r="GQ311" s="418"/>
      <c r="GR311" s="418"/>
      <c r="GS311" s="418"/>
      <c r="GT311" s="418"/>
      <c r="GU311" s="418"/>
      <c r="GV311" s="419"/>
      <c r="GW311" s="426"/>
      <c r="GX311" s="427" t="s">
        <v>111</v>
      </c>
      <c r="GY311" s="427" t="str">
        <f t="shared" si="3262"/>
        <v>: Revaluasi </v>
      </c>
      <c r="GZ311" s="427"/>
      <c r="HA311" s="427"/>
      <c r="HB311" s="427"/>
      <c r="HC311" s="427" t="str">
        <f>"Tahun "&amp;HL$6</f>
        <v>Tahun 2022</v>
      </c>
      <c r="HD311" s="427"/>
      <c r="HE311" s="428"/>
      <c r="HF311" s="418"/>
      <c r="HG311" s="418"/>
      <c r="HH311" s="418"/>
      <c r="HI311" s="418"/>
      <c r="HJ311" s="418"/>
      <c r="HK311" s="418"/>
      <c r="HL311" s="418"/>
      <c r="HM311" s="419"/>
      <c r="HN311" s="426"/>
      <c r="HO311" s="427" t="s">
        <v>111</v>
      </c>
      <c r="HP311" s="427" t="str">
        <f t="shared" si="3263"/>
        <v>: Revaluasi </v>
      </c>
      <c r="HQ311" s="427"/>
      <c r="HR311" s="427"/>
      <c r="HS311" s="427"/>
      <c r="HT311" s="427" t="str">
        <f>"Tahun "&amp;IC$6</f>
        <v>Tahun 2023</v>
      </c>
      <c r="HU311" s="427"/>
      <c r="HV311" s="428"/>
      <c r="HW311" s="418"/>
      <c r="HX311" s="418"/>
      <c r="HY311" s="418"/>
      <c r="HZ311" s="418"/>
      <c r="IA311" s="418"/>
      <c r="IB311" s="418"/>
      <c r="IC311" s="418"/>
      <c r="ID311" s="419"/>
      <c r="IE311" s="426"/>
      <c r="IF311" s="427" t="s">
        <v>111</v>
      </c>
      <c r="IG311" s="427" t="str">
        <f t="shared" si="3264"/>
        <v>: Revaluasi </v>
      </c>
      <c r="IH311" s="427"/>
      <c r="II311" s="427"/>
      <c r="IJ311" s="427"/>
      <c r="IK311" s="427" t="str">
        <f>"Tahun "&amp;IT$6</f>
        <v>Tahun 2024</v>
      </c>
      <c r="IL311" s="427"/>
      <c r="IM311" s="428"/>
      <c r="IN311" s="418"/>
      <c r="IO311" s="418"/>
      <c r="IP311" s="418"/>
      <c r="IQ311" s="418"/>
      <c r="IR311" s="418"/>
      <c r="IS311" s="418"/>
      <c r="IT311" s="418"/>
      <c r="IU311" s="419"/>
      <c r="IV311" s="426"/>
      <c r="IW311" s="427" t="s">
        <v>111</v>
      </c>
      <c r="IX311" s="427" t="str">
        <f t="shared" si="3265"/>
        <v>: Revaluasi </v>
      </c>
      <c r="IY311" s="427"/>
      <c r="IZ311" s="427"/>
      <c r="JA311" s="427"/>
      <c r="JB311" s="427" t="str">
        <f>"Tahun "&amp;JK$6</f>
        <v>Tahun 2025</v>
      </c>
      <c r="JC311" s="427"/>
      <c r="JD311" s="428"/>
      <c r="JE311" s="418"/>
      <c r="JF311" s="418"/>
      <c r="JG311" s="418"/>
      <c r="JH311" s="418"/>
      <c r="JI311" s="418"/>
      <c r="JJ311" s="418"/>
      <c r="JK311" s="418"/>
      <c r="JL311" s="419"/>
      <c r="JM311" s="426"/>
      <c r="JN311" s="427" t="s">
        <v>111</v>
      </c>
      <c r="JO311" s="427" t="str">
        <f t="shared" si="3266"/>
        <v>: Revaluasi </v>
      </c>
      <c r="JP311" s="427"/>
      <c r="JQ311" s="427"/>
      <c r="JR311" s="427"/>
      <c r="JS311" s="427" t="str">
        <f>"Tahun "&amp;KB$6</f>
        <v>Tahun 2026</v>
      </c>
      <c r="JT311" s="427"/>
      <c r="JU311" s="428"/>
      <c r="JV311" s="418"/>
      <c r="JW311" s="418"/>
      <c r="JX311" s="418"/>
      <c r="JY311" s="418"/>
      <c r="JZ311" s="418"/>
      <c r="KA311" s="418"/>
      <c r="KB311" s="418"/>
      <c r="KC311" s="419"/>
      <c r="KD311" s="426"/>
      <c r="KE311" s="427" t="s">
        <v>111</v>
      </c>
      <c r="KF311" s="427" t="str">
        <f t="shared" si="3267"/>
        <v>: Revaluasi </v>
      </c>
      <c r="KG311" s="427"/>
      <c r="KH311" s="427"/>
      <c r="KI311" s="427"/>
      <c r="KJ311" s="427" t="str">
        <f>"Tahun "&amp;KS$6</f>
        <v>Tahun 2027</v>
      </c>
      <c r="KK311" s="427"/>
      <c r="KL311" s="428"/>
      <c r="KM311" s="418"/>
      <c r="KN311" s="418"/>
      <c r="KO311" s="418"/>
      <c r="KP311" s="418"/>
      <c r="KQ311" s="418"/>
      <c r="KR311" s="418"/>
      <c r="KS311" s="418"/>
      <c r="KT311" s="419"/>
      <c r="KU311" s="418"/>
    </row>
    <row r="312" ht="15.75" customHeight="1">
      <c r="A312" s="429"/>
      <c r="B312" s="430"/>
      <c r="C312" s="430"/>
      <c r="D312" s="430"/>
      <c r="E312" s="430"/>
      <c r="F312" s="430"/>
      <c r="G312" s="430"/>
      <c r="H312" s="430"/>
      <c r="I312" s="430"/>
      <c r="J312" s="430"/>
      <c r="K312" s="430"/>
      <c r="L312" s="430"/>
      <c r="M312" s="430"/>
      <c r="N312" s="430"/>
      <c r="O312" s="430"/>
      <c r="P312" s="430"/>
      <c r="Q312" s="431"/>
      <c r="R312" s="429"/>
      <c r="S312" s="430"/>
      <c r="T312" s="430"/>
      <c r="U312" s="430"/>
      <c r="V312" s="430"/>
      <c r="W312" s="430"/>
      <c r="X312" s="430"/>
      <c r="Y312" s="430"/>
      <c r="Z312" s="430"/>
      <c r="AA312" s="430"/>
      <c r="AB312" s="430"/>
      <c r="AC312" s="430"/>
      <c r="AD312" s="430"/>
      <c r="AE312" s="430"/>
      <c r="AF312" s="430"/>
      <c r="AG312" s="430"/>
      <c r="AH312" s="431"/>
      <c r="AI312" s="429"/>
      <c r="AJ312" s="430"/>
      <c r="AK312" s="430"/>
      <c r="AL312" s="430"/>
      <c r="AM312" s="430"/>
      <c r="AN312" s="430"/>
      <c r="AO312" s="430"/>
      <c r="AP312" s="430"/>
      <c r="AQ312" s="430"/>
      <c r="AR312" s="430"/>
      <c r="AS312" s="430"/>
      <c r="AT312" s="430"/>
      <c r="AU312" s="430"/>
      <c r="AV312" s="430"/>
      <c r="AW312" s="430"/>
      <c r="AX312" s="430"/>
      <c r="AY312" s="431"/>
      <c r="AZ312" s="429"/>
      <c r="BA312" s="430"/>
      <c r="BB312" s="430"/>
      <c r="BC312" s="430"/>
      <c r="BD312" s="430"/>
      <c r="BE312" s="430"/>
      <c r="BF312" s="430"/>
      <c r="BG312" s="430"/>
      <c r="BH312" s="430"/>
      <c r="BI312" s="430"/>
      <c r="BJ312" s="430"/>
      <c r="BK312" s="430"/>
      <c r="BL312" s="430"/>
      <c r="BM312" s="430"/>
      <c r="BN312" s="430"/>
      <c r="BO312" s="430"/>
      <c r="BP312" s="431"/>
      <c r="BQ312" s="429"/>
      <c r="BR312" s="430"/>
      <c r="BS312" s="430"/>
      <c r="BT312" s="430"/>
      <c r="BU312" s="430"/>
      <c r="BV312" s="430"/>
      <c r="BW312" s="430"/>
      <c r="BX312" s="430"/>
      <c r="BY312" s="430"/>
      <c r="BZ312" s="430"/>
      <c r="CA312" s="430"/>
      <c r="CB312" s="430"/>
      <c r="CC312" s="430"/>
      <c r="CD312" s="430"/>
      <c r="CE312" s="430"/>
      <c r="CF312" s="430"/>
      <c r="CG312" s="431"/>
      <c r="CH312" s="429"/>
      <c r="CI312" s="430"/>
      <c r="CJ312" s="430"/>
      <c r="CK312" s="430"/>
      <c r="CL312" s="430"/>
      <c r="CM312" s="430"/>
      <c r="CN312" s="430"/>
      <c r="CO312" s="430"/>
      <c r="CP312" s="430"/>
      <c r="CQ312" s="430"/>
      <c r="CR312" s="430"/>
      <c r="CS312" s="430"/>
      <c r="CT312" s="430"/>
      <c r="CU312" s="430"/>
      <c r="CV312" s="430"/>
      <c r="CW312" s="430"/>
      <c r="CX312" s="431"/>
      <c r="CY312" s="429"/>
      <c r="CZ312" s="430"/>
      <c r="DA312" s="430"/>
      <c r="DB312" s="430"/>
      <c r="DC312" s="430"/>
      <c r="DD312" s="430"/>
      <c r="DE312" s="430"/>
      <c r="DF312" s="430"/>
      <c r="DG312" s="430"/>
      <c r="DH312" s="430"/>
      <c r="DI312" s="430"/>
      <c r="DJ312" s="430"/>
      <c r="DK312" s="430"/>
      <c r="DL312" s="430"/>
      <c r="DM312" s="430"/>
      <c r="DN312" s="430"/>
      <c r="DO312" s="431"/>
      <c r="DP312" s="429"/>
      <c r="DQ312" s="430"/>
      <c r="DR312" s="430"/>
      <c r="DS312" s="430"/>
      <c r="DT312" s="430"/>
      <c r="DU312" s="430"/>
      <c r="DV312" s="430"/>
      <c r="DW312" s="430"/>
      <c r="DX312" s="430"/>
      <c r="DY312" s="430"/>
      <c r="DZ312" s="430"/>
      <c r="EA312" s="430"/>
      <c r="EB312" s="430"/>
      <c r="EC312" s="430"/>
      <c r="ED312" s="430"/>
      <c r="EE312" s="430"/>
      <c r="EF312" s="431"/>
      <c r="EG312" s="429"/>
      <c r="EH312" s="430"/>
      <c r="EI312" s="430"/>
      <c r="EJ312" s="430"/>
      <c r="EK312" s="430"/>
      <c r="EL312" s="430"/>
      <c r="EM312" s="430"/>
      <c r="EN312" s="430"/>
      <c r="EO312" s="430"/>
      <c r="EP312" s="430"/>
      <c r="EQ312" s="430"/>
      <c r="ER312" s="430"/>
      <c r="ES312" s="430"/>
      <c r="ET312" s="430"/>
      <c r="EU312" s="430"/>
      <c r="EV312" s="430"/>
      <c r="EW312" s="431"/>
      <c r="EX312" s="429"/>
      <c r="EY312" s="430"/>
      <c r="EZ312" s="430"/>
      <c r="FA312" s="430"/>
      <c r="FB312" s="430"/>
      <c r="FC312" s="430"/>
      <c r="FD312" s="430"/>
      <c r="FE312" s="430"/>
      <c r="FF312" s="430"/>
      <c r="FG312" s="430"/>
      <c r="FH312" s="430"/>
      <c r="FI312" s="430"/>
      <c r="FJ312" s="430"/>
      <c r="FK312" s="430"/>
      <c r="FL312" s="430"/>
      <c r="FM312" s="430"/>
      <c r="FN312" s="431"/>
      <c r="FO312" s="429"/>
      <c r="FP312" s="430"/>
      <c r="FQ312" s="430"/>
      <c r="FR312" s="430"/>
      <c r="FS312" s="430"/>
      <c r="FT312" s="430"/>
      <c r="FU312" s="430"/>
      <c r="FV312" s="430"/>
      <c r="FW312" s="430"/>
      <c r="FX312" s="430"/>
      <c r="FY312" s="430"/>
      <c r="FZ312" s="430"/>
      <c r="GA312" s="430"/>
      <c r="GB312" s="430"/>
      <c r="GC312" s="430"/>
      <c r="GD312" s="430"/>
      <c r="GE312" s="431"/>
      <c r="GF312" s="429"/>
      <c r="GG312" s="430"/>
      <c r="GH312" s="430"/>
      <c r="GI312" s="430"/>
      <c r="GJ312" s="430"/>
      <c r="GK312" s="430"/>
      <c r="GL312" s="430"/>
      <c r="GM312" s="430"/>
      <c r="GN312" s="430"/>
      <c r="GO312" s="430"/>
      <c r="GP312" s="430"/>
      <c r="GQ312" s="430"/>
      <c r="GR312" s="430"/>
      <c r="GS312" s="430"/>
      <c r="GT312" s="430"/>
      <c r="GU312" s="430"/>
      <c r="GV312" s="431"/>
      <c r="GW312" s="429"/>
      <c r="GX312" s="430"/>
      <c r="GY312" s="430"/>
      <c r="GZ312" s="430"/>
      <c r="HA312" s="430"/>
      <c r="HB312" s="430"/>
      <c r="HC312" s="430"/>
      <c r="HD312" s="430"/>
      <c r="HE312" s="430"/>
      <c r="HF312" s="430"/>
      <c r="HG312" s="430"/>
      <c r="HH312" s="430"/>
      <c r="HI312" s="430"/>
      <c r="HJ312" s="430"/>
      <c r="HK312" s="430"/>
      <c r="HL312" s="430"/>
      <c r="HM312" s="431"/>
      <c r="HN312" s="429"/>
      <c r="HO312" s="430"/>
      <c r="HP312" s="430"/>
      <c r="HQ312" s="430"/>
      <c r="HR312" s="430"/>
      <c r="HS312" s="430"/>
      <c r="HT312" s="430"/>
      <c r="HU312" s="430"/>
      <c r="HV312" s="430"/>
      <c r="HW312" s="430"/>
      <c r="HX312" s="430"/>
      <c r="HY312" s="430"/>
      <c r="HZ312" s="430"/>
      <c r="IA312" s="430"/>
      <c r="IB312" s="430"/>
      <c r="IC312" s="430"/>
      <c r="ID312" s="431"/>
      <c r="IE312" s="429"/>
      <c r="IF312" s="430"/>
      <c r="IG312" s="430"/>
      <c r="IH312" s="430"/>
      <c r="II312" s="430"/>
      <c r="IJ312" s="430"/>
      <c r="IK312" s="430"/>
      <c r="IL312" s="430"/>
      <c r="IM312" s="430"/>
      <c r="IN312" s="430"/>
      <c r="IO312" s="430"/>
      <c r="IP312" s="430"/>
      <c r="IQ312" s="430"/>
      <c r="IR312" s="430"/>
      <c r="IS312" s="430"/>
      <c r="IT312" s="430"/>
      <c r="IU312" s="431"/>
      <c r="IV312" s="429"/>
      <c r="IW312" s="430"/>
      <c r="IX312" s="430"/>
      <c r="IY312" s="430"/>
      <c r="IZ312" s="430"/>
      <c r="JA312" s="430"/>
      <c r="JB312" s="430"/>
      <c r="JC312" s="430"/>
      <c r="JD312" s="430"/>
      <c r="JE312" s="430"/>
      <c r="JF312" s="430"/>
      <c r="JG312" s="430"/>
      <c r="JH312" s="430"/>
      <c r="JI312" s="430"/>
      <c r="JJ312" s="430"/>
      <c r="JK312" s="430"/>
      <c r="JL312" s="431"/>
      <c r="JM312" s="429"/>
      <c r="JN312" s="430"/>
      <c r="JO312" s="430"/>
      <c r="JP312" s="430"/>
      <c r="JQ312" s="430"/>
      <c r="JR312" s="430"/>
      <c r="JS312" s="430"/>
      <c r="JT312" s="430"/>
      <c r="JU312" s="430"/>
      <c r="JV312" s="430"/>
      <c r="JW312" s="430"/>
      <c r="JX312" s="430"/>
      <c r="JY312" s="430"/>
      <c r="JZ312" s="430"/>
      <c r="KA312" s="430"/>
      <c r="KB312" s="430"/>
      <c r="KC312" s="431"/>
      <c r="KD312" s="429"/>
      <c r="KE312" s="430"/>
      <c r="KF312" s="430"/>
      <c r="KG312" s="430"/>
      <c r="KH312" s="430"/>
      <c r="KI312" s="430"/>
      <c r="KJ312" s="430"/>
      <c r="KK312" s="430"/>
      <c r="KL312" s="430"/>
      <c r="KM312" s="430"/>
      <c r="KN312" s="430"/>
      <c r="KO312" s="430"/>
      <c r="KP312" s="430"/>
      <c r="KQ312" s="430"/>
      <c r="KR312" s="430"/>
      <c r="KS312" s="430"/>
      <c r="KT312" s="431"/>
      <c r="KU312" s="430"/>
    </row>
    <row r="313" ht="33.75" customHeight="1">
      <c r="A313" s="432" t="s">
        <v>113</v>
      </c>
      <c r="B313" s="433" t="s">
        <v>114</v>
      </c>
      <c r="C313" s="434" t="s">
        <v>115</v>
      </c>
      <c r="D313" s="217"/>
      <c r="E313" s="217"/>
      <c r="F313" s="217"/>
      <c r="G313" s="218"/>
      <c r="H313" s="434" t="s">
        <v>116</v>
      </c>
      <c r="I313" s="218"/>
      <c r="J313" s="434" t="s">
        <v>117</v>
      </c>
      <c r="K313" s="217"/>
      <c r="L313" s="218"/>
      <c r="M313" s="433" t="s">
        <v>118</v>
      </c>
      <c r="N313" s="435" t="s">
        <v>119</v>
      </c>
      <c r="O313" s="218"/>
      <c r="P313" s="436" t="s">
        <v>120</v>
      </c>
      <c r="Q313" s="437"/>
      <c r="R313" s="432" t="s">
        <v>113</v>
      </c>
      <c r="S313" s="433" t="s">
        <v>114</v>
      </c>
      <c r="T313" s="434" t="s">
        <v>115</v>
      </c>
      <c r="U313" s="217"/>
      <c r="V313" s="217"/>
      <c r="W313" s="217"/>
      <c r="X313" s="218"/>
      <c r="Y313" s="434" t="s">
        <v>116</v>
      </c>
      <c r="Z313" s="218"/>
      <c r="AA313" s="434" t="s">
        <v>117</v>
      </c>
      <c r="AB313" s="217"/>
      <c r="AC313" s="218"/>
      <c r="AD313" s="433" t="s">
        <v>118</v>
      </c>
      <c r="AE313" s="435" t="s">
        <v>119</v>
      </c>
      <c r="AF313" s="218"/>
      <c r="AG313" s="436" t="s">
        <v>120</v>
      </c>
      <c r="AH313" s="437"/>
      <c r="AI313" s="432" t="s">
        <v>113</v>
      </c>
      <c r="AJ313" s="433" t="s">
        <v>114</v>
      </c>
      <c r="AK313" s="434" t="s">
        <v>115</v>
      </c>
      <c r="AL313" s="217"/>
      <c r="AM313" s="217"/>
      <c r="AN313" s="217"/>
      <c r="AO313" s="218"/>
      <c r="AP313" s="434" t="s">
        <v>116</v>
      </c>
      <c r="AQ313" s="218"/>
      <c r="AR313" s="434" t="s">
        <v>117</v>
      </c>
      <c r="AS313" s="217"/>
      <c r="AT313" s="218"/>
      <c r="AU313" s="433" t="s">
        <v>118</v>
      </c>
      <c r="AV313" s="435" t="s">
        <v>119</v>
      </c>
      <c r="AW313" s="218"/>
      <c r="AX313" s="436" t="s">
        <v>120</v>
      </c>
      <c r="AY313" s="437"/>
      <c r="AZ313" s="432" t="s">
        <v>113</v>
      </c>
      <c r="BA313" s="433" t="s">
        <v>114</v>
      </c>
      <c r="BB313" s="434" t="s">
        <v>115</v>
      </c>
      <c r="BC313" s="217"/>
      <c r="BD313" s="217"/>
      <c r="BE313" s="217"/>
      <c r="BF313" s="218"/>
      <c r="BG313" s="434" t="s">
        <v>116</v>
      </c>
      <c r="BH313" s="218"/>
      <c r="BI313" s="434" t="s">
        <v>117</v>
      </c>
      <c r="BJ313" s="217"/>
      <c r="BK313" s="218"/>
      <c r="BL313" s="433" t="s">
        <v>118</v>
      </c>
      <c r="BM313" s="435" t="s">
        <v>119</v>
      </c>
      <c r="BN313" s="218"/>
      <c r="BO313" s="436" t="s">
        <v>120</v>
      </c>
      <c r="BP313" s="437"/>
      <c r="BQ313" s="432" t="s">
        <v>113</v>
      </c>
      <c r="BR313" s="433" t="s">
        <v>114</v>
      </c>
      <c r="BS313" s="434" t="s">
        <v>115</v>
      </c>
      <c r="BT313" s="217"/>
      <c r="BU313" s="217"/>
      <c r="BV313" s="217"/>
      <c r="BW313" s="218"/>
      <c r="BX313" s="434" t="s">
        <v>116</v>
      </c>
      <c r="BY313" s="218"/>
      <c r="BZ313" s="434" t="s">
        <v>117</v>
      </c>
      <c r="CA313" s="217"/>
      <c r="CB313" s="218"/>
      <c r="CC313" s="433" t="s">
        <v>118</v>
      </c>
      <c r="CD313" s="435" t="s">
        <v>119</v>
      </c>
      <c r="CE313" s="218"/>
      <c r="CF313" s="436" t="s">
        <v>120</v>
      </c>
      <c r="CG313" s="437"/>
      <c r="CH313" s="432" t="s">
        <v>113</v>
      </c>
      <c r="CI313" s="433" t="s">
        <v>114</v>
      </c>
      <c r="CJ313" s="434" t="s">
        <v>115</v>
      </c>
      <c r="CK313" s="217"/>
      <c r="CL313" s="217"/>
      <c r="CM313" s="217"/>
      <c r="CN313" s="218"/>
      <c r="CO313" s="434" t="s">
        <v>116</v>
      </c>
      <c r="CP313" s="218"/>
      <c r="CQ313" s="434" t="s">
        <v>117</v>
      </c>
      <c r="CR313" s="217"/>
      <c r="CS313" s="218"/>
      <c r="CT313" s="433" t="s">
        <v>118</v>
      </c>
      <c r="CU313" s="435" t="s">
        <v>119</v>
      </c>
      <c r="CV313" s="218"/>
      <c r="CW313" s="436" t="s">
        <v>120</v>
      </c>
      <c r="CX313" s="437"/>
      <c r="CY313" s="432" t="s">
        <v>113</v>
      </c>
      <c r="CZ313" s="433" t="s">
        <v>114</v>
      </c>
      <c r="DA313" s="434" t="s">
        <v>115</v>
      </c>
      <c r="DB313" s="217"/>
      <c r="DC313" s="217"/>
      <c r="DD313" s="217"/>
      <c r="DE313" s="218"/>
      <c r="DF313" s="434" t="s">
        <v>116</v>
      </c>
      <c r="DG313" s="218"/>
      <c r="DH313" s="434" t="s">
        <v>117</v>
      </c>
      <c r="DI313" s="217"/>
      <c r="DJ313" s="218"/>
      <c r="DK313" s="433" t="s">
        <v>118</v>
      </c>
      <c r="DL313" s="435" t="s">
        <v>119</v>
      </c>
      <c r="DM313" s="218"/>
      <c r="DN313" s="436" t="s">
        <v>120</v>
      </c>
      <c r="DO313" s="437"/>
      <c r="DP313" s="432" t="s">
        <v>113</v>
      </c>
      <c r="DQ313" s="433" t="s">
        <v>114</v>
      </c>
      <c r="DR313" s="434" t="s">
        <v>115</v>
      </c>
      <c r="DS313" s="217"/>
      <c r="DT313" s="217"/>
      <c r="DU313" s="217"/>
      <c r="DV313" s="218"/>
      <c r="DW313" s="434" t="s">
        <v>116</v>
      </c>
      <c r="DX313" s="218"/>
      <c r="DY313" s="434" t="s">
        <v>117</v>
      </c>
      <c r="DZ313" s="217"/>
      <c r="EA313" s="218"/>
      <c r="EB313" s="433" t="s">
        <v>118</v>
      </c>
      <c r="EC313" s="435" t="s">
        <v>119</v>
      </c>
      <c r="ED313" s="218"/>
      <c r="EE313" s="436" t="s">
        <v>120</v>
      </c>
      <c r="EF313" s="437"/>
      <c r="EG313" s="432" t="s">
        <v>113</v>
      </c>
      <c r="EH313" s="433" t="s">
        <v>114</v>
      </c>
      <c r="EI313" s="434" t="s">
        <v>115</v>
      </c>
      <c r="EJ313" s="217"/>
      <c r="EK313" s="217"/>
      <c r="EL313" s="217"/>
      <c r="EM313" s="218"/>
      <c r="EN313" s="434" t="s">
        <v>116</v>
      </c>
      <c r="EO313" s="218"/>
      <c r="EP313" s="434" t="s">
        <v>117</v>
      </c>
      <c r="EQ313" s="217"/>
      <c r="ER313" s="218"/>
      <c r="ES313" s="433" t="s">
        <v>118</v>
      </c>
      <c r="ET313" s="435" t="s">
        <v>119</v>
      </c>
      <c r="EU313" s="218"/>
      <c r="EV313" s="436" t="s">
        <v>120</v>
      </c>
      <c r="EW313" s="437"/>
      <c r="EX313" s="432" t="s">
        <v>113</v>
      </c>
      <c r="EY313" s="433" t="s">
        <v>114</v>
      </c>
      <c r="EZ313" s="434" t="s">
        <v>115</v>
      </c>
      <c r="FA313" s="217"/>
      <c r="FB313" s="217"/>
      <c r="FC313" s="217"/>
      <c r="FD313" s="218"/>
      <c r="FE313" s="434" t="s">
        <v>116</v>
      </c>
      <c r="FF313" s="218"/>
      <c r="FG313" s="434" t="s">
        <v>117</v>
      </c>
      <c r="FH313" s="217"/>
      <c r="FI313" s="218"/>
      <c r="FJ313" s="433" t="s">
        <v>118</v>
      </c>
      <c r="FK313" s="435" t="s">
        <v>119</v>
      </c>
      <c r="FL313" s="218"/>
      <c r="FM313" s="436" t="s">
        <v>120</v>
      </c>
      <c r="FN313" s="437"/>
      <c r="FO313" s="432" t="s">
        <v>113</v>
      </c>
      <c r="FP313" s="433" t="s">
        <v>114</v>
      </c>
      <c r="FQ313" s="434" t="s">
        <v>115</v>
      </c>
      <c r="FR313" s="217"/>
      <c r="FS313" s="217"/>
      <c r="FT313" s="217"/>
      <c r="FU313" s="218"/>
      <c r="FV313" s="434" t="s">
        <v>116</v>
      </c>
      <c r="FW313" s="218"/>
      <c r="FX313" s="434" t="s">
        <v>117</v>
      </c>
      <c r="FY313" s="217"/>
      <c r="FZ313" s="218"/>
      <c r="GA313" s="433" t="s">
        <v>118</v>
      </c>
      <c r="GB313" s="435" t="s">
        <v>119</v>
      </c>
      <c r="GC313" s="218"/>
      <c r="GD313" s="436" t="s">
        <v>120</v>
      </c>
      <c r="GE313" s="437"/>
      <c r="GF313" s="432" t="s">
        <v>113</v>
      </c>
      <c r="GG313" s="433" t="s">
        <v>114</v>
      </c>
      <c r="GH313" s="434" t="s">
        <v>115</v>
      </c>
      <c r="GI313" s="217"/>
      <c r="GJ313" s="217"/>
      <c r="GK313" s="217"/>
      <c r="GL313" s="218"/>
      <c r="GM313" s="434" t="s">
        <v>116</v>
      </c>
      <c r="GN313" s="218"/>
      <c r="GO313" s="434" t="s">
        <v>117</v>
      </c>
      <c r="GP313" s="217"/>
      <c r="GQ313" s="218"/>
      <c r="GR313" s="433" t="s">
        <v>118</v>
      </c>
      <c r="GS313" s="435" t="s">
        <v>119</v>
      </c>
      <c r="GT313" s="218"/>
      <c r="GU313" s="436" t="s">
        <v>120</v>
      </c>
      <c r="GV313" s="437"/>
      <c r="GW313" s="432" t="s">
        <v>113</v>
      </c>
      <c r="GX313" s="433" t="s">
        <v>114</v>
      </c>
      <c r="GY313" s="434" t="s">
        <v>115</v>
      </c>
      <c r="GZ313" s="217"/>
      <c r="HA313" s="217"/>
      <c r="HB313" s="217"/>
      <c r="HC313" s="218"/>
      <c r="HD313" s="434" t="s">
        <v>116</v>
      </c>
      <c r="HE313" s="218"/>
      <c r="HF313" s="434" t="s">
        <v>117</v>
      </c>
      <c r="HG313" s="217"/>
      <c r="HH313" s="218"/>
      <c r="HI313" s="433" t="s">
        <v>118</v>
      </c>
      <c r="HJ313" s="435" t="s">
        <v>119</v>
      </c>
      <c r="HK313" s="218"/>
      <c r="HL313" s="436" t="s">
        <v>120</v>
      </c>
      <c r="HM313" s="437"/>
      <c r="HN313" s="432" t="s">
        <v>113</v>
      </c>
      <c r="HO313" s="433" t="s">
        <v>114</v>
      </c>
      <c r="HP313" s="434" t="s">
        <v>115</v>
      </c>
      <c r="HQ313" s="217"/>
      <c r="HR313" s="217"/>
      <c r="HS313" s="217"/>
      <c r="HT313" s="218"/>
      <c r="HU313" s="434" t="s">
        <v>116</v>
      </c>
      <c r="HV313" s="218"/>
      <c r="HW313" s="434" t="s">
        <v>117</v>
      </c>
      <c r="HX313" s="217"/>
      <c r="HY313" s="218"/>
      <c r="HZ313" s="433" t="s">
        <v>118</v>
      </c>
      <c r="IA313" s="435" t="s">
        <v>119</v>
      </c>
      <c r="IB313" s="218"/>
      <c r="IC313" s="436" t="s">
        <v>120</v>
      </c>
      <c r="ID313" s="437"/>
      <c r="IE313" s="432" t="s">
        <v>113</v>
      </c>
      <c r="IF313" s="433" t="s">
        <v>114</v>
      </c>
      <c r="IG313" s="434" t="s">
        <v>115</v>
      </c>
      <c r="IH313" s="217"/>
      <c r="II313" s="217"/>
      <c r="IJ313" s="217"/>
      <c r="IK313" s="218"/>
      <c r="IL313" s="434" t="s">
        <v>116</v>
      </c>
      <c r="IM313" s="218"/>
      <c r="IN313" s="434" t="s">
        <v>117</v>
      </c>
      <c r="IO313" s="217"/>
      <c r="IP313" s="218"/>
      <c r="IQ313" s="433" t="s">
        <v>118</v>
      </c>
      <c r="IR313" s="435" t="s">
        <v>119</v>
      </c>
      <c r="IS313" s="218"/>
      <c r="IT313" s="436" t="s">
        <v>120</v>
      </c>
      <c r="IU313" s="437"/>
      <c r="IV313" s="432" t="s">
        <v>113</v>
      </c>
      <c r="IW313" s="433" t="s">
        <v>114</v>
      </c>
      <c r="IX313" s="434" t="s">
        <v>115</v>
      </c>
      <c r="IY313" s="217"/>
      <c r="IZ313" s="217"/>
      <c r="JA313" s="217"/>
      <c r="JB313" s="218"/>
      <c r="JC313" s="434" t="s">
        <v>116</v>
      </c>
      <c r="JD313" s="218"/>
      <c r="JE313" s="434" t="s">
        <v>117</v>
      </c>
      <c r="JF313" s="217"/>
      <c r="JG313" s="218"/>
      <c r="JH313" s="433" t="s">
        <v>118</v>
      </c>
      <c r="JI313" s="435" t="s">
        <v>119</v>
      </c>
      <c r="JJ313" s="218"/>
      <c r="JK313" s="436" t="s">
        <v>120</v>
      </c>
      <c r="JL313" s="438"/>
      <c r="JM313" s="432" t="s">
        <v>113</v>
      </c>
      <c r="JN313" s="433" t="s">
        <v>114</v>
      </c>
      <c r="JO313" s="434" t="s">
        <v>115</v>
      </c>
      <c r="JP313" s="217"/>
      <c r="JQ313" s="217"/>
      <c r="JR313" s="217"/>
      <c r="JS313" s="218"/>
      <c r="JT313" s="434" t="s">
        <v>116</v>
      </c>
      <c r="JU313" s="218"/>
      <c r="JV313" s="434" t="s">
        <v>117</v>
      </c>
      <c r="JW313" s="217"/>
      <c r="JX313" s="218"/>
      <c r="JY313" s="433" t="s">
        <v>118</v>
      </c>
      <c r="JZ313" s="435" t="s">
        <v>119</v>
      </c>
      <c r="KA313" s="218"/>
      <c r="KB313" s="436" t="s">
        <v>120</v>
      </c>
      <c r="KC313" s="438"/>
      <c r="KD313" s="432" t="s">
        <v>113</v>
      </c>
      <c r="KE313" s="433" t="s">
        <v>114</v>
      </c>
      <c r="KF313" s="434" t="s">
        <v>115</v>
      </c>
      <c r="KG313" s="217"/>
      <c r="KH313" s="217"/>
      <c r="KI313" s="217"/>
      <c r="KJ313" s="218"/>
      <c r="KK313" s="434" t="s">
        <v>116</v>
      </c>
      <c r="KL313" s="218"/>
      <c r="KM313" s="434" t="s">
        <v>117</v>
      </c>
      <c r="KN313" s="217"/>
      <c r="KO313" s="218"/>
      <c r="KP313" s="433" t="s">
        <v>118</v>
      </c>
      <c r="KQ313" s="435" t="s">
        <v>119</v>
      </c>
      <c r="KR313" s="218"/>
      <c r="KS313" s="436" t="s">
        <v>120</v>
      </c>
      <c r="KT313" s="438"/>
      <c r="KU313" s="439"/>
    </row>
    <row r="314" ht="66.0" customHeight="1">
      <c r="A314" s="224"/>
      <c r="B314" s="46"/>
      <c r="C314" s="440" t="s">
        <v>121</v>
      </c>
      <c r="D314" s="440" t="s">
        <v>122</v>
      </c>
      <c r="E314" s="441" t="s">
        <v>123</v>
      </c>
      <c r="F314" s="440" t="s">
        <v>124</v>
      </c>
      <c r="G314" s="440" t="s">
        <v>125</v>
      </c>
      <c r="H314" s="442" t="s">
        <v>126</v>
      </c>
      <c r="I314" s="440" t="s">
        <v>127</v>
      </c>
      <c r="J314" s="442" t="s">
        <v>128</v>
      </c>
      <c r="K314" s="440" t="s">
        <v>129</v>
      </c>
      <c r="L314" s="440" t="s">
        <v>130</v>
      </c>
      <c r="M314" s="46"/>
      <c r="N314" s="442" t="s">
        <v>126</v>
      </c>
      <c r="O314" s="442" t="s">
        <v>131</v>
      </c>
      <c r="P314" s="228"/>
      <c r="Q314" s="437"/>
      <c r="R314" s="224"/>
      <c r="S314" s="46"/>
      <c r="T314" s="440" t="s">
        <v>121</v>
      </c>
      <c r="U314" s="440" t="s">
        <v>122</v>
      </c>
      <c r="V314" s="441" t="s">
        <v>123</v>
      </c>
      <c r="W314" s="440" t="s">
        <v>124</v>
      </c>
      <c r="X314" s="440" t="s">
        <v>125</v>
      </c>
      <c r="Y314" s="442" t="s">
        <v>126</v>
      </c>
      <c r="Z314" s="440" t="s">
        <v>127</v>
      </c>
      <c r="AA314" s="442" t="s">
        <v>128</v>
      </c>
      <c r="AB314" s="440" t="s">
        <v>129</v>
      </c>
      <c r="AC314" s="440" t="s">
        <v>130</v>
      </c>
      <c r="AD314" s="46"/>
      <c r="AE314" s="442" t="s">
        <v>126</v>
      </c>
      <c r="AF314" s="442" t="s">
        <v>131</v>
      </c>
      <c r="AG314" s="228"/>
      <c r="AH314" s="437"/>
      <c r="AI314" s="224"/>
      <c r="AJ314" s="46"/>
      <c r="AK314" s="440" t="s">
        <v>121</v>
      </c>
      <c r="AL314" s="440" t="s">
        <v>122</v>
      </c>
      <c r="AM314" s="441" t="s">
        <v>123</v>
      </c>
      <c r="AN314" s="440" t="s">
        <v>124</v>
      </c>
      <c r="AO314" s="440" t="s">
        <v>125</v>
      </c>
      <c r="AP314" s="442" t="s">
        <v>126</v>
      </c>
      <c r="AQ314" s="440" t="s">
        <v>127</v>
      </c>
      <c r="AR314" s="442" t="s">
        <v>128</v>
      </c>
      <c r="AS314" s="440" t="s">
        <v>129</v>
      </c>
      <c r="AT314" s="440" t="s">
        <v>130</v>
      </c>
      <c r="AU314" s="46"/>
      <c r="AV314" s="442" t="s">
        <v>126</v>
      </c>
      <c r="AW314" s="442" t="s">
        <v>131</v>
      </c>
      <c r="AX314" s="228"/>
      <c r="AY314" s="437"/>
      <c r="AZ314" s="224"/>
      <c r="BA314" s="46"/>
      <c r="BB314" s="440" t="s">
        <v>121</v>
      </c>
      <c r="BC314" s="440" t="s">
        <v>122</v>
      </c>
      <c r="BD314" s="441" t="s">
        <v>123</v>
      </c>
      <c r="BE314" s="440" t="s">
        <v>124</v>
      </c>
      <c r="BF314" s="440" t="s">
        <v>125</v>
      </c>
      <c r="BG314" s="442" t="s">
        <v>126</v>
      </c>
      <c r="BH314" s="440" t="s">
        <v>127</v>
      </c>
      <c r="BI314" s="442" t="s">
        <v>128</v>
      </c>
      <c r="BJ314" s="440" t="s">
        <v>129</v>
      </c>
      <c r="BK314" s="440" t="s">
        <v>130</v>
      </c>
      <c r="BL314" s="46"/>
      <c r="BM314" s="442" t="s">
        <v>126</v>
      </c>
      <c r="BN314" s="442" t="s">
        <v>131</v>
      </c>
      <c r="BO314" s="228"/>
      <c r="BP314" s="437"/>
      <c r="BQ314" s="224"/>
      <c r="BR314" s="46"/>
      <c r="BS314" s="440" t="s">
        <v>121</v>
      </c>
      <c r="BT314" s="440" t="s">
        <v>122</v>
      </c>
      <c r="BU314" s="441" t="s">
        <v>123</v>
      </c>
      <c r="BV314" s="440" t="s">
        <v>124</v>
      </c>
      <c r="BW314" s="440" t="s">
        <v>125</v>
      </c>
      <c r="BX314" s="442" t="s">
        <v>126</v>
      </c>
      <c r="BY314" s="440" t="s">
        <v>127</v>
      </c>
      <c r="BZ314" s="442" t="s">
        <v>128</v>
      </c>
      <c r="CA314" s="440" t="s">
        <v>129</v>
      </c>
      <c r="CB314" s="440" t="s">
        <v>130</v>
      </c>
      <c r="CC314" s="46"/>
      <c r="CD314" s="442" t="s">
        <v>126</v>
      </c>
      <c r="CE314" s="442" t="s">
        <v>131</v>
      </c>
      <c r="CF314" s="228"/>
      <c r="CG314" s="437"/>
      <c r="CH314" s="224"/>
      <c r="CI314" s="46"/>
      <c r="CJ314" s="440" t="s">
        <v>121</v>
      </c>
      <c r="CK314" s="440" t="s">
        <v>122</v>
      </c>
      <c r="CL314" s="441" t="s">
        <v>123</v>
      </c>
      <c r="CM314" s="440" t="s">
        <v>124</v>
      </c>
      <c r="CN314" s="440" t="s">
        <v>125</v>
      </c>
      <c r="CO314" s="442" t="s">
        <v>126</v>
      </c>
      <c r="CP314" s="440" t="s">
        <v>127</v>
      </c>
      <c r="CQ314" s="442" t="s">
        <v>128</v>
      </c>
      <c r="CR314" s="440" t="s">
        <v>129</v>
      </c>
      <c r="CS314" s="440" t="s">
        <v>130</v>
      </c>
      <c r="CT314" s="46"/>
      <c r="CU314" s="442" t="s">
        <v>126</v>
      </c>
      <c r="CV314" s="442" t="s">
        <v>131</v>
      </c>
      <c r="CW314" s="228"/>
      <c r="CX314" s="437"/>
      <c r="CY314" s="224"/>
      <c r="CZ314" s="46"/>
      <c r="DA314" s="440" t="s">
        <v>121</v>
      </c>
      <c r="DB314" s="440" t="s">
        <v>122</v>
      </c>
      <c r="DC314" s="441" t="s">
        <v>123</v>
      </c>
      <c r="DD314" s="440" t="s">
        <v>124</v>
      </c>
      <c r="DE314" s="440" t="s">
        <v>125</v>
      </c>
      <c r="DF314" s="442" t="s">
        <v>126</v>
      </c>
      <c r="DG314" s="440" t="s">
        <v>127</v>
      </c>
      <c r="DH314" s="442" t="s">
        <v>128</v>
      </c>
      <c r="DI314" s="440" t="s">
        <v>129</v>
      </c>
      <c r="DJ314" s="440" t="s">
        <v>130</v>
      </c>
      <c r="DK314" s="46"/>
      <c r="DL314" s="442" t="s">
        <v>126</v>
      </c>
      <c r="DM314" s="442" t="s">
        <v>131</v>
      </c>
      <c r="DN314" s="228"/>
      <c r="DO314" s="437"/>
      <c r="DP314" s="224"/>
      <c r="DQ314" s="46"/>
      <c r="DR314" s="440" t="s">
        <v>121</v>
      </c>
      <c r="DS314" s="440" t="s">
        <v>122</v>
      </c>
      <c r="DT314" s="441" t="s">
        <v>123</v>
      </c>
      <c r="DU314" s="440" t="s">
        <v>124</v>
      </c>
      <c r="DV314" s="440" t="s">
        <v>125</v>
      </c>
      <c r="DW314" s="442" t="s">
        <v>126</v>
      </c>
      <c r="DX314" s="440" t="s">
        <v>127</v>
      </c>
      <c r="DY314" s="442" t="s">
        <v>128</v>
      </c>
      <c r="DZ314" s="440" t="s">
        <v>129</v>
      </c>
      <c r="EA314" s="440" t="s">
        <v>130</v>
      </c>
      <c r="EB314" s="46"/>
      <c r="EC314" s="442" t="s">
        <v>126</v>
      </c>
      <c r="ED314" s="442" t="s">
        <v>131</v>
      </c>
      <c r="EE314" s="228"/>
      <c r="EF314" s="437"/>
      <c r="EG314" s="224"/>
      <c r="EH314" s="46"/>
      <c r="EI314" s="440" t="s">
        <v>121</v>
      </c>
      <c r="EJ314" s="440" t="s">
        <v>122</v>
      </c>
      <c r="EK314" s="441" t="s">
        <v>123</v>
      </c>
      <c r="EL314" s="440" t="s">
        <v>124</v>
      </c>
      <c r="EM314" s="440" t="s">
        <v>125</v>
      </c>
      <c r="EN314" s="442" t="s">
        <v>126</v>
      </c>
      <c r="EO314" s="440" t="s">
        <v>127</v>
      </c>
      <c r="EP314" s="442" t="s">
        <v>128</v>
      </c>
      <c r="EQ314" s="440" t="s">
        <v>129</v>
      </c>
      <c r="ER314" s="440" t="s">
        <v>130</v>
      </c>
      <c r="ES314" s="46"/>
      <c r="ET314" s="442" t="s">
        <v>126</v>
      </c>
      <c r="EU314" s="442" t="s">
        <v>131</v>
      </c>
      <c r="EV314" s="228"/>
      <c r="EW314" s="437"/>
      <c r="EX314" s="224"/>
      <c r="EY314" s="46"/>
      <c r="EZ314" s="440" t="s">
        <v>121</v>
      </c>
      <c r="FA314" s="440" t="s">
        <v>122</v>
      </c>
      <c r="FB314" s="441" t="s">
        <v>123</v>
      </c>
      <c r="FC314" s="440" t="s">
        <v>124</v>
      </c>
      <c r="FD314" s="440" t="s">
        <v>125</v>
      </c>
      <c r="FE314" s="442" t="s">
        <v>126</v>
      </c>
      <c r="FF314" s="440" t="s">
        <v>127</v>
      </c>
      <c r="FG314" s="442" t="s">
        <v>128</v>
      </c>
      <c r="FH314" s="440" t="s">
        <v>129</v>
      </c>
      <c r="FI314" s="440" t="s">
        <v>130</v>
      </c>
      <c r="FJ314" s="46"/>
      <c r="FK314" s="442" t="s">
        <v>126</v>
      </c>
      <c r="FL314" s="442" t="s">
        <v>131</v>
      </c>
      <c r="FM314" s="228"/>
      <c r="FN314" s="437"/>
      <c r="FO314" s="224"/>
      <c r="FP314" s="46"/>
      <c r="FQ314" s="440" t="s">
        <v>121</v>
      </c>
      <c r="FR314" s="440" t="s">
        <v>122</v>
      </c>
      <c r="FS314" s="441" t="s">
        <v>123</v>
      </c>
      <c r="FT314" s="440" t="s">
        <v>124</v>
      </c>
      <c r="FU314" s="440" t="s">
        <v>125</v>
      </c>
      <c r="FV314" s="442" t="s">
        <v>126</v>
      </c>
      <c r="FW314" s="440" t="s">
        <v>127</v>
      </c>
      <c r="FX314" s="442" t="s">
        <v>128</v>
      </c>
      <c r="FY314" s="440" t="s">
        <v>129</v>
      </c>
      <c r="FZ314" s="440" t="s">
        <v>130</v>
      </c>
      <c r="GA314" s="46"/>
      <c r="GB314" s="442" t="s">
        <v>126</v>
      </c>
      <c r="GC314" s="442" t="s">
        <v>131</v>
      </c>
      <c r="GD314" s="228"/>
      <c r="GE314" s="437"/>
      <c r="GF314" s="224"/>
      <c r="GG314" s="46"/>
      <c r="GH314" s="440" t="s">
        <v>121</v>
      </c>
      <c r="GI314" s="440" t="s">
        <v>122</v>
      </c>
      <c r="GJ314" s="441" t="s">
        <v>123</v>
      </c>
      <c r="GK314" s="440" t="s">
        <v>124</v>
      </c>
      <c r="GL314" s="440" t="s">
        <v>125</v>
      </c>
      <c r="GM314" s="442" t="s">
        <v>126</v>
      </c>
      <c r="GN314" s="440" t="s">
        <v>127</v>
      </c>
      <c r="GO314" s="442" t="s">
        <v>128</v>
      </c>
      <c r="GP314" s="440" t="s">
        <v>129</v>
      </c>
      <c r="GQ314" s="440" t="s">
        <v>130</v>
      </c>
      <c r="GR314" s="46"/>
      <c r="GS314" s="442" t="s">
        <v>126</v>
      </c>
      <c r="GT314" s="442" t="s">
        <v>131</v>
      </c>
      <c r="GU314" s="228"/>
      <c r="GV314" s="437"/>
      <c r="GW314" s="224"/>
      <c r="GX314" s="46"/>
      <c r="GY314" s="440" t="s">
        <v>121</v>
      </c>
      <c r="GZ314" s="440" t="s">
        <v>122</v>
      </c>
      <c r="HA314" s="441" t="s">
        <v>123</v>
      </c>
      <c r="HB314" s="440" t="s">
        <v>124</v>
      </c>
      <c r="HC314" s="440" t="s">
        <v>125</v>
      </c>
      <c r="HD314" s="442" t="s">
        <v>126</v>
      </c>
      <c r="HE314" s="440" t="s">
        <v>127</v>
      </c>
      <c r="HF314" s="442" t="s">
        <v>128</v>
      </c>
      <c r="HG314" s="440" t="s">
        <v>129</v>
      </c>
      <c r="HH314" s="440" t="s">
        <v>130</v>
      </c>
      <c r="HI314" s="46"/>
      <c r="HJ314" s="442" t="s">
        <v>126</v>
      </c>
      <c r="HK314" s="442" t="s">
        <v>131</v>
      </c>
      <c r="HL314" s="228"/>
      <c r="HM314" s="437"/>
      <c r="HN314" s="224"/>
      <c r="HO314" s="46"/>
      <c r="HP314" s="440" t="s">
        <v>121</v>
      </c>
      <c r="HQ314" s="440" t="s">
        <v>122</v>
      </c>
      <c r="HR314" s="441" t="s">
        <v>123</v>
      </c>
      <c r="HS314" s="440" t="s">
        <v>124</v>
      </c>
      <c r="HT314" s="440" t="s">
        <v>125</v>
      </c>
      <c r="HU314" s="442" t="s">
        <v>126</v>
      </c>
      <c r="HV314" s="440" t="s">
        <v>127</v>
      </c>
      <c r="HW314" s="442" t="s">
        <v>128</v>
      </c>
      <c r="HX314" s="440" t="s">
        <v>129</v>
      </c>
      <c r="HY314" s="440" t="s">
        <v>130</v>
      </c>
      <c r="HZ314" s="46"/>
      <c r="IA314" s="442" t="s">
        <v>126</v>
      </c>
      <c r="IB314" s="442" t="s">
        <v>131</v>
      </c>
      <c r="IC314" s="228"/>
      <c r="ID314" s="437"/>
      <c r="IE314" s="224"/>
      <c r="IF314" s="46"/>
      <c r="IG314" s="440" t="s">
        <v>121</v>
      </c>
      <c r="IH314" s="440" t="s">
        <v>122</v>
      </c>
      <c r="II314" s="441" t="s">
        <v>123</v>
      </c>
      <c r="IJ314" s="440" t="s">
        <v>124</v>
      </c>
      <c r="IK314" s="440" t="s">
        <v>125</v>
      </c>
      <c r="IL314" s="442" t="s">
        <v>126</v>
      </c>
      <c r="IM314" s="440" t="s">
        <v>127</v>
      </c>
      <c r="IN314" s="442" t="s">
        <v>128</v>
      </c>
      <c r="IO314" s="440" t="s">
        <v>129</v>
      </c>
      <c r="IP314" s="440" t="s">
        <v>130</v>
      </c>
      <c r="IQ314" s="46"/>
      <c r="IR314" s="442" t="s">
        <v>126</v>
      </c>
      <c r="IS314" s="442" t="s">
        <v>131</v>
      </c>
      <c r="IT314" s="228"/>
      <c r="IU314" s="437"/>
      <c r="IV314" s="224"/>
      <c r="IW314" s="46"/>
      <c r="IX314" s="440" t="s">
        <v>121</v>
      </c>
      <c r="IY314" s="440" t="s">
        <v>122</v>
      </c>
      <c r="IZ314" s="441" t="s">
        <v>123</v>
      </c>
      <c r="JA314" s="440" t="s">
        <v>124</v>
      </c>
      <c r="JB314" s="440" t="s">
        <v>125</v>
      </c>
      <c r="JC314" s="442" t="s">
        <v>126</v>
      </c>
      <c r="JD314" s="440" t="s">
        <v>127</v>
      </c>
      <c r="JE314" s="442" t="s">
        <v>128</v>
      </c>
      <c r="JF314" s="440" t="s">
        <v>129</v>
      </c>
      <c r="JG314" s="440" t="s">
        <v>130</v>
      </c>
      <c r="JH314" s="46"/>
      <c r="JI314" s="442" t="s">
        <v>126</v>
      </c>
      <c r="JJ314" s="442" t="s">
        <v>131</v>
      </c>
      <c r="JK314" s="228"/>
      <c r="JL314" s="438"/>
      <c r="JM314" s="224"/>
      <c r="JN314" s="46"/>
      <c r="JO314" s="440" t="s">
        <v>121</v>
      </c>
      <c r="JP314" s="440" t="s">
        <v>122</v>
      </c>
      <c r="JQ314" s="441" t="s">
        <v>123</v>
      </c>
      <c r="JR314" s="440" t="s">
        <v>124</v>
      </c>
      <c r="JS314" s="440" t="s">
        <v>125</v>
      </c>
      <c r="JT314" s="442" t="s">
        <v>126</v>
      </c>
      <c r="JU314" s="440" t="s">
        <v>127</v>
      </c>
      <c r="JV314" s="442" t="s">
        <v>128</v>
      </c>
      <c r="JW314" s="440" t="s">
        <v>129</v>
      </c>
      <c r="JX314" s="440" t="s">
        <v>130</v>
      </c>
      <c r="JY314" s="46"/>
      <c r="JZ314" s="442" t="s">
        <v>126</v>
      </c>
      <c r="KA314" s="442" t="s">
        <v>131</v>
      </c>
      <c r="KB314" s="228"/>
      <c r="KC314" s="438"/>
      <c r="KD314" s="224"/>
      <c r="KE314" s="46"/>
      <c r="KF314" s="440" t="s">
        <v>121</v>
      </c>
      <c r="KG314" s="440" t="s">
        <v>122</v>
      </c>
      <c r="KH314" s="441" t="s">
        <v>123</v>
      </c>
      <c r="KI314" s="440" t="s">
        <v>124</v>
      </c>
      <c r="KJ314" s="440" t="s">
        <v>125</v>
      </c>
      <c r="KK314" s="442" t="s">
        <v>126</v>
      </c>
      <c r="KL314" s="440" t="s">
        <v>127</v>
      </c>
      <c r="KM314" s="442" t="s">
        <v>128</v>
      </c>
      <c r="KN314" s="440" t="s">
        <v>129</v>
      </c>
      <c r="KO314" s="440" t="s">
        <v>130</v>
      </c>
      <c r="KP314" s="46"/>
      <c r="KQ314" s="442" t="s">
        <v>126</v>
      </c>
      <c r="KR314" s="442" t="s">
        <v>131</v>
      </c>
      <c r="KS314" s="228"/>
      <c r="KT314" s="438"/>
      <c r="KU314" s="439"/>
    </row>
    <row r="315" ht="15.75" customHeight="1">
      <c r="A315" s="443">
        <v>-1.0</v>
      </c>
      <c r="B315" s="444">
        <v>-2.0</v>
      </c>
      <c r="C315" s="444">
        <v>-3.0</v>
      </c>
      <c r="D315" s="444">
        <v>-4.0</v>
      </c>
      <c r="E315" s="444">
        <v>-5.0</v>
      </c>
      <c r="F315" s="444">
        <v>-6.0</v>
      </c>
      <c r="G315" s="444">
        <v>-7.0</v>
      </c>
      <c r="H315" s="444">
        <v>-8.0</v>
      </c>
      <c r="I315" s="444">
        <v>-9.0</v>
      </c>
      <c r="J315" s="444">
        <v>-10.0</v>
      </c>
      <c r="K315" s="444">
        <v>-11.0</v>
      </c>
      <c r="L315" s="444">
        <v>-12.0</v>
      </c>
      <c r="M315" s="444">
        <v>-13.0</v>
      </c>
      <c r="N315" s="444">
        <v>-14.0</v>
      </c>
      <c r="O315" s="444">
        <v>-15.0</v>
      </c>
      <c r="P315" s="444">
        <v>-16.0</v>
      </c>
      <c r="Q315" s="445"/>
      <c r="R315" s="443">
        <v>-1.0</v>
      </c>
      <c r="S315" s="444">
        <v>-2.0</v>
      </c>
      <c r="T315" s="444">
        <v>-3.0</v>
      </c>
      <c r="U315" s="444">
        <v>-4.0</v>
      </c>
      <c r="V315" s="444">
        <v>-5.0</v>
      </c>
      <c r="W315" s="444">
        <v>-6.0</v>
      </c>
      <c r="X315" s="444">
        <v>-7.0</v>
      </c>
      <c r="Y315" s="444">
        <v>-8.0</v>
      </c>
      <c r="Z315" s="444">
        <v>-9.0</v>
      </c>
      <c r="AA315" s="444">
        <v>-10.0</v>
      </c>
      <c r="AB315" s="444">
        <v>-11.0</v>
      </c>
      <c r="AC315" s="444">
        <v>-12.0</v>
      </c>
      <c r="AD315" s="444">
        <v>-13.0</v>
      </c>
      <c r="AE315" s="444">
        <v>-14.0</v>
      </c>
      <c r="AF315" s="444">
        <v>-15.0</v>
      </c>
      <c r="AG315" s="444">
        <v>-16.0</v>
      </c>
      <c r="AH315" s="445"/>
      <c r="AI315" s="443">
        <v>-1.0</v>
      </c>
      <c r="AJ315" s="444">
        <v>-2.0</v>
      </c>
      <c r="AK315" s="444">
        <v>-3.0</v>
      </c>
      <c r="AL315" s="444">
        <v>-4.0</v>
      </c>
      <c r="AM315" s="444">
        <v>-5.0</v>
      </c>
      <c r="AN315" s="444">
        <v>-6.0</v>
      </c>
      <c r="AO315" s="444">
        <v>-7.0</v>
      </c>
      <c r="AP315" s="444">
        <v>-8.0</v>
      </c>
      <c r="AQ315" s="444">
        <v>-9.0</v>
      </c>
      <c r="AR315" s="444">
        <v>-10.0</v>
      </c>
      <c r="AS315" s="444">
        <v>-11.0</v>
      </c>
      <c r="AT315" s="444">
        <v>-12.0</v>
      </c>
      <c r="AU315" s="444">
        <v>-13.0</v>
      </c>
      <c r="AV315" s="444">
        <v>-14.0</v>
      </c>
      <c r="AW315" s="444">
        <v>-15.0</v>
      </c>
      <c r="AX315" s="444">
        <v>-16.0</v>
      </c>
      <c r="AY315" s="445"/>
      <c r="AZ315" s="443">
        <v>-1.0</v>
      </c>
      <c r="BA315" s="444">
        <v>-2.0</v>
      </c>
      <c r="BB315" s="444">
        <v>-3.0</v>
      </c>
      <c r="BC315" s="444">
        <v>-4.0</v>
      </c>
      <c r="BD315" s="444">
        <v>-5.0</v>
      </c>
      <c r="BE315" s="444">
        <v>-6.0</v>
      </c>
      <c r="BF315" s="444">
        <v>-7.0</v>
      </c>
      <c r="BG315" s="444">
        <v>-8.0</v>
      </c>
      <c r="BH315" s="444">
        <v>-9.0</v>
      </c>
      <c r="BI315" s="444">
        <v>-10.0</v>
      </c>
      <c r="BJ315" s="444">
        <v>-11.0</v>
      </c>
      <c r="BK315" s="444">
        <v>-12.0</v>
      </c>
      <c r="BL315" s="444">
        <v>-13.0</v>
      </c>
      <c r="BM315" s="444">
        <v>-14.0</v>
      </c>
      <c r="BN315" s="444">
        <v>-15.0</v>
      </c>
      <c r="BO315" s="444">
        <v>-16.0</v>
      </c>
      <c r="BP315" s="445"/>
      <c r="BQ315" s="443">
        <v>-1.0</v>
      </c>
      <c r="BR315" s="444">
        <v>-2.0</v>
      </c>
      <c r="BS315" s="444">
        <v>-3.0</v>
      </c>
      <c r="BT315" s="444">
        <v>-4.0</v>
      </c>
      <c r="BU315" s="444">
        <v>-5.0</v>
      </c>
      <c r="BV315" s="444">
        <v>-6.0</v>
      </c>
      <c r="BW315" s="444">
        <v>-7.0</v>
      </c>
      <c r="BX315" s="444">
        <v>-8.0</v>
      </c>
      <c r="BY315" s="444">
        <v>-9.0</v>
      </c>
      <c r="BZ315" s="444">
        <v>-10.0</v>
      </c>
      <c r="CA315" s="444">
        <v>-11.0</v>
      </c>
      <c r="CB315" s="444">
        <v>-12.0</v>
      </c>
      <c r="CC315" s="444">
        <v>-13.0</v>
      </c>
      <c r="CD315" s="444">
        <v>-14.0</v>
      </c>
      <c r="CE315" s="444">
        <v>-15.0</v>
      </c>
      <c r="CF315" s="444">
        <v>-16.0</v>
      </c>
      <c r="CG315" s="445"/>
      <c r="CH315" s="443">
        <v>-1.0</v>
      </c>
      <c r="CI315" s="444">
        <v>-2.0</v>
      </c>
      <c r="CJ315" s="444">
        <v>-3.0</v>
      </c>
      <c r="CK315" s="444">
        <v>-4.0</v>
      </c>
      <c r="CL315" s="444">
        <v>-5.0</v>
      </c>
      <c r="CM315" s="444">
        <v>-6.0</v>
      </c>
      <c r="CN315" s="444">
        <v>-7.0</v>
      </c>
      <c r="CO315" s="444">
        <v>-8.0</v>
      </c>
      <c r="CP315" s="444">
        <v>-9.0</v>
      </c>
      <c r="CQ315" s="444">
        <v>-10.0</v>
      </c>
      <c r="CR315" s="444">
        <v>-11.0</v>
      </c>
      <c r="CS315" s="444">
        <v>-12.0</v>
      </c>
      <c r="CT315" s="444">
        <v>-13.0</v>
      </c>
      <c r="CU315" s="444">
        <v>-14.0</v>
      </c>
      <c r="CV315" s="444">
        <v>-15.0</v>
      </c>
      <c r="CW315" s="444">
        <v>-16.0</v>
      </c>
      <c r="CX315" s="445"/>
      <c r="CY315" s="443">
        <v>-1.0</v>
      </c>
      <c r="CZ315" s="444">
        <v>-2.0</v>
      </c>
      <c r="DA315" s="444">
        <v>-3.0</v>
      </c>
      <c r="DB315" s="444">
        <v>-4.0</v>
      </c>
      <c r="DC315" s="444">
        <v>-5.0</v>
      </c>
      <c r="DD315" s="444">
        <v>-6.0</v>
      </c>
      <c r="DE315" s="444">
        <v>-7.0</v>
      </c>
      <c r="DF315" s="444">
        <v>-8.0</v>
      </c>
      <c r="DG315" s="444">
        <v>-9.0</v>
      </c>
      <c r="DH315" s="444">
        <v>-10.0</v>
      </c>
      <c r="DI315" s="444">
        <v>-11.0</v>
      </c>
      <c r="DJ315" s="444">
        <v>-12.0</v>
      </c>
      <c r="DK315" s="444">
        <v>-13.0</v>
      </c>
      <c r="DL315" s="444">
        <v>-14.0</v>
      </c>
      <c r="DM315" s="444">
        <v>-15.0</v>
      </c>
      <c r="DN315" s="444">
        <v>-16.0</v>
      </c>
      <c r="DO315" s="445"/>
      <c r="DP315" s="443">
        <v>-1.0</v>
      </c>
      <c r="DQ315" s="444">
        <v>-2.0</v>
      </c>
      <c r="DR315" s="444">
        <v>-3.0</v>
      </c>
      <c r="DS315" s="444">
        <v>-4.0</v>
      </c>
      <c r="DT315" s="444">
        <v>-5.0</v>
      </c>
      <c r="DU315" s="444">
        <v>-6.0</v>
      </c>
      <c r="DV315" s="444">
        <v>-7.0</v>
      </c>
      <c r="DW315" s="444">
        <v>-8.0</v>
      </c>
      <c r="DX315" s="444">
        <v>-9.0</v>
      </c>
      <c r="DY315" s="444">
        <v>-10.0</v>
      </c>
      <c r="DZ315" s="444">
        <v>-11.0</v>
      </c>
      <c r="EA315" s="444">
        <v>-12.0</v>
      </c>
      <c r="EB315" s="444">
        <v>-13.0</v>
      </c>
      <c r="EC315" s="444">
        <v>-14.0</v>
      </c>
      <c r="ED315" s="444">
        <v>-15.0</v>
      </c>
      <c r="EE315" s="444">
        <v>-16.0</v>
      </c>
      <c r="EF315" s="445"/>
      <c r="EG315" s="443">
        <v>-1.0</v>
      </c>
      <c r="EH315" s="444">
        <v>-2.0</v>
      </c>
      <c r="EI315" s="444">
        <v>-3.0</v>
      </c>
      <c r="EJ315" s="444">
        <v>-4.0</v>
      </c>
      <c r="EK315" s="444">
        <v>-5.0</v>
      </c>
      <c r="EL315" s="444">
        <v>-6.0</v>
      </c>
      <c r="EM315" s="444">
        <v>-7.0</v>
      </c>
      <c r="EN315" s="444">
        <v>-8.0</v>
      </c>
      <c r="EO315" s="444">
        <v>-9.0</v>
      </c>
      <c r="EP315" s="444">
        <v>-10.0</v>
      </c>
      <c r="EQ315" s="444">
        <v>-11.0</v>
      </c>
      <c r="ER315" s="444">
        <v>-12.0</v>
      </c>
      <c r="ES315" s="444">
        <v>-13.0</v>
      </c>
      <c r="ET315" s="444">
        <v>-14.0</v>
      </c>
      <c r="EU315" s="444">
        <v>-15.0</v>
      </c>
      <c r="EV315" s="444">
        <v>-16.0</v>
      </c>
      <c r="EW315" s="445"/>
      <c r="EX315" s="443">
        <v>-1.0</v>
      </c>
      <c r="EY315" s="444">
        <v>-2.0</v>
      </c>
      <c r="EZ315" s="444">
        <v>-3.0</v>
      </c>
      <c r="FA315" s="444">
        <v>-4.0</v>
      </c>
      <c r="FB315" s="444">
        <v>-5.0</v>
      </c>
      <c r="FC315" s="444">
        <v>-6.0</v>
      </c>
      <c r="FD315" s="444">
        <v>-7.0</v>
      </c>
      <c r="FE315" s="444">
        <v>-8.0</v>
      </c>
      <c r="FF315" s="444">
        <v>-9.0</v>
      </c>
      <c r="FG315" s="444">
        <v>-10.0</v>
      </c>
      <c r="FH315" s="444">
        <v>-11.0</v>
      </c>
      <c r="FI315" s="444">
        <v>-12.0</v>
      </c>
      <c r="FJ315" s="444">
        <v>-13.0</v>
      </c>
      <c r="FK315" s="444">
        <v>-14.0</v>
      </c>
      <c r="FL315" s="444">
        <v>-15.0</v>
      </c>
      <c r="FM315" s="444">
        <v>-16.0</v>
      </c>
      <c r="FN315" s="445"/>
      <c r="FO315" s="443">
        <v>-1.0</v>
      </c>
      <c r="FP315" s="444">
        <v>-2.0</v>
      </c>
      <c r="FQ315" s="444">
        <v>-3.0</v>
      </c>
      <c r="FR315" s="444">
        <v>-4.0</v>
      </c>
      <c r="FS315" s="444">
        <v>-5.0</v>
      </c>
      <c r="FT315" s="444">
        <v>-6.0</v>
      </c>
      <c r="FU315" s="444">
        <v>-7.0</v>
      </c>
      <c r="FV315" s="444">
        <v>-8.0</v>
      </c>
      <c r="FW315" s="444">
        <v>-9.0</v>
      </c>
      <c r="FX315" s="444">
        <v>-10.0</v>
      </c>
      <c r="FY315" s="444">
        <v>-11.0</v>
      </c>
      <c r="FZ315" s="444">
        <v>-12.0</v>
      </c>
      <c r="GA315" s="444">
        <v>-13.0</v>
      </c>
      <c r="GB315" s="444">
        <v>-14.0</v>
      </c>
      <c r="GC315" s="444">
        <v>-15.0</v>
      </c>
      <c r="GD315" s="444">
        <v>-16.0</v>
      </c>
      <c r="GE315" s="445"/>
      <c r="GF315" s="443">
        <v>-1.0</v>
      </c>
      <c r="GG315" s="444">
        <v>-2.0</v>
      </c>
      <c r="GH315" s="444">
        <v>-3.0</v>
      </c>
      <c r="GI315" s="444">
        <v>-4.0</v>
      </c>
      <c r="GJ315" s="444">
        <v>-5.0</v>
      </c>
      <c r="GK315" s="444">
        <v>-6.0</v>
      </c>
      <c r="GL315" s="444">
        <v>-7.0</v>
      </c>
      <c r="GM315" s="444">
        <v>-8.0</v>
      </c>
      <c r="GN315" s="444">
        <v>-9.0</v>
      </c>
      <c r="GO315" s="444">
        <v>-10.0</v>
      </c>
      <c r="GP315" s="444">
        <v>-11.0</v>
      </c>
      <c r="GQ315" s="444">
        <v>-12.0</v>
      </c>
      <c r="GR315" s="444">
        <v>-13.0</v>
      </c>
      <c r="GS315" s="444">
        <v>-14.0</v>
      </c>
      <c r="GT315" s="444">
        <v>-15.0</v>
      </c>
      <c r="GU315" s="444">
        <v>-16.0</v>
      </c>
      <c r="GV315" s="445"/>
      <c r="GW315" s="443">
        <v>-1.0</v>
      </c>
      <c r="GX315" s="444">
        <v>-2.0</v>
      </c>
      <c r="GY315" s="444">
        <v>-3.0</v>
      </c>
      <c r="GZ315" s="444">
        <v>-4.0</v>
      </c>
      <c r="HA315" s="444">
        <v>-5.0</v>
      </c>
      <c r="HB315" s="444">
        <v>-6.0</v>
      </c>
      <c r="HC315" s="444">
        <v>-7.0</v>
      </c>
      <c r="HD315" s="444">
        <v>-8.0</v>
      </c>
      <c r="HE315" s="444">
        <v>-9.0</v>
      </c>
      <c r="HF315" s="444">
        <v>-10.0</v>
      </c>
      <c r="HG315" s="444">
        <v>-11.0</v>
      </c>
      <c r="HH315" s="444">
        <v>-12.0</v>
      </c>
      <c r="HI315" s="444">
        <v>-13.0</v>
      </c>
      <c r="HJ315" s="444">
        <v>-14.0</v>
      </c>
      <c r="HK315" s="444">
        <v>-15.0</v>
      </c>
      <c r="HL315" s="444">
        <v>-16.0</v>
      </c>
      <c r="HM315" s="445"/>
      <c r="HN315" s="443">
        <v>-1.0</v>
      </c>
      <c r="HO315" s="444">
        <v>-2.0</v>
      </c>
      <c r="HP315" s="444">
        <v>-3.0</v>
      </c>
      <c r="HQ315" s="444">
        <v>-4.0</v>
      </c>
      <c r="HR315" s="444">
        <v>-5.0</v>
      </c>
      <c r="HS315" s="444">
        <v>-6.0</v>
      </c>
      <c r="HT315" s="444">
        <v>-7.0</v>
      </c>
      <c r="HU315" s="444">
        <v>-8.0</v>
      </c>
      <c r="HV315" s="444">
        <v>-9.0</v>
      </c>
      <c r="HW315" s="444">
        <v>-10.0</v>
      </c>
      <c r="HX315" s="444">
        <v>-11.0</v>
      </c>
      <c r="HY315" s="444">
        <v>-12.0</v>
      </c>
      <c r="HZ315" s="444">
        <v>-13.0</v>
      </c>
      <c r="IA315" s="444">
        <v>-14.0</v>
      </c>
      <c r="IB315" s="444">
        <v>-15.0</v>
      </c>
      <c r="IC315" s="444">
        <v>-16.0</v>
      </c>
      <c r="ID315" s="445"/>
      <c r="IE315" s="443">
        <v>-1.0</v>
      </c>
      <c r="IF315" s="444">
        <v>-2.0</v>
      </c>
      <c r="IG315" s="444">
        <v>-3.0</v>
      </c>
      <c r="IH315" s="444">
        <v>-4.0</v>
      </c>
      <c r="II315" s="444">
        <v>-5.0</v>
      </c>
      <c r="IJ315" s="444">
        <v>-6.0</v>
      </c>
      <c r="IK315" s="444">
        <v>-7.0</v>
      </c>
      <c r="IL315" s="444">
        <v>-8.0</v>
      </c>
      <c r="IM315" s="444">
        <v>-9.0</v>
      </c>
      <c r="IN315" s="444">
        <v>-10.0</v>
      </c>
      <c r="IO315" s="444">
        <v>-11.0</v>
      </c>
      <c r="IP315" s="444">
        <v>-12.0</v>
      </c>
      <c r="IQ315" s="444">
        <v>-13.0</v>
      </c>
      <c r="IR315" s="444">
        <v>-14.0</v>
      </c>
      <c r="IS315" s="444">
        <v>-15.0</v>
      </c>
      <c r="IT315" s="444">
        <v>-16.0</v>
      </c>
      <c r="IU315" s="445"/>
      <c r="IV315" s="443">
        <v>-1.0</v>
      </c>
      <c r="IW315" s="444">
        <v>-2.0</v>
      </c>
      <c r="IX315" s="444">
        <v>-3.0</v>
      </c>
      <c r="IY315" s="444">
        <v>-4.0</v>
      </c>
      <c r="IZ315" s="444">
        <v>-5.0</v>
      </c>
      <c r="JA315" s="444">
        <v>-6.0</v>
      </c>
      <c r="JB315" s="444">
        <v>-7.0</v>
      </c>
      <c r="JC315" s="444">
        <v>-8.0</v>
      </c>
      <c r="JD315" s="444">
        <v>-9.0</v>
      </c>
      <c r="JE315" s="444">
        <v>-10.0</v>
      </c>
      <c r="JF315" s="444">
        <v>-11.0</v>
      </c>
      <c r="JG315" s="444">
        <v>-12.0</v>
      </c>
      <c r="JH315" s="444">
        <v>-13.0</v>
      </c>
      <c r="JI315" s="444">
        <v>-14.0</v>
      </c>
      <c r="JJ315" s="444">
        <v>-15.0</v>
      </c>
      <c r="JK315" s="444">
        <v>-16.0</v>
      </c>
      <c r="JL315" s="445"/>
      <c r="JM315" s="443">
        <v>-1.0</v>
      </c>
      <c r="JN315" s="444">
        <v>-2.0</v>
      </c>
      <c r="JO315" s="444">
        <v>-3.0</v>
      </c>
      <c r="JP315" s="444">
        <v>-4.0</v>
      </c>
      <c r="JQ315" s="444">
        <v>-5.0</v>
      </c>
      <c r="JR315" s="444">
        <v>-6.0</v>
      </c>
      <c r="JS315" s="444">
        <v>-7.0</v>
      </c>
      <c r="JT315" s="444">
        <v>-8.0</v>
      </c>
      <c r="JU315" s="444">
        <v>-9.0</v>
      </c>
      <c r="JV315" s="444">
        <v>-10.0</v>
      </c>
      <c r="JW315" s="444">
        <v>-11.0</v>
      </c>
      <c r="JX315" s="444">
        <v>-12.0</v>
      </c>
      <c r="JY315" s="444">
        <v>-13.0</v>
      </c>
      <c r="JZ315" s="444">
        <v>-14.0</v>
      </c>
      <c r="KA315" s="444">
        <v>-15.0</v>
      </c>
      <c r="KB315" s="444">
        <v>-16.0</v>
      </c>
      <c r="KC315" s="445"/>
      <c r="KD315" s="443">
        <v>-1.0</v>
      </c>
      <c r="KE315" s="444">
        <v>-2.0</v>
      </c>
      <c r="KF315" s="444">
        <v>-3.0</v>
      </c>
      <c r="KG315" s="444">
        <v>-4.0</v>
      </c>
      <c r="KH315" s="444">
        <v>-5.0</v>
      </c>
      <c r="KI315" s="444">
        <v>-6.0</v>
      </c>
      <c r="KJ315" s="444">
        <v>-7.0</v>
      </c>
      <c r="KK315" s="444">
        <v>-8.0</v>
      </c>
      <c r="KL315" s="444">
        <v>-9.0</v>
      </c>
      <c r="KM315" s="444">
        <v>-10.0</v>
      </c>
      <c r="KN315" s="444">
        <v>-11.0</v>
      </c>
      <c r="KO315" s="444">
        <v>-12.0</v>
      </c>
      <c r="KP315" s="444">
        <v>-13.0</v>
      </c>
      <c r="KQ315" s="444">
        <v>-14.0</v>
      </c>
      <c r="KR315" s="444">
        <v>-15.0</v>
      </c>
      <c r="KS315" s="444">
        <v>-16.0</v>
      </c>
      <c r="KT315" s="445"/>
      <c r="KU315" s="446"/>
    </row>
    <row r="316" ht="15.75" customHeight="1">
      <c r="A316" s="447"/>
      <c r="B316" s="448" t="s">
        <v>86</v>
      </c>
      <c r="C316" s="449" t="s">
        <v>132</v>
      </c>
      <c r="D316" s="449" t="s">
        <v>132</v>
      </c>
      <c r="E316" s="449" t="s">
        <v>132</v>
      </c>
      <c r="F316" s="449" t="s">
        <v>132</v>
      </c>
      <c r="G316" s="449" t="s">
        <v>132</v>
      </c>
      <c r="H316" s="449" t="s">
        <v>132</v>
      </c>
      <c r="I316" s="449" t="s">
        <v>132</v>
      </c>
      <c r="J316" s="449" t="s">
        <v>132</v>
      </c>
      <c r="K316" s="449" t="s">
        <v>132</v>
      </c>
      <c r="L316" s="449" t="s">
        <v>132</v>
      </c>
      <c r="M316" s="449" t="s">
        <v>132</v>
      </c>
      <c r="N316" s="449" t="s">
        <v>132</v>
      </c>
      <c r="O316" s="449" t="s">
        <v>132</v>
      </c>
      <c r="P316" s="449" t="s">
        <v>132</v>
      </c>
      <c r="Q316" s="450"/>
      <c r="R316" s="447"/>
      <c r="S316" s="448" t="s">
        <v>86</v>
      </c>
      <c r="T316" s="449" t="s">
        <v>132</v>
      </c>
      <c r="U316" s="449" t="s">
        <v>132</v>
      </c>
      <c r="V316" s="449" t="s">
        <v>132</v>
      </c>
      <c r="W316" s="449" t="s">
        <v>132</v>
      </c>
      <c r="X316" s="449" t="s">
        <v>132</v>
      </c>
      <c r="Y316" s="449" t="s">
        <v>132</v>
      </c>
      <c r="Z316" s="449" t="s">
        <v>132</v>
      </c>
      <c r="AA316" s="449" t="s">
        <v>132</v>
      </c>
      <c r="AB316" s="449" t="s">
        <v>132</v>
      </c>
      <c r="AC316" s="449" t="s">
        <v>132</v>
      </c>
      <c r="AD316" s="449" t="s">
        <v>132</v>
      </c>
      <c r="AE316" s="449" t="s">
        <v>132</v>
      </c>
      <c r="AF316" s="449" t="s">
        <v>132</v>
      </c>
      <c r="AG316" s="449" t="s">
        <v>132</v>
      </c>
      <c r="AH316" s="450"/>
      <c r="AI316" s="447"/>
      <c r="AJ316" s="448" t="s">
        <v>86</v>
      </c>
      <c r="AK316" s="449" t="s">
        <v>132</v>
      </c>
      <c r="AL316" s="449" t="s">
        <v>132</v>
      </c>
      <c r="AM316" s="449" t="s">
        <v>132</v>
      </c>
      <c r="AN316" s="449" t="s">
        <v>132</v>
      </c>
      <c r="AO316" s="449" t="s">
        <v>132</v>
      </c>
      <c r="AP316" s="449" t="s">
        <v>132</v>
      </c>
      <c r="AQ316" s="449" t="s">
        <v>132</v>
      </c>
      <c r="AR316" s="449" t="s">
        <v>132</v>
      </c>
      <c r="AS316" s="449" t="s">
        <v>132</v>
      </c>
      <c r="AT316" s="449" t="s">
        <v>132</v>
      </c>
      <c r="AU316" s="449" t="s">
        <v>132</v>
      </c>
      <c r="AV316" s="449" t="s">
        <v>132</v>
      </c>
      <c r="AW316" s="449" t="s">
        <v>132</v>
      </c>
      <c r="AX316" s="449" t="s">
        <v>132</v>
      </c>
      <c r="AY316" s="450"/>
      <c r="AZ316" s="447"/>
      <c r="BA316" s="448" t="s">
        <v>86</v>
      </c>
      <c r="BB316" s="449" t="s">
        <v>132</v>
      </c>
      <c r="BC316" s="449" t="s">
        <v>132</v>
      </c>
      <c r="BD316" s="449" t="s">
        <v>132</v>
      </c>
      <c r="BE316" s="449" t="s">
        <v>132</v>
      </c>
      <c r="BF316" s="449" t="s">
        <v>132</v>
      </c>
      <c r="BG316" s="449" t="s">
        <v>132</v>
      </c>
      <c r="BH316" s="449" t="s">
        <v>132</v>
      </c>
      <c r="BI316" s="449" t="s">
        <v>132</v>
      </c>
      <c r="BJ316" s="449" t="s">
        <v>132</v>
      </c>
      <c r="BK316" s="449" t="s">
        <v>132</v>
      </c>
      <c r="BL316" s="449" t="s">
        <v>132</v>
      </c>
      <c r="BM316" s="449" t="s">
        <v>132</v>
      </c>
      <c r="BN316" s="449" t="s">
        <v>132</v>
      </c>
      <c r="BO316" s="449" t="s">
        <v>132</v>
      </c>
      <c r="BP316" s="450"/>
      <c r="BQ316" s="447"/>
      <c r="BR316" s="448" t="s">
        <v>86</v>
      </c>
      <c r="BS316" s="449" t="s">
        <v>132</v>
      </c>
      <c r="BT316" s="449" t="s">
        <v>132</v>
      </c>
      <c r="BU316" s="449" t="s">
        <v>132</v>
      </c>
      <c r="BV316" s="449" t="s">
        <v>132</v>
      </c>
      <c r="BW316" s="449" t="s">
        <v>132</v>
      </c>
      <c r="BX316" s="449" t="s">
        <v>132</v>
      </c>
      <c r="BY316" s="449" t="s">
        <v>132</v>
      </c>
      <c r="BZ316" s="449" t="s">
        <v>132</v>
      </c>
      <c r="CA316" s="449" t="s">
        <v>132</v>
      </c>
      <c r="CB316" s="449" t="s">
        <v>132</v>
      </c>
      <c r="CC316" s="449" t="s">
        <v>132</v>
      </c>
      <c r="CD316" s="449" t="s">
        <v>132</v>
      </c>
      <c r="CE316" s="449" t="s">
        <v>132</v>
      </c>
      <c r="CF316" s="449" t="s">
        <v>132</v>
      </c>
      <c r="CG316" s="450"/>
      <c r="CH316" s="447"/>
      <c r="CI316" s="448" t="s">
        <v>86</v>
      </c>
      <c r="CJ316" s="449" t="s">
        <v>132</v>
      </c>
      <c r="CK316" s="449" t="s">
        <v>132</v>
      </c>
      <c r="CL316" s="449" t="s">
        <v>132</v>
      </c>
      <c r="CM316" s="449" t="s">
        <v>132</v>
      </c>
      <c r="CN316" s="449" t="s">
        <v>132</v>
      </c>
      <c r="CO316" s="449" t="s">
        <v>132</v>
      </c>
      <c r="CP316" s="449" t="s">
        <v>132</v>
      </c>
      <c r="CQ316" s="449" t="s">
        <v>132</v>
      </c>
      <c r="CR316" s="449" t="s">
        <v>132</v>
      </c>
      <c r="CS316" s="449" t="s">
        <v>132</v>
      </c>
      <c r="CT316" s="449" t="s">
        <v>132</v>
      </c>
      <c r="CU316" s="449" t="s">
        <v>132</v>
      </c>
      <c r="CV316" s="449" t="s">
        <v>132</v>
      </c>
      <c r="CW316" s="449" t="s">
        <v>132</v>
      </c>
      <c r="CX316" s="450"/>
      <c r="CY316" s="447"/>
      <c r="CZ316" s="448" t="s">
        <v>86</v>
      </c>
      <c r="DA316" s="449" t="s">
        <v>132</v>
      </c>
      <c r="DB316" s="449" t="s">
        <v>132</v>
      </c>
      <c r="DC316" s="449" t="s">
        <v>132</v>
      </c>
      <c r="DD316" s="449" t="s">
        <v>132</v>
      </c>
      <c r="DE316" s="449" t="s">
        <v>132</v>
      </c>
      <c r="DF316" s="449" t="s">
        <v>132</v>
      </c>
      <c r="DG316" s="449" t="s">
        <v>132</v>
      </c>
      <c r="DH316" s="449" t="s">
        <v>132</v>
      </c>
      <c r="DI316" s="449" t="s">
        <v>132</v>
      </c>
      <c r="DJ316" s="449" t="s">
        <v>132</v>
      </c>
      <c r="DK316" s="449" t="s">
        <v>132</v>
      </c>
      <c r="DL316" s="449" t="s">
        <v>132</v>
      </c>
      <c r="DM316" s="449" t="s">
        <v>132</v>
      </c>
      <c r="DN316" s="449" t="s">
        <v>132</v>
      </c>
      <c r="DO316" s="450"/>
      <c r="DP316" s="447"/>
      <c r="DQ316" s="448" t="s">
        <v>86</v>
      </c>
      <c r="DR316" s="449" t="s">
        <v>132</v>
      </c>
      <c r="DS316" s="449" t="s">
        <v>132</v>
      </c>
      <c r="DT316" s="449" t="s">
        <v>132</v>
      </c>
      <c r="DU316" s="449" t="s">
        <v>132</v>
      </c>
      <c r="DV316" s="449" t="s">
        <v>132</v>
      </c>
      <c r="DW316" s="449" t="s">
        <v>132</v>
      </c>
      <c r="DX316" s="449" t="s">
        <v>132</v>
      </c>
      <c r="DY316" s="449" t="s">
        <v>132</v>
      </c>
      <c r="DZ316" s="449" t="s">
        <v>132</v>
      </c>
      <c r="EA316" s="449" t="s">
        <v>132</v>
      </c>
      <c r="EB316" s="449" t="s">
        <v>132</v>
      </c>
      <c r="EC316" s="449" t="s">
        <v>132</v>
      </c>
      <c r="ED316" s="449" t="s">
        <v>132</v>
      </c>
      <c r="EE316" s="449" t="s">
        <v>132</v>
      </c>
      <c r="EF316" s="450"/>
      <c r="EG316" s="447"/>
      <c r="EH316" s="448" t="s">
        <v>86</v>
      </c>
      <c r="EI316" s="449" t="s">
        <v>132</v>
      </c>
      <c r="EJ316" s="449" t="s">
        <v>132</v>
      </c>
      <c r="EK316" s="449" t="s">
        <v>132</v>
      </c>
      <c r="EL316" s="449" t="s">
        <v>132</v>
      </c>
      <c r="EM316" s="449" t="s">
        <v>132</v>
      </c>
      <c r="EN316" s="449" t="s">
        <v>132</v>
      </c>
      <c r="EO316" s="449" t="s">
        <v>132</v>
      </c>
      <c r="EP316" s="449" t="s">
        <v>132</v>
      </c>
      <c r="EQ316" s="449" t="s">
        <v>132</v>
      </c>
      <c r="ER316" s="449" t="s">
        <v>132</v>
      </c>
      <c r="ES316" s="449" t="s">
        <v>132</v>
      </c>
      <c r="ET316" s="449" t="s">
        <v>132</v>
      </c>
      <c r="EU316" s="449" t="s">
        <v>132</v>
      </c>
      <c r="EV316" s="449" t="s">
        <v>132</v>
      </c>
      <c r="EW316" s="450"/>
      <c r="EX316" s="447"/>
      <c r="EY316" s="448" t="s">
        <v>86</v>
      </c>
      <c r="EZ316" s="449" t="s">
        <v>132</v>
      </c>
      <c r="FA316" s="449" t="s">
        <v>132</v>
      </c>
      <c r="FB316" s="449" t="s">
        <v>132</v>
      </c>
      <c r="FC316" s="449" t="s">
        <v>132</v>
      </c>
      <c r="FD316" s="449" t="s">
        <v>132</v>
      </c>
      <c r="FE316" s="449" t="s">
        <v>132</v>
      </c>
      <c r="FF316" s="449" t="s">
        <v>132</v>
      </c>
      <c r="FG316" s="449" t="s">
        <v>132</v>
      </c>
      <c r="FH316" s="449" t="s">
        <v>132</v>
      </c>
      <c r="FI316" s="449" t="s">
        <v>132</v>
      </c>
      <c r="FJ316" s="449" t="s">
        <v>132</v>
      </c>
      <c r="FK316" s="449" t="s">
        <v>132</v>
      </c>
      <c r="FL316" s="449" t="s">
        <v>132</v>
      </c>
      <c r="FM316" s="449" t="s">
        <v>132</v>
      </c>
      <c r="FN316" s="450"/>
      <c r="FO316" s="447"/>
      <c r="FP316" s="448" t="s">
        <v>86</v>
      </c>
      <c r="FQ316" s="449" t="s">
        <v>132</v>
      </c>
      <c r="FR316" s="449" t="s">
        <v>132</v>
      </c>
      <c r="FS316" s="449" t="s">
        <v>132</v>
      </c>
      <c r="FT316" s="449" t="s">
        <v>132</v>
      </c>
      <c r="FU316" s="449" t="s">
        <v>132</v>
      </c>
      <c r="FV316" s="449" t="s">
        <v>132</v>
      </c>
      <c r="FW316" s="449" t="s">
        <v>132</v>
      </c>
      <c r="FX316" s="449" t="s">
        <v>132</v>
      </c>
      <c r="FY316" s="449" t="s">
        <v>132</v>
      </c>
      <c r="FZ316" s="449" t="s">
        <v>132</v>
      </c>
      <c r="GA316" s="449" t="s">
        <v>132</v>
      </c>
      <c r="GB316" s="449" t="s">
        <v>132</v>
      </c>
      <c r="GC316" s="449" t="s">
        <v>132</v>
      </c>
      <c r="GD316" s="449" t="s">
        <v>132</v>
      </c>
      <c r="GE316" s="450"/>
      <c r="GF316" s="447"/>
      <c r="GG316" s="448" t="s">
        <v>86</v>
      </c>
      <c r="GH316" s="449" t="s">
        <v>132</v>
      </c>
      <c r="GI316" s="449" t="s">
        <v>132</v>
      </c>
      <c r="GJ316" s="449" t="s">
        <v>132</v>
      </c>
      <c r="GK316" s="449" t="s">
        <v>132</v>
      </c>
      <c r="GL316" s="449" t="s">
        <v>132</v>
      </c>
      <c r="GM316" s="449" t="s">
        <v>132</v>
      </c>
      <c r="GN316" s="449" t="s">
        <v>132</v>
      </c>
      <c r="GO316" s="449" t="s">
        <v>132</v>
      </c>
      <c r="GP316" s="449" t="s">
        <v>132</v>
      </c>
      <c r="GQ316" s="449" t="s">
        <v>132</v>
      </c>
      <c r="GR316" s="449" t="s">
        <v>132</v>
      </c>
      <c r="GS316" s="449" t="s">
        <v>132</v>
      </c>
      <c r="GT316" s="449" t="s">
        <v>132</v>
      </c>
      <c r="GU316" s="449" t="s">
        <v>132</v>
      </c>
      <c r="GV316" s="450"/>
      <c r="GW316" s="447"/>
      <c r="GX316" s="448" t="s">
        <v>86</v>
      </c>
      <c r="GY316" s="449" t="s">
        <v>132</v>
      </c>
      <c r="GZ316" s="449" t="s">
        <v>132</v>
      </c>
      <c r="HA316" s="449" t="s">
        <v>132</v>
      </c>
      <c r="HB316" s="449" t="s">
        <v>132</v>
      </c>
      <c r="HC316" s="449" t="s">
        <v>132</v>
      </c>
      <c r="HD316" s="449" t="s">
        <v>132</v>
      </c>
      <c r="HE316" s="449" t="s">
        <v>132</v>
      </c>
      <c r="HF316" s="449" t="s">
        <v>132</v>
      </c>
      <c r="HG316" s="449" t="s">
        <v>132</v>
      </c>
      <c r="HH316" s="449" t="s">
        <v>132</v>
      </c>
      <c r="HI316" s="449" t="s">
        <v>132</v>
      </c>
      <c r="HJ316" s="449" t="s">
        <v>132</v>
      </c>
      <c r="HK316" s="449" t="s">
        <v>132</v>
      </c>
      <c r="HL316" s="449" t="s">
        <v>132</v>
      </c>
      <c r="HM316" s="450"/>
      <c r="HN316" s="447"/>
      <c r="HO316" s="448" t="s">
        <v>86</v>
      </c>
      <c r="HP316" s="449" t="s">
        <v>132</v>
      </c>
      <c r="HQ316" s="449" t="s">
        <v>132</v>
      </c>
      <c r="HR316" s="449" t="s">
        <v>132</v>
      </c>
      <c r="HS316" s="449" t="s">
        <v>132</v>
      </c>
      <c r="HT316" s="449" t="s">
        <v>132</v>
      </c>
      <c r="HU316" s="449" t="s">
        <v>132</v>
      </c>
      <c r="HV316" s="449" t="s">
        <v>132</v>
      </c>
      <c r="HW316" s="449" t="s">
        <v>132</v>
      </c>
      <c r="HX316" s="449" t="s">
        <v>132</v>
      </c>
      <c r="HY316" s="449" t="s">
        <v>132</v>
      </c>
      <c r="HZ316" s="449" t="s">
        <v>132</v>
      </c>
      <c r="IA316" s="449" t="s">
        <v>132</v>
      </c>
      <c r="IB316" s="449" t="s">
        <v>132</v>
      </c>
      <c r="IC316" s="449" t="s">
        <v>132</v>
      </c>
      <c r="ID316" s="450"/>
      <c r="IE316" s="447"/>
      <c r="IF316" s="448" t="s">
        <v>86</v>
      </c>
      <c r="IG316" s="449" t="s">
        <v>132</v>
      </c>
      <c r="IH316" s="449" t="s">
        <v>132</v>
      </c>
      <c r="II316" s="449" t="s">
        <v>132</v>
      </c>
      <c r="IJ316" s="449" t="s">
        <v>132</v>
      </c>
      <c r="IK316" s="449" t="s">
        <v>132</v>
      </c>
      <c r="IL316" s="449" t="s">
        <v>132</v>
      </c>
      <c r="IM316" s="449" t="s">
        <v>132</v>
      </c>
      <c r="IN316" s="449" t="s">
        <v>132</v>
      </c>
      <c r="IO316" s="449" t="s">
        <v>132</v>
      </c>
      <c r="IP316" s="449" t="s">
        <v>132</v>
      </c>
      <c r="IQ316" s="449" t="s">
        <v>132</v>
      </c>
      <c r="IR316" s="449" t="s">
        <v>132</v>
      </c>
      <c r="IS316" s="449" t="s">
        <v>132</v>
      </c>
      <c r="IT316" s="449" t="s">
        <v>132</v>
      </c>
      <c r="IU316" s="450"/>
      <c r="IV316" s="447"/>
      <c r="IW316" s="448" t="s">
        <v>86</v>
      </c>
      <c r="IX316" s="449" t="s">
        <v>132</v>
      </c>
      <c r="IY316" s="449" t="s">
        <v>132</v>
      </c>
      <c r="IZ316" s="449" t="s">
        <v>132</v>
      </c>
      <c r="JA316" s="449" t="s">
        <v>132</v>
      </c>
      <c r="JB316" s="449" t="s">
        <v>132</v>
      </c>
      <c r="JC316" s="449" t="s">
        <v>132</v>
      </c>
      <c r="JD316" s="449" t="s">
        <v>132</v>
      </c>
      <c r="JE316" s="449" t="s">
        <v>132</v>
      </c>
      <c r="JF316" s="449" t="s">
        <v>132</v>
      </c>
      <c r="JG316" s="449" t="s">
        <v>132</v>
      </c>
      <c r="JH316" s="449" t="s">
        <v>132</v>
      </c>
      <c r="JI316" s="449" t="s">
        <v>132</v>
      </c>
      <c r="JJ316" s="449" t="s">
        <v>132</v>
      </c>
      <c r="JK316" s="449" t="s">
        <v>132</v>
      </c>
      <c r="JL316" s="450"/>
      <c r="JM316" s="447"/>
      <c r="JN316" s="448" t="s">
        <v>86</v>
      </c>
      <c r="JO316" s="449" t="s">
        <v>132</v>
      </c>
      <c r="JP316" s="449" t="s">
        <v>132</v>
      </c>
      <c r="JQ316" s="449"/>
      <c r="JR316" s="449" t="s">
        <v>132</v>
      </c>
      <c r="JS316" s="449" t="s">
        <v>132</v>
      </c>
      <c r="JT316" s="449" t="s">
        <v>132</v>
      </c>
      <c r="JU316" s="449" t="s">
        <v>132</v>
      </c>
      <c r="JV316" s="449" t="s">
        <v>132</v>
      </c>
      <c r="JW316" s="449" t="s">
        <v>132</v>
      </c>
      <c r="JX316" s="449" t="s">
        <v>132</v>
      </c>
      <c r="JY316" s="449" t="s">
        <v>132</v>
      </c>
      <c r="JZ316" s="449" t="s">
        <v>132</v>
      </c>
      <c r="KA316" s="449" t="s">
        <v>132</v>
      </c>
      <c r="KB316" s="449" t="s">
        <v>132</v>
      </c>
      <c r="KC316" s="450"/>
      <c r="KD316" s="447"/>
      <c r="KE316" s="448" t="s">
        <v>86</v>
      </c>
      <c r="KF316" s="449" t="s">
        <v>132</v>
      </c>
      <c r="KG316" s="449" t="s">
        <v>132</v>
      </c>
      <c r="KH316" s="449"/>
      <c r="KI316" s="449" t="s">
        <v>132</v>
      </c>
      <c r="KJ316" s="449" t="s">
        <v>132</v>
      </c>
      <c r="KK316" s="449" t="s">
        <v>132</v>
      </c>
      <c r="KL316" s="449" t="s">
        <v>132</v>
      </c>
      <c r="KM316" s="449" t="s">
        <v>132</v>
      </c>
      <c r="KN316" s="449" t="s">
        <v>132</v>
      </c>
      <c r="KO316" s="449" t="s">
        <v>132</v>
      </c>
      <c r="KP316" s="449" t="s">
        <v>132</v>
      </c>
      <c r="KQ316" s="449" t="s">
        <v>132</v>
      </c>
      <c r="KR316" s="449" t="s">
        <v>132</v>
      </c>
      <c r="KS316" s="449" t="s">
        <v>132</v>
      </c>
      <c r="KT316" s="450"/>
      <c r="KU316" s="451"/>
    </row>
    <row r="317" ht="15.75" customHeight="1">
      <c r="A317" s="452">
        <v>1.0</v>
      </c>
      <c r="B317" s="453" t="s">
        <v>32</v>
      </c>
      <c r="C317" s="454" t="s">
        <v>133</v>
      </c>
      <c r="D317" s="454" t="s">
        <v>134</v>
      </c>
      <c r="E317" s="455">
        <f>'Produksi dan Harga'!F4</f>
        <v>0</v>
      </c>
      <c r="F317" s="455">
        <v>585049.2368478939</v>
      </c>
      <c r="G317" s="455">
        <f t="shared" ref="G317:G339" si="3268">IFERROR(E317*F317/1000000,0)</f>
        <v>0</v>
      </c>
      <c r="H317" s="456"/>
      <c r="I317" s="455">
        <f t="shared" ref="I317:I339" si="3269">IFERROR(+G317*H317,"")</f>
        <v>0</v>
      </c>
      <c r="J317" s="456"/>
      <c r="K317" s="455">
        <f>ADHB!L317</f>
        <v>0</v>
      </c>
      <c r="L317" s="455">
        <f t="shared" ref="L317:L339" si="3270">IFERROR(K317/J317*100,0)</f>
        <v>0</v>
      </c>
      <c r="M317" s="455">
        <f t="shared" ref="M317:M339" si="3271">IFERROR(+(IF(G317="","0",G317))+(IF(I317="","0",I317))+(IF(L317="","0",L317)),"")</f>
        <v>0</v>
      </c>
      <c r="N317" s="456">
        <v>0.224147321887</v>
      </c>
      <c r="O317" s="457">
        <f t="shared" ref="O317:O339" si="3272">IFERROR(+N317*(M317-L317),"")</f>
        <v>0</v>
      </c>
      <c r="P317" s="458">
        <f t="shared" ref="P317:P339" si="3273">IFERROR(+(IF(M317="","0",M317))-(IF(O317="","0",O317)),"")</f>
        <v>0</v>
      </c>
      <c r="Q317" s="459"/>
      <c r="R317" s="452">
        <v>1.0</v>
      </c>
      <c r="S317" s="453" t="s">
        <v>32</v>
      </c>
      <c r="T317" s="454" t="s">
        <v>133</v>
      </c>
      <c r="U317" s="454" t="s">
        <v>134</v>
      </c>
      <c r="V317" s="455">
        <f>'Produksi dan Harga'!K4</f>
        <v>0</v>
      </c>
      <c r="W317" s="455">
        <f t="shared" ref="W317:W339" si="3274">F317</f>
        <v>585049.2368</v>
      </c>
      <c r="X317" s="455">
        <f t="shared" ref="X317:X339" si="3275">IFERROR(V317*W317/1000000,0)</f>
        <v>0</v>
      </c>
      <c r="Y317" s="456"/>
      <c r="Z317" s="455">
        <f t="shared" ref="Z317:Z339" si="3276">IFERROR(+X317*Y317,"")</f>
        <v>0</v>
      </c>
      <c r="AA317" s="456"/>
      <c r="AB317" s="455">
        <f>ADHB!AC317</f>
        <v>0</v>
      </c>
      <c r="AC317" s="455">
        <f t="shared" ref="AC317:AC339" si="3277">IFERROR(AB317/AA317*100,0)</f>
        <v>0</v>
      </c>
      <c r="AD317" s="455">
        <f t="shared" ref="AD317:AD339" si="3278">IFERROR(+(IF(X317="","0",X317))+(IF(Z317="","0",Z317))+(IF(AC317="","0",AC317)),"")</f>
        <v>0</v>
      </c>
      <c r="AE317" s="456">
        <v>0.224147321887</v>
      </c>
      <c r="AF317" s="457">
        <f t="shared" ref="AF317:AF339" si="3279">IFERROR(+AE317*(AD317-AC317),"")</f>
        <v>0</v>
      </c>
      <c r="AG317" s="458">
        <f t="shared" ref="AG317:AG339" si="3280">IFERROR(+(IF(AD317="","0",AD317))-(IF(AF317="","0",AF317)),"")</f>
        <v>0</v>
      </c>
      <c r="AH317" s="459"/>
      <c r="AI317" s="452">
        <v>1.0</v>
      </c>
      <c r="AJ317" s="453" t="s">
        <v>32</v>
      </c>
      <c r="AK317" s="454" t="s">
        <v>133</v>
      </c>
      <c r="AL317" s="454" t="s">
        <v>134</v>
      </c>
      <c r="AM317" s="455">
        <f>'Produksi dan Harga'!P4</f>
        <v>0</v>
      </c>
      <c r="AN317" s="455">
        <f t="shared" ref="AN317:AN339" si="3281">W317</f>
        <v>585049.2368</v>
      </c>
      <c r="AO317" s="455">
        <f t="shared" ref="AO317:AO339" si="3282">IFERROR(AM317*AN317/1000000,0)</f>
        <v>0</v>
      </c>
      <c r="AP317" s="456"/>
      <c r="AQ317" s="455">
        <f t="shared" ref="AQ317:AQ339" si="3283">IFERROR(+AO317*AP317,"")</f>
        <v>0</v>
      </c>
      <c r="AR317" s="456"/>
      <c r="AS317" s="455">
        <f>ADHB!AT317</f>
        <v>0</v>
      </c>
      <c r="AT317" s="455">
        <f t="shared" ref="AT317:AT339" si="3284">IFERROR(AS317/AR317*100,0)</f>
        <v>0</v>
      </c>
      <c r="AU317" s="455">
        <f t="shared" ref="AU317:AU339" si="3285">IFERROR(+(IF(AO317="","0",AO317))+(IF(AQ317="","0",AQ317))+(IF(AT317="","0",AT317)),"")</f>
        <v>0</v>
      </c>
      <c r="AV317" s="456">
        <v>0.224147321887</v>
      </c>
      <c r="AW317" s="457">
        <f t="shared" ref="AW317:AW339" si="3286">IFERROR(+AV317*(AU317-AT317),"")</f>
        <v>0</v>
      </c>
      <c r="AX317" s="458">
        <f t="shared" ref="AX317:AX339" si="3287">IFERROR(+(IF(AU317="","0",AU317))-(IF(AW317="","0",AW317)),"")</f>
        <v>0</v>
      </c>
      <c r="AY317" s="459"/>
      <c r="AZ317" s="452">
        <v>1.0</v>
      </c>
      <c r="BA317" s="453" t="s">
        <v>32</v>
      </c>
      <c r="BB317" s="454" t="s">
        <v>133</v>
      </c>
      <c r="BC317" s="454" t="s">
        <v>134</v>
      </c>
      <c r="BD317" s="455">
        <f>'Produksi dan Harga'!U4</f>
        <v>0</v>
      </c>
      <c r="BE317" s="455">
        <f t="shared" ref="BE317:BE339" si="3288">AN317</f>
        <v>585049.2368</v>
      </c>
      <c r="BF317" s="455">
        <f t="shared" ref="BF317:BF339" si="3289">IFERROR(BD317*BE317/1000000,0)</f>
        <v>0</v>
      </c>
      <c r="BG317" s="456"/>
      <c r="BH317" s="455">
        <f t="shared" ref="BH317:BH339" si="3290">IFERROR(+BF317*BG317,"")</f>
        <v>0</v>
      </c>
      <c r="BI317" s="456"/>
      <c r="BJ317" s="455">
        <f>ADHB!BK317</f>
        <v>0</v>
      </c>
      <c r="BK317" s="455">
        <f t="shared" ref="BK317:BK339" si="3291">IFERROR(BJ317/BI317*100,0)</f>
        <v>0</v>
      </c>
      <c r="BL317" s="455">
        <f t="shared" ref="BL317:BL339" si="3292">IFERROR(+(IF(BF317="","0",BF317))+(IF(BH317="","0",BH317))+(IF(BK317="","0",BK317)),"")</f>
        <v>0</v>
      </c>
      <c r="BM317" s="456">
        <v>0.224147321887</v>
      </c>
      <c r="BN317" s="457">
        <f t="shared" ref="BN317:BN339" si="3293">IFERROR(+BM317*(BL317-BK317),"")</f>
        <v>0</v>
      </c>
      <c r="BO317" s="458">
        <f t="shared" ref="BO317:BO339" si="3294">IFERROR(+(IF(BL317="","0",BL317))-(IF(BN317="","0",BN317)),"")</f>
        <v>0</v>
      </c>
      <c r="BP317" s="459"/>
      <c r="BQ317" s="452">
        <v>1.0</v>
      </c>
      <c r="BR317" s="453" t="s">
        <v>32</v>
      </c>
      <c r="BS317" s="454" t="s">
        <v>133</v>
      </c>
      <c r="BT317" s="454" t="s">
        <v>134</v>
      </c>
      <c r="BU317" s="455">
        <f>'Produksi dan Harga'!Z4</f>
        <v>0</v>
      </c>
      <c r="BV317" s="455">
        <f t="shared" ref="BV317:BV339" si="3295">BE317</f>
        <v>585049.2368</v>
      </c>
      <c r="BW317" s="455">
        <f t="shared" ref="BW317:BW339" si="3296">IFERROR(BU317*BV317/1000000,0)</f>
        <v>0</v>
      </c>
      <c r="BX317" s="456"/>
      <c r="BY317" s="455">
        <f t="shared" ref="BY317:BY339" si="3297">IFERROR(+BW317*BX317,"")</f>
        <v>0</v>
      </c>
      <c r="BZ317" s="456"/>
      <c r="CA317" s="455">
        <f>ADHB!CB317</f>
        <v>0</v>
      </c>
      <c r="CB317" s="455">
        <f t="shared" ref="CB317:CB339" si="3298">IFERROR(CA317/BZ317*100,0)</f>
        <v>0</v>
      </c>
      <c r="CC317" s="455">
        <f t="shared" ref="CC317:CC339" si="3299">IFERROR(+(IF(BW317="","0",BW317))+(IF(BY317="","0",BY317))+(IF(CB317="","0",CB317)),"")</f>
        <v>0</v>
      </c>
      <c r="CD317" s="456">
        <v>0.224147321887</v>
      </c>
      <c r="CE317" s="457">
        <f t="shared" ref="CE317:CE339" si="3300">IFERROR(+CD317*(CC317-CB317),"")</f>
        <v>0</v>
      </c>
      <c r="CF317" s="458">
        <f t="shared" ref="CF317:CF339" si="3301">IFERROR(+(IF(CC317="","0",CC317))-(IF(CE317="","0",CE317)),"")</f>
        <v>0</v>
      </c>
      <c r="CG317" s="459"/>
      <c r="CH317" s="452">
        <v>1.0</v>
      </c>
      <c r="CI317" s="453" t="s">
        <v>32</v>
      </c>
      <c r="CJ317" s="454" t="s">
        <v>133</v>
      </c>
      <c r="CK317" s="454" t="s">
        <v>134</v>
      </c>
      <c r="CL317" s="455">
        <f>'Produksi dan Harga'!AE4</f>
        <v>0</v>
      </c>
      <c r="CM317" s="455">
        <f t="shared" ref="CM317:CM339" si="3302">BV317</f>
        <v>585049.2368</v>
      </c>
      <c r="CN317" s="455">
        <f t="shared" ref="CN317:CN339" si="3303">IFERROR(CL317*CM317/1000000,0)</f>
        <v>0</v>
      </c>
      <c r="CO317" s="456"/>
      <c r="CP317" s="455">
        <f t="shared" ref="CP317:CP339" si="3304">IFERROR(+CN317*CO317,"")</f>
        <v>0</v>
      </c>
      <c r="CQ317" s="456"/>
      <c r="CR317" s="455">
        <f>ADHB!CS317</f>
        <v>0</v>
      </c>
      <c r="CS317" s="455">
        <f t="shared" ref="CS317:CS339" si="3305">IFERROR(CR317/CQ317*100,0)</f>
        <v>0</v>
      </c>
      <c r="CT317" s="455">
        <f t="shared" ref="CT317:CT339" si="3306">IFERROR(+(IF(CN317="","0",CN317))+(IF(CP317="","0",CP317))+(IF(CS317="","0",CS317)),"")</f>
        <v>0</v>
      </c>
      <c r="CU317" s="456">
        <v>0.224147321887</v>
      </c>
      <c r="CV317" s="457">
        <f t="shared" ref="CV317:CV339" si="3307">IFERROR(+CU317*(CT317-CS317),"")</f>
        <v>0</v>
      </c>
      <c r="CW317" s="458">
        <f t="shared" ref="CW317:CW339" si="3308">IFERROR(+(IF(CT317="","0",CT317))-(IF(CV317="","0",CV317)),"")</f>
        <v>0</v>
      </c>
      <c r="CX317" s="459"/>
      <c r="CY317" s="452">
        <v>1.0</v>
      </c>
      <c r="CZ317" s="453" t="s">
        <v>32</v>
      </c>
      <c r="DA317" s="454" t="s">
        <v>133</v>
      </c>
      <c r="DB317" s="454" t="s">
        <v>134</v>
      </c>
      <c r="DC317" s="455">
        <f>'Produksi dan Harga'!AJ4</f>
        <v>0</v>
      </c>
      <c r="DD317" s="455">
        <f t="shared" ref="DD317:DD339" si="3309">CM317</f>
        <v>585049.2368</v>
      </c>
      <c r="DE317" s="455">
        <f t="shared" ref="DE317:DE339" si="3310">IFERROR(DC317*DD317/1000000,0)</f>
        <v>0</v>
      </c>
      <c r="DF317" s="456"/>
      <c r="DG317" s="455">
        <f t="shared" ref="DG317:DG339" si="3311">IFERROR(+DE317*DF317,"")</f>
        <v>0</v>
      </c>
      <c r="DH317" s="456"/>
      <c r="DI317" s="455">
        <f>ADHB!DJ317</f>
        <v>0</v>
      </c>
      <c r="DJ317" s="455">
        <f t="shared" ref="DJ317:DJ339" si="3312">IFERROR(DI317/DH317*100,0)</f>
        <v>0</v>
      </c>
      <c r="DK317" s="455">
        <f t="shared" ref="DK317:DK339" si="3313">IFERROR(+(IF(DE317="","0",DE317))+(IF(DG317="","0",DG317))+(IF(DJ317="","0",DJ317)),"")</f>
        <v>0</v>
      </c>
      <c r="DL317" s="456">
        <v>0.224147321887</v>
      </c>
      <c r="DM317" s="457">
        <f t="shared" ref="DM317:DM339" si="3314">IFERROR(+DL317*(DK317-DJ317),"")</f>
        <v>0</v>
      </c>
      <c r="DN317" s="458">
        <f t="shared" ref="DN317:DN339" si="3315">IFERROR(+(IF(DK317="","0",DK317))-(IF(DM317="","0",DM317)),"")</f>
        <v>0</v>
      </c>
      <c r="DO317" s="459"/>
      <c r="DP317" s="452">
        <v>1.0</v>
      </c>
      <c r="DQ317" s="453" t="s">
        <v>32</v>
      </c>
      <c r="DR317" s="454" t="s">
        <v>133</v>
      </c>
      <c r="DS317" s="454" t="s">
        <v>134</v>
      </c>
      <c r="DT317" s="455">
        <f>'Produksi dan Harga'!AO4</f>
        <v>0</v>
      </c>
      <c r="DU317" s="455">
        <f t="shared" ref="DU317:DU339" si="3316">DD317</f>
        <v>585049.2368</v>
      </c>
      <c r="DV317" s="455">
        <f t="shared" ref="DV317:DV339" si="3317">IFERROR(DT317*DU317/1000000,0)</f>
        <v>0</v>
      </c>
      <c r="DW317" s="456"/>
      <c r="DX317" s="455">
        <f t="shared" ref="DX317:DX339" si="3318">IFERROR(+DV317*DW317,"")</f>
        <v>0</v>
      </c>
      <c r="DY317" s="456"/>
      <c r="DZ317" s="455">
        <f>ADHB!EA317</f>
        <v>0</v>
      </c>
      <c r="EA317" s="455">
        <f t="shared" ref="EA317:EA339" si="3319">IFERROR(DZ317/DY317*100,0)</f>
        <v>0</v>
      </c>
      <c r="EB317" s="455">
        <f t="shared" ref="EB317:EB339" si="3320">IFERROR(+(IF(DV317="","0",DV317))+(IF(DX317="","0",DX317))+(IF(EA317="","0",EA317)),"")</f>
        <v>0</v>
      </c>
      <c r="EC317" s="456">
        <v>0.224147321887</v>
      </c>
      <c r="ED317" s="457">
        <f t="shared" ref="ED317:ED339" si="3321">IFERROR(+EC317*(EB317-EA317),"")</f>
        <v>0</v>
      </c>
      <c r="EE317" s="458">
        <f t="shared" ref="EE317:EE339" si="3322">IFERROR(+(IF(EB317="","0",EB317))-(IF(ED317="","0",ED317)),"")</f>
        <v>0</v>
      </c>
      <c r="EF317" s="459"/>
      <c r="EG317" s="452">
        <v>1.0</v>
      </c>
      <c r="EH317" s="453" t="s">
        <v>32</v>
      </c>
      <c r="EI317" s="454" t="s">
        <v>133</v>
      </c>
      <c r="EJ317" s="454" t="s">
        <v>134</v>
      </c>
      <c r="EK317" s="455">
        <f>'Produksi dan Harga'!AT4</f>
        <v>0</v>
      </c>
      <c r="EL317" s="455">
        <f t="shared" ref="EL317:EL339" si="3323">DU317</f>
        <v>585049.2368</v>
      </c>
      <c r="EM317" s="455">
        <f t="shared" ref="EM317:EM339" si="3324">IFERROR(EK317*EL317/1000000,0)</f>
        <v>0</v>
      </c>
      <c r="EN317" s="456"/>
      <c r="EO317" s="455">
        <f t="shared" ref="EO317:EO339" si="3325">IFERROR(+EM317*EN317,"")</f>
        <v>0</v>
      </c>
      <c r="EP317" s="456"/>
      <c r="EQ317" s="455">
        <f>ADHB!ER317</f>
        <v>0</v>
      </c>
      <c r="ER317" s="455">
        <f t="shared" ref="ER317:ER339" si="3326">IFERROR(EQ317/EP317*100,0)</f>
        <v>0</v>
      </c>
      <c r="ES317" s="455">
        <f t="shared" ref="ES317:ES339" si="3327">IFERROR(+(IF(EM317="","0",EM317))+(IF(EO317="","0",EO317))+(IF(ER317="","0",ER317)),"")</f>
        <v>0</v>
      </c>
      <c r="ET317" s="456">
        <v>0.224147321887</v>
      </c>
      <c r="EU317" s="457">
        <f t="shared" ref="EU317:EU339" si="3328">IFERROR(+ET317*(ES317-ER317),"")</f>
        <v>0</v>
      </c>
      <c r="EV317" s="458">
        <f t="shared" ref="EV317:EV339" si="3329">IFERROR(+(IF(ES317="","0",ES317))-(IF(EU317="","0",EU317)),"")</f>
        <v>0</v>
      </c>
      <c r="EW317" s="459"/>
      <c r="EX317" s="452">
        <v>1.0</v>
      </c>
      <c r="EY317" s="453" t="s">
        <v>32</v>
      </c>
      <c r="EZ317" s="454" t="s">
        <v>133</v>
      </c>
      <c r="FA317" s="454" t="s">
        <v>134</v>
      </c>
      <c r="FB317" s="455">
        <f>'Produksi dan Harga'!AY4</f>
        <v>0</v>
      </c>
      <c r="FC317" s="455">
        <f t="shared" ref="FC317:FC339" si="3330">EL317</f>
        <v>585049.2368</v>
      </c>
      <c r="FD317" s="455">
        <f t="shared" ref="FD317:FD339" si="3331">IFERROR(FB317*FC317/1000000,0)</f>
        <v>0</v>
      </c>
      <c r="FE317" s="456"/>
      <c r="FF317" s="455">
        <f t="shared" ref="FF317:FF339" si="3332">IFERROR(+FD317*FE317,"")</f>
        <v>0</v>
      </c>
      <c r="FG317" s="456"/>
      <c r="FH317" s="455">
        <f>ADHB!FI317</f>
        <v>0</v>
      </c>
      <c r="FI317" s="455">
        <f t="shared" ref="FI317:FI339" si="3333">IFERROR(FH317/FG317*100,0)</f>
        <v>0</v>
      </c>
      <c r="FJ317" s="455">
        <f t="shared" ref="FJ317:FJ339" si="3334">IFERROR(+(IF(FD317="","0",FD317))+(IF(FF317="","0",FF317))+(IF(FI317="","0",FI317)),"")</f>
        <v>0</v>
      </c>
      <c r="FK317" s="456">
        <v>0.224147321887</v>
      </c>
      <c r="FL317" s="457">
        <f t="shared" ref="FL317:FL339" si="3335">IFERROR(+FK317*(FJ317-FI317),"")</f>
        <v>0</v>
      </c>
      <c r="FM317" s="458">
        <f t="shared" ref="FM317:FM339" si="3336">IFERROR(+(IF(FJ317="","0",FJ317))-(IF(FL317="","0",FL317)),"")</f>
        <v>0</v>
      </c>
      <c r="FN317" s="459"/>
      <c r="FO317" s="452">
        <v>1.0</v>
      </c>
      <c r="FP317" s="453" t="s">
        <v>32</v>
      </c>
      <c r="FQ317" s="454" t="s">
        <v>133</v>
      </c>
      <c r="FR317" s="454" t="s">
        <v>134</v>
      </c>
      <c r="FS317" s="455">
        <f>'Produksi dan Harga'!BD4</f>
        <v>0</v>
      </c>
      <c r="FT317" s="455">
        <f t="shared" ref="FT317:FT339" si="3337">FC317</f>
        <v>585049.2368</v>
      </c>
      <c r="FU317" s="455">
        <f t="shared" ref="FU317:FU339" si="3338">IFERROR(FS317*FT317/1000000,0)</f>
        <v>0</v>
      </c>
      <c r="FV317" s="456"/>
      <c r="FW317" s="455">
        <f t="shared" ref="FW317:FW339" si="3339">IFERROR(+FU317*FV317,"")</f>
        <v>0</v>
      </c>
      <c r="FX317" s="456"/>
      <c r="FY317" s="455">
        <f>ADHB!FZ317</f>
        <v>0</v>
      </c>
      <c r="FZ317" s="455">
        <f t="shared" ref="FZ317:FZ339" si="3340">IFERROR(FY317/FX317*100,0)</f>
        <v>0</v>
      </c>
      <c r="GA317" s="455">
        <f t="shared" ref="GA317:GA339" si="3341">IFERROR(+(IF(FU317="","0",FU317))+(IF(FW317="","0",FW317))+(IF(FZ317="","0",FZ317)),"")</f>
        <v>0</v>
      </c>
      <c r="GB317" s="456">
        <v>0.224147321887</v>
      </c>
      <c r="GC317" s="457">
        <f t="shared" ref="GC317:GC339" si="3342">IFERROR(+GB317*(GA317-FZ317),"")</f>
        <v>0</v>
      </c>
      <c r="GD317" s="458">
        <f t="shared" ref="GD317:GD339" si="3343">IFERROR(+(IF(GA317="","0",GA317))-(IF(GC317="","0",GC317)),"")</f>
        <v>0</v>
      </c>
      <c r="GE317" s="459"/>
      <c r="GF317" s="452">
        <v>1.0</v>
      </c>
      <c r="GG317" s="453" t="s">
        <v>32</v>
      </c>
      <c r="GH317" s="454" t="s">
        <v>133</v>
      </c>
      <c r="GI317" s="454" t="s">
        <v>134</v>
      </c>
      <c r="GJ317" s="455">
        <f>'Produksi dan Harga'!BI4</f>
        <v>0</v>
      </c>
      <c r="GK317" s="455">
        <f t="shared" ref="GK317:GK339" si="3344">FT317</f>
        <v>585049.2368</v>
      </c>
      <c r="GL317" s="455">
        <f t="shared" ref="GL317:GL339" si="3345">IFERROR(GJ317*GK317/1000000,0)</f>
        <v>0</v>
      </c>
      <c r="GM317" s="456"/>
      <c r="GN317" s="455">
        <f t="shared" ref="GN317:GN339" si="3346">IFERROR(+GL317*GM317,"")</f>
        <v>0</v>
      </c>
      <c r="GO317" s="456"/>
      <c r="GP317" s="455">
        <f>ADHB!GQ317</f>
        <v>0</v>
      </c>
      <c r="GQ317" s="455">
        <f t="shared" ref="GQ317:GQ339" si="3347">IFERROR(GP317/GO317*100,0)</f>
        <v>0</v>
      </c>
      <c r="GR317" s="455">
        <f t="shared" ref="GR317:GR339" si="3348">IFERROR(+(IF(GL317="","0",GL317))+(IF(GN317="","0",GN317))+(IF(GQ317="","0",GQ317)),"")</f>
        <v>0</v>
      </c>
      <c r="GS317" s="456">
        <v>0.224147321887</v>
      </c>
      <c r="GT317" s="457">
        <f t="shared" ref="GT317:GT339" si="3349">IFERROR(+GS317*(GR317-GQ317),"")</f>
        <v>0</v>
      </c>
      <c r="GU317" s="458">
        <f t="shared" ref="GU317:GU339" si="3350">IFERROR(+(IF(GR317="","0",GR317))-(IF(GT317="","0",GT317)),"")</f>
        <v>0</v>
      </c>
      <c r="GV317" s="459"/>
      <c r="GW317" s="452">
        <v>1.0</v>
      </c>
      <c r="GX317" s="453" t="s">
        <v>32</v>
      </c>
      <c r="GY317" s="454" t="s">
        <v>133</v>
      </c>
      <c r="GZ317" s="454" t="s">
        <v>134</v>
      </c>
      <c r="HA317" s="455">
        <f>'Produksi dan Harga'!BN4</f>
        <v>0</v>
      </c>
      <c r="HB317" s="455">
        <f t="shared" ref="HB317:HB339" si="3351">GK317</f>
        <v>585049.2368</v>
      </c>
      <c r="HC317" s="455">
        <f t="shared" ref="HC317:HC339" si="3352">IFERROR(HA317*HB317/1000000,0)</f>
        <v>0</v>
      </c>
      <c r="HD317" s="456"/>
      <c r="HE317" s="455">
        <f t="shared" ref="HE317:HE339" si="3353">IFERROR(+HC317*HD317,"")</f>
        <v>0</v>
      </c>
      <c r="HF317" s="456"/>
      <c r="HG317" s="455">
        <f>ADHB!HH317</f>
        <v>0</v>
      </c>
      <c r="HH317" s="455">
        <f t="shared" ref="HH317:HH339" si="3354">IFERROR(HG317/HF317*100,0)</f>
        <v>0</v>
      </c>
      <c r="HI317" s="455">
        <f t="shared" ref="HI317:HI339" si="3355">IFERROR(+(IF(HC317="","0",HC317))+(IF(HE317="","0",HE317))+(IF(HH317="","0",HH317)),"")</f>
        <v>0</v>
      </c>
      <c r="HJ317" s="456">
        <v>0.224147321887</v>
      </c>
      <c r="HK317" s="457">
        <f t="shared" ref="HK317:HK339" si="3356">IFERROR(+HJ317*(HI317-HH317),"")</f>
        <v>0</v>
      </c>
      <c r="HL317" s="458">
        <f t="shared" ref="HL317:HL339" si="3357">IFERROR(+(IF(HI317="","0",HI317))-(IF(HK317="","0",HK317)),"")</f>
        <v>0</v>
      </c>
      <c r="HM317" s="459"/>
      <c r="HN317" s="452">
        <v>1.0</v>
      </c>
      <c r="HO317" s="453" t="s">
        <v>32</v>
      </c>
      <c r="HP317" s="454" t="s">
        <v>133</v>
      </c>
      <c r="HQ317" s="454" t="s">
        <v>134</v>
      </c>
      <c r="HR317" s="455">
        <f>'Produksi dan Harga'!BS4</f>
        <v>2</v>
      </c>
      <c r="HS317" s="455">
        <f t="shared" ref="HS317:HS339" si="3358">HB317</f>
        <v>585049.2368</v>
      </c>
      <c r="HT317" s="455">
        <f t="shared" ref="HT317:HT339" si="3359">IFERROR(HR317*HS317/1000000,0)</f>
        <v>1.170098474</v>
      </c>
      <c r="HU317" s="456"/>
      <c r="HV317" s="455">
        <f t="shared" ref="HV317:HV339" si="3360">IFERROR(+HT317*HU317,"")</f>
        <v>0</v>
      </c>
      <c r="HW317" s="456"/>
      <c r="HX317" s="455">
        <f>ADHB!HY317</f>
        <v>0</v>
      </c>
      <c r="HY317" s="455">
        <f t="shared" ref="HY317:HY339" si="3361">IFERROR(HX317/HW317*100,0)</f>
        <v>0</v>
      </c>
      <c r="HZ317" s="455">
        <f t="shared" ref="HZ317:HZ339" si="3362">IFERROR(+(IF(HT317="","0",HT317))+(IF(HV317="","0",HV317))+(IF(HY317="","0",HY317)),"")</f>
        <v>1.170098474</v>
      </c>
      <c r="IA317" s="456">
        <v>0.224147321887</v>
      </c>
      <c r="IB317" s="457">
        <f t="shared" ref="IB317:IB339" si="3363">IFERROR(+IA317*(HZ317-HY317),"")</f>
        <v>0.2622744392</v>
      </c>
      <c r="IC317" s="458">
        <f t="shared" ref="IC317:IC339" si="3364">IFERROR(+(IF(HZ317="","0",HZ317))-(IF(IB317="","0",IB317)),"")</f>
        <v>0.9078240345</v>
      </c>
      <c r="ID317" s="459"/>
      <c r="IE317" s="452">
        <v>1.0</v>
      </c>
      <c r="IF317" s="453" t="s">
        <v>32</v>
      </c>
      <c r="IG317" s="454" t="s">
        <v>133</v>
      </c>
      <c r="IH317" s="454" t="s">
        <v>134</v>
      </c>
      <c r="II317" s="455">
        <f>'Produksi dan Harga'!BX4</f>
        <v>11</v>
      </c>
      <c r="IJ317" s="455">
        <f t="shared" ref="IJ317:IJ339" si="3365">HS317</f>
        <v>585049.2368</v>
      </c>
      <c r="IK317" s="455">
        <f t="shared" ref="IK317:IK339" si="3366">IFERROR(II317*IJ317/1000000,0)</f>
        <v>6.435541605</v>
      </c>
      <c r="IL317" s="456"/>
      <c r="IM317" s="455">
        <f t="shared" ref="IM317:IM339" si="3367">IFERROR(+IK317*IL317,"")</f>
        <v>0</v>
      </c>
      <c r="IN317" s="456"/>
      <c r="IO317" s="455">
        <f>ADHB!IP317</f>
        <v>0</v>
      </c>
      <c r="IP317" s="455">
        <f t="shared" ref="IP317:IP339" si="3368">IFERROR(IO317/IN317*100,0)</f>
        <v>0</v>
      </c>
      <c r="IQ317" s="455">
        <f t="shared" ref="IQ317:IQ339" si="3369">IFERROR(+(IF(IK317="","0",IK317))+(IF(IM317="","0",IM317))+(IF(IP317="","0",IP317)),"")</f>
        <v>6.435541605</v>
      </c>
      <c r="IR317" s="456">
        <v>0.224147321887</v>
      </c>
      <c r="IS317" s="457">
        <f t="shared" ref="IS317:IS339" si="3370">IFERROR(+IR317*(IQ317-IP317),"")</f>
        <v>1.442509416</v>
      </c>
      <c r="IT317" s="458">
        <f t="shared" ref="IT317:IT339" si="3371">IFERROR(+(IF(IQ317="","0",IQ317))-(IF(IS317="","0",IS317)),"")</f>
        <v>4.99303219</v>
      </c>
      <c r="IU317" s="459"/>
      <c r="IV317" s="452">
        <v>1.0</v>
      </c>
      <c r="IW317" s="453" t="s">
        <v>32</v>
      </c>
      <c r="IX317" s="454" t="s">
        <v>133</v>
      </c>
      <c r="IY317" s="454" t="s">
        <v>134</v>
      </c>
      <c r="IZ317" s="455">
        <f>'Produksi dan Harga'!CC4</f>
        <v>5</v>
      </c>
      <c r="JA317" s="455">
        <f t="shared" ref="JA317:JA339" si="3372">IJ317</f>
        <v>585049.2368</v>
      </c>
      <c r="JB317" s="455">
        <f t="shared" ref="JB317:JB339" si="3373">IFERROR(IZ317*JA317/1000000,0)</f>
        <v>2.925246184</v>
      </c>
      <c r="JC317" s="456"/>
      <c r="JD317" s="455">
        <f t="shared" ref="JD317:JD339" si="3374">IFERROR(+JB317*JC317,"")</f>
        <v>0</v>
      </c>
      <c r="JE317" s="456"/>
      <c r="JF317" s="455">
        <f>ADHB!JG317</f>
        <v>0</v>
      </c>
      <c r="JG317" s="455">
        <f t="shared" ref="JG317:JG339" si="3375">IFERROR(JF317/JE317*100,0)</f>
        <v>0</v>
      </c>
      <c r="JH317" s="455">
        <f t="shared" ref="JH317:JH339" si="3376">IFERROR(+(IF(JB317="","0",JB317))+(IF(JD317="","0",JD317))+(IF(JG317="","0",JG317)),"")</f>
        <v>2.925246184</v>
      </c>
      <c r="JI317" s="456">
        <v>0.224147321887</v>
      </c>
      <c r="JJ317" s="457">
        <f t="shared" ref="JJ317:JJ339" si="3377">IFERROR(+JI317*(JH317-JG317),"")</f>
        <v>0.6556860981</v>
      </c>
      <c r="JK317" s="458">
        <f t="shared" ref="JK317:JK339" si="3378">IFERROR(+(IF(JH317="","0",JH317))-(IF(JJ317="","0",JJ317)),"")</f>
        <v>2.269560086</v>
      </c>
      <c r="JL317" s="459"/>
      <c r="JM317" s="452">
        <v>1.0</v>
      </c>
      <c r="JN317" s="453" t="s">
        <v>32</v>
      </c>
      <c r="JO317" s="454" t="s">
        <v>133</v>
      </c>
      <c r="JP317" s="454" t="s">
        <v>134</v>
      </c>
      <c r="JQ317" s="455"/>
      <c r="JR317" s="455">
        <f t="shared" ref="JR317:JR339" si="3379">JA317</f>
        <v>585049.2368</v>
      </c>
      <c r="JS317" s="455">
        <f t="shared" ref="JS317:JS339" si="3380">IFERROR(JQ317*JR317/1000000,0)</f>
        <v>0</v>
      </c>
      <c r="JT317" s="456"/>
      <c r="JU317" s="455">
        <f t="shared" ref="JU317:JU339" si="3381">IFERROR(+JS317*JT317,"")</f>
        <v>0</v>
      </c>
      <c r="JV317" s="456"/>
      <c r="JW317" s="455" t="str">
        <f>ADHB!LF317</f>
        <v/>
      </c>
      <c r="JX317" s="455">
        <f t="shared" ref="JX317:JX339" si="3382">IFERROR(JW317/JV317*100,0)</f>
        <v>0</v>
      </c>
      <c r="JY317" s="455">
        <f t="shared" ref="JY317:JY339" si="3383">IFERROR(+(IF(JS317="","0",JS317))+(IF(JU317="","0",JU317))+(IF(JX317="","0",JX317)),"")</f>
        <v>0</v>
      </c>
      <c r="JZ317" s="456">
        <v>0.224147321887</v>
      </c>
      <c r="KA317" s="457">
        <f t="shared" ref="KA317:KA339" si="3384">IFERROR(+JZ317*(JY317-JX317),"")</f>
        <v>0</v>
      </c>
      <c r="KB317" s="458">
        <f t="shared" ref="KB317:KB339" si="3385">IFERROR(+(IF(JY317="","0",JY317))-(IF(KA317="","0",KA317)),"")</f>
        <v>0</v>
      </c>
      <c r="KC317" s="459"/>
      <c r="KD317" s="452">
        <v>1.0</v>
      </c>
      <c r="KE317" s="453" t="s">
        <v>32</v>
      </c>
      <c r="KF317" s="454" t="s">
        <v>133</v>
      </c>
      <c r="KG317" s="454" t="s">
        <v>134</v>
      </c>
      <c r="KH317" s="455"/>
      <c r="KI317" s="455">
        <f t="shared" ref="KI317:KI339" si="3386">JR317</f>
        <v>585049.2368</v>
      </c>
      <c r="KJ317" s="455">
        <f t="shared" ref="KJ317:KJ339" si="3387">IFERROR(KH317*KI317/1000000,0)</f>
        <v>0</v>
      </c>
      <c r="KK317" s="456"/>
      <c r="KL317" s="455">
        <f t="shared" ref="KL317:KL339" si="3388">IFERROR(+KJ317*KK317,"")</f>
        <v>0</v>
      </c>
      <c r="KM317" s="456"/>
      <c r="KN317" s="455" t="str">
        <f>ADHB!LW317</f>
        <v/>
      </c>
      <c r="KO317" s="455">
        <f t="shared" ref="KO317:KO339" si="3389">IFERROR(KN317/KM317*100,0)</f>
        <v>0</v>
      </c>
      <c r="KP317" s="455">
        <f t="shared" ref="KP317:KP339" si="3390">IFERROR(+(IF(KJ317="","0",KJ317))+(IF(KL317="","0",KL317))+(IF(KO317="","0",KO317)),"")</f>
        <v>0</v>
      </c>
      <c r="KQ317" s="456">
        <v>0.224147321887</v>
      </c>
      <c r="KR317" s="457">
        <f t="shared" ref="KR317:KR339" si="3391">IFERROR(+KQ317*(KP317-KO317),"")</f>
        <v>0</v>
      </c>
      <c r="KS317" s="458">
        <f t="shared" ref="KS317:KS339" si="3392">IFERROR(+(IF(KP317="","0",KP317))-(IF(KR317="","0",KR317)),"")</f>
        <v>0</v>
      </c>
      <c r="KT317" s="459"/>
      <c r="KU317" s="460"/>
    </row>
    <row r="318" ht="15.75" customHeight="1">
      <c r="A318" s="452">
        <v>2.0</v>
      </c>
      <c r="B318" s="453" t="s">
        <v>34</v>
      </c>
      <c r="C318" s="454" t="s">
        <v>133</v>
      </c>
      <c r="D318" s="454" t="s">
        <v>134</v>
      </c>
      <c r="E318" s="455">
        <f>'Produksi dan Harga'!F5</f>
        <v>622</v>
      </c>
      <c r="F318" s="455">
        <v>1351576.459097073</v>
      </c>
      <c r="G318" s="455">
        <f t="shared" si="3268"/>
        <v>840.6805576</v>
      </c>
      <c r="H318" s="456"/>
      <c r="I318" s="455">
        <f t="shared" si="3269"/>
        <v>0</v>
      </c>
      <c r="J318" s="456"/>
      <c r="K318" s="455">
        <f>ADHB!L318</f>
        <v>0</v>
      </c>
      <c r="L318" s="455">
        <f t="shared" si="3270"/>
        <v>0</v>
      </c>
      <c r="M318" s="455">
        <f t="shared" si="3271"/>
        <v>840.6805576</v>
      </c>
      <c r="N318" s="456">
        <v>0.224147321887</v>
      </c>
      <c r="O318" s="457">
        <f t="shared" si="3272"/>
        <v>188.4362955</v>
      </c>
      <c r="P318" s="458">
        <f t="shared" si="3273"/>
        <v>652.244262</v>
      </c>
      <c r="Q318" s="459"/>
      <c r="R318" s="452">
        <v>2.0</v>
      </c>
      <c r="S318" s="453" t="s">
        <v>34</v>
      </c>
      <c r="T318" s="454" t="s">
        <v>133</v>
      </c>
      <c r="U318" s="454" t="s">
        <v>134</v>
      </c>
      <c r="V318" s="455">
        <f>'Produksi dan Harga'!K5</f>
        <v>516</v>
      </c>
      <c r="W318" s="455">
        <f t="shared" si="3274"/>
        <v>1351576.459</v>
      </c>
      <c r="X318" s="455">
        <f t="shared" si="3275"/>
        <v>697.4134529</v>
      </c>
      <c r="Y318" s="456"/>
      <c r="Z318" s="455">
        <f t="shared" si="3276"/>
        <v>0</v>
      </c>
      <c r="AA318" s="456"/>
      <c r="AB318" s="455">
        <f>ADHB!AC318</f>
        <v>0</v>
      </c>
      <c r="AC318" s="455">
        <f t="shared" si="3277"/>
        <v>0</v>
      </c>
      <c r="AD318" s="455">
        <f t="shared" si="3278"/>
        <v>697.4134529</v>
      </c>
      <c r="AE318" s="456">
        <v>0.224147321887</v>
      </c>
      <c r="AF318" s="457">
        <f t="shared" si="3279"/>
        <v>156.3233577</v>
      </c>
      <c r="AG318" s="458">
        <f t="shared" si="3280"/>
        <v>541.0900952</v>
      </c>
      <c r="AH318" s="459"/>
      <c r="AI318" s="452">
        <v>2.0</v>
      </c>
      <c r="AJ318" s="453" t="s">
        <v>34</v>
      </c>
      <c r="AK318" s="454" t="s">
        <v>133</v>
      </c>
      <c r="AL318" s="454" t="s">
        <v>134</v>
      </c>
      <c r="AM318" s="455">
        <f>'Produksi dan Harga'!P5</f>
        <v>745</v>
      </c>
      <c r="AN318" s="455">
        <f t="shared" si="3281"/>
        <v>1351576.459</v>
      </c>
      <c r="AO318" s="455">
        <f t="shared" si="3282"/>
        <v>1006.924462</v>
      </c>
      <c r="AP318" s="456"/>
      <c r="AQ318" s="455">
        <f t="shared" si="3283"/>
        <v>0</v>
      </c>
      <c r="AR318" s="456"/>
      <c r="AS318" s="455">
        <f>ADHB!AT318</f>
        <v>0</v>
      </c>
      <c r="AT318" s="455">
        <f t="shared" si="3284"/>
        <v>0</v>
      </c>
      <c r="AU318" s="455">
        <f t="shared" si="3285"/>
        <v>1006.924462</v>
      </c>
      <c r="AV318" s="456">
        <v>0.224147321887</v>
      </c>
      <c r="AW318" s="457">
        <f t="shared" si="3286"/>
        <v>225.6994215</v>
      </c>
      <c r="AX318" s="458">
        <f t="shared" si="3287"/>
        <v>781.2250405</v>
      </c>
      <c r="AY318" s="459"/>
      <c r="AZ318" s="452">
        <v>2.0</v>
      </c>
      <c r="BA318" s="453" t="s">
        <v>34</v>
      </c>
      <c r="BB318" s="454" t="s">
        <v>133</v>
      </c>
      <c r="BC318" s="454" t="s">
        <v>134</v>
      </c>
      <c r="BD318" s="455">
        <f>'Produksi dan Harga'!U5</f>
        <v>112</v>
      </c>
      <c r="BE318" s="455">
        <f t="shared" si="3288"/>
        <v>1351576.459</v>
      </c>
      <c r="BF318" s="455">
        <f t="shared" si="3289"/>
        <v>151.3765634</v>
      </c>
      <c r="BG318" s="456"/>
      <c r="BH318" s="455">
        <f t="shared" si="3290"/>
        <v>0</v>
      </c>
      <c r="BI318" s="456"/>
      <c r="BJ318" s="455">
        <f>ADHB!BK318</f>
        <v>0</v>
      </c>
      <c r="BK318" s="455">
        <f t="shared" si="3291"/>
        <v>0</v>
      </c>
      <c r="BL318" s="455">
        <f t="shared" si="3292"/>
        <v>151.3765634</v>
      </c>
      <c r="BM318" s="456">
        <v>0.224147321887</v>
      </c>
      <c r="BN318" s="457">
        <f t="shared" si="3293"/>
        <v>33.93065129</v>
      </c>
      <c r="BO318" s="458">
        <f t="shared" si="3294"/>
        <v>117.4459121</v>
      </c>
      <c r="BP318" s="459"/>
      <c r="BQ318" s="452">
        <v>2.0</v>
      </c>
      <c r="BR318" s="453" t="s">
        <v>34</v>
      </c>
      <c r="BS318" s="454" t="s">
        <v>133</v>
      </c>
      <c r="BT318" s="454" t="s">
        <v>134</v>
      </c>
      <c r="BU318" s="455">
        <f>'Produksi dan Harga'!Z5</f>
        <v>1447</v>
      </c>
      <c r="BV318" s="455">
        <f t="shared" si="3295"/>
        <v>1351576.459</v>
      </c>
      <c r="BW318" s="455">
        <f t="shared" si="3296"/>
        <v>1955.731136</v>
      </c>
      <c r="BX318" s="456"/>
      <c r="BY318" s="455">
        <f t="shared" si="3297"/>
        <v>0</v>
      </c>
      <c r="BZ318" s="456"/>
      <c r="CA318" s="455">
        <f>ADHB!CB318</f>
        <v>0</v>
      </c>
      <c r="CB318" s="455">
        <f t="shared" si="3298"/>
        <v>0</v>
      </c>
      <c r="CC318" s="455">
        <f t="shared" si="3299"/>
        <v>1955.731136</v>
      </c>
      <c r="CD318" s="456">
        <v>0.224147321887</v>
      </c>
      <c r="CE318" s="457">
        <f t="shared" si="3300"/>
        <v>438.3718965</v>
      </c>
      <c r="CF318" s="458">
        <f t="shared" si="3301"/>
        <v>1517.35924</v>
      </c>
      <c r="CG318" s="459"/>
      <c r="CH318" s="452">
        <v>2.0</v>
      </c>
      <c r="CI318" s="453" t="s">
        <v>34</v>
      </c>
      <c r="CJ318" s="454" t="s">
        <v>133</v>
      </c>
      <c r="CK318" s="454" t="s">
        <v>134</v>
      </c>
      <c r="CL318" s="455">
        <f>'Produksi dan Harga'!AE5</f>
        <v>659</v>
      </c>
      <c r="CM318" s="455">
        <f t="shared" si="3302"/>
        <v>1351576.459</v>
      </c>
      <c r="CN318" s="455">
        <f t="shared" si="3303"/>
        <v>890.6888865</v>
      </c>
      <c r="CO318" s="456"/>
      <c r="CP318" s="455">
        <f t="shared" si="3304"/>
        <v>0</v>
      </c>
      <c r="CQ318" s="456"/>
      <c r="CR318" s="455">
        <f>ADHB!CS318</f>
        <v>0</v>
      </c>
      <c r="CS318" s="455">
        <f t="shared" si="3305"/>
        <v>0</v>
      </c>
      <c r="CT318" s="455">
        <f t="shared" si="3306"/>
        <v>890.6888865</v>
      </c>
      <c r="CU318" s="456">
        <v>0.224147321887</v>
      </c>
      <c r="CV318" s="457">
        <f t="shared" si="3307"/>
        <v>199.6455286</v>
      </c>
      <c r="CW318" s="458">
        <f t="shared" si="3308"/>
        <v>691.043358</v>
      </c>
      <c r="CX318" s="459"/>
      <c r="CY318" s="452">
        <v>2.0</v>
      </c>
      <c r="CZ318" s="453" t="s">
        <v>34</v>
      </c>
      <c r="DA318" s="454" t="s">
        <v>133</v>
      </c>
      <c r="DB318" s="454" t="s">
        <v>134</v>
      </c>
      <c r="DC318" s="455">
        <f>'Produksi dan Harga'!AJ5</f>
        <v>1770</v>
      </c>
      <c r="DD318" s="455">
        <f t="shared" si="3309"/>
        <v>1351576.459</v>
      </c>
      <c r="DE318" s="455">
        <f t="shared" si="3310"/>
        <v>2392.290333</v>
      </c>
      <c r="DF318" s="456"/>
      <c r="DG318" s="455">
        <f t="shared" si="3311"/>
        <v>0</v>
      </c>
      <c r="DH318" s="456"/>
      <c r="DI318" s="455">
        <f>ADHB!DJ318</f>
        <v>0</v>
      </c>
      <c r="DJ318" s="455">
        <f t="shared" si="3312"/>
        <v>0</v>
      </c>
      <c r="DK318" s="455">
        <f t="shared" si="3313"/>
        <v>2392.290333</v>
      </c>
      <c r="DL318" s="456">
        <v>0.224147321887</v>
      </c>
      <c r="DM318" s="457">
        <f t="shared" si="3314"/>
        <v>536.2254712</v>
      </c>
      <c r="DN318" s="458">
        <f t="shared" si="3315"/>
        <v>1856.064861</v>
      </c>
      <c r="DO318" s="459"/>
      <c r="DP318" s="452">
        <v>2.0</v>
      </c>
      <c r="DQ318" s="453" t="s">
        <v>34</v>
      </c>
      <c r="DR318" s="454" t="s">
        <v>133</v>
      </c>
      <c r="DS318" s="454" t="s">
        <v>134</v>
      </c>
      <c r="DT318" s="455">
        <f>'Produksi dan Harga'!AO5</f>
        <v>502</v>
      </c>
      <c r="DU318" s="455">
        <f t="shared" si="3316"/>
        <v>1351576.459</v>
      </c>
      <c r="DV318" s="455">
        <f t="shared" si="3317"/>
        <v>678.4913825</v>
      </c>
      <c r="DW318" s="456"/>
      <c r="DX318" s="455">
        <f t="shared" si="3318"/>
        <v>0</v>
      </c>
      <c r="DY318" s="456"/>
      <c r="DZ318" s="455">
        <f>ADHB!EA318</f>
        <v>0</v>
      </c>
      <c r="EA318" s="455">
        <f t="shared" si="3319"/>
        <v>0</v>
      </c>
      <c r="EB318" s="455">
        <f t="shared" si="3320"/>
        <v>678.4913825</v>
      </c>
      <c r="EC318" s="456">
        <v>0.224147321887</v>
      </c>
      <c r="ED318" s="457">
        <f t="shared" si="3321"/>
        <v>152.0820263</v>
      </c>
      <c r="EE318" s="458">
        <f t="shared" si="3322"/>
        <v>526.4093562</v>
      </c>
      <c r="EF318" s="459"/>
      <c r="EG318" s="452">
        <v>2.0</v>
      </c>
      <c r="EH318" s="453" t="s">
        <v>34</v>
      </c>
      <c r="EI318" s="454" t="s">
        <v>133</v>
      </c>
      <c r="EJ318" s="454" t="s">
        <v>134</v>
      </c>
      <c r="EK318" s="455">
        <f>'Produksi dan Harga'!AT5</f>
        <v>647</v>
      </c>
      <c r="EL318" s="455">
        <f t="shared" si="3323"/>
        <v>1351576.459</v>
      </c>
      <c r="EM318" s="455">
        <f t="shared" si="3324"/>
        <v>874.469969</v>
      </c>
      <c r="EN318" s="456"/>
      <c r="EO318" s="455">
        <f t="shared" si="3325"/>
        <v>0</v>
      </c>
      <c r="EP318" s="456"/>
      <c r="EQ318" s="455">
        <f>ADHB!ER318</f>
        <v>0</v>
      </c>
      <c r="ER318" s="455">
        <f t="shared" si="3326"/>
        <v>0</v>
      </c>
      <c r="ES318" s="455">
        <f t="shared" si="3327"/>
        <v>874.469969</v>
      </c>
      <c r="ET318" s="456">
        <v>0.224147321887</v>
      </c>
      <c r="EU318" s="457">
        <f t="shared" si="3328"/>
        <v>196.0101016</v>
      </c>
      <c r="EV318" s="458">
        <f t="shared" si="3329"/>
        <v>678.4598674</v>
      </c>
      <c r="EW318" s="459"/>
      <c r="EX318" s="452">
        <v>2.0</v>
      </c>
      <c r="EY318" s="453" t="s">
        <v>34</v>
      </c>
      <c r="EZ318" s="454" t="s">
        <v>133</v>
      </c>
      <c r="FA318" s="454" t="s">
        <v>134</v>
      </c>
      <c r="FB318" s="455">
        <f>'Produksi dan Harga'!AY5</f>
        <v>318</v>
      </c>
      <c r="FC318" s="455">
        <f t="shared" si="3330"/>
        <v>1351576.459</v>
      </c>
      <c r="FD318" s="455">
        <f t="shared" si="3331"/>
        <v>429.801314</v>
      </c>
      <c r="FE318" s="456"/>
      <c r="FF318" s="455">
        <f t="shared" si="3332"/>
        <v>0</v>
      </c>
      <c r="FG318" s="456"/>
      <c r="FH318" s="455">
        <f>ADHB!FI318</f>
        <v>0</v>
      </c>
      <c r="FI318" s="455">
        <f t="shared" si="3333"/>
        <v>0</v>
      </c>
      <c r="FJ318" s="455">
        <f t="shared" si="3334"/>
        <v>429.801314</v>
      </c>
      <c r="FK318" s="456">
        <v>0.224147321887</v>
      </c>
      <c r="FL318" s="457">
        <f t="shared" si="3335"/>
        <v>96.33881348</v>
      </c>
      <c r="FM318" s="458">
        <f t="shared" si="3336"/>
        <v>333.4625005</v>
      </c>
      <c r="FN318" s="459"/>
      <c r="FO318" s="452">
        <v>2.0</v>
      </c>
      <c r="FP318" s="453" t="s">
        <v>34</v>
      </c>
      <c r="FQ318" s="454" t="s">
        <v>133</v>
      </c>
      <c r="FR318" s="454" t="s">
        <v>134</v>
      </c>
      <c r="FS318" s="455">
        <f>'Produksi dan Harga'!BD5</f>
        <v>1534</v>
      </c>
      <c r="FT318" s="455">
        <f t="shared" si="3337"/>
        <v>1351576.459</v>
      </c>
      <c r="FU318" s="455">
        <f t="shared" si="3338"/>
        <v>2073.318288</v>
      </c>
      <c r="FV318" s="456"/>
      <c r="FW318" s="455">
        <f t="shared" si="3339"/>
        <v>0</v>
      </c>
      <c r="FX318" s="456"/>
      <c r="FY318" s="455">
        <f>ADHB!FZ318</f>
        <v>0</v>
      </c>
      <c r="FZ318" s="455">
        <f t="shared" si="3340"/>
        <v>0</v>
      </c>
      <c r="GA318" s="455">
        <f t="shared" si="3341"/>
        <v>2073.318288</v>
      </c>
      <c r="GB318" s="456">
        <v>0.224147321887</v>
      </c>
      <c r="GC318" s="457">
        <f t="shared" si="3342"/>
        <v>464.7287417</v>
      </c>
      <c r="GD318" s="458">
        <f t="shared" si="3343"/>
        <v>1608.589547</v>
      </c>
      <c r="GE318" s="459"/>
      <c r="GF318" s="452">
        <v>2.0</v>
      </c>
      <c r="GG318" s="453" t="s">
        <v>34</v>
      </c>
      <c r="GH318" s="454" t="s">
        <v>133</v>
      </c>
      <c r="GI318" s="454" t="s">
        <v>134</v>
      </c>
      <c r="GJ318" s="455">
        <f>'Produksi dan Harga'!BI5</f>
        <v>1676.8</v>
      </c>
      <c r="GK318" s="455">
        <f t="shared" si="3344"/>
        <v>1351576.459</v>
      </c>
      <c r="GL318" s="455">
        <f t="shared" si="3345"/>
        <v>2266.323407</v>
      </c>
      <c r="GM318" s="456"/>
      <c r="GN318" s="455">
        <f t="shared" si="3346"/>
        <v>0</v>
      </c>
      <c r="GO318" s="456"/>
      <c r="GP318" s="455">
        <f>ADHB!GQ318</f>
        <v>0</v>
      </c>
      <c r="GQ318" s="455">
        <f t="shared" si="3347"/>
        <v>0</v>
      </c>
      <c r="GR318" s="455">
        <f t="shared" si="3348"/>
        <v>2266.323407</v>
      </c>
      <c r="GS318" s="456">
        <v>0.224147321887</v>
      </c>
      <c r="GT318" s="457">
        <f t="shared" si="3349"/>
        <v>507.9903221</v>
      </c>
      <c r="GU318" s="458">
        <f t="shared" si="3350"/>
        <v>1758.333084</v>
      </c>
      <c r="GV318" s="459"/>
      <c r="GW318" s="452">
        <v>2.0</v>
      </c>
      <c r="GX318" s="453" t="s">
        <v>34</v>
      </c>
      <c r="GY318" s="454" t="s">
        <v>133</v>
      </c>
      <c r="GZ318" s="454" t="s">
        <v>134</v>
      </c>
      <c r="HA318" s="455">
        <f>'Produksi dan Harga'!BN5</f>
        <v>858.58</v>
      </c>
      <c r="HB318" s="455">
        <f t="shared" si="3351"/>
        <v>1351576.459</v>
      </c>
      <c r="HC318" s="455">
        <f t="shared" si="3352"/>
        <v>1160.436516</v>
      </c>
      <c r="HD318" s="456"/>
      <c r="HE318" s="455">
        <f t="shared" si="3353"/>
        <v>0</v>
      </c>
      <c r="HF318" s="456"/>
      <c r="HG318" s="455">
        <f>ADHB!HH318</f>
        <v>0</v>
      </c>
      <c r="HH318" s="455">
        <f t="shared" si="3354"/>
        <v>0</v>
      </c>
      <c r="HI318" s="455">
        <f t="shared" si="3355"/>
        <v>1160.436516</v>
      </c>
      <c r="HJ318" s="456">
        <v>0.224147321887</v>
      </c>
      <c r="HK318" s="457">
        <f t="shared" si="3356"/>
        <v>260.1087373</v>
      </c>
      <c r="HL318" s="458">
        <f t="shared" si="3357"/>
        <v>900.3277789</v>
      </c>
      <c r="HM318" s="459"/>
      <c r="HN318" s="452">
        <v>2.0</v>
      </c>
      <c r="HO318" s="453" t="s">
        <v>34</v>
      </c>
      <c r="HP318" s="454" t="s">
        <v>133</v>
      </c>
      <c r="HQ318" s="454" t="s">
        <v>134</v>
      </c>
      <c r="HR318" s="455">
        <f>'Produksi dan Harga'!BS5</f>
        <v>1118</v>
      </c>
      <c r="HS318" s="455">
        <f t="shared" si="3358"/>
        <v>1351576.459</v>
      </c>
      <c r="HT318" s="455">
        <f t="shared" si="3359"/>
        <v>1511.062481</v>
      </c>
      <c r="HU318" s="456"/>
      <c r="HV318" s="455">
        <f t="shared" si="3360"/>
        <v>0</v>
      </c>
      <c r="HW318" s="456"/>
      <c r="HX318" s="455">
        <f>ADHB!HY318</f>
        <v>0</v>
      </c>
      <c r="HY318" s="455">
        <f t="shared" si="3361"/>
        <v>0</v>
      </c>
      <c r="HZ318" s="455">
        <f t="shared" si="3362"/>
        <v>1511.062481</v>
      </c>
      <c r="IA318" s="456">
        <v>0.224147321887</v>
      </c>
      <c r="IB318" s="457">
        <f t="shared" si="3363"/>
        <v>338.7006084</v>
      </c>
      <c r="IC318" s="458">
        <f t="shared" si="3364"/>
        <v>1172.361873</v>
      </c>
      <c r="ID318" s="459"/>
      <c r="IE318" s="452">
        <v>2.0</v>
      </c>
      <c r="IF318" s="453" t="s">
        <v>34</v>
      </c>
      <c r="IG318" s="454" t="s">
        <v>133</v>
      </c>
      <c r="IH318" s="454" t="s">
        <v>134</v>
      </c>
      <c r="II318" s="455">
        <f>'Produksi dan Harga'!BX5</f>
        <v>737.52</v>
      </c>
      <c r="IJ318" s="455">
        <f t="shared" si="3365"/>
        <v>1351576.459</v>
      </c>
      <c r="IK318" s="455">
        <f t="shared" si="3366"/>
        <v>996.8146701</v>
      </c>
      <c r="IL318" s="456"/>
      <c r="IM318" s="455">
        <f t="shared" si="3367"/>
        <v>0</v>
      </c>
      <c r="IN318" s="456"/>
      <c r="IO318" s="455">
        <f>ADHB!IP318</f>
        <v>0</v>
      </c>
      <c r="IP318" s="455">
        <f t="shared" si="3368"/>
        <v>0</v>
      </c>
      <c r="IQ318" s="455">
        <f t="shared" si="3369"/>
        <v>996.8146701</v>
      </c>
      <c r="IR318" s="456">
        <v>0.224147321887</v>
      </c>
      <c r="IS318" s="457">
        <f t="shared" si="3370"/>
        <v>223.4333387</v>
      </c>
      <c r="IT318" s="458">
        <f t="shared" si="3371"/>
        <v>773.3813314</v>
      </c>
      <c r="IU318" s="459"/>
      <c r="IV318" s="452">
        <v>2.0</v>
      </c>
      <c r="IW318" s="453" t="s">
        <v>34</v>
      </c>
      <c r="IX318" s="454" t="s">
        <v>133</v>
      </c>
      <c r="IY318" s="454" t="s">
        <v>134</v>
      </c>
      <c r="IZ318" s="455">
        <f>'Produksi dan Harga'!CC5</f>
        <v>719</v>
      </c>
      <c r="JA318" s="455">
        <f t="shared" si="3372"/>
        <v>1351576.459</v>
      </c>
      <c r="JB318" s="455">
        <f t="shared" si="3373"/>
        <v>971.7834741</v>
      </c>
      <c r="JC318" s="456"/>
      <c r="JD318" s="455">
        <f t="shared" si="3374"/>
        <v>0</v>
      </c>
      <c r="JE318" s="456"/>
      <c r="JF318" s="455">
        <f>ADHB!JG318</f>
        <v>0</v>
      </c>
      <c r="JG318" s="455">
        <f t="shared" si="3375"/>
        <v>0</v>
      </c>
      <c r="JH318" s="455">
        <f t="shared" si="3376"/>
        <v>971.7834741</v>
      </c>
      <c r="JI318" s="456">
        <v>0.224147321887</v>
      </c>
      <c r="JJ318" s="457">
        <f t="shared" si="3377"/>
        <v>217.8226632</v>
      </c>
      <c r="JK318" s="458">
        <f t="shared" si="3378"/>
        <v>753.9608109</v>
      </c>
      <c r="JL318" s="459"/>
      <c r="JM318" s="452">
        <v>2.0</v>
      </c>
      <c r="JN318" s="453" t="s">
        <v>34</v>
      </c>
      <c r="JO318" s="454" t="s">
        <v>133</v>
      </c>
      <c r="JP318" s="454" t="s">
        <v>134</v>
      </c>
      <c r="JQ318" s="455"/>
      <c r="JR318" s="455">
        <f t="shared" si="3379"/>
        <v>1351576.459</v>
      </c>
      <c r="JS318" s="455">
        <f t="shared" si="3380"/>
        <v>0</v>
      </c>
      <c r="JT318" s="456"/>
      <c r="JU318" s="455">
        <f t="shared" si="3381"/>
        <v>0</v>
      </c>
      <c r="JV318" s="456"/>
      <c r="JW318" s="455" t="str">
        <f>ADHB!LF318</f>
        <v/>
      </c>
      <c r="JX318" s="455">
        <f t="shared" si="3382"/>
        <v>0</v>
      </c>
      <c r="JY318" s="455">
        <f t="shared" si="3383"/>
        <v>0</v>
      </c>
      <c r="JZ318" s="456">
        <v>0.224147321887</v>
      </c>
      <c r="KA318" s="457">
        <f t="shared" si="3384"/>
        <v>0</v>
      </c>
      <c r="KB318" s="458">
        <f t="shared" si="3385"/>
        <v>0</v>
      </c>
      <c r="KC318" s="459"/>
      <c r="KD318" s="452">
        <v>2.0</v>
      </c>
      <c r="KE318" s="453" t="s">
        <v>34</v>
      </c>
      <c r="KF318" s="454" t="s">
        <v>133</v>
      </c>
      <c r="KG318" s="454" t="s">
        <v>134</v>
      </c>
      <c r="KH318" s="455"/>
      <c r="KI318" s="455">
        <f t="shared" si="3386"/>
        <v>1351576.459</v>
      </c>
      <c r="KJ318" s="455">
        <f t="shared" si="3387"/>
        <v>0</v>
      </c>
      <c r="KK318" s="456"/>
      <c r="KL318" s="455">
        <f t="shared" si="3388"/>
        <v>0</v>
      </c>
      <c r="KM318" s="456"/>
      <c r="KN318" s="455" t="str">
        <f>ADHB!LW318</f>
        <v/>
      </c>
      <c r="KO318" s="455">
        <f t="shared" si="3389"/>
        <v>0</v>
      </c>
      <c r="KP318" s="455">
        <f t="shared" si="3390"/>
        <v>0</v>
      </c>
      <c r="KQ318" s="456">
        <v>0.224147321887</v>
      </c>
      <c r="KR318" s="457">
        <f t="shared" si="3391"/>
        <v>0</v>
      </c>
      <c r="KS318" s="458">
        <f t="shared" si="3392"/>
        <v>0</v>
      </c>
      <c r="KT318" s="459"/>
      <c r="KU318" s="460"/>
    </row>
    <row r="319" ht="15.75" customHeight="1">
      <c r="A319" s="452">
        <v>3.0</v>
      </c>
      <c r="B319" s="453" t="s">
        <v>35</v>
      </c>
      <c r="C319" s="454" t="s">
        <v>133</v>
      </c>
      <c r="D319" s="454" t="s">
        <v>134</v>
      </c>
      <c r="E319" s="455">
        <f>'Produksi dan Harga'!F6</f>
        <v>0</v>
      </c>
      <c r="F319" s="455">
        <v>0.0</v>
      </c>
      <c r="G319" s="455">
        <f t="shared" si="3268"/>
        <v>0</v>
      </c>
      <c r="H319" s="456"/>
      <c r="I319" s="455">
        <f t="shared" si="3269"/>
        <v>0</v>
      </c>
      <c r="J319" s="456"/>
      <c r="K319" s="455">
        <f>ADHB!L319</f>
        <v>0</v>
      </c>
      <c r="L319" s="455">
        <f t="shared" si="3270"/>
        <v>0</v>
      </c>
      <c r="M319" s="455">
        <f t="shared" si="3271"/>
        <v>0</v>
      </c>
      <c r="N319" s="456">
        <v>0.224147321887</v>
      </c>
      <c r="O319" s="457">
        <f t="shared" si="3272"/>
        <v>0</v>
      </c>
      <c r="P319" s="458">
        <f t="shared" si="3273"/>
        <v>0</v>
      </c>
      <c r="Q319" s="459"/>
      <c r="R319" s="452">
        <v>3.0</v>
      </c>
      <c r="S319" s="453" t="s">
        <v>35</v>
      </c>
      <c r="T319" s="454" t="s">
        <v>133</v>
      </c>
      <c r="U319" s="454" t="s">
        <v>134</v>
      </c>
      <c r="V319" s="455">
        <f>'Produksi dan Harga'!K6</f>
        <v>0</v>
      </c>
      <c r="W319" s="455">
        <f t="shared" si="3274"/>
        <v>0</v>
      </c>
      <c r="X319" s="455">
        <f t="shared" si="3275"/>
        <v>0</v>
      </c>
      <c r="Y319" s="456"/>
      <c r="Z319" s="455">
        <f t="shared" si="3276"/>
        <v>0</v>
      </c>
      <c r="AA319" s="456"/>
      <c r="AB319" s="455">
        <f>ADHB!AC319</f>
        <v>0</v>
      </c>
      <c r="AC319" s="455">
        <f t="shared" si="3277"/>
        <v>0</v>
      </c>
      <c r="AD319" s="455">
        <f t="shared" si="3278"/>
        <v>0</v>
      </c>
      <c r="AE319" s="456">
        <v>0.224147321887</v>
      </c>
      <c r="AF319" s="457">
        <f t="shared" si="3279"/>
        <v>0</v>
      </c>
      <c r="AG319" s="458">
        <f t="shared" si="3280"/>
        <v>0</v>
      </c>
      <c r="AH319" s="459"/>
      <c r="AI319" s="452">
        <v>3.0</v>
      </c>
      <c r="AJ319" s="453" t="s">
        <v>35</v>
      </c>
      <c r="AK319" s="454" t="s">
        <v>133</v>
      </c>
      <c r="AL319" s="454" t="s">
        <v>134</v>
      </c>
      <c r="AM319" s="455">
        <f>'Produksi dan Harga'!P6</f>
        <v>0</v>
      </c>
      <c r="AN319" s="455">
        <f t="shared" si="3281"/>
        <v>0</v>
      </c>
      <c r="AO319" s="455">
        <f t="shared" si="3282"/>
        <v>0</v>
      </c>
      <c r="AP319" s="456"/>
      <c r="AQ319" s="455">
        <f t="shared" si="3283"/>
        <v>0</v>
      </c>
      <c r="AR319" s="456"/>
      <c r="AS319" s="455">
        <f>ADHB!AT319</f>
        <v>0</v>
      </c>
      <c r="AT319" s="455">
        <f t="shared" si="3284"/>
        <v>0</v>
      </c>
      <c r="AU319" s="455">
        <f t="shared" si="3285"/>
        <v>0</v>
      </c>
      <c r="AV319" s="456">
        <v>0.224147321887</v>
      </c>
      <c r="AW319" s="457">
        <f t="shared" si="3286"/>
        <v>0</v>
      </c>
      <c r="AX319" s="458">
        <f t="shared" si="3287"/>
        <v>0</v>
      </c>
      <c r="AY319" s="459"/>
      <c r="AZ319" s="452">
        <v>3.0</v>
      </c>
      <c r="BA319" s="453" t="s">
        <v>35</v>
      </c>
      <c r="BB319" s="454" t="s">
        <v>133</v>
      </c>
      <c r="BC319" s="454" t="s">
        <v>134</v>
      </c>
      <c r="BD319" s="455">
        <f>'Produksi dan Harga'!U6</f>
        <v>0</v>
      </c>
      <c r="BE319" s="455">
        <f t="shared" si="3288"/>
        <v>0</v>
      </c>
      <c r="BF319" s="455">
        <f t="shared" si="3289"/>
        <v>0</v>
      </c>
      <c r="BG319" s="456"/>
      <c r="BH319" s="455">
        <f t="shared" si="3290"/>
        <v>0</v>
      </c>
      <c r="BI319" s="456"/>
      <c r="BJ319" s="455">
        <f>ADHB!BK319</f>
        <v>0</v>
      </c>
      <c r="BK319" s="455">
        <f t="shared" si="3291"/>
        <v>0</v>
      </c>
      <c r="BL319" s="455">
        <f t="shared" si="3292"/>
        <v>0</v>
      </c>
      <c r="BM319" s="456">
        <v>0.224147321887</v>
      </c>
      <c r="BN319" s="457">
        <f t="shared" si="3293"/>
        <v>0</v>
      </c>
      <c r="BO319" s="458">
        <f t="shared" si="3294"/>
        <v>0</v>
      </c>
      <c r="BP319" s="459"/>
      <c r="BQ319" s="452">
        <v>3.0</v>
      </c>
      <c r="BR319" s="453" t="s">
        <v>35</v>
      </c>
      <c r="BS319" s="454" t="s">
        <v>133</v>
      </c>
      <c r="BT319" s="454" t="s">
        <v>134</v>
      </c>
      <c r="BU319" s="455">
        <f>'Produksi dan Harga'!Z6</f>
        <v>0</v>
      </c>
      <c r="BV319" s="455">
        <f t="shared" si="3295"/>
        <v>0</v>
      </c>
      <c r="BW319" s="455">
        <f t="shared" si="3296"/>
        <v>0</v>
      </c>
      <c r="BX319" s="456"/>
      <c r="BY319" s="455">
        <f t="shared" si="3297"/>
        <v>0</v>
      </c>
      <c r="BZ319" s="456"/>
      <c r="CA319" s="455">
        <f>ADHB!CB319</f>
        <v>0</v>
      </c>
      <c r="CB319" s="455">
        <f t="shared" si="3298"/>
        <v>0</v>
      </c>
      <c r="CC319" s="455">
        <f t="shared" si="3299"/>
        <v>0</v>
      </c>
      <c r="CD319" s="456">
        <v>0.224147321887</v>
      </c>
      <c r="CE319" s="457">
        <f t="shared" si="3300"/>
        <v>0</v>
      </c>
      <c r="CF319" s="458">
        <f t="shared" si="3301"/>
        <v>0</v>
      </c>
      <c r="CG319" s="459"/>
      <c r="CH319" s="452">
        <v>3.0</v>
      </c>
      <c r="CI319" s="453" t="s">
        <v>35</v>
      </c>
      <c r="CJ319" s="454" t="s">
        <v>133</v>
      </c>
      <c r="CK319" s="454" t="s">
        <v>134</v>
      </c>
      <c r="CL319" s="455">
        <f>'Produksi dan Harga'!AE6</f>
        <v>0</v>
      </c>
      <c r="CM319" s="455">
        <f t="shared" si="3302"/>
        <v>0</v>
      </c>
      <c r="CN319" s="455">
        <f t="shared" si="3303"/>
        <v>0</v>
      </c>
      <c r="CO319" s="456"/>
      <c r="CP319" s="455">
        <f t="shared" si="3304"/>
        <v>0</v>
      </c>
      <c r="CQ319" s="456"/>
      <c r="CR319" s="455">
        <f>ADHB!CS319</f>
        <v>0</v>
      </c>
      <c r="CS319" s="455">
        <f t="shared" si="3305"/>
        <v>0</v>
      </c>
      <c r="CT319" s="455">
        <f t="shared" si="3306"/>
        <v>0</v>
      </c>
      <c r="CU319" s="456">
        <v>0.224147321887</v>
      </c>
      <c r="CV319" s="457">
        <f t="shared" si="3307"/>
        <v>0</v>
      </c>
      <c r="CW319" s="458">
        <f t="shared" si="3308"/>
        <v>0</v>
      </c>
      <c r="CX319" s="459"/>
      <c r="CY319" s="452">
        <v>3.0</v>
      </c>
      <c r="CZ319" s="453" t="s">
        <v>35</v>
      </c>
      <c r="DA319" s="454" t="s">
        <v>133</v>
      </c>
      <c r="DB319" s="454" t="s">
        <v>134</v>
      </c>
      <c r="DC319" s="455">
        <f>'Produksi dan Harga'!AJ6</f>
        <v>0</v>
      </c>
      <c r="DD319" s="455">
        <f t="shared" si="3309"/>
        <v>0</v>
      </c>
      <c r="DE319" s="455">
        <f t="shared" si="3310"/>
        <v>0</v>
      </c>
      <c r="DF319" s="456"/>
      <c r="DG319" s="455">
        <f t="shared" si="3311"/>
        <v>0</v>
      </c>
      <c r="DH319" s="456"/>
      <c r="DI319" s="455">
        <f>ADHB!DJ319</f>
        <v>0</v>
      </c>
      <c r="DJ319" s="455">
        <f t="shared" si="3312"/>
        <v>0</v>
      </c>
      <c r="DK319" s="455">
        <f t="shared" si="3313"/>
        <v>0</v>
      </c>
      <c r="DL319" s="456">
        <v>0.224147321887</v>
      </c>
      <c r="DM319" s="457">
        <f t="shared" si="3314"/>
        <v>0</v>
      </c>
      <c r="DN319" s="458">
        <f t="shared" si="3315"/>
        <v>0</v>
      </c>
      <c r="DO319" s="459"/>
      <c r="DP319" s="452">
        <v>3.0</v>
      </c>
      <c r="DQ319" s="453" t="s">
        <v>35</v>
      </c>
      <c r="DR319" s="454" t="s">
        <v>133</v>
      </c>
      <c r="DS319" s="454" t="s">
        <v>134</v>
      </c>
      <c r="DT319" s="455">
        <f>'Produksi dan Harga'!AO6</f>
        <v>0</v>
      </c>
      <c r="DU319" s="455">
        <f t="shared" si="3316"/>
        <v>0</v>
      </c>
      <c r="DV319" s="455">
        <f t="shared" si="3317"/>
        <v>0</v>
      </c>
      <c r="DW319" s="456"/>
      <c r="DX319" s="455">
        <f t="shared" si="3318"/>
        <v>0</v>
      </c>
      <c r="DY319" s="456"/>
      <c r="DZ319" s="455">
        <f>ADHB!EA319</f>
        <v>0</v>
      </c>
      <c r="EA319" s="455">
        <f t="shared" si="3319"/>
        <v>0</v>
      </c>
      <c r="EB319" s="455">
        <f t="shared" si="3320"/>
        <v>0</v>
      </c>
      <c r="EC319" s="456">
        <v>0.224147321887</v>
      </c>
      <c r="ED319" s="457">
        <f t="shared" si="3321"/>
        <v>0</v>
      </c>
      <c r="EE319" s="458">
        <f t="shared" si="3322"/>
        <v>0</v>
      </c>
      <c r="EF319" s="459"/>
      <c r="EG319" s="452">
        <v>3.0</v>
      </c>
      <c r="EH319" s="453" t="s">
        <v>35</v>
      </c>
      <c r="EI319" s="454" t="s">
        <v>133</v>
      </c>
      <c r="EJ319" s="454" t="s">
        <v>134</v>
      </c>
      <c r="EK319" s="455">
        <f>'Produksi dan Harga'!AT6</f>
        <v>2</v>
      </c>
      <c r="EL319" s="455">
        <f t="shared" si="3323"/>
        <v>0</v>
      </c>
      <c r="EM319" s="455">
        <f t="shared" si="3324"/>
        <v>0</v>
      </c>
      <c r="EN319" s="456"/>
      <c r="EO319" s="455">
        <f t="shared" si="3325"/>
        <v>0</v>
      </c>
      <c r="EP319" s="456"/>
      <c r="EQ319" s="455">
        <f>ADHB!ER319</f>
        <v>0</v>
      </c>
      <c r="ER319" s="455">
        <f t="shared" si="3326"/>
        <v>0</v>
      </c>
      <c r="ES319" s="455">
        <f t="shared" si="3327"/>
        <v>0</v>
      </c>
      <c r="ET319" s="456">
        <v>0.224147321887</v>
      </c>
      <c r="EU319" s="457">
        <f t="shared" si="3328"/>
        <v>0</v>
      </c>
      <c r="EV319" s="458">
        <f t="shared" si="3329"/>
        <v>0</v>
      </c>
      <c r="EW319" s="459"/>
      <c r="EX319" s="452">
        <v>3.0</v>
      </c>
      <c r="EY319" s="453" t="s">
        <v>35</v>
      </c>
      <c r="EZ319" s="454" t="s">
        <v>133</v>
      </c>
      <c r="FA319" s="454" t="s">
        <v>134</v>
      </c>
      <c r="FB319" s="455">
        <f>'Produksi dan Harga'!AY6</f>
        <v>0</v>
      </c>
      <c r="FC319" s="455">
        <f t="shared" si="3330"/>
        <v>0</v>
      </c>
      <c r="FD319" s="455">
        <f t="shared" si="3331"/>
        <v>0</v>
      </c>
      <c r="FE319" s="456"/>
      <c r="FF319" s="455">
        <f t="shared" si="3332"/>
        <v>0</v>
      </c>
      <c r="FG319" s="456"/>
      <c r="FH319" s="455">
        <f>ADHB!FI319</f>
        <v>0</v>
      </c>
      <c r="FI319" s="455">
        <f t="shared" si="3333"/>
        <v>0</v>
      </c>
      <c r="FJ319" s="455">
        <f t="shared" si="3334"/>
        <v>0</v>
      </c>
      <c r="FK319" s="456">
        <v>0.224147321887</v>
      </c>
      <c r="FL319" s="457">
        <f t="shared" si="3335"/>
        <v>0</v>
      </c>
      <c r="FM319" s="458">
        <f t="shared" si="3336"/>
        <v>0</v>
      </c>
      <c r="FN319" s="459"/>
      <c r="FO319" s="452">
        <v>3.0</v>
      </c>
      <c r="FP319" s="453" t="s">
        <v>35</v>
      </c>
      <c r="FQ319" s="454" t="s">
        <v>133</v>
      </c>
      <c r="FR319" s="454" t="s">
        <v>134</v>
      </c>
      <c r="FS319" s="455">
        <f>'Produksi dan Harga'!BD6</f>
        <v>0</v>
      </c>
      <c r="FT319" s="455">
        <f t="shared" si="3337"/>
        <v>0</v>
      </c>
      <c r="FU319" s="455">
        <f t="shared" si="3338"/>
        <v>0</v>
      </c>
      <c r="FV319" s="456"/>
      <c r="FW319" s="455">
        <f t="shared" si="3339"/>
        <v>0</v>
      </c>
      <c r="FX319" s="456"/>
      <c r="FY319" s="455">
        <f>ADHB!FZ319</f>
        <v>0</v>
      </c>
      <c r="FZ319" s="455">
        <f t="shared" si="3340"/>
        <v>0</v>
      </c>
      <c r="GA319" s="455">
        <f t="shared" si="3341"/>
        <v>0</v>
      </c>
      <c r="GB319" s="456">
        <v>0.224147321887</v>
      </c>
      <c r="GC319" s="457">
        <f t="shared" si="3342"/>
        <v>0</v>
      </c>
      <c r="GD319" s="458">
        <f t="shared" si="3343"/>
        <v>0</v>
      </c>
      <c r="GE319" s="459"/>
      <c r="GF319" s="452">
        <v>3.0</v>
      </c>
      <c r="GG319" s="453" t="s">
        <v>35</v>
      </c>
      <c r="GH319" s="454" t="s">
        <v>133</v>
      </c>
      <c r="GI319" s="454" t="s">
        <v>134</v>
      </c>
      <c r="GJ319" s="455" t="str">
        <f>'Produksi dan Harga'!BI6</f>
        <v>-</v>
      </c>
      <c r="GK319" s="455">
        <f t="shared" si="3344"/>
        <v>0</v>
      </c>
      <c r="GL319" s="455">
        <f t="shared" si="3345"/>
        <v>0</v>
      </c>
      <c r="GM319" s="456"/>
      <c r="GN319" s="455">
        <f t="shared" si="3346"/>
        <v>0</v>
      </c>
      <c r="GO319" s="456"/>
      <c r="GP319" s="455">
        <f>ADHB!GQ319</f>
        <v>0</v>
      </c>
      <c r="GQ319" s="455">
        <f t="shared" si="3347"/>
        <v>0</v>
      </c>
      <c r="GR319" s="455">
        <f t="shared" si="3348"/>
        <v>0</v>
      </c>
      <c r="GS319" s="456">
        <v>0.224147321887</v>
      </c>
      <c r="GT319" s="457">
        <f t="shared" si="3349"/>
        <v>0</v>
      </c>
      <c r="GU319" s="458">
        <f t="shared" si="3350"/>
        <v>0</v>
      </c>
      <c r="GV319" s="459"/>
      <c r="GW319" s="452">
        <v>3.0</v>
      </c>
      <c r="GX319" s="453" t="s">
        <v>35</v>
      </c>
      <c r="GY319" s="454" t="s">
        <v>133</v>
      </c>
      <c r="GZ319" s="454" t="s">
        <v>134</v>
      </c>
      <c r="HA319" s="455">
        <f>'Produksi dan Harga'!BN6</f>
        <v>0</v>
      </c>
      <c r="HB319" s="455">
        <f t="shared" si="3351"/>
        <v>0</v>
      </c>
      <c r="HC319" s="455">
        <f t="shared" si="3352"/>
        <v>0</v>
      </c>
      <c r="HD319" s="456"/>
      <c r="HE319" s="455">
        <f t="shared" si="3353"/>
        <v>0</v>
      </c>
      <c r="HF319" s="456"/>
      <c r="HG319" s="455">
        <f>ADHB!HH319</f>
        <v>0</v>
      </c>
      <c r="HH319" s="455">
        <f t="shared" si="3354"/>
        <v>0</v>
      </c>
      <c r="HI319" s="455">
        <f t="shared" si="3355"/>
        <v>0</v>
      </c>
      <c r="HJ319" s="456">
        <v>0.224147321887</v>
      </c>
      <c r="HK319" s="457">
        <f t="shared" si="3356"/>
        <v>0</v>
      </c>
      <c r="HL319" s="458">
        <f t="shared" si="3357"/>
        <v>0</v>
      </c>
      <c r="HM319" s="459"/>
      <c r="HN319" s="452">
        <v>3.0</v>
      </c>
      <c r="HO319" s="453" t="s">
        <v>35</v>
      </c>
      <c r="HP319" s="454" t="s">
        <v>133</v>
      </c>
      <c r="HQ319" s="454" t="s">
        <v>134</v>
      </c>
      <c r="HR319" s="455">
        <f>'Produksi dan Harga'!BS6</f>
        <v>0</v>
      </c>
      <c r="HS319" s="455">
        <f t="shared" si="3358"/>
        <v>0</v>
      </c>
      <c r="HT319" s="455">
        <f t="shared" si="3359"/>
        <v>0</v>
      </c>
      <c r="HU319" s="456"/>
      <c r="HV319" s="455">
        <f t="shared" si="3360"/>
        <v>0</v>
      </c>
      <c r="HW319" s="456"/>
      <c r="HX319" s="455">
        <f>ADHB!HY319</f>
        <v>0</v>
      </c>
      <c r="HY319" s="455">
        <f t="shared" si="3361"/>
        <v>0</v>
      </c>
      <c r="HZ319" s="455">
        <f t="shared" si="3362"/>
        <v>0</v>
      </c>
      <c r="IA319" s="456">
        <v>0.224147321887</v>
      </c>
      <c r="IB319" s="457">
        <f t="shared" si="3363"/>
        <v>0</v>
      </c>
      <c r="IC319" s="458">
        <f t="shared" si="3364"/>
        <v>0</v>
      </c>
      <c r="ID319" s="459"/>
      <c r="IE319" s="452">
        <v>3.0</v>
      </c>
      <c r="IF319" s="453" t="s">
        <v>35</v>
      </c>
      <c r="IG319" s="454" t="s">
        <v>133</v>
      </c>
      <c r="IH319" s="454" t="s">
        <v>134</v>
      </c>
      <c r="II319" s="455">
        <f>'Produksi dan Harga'!BX6</f>
        <v>0</v>
      </c>
      <c r="IJ319" s="455">
        <f t="shared" si="3365"/>
        <v>0</v>
      </c>
      <c r="IK319" s="455">
        <f t="shared" si="3366"/>
        <v>0</v>
      </c>
      <c r="IL319" s="456"/>
      <c r="IM319" s="455">
        <f t="shared" si="3367"/>
        <v>0</v>
      </c>
      <c r="IN319" s="456"/>
      <c r="IO319" s="455">
        <f>ADHB!IP319</f>
        <v>0</v>
      </c>
      <c r="IP319" s="455">
        <f t="shared" si="3368"/>
        <v>0</v>
      </c>
      <c r="IQ319" s="455">
        <f t="shared" si="3369"/>
        <v>0</v>
      </c>
      <c r="IR319" s="456">
        <v>0.224147321887</v>
      </c>
      <c r="IS319" s="457">
        <f t="shared" si="3370"/>
        <v>0</v>
      </c>
      <c r="IT319" s="458">
        <f t="shared" si="3371"/>
        <v>0</v>
      </c>
      <c r="IU319" s="459"/>
      <c r="IV319" s="452">
        <v>3.0</v>
      </c>
      <c r="IW319" s="453" t="s">
        <v>35</v>
      </c>
      <c r="IX319" s="454" t="s">
        <v>133</v>
      </c>
      <c r="IY319" s="454" t="s">
        <v>134</v>
      </c>
      <c r="IZ319" s="455" t="str">
        <f>'Produksi dan Harga'!CC6</f>
        <v>-</v>
      </c>
      <c r="JA319" s="455">
        <f t="shared" si="3372"/>
        <v>0</v>
      </c>
      <c r="JB319" s="455">
        <f t="shared" si="3373"/>
        <v>0</v>
      </c>
      <c r="JC319" s="456"/>
      <c r="JD319" s="455">
        <f t="shared" si="3374"/>
        <v>0</v>
      </c>
      <c r="JE319" s="456"/>
      <c r="JF319" s="455">
        <f>ADHB!JG319</f>
        <v>0</v>
      </c>
      <c r="JG319" s="455">
        <f t="shared" si="3375"/>
        <v>0</v>
      </c>
      <c r="JH319" s="455">
        <f t="shared" si="3376"/>
        <v>0</v>
      </c>
      <c r="JI319" s="456">
        <v>0.224147321887</v>
      </c>
      <c r="JJ319" s="457">
        <f t="shared" si="3377"/>
        <v>0</v>
      </c>
      <c r="JK319" s="458">
        <f t="shared" si="3378"/>
        <v>0</v>
      </c>
      <c r="JL319" s="459"/>
      <c r="JM319" s="452">
        <v>3.0</v>
      </c>
      <c r="JN319" s="453" t="s">
        <v>35</v>
      </c>
      <c r="JO319" s="454" t="s">
        <v>133</v>
      </c>
      <c r="JP319" s="454" t="s">
        <v>134</v>
      </c>
      <c r="JQ319" s="455"/>
      <c r="JR319" s="455">
        <f t="shared" si="3379"/>
        <v>0</v>
      </c>
      <c r="JS319" s="455">
        <f t="shared" si="3380"/>
        <v>0</v>
      </c>
      <c r="JT319" s="456"/>
      <c r="JU319" s="455">
        <f t="shared" si="3381"/>
        <v>0</v>
      </c>
      <c r="JV319" s="456"/>
      <c r="JW319" s="455" t="str">
        <f>ADHB!LF319</f>
        <v/>
      </c>
      <c r="JX319" s="455">
        <f t="shared" si="3382"/>
        <v>0</v>
      </c>
      <c r="JY319" s="455">
        <f t="shared" si="3383"/>
        <v>0</v>
      </c>
      <c r="JZ319" s="456">
        <v>0.224147321887</v>
      </c>
      <c r="KA319" s="457">
        <f t="shared" si="3384"/>
        <v>0</v>
      </c>
      <c r="KB319" s="458">
        <f t="shared" si="3385"/>
        <v>0</v>
      </c>
      <c r="KC319" s="459"/>
      <c r="KD319" s="452">
        <v>3.0</v>
      </c>
      <c r="KE319" s="453" t="s">
        <v>35</v>
      </c>
      <c r="KF319" s="454" t="s">
        <v>133</v>
      </c>
      <c r="KG319" s="454" t="s">
        <v>134</v>
      </c>
      <c r="KH319" s="455"/>
      <c r="KI319" s="455">
        <f t="shared" si="3386"/>
        <v>0</v>
      </c>
      <c r="KJ319" s="455">
        <f t="shared" si="3387"/>
        <v>0</v>
      </c>
      <c r="KK319" s="456"/>
      <c r="KL319" s="455">
        <f t="shared" si="3388"/>
        <v>0</v>
      </c>
      <c r="KM319" s="456"/>
      <c r="KN319" s="455" t="str">
        <f>ADHB!LW319</f>
        <v/>
      </c>
      <c r="KO319" s="455">
        <f t="shared" si="3389"/>
        <v>0</v>
      </c>
      <c r="KP319" s="455">
        <f t="shared" si="3390"/>
        <v>0</v>
      </c>
      <c r="KQ319" s="456">
        <v>0.224147321887</v>
      </c>
      <c r="KR319" s="457">
        <f t="shared" si="3391"/>
        <v>0</v>
      </c>
      <c r="KS319" s="458">
        <f t="shared" si="3392"/>
        <v>0</v>
      </c>
      <c r="KT319" s="459"/>
      <c r="KU319" s="460"/>
    </row>
    <row r="320" ht="15.75" customHeight="1">
      <c r="A320" s="452">
        <v>4.0</v>
      </c>
      <c r="B320" s="453" t="s">
        <v>37</v>
      </c>
      <c r="C320" s="454" t="s">
        <v>135</v>
      </c>
      <c r="D320" s="454" t="s">
        <v>134</v>
      </c>
      <c r="E320" s="455">
        <f>'Produksi dan Harga'!F7</f>
        <v>1922</v>
      </c>
      <c r="F320" s="455">
        <v>510440.523293315</v>
      </c>
      <c r="G320" s="455">
        <f t="shared" si="3268"/>
        <v>981.0666858</v>
      </c>
      <c r="H320" s="456"/>
      <c r="I320" s="455">
        <f t="shared" si="3269"/>
        <v>0</v>
      </c>
      <c r="J320" s="456"/>
      <c r="K320" s="455">
        <f>ADHB!L320</f>
        <v>0</v>
      </c>
      <c r="L320" s="455">
        <f t="shared" si="3270"/>
        <v>0</v>
      </c>
      <c r="M320" s="455">
        <f t="shared" si="3271"/>
        <v>981.0666858</v>
      </c>
      <c r="N320" s="456">
        <v>0.224147321887</v>
      </c>
      <c r="O320" s="457">
        <f t="shared" si="3272"/>
        <v>219.9034702</v>
      </c>
      <c r="P320" s="458">
        <f t="shared" si="3273"/>
        <v>761.1632156</v>
      </c>
      <c r="Q320" s="459"/>
      <c r="R320" s="452">
        <v>4.0</v>
      </c>
      <c r="S320" s="453" t="s">
        <v>37</v>
      </c>
      <c r="T320" s="454" t="s">
        <v>135</v>
      </c>
      <c r="U320" s="454" t="s">
        <v>134</v>
      </c>
      <c r="V320" s="455">
        <f>'Produksi dan Harga'!K7</f>
        <v>1839</v>
      </c>
      <c r="W320" s="455">
        <f t="shared" si="3274"/>
        <v>510440.5233</v>
      </c>
      <c r="X320" s="455">
        <f t="shared" si="3275"/>
        <v>938.7001223</v>
      </c>
      <c r="Y320" s="456"/>
      <c r="Z320" s="455">
        <f t="shared" si="3276"/>
        <v>0</v>
      </c>
      <c r="AA320" s="456"/>
      <c r="AB320" s="455">
        <f>ADHB!AC320</f>
        <v>0</v>
      </c>
      <c r="AC320" s="455">
        <f t="shared" si="3277"/>
        <v>0</v>
      </c>
      <c r="AD320" s="455">
        <f t="shared" si="3278"/>
        <v>938.7001223</v>
      </c>
      <c r="AE320" s="456">
        <v>0.224147321887</v>
      </c>
      <c r="AF320" s="457">
        <f t="shared" si="3279"/>
        <v>210.4071185</v>
      </c>
      <c r="AG320" s="458">
        <f t="shared" si="3280"/>
        <v>728.2930039</v>
      </c>
      <c r="AH320" s="459"/>
      <c r="AI320" s="452">
        <v>4.0</v>
      </c>
      <c r="AJ320" s="453" t="s">
        <v>37</v>
      </c>
      <c r="AK320" s="454" t="s">
        <v>135</v>
      </c>
      <c r="AL320" s="454" t="s">
        <v>134</v>
      </c>
      <c r="AM320" s="455">
        <f>'Produksi dan Harga'!P7</f>
        <v>2449</v>
      </c>
      <c r="AN320" s="455">
        <f t="shared" si="3281"/>
        <v>510440.5233</v>
      </c>
      <c r="AO320" s="455">
        <f t="shared" si="3282"/>
        <v>1250.068842</v>
      </c>
      <c r="AP320" s="456"/>
      <c r="AQ320" s="455">
        <f t="shared" si="3283"/>
        <v>0</v>
      </c>
      <c r="AR320" s="456"/>
      <c r="AS320" s="455">
        <f>ADHB!AT320</f>
        <v>0</v>
      </c>
      <c r="AT320" s="455">
        <f t="shared" si="3284"/>
        <v>0</v>
      </c>
      <c r="AU320" s="455">
        <f t="shared" si="3285"/>
        <v>1250.068842</v>
      </c>
      <c r="AV320" s="456">
        <v>0.224147321887</v>
      </c>
      <c r="AW320" s="457">
        <f t="shared" si="3286"/>
        <v>280.199583</v>
      </c>
      <c r="AX320" s="458">
        <f t="shared" si="3287"/>
        <v>969.8692585</v>
      </c>
      <c r="AY320" s="459"/>
      <c r="AZ320" s="452">
        <v>4.0</v>
      </c>
      <c r="BA320" s="453" t="s">
        <v>37</v>
      </c>
      <c r="BB320" s="454" t="s">
        <v>135</v>
      </c>
      <c r="BC320" s="454" t="s">
        <v>134</v>
      </c>
      <c r="BD320" s="455">
        <f>'Produksi dan Harga'!U7</f>
        <v>1225</v>
      </c>
      <c r="BE320" s="455">
        <f t="shared" si="3288"/>
        <v>510440.5233</v>
      </c>
      <c r="BF320" s="455">
        <f t="shared" si="3289"/>
        <v>625.289641</v>
      </c>
      <c r="BG320" s="456"/>
      <c r="BH320" s="455">
        <f t="shared" si="3290"/>
        <v>0</v>
      </c>
      <c r="BI320" s="456"/>
      <c r="BJ320" s="455">
        <f>ADHB!BK320</f>
        <v>0</v>
      </c>
      <c r="BK320" s="455">
        <f t="shared" si="3291"/>
        <v>0</v>
      </c>
      <c r="BL320" s="455">
        <f t="shared" si="3292"/>
        <v>625.289641</v>
      </c>
      <c r="BM320" s="456">
        <v>0.224147321887</v>
      </c>
      <c r="BN320" s="457">
        <f t="shared" si="3293"/>
        <v>140.1569984</v>
      </c>
      <c r="BO320" s="458">
        <f t="shared" si="3294"/>
        <v>485.1326426</v>
      </c>
      <c r="BP320" s="459"/>
      <c r="BQ320" s="452">
        <v>4.0</v>
      </c>
      <c r="BR320" s="453" t="s">
        <v>37</v>
      </c>
      <c r="BS320" s="454" t="s">
        <v>135</v>
      </c>
      <c r="BT320" s="454" t="s">
        <v>134</v>
      </c>
      <c r="BU320" s="455">
        <f>'Produksi dan Harga'!Z7</f>
        <v>1005</v>
      </c>
      <c r="BV320" s="455">
        <f t="shared" si="3295"/>
        <v>510440.5233</v>
      </c>
      <c r="BW320" s="455">
        <f t="shared" si="3296"/>
        <v>512.9927259</v>
      </c>
      <c r="BX320" s="456"/>
      <c r="BY320" s="455">
        <f t="shared" si="3297"/>
        <v>0</v>
      </c>
      <c r="BZ320" s="456"/>
      <c r="CA320" s="455">
        <f>ADHB!CB320</f>
        <v>0</v>
      </c>
      <c r="CB320" s="455">
        <f t="shared" si="3298"/>
        <v>0</v>
      </c>
      <c r="CC320" s="455">
        <f t="shared" si="3299"/>
        <v>512.9927259</v>
      </c>
      <c r="CD320" s="456">
        <v>0.224147321887</v>
      </c>
      <c r="CE320" s="457">
        <f t="shared" si="3300"/>
        <v>114.9859457</v>
      </c>
      <c r="CF320" s="458">
        <f t="shared" si="3301"/>
        <v>398.0067802</v>
      </c>
      <c r="CG320" s="459"/>
      <c r="CH320" s="452">
        <v>4.0</v>
      </c>
      <c r="CI320" s="453" t="s">
        <v>37</v>
      </c>
      <c r="CJ320" s="454" t="s">
        <v>135</v>
      </c>
      <c r="CK320" s="454" t="s">
        <v>134</v>
      </c>
      <c r="CL320" s="455">
        <f>'Produksi dan Harga'!AE7</f>
        <v>930</v>
      </c>
      <c r="CM320" s="455">
        <f t="shared" si="3302"/>
        <v>510440.5233</v>
      </c>
      <c r="CN320" s="455">
        <f t="shared" si="3303"/>
        <v>474.7096867</v>
      </c>
      <c r="CO320" s="456"/>
      <c r="CP320" s="455">
        <f t="shared" si="3304"/>
        <v>0</v>
      </c>
      <c r="CQ320" s="456"/>
      <c r="CR320" s="455">
        <f>ADHB!CS320</f>
        <v>0</v>
      </c>
      <c r="CS320" s="455">
        <f t="shared" si="3305"/>
        <v>0</v>
      </c>
      <c r="CT320" s="455">
        <f t="shared" si="3306"/>
        <v>474.7096867</v>
      </c>
      <c r="CU320" s="456">
        <v>0.224147321887</v>
      </c>
      <c r="CV320" s="457">
        <f t="shared" si="3307"/>
        <v>106.4049049</v>
      </c>
      <c r="CW320" s="458">
        <f t="shared" si="3308"/>
        <v>368.3047817</v>
      </c>
      <c r="CX320" s="459"/>
      <c r="CY320" s="452">
        <v>4.0</v>
      </c>
      <c r="CZ320" s="453" t="s">
        <v>37</v>
      </c>
      <c r="DA320" s="454" t="s">
        <v>135</v>
      </c>
      <c r="DB320" s="454" t="s">
        <v>134</v>
      </c>
      <c r="DC320" s="455">
        <f>'Produksi dan Harga'!AJ7</f>
        <v>1120</v>
      </c>
      <c r="DD320" s="455">
        <f t="shared" si="3309"/>
        <v>510440.5233</v>
      </c>
      <c r="DE320" s="455">
        <f t="shared" si="3310"/>
        <v>571.6933861</v>
      </c>
      <c r="DF320" s="456"/>
      <c r="DG320" s="455">
        <f t="shared" si="3311"/>
        <v>0</v>
      </c>
      <c r="DH320" s="456"/>
      <c r="DI320" s="455">
        <f>ADHB!DJ320</f>
        <v>0</v>
      </c>
      <c r="DJ320" s="455">
        <f t="shared" si="3312"/>
        <v>0</v>
      </c>
      <c r="DK320" s="455">
        <f t="shared" si="3313"/>
        <v>571.6933861</v>
      </c>
      <c r="DL320" s="456">
        <v>0.224147321887</v>
      </c>
      <c r="DM320" s="457">
        <f t="shared" si="3314"/>
        <v>128.1435414</v>
      </c>
      <c r="DN320" s="458">
        <f t="shared" si="3315"/>
        <v>443.5498447</v>
      </c>
      <c r="DO320" s="459"/>
      <c r="DP320" s="452">
        <v>4.0</v>
      </c>
      <c r="DQ320" s="453" t="s">
        <v>37</v>
      </c>
      <c r="DR320" s="454" t="s">
        <v>135</v>
      </c>
      <c r="DS320" s="454" t="s">
        <v>134</v>
      </c>
      <c r="DT320" s="455">
        <f>'Produksi dan Harga'!AO7</f>
        <v>976</v>
      </c>
      <c r="DU320" s="455">
        <f t="shared" si="3316"/>
        <v>510440.5233</v>
      </c>
      <c r="DV320" s="455">
        <f t="shared" si="3317"/>
        <v>498.1899507</v>
      </c>
      <c r="DW320" s="456"/>
      <c r="DX320" s="455">
        <f t="shared" si="3318"/>
        <v>0</v>
      </c>
      <c r="DY320" s="456"/>
      <c r="DZ320" s="455">
        <f>ADHB!EA320</f>
        <v>0</v>
      </c>
      <c r="EA320" s="455">
        <f t="shared" si="3319"/>
        <v>0</v>
      </c>
      <c r="EB320" s="455">
        <f t="shared" si="3320"/>
        <v>498.1899507</v>
      </c>
      <c r="EC320" s="456">
        <v>0.224147321887</v>
      </c>
      <c r="ED320" s="457">
        <f t="shared" si="3321"/>
        <v>111.6679432</v>
      </c>
      <c r="EE320" s="458">
        <f t="shared" si="3322"/>
        <v>386.5220075</v>
      </c>
      <c r="EF320" s="459"/>
      <c r="EG320" s="452">
        <v>4.0</v>
      </c>
      <c r="EH320" s="453" t="s">
        <v>37</v>
      </c>
      <c r="EI320" s="454" t="s">
        <v>135</v>
      </c>
      <c r="EJ320" s="454" t="s">
        <v>134</v>
      </c>
      <c r="EK320" s="455">
        <f>'Produksi dan Harga'!AT7</f>
        <v>826</v>
      </c>
      <c r="EL320" s="455">
        <f t="shared" si="3323"/>
        <v>510440.5233</v>
      </c>
      <c r="EM320" s="455">
        <f t="shared" si="3324"/>
        <v>421.6238722</v>
      </c>
      <c r="EN320" s="456"/>
      <c r="EO320" s="455">
        <f t="shared" si="3325"/>
        <v>0</v>
      </c>
      <c r="EP320" s="456"/>
      <c r="EQ320" s="455">
        <f>ADHB!ER320</f>
        <v>0</v>
      </c>
      <c r="ER320" s="455">
        <f t="shared" si="3326"/>
        <v>0</v>
      </c>
      <c r="ES320" s="455">
        <f t="shared" si="3327"/>
        <v>421.6238722</v>
      </c>
      <c r="ET320" s="456">
        <v>0.224147321887</v>
      </c>
      <c r="EU320" s="457">
        <f t="shared" si="3328"/>
        <v>94.50586181</v>
      </c>
      <c r="EV320" s="458">
        <f t="shared" si="3329"/>
        <v>327.1180104</v>
      </c>
      <c r="EW320" s="459"/>
      <c r="EX320" s="452">
        <v>4.0</v>
      </c>
      <c r="EY320" s="453" t="s">
        <v>37</v>
      </c>
      <c r="EZ320" s="454" t="s">
        <v>135</v>
      </c>
      <c r="FA320" s="454" t="s">
        <v>134</v>
      </c>
      <c r="FB320" s="455">
        <f>'Produksi dan Harga'!AY7</f>
        <v>658</v>
      </c>
      <c r="FC320" s="455">
        <f t="shared" si="3330"/>
        <v>510440.5233</v>
      </c>
      <c r="FD320" s="455">
        <f t="shared" si="3331"/>
        <v>335.8698643</v>
      </c>
      <c r="FE320" s="456"/>
      <c r="FF320" s="455">
        <f t="shared" si="3332"/>
        <v>0</v>
      </c>
      <c r="FG320" s="456"/>
      <c r="FH320" s="455">
        <f>ADHB!FI320</f>
        <v>0</v>
      </c>
      <c r="FI320" s="455">
        <f t="shared" si="3333"/>
        <v>0</v>
      </c>
      <c r="FJ320" s="455">
        <f t="shared" si="3334"/>
        <v>335.8698643</v>
      </c>
      <c r="FK320" s="456">
        <v>0.224147321887</v>
      </c>
      <c r="FL320" s="457">
        <f t="shared" si="3335"/>
        <v>75.28433059</v>
      </c>
      <c r="FM320" s="458">
        <f t="shared" si="3336"/>
        <v>260.5855337</v>
      </c>
      <c r="FN320" s="459"/>
      <c r="FO320" s="452">
        <v>4.0</v>
      </c>
      <c r="FP320" s="453" t="s">
        <v>37</v>
      </c>
      <c r="FQ320" s="454" t="s">
        <v>135</v>
      </c>
      <c r="FR320" s="454" t="s">
        <v>134</v>
      </c>
      <c r="FS320" s="455">
        <f>'Produksi dan Harga'!BD7</f>
        <v>908</v>
      </c>
      <c r="FT320" s="455">
        <f t="shared" si="3337"/>
        <v>510440.5233</v>
      </c>
      <c r="FU320" s="455">
        <f t="shared" si="3338"/>
        <v>463.4799952</v>
      </c>
      <c r="FV320" s="456"/>
      <c r="FW320" s="455">
        <f t="shared" si="3339"/>
        <v>0</v>
      </c>
      <c r="FX320" s="456"/>
      <c r="FY320" s="455">
        <f>ADHB!FZ320</f>
        <v>0</v>
      </c>
      <c r="FZ320" s="455">
        <f t="shared" si="3340"/>
        <v>0</v>
      </c>
      <c r="GA320" s="455">
        <f t="shared" si="3341"/>
        <v>463.4799952</v>
      </c>
      <c r="GB320" s="456">
        <v>0.224147321887</v>
      </c>
      <c r="GC320" s="457">
        <f t="shared" si="3342"/>
        <v>103.8877997</v>
      </c>
      <c r="GD320" s="458">
        <f t="shared" si="3343"/>
        <v>359.5921955</v>
      </c>
      <c r="GE320" s="459"/>
      <c r="GF320" s="452">
        <v>4.0</v>
      </c>
      <c r="GG320" s="453" t="s">
        <v>37</v>
      </c>
      <c r="GH320" s="454" t="s">
        <v>135</v>
      </c>
      <c r="GI320" s="454" t="s">
        <v>134</v>
      </c>
      <c r="GJ320" s="455">
        <f>'Produksi dan Harga'!BI7</f>
        <v>1199.3</v>
      </c>
      <c r="GK320" s="455">
        <f t="shared" si="3344"/>
        <v>510440.5233</v>
      </c>
      <c r="GL320" s="455">
        <f t="shared" si="3345"/>
        <v>612.1713196</v>
      </c>
      <c r="GM320" s="456"/>
      <c r="GN320" s="455">
        <f t="shared" si="3346"/>
        <v>0</v>
      </c>
      <c r="GO320" s="456"/>
      <c r="GP320" s="455">
        <f>ADHB!GQ320</f>
        <v>0</v>
      </c>
      <c r="GQ320" s="455">
        <f t="shared" si="3347"/>
        <v>0</v>
      </c>
      <c r="GR320" s="455">
        <f t="shared" si="3348"/>
        <v>612.1713196</v>
      </c>
      <c r="GS320" s="456">
        <v>0.224147321887</v>
      </c>
      <c r="GT320" s="457">
        <f t="shared" si="3349"/>
        <v>137.2165618</v>
      </c>
      <c r="GU320" s="458">
        <f t="shared" si="3350"/>
        <v>474.9547578</v>
      </c>
      <c r="GV320" s="459"/>
      <c r="GW320" s="452">
        <v>4.0</v>
      </c>
      <c r="GX320" s="453" t="s">
        <v>37</v>
      </c>
      <c r="GY320" s="454" t="s">
        <v>135</v>
      </c>
      <c r="GZ320" s="454" t="s">
        <v>134</v>
      </c>
      <c r="HA320" s="455">
        <f>'Produksi dan Harga'!BN7</f>
        <v>1052.63</v>
      </c>
      <c r="HB320" s="455">
        <f t="shared" si="3351"/>
        <v>510440.5233</v>
      </c>
      <c r="HC320" s="455">
        <f t="shared" si="3352"/>
        <v>537.305008</v>
      </c>
      <c r="HD320" s="456"/>
      <c r="HE320" s="455">
        <f t="shared" si="3353"/>
        <v>0</v>
      </c>
      <c r="HF320" s="456"/>
      <c r="HG320" s="455">
        <f>ADHB!HH320</f>
        <v>0</v>
      </c>
      <c r="HH320" s="455">
        <f t="shared" si="3354"/>
        <v>0</v>
      </c>
      <c r="HI320" s="455">
        <f t="shared" si="3355"/>
        <v>537.305008</v>
      </c>
      <c r="HJ320" s="456">
        <v>0.224147321887</v>
      </c>
      <c r="HK320" s="457">
        <f t="shared" si="3356"/>
        <v>120.4354786</v>
      </c>
      <c r="HL320" s="458">
        <f t="shared" si="3357"/>
        <v>416.8695294</v>
      </c>
      <c r="HM320" s="459"/>
      <c r="HN320" s="452">
        <v>4.0</v>
      </c>
      <c r="HO320" s="453" t="s">
        <v>37</v>
      </c>
      <c r="HP320" s="454" t="s">
        <v>135</v>
      </c>
      <c r="HQ320" s="454" t="s">
        <v>134</v>
      </c>
      <c r="HR320" s="455">
        <f>'Produksi dan Harga'!BS7</f>
        <v>1269.8</v>
      </c>
      <c r="HS320" s="455">
        <f t="shared" si="3358"/>
        <v>510440.5233</v>
      </c>
      <c r="HT320" s="455">
        <f t="shared" si="3359"/>
        <v>648.1573765</v>
      </c>
      <c r="HU320" s="456"/>
      <c r="HV320" s="455">
        <f t="shared" si="3360"/>
        <v>0</v>
      </c>
      <c r="HW320" s="456"/>
      <c r="HX320" s="455">
        <f>ADHB!HY320</f>
        <v>0</v>
      </c>
      <c r="HY320" s="455">
        <f t="shared" si="3361"/>
        <v>0</v>
      </c>
      <c r="HZ320" s="455">
        <f t="shared" si="3362"/>
        <v>648.1573765</v>
      </c>
      <c r="IA320" s="456">
        <v>0.224147321887</v>
      </c>
      <c r="IB320" s="457">
        <f t="shared" si="3363"/>
        <v>145.2827401</v>
      </c>
      <c r="IC320" s="458">
        <f t="shared" si="3364"/>
        <v>502.8746364</v>
      </c>
      <c r="ID320" s="459"/>
      <c r="IE320" s="452">
        <v>4.0</v>
      </c>
      <c r="IF320" s="453" t="s">
        <v>37</v>
      </c>
      <c r="IG320" s="454" t="s">
        <v>135</v>
      </c>
      <c r="IH320" s="454" t="s">
        <v>134</v>
      </c>
      <c r="II320" s="455">
        <f>'Produksi dan Harga'!BX7</f>
        <v>778.53</v>
      </c>
      <c r="IJ320" s="455">
        <f t="shared" si="3365"/>
        <v>510440.5233</v>
      </c>
      <c r="IK320" s="455">
        <f t="shared" si="3366"/>
        <v>397.3932606</v>
      </c>
      <c r="IL320" s="456"/>
      <c r="IM320" s="455">
        <f t="shared" si="3367"/>
        <v>0</v>
      </c>
      <c r="IN320" s="456"/>
      <c r="IO320" s="455">
        <f>ADHB!IP320</f>
        <v>0</v>
      </c>
      <c r="IP320" s="455">
        <f t="shared" si="3368"/>
        <v>0</v>
      </c>
      <c r="IQ320" s="455">
        <f t="shared" si="3369"/>
        <v>397.3932606</v>
      </c>
      <c r="IR320" s="456">
        <v>0.224147321887</v>
      </c>
      <c r="IS320" s="457">
        <f t="shared" si="3370"/>
        <v>89.0746351</v>
      </c>
      <c r="IT320" s="458">
        <f t="shared" si="3371"/>
        <v>308.3186255</v>
      </c>
      <c r="IU320" s="459"/>
      <c r="IV320" s="452">
        <v>4.0</v>
      </c>
      <c r="IW320" s="453" t="s">
        <v>37</v>
      </c>
      <c r="IX320" s="454" t="s">
        <v>135</v>
      </c>
      <c r="IY320" s="454" t="s">
        <v>134</v>
      </c>
      <c r="IZ320" s="455">
        <f>'Produksi dan Harga'!CC7</f>
        <v>1496.26</v>
      </c>
      <c r="JA320" s="455">
        <f t="shared" si="3372"/>
        <v>510440.5233</v>
      </c>
      <c r="JB320" s="455">
        <f t="shared" si="3373"/>
        <v>763.7517374</v>
      </c>
      <c r="JC320" s="456"/>
      <c r="JD320" s="455">
        <f t="shared" si="3374"/>
        <v>0</v>
      </c>
      <c r="JE320" s="456"/>
      <c r="JF320" s="455">
        <f>ADHB!JG320</f>
        <v>0</v>
      </c>
      <c r="JG320" s="455">
        <f t="shared" si="3375"/>
        <v>0</v>
      </c>
      <c r="JH320" s="455">
        <f t="shared" si="3376"/>
        <v>763.7517374</v>
      </c>
      <c r="JI320" s="456">
        <v>0.224147321887</v>
      </c>
      <c r="JJ320" s="457">
        <f t="shared" si="3377"/>
        <v>171.1929065</v>
      </c>
      <c r="JK320" s="458">
        <f t="shared" si="3378"/>
        <v>592.5588309</v>
      </c>
      <c r="JL320" s="459"/>
      <c r="JM320" s="452">
        <v>4.0</v>
      </c>
      <c r="JN320" s="453" t="s">
        <v>37</v>
      </c>
      <c r="JO320" s="454" t="s">
        <v>135</v>
      </c>
      <c r="JP320" s="454" t="s">
        <v>134</v>
      </c>
      <c r="JQ320" s="455"/>
      <c r="JR320" s="455">
        <f t="shared" si="3379"/>
        <v>510440.5233</v>
      </c>
      <c r="JS320" s="455">
        <f t="shared" si="3380"/>
        <v>0</v>
      </c>
      <c r="JT320" s="456"/>
      <c r="JU320" s="455">
        <f t="shared" si="3381"/>
        <v>0</v>
      </c>
      <c r="JV320" s="456"/>
      <c r="JW320" s="455" t="str">
        <f>ADHB!LF320</f>
        <v/>
      </c>
      <c r="JX320" s="455">
        <f t="shared" si="3382"/>
        <v>0</v>
      </c>
      <c r="JY320" s="455">
        <f t="shared" si="3383"/>
        <v>0</v>
      </c>
      <c r="JZ320" s="456">
        <v>0.224147321887</v>
      </c>
      <c r="KA320" s="457">
        <f t="shared" si="3384"/>
        <v>0</v>
      </c>
      <c r="KB320" s="458">
        <f t="shared" si="3385"/>
        <v>0</v>
      </c>
      <c r="KC320" s="459"/>
      <c r="KD320" s="452">
        <v>4.0</v>
      </c>
      <c r="KE320" s="453" t="s">
        <v>37</v>
      </c>
      <c r="KF320" s="454" t="s">
        <v>135</v>
      </c>
      <c r="KG320" s="454" t="s">
        <v>134</v>
      </c>
      <c r="KH320" s="455"/>
      <c r="KI320" s="455">
        <f t="shared" si="3386"/>
        <v>510440.5233</v>
      </c>
      <c r="KJ320" s="455">
        <f t="shared" si="3387"/>
        <v>0</v>
      </c>
      <c r="KK320" s="456"/>
      <c r="KL320" s="455">
        <f t="shared" si="3388"/>
        <v>0</v>
      </c>
      <c r="KM320" s="456"/>
      <c r="KN320" s="455" t="str">
        <f>ADHB!LW320</f>
        <v/>
      </c>
      <c r="KO320" s="455">
        <f t="shared" si="3389"/>
        <v>0</v>
      </c>
      <c r="KP320" s="455">
        <f t="shared" si="3390"/>
        <v>0</v>
      </c>
      <c r="KQ320" s="456">
        <v>0.224147321887</v>
      </c>
      <c r="KR320" s="457">
        <f t="shared" si="3391"/>
        <v>0</v>
      </c>
      <c r="KS320" s="458">
        <f t="shared" si="3392"/>
        <v>0</v>
      </c>
      <c r="KT320" s="459"/>
      <c r="KU320" s="460"/>
    </row>
    <row r="321" ht="15.75" customHeight="1">
      <c r="A321" s="452">
        <v>5.0</v>
      </c>
      <c r="B321" s="453" t="s">
        <v>38</v>
      </c>
      <c r="C321" s="454" t="s">
        <v>135</v>
      </c>
      <c r="D321" s="454" t="s">
        <v>134</v>
      </c>
      <c r="E321" s="455">
        <f>'Produksi dan Harga'!F8</f>
        <v>1603</v>
      </c>
      <c r="F321" s="455">
        <v>409936.314127854</v>
      </c>
      <c r="G321" s="455">
        <f t="shared" si="3268"/>
        <v>657.1279115</v>
      </c>
      <c r="H321" s="456"/>
      <c r="I321" s="455">
        <f t="shared" si="3269"/>
        <v>0</v>
      </c>
      <c r="J321" s="456"/>
      <c r="K321" s="455">
        <f>ADHB!L321</f>
        <v>0</v>
      </c>
      <c r="L321" s="455">
        <f t="shared" si="3270"/>
        <v>0</v>
      </c>
      <c r="M321" s="455">
        <f t="shared" si="3271"/>
        <v>657.1279115</v>
      </c>
      <c r="N321" s="456">
        <v>0.224147321887</v>
      </c>
      <c r="O321" s="457">
        <f t="shared" si="3272"/>
        <v>147.2934615</v>
      </c>
      <c r="P321" s="458">
        <f t="shared" si="3273"/>
        <v>509.83445</v>
      </c>
      <c r="Q321" s="459"/>
      <c r="R321" s="452">
        <v>5.0</v>
      </c>
      <c r="S321" s="453" t="s">
        <v>38</v>
      </c>
      <c r="T321" s="454" t="s">
        <v>135</v>
      </c>
      <c r="U321" s="454" t="s">
        <v>134</v>
      </c>
      <c r="V321" s="455">
        <f>'Produksi dan Harga'!K8</f>
        <v>839</v>
      </c>
      <c r="W321" s="455">
        <f t="shared" si="3274"/>
        <v>409936.3141</v>
      </c>
      <c r="X321" s="455">
        <f t="shared" si="3275"/>
        <v>343.9365676</v>
      </c>
      <c r="Y321" s="456"/>
      <c r="Z321" s="455">
        <f t="shared" si="3276"/>
        <v>0</v>
      </c>
      <c r="AA321" s="456"/>
      <c r="AB321" s="455">
        <f>ADHB!AC321</f>
        <v>0</v>
      </c>
      <c r="AC321" s="455">
        <f t="shared" si="3277"/>
        <v>0</v>
      </c>
      <c r="AD321" s="455">
        <f t="shared" si="3278"/>
        <v>343.9365676</v>
      </c>
      <c r="AE321" s="456">
        <v>0.224147321887</v>
      </c>
      <c r="AF321" s="457">
        <f t="shared" si="3279"/>
        <v>77.09246052</v>
      </c>
      <c r="AG321" s="458">
        <f t="shared" si="3280"/>
        <v>266.844107</v>
      </c>
      <c r="AH321" s="459"/>
      <c r="AI321" s="452">
        <v>5.0</v>
      </c>
      <c r="AJ321" s="453" t="s">
        <v>38</v>
      </c>
      <c r="AK321" s="454" t="s">
        <v>135</v>
      </c>
      <c r="AL321" s="454" t="s">
        <v>134</v>
      </c>
      <c r="AM321" s="455">
        <f>'Produksi dan Harga'!P8</f>
        <v>1950</v>
      </c>
      <c r="AN321" s="455">
        <f t="shared" si="3281"/>
        <v>409936.3141</v>
      </c>
      <c r="AO321" s="455">
        <f t="shared" si="3282"/>
        <v>799.3758125</v>
      </c>
      <c r="AP321" s="456"/>
      <c r="AQ321" s="455">
        <f t="shared" si="3283"/>
        <v>0</v>
      </c>
      <c r="AR321" s="456"/>
      <c r="AS321" s="455">
        <f>ADHB!AT321</f>
        <v>0</v>
      </c>
      <c r="AT321" s="455">
        <f t="shared" si="3284"/>
        <v>0</v>
      </c>
      <c r="AU321" s="455">
        <f t="shared" si="3285"/>
        <v>799.3758125</v>
      </c>
      <c r="AV321" s="456">
        <v>0.224147321887</v>
      </c>
      <c r="AW321" s="457">
        <f t="shared" si="3286"/>
        <v>179.1779476</v>
      </c>
      <c r="AX321" s="458">
        <f t="shared" si="3287"/>
        <v>620.197865</v>
      </c>
      <c r="AY321" s="459"/>
      <c r="AZ321" s="452">
        <v>5.0</v>
      </c>
      <c r="BA321" s="453" t="s">
        <v>38</v>
      </c>
      <c r="BB321" s="454" t="s">
        <v>135</v>
      </c>
      <c r="BC321" s="454" t="s">
        <v>134</v>
      </c>
      <c r="BD321" s="455">
        <f>'Produksi dan Harga'!U8</f>
        <v>824</v>
      </c>
      <c r="BE321" s="455">
        <f t="shared" si="3288"/>
        <v>409936.3141</v>
      </c>
      <c r="BF321" s="455">
        <f t="shared" si="3289"/>
        <v>337.7875228</v>
      </c>
      <c r="BG321" s="456"/>
      <c r="BH321" s="455">
        <f t="shared" si="3290"/>
        <v>0</v>
      </c>
      <c r="BI321" s="456"/>
      <c r="BJ321" s="455">
        <f>ADHB!BK321</f>
        <v>0</v>
      </c>
      <c r="BK321" s="455">
        <f t="shared" si="3291"/>
        <v>0</v>
      </c>
      <c r="BL321" s="455">
        <f t="shared" si="3292"/>
        <v>337.7875228</v>
      </c>
      <c r="BM321" s="456">
        <v>0.224147321887</v>
      </c>
      <c r="BN321" s="457">
        <f t="shared" si="3293"/>
        <v>75.71416861</v>
      </c>
      <c r="BO321" s="458">
        <f t="shared" si="3294"/>
        <v>262.0733542</v>
      </c>
      <c r="BP321" s="459"/>
      <c r="BQ321" s="452">
        <v>5.0</v>
      </c>
      <c r="BR321" s="453" t="s">
        <v>38</v>
      </c>
      <c r="BS321" s="454" t="s">
        <v>135</v>
      </c>
      <c r="BT321" s="454" t="s">
        <v>134</v>
      </c>
      <c r="BU321" s="455">
        <f>'Produksi dan Harga'!Z8</f>
        <v>797</v>
      </c>
      <c r="BV321" s="455">
        <f t="shared" si="3295"/>
        <v>409936.3141</v>
      </c>
      <c r="BW321" s="455">
        <f t="shared" si="3296"/>
        <v>326.7192424</v>
      </c>
      <c r="BX321" s="456"/>
      <c r="BY321" s="455">
        <f t="shared" si="3297"/>
        <v>0</v>
      </c>
      <c r="BZ321" s="456"/>
      <c r="CA321" s="455">
        <f>ADHB!CB321</f>
        <v>0</v>
      </c>
      <c r="CB321" s="455">
        <f t="shared" si="3298"/>
        <v>0</v>
      </c>
      <c r="CC321" s="455">
        <f t="shared" si="3299"/>
        <v>326.7192424</v>
      </c>
      <c r="CD321" s="456">
        <v>0.224147321887</v>
      </c>
      <c r="CE321" s="457">
        <f t="shared" si="3300"/>
        <v>73.23324318</v>
      </c>
      <c r="CF321" s="458">
        <f t="shared" si="3301"/>
        <v>253.4859992</v>
      </c>
      <c r="CG321" s="459"/>
      <c r="CH321" s="452">
        <v>5.0</v>
      </c>
      <c r="CI321" s="453" t="s">
        <v>38</v>
      </c>
      <c r="CJ321" s="454" t="s">
        <v>135</v>
      </c>
      <c r="CK321" s="454" t="s">
        <v>134</v>
      </c>
      <c r="CL321" s="455">
        <f>'Produksi dan Harga'!AE8</f>
        <v>976</v>
      </c>
      <c r="CM321" s="455">
        <f t="shared" si="3302"/>
        <v>409936.3141</v>
      </c>
      <c r="CN321" s="455">
        <f t="shared" si="3303"/>
        <v>400.0978426</v>
      </c>
      <c r="CO321" s="456"/>
      <c r="CP321" s="455">
        <f t="shared" si="3304"/>
        <v>0</v>
      </c>
      <c r="CQ321" s="456"/>
      <c r="CR321" s="455">
        <f>ADHB!CS321</f>
        <v>0</v>
      </c>
      <c r="CS321" s="455">
        <f t="shared" si="3305"/>
        <v>0</v>
      </c>
      <c r="CT321" s="455">
        <f t="shared" si="3306"/>
        <v>400.0978426</v>
      </c>
      <c r="CU321" s="456">
        <v>0.224147321887</v>
      </c>
      <c r="CV321" s="457">
        <f t="shared" si="3307"/>
        <v>89.68085991</v>
      </c>
      <c r="CW321" s="458">
        <f t="shared" si="3308"/>
        <v>310.4169827</v>
      </c>
      <c r="CX321" s="459"/>
      <c r="CY321" s="452">
        <v>5.0</v>
      </c>
      <c r="CZ321" s="453" t="s">
        <v>38</v>
      </c>
      <c r="DA321" s="454" t="s">
        <v>135</v>
      </c>
      <c r="DB321" s="454" t="s">
        <v>134</v>
      </c>
      <c r="DC321" s="455">
        <f>'Produksi dan Harga'!AJ8</f>
        <v>520</v>
      </c>
      <c r="DD321" s="455">
        <f t="shared" si="3309"/>
        <v>409936.3141</v>
      </c>
      <c r="DE321" s="455">
        <f t="shared" si="3310"/>
        <v>213.1668833</v>
      </c>
      <c r="DF321" s="456"/>
      <c r="DG321" s="455">
        <f t="shared" si="3311"/>
        <v>0</v>
      </c>
      <c r="DH321" s="456"/>
      <c r="DI321" s="455">
        <f>ADHB!DJ321</f>
        <v>0</v>
      </c>
      <c r="DJ321" s="455">
        <f t="shared" si="3312"/>
        <v>0</v>
      </c>
      <c r="DK321" s="455">
        <f t="shared" si="3313"/>
        <v>213.1668833</v>
      </c>
      <c r="DL321" s="456">
        <v>0.224147321887</v>
      </c>
      <c r="DM321" s="457">
        <f t="shared" si="3314"/>
        <v>47.78078602</v>
      </c>
      <c r="DN321" s="458">
        <f t="shared" si="3315"/>
        <v>165.3860973</v>
      </c>
      <c r="DO321" s="459"/>
      <c r="DP321" s="452">
        <v>5.0</v>
      </c>
      <c r="DQ321" s="453" t="s">
        <v>38</v>
      </c>
      <c r="DR321" s="454" t="s">
        <v>135</v>
      </c>
      <c r="DS321" s="454" t="s">
        <v>134</v>
      </c>
      <c r="DT321" s="455">
        <f>'Produksi dan Harga'!AO8</f>
        <v>206</v>
      </c>
      <c r="DU321" s="455">
        <f t="shared" si="3316"/>
        <v>409936.3141</v>
      </c>
      <c r="DV321" s="455">
        <f t="shared" si="3317"/>
        <v>84.44688071</v>
      </c>
      <c r="DW321" s="456"/>
      <c r="DX321" s="455">
        <f t="shared" si="3318"/>
        <v>0</v>
      </c>
      <c r="DY321" s="456"/>
      <c r="DZ321" s="455">
        <f>ADHB!EA321</f>
        <v>0</v>
      </c>
      <c r="EA321" s="455">
        <f t="shared" si="3319"/>
        <v>0</v>
      </c>
      <c r="EB321" s="455">
        <f t="shared" si="3320"/>
        <v>84.44688071</v>
      </c>
      <c r="EC321" s="456">
        <v>0.224147321887</v>
      </c>
      <c r="ED321" s="457">
        <f t="shared" si="3321"/>
        <v>18.92854215</v>
      </c>
      <c r="EE321" s="458">
        <f t="shared" si="3322"/>
        <v>65.51833856</v>
      </c>
      <c r="EF321" s="459"/>
      <c r="EG321" s="452">
        <v>5.0</v>
      </c>
      <c r="EH321" s="453" t="s">
        <v>38</v>
      </c>
      <c r="EI321" s="454" t="s">
        <v>135</v>
      </c>
      <c r="EJ321" s="454" t="s">
        <v>134</v>
      </c>
      <c r="EK321" s="455">
        <f>'Produksi dan Harga'!AT8</f>
        <v>294</v>
      </c>
      <c r="EL321" s="455">
        <f t="shared" si="3323"/>
        <v>409936.3141</v>
      </c>
      <c r="EM321" s="455">
        <f t="shared" si="3324"/>
        <v>120.5212764</v>
      </c>
      <c r="EN321" s="456"/>
      <c r="EO321" s="455">
        <f t="shared" si="3325"/>
        <v>0</v>
      </c>
      <c r="EP321" s="456"/>
      <c r="EQ321" s="455">
        <f>ADHB!ER321</f>
        <v>0</v>
      </c>
      <c r="ER321" s="455">
        <f t="shared" si="3326"/>
        <v>0</v>
      </c>
      <c r="ES321" s="455">
        <f t="shared" si="3327"/>
        <v>120.5212764</v>
      </c>
      <c r="ET321" s="456">
        <v>0.224147321887</v>
      </c>
      <c r="EU321" s="457">
        <f t="shared" si="3328"/>
        <v>27.01452133</v>
      </c>
      <c r="EV321" s="458">
        <f t="shared" si="3329"/>
        <v>93.50675503</v>
      </c>
      <c r="EW321" s="459"/>
      <c r="EX321" s="452">
        <v>5.0</v>
      </c>
      <c r="EY321" s="453" t="s">
        <v>38</v>
      </c>
      <c r="EZ321" s="454" t="s">
        <v>135</v>
      </c>
      <c r="FA321" s="454" t="s">
        <v>134</v>
      </c>
      <c r="FB321" s="455">
        <f>'Produksi dan Harga'!AY8</f>
        <v>133</v>
      </c>
      <c r="FC321" s="455">
        <f t="shared" si="3330"/>
        <v>409936.3141</v>
      </c>
      <c r="FD321" s="455">
        <f t="shared" si="3331"/>
        <v>54.52152978</v>
      </c>
      <c r="FE321" s="456"/>
      <c r="FF321" s="455">
        <f t="shared" si="3332"/>
        <v>0</v>
      </c>
      <c r="FG321" s="456"/>
      <c r="FH321" s="455">
        <f>ADHB!FI321</f>
        <v>0</v>
      </c>
      <c r="FI321" s="455">
        <f t="shared" si="3333"/>
        <v>0</v>
      </c>
      <c r="FJ321" s="455">
        <f t="shared" si="3334"/>
        <v>54.52152978</v>
      </c>
      <c r="FK321" s="456">
        <v>0.224147321887</v>
      </c>
      <c r="FL321" s="457">
        <f t="shared" si="3335"/>
        <v>12.22085489</v>
      </c>
      <c r="FM321" s="458">
        <f t="shared" si="3336"/>
        <v>42.30067489</v>
      </c>
      <c r="FN321" s="459"/>
      <c r="FO321" s="452">
        <v>5.0</v>
      </c>
      <c r="FP321" s="453" t="s">
        <v>38</v>
      </c>
      <c r="FQ321" s="454" t="s">
        <v>135</v>
      </c>
      <c r="FR321" s="454" t="s">
        <v>134</v>
      </c>
      <c r="FS321" s="455">
        <f>'Produksi dan Harga'!BD8</f>
        <v>491</v>
      </c>
      <c r="FT321" s="455">
        <f t="shared" si="3337"/>
        <v>409936.3141</v>
      </c>
      <c r="FU321" s="455">
        <f t="shared" si="3338"/>
        <v>201.2787302</v>
      </c>
      <c r="FV321" s="456"/>
      <c r="FW321" s="455">
        <f t="shared" si="3339"/>
        <v>0</v>
      </c>
      <c r="FX321" s="456"/>
      <c r="FY321" s="455">
        <f>ADHB!FZ321</f>
        <v>0</v>
      </c>
      <c r="FZ321" s="455">
        <f t="shared" si="3340"/>
        <v>0</v>
      </c>
      <c r="GA321" s="455">
        <f t="shared" si="3341"/>
        <v>201.2787302</v>
      </c>
      <c r="GB321" s="456">
        <v>0.224147321887</v>
      </c>
      <c r="GC321" s="457">
        <f t="shared" si="3342"/>
        <v>45.11608834</v>
      </c>
      <c r="GD321" s="458">
        <f t="shared" si="3343"/>
        <v>156.1626419</v>
      </c>
      <c r="GE321" s="459"/>
      <c r="GF321" s="452">
        <v>5.0</v>
      </c>
      <c r="GG321" s="453" t="s">
        <v>38</v>
      </c>
      <c r="GH321" s="454" t="s">
        <v>135</v>
      </c>
      <c r="GI321" s="454" t="s">
        <v>134</v>
      </c>
      <c r="GJ321" s="455">
        <f>'Produksi dan Harga'!BI8</f>
        <v>370</v>
      </c>
      <c r="GK321" s="455">
        <f t="shared" si="3344"/>
        <v>409936.3141</v>
      </c>
      <c r="GL321" s="455">
        <f t="shared" si="3345"/>
        <v>151.6764362</v>
      </c>
      <c r="GM321" s="456"/>
      <c r="GN321" s="455">
        <f t="shared" si="3346"/>
        <v>0</v>
      </c>
      <c r="GO321" s="456"/>
      <c r="GP321" s="455">
        <f>ADHB!GQ321</f>
        <v>0</v>
      </c>
      <c r="GQ321" s="455">
        <f t="shared" si="3347"/>
        <v>0</v>
      </c>
      <c r="GR321" s="455">
        <f t="shared" si="3348"/>
        <v>151.6764362</v>
      </c>
      <c r="GS321" s="456">
        <v>0.224147321887</v>
      </c>
      <c r="GT321" s="457">
        <f t="shared" si="3349"/>
        <v>33.99786697</v>
      </c>
      <c r="GU321" s="458">
        <f t="shared" si="3350"/>
        <v>117.6785693</v>
      </c>
      <c r="GV321" s="459"/>
      <c r="GW321" s="452">
        <v>5.0</v>
      </c>
      <c r="GX321" s="453" t="s">
        <v>38</v>
      </c>
      <c r="GY321" s="454" t="s">
        <v>135</v>
      </c>
      <c r="GZ321" s="454" t="s">
        <v>134</v>
      </c>
      <c r="HA321" s="455">
        <f>'Produksi dan Harga'!BN8</f>
        <v>1075.9</v>
      </c>
      <c r="HB321" s="455">
        <f t="shared" si="3351"/>
        <v>409936.3141</v>
      </c>
      <c r="HC321" s="455">
        <f t="shared" si="3352"/>
        <v>441.0504804</v>
      </c>
      <c r="HD321" s="456"/>
      <c r="HE321" s="455">
        <f t="shared" si="3353"/>
        <v>0</v>
      </c>
      <c r="HF321" s="456"/>
      <c r="HG321" s="455">
        <f>ADHB!HH321</f>
        <v>0</v>
      </c>
      <c r="HH321" s="455">
        <f t="shared" si="3354"/>
        <v>0</v>
      </c>
      <c r="HI321" s="455">
        <f t="shared" si="3355"/>
        <v>441.0504804</v>
      </c>
      <c r="HJ321" s="456">
        <v>0.224147321887</v>
      </c>
      <c r="HK321" s="457">
        <f t="shared" si="3356"/>
        <v>98.86028399</v>
      </c>
      <c r="HL321" s="458">
        <f t="shared" si="3357"/>
        <v>342.1901964</v>
      </c>
      <c r="HM321" s="459"/>
      <c r="HN321" s="452">
        <v>5.0</v>
      </c>
      <c r="HO321" s="453" t="s">
        <v>38</v>
      </c>
      <c r="HP321" s="454" t="s">
        <v>135</v>
      </c>
      <c r="HQ321" s="454" t="s">
        <v>134</v>
      </c>
      <c r="HR321" s="455">
        <f>'Produksi dan Harga'!BS8</f>
        <v>451</v>
      </c>
      <c r="HS321" s="455">
        <f t="shared" si="3358"/>
        <v>409936.3141</v>
      </c>
      <c r="HT321" s="455">
        <f t="shared" si="3359"/>
        <v>184.8812777</v>
      </c>
      <c r="HU321" s="456"/>
      <c r="HV321" s="455">
        <f t="shared" si="3360"/>
        <v>0</v>
      </c>
      <c r="HW321" s="456"/>
      <c r="HX321" s="455">
        <f>ADHB!HY321</f>
        <v>0</v>
      </c>
      <c r="HY321" s="455">
        <f t="shared" si="3361"/>
        <v>0</v>
      </c>
      <c r="HZ321" s="455">
        <f t="shared" si="3362"/>
        <v>184.8812777</v>
      </c>
      <c r="IA321" s="456">
        <v>0.224147321887</v>
      </c>
      <c r="IB321" s="457">
        <f t="shared" si="3363"/>
        <v>41.44064326</v>
      </c>
      <c r="IC321" s="458">
        <f t="shared" si="3364"/>
        <v>143.4406344</v>
      </c>
      <c r="ID321" s="459"/>
      <c r="IE321" s="452">
        <v>5.0</v>
      </c>
      <c r="IF321" s="453" t="s">
        <v>38</v>
      </c>
      <c r="IG321" s="454" t="s">
        <v>135</v>
      </c>
      <c r="IH321" s="454" t="s">
        <v>134</v>
      </c>
      <c r="II321" s="455">
        <f>'Produksi dan Harga'!BX8</f>
        <v>1321.4</v>
      </c>
      <c r="IJ321" s="455">
        <f t="shared" si="3365"/>
        <v>409936.3141</v>
      </c>
      <c r="IK321" s="455">
        <f t="shared" si="3366"/>
        <v>541.6898455</v>
      </c>
      <c r="IL321" s="456"/>
      <c r="IM321" s="455">
        <f t="shared" si="3367"/>
        <v>0</v>
      </c>
      <c r="IN321" s="456"/>
      <c r="IO321" s="455">
        <f>ADHB!IP321</f>
        <v>0</v>
      </c>
      <c r="IP321" s="455">
        <f t="shared" si="3368"/>
        <v>0</v>
      </c>
      <c r="IQ321" s="455">
        <f t="shared" si="3369"/>
        <v>541.6898455</v>
      </c>
      <c r="IR321" s="456">
        <v>0.224147321887</v>
      </c>
      <c r="IS321" s="457">
        <f t="shared" si="3370"/>
        <v>121.4183282</v>
      </c>
      <c r="IT321" s="458">
        <f t="shared" si="3371"/>
        <v>420.2715173</v>
      </c>
      <c r="IU321" s="459"/>
      <c r="IV321" s="452">
        <v>5.0</v>
      </c>
      <c r="IW321" s="453" t="s">
        <v>38</v>
      </c>
      <c r="IX321" s="454" t="s">
        <v>135</v>
      </c>
      <c r="IY321" s="454" t="s">
        <v>134</v>
      </c>
      <c r="IZ321" s="455">
        <f>'Produksi dan Harga'!CC8</f>
        <v>1638</v>
      </c>
      <c r="JA321" s="455">
        <f t="shared" si="3372"/>
        <v>409936.3141</v>
      </c>
      <c r="JB321" s="455">
        <f t="shared" si="3373"/>
        <v>671.4756825</v>
      </c>
      <c r="JC321" s="456"/>
      <c r="JD321" s="455">
        <f t="shared" si="3374"/>
        <v>0</v>
      </c>
      <c r="JE321" s="456"/>
      <c r="JF321" s="455">
        <f>ADHB!JG321</f>
        <v>0</v>
      </c>
      <c r="JG321" s="455">
        <f t="shared" si="3375"/>
        <v>0</v>
      </c>
      <c r="JH321" s="455">
        <f t="shared" si="3376"/>
        <v>671.4756825</v>
      </c>
      <c r="JI321" s="456">
        <v>0.224147321887</v>
      </c>
      <c r="JJ321" s="457">
        <f t="shared" si="3377"/>
        <v>150.509476</v>
      </c>
      <c r="JK321" s="458">
        <f t="shared" si="3378"/>
        <v>520.9662066</v>
      </c>
      <c r="JL321" s="459"/>
      <c r="JM321" s="452">
        <v>5.0</v>
      </c>
      <c r="JN321" s="453" t="s">
        <v>38</v>
      </c>
      <c r="JO321" s="454" t="s">
        <v>135</v>
      </c>
      <c r="JP321" s="454" t="s">
        <v>134</v>
      </c>
      <c r="JQ321" s="455"/>
      <c r="JR321" s="455">
        <f t="shared" si="3379"/>
        <v>409936.3141</v>
      </c>
      <c r="JS321" s="455">
        <f t="shared" si="3380"/>
        <v>0</v>
      </c>
      <c r="JT321" s="456"/>
      <c r="JU321" s="455">
        <f t="shared" si="3381"/>
        <v>0</v>
      </c>
      <c r="JV321" s="456"/>
      <c r="JW321" s="455" t="str">
        <f>ADHB!LF321</f>
        <v/>
      </c>
      <c r="JX321" s="455">
        <f t="shared" si="3382"/>
        <v>0</v>
      </c>
      <c r="JY321" s="455">
        <f t="shared" si="3383"/>
        <v>0</v>
      </c>
      <c r="JZ321" s="456">
        <v>0.224147321887</v>
      </c>
      <c r="KA321" s="457">
        <f t="shared" si="3384"/>
        <v>0</v>
      </c>
      <c r="KB321" s="458">
        <f t="shared" si="3385"/>
        <v>0</v>
      </c>
      <c r="KC321" s="459"/>
      <c r="KD321" s="452">
        <v>5.0</v>
      </c>
      <c r="KE321" s="453" t="s">
        <v>38</v>
      </c>
      <c r="KF321" s="454" t="s">
        <v>135</v>
      </c>
      <c r="KG321" s="454" t="s">
        <v>134</v>
      </c>
      <c r="KH321" s="455"/>
      <c r="KI321" s="455">
        <f t="shared" si="3386"/>
        <v>409936.3141</v>
      </c>
      <c r="KJ321" s="455">
        <f t="shared" si="3387"/>
        <v>0</v>
      </c>
      <c r="KK321" s="456"/>
      <c r="KL321" s="455">
        <f t="shared" si="3388"/>
        <v>0</v>
      </c>
      <c r="KM321" s="456"/>
      <c r="KN321" s="455" t="str">
        <f>ADHB!LW321</f>
        <v/>
      </c>
      <c r="KO321" s="455">
        <f t="shared" si="3389"/>
        <v>0</v>
      </c>
      <c r="KP321" s="455">
        <f t="shared" si="3390"/>
        <v>0</v>
      </c>
      <c r="KQ321" s="456">
        <v>0.224147321887</v>
      </c>
      <c r="KR321" s="457">
        <f t="shared" si="3391"/>
        <v>0</v>
      </c>
      <c r="KS321" s="458">
        <f t="shared" si="3392"/>
        <v>0</v>
      </c>
      <c r="KT321" s="459"/>
      <c r="KU321" s="460"/>
    </row>
    <row r="322" ht="15.75" customHeight="1">
      <c r="A322" s="452">
        <v>6.0</v>
      </c>
      <c r="B322" s="453" t="s">
        <v>39</v>
      </c>
      <c r="C322" s="454" t="s">
        <v>135</v>
      </c>
      <c r="D322" s="454" t="s">
        <v>134</v>
      </c>
      <c r="E322" s="455">
        <f>'Produksi dan Harga'!F9</f>
        <v>5742</v>
      </c>
      <c r="F322" s="455">
        <v>326826.22366608324</v>
      </c>
      <c r="G322" s="455">
        <f t="shared" si="3268"/>
        <v>1876.636176</v>
      </c>
      <c r="H322" s="456"/>
      <c r="I322" s="455">
        <f t="shared" si="3269"/>
        <v>0</v>
      </c>
      <c r="J322" s="456"/>
      <c r="K322" s="455">
        <f>ADHB!L322</f>
        <v>0</v>
      </c>
      <c r="L322" s="455">
        <f t="shared" si="3270"/>
        <v>0</v>
      </c>
      <c r="M322" s="455">
        <f t="shared" si="3271"/>
        <v>1876.636176</v>
      </c>
      <c r="N322" s="456">
        <v>0.224147321887</v>
      </c>
      <c r="O322" s="457">
        <f t="shared" si="3272"/>
        <v>420.6429731</v>
      </c>
      <c r="P322" s="458">
        <f t="shared" si="3273"/>
        <v>1455.993203</v>
      </c>
      <c r="Q322" s="459"/>
      <c r="R322" s="452">
        <v>6.0</v>
      </c>
      <c r="S322" s="453" t="s">
        <v>39</v>
      </c>
      <c r="T322" s="454" t="s">
        <v>135</v>
      </c>
      <c r="U322" s="454" t="s">
        <v>134</v>
      </c>
      <c r="V322" s="455">
        <f>'Produksi dan Harga'!K9</f>
        <v>7050</v>
      </c>
      <c r="W322" s="455">
        <f t="shared" si="3274"/>
        <v>326826.2237</v>
      </c>
      <c r="X322" s="455">
        <f t="shared" si="3275"/>
        <v>2304.124877</v>
      </c>
      <c r="Y322" s="456"/>
      <c r="Z322" s="455">
        <f t="shared" si="3276"/>
        <v>0</v>
      </c>
      <c r="AA322" s="456"/>
      <c r="AB322" s="455">
        <f>ADHB!AC322</f>
        <v>0</v>
      </c>
      <c r="AC322" s="455">
        <f t="shared" si="3277"/>
        <v>0</v>
      </c>
      <c r="AD322" s="455">
        <f t="shared" si="3278"/>
        <v>2304.124877</v>
      </c>
      <c r="AE322" s="456">
        <v>0.224147321887</v>
      </c>
      <c r="AF322" s="457">
        <f t="shared" si="3279"/>
        <v>516.4634204</v>
      </c>
      <c r="AG322" s="458">
        <f t="shared" si="3280"/>
        <v>1787.661456</v>
      </c>
      <c r="AH322" s="459"/>
      <c r="AI322" s="452">
        <v>6.0</v>
      </c>
      <c r="AJ322" s="453" t="s">
        <v>39</v>
      </c>
      <c r="AK322" s="454" t="s">
        <v>135</v>
      </c>
      <c r="AL322" s="454" t="s">
        <v>134</v>
      </c>
      <c r="AM322" s="455">
        <f>'Produksi dan Harga'!P9</f>
        <v>6835</v>
      </c>
      <c r="AN322" s="455">
        <f t="shared" si="3281"/>
        <v>326826.2237</v>
      </c>
      <c r="AO322" s="455">
        <f t="shared" si="3282"/>
        <v>2233.857239</v>
      </c>
      <c r="AP322" s="456"/>
      <c r="AQ322" s="455">
        <f t="shared" si="3283"/>
        <v>0</v>
      </c>
      <c r="AR322" s="456"/>
      <c r="AS322" s="455">
        <f>ADHB!AT322</f>
        <v>0</v>
      </c>
      <c r="AT322" s="455">
        <f t="shared" si="3284"/>
        <v>0</v>
      </c>
      <c r="AU322" s="455">
        <f t="shared" si="3285"/>
        <v>2233.857239</v>
      </c>
      <c r="AV322" s="456">
        <v>0.224147321887</v>
      </c>
      <c r="AW322" s="457">
        <f t="shared" si="3286"/>
        <v>500.7131175</v>
      </c>
      <c r="AX322" s="458">
        <f t="shared" si="3287"/>
        <v>1733.144121</v>
      </c>
      <c r="AY322" s="459"/>
      <c r="AZ322" s="452">
        <v>6.0</v>
      </c>
      <c r="BA322" s="453" t="s">
        <v>39</v>
      </c>
      <c r="BB322" s="454" t="s">
        <v>135</v>
      </c>
      <c r="BC322" s="454" t="s">
        <v>134</v>
      </c>
      <c r="BD322" s="455">
        <f>'Produksi dan Harga'!U9</f>
        <v>5151</v>
      </c>
      <c r="BE322" s="455">
        <f t="shared" si="3288"/>
        <v>326826.2237</v>
      </c>
      <c r="BF322" s="455">
        <f t="shared" si="3289"/>
        <v>1683.481878</v>
      </c>
      <c r="BG322" s="456"/>
      <c r="BH322" s="455">
        <f t="shared" si="3290"/>
        <v>0</v>
      </c>
      <c r="BI322" s="456"/>
      <c r="BJ322" s="455">
        <f>ADHB!BK322</f>
        <v>0</v>
      </c>
      <c r="BK322" s="455">
        <f t="shared" si="3291"/>
        <v>0</v>
      </c>
      <c r="BL322" s="455">
        <f t="shared" si="3292"/>
        <v>1683.481878</v>
      </c>
      <c r="BM322" s="456">
        <v>0.224147321887</v>
      </c>
      <c r="BN322" s="457">
        <f t="shared" si="3293"/>
        <v>377.3479544</v>
      </c>
      <c r="BO322" s="458">
        <f t="shared" si="3294"/>
        <v>1306.133924</v>
      </c>
      <c r="BP322" s="459"/>
      <c r="BQ322" s="452">
        <v>6.0</v>
      </c>
      <c r="BR322" s="453" t="s">
        <v>39</v>
      </c>
      <c r="BS322" s="454" t="s">
        <v>135</v>
      </c>
      <c r="BT322" s="454" t="s">
        <v>134</v>
      </c>
      <c r="BU322" s="455">
        <f>'Produksi dan Harga'!Z9</f>
        <v>3660</v>
      </c>
      <c r="BV322" s="455">
        <f t="shared" si="3295"/>
        <v>326826.2237</v>
      </c>
      <c r="BW322" s="455">
        <f t="shared" si="3296"/>
        <v>1196.183979</v>
      </c>
      <c r="BX322" s="456"/>
      <c r="BY322" s="455">
        <f t="shared" si="3297"/>
        <v>0</v>
      </c>
      <c r="BZ322" s="456"/>
      <c r="CA322" s="455">
        <f>ADHB!CB322</f>
        <v>0</v>
      </c>
      <c r="CB322" s="455">
        <f t="shared" si="3298"/>
        <v>0</v>
      </c>
      <c r="CC322" s="455">
        <f t="shared" si="3299"/>
        <v>1196.183979</v>
      </c>
      <c r="CD322" s="456">
        <v>0.224147321887</v>
      </c>
      <c r="CE322" s="457">
        <f t="shared" si="3300"/>
        <v>268.1214353</v>
      </c>
      <c r="CF322" s="458">
        <f t="shared" si="3301"/>
        <v>928.0625433</v>
      </c>
      <c r="CG322" s="459"/>
      <c r="CH322" s="452">
        <v>6.0</v>
      </c>
      <c r="CI322" s="453" t="s">
        <v>39</v>
      </c>
      <c r="CJ322" s="454" t="s">
        <v>135</v>
      </c>
      <c r="CK322" s="454" t="s">
        <v>134</v>
      </c>
      <c r="CL322" s="455">
        <f>'Produksi dan Harga'!AE9</f>
        <v>3444</v>
      </c>
      <c r="CM322" s="455">
        <f t="shared" si="3302"/>
        <v>326826.2237</v>
      </c>
      <c r="CN322" s="455">
        <f t="shared" si="3303"/>
        <v>1125.589514</v>
      </c>
      <c r="CO322" s="456"/>
      <c r="CP322" s="455">
        <f t="shared" si="3304"/>
        <v>0</v>
      </c>
      <c r="CQ322" s="456"/>
      <c r="CR322" s="455">
        <f>ADHB!CS322</f>
        <v>0</v>
      </c>
      <c r="CS322" s="455">
        <f t="shared" si="3305"/>
        <v>0</v>
      </c>
      <c r="CT322" s="455">
        <f t="shared" si="3306"/>
        <v>1125.589514</v>
      </c>
      <c r="CU322" s="456">
        <v>0.224147321887</v>
      </c>
      <c r="CV322" s="457">
        <f t="shared" si="3307"/>
        <v>252.2978752</v>
      </c>
      <c r="CW322" s="458">
        <f t="shared" si="3308"/>
        <v>873.2916391</v>
      </c>
      <c r="CX322" s="459"/>
      <c r="CY322" s="452">
        <v>6.0</v>
      </c>
      <c r="CZ322" s="453" t="s">
        <v>39</v>
      </c>
      <c r="DA322" s="454" t="s">
        <v>135</v>
      </c>
      <c r="DB322" s="454" t="s">
        <v>134</v>
      </c>
      <c r="DC322" s="455">
        <f>'Produksi dan Harga'!AJ9</f>
        <v>3680</v>
      </c>
      <c r="DD322" s="455">
        <f t="shared" si="3309"/>
        <v>326826.2237</v>
      </c>
      <c r="DE322" s="455">
        <f t="shared" si="3310"/>
        <v>1202.720503</v>
      </c>
      <c r="DF322" s="456"/>
      <c r="DG322" s="455">
        <f t="shared" si="3311"/>
        <v>0</v>
      </c>
      <c r="DH322" s="456"/>
      <c r="DI322" s="455">
        <f>ADHB!DJ322</f>
        <v>0</v>
      </c>
      <c r="DJ322" s="455">
        <f t="shared" si="3312"/>
        <v>0</v>
      </c>
      <c r="DK322" s="455">
        <f t="shared" si="3313"/>
        <v>1202.720503</v>
      </c>
      <c r="DL322" s="456">
        <v>0.224147321887</v>
      </c>
      <c r="DM322" s="457">
        <f t="shared" si="3314"/>
        <v>269.5865797</v>
      </c>
      <c r="DN322" s="458">
        <f t="shared" si="3315"/>
        <v>933.1339233</v>
      </c>
      <c r="DO322" s="459"/>
      <c r="DP322" s="452">
        <v>6.0</v>
      </c>
      <c r="DQ322" s="453" t="s">
        <v>39</v>
      </c>
      <c r="DR322" s="454" t="s">
        <v>135</v>
      </c>
      <c r="DS322" s="454" t="s">
        <v>134</v>
      </c>
      <c r="DT322" s="455">
        <f>'Produksi dan Harga'!AO9</f>
        <v>2770</v>
      </c>
      <c r="DU322" s="455">
        <f t="shared" si="3316"/>
        <v>326826.2237</v>
      </c>
      <c r="DV322" s="455">
        <f t="shared" si="3317"/>
        <v>905.3086396</v>
      </c>
      <c r="DW322" s="456"/>
      <c r="DX322" s="455">
        <f t="shared" si="3318"/>
        <v>0</v>
      </c>
      <c r="DY322" s="456"/>
      <c r="DZ322" s="455">
        <f>ADHB!EA322</f>
        <v>0</v>
      </c>
      <c r="EA322" s="455">
        <f t="shared" si="3319"/>
        <v>0</v>
      </c>
      <c r="EB322" s="455">
        <f t="shared" si="3320"/>
        <v>905.3086396</v>
      </c>
      <c r="EC322" s="456">
        <v>0.224147321887</v>
      </c>
      <c r="ED322" s="457">
        <f t="shared" si="3321"/>
        <v>202.922507</v>
      </c>
      <c r="EE322" s="458">
        <f t="shared" si="3322"/>
        <v>702.3861325</v>
      </c>
      <c r="EF322" s="459"/>
      <c r="EG322" s="452">
        <v>6.0</v>
      </c>
      <c r="EH322" s="453" t="s">
        <v>39</v>
      </c>
      <c r="EI322" s="454" t="s">
        <v>135</v>
      </c>
      <c r="EJ322" s="454" t="s">
        <v>134</v>
      </c>
      <c r="EK322" s="455">
        <f>'Produksi dan Harga'!AT9</f>
        <v>2033</v>
      </c>
      <c r="EL322" s="455">
        <f t="shared" si="3323"/>
        <v>326826.2237</v>
      </c>
      <c r="EM322" s="455">
        <f t="shared" si="3324"/>
        <v>664.4377127</v>
      </c>
      <c r="EN322" s="456"/>
      <c r="EO322" s="455">
        <f t="shared" si="3325"/>
        <v>0</v>
      </c>
      <c r="EP322" s="456"/>
      <c r="EQ322" s="455">
        <f>ADHB!ER322</f>
        <v>0</v>
      </c>
      <c r="ER322" s="455">
        <f t="shared" si="3326"/>
        <v>0</v>
      </c>
      <c r="ES322" s="455">
        <f t="shared" si="3327"/>
        <v>664.4377127</v>
      </c>
      <c r="ET322" s="456">
        <v>0.224147321887</v>
      </c>
      <c r="EU322" s="457">
        <f t="shared" si="3328"/>
        <v>148.9319339</v>
      </c>
      <c r="EV322" s="458">
        <f t="shared" si="3329"/>
        <v>515.5057788</v>
      </c>
      <c r="EW322" s="459"/>
      <c r="EX322" s="452">
        <v>6.0</v>
      </c>
      <c r="EY322" s="453" t="s">
        <v>39</v>
      </c>
      <c r="EZ322" s="454" t="s">
        <v>135</v>
      </c>
      <c r="FA322" s="454" t="s">
        <v>134</v>
      </c>
      <c r="FB322" s="455">
        <f>'Produksi dan Harga'!AY9</f>
        <v>2688</v>
      </c>
      <c r="FC322" s="455">
        <f t="shared" si="3330"/>
        <v>326826.2237</v>
      </c>
      <c r="FD322" s="455">
        <f t="shared" si="3331"/>
        <v>878.5088892</v>
      </c>
      <c r="FE322" s="456"/>
      <c r="FF322" s="455">
        <f t="shared" si="3332"/>
        <v>0</v>
      </c>
      <c r="FG322" s="456"/>
      <c r="FH322" s="455">
        <f>ADHB!FI322</f>
        <v>0</v>
      </c>
      <c r="FI322" s="455">
        <f t="shared" si="3333"/>
        <v>0</v>
      </c>
      <c r="FJ322" s="455">
        <f t="shared" si="3334"/>
        <v>878.5088892</v>
      </c>
      <c r="FK322" s="456">
        <v>0.224147321887</v>
      </c>
      <c r="FL322" s="457">
        <f t="shared" si="3335"/>
        <v>196.9154148</v>
      </c>
      <c r="FM322" s="458">
        <f t="shared" si="3336"/>
        <v>681.5934744</v>
      </c>
      <c r="FN322" s="459"/>
      <c r="FO322" s="452">
        <v>6.0</v>
      </c>
      <c r="FP322" s="453" t="s">
        <v>39</v>
      </c>
      <c r="FQ322" s="454" t="s">
        <v>135</v>
      </c>
      <c r="FR322" s="454" t="s">
        <v>134</v>
      </c>
      <c r="FS322" s="455">
        <f>'Produksi dan Harga'!BD9</f>
        <v>2180</v>
      </c>
      <c r="FT322" s="455">
        <f t="shared" si="3337"/>
        <v>326826.2237</v>
      </c>
      <c r="FU322" s="455">
        <f t="shared" si="3338"/>
        <v>712.4811676</v>
      </c>
      <c r="FV322" s="456"/>
      <c r="FW322" s="455">
        <f t="shared" si="3339"/>
        <v>0</v>
      </c>
      <c r="FX322" s="456"/>
      <c r="FY322" s="455">
        <f>ADHB!FZ322</f>
        <v>0</v>
      </c>
      <c r="FZ322" s="455">
        <f t="shared" si="3340"/>
        <v>0</v>
      </c>
      <c r="GA322" s="455">
        <f t="shared" si="3341"/>
        <v>712.4811676</v>
      </c>
      <c r="GB322" s="456">
        <v>0.224147321887</v>
      </c>
      <c r="GC322" s="457">
        <f t="shared" si="3342"/>
        <v>159.7007456</v>
      </c>
      <c r="GD322" s="458">
        <f t="shared" si="3343"/>
        <v>552.780422</v>
      </c>
      <c r="GE322" s="459"/>
      <c r="GF322" s="452">
        <v>6.0</v>
      </c>
      <c r="GG322" s="453" t="s">
        <v>39</v>
      </c>
      <c r="GH322" s="454" t="s">
        <v>135</v>
      </c>
      <c r="GI322" s="454" t="s">
        <v>134</v>
      </c>
      <c r="GJ322" s="455">
        <f>'Produksi dan Harga'!BI9</f>
        <v>1815.1</v>
      </c>
      <c r="GK322" s="455">
        <f t="shared" si="3344"/>
        <v>326826.2237</v>
      </c>
      <c r="GL322" s="455">
        <f t="shared" si="3345"/>
        <v>593.2222786</v>
      </c>
      <c r="GM322" s="456"/>
      <c r="GN322" s="455">
        <f t="shared" si="3346"/>
        <v>0</v>
      </c>
      <c r="GO322" s="456"/>
      <c r="GP322" s="455">
        <f>ADHB!GQ322</f>
        <v>0</v>
      </c>
      <c r="GQ322" s="455">
        <f t="shared" si="3347"/>
        <v>0</v>
      </c>
      <c r="GR322" s="455">
        <f t="shared" si="3348"/>
        <v>593.2222786</v>
      </c>
      <c r="GS322" s="456">
        <v>0.224147321887</v>
      </c>
      <c r="GT322" s="457">
        <f t="shared" si="3349"/>
        <v>132.969185</v>
      </c>
      <c r="GU322" s="458">
        <f t="shared" si="3350"/>
        <v>460.2530935</v>
      </c>
      <c r="GV322" s="459"/>
      <c r="GW322" s="452">
        <v>6.0</v>
      </c>
      <c r="GX322" s="453" t="s">
        <v>39</v>
      </c>
      <c r="GY322" s="454" t="s">
        <v>135</v>
      </c>
      <c r="GZ322" s="454" t="s">
        <v>134</v>
      </c>
      <c r="HA322" s="455">
        <f>'Produksi dan Harga'!BN9</f>
        <v>3777.18</v>
      </c>
      <c r="HB322" s="455">
        <f t="shared" si="3351"/>
        <v>326826.2237</v>
      </c>
      <c r="HC322" s="455">
        <f t="shared" si="3352"/>
        <v>1234.481476</v>
      </c>
      <c r="HD322" s="456"/>
      <c r="HE322" s="455">
        <f t="shared" si="3353"/>
        <v>0</v>
      </c>
      <c r="HF322" s="456"/>
      <c r="HG322" s="455">
        <f>ADHB!HH322</f>
        <v>0</v>
      </c>
      <c r="HH322" s="455">
        <f t="shared" si="3354"/>
        <v>0</v>
      </c>
      <c r="HI322" s="455">
        <f t="shared" si="3355"/>
        <v>1234.481476</v>
      </c>
      <c r="HJ322" s="456">
        <v>0.224147321887</v>
      </c>
      <c r="HK322" s="457">
        <f t="shared" si="3356"/>
        <v>276.7057167</v>
      </c>
      <c r="HL322" s="458">
        <f t="shared" si="3357"/>
        <v>957.7757589</v>
      </c>
      <c r="HM322" s="459"/>
      <c r="HN322" s="452">
        <v>6.0</v>
      </c>
      <c r="HO322" s="453" t="s">
        <v>39</v>
      </c>
      <c r="HP322" s="454" t="s">
        <v>135</v>
      </c>
      <c r="HQ322" s="454" t="s">
        <v>134</v>
      </c>
      <c r="HR322" s="455">
        <f>'Produksi dan Harga'!BS9</f>
        <v>4268.38</v>
      </c>
      <c r="HS322" s="455">
        <f t="shared" si="3358"/>
        <v>326826.2237</v>
      </c>
      <c r="HT322" s="455">
        <f t="shared" si="3359"/>
        <v>1395.018517</v>
      </c>
      <c r="HU322" s="456"/>
      <c r="HV322" s="455">
        <f t="shared" si="3360"/>
        <v>0</v>
      </c>
      <c r="HW322" s="456"/>
      <c r="HX322" s="455">
        <f>ADHB!HY322</f>
        <v>0</v>
      </c>
      <c r="HY322" s="455">
        <f t="shared" si="3361"/>
        <v>0</v>
      </c>
      <c r="HZ322" s="455">
        <f t="shared" si="3362"/>
        <v>1395.018517</v>
      </c>
      <c r="IA322" s="456">
        <v>0.224147321887</v>
      </c>
      <c r="IB322" s="457">
        <f t="shared" si="3363"/>
        <v>312.6896645</v>
      </c>
      <c r="IC322" s="458">
        <f t="shared" si="3364"/>
        <v>1082.328852</v>
      </c>
      <c r="ID322" s="459"/>
      <c r="IE322" s="452">
        <v>6.0</v>
      </c>
      <c r="IF322" s="453" t="s">
        <v>39</v>
      </c>
      <c r="IG322" s="454" t="s">
        <v>135</v>
      </c>
      <c r="IH322" s="454" t="s">
        <v>134</v>
      </c>
      <c r="II322" s="455">
        <f>'Produksi dan Harga'!BX9</f>
        <v>3360.35</v>
      </c>
      <c r="IJ322" s="455">
        <f t="shared" si="3365"/>
        <v>326826.2237</v>
      </c>
      <c r="IK322" s="455">
        <f t="shared" si="3366"/>
        <v>1098.250501</v>
      </c>
      <c r="IL322" s="456"/>
      <c r="IM322" s="455">
        <f t="shared" si="3367"/>
        <v>0</v>
      </c>
      <c r="IN322" s="456"/>
      <c r="IO322" s="455">
        <f>ADHB!IP322</f>
        <v>0</v>
      </c>
      <c r="IP322" s="455">
        <f t="shared" si="3368"/>
        <v>0</v>
      </c>
      <c r="IQ322" s="455">
        <f t="shared" si="3369"/>
        <v>1098.250501</v>
      </c>
      <c r="IR322" s="456">
        <v>0.224147321887</v>
      </c>
      <c r="IS322" s="457">
        <f t="shared" si="3370"/>
        <v>246.1699085</v>
      </c>
      <c r="IT322" s="458">
        <f t="shared" si="3371"/>
        <v>852.0805922</v>
      </c>
      <c r="IU322" s="459"/>
      <c r="IV322" s="452">
        <v>6.0</v>
      </c>
      <c r="IW322" s="453" t="s">
        <v>39</v>
      </c>
      <c r="IX322" s="454" t="s">
        <v>135</v>
      </c>
      <c r="IY322" s="454" t="s">
        <v>134</v>
      </c>
      <c r="IZ322" s="455">
        <f>'Produksi dan Harga'!CC9</f>
        <v>5818.18</v>
      </c>
      <c r="JA322" s="455">
        <f t="shared" si="3372"/>
        <v>326826.2237</v>
      </c>
      <c r="JB322" s="455">
        <f t="shared" si="3373"/>
        <v>1901.533798</v>
      </c>
      <c r="JC322" s="456"/>
      <c r="JD322" s="455">
        <f t="shared" si="3374"/>
        <v>0</v>
      </c>
      <c r="JE322" s="456"/>
      <c r="JF322" s="455">
        <f>ADHB!JG322</f>
        <v>0</v>
      </c>
      <c r="JG322" s="455">
        <f t="shared" si="3375"/>
        <v>0</v>
      </c>
      <c r="JH322" s="455">
        <f t="shared" si="3376"/>
        <v>1901.533798</v>
      </c>
      <c r="JI322" s="456">
        <v>0.224147321887</v>
      </c>
      <c r="JJ322" s="457">
        <f t="shared" si="3377"/>
        <v>426.2237083</v>
      </c>
      <c r="JK322" s="458">
        <f t="shared" si="3378"/>
        <v>1475.31009</v>
      </c>
      <c r="JL322" s="459"/>
      <c r="JM322" s="452">
        <v>6.0</v>
      </c>
      <c r="JN322" s="453" t="s">
        <v>39</v>
      </c>
      <c r="JO322" s="454" t="s">
        <v>135</v>
      </c>
      <c r="JP322" s="454" t="s">
        <v>134</v>
      </c>
      <c r="JQ322" s="455"/>
      <c r="JR322" s="455">
        <f t="shared" si="3379"/>
        <v>326826.2237</v>
      </c>
      <c r="JS322" s="455">
        <f t="shared" si="3380"/>
        <v>0</v>
      </c>
      <c r="JT322" s="456"/>
      <c r="JU322" s="455">
        <f t="shared" si="3381"/>
        <v>0</v>
      </c>
      <c r="JV322" s="456"/>
      <c r="JW322" s="455" t="str">
        <f>ADHB!LF322</f>
        <v/>
      </c>
      <c r="JX322" s="455">
        <f t="shared" si="3382"/>
        <v>0</v>
      </c>
      <c r="JY322" s="455">
        <f t="shared" si="3383"/>
        <v>0</v>
      </c>
      <c r="JZ322" s="456">
        <v>0.224147321887</v>
      </c>
      <c r="KA322" s="457">
        <f t="shared" si="3384"/>
        <v>0</v>
      </c>
      <c r="KB322" s="458">
        <f t="shared" si="3385"/>
        <v>0</v>
      </c>
      <c r="KC322" s="459"/>
      <c r="KD322" s="452">
        <v>6.0</v>
      </c>
      <c r="KE322" s="453" t="s">
        <v>39</v>
      </c>
      <c r="KF322" s="454" t="s">
        <v>135</v>
      </c>
      <c r="KG322" s="454" t="s">
        <v>134</v>
      </c>
      <c r="KH322" s="455"/>
      <c r="KI322" s="455">
        <f t="shared" si="3386"/>
        <v>326826.2237</v>
      </c>
      <c r="KJ322" s="455">
        <f t="shared" si="3387"/>
        <v>0</v>
      </c>
      <c r="KK322" s="456"/>
      <c r="KL322" s="455">
        <f t="shared" si="3388"/>
        <v>0</v>
      </c>
      <c r="KM322" s="456"/>
      <c r="KN322" s="455" t="str">
        <f>ADHB!LW322</f>
        <v/>
      </c>
      <c r="KO322" s="455">
        <f t="shared" si="3389"/>
        <v>0</v>
      </c>
      <c r="KP322" s="455">
        <f t="shared" si="3390"/>
        <v>0</v>
      </c>
      <c r="KQ322" s="456">
        <v>0.224147321887</v>
      </c>
      <c r="KR322" s="457">
        <f t="shared" si="3391"/>
        <v>0</v>
      </c>
      <c r="KS322" s="458">
        <f t="shared" si="3392"/>
        <v>0</v>
      </c>
      <c r="KT322" s="459"/>
      <c r="KU322" s="460"/>
    </row>
    <row r="323" ht="15.75" customHeight="1">
      <c r="A323" s="452">
        <v>7.0</v>
      </c>
      <c r="B323" s="453" t="s">
        <v>40</v>
      </c>
      <c r="C323" s="454" t="s">
        <v>133</v>
      </c>
      <c r="D323" s="454" t="s">
        <v>134</v>
      </c>
      <c r="E323" s="455">
        <f>'Produksi dan Harga'!F10</f>
        <v>317</v>
      </c>
      <c r="F323" s="461">
        <v>919234.0</v>
      </c>
      <c r="G323" s="455">
        <f t="shared" si="3268"/>
        <v>291.397178</v>
      </c>
      <c r="H323" s="456"/>
      <c r="I323" s="455">
        <f t="shared" si="3269"/>
        <v>0</v>
      </c>
      <c r="J323" s="456"/>
      <c r="K323" s="455">
        <f>ADHB!L323</f>
        <v>0</v>
      </c>
      <c r="L323" s="455">
        <f t="shared" si="3270"/>
        <v>0</v>
      </c>
      <c r="M323" s="455">
        <f t="shared" si="3271"/>
        <v>291.397178</v>
      </c>
      <c r="N323" s="456">
        <v>0.224147321887</v>
      </c>
      <c r="O323" s="457">
        <f t="shared" si="3272"/>
        <v>65.31589705</v>
      </c>
      <c r="P323" s="458">
        <f t="shared" si="3273"/>
        <v>226.0812809</v>
      </c>
      <c r="Q323" s="459"/>
      <c r="R323" s="452">
        <v>7.0</v>
      </c>
      <c r="S323" s="453" t="s">
        <v>40</v>
      </c>
      <c r="T323" s="454" t="s">
        <v>133</v>
      </c>
      <c r="U323" s="454" t="s">
        <v>134</v>
      </c>
      <c r="V323" s="455">
        <f>'Produksi dan Harga'!K10</f>
        <v>139</v>
      </c>
      <c r="W323" s="455">
        <f t="shared" si="3274"/>
        <v>919234</v>
      </c>
      <c r="X323" s="455">
        <f t="shared" si="3275"/>
        <v>127.773526</v>
      </c>
      <c r="Y323" s="456"/>
      <c r="Z323" s="455">
        <f t="shared" si="3276"/>
        <v>0</v>
      </c>
      <c r="AA323" s="456"/>
      <c r="AB323" s="455">
        <f>ADHB!AC323</f>
        <v>0</v>
      </c>
      <c r="AC323" s="455">
        <f t="shared" si="3277"/>
        <v>0</v>
      </c>
      <c r="AD323" s="455">
        <f t="shared" si="3278"/>
        <v>127.773526</v>
      </c>
      <c r="AE323" s="456">
        <v>0.224147321887</v>
      </c>
      <c r="AF323" s="457">
        <f t="shared" si="3279"/>
        <v>28.64009366</v>
      </c>
      <c r="AG323" s="458">
        <f t="shared" si="3280"/>
        <v>99.13343234</v>
      </c>
      <c r="AH323" s="459"/>
      <c r="AI323" s="452">
        <v>7.0</v>
      </c>
      <c r="AJ323" s="453" t="s">
        <v>40</v>
      </c>
      <c r="AK323" s="454" t="s">
        <v>133</v>
      </c>
      <c r="AL323" s="454" t="s">
        <v>134</v>
      </c>
      <c r="AM323" s="455">
        <f>'Produksi dan Harga'!P10</f>
        <v>0</v>
      </c>
      <c r="AN323" s="455">
        <f t="shared" si="3281"/>
        <v>919234</v>
      </c>
      <c r="AO323" s="455">
        <f t="shared" si="3282"/>
        <v>0</v>
      </c>
      <c r="AP323" s="456"/>
      <c r="AQ323" s="455">
        <f t="shared" si="3283"/>
        <v>0</v>
      </c>
      <c r="AR323" s="456"/>
      <c r="AS323" s="455">
        <f>ADHB!AT323</f>
        <v>0</v>
      </c>
      <c r="AT323" s="455">
        <f t="shared" si="3284"/>
        <v>0</v>
      </c>
      <c r="AU323" s="455">
        <f t="shared" si="3285"/>
        <v>0</v>
      </c>
      <c r="AV323" s="456">
        <v>0.224147321887</v>
      </c>
      <c r="AW323" s="457">
        <f t="shared" si="3286"/>
        <v>0</v>
      </c>
      <c r="AX323" s="458">
        <f t="shared" si="3287"/>
        <v>0</v>
      </c>
      <c r="AY323" s="459"/>
      <c r="AZ323" s="452">
        <v>7.0</v>
      </c>
      <c r="BA323" s="453" t="s">
        <v>40</v>
      </c>
      <c r="BB323" s="454" t="s">
        <v>133</v>
      </c>
      <c r="BC323" s="454" t="s">
        <v>134</v>
      </c>
      <c r="BD323" s="455">
        <f>'Produksi dan Harga'!U10</f>
        <v>0</v>
      </c>
      <c r="BE323" s="455">
        <f t="shared" si="3288"/>
        <v>919234</v>
      </c>
      <c r="BF323" s="455">
        <f t="shared" si="3289"/>
        <v>0</v>
      </c>
      <c r="BG323" s="456"/>
      <c r="BH323" s="455">
        <f t="shared" si="3290"/>
        <v>0</v>
      </c>
      <c r="BI323" s="456"/>
      <c r="BJ323" s="455">
        <f>ADHB!BK323</f>
        <v>0</v>
      </c>
      <c r="BK323" s="455">
        <f t="shared" si="3291"/>
        <v>0</v>
      </c>
      <c r="BL323" s="455">
        <f t="shared" si="3292"/>
        <v>0</v>
      </c>
      <c r="BM323" s="456">
        <v>0.224147321887</v>
      </c>
      <c r="BN323" s="457">
        <f t="shared" si="3293"/>
        <v>0</v>
      </c>
      <c r="BO323" s="458">
        <f t="shared" si="3294"/>
        <v>0</v>
      </c>
      <c r="BP323" s="459"/>
      <c r="BQ323" s="452">
        <v>7.0</v>
      </c>
      <c r="BR323" s="453" t="s">
        <v>40</v>
      </c>
      <c r="BS323" s="454" t="s">
        <v>133</v>
      </c>
      <c r="BT323" s="454" t="s">
        <v>134</v>
      </c>
      <c r="BU323" s="455">
        <f>'Produksi dan Harga'!Z10</f>
        <v>0</v>
      </c>
      <c r="BV323" s="455">
        <f t="shared" si="3295"/>
        <v>919234</v>
      </c>
      <c r="BW323" s="455">
        <f t="shared" si="3296"/>
        <v>0</v>
      </c>
      <c r="BX323" s="456"/>
      <c r="BY323" s="455">
        <f t="shared" si="3297"/>
        <v>0</v>
      </c>
      <c r="BZ323" s="456"/>
      <c r="CA323" s="455">
        <f>ADHB!CB323</f>
        <v>0</v>
      </c>
      <c r="CB323" s="455">
        <f t="shared" si="3298"/>
        <v>0</v>
      </c>
      <c r="CC323" s="455">
        <f t="shared" si="3299"/>
        <v>0</v>
      </c>
      <c r="CD323" s="456">
        <v>0.224147321887</v>
      </c>
      <c r="CE323" s="457">
        <f t="shared" si="3300"/>
        <v>0</v>
      </c>
      <c r="CF323" s="458">
        <f t="shared" si="3301"/>
        <v>0</v>
      </c>
      <c r="CG323" s="459"/>
      <c r="CH323" s="452">
        <v>7.0</v>
      </c>
      <c r="CI323" s="453" t="s">
        <v>40</v>
      </c>
      <c r="CJ323" s="454" t="s">
        <v>133</v>
      </c>
      <c r="CK323" s="454" t="s">
        <v>134</v>
      </c>
      <c r="CL323" s="455">
        <f>'Produksi dan Harga'!AE10</f>
        <v>0</v>
      </c>
      <c r="CM323" s="455">
        <f t="shared" si="3302"/>
        <v>919234</v>
      </c>
      <c r="CN323" s="455">
        <f t="shared" si="3303"/>
        <v>0</v>
      </c>
      <c r="CO323" s="456"/>
      <c r="CP323" s="455">
        <f t="shared" si="3304"/>
        <v>0</v>
      </c>
      <c r="CQ323" s="456"/>
      <c r="CR323" s="455">
        <f>ADHB!CS323</f>
        <v>0</v>
      </c>
      <c r="CS323" s="455">
        <f t="shared" si="3305"/>
        <v>0</v>
      </c>
      <c r="CT323" s="455">
        <f t="shared" si="3306"/>
        <v>0</v>
      </c>
      <c r="CU323" s="456">
        <v>0.224147321887</v>
      </c>
      <c r="CV323" s="457">
        <f t="shared" si="3307"/>
        <v>0</v>
      </c>
      <c r="CW323" s="458">
        <f t="shared" si="3308"/>
        <v>0</v>
      </c>
      <c r="CX323" s="459"/>
      <c r="CY323" s="452">
        <v>7.0</v>
      </c>
      <c r="CZ323" s="453" t="s">
        <v>40</v>
      </c>
      <c r="DA323" s="454" t="s">
        <v>133</v>
      </c>
      <c r="DB323" s="454" t="s">
        <v>134</v>
      </c>
      <c r="DC323" s="455">
        <f>'Produksi dan Harga'!AJ10</f>
        <v>0</v>
      </c>
      <c r="DD323" s="455">
        <f t="shared" si="3309"/>
        <v>919234</v>
      </c>
      <c r="DE323" s="455">
        <f t="shared" si="3310"/>
        <v>0</v>
      </c>
      <c r="DF323" s="456"/>
      <c r="DG323" s="455">
        <f t="shared" si="3311"/>
        <v>0</v>
      </c>
      <c r="DH323" s="456"/>
      <c r="DI323" s="455">
        <f>ADHB!DJ323</f>
        <v>0</v>
      </c>
      <c r="DJ323" s="455">
        <f t="shared" si="3312"/>
        <v>0</v>
      </c>
      <c r="DK323" s="455">
        <f t="shared" si="3313"/>
        <v>0</v>
      </c>
      <c r="DL323" s="456">
        <v>0.224147321887</v>
      </c>
      <c r="DM323" s="457">
        <f t="shared" si="3314"/>
        <v>0</v>
      </c>
      <c r="DN323" s="458">
        <f t="shared" si="3315"/>
        <v>0</v>
      </c>
      <c r="DO323" s="459"/>
      <c r="DP323" s="452">
        <v>7.0</v>
      </c>
      <c r="DQ323" s="453" t="s">
        <v>40</v>
      </c>
      <c r="DR323" s="454" t="s">
        <v>133</v>
      </c>
      <c r="DS323" s="454" t="s">
        <v>134</v>
      </c>
      <c r="DT323" s="455">
        <f>'Produksi dan Harga'!AO10</f>
        <v>0</v>
      </c>
      <c r="DU323" s="455">
        <f t="shared" si="3316"/>
        <v>919234</v>
      </c>
      <c r="DV323" s="455">
        <f t="shared" si="3317"/>
        <v>0</v>
      </c>
      <c r="DW323" s="456"/>
      <c r="DX323" s="455">
        <f t="shared" si="3318"/>
        <v>0</v>
      </c>
      <c r="DY323" s="456"/>
      <c r="DZ323" s="455">
        <f>ADHB!EA323</f>
        <v>0</v>
      </c>
      <c r="EA323" s="455">
        <f t="shared" si="3319"/>
        <v>0</v>
      </c>
      <c r="EB323" s="455">
        <f t="shared" si="3320"/>
        <v>0</v>
      </c>
      <c r="EC323" s="456">
        <v>0.224147321887</v>
      </c>
      <c r="ED323" s="457">
        <f t="shared" si="3321"/>
        <v>0</v>
      </c>
      <c r="EE323" s="458">
        <f t="shared" si="3322"/>
        <v>0</v>
      </c>
      <c r="EF323" s="459"/>
      <c r="EG323" s="452">
        <v>7.0</v>
      </c>
      <c r="EH323" s="453" t="s">
        <v>40</v>
      </c>
      <c r="EI323" s="454" t="s">
        <v>133</v>
      </c>
      <c r="EJ323" s="454" t="s">
        <v>134</v>
      </c>
      <c r="EK323" s="455">
        <f>'Produksi dan Harga'!AT10</f>
        <v>0</v>
      </c>
      <c r="EL323" s="455">
        <f t="shared" si="3323"/>
        <v>919234</v>
      </c>
      <c r="EM323" s="455">
        <f t="shared" si="3324"/>
        <v>0</v>
      </c>
      <c r="EN323" s="456"/>
      <c r="EO323" s="455">
        <f t="shared" si="3325"/>
        <v>0</v>
      </c>
      <c r="EP323" s="456"/>
      <c r="EQ323" s="455">
        <f>ADHB!ER323</f>
        <v>0</v>
      </c>
      <c r="ER323" s="455">
        <f t="shared" si="3326"/>
        <v>0</v>
      </c>
      <c r="ES323" s="455">
        <f t="shared" si="3327"/>
        <v>0</v>
      </c>
      <c r="ET323" s="456">
        <v>0.224147321887</v>
      </c>
      <c r="EU323" s="457">
        <f t="shared" si="3328"/>
        <v>0</v>
      </c>
      <c r="EV323" s="458">
        <f t="shared" si="3329"/>
        <v>0</v>
      </c>
      <c r="EW323" s="459"/>
      <c r="EX323" s="452">
        <v>7.0</v>
      </c>
      <c r="EY323" s="453" t="s">
        <v>40</v>
      </c>
      <c r="EZ323" s="454" t="s">
        <v>133</v>
      </c>
      <c r="FA323" s="454" t="s">
        <v>134</v>
      </c>
      <c r="FB323" s="455">
        <f>'Produksi dan Harga'!AY10</f>
        <v>20</v>
      </c>
      <c r="FC323" s="455">
        <f t="shared" si="3330"/>
        <v>919234</v>
      </c>
      <c r="FD323" s="455">
        <f t="shared" si="3331"/>
        <v>18.38468</v>
      </c>
      <c r="FE323" s="456"/>
      <c r="FF323" s="455">
        <f t="shared" si="3332"/>
        <v>0</v>
      </c>
      <c r="FG323" s="456"/>
      <c r="FH323" s="455">
        <f>ADHB!FI323</f>
        <v>0</v>
      </c>
      <c r="FI323" s="455">
        <f t="shared" si="3333"/>
        <v>0</v>
      </c>
      <c r="FJ323" s="455">
        <f t="shared" si="3334"/>
        <v>18.38468</v>
      </c>
      <c r="FK323" s="456">
        <v>0.224147321887</v>
      </c>
      <c r="FL323" s="457">
        <f t="shared" si="3335"/>
        <v>4.120876786</v>
      </c>
      <c r="FM323" s="458">
        <f t="shared" si="3336"/>
        <v>14.26380321</v>
      </c>
      <c r="FN323" s="459"/>
      <c r="FO323" s="452">
        <v>7.0</v>
      </c>
      <c r="FP323" s="453" t="s">
        <v>40</v>
      </c>
      <c r="FQ323" s="454" t="s">
        <v>133</v>
      </c>
      <c r="FR323" s="454" t="s">
        <v>134</v>
      </c>
      <c r="FS323" s="455">
        <f>'Produksi dan Harga'!BD10</f>
        <v>0</v>
      </c>
      <c r="FT323" s="455">
        <f t="shared" si="3337"/>
        <v>919234</v>
      </c>
      <c r="FU323" s="455">
        <f t="shared" si="3338"/>
        <v>0</v>
      </c>
      <c r="FV323" s="456"/>
      <c r="FW323" s="455">
        <f t="shared" si="3339"/>
        <v>0</v>
      </c>
      <c r="FX323" s="456"/>
      <c r="FY323" s="455">
        <f>ADHB!FZ323</f>
        <v>0</v>
      </c>
      <c r="FZ323" s="455">
        <f t="shared" si="3340"/>
        <v>0</v>
      </c>
      <c r="GA323" s="455">
        <f t="shared" si="3341"/>
        <v>0</v>
      </c>
      <c r="GB323" s="456">
        <v>0.224147321887</v>
      </c>
      <c r="GC323" s="457">
        <f t="shared" si="3342"/>
        <v>0</v>
      </c>
      <c r="GD323" s="458">
        <f t="shared" si="3343"/>
        <v>0</v>
      </c>
      <c r="GE323" s="459"/>
      <c r="GF323" s="452">
        <v>7.0</v>
      </c>
      <c r="GG323" s="453" t="s">
        <v>40</v>
      </c>
      <c r="GH323" s="454" t="s">
        <v>133</v>
      </c>
      <c r="GI323" s="454" t="s">
        <v>134</v>
      </c>
      <c r="GJ323" s="455">
        <f>'Produksi dan Harga'!BI10</f>
        <v>15</v>
      </c>
      <c r="GK323" s="455">
        <f t="shared" si="3344"/>
        <v>919234</v>
      </c>
      <c r="GL323" s="455">
        <f t="shared" si="3345"/>
        <v>13.78851</v>
      </c>
      <c r="GM323" s="456"/>
      <c r="GN323" s="455">
        <f t="shared" si="3346"/>
        <v>0</v>
      </c>
      <c r="GO323" s="456"/>
      <c r="GP323" s="455">
        <f>ADHB!GQ323</f>
        <v>0</v>
      </c>
      <c r="GQ323" s="455">
        <f t="shared" si="3347"/>
        <v>0</v>
      </c>
      <c r="GR323" s="455">
        <f t="shared" si="3348"/>
        <v>13.78851</v>
      </c>
      <c r="GS323" s="456">
        <v>0.224147321887</v>
      </c>
      <c r="GT323" s="457">
        <f t="shared" si="3349"/>
        <v>3.090657589</v>
      </c>
      <c r="GU323" s="458">
        <f t="shared" si="3350"/>
        <v>10.69785241</v>
      </c>
      <c r="GV323" s="459"/>
      <c r="GW323" s="452">
        <v>7.0</v>
      </c>
      <c r="GX323" s="453" t="s">
        <v>40</v>
      </c>
      <c r="GY323" s="454" t="s">
        <v>133</v>
      </c>
      <c r="GZ323" s="454" t="s">
        <v>134</v>
      </c>
      <c r="HA323" s="455">
        <f>'Produksi dan Harga'!BN10</f>
        <v>0</v>
      </c>
      <c r="HB323" s="455">
        <f t="shared" si="3351"/>
        <v>919234</v>
      </c>
      <c r="HC323" s="455">
        <f t="shared" si="3352"/>
        <v>0</v>
      </c>
      <c r="HD323" s="456"/>
      <c r="HE323" s="455">
        <f t="shared" si="3353"/>
        <v>0</v>
      </c>
      <c r="HF323" s="456"/>
      <c r="HG323" s="455">
        <f>ADHB!HH323</f>
        <v>0</v>
      </c>
      <c r="HH323" s="455">
        <f t="shared" si="3354"/>
        <v>0</v>
      </c>
      <c r="HI323" s="455">
        <f t="shared" si="3355"/>
        <v>0</v>
      </c>
      <c r="HJ323" s="456">
        <v>0.224147321887</v>
      </c>
      <c r="HK323" s="457">
        <f t="shared" si="3356"/>
        <v>0</v>
      </c>
      <c r="HL323" s="458">
        <f t="shared" si="3357"/>
        <v>0</v>
      </c>
      <c r="HM323" s="459"/>
      <c r="HN323" s="452">
        <v>7.0</v>
      </c>
      <c r="HO323" s="453" t="s">
        <v>40</v>
      </c>
      <c r="HP323" s="454" t="s">
        <v>133</v>
      </c>
      <c r="HQ323" s="454" t="s">
        <v>134</v>
      </c>
      <c r="HR323" s="455">
        <f>'Produksi dan Harga'!BS10</f>
        <v>0</v>
      </c>
      <c r="HS323" s="455">
        <f t="shared" si="3358"/>
        <v>919234</v>
      </c>
      <c r="HT323" s="455">
        <f t="shared" si="3359"/>
        <v>0</v>
      </c>
      <c r="HU323" s="456"/>
      <c r="HV323" s="455">
        <f t="shared" si="3360"/>
        <v>0</v>
      </c>
      <c r="HW323" s="456"/>
      <c r="HX323" s="455">
        <f>ADHB!HY323</f>
        <v>0</v>
      </c>
      <c r="HY323" s="455">
        <f t="shared" si="3361"/>
        <v>0</v>
      </c>
      <c r="HZ323" s="455">
        <f t="shared" si="3362"/>
        <v>0</v>
      </c>
      <c r="IA323" s="456">
        <v>0.224147321887</v>
      </c>
      <c r="IB323" s="457">
        <f t="shared" si="3363"/>
        <v>0</v>
      </c>
      <c r="IC323" s="458">
        <f t="shared" si="3364"/>
        <v>0</v>
      </c>
      <c r="ID323" s="459"/>
      <c r="IE323" s="452">
        <v>7.0</v>
      </c>
      <c r="IF323" s="453" t="s">
        <v>40</v>
      </c>
      <c r="IG323" s="454" t="s">
        <v>133</v>
      </c>
      <c r="IH323" s="454" t="s">
        <v>134</v>
      </c>
      <c r="II323" s="455">
        <f>'Produksi dan Harga'!BX10</f>
        <v>0</v>
      </c>
      <c r="IJ323" s="455">
        <f t="shared" si="3365"/>
        <v>919234</v>
      </c>
      <c r="IK323" s="455">
        <f t="shared" si="3366"/>
        <v>0</v>
      </c>
      <c r="IL323" s="456"/>
      <c r="IM323" s="455">
        <f t="shared" si="3367"/>
        <v>0</v>
      </c>
      <c r="IN323" s="456"/>
      <c r="IO323" s="455">
        <f>ADHB!IP323</f>
        <v>0</v>
      </c>
      <c r="IP323" s="455">
        <f t="shared" si="3368"/>
        <v>0</v>
      </c>
      <c r="IQ323" s="455">
        <f t="shared" si="3369"/>
        <v>0</v>
      </c>
      <c r="IR323" s="456">
        <v>0.224147321887</v>
      </c>
      <c r="IS323" s="457">
        <f t="shared" si="3370"/>
        <v>0</v>
      </c>
      <c r="IT323" s="458">
        <f t="shared" si="3371"/>
        <v>0</v>
      </c>
      <c r="IU323" s="459"/>
      <c r="IV323" s="452">
        <v>7.0</v>
      </c>
      <c r="IW323" s="453" t="s">
        <v>40</v>
      </c>
      <c r="IX323" s="454" t="s">
        <v>133</v>
      </c>
      <c r="IY323" s="454" t="s">
        <v>134</v>
      </c>
      <c r="IZ323" s="455" t="str">
        <f>'Produksi dan Harga'!CC10</f>
        <v>-</v>
      </c>
      <c r="JA323" s="455">
        <f t="shared" si="3372"/>
        <v>919234</v>
      </c>
      <c r="JB323" s="455">
        <f t="shared" si="3373"/>
        <v>0</v>
      </c>
      <c r="JC323" s="456"/>
      <c r="JD323" s="455">
        <f t="shared" si="3374"/>
        <v>0</v>
      </c>
      <c r="JE323" s="456"/>
      <c r="JF323" s="455">
        <f>ADHB!JG323</f>
        <v>0</v>
      </c>
      <c r="JG323" s="455">
        <f t="shared" si="3375"/>
        <v>0</v>
      </c>
      <c r="JH323" s="455">
        <f t="shared" si="3376"/>
        <v>0</v>
      </c>
      <c r="JI323" s="456">
        <v>0.224147321887</v>
      </c>
      <c r="JJ323" s="457">
        <f t="shared" si="3377"/>
        <v>0</v>
      </c>
      <c r="JK323" s="458">
        <f t="shared" si="3378"/>
        <v>0</v>
      </c>
      <c r="JL323" s="459"/>
      <c r="JM323" s="452">
        <v>7.0</v>
      </c>
      <c r="JN323" s="453" t="s">
        <v>40</v>
      </c>
      <c r="JO323" s="454" t="s">
        <v>133</v>
      </c>
      <c r="JP323" s="454" t="s">
        <v>134</v>
      </c>
      <c r="JQ323" s="455"/>
      <c r="JR323" s="455">
        <f t="shared" si="3379"/>
        <v>919234</v>
      </c>
      <c r="JS323" s="455">
        <f t="shared" si="3380"/>
        <v>0</v>
      </c>
      <c r="JT323" s="456"/>
      <c r="JU323" s="455">
        <f t="shared" si="3381"/>
        <v>0</v>
      </c>
      <c r="JV323" s="456"/>
      <c r="JW323" s="455" t="str">
        <f>ADHB!LF323</f>
        <v/>
      </c>
      <c r="JX323" s="455">
        <f t="shared" si="3382"/>
        <v>0</v>
      </c>
      <c r="JY323" s="455">
        <f t="shared" si="3383"/>
        <v>0</v>
      </c>
      <c r="JZ323" s="456">
        <v>0.224147321887</v>
      </c>
      <c r="KA323" s="457">
        <f t="shared" si="3384"/>
        <v>0</v>
      </c>
      <c r="KB323" s="458">
        <f t="shared" si="3385"/>
        <v>0</v>
      </c>
      <c r="KC323" s="459"/>
      <c r="KD323" s="452">
        <v>7.0</v>
      </c>
      <c r="KE323" s="453" t="s">
        <v>40</v>
      </c>
      <c r="KF323" s="454" t="s">
        <v>133</v>
      </c>
      <c r="KG323" s="454" t="s">
        <v>134</v>
      </c>
      <c r="KH323" s="455"/>
      <c r="KI323" s="455">
        <f t="shared" si="3386"/>
        <v>919234</v>
      </c>
      <c r="KJ323" s="455">
        <f t="shared" si="3387"/>
        <v>0</v>
      </c>
      <c r="KK323" s="456"/>
      <c r="KL323" s="455">
        <f t="shared" si="3388"/>
        <v>0</v>
      </c>
      <c r="KM323" s="456"/>
      <c r="KN323" s="455" t="str">
        <f>ADHB!LW323</f>
        <v/>
      </c>
      <c r="KO323" s="455">
        <f t="shared" si="3389"/>
        <v>0</v>
      </c>
      <c r="KP323" s="455">
        <f t="shared" si="3390"/>
        <v>0</v>
      </c>
      <c r="KQ323" s="456">
        <v>0.224147321887</v>
      </c>
      <c r="KR323" s="457">
        <f t="shared" si="3391"/>
        <v>0</v>
      </c>
      <c r="KS323" s="458">
        <f t="shared" si="3392"/>
        <v>0</v>
      </c>
      <c r="KT323" s="459"/>
      <c r="KU323" s="460"/>
    </row>
    <row r="324" ht="15.75" customHeight="1">
      <c r="A324" s="452">
        <v>8.0</v>
      </c>
      <c r="B324" s="453" t="s">
        <v>42</v>
      </c>
      <c r="C324" s="454" t="s">
        <v>136</v>
      </c>
      <c r="D324" s="454" t="s">
        <v>134</v>
      </c>
      <c r="E324" s="455">
        <f>'Produksi dan Harga'!F11</f>
        <v>18905</v>
      </c>
      <c r="F324" s="455">
        <v>306021.9482207931</v>
      </c>
      <c r="G324" s="455">
        <f t="shared" si="3268"/>
        <v>5785.344931</v>
      </c>
      <c r="H324" s="456"/>
      <c r="I324" s="455">
        <f t="shared" si="3269"/>
        <v>0</v>
      </c>
      <c r="J324" s="456"/>
      <c r="K324" s="455">
        <f>ADHB!L324</f>
        <v>0</v>
      </c>
      <c r="L324" s="455">
        <f t="shared" si="3270"/>
        <v>0</v>
      </c>
      <c r="M324" s="455">
        <f t="shared" si="3271"/>
        <v>5785.344931</v>
      </c>
      <c r="N324" s="456">
        <v>0.224147321887</v>
      </c>
      <c r="O324" s="457">
        <f t="shared" si="3272"/>
        <v>1296.769573</v>
      </c>
      <c r="P324" s="458">
        <f t="shared" si="3273"/>
        <v>4488.575359</v>
      </c>
      <c r="Q324" s="459"/>
      <c r="R324" s="452">
        <v>8.0</v>
      </c>
      <c r="S324" s="453" t="s">
        <v>42</v>
      </c>
      <c r="T324" s="454" t="s">
        <v>136</v>
      </c>
      <c r="U324" s="454" t="s">
        <v>134</v>
      </c>
      <c r="V324" s="455">
        <f>'Produksi dan Harga'!K11</f>
        <v>20024</v>
      </c>
      <c r="W324" s="455">
        <f t="shared" si="3274"/>
        <v>306021.9482</v>
      </c>
      <c r="X324" s="455">
        <f t="shared" si="3275"/>
        <v>6127.783491</v>
      </c>
      <c r="Y324" s="456"/>
      <c r="Z324" s="455">
        <f t="shared" si="3276"/>
        <v>0</v>
      </c>
      <c r="AA324" s="456"/>
      <c r="AB324" s="455">
        <f>ADHB!AC324</f>
        <v>0</v>
      </c>
      <c r="AC324" s="455">
        <f t="shared" si="3277"/>
        <v>0</v>
      </c>
      <c r="AD324" s="455">
        <f t="shared" si="3278"/>
        <v>6127.783491</v>
      </c>
      <c r="AE324" s="456">
        <v>0.224147321887</v>
      </c>
      <c r="AF324" s="457">
        <f t="shared" si="3279"/>
        <v>1373.526259</v>
      </c>
      <c r="AG324" s="458">
        <f t="shared" si="3280"/>
        <v>4754.257233</v>
      </c>
      <c r="AH324" s="459"/>
      <c r="AI324" s="452">
        <v>8.0</v>
      </c>
      <c r="AJ324" s="453" t="s">
        <v>42</v>
      </c>
      <c r="AK324" s="454" t="s">
        <v>136</v>
      </c>
      <c r="AL324" s="454" t="s">
        <v>134</v>
      </c>
      <c r="AM324" s="455">
        <f>'Produksi dan Harga'!P11</f>
        <v>26251</v>
      </c>
      <c r="AN324" s="455">
        <f t="shared" si="3281"/>
        <v>306021.9482</v>
      </c>
      <c r="AO324" s="455">
        <f t="shared" si="3282"/>
        <v>8033.382163</v>
      </c>
      <c r="AP324" s="456"/>
      <c r="AQ324" s="455">
        <f t="shared" si="3283"/>
        <v>0</v>
      </c>
      <c r="AR324" s="456"/>
      <c r="AS324" s="455">
        <f>ADHB!AT324</f>
        <v>0</v>
      </c>
      <c r="AT324" s="455">
        <f t="shared" si="3284"/>
        <v>0</v>
      </c>
      <c r="AU324" s="455">
        <f t="shared" si="3285"/>
        <v>8033.382163</v>
      </c>
      <c r="AV324" s="456">
        <v>0.224147321887</v>
      </c>
      <c r="AW324" s="457">
        <f t="shared" si="3286"/>
        <v>1800.661097</v>
      </c>
      <c r="AX324" s="458">
        <f t="shared" si="3287"/>
        <v>6232.721065</v>
      </c>
      <c r="AY324" s="459"/>
      <c r="AZ324" s="452">
        <v>8.0</v>
      </c>
      <c r="BA324" s="453" t="s">
        <v>42</v>
      </c>
      <c r="BB324" s="454" t="s">
        <v>136</v>
      </c>
      <c r="BC324" s="454" t="s">
        <v>134</v>
      </c>
      <c r="BD324" s="455">
        <f>'Produksi dan Harga'!U11</f>
        <v>24266</v>
      </c>
      <c r="BE324" s="455">
        <f t="shared" si="3288"/>
        <v>306021.9482</v>
      </c>
      <c r="BF324" s="455">
        <f t="shared" si="3289"/>
        <v>7425.928596</v>
      </c>
      <c r="BG324" s="456"/>
      <c r="BH324" s="455">
        <f t="shared" si="3290"/>
        <v>0</v>
      </c>
      <c r="BI324" s="456"/>
      <c r="BJ324" s="455">
        <f>ADHB!BK324</f>
        <v>0</v>
      </c>
      <c r="BK324" s="455">
        <f t="shared" si="3291"/>
        <v>0</v>
      </c>
      <c r="BL324" s="455">
        <f t="shared" si="3292"/>
        <v>7425.928596</v>
      </c>
      <c r="BM324" s="456">
        <v>0.224147321887</v>
      </c>
      <c r="BN324" s="457">
        <f t="shared" si="3293"/>
        <v>1664.502007</v>
      </c>
      <c r="BO324" s="458">
        <f t="shared" si="3294"/>
        <v>5761.426588</v>
      </c>
      <c r="BP324" s="459"/>
      <c r="BQ324" s="452">
        <v>8.0</v>
      </c>
      <c r="BR324" s="453" t="s">
        <v>42</v>
      </c>
      <c r="BS324" s="454" t="s">
        <v>136</v>
      </c>
      <c r="BT324" s="454" t="s">
        <v>134</v>
      </c>
      <c r="BU324" s="455">
        <f>'Produksi dan Harga'!Z11</f>
        <v>24446</v>
      </c>
      <c r="BV324" s="455">
        <f t="shared" si="3295"/>
        <v>306021.9482</v>
      </c>
      <c r="BW324" s="455">
        <f t="shared" si="3296"/>
        <v>7481.012546</v>
      </c>
      <c r="BX324" s="456"/>
      <c r="BY324" s="455">
        <f t="shared" si="3297"/>
        <v>0</v>
      </c>
      <c r="BZ324" s="456"/>
      <c r="CA324" s="455">
        <f>ADHB!CB324</f>
        <v>0</v>
      </c>
      <c r="CB324" s="455">
        <f t="shared" si="3298"/>
        <v>0</v>
      </c>
      <c r="CC324" s="455">
        <f t="shared" si="3299"/>
        <v>7481.012546</v>
      </c>
      <c r="CD324" s="456">
        <v>0.224147321887</v>
      </c>
      <c r="CE324" s="457">
        <f t="shared" si="3300"/>
        <v>1676.848927</v>
      </c>
      <c r="CF324" s="458">
        <f t="shared" si="3301"/>
        <v>5804.163619</v>
      </c>
      <c r="CG324" s="459"/>
      <c r="CH324" s="452">
        <v>8.0</v>
      </c>
      <c r="CI324" s="453" t="s">
        <v>42</v>
      </c>
      <c r="CJ324" s="454" t="s">
        <v>136</v>
      </c>
      <c r="CK324" s="454" t="s">
        <v>134</v>
      </c>
      <c r="CL324" s="455">
        <f>'Produksi dan Harga'!AE11</f>
        <v>7796</v>
      </c>
      <c r="CM324" s="455">
        <f t="shared" si="3302"/>
        <v>306021.9482</v>
      </c>
      <c r="CN324" s="455">
        <f t="shared" si="3303"/>
        <v>2385.747108</v>
      </c>
      <c r="CO324" s="456"/>
      <c r="CP324" s="455">
        <f t="shared" si="3304"/>
        <v>0</v>
      </c>
      <c r="CQ324" s="456"/>
      <c r="CR324" s="455">
        <f>ADHB!CS324</f>
        <v>0</v>
      </c>
      <c r="CS324" s="455">
        <f t="shared" si="3305"/>
        <v>0</v>
      </c>
      <c r="CT324" s="455">
        <f t="shared" si="3306"/>
        <v>2385.747108</v>
      </c>
      <c r="CU324" s="456">
        <v>0.224147321887</v>
      </c>
      <c r="CV324" s="457">
        <f t="shared" si="3307"/>
        <v>534.758825</v>
      </c>
      <c r="CW324" s="458">
        <f t="shared" si="3308"/>
        <v>1850.988283</v>
      </c>
      <c r="CX324" s="459"/>
      <c r="CY324" s="452">
        <v>8.0</v>
      </c>
      <c r="CZ324" s="453" t="s">
        <v>42</v>
      </c>
      <c r="DA324" s="454" t="s">
        <v>136</v>
      </c>
      <c r="DB324" s="454" t="s">
        <v>134</v>
      </c>
      <c r="DC324" s="455">
        <f>'Produksi dan Harga'!AJ11</f>
        <v>20632</v>
      </c>
      <c r="DD324" s="455">
        <f t="shared" si="3309"/>
        <v>306021.9482</v>
      </c>
      <c r="DE324" s="455">
        <f t="shared" si="3310"/>
        <v>6313.844836</v>
      </c>
      <c r="DF324" s="456"/>
      <c r="DG324" s="455">
        <f t="shared" si="3311"/>
        <v>0</v>
      </c>
      <c r="DH324" s="456"/>
      <c r="DI324" s="455">
        <f>ADHB!DJ324</f>
        <v>0</v>
      </c>
      <c r="DJ324" s="455">
        <f t="shared" si="3312"/>
        <v>0</v>
      </c>
      <c r="DK324" s="455">
        <f t="shared" si="3313"/>
        <v>6313.844836</v>
      </c>
      <c r="DL324" s="456">
        <v>0.224147321887</v>
      </c>
      <c r="DM324" s="457">
        <f t="shared" si="3314"/>
        <v>1415.231411</v>
      </c>
      <c r="DN324" s="458">
        <f t="shared" si="3315"/>
        <v>4898.613425</v>
      </c>
      <c r="DO324" s="459"/>
      <c r="DP324" s="452">
        <v>8.0</v>
      </c>
      <c r="DQ324" s="453" t="s">
        <v>42</v>
      </c>
      <c r="DR324" s="454" t="s">
        <v>136</v>
      </c>
      <c r="DS324" s="454" t="s">
        <v>134</v>
      </c>
      <c r="DT324" s="455">
        <f>'Produksi dan Harga'!AO11</f>
        <v>7462</v>
      </c>
      <c r="DU324" s="455">
        <f t="shared" si="3316"/>
        <v>306021.9482</v>
      </c>
      <c r="DV324" s="455">
        <f t="shared" si="3317"/>
        <v>2283.535778</v>
      </c>
      <c r="DW324" s="456"/>
      <c r="DX324" s="455">
        <f t="shared" si="3318"/>
        <v>0</v>
      </c>
      <c r="DY324" s="456"/>
      <c r="DZ324" s="455">
        <f>ADHB!EA324</f>
        <v>0</v>
      </c>
      <c r="EA324" s="455">
        <f t="shared" si="3319"/>
        <v>0</v>
      </c>
      <c r="EB324" s="455">
        <f t="shared" si="3320"/>
        <v>2283.535778</v>
      </c>
      <c r="EC324" s="456">
        <v>0.224147321887</v>
      </c>
      <c r="ED324" s="457">
        <f t="shared" si="3321"/>
        <v>511.848429</v>
      </c>
      <c r="EE324" s="458">
        <f t="shared" si="3322"/>
        <v>1771.687349</v>
      </c>
      <c r="EF324" s="459"/>
      <c r="EG324" s="452">
        <v>8.0</v>
      </c>
      <c r="EH324" s="453" t="s">
        <v>42</v>
      </c>
      <c r="EI324" s="454" t="s">
        <v>136</v>
      </c>
      <c r="EJ324" s="454" t="s">
        <v>134</v>
      </c>
      <c r="EK324" s="455">
        <f>'Produksi dan Harga'!AT11</f>
        <v>7534</v>
      </c>
      <c r="EL324" s="455">
        <f t="shared" si="3323"/>
        <v>306021.9482</v>
      </c>
      <c r="EM324" s="455">
        <f t="shared" si="3324"/>
        <v>2305.569358</v>
      </c>
      <c r="EN324" s="456"/>
      <c r="EO324" s="455">
        <f t="shared" si="3325"/>
        <v>0</v>
      </c>
      <c r="EP324" s="456"/>
      <c r="EQ324" s="455">
        <f>ADHB!ER324</f>
        <v>0</v>
      </c>
      <c r="ER324" s="455">
        <f t="shared" si="3326"/>
        <v>0</v>
      </c>
      <c r="ES324" s="455">
        <f t="shared" si="3327"/>
        <v>2305.569358</v>
      </c>
      <c r="ET324" s="456">
        <v>0.224147321887</v>
      </c>
      <c r="EU324" s="457">
        <f t="shared" si="3328"/>
        <v>516.787197</v>
      </c>
      <c r="EV324" s="458">
        <f t="shared" si="3329"/>
        <v>1788.782161</v>
      </c>
      <c r="EW324" s="459"/>
      <c r="EX324" s="452">
        <v>8.0</v>
      </c>
      <c r="EY324" s="453" t="s">
        <v>42</v>
      </c>
      <c r="EZ324" s="454" t="s">
        <v>136</v>
      </c>
      <c r="FA324" s="454" t="s">
        <v>134</v>
      </c>
      <c r="FB324" s="455">
        <f>'Produksi dan Harga'!AY11</f>
        <v>15619</v>
      </c>
      <c r="FC324" s="455">
        <f t="shared" si="3330"/>
        <v>306021.9482</v>
      </c>
      <c r="FD324" s="455">
        <f t="shared" si="3331"/>
        <v>4779.756809</v>
      </c>
      <c r="FE324" s="456"/>
      <c r="FF324" s="455">
        <f t="shared" si="3332"/>
        <v>0</v>
      </c>
      <c r="FG324" s="456"/>
      <c r="FH324" s="455">
        <f>ADHB!FI324</f>
        <v>0</v>
      </c>
      <c r="FI324" s="455">
        <f t="shared" si="3333"/>
        <v>0</v>
      </c>
      <c r="FJ324" s="455">
        <f t="shared" si="3334"/>
        <v>4779.756809</v>
      </c>
      <c r="FK324" s="456">
        <v>0.224147321887</v>
      </c>
      <c r="FL324" s="457">
        <f t="shared" si="3335"/>
        <v>1071.369688</v>
      </c>
      <c r="FM324" s="458">
        <f t="shared" si="3336"/>
        <v>3708.387121</v>
      </c>
      <c r="FN324" s="459"/>
      <c r="FO324" s="452">
        <v>8.0</v>
      </c>
      <c r="FP324" s="453" t="s">
        <v>42</v>
      </c>
      <c r="FQ324" s="454" t="s">
        <v>136</v>
      </c>
      <c r="FR324" s="454" t="s">
        <v>134</v>
      </c>
      <c r="FS324" s="455">
        <f>'Produksi dan Harga'!BD11</f>
        <v>12840</v>
      </c>
      <c r="FT324" s="455">
        <f t="shared" si="3337"/>
        <v>306021.9482</v>
      </c>
      <c r="FU324" s="455">
        <f t="shared" si="3338"/>
        <v>3929.321815</v>
      </c>
      <c r="FV324" s="456"/>
      <c r="FW324" s="455">
        <f t="shared" si="3339"/>
        <v>0</v>
      </c>
      <c r="FX324" s="456"/>
      <c r="FY324" s="455">
        <f>ADHB!FZ324</f>
        <v>0</v>
      </c>
      <c r="FZ324" s="455">
        <f t="shared" si="3340"/>
        <v>0</v>
      </c>
      <c r="GA324" s="455">
        <f t="shared" si="3341"/>
        <v>3929.321815</v>
      </c>
      <c r="GB324" s="456">
        <v>0.224147321887</v>
      </c>
      <c r="GC324" s="457">
        <f t="shared" si="3342"/>
        <v>880.7469617</v>
      </c>
      <c r="GD324" s="458">
        <f t="shared" si="3343"/>
        <v>3048.574853</v>
      </c>
      <c r="GE324" s="459"/>
      <c r="GF324" s="452">
        <v>8.0</v>
      </c>
      <c r="GG324" s="453" t="s">
        <v>42</v>
      </c>
      <c r="GH324" s="454" t="s">
        <v>136</v>
      </c>
      <c r="GI324" s="454" t="s">
        <v>134</v>
      </c>
      <c r="GJ324" s="455">
        <f>'Produksi dan Harga'!BI11</f>
        <v>8688.2</v>
      </c>
      <c r="GK324" s="455">
        <f t="shared" si="3344"/>
        <v>306021.9482</v>
      </c>
      <c r="GL324" s="455">
        <f t="shared" si="3345"/>
        <v>2658.779891</v>
      </c>
      <c r="GM324" s="456"/>
      <c r="GN324" s="455">
        <f t="shared" si="3346"/>
        <v>0</v>
      </c>
      <c r="GO324" s="456"/>
      <c r="GP324" s="455">
        <f>ADHB!GQ324</f>
        <v>0</v>
      </c>
      <c r="GQ324" s="455">
        <f t="shared" si="3347"/>
        <v>0</v>
      </c>
      <c r="GR324" s="455">
        <f t="shared" si="3348"/>
        <v>2658.779891</v>
      </c>
      <c r="GS324" s="456">
        <v>0.224147321887</v>
      </c>
      <c r="GT324" s="457">
        <f t="shared" si="3349"/>
        <v>595.9583919</v>
      </c>
      <c r="GU324" s="458">
        <f t="shared" si="3350"/>
        <v>2062.821499</v>
      </c>
      <c r="GV324" s="459"/>
      <c r="GW324" s="452">
        <v>8.0</v>
      </c>
      <c r="GX324" s="453" t="s">
        <v>42</v>
      </c>
      <c r="GY324" s="454" t="s">
        <v>136</v>
      </c>
      <c r="GZ324" s="454" t="s">
        <v>134</v>
      </c>
      <c r="HA324" s="455">
        <f>'Produksi dan Harga'!BN11</f>
        <v>10032.29</v>
      </c>
      <c r="HB324" s="455">
        <f t="shared" si="3351"/>
        <v>306021.9482</v>
      </c>
      <c r="HC324" s="455">
        <f t="shared" si="3352"/>
        <v>3070.100931</v>
      </c>
      <c r="HD324" s="456"/>
      <c r="HE324" s="455">
        <f t="shared" si="3353"/>
        <v>0</v>
      </c>
      <c r="HF324" s="456"/>
      <c r="HG324" s="455">
        <f>ADHB!HH324</f>
        <v>0</v>
      </c>
      <c r="HH324" s="455">
        <f t="shared" si="3354"/>
        <v>0</v>
      </c>
      <c r="HI324" s="455">
        <f t="shared" si="3355"/>
        <v>3070.100931</v>
      </c>
      <c r="HJ324" s="456">
        <v>0.224147321887</v>
      </c>
      <c r="HK324" s="457">
        <f t="shared" si="3356"/>
        <v>688.1549016</v>
      </c>
      <c r="HL324" s="458">
        <f t="shared" si="3357"/>
        <v>2381.946029</v>
      </c>
      <c r="HM324" s="459"/>
      <c r="HN324" s="452">
        <v>8.0</v>
      </c>
      <c r="HO324" s="453" t="s">
        <v>42</v>
      </c>
      <c r="HP324" s="454" t="s">
        <v>136</v>
      </c>
      <c r="HQ324" s="454" t="s">
        <v>134</v>
      </c>
      <c r="HR324" s="455">
        <f>'Produksi dan Harga'!BS11</f>
        <v>9685.49</v>
      </c>
      <c r="HS324" s="455">
        <f t="shared" si="3358"/>
        <v>306021.9482</v>
      </c>
      <c r="HT324" s="455">
        <f t="shared" si="3359"/>
        <v>2963.972519</v>
      </c>
      <c r="HU324" s="456"/>
      <c r="HV324" s="455">
        <f t="shared" si="3360"/>
        <v>0</v>
      </c>
      <c r="HW324" s="456"/>
      <c r="HX324" s="455">
        <f>ADHB!HY324</f>
        <v>0</v>
      </c>
      <c r="HY324" s="455">
        <f t="shared" si="3361"/>
        <v>0</v>
      </c>
      <c r="HZ324" s="455">
        <f t="shared" si="3362"/>
        <v>2963.972519</v>
      </c>
      <c r="IA324" s="456">
        <v>0.224147321887</v>
      </c>
      <c r="IB324" s="457">
        <f t="shared" si="3363"/>
        <v>664.3665023</v>
      </c>
      <c r="IC324" s="458">
        <f t="shared" si="3364"/>
        <v>2299.606017</v>
      </c>
      <c r="ID324" s="459"/>
      <c r="IE324" s="452">
        <v>8.0</v>
      </c>
      <c r="IF324" s="453" t="s">
        <v>42</v>
      </c>
      <c r="IG324" s="454" t="s">
        <v>136</v>
      </c>
      <c r="IH324" s="454" t="s">
        <v>134</v>
      </c>
      <c r="II324" s="455">
        <f>'Produksi dan Harga'!BX11</f>
        <v>8371.98</v>
      </c>
      <c r="IJ324" s="455">
        <f t="shared" si="3365"/>
        <v>306021.9482</v>
      </c>
      <c r="IK324" s="455">
        <f t="shared" si="3366"/>
        <v>2562.00963</v>
      </c>
      <c r="IL324" s="456"/>
      <c r="IM324" s="455">
        <f t="shared" si="3367"/>
        <v>0</v>
      </c>
      <c r="IN324" s="456"/>
      <c r="IO324" s="455">
        <f>ADHB!IP324</f>
        <v>0</v>
      </c>
      <c r="IP324" s="455">
        <f t="shared" si="3368"/>
        <v>0</v>
      </c>
      <c r="IQ324" s="455">
        <f t="shared" si="3369"/>
        <v>2562.00963</v>
      </c>
      <c r="IR324" s="456">
        <v>0.224147321887</v>
      </c>
      <c r="IS324" s="457">
        <f t="shared" si="3370"/>
        <v>574.2675972</v>
      </c>
      <c r="IT324" s="458">
        <f t="shared" si="3371"/>
        <v>1987.742033</v>
      </c>
      <c r="IU324" s="459"/>
      <c r="IV324" s="452">
        <v>8.0</v>
      </c>
      <c r="IW324" s="453" t="s">
        <v>42</v>
      </c>
      <c r="IX324" s="454" t="s">
        <v>136</v>
      </c>
      <c r="IY324" s="454" t="s">
        <v>134</v>
      </c>
      <c r="IZ324" s="455">
        <f>'Produksi dan Harga'!CC11</f>
        <v>12440.5</v>
      </c>
      <c r="JA324" s="455">
        <f t="shared" si="3372"/>
        <v>306021.9482</v>
      </c>
      <c r="JB324" s="455">
        <f t="shared" si="3373"/>
        <v>3807.066047</v>
      </c>
      <c r="JC324" s="456"/>
      <c r="JD324" s="455">
        <f t="shared" si="3374"/>
        <v>0</v>
      </c>
      <c r="JE324" s="456"/>
      <c r="JF324" s="455">
        <f>ADHB!JG324</f>
        <v>0</v>
      </c>
      <c r="JG324" s="455">
        <f t="shared" si="3375"/>
        <v>0</v>
      </c>
      <c r="JH324" s="455">
        <f t="shared" si="3376"/>
        <v>3807.066047</v>
      </c>
      <c r="JI324" s="456">
        <v>0.224147321887</v>
      </c>
      <c r="JJ324" s="457">
        <f t="shared" si="3377"/>
        <v>853.3436586</v>
      </c>
      <c r="JK324" s="458">
        <f t="shared" si="3378"/>
        <v>2953.722388</v>
      </c>
      <c r="JL324" s="459"/>
      <c r="JM324" s="452">
        <v>8.0</v>
      </c>
      <c r="JN324" s="453" t="s">
        <v>42</v>
      </c>
      <c r="JO324" s="454" t="s">
        <v>136</v>
      </c>
      <c r="JP324" s="454" t="s">
        <v>134</v>
      </c>
      <c r="JQ324" s="455"/>
      <c r="JR324" s="455">
        <f t="shared" si="3379"/>
        <v>306021.9482</v>
      </c>
      <c r="JS324" s="455">
        <f t="shared" si="3380"/>
        <v>0</v>
      </c>
      <c r="JT324" s="456"/>
      <c r="JU324" s="455">
        <f t="shared" si="3381"/>
        <v>0</v>
      </c>
      <c r="JV324" s="456"/>
      <c r="JW324" s="455" t="str">
        <f>ADHB!LF324</f>
        <v/>
      </c>
      <c r="JX324" s="455">
        <f t="shared" si="3382"/>
        <v>0</v>
      </c>
      <c r="JY324" s="455">
        <f t="shared" si="3383"/>
        <v>0</v>
      </c>
      <c r="JZ324" s="456">
        <v>0.224147321887</v>
      </c>
      <c r="KA324" s="457">
        <f t="shared" si="3384"/>
        <v>0</v>
      </c>
      <c r="KB324" s="458">
        <f t="shared" si="3385"/>
        <v>0</v>
      </c>
      <c r="KC324" s="459"/>
      <c r="KD324" s="452">
        <v>8.0</v>
      </c>
      <c r="KE324" s="453" t="s">
        <v>42</v>
      </c>
      <c r="KF324" s="454" t="s">
        <v>136</v>
      </c>
      <c r="KG324" s="454" t="s">
        <v>134</v>
      </c>
      <c r="KH324" s="455"/>
      <c r="KI324" s="455">
        <f t="shared" si="3386"/>
        <v>306021.9482</v>
      </c>
      <c r="KJ324" s="455">
        <f t="shared" si="3387"/>
        <v>0</v>
      </c>
      <c r="KK324" s="456"/>
      <c r="KL324" s="455">
        <f t="shared" si="3388"/>
        <v>0</v>
      </c>
      <c r="KM324" s="456"/>
      <c r="KN324" s="455" t="str">
        <f>ADHB!LW324</f>
        <v/>
      </c>
      <c r="KO324" s="455">
        <f t="shared" si="3389"/>
        <v>0</v>
      </c>
      <c r="KP324" s="455">
        <f t="shared" si="3390"/>
        <v>0</v>
      </c>
      <c r="KQ324" s="456">
        <v>0.224147321887</v>
      </c>
      <c r="KR324" s="457">
        <f t="shared" si="3391"/>
        <v>0</v>
      </c>
      <c r="KS324" s="458">
        <f t="shared" si="3392"/>
        <v>0</v>
      </c>
      <c r="KT324" s="459"/>
      <c r="KU324" s="460"/>
    </row>
    <row r="325" ht="15.75" customHeight="1">
      <c r="A325" s="452">
        <v>9.0</v>
      </c>
      <c r="B325" s="453" t="s">
        <v>43</v>
      </c>
      <c r="C325" s="454" t="s">
        <v>136</v>
      </c>
      <c r="D325" s="454" t="s">
        <v>134</v>
      </c>
      <c r="E325" s="455">
        <f>'Produksi dan Harga'!F12</f>
        <v>16061</v>
      </c>
      <c r="F325" s="455">
        <v>518346.4751949289</v>
      </c>
      <c r="G325" s="455">
        <f t="shared" si="3268"/>
        <v>8325.162738</v>
      </c>
      <c r="H325" s="456"/>
      <c r="I325" s="455">
        <f t="shared" si="3269"/>
        <v>0</v>
      </c>
      <c r="J325" s="456"/>
      <c r="K325" s="455">
        <f>ADHB!L325</f>
        <v>0</v>
      </c>
      <c r="L325" s="455">
        <f t="shared" si="3270"/>
        <v>0</v>
      </c>
      <c r="M325" s="455">
        <f t="shared" si="3271"/>
        <v>8325.162738</v>
      </c>
      <c r="N325" s="456">
        <v>0.224147321887</v>
      </c>
      <c r="O325" s="457">
        <f t="shared" si="3272"/>
        <v>1866.062932</v>
      </c>
      <c r="P325" s="458">
        <f t="shared" si="3273"/>
        <v>6459.099806</v>
      </c>
      <c r="Q325" s="459"/>
      <c r="R325" s="452">
        <v>9.0</v>
      </c>
      <c r="S325" s="453" t="s">
        <v>43</v>
      </c>
      <c r="T325" s="454" t="s">
        <v>136</v>
      </c>
      <c r="U325" s="454" t="s">
        <v>134</v>
      </c>
      <c r="V325" s="455">
        <f>'Produksi dan Harga'!K12</f>
        <v>16756</v>
      </c>
      <c r="W325" s="455">
        <f t="shared" si="3274"/>
        <v>518346.4752</v>
      </c>
      <c r="X325" s="455">
        <f t="shared" si="3275"/>
        <v>8685.413538</v>
      </c>
      <c r="Y325" s="456"/>
      <c r="Z325" s="455">
        <f t="shared" si="3276"/>
        <v>0</v>
      </c>
      <c r="AA325" s="456"/>
      <c r="AB325" s="455">
        <f>ADHB!AC325</f>
        <v>0</v>
      </c>
      <c r="AC325" s="455">
        <f t="shared" si="3277"/>
        <v>0</v>
      </c>
      <c r="AD325" s="455">
        <f t="shared" si="3278"/>
        <v>8685.413538</v>
      </c>
      <c r="AE325" s="456">
        <v>0.224147321887</v>
      </c>
      <c r="AF325" s="457">
        <f t="shared" si="3279"/>
        <v>1946.812184</v>
      </c>
      <c r="AG325" s="458">
        <f t="shared" si="3280"/>
        <v>6738.601354</v>
      </c>
      <c r="AH325" s="459"/>
      <c r="AI325" s="452">
        <v>9.0</v>
      </c>
      <c r="AJ325" s="453" t="s">
        <v>43</v>
      </c>
      <c r="AK325" s="454" t="s">
        <v>136</v>
      </c>
      <c r="AL325" s="454" t="s">
        <v>134</v>
      </c>
      <c r="AM325" s="455">
        <f>'Produksi dan Harga'!P12</f>
        <v>22804</v>
      </c>
      <c r="AN325" s="455">
        <f t="shared" si="3281"/>
        <v>518346.4752</v>
      </c>
      <c r="AO325" s="455">
        <f t="shared" si="3282"/>
        <v>11820.37302</v>
      </c>
      <c r="AP325" s="456"/>
      <c r="AQ325" s="455">
        <f t="shared" si="3283"/>
        <v>0</v>
      </c>
      <c r="AR325" s="456"/>
      <c r="AS325" s="455">
        <f>ADHB!AT325</f>
        <v>0</v>
      </c>
      <c r="AT325" s="455">
        <f t="shared" si="3284"/>
        <v>0</v>
      </c>
      <c r="AU325" s="455">
        <f t="shared" si="3285"/>
        <v>11820.37302</v>
      </c>
      <c r="AV325" s="456">
        <v>0.224147321887</v>
      </c>
      <c r="AW325" s="457">
        <f t="shared" si="3286"/>
        <v>2649.504956</v>
      </c>
      <c r="AX325" s="458">
        <f t="shared" si="3287"/>
        <v>9170.868064</v>
      </c>
      <c r="AY325" s="459"/>
      <c r="AZ325" s="452">
        <v>9.0</v>
      </c>
      <c r="BA325" s="453" t="s">
        <v>43</v>
      </c>
      <c r="BB325" s="454" t="s">
        <v>136</v>
      </c>
      <c r="BC325" s="454" t="s">
        <v>134</v>
      </c>
      <c r="BD325" s="455">
        <f>'Produksi dan Harga'!U12</f>
        <v>17466</v>
      </c>
      <c r="BE325" s="455">
        <f t="shared" si="3288"/>
        <v>518346.4752</v>
      </c>
      <c r="BF325" s="455">
        <f t="shared" si="3289"/>
        <v>9053.439536</v>
      </c>
      <c r="BG325" s="456"/>
      <c r="BH325" s="455">
        <f t="shared" si="3290"/>
        <v>0</v>
      </c>
      <c r="BI325" s="456"/>
      <c r="BJ325" s="455">
        <f>ADHB!BK325</f>
        <v>0</v>
      </c>
      <c r="BK325" s="455">
        <f t="shared" si="3291"/>
        <v>0</v>
      </c>
      <c r="BL325" s="455">
        <f t="shared" si="3292"/>
        <v>9053.439536</v>
      </c>
      <c r="BM325" s="456">
        <v>0.224147321887</v>
      </c>
      <c r="BN325" s="457">
        <f t="shared" si="3293"/>
        <v>2029.304226</v>
      </c>
      <c r="BO325" s="458">
        <f t="shared" si="3294"/>
        <v>7024.13531</v>
      </c>
      <c r="BP325" s="459"/>
      <c r="BQ325" s="452">
        <v>9.0</v>
      </c>
      <c r="BR325" s="453" t="s">
        <v>43</v>
      </c>
      <c r="BS325" s="454" t="s">
        <v>136</v>
      </c>
      <c r="BT325" s="454" t="s">
        <v>134</v>
      </c>
      <c r="BU325" s="455">
        <f>'Produksi dan Harga'!Z12</f>
        <v>20021</v>
      </c>
      <c r="BV325" s="455">
        <f t="shared" si="3295"/>
        <v>518346.4752</v>
      </c>
      <c r="BW325" s="455">
        <f t="shared" si="3296"/>
        <v>10377.81478</v>
      </c>
      <c r="BX325" s="456"/>
      <c r="BY325" s="455">
        <f t="shared" si="3297"/>
        <v>0</v>
      </c>
      <c r="BZ325" s="456"/>
      <c r="CA325" s="455">
        <f>ADHB!CB325</f>
        <v>0</v>
      </c>
      <c r="CB325" s="455">
        <f t="shared" si="3298"/>
        <v>0</v>
      </c>
      <c r="CC325" s="455">
        <f t="shared" si="3299"/>
        <v>10377.81478</v>
      </c>
      <c r="CD325" s="456">
        <v>0.224147321887</v>
      </c>
      <c r="CE325" s="457">
        <f t="shared" si="3300"/>
        <v>2326.15939</v>
      </c>
      <c r="CF325" s="458">
        <f t="shared" si="3301"/>
        <v>8051.65539</v>
      </c>
      <c r="CG325" s="459"/>
      <c r="CH325" s="452">
        <v>9.0</v>
      </c>
      <c r="CI325" s="453" t="s">
        <v>43</v>
      </c>
      <c r="CJ325" s="454" t="s">
        <v>136</v>
      </c>
      <c r="CK325" s="454" t="s">
        <v>134</v>
      </c>
      <c r="CL325" s="455">
        <f>'Produksi dan Harga'!AE12</f>
        <v>4085.27</v>
      </c>
      <c r="CM325" s="455">
        <f t="shared" si="3302"/>
        <v>518346.4752</v>
      </c>
      <c r="CN325" s="455">
        <f t="shared" si="3303"/>
        <v>2117.585305</v>
      </c>
      <c r="CO325" s="456"/>
      <c r="CP325" s="455">
        <f t="shared" si="3304"/>
        <v>0</v>
      </c>
      <c r="CQ325" s="456"/>
      <c r="CR325" s="455">
        <f>ADHB!CS325</f>
        <v>0</v>
      </c>
      <c r="CS325" s="455">
        <f t="shared" si="3305"/>
        <v>0</v>
      </c>
      <c r="CT325" s="455">
        <f t="shared" si="3306"/>
        <v>2117.585305</v>
      </c>
      <c r="CU325" s="456">
        <v>0.224147321887</v>
      </c>
      <c r="CV325" s="457">
        <f t="shared" si="3307"/>
        <v>474.6510749</v>
      </c>
      <c r="CW325" s="458">
        <f t="shared" si="3308"/>
        <v>1642.93423</v>
      </c>
      <c r="CX325" s="459"/>
      <c r="CY325" s="452">
        <v>9.0</v>
      </c>
      <c r="CZ325" s="453" t="s">
        <v>43</v>
      </c>
      <c r="DA325" s="454" t="s">
        <v>136</v>
      </c>
      <c r="DB325" s="454" t="s">
        <v>134</v>
      </c>
      <c r="DC325" s="455">
        <f>'Produksi dan Harga'!AJ12</f>
        <v>21217</v>
      </c>
      <c r="DD325" s="455">
        <f t="shared" si="3309"/>
        <v>518346.4752</v>
      </c>
      <c r="DE325" s="455">
        <f t="shared" si="3310"/>
        <v>10997.75716</v>
      </c>
      <c r="DF325" s="456"/>
      <c r="DG325" s="455">
        <f t="shared" si="3311"/>
        <v>0</v>
      </c>
      <c r="DH325" s="456"/>
      <c r="DI325" s="455">
        <f>ADHB!DJ325</f>
        <v>0</v>
      </c>
      <c r="DJ325" s="455">
        <f t="shared" si="3312"/>
        <v>0</v>
      </c>
      <c r="DK325" s="455">
        <f t="shared" si="3313"/>
        <v>10997.75716</v>
      </c>
      <c r="DL325" s="456">
        <v>0.224147321887</v>
      </c>
      <c r="DM325" s="457">
        <f t="shared" si="3314"/>
        <v>2465.117815</v>
      </c>
      <c r="DN325" s="458">
        <f t="shared" si="3315"/>
        <v>8532.639349</v>
      </c>
      <c r="DO325" s="459"/>
      <c r="DP325" s="452">
        <v>9.0</v>
      </c>
      <c r="DQ325" s="453" t="s">
        <v>43</v>
      </c>
      <c r="DR325" s="454" t="s">
        <v>136</v>
      </c>
      <c r="DS325" s="454" t="s">
        <v>134</v>
      </c>
      <c r="DT325" s="455">
        <f>'Produksi dan Harga'!AO12</f>
        <v>7123</v>
      </c>
      <c r="DU325" s="455">
        <f t="shared" si="3316"/>
        <v>518346.4752</v>
      </c>
      <c r="DV325" s="455">
        <f t="shared" si="3317"/>
        <v>3692.181943</v>
      </c>
      <c r="DW325" s="456"/>
      <c r="DX325" s="455">
        <f t="shared" si="3318"/>
        <v>0</v>
      </c>
      <c r="DY325" s="456"/>
      <c r="DZ325" s="455">
        <f>ADHB!EA325</f>
        <v>0</v>
      </c>
      <c r="EA325" s="455">
        <f t="shared" si="3319"/>
        <v>0</v>
      </c>
      <c r="EB325" s="455">
        <f t="shared" si="3320"/>
        <v>3692.181943</v>
      </c>
      <c r="EC325" s="456">
        <v>0.224147321887</v>
      </c>
      <c r="ED325" s="457">
        <f t="shared" si="3321"/>
        <v>827.5926944</v>
      </c>
      <c r="EE325" s="458">
        <f t="shared" si="3322"/>
        <v>2864.589248</v>
      </c>
      <c r="EF325" s="459"/>
      <c r="EG325" s="452">
        <v>9.0</v>
      </c>
      <c r="EH325" s="453" t="s">
        <v>43</v>
      </c>
      <c r="EI325" s="454" t="s">
        <v>136</v>
      </c>
      <c r="EJ325" s="454" t="s">
        <v>134</v>
      </c>
      <c r="EK325" s="455">
        <f>'Produksi dan Harga'!AT12</f>
        <v>7216</v>
      </c>
      <c r="EL325" s="455">
        <f t="shared" si="3323"/>
        <v>518346.4752</v>
      </c>
      <c r="EM325" s="455">
        <f t="shared" si="3324"/>
        <v>3740.388165</v>
      </c>
      <c r="EN325" s="456"/>
      <c r="EO325" s="455">
        <f t="shared" si="3325"/>
        <v>0</v>
      </c>
      <c r="EP325" s="456"/>
      <c r="EQ325" s="455">
        <f>ADHB!ER325</f>
        <v>0</v>
      </c>
      <c r="ER325" s="455">
        <f t="shared" si="3326"/>
        <v>0</v>
      </c>
      <c r="ES325" s="455">
        <f t="shared" si="3327"/>
        <v>3740.388165</v>
      </c>
      <c r="ET325" s="456">
        <v>0.224147321887</v>
      </c>
      <c r="EU325" s="457">
        <f t="shared" si="3328"/>
        <v>838.39799</v>
      </c>
      <c r="EV325" s="458">
        <f t="shared" si="3329"/>
        <v>2901.990175</v>
      </c>
      <c r="EW325" s="459"/>
      <c r="EX325" s="452">
        <v>9.0</v>
      </c>
      <c r="EY325" s="453" t="s">
        <v>43</v>
      </c>
      <c r="EZ325" s="454" t="s">
        <v>136</v>
      </c>
      <c r="FA325" s="454" t="s">
        <v>134</v>
      </c>
      <c r="FB325" s="455">
        <f>'Produksi dan Harga'!AY12</f>
        <v>23053</v>
      </c>
      <c r="FC325" s="455">
        <f t="shared" si="3330"/>
        <v>518346.4752</v>
      </c>
      <c r="FD325" s="455">
        <f t="shared" si="3331"/>
        <v>11949.44129</v>
      </c>
      <c r="FE325" s="456"/>
      <c r="FF325" s="455">
        <f t="shared" si="3332"/>
        <v>0</v>
      </c>
      <c r="FG325" s="456"/>
      <c r="FH325" s="455">
        <f>ADHB!FI325</f>
        <v>0</v>
      </c>
      <c r="FI325" s="455">
        <f t="shared" si="3333"/>
        <v>0</v>
      </c>
      <c r="FJ325" s="455">
        <f t="shared" si="3334"/>
        <v>11949.44129</v>
      </c>
      <c r="FK325" s="456">
        <v>0.224147321887</v>
      </c>
      <c r="FL325" s="457">
        <f t="shared" si="3335"/>
        <v>2678.435264</v>
      </c>
      <c r="FM325" s="458">
        <f t="shared" si="3336"/>
        <v>9271.006029</v>
      </c>
      <c r="FN325" s="459"/>
      <c r="FO325" s="452">
        <v>9.0</v>
      </c>
      <c r="FP325" s="453" t="s">
        <v>43</v>
      </c>
      <c r="FQ325" s="454" t="s">
        <v>136</v>
      </c>
      <c r="FR325" s="454" t="s">
        <v>134</v>
      </c>
      <c r="FS325" s="455">
        <f>'Produksi dan Harga'!BD12</f>
        <v>15067.5</v>
      </c>
      <c r="FT325" s="455">
        <f t="shared" si="3337"/>
        <v>518346.4752</v>
      </c>
      <c r="FU325" s="455">
        <f t="shared" si="3338"/>
        <v>7810.185515</v>
      </c>
      <c r="FV325" s="456"/>
      <c r="FW325" s="455">
        <f t="shared" si="3339"/>
        <v>0</v>
      </c>
      <c r="FX325" s="456"/>
      <c r="FY325" s="455">
        <f>ADHB!FZ325</f>
        <v>0</v>
      </c>
      <c r="FZ325" s="455">
        <f t="shared" si="3340"/>
        <v>0</v>
      </c>
      <c r="GA325" s="455">
        <f t="shared" si="3341"/>
        <v>7810.185515</v>
      </c>
      <c r="GB325" s="456">
        <v>0.224147321887</v>
      </c>
      <c r="GC325" s="457">
        <f t="shared" si="3342"/>
        <v>1750.632167</v>
      </c>
      <c r="GD325" s="458">
        <f t="shared" si="3343"/>
        <v>6059.553348</v>
      </c>
      <c r="GE325" s="459"/>
      <c r="GF325" s="452">
        <v>9.0</v>
      </c>
      <c r="GG325" s="453" t="s">
        <v>43</v>
      </c>
      <c r="GH325" s="454" t="s">
        <v>136</v>
      </c>
      <c r="GI325" s="454" t="s">
        <v>134</v>
      </c>
      <c r="GJ325" s="455">
        <f>'Produksi dan Harga'!BI12</f>
        <v>10364.8</v>
      </c>
      <c r="GK325" s="455">
        <f t="shared" si="3344"/>
        <v>518346.4752</v>
      </c>
      <c r="GL325" s="455">
        <f t="shared" si="3345"/>
        <v>5372.557546</v>
      </c>
      <c r="GM325" s="456"/>
      <c r="GN325" s="455">
        <f t="shared" si="3346"/>
        <v>0</v>
      </c>
      <c r="GO325" s="456"/>
      <c r="GP325" s="455">
        <f>ADHB!GQ325</f>
        <v>0</v>
      </c>
      <c r="GQ325" s="455">
        <f t="shared" si="3347"/>
        <v>0</v>
      </c>
      <c r="GR325" s="455">
        <f t="shared" si="3348"/>
        <v>5372.557546</v>
      </c>
      <c r="GS325" s="456">
        <v>0.224147321887</v>
      </c>
      <c r="GT325" s="457">
        <f t="shared" si="3349"/>
        <v>1204.244386</v>
      </c>
      <c r="GU325" s="458">
        <f t="shared" si="3350"/>
        <v>4168.31316</v>
      </c>
      <c r="GV325" s="459"/>
      <c r="GW325" s="452">
        <v>9.0</v>
      </c>
      <c r="GX325" s="453" t="s">
        <v>43</v>
      </c>
      <c r="GY325" s="454" t="s">
        <v>136</v>
      </c>
      <c r="GZ325" s="454" t="s">
        <v>134</v>
      </c>
      <c r="HA325" s="455">
        <f>'Produksi dan Harga'!BN12</f>
        <v>10510.3</v>
      </c>
      <c r="HB325" s="455">
        <f t="shared" si="3351"/>
        <v>518346.4752</v>
      </c>
      <c r="HC325" s="455">
        <f t="shared" si="3352"/>
        <v>5447.976958</v>
      </c>
      <c r="HD325" s="456"/>
      <c r="HE325" s="455">
        <f t="shared" si="3353"/>
        <v>0</v>
      </c>
      <c r="HF325" s="456"/>
      <c r="HG325" s="455">
        <f>ADHB!HH325</f>
        <v>0</v>
      </c>
      <c r="HH325" s="455">
        <f t="shared" si="3354"/>
        <v>0</v>
      </c>
      <c r="HI325" s="455">
        <f t="shared" si="3355"/>
        <v>5447.976958</v>
      </c>
      <c r="HJ325" s="456">
        <v>0.224147321887</v>
      </c>
      <c r="HK325" s="457">
        <f t="shared" si="3356"/>
        <v>1221.149445</v>
      </c>
      <c r="HL325" s="458">
        <f t="shared" si="3357"/>
        <v>4226.827513</v>
      </c>
      <c r="HM325" s="459"/>
      <c r="HN325" s="452">
        <v>9.0</v>
      </c>
      <c r="HO325" s="453" t="s">
        <v>43</v>
      </c>
      <c r="HP325" s="454" t="s">
        <v>136</v>
      </c>
      <c r="HQ325" s="454" t="s">
        <v>134</v>
      </c>
      <c r="HR325" s="455">
        <f>'Produksi dan Harga'!BS12</f>
        <v>10509.59</v>
      </c>
      <c r="HS325" s="455">
        <f t="shared" si="3358"/>
        <v>518346.4752</v>
      </c>
      <c r="HT325" s="455">
        <f t="shared" si="3359"/>
        <v>5447.608932</v>
      </c>
      <c r="HU325" s="456"/>
      <c r="HV325" s="455">
        <f t="shared" si="3360"/>
        <v>0</v>
      </c>
      <c r="HW325" s="456"/>
      <c r="HX325" s="455">
        <f>ADHB!HY325</f>
        <v>0</v>
      </c>
      <c r="HY325" s="455">
        <f t="shared" si="3361"/>
        <v>0</v>
      </c>
      <c r="HZ325" s="455">
        <f t="shared" si="3362"/>
        <v>5447.608932</v>
      </c>
      <c r="IA325" s="456">
        <v>0.224147321887</v>
      </c>
      <c r="IB325" s="457">
        <f t="shared" si="3363"/>
        <v>1221.066953</v>
      </c>
      <c r="IC325" s="458">
        <f t="shared" si="3364"/>
        <v>4226.541979</v>
      </c>
      <c r="ID325" s="459"/>
      <c r="IE325" s="452">
        <v>9.0</v>
      </c>
      <c r="IF325" s="453" t="s">
        <v>43</v>
      </c>
      <c r="IG325" s="454" t="s">
        <v>136</v>
      </c>
      <c r="IH325" s="454" t="s">
        <v>134</v>
      </c>
      <c r="II325" s="455">
        <f>'Produksi dan Harga'!BX12</f>
        <v>10942.76</v>
      </c>
      <c r="IJ325" s="455">
        <f t="shared" si="3365"/>
        <v>518346.4752</v>
      </c>
      <c r="IK325" s="455">
        <f t="shared" si="3366"/>
        <v>5672.141075</v>
      </c>
      <c r="IL325" s="456"/>
      <c r="IM325" s="455">
        <f t="shared" si="3367"/>
        <v>0</v>
      </c>
      <c r="IN325" s="456"/>
      <c r="IO325" s="455">
        <f>ADHB!IP325</f>
        <v>0</v>
      </c>
      <c r="IP325" s="455">
        <f t="shared" si="3368"/>
        <v>0</v>
      </c>
      <c r="IQ325" s="455">
        <f t="shared" si="3369"/>
        <v>5672.141075</v>
      </c>
      <c r="IR325" s="456">
        <v>0.224147321887</v>
      </c>
      <c r="IS325" s="457">
        <f t="shared" si="3370"/>
        <v>1271.395231</v>
      </c>
      <c r="IT325" s="458">
        <f t="shared" si="3371"/>
        <v>4400.745844</v>
      </c>
      <c r="IU325" s="459"/>
      <c r="IV325" s="452">
        <v>9.0</v>
      </c>
      <c r="IW325" s="453" t="s">
        <v>43</v>
      </c>
      <c r="IX325" s="454" t="s">
        <v>136</v>
      </c>
      <c r="IY325" s="454" t="s">
        <v>134</v>
      </c>
      <c r="IZ325" s="455">
        <f>'Produksi dan Harga'!CC12</f>
        <v>11876.51</v>
      </c>
      <c r="JA325" s="455">
        <f t="shared" si="3372"/>
        <v>518346.4752</v>
      </c>
      <c r="JB325" s="455">
        <f t="shared" si="3373"/>
        <v>6156.147096</v>
      </c>
      <c r="JC325" s="456"/>
      <c r="JD325" s="455">
        <f t="shared" si="3374"/>
        <v>0</v>
      </c>
      <c r="JE325" s="456"/>
      <c r="JF325" s="455">
        <f>ADHB!JG325</f>
        <v>0</v>
      </c>
      <c r="JG325" s="455">
        <f t="shared" si="3375"/>
        <v>0</v>
      </c>
      <c r="JH325" s="455">
        <f t="shared" si="3376"/>
        <v>6156.147096</v>
      </c>
      <c r="JI325" s="456">
        <v>0.224147321887</v>
      </c>
      <c r="JJ325" s="457">
        <f t="shared" si="3377"/>
        <v>1379.883885</v>
      </c>
      <c r="JK325" s="458">
        <f t="shared" si="3378"/>
        <v>4776.263211</v>
      </c>
      <c r="JL325" s="459"/>
      <c r="JM325" s="452">
        <v>9.0</v>
      </c>
      <c r="JN325" s="453" t="s">
        <v>43</v>
      </c>
      <c r="JO325" s="454" t="s">
        <v>136</v>
      </c>
      <c r="JP325" s="454" t="s">
        <v>134</v>
      </c>
      <c r="JQ325" s="455"/>
      <c r="JR325" s="455">
        <f t="shared" si="3379"/>
        <v>518346.4752</v>
      </c>
      <c r="JS325" s="455">
        <f t="shared" si="3380"/>
        <v>0</v>
      </c>
      <c r="JT325" s="456"/>
      <c r="JU325" s="455">
        <f t="shared" si="3381"/>
        <v>0</v>
      </c>
      <c r="JV325" s="456"/>
      <c r="JW325" s="455" t="str">
        <f>ADHB!LF325</f>
        <v/>
      </c>
      <c r="JX325" s="455">
        <f t="shared" si="3382"/>
        <v>0</v>
      </c>
      <c r="JY325" s="455">
        <f t="shared" si="3383"/>
        <v>0</v>
      </c>
      <c r="JZ325" s="456">
        <v>0.224147321887</v>
      </c>
      <c r="KA325" s="457">
        <f t="shared" si="3384"/>
        <v>0</v>
      </c>
      <c r="KB325" s="458">
        <f t="shared" si="3385"/>
        <v>0</v>
      </c>
      <c r="KC325" s="459"/>
      <c r="KD325" s="452">
        <v>9.0</v>
      </c>
      <c r="KE325" s="453" t="s">
        <v>43</v>
      </c>
      <c r="KF325" s="454" t="s">
        <v>136</v>
      </c>
      <c r="KG325" s="454" t="s">
        <v>134</v>
      </c>
      <c r="KH325" s="455"/>
      <c r="KI325" s="455">
        <f t="shared" si="3386"/>
        <v>518346.4752</v>
      </c>
      <c r="KJ325" s="455">
        <f t="shared" si="3387"/>
        <v>0</v>
      </c>
      <c r="KK325" s="456"/>
      <c r="KL325" s="455">
        <f t="shared" si="3388"/>
        <v>0</v>
      </c>
      <c r="KM325" s="456"/>
      <c r="KN325" s="455" t="str">
        <f>ADHB!LW325</f>
        <v/>
      </c>
      <c r="KO325" s="455">
        <f t="shared" si="3389"/>
        <v>0</v>
      </c>
      <c r="KP325" s="455">
        <f t="shared" si="3390"/>
        <v>0</v>
      </c>
      <c r="KQ325" s="456">
        <v>0.224147321887</v>
      </c>
      <c r="KR325" s="457">
        <f t="shared" si="3391"/>
        <v>0</v>
      </c>
      <c r="KS325" s="458">
        <f t="shared" si="3392"/>
        <v>0</v>
      </c>
      <c r="KT325" s="459"/>
      <c r="KU325" s="460"/>
    </row>
    <row r="326" ht="15.75" customHeight="1">
      <c r="A326" s="452">
        <v>10.0</v>
      </c>
      <c r="B326" s="453" t="s">
        <v>44</v>
      </c>
      <c r="C326" s="454" t="s">
        <v>136</v>
      </c>
      <c r="D326" s="454" t="s">
        <v>134</v>
      </c>
      <c r="E326" s="455">
        <f>'Produksi dan Harga'!F13</f>
        <v>20781</v>
      </c>
      <c r="F326" s="455">
        <v>274844.9371647162</v>
      </c>
      <c r="G326" s="455">
        <f t="shared" si="3268"/>
        <v>5711.552639</v>
      </c>
      <c r="H326" s="456"/>
      <c r="I326" s="455">
        <f t="shared" si="3269"/>
        <v>0</v>
      </c>
      <c r="J326" s="456"/>
      <c r="K326" s="455">
        <f>ADHB!L326</f>
        <v>0</v>
      </c>
      <c r="L326" s="455">
        <f t="shared" si="3270"/>
        <v>0</v>
      </c>
      <c r="M326" s="455">
        <f t="shared" si="3271"/>
        <v>5711.552639</v>
      </c>
      <c r="N326" s="456">
        <v>0.224147321887</v>
      </c>
      <c r="O326" s="457">
        <f t="shared" si="3272"/>
        <v>1280.229228</v>
      </c>
      <c r="P326" s="458">
        <f t="shared" si="3273"/>
        <v>4431.323411</v>
      </c>
      <c r="Q326" s="459"/>
      <c r="R326" s="452">
        <v>10.0</v>
      </c>
      <c r="S326" s="453" t="s">
        <v>44</v>
      </c>
      <c r="T326" s="454" t="s">
        <v>136</v>
      </c>
      <c r="U326" s="454" t="s">
        <v>134</v>
      </c>
      <c r="V326" s="455">
        <f>'Produksi dan Harga'!K13</f>
        <v>18602</v>
      </c>
      <c r="W326" s="455">
        <f t="shared" si="3274"/>
        <v>274844.9372</v>
      </c>
      <c r="X326" s="455">
        <f t="shared" si="3275"/>
        <v>5112.665521</v>
      </c>
      <c r="Y326" s="456"/>
      <c r="Z326" s="455">
        <f t="shared" si="3276"/>
        <v>0</v>
      </c>
      <c r="AA326" s="456"/>
      <c r="AB326" s="455">
        <f>ADHB!AC326</f>
        <v>0</v>
      </c>
      <c r="AC326" s="455">
        <f t="shared" si="3277"/>
        <v>0</v>
      </c>
      <c r="AD326" s="455">
        <f t="shared" si="3278"/>
        <v>5112.665521</v>
      </c>
      <c r="AE326" s="456">
        <v>0.224147321887</v>
      </c>
      <c r="AF326" s="457">
        <f t="shared" si="3279"/>
        <v>1145.990284</v>
      </c>
      <c r="AG326" s="458">
        <f t="shared" si="3280"/>
        <v>3966.675237</v>
      </c>
      <c r="AH326" s="459"/>
      <c r="AI326" s="452">
        <v>10.0</v>
      </c>
      <c r="AJ326" s="453" t="s">
        <v>44</v>
      </c>
      <c r="AK326" s="454" t="s">
        <v>136</v>
      </c>
      <c r="AL326" s="454" t="s">
        <v>134</v>
      </c>
      <c r="AM326" s="455">
        <f>'Produksi dan Harga'!P13</f>
        <v>22940</v>
      </c>
      <c r="AN326" s="455">
        <f t="shared" si="3281"/>
        <v>274844.9372</v>
      </c>
      <c r="AO326" s="455">
        <f t="shared" si="3282"/>
        <v>6304.942859</v>
      </c>
      <c r="AP326" s="456"/>
      <c r="AQ326" s="455">
        <f t="shared" si="3283"/>
        <v>0</v>
      </c>
      <c r="AR326" s="456"/>
      <c r="AS326" s="455">
        <f>ADHB!AT326</f>
        <v>0</v>
      </c>
      <c r="AT326" s="455">
        <f t="shared" si="3284"/>
        <v>0</v>
      </c>
      <c r="AU326" s="455">
        <f t="shared" si="3285"/>
        <v>6304.942859</v>
      </c>
      <c r="AV326" s="456">
        <v>0.224147321887</v>
      </c>
      <c r="AW326" s="457">
        <f t="shared" si="3286"/>
        <v>1413.236056</v>
      </c>
      <c r="AX326" s="458">
        <f t="shared" si="3287"/>
        <v>4891.706802</v>
      </c>
      <c r="AY326" s="459"/>
      <c r="AZ326" s="452">
        <v>10.0</v>
      </c>
      <c r="BA326" s="453" t="s">
        <v>44</v>
      </c>
      <c r="BB326" s="454" t="s">
        <v>136</v>
      </c>
      <c r="BC326" s="454" t="s">
        <v>134</v>
      </c>
      <c r="BD326" s="455">
        <f>'Produksi dan Harga'!U13</f>
        <v>23083</v>
      </c>
      <c r="BE326" s="455">
        <f t="shared" si="3288"/>
        <v>274844.9372</v>
      </c>
      <c r="BF326" s="455">
        <f t="shared" si="3289"/>
        <v>6344.245685</v>
      </c>
      <c r="BG326" s="456"/>
      <c r="BH326" s="455">
        <f t="shared" si="3290"/>
        <v>0</v>
      </c>
      <c r="BI326" s="456"/>
      <c r="BJ326" s="455">
        <f>ADHB!BK326</f>
        <v>0</v>
      </c>
      <c r="BK326" s="455">
        <f t="shared" si="3291"/>
        <v>0</v>
      </c>
      <c r="BL326" s="455">
        <f t="shared" si="3292"/>
        <v>6344.245685</v>
      </c>
      <c r="BM326" s="456">
        <v>0.224147321887</v>
      </c>
      <c r="BN326" s="457">
        <f t="shared" si="3293"/>
        <v>1422.04568</v>
      </c>
      <c r="BO326" s="458">
        <f t="shared" si="3294"/>
        <v>4922.200005</v>
      </c>
      <c r="BP326" s="459"/>
      <c r="BQ326" s="452">
        <v>10.0</v>
      </c>
      <c r="BR326" s="453" t="s">
        <v>44</v>
      </c>
      <c r="BS326" s="454" t="s">
        <v>136</v>
      </c>
      <c r="BT326" s="454" t="s">
        <v>134</v>
      </c>
      <c r="BU326" s="455">
        <f>'Produksi dan Harga'!Z13</f>
        <v>24604</v>
      </c>
      <c r="BV326" s="455">
        <f t="shared" si="3295"/>
        <v>274844.9372</v>
      </c>
      <c r="BW326" s="455">
        <f t="shared" si="3296"/>
        <v>6762.284834</v>
      </c>
      <c r="BX326" s="456"/>
      <c r="BY326" s="455">
        <f t="shared" si="3297"/>
        <v>0</v>
      </c>
      <c r="BZ326" s="456"/>
      <c r="CA326" s="455">
        <f>ADHB!CB326</f>
        <v>0</v>
      </c>
      <c r="CB326" s="455">
        <f t="shared" si="3298"/>
        <v>0</v>
      </c>
      <c r="CC326" s="455">
        <f t="shared" si="3299"/>
        <v>6762.284834</v>
      </c>
      <c r="CD326" s="456">
        <v>0.224147321887</v>
      </c>
      <c r="CE326" s="457">
        <f t="shared" si="3300"/>
        <v>1515.748035</v>
      </c>
      <c r="CF326" s="458">
        <f t="shared" si="3301"/>
        <v>5246.536799</v>
      </c>
      <c r="CG326" s="459"/>
      <c r="CH326" s="452">
        <v>10.0</v>
      </c>
      <c r="CI326" s="453" t="s">
        <v>44</v>
      </c>
      <c r="CJ326" s="454" t="s">
        <v>136</v>
      </c>
      <c r="CK326" s="454" t="s">
        <v>134</v>
      </c>
      <c r="CL326" s="455">
        <f>'Produksi dan Harga'!AE13</f>
        <v>6814</v>
      </c>
      <c r="CM326" s="455">
        <f t="shared" si="3302"/>
        <v>274844.9372</v>
      </c>
      <c r="CN326" s="455">
        <f t="shared" si="3303"/>
        <v>1872.793402</v>
      </c>
      <c r="CO326" s="456"/>
      <c r="CP326" s="455">
        <f t="shared" si="3304"/>
        <v>0</v>
      </c>
      <c r="CQ326" s="456"/>
      <c r="CR326" s="455">
        <f>ADHB!CS326</f>
        <v>0</v>
      </c>
      <c r="CS326" s="455">
        <f t="shared" si="3305"/>
        <v>0</v>
      </c>
      <c r="CT326" s="455">
        <f t="shared" si="3306"/>
        <v>1872.793402</v>
      </c>
      <c r="CU326" s="456">
        <v>0.224147321887</v>
      </c>
      <c r="CV326" s="457">
        <f t="shared" si="3307"/>
        <v>419.7816255</v>
      </c>
      <c r="CW326" s="458">
        <f t="shared" si="3308"/>
        <v>1453.011776</v>
      </c>
      <c r="CX326" s="459"/>
      <c r="CY326" s="452">
        <v>10.0</v>
      </c>
      <c r="CZ326" s="453" t="s">
        <v>44</v>
      </c>
      <c r="DA326" s="454" t="s">
        <v>136</v>
      </c>
      <c r="DB326" s="454" t="s">
        <v>134</v>
      </c>
      <c r="DC326" s="455">
        <f>'Produksi dan Harga'!AJ13</f>
        <v>15117</v>
      </c>
      <c r="DD326" s="455">
        <f t="shared" si="3309"/>
        <v>274844.9372</v>
      </c>
      <c r="DE326" s="455">
        <f t="shared" si="3310"/>
        <v>4154.830915</v>
      </c>
      <c r="DF326" s="456"/>
      <c r="DG326" s="455">
        <f t="shared" si="3311"/>
        <v>0</v>
      </c>
      <c r="DH326" s="456"/>
      <c r="DI326" s="455">
        <f>ADHB!DJ326</f>
        <v>0</v>
      </c>
      <c r="DJ326" s="455">
        <f t="shared" si="3312"/>
        <v>0</v>
      </c>
      <c r="DK326" s="455">
        <f t="shared" si="3313"/>
        <v>4154.830915</v>
      </c>
      <c r="DL326" s="456">
        <v>0.224147321887</v>
      </c>
      <c r="DM326" s="457">
        <f t="shared" si="3314"/>
        <v>931.2942225</v>
      </c>
      <c r="DN326" s="458">
        <f t="shared" si="3315"/>
        <v>3223.536693</v>
      </c>
      <c r="DO326" s="459"/>
      <c r="DP326" s="452">
        <v>10.0</v>
      </c>
      <c r="DQ326" s="453" t="s">
        <v>44</v>
      </c>
      <c r="DR326" s="454" t="s">
        <v>136</v>
      </c>
      <c r="DS326" s="454" t="s">
        <v>134</v>
      </c>
      <c r="DT326" s="455">
        <f>'Produksi dan Harga'!AO13</f>
        <v>8686</v>
      </c>
      <c r="DU326" s="455">
        <f t="shared" si="3316"/>
        <v>274844.9372</v>
      </c>
      <c r="DV326" s="455">
        <f t="shared" si="3317"/>
        <v>2387.303124</v>
      </c>
      <c r="DW326" s="456"/>
      <c r="DX326" s="455">
        <f t="shared" si="3318"/>
        <v>0</v>
      </c>
      <c r="DY326" s="456"/>
      <c r="DZ326" s="455">
        <f>ADHB!EA326</f>
        <v>0</v>
      </c>
      <c r="EA326" s="455">
        <f t="shared" si="3319"/>
        <v>0</v>
      </c>
      <c r="EB326" s="455">
        <f t="shared" si="3320"/>
        <v>2387.303124</v>
      </c>
      <c r="EC326" s="456">
        <v>0.224147321887</v>
      </c>
      <c r="ED326" s="457">
        <f t="shared" si="3321"/>
        <v>535.1076018</v>
      </c>
      <c r="EE326" s="458">
        <f t="shared" si="3322"/>
        <v>1852.195522</v>
      </c>
      <c r="EF326" s="459"/>
      <c r="EG326" s="452">
        <v>10.0</v>
      </c>
      <c r="EH326" s="453" t="s">
        <v>44</v>
      </c>
      <c r="EI326" s="454" t="s">
        <v>136</v>
      </c>
      <c r="EJ326" s="454" t="s">
        <v>134</v>
      </c>
      <c r="EK326" s="455">
        <f>'Produksi dan Harga'!AT13</f>
        <v>7765</v>
      </c>
      <c r="EL326" s="455">
        <f t="shared" si="3323"/>
        <v>274844.9372</v>
      </c>
      <c r="EM326" s="455">
        <f t="shared" si="3324"/>
        <v>2134.170937</v>
      </c>
      <c r="EN326" s="456"/>
      <c r="EO326" s="455">
        <f t="shared" si="3325"/>
        <v>0</v>
      </c>
      <c r="EP326" s="456"/>
      <c r="EQ326" s="455">
        <f>ADHB!ER326</f>
        <v>0</v>
      </c>
      <c r="ER326" s="455">
        <f t="shared" si="3326"/>
        <v>0</v>
      </c>
      <c r="ES326" s="455">
        <f t="shared" si="3327"/>
        <v>2134.170937</v>
      </c>
      <c r="ET326" s="456">
        <v>0.224147321887</v>
      </c>
      <c r="EU326" s="457">
        <f t="shared" si="3328"/>
        <v>478.3687</v>
      </c>
      <c r="EV326" s="458">
        <f t="shared" si="3329"/>
        <v>1655.802237</v>
      </c>
      <c r="EW326" s="459"/>
      <c r="EX326" s="452">
        <v>10.0</v>
      </c>
      <c r="EY326" s="453" t="s">
        <v>44</v>
      </c>
      <c r="EZ326" s="454" t="s">
        <v>136</v>
      </c>
      <c r="FA326" s="454" t="s">
        <v>134</v>
      </c>
      <c r="FB326" s="455">
        <f>'Produksi dan Harga'!AY13</f>
        <v>16825</v>
      </c>
      <c r="FC326" s="455">
        <f t="shared" si="3330"/>
        <v>274844.9372</v>
      </c>
      <c r="FD326" s="455">
        <f t="shared" si="3331"/>
        <v>4624.266068</v>
      </c>
      <c r="FE326" s="456"/>
      <c r="FF326" s="455">
        <f t="shared" si="3332"/>
        <v>0</v>
      </c>
      <c r="FG326" s="456"/>
      <c r="FH326" s="455">
        <f>ADHB!FI326</f>
        <v>0</v>
      </c>
      <c r="FI326" s="455">
        <f t="shared" si="3333"/>
        <v>0</v>
      </c>
      <c r="FJ326" s="455">
        <f t="shared" si="3334"/>
        <v>4624.266068</v>
      </c>
      <c r="FK326" s="456">
        <v>0.224147321887</v>
      </c>
      <c r="FL326" s="457">
        <f t="shared" si="3335"/>
        <v>1036.516855</v>
      </c>
      <c r="FM326" s="458">
        <f t="shared" si="3336"/>
        <v>3587.749213</v>
      </c>
      <c r="FN326" s="459"/>
      <c r="FO326" s="452">
        <v>10.0</v>
      </c>
      <c r="FP326" s="453" t="s">
        <v>44</v>
      </c>
      <c r="FQ326" s="454" t="s">
        <v>136</v>
      </c>
      <c r="FR326" s="454" t="s">
        <v>134</v>
      </c>
      <c r="FS326" s="455">
        <f>'Produksi dan Harga'!BD13</f>
        <v>16556.5</v>
      </c>
      <c r="FT326" s="455">
        <f t="shared" si="3337"/>
        <v>274844.9372</v>
      </c>
      <c r="FU326" s="455">
        <f t="shared" si="3338"/>
        <v>4550.470202</v>
      </c>
      <c r="FV326" s="456"/>
      <c r="FW326" s="455">
        <f t="shared" si="3339"/>
        <v>0</v>
      </c>
      <c r="FX326" s="456"/>
      <c r="FY326" s="455">
        <f>ADHB!FZ326</f>
        <v>0</v>
      </c>
      <c r="FZ326" s="455">
        <f t="shared" si="3340"/>
        <v>0</v>
      </c>
      <c r="GA326" s="455">
        <f t="shared" si="3341"/>
        <v>4550.470202</v>
      </c>
      <c r="GB326" s="456">
        <v>0.224147321887</v>
      </c>
      <c r="GC326" s="457">
        <f t="shared" si="3342"/>
        <v>1019.975709</v>
      </c>
      <c r="GD326" s="458">
        <f t="shared" si="3343"/>
        <v>3530.494493</v>
      </c>
      <c r="GE326" s="459"/>
      <c r="GF326" s="452">
        <v>10.0</v>
      </c>
      <c r="GG326" s="453" t="s">
        <v>44</v>
      </c>
      <c r="GH326" s="454" t="s">
        <v>136</v>
      </c>
      <c r="GI326" s="454" t="s">
        <v>134</v>
      </c>
      <c r="GJ326" s="455">
        <f>'Produksi dan Harga'!BI13</f>
        <v>14150.9</v>
      </c>
      <c r="GK326" s="455">
        <f t="shared" si="3344"/>
        <v>274844.9372</v>
      </c>
      <c r="GL326" s="455">
        <f t="shared" si="3345"/>
        <v>3889.303221</v>
      </c>
      <c r="GM326" s="456"/>
      <c r="GN326" s="455">
        <f t="shared" si="3346"/>
        <v>0</v>
      </c>
      <c r="GO326" s="456"/>
      <c r="GP326" s="455">
        <f>ADHB!GQ326</f>
        <v>0</v>
      </c>
      <c r="GQ326" s="455">
        <f t="shared" si="3347"/>
        <v>0</v>
      </c>
      <c r="GR326" s="455">
        <f t="shared" si="3348"/>
        <v>3889.303221</v>
      </c>
      <c r="GS326" s="456">
        <v>0.224147321887</v>
      </c>
      <c r="GT326" s="457">
        <f t="shared" si="3349"/>
        <v>871.7769011</v>
      </c>
      <c r="GU326" s="458">
        <f t="shared" si="3350"/>
        <v>3017.52632</v>
      </c>
      <c r="GV326" s="459"/>
      <c r="GW326" s="452">
        <v>10.0</v>
      </c>
      <c r="GX326" s="453" t="s">
        <v>44</v>
      </c>
      <c r="GY326" s="454" t="s">
        <v>136</v>
      </c>
      <c r="GZ326" s="454" t="s">
        <v>134</v>
      </c>
      <c r="HA326" s="455">
        <f>'Produksi dan Harga'!BN13</f>
        <v>12520.85</v>
      </c>
      <c r="HB326" s="455">
        <f t="shared" si="3351"/>
        <v>274844.9372</v>
      </c>
      <c r="HC326" s="455">
        <f t="shared" si="3352"/>
        <v>3441.292231</v>
      </c>
      <c r="HD326" s="456"/>
      <c r="HE326" s="455">
        <f t="shared" si="3353"/>
        <v>0</v>
      </c>
      <c r="HF326" s="456"/>
      <c r="HG326" s="455">
        <f>ADHB!HH326</f>
        <v>0</v>
      </c>
      <c r="HH326" s="455">
        <f t="shared" si="3354"/>
        <v>0</v>
      </c>
      <c r="HI326" s="455">
        <f t="shared" si="3355"/>
        <v>3441.292231</v>
      </c>
      <c r="HJ326" s="456">
        <v>0.224147321887</v>
      </c>
      <c r="HK326" s="457">
        <f t="shared" si="3356"/>
        <v>771.3564375</v>
      </c>
      <c r="HL326" s="458">
        <f t="shared" si="3357"/>
        <v>2669.935794</v>
      </c>
      <c r="HM326" s="459"/>
      <c r="HN326" s="452">
        <v>10.0</v>
      </c>
      <c r="HO326" s="453" t="s">
        <v>44</v>
      </c>
      <c r="HP326" s="454" t="s">
        <v>136</v>
      </c>
      <c r="HQ326" s="454" t="s">
        <v>134</v>
      </c>
      <c r="HR326" s="455">
        <f>'Produksi dan Harga'!BS13</f>
        <v>10896.76</v>
      </c>
      <c r="HS326" s="455">
        <f t="shared" si="3358"/>
        <v>274844.9372</v>
      </c>
      <c r="HT326" s="455">
        <f t="shared" si="3359"/>
        <v>2994.919317</v>
      </c>
      <c r="HU326" s="456"/>
      <c r="HV326" s="455">
        <f t="shared" si="3360"/>
        <v>0</v>
      </c>
      <c r="HW326" s="456"/>
      <c r="HX326" s="455">
        <f>ADHB!HY326</f>
        <v>0</v>
      </c>
      <c r="HY326" s="455">
        <f t="shared" si="3361"/>
        <v>0</v>
      </c>
      <c r="HZ326" s="455">
        <f t="shared" si="3362"/>
        <v>2994.919317</v>
      </c>
      <c r="IA326" s="456">
        <v>0.224147321887</v>
      </c>
      <c r="IB326" s="457">
        <f t="shared" si="3363"/>
        <v>671.3031443</v>
      </c>
      <c r="IC326" s="458">
        <f t="shared" si="3364"/>
        <v>2323.616173</v>
      </c>
      <c r="ID326" s="459"/>
      <c r="IE326" s="452">
        <v>10.0</v>
      </c>
      <c r="IF326" s="453" t="s">
        <v>44</v>
      </c>
      <c r="IG326" s="454" t="s">
        <v>136</v>
      </c>
      <c r="IH326" s="454" t="s">
        <v>134</v>
      </c>
      <c r="II326" s="455">
        <f>'Produksi dan Harga'!BX13</f>
        <v>11615.12</v>
      </c>
      <c r="IJ326" s="455">
        <f t="shared" si="3365"/>
        <v>274844.9372</v>
      </c>
      <c r="IK326" s="455">
        <f t="shared" si="3366"/>
        <v>3192.356927</v>
      </c>
      <c r="IL326" s="456"/>
      <c r="IM326" s="455">
        <f t="shared" si="3367"/>
        <v>0</v>
      </c>
      <c r="IN326" s="456"/>
      <c r="IO326" s="455">
        <f>ADHB!IP326</f>
        <v>0</v>
      </c>
      <c r="IP326" s="455">
        <f t="shared" si="3368"/>
        <v>0</v>
      </c>
      <c r="IQ326" s="455">
        <f t="shared" si="3369"/>
        <v>3192.356927</v>
      </c>
      <c r="IR326" s="456">
        <v>0.224147321887</v>
      </c>
      <c r="IS326" s="457">
        <f t="shared" si="3370"/>
        <v>715.5582556</v>
      </c>
      <c r="IT326" s="458">
        <f t="shared" si="3371"/>
        <v>2476.798671</v>
      </c>
      <c r="IU326" s="459"/>
      <c r="IV326" s="452">
        <v>10.0</v>
      </c>
      <c r="IW326" s="453" t="s">
        <v>44</v>
      </c>
      <c r="IX326" s="454" t="s">
        <v>136</v>
      </c>
      <c r="IY326" s="454" t="s">
        <v>134</v>
      </c>
      <c r="IZ326" s="455">
        <f>'Produksi dan Harga'!CC13</f>
        <v>13993.22</v>
      </c>
      <c r="JA326" s="455">
        <f t="shared" si="3372"/>
        <v>274844.9372</v>
      </c>
      <c r="JB326" s="455">
        <f t="shared" si="3373"/>
        <v>3845.965672</v>
      </c>
      <c r="JC326" s="456"/>
      <c r="JD326" s="455">
        <f t="shared" si="3374"/>
        <v>0</v>
      </c>
      <c r="JE326" s="456"/>
      <c r="JF326" s="455">
        <f>ADHB!JG326</f>
        <v>0</v>
      </c>
      <c r="JG326" s="455">
        <f t="shared" si="3375"/>
        <v>0</v>
      </c>
      <c r="JH326" s="455">
        <f t="shared" si="3376"/>
        <v>3845.965672</v>
      </c>
      <c r="JI326" s="456">
        <v>0.224147321887</v>
      </c>
      <c r="JJ326" s="457">
        <f t="shared" si="3377"/>
        <v>862.0629054</v>
      </c>
      <c r="JK326" s="458">
        <f t="shared" si="3378"/>
        <v>2983.902766</v>
      </c>
      <c r="JL326" s="459"/>
      <c r="JM326" s="452">
        <v>10.0</v>
      </c>
      <c r="JN326" s="453" t="s">
        <v>44</v>
      </c>
      <c r="JO326" s="454" t="s">
        <v>136</v>
      </c>
      <c r="JP326" s="454" t="s">
        <v>134</v>
      </c>
      <c r="JQ326" s="455"/>
      <c r="JR326" s="455">
        <f t="shared" si="3379"/>
        <v>274844.9372</v>
      </c>
      <c r="JS326" s="455">
        <f t="shared" si="3380"/>
        <v>0</v>
      </c>
      <c r="JT326" s="456"/>
      <c r="JU326" s="455">
        <f t="shared" si="3381"/>
        <v>0</v>
      </c>
      <c r="JV326" s="456"/>
      <c r="JW326" s="455" t="str">
        <f>ADHB!LF326</f>
        <v/>
      </c>
      <c r="JX326" s="455">
        <f t="shared" si="3382"/>
        <v>0</v>
      </c>
      <c r="JY326" s="455">
        <f t="shared" si="3383"/>
        <v>0</v>
      </c>
      <c r="JZ326" s="456">
        <v>0.224147321887</v>
      </c>
      <c r="KA326" s="457">
        <f t="shared" si="3384"/>
        <v>0</v>
      </c>
      <c r="KB326" s="458">
        <f t="shared" si="3385"/>
        <v>0</v>
      </c>
      <c r="KC326" s="459"/>
      <c r="KD326" s="452">
        <v>10.0</v>
      </c>
      <c r="KE326" s="453" t="s">
        <v>44</v>
      </c>
      <c r="KF326" s="454" t="s">
        <v>136</v>
      </c>
      <c r="KG326" s="454" t="s">
        <v>134</v>
      </c>
      <c r="KH326" s="455"/>
      <c r="KI326" s="455">
        <f t="shared" si="3386"/>
        <v>274844.9372</v>
      </c>
      <c r="KJ326" s="455">
        <f t="shared" si="3387"/>
        <v>0</v>
      </c>
      <c r="KK326" s="456"/>
      <c r="KL326" s="455">
        <f t="shared" si="3388"/>
        <v>0</v>
      </c>
      <c r="KM326" s="456"/>
      <c r="KN326" s="455" t="str">
        <f>ADHB!LW326</f>
        <v/>
      </c>
      <c r="KO326" s="455">
        <f t="shared" si="3389"/>
        <v>0</v>
      </c>
      <c r="KP326" s="455">
        <f t="shared" si="3390"/>
        <v>0</v>
      </c>
      <c r="KQ326" s="456">
        <v>0.224147321887</v>
      </c>
      <c r="KR326" s="457">
        <f t="shared" si="3391"/>
        <v>0</v>
      </c>
      <c r="KS326" s="458">
        <f t="shared" si="3392"/>
        <v>0</v>
      </c>
      <c r="KT326" s="459"/>
      <c r="KU326" s="460"/>
    </row>
    <row r="327" ht="15.75" customHeight="1">
      <c r="A327" s="452">
        <v>11.0</v>
      </c>
      <c r="B327" s="453" t="s">
        <v>45</v>
      </c>
      <c r="C327" s="454" t="s">
        <v>136</v>
      </c>
      <c r="D327" s="454" t="s">
        <v>134</v>
      </c>
      <c r="E327" s="455">
        <f>'Produksi dan Harga'!F14</f>
        <v>1609</v>
      </c>
      <c r="F327" s="455">
        <v>553460.2941646602</v>
      </c>
      <c r="G327" s="455">
        <f t="shared" si="3268"/>
        <v>890.5176133</v>
      </c>
      <c r="H327" s="456"/>
      <c r="I327" s="455">
        <f t="shared" si="3269"/>
        <v>0</v>
      </c>
      <c r="J327" s="456"/>
      <c r="K327" s="455">
        <f>ADHB!L327</f>
        <v>0</v>
      </c>
      <c r="L327" s="455">
        <f t="shared" si="3270"/>
        <v>0</v>
      </c>
      <c r="M327" s="455">
        <f t="shared" si="3271"/>
        <v>890.5176133</v>
      </c>
      <c r="N327" s="456">
        <v>0.224147321887</v>
      </c>
      <c r="O327" s="457">
        <f t="shared" si="3272"/>
        <v>199.6071381</v>
      </c>
      <c r="P327" s="458">
        <f t="shared" si="3273"/>
        <v>690.9104752</v>
      </c>
      <c r="Q327" s="459"/>
      <c r="R327" s="452">
        <v>11.0</v>
      </c>
      <c r="S327" s="453" t="s">
        <v>45</v>
      </c>
      <c r="T327" s="454" t="s">
        <v>136</v>
      </c>
      <c r="U327" s="454" t="s">
        <v>134</v>
      </c>
      <c r="V327" s="455">
        <f>'Produksi dan Harga'!K14</f>
        <v>1444</v>
      </c>
      <c r="W327" s="455">
        <f t="shared" si="3274"/>
        <v>553460.2942</v>
      </c>
      <c r="X327" s="455">
        <f t="shared" si="3275"/>
        <v>799.1966648</v>
      </c>
      <c r="Y327" s="456"/>
      <c r="Z327" s="455">
        <f t="shared" si="3276"/>
        <v>0</v>
      </c>
      <c r="AA327" s="456"/>
      <c r="AB327" s="455">
        <f>ADHB!AC327</f>
        <v>0</v>
      </c>
      <c r="AC327" s="455">
        <f t="shared" si="3277"/>
        <v>0</v>
      </c>
      <c r="AD327" s="455">
        <f t="shared" si="3278"/>
        <v>799.1966648</v>
      </c>
      <c r="AE327" s="456">
        <v>0.224147321887</v>
      </c>
      <c r="AF327" s="457">
        <f t="shared" si="3279"/>
        <v>179.1377921</v>
      </c>
      <c r="AG327" s="458">
        <f t="shared" si="3280"/>
        <v>620.0588727</v>
      </c>
      <c r="AH327" s="459"/>
      <c r="AI327" s="452">
        <v>11.0</v>
      </c>
      <c r="AJ327" s="453" t="s">
        <v>45</v>
      </c>
      <c r="AK327" s="454" t="s">
        <v>136</v>
      </c>
      <c r="AL327" s="454" t="s">
        <v>134</v>
      </c>
      <c r="AM327" s="455">
        <f>'Produksi dan Harga'!P14</f>
        <v>1750</v>
      </c>
      <c r="AN327" s="455">
        <f t="shared" si="3281"/>
        <v>553460.2942</v>
      </c>
      <c r="AO327" s="455">
        <f t="shared" si="3282"/>
        <v>968.5555148</v>
      </c>
      <c r="AP327" s="456"/>
      <c r="AQ327" s="455">
        <f t="shared" si="3283"/>
        <v>0</v>
      </c>
      <c r="AR327" s="456"/>
      <c r="AS327" s="455">
        <f>ADHB!AT327</f>
        <v>0</v>
      </c>
      <c r="AT327" s="455">
        <f t="shared" si="3284"/>
        <v>0</v>
      </c>
      <c r="AU327" s="455">
        <f t="shared" si="3285"/>
        <v>968.5555148</v>
      </c>
      <c r="AV327" s="456">
        <v>0.224147321887</v>
      </c>
      <c r="AW327" s="457">
        <f t="shared" si="3286"/>
        <v>217.0991247</v>
      </c>
      <c r="AX327" s="458">
        <f t="shared" si="3287"/>
        <v>751.45639</v>
      </c>
      <c r="AY327" s="459"/>
      <c r="AZ327" s="452">
        <v>11.0</v>
      </c>
      <c r="BA327" s="453" t="s">
        <v>45</v>
      </c>
      <c r="BB327" s="454" t="s">
        <v>136</v>
      </c>
      <c r="BC327" s="454" t="s">
        <v>134</v>
      </c>
      <c r="BD327" s="455">
        <f>'Produksi dan Harga'!U14</f>
        <v>3547</v>
      </c>
      <c r="BE327" s="455">
        <f t="shared" si="3288"/>
        <v>553460.2942</v>
      </c>
      <c r="BF327" s="455">
        <f t="shared" si="3289"/>
        <v>1963.123663</v>
      </c>
      <c r="BG327" s="456"/>
      <c r="BH327" s="455">
        <f t="shared" si="3290"/>
        <v>0</v>
      </c>
      <c r="BI327" s="456"/>
      <c r="BJ327" s="455">
        <f>ADHB!BK327</f>
        <v>0</v>
      </c>
      <c r="BK327" s="455">
        <f t="shared" si="3291"/>
        <v>0</v>
      </c>
      <c r="BL327" s="455">
        <f t="shared" si="3292"/>
        <v>1963.123663</v>
      </c>
      <c r="BM327" s="456">
        <v>0.224147321887</v>
      </c>
      <c r="BN327" s="457">
        <f t="shared" si="3293"/>
        <v>440.0289117</v>
      </c>
      <c r="BO327" s="458">
        <f t="shared" si="3294"/>
        <v>1523.094752</v>
      </c>
      <c r="BP327" s="459"/>
      <c r="BQ327" s="452">
        <v>11.0</v>
      </c>
      <c r="BR327" s="453" t="s">
        <v>45</v>
      </c>
      <c r="BS327" s="454" t="s">
        <v>136</v>
      </c>
      <c r="BT327" s="454" t="s">
        <v>134</v>
      </c>
      <c r="BU327" s="455">
        <f>'Produksi dan Harga'!Z14</f>
        <v>1302</v>
      </c>
      <c r="BV327" s="455">
        <f t="shared" si="3295"/>
        <v>553460.2942</v>
      </c>
      <c r="BW327" s="455">
        <f t="shared" si="3296"/>
        <v>720.605303</v>
      </c>
      <c r="BX327" s="456"/>
      <c r="BY327" s="455">
        <f t="shared" si="3297"/>
        <v>0</v>
      </c>
      <c r="BZ327" s="456"/>
      <c r="CA327" s="455">
        <f>ADHB!CB327</f>
        <v>0</v>
      </c>
      <c r="CB327" s="455">
        <f t="shared" si="3298"/>
        <v>0</v>
      </c>
      <c r="CC327" s="455">
        <f t="shared" si="3299"/>
        <v>720.605303</v>
      </c>
      <c r="CD327" s="456">
        <v>0.224147321887</v>
      </c>
      <c r="CE327" s="457">
        <f t="shared" si="3300"/>
        <v>161.5217488</v>
      </c>
      <c r="CF327" s="458">
        <f t="shared" si="3301"/>
        <v>559.0835542</v>
      </c>
      <c r="CG327" s="459"/>
      <c r="CH327" s="452">
        <v>11.0</v>
      </c>
      <c r="CI327" s="453" t="s">
        <v>45</v>
      </c>
      <c r="CJ327" s="454" t="s">
        <v>136</v>
      </c>
      <c r="CK327" s="454" t="s">
        <v>134</v>
      </c>
      <c r="CL327" s="455">
        <f>'Produksi dan Harga'!AE14</f>
        <v>445</v>
      </c>
      <c r="CM327" s="455">
        <f t="shared" si="3302"/>
        <v>553460.2942</v>
      </c>
      <c r="CN327" s="455">
        <f t="shared" si="3303"/>
        <v>246.2898309</v>
      </c>
      <c r="CO327" s="456"/>
      <c r="CP327" s="455">
        <f t="shared" si="3304"/>
        <v>0</v>
      </c>
      <c r="CQ327" s="456"/>
      <c r="CR327" s="455">
        <f>ADHB!CS327</f>
        <v>0</v>
      </c>
      <c r="CS327" s="455">
        <f t="shared" si="3305"/>
        <v>0</v>
      </c>
      <c r="CT327" s="455">
        <f t="shared" si="3306"/>
        <v>246.2898309</v>
      </c>
      <c r="CU327" s="456">
        <v>0.224147321887</v>
      </c>
      <c r="CV327" s="457">
        <f t="shared" si="3307"/>
        <v>55.205206</v>
      </c>
      <c r="CW327" s="458">
        <f t="shared" si="3308"/>
        <v>191.0846249</v>
      </c>
      <c r="CX327" s="459"/>
      <c r="CY327" s="452">
        <v>11.0</v>
      </c>
      <c r="CZ327" s="453" t="s">
        <v>45</v>
      </c>
      <c r="DA327" s="454" t="s">
        <v>136</v>
      </c>
      <c r="DB327" s="454" t="s">
        <v>134</v>
      </c>
      <c r="DC327" s="455">
        <f>'Produksi dan Harga'!AJ14</f>
        <v>3530</v>
      </c>
      <c r="DD327" s="455">
        <f t="shared" si="3309"/>
        <v>553460.2942</v>
      </c>
      <c r="DE327" s="455">
        <f t="shared" si="3310"/>
        <v>1953.714838</v>
      </c>
      <c r="DF327" s="456"/>
      <c r="DG327" s="455">
        <f t="shared" si="3311"/>
        <v>0</v>
      </c>
      <c r="DH327" s="456"/>
      <c r="DI327" s="455">
        <f>ADHB!DJ327</f>
        <v>0</v>
      </c>
      <c r="DJ327" s="455">
        <f t="shared" si="3312"/>
        <v>0</v>
      </c>
      <c r="DK327" s="455">
        <f t="shared" si="3313"/>
        <v>1953.714838</v>
      </c>
      <c r="DL327" s="456">
        <v>0.224147321887</v>
      </c>
      <c r="DM327" s="457">
        <f t="shared" si="3314"/>
        <v>437.9199488</v>
      </c>
      <c r="DN327" s="458">
        <f t="shared" si="3315"/>
        <v>1515.79489</v>
      </c>
      <c r="DO327" s="459"/>
      <c r="DP327" s="452">
        <v>11.0</v>
      </c>
      <c r="DQ327" s="453" t="s">
        <v>45</v>
      </c>
      <c r="DR327" s="454" t="s">
        <v>136</v>
      </c>
      <c r="DS327" s="454" t="s">
        <v>134</v>
      </c>
      <c r="DT327" s="455">
        <f>'Produksi dan Harga'!AO14</f>
        <v>615</v>
      </c>
      <c r="DU327" s="455">
        <f t="shared" si="3316"/>
        <v>553460.2942</v>
      </c>
      <c r="DV327" s="455">
        <f t="shared" si="3317"/>
        <v>340.3780809</v>
      </c>
      <c r="DW327" s="456"/>
      <c r="DX327" s="455">
        <f t="shared" si="3318"/>
        <v>0</v>
      </c>
      <c r="DY327" s="456"/>
      <c r="DZ327" s="455">
        <f>ADHB!EA327</f>
        <v>0</v>
      </c>
      <c r="EA327" s="455">
        <f t="shared" si="3319"/>
        <v>0</v>
      </c>
      <c r="EB327" s="455">
        <f t="shared" si="3320"/>
        <v>340.3780809</v>
      </c>
      <c r="EC327" s="456">
        <v>0.224147321887</v>
      </c>
      <c r="ED327" s="457">
        <f t="shared" si="3321"/>
        <v>76.29483527</v>
      </c>
      <c r="EE327" s="458">
        <f t="shared" si="3322"/>
        <v>264.0832456</v>
      </c>
      <c r="EF327" s="459"/>
      <c r="EG327" s="452">
        <v>11.0</v>
      </c>
      <c r="EH327" s="453" t="s">
        <v>45</v>
      </c>
      <c r="EI327" s="454" t="s">
        <v>136</v>
      </c>
      <c r="EJ327" s="454" t="s">
        <v>134</v>
      </c>
      <c r="EK327" s="455">
        <f>'Produksi dan Harga'!AT14</f>
        <v>727</v>
      </c>
      <c r="EL327" s="455">
        <f t="shared" si="3323"/>
        <v>553460.2942</v>
      </c>
      <c r="EM327" s="455">
        <f t="shared" si="3324"/>
        <v>402.3656339</v>
      </c>
      <c r="EN327" s="456"/>
      <c r="EO327" s="455">
        <f t="shared" si="3325"/>
        <v>0</v>
      </c>
      <c r="EP327" s="456"/>
      <c r="EQ327" s="455">
        <f>ADHB!ER327</f>
        <v>0</v>
      </c>
      <c r="ER327" s="455">
        <f t="shared" si="3326"/>
        <v>0</v>
      </c>
      <c r="ES327" s="455">
        <f t="shared" si="3327"/>
        <v>402.3656339</v>
      </c>
      <c r="ET327" s="456">
        <v>0.224147321887</v>
      </c>
      <c r="EU327" s="457">
        <f t="shared" si="3328"/>
        <v>90.18917925</v>
      </c>
      <c r="EV327" s="458">
        <f t="shared" si="3329"/>
        <v>312.1764546</v>
      </c>
      <c r="EW327" s="459"/>
      <c r="EX327" s="452">
        <v>11.0</v>
      </c>
      <c r="EY327" s="453" t="s">
        <v>45</v>
      </c>
      <c r="EZ327" s="454" t="s">
        <v>136</v>
      </c>
      <c r="FA327" s="454" t="s">
        <v>134</v>
      </c>
      <c r="FB327" s="455">
        <f>'Produksi dan Harga'!AY14</f>
        <v>948</v>
      </c>
      <c r="FC327" s="455">
        <f t="shared" si="3330"/>
        <v>553460.2942</v>
      </c>
      <c r="FD327" s="455">
        <f t="shared" si="3331"/>
        <v>524.6803589</v>
      </c>
      <c r="FE327" s="456"/>
      <c r="FF327" s="455">
        <f t="shared" si="3332"/>
        <v>0</v>
      </c>
      <c r="FG327" s="456"/>
      <c r="FH327" s="455">
        <f>ADHB!FI327</f>
        <v>0</v>
      </c>
      <c r="FI327" s="455">
        <f t="shared" si="3333"/>
        <v>0</v>
      </c>
      <c r="FJ327" s="455">
        <f t="shared" si="3334"/>
        <v>524.6803589</v>
      </c>
      <c r="FK327" s="456">
        <v>0.224147321887</v>
      </c>
      <c r="FL327" s="457">
        <f t="shared" si="3335"/>
        <v>117.6056973</v>
      </c>
      <c r="FM327" s="458">
        <f t="shared" si="3336"/>
        <v>407.0746616</v>
      </c>
      <c r="FN327" s="459"/>
      <c r="FO327" s="452">
        <v>11.0</v>
      </c>
      <c r="FP327" s="453" t="s">
        <v>45</v>
      </c>
      <c r="FQ327" s="454" t="s">
        <v>136</v>
      </c>
      <c r="FR327" s="454" t="s">
        <v>134</v>
      </c>
      <c r="FS327" s="455">
        <f>'Produksi dan Harga'!BD14</f>
        <v>480</v>
      </c>
      <c r="FT327" s="455">
        <f t="shared" si="3337"/>
        <v>553460.2942</v>
      </c>
      <c r="FU327" s="455">
        <f t="shared" si="3338"/>
        <v>265.6609412</v>
      </c>
      <c r="FV327" s="456"/>
      <c r="FW327" s="455">
        <f t="shared" si="3339"/>
        <v>0</v>
      </c>
      <c r="FX327" s="456"/>
      <c r="FY327" s="455">
        <f>ADHB!FZ327</f>
        <v>0</v>
      </c>
      <c r="FZ327" s="455">
        <f t="shared" si="3340"/>
        <v>0</v>
      </c>
      <c r="GA327" s="455">
        <f t="shared" si="3341"/>
        <v>265.6609412</v>
      </c>
      <c r="GB327" s="456">
        <v>0.224147321887</v>
      </c>
      <c r="GC327" s="457">
        <f t="shared" si="3342"/>
        <v>59.5471885</v>
      </c>
      <c r="GD327" s="458">
        <f t="shared" si="3343"/>
        <v>206.1137527</v>
      </c>
      <c r="GE327" s="459"/>
      <c r="GF327" s="452">
        <v>11.0</v>
      </c>
      <c r="GG327" s="453" t="s">
        <v>45</v>
      </c>
      <c r="GH327" s="454" t="s">
        <v>136</v>
      </c>
      <c r="GI327" s="454" t="s">
        <v>134</v>
      </c>
      <c r="GJ327" s="455">
        <f>'Produksi dan Harga'!BI14</f>
        <v>658.4</v>
      </c>
      <c r="GK327" s="455">
        <f t="shared" si="3344"/>
        <v>553460.2942</v>
      </c>
      <c r="GL327" s="455">
        <f t="shared" si="3345"/>
        <v>364.3982577</v>
      </c>
      <c r="GM327" s="456"/>
      <c r="GN327" s="455">
        <f t="shared" si="3346"/>
        <v>0</v>
      </c>
      <c r="GO327" s="456"/>
      <c r="GP327" s="455">
        <f>ADHB!GQ327</f>
        <v>0</v>
      </c>
      <c r="GQ327" s="455">
        <f t="shared" si="3347"/>
        <v>0</v>
      </c>
      <c r="GR327" s="455">
        <f t="shared" si="3348"/>
        <v>364.3982577</v>
      </c>
      <c r="GS327" s="456">
        <v>0.224147321887</v>
      </c>
      <c r="GT327" s="457">
        <f t="shared" si="3349"/>
        <v>81.67889356</v>
      </c>
      <c r="GU327" s="458">
        <f t="shared" si="3350"/>
        <v>282.7193641</v>
      </c>
      <c r="GV327" s="459"/>
      <c r="GW327" s="452">
        <v>11.0</v>
      </c>
      <c r="GX327" s="453" t="s">
        <v>45</v>
      </c>
      <c r="GY327" s="454" t="s">
        <v>136</v>
      </c>
      <c r="GZ327" s="454" t="s">
        <v>134</v>
      </c>
      <c r="HA327" s="455">
        <f>'Produksi dan Harga'!BN14</f>
        <v>281.02</v>
      </c>
      <c r="HB327" s="455">
        <f t="shared" si="3351"/>
        <v>553460.2942</v>
      </c>
      <c r="HC327" s="455">
        <f t="shared" si="3352"/>
        <v>155.5334119</v>
      </c>
      <c r="HD327" s="456"/>
      <c r="HE327" s="455">
        <f t="shared" si="3353"/>
        <v>0</v>
      </c>
      <c r="HF327" s="456"/>
      <c r="HG327" s="455">
        <f>ADHB!HH327</f>
        <v>0</v>
      </c>
      <c r="HH327" s="455">
        <f t="shared" si="3354"/>
        <v>0</v>
      </c>
      <c r="HI327" s="455">
        <f t="shared" si="3355"/>
        <v>155.5334119</v>
      </c>
      <c r="HJ327" s="456">
        <v>0.224147321887</v>
      </c>
      <c r="HK327" s="457">
        <f t="shared" si="3356"/>
        <v>34.86239773</v>
      </c>
      <c r="HL327" s="458">
        <f t="shared" si="3357"/>
        <v>120.6710141</v>
      </c>
      <c r="HM327" s="459"/>
      <c r="HN327" s="452">
        <v>11.0</v>
      </c>
      <c r="HO327" s="453" t="s">
        <v>45</v>
      </c>
      <c r="HP327" s="454" t="s">
        <v>136</v>
      </c>
      <c r="HQ327" s="454" t="s">
        <v>134</v>
      </c>
      <c r="HR327" s="455">
        <f>'Produksi dan Harga'!BS14</f>
        <v>1730.1</v>
      </c>
      <c r="HS327" s="455">
        <f t="shared" si="3358"/>
        <v>553460.2942</v>
      </c>
      <c r="HT327" s="455">
        <f t="shared" si="3359"/>
        <v>957.5416549</v>
      </c>
      <c r="HU327" s="456"/>
      <c r="HV327" s="455">
        <f t="shared" si="3360"/>
        <v>0</v>
      </c>
      <c r="HW327" s="456"/>
      <c r="HX327" s="455">
        <f>ADHB!HY327</f>
        <v>0</v>
      </c>
      <c r="HY327" s="455">
        <f t="shared" si="3361"/>
        <v>0</v>
      </c>
      <c r="HZ327" s="455">
        <f t="shared" si="3362"/>
        <v>957.5416549</v>
      </c>
      <c r="IA327" s="456">
        <v>0.224147321887</v>
      </c>
      <c r="IB327" s="457">
        <f t="shared" si="3363"/>
        <v>214.6303975</v>
      </c>
      <c r="IC327" s="458">
        <f t="shared" si="3364"/>
        <v>742.9112574</v>
      </c>
      <c r="ID327" s="459"/>
      <c r="IE327" s="452">
        <v>11.0</v>
      </c>
      <c r="IF327" s="453" t="s">
        <v>45</v>
      </c>
      <c r="IG327" s="454" t="s">
        <v>136</v>
      </c>
      <c r="IH327" s="454" t="s">
        <v>134</v>
      </c>
      <c r="II327" s="455">
        <f>'Produksi dan Harga'!BX14</f>
        <v>980.44</v>
      </c>
      <c r="IJ327" s="455">
        <f t="shared" si="3365"/>
        <v>553460.2942</v>
      </c>
      <c r="IK327" s="455">
        <f t="shared" si="3366"/>
        <v>542.6346108</v>
      </c>
      <c r="IL327" s="456"/>
      <c r="IM327" s="455">
        <f t="shared" si="3367"/>
        <v>0</v>
      </c>
      <c r="IN327" s="456"/>
      <c r="IO327" s="455">
        <f>ADHB!IP327</f>
        <v>0</v>
      </c>
      <c r="IP327" s="455">
        <f t="shared" si="3368"/>
        <v>0</v>
      </c>
      <c r="IQ327" s="455">
        <f t="shared" si="3369"/>
        <v>542.6346108</v>
      </c>
      <c r="IR327" s="456">
        <v>0.224147321887</v>
      </c>
      <c r="IS327" s="457">
        <f t="shared" si="3370"/>
        <v>121.6300948</v>
      </c>
      <c r="IT327" s="458">
        <f t="shared" si="3371"/>
        <v>421.004516</v>
      </c>
      <c r="IU327" s="459"/>
      <c r="IV327" s="452">
        <v>11.0</v>
      </c>
      <c r="IW327" s="453" t="s">
        <v>45</v>
      </c>
      <c r="IX327" s="454" t="s">
        <v>136</v>
      </c>
      <c r="IY327" s="454" t="s">
        <v>134</v>
      </c>
      <c r="IZ327" s="455">
        <f>'Produksi dan Harga'!CC14</f>
        <v>886.35</v>
      </c>
      <c r="JA327" s="455">
        <f t="shared" si="3372"/>
        <v>553460.2942</v>
      </c>
      <c r="JB327" s="455">
        <f t="shared" si="3373"/>
        <v>490.5595317</v>
      </c>
      <c r="JC327" s="456"/>
      <c r="JD327" s="455">
        <f t="shared" si="3374"/>
        <v>0</v>
      </c>
      <c r="JE327" s="456"/>
      <c r="JF327" s="455">
        <f>ADHB!JG327</f>
        <v>0</v>
      </c>
      <c r="JG327" s="455">
        <f t="shared" si="3375"/>
        <v>0</v>
      </c>
      <c r="JH327" s="455">
        <f t="shared" si="3376"/>
        <v>490.5595317</v>
      </c>
      <c r="JI327" s="456">
        <v>0.224147321887</v>
      </c>
      <c r="JJ327" s="457">
        <f t="shared" si="3377"/>
        <v>109.9576053</v>
      </c>
      <c r="JK327" s="458">
        <f t="shared" si="3378"/>
        <v>380.6019265</v>
      </c>
      <c r="JL327" s="459"/>
      <c r="JM327" s="452">
        <v>11.0</v>
      </c>
      <c r="JN327" s="453" t="s">
        <v>45</v>
      </c>
      <c r="JO327" s="454" t="s">
        <v>136</v>
      </c>
      <c r="JP327" s="454" t="s">
        <v>134</v>
      </c>
      <c r="JQ327" s="455"/>
      <c r="JR327" s="455">
        <f t="shared" si="3379"/>
        <v>553460.2942</v>
      </c>
      <c r="JS327" s="455">
        <f t="shared" si="3380"/>
        <v>0</v>
      </c>
      <c r="JT327" s="456"/>
      <c r="JU327" s="455">
        <f t="shared" si="3381"/>
        <v>0</v>
      </c>
      <c r="JV327" s="456"/>
      <c r="JW327" s="455" t="str">
        <f>ADHB!LF327</f>
        <v/>
      </c>
      <c r="JX327" s="455">
        <f t="shared" si="3382"/>
        <v>0</v>
      </c>
      <c r="JY327" s="455">
        <f t="shared" si="3383"/>
        <v>0</v>
      </c>
      <c r="JZ327" s="456">
        <v>0.224147321887</v>
      </c>
      <c r="KA327" s="457">
        <f t="shared" si="3384"/>
        <v>0</v>
      </c>
      <c r="KB327" s="458">
        <f t="shared" si="3385"/>
        <v>0</v>
      </c>
      <c r="KC327" s="459"/>
      <c r="KD327" s="452">
        <v>11.0</v>
      </c>
      <c r="KE327" s="453" t="s">
        <v>45</v>
      </c>
      <c r="KF327" s="454" t="s">
        <v>136</v>
      </c>
      <c r="KG327" s="454" t="s">
        <v>134</v>
      </c>
      <c r="KH327" s="455"/>
      <c r="KI327" s="455">
        <f t="shared" si="3386"/>
        <v>553460.2942</v>
      </c>
      <c r="KJ327" s="455">
        <f t="shared" si="3387"/>
        <v>0</v>
      </c>
      <c r="KK327" s="456"/>
      <c r="KL327" s="455">
        <f t="shared" si="3388"/>
        <v>0</v>
      </c>
      <c r="KM327" s="456"/>
      <c r="KN327" s="455" t="str">
        <f>ADHB!LW327</f>
        <v/>
      </c>
      <c r="KO327" s="455">
        <f t="shared" si="3389"/>
        <v>0</v>
      </c>
      <c r="KP327" s="455">
        <f t="shared" si="3390"/>
        <v>0</v>
      </c>
      <c r="KQ327" s="456">
        <v>0.224147321887</v>
      </c>
      <c r="KR327" s="457">
        <f t="shared" si="3391"/>
        <v>0</v>
      </c>
      <c r="KS327" s="458">
        <f t="shared" si="3392"/>
        <v>0</v>
      </c>
      <c r="KT327" s="459"/>
      <c r="KU327" s="460"/>
    </row>
    <row r="328" ht="15.75" customHeight="1">
      <c r="A328" s="452">
        <v>12.0</v>
      </c>
      <c r="B328" s="453" t="s">
        <v>46</v>
      </c>
      <c r="C328" s="454" t="s">
        <v>136</v>
      </c>
      <c r="D328" s="454" t="s">
        <v>134</v>
      </c>
      <c r="E328" s="455">
        <f>'Produksi dan Harga'!F15</f>
        <v>5454</v>
      </c>
      <c r="F328" s="455">
        <v>262000.4806276823</v>
      </c>
      <c r="G328" s="455">
        <f t="shared" si="3268"/>
        <v>1428.950621</v>
      </c>
      <c r="H328" s="456"/>
      <c r="I328" s="455">
        <f t="shared" si="3269"/>
        <v>0</v>
      </c>
      <c r="J328" s="456"/>
      <c r="K328" s="455">
        <f>ADHB!L328</f>
        <v>0</v>
      </c>
      <c r="L328" s="455">
        <f t="shared" si="3270"/>
        <v>0</v>
      </c>
      <c r="M328" s="455">
        <f t="shared" si="3271"/>
        <v>1428.950621</v>
      </c>
      <c r="N328" s="456">
        <v>0.224147321887</v>
      </c>
      <c r="O328" s="457">
        <f t="shared" si="3272"/>
        <v>320.2954549</v>
      </c>
      <c r="P328" s="458">
        <f t="shared" si="3273"/>
        <v>1108.655166</v>
      </c>
      <c r="Q328" s="459"/>
      <c r="R328" s="452">
        <v>12.0</v>
      </c>
      <c r="S328" s="453" t="s">
        <v>46</v>
      </c>
      <c r="T328" s="454" t="s">
        <v>136</v>
      </c>
      <c r="U328" s="454" t="s">
        <v>134</v>
      </c>
      <c r="V328" s="455">
        <f>'Produksi dan Harga'!K15</f>
        <v>6375</v>
      </c>
      <c r="W328" s="455">
        <f t="shared" si="3274"/>
        <v>262000.4806</v>
      </c>
      <c r="X328" s="455">
        <f t="shared" si="3275"/>
        <v>1670.253064</v>
      </c>
      <c r="Y328" s="456"/>
      <c r="Z328" s="455">
        <f t="shared" si="3276"/>
        <v>0</v>
      </c>
      <c r="AA328" s="456"/>
      <c r="AB328" s="455">
        <f>ADHB!AC328</f>
        <v>0</v>
      </c>
      <c r="AC328" s="455">
        <f t="shared" si="3277"/>
        <v>0</v>
      </c>
      <c r="AD328" s="455">
        <f t="shared" si="3278"/>
        <v>1670.253064</v>
      </c>
      <c r="AE328" s="456">
        <v>0.224147321887</v>
      </c>
      <c r="AF328" s="457">
        <f t="shared" si="3279"/>
        <v>374.3827512</v>
      </c>
      <c r="AG328" s="458">
        <f t="shared" si="3280"/>
        <v>1295.870313</v>
      </c>
      <c r="AH328" s="459"/>
      <c r="AI328" s="452">
        <v>12.0</v>
      </c>
      <c r="AJ328" s="453" t="s">
        <v>46</v>
      </c>
      <c r="AK328" s="454" t="s">
        <v>136</v>
      </c>
      <c r="AL328" s="454" t="s">
        <v>134</v>
      </c>
      <c r="AM328" s="455">
        <f>'Produksi dan Harga'!P15</f>
        <v>7047</v>
      </c>
      <c r="AN328" s="455">
        <f t="shared" si="3281"/>
        <v>262000.4806</v>
      </c>
      <c r="AO328" s="455">
        <f t="shared" si="3282"/>
        <v>1846.317387</v>
      </c>
      <c r="AP328" s="456"/>
      <c r="AQ328" s="455">
        <f t="shared" si="3283"/>
        <v>0</v>
      </c>
      <c r="AR328" s="456"/>
      <c r="AS328" s="455">
        <f>ADHB!AT328</f>
        <v>0</v>
      </c>
      <c r="AT328" s="455">
        <f t="shared" si="3284"/>
        <v>0</v>
      </c>
      <c r="AU328" s="455">
        <f t="shared" si="3285"/>
        <v>1846.317387</v>
      </c>
      <c r="AV328" s="456">
        <v>0.224147321887</v>
      </c>
      <c r="AW328" s="457">
        <f t="shared" si="3286"/>
        <v>413.8470976</v>
      </c>
      <c r="AX328" s="458">
        <f t="shared" si="3287"/>
        <v>1432.470289</v>
      </c>
      <c r="AY328" s="459"/>
      <c r="AZ328" s="452">
        <v>12.0</v>
      </c>
      <c r="BA328" s="453" t="s">
        <v>46</v>
      </c>
      <c r="BB328" s="454" t="s">
        <v>136</v>
      </c>
      <c r="BC328" s="454" t="s">
        <v>134</v>
      </c>
      <c r="BD328" s="455">
        <f>'Produksi dan Harga'!U15</f>
        <v>8708</v>
      </c>
      <c r="BE328" s="455">
        <f t="shared" si="3288"/>
        <v>262000.4806</v>
      </c>
      <c r="BF328" s="455">
        <f t="shared" si="3289"/>
        <v>2281.500185</v>
      </c>
      <c r="BG328" s="456"/>
      <c r="BH328" s="455">
        <f t="shared" si="3290"/>
        <v>0</v>
      </c>
      <c r="BI328" s="456"/>
      <c r="BJ328" s="455">
        <f>ADHB!BK328</f>
        <v>0</v>
      </c>
      <c r="BK328" s="455">
        <f t="shared" si="3291"/>
        <v>0</v>
      </c>
      <c r="BL328" s="455">
        <f t="shared" si="3292"/>
        <v>2281.500185</v>
      </c>
      <c r="BM328" s="456">
        <v>0.224147321887</v>
      </c>
      <c r="BN328" s="457">
        <f t="shared" si="3293"/>
        <v>511.3921564</v>
      </c>
      <c r="BO328" s="458">
        <f t="shared" si="3294"/>
        <v>1770.108029</v>
      </c>
      <c r="BP328" s="459"/>
      <c r="BQ328" s="452">
        <v>12.0</v>
      </c>
      <c r="BR328" s="453" t="s">
        <v>46</v>
      </c>
      <c r="BS328" s="454" t="s">
        <v>136</v>
      </c>
      <c r="BT328" s="454" t="s">
        <v>134</v>
      </c>
      <c r="BU328" s="455">
        <f>'Produksi dan Harga'!Z15</f>
        <v>6893</v>
      </c>
      <c r="BV328" s="455">
        <f t="shared" si="3295"/>
        <v>262000.4806</v>
      </c>
      <c r="BW328" s="455">
        <f t="shared" si="3296"/>
        <v>1805.969313</v>
      </c>
      <c r="BX328" s="456"/>
      <c r="BY328" s="455">
        <f t="shared" si="3297"/>
        <v>0</v>
      </c>
      <c r="BZ328" s="456"/>
      <c r="CA328" s="455">
        <f>ADHB!CB328</f>
        <v>0</v>
      </c>
      <c r="CB328" s="455">
        <f t="shared" si="3298"/>
        <v>0</v>
      </c>
      <c r="CC328" s="455">
        <f t="shared" si="3299"/>
        <v>1805.969313</v>
      </c>
      <c r="CD328" s="456">
        <v>0.224147321887</v>
      </c>
      <c r="CE328" s="457">
        <f t="shared" si="3300"/>
        <v>404.8031849</v>
      </c>
      <c r="CF328" s="458">
        <f t="shared" si="3301"/>
        <v>1401.166128</v>
      </c>
      <c r="CG328" s="459"/>
      <c r="CH328" s="452">
        <v>12.0</v>
      </c>
      <c r="CI328" s="453" t="s">
        <v>46</v>
      </c>
      <c r="CJ328" s="454" t="s">
        <v>136</v>
      </c>
      <c r="CK328" s="454" t="s">
        <v>134</v>
      </c>
      <c r="CL328" s="455">
        <f>'Produksi dan Harga'!AE15</f>
        <v>3049</v>
      </c>
      <c r="CM328" s="455">
        <f t="shared" si="3302"/>
        <v>262000.4806</v>
      </c>
      <c r="CN328" s="455">
        <f t="shared" si="3303"/>
        <v>798.8394654</v>
      </c>
      <c r="CO328" s="456"/>
      <c r="CP328" s="455">
        <f t="shared" si="3304"/>
        <v>0</v>
      </c>
      <c r="CQ328" s="456"/>
      <c r="CR328" s="455">
        <f>ADHB!CS328</f>
        <v>0</v>
      </c>
      <c r="CS328" s="455">
        <f t="shared" si="3305"/>
        <v>0</v>
      </c>
      <c r="CT328" s="455">
        <f t="shared" si="3306"/>
        <v>798.8394654</v>
      </c>
      <c r="CU328" s="456">
        <v>0.224147321887</v>
      </c>
      <c r="CV328" s="457">
        <f t="shared" si="3307"/>
        <v>179.0577268</v>
      </c>
      <c r="CW328" s="458">
        <f t="shared" si="3308"/>
        <v>619.7817386</v>
      </c>
      <c r="CX328" s="459"/>
      <c r="CY328" s="452">
        <v>12.0</v>
      </c>
      <c r="CZ328" s="453" t="s">
        <v>46</v>
      </c>
      <c r="DA328" s="454" t="s">
        <v>136</v>
      </c>
      <c r="DB328" s="454" t="s">
        <v>134</v>
      </c>
      <c r="DC328" s="455">
        <f>'Produksi dan Harga'!AJ15</f>
        <v>11805</v>
      </c>
      <c r="DD328" s="455">
        <f t="shared" si="3309"/>
        <v>262000.4806</v>
      </c>
      <c r="DE328" s="455">
        <f t="shared" si="3310"/>
        <v>3092.915674</v>
      </c>
      <c r="DF328" s="456"/>
      <c r="DG328" s="455">
        <f t="shared" si="3311"/>
        <v>0</v>
      </c>
      <c r="DH328" s="456"/>
      <c r="DI328" s="455">
        <f>ADHB!DJ328</f>
        <v>0</v>
      </c>
      <c r="DJ328" s="455">
        <f t="shared" si="3312"/>
        <v>0</v>
      </c>
      <c r="DK328" s="455">
        <f t="shared" si="3313"/>
        <v>3092.915674</v>
      </c>
      <c r="DL328" s="456">
        <v>0.224147321887</v>
      </c>
      <c r="DM328" s="457">
        <f t="shared" si="3314"/>
        <v>693.2687651</v>
      </c>
      <c r="DN328" s="458">
        <f t="shared" si="3315"/>
        <v>2399.646909</v>
      </c>
      <c r="DO328" s="459"/>
      <c r="DP328" s="452">
        <v>12.0</v>
      </c>
      <c r="DQ328" s="453" t="s">
        <v>46</v>
      </c>
      <c r="DR328" s="454" t="s">
        <v>136</v>
      </c>
      <c r="DS328" s="454" t="s">
        <v>134</v>
      </c>
      <c r="DT328" s="455">
        <f>'Produksi dan Harga'!AO15</f>
        <v>2621</v>
      </c>
      <c r="DU328" s="455">
        <f t="shared" si="3316"/>
        <v>262000.4806</v>
      </c>
      <c r="DV328" s="455">
        <f t="shared" si="3317"/>
        <v>686.7032597</v>
      </c>
      <c r="DW328" s="456"/>
      <c r="DX328" s="455">
        <f t="shared" si="3318"/>
        <v>0</v>
      </c>
      <c r="DY328" s="456"/>
      <c r="DZ328" s="455">
        <f>ADHB!EA328</f>
        <v>0</v>
      </c>
      <c r="EA328" s="455">
        <f t="shared" si="3319"/>
        <v>0</v>
      </c>
      <c r="EB328" s="455">
        <f t="shared" si="3320"/>
        <v>686.7032597</v>
      </c>
      <c r="EC328" s="456">
        <v>0.224147321887</v>
      </c>
      <c r="ED328" s="457">
        <f t="shared" si="3321"/>
        <v>153.9226966</v>
      </c>
      <c r="EE328" s="458">
        <f t="shared" si="3322"/>
        <v>532.7805631</v>
      </c>
      <c r="EF328" s="459"/>
      <c r="EG328" s="452">
        <v>12.0</v>
      </c>
      <c r="EH328" s="453" t="s">
        <v>46</v>
      </c>
      <c r="EI328" s="454" t="s">
        <v>136</v>
      </c>
      <c r="EJ328" s="454" t="s">
        <v>134</v>
      </c>
      <c r="EK328" s="455">
        <f>'Produksi dan Harga'!AT15</f>
        <v>3516</v>
      </c>
      <c r="EL328" s="455">
        <f t="shared" si="3323"/>
        <v>262000.4806</v>
      </c>
      <c r="EM328" s="455">
        <f t="shared" si="3324"/>
        <v>921.1936899</v>
      </c>
      <c r="EN328" s="456"/>
      <c r="EO328" s="455">
        <f t="shared" si="3325"/>
        <v>0</v>
      </c>
      <c r="EP328" s="456"/>
      <c r="EQ328" s="455">
        <f>ADHB!ER328</f>
        <v>0</v>
      </c>
      <c r="ER328" s="455">
        <f t="shared" si="3326"/>
        <v>0</v>
      </c>
      <c r="ES328" s="455">
        <f t="shared" si="3327"/>
        <v>921.1936899</v>
      </c>
      <c r="ET328" s="456">
        <v>0.224147321887</v>
      </c>
      <c r="EU328" s="457">
        <f t="shared" si="3328"/>
        <v>206.4830985</v>
      </c>
      <c r="EV328" s="458">
        <f t="shared" si="3329"/>
        <v>714.7105914</v>
      </c>
      <c r="EW328" s="459"/>
      <c r="EX328" s="452">
        <v>12.0</v>
      </c>
      <c r="EY328" s="453" t="s">
        <v>46</v>
      </c>
      <c r="EZ328" s="454" t="s">
        <v>136</v>
      </c>
      <c r="FA328" s="454" t="s">
        <v>134</v>
      </c>
      <c r="FB328" s="455">
        <f>'Produksi dan Harga'!AY15</f>
        <v>4568</v>
      </c>
      <c r="FC328" s="455">
        <f t="shared" si="3330"/>
        <v>262000.4806</v>
      </c>
      <c r="FD328" s="455">
        <f t="shared" si="3331"/>
        <v>1196.818196</v>
      </c>
      <c r="FE328" s="456"/>
      <c r="FF328" s="455">
        <f t="shared" si="3332"/>
        <v>0</v>
      </c>
      <c r="FG328" s="456"/>
      <c r="FH328" s="455">
        <f>ADHB!FI328</f>
        <v>0</v>
      </c>
      <c r="FI328" s="455">
        <f t="shared" si="3333"/>
        <v>0</v>
      </c>
      <c r="FJ328" s="455">
        <f t="shared" si="3334"/>
        <v>1196.818196</v>
      </c>
      <c r="FK328" s="456">
        <v>0.224147321887</v>
      </c>
      <c r="FL328" s="457">
        <f t="shared" si="3335"/>
        <v>268.2635933</v>
      </c>
      <c r="FM328" s="458">
        <f t="shared" si="3336"/>
        <v>928.5546022</v>
      </c>
      <c r="FN328" s="459"/>
      <c r="FO328" s="452">
        <v>12.0</v>
      </c>
      <c r="FP328" s="453" t="s">
        <v>46</v>
      </c>
      <c r="FQ328" s="454" t="s">
        <v>136</v>
      </c>
      <c r="FR328" s="454" t="s">
        <v>134</v>
      </c>
      <c r="FS328" s="455">
        <f>'Produksi dan Harga'!BD15</f>
        <v>4404</v>
      </c>
      <c r="FT328" s="455">
        <f t="shared" si="3337"/>
        <v>262000.4806</v>
      </c>
      <c r="FU328" s="455">
        <f t="shared" si="3338"/>
        <v>1153.850117</v>
      </c>
      <c r="FV328" s="456"/>
      <c r="FW328" s="455">
        <f t="shared" si="3339"/>
        <v>0</v>
      </c>
      <c r="FX328" s="456"/>
      <c r="FY328" s="455">
        <f>ADHB!FZ328</f>
        <v>0</v>
      </c>
      <c r="FZ328" s="455">
        <f t="shared" si="3340"/>
        <v>0</v>
      </c>
      <c r="GA328" s="455">
        <f t="shared" si="3341"/>
        <v>1153.850117</v>
      </c>
      <c r="GB328" s="456">
        <v>0.224147321887</v>
      </c>
      <c r="GC328" s="457">
        <f t="shared" si="3342"/>
        <v>258.6324135</v>
      </c>
      <c r="GD328" s="458">
        <f t="shared" si="3343"/>
        <v>895.2177032</v>
      </c>
      <c r="GE328" s="459"/>
      <c r="GF328" s="452">
        <v>12.0</v>
      </c>
      <c r="GG328" s="453" t="s">
        <v>46</v>
      </c>
      <c r="GH328" s="454" t="s">
        <v>136</v>
      </c>
      <c r="GI328" s="454" t="s">
        <v>134</v>
      </c>
      <c r="GJ328" s="455">
        <f>'Produksi dan Harga'!BI15</f>
        <v>4424.4</v>
      </c>
      <c r="GK328" s="455">
        <f t="shared" si="3344"/>
        <v>262000.4806</v>
      </c>
      <c r="GL328" s="455">
        <f t="shared" si="3345"/>
        <v>1159.194926</v>
      </c>
      <c r="GM328" s="456"/>
      <c r="GN328" s="455">
        <f t="shared" si="3346"/>
        <v>0</v>
      </c>
      <c r="GO328" s="456"/>
      <c r="GP328" s="455">
        <f>ADHB!GQ328</f>
        <v>0</v>
      </c>
      <c r="GQ328" s="455">
        <f t="shared" si="3347"/>
        <v>0</v>
      </c>
      <c r="GR328" s="455">
        <f t="shared" si="3348"/>
        <v>1159.194926</v>
      </c>
      <c r="GS328" s="456">
        <v>0.224147321887</v>
      </c>
      <c r="GT328" s="457">
        <f t="shared" si="3349"/>
        <v>259.8304383</v>
      </c>
      <c r="GU328" s="458">
        <f t="shared" si="3350"/>
        <v>899.3644882</v>
      </c>
      <c r="GV328" s="459"/>
      <c r="GW328" s="452">
        <v>12.0</v>
      </c>
      <c r="GX328" s="453" t="s">
        <v>46</v>
      </c>
      <c r="GY328" s="454" t="s">
        <v>136</v>
      </c>
      <c r="GZ328" s="454" t="s">
        <v>134</v>
      </c>
      <c r="HA328" s="455">
        <f>'Produksi dan Harga'!BN15</f>
        <v>5009.45</v>
      </c>
      <c r="HB328" s="455">
        <f t="shared" si="3351"/>
        <v>262000.4806</v>
      </c>
      <c r="HC328" s="455">
        <f t="shared" si="3352"/>
        <v>1312.478308</v>
      </c>
      <c r="HD328" s="456"/>
      <c r="HE328" s="455">
        <f t="shared" si="3353"/>
        <v>0</v>
      </c>
      <c r="HF328" s="456"/>
      <c r="HG328" s="455">
        <f>ADHB!HH328</f>
        <v>0</v>
      </c>
      <c r="HH328" s="455">
        <f t="shared" si="3354"/>
        <v>0</v>
      </c>
      <c r="HI328" s="455">
        <f t="shared" si="3355"/>
        <v>1312.478308</v>
      </c>
      <c r="HJ328" s="456">
        <v>0.224147321887</v>
      </c>
      <c r="HK328" s="457">
        <f t="shared" si="3356"/>
        <v>294.1884977</v>
      </c>
      <c r="HL328" s="458">
        <f t="shared" si="3357"/>
        <v>1018.28981</v>
      </c>
      <c r="HM328" s="459"/>
      <c r="HN328" s="452">
        <v>12.0</v>
      </c>
      <c r="HO328" s="453" t="s">
        <v>46</v>
      </c>
      <c r="HP328" s="454" t="s">
        <v>136</v>
      </c>
      <c r="HQ328" s="454" t="s">
        <v>134</v>
      </c>
      <c r="HR328" s="455">
        <f>'Produksi dan Harga'!BS15</f>
        <v>5727.94</v>
      </c>
      <c r="HS328" s="455">
        <f t="shared" si="3358"/>
        <v>262000.4806</v>
      </c>
      <c r="HT328" s="455">
        <f t="shared" si="3359"/>
        <v>1500.723033</v>
      </c>
      <c r="HU328" s="456"/>
      <c r="HV328" s="455">
        <f t="shared" si="3360"/>
        <v>0</v>
      </c>
      <c r="HW328" s="456"/>
      <c r="HX328" s="455">
        <f>ADHB!HY328</f>
        <v>0</v>
      </c>
      <c r="HY328" s="455">
        <f t="shared" si="3361"/>
        <v>0</v>
      </c>
      <c r="HZ328" s="455">
        <f t="shared" si="3362"/>
        <v>1500.723033</v>
      </c>
      <c r="IA328" s="456">
        <v>0.224147321887</v>
      </c>
      <c r="IB328" s="457">
        <f t="shared" si="3363"/>
        <v>336.3830487</v>
      </c>
      <c r="IC328" s="458">
        <f t="shared" si="3364"/>
        <v>1164.339984</v>
      </c>
      <c r="ID328" s="459"/>
      <c r="IE328" s="452">
        <v>12.0</v>
      </c>
      <c r="IF328" s="453" t="s">
        <v>46</v>
      </c>
      <c r="IG328" s="454" t="s">
        <v>136</v>
      </c>
      <c r="IH328" s="454" t="s">
        <v>134</v>
      </c>
      <c r="II328" s="455">
        <f>'Produksi dan Harga'!BX15</f>
        <v>5411.37</v>
      </c>
      <c r="IJ328" s="455">
        <f t="shared" si="3365"/>
        <v>262000.4806</v>
      </c>
      <c r="IK328" s="455">
        <f t="shared" si="3366"/>
        <v>1417.781541</v>
      </c>
      <c r="IL328" s="456"/>
      <c r="IM328" s="455">
        <f t="shared" si="3367"/>
        <v>0</v>
      </c>
      <c r="IN328" s="456"/>
      <c r="IO328" s="455">
        <f>ADHB!IP328</f>
        <v>0</v>
      </c>
      <c r="IP328" s="455">
        <f t="shared" si="3368"/>
        <v>0</v>
      </c>
      <c r="IQ328" s="455">
        <f t="shared" si="3369"/>
        <v>1417.781541</v>
      </c>
      <c r="IR328" s="456">
        <v>0.224147321887</v>
      </c>
      <c r="IS328" s="457">
        <f t="shared" si="3370"/>
        <v>317.7919354</v>
      </c>
      <c r="IT328" s="458">
        <f t="shared" si="3371"/>
        <v>1099.989605</v>
      </c>
      <c r="IU328" s="459"/>
      <c r="IV328" s="452">
        <v>12.0</v>
      </c>
      <c r="IW328" s="453" t="s">
        <v>46</v>
      </c>
      <c r="IX328" s="454" t="s">
        <v>136</v>
      </c>
      <c r="IY328" s="454" t="s">
        <v>134</v>
      </c>
      <c r="IZ328" s="455">
        <f>'Produksi dan Harga'!CC15</f>
        <v>7575.2</v>
      </c>
      <c r="JA328" s="455">
        <f t="shared" si="3372"/>
        <v>262000.4806</v>
      </c>
      <c r="JB328" s="455">
        <f t="shared" si="3373"/>
        <v>1984.706041</v>
      </c>
      <c r="JC328" s="456"/>
      <c r="JD328" s="455">
        <f t="shared" si="3374"/>
        <v>0</v>
      </c>
      <c r="JE328" s="456"/>
      <c r="JF328" s="455">
        <f>ADHB!JG328</f>
        <v>0</v>
      </c>
      <c r="JG328" s="455">
        <f t="shared" si="3375"/>
        <v>0</v>
      </c>
      <c r="JH328" s="455">
        <f t="shared" si="3376"/>
        <v>1984.706041</v>
      </c>
      <c r="JI328" s="456">
        <v>0.224147321887</v>
      </c>
      <c r="JJ328" s="457">
        <f t="shared" si="3377"/>
        <v>444.8665438</v>
      </c>
      <c r="JK328" s="458">
        <f t="shared" si="3378"/>
        <v>1539.839497</v>
      </c>
      <c r="JL328" s="459"/>
      <c r="JM328" s="452">
        <v>12.0</v>
      </c>
      <c r="JN328" s="453" t="s">
        <v>46</v>
      </c>
      <c r="JO328" s="454" t="s">
        <v>136</v>
      </c>
      <c r="JP328" s="454" t="s">
        <v>134</v>
      </c>
      <c r="JQ328" s="455"/>
      <c r="JR328" s="455">
        <f t="shared" si="3379"/>
        <v>262000.4806</v>
      </c>
      <c r="JS328" s="455">
        <f t="shared" si="3380"/>
        <v>0</v>
      </c>
      <c r="JT328" s="456"/>
      <c r="JU328" s="455">
        <f t="shared" si="3381"/>
        <v>0</v>
      </c>
      <c r="JV328" s="456"/>
      <c r="JW328" s="455" t="str">
        <f>ADHB!LF328</f>
        <v/>
      </c>
      <c r="JX328" s="455">
        <f t="shared" si="3382"/>
        <v>0</v>
      </c>
      <c r="JY328" s="455">
        <f t="shared" si="3383"/>
        <v>0</v>
      </c>
      <c r="JZ328" s="456">
        <v>0.224147321887</v>
      </c>
      <c r="KA328" s="457">
        <f t="shared" si="3384"/>
        <v>0</v>
      </c>
      <c r="KB328" s="458">
        <f t="shared" si="3385"/>
        <v>0</v>
      </c>
      <c r="KC328" s="459"/>
      <c r="KD328" s="452">
        <v>12.0</v>
      </c>
      <c r="KE328" s="453" t="s">
        <v>46</v>
      </c>
      <c r="KF328" s="454" t="s">
        <v>136</v>
      </c>
      <c r="KG328" s="454" t="s">
        <v>134</v>
      </c>
      <c r="KH328" s="455"/>
      <c r="KI328" s="455">
        <f t="shared" si="3386"/>
        <v>262000.4806</v>
      </c>
      <c r="KJ328" s="455">
        <f t="shared" si="3387"/>
        <v>0</v>
      </c>
      <c r="KK328" s="456"/>
      <c r="KL328" s="455">
        <f t="shared" si="3388"/>
        <v>0</v>
      </c>
      <c r="KM328" s="456"/>
      <c r="KN328" s="455" t="str">
        <f>ADHB!LW328</f>
        <v/>
      </c>
      <c r="KO328" s="455">
        <f t="shared" si="3389"/>
        <v>0</v>
      </c>
      <c r="KP328" s="455">
        <f t="shared" si="3390"/>
        <v>0</v>
      </c>
      <c r="KQ328" s="456">
        <v>0.224147321887</v>
      </c>
      <c r="KR328" s="457">
        <f t="shared" si="3391"/>
        <v>0</v>
      </c>
      <c r="KS328" s="458">
        <f t="shared" si="3392"/>
        <v>0</v>
      </c>
      <c r="KT328" s="459"/>
      <c r="KU328" s="460"/>
    </row>
    <row r="329" ht="15.75" customHeight="1">
      <c r="A329" s="452">
        <v>13.0</v>
      </c>
      <c r="B329" s="453" t="s">
        <v>47</v>
      </c>
      <c r="C329" s="454" t="s">
        <v>135</v>
      </c>
      <c r="D329" s="454" t="s">
        <v>134</v>
      </c>
      <c r="E329" s="455">
        <f>'Produksi dan Harga'!F16</f>
        <v>14777</v>
      </c>
      <c r="F329" s="455">
        <v>300048.6620196848</v>
      </c>
      <c r="G329" s="455">
        <f t="shared" si="3268"/>
        <v>4433.819079</v>
      </c>
      <c r="H329" s="456"/>
      <c r="I329" s="455">
        <f t="shared" si="3269"/>
        <v>0</v>
      </c>
      <c r="J329" s="456"/>
      <c r="K329" s="455">
        <f>ADHB!L329</f>
        <v>0</v>
      </c>
      <c r="L329" s="455">
        <f t="shared" si="3270"/>
        <v>0</v>
      </c>
      <c r="M329" s="455">
        <f t="shared" si="3271"/>
        <v>4433.819079</v>
      </c>
      <c r="N329" s="456">
        <v>0.224147321887</v>
      </c>
      <c r="O329" s="457">
        <f t="shared" si="3272"/>
        <v>993.8286722</v>
      </c>
      <c r="P329" s="458">
        <f t="shared" si="3273"/>
        <v>3439.990406</v>
      </c>
      <c r="Q329" s="459"/>
      <c r="R329" s="452">
        <v>13.0</v>
      </c>
      <c r="S329" s="453" t="s">
        <v>47</v>
      </c>
      <c r="T329" s="454" t="s">
        <v>135</v>
      </c>
      <c r="U329" s="454" t="s">
        <v>134</v>
      </c>
      <c r="V329" s="455">
        <f>'Produksi dan Harga'!K16</f>
        <v>11235</v>
      </c>
      <c r="W329" s="455">
        <f t="shared" si="3274"/>
        <v>300048.662</v>
      </c>
      <c r="X329" s="455">
        <f t="shared" si="3275"/>
        <v>3371.046718</v>
      </c>
      <c r="Y329" s="456"/>
      <c r="Z329" s="455">
        <f t="shared" si="3276"/>
        <v>0</v>
      </c>
      <c r="AA329" s="456"/>
      <c r="AB329" s="455">
        <f>ADHB!AC329</f>
        <v>0</v>
      </c>
      <c r="AC329" s="455">
        <f t="shared" si="3277"/>
        <v>0</v>
      </c>
      <c r="AD329" s="455">
        <f t="shared" si="3278"/>
        <v>3371.046718</v>
      </c>
      <c r="AE329" s="456">
        <v>0.224147321887</v>
      </c>
      <c r="AF329" s="457">
        <f t="shared" si="3279"/>
        <v>755.6110937</v>
      </c>
      <c r="AG329" s="458">
        <f t="shared" si="3280"/>
        <v>2615.435624</v>
      </c>
      <c r="AH329" s="459"/>
      <c r="AI329" s="452">
        <v>13.0</v>
      </c>
      <c r="AJ329" s="453" t="s">
        <v>47</v>
      </c>
      <c r="AK329" s="454" t="s">
        <v>135</v>
      </c>
      <c r="AL329" s="454" t="s">
        <v>134</v>
      </c>
      <c r="AM329" s="455">
        <f>'Produksi dan Harga'!P16</f>
        <v>15042</v>
      </c>
      <c r="AN329" s="455">
        <f t="shared" si="3281"/>
        <v>300048.662</v>
      </c>
      <c r="AO329" s="455">
        <f t="shared" si="3282"/>
        <v>4513.331974</v>
      </c>
      <c r="AP329" s="456"/>
      <c r="AQ329" s="455">
        <f t="shared" si="3283"/>
        <v>0</v>
      </c>
      <c r="AR329" s="456"/>
      <c r="AS329" s="455">
        <f>ADHB!AT329</f>
        <v>0</v>
      </c>
      <c r="AT329" s="455">
        <f t="shared" si="3284"/>
        <v>0</v>
      </c>
      <c r="AU329" s="455">
        <f t="shared" si="3285"/>
        <v>4513.331974</v>
      </c>
      <c r="AV329" s="456">
        <v>0.224147321887</v>
      </c>
      <c r="AW329" s="457">
        <f t="shared" si="3286"/>
        <v>1011.651275</v>
      </c>
      <c r="AX329" s="458">
        <f t="shared" si="3287"/>
        <v>3501.680699</v>
      </c>
      <c r="AY329" s="459"/>
      <c r="AZ329" s="452">
        <v>13.0</v>
      </c>
      <c r="BA329" s="453" t="s">
        <v>47</v>
      </c>
      <c r="BB329" s="454" t="s">
        <v>135</v>
      </c>
      <c r="BC329" s="454" t="s">
        <v>134</v>
      </c>
      <c r="BD329" s="455">
        <f>'Produksi dan Harga'!U16</f>
        <v>19728</v>
      </c>
      <c r="BE329" s="455">
        <f t="shared" si="3288"/>
        <v>300048.662</v>
      </c>
      <c r="BF329" s="455">
        <f t="shared" si="3289"/>
        <v>5919.360004</v>
      </c>
      <c r="BG329" s="456"/>
      <c r="BH329" s="455">
        <f t="shared" si="3290"/>
        <v>0</v>
      </c>
      <c r="BI329" s="456"/>
      <c r="BJ329" s="455">
        <f>ADHB!BK329</f>
        <v>0</v>
      </c>
      <c r="BK329" s="455">
        <f t="shared" si="3291"/>
        <v>0</v>
      </c>
      <c r="BL329" s="455">
        <f t="shared" si="3292"/>
        <v>5919.360004</v>
      </c>
      <c r="BM329" s="456">
        <v>0.224147321887</v>
      </c>
      <c r="BN329" s="457">
        <f t="shared" si="3293"/>
        <v>1326.808692</v>
      </c>
      <c r="BO329" s="458">
        <f t="shared" si="3294"/>
        <v>4592.551312</v>
      </c>
      <c r="BP329" s="459"/>
      <c r="BQ329" s="452">
        <v>13.0</v>
      </c>
      <c r="BR329" s="453" t="s">
        <v>47</v>
      </c>
      <c r="BS329" s="454" t="s">
        <v>135</v>
      </c>
      <c r="BT329" s="454" t="s">
        <v>134</v>
      </c>
      <c r="BU329" s="455">
        <f>'Produksi dan Harga'!Z16</f>
        <v>18807</v>
      </c>
      <c r="BV329" s="455">
        <f t="shared" si="3295"/>
        <v>300048.662</v>
      </c>
      <c r="BW329" s="455">
        <f t="shared" si="3296"/>
        <v>5643.015187</v>
      </c>
      <c r="BX329" s="456"/>
      <c r="BY329" s="455">
        <f t="shared" si="3297"/>
        <v>0</v>
      </c>
      <c r="BZ329" s="456"/>
      <c r="CA329" s="455">
        <f>ADHB!CB329</f>
        <v>0</v>
      </c>
      <c r="CB329" s="455">
        <f t="shared" si="3298"/>
        <v>0</v>
      </c>
      <c r="CC329" s="455">
        <f t="shared" si="3299"/>
        <v>5643.015187</v>
      </c>
      <c r="CD329" s="456">
        <v>0.224147321887</v>
      </c>
      <c r="CE329" s="457">
        <f t="shared" si="3300"/>
        <v>1264.866741</v>
      </c>
      <c r="CF329" s="458">
        <f t="shared" si="3301"/>
        <v>4378.148445</v>
      </c>
      <c r="CG329" s="459"/>
      <c r="CH329" s="452">
        <v>13.0</v>
      </c>
      <c r="CI329" s="453" t="s">
        <v>47</v>
      </c>
      <c r="CJ329" s="454" t="s">
        <v>135</v>
      </c>
      <c r="CK329" s="454" t="s">
        <v>134</v>
      </c>
      <c r="CL329" s="455">
        <f>'Produksi dan Harga'!AE16</f>
        <v>7389</v>
      </c>
      <c r="CM329" s="455">
        <f t="shared" si="3302"/>
        <v>300048.662</v>
      </c>
      <c r="CN329" s="455">
        <f t="shared" si="3303"/>
        <v>2217.059564</v>
      </c>
      <c r="CO329" s="456"/>
      <c r="CP329" s="455">
        <f t="shared" si="3304"/>
        <v>0</v>
      </c>
      <c r="CQ329" s="456"/>
      <c r="CR329" s="455">
        <f>ADHB!CS329</f>
        <v>0</v>
      </c>
      <c r="CS329" s="455">
        <f t="shared" si="3305"/>
        <v>0</v>
      </c>
      <c r="CT329" s="455">
        <f t="shared" si="3306"/>
        <v>2217.059564</v>
      </c>
      <c r="CU329" s="456">
        <v>0.224147321887</v>
      </c>
      <c r="CV329" s="457">
        <f t="shared" si="3307"/>
        <v>496.9479637</v>
      </c>
      <c r="CW329" s="458">
        <f t="shared" si="3308"/>
        <v>1720.1116</v>
      </c>
      <c r="CX329" s="459"/>
      <c r="CY329" s="452">
        <v>13.0</v>
      </c>
      <c r="CZ329" s="453" t="s">
        <v>47</v>
      </c>
      <c r="DA329" s="454" t="s">
        <v>135</v>
      </c>
      <c r="DB329" s="454" t="s">
        <v>134</v>
      </c>
      <c r="DC329" s="455">
        <f>'Produksi dan Harga'!AJ16</f>
        <v>26854</v>
      </c>
      <c r="DD329" s="455">
        <f t="shared" si="3309"/>
        <v>300048.662</v>
      </c>
      <c r="DE329" s="455">
        <f t="shared" si="3310"/>
        <v>8057.50677</v>
      </c>
      <c r="DF329" s="456"/>
      <c r="DG329" s="455">
        <f t="shared" si="3311"/>
        <v>0</v>
      </c>
      <c r="DH329" s="456"/>
      <c r="DI329" s="455">
        <f>ADHB!DJ329</f>
        <v>0</v>
      </c>
      <c r="DJ329" s="455">
        <f t="shared" si="3312"/>
        <v>0</v>
      </c>
      <c r="DK329" s="455">
        <f t="shared" si="3313"/>
        <v>8057.50677</v>
      </c>
      <c r="DL329" s="456">
        <v>0.224147321887</v>
      </c>
      <c r="DM329" s="457">
        <f t="shared" si="3314"/>
        <v>1806.068564</v>
      </c>
      <c r="DN329" s="458">
        <f t="shared" si="3315"/>
        <v>6251.438206</v>
      </c>
      <c r="DO329" s="459"/>
      <c r="DP329" s="452">
        <v>13.0</v>
      </c>
      <c r="DQ329" s="453" t="s">
        <v>47</v>
      </c>
      <c r="DR329" s="454" t="s">
        <v>135</v>
      </c>
      <c r="DS329" s="454" t="s">
        <v>134</v>
      </c>
      <c r="DT329" s="455">
        <f>'Produksi dan Harga'!AO16</f>
        <v>6022</v>
      </c>
      <c r="DU329" s="455">
        <f t="shared" si="3316"/>
        <v>300048.662</v>
      </c>
      <c r="DV329" s="455">
        <f t="shared" si="3317"/>
        <v>1806.893043</v>
      </c>
      <c r="DW329" s="456"/>
      <c r="DX329" s="455">
        <f t="shared" si="3318"/>
        <v>0</v>
      </c>
      <c r="DY329" s="456"/>
      <c r="DZ329" s="455">
        <f>ADHB!EA329</f>
        <v>0</v>
      </c>
      <c r="EA329" s="455">
        <f t="shared" si="3319"/>
        <v>0</v>
      </c>
      <c r="EB329" s="455">
        <f t="shared" si="3320"/>
        <v>1806.893043</v>
      </c>
      <c r="EC329" s="456">
        <v>0.224147321887</v>
      </c>
      <c r="ED329" s="457">
        <f t="shared" si="3321"/>
        <v>405.0102365</v>
      </c>
      <c r="EE329" s="458">
        <f t="shared" si="3322"/>
        <v>1401.882806</v>
      </c>
      <c r="EF329" s="459"/>
      <c r="EG329" s="452">
        <v>13.0</v>
      </c>
      <c r="EH329" s="453" t="s">
        <v>47</v>
      </c>
      <c r="EI329" s="454" t="s">
        <v>135</v>
      </c>
      <c r="EJ329" s="454" t="s">
        <v>134</v>
      </c>
      <c r="EK329" s="455">
        <f>'Produksi dan Harga'!AT16</f>
        <v>6360</v>
      </c>
      <c r="EL329" s="455">
        <f t="shared" si="3323"/>
        <v>300048.662</v>
      </c>
      <c r="EM329" s="455">
        <f t="shared" si="3324"/>
        <v>1908.30949</v>
      </c>
      <c r="EN329" s="456"/>
      <c r="EO329" s="455">
        <f t="shared" si="3325"/>
        <v>0</v>
      </c>
      <c r="EP329" s="456"/>
      <c r="EQ329" s="455">
        <f>ADHB!ER329</f>
        <v>0</v>
      </c>
      <c r="ER329" s="455">
        <f t="shared" si="3326"/>
        <v>0</v>
      </c>
      <c r="ES329" s="455">
        <f t="shared" si="3327"/>
        <v>1908.30949</v>
      </c>
      <c r="ET329" s="456">
        <v>0.224147321887</v>
      </c>
      <c r="EU329" s="457">
        <f t="shared" si="3328"/>
        <v>427.7424616</v>
      </c>
      <c r="EV329" s="458">
        <f t="shared" si="3329"/>
        <v>1480.567029</v>
      </c>
      <c r="EW329" s="459"/>
      <c r="EX329" s="452">
        <v>13.0</v>
      </c>
      <c r="EY329" s="453" t="s">
        <v>47</v>
      </c>
      <c r="EZ329" s="454" t="s">
        <v>135</v>
      </c>
      <c r="FA329" s="454" t="s">
        <v>134</v>
      </c>
      <c r="FB329" s="455">
        <f>'Produksi dan Harga'!AY16</f>
        <v>12466</v>
      </c>
      <c r="FC329" s="455">
        <f t="shared" si="3330"/>
        <v>300048.662</v>
      </c>
      <c r="FD329" s="455">
        <f t="shared" si="3331"/>
        <v>3740.406621</v>
      </c>
      <c r="FE329" s="456"/>
      <c r="FF329" s="455">
        <f t="shared" si="3332"/>
        <v>0</v>
      </c>
      <c r="FG329" s="456"/>
      <c r="FH329" s="455">
        <f>ADHB!FI329</f>
        <v>0</v>
      </c>
      <c r="FI329" s="455">
        <f t="shared" si="3333"/>
        <v>0</v>
      </c>
      <c r="FJ329" s="455">
        <f t="shared" si="3334"/>
        <v>3740.406621</v>
      </c>
      <c r="FK329" s="456">
        <v>0.224147321887</v>
      </c>
      <c r="FL329" s="457">
        <f t="shared" si="3335"/>
        <v>838.4021268</v>
      </c>
      <c r="FM329" s="458">
        <f t="shared" si="3336"/>
        <v>2902.004494</v>
      </c>
      <c r="FN329" s="459"/>
      <c r="FO329" s="452">
        <v>13.0</v>
      </c>
      <c r="FP329" s="453" t="s">
        <v>47</v>
      </c>
      <c r="FQ329" s="454" t="s">
        <v>135</v>
      </c>
      <c r="FR329" s="454" t="s">
        <v>134</v>
      </c>
      <c r="FS329" s="455">
        <f>'Produksi dan Harga'!BD16</f>
        <v>11112.5</v>
      </c>
      <c r="FT329" s="455">
        <f t="shared" si="3337"/>
        <v>300048.662</v>
      </c>
      <c r="FU329" s="455">
        <f t="shared" si="3338"/>
        <v>3334.290757</v>
      </c>
      <c r="FV329" s="456"/>
      <c r="FW329" s="455">
        <f t="shared" si="3339"/>
        <v>0</v>
      </c>
      <c r="FX329" s="456"/>
      <c r="FY329" s="455">
        <f>ADHB!FZ329</f>
        <v>0</v>
      </c>
      <c r="FZ329" s="455">
        <f t="shared" si="3340"/>
        <v>0</v>
      </c>
      <c r="GA329" s="455">
        <f t="shared" si="3341"/>
        <v>3334.290757</v>
      </c>
      <c r="GB329" s="456">
        <v>0.224147321887</v>
      </c>
      <c r="GC329" s="457">
        <f t="shared" si="3342"/>
        <v>747.3723435</v>
      </c>
      <c r="GD329" s="458">
        <f t="shared" si="3343"/>
        <v>2586.918413</v>
      </c>
      <c r="GE329" s="459"/>
      <c r="GF329" s="452">
        <v>13.0</v>
      </c>
      <c r="GG329" s="453" t="s">
        <v>47</v>
      </c>
      <c r="GH329" s="454" t="s">
        <v>135</v>
      </c>
      <c r="GI329" s="454" t="s">
        <v>134</v>
      </c>
      <c r="GJ329" s="455">
        <f>'Produksi dan Harga'!BI16</f>
        <v>9049.3</v>
      </c>
      <c r="GK329" s="455">
        <f t="shared" si="3344"/>
        <v>300048.662</v>
      </c>
      <c r="GL329" s="455">
        <f t="shared" si="3345"/>
        <v>2715.230357</v>
      </c>
      <c r="GM329" s="456"/>
      <c r="GN329" s="455">
        <f t="shared" si="3346"/>
        <v>0</v>
      </c>
      <c r="GO329" s="456"/>
      <c r="GP329" s="455">
        <f>ADHB!GQ329</f>
        <v>0</v>
      </c>
      <c r="GQ329" s="455">
        <f t="shared" si="3347"/>
        <v>0</v>
      </c>
      <c r="GR329" s="455">
        <f t="shared" si="3348"/>
        <v>2715.230357</v>
      </c>
      <c r="GS329" s="456">
        <v>0.224147321887</v>
      </c>
      <c r="GT329" s="457">
        <f t="shared" si="3349"/>
        <v>608.6116129</v>
      </c>
      <c r="GU329" s="458">
        <f t="shared" si="3350"/>
        <v>2106.618744</v>
      </c>
      <c r="GV329" s="459"/>
      <c r="GW329" s="452">
        <v>13.0</v>
      </c>
      <c r="GX329" s="453" t="s">
        <v>47</v>
      </c>
      <c r="GY329" s="454" t="s">
        <v>135</v>
      </c>
      <c r="GZ329" s="454" t="s">
        <v>134</v>
      </c>
      <c r="HA329" s="455">
        <f>'Produksi dan Harga'!BN16</f>
        <v>11843.36</v>
      </c>
      <c r="HB329" s="455">
        <f t="shared" si="3351"/>
        <v>300048.662</v>
      </c>
      <c r="HC329" s="455">
        <f t="shared" si="3352"/>
        <v>3553.584322</v>
      </c>
      <c r="HD329" s="456"/>
      <c r="HE329" s="455">
        <f t="shared" si="3353"/>
        <v>0</v>
      </c>
      <c r="HF329" s="456"/>
      <c r="HG329" s="455">
        <f>ADHB!HH329</f>
        <v>0</v>
      </c>
      <c r="HH329" s="455">
        <f t="shared" si="3354"/>
        <v>0</v>
      </c>
      <c r="HI329" s="455">
        <f t="shared" si="3355"/>
        <v>3553.584322</v>
      </c>
      <c r="HJ329" s="456">
        <v>0.224147321887</v>
      </c>
      <c r="HK329" s="457">
        <f t="shared" si="3356"/>
        <v>796.5264088</v>
      </c>
      <c r="HL329" s="458">
        <f t="shared" si="3357"/>
        <v>2757.057913</v>
      </c>
      <c r="HM329" s="459"/>
      <c r="HN329" s="452">
        <v>13.0</v>
      </c>
      <c r="HO329" s="453" t="s">
        <v>47</v>
      </c>
      <c r="HP329" s="454" t="s">
        <v>135</v>
      </c>
      <c r="HQ329" s="454" t="s">
        <v>134</v>
      </c>
      <c r="HR329" s="455">
        <f>'Produksi dan Harga'!BS16</f>
        <v>9913.81</v>
      </c>
      <c r="HS329" s="455">
        <f t="shared" si="3358"/>
        <v>300048.662</v>
      </c>
      <c r="HT329" s="455">
        <f t="shared" si="3359"/>
        <v>2974.625426</v>
      </c>
      <c r="HU329" s="456"/>
      <c r="HV329" s="455">
        <f t="shared" si="3360"/>
        <v>0</v>
      </c>
      <c r="HW329" s="456"/>
      <c r="HX329" s="455">
        <f>ADHB!HY329</f>
        <v>0</v>
      </c>
      <c r="HY329" s="455">
        <f t="shared" si="3361"/>
        <v>0</v>
      </c>
      <c r="HZ329" s="455">
        <f t="shared" si="3362"/>
        <v>2974.625426</v>
      </c>
      <c r="IA329" s="456">
        <v>0.224147321887</v>
      </c>
      <c r="IB329" s="457">
        <f t="shared" si="3363"/>
        <v>666.7543229</v>
      </c>
      <c r="IC329" s="458">
        <f t="shared" si="3364"/>
        <v>2307.871103</v>
      </c>
      <c r="ID329" s="459"/>
      <c r="IE329" s="452">
        <v>13.0</v>
      </c>
      <c r="IF329" s="453" t="s">
        <v>47</v>
      </c>
      <c r="IG329" s="454" t="s">
        <v>135</v>
      </c>
      <c r="IH329" s="454" t="s">
        <v>134</v>
      </c>
      <c r="II329" s="455">
        <f>'Produksi dan Harga'!BX16</f>
        <v>9896.13</v>
      </c>
      <c r="IJ329" s="455">
        <f t="shared" si="3365"/>
        <v>300048.662</v>
      </c>
      <c r="IK329" s="455">
        <f t="shared" si="3366"/>
        <v>2969.320566</v>
      </c>
      <c r="IL329" s="456"/>
      <c r="IM329" s="455">
        <f t="shared" si="3367"/>
        <v>0</v>
      </c>
      <c r="IN329" s="456"/>
      <c r="IO329" s="455">
        <f>ADHB!IP329</f>
        <v>0</v>
      </c>
      <c r="IP329" s="455">
        <f t="shared" si="3368"/>
        <v>0</v>
      </c>
      <c r="IQ329" s="455">
        <f t="shared" si="3369"/>
        <v>2969.320566</v>
      </c>
      <c r="IR329" s="456">
        <v>0.224147321887</v>
      </c>
      <c r="IS329" s="457">
        <f t="shared" si="3370"/>
        <v>665.5652526</v>
      </c>
      <c r="IT329" s="458">
        <f t="shared" si="3371"/>
        <v>2303.755313</v>
      </c>
      <c r="IU329" s="459"/>
      <c r="IV329" s="452">
        <v>13.0</v>
      </c>
      <c r="IW329" s="453" t="s">
        <v>47</v>
      </c>
      <c r="IX329" s="454" t="s">
        <v>135</v>
      </c>
      <c r="IY329" s="454" t="s">
        <v>134</v>
      </c>
      <c r="IZ329" s="455">
        <f>'Produksi dan Harga'!CC16</f>
        <v>12948.8</v>
      </c>
      <c r="JA329" s="455">
        <f t="shared" si="3372"/>
        <v>300048.662</v>
      </c>
      <c r="JB329" s="455">
        <f t="shared" si="3373"/>
        <v>3885.270115</v>
      </c>
      <c r="JC329" s="456"/>
      <c r="JD329" s="455">
        <f t="shared" si="3374"/>
        <v>0</v>
      </c>
      <c r="JE329" s="456"/>
      <c r="JF329" s="455">
        <f>ADHB!JG329</f>
        <v>0</v>
      </c>
      <c r="JG329" s="455">
        <f t="shared" si="3375"/>
        <v>0</v>
      </c>
      <c r="JH329" s="455">
        <f t="shared" si="3376"/>
        <v>3885.270115</v>
      </c>
      <c r="JI329" s="456">
        <v>0.224147321887</v>
      </c>
      <c r="JJ329" s="457">
        <f t="shared" si="3377"/>
        <v>870.872891</v>
      </c>
      <c r="JK329" s="458">
        <f t="shared" si="3378"/>
        <v>3014.397224</v>
      </c>
      <c r="JL329" s="459"/>
      <c r="JM329" s="452">
        <v>13.0</v>
      </c>
      <c r="JN329" s="453" t="s">
        <v>47</v>
      </c>
      <c r="JO329" s="454" t="s">
        <v>135</v>
      </c>
      <c r="JP329" s="454" t="s">
        <v>134</v>
      </c>
      <c r="JQ329" s="455"/>
      <c r="JR329" s="455">
        <f t="shared" si="3379"/>
        <v>300048.662</v>
      </c>
      <c r="JS329" s="455">
        <f t="shared" si="3380"/>
        <v>0</v>
      </c>
      <c r="JT329" s="456"/>
      <c r="JU329" s="455">
        <f t="shared" si="3381"/>
        <v>0</v>
      </c>
      <c r="JV329" s="456"/>
      <c r="JW329" s="455" t="str">
        <f>ADHB!LF329</f>
        <v/>
      </c>
      <c r="JX329" s="455">
        <f t="shared" si="3382"/>
        <v>0</v>
      </c>
      <c r="JY329" s="455">
        <f t="shared" si="3383"/>
        <v>0</v>
      </c>
      <c r="JZ329" s="456">
        <v>0.224147321887</v>
      </c>
      <c r="KA329" s="457">
        <f t="shared" si="3384"/>
        <v>0</v>
      </c>
      <c r="KB329" s="458">
        <f t="shared" si="3385"/>
        <v>0</v>
      </c>
      <c r="KC329" s="459"/>
      <c r="KD329" s="452">
        <v>13.0</v>
      </c>
      <c r="KE329" s="453" t="s">
        <v>47</v>
      </c>
      <c r="KF329" s="454" t="s">
        <v>135</v>
      </c>
      <c r="KG329" s="454" t="s">
        <v>134</v>
      </c>
      <c r="KH329" s="455"/>
      <c r="KI329" s="455">
        <f t="shared" si="3386"/>
        <v>300048.662</v>
      </c>
      <c r="KJ329" s="455">
        <f t="shared" si="3387"/>
        <v>0</v>
      </c>
      <c r="KK329" s="456"/>
      <c r="KL329" s="455">
        <f t="shared" si="3388"/>
        <v>0</v>
      </c>
      <c r="KM329" s="456"/>
      <c r="KN329" s="455" t="str">
        <f>ADHB!LW329</f>
        <v/>
      </c>
      <c r="KO329" s="455">
        <f t="shared" si="3389"/>
        <v>0</v>
      </c>
      <c r="KP329" s="455">
        <f t="shared" si="3390"/>
        <v>0</v>
      </c>
      <c r="KQ329" s="456">
        <v>0.224147321887</v>
      </c>
      <c r="KR329" s="457">
        <f t="shared" si="3391"/>
        <v>0</v>
      </c>
      <c r="KS329" s="458">
        <f t="shared" si="3392"/>
        <v>0</v>
      </c>
      <c r="KT329" s="459"/>
      <c r="KU329" s="460"/>
    </row>
    <row r="330" ht="15.75" customHeight="1">
      <c r="A330" s="452">
        <v>14.0</v>
      </c>
      <c r="B330" s="453" t="s">
        <v>48</v>
      </c>
      <c r="C330" s="454" t="s">
        <v>135</v>
      </c>
      <c r="D330" s="454" t="s">
        <v>134</v>
      </c>
      <c r="E330" s="455">
        <f>'Produksi dan Harga'!F17</f>
        <v>8500</v>
      </c>
      <c r="F330" s="455">
        <v>302329.8086510608</v>
      </c>
      <c r="G330" s="455">
        <f t="shared" si="3268"/>
        <v>2569.803374</v>
      </c>
      <c r="H330" s="456"/>
      <c r="I330" s="455">
        <f t="shared" si="3269"/>
        <v>0</v>
      </c>
      <c r="J330" s="456"/>
      <c r="K330" s="455">
        <f>ADHB!L330</f>
        <v>0</v>
      </c>
      <c r="L330" s="455">
        <f t="shared" si="3270"/>
        <v>0</v>
      </c>
      <c r="M330" s="455">
        <f t="shared" si="3271"/>
        <v>2569.803374</v>
      </c>
      <c r="N330" s="456">
        <v>0.224147321887</v>
      </c>
      <c r="O330" s="457">
        <f t="shared" si="3272"/>
        <v>576.014544</v>
      </c>
      <c r="P330" s="458">
        <f t="shared" si="3273"/>
        <v>1993.78883</v>
      </c>
      <c r="Q330" s="459"/>
      <c r="R330" s="452">
        <v>14.0</v>
      </c>
      <c r="S330" s="453" t="s">
        <v>48</v>
      </c>
      <c r="T330" s="454" t="s">
        <v>135</v>
      </c>
      <c r="U330" s="454" t="s">
        <v>134</v>
      </c>
      <c r="V330" s="455">
        <f>'Produksi dan Harga'!K17</f>
        <v>9261</v>
      </c>
      <c r="W330" s="455">
        <f t="shared" si="3274"/>
        <v>302329.8087</v>
      </c>
      <c r="X330" s="455">
        <f t="shared" si="3275"/>
        <v>2799.876358</v>
      </c>
      <c r="Y330" s="456"/>
      <c r="Z330" s="455">
        <f t="shared" si="3276"/>
        <v>0</v>
      </c>
      <c r="AA330" s="456"/>
      <c r="AB330" s="455">
        <f>ADHB!AC330</f>
        <v>0</v>
      </c>
      <c r="AC330" s="455">
        <f t="shared" si="3277"/>
        <v>0</v>
      </c>
      <c r="AD330" s="455">
        <f t="shared" si="3278"/>
        <v>2799.876358</v>
      </c>
      <c r="AE330" s="456">
        <v>0.224147321887</v>
      </c>
      <c r="AF330" s="457">
        <f t="shared" si="3279"/>
        <v>627.5847872</v>
      </c>
      <c r="AG330" s="458">
        <f t="shared" si="3280"/>
        <v>2172.291571</v>
      </c>
      <c r="AH330" s="459"/>
      <c r="AI330" s="452">
        <v>14.0</v>
      </c>
      <c r="AJ330" s="453" t="s">
        <v>48</v>
      </c>
      <c r="AK330" s="454" t="s">
        <v>135</v>
      </c>
      <c r="AL330" s="454" t="s">
        <v>134</v>
      </c>
      <c r="AM330" s="455">
        <f>'Produksi dan Harga'!P17</f>
        <v>10416</v>
      </c>
      <c r="AN330" s="455">
        <f t="shared" si="3281"/>
        <v>302329.8087</v>
      </c>
      <c r="AO330" s="455">
        <f t="shared" si="3282"/>
        <v>3149.067287</v>
      </c>
      <c r="AP330" s="456"/>
      <c r="AQ330" s="455">
        <f t="shared" si="3283"/>
        <v>0</v>
      </c>
      <c r="AR330" s="456"/>
      <c r="AS330" s="455">
        <f>ADHB!AT330</f>
        <v>0</v>
      </c>
      <c r="AT330" s="455">
        <f t="shared" si="3284"/>
        <v>0</v>
      </c>
      <c r="AU330" s="455">
        <f t="shared" si="3285"/>
        <v>3149.067287</v>
      </c>
      <c r="AV330" s="456">
        <v>0.224147321887</v>
      </c>
      <c r="AW330" s="457">
        <f t="shared" si="3286"/>
        <v>705.8549988</v>
      </c>
      <c r="AX330" s="458">
        <f t="shared" si="3287"/>
        <v>2443.212288</v>
      </c>
      <c r="AY330" s="459"/>
      <c r="AZ330" s="452">
        <v>14.0</v>
      </c>
      <c r="BA330" s="453" t="s">
        <v>48</v>
      </c>
      <c r="BB330" s="454" t="s">
        <v>135</v>
      </c>
      <c r="BC330" s="454" t="s">
        <v>134</v>
      </c>
      <c r="BD330" s="455">
        <f>'Produksi dan Harga'!U17</f>
        <v>15180</v>
      </c>
      <c r="BE330" s="455">
        <f t="shared" si="3288"/>
        <v>302329.8087</v>
      </c>
      <c r="BF330" s="455">
        <f t="shared" si="3289"/>
        <v>4589.366495</v>
      </c>
      <c r="BG330" s="456"/>
      <c r="BH330" s="455">
        <f t="shared" si="3290"/>
        <v>0</v>
      </c>
      <c r="BI330" s="456"/>
      <c r="BJ330" s="455">
        <f>ADHB!BK330</f>
        <v>0</v>
      </c>
      <c r="BK330" s="455">
        <f t="shared" si="3291"/>
        <v>0</v>
      </c>
      <c r="BL330" s="455">
        <f t="shared" si="3292"/>
        <v>4589.366495</v>
      </c>
      <c r="BM330" s="456">
        <v>0.224147321887</v>
      </c>
      <c r="BN330" s="457">
        <f t="shared" si="3293"/>
        <v>1028.694209</v>
      </c>
      <c r="BO330" s="458">
        <f t="shared" si="3294"/>
        <v>3560.672286</v>
      </c>
      <c r="BP330" s="459"/>
      <c r="BQ330" s="452">
        <v>14.0</v>
      </c>
      <c r="BR330" s="453" t="s">
        <v>48</v>
      </c>
      <c r="BS330" s="454" t="s">
        <v>135</v>
      </c>
      <c r="BT330" s="454" t="s">
        <v>134</v>
      </c>
      <c r="BU330" s="455">
        <f>'Produksi dan Harga'!Z17</f>
        <v>14534</v>
      </c>
      <c r="BV330" s="455">
        <f t="shared" si="3295"/>
        <v>302329.8087</v>
      </c>
      <c r="BW330" s="455">
        <f t="shared" si="3296"/>
        <v>4394.061439</v>
      </c>
      <c r="BX330" s="456"/>
      <c r="BY330" s="455">
        <f t="shared" si="3297"/>
        <v>0</v>
      </c>
      <c r="BZ330" s="456"/>
      <c r="CA330" s="455">
        <f>ADHB!CB330</f>
        <v>0</v>
      </c>
      <c r="CB330" s="455">
        <f t="shared" si="3298"/>
        <v>0</v>
      </c>
      <c r="CC330" s="455">
        <f t="shared" si="3299"/>
        <v>4394.061439</v>
      </c>
      <c r="CD330" s="456">
        <v>0.224147321887</v>
      </c>
      <c r="CE330" s="457">
        <f t="shared" si="3300"/>
        <v>984.9171037</v>
      </c>
      <c r="CF330" s="458">
        <f t="shared" si="3301"/>
        <v>3409.144335</v>
      </c>
      <c r="CG330" s="459"/>
      <c r="CH330" s="452">
        <v>14.0</v>
      </c>
      <c r="CI330" s="453" t="s">
        <v>48</v>
      </c>
      <c r="CJ330" s="454" t="s">
        <v>135</v>
      </c>
      <c r="CK330" s="454" t="s">
        <v>134</v>
      </c>
      <c r="CL330" s="455">
        <f>'Produksi dan Harga'!AE17</f>
        <v>5802</v>
      </c>
      <c r="CM330" s="455">
        <f t="shared" si="3302"/>
        <v>302329.8087</v>
      </c>
      <c r="CN330" s="455">
        <f t="shared" si="3303"/>
        <v>1754.11755</v>
      </c>
      <c r="CO330" s="456"/>
      <c r="CP330" s="455">
        <f t="shared" si="3304"/>
        <v>0</v>
      </c>
      <c r="CQ330" s="456"/>
      <c r="CR330" s="455">
        <f>ADHB!CS330</f>
        <v>0</v>
      </c>
      <c r="CS330" s="455">
        <f t="shared" si="3305"/>
        <v>0</v>
      </c>
      <c r="CT330" s="455">
        <f t="shared" si="3306"/>
        <v>1754.11755</v>
      </c>
      <c r="CU330" s="456">
        <v>0.224147321887</v>
      </c>
      <c r="CV330" s="457">
        <f t="shared" si="3307"/>
        <v>393.1807511</v>
      </c>
      <c r="CW330" s="458">
        <f t="shared" si="3308"/>
        <v>1360.936799</v>
      </c>
      <c r="CX330" s="459"/>
      <c r="CY330" s="452">
        <v>14.0</v>
      </c>
      <c r="CZ330" s="453" t="s">
        <v>48</v>
      </c>
      <c r="DA330" s="454" t="s">
        <v>135</v>
      </c>
      <c r="DB330" s="454" t="s">
        <v>134</v>
      </c>
      <c r="DC330" s="455">
        <f>'Produksi dan Harga'!AJ17</f>
        <v>23183</v>
      </c>
      <c r="DD330" s="455">
        <f t="shared" si="3309"/>
        <v>302329.8087</v>
      </c>
      <c r="DE330" s="455">
        <f t="shared" si="3310"/>
        <v>7008.911954</v>
      </c>
      <c r="DF330" s="456"/>
      <c r="DG330" s="455">
        <f t="shared" si="3311"/>
        <v>0</v>
      </c>
      <c r="DH330" s="456"/>
      <c r="DI330" s="455">
        <f>ADHB!DJ330</f>
        <v>0</v>
      </c>
      <c r="DJ330" s="455">
        <f t="shared" si="3312"/>
        <v>0</v>
      </c>
      <c r="DK330" s="455">
        <f t="shared" si="3313"/>
        <v>7008.911954</v>
      </c>
      <c r="DL330" s="456">
        <v>0.224147321887</v>
      </c>
      <c r="DM330" s="457">
        <f t="shared" si="3314"/>
        <v>1571.028844</v>
      </c>
      <c r="DN330" s="458">
        <f t="shared" si="3315"/>
        <v>5437.88311</v>
      </c>
      <c r="DO330" s="459"/>
      <c r="DP330" s="452">
        <v>14.0</v>
      </c>
      <c r="DQ330" s="453" t="s">
        <v>48</v>
      </c>
      <c r="DR330" s="454" t="s">
        <v>135</v>
      </c>
      <c r="DS330" s="454" t="s">
        <v>134</v>
      </c>
      <c r="DT330" s="455">
        <f>'Produksi dan Harga'!AO17</f>
        <v>3328</v>
      </c>
      <c r="DU330" s="455">
        <f t="shared" si="3316"/>
        <v>302329.8087</v>
      </c>
      <c r="DV330" s="455">
        <f t="shared" si="3317"/>
        <v>1006.153603</v>
      </c>
      <c r="DW330" s="456"/>
      <c r="DX330" s="455">
        <f t="shared" si="3318"/>
        <v>0</v>
      </c>
      <c r="DY330" s="456"/>
      <c r="DZ330" s="455">
        <f>ADHB!EA330</f>
        <v>0</v>
      </c>
      <c r="EA330" s="455">
        <f t="shared" si="3319"/>
        <v>0</v>
      </c>
      <c r="EB330" s="455">
        <f t="shared" si="3320"/>
        <v>1006.153603</v>
      </c>
      <c r="EC330" s="456">
        <v>0.224147321887</v>
      </c>
      <c r="ED330" s="457">
        <f t="shared" si="3321"/>
        <v>225.5266356</v>
      </c>
      <c r="EE330" s="458">
        <f t="shared" si="3322"/>
        <v>780.6269676</v>
      </c>
      <c r="EF330" s="459"/>
      <c r="EG330" s="452">
        <v>14.0</v>
      </c>
      <c r="EH330" s="453" t="s">
        <v>48</v>
      </c>
      <c r="EI330" s="454" t="s">
        <v>135</v>
      </c>
      <c r="EJ330" s="454" t="s">
        <v>134</v>
      </c>
      <c r="EK330" s="455">
        <f>'Produksi dan Harga'!AT17</f>
        <v>4194</v>
      </c>
      <c r="EL330" s="455">
        <f t="shared" si="3323"/>
        <v>302329.8087</v>
      </c>
      <c r="EM330" s="455">
        <f t="shared" si="3324"/>
        <v>1267.971217</v>
      </c>
      <c r="EN330" s="456"/>
      <c r="EO330" s="455">
        <f t="shared" si="3325"/>
        <v>0</v>
      </c>
      <c r="EP330" s="456"/>
      <c r="EQ330" s="455">
        <f>ADHB!ER330</f>
        <v>0</v>
      </c>
      <c r="ER330" s="455">
        <f t="shared" si="3326"/>
        <v>0</v>
      </c>
      <c r="ES330" s="455">
        <f t="shared" si="3327"/>
        <v>1267.971217</v>
      </c>
      <c r="ET330" s="456">
        <v>0.224147321887</v>
      </c>
      <c r="EU330" s="457">
        <f t="shared" si="3328"/>
        <v>284.2123526</v>
      </c>
      <c r="EV330" s="458">
        <f t="shared" si="3329"/>
        <v>983.7588649</v>
      </c>
      <c r="EW330" s="459"/>
      <c r="EX330" s="452">
        <v>14.0</v>
      </c>
      <c r="EY330" s="453" t="s">
        <v>48</v>
      </c>
      <c r="EZ330" s="454" t="s">
        <v>135</v>
      </c>
      <c r="FA330" s="454" t="s">
        <v>134</v>
      </c>
      <c r="FB330" s="455">
        <f>'Produksi dan Harga'!AY17</f>
        <v>5951</v>
      </c>
      <c r="FC330" s="455">
        <f t="shared" si="3330"/>
        <v>302329.8087</v>
      </c>
      <c r="FD330" s="455">
        <f t="shared" si="3331"/>
        <v>1799.164691</v>
      </c>
      <c r="FE330" s="456"/>
      <c r="FF330" s="455">
        <f t="shared" si="3332"/>
        <v>0</v>
      </c>
      <c r="FG330" s="456"/>
      <c r="FH330" s="455">
        <f>ADHB!FI330</f>
        <v>0</v>
      </c>
      <c r="FI330" s="455">
        <f t="shared" si="3333"/>
        <v>0</v>
      </c>
      <c r="FJ330" s="455">
        <f t="shared" si="3334"/>
        <v>1799.164691</v>
      </c>
      <c r="FK330" s="456">
        <v>0.224147321887</v>
      </c>
      <c r="FL330" s="457">
        <f t="shared" si="3335"/>
        <v>403.2779472</v>
      </c>
      <c r="FM330" s="458">
        <f t="shared" si="3336"/>
        <v>1395.886744</v>
      </c>
      <c r="FN330" s="459"/>
      <c r="FO330" s="452">
        <v>14.0</v>
      </c>
      <c r="FP330" s="453" t="s">
        <v>48</v>
      </c>
      <c r="FQ330" s="454" t="s">
        <v>135</v>
      </c>
      <c r="FR330" s="454" t="s">
        <v>134</v>
      </c>
      <c r="FS330" s="455">
        <f>'Produksi dan Harga'!BD17</f>
        <v>5825</v>
      </c>
      <c r="FT330" s="455">
        <f t="shared" si="3337"/>
        <v>302329.8087</v>
      </c>
      <c r="FU330" s="455">
        <f t="shared" si="3338"/>
        <v>1761.071135</v>
      </c>
      <c r="FV330" s="456"/>
      <c r="FW330" s="455">
        <f t="shared" si="3339"/>
        <v>0</v>
      </c>
      <c r="FX330" s="456"/>
      <c r="FY330" s="455">
        <f>ADHB!FZ330</f>
        <v>0</v>
      </c>
      <c r="FZ330" s="455">
        <f t="shared" si="3340"/>
        <v>0</v>
      </c>
      <c r="GA330" s="455">
        <f t="shared" si="3341"/>
        <v>1761.071135</v>
      </c>
      <c r="GB330" s="456">
        <v>0.224147321887</v>
      </c>
      <c r="GC330" s="457">
        <f t="shared" si="3342"/>
        <v>394.7393787</v>
      </c>
      <c r="GD330" s="458">
        <f t="shared" si="3343"/>
        <v>1366.331757</v>
      </c>
      <c r="GE330" s="459"/>
      <c r="GF330" s="452">
        <v>14.0</v>
      </c>
      <c r="GG330" s="453" t="s">
        <v>48</v>
      </c>
      <c r="GH330" s="454" t="s">
        <v>135</v>
      </c>
      <c r="GI330" s="454" t="s">
        <v>134</v>
      </c>
      <c r="GJ330" s="455">
        <f>'Produksi dan Harga'!BI17</f>
        <v>5516.12</v>
      </c>
      <c r="GK330" s="455">
        <f t="shared" si="3344"/>
        <v>302329.8087</v>
      </c>
      <c r="GL330" s="455">
        <f t="shared" si="3345"/>
        <v>1667.687504</v>
      </c>
      <c r="GM330" s="456"/>
      <c r="GN330" s="455">
        <f t="shared" si="3346"/>
        <v>0</v>
      </c>
      <c r="GO330" s="456"/>
      <c r="GP330" s="455">
        <f>ADHB!GQ330</f>
        <v>0</v>
      </c>
      <c r="GQ330" s="455">
        <f t="shared" si="3347"/>
        <v>0</v>
      </c>
      <c r="GR330" s="455">
        <f t="shared" si="3348"/>
        <v>1667.687504</v>
      </c>
      <c r="GS330" s="456">
        <v>0.224147321887</v>
      </c>
      <c r="GT330" s="457">
        <f t="shared" si="3349"/>
        <v>373.8076878</v>
      </c>
      <c r="GU330" s="458">
        <f t="shared" si="3350"/>
        <v>1293.879816</v>
      </c>
      <c r="GV330" s="459"/>
      <c r="GW330" s="452">
        <v>14.0</v>
      </c>
      <c r="GX330" s="453" t="s">
        <v>48</v>
      </c>
      <c r="GY330" s="454" t="s">
        <v>135</v>
      </c>
      <c r="GZ330" s="454" t="s">
        <v>134</v>
      </c>
      <c r="HA330" s="455">
        <f>'Produksi dan Harga'!BN17</f>
        <v>7754.59</v>
      </c>
      <c r="HB330" s="455">
        <f t="shared" si="3351"/>
        <v>302329.8087</v>
      </c>
      <c r="HC330" s="455">
        <f t="shared" si="3352"/>
        <v>2344.443711</v>
      </c>
      <c r="HD330" s="456"/>
      <c r="HE330" s="455">
        <f t="shared" si="3353"/>
        <v>0</v>
      </c>
      <c r="HF330" s="456"/>
      <c r="HG330" s="455">
        <f>ADHB!HH330</f>
        <v>0</v>
      </c>
      <c r="HH330" s="455">
        <f t="shared" si="3354"/>
        <v>0</v>
      </c>
      <c r="HI330" s="455">
        <f t="shared" si="3355"/>
        <v>2344.443711</v>
      </c>
      <c r="HJ330" s="456">
        <v>0.224147321887</v>
      </c>
      <c r="HK330" s="457">
        <f t="shared" si="3356"/>
        <v>525.5007791</v>
      </c>
      <c r="HL330" s="458">
        <f t="shared" si="3357"/>
        <v>1818.942932</v>
      </c>
      <c r="HM330" s="459"/>
      <c r="HN330" s="452">
        <v>14.0</v>
      </c>
      <c r="HO330" s="453" t="s">
        <v>48</v>
      </c>
      <c r="HP330" s="454" t="s">
        <v>135</v>
      </c>
      <c r="HQ330" s="454" t="s">
        <v>134</v>
      </c>
      <c r="HR330" s="455">
        <f>'Produksi dan Harga'!BS17</f>
        <v>6447.11</v>
      </c>
      <c r="HS330" s="455">
        <f t="shared" si="3358"/>
        <v>302329.8087</v>
      </c>
      <c r="HT330" s="455">
        <f t="shared" si="3359"/>
        <v>1949.153533</v>
      </c>
      <c r="HU330" s="456"/>
      <c r="HV330" s="455">
        <f t="shared" si="3360"/>
        <v>0</v>
      </c>
      <c r="HW330" s="456"/>
      <c r="HX330" s="455">
        <f>ADHB!HY330</f>
        <v>0</v>
      </c>
      <c r="HY330" s="455">
        <f t="shared" si="3361"/>
        <v>0</v>
      </c>
      <c r="HZ330" s="455">
        <f t="shared" si="3362"/>
        <v>1949.153533</v>
      </c>
      <c r="IA330" s="456">
        <v>0.224147321887</v>
      </c>
      <c r="IB330" s="457">
        <f t="shared" si="3363"/>
        <v>436.8975443</v>
      </c>
      <c r="IC330" s="458">
        <f t="shared" si="3364"/>
        <v>1512.255988</v>
      </c>
      <c r="ID330" s="459"/>
      <c r="IE330" s="452">
        <v>14.0</v>
      </c>
      <c r="IF330" s="453" t="s">
        <v>48</v>
      </c>
      <c r="IG330" s="454" t="s">
        <v>135</v>
      </c>
      <c r="IH330" s="454" t="s">
        <v>134</v>
      </c>
      <c r="II330" s="455">
        <f>'Produksi dan Harga'!BX17</f>
        <v>7302.02</v>
      </c>
      <c r="IJ330" s="455">
        <f t="shared" si="3365"/>
        <v>302329.8087</v>
      </c>
      <c r="IK330" s="455">
        <f t="shared" si="3366"/>
        <v>2207.618309</v>
      </c>
      <c r="IL330" s="456"/>
      <c r="IM330" s="455">
        <f t="shared" si="3367"/>
        <v>0</v>
      </c>
      <c r="IN330" s="456"/>
      <c r="IO330" s="455">
        <f>ADHB!IP330</f>
        <v>0</v>
      </c>
      <c r="IP330" s="455">
        <f t="shared" si="3368"/>
        <v>0</v>
      </c>
      <c r="IQ330" s="455">
        <f t="shared" si="3369"/>
        <v>2207.618309</v>
      </c>
      <c r="IR330" s="456">
        <v>0.224147321887</v>
      </c>
      <c r="IS330" s="457">
        <f t="shared" si="3370"/>
        <v>494.8317318</v>
      </c>
      <c r="IT330" s="458">
        <f t="shared" si="3371"/>
        <v>1712.786578</v>
      </c>
      <c r="IU330" s="459"/>
      <c r="IV330" s="452">
        <v>14.0</v>
      </c>
      <c r="IW330" s="453" t="s">
        <v>48</v>
      </c>
      <c r="IX330" s="454" t="s">
        <v>135</v>
      </c>
      <c r="IY330" s="454" t="s">
        <v>134</v>
      </c>
      <c r="IZ330" s="455">
        <f>'Produksi dan Harga'!CC17</f>
        <v>7325.96</v>
      </c>
      <c r="JA330" s="455">
        <f t="shared" si="3372"/>
        <v>302329.8087</v>
      </c>
      <c r="JB330" s="455">
        <f t="shared" si="3373"/>
        <v>2214.856085</v>
      </c>
      <c r="JC330" s="456"/>
      <c r="JD330" s="455">
        <f t="shared" si="3374"/>
        <v>0</v>
      </c>
      <c r="JE330" s="456"/>
      <c r="JF330" s="455">
        <f>ADHB!JG330</f>
        <v>0</v>
      </c>
      <c r="JG330" s="455">
        <f t="shared" si="3375"/>
        <v>0</v>
      </c>
      <c r="JH330" s="455">
        <f t="shared" si="3376"/>
        <v>2214.856085</v>
      </c>
      <c r="JI330" s="456">
        <v>0.224147321887</v>
      </c>
      <c r="JJ330" s="457">
        <f t="shared" si="3377"/>
        <v>496.4540598</v>
      </c>
      <c r="JK330" s="458">
        <f t="shared" si="3378"/>
        <v>1718.402025</v>
      </c>
      <c r="JL330" s="459"/>
      <c r="JM330" s="452">
        <v>14.0</v>
      </c>
      <c r="JN330" s="453" t="s">
        <v>48</v>
      </c>
      <c r="JO330" s="454" t="s">
        <v>135</v>
      </c>
      <c r="JP330" s="454" t="s">
        <v>134</v>
      </c>
      <c r="JQ330" s="455"/>
      <c r="JR330" s="455">
        <f t="shared" si="3379"/>
        <v>302329.8087</v>
      </c>
      <c r="JS330" s="455">
        <f t="shared" si="3380"/>
        <v>0</v>
      </c>
      <c r="JT330" s="456"/>
      <c r="JU330" s="455">
        <f t="shared" si="3381"/>
        <v>0</v>
      </c>
      <c r="JV330" s="456"/>
      <c r="JW330" s="455" t="str">
        <f>ADHB!LF330</f>
        <v/>
      </c>
      <c r="JX330" s="455">
        <f t="shared" si="3382"/>
        <v>0</v>
      </c>
      <c r="JY330" s="455">
        <f t="shared" si="3383"/>
        <v>0</v>
      </c>
      <c r="JZ330" s="456">
        <v>0.224147321887</v>
      </c>
      <c r="KA330" s="457">
        <f t="shared" si="3384"/>
        <v>0</v>
      </c>
      <c r="KB330" s="458">
        <f t="shared" si="3385"/>
        <v>0</v>
      </c>
      <c r="KC330" s="459"/>
      <c r="KD330" s="452">
        <v>14.0</v>
      </c>
      <c r="KE330" s="453" t="s">
        <v>48</v>
      </c>
      <c r="KF330" s="454" t="s">
        <v>135</v>
      </c>
      <c r="KG330" s="454" t="s">
        <v>134</v>
      </c>
      <c r="KH330" s="455"/>
      <c r="KI330" s="455">
        <f t="shared" si="3386"/>
        <v>302329.8087</v>
      </c>
      <c r="KJ330" s="455">
        <f t="shared" si="3387"/>
        <v>0</v>
      </c>
      <c r="KK330" s="456"/>
      <c r="KL330" s="455">
        <f t="shared" si="3388"/>
        <v>0</v>
      </c>
      <c r="KM330" s="456"/>
      <c r="KN330" s="455" t="str">
        <f>ADHB!LW330</f>
        <v/>
      </c>
      <c r="KO330" s="455">
        <f t="shared" si="3389"/>
        <v>0</v>
      </c>
      <c r="KP330" s="455">
        <f t="shared" si="3390"/>
        <v>0</v>
      </c>
      <c r="KQ330" s="456">
        <v>0.224147321887</v>
      </c>
      <c r="KR330" s="457">
        <f t="shared" si="3391"/>
        <v>0</v>
      </c>
      <c r="KS330" s="458">
        <f t="shared" si="3392"/>
        <v>0</v>
      </c>
      <c r="KT330" s="459"/>
      <c r="KU330" s="460"/>
    </row>
    <row r="331" ht="15.75" customHeight="1">
      <c r="A331" s="452">
        <v>15.0</v>
      </c>
      <c r="B331" s="453" t="s">
        <v>49</v>
      </c>
      <c r="C331" s="454" t="s">
        <v>133</v>
      </c>
      <c r="D331" s="454" t="s">
        <v>134</v>
      </c>
      <c r="E331" s="455">
        <f>'Produksi dan Harga'!F18</f>
        <v>0</v>
      </c>
      <c r="F331" s="455">
        <v>0.0</v>
      </c>
      <c r="G331" s="455">
        <f t="shared" si="3268"/>
        <v>0</v>
      </c>
      <c r="H331" s="456"/>
      <c r="I331" s="455">
        <f t="shared" si="3269"/>
        <v>0</v>
      </c>
      <c r="J331" s="456"/>
      <c r="K331" s="455">
        <f>ADHB!L331</f>
        <v>0</v>
      </c>
      <c r="L331" s="455">
        <f t="shared" si="3270"/>
        <v>0</v>
      </c>
      <c r="M331" s="455">
        <f t="shared" si="3271"/>
        <v>0</v>
      </c>
      <c r="N331" s="456">
        <v>0.224147321887</v>
      </c>
      <c r="O331" s="457">
        <f t="shared" si="3272"/>
        <v>0</v>
      </c>
      <c r="P331" s="458">
        <f t="shared" si="3273"/>
        <v>0</v>
      </c>
      <c r="Q331" s="459"/>
      <c r="R331" s="452">
        <v>15.0</v>
      </c>
      <c r="S331" s="453" t="s">
        <v>49</v>
      </c>
      <c r="T331" s="454" t="s">
        <v>133</v>
      </c>
      <c r="U331" s="454" t="s">
        <v>134</v>
      </c>
      <c r="V331" s="455">
        <f>'Produksi dan Harga'!K18</f>
        <v>0</v>
      </c>
      <c r="W331" s="455">
        <f t="shared" si="3274"/>
        <v>0</v>
      </c>
      <c r="X331" s="455">
        <f t="shared" si="3275"/>
        <v>0</v>
      </c>
      <c r="Y331" s="456"/>
      <c r="Z331" s="455">
        <f t="shared" si="3276"/>
        <v>0</v>
      </c>
      <c r="AA331" s="456"/>
      <c r="AB331" s="455">
        <f>ADHB!AC331</f>
        <v>0</v>
      </c>
      <c r="AC331" s="455">
        <f t="shared" si="3277"/>
        <v>0</v>
      </c>
      <c r="AD331" s="455">
        <f t="shared" si="3278"/>
        <v>0</v>
      </c>
      <c r="AE331" s="456">
        <v>0.224147321887</v>
      </c>
      <c r="AF331" s="457">
        <f t="shared" si="3279"/>
        <v>0</v>
      </c>
      <c r="AG331" s="458">
        <f t="shared" si="3280"/>
        <v>0</v>
      </c>
      <c r="AH331" s="459"/>
      <c r="AI331" s="452">
        <v>15.0</v>
      </c>
      <c r="AJ331" s="453" t="s">
        <v>49</v>
      </c>
      <c r="AK331" s="454" t="s">
        <v>133</v>
      </c>
      <c r="AL331" s="454" t="s">
        <v>134</v>
      </c>
      <c r="AM331" s="455">
        <f>'Produksi dan Harga'!P18</f>
        <v>0</v>
      </c>
      <c r="AN331" s="455">
        <f t="shared" si="3281"/>
        <v>0</v>
      </c>
      <c r="AO331" s="455">
        <f t="shared" si="3282"/>
        <v>0</v>
      </c>
      <c r="AP331" s="456"/>
      <c r="AQ331" s="455">
        <f t="shared" si="3283"/>
        <v>0</v>
      </c>
      <c r="AR331" s="456"/>
      <c r="AS331" s="455">
        <f>ADHB!AT331</f>
        <v>0</v>
      </c>
      <c r="AT331" s="455">
        <f t="shared" si="3284"/>
        <v>0</v>
      </c>
      <c r="AU331" s="455">
        <f t="shared" si="3285"/>
        <v>0</v>
      </c>
      <c r="AV331" s="456">
        <v>0.224147321887</v>
      </c>
      <c r="AW331" s="457">
        <f t="shared" si="3286"/>
        <v>0</v>
      </c>
      <c r="AX331" s="458">
        <f t="shared" si="3287"/>
        <v>0</v>
      </c>
      <c r="AY331" s="459"/>
      <c r="AZ331" s="452">
        <v>15.0</v>
      </c>
      <c r="BA331" s="453" t="s">
        <v>49</v>
      </c>
      <c r="BB331" s="454" t="s">
        <v>133</v>
      </c>
      <c r="BC331" s="454" t="s">
        <v>134</v>
      </c>
      <c r="BD331" s="455">
        <f>'Produksi dan Harga'!U18</f>
        <v>0</v>
      </c>
      <c r="BE331" s="455">
        <f t="shared" si="3288"/>
        <v>0</v>
      </c>
      <c r="BF331" s="455">
        <f t="shared" si="3289"/>
        <v>0</v>
      </c>
      <c r="BG331" s="456"/>
      <c r="BH331" s="455">
        <f t="shared" si="3290"/>
        <v>0</v>
      </c>
      <c r="BI331" s="456"/>
      <c r="BJ331" s="455">
        <f>ADHB!BK331</f>
        <v>0</v>
      </c>
      <c r="BK331" s="455">
        <f t="shared" si="3291"/>
        <v>0</v>
      </c>
      <c r="BL331" s="455">
        <f t="shared" si="3292"/>
        <v>0</v>
      </c>
      <c r="BM331" s="456">
        <v>0.224147321887</v>
      </c>
      <c r="BN331" s="457">
        <f t="shared" si="3293"/>
        <v>0</v>
      </c>
      <c r="BO331" s="458">
        <f t="shared" si="3294"/>
        <v>0</v>
      </c>
      <c r="BP331" s="459"/>
      <c r="BQ331" s="452">
        <v>15.0</v>
      </c>
      <c r="BR331" s="453" t="s">
        <v>49</v>
      </c>
      <c r="BS331" s="454" t="s">
        <v>133</v>
      </c>
      <c r="BT331" s="454" t="s">
        <v>134</v>
      </c>
      <c r="BU331" s="455">
        <f>'Produksi dan Harga'!Z18</f>
        <v>0</v>
      </c>
      <c r="BV331" s="455">
        <f t="shared" si="3295"/>
        <v>0</v>
      </c>
      <c r="BW331" s="455">
        <f t="shared" si="3296"/>
        <v>0</v>
      </c>
      <c r="BX331" s="456"/>
      <c r="BY331" s="455">
        <f t="shared" si="3297"/>
        <v>0</v>
      </c>
      <c r="BZ331" s="456"/>
      <c r="CA331" s="455">
        <f>ADHB!CB331</f>
        <v>0</v>
      </c>
      <c r="CB331" s="455">
        <f t="shared" si="3298"/>
        <v>0</v>
      </c>
      <c r="CC331" s="455">
        <f t="shared" si="3299"/>
        <v>0</v>
      </c>
      <c r="CD331" s="456">
        <v>0.224147321887</v>
      </c>
      <c r="CE331" s="457">
        <f t="shared" si="3300"/>
        <v>0</v>
      </c>
      <c r="CF331" s="458">
        <f t="shared" si="3301"/>
        <v>0</v>
      </c>
      <c r="CG331" s="459"/>
      <c r="CH331" s="452">
        <v>15.0</v>
      </c>
      <c r="CI331" s="453" t="s">
        <v>49</v>
      </c>
      <c r="CJ331" s="454" t="s">
        <v>133</v>
      </c>
      <c r="CK331" s="454" t="s">
        <v>134</v>
      </c>
      <c r="CL331" s="455">
        <f>'Produksi dan Harga'!AE18</f>
        <v>0</v>
      </c>
      <c r="CM331" s="455">
        <f t="shared" si="3302"/>
        <v>0</v>
      </c>
      <c r="CN331" s="455">
        <f t="shared" si="3303"/>
        <v>0</v>
      </c>
      <c r="CO331" s="456"/>
      <c r="CP331" s="455">
        <f t="shared" si="3304"/>
        <v>0</v>
      </c>
      <c r="CQ331" s="456"/>
      <c r="CR331" s="455">
        <f>ADHB!CS331</f>
        <v>0</v>
      </c>
      <c r="CS331" s="455">
        <f t="shared" si="3305"/>
        <v>0</v>
      </c>
      <c r="CT331" s="455">
        <f t="shared" si="3306"/>
        <v>0</v>
      </c>
      <c r="CU331" s="456">
        <v>0.224147321887</v>
      </c>
      <c r="CV331" s="457">
        <f t="shared" si="3307"/>
        <v>0</v>
      </c>
      <c r="CW331" s="458">
        <f t="shared" si="3308"/>
        <v>0</v>
      </c>
      <c r="CX331" s="459"/>
      <c r="CY331" s="452">
        <v>15.0</v>
      </c>
      <c r="CZ331" s="453" t="s">
        <v>49</v>
      </c>
      <c r="DA331" s="454" t="s">
        <v>133</v>
      </c>
      <c r="DB331" s="454" t="s">
        <v>134</v>
      </c>
      <c r="DC331" s="455">
        <f>'Produksi dan Harga'!AJ18</f>
        <v>1</v>
      </c>
      <c r="DD331" s="455">
        <f t="shared" si="3309"/>
        <v>0</v>
      </c>
      <c r="DE331" s="455">
        <f t="shared" si="3310"/>
        <v>0</v>
      </c>
      <c r="DF331" s="456"/>
      <c r="DG331" s="455">
        <f t="shared" si="3311"/>
        <v>0</v>
      </c>
      <c r="DH331" s="456"/>
      <c r="DI331" s="455">
        <f>ADHB!DJ331</f>
        <v>0</v>
      </c>
      <c r="DJ331" s="455">
        <f t="shared" si="3312"/>
        <v>0</v>
      </c>
      <c r="DK331" s="455">
        <f t="shared" si="3313"/>
        <v>0</v>
      </c>
      <c r="DL331" s="456">
        <v>0.224147321887</v>
      </c>
      <c r="DM331" s="457">
        <f t="shared" si="3314"/>
        <v>0</v>
      </c>
      <c r="DN331" s="458">
        <f t="shared" si="3315"/>
        <v>0</v>
      </c>
      <c r="DO331" s="459"/>
      <c r="DP331" s="452">
        <v>15.0</v>
      </c>
      <c r="DQ331" s="453" t="s">
        <v>49</v>
      </c>
      <c r="DR331" s="454" t="s">
        <v>133</v>
      </c>
      <c r="DS331" s="454" t="s">
        <v>134</v>
      </c>
      <c r="DT331" s="455">
        <f>'Produksi dan Harga'!AO18</f>
        <v>0</v>
      </c>
      <c r="DU331" s="455">
        <f t="shared" si="3316"/>
        <v>0</v>
      </c>
      <c r="DV331" s="455">
        <f t="shared" si="3317"/>
        <v>0</v>
      </c>
      <c r="DW331" s="456"/>
      <c r="DX331" s="455">
        <f t="shared" si="3318"/>
        <v>0</v>
      </c>
      <c r="DY331" s="456"/>
      <c r="DZ331" s="455">
        <f>ADHB!EA331</f>
        <v>0</v>
      </c>
      <c r="EA331" s="455">
        <f t="shared" si="3319"/>
        <v>0</v>
      </c>
      <c r="EB331" s="455">
        <f t="shared" si="3320"/>
        <v>0</v>
      </c>
      <c r="EC331" s="456">
        <v>0.224147321887</v>
      </c>
      <c r="ED331" s="457">
        <f t="shared" si="3321"/>
        <v>0</v>
      </c>
      <c r="EE331" s="458">
        <f t="shared" si="3322"/>
        <v>0</v>
      </c>
      <c r="EF331" s="459"/>
      <c r="EG331" s="452">
        <v>15.0</v>
      </c>
      <c r="EH331" s="453" t="s">
        <v>49</v>
      </c>
      <c r="EI331" s="454" t="s">
        <v>133</v>
      </c>
      <c r="EJ331" s="454" t="s">
        <v>134</v>
      </c>
      <c r="EK331" s="455">
        <f>'Produksi dan Harga'!AT18</f>
        <v>0</v>
      </c>
      <c r="EL331" s="455">
        <f t="shared" si="3323"/>
        <v>0</v>
      </c>
      <c r="EM331" s="455">
        <f t="shared" si="3324"/>
        <v>0</v>
      </c>
      <c r="EN331" s="456"/>
      <c r="EO331" s="455">
        <f t="shared" si="3325"/>
        <v>0</v>
      </c>
      <c r="EP331" s="456"/>
      <c r="EQ331" s="455">
        <f>ADHB!ER331</f>
        <v>0</v>
      </c>
      <c r="ER331" s="455">
        <f t="shared" si="3326"/>
        <v>0</v>
      </c>
      <c r="ES331" s="455">
        <f t="shared" si="3327"/>
        <v>0</v>
      </c>
      <c r="ET331" s="456">
        <v>0.224147321887</v>
      </c>
      <c r="EU331" s="457">
        <f t="shared" si="3328"/>
        <v>0</v>
      </c>
      <c r="EV331" s="458">
        <f t="shared" si="3329"/>
        <v>0</v>
      </c>
      <c r="EW331" s="459"/>
      <c r="EX331" s="452">
        <v>15.0</v>
      </c>
      <c r="EY331" s="453" t="s">
        <v>49</v>
      </c>
      <c r="EZ331" s="454" t="s">
        <v>133</v>
      </c>
      <c r="FA331" s="454" t="s">
        <v>134</v>
      </c>
      <c r="FB331" s="455">
        <f>'Produksi dan Harga'!AY18</f>
        <v>0</v>
      </c>
      <c r="FC331" s="455">
        <f t="shared" si="3330"/>
        <v>0</v>
      </c>
      <c r="FD331" s="455">
        <f t="shared" si="3331"/>
        <v>0</v>
      </c>
      <c r="FE331" s="456"/>
      <c r="FF331" s="455">
        <f t="shared" si="3332"/>
        <v>0</v>
      </c>
      <c r="FG331" s="456"/>
      <c r="FH331" s="455">
        <f>ADHB!FI331</f>
        <v>0</v>
      </c>
      <c r="FI331" s="455">
        <f t="shared" si="3333"/>
        <v>0</v>
      </c>
      <c r="FJ331" s="455">
        <f t="shared" si="3334"/>
        <v>0</v>
      </c>
      <c r="FK331" s="456">
        <v>0.224147321887</v>
      </c>
      <c r="FL331" s="457">
        <f t="shared" si="3335"/>
        <v>0</v>
      </c>
      <c r="FM331" s="458">
        <f t="shared" si="3336"/>
        <v>0</v>
      </c>
      <c r="FN331" s="459"/>
      <c r="FO331" s="452">
        <v>15.0</v>
      </c>
      <c r="FP331" s="453" t="s">
        <v>49</v>
      </c>
      <c r="FQ331" s="454" t="s">
        <v>133</v>
      </c>
      <c r="FR331" s="454" t="s">
        <v>134</v>
      </c>
      <c r="FS331" s="455">
        <f>'Produksi dan Harga'!BD18</f>
        <v>0</v>
      </c>
      <c r="FT331" s="455">
        <f t="shared" si="3337"/>
        <v>0</v>
      </c>
      <c r="FU331" s="455">
        <f t="shared" si="3338"/>
        <v>0</v>
      </c>
      <c r="FV331" s="456"/>
      <c r="FW331" s="455">
        <f t="shared" si="3339"/>
        <v>0</v>
      </c>
      <c r="FX331" s="456"/>
      <c r="FY331" s="455">
        <f>ADHB!FZ331</f>
        <v>0</v>
      </c>
      <c r="FZ331" s="455">
        <f t="shared" si="3340"/>
        <v>0</v>
      </c>
      <c r="GA331" s="455">
        <f t="shared" si="3341"/>
        <v>0</v>
      </c>
      <c r="GB331" s="456">
        <v>0.224147321887</v>
      </c>
      <c r="GC331" s="457">
        <f t="shared" si="3342"/>
        <v>0</v>
      </c>
      <c r="GD331" s="458">
        <f t="shared" si="3343"/>
        <v>0</v>
      </c>
      <c r="GE331" s="459"/>
      <c r="GF331" s="452">
        <v>15.0</v>
      </c>
      <c r="GG331" s="453" t="s">
        <v>49</v>
      </c>
      <c r="GH331" s="454" t="s">
        <v>133</v>
      </c>
      <c r="GI331" s="454" t="s">
        <v>134</v>
      </c>
      <c r="GJ331" s="455">
        <f>'Produksi dan Harga'!BI18</f>
        <v>0</v>
      </c>
      <c r="GK331" s="455">
        <f t="shared" si="3344"/>
        <v>0</v>
      </c>
      <c r="GL331" s="455">
        <f t="shared" si="3345"/>
        <v>0</v>
      </c>
      <c r="GM331" s="456"/>
      <c r="GN331" s="455">
        <f t="shared" si="3346"/>
        <v>0</v>
      </c>
      <c r="GO331" s="456"/>
      <c r="GP331" s="455">
        <f>ADHB!GQ331</f>
        <v>0</v>
      </c>
      <c r="GQ331" s="455">
        <f t="shared" si="3347"/>
        <v>0</v>
      </c>
      <c r="GR331" s="455">
        <f t="shared" si="3348"/>
        <v>0</v>
      </c>
      <c r="GS331" s="456">
        <v>0.224147321887</v>
      </c>
      <c r="GT331" s="457">
        <f t="shared" si="3349"/>
        <v>0</v>
      </c>
      <c r="GU331" s="458">
        <f t="shared" si="3350"/>
        <v>0</v>
      </c>
      <c r="GV331" s="459"/>
      <c r="GW331" s="452">
        <v>15.0</v>
      </c>
      <c r="GX331" s="453" t="s">
        <v>49</v>
      </c>
      <c r="GY331" s="454" t="s">
        <v>133</v>
      </c>
      <c r="GZ331" s="454" t="s">
        <v>134</v>
      </c>
      <c r="HA331" s="455">
        <f>'Produksi dan Harga'!BN18</f>
        <v>0</v>
      </c>
      <c r="HB331" s="455">
        <f t="shared" si="3351"/>
        <v>0</v>
      </c>
      <c r="HC331" s="455">
        <f t="shared" si="3352"/>
        <v>0</v>
      </c>
      <c r="HD331" s="456"/>
      <c r="HE331" s="455">
        <f t="shared" si="3353"/>
        <v>0</v>
      </c>
      <c r="HF331" s="456"/>
      <c r="HG331" s="455">
        <f>ADHB!HH331</f>
        <v>0</v>
      </c>
      <c r="HH331" s="455">
        <f t="shared" si="3354"/>
        <v>0</v>
      </c>
      <c r="HI331" s="455">
        <f t="shared" si="3355"/>
        <v>0</v>
      </c>
      <c r="HJ331" s="456">
        <v>0.224147321887</v>
      </c>
      <c r="HK331" s="457">
        <f t="shared" si="3356"/>
        <v>0</v>
      </c>
      <c r="HL331" s="458">
        <f t="shared" si="3357"/>
        <v>0</v>
      </c>
      <c r="HM331" s="459"/>
      <c r="HN331" s="452">
        <v>15.0</v>
      </c>
      <c r="HO331" s="453" t="s">
        <v>49</v>
      </c>
      <c r="HP331" s="454" t="s">
        <v>133</v>
      </c>
      <c r="HQ331" s="454" t="s">
        <v>134</v>
      </c>
      <c r="HR331" s="455" t="str">
        <f>'Produksi dan Harga'!BS18</f>
        <v/>
      </c>
      <c r="HS331" s="455">
        <f t="shared" si="3358"/>
        <v>0</v>
      </c>
      <c r="HT331" s="455">
        <f t="shared" si="3359"/>
        <v>0</v>
      </c>
      <c r="HU331" s="456"/>
      <c r="HV331" s="455">
        <f t="shared" si="3360"/>
        <v>0</v>
      </c>
      <c r="HW331" s="456"/>
      <c r="HX331" s="455">
        <f>ADHB!HY331</f>
        <v>0</v>
      </c>
      <c r="HY331" s="455">
        <f t="shared" si="3361"/>
        <v>0</v>
      </c>
      <c r="HZ331" s="455">
        <f t="shared" si="3362"/>
        <v>0</v>
      </c>
      <c r="IA331" s="456">
        <v>0.224147321887</v>
      </c>
      <c r="IB331" s="457">
        <f t="shared" si="3363"/>
        <v>0</v>
      </c>
      <c r="IC331" s="458">
        <f t="shared" si="3364"/>
        <v>0</v>
      </c>
      <c r="ID331" s="459"/>
      <c r="IE331" s="452">
        <v>15.0</v>
      </c>
      <c r="IF331" s="453" t="s">
        <v>49</v>
      </c>
      <c r="IG331" s="454" t="s">
        <v>133</v>
      </c>
      <c r="IH331" s="454" t="s">
        <v>134</v>
      </c>
      <c r="II331" s="455">
        <f>'Produksi dan Harga'!BX18</f>
        <v>0</v>
      </c>
      <c r="IJ331" s="455">
        <f t="shared" si="3365"/>
        <v>0</v>
      </c>
      <c r="IK331" s="455">
        <f t="shared" si="3366"/>
        <v>0</v>
      </c>
      <c r="IL331" s="456"/>
      <c r="IM331" s="455">
        <f t="shared" si="3367"/>
        <v>0</v>
      </c>
      <c r="IN331" s="456"/>
      <c r="IO331" s="455">
        <f>ADHB!IP331</f>
        <v>0</v>
      </c>
      <c r="IP331" s="455">
        <f t="shared" si="3368"/>
        <v>0</v>
      </c>
      <c r="IQ331" s="455">
        <f t="shared" si="3369"/>
        <v>0</v>
      </c>
      <c r="IR331" s="456">
        <v>0.224147321887</v>
      </c>
      <c r="IS331" s="457">
        <f t="shared" si="3370"/>
        <v>0</v>
      </c>
      <c r="IT331" s="458">
        <f t="shared" si="3371"/>
        <v>0</v>
      </c>
      <c r="IU331" s="459"/>
      <c r="IV331" s="452">
        <v>15.0</v>
      </c>
      <c r="IW331" s="453" t="s">
        <v>49</v>
      </c>
      <c r="IX331" s="454" t="s">
        <v>133</v>
      </c>
      <c r="IY331" s="454" t="s">
        <v>134</v>
      </c>
      <c r="IZ331" s="455" t="str">
        <f>'Produksi dan Harga'!CC18</f>
        <v/>
      </c>
      <c r="JA331" s="455">
        <f t="shared" si="3372"/>
        <v>0</v>
      </c>
      <c r="JB331" s="455">
        <f t="shared" si="3373"/>
        <v>0</v>
      </c>
      <c r="JC331" s="456"/>
      <c r="JD331" s="455">
        <f t="shared" si="3374"/>
        <v>0</v>
      </c>
      <c r="JE331" s="456"/>
      <c r="JF331" s="455">
        <f>ADHB!JG331</f>
        <v>0</v>
      </c>
      <c r="JG331" s="455">
        <f t="shared" si="3375"/>
        <v>0</v>
      </c>
      <c r="JH331" s="455">
        <f t="shared" si="3376"/>
        <v>0</v>
      </c>
      <c r="JI331" s="456">
        <v>0.224147321887</v>
      </c>
      <c r="JJ331" s="457">
        <f t="shared" si="3377"/>
        <v>0</v>
      </c>
      <c r="JK331" s="458">
        <f t="shared" si="3378"/>
        <v>0</v>
      </c>
      <c r="JL331" s="459"/>
      <c r="JM331" s="452">
        <v>15.0</v>
      </c>
      <c r="JN331" s="453" t="s">
        <v>49</v>
      </c>
      <c r="JO331" s="454" t="s">
        <v>133</v>
      </c>
      <c r="JP331" s="454" t="s">
        <v>134</v>
      </c>
      <c r="JQ331" s="455"/>
      <c r="JR331" s="455">
        <f t="shared" si="3379"/>
        <v>0</v>
      </c>
      <c r="JS331" s="455">
        <f t="shared" si="3380"/>
        <v>0</v>
      </c>
      <c r="JT331" s="456"/>
      <c r="JU331" s="455">
        <f t="shared" si="3381"/>
        <v>0</v>
      </c>
      <c r="JV331" s="456"/>
      <c r="JW331" s="455" t="str">
        <f>ADHB!LF331</f>
        <v/>
      </c>
      <c r="JX331" s="455">
        <f t="shared" si="3382"/>
        <v>0</v>
      </c>
      <c r="JY331" s="455">
        <f t="shared" si="3383"/>
        <v>0</v>
      </c>
      <c r="JZ331" s="456">
        <v>0.224147321887</v>
      </c>
      <c r="KA331" s="457">
        <f t="shared" si="3384"/>
        <v>0</v>
      </c>
      <c r="KB331" s="458">
        <f t="shared" si="3385"/>
        <v>0</v>
      </c>
      <c r="KC331" s="459"/>
      <c r="KD331" s="452">
        <v>15.0</v>
      </c>
      <c r="KE331" s="453" t="s">
        <v>49</v>
      </c>
      <c r="KF331" s="454" t="s">
        <v>133</v>
      </c>
      <c r="KG331" s="454" t="s">
        <v>134</v>
      </c>
      <c r="KH331" s="455"/>
      <c r="KI331" s="455">
        <f t="shared" si="3386"/>
        <v>0</v>
      </c>
      <c r="KJ331" s="455">
        <f t="shared" si="3387"/>
        <v>0</v>
      </c>
      <c r="KK331" s="456"/>
      <c r="KL331" s="455">
        <f t="shared" si="3388"/>
        <v>0</v>
      </c>
      <c r="KM331" s="456"/>
      <c r="KN331" s="455" t="str">
        <f>ADHB!LW331</f>
        <v/>
      </c>
      <c r="KO331" s="455">
        <f t="shared" si="3389"/>
        <v>0</v>
      </c>
      <c r="KP331" s="455">
        <f t="shared" si="3390"/>
        <v>0</v>
      </c>
      <c r="KQ331" s="456">
        <v>0.224147321887</v>
      </c>
      <c r="KR331" s="457">
        <f t="shared" si="3391"/>
        <v>0</v>
      </c>
      <c r="KS331" s="458">
        <f t="shared" si="3392"/>
        <v>0</v>
      </c>
      <c r="KT331" s="459"/>
      <c r="KU331" s="460"/>
    </row>
    <row r="332" ht="15.75" customHeight="1">
      <c r="A332" s="452">
        <v>16.0</v>
      </c>
      <c r="B332" s="453" t="s">
        <v>50</v>
      </c>
      <c r="C332" s="454" t="s">
        <v>137</v>
      </c>
      <c r="D332" s="454" t="s">
        <v>134</v>
      </c>
      <c r="E332" s="455">
        <f>'Produksi dan Harga'!F19</f>
        <v>508</v>
      </c>
      <c r="F332" s="455">
        <v>438442.3804798168</v>
      </c>
      <c r="G332" s="455">
        <f t="shared" si="3268"/>
        <v>222.7287293</v>
      </c>
      <c r="H332" s="456"/>
      <c r="I332" s="455">
        <f t="shared" si="3269"/>
        <v>0</v>
      </c>
      <c r="J332" s="456"/>
      <c r="K332" s="455">
        <f>ADHB!L332</f>
        <v>0</v>
      </c>
      <c r="L332" s="455">
        <f t="shared" si="3270"/>
        <v>0</v>
      </c>
      <c r="M332" s="455">
        <f t="shared" si="3271"/>
        <v>222.7287293</v>
      </c>
      <c r="N332" s="456">
        <v>0.224147321887</v>
      </c>
      <c r="O332" s="457">
        <f t="shared" si="3272"/>
        <v>49.92404818</v>
      </c>
      <c r="P332" s="458">
        <f t="shared" si="3273"/>
        <v>172.8046811</v>
      </c>
      <c r="Q332" s="459"/>
      <c r="R332" s="452">
        <v>16.0</v>
      </c>
      <c r="S332" s="453" t="s">
        <v>50</v>
      </c>
      <c r="T332" s="454" t="s">
        <v>137</v>
      </c>
      <c r="U332" s="454" t="s">
        <v>134</v>
      </c>
      <c r="V332" s="455">
        <f>'Produksi dan Harga'!K19</f>
        <v>318</v>
      </c>
      <c r="W332" s="455">
        <f t="shared" si="3274"/>
        <v>438442.3805</v>
      </c>
      <c r="X332" s="455">
        <f t="shared" si="3275"/>
        <v>139.424677</v>
      </c>
      <c r="Y332" s="456"/>
      <c r="Z332" s="455">
        <f t="shared" si="3276"/>
        <v>0</v>
      </c>
      <c r="AA332" s="456"/>
      <c r="AB332" s="455">
        <f>ADHB!AC332</f>
        <v>0</v>
      </c>
      <c r="AC332" s="455">
        <f t="shared" si="3277"/>
        <v>0</v>
      </c>
      <c r="AD332" s="455">
        <f t="shared" si="3278"/>
        <v>139.424677</v>
      </c>
      <c r="AE332" s="456">
        <v>0.224147321887</v>
      </c>
      <c r="AF332" s="457">
        <f t="shared" si="3279"/>
        <v>31.25166795</v>
      </c>
      <c r="AG332" s="458">
        <f t="shared" si="3280"/>
        <v>108.173009</v>
      </c>
      <c r="AH332" s="459"/>
      <c r="AI332" s="452">
        <v>16.0</v>
      </c>
      <c r="AJ332" s="453" t="s">
        <v>50</v>
      </c>
      <c r="AK332" s="454" t="s">
        <v>137</v>
      </c>
      <c r="AL332" s="454" t="s">
        <v>134</v>
      </c>
      <c r="AM332" s="455">
        <f>'Produksi dan Harga'!P19</f>
        <v>245</v>
      </c>
      <c r="AN332" s="455">
        <f t="shared" si="3281"/>
        <v>438442.3805</v>
      </c>
      <c r="AO332" s="455">
        <f t="shared" si="3282"/>
        <v>107.4183832</v>
      </c>
      <c r="AP332" s="456"/>
      <c r="AQ332" s="455">
        <f t="shared" si="3283"/>
        <v>0</v>
      </c>
      <c r="AR332" s="456"/>
      <c r="AS332" s="455">
        <f>ADHB!AT332</f>
        <v>0</v>
      </c>
      <c r="AT332" s="455">
        <f t="shared" si="3284"/>
        <v>0</v>
      </c>
      <c r="AU332" s="455">
        <f t="shared" si="3285"/>
        <v>107.4183832</v>
      </c>
      <c r="AV332" s="456">
        <v>0.224147321887</v>
      </c>
      <c r="AW332" s="457">
        <f t="shared" si="3286"/>
        <v>24.07754292</v>
      </c>
      <c r="AX332" s="458">
        <f t="shared" si="3287"/>
        <v>83.3408403</v>
      </c>
      <c r="AY332" s="459"/>
      <c r="AZ332" s="452">
        <v>16.0</v>
      </c>
      <c r="BA332" s="453" t="s">
        <v>50</v>
      </c>
      <c r="BB332" s="454" t="s">
        <v>137</v>
      </c>
      <c r="BC332" s="454" t="s">
        <v>134</v>
      </c>
      <c r="BD332" s="455">
        <f>'Produksi dan Harga'!U19</f>
        <v>319</v>
      </c>
      <c r="BE332" s="455">
        <f t="shared" si="3288"/>
        <v>438442.3805</v>
      </c>
      <c r="BF332" s="455">
        <f t="shared" si="3289"/>
        <v>139.8631194</v>
      </c>
      <c r="BG332" s="456"/>
      <c r="BH332" s="455">
        <f t="shared" si="3290"/>
        <v>0</v>
      </c>
      <c r="BI332" s="456"/>
      <c r="BJ332" s="455">
        <f>ADHB!BK332</f>
        <v>0</v>
      </c>
      <c r="BK332" s="455">
        <f t="shared" si="3291"/>
        <v>0</v>
      </c>
      <c r="BL332" s="455">
        <f t="shared" si="3292"/>
        <v>139.8631194</v>
      </c>
      <c r="BM332" s="456">
        <v>0.224147321887</v>
      </c>
      <c r="BN332" s="457">
        <f t="shared" si="3293"/>
        <v>31.34994364</v>
      </c>
      <c r="BO332" s="458">
        <f t="shared" si="3294"/>
        <v>108.5131757</v>
      </c>
      <c r="BP332" s="459"/>
      <c r="BQ332" s="452">
        <v>16.0</v>
      </c>
      <c r="BR332" s="453" t="s">
        <v>50</v>
      </c>
      <c r="BS332" s="454" t="s">
        <v>137</v>
      </c>
      <c r="BT332" s="454" t="s">
        <v>134</v>
      </c>
      <c r="BU332" s="455">
        <f>'Produksi dan Harga'!Z19</f>
        <v>297</v>
      </c>
      <c r="BV332" s="455">
        <f t="shared" si="3295"/>
        <v>438442.3805</v>
      </c>
      <c r="BW332" s="455">
        <f t="shared" si="3296"/>
        <v>130.217387</v>
      </c>
      <c r="BX332" s="456"/>
      <c r="BY332" s="455">
        <f t="shared" si="3297"/>
        <v>0</v>
      </c>
      <c r="BZ332" s="456"/>
      <c r="CA332" s="455">
        <f>ADHB!CB332</f>
        <v>0</v>
      </c>
      <c r="CB332" s="455">
        <f t="shared" si="3298"/>
        <v>0</v>
      </c>
      <c r="CC332" s="455">
        <f t="shared" si="3299"/>
        <v>130.217387</v>
      </c>
      <c r="CD332" s="456">
        <v>0.224147321887</v>
      </c>
      <c r="CE332" s="457">
        <f t="shared" si="3300"/>
        <v>29.18787856</v>
      </c>
      <c r="CF332" s="458">
        <f t="shared" si="3301"/>
        <v>101.0295084</v>
      </c>
      <c r="CG332" s="459"/>
      <c r="CH332" s="452">
        <v>16.0</v>
      </c>
      <c r="CI332" s="453" t="s">
        <v>50</v>
      </c>
      <c r="CJ332" s="454" t="s">
        <v>137</v>
      </c>
      <c r="CK332" s="454" t="s">
        <v>134</v>
      </c>
      <c r="CL332" s="455">
        <f>'Produksi dan Harga'!AE19</f>
        <v>83</v>
      </c>
      <c r="CM332" s="455">
        <f t="shared" si="3302"/>
        <v>438442.3805</v>
      </c>
      <c r="CN332" s="455">
        <f t="shared" si="3303"/>
        <v>36.39071758</v>
      </c>
      <c r="CO332" s="456"/>
      <c r="CP332" s="455">
        <f t="shared" si="3304"/>
        <v>0</v>
      </c>
      <c r="CQ332" s="456"/>
      <c r="CR332" s="455">
        <f>ADHB!CS332</f>
        <v>0</v>
      </c>
      <c r="CS332" s="455">
        <f t="shared" si="3305"/>
        <v>0</v>
      </c>
      <c r="CT332" s="455">
        <f t="shared" si="3306"/>
        <v>36.39071758</v>
      </c>
      <c r="CU332" s="456">
        <v>0.224147321887</v>
      </c>
      <c r="CV332" s="457">
        <f t="shared" si="3307"/>
        <v>8.156881887</v>
      </c>
      <c r="CW332" s="458">
        <f t="shared" si="3308"/>
        <v>28.23383569</v>
      </c>
      <c r="CX332" s="459"/>
      <c r="CY332" s="452">
        <v>16.0</v>
      </c>
      <c r="CZ332" s="453" t="s">
        <v>50</v>
      </c>
      <c r="DA332" s="454" t="s">
        <v>137</v>
      </c>
      <c r="DB332" s="454" t="s">
        <v>134</v>
      </c>
      <c r="DC332" s="455">
        <f>'Produksi dan Harga'!AJ19</f>
        <v>152</v>
      </c>
      <c r="DD332" s="455">
        <f t="shared" si="3309"/>
        <v>438442.3805</v>
      </c>
      <c r="DE332" s="455">
        <f t="shared" si="3310"/>
        <v>66.64324183</v>
      </c>
      <c r="DF332" s="456"/>
      <c r="DG332" s="455">
        <f t="shared" si="3311"/>
        <v>0</v>
      </c>
      <c r="DH332" s="456"/>
      <c r="DI332" s="455">
        <f>ADHB!DJ332</f>
        <v>0</v>
      </c>
      <c r="DJ332" s="455">
        <f t="shared" si="3312"/>
        <v>0</v>
      </c>
      <c r="DK332" s="455">
        <f t="shared" si="3313"/>
        <v>66.64324183</v>
      </c>
      <c r="DL332" s="456">
        <v>0.224147321887</v>
      </c>
      <c r="DM332" s="457">
        <f t="shared" si="3314"/>
        <v>14.93790418</v>
      </c>
      <c r="DN332" s="458">
        <f t="shared" si="3315"/>
        <v>51.70533765</v>
      </c>
      <c r="DO332" s="459"/>
      <c r="DP332" s="452">
        <v>16.0</v>
      </c>
      <c r="DQ332" s="453" t="s">
        <v>50</v>
      </c>
      <c r="DR332" s="454" t="s">
        <v>137</v>
      </c>
      <c r="DS332" s="454" t="s">
        <v>134</v>
      </c>
      <c r="DT332" s="455">
        <f>'Produksi dan Harga'!AO19</f>
        <v>153</v>
      </c>
      <c r="DU332" s="455">
        <f t="shared" si="3316"/>
        <v>438442.3805</v>
      </c>
      <c r="DV332" s="455">
        <f t="shared" si="3317"/>
        <v>67.08168421</v>
      </c>
      <c r="DW332" s="456"/>
      <c r="DX332" s="455">
        <f t="shared" si="3318"/>
        <v>0</v>
      </c>
      <c r="DY332" s="456"/>
      <c r="DZ332" s="455">
        <f>ADHB!EA332</f>
        <v>0</v>
      </c>
      <c r="EA332" s="455">
        <f t="shared" si="3319"/>
        <v>0</v>
      </c>
      <c r="EB332" s="455">
        <f t="shared" si="3320"/>
        <v>67.08168421</v>
      </c>
      <c r="EC332" s="456">
        <v>0.224147321887</v>
      </c>
      <c r="ED332" s="457">
        <f t="shared" si="3321"/>
        <v>15.03617986</v>
      </c>
      <c r="EE332" s="458">
        <f t="shared" si="3322"/>
        <v>52.04550435</v>
      </c>
      <c r="EF332" s="459"/>
      <c r="EG332" s="452">
        <v>16.0</v>
      </c>
      <c r="EH332" s="453" t="s">
        <v>50</v>
      </c>
      <c r="EI332" s="454" t="s">
        <v>137</v>
      </c>
      <c r="EJ332" s="454" t="s">
        <v>134</v>
      </c>
      <c r="EK332" s="455">
        <f>'Produksi dan Harga'!AT19</f>
        <v>59</v>
      </c>
      <c r="EL332" s="455">
        <f t="shared" si="3323"/>
        <v>438442.3805</v>
      </c>
      <c r="EM332" s="455">
        <f t="shared" si="3324"/>
        <v>25.86810045</v>
      </c>
      <c r="EN332" s="456"/>
      <c r="EO332" s="455">
        <f t="shared" si="3325"/>
        <v>0</v>
      </c>
      <c r="EP332" s="456"/>
      <c r="EQ332" s="455">
        <f>ADHB!ER332</f>
        <v>0</v>
      </c>
      <c r="ER332" s="455">
        <f t="shared" si="3326"/>
        <v>0</v>
      </c>
      <c r="ES332" s="455">
        <f t="shared" si="3327"/>
        <v>25.86810045</v>
      </c>
      <c r="ET332" s="456">
        <v>0.224147321887</v>
      </c>
      <c r="EU332" s="457">
        <f t="shared" si="3328"/>
        <v>5.798265438</v>
      </c>
      <c r="EV332" s="458">
        <f t="shared" si="3329"/>
        <v>20.06983501</v>
      </c>
      <c r="EW332" s="459"/>
      <c r="EX332" s="452">
        <v>16.0</v>
      </c>
      <c r="EY332" s="453" t="s">
        <v>50</v>
      </c>
      <c r="EZ332" s="454" t="s">
        <v>137</v>
      </c>
      <c r="FA332" s="454" t="s">
        <v>134</v>
      </c>
      <c r="FB332" s="455">
        <f>'Produksi dan Harga'!AY19</f>
        <v>49</v>
      </c>
      <c r="FC332" s="455">
        <f t="shared" si="3330"/>
        <v>438442.3805</v>
      </c>
      <c r="FD332" s="455">
        <f t="shared" si="3331"/>
        <v>21.48367664</v>
      </c>
      <c r="FE332" s="456"/>
      <c r="FF332" s="455">
        <f t="shared" si="3332"/>
        <v>0</v>
      </c>
      <c r="FG332" s="456"/>
      <c r="FH332" s="455">
        <f>ADHB!FI332</f>
        <v>0</v>
      </c>
      <c r="FI332" s="455">
        <f t="shared" si="3333"/>
        <v>0</v>
      </c>
      <c r="FJ332" s="455">
        <f t="shared" si="3334"/>
        <v>21.48367664</v>
      </c>
      <c r="FK332" s="456">
        <v>0.224147321887</v>
      </c>
      <c r="FL332" s="457">
        <f t="shared" si="3335"/>
        <v>4.815508584</v>
      </c>
      <c r="FM332" s="458">
        <f t="shared" si="3336"/>
        <v>16.66816806</v>
      </c>
      <c r="FN332" s="459"/>
      <c r="FO332" s="452">
        <v>16.0</v>
      </c>
      <c r="FP332" s="453" t="s">
        <v>50</v>
      </c>
      <c r="FQ332" s="454" t="s">
        <v>137</v>
      </c>
      <c r="FR332" s="454" t="s">
        <v>134</v>
      </c>
      <c r="FS332" s="455">
        <f>'Produksi dan Harga'!BD19</f>
        <v>35</v>
      </c>
      <c r="FT332" s="455">
        <f t="shared" si="3337"/>
        <v>438442.3805</v>
      </c>
      <c r="FU332" s="455">
        <f t="shared" si="3338"/>
        <v>15.34548332</v>
      </c>
      <c r="FV332" s="456"/>
      <c r="FW332" s="455">
        <f t="shared" si="3339"/>
        <v>0</v>
      </c>
      <c r="FX332" s="456"/>
      <c r="FY332" s="455">
        <f>ADHB!FZ332</f>
        <v>0</v>
      </c>
      <c r="FZ332" s="455">
        <f t="shared" si="3340"/>
        <v>0</v>
      </c>
      <c r="GA332" s="455">
        <f t="shared" si="3341"/>
        <v>15.34548332</v>
      </c>
      <c r="GB332" s="456">
        <v>0.224147321887</v>
      </c>
      <c r="GC332" s="457">
        <f t="shared" si="3342"/>
        <v>3.439648989</v>
      </c>
      <c r="GD332" s="458">
        <f t="shared" si="3343"/>
        <v>11.90583433</v>
      </c>
      <c r="GE332" s="459"/>
      <c r="GF332" s="452">
        <v>16.0</v>
      </c>
      <c r="GG332" s="453" t="s">
        <v>50</v>
      </c>
      <c r="GH332" s="454" t="s">
        <v>137</v>
      </c>
      <c r="GI332" s="454" t="s">
        <v>134</v>
      </c>
      <c r="GJ332" s="455">
        <f>'Produksi dan Harga'!BI19</f>
        <v>0</v>
      </c>
      <c r="GK332" s="455">
        <f t="shared" si="3344"/>
        <v>438442.3805</v>
      </c>
      <c r="GL332" s="455">
        <f t="shared" si="3345"/>
        <v>0</v>
      </c>
      <c r="GM332" s="456"/>
      <c r="GN332" s="455">
        <f t="shared" si="3346"/>
        <v>0</v>
      </c>
      <c r="GO332" s="456"/>
      <c r="GP332" s="455">
        <f>ADHB!GQ332</f>
        <v>0</v>
      </c>
      <c r="GQ332" s="455">
        <f t="shared" si="3347"/>
        <v>0</v>
      </c>
      <c r="GR332" s="455">
        <f t="shared" si="3348"/>
        <v>0</v>
      </c>
      <c r="GS332" s="456">
        <v>0.224147321887</v>
      </c>
      <c r="GT332" s="457">
        <f t="shared" si="3349"/>
        <v>0</v>
      </c>
      <c r="GU332" s="458">
        <f t="shared" si="3350"/>
        <v>0</v>
      </c>
      <c r="GV332" s="459"/>
      <c r="GW332" s="452">
        <v>16.0</v>
      </c>
      <c r="GX332" s="453" t="s">
        <v>50</v>
      </c>
      <c r="GY332" s="454" t="s">
        <v>137</v>
      </c>
      <c r="GZ332" s="454" t="s">
        <v>134</v>
      </c>
      <c r="HA332" s="455">
        <f>'Produksi dan Harga'!BN19</f>
        <v>0</v>
      </c>
      <c r="HB332" s="455">
        <f t="shared" si="3351"/>
        <v>438442.3805</v>
      </c>
      <c r="HC332" s="455">
        <f t="shared" si="3352"/>
        <v>0</v>
      </c>
      <c r="HD332" s="456"/>
      <c r="HE332" s="455">
        <f t="shared" si="3353"/>
        <v>0</v>
      </c>
      <c r="HF332" s="456"/>
      <c r="HG332" s="455">
        <f>ADHB!HH332</f>
        <v>0</v>
      </c>
      <c r="HH332" s="455">
        <f t="shared" si="3354"/>
        <v>0</v>
      </c>
      <c r="HI332" s="455">
        <f t="shared" si="3355"/>
        <v>0</v>
      </c>
      <c r="HJ332" s="456">
        <v>0.224147321887</v>
      </c>
      <c r="HK332" s="457">
        <f t="shared" si="3356"/>
        <v>0</v>
      </c>
      <c r="HL332" s="458">
        <f t="shared" si="3357"/>
        <v>0</v>
      </c>
      <c r="HM332" s="459"/>
      <c r="HN332" s="452">
        <v>16.0</v>
      </c>
      <c r="HO332" s="453" t="s">
        <v>50</v>
      </c>
      <c r="HP332" s="454" t="s">
        <v>137</v>
      </c>
      <c r="HQ332" s="454" t="s">
        <v>134</v>
      </c>
      <c r="HR332" s="455" t="str">
        <f>'Produksi dan Harga'!BS19</f>
        <v/>
      </c>
      <c r="HS332" s="455">
        <f t="shared" si="3358"/>
        <v>438442.3805</v>
      </c>
      <c r="HT332" s="455">
        <f t="shared" si="3359"/>
        <v>0</v>
      </c>
      <c r="HU332" s="456"/>
      <c r="HV332" s="455">
        <f t="shared" si="3360"/>
        <v>0</v>
      </c>
      <c r="HW332" s="456"/>
      <c r="HX332" s="455">
        <f>ADHB!HY332</f>
        <v>0</v>
      </c>
      <c r="HY332" s="455">
        <f t="shared" si="3361"/>
        <v>0</v>
      </c>
      <c r="HZ332" s="455">
        <f t="shared" si="3362"/>
        <v>0</v>
      </c>
      <c r="IA332" s="456">
        <v>0.224147321887</v>
      </c>
      <c r="IB332" s="457">
        <f t="shared" si="3363"/>
        <v>0</v>
      </c>
      <c r="IC332" s="458">
        <f t="shared" si="3364"/>
        <v>0</v>
      </c>
      <c r="ID332" s="459"/>
      <c r="IE332" s="452">
        <v>16.0</v>
      </c>
      <c r="IF332" s="453" t="s">
        <v>50</v>
      </c>
      <c r="IG332" s="454" t="s">
        <v>137</v>
      </c>
      <c r="IH332" s="454" t="s">
        <v>134</v>
      </c>
      <c r="II332" s="455">
        <f>'Produksi dan Harga'!BX19</f>
        <v>0</v>
      </c>
      <c r="IJ332" s="455">
        <f t="shared" si="3365"/>
        <v>438442.3805</v>
      </c>
      <c r="IK332" s="455">
        <f t="shared" si="3366"/>
        <v>0</v>
      </c>
      <c r="IL332" s="456"/>
      <c r="IM332" s="455">
        <f t="shared" si="3367"/>
        <v>0</v>
      </c>
      <c r="IN332" s="456"/>
      <c r="IO332" s="455">
        <f>ADHB!IP332</f>
        <v>0</v>
      </c>
      <c r="IP332" s="455">
        <f t="shared" si="3368"/>
        <v>0</v>
      </c>
      <c r="IQ332" s="455">
        <f t="shared" si="3369"/>
        <v>0</v>
      </c>
      <c r="IR332" s="456">
        <v>0.224147321887</v>
      </c>
      <c r="IS332" s="457">
        <f t="shared" si="3370"/>
        <v>0</v>
      </c>
      <c r="IT332" s="458">
        <f t="shared" si="3371"/>
        <v>0</v>
      </c>
      <c r="IU332" s="459"/>
      <c r="IV332" s="452">
        <v>16.0</v>
      </c>
      <c r="IW332" s="453" t="s">
        <v>50</v>
      </c>
      <c r="IX332" s="454" t="s">
        <v>137</v>
      </c>
      <c r="IY332" s="454" t="s">
        <v>134</v>
      </c>
      <c r="IZ332" s="455" t="str">
        <f>'Produksi dan Harga'!CC19</f>
        <v/>
      </c>
      <c r="JA332" s="455">
        <f t="shared" si="3372"/>
        <v>438442.3805</v>
      </c>
      <c r="JB332" s="455">
        <f t="shared" si="3373"/>
        <v>0</v>
      </c>
      <c r="JC332" s="456"/>
      <c r="JD332" s="455">
        <f t="shared" si="3374"/>
        <v>0</v>
      </c>
      <c r="JE332" s="456"/>
      <c r="JF332" s="455">
        <f>ADHB!JG332</f>
        <v>0</v>
      </c>
      <c r="JG332" s="455">
        <f t="shared" si="3375"/>
        <v>0</v>
      </c>
      <c r="JH332" s="455">
        <f t="shared" si="3376"/>
        <v>0</v>
      </c>
      <c r="JI332" s="456">
        <v>0.224147321887</v>
      </c>
      <c r="JJ332" s="457">
        <f t="shared" si="3377"/>
        <v>0</v>
      </c>
      <c r="JK332" s="458">
        <f t="shared" si="3378"/>
        <v>0</v>
      </c>
      <c r="JL332" s="459"/>
      <c r="JM332" s="452">
        <v>16.0</v>
      </c>
      <c r="JN332" s="453" t="s">
        <v>50</v>
      </c>
      <c r="JO332" s="454" t="s">
        <v>137</v>
      </c>
      <c r="JP332" s="454" t="s">
        <v>134</v>
      </c>
      <c r="JQ332" s="455"/>
      <c r="JR332" s="455">
        <f t="shared" si="3379"/>
        <v>438442.3805</v>
      </c>
      <c r="JS332" s="455">
        <f t="shared" si="3380"/>
        <v>0</v>
      </c>
      <c r="JT332" s="456"/>
      <c r="JU332" s="455">
        <f t="shared" si="3381"/>
        <v>0</v>
      </c>
      <c r="JV332" s="456"/>
      <c r="JW332" s="455" t="str">
        <f>ADHB!LF332</f>
        <v/>
      </c>
      <c r="JX332" s="455">
        <f t="shared" si="3382"/>
        <v>0</v>
      </c>
      <c r="JY332" s="455">
        <f t="shared" si="3383"/>
        <v>0</v>
      </c>
      <c r="JZ332" s="456">
        <v>0.224147321887</v>
      </c>
      <c r="KA332" s="457">
        <f t="shared" si="3384"/>
        <v>0</v>
      </c>
      <c r="KB332" s="458">
        <f t="shared" si="3385"/>
        <v>0</v>
      </c>
      <c r="KC332" s="459"/>
      <c r="KD332" s="452">
        <v>16.0</v>
      </c>
      <c r="KE332" s="453" t="s">
        <v>50</v>
      </c>
      <c r="KF332" s="454" t="s">
        <v>137</v>
      </c>
      <c r="KG332" s="454" t="s">
        <v>134</v>
      </c>
      <c r="KH332" s="455"/>
      <c r="KI332" s="455">
        <f t="shared" si="3386"/>
        <v>438442.3805</v>
      </c>
      <c r="KJ332" s="455">
        <f t="shared" si="3387"/>
        <v>0</v>
      </c>
      <c r="KK332" s="456"/>
      <c r="KL332" s="455">
        <f t="shared" si="3388"/>
        <v>0</v>
      </c>
      <c r="KM332" s="456"/>
      <c r="KN332" s="455" t="str">
        <f>ADHB!LW332</f>
        <v/>
      </c>
      <c r="KO332" s="455">
        <f t="shared" si="3389"/>
        <v>0</v>
      </c>
      <c r="KP332" s="455">
        <f t="shared" si="3390"/>
        <v>0</v>
      </c>
      <c r="KQ332" s="456">
        <v>0.224147321887</v>
      </c>
      <c r="KR332" s="457">
        <f t="shared" si="3391"/>
        <v>0</v>
      </c>
      <c r="KS332" s="458">
        <f t="shared" si="3392"/>
        <v>0</v>
      </c>
      <c r="KT332" s="459"/>
      <c r="KU332" s="460"/>
    </row>
    <row r="333" ht="15.75" customHeight="1">
      <c r="A333" s="452">
        <v>17.0</v>
      </c>
      <c r="B333" s="453" t="s">
        <v>51</v>
      </c>
      <c r="C333" s="454" t="s">
        <v>136</v>
      </c>
      <c r="D333" s="454" t="s">
        <v>134</v>
      </c>
      <c r="E333" s="455">
        <f>'Produksi dan Harga'!F20</f>
        <v>1853</v>
      </c>
      <c r="F333" s="455">
        <v>356363.336637791</v>
      </c>
      <c r="G333" s="455">
        <f t="shared" si="3268"/>
        <v>660.3412628</v>
      </c>
      <c r="H333" s="456"/>
      <c r="I333" s="455">
        <f t="shared" si="3269"/>
        <v>0</v>
      </c>
      <c r="J333" s="456"/>
      <c r="K333" s="455">
        <f>ADHB!L333</f>
        <v>0</v>
      </c>
      <c r="L333" s="455">
        <f t="shared" si="3270"/>
        <v>0</v>
      </c>
      <c r="M333" s="455">
        <f t="shared" si="3271"/>
        <v>660.3412628</v>
      </c>
      <c r="N333" s="456">
        <v>0.224147321887</v>
      </c>
      <c r="O333" s="457">
        <f t="shared" si="3272"/>
        <v>148.0137256</v>
      </c>
      <c r="P333" s="458">
        <f t="shared" si="3273"/>
        <v>512.3275372</v>
      </c>
      <c r="Q333" s="459"/>
      <c r="R333" s="452">
        <v>17.0</v>
      </c>
      <c r="S333" s="453" t="s">
        <v>51</v>
      </c>
      <c r="T333" s="454" t="s">
        <v>136</v>
      </c>
      <c r="U333" s="454" t="s">
        <v>134</v>
      </c>
      <c r="V333" s="455">
        <f>'Produksi dan Harga'!K20</f>
        <v>3170</v>
      </c>
      <c r="W333" s="455">
        <f t="shared" si="3274"/>
        <v>356363.3366</v>
      </c>
      <c r="X333" s="455">
        <f t="shared" si="3275"/>
        <v>1129.671777</v>
      </c>
      <c r="Y333" s="456"/>
      <c r="Z333" s="455">
        <f t="shared" si="3276"/>
        <v>0</v>
      </c>
      <c r="AA333" s="456"/>
      <c r="AB333" s="455">
        <f>ADHB!AC333</f>
        <v>0</v>
      </c>
      <c r="AC333" s="455">
        <f t="shared" si="3277"/>
        <v>0</v>
      </c>
      <c r="AD333" s="455">
        <f t="shared" si="3278"/>
        <v>1129.671777</v>
      </c>
      <c r="AE333" s="456">
        <v>0.224147321887</v>
      </c>
      <c r="AF333" s="457">
        <f t="shared" si="3279"/>
        <v>253.2129035</v>
      </c>
      <c r="AG333" s="458">
        <f t="shared" si="3280"/>
        <v>876.4588737</v>
      </c>
      <c r="AH333" s="459"/>
      <c r="AI333" s="452">
        <v>17.0</v>
      </c>
      <c r="AJ333" s="453" t="s">
        <v>51</v>
      </c>
      <c r="AK333" s="454" t="s">
        <v>136</v>
      </c>
      <c r="AL333" s="454" t="s">
        <v>134</v>
      </c>
      <c r="AM333" s="455">
        <f>'Produksi dan Harga'!P20</f>
        <v>6914</v>
      </c>
      <c r="AN333" s="455">
        <f t="shared" si="3281"/>
        <v>356363.3366</v>
      </c>
      <c r="AO333" s="455">
        <f t="shared" si="3282"/>
        <v>2463.89611</v>
      </c>
      <c r="AP333" s="456"/>
      <c r="AQ333" s="455">
        <f t="shared" si="3283"/>
        <v>0</v>
      </c>
      <c r="AR333" s="456"/>
      <c r="AS333" s="455">
        <f>ADHB!AT333</f>
        <v>0</v>
      </c>
      <c r="AT333" s="455">
        <f t="shared" si="3284"/>
        <v>0</v>
      </c>
      <c r="AU333" s="455">
        <f t="shared" si="3285"/>
        <v>2463.89611</v>
      </c>
      <c r="AV333" s="456">
        <v>0.224147321887</v>
      </c>
      <c r="AW333" s="457">
        <f t="shared" si="3286"/>
        <v>552.2757144</v>
      </c>
      <c r="AX333" s="458">
        <f t="shared" si="3287"/>
        <v>1911.620395</v>
      </c>
      <c r="AY333" s="459"/>
      <c r="AZ333" s="452">
        <v>17.0</v>
      </c>
      <c r="BA333" s="453" t="s">
        <v>51</v>
      </c>
      <c r="BB333" s="454" t="s">
        <v>136</v>
      </c>
      <c r="BC333" s="454" t="s">
        <v>134</v>
      </c>
      <c r="BD333" s="455">
        <f>'Produksi dan Harga'!U20</f>
        <v>5065</v>
      </c>
      <c r="BE333" s="455">
        <f t="shared" si="3288"/>
        <v>356363.3366</v>
      </c>
      <c r="BF333" s="455">
        <f t="shared" si="3289"/>
        <v>1804.9803</v>
      </c>
      <c r="BG333" s="456"/>
      <c r="BH333" s="455">
        <f t="shared" si="3290"/>
        <v>0</v>
      </c>
      <c r="BI333" s="456"/>
      <c r="BJ333" s="455">
        <f>ADHB!BK333</f>
        <v>0</v>
      </c>
      <c r="BK333" s="455">
        <f t="shared" si="3291"/>
        <v>0</v>
      </c>
      <c r="BL333" s="455">
        <f t="shared" si="3292"/>
        <v>1804.9803</v>
      </c>
      <c r="BM333" s="456">
        <v>0.224147321887</v>
      </c>
      <c r="BN333" s="457">
        <f t="shared" si="3293"/>
        <v>404.5815003</v>
      </c>
      <c r="BO333" s="458">
        <f t="shared" si="3294"/>
        <v>1400.3988</v>
      </c>
      <c r="BP333" s="459"/>
      <c r="BQ333" s="452">
        <v>17.0</v>
      </c>
      <c r="BR333" s="453" t="s">
        <v>51</v>
      </c>
      <c r="BS333" s="454" t="s">
        <v>136</v>
      </c>
      <c r="BT333" s="454" t="s">
        <v>134</v>
      </c>
      <c r="BU333" s="455">
        <f>'Produksi dan Harga'!Z20</f>
        <v>3456</v>
      </c>
      <c r="BV333" s="455">
        <f t="shared" si="3295"/>
        <v>356363.3366</v>
      </c>
      <c r="BW333" s="455">
        <f t="shared" si="3296"/>
        <v>1231.591691</v>
      </c>
      <c r="BX333" s="456"/>
      <c r="BY333" s="455">
        <f t="shared" si="3297"/>
        <v>0</v>
      </c>
      <c r="BZ333" s="456"/>
      <c r="CA333" s="455">
        <f>ADHB!CB333</f>
        <v>0</v>
      </c>
      <c r="CB333" s="455">
        <f t="shared" si="3298"/>
        <v>0</v>
      </c>
      <c r="CC333" s="455">
        <f t="shared" si="3299"/>
        <v>1231.591691</v>
      </c>
      <c r="CD333" s="456">
        <v>0.224147321887</v>
      </c>
      <c r="CE333" s="457">
        <f t="shared" si="3300"/>
        <v>276.0579793</v>
      </c>
      <c r="CF333" s="458">
        <f t="shared" si="3301"/>
        <v>955.5337121</v>
      </c>
      <c r="CG333" s="459"/>
      <c r="CH333" s="452">
        <v>17.0</v>
      </c>
      <c r="CI333" s="453" t="s">
        <v>51</v>
      </c>
      <c r="CJ333" s="454" t="s">
        <v>136</v>
      </c>
      <c r="CK333" s="454" t="s">
        <v>134</v>
      </c>
      <c r="CL333" s="455">
        <f>'Produksi dan Harga'!AE20</f>
        <v>1199</v>
      </c>
      <c r="CM333" s="455">
        <f t="shared" si="3302"/>
        <v>356363.3366</v>
      </c>
      <c r="CN333" s="455">
        <f t="shared" si="3303"/>
        <v>427.2796406</v>
      </c>
      <c r="CO333" s="456"/>
      <c r="CP333" s="455">
        <f t="shared" si="3304"/>
        <v>0</v>
      </c>
      <c r="CQ333" s="456"/>
      <c r="CR333" s="455">
        <f>ADHB!CS333</f>
        <v>0</v>
      </c>
      <c r="CS333" s="455">
        <f t="shared" si="3305"/>
        <v>0</v>
      </c>
      <c r="CT333" s="455">
        <f t="shared" si="3306"/>
        <v>427.2796406</v>
      </c>
      <c r="CU333" s="456">
        <v>0.224147321887</v>
      </c>
      <c r="CV333" s="457">
        <f t="shared" si="3307"/>
        <v>95.77358714</v>
      </c>
      <c r="CW333" s="458">
        <f t="shared" si="3308"/>
        <v>331.5060535</v>
      </c>
      <c r="CX333" s="459"/>
      <c r="CY333" s="452">
        <v>17.0</v>
      </c>
      <c r="CZ333" s="453" t="s">
        <v>51</v>
      </c>
      <c r="DA333" s="454" t="s">
        <v>136</v>
      </c>
      <c r="DB333" s="454" t="s">
        <v>134</v>
      </c>
      <c r="DC333" s="455">
        <f>'Produksi dan Harga'!AJ20</f>
        <v>6235</v>
      </c>
      <c r="DD333" s="455">
        <f t="shared" si="3309"/>
        <v>356363.3366</v>
      </c>
      <c r="DE333" s="455">
        <f t="shared" si="3310"/>
        <v>2221.925404</v>
      </c>
      <c r="DF333" s="456"/>
      <c r="DG333" s="455">
        <f t="shared" si="3311"/>
        <v>0</v>
      </c>
      <c r="DH333" s="456"/>
      <c r="DI333" s="455">
        <f>ADHB!DJ333</f>
        <v>0</v>
      </c>
      <c r="DJ333" s="455">
        <f t="shared" si="3312"/>
        <v>0</v>
      </c>
      <c r="DK333" s="455">
        <f t="shared" si="3313"/>
        <v>2221.925404</v>
      </c>
      <c r="DL333" s="456">
        <v>0.224147321887</v>
      </c>
      <c r="DM333" s="457">
        <f t="shared" si="3314"/>
        <v>498.0386287</v>
      </c>
      <c r="DN333" s="458">
        <f t="shared" si="3315"/>
        <v>1723.886775</v>
      </c>
      <c r="DO333" s="459"/>
      <c r="DP333" s="452">
        <v>17.0</v>
      </c>
      <c r="DQ333" s="453" t="s">
        <v>51</v>
      </c>
      <c r="DR333" s="454" t="s">
        <v>136</v>
      </c>
      <c r="DS333" s="454" t="s">
        <v>134</v>
      </c>
      <c r="DT333" s="455">
        <f>'Produksi dan Harga'!AO20</f>
        <v>1230</v>
      </c>
      <c r="DU333" s="455">
        <f t="shared" si="3316"/>
        <v>356363.3366</v>
      </c>
      <c r="DV333" s="455">
        <f t="shared" si="3317"/>
        <v>438.3269041</v>
      </c>
      <c r="DW333" s="456"/>
      <c r="DX333" s="455">
        <f t="shared" si="3318"/>
        <v>0</v>
      </c>
      <c r="DY333" s="456"/>
      <c r="DZ333" s="455">
        <f>ADHB!EA333</f>
        <v>0</v>
      </c>
      <c r="EA333" s="455">
        <f t="shared" si="3319"/>
        <v>0</v>
      </c>
      <c r="EB333" s="455">
        <f t="shared" si="3320"/>
        <v>438.3269041</v>
      </c>
      <c r="EC333" s="456">
        <v>0.224147321887</v>
      </c>
      <c r="ED333" s="457">
        <f t="shared" si="3321"/>
        <v>98.24980166</v>
      </c>
      <c r="EE333" s="458">
        <f t="shared" si="3322"/>
        <v>340.0771024</v>
      </c>
      <c r="EF333" s="459"/>
      <c r="EG333" s="452">
        <v>17.0</v>
      </c>
      <c r="EH333" s="453" t="s">
        <v>51</v>
      </c>
      <c r="EI333" s="454" t="s">
        <v>136</v>
      </c>
      <c r="EJ333" s="454" t="s">
        <v>134</v>
      </c>
      <c r="EK333" s="455">
        <f>'Produksi dan Harga'!AT20</f>
        <v>1842</v>
      </c>
      <c r="EL333" s="455">
        <f t="shared" si="3323"/>
        <v>356363.3366</v>
      </c>
      <c r="EM333" s="455">
        <f t="shared" si="3324"/>
        <v>656.4212661</v>
      </c>
      <c r="EN333" s="456"/>
      <c r="EO333" s="455">
        <f t="shared" si="3325"/>
        <v>0</v>
      </c>
      <c r="EP333" s="456"/>
      <c r="EQ333" s="455">
        <f>ADHB!ER333</f>
        <v>0</v>
      </c>
      <c r="ER333" s="455">
        <f t="shared" si="3326"/>
        <v>0</v>
      </c>
      <c r="ES333" s="455">
        <f t="shared" si="3327"/>
        <v>656.4212661</v>
      </c>
      <c r="ET333" s="456">
        <v>0.224147321887</v>
      </c>
      <c r="EU333" s="457">
        <f t="shared" si="3328"/>
        <v>147.1350688</v>
      </c>
      <c r="EV333" s="458">
        <f t="shared" si="3329"/>
        <v>509.2861973</v>
      </c>
      <c r="EW333" s="459"/>
      <c r="EX333" s="452">
        <v>17.0</v>
      </c>
      <c r="EY333" s="453" t="s">
        <v>51</v>
      </c>
      <c r="EZ333" s="454" t="s">
        <v>136</v>
      </c>
      <c r="FA333" s="454" t="s">
        <v>134</v>
      </c>
      <c r="FB333" s="455">
        <f>'Produksi dan Harga'!AY20</f>
        <v>897</v>
      </c>
      <c r="FC333" s="455">
        <f t="shared" si="3330"/>
        <v>356363.3366</v>
      </c>
      <c r="FD333" s="455">
        <f t="shared" si="3331"/>
        <v>319.657913</v>
      </c>
      <c r="FE333" s="456"/>
      <c r="FF333" s="455">
        <f t="shared" si="3332"/>
        <v>0</v>
      </c>
      <c r="FG333" s="456"/>
      <c r="FH333" s="455">
        <f>ADHB!FI333</f>
        <v>0</v>
      </c>
      <c r="FI333" s="455">
        <f t="shared" si="3333"/>
        <v>0</v>
      </c>
      <c r="FJ333" s="455">
        <f t="shared" si="3334"/>
        <v>319.657913</v>
      </c>
      <c r="FK333" s="456">
        <v>0.224147321887</v>
      </c>
      <c r="FL333" s="457">
        <f t="shared" si="3335"/>
        <v>71.65046511</v>
      </c>
      <c r="FM333" s="458">
        <f t="shared" si="3336"/>
        <v>248.0074479</v>
      </c>
      <c r="FN333" s="459"/>
      <c r="FO333" s="452">
        <v>17.0</v>
      </c>
      <c r="FP333" s="453" t="s">
        <v>51</v>
      </c>
      <c r="FQ333" s="454" t="s">
        <v>136</v>
      </c>
      <c r="FR333" s="454" t="s">
        <v>134</v>
      </c>
      <c r="FS333" s="455">
        <f>'Produksi dan Harga'!BD20</f>
        <v>2748</v>
      </c>
      <c r="FT333" s="455">
        <f t="shared" si="3337"/>
        <v>356363.3366</v>
      </c>
      <c r="FU333" s="455">
        <f t="shared" si="3338"/>
        <v>979.2864491</v>
      </c>
      <c r="FV333" s="456"/>
      <c r="FW333" s="455">
        <f t="shared" si="3339"/>
        <v>0</v>
      </c>
      <c r="FX333" s="456"/>
      <c r="FY333" s="455">
        <f>ADHB!FZ333</f>
        <v>0</v>
      </c>
      <c r="FZ333" s="455">
        <f t="shared" si="3340"/>
        <v>0</v>
      </c>
      <c r="GA333" s="455">
        <f t="shared" si="3341"/>
        <v>979.2864491</v>
      </c>
      <c r="GB333" s="456">
        <v>0.224147321887</v>
      </c>
      <c r="GC333" s="457">
        <f t="shared" si="3342"/>
        <v>219.5044349</v>
      </c>
      <c r="GD333" s="458">
        <f t="shared" si="3343"/>
        <v>759.7820142</v>
      </c>
      <c r="GE333" s="459"/>
      <c r="GF333" s="452">
        <v>17.0</v>
      </c>
      <c r="GG333" s="453" t="s">
        <v>51</v>
      </c>
      <c r="GH333" s="454" t="s">
        <v>136</v>
      </c>
      <c r="GI333" s="454" t="s">
        <v>134</v>
      </c>
      <c r="GJ333" s="455">
        <f>'Produksi dan Harga'!BI20</f>
        <v>2008</v>
      </c>
      <c r="GK333" s="455">
        <f t="shared" si="3344"/>
        <v>356363.3366</v>
      </c>
      <c r="GL333" s="455">
        <f t="shared" si="3345"/>
        <v>715.57758</v>
      </c>
      <c r="GM333" s="456"/>
      <c r="GN333" s="455">
        <f t="shared" si="3346"/>
        <v>0</v>
      </c>
      <c r="GO333" s="456"/>
      <c r="GP333" s="455">
        <f>ADHB!GQ333</f>
        <v>0</v>
      </c>
      <c r="GQ333" s="455">
        <f t="shared" si="3347"/>
        <v>0</v>
      </c>
      <c r="GR333" s="455">
        <f t="shared" si="3348"/>
        <v>715.57758</v>
      </c>
      <c r="GS333" s="456">
        <v>0.224147321887</v>
      </c>
      <c r="GT333" s="457">
        <f t="shared" si="3349"/>
        <v>160.3947982</v>
      </c>
      <c r="GU333" s="458">
        <f t="shared" si="3350"/>
        <v>555.1827818</v>
      </c>
      <c r="GV333" s="459"/>
      <c r="GW333" s="452">
        <v>17.0</v>
      </c>
      <c r="GX333" s="453" t="s">
        <v>51</v>
      </c>
      <c r="GY333" s="454" t="s">
        <v>136</v>
      </c>
      <c r="GZ333" s="454" t="s">
        <v>134</v>
      </c>
      <c r="HA333" s="455">
        <f>'Produksi dan Harga'!BN20</f>
        <v>1567.3</v>
      </c>
      <c r="HB333" s="455">
        <f t="shared" si="3351"/>
        <v>356363.3366</v>
      </c>
      <c r="HC333" s="455">
        <f t="shared" si="3352"/>
        <v>558.5282575</v>
      </c>
      <c r="HD333" s="456"/>
      <c r="HE333" s="455">
        <f t="shared" si="3353"/>
        <v>0</v>
      </c>
      <c r="HF333" s="456"/>
      <c r="HG333" s="455">
        <f>ADHB!HH333</f>
        <v>0</v>
      </c>
      <c r="HH333" s="455">
        <f t="shared" si="3354"/>
        <v>0</v>
      </c>
      <c r="HI333" s="455">
        <f t="shared" si="3355"/>
        <v>558.5282575</v>
      </c>
      <c r="HJ333" s="456">
        <v>0.224147321887</v>
      </c>
      <c r="HK333" s="457">
        <f t="shared" si="3356"/>
        <v>125.1926131</v>
      </c>
      <c r="HL333" s="458">
        <f t="shared" si="3357"/>
        <v>433.3356444</v>
      </c>
      <c r="HM333" s="459"/>
      <c r="HN333" s="452">
        <v>17.0</v>
      </c>
      <c r="HO333" s="453" t="s">
        <v>51</v>
      </c>
      <c r="HP333" s="454" t="s">
        <v>136</v>
      </c>
      <c r="HQ333" s="454" t="s">
        <v>134</v>
      </c>
      <c r="HR333" s="455">
        <f>'Produksi dan Harga'!BS20</f>
        <v>1448.16</v>
      </c>
      <c r="HS333" s="455">
        <f t="shared" si="3358"/>
        <v>356363.3366</v>
      </c>
      <c r="HT333" s="455">
        <f t="shared" si="3359"/>
        <v>516.0711296</v>
      </c>
      <c r="HU333" s="456"/>
      <c r="HV333" s="455">
        <f t="shared" si="3360"/>
        <v>0</v>
      </c>
      <c r="HW333" s="456"/>
      <c r="HX333" s="455">
        <f>ADHB!HY333</f>
        <v>0</v>
      </c>
      <c r="HY333" s="455">
        <f t="shared" si="3361"/>
        <v>0</v>
      </c>
      <c r="HZ333" s="455">
        <f t="shared" si="3362"/>
        <v>516.0711296</v>
      </c>
      <c r="IA333" s="456">
        <v>0.224147321887</v>
      </c>
      <c r="IB333" s="457">
        <f t="shared" si="3363"/>
        <v>115.6759616</v>
      </c>
      <c r="IC333" s="458">
        <f t="shared" si="3364"/>
        <v>400.395168</v>
      </c>
      <c r="ID333" s="459"/>
      <c r="IE333" s="452">
        <v>17.0</v>
      </c>
      <c r="IF333" s="453" t="s">
        <v>51</v>
      </c>
      <c r="IG333" s="454" t="s">
        <v>136</v>
      </c>
      <c r="IH333" s="454" t="s">
        <v>134</v>
      </c>
      <c r="II333" s="455">
        <f>'Produksi dan Harga'!BX20</f>
        <v>2199.54</v>
      </c>
      <c r="IJ333" s="455">
        <f t="shared" si="3365"/>
        <v>356363.3366</v>
      </c>
      <c r="IK333" s="455">
        <f t="shared" si="3366"/>
        <v>783.8354135</v>
      </c>
      <c r="IL333" s="456"/>
      <c r="IM333" s="455">
        <f t="shared" si="3367"/>
        <v>0</v>
      </c>
      <c r="IN333" s="456"/>
      <c r="IO333" s="455">
        <f>ADHB!IP333</f>
        <v>0</v>
      </c>
      <c r="IP333" s="455">
        <f t="shared" si="3368"/>
        <v>0</v>
      </c>
      <c r="IQ333" s="455">
        <f t="shared" si="3369"/>
        <v>783.8354135</v>
      </c>
      <c r="IR333" s="456">
        <v>0.224147321887</v>
      </c>
      <c r="IS333" s="457">
        <f t="shared" si="3370"/>
        <v>175.6946087</v>
      </c>
      <c r="IT333" s="458">
        <f t="shared" si="3371"/>
        <v>608.1408047</v>
      </c>
      <c r="IU333" s="459"/>
      <c r="IV333" s="452">
        <v>17.0</v>
      </c>
      <c r="IW333" s="453" t="s">
        <v>51</v>
      </c>
      <c r="IX333" s="454" t="s">
        <v>136</v>
      </c>
      <c r="IY333" s="454" t="s">
        <v>134</v>
      </c>
      <c r="IZ333" s="455">
        <f>'Produksi dan Harga'!CC20</f>
        <v>862.2</v>
      </c>
      <c r="JA333" s="455">
        <f t="shared" si="3372"/>
        <v>356363.3366</v>
      </c>
      <c r="JB333" s="455">
        <f t="shared" si="3373"/>
        <v>307.2564688</v>
      </c>
      <c r="JC333" s="456"/>
      <c r="JD333" s="455">
        <f t="shared" si="3374"/>
        <v>0</v>
      </c>
      <c r="JE333" s="456"/>
      <c r="JF333" s="455">
        <f>ADHB!JG333</f>
        <v>0</v>
      </c>
      <c r="JG333" s="455">
        <f t="shared" si="3375"/>
        <v>0</v>
      </c>
      <c r="JH333" s="455">
        <f t="shared" si="3376"/>
        <v>307.2564688</v>
      </c>
      <c r="JI333" s="456">
        <v>0.224147321887</v>
      </c>
      <c r="JJ333" s="457">
        <f t="shared" si="3377"/>
        <v>68.87071462</v>
      </c>
      <c r="JK333" s="458">
        <f t="shared" si="3378"/>
        <v>238.3857542</v>
      </c>
      <c r="JL333" s="459"/>
      <c r="JM333" s="452">
        <v>17.0</v>
      </c>
      <c r="JN333" s="453" t="s">
        <v>51</v>
      </c>
      <c r="JO333" s="454" t="s">
        <v>136</v>
      </c>
      <c r="JP333" s="454" t="s">
        <v>134</v>
      </c>
      <c r="JQ333" s="455"/>
      <c r="JR333" s="455">
        <f t="shared" si="3379"/>
        <v>356363.3366</v>
      </c>
      <c r="JS333" s="455">
        <f t="shared" si="3380"/>
        <v>0</v>
      </c>
      <c r="JT333" s="456"/>
      <c r="JU333" s="455">
        <f t="shared" si="3381"/>
        <v>0</v>
      </c>
      <c r="JV333" s="456"/>
      <c r="JW333" s="455" t="str">
        <f>ADHB!LF333</f>
        <v/>
      </c>
      <c r="JX333" s="455">
        <f t="shared" si="3382"/>
        <v>0</v>
      </c>
      <c r="JY333" s="455">
        <f t="shared" si="3383"/>
        <v>0</v>
      </c>
      <c r="JZ333" s="456">
        <v>0.224147321887</v>
      </c>
      <c r="KA333" s="457">
        <f t="shared" si="3384"/>
        <v>0</v>
      </c>
      <c r="KB333" s="458">
        <f t="shared" si="3385"/>
        <v>0</v>
      </c>
      <c r="KC333" s="459"/>
      <c r="KD333" s="452">
        <v>17.0</v>
      </c>
      <c r="KE333" s="453" t="s">
        <v>51</v>
      </c>
      <c r="KF333" s="454" t="s">
        <v>136</v>
      </c>
      <c r="KG333" s="454" t="s">
        <v>134</v>
      </c>
      <c r="KH333" s="455"/>
      <c r="KI333" s="455">
        <f t="shared" si="3386"/>
        <v>356363.3366</v>
      </c>
      <c r="KJ333" s="455">
        <f t="shared" si="3387"/>
        <v>0</v>
      </c>
      <c r="KK333" s="456"/>
      <c r="KL333" s="455">
        <f t="shared" si="3388"/>
        <v>0</v>
      </c>
      <c r="KM333" s="456"/>
      <c r="KN333" s="455" t="str">
        <f>ADHB!LW333</f>
        <v/>
      </c>
      <c r="KO333" s="455">
        <f t="shared" si="3389"/>
        <v>0</v>
      </c>
      <c r="KP333" s="455">
        <f t="shared" si="3390"/>
        <v>0</v>
      </c>
      <c r="KQ333" s="456">
        <v>0.224147321887</v>
      </c>
      <c r="KR333" s="457">
        <f t="shared" si="3391"/>
        <v>0</v>
      </c>
      <c r="KS333" s="458">
        <f t="shared" si="3392"/>
        <v>0</v>
      </c>
      <c r="KT333" s="459"/>
      <c r="KU333" s="460"/>
    </row>
    <row r="334" ht="15.75" customHeight="1">
      <c r="A334" s="452">
        <v>18.0</v>
      </c>
      <c r="B334" s="453" t="s">
        <v>52</v>
      </c>
      <c r="C334" s="454" t="s">
        <v>136</v>
      </c>
      <c r="D334" s="454" t="s">
        <v>134</v>
      </c>
      <c r="E334" s="455">
        <f>'Produksi dan Harga'!F21</f>
        <v>538</v>
      </c>
      <c r="F334" s="455">
        <v>416488.9484360644</v>
      </c>
      <c r="G334" s="455">
        <f t="shared" si="3268"/>
        <v>224.0710543</v>
      </c>
      <c r="H334" s="456"/>
      <c r="I334" s="455">
        <f t="shared" si="3269"/>
        <v>0</v>
      </c>
      <c r="J334" s="456"/>
      <c r="K334" s="455">
        <f>ADHB!L334</f>
        <v>0</v>
      </c>
      <c r="L334" s="455">
        <f t="shared" si="3270"/>
        <v>0</v>
      </c>
      <c r="M334" s="455">
        <f t="shared" si="3271"/>
        <v>224.0710543</v>
      </c>
      <c r="N334" s="456">
        <v>0.224147321887</v>
      </c>
      <c r="O334" s="457">
        <f t="shared" si="3272"/>
        <v>50.22492672</v>
      </c>
      <c r="P334" s="458">
        <f t="shared" si="3273"/>
        <v>173.8461275</v>
      </c>
      <c r="Q334" s="459"/>
      <c r="R334" s="452">
        <v>18.0</v>
      </c>
      <c r="S334" s="453" t="s">
        <v>52</v>
      </c>
      <c r="T334" s="454" t="s">
        <v>136</v>
      </c>
      <c r="U334" s="454" t="s">
        <v>134</v>
      </c>
      <c r="V334" s="455">
        <f>'Produksi dan Harga'!K21</f>
        <v>10</v>
      </c>
      <c r="W334" s="455">
        <f t="shared" si="3274"/>
        <v>416488.9484</v>
      </c>
      <c r="X334" s="455">
        <f t="shared" si="3275"/>
        <v>4.164889484</v>
      </c>
      <c r="Y334" s="456"/>
      <c r="Z334" s="455">
        <f t="shared" si="3276"/>
        <v>0</v>
      </c>
      <c r="AA334" s="456"/>
      <c r="AB334" s="455">
        <f>ADHB!AC334</f>
        <v>0</v>
      </c>
      <c r="AC334" s="455">
        <f t="shared" si="3277"/>
        <v>0</v>
      </c>
      <c r="AD334" s="455">
        <f t="shared" si="3278"/>
        <v>4.164889484</v>
      </c>
      <c r="AE334" s="456">
        <v>0.224147321887</v>
      </c>
      <c r="AF334" s="457">
        <f t="shared" si="3279"/>
        <v>0.9335488239</v>
      </c>
      <c r="AG334" s="458">
        <f t="shared" si="3280"/>
        <v>3.23134066</v>
      </c>
      <c r="AH334" s="459"/>
      <c r="AI334" s="452">
        <v>18.0</v>
      </c>
      <c r="AJ334" s="453" t="s">
        <v>52</v>
      </c>
      <c r="AK334" s="454" t="s">
        <v>136</v>
      </c>
      <c r="AL334" s="454" t="s">
        <v>134</v>
      </c>
      <c r="AM334" s="455">
        <f>'Produksi dan Harga'!P21</f>
        <v>333</v>
      </c>
      <c r="AN334" s="455">
        <f t="shared" si="3281"/>
        <v>416488.9484</v>
      </c>
      <c r="AO334" s="455">
        <f t="shared" si="3282"/>
        <v>138.6908198</v>
      </c>
      <c r="AP334" s="456"/>
      <c r="AQ334" s="455">
        <f t="shared" si="3283"/>
        <v>0</v>
      </c>
      <c r="AR334" s="456"/>
      <c r="AS334" s="455">
        <f>ADHB!AT334</f>
        <v>0</v>
      </c>
      <c r="AT334" s="455">
        <f t="shared" si="3284"/>
        <v>0</v>
      </c>
      <c r="AU334" s="455">
        <f t="shared" si="3285"/>
        <v>138.6908198</v>
      </c>
      <c r="AV334" s="456">
        <v>0.224147321887</v>
      </c>
      <c r="AW334" s="457">
        <f t="shared" si="3286"/>
        <v>31.08717584</v>
      </c>
      <c r="AX334" s="458">
        <f t="shared" si="3287"/>
        <v>107.603644</v>
      </c>
      <c r="AY334" s="459"/>
      <c r="AZ334" s="452">
        <v>18.0</v>
      </c>
      <c r="BA334" s="453" t="s">
        <v>52</v>
      </c>
      <c r="BB334" s="454" t="s">
        <v>136</v>
      </c>
      <c r="BC334" s="454" t="s">
        <v>134</v>
      </c>
      <c r="BD334" s="455">
        <f>'Produksi dan Harga'!U21</f>
        <v>23</v>
      </c>
      <c r="BE334" s="455">
        <f t="shared" si="3288"/>
        <v>416488.9484</v>
      </c>
      <c r="BF334" s="455">
        <f t="shared" si="3289"/>
        <v>9.579245814</v>
      </c>
      <c r="BG334" s="456"/>
      <c r="BH334" s="455">
        <f t="shared" si="3290"/>
        <v>0</v>
      </c>
      <c r="BI334" s="456"/>
      <c r="BJ334" s="455">
        <f>ADHB!BK334</f>
        <v>0</v>
      </c>
      <c r="BK334" s="455">
        <f t="shared" si="3291"/>
        <v>0</v>
      </c>
      <c r="BL334" s="455">
        <f t="shared" si="3292"/>
        <v>9.579245814</v>
      </c>
      <c r="BM334" s="456">
        <v>0.224147321887</v>
      </c>
      <c r="BN334" s="457">
        <f t="shared" si="3293"/>
        <v>2.147162295</v>
      </c>
      <c r="BO334" s="458">
        <f t="shared" si="3294"/>
        <v>7.432083519</v>
      </c>
      <c r="BP334" s="459"/>
      <c r="BQ334" s="452">
        <v>18.0</v>
      </c>
      <c r="BR334" s="453" t="s">
        <v>52</v>
      </c>
      <c r="BS334" s="454" t="s">
        <v>136</v>
      </c>
      <c r="BT334" s="454" t="s">
        <v>134</v>
      </c>
      <c r="BU334" s="455">
        <f>'Produksi dan Harga'!Z21</f>
        <v>142</v>
      </c>
      <c r="BV334" s="455">
        <f t="shared" si="3295"/>
        <v>416488.9484</v>
      </c>
      <c r="BW334" s="455">
        <f t="shared" si="3296"/>
        <v>59.14143068</v>
      </c>
      <c r="BX334" s="456"/>
      <c r="BY334" s="455">
        <f t="shared" si="3297"/>
        <v>0</v>
      </c>
      <c r="BZ334" s="456"/>
      <c r="CA334" s="455">
        <f>ADHB!CB334</f>
        <v>0</v>
      </c>
      <c r="CB334" s="455">
        <f t="shared" si="3298"/>
        <v>0</v>
      </c>
      <c r="CC334" s="455">
        <f t="shared" si="3299"/>
        <v>59.14143068</v>
      </c>
      <c r="CD334" s="456">
        <v>0.224147321887</v>
      </c>
      <c r="CE334" s="457">
        <f t="shared" si="3300"/>
        <v>13.2563933</v>
      </c>
      <c r="CF334" s="458">
        <f t="shared" si="3301"/>
        <v>45.88503738</v>
      </c>
      <c r="CG334" s="459"/>
      <c r="CH334" s="452">
        <v>18.0</v>
      </c>
      <c r="CI334" s="453" t="s">
        <v>52</v>
      </c>
      <c r="CJ334" s="454" t="s">
        <v>136</v>
      </c>
      <c r="CK334" s="454" t="s">
        <v>134</v>
      </c>
      <c r="CL334" s="455">
        <f>'Produksi dan Harga'!AE21</f>
        <v>2</v>
      </c>
      <c r="CM334" s="455">
        <f t="shared" si="3302"/>
        <v>416488.9484</v>
      </c>
      <c r="CN334" s="455">
        <f t="shared" si="3303"/>
        <v>0.8329778969</v>
      </c>
      <c r="CO334" s="456"/>
      <c r="CP334" s="455">
        <f t="shared" si="3304"/>
        <v>0</v>
      </c>
      <c r="CQ334" s="456"/>
      <c r="CR334" s="455">
        <f>ADHB!CS334</f>
        <v>0</v>
      </c>
      <c r="CS334" s="455">
        <f t="shared" si="3305"/>
        <v>0</v>
      </c>
      <c r="CT334" s="455">
        <f t="shared" si="3306"/>
        <v>0.8329778969</v>
      </c>
      <c r="CU334" s="456">
        <v>0.224147321887</v>
      </c>
      <c r="CV334" s="457">
        <f t="shared" si="3307"/>
        <v>0.1867097648</v>
      </c>
      <c r="CW334" s="458">
        <f t="shared" si="3308"/>
        <v>0.6462681321</v>
      </c>
      <c r="CX334" s="459"/>
      <c r="CY334" s="452">
        <v>18.0</v>
      </c>
      <c r="CZ334" s="453" t="s">
        <v>52</v>
      </c>
      <c r="DA334" s="454" t="s">
        <v>136</v>
      </c>
      <c r="DB334" s="454" t="s">
        <v>134</v>
      </c>
      <c r="DC334" s="455">
        <f>'Produksi dan Harga'!AJ21</f>
        <v>280</v>
      </c>
      <c r="DD334" s="455">
        <f t="shared" si="3309"/>
        <v>416488.9484</v>
      </c>
      <c r="DE334" s="455">
        <f t="shared" si="3310"/>
        <v>116.6169056</v>
      </c>
      <c r="DF334" s="456"/>
      <c r="DG334" s="455">
        <f t="shared" si="3311"/>
        <v>0</v>
      </c>
      <c r="DH334" s="456"/>
      <c r="DI334" s="455">
        <f>ADHB!DJ334</f>
        <v>0</v>
      </c>
      <c r="DJ334" s="455">
        <f t="shared" si="3312"/>
        <v>0</v>
      </c>
      <c r="DK334" s="455">
        <f t="shared" si="3313"/>
        <v>116.6169056</v>
      </c>
      <c r="DL334" s="456">
        <v>0.224147321887</v>
      </c>
      <c r="DM334" s="457">
        <f t="shared" si="3314"/>
        <v>26.13936707</v>
      </c>
      <c r="DN334" s="458">
        <f t="shared" si="3315"/>
        <v>90.47753849</v>
      </c>
      <c r="DO334" s="459"/>
      <c r="DP334" s="452">
        <v>18.0</v>
      </c>
      <c r="DQ334" s="453" t="s">
        <v>52</v>
      </c>
      <c r="DR334" s="454" t="s">
        <v>136</v>
      </c>
      <c r="DS334" s="454" t="s">
        <v>134</v>
      </c>
      <c r="DT334" s="455">
        <f>'Produksi dan Harga'!AO21</f>
        <v>37</v>
      </c>
      <c r="DU334" s="455">
        <f t="shared" si="3316"/>
        <v>416488.9484</v>
      </c>
      <c r="DV334" s="455">
        <f t="shared" si="3317"/>
        <v>15.41009109</v>
      </c>
      <c r="DW334" s="456"/>
      <c r="DX334" s="455">
        <f t="shared" si="3318"/>
        <v>0</v>
      </c>
      <c r="DY334" s="456"/>
      <c r="DZ334" s="455">
        <f>ADHB!EA334</f>
        <v>0</v>
      </c>
      <c r="EA334" s="455">
        <f t="shared" si="3319"/>
        <v>0</v>
      </c>
      <c r="EB334" s="455">
        <f t="shared" si="3320"/>
        <v>15.41009109</v>
      </c>
      <c r="EC334" s="456">
        <v>0.224147321887</v>
      </c>
      <c r="ED334" s="457">
        <f t="shared" si="3321"/>
        <v>3.454130648</v>
      </c>
      <c r="EE334" s="458">
        <f t="shared" si="3322"/>
        <v>11.95596044</v>
      </c>
      <c r="EF334" s="459"/>
      <c r="EG334" s="452">
        <v>18.0</v>
      </c>
      <c r="EH334" s="453" t="s">
        <v>52</v>
      </c>
      <c r="EI334" s="454" t="s">
        <v>136</v>
      </c>
      <c r="EJ334" s="454" t="s">
        <v>134</v>
      </c>
      <c r="EK334" s="455">
        <f>'Produksi dan Harga'!AT21</f>
        <v>56</v>
      </c>
      <c r="EL334" s="455">
        <f t="shared" si="3323"/>
        <v>416488.9484</v>
      </c>
      <c r="EM334" s="455">
        <f t="shared" si="3324"/>
        <v>23.32338111</v>
      </c>
      <c r="EN334" s="456"/>
      <c r="EO334" s="455">
        <f t="shared" si="3325"/>
        <v>0</v>
      </c>
      <c r="EP334" s="456"/>
      <c r="EQ334" s="455">
        <f>ADHB!ER334</f>
        <v>0</v>
      </c>
      <c r="ER334" s="455">
        <f t="shared" si="3326"/>
        <v>0</v>
      </c>
      <c r="ES334" s="455">
        <f t="shared" si="3327"/>
        <v>23.32338111</v>
      </c>
      <c r="ET334" s="456">
        <v>0.224147321887</v>
      </c>
      <c r="EU334" s="457">
        <f t="shared" si="3328"/>
        <v>5.227873414</v>
      </c>
      <c r="EV334" s="458">
        <f t="shared" si="3329"/>
        <v>18.0955077</v>
      </c>
      <c r="EW334" s="459"/>
      <c r="EX334" s="452">
        <v>18.0</v>
      </c>
      <c r="EY334" s="453" t="s">
        <v>52</v>
      </c>
      <c r="EZ334" s="454" t="s">
        <v>136</v>
      </c>
      <c r="FA334" s="454" t="s">
        <v>134</v>
      </c>
      <c r="FB334" s="455">
        <f>'Produksi dan Harga'!AY21</f>
        <v>18</v>
      </c>
      <c r="FC334" s="455">
        <f t="shared" si="3330"/>
        <v>416488.9484</v>
      </c>
      <c r="FD334" s="455">
        <f t="shared" si="3331"/>
        <v>7.496801072</v>
      </c>
      <c r="FE334" s="456"/>
      <c r="FF334" s="455">
        <f t="shared" si="3332"/>
        <v>0</v>
      </c>
      <c r="FG334" s="456"/>
      <c r="FH334" s="455">
        <f>ADHB!FI334</f>
        <v>0</v>
      </c>
      <c r="FI334" s="455">
        <f t="shared" si="3333"/>
        <v>0</v>
      </c>
      <c r="FJ334" s="455">
        <f t="shared" si="3334"/>
        <v>7.496801072</v>
      </c>
      <c r="FK334" s="456">
        <v>0.224147321887</v>
      </c>
      <c r="FL334" s="457">
        <f t="shared" si="3335"/>
        <v>1.680387883</v>
      </c>
      <c r="FM334" s="458">
        <f t="shared" si="3336"/>
        <v>5.816413189</v>
      </c>
      <c r="FN334" s="459"/>
      <c r="FO334" s="452">
        <v>18.0</v>
      </c>
      <c r="FP334" s="453" t="s">
        <v>52</v>
      </c>
      <c r="FQ334" s="454" t="s">
        <v>136</v>
      </c>
      <c r="FR334" s="454" t="s">
        <v>134</v>
      </c>
      <c r="FS334" s="455">
        <f>'Produksi dan Harga'!BD21</f>
        <v>60</v>
      </c>
      <c r="FT334" s="455">
        <f t="shared" si="3337"/>
        <v>416488.9484</v>
      </c>
      <c r="FU334" s="455">
        <f t="shared" si="3338"/>
        <v>24.98933691</v>
      </c>
      <c r="FV334" s="456"/>
      <c r="FW334" s="455">
        <f t="shared" si="3339"/>
        <v>0</v>
      </c>
      <c r="FX334" s="456"/>
      <c r="FY334" s="455">
        <f>ADHB!FZ334</f>
        <v>0</v>
      </c>
      <c r="FZ334" s="455">
        <f t="shared" si="3340"/>
        <v>0</v>
      </c>
      <c r="GA334" s="455">
        <f t="shared" si="3341"/>
        <v>24.98933691</v>
      </c>
      <c r="GB334" s="456">
        <v>0.224147321887</v>
      </c>
      <c r="GC334" s="457">
        <f t="shared" si="3342"/>
        <v>5.601292943</v>
      </c>
      <c r="GD334" s="458">
        <f t="shared" si="3343"/>
        <v>19.38804396</v>
      </c>
      <c r="GE334" s="459"/>
      <c r="GF334" s="452">
        <v>18.0</v>
      </c>
      <c r="GG334" s="453" t="s">
        <v>52</v>
      </c>
      <c r="GH334" s="454" t="s">
        <v>136</v>
      </c>
      <c r="GI334" s="454" t="s">
        <v>134</v>
      </c>
      <c r="GJ334" s="455">
        <f>'Produksi dan Harga'!BI21</f>
        <v>57</v>
      </c>
      <c r="GK334" s="455">
        <f t="shared" si="3344"/>
        <v>416488.9484</v>
      </c>
      <c r="GL334" s="455">
        <f t="shared" si="3345"/>
        <v>23.73987006</v>
      </c>
      <c r="GM334" s="456"/>
      <c r="GN334" s="455">
        <f t="shared" si="3346"/>
        <v>0</v>
      </c>
      <c r="GO334" s="456"/>
      <c r="GP334" s="455">
        <f>ADHB!GQ334</f>
        <v>0</v>
      </c>
      <c r="GQ334" s="455">
        <f t="shared" si="3347"/>
        <v>0</v>
      </c>
      <c r="GR334" s="455">
        <f t="shared" si="3348"/>
        <v>23.73987006</v>
      </c>
      <c r="GS334" s="456">
        <v>0.224147321887</v>
      </c>
      <c r="GT334" s="457">
        <f t="shared" si="3349"/>
        <v>5.321228296</v>
      </c>
      <c r="GU334" s="458">
        <f t="shared" si="3350"/>
        <v>18.41864176</v>
      </c>
      <c r="GV334" s="459"/>
      <c r="GW334" s="452">
        <v>18.0</v>
      </c>
      <c r="GX334" s="453" t="s">
        <v>52</v>
      </c>
      <c r="GY334" s="454" t="s">
        <v>136</v>
      </c>
      <c r="GZ334" s="454" t="s">
        <v>134</v>
      </c>
      <c r="HA334" s="455">
        <f>'Produksi dan Harga'!BN21</f>
        <v>1</v>
      </c>
      <c r="HB334" s="455">
        <f t="shared" si="3351"/>
        <v>416488.9484</v>
      </c>
      <c r="HC334" s="455">
        <f t="shared" si="3352"/>
        <v>0.4164889484</v>
      </c>
      <c r="HD334" s="456"/>
      <c r="HE334" s="455">
        <f t="shared" si="3353"/>
        <v>0</v>
      </c>
      <c r="HF334" s="456"/>
      <c r="HG334" s="455">
        <f>ADHB!HH334</f>
        <v>0</v>
      </c>
      <c r="HH334" s="455">
        <f t="shared" si="3354"/>
        <v>0</v>
      </c>
      <c r="HI334" s="455">
        <f t="shared" si="3355"/>
        <v>0.4164889484</v>
      </c>
      <c r="HJ334" s="456">
        <v>0.224147321887</v>
      </c>
      <c r="HK334" s="457">
        <f t="shared" si="3356"/>
        <v>0.09335488239</v>
      </c>
      <c r="HL334" s="458">
        <f t="shared" si="3357"/>
        <v>0.323134066</v>
      </c>
      <c r="HM334" s="459"/>
      <c r="HN334" s="452">
        <v>18.0</v>
      </c>
      <c r="HO334" s="453" t="s">
        <v>52</v>
      </c>
      <c r="HP334" s="454" t="s">
        <v>136</v>
      </c>
      <c r="HQ334" s="454" t="s">
        <v>134</v>
      </c>
      <c r="HR334" s="455">
        <f>'Produksi dan Harga'!BS21</f>
        <v>50.5</v>
      </c>
      <c r="HS334" s="455">
        <f t="shared" si="3358"/>
        <v>416488.9484</v>
      </c>
      <c r="HT334" s="455">
        <f t="shared" si="3359"/>
        <v>21.0326919</v>
      </c>
      <c r="HU334" s="456"/>
      <c r="HV334" s="455">
        <f t="shared" si="3360"/>
        <v>0</v>
      </c>
      <c r="HW334" s="456"/>
      <c r="HX334" s="455">
        <f>ADHB!HY334</f>
        <v>0</v>
      </c>
      <c r="HY334" s="455">
        <f t="shared" si="3361"/>
        <v>0</v>
      </c>
      <c r="HZ334" s="455">
        <f t="shared" si="3362"/>
        <v>21.0326919</v>
      </c>
      <c r="IA334" s="456">
        <v>0.224147321887</v>
      </c>
      <c r="IB334" s="457">
        <f t="shared" si="3363"/>
        <v>4.714421561</v>
      </c>
      <c r="IC334" s="458">
        <f t="shared" si="3364"/>
        <v>16.31827034</v>
      </c>
      <c r="ID334" s="459"/>
      <c r="IE334" s="452">
        <v>18.0</v>
      </c>
      <c r="IF334" s="453" t="s">
        <v>52</v>
      </c>
      <c r="IG334" s="454" t="s">
        <v>136</v>
      </c>
      <c r="IH334" s="454" t="s">
        <v>134</v>
      </c>
      <c r="II334" s="455">
        <f>'Produksi dan Harga'!BX21</f>
        <v>47</v>
      </c>
      <c r="IJ334" s="455">
        <f t="shared" si="3365"/>
        <v>416488.9484</v>
      </c>
      <c r="IK334" s="455">
        <f t="shared" si="3366"/>
        <v>19.57498058</v>
      </c>
      <c r="IL334" s="456"/>
      <c r="IM334" s="455">
        <f t="shared" si="3367"/>
        <v>0</v>
      </c>
      <c r="IN334" s="456"/>
      <c r="IO334" s="455">
        <f>ADHB!IP334</f>
        <v>0</v>
      </c>
      <c r="IP334" s="455">
        <f t="shared" si="3368"/>
        <v>0</v>
      </c>
      <c r="IQ334" s="455">
        <f t="shared" si="3369"/>
        <v>19.57498058</v>
      </c>
      <c r="IR334" s="456">
        <v>0.224147321887</v>
      </c>
      <c r="IS334" s="457">
        <f t="shared" si="3370"/>
        <v>4.387679472</v>
      </c>
      <c r="IT334" s="458">
        <f t="shared" si="3371"/>
        <v>15.1873011</v>
      </c>
      <c r="IU334" s="459"/>
      <c r="IV334" s="452">
        <v>18.0</v>
      </c>
      <c r="IW334" s="453" t="s">
        <v>52</v>
      </c>
      <c r="IX334" s="454" t="s">
        <v>136</v>
      </c>
      <c r="IY334" s="454" t="s">
        <v>134</v>
      </c>
      <c r="IZ334" s="455" t="str">
        <f>'Produksi dan Harga'!CC21</f>
        <v>-</v>
      </c>
      <c r="JA334" s="455">
        <f t="shared" si="3372"/>
        <v>416488.9484</v>
      </c>
      <c r="JB334" s="455">
        <f t="shared" si="3373"/>
        <v>0</v>
      </c>
      <c r="JC334" s="456"/>
      <c r="JD334" s="455">
        <f t="shared" si="3374"/>
        <v>0</v>
      </c>
      <c r="JE334" s="456"/>
      <c r="JF334" s="455">
        <f>ADHB!JG334</f>
        <v>0</v>
      </c>
      <c r="JG334" s="455">
        <f t="shared" si="3375"/>
        <v>0</v>
      </c>
      <c r="JH334" s="455">
        <f t="shared" si="3376"/>
        <v>0</v>
      </c>
      <c r="JI334" s="456">
        <v>0.224147321887</v>
      </c>
      <c r="JJ334" s="457">
        <f t="shared" si="3377"/>
        <v>0</v>
      </c>
      <c r="JK334" s="458">
        <f t="shared" si="3378"/>
        <v>0</v>
      </c>
      <c r="JL334" s="459"/>
      <c r="JM334" s="452">
        <v>18.0</v>
      </c>
      <c r="JN334" s="453" t="s">
        <v>52</v>
      </c>
      <c r="JO334" s="454" t="s">
        <v>136</v>
      </c>
      <c r="JP334" s="454" t="s">
        <v>134</v>
      </c>
      <c r="JQ334" s="455"/>
      <c r="JR334" s="455">
        <f t="shared" si="3379"/>
        <v>416488.9484</v>
      </c>
      <c r="JS334" s="455">
        <f t="shared" si="3380"/>
        <v>0</v>
      </c>
      <c r="JT334" s="456"/>
      <c r="JU334" s="455">
        <f t="shared" si="3381"/>
        <v>0</v>
      </c>
      <c r="JV334" s="456"/>
      <c r="JW334" s="455" t="str">
        <f>ADHB!LF334</f>
        <v/>
      </c>
      <c r="JX334" s="455">
        <f t="shared" si="3382"/>
        <v>0</v>
      </c>
      <c r="JY334" s="455">
        <f t="shared" si="3383"/>
        <v>0</v>
      </c>
      <c r="JZ334" s="456">
        <v>0.224147321887</v>
      </c>
      <c r="KA334" s="457">
        <f t="shared" si="3384"/>
        <v>0</v>
      </c>
      <c r="KB334" s="458">
        <f t="shared" si="3385"/>
        <v>0</v>
      </c>
      <c r="KC334" s="459"/>
      <c r="KD334" s="452">
        <v>18.0</v>
      </c>
      <c r="KE334" s="453" t="s">
        <v>52</v>
      </c>
      <c r="KF334" s="454" t="s">
        <v>136</v>
      </c>
      <c r="KG334" s="454" t="s">
        <v>134</v>
      </c>
      <c r="KH334" s="455"/>
      <c r="KI334" s="455">
        <f t="shared" si="3386"/>
        <v>416488.9484</v>
      </c>
      <c r="KJ334" s="455">
        <f t="shared" si="3387"/>
        <v>0</v>
      </c>
      <c r="KK334" s="456"/>
      <c r="KL334" s="455">
        <f t="shared" si="3388"/>
        <v>0</v>
      </c>
      <c r="KM334" s="456"/>
      <c r="KN334" s="455" t="str">
        <f>ADHB!LW334</f>
        <v/>
      </c>
      <c r="KO334" s="455">
        <f t="shared" si="3389"/>
        <v>0</v>
      </c>
      <c r="KP334" s="455">
        <f t="shared" si="3390"/>
        <v>0</v>
      </c>
      <c r="KQ334" s="456">
        <v>0.224147321887</v>
      </c>
      <c r="KR334" s="457">
        <f t="shared" si="3391"/>
        <v>0</v>
      </c>
      <c r="KS334" s="458">
        <f t="shared" si="3392"/>
        <v>0</v>
      </c>
      <c r="KT334" s="459"/>
      <c r="KU334" s="460"/>
    </row>
    <row r="335" ht="15.75" customHeight="1">
      <c r="A335" s="452">
        <v>19.0</v>
      </c>
      <c r="B335" s="453" t="s">
        <v>53</v>
      </c>
      <c r="C335" s="454" t="s">
        <v>132</v>
      </c>
      <c r="D335" s="454" t="s">
        <v>134</v>
      </c>
      <c r="E335" s="455">
        <f>'Produksi dan Harga'!F22</f>
        <v>0</v>
      </c>
      <c r="F335" s="455">
        <v>600809.4891989394</v>
      </c>
      <c r="G335" s="455">
        <f t="shared" si="3268"/>
        <v>0</v>
      </c>
      <c r="H335" s="456"/>
      <c r="I335" s="455">
        <f t="shared" si="3269"/>
        <v>0</v>
      </c>
      <c r="J335" s="456"/>
      <c r="K335" s="455">
        <f>ADHB!L335</f>
        <v>0</v>
      </c>
      <c r="L335" s="455">
        <f t="shared" si="3270"/>
        <v>0</v>
      </c>
      <c r="M335" s="455">
        <f t="shared" si="3271"/>
        <v>0</v>
      </c>
      <c r="N335" s="456">
        <v>0.3885051169590643</v>
      </c>
      <c r="O335" s="457">
        <f t="shared" si="3272"/>
        <v>0</v>
      </c>
      <c r="P335" s="458">
        <f t="shared" si="3273"/>
        <v>0</v>
      </c>
      <c r="Q335" s="459"/>
      <c r="R335" s="452">
        <v>19.0</v>
      </c>
      <c r="S335" s="453" t="s">
        <v>53</v>
      </c>
      <c r="T335" s="454" t="s">
        <v>132</v>
      </c>
      <c r="U335" s="454" t="s">
        <v>134</v>
      </c>
      <c r="V335" s="455">
        <f>'Produksi dan Harga'!K22</f>
        <v>0</v>
      </c>
      <c r="W335" s="455">
        <f t="shared" si="3274"/>
        <v>600809.4892</v>
      </c>
      <c r="X335" s="455">
        <f t="shared" si="3275"/>
        <v>0</v>
      </c>
      <c r="Y335" s="456"/>
      <c r="Z335" s="455">
        <f t="shared" si="3276"/>
        <v>0</v>
      </c>
      <c r="AA335" s="456"/>
      <c r="AB335" s="455">
        <f>ADHB!AC335</f>
        <v>0</v>
      </c>
      <c r="AC335" s="455">
        <f t="shared" si="3277"/>
        <v>0</v>
      </c>
      <c r="AD335" s="455">
        <f t="shared" si="3278"/>
        <v>0</v>
      </c>
      <c r="AE335" s="456">
        <v>0.3885051169590643</v>
      </c>
      <c r="AF335" s="457">
        <f t="shared" si="3279"/>
        <v>0</v>
      </c>
      <c r="AG335" s="458">
        <f t="shared" si="3280"/>
        <v>0</v>
      </c>
      <c r="AH335" s="459"/>
      <c r="AI335" s="452">
        <v>19.0</v>
      </c>
      <c r="AJ335" s="453" t="s">
        <v>53</v>
      </c>
      <c r="AK335" s="454" t="s">
        <v>132</v>
      </c>
      <c r="AL335" s="454" t="s">
        <v>134</v>
      </c>
      <c r="AM335" s="455">
        <f>'Produksi dan Harga'!P22</f>
        <v>0</v>
      </c>
      <c r="AN335" s="455">
        <f t="shared" si="3281"/>
        <v>600809.4892</v>
      </c>
      <c r="AO335" s="455">
        <f t="shared" si="3282"/>
        <v>0</v>
      </c>
      <c r="AP335" s="456"/>
      <c r="AQ335" s="455">
        <f t="shared" si="3283"/>
        <v>0</v>
      </c>
      <c r="AR335" s="456"/>
      <c r="AS335" s="455">
        <f>ADHB!AT335</f>
        <v>0</v>
      </c>
      <c r="AT335" s="455">
        <f t="shared" si="3284"/>
        <v>0</v>
      </c>
      <c r="AU335" s="455">
        <f t="shared" si="3285"/>
        <v>0</v>
      </c>
      <c r="AV335" s="456">
        <v>0.3885051169590643</v>
      </c>
      <c r="AW335" s="457">
        <f t="shared" si="3286"/>
        <v>0</v>
      </c>
      <c r="AX335" s="458">
        <f t="shared" si="3287"/>
        <v>0</v>
      </c>
      <c r="AY335" s="459"/>
      <c r="AZ335" s="452">
        <v>19.0</v>
      </c>
      <c r="BA335" s="453" t="s">
        <v>53</v>
      </c>
      <c r="BB335" s="454" t="s">
        <v>132</v>
      </c>
      <c r="BC335" s="454" t="s">
        <v>134</v>
      </c>
      <c r="BD335" s="455">
        <f>'Produksi dan Harga'!U22</f>
        <v>0</v>
      </c>
      <c r="BE335" s="455">
        <f t="shared" si="3288"/>
        <v>600809.4892</v>
      </c>
      <c r="BF335" s="455">
        <f t="shared" si="3289"/>
        <v>0</v>
      </c>
      <c r="BG335" s="456"/>
      <c r="BH335" s="455">
        <f t="shared" si="3290"/>
        <v>0</v>
      </c>
      <c r="BI335" s="456"/>
      <c r="BJ335" s="455">
        <f>ADHB!BK335</f>
        <v>0</v>
      </c>
      <c r="BK335" s="455">
        <f t="shared" si="3291"/>
        <v>0</v>
      </c>
      <c r="BL335" s="455">
        <f t="shared" si="3292"/>
        <v>0</v>
      </c>
      <c r="BM335" s="456">
        <v>0.3885051169590643</v>
      </c>
      <c r="BN335" s="457">
        <f t="shared" si="3293"/>
        <v>0</v>
      </c>
      <c r="BO335" s="458">
        <f t="shared" si="3294"/>
        <v>0</v>
      </c>
      <c r="BP335" s="459"/>
      <c r="BQ335" s="452">
        <v>19.0</v>
      </c>
      <c r="BR335" s="453" t="s">
        <v>53</v>
      </c>
      <c r="BS335" s="454" t="s">
        <v>132</v>
      </c>
      <c r="BT335" s="454" t="s">
        <v>134</v>
      </c>
      <c r="BU335" s="455">
        <f>'Produksi dan Harga'!Z22</f>
        <v>0</v>
      </c>
      <c r="BV335" s="455">
        <f t="shared" si="3295"/>
        <v>600809.4892</v>
      </c>
      <c r="BW335" s="455">
        <f t="shared" si="3296"/>
        <v>0</v>
      </c>
      <c r="BX335" s="456"/>
      <c r="BY335" s="455">
        <f t="shared" si="3297"/>
        <v>0</v>
      </c>
      <c r="BZ335" s="456"/>
      <c r="CA335" s="455">
        <f>ADHB!CB335</f>
        <v>0</v>
      </c>
      <c r="CB335" s="455">
        <f t="shared" si="3298"/>
        <v>0</v>
      </c>
      <c r="CC335" s="455">
        <f t="shared" si="3299"/>
        <v>0</v>
      </c>
      <c r="CD335" s="456">
        <v>0.3885051169590643</v>
      </c>
      <c r="CE335" s="457">
        <f t="shared" si="3300"/>
        <v>0</v>
      </c>
      <c r="CF335" s="458">
        <f t="shared" si="3301"/>
        <v>0</v>
      </c>
      <c r="CG335" s="459"/>
      <c r="CH335" s="452">
        <v>19.0</v>
      </c>
      <c r="CI335" s="453" t="s">
        <v>53</v>
      </c>
      <c r="CJ335" s="454" t="s">
        <v>132</v>
      </c>
      <c r="CK335" s="454" t="s">
        <v>134</v>
      </c>
      <c r="CL335" s="455">
        <f>'Produksi dan Harga'!AE22</f>
        <v>290</v>
      </c>
      <c r="CM335" s="455">
        <f t="shared" si="3302"/>
        <v>600809.4892</v>
      </c>
      <c r="CN335" s="455">
        <f t="shared" si="3303"/>
        <v>174.2347519</v>
      </c>
      <c r="CO335" s="456"/>
      <c r="CP335" s="455">
        <f t="shared" si="3304"/>
        <v>0</v>
      </c>
      <c r="CQ335" s="456"/>
      <c r="CR335" s="455">
        <f>ADHB!CS335</f>
        <v>0</v>
      </c>
      <c r="CS335" s="455">
        <f t="shared" si="3305"/>
        <v>0</v>
      </c>
      <c r="CT335" s="455">
        <f t="shared" si="3306"/>
        <v>174.2347519</v>
      </c>
      <c r="CU335" s="456">
        <v>0.3885051169590643</v>
      </c>
      <c r="CV335" s="457">
        <f t="shared" si="3307"/>
        <v>67.69109265</v>
      </c>
      <c r="CW335" s="458">
        <f t="shared" si="3308"/>
        <v>106.5436592</v>
      </c>
      <c r="CX335" s="459"/>
      <c r="CY335" s="452">
        <v>19.0</v>
      </c>
      <c r="CZ335" s="453" t="s">
        <v>53</v>
      </c>
      <c r="DA335" s="454" t="s">
        <v>132</v>
      </c>
      <c r="DB335" s="454" t="s">
        <v>134</v>
      </c>
      <c r="DC335" s="455">
        <f>'Produksi dan Harga'!AJ22</f>
        <v>750</v>
      </c>
      <c r="DD335" s="455">
        <f t="shared" si="3309"/>
        <v>600809.4892</v>
      </c>
      <c r="DE335" s="455">
        <f t="shared" si="3310"/>
        <v>450.6071169</v>
      </c>
      <c r="DF335" s="456"/>
      <c r="DG335" s="455">
        <f t="shared" si="3311"/>
        <v>0</v>
      </c>
      <c r="DH335" s="456"/>
      <c r="DI335" s="455">
        <f>ADHB!DJ335</f>
        <v>0</v>
      </c>
      <c r="DJ335" s="455">
        <f t="shared" si="3312"/>
        <v>0</v>
      </c>
      <c r="DK335" s="455">
        <f t="shared" si="3313"/>
        <v>450.6071169</v>
      </c>
      <c r="DL335" s="456">
        <v>0.3885051169590643</v>
      </c>
      <c r="DM335" s="457">
        <f t="shared" si="3314"/>
        <v>175.0631707</v>
      </c>
      <c r="DN335" s="458">
        <f t="shared" si="3315"/>
        <v>275.5439462</v>
      </c>
      <c r="DO335" s="459"/>
      <c r="DP335" s="452">
        <v>19.0</v>
      </c>
      <c r="DQ335" s="453" t="s">
        <v>53</v>
      </c>
      <c r="DR335" s="454" t="s">
        <v>132</v>
      </c>
      <c r="DS335" s="454" t="s">
        <v>134</v>
      </c>
      <c r="DT335" s="455">
        <f>'Produksi dan Harga'!AO22</f>
        <v>386</v>
      </c>
      <c r="DU335" s="455">
        <f t="shared" si="3316"/>
        <v>600809.4892</v>
      </c>
      <c r="DV335" s="455">
        <f t="shared" si="3317"/>
        <v>231.9124628</v>
      </c>
      <c r="DW335" s="456"/>
      <c r="DX335" s="455">
        <f t="shared" si="3318"/>
        <v>0</v>
      </c>
      <c r="DY335" s="456"/>
      <c r="DZ335" s="455">
        <f>ADHB!EA335</f>
        <v>0</v>
      </c>
      <c r="EA335" s="455">
        <f t="shared" si="3319"/>
        <v>0</v>
      </c>
      <c r="EB335" s="455">
        <f t="shared" si="3320"/>
        <v>231.9124628</v>
      </c>
      <c r="EC335" s="456">
        <v>0.3885051169590643</v>
      </c>
      <c r="ED335" s="457">
        <f t="shared" si="3321"/>
        <v>90.0991785</v>
      </c>
      <c r="EE335" s="458">
        <f t="shared" si="3322"/>
        <v>141.8132843</v>
      </c>
      <c r="EF335" s="459"/>
      <c r="EG335" s="452">
        <v>19.0</v>
      </c>
      <c r="EH335" s="453" t="s">
        <v>53</v>
      </c>
      <c r="EI335" s="454" t="s">
        <v>132</v>
      </c>
      <c r="EJ335" s="454" t="s">
        <v>134</v>
      </c>
      <c r="EK335" s="455">
        <f>'Produksi dan Harga'!AT22</f>
        <v>49</v>
      </c>
      <c r="EL335" s="455">
        <f t="shared" si="3323"/>
        <v>600809.4892</v>
      </c>
      <c r="EM335" s="455">
        <f t="shared" si="3324"/>
        <v>29.43966497</v>
      </c>
      <c r="EN335" s="456"/>
      <c r="EO335" s="455">
        <f t="shared" si="3325"/>
        <v>0</v>
      </c>
      <c r="EP335" s="456"/>
      <c r="EQ335" s="455">
        <f>ADHB!ER335</f>
        <v>0</v>
      </c>
      <c r="ER335" s="455">
        <f t="shared" si="3326"/>
        <v>0</v>
      </c>
      <c r="ES335" s="455">
        <f t="shared" si="3327"/>
        <v>29.43966497</v>
      </c>
      <c r="ET335" s="456">
        <v>0.3885051169590643</v>
      </c>
      <c r="EU335" s="457">
        <f t="shared" si="3328"/>
        <v>11.43746048</v>
      </c>
      <c r="EV335" s="458">
        <f t="shared" si="3329"/>
        <v>18.00220449</v>
      </c>
      <c r="EW335" s="459"/>
      <c r="EX335" s="452">
        <v>19.0</v>
      </c>
      <c r="EY335" s="453" t="s">
        <v>53</v>
      </c>
      <c r="EZ335" s="454" t="s">
        <v>132</v>
      </c>
      <c r="FA335" s="454" t="s">
        <v>134</v>
      </c>
      <c r="FB335" s="455">
        <f>'Produksi dan Harga'!AY22</f>
        <v>90</v>
      </c>
      <c r="FC335" s="455">
        <f t="shared" si="3330"/>
        <v>600809.4892</v>
      </c>
      <c r="FD335" s="455">
        <f t="shared" si="3331"/>
        <v>54.07285403</v>
      </c>
      <c r="FE335" s="456"/>
      <c r="FF335" s="455">
        <f t="shared" si="3332"/>
        <v>0</v>
      </c>
      <c r="FG335" s="456"/>
      <c r="FH335" s="455">
        <f>ADHB!FI335</f>
        <v>0</v>
      </c>
      <c r="FI335" s="455">
        <f t="shared" si="3333"/>
        <v>0</v>
      </c>
      <c r="FJ335" s="455">
        <f t="shared" si="3334"/>
        <v>54.07285403</v>
      </c>
      <c r="FK335" s="456">
        <v>0.3885051169590643</v>
      </c>
      <c r="FL335" s="457">
        <f t="shared" si="3335"/>
        <v>21.00758048</v>
      </c>
      <c r="FM335" s="458">
        <f t="shared" si="3336"/>
        <v>33.06527355</v>
      </c>
      <c r="FN335" s="459"/>
      <c r="FO335" s="452">
        <v>19.0</v>
      </c>
      <c r="FP335" s="453" t="s">
        <v>53</v>
      </c>
      <c r="FQ335" s="454" t="s">
        <v>132</v>
      </c>
      <c r="FR335" s="454" t="s">
        <v>134</v>
      </c>
      <c r="FS335" s="455">
        <f>'Produksi dan Harga'!BD22</f>
        <v>0</v>
      </c>
      <c r="FT335" s="455">
        <f t="shared" si="3337"/>
        <v>600809.4892</v>
      </c>
      <c r="FU335" s="455">
        <f t="shared" si="3338"/>
        <v>0</v>
      </c>
      <c r="FV335" s="456"/>
      <c r="FW335" s="455">
        <f t="shared" si="3339"/>
        <v>0</v>
      </c>
      <c r="FX335" s="456"/>
      <c r="FY335" s="455">
        <f>ADHB!FZ335</f>
        <v>0</v>
      </c>
      <c r="FZ335" s="455">
        <f t="shared" si="3340"/>
        <v>0</v>
      </c>
      <c r="GA335" s="455">
        <f t="shared" si="3341"/>
        <v>0</v>
      </c>
      <c r="GB335" s="456">
        <v>0.3885051169590643</v>
      </c>
      <c r="GC335" s="457">
        <f t="shared" si="3342"/>
        <v>0</v>
      </c>
      <c r="GD335" s="458">
        <f t="shared" si="3343"/>
        <v>0</v>
      </c>
      <c r="GE335" s="459"/>
      <c r="GF335" s="452">
        <v>19.0</v>
      </c>
      <c r="GG335" s="453" t="s">
        <v>53</v>
      </c>
      <c r="GH335" s="454" t="s">
        <v>132</v>
      </c>
      <c r="GI335" s="454" t="s">
        <v>134</v>
      </c>
      <c r="GJ335" s="455">
        <f>'Produksi dan Harga'!BI22</f>
        <v>6.7</v>
      </c>
      <c r="GK335" s="455">
        <f t="shared" si="3344"/>
        <v>600809.4892</v>
      </c>
      <c r="GL335" s="455">
        <f t="shared" si="3345"/>
        <v>4.025423578</v>
      </c>
      <c r="GM335" s="456"/>
      <c r="GN335" s="455">
        <f t="shared" si="3346"/>
        <v>0</v>
      </c>
      <c r="GO335" s="456"/>
      <c r="GP335" s="455">
        <f>ADHB!GQ335</f>
        <v>0</v>
      </c>
      <c r="GQ335" s="455">
        <f t="shared" si="3347"/>
        <v>0</v>
      </c>
      <c r="GR335" s="455">
        <f t="shared" si="3348"/>
        <v>4.025423578</v>
      </c>
      <c r="GS335" s="456">
        <v>0.3885051169590643</v>
      </c>
      <c r="GT335" s="457">
        <f t="shared" si="3349"/>
        <v>1.563897658</v>
      </c>
      <c r="GU335" s="458">
        <f t="shared" si="3350"/>
        <v>2.46152592</v>
      </c>
      <c r="GV335" s="459"/>
      <c r="GW335" s="452">
        <v>19.0</v>
      </c>
      <c r="GX335" s="453" t="s">
        <v>53</v>
      </c>
      <c r="GY335" s="454" t="s">
        <v>132</v>
      </c>
      <c r="GZ335" s="454" t="s">
        <v>134</v>
      </c>
      <c r="HA335" s="455">
        <f>'Produksi dan Harga'!BN22</f>
        <v>59.7</v>
      </c>
      <c r="HB335" s="455">
        <f t="shared" si="3351"/>
        <v>600809.4892</v>
      </c>
      <c r="HC335" s="455">
        <f t="shared" si="3352"/>
        <v>35.86832651</v>
      </c>
      <c r="HD335" s="456"/>
      <c r="HE335" s="455">
        <f t="shared" si="3353"/>
        <v>0</v>
      </c>
      <c r="HF335" s="456"/>
      <c r="HG335" s="455">
        <f>ADHB!HH335</f>
        <v>0</v>
      </c>
      <c r="HH335" s="455">
        <f t="shared" si="3354"/>
        <v>0</v>
      </c>
      <c r="HI335" s="455">
        <f t="shared" si="3355"/>
        <v>35.86832651</v>
      </c>
      <c r="HJ335" s="456">
        <v>0.3885051169590643</v>
      </c>
      <c r="HK335" s="457">
        <f t="shared" si="3356"/>
        <v>13.93502838</v>
      </c>
      <c r="HL335" s="458">
        <f t="shared" si="3357"/>
        <v>21.93329812</v>
      </c>
      <c r="HM335" s="459"/>
      <c r="HN335" s="452">
        <v>19.0</v>
      </c>
      <c r="HO335" s="453" t="s">
        <v>53</v>
      </c>
      <c r="HP335" s="454" t="s">
        <v>132</v>
      </c>
      <c r="HQ335" s="454" t="s">
        <v>134</v>
      </c>
      <c r="HR335" s="455">
        <f>'Produksi dan Harga'!BS22</f>
        <v>43.87</v>
      </c>
      <c r="HS335" s="455">
        <f t="shared" si="3358"/>
        <v>600809.4892</v>
      </c>
      <c r="HT335" s="455">
        <f t="shared" si="3359"/>
        <v>26.35751229</v>
      </c>
      <c r="HU335" s="456"/>
      <c r="HV335" s="455">
        <f t="shared" si="3360"/>
        <v>0</v>
      </c>
      <c r="HW335" s="456"/>
      <c r="HX335" s="455">
        <f>ADHB!HY335</f>
        <v>0</v>
      </c>
      <c r="HY335" s="455">
        <f t="shared" si="3361"/>
        <v>0</v>
      </c>
      <c r="HZ335" s="455">
        <f t="shared" si="3362"/>
        <v>26.35751229</v>
      </c>
      <c r="IA335" s="456">
        <v>0.3885051169590643</v>
      </c>
      <c r="IB335" s="457">
        <f t="shared" si="3363"/>
        <v>10.2400284</v>
      </c>
      <c r="IC335" s="458">
        <f t="shared" si="3364"/>
        <v>16.1174839</v>
      </c>
      <c r="ID335" s="459"/>
      <c r="IE335" s="452">
        <v>19.0</v>
      </c>
      <c r="IF335" s="453" t="s">
        <v>53</v>
      </c>
      <c r="IG335" s="454" t="s">
        <v>132</v>
      </c>
      <c r="IH335" s="454" t="s">
        <v>134</v>
      </c>
      <c r="II335" s="455"/>
      <c r="IJ335" s="455">
        <f t="shared" si="3365"/>
        <v>600809.4892</v>
      </c>
      <c r="IK335" s="455">
        <f t="shared" si="3366"/>
        <v>0</v>
      </c>
      <c r="IL335" s="456"/>
      <c r="IM335" s="455">
        <f t="shared" si="3367"/>
        <v>0</v>
      </c>
      <c r="IN335" s="456"/>
      <c r="IO335" s="455">
        <f>ADHB!IP335</f>
        <v>0</v>
      </c>
      <c r="IP335" s="455">
        <f t="shared" si="3368"/>
        <v>0</v>
      </c>
      <c r="IQ335" s="455">
        <f t="shared" si="3369"/>
        <v>0</v>
      </c>
      <c r="IR335" s="456">
        <v>0.3885051169590643</v>
      </c>
      <c r="IS335" s="457">
        <f t="shared" si="3370"/>
        <v>0</v>
      </c>
      <c r="IT335" s="458">
        <f t="shared" si="3371"/>
        <v>0</v>
      </c>
      <c r="IU335" s="459"/>
      <c r="IV335" s="452">
        <v>19.0</v>
      </c>
      <c r="IW335" s="453" t="s">
        <v>53</v>
      </c>
      <c r="IX335" s="454" t="s">
        <v>132</v>
      </c>
      <c r="IY335" s="454" t="s">
        <v>134</v>
      </c>
      <c r="IZ335" s="455">
        <f>'Produksi dan Harga'!CC22</f>
        <v>139.05</v>
      </c>
      <c r="JA335" s="455">
        <f t="shared" si="3372"/>
        <v>600809.4892</v>
      </c>
      <c r="JB335" s="455">
        <f t="shared" si="3373"/>
        <v>83.54255947</v>
      </c>
      <c r="JC335" s="456"/>
      <c r="JD335" s="455">
        <f t="shared" si="3374"/>
        <v>0</v>
      </c>
      <c r="JE335" s="456"/>
      <c r="JF335" s="455">
        <f>ADHB!JG335</f>
        <v>0</v>
      </c>
      <c r="JG335" s="455">
        <f t="shared" si="3375"/>
        <v>0</v>
      </c>
      <c r="JH335" s="455">
        <f t="shared" si="3376"/>
        <v>83.54255947</v>
      </c>
      <c r="JI335" s="456">
        <v>0.3885051169590643</v>
      </c>
      <c r="JJ335" s="457">
        <f t="shared" si="3377"/>
        <v>32.45671184</v>
      </c>
      <c r="JK335" s="458">
        <f t="shared" si="3378"/>
        <v>51.08584763</v>
      </c>
      <c r="JL335" s="459"/>
      <c r="JM335" s="452">
        <v>19.0</v>
      </c>
      <c r="JN335" s="453" t="s">
        <v>53</v>
      </c>
      <c r="JO335" s="454" t="s">
        <v>132</v>
      </c>
      <c r="JP335" s="454" t="s">
        <v>134</v>
      </c>
      <c r="JQ335" s="455"/>
      <c r="JR335" s="455">
        <f t="shared" si="3379"/>
        <v>600809.4892</v>
      </c>
      <c r="JS335" s="455">
        <f t="shared" si="3380"/>
        <v>0</v>
      </c>
      <c r="JT335" s="456"/>
      <c r="JU335" s="455">
        <f t="shared" si="3381"/>
        <v>0</v>
      </c>
      <c r="JV335" s="456"/>
      <c r="JW335" s="455" t="str">
        <f>ADHB!LF335</f>
        <v/>
      </c>
      <c r="JX335" s="455">
        <f t="shared" si="3382"/>
        <v>0</v>
      </c>
      <c r="JY335" s="455">
        <f t="shared" si="3383"/>
        <v>0</v>
      </c>
      <c r="JZ335" s="456">
        <v>0.3885051169590643</v>
      </c>
      <c r="KA335" s="457">
        <f t="shared" si="3384"/>
        <v>0</v>
      </c>
      <c r="KB335" s="458">
        <f t="shared" si="3385"/>
        <v>0</v>
      </c>
      <c r="KC335" s="459"/>
      <c r="KD335" s="452">
        <v>19.0</v>
      </c>
      <c r="KE335" s="453" t="s">
        <v>53</v>
      </c>
      <c r="KF335" s="454" t="s">
        <v>132</v>
      </c>
      <c r="KG335" s="454" t="s">
        <v>134</v>
      </c>
      <c r="KH335" s="455"/>
      <c r="KI335" s="455">
        <f t="shared" si="3386"/>
        <v>600809.4892</v>
      </c>
      <c r="KJ335" s="455">
        <f t="shared" si="3387"/>
        <v>0</v>
      </c>
      <c r="KK335" s="456"/>
      <c r="KL335" s="455">
        <f t="shared" si="3388"/>
        <v>0</v>
      </c>
      <c r="KM335" s="456"/>
      <c r="KN335" s="455" t="str">
        <f>ADHB!LW335</f>
        <v/>
      </c>
      <c r="KO335" s="455">
        <f t="shared" si="3389"/>
        <v>0</v>
      </c>
      <c r="KP335" s="455">
        <f t="shared" si="3390"/>
        <v>0</v>
      </c>
      <c r="KQ335" s="456">
        <v>0.3885051169590643</v>
      </c>
      <c r="KR335" s="457">
        <f t="shared" si="3391"/>
        <v>0</v>
      </c>
      <c r="KS335" s="458">
        <f t="shared" si="3392"/>
        <v>0</v>
      </c>
      <c r="KT335" s="459"/>
      <c r="KU335" s="460"/>
    </row>
    <row r="336" ht="15.75" customHeight="1">
      <c r="A336" s="452">
        <v>20.0</v>
      </c>
      <c r="B336" s="453" t="s">
        <v>138</v>
      </c>
      <c r="C336" s="454" t="s">
        <v>132</v>
      </c>
      <c r="D336" s="454" t="s">
        <v>132</v>
      </c>
      <c r="E336" s="455"/>
      <c r="F336" s="455"/>
      <c r="G336" s="455">
        <f t="shared" si="3268"/>
        <v>0</v>
      </c>
      <c r="H336" s="456"/>
      <c r="I336" s="455">
        <f t="shared" si="3269"/>
        <v>0</v>
      </c>
      <c r="J336" s="456"/>
      <c r="K336" s="455">
        <f>ADHB!L336</f>
        <v>0</v>
      </c>
      <c r="L336" s="455">
        <f t="shared" si="3270"/>
        <v>0</v>
      </c>
      <c r="M336" s="455">
        <f t="shared" si="3271"/>
        <v>0</v>
      </c>
      <c r="N336" s="456">
        <v>0.224147321887</v>
      </c>
      <c r="O336" s="457">
        <f t="shared" si="3272"/>
        <v>0</v>
      </c>
      <c r="P336" s="458">
        <f t="shared" si="3273"/>
        <v>0</v>
      </c>
      <c r="Q336" s="459"/>
      <c r="R336" s="452">
        <v>20.0</v>
      </c>
      <c r="S336" s="453" t="s">
        <v>138</v>
      </c>
      <c r="T336" s="454" t="s">
        <v>132</v>
      </c>
      <c r="U336" s="454" t="s">
        <v>132</v>
      </c>
      <c r="V336" s="455"/>
      <c r="W336" s="455" t="str">
        <f t="shared" si="3274"/>
        <v/>
      </c>
      <c r="X336" s="455">
        <f t="shared" si="3275"/>
        <v>0</v>
      </c>
      <c r="Y336" s="456"/>
      <c r="Z336" s="455">
        <f t="shared" si="3276"/>
        <v>0</v>
      </c>
      <c r="AA336" s="456"/>
      <c r="AB336" s="455">
        <f>ADHB!AC336</f>
        <v>0</v>
      </c>
      <c r="AC336" s="455">
        <f t="shared" si="3277"/>
        <v>0</v>
      </c>
      <c r="AD336" s="455">
        <f t="shared" si="3278"/>
        <v>0</v>
      </c>
      <c r="AE336" s="456">
        <v>0.224147321887</v>
      </c>
      <c r="AF336" s="457">
        <f t="shared" si="3279"/>
        <v>0</v>
      </c>
      <c r="AG336" s="458">
        <f t="shared" si="3280"/>
        <v>0</v>
      </c>
      <c r="AH336" s="459"/>
      <c r="AI336" s="452">
        <v>20.0</v>
      </c>
      <c r="AJ336" s="453" t="s">
        <v>138</v>
      </c>
      <c r="AK336" s="454" t="s">
        <v>132</v>
      </c>
      <c r="AL336" s="454" t="s">
        <v>132</v>
      </c>
      <c r="AM336" s="455"/>
      <c r="AN336" s="455" t="str">
        <f t="shared" si="3281"/>
        <v/>
      </c>
      <c r="AO336" s="455">
        <f t="shared" si="3282"/>
        <v>0</v>
      </c>
      <c r="AP336" s="456"/>
      <c r="AQ336" s="455">
        <f t="shared" si="3283"/>
        <v>0</v>
      </c>
      <c r="AR336" s="456"/>
      <c r="AS336" s="455">
        <f>ADHB!AT336</f>
        <v>0</v>
      </c>
      <c r="AT336" s="455">
        <f t="shared" si="3284"/>
        <v>0</v>
      </c>
      <c r="AU336" s="455">
        <f t="shared" si="3285"/>
        <v>0</v>
      </c>
      <c r="AV336" s="456">
        <v>0.224147321887</v>
      </c>
      <c r="AW336" s="457">
        <f t="shared" si="3286"/>
        <v>0</v>
      </c>
      <c r="AX336" s="458">
        <f t="shared" si="3287"/>
        <v>0</v>
      </c>
      <c r="AY336" s="459"/>
      <c r="AZ336" s="452">
        <v>20.0</v>
      </c>
      <c r="BA336" s="453" t="s">
        <v>138</v>
      </c>
      <c r="BB336" s="454" t="s">
        <v>132</v>
      </c>
      <c r="BC336" s="454" t="s">
        <v>132</v>
      </c>
      <c r="BD336" s="455"/>
      <c r="BE336" s="455" t="str">
        <f t="shared" si="3288"/>
        <v/>
      </c>
      <c r="BF336" s="455">
        <f t="shared" si="3289"/>
        <v>0</v>
      </c>
      <c r="BG336" s="456"/>
      <c r="BH336" s="455">
        <f t="shared" si="3290"/>
        <v>0</v>
      </c>
      <c r="BI336" s="456"/>
      <c r="BJ336" s="455">
        <f>ADHB!BK336</f>
        <v>0</v>
      </c>
      <c r="BK336" s="455">
        <f t="shared" si="3291"/>
        <v>0</v>
      </c>
      <c r="BL336" s="455">
        <f t="shared" si="3292"/>
        <v>0</v>
      </c>
      <c r="BM336" s="456">
        <v>0.224147321887</v>
      </c>
      <c r="BN336" s="457">
        <f t="shared" si="3293"/>
        <v>0</v>
      </c>
      <c r="BO336" s="458">
        <f t="shared" si="3294"/>
        <v>0</v>
      </c>
      <c r="BP336" s="459"/>
      <c r="BQ336" s="452">
        <v>20.0</v>
      </c>
      <c r="BR336" s="453" t="s">
        <v>138</v>
      </c>
      <c r="BS336" s="454" t="s">
        <v>132</v>
      </c>
      <c r="BT336" s="454" t="s">
        <v>132</v>
      </c>
      <c r="BU336" s="455"/>
      <c r="BV336" s="455" t="str">
        <f t="shared" si="3295"/>
        <v/>
      </c>
      <c r="BW336" s="455">
        <f t="shared" si="3296"/>
        <v>0</v>
      </c>
      <c r="BX336" s="456"/>
      <c r="BY336" s="455">
        <f t="shared" si="3297"/>
        <v>0</v>
      </c>
      <c r="BZ336" s="456"/>
      <c r="CA336" s="455">
        <f>ADHB!CB336</f>
        <v>0</v>
      </c>
      <c r="CB336" s="455">
        <f t="shared" si="3298"/>
        <v>0</v>
      </c>
      <c r="CC336" s="455">
        <f t="shared" si="3299"/>
        <v>0</v>
      </c>
      <c r="CD336" s="456">
        <v>0.224147321887</v>
      </c>
      <c r="CE336" s="457">
        <f t="shared" si="3300"/>
        <v>0</v>
      </c>
      <c r="CF336" s="458">
        <f t="shared" si="3301"/>
        <v>0</v>
      </c>
      <c r="CG336" s="459"/>
      <c r="CH336" s="452">
        <v>20.0</v>
      </c>
      <c r="CI336" s="453" t="s">
        <v>138</v>
      </c>
      <c r="CJ336" s="454" t="s">
        <v>132</v>
      </c>
      <c r="CK336" s="454" t="s">
        <v>132</v>
      </c>
      <c r="CL336" s="455"/>
      <c r="CM336" s="455" t="str">
        <f t="shared" si="3302"/>
        <v/>
      </c>
      <c r="CN336" s="455">
        <f t="shared" si="3303"/>
        <v>0</v>
      </c>
      <c r="CO336" s="456"/>
      <c r="CP336" s="455">
        <f t="shared" si="3304"/>
        <v>0</v>
      </c>
      <c r="CQ336" s="456"/>
      <c r="CR336" s="455">
        <f>ADHB!CS336</f>
        <v>0</v>
      </c>
      <c r="CS336" s="455">
        <f t="shared" si="3305"/>
        <v>0</v>
      </c>
      <c r="CT336" s="455">
        <f t="shared" si="3306"/>
        <v>0</v>
      </c>
      <c r="CU336" s="456">
        <v>0.224147321887</v>
      </c>
      <c r="CV336" s="457">
        <f t="shared" si="3307"/>
        <v>0</v>
      </c>
      <c r="CW336" s="458">
        <f t="shared" si="3308"/>
        <v>0</v>
      </c>
      <c r="CX336" s="459"/>
      <c r="CY336" s="452">
        <v>20.0</v>
      </c>
      <c r="CZ336" s="453" t="s">
        <v>138</v>
      </c>
      <c r="DA336" s="454" t="s">
        <v>132</v>
      </c>
      <c r="DB336" s="454" t="s">
        <v>132</v>
      </c>
      <c r="DC336" s="455"/>
      <c r="DD336" s="455" t="str">
        <f t="shared" si="3309"/>
        <v/>
      </c>
      <c r="DE336" s="455">
        <f t="shared" si="3310"/>
        <v>0</v>
      </c>
      <c r="DF336" s="456"/>
      <c r="DG336" s="455">
        <f t="shared" si="3311"/>
        <v>0</v>
      </c>
      <c r="DH336" s="456"/>
      <c r="DI336" s="455">
        <f>ADHB!DJ336</f>
        <v>0</v>
      </c>
      <c r="DJ336" s="455">
        <f t="shared" si="3312"/>
        <v>0</v>
      </c>
      <c r="DK336" s="455">
        <f t="shared" si="3313"/>
        <v>0</v>
      </c>
      <c r="DL336" s="456">
        <v>0.224147321887</v>
      </c>
      <c r="DM336" s="457">
        <f t="shared" si="3314"/>
        <v>0</v>
      </c>
      <c r="DN336" s="458">
        <f t="shared" si="3315"/>
        <v>0</v>
      </c>
      <c r="DO336" s="459"/>
      <c r="DP336" s="452">
        <v>20.0</v>
      </c>
      <c r="DQ336" s="453" t="s">
        <v>138</v>
      </c>
      <c r="DR336" s="454" t="s">
        <v>132</v>
      </c>
      <c r="DS336" s="454" t="s">
        <v>132</v>
      </c>
      <c r="DT336" s="455"/>
      <c r="DU336" s="455" t="str">
        <f t="shared" si="3316"/>
        <v/>
      </c>
      <c r="DV336" s="455">
        <f t="shared" si="3317"/>
        <v>0</v>
      </c>
      <c r="DW336" s="456"/>
      <c r="DX336" s="455">
        <f t="shared" si="3318"/>
        <v>0</v>
      </c>
      <c r="DY336" s="456"/>
      <c r="DZ336" s="455">
        <f>ADHB!EA336</f>
        <v>0</v>
      </c>
      <c r="EA336" s="455">
        <f t="shared" si="3319"/>
        <v>0</v>
      </c>
      <c r="EB336" s="455">
        <f t="shared" si="3320"/>
        <v>0</v>
      </c>
      <c r="EC336" s="456">
        <v>0.224147321887</v>
      </c>
      <c r="ED336" s="457">
        <f t="shared" si="3321"/>
        <v>0</v>
      </c>
      <c r="EE336" s="458">
        <f t="shared" si="3322"/>
        <v>0</v>
      </c>
      <c r="EF336" s="459"/>
      <c r="EG336" s="452">
        <v>20.0</v>
      </c>
      <c r="EH336" s="453" t="s">
        <v>138</v>
      </c>
      <c r="EI336" s="454" t="s">
        <v>132</v>
      </c>
      <c r="EJ336" s="454" t="s">
        <v>132</v>
      </c>
      <c r="EK336" s="455"/>
      <c r="EL336" s="455" t="str">
        <f t="shared" si="3323"/>
        <v/>
      </c>
      <c r="EM336" s="455">
        <f t="shared" si="3324"/>
        <v>0</v>
      </c>
      <c r="EN336" s="456"/>
      <c r="EO336" s="455">
        <f t="shared" si="3325"/>
        <v>0</v>
      </c>
      <c r="EP336" s="456"/>
      <c r="EQ336" s="455">
        <f>ADHB!ER336</f>
        <v>0</v>
      </c>
      <c r="ER336" s="455">
        <f t="shared" si="3326"/>
        <v>0</v>
      </c>
      <c r="ES336" s="455">
        <f t="shared" si="3327"/>
        <v>0</v>
      </c>
      <c r="ET336" s="456">
        <v>0.224147321887</v>
      </c>
      <c r="EU336" s="457">
        <f t="shared" si="3328"/>
        <v>0</v>
      </c>
      <c r="EV336" s="458">
        <f t="shared" si="3329"/>
        <v>0</v>
      </c>
      <c r="EW336" s="459"/>
      <c r="EX336" s="452">
        <v>20.0</v>
      </c>
      <c r="EY336" s="453" t="s">
        <v>138</v>
      </c>
      <c r="EZ336" s="454" t="s">
        <v>132</v>
      </c>
      <c r="FA336" s="454" t="s">
        <v>132</v>
      </c>
      <c r="FB336" s="455"/>
      <c r="FC336" s="455" t="str">
        <f t="shared" si="3330"/>
        <v/>
      </c>
      <c r="FD336" s="455">
        <f t="shared" si="3331"/>
        <v>0</v>
      </c>
      <c r="FE336" s="456"/>
      <c r="FF336" s="455">
        <f t="shared" si="3332"/>
        <v>0</v>
      </c>
      <c r="FG336" s="456"/>
      <c r="FH336" s="455">
        <f>ADHB!FI336</f>
        <v>0</v>
      </c>
      <c r="FI336" s="455">
        <f t="shared" si="3333"/>
        <v>0</v>
      </c>
      <c r="FJ336" s="455">
        <f t="shared" si="3334"/>
        <v>0</v>
      </c>
      <c r="FK336" s="456">
        <v>0.224147321887</v>
      </c>
      <c r="FL336" s="457">
        <f t="shared" si="3335"/>
        <v>0</v>
      </c>
      <c r="FM336" s="458">
        <f t="shared" si="3336"/>
        <v>0</v>
      </c>
      <c r="FN336" s="459"/>
      <c r="FO336" s="452">
        <v>20.0</v>
      </c>
      <c r="FP336" s="453" t="s">
        <v>138</v>
      </c>
      <c r="FQ336" s="454" t="s">
        <v>132</v>
      </c>
      <c r="FR336" s="454" t="s">
        <v>132</v>
      </c>
      <c r="FS336" s="455"/>
      <c r="FT336" s="455" t="str">
        <f t="shared" si="3337"/>
        <v/>
      </c>
      <c r="FU336" s="455">
        <f t="shared" si="3338"/>
        <v>0</v>
      </c>
      <c r="FV336" s="456"/>
      <c r="FW336" s="455">
        <f t="shared" si="3339"/>
        <v>0</v>
      </c>
      <c r="FX336" s="456"/>
      <c r="FY336" s="455">
        <f>ADHB!FZ336</f>
        <v>0</v>
      </c>
      <c r="FZ336" s="455">
        <f t="shared" si="3340"/>
        <v>0</v>
      </c>
      <c r="GA336" s="455">
        <f t="shared" si="3341"/>
        <v>0</v>
      </c>
      <c r="GB336" s="456">
        <v>0.224147321887</v>
      </c>
      <c r="GC336" s="457">
        <f t="shared" si="3342"/>
        <v>0</v>
      </c>
      <c r="GD336" s="458">
        <f t="shared" si="3343"/>
        <v>0</v>
      </c>
      <c r="GE336" s="459"/>
      <c r="GF336" s="452">
        <v>20.0</v>
      </c>
      <c r="GG336" s="453" t="s">
        <v>138</v>
      </c>
      <c r="GH336" s="454" t="s">
        <v>132</v>
      </c>
      <c r="GI336" s="454" t="s">
        <v>132</v>
      </c>
      <c r="GJ336" s="455"/>
      <c r="GK336" s="455" t="str">
        <f t="shared" si="3344"/>
        <v/>
      </c>
      <c r="GL336" s="455">
        <f t="shared" si="3345"/>
        <v>0</v>
      </c>
      <c r="GM336" s="456"/>
      <c r="GN336" s="455">
        <f t="shared" si="3346"/>
        <v>0</v>
      </c>
      <c r="GO336" s="456"/>
      <c r="GP336" s="455">
        <f>ADHB!GQ336</f>
        <v>0</v>
      </c>
      <c r="GQ336" s="455">
        <f t="shared" si="3347"/>
        <v>0</v>
      </c>
      <c r="GR336" s="455">
        <f t="shared" si="3348"/>
        <v>0</v>
      </c>
      <c r="GS336" s="456">
        <v>0.224147321887</v>
      </c>
      <c r="GT336" s="457">
        <f t="shared" si="3349"/>
        <v>0</v>
      </c>
      <c r="GU336" s="458">
        <f t="shared" si="3350"/>
        <v>0</v>
      </c>
      <c r="GV336" s="459"/>
      <c r="GW336" s="452">
        <v>20.0</v>
      </c>
      <c r="GX336" s="453" t="s">
        <v>138</v>
      </c>
      <c r="GY336" s="454" t="s">
        <v>132</v>
      </c>
      <c r="GZ336" s="454" t="s">
        <v>132</v>
      </c>
      <c r="HA336" s="455"/>
      <c r="HB336" s="455" t="str">
        <f t="shared" si="3351"/>
        <v/>
      </c>
      <c r="HC336" s="455">
        <f t="shared" si="3352"/>
        <v>0</v>
      </c>
      <c r="HD336" s="456"/>
      <c r="HE336" s="455">
        <f t="shared" si="3353"/>
        <v>0</v>
      </c>
      <c r="HF336" s="456"/>
      <c r="HG336" s="455">
        <f>ADHB!HH336</f>
        <v>0</v>
      </c>
      <c r="HH336" s="455">
        <f t="shared" si="3354"/>
        <v>0</v>
      </c>
      <c r="HI336" s="455">
        <f t="shared" si="3355"/>
        <v>0</v>
      </c>
      <c r="HJ336" s="456">
        <v>0.224147321887</v>
      </c>
      <c r="HK336" s="457">
        <f t="shared" si="3356"/>
        <v>0</v>
      </c>
      <c r="HL336" s="458">
        <f t="shared" si="3357"/>
        <v>0</v>
      </c>
      <c r="HM336" s="459"/>
      <c r="HN336" s="452">
        <v>20.0</v>
      </c>
      <c r="HO336" s="453" t="s">
        <v>138</v>
      </c>
      <c r="HP336" s="454" t="s">
        <v>132</v>
      </c>
      <c r="HQ336" s="454" t="s">
        <v>132</v>
      </c>
      <c r="HR336" s="455"/>
      <c r="HS336" s="455" t="str">
        <f t="shared" si="3358"/>
        <v/>
      </c>
      <c r="HT336" s="455">
        <f t="shared" si="3359"/>
        <v>0</v>
      </c>
      <c r="HU336" s="456"/>
      <c r="HV336" s="455">
        <f t="shared" si="3360"/>
        <v>0</v>
      </c>
      <c r="HW336" s="456"/>
      <c r="HX336" s="455">
        <f>ADHB!HY336</f>
        <v>0</v>
      </c>
      <c r="HY336" s="455">
        <f t="shared" si="3361"/>
        <v>0</v>
      </c>
      <c r="HZ336" s="455">
        <f t="shared" si="3362"/>
        <v>0</v>
      </c>
      <c r="IA336" s="456">
        <v>0.224147321887</v>
      </c>
      <c r="IB336" s="457">
        <f t="shared" si="3363"/>
        <v>0</v>
      </c>
      <c r="IC336" s="458">
        <f t="shared" si="3364"/>
        <v>0</v>
      </c>
      <c r="ID336" s="459"/>
      <c r="IE336" s="452">
        <v>20.0</v>
      </c>
      <c r="IF336" s="453" t="s">
        <v>138</v>
      </c>
      <c r="IG336" s="454" t="s">
        <v>132</v>
      </c>
      <c r="IH336" s="454" t="s">
        <v>132</v>
      </c>
      <c r="II336" s="455"/>
      <c r="IJ336" s="455" t="str">
        <f t="shared" si="3365"/>
        <v/>
      </c>
      <c r="IK336" s="455">
        <f t="shared" si="3366"/>
        <v>0</v>
      </c>
      <c r="IL336" s="456"/>
      <c r="IM336" s="455">
        <f t="shared" si="3367"/>
        <v>0</v>
      </c>
      <c r="IN336" s="456"/>
      <c r="IO336" s="455">
        <f>ADHB!IP336</f>
        <v>0</v>
      </c>
      <c r="IP336" s="455">
        <f t="shared" si="3368"/>
        <v>0</v>
      </c>
      <c r="IQ336" s="455">
        <f t="shared" si="3369"/>
        <v>0</v>
      </c>
      <c r="IR336" s="456">
        <v>0.224147321887</v>
      </c>
      <c r="IS336" s="457">
        <f t="shared" si="3370"/>
        <v>0</v>
      </c>
      <c r="IT336" s="458">
        <f t="shared" si="3371"/>
        <v>0</v>
      </c>
      <c r="IU336" s="459"/>
      <c r="IV336" s="452">
        <v>20.0</v>
      </c>
      <c r="IW336" s="453" t="s">
        <v>138</v>
      </c>
      <c r="IX336" s="454" t="s">
        <v>132</v>
      </c>
      <c r="IY336" s="454" t="s">
        <v>132</v>
      </c>
      <c r="IZ336" s="455" t="str">
        <f>'Produksi dan Harga'!CC23</f>
        <v/>
      </c>
      <c r="JA336" s="455" t="str">
        <f t="shared" si="3372"/>
        <v/>
      </c>
      <c r="JB336" s="455">
        <f t="shared" si="3373"/>
        <v>0</v>
      </c>
      <c r="JC336" s="456"/>
      <c r="JD336" s="455">
        <f t="shared" si="3374"/>
        <v>0</v>
      </c>
      <c r="JE336" s="456"/>
      <c r="JF336" s="455">
        <f>ADHB!JG336</f>
        <v>0</v>
      </c>
      <c r="JG336" s="455">
        <f t="shared" si="3375"/>
        <v>0</v>
      </c>
      <c r="JH336" s="455">
        <f t="shared" si="3376"/>
        <v>0</v>
      </c>
      <c r="JI336" s="456">
        <v>0.224147321887</v>
      </c>
      <c r="JJ336" s="457">
        <f t="shared" si="3377"/>
        <v>0</v>
      </c>
      <c r="JK336" s="458">
        <f t="shared" si="3378"/>
        <v>0</v>
      </c>
      <c r="JL336" s="459"/>
      <c r="JM336" s="452">
        <v>20.0</v>
      </c>
      <c r="JN336" s="453" t="s">
        <v>138</v>
      </c>
      <c r="JO336" s="454" t="s">
        <v>132</v>
      </c>
      <c r="JP336" s="454" t="s">
        <v>132</v>
      </c>
      <c r="JQ336" s="455"/>
      <c r="JR336" s="455" t="str">
        <f t="shared" si="3379"/>
        <v/>
      </c>
      <c r="JS336" s="455">
        <f t="shared" si="3380"/>
        <v>0</v>
      </c>
      <c r="JT336" s="456"/>
      <c r="JU336" s="455">
        <f t="shared" si="3381"/>
        <v>0</v>
      </c>
      <c r="JV336" s="456"/>
      <c r="JW336" s="455" t="str">
        <f>ADHB!LF336</f>
        <v/>
      </c>
      <c r="JX336" s="455">
        <f t="shared" si="3382"/>
        <v>0</v>
      </c>
      <c r="JY336" s="455">
        <f t="shared" si="3383"/>
        <v>0</v>
      </c>
      <c r="JZ336" s="456">
        <v>0.224147321887</v>
      </c>
      <c r="KA336" s="457">
        <f t="shared" si="3384"/>
        <v>0</v>
      </c>
      <c r="KB336" s="458">
        <f t="shared" si="3385"/>
        <v>0</v>
      </c>
      <c r="KC336" s="459"/>
      <c r="KD336" s="452">
        <v>20.0</v>
      </c>
      <c r="KE336" s="453" t="s">
        <v>138</v>
      </c>
      <c r="KF336" s="454" t="s">
        <v>132</v>
      </c>
      <c r="KG336" s="454" t="s">
        <v>132</v>
      </c>
      <c r="KH336" s="455"/>
      <c r="KI336" s="455" t="str">
        <f t="shared" si="3386"/>
        <v/>
      </c>
      <c r="KJ336" s="455">
        <f t="shared" si="3387"/>
        <v>0</v>
      </c>
      <c r="KK336" s="456"/>
      <c r="KL336" s="455">
        <f t="shared" si="3388"/>
        <v>0</v>
      </c>
      <c r="KM336" s="456"/>
      <c r="KN336" s="455" t="str">
        <f>ADHB!LW336</f>
        <v/>
      </c>
      <c r="KO336" s="455">
        <f t="shared" si="3389"/>
        <v>0</v>
      </c>
      <c r="KP336" s="455">
        <f t="shared" si="3390"/>
        <v>0</v>
      </c>
      <c r="KQ336" s="456">
        <v>0.224147321887</v>
      </c>
      <c r="KR336" s="457">
        <f t="shared" si="3391"/>
        <v>0</v>
      </c>
      <c r="KS336" s="458">
        <f t="shared" si="3392"/>
        <v>0</v>
      </c>
      <c r="KT336" s="459"/>
      <c r="KU336" s="460"/>
    </row>
    <row r="337" ht="15.75" customHeight="1">
      <c r="A337" s="452">
        <v>21.0</v>
      </c>
      <c r="B337" s="453" t="s">
        <v>139</v>
      </c>
      <c r="C337" s="454" t="s">
        <v>132</v>
      </c>
      <c r="D337" s="454" t="s">
        <v>132</v>
      </c>
      <c r="E337" s="455"/>
      <c r="F337" s="455"/>
      <c r="G337" s="455">
        <f t="shared" si="3268"/>
        <v>0</v>
      </c>
      <c r="H337" s="456"/>
      <c r="I337" s="455">
        <f t="shared" si="3269"/>
        <v>0</v>
      </c>
      <c r="J337" s="456"/>
      <c r="K337" s="455">
        <f>ADHB!L337</f>
        <v>0</v>
      </c>
      <c r="L337" s="455">
        <f t="shared" si="3270"/>
        <v>0</v>
      </c>
      <c r="M337" s="455">
        <f t="shared" si="3271"/>
        <v>0</v>
      </c>
      <c r="N337" s="456">
        <v>0.224147321887</v>
      </c>
      <c r="O337" s="457">
        <f t="shared" si="3272"/>
        <v>0</v>
      </c>
      <c r="P337" s="458">
        <f t="shared" si="3273"/>
        <v>0</v>
      </c>
      <c r="Q337" s="459"/>
      <c r="R337" s="452">
        <v>21.0</v>
      </c>
      <c r="S337" s="453" t="s">
        <v>139</v>
      </c>
      <c r="T337" s="454" t="s">
        <v>132</v>
      </c>
      <c r="U337" s="454" t="s">
        <v>132</v>
      </c>
      <c r="V337" s="455"/>
      <c r="W337" s="455" t="str">
        <f t="shared" si="3274"/>
        <v/>
      </c>
      <c r="X337" s="455">
        <f t="shared" si="3275"/>
        <v>0</v>
      </c>
      <c r="Y337" s="456"/>
      <c r="Z337" s="455">
        <f t="shared" si="3276"/>
        <v>0</v>
      </c>
      <c r="AA337" s="456"/>
      <c r="AB337" s="455">
        <f>ADHB!AC337</f>
        <v>0</v>
      </c>
      <c r="AC337" s="455">
        <f t="shared" si="3277"/>
        <v>0</v>
      </c>
      <c r="AD337" s="455">
        <f t="shared" si="3278"/>
        <v>0</v>
      </c>
      <c r="AE337" s="456">
        <v>0.224147321887</v>
      </c>
      <c r="AF337" s="457">
        <f t="shared" si="3279"/>
        <v>0</v>
      </c>
      <c r="AG337" s="458">
        <f t="shared" si="3280"/>
        <v>0</v>
      </c>
      <c r="AH337" s="459"/>
      <c r="AI337" s="452">
        <v>21.0</v>
      </c>
      <c r="AJ337" s="453" t="s">
        <v>139</v>
      </c>
      <c r="AK337" s="454" t="s">
        <v>132</v>
      </c>
      <c r="AL337" s="454" t="s">
        <v>132</v>
      </c>
      <c r="AM337" s="455"/>
      <c r="AN337" s="455" t="str">
        <f t="shared" si="3281"/>
        <v/>
      </c>
      <c r="AO337" s="455">
        <f t="shared" si="3282"/>
        <v>0</v>
      </c>
      <c r="AP337" s="456"/>
      <c r="AQ337" s="455">
        <f t="shared" si="3283"/>
        <v>0</v>
      </c>
      <c r="AR337" s="456"/>
      <c r="AS337" s="455">
        <f>ADHB!AT337</f>
        <v>0</v>
      </c>
      <c r="AT337" s="455">
        <f t="shared" si="3284"/>
        <v>0</v>
      </c>
      <c r="AU337" s="455">
        <f t="shared" si="3285"/>
        <v>0</v>
      </c>
      <c r="AV337" s="456">
        <v>0.224147321887</v>
      </c>
      <c r="AW337" s="457">
        <f t="shared" si="3286"/>
        <v>0</v>
      </c>
      <c r="AX337" s="458">
        <f t="shared" si="3287"/>
        <v>0</v>
      </c>
      <c r="AY337" s="459"/>
      <c r="AZ337" s="452">
        <v>21.0</v>
      </c>
      <c r="BA337" s="453" t="s">
        <v>139</v>
      </c>
      <c r="BB337" s="454" t="s">
        <v>132</v>
      </c>
      <c r="BC337" s="454" t="s">
        <v>132</v>
      </c>
      <c r="BD337" s="455"/>
      <c r="BE337" s="455" t="str">
        <f t="shared" si="3288"/>
        <v/>
      </c>
      <c r="BF337" s="455">
        <f t="shared" si="3289"/>
        <v>0</v>
      </c>
      <c r="BG337" s="456"/>
      <c r="BH337" s="455">
        <f t="shared" si="3290"/>
        <v>0</v>
      </c>
      <c r="BI337" s="456"/>
      <c r="BJ337" s="455">
        <f>ADHB!BK337</f>
        <v>0</v>
      </c>
      <c r="BK337" s="455">
        <f t="shared" si="3291"/>
        <v>0</v>
      </c>
      <c r="BL337" s="455">
        <f t="shared" si="3292"/>
        <v>0</v>
      </c>
      <c r="BM337" s="456">
        <v>0.224147321887</v>
      </c>
      <c r="BN337" s="457">
        <f t="shared" si="3293"/>
        <v>0</v>
      </c>
      <c r="BO337" s="458">
        <f t="shared" si="3294"/>
        <v>0</v>
      </c>
      <c r="BP337" s="459"/>
      <c r="BQ337" s="452">
        <v>21.0</v>
      </c>
      <c r="BR337" s="453" t="s">
        <v>139</v>
      </c>
      <c r="BS337" s="454" t="s">
        <v>132</v>
      </c>
      <c r="BT337" s="454" t="s">
        <v>132</v>
      </c>
      <c r="BU337" s="455"/>
      <c r="BV337" s="455" t="str">
        <f t="shared" si="3295"/>
        <v/>
      </c>
      <c r="BW337" s="455">
        <f t="shared" si="3296"/>
        <v>0</v>
      </c>
      <c r="BX337" s="456"/>
      <c r="BY337" s="455">
        <f t="shared" si="3297"/>
        <v>0</v>
      </c>
      <c r="BZ337" s="456"/>
      <c r="CA337" s="455">
        <f>ADHB!CB337</f>
        <v>0</v>
      </c>
      <c r="CB337" s="455">
        <f t="shared" si="3298"/>
        <v>0</v>
      </c>
      <c r="CC337" s="455">
        <f t="shared" si="3299"/>
        <v>0</v>
      </c>
      <c r="CD337" s="456">
        <v>0.224147321887</v>
      </c>
      <c r="CE337" s="457">
        <f t="shared" si="3300"/>
        <v>0</v>
      </c>
      <c r="CF337" s="458">
        <f t="shared" si="3301"/>
        <v>0</v>
      </c>
      <c r="CG337" s="459"/>
      <c r="CH337" s="452">
        <v>21.0</v>
      </c>
      <c r="CI337" s="453" t="s">
        <v>139</v>
      </c>
      <c r="CJ337" s="454" t="s">
        <v>132</v>
      </c>
      <c r="CK337" s="454" t="s">
        <v>132</v>
      </c>
      <c r="CL337" s="455"/>
      <c r="CM337" s="455" t="str">
        <f t="shared" si="3302"/>
        <v/>
      </c>
      <c r="CN337" s="455">
        <f t="shared" si="3303"/>
        <v>0</v>
      </c>
      <c r="CO337" s="456"/>
      <c r="CP337" s="455">
        <f t="shared" si="3304"/>
        <v>0</v>
      </c>
      <c r="CQ337" s="456"/>
      <c r="CR337" s="455">
        <f>ADHB!CS337</f>
        <v>0</v>
      </c>
      <c r="CS337" s="455">
        <f t="shared" si="3305"/>
        <v>0</v>
      </c>
      <c r="CT337" s="455">
        <f t="shared" si="3306"/>
        <v>0</v>
      </c>
      <c r="CU337" s="456">
        <v>0.224147321887</v>
      </c>
      <c r="CV337" s="457">
        <f t="shared" si="3307"/>
        <v>0</v>
      </c>
      <c r="CW337" s="458">
        <f t="shared" si="3308"/>
        <v>0</v>
      </c>
      <c r="CX337" s="459"/>
      <c r="CY337" s="452">
        <v>21.0</v>
      </c>
      <c r="CZ337" s="453" t="s">
        <v>139</v>
      </c>
      <c r="DA337" s="454" t="s">
        <v>132</v>
      </c>
      <c r="DB337" s="454" t="s">
        <v>132</v>
      </c>
      <c r="DC337" s="455"/>
      <c r="DD337" s="455" t="str">
        <f t="shared" si="3309"/>
        <v/>
      </c>
      <c r="DE337" s="455">
        <f t="shared" si="3310"/>
        <v>0</v>
      </c>
      <c r="DF337" s="456"/>
      <c r="DG337" s="455">
        <f t="shared" si="3311"/>
        <v>0</v>
      </c>
      <c r="DH337" s="456"/>
      <c r="DI337" s="455">
        <f>ADHB!DJ337</f>
        <v>0</v>
      </c>
      <c r="DJ337" s="455">
        <f t="shared" si="3312"/>
        <v>0</v>
      </c>
      <c r="DK337" s="455">
        <f t="shared" si="3313"/>
        <v>0</v>
      </c>
      <c r="DL337" s="456">
        <v>0.224147321887</v>
      </c>
      <c r="DM337" s="457">
        <f t="shared" si="3314"/>
        <v>0</v>
      </c>
      <c r="DN337" s="458">
        <f t="shared" si="3315"/>
        <v>0</v>
      </c>
      <c r="DO337" s="459"/>
      <c r="DP337" s="452">
        <v>21.0</v>
      </c>
      <c r="DQ337" s="453" t="s">
        <v>139</v>
      </c>
      <c r="DR337" s="454" t="s">
        <v>132</v>
      </c>
      <c r="DS337" s="454" t="s">
        <v>132</v>
      </c>
      <c r="DT337" s="455"/>
      <c r="DU337" s="455" t="str">
        <f t="shared" si="3316"/>
        <v/>
      </c>
      <c r="DV337" s="455">
        <f t="shared" si="3317"/>
        <v>0</v>
      </c>
      <c r="DW337" s="456"/>
      <c r="DX337" s="455">
        <f t="shared" si="3318"/>
        <v>0</v>
      </c>
      <c r="DY337" s="456"/>
      <c r="DZ337" s="455">
        <f>ADHB!EA337</f>
        <v>0</v>
      </c>
      <c r="EA337" s="455">
        <f t="shared" si="3319"/>
        <v>0</v>
      </c>
      <c r="EB337" s="455">
        <f t="shared" si="3320"/>
        <v>0</v>
      </c>
      <c r="EC337" s="456">
        <v>0.224147321887</v>
      </c>
      <c r="ED337" s="457">
        <f t="shared" si="3321"/>
        <v>0</v>
      </c>
      <c r="EE337" s="458">
        <f t="shared" si="3322"/>
        <v>0</v>
      </c>
      <c r="EF337" s="459"/>
      <c r="EG337" s="452">
        <v>21.0</v>
      </c>
      <c r="EH337" s="453" t="s">
        <v>139</v>
      </c>
      <c r="EI337" s="454" t="s">
        <v>132</v>
      </c>
      <c r="EJ337" s="454" t="s">
        <v>132</v>
      </c>
      <c r="EK337" s="455"/>
      <c r="EL337" s="455" t="str">
        <f t="shared" si="3323"/>
        <v/>
      </c>
      <c r="EM337" s="455">
        <f t="shared" si="3324"/>
        <v>0</v>
      </c>
      <c r="EN337" s="456"/>
      <c r="EO337" s="455">
        <f t="shared" si="3325"/>
        <v>0</v>
      </c>
      <c r="EP337" s="456"/>
      <c r="EQ337" s="455">
        <f>ADHB!ER337</f>
        <v>0</v>
      </c>
      <c r="ER337" s="455">
        <f t="shared" si="3326"/>
        <v>0</v>
      </c>
      <c r="ES337" s="455">
        <f t="shared" si="3327"/>
        <v>0</v>
      </c>
      <c r="ET337" s="456">
        <v>0.224147321887</v>
      </c>
      <c r="EU337" s="457">
        <f t="shared" si="3328"/>
        <v>0</v>
      </c>
      <c r="EV337" s="458">
        <f t="shared" si="3329"/>
        <v>0</v>
      </c>
      <c r="EW337" s="459"/>
      <c r="EX337" s="452">
        <v>21.0</v>
      </c>
      <c r="EY337" s="453" t="s">
        <v>139</v>
      </c>
      <c r="EZ337" s="454" t="s">
        <v>132</v>
      </c>
      <c r="FA337" s="454" t="s">
        <v>132</v>
      </c>
      <c r="FB337" s="455"/>
      <c r="FC337" s="455" t="str">
        <f t="shared" si="3330"/>
        <v/>
      </c>
      <c r="FD337" s="455">
        <f t="shared" si="3331"/>
        <v>0</v>
      </c>
      <c r="FE337" s="456"/>
      <c r="FF337" s="455">
        <f t="shared" si="3332"/>
        <v>0</v>
      </c>
      <c r="FG337" s="456"/>
      <c r="FH337" s="455">
        <f>ADHB!FI337</f>
        <v>0</v>
      </c>
      <c r="FI337" s="455">
        <f t="shared" si="3333"/>
        <v>0</v>
      </c>
      <c r="FJ337" s="455">
        <f t="shared" si="3334"/>
        <v>0</v>
      </c>
      <c r="FK337" s="456">
        <v>0.224147321887</v>
      </c>
      <c r="FL337" s="457">
        <f t="shared" si="3335"/>
        <v>0</v>
      </c>
      <c r="FM337" s="458">
        <f t="shared" si="3336"/>
        <v>0</v>
      </c>
      <c r="FN337" s="459"/>
      <c r="FO337" s="452">
        <v>21.0</v>
      </c>
      <c r="FP337" s="453" t="s">
        <v>139</v>
      </c>
      <c r="FQ337" s="454" t="s">
        <v>132</v>
      </c>
      <c r="FR337" s="454" t="s">
        <v>132</v>
      </c>
      <c r="FS337" s="455"/>
      <c r="FT337" s="455" t="str">
        <f t="shared" si="3337"/>
        <v/>
      </c>
      <c r="FU337" s="455">
        <f t="shared" si="3338"/>
        <v>0</v>
      </c>
      <c r="FV337" s="456"/>
      <c r="FW337" s="455">
        <f t="shared" si="3339"/>
        <v>0</v>
      </c>
      <c r="FX337" s="456"/>
      <c r="FY337" s="455">
        <f>ADHB!FZ337</f>
        <v>0</v>
      </c>
      <c r="FZ337" s="455">
        <f t="shared" si="3340"/>
        <v>0</v>
      </c>
      <c r="GA337" s="455">
        <f t="shared" si="3341"/>
        <v>0</v>
      </c>
      <c r="GB337" s="456">
        <v>0.224147321887</v>
      </c>
      <c r="GC337" s="457">
        <f t="shared" si="3342"/>
        <v>0</v>
      </c>
      <c r="GD337" s="458">
        <f t="shared" si="3343"/>
        <v>0</v>
      </c>
      <c r="GE337" s="459"/>
      <c r="GF337" s="452">
        <v>21.0</v>
      </c>
      <c r="GG337" s="453" t="s">
        <v>139</v>
      </c>
      <c r="GH337" s="454" t="s">
        <v>132</v>
      </c>
      <c r="GI337" s="454" t="s">
        <v>132</v>
      </c>
      <c r="GJ337" s="455"/>
      <c r="GK337" s="455" t="str">
        <f t="shared" si="3344"/>
        <v/>
      </c>
      <c r="GL337" s="455">
        <f t="shared" si="3345"/>
        <v>0</v>
      </c>
      <c r="GM337" s="456"/>
      <c r="GN337" s="455">
        <f t="shared" si="3346"/>
        <v>0</v>
      </c>
      <c r="GO337" s="456"/>
      <c r="GP337" s="455">
        <f>ADHB!GQ337</f>
        <v>0</v>
      </c>
      <c r="GQ337" s="455">
        <f t="shared" si="3347"/>
        <v>0</v>
      </c>
      <c r="GR337" s="455">
        <f t="shared" si="3348"/>
        <v>0</v>
      </c>
      <c r="GS337" s="456">
        <v>0.224147321887</v>
      </c>
      <c r="GT337" s="457">
        <f t="shared" si="3349"/>
        <v>0</v>
      </c>
      <c r="GU337" s="458">
        <f t="shared" si="3350"/>
        <v>0</v>
      </c>
      <c r="GV337" s="459"/>
      <c r="GW337" s="452">
        <v>21.0</v>
      </c>
      <c r="GX337" s="453" t="s">
        <v>139</v>
      </c>
      <c r="GY337" s="454" t="s">
        <v>132</v>
      </c>
      <c r="GZ337" s="454" t="s">
        <v>132</v>
      </c>
      <c r="HA337" s="455"/>
      <c r="HB337" s="455" t="str">
        <f t="shared" si="3351"/>
        <v/>
      </c>
      <c r="HC337" s="455">
        <f t="shared" si="3352"/>
        <v>0</v>
      </c>
      <c r="HD337" s="456"/>
      <c r="HE337" s="455">
        <f t="shared" si="3353"/>
        <v>0</v>
      </c>
      <c r="HF337" s="456"/>
      <c r="HG337" s="455">
        <f>ADHB!HH337</f>
        <v>0</v>
      </c>
      <c r="HH337" s="455">
        <f t="shared" si="3354"/>
        <v>0</v>
      </c>
      <c r="HI337" s="455">
        <f t="shared" si="3355"/>
        <v>0</v>
      </c>
      <c r="HJ337" s="456">
        <v>0.224147321887</v>
      </c>
      <c r="HK337" s="457">
        <f t="shared" si="3356"/>
        <v>0</v>
      </c>
      <c r="HL337" s="458">
        <f t="shared" si="3357"/>
        <v>0</v>
      </c>
      <c r="HM337" s="459"/>
      <c r="HN337" s="452">
        <v>21.0</v>
      </c>
      <c r="HO337" s="453" t="s">
        <v>139</v>
      </c>
      <c r="HP337" s="454" t="s">
        <v>132</v>
      </c>
      <c r="HQ337" s="454" t="s">
        <v>132</v>
      </c>
      <c r="HR337" s="455"/>
      <c r="HS337" s="455" t="str">
        <f t="shared" si="3358"/>
        <v/>
      </c>
      <c r="HT337" s="455">
        <f t="shared" si="3359"/>
        <v>0</v>
      </c>
      <c r="HU337" s="456"/>
      <c r="HV337" s="455">
        <f t="shared" si="3360"/>
        <v>0</v>
      </c>
      <c r="HW337" s="456"/>
      <c r="HX337" s="455">
        <f>ADHB!HY337</f>
        <v>0</v>
      </c>
      <c r="HY337" s="455">
        <f t="shared" si="3361"/>
        <v>0</v>
      </c>
      <c r="HZ337" s="455">
        <f t="shared" si="3362"/>
        <v>0</v>
      </c>
      <c r="IA337" s="456">
        <v>0.224147321887</v>
      </c>
      <c r="IB337" s="457">
        <f t="shared" si="3363"/>
        <v>0</v>
      </c>
      <c r="IC337" s="458">
        <f t="shared" si="3364"/>
        <v>0</v>
      </c>
      <c r="ID337" s="459"/>
      <c r="IE337" s="452">
        <v>21.0</v>
      </c>
      <c r="IF337" s="453" t="s">
        <v>139</v>
      </c>
      <c r="IG337" s="454" t="s">
        <v>132</v>
      </c>
      <c r="IH337" s="454" t="s">
        <v>132</v>
      </c>
      <c r="II337" s="455"/>
      <c r="IJ337" s="455" t="str">
        <f t="shared" si="3365"/>
        <v/>
      </c>
      <c r="IK337" s="455">
        <f t="shared" si="3366"/>
        <v>0</v>
      </c>
      <c r="IL337" s="456"/>
      <c r="IM337" s="455">
        <f t="shared" si="3367"/>
        <v>0</v>
      </c>
      <c r="IN337" s="456"/>
      <c r="IO337" s="455">
        <f>ADHB!IP337</f>
        <v>0</v>
      </c>
      <c r="IP337" s="455">
        <f t="shared" si="3368"/>
        <v>0</v>
      </c>
      <c r="IQ337" s="455">
        <f t="shared" si="3369"/>
        <v>0</v>
      </c>
      <c r="IR337" s="456">
        <v>0.224147321887</v>
      </c>
      <c r="IS337" s="457">
        <f t="shared" si="3370"/>
        <v>0</v>
      </c>
      <c r="IT337" s="458">
        <f t="shared" si="3371"/>
        <v>0</v>
      </c>
      <c r="IU337" s="459"/>
      <c r="IV337" s="452">
        <v>21.0</v>
      </c>
      <c r="IW337" s="453" t="s">
        <v>139</v>
      </c>
      <c r="IX337" s="454" t="s">
        <v>132</v>
      </c>
      <c r="IY337" s="454" t="s">
        <v>132</v>
      </c>
      <c r="IZ337" s="455"/>
      <c r="JA337" s="455" t="str">
        <f t="shared" si="3372"/>
        <v/>
      </c>
      <c r="JB337" s="455">
        <f t="shared" si="3373"/>
        <v>0</v>
      </c>
      <c r="JC337" s="456"/>
      <c r="JD337" s="455">
        <f t="shared" si="3374"/>
        <v>0</v>
      </c>
      <c r="JE337" s="456"/>
      <c r="JF337" s="455">
        <f>ADHB!JG337</f>
        <v>0</v>
      </c>
      <c r="JG337" s="455">
        <f t="shared" si="3375"/>
        <v>0</v>
      </c>
      <c r="JH337" s="455">
        <f t="shared" si="3376"/>
        <v>0</v>
      </c>
      <c r="JI337" s="456">
        <v>0.224147321887</v>
      </c>
      <c r="JJ337" s="457">
        <f t="shared" si="3377"/>
        <v>0</v>
      </c>
      <c r="JK337" s="458">
        <f t="shared" si="3378"/>
        <v>0</v>
      </c>
      <c r="JL337" s="459"/>
      <c r="JM337" s="452">
        <v>21.0</v>
      </c>
      <c r="JN337" s="453" t="s">
        <v>139</v>
      </c>
      <c r="JO337" s="454" t="s">
        <v>132</v>
      </c>
      <c r="JP337" s="454" t="s">
        <v>132</v>
      </c>
      <c r="JQ337" s="455"/>
      <c r="JR337" s="455" t="str">
        <f t="shared" si="3379"/>
        <v/>
      </c>
      <c r="JS337" s="455">
        <f t="shared" si="3380"/>
        <v>0</v>
      </c>
      <c r="JT337" s="456"/>
      <c r="JU337" s="455">
        <f t="shared" si="3381"/>
        <v>0</v>
      </c>
      <c r="JV337" s="456"/>
      <c r="JW337" s="455" t="str">
        <f>ADHB!LF337</f>
        <v/>
      </c>
      <c r="JX337" s="455">
        <f t="shared" si="3382"/>
        <v>0</v>
      </c>
      <c r="JY337" s="455">
        <f t="shared" si="3383"/>
        <v>0</v>
      </c>
      <c r="JZ337" s="456">
        <v>0.224147321887</v>
      </c>
      <c r="KA337" s="457">
        <f t="shared" si="3384"/>
        <v>0</v>
      </c>
      <c r="KB337" s="458">
        <f t="shared" si="3385"/>
        <v>0</v>
      </c>
      <c r="KC337" s="459"/>
      <c r="KD337" s="452">
        <v>21.0</v>
      </c>
      <c r="KE337" s="453" t="s">
        <v>139</v>
      </c>
      <c r="KF337" s="454" t="s">
        <v>132</v>
      </c>
      <c r="KG337" s="454" t="s">
        <v>132</v>
      </c>
      <c r="KH337" s="455"/>
      <c r="KI337" s="455" t="str">
        <f t="shared" si="3386"/>
        <v/>
      </c>
      <c r="KJ337" s="455">
        <f t="shared" si="3387"/>
        <v>0</v>
      </c>
      <c r="KK337" s="456"/>
      <c r="KL337" s="455">
        <f t="shared" si="3388"/>
        <v>0</v>
      </c>
      <c r="KM337" s="456"/>
      <c r="KN337" s="455" t="str">
        <f>ADHB!LW337</f>
        <v/>
      </c>
      <c r="KO337" s="455">
        <f t="shared" si="3389"/>
        <v>0</v>
      </c>
      <c r="KP337" s="455">
        <f t="shared" si="3390"/>
        <v>0</v>
      </c>
      <c r="KQ337" s="456">
        <v>0.224147321887</v>
      </c>
      <c r="KR337" s="457">
        <f t="shared" si="3391"/>
        <v>0</v>
      </c>
      <c r="KS337" s="458">
        <f t="shared" si="3392"/>
        <v>0</v>
      </c>
      <c r="KT337" s="459"/>
      <c r="KU337" s="460"/>
    </row>
    <row r="338" ht="15.75" customHeight="1">
      <c r="A338" s="452">
        <v>22.0</v>
      </c>
      <c r="B338" s="453" t="s">
        <v>140</v>
      </c>
      <c r="C338" s="454" t="s">
        <v>132</v>
      </c>
      <c r="D338" s="454" t="s">
        <v>132</v>
      </c>
      <c r="E338" s="455"/>
      <c r="F338" s="455"/>
      <c r="G338" s="455">
        <f t="shared" si="3268"/>
        <v>0</v>
      </c>
      <c r="H338" s="456"/>
      <c r="I338" s="455">
        <f t="shared" si="3269"/>
        <v>0</v>
      </c>
      <c r="J338" s="456"/>
      <c r="K338" s="455">
        <f>ADHB!L338</f>
        <v>0</v>
      </c>
      <c r="L338" s="455">
        <f t="shared" si="3270"/>
        <v>0</v>
      </c>
      <c r="M338" s="455">
        <f t="shared" si="3271"/>
        <v>0</v>
      </c>
      <c r="N338" s="456">
        <v>0.224147321887</v>
      </c>
      <c r="O338" s="457">
        <f t="shared" si="3272"/>
        <v>0</v>
      </c>
      <c r="P338" s="458">
        <f t="shared" si="3273"/>
        <v>0</v>
      </c>
      <c r="Q338" s="459"/>
      <c r="R338" s="452">
        <v>22.0</v>
      </c>
      <c r="S338" s="453" t="s">
        <v>140</v>
      </c>
      <c r="T338" s="454" t="s">
        <v>132</v>
      </c>
      <c r="U338" s="454" t="s">
        <v>132</v>
      </c>
      <c r="V338" s="455"/>
      <c r="W338" s="455" t="str">
        <f t="shared" si="3274"/>
        <v/>
      </c>
      <c r="X338" s="455">
        <f t="shared" si="3275"/>
        <v>0</v>
      </c>
      <c r="Y338" s="456"/>
      <c r="Z338" s="455">
        <f t="shared" si="3276"/>
        <v>0</v>
      </c>
      <c r="AA338" s="456"/>
      <c r="AB338" s="455">
        <f>ADHB!AC338</f>
        <v>0</v>
      </c>
      <c r="AC338" s="455">
        <f t="shared" si="3277"/>
        <v>0</v>
      </c>
      <c r="AD338" s="455">
        <f t="shared" si="3278"/>
        <v>0</v>
      </c>
      <c r="AE338" s="456">
        <v>0.224147321887</v>
      </c>
      <c r="AF338" s="457">
        <f t="shared" si="3279"/>
        <v>0</v>
      </c>
      <c r="AG338" s="458">
        <f t="shared" si="3280"/>
        <v>0</v>
      </c>
      <c r="AH338" s="459"/>
      <c r="AI338" s="452">
        <v>22.0</v>
      </c>
      <c r="AJ338" s="453" t="s">
        <v>140</v>
      </c>
      <c r="AK338" s="454" t="s">
        <v>132</v>
      </c>
      <c r="AL338" s="454" t="s">
        <v>132</v>
      </c>
      <c r="AM338" s="455"/>
      <c r="AN338" s="455" t="str">
        <f t="shared" si="3281"/>
        <v/>
      </c>
      <c r="AO338" s="455">
        <f t="shared" si="3282"/>
        <v>0</v>
      </c>
      <c r="AP338" s="456"/>
      <c r="AQ338" s="455">
        <f t="shared" si="3283"/>
        <v>0</v>
      </c>
      <c r="AR338" s="456"/>
      <c r="AS338" s="455">
        <f>ADHB!AT338</f>
        <v>0</v>
      </c>
      <c r="AT338" s="455">
        <f t="shared" si="3284"/>
        <v>0</v>
      </c>
      <c r="AU338" s="455">
        <f t="shared" si="3285"/>
        <v>0</v>
      </c>
      <c r="AV338" s="456">
        <v>0.224147321887</v>
      </c>
      <c r="AW338" s="457">
        <f t="shared" si="3286"/>
        <v>0</v>
      </c>
      <c r="AX338" s="458">
        <f t="shared" si="3287"/>
        <v>0</v>
      </c>
      <c r="AY338" s="459"/>
      <c r="AZ338" s="452">
        <v>22.0</v>
      </c>
      <c r="BA338" s="453" t="s">
        <v>140</v>
      </c>
      <c r="BB338" s="454" t="s">
        <v>132</v>
      </c>
      <c r="BC338" s="454" t="s">
        <v>132</v>
      </c>
      <c r="BD338" s="455"/>
      <c r="BE338" s="455" t="str">
        <f t="shared" si="3288"/>
        <v/>
      </c>
      <c r="BF338" s="455">
        <f t="shared" si="3289"/>
        <v>0</v>
      </c>
      <c r="BG338" s="456"/>
      <c r="BH338" s="455">
        <f t="shared" si="3290"/>
        <v>0</v>
      </c>
      <c r="BI338" s="456"/>
      <c r="BJ338" s="455">
        <f>ADHB!BK338</f>
        <v>0</v>
      </c>
      <c r="BK338" s="455">
        <f t="shared" si="3291"/>
        <v>0</v>
      </c>
      <c r="BL338" s="455">
        <f t="shared" si="3292"/>
        <v>0</v>
      </c>
      <c r="BM338" s="456">
        <v>0.224147321887</v>
      </c>
      <c r="BN338" s="457">
        <f t="shared" si="3293"/>
        <v>0</v>
      </c>
      <c r="BO338" s="458">
        <f t="shared" si="3294"/>
        <v>0</v>
      </c>
      <c r="BP338" s="459"/>
      <c r="BQ338" s="452">
        <v>22.0</v>
      </c>
      <c r="BR338" s="453" t="s">
        <v>140</v>
      </c>
      <c r="BS338" s="454" t="s">
        <v>132</v>
      </c>
      <c r="BT338" s="454" t="s">
        <v>132</v>
      </c>
      <c r="BU338" s="455"/>
      <c r="BV338" s="455" t="str">
        <f t="shared" si="3295"/>
        <v/>
      </c>
      <c r="BW338" s="455">
        <f t="shared" si="3296"/>
        <v>0</v>
      </c>
      <c r="BX338" s="456"/>
      <c r="BY338" s="455">
        <f t="shared" si="3297"/>
        <v>0</v>
      </c>
      <c r="BZ338" s="456"/>
      <c r="CA338" s="455">
        <f>ADHB!CB338</f>
        <v>0</v>
      </c>
      <c r="CB338" s="455">
        <f t="shared" si="3298"/>
        <v>0</v>
      </c>
      <c r="CC338" s="455">
        <f t="shared" si="3299"/>
        <v>0</v>
      </c>
      <c r="CD338" s="456">
        <v>0.224147321887</v>
      </c>
      <c r="CE338" s="457">
        <f t="shared" si="3300"/>
        <v>0</v>
      </c>
      <c r="CF338" s="458">
        <f t="shared" si="3301"/>
        <v>0</v>
      </c>
      <c r="CG338" s="459"/>
      <c r="CH338" s="452">
        <v>22.0</v>
      </c>
      <c r="CI338" s="453" t="s">
        <v>140</v>
      </c>
      <c r="CJ338" s="454" t="s">
        <v>132</v>
      </c>
      <c r="CK338" s="454" t="s">
        <v>132</v>
      </c>
      <c r="CL338" s="455"/>
      <c r="CM338" s="455" t="str">
        <f t="shared" si="3302"/>
        <v/>
      </c>
      <c r="CN338" s="455">
        <f t="shared" si="3303"/>
        <v>0</v>
      </c>
      <c r="CO338" s="456"/>
      <c r="CP338" s="455">
        <f t="shared" si="3304"/>
        <v>0</v>
      </c>
      <c r="CQ338" s="456"/>
      <c r="CR338" s="455">
        <f>ADHB!CS338</f>
        <v>0</v>
      </c>
      <c r="CS338" s="455">
        <f t="shared" si="3305"/>
        <v>0</v>
      </c>
      <c r="CT338" s="455">
        <f t="shared" si="3306"/>
        <v>0</v>
      </c>
      <c r="CU338" s="456">
        <v>0.224147321887</v>
      </c>
      <c r="CV338" s="457">
        <f t="shared" si="3307"/>
        <v>0</v>
      </c>
      <c r="CW338" s="458">
        <f t="shared" si="3308"/>
        <v>0</v>
      </c>
      <c r="CX338" s="459"/>
      <c r="CY338" s="452">
        <v>22.0</v>
      </c>
      <c r="CZ338" s="453" t="s">
        <v>140</v>
      </c>
      <c r="DA338" s="454" t="s">
        <v>132</v>
      </c>
      <c r="DB338" s="454" t="s">
        <v>132</v>
      </c>
      <c r="DC338" s="455"/>
      <c r="DD338" s="455" t="str">
        <f t="shared" si="3309"/>
        <v/>
      </c>
      <c r="DE338" s="455">
        <f t="shared" si="3310"/>
        <v>0</v>
      </c>
      <c r="DF338" s="456"/>
      <c r="DG338" s="455">
        <f t="shared" si="3311"/>
        <v>0</v>
      </c>
      <c r="DH338" s="456"/>
      <c r="DI338" s="455">
        <f>ADHB!DJ338</f>
        <v>0</v>
      </c>
      <c r="DJ338" s="455">
        <f t="shared" si="3312"/>
        <v>0</v>
      </c>
      <c r="DK338" s="455">
        <f t="shared" si="3313"/>
        <v>0</v>
      </c>
      <c r="DL338" s="456">
        <v>0.224147321887</v>
      </c>
      <c r="DM338" s="457">
        <f t="shared" si="3314"/>
        <v>0</v>
      </c>
      <c r="DN338" s="458">
        <f t="shared" si="3315"/>
        <v>0</v>
      </c>
      <c r="DO338" s="459"/>
      <c r="DP338" s="452">
        <v>22.0</v>
      </c>
      <c r="DQ338" s="453" t="s">
        <v>140</v>
      </c>
      <c r="DR338" s="454" t="s">
        <v>132</v>
      </c>
      <c r="DS338" s="454" t="s">
        <v>132</v>
      </c>
      <c r="DT338" s="455"/>
      <c r="DU338" s="455" t="str">
        <f t="shared" si="3316"/>
        <v/>
      </c>
      <c r="DV338" s="455">
        <f t="shared" si="3317"/>
        <v>0</v>
      </c>
      <c r="DW338" s="456"/>
      <c r="DX338" s="455">
        <f t="shared" si="3318"/>
        <v>0</v>
      </c>
      <c r="DY338" s="456"/>
      <c r="DZ338" s="455">
        <f>ADHB!EA338</f>
        <v>0</v>
      </c>
      <c r="EA338" s="455">
        <f t="shared" si="3319"/>
        <v>0</v>
      </c>
      <c r="EB338" s="455">
        <f t="shared" si="3320"/>
        <v>0</v>
      </c>
      <c r="EC338" s="456">
        <v>0.224147321887</v>
      </c>
      <c r="ED338" s="457">
        <f t="shared" si="3321"/>
        <v>0</v>
      </c>
      <c r="EE338" s="458">
        <f t="shared" si="3322"/>
        <v>0</v>
      </c>
      <c r="EF338" s="459"/>
      <c r="EG338" s="452">
        <v>22.0</v>
      </c>
      <c r="EH338" s="453" t="s">
        <v>140</v>
      </c>
      <c r="EI338" s="454" t="s">
        <v>132</v>
      </c>
      <c r="EJ338" s="454" t="s">
        <v>132</v>
      </c>
      <c r="EK338" s="455"/>
      <c r="EL338" s="455" t="str">
        <f t="shared" si="3323"/>
        <v/>
      </c>
      <c r="EM338" s="455">
        <f t="shared" si="3324"/>
        <v>0</v>
      </c>
      <c r="EN338" s="456"/>
      <c r="EO338" s="455">
        <f t="shared" si="3325"/>
        <v>0</v>
      </c>
      <c r="EP338" s="456"/>
      <c r="EQ338" s="455">
        <f>ADHB!ER338</f>
        <v>0</v>
      </c>
      <c r="ER338" s="455">
        <f t="shared" si="3326"/>
        <v>0</v>
      </c>
      <c r="ES338" s="455">
        <f t="shared" si="3327"/>
        <v>0</v>
      </c>
      <c r="ET338" s="456">
        <v>0.224147321887</v>
      </c>
      <c r="EU338" s="457">
        <f t="shared" si="3328"/>
        <v>0</v>
      </c>
      <c r="EV338" s="458">
        <f t="shared" si="3329"/>
        <v>0</v>
      </c>
      <c r="EW338" s="459"/>
      <c r="EX338" s="452">
        <v>22.0</v>
      </c>
      <c r="EY338" s="453" t="s">
        <v>140</v>
      </c>
      <c r="EZ338" s="454" t="s">
        <v>132</v>
      </c>
      <c r="FA338" s="454" t="s">
        <v>132</v>
      </c>
      <c r="FB338" s="455"/>
      <c r="FC338" s="455" t="str">
        <f t="shared" si="3330"/>
        <v/>
      </c>
      <c r="FD338" s="455">
        <f t="shared" si="3331"/>
        <v>0</v>
      </c>
      <c r="FE338" s="456"/>
      <c r="FF338" s="455">
        <f t="shared" si="3332"/>
        <v>0</v>
      </c>
      <c r="FG338" s="456"/>
      <c r="FH338" s="455">
        <f>ADHB!FI338</f>
        <v>0</v>
      </c>
      <c r="FI338" s="455">
        <f t="shared" si="3333"/>
        <v>0</v>
      </c>
      <c r="FJ338" s="455">
        <f t="shared" si="3334"/>
        <v>0</v>
      </c>
      <c r="FK338" s="456">
        <v>0.224147321887</v>
      </c>
      <c r="FL338" s="457">
        <f t="shared" si="3335"/>
        <v>0</v>
      </c>
      <c r="FM338" s="458">
        <f t="shared" si="3336"/>
        <v>0</v>
      </c>
      <c r="FN338" s="459"/>
      <c r="FO338" s="452">
        <v>22.0</v>
      </c>
      <c r="FP338" s="453" t="s">
        <v>140</v>
      </c>
      <c r="FQ338" s="454" t="s">
        <v>132</v>
      </c>
      <c r="FR338" s="454" t="s">
        <v>132</v>
      </c>
      <c r="FS338" s="455"/>
      <c r="FT338" s="455" t="str">
        <f t="shared" si="3337"/>
        <v/>
      </c>
      <c r="FU338" s="455">
        <f t="shared" si="3338"/>
        <v>0</v>
      </c>
      <c r="FV338" s="456"/>
      <c r="FW338" s="455">
        <f t="shared" si="3339"/>
        <v>0</v>
      </c>
      <c r="FX338" s="456"/>
      <c r="FY338" s="455">
        <f>ADHB!FZ338</f>
        <v>0</v>
      </c>
      <c r="FZ338" s="455">
        <f t="shared" si="3340"/>
        <v>0</v>
      </c>
      <c r="GA338" s="455">
        <f t="shared" si="3341"/>
        <v>0</v>
      </c>
      <c r="GB338" s="456">
        <v>0.224147321887</v>
      </c>
      <c r="GC338" s="457">
        <f t="shared" si="3342"/>
        <v>0</v>
      </c>
      <c r="GD338" s="458">
        <f t="shared" si="3343"/>
        <v>0</v>
      </c>
      <c r="GE338" s="459"/>
      <c r="GF338" s="452">
        <v>22.0</v>
      </c>
      <c r="GG338" s="453" t="s">
        <v>140</v>
      </c>
      <c r="GH338" s="454" t="s">
        <v>132</v>
      </c>
      <c r="GI338" s="454" t="s">
        <v>132</v>
      </c>
      <c r="GJ338" s="455"/>
      <c r="GK338" s="455" t="str">
        <f t="shared" si="3344"/>
        <v/>
      </c>
      <c r="GL338" s="455">
        <f t="shared" si="3345"/>
        <v>0</v>
      </c>
      <c r="GM338" s="456"/>
      <c r="GN338" s="455">
        <f t="shared" si="3346"/>
        <v>0</v>
      </c>
      <c r="GO338" s="456"/>
      <c r="GP338" s="455">
        <f>ADHB!GQ338</f>
        <v>0</v>
      </c>
      <c r="GQ338" s="455">
        <f t="shared" si="3347"/>
        <v>0</v>
      </c>
      <c r="GR338" s="455">
        <f t="shared" si="3348"/>
        <v>0</v>
      </c>
      <c r="GS338" s="456">
        <v>0.224147321887</v>
      </c>
      <c r="GT338" s="457">
        <f t="shared" si="3349"/>
        <v>0</v>
      </c>
      <c r="GU338" s="458">
        <f t="shared" si="3350"/>
        <v>0</v>
      </c>
      <c r="GV338" s="459"/>
      <c r="GW338" s="452">
        <v>22.0</v>
      </c>
      <c r="GX338" s="453" t="s">
        <v>140</v>
      </c>
      <c r="GY338" s="454" t="s">
        <v>132</v>
      </c>
      <c r="GZ338" s="454" t="s">
        <v>132</v>
      </c>
      <c r="HA338" s="455"/>
      <c r="HB338" s="455" t="str">
        <f t="shared" si="3351"/>
        <v/>
      </c>
      <c r="HC338" s="455">
        <f t="shared" si="3352"/>
        <v>0</v>
      </c>
      <c r="HD338" s="456"/>
      <c r="HE338" s="455">
        <f t="shared" si="3353"/>
        <v>0</v>
      </c>
      <c r="HF338" s="456"/>
      <c r="HG338" s="455">
        <f>ADHB!HH338</f>
        <v>0</v>
      </c>
      <c r="HH338" s="455">
        <f t="shared" si="3354"/>
        <v>0</v>
      </c>
      <c r="HI338" s="455">
        <f t="shared" si="3355"/>
        <v>0</v>
      </c>
      <c r="HJ338" s="456">
        <v>0.224147321887</v>
      </c>
      <c r="HK338" s="457">
        <f t="shared" si="3356"/>
        <v>0</v>
      </c>
      <c r="HL338" s="458">
        <f t="shared" si="3357"/>
        <v>0</v>
      </c>
      <c r="HM338" s="459"/>
      <c r="HN338" s="452">
        <v>22.0</v>
      </c>
      <c r="HO338" s="453" t="s">
        <v>140</v>
      </c>
      <c r="HP338" s="454" t="s">
        <v>132</v>
      </c>
      <c r="HQ338" s="454" t="s">
        <v>132</v>
      </c>
      <c r="HR338" s="455"/>
      <c r="HS338" s="455" t="str">
        <f t="shared" si="3358"/>
        <v/>
      </c>
      <c r="HT338" s="455">
        <f t="shared" si="3359"/>
        <v>0</v>
      </c>
      <c r="HU338" s="456"/>
      <c r="HV338" s="455">
        <f t="shared" si="3360"/>
        <v>0</v>
      </c>
      <c r="HW338" s="456"/>
      <c r="HX338" s="455">
        <f>ADHB!HY338</f>
        <v>0</v>
      </c>
      <c r="HY338" s="455">
        <f t="shared" si="3361"/>
        <v>0</v>
      </c>
      <c r="HZ338" s="455">
        <f t="shared" si="3362"/>
        <v>0</v>
      </c>
      <c r="IA338" s="456">
        <v>0.224147321887</v>
      </c>
      <c r="IB338" s="457">
        <f t="shared" si="3363"/>
        <v>0</v>
      </c>
      <c r="IC338" s="458">
        <f t="shared" si="3364"/>
        <v>0</v>
      </c>
      <c r="ID338" s="459"/>
      <c r="IE338" s="452">
        <v>22.0</v>
      </c>
      <c r="IF338" s="453" t="s">
        <v>140</v>
      </c>
      <c r="IG338" s="454" t="s">
        <v>132</v>
      </c>
      <c r="IH338" s="454" t="s">
        <v>132</v>
      </c>
      <c r="II338" s="455"/>
      <c r="IJ338" s="455" t="str">
        <f t="shared" si="3365"/>
        <v/>
      </c>
      <c r="IK338" s="455">
        <f t="shared" si="3366"/>
        <v>0</v>
      </c>
      <c r="IL338" s="456"/>
      <c r="IM338" s="455">
        <f t="shared" si="3367"/>
        <v>0</v>
      </c>
      <c r="IN338" s="456"/>
      <c r="IO338" s="455">
        <f>ADHB!IP338</f>
        <v>0</v>
      </c>
      <c r="IP338" s="455">
        <f t="shared" si="3368"/>
        <v>0</v>
      </c>
      <c r="IQ338" s="455">
        <f t="shared" si="3369"/>
        <v>0</v>
      </c>
      <c r="IR338" s="456">
        <v>0.224147321887</v>
      </c>
      <c r="IS338" s="457">
        <f t="shared" si="3370"/>
        <v>0</v>
      </c>
      <c r="IT338" s="458">
        <f t="shared" si="3371"/>
        <v>0</v>
      </c>
      <c r="IU338" s="459"/>
      <c r="IV338" s="452">
        <v>22.0</v>
      </c>
      <c r="IW338" s="453" t="s">
        <v>140</v>
      </c>
      <c r="IX338" s="454" t="s">
        <v>132</v>
      </c>
      <c r="IY338" s="454" t="s">
        <v>132</v>
      </c>
      <c r="IZ338" s="455"/>
      <c r="JA338" s="455" t="str">
        <f t="shared" si="3372"/>
        <v/>
      </c>
      <c r="JB338" s="455">
        <f t="shared" si="3373"/>
        <v>0</v>
      </c>
      <c r="JC338" s="456"/>
      <c r="JD338" s="455">
        <f t="shared" si="3374"/>
        <v>0</v>
      </c>
      <c r="JE338" s="456"/>
      <c r="JF338" s="455">
        <f>ADHB!JG338</f>
        <v>0</v>
      </c>
      <c r="JG338" s="455">
        <f t="shared" si="3375"/>
        <v>0</v>
      </c>
      <c r="JH338" s="455">
        <f t="shared" si="3376"/>
        <v>0</v>
      </c>
      <c r="JI338" s="456">
        <v>0.224147321887</v>
      </c>
      <c r="JJ338" s="457">
        <f t="shared" si="3377"/>
        <v>0</v>
      </c>
      <c r="JK338" s="458">
        <f t="shared" si="3378"/>
        <v>0</v>
      </c>
      <c r="JL338" s="459"/>
      <c r="JM338" s="452">
        <v>22.0</v>
      </c>
      <c r="JN338" s="453" t="s">
        <v>140</v>
      </c>
      <c r="JO338" s="454" t="s">
        <v>132</v>
      </c>
      <c r="JP338" s="454" t="s">
        <v>132</v>
      </c>
      <c r="JQ338" s="455"/>
      <c r="JR338" s="455" t="str">
        <f t="shared" si="3379"/>
        <v/>
      </c>
      <c r="JS338" s="455">
        <f t="shared" si="3380"/>
        <v>0</v>
      </c>
      <c r="JT338" s="456"/>
      <c r="JU338" s="455">
        <f t="shared" si="3381"/>
        <v>0</v>
      </c>
      <c r="JV338" s="456"/>
      <c r="JW338" s="455" t="str">
        <f>ADHB!LF338</f>
        <v/>
      </c>
      <c r="JX338" s="455">
        <f t="shared" si="3382"/>
        <v>0</v>
      </c>
      <c r="JY338" s="455">
        <f t="shared" si="3383"/>
        <v>0</v>
      </c>
      <c r="JZ338" s="456">
        <v>0.224147321887</v>
      </c>
      <c r="KA338" s="457">
        <f t="shared" si="3384"/>
        <v>0</v>
      </c>
      <c r="KB338" s="458">
        <f t="shared" si="3385"/>
        <v>0</v>
      </c>
      <c r="KC338" s="459"/>
      <c r="KD338" s="452">
        <v>22.0</v>
      </c>
      <c r="KE338" s="453" t="s">
        <v>140</v>
      </c>
      <c r="KF338" s="454" t="s">
        <v>132</v>
      </c>
      <c r="KG338" s="454" t="s">
        <v>132</v>
      </c>
      <c r="KH338" s="455"/>
      <c r="KI338" s="455" t="str">
        <f t="shared" si="3386"/>
        <v/>
      </c>
      <c r="KJ338" s="455">
        <f t="shared" si="3387"/>
        <v>0</v>
      </c>
      <c r="KK338" s="456"/>
      <c r="KL338" s="455">
        <f t="shared" si="3388"/>
        <v>0</v>
      </c>
      <c r="KM338" s="456"/>
      <c r="KN338" s="455" t="str">
        <f>ADHB!LW338</f>
        <v/>
      </c>
      <c r="KO338" s="455">
        <f t="shared" si="3389"/>
        <v>0</v>
      </c>
      <c r="KP338" s="455">
        <f t="shared" si="3390"/>
        <v>0</v>
      </c>
      <c r="KQ338" s="456">
        <v>0.224147321887</v>
      </c>
      <c r="KR338" s="457">
        <f t="shared" si="3391"/>
        <v>0</v>
      </c>
      <c r="KS338" s="458">
        <f t="shared" si="3392"/>
        <v>0</v>
      </c>
      <c r="KT338" s="459"/>
      <c r="KU338" s="460"/>
    </row>
    <row r="339" ht="15.75" customHeight="1">
      <c r="A339" s="452">
        <v>23.0</v>
      </c>
      <c r="B339" s="453" t="s">
        <v>141</v>
      </c>
      <c r="C339" s="454" t="s">
        <v>132</v>
      </c>
      <c r="D339" s="454" t="s">
        <v>132</v>
      </c>
      <c r="E339" s="455"/>
      <c r="F339" s="455"/>
      <c r="G339" s="455">
        <f t="shared" si="3268"/>
        <v>0</v>
      </c>
      <c r="H339" s="456"/>
      <c r="I339" s="455">
        <f t="shared" si="3269"/>
        <v>0</v>
      </c>
      <c r="J339" s="456"/>
      <c r="K339" s="455">
        <f>ADHB!L339</f>
        <v>0</v>
      </c>
      <c r="L339" s="455">
        <f t="shared" si="3270"/>
        <v>0</v>
      </c>
      <c r="M339" s="455">
        <f t="shared" si="3271"/>
        <v>0</v>
      </c>
      <c r="N339" s="456">
        <v>0.224147321887</v>
      </c>
      <c r="O339" s="457">
        <f t="shared" si="3272"/>
        <v>0</v>
      </c>
      <c r="P339" s="458">
        <f t="shared" si="3273"/>
        <v>0</v>
      </c>
      <c r="Q339" s="459"/>
      <c r="R339" s="452">
        <v>23.0</v>
      </c>
      <c r="S339" s="453" t="s">
        <v>141</v>
      </c>
      <c r="T339" s="454" t="s">
        <v>132</v>
      </c>
      <c r="U339" s="454" t="s">
        <v>132</v>
      </c>
      <c r="V339" s="455"/>
      <c r="W339" s="455" t="str">
        <f t="shared" si="3274"/>
        <v/>
      </c>
      <c r="X339" s="455">
        <f t="shared" si="3275"/>
        <v>0</v>
      </c>
      <c r="Y339" s="456"/>
      <c r="Z339" s="455">
        <f t="shared" si="3276"/>
        <v>0</v>
      </c>
      <c r="AA339" s="456"/>
      <c r="AB339" s="455">
        <f>ADHB!AC339</f>
        <v>0</v>
      </c>
      <c r="AC339" s="455">
        <f t="shared" si="3277"/>
        <v>0</v>
      </c>
      <c r="AD339" s="455">
        <f t="shared" si="3278"/>
        <v>0</v>
      </c>
      <c r="AE339" s="456">
        <v>0.224147321887</v>
      </c>
      <c r="AF339" s="457">
        <f t="shared" si="3279"/>
        <v>0</v>
      </c>
      <c r="AG339" s="458">
        <f t="shared" si="3280"/>
        <v>0</v>
      </c>
      <c r="AH339" s="459"/>
      <c r="AI339" s="452">
        <v>23.0</v>
      </c>
      <c r="AJ339" s="453" t="s">
        <v>141</v>
      </c>
      <c r="AK339" s="454" t="s">
        <v>132</v>
      </c>
      <c r="AL339" s="454" t="s">
        <v>132</v>
      </c>
      <c r="AM339" s="455"/>
      <c r="AN339" s="455" t="str">
        <f t="shared" si="3281"/>
        <v/>
      </c>
      <c r="AO339" s="455">
        <f t="shared" si="3282"/>
        <v>0</v>
      </c>
      <c r="AP339" s="456"/>
      <c r="AQ339" s="455">
        <f t="shared" si="3283"/>
        <v>0</v>
      </c>
      <c r="AR339" s="456"/>
      <c r="AS339" s="455">
        <f>ADHB!AT339</f>
        <v>0</v>
      </c>
      <c r="AT339" s="455">
        <f t="shared" si="3284"/>
        <v>0</v>
      </c>
      <c r="AU339" s="455">
        <f t="shared" si="3285"/>
        <v>0</v>
      </c>
      <c r="AV339" s="456">
        <v>0.224147321887</v>
      </c>
      <c r="AW339" s="457">
        <f t="shared" si="3286"/>
        <v>0</v>
      </c>
      <c r="AX339" s="458">
        <f t="shared" si="3287"/>
        <v>0</v>
      </c>
      <c r="AY339" s="459"/>
      <c r="AZ339" s="452">
        <v>23.0</v>
      </c>
      <c r="BA339" s="453" t="s">
        <v>141</v>
      </c>
      <c r="BB339" s="454" t="s">
        <v>132</v>
      </c>
      <c r="BC339" s="454" t="s">
        <v>132</v>
      </c>
      <c r="BD339" s="455"/>
      <c r="BE339" s="455" t="str">
        <f t="shared" si="3288"/>
        <v/>
      </c>
      <c r="BF339" s="455">
        <f t="shared" si="3289"/>
        <v>0</v>
      </c>
      <c r="BG339" s="456"/>
      <c r="BH339" s="455">
        <f t="shared" si="3290"/>
        <v>0</v>
      </c>
      <c r="BI339" s="456"/>
      <c r="BJ339" s="455">
        <f>ADHB!BK339</f>
        <v>0</v>
      </c>
      <c r="BK339" s="455">
        <f t="shared" si="3291"/>
        <v>0</v>
      </c>
      <c r="BL339" s="455">
        <f t="shared" si="3292"/>
        <v>0</v>
      </c>
      <c r="BM339" s="456">
        <v>0.224147321887</v>
      </c>
      <c r="BN339" s="457">
        <f t="shared" si="3293"/>
        <v>0</v>
      </c>
      <c r="BO339" s="458">
        <f t="shared" si="3294"/>
        <v>0</v>
      </c>
      <c r="BP339" s="459"/>
      <c r="BQ339" s="452">
        <v>23.0</v>
      </c>
      <c r="BR339" s="453" t="s">
        <v>141</v>
      </c>
      <c r="BS339" s="454" t="s">
        <v>132</v>
      </c>
      <c r="BT339" s="454" t="s">
        <v>132</v>
      </c>
      <c r="BU339" s="455"/>
      <c r="BV339" s="455" t="str">
        <f t="shared" si="3295"/>
        <v/>
      </c>
      <c r="BW339" s="455">
        <f t="shared" si="3296"/>
        <v>0</v>
      </c>
      <c r="BX339" s="456"/>
      <c r="BY339" s="455">
        <f t="shared" si="3297"/>
        <v>0</v>
      </c>
      <c r="BZ339" s="456"/>
      <c r="CA339" s="455">
        <f>ADHB!CB339</f>
        <v>0</v>
      </c>
      <c r="CB339" s="455">
        <f t="shared" si="3298"/>
        <v>0</v>
      </c>
      <c r="CC339" s="455">
        <f t="shared" si="3299"/>
        <v>0</v>
      </c>
      <c r="CD339" s="456">
        <v>0.224147321887</v>
      </c>
      <c r="CE339" s="457">
        <f t="shared" si="3300"/>
        <v>0</v>
      </c>
      <c r="CF339" s="458">
        <f t="shared" si="3301"/>
        <v>0</v>
      </c>
      <c r="CG339" s="459"/>
      <c r="CH339" s="452">
        <v>23.0</v>
      </c>
      <c r="CI339" s="453" t="s">
        <v>141</v>
      </c>
      <c r="CJ339" s="454" t="s">
        <v>132</v>
      </c>
      <c r="CK339" s="454" t="s">
        <v>132</v>
      </c>
      <c r="CL339" s="455"/>
      <c r="CM339" s="455" t="str">
        <f t="shared" si="3302"/>
        <v/>
      </c>
      <c r="CN339" s="455">
        <f t="shared" si="3303"/>
        <v>0</v>
      </c>
      <c r="CO339" s="456"/>
      <c r="CP339" s="455">
        <f t="shared" si="3304"/>
        <v>0</v>
      </c>
      <c r="CQ339" s="456"/>
      <c r="CR339" s="455">
        <f>ADHB!CS339</f>
        <v>0</v>
      </c>
      <c r="CS339" s="455">
        <f t="shared" si="3305"/>
        <v>0</v>
      </c>
      <c r="CT339" s="455">
        <f t="shared" si="3306"/>
        <v>0</v>
      </c>
      <c r="CU339" s="456">
        <v>0.224147321887</v>
      </c>
      <c r="CV339" s="457">
        <f t="shared" si="3307"/>
        <v>0</v>
      </c>
      <c r="CW339" s="458">
        <f t="shared" si="3308"/>
        <v>0</v>
      </c>
      <c r="CX339" s="459"/>
      <c r="CY339" s="452">
        <v>23.0</v>
      </c>
      <c r="CZ339" s="453" t="s">
        <v>141</v>
      </c>
      <c r="DA339" s="454" t="s">
        <v>132</v>
      </c>
      <c r="DB339" s="454" t="s">
        <v>132</v>
      </c>
      <c r="DC339" s="455"/>
      <c r="DD339" s="455" t="str">
        <f t="shared" si="3309"/>
        <v/>
      </c>
      <c r="DE339" s="455">
        <f t="shared" si="3310"/>
        <v>0</v>
      </c>
      <c r="DF339" s="456"/>
      <c r="DG339" s="455">
        <f t="shared" si="3311"/>
        <v>0</v>
      </c>
      <c r="DH339" s="456"/>
      <c r="DI339" s="455">
        <f>ADHB!DJ339</f>
        <v>0</v>
      </c>
      <c r="DJ339" s="455">
        <f t="shared" si="3312"/>
        <v>0</v>
      </c>
      <c r="DK339" s="455">
        <f t="shared" si="3313"/>
        <v>0</v>
      </c>
      <c r="DL339" s="456">
        <v>0.224147321887</v>
      </c>
      <c r="DM339" s="457">
        <f t="shared" si="3314"/>
        <v>0</v>
      </c>
      <c r="DN339" s="458">
        <f t="shared" si="3315"/>
        <v>0</v>
      </c>
      <c r="DO339" s="459"/>
      <c r="DP339" s="452">
        <v>23.0</v>
      </c>
      <c r="DQ339" s="453" t="s">
        <v>141</v>
      </c>
      <c r="DR339" s="454" t="s">
        <v>132</v>
      </c>
      <c r="DS339" s="454" t="s">
        <v>132</v>
      </c>
      <c r="DT339" s="455"/>
      <c r="DU339" s="455" t="str">
        <f t="shared" si="3316"/>
        <v/>
      </c>
      <c r="DV339" s="455">
        <f t="shared" si="3317"/>
        <v>0</v>
      </c>
      <c r="DW339" s="456"/>
      <c r="DX339" s="455">
        <f t="shared" si="3318"/>
        <v>0</v>
      </c>
      <c r="DY339" s="456"/>
      <c r="DZ339" s="455">
        <f>ADHB!EA339</f>
        <v>0</v>
      </c>
      <c r="EA339" s="455">
        <f t="shared" si="3319"/>
        <v>0</v>
      </c>
      <c r="EB339" s="455">
        <f t="shared" si="3320"/>
        <v>0</v>
      </c>
      <c r="EC339" s="456">
        <v>0.224147321887</v>
      </c>
      <c r="ED339" s="457">
        <f t="shared" si="3321"/>
        <v>0</v>
      </c>
      <c r="EE339" s="458">
        <f t="shared" si="3322"/>
        <v>0</v>
      </c>
      <c r="EF339" s="459"/>
      <c r="EG339" s="452">
        <v>23.0</v>
      </c>
      <c r="EH339" s="453" t="s">
        <v>141</v>
      </c>
      <c r="EI339" s="454" t="s">
        <v>132</v>
      </c>
      <c r="EJ339" s="454" t="s">
        <v>132</v>
      </c>
      <c r="EK339" s="455"/>
      <c r="EL339" s="455" t="str">
        <f t="shared" si="3323"/>
        <v/>
      </c>
      <c r="EM339" s="455">
        <f t="shared" si="3324"/>
        <v>0</v>
      </c>
      <c r="EN339" s="456"/>
      <c r="EO339" s="455">
        <f t="shared" si="3325"/>
        <v>0</v>
      </c>
      <c r="EP339" s="456"/>
      <c r="EQ339" s="455">
        <f>ADHB!ER339</f>
        <v>0</v>
      </c>
      <c r="ER339" s="455">
        <f t="shared" si="3326"/>
        <v>0</v>
      </c>
      <c r="ES339" s="455">
        <f t="shared" si="3327"/>
        <v>0</v>
      </c>
      <c r="ET339" s="456">
        <v>0.224147321887</v>
      </c>
      <c r="EU339" s="457">
        <f t="shared" si="3328"/>
        <v>0</v>
      </c>
      <c r="EV339" s="458">
        <f t="shared" si="3329"/>
        <v>0</v>
      </c>
      <c r="EW339" s="459"/>
      <c r="EX339" s="452">
        <v>23.0</v>
      </c>
      <c r="EY339" s="453" t="s">
        <v>141</v>
      </c>
      <c r="EZ339" s="454" t="s">
        <v>132</v>
      </c>
      <c r="FA339" s="454" t="s">
        <v>132</v>
      </c>
      <c r="FB339" s="455"/>
      <c r="FC339" s="455" t="str">
        <f t="shared" si="3330"/>
        <v/>
      </c>
      <c r="FD339" s="455">
        <f t="shared" si="3331"/>
        <v>0</v>
      </c>
      <c r="FE339" s="456"/>
      <c r="FF339" s="455">
        <f t="shared" si="3332"/>
        <v>0</v>
      </c>
      <c r="FG339" s="456"/>
      <c r="FH339" s="455">
        <f>ADHB!FI339</f>
        <v>0</v>
      </c>
      <c r="FI339" s="455">
        <f t="shared" si="3333"/>
        <v>0</v>
      </c>
      <c r="FJ339" s="455">
        <f t="shared" si="3334"/>
        <v>0</v>
      </c>
      <c r="FK339" s="456">
        <v>0.224147321887</v>
      </c>
      <c r="FL339" s="457">
        <f t="shared" si="3335"/>
        <v>0</v>
      </c>
      <c r="FM339" s="458">
        <f t="shared" si="3336"/>
        <v>0</v>
      </c>
      <c r="FN339" s="459"/>
      <c r="FO339" s="452">
        <v>23.0</v>
      </c>
      <c r="FP339" s="453" t="s">
        <v>141</v>
      </c>
      <c r="FQ339" s="454" t="s">
        <v>132</v>
      </c>
      <c r="FR339" s="454" t="s">
        <v>132</v>
      </c>
      <c r="FS339" s="455"/>
      <c r="FT339" s="455" t="str">
        <f t="shared" si="3337"/>
        <v/>
      </c>
      <c r="FU339" s="455">
        <f t="shared" si="3338"/>
        <v>0</v>
      </c>
      <c r="FV339" s="456"/>
      <c r="FW339" s="455">
        <f t="shared" si="3339"/>
        <v>0</v>
      </c>
      <c r="FX339" s="456"/>
      <c r="FY339" s="455">
        <f>ADHB!FZ339</f>
        <v>0</v>
      </c>
      <c r="FZ339" s="455">
        <f t="shared" si="3340"/>
        <v>0</v>
      </c>
      <c r="GA339" s="455">
        <f t="shared" si="3341"/>
        <v>0</v>
      </c>
      <c r="GB339" s="456">
        <v>0.224147321887</v>
      </c>
      <c r="GC339" s="457">
        <f t="shared" si="3342"/>
        <v>0</v>
      </c>
      <c r="GD339" s="458">
        <f t="shared" si="3343"/>
        <v>0</v>
      </c>
      <c r="GE339" s="459"/>
      <c r="GF339" s="452">
        <v>23.0</v>
      </c>
      <c r="GG339" s="453" t="s">
        <v>141</v>
      </c>
      <c r="GH339" s="454" t="s">
        <v>132</v>
      </c>
      <c r="GI339" s="454" t="s">
        <v>132</v>
      </c>
      <c r="GJ339" s="455"/>
      <c r="GK339" s="455" t="str">
        <f t="shared" si="3344"/>
        <v/>
      </c>
      <c r="GL339" s="455">
        <f t="shared" si="3345"/>
        <v>0</v>
      </c>
      <c r="GM339" s="456"/>
      <c r="GN339" s="455">
        <f t="shared" si="3346"/>
        <v>0</v>
      </c>
      <c r="GO339" s="456"/>
      <c r="GP339" s="455">
        <f>ADHB!GQ339</f>
        <v>0</v>
      </c>
      <c r="GQ339" s="455">
        <f t="shared" si="3347"/>
        <v>0</v>
      </c>
      <c r="GR339" s="455">
        <f t="shared" si="3348"/>
        <v>0</v>
      </c>
      <c r="GS339" s="456">
        <v>0.224147321887</v>
      </c>
      <c r="GT339" s="457">
        <f t="shared" si="3349"/>
        <v>0</v>
      </c>
      <c r="GU339" s="458">
        <f t="shared" si="3350"/>
        <v>0</v>
      </c>
      <c r="GV339" s="459"/>
      <c r="GW339" s="452">
        <v>23.0</v>
      </c>
      <c r="GX339" s="453" t="s">
        <v>141</v>
      </c>
      <c r="GY339" s="454" t="s">
        <v>132</v>
      </c>
      <c r="GZ339" s="454" t="s">
        <v>132</v>
      </c>
      <c r="HA339" s="455"/>
      <c r="HB339" s="455" t="str">
        <f t="shared" si="3351"/>
        <v/>
      </c>
      <c r="HC339" s="455">
        <f t="shared" si="3352"/>
        <v>0</v>
      </c>
      <c r="HD339" s="456"/>
      <c r="HE339" s="455">
        <f t="shared" si="3353"/>
        <v>0</v>
      </c>
      <c r="HF339" s="456"/>
      <c r="HG339" s="455">
        <f>ADHB!HH339</f>
        <v>0</v>
      </c>
      <c r="HH339" s="455">
        <f t="shared" si="3354"/>
        <v>0</v>
      </c>
      <c r="HI339" s="455">
        <f t="shared" si="3355"/>
        <v>0</v>
      </c>
      <c r="HJ339" s="456">
        <v>0.224147321887</v>
      </c>
      <c r="HK339" s="457">
        <f t="shared" si="3356"/>
        <v>0</v>
      </c>
      <c r="HL339" s="458">
        <f t="shared" si="3357"/>
        <v>0</v>
      </c>
      <c r="HM339" s="459"/>
      <c r="HN339" s="452">
        <v>23.0</v>
      </c>
      <c r="HO339" s="453" t="s">
        <v>141</v>
      </c>
      <c r="HP339" s="454" t="s">
        <v>132</v>
      </c>
      <c r="HQ339" s="454" t="s">
        <v>132</v>
      </c>
      <c r="HR339" s="455"/>
      <c r="HS339" s="455" t="str">
        <f t="shared" si="3358"/>
        <v/>
      </c>
      <c r="HT339" s="455">
        <f t="shared" si="3359"/>
        <v>0</v>
      </c>
      <c r="HU339" s="456"/>
      <c r="HV339" s="455">
        <f t="shared" si="3360"/>
        <v>0</v>
      </c>
      <c r="HW339" s="456"/>
      <c r="HX339" s="455">
        <f>ADHB!HY339</f>
        <v>0</v>
      </c>
      <c r="HY339" s="455">
        <f t="shared" si="3361"/>
        <v>0</v>
      </c>
      <c r="HZ339" s="455">
        <f t="shared" si="3362"/>
        <v>0</v>
      </c>
      <c r="IA339" s="456">
        <v>0.224147321887</v>
      </c>
      <c r="IB339" s="457">
        <f t="shared" si="3363"/>
        <v>0</v>
      </c>
      <c r="IC339" s="458">
        <f t="shared" si="3364"/>
        <v>0</v>
      </c>
      <c r="ID339" s="459"/>
      <c r="IE339" s="452">
        <v>23.0</v>
      </c>
      <c r="IF339" s="453" t="s">
        <v>141</v>
      </c>
      <c r="IG339" s="454" t="s">
        <v>132</v>
      </c>
      <c r="IH339" s="454" t="s">
        <v>132</v>
      </c>
      <c r="II339" s="455"/>
      <c r="IJ339" s="455" t="str">
        <f t="shared" si="3365"/>
        <v/>
      </c>
      <c r="IK339" s="455">
        <f t="shared" si="3366"/>
        <v>0</v>
      </c>
      <c r="IL339" s="456"/>
      <c r="IM339" s="455">
        <f t="shared" si="3367"/>
        <v>0</v>
      </c>
      <c r="IN339" s="456"/>
      <c r="IO339" s="455">
        <f>ADHB!IP339</f>
        <v>0</v>
      </c>
      <c r="IP339" s="455">
        <f t="shared" si="3368"/>
        <v>0</v>
      </c>
      <c r="IQ339" s="455">
        <f t="shared" si="3369"/>
        <v>0</v>
      </c>
      <c r="IR339" s="456">
        <v>0.224147321887</v>
      </c>
      <c r="IS339" s="457">
        <f t="shared" si="3370"/>
        <v>0</v>
      </c>
      <c r="IT339" s="458">
        <f t="shared" si="3371"/>
        <v>0</v>
      </c>
      <c r="IU339" s="459"/>
      <c r="IV339" s="452">
        <v>23.0</v>
      </c>
      <c r="IW339" s="453" t="s">
        <v>141</v>
      </c>
      <c r="IX339" s="454" t="s">
        <v>132</v>
      </c>
      <c r="IY339" s="454" t="s">
        <v>132</v>
      </c>
      <c r="IZ339" s="455"/>
      <c r="JA339" s="455" t="str">
        <f t="shared" si="3372"/>
        <v/>
      </c>
      <c r="JB339" s="455">
        <f t="shared" si="3373"/>
        <v>0</v>
      </c>
      <c r="JC339" s="456"/>
      <c r="JD339" s="455">
        <f t="shared" si="3374"/>
        <v>0</v>
      </c>
      <c r="JE339" s="456"/>
      <c r="JF339" s="455">
        <f>ADHB!JG339</f>
        <v>0</v>
      </c>
      <c r="JG339" s="455">
        <f t="shared" si="3375"/>
        <v>0</v>
      </c>
      <c r="JH339" s="455">
        <f t="shared" si="3376"/>
        <v>0</v>
      </c>
      <c r="JI339" s="456">
        <v>0.224147321887</v>
      </c>
      <c r="JJ339" s="457">
        <f t="shared" si="3377"/>
        <v>0</v>
      </c>
      <c r="JK339" s="458">
        <f t="shared" si="3378"/>
        <v>0</v>
      </c>
      <c r="JL339" s="459"/>
      <c r="JM339" s="452">
        <v>23.0</v>
      </c>
      <c r="JN339" s="453" t="s">
        <v>141</v>
      </c>
      <c r="JO339" s="454" t="s">
        <v>132</v>
      </c>
      <c r="JP339" s="454" t="s">
        <v>132</v>
      </c>
      <c r="JQ339" s="455"/>
      <c r="JR339" s="455" t="str">
        <f t="shared" si="3379"/>
        <v/>
      </c>
      <c r="JS339" s="455">
        <f t="shared" si="3380"/>
        <v>0</v>
      </c>
      <c r="JT339" s="456"/>
      <c r="JU339" s="455">
        <f t="shared" si="3381"/>
        <v>0</v>
      </c>
      <c r="JV339" s="456"/>
      <c r="JW339" s="455" t="str">
        <f>ADHB!LF339</f>
        <v/>
      </c>
      <c r="JX339" s="455">
        <f t="shared" si="3382"/>
        <v>0</v>
      </c>
      <c r="JY339" s="455">
        <f t="shared" si="3383"/>
        <v>0</v>
      </c>
      <c r="JZ339" s="456">
        <v>0.224147321887</v>
      </c>
      <c r="KA339" s="457">
        <f t="shared" si="3384"/>
        <v>0</v>
      </c>
      <c r="KB339" s="458">
        <f t="shared" si="3385"/>
        <v>0</v>
      </c>
      <c r="KC339" s="459"/>
      <c r="KD339" s="452">
        <v>23.0</v>
      </c>
      <c r="KE339" s="453" t="s">
        <v>141</v>
      </c>
      <c r="KF339" s="454" t="s">
        <v>132</v>
      </c>
      <c r="KG339" s="454" t="s">
        <v>132</v>
      </c>
      <c r="KH339" s="455"/>
      <c r="KI339" s="455" t="str">
        <f t="shared" si="3386"/>
        <v/>
      </c>
      <c r="KJ339" s="455">
        <f t="shared" si="3387"/>
        <v>0</v>
      </c>
      <c r="KK339" s="456"/>
      <c r="KL339" s="455">
        <f t="shared" si="3388"/>
        <v>0</v>
      </c>
      <c r="KM339" s="456"/>
      <c r="KN339" s="455" t="str">
        <f>ADHB!LW339</f>
        <v/>
      </c>
      <c r="KO339" s="455">
        <f t="shared" si="3389"/>
        <v>0</v>
      </c>
      <c r="KP339" s="455">
        <f t="shared" si="3390"/>
        <v>0</v>
      </c>
      <c r="KQ339" s="456">
        <v>0.224147321887</v>
      </c>
      <c r="KR339" s="457">
        <f t="shared" si="3391"/>
        <v>0</v>
      </c>
      <c r="KS339" s="458">
        <f t="shared" si="3392"/>
        <v>0</v>
      </c>
      <c r="KT339" s="459"/>
      <c r="KU339" s="460"/>
    </row>
    <row r="340" ht="15.75" customHeight="1">
      <c r="A340" s="462"/>
      <c r="B340" s="463" t="s">
        <v>142</v>
      </c>
      <c r="C340" s="464"/>
      <c r="D340" s="464"/>
      <c r="E340" s="464"/>
      <c r="F340" s="464"/>
      <c r="G340" s="464"/>
      <c r="H340" s="464"/>
      <c r="I340" s="464"/>
      <c r="J340" s="464"/>
      <c r="K340" s="464"/>
      <c r="L340" s="464"/>
      <c r="M340" s="464"/>
      <c r="N340" s="464"/>
      <c r="O340" s="464"/>
      <c r="P340" s="464"/>
      <c r="Q340" s="450"/>
      <c r="R340" s="462"/>
      <c r="S340" s="463" t="s">
        <v>142</v>
      </c>
      <c r="T340" s="464"/>
      <c r="U340" s="464"/>
      <c r="V340" s="464"/>
      <c r="W340" s="464"/>
      <c r="X340" s="464"/>
      <c r="Y340" s="464"/>
      <c r="Z340" s="464"/>
      <c r="AA340" s="464"/>
      <c r="AB340" s="464"/>
      <c r="AC340" s="464"/>
      <c r="AD340" s="464"/>
      <c r="AE340" s="464"/>
      <c r="AF340" s="464"/>
      <c r="AG340" s="464"/>
      <c r="AH340" s="450"/>
      <c r="AI340" s="462"/>
      <c r="AJ340" s="463" t="s">
        <v>142</v>
      </c>
      <c r="AK340" s="464"/>
      <c r="AL340" s="464"/>
      <c r="AM340" s="464"/>
      <c r="AN340" s="464"/>
      <c r="AO340" s="464"/>
      <c r="AP340" s="464"/>
      <c r="AQ340" s="464"/>
      <c r="AR340" s="464"/>
      <c r="AS340" s="464"/>
      <c r="AT340" s="464"/>
      <c r="AU340" s="464"/>
      <c r="AV340" s="464"/>
      <c r="AW340" s="464"/>
      <c r="AX340" s="464"/>
      <c r="AY340" s="450"/>
      <c r="AZ340" s="462"/>
      <c r="BA340" s="463" t="s">
        <v>142</v>
      </c>
      <c r="BB340" s="464"/>
      <c r="BC340" s="464"/>
      <c r="BD340" s="464"/>
      <c r="BE340" s="464"/>
      <c r="BF340" s="464"/>
      <c r="BG340" s="464"/>
      <c r="BH340" s="464"/>
      <c r="BI340" s="464"/>
      <c r="BJ340" s="464"/>
      <c r="BK340" s="464"/>
      <c r="BL340" s="464"/>
      <c r="BM340" s="464"/>
      <c r="BN340" s="464"/>
      <c r="BO340" s="464"/>
      <c r="BP340" s="450"/>
      <c r="BQ340" s="462"/>
      <c r="BR340" s="463" t="s">
        <v>142</v>
      </c>
      <c r="BS340" s="464"/>
      <c r="BT340" s="464"/>
      <c r="BU340" s="464"/>
      <c r="BV340" s="464"/>
      <c r="BW340" s="464"/>
      <c r="BX340" s="464"/>
      <c r="BY340" s="464"/>
      <c r="BZ340" s="464"/>
      <c r="CA340" s="464"/>
      <c r="CB340" s="464"/>
      <c r="CC340" s="464"/>
      <c r="CD340" s="464"/>
      <c r="CE340" s="464"/>
      <c r="CF340" s="464"/>
      <c r="CG340" s="450"/>
      <c r="CH340" s="462"/>
      <c r="CI340" s="463" t="s">
        <v>142</v>
      </c>
      <c r="CJ340" s="464"/>
      <c r="CK340" s="464"/>
      <c r="CL340" s="464"/>
      <c r="CM340" s="464"/>
      <c r="CN340" s="464"/>
      <c r="CO340" s="464"/>
      <c r="CP340" s="464"/>
      <c r="CQ340" s="464"/>
      <c r="CR340" s="464"/>
      <c r="CS340" s="464"/>
      <c r="CT340" s="464"/>
      <c r="CU340" s="464"/>
      <c r="CV340" s="464"/>
      <c r="CW340" s="464"/>
      <c r="CX340" s="450"/>
      <c r="CY340" s="462"/>
      <c r="CZ340" s="463" t="s">
        <v>142</v>
      </c>
      <c r="DA340" s="464"/>
      <c r="DB340" s="464"/>
      <c r="DC340" s="464"/>
      <c r="DD340" s="464"/>
      <c r="DE340" s="464"/>
      <c r="DF340" s="464"/>
      <c r="DG340" s="464"/>
      <c r="DH340" s="464"/>
      <c r="DI340" s="464"/>
      <c r="DJ340" s="464"/>
      <c r="DK340" s="464"/>
      <c r="DL340" s="464"/>
      <c r="DM340" s="464"/>
      <c r="DN340" s="464"/>
      <c r="DO340" s="450"/>
      <c r="DP340" s="462"/>
      <c r="DQ340" s="463" t="s">
        <v>142</v>
      </c>
      <c r="DR340" s="464"/>
      <c r="DS340" s="464"/>
      <c r="DT340" s="464"/>
      <c r="DU340" s="464"/>
      <c r="DV340" s="464"/>
      <c r="DW340" s="464"/>
      <c r="DX340" s="464"/>
      <c r="DY340" s="464"/>
      <c r="DZ340" s="464"/>
      <c r="EA340" s="464"/>
      <c r="EB340" s="464"/>
      <c r="EC340" s="464"/>
      <c r="ED340" s="464"/>
      <c r="EE340" s="464"/>
      <c r="EF340" s="450"/>
      <c r="EG340" s="462"/>
      <c r="EH340" s="463" t="s">
        <v>142</v>
      </c>
      <c r="EI340" s="464"/>
      <c r="EJ340" s="464"/>
      <c r="EK340" s="464"/>
      <c r="EL340" s="464"/>
      <c r="EM340" s="464"/>
      <c r="EN340" s="464"/>
      <c r="EO340" s="464"/>
      <c r="EP340" s="464"/>
      <c r="EQ340" s="464"/>
      <c r="ER340" s="464"/>
      <c r="ES340" s="464"/>
      <c r="ET340" s="464"/>
      <c r="EU340" s="464"/>
      <c r="EV340" s="464"/>
      <c r="EW340" s="450"/>
      <c r="EX340" s="462"/>
      <c r="EY340" s="463" t="s">
        <v>142</v>
      </c>
      <c r="EZ340" s="464"/>
      <c r="FA340" s="464"/>
      <c r="FB340" s="464"/>
      <c r="FC340" s="464"/>
      <c r="FD340" s="464"/>
      <c r="FE340" s="464"/>
      <c r="FF340" s="464"/>
      <c r="FG340" s="464"/>
      <c r="FH340" s="464"/>
      <c r="FI340" s="464"/>
      <c r="FJ340" s="464"/>
      <c r="FK340" s="464"/>
      <c r="FL340" s="464"/>
      <c r="FM340" s="464"/>
      <c r="FN340" s="450"/>
      <c r="FO340" s="462"/>
      <c r="FP340" s="463" t="s">
        <v>142</v>
      </c>
      <c r="FQ340" s="464"/>
      <c r="FR340" s="464"/>
      <c r="FS340" s="464"/>
      <c r="FT340" s="464"/>
      <c r="FU340" s="464"/>
      <c r="FV340" s="464"/>
      <c r="FW340" s="464"/>
      <c r="FX340" s="464"/>
      <c r="FY340" s="464"/>
      <c r="FZ340" s="464"/>
      <c r="GA340" s="464"/>
      <c r="GB340" s="464"/>
      <c r="GC340" s="464"/>
      <c r="GD340" s="464"/>
      <c r="GE340" s="450"/>
      <c r="GF340" s="462"/>
      <c r="GG340" s="463" t="s">
        <v>142</v>
      </c>
      <c r="GH340" s="464"/>
      <c r="GI340" s="464"/>
      <c r="GJ340" s="464"/>
      <c r="GK340" s="464"/>
      <c r="GL340" s="464"/>
      <c r="GM340" s="464"/>
      <c r="GN340" s="464"/>
      <c r="GO340" s="464"/>
      <c r="GP340" s="464"/>
      <c r="GQ340" s="464"/>
      <c r="GR340" s="464"/>
      <c r="GS340" s="464"/>
      <c r="GT340" s="464"/>
      <c r="GU340" s="464"/>
      <c r="GV340" s="450"/>
      <c r="GW340" s="462"/>
      <c r="GX340" s="463" t="s">
        <v>142</v>
      </c>
      <c r="GY340" s="464"/>
      <c r="GZ340" s="464"/>
      <c r="HA340" s="464"/>
      <c r="HB340" s="464"/>
      <c r="HC340" s="464"/>
      <c r="HD340" s="464"/>
      <c r="HE340" s="464"/>
      <c r="HF340" s="464"/>
      <c r="HG340" s="464"/>
      <c r="HH340" s="464"/>
      <c r="HI340" s="464"/>
      <c r="HJ340" s="464"/>
      <c r="HK340" s="464"/>
      <c r="HL340" s="464"/>
      <c r="HM340" s="450"/>
      <c r="HN340" s="462"/>
      <c r="HO340" s="463" t="s">
        <v>142</v>
      </c>
      <c r="HP340" s="464"/>
      <c r="HQ340" s="464"/>
      <c r="HR340" s="464"/>
      <c r="HS340" s="464"/>
      <c r="HT340" s="464"/>
      <c r="HU340" s="464"/>
      <c r="HV340" s="464"/>
      <c r="HW340" s="464"/>
      <c r="HX340" s="464"/>
      <c r="HY340" s="464"/>
      <c r="HZ340" s="464"/>
      <c r="IA340" s="464"/>
      <c r="IB340" s="464"/>
      <c r="IC340" s="464"/>
      <c r="ID340" s="450"/>
      <c r="IE340" s="462"/>
      <c r="IF340" s="463" t="s">
        <v>142</v>
      </c>
      <c r="IG340" s="464"/>
      <c r="IH340" s="464"/>
      <c r="II340" s="464"/>
      <c r="IJ340" s="464"/>
      <c r="IK340" s="464"/>
      <c r="IL340" s="464"/>
      <c r="IM340" s="464"/>
      <c r="IN340" s="464"/>
      <c r="IO340" s="464"/>
      <c r="IP340" s="464"/>
      <c r="IQ340" s="464"/>
      <c r="IR340" s="464"/>
      <c r="IS340" s="464"/>
      <c r="IT340" s="464"/>
      <c r="IU340" s="450"/>
      <c r="IV340" s="462"/>
      <c r="IW340" s="463" t="s">
        <v>142</v>
      </c>
      <c r="IX340" s="464"/>
      <c r="IY340" s="464"/>
      <c r="IZ340" s="464"/>
      <c r="JA340" s="464"/>
      <c r="JB340" s="464"/>
      <c r="JC340" s="464"/>
      <c r="JD340" s="464"/>
      <c r="JE340" s="464"/>
      <c r="JF340" s="464"/>
      <c r="JG340" s="464"/>
      <c r="JH340" s="464"/>
      <c r="JI340" s="464"/>
      <c r="JJ340" s="464"/>
      <c r="JK340" s="464"/>
      <c r="JL340" s="450"/>
      <c r="JM340" s="462"/>
      <c r="JN340" s="463" t="s">
        <v>142</v>
      </c>
      <c r="JO340" s="464"/>
      <c r="JP340" s="464"/>
      <c r="JQ340" s="464"/>
      <c r="JR340" s="464"/>
      <c r="JS340" s="464"/>
      <c r="JT340" s="464"/>
      <c r="JU340" s="464"/>
      <c r="JV340" s="464"/>
      <c r="JW340" s="464"/>
      <c r="JX340" s="464"/>
      <c r="JY340" s="464"/>
      <c r="JZ340" s="464"/>
      <c r="KA340" s="464"/>
      <c r="KB340" s="464"/>
      <c r="KC340" s="450"/>
      <c r="KD340" s="462"/>
      <c r="KE340" s="463" t="s">
        <v>142</v>
      </c>
      <c r="KF340" s="464"/>
      <c r="KG340" s="464"/>
      <c r="KH340" s="464"/>
      <c r="KI340" s="464"/>
      <c r="KJ340" s="464"/>
      <c r="KK340" s="464"/>
      <c r="KL340" s="464"/>
      <c r="KM340" s="464"/>
      <c r="KN340" s="464"/>
      <c r="KO340" s="464"/>
      <c r="KP340" s="464"/>
      <c r="KQ340" s="464"/>
      <c r="KR340" s="464"/>
      <c r="KS340" s="464"/>
      <c r="KT340" s="450"/>
      <c r="KU340" s="451"/>
    </row>
    <row r="341" ht="15.75" customHeight="1">
      <c r="A341" s="452">
        <v>1.0</v>
      </c>
      <c r="B341" s="453" t="s">
        <v>59</v>
      </c>
      <c r="C341" s="454" t="s">
        <v>136</v>
      </c>
      <c r="D341" s="454" t="s">
        <v>134</v>
      </c>
      <c r="E341" s="455">
        <f>'Produksi dan Harga'!F25</f>
        <v>1576</v>
      </c>
      <c r="F341" s="455">
        <v>703618.874202817</v>
      </c>
      <c r="G341" s="455">
        <f t="shared" ref="G341:G348" si="3393">IFERROR(E341*F341/1000000,0)</f>
        <v>1108.903346</v>
      </c>
      <c r="H341" s="456"/>
      <c r="I341" s="455">
        <f t="shared" ref="I341:I348" si="3394">IFERROR(+G341*H341,"")</f>
        <v>0</v>
      </c>
      <c r="J341" s="456"/>
      <c r="K341" s="455">
        <f>ADHB!L341</f>
        <v>0</v>
      </c>
      <c r="L341" s="455">
        <f t="shared" ref="L341:L348" si="3395">IFERROR(K341/J341*100,0)</f>
        <v>0</v>
      </c>
      <c r="M341" s="455">
        <f t="shared" ref="M341:M348" si="3396">IFERROR(+(IF(G341="","0",G341))+(IF(I341="","0",I341))+(IF(L341="","0",L341)),"")</f>
        <v>1108.903346</v>
      </c>
      <c r="N341" s="456">
        <v>0.23915411846270695</v>
      </c>
      <c r="O341" s="457">
        <f t="shared" ref="O341:O348" si="3397">IFERROR(+N341*(M341-L341),"")</f>
        <v>265.1988021</v>
      </c>
      <c r="P341" s="458">
        <f t="shared" ref="P341:P348" si="3398">IFERROR(+(IF(M341="","0",M341))-(IF(O341="","0",O341)),"")</f>
        <v>843.7045436</v>
      </c>
      <c r="Q341" s="459"/>
      <c r="R341" s="452">
        <v>1.0</v>
      </c>
      <c r="S341" s="453" t="s">
        <v>59</v>
      </c>
      <c r="T341" s="454" t="s">
        <v>136</v>
      </c>
      <c r="U341" s="454" t="s">
        <v>134</v>
      </c>
      <c r="V341" s="455">
        <f>'Produksi dan Harga'!K25</f>
        <v>3287</v>
      </c>
      <c r="W341" s="455">
        <f t="shared" ref="W341:W348" si="3399">F341</f>
        <v>703618.8742</v>
      </c>
      <c r="X341" s="455">
        <f t="shared" ref="X341:X348" si="3400">IFERROR(V341*W341/1000000,0)</f>
        <v>2312.79524</v>
      </c>
      <c r="Y341" s="456"/>
      <c r="Z341" s="455">
        <f t="shared" ref="Z341:Z348" si="3401">IFERROR(+X341*Y341,"")</f>
        <v>0</v>
      </c>
      <c r="AA341" s="456"/>
      <c r="AB341" s="455">
        <f>ADHB!AC341</f>
        <v>0</v>
      </c>
      <c r="AC341" s="455">
        <f t="shared" ref="AC341:AC348" si="3402">IFERROR(AB341/AA341*100,0)</f>
        <v>0</v>
      </c>
      <c r="AD341" s="455">
        <f t="shared" ref="AD341:AD348" si="3403">IFERROR(+(IF(X341="","0",X341))+(IF(Z341="","0",Z341))+(IF(AC341="","0",AC341)),"")</f>
        <v>2312.79524</v>
      </c>
      <c r="AE341" s="456">
        <v>0.23915411846270695</v>
      </c>
      <c r="AF341" s="457">
        <f t="shared" ref="AF341:AF348" si="3404">IFERROR(+AE341*(AD341-AC341),"")</f>
        <v>553.1145067</v>
      </c>
      <c r="AG341" s="458">
        <f t="shared" ref="AG341:AG348" si="3405">IFERROR(+(IF(AD341="","0",AD341))-(IF(AF341="","0",AF341)),"")</f>
        <v>1759.680733</v>
      </c>
      <c r="AH341" s="459"/>
      <c r="AI341" s="452">
        <v>1.0</v>
      </c>
      <c r="AJ341" s="453" t="s">
        <v>59</v>
      </c>
      <c r="AK341" s="454" t="s">
        <v>136</v>
      </c>
      <c r="AL341" s="454" t="s">
        <v>134</v>
      </c>
      <c r="AM341" s="455">
        <f>'Produksi dan Harga'!P25</f>
        <v>4155</v>
      </c>
      <c r="AN341" s="455">
        <f t="shared" ref="AN341:AN348" si="3406">W341</f>
        <v>703618.8742</v>
      </c>
      <c r="AO341" s="455">
        <f t="shared" ref="AO341:AO348" si="3407">IFERROR(AM341*AN341/1000000,0)</f>
        <v>2923.536422</v>
      </c>
      <c r="AP341" s="456"/>
      <c r="AQ341" s="455">
        <f t="shared" ref="AQ341:AQ348" si="3408">IFERROR(+AO341*AP341,"")</f>
        <v>0</v>
      </c>
      <c r="AR341" s="456"/>
      <c r="AS341" s="455">
        <f>ADHB!AT341</f>
        <v>0</v>
      </c>
      <c r="AT341" s="455">
        <f t="shared" ref="AT341:AT348" si="3409">IFERROR(AS341/AR341*100,0)</f>
        <v>0</v>
      </c>
      <c r="AU341" s="455">
        <f t="shared" ref="AU341:AU348" si="3410">IFERROR(+(IF(AO341="","0",AO341))+(IF(AQ341="","0",AQ341))+(IF(AT341="","0",AT341)),"")</f>
        <v>2923.536422</v>
      </c>
      <c r="AV341" s="456">
        <v>0.23915411846270695</v>
      </c>
      <c r="AW341" s="457">
        <f t="shared" ref="AW341:AW348" si="3411">IFERROR(+AV341*(AU341-AT341),"")</f>
        <v>699.1757759</v>
      </c>
      <c r="AX341" s="458">
        <f t="shared" ref="AX341:AX348" si="3412">IFERROR(+(IF(AU341="","0",AU341))-(IF(AW341="","0",AW341)),"")</f>
        <v>2224.360646</v>
      </c>
      <c r="AY341" s="459"/>
      <c r="AZ341" s="452">
        <v>1.0</v>
      </c>
      <c r="BA341" s="453" t="s">
        <v>59</v>
      </c>
      <c r="BB341" s="454" t="s">
        <v>136</v>
      </c>
      <c r="BC341" s="454" t="s">
        <v>134</v>
      </c>
      <c r="BD341" s="455">
        <f>'Produksi dan Harga'!U25</f>
        <v>4722</v>
      </c>
      <c r="BE341" s="455">
        <f t="shared" ref="BE341:BE348" si="3413">AN341</f>
        <v>703618.8742</v>
      </c>
      <c r="BF341" s="455">
        <f t="shared" ref="BF341:BF348" si="3414">IFERROR(BD341*BE341/1000000,0)</f>
        <v>3322.488324</v>
      </c>
      <c r="BG341" s="456"/>
      <c r="BH341" s="455">
        <f t="shared" ref="BH341:BH348" si="3415">IFERROR(+BF341*BG341,"")</f>
        <v>0</v>
      </c>
      <c r="BI341" s="456"/>
      <c r="BJ341" s="455">
        <f>ADHB!BK341</f>
        <v>0</v>
      </c>
      <c r="BK341" s="455">
        <f t="shared" ref="BK341:BK348" si="3416">IFERROR(BJ341/BI341*100,0)</f>
        <v>0</v>
      </c>
      <c r="BL341" s="455">
        <f t="shared" ref="BL341:BL348" si="3417">IFERROR(+(IF(BF341="","0",BF341))+(IF(BH341="","0",BH341))+(IF(BK341="","0",BK341)),"")</f>
        <v>3322.488324</v>
      </c>
      <c r="BM341" s="456">
        <v>0.23915411846270695</v>
      </c>
      <c r="BN341" s="457">
        <f t="shared" ref="BN341:BN348" si="3418">IFERROR(+BM341*(BL341-BK341),"")</f>
        <v>794.5867662</v>
      </c>
      <c r="BO341" s="458">
        <f t="shared" ref="BO341:BO348" si="3419">IFERROR(+(IF(BL341="","0",BL341))-(IF(BN341="","0",BN341)),"")</f>
        <v>2527.901558</v>
      </c>
      <c r="BP341" s="459"/>
      <c r="BQ341" s="452">
        <v>1.0</v>
      </c>
      <c r="BR341" s="453" t="s">
        <v>59</v>
      </c>
      <c r="BS341" s="454" t="s">
        <v>136</v>
      </c>
      <c r="BT341" s="454" t="s">
        <v>134</v>
      </c>
      <c r="BU341" s="455">
        <f>'Produksi dan Harga'!Z25</f>
        <v>2981</v>
      </c>
      <c r="BV341" s="455">
        <f t="shared" ref="BV341:BV348" si="3420">BE341</f>
        <v>703618.8742</v>
      </c>
      <c r="BW341" s="455">
        <f t="shared" ref="BW341:BW348" si="3421">IFERROR(BU341*BV341/1000000,0)</f>
        <v>2097.487864</v>
      </c>
      <c r="BX341" s="456"/>
      <c r="BY341" s="455">
        <f t="shared" ref="BY341:BY348" si="3422">IFERROR(+BW341*BX341,"")</f>
        <v>0</v>
      </c>
      <c r="BZ341" s="456"/>
      <c r="CA341" s="455">
        <f>ADHB!CB341</f>
        <v>0</v>
      </c>
      <c r="CB341" s="455">
        <f t="shared" ref="CB341:CB348" si="3423">IFERROR(CA341/BZ341*100,0)</f>
        <v>0</v>
      </c>
      <c r="CC341" s="455">
        <f t="shared" ref="CC341:CC348" si="3424">IFERROR(+(IF(BW341="","0",BW341))+(IF(BY341="","0",BY341))+(IF(CB341="","0",CB341)),"")</f>
        <v>2097.487864</v>
      </c>
      <c r="CD341" s="456">
        <v>0.23915411846270695</v>
      </c>
      <c r="CE341" s="457">
        <f t="shared" ref="CE341:CE348" si="3425">IFERROR(+CD341*(CC341-CB341),"")</f>
        <v>501.6228611</v>
      </c>
      <c r="CF341" s="458">
        <f t="shared" ref="CF341:CF348" si="3426">IFERROR(+(IF(CC341="","0",CC341))-(IF(CE341="","0",CE341)),"")</f>
        <v>1595.865003</v>
      </c>
      <c r="CG341" s="459"/>
      <c r="CH341" s="452">
        <v>1.0</v>
      </c>
      <c r="CI341" s="453" t="s">
        <v>59</v>
      </c>
      <c r="CJ341" s="454" t="s">
        <v>136</v>
      </c>
      <c r="CK341" s="454" t="s">
        <v>134</v>
      </c>
      <c r="CL341" s="455">
        <f>'Produksi dan Harga'!AE25</f>
        <v>1885</v>
      </c>
      <c r="CM341" s="455">
        <f t="shared" ref="CM341:CM348" si="3427">BV341</f>
        <v>703618.8742</v>
      </c>
      <c r="CN341" s="455">
        <f t="shared" ref="CN341:CN348" si="3428">IFERROR(CL341*CM341/1000000,0)</f>
        <v>1326.321578</v>
      </c>
      <c r="CO341" s="456"/>
      <c r="CP341" s="455">
        <f t="shared" ref="CP341:CP348" si="3429">IFERROR(+CN341*CO341,"")</f>
        <v>0</v>
      </c>
      <c r="CQ341" s="456"/>
      <c r="CR341" s="455">
        <f>ADHB!CS341</f>
        <v>0</v>
      </c>
      <c r="CS341" s="455">
        <f t="shared" ref="CS341:CS348" si="3430">IFERROR(CR341/CQ341*100,0)</f>
        <v>0</v>
      </c>
      <c r="CT341" s="455">
        <f t="shared" ref="CT341:CT348" si="3431">IFERROR(+(IF(CN341="","0",CN341))+(IF(CP341="","0",CP341))+(IF(CS341="","0",CS341)),"")</f>
        <v>1326.321578</v>
      </c>
      <c r="CU341" s="456">
        <v>0.23915411846270695</v>
      </c>
      <c r="CV341" s="457">
        <f t="shared" ref="CV341:CV348" si="3432">IFERROR(+CU341*(CT341-CS341),"")</f>
        <v>317.1952678</v>
      </c>
      <c r="CW341" s="458">
        <f t="shared" ref="CW341:CW348" si="3433">IFERROR(+(IF(CT341="","0",CT341))-(IF(CV341="","0",CV341)),"")</f>
        <v>1009.12631</v>
      </c>
      <c r="CX341" s="459"/>
      <c r="CY341" s="452">
        <v>1.0</v>
      </c>
      <c r="CZ341" s="453" t="s">
        <v>59</v>
      </c>
      <c r="DA341" s="454" t="s">
        <v>136</v>
      </c>
      <c r="DB341" s="454" t="s">
        <v>134</v>
      </c>
      <c r="DC341" s="455">
        <f>'Produksi dan Harga'!AJ25</f>
        <v>4108</v>
      </c>
      <c r="DD341" s="455">
        <f t="shared" ref="DD341:DD348" si="3434">CM341</f>
        <v>703618.8742</v>
      </c>
      <c r="DE341" s="455">
        <f t="shared" ref="DE341:DE348" si="3435">IFERROR(DC341*DD341/1000000,0)</f>
        <v>2890.466335</v>
      </c>
      <c r="DF341" s="456"/>
      <c r="DG341" s="455">
        <f t="shared" ref="DG341:DG348" si="3436">IFERROR(+DE341*DF341,"")</f>
        <v>0</v>
      </c>
      <c r="DH341" s="456"/>
      <c r="DI341" s="455">
        <f>ADHB!DJ341</f>
        <v>0</v>
      </c>
      <c r="DJ341" s="455">
        <f t="shared" ref="DJ341:DJ348" si="3437">IFERROR(DI341/DH341*100,0)</f>
        <v>0</v>
      </c>
      <c r="DK341" s="455">
        <f t="shared" ref="DK341:DK348" si="3438">IFERROR(+(IF(DE341="","0",DE341))+(IF(DG341="","0",DG341))+(IF(DJ341="","0",DJ341)),"")</f>
        <v>2890.466335</v>
      </c>
      <c r="DL341" s="456">
        <v>0.23915411846270695</v>
      </c>
      <c r="DM341" s="457">
        <f t="shared" ref="DM341:DM348" si="3439">IFERROR(+DL341*(DK341-DJ341),"")</f>
        <v>691.2669283</v>
      </c>
      <c r="DN341" s="458">
        <f t="shared" ref="DN341:DN348" si="3440">IFERROR(+(IF(DK341="","0",DK341))-(IF(DM341="","0",DM341)),"")</f>
        <v>2199.199407</v>
      </c>
      <c r="DO341" s="459"/>
      <c r="DP341" s="452">
        <v>1.0</v>
      </c>
      <c r="DQ341" s="453" t="s">
        <v>59</v>
      </c>
      <c r="DR341" s="454" t="s">
        <v>136</v>
      </c>
      <c r="DS341" s="454" t="s">
        <v>134</v>
      </c>
      <c r="DT341" s="455">
        <f>'Produksi dan Harga'!AO25</f>
        <v>971</v>
      </c>
      <c r="DU341" s="455">
        <f t="shared" ref="DU341:DU348" si="3441">DD341</f>
        <v>703618.8742</v>
      </c>
      <c r="DV341" s="455">
        <f t="shared" ref="DV341:DV348" si="3442">IFERROR(DT341*DU341/1000000,0)</f>
        <v>683.2139269</v>
      </c>
      <c r="DW341" s="456"/>
      <c r="DX341" s="455">
        <f t="shared" ref="DX341:DX348" si="3443">IFERROR(+DV341*DW341,"")</f>
        <v>0</v>
      </c>
      <c r="DY341" s="456"/>
      <c r="DZ341" s="455">
        <f>ADHB!EA341</f>
        <v>0</v>
      </c>
      <c r="EA341" s="455">
        <f t="shared" ref="EA341:EA348" si="3444">IFERROR(DZ341/DY341*100,0)</f>
        <v>0</v>
      </c>
      <c r="EB341" s="455">
        <f t="shared" ref="EB341:EB348" si="3445">IFERROR(+(IF(DV341="","0",DV341))+(IF(DX341="","0",DX341))+(IF(EA341="","0",EA341)),"")</f>
        <v>683.2139269</v>
      </c>
      <c r="EC341" s="456">
        <v>0.23915411846270695</v>
      </c>
      <c r="ED341" s="457">
        <f t="shared" ref="ED341:ED348" si="3446">IFERROR(+EC341*(EB341-EA341),"")</f>
        <v>163.3934244</v>
      </c>
      <c r="EE341" s="458">
        <f t="shared" ref="EE341:EE348" si="3447">IFERROR(+(IF(EB341="","0",EB341))-(IF(ED341="","0",ED341)),"")</f>
        <v>519.8205025</v>
      </c>
      <c r="EF341" s="459"/>
      <c r="EG341" s="452">
        <v>1.0</v>
      </c>
      <c r="EH341" s="453" t="s">
        <v>59</v>
      </c>
      <c r="EI341" s="454" t="s">
        <v>136</v>
      </c>
      <c r="EJ341" s="454" t="s">
        <v>134</v>
      </c>
      <c r="EK341" s="455">
        <f>'Produksi dan Harga'!AT25</f>
        <v>1276</v>
      </c>
      <c r="EL341" s="455">
        <f t="shared" ref="EL341:EL348" si="3448">DU341</f>
        <v>703618.8742</v>
      </c>
      <c r="EM341" s="455">
        <f t="shared" ref="EM341:EM348" si="3449">IFERROR(EK341*EL341/1000000,0)</f>
        <v>897.8176835</v>
      </c>
      <c r="EN341" s="456"/>
      <c r="EO341" s="455">
        <f t="shared" ref="EO341:EO348" si="3450">IFERROR(+EM341*EN341,"")</f>
        <v>0</v>
      </c>
      <c r="EP341" s="456"/>
      <c r="EQ341" s="455">
        <f>ADHB!ER341</f>
        <v>0</v>
      </c>
      <c r="ER341" s="455">
        <f t="shared" ref="ER341:ER348" si="3451">IFERROR(EQ341/EP341*100,0)</f>
        <v>0</v>
      </c>
      <c r="ES341" s="455">
        <f t="shared" ref="ES341:ES348" si="3452">IFERROR(+(IF(EM341="","0",EM341))+(IF(EO341="","0",EO341))+(IF(ER341="","0",ER341)),"")</f>
        <v>897.8176835</v>
      </c>
      <c r="ET341" s="456">
        <v>0.23915411846270695</v>
      </c>
      <c r="EU341" s="457">
        <f t="shared" ref="EU341:EU348" si="3453">IFERROR(+ET341*(ES341-ER341),"")</f>
        <v>214.7167966</v>
      </c>
      <c r="EV341" s="458">
        <f t="shared" ref="EV341:EV348" si="3454">IFERROR(+(IF(ES341="","0",ES341))-(IF(EU341="","0",EU341)),"")</f>
        <v>683.1008868</v>
      </c>
      <c r="EW341" s="459"/>
      <c r="EX341" s="452">
        <v>1.0</v>
      </c>
      <c r="EY341" s="453" t="s">
        <v>59</v>
      </c>
      <c r="EZ341" s="454" t="s">
        <v>136</v>
      </c>
      <c r="FA341" s="454" t="s">
        <v>134</v>
      </c>
      <c r="FB341" s="455">
        <f>'Produksi dan Harga'!AY25</f>
        <v>6396</v>
      </c>
      <c r="FC341" s="455">
        <f t="shared" ref="FC341:FC348" si="3455">EL341</f>
        <v>703618.8742</v>
      </c>
      <c r="FD341" s="455">
        <f t="shared" ref="FD341:FD348" si="3456">IFERROR(FB341*FC341/1000000,0)</f>
        <v>4500.346319</v>
      </c>
      <c r="FE341" s="456"/>
      <c r="FF341" s="455">
        <f t="shared" ref="FF341:FF348" si="3457">IFERROR(+FD341*FE341,"")</f>
        <v>0</v>
      </c>
      <c r="FG341" s="456"/>
      <c r="FH341" s="455">
        <f>ADHB!FI341</f>
        <v>0</v>
      </c>
      <c r="FI341" s="455">
        <f t="shared" ref="FI341:FI348" si="3458">IFERROR(FH341/FG341*100,0)</f>
        <v>0</v>
      </c>
      <c r="FJ341" s="455">
        <f t="shared" ref="FJ341:FJ348" si="3459">IFERROR(+(IF(FD341="","0",FD341))+(IF(FF341="","0",FF341))+(IF(FI341="","0",FI341)),"")</f>
        <v>4500.346319</v>
      </c>
      <c r="FK341" s="456">
        <v>0.23915411846270695</v>
      </c>
      <c r="FL341" s="457">
        <f t="shared" ref="FL341:FL348" si="3460">IFERROR(+FK341*(FJ341-FI341),"")</f>
        <v>1076.276357</v>
      </c>
      <c r="FM341" s="458">
        <f t="shared" ref="FM341:FM348" si="3461">IFERROR(+(IF(FJ341="","0",FJ341))-(IF(FL341="","0",FL341)),"")</f>
        <v>3424.069963</v>
      </c>
      <c r="FN341" s="459"/>
      <c r="FO341" s="452">
        <v>1.0</v>
      </c>
      <c r="FP341" s="453" t="s">
        <v>59</v>
      </c>
      <c r="FQ341" s="454" t="s">
        <v>136</v>
      </c>
      <c r="FR341" s="454" t="s">
        <v>134</v>
      </c>
      <c r="FS341" s="455">
        <f>'Produksi dan Harga'!BD25</f>
        <v>3845</v>
      </c>
      <c r="FT341" s="455">
        <f t="shared" ref="FT341:FT348" si="3462">FC341</f>
        <v>703618.8742</v>
      </c>
      <c r="FU341" s="455">
        <f t="shared" ref="FU341:FU348" si="3463">IFERROR(FS341*FT341/1000000,0)</f>
        <v>2705.414571</v>
      </c>
      <c r="FV341" s="456"/>
      <c r="FW341" s="455">
        <f t="shared" ref="FW341:FW348" si="3464">IFERROR(+FU341*FV341,"")</f>
        <v>0</v>
      </c>
      <c r="FX341" s="456"/>
      <c r="FY341" s="455">
        <f>ADHB!FZ341</f>
        <v>0</v>
      </c>
      <c r="FZ341" s="455">
        <f t="shared" ref="FZ341:FZ348" si="3465">IFERROR(FY341/FX341*100,0)</f>
        <v>0</v>
      </c>
      <c r="GA341" s="455">
        <f t="shared" ref="GA341:GA348" si="3466">IFERROR(+(IF(FU341="","0",FU341))+(IF(FW341="","0",FW341))+(IF(FZ341="","0",FZ341)),"")</f>
        <v>2705.414571</v>
      </c>
      <c r="GB341" s="456">
        <v>0.23915411846270695</v>
      </c>
      <c r="GC341" s="457">
        <f t="shared" ref="GC341:GC348" si="3467">IFERROR(+GB341*(GA341-FZ341),"")</f>
        <v>647.0110369</v>
      </c>
      <c r="GD341" s="458">
        <f t="shared" ref="GD341:GD348" si="3468">IFERROR(+(IF(GA341="","0",GA341))-(IF(GC341="","0",GC341)),"")</f>
        <v>2058.403534</v>
      </c>
      <c r="GE341" s="459"/>
      <c r="GF341" s="452">
        <v>1.0</v>
      </c>
      <c r="GG341" s="453" t="s">
        <v>59</v>
      </c>
      <c r="GH341" s="454" t="s">
        <v>136</v>
      </c>
      <c r="GI341" s="454" t="s">
        <v>134</v>
      </c>
      <c r="GJ341" s="455">
        <f>'Produksi dan Harga'!BI25</f>
        <v>3027</v>
      </c>
      <c r="GK341" s="455">
        <f t="shared" ref="GK341:GK348" si="3469">FT341</f>
        <v>703618.8742</v>
      </c>
      <c r="GL341" s="455">
        <f t="shared" ref="GL341:GL348" si="3470">IFERROR(GJ341*GK341/1000000,0)</f>
        <v>2129.854332</v>
      </c>
      <c r="GM341" s="456"/>
      <c r="GN341" s="455">
        <f t="shared" ref="GN341:GN348" si="3471">IFERROR(+GL341*GM341,"")</f>
        <v>0</v>
      </c>
      <c r="GO341" s="456"/>
      <c r="GP341" s="455">
        <f>ADHB!GQ341</f>
        <v>0</v>
      </c>
      <c r="GQ341" s="455">
        <f t="shared" ref="GQ341:GQ348" si="3472">IFERROR(GP341/GO341*100,0)</f>
        <v>0</v>
      </c>
      <c r="GR341" s="455">
        <f t="shared" ref="GR341:GR348" si="3473">IFERROR(+(IF(GL341="","0",GL341))+(IF(GN341="","0",GN341))+(IF(GQ341="","0",GQ341)),"")</f>
        <v>2129.854332</v>
      </c>
      <c r="GS341" s="456">
        <v>0.23915411846270695</v>
      </c>
      <c r="GT341" s="457">
        <f t="shared" ref="GT341:GT348" si="3474">IFERROR(+GS341*(GR341-GQ341),"")</f>
        <v>509.3634353</v>
      </c>
      <c r="GU341" s="458">
        <f t="shared" ref="GU341:GU348" si="3475">IFERROR(+(IF(GR341="","0",GR341))-(IF(GT341="","0",GT341)),"")</f>
        <v>1620.490897</v>
      </c>
      <c r="GV341" s="459"/>
      <c r="GW341" s="452">
        <v>1.0</v>
      </c>
      <c r="GX341" s="453" t="s">
        <v>59</v>
      </c>
      <c r="GY341" s="454" t="s">
        <v>136</v>
      </c>
      <c r="GZ341" s="454" t="s">
        <v>134</v>
      </c>
      <c r="HA341" s="455">
        <f>'Produksi dan Harga'!BN25</f>
        <v>3379.2</v>
      </c>
      <c r="HB341" s="455">
        <f t="shared" ref="HB341:HB348" si="3476">GK341</f>
        <v>703618.8742</v>
      </c>
      <c r="HC341" s="455">
        <f t="shared" ref="HC341:HC348" si="3477">IFERROR(HA341*HB341/1000000,0)</f>
        <v>2377.6689</v>
      </c>
      <c r="HD341" s="456"/>
      <c r="HE341" s="455">
        <f t="shared" ref="HE341:HE348" si="3478">IFERROR(+HC341*HD341,"")</f>
        <v>0</v>
      </c>
      <c r="HF341" s="456"/>
      <c r="HG341" s="455">
        <f>ADHB!HH341</f>
        <v>0</v>
      </c>
      <c r="HH341" s="455">
        <f t="shared" ref="HH341:HH348" si="3479">IFERROR(HG341/HF341*100,0)</f>
        <v>0</v>
      </c>
      <c r="HI341" s="455">
        <f t="shared" ref="HI341:HI348" si="3480">IFERROR(+(IF(HC341="","0",HC341))+(IF(HE341="","0",HE341))+(IF(HH341="","0",HH341)),"")</f>
        <v>2377.6689</v>
      </c>
      <c r="HJ341" s="456">
        <v>0.23915411846270695</v>
      </c>
      <c r="HK341" s="457">
        <f t="shared" ref="HK341:HK348" si="3481">IFERROR(+HJ341*(HI341-HH341),"")</f>
        <v>568.6293097</v>
      </c>
      <c r="HL341" s="458">
        <f t="shared" ref="HL341:HL348" si="3482">IFERROR(+(IF(HI341="","0",HI341))-(IF(HK341="","0",HK341)),"")</f>
        <v>1809.03959</v>
      </c>
      <c r="HM341" s="459"/>
      <c r="HN341" s="452">
        <v>1.0</v>
      </c>
      <c r="HO341" s="453" t="s">
        <v>59</v>
      </c>
      <c r="HP341" s="454" t="s">
        <v>136</v>
      </c>
      <c r="HQ341" s="454" t="s">
        <v>134</v>
      </c>
      <c r="HR341" s="455">
        <f>'Produksi dan Harga'!BS25</f>
        <v>6262.3</v>
      </c>
      <c r="HS341" s="455">
        <f t="shared" ref="HS341:HS348" si="3483">HB341</f>
        <v>703618.8742</v>
      </c>
      <c r="HT341" s="455">
        <f t="shared" ref="HT341:HT348" si="3484">IFERROR(HR341*HS341/1000000,0)</f>
        <v>4406.272476</v>
      </c>
      <c r="HU341" s="456"/>
      <c r="HV341" s="455">
        <f t="shared" ref="HV341:HV348" si="3485">IFERROR(+HT341*HU341,"")</f>
        <v>0</v>
      </c>
      <c r="HW341" s="456"/>
      <c r="HX341" s="455">
        <f>ADHB!HY341</f>
        <v>0</v>
      </c>
      <c r="HY341" s="455">
        <f t="shared" ref="HY341:HY348" si="3486">IFERROR(HX341/HW341*100,0)</f>
        <v>0</v>
      </c>
      <c r="HZ341" s="455">
        <f t="shared" ref="HZ341:HZ348" si="3487">IFERROR(+(IF(HT341="","0",HT341))+(IF(HV341="","0",HV341))+(IF(HY341="","0",HY341)),"")</f>
        <v>4406.272476</v>
      </c>
      <c r="IA341" s="456">
        <v>0.23915411846270695</v>
      </c>
      <c r="IB341" s="457">
        <f t="shared" ref="IB341:IB348" si="3488">IFERROR(+IA341*(HZ341-HY341),"")</f>
        <v>1053.77821</v>
      </c>
      <c r="IC341" s="458">
        <f t="shared" ref="IC341:IC348" si="3489">IFERROR(+(IF(HZ341="","0",HZ341))-(IF(IB341="","0",IB341)),"")</f>
        <v>3352.494266</v>
      </c>
      <c r="ID341" s="459"/>
      <c r="IE341" s="452">
        <v>1.0</v>
      </c>
      <c r="IF341" s="453" t="s">
        <v>59</v>
      </c>
      <c r="IG341" s="454" t="s">
        <v>136</v>
      </c>
      <c r="IH341" s="454" t="s">
        <v>134</v>
      </c>
      <c r="II341" s="455">
        <f>'Produksi dan Harga'!BX25</f>
        <v>4905.4</v>
      </c>
      <c r="IJ341" s="455">
        <f t="shared" ref="IJ341:IJ348" si="3490">HS341</f>
        <v>703618.8742</v>
      </c>
      <c r="IK341" s="455">
        <f t="shared" ref="IK341:IK348" si="3491">IFERROR(II341*IJ341/1000000,0)</f>
        <v>3451.532026</v>
      </c>
      <c r="IL341" s="456"/>
      <c r="IM341" s="455">
        <f t="shared" ref="IM341:IM348" si="3492">IFERROR(+IK341*IL341,"")</f>
        <v>0</v>
      </c>
      <c r="IN341" s="456"/>
      <c r="IO341" s="455">
        <f>ADHB!IP341</f>
        <v>0</v>
      </c>
      <c r="IP341" s="455">
        <f t="shared" ref="IP341:IP348" si="3493">IFERROR(IO341/IN341*100,0)</f>
        <v>0</v>
      </c>
      <c r="IQ341" s="455">
        <f t="shared" ref="IQ341:IQ348" si="3494">IFERROR(+(IF(IK341="","0",IK341))+(IF(IM341="","0",IM341))+(IF(IP341="","0",IP341)),"")</f>
        <v>3451.532026</v>
      </c>
      <c r="IR341" s="456">
        <v>0.23915411846270695</v>
      </c>
      <c r="IS341" s="457">
        <f t="shared" ref="IS341:IS348" si="3495">IFERROR(+IR341*(IQ341-IP341),"")</f>
        <v>825.4480989</v>
      </c>
      <c r="IT341" s="458">
        <f t="shared" ref="IT341:IT348" si="3496">IFERROR(+(IF(IQ341="","0",IQ341))-(IF(IS341="","0",IS341)),"")</f>
        <v>2626.083927</v>
      </c>
      <c r="IU341" s="459"/>
      <c r="IV341" s="452">
        <v>1.0</v>
      </c>
      <c r="IW341" s="453" t="s">
        <v>59</v>
      </c>
      <c r="IX341" s="454" t="s">
        <v>136</v>
      </c>
      <c r="IY341" s="454" t="s">
        <v>134</v>
      </c>
      <c r="IZ341" s="455">
        <f>'Produksi dan Harga'!CC25</f>
        <v>5360.7</v>
      </c>
      <c r="JA341" s="455">
        <f t="shared" ref="JA341:JA348" si="3497">IJ341</f>
        <v>703618.8742</v>
      </c>
      <c r="JB341" s="455">
        <f t="shared" ref="JB341:JB348" si="3498">IFERROR(IZ341*JA341/1000000,0)</f>
        <v>3771.889699</v>
      </c>
      <c r="JC341" s="456"/>
      <c r="JD341" s="455">
        <f t="shared" ref="JD341:JD348" si="3499">IFERROR(+JB341*JC341,"")</f>
        <v>0</v>
      </c>
      <c r="JE341" s="456"/>
      <c r="JF341" s="455">
        <f>ADHB!JG341</f>
        <v>0</v>
      </c>
      <c r="JG341" s="455">
        <f t="shared" ref="JG341:JG348" si="3500">IFERROR(JF341/JE341*100,0)</f>
        <v>0</v>
      </c>
      <c r="JH341" s="455">
        <f t="shared" ref="JH341:JH348" si="3501">IFERROR(+(IF(JB341="","0",JB341))+(IF(JD341="","0",JD341))+(IF(JG341="","0",JG341)),"")</f>
        <v>3771.889699</v>
      </c>
      <c r="JI341" s="456">
        <v>0.23915411846270695</v>
      </c>
      <c r="JJ341" s="457">
        <f t="shared" ref="JJ341:JJ348" si="3502">IFERROR(+JI341*(JH341-JG341),"")</f>
        <v>902.0629559</v>
      </c>
      <c r="JK341" s="458">
        <f t="shared" ref="JK341:JK348" si="3503">IFERROR(+(IF(JH341="","0",JH341))-(IF(JJ341="","0",JJ341)),"")</f>
        <v>2869.826743</v>
      </c>
      <c r="JL341" s="459"/>
      <c r="JM341" s="452">
        <v>1.0</v>
      </c>
      <c r="JN341" s="453" t="s">
        <v>59</v>
      </c>
      <c r="JO341" s="454" t="s">
        <v>136</v>
      </c>
      <c r="JP341" s="454" t="s">
        <v>134</v>
      </c>
      <c r="JQ341" s="455"/>
      <c r="JR341" s="455">
        <f t="shared" ref="JR341:JR348" si="3504">JA341</f>
        <v>703618.8742</v>
      </c>
      <c r="JS341" s="455">
        <f t="shared" ref="JS341:JS348" si="3505">IFERROR(JQ341*JR341/1000000,0)</f>
        <v>0</v>
      </c>
      <c r="JT341" s="456"/>
      <c r="JU341" s="455">
        <f t="shared" ref="JU341:JU348" si="3506">IFERROR(+JS341*JT341,"")</f>
        <v>0</v>
      </c>
      <c r="JV341" s="456"/>
      <c r="JW341" s="455" t="str">
        <f>ADHB!LF341</f>
        <v/>
      </c>
      <c r="JX341" s="455">
        <f t="shared" ref="JX341:JX348" si="3507">IFERROR(JW341/JV341*100,0)</f>
        <v>0</v>
      </c>
      <c r="JY341" s="455">
        <f t="shared" ref="JY341:JY348" si="3508">IFERROR(+(IF(JS341="","0",JS341))+(IF(JU341="","0",JU341))+(IF(JX341="","0",JX341)),"")</f>
        <v>0</v>
      </c>
      <c r="JZ341" s="456">
        <v>0.23915411846270695</v>
      </c>
      <c r="KA341" s="457">
        <f t="shared" ref="KA341:KA348" si="3509">IFERROR(+JZ341*(JY341-JX341),"")</f>
        <v>0</v>
      </c>
      <c r="KB341" s="458">
        <f t="shared" ref="KB341:KB348" si="3510">IFERROR(+(IF(JY341="","0",JY341))-(IF(KA341="","0",KA341)),"")</f>
        <v>0</v>
      </c>
      <c r="KC341" s="459"/>
      <c r="KD341" s="452">
        <v>1.0</v>
      </c>
      <c r="KE341" s="453" t="s">
        <v>59</v>
      </c>
      <c r="KF341" s="454" t="s">
        <v>136</v>
      </c>
      <c r="KG341" s="454" t="s">
        <v>134</v>
      </c>
      <c r="KH341" s="455"/>
      <c r="KI341" s="455">
        <f t="shared" ref="KI341:KI348" si="3511">JR341</f>
        <v>703618.8742</v>
      </c>
      <c r="KJ341" s="455">
        <f t="shared" ref="KJ341:KJ348" si="3512">IFERROR(KH341*KI341/1000000,0)</f>
        <v>0</v>
      </c>
      <c r="KK341" s="456"/>
      <c r="KL341" s="455">
        <f t="shared" ref="KL341:KL348" si="3513">IFERROR(+KJ341*KK341,"")</f>
        <v>0</v>
      </c>
      <c r="KM341" s="456"/>
      <c r="KN341" s="455" t="str">
        <f>ADHB!LW341</f>
        <v/>
      </c>
      <c r="KO341" s="455">
        <f t="shared" ref="KO341:KO348" si="3514">IFERROR(KN341/KM341*100,0)</f>
        <v>0</v>
      </c>
      <c r="KP341" s="455">
        <f t="shared" ref="KP341:KP348" si="3515">IFERROR(+(IF(KJ341="","0",KJ341))+(IF(KL341="","0",KL341))+(IF(KO341="","0",KO341)),"")</f>
        <v>0</v>
      </c>
      <c r="KQ341" s="456">
        <v>0.23915411846270695</v>
      </c>
      <c r="KR341" s="457">
        <f t="shared" ref="KR341:KR348" si="3516">IFERROR(+KQ341*(KP341-KO341),"")</f>
        <v>0</v>
      </c>
      <c r="KS341" s="458">
        <f t="shared" ref="KS341:KS348" si="3517">IFERROR(+(IF(KP341="","0",KP341))-(IF(KR341="","0",KR341)),"")</f>
        <v>0</v>
      </c>
      <c r="KT341" s="459"/>
      <c r="KU341" s="460"/>
    </row>
    <row r="342" ht="15.75" customHeight="1">
      <c r="A342" s="452">
        <v>2.0</v>
      </c>
      <c r="B342" s="453" t="s">
        <v>60</v>
      </c>
      <c r="C342" s="454" t="s">
        <v>136</v>
      </c>
      <c r="D342" s="454" t="s">
        <v>134</v>
      </c>
      <c r="E342" s="455">
        <f>'Produksi dan Harga'!F26</f>
        <v>2</v>
      </c>
      <c r="F342" s="455">
        <v>863959.2014248257</v>
      </c>
      <c r="G342" s="455">
        <f t="shared" si="3393"/>
        <v>1.727918403</v>
      </c>
      <c r="H342" s="456"/>
      <c r="I342" s="455">
        <f t="shared" si="3394"/>
        <v>0</v>
      </c>
      <c r="J342" s="456"/>
      <c r="K342" s="455">
        <f>ADHB!L342</f>
        <v>0</v>
      </c>
      <c r="L342" s="455">
        <f t="shared" si="3395"/>
        <v>0</v>
      </c>
      <c r="M342" s="455">
        <f t="shared" si="3396"/>
        <v>1.727918403</v>
      </c>
      <c r="N342" s="456">
        <v>0.23915411846270695</v>
      </c>
      <c r="O342" s="457">
        <f t="shared" si="3397"/>
        <v>0.4132388024</v>
      </c>
      <c r="P342" s="458">
        <f t="shared" si="3398"/>
        <v>1.3146796</v>
      </c>
      <c r="Q342" s="459"/>
      <c r="R342" s="452">
        <v>2.0</v>
      </c>
      <c r="S342" s="453" t="s">
        <v>60</v>
      </c>
      <c r="T342" s="454" t="s">
        <v>136</v>
      </c>
      <c r="U342" s="454" t="s">
        <v>134</v>
      </c>
      <c r="V342" s="455">
        <f>'Produksi dan Harga'!K26</f>
        <v>30</v>
      </c>
      <c r="W342" s="455">
        <f t="shared" si="3399"/>
        <v>863959.2014</v>
      </c>
      <c r="X342" s="455">
        <f t="shared" si="3400"/>
        <v>25.91877604</v>
      </c>
      <c r="Y342" s="456"/>
      <c r="Z342" s="455">
        <f t="shared" si="3401"/>
        <v>0</v>
      </c>
      <c r="AA342" s="456"/>
      <c r="AB342" s="455">
        <f>ADHB!AC342</f>
        <v>0</v>
      </c>
      <c r="AC342" s="455">
        <f t="shared" si="3402"/>
        <v>0</v>
      </c>
      <c r="AD342" s="455">
        <f t="shared" si="3403"/>
        <v>25.91877604</v>
      </c>
      <c r="AE342" s="456">
        <v>0.23915411846270695</v>
      </c>
      <c r="AF342" s="457">
        <f t="shared" si="3404"/>
        <v>6.198582036</v>
      </c>
      <c r="AG342" s="458">
        <f t="shared" si="3405"/>
        <v>19.72019401</v>
      </c>
      <c r="AH342" s="459"/>
      <c r="AI342" s="452">
        <v>2.0</v>
      </c>
      <c r="AJ342" s="453" t="s">
        <v>60</v>
      </c>
      <c r="AK342" s="454" t="s">
        <v>136</v>
      </c>
      <c r="AL342" s="454" t="s">
        <v>134</v>
      </c>
      <c r="AM342" s="455">
        <f>'Produksi dan Harga'!P26</f>
        <v>25</v>
      </c>
      <c r="AN342" s="455">
        <f t="shared" si="3406"/>
        <v>863959.2014</v>
      </c>
      <c r="AO342" s="455">
        <f t="shared" si="3407"/>
        <v>21.59898004</v>
      </c>
      <c r="AP342" s="456"/>
      <c r="AQ342" s="455">
        <f t="shared" si="3408"/>
        <v>0</v>
      </c>
      <c r="AR342" s="456"/>
      <c r="AS342" s="455">
        <f>ADHB!AT342</f>
        <v>0</v>
      </c>
      <c r="AT342" s="455">
        <f t="shared" si="3409"/>
        <v>0</v>
      </c>
      <c r="AU342" s="455">
        <f t="shared" si="3410"/>
        <v>21.59898004</v>
      </c>
      <c r="AV342" s="456">
        <v>0.23915411846270695</v>
      </c>
      <c r="AW342" s="457">
        <f t="shared" si="3411"/>
        <v>5.16548503</v>
      </c>
      <c r="AX342" s="458">
        <f t="shared" si="3412"/>
        <v>16.43349501</v>
      </c>
      <c r="AY342" s="459"/>
      <c r="AZ342" s="452">
        <v>2.0</v>
      </c>
      <c r="BA342" s="453" t="s">
        <v>60</v>
      </c>
      <c r="BB342" s="454" t="s">
        <v>136</v>
      </c>
      <c r="BC342" s="454" t="s">
        <v>134</v>
      </c>
      <c r="BD342" s="455">
        <f>'Produksi dan Harga'!U26</f>
        <v>7</v>
      </c>
      <c r="BE342" s="455">
        <f t="shared" si="3413"/>
        <v>863959.2014</v>
      </c>
      <c r="BF342" s="455">
        <f t="shared" si="3414"/>
        <v>6.04771441</v>
      </c>
      <c r="BG342" s="456"/>
      <c r="BH342" s="455">
        <f t="shared" si="3415"/>
        <v>0</v>
      </c>
      <c r="BI342" s="456"/>
      <c r="BJ342" s="455">
        <f>ADHB!BK342</f>
        <v>0</v>
      </c>
      <c r="BK342" s="455">
        <f t="shared" si="3416"/>
        <v>0</v>
      </c>
      <c r="BL342" s="455">
        <f t="shared" si="3417"/>
        <v>6.04771441</v>
      </c>
      <c r="BM342" s="456">
        <v>0.23915411846270695</v>
      </c>
      <c r="BN342" s="457">
        <f t="shared" si="3418"/>
        <v>1.446335808</v>
      </c>
      <c r="BO342" s="458">
        <f t="shared" si="3419"/>
        <v>4.601378602</v>
      </c>
      <c r="BP342" s="459"/>
      <c r="BQ342" s="452">
        <v>2.0</v>
      </c>
      <c r="BR342" s="453" t="s">
        <v>60</v>
      </c>
      <c r="BS342" s="454" t="s">
        <v>136</v>
      </c>
      <c r="BT342" s="454" t="s">
        <v>134</v>
      </c>
      <c r="BU342" s="455">
        <f>'Produksi dan Harga'!Z26</f>
        <v>75</v>
      </c>
      <c r="BV342" s="455">
        <f t="shared" si="3420"/>
        <v>863959.2014</v>
      </c>
      <c r="BW342" s="455">
        <f t="shared" si="3421"/>
        <v>64.79694011</v>
      </c>
      <c r="BX342" s="456"/>
      <c r="BY342" s="455">
        <f t="shared" si="3422"/>
        <v>0</v>
      </c>
      <c r="BZ342" s="456"/>
      <c r="CA342" s="455">
        <f>ADHB!CB342</f>
        <v>0</v>
      </c>
      <c r="CB342" s="455">
        <f t="shared" si="3423"/>
        <v>0</v>
      </c>
      <c r="CC342" s="455">
        <f t="shared" si="3424"/>
        <v>64.79694011</v>
      </c>
      <c r="CD342" s="456">
        <v>0.23915411846270695</v>
      </c>
      <c r="CE342" s="457">
        <f t="shared" si="3425"/>
        <v>15.49645509</v>
      </c>
      <c r="CF342" s="458">
        <f t="shared" si="3426"/>
        <v>49.30048502</v>
      </c>
      <c r="CG342" s="459"/>
      <c r="CH342" s="452">
        <v>2.0</v>
      </c>
      <c r="CI342" s="453" t="s">
        <v>60</v>
      </c>
      <c r="CJ342" s="454" t="s">
        <v>136</v>
      </c>
      <c r="CK342" s="454" t="s">
        <v>134</v>
      </c>
      <c r="CL342" s="455">
        <f>'Produksi dan Harga'!AE26</f>
        <v>64</v>
      </c>
      <c r="CM342" s="455">
        <f t="shared" si="3427"/>
        <v>863959.2014</v>
      </c>
      <c r="CN342" s="455">
        <f t="shared" si="3428"/>
        <v>55.29338889</v>
      </c>
      <c r="CO342" s="456"/>
      <c r="CP342" s="455">
        <f t="shared" si="3429"/>
        <v>0</v>
      </c>
      <c r="CQ342" s="456"/>
      <c r="CR342" s="455">
        <f>ADHB!CS342</f>
        <v>0</v>
      </c>
      <c r="CS342" s="455">
        <f t="shared" si="3430"/>
        <v>0</v>
      </c>
      <c r="CT342" s="455">
        <f t="shared" si="3431"/>
        <v>55.29338889</v>
      </c>
      <c r="CU342" s="456">
        <v>0.23915411846270695</v>
      </c>
      <c r="CV342" s="457">
        <f t="shared" si="3432"/>
        <v>13.22364168</v>
      </c>
      <c r="CW342" s="458">
        <f t="shared" si="3433"/>
        <v>42.06974721</v>
      </c>
      <c r="CX342" s="459"/>
      <c r="CY342" s="452">
        <v>2.0</v>
      </c>
      <c r="CZ342" s="453" t="s">
        <v>60</v>
      </c>
      <c r="DA342" s="454" t="s">
        <v>136</v>
      </c>
      <c r="DB342" s="454" t="s">
        <v>134</v>
      </c>
      <c r="DC342" s="455">
        <f>'Produksi dan Harga'!AJ26</f>
        <v>591</v>
      </c>
      <c r="DD342" s="455">
        <f t="shared" si="3434"/>
        <v>863959.2014</v>
      </c>
      <c r="DE342" s="455">
        <f t="shared" si="3435"/>
        <v>510.599888</v>
      </c>
      <c r="DF342" s="456"/>
      <c r="DG342" s="455">
        <f t="shared" si="3436"/>
        <v>0</v>
      </c>
      <c r="DH342" s="456"/>
      <c r="DI342" s="455">
        <f>ADHB!DJ342</f>
        <v>0</v>
      </c>
      <c r="DJ342" s="455">
        <f t="shared" si="3437"/>
        <v>0</v>
      </c>
      <c r="DK342" s="455">
        <f t="shared" si="3438"/>
        <v>510.599888</v>
      </c>
      <c r="DL342" s="456">
        <v>0.23915411846270695</v>
      </c>
      <c r="DM342" s="457">
        <f t="shared" si="3439"/>
        <v>122.1120661</v>
      </c>
      <c r="DN342" s="458">
        <f t="shared" si="3440"/>
        <v>388.4878219</v>
      </c>
      <c r="DO342" s="459"/>
      <c r="DP342" s="452">
        <v>2.0</v>
      </c>
      <c r="DQ342" s="453" t="s">
        <v>60</v>
      </c>
      <c r="DR342" s="454" t="s">
        <v>136</v>
      </c>
      <c r="DS342" s="454" t="s">
        <v>134</v>
      </c>
      <c r="DT342" s="455">
        <f>'Produksi dan Harga'!AO26</f>
        <v>93</v>
      </c>
      <c r="DU342" s="455">
        <f t="shared" si="3441"/>
        <v>863959.2014</v>
      </c>
      <c r="DV342" s="455">
        <f t="shared" si="3442"/>
        <v>80.34820573</v>
      </c>
      <c r="DW342" s="456"/>
      <c r="DX342" s="455">
        <f t="shared" si="3443"/>
        <v>0</v>
      </c>
      <c r="DY342" s="456"/>
      <c r="DZ342" s="455">
        <f>ADHB!EA342</f>
        <v>0</v>
      </c>
      <c r="EA342" s="455">
        <f t="shared" si="3444"/>
        <v>0</v>
      </c>
      <c r="EB342" s="455">
        <f t="shared" si="3445"/>
        <v>80.34820573</v>
      </c>
      <c r="EC342" s="456">
        <v>0.23915411846270695</v>
      </c>
      <c r="ED342" s="457">
        <f t="shared" si="3446"/>
        <v>19.21560431</v>
      </c>
      <c r="EE342" s="458">
        <f t="shared" si="3447"/>
        <v>61.13260142</v>
      </c>
      <c r="EF342" s="459"/>
      <c r="EG342" s="452">
        <v>2.0</v>
      </c>
      <c r="EH342" s="453" t="s">
        <v>60</v>
      </c>
      <c r="EI342" s="454" t="s">
        <v>136</v>
      </c>
      <c r="EJ342" s="454" t="s">
        <v>134</v>
      </c>
      <c r="EK342" s="455">
        <f>'Produksi dan Harga'!AT26</f>
        <v>163</v>
      </c>
      <c r="EL342" s="455">
        <f t="shared" si="3448"/>
        <v>863959.2014</v>
      </c>
      <c r="EM342" s="455">
        <f t="shared" si="3449"/>
        <v>140.8253498</v>
      </c>
      <c r="EN342" s="456"/>
      <c r="EO342" s="455">
        <f t="shared" si="3450"/>
        <v>0</v>
      </c>
      <c r="EP342" s="456"/>
      <c r="EQ342" s="455">
        <f>ADHB!ER342</f>
        <v>0</v>
      </c>
      <c r="ER342" s="455">
        <f t="shared" si="3451"/>
        <v>0</v>
      </c>
      <c r="ES342" s="455">
        <f t="shared" si="3452"/>
        <v>140.8253498</v>
      </c>
      <c r="ET342" s="456">
        <v>0.23915411846270695</v>
      </c>
      <c r="EU342" s="457">
        <f t="shared" si="3453"/>
        <v>33.6789624</v>
      </c>
      <c r="EV342" s="458">
        <f t="shared" si="3454"/>
        <v>107.1463874</v>
      </c>
      <c r="EW342" s="459"/>
      <c r="EX342" s="452">
        <v>2.0</v>
      </c>
      <c r="EY342" s="453" t="s">
        <v>60</v>
      </c>
      <c r="EZ342" s="454" t="s">
        <v>136</v>
      </c>
      <c r="FA342" s="454" t="s">
        <v>134</v>
      </c>
      <c r="FB342" s="455">
        <f>'Produksi dan Harga'!AY26</f>
        <v>732</v>
      </c>
      <c r="FC342" s="455">
        <f t="shared" si="3455"/>
        <v>863959.2014</v>
      </c>
      <c r="FD342" s="455">
        <f t="shared" si="3456"/>
        <v>632.4181354</v>
      </c>
      <c r="FE342" s="456"/>
      <c r="FF342" s="455">
        <f t="shared" si="3457"/>
        <v>0</v>
      </c>
      <c r="FG342" s="456"/>
      <c r="FH342" s="455">
        <f>ADHB!FI342</f>
        <v>0</v>
      </c>
      <c r="FI342" s="455">
        <f t="shared" si="3458"/>
        <v>0</v>
      </c>
      <c r="FJ342" s="455">
        <f t="shared" si="3459"/>
        <v>632.4181354</v>
      </c>
      <c r="FK342" s="456">
        <v>0.23915411846270695</v>
      </c>
      <c r="FL342" s="457">
        <f t="shared" si="3460"/>
        <v>151.2454017</v>
      </c>
      <c r="FM342" s="458">
        <f t="shared" si="3461"/>
        <v>481.1727338</v>
      </c>
      <c r="FN342" s="459"/>
      <c r="FO342" s="452">
        <v>2.0</v>
      </c>
      <c r="FP342" s="453" t="s">
        <v>60</v>
      </c>
      <c r="FQ342" s="454" t="s">
        <v>136</v>
      </c>
      <c r="FR342" s="454" t="s">
        <v>134</v>
      </c>
      <c r="FS342" s="455">
        <f>'Produksi dan Harga'!BD26</f>
        <v>154</v>
      </c>
      <c r="FT342" s="455">
        <f t="shared" si="3462"/>
        <v>863959.2014</v>
      </c>
      <c r="FU342" s="455">
        <f t="shared" si="3463"/>
        <v>133.049717</v>
      </c>
      <c r="FV342" s="456"/>
      <c r="FW342" s="455">
        <f t="shared" si="3464"/>
        <v>0</v>
      </c>
      <c r="FX342" s="456"/>
      <c r="FY342" s="455">
        <f>ADHB!FZ342</f>
        <v>0</v>
      </c>
      <c r="FZ342" s="455">
        <f t="shared" si="3465"/>
        <v>0</v>
      </c>
      <c r="GA342" s="455">
        <f t="shared" si="3466"/>
        <v>133.049717</v>
      </c>
      <c r="GB342" s="456">
        <v>0.23915411846270695</v>
      </c>
      <c r="GC342" s="457">
        <f t="shared" si="3467"/>
        <v>31.81938779</v>
      </c>
      <c r="GD342" s="458">
        <f t="shared" si="3468"/>
        <v>101.2303292</v>
      </c>
      <c r="GE342" s="459"/>
      <c r="GF342" s="452">
        <v>2.0</v>
      </c>
      <c r="GG342" s="453" t="s">
        <v>60</v>
      </c>
      <c r="GH342" s="454" t="s">
        <v>136</v>
      </c>
      <c r="GI342" s="454" t="s">
        <v>134</v>
      </c>
      <c r="GJ342" s="455">
        <f>'Produksi dan Harga'!BI26</f>
        <v>1235</v>
      </c>
      <c r="GK342" s="455">
        <f t="shared" si="3469"/>
        <v>863959.2014</v>
      </c>
      <c r="GL342" s="455">
        <f t="shared" si="3470"/>
        <v>1066.989614</v>
      </c>
      <c r="GM342" s="456"/>
      <c r="GN342" s="455">
        <f t="shared" si="3471"/>
        <v>0</v>
      </c>
      <c r="GO342" s="456"/>
      <c r="GP342" s="455">
        <f>ADHB!GQ342</f>
        <v>0</v>
      </c>
      <c r="GQ342" s="455">
        <f t="shared" si="3472"/>
        <v>0</v>
      </c>
      <c r="GR342" s="455">
        <f t="shared" si="3473"/>
        <v>1066.989614</v>
      </c>
      <c r="GS342" s="456">
        <v>0.23915411846270695</v>
      </c>
      <c r="GT342" s="457">
        <f t="shared" si="3474"/>
        <v>255.1749605</v>
      </c>
      <c r="GU342" s="458">
        <f t="shared" si="3475"/>
        <v>811.8146533</v>
      </c>
      <c r="GV342" s="459"/>
      <c r="GW342" s="452">
        <v>2.0</v>
      </c>
      <c r="GX342" s="453" t="s">
        <v>60</v>
      </c>
      <c r="GY342" s="454" t="s">
        <v>136</v>
      </c>
      <c r="GZ342" s="454" t="s">
        <v>134</v>
      </c>
      <c r="HA342" s="455">
        <f>'Produksi dan Harga'!BN26</f>
        <v>479</v>
      </c>
      <c r="HB342" s="455">
        <f t="shared" si="3476"/>
        <v>863959.2014</v>
      </c>
      <c r="HC342" s="455">
        <f t="shared" si="3477"/>
        <v>413.8364575</v>
      </c>
      <c r="HD342" s="456"/>
      <c r="HE342" s="455">
        <f t="shared" si="3478"/>
        <v>0</v>
      </c>
      <c r="HF342" s="456"/>
      <c r="HG342" s="455">
        <f>ADHB!HH342</f>
        <v>0</v>
      </c>
      <c r="HH342" s="455">
        <f t="shared" si="3479"/>
        <v>0</v>
      </c>
      <c r="HI342" s="455">
        <f t="shared" si="3480"/>
        <v>413.8364575</v>
      </c>
      <c r="HJ342" s="456">
        <v>0.23915411846270695</v>
      </c>
      <c r="HK342" s="457">
        <f t="shared" si="3481"/>
        <v>98.97069318</v>
      </c>
      <c r="HL342" s="458">
        <f t="shared" si="3482"/>
        <v>314.8657643</v>
      </c>
      <c r="HM342" s="459"/>
      <c r="HN342" s="452">
        <v>2.0</v>
      </c>
      <c r="HO342" s="453" t="s">
        <v>60</v>
      </c>
      <c r="HP342" s="454" t="s">
        <v>136</v>
      </c>
      <c r="HQ342" s="454" t="s">
        <v>134</v>
      </c>
      <c r="HR342" s="455">
        <f>'Produksi dan Harga'!BS26</f>
        <v>439</v>
      </c>
      <c r="HS342" s="455">
        <f t="shared" si="3483"/>
        <v>863959.2014</v>
      </c>
      <c r="HT342" s="455">
        <f t="shared" si="3484"/>
        <v>379.2780894</v>
      </c>
      <c r="HU342" s="456"/>
      <c r="HV342" s="455">
        <f t="shared" si="3485"/>
        <v>0</v>
      </c>
      <c r="HW342" s="456"/>
      <c r="HX342" s="455">
        <f>ADHB!HY342</f>
        <v>0</v>
      </c>
      <c r="HY342" s="455">
        <f t="shared" si="3486"/>
        <v>0</v>
      </c>
      <c r="HZ342" s="455">
        <f t="shared" si="3487"/>
        <v>379.2780894</v>
      </c>
      <c r="IA342" s="456">
        <v>0.23915411846270695</v>
      </c>
      <c r="IB342" s="457">
        <f t="shared" si="3488"/>
        <v>90.70591713</v>
      </c>
      <c r="IC342" s="458">
        <f t="shared" si="3489"/>
        <v>288.5721723</v>
      </c>
      <c r="ID342" s="459"/>
      <c r="IE342" s="452">
        <v>2.0</v>
      </c>
      <c r="IF342" s="453" t="s">
        <v>60</v>
      </c>
      <c r="IG342" s="454" t="s">
        <v>136</v>
      </c>
      <c r="IH342" s="454" t="s">
        <v>134</v>
      </c>
      <c r="II342" s="455">
        <f>'Produksi dan Harga'!BX26</f>
        <v>166.6</v>
      </c>
      <c r="IJ342" s="455">
        <f t="shared" si="3490"/>
        <v>863959.2014</v>
      </c>
      <c r="IK342" s="455">
        <f t="shared" si="3491"/>
        <v>143.935603</v>
      </c>
      <c r="IL342" s="456"/>
      <c r="IM342" s="455">
        <f t="shared" si="3492"/>
        <v>0</v>
      </c>
      <c r="IN342" s="456"/>
      <c r="IO342" s="455">
        <f>ADHB!IP342</f>
        <v>0</v>
      </c>
      <c r="IP342" s="455">
        <f t="shared" si="3493"/>
        <v>0</v>
      </c>
      <c r="IQ342" s="455">
        <f t="shared" si="3494"/>
        <v>143.935603</v>
      </c>
      <c r="IR342" s="456">
        <v>0.23915411846270695</v>
      </c>
      <c r="IS342" s="457">
        <f t="shared" si="3495"/>
        <v>34.42279224</v>
      </c>
      <c r="IT342" s="458">
        <f t="shared" si="3496"/>
        <v>109.5128107</v>
      </c>
      <c r="IU342" s="459"/>
      <c r="IV342" s="452">
        <v>2.0</v>
      </c>
      <c r="IW342" s="453" t="s">
        <v>60</v>
      </c>
      <c r="IX342" s="454" t="s">
        <v>136</v>
      </c>
      <c r="IY342" s="454" t="s">
        <v>134</v>
      </c>
      <c r="IZ342" s="455">
        <f>'Produksi dan Harga'!CC26</f>
        <v>2049.7</v>
      </c>
      <c r="JA342" s="455">
        <f t="shared" si="3497"/>
        <v>863959.2014</v>
      </c>
      <c r="JB342" s="455">
        <f t="shared" si="3498"/>
        <v>1770.857175</v>
      </c>
      <c r="JC342" s="456"/>
      <c r="JD342" s="455">
        <f t="shared" si="3499"/>
        <v>0</v>
      </c>
      <c r="JE342" s="456"/>
      <c r="JF342" s="455">
        <f>ADHB!JG342</f>
        <v>0</v>
      </c>
      <c r="JG342" s="455">
        <f t="shared" si="3500"/>
        <v>0</v>
      </c>
      <c r="JH342" s="455">
        <f t="shared" si="3501"/>
        <v>1770.857175</v>
      </c>
      <c r="JI342" s="456">
        <v>0.23915411846270695</v>
      </c>
      <c r="JJ342" s="457">
        <f t="shared" si="3502"/>
        <v>423.5077866</v>
      </c>
      <c r="JK342" s="458">
        <f t="shared" si="3503"/>
        <v>1347.349389</v>
      </c>
      <c r="JL342" s="459"/>
      <c r="JM342" s="452">
        <v>2.0</v>
      </c>
      <c r="JN342" s="453" t="s">
        <v>60</v>
      </c>
      <c r="JO342" s="454" t="s">
        <v>136</v>
      </c>
      <c r="JP342" s="454" t="s">
        <v>134</v>
      </c>
      <c r="JQ342" s="455"/>
      <c r="JR342" s="455">
        <f t="shared" si="3504"/>
        <v>863959.2014</v>
      </c>
      <c r="JS342" s="455">
        <f t="shared" si="3505"/>
        <v>0</v>
      </c>
      <c r="JT342" s="456"/>
      <c r="JU342" s="455">
        <f t="shared" si="3506"/>
        <v>0</v>
      </c>
      <c r="JV342" s="456"/>
      <c r="JW342" s="455" t="str">
        <f>ADHB!LF342</f>
        <v/>
      </c>
      <c r="JX342" s="455">
        <f t="shared" si="3507"/>
        <v>0</v>
      </c>
      <c r="JY342" s="455">
        <f t="shared" si="3508"/>
        <v>0</v>
      </c>
      <c r="JZ342" s="456">
        <v>0.23915411846270695</v>
      </c>
      <c r="KA342" s="457">
        <f t="shared" si="3509"/>
        <v>0</v>
      </c>
      <c r="KB342" s="458">
        <f t="shared" si="3510"/>
        <v>0</v>
      </c>
      <c r="KC342" s="459"/>
      <c r="KD342" s="452">
        <v>2.0</v>
      </c>
      <c r="KE342" s="453" t="s">
        <v>60</v>
      </c>
      <c r="KF342" s="454" t="s">
        <v>136</v>
      </c>
      <c r="KG342" s="454" t="s">
        <v>134</v>
      </c>
      <c r="KH342" s="455"/>
      <c r="KI342" s="455">
        <f t="shared" si="3511"/>
        <v>863959.2014</v>
      </c>
      <c r="KJ342" s="455">
        <f t="shared" si="3512"/>
        <v>0</v>
      </c>
      <c r="KK342" s="456"/>
      <c r="KL342" s="455">
        <f t="shared" si="3513"/>
        <v>0</v>
      </c>
      <c r="KM342" s="456"/>
      <c r="KN342" s="455" t="str">
        <f>ADHB!LW342</f>
        <v/>
      </c>
      <c r="KO342" s="455">
        <f t="shared" si="3514"/>
        <v>0</v>
      </c>
      <c r="KP342" s="455">
        <f t="shared" si="3515"/>
        <v>0</v>
      </c>
      <c r="KQ342" s="456">
        <v>0.23915411846270695</v>
      </c>
      <c r="KR342" s="457">
        <f t="shared" si="3516"/>
        <v>0</v>
      </c>
      <c r="KS342" s="458">
        <f t="shared" si="3517"/>
        <v>0</v>
      </c>
      <c r="KT342" s="459"/>
      <c r="KU342" s="460"/>
    </row>
    <row r="343" ht="15.75" customHeight="1">
      <c r="A343" s="452">
        <v>3.0</v>
      </c>
      <c r="B343" s="453" t="s">
        <v>61</v>
      </c>
      <c r="C343" s="454" t="s">
        <v>136</v>
      </c>
      <c r="D343" s="454" t="s">
        <v>134</v>
      </c>
      <c r="E343" s="455">
        <f>'Produksi dan Harga'!F27</f>
        <v>0</v>
      </c>
      <c r="F343" s="455">
        <v>0.0</v>
      </c>
      <c r="G343" s="455">
        <f t="shared" si="3393"/>
        <v>0</v>
      </c>
      <c r="H343" s="456"/>
      <c r="I343" s="455">
        <f t="shared" si="3394"/>
        <v>0</v>
      </c>
      <c r="J343" s="456"/>
      <c r="K343" s="455">
        <f>ADHB!L343</f>
        <v>0</v>
      </c>
      <c r="L343" s="455">
        <f t="shared" si="3395"/>
        <v>0</v>
      </c>
      <c r="M343" s="455">
        <f t="shared" si="3396"/>
        <v>0</v>
      </c>
      <c r="N343" s="456">
        <v>0.23915411846270695</v>
      </c>
      <c r="O343" s="457">
        <f t="shared" si="3397"/>
        <v>0</v>
      </c>
      <c r="P343" s="458">
        <f t="shared" si="3398"/>
        <v>0</v>
      </c>
      <c r="Q343" s="459"/>
      <c r="R343" s="452">
        <v>3.0</v>
      </c>
      <c r="S343" s="453" t="s">
        <v>61</v>
      </c>
      <c r="T343" s="454" t="s">
        <v>136</v>
      </c>
      <c r="U343" s="454" t="s">
        <v>134</v>
      </c>
      <c r="V343" s="455">
        <f>'Produksi dan Harga'!K27</f>
        <v>0</v>
      </c>
      <c r="W343" s="455">
        <f t="shared" si="3399"/>
        <v>0</v>
      </c>
      <c r="X343" s="455">
        <f t="shared" si="3400"/>
        <v>0</v>
      </c>
      <c r="Y343" s="456"/>
      <c r="Z343" s="455">
        <f t="shared" si="3401"/>
        <v>0</v>
      </c>
      <c r="AA343" s="456"/>
      <c r="AB343" s="455">
        <f>ADHB!AC343</f>
        <v>0</v>
      </c>
      <c r="AC343" s="455">
        <f t="shared" si="3402"/>
        <v>0</v>
      </c>
      <c r="AD343" s="455">
        <f t="shared" si="3403"/>
        <v>0</v>
      </c>
      <c r="AE343" s="456">
        <v>0.23915411846270695</v>
      </c>
      <c r="AF343" s="457">
        <f t="shared" si="3404"/>
        <v>0</v>
      </c>
      <c r="AG343" s="458">
        <f t="shared" si="3405"/>
        <v>0</v>
      </c>
      <c r="AH343" s="459"/>
      <c r="AI343" s="452">
        <v>3.0</v>
      </c>
      <c r="AJ343" s="453" t="s">
        <v>61</v>
      </c>
      <c r="AK343" s="454" t="s">
        <v>136</v>
      </c>
      <c r="AL343" s="454" t="s">
        <v>134</v>
      </c>
      <c r="AM343" s="455">
        <f>'Produksi dan Harga'!P27</f>
        <v>0</v>
      </c>
      <c r="AN343" s="455">
        <f t="shared" si="3406"/>
        <v>0</v>
      </c>
      <c r="AO343" s="455">
        <f t="shared" si="3407"/>
        <v>0</v>
      </c>
      <c r="AP343" s="456"/>
      <c r="AQ343" s="455">
        <f t="shared" si="3408"/>
        <v>0</v>
      </c>
      <c r="AR343" s="456"/>
      <c r="AS343" s="455">
        <f>ADHB!AT343</f>
        <v>0</v>
      </c>
      <c r="AT343" s="455">
        <f t="shared" si="3409"/>
        <v>0</v>
      </c>
      <c r="AU343" s="455">
        <f t="shared" si="3410"/>
        <v>0</v>
      </c>
      <c r="AV343" s="456">
        <v>0.23915411846270695</v>
      </c>
      <c r="AW343" s="457">
        <f t="shared" si="3411"/>
        <v>0</v>
      </c>
      <c r="AX343" s="458">
        <f t="shared" si="3412"/>
        <v>0</v>
      </c>
      <c r="AY343" s="459"/>
      <c r="AZ343" s="452">
        <v>3.0</v>
      </c>
      <c r="BA343" s="453" t="s">
        <v>61</v>
      </c>
      <c r="BB343" s="454" t="s">
        <v>136</v>
      </c>
      <c r="BC343" s="454" t="s">
        <v>134</v>
      </c>
      <c r="BD343" s="455">
        <f>'Produksi dan Harga'!U27</f>
        <v>100</v>
      </c>
      <c r="BE343" s="455">
        <f t="shared" si="3413"/>
        <v>0</v>
      </c>
      <c r="BF343" s="455">
        <f t="shared" si="3414"/>
        <v>0</v>
      </c>
      <c r="BG343" s="456"/>
      <c r="BH343" s="455">
        <f t="shared" si="3415"/>
        <v>0</v>
      </c>
      <c r="BI343" s="456"/>
      <c r="BJ343" s="455">
        <f>ADHB!BK343</f>
        <v>0</v>
      </c>
      <c r="BK343" s="455">
        <f t="shared" si="3416"/>
        <v>0</v>
      </c>
      <c r="BL343" s="455">
        <f t="shared" si="3417"/>
        <v>0</v>
      </c>
      <c r="BM343" s="456">
        <v>0.23915411846270695</v>
      </c>
      <c r="BN343" s="457">
        <f t="shared" si="3418"/>
        <v>0</v>
      </c>
      <c r="BO343" s="458">
        <f t="shared" si="3419"/>
        <v>0</v>
      </c>
      <c r="BP343" s="459"/>
      <c r="BQ343" s="452">
        <v>3.0</v>
      </c>
      <c r="BR343" s="453" t="s">
        <v>61</v>
      </c>
      <c r="BS343" s="454" t="s">
        <v>136</v>
      </c>
      <c r="BT343" s="454" t="s">
        <v>134</v>
      </c>
      <c r="BU343" s="455">
        <f>'Produksi dan Harga'!Z27</f>
        <v>0</v>
      </c>
      <c r="BV343" s="455">
        <f t="shared" si="3420"/>
        <v>0</v>
      </c>
      <c r="BW343" s="455">
        <f t="shared" si="3421"/>
        <v>0</v>
      </c>
      <c r="BX343" s="456"/>
      <c r="BY343" s="455">
        <f t="shared" si="3422"/>
        <v>0</v>
      </c>
      <c r="BZ343" s="456"/>
      <c r="CA343" s="455">
        <f>ADHB!CB343</f>
        <v>0</v>
      </c>
      <c r="CB343" s="455">
        <f t="shared" si="3423"/>
        <v>0</v>
      </c>
      <c r="CC343" s="455">
        <f t="shared" si="3424"/>
        <v>0</v>
      </c>
      <c r="CD343" s="456">
        <v>0.23915411846270695</v>
      </c>
      <c r="CE343" s="457">
        <f t="shared" si="3425"/>
        <v>0</v>
      </c>
      <c r="CF343" s="458">
        <f t="shared" si="3426"/>
        <v>0</v>
      </c>
      <c r="CG343" s="459"/>
      <c r="CH343" s="452">
        <v>3.0</v>
      </c>
      <c r="CI343" s="453" t="s">
        <v>61</v>
      </c>
      <c r="CJ343" s="454" t="s">
        <v>136</v>
      </c>
      <c r="CK343" s="454" t="s">
        <v>134</v>
      </c>
      <c r="CL343" s="455">
        <f>'Produksi dan Harga'!AE27</f>
        <v>3</v>
      </c>
      <c r="CM343" s="455">
        <f t="shared" si="3427"/>
        <v>0</v>
      </c>
      <c r="CN343" s="455">
        <f t="shared" si="3428"/>
        <v>0</v>
      </c>
      <c r="CO343" s="456"/>
      <c r="CP343" s="455">
        <f t="shared" si="3429"/>
        <v>0</v>
      </c>
      <c r="CQ343" s="456"/>
      <c r="CR343" s="455">
        <f>ADHB!CS343</f>
        <v>0</v>
      </c>
      <c r="CS343" s="455">
        <f t="shared" si="3430"/>
        <v>0</v>
      </c>
      <c r="CT343" s="455">
        <f t="shared" si="3431"/>
        <v>0</v>
      </c>
      <c r="CU343" s="456">
        <v>0.23915411846270695</v>
      </c>
      <c r="CV343" s="457">
        <f t="shared" si="3432"/>
        <v>0</v>
      </c>
      <c r="CW343" s="458">
        <f t="shared" si="3433"/>
        <v>0</v>
      </c>
      <c r="CX343" s="459"/>
      <c r="CY343" s="452">
        <v>3.0</v>
      </c>
      <c r="CZ343" s="453" t="s">
        <v>61</v>
      </c>
      <c r="DA343" s="454" t="s">
        <v>136</v>
      </c>
      <c r="DB343" s="454" t="s">
        <v>134</v>
      </c>
      <c r="DC343" s="455">
        <f>'Produksi dan Harga'!AJ27</f>
        <v>7</v>
      </c>
      <c r="DD343" s="455">
        <f t="shared" si="3434"/>
        <v>0</v>
      </c>
      <c r="DE343" s="455">
        <f t="shared" si="3435"/>
        <v>0</v>
      </c>
      <c r="DF343" s="456"/>
      <c r="DG343" s="455">
        <f t="shared" si="3436"/>
        <v>0</v>
      </c>
      <c r="DH343" s="456"/>
      <c r="DI343" s="455">
        <f>ADHB!DJ343</f>
        <v>0</v>
      </c>
      <c r="DJ343" s="455">
        <f t="shared" si="3437"/>
        <v>0</v>
      </c>
      <c r="DK343" s="455">
        <f t="shared" si="3438"/>
        <v>0</v>
      </c>
      <c r="DL343" s="456">
        <v>0.23915411846270695</v>
      </c>
      <c r="DM343" s="457">
        <f t="shared" si="3439"/>
        <v>0</v>
      </c>
      <c r="DN343" s="458">
        <f t="shared" si="3440"/>
        <v>0</v>
      </c>
      <c r="DO343" s="459"/>
      <c r="DP343" s="452">
        <v>3.0</v>
      </c>
      <c r="DQ343" s="453" t="s">
        <v>61</v>
      </c>
      <c r="DR343" s="454" t="s">
        <v>136</v>
      </c>
      <c r="DS343" s="454" t="s">
        <v>134</v>
      </c>
      <c r="DT343" s="455">
        <f>'Produksi dan Harga'!AO27</f>
        <v>52</v>
      </c>
      <c r="DU343" s="455">
        <f t="shared" si="3441"/>
        <v>0</v>
      </c>
      <c r="DV343" s="455">
        <f t="shared" si="3442"/>
        <v>0</v>
      </c>
      <c r="DW343" s="456"/>
      <c r="DX343" s="455">
        <f t="shared" si="3443"/>
        <v>0</v>
      </c>
      <c r="DY343" s="456"/>
      <c r="DZ343" s="455">
        <f>ADHB!EA343</f>
        <v>0</v>
      </c>
      <c r="EA343" s="455">
        <f t="shared" si="3444"/>
        <v>0</v>
      </c>
      <c r="EB343" s="455">
        <f t="shared" si="3445"/>
        <v>0</v>
      </c>
      <c r="EC343" s="456">
        <v>0.23915411846270695</v>
      </c>
      <c r="ED343" s="457">
        <f t="shared" si="3446"/>
        <v>0</v>
      </c>
      <c r="EE343" s="458">
        <f t="shared" si="3447"/>
        <v>0</v>
      </c>
      <c r="EF343" s="459"/>
      <c r="EG343" s="452">
        <v>3.0</v>
      </c>
      <c r="EH343" s="453" t="s">
        <v>61</v>
      </c>
      <c r="EI343" s="454" t="s">
        <v>136</v>
      </c>
      <c r="EJ343" s="454" t="s">
        <v>134</v>
      </c>
      <c r="EK343" s="455">
        <f>'Produksi dan Harga'!AT27</f>
        <v>0</v>
      </c>
      <c r="EL343" s="455">
        <f t="shared" si="3448"/>
        <v>0</v>
      </c>
      <c r="EM343" s="455">
        <f t="shared" si="3449"/>
        <v>0</v>
      </c>
      <c r="EN343" s="456"/>
      <c r="EO343" s="455">
        <f t="shared" si="3450"/>
        <v>0</v>
      </c>
      <c r="EP343" s="456"/>
      <c r="EQ343" s="455">
        <f>ADHB!ER343</f>
        <v>0</v>
      </c>
      <c r="ER343" s="455">
        <f t="shared" si="3451"/>
        <v>0</v>
      </c>
      <c r="ES343" s="455">
        <f t="shared" si="3452"/>
        <v>0</v>
      </c>
      <c r="ET343" s="456">
        <v>0.23915411846270695</v>
      </c>
      <c r="EU343" s="457">
        <f t="shared" si="3453"/>
        <v>0</v>
      </c>
      <c r="EV343" s="458">
        <f t="shared" si="3454"/>
        <v>0</v>
      </c>
      <c r="EW343" s="459"/>
      <c r="EX343" s="452">
        <v>3.0</v>
      </c>
      <c r="EY343" s="453" t="s">
        <v>61</v>
      </c>
      <c r="EZ343" s="454" t="s">
        <v>136</v>
      </c>
      <c r="FA343" s="454" t="s">
        <v>134</v>
      </c>
      <c r="FB343" s="455">
        <f>'Produksi dan Harga'!AY27</f>
        <v>0</v>
      </c>
      <c r="FC343" s="455">
        <f t="shared" si="3455"/>
        <v>0</v>
      </c>
      <c r="FD343" s="455">
        <f t="shared" si="3456"/>
        <v>0</v>
      </c>
      <c r="FE343" s="456"/>
      <c r="FF343" s="455">
        <f t="shared" si="3457"/>
        <v>0</v>
      </c>
      <c r="FG343" s="456"/>
      <c r="FH343" s="455">
        <f>ADHB!FI343</f>
        <v>0</v>
      </c>
      <c r="FI343" s="455">
        <f t="shared" si="3458"/>
        <v>0</v>
      </c>
      <c r="FJ343" s="455">
        <f t="shared" si="3459"/>
        <v>0</v>
      </c>
      <c r="FK343" s="456">
        <v>0.23915411846270695</v>
      </c>
      <c r="FL343" s="457">
        <f t="shared" si="3460"/>
        <v>0</v>
      </c>
      <c r="FM343" s="458">
        <f t="shared" si="3461"/>
        <v>0</v>
      </c>
      <c r="FN343" s="459"/>
      <c r="FO343" s="452">
        <v>3.0</v>
      </c>
      <c r="FP343" s="453" t="s">
        <v>61</v>
      </c>
      <c r="FQ343" s="454" t="s">
        <v>136</v>
      </c>
      <c r="FR343" s="454" t="s">
        <v>134</v>
      </c>
      <c r="FS343" s="455">
        <f>'Produksi dan Harga'!BD27</f>
        <v>0</v>
      </c>
      <c r="FT343" s="455">
        <f t="shared" si="3462"/>
        <v>0</v>
      </c>
      <c r="FU343" s="455">
        <f t="shared" si="3463"/>
        <v>0</v>
      </c>
      <c r="FV343" s="456"/>
      <c r="FW343" s="455">
        <f t="shared" si="3464"/>
        <v>0</v>
      </c>
      <c r="FX343" s="456"/>
      <c r="FY343" s="455">
        <f>ADHB!FZ343</f>
        <v>0</v>
      </c>
      <c r="FZ343" s="455">
        <f t="shared" si="3465"/>
        <v>0</v>
      </c>
      <c r="GA343" s="455">
        <f t="shared" si="3466"/>
        <v>0</v>
      </c>
      <c r="GB343" s="456">
        <v>0.23915411846270695</v>
      </c>
      <c r="GC343" s="457">
        <f t="shared" si="3467"/>
        <v>0</v>
      </c>
      <c r="GD343" s="458">
        <f t="shared" si="3468"/>
        <v>0</v>
      </c>
      <c r="GE343" s="459"/>
      <c r="GF343" s="452">
        <v>3.0</v>
      </c>
      <c r="GG343" s="453" t="s">
        <v>61</v>
      </c>
      <c r="GH343" s="454" t="s">
        <v>136</v>
      </c>
      <c r="GI343" s="454" t="s">
        <v>134</v>
      </c>
      <c r="GJ343" s="455">
        <f>'Produksi dan Harga'!BI27</f>
        <v>0</v>
      </c>
      <c r="GK343" s="455">
        <f t="shared" si="3469"/>
        <v>0</v>
      </c>
      <c r="GL343" s="455">
        <f t="shared" si="3470"/>
        <v>0</v>
      </c>
      <c r="GM343" s="456"/>
      <c r="GN343" s="455">
        <f t="shared" si="3471"/>
        <v>0</v>
      </c>
      <c r="GO343" s="456"/>
      <c r="GP343" s="455">
        <f>ADHB!GQ343</f>
        <v>0</v>
      </c>
      <c r="GQ343" s="455">
        <f t="shared" si="3472"/>
        <v>0</v>
      </c>
      <c r="GR343" s="455">
        <f t="shared" si="3473"/>
        <v>0</v>
      </c>
      <c r="GS343" s="456">
        <v>0.23915411846270695</v>
      </c>
      <c r="GT343" s="457">
        <f t="shared" si="3474"/>
        <v>0</v>
      </c>
      <c r="GU343" s="458">
        <f t="shared" si="3475"/>
        <v>0</v>
      </c>
      <c r="GV343" s="459"/>
      <c r="GW343" s="452">
        <v>3.0</v>
      </c>
      <c r="GX343" s="453" t="s">
        <v>61</v>
      </c>
      <c r="GY343" s="454" t="s">
        <v>136</v>
      </c>
      <c r="GZ343" s="454" t="s">
        <v>134</v>
      </c>
      <c r="HA343" s="455">
        <f>'Produksi dan Harga'!BN27</f>
        <v>3</v>
      </c>
      <c r="HB343" s="455">
        <f t="shared" si="3476"/>
        <v>0</v>
      </c>
      <c r="HC343" s="455">
        <f t="shared" si="3477"/>
        <v>0</v>
      </c>
      <c r="HD343" s="456"/>
      <c r="HE343" s="455">
        <f t="shared" si="3478"/>
        <v>0</v>
      </c>
      <c r="HF343" s="456"/>
      <c r="HG343" s="455">
        <f>ADHB!HH343</f>
        <v>0</v>
      </c>
      <c r="HH343" s="455">
        <f t="shared" si="3479"/>
        <v>0</v>
      </c>
      <c r="HI343" s="455">
        <f t="shared" si="3480"/>
        <v>0</v>
      </c>
      <c r="HJ343" s="456">
        <v>0.23915411846270695</v>
      </c>
      <c r="HK343" s="457">
        <f t="shared" si="3481"/>
        <v>0</v>
      </c>
      <c r="HL343" s="458">
        <f t="shared" si="3482"/>
        <v>0</v>
      </c>
      <c r="HM343" s="459"/>
      <c r="HN343" s="452">
        <v>3.0</v>
      </c>
      <c r="HO343" s="453" t="s">
        <v>61</v>
      </c>
      <c r="HP343" s="454" t="s">
        <v>136</v>
      </c>
      <c r="HQ343" s="454" t="s">
        <v>134</v>
      </c>
      <c r="HR343" s="455">
        <f>'Produksi dan Harga'!BS27</f>
        <v>0</v>
      </c>
      <c r="HS343" s="455">
        <f t="shared" si="3483"/>
        <v>0</v>
      </c>
      <c r="HT343" s="455">
        <f t="shared" si="3484"/>
        <v>0</v>
      </c>
      <c r="HU343" s="456"/>
      <c r="HV343" s="455">
        <f t="shared" si="3485"/>
        <v>0</v>
      </c>
      <c r="HW343" s="456"/>
      <c r="HX343" s="455">
        <f>ADHB!HY343</f>
        <v>0</v>
      </c>
      <c r="HY343" s="455">
        <f t="shared" si="3486"/>
        <v>0</v>
      </c>
      <c r="HZ343" s="455">
        <f t="shared" si="3487"/>
        <v>0</v>
      </c>
      <c r="IA343" s="456">
        <v>0.23915411846270695</v>
      </c>
      <c r="IB343" s="457">
        <f t="shared" si="3488"/>
        <v>0</v>
      </c>
      <c r="IC343" s="458">
        <f t="shared" si="3489"/>
        <v>0</v>
      </c>
      <c r="ID343" s="459"/>
      <c r="IE343" s="452">
        <v>3.0</v>
      </c>
      <c r="IF343" s="453" t="s">
        <v>61</v>
      </c>
      <c r="IG343" s="454" t="s">
        <v>136</v>
      </c>
      <c r="IH343" s="454" t="s">
        <v>134</v>
      </c>
      <c r="II343" s="455">
        <f>'Produksi dan Harga'!BX27</f>
        <v>0</v>
      </c>
      <c r="IJ343" s="455">
        <f t="shared" si="3490"/>
        <v>0</v>
      </c>
      <c r="IK343" s="455">
        <f t="shared" si="3491"/>
        <v>0</v>
      </c>
      <c r="IL343" s="456"/>
      <c r="IM343" s="455">
        <f t="shared" si="3492"/>
        <v>0</v>
      </c>
      <c r="IN343" s="456"/>
      <c r="IO343" s="455">
        <f>ADHB!IP343</f>
        <v>0</v>
      </c>
      <c r="IP343" s="455">
        <f t="shared" si="3493"/>
        <v>0</v>
      </c>
      <c r="IQ343" s="455">
        <f t="shared" si="3494"/>
        <v>0</v>
      </c>
      <c r="IR343" s="456">
        <v>0.23915411846270695</v>
      </c>
      <c r="IS343" s="457">
        <f t="shared" si="3495"/>
        <v>0</v>
      </c>
      <c r="IT343" s="458">
        <f t="shared" si="3496"/>
        <v>0</v>
      </c>
      <c r="IU343" s="459"/>
      <c r="IV343" s="452">
        <v>3.0</v>
      </c>
      <c r="IW343" s="453" t="s">
        <v>61</v>
      </c>
      <c r="IX343" s="454" t="s">
        <v>136</v>
      </c>
      <c r="IY343" s="454" t="s">
        <v>134</v>
      </c>
      <c r="IZ343" s="455">
        <f>'Produksi dan Harga'!CC27</f>
        <v>0</v>
      </c>
      <c r="JA343" s="455">
        <f t="shared" si="3497"/>
        <v>0</v>
      </c>
      <c r="JB343" s="455">
        <f t="shared" si="3498"/>
        <v>0</v>
      </c>
      <c r="JC343" s="456"/>
      <c r="JD343" s="455">
        <f t="shared" si="3499"/>
        <v>0</v>
      </c>
      <c r="JE343" s="456"/>
      <c r="JF343" s="455">
        <f>ADHB!JG343</f>
        <v>0</v>
      </c>
      <c r="JG343" s="455">
        <f t="shared" si="3500"/>
        <v>0</v>
      </c>
      <c r="JH343" s="455">
        <f t="shared" si="3501"/>
        <v>0</v>
      </c>
      <c r="JI343" s="456">
        <v>0.23915411846270695</v>
      </c>
      <c r="JJ343" s="457">
        <f t="shared" si="3502"/>
        <v>0</v>
      </c>
      <c r="JK343" s="458">
        <f t="shared" si="3503"/>
        <v>0</v>
      </c>
      <c r="JL343" s="459"/>
      <c r="JM343" s="452">
        <v>3.0</v>
      </c>
      <c r="JN343" s="453" t="s">
        <v>61</v>
      </c>
      <c r="JO343" s="454" t="s">
        <v>136</v>
      </c>
      <c r="JP343" s="454" t="s">
        <v>134</v>
      </c>
      <c r="JQ343" s="455"/>
      <c r="JR343" s="455">
        <f t="shared" si="3504"/>
        <v>0</v>
      </c>
      <c r="JS343" s="455">
        <f t="shared" si="3505"/>
        <v>0</v>
      </c>
      <c r="JT343" s="456"/>
      <c r="JU343" s="455">
        <f t="shared" si="3506"/>
        <v>0</v>
      </c>
      <c r="JV343" s="456"/>
      <c r="JW343" s="455" t="str">
        <f>ADHB!LF343</f>
        <v/>
      </c>
      <c r="JX343" s="455">
        <f t="shared" si="3507"/>
        <v>0</v>
      </c>
      <c r="JY343" s="455">
        <f t="shared" si="3508"/>
        <v>0</v>
      </c>
      <c r="JZ343" s="456">
        <v>0.23915411846270695</v>
      </c>
      <c r="KA343" s="457">
        <f t="shared" si="3509"/>
        <v>0</v>
      </c>
      <c r="KB343" s="458">
        <f t="shared" si="3510"/>
        <v>0</v>
      </c>
      <c r="KC343" s="459"/>
      <c r="KD343" s="452">
        <v>3.0</v>
      </c>
      <c r="KE343" s="453" t="s">
        <v>61</v>
      </c>
      <c r="KF343" s="454" t="s">
        <v>136</v>
      </c>
      <c r="KG343" s="454" t="s">
        <v>134</v>
      </c>
      <c r="KH343" s="455"/>
      <c r="KI343" s="455">
        <f t="shared" si="3511"/>
        <v>0</v>
      </c>
      <c r="KJ343" s="455">
        <f t="shared" si="3512"/>
        <v>0</v>
      </c>
      <c r="KK343" s="456"/>
      <c r="KL343" s="455">
        <f t="shared" si="3513"/>
        <v>0</v>
      </c>
      <c r="KM343" s="456"/>
      <c r="KN343" s="455" t="str">
        <f>ADHB!LW343</f>
        <v/>
      </c>
      <c r="KO343" s="455">
        <f t="shared" si="3514"/>
        <v>0</v>
      </c>
      <c r="KP343" s="455">
        <f t="shared" si="3515"/>
        <v>0</v>
      </c>
      <c r="KQ343" s="456">
        <v>0.23915411846270695</v>
      </c>
      <c r="KR343" s="457">
        <f t="shared" si="3516"/>
        <v>0</v>
      </c>
      <c r="KS343" s="458">
        <f t="shared" si="3517"/>
        <v>0</v>
      </c>
      <c r="KT343" s="459"/>
      <c r="KU343" s="460"/>
    </row>
    <row r="344" ht="15.75" customHeight="1">
      <c r="A344" s="452">
        <v>4.0</v>
      </c>
      <c r="B344" s="453" t="s">
        <v>143</v>
      </c>
      <c r="C344" s="454" t="s">
        <v>136</v>
      </c>
      <c r="D344" s="454" t="s">
        <v>134</v>
      </c>
      <c r="E344" s="455"/>
      <c r="F344" s="455">
        <v>0.0</v>
      </c>
      <c r="G344" s="455">
        <f t="shared" si="3393"/>
        <v>0</v>
      </c>
      <c r="H344" s="456"/>
      <c r="I344" s="455">
        <f t="shared" si="3394"/>
        <v>0</v>
      </c>
      <c r="J344" s="456"/>
      <c r="K344" s="455">
        <f>ADHB!L344</f>
        <v>0</v>
      </c>
      <c r="L344" s="455">
        <f t="shared" si="3395"/>
        <v>0</v>
      </c>
      <c r="M344" s="455">
        <f t="shared" si="3396"/>
        <v>0</v>
      </c>
      <c r="N344" s="456">
        <v>0.23915411846270695</v>
      </c>
      <c r="O344" s="457">
        <f t="shared" si="3397"/>
        <v>0</v>
      </c>
      <c r="P344" s="458">
        <f t="shared" si="3398"/>
        <v>0</v>
      </c>
      <c r="Q344" s="459"/>
      <c r="R344" s="452">
        <v>4.0</v>
      </c>
      <c r="S344" s="453" t="s">
        <v>143</v>
      </c>
      <c r="T344" s="454" t="s">
        <v>136</v>
      </c>
      <c r="U344" s="454" t="s">
        <v>134</v>
      </c>
      <c r="V344" s="455"/>
      <c r="W344" s="455">
        <f t="shared" si="3399"/>
        <v>0</v>
      </c>
      <c r="X344" s="455">
        <f t="shared" si="3400"/>
        <v>0</v>
      </c>
      <c r="Y344" s="456"/>
      <c r="Z344" s="455">
        <f t="shared" si="3401"/>
        <v>0</v>
      </c>
      <c r="AA344" s="456"/>
      <c r="AB344" s="455">
        <f>ADHB!AC344</f>
        <v>0</v>
      </c>
      <c r="AC344" s="455">
        <f t="shared" si="3402"/>
        <v>0</v>
      </c>
      <c r="AD344" s="455">
        <f t="shared" si="3403"/>
        <v>0</v>
      </c>
      <c r="AE344" s="456">
        <v>0.23915411846270695</v>
      </c>
      <c r="AF344" s="457">
        <f t="shared" si="3404"/>
        <v>0</v>
      </c>
      <c r="AG344" s="458">
        <f t="shared" si="3405"/>
        <v>0</v>
      </c>
      <c r="AH344" s="459"/>
      <c r="AI344" s="452">
        <v>4.0</v>
      </c>
      <c r="AJ344" s="453" t="s">
        <v>143</v>
      </c>
      <c r="AK344" s="454" t="s">
        <v>136</v>
      </c>
      <c r="AL344" s="454" t="s">
        <v>134</v>
      </c>
      <c r="AM344" s="455"/>
      <c r="AN344" s="455">
        <f t="shared" si="3406"/>
        <v>0</v>
      </c>
      <c r="AO344" s="455">
        <f t="shared" si="3407"/>
        <v>0</v>
      </c>
      <c r="AP344" s="456"/>
      <c r="AQ344" s="455">
        <f t="shared" si="3408"/>
        <v>0</v>
      </c>
      <c r="AR344" s="456"/>
      <c r="AS344" s="455">
        <f>ADHB!AT344</f>
        <v>0</v>
      </c>
      <c r="AT344" s="455">
        <f t="shared" si="3409"/>
        <v>0</v>
      </c>
      <c r="AU344" s="455">
        <f t="shared" si="3410"/>
        <v>0</v>
      </c>
      <c r="AV344" s="456">
        <v>0.23915411846270695</v>
      </c>
      <c r="AW344" s="457">
        <f t="shared" si="3411"/>
        <v>0</v>
      </c>
      <c r="AX344" s="458">
        <f t="shared" si="3412"/>
        <v>0</v>
      </c>
      <c r="AY344" s="459"/>
      <c r="AZ344" s="452">
        <v>4.0</v>
      </c>
      <c r="BA344" s="453" t="s">
        <v>143</v>
      </c>
      <c r="BB344" s="454" t="s">
        <v>136</v>
      </c>
      <c r="BC344" s="454" t="s">
        <v>134</v>
      </c>
      <c r="BD344" s="455"/>
      <c r="BE344" s="455">
        <f t="shared" si="3413"/>
        <v>0</v>
      </c>
      <c r="BF344" s="455">
        <f t="shared" si="3414"/>
        <v>0</v>
      </c>
      <c r="BG344" s="456"/>
      <c r="BH344" s="455">
        <f t="shared" si="3415"/>
        <v>0</v>
      </c>
      <c r="BI344" s="456"/>
      <c r="BJ344" s="455">
        <f>ADHB!BK344</f>
        <v>0</v>
      </c>
      <c r="BK344" s="455">
        <f t="shared" si="3416"/>
        <v>0</v>
      </c>
      <c r="BL344" s="455">
        <f t="shared" si="3417"/>
        <v>0</v>
      </c>
      <c r="BM344" s="456">
        <v>0.23915411846270695</v>
      </c>
      <c r="BN344" s="457">
        <f t="shared" si="3418"/>
        <v>0</v>
      </c>
      <c r="BO344" s="458">
        <f t="shared" si="3419"/>
        <v>0</v>
      </c>
      <c r="BP344" s="459"/>
      <c r="BQ344" s="452">
        <v>4.0</v>
      </c>
      <c r="BR344" s="453" t="s">
        <v>143</v>
      </c>
      <c r="BS344" s="454" t="s">
        <v>136</v>
      </c>
      <c r="BT344" s="454" t="s">
        <v>134</v>
      </c>
      <c r="BU344" s="455"/>
      <c r="BV344" s="455">
        <f t="shared" si="3420"/>
        <v>0</v>
      </c>
      <c r="BW344" s="455">
        <f t="shared" si="3421"/>
        <v>0</v>
      </c>
      <c r="BX344" s="456"/>
      <c r="BY344" s="455">
        <f t="shared" si="3422"/>
        <v>0</v>
      </c>
      <c r="BZ344" s="456"/>
      <c r="CA344" s="455">
        <f>ADHB!CB344</f>
        <v>0</v>
      </c>
      <c r="CB344" s="455">
        <f t="shared" si="3423"/>
        <v>0</v>
      </c>
      <c r="CC344" s="455">
        <f t="shared" si="3424"/>
        <v>0</v>
      </c>
      <c r="CD344" s="456">
        <v>0.23915411846270695</v>
      </c>
      <c r="CE344" s="457">
        <f t="shared" si="3425"/>
        <v>0</v>
      </c>
      <c r="CF344" s="458">
        <f t="shared" si="3426"/>
        <v>0</v>
      </c>
      <c r="CG344" s="459"/>
      <c r="CH344" s="452">
        <v>4.0</v>
      </c>
      <c r="CI344" s="453" t="s">
        <v>143</v>
      </c>
      <c r="CJ344" s="454" t="s">
        <v>136</v>
      </c>
      <c r="CK344" s="454" t="s">
        <v>134</v>
      </c>
      <c r="CL344" s="455"/>
      <c r="CM344" s="455">
        <f t="shared" si="3427"/>
        <v>0</v>
      </c>
      <c r="CN344" s="455">
        <f t="shared" si="3428"/>
        <v>0</v>
      </c>
      <c r="CO344" s="456"/>
      <c r="CP344" s="455">
        <f t="shared" si="3429"/>
        <v>0</v>
      </c>
      <c r="CQ344" s="456"/>
      <c r="CR344" s="455">
        <f>ADHB!CS344</f>
        <v>0</v>
      </c>
      <c r="CS344" s="455">
        <f t="shared" si="3430"/>
        <v>0</v>
      </c>
      <c r="CT344" s="455">
        <f t="shared" si="3431"/>
        <v>0</v>
      </c>
      <c r="CU344" s="456">
        <v>0.23915411846270695</v>
      </c>
      <c r="CV344" s="457">
        <f t="shared" si="3432"/>
        <v>0</v>
      </c>
      <c r="CW344" s="458">
        <f t="shared" si="3433"/>
        <v>0</v>
      </c>
      <c r="CX344" s="459"/>
      <c r="CY344" s="452">
        <v>4.0</v>
      </c>
      <c r="CZ344" s="453" t="s">
        <v>143</v>
      </c>
      <c r="DA344" s="454" t="s">
        <v>136</v>
      </c>
      <c r="DB344" s="454" t="s">
        <v>134</v>
      </c>
      <c r="DC344" s="455"/>
      <c r="DD344" s="455">
        <f t="shared" si="3434"/>
        <v>0</v>
      </c>
      <c r="DE344" s="455">
        <f t="shared" si="3435"/>
        <v>0</v>
      </c>
      <c r="DF344" s="456"/>
      <c r="DG344" s="455">
        <f t="shared" si="3436"/>
        <v>0</v>
      </c>
      <c r="DH344" s="456"/>
      <c r="DI344" s="455">
        <f>ADHB!DJ344</f>
        <v>0</v>
      </c>
      <c r="DJ344" s="455">
        <f t="shared" si="3437"/>
        <v>0</v>
      </c>
      <c r="DK344" s="455">
        <f t="shared" si="3438"/>
        <v>0</v>
      </c>
      <c r="DL344" s="456">
        <v>0.23915411846270695</v>
      </c>
      <c r="DM344" s="457">
        <f t="shared" si="3439"/>
        <v>0</v>
      </c>
      <c r="DN344" s="458">
        <f t="shared" si="3440"/>
        <v>0</v>
      </c>
      <c r="DO344" s="459"/>
      <c r="DP344" s="452">
        <v>4.0</v>
      </c>
      <c r="DQ344" s="453" t="s">
        <v>143</v>
      </c>
      <c r="DR344" s="454" t="s">
        <v>136</v>
      </c>
      <c r="DS344" s="454" t="s">
        <v>134</v>
      </c>
      <c r="DT344" s="455"/>
      <c r="DU344" s="455">
        <f t="shared" si="3441"/>
        <v>0</v>
      </c>
      <c r="DV344" s="455">
        <f t="shared" si="3442"/>
        <v>0</v>
      </c>
      <c r="DW344" s="456"/>
      <c r="DX344" s="455">
        <f t="shared" si="3443"/>
        <v>0</v>
      </c>
      <c r="DY344" s="456"/>
      <c r="DZ344" s="455">
        <f>ADHB!EA344</f>
        <v>0</v>
      </c>
      <c r="EA344" s="455">
        <f t="shared" si="3444"/>
        <v>0</v>
      </c>
      <c r="EB344" s="455">
        <f t="shared" si="3445"/>
        <v>0</v>
      </c>
      <c r="EC344" s="456">
        <v>0.23915411846270695</v>
      </c>
      <c r="ED344" s="457">
        <f t="shared" si="3446"/>
        <v>0</v>
      </c>
      <c r="EE344" s="458">
        <f t="shared" si="3447"/>
        <v>0</v>
      </c>
      <c r="EF344" s="459"/>
      <c r="EG344" s="452">
        <v>4.0</v>
      </c>
      <c r="EH344" s="453" t="s">
        <v>143</v>
      </c>
      <c r="EI344" s="454" t="s">
        <v>136</v>
      </c>
      <c r="EJ344" s="454" t="s">
        <v>134</v>
      </c>
      <c r="EK344" s="455"/>
      <c r="EL344" s="455">
        <f t="shared" si="3448"/>
        <v>0</v>
      </c>
      <c r="EM344" s="455">
        <f t="shared" si="3449"/>
        <v>0</v>
      </c>
      <c r="EN344" s="456"/>
      <c r="EO344" s="455">
        <f t="shared" si="3450"/>
        <v>0</v>
      </c>
      <c r="EP344" s="456"/>
      <c r="EQ344" s="455">
        <f>ADHB!ER344</f>
        <v>0</v>
      </c>
      <c r="ER344" s="455">
        <f t="shared" si="3451"/>
        <v>0</v>
      </c>
      <c r="ES344" s="455">
        <f t="shared" si="3452"/>
        <v>0</v>
      </c>
      <c r="ET344" s="456">
        <v>0.23915411846270695</v>
      </c>
      <c r="EU344" s="457">
        <f t="shared" si="3453"/>
        <v>0</v>
      </c>
      <c r="EV344" s="458">
        <f t="shared" si="3454"/>
        <v>0</v>
      </c>
      <c r="EW344" s="459"/>
      <c r="EX344" s="452">
        <v>4.0</v>
      </c>
      <c r="EY344" s="453" t="s">
        <v>143</v>
      </c>
      <c r="EZ344" s="454" t="s">
        <v>136</v>
      </c>
      <c r="FA344" s="454" t="s">
        <v>134</v>
      </c>
      <c r="FB344" s="455"/>
      <c r="FC344" s="455">
        <f t="shared" si="3455"/>
        <v>0</v>
      </c>
      <c r="FD344" s="455">
        <f t="shared" si="3456"/>
        <v>0</v>
      </c>
      <c r="FE344" s="456"/>
      <c r="FF344" s="455">
        <f t="shared" si="3457"/>
        <v>0</v>
      </c>
      <c r="FG344" s="456"/>
      <c r="FH344" s="455">
        <f>ADHB!FI344</f>
        <v>0</v>
      </c>
      <c r="FI344" s="455">
        <f t="shared" si="3458"/>
        <v>0</v>
      </c>
      <c r="FJ344" s="455">
        <f t="shared" si="3459"/>
        <v>0</v>
      </c>
      <c r="FK344" s="456">
        <v>0.23915411846270695</v>
      </c>
      <c r="FL344" s="457">
        <f t="shared" si="3460"/>
        <v>0</v>
      </c>
      <c r="FM344" s="458">
        <f t="shared" si="3461"/>
        <v>0</v>
      </c>
      <c r="FN344" s="459"/>
      <c r="FO344" s="452">
        <v>4.0</v>
      </c>
      <c r="FP344" s="453" t="s">
        <v>143</v>
      </c>
      <c r="FQ344" s="454" t="s">
        <v>136</v>
      </c>
      <c r="FR344" s="454" t="s">
        <v>134</v>
      </c>
      <c r="FS344" s="455"/>
      <c r="FT344" s="455">
        <f t="shared" si="3462"/>
        <v>0</v>
      </c>
      <c r="FU344" s="455">
        <f t="shared" si="3463"/>
        <v>0</v>
      </c>
      <c r="FV344" s="456"/>
      <c r="FW344" s="455">
        <f t="shared" si="3464"/>
        <v>0</v>
      </c>
      <c r="FX344" s="456"/>
      <c r="FY344" s="455">
        <f>ADHB!FZ344</f>
        <v>0</v>
      </c>
      <c r="FZ344" s="455">
        <f t="shared" si="3465"/>
        <v>0</v>
      </c>
      <c r="GA344" s="455">
        <f t="shared" si="3466"/>
        <v>0</v>
      </c>
      <c r="GB344" s="456">
        <v>0.23915411846270695</v>
      </c>
      <c r="GC344" s="457">
        <f t="shared" si="3467"/>
        <v>0</v>
      </c>
      <c r="GD344" s="458">
        <f t="shared" si="3468"/>
        <v>0</v>
      </c>
      <c r="GE344" s="459"/>
      <c r="GF344" s="452">
        <v>4.0</v>
      </c>
      <c r="GG344" s="453" t="s">
        <v>143</v>
      </c>
      <c r="GH344" s="454" t="s">
        <v>136</v>
      </c>
      <c r="GI344" s="454" t="s">
        <v>134</v>
      </c>
      <c r="GJ344" s="455"/>
      <c r="GK344" s="455">
        <f t="shared" si="3469"/>
        <v>0</v>
      </c>
      <c r="GL344" s="455">
        <f t="shared" si="3470"/>
        <v>0</v>
      </c>
      <c r="GM344" s="456"/>
      <c r="GN344" s="455">
        <f t="shared" si="3471"/>
        <v>0</v>
      </c>
      <c r="GO344" s="456"/>
      <c r="GP344" s="455">
        <f>ADHB!GQ344</f>
        <v>0</v>
      </c>
      <c r="GQ344" s="455">
        <f t="shared" si="3472"/>
        <v>0</v>
      </c>
      <c r="GR344" s="455">
        <f t="shared" si="3473"/>
        <v>0</v>
      </c>
      <c r="GS344" s="456">
        <v>0.23915411846270695</v>
      </c>
      <c r="GT344" s="457">
        <f t="shared" si="3474"/>
        <v>0</v>
      </c>
      <c r="GU344" s="458">
        <f t="shared" si="3475"/>
        <v>0</v>
      </c>
      <c r="GV344" s="459"/>
      <c r="GW344" s="452">
        <v>4.0</v>
      </c>
      <c r="GX344" s="453" t="s">
        <v>143</v>
      </c>
      <c r="GY344" s="454" t="s">
        <v>136</v>
      </c>
      <c r="GZ344" s="454" t="s">
        <v>134</v>
      </c>
      <c r="HA344" s="455" t="str">
        <f>'Produksi dan Harga'!BN28</f>
        <v/>
      </c>
      <c r="HB344" s="455">
        <f t="shared" si="3476"/>
        <v>0</v>
      </c>
      <c r="HC344" s="455">
        <f t="shared" si="3477"/>
        <v>0</v>
      </c>
      <c r="HD344" s="456"/>
      <c r="HE344" s="455">
        <f t="shared" si="3478"/>
        <v>0</v>
      </c>
      <c r="HF344" s="456"/>
      <c r="HG344" s="455">
        <f>ADHB!HH344</f>
        <v>0</v>
      </c>
      <c r="HH344" s="455">
        <f t="shared" si="3479"/>
        <v>0</v>
      </c>
      <c r="HI344" s="455">
        <f t="shared" si="3480"/>
        <v>0</v>
      </c>
      <c r="HJ344" s="456">
        <v>0.23915411846270695</v>
      </c>
      <c r="HK344" s="457">
        <f t="shared" si="3481"/>
        <v>0</v>
      </c>
      <c r="HL344" s="458">
        <f t="shared" si="3482"/>
        <v>0</v>
      </c>
      <c r="HM344" s="459"/>
      <c r="HN344" s="452">
        <v>4.0</v>
      </c>
      <c r="HO344" s="453" t="s">
        <v>143</v>
      </c>
      <c r="HP344" s="454" t="s">
        <v>136</v>
      </c>
      <c r="HQ344" s="454" t="s">
        <v>134</v>
      </c>
      <c r="HR344" s="455" t="str">
        <f>'Produksi dan Harga'!BS28</f>
        <v/>
      </c>
      <c r="HS344" s="455">
        <f t="shared" si="3483"/>
        <v>0</v>
      </c>
      <c r="HT344" s="455">
        <f t="shared" si="3484"/>
        <v>0</v>
      </c>
      <c r="HU344" s="456"/>
      <c r="HV344" s="455">
        <f t="shared" si="3485"/>
        <v>0</v>
      </c>
      <c r="HW344" s="456"/>
      <c r="HX344" s="455">
        <f>ADHB!HY344</f>
        <v>0</v>
      </c>
      <c r="HY344" s="455">
        <f t="shared" si="3486"/>
        <v>0</v>
      </c>
      <c r="HZ344" s="455">
        <f t="shared" si="3487"/>
        <v>0</v>
      </c>
      <c r="IA344" s="456">
        <v>0.23915411846270695</v>
      </c>
      <c r="IB344" s="457">
        <f t="shared" si="3488"/>
        <v>0</v>
      </c>
      <c r="IC344" s="458">
        <f t="shared" si="3489"/>
        <v>0</v>
      </c>
      <c r="ID344" s="459"/>
      <c r="IE344" s="452">
        <v>4.0</v>
      </c>
      <c r="IF344" s="453" t="s">
        <v>143</v>
      </c>
      <c r="IG344" s="454" t="s">
        <v>136</v>
      </c>
      <c r="IH344" s="454" t="s">
        <v>134</v>
      </c>
      <c r="II344" s="455"/>
      <c r="IJ344" s="455">
        <f t="shared" si="3490"/>
        <v>0</v>
      </c>
      <c r="IK344" s="455">
        <f t="shared" si="3491"/>
        <v>0</v>
      </c>
      <c r="IL344" s="456"/>
      <c r="IM344" s="455">
        <f t="shared" si="3492"/>
        <v>0</v>
      </c>
      <c r="IN344" s="456"/>
      <c r="IO344" s="455">
        <f>ADHB!IP344</f>
        <v>0</v>
      </c>
      <c r="IP344" s="455">
        <f t="shared" si="3493"/>
        <v>0</v>
      </c>
      <c r="IQ344" s="455">
        <f t="shared" si="3494"/>
        <v>0</v>
      </c>
      <c r="IR344" s="456">
        <v>0.23915411846270695</v>
      </c>
      <c r="IS344" s="457">
        <f t="shared" si="3495"/>
        <v>0</v>
      </c>
      <c r="IT344" s="458">
        <f t="shared" si="3496"/>
        <v>0</v>
      </c>
      <c r="IU344" s="459"/>
      <c r="IV344" s="452">
        <v>4.0</v>
      </c>
      <c r="IW344" s="453" t="s">
        <v>143</v>
      </c>
      <c r="IX344" s="454" t="s">
        <v>136</v>
      </c>
      <c r="IY344" s="454" t="s">
        <v>134</v>
      </c>
      <c r="IZ344" s="455"/>
      <c r="JA344" s="455">
        <f t="shared" si="3497"/>
        <v>0</v>
      </c>
      <c r="JB344" s="455">
        <f t="shared" si="3498"/>
        <v>0</v>
      </c>
      <c r="JC344" s="456"/>
      <c r="JD344" s="455">
        <f t="shared" si="3499"/>
        <v>0</v>
      </c>
      <c r="JE344" s="456"/>
      <c r="JF344" s="455">
        <f>ADHB!JG344</f>
        <v>0</v>
      </c>
      <c r="JG344" s="455">
        <f t="shared" si="3500"/>
        <v>0</v>
      </c>
      <c r="JH344" s="455">
        <f t="shared" si="3501"/>
        <v>0</v>
      </c>
      <c r="JI344" s="456">
        <v>0.23915411846270695</v>
      </c>
      <c r="JJ344" s="457">
        <f t="shared" si="3502"/>
        <v>0</v>
      </c>
      <c r="JK344" s="458">
        <f t="shared" si="3503"/>
        <v>0</v>
      </c>
      <c r="JL344" s="459"/>
      <c r="JM344" s="452">
        <v>4.0</v>
      </c>
      <c r="JN344" s="453" t="s">
        <v>143</v>
      </c>
      <c r="JO344" s="454" t="s">
        <v>136</v>
      </c>
      <c r="JP344" s="454" t="s">
        <v>134</v>
      </c>
      <c r="JQ344" s="455"/>
      <c r="JR344" s="455">
        <f t="shared" si="3504"/>
        <v>0</v>
      </c>
      <c r="JS344" s="455">
        <f t="shared" si="3505"/>
        <v>0</v>
      </c>
      <c r="JT344" s="456"/>
      <c r="JU344" s="455">
        <f t="shared" si="3506"/>
        <v>0</v>
      </c>
      <c r="JV344" s="456"/>
      <c r="JW344" s="455" t="str">
        <f>ADHB!LF344</f>
        <v/>
      </c>
      <c r="JX344" s="455">
        <f t="shared" si="3507"/>
        <v>0</v>
      </c>
      <c r="JY344" s="455">
        <f t="shared" si="3508"/>
        <v>0</v>
      </c>
      <c r="JZ344" s="456">
        <v>0.23915411846270695</v>
      </c>
      <c r="KA344" s="457">
        <f t="shared" si="3509"/>
        <v>0</v>
      </c>
      <c r="KB344" s="458">
        <f t="shared" si="3510"/>
        <v>0</v>
      </c>
      <c r="KC344" s="459"/>
      <c r="KD344" s="452">
        <v>4.0</v>
      </c>
      <c r="KE344" s="453" t="s">
        <v>143</v>
      </c>
      <c r="KF344" s="454" t="s">
        <v>136</v>
      </c>
      <c r="KG344" s="454" t="s">
        <v>134</v>
      </c>
      <c r="KH344" s="455"/>
      <c r="KI344" s="455">
        <f t="shared" si="3511"/>
        <v>0</v>
      </c>
      <c r="KJ344" s="455">
        <f t="shared" si="3512"/>
        <v>0</v>
      </c>
      <c r="KK344" s="456"/>
      <c r="KL344" s="455">
        <f t="shared" si="3513"/>
        <v>0</v>
      </c>
      <c r="KM344" s="456"/>
      <c r="KN344" s="455" t="str">
        <f>ADHB!LW344</f>
        <v/>
      </c>
      <c r="KO344" s="455">
        <f t="shared" si="3514"/>
        <v>0</v>
      </c>
      <c r="KP344" s="455">
        <f t="shared" si="3515"/>
        <v>0</v>
      </c>
      <c r="KQ344" s="456">
        <v>0.23915411846270695</v>
      </c>
      <c r="KR344" s="457">
        <f t="shared" si="3516"/>
        <v>0</v>
      </c>
      <c r="KS344" s="458">
        <f t="shared" si="3517"/>
        <v>0</v>
      </c>
      <c r="KT344" s="459"/>
      <c r="KU344" s="460"/>
    </row>
    <row r="345" ht="15.75" customHeight="1">
      <c r="A345" s="452">
        <v>5.0</v>
      </c>
      <c r="B345" s="453" t="s">
        <v>144</v>
      </c>
      <c r="C345" s="454" t="s">
        <v>132</v>
      </c>
      <c r="D345" s="454" t="s">
        <v>132</v>
      </c>
      <c r="E345" s="455"/>
      <c r="F345" s="455"/>
      <c r="G345" s="455">
        <f t="shared" si="3393"/>
        <v>0</v>
      </c>
      <c r="H345" s="456"/>
      <c r="I345" s="455">
        <f t="shared" si="3394"/>
        <v>0</v>
      </c>
      <c r="J345" s="456"/>
      <c r="K345" s="455">
        <f>ADHB!L345</f>
        <v>0</v>
      </c>
      <c r="L345" s="455">
        <f t="shared" si="3395"/>
        <v>0</v>
      </c>
      <c r="M345" s="455">
        <f t="shared" si="3396"/>
        <v>0</v>
      </c>
      <c r="N345" s="456">
        <v>0.23915411846270695</v>
      </c>
      <c r="O345" s="457">
        <f t="shared" si="3397"/>
        <v>0</v>
      </c>
      <c r="P345" s="458">
        <f t="shared" si="3398"/>
        <v>0</v>
      </c>
      <c r="Q345" s="459"/>
      <c r="R345" s="452">
        <v>5.0</v>
      </c>
      <c r="S345" s="453" t="s">
        <v>144</v>
      </c>
      <c r="T345" s="454" t="s">
        <v>132</v>
      </c>
      <c r="U345" s="454" t="s">
        <v>132</v>
      </c>
      <c r="V345" s="455"/>
      <c r="W345" s="455" t="str">
        <f t="shared" si="3399"/>
        <v/>
      </c>
      <c r="X345" s="455">
        <f t="shared" si="3400"/>
        <v>0</v>
      </c>
      <c r="Y345" s="456"/>
      <c r="Z345" s="455">
        <f t="shared" si="3401"/>
        <v>0</v>
      </c>
      <c r="AA345" s="456"/>
      <c r="AB345" s="455">
        <f>ADHB!AC345</f>
        <v>0</v>
      </c>
      <c r="AC345" s="455">
        <f t="shared" si="3402"/>
        <v>0</v>
      </c>
      <c r="AD345" s="455">
        <f t="shared" si="3403"/>
        <v>0</v>
      </c>
      <c r="AE345" s="456">
        <v>0.23915411846270695</v>
      </c>
      <c r="AF345" s="457">
        <f t="shared" si="3404"/>
        <v>0</v>
      </c>
      <c r="AG345" s="458">
        <f t="shared" si="3405"/>
        <v>0</v>
      </c>
      <c r="AH345" s="459"/>
      <c r="AI345" s="452">
        <v>5.0</v>
      </c>
      <c r="AJ345" s="453" t="s">
        <v>144</v>
      </c>
      <c r="AK345" s="454" t="s">
        <v>132</v>
      </c>
      <c r="AL345" s="454" t="s">
        <v>132</v>
      </c>
      <c r="AM345" s="455"/>
      <c r="AN345" s="455" t="str">
        <f t="shared" si="3406"/>
        <v/>
      </c>
      <c r="AO345" s="455">
        <f t="shared" si="3407"/>
        <v>0</v>
      </c>
      <c r="AP345" s="456"/>
      <c r="AQ345" s="455">
        <f t="shared" si="3408"/>
        <v>0</v>
      </c>
      <c r="AR345" s="456"/>
      <c r="AS345" s="455">
        <f>ADHB!AT345</f>
        <v>0</v>
      </c>
      <c r="AT345" s="455">
        <f t="shared" si="3409"/>
        <v>0</v>
      </c>
      <c r="AU345" s="455">
        <f t="shared" si="3410"/>
        <v>0</v>
      </c>
      <c r="AV345" s="456">
        <v>0.23915411846270695</v>
      </c>
      <c r="AW345" s="457">
        <f t="shared" si="3411"/>
        <v>0</v>
      </c>
      <c r="AX345" s="458">
        <f t="shared" si="3412"/>
        <v>0</v>
      </c>
      <c r="AY345" s="459"/>
      <c r="AZ345" s="452">
        <v>5.0</v>
      </c>
      <c r="BA345" s="453" t="s">
        <v>144</v>
      </c>
      <c r="BB345" s="454" t="s">
        <v>132</v>
      </c>
      <c r="BC345" s="454" t="s">
        <v>132</v>
      </c>
      <c r="BD345" s="455"/>
      <c r="BE345" s="455" t="str">
        <f t="shared" si="3413"/>
        <v/>
      </c>
      <c r="BF345" s="455">
        <f t="shared" si="3414"/>
        <v>0</v>
      </c>
      <c r="BG345" s="456"/>
      <c r="BH345" s="455">
        <f t="shared" si="3415"/>
        <v>0</v>
      </c>
      <c r="BI345" s="456"/>
      <c r="BJ345" s="455">
        <f>ADHB!BK345</f>
        <v>0</v>
      </c>
      <c r="BK345" s="455">
        <f t="shared" si="3416"/>
        <v>0</v>
      </c>
      <c r="BL345" s="455">
        <f t="shared" si="3417"/>
        <v>0</v>
      </c>
      <c r="BM345" s="456">
        <v>0.23915411846270695</v>
      </c>
      <c r="BN345" s="457">
        <f t="shared" si="3418"/>
        <v>0</v>
      </c>
      <c r="BO345" s="458">
        <f t="shared" si="3419"/>
        <v>0</v>
      </c>
      <c r="BP345" s="459"/>
      <c r="BQ345" s="452">
        <v>5.0</v>
      </c>
      <c r="BR345" s="453" t="s">
        <v>144</v>
      </c>
      <c r="BS345" s="454" t="s">
        <v>132</v>
      </c>
      <c r="BT345" s="454" t="s">
        <v>132</v>
      </c>
      <c r="BU345" s="455"/>
      <c r="BV345" s="455" t="str">
        <f t="shared" si="3420"/>
        <v/>
      </c>
      <c r="BW345" s="455">
        <f t="shared" si="3421"/>
        <v>0</v>
      </c>
      <c r="BX345" s="456"/>
      <c r="BY345" s="455">
        <f t="shared" si="3422"/>
        <v>0</v>
      </c>
      <c r="BZ345" s="456"/>
      <c r="CA345" s="455">
        <f>ADHB!CB345</f>
        <v>0</v>
      </c>
      <c r="CB345" s="455">
        <f t="shared" si="3423"/>
        <v>0</v>
      </c>
      <c r="CC345" s="455">
        <f t="shared" si="3424"/>
        <v>0</v>
      </c>
      <c r="CD345" s="456">
        <v>0.23915411846270695</v>
      </c>
      <c r="CE345" s="457">
        <f t="shared" si="3425"/>
        <v>0</v>
      </c>
      <c r="CF345" s="458">
        <f t="shared" si="3426"/>
        <v>0</v>
      </c>
      <c r="CG345" s="459"/>
      <c r="CH345" s="452">
        <v>5.0</v>
      </c>
      <c r="CI345" s="453" t="s">
        <v>144</v>
      </c>
      <c r="CJ345" s="454" t="s">
        <v>132</v>
      </c>
      <c r="CK345" s="454" t="s">
        <v>132</v>
      </c>
      <c r="CL345" s="455"/>
      <c r="CM345" s="455" t="str">
        <f t="shared" si="3427"/>
        <v/>
      </c>
      <c r="CN345" s="455">
        <f t="shared" si="3428"/>
        <v>0</v>
      </c>
      <c r="CO345" s="456"/>
      <c r="CP345" s="455">
        <f t="shared" si="3429"/>
        <v>0</v>
      </c>
      <c r="CQ345" s="456"/>
      <c r="CR345" s="455">
        <f>ADHB!CS345</f>
        <v>0</v>
      </c>
      <c r="CS345" s="455">
        <f t="shared" si="3430"/>
        <v>0</v>
      </c>
      <c r="CT345" s="455">
        <f t="shared" si="3431"/>
        <v>0</v>
      </c>
      <c r="CU345" s="456">
        <v>0.23915411846270695</v>
      </c>
      <c r="CV345" s="457">
        <f t="shared" si="3432"/>
        <v>0</v>
      </c>
      <c r="CW345" s="458">
        <f t="shared" si="3433"/>
        <v>0</v>
      </c>
      <c r="CX345" s="459"/>
      <c r="CY345" s="452">
        <v>5.0</v>
      </c>
      <c r="CZ345" s="453" t="s">
        <v>144</v>
      </c>
      <c r="DA345" s="454" t="s">
        <v>132</v>
      </c>
      <c r="DB345" s="454" t="s">
        <v>132</v>
      </c>
      <c r="DC345" s="455"/>
      <c r="DD345" s="455" t="str">
        <f t="shared" si="3434"/>
        <v/>
      </c>
      <c r="DE345" s="455">
        <f t="shared" si="3435"/>
        <v>0</v>
      </c>
      <c r="DF345" s="456"/>
      <c r="DG345" s="455">
        <f t="shared" si="3436"/>
        <v>0</v>
      </c>
      <c r="DH345" s="456"/>
      <c r="DI345" s="455">
        <f>ADHB!DJ345</f>
        <v>0</v>
      </c>
      <c r="DJ345" s="455">
        <f t="shared" si="3437"/>
        <v>0</v>
      </c>
      <c r="DK345" s="455">
        <f t="shared" si="3438"/>
        <v>0</v>
      </c>
      <c r="DL345" s="456">
        <v>0.23915411846270695</v>
      </c>
      <c r="DM345" s="457">
        <f t="shared" si="3439"/>
        <v>0</v>
      </c>
      <c r="DN345" s="458">
        <f t="shared" si="3440"/>
        <v>0</v>
      </c>
      <c r="DO345" s="459"/>
      <c r="DP345" s="452">
        <v>5.0</v>
      </c>
      <c r="DQ345" s="453" t="s">
        <v>144</v>
      </c>
      <c r="DR345" s="454" t="s">
        <v>132</v>
      </c>
      <c r="DS345" s="454" t="s">
        <v>132</v>
      </c>
      <c r="DT345" s="455"/>
      <c r="DU345" s="455" t="str">
        <f t="shared" si="3441"/>
        <v/>
      </c>
      <c r="DV345" s="455">
        <f t="shared" si="3442"/>
        <v>0</v>
      </c>
      <c r="DW345" s="456"/>
      <c r="DX345" s="455">
        <f t="shared" si="3443"/>
        <v>0</v>
      </c>
      <c r="DY345" s="456"/>
      <c r="DZ345" s="455">
        <f>ADHB!EA345</f>
        <v>0</v>
      </c>
      <c r="EA345" s="455">
        <f t="shared" si="3444"/>
        <v>0</v>
      </c>
      <c r="EB345" s="455">
        <f t="shared" si="3445"/>
        <v>0</v>
      </c>
      <c r="EC345" s="456">
        <v>0.23915411846270695</v>
      </c>
      <c r="ED345" s="457">
        <f t="shared" si="3446"/>
        <v>0</v>
      </c>
      <c r="EE345" s="458">
        <f t="shared" si="3447"/>
        <v>0</v>
      </c>
      <c r="EF345" s="459"/>
      <c r="EG345" s="452">
        <v>5.0</v>
      </c>
      <c r="EH345" s="453" t="s">
        <v>144</v>
      </c>
      <c r="EI345" s="454" t="s">
        <v>132</v>
      </c>
      <c r="EJ345" s="454" t="s">
        <v>132</v>
      </c>
      <c r="EK345" s="455"/>
      <c r="EL345" s="455" t="str">
        <f t="shared" si="3448"/>
        <v/>
      </c>
      <c r="EM345" s="455">
        <f t="shared" si="3449"/>
        <v>0</v>
      </c>
      <c r="EN345" s="456"/>
      <c r="EO345" s="455">
        <f t="shared" si="3450"/>
        <v>0</v>
      </c>
      <c r="EP345" s="456"/>
      <c r="EQ345" s="455">
        <f>ADHB!ER345</f>
        <v>0</v>
      </c>
      <c r="ER345" s="455">
        <f t="shared" si="3451"/>
        <v>0</v>
      </c>
      <c r="ES345" s="455">
        <f t="shared" si="3452"/>
        <v>0</v>
      </c>
      <c r="ET345" s="456">
        <v>0.23915411846270695</v>
      </c>
      <c r="EU345" s="457">
        <f t="shared" si="3453"/>
        <v>0</v>
      </c>
      <c r="EV345" s="458">
        <f t="shared" si="3454"/>
        <v>0</v>
      </c>
      <c r="EW345" s="459"/>
      <c r="EX345" s="452">
        <v>5.0</v>
      </c>
      <c r="EY345" s="453" t="s">
        <v>144</v>
      </c>
      <c r="EZ345" s="454" t="s">
        <v>132</v>
      </c>
      <c r="FA345" s="454" t="s">
        <v>132</v>
      </c>
      <c r="FB345" s="455"/>
      <c r="FC345" s="455" t="str">
        <f t="shared" si="3455"/>
        <v/>
      </c>
      <c r="FD345" s="455">
        <f t="shared" si="3456"/>
        <v>0</v>
      </c>
      <c r="FE345" s="456"/>
      <c r="FF345" s="455">
        <f t="shared" si="3457"/>
        <v>0</v>
      </c>
      <c r="FG345" s="456"/>
      <c r="FH345" s="455">
        <f>ADHB!FI345</f>
        <v>0</v>
      </c>
      <c r="FI345" s="455">
        <f t="shared" si="3458"/>
        <v>0</v>
      </c>
      <c r="FJ345" s="455">
        <f t="shared" si="3459"/>
        <v>0</v>
      </c>
      <c r="FK345" s="456">
        <v>0.23915411846270695</v>
      </c>
      <c r="FL345" s="457">
        <f t="shared" si="3460"/>
        <v>0</v>
      </c>
      <c r="FM345" s="458">
        <f t="shared" si="3461"/>
        <v>0</v>
      </c>
      <c r="FN345" s="459"/>
      <c r="FO345" s="452">
        <v>5.0</v>
      </c>
      <c r="FP345" s="453" t="s">
        <v>144</v>
      </c>
      <c r="FQ345" s="454" t="s">
        <v>132</v>
      </c>
      <c r="FR345" s="454" t="s">
        <v>132</v>
      </c>
      <c r="FS345" s="455"/>
      <c r="FT345" s="455" t="str">
        <f t="shared" si="3462"/>
        <v/>
      </c>
      <c r="FU345" s="455">
        <f t="shared" si="3463"/>
        <v>0</v>
      </c>
      <c r="FV345" s="456"/>
      <c r="FW345" s="455">
        <f t="shared" si="3464"/>
        <v>0</v>
      </c>
      <c r="FX345" s="456"/>
      <c r="FY345" s="455">
        <f>ADHB!FZ345</f>
        <v>0</v>
      </c>
      <c r="FZ345" s="455">
        <f t="shared" si="3465"/>
        <v>0</v>
      </c>
      <c r="GA345" s="455">
        <f t="shared" si="3466"/>
        <v>0</v>
      </c>
      <c r="GB345" s="456">
        <v>0.23915411846270695</v>
      </c>
      <c r="GC345" s="457">
        <f t="shared" si="3467"/>
        <v>0</v>
      </c>
      <c r="GD345" s="458">
        <f t="shared" si="3468"/>
        <v>0</v>
      </c>
      <c r="GE345" s="459"/>
      <c r="GF345" s="452">
        <v>5.0</v>
      </c>
      <c r="GG345" s="453" t="s">
        <v>144</v>
      </c>
      <c r="GH345" s="454" t="s">
        <v>132</v>
      </c>
      <c r="GI345" s="454" t="s">
        <v>132</v>
      </c>
      <c r="GJ345" s="455"/>
      <c r="GK345" s="455" t="str">
        <f t="shared" si="3469"/>
        <v/>
      </c>
      <c r="GL345" s="455">
        <f t="shared" si="3470"/>
        <v>0</v>
      </c>
      <c r="GM345" s="456"/>
      <c r="GN345" s="455">
        <f t="shared" si="3471"/>
        <v>0</v>
      </c>
      <c r="GO345" s="456"/>
      <c r="GP345" s="455">
        <f>ADHB!GQ345</f>
        <v>0</v>
      </c>
      <c r="GQ345" s="455">
        <f t="shared" si="3472"/>
        <v>0</v>
      </c>
      <c r="GR345" s="455">
        <f t="shared" si="3473"/>
        <v>0</v>
      </c>
      <c r="GS345" s="456">
        <v>0.23915411846270695</v>
      </c>
      <c r="GT345" s="457">
        <f t="shared" si="3474"/>
        <v>0</v>
      </c>
      <c r="GU345" s="458">
        <f t="shared" si="3475"/>
        <v>0</v>
      </c>
      <c r="GV345" s="459"/>
      <c r="GW345" s="452">
        <v>5.0</v>
      </c>
      <c r="GX345" s="453" t="s">
        <v>144</v>
      </c>
      <c r="GY345" s="454" t="s">
        <v>132</v>
      </c>
      <c r="GZ345" s="454" t="s">
        <v>132</v>
      </c>
      <c r="HA345" s="455"/>
      <c r="HB345" s="455" t="str">
        <f t="shared" si="3476"/>
        <v/>
      </c>
      <c r="HC345" s="455">
        <f t="shared" si="3477"/>
        <v>0</v>
      </c>
      <c r="HD345" s="456"/>
      <c r="HE345" s="455">
        <f t="shared" si="3478"/>
        <v>0</v>
      </c>
      <c r="HF345" s="456"/>
      <c r="HG345" s="455">
        <f>ADHB!HH345</f>
        <v>0</v>
      </c>
      <c r="HH345" s="455">
        <f t="shared" si="3479"/>
        <v>0</v>
      </c>
      <c r="HI345" s="455">
        <f t="shared" si="3480"/>
        <v>0</v>
      </c>
      <c r="HJ345" s="456">
        <v>0.23915411846270695</v>
      </c>
      <c r="HK345" s="457">
        <f t="shared" si="3481"/>
        <v>0</v>
      </c>
      <c r="HL345" s="458">
        <f t="shared" si="3482"/>
        <v>0</v>
      </c>
      <c r="HM345" s="459"/>
      <c r="HN345" s="452">
        <v>5.0</v>
      </c>
      <c r="HO345" s="453" t="s">
        <v>144</v>
      </c>
      <c r="HP345" s="454" t="s">
        <v>132</v>
      </c>
      <c r="HQ345" s="454" t="s">
        <v>132</v>
      </c>
      <c r="HR345" s="455"/>
      <c r="HS345" s="455" t="str">
        <f t="shared" si="3483"/>
        <v/>
      </c>
      <c r="HT345" s="455">
        <f t="shared" si="3484"/>
        <v>0</v>
      </c>
      <c r="HU345" s="456"/>
      <c r="HV345" s="455">
        <f t="shared" si="3485"/>
        <v>0</v>
      </c>
      <c r="HW345" s="456"/>
      <c r="HX345" s="455">
        <f>ADHB!HY345</f>
        <v>0</v>
      </c>
      <c r="HY345" s="455">
        <f t="shared" si="3486"/>
        <v>0</v>
      </c>
      <c r="HZ345" s="455">
        <f t="shared" si="3487"/>
        <v>0</v>
      </c>
      <c r="IA345" s="456">
        <v>0.23915411846270695</v>
      </c>
      <c r="IB345" s="457">
        <f t="shared" si="3488"/>
        <v>0</v>
      </c>
      <c r="IC345" s="458">
        <f t="shared" si="3489"/>
        <v>0</v>
      </c>
      <c r="ID345" s="459"/>
      <c r="IE345" s="452">
        <v>5.0</v>
      </c>
      <c r="IF345" s="453" t="s">
        <v>144</v>
      </c>
      <c r="IG345" s="454" t="s">
        <v>132</v>
      </c>
      <c r="IH345" s="454" t="s">
        <v>132</v>
      </c>
      <c r="II345" s="455"/>
      <c r="IJ345" s="455" t="str">
        <f t="shared" si="3490"/>
        <v/>
      </c>
      <c r="IK345" s="455">
        <f t="shared" si="3491"/>
        <v>0</v>
      </c>
      <c r="IL345" s="456"/>
      <c r="IM345" s="455">
        <f t="shared" si="3492"/>
        <v>0</v>
      </c>
      <c r="IN345" s="456"/>
      <c r="IO345" s="455">
        <f>ADHB!IP345</f>
        <v>0</v>
      </c>
      <c r="IP345" s="455">
        <f t="shared" si="3493"/>
        <v>0</v>
      </c>
      <c r="IQ345" s="455">
        <f t="shared" si="3494"/>
        <v>0</v>
      </c>
      <c r="IR345" s="456">
        <v>0.23915411846270695</v>
      </c>
      <c r="IS345" s="457">
        <f t="shared" si="3495"/>
        <v>0</v>
      </c>
      <c r="IT345" s="458">
        <f t="shared" si="3496"/>
        <v>0</v>
      </c>
      <c r="IU345" s="459"/>
      <c r="IV345" s="452">
        <v>5.0</v>
      </c>
      <c r="IW345" s="453" t="s">
        <v>144</v>
      </c>
      <c r="IX345" s="454" t="s">
        <v>132</v>
      </c>
      <c r="IY345" s="454" t="s">
        <v>132</v>
      </c>
      <c r="IZ345" s="455"/>
      <c r="JA345" s="455" t="str">
        <f t="shared" si="3497"/>
        <v/>
      </c>
      <c r="JB345" s="455">
        <f t="shared" si="3498"/>
        <v>0</v>
      </c>
      <c r="JC345" s="456"/>
      <c r="JD345" s="455">
        <f t="shared" si="3499"/>
        <v>0</v>
      </c>
      <c r="JE345" s="456"/>
      <c r="JF345" s="455">
        <f>ADHB!JG345</f>
        <v>0</v>
      </c>
      <c r="JG345" s="455">
        <f t="shared" si="3500"/>
        <v>0</v>
      </c>
      <c r="JH345" s="455">
        <f t="shared" si="3501"/>
        <v>0</v>
      </c>
      <c r="JI345" s="456">
        <v>0.23915411846270695</v>
      </c>
      <c r="JJ345" s="457">
        <f t="shared" si="3502"/>
        <v>0</v>
      </c>
      <c r="JK345" s="458">
        <f t="shared" si="3503"/>
        <v>0</v>
      </c>
      <c r="JL345" s="459"/>
      <c r="JM345" s="452">
        <v>5.0</v>
      </c>
      <c r="JN345" s="453" t="s">
        <v>144</v>
      </c>
      <c r="JO345" s="454" t="s">
        <v>132</v>
      </c>
      <c r="JP345" s="454" t="s">
        <v>132</v>
      </c>
      <c r="JQ345" s="455"/>
      <c r="JR345" s="455" t="str">
        <f t="shared" si="3504"/>
        <v/>
      </c>
      <c r="JS345" s="455">
        <f t="shared" si="3505"/>
        <v>0</v>
      </c>
      <c r="JT345" s="456"/>
      <c r="JU345" s="455">
        <f t="shared" si="3506"/>
        <v>0</v>
      </c>
      <c r="JV345" s="456"/>
      <c r="JW345" s="455" t="str">
        <f>ADHB!LF345</f>
        <v/>
      </c>
      <c r="JX345" s="455">
        <f t="shared" si="3507"/>
        <v>0</v>
      </c>
      <c r="JY345" s="455">
        <f t="shared" si="3508"/>
        <v>0</v>
      </c>
      <c r="JZ345" s="456">
        <v>0.23915411846270695</v>
      </c>
      <c r="KA345" s="457">
        <f t="shared" si="3509"/>
        <v>0</v>
      </c>
      <c r="KB345" s="458">
        <f t="shared" si="3510"/>
        <v>0</v>
      </c>
      <c r="KC345" s="459"/>
      <c r="KD345" s="452">
        <v>5.0</v>
      </c>
      <c r="KE345" s="453" t="s">
        <v>144</v>
      </c>
      <c r="KF345" s="454" t="s">
        <v>132</v>
      </c>
      <c r="KG345" s="454" t="s">
        <v>132</v>
      </c>
      <c r="KH345" s="455"/>
      <c r="KI345" s="455" t="str">
        <f t="shared" si="3511"/>
        <v/>
      </c>
      <c r="KJ345" s="455">
        <f t="shared" si="3512"/>
        <v>0</v>
      </c>
      <c r="KK345" s="456"/>
      <c r="KL345" s="455">
        <f t="shared" si="3513"/>
        <v>0</v>
      </c>
      <c r="KM345" s="456"/>
      <c r="KN345" s="455" t="str">
        <f>ADHB!LW345</f>
        <v/>
      </c>
      <c r="KO345" s="455">
        <f t="shared" si="3514"/>
        <v>0</v>
      </c>
      <c r="KP345" s="455">
        <f t="shared" si="3515"/>
        <v>0</v>
      </c>
      <c r="KQ345" s="456">
        <v>0.23915411846270695</v>
      </c>
      <c r="KR345" s="457">
        <f t="shared" si="3516"/>
        <v>0</v>
      </c>
      <c r="KS345" s="458">
        <f t="shared" si="3517"/>
        <v>0</v>
      </c>
      <c r="KT345" s="459"/>
      <c r="KU345" s="460"/>
    </row>
    <row r="346" ht="15.75" customHeight="1">
      <c r="A346" s="452">
        <v>6.0</v>
      </c>
      <c r="B346" s="453" t="s">
        <v>145</v>
      </c>
      <c r="C346" s="454" t="s">
        <v>132</v>
      </c>
      <c r="D346" s="454" t="s">
        <v>132</v>
      </c>
      <c r="E346" s="455"/>
      <c r="F346" s="455"/>
      <c r="G346" s="455">
        <f t="shared" si="3393"/>
        <v>0</v>
      </c>
      <c r="H346" s="456"/>
      <c r="I346" s="455">
        <f t="shared" si="3394"/>
        <v>0</v>
      </c>
      <c r="J346" s="456"/>
      <c r="K346" s="455">
        <f>ADHB!L346</f>
        <v>0</v>
      </c>
      <c r="L346" s="455">
        <f t="shared" si="3395"/>
        <v>0</v>
      </c>
      <c r="M346" s="455">
        <f t="shared" si="3396"/>
        <v>0</v>
      </c>
      <c r="N346" s="456">
        <v>0.23915411846270695</v>
      </c>
      <c r="O346" s="457">
        <f t="shared" si="3397"/>
        <v>0</v>
      </c>
      <c r="P346" s="458">
        <f t="shared" si="3398"/>
        <v>0</v>
      </c>
      <c r="Q346" s="459"/>
      <c r="R346" s="452">
        <v>6.0</v>
      </c>
      <c r="S346" s="453" t="s">
        <v>145</v>
      </c>
      <c r="T346" s="454" t="s">
        <v>132</v>
      </c>
      <c r="U346" s="454" t="s">
        <v>132</v>
      </c>
      <c r="V346" s="455"/>
      <c r="W346" s="455" t="str">
        <f t="shared" si="3399"/>
        <v/>
      </c>
      <c r="X346" s="455">
        <f t="shared" si="3400"/>
        <v>0</v>
      </c>
      <c r="Y346" s="456"/>
      <c r="Z346" s="455">
        <f t="shared" si="3401"/>
        <v>0</v>
      </c>
      <c r="AA346" s="456"/>
      <c r="AB346" s="455">
        <f>ADHB!AC346</f>
        <v>0</v>
      </c>
      <c r="AC346" s="455">
        <f t="shared" si="3402"/>
        <v>0</v>
      </c>
      <c r="AD346" s="455">
        <f t="shared" si="3403"/>
        <v>0</v>
      </c>
      <c r="AE346" s="456">
        <v>0.23915411846270695</v>
      </c>
      <c r="AF346" s="457">
        <f t="shared" si="3404"/>
        <v>0</v>
      </c>
      <c r="AG346" s="458">
        <f t="shared" si="3405"/>
        <v>0</v>
      </c>
      <c r="AH346" s="459"/>
      <c r="AI346" s="452">
        <v>6.0</v>
      </c>
      <c r="AJ346" s="453" t="s">
        <v>145</v>
      </c>
      <c r="AK346" s="454" t="s">
        <v>132</v>
      </c>
      <c r="AL346" s="454" t="s">
        <v>132</v>
      </c>
      <c r="AM346" s="455"/>
      <c r="AN346" s="455" t="str">
        <f t="shared" si="3406"/>
        <v/>
      </c>
      <c r="AO346" s="455">
        <f t="shared" si="3407"/>
        <v>0</v>
      </c>
      <c r="AP346" s="456"/>
      <c r="AQ346" s="455">
        <f t="shared" si="3408"/>
        <v>0</v>
      </c>
      <c r="AR346" s="456"/>
      <c r="AS346" s="455">
        <f>ADHB!AT346</f>
        <v>0</v>
      </c>
      <c r="AT346" s="455">
        <f t="shared" si="3409"/>
        <v>0</v>
      </c>
      <c r="AU346" s="455">
        <f t="shared" si="3410"/>
        <v>0</v>
      </c>
      <c r="AV346" s="456">
        <v>0.23915411846270695</v>
      </c>
      <c r="AW346" s="457">
        <f t="shared" si="3411"/>
        <v>0</v>
      </c>
      <c r="AX346" s="458">
        <f t="shared" si="3412"/>
        <v>0</v>
      </c>
      <c r="AY346" s="459"/>
      <c r="AZ346" s="452">
        <v>6.0</v>
      </c>
      <c r="BA346" s="453" t="s">
        <v>145</v>
      </c>
      <c r="BB346" s="454" t="s">
        <v>132</v>
      </c>
      <c r="BC346" s="454" t="s">
        <v>132</v>
      </c>
      <c r="BD346" s="455"/>
      <c r="BE346" s="455" t="str">
        <f t="shared" si="3413"/>
        <v/>
      </c>
      <c r="BF346" s="455">
        <f t="shared" si="3414"/>
        <v>0</v>
      </c>
      <c r="BG346" s="456"/>
      <c r="BH346" s="455">
        <f t="shared" si="3415"/>
        <v>0</v>
      </c>
      <c r="BI346" s="456"/>
      <c r="BJ346" s="455">
        <f>ADHB!BK346</f>
        <v>0</v>
      </c>
      <c r="BK346" s="455">
        <f t="shared" si="3416"/>
        <v>0</v>
      </c>
      <c r="BL346" s="455">
        <f t="shared" si="3417"/>
        <v>0</v>
      </c>
      <c r="BM346" s="456">
        <v>0.23915411846270695</v>
      </c>
      <c r="BN346" s="457">
        <f t="shared" si="3418"/>
        <v>0</v>
      </c>
      <c r="BO346" s="458">
        <f t="shared" si="3419"/>
        <v>0</v>
      </c>
      <c r="BP346" s="459"/>
      <c r="BQ346" s="452">
        <v>6.0</v>
      </c>
      <c r="BR346" s="453" t="s">
        <v>145</v>
      </c>
      <c r="BS346" s="454" t="s">
        <v>132</v>
      </c>
      <c r="BT346" s="454" t="s">
        <v>132</v>
      </c>
      <c r="BU346" s="455"/>
      <c r="BV346" s="455" t="str">
        <f t="shared" si="3420"/>
        <v/>
      </c>
      <c r="BW346" s="455">
        <f t="shared" si="3421"/>
        <v>0</v>
      </c>
      <c r="BX346" s="456"/>
      <c r="BY346" s="455">
        <f t="shared" si="3422"/>
        <v>0</v>
      </c>
      <c r="BZ346" s="456"/>
      <c r="CA346" s="455">
        <f>ADHB!CB346</f>
        <v>0</v>
      </c>
      <c r="CB346" s="455">
        <f t="shared" si="3423"/>
        <v>0</v>
      </c>
      <c r="CC346" s="455">
        <f t="shared" si="3424"/>
        <v>0</v>
      </c>
      <c r="CD346" s="456">
        <v>0.23915411846270695</v>
      </c>
      <c r="CE346" s="457">
        <f t="shared" si="3425"/>
        <v>0</v>
      </c>
      <c r="CF346" s="458">
        <f t="shared" si="3426"/>
        <v>0</v>
      </c>
      <c r="CG346" s="459"/>
      <c r="CH346" s="452">
        <v>6.0</v>
      </c>
      <c r="CI346" s="453" t="s">
        <v>145</v>
      </c>
      <c r="CJ346" s="454" t="s">
        <v>132</v>
      </c>
      <c r="CK346" s="454" t="s">
        <v>132</v>
      </c>
      <c r="CL346" s="455"/>
      <c r="CM346" s="455" t="str">
        <f t="shared" si="3427"/>
        <v/>
      </c>
      <c r="CN346" s="455">
        <f t="shared" si="3428"/>
        <v>0</v>
      </c>
      <c r="CO346" s="456"/>
      <c r="CP346" s="455">
        <f t="shared" si="3429"/>
        <v>0</v>
      </c>
      <c r="CQ346" s="456"/>
      <c r="CR346" s="455">
        <f>ADHB!CS346</f>
        <v>0</v>
      </c>
      <c r="CS346" s="455">
        <f t="shared" si="3430"/>
        <v>0</v>
      </c>
      <c r="CT346" s="455">
        <f t="shared" si="3431"/>
        <v>0</v>
      </c>
      <c r="CU346" s="456">
        <v>0.23915411846270695</v>
      </c>
      <c r="CV346" s="457">
        <f t="shared" si="3432"/>
        <v>0</v>
      </c>
      <c r="CW346" s="458">
        <f t="shared" si="3433"/>
        <v>0</v>
      </c>
      <c r="CX346" s="459"/>
      <c r="CY346" s="452">
        <v>6.0</v>
      </c>
      <c r="CZ346" s="453" t="s">
        <v>145</v>
      </c>
      <c r="DA346" s="454" t="s">
        <v>132</v>
      </c>
      <c r="DB346" s="454" t="s">
        <v>132</v>
      </c>
      <c r="DC346" s="455"/>
      <c r="DD346" s="455" t="str">
        <f t="shared" si="3434"/>
        <v/>
      </c>
      <c r="DE346" s="455">
        <f t="shared" si="3435"/>
        <v>0</v>
      </c>
      <c r="DF346" s="456"/>
      <c r="DG346" s="455">
        <f t="shared" si="3436"/>
        <v>0</v>
      </c>
      <c r="DH346" s="456"/>
      <c r="DI346" s="455">
        <f>ADHB!DJ346</f>
        <v>0</v>
      </c>
      <c r="DJ346" s="455">
        <f t="shared" si="3437"/>
        <v>0</v>
      </c>
      <c r="DK346" s="455">
        <f t="shared" si="3438"/>
        <v>0</v>
      </c>
      <c r="DL346" s="456">
        <v>0.23915411846270695</v>
      </c>
      <c r="DM346" s="457">
        <f t="shared" si="3439"/>
        <v>0</v>
      </c>
      <c r="DN346" s="458">
        <f t="shared" si="3440"/>
        <v>0</v>
      </c>
      <c r="DO346" s="459"/>
      <c r="DP346" s="452">
        <v>6.0</v>
      </c>
      <c r="DQ346" s="453" t="s">
        <v>145</v>
      </c>
      <c r="DR346" s="454" t="s">
        <v>132</v>
      </c>
      <c r="DS346" s="454" t="s">
        <v>132</v>
      </c>
      <c r="DT346" s="455"/>
      <c r="DU346" s="455" t="str">
        <f t="shared" si="3441"/>
        <v/>
      </c>
      <c r="DV346" s="455">
        <f t="shared" si="3442"/>
        <v>0</v>
      </c>
      <c r="DW346" s="456"/>
      <c r="DX346" s="455">
        <f t="shared" si="3443"/>
        <v>0</v>
      </c>
      <c r="DY346" s="456"/>
      <c r="DZ346" s="455">
        <f>ADHB!EA346</f>
        <v>0</v>
      </c>
      <c r="EA346" s="455">
        <f t="shared" si="3444"/>
        <v>0</v>
      </c>
      <c r="EB346" s="455">
        <f t="shared" si="3445"/>
        <v>0</v>
      </c>
      <c r="EC346" s="456">
        <v>0.23915411846270695</v>
      </c>
      <c r="ED346" s="457">
        <f t="shared" si="3446"/>
        <v>0</v>
      </c>
      <c r="EE346" s="458">
        <f t="shared" si="3447"/>
        <v>0</v>
      </c>
      <c r="EF346" s="459"/>
      <c r="EG346" s="452">
        <v>6.0</v>
      </c>
      <c r="EH346" s="453" t="s">
        <v>145</v>
      </c>
      <c r="EI346" s="454" t="s">
        <v>132</v>
      </c>
      <c r="EJ346" s="454" t="s">
        <v>132</v>
      </c>
      <c r="EK346" s="455"/>
      <c r="EL346" s="455" t="str">
        <f t="shared" si="3448"/>
        <v/>
      </c>
      <c r="EM346" s="455">
        <f t="shared" si="3449"/>
        <v>0</v>
      </c>
      <c r="EN346" s="456"/>
      <c r="EO346" s="455">
        <f t="shared" si="3450"/>
        <v>0</v>
      </c>
      <c r="EP346" s="456"/>
      <c r="EQ346" s="455">
        <f>ADHB!ER346</f>
        <v>0</v>
      </c>
      <c r="ER346" s="455">
        <f t="shared" si="3451"/>
        <v>0</v>
      </c>
      <c r="ES346" s="455">
        <f t="shared" si="3452"/>
        <v>0</v>
      </c>
      <c r="ET346" s="456">
        <v>0.23915411846270695</v>
      </c>
      <c r="EU346" s="457">
        <f t="shared" si="3453"/>
        <v>0</v>
      </c>
      <c r="EV346" s="458">
        <f t="shared" si="3454"/>
        <v>0</v>
      </c>
      <c r="EW346" s="459"/>
      <c r="EX346" s="452">
        <v>6.0</v>
      </c>
      <c r="EY346" s="453" t="s">
        <v>145</v>
      </c>
      <c r="EZ346" s="454" t="s">
        <v>132</v>
      </c>
      <c r="FA346" s="454" t="s">
        <v>132</v>
      </c>
      <c r="FB346" s="455"/>
      <c r="FC346" s="455" t="str">
        <f t="shared" si="3455"/>
        <v/>
      </c>
      <c r="FD346" s="455">
        <f t="shared" si="3456"/>
        <v>0</v>
      </c>
      <c r="FE346" s="456"/>
      <c r="FF346" s="455">
        <f t="shared" si="3457"/>
        <v>0</v>
      </c>
      <c r="FG346" s="456"/>
      <c r="FH346" s="455">
        <f>ADHB!FI346</f>
        <v>0</v>
      </c>
      <c r="FI346" s="455">
        <f t="shared" si="3458"/>
        <v>0</v>
      </c>
      <c r="FJ346" s="455">
        <f t="shared" si="3459"/>
        <v>0</v>
      </c>
      <c r="FK346" s="456">
        <v>0.23915411846270695</v>
      </c>
      <c r="FL346" s="457">
        <f t="shared" si="3460"/>
        <v>0</v>
      </c>
      <c r="FM346" s="458">
        <f t="shared" si="3461"/>
        <v>0</v>
      </c>
      <c r="FN346" s="459"/>
      <c r="FO346" s="452">
        <v>6.0</v>
      </c>
      <c r="FP346" s="453" t="s">
        <v>145</v>
      </c>
      <c r="FQ346" s="454" t="s">
        <v>132</v>
      </c>
      <c r="FR346" s="454" t="s">
        <v>132</v>
      </c>
      <c r="FS346" s="455"/>
      <c r="FT346" s="455" t="str">
        <f t="shared" si="3462"/>
        <v/>
      </c>
      <c r="FU346" s="455">
        <f t="shared" si="3463"/>
        <v>0</v>
      </c>
      <c r="FV346" s="456"/>
      <c r="FW346" s="455">
        <f t="shared" si="3464"/>
        <v>0</v>
      </c>
      <c r="FX346" s="456"/>
      <c r="FY346" s="455">
        <f>ADHB!FZ346</f>
        <v>0</v>
      </c>
      <c r="FZ346" s="455">
        <f t="shared" si="3465"/>
        <v>0</v>
      </c>
      <c r="GA346" s="455">
        <f t="shared" si="3466"/>
        <v>0</v>
      </c>
      <c r="GB346" s="456">
        <v>0.23915411846270695</v>
      </c>
      <c r="GC346" s="457">
        <f t="shared" si="3467"/>
        <v>0</v>
      </c>
      <c r="GD346" s="458">
        <f t="shared" si="3468"/>
        <v>0</v>
      </c>
      <c r="GE346" s="459"/>
      <c r="GF346" s="452">
        <v>6.0</v>
      </c>
      <c r="GG346" s="453" t="s">
        <v>145</v>
      </c>
      <c r="GH346" s="454" t="s">
        <v>132</v>
      </c>
      <c r="GI346" s="454" t="s">
        <v>132</v>
      </c>
      <c r="GJ346" s="455"/>
      <c r="GK346" s="455" t="str">
        <f t="shared" si="3469"/>
        <v/>
      </c>
      <c r="GL346" s="455">
        <f t="shared" si="3470"/>
        <v>0</v>
      </c>
      <c r="GM346" s="456"/>
      <c r="GN346" s="455">
        <f t="shared" si="3471"/>
        <v>0</v>
      </c>
      <c r="GO346" s="456"/>
      <c r="GP346" s="455">
        <f>ADHB!GQ346</f>
        <v>0</v>
      </c>
      <c r="GQ346" s="455">
        <f t="shared" si="3472"/>
        <v>0</v>
      </c>
      <c r="GR346" s="455">
        <f t="shared" si="3473"/>
        <v>0</v>
      </c>
      <c r="GS346" s="456">
        <v>0.23915411846270695</v>
      </c>
      <c r="GT346" s="457">
        <f t="shared" si="3474"/>
        <v>0</v>
      </c>
      <c r="GU346" s="458">
        <f t="shared" si="3475"/>
        <v>0</v>
      </c>
      <c r="GV346" s="459"/>
      <c r="GW346" s="452">
        <v>6.0</v>
      </c>
      <c r="GX346" s="453" t="s">
        <v>145</v>
      </c>
      <c r="GY346" s="454" t="s">
        <v>132</v>
      </c>
      <c r="GZ346" s="454" t="s">
        <v>132</v>
      </c>
      <c r="HA346" s="455"/>
      <c r="HB346" s="455" t="str">
        <f t="shared" si="3476"/>
        <v/>
      </c>
      <c r="HC346" s="455">
        <f t="shared" si="3477"/>
        <v>0</v>
      </c>
      <c r="HD346" s="456"/>
      <c r="HE346" s="455">
        <f t="shared" si="3478"/>
        <v>0</v>
      </c>
      <c r="HF346" s="456"/>
      <c r="HG346" s="455">
        <f>ADHB!HH346</f>
        <v>0</v>
      </c>
      <c r="HH346" s="455">
        <f t="shared" si="3479"/>
        <v>0</v>
      </c>
      <c r="HI346" s="455">
        <f t="shared" si="3480"/>
        <v>0</v>
      </c>
      <c r="HJ346" s="456">
        <v>0.23915411846270695</v>
      </c>
      <c r="HK346" s="457">
        <f t="shared" si="3481"/>
        <v>0</v>
      </c>
      <c r="HL346" s="458">
        <f t="shared" si="3482"/>
        <v>0</v>
      </c>
      <c r="HM346" s="459"/>
      <c r="HN346" s="452">
        <v>6.0</v>
      </c>
      <c r="HO346" s="453" t="s">
        <v>145</v>
      </c>
      <c r="HP346" s="454" t="s">
        <v>132</v>
      </c>
      <c r="HQ346" s="454" t="s">
        <v>132</v>
      </c>
      <c r="HR346" s="455"/>
      <c r="HS346" s="455" t="str">
        <f t="shared" si="3483"/>
        <v/>
      </c>
      <c r="HT346" s="455">
        <f t="shared" si="3484"/>
        <v>0</v>
      </c>
      <c r="HU346" s="456"/>
      <c r="HV346" s="455">
        <f t="shared" si="3485"/>
        <v>0</v>
      </c>
      <c r="HW346" s="456"/>
      <c r="HX346" s="455">
        <f>ADHB!HY346</f>
        <v>0</v>
      </c>
      <c r="HY346" s="455">
        <f t="shared" si="3486"/>
        <v>0</v>
      </c>
      <c r="HZ346" s="455">
        <f t="shared" si="3487"/>
        <v>0</v>
      </c>
      <c r="IA346" s="456">
        <v>0.23915411846270695</v>
      </c>
      <c r="IB346" s="457">
        <f t="shared" si="3488"/>
        <v>0</v>
      </c>
      <c r="IC346" s="458">
        <f t="shared" si="3489"/>
        <v>0</v>
      </c>
      <c r="ID346" s="459"/>
      <c r="IE346" s="452">
        <v>6.0</v>
      </c>
      <c r="IF346" s="453" t="s">
        <v>145</v>
      </c>
      <c r="IG346" s="454" t="s">
        <v>132</v>
      </c>
      <c r="IH346" s="454" t="s">
        <v>132</v>
      </c>
      <c r="II346" s="455"/>
      <c r="IJ346" s="455" t="str">
        <f t="shared" si="3490"/>
        <v/>
      </c>
      <c r="IK346" s="455">
        <f t="shared" si="3491"/>
        <v>0</v>
      </c>
      <c r="IL346" s="456"/>
      <c r="IM346" s="455">
        <f t="shared" si="3492"/>
        <v>0</v>
      </c>
      <c r="IN346" s="456"/>
      <c r="IO346" s="455">
        <f>ADHB!IP346</f>
        <v>0</v>
      </c>
      <c r="IP346" s="455">
        <f t="shared" si="3493"/>
        <v>0</v>
      </c>
      <c r="IQ346" s="455">
        <f t="shared" si="3494"/>
        <v>0</v>
      </c>
      <c r="IR346" s="456">
        <v>0.23915411846270695</v>
      </c>
      <c r="IS346" s="457">
        <f t="shared" si="3495"/>
        <v>0</v>
      </c>
      <c r="IT346" s="458">
        <f t="shared" si="3496"/>
        <v>0</v>
      </c>
      <c r="IU346" s="459"/>
      <c r="IV346" s="452">
        <v>6.0</v>
      </c>
      <c r="IW346" s="453" t="s">
        <v>145</v>
      </c>
      <c r="IX346" s="454" t="s">
        <v>132</v>
      </c>
      <c r="IY346" s="454" t="s">
        <v>132</v>
      </c>
      <c r="IZ346" s="455"/>
      <c r="JA346" s="455" t="str">
        <f t="shared" si="3497"/>
        <v/>
      </c>
      <c r="JB346" s="455">
        <f t="shared" si="3498"/>
        <v>0</v>
      </c>
      <c r="JC346" s="456"/>
      <c r="JD346" s="455">
        <f t="shared" si="3499"/>
        <v>0</v>
      </c>
      <c r="JE346" s="456"/>
      <c r="JF346" s="455">
        <f>ADHB!JG346</f>
        <v>0</v>
      </c>
      <c r="JG346" s="455">
        <f t="shared" si="3500"/>
        <v>0</v>
      </c>
      <c r="JH346" s="455">
        <f t="shared" si="3501"/>
        <v>0</v>
      </c>
      <c r="JI346" s="456">
        <v>0.23915411846270695</v>
      </c>
      <c r="JJ346" s="457">
        <f t="shared" si="3502"/>
        <v>0</v>
      </c>
      <c r="JK346" s="458">
        <f t="shared" si="3503"/>
        <v>0</v>
      </c>
      <c r="JL346" s="459"/>
      <c r="JM346" s="452">
        <v>6.0</v>
      </c>
      <c r="JN346" s="453" t="s">
        <v>145</v>
      </c>
      <c r="JO346" s="454" t="s">
        <v>132</v>
      </c>
      <c r="JP346" s="454" t="s">
        <v>132</v>
      </c>
      <c r="JQ346" s="455"/>
      <c r="JR346" s="455" t="str">
        <f t="shared" si="3504"/>
        <v/>
      </c>
      <c r="JS346" s="455">
        <f t="shared" si="3505"/>
        <v>0</v>
      </c>
      <c r="JT346" s="456"/>
      <c r="JU346" s="455">
        <f t="shared" si="3506"/>
        <v>0</v>
      </c>
      <c r="JV346" s="456"/>
      <c r="JW346" s="455" t="str">
        <f>ADHB!LF346</f>
        <v/>
      </c>
      <c r="JX346" s="455">
        <f t="shared" si="3507"/>
        <v>0</v>
      </c>
      <c r="JY346" s="455">
        <f t="shared" si="3508"/>
        <v>0</v>
      </c>
      <c r="JZ346" s="456">
        <v>0.23915411846270695</v>
      </c>
      <c r="KA346" s="457">
        <f t="shared" si="3509"/>
        <v>0</v>
      </c>
      <c r="KB346" s="458">
        <f t="shared" si="3510"/>
        <v>0</v>
      </c>
      <c r="KC346" s="459"/>
      <c r="KD346" s="452">
        <v>6.0</v>
      </c>
      <c r="KE346" s="453" t="s">
        <v>145</v>
      </c>
      <c r="KF346" s="454" t="s">
        <v>132</v>
      </c>
      <c r="KG346" s="454" t="s">
        <v>132</v>
      </c>
      <c r="KH346" s="455"/>
      <c r="KI346" s="455" t="str">
        <f t="shared" si="3511"/>
        <v/>
      </c>
      <c r="KJ346" s="455">
        <f t="shared" si="3512"/>
        <v>0</v>
      </c>
      <c r="KK346" s="456"/>
      <c r="KL346" s="455">
        <f t="shared" si="3513"/>
        <v>0</v>
      </c>
      <c r="KM346" s="456"/>
      <c r="KN346" s="455" t="str">
        <f>ADHB!LW346</f>
        <v/>
      </c>
      <c r="KO346" s="455">
        <f t="shared" si="3514"/>
        <v>0</v>
      </c>
      <c r="KP346" s="455">
        <f t="shared" si="3515"/>
        <v>0</v>
      </c>
      <c r="KQ346" s="456">
        <v>0.23915411846270695</v>
      </c>
      <c r="KR346" s="457">
        <f t="shared" si="3516"/>
        <v>0</v>
      </c>
      <c r="KS346" s="458">
        <f t="shared" si="3517"/>
        <v>0</v>
      </c>
      <c r="KT346" s="459"/>
      <c r="KU346" s="460"/>
    </row>
    <row r="347" ht="15.75" customHeight="1">
      <c r="A347" s="452">
        <v>7.0</v>
      </c>
      <c r="B347" s="453" t="s">
        <v>146</v>
      </c>
      <c r="C347" s="454" t="s">
        <v>132</v>
      </c>
      <c r="D347" s="454" t="s">
        <v>132</v>
      </c>
      <c r="E347" s="455"/>
      <c r="F347" s="455"/>
      <c r="G347" s="455">
        <f t="shared" si="3393"/>
        <v>0</v>
      </c>
      <c r="H347" s="456"/>
      <c r="I347" s="455">
        <f t="shared" si="3394"/>
        <v>0</v>
      </c>
      <c r="J347" s="456"/>
      <c r="K347" s="455">
        <f>ADHB!L347</f>
        <v>0</v>
      </c>
      <c r="L347" s="455">
        <f t="shared" si="3395"/>
        <v>0</v>
      </c>
      <c r="M347" s="455">
        <f t="shared" si="3396"/>
        <v>0</v>
      </c>
      <c r="N347" s="456">
        <v>0.23915411846270695</v>
      </c>
      <c r="O347" s="457">
        <f t="shared" si="3397"/>
        <v>0</v>
      </c>
      <c r="P347" s="458">
        <f t="shared" si="3398"/>
        <v>0</v>
      </c>
      <c r="Q347" s="459"/>
      <c r="R347" s="452">
        <v>7.0</v>
      </c>
      <c r="S347" s="453" t="s">
        <v>146</v>
      </c>
      <c r="T347" s="454" t="s">
        <v>132</v>
      </c>
      <c r="U347" s="454" t="s">
        <v>132</v>
      </c>
      <c r="V347" s="455"/>
      <c r="W347" s="455" t="str">
        <f t="shared" si="3399"/>
        <v/>
      </c>
      <c r="X347" s="455">
        <f t="shared" si="3400"/>
        <v>0</v>
      </c>
      <c r="Y347" s="456"/>
      <c r="Z347" s="455">
        <f t="shared" si="3401"/>
        <v>0</v>
      </c>
      <c r="AA347" s="456"/>
      <c r="AB347" s="455">
        <f>ADHB!AC347</f>
        <v>0</v>
      </c>
      <c r="AC347" s="455">
        <f t="shared" si="3402"/>
        <v>0</v>
      </c>
      <c r="AD347" s="455">
        <f t="shared" si="3403"/>
        <v>0</v>
      </c>
      <c r="AE347" s="456">
        <v>0.23915411846270695</v>
      </c>
      <c r="AF347" s="457">
        <f t="shared" si="3404"/>
        <v>0</v>
      </c>
      <c r="AG347" s="458">
        <f t="shared" si="3405"/>
        <v>0</v>
      </c>
      <c r="AH347" s="459"/>
      <c r="AI347" s="452">
        <v>7.0</v>
      </c>
      <c r="AJ347" s="453" t="s">
        <v>146</v>
      </c>
      <c r="AK347" s="454" t="s">
        <v>132</v>
      </c>
      <c r="AL347" s="454" t="s">
        <v>132</v>
      </c>
      <c r="AM347" s="455"/>
      <c r="AN347" s="455" t="str">
        <f t="shared" si="3406"/>
        <v/>
      </c>
      <c r="AO347" s="455">
        <f t="shared" si="3407"/>
        <v>0</v>
      </c>
      <c r="AP347" s="456"/>
      <c r="AQ347" s="455">
        <f t="shared" si="3408"/>
        <v>0</v>
      </c>
      <c r="AR347" s="456"/>
      <c r="AS347" s="455">
        <f>ADHB!AT347</f>
        <v>0</v>
      </c>
      <c r="AT347" s="455">
        <f t="shared" si="3409"/>
        <v>0</v>
      </c>
      <c r="AU347" s="455">
        <f t="shared" si="3410"/>
        <v>0</v>
      </c>
      <c r="AV347" s="456">
        <v>0.23915411846270695</v>
      </c>
      <c r="AW347" s="457">
        <f t="shared" si="3411"/>
        <v>0</v>
      </c>
      <c r="AX347" s="458">
        <f t="shared" si="3412"/>
        <v>0</v>
      </c>
      <c r="AY347" s="459"/>
      <c r="AZ347" s="452">
        <v>7.0</v>
      </c>
      <c r="BA347" s="453" t="s">
        <v>146</v>
      </c>
      <c r="BB347" s="454" t="s">
        <v>132</v>
      </c>
      <c r="BC347" s="454" t="s">
        <v>132</v>
      </c>
      <c r="BD347" s="455"/>
      <c r="BE347" s="455" t="str">
        <f t="shared" si="3413"/>
        <v/>
      </c>
      <c r="BF347" s="455">
        <f t="shared" si="3414"/>
        <v>0</v>
      </c>
      <c r="BG347" s="456"/>
      <c r="BH347" s="455">
        <f t="shared" si="3415"/>
        <v>0</v>
      </c>
      <c r="BI347" s="456"/>
      <c r="BJ347" s="455">
        <f>ADHB!BK347</f>
        <v>0</v>
      </c>
      <c r="BK347" s="455">
        <f t="shared" si="3416"/>
        <v>0</v>
      </c>
      <c r="BL347" s="455">
        <f t="shared" si="3417"/>
        <v>0</v>
      </c>
      <c r="BM347" s="456">
        <v>0.23915411846270695</v>
      </c>
      <c r="BN347" s="457">
        <f t="shared" si="3418"/>
        <v>0</v>
      </c>
      <c r="BO347" s="458">
        <f t="shared" si="3419"/>
        <v>0</v>
      </c>
      <c r="BP347" s="459"/>
      <c r="BQ347" s="452">
        <v>7.0</v>
      </c>
      <c r="BR347" s="453" t="s">
        <v>146</v>
      </c>
      <c r="BS347" s="454" t="s">
        <v>132</v>
      </c>
      <c r="BT347" s="454" t="s">
        <v>132</v>
      </c>
      <c r="BU347" s="455"/>
      <c r="BV347" s="455" t="str">
        <f t="shared" si="3420"/>
        <v/>
      </c>
      <c r="BW347" s="455">
        <f t="shared" si="3421"/>
        <v>0</v>
      </c>
      <c r="BX347" s="456"/>
      <c r="BY347" s="455">
        <f t="shared" si="3422"/>
        <v>0</v>
      </c>
      <c r="BZ347" s="456"/>
      <c r="CA347" s="455">
        <f>ADHB!CB347</f>
        <v>0</v>
      </c>
      <c r="CB347" s="455">
        <f t="shared" si="3423"/>
        <v>0</v>
      </c>
      <c r="CC347" s="455">
        <f t="shared" si="3424"/>
        <v>0</v>
      </c>
      <c r="CD347" s="456">
        <v>0.23915411846270695</v>
      </c>
      <c r="CE347" s="457">
        <f t="shared" si="3425"/>
        <v>0</v>
      </c>
      <c r="CF347" s="458">
        <f t="shared" si="3426"/>
        <v>0</v>
      </c>
      <c r="CG347" s="459"/>
      <c r="CH347" s="452">
        <v>7.0</v>
      </c>
      <c r="CI347" s="453" t="s">
        <v>146</v>
      </c>
      <c r="CJ347" s="454" t="s">
        <v>132</v>
      </c>
      <c r="CK347" s="454" t="s">
        <v>132</v>
      </c>
      <c r="CL347" s="455"/>
      <c r="CM347" s="455" t="str">
        <f t="shared" si="3427"/>
        <v/>
      </c>
      <c r="CN347" s="455">
        <f t="shared" si="3428"/>
        <v>0</v>
      </c>
      <c r="CO347" s="456"/>
      <c r="CP347" s="455">
        <f t="shared" si="3429"/>
        <v>0</v>
      </c>
      <c r="CQ347" s="456"/>
      <c r="CR347" s="455">
        <f>ADHB!CS347</f>
        <v>0</v>
      </c>
      <c r="CS347" s="455">
        <f t="shared" si="3430"/>
        <v>0</v>
      </c>
      <c r="CT347" s="455">
        <f t="shared" si="3431"/>
        <v>0</v>
      </c>
      <c r="CU347" s="456">
        <v>0.23915411846270695</v>
      </c>
      <c r="CV347" s="457">
        <f t="shared" si="3432"/>
        <v>0</v>
      </c>
      <c r="CW347" s="458">
        <f t="shared" si="3433"/>
        <v>0</v>
      </c>
      <c r="CX347" s="459"/>
      <c r="CY347" s="452">
        <v>7.0</v>
      </c>
      <c r="CZ347" s="453" t="s">
        <v>146</v>
      </c>
      <c r="DA347" s="454" t="s">
        <v>132</v>
      </c>
      <c r="DB347" s="454" t="s">
        <v>132</v>
      </c>
      <c r="DC347" s="455"/>
      <c r="DD347" s="455" t="str">
        <f t="shared" si="3434"/>
        <v/>
      </c>
      <c r="DE347" s="455">
        <f t="shared" si="3435"/>
        <v>0</v>
      </c>
      <c r="DF347" s="456"/>
      <c r="DG347" s="455">
        <f t="shared" si="3436"/>
        <v>0</v>
      </c>
      <c r="DH347" s="456"/>
      <c r="DI347" s="455">
        <f>ADHB!DJ347</f>
        <v>0</v>
      </c>
      <c r="DJ347" s="455">
        <f t="shared" si="3437"/>
        <v>0</v>
      </c>
      <c r="DK347" s="455">
        <f t="shared" si="3438"/>
        <v>0</v>
      </c>
      <c r="DL347" s="456">
        <v>0.23915411846270695</v>
      </c>
      <c r="DM347" s="457">
        <f t="shared" si="3439"/>
        <v>0</v>
      </c>
      <c r="DN347" s="458">
        <f t="shared" si="3440"/>
        <v>0</v>
      </c>
      <c r="DO347" s="459"/>
      <c r="DP347" s="452">
        <v>7.0</v>
      </c>
      <c r="DQ347" s="453" t="s">
        <v>146</v>
      </c>
      <c r="DR347" s="454" t="s">
        <v>132</v>
      </c>
      <c r="DS347" s="454" t="s">
        <v>132</v>
      </c>
      <c r="DT347" s="455"/>
      <c r="DU347" s="455" t="str">
        <f t="shared" si="3441"/>
        <v/>
      </c>
      <c r="DV347" s="455">
        <f t="shared" si="3442"/>
        <v>0</v>
      </c>
      <c r="DW347" s="456"/>
      <c r="DX347" s="455">
        <f t="shared" si="3443"/>
        <v>0</v>
      </c>
      <c r="DY347" s="456"/>
      <c r="DZ347" s="455">
        <f>ADHB!EA347</f>
        <v>0</v>
      </c>
      <c r="EA347" s="455">
        <f t="shared" si="3444"/>
        <v>0</v>
      </c>
      <c r="EB347" s="455">
        <f t="shared" si="3445"/>
        <v>0</v>
      </c>
      <c r="EC347" s="456">
        <v>0.23915411846270695</v>
      </c>
      <c r="ED347" s="457">
        <f t="shared" si="3446"/>
        <v>0</v>
      </c>
      <c r="EE347" s="458">
        <f t="shared" si="3447"/>
        <v>0</v>
      </c>
      <c r="EF347" s="459"/>
      <c r="EG347" s="452">
        <v>7.0</v>
      </c>
      <c r="EH347" s="453" t="s">
        <v>146</v>
      </c>
      <c r="EI347" s="454" t="s">
        <v>132</v>
      </c>
      <c r="EJ347" s="454" t="s">
        <v>132</v>
      </c>
      <c r="EK347" s="455"/>
      <c r="EL347" s="455" t="str">
        <f t="shared" si="3448"/>
        <v/>
      </c>
      <c r="EM347" s="455">
        <f t="shared" si="3449"/>
        <v>0</v>
      </c>
      <c r="EN347" s="456"/>
      <c r="EO347" s="455">
        <f t="shared" si="3450"/>
        <v>0</v>
      </c>
      <c r="EP347" s="456"/>
      <c r="EQ347" s="455">
        <f>ADHB!ER347</f>
        <v>0</v>
      </c>
      <c r="ER347" s="455">
        <f t="shared" si="3451"/>
        <v>0</v>
      </c>
      <c r="ES347" s="455">
        <f t="shared" si="3452"/>
        <v>0</v>
      </c>
      <c r="ET347" s="456">
        <v>0.23915411846270695</v>
      </c>
      <c r="EU347" s="457">
        <f t="shared" si="3453"/>
        <v>0</v>
      </c>
      <c r="EV347" s="458">
        <f t="shared" si="3454"/>
        <v>0</v>
      </c>
      <c r="EW347" s="459"/>
      <c r="EX347" s="452">
        <v>7.0</v>
      </c>
      <c r="EY347" s="453" t="s">
        <v>146</v>
      </c>
      <c r="EZ347" s="454" t="s">
        <v>132</v>
      </c>
      <c r="FA347" s="454" t="s">
        <v>132</v>
      </c>
      <c r="FB347" s="455"/>
      <c r="FC347" s="455" t="str">
        <f t="shared" si="3455"/>
        <v/>
      </c>
      <c r="FD347" s="455">
        <f t="shared" si="3456"/>
        <v>0</v>
      </c>
      <c r="FE347" s="456"/>
      <c r="FF347" s="455">
        <f t="shared" si="3457"/>
        <v>0</v>
      </c>
      <c r="FG347" s="456"/>
      <c r="FH347" s="455">
        <f>ADHB!FI347</f>
        <v>0</v>
      </c>
      <c r="FI347" s="455">
        <f t="shared" si="3458"/>
        <v>0</v>
      </c>
      <c r="FJ347" s="455">
        <f t="shared" si="3459"/>
        <v>0</v>
      </c>
      <c r="FK347" s="456">
        <v>0.23915411846270695</v>
      </c>
      <c r="FL347" s="457">
        <f t="shared" si="3460"/>
        <v>0</v>
      </c>
      <c r="FM347" s="458">
        <f t="shared" si="3461"/>
        <v>0</v>
      </c>
      <c r="FN347" s="459"/>
      <c r="FO347" s="452">
        <v>7.0</v>
      </c>
      <c r="FP347" s="453" t="s">
        <v>146</v>
      </c>
      <c r="FQ347" s="454" t="s">
        <v>132</v>
      </c>
      <c r="FR347" s="454" t="s">
        <v>132</v>
      </c>
      <c r="FS347" s="455"/>
      <c r="FT347" s="455" t="str">
        <f t="shared" si="3462"/>
        <v/>
      </c>
      <c r="FU347" s="455">
        <f t="shared" si="3463"/>
        <v>0</v>
      </c>
      <c r="FV347" s="456"/>
      <c r="FW347" s="455">
        <f t="shared" si="3464"/>
        <v>0</v>
      </c>
      <c r="FX347" s="456"/>
      <c r="FY347" s="455">
        <f>ADHB!FZ347</f>
        <v>0</v>
      </c>
      <c r="FZ347" s="455">
        <f t="shared" si="3465"/>
        <v>0</v>
      </c>
      <c r="GA347" s="455">
        <f t="shared" si="3466"/>
        <v>0</v>
      </c>
      <c r="GB347" s="456">
        <v>0.23915411846270695</v>
      </c>
      <c r="GC347" s="457">
        <f t="shared" si="3467"/>
        <v>0</v>
      </c>
      <c r="GD347" s="458">
        <f t="shared" si="3468"/>
        <v>0</v>
      </c>
      <c r="GE347" s="459"/>
      <c r="GF347" s="452">
        <v>7.0</v>
      </c>
      <c r="GG347" s="453" t="s">
        <v>146</v>
      </c>
      <c r="GH347" s="454" t="s">
        <v>132</v>
      </c>
      <c r="GI347" s="454" t="s">
        <v>132</v>
      </c>
      <c r="GJ347" s="455"/>
      <c r="GK347" s="455" t="str">
        <f t="shared" si="3469"/>
        <v/>
      </c>
      <c r="GL347" s="455">
        <f t="shared" si="3470"/>
        <v>0</v>
      </c>
      <c r="GM347" s="456"/>
      <c r="GN347" s="455">
        <f t="shared" si="3471"/>
        <v>0</v>
      </c>
      <c r="GO347" s="456"/>
      <c r="GP347" s="455">
        <f>ADHB!GQ347</f>
        <v>0</v>
      </c>
      <c r="GQ347" s="455">
        <f t="shared" si="3472"/>
        <v>0</v>
      </c>
      <c r="GR347" s="455">
        <f t="shared" si="3473"/>
        <v>0</v>
      </c>
      <c r="GS347" s="456">
        <v>0.23915411846270695</v>
      </c>
      <c r="GT347" s="457">
        <f t="shared" si="3474"/>
        <v>0</v>
      </c>
      <c r="GU347" s="458">
        <f t="shared" si="3475"/>
        <v>0</v>
      </c>
      <c r="GV347" s="459"/>
      <c r="GW347" s="452">
        <v>7.0</v>
      </c>
      <c r="GX347" s="453" t="s">
        <v>146</v>
      </c>
      <c r="GY347" s="454" t="s">
        <v>132</v>
      </c>
      <c r="GZ347" s="454" t="s">
        <v>132</v>
      </c>
      <c r="HA347" s="455"/>
      <c r="HB347" s="455" t="str">
        <f t="shared" si="3476"/>
        <v/>
      </c>
      <c r="HC347" s="455">
        <f t="shared" si="3477"/>
        <v>0</v>
      </c>
      <c r="HD347" s="456"/>
      <c r="HE347" s="455">
        <f t="shared" si="3478"/>
        <v>0</v>
      </c>
      <c r="HF347" s="456"/>
      <c r="HG347" s="455">
        <f>ADHB!HH347</f>
        <v>0</v>
      </c>
      <c r="HH347" s="455">
        <f t="shared" si="3479"/>
        <v>0</v>
      </c>
      <c r="HI347" s="455">
        <f t="shared" si="3480"/>
        <v>0</v>
      </c>
      <c r="HJ347" s="456">
        <v>0.23915411846270695</v>
      </c>
      <c r="HK347" s="457">
        <f t="shared" si="3481"/>
        <v>0</v>
      </c>
      <c r="HL347" s="458">
        <f t="shared" si="3482"/>
        <v>0</v>
      </c>
      <c r="HM347" s="459"/>
      <c r="HN347" s="452">
        <v>7.0</v>
      </c>
      <c r="HO347" s="453" t="s">
        <v>146</v>
      </c>
      <c r="HP347" s="454" t="s">
        <v>132</v>
      </c>
      <c r="HQ347" s="454" t="s">
        <v>132</v>
      </c>
      <c r="HR347" s="455"/>
      <c r="HS347" s="455" t="str">
        <f t="shared" si="3483"/>
        <v/>
      </c>
      <c r="HT347" s="455">
        <f t="shared" si="3484"/>
        <v>0</v>
      </c>
      <c r="HU347" s="456"/>
      <c r="HV347" s="455">
        <f t="shared" si="3485"/>
        <v>0</v>
      </c>
      <c r="HW347" s="456"/>
      <c r="HX347" s="455">
        <f>ADHB!HY347</f>
        <v>0</v>
      </c>
      <c r="HY347" s="455">
        <f t="shared" si="3486"/>
        <v>0</v>
      </c>
      <c r="HZ347" s="455">
        <f t="shared" si="3487"/>
        <v>0</v>
      </c>
      <c r="IA347" s="456">
        <v>0.23915411846270695</v>
      </c>
      <c r="IB347" s="457">
        <f t="shared" si="3488"/>
        <v>0</v>
      </c>
      <c r="IC347" s="458">
        <f t="shared" si="3489"/>
        <v>0</v>
      </c>
      <c r="ID347" s="459"/>
      <c r="IE347" s="452">
        <v>7.0</v>
      </c>
      <c r="IF347" s="453" t="s">
        <v>146</v>
      </c>
      <c r="IG347" s="454" t="s">
        <v>132</v>
      </c>
      <c r="IH347" s="454" t="s">
        <v>132</v>
      </c>
      <c r="II347" s="455"/>
      <c r="IJ347" s="455" t="str">
        <f t="shared" si="3490"/>
        <v/>
      </c>
      <c r="IK347" s="455">
        <f t="shared" si="3491"/>
        <v>0</v>
      </c>
      <c r="IL347" s="456"/>
      <c r="IM347" s="455">
        <f t="shared" si="3492"/>
        <v>0</v>
      </c>
      <c r="IN347" s="456"/>
      <c r="IO347" s="455">
        <f>ADHB!IP347</f>
        <v>0</v>
      </c>
      <c r="IP347" s="455">
        <f t="shared" si="3493"/>
        <v>0</v>
      </c>
      <c r="IQ347" s="455">
        <f t="shared" si="3494"/>
        <v>0</v>
      </c>
      <c r="IR347" s="456">
        <v>0.23915411846270695</v>
      </c>
      <c r="IS347" s="457">
        <f t="shared" si="3495"/>
        <v>0</v>
      </c>
      <c r="IT347" s="458">
        <f t="shared" si="3496"/>
        <v>0</v>
      </c>
      <c r="IU347" s="459"/>
      <c r="IV347" s="452">
        <v>7.0</v>
      </c>
      <c r="IW347" s="453" t="s">
        <v>146</v>
      </c>
      <c r="IX347" s="454" t="s">
        <v>132</v>
      </c>
      <c r="IY347" s="454" t="s">
        <v>132</v>
      </c>
      <c r="IZ347" s="455"/>
      <c r="JA347" s="455" t="str">
        <f t="shared" si="3497"/>
        <v/>
      </c>
      <c r="JB347" s="455">
        <f t="shared" si="3498"/>
        <v>0</v>
      </c>
      <c r="JC347" s="456"/>
      <c r="JD347" s="455">
        <f t="shared" si="3499"/>
        <v>0</v>
      </c>
      <c r="JE347" s="456"/>
      <c r="JF347" s="455">
        <f>ADHB!JG347</f>
        <v>0</v>
      </c>
      <c r="JG347" s="455">
        <f t="shared" si="3500"/>
        <v>0</v>
      </c>
      <c r="JH347" s="455">
        <f t="shared" si="3501"/>
        <v>0</v>
      </c>
      <c r="JI347" s="456">
        <v>0.23915411846270695</v>
      </c>
      <c r="JJ347" s="457">
        <f t="shared" si="3502"/>
        <v>0</v>
      </c>
      <c r="JK347" s="458">
        <f t="shared" si="3503"/>
        <v>0</v>
      </c>
      <c r="JL347" s="459"/>
      <c r="JM347" s="452">
        <v>7.0</v>
      </c>
      <c r="JN347" s="453" t="s">
        <v>146</v>
      </c>
      <c r="JO347" s="454" t="s">
        <v>132</v>
      </c>
      <c r="JP347" s="454" t="s">
        <v>132</v>
      </c>
      <c r="JQ347" s="455"/>
      <c r="JR347" s="455" t="str">
        <f t="shared" si="3504"/>
        <v/>
      </c>
      <c r="JS347" s="455">
        <f t="shared" si="3505"/>
        <v>0</v>
      </c>
      <c r="JT347" s="456"/>
      <c r="JU347" s="455">
        <f t="shared" si="3506"/>
        <v>0</v>
      </c>
      <c r="JV347" s="456"/>
      <c r="JW347" s="455" t="str">
        <f>ADHB!LF347</f>
        <v/>
      </c>
      <c r="JX347" s="455">
        <f t="shared" si="3507"/>
        <v>0</v>
      </c>
      <c r="JY347" s="455">
        <f t="shared" si="3508"/>
        <v>0</v>
      </c>
      <c r="JZ347" s="456">
        <v>0.23915411846270695</v>
      </c>
      <c r="KA347" s="457">
        <f t="shared" si="3509"/>
        <v>0</v>
      </c>
      <c r="KB347" s="458">
        <f t="shared" si="3510"/>
        <v>0</v>
      </c>
      <c r="KC347" s="459"/>
      <c r="KD347" s="452">
        <v>7.0</v>
      </c>
      <c r="KE347" s="453" t="s">
        <v>146</v>
      </c>
      <c r="KF347" s="454" t="s">
        <v>132</v>
      </c>
      <c r="KG347" s="454" t="s">
        <v>132</v>
      </c>
      <c r="KH347" s="455"/>
      <c r="KI347" s="455" t="str">
        <f t="shared" si="3511"/>
        <v/>
      </c>
      <c r="KJ347" s="455">
        <f t="shared" si="3512"/>
        <v>0</v>
      </c>
      <c r="KK347" s="456"/>
      <c r="KL347" s="455">
        <f t="shared" si="3513"/>
        <v>0</v>
      </c>
      <c r="KM347" s="456"/>
      <c r="KN347" s="455" t="str">
        <f>ADHB!LW347</f>
        <v/>
      </c>
      <c r="KO347" s="455">
        <f t="shared" si="3514"/>
        <v>0</v>
      </c>
      <c r="KP347" s="455">
        <f t="shared" si="3515"/>
        <v>0</v>
      </c>
      <c r="KQ347" s="456">
        <v>0.23915411846270695</v>
      </c>
      <c r="KR347" s="457">
        <f t="shared" si="3516"/>
        <v>0</v>
      </c>
      <c r="KS347" s="458">
        <f t="shared" si="3517"/>
        <v>0</v>
      </c>
      <c r="KT347" s="459"/>
      <c r="KU347" s="460"/>
    </row>
    <row r="348" ht="15.75" customHeight="1">
      <c r="A348" s="452">
        <v>8.0</v>
      </c>
      <c r="B348" s="453" t="s">
        <v>147</v>
      </c>
      <c r="C348" s="454" t="s">
        <v>132</v>
      </c>
      <c r="D348" s="454" t="s">
        <v>132</v>
      </c>
      <c r="E348" s="455"/>
      <c r="F348" s="455"/>
      <c r="G348" s="455">
        <f t="shared" si="3393"/>
        <v>0</v>
      </c>
      <c r="H348" s="456"/>
      <c r="I348" s="455">
        <f t="shared" si="3394"/>
        <v>0</v>
      </c>
      <c r="J348" s="456"/>
      <c r="K348" s="455">
        <f>ADHB!L348</f>
        <v>0</v>
      </c>
      <c r="L348" s="455">
        <f t="shared" si="3395"/>
        <v>0</v>
      </c>
      <c r="M348" s="455">
        <f t="shared" si="3396"/>
        <v>0</v>
      </c>
      <c r="N348" s="456">
        <v>0.23915411846270695</v>
      </c>
      <c r="O348" s="457">
        <f t="shared" si="3397"/>
        <v>0</v>
      </c>
      <c r="P348" s="458">
        <f t="shared" si="3398"/>
        <v>0</v>
      </c>
      <c r="Q348" s="459"/>
      <c r="R348" s="452">
        <v>8.0</v>
      </c>
      <c r="S348" s="453" t="s">
        <v>147</v>
      </c>
      <c r="T348" s="454" t="s">
        <v>132</v>
      </c>
      <c r="U348" s="454" t="s">
        <v>132</v>
      </c>
      <c r="V348" s="455"/>
      <c r="W348" s="455" t="str">
        <f t="shared" si="3399"/>
        <v/>
      </c>
      <c r="X348" s="455">
        <f t="shared" si="3400"/>
        <v>0</v>
      </c>
      <c r="Y348" s="456"/>
      <c r="Z348" s="455">
        <f t="shared" si="3401"/>
        <v>0</v>
      </c>
      <c r="AA348" s="456"/>
      <c r="AB348" s="455">
        <f>ADHB!AC348</f>
        <v>0</v>
      </c>
      <c r="AC348" s="455">
        <f t="shared" si="3402"/>
        <v>0</v>
      </c>
      <c r="AD348" s="455">
        <f t="shared" si="3403"/>
        <v>0</v>
      </c>
      <c r="AE348" s="456">
        <v>0.23915411846270695</v>
      </c>
      <c r="AF348" s="457">
        <f t="shared" si="3404"/>
        <v>0</v>
      </c>
      <c r="AG348" s="458">
        <f t="shared" si="3405"/>
        <v>0</v>
      </c>
      <c r="AH348" s="459"/>
      <c r="AI348" s="452">
        <v>8.0</v>
      </c>
      <c r="AJ348" s="453" t="s">
        <v>147</v>
      </c>
      <c r="AK348" s="454" t="s">
        <v>132</v>
      </c>
      <c r="AL348" s="454" t="s">
        <v>132</v>
      </c>
      <c r="AM348" s="455"/>
      <c r="AN348" s="455" t="str">
        <f t="shared" si="3406"/>
        <v/>
      </c>
      <c r="AO348" s="455">
        <f t="shared" si="3407"/>
        <v>0</v>
      </c>
      <c r="AP348" s="456"/>
      <c r="AQ348" s="455">
        <f t="shared" si="3408"/>
        <v>0</v>
      </c>
      <c r="AR348" s="456"/>
      <c r="AS348" s="455">
        <f>ADHB!AT348</f>
        <v>0</v>
      </c>
      <c r="AT348" s="455">
        <f t="shared" si="3409"/>
        <v>0</v>
      </c>
      <c r="AU348" s="455">
        <f t="shared" si="3410"/>
        <v>0</v>
      </c>
      <c r="AV348" s="456">
        <v>0.23915411846270695</v>
      </c>
      <c r="AW348" s="457">
        <f t="shared" si="3411"/>
        <v>0</v>
      </c>
      <c r="AX348" s="458">
        <f t="shared" si="3412"/>
        <v>0</v>
      </c>
      <c r="AY348" s="459"/>
      <c r="AZ348" s="452">
        <v>8.0</v>
      </c>
      <c r="BA348" s="453" t="s">
        <v>147</v>
      </c>
      <c r="BB348" s="454" t="s">
        <v>132</v>
      </c>
      <c r="BC348" s="454" t="s">
        <v>132</v>
      </c>
      <c r="BD348" s="455"/>
      <c r="BE348" s="455" t="str">
        <f t="shared" si="3413"/>
        <v/>
      </c>
      <c r="BF348" s="455">
        <f t="shared" si="3414"/>
        <v>0</v>
      </c>
      <c r="BG348" s="456"/>
      <c r="BH348" s="455">
        <f t="shared" si="3415"/>
        <v>0</v>
      </c>
      <c r="BI348" s="456"/>
      <c r="BJ348" s="455">
        <f>ADHB!BK348</f>
        <v>0</v>
      </c>
      <c r="BK348" s="455">
        <f t="shared" si="3416"/>
        <v>0</v>
      </c>
      <c r="BL348" s="455">
        <f t="shared" si="3417"/>
        <v>0</v>
      </c>
      <c r="BM348" s="456">
        <v>0.23915411846270695</v>
      </c>
      <c r="BN348" s="457">
        <f t="shared" si="3418"/>
        <v>0</v>
      </c>
      <c r="BO348" s="458">
        <f t="shared" si="3419"/>
        <v>0</v>
      </c>
      <c r="BP348" s="459"/>
      <c r="BQ348" s="452">
        <v>8.0</v>
      </c>
      <c r="BR348" s="453" t="s">
        <v>147</v>
      </c>
      <c r="BS348" s="454" t="s">
        <v>132</v>
      </c>
      <c r="BT348" s="454" t="s">
        <v>132</v>
      </c>
      <c r="BU348" s="455"/>
      <c r="BV348" s="455" t="str">
        <f t="shared" si="3420"/>
        <v/>
      </c>
      <c r="BW348" s="455">
        <f t="shared" si="3421"/>
        <v>0</v>
      </c>
      <c r="BX348" s="456"/>
      <c r="BY348" s="455">
        <f t="shared" si="3422"/>
        <v>0</v>
      </c>
      <c r="BZ348" s="456"/>
      <c r="CA348" s="455">
        <f>ADHB!CB348</f>
        <v>0</v>
      </c>
      <c r="CB348" s="455">
        <f t="shared" si="3423"/>
        <v>0</v>
      </c>
      <c r="CC348" s="455">
        <f t="shared" si="3424"/>
        <v>0</v>
      </c>
      <c r="CD348" s="456">
        <v>0.23915411846270695</v>
      </c>
      <c r="CE348" s="457">
        <f t="shared" si="3425"/>
        <v>0</v>
      </c>
      <c r="CF348" s="458">
        <f t="shared" si="3426"/>
        <v>0</v>
      </c>
      <c r="CG348" s="459"/>
      <c r="CH348" s="452">
        <v>8.0</v>
      </c>
      <c r="CI348" s="453" t="s">
        <v>147</v>
      </c>
      <c r="CJ348" s="454" t="s">
        <v>132</v>
      </c>
      <c r="CK348" s="454" t="s">
        <v>132</v>
      </c>
      <c r="CL348" s="455"/>
      <c r="CM348" s="455" t="str">
        <f t="shared" si="3427"/>
        <v/>
      </c>
      <c r="CN348" s="455">
        <f t="shared" si="3428"/>
        <v>0</v>
      </c>
      <c r="CO348" s="456"/>
      <c r="CP348" s="455">
        <f t="shared" si="3429"/>
        <v>0</v>
      </c>
      <c r="CQ348" s="456"/>
      <c r="CR348" s="455">
        <f>ADHB!CS348</f>
        <v>0</v>
      </c>
      <c r="CS348" s="455">
        <f t="shared" si="3430"/>
        <v>0</v>
      </c>
      <c r="CT348" s="455">
        <f t="shared" si="3431"/>
        <v>0</v>
      </c>
      <c r="CU348" s="456">
        <v>0.23915411846270695</v>
      </c>
      <c r="CV348" s="457">
        <f t="shared" si="3432"/>
        <v>0</v>
      </c>
      <c r="CW348" s="458">
        <f t="shared" si="3433"/>
        <v>0</v>
      </c>
      <c r="CX348" s="459"/>
      <c r="CY348" s="452">
        <v>8.0</v>
      </c>
      <c r="CZ348" s="453" t="s">
        <v>147</v>
      </c>
      <c r="DA348" s="454" t="s">
        <v>132</v>
      </c>
      <c r="DB348" s="454" t="s">
        <v>132</v>
      </c>
      <c r="DC348" s="455"/>
      <c r="DD348" s="455" t="str">
        <f t="shared" si="3434"/>
        <v/>
      </c>
      <c r="DE348" s="455">
        <f t="shared" si="3435"/>
        <v>0</v>
      </c>
      <c r="DF348" s="456"/>
      <c r="DG348" s="455">
        <f t="shared" si="3436"/>
        <v>0</v>
      </c>
      <c r="DH348" s="456"/>
      <c r="DI348" s="455">
        <f>ADHB!DJ348</f>
        <v>0</v>
      </c>
      <c r="DJ348" s="455">
        <f t="shared" si="3437"/>
        <v>0</v>
      </c>
      <c r="DK348" s="455">
        <f t="shared" si="3438"/>
        <v>0</v>
      </c>
      <c r="DL348" s="456">
        <v>0.23915411846270695</v>
      </c>
      <c r="DM348" s="457">
        <f t="shared" si="3439"/>
        <v>0</v>
      </c>
      <c r="DN348" s="458">
        <f t="shared" si="3440"/>
        <v>0</v>
      </c>
      <c r="DO348" s="459"/>
      <c r="DP348" s="452">
        <v>8.0</v>
      </c>
      <c r="DQ348" s="453" t="s">
        <v>147</v>
      </c>
      <c r="DR348" s="454" t="s">
        <v>132</v>
      </c>
      <c r="DS348" s="454" t="s">
        <v>132</v>
      </c>
      <c r="DT348" s="455"/>
      <c r="DU348" s="455" t="str">
        <f t="shared" si="3441"/>
        <v/>
      </c>
      <c r="DV348" s="455">
        <f t="shared" si="3442"/>
        <v>0</v>
      </c>
      <c r="DW348" s="456"/>
      <c r="DX348" s="455">
        <f t="shared" si="3443"/>
        <v>0</v>
      </c>
      <c r="DY348" s="456"/>
      <c r="DZ348" s="455">
        <f>ADHB!EA348</f>
        <v>0</v>
      </c>
      <c r="EA348" s="455">
        <f t="shared" si="3444"/>
        <v>0</v>
      </c>
      <c r="EB348" s="455">
        <f t="shared" si="3445"/>
        <v>0</v>
      </c>
      <c r="EC348" s="456">
        <v>0.23915411846270695</v>
      </c>
      <c r="ED348" s="457">
        <f t="shared" si="3446"/>
        <v>0</v>
      </c>
      <c r="EE348" s="458">
        <f t="shared" si="3447"/>
        <v>0</v>
      </c>
      <c r="EF348" s="459"/>
      <c r="EG348" s="452">
        <v>8.0</v>
      </c>
      <c r="EH348" s="453" t="s">
        <v>147</v>
      </c>
      <c r="EI348" s="454" t="s">
        <v>132</v>
      </c>
      <c r="EJ348" s="454" t="s">
        <v>132</v>
      </c>
      <c r="EK348" s="455"/>
      <c r="EL348" s="455" t="str">
        <f t="shared" si="3448"/>
        <v/>
      </c>
      <c r="EM348" s="455">
        <f t="shared" si="3449"/>
        <v>0</v>
      </c>
      <c r="EN348" s="456"/>
      <c r="EO348" s="455">
        <f t="shared" si="3450"/>
        <v>0</v>
      </c>
      <c r="EP348" s="456"/>
      <c r="EQ348" s="455">
        <f>ADHB!ER348</f>
        <v>0</v>
      </c>
      <c r="ER348" s="455">
        <f t="shared" si="3451"/>
        <v>0</v>
      </c>
      <c r="ES348" s="455">
        <f t="shared" si="3452"/>
        <v>0</v>
      </c>
      <c r="ET348" s="456">
        <v>0.23915411846270695</v>
      </c>
      <c r="EU348" s="457">
        <f t="shared" si="3453"/>
        <v>0</v>
      </c>
      <c r="EV348" s="458">
        <f t="shared" si="3454"/>
        <v>0</v>
      </c>
      <c r="EW348" s="459"/>
      <c r="EX348" s="452">
        <v>8.0</v>
      </c>
      <c r="EY348" s="453" t="s">
        <v>147</v>
      </c>
      <c r="EZ348" s="454" t="s">
        <v>132</v>
      </c>
      <c r="FA348" s="454" t="s">
        <v>132</v>
      </c>
      <c r="FB348" s="455"/>
      <c r="FC348" s="455" t="str">
        <f t="shared" si="3455"/>
        <v/>
      </c>
      <c r="FD348" s="455">
        <f t="shared" si="3456"/>
        <v>0</v>
      </c>
      <c r="FE348" s="456"/>
      <c r="FF348" s="455">
        <f t="shared" si="3457"/>
        <v>0</v>
      </c>
      <c r="FG348" s="456"/>
      <c r="FH348" s="455">
        <f>ADHB!FI348</f>
        <v>0</v>
      </c>
      <c r="FI348" s="455">
        <f t="shared" si="3458"/>
        <v>0</v>
      </c>
      <c r="FJ348" s="455">
        <f t="shared" si="3459"/>
        <v>0</v>
      </c>
      <c r="FK348" s="456">
        <v>0.23915411846270695</v>
      </c>
      <c r="FL348" s="457">
        <f t="shared" si="3460"/>
        <v>0</v>
      </c>
      <c r="FM348" s="458">
        <f t="shared" si="3461"/>
        <v>0</v>
      </c>
      <c r="FN348" s="459"/>
      <c r="FO348" s="452">
        <v>8.0</v>
      </c>
      <c r="FP348" s="453" t="s">
        <v>147</v>
      </c>
      <c r="FQ348" s="454" t="s">
        <v>132</v>
      </c>
      <c r="FR348" s="454" t="s">
        <v>132</v>
      </c>
      <c r="FS348" s="455"/>
      <c r="FT348" s="455" t="str">
        <f t="shared" si="3462"/>
        <v/>
      </c>
      <c r="FU348" s="455">
        <f t="shared" si="3463"/>
        <v>0</v>
      </c>
      <c r="FV348" s="456"/>
      <c r="FW348" s="455">
        <f t="shared" si="3464"/>
        <v>0</v>
      </c>
      <c r="FX348" s="456"/>
      <c r="FY348" s="455">
        <f>ADHB!FZ348</f>
        <v>0</v>
      </c>
      <c r="FZ348" s="455">
        <f t="shared" si="3465"/>
        <v>0</v>
      </c>
      <c r="GA348" s="455">
        <f t="shared" si="3466"/>
        <v>0</v>
      </c>
      <c r="GB348" s="456">
        <v>0.23915411846270695</v>
      </c>
      <c r="GC348" s="457">
        <f t="shared" si="3467"/>
        <v>0</v>
      </c>
      <c r="GD348" s="458">
        <f t="shared" si="3468"/>
        <v>0</v>
      </c>
      <c r="GE348" s="459"/>
      <c r="GF348" s="452">
        <v>8.0</v>
      </c>
      <c r="GG348" s="453" t="s">
        <v>147</v>
      </c>
      <c r="GH348" s="454" t="s">
        <v>132</v>
      </c>
      <c r="GI348" s="454" t="s">
        <v>132</v>
      </c>
      <c r="GJ348" s="455"/>
      <c r="GK348" s="455" t="str">
        <f t="shared" si="3469"/>
        <v/>
      </c>
      <c r="GL348" s="455">
        <f t="shared" si="3470"/>
        <v>0</v>
      </c>
      <c r="GM348" s="456"/>
      <c r="GN348" s="455">
        <f t="shared" si="3471"/>
        <v>0</v>
      </c>
      <c r="GO348" s="456"/>
      <c r="GP348" s="455">
        <f>ADHB!GQ348</f>
        <v>0</v>
      </c>
      <c r="GQ348" s="455">
        <f t="shared" si="3472"/>
        <v>0</v>
      </c>
      <c r="GR348" s="455">
        <f t="shared" si="3473"/>
        <v>0</v>
      </c>
      <c r="GS348" s="456">
        <v>0.23915411846270695</v>
      </c>
      <c r="GT348" s="457">
        <f t="shared" si="3474"/>
        <v>0</v>
      </c>
      <c r="GU348" s="458">
        <f t="shared" si="3475"/>
        <v>0</v>
      </c>
      <c r="GV348" s="459"/>
      <c r="GW348" s="452">
        <v>8.0</v>
      </c>
      <c r="GX348" s="453" t="s">
        <v>147</v>
      </c>
      <c r="GY348" s="454" t="s">
        <v>132</v>
      </c>
      <c r="GZ348" s="454" t="s">
        <v>132</v>
      </c>
      <c r="HA348" s="455"/>
      <c r="HB348" s="455" t="str">
        <f t="shared" si="3476"/>
        <v/>
      </c>
      <c r="HC348" s="455">
        <f t="shared" si="3477"/>
        <v>0</v>
      </c>
      <c r="HD348" s="456"/>
      <c r="HE348" s="455">
        <f t="shared" si="3478"/>
        <v>0</v>
      </c>
      <c r="HF348" s="456"/>
      <c r="HG348" s="455">
        <f>ADHB!HH348</f>
        <v>0</v>
      </c>
      <c r="HH348" s="455">
        <f t="shared" si="3479"/>
        <v>0</v>
      </c>
      <c r="HI348" s="455">
        <f t="shared" si="3480"/>
        <v>0</v>
      </c>
      <c r="HJ348" s="456">
        <v>0.23915411846270695</v>
      </c>
      <c r="HK348" s="457">
        <f t="shared" si="3481"/>
        <v>0</v>
      </c>
      <c r="HL348" s="458">
        <f t="shared" si="3482"/>
        <v>0</v>
      </c>
      <c r="HM348" s="459"/>
      <c r="HN348" s="452">
        <v>8.0</v>
      </c>
      <c r="HO348" s="453" t="s">
        <v>147</v>
      </c>
      <c r="HP348" s="454" t="s">
        <v>132</v>
      </c>
      <c r="HQ348" s="454" t="s">
        <v>132</v>
      </c>
      <c r="HR348" s="455"/>
      <c r="HS348" s="455" t="str">
        <f t="shared" si="3483"/>
        <v/>
      </c>
      <c r="HT348" s="455">
        <f t="shared" si="3484"/>
        <v>0</v>
      </c>
      <c r="HU348" s="456"/>
      <c r="HV348" s="455">
        <f t="shared" si="3485"/>
        <v>0</v>
      </c>
      <c r="HW348" s="456"/>
      <c r="HX348" s="455">
        <f>ADHB!HY348</f>
        <v>0</v>
      </c>
      <c r="HY348" s="455">
        <f t="shared" si="3486"/>
        <v>0</v>
      </c>
      <c r="HZ348" s="455">
        <f t="shared" si="3487"/>
        <v>0</v>
      </c>
      <c r="IA348" s="456">
        <v>0.23915411846270695</v>
      </c>
      <c r="IB348" s="457">
        <f t="shared" si="3488"/>
        <v>0</v>
      </c>
      <c r="IC348" s="458">
        <f t="shared" si="3489"/>
        <v>0</v>
      </c>
      <c r="ID348" s="459"/>
      <c r="IE348" s="452">
        <v>8.0</v>
      </c>
      <c r="IF348" s="453" t="s">
        <v>147</v>
      </c>
      <c r="IG348" s="454" t="s">
        <v>132</v>
      </c>
      <c r="IH348" s="454" t="s">
        <v>132</v>
      </c>
      <c r="II348" s="455"/>
      <c r="IJ348" s="455" t="str">
        <f t="shared" si="3490"/>
        <v/>
      </c>
      <c r="IK348" s="455">
        <f t="shared" si="3491"/>
        <v>0</v>
      </c>
      <c r="IL348" s="456"/>
      <c r="IM348" s="455">
        <f t="shared" si="3492"/>
        <v>0</v>
      </c>
      <c r="IN348" s="456"/>
      <c r="IO348" s="455">
        <f>ADHB!IP348</f>
        <v>0</v>
      </c>
      <c r="IP348" s="455">
        <f t="shared" si="3493"/>
        <v>0</v>
      </c>
      <c r="IQ348" s="455">
        <f t="shared" si="3494"/>
        <v>0</v>
      </c>
      <c r="IR348" s="456">
        <v>0.23915411846270695</v>
      </c>
      <c r="IS348" s="457">
        <f t="shared" si="3495"/>
        <v>0</v>
      </c>
      <c r="IT348" s="458">
        <f t="shared" si="3496"/>
        <v>0</v>
      </c>
      <c r="IU348" s="459"/>
      <c r="IV348" s="452">
        <v>8.0</v>
      </c>
      <c r="IW348" s="453" t="s">
        <v>147</v>
      </c>
      <c r="IX348" s="454" t="s">
        <v>132</v>
      </c>
      <c r="IY348" s="454" t="s">
        <v>132</v>
      </c>
      <c r="IZ348" s="455"/>
      <c r="JA348" s="455" t="str">
        <f t="shared" si="3497"/>
        <v/>
      </c>
      <c r="JB348" s="455">
        <f t="shared" si="3498"/>
        <v>0</v>
      </c>
      <c r="JC348" s="456"/>
      <c r="JD348" s="455">
        <f t="shared" si="3499"/>
        <v>0</v>
      </c>
      <c r="JE348" s="456"/>
      <c r="JF348" s="455">
        <f>ADHB!JG348</f>
        <v>0</v>
      </c>
      <c r="JG348" s="455">
        <f t="shared" si="3500"/>
        <v>0</v>
      </c>
      <c r="JH348" s="455">
        <f t="shared" si="3501"/>
        <v>0</v>
      </c>
      <c r="JI348" s="456">
        <v>0.23915411846270695</v>
      </c>
      <c r="JJ348" s="457">
        <f t="shared" si="3502"/>
        <v>0</v>
      </c>
      <c r="JK348" s="458">
        <f t="shared" si="3503"/>
        <v>0</v>
      </c>
      <c r="JL348" s="459"/>
      <c r="JM348" s="452">
        <v>8.0</v>
      </c>
      <c r="JN348" s="453" t="s">
        <v>147</v>
      </c>
      <c r="JO348" s="454" t="s">
        <v>132</v>
      </c>
      <c r="JP348" s="454" t="s">
        <v>132</v>
      </c>
      <c r="JQ348" s="455"/>
      <c r="JR348" s="455" t="str">
        <f t="shared" si="3504"/>
        <v/>
      </c>
      <c r="JS348" s="455">
        <f t="shared" si="3505"/>
        <v>0</v>
      </c>
      <c r="JT348" s="456"/>
      <c r="JU348" s="455">
        <f t="shared" si="3506"/>
        <v>0</v>
      </c>
      <c r="JV348" s="456"/>
      <c r="JW348" s="455" t="str">
        <f>ADHB!LF348</f>
        <v/>
      </c>
      <c r="JX348" s="455">
        <f t="shared" si="3507"/>
        <v>0</v>
      </c>
      <c r="JY348" s="455">
        <f t="shared" si="3508"/>
        <v>0</v>
      </c>
      <c r="JZ348" s="456">
        <v>0.23915411846270695</v>
      </c>
      <c r="KA348" s="457">
        <f t="shared" si="3509"/>
        <v>0</v>
      </c>
      <c r="KB348" s="458">
        <f t="shared" si="3510"/>
        <v>0</v>
      </c>
      <c r="KC348" s="459"/>
      <c r="KD348" s="452">
        <v>8.0</v>
      </c>
      <c r="KE348" s="453" t="s">
        <v>147</v>
      </c>
      <c r="KF348" s="454" t="s">
        <v>132</v>
      </c>
      <c r="KG348" s="454" t="s">
        <v>132</v>
      </c>
      <c r="KH348" s="455"/>
      <c r="KI348" s="455" t="str">
        <f t="shared" si="3511"/>
        <v/>
      </c>
      <c r="KJ348" s="455">
        <f t="shared" si="3512"/>
        <v>0</v>
      </c>
      <c r="KK348" s="456"/>
      <c r="KL348" s="455">
        <f t="shared" si="3513"/>
        <v>0</v>
      </c>
      <c r="KM348" s="456"/>
      <c r="KN348" s="455" t="str">
        <f>ADHB!LW348</f>
        <v/>
      </c>
      <c r="KO348" s="455">
        <f t="shared" si="3514"/>
        <v>0</v>
      </c>
      <c r="KP348" s="455">
        <f t="shared" si="3515"/>
        <v>0</v>
      </c>
      <c r="KQ348" s="456">
        <v>0.23915411846270695</v>
      </c>
      <c r="KR348" s="457">
        <f t="shared" si="3516"/>
        <v>0</v>
      </c>
      <c r="KS348" s="458">
        <f t="shared" si="3517"/>
        <v>0</v>
      </c>
      <c r="KT348" s="459"/>
      <c r="KU348" s="460"/>
    </row>
    <row r="349" ht="15.75" customHeight="1">
      <c r="A349" s="462"/>
      <c r="B349" s="463" t="s">
        <v>148</v>
      </c>
      <c r="C349" s="464"/>
      <c r="D349" s="464"/>
      <c r="E349" s="464"/>
      <c r="F349" s="464"/>
      <c r="G349" s="464"/>
      <c r="H349" s="464"/>
      <c r="I349" s="464"/>
      <c r="J349" s="464"/>
      <c r="K349" s="464"/>
      <c r="L349" s="464"/>
      <c r="M349" s="464"/>
      <c r="N349" s="464"/>
      <c r="O349" s="464"/>
      <c r="P349" s="464"/>
      <c r="Q349" s="450"/>
      <c r="R349" s="462"/>
      <c r="S349" s="463" t="s">
        <v>148</v>
      </c>
      <c r="T349" s="464"/>
      <c r="U349" s="464"/>
      <c r="V349" s="464"/>
      <c r="W349" s="464"/>
      <c r="X349" s="464"/>
      <c r="Y349" s="464"/>
      <c r="Z349" s="464"/>
      <c r="AA349" s="464"/>
      <c r="AB349" s="464"/>
      <c r="AC349" s="464"/>
      <c r="AD349" s="464"/>
      <c r="AE349" s="464"/>
      <c r="AF349" s="464"/>
      <c r="AG349" s="464"/>
      <c r="AH349" s="450"/>
      <c r="AI349" s="462"/>
      <c r="AJ349" s="463" t="s">
        <v>148</v>
      </c>
      <c r="AK349" s="464"/>
      <c r="AL349" s="464"/>
      <c r="AM349" s="464"/>
      <c r="AN349" s="464"/>
      <c r="AO349" s="464"/>
      <c r="AP349" s="464"/>
      <c r="AQ349" s="464"/>
      <c r="AR349" s="464"/>
      <c r="AS349" s="464"/>
      <c r="AT349" s="464"/>
      <c r="AU349" s="464"/>
      <c r="AV349" s="464"/>
      <c r="AW349" s="464"/>
      <c r="AX349" s="464"/>
      <c r="AY349" s="450"/>
      <c r="AZ349" s="462"/>
      <c r="BA349" s="463" t="s">
        <v>148</v>
      </c>
      <c r="BB349" s="464"/>
      <c r="BC349" s="464"/>
      <c r="BD349" s="464"/>
      <c r="BE349" s="464"/>
      <c r="BF349" s="464"/>
      <c r="BG349" s="464"/>
      <c r="BH349" s="464"/>
      <c r="BI349" s="464"/>
      <c r="BJ349" s="464"/>
      <c r="BK349" s="464"/>
      <c r="BL349" s="464"/>
      <c r="BM349" s="464"/>
      <c r="BN349" s="464"/>
      <c r="BO349" s="464"/>
      <c r="BP349" s="450"/>
      <c r="BQ349" s="462"/>
      <c r="BR349" s="463" t="s">
        <v>148</v>
      </c>
      <c r="BS349" s="464"/>
      <c r="BT349" s="464"/>
      <c r="BU349" s="464"/>
      <c r="BV349" s="464"/>
      <c r="BW349" s="464"/>
      <c r="BX349" s="464"/>
      <c r="BY349" s="464"/>
      <c r="BZ349" s="464"/>
      <c r="CA349" s="464"/>
      <c r="CB349" s="464"/>
      <c r="CC349" s="464"/>
      <c r="CD349" s="464"/>
      <c r="CE349" s="464"/>
      <c r="CF349" s="464"/>
      <c r="CG349" s="450"/>
      <c r="CH349" s="462"/>
      <c r="CI349" s="463" t="s">
        <v>148</v>
      </c>
      <c r="CJ349" s="464"/>
      <c r="CK349" s="464"/>
      <c r="CL349" s="464"/>
      <c r="CM349" s="464"/>
      <c r="CN349" s="464"/>
      <c r="CO349" s="464"/>
      <c r="CP349" s="464"/>
      <c r="CQ349" s="464"/>
      <c r="CR349" s="464"/>
      <c r="CS349" s="464"/>
      <c r="CT349" s="464"/>
      <c r="CU349" s="464"/>
      <c r="CV349" s="464"/>
      <c r="CW349" s="464"/>
      <c r="CX349" s="450"/>
      <c r="CY349" s="462"/>
      <c r="CZ349" s="463" t="s">
        <v>148</v>
      </c>
      <c r="DA349" s="464"/>
      <c r="DB349" s="464"/>
      <c r="DC349" s="464"/>
      <c r="DD349" s="464"/>
      <c r="DE349" s="464"/>
      <c r="DF349" s="464"/>
      <c r="DG349" s="464"/>
      <c r="DH349" s="464"/>
      <c r="DI349" s="464"/>
      <c r="DJ349" s="464"/>
      <c r="DK349" s="464"/>
      <c r="DL349" s="464"/>
      <c r="DM349" s="464"/>
      <c r="DN349" s="464"/>
      <c r="DO349" s="450"/>
      <c r="DP349" s="462"/>
      <c r="DQ349" s="463" t="s">
        <v>148</v>
      </c>
      <c r="DR349" s="464"/>
      <c r="DS349" s="464"/>
      <c r="DT349" s="464"/>
      <c r="DU349" s="464"/>
      <c r="DV349" s="464"/>
      <c r="DW349" s="464"/>
      <c r="DX349" s="464"/>
      <c r="DY349" s="464"/>
      <c r="DZ349" s="464"/>
      <c r="EA349" s="464"/>
      <c r="EB349" s="464"/>
      <c r="EC349" s="464"/>
      <c r="ED349" s="464"/>
      <c r="EE349" s="464"/>
      <c r="EF349" s="450"/>
      <c r="EG349" s="462"/>
      <c r="EH349" s="463" t="s">
        <v>148</v>
      </c>
      <c r="EI349" s="464"/>
      <c r="EJ349" s="464"/>
      <c r="EK349" s="464"/>
      <c r="EL349" s="464"/>
      <c r="EM349" s="464"/>
      <c r="EN349" s="464"/>
      <c r="EO349" s="464"/>
      <c r="EP349" s="464"/>
      <c r="EQ349" s="464"/>
      <c r="ER349" s="464"/>
      <c r="ES349" s="464"/>
      <c r="ET349" s="464"/>
      <c r="EU349" s="464"/>
      <c r="EV349" s="464"/>
      <c r="EW349" s="450"/>
      <c r="EX349" s="462"/>
      <c r="EY349" s="463" t="s">
        <v>148</v>
      </c>
      <c r="EZ349" s="464"/>
      <c r="FA349" s="464"/>
      <c r="FB349" s="464"/>
      <c r="FC349" s="464"/>
      <c r="FD349" s="464"/>
      <c r="FE349" s="464"/>
      <c r="FF349" s="464"/>
      <c r="FG349" s="464"/>
      <c r="FH349" s="464"/>
      <c r="FI349" s="464"/>
      <c r="FJ349" s="464"/>
      <c r="FK349" s="464"/>
      <c r="FL349" s="464"/>
      <c r="FM349" s="464"/>
      <c r="FN349" s="450"/>
      <c r="FO349" s="462"/>
      <c r="FP349" s="463" t="s">
        <v>148</v>
      </c>
      <c r="FQ349" s="464"/>
      <c r="FR349" s="464"/>
      <c r="FS349" s="464"/>
      <c r="FT349" s="464"/>
      <c r="FU349" s="464"/>
      <c r="FV349" s="464"/>
      <c r="FW349" s="464"/>
      <c r="FX349" s="464"/>
      <c r="FY349" s="464"/>
      <c r="FZ349" s="464"/>
      <c r="GA349" s="464"/>
      <c r="GB349" s="464"/>
      <c r="GC349" s="464"/>
      <c r="GD349" s="464"/>
      <c r="GE349" s="450"/>
      <c r="GF349" s="462"/>
      <c r="GG349" s="463" t="s">
        <v>148</v>
      </c>
      <c r="GH349" s="464"/>
      <c r="GI349" s="464"/>
      <c r="GJ349" s="464"/>
      <c r="GK349" s="464"/>
      <c r="GL349" s="464"/>
      <c r="GM349" s="464"/>
      <c r="GN349" s="464"/>
      <c r="GO349" s="464"/>
      <c r="GP349" s="464"/>
      <c r="GQ349" s="464"/>
      <c r="GR349" s="464"/>
      <c r="GS349" s="464"/>
      <c r="GT349" s="464"/>
      <c r="GU349" s="464"/>
      <c r="GV349" s="450"/>
      <c r="GW349" s="462"/>
      <c r="GX349" s="463" t="s">
        <v>148</v>
      </c>
      <c r="GY349" s="464"/>
      <c r="GZ349" s="464"/>
      <c r="HA349" s="464"/>
      <c r="HB349" s="464"/>
      <c r="HC349" s="464"/>
      <c r="HD349" s="464"/>
      <c r="HE349" s="464"/>
      <c r="HF349" s="464"/>
      <c r="HG349" s="464"/>
      <c r="HH349" s="464"/>
      <c r="HI349" s="464"/>
      <c r="HJ349" s="464"/>
      <c r="HK349" s="464"/>
      <c r="HL349" s="464"/>
      <c r="HM349" s="450"/>
      <c r="HN349" s="462"/>
      <c r="HO349" s="463" t="s">
        <v>148</v>
      </c>
      <c r="HP349" s="464"/>
      <c r="HQ349" s="464"/>
      <c r="HR349" s="464"/>
      <c r="HS349" s="464"/>
      <c r="HT349" s="464"/>
      <c r="HU349" s="464"/>
      <c r="HV349" s="464"/>
      <c r="HW349" s="464"/>
      <c r="HX349" s="464"/>
      <c r="HY349" s="464"/>
      <c r="HZ349" s="464"/>
      <c r="IA349" s="464"/>
      <c r="IB349" s="464"/>
      <c r="IC349" s="464"/>
      <c r="ID349" s="450"/>
      <c r="IE349" s="462"/>
      <c r="IF349" s="463" t="s">
        <v>148</v>
      </c>
      <c r="IG349" s="464"/>
      <c r="IH349" s="464"/>
      <c r="II349" s="464"/>
      <c r="IJ349" s="464"/>
      <c r="IK349" s="464"/>
      <c r="IL349" s="464"/>
      <c r="IM349" s="464"/>
      <c r="IN349" s="464"/>
      <c r="IO349" s="464"/>
      <c r="IP349" s="464"/>
      <c r="IQ349" s="464"/>
      <c r="IR349" s="464"/>
      <c r="IS349" s="464"/>
      <c r="IT349" s="464"/>
      <c r="IU349" s="450"/>
      <c r="IV349" s="462"/>
      <c r="IW349" s="463" t="s">
        <v>148</v>
      </c>
      <c r="IX349" s="464"/>
      <c r="IY349" s="464"/>
      <c r="IZ349" s="464"/>
      <c r="JA349" s="464"/>
      <c r="JB349" s="464"/>
      <c r="JC349" s="464"/>
      <c r="JD349" s="464"/>
      <c r="JE349" s="464"/>
      <c r="JF349" s="464"/>
      <c r="JG349" s="464"/>
      <c r="JH349" s="464"/>
      <c r="JI349" s="464"/>
      <c r="JJ349" s="464"/>
      <c r="JK349" s="464"/>
      <c r="JL349" s="450"/>
      <c r="JM349" s="462"/>
      <c r="JN349" s="463" t="s">
        <v>148</v>
      </c>
      <c r="JO349" s="464"/>
      <c r="JP349" s="464"/>
      <c r="JQ349" s="464"/>
      <c r="JR349" s="464"/>
      <c r="JS349" s="464"/>
      <c r="JT349" s="464"/>
      <c r="JU349" s="464"/>
      <c r="JV349" s="464"/>
      <c r="JW349" s="464"/>
      <c r="JX349" s="464"/>
      <c r="JY349" s="464"/>
      <c r="JZ349" s="464"/>
      <c r="KA349" s="464"/>
      <c r="KB349" s="464"/>
      <c r="KC349" s="450"/>
      <c r="KD349" s="462"/>
      <c r="KE349" s="463" t="s">
        <v>148</v>
      </c>
      <c r="KF349" s="464"/>
      <c r="KG349" s="464"/>
      <c r="KH349" s="464"/>
      <c r="KI349" s="464"/>
      <c r="KJ349" s="464"/>
      <c r="KK349" s="464"/>
      <c r="KL349" s="464"/>
      <c r="KM349" s="464"/>
      <c r="KN349" s="464"/>
      <c r="KO349" s="464"/>
      <c r="KP349" s="464"/>
      <c r="KQ349" s="464"/>
      <c r="KR349" s="464"/>
      <c r="KS349" s="464"/>
      <c r="KT349" s="450"/>
      <c r="KU349" s="451"/>
    </row>
    <row r="350" ht="15.75" customHeight="1">
      <c r="A350" s="452">
        <v>1.0</v>
      </c>
      <c r="B350" s="453" t="s">
        <v>149</v>
      </c>
      <c r="C350" s="454" t="s">
        <v>132</v>
      </c>
      <c r="D350" s="454" t="s">
        <v>150</v>
      </c>
      <c r="E350" s="455">
        <f>'Produksi dan Harga'!F30</f>
        <v>4375</v>
      </c>
      <c r="F350" s="455">
        <v>6790.600293539656</v>
      </c>
      <c r="G350" s="455">
        <f t="shared" ref="G350:G377" si="3518">IFERROR(E350*F350/1000000,0)</f>
        <v>29.70887628</v>
      </c>
      <c r="H350" s="456"/>
      <c r="I350" s="455">
        <f t="shared" ref="I350:I377" si="3519">IFERROR(+G350*H350,"")</f>
        <v>0</v>
      </c>
      <c r="J350" s="456"/>
      <c r="K350" s="455">
        <f>ADHB!L350</f>
        <v>0</v>
      </c>
      <c r="L350" s="455">
        <f t="shared" ref="L350:L377" si="3520">IFERROR(K350/J350*100,0)</f>
        <v>0</v>
      </c>
      <c r="M350" s="455">
        <f t="shared" ref="M350:M377" si="3521">IFERROR(+(IF(G350="","0",G350))+(IF(I350="","0",I350))+(IF(L350="","0",L350)),"")</f>
        <v>29.70887628</v>
      </c>
      <c r="N350" s="456">
        <v>0.36319999999999997</v>
      </c>
      <c r="O350" s="457">
        <f t="shared" ref="O350:O377" si="3522">IFERROR(+N350*(M350-L350),"")</f>
        <v>10.79026387</v>
      </c>
      <c r="P350" s="458">
        <f t="shared" ref="P350:P377" si="3523">IFERROR(+(IF(M350="","0",M350))-(IF(O350="","0",O350)),"")</f>
        <v>18.91861242</v>
      </c>
      <c r="Q350" s="459"/>
      <c r="R350" s="452">
        <v>1.0</v>
      </c>
      <c r="S350" s="453" t="s">
        <v>149</v>
      </c>
      <c r="T350" s="454" t="s">
        <v>132</v>
      </c>
      <c r="U350" s="454" t="s">
        <v>150</v>
      </c>
      <c r="V350" s="455">
        <f>'Produksi dan Harga'!K30</f>
        <v>5373</v>
      </c>
      <c r="W350" s="455">
        <f t="shared" ref="W350:W377" si="3524">F350</f>
        <v>6790.600294</v>
      </c>
      <c r="X350" s="455">
        <f t="shared" ref="X350:X377" si="3525">IFERROR(V350*W350/1000000,0)</f>
        <v>36.48589538</v>
      </c>
      <c r="Y350" s="456"/>
      <c r="Z350" s="455">
        <f t="shared" ref="Z350:Z377" si="3526">IFERROR(+X350*Y350,"")</f>
        <v>0</v>
      </c>
      <c r="AA350" s="456"/>
      <c r="AB350" s="455">
        <f>ADHB!AC350</f>
        <v>0</v>
      </c>
      <c r="AC350" s="455">
        <f t="shared" ref="AC350:AC377" si="3527">IFERROR(AB350/AA350*100,0)</f>
        <v>0</v>
      </c>
      <c r="AD350" s="455">
        <f t="shared" ref="AD350:AD377" si="3528">IFERROR(+(IF(X350="","0",X350))+(IF(Z350="","0",Z350))+(IF(AC350="","0",AC350)),"")</f>
        <v>36.48589538</v>
      </c>
      <c r="AE350" s="456">
        <v>0.36319999999999997</v>
      </c>
      <c r="AF350" s="457">
        <f t="shared" ref="AF350:AF377" si="3529">IFERROR(+AE350*(AD350-AC350),"")</f>
        <v>13.2516772</v>
      </c>
      <c r="AG350" s="458">
        <f t="shared" ref="AG350:AG377" si="3530">IFERROR(+(IF(AD350="","0",AD350))-(IF(AF350="","0",AF350)),"")</f>
        <v>23.23421818</v>
      </c>
      <c r="AH350" s="459"/>
      <c r="AI350" s="452">
        <v>1.0</v>
      </c>
      <c r="AJ350" s="453" t="s">
        <v>149</v>
      </c>
      <c r="AK350" s="454" t="s">
        <v>132</v>
      </c>
      <c r="AL350" s="454" t="s">
        <v>150</v>
      </c>
      <c r="AM350" s="455">
        <f>'Produksi dan Harga'!P30</f>
        <v>5811</v>
      </c>
      <c r="AN350" s="455">
        <f t="shared" ref="AN350:AN377" si="3531">W350</f>
        <v>6790.600294</v>
      </c>
      <c r="AO350" s="455">
        <f t="shared" ref="AO350:AO377" si="3532">IFERROR(AM350*AN350/1000000,0)</f>
        <v>39.46017831</v>
      </c>
      <c r="AP350" s="456"/>
      <c r="AQ350" s="455">
        <f t="shared" ref="AQ350:AQ377" si="3533">IFERROR(+AO350*AP350,"")</f>
        <v>0</v>
      </c>
      <c r="AR350" s="456"/>
      <c r="AS350" s="455">
        <f>ADHB!AT350</f>
        <v>0</v>
      </c>
      <c r="AT350" s="455">
        <f t="shared" ref="AT350:AT377" si="3534">IFERROR(AS350/AR350*100,0)</f>
        <v>0</v>
      </c>
      <c r="AU350" s="455">
        <f t="shared" ref="AU350:AU377" si="3535">IFERROR(+(IF(AO350="","0",AO350))+(IF(AQ350="","0",AQ350))+(IF(AT350="","0",AT350)),"")</f>
        <v>39.46017831</v>
      </c>
      <c r="AV350" s="456">
        <v>0.36319999999999997</v>
      </c>
      <c r="AW350" s="457">
        <f t="shared" ref="AW350:AW377" si="3536">IFERROR(+AV350*(AU350-AT350),"")</f>
        <v>14.33193676</v>
      </c>
      <c r="AX350" s="458">
        <f t="shared" ref="AX350:AX377" si="3537">IFERROR(+(IF(AU350="","0",AU350))-(IF(AW350="","0",AW350)),"")</f>
        <v>25.12824155</v>
      </c>
      <c r="AY350" s="459"/>
      <c r="AZ350" s="452">
        <v>1.0</v>
      </c>
      <c r="BA350" s="453" t="s">
        <v>149</v>
      </c>
      <c r="BB350" s="454" t="s">
        <v>132</v>
      </c>
      <c r="BC350" s="454" t="s">
        <v>150</v>
      </c>
      <c r="BD350" s="455">
        <f>'Produksi dan Harga'!U30</f>
        <v>5233</v>
      </c>
      <c r="BE350" s="455">
        <f t="shared" ref="BE350:BE377" si="3538">AN350</f>
        <v>6790.600294</v>
      </c>
      <c r="BF350" s="455">
        <f t="shared" ref="BF350:BF377" si="3539">IFERROR(BD350*BE350/1000000,0)</f>
        <v>35.53521134</v>
      </c>
      <c r="BG350" s="456"/>
      <c r="BH350" s="455">
        <f t="shared" ref="BH350:BH377" si="3540">IFERROR(+BF350*BG350,"")</f>
        <v>0</v>
      </c>
      <c r="BI350" s="456"/>
      <c r="BJ350" s="455">
        <f>ADHB!BK350</f>
        <v>0</v>
      </c>
      <c r="BK350" s="455">
        <f t="shared" ref="BK350:BK377" si="3541">IFERROR(BJ350/BI350*100,0)</f>
        <v>0</v>
      </c>
      <c r="BL350" s="455">
        <f t="shared" ref="BL350:BL377" si="3542">IFERROR(+(IF(BF350="","0",BF350))+(IF(BH350="","0",BH350))+(IF(BK350="","0",BK350)),"")</f>
        <v>35.53521134</v>
      </c>
      <c r="BM350" s="456">
        <v>0.36319999999999997</v>
      </c>
      <c r="BN350" s="457">
        <f t="shared" ref="BN350:BN377" si="3543">IFERROR(+BM350*(BL350-BK350),"")</f>
        <v>12.90638876</v>
      </c>
      <c r="BO350" s="458">
        <f t="shared" ref="BO350:BO377" si="3544">IFERROR(+(IF(BL350="","0",BL350))-(IF(BN350="","0",BN350)),"")</f>
        <v>22.62882258</v>
      </c>
      <c r="BP350" s="459"/>
      <c r="BQ350" s="452">
        <v>1.0</v>
      </c>
      <c r="BR350" s="453" t="s">
        <v>149</v>
      </c>
      <c r="BS350" s="454" t="s">
        <v>132</v>
      </c>
      <c r="BT350" s="454" t="s">
        <v>150</v>
      </c>
      <c r="BU350" s="455">
        <f>'Produksi dan Harga'!Z30</f>
        <v>1424</v>
      </c>
      <c r="BV350" s="455">
        <f t="shared" ref="BV350:BV377" si="3545">BE350</f>
        <v>6790.600294</v>
      </c>
      <c r="BW350" s="455">
        <f t="shared" ref="BW350:BW377" si="3546">IFERROR(BU350*BV350/1000000,0)</f>
        <v>9.669814818</v>
      </c>
      <c r="BX350" s="456"/>
      <c r="BY350" s="455">
        <f t="shared" ref="BY350:BY377" si="3547">IFERROR(+BW350*BX350,"")</f>
        <v>0</v>
      </c>
      <c r="BZ350" s="456"/>
      <c r="CA350" s="455">
        <f>ADHB!CB350</f>
        <v>0</v>
      </c>
      <c r="CB350" s="455">
        <f t="shared" ref="CB350:CB377" si="3548">IFERROR(CA350/BZ350*100,0)</f>
        <v>0</v>
      </c>
      <c r="CC350" s="455">
        <f t="shared" ref="CC350:CC377" si="3549">IFERROR(+(IF(BW350="","0",BW350))+(IF(BY350="","0",BY350))+(IF(CB350="","0",CB350)),"")</f>
        <v>9.669814818</v>
      </c>
      <c r="CD350" s="456">
        <v>0.36319999999999997</v>
      </c>
      <c r="CE350" s="457">
        <f t="shared" ref="CE350:CE377" si="3550">IFERROR(+CD350*(CC350-CB350),"")</f>
        <v>3.512076742</v>
      </c>
      <c r="CF350" s="458">
        <f t="shared" ref="CF350:CF377" si="3551">IFERROR(+(IF(CC350="","0",CC350))-(IF(CE350="","0",CE350)),"")</f>
        <v>6.157738076</v>
      </c>
      <c r="CG350" s="459"/>
      <c r="CH350" s="452">
        <v>1.0</v>
      </c>
      <c r="CI350" s="453" t="s">
        <v>149</v>
      </c>
      <c r="CJ350" s="454" t="s">
        <v>132</v>
      </c>
      <c r="CK350" s="454" t="s">
        <v>150</v>
      </c>
      <c r="CL350" s="455">
        <f>'Produksi dan Harga'!AE30</f>
        <v>1394</v>
      </c>
      <c r="CM350" s="455">
        <f t="shared" ref="CM350:CM377" si="3552">BV350</f>
        <v>6790.600294</v>
      </c>
      <c r="CN350" s="455">
        <f t="shared" ref="CN350:CN377" si="3553">IFERROR(CL350*CM350/1000000,0)</f>
        <v>9.466096809</v>
      </c>
      <c r="CO350" s="456"/>
      <c r="CP350" s="455">
        <f t="shared" ref="CP350:CP377" si="3554">IFERROR(+CN350*CO350,"")</f>
        <v>0</v>
      </c>
      <c r="CQ350" s="456"/>
      <c r="CR350" s="455">
        <f>ADHB!CS350</f>
        <v>0</v>
      </c>
      <c r="CS350" s="455">
        <f t="shared" ref="CS350:CS377" si="3555">IFERROR(CR350/CQ350*100,0)</f>
        <v>0</v>
      </c>
      <c r="CT350" s="455">
        <f t="shared" ref="CT350:CT377" si="3556">IFERROR(+(IF(CN350="","0",CN350))+(IF(CP350="","0",CP350))+(IF(CS350="","0",CS350)),"")</f>
        <v>9.466096809</v>
      </c>
      <c r="CU350" s="456">
        <v>0.36319999999999997</v>
      </c>
      <c r="CV350" s="457">
        <f t="shared" ref="CV350:CV377" si="3557">IFERROR(+CU350*(CT350-CS350),"")</f>
        <v>3.438086361</v>
      </c>
      <c r="CW350" s="458">
        <f t="shared" ref="CW350:CW377" si="3558">IFERROR(+(IF(CT350="","0",CT350))-(IF(CV350="","0",CV350)),"")</f>
        <v>6.028010448</v>
      </c>
      <c r="CX350" s="459"/>
      <c r="CY350" s="452">
        <v>1.0</v>
      </c>
      <c r="CZ350" s="453" t="s">
        <v>149</v>
      </c>
      <c r="DA350" s="454" t="s">
        <v>132</v>
      </c>
      <c r="DB350" s="454" t="s">
        <v>150</v>
      </c>
      <c r="DC350" s="455">
        <f>'Produksi dan Harga'!AJ30</f>
        <v>920</v>
      </c>
      <c r="DD350" s="455">
        <f t="shared" ref="DD350:DD377" si="3559">CM350</f>
        <v>6790.600294</v>
      </c>
      <c r="DE350" s="455">
        <f t="shared" ref="DE350:DE377" si="3560">IFERROR(DC350*DD350/1000000,0)</f>
        <v>6.24735227</v>
      </c>
      <c r="DF350" s="456"/>
      <c r="DG350" s="455">
        <f t="shared" ref="DG350:DG377" si="3561">IFERROR(+DE350*DF350,"")</f>
        <v>0</v>
      </c>
      <c r="DH350" s="456"/>
      <c r="DI350" s="455">
        <f>ADHB!DJ350</f>
        <v>0</v>
      </c>
      <c r="DJ350" s="455">
        <f t="shared" ref="DJ350:DJ377" si="3562">IFERROR(DI350/DH350*100,0)</f>
        <v>0</v>
      </c>
      <c r="DK350" s="455">
        <f t="shared" ref="DK350:DK377" si="3563">IFERROR(+(IF(DE350="","0",DE350))+(IF(DG350="","0",DG350))+(IF(DJ350="","0",DJ350)),"")</f>
        <v>6.24735227</v>
      </c>
      <c r="DL350" s="456">
        <v>0.36319999999999997</v>
      </c>
      <c r="DM350" s="457">
        <f t="shared" ref="DM350:DM377" si="3564">IFERROR(+DL350*(DK350-DJ350),"")</f>
        <v>2.269038344</v>
      </c>
      <c r="DN350" s="458">
        <f t="shared" ref="DN350:DN377" si="3565">IFERROR(+(IF(DK350="","0",DK350))-(IF(DM350="","0",DM350)),"")</f>
        <v>3.978313926</v>
      </c>
      <c r="DO350" s="459"/>
      <c r="DP350" s="452">
        <v>1.0</v>
      </c>
      <c r="DQ350" s="453" t="s">
        <v>149</v>
      </c>
      <c r="DR350" s="454" t="s">
        <v>132</v>
      </c>
      <c r="DS350" s="454" t="s">
        <v>150</v>
      </c>
      <c r="DT350" s="455">
        <f>'Produksi dan Harga'!AO30</f>
        <v>850</v>
      </c>
      <c r="DU350" s="455">
        <f t="shared" ref="DU350:DU377" si="3566">DD350</f>
        <v>6790.600294</v>
      </c>
      <c r="DV350" s="455">
        <f t="shared" ref="DV350:DV377" si="3567">IFERROR(DT350*DU350/1000000,0)</f>
        <v>5.77201025</v>
      </c>
      <c r="DW350" s="456"/>
      <c r="DX350" s="455">
        <f t="shared" ref="DX350:DX377" si="3568">IFERROR(+DV350*DW350,"")</f>
        <v>0</v>
      </c>
      <c r="DY350" s="456"/>
      <c r="DZ350" s="455">
        <f>ADHB!EA350</f>
        <v>0</v>
      </c>
      <c r="EA350" s="455">
        <f t="shared" ref="EA350:EA377" si="3569">IFERROR(DZ350/DY350*100,0)</f>
        <v>0</v>
      </c>
      <c r="EB350" s="455">
        <f t="shared" ref="EB350:EB377" si="3570">IFERROR(+(IF(DV350="","0",DV350))+(IF(DX350="","0",DX350))+(IF(EA350="","0",EA350)),"")</f>
        <v>5.77201025</v>
      </c>
      <c r="EC350" s="456">
        <v>0.36319999999999997</v>
      </c>
      <c r="ED350" s="457">
        <f t="shared" ref="ED350:ED377" si="3571">IFERROR(+EC350*(EB350-EA350),"")</f>
        <v>2.096394123</v>
      </c>
      <c r="EE350" s="458">
        <f t="shared" ref="EE350:EE377" si="3572">IFERROR(+(IF(EB350="","0",EB350))-(IF(ED350="","0",ED350)),"")</f>
        <v>3.675616127</v>
      </c>
      <c r="EF350" s="459"/>
      <c r="EG350" s="452">
        <v>1.0</v>
      </c>
      <c r="EH350" s="453" t="s">
        <v>149</v>
      </c>
      <c r="EI350" s="454" t="s">
        <v>132</v>
      </c>
      <c r="EJ350" s="454" t="s">
        <v>150</v>
      </c>
      <c r="EK350" s="455">
        <f>'Produksi dan Harga'!AT30</f>
        <v>799</v>
      </c>
      <c r="EL350" s="455">
        <f t="shared" ref="EL350:EL377" si="3573">DU350</f>
        <v>6790.600294</v>
      </c>
      <c r="EM350" s="455">
        <f t="shared" ref="EM350:EM377" si="3574">IFERROR(EK350*EL350/1000000,0)</f>
        <v>5.425689635</v>
      </c>
      <c r="EN350" s="456"/>
      <c r="EO350" s="455">
        <f t="shared" ref="EO350:EO377" si="3575">IFERROR(+EM350*EN350,"")</f>
        <v>0</v>
      </c>
      <c r="EP350" s="456"/>
      <c r="EQ350" s="455">
        <f>ADHB!ER350</f>
        <v>0</v>
      </c>
      <c r="ER350" s="455">
        <f t="shared" ref="ER350:ER377" si="3576">IFERROR(EQ350/EP350*100,0)</f>
        <v>0</v>
      </c>
      <c r="ES350" s="455">
        <f t="shared" ref="ES350:ES377" si="3577">IFERROR(+(IF(EM350="","0",EM350))+(IF(EO350="","0",EO350))+(IF(ER350="","0",ER350)),"")</f>
        <v>5.425689635</v>
      </c>
      <c r="ET350" s="456">
        <v>0.36319999999999997</v>
      </c>
      <c r="EU350" s="457">
        <f t="shared" ref="EU350:EU377" si="3578">IFERROR(+ET350*(ES350-ER350),"")</f>
        <v>1.970610475</v>
      </c>
      <c r="EV350" s="458">
        <f t="shared" ref="EV350:EV377" si="3579">IFERROR(+(IF(ES350="","0",ES350))-(IF(EU350="","0",EU350)),"")</f>
        <v>3.455079159</v>
      </c>
      <c r="EW350" s="459"/>
      <c r="EX350" s="452">
        <v>1.0</v>
      </c>
      <c r="EY350" s="453" t="s">
        <v>149</v>
      </c>
      <c r="EZ350" s="454" t="s">
        <v>132</v>
      </c>
      <c r="FA350" s="454" t="s">
        <v>150</v>
      </c>
      <c r="FB350" s="455">
        <f>'Produksi dan Harga'!AY30</f>
        <v>3265</v>
      </c>
      <c r="FC350" s="455">
        <f t="shared" ref="FC350:FC377" si="3580">EL350</f>
        <v>6790.600294</v>
      </c>
      <c r="FD350" s="455">
        <f t="shared" ref="FD350:FD377" si="3581">IFERROR(FB350*FC350/1000000,0)</f>
        <v>22.17130996</v>
      </c>
      <c r="FE350" s="456"/>
      <c r="FF350" s="455">
        <f t="shared" ref="FF350:FF377" si="3582">IFERROR(+FD350*FE350,"")</f>
        <v>0</v>
      </c>
      <c r="FG350" s="456"/>
      <c r="FH350" s="455">
        <f>ADHB!FI350</f>
        <v>0</v>
      </c>
      <c r="FI350" s="455">
        <f t="shared" ref="FI350:FI377" si="3583">IFERROR(FH350/FG350*100,0)</f>
        <v>0</v>
      </c>
      <c r="FJ350" s="455">
        <f t="shared" ref="FJ350:FJ377" si="3584">IFERROR(+(IF(FD350="","0",FD350))+(IF(FF350="","0",FF350))+(IF(FI350="","0",FI350)),"")</f>
        <v>22.17130996</v>
      </c>
      <c r="FK350" s="456">
        <v>0.36319999999999997</v>
      </c>
      <c r="FL350" s="457">
        <f t="shared" ref="FL350:FL377" si="3585">IFERROR(+FK350*(FJ350-FI350),"")</f>
        <v>8.052619777</v>
      </c>
      <c r="FM350" s="458">
        <f t="shared" ref="FM350:FM377" si="3586">IFERROR(+(IF(FJ350="","0",FJ350))-(IF(FL350="","0",FL350)),"")</f>
        <v>14.11869018</v>
      </c>
      <c r="FN350" s="459"/>
      <c r="FO350" s="452">
        <v>1.0</v>
      </c>
      <c r="FP350" s="453" t="s">
        <v>149</v>
      </c>
      <c r="FQ350" s="454" t="s">
        <v>132</v>
      </c>
      <c r="FR350" s="454" t="s">
        <v>150</v>
      </c>
      <c r="FS350" s="455">
        <f>'Produksi dan Harga'!BD30</f>
        <v>1426</v>
      </c>
      <c r="FT350" s="455">
        <f t="shared" ref="FT350:FT377" si="3587">FC350</f>
        <v>6790.600294</v>
      </c>
      <c r="FU350" s="455">
        <f t="shared" ref="FU350:FU377" si="3588">IFERROR(FS350*FT350/1000000,0)</f>
        <v>9.683396019</v>
      </c>
      <c r="FV350" s="456"/>
      <c r="FW350" s="455">
        <f t="shared" ref="FW350:FW377" si="3589">IFERROR(+FU350*FV350,"")</f>
        <v>0</v>
      </c>
      <c r="FX350" s="456"/>
      <c r="FY350" s="455">
        <f>ADHB!FZ350</f>
        <v>0</v>
      </c>
      <c r="FZ350" s="455">
        <f t="shared" ref="FZ350:FZ377" si="3590">IFERROR(FY350/FX350*100,0)</f>
        <v>0</v>
      </c>
      <c r="GA350" s="455">
        <f t="shared" ref="GA350:GA377" si="3591">IFERROR(+(IF(FU350="","0",FU350))+(IF(FW350="","0",FW350))+(IF(FZ350="","0",FZ350)),"")</f>
        <v>9.683396019</v>
      </c>
      <c r="GB350" s="456">
        <v>0.36319999999999997</v>
      </c>
      <c r="GC350" s="457">
        <f t="shared" ref="GC350:GC377" si="3592">IFERROR(+GB350*(GA350-FZ350),"")</f>
        <v>3.517009434</v>
      </c>
      <c r="GD350" s="458">
        <f t="shared" ref="GD350:GD377" si="3593">IFERROR(+(IF(GA350="","0",GA350))-(IF(GC350="","0",GC350)),"")</f>
        <v>6.166386585</v>
      </c>
      <c r="GE350" s="459"/>
      <c r="GF350" s="452">
        <v>1.0</v>
      </c>
      <c r="GG350" s="453" t="s">
        <v>149</v>
      </c>
      <c r="GH350" s="454" t="s">
        <v>132</v>
      </c>
      <c r="GI350" s="454" t="s">
        <v>150</v>
      </c>
      <c r="GJ350" s="455">
        <f>'Produksi dan Harga'!BI30</f>
        <v>679</v>
      </c>
      <c r="GK350" s="455">
        <f t="shared" ref="GK350:GK377" si="3594">FT350</f>
        <v>6790.600294</v>
      </c>
      <c r="GL350" s="455">
        <f t="shared" ref="GL350:GL377" si="3595">IFERROR(GJ350*GK350/1000000,0)</f>
        <v>4.610817599</v>
      </c>
      <c r="GM350" s="456"/>
      <c r="GN350" s="455">
        <f t="shared" ref="GN350:GN377" si="3596">IFERROR(+GL350*GM350,"")</f>
        <v>0</v>
      </c>
      <c r="GO350" s="456"/>
      <c r="GP350" s="455">
        <f>ADHB!GQ350</f>
        <v>0</v>
      </c>
      <c r="GQ350" s="455">
        <f t="shared" ref="GQ350:GQ377" si="3597">IFERROR(GP350/GO350*100,0)</f>
        <v>0</v>
      </c>
      <c r="GR350" s="455">
        <f t="shared" ref="GR350:GR377" si="3598">IFERROR(+(IF(GL350="","0",GL350))+(IF(GN350="","0",GN350))+(IF(GQ350="","0",GQ350)),"")</f>
        <v>4.610817599</v>
      </c>
      <c r="GS350" s="456">
        <v>0.36319999999999997</v>
      </c>
      <c r="GT350" s="457">
        <f t="shared" ref="GT350:GT377" si="3599">IFERROR(+GS350*(GR350-GQ350),"")</f>
        <v>1.674648952</v>
      </c>
      <c r="GU350" s="458">
        <f t="shared" ref="GU350:GU377" si="3600">IFERROR(+(IF(GR350="","0",GR350))-(IF(GT350="","0",GT350)),"")</f>
        <v>2.936168647</v>
      </c>
      <c r="GV350" s="459"/>
      <c r="GW350" s="452">
        <v>1.0</v>
      </c>
      <c r="GX350" s="453" t="s">
        <v>149</v>
      </c>
      <c r="GY350" s="454" t="s">
        <v>132</v>
      </c>
      <c r="GZ350" s="454" t="s">
        <v>150</v>
      </c>
      <c r="HA350" s="455">
        <f>'Produksi dan Harga'!BN30</f>
        <v>2692</v>
      </c>
      <c r="HB350" s="455">
        <f t="shared" ref="HB350:HB377" si="3601">GK350</f>
        <v>6790.600294</v>
      </c>
      <c r="HC350" s="455">
        <f t="shared" ref="HC350:HC377" si="3602">IFERROR(HA350*HB350/1000000,0)</f>
        <v>18.28029599</v>
      </c>
      <c r="HD350" s="456"/>
      <c r="HE350" s="455">
        <f t="shared" ref="HE350:HE377" si="3603">IFERROR(+HC350*HD350,"")</f>
        <v>0</v>
      </c>
      <c r="HF350" s="456"/>
      <c r="HG350" s="455">
        <f>ADHB!HH350</f>
        <v>0</v>
      </c>
      <c r="HH350" s="455">
        <f t="shared" ref="HH350:HH377" si="3604">IFERROR(HG350/HF350*100,0)</f>
        <v>0</v>
      </c>
      <c r="HI350" s="455">
        <f t="shared" ref="HI350:HI377" si="3605">IFERROR(+(IF(HC350="","0",HC350))+(IF(HE350="","0",HE350))+(IF(HH350="","0",HH350)),"")</f>
        <v>18.28029599</v>
      </c>
      <c r="HJ350" s="456">
        <v>0.36319999999999997</v>
      </c>
      <c r="HK350" s="457">
        <f t="shared" ref="HK350:HK377" si="3606">IFERROR(+HJ350*(HI350-HH350),"")</f>
        <v>6.639403504</v>
      </c>
      <c r="HL350" s="458">
        <f t="shared" ref="HL350:HL377" si="3607">IFERROR(+(IF(HI350="","0",HI350))-(IF(HK350="","0",HK350)),"")</f>
        <v>11.64089249</v>
      </c>
      <c r="HM350" s="459"/>
      <c r="HN350" s="452">
        <v>1.0</v>
      </c>
      <c r="HO350" s="453" t="s">
        <v>149</v>
      </c>
      <c r="HP350" s="454" t="s">
        <v>132</v>
      </c>
      <c r="HQ350" s="454" t="s">
        <v>150</v>
      </c>
      <c r="HR350" s="455">
        <f>'Produksi dan Harga'!BS30</f>
        <v>1836</v>
      </c>
      <c r="HS350" s="455">
        <f t="shared" ref="HS350:HS377" si="3608">HB350</f>
        <v>6790.600294</v>
      </c>
      <c r="HT350" s="455">
        <f t="shared" ref="HT350:HT377" si="3609">IFERROR(HR350*HS350/1000000,0)</f>
        <v>12.46754214</v>
      </c>
      <c r="HU350" s="456"/>
      <c r="HV350" s="455">
        <f t="shared" ref="HV350:HV377" si="3610">IFERROR(+HT350*HU350,"")</f>
        <v>0</v>
      </c>
      <c r="HW350" s="456"/>
      <c r="HX350" s="455">
        <f>ADHB!HY350</f>
        <v>0</v>
      </c>
      <c r="HY350" s="455">
        <f t="shared" ref="HY350:HY377" si="3611">IFERROR(HX350/HW350*100,0)</f>
        <v>0</v>
      </c>
      <c r="HZ350" s="455">
        <f t="shared" ref="HZ350:HZ377" si="3612">IFERROR(+(IF(HT350="","0",HT350))+(IF(HV350="","0",HV350))+(IF(HY350="","0",HY350)),"")</f>
        <v>12.46754214</v>
      </c>
      <c r="IA350" s="456">
        <v>0.36319999999999997</v>
      </c>
      <c r="IB350" s="457">
        <f t="shared" ref="IB350:IB377" si="3613">IFERROR(+IA350*(HZ350-HY350),"")</f>
        <v>4.528211305</v>
      </c>
      <c r="IC350" s="458">
        <f t="shared" ref="IC350:IC377" si="3614">IFERROR(+(IF(HZ350="","0",HZ350))-(IF(IB350="","0",IB350)),"")</f>
        <v>7.939330834</v>
      </c>
      <c r="ID350" s="459"/>
      <c r="IE350" s="452">
        <v>1.0</v>
      </c>
      <c r="IF350" s="453" t="s">
        <v>149</v>
      </c>
      <c r="IG350" s="454" t="s">
        <v>132</v>
      </c>
      <c r="IH350" s="454" t="s">
        <v>150</v>
      </c>
      <c r="II350" s="455">
        <f>'Produksi dan Harga'!BX30</f>
        <v>483</v>
      </c>
      <c r="IJ350" s="455">
        <f t="shared" ref="IJ350:IJ377" si="3615">HS350</f>
        <v>6790.600294</v>
      </c>
      <c r="IK350" s="455">
        <f t="shared" ref="IK350:IK377" si="3616">IFERROR(II350*IJ350/1000000,0)</f>
        <v>3.279859942</v>
      </c>
      <c r="IL350" s="456"/>
      <c r="IM350" s="455">
        <f t="shared" ref="IM350:IM377" si="3617">IFERROR(+IK350*IL350,"")</f>
        <v>0</v>
      </c>
      <c r="IN350" s="456"/>
      <c r="IO350" s="455">
        <f>ADHB!IP350</f>
        <v>0</v>
      </c>
      <c r="IP350" s="455">
        <f t="shared" ref="IP350:IP377" si="3618">IFERROR(IO350/IN350*100,0)</f>
        <v>0</v>
      </c>
      <c r="IQ350" s="455">
        <f t="shared" ref="IQ350:IQ377" si="3619">IFERROR(+(IF(IK350="","0",IK350))+(IF(IM350="","0",IM350))+(IF(IP350="","0",IP350)),"")</f>
        <v>3.279859942</v>
      </c>
      <c r="IR350" s="456">
        <v>0.36319999999999997</v>
      </c>
      <c r="IS350" s="457">
        <f t="shared" ref="IS350:IS377" si="3620">IFERROR(+IR350*(IQ350-IP350),"")</f>
        <v>1.191245131</v>
      </c>
      <c r="IT350" s="458">
        <f t="shared" ref="IT350:IT377" si="3621">IFERROR(+(IF(IQ350="","0",IQ350))-(IF(IS350="","0",IS350)),"")</f>
        <v>2.088614811</v>
      </c>
      <c r="IU350" s="459"/>
      <c r="IV350" s="452">
        <v>1.0</v>
      </c>
      <c r="IW350" s="453" t="s">
        <v>149</v>
      </c>
      <c r="IX350" s="454" t="s">
        <v>132</v>
      </c>
      <c r="IY350" s="454" t="s">
        <v>150</v>
      </c>
      <c r="IZ350" s="455">
        <f>'Produksi dan Harga'!CC30</f>
        <v>989</v>
      </c>
      <c r="JA350" s="455">
        <f t="shared" ref="JA350:JA377" si="3622">IJ350</f>
        <v>6790.600294</v>
      </c>
      <c r="JB350" s="455">
        <f t="shared" ref="JB350:JB377" si="3623">IFERROR(IZ350*JA350/1000000,0)</f>
        <v>6.71590369</v>
      </c>
      <c r="JC350" s="456"/>
      <c r="JD350" s="455">
        <f t="shared" ref="JD350:JD377" si="3624">IFERROR(+JB350*JC350,"")</f>
        <v>0</v>
      </c>
      <c r="JE350" s="456"/>
      <c r="JF350" s="455">
        <f>ADHB!JG350</f>
        <v>0</v>
      </c>
      <c r="JG350" s="455">
        <f t="shared" ref="JG350:JG377" si="3625">IFERROR(JF350/JE350*100,0)</f>
        <v>0</v>
      </c>
      <c r="JH350" s="455">
        <f t="shared" ref="JH350:JH377" si="3626">IFERROR(+(IF(JB350="","0",JB350))+(IF(JD350="","0",JD350))+(IF(JG350="","0",JG350)),"")</f>
        <v>6.71590369</v>
      </c>
      <c r="JI350" s="456">
        <v>0.36319999999999997</v>
      </c>
      <c r="JJ350" s="457">
        <f t="shared" ref="JJ350:JJ377" si="3627">IFERROR(+JI350*(JH350-JG350),"")</f>
        <v>2.43921622</v>
      </c>
      <c r="JK350" s="458">
        <f t="shared" ref="JK350:JK377" si="3628">IFERROR(+(IF(JH350="","0",JH350))-(IF(JJ350="","0",JJ350)),"")</f>
        <v>4.27668747</v>
      </c>
      <c r="JL350" s="459"/>
      <c r="JM350" s="452">
        <v>1.0</v>
      </c>
      <c r="JN350" s="453" t="s">
        <v>149</v>
      </c>
      <c r="JO350" s="454" t="s">
        <v>132</v>
      </c>
      <c r="JP350" s="454" t="s">
        <v>150</v>
      </c>
      <c r="JQ350" s="455"/>
      <c r="JR350" s="455">
        <f t="shared" ref="JR350:JR377" si="3629">JA350</f>
        <v>6790.600294</v>
      </c>
      <c r="JS350" s="455">
        <f t="shared" ref="JS350:JS377" si="3630">IFERROR(JQ350*JR350/1000000,0)</f>
        <v>0</v>
      </c>
      <c r="JT350" s="456"/>
      <c r="JU350" s="455">
        <f t="shared" ref="JU350:JU377" si="3631">IFERROR(+JS350*JT350,"")</f>
        <v>0</v>
      </c>
      <c r="JV350" s="456"/>
      <c r="JW350" s="455" t="str">
        <f>ADHB!LF350</f>
        <v/>
      </c>
      <c r="JX350" s="455">
        <f t="shared" ref="JX350:JX377" si="3632">IFERROR(JW350/JV350*100,0)</f>
        <v>0</v>
      </c>
      <c r="JY350" s="455">
        <f t="shared" ref="JY350:JY377" si="3633">IFERROR(+(IF(JS350="","0",JS350))+(IF(JU350="","0",JU350))+(IF(JX350="","0",JX350)),"")</f>
        <v>0</v>
      </c>
      <c r="JZ350" s="456">
        <v>0.36319999999999997</v>
      </c>
      <c r="KA350" s="457">
        <f t="shared" ref="KA350:KA377" si="3634">IFERROR(+JZ350*(JY350-JX350),"")</f>
        <v>0</v>
      </c>
      <c r="KB350" s="458">
        <f t="shared" ref="KB350:KB377" si="3635">IFERROR(+(IF(JY350="","0",JY350))-(IF(KA350="","0",KA350)),"")</f>
        <v>0</v>
      </c>
      <c r="KC350" s="459"/>
      <c r="KD350" s="452">
        <v>1.0</v>
      </c>
      <c r="KE350" s="453" t="s">
        <v>149</v>
      </c>
      <c r="KF350" s="454" t="s">
        <v>132</v>
      </c>
      <c r="KG350" s="454" t="s">
        <v>150</v>
      </c>
      <c r="KH350" s="455"/>
      <c r="KI350" s="455">
        <f t="shared" ref="KI350:KI377" si="3636">JR350</f>
        <v>6790.600294</v>
      </c>
      <c r="KJ350" s="455">
        <f t="shared" ref="KJ350:KJ377" si="3637">IFERROR(KH350*KI350/1000000,0)</f>
        <v>0</v>
      </c>
      <c r="KK350" s="456"/>
      <c r="KL350" s="455">
        <f t="shared" ref="KL350:KL377" si="3638">IFERROR(+KJ350*KK350,"")</f>
        <v>0</v>
      </c>
      <c r="KM350" s="456"/>
      <c r="KN350" s="455" t="str">
        <f>ADHB!LW350</f>
        <v/>
      </c>
      <c r="KO350" s="455">
        <f t="shared" ref="KO350:KO377" si="3639">IFERROR(KN350/KM350*100,0)</f>
        <v>0</v>
      </c>
      <c r="KP350" s="455">
        <f t="shared" ref="KP350:KP377" si="3640">IFERROR(+(IF(KJ350="","0",KJ350))+(IF(KL350="","0",KL350))+(IF(KO350="","0",KO350)),"")</f>
        <v>0</v>
      </c>
      <c r="KQ350" s="456">
        <v>0.36319999999999997</v>
      </c>
      <c r="KR350" s="457">
        <f t="shared" ref="KR350:KR377" si="3641">IFERROR(+KQ350*(KP350-KO350),"")</f>
        <v>0</v>
      </c>
      <c r="KS350" s="458">
        <f t="shared" ref="KS350:KS377" si="3642">IFERROR(+(IF(KP350="","0",KP350))-(IF(KR350="","0",KR350)),"")</f>
        <v>0</v>
      </c>
      <c r="KT350" s="459"/>
      <c r="KU350" s="460"/>
    </row>
    <row r="351" ht="15.75" customHeight="1">
      <c r="A351" s="452">
        <v>2.0</v>
      </c>
      <c r="B351" s="453" t="s">
        <v>151</v>
      </c>
      <c r="C351" s="454" t="s">
        <v>132</v>
      </c>
      <c r="D351" s="454" t="s">
        <v>150</v>
      </c>
      <c r="E351" s="455">
        <f>'Produksi dan Harga'!F31</f>
        <v>4246</v>
      </c>
      <c r="F351" s="455">
        <v>5139.73780527299</v>
      </c>
      <c r="G351" s="455">
        <f t="shared" si="3518"/>
        <v>21.82332672</v>
      </c>
      <c r="H351" s="456"/>
      <c r="I351" s="455">
        <f t="shared" si="3519"/>
        <v>0</v>
      </c>
      <c r="J351" s="456"/>
      <c r="K351" s="455">
        <f>ADHB!L351</f>
        <v>0</v>
      </c>
      <c r="L351" s="455">
        <f t="shared" si="3520"/>
        <v>0</v>
      </c>
      <c r="M351" s="455">
        <f t="shared" si="3521"/>
        <v>21.82332672</v>
      </c>
      <c r="N351" s="456">
        <v>0.36319999999999997</v>
      </c>
      <c r="O351" s="457">
        <f t="shared" si="3522"/>
        <v>7.926232265</v>
      </c>
      <c r="P351" s="458">
        <f t="shared" si="3523"/>
        <v>13.89709446</v>
      </c>
      <c r="Q351" s="459"/>
      <c r="R351" s="452">
        <v>2.0</v>
      </c>
      <c r="S351" s="453" t="s">
        <v>151</v>
      </c>
      <c r="T351" s="454" t="s">
        <v>132</v>
      </c>
      <c r="U351" s="454" t="s">
        <v>150</v>
      </c>
      <c r="V351" s="455">
        <f>'Produksi dan Harga'!K31</f>
        <v>1352</v>
      </c>
      <c r="W351" s="455">
        <f t="shared" si="3524"/>
        <v>5139.737805</v>
      </c>
      <c r="X351" s="455">
        <f t="shared" si="3525"/>
        <v>6.948925513</v>
      </c>
      <c r="Y351" s="456"/>
      <c r="Z351" s="455">
        <f t="shared" si="3526"/>
        <v>0</v>
      </c>
      <c r="AA351" s="456"/>
      <c r="AB351" s="455">
        <f>ADHB!AC351</f>
        <v>0</v>
      </c>
      <c r="AC351" s="455">
        <f t="shared" si="3527"/>
        <v>0</v>
      </c>
      <c r="AD351" s="455">
        <f t="shared" si="3528"/>
        <v>6.948925513</v>
      </c>
      <c r="AE351" s="456">
        <v>0.36319999999999997</v>
      </c>
      <c r="AF351" s="457">
        <f t="shared" si="3529"/>
        <v>2.523849746</v>
      </c>
      <c r="AG351" s="458">
        <f t="shared" si="3530"/>
        <v>4.425075767</v>
      </c>
      <c r="AH351" s="459"/>
      <c r="AI351" s="452">
        <v>2.0</v>
      </c>
      <c r="AJ351" s="453" t="s">
        <v>151</v>
      </c>
      <c r="AK351" s="454" t="s">
        <v>132</v>
      </c>
      <c r="AL351" s="454" t="s">
        <v>150</v>
      </c>
      <c r="AM351" s="455">
        <f>'Produksi dan Harga'!P31</f>
        <v>1512</v>
      </c>
      <c r="AN351" s="455">
        <f t="shared" si="3531"/>
        <v>5139.737805</v>
      </c>
      <c r="AO351" s="455">
        <f t="shared" si="3532"/>
        <v>7.771283562</v>
      </c>
      <c r="AP351" s="456"/>
      <c r="AQ351" s="455">
        <f t="shared" si="3533"/>
        <v>0</v>
      </c>
      <c r="AR351" s="456"/>
      <c r="AS351" s="455">
        <f>ADHB!AT351</f>
        <v>0</v>
      </c>
      <c r="AT351" s="455">
        <f t="shared" si="3534"/>
        <v>0</v>
      </c>
      <c r="AU351" s="455">
        <f t="shared" si="3535"/>
        <v>7.771283562</v>
      </c>
      <c r="AV351" s="456">
        <v>0.36319999999999997</v>
      </c>
      <c r="AW351" s="457">
        <f t="shared" si="3536"/>
        <v>2.82253019</v>
      </c>
      <c r="AX351" s="458">
        <f t="shared" si="3537"/>
        <v>4.948753372</v>
      </c>
      <c r="AY351" s="459"/>
      <c r="AZ351" s="452">
        <v>2.0</v>
      </c>
      <c r="BA351" s="453" t="s">
        <v>151</v>
      </c>
      <c r="BB351" s="454" t="s">
        <v>132</v>
      </c>
      <c r="BC351" s="454" t="s">
        <v>150</v>
      </c>
      <c r="BD351" s="455">
        <f>'Produksi dan Harga'!U31</f>
        <v>544</v>
      </c>
      <c r="BE351" s="455">
        <f t="shared" si="3538"/>
        <v>5139.737805</v>
      </c>
      <c r="BF351" s="455">
        <f t="shared" si="3539"/>
        <v>2.796017366</v>
      </c>
      <c r="BG351" s="456"/>
      <c r="BH351" s="455">
        <f t="shared" si="3540"/>
        <v>0</v>
      </c>
      <c r="BI351" s="456"/>
      <c r="BJ351" s="455">
        <f>ADHB!BK351</f>
        <v>0</v>
      </c>
      <c r="BK351" s="455">
        <f t="shared" si="3541"/>
        <v>0</v>
      </c>
      <c r="BL351" s="455">
        <f t="shared" si="3542"/>
        <v>2.796017366</v>
      </c>
      <c r="BM351" s="456">
        <v>0.36319999999999997</v>
      </c>
      <c r="BN351" s="457">
        <f t="shared" si="3543"/>
        <v>1.015513507</v>
      </c>
      <c r="BO351" s="458">
        <f t="shared" si="3544"/>
        <v>1.780503859</v>
      </c>
      <c r="BP351" s="459"/>
      <c r="BQ351" s="452">
        <v>2.0</v>
      </c>
      <c r="BR351" s="453" t="s">
        <v>151</v>
      </c>
      <c r="BS351" s="454" t="s">
        <v>132</v>
      </c>
      <c r="BT351" s="454" t="s">
        <v>150</v>
      </c>
      <c r="BU351" s="455">
        <f>'Produksi dan Harga'!Z31</f>
        <v>592</v>
      </c>
      <c r="BV351" s="455">
        <f t="shared" si="3545"/>
        <v>5139.737805</v>
      </c>
      <c r="BW351" s="455">
        <f t="shared" si="3546"/>
        <v>3.042724781</v>
      </c>
      <c r="BX351" s="456"/>
      <c r="BY351" s="455">
        <f t="shared" si="3547"/>
        <v>0</v>
      </c>
      <c r="BZ351" s="456"/>
      <c r="CA351" s="455">
        <f>ADHB!CB351</f>
        <v>0</v>
      </c>
      <c r="CB351" s="455">
        <f t="shared" si="3548"/>
        <v>0</v>
      </c>
      <c r="CC351" s="455">
        <f t="shared" si="3549"/>
        <v>3.042724781</v>
      </c>
      <c r="CD351" s="456">
        <v>0.36319999999999997</v>
      </c>
      <c r="CE351" s="457">
        <f t="shared" si="3550"/>
        <v>1.10511764</v>
      </c>
      <c r="CF351" s="458">
        <f t="shared" si="3551"/>
        <v>1.93760714</v>
      </c>
      <c r="CG351" s="459"/>
      <c r="CH351" s="452">
        <v>2.0</v>
      </c>
      <c r="CI351" s="453" t="s">
        <v>151</v>
      </c>
      <c r="CJ351" s="454" t="s">
        <v>132</v>
      </c>
      <c r="CK351" s="454" t="s">
        <v>150</v>
      </c>
      <c r="CL351" s="455">
        <f>'Produksi dan Harga'!AE31</f>
        <v>532</v>
      </c>
      <c r="CM351" s="455">
        <f t="shared" si="3552"/>
        <v>5139.737805</v>
      </c>
      <c r="CN351" s="455">
        <f t="shared" si="3553"/>
        <v>2.734340512</v>
      </c>
      <c r="CO351" s="456"/>
      <c r="CP351" s="455">
        <f t="shared" si="3554"/>
        <v>0</v>
      </c>
      <c r="CQ351" s="456"/>
      <c r="CR351" s="455">
        <f>ADHB!CS351</f>
        <v>0</v>
      </c>
      <c r="CS351" s="455">
        <f t="shared" si="3555"/>
        <v>0</v>
      </c>
      <c r="CT351" s="455">
        <f t="shared" si="3556"/>
        <v>2.734340512</v>
      </c>
      <c r="CU351" s="456">
        <v>0.36319999999999997</v>
      </c>
      <c r="CV351" s="457">
        <f t="shared" si="3557"/>
        <v>0.9931124741</v>
      </c>
      <c r="CW351" s="458">
        <f t="shared" si="3558"/>
        <v>1.741228038</v>
      </c>
      <c r="CX351" s="459"/>
      <c r="CY351" s="452">
        <v>2.0</v>
      </c>
      <c r="CZ351" s="453" t="s">
        <v>151</v>
      </c>
      <c r="DA351" s="454" t="s">
        <v>132</v>
      </c>
      <c r="DB351" s="454" t="s">
        <v>150</v>
      </c>
      <c r="DC351" s="455">
        <f>'Produksi dan Harga'!AJ31</f>
        <v>367</v>
      </c>
      <c r="DD351" s="455">
        <f t="shared" si="3559"/>
        <v>5139.737805</v>
      </c>
      <c r="DE351" s="455">
        <f t="shared" si="3560"/>
        <v>1.886283775</v>
      </c>
      <c r="DF351" s="456"/>
      <c r="DG351" s="455">
        <f t="shared" si="3561"/>
        <v>0</v>
      </c>
      <c r="DH351" s="456"/>
      <c r="DI351" s="455">
        <f>ADHB!DJ351</f>
        <v>0</v>
      </c>
      <c r="DJ351" s="455">
        <f t="shared" si="3562"/>
        <v>0</v>
      </c>
      <c r="DK351" s="455">
        <f t="shared" si="3563"/>
        <v>1.886283775</v>
      </c>
      <c r="DL351" s="456">
        <v>0.36319999999999997</v>
      </c>
      <c r="DM351" s="457">
        <f t="shared" si="3564"/>
        <v>0.6850982669</v>
      </c>
      <c r="DN351" s="458">
        <f t="shared" si="3565"/>
        <v>1.201185508</v>
      </c>
      <c r="DO351" s="459"/>
      <c r="DP351" s="452">
        <v>2.0</v>
      </c>
      <c r="DQ351" s="453" t="s">
        <v>151</v>
      </c>
      <c r="DR351" s="454" t="s">
        <v>132</v>
      </c>
      <c r="DS351" s="454" t="s">
        <v>150</v>
      </c>
      <c r="DT351" s="455">
        <f>'Produksi dan Harga'!AO31</f>
        <v>705</v>
      </c>
      <c r="DU351" s="455">
        <f t="shared" si="3566"/>
        <v>5139.737805</v>
      </c>
      <c r="DV351" s="455">
        <f t="shared" si="3567"/>
        <v>3.623515153</v>
      </c>
      <c r="DW351" s="456"/>
      <c r="DX351" s="455">
        <f t="shared" si="3568"/>
        <v>0</v>
      </c>
      <c r="DY351" s="456"/>
      <c r="DZ351" s="455">
        <f>ADHB!EA351</f>
        <v>0</v>
      </c>
      <c r="EA351" s="455">
        <f t="shared" si="3569"/>
        <v>0</v>
      </c>
      <c r="EB351" s="455">
        <f t="shared" si="3570"/>
        <v>3.623515153</v>
      </c>
      <c r="EC351" s="456">
        <v>0.36319999999999997</v>
      </c>
      <c r="ED351" s="457">
        <f t="shared" si="3571"/>
        <v>1.316060703</v>
      </c>
      <c r="EE351" s="458">
        <f t="shared" si="3572"/>
        <v>2.307454449</v>
      </c>
      <c r="EF351" s="459"/>
      <c r="EG351" s="452">
        <v>2.0</v>
      </c>
      <c r="EH351" s="453" t="s">
        <v>151</v>
      </c>
      <c r="EI351" s="454" t="s">
        <v>132</v>
      </c>
      <c r="EJ351" s="454" t="s">
        <v>150</v>
      </c>
      <c r="EK351" s="455">
        <f>'Produksi dan Harga'!AT31</f>
        <v>143</v>
      </c>
      <c r="EL351" s="455">
        <f t="shared" si="3573"/>
        <v>5139.737805</v>
      </c>
      <c r="EM351" s="455">
        <f t="shared" si="3574"/>
        <v>0.7349825062</v>
      </c>
      <c r="EN351" s="456"/>
      <c r="EO351" s="455">
        <f t="shared" si="3575"/>
        <v>0</v>
      </c>
      <c r="EP351" s="456"/>
      <c r="EQ351" s="455">
        <f>ADHB!ER351</f>
        <v>0</v>
      </c>
      <c r="ER351" s="455">
        <f t="shared" si="3576"/>
        <v>0</v>
      </c>
      <c r="ES351" s="455">
        <f t="shared" si="3577"/>
        <v>0.7349825062</v>
      </c>
      <c r="ET351" s="456">
        <v>0.36319999999999997</v>
      </c>
      <c r="EU351" s="457">
        <f t="shared" si="3578"/>
        <v>0.2669456462</v>
      </c>
      <c r="EV351" s="458">
        <f t="shared" si="3579"/>
        <v>0.4680368599</v>
      </c>
      <c r="EW351" s="459"/>
      <c r="EX351" s="452">
        <v>2.0</v>
      </c>
      <c r="EY351" s="453" t="s">
        <v>151</v>
      </c>
      <c r="EZ351" s="454" t="s">
        <v>132</v>
      </c>
      <c r="FA351" s="454" t="s">
        <v>150</v>
      </c>
      <c r="FB351" s="455">
        <f>'Produksi dan Harga'!AY31</f>
        <v>1642</v>
      </c>
      <c r="FC351" s="455">
        <f t="shared" si="3580"/>
        <v>5139.737805</v>
      </c>
      <c r="FD351" s="455">
        <f t="shared" si="3581"/>
        <v>8.439449476</v>
      </c>
      <c r="FE351" s="456"/>
      <c r="FF351" s="455">
        <f t="shared" si="3582"/>
        <v>0</v>
      </c>
      <c r="FG351" s="456"/>
      <c r="FH351" s="455">
        <f>ADHB!FI351</f>
        <v>0</v>
      </c>
      <c r="FI351" s="455">
        <f t="shared" si="3583"/>
        <v>0</v>
      </c>
      <c r="FJ351" s="455">
        <f t="shared" si="3584"/>
        <v>8.439449476</v>
      </c>
      <c r="FK351" s="456">
        <v>0.36319999999999997</v>
      </c>
      <c r="FL351" s="457">
        <f t="shared" si="3585"/>
        <v>3.06520805</v>
      </c>
      <c r="FM351" s="458">
        <f t="shared" si="3586"/>
        <v>5.374241426</v>
      </c>
      <c r="FN351" s="459"/>
      <c r="FO351" s="452">
        <v>2.0</v>
      </c>
      <c r="FP351" s="453" t="s">
        <v>151</v>
      </c>
      <c r="FQ351" s="454" t="s">
        <v>132</v>
      </c>
      <c r="FR351" s="454" t="s">
        <v>150</v>
      </c>
      <c r="FS351" s="455">
        <f>'Produksi dan Harga'!BD31</f>
        <v>1625</v>
      </c>
      <c r="FT351" s="455">
        <f t="shared" si="3587"/>
        <v>5139.737805</v>
      </c>
      <c r="FU351" s="455">
        <f t="shared" si="3588"/>
        <v>8.352073934</v>
      </c>
      <c r="FV351" s="456"/>
      <c r="FW351" s="455">
        <f t="shared" si="3589"/>
        <v>0</v>
      </c>
      <c r="FX351" s="456"/>
      <c r="FY351" s="455">
        <f>ADHB!FZ351</f>
        <v>0</v>
      </c>
      <c r="FZ351" s="455">
        <f t="shared" si="3590"/>
        <v>0</v>
      </c>
      <c r="GA351" s="455">
        <f t="shared" si="3591"/>
        <v>8.352073934</v>
      </c>
      <c r="GB351" s="456">
        <v>0.36319999999999997</v>
      </c>
      <c r="GC351" s="457">
        <f t="shared" si="3592"/>
        <v>3.033473253</v>
      </c>
      <c r="GD351" s="458">
        <f t="shared" si="3593"/>
        <v>5.318600681</v>
      </c>
      <c r="GE351" s="459"/>
      <c r="GF351" s="452">
        <v>2.0</v>
      </c>
      <c r="GG351" s="453" t="s">
        <v>151</v>
      </c>
      <c r="GH351" s="454" t="s">
        <v>132</v>
      </c>
      <c r="GI351" s="454" t="s">
        <v>150</v>
      </c>
      <c r="GJ351" s="455">
        <f>'Produksi dan Harga'!BI31</f>
        <v>327</v>
      </c>
      <c r="GK351" s="455">
        <f t="shared" si="3594"/>
        <v>5139.737805</v>
      </c>
      <c r="GL351" s="455">
        <f t="shared" si="3595"/>
        <v>1.680694262</v>
      </c>
      <c r="GM351" s="456"/>
      <c r="GN351" s="455">
        <f t="shared" si="3596"/>
        <v>0</v>
      </c>
      <c r="GO351" s="456"/>
      <c r="GP351" s="455">
        <f>ADHB!GQ351</f>
        <v>0</v>
      </c>
      <c r="GQ351" s="455">
        <f t="shared" si="3597"/>
        <v>0</v>
      </c>
      <c r="GR351" s="455">
        <f t="shared" si="3598"/>
        <v>1.680694262</v>
      </c>
      <c r="GS351" s="456">
        <v>0.36319999999999997</v>
      </c>
      <c r="GT351" s="457">
        <f t="shared" si="3599"/>
        <v>0.6104281561</v>
      </c>
      <c r="GU351" s="458">
        <f t="shared" si="3600"/>
        <v>1.070266106</v>
      </c>
      <c r="GV351" s="459"/>
      <c r="GW351" s="452">
        <v>2.0</v>
      </c>
      <c r="GX351" s="453" t="s">
        <v>151</v>
      </c>
      <c r="GY351" s="454" t="s">
        <v>132</v>
      </c>
      <c r="GZ351" s="454" t="s">
        <v>150</v>
      </c>
      <c r="HA351" s="455">
        <f>'Produksi dan Harga'!BN31</f>
        <v>725</v>
      </c>
      <c r="HB351" s="455">
        <f t="shared" si="3601"/>
        <v>5139.737805</v>
      </c>
      <c r="HC351" s="455">
        <f t="shared" si="3602"/>
        <v>3.726309909</v>
      </c>
      <c r="HD351" s="456"/>
      <c r="HE351" s="455">
        <f t="shared" si="3603"/>
        <v>0</v>
      </c>
      <c r="HF351" s="456"/>
      <c r="HG351" s="455">
        <f>ADHB!HH351</f>
        <v>0</v>
      </c>
      <c r="HH351" s="455">
        <f t="shared" si="3604"/>
        <v>0</v>
      </c>
      <c r="HI351" s="455">
        <f t="shared" si="3605"/>
        <v>3.726309909</v>
      </c>
      <c r="HJ351" s="456">
        <v>0.36319999999999997</v>
      </c>
      <c r="HK351" s="457">
        <f t="shared" si="3606"/>
        <v>1.353395759</v>
      </c>
      <c r="HL351" s="458">
        <f t="shared" si="3607"/>
        <v>2.37291415</v>
      </c>
      <c r="HM351" s="459"/>
      <c r="HN351" s="452">
        <v>2.0</v>
      </c>
      <c r="HO351" s="453" t="s">
        <v>151</v>
      </c>
      <c r="HP351" s="454" t="s">
        <v>132</v>
      </c>
      <c r="HQ351" s="454" t="s">
        <v>150</v>
      </c>
      <c r="HR351" s="455">
        <f>'Produksi dan Harga'!BS31</f>
        <v>683</v>
      </c>
      <c r="HS351" s="455">
        <f t="shared" si="3608"/>
        <v>5139.737805</v>
      </c>
      <c r="HT351" s="455">
        <f t="shared" si="3609"/>
        <v>3.510440921</v>
      </c>
      <c r="HU351" s="456"/>
      <c r="HV351" s="455">
        <f t="shared" si="3610"/>
        <v>0</v>
      </c>
      <c r="HW351" s="456"/>
      <c r="HX351" s="455">
        <f>ADHB!HY351</f>
        <v>0</v>
      </c>
      <c r="HY351" s="455">
        <f t="shared" si="3611"/>
        <v>0</v>
      </c>
      <c r="HZ351" s="455">
        <f t="shared" si="3612"/>
        <v>3.510440921</v>
      </c>
      <c r="IA351" s="456">
        <v>0.36319999999999997</v>
      </c>
      <c r="IB351" s="457">
        <f t="shared" si="3613"/>
        <v>1.274992143</v>
      </c>
      <c r="IC351" s="458">
        <f t="shared" si="3614"/>
        <v>2.235448778</v>
      </c>
      <c r="ID351" s="459"/>
      <c r="IE351" s="452">
        <v>2.0</v>
      </c>
      <c r="IF351" s="453" t="s">
        <v>151</v>
      </c>
      <c r="IG351" s="454" t="s">
        <v>132</v>
      </c>
      <c r="IH351" s="454" t="s">
        <v>150</v>
      </c>
      <c r="II351" s="455">
        <f>'Produksi dan Harga'!BX31</f>
        <v>52</v>
      </c>
      <c r="IJ351" s="455">
        <f t="shared" si="3615"/>
        <v>5139.737805</v>
      </c>
      <c r="IK351" s="455">
        <f t="shared" si="3616"/>
        <v>0.2672663659</v>
      </c>
      <c r="IL351" s="456"/>
      <c r="IM351" s="455">
        <f t="shared" si="3617"/>
        <v>0</v>
      </c>
      <c r="IN351" s="456"/>
      <c r="IO351" s="455">
        <f>ADHB!IP351</f>
        <v>0</v>
      </c>
      <c r="IP351" s="455">
        <f t="shared" si="3618"/>
        <v>0</v>
      </c>
      <c r="IQ351" s="455">
        <f t="shared" si="3619"/>
        <v>0.2672663659</v>
      </c>
      <c r="IR351" s="456">
        <v>0.36319999999999997</v>
      </c>
      <c r="IS351" s="457">
        <f t="shared" si="3620"/>
        <v>0.09707114409</v>
      </c>
      <c r="IT351" s="458">
        <f t="shared" si="3621"/>
        <v>0.1701952218</v>
      </c>
      <c r="IU351" s="459"/>
      <c r="IV351" s="452">
        <v>2.0</v>
      </c>
      <c r="IW351" s="453" t="s">
        <v>151</v>
      </c>
      <c r="IX351" s="454" t="s">
        <v>132</v>
      </c>
      <c r="IY351" s="454" t="s">
        <v>150</v>
      </c>
      <c r="IZ351" s="455">
        <f>'Produksi dan Harga'!CC31</f>
        <v>597</v>
      </c>
      <c r="JA351" s="455">
        <f t="shared" si="3622"/>
        <v>5139.737805</v>
      </c>
      <c r="JB351" s="455">
        <f t="shared" si="3623"/>
        <v>3.06842347</v>
      </c>
      <c r="JC351" s="456"/>
      <c r="JD351" s="455">
        <f t="shared" si="3624"/>
        <v>0</v>
      </c>
      <c r="JE351" s="456"/>
      <c r="JF351" s="455">
        <f>ADHB!JG351</f>
        <v>0</v>
      </c>
      <c r="JG351" s="455">
        <f t="shared" si="3625"/>
        <v>0</v>
      </c>
      <c r="JH351" s="455">
        <f t="shared" si="3626"/>
        <v>3.06842347</v>
      </c>
      <c r="JI351" s="456">
        <v>0.36319999999999997</v>
      </c>
      <c r="JJ351" s="457">
        <f t="shared" si="3627"/>
        <v>1.114451404</v>
      </c>
      <c r="JK351" s="458">
        <f t="shared" si="3628"/>
        <v>1.953972066</v>
      </c>
      <c r="JL351" s="459"/>
      <c r="JM351" s="452">
        <v>2.0</v>
      </c>
      <c r="JN351" s="453" t="s">
        <v>151</v>
      </c>
      <c r="JO351" s="454" t="s">
        <v>132</v>
      </c>
      <c r="JP351" s="454" t="s">
        <v>150</v>
      </c>
      <c r="JQ351" s="455"/>
      <c r="JR351" s="455">
        <f t="shared" si="3629"/>
        <v>5139.737805</v>
      </c>
      <c r="JS351" s="455">
        <f t="shared" si="3630"/>
        <v>0</v>
      </c>
      <c r="JT351" s="456"/>
      <c r="JU351" s="455">
        <f t="shared" si="3631"/>
        <v>0</v>
      </c>
      <c r="JV351" s="456"/>
      <c r="JW351" s="455" t="str">
        <f>ADHB!LF351</f>
        <v/>
      </c>
      <c r="JX351" s="455">
        <f t="shared" si="3632"/>
        <v>0</v>
      </c>
      <c r="JY351" s="455">
        <f t="shared" si="3633"/>
        <v>0</v>
      </c>
      <c r="JZ351" s="456">
        <v>0.36319999999999997</v>
      </c>
      <c r="KA351" s="457">
        <f t="shared" si="3634"/>
        <v>0</v>
      </c>
      <c r="KB351" s="458">
        <f t="shared" si="3635"/>
        <v>0</v>
      </c>
      <c r="KC351" s="459"/>
      <c r="KD351" s="452">
        <v>2.0</v>
      </c>
      <c r="KE351" s="453" t="s">
        <v>151</v>
      </c>
      <c r="KF351" s="454" t="s">
        <v>132</v>
      </c>
      <c r="KG351" s="454" t="s">
        <v>150</v>
      </c>
      <c r="KH351" s="455"/>
      <c r="KI351" s="455">
        <f t="shared" si="3636"/>
        <v>5139.737805</v>
      </c>
      <c r="KJ351" s="455">
        <f t="shared" si="3637"/>
        <v>0</v>
      </c>
      <c r="KK351" s="456"/>
      <c r="KL351" s="455">
        <f t="shared" si="3638"/>
        <v>0</v>
      </c>
      <c r="KM351" s="456"/>
      <c r="KN351" s="455" t="str">
        <f>ADHB!LW351</f>
        <v/>
      </c>
      <c r="KO351" s="455">
        <f t="shared" si="3639"/>
        <v>0</v>
      </c>
      <c r="KP351" s="455">
        <f t="shared" si="3640"/>
        <v>0</v>
      </c>
      <c r="KQ351" s="456">
        <v>0.36319999999999997</v>
      </c>
      <c r="KR351" s="457">
        <f t="shared" si="3641"/>
        <v>0</v>
      </c>
      <c r="KS351" s="458">
        <f t="shared" si="3642"/>
        <v>0</v>
      </c>
      <c r="KT351" s="459"/>
      <c r="KU351" s="460"/>
    </row>
    <row r="352" ht="15.75" customHeight="1">
      <c r="A352" s="452">
        <v>3.0</v>
      </c>
      <c r="B352" s="453" t="s">
        <v>152</v>
      </c>
      <c r="C352" s="454" t="s">
        <v>132</v>
      </c>
      <c r="D352" s="454" t="s">
        <v>150</v>
      </c>
      <c r="E352" s="455">
        <f>'Produksi dan Harga'!F32</f>
        <v>416</v>
      </c>
      <c r="F352" s="455">
        <v>2421.0696210978326</v>
      </c>
      <c r="G352" s="455">
        <f t="shared" si="3518"/>
        <v>1.007164962</v>
      </c>
      <c r="H352" s="456"/>
      <c r="I352" s="455">
        <f t="shared" si="3519"/>
        <v>0</v>
      </c>
      <c r="J352" s="456"/>
      <c r="K352" s="455">
        <f>ADHB!L352</f>
        <v>0</v>
      </c>
      <c r="L352" s="455">
        <f t="shared" si="3520"/>
        <v>0</v>
      </c>
      <c r="M352" s="455">
        <f t="shared" si="3521"/>
        <v>1.007164962</v>
      </c>
      <c r="N352" s="456">
        <v>0.36319999999999997</v>
      </c>
      <c r="O352" s="457">
        <f t="shared" si="3522"/>
        <v>0.3658023143</v>
      </c>
      <c r="P352" s="458">
        <f t="shared" si="3523"/>
        <v>0.641362648</v>
      </c>
      <c r="Q352" s="459"/>
      <c r="R352" s="452">
        <v>3.0</v>
      </c>
      <c r="S352" s="453" t="s">
        <v>152</v>
      </c>
      <c r="T352" s="454" t="s">
        <v>132</v>
      </c>
      <c r="U352" s="454" t="s">
        <v>150</v>
      </c>
      <c r="V352" s="455">
        <f>'Produksi dan Harga'!K32</f>
        <v>260</v>
      </c>
      <c r="W352" s="455">
        <f t="shared" si="3524"/>
        <v>2421.069621</v>
      </c>
      <c r="X352" s="455">
        <f t="shared" si="3525"/>
        <v>0.6294781015</v>
      </c>
      <c r="Y352" s="456"/>
      <c r="Z352" s="455">
        <f t="shared" si="3526"/>
        <v>0</v>
      </c>
      <c r="AA352" s="456"/>
      <c r="AB352" s="455">
        <f>ADHB!AC352</f>
        <v>0</v>
      </c>
      <c r="AC352" s="455">
        <f t="shared" si="3527"/>
        <v>0</v>
      </c>
      <c r="AD352" s="455">
        <f t="shared" si="3528"/>
        <v>0.6294781015</v>
      </c>
      <c r="AE352" s="456">
        <v>0.36319999999999997</v>
      </c>
      <c r="AF352" s="457">
        <f t="shared" si="3529"/>
        <v>0.2286264465</v>
      </c>
      <c r="AG352" s="458">
        <f t="shared" si="3530"/>
        <v>0.400851655</v>
      </c>
      <c r="AH352" s="459"/>
      <c r="AI352" s="452">
        <v>3.0</v>
      </c>
      <c r="AJ352" s="453" t="s">
        <v>152</v>
      </c>
      <c r="AK352" s="454" t="s">
        <v>132</v>
      </c>
      <c r="AL352" s="454" t="s">
        <v>150</v>
      </c>
      <c r="AM352" s="455">
        <f>'Produksi dan Harga'!P32</f>
        <v>427</v>
      </c>
      <c r="AN352" s="455">
        <f t="shared" si="3531"/>
        <v>2421.069621</v>
      </c>
      <c r="AO352" s="455">
        <f t="shared" si="3532"/>
        <v>1.033796728</v>
      </c>
      <c r="AP352" s="456"/>
      <c r="AQ352" s="455">
        <f t="shared" si="3533"/>
        <v>0</v>
      </c>
      <c r="AR352" s="456"/>
      <c r="AS352" s="455">
        <f>ADHB!AT352</f>
        <v>0</v>
      </c>
      <c r="AT352" s="455">
        <f t="shared" si="3534"/>
        <v>0</v>
      </c>
      <c r="AU352" s="455">
        <f t="shared" si="3535"/>
        <v>1.033796728</v>
      </c>
      <c r="AV352" s="456">
        <v>0.36319999999999997</v>
      </c>
      <c r="AW352" s="457">
        <f t="shared" si="3536"/>
        <v>0.3754749717</v>
      </c>
      <c r="AX352" s="458">
        <f t="shared" si="3537"/>
        <v>0.6583217565</v>
      </c>
      <c r="AY352" s="459"/>
      <c r="AZ352" s="452">
        <v>3.0</v>
      </c>
      <c r="BA352" s="453" t="s">
        <v>152</v>
      </c>
      <c r="BB352" s="454" t="s">
        <v>132</v>
      </c>
      <c r="BC352" s="454" t="s">
        <v>150</v>
      </c>
      <c r="BD352" s="455">
        <f>'Produksi dan Harga'!U32</f>
        <v>143</v>
      </c>
      <c r="BE352" s="455">
        <f t="shared" si="3538"/>
        <v>2421.069621</v>
      </c>
      <c r="BF352" s="455">
        <f t="shared" si="3539"/>
        <v>0.3462129558</v>
      </c>
      <c r="BG352" s="456"/>
      <c r="BH352" s="455">
        <f t="shared" si="3540"/>
        <v>0</v>
      </c>
      <c r="BI352" s="456"/>
      <c r="BJ352" s="455">
        <f>ADHB!BK352</f>
        <v>0</v>
      </c>
      <c r="BK352" s="455">
        <f t="shared" si="3541"/>
        <v>0</v>
      </c>
      <c r="BL352" s="455">
        <f t="shared" si="3542"/>
        <v>0.3462129558</v>
      </c>
      <c r="BM352" s="456">
        <v>0.36319999999999997</v>
      </c>
      <c r="BN352" s="457">
        <f t="shared" si="3543"/>
        <v>0.1257445456</v>
      </c>
      <c r="BO352" s="458">
        <f t="shared" si="3544"/>
        <v>0.2204684103</v>
      </c>
      <c r="BP352" s="459"/>
      <c r="BQ352" s="452">
        <v>3.0</v>
      </c>
      <c r="BR352" s="453" t="s">
        <v>152</v>
      </c>
      <c r="BS352" s="454" t="s">
        <v>132</v>
      </c>
      <c r="BT352" s="454" t="s">
        <v>150</v>
      </c>
      <c r="BU352" s="455">
        <f>'Produksi dan Harga'!Z32</f>
        <v>69</v>
      </c>
      <c r="BV352" s="455">
        <f t="shared" si="3545"/>
        <v>2421.069621</v>
      </c>
      <c r="BW352" s="455">
        <f t="shared" si="3546"/>
        <v>0.1670538039</v>
      </c>
      <c r="BX352" s="456"/>
      <c r="BY352" s="455">
        <f t="shared" si="3547"/>
        <v>0</v>
      </c>
      <c r="BZ352" s="456"/>
      <c r="CA352" s="455">
        <f>ADHB!CB352</f>
        <v>0</v>
      </c>
      <c r="CB352" s="455">
        <f t="shared" si="3548"/>
        <v>0</v>
      </c>
      <c r="CC352" s="455">
        <f t="shared" si="3549"/>
        <v>0.1670538039</v>
      </c>
      <c r="CD352" s="456">
        <v>0.36319999999999997</v>
      </c>
      <c r="CE352" s="457">
        <f t="shared" si="3550"/>
        <v>0.06067394156</v>
      </c>
      <c r="CF352" s="458">
        <f t="shared" si="3551"/>
        <v>0.1063798623</v>
      </c>
      <c r="CG352" s="459"/>
      <c r="CH352" s="452">
        <v>3.0</v>
      </c>
      <c r="CI352" s="453" t="s">
        <v>152</v>
      </c>
      <c r="CJ352" s="454" t="s">
        <v>132</v>
      </c>
      <c r="CK352" s="454" t="s">
        <v>150</v>
      </c>
      <c r="CL352" s="455">
        <f>'Produksi dan Harga'!AE32</f>
        <v>299</v>
      </c>
      <c r="CM352" s="455">
        <f t="shared" si="3552"/>
        <v>2421.069621</v>
      </c>
      <c r="CN352" s="455">
        <f t="shared" si="3553"/>
        <v>0.7238998167</v>
      </c>
      <c r="CO352" s="456"/>
      <c r="CP352" s="455">
        <f t="shared" si="3554"/>
        <v>0</v>
      </c>
      <c r="CQ352" s="456"/>
      <c r="CR352" s="455">
        <f>ADHB!CS352</f>
        <v>0</v>
      </c>
      <c r="CS352" s="455">
        <f t="shared" si="3555"/>
        <v>0</v>
      </c>
      <c r="CT352" s="455">
        <f t="shared" si="3556"/>
        <v>0.7238998167</v>
      </c>
      <c r="CU352" s="456">
        <v>0.36319999999999997</v>
      </c>
      <c r="CV352" s="457">
        <f t="shared" si="3557"/>
        <v>0.2629204134</v>
      </c>
      <c r="CW352" s="458">
        <f t="shared" si="3558"/>
        <v>0.4609794033</v>
      </c>
      <c r="CX352" s="459"/>
      <c r="CY352" s="452">
        <v>3.0</v>
      </c>
      <c r="CZ352" s="453" t="s">
        <v>152</v>
      </c>
      <c r="DA352" s="454" t="s">
        <v>132</v>
      </c>
      <c r="DB352" s="454" t="s">
        <v>150</v>
      </c>
      <c r="DC352" s="455">
        <f>'Produksi dan Harga'!AJ32</f>
        <v>82</v>
      </c>
      <c r="DD352" s="455">
        <f t="shared" si="3559"/>
        <v>2421.069621</v>
      </c>
      <c r="DE352" s="455">
        <f t="shared" si="3560"/>
        <v>0.1985277089</v>
      </c>
      <c r="DF352" s="456"/>
      <c r="DG352" s="455">
        <f t="shared" si="3561"/>
        <v>0</v>
      </c>
      <c r="DH352" s="456"/>
      <c r="DI352" s="455">
        <f>ADHB!DJ352</f>
        <v>0</v>
      </c>
      <c r="DJ352" s="455">
        <f t="shared" si="3562"/>
        <v>0</v>
      </c>
      <c r="DK352" s="455">
        <f t="shared" si="3563"/>
        <v>0.1985277089</v>
      </c>
      <c r="DL352" s="456">
        <v>0.36319999999999997</v>
      </c>
      <c r="DM352" s="457">
        <f t="shared" si="3564"/>
        <v>0.07210526388</v>
      </c>
      <c r="DN352" s="458">
        <f t="shared" si="3565"/>
        <v>0.126422445</v>
      </c>
      <c r="DO352" s="459"/>
      <c r="DP352" s="452">
        <v>3.0</v>
      </c>
      <c r="DQ352" s="453" t="s">
        <v>152</v>
      </c>
      <c r="DR352" s="454" t="s">
        <v>132</v>
      </c>
      <c r="DS352" s="454" t="s">
        <v>150</v>
      </c>
      <c r="DT352" s="455">
        <f>'Produksi dan Harga'!AO32</f>
        <v>163</v>
      </c>
      <c r="DU352" s="455">
        <f t="shared" si="3566"/>
        <v>2421.069621</v>
      </c>
      <c r="DV352" s="455">
        <f t="shared" si="3567"/>
        <v>0.3946343482</v>
      </c>
      <c r="DW352" s="456"/>
      <c r="DX352" s="455">
        <f t="shared" si="3568"/>
        <v>0</v>
      </c>
      <c r="DY352" s="456"/>
      <c r="DZ352" s="455">
        <f>ADHB!EA352</f>
        <v>0</v>
      </c>
      <c r="EA352" s="455">
        <f t="shared" si="3569"/>
        <v>0</v>
      </c>
      <c r="EB352" s="455">
        <f t="shared" si="3570"/>
        <v>0.3946343482</v>
      </c>
      <c r="EC352" s="456">
        <v>0.36319999999999997</v>
      </c>
      <c r="ED352" s="457">
        <f t="shared" si="3571"/>
        <v>0.1433311953</v>
      </c>
      <c r="EE352" s="458">
        <f t="shared" si="3572"/>
        <v>0.251303153</v>
      </c>
      <c r="EF352" s="459"/>
      <c r="EG352" s="452">
        <v>3.0</v>
      </c>
      <c r="EH352" s="453" t="s">
        <v>152</v>
      </c>
      <c r="EI352" s="454" t="s">
        <v>132</v>
      </c>
      <c r="EJ352" s="454" t="s">
        <v>150</v>
      </c>
      <c r="EK352" s="455">
        <f>'Produksi dan Harga'!AT32</f>
        <v>45</v>
      </c>
      <c r="EL352" s="455">
        <f t="shared" si="3573"/>
        <v>2421.069621</v>
      </c>
      <c r="EM352" s="455">
        <f t="shared" si="3574"/>
        <v>0.1089481329</v>
      </c>
      <c r="EN352" s="456"/>
      <c r="EO352" s="455">
        <f t="shared" si="3575"/>
        <v>0</v>
      </c>
      <c r="EP352" s="456"/>
      <c r="EQ352" s="455">
        <f>ADHB!ER352</f>
        <v>0</v>
      </c>
      <c r="ER352" s="455">
        <f t="shared" si="3576"/>
        <v>0</v>
      </c>
      <c r="ES352" s="455">
        <f t="shared" si="3577"/>
        <v>0.1089481329</v>
      </c>
      <c r="ET352" s="456">
        <v>0.36319999999999997</v>
      </c>
      <c r="EU352" s="457">
        <f t="shared" si="3578"/>
        <v>0.03956996189</v>
      </c>
      <c r="EV352" s="458">
        <f t="shared" si="3579"/>
        <v>0.06937817106</v>
      </c>
      <c r="EW352" s="459"/>
      <c r="EX352" s="452">
        <v>3.0</v>
      </c>
      <c r="EY352" s="453" t="s">
        <v>152</v>
      </c>
      <c r="EZ352" s="454" t="s">
        <v>132</v>
      </c>
      <c r="FA352" s="454" t="s">
        <v>150</v>
      </c>
      <c r="FB352" s="455">
        <f>'Produksi dan Harga'!AY32</f>
        <v>15</v>
      </c>
      <c r="FC352" s="455">
        <f t="shared" si="3580"/>
        <v>2421.069621</v>
      </c>
      <c r="FD352" s="455">
        <f t="shared" si="3581"/>
        <v>0.03631604432</v>
      </c>
      <c r="FE352" s="456"/>
      <c r="FF352" s="455">
        <f t="shared" si="3582"/>
        <v>0</v>
      </c>
      <c r="FG352" s="456"/>
      <c r="FH352" s="455">
        <f>ADHB!FI352</f>
        <v>0</v>
      </c>
      <c r="FI352" s="455">
        <f t="shared" si="3583"/>
        <v>0</v>
      </c>
      <c r="FJ352" s="455">
        <f t="shared" si="3584"/>
        <v>0.03631604432</v>
      </c>
      <c r="FK352" s="456">
        <v>0.36319999999999997</v>
      </c>
      <c r="FL352" s="457">
        <f t="shared" si="3585"/>
        <v>0.0131899873</v>
      </c>
      <c r="FM352" s="458">
        <f t="shared" si="3586"/>
        <v>0.02312605702</v>
      </c>
      <c r="FN352" s="459"/>
      <c r="FO352" s="452">
        <v>3.0</v>
      </c>
      <c r="FP352" s="453" t="s">
        <v>152</v>
      </c>
      <c r="FQ352" s="454" t="s">
        <v>132</v>
      </c>
      <c r="FR352" s="454" t="s">
        <v>150</v>
      </c>
      <c r="FS352" s="455">
        <f>'Produksi dan Harga'!BD32</f>
        <v>45</v>
      </c>
      <c r="FT352" s="455">
        <f t="shared" si="3587"/>
        <v>2421.069621</v>
      </c>
      <c r="FU352" s="455">
        <f t="shared" si="3588"/>
        <v>0.1089481329</v>
      </c>
      <c r="FV352" s="456"/>
      <c r="FW352" s="455">
        <f t="shared" si="3589"/>
        <v>0</v>
      </c>
      <c r="FX352" s="456"/>
      <c r="FY352" s="455">
        <f>ADHB!FZ352</f>
        <v>0</v>
      </c>
      <c r="FZ352" s="455">
        <f t="shared" si="3590"/>
        <v>0</v>
      </c>
      <c r="GA352" s="455">
        <f t="shared" si="3591"/>
        <v>0.1089481329</v>
      </c>
      <c r="GB352" s="456">
        <v>0.36319999999999997</v>
      </c>
      <c r="GC352" s="457">
        <f t="shared" si="3592"/>
        <v>0.03956996189</v>
      </c>
      <c r="GD352" s="458">
        <f t="shared" si="3593"/>
        <v>0.06937817106</v>
      </c>
      <c r="GE352" s="459"/>
      <c r="GF352" s="452">
        <v>3.0</v>
      </c>
      <c r="GG352" s="453" t="s">
        <v>152</v>
      </c>
      <c r="GH352" s="454" t="s">
        <v>132</v>
      </c>
      <c r="GI352" s="454" t="s">
        <v>150</v>
      </c>
      <c r="GJ352" s="455">
        <f>'Produksi dan Harga'!BI32</f>
        <v>0</v>
      </c>
      <c r="GK352" s="455">
        <f t="shared" si="3594"/>
        <v>2421.069621</v>
      </c>
      <c r="GL352" s="455">
        <f t="shared" si="3595"/>
        <v>0</v>
      </c>
      <c r="GM352" s="456"/>
      <c r="GN352" s="455">
        <f t="shared" si="3596"/>
        <v>0</v>
      </c>
      <c r="GO352" s="456"/>
      <c r="GP352" s="455">
        <f>ADHB!GQ352</f>
        <v>0</v>
      </c>
      <c r="GQ352" s="455">
        <f t="shared" si="3597"/>
        <v>0</v>
      </c>
      <c r="GR352" s="455">
        <f t="shared" si="3598"/>
        <v>0</v>
      </c>
      <c r="GS352" s="456">
        <v>0.36319999999999997</v>
      </c>
      <c r="GT352" s="457">
        <f t="shared" si="3599"/>
        <v>0</v>
      </c>
      <c r="GU352" s="458">
        <f t="shared" si="3600"/>
        <v>0</v>
      </c>
      <c r="GV352" s="459"/>
      <c r="GW352" s="452">
        <v>3.0</v>
      </c>
      <c r="GX352" s="453" t="s">
        <v>152</v>
      </c>
      <c r="GY352" s="454" t="s">
        <v>132</v>
      </c>
      <c r="GZ352" s="454" t="s">
        <v>150</v>
      </c>
      <c r="HA352" s="455" t="str">
        <f>'Produksi dan Harga'!BN32</f>
        <v/>
      </c>
      <c r="HB352" s="455">
        <f t="shared" si="3601"/>
        <v>2421.069621</v>
      </c>
      <c r="HC352" s="455">
        <f t="shared" si="3602"/>
        <v>0</v>
      </c>
      <c r="HD352" s="456"/>
      <c r="HE352" s="455">
        <f t="shared" si="3603"/>
        <v>0</v>
      </c>
      <c r="HF352" s="456"/>
      <c r="HG352" s="455">
        <f>ADHB!HH352</f>
        <v>0</v>
      </c>
      <c r="HH352" s="455">
        <f t="shared" si="3604"/>
        <v>0</v>
      </c>
      <c r="HI352" s="455">
        <f t="shared" si="3605"/>
        <v>0</v>
      </c>
      <c r="HJ352" s="456">
        <v>0.36319999999999997</v>
      </c>
      <c r="HK352" s="457">
        <f t="shared" si="3606"/>
        <v>0</v>
      </c>
      <c r="HL352" s="458">
        <f t="shared" si="3607"/>
        <v>0</v>
      </c>
      <c r="HM352" s="459"/>
      <c r="HN352" s="452">
        <v>3.0</v>
      </c>
      <c r="HO352" s="453" t="s">
        <v>152</v>
      </c>
      <c r="HP352" s="454" t="s">
        <v>132</v>
      </c>
      <c r="HQ352" s="454" t="s">
        <v>150</v>
      </c>
      <c r="HR352" s="455" t="str">
        <f>'Produksi dan Harga'!BS32</f>
        <v/>
      </c>
      <c r="HS352" s="455">
        <f t="shared" si="3608"/>
        <v>2421.069621</v>
      </c>
      <c r="HT352" s="455">
        <f t="shared" si="3609"/>
        <v>0</v>
      </c>
      <c r="HU352" s="456"/>
      <c r="HV352" s="455">
        <f t="shared" si="3610"/>
        <v>0</v>
      </c>
      <c r="HW352" s="456"/>
      <c r="HX352" s="455">
        <f>ADHB!HY352</f>
        <v>0</v>
      </c>
      <c r="HY352" s="455">
        <f t="shared" si="3611"/>
        <v>0</v>
      </c>
      <c r="HZ352" s="455">
        <f t="shared" si="3612"/>
        <v>0</v>
      </c>
      <c r="IA352" s="456">
        <v>0.36319999999999997</v>
      </c>
      <c r="IB352" s="457">
        <f t="shared" si="3613"/>
        <v>0</v>
      </c>
      <c r="IC352" s="458">
        <f t="shared" si="3614"/>
        <v>0</v>
      </c>
      <c r="ID352" s="459"/>
      <c r="IE352" s="452">
        <v>3.0</v>
      </c>
      <c r="IF352" s="453" t="s">
        <v>152</v>
      </c>
      <c r="IG352" s="454" t="s">
        <v>132</v>
      </c>
      <c r="IH352" s="454" t="s">
        <v>150</v>
      </c>
      <c r="II352" s="455" t="str">
        <f>'Produksi dan Harga'!BX32</f>
        <v/>
      </c>
      <c r="IJ352" s="455">
        <f t="shared" si="3615"/>
        <v>2421.069621</v>
      </c>
      <c r="IK352" s="455">
        <f t="shared" si="3616"/>
        <v>0</v>
      </c>
      <c r="IL352" s="456"/>
      <c r="IM352" s="455">
        <f t="shared" si="3617"/>
        <v>0</v>
      </c>
      <c r="IN352" s="456"/>
      <c r="IO352" s="455">
        <f>ADHB!IP352</f>
        <v>0</v>
      </c>
      <c r="IP352" s="455">
        <f t="shared" si="3618"/>
        <v>0</v>
      </c>
      <c r="IQ352" s="455">
        <f t="shared" si="3619"/>
        <v>0</v>
      </c>
      <c r="IR352" s="456">
        <v>0.36319999999999997</v>
      </c>
      <c r="IS352" s="457">
        <f t="shared" si="3620"/>
        <v>0</v>
      </c>
      <c r="IT352" s="458">
        <f t="shared" si="3621"/>
        <v>0</v>
      </c>
      <c r="IU352" s="459"/>
      <c r="IV352" s="452">
        <v>3.0</v>
      </c>
      <c r="IW352" s="453" t="s">
        <v>152</v>
      </c>
      <c r="IX352" s="454" t="s">
        <v>132</v>
      </c>
      <c r="IY352" s="454" t="s">
        <v>150</v>
      </c>
      <c r="IZ352" s="455" t="str">
        <f>'Produksi dan Harga'!CC32</f>
        <v/>
      </c>
      <c r="JA352" s="455">
        <f t="shared" si="3622"/>
        <v>2421.069621</v>
      </c>
      <c r="JB352" s="455">
        <f t="shared" si="3623"/>
        <v>0</v>
      </c>
      <c r="JC352" s="456"/>
      <c r="JD352" s="455">
        <f t="shared" si="3624"/>
        <v>0</v>
      </c>
      <c r="JE352" s="456"/>
      <c r="JF352" s="455">
        <f>ADHB!JG352</f>
        <v>0</v>
      </c>
      <c r="JG352" s="455">
        <f t="shared" si="3625"/>
        <v>0</v>
      </c>
      <c r="JH352" s="455">
        <f t="shared" si="3626"/>
        <v>0</v>
      </c>
      <c r="JI352" s="456">
        <v>0.36319999999999997</v>
      </c>
      <c r="JJ352" s="457">
        <f t="shared" si="3627"/>
        <v>0</v>
      </c>
      <c r="JK352" s="458">
        <f t="shared" si="3628"/>
        <v>0</v>
      </c>
      <c r="JL352" s="459"/>
      <c r="JM352" s="452">
        <v>3.0</v>
      </c>
      <c r="JN352" s="453" t="s">
        <v>152</v>
      </c>
      <c r="JO352" s="454" t="s">
        <v>132</v>
      </c>
      <c r="JP352" s="454" t="s">
        <v>150</v>
      </c>
      <c r="JQ352" s="455"/>
      <c r="JR352" s="455">
        <f t="shared" si="3629"/>
        <v>2421.069621</v>
      </c>
      <c r="JS352" s="455">
        <f t="shared" si="3630"/>
        <v>0</v>
      </c>
      <c r="JT352" s="456"/>
      <c r="JU352" s="455">
        <f t="shared" si="3631"/>
        <v>0</v>
      </c>
      <c r="JV352" s="456"/>
      <c r="JW352" s="455" t="str">
        <f>ADHB!LF352</f>
        <v/>
      </c>
      <c r="JX352" s="455">
        <f t="shared" si="3632"/>
        <v>0</v>
      </c>
      <c r="JY352" s="455">
        <f t="shared" si="3633"/>
        <v>0</v>
      </c>
      <c r="JZ352" s="456">
        <v>0.36319999999999997</v>
      </c>
      <c r="KA352" s="457">
        <f t="shared" si="3634"/>
        <v>0</v>
      </c>
      <c r="KB352" s="458">
        <f t="shared" si="3635"/>
        <v>0</v>
      </c>
      <c r="KC352" s="459"/>
      <c r="KD352" s="452">
        <v>3.0</v>
      </c>
      <c r="KE352" s="453" t="s">
        <v>152</v>
      </c>
      <c r="KF352" s="454" t="s">
        <v>132</v>
      </c>
      <c r="KG352" s="454" t="s">
        <v>150</v>
      </c>
      <c r="KH352" s="455"/>
      <c r="KI352" s="455">
        <f t="shared" si="3636"/>
        <v>2421.069621</v>
      </c>
      <c r="KJ352" s="455">
        <f t="shared" si="3637"/>
        <v>0</v>
      </c>
      <c r="KK352" s="456"/>
      <c r="KL352" s="455">
        <f t="shared" si="3638"/>
        <v>0</v>
      </c>
      <c r="KM352" s="456"/>
      <c r="KN352" s="455" t="str">
        <f>ADHB!LW352</f>
        <v/>
      </c>
      <c r="KO352" s="455">
        <f t="shared" si="3639"/>
        <v>0</v>
      </c>
      <c r="KP352" s="455">
        <f t="shared" si="3640"/>
        <v>0</v>
      </c>
      <c r="KQ352" s="456">
        <v>0.36319999999999997</v>
      </c>
      <c r="KR352" s="457">
        <f t="shared" si="3641"/>
        <v>0</v>
      </c>
      <c r="KS352" s="458">
        <f t="shared" si="3642"/>
        <v>0</v>
      </c>
      <c r="KT352" s="459"/>
      <c r="KU352" s="460"/>
    </row>
    <row r="353" ht="15.75" customHeight="1">
      <c r="A353" s="452">
        <v>4.0</v>
      </c>
      <c r="B353" s="453" t="s">
        <v>153</v>
      </c>
      <c r="C353" s="454" t="s">
        <v>132</v>
      </c>
      <c r="D353" s="454" t="s">
        <v>150</v>
      </c>
      <c r="E353" s="455">
        <f>'Produksi dan Harga'!F33</f>
        <v>1806</v>
      </c>
      <c r="F353" s="455">
        <v>2915.860260663422</v>
      </c>
      <c r="G353" s="455">
        <f t="shared" si="3518"/>
        <v>5.266043631</v>
      </c>
      <c r="H353" s="456"/>
      <c r="I353" s="455">
        <f t="shared" si="3519"/>
        <v>0</v>
      </c>
      <c r="J353" s="456"/>
      <c r="K353" s="455">
        <f>ADHB!L353</f>
        <v>0</v>
      </c>
      <c r="L353" s="455">
        <f t="shared" si="3520"/>
        <v>0</v>
      </c>
      <c r="M353" s="455">
        <f t="shared" si="3521"/>
        <v>5.266043631</v>
      </c>
      <c r="N353" s="456">
        <v>0.36319999999999997</v>
      </c>
      <c r="O353" s="457">
        <f t="shared" si="3522"/>
        <v>1.912627047</v>
      </c>
      <c r="P353" s="458">
        <f t="shared" si="3523"/>
        <v>3.353416584</v>
      </c>
      <c r="Q353" s="459"/>
      <c r="R353" s="452">
        <v>4.0</v>
      </c>
      <c r="S353" s="453" t="s">
        <v>153</v>
      </c>
      <c r="T353" s="454" t="s">
        <v>132</v>
      </c>
      <c r="U353" s="454" t="s">
        <v>150</v>
      </c>
      <c r="V353" s="455">
        <f>'Produksi dan Harga'!K33</f>
        <v>845</v>
      </c>
      <c r="W353" s="455">
        <f t="shared" si="3524"/>
        <v>2915.860261</v>
      </c>
      <c r="X353" s="455">
        <f t="shared" si="3525"/>
        <v>2.46390192</v>
      </c>
      <c r="Y353" s="456"/>
      <c r="Z353" s="455">
        <f t="shared" si="3526"/>
        <v>0</v>
      </c>
      <c r="AA353" s="456"/>
      <c r="AB353" s="455">
        <f>ADHB!AC353</f>
        <v>0</v>
      </c>
      <c r="AC353" s="455">
        <f t="shared" si="3527"/>
        <v>0</v>
      </c>
      <c r="AD353" s="455">
        <f t="shared" si="3528"/>
        <v>2.46390192</v>
      </c>
      <c r="AE353" s="456">
        <v>0.36319999999999997</v>
      </c>
      <c r="AF353" s="457">
        <f t="shared" si="3529"/>
        <v>0.8948891774</v>
      </c>
      <c r="AG353" s="458">
        <f t="shared" si="3530"/>
        <v>1.569012743</v>
      </c>
      <c r="AH353" s="459"/>
      <c r="AI353" s="452">
        <v>4.0</v>
      </c>
      <c r="AJ353" s="453" t="s">
        <v>153</v>
      </c>
      <c r="AK353" s="454" t="s">
        <v>132</v>
      </c>
      <c r="AL353" s="454" t="s">
        <v>150</v>
      </c>
      <c r="AM353" s="455">
        <f>'Produksi dan Harga'!P33</f>
        <v>366</v>
      </c>
      <c r="AN353" s="455">
        <f t="shared" si="3531"/>
        <v>2915.860261</v>
      </c>
      <c r="AO353" s="455">
        <f t="shared" si="3532"/>
        <v>1.067204855</v>
      </c>
      <c r="AP353" s="456"/>
      <c r="AQ353" s="455">
        <f t="shared" si="3533"/>
        <v>0</v>
      </c>
      <c r="AR353" s="456"/>
      <c r="AS353" s="455">
        <f>ADHB!AT353</f>
        <v>0</v>
      </c>
      <c r="AT353" s="455">
        <f t="shared" si="3534"/>
        <v>0</v>
      </c>
      <c r="AU353" s="455">
        <f t="shared" si="3535"/>
        <v>1.067204855</v>
      </c>
      <c r="AV353" s="456">
        <v>0.36319999999999997</v>
      </c>
      <c r="AW353" s="457">
        <f t="shared" si="3536"/>
        <v>0.3876088035</v>
      </c>
      <c r="AX353" s="458">
        <f t="shared" si="3537"/>
        <v>0.6795960519</v>
      </c>
      <c r="AY353" s="459"/>
      <c r="AZ353" s="452">
        <v>4.0</v>
      </c>
      <c r="BA353" s="453" t="s">
        <v>153</v>
      </c>
      <c r="BB353" s="454" t="s">
        <v>132</v>
      </c>
      <c r="BC353" s="454" t="s">
        <v>150</v>
      </c>
      <c r="BD353" s="455">
        <f>'Produksi dan Harga'!U33</f>
        <v>338</v>
      </c>
      <c r="BE353" s="455">
        <f t="shared" si="3538"/>
        <v>2915.860261</v>
      </c>
      <c r="BF353" s="455">
        <f t="shared" si="3539"/>
        <v>0.9855607681</v>
      </c>
      <c r="BG353" s="456"/>
      <c r="BH353" s="455">
        <f t="shared" si="3540"/>
        <v>0</v>
      </c>
      <c r="BI353" s="456"/>
      <c r="BJ353" s="455">
        <f>ADHB!BK353</f>
        <v>0</v>
      </c>
      <c r="BK353" s="455">
        <f t="shared" si="3541"/>
        <v>0</v>
      </c>
      <c r="BL353" s="455">
        <f t="shared" si="3542"/>
        <v>0.9855607681</v>
      </c>
      <c r="BM353" s="456">
        <v>0.36319999999999997</v>
      </c>
      <c r="BN353" s="457">
        <f t="shared" si="3543"/>
        <v>0.357955671</v>
      </c>
      <c r="BO353" s="458">
        <f t="shared" si="3544"/>
        <v>0.6276050971</v>
      </c>
      <c r="BP353" s="459"/>
      <c r="BQ353" s="452">
        <v>4.0</v>
      </c>
      <c r="BR353" s="453" t="s">
        <v>153</v>
      </c>
      <c r="BS353" s="454" t="s">
        <v>132</v>
      </c>
      <c r="BT353" s="454" t="s">
        <v>150</v>
      </c>
      <c r="BU353" s="455">
        <f>'Produksi dan Harga'!Z33</f>
        <v>77</v>
      </c>
      <c r="BV353" s="455">
        <f t="shared" si="3545"/>
        <v>2915.860261</v>
      </c>
      <c r="BW353" s="455">
        <f t="shared" si="3546"/>
        <v>0.2245212401</v>
      </c>
      <c r="BX353" s="456"/>
      <c r="BY353" s="455">
        <f t="shared" si="3547"/>
        <v>0</v>
      </c>
      <c r="BZ353" s="456"/>
      <c r="CA353" s="455">
        <f>ADHB!CB353</f>
        <v>0</v>
      </c>
      <c r="CB353" s="455">
        <f t="shared" si="3548"/>
        <v>0</v>
      </c>
      <c r="CC353" s="455">
        <f t="shared" si="3549"/>
        <v>0.2245212401</v>
      </c>
      <c r="CD353" s="456">
        <v>0.36319999999999997</v>
      </c>
      <c r="CE353" s="457">
        <f t="shared" si="3550"/>
        <v>0.08154611439</v>
      </c>
      <c r="CF353" s="458">
        <f t="shared" si="3551"/>
        <v>0.1429751257</v>
      </c>
      <c r="CG353" s="459"/>
      <c r="CH353" s="452">
        <v>4.0</v>
      </c>
      <c r="CI353" s="453" t="s">
        <v>153</v>
      </c>
      <c r="CJ353" s="454" t="s">
        <v>132</v>
      </c>
      <c r="CK353" s="454" t="s">
        <v>150</v>
      </c>
      <c r="CL353" s="455">
        <f>'Produksi dan Harga'!AE33</f>
        <v>140</v>
      </c>
      <c r="CM353" s="455">
        <f t="shared" si="3552"/>
        <v>2915.860261</v>
      </c>
      <c r="CN353" s="455">
        <f t="shared" si="3553"/>
        <v>0.4082204365</v>
      </c>
      <c r="CO353" s="456"/>
      <c r="CP353" s="455">
        <f t="shared" si="3554"/>
        <v>0</v>
      </c>
      <c r="CQ353" s="456"/>
      <c r="CR353" s="455">
        <f>ADHB!CS353</f>
        <v>0</v>
      </c>
      <c r="CS353" s="455">
        <f t="shared" si="3555"/>
        <v>0</v>
      </c>
      <c r="CT353" s="455">
        <f t="shared" si="3556"/>
        <v>0.4082204365</v>
      </c>
      <c r="CU353" s="456">
        <v>0.36319999999999997</v>
      </c>
      <c r="CV353" s="457">
        <f t="shared" si="3557"/>
        <v>0.1482656625</v>
      </c>
      <c r="CW353" s="458">
        <f t="shared" si="3558"/>
        <v>0.259954774</v>
      </c>
      <c r="CX353" s="459"/>
      <c r="CY353" s="452">
        <v>4.0</v>
      </c>
      <c r="CZ353" s="453" t="s">
        <v>153</v>
      </c>
      <c r="DA353" s="454" t="s">
        <v>132</v>
      </c>
      <c r="DB353" s="454" t="s">
        <v>150</v>
      </c>
      <c r="DC353" s="455">
        <f>'Produksi dan Harga'!AJ33</f>
        <v>89</v>
      </c>
      <c r="DD353" s="455">
        <f t="shared" si="3559"/>
        <v>2915.860261</v>
      </c>
      <c r="DE353" s="455">
        <f t="shared" si="3560"/>
        <v>0.2595115632</v>
      </c>
      <c r="DF353" s="456"/>
      <c r="DG353" s="455">
        <f t="shared" si="3561"/>
        <v>0</v>
      </c>
      <c r="DH353" s="456"/>
      <c r="DI353" s="455">
        <f>ADHB!DJ353</f>
        <v>0</v>
      </c>
      <c r="DJ353" s="455">
        <f t="shared" si="3562"/>
        <v>0</v>
      </c>
      <c r="DK353" s="455">
        <f t="shared" si="3563"/>
        <v>0.2595115632</v>
      </c>
      <c r="DL353" s="456">
        <v>0.36319999999999997</v>
      </c>
      <c r="DM353" s="457">
        <f t="shared" si="3564"/>
        <v>0.09425459975</v>
      </c>
      <c r="DN353" s="458">
        <f t="shared" si="3565"/>
        <v>0.1652569634</v>
      </c>
      <c r="DO353" s="459"/>
      <c r="DP353" s="452">
        <v>4.0</v>
      </c>
      <c r="DQ353" s="453" t="s">
        <v>153</v>
      </c>
      <c r="DR353" s="454" t="s">
        <v>132</v>
      </c>
      <c r="DS353" s="454" t="s">
        <v>150</v>
      </c>
      <c r="DT353" s="455">
        <f>'Produksi dan Harga'!AO33</f>
        <v>298</v>
      </c>
      <c r="DU353" s="455">
        <f t="shared" si="3566"/>
        <v>2915.860261</v>
      </c>
      <c r="DV353" s="455">
        <f t="shared" si="3567"/>
        <v>0.8689263577</v>
      </c>
      <c r="DW353" s="456"/>
      <c r="DX353" s="455">
        <f t="shared" si="3568"/>
        <v>0</v>
      </c>
      <c r="DY353" s="456"/>
      <c r="DZ353" s="455">
        <f>ADHB!EA353</f>
        <v>0</v>
      </c>
      <c r="EA353" s="455">
        <f t="shared" si="3569"/>
        <v>0</v>
      </c>
      <c r="EB353" s="455">
        <f t="shared" si="3570"/>
        <v>0.8689263577</v>
      </c>
      <c r="EC353" s="456">
        <v>0.36319999999999997</v>
      </c>
      <c r="ED353" s="457">
        <f t="shared" si="3571"/>
        <v>0.3155940531</v>
      </c>
      <c r="EE353" s="458">
        <f t="shared" si="3572"/>
        <v>0.5533323046</v>
      </c>
      <c r="EF353" s="459"/>
      <c r="EG353" s="452">
        <v>4.0</v>
      </c>
      <c r="EH353" s="453" t="s">
        <v>153</v>
      </c>
      <c r="EI353" s="454" t="s">
        <v>132</v>
      </c>
      <c r="EJ353" s="454" t="s">
        <v>150</v>
      </c>
      <c r="EK353" s="455">
        <f>'Produksi dan Harga'!AT33</f>
        <v>117</v>
      </c>
      <c r="EL353" s="455">
        <f t="shared" si="3573"/>
        <v>2915.860261</v>
      </c>
      <c r="EM353" s="455">
        <f t="shared" si="3574"/>
        <v>0.3411556505</v>
      </c>
      <c r="EN353" s="456"/>
      <c r="EO353" s="455">
        <f t="shared" si="3575"/>
        <v>0</v>
      </c>
      <c r="EP353" s="456"/>
      <c r="EQ353" s="455">
        <f>ADHB!ER353</f>
        <v>0</v>
      </c>
      <c r="ER353" s="455">
        <f t="shared" si="3576"/>
        <v>0</v>
      </c>
      <c r="ES353" s="455">
        <f t="shared" si="3577"/>
        <v>0.3411556505</v>
      </c>
      <c r="ET353" s="456">
        <v>0.36319999999999997</v>
      </c>
      <c r="EU353" s="457">
        <f t="shared" si="3578"/>
        <v>0.1239077323</v>
      </c>
      <c r="EV353" s="458">
        <f t="shared" si="3579"/>
        <v>0.2172479182</v>
      </c>
      <c r="EW353" s="459"/>
      <c r="EX353" s="452">
        <v>4.0</v>
      </c>
      <c r="EY353" s="453" t="s">
        <v>153</v>
      </c>
      <c r="EZ353" s="454" t="s">
        <v>132</v>
      </c>
      <c r="FA353" s="454" t="s">
        <v>150</v>
      </c>
      <c r="FB353" s="455">
        <f>'Produksi dan Harga'!AY33</f>
        <v>67</v>
      </c>
      <c r="FC353" s="455">
        <f t="shared" si="3580"/>
        <v>2915.860261</v>
      </c>
      <c r="FD353" s="455">
        <f t="shared" si="3581"/>
        <v>0.1953626375</v>
      </c>
      <c r="FE353" s="456"/>
      <c r="FF353" s="455">
        <f t="shared" si="3582"/>
        <v>0</v>
      </c>
      <c r="FG353" s="456"/>
      <c r="FH353" s="455">
        <f>ADHB!FI353</f>
        <v>0</v>
      </c>
      <c r="FI353" s="455">
        <f t="shared" si="3583"/>
        <v>0</v>
      </c>
      <c r="FJ353" s="455">
        <f t="shared" si="3584"/>
        <v>0.1953626375</v>
      </c>
      <c r="FK353" s="456">
        <v>0.36319999999999997</v>
      </c>
      <c r="FL353" s="457">
        <f t="shared" si="3585"/>
        <v>0.07095570993</v>
      </c>
      <c r="FM353" s="458">
        <f t="shared" si="3586"/>
        <v>0.1244069275</v>
      </c>
      <c r="FN353" s="459"/>
      <c r="FO353" s="452">
        <v>4.0</v>
      </c>
      <c r="FP353" s="453" t="s">
        <v>153</v>
      </c>
      <c r="FQ353" s="454" t="s">
        <v>132</v>
      </c>
      <c r="FR353" s="454" t="s">
        <v>150</v>
      </c>
      <c r="FS353" s="455">
        <f>'Produksi dan Harga'!BD33</f>
        <v>66</v>
      </c>
      <c r="FT353" s="455">
        <f t="shared" si="3587"/>
        <v>2915.860261</v>
      </c>
      <c r="FU353" s="455">
        <f t="shared" si="3588"/>
        <v>0.1924467772</v>
      </c>
      <c r="FV353" s="456"/>
      <c r="FW353" s="455">
        <f t="shared" si="3589"/>
        <v>0</v>
      </c>
      <c r="FX353" s="456"/>
      <c r="FY353" s="455">
        <f>ADHB!FZ353</f>
        <v>0</v>
      </c>
      <c r="FZ353" s="455">
        <f t="shared" si="3590"/>
        <v>0</v>
      </c>
      <c r="GA353" s="455">
        <f t="shared" si="3591"/>
        <v>0.1924467772</v>
      </c>
      <c r="GB353" s="456">
        <v>0.36319999999999997</v>
      </c>
      <c r="GC353" s="457">
        <f t="shared" si="3592"/>
        <v>0.06989666948</v>
      </c>
      <c r="GD353" s="458">
        <f t="shared" si="3593"/>
        <v>0.1225501077</v>
      </c>
      <c r="GE353" s="459"/>
      <c r="GF353" s="452">
        <v>4.0</v>
      </c>
      <c r="GG353" s="453" t="s">
        <v>153</v>
      </c>
      <c r="GH353" s="454" t="s">
        <v>132</v>
      </c>
      <c r="GI353" s="454" t="s">
        <v>150</v>
      </c>
      <c r="GJ353" s="455">
        <f>'Produksi dan Harga'!BI33</f>
        <v>181</v>
      </c>
      <c r="GK353" s="455">
        <f t="shared" si="3594"/>
        <v>2915.860261</v>
      </c>
      <c r="GL353" s="455">
        <f t="shared" si="3595"/>
        <v>0.5277707072</v>
      </c>
      <c r="GM353" s="456"/>
      <c r="GN353" s="455">
        <f t="shared" si="3596"/>
        <v>0</v>
      </c>
      <c r="GO353" s="456"/>
      <c r="GP353" s="455">
        <f>ADHB!GQ353</f>
        <v>0</v>
      </c>
      <c r="GQ353" s="455">
        <f t="shared" si="3597"/>
        <v>0</v>
      </c>
      <c r="GR353" s="455">
        <f t="shared" si="3598"/>
        <v>0.5277707072</v>
      </c>
      <c r="GS353" s="456">
        <v>0.36319999999999997</v>
      </c>
      <c r="GT353" s="457">
        <f t="shared" si="3599"/>
        <v>0.1916863208</v>
      </c>
      <c r="GU353" s="458">
        <f t="shared" si="3600"/>
        <v>0.3360843863</v>
      </c>
      <c r="GV353" s="459"/>
      <c r="GW353" s="452">
        <v>4.0</v>
      </c>
      <c r="GX353" s="453" t="s">
        <v>153</v>
      </c>
      <c r="GY353" s="454" t="s">
        <v>132</v>
      </c>
      <c r="GZ353" s="454" t="s">
        <v>150</v>
      </c>
      <c r="HA353" s="455">
        <f>'Produksi dan Harga'!BN33</f>
        <v>831</v>
      </c>
      <c r="HB353" s="455">
        <f t="shared" si="3601"/>
        <v>2915.860261</v>
      </c>
      <c r="HC353" s="455">
        <f t="shared" si="3602"/>
        <v>2.423079877</v>
      </c>
      <c r="HD353" s="456"/>
      <c r="HE353" s="455">
        <f t="shared" si="3603"/>
        <v>0</v>
      </c>
      <c r="HF353" s="456"/>
      <c r="HG353" s="455">
        <f>ADHB!HH353</f>
        <v>0</v>
      </c>
      <c r="HH353" s="455">
        <f t="shared" si="3604"/>
        <v>0</v>
      </c>
      <c r="HI353" s="455">
        <f t="shared" si="3605"/>
        <v>2.423079877</v>
      </c>
      <c r="HJ353" s="456">
        <v>0.36319999999999997</v>
      </c>
      <c r="HK353" s="457">
        <f t="shared" si="3606"/>
        <v>0.8800626112</v>
      </c>
      <c r="HL353" s="458">
        <f t="shared" si="3607"/>
        <v>1.543017265</v>
      </c>
      <c r="HM353" s="459"/>
      <c r="HN353" s="452">
        <v>4.0</v>
      </c>
      <c r="HO353" s="453" t="s">
        <v>153</v>
      </c>
      <c r="HP353" s="454" t="s">
        <v>132</v>
      </c>
      <c r="HQ353" s="454" t="s">
        <v>150</v>
      </c>
      <c r="HR353" s="455">
        <f>'Produksi dan Harga'!BS33</f>
        <v>570</v>
      </c>
      <c r="HS353" s="455">
        <f t="shared" si="3608"/>
        <v>2915.860261</v>
      </c>
      <c r="HT353" s="455">
        <f t="shared" si="3609"/>
        <v>1.662040349</v>
      </c>
      <c r="HU353" s="456"/>
      <c r="HV353" s="455">
        <f t="shared" si="3610"/>
        <v>0</v>
      </c>
      <c r="HW353" s="456"/>
      <c r="HX353" s="455">
        <f>ADHB!HY353</f>
        <v>0</v>
      </c>
      <c r="HY353" s="455">
        <f t="shared" si="3611"/>
        <v>0</v>
      </c>
      <c r="HZ353" s="455">
        <f t="shared" si="3612"/>
        <v>1.662040349</v>
      </c>
      <c r="IA353" s="456">
        <v>0.36319999999999997</v>
      </c>
      <c r="IB353" s="457">
        <f t="shared" si="3613"/>
        <v>0.6036530546</v>
      </c>
      <c r="IC353" s="458">
        <f t="shared" si="3614"/>
        <v>1.058387294</v>
      </c>
      <c r="ID353" s="459"/>
      <c r="IE353" s="452">
        <v>4.0</v>
      </c>
      <c r="IF353" s="453" t="s">
        <v>153</v>
      </c>
      <c r="IG353" s="454" t="s">
        <v>132</v>
      </c>
      <c r="IH353" s="454" t="s">
        <v>150</v>
      </c>
      <c r="II353" s="455">
        <f>'Produksi dan Harga'!BX33</f>
        <v>10</v>
      </c>
      <c r="IJ353" s="455">
        <f t="shared" si="3615"/>
        <v>2915.860261</v>
      </c>
      <c r="IK353" s="455">
        <f t="shared" si="3616"/>
        <v>0.02915860261</v>
      </c>
      <c r="IL353" s="456"/>
      <c r="IM353" s="455">
        <f t="shared" si="3617"/>
        <v>0</v>
      </c>
      <c r="IN353" s="456"/>
      <c r="IO353" s="455">
        <f>ADHB!IP353</f>
        <v>0</v>
      </c>
      <c r="IP353" s="455">
        <f t="shared" si="3618"/>
        <v>0</v>
      </c>
      <c r="IQ353" s="455">
        <f t="shared" si="3619"/>
        <v>0.02915860261</v>
      </c>
      <c r="IR353" s="456">
        <v>0.36319999999999997</v>
      </c>
      <c r="IS353" s="457">
        <f t="shared" si="3620"/>
        <v>0.01059040447</v>
      </c>
      <c r="IT353" s="458">
        <f t="shared" si="3621"/>
        <v>0.01856819814</v>
      </c>
      <c r="IU353" s="459"/>
      <c r="IV353" s="452">
        <v>4.0</v>
      </c>
      <c r="IW353" s="453" t="s">
        <v>153</v>
      </c>
      <c r="IX353" s="454" t="s">
        <v>132</v>
      </c>
      <c r="IY353" s="454" t="s">
        <v>150</v>
      </c>
      <c r="IZ353" s="455">
        <f>'Produksi dan Harga'!CC33</f>
        <v>344</v>
      </c>
      <c r="JA353" s="455">
        <f t="shared" si="3622"/>
        <v>2915.860261</v>
      </c>
      <c r="JB353" s="455">
        <f t="shared" si="3623"/>
        <v>1.00305593</v>
      </c>
      <c r="JC353" s="456"/>
      <c r="JD353" s="455">
        <f t="shared" si="3624"/>
        <v>0</v>
      </c>
      <c r="JE353" s="456"/>
      <c r="JF353" s="455">
        <f>ADHB!JG353</f>
        <v>0</v>
      </c>
      <c r="JG353" s="455">
        <f t="shared" si="3625"/>
        <v>0</v>
      </c>
      <c r="JH353" s="455">
        <f t="shared" si="3626"/>
        <v>1.00305593</v>
      </c>
      <c r="JI353" s="456">
        <v>0.36319999999999997</v>
      </c>
      <c r="JJ353" s="457">
        <f t="shared" si="3627"/>
        <v>0.3643099137</v>
      </c>
      <c r="JK353" s="458">
        <f t="shared" si="3628"/>
        <v>0.638746016</v>
      </c>
      <c r="JL353" s="459"/>
      <c r="JM353" s="452">
        <v>4.0</v>
      </c>
      <c r="JN353" s="453" t="s">
        <v>153</v>
      </c>
      <c r="JO353" s="454" t="s">
        <v>132</v>
      </c>
      <c r="JP353" s="454" t="s">
        <v>150</v>
      </c>
      <c r="JQ353" s="455"/>
      <c r="JR353" s="455">
        <f t="shared" si="3629"/>
        <v>2915.860261</v>
      </c>
      <c r="JS353" s="455">
        <f t="shared" si="3630"/>
        <v>0</v>
      </c>
      <c r="JT353" s="456"/>
      <c r="JU353" s="455">
        <f t="shared" si="3631"/>
        <v>0</v>
      </c>
      <c r="JV353" s="456"/>
      <c r="JW353" s="455" t="str">
        <f>ADHB!LF353</f>
        <v/>
      </c>
      <c r="JX353" s="455">
        <f t="shared" si="3632"/>
        <v>0</v>
      </c>
      <c r="JY353" s="455">
        <f t="shared" si="3633"/>
        <v>0</v>
      </c>
      <c r="JZ353" s="456">
        <v>0.36319999999999997</v>
      </c>
      <c r="KA353" s="457">
        <f t="shared" si="3634"/>
        <v>0</v>
      </c>
      <c r="KB353" s="458">
        <f t="shared" si="3635"/>
        <v>0</v>
      </c>
      <c r="KC353" s="459"/>
      <c r="KD353" s="452">
        <v>4.0</v>
      </c>
      <c r="KE353" s="453" t="s">
        <v>153</v>
      </c>
      <c r="KF353" s="454" t="s">
        <v>132</v>
      </c>
      <c r="KG353" s="454" t="s">
        <v>150</v>
      </c>
      <c r="KH353" s="455"/>
      <c r="KI353" s="455">
        <f t="shared" si="3636"/>
        <v>2915.860261</v>
      </c>
      <c r="KJ353" s="455">
        <f t="shared" si="3637"/>
        <v>0</v>
      </c>
      <c r="KK353" s="456"/>
      <c r="KL353" s="455">
        <f t="shared" si="3638"/>
        <v>0</v>
      </c>
      <c r="KM353" s="456"/>
      <c r="KN353" s="455" t="str">
        <f>ADHB!LW353</f>
        <v/>
      </c>
      <c r="KO353" s="455">
        <f t="shared" si="3639"/>
        <v>0</v>
      </c>
      <c r="KP353" s="455">
        <f t="shared" si="3640"/>
        <v>0</v>
      </c>
      <c r="KQ353" s="456">
        <v>0.36319999999999997</v>
      </c>
      <c r="KR353" s="457">
        <f t="shared" si="3641"/>
        <v>0</v>
      </c>
      <c r="KS353" s="458">
        <f t="shared" si="3642"/>
        <v>0</v>
      </c>
      <c r="KT353" s="459"/>
      <c r="KU353" s="460"/>
    </row>
    <row r="354" ht="15.75" customHeight="1">
      <c r="A354" s="452">
        <v>5.0</v>
      </c>
      <c r="B354" s="453" t="s">
        <v>154</v>
      </c>
      <c r="C354" s="454" t="s">
        <v>132</v>
      </c>
      <c r="D354" s="454" t="s">
        <v>150</v>
      </c>
      <c r="E354" s="455">
        <f>'Produksi dan Harga'!F34</f>
        <v>459</v>
      </c>
      <c r="F354" s="455">
        <v>3026.259552231404</v>
      </c>
      <c r="G354" s="455">
        <f t="shared" si="3518"/>
        <v>1.389053134</v>
      </c>
      <c r="H354" s="456"/>
      <c r="I354" s="455">
        <f t="shared" si="3519"/>
        <v>0</v>
      </c>
      <c r="J354" s="456"/>
      <c r="K354" s="455">
        <f>ADHB!L354</f>
        <v>0</v>
      </c>
      <c r="L354" s="455">
        <f t="shared" si="3520"/>
        <v>0</v>
      </c>
      <c r="M354" s="455">
        <f t="shared" si="3521"/>
        <v>1.389053134</v>
      </c>
      <c r="N354" s="456">
        <v>0.36319999999999997</v>
      </c>
      <c r="O354" s="457">
        <f t="shared" si="3522"/>
        <v>0.5045040984</v>
      </c>
      <c r="P354" s="458">
        <f t="shared" si="3523"/>
        <v>0.884549036</v>
      </c>
      <c r="Q354" s="459"/>
      <c r="R354" s="452">
        <v>5.0</v>
      </c>
      <c r="S354" s="453" t="s">
        <v>154</v>
      </c>
      <c r="T354" s="454" t="s">
        <v>132</v>
      </c>
      <c r="U354" s="454" t="s">
        <v>150</v>
      </c>
      <c r="V354" s="455">
        <f>'Produksi dan Harga'!K34</f>
        <v>200</v>
      </c>
      <c r="W354" s="455">
        <f t="shared" si="3524"/>
        <v>3026.259552</v>
      </c>
      <c r="X354" s="455">
        <f t="shared" si="3525"/>
        <v>0.6052519104</v>
      </c>
      <c r="Y354" s="456"/>
      <c r="Z354" s="455">
        <f t="shared" si="3526"/>
        <v>0</v>
      </c>
      <c r="AA354" s="456"/>
      <c r="AB354" s="455">
        <f>ADHB!AC354</f>
        <v>0</v>
      </c>
      <c r="AC354" s="455">
        <f t="shared" si="3527"/>
        <v>0</v>
      </c>
      <c r="AD354" s="455">
        <f t="shared" si="3528"/>
        <v>0.6052519104</v>
      </c>
      <c r="AE354" s="456">
        <v>0.36319999999999997</v>
      </c>
      <c r="AF354" s="457">
        <f t="shared" si="3529"/>
        <v>0.2198274939</v>
      </c>
      <c r="AG354" s="458">
        <f t="shared" si="3530"/>
        <v>0.3854244166</v>
      </c>
      <c r="AH354" s="459"/>
      <c r="AI354" s="452">
        <v>5.0</v>
      </c>
      <c r="AJ354" s="453" t="s">
        <v>154</v>
      </c>
      <c r="AK354" s="454" t="s">
        <v>132</v>
      </c>
      <c r="AL354" s="454" t="s">
        <v>150</v>
      </c>
      <c r="AM354" s="455">
        <f>'Produksi dan Harga'!P34</f>
        <v>178</v>
      </c>
      <c r="AN354" s="455">
        <f t="shared" si="3531"/>
        <v>3026.259552</v>
      </c>
      <c r="AO354" s="455">
        <f t="shared" si="3532"/>
        <v>0.5386742003</v>
      </c>
      <c r="AP354" s="456"/>
      <c r="AQ354" s="455">
        <f t="shared" si="3533"/>
        <v>0</v>
      </c>
      <c r="AR354" s="456"/>
      <c r="AS354" s="455">
        <f>ADHB!AT354</f>
        <v>0</v>
      </c>
      <c r="AT354" s="455">
        <f t="shared" si="3534"/>
        <v>0</v>
      </c>
      <c r="AU354" s="455">
        <f t="shared" si="3535"/>
        <v>0.5386742003</v>
      </c>
      <c r="AV354" s="456">
        <v>0.36319999999999997</v>
      </c>
      <c r="AW354" s="457">
        <f t="shared" si="3536"/>
        <v>0.1956464695</v>
      </c>
      <c r="AX354" s="458">
        <f t="shared" si="3537"/>
        <v>0.3430277307</v>
      </c>
      <c r="AY354" s="459"/>
      <c r="AZ354" s="452">
        <v>5.0</v>
      </c>
      <c r="BA354" s="453" t="s">
        <v>154</v>
      </c>
      <c r="BB354" s="454" t="s">
        <v>132</v>
      </c>
      <c r="BC354" s="454" t="s">
        <v>150</v>
      </c>
      <c r="BD354" s="455">
        <f>'Produksi dan Harga'!U34</f>
        <v>284</v>
      </c>
      <c r="BE354" s="455">
        <f t="shared" si="3538"/>
        <v>3026.259552</v>
      </c>
      <c r="BF354" s="455">
        <f t="shared" si="3539"/>
        <v>0.8594577128</v>
      </c>
      <c r="BG354" s="456"/>
      <c r="BH354" s="455">
        <f t="shared" si="3540"/>
        <v>0</v>
      </c>
      <c r="BI354" s="456"/>
      <c r="BJ354" s="455">
        <f>ADHB!BK354</f>
        <v>0</v>
      </c>
      <c r="BK354" s="455">
        <f t="shared" si="3541"/>
        <v>0</v>
      </c>
      <c r="BL354" s="455">
        <f t="shared" si="3542"/>
        <v>0.8594577128</v>
      </c>
      <c r="BM354" s="456">
        <v>0.36319999999999997</v>
      </c>
      <c r="BN354" s="457">
        <f t="shared" si="3543"/>
        <v>0.3121550413</v>
      </c>
      <c r="BO354" s="458">
        <f t="shared" si="3544"/>
        <v>0.5473026715</v>
      </c>
      <c r="BP354" s="459"/>
      <c r="BQ354" s="452">
        <v>5.0</v>
      </c>
      <c r="BR354" s="453" t="s">
        <v>154</v>
      </c>
      <c r="BS354" s="454" t="s">
        <v>132</v>
      </c>
      <c r="BT354" s="454" t="s">
        <v>150</v>
      </c>
      <c r="BU354" s="455">
        <f>'Produksi dan Harga'!Z34</f>
        <v>123</v>
      </c>
      <c r="BV354" s="455">
        <f t="shared" si="3545"/>
        <v>3026.259552</v>
      </c>
      <c r="BW354" s="455">
        <f t="shared" si="3546"/>
        <v>0.3722299249</v>
      </c>
      <c r="BX354" s="456"/>
      <c r="BY354" s="455">
        <f t="shared" si="3547"/>
        <v>0</v>
      </c>
      <c r="BZ354" s="456"/>
      <c r="CA354" s="455">
        <f>ADHB!CB354</f>
        <v>0</v>
      </c>
      <c r="CB354" s="455">
        <f t="shared" si="3548"/>
        <v>0</v>
      </c>
      <c r="CC354" s="455">
        <f t="shared" si="3549"/>
        <v>0.3722299249</v>
      </c>
      <c r="CD354" s="456">
        <v>0.36319999999999997</v>
      </c>
      <c r="CE354" s="457">
        <f t="shared" si="3550"/>
        <v>0.1351939087</v>
      </c>
      <c r="CF354" s="458">
        <f t="shared" si="3551"/>
        <v>0.2370360162</v>
      </c>
      <c r="CG354" s="459"/>
      <c r="CH354" s="452">
        <v>5.0</v>
      </c>
      <c r="CI354" s="453" t="s">
        <v>154</v>
      </c>
      <c r="CJ354" s="454" t="s">
        <v>132</v>
      </c>
      <c r="CK354" s="454" t="s">
        <v>150</v>
      </c>
      <c r="CL354" s="455">
        <f>'Produksi dan Harga'!AE34</f>
        <v>172</v>
      </c>
      <c r="CM354" s="455">
        <f t="shared" si="3552"/>
        <v>3026.259552</v>
      </c>
      <c r="CN354" s="455">
        <f t="shared" si="3553"/>
        <v>0.520516643</v>
      </c>
      <c r="CO354" s="456"/>
      <c r="CP354" s="455">
        <f t="shared" si="3554"/>
        <v>0</v>
      </c>
      <c r="CQ354" s="456"/>
      <c r="CR354" s="455">
        <f>ADHB!CS354</f>
        <v>0</v>
      </c>
      <c r="CS354" s="455">
        <f t="shared" si="3555"/>
        <v>0</v>
      </c>
      <c r="CT354" s="455">
        <f t="shared" si="3556"/>
        <v>0.520516643</v>
      </c>
      <c r="CU354" s="456">
        <v>0.36319999999999997</v>
      </c>
      <c r="CV354" s="457">
        <f t="shared" si="3557"/>
        <v>0.1890516447</v>
      </c>
      <c r="CW354" s="458">
        <f t="shared" si="3558"/>
        <v>0.3314649983</v>
      </c>
      <c r="CX354" s="459"/>
      <c r="CY354" s="452">
        <v>5.0</v>
      </c>
      <c r="CZ354" s="453" t="s">
        <v>154</v>
      </c>
      <c r="DA354" s="454" t="s">
        <v>132</v>
      </c>
      <c r="DB354" s="454" t="s">
        <v>150</v>
      </c>
      <c r="DC354" s="455">
        <f>'Produksi dan Harga'!AJ34</f>
        <v>218</v>
      </c>
      <c r="DD354" s="455">
        <f t="shared" si="3559"/>
        <v>3026.259552</v>
      </c>
      <c r="DE354" s="455">
        <f t="shared" si="3560"/>
        <v>0.6597245824</v>
      </c>
      <c r="DF354" s="456"/>
      <c r="DG354" s="455">
        <f t="shared" si="3561"/>
        <v>0</v>
      </c>
      <c r="DH354" s="456"/>
      <c r="DI354" s="455">
        <f>ADHB!DJ354</f>
        <v>0</v>
      </c>
      <c r="DJ354" s="455">
        <f t="shared" si="3562"/>
        <v>0</v>
      </c>
      <c r="DK354" s="455">
        <f t="shared" si="3563"/>
        <v>0.6597245824</v>
      </c>
      <c r="DL354" s="456">
        <v>0.36319999999999997</v>
      </c>
      <c r="DM354" s="457">
        <f t="shared" si="3564"/>
        <v>0.2396119683</v>
      </c>
      <c r="DN354" s="458">
        <f t="shared" si="3565"/>
        <v>0.4201126141</v>
      </c>
      <c r="DO354" s="459"/>
      <c r="DP354" s="452">
        <v>5.0</v>
      </c>
      <c r="DQ354" s="453" t="s">
        <v>154</v>
      </c>
      <c r="DR354" s="454" t="s">
        <v>132</v>
      </c>
      <c r="DS354" s="454" t="s">
        <v>150</v>
      </c>
      <c r="DT354" s="455">
        <f>'Produksi dan Harga'!AO34</f>
        <v>687</v>
      </c>
      <c r="DU354" s="455">
        <f t="shared" si="3566"/>
        <v>3026.259552</v>
      </c>
      <c r="DV354" s="455">
        <f t="shared" si="3567"/>
        <v>2.079040312</v>
      </c>
      <c r="DW354" s="456"/>
      <c r="DX354" s="455">
        <f t="shared" si="3568"/>
        <v>0</v>
      </c>
      <c r="DY354" s="456"/>
      <c r="DZ354" s="455">
        <f>ADHB!EA354</f>
        <v>0</v>
      </c>
      <c r="EA354" s="455">
        <f t="shared" si="3569"/>
        <v>0</v>
      </c>
      <c r="EB354" s="455">
        <f t="shared" si="3570"/>
        <v>2.079040312</v>
      </c>
      <c r="EC354" s="456">
        <v>0.36319999999999997</v>
      </c>
      <c r="ED354" s="457">
        <f t="shared" si="3571"/>
        <v>0.7551074415</v>
      </c>
      <c r="EE354" s="458">
        <f t="shared" si="3572"/>
        <v>1.323932871</v>
      </c>
      <c r="EF354" s="459"/>
      <c r="EG354" s="452">
        <v>5.0</v>
      </c>
      <c r="EH354" s="453" t="s">
        <v>154</v>
      </c>
      <c r="EI354" s="454" t="s">
        <v>132</v>
      </c>
      <c r="EJ354" s="454" t="s">
        <v>150</v>
      </c>
      <c r="EK354" s="455">
        <f>'Produksi dan Harga'!AT34</f>
        <v>48</v>
      </c>
      <c r="EL354" s="455">
        <f t="shared" si="3573"/>
        <v>3026.259552</v>
      </c>
      <c r="EM354" s="455">
        <f t="shared" si="3574"/>
        <v>0.1452604585</v>
      </c>
      <c r="EN354" s="456"/>
      <c r="EO354" s="455">
        <f t="shared" si="3575"/>
        <v>0</v>
      </c>
      <c r="EP354" s="456"/>
      <c r="EQ354" s="455">
        <f>ADHB!ER354</f>
        <v>0</v>
      </c>
      <c r="ER354" s="455">
        <f t="shared" si="3576"/>
        <v>0</v>
      </c>
      <c r="ES354" s="455">
        <f t="shared" si="3577"/>
        <v>0.1452604585</v>
      </c>
      <c r="ET354" s="456">
        <v>0.36319999999999997</v>
      </c>
      <c r="EU354" s="457">
        <f t="shared" si="3578"/>
        <v>0.05275859853</v>
      </c>
      <c r="EV354" s="458">
        <f t="shared" si="3579"/>
        <v>0.09250185998</v>
      </c>
      <c r="EW354" s="459"/>
      <c r="EX354" s="452">
        <v>5.0</v>
      </c>
      <c r="EY354" s="453" t="s">
        <v>154</v>
      </c>
      <c r="EZ354" s="454" t="s">
        <v>132</v>
      </c>
      <c r="FA354" s="454" t="s">
        <v>150</v>
      </c>
      <c r="FB354" s="455">
        <f>'Produksi dan Harga'!AY34</f>
        <v>67</v>
      </c>
      <c r="FC354" s="455">
        <f t="shared" si="3580"/>
        <v>3026.259552</v>
      </c>
      <c r="FD354" s="455">
        <f t="shared" si="3581"/>
        <v>0.20275939</v>
      </c>
      <c r="FE354" s="456"/>
      <c r="FF354" s="455">
        <f t="shared" si="3582"/>
        <v>0</v>
      </c>
      <c r="FG354" s="456"/>
      <c r="FH354" s="455">
        <f>ADHB!FI354</f>
        <v>0</v>
      </c>
      <c r="FI354" s="455">
        <f t="shared" si="3583"/>
        <v>0</v>
      </c>
      <c r="FJ354" s="455">
        <f t="shared" si="3584"/>
        <v>0.20275939</v>
      </c>
      <c r="FK354" s="456">
        <v>0.36319999999999997</v>
      </c>
      <c r="FL354" s="457">
        <f t="shared" si="3585"/>
        <v>0.07364221045</v>
      </c>
      <c r="FM354" s="458">
        <f t="shared" si="3586"/>
        <v>0.1291171796</v>
      </c>
      <c r="FN354" s="459"/>
      <c r="FO354" s="452">
        <v>5.0</v>
      </c>
      <c r="FP354" s="453" t="s">
        <v>154</v>
      </c>
      <c r="FQ354" s="454" t="s">
        <v>132</v>
      </c>
      <c r="FR354" s="454" t="s">
        <v>150</v>
      </c>
      <c r="FS354" s="455">
        <f>'Produksi dan Harga'!BD34</f>
        <v>45</v>
      </c>
      <c r="FT354" s="455">
        <f t="shared" si="3587"/>
        <v>3026.259552</v>
      </c>
      <c r="FU354" s="455">
        <f t="shared" si="3588"/>
        <v>0.1361816799</v>
      </c>
      <c r="FV354" s="456"/>
      <c r="FW354" s="455">
        <f t="shared" si="3589"/>
        <v>0</v>
      </c>
      <c r="FX354" s="456"/>
      <c r="FY354" s="455">
        <f>ADHB!FZ354</f>
        <v>0</v>
      </c>
      <c r="FZ354" s="455">
        <f t="shared" si="3590"/>
        <v>0</v>
      </c>
      <c r="GA354" s="455">
        <f t="shared" si="3591"/>
        <v>0.1361816799</v>
      </c>
      <c r="GB354" s="456">
        <v>0.36319999999999997</v>
      </c>
      <c r="GC354" s="457">
        <f t="shared" si="3592"/>
        <v>0.04946118612</v>
      </c>
      <c r="GD354" s="458">
        <f t="shared" si="3593"/>
        <v>0.08672049373</v>
      </c>
      <c r="GE354" s="459"/>
      <c r="GF354" s="452">
        <v>5.0</v>
      </c>
      <c r="GG354" s="453" t="s">
        <v>154</v>
      </c>
      <c r="GH354" s="454" t="s">
        <v>132</v>
      </c>
      <c r="GI354" s="454" t="s">
        <v>150</v>
      </c>
      <c r="GJ354" s="455">
        <f>'Produksi dan Harga'!BI34</f>
        <v>0</v>
      </c>
      <c r="GK354" s="455">
        <f t="shared" si="3594"/>
        <v>3026.259552</v>
      </c>
      <c r="GL354" s="455">
        <f t="shared" si="3595"/>
        <v>0</v>
      </c>
      <c r="GM354" s="456"/>
      <c r="GN354" s="455">
        <f t="shared" si="3596"/>
        <v>0</v>
      </c>
      <c r="GO354" s="456"/>
      <c r="GP354" s="455">
        <f>ADHB!GQ354</f>
        <v>0</v>
      </c>
      <c r="GQ354" s="455">
        <f t="shared" si="3597"/>
        <v>0</v>
      </c>
      <c r="GR354" s="455">
        <f t="shared" si="3598"/>
        <v>0</v>
      </c>
      <c r="GS354" s="456">
        <v>0.36319999999999997</v>
      </c>
      <c r="GT354" s="457">
        <f t="shared" si="3599"/>
        <v>0</v>
      </c>
      <c r="GU354" s="458">
        <f t="shared" si="3600"/>
        <v>0</v>
      </c>
      <c r="GV354" s="459"/>
      <c r="GW354" s="452">
        <v>5.0</v>
      </c>
      <c r="GX354" s="453" t="s">
        <v>154</v>
      </c>
      <c r="GY354" s="454" t="s">
        <v>132</v>
      </c>
      <c r="GZ354" s="454" t="s">
        <v>150</v>
      </c>
      <c r="HA354" s="455" t="str">
        <f>'Produksi dan Harga'!BN34</f>
        <v/>
      </c>
      <c r="HB354" s="455">
        <f t="shared" si="3601"/>
        <v>3026.259552</v>
      </c>
      <c r="HC354" s="455">
        <f t="shared" si="3602"/>
        <v>0</v>
      </c>
      <c r="HD354" s="456"/>
      <c r="HE354" s="455">
        <f t="shared" si="3603"/>
        <v>0</v>
      </c>
      <c r="HF354" s="456"/>
      <c r="HG354" s="455">
        <f>ADHB!HH354</f>
        <v>0</v>
      </c>
      <c r="HH354" s="455">
        <f t="shared" si="3604"/>
        <v>0</v>
      </c>
      <c r="HI354" s="455">
        <f t="shared" si="3605"/>
        <v>0</v>
      </c>
      <c r="HJ354" s="456">
        <v>0.36319999999999997</v>
      </c>
      <c r="HK354" s="457">
        <f t="shared" si="3606"/>
        <v>0</v>
      </c>
      <c r="HL354" s="458">
        <f t="shared" si="3607"/>
        <v>0</v>
      </c>
      <c r="HM354" s="459"/>
      <c r="HN354" s="452">
        <v>5.0</v>
      </c>
      <c r="HO354" s="453" t="s">
        <v>154</v>
      </c>
      <c r="HP354" s="454" t="s">
        <v>132</v>
      </c>
      <c r="HQ354" s="454" t="s">
        <v>150</v>
      </c>
      <c r="HR354" s="455" t="str">
        <f>'Produksi dan Harga'!BS34</f>
        <v/>
      </c>
      <c r="HS354" s="455">
        <f t="shared" si="3608"/>
        <v>3026.259552</v>
      </c>
      <c r="HT354" s="455">
        <f t="shared" si="3609"/>
        <v>0</v>
      </c>
      <c r="HU354" s="456"/>
      <c r="HV354" s="455">
        <f t="shared" si="3610"/>
        <v>0</v>
      </c>
      <c r="HW354" s="456"/>
      <c r="HX354" s="455">
        <f>ADHB!HY354</f>
        <v>0</v>
      </c>
      <c r="HY354" s="455">
        <f t="shared" si="3611"/>
        <v>0</v>
      </c>
      <c r="HZ354" s="455">
        <f t="shared" si="3612"/>
        <v>0</v>
      </c>
      <c r="IA354" s="456">
        <v>0.36319999999999997</v>
      </c>
      <c r="IB354" s="457">
        <f t="shared" si="3613"/>
        <v>0</v>
      </c>
      <c r="IC354" s="458">
        <f t="shared" si="3614"/>
        <v>0</v>
      </c>
      <c r="ID354" s="459"/>
      <c r="IE354" s="452">
        <v>5.0</v>
      </c>
      <c r="IF354" s="453" t="s">
        <v>154</v>
      </c>
      <c r="IG354" s="454" t="s">
        <v>132</v>
      </c>
      <c r="IH354" s="454" t="s">
        <v>150</v>
      </c>
      <c r="II354" s="455" t="str">
        <f>'Produksi dan Harga'!BX34</f>
        <v/>
      </c>
      <c r="IJ354" s="455">
        <f t="shared" si="3615"/>
        <v>3026.259552</v>
      </c>
      <c r="IK354" s="455">
        <f t="shared" si="3616"/>
        <v>0</v>
      </c>
      <c r="IL354" s="456"/>
      <c r="IM354" s="455">
        <f t="shared" si="3617"/>
        <v>0</v>
      </c>
      <c r="IN354" s="456"/>
      <c r="IO354" s="455">
        <f>ADHB!IP354</f>
        <v>0</v>
      </c>
      <c r="IP354" s="455">
        <f t="shared" si="3618"/>
        <v>0</v>
      </c>
      <c r="IQ354" s="455">
        <f t="shared" si="3619"/>
        <v>0</v>
      </c>
      <c r="IR354" s="456">
        <v>0.36319999999999997</v>
      </c>
      <c r="IS354" s="457">
        <f t="shared" si="3620"/>
        <v>0</v>
      </c>
      <c r="IT354" s="458">
        <f t="shared" si="3621"/>
        <v>0</v>
      </c>
      <c r="IU354" s="459"/>
      <c r="IV354" s="452">
        <v>5.0</v>
      </c>
      <c r="IW354" s="453" t="s">
        <v>154</v>
      </c>
      <c r="IX354" s="454" t="s">
        <v>132</v>
      </c>
      <c r="IY354" s="454" t="s">
        <v>150</v>
      </c>
      <c r="IZ354" s="455" t="str">
        <f>'Produksi dan Harga'!CC34</f>
        <v/>
      </c>
      <c r="JA354" s="455">
        <f t="shared" si="3622"/>
        <v>3026.259552</v>
      </c>
      <c r="JB354" s="455">
        <f t="shared" si="3623"/>
        <v>0</v>
      </c>
      <c r="JC354" s="456"/>
      <c r="JD354" s="455">
        <f t="shared" si="3624"/>
        <v>0</v>
      </c>
      <c r="JE354" s="456"/>
      <c r="JF354" s="455">
        <f>ADHB!JG354</f>
        <v>0</v>
      </c>
      <c r="JG354" s="455">
        <f t="shared" si="3625"/>
        <v>0</v>
      </c>
      <c r="JH354" s="455">
        <f t="shared" si="3626"/>
        <v>0</v>
      </c>
      <c r="JI354" s="456">
        <v>0.36319999999999997</v>
      </c>
      <c r="JJ354" s="457">
        <f t="shared" si="3627"/>
        <v>0</v>
      </c>
      <c r="JK354" s="458">
        <f t="shared" si="3628"/>
        <v>0</v>
      </c>
      <c r="JL354" s="459"/>
      <c r="JM354" s="452">
        <v>5.0</v>
      </c>
      <c r="JN354" s="453" t="s">
        <v>154</v>
      </c>
      <c r="JO354" s="454" t="s">
        <v>132</v>
      </c>
      <c r="JP354" s="454" t="s">
        <v>150</v>
      </c>
      <c r="JQ354" s="455"/>
      <c r="JR354" s="455">
        <f t="shared" si="3629"/>
        <v>3026.259552</v>
      </c>
      <c r="JS354" s="455">
        <f t="shared" si="3630"/>
        <v>0</v>
      </c>
      <c r="JT354" s="456"/>
      <c r="JU354" s="455">
        <f t="shared" si="3631"/>
        <v>0</v>
      </c>
      <c r="JV354" s="456"/>
      <c r="JW354" s="455" t="str">
        <f>ADHB!LF354</f>
        <v/>
      </c>
      <c r="JX354" s="455">
        <f t="shared" si="3632"/>
        <v>0</v>
      </c>
      <c r="JY354" s="455">
        <f t="shared" si="3633"/>
        <v>0</v>
      </c>
      <c r="JZ354" s="456">
        <v>0.36319999999999997</v>
      </c>
      <c r="KA354" s="457">
        <f t="shared" si="3634"/>
        <v>0</v>
      </c>
      <c r="KB354" s="458">
        <f t="shared" si="3635"/>
        <v>0</v>
      </c>
      <c r="KC354" s="459"/>
      <c r="KD354" s="452">
        <v>5.0</v>
      </c>
      <c r="KE354" s="453" t="s">
        <v>154</v>
      </c>
      <c r="KF354" s="454" t="s">
        <v>132</v>
      </c>
      <c r="KG354" s="454" t="s">
        <v>150</v>
      </c>
      <c r="KH354" s="455"/>
      <c r="KI354" s="455">
        <f t="shared" si="3636"/>
        <v>3026.259552</v>
      </c>
      <c r="KJ354" s="455">
        <f t="shared" si="3637"/>
        <v>0</v>
      </c>
      <c r="KK354" s="456"/>
      <c r="KL354" s="455">
        <f t="shared" si="3638"/>
        <v>0</v>
      </c>
      <c r="KM354" s="456"/>
      <c r="KN354" s="455" t="str">
        <f>ADHB!LW354</f>
        <v/>
      </c>
      <c r="KO354" s="455">
        <f t="shared" si="3639"/>
        <v>0</v>
      </c>
      <c r="KP354" s="455">
        <f t="shared" si="3640"/>
        <v>0</v>
      </c>
      <c r="KQ354" s="456">
        <v>0.36319999999999997</v>
      </c>
      <c r="KR354" s="457">
        <f t="shared" si="3641"/>
        <v>0</v>
      </c>
      <c r="KS354" s="458">
        <f t="shared" si="3642"/>
        <v>0</v>
      </c>
      <c r="KT354" s="459"/>
      <c r="KU354" s="460"/>
    </row>
    <row r="355" ht="15.75" customHeight="1">
      <c r="A355" s="452">
        <v>6.0</v>
      </c>
      <c r="B355" s="453" t="s">
        <v>155</v>
      </c>
      <c r="C355" s="454" t="s">
        <v>132</v>
      </c>
      <c r="D355" s="454" t="s">
        <v>150</v>
      </c>
      <c r="E355" s="455">
        <f>'Produksi dan Harga'!F35</f>
        <v>3249</v>
      </c>
      <c r="F355" s="455">
        <v>2111.9396437874875</v>
      </c>
      <c r="G355" s="455">
        <f t="shared" si="3518"/>
        <v>6.861691903</v>
      </c>
      <c r="H355" s="456"/>
      <c r="I355" s="455">
        <f t="shared" si="3519"/>
        <v>0</v>
      </c>
      <c r="J355" s="456"/>
      <c r="K355" s="455">
        <f>ADHB!L355</f>
        <v>0</v>
      </c>
      <c r="L355" s="455">
        <f t="shared" si="3520"/>
        <v>0</v>
      </c>
      <c r="M355" s="455">
        <f t="shared" si="3521"/>
        <v>6.861691903</v>
      </c>
      <c r="N355" s="456">
        <v>0.36319999999999997</v>
      </c>
      <c r="O355" s="457">
        <f t="shared" si="3522"/>
        <v>2.492166499</v>
      </c>
      <c r="P355" s="458">
        <f t="shared" si="3523"/>
        <v>4.369525404</v>
      </c>
      <c r="Q355" s="459"/>
      <c r="R355" s="452">
        <v>6.0</v>
      </c>
      <c r="S355" s="453" t="s">
        <v>155</v>
      </c>
      <c r="T355" s="454" t="s">
        <v>132</v>
      </c>
      <c r="U355" s="454" t="s">
        <v>150</v>
      </c>
      <c r="V355" s="455">
        <f>'Produksi dan Harga'!K35</f>
        <v>897</v>
      </c>
      <c r="W355" s="455">
        <f t="shared" si="3524"/>
        <v>2111.939644</v>
      </c>
      <c r="X355" s="455">
        <f t="shared" si="3525"/>
        <v>1.89440986</v>
      </c>
      <c r="Y355" s="456"/>
      <c r="Z355" s="455">
        <f t="shared" si="3526"/>
        <v>0</v>
      </c>
      <c r="AA355" s="456"/>
      <c r="AB355" s="455">
        <f>ADHB!AC355</f>
        <v>0</v>
      </c>
      <c r="AC355" s="455">
        <f t="shared" si="3527"/>
        <v>0</v>
      </c>
      <c r="AD355" s="455">
        <f t="shared" si="3528"/>
        <v>1.89440986</v>
      </c>
      <c r="AE355" s="456">
        <v>0.36319999999999997</v>
      </c>
      <c r="AF355" s="457">
        <f t="shared" si="3529"/>
        <v>0.6880496613</v>
      </c>
      <c r="AG355" s="458">
        <f t="shared" si="3530"/>
        <v>1.206360199</v>
      </c>
      <c r="AH355" s="459"/>
      <c r="AI355" s="452">
        <v>6.0</v>
      </c>
      <c r="AJ355" s="453" t="s">
        <v>155</v>
      </c>
      <c r="AK355" s="454" t="s">
        <v>132</v>
      </c>
      <c r="AL355" s="454" t="s">
        <v>150</v>
      </c>
      <c r="AM355" s="455">
        <f>'Produksi dan Harga'!P35</f>
        <v>4433</v>
      </c>
      <c r="AN355" s="455">
        <f t="shared" si="3531"/>
        <v>2111.939644</v>
      </c>
      <c r="AO355" s="455">
        <f t="shared" si="3532"/>
        <v>9.362228441</v>
      </c>
      <c r="AP355" s="456"/>
      <c r="AQ355" s="455">
        <f t="shared" si="3533"/>
        <v>0</v>
      </c>
      <c r="AR355" s="456"/>
      <c r="AS355" s="455">
        <f>ADHB!AT355</f>
        <v>0</v>
      </c>
      <c r="AT355" s="455">
        <f t="shared" si="3534"/>
        <v>0</v>
      </c>
      <c r="AU355" s="455">
        <f t="shared" si="3535"/>
        <v>9.362228441</v>
      </c>
      <c r="AV355" s="456">
        <v>0.36319999999999997</v>
      </c>
      <c r="AW355" s="457">
        <f t="shared" si="3536"/>
        <v>3.40036137</v>
      </c>
      <c r="AX355" s="458">
        <f t="shared" si="3537"/>
        <v>5.961867071</v>
      </c>
      <c r="AY355" s="459"/>
      <c r="AZ355" s="452">
        <v>6.0</v>
      </c>
      <c r="BA355" s="453" t="s">
        <v>155</v>
      </c>
      <c r="BB355" s="454" t="s">
        <v>132</v>
      </c>
      <c r="BC355" s="454" t="s">
        <v>150</v>
      </c>
      <c r="BD355" s="455">
        <f>'Produksi dan Harga'!U35</f>
        <v>3394</v>
      </c>
      <c r="BE355" s="455">
        <f t="shared" si="3538"/>
        <v>2111.939644</v>
      </c>
      <c r="BF355" s="455">
        <f t="shared" si="3539"/>
        <v>7.167923151</v>
      </c>
      <c r="BG355" s="456"/>
      <c r="BH355" s="455">
        <f t="shared" si="3540"/>
        <v>0</v>
      </c>
      <c r="BI355" s="456"/>
      <c r="BJ355" s="455">
        <f>ADHB!BK355</f>
        <v>0</v>
      </c>
      <c r="BK355" s="455">
        <f t="shared" si="3541"/>
        <v>0</v>
      </c>
      <c r="BL355" s="455">
        <f t="shared" si="3542"/>
        <v>7.167923151</v>
      </c>
      <c r="BM355" s="456">
        <v>0.36319999999999997</v>
      </c>
      <c r="BN355" s="457">
        <f t="shared" si="3543"/>
        <v>2.603389688</v>
      </c>
      <c r="BO355" s="458">
        <f t="shared" si="3544"/>
        <v>4.564533463</v>
      </c>
      <c r="BP355" s="459"/>
      <c r="BQ355" s="452">
        <v>6.0</v>
      </c>
      <c r="BR355" s="453" t="s">
        <v>155</v>
      </c>
      <c r="BS355" s="454" t="s">
        <v>132</v>
      </c>
      <c r="BT355" s="454" t="s">
        <v>150</v>
      </c>
      <c r="BU355" s="455">
        <f>'Produksi dan Harga'!Z35</f>
        <v>4040</v>
      </c>
      <c r="BV355" s="455">
        <f t="shared" si="3545"/>
        <v>2111.939644</v>
      </c>
      <c r="BW355" s="455">
        <f t="shared" si="3546"/>
        <v>8.532236161</v>
      </c>
      <c r="BX355" s="456"/>
      <c r="BY355" s="455">
        <f t="shared" si="3547"/>
        <v>0</v>
      </c>
      <c r="BZ355" s="456"/>
      <c r="CA355" s="455">
        <f>ADHB!CB355</f>
        <v>0</v>
      </c>
      <c r="CB355" s="455">
        <f t="shared" si="3548"/>
        <v>0</v>
      </c>
      <c r="CC355" s="455">
        <f t="shared" si="3549"/>
        <v>8.532236161</v>
      </c>
      <c r="CD355" s="456">
        <v>0.36319999999999997</v>
      </c>
      <c r="CE355" s="457">
        <f t="shared" si="3550"/>
        <v>3.098908174</v>
      </c>
      <c r="CF355" s="458">
        <f t="shared" si="3551"/>
        <v>5.433327987</v>
      </c>
      <c r="CG355" s="459"/>
      <c r="CH355" s="452">
        <v>6.0</v>
      </c>
      <c r="CI355" s="453" t="s">
        <v>155</v>
      </c>
      <c r="CJ355" s="454" t="s">
        <v>132</v>
      </c>
      <c r="CK355" s="454" t="s">
        <v>150</v>
      </c>
      <c r="CL355" s="455">
        <f>'Produksi dan Harga'!AE35</f>
        <v>805</v>
      </c>
      <c r="CM355" s="455">
        <f t="shared" si="3552"/>
        <v>2111.939644</v>
      </c>
      <c r="CN355" s="455">
        <f t="shared" si="3553"/>
        <v>1.700111413</v>
      </c>
      <c r="CO355" s="456"/>
      <c r="CP355" s="455">
        <f t="shared" si="3554"/>
        <v>0</v>
      </c>
      <c r="CQ355" s="456"/>
      <c r="CR355" s="455">
        <f>ADHB!CS355</f>
        <v>0</v>
      </c>
      <c r="CS355" s="455">
        <f t="shared" si="3555"/>
        <v>0</v>
      </c>
      <c r="CT355" s="455">
        <f t="shared" si="3556"/>
        <v>1.700111413</v>
      </c>
      <c r="CU355" s="456">
        <v>0.36319999999999997</v>
      </c>
      <c r="CV355" s="457">
        <f t="shared" si="3557"/>
        <v>0.6174804653</v>
      </c>
      <c r="CW355" s="458">
        <f t="shared" si="3558"/>
        <v>1.082630948</v>
      </c>
      <c r="CX355" s="459"/>
      <c r="CY355" s="452">
        <v>6.0</v>
      </c>
      <c r="CZ355" s="453" t="s">
        <v>155</v>
      </c>
      <c r="DA355" s="454" t="s">
        <v>132</v>
      </c>
      <c r="DB355" s="454" t="s">
        <v>150</v>
      </c>
      <c r="DC355" s="455">
        <f>'Produksi dan Harga'!AJ35</f>
        <v>766</v>
      </c>
      <c r="DD355" s="455">
        <f t="shared" si="3559"/>
        <v>2111.939644</v>
      </c>
      <c r="DE355" s="455">
        <f t="shared" si="3560"/>
        <v>1.617745767</v>
      </c>
      <c r="DF355" s="456"/>
      <c r="DG355" s="455">
        <f t="shared" si="3561"/>
        <v>0</v>
      </c>
      <c r="DH355" s="456"/>
      <c r="DI355" s="455">
        <f>ADHB!DJ355</f>
        <v>0</v>
      </c>
      <c r="DJ355" s="455">
        <f t="shared" si="3562"/>
        <v>0</v>
      </c>
      <c r="DK355" s="455">
        <f t="shared" si="3563"/>
        <v>1.617745767</v>
      </c>
      <c r="DL355" s="456">
        <v>0.36319999999999997</v>
      </c>
      <c r="DM355" s="457">
        <f t="shared" si="3564"/>
        <v>0.5875652626</v>
      </c>
      <c r="DN355" s="458">
        <f t="shared" si="3565"/>
        <v>1.030180505</v>
      </c>
      <c r="DO355" s="459"/>
      <c r="DP355" s="452">
        <v>6.0</v>
      </c>
      <c r="DQ355" s="453" t="s">
        <v>155</v>
      </c>
      <c r="DR355" s="454" t="s">
        <v>132</v>
      </c>
      <c r="DS355" s="454" t="s">
        <v>150</v>
      </c>
      <c r="DT355" s="455">
        <f>'Produksi dan Harga'!AO35</f>
        <v>632</v>
      </c>
      <c r="DU355" s="455">
        <f t="shared" si="3566"/>
        <v>2111.939644</v>
      </c>
      <c r="DV355" s="455">
        <f t="shared" si="3567"/>
        <v>1.334745855</v>
      </c>
      <c r="DW355" s="456"/>
      <c r="DX355" s="455">
        <f t="shared" si="3568"/>
        <v>0</v>
      </c>
      <c r="DY355" s="456"/>
      <c r="DZ355" s="455">
        <f>ADHB!EA355</f>
        <v>0</v>
      </c>
      <c r="EA355" s="455">
        <f t="shared" si="3569"/>
        <v>0</v>
      </c>
      <c r="EB355" s="455">
        <f t="shared" si="3570"/>
        <v>1.334745855</v>
      </c>
      <c r="EC355" s="456">
        <v>0.36319999999999997</v>
      </c>
      <c r="ED355" s="457">
        <f t="shared" si="3571"/>
        <v>0.4847796945</v>
      </c>
      <c r="EE355" s="458">
        <f t="shared" si="3572"/>
        <v>0.8499661604</v>
      </c>
      <c r="EF355" s="459"/>
      <c r="EG355" s="452">
        <v>6.0</v>
      </c>
      <c r="EH355" s="453" t="s">
        <v>155</v>
      </c>
      <c r="EI355" s="454" t="s">
        <v>132</v>
      </c>
      <c r="EJ355" s="454" t="s">
        <v>150</v>
      </c>
      <c r="EK355" s="455">
        <f>'Produksi dan Harga'!AT35</f>
        <v>457</v>
      </c>
      <c r="EL355" s="455">
        <f t="shared" si="3573"/>
        <v>2111.939644</v>
      </c>
      <c r="EM355" s="455">
        <f t="shared" si="3574"/>
        <v>0.9651564172</v>
      </c>
      <c r="EN355" s="456"/>
      <c r="EO355" s="455">
        <f t="shared" si="3575"/>
        <v>0</v>
      </c>
      <c r="EP355" s="456"/>
      <c r="EQ355" s="455">
        <f>ADHB!ER355</f>
        <v>0</v>
      </c>
      <c r="ER355" s="455">
        <f t="shared" si="3576"/>
        <v>0</v>
      </c>
      <c r="ES355" s="455">
        <f t="shared" si="3577"/>
        <v>0.9651564172</v>
      </c>
      <c r="ET355" s="456">
        <v>0.36319999999999997</v>
      </c>
      <c r="EU355" s="457">
        <f t="shared" si="3578"/>
        <v>0.3505448107</v>
      </c>
      <c r="EV355" s="458">
        <f t="shared" si="3579"/>
        <v>0.6146116065</v>
      </c>
      <c r="EW355" s="459"/>
      <c r="EX355" s="452">
        <v>6.0</v>
      </c>
      <c r="EY355" s="453" t="s">
        <v>155</v>
      </c>
      <c r="EZ355" s="454" t="s">
        <v>132</v>
      </c>
      <c r="FA355" s="454" t="s">
        <v>150</v>
      </c>
      <c r="FB355" s="455">
        <f>'Produksi dan Harga'!AY35</f>
        <v>661</v>
      </c>
      <c r="FC355" s="455">
        <f t="shared" si="3580"/>
        <v>2111.939644</v>
      </c>
      <c r="FD355" s="455">
        <f t="shared" si="3581"/>
        <v>1.395992105</v>
      </c>
      <c r="FE355" s="456"/>
      <c r="FF355" s="455">
        <f t="shared" si="3582"/>
        <v>0</v>
      </c>
      <c r="FG355" s="456"/>
      <c r="FH355" s="455">
        <f>ADHB!FI355</f>
        <v>0</v>
      </c>
      <c r="FI355" s="455">
        <f t="shared" si="3583"/>
        <v>0</v>
      </c>
      <c r="FJ355" s="455">
        <f t="shared" si="3584"/>
        <v>1.395992105</v>
      </c>
      <c r="FK355" s="456">
        <v>0.36319999999999997</v>
      </c>
      <c r="FL355" s="457">
        <f t="shared" si="3585"/>
        <v>0.5070243324</v>
      </c>
      <c r="FM355" s="458">
        <f t="shared" si="3586"/>
        <v>0.8889677722</v>
      </c>
      <c r="FN355" s="459"/>
      <c r="FO355" s="452">
        <v>6.0</v>
      </c>
      <c r="FP355" s="453" t="s">
        <v>155</v>
      </c>
      <c r="FQ355" s="454" t="s">
        <v>132</v>
      </c>
      <c r="FR355" s="454" t="s">
        <v>150</v>
      </c>
      <c r="FS355" s="455">
        <f>'Produksi dan Harga'!BD35</f>
        <v>211</v>
      </c>
      <c r="FT355" s="455">
        <f t="shared" si="3587"/>
        <v>2111.939644</v>
      </c>
      <c r="FU355" s="455">
        <f t="shared" si="3588"/>
        <v>0.4456192648</v>
      </c>
      <c r="FV355" s="456"/>
      <c r="FW355" s="455">
        <f t="shared" si="3589"/>
        <v>0</v>
      </c>
      <c r="FX355" s="456"/>
      <c r="FY355" s="455">
        <f>ADHB!FZ355</f>
        <v>0</v>
      </c>
      <c r="FZ355" s="455">
        <f t="shared" si="3590"/>
        <v>0</v>
      </c>
      <c r="GA355" s="455">
        <f t="shared" si="3591"/>
        <v>0.4456192648</v>
      </c>
      <c r="GB355" s="456">
        <v>0.36319999999999997</v>
      </c>
      <c r="GC355" s="457">
        <f t="shared" si="3592"/>
        <v>0.161848917</v>
      </c>
      <c r="GD355" s="458">
        <f t="shared" si="3593"/>
        <v>0.2837703478</v>
      </c>
      <c r="GE355" s="459"/>
      <c r="GF355" s="452">
        <v>6.0</v>
      </c>
      <c r="GG355" s="453" t="s">
        <v>155</v>
      </c>
      <c r="GH355" s="454" t="s">
        <v>132</v>
      </c>
      <c r="GI355" s="454" t="s">
        <v>150</v>
      </c>
      <c r="GJ355" s="455">
        <f>'Produksi dan Harga'!BI35</f>
        <v>808</v>
      </c>
      <c r="GK355" s="455">
        <f t="shared" si="3594"/>
        <v>2111.939644</v>
      </c>
      <c r="GL355" s="455">
        <f t="shared" si="3595"/>
        <v>1.706447232</v>
      </c>
      <c r="GM355" s="456"/>
      <c r="GN355" s="455">
        <f t="shared" si="3596"/>
        <v>0</v>
      </c>
      <c r="GO355" s="456"/>
      <c r="GP355" s="455">
        <f>ADHB!GQ355</f>
        <v>0</v>
      </c>
      <c r="GQ355" s="455">
        <f t="shared" si="3597"/>
        <v>0</v>
      </c>
      <c r="GR355" s="455">
        <f t="shared" si="3598"/>
        <v>1.706447232</v>
      </c>
      <c r="GS355" s="456">
        <v>0.36319999999999997</v>
      </c>
      <c r="GT355" s="457">
        <f t="shared" si="3599"/>
        <v>0.6197816347</v>
      </c>
      <c r="GU355" s="458">
        <f t="shared" si="3600"/>
        <v>1.086665597</v>
      </c>
      <c r="GV355" s="459"/>
      <c r="GW355" s="452">
        <v>6.0</v>
      </c>
      <c r="GX355" s="453" t="s">
        <v>155</v>
      </c>
      <c r="GY355" s="454" t="s">
        <v>132</v>
      </c>
      <c r="GZ355" s="454" t="s">
        <v>150</v>
      </c>
      <c r="HA355" s="455">
        <f>'Produksi dan Harga'!BN35</f>
        <v>1005</v>
      </c>
      <c r="HB355" s="455">
        <f t="shared" si="3601"/>
        <v>2111.939644</v>
      </c>
      <c r="HC355" s="455">
        <f t="shared" si="3602"/>
        <v>2.122499342</v>
      </c>
      <c r="HD355" s="456"/>
      <c r="HE355" s="455">
        <f t="shared" si="3603"/>
        <v>0</v>
      </c>
      <c r="HF355" s="456"/>
      <c r="HG355" s="455">
        <f>ADHB!HH355</f>
        <v>0</v>
      </c>
      <c r="HH355" s="455">
        <f t="shared" si="3604"/>
        <v>0</v>
      </c>
      <c r="HI355" s="455">
        <f t="shared" si="3605"/>
        <v>2.122499342</v>
      </c>
      <c r="HJ355" s="456">
        <v>0.36319999999999997</v>
      </c>
      <c r="HK355" s="457">
        <f t="shared" si="3606"/>
        <v>0.770891761</v>
      </c>
      <c r="HL355" s="458">
        <f t="shared" si="3607"/>
        <v>1.351607581</v>
      </c>
      <c r="HM355" s="459"/>
      <c r="HN355" s="452">
        <v>6.0</v>
      </c>
      <c r="HO355" s="453" t="s">
        <v>155</v>
      </c>
      <c r="HP355" s="454" t="s">
        <v>132</v>
      </c>
      <c r="HQ355" s="454" t="s">
        <v>150</v>
      </c>
      <c r="HR355" s="455">
        <f>'Produksi dan Harga'!BS35</f>
        <v>2202</v>
      </c>
      <c r="HS355" s="455">
        <f t="shared" si="3608"/>
        <v>2111.939644</v>
      </c>
      <c r="HT355" s="455">
        <f t="shared" si="3609"/>
        <v>4.650491096</v>
      </c>
      <c r="HU355" s="456"/>
      <c r="HV355" s="455">
        <f t="shared" si="3610"/>
        <v>0</v>
      </c>
      <c r="HW355" s="456"/>
      <c r="HX355" s="455">
        <f>ADHB!HY355</f>
        <v>0</v>
      </c>
      <c r="HY355" s="455">
        <f t="shared" si="3611"/>
        <v>0</v>
      </c>
      <c r="HZ355" s="455">
        <f t="shared" si="3612"/>
        <v>4.650491096</v>
      </c>
      <c r="IA355" s="456">
        <v>0.36319999999999997</v>
      </c>
      <c r="IB355" s="457">
        <f t="shared" si="3613"/>
        <v>1.689058366</v>
      </c>
      <c r="IC355" s="458">
        <f t="shared" si="3614"/>
        <v>2.96143273</v>
      </c>
      <c r="ID355" s="459"/>
      <c r="IE355" s="452">
        <v>6.0</v>
      </c>
      <c r="IF355" s="453" t="s">
        <v>155</v>
      </c>
      <c r="IG355" s="454" t="s">
        <v>132</v>
      </c>
      <c r="IH355" s="454" t="s">
        <v>150</v>
      </c>
      <c r="II355" s="455">
        <f>'Produksi dan Harga'!BX35</f>
        <v>217</v>
      </c>
      <c r="IJ355" s="455">
        <f t="shared" si="3615"/>
        <v>2111.939644</v>
      </c>
      <c r="IK355" s="455">
        <f t="shared" si="3616"/>
        <v>0.4582909027</v>
      </c>
      <c r="IL355" s="456"/>
      <c r="IM355" s="455">
        <f t="shared" si="3617"/>
        <v>0</v>
      </c>
      <c r="IN355" s="456"/>
      <c r="IO355" s="455">
        <f>ADHB!IP355</f>
        <v>0</v>
      </c>
      <c r="IP355" s="455">
        <f t="shared" si="3618"/>
        <v>0</v>
      </c>
      <c r="IQ355" s="455">
        <f t="shared" si="3619"/>
        <v>0.4582909027</v>
      </c>
      <c r="IR355" s="456">
        <v>0.36319999999999997</v>
      </c>
      <c r="IS355" s="457">
        <f t="shared" si="3620"/>
        <v>0.1664512559</v>
      </c>
      <c r="IT355" s="458">
        <f t="shared" si="3621"/>
        <v>0.2918396468</v>
      </c>
      <c r="IU355" s="459"/>
      <c r="IV355" s="452">
        <v>6.0</v>
      </c>
      <c r="IW355" s="453" t="s">
        <v>155</v>
      </c>
      <c r="IX355" s="454" t="s">
        <v>132</v>
      </c>
      <c r="IY355" s="454" t="s">
        <v>150</v>
      </c>
      <c r="IZ355" s="455">
        <f>'Produksi dan Harga'!CC35</f>
        <v>430</v>
      </c>
      <c r="JA355" s="455">
        <f t="shared" si="3622"/>
        <v>2111.939644</v>
      </c>
      <c r="JB355" s="455">
        <f t="shared" si="3623"/>
        <v>0.9081340468</v>
      </c>
      <c r="JC355" s="456"/>
      <c r="JD355" s="455">
        <f t="shared" si="3624"/>
        <v>0</v>
      </c>
      <c r="JE355" s="456"/>
      <c r="JF355" s="455">
        <f>ADHB!JG355</f>
        <v>0</v>
      </c>
      <c r="JG355" s="455">
        <f t="shared" si="3625"/>
        <v>0</v>
      </c>
      <c r="JH355" s="455">
        <f t="shared" si="3626"/>
        <v>0.9081340468</v>
      </c>
      <c r="JI355" s="456">
        <v>0.36319999999999997</v>
      </c>
      <c r="JJ355" s="457">
        <f t="shared" si="3627"/>
        <v>0.3298342858</v>
      </c>
      <c r="JK355" s="458">
        <f t="shared" si="3628"/>
        <v>0.578299761</v>
      </c>
      <c r="JL355" s="459"/>
      <c r="JM355" s="452">
        <v>6.0</v>
      </c>
      <c r="JN355" s="453" t="s">
        <v>155</v>
      </c>
      <c r="JO355" s="454" t="s">
        <v>132</v>
      </c>
      <c r="JP355" s="454" t="s">
        <v>150</v>
      </c>
      <c r="JQ355" s="455"/>
      <c r="JR355" s="455">
        <f t="shared" si="3629"/>
        <v>2111.939644</v>
      </c>
      <c r="JS355" s="455">
        <f t="shared" si="3630"/>
        <v>0</v>
      </c>
      <c r="JT355" s="456"/>
      <c r="JU355" s="455">
        <f t="shared" si="3631"/>
        <v>0</v>
      </c>
      <c r="JV355" s="456"/>
      <c r="JW355" s="455" t="str">
        <f>ADHB!LF355</f>
        <v/>
      </c>
      <c r="JX355" s="455">
        <f t="shared" si="3632"/>
        <v>0</v>
      </c>
      <c r="JY355" s="455">
        <f t="shared" si="3633"/>
        <v>0</v>
      </c>
      <c r="JZ355" s="456">
        <v>0.36319999999999997</v>
      </c>
      <c r="KA355" s="457">
        <f t="shared" si="3634"/>
        <v>0</v>
      </c>
      <c r="KB355" s="458">
        <f t="shared" si="3635"/>
        <v>0</v>
      </c>
      <c r="KC355" s="459"/>
      <c r="KD355" s="452">
        <v>6.0</v>
      </c>
      <c r="KE355" s="453" t="s">
        <v>155</v>
      </c>
      <c r="KF355" s="454" t="s">
        <v>132</v>
      </c>
      <c r="KG355" s="454" t="s">
        <v>150</v>
      </c>
      <c r="KH355" s="455"/>
      <c r="KI355" s="455">
        <f t="shared" si="3636"/>
        <v>2111.939644</v>
      </c>
      <c r="KJ355" s="455">
        <f t="shared" si="3637"/>
        <v>0</v>
      </c>
      <c r="KK355" s="456"/>
      <c r="KL355" s="455">
        <f t="shared" si="3638"/>
        <v>0</v>
      </c>
      <c r="KM355" s="456"/>
      <c r="KN355" s="455" t="str">
        <f>ADHB!LW355</f>
        <v/>
      </c>
      <c r="KO355" s="455">
        <f t="shared" si="3639"/>
        <v>0</v>
      </c>
      <c r="KP355" s="455">
        <f t="shared" si="3640"/>
        <v>0</v>
      </c>
      <c r="KQ355" s="456">
        <v>0.36319999999999997</v>
      </c>
      <c r="KR355" s="457">
        <f t="shared" si="3641"/>
        <v>0</v>
      </c>
      <c r="KS355" s="458">
        <f t="shared" si="3642"/>
        <v>0</v>
      </c>
      <c r="KT355" s="459"/>
      <c r="KU355" s="460"/>
    </row>
    <row r="356" ht="15.75" customHeight="1">
      <c r="A356" s="452">
        <v>7.0</v>
      </c>
      <c r="B356" s="453" t="s">
        <v>156</v>
      </c>
      <c r="C356" s="454" t="s">
        <v>132</v>
      </c>
      <c r="D356" s="454" t="s">
        <v>150</v>
      </c>
      <c r="E356" s="455">
        <f>'Produksi dan Harga'!F36</f>
        <v>17081</v>
      </c>
      <c r="F356" s="455">
        <v>2718.390908302503</v>
      </c>
      <c r="G356" s="455">
        <f t="shared" si="3518"/>
        <v>46.4328351</v>
      </c>
      <c r="H356" s="456"/>
      <c r="I356" s="455">
        <f t="shared" si="3519"/>
        <v>0</v>
      </c>
      <c r="J356" s="456"/>
      <c r="K356" s="455">
        <f>ADHB!L356</f>
        <v>0</v>
      </c>
      <c r="L356" s="455">
        <f t="shared" si="3520"/>
        <v>0</v>
      </c>
      <c r="M356" s="455">
        <f t="shared" si="3521"/>
        <v>46.4328351</v>
      </c>
      <c r="N356" s="456">
        <v>0.36319999999999997</v>
      </c>
      <c r="O356" s="457">
        <f t="shared" si="3522"/>
        <v>16.86440571</v>
      </c>
      <c r="P356" s="458">
        <f t="shared" si="3523"/>
        <v>29.56842939</v>
      </c>
      <c r="Q356" s="459"/>
      <c r="R356" s="452">
        <v>7.0</v>
      </c>
      <c r="S356" s="453" t="s">
        <v>156</v>
      </c>
      <c r="T356" s="454" t="s">
        <v>132</v>
      </c>
      <c r="U356" s="454" t="s">
        <v>150</v>
      </c>
      <c r="V356" s="455">
        <f>'Produksi dan Harga'!K36</f>
        <v>931</v>
      </c>
      <c r="W356" s="455">
        <f t="shared" si="3524"/>
        <v>2718.390908</v>
      </c>
      <c r="X356" s="455">
        <f t="shared" si="3525"/>
        <v>2.530821936</v>
      </c>
      <c r="Y356" s="456"/>
      <c r="Z356" s="455">
        <f t="shared" si="3526"/>
        <v>0</v>
      </c>
      <c r="AA356" s="456"/>
      <c r="AB356" s="455">
        <f>ADHB!AC356</f>
        <v>0</v>
      </c>
      <c r="AC356" s="455">
        <f t="shared" si="3527"/>
        <v>0</v>
      </c>
      <c r="AD356" s="455">
        <f t="shared" si="3528"/>
        <v>2.530821936</v>
      </c>
      <c r="AE356" s="456">
        <v>0.36319999999999997</v>
      </c>
      <c r="AF356" s="457">
        <f t="shared" si="3529"/>
        <v>0.919194527</v>
      </c>
      <c r="AG356" s="458">
        <f t="shared" si="3530"/>
        <v>1.611627409</v>
      </c>
      <c r="AH356" s="459"/>
      <c r="AI356" s="452">
        <v>7.0</v>
      </c>
      <c r="AJ356" s="453" t="s">
        <v>156</v>
      </c>
      <c r="AK356" s="454" t="s">
        <v>132</v>
      </c>
      <c r="AL356" s="454" t="s">
        <v>150</v>
      </c>
      <c r="AM356" s="455">
        <f>'Produksi dan Harga'!P36</f>
        <v>816</v>
      </c>
      <c r="AN356" s="455">
        <f t="shared" si="3531"/>
        <v>2718.390908</v>
      </c>
      <c r="AO356" s="455">
        <f t="shared" si="3532"/>
        <v>2.218206981</v>
      </c>
      <c r="AP356" s="456"/>
      <c r="AQ356" s="455">
        <f t="shared" si="3533"/>
        <v>0</v>
      </c>
      <c r="AR356" s="456"/>
      <c r="AS356" s="455">
        <f>ADHB!AT356</f>
        <v>0</v>
      </c>
      <c r="AT356" s="455">
        <f t="shared" si="3534"/>
        <v>0</v>
      </c>
      <c r="AU356" s="455">
        <f t="shared" si="3535"/>
        <v>2.218206981</v>
      </c>
      <c r="AV356" s="456">
        <v>0.36319999999999997</v>
      </c>
      <c r="AW356" s="457">
        <f t="shared" si="3536"/>
        <v>0.8056527756</v>
      </c>
      <c r="AX356" s="458">
        <f t="shared" si="3537"/>
        <v>1.412554206</v>
      </c>
      <c r="AY356" s="459"/>
      <c r="AZ356" s="452">
        <v>7.0</v>
      </c>
      <c r="BA356" s="453" t="s">
        <v>156</v>
      </c>
      <c r="BB356" s="454" t="s">
        <v>132</v>
      </c>
      <c r="BC356" s="454" t="s">
        <v>150</v>
      </c>
      <c r="BD356" s="455">
        <f>'Produksi dan Harga'!U36</f>
        <v>435</v>
      </c>
      <c r="BE356" s="455">
        <f t="shared" si="3538"/>
        <v>2718.390908</v>
      </c>
      <c r="BF356" s="455">
        <f t="shared" si="3539"/>
        <v>1.182500045</v>
      </c>
      <c r="BG356" s="456"/>
      <c r="BH356" s="455">
        <f t="shared" si="3540"/>
        <v>0</v>
      </c>
      <c r="BI356" s="456"/>
      <c r="BJ356" s="455">
        <f>ADHB!BK356</f>
        <v>0</v>
      </c>
      <c r="BK356" s="455">
        <f t="shared" si="3541"/>
        <v>0</v>
      </c>
      <c r="BL356" s="455">
        <f t="shared" si="3542"/>
        <v>1.182500045</v>
      </c>
      <c r="BM356" s="456">
        <v>0.36319999999999997</v>
      </c>
      <c r="BN356" s="457">
        <f t="shared" si="3543"/>
        <v>0.4294840164</v>
      </c>
      <c r="BO356" s="458">
        <f t="shared" si="3544"/>
        <v>0.7530160287</v>
      </c>
      <c r="BP356" s="459"/>
      <c r="BQ356" s="452">
        <v>7.0</v>
      </c>
      <c r="BR356" s="453" t="s">
        <v>156</v>
      </c>
      <c r="BS356" s="454" t="s">
        <v>132</v>
      </c>
      <c r="BT356" s="454" t="s">
        <v>150</v>
      </c>
      <c r="BU356" s="455">
        <f>'Produksi dan Harga'!Z36</f>
        <v>74</v>
      </c>
      <c r="BV356" s="455">
        <f t="shared" si="3545"/>
        <v>2718.390908</v>
      </c>
      <c r="BW356" s="455">
        <f t="shared" si="3546"/>
        <v>0.2011609272</v>
      </c>
      <c r="BX356" s="456"/>
      <c r="BY356" s="455">
        <f t="shared" si="3547"/>
        <v>0</v>
      </c>
      <c r="BZ356" s="456"/>
      <c r="CA356" s="455">
        <f>ADHB!CB356</f>
        <v>0</v>
      </c>
      <c r="CB356" s="455">
        <f t="shared" si="3548"/>
        <v>0</v>
      </c>
      <c r="CC356" s="455">
        <f t="shared" si="3549"/>
        <v>0.2011609272</v>
      </c>
      <c r="CD356" s="456">
        <v>0.36319999999999997</v>
      </c>
      <c r="CE356" s="457">
        <f t="shared" si="3550"/>
        <v>0.07306164876</v>
      </c>
      <c r="CF356" s="458">
        <f t="shared" si="3551"/>
        <v>0.1280992785</v>
      </c>
      <c r="CG356" s="459"/>
      <c r="CH356" s="452">
        <v>7.0</v>
      </c>
      <c r="CI356" s="453" t="s">
        <v>156</v>
      </c>
      <c r="CJ356" s="454" t="s">
        <v>132</v>
      </c>
      <c r="CK356" s="454" t="s">
        <v>150</v>
      </c>
      <c r="CL356" s="455">
        <f>'Produksi dan Harga'!AE36</f>
        <v>68</v>
      </c>
      <c r="CM356" s="455">
        <f t="shared" si="3552"/>
        <v>2718.390908</v>
      </c>
      <c r="CN356" s="455">
        <f t="shared" si="3553"/>
        <v>0.1848505818</v>
      </c>
      <c r="CO356" s="456"/>
      <c r="CP356" s="455">
        <f t="shared" si="3554"/>
        <v>0</v>
      </c>
      <c r="CQ356" s="456"/>
      <c r="CR356" s="455">
        <f>ADHB!CS356</f>
        <v>0</v>
      </c>
      <c r="CS356" s="455">
        <f t="shared" si="3555"/>
        <v>0</v>
      </c>
      <c r="CT356" s="455">
        <f t="shared" si="3556"/>
        <v>0.1848505818</v>
      </c>
      <c r="CU356" s="456">
        <v>0.36319999999999997</v>
      </c>
      <c r="CV356" s="457">
        <f t="shared" si="3557"/>
        <v>0.0671377313</v>
      </c>
      <c r="CW356" s="458">
        <f t="shared" si="3558"/>
        <v>0.1177128505</v>
      </c>
      <c r="CX356" s="459"/>
      <c r="CY356" s="452">
        <v>7.0</v>
      </c>
      <c r="CZ356" s="453" t="s">
        <v>156</v>
      </c>
      <c r="DA356" s="454" t="s">
        <v>132</v>
      </c>
      <c r="DB356" s="454" t="s">
        <v>150</v>
      </c>
      <c r="DC356" s="455">
        <f>'Produksi dan Harga'!AJ36</f>
        <v>20</v>
      </c>
      <c r="DD356" s="455">
        <f t="shared" si="3559"/>
        <v>2718.390908</v>
      </c>
      <c r="DE356" s="455">
        <f t="shared" si="3560"/>
        <v>0.05436781817</v>
      </c>
      <c r="DF356" s="456"/>
      <c r="DG356" s="455">
        <f t="shared" si="3561"/>
        <v>0</v>
      </c>
      <c r="DH356" s="456"/>
      <c r="DI356" s="455">
        <f>ADHB!DJ356</f>
        <v>0</v>
      </c>
      <c r="DJ356" s="455">
        <f t="shared" si="3562"/>
        <v>0</v>
      </c>
      <c r="DK356" s="455">
        <f t="shared" si="3563"/>
        <v>0.05436781817</v>
      </c>
      <c r="DL356" s="456">
        <v>0.36319999999999997</v>
      </c>
      <c r="DM356" s="457">
        <f t="shared" si="3564"/>
        <v>0.01974639156</v>
      </c>
      <c r="DN356" s="458">
        <f t="shared" si="3565"/>
        <v>0.03462142661</v>
      </c>
      <c r="DO356" s="459"/>
      <c r="DP356" s="452">
        <v>7.0</v>
      </c>
      <c r="DQ356" s="453" t="s">
        <v>156</v>
      </c>
      <c r="DR356" s="454" t="s">
        <v>132</v>
      </c>
      <c r="DS356" s="454" t="s">
        <v>150</v>
      </c>
      <c r="DT356" s="455">
        <f>'Produksi dan Harga'!AO36</f>
        <v>110</v>
      </c>
      <c r="DU356" s="455">
        <f t="shared" si="3566"/>
        <v>2718.390908</v>
      </c>
      <c r="DV356" s="455">
        <f t="shared" si="3567"/>
        <v>0.2990229999</v>
      </c>
      <c r="DW356" s="456"/>
      <c r="DX356" s="455">
        <f t="shared" si="3568"/>
        <v>0</v>
      </c>
      <c r="DY356" s="456"/>
      <c r="DZ356" s="455">
        <f>ADHB!EA356</f>
        <v>0</v>
      </c>
      <c r="EA356" s="455">
        <f t="shared" si="3569"/>
        <v>0</v>
      </c>
      <c r="EB356" s="455">
        <f t="shared" si="3570"/>
        <v>0.2990229999</v>
      </c>
      <c r="EC356" s="456">
        <v>0.36319999999999997</v>
      </c>
      <c r="ED356" s="457">
        <f t="shared" si="3571"/>
        <v>0.1086051536</v>
      </c>
      <c r="EE356" s="458">
        <f t="shared" si="3572"/>
        <v>0.1904178463</v>
      </c>
      <c r="EF356" s="459"/>
      <c r="EG356" s="452">
        <v>7.0</v>
      </c>
      <c r="EH356" s="453" t="s">
        <v>156</v>
      </c>
      <c r="EI356" s="454" t="s">
        <v>132</v>
      </c>
      <c r="EJ356" s="454" t="s">
        <v>150</v>
      </c>
      <c r="EK356" s="455">
        <f>'Produksi dan Harga'!AT36</f>
        <v>65</v>
      </c>
      <c r="EL356" s="455">
        <f t="shared" si="3573"/>
        <v>2718.390908</v>
      </c>
      <c r="EM356" s="455">
        <f t="shared" si="3574"/>
        <v>0.176695409</v>
      </c>
      <c r="EN356" s="456"/>
      <c r="EO356" s="455">
        <f t="shared" si="3575"/>
        <v>0</v>
      </c>
      <c r="EP356" s="456"/>
      <c r="EQ356" s="455">
        <f>ADHB!ER356</f>
        <v>0</v>
      </c>
      <c r="ER356" s="455">
        <f t="shared" si="3576"/>
        <v>0</v>
      </c>
      <c r="ES356" s="455">
        <f t="shared" si="3577"/>
        <v>0.176695409</v>
      </c>
      <c r="ET356" s="456">
        <v>0.36319999999999997</v>
      </c>
      <c r="EU356" s="457">
        <f t="shared" si="3578"/>
        <v>0.06417577256</v>
      </c>
      <c r="EV356" s="458">
        <f t="shared" si="3579"/>
        <v>0.1125196365</v>
      </c>
      <c r="EW356" s="459"/>
      <c r="EX356" s="452">
        <v>7.0</v>
      </c>
      <c r="EY356" s="453" t="s">
        <v>156</v>
      </c>
      <c r="EZ356" s="454" t="s">
        <v>132</v>
      </c>
      <c r="FA356" s="454" t="s">
        <v>150</v>
      </c>
      <c r="FB356" s="455">
        <f>'Produksi dan Harga'!AY36</f>
        <v>212</v>
      </c>
      <c r="FC356" s="455">
        <f t="shared" si="3580"/>
        <v>2718.390908</v>
      </c>
      <c r="FD356" s="455">
        <f t="shared" si="3581"/>
        <v>0.5762988726</v>
      </c>
      <c r="FE356" s="456"/>
      <c r="FF356" s="455">
        <f t="shared" si="3582"/>
        <v>0</v>
      </c>
      <c r="FG356" s="456"/>
      <c r="FH356" s="455">
        <f>ADHB!FI356</f>
        <v>0</v>
      </c>
      <c r="FI356" s="455">
        <f t="shared" si="3583"/>
        <v>0</v>
      </c>
      <c r="FJ356" s="455">
        <f t="shared" si="3584"/>
        <v>0.5762988726</v>
      </c>
      <c r="FK356" s="456">
        <v>0.36319999999999997</v>
      </c>
      <c r="FL356" s="457">
        <f t="shared" si="3585"/>
        <v>0.2093117505</v>
      </c>
      <c r="FM356" s="458">
        <f t="shared" si="3586"/>
        <v>0.366987122</v>
      </c>
      <c r="FN356" s="459"/>
      <c r="FO356" s="452">
        <v>7.0</v>
      </c>
      <c r="FP356" s="453" t="s">
        <v>156</v>
      </c>
      <c r="FQ356" s="454" t="s">
        <v>132</v>
      </c>
      <c r="FR356" s="454" t="s">
        <v>150</v>
      </c>
      <c r="FS356" s="455">
        <f>'Produksi dan Harga'!BD36</f>
        <v>0</v>
      </c>
      <c r="FT356" s="455">
        <f t="shared" si="3587"/>
        <v>2718.390908</v>
      </c>
      <c r="FU356" s="455">
        <f t="shared" si="3588"/>
        <v>0</v>
      </c>
      <c r="FV356" s="456"/>
      <c r="FW356" s="455">
        <f t="shared" si="3589"/>
        <v>0</v>
      </c>
      <c r="FX356" s="456"/>
      <c r="FY356" s="455">
        <f>ADHB!FZ356</f>
        <v>0</v>
      </c>
      <c r="FZ356" s="455">
        <f t="shared" si="3590"/>
        <v>0</v>
      </c>
      <c r="GA356" s="455">
        <f t="shared" si="3591"/>
        <v>0</v>
      </c>
      <c r="GB356" s="456">
        <v>0.36319999999999997</v>
      </c>
      <c r="GC356" s="457">
        <f t="shared" si="3592"/>
        <v>0</v>
      </c>
      <c r="GD356" s="458">
        <f t="shared" si="3593"/>
        <v>0</v>
      </c>
      <c r="GE356" s="459"/>
      <c r="GF356" s="452">
        <v>7.0</v>
      </c>
      <c r="GG356" s="453" t="s">
        <v>156</v>
      </c>
      <c r="GH356" s="454" t="s">
        <v>132</v>
      </c>
      <c r="GI356" s="454" t="s">
        <v>150</v>
      </c>
      <c r="GJ356" s="455">
        <f>'Produksi dan Harga'!BI36</f>
        <v>32</v>
      </c>
      <c r="GK356" s="455">
        <f t="shared" si="3594"/>
        <v>2718.390908</v>
      </c>
      <c r="GL356" s="455">
        <f t="shared" si="3595"/>
        <v>0.08698850907</v>
      </c>
      <c r="GM356" s="456"/>
      <c r="GN356" s="455">
        <f t="shared" si="3596"/>
        <v>0</v>
      </c>
      <c r="GO356" s="456"/>
      <c r="GP356" s="455">
        <f>ADHB!GQ356</f>
        <v>0</v>
      </c>
      <c r="GQ356" s="455">
        <f t="shared" si="3597"/>
        <v>0</v>
      </c>
      <c r="GR356" s="455">
        <f t="shared" si="3598"/>
        <v>0.08698850907</v>
      </c>
      <c r="GS356" s="456">
        <v>0.36319999999999997</v>
      </c>
      <c r="GT356" s="457">
        <f t="shared" si="3599"/>
        <v>0.03159422649</v>
      </c>
      <c r="GU356" s="458">
        <f t="shared" si="3600"/>
        <v>0.05539428257</v>
      </c>
      <c r="GV356" s="459"/>
      <c r="GW356" s="452">
        <v>7.0</v>
      </c>
      <c r="GX356" s="453" t="s">
        <v>156</v>
      </c>
      <c r="GY356" s="454" t="s">
        <v>132</v>
      </c>
      <c r="GZ356" s="454" t="s">
        <v>150</v>
      </c>
      <c r="HA356" s="455">
        <f>'Produksi dan Harga'!BN36</f>
        <v>140</v>
      </c>
      <c r="HB356" s="455">
        <f t="shared" si="3601"/>
        <v>2718.390908</v>
      </c>
      <c r="HC356" s="455">
        <f t="shared" si="3602"/>
        <v>0.3805747272</v>
      </c>
      <c r="HD356" s="456"/>
      <c r="HE356" s="455">
        <f t="shared" si="3603"/>
        <v>0</v>
      </c>
      <c r="HF356" s="456"/>
      <c r="HG356" s="455">
        <f>ADHB!HH356</f>
        <v>0</v>
      </c>
      <c r="HH356" s="455">
        <f t="shared" si="3604"/>
        <v>0</v>
      </c>
      <c r="HI356" s="455">
        <f t="shared" si="3605"/>
        <v>0.3805747272</v>
      </c>
      <c r="HJ356" s="456">
        <v>0.36319999999999997</v>
      </c>
      <c r="HK356" s="457">
        <f t="shared" si="3606"/>
        <v>0.1382247409</v>
      </c>
      <c r="HL356" s="458">
        <f t="shared" si="3607"/>
        <v>0.2423499863</v>
      </c>
      <c r="HM356" s="459"/>
      <c r="HN356" s="452">
        <v>7.0</v>
      </c>
      <c r="HO356" s="453" t="s">
        <v>156</v>
      </c>
      <c r="HP356" s="454" t="s">
        <v>132</v>
      </c>
      <c r="HQ356" s="454" t="s">
        <v>150</v>
      </c>
      <c r="HR356" s="455">
        <f>'Produksi dan Harga'!BS36</f>
        <v>30</v>
      </c>
      <c r="HS356" s="455">
        <f t="shared" si="3608"/>
        <v>2718.390908</v>
      </c>
      <c r="HT356" s="455">
        <f t="shared" si="3609"/>
        <v>0.08155172725</v>
      </c>
      <c r="HU356" s="456"/>
      <c r="HV356" s="455">
        <f t="shared" si="3610"/>
        <v>0</v>
      </c>
      <c r="HW356" s="456"/>
      <c r="HX356" s="455">
        <f>ADHB!HY356</f>
        <v>0</v>
      </c>
      <c r="HY356" s="455">
        <f t="shared" si="3611"/>
        <v>0</v>
      </c>
      <c r="HZ356" s="455">
        <f t="shared" si="3612"/>
        <v>0.08155172725</v>
      </c>
      <c r="IA356" s="456">
        <v>0.36319999999999997</v>
      </c>
      <c r="IB356" s="457">
        <f t="shared" si="3613"/>
        <v>0.02961958734</v>
      </c>
      <c r="IC356" s="458">
        <f t="shared" si="3614"/>
        <v>0.05193213991</v>
      </c>
      <c r="ID356" s="459"/>
      <c r="IE356" s="452">
        <v>7.0</v>
      </c>
      <c r="IF356" s="453" t="s">
        <v>156</v>
      </c>
      <c r="IG356" s="454" t="s">
        <v>132</v>
      </c>
      <c r="IH356" s="454" t="s">
        <v>150</v>
      </c>
      <c r="II356" s="455">
        <f>'Produksi dan Harga'!BX36</f>
        <v>0</v>
      </c>
      <c r="IJ356" s="455">
        <f t="shared" si="3615"/>
        <v>2718.390908</v>
      </c>
      <c r="IK356" s="455">
        <f t="shared" si="3616"/>
        <v>0</v>
      </c>
      <c r="IL356" s="456"/>
      <c r="IM356" s="455">
        <f t="shared" si="3617"/>
        <v>0</v>
      </c>
      <c r="IN356" s="456"/>
      <c r="IO356" s="455">
        <f>ADHB!IP356</f>
        <v>0</v>
      </c>
      <c r="IP356" s="455">
        <f t="shared" si="3618"/>
        <v>0</v>
      </c>
      <c r="IQ356" s="455">
        <f t="shared" si="3619"/>
        <v>0</v>
      </c>
      <c r="IR356" s="456">
        <v>0.36319999999999997</v>
      </c>
      <c r="IS356" s="457">
        <f t="shared" si="3620"/>
        <v>0</v>
      </c>
      <c r="IT356" s="458">
        <f t="shared" si="3621"/>
        <v>0</v>
      </c>
      <c r="IU356" s="459"/>
      <c r="IV356" s="452">
        <v>7.0</v>
      </c>
      <c r="IW356" s="453" t="s">
        <v>156</v>
      </c>
      <c r="IX356" s="454" t="s">
        <v>132</v>
      </c>
      <c r="IY356" s="454" t="s">
        <v>150</v>
      </c>
      <c r="IZ356" s="455">
        <f>'Produksi dan Harga'!CC36</f>
        <v>5</v>
      </c>
      <c r="JA356" s="455">
        <f t="shared" si="3622"/>
        <v>2718.390908</v>
      </c>
      <c r="JB356" s="455">
        <f t="shared" si="3623"/>
        <v>0.01359195454</v>
      </c>
      <c r="JC356" s="456"/>
      <c r="JD356" s="455">
        <f t="shared" si="3624"/>
        <v>0</v>
      </c>
      <c r="JE356" s="456"/>
      <c r="JF356" s="455">
        <f>ADHB!JG356</f>
        <v>0</v>
      </c>
      <c r="JG356" s="455">
        <f t="shared" si="3625"/>
        <v>0</v>
      </c>
      <c r="JH356" s="455">
        <f t="shared" si="3626"/>
        <v>0.01359195454</v>
      </c>
      <c r="JI356" s="456">
        <v>0.36319999999999997</v>
      </c>
      <c r="JJ356" s="457">
        <f t="shared" si="3627"/>
        <v>0.004936597889</v>
      </c>
      <c r="JK356" s="458">
        <f t="shared" si="3628"/>
        <v>0.008655356652</v>
      </c>
      <c r="JL356" s="459"/>
      <c r="JM356" s="452">
        <v>7.0</v>
      </c>
      <c r="JN356" s="453" t="s">
        <v>156</v>
      </c>
      <c r="JO356" s="454" t="s">
        <v>132</v>
      </c>
      <c r="JP356" s="454" t="s">
        <v>150</v>
      </c>
      <c r="JQ356" s="455"/>
      <c r="JR356" s="455">
        <f t="shared" si="3629"/>
        <v>2718.390908</v>
      </c>
      <c r="JS356" s="455">
        <f t="shared" si="3630"/>
        <v>0</v>
      </c>
      <c r="JT356" s="456"/>
      <c r="JU356" s="455">
        <f t="shared" si="3631"/>
        <v>0</v>
      </c>
      <c r="JV356" s="456"/>
      <c r="JW356" s="455" t="str">
        <f>ADHB!LF356</f>
        <v/>
      </c>
      <c r="JX356" s="455">
        <f t="shared" si="3632"/>
        <v>0</v>
      </c>
      <c r="JY356" s="455">
        <f t="shared" si="3633"/>
        <v>0</v>
      </c>
      <c r="JZ356" s="456">
        <v>0.36319999999999997</v>
      </c>
      <c r="KA356" s="457">
        <f t="shared" si="3634"/>
        <v>0</v>
      </c>
      <c r="KB356" s="458">
        <f t="shared" si="3635"/>
        <v>0</v>
      </c>
      <c r="KC356" s="459"/>
      <c r="KD356" s="452">
        <v>7.0</v>
      </c>
      <c r="KE356" s="453" t="s">
        <v>156</v>
      </c>
      <c r="KF356" s="454" t="s">
        <v>132</v>
      </c>
      <c r="KG356" s="454" t="s">
        <v>150</v>
      </c>
      <c r="KH356" s="455"/>
      <c r="KI356" s="455">
        <f t="shared" si="3636"/>
        <v>2718.390908</v>
      </c>
      <c r="KJ356" s="455">
        <f t="shared" si="3637"/>
        <v>0</v>
      </c>
      <c r="KK356" s="456"/>
      <c r="KL356" s="455">
        <f t="shared" si="3638"/>
        <v>0</v>
      </c>
      <c r="KM356" s="456"/>
      <c r="KN356" s="455" t="str">
        <f>ADHB!LW356</f>
        <v/>
      </c>
      <c r="KO356" s="455">
        <f t="shared" si="3639"/>
        <v>0</v>
      </c>
      <c r="KP356" s="455">
        <f t="shared" si="3640"/>
        <v>0</v>
      </c>
      <c r="KQ356" s="456">
        <v>0.36319999999999997</v>
      </c>
      <c r="KR356" s="457">
        <f t="shared" si="3641"/>
        <v>0</v>
      </c>
      <c r="KS356" s="458">
        <f t="shared" si="3642"/>
        <v>0</v>
      </c>
      <c r="KT356" s="459"/>
      <c r="KU356" s="460"/>
    </row>
    <row r="357" ht="15.75" customHeight="1">
      <c r="A357" s="452">
        <v>8.0</v>
      </c>
      <c r="B357" s="453" t="s">
        <v>157</v>
      </c>
      <c r="C357" s="454" t="s">
        <v>132</v>
      </c>
      <c r="D357" s="454" t="s">
        <v>150</v>
      </c>
      <c r="E357" s="455">
        <f>'Produksi dan Harga'!F37</f>
        <v>4643</v>
      </c>
      <c r="F357" s="455">
        <v>2557.2555688219627</v>
      </c>
      <c r="G357" s="455">
        <f t="shared" si="3518"/>
        <v>11.87333761</v>
      </c>
      <c r="H357" s="456"/>
      <c r="I357" s="455">
        <f t="shared" si="3519"/>
        <v>0</v>
      </c>
      <c r="J357" s="456"/>
      <c r="K357" s="455">
        <f>ADHB!L357</f>
        <v>0</v>
      </c>
      <c r="L357" s="455">
        <f t="shared" si="3520"/>
        <v>0</v>
      </c>
      <c r="M357" s="455">
        <f t="shared" si="3521"/>
        <v>11.87333761</v>
      </c>
      <c r="N357" s="456">
        <v>0.36319999999999997</v>
      </c>
      <c r="O357" s="457">
        <f t="shared" si="3522"/>
        <v>4.312396219</v>
      </c>
      <c r="P357" s="458">
        <f t="shared" si="3523"/>
        <v>7.560941388</v>
      </c>
      <c r="Q357" s="459"/>
      <c r="R357" s="452">
        <v>8.0</v>
      </c>
      <c r="S357" s="453" t="s">
        <v>157</v>
      </c>
      <c r="T357" s="454" t="s">
        <v>132</v>
      </c>
      <c r="U357" s="454" t="s">
        <v>150</v>
      </c>
      <c r="V357" s="455">
        <f>'Produksi dan Harga'!K37</f>
        <v>1801</v>
      </c>
      <c r="W357" s="455">
        <f t="shared" si="3524"/>
        <v>2557.255569</v>
      </c>
      <c r="X357" s="455">
        <f t="shared" si="3525"/>
        <v>4.605617279</v>
      </c>
      <c r="Y357" s="456"/>
      <c r="Z357" s="455">
        <f t="shared" si="3526"/>
        <v>0</v>
      </c>
      <c r="AA357" s="456"/>
      <c r="AB357" s="455">
        <f>ADHB!AC357</f>
        <v>0</v>
      </c>
      <c r="AC357" s="455">
        <f t="shared" si="3527"/>
        <v>0</v>
      </c>
      <c r="AD357" s="455">
        <f t="shared" si="3528"/>
        <v>4.605617279</v>
      </c>
      <c r="AE357" s="456">
        <v>0.36319999999999997</v>
      </c>
      <c r="AF357" s="457">
        <f t="shared" si="3529"/>
        <v>1.672760196</v>
      </c>
      <c r="AG357" s="458">
        <f t="shared" si="3530"/>
        <v>2.932857084</v>
      </c>
      <c r="AH357" s="459"/>
      <c r="AI357" s="452">
        <v>8.0</v>
      </c>
      <c r="AJ357" s="453" t="s">
        <v>157</v>
      </c>
      <c r="AK357" s="454" t="s">
        <v>132</v>
      </c>
      <c r="AL357" s="454" t="s">
        <v>150</v>
      </c>
      <c r="AM357" s="455">
        <f>'Produksi dan Harga'!P37</f>
        <v>3273</v>
      </c>
      <c r="AN357" s="455">
        <f t="shared" si="3531"/>
        <v>2557.255569</v>
      </c>
      <c r="AO357" s="455">
        <f t="shared" si="3532"/>
        <v>8.369897477</v>
      </c>
      <c r="AP357" s="456"/>
      <c r="AQ357" s="455">
        <f t="shared" si="3533"/>
        <v>0</v>
      </c>
      <c r="AR357" s="456"/>
      <c r="AS357" s="455">
        <f>ADHB!AT357</f>
        <v>0</v>
      </c>
      <c r="AT357" s="455">
        <f t="shared" si="3534"/>
        <v>0</v>
      </c>
      <c r="AU357" s="455">
        <f t="shared" si="3535"/>
        <v>8.369897477</v>
      </c>
      <c r="AV357" s="456">
        <v>0.36319999999999997</v>
      </c>
      <c r="AW357" s="457">
        <f t="shared" si="3536"/>
        <v>3.039946764</v>
      </c>
      <c r="AX357" s="458">
        <f t="shared" si="3537"/>
        <v>5.329950713</v>
      </c>
      <c r="AY357" s="459"/>
      <c r="AZ357" s="452">
        <v>8.0</v>
      </c>
      <c r="BA357" s="453" t="s">
        <v>157</v>
      </c>
      <c r="BB357" s="454" t="s">
        <v>132</v>
      </c>
      <c r="BC357" s="454" t="s">
        <v>150</v>
      </c>
      <c r="BD357" s="455">
        <f>'Produksi dan Harga'!U37</f>
        <v>1568</v>
      </c>
      <c r="BE357" s="455">
        <f t="shared" si="3538"/>
        <v>2557.255569</v>
      </c>
      <c r="BF357" s="455">
        <f t="shared" si="3539"/>
        <v>4.009776732</v>
      </c>
      <c r="BG357" s="456"/>
      <c r="BH357" s="455">
        <f t="shared" si="3540"/>
        <v>0</v>
      </c>
      <c r="BI357" s="456"/>
      <c r="BJ357" s="455">
        <f>ADHB!BK357</f>
        <v>0</v>
      </c>
      <c r="BK357" s="455">
        <f t="shared" si="3541"/>
        <v>0</v>
      </c>
      <c r="BL357" s="455">
        <f t="shared" si="3542"/>
        <v>4.009776732</v>
      </c>
      <c r="BM357" s="456">
        <v>0.36319999999999997</v>
      </c>
      <c r="BN357" s="457">
        <f t="shared" si="3543"/>
        <v>1.456350909</v>
      </c>
      <c r="BO357" s="458">
        <f t="shared" si="3544"/>
        <v>2.553425823</v>
      </c>
      <c r="BP357" s="459"/>
      <c r="BQ357" s="452">
        <v>8.0</v>
      </c>
      <c r="BR357" s="453" t="s">
        <v>157</v>
      </c>
      <c r="BS357" s="454" t="s">
        <v>132</v>
      </c>
      <c r="BT357" s="454" t="s">
        <v>150</v>
      </c>
      <c r="BU357" s="455">
        <f>'Produksi dan Harga'!Z37</f>
        <v>534</v>
      </c>
      <c r="BV357" s="455">
        <f t="shared" si="3545"/>
        <v>2557.255569</v>
      </c>
      <c r="BW357" s="455">
        <f t="shared" si="3546"/>
        <v>1.365574474</v>
      </c>
      <c r="BX357" s="456"/>
      <c r="BY357" s="455">
        <f t="shared" si="3547"/>
        <v>0</v>
      </c>
      <c r="BZ357" s="456"/>
      <c r="CA357" s="455">
        <f>ADHB!CB357</f>
        <v>0</v>
      </c>
      <c r="CB357" s="455">
        <f t="shared" si="3548"/>
        <v>0</v>
      </c>
      <c r="CC357" s="455">
        <f t="shared" si="3549"/>
        <v>1.365574474</v>
      </c>
      <c r="CD357" s="456">
        <v>0.36319999999999997</v>
      </c>
      <c r="CE357" s="457">
        <f t="shared" si="3550"/>
        <v>0.4959766489</v>
      </c>
      <c r="CF357" s="458">
        <f t="shared" si="3551"/>
        <v>0.8695978249</v>
      </c>
      <c r="CG357" s="459"/>
      <c r="CH357" s="452">
        <v>8.0</v>
      </c>
      <c r="CI357" s="453" t="s">
        <v>157</v>
      </c>
      <c r="CJ357" s="454" t="s">
        <v>132</v>
      </c>
      <c r="CK357" s="454" t="s">
        <v>150</v>
      </c>
      <c r="CL357" s="455">
        <f>'Produksi dan Harga'!AE37</f>
        <v>372</v>
      </c>
      <c r="CM357" s="455">
        <f t="shared" si="3552"/>
        <v>2557.255569</v>
      </c>
      <c r="CN357" s="455">
        <f t="shared" si="3553"/>
        <v>0.9512990716</v>
      </c>
      <c r="CO357" s="456"/>
      <c r="CP357" s="455">
        <f t="shared" si="3554"/>
        <v>0</v>
      </c>
      <c r="CQ357" s="456"/>
      <c r="CR357" s="455">
        <f>ADHB!CS357</f>
        <v>0</v>
      </c>
      <c r="CS357" s="455">
        <f t="shared" si="3555"/>
        <v>0</v>
      </c>
      <c r="CT357" s="455">
        <f t="shared" si="3556"/>
        <v>0.9512990716</v>
      </c>
      <c r="CU357" s="456">
        <v>0.36319999999999997</v>
      </c>
      <c r="CV357" s="457">
        <f t="shared" si="3557"/>
        <v>0.3455118228</v>
      </c>
      <c r="CW357" s="458">
        <f t="shared" si="3558"/>
        <v>0.6057872488</v>
      </c>
      <c r="CX357" s="459"/>
      <c r="CY357" s="452">
        <v>8.0</v>
      </c>
      <c r="CZ357" s="453" t="s">
        <v>157</v>
      </c>
      <c r="DA357" s="454" t="s">
        <v>132</v>
      </c>
      <c r="DB357" s="454" t="s">
        <v>150</v>
      </c>
      <c r="DC357" s="455">
        <f>'Produksi dan Harga'!AJ37</f>
        <v>1065</v>
      </c>
      <c r="DD357" s="455">
        <f t="shared" si="3559"/>
        <v>2557.255569</v>
      </c>
      <c r="DE357" s="455">
        <f t="shared" si="3560"/>
        <v>2.723477181</v>
      </c>
      <c r="DF357" s="456"/>
      <c r="DG357" s="455">
        <f t="shared" si="3561"/>
        <v>0</v>
      </c>
      <c r="DH357" s="456"/>
      <c r="DI357" s="455">
        <f>ADHB!DJ357</f>
        <v>0</v>
      </c>
      <c r="DJ357" s="455">
        <f t="shared" si="3562"/>
        <v>0</v>
      </c>
      <c r="DK357" s="455">
        <f t="shared" si="3563"/>
        <v>2.723477181</v>
      </c>
      <c r="DL357" s="456">
        <v>0.36319999999999997</v>
      </c>
      <c r="DM357" s="457">
        <f t="shared" si="3564"/>
        <v>0.9891669121</v>
      </c>
      <c r="DN357" s="458">
        <f t="shared" si="3565"/>
        <v>1.734310269</v>
      </c>
      <c r="DO357" s="459"/>
      <c r="DP357" s="452">
        <v>8.0</v>
      </c>
      <c r="DQ357" s="453" t="s">
        <v>157</v>
      </c>
      <c r="DR357" s="454" t="s">
        <v>132</v>
      </c>
      <c r="DS357" s="454" t="s">
        <v>150</v>
      </c>
      <c r="DT357" s="455">
        <f>'Produksi dan Harga'!AO37</f>
        <v>615</v>
      </c>
      <c r="DU357" s="455">
        <f t="shared" si="3566"/>
        <v>2557.255569</v>
      </c>
      <c r="DV357" s="455">
        <f t="shared" si="3567"/>
        <v>1.572712175</v>
      </c>
      <c r="DW357" s="456"/>
      <c r="DX357" s="455">
        <f t="shared" si="3568"/>
        <v>0</v>
      </c>
      <c r="DY357" s="456"/>
      <c r="DZ357" s="455">
        <f>ADHB!EA357</f>
        <v>0</v>
      </c>
      <c r="EA357" s="455">
        <f t="shared" si="3569"/>
        <v>0</v>
      </c>
      <c r="EB357" s="455">
        <f t="shared" si="3570"/>
        <v>1.572712175</v>
      </c>
      <c r="EC357" s="456">
        <v>0.36319999999999997</v>
      </c>
      <c r="ED357" s="457">
        <f t="shared" si="3571"/>
        <v>0.5712090619</v>
      </c>
      <c r="EE357" s="458">
        <f t="shared" si="3572"/>
        <v>1.001503113</v>
      </c>
      <c r="EF357" s="459"/>
      <c r="EG357" s="452">
        <v>8.0</v>
      </c>
      <c r="EH357" s="453" t="s">
        <v>157</v>
      </c>
      <c r="EI357" s="454" t="s">
        <v>132</v>
      </c>
      <c r="EJ357" s="454" t="s">
        <v>150</v>
      </c>
      <c r="EK357" s="455">
        <f>'Produksi dan Harga'!AT37</f>
        <v>421</v>
      </c>
      <c r="EL357" s="455">
        <f t="shared" si="3573"/>
        <v>2557.255569</v>
      </c>
      <c r="EM357" s="455">
        <f t="shared" si="3574"/>
        <v>1.076604594</v>
      </c>
      <c r="EN357" s="456"/>
      <c r="EO357" s="455">
        <f t="shared" si="3575"/>
        <v>0</v>
      </c>
      <c r="EP357" s="456"/>
      <c r="EQ357" s="455">
        <f>ADHB!ER357</f>
        <v>0</v>
      </c>
      <c r="ER357" s="455">
        <f t="shared" si="3576"/>
        <v>0</v>
      </c>
      <c r="ES357" s="455">
        <f t="shared" si="3577"/>
        <v>1.076604594</v>
      </c>
      <c r="ET357" s="456">
        <v>0.36319999999999997</v>
      </c>
      <c r="EU357" s="457">
        <f t="shared" si="3578"/>
        <v>0.3910227887</v>
      </c>
      <c r="EV357" s="458">
        <f t="shared" si="3579"/>
        <v>0.6855818058</v>
      </c>
      <c r="EW357" s="459"/>
      <c r="EX357" s="452">
        <v>8.0</v>
      </c>
      <c r="EY357" s="453" t="s">
        <v>157</v>
      </c>
      <c r="EZ357" s="454" t="s">
        <v>132</v>
      </c>
      <c r="FA357" s="454" t="s">
        <v>150</v>
      </c>
      <c r="FB357" s="455">
        <f>'Produksi dan Harga'!AY37</f>
        <v>1024</v>
      </c>
      <c r="FC357" s="455">
        <f t="shared" si="3580"/>
        <v>2557.255569</v>
      </c>
      <c r="FD357" s="455">
        <f t="shared" si="3581"/>
        <v>2.618629702</v>
      </c>
      <c r="FE357" s="456"/>
      <c r="FF357" s="455">
        <f t="shared" si="3582"/>
        <v>0</v>
      </c>
      <c r="FG357" s="456"/>
      <c r="FH357" s="455">
        <f>ADHB!FI357</f>
        <v>0</v>
      </c>
      <c r="FI357" s="455">
        <f t="shared" si="3583"/>
        <v>0</v>
      </c>
      <c r="FJ357" s="455">
        <f t="shared" si="3584"/>
        <v>2.618629702</v>
      </c>
      <c r="FK357" s="456">
        <v>0.36319999999999997</v>
      </c>
      <c r="FL357" s="457">
        <f t="shared" si="3585"/>
        <v>0.9510863079</v>
      </c>
      <c r="FM357" s="458">
        <f t="shared" si="3586"/>
        <v>1.667543395</v>
      </c>
      <c r="FN357" s="459"/>
      <c r="FO357" s="452">
        <v>8.0</v>
      </c>
      <c r="FP357" s="453" t="s">
        <v>157</v>
      </c>
      <c r="FQ357" s="454" t="s">
        <v>132</v>
      </c>
      <c r="FR357" s="454" t="s">
        <v>150</v>
      </c>
      <c r="FS357" s="455">
        <f>'Produksi dan Harga'!BD37</f>
        <v>158</v>
      </c>
      <c r="FT357" s="455">
        <f t="shared" si="3587"/>
        <v>2557.255569</v>
      </c>
      <c r="FU357" s="455">
        <f t="shared" si="3588"/>
        <v>0.4040463799</v>
      </c>
      <c r="FV357" s="456"/>
      <c r="FW357" s="455">
        <f t="shared" si="3589"/>
        <v>0</v>
      </c>
      <c r="FX357" s="456"/>
      <c r="FY357" s="455">
        <f>ADHB!FZ357</f>
        <v>0</v>
      </c>
      <c r="FZ357" s="455">
        <f t="shared" si="3590"/>
        <v>0</v>
      </c>
      <c r="GA357" s="455">
        <f t="shared" si="3591"/>
        <v>0.4040463799</v>
      </c>
      <c r="GB357" s="456">
        <v>0.36319999999999997</v>
      </c>
      <c r="GC357" s="457">
        <f t="shared" si="3592"/>
        <v>0.1467496452</v>
      </c>
      <c r="GD357" s="458">
        <f t="shared" si="3593"/>
        <v>0.2572967347</v>
      </c>
      <c r="GE357" s="459"/>
      <c r="GF357" s="452">
        <v>8.0</v>
      </c>
      <c r="GG357" s="453" t="s">
        <v>157</v>
      </c>
      <c r="GH357" s="454" t="s">
        <v>132</v>
      </c>
      <c r="GI357" s="454" t="s">
        <v>150</v>
      </c>
      <c r="GJ357" s="455">
        <f>'Produksi dan Harga'!BI37</f>
        <v>655</v>
      </c>
      <c r="GK357" s="455">
        <f t="shared" si="3594"/>
        <v>2557.255569</v>
      </c>
      <c r="GL357" s="455">
        <f t="shared" si="3595"/>
        <v>1.675002398</v>
      </c>
      <c r="GM357" s="456"/>
      <c r="GN357" s="455">
        <f t="shared" si="3596"/>
        <v>0</v>
      </c>
      <c r="GO357" s="456"/>
      <c r="GP357" s="455">
        <f>ADHB!GQ357</f>
        <v>0</v>
      </c>
      <c r="GQ357" s="455">
        <f t="shared" si="3597"/>
        <v>0</v>
      </c>
      <c r="GR357" s="455">
        <f t="shared" si="3598"/>
        <v>1.675002398</v>
      </c>
      <c r="GS357" s="456">
        <v>0.36319999999999997</v>
      </c>
      <c r="GT357" s="457">
        <f t="shared" si="3599"/>
        <v>0.6083608708</v>
      </c>
      <c r="GU357" s="458">
        <f t="shared" si="3600"/>
        <v>1.066641527</v>
      </c>
      <c r="GV357" s="459"/>
      <c r="GW357" s="452">
        <v>8.0</v>
      </c>
      <c r="GX357" s="453" t="s">
        <v>157</v>
      </c>
      <c r="GY357" s="454" t="s">
        <v>132</v>
      </c>
      <c r="GZ357" s="454" t="s">
        <v>150</v>
      </c>
      <c r="HA357" s="455">
        <f>'Produksi dan Harga'!BN37</f>
        <v>618</v>
      </c>
      <c r="HB357" s="455">
        <f t="shared" si="3601"/>
        <v>2557.255569</v>
      </c>
      <c r="HC357" s="455">
        <f t="shared" si="3602"/>
        <v>1.580383942</v>
      </c>
      <c r="HD357" s="456"/>
      <c r="HE357" s="455">
        <f t="shared" si="3603"/>
        <v>0</v>
      </c>
      <c r="HF357" s="456"/>
      <c r="HG357" s="455">
        <f>ADHB!HH357</f>
        <v>0</v>
      </c>
      <c r="HH357" s="455">
        <f t="shared" si="3604"/>
        <v>0</v>
      </c>
      <c r="HI357" s="455">
        <f t="shared" si="3605"/>
        <v>1.580383942</v>
      </c>
      <c r="HJ357" s="456">
        <v>0.36319999999999997</v>
      </c>
      <c r="HK357" s="457">
        <f t="shared" si="3606"/>
        <v>0.5739954476</v>
      </c>
      <c r="HL357" s="458">
        <f t="shared" si="3607"/>
        <v>1.006388494</v>
      </c>
      <c r="HM357" s="459"/>
      <c r="HN357" s="452">
        <v>8.0</v>
      </c>
      <c r="HO357" s="453" t="s">
        <v>157</v>
      </c>
      <c r="HP357" s="454" t="s">
        <v>132</v>
      </c>
      <c r="HQ357" s="454" t="s">
        <v>150</v>
      </c>
      <c r="HR357" s="455">
        <f>'Produksi dan Harga'!BS37</f>
        <v>829</v>
      </c>
      <c r="HS357" s="455">
        <f t="shared" si="3608"/>
        <v>2557.255569</v>
      </c>
      <c r="HT357" s="455">
        <f t="shared" si="3609"/>
        <v>2.119964867</v>
      </c>
      <c r="HU357" s="456"/>
      <c r="HV357" s="455">
        <f t="shared" si="3610"/>
        <v>0</v>
      </c>
      <c r="HW357" s="456"/>
      <c r="HX357" s="455">
        <f>ADHB!HY357</f>
        <v>0</v>
      </c>
      <c r="HY357" s="455">
        <f t="shared" si="3611"/>
        <v>0</v>
      </c>
      <c r="HZ357" s="455">
        <f t="shared" si="3612"/>
        <v>2.119964867</v>
      </c>
      <c r="IA357" s="456">
        <v>0.36319999999999997</v>
      </c>
      <c r="IB357" s="457">
        <f t="shared" si="3613"/>
        <v>0.7699712395</v>
      </c>
      <c r="IC357" s="458">
        <f t="shared" si="3614"/>
        <v>1.349993627</v>
      </c>
      <c r="ID357" s="459"/>
      <c r="IE357" s="452">
        <v>8.0</v>
      </c>
      <c r="IF357" s="453" t="s">
        <v>157</v>
      </c>
      <c r="IG357" s="454" t="s">
        <v>132</v>
      </c>
      <c r="IH357" s="454" t="s">
        <v>150</v>
      </c>
      <c r="II357" s="455">
        <f>'Produksi dan Harga'!BX37</f>
        <v>216</v>
      </c>
      <c r="IJ357" s="455">
        <f t="shared" si="3615"/>
        <v>2557.255569</v>
      </c>
      <c r="IK357" s="455">
        <f t="shared" si="3616"/>
        <v>0.5523672029</v>
      </c>
      <c r="IL357" s="456"/>
      <c r="IM357" s="455">
        <f t="shared" si="3617"/>
        <v>0</v>
      </c>
      <c r="IN357" s="456"/>
      <c r="IO357" s="455">
        <f>ADHB!IP357</f>
        <v>0</v>
      </c>
      <c r="IP357" s="455">
        <f t="shared" si="3618"/>
        <v>0</v>
      </c>
      <c r="IQ357" s="455">
        <f t="shared" si="3619"/>
        <v>0.5523672029</v>
      </c>
      <c r="IR357" s="456">
        <v>0.36319999999999997</v>
      </c>
      <c r="IS357" s="457">
        <f t="shared" si="3620"/>
        <v>0.2006197681</v>
      </c>
      <c r="IT357" s="458">
        <f t="shared" si="3621"/>
        <v>0.3517474348</v>
      </c>
      <c r="IU357" s="459"/>
      <c r="IV357" s="452">
        <v>8.0</v>
      </c>
      <c r="IW357" s="453" t="s">
        <v>157</v>
      </c>
      <c r="IX357" s="454" t="s">
        <v>132</v>
      </c>
      <c r="IY357" s="454" t="s">
        <v>150</v>
      </c>
      <c r="IZ357" s="455">
        <f>'Produksi dan Harga'!CC37</f>
        <v>1396</v>
      </c>
      <c r="JA357" s="455">
        <f t="shared" si="3622"/>
        <v>2557.255569</v>
      </c>
      <c r="JB357" s="455">
        <f t="shared" si="3623"/>
        <v>3.569928774</v>
      </c>
      <c r="JC357" s="456"/>
      <c r="JD357" s="455">
        <f t="shared" si="3624"/>
        <v>0</v>
      </c>
      <c r="JE357" s="456"/>
      <c r="JF357" s="455">
        <f>ADHB!JG357</f>
        <v>0</v>
      </c>
      <c r="JG357" s="455">
        <f t="shared" si="3625"/>
        <v>0</v>
      </c>
      <c r="JH357" s="455">
        <f t="shared" si="3626"/>
        <v>3.569928774</v>
      </c>
      <c r="JI357" s="456">
        <v>0.36319999999999997</v>
      </c>
      <c r="JJ357" s="457">
        <f t="shared" si="3627"/>
        <v>1.296598131</v>
      </c>
      <c r="JK357" s="458">
        <f t="shared" si="3628"/>
        <v>2.273330643</v>
      </c>
      <c r="JL357" s="459"/>
      <c r="JM357" s="452">
        <v>8.0</v>
      </c>
      <c r="JN357" s="453" t="s">
        <v>157</v>
      </c>
      <c r="JO357" s="454" t="s">
        <v>132</v>
      </c>
      <c r="JP357" s="454" t="s">
        <v>150</v>
      </c>
      <c r="JQ357" s="455"/>
      <c r="JR357" s="455">
        <f t="shared" si="3629"/>
        <v>2557.255569</v>
      </c>
      <c r="JS357" s="455">
        <f t="shared" si="3630"/>
        <v>0</v>
      </c>
      <c r="JT357" s="456"/>
      <c r="JU357" s="455">
        <f t="shared" si="3631"/>
        <v>0</v>
      </c>
      <c r="JV357" s="456"/>
      <c r="JW357" s="455" t="str">
        <f>ADHB!LF357</f>
        <v/>
      </c>
      <c r="JX357" s="455">
        <f t="shared" si="3632"/>
        <v>0</v>
      </c>
      <c r="JY357" s="455">
        <f t="shared" si="3633"/>
        <v>0</v>
      </c>
      <c r="JZ357" s="456">
        <v>0.36319999999999997</v>
      </c>
      <c r="KA357" s="457">
        <f t="shared" si="3634"/>
        <v>0</v>
      </c>
      <c r="KB357" s="458">
        <f t="shared" si="3635"/>
        <v>0</v>
      </c>
      <c r="KC357" s="459"/>
      <c r="KD357" s="452">
        <v>8.0</v>
      </c>
      <c r="KE357" s="453" t="s">
        <v>157</v>
      </c>
      <c r="KF357" s="454" t="s">
        <v>132</v>
      </c>
      <c r="KG357" s="454" t="s">
        <v>150</v>
      </c>
      <c r="KH357" s="455"/>
      <c r="KI357" s="455">
        <f t="shared" si="3636"/>
        <v>2557.255569</v>
      </c>
      <c r="KJ357" s="455">
        <f t="shared" si="3637"/>
        <v>0</v>
      </c>
      <c r="KK357" s="456"/>
      <c r="KL357" s="455">
        <f t="shared" si="3638"/>
        <v>0</v>
      </c>
      <c r="KM357" s="456"/>
      <c r="KN357" s="455" t="str">
        <f>ADHB!LW357</f>
        <v/>
      </c>
      <c r="KO357" s="455">
        <f t="shared" si="3639"/>
        <v>0</v>
      </c>
      <c r="KP357" s="455">
        <f t="shared" si="3640"/>
        <v>0</v>
      </c>
      <c r="KQ357" s="456">
        <v>0.36319999999999997</v>
      </c>
      <c r="KR357" s="457">
        <f t="shared" si="3641"/>
        <v>0</v>
      </c>
      <c r="KS357" s="458">
        <f t="shared" si="3642"/>
        <v>0</v>
      </c>
      <c r="KT357" s="459"/>
      <c r="KU357" s="460"/>
    </row>
    <row r="358" ht="15.75" customHeight="1">
      <c r="A358" s="452">
        <v>9.0</v>
      </c>
      <c r="B358" s="453" t="s">
        <v>158</v>
      </c>
      <c r="C358" s="454" t="s">
        <v>132</v>
      </c>
      <c r="D358" s="454" t="s">
        <v>150</v>
      </c>
      <c r="E358" s="455">
        <f>'Produksi dan Harga'!F38</f>
        <v>4904</v>
      </c>
      <c r="F358" s="455">
        <v>2471.093450592407</v>
      </c>
      <c r="G358" s="455">
        <f t="shared" si="3518"/>
        <v>12.11824228</v>
      </c>
      <c r="H358" s="456"/>
      <c r="I358" s="455">
        <f t="shared" si="3519"/>
        <v>0</v>
      </c>
      <c r="J358" s="456"/>
      <c r="K358" s="455">
        <f>ADHB!L358</f>
        <v>0</v>
      </c>
      <c r="L358" s="455">
        <f t="shared" si="3520"/>
        <v>0</v>
      </c>
      <c r="M358" s="455">
        <f t="shared" si="3521"/>
        <v>12.11824228</v>
      </c>
      <c r="N358" s="456">
        <v>0.36319999999999997</v>
      </c>
      <c r="O358" s="457">
        <f t="shared" si="3522"/>
        <v>4.401345597</v>
      </c>
      <c r="P358" s="458">
        <f t="shared" si="3523"/>
        <v>7.716896685</v>
      </c>
      <c r="Q358" s="459"/>
      <c r="R358" s="452">
        <v>9.0</v>
      </c>
      <c r="S358" s="453" t="s">
        <v>158</v>
      </c>
      <c r="T358" s="454" t="s">
        <v>132</v>
      </c>
      <c r="U358" s="454" t="s">
        <v>150</v>
      </c>
      <c r="V358" s="455">
        <f>'Produksi dan Harga'!K38</f>
        <v>1150</v>
      </c>
      <c r="W358" s="455">
        <f t="shared" si="3524"/>
        <v>2471.093451</v>
      </c>
      <c r="X358" s="455">
        <f t="shared" si="3525"/>
        <v>2.841757468</v>
      </c>
      <c r="Y358" s="456"/>
      <c r="Z358" s="455">
        <f t="shared" si="3526"/>
        <v>0</v>
      </c>
      <c r="AA358" s="456"/>
      <c r="AB358" s="455">
        <f>ADHB!AC358</f>
        <v>0</v>
      </c>
      <c r="AC358" s="455">
        <f t="shared" si="3527"/>
        <v>0</v>
      </c>
      <c r="AD358" s="455">
        <f t="shared" si="3528"/>
        <v>2.841757468</v>
      </c>
      <c r="AE358" s="456">
        <v>0.36319999999999997</v>
      </c>
      <c r="AF358" s="457">
        <f t="shared" si="3529"/>
        <v>1.032126312</v>
      </c>
      <c r="AG358" s="458">
        <f t="shared" si="3530"/>
        <v>1.809631156</v>
      </c>
      <c r="AH358" s="459"/>
      <c r="AI358" s="452">
        <v>9.0</v>
      </c>
      <c r="AJ358" s="453" t="s">
        <v>158</v>
      </c>
      <c r="AK358" s="454" t="s">
        <v>132</v>
      </c>
      <c r="AL358" s="454" t="s">
        <v>150</v>
      </c>
      <c r="AM358" s="455">
        <f>'Produksi dan Harga'!P38</f>
        <v>972</v>
      </c>
      <c r="AN358" s="455">
        <f t="shared" si="3531"/>
        <v>2471.093451</v>
      </c>
      <c r="AO358" s="455">
        <f t="shared" si="3532"/>
        <v>2.401902834</v>
      </c>
      <c r="AP358" s="456"/>
      <c r="AQ358" s="455">
        <f t="shared" si="3533"/>
        <v>0</v>
      </c>
      <c r="AR358" s="456"/>
      <c r="AS358" s="455">
        <f>ADHB!AT358</f>
        <v>0</v>
      </c>
      <c r="AT358" s="455">
        <f t="shared" si="3534"/>
        <v>0</v>
      </c>
      <c r="AU358" s="455">
        <f t="shared" si="3535"/>
        <v>2.401902834</v>
      </c>
      <c r="AV358" s="456">
        <v>0.36319999999999997</v>
      </c>
      <c r="AW358" s="457">
        <f t="shared" si="3536"/>
        <v>0.8723711093</v>
      </c>
      <c r="AX358" s="458">
        <f t="shared" si="3537"/>
        <v>1.529531725</v>
      </c>
      <c r="AY358" s="459"/>
      <c r="AZ358" s="452">
        <v>9.0</v>
      </c>
      <c r="BA358" s="453" t="s">
        <v>158</v>
      </c>
      <c r="BB358" s="454" t="s">
        <v>132</v>
      </c>
      <c r="BC358" s="454" t="s">
        <v>150</v>
      </c>
      <c r="BD358" s="455">
        <f>'Produksi dan Harga'!U38</f>
        <v>1037</v>
      </c>
      <c r="BE358" s="455">
        <f t="shared" si="3538"/>
        <v>2471.093451</v>
      </c>
      <c r="BF358" s="455">
        <f t="shared" si="3539"/>
        <v>2.562523908</v>
      </c>
      <c r="BG358" s="456"/>
      <c r="BH358" s="455">
        <f t="shared" si="3540"/>
        <v>0</v>
      </c>
      <c r="BI358" s="456"/>
      <c r="BJ358" s="455">
        <f>ADHB!BK358</f>
        <v>0</v>
      </c>
      <c r="BK358" s="455">
        <f t="shared" si="3541"/>
        <v>0</v>
      </c>
      <c r="BL358" s="455">
        <f t="shared" si="3542"/>
        <v>2.562523908</v>
      </c>
      <c r="BM358" s="456">
        <v>0.36319999999999997</v>
      </c>
      <c r="BN358" s="457">
        <f t="shared" si="3543"/>
        <v>0.9307086835</v>
      </c>
      <c r="BO358" s="458">
        <f t="shared" si="3544"/>
        <v>1.631815225</v>
      </c>
      <c r="BP358" s="459"/>
      <c r="BQ358" s="452">
        <v>9.0</v>
      </c>
      <c r="BR358" s="453" t="s">
        <v>158</v>
      </c>
      <c r="BS358" s="454" t="s">
        <v>132</v>
      </c>
      <c r="BT358" s="454" t="s">
        <v>150</v>
      </c>
      <c r="BU358" s="455">
        <f>'Produksi dan Harga'!Z38</f>
        <v>190</v>
      </c>
      <c r="BV358" s="455">
        <f t="shared" si="3545"/>
        <v>2471.093451</v>
      </c>
      <c r="BW358" s="455">
        <f t="shared" si="3546"/>
        <v>0.4695077556</v>
      </c>
      <c r="BX358" s="456"/>
      <c r="BY358" s="455">
        <f t="shared" si="3547"/>
        <v>0</v>
      </c>
      <c r="BZ358" s="456"/>
      <c r="CA358" s="455">
        <f>ADHB!CB358</f>
        <v>0</v>
      </c>
      <c r="CB358" s="455">
        <f t="shared" si="3548"/>
        <v>0</v>
      </c>
      <c r="CC358" s="455">
        <f t="shared" si="3549"/>
        <v>0.4695077556</v>
      </c>
      <c r="CD358" s="456">
        <v>0.36319999999999997</v>
      </c>
      <c r="CE358" s="457">
        <f t="shared" si="3550"/>
        <v>0.1705252168</v>
      </c>
      <c r="CF358" s="458">
        <f t="shared" si="3551"/>
        <v>0.2989825388</v>
      </c>
      <c r="CG358" s="459"/>
      <c r="CH358" s="452">
        <v>9.0</v>
      </c>
      <c r="CI358" s="453" t="s">
        <v>158</v>
      </c>
      <c r="CJ358" s="454" t="s">
        <v>132</v>
      </c>
      <c r="CK358" s="454" t="s">
        <v>150</v>
      </c>
      <c r="CL358" s="455">
        <f>'Produksi dan Harga'!AE38</f>
        <v>171</v>
      </c>
      <c r="CM358" s="455">
        <f t="shared" si="3552"/>
        <v>2471.093451</v>
      </c>
      <c r="CN358" s="455">
        <f t="shared" si="3553"/>
        <v>0.4225569801</v>
      </c>
      <c r="CO358" s="456"/>
      <c r="CP358" s="455">
        <f t="shared" si="3554"/>
        <v>0</v>
      </c>
      <c r="CQ358" s="456"/>
      <c r="CR358" s="455">
        <f>ADHB!CS358</f>
        <v>0</v>
      </c>
      <c r="CS358" s="455">
        <f t="shared" si="3555"/>
        <v>0</v>
      </c>
      <c r="CT358" s="455">
        <f t="shared" si="3556"/>
        <v>0.4225569801</v>
      </c>
      <c r="CU358" s="456">
        <v>0.36319999999999997</v>
      </c>
      <c r="CV358" s="457">
        <f t="shared" si="3557"/>
        <v>0.1534726952</v>
      </c>
      <c r="CW358" s="458">
        <f t="shared" si="3558"/>
        <v>0.2690842849</v>
      </c>
      <c r="CX358" s="459"/>
      <c r="CY358" s="452">
        <v>9.0</v>
      </c>
      <c r="CZ358" s="453" t="s">
        <v>158</v>
      </c>
      <c r="DA358" s="454" t="s">
        <v>132</v>
      </c>
      <c r="DB358" s="454" t="s">
        <v>150</v>
      </c>
      <c r="DC358" s="455">
        <f>'Produksi dan Harga'!AJ38</f>
        <v>155</v>
      </c>
      <c r="DD358" s="455">
        <f t="shared" si="3559"/>
        <v>2471.093451</v>
      </c>
      <c r="DE358" s="455">
        <f t="shared" si="3560"/>
        <v>0.3830194848</v>
      </c>
      <c r="DF358" s="456"/>
      <c r="DG358" s="455">
        <f t="shared" si="3561"/>
        <v>0</v>
      </c>
      <c r="DH358" s="456"/>
      <c r="DI358" s="455">
        <f>ADHB!DJ358</f>
        <v>0</v>
      </c>
      <c r="DJ358" s="455">
        <f t="shared" si="3562"/>
        <v>0</v>
      </c>
      <c r="DK358" s="455">
        <f t="shared" si="3563"/>
        <v>0.3830194848</v>
      </c>
      <c r="DL358" s="456">
        <v>0.36319999999999997</v>
      </c>
      <c r="DM358" s="457">
        <f t="shared" si="3564"/>
        <v>0.1391126769</v>
      </c>
      <c r="DN358" s="458">
        <f t="shared" si="3565"/>
        <v>0.2439068079</v>
      </c>
      <c r="DO358" s="459"/>
      <c r="DP358" s="452">
        <v>9.0</v>
      </c>
      <c r="DQ358" s="453" t="s">
        <v>158</v>
      </c>
      <c r="DR358" s="454" t="s">
        <v>132</v>
      </c>
      <c r="DS358" s="454" t="s">
        <v>150</v>
      </c>
      <c r="DT358" s="455">
        <f>'Produksi dan Harga'!AO38</f>
        <v>489</v>
      </c>
      <c r="DU358" s="455">
        <f t="shared" si="3566"/>
        <v>2471.093451</v>
      </c>
      <c r="DV358" s="455">
        <f t="shared" si="3567"/>
        <v>1.208364697</v>
      </c>
      <c r="DW358" s="456"/>
      <c r="DX358" s="455">
        <f t="shared" si="3568"/>
        <v>0</v>
      </c>
      <c r="DY358" s="456"/>
      <c r="DZ358" s="455">
        <f>ADHB!EA358</f>
        <v>0</v>
      </c>
      <c r="EA358" s="455">
        <f t="shared" si="3569"/>
        <v>0</v>
      </c>
      <c r="EB358" s="455">
        <f t="shared" si="3570"/>
        <v>1.208364697</v>
      </c>
      <c r="EC358" s="456">
        <v>0.36319999999999997</v>
      </c>
      <c r="ED358" s="457">
        <f t="shared" si="3571"/>
        <v>0.4388780581</v>
      </c>
      <c r="EE358" s="458">
        <f t="shared" si="3572"/>
        <v>0.7694866393</v>
      </c>
      <c r="EF358" s="459"/>
      <c r="EG358" s="452">
        <v>9.0</v>
      </c>
      <c r="EH358" s="453" t="s">
        <v>158</v>
      </c>
      <c r="EI358" s="454" t="s">
        <v>132</v>
      </c>
      <c r="EJ358" s="454" t="s">
        <v>150</v>
      </c>
      <c r="EK358" s="455">
        <f>'Produksi dan Harga'!AT38</f>
        <v>51</v>
      </c>
      <c r="EL358" s="455">
        <f t="shared" si="3573"/>
        <v>2471.093451</v>
      </c>
      <c r="EM358" s="455">
        <f t="shared" si="3574"/>
        <v>0.126025766</v>
      </c>
      <c r="EN358" s="456"/>
      <c r="EO358" s="455">
        <f t="shared" si="3575"/>
        <v>0</v>
      </c>
      <c r="EP358" s="456"/>
      <c r="EQ358" s="455">
        <f>ADHB!ER358</f>
        <v>0</v>
      </c>
      <c r="ER358" s="455">
        <f t="shared" si="3576"/>
        <v>0</v>
      </c>
      <c r="ES358" s="455">
        <f t="shared" si="3577"/>
        <v>0.126025766</v>
      </c>
      <c r="ET358" s="456">
        <v>0.36319999999999997</v>
      </c>
      <c r="EU358" s="457">
        <f t="shared" si="3578"/>
        <v>0.0457725582</v>
      </c>
      <c r="EV358" s="458">
        <f t="shared" si="3579"/>
        <v>0.08025320778</v>
      </c>
      <c r="EW358" s="459"/>
      <c r="EX358" s="452">
        <v>9.0</v>
      </c>
      <c r="EY358" s="453" t="s">
        <v>158</v>
      </c>
      <c r="EZ358" s="454" t="s">
        <v>132</v>
      </c>
      <c r="FA358" s="454" t="s">
        <v>150</v>
      </c>
      <c r="FB358" s="455">
        <f>'Produksi dan Harga'!AY38</f>
        <v>2169</v>
      </c>
      <c r="FC358" s="455">
        <f t="shared" si="3580"/>
        <v>2471.093451</v>
      </c>
      <c r="FD358" s="455">
        <f t="shared" si="3581"/>
        <v>5.359801694</v>
      </c>
      <c r="FE358" s="456"/>
      <c r="FF358" s="455">
        <f t="shared" si="3582"/>
        <v>0</v>
      </c>
      <c r="FG358" s="456"/>
      <c r="FH358" s="455">
        <f>ADHB!FI358</f>
        <v>0</v>
      </c>
      <c r="FI358" s="455">
        <f t="shared" si="3583"/>
        <v>0</v>
      </c>
      <c r="FJ358" s="455">
        <f t="shared" si="3584"/>
        <v>5.359801694</v>
      </c>
      <c r="FK358" s="456">
        <v>0.36319999999999997</v>
      </c>
      <c r="FL358" s="457">
        <f t="shared" si="3585"/>
        <v>1.946679975</v>
      </c>
      <c r="FM358" s="458">
        <f t="shared" si="3586"/>
        <v>3.413121719</v>
      </c>
      <c r="FN358" s="459"/>
      <c r="FO358" s="452">
        <v>9.0</v>
      </c>
      <c r="FP358" s="453" t="s">
        <v>158</v>
      </c>
      <c r="FQ358" s="454" t="s">
        <v>132</v>
      </c>
      <c r="FR358" s="454" t="s">
        <v>150</v>
      </c>
      <c r="FS358" s="455">
        <f>'Produksi dan Harga'!BD38</f>
        <v>3</v>
      </c>
      <c r="FT358" s="455">
        <f t="shared" si="3587"/>
        <v>2471.093451</v>
      </c>
      <c r="FU358" s="455">
        <f t="shared" si="3588"/>
        <v>0.007413280352</v>
      </c>
      <c r="FV358" s="456"/>
      <c r="FW358" s="455">
        <f t="shared" si="3589"/>
        <v>0</v>
      </c>
      <c r="FX358" s="456"/>
      <c r="FY358" s="455">
        <f>ADHB!FZ358</f>
        <v>0</v>
      </c>
      <c r="FZ358" s="455">
        <f t="shared" si="3590"/>
        <v>0</v>
      </c>
      <c r="GA358" s="455">
        <f t="shared" si="3591"/>
        <v>0.007413280352</v>
      </c>
      <c r="GB358" s="456">
        <v>0.36319999999999997</v>
      </c>
      <c r="GC358" s="457">
        <f t="shared" si="3592"/>
        <v>0.002692503424</v>
      </c>
      <c r="GD358" s="458">
        <f t="shared" si="3593"/>
        <v>0.004720776928</v>
      </c>
      <c r="GE358" s="459"/>
      <c r="GF358" s="452">
        <v>9.0</v>
      </c>
      <c r="GG358" s="453" t="s">
        <v>158</v>
      </c>
      <c r="GH358" s="454" t="s">
        <v>132</v>
      </c>
      <c r="GI358" s="454" t="s">
        <v>150</v>
      </c>
      <c r="GJ358" s="455">
        <f>'Produksi dan Harga'!BI38</f>
        <v>615</v>
      </c>
      <c r="GK358" s="455">
        <f t="shared" si="3594"/>
        <v>2471.093451</v>
      </c>
      <c r="GL358" s="455">
        <f t="shared" si="3595"/>
        <v>1.519722472</v>
      </c>
      <c r="GM358" s="456"/>
      <c r="GN358" s="455">
        <f t="shared" si="3596"/>
        <v>0</v>
      </c>
      <c r="GO358" s="456"/>
      <c r="GP358" s="455">
        <f>ADHB!GQ358</f>
        <v>0</v>
      </c>
      <c r="GQ358" s="455">
        <f t="shared" si="3597"/>
        <v>0</v>
      </c>
      <c r="GR358" s="455">
        <f t="shared" si="3598"/>
        <v>1.519722472</v>
      </c>
      <c r="GS358" s="456">
        <v>0.36319999999999997</v>
      </c>
      <c r="GT358" s="457">
        <f t="shared" si="3599"/>
        <v>0.5519632019</v>
      </c>
      <c r="GU358" s="458">
        <f t="shared" si="3600"/>
        <v>0.9677592702</v>
      </c>
      <c r="GV358" s="459"/>
      <c r="GW358" s="452">
        <v>9.0</v>
      </c>
      <c r="GX358" s="453" t="s">
        <v>158</v>
      </c>
      <c r="GY358" s="454" t="s">
        <v>132</v>
      </c>
      <c r="GZ358" s="454" t="s">
        <v>150</v>
      </c>
      <c r="HA358" s="455">
        <f>'Produksi dan Harga'!BN38</f>
        <v>781</v>
      </c>
      <c r="HB358" s="455">
        <f t="shared" si="3601"/>
        <v>2471.093451</v>
      </c>
      <c r="HC358" s="455">
        <f t="shared" si="3602"/>
        <v>1.929923985</v>
      </c>
      <c r="HD358" s="456"/>
      <c r="HE358" s="455">
        <f t="shared" si="3603"/>
        <v>0</v>
      </c>
      <c r="HF358" s="456"/>
      <c r="HG358" s="455">
        <f>ADHB!HH358</f>
        <v>0</v>
      </c>
      <c r="HH358" s="455">
        <f t="shared" si="3604"/>
        <v>0</v>
      </c>
      <c r="HI358" s="455">
        <f t="shared" si="3605"/>
        <v>1.929923985</v>
      </c>
      <c r="HJ358" s="456">
        <v>0.36319999999999997</v>
      </c>
      <c r="HK358" s="457">
        <f t="shared" si="3606"/>
        <v>0.7009483913</v>
      </c>
      <c r="HL358" s="458">
        <f t="shared" si="3607"/>
        <v>1.228975594</v>
      </c>
      <c r="HM358" s="459"/>
      <c r="HN358" s="452">
        <v>9.0</v>
      </c>
      <c r="HO358" s="453" t="s">
        <v>158</v>
      </c>
      <c r="HP358" s="454" t="s">
        <v>132</v>
      </c>
      <c r="HQ358" s="454" t="s">
        <v>150</v>
      </c>
      <c r="HR358" s="455">
        <f>'Produksi dan Harga'!BS38</f>
        <v>1206</v>
      </c>
      <c r="HS358" s="455">
        <f t="shared" si="3608"/>
        <v>2471.093451</v>
      </c>
      <c r="HT358" s="455">
        <f t="shared" si="3609"/>
        <v>2.980138701</v>
      </c>
      <c r="HU358" s="456"/>
      <c r="HV358" s="455">
        <f t="shared" si="3610"/>
        <v>0</v>
      </c>
      <c r="HW358" s="456"/>
      <c r="HX358" s="455">
        <f>ADHB!HY358</f>
        <v>0</v>
      </c>
      <c r="HY358" s="455">
        <f t="shared" si="3611"/>
        <v>0</v>
      </c>
      <c r="HZ358" s="455">
        <f t="shared" si="3612"/>
        <v>2.980138701</v>
      </c>
      <c r="IA358" s="456">
        <v>0.36319999999999997</v>
      </c>
      <c r="IB358" s="457">
        <f t="shared" si="3613"/>
        <v>1.082386376</v>
      </c>
      <c r="IC358" s="458">
        <f t="shared" si="3614"/>
        <v>1.897752325</v>
      </c>
      <c r="ID358" s="459"/>
      <c r="IE358" s="452">
        <v>9.0</v>
      </c>
      <c r="IF358" s="453" t="s">
        <v>158</v>
      </c>
      <c r="IG358" s="454" t="s">
        <v>132</v>
      </c>
      <c r="IH358" s="454" t="s">
        <v>150</v>
      </c>
      <c r="II358" s="455">
        <f>'Produksi dan Harga'!BX38</f>
        <v>191</v>
      </c>
      <c r="IJ358" s="455">
        <f t="shared" si="3615"/>
        <v>2471.093451</v>
      </c>
      <c r="IK358" s="455">
        <f t="shared" si="3616"/>
        <v>0.4719788491</v>
      </c>
      <c r="IL358" s="456"/>
      <c r="IM358" s="455">
        <f t="shared" si="3617"/>
        <v>0</v>
      </c>
      <c r="IN358" s="456"/>
      <c r="IO358" s="455">
        <f>ADHB!IP358</f>
        <v>0</v>
      </c>
      <c r="IP358" s="455">
        <f t="shared" si="3618"/>
        <v>0</v>
      </c>
      <c r="IQ358" s="455">
        <f t="shared" si="3619"/>
        <v>0.4719788491</v>
      </c>
      <c r="IR358" s="456">
        <v>0.36319999999999997</v>
      </c>
      <c r="IS358" s="457">
        <f t="shared" si="3620"/>
        <v>0.171422718</v>
      </c>
      <c r="IT358" s="458">
        <f t="shared" si="3621"/>
        <v>0.3005561311</v>
      </c>
      <c r="IU358" s="459"/>
      <c r="IV358" s="452">
        <v>9.0</v>
      </c>
      <c r="IW358" s="453" t="s">
        <v>158</v>
      </c>
      <c r="IX358" s="454" t="s">
        <v>132</v>
      </c>
      <c r="IY358" s="454" t="s">
        <v>150</v>
      </c>
      <c r="IZ358" s="455">
        <f>'Produksi dan Harga'!CC38</f>
        <v>420</v>
      </c>
      <c r="JA358" s="455">
        <f t="shared" si="3622"/>
        <v>2471.093451</v>
      </c>
      <c r="JB358" s="455">
        <f t="shared" si="3623"/>
        <v>1.037859249</v>
      </c>
      <c r="JC358" s="456"/>
      <c r="JD358" s="455">
        <f t="shared" si="3624"/>
        <v>0</v>
      </c>
      <c r="JE358" s="456"/>
      <c r="JF358" s="455">
        <f>ADHB!JG358</f>
        <v>0</v>
      </c>
      <c r="JG358" s="455">
        <f t="shared" si="3625"/>
        <v>0</v>
      </c>
      <c r="JH358" s="455">
        <f t="shared" si="3626"/>
        <v>1.037859249</v>
      </c>
      <c r="JI358" s="456">
        <v>0.36319999999999997</v>
      </c>
      <c r="JJ358" s="457">
        <f t="shared" si="3627"/>
        <v>0.3769504793</v>
      </c>
      <c r="JK358" s="458">
        <f t="shared" si="3628"/>
        <v>0.6609087699</v>
      </c>
      <c r="JL358" s="459"/>
      <c r="JM358" s="452">
        <v>9.0</v>
      </c>
      <c r="JN358" s="453" t="s">
        <v>158</v>
      </c>
      <c r="JO358" s="454" t="s">
        <v>132</v>
      </c>
      <c r="JP358" s="454" t="s">
        <v>150</v>
      </c>
      <c r="JQ358" s="455"/>
      <c r="JR358" s="455">
        <f t="shared" si="3629"/>
        <v>2471.093451</v>
      </c>
      <c r="JS358" s="455">
        <f t="shared" si="3630"/>
        <v>0</v>
      </c>
      <c r="JT358" s="456"/>
      <c r="JU358" s="455">
        <f t="shared" si="3631"/>
        <v>0</v>
      </c>
      <c r="JV358" s="456"/>
      <c r="JW358" s="455" t="str">
        <f>ADHB!LF358</f>
        <v/>
      </c>
      <c r="JX358" s="455">
        <f t="shared" si="3632"/>
        <v>0</v>
      </c>
      <c r="JY358" s="455">
        <f t="shared" si="3633"/>
        <v>0</v>
      </c>
      <c r="JZ358" s="456">
        <v>0.36319999999999997</v>
      </c>
      <c r="KA358" s="457">
        <f t="shared" si="3634"/>
        <v>0</v>
      </c>
      <c r="KB358" s="458">
        <f t="shared" si="3635"/>
        <v>0</v>
      </c>
      <c r="KC358" s="459"/>
      <c r="KD358" s="452">
        <v>9.0</v>
      </c>
      <c r="KE358" s="453" t="s">
        <v>158</v>
      </c>
      <c r="KF358" s="454" t="s">
        <v>132</v>
      </c>
      <c r="KG358" s="454" t="s">
        <v>150</v>
      </c>
      <c r="KH358" s="455"/>
      <c r="KI358" s="455">
        <f t="shared" si="3636"/>
        <v>2471.093451</v>
      </c>
      <c r="KJ358" s="455">
        <f t="shared" si="3637"/>
        <v>0</v>
      </c>
      <c r="KK358" s="456"/>
      <c r="KL358" s="455">
        <f t="shared" si="3638"/>
        <v>0</v>
      </c>
      <c r="KM358" s="456"/>
      <c r="KN358" s="455" t="str">
        <f>ADHB!LW358</f>
        <v/>
      </c>
      <c r="KO358" s="455">
        <f t="shared" si="3639"/>
        <v>0</v>
      </c>
      <c r="KP358" s="455">
        <f t="shared" si="3640"/>
        <v>0</v>
      </c>
      <c r="KQ358" s="456">
        <v>0.36319999999999997</v>
      </c>
      <c r="KR358" s="457">
        <f t="shared" si="3641"/>
        <v>0</v>
      </c>
      <c r="KS358" s="458">
        <f t="shared" si="3642"/>
        <v>0</v>
      </c>
      <c r="KT358" s="459"/>
      <c r="KU358" s="460"/>
    </row>
    <row r="359" ht="15.75" customHeight="1">
      <c r="A359" s="452">
        <v>10.0</v>
      </c>
      <c r="B359" s="453" t="s">
        <v>159</v>
      </c>
      <c r="C359" s="454" t="s">
        <v>132</v>
      </c>
      <c r="D359" s="454" t="s">
        <v>150</v>
      </c>
      <c r="E359" s="455" t="str">
        <f>'Produksi dan Harga'!F39</f>
        <v/>
      </c>
      <c r="F359" s="455"/>
      <c r="G359" s="455">
        <f t="shared" si="3518"/>
        <v>0</v>
      </c>
      <c r="H359" s="456"/>
      <c r="I359" s="455">
        <f t="shared" si="3519"/>
        <v>0</v>
      </c>
      <c r="J359" s="456"/>
      <c r="K359" s="455">
        <f>ADHB!L359</f>
        <v>0</v>
      </c>
      <c r="L359" s="455">
        <f t="shared" si="3520"/>
        <v>0</v>
      </c>
      <c r="M359" s="455">
        <f t="shared" si="3521"/>
        <v>0</v>
      </c>
      <c r="N359" s="456">
        <v>0.36319999999999997</v>
      </c>
      <c r="O359" s="457">
        <f t="shared" si="3522"/>
        <v>0</v>
      </c>
      <c r="P359" s="458">
        <f t="shared" si="3523"/>
        <v>0</v>
      </c>
      <c r="Q359" s="459"/>
      <c r="R359" s="452">
        <v>10.0</v>
      </c>
      <c r="S359" s="453" t="s">
        <v>159</v>
      </c>
      <c r="T359" s="454" t="s">
        <v>132</v>
      </c>
      <c r="U359" s="454" t="s">
        <v>150</v>
      </c>
      <c r="V359" s="455" t="str">
        <f>'Produksi dan Harga'!K39</f>
        <v/>
      </c>
      <c r="W359" s="455" t="str">
        <f t="shared" si="3524"/>
        <v/>
      </c>
      <c r="X359" s="455">
        <f t="shared" si="3525"/>
        <v>0</v>
      </c>
      <c r="Y359" s="456"/>
      <c r="Z359" s="455">
        <f t="shared" si="3526"/>
        <v>0</v>
      </c>
      <c r="AA359" s="456"/>
      <c r="AB359" s="455">
        <f>ADHB!AC359</f>
        <v>0</v>
      </c>
      <c r="AC359" s="455">
        <f t="shared" si="3527"/>
        <v>0</v>
      </c>
      <c r="AD359" s="455">
        <f t="shared" si="3528"/>
        <v>0</v>
      </c>
      <c r="AE359" s="456">
        <v>0.36319999999999997</v>
      </c>
      <c r="AF359" s="457">
        <f t="shared" si="3529"/>
        <v>0</v>
      </c>
      <c r="AG359" s="458">
        <f t="shared" si="3530"/>
        <v>0</v>
      </c>
      <c r="AH359" s="459"/>
      <c r="AI359" s="452">
        <v>10.0</v>
      </c>
      <c r="AJ359" s="453" t="s">
        <v>159</v>
      </c>
      <c r="AK359" s="454" t="s">
        <v>132</v>
      </c>
      <c r="AL359" s="454" t="s">
        <v>150</v>
      </c>
      <c r="AM359" s="455" t="str">
        <f>'Produksi dan Harga'!P39</f>
        <v/>
      </c>
      <c r="AN359" s="455" t="str">
        <f t="shared" si="3531"/>
        <v/>
      </c>
      <c r="AO359" s="455">
        <f t="shared" si="3532"/>
        <v>0</v>
      </c>
      <c r="AP359" s="456"/>
      <c r="AQ359" s="455">
        <f t="shared" si="3533"/>
        <v>0</v>
      </c>
      <c r="AR359" s="456"/>
      <c r="AS359" s="455">
        <f>ADHB!AT359</f>
        <v>0</v>
      </c>
      <c r="AT359" s="455">
        <f t="shared" si="3534"/>
        <v>0</v>
      </c>
      <c r="AU359" s="455">
        <f t="shared" si="3535"/>
        <v>0</v>
      </c>
      <c r="AV359" s="456">
        <v>0.36319999999999997</v>
      </c>
      <c r="AW359" s="457">
        <f t="shared" si="3536"/>
        <v>0</v>
      </c>
      <c r="AX359" s="458">
        <f t="shared" si="3537"/>
        <v>0</v>
      </c>
      <c r="AY359" s="459"/>
      <c r="AZ359" s="452">
        <v>10.0</v>
      </c>
      <c r="BA359" s="453" t="s">
        <v>159</v>
      </c>
      <c r="BB359" s="454" t="s">
        <v>132</v>
      </c>
      <c r="BC359" s="454" t="s">
        <v>150</v>
      </c>
      <c r="BD359" s="455" t="str">
        <f>'Produksi dan Harga'!U39</f>
        <v/>
      </c>
      <c r="BE359" s="455" t="str">
        <f t="shared" si="3538"/>
        <v/>
      </c>
      <c r="BF359" s="455">
        <f t="shared" si="3539"/>
        <v>0</v>
      </c>
      <c r="BG359" s="456"/>
      <c r="BH359" s="455">
        <f t="shared" si="3540"/>
        <v>0</v>
      </c>
      <c r="BI359" s="456"/>
      <c r="BJ359" s="455">
        <f>ADHB!BK359</f>
        <v>0</v>
      </c>
      <c r="BK359" s="455">
        <f t="shared" si="3541"/>
        <v>0</v>
      </c>
      <c r="BL359" s="455">
        <f t="shared" si="3542"/>
        <v>0</v>
      </c>
      <c r="BM359" s="456">
        <v>0.36319999999999997</v>
      </c>
      <c r="BN359" s="457">
        <f t="shared" si="3543"/>
        <v>0</v>
      </c>
      <c r="BO359" s="458">
        <f t="shared" si="3544"/>
        <v>0</v>
      </c>
      <c r="BP359" s="459"/>
      <c r="BQ359" s="452">
        <v>10.0</v>
      </c>
      <c r="BR359" s="453" t="s">
        <v>159</v>
      </c>
      <c r="BS359" s="454" t="s">
        <v>132</v>
      </c>
      <c r="BT359" s="454" t="s">
        <v>150</v>
      </c>
      <c r="BU359" s="455" t="str">
        <f>'Produksi dan Harga'!Z39</f>
        <v/>
      </c>
      <c r="BV359" s="455" t="str">
        <f t="shared" si="3545"/>
        <v/>
      </c>
      <c r="BW359" s="455">
        <f t="shared" si="3546"/>
        <v>0</v>
      </c>
      <c r="BX359" s="456"/>
      <c r="BY359" s="455">
        <f t="shared" si="3547"/>
        <v>0</v>
      </c>
      <c r="BZ359" s="456"/>
      <c r="CA359" s="455">
        <f>ADHB!CB359</f>
        <v>0</v>
      </c>
      <c r="CB359" s="455">
        <f t="shared" si="3548"/>
        <v>0</v>
      </c>
      <c r="CC359" s="455">
        <f t="shared" si="3549"/>
        <v>0</v>
      </c>
      <c r="CD359" s="456">
        <v>0.36319999999999997</v>
      </c>
      <c r="CE359" s="457">
        <f t="shared" si="3550"/>
        <v>0</v>
      </c>
      <c r="CF359" s="458">
        <f t="shared" si="3551"/>
        <v>0</v>
      </c>
      <c r="CG359" s="459"/>
      <c r="CH359" s="452">
        <v>10.0</v>
      </c>
      <c r="CI359" s="453" t="s">
        <v>159</v>
      </c>
      <c r="CJ359" s="454" t="s">
        <v>132</v>
      </c>
      <c r="CK359" s="454" t="s">
        <v>150</v>
      </c>
      <c r="CL359" s="455" t="str">
        <f>'Produksi dan Harga'!AE39</f>
        <v/>
      </c>
      <c r="CM359" s="455" t="str">
        <f t="shared" si="3552"/>
        <v/>
      </c>
      <c r="CN359" s="455">
        <f t="shared" si="3553"/>
        <v>0</v>
      </c>
      <c r="CO359" s="456"/>
      <c r="CP359" s="455">
        <f t="shared" si="3554"/>
        <v>0</v>
      </c>
      <c r="CQ359" s="456"/>
      <c r="CR359" s="455">
        <f>ADHB!CS359</f>
        <v>0</v>
      </c>
      <c r="CS359" s="455">
        <f t="shared" si="3555"/>
        <v>0</v>
      </c>
      <c r="CT359" s="455">
        <f t="shared" si="3556"/>
        <v>0</v>
      </c>
      <c r="CU359" s="456">
        <v>0.36319999999999997</v>
      </c>
      <c r="CV359" s="457">
        <f t="shared" si="3557"/>
        <v>0</v>
      </c>
      <c r="CW359" s="458">
        <f t="shared" si="3558"/>
        <v>0</v>
      </c>
      <c r="CX359" s="459"/>
      <c r="CY359" s="452">
        <v>10.0</v>
      </c>
      <c r="CZ359" s="453" t="s">
        <v>159</v>
      </c>
      <c r="DA359" s="454" t="s">
        <v>132</v>
      </c>
      <c r="DB359" s="454" t="s">
        <v>150</v>
      </c>
      <c r="DC359" s="455" t="str">
        <f>'Produksi dan Harga'!AJ39</f>
        <v/>
      </c>
      <c r="DD359" s="455" t="str">
        <f t="shared" si="3559"/>
        <v/>
      </c>
      <c r="DE359" s="455">
        <f t="shared" si="3560"/>
        <v>0</v>
      </c>
      <c r="DF359" s="456"/>
      <c r="DG359" s="455">
        <f t="shared" si="3561"/>
        <v>0</v>
      </c>
      <c r="DH359" s="456"/>
      <c r="DI359" s="455">
        <f>ADHB!DJ359</f>
        <v>0</v>
      </c>
      <c r="DJ359" s="455">
        <f t="shared" si="3562"/>
        <v>0</v>
      </c>
      <c r="DK359" s="455">
        <f t="shared" si="3563"/>
        <v>0</v>
      </c>
      <c r="DL359" s="456">
        <v>0.36319999999999997</v>
      </c>
      <c r="DM359" s="457">
        <f t="shared" si="3564"/>
        <v>0</v>
      </c>
      <c r="DN359" s="458">
        <f t="shared" si="3565"/>
        <v>0</v>
      </c>
      <c r="DO359" s="459"/>
      <c r="DP359" s="452">
        <v>10.0</v>
      </c>
      <c r="DQ359" s="453" t="s">
        <v>159</v>
      </c>
      <c r="DR359" s="454" t="s">
        <v>132</v>
      </c>
      <c r="DS359" s="454" t="s">
        <v>150</v>
      </c>
      <c r="DT359" s="455" t="str">
        <f>'Produksi dan Harga'!AO39</f>
        <v/>
      </c>
      <c r="DU359" s="455" t="str">
        <f t="shared" si="3566"/>
        <v/>
      </c>
      <c r="DV359" s="455">
        <f t="shared" si="3567"/>
        <v>0</v>
      </c>
      <c r="DW359" s="456"/>
      <c r="DX359" s="455">
        <f t="shared" si="3568"/>
        <v>0</v>
      </c>
      <c r="DY359" s="456"/>
      <c r="DZ359" s="455">
        <f>ADHB!EA359</f>
        <v>0</v>
      </c>
      <c r="EA359" s="455">
        <f t="shared" si="3569"/>
        <v>0</v>
      </c>
      <c r="EB359" s="455">
        <f t="shared" si="3570"/>
        <v>0</v>
      </c>
      <c r="EC359" s="456">
        <v>0.36319999999999997</v>
      </c>
      <c r="ED359" s="457">
        <f t="shared" si="3571"/>
        <v>0</v>
      </c>
      <c r="EE359" s="458">
        <f t="shared" si="3572"/>
        <v>0</v>
      </c>
      <c r="EF359" s="459"/>
      <c r="EG359" s="452">
        <v>10.0</v>
      </c>
      <c r="EH359" s="453" t="s">
        <v>159</v>
      </c>
      <c r="EI359" s="454" t="s">
        <v>132</v>
      </c>
      <c r="EJ359" s="454" t="s">
        <v>150</v>
      </c>
      <c r="EK359" s="455" t="str">
        <f>'Produksi dan Harga'!AT39</f>
        <v/>
      </c>
      <c r="EL359" s="455" t="str">
        <f t="shared" si="3573"/>
        <v/>
      </c>
      <c r="EM359" s="455">
        <f t="shared" si="3574"/>
        <v>0</v>
      </c>
      <c r="EN359" s="456"/>
      <c r="EO359" s="455">
        <f t="shared" si="3575"/>
        <v>0</v>
      </c>
      <c r="EP359" s="456"/>
      <c r="EQ359" s="455">
        <f>ADHB!ER359</f>
        <v>0</v>
      </c>
      <c r="ER359" s="455">
        <f t="shared" si="3576"/>
        <v>0</v>
      </c>
      <c r="ES359" s="455">
        <f t="shared" si="3577"/>
        <v>0</v>
      </c>
      <c r="ET359" s="456">
        <v>0.36319999999999997</v>
      </c>
      <c r="EU359" s="457">
        <f t="shared" si="3578"/>
        <v>0</v>
      </c>
      <c r="EV359" s="458">
        <f t="shared" si="3579"/>
        <v>0</v>
      </c>
      <c r="EW359" s="459"/>
      <c r="EX359" s="452">
        <v>10.0</v>
      </c>
      <c r="EY359" s="453" t="s">
        <v>159</v>
      </c>
      <c r="EZ359" s="454" t="s">
        <v>132</v>
      </c>
      <c r="FA359" s="454" t="s">
        <v>150</v>
      </c>
      <c r="FB359" s="455" t="str">
        <f>'Produksi dan Harga'!AY39</f>
        <v/>
      </c>
      <c r="FC359" s="455" t="str">
        <f t="shared" si="3580"/>
        <v/>
      </c>
      <c r="FD359" s="455">
        <f t="shared" si="3581"/>
        <v>0</v>
      </c>
      <c r="FE359" s="456"/>
      <c r="FF359" s="455">
        <f t="shared" si="3582"/>
        <v>0</v>
      </c>
      <c r="FG359" s="456"/>
      <c r="FH359" s="455">
        <f>ADHB!FI359</f>
        <v>0</v>
      </c>
      <c r="FI359" s="455">
        <f t="shared" si="3583"/>
        <v>0</v>
      </c>
      <c r="FJ359" s="455">
        <f t="shared" si="3584"/>
        <v>0</v>
      </c>
      <c r="FK359" s="456">
        <v>0.36319999999999997</v>
      </c>
      <c r="FL359" s="457">
        <f t="shared" si="3585"/>
        <v>0</v>
      </c>
      <c r="FM359" s="458">
        <f t="shared" si="3586"/>
        <v>0</v>
      </c>
      <c r="FN359" s="459"/>
      <c r="FO359" s="452">
        <v>10.0</v>
      </c>
      <c r="FP359" s="453" t="s">
        <v>159</v>
      </c>
      <c r="FQ359" s="454" t="s">
        <v>132</v>
      </c>
      <c r="FR359" s="454" t="s">
        <v>150</v>
      </c>
      <c r="FS359" s="455" t="str">
        <f>'Produksi dan Harga'!BD39</f>
        <v/>
      </c>
      <c r="FT359" s="455" t="str">
        <f t="shared" si="3587"/>
        <v/>
      </c>
      <c r="FU359" s="455">
        <f t="shared" si="3588"/>
        <v>0</v>
      </c>
      <c r="FV359" s="456"/>
      <c r="FW359" s="455">
        <f t="shared" si="3589"/>
        <v>0</v>
      </c>
      <c r="FX359" s="456"/>
      <c r="FY359" s="455">
        <f>ADHB!FZ359</f>
        <v>0</v>
      </c>
      <c r="FZ359" s="455">
        <f t="shared" si="3590"/>
        <v>0</v>
      </c>
      <c r="GA359" s="455">
        <f t="shared" si="3591"/>
        <v>0</v>
      </c>
      <c r="GB359" s="456">
        <v>0.36319999999999997</v>
      </c>
      <c r="GC359" s="457">
        <f t="shared" si="3592"/>
        <v>0</v>
      </c>
      <c r="GD359" s="458">
        <f t="shared" si="3593"/>
        <v>0</v>
      </c>
      <c r="GE359" s="459"/>
      <c r="GF359" s="452">
        <v>10.0</v>
      </c>
      <c r="GG359" s="453" t="s">
        <v>159</v>
      </c>
      <c r="GH359" s="454" t="s">
        <v>132</v>
      </c>
      <c r="GI359" s="454" t="s">
        <v>150</v>
      </c>
      <c r="GJ359" s="455">
        <f>'Produksi dan Harga'!BI39</f>
        <v>332</v>
      </c>
      <c r="GK359" s="455" t="str">
        <f t="shared" si="3594"/>
        <v/>
      </c>
      <c r="GL359" s="455">
        <f t="shared" si="3595"/>
        <v>0</v>
      </c>
      <c r="GM359" s="456"/>
      <c r="GN359" s="455">
        <f t="shared" si="3596"/>
        <v>0</v>
      </c>
      <c r="GO359" s="456"/>
      <c r="GP359" s="455">
        <f>ADHB!GQ359</f>
        <v>0</v>
      </c>
      <c r="GQ359" s="455">
        <f t="shared" si="3597"/>
        <v>0</v>
      </c>
      <c r="GR359" s="455">
        <f t="shared" si="3598"/>
        <v>0</v>
      </c>
      <c r="GS359" s="456">
        <v>0.36319999999999997</v>
      </c>
      <c r="GT359" s="457">
        <f t="shared" si="3599"/>
        <v>0</v>
      </c>
      <c r="GU359" s="458">
        <f t="shared" si="3600"/>
        <v>0</v>
      </c>
      <c r="GV359" s="459"/>
      <c r="GW359" s="452">
        <v>10.0</v>
      </c>
      <c r="GX359" s="453" t="s">
        <v>159</v>
      </c>
      <c r="GY359" s="454" t="s">
        <v>132</v>
      </c>
      <c r="GZ359" s="454" t="s">
        <v>150</v>
      </c>
      <c r="HA359" s="455">
        <f>'Produksi dan Harga'!BN39</f>
        <v>585</v>
      </c>
      <c r="HB359" s="455" t="str">
        <f t="shared" si="3601"/>
        <v/>
      </c>
      <c r="HC359" s="455">
        <f t="shared" si="3602"/>
        <v>0</v>
      </c>
      <c r="HD359" s="456"/>
      <c r="HE359" s="455">
        <f t="shared" si="3603"/>
        <v>0</v>
      </c>
      <c r="HF359" s="456"/>
      <c r="HG359" s="455">
        <f>ADHB!HH359</f>
        <v>0</v>
      </c>
      <c r="HH359" s="455">
        <f t="shared" si="3604"/>
        <v>0</v>
      </c>
      <c r="HI359" s="455">
        <f t="shared" si="3605"/>
        <v>0</v>
      </c>
      <c r="HJ359" s="456">
        <v>0.36319999999999997</v>
      </c>
      <c r="HK359" s="457">
        <f t="shared" si="3606"/>
        <v>0</v>
      </c>
      <c r="HL359" s="458">
        <f t="shared" si="3607"/>
        <v>0</v>
      </c>
      <c r="HM359" s="459"/>
      <c r="HN359" s="452">
        <v>10.0</v>
      </c>
      <c r="HO359" s="453" t="s">
        <v>159</v>
      </c>
      <c r="HP359" s="454" t="s">
        <v>132</v>
      </c>
      <c r="HQ359" s="454" t="s">
        <v>150</v>
      </c>
      <c r="HR359" s="455">
        <f>'Produksi dan Harga'!BS39</f>
        <v>721</v>
      </c>
      <c r="HS359" s="455" t="str">
        <f t="shared" si="3608"/>
        <v/>
      </c>
      <c r="HT359" s="455">
        <f t="shared" si="3609"/>
        <v>0</v>
      </c>
      <c r="HU359" s="456"/>
      <c r="HV359" s="455">
        <f t="shared" si="3610"/>
        <v>0</v>
      </c>
      <c r="HW359" s="456"/>
      <c r="HX359" s="455">
        <f>ADHB!HY359</f>
        <v>0</v>
      </c>
      <c r="HY359" s="455">
        <f t="shared" si="3611"/>
        <v>0</v>
      </c>
      <c r="HZ359" s="455">
        <f t="shared" si="3612"/>
        <v>0</v>
      </c>
      <c r="IA359" s="456">
        <v>0.36319999999999997</v>
      </c>
      <c r="IB359" s="457">
        <f t="shared" si="3613"/>
        <v>0</v>
      </c>
      <c r="IC359" s="458">
        <f t="shared" si="3614"/>
        <v>0</v>
      </c>
      <c r="ID359" s="459"/>
      <c r="IE359" s="452">
        <v>10.0</v>
      </c>
      <c r="IF359" s="453" t="s">
        <v>159</v>
      </c>
      <c r="IG359" s="454" t="s">
        <v>132</v>
      </c>
      <c r="IH359" s="454" t="s">
        <v>150</v>
      </c>
      <c r="II359" s="455">
        <f>'Produksi dan Harga'!BX39</f>
        <v>50</v>
      </c>
      <c r="IJ359" s="455" t="str">
        <f t="shared" si="3615"/>
        <v/>
      </c>
      <c r="IK359" s="455">
        <f t="shared" si="3616"/>
        <v>0</v>
      </c>
      <c r="IL359" s="456"/>
      <c r="IM359" s="455">
        <f t="shared" si="3617"/>
        <v>0</v>
      </c>
      <c r="IN359" s="456"/>
      <c r="IO359" s="455">
        <f>ADHB!IP359</f>
        <v>0</v>
      </c>
      <c r="IP359" s="455">
        <f t="shared" si="3618"/>
        <v>0</v>
      </c>
      <c r="IQ359" s="455">
        <f t="shared" si="3619"/>
        <v>0</v>
      </c>
      <c r="IR359" s="456">
        <v>0.36319999999999997</v>
      </c>
      <c r="IS359" s="457">
        <f t="shared" si="3620"/>
        <v>0</v>
      </c>
      <c r="IT359" s="458">
        <f t="shared" si="3621"/>
        <v>0</v>
      </c>
      <c r="IU359" s="459"/>
      <c r="IV359" s="452">
        <v>10.0</v>
      </c>
      <c r="IW359" s="453" t="s">
        <v>159</v>
      </c>
      <c r="IX359" s="454" t="s">
        <v>132</v>
      </c>
      <c r="IY359" s="454" t="s">
        <v>150</v>
      </c>
      <c r="IZ359" s="455">
        <f>'Produksi dan Harga'!CC39</f>
        <v>317</v>
      </c>
      <c r="JA359" s="455" t="str">
        <f t="shared" si="3622"/>
        <v/>
      </c>
      <c r="JB359" s="455">
        <f t="shared" si="3623"/>
        <v>0</v>
      </c>
      <c r="JC359" s="456"/>
      <c r="JD359" s="455">
        <f t="shared" si="3624"/>
        <v>0</v>
      </c>
      <c r="JE359" s="456"/>
      <c r="JF359" s="455">
        <f>ADHB!JG359</f>
        <v>0</v>
      </c>
      <c r="JG359" s="455">
        <f t="shared" si="3625"/>
        <v>0</v>
      </c>
      <c r="JH359" s="455">
        <f t="shared" si="3626"/>
        <v>0</v>
      </c>
      <c r="JI359" s="456">
        <v>0.36319999999999997</v>
      </c>
      <c r="JJ359" s="457">
        <f t="shared" si="3627"/>
        <v>0</v>
      </c>
      <c r="JK359" s="458">
        <f t="shared" si="3628"/>
        <v>0</v>
      </c>
      <c r="JL359" s="459"/>
      <c r="JM359" s="452">
        <v>10.0</v>
      </c>
      <c r="JN359" s="453" t="s">
        <v>159</v>
      </c>
      <c r="JO359" s="454" t="s">
        <v>132</v>
      </c>
      <c r="JP359" s="454" t="s">
        <v>150</v>
      </c>
      <c r="JQ359" s="455"/>
      <c r="JR359" s="455" t="str">
        <f t="shared" si="3629"/>
        <v/>
      </c>
      <c r="JS359" s="455">
        <f t="shared" si="3630"/>
        <v>0</v>
      </c>
      <c r="JT359" s="456"/>
      <c r="JU359" s="455">
        <f t="shared" si="3631"/>
        <v>0</v>
      </c>
      <c r="JV359" s="456"/>
      <c r="JW359" s="455" t="str">
        <f>ADHB!LF359</f>
        <v/>
      </c>
      <c r="JX359" s="455">
        <f t="shared" si="3632"/>
        <v>0</v>
      </c>
      <c r="JY359" s="455">
        <f t="shared" si="3633"/>
        <v>0</v>
      </c>
      <c r="JZ359" s="456">
        <v>0.36319999999999997</v>
      </c>
      <c r="KA359" s="457">
        <f t="shared" si="3634"/>
        <v>0</v>
      </c>
      <c r="KB359" s="458">
        <f t="shared" si="3635"/>
        <v>0</v>
      </c>
      <c r="KC359" s="459"/>
      <c r="KD359" s="452">
        <v>10.0</v>
      </c>
      <c r="KE359" s="453" t="s">
        <v>159</v>
      </c>
      <c r="KF359" s="454" t="s">
        <v>132</v>
      </c>
      <c r="KG359" s="454" t="s">
        <v>150</v>
      </c>
      <c r="KH359" s="455"/>
      <c r="KI359" s="455" t="str">
        <f t="shared" si="3636"/>
        <v/>
      </c>
      <c r="KJ359" s="455">
        <f t="shared" si="3637"/>
        <v>0</v>
      </c>
      <c r="KK359" s="456"/>
      <c r="KL359" s="455">
        <f t="shared" si="3638"/>
        <v>0</v>
      </c>
      <c r="KM359" s="456"/>
      <c r="KN359" s="455" t="str">
        <f>ADHB!LW359</f>
        <v/>
      </c>
      <c r="KO359" s="455">
        <f t="shared" si="3639"/>
        <v>0</v>
      </c>
      <c r="KP359" s="455">
        <f t="shared" si="3640"/>
        <v>0</v>
      </c>
      <c r="KQ359" s="456">
        <v>0.36319999999999997</v>
      </c>
      <c r="KR359" s="457">
        <f t="shared" si="3641"/>
        <v>0</v>
      </c>
      <c r="KS359" s="458">
        <f t="shared" si="3642"/>
        <v>0</v>
      </c>
      <c r="KT359" s="459"/>
      <c r="KU359" s="460"/>
    </row>
    <row r="360" ht="15.75" customHeight="1">
      <c r="A360" s="452">
        <v>11.0</v>
      </c>
      <c r="B360" s="453" t="s">
        <v>160</v>
      </c>
      <c r="C360" s="454" t="s">
        <v>132</v>
      </c>
      <c r="D360" s="454" t="s">
        <v>150</v>
      </c>
      <c r="E360" s="455">
        <f>'Produksi dan Harga'!F40</f>
        <v>1576</v>
      </c>
      <c r="F360" s="455">
        <v>12836.0733287681</v>
      </c>
      <c r="G360" s="455">
        <f t="shared" si="3518"/>
        <v>20.22965157</v>
      </c>
      <c r="H360" s="456"/>
      <c r="I360" s="455">
        <f t="shared" si="3519"/>
        <v>0</v>
      </c>
      <c r="J360" s="456"/>
      <c r="K360" s="455">
        <f>ADHB!L360</f>
        <v>0</v>
      </c>
      <c r="L360" s="455">
        <f t="shared" si="3520"/>
        <v>0</v>
      </c>
      <c r="M360" s="455">
        <f t="shared" si="3521"/>
        <v>20.22965157</v>
      </c>
      <c r="N360" s="456">
        <v>0.36319999999999997</v>
      </c>
      <c r="O360" s="457">
        <f t="shared" si="3522"/>
        <v>7.347409449</v>
      </c>
      <c r="P360" s="458">
        <f t="shared" si="3523"/>
        <v>12.88224212</v>
      </c>
      <c r="Q360" s="459"/>
      <c r="R360" s="452">
        <v>11.0</v>
      </c>
      <c r="S360" s="453" t="s">
        <v>160</v>
      </c>
      <c r="T360" s="454" t="s">
        <v>132</v>
      </c>
      <c r="U360" s="454" t="s">
        <v>150</v>
      </c>
      <c r="V360" s="455">
        <f>'Produksi dan Harga'!K40</f>
        <v>1515</v>
      </c>
      <c r="W360" s="455">
        <f t="shared" si="3524"/>
        <v>12836.07333</v>
      </c>
      <c r="X360" s="455">
        <f t="shared" si="3525"/>
        <v>19.44665109</v>
      </c>
      <c r="Y360" s="456"/>
      <c r="Z360" s="455">
        <f t="shared" si="3526"/>
        <v>0</v>
      </c>
      <c r="AA360" s="456"/>
      <c r="AB360" s="455">
        <f>ADHB!AC360</f>
        <v>0</v>
      </c>
      <c r="AC360" s="455">
        <f t="shared" si="3527"/>
        <v>0</v>
      </c>
      <c r="AD360" s="455">
        <f t="shared" si="3528"/>
        <v>19.44665109</v>
      </c>
      <c r="AE360" s="456">
        <v>0.36319999999999997</v>
      </c>
      <c r="AF360" s="457">
        <f t="shared" si="3529"/>
        <v>7.063023677</v>
      </c>
      <c r="AG360" s="458">
        <f t="shared" si="3530"/>
        <v>12.38362742</v>
      </c>
      <c r="AH360" s="459"/>
      <c r="AI360" s="452">
        <v>11.0</v>
      </c>
      <c r="AJ360" s="453" t="s">
        <v>160</v>
      </c>
      <c r="AK360" s="454" t="s">
        <v>132</v>
      </c>
      <c r="AL360" s="454" t="s">
        <v>150</v>
      </c>
      <c r="AM360" s="455">
        <f>'Produksi dan Harga'!P40</f>
        <v>1757</v>
      </c>
      <c r="AN360" s="455">
        <f t="shared" si="3531"/>
        <v>12836.07333</v>
      </c>
      <c r="AO360" s="455">
        <f t="shared" si="3532"/>
        <v>22.55298084</v>
      </c>
      <c r="AP360" s="456"/>
      <c r="AQ360" s="455">
        <f t="shared" si="3533"/>
        <v>0</v>
      </c>
      <c r="AR360" s="456"/>
      <c r="AS360" s="455">
        <f>ADHB!AT360</f>
        <v>0</v>
      </c>
      <c r="AT360" s="455">
        <f t="shared" si="3534"/>
        <v>0</v>
      </c>
      <c r="AU360" s="455">
        <f t="shared" si="3535"/>
        <v>22.55298084</v>
      </c>
      <c r="AV360" s="456">
        <v>0.36319999999999997</v>
      </c>
      <c r="AW360" s="457">
        <f t="shared" si="3536"/>
        <v>8.191242641</v>
      </c>
      <c r="AX360" s="458">
        <f t="shared" si="3537"/>
        <v>14.3617382</v>
      </c>
      <c r="AY360" s="459"/>
      <c r="AZ360" s="452">
        <v>11.0</v>
      </c>
      <c r="BA360" s="453" t="s">
        <v>160</v>
      </c>
      <c r="BB360" s="454" t="s">
        <v>132</v>
      </c>
      <c r="BC360" s="454" t="s">
        <v>150</v>
      </c>
      <c r="BD360" s="455">
        <f>'Produksi dan Harga'!U40</f>
        <v>1265</v>
      </c>
      <c r="BE360" s="455">
        <f t="shared" si="3538"/>
        <v>12836.07333</v>
      </c>
      <c r="BF360" s="455">
        <f t="shared" si="3539"/>
        <v>16.23763276</v>
      </c>
      <c r="BG360" s="456"/>
      <c r="BH360" s="455">
        <f t="shared" si="3540"/>
        <v>0</v>
      </c>
      <c r="BI360" s="456"/>
      <c r="BJ360" s="455">
        <f>ADHB!BK360</f>
        <v>0</v>
      </c>
      <c r="BK360" s="455">
        <f t="shared" si="3541"/>
        <v>0</v>
      </c>
      <c r="BL360" s="455">
        <f t="shared" si="3542"/>
        <v>16.23763276</v>
      </c>
      <c r="BM360" s="456">
        <v>0.36319999999999997</v>
      </c>
      <c r="BN360" s="457">
        <f t="shared" si="3543"/>
        <v>5.897508219</v>
      </c>
      <c r="BO360" s="458">
        <f t="shared" si="3544"/>
        <v>10.34012454</v>
      </c>
      <c r="BP360" s="459"/>
      <c r="BQ360" s="452">
        <v>11.0</v>
      </c>
      <c r="BR360" s="453" t="s">
        <v>160</v>
      </c>
      <c r="BS360" s="454" t="s">
        <v>132</v>
      </c>
      <c r="BT360" s="454" t="s">
        <v>150</v>
      </c>
      <c r="BU360" s="455">
        <f>'Produksi dan Harga'!Z40</f>
        <v>753</v>
      </c>
      <c r="BV360" s="455">
        <f t="shared" si="3545"/>
        <v>12836.07333</v>
      </c>
      <c r="BW360" s="455">
        <f t="shared" si="3546"/>
        <v>9.665563217</v>
      </c>
      <c r="BX360" s="456"/>
      <c r="BY360" s="455">
        <f t="shared" si="3547"/>
        <v>0</v>
      </c>
      <c r="BZ360" s="456"/>
      <c r="CA360" s="455">
        <f>ADHB!CB360</f>
        <v>0</v>
      </c>
      <c r="CB360" s="455">
        <f t="shared" si="3548"/>
        <v>0</v>
      </c>
      <c r="CC360" s="455">
        <f t="shared" si="3549"/>
        <v>9.665563217</v>
      </c>
      <c r="CD360" s="456">
        <v>0.36319999999999997</v>
      </c>
      <c r="CE360" s="457">
        <f t="shared" si="3550"/>
        <v>3.51053256</v>
      </c>
      <c r="CF360" s="458">
        <f t="shared" si="3551"/>
        <v>6.155030656</v>
      </c>
      <c r="CG360" s="459"/>
      <c r="CH360" s="452">
        <v>11.0</v>
      </c>
      <c r="CI360" s="453" t="s">
        <v>160</v>
      </c>
      <c r="CJ360" s="454" t="s">
        <v>132</v>
      </c>
      <c r="CK360" s="454" t="s">
        <v>150</v>
      </c>
      <c r="CL360" s="455">
        <f>'Produksi dan Harga'!AE40</f>
        <v>190</v>
      </c>
      <c r="CM360" s="455">
        <f t="shared" si="3552"/>
        <v>12836.07333</v>
      </c>
      <c r="CN360" s="455">
        <f t="shared" si="3553"/>
        <v>2.438853932</v>
      </c>
      <c r="CO360" s="456"/>
      <c r="CP360" s="455">
        <f t="shared" si="3554"/>
        <v>0</v>
      </c>
      <c r="CQ360" s="456"/>
      <c r="CR360" s="455">
        <f>ADHB!CS360</f>
        <v>0</v>
      </c>
      <c r="CS360" s="455">
        <f t="shared" si="3555"/>
        <v>0</v>
      </c>
      <c r="CT360" s="455">
        <f t="shared" si="3556"/>
        <v>2.438853932</v>
      </c>
      <c r="CU360" s="456">
        <v>0.36319999999999997</v>
      </c>
      <c r="CV360" s="457">
        <f t="shared" si="3557"/>
        <v>0.8857917483</v>
      </c>
      <c r="CW360" s="458">
        <f t="shared" si="3558"/>
        <v>1.553062184</v>
      </c>
      <c r="CX360" s="459"/>
      <c r="CY360" s="452">
        <v>11.0</v>
      </c>
      <c r="CZ360" s="453" t="s">
        <v>160</v>
      </c>
      <c r="DA360" s="454" t="s">
        <v>132</v>
      </c>
      <c r="DB360" s="454" t="s">
        <v>150</v>
      </c>
      <c r="DC360" s="455">
        <f>'Produksi dan Harga'!AJ40</f>
        <v>510</v>
      </c>
      <c r="DD360" s="455">
        <f t="shared" si="3559"/>
        <v>12836.07333</v>
      </c>
      <c r="DE360" s="455">
        <f t="shared" si="3560"/>
        <v>6.546397398</v>
      </c>
      <c r="DF360" s="456"/>
      <c r="DG360" s="455">
        <f t="shared" si="3561"/>
        <v>0</v>
      </c>
      <c r="DH360" s="456"/>
      <c r="DI360" s="455">
        <f>ADHB!DJ360</f>
        <v>0</v>
      </c>
      <c r="DJ360" s="455">
        <f t="shared" si="3562"/>
        <v>0</v>
      </c>
      <c r="DK360" s="455">
        <f t="shared" si="3563"/>
        <v>6.546397398</v>
      </c>
      <c r="DL360" s="456">
        <v>0.36319999999999997</v>
      </c>
      <c r="DM360" s="457">
        <f t="shared" si="3564"/>
        <v>2.377651535</v>
      </c>
      <c r="DN360" s="458">
        <f t="shared" si="3565"/>
        <v>4.168745863</v>
      </c>
      <c r="DO360" s="459"/>
      <c r="DP360" s="452">
        <v>11.0</v>
      </c>
      <c r="DQ360" s="453" t="s">
        <v>160</v>
      </c>
      <c r="DR360" s="454" t="s">
        <v>132</v>
      </c>
      <c r="DS360" s="454" t="s">
        <v>150</v>
      </c>
      <c r="DT360" s="455">
        <f>'Produksi dan Harga'!AO40</f>
        <v>347</v>
      </c>
      <c r="DU360" s="455">
        <f t="shared" si="3566"/>
        <v>12836.07333</v>
      </c>
      <c r="DV360" s="455">
        <f t="shared" si="3567"/>
        <v>4.454117445</v>
      </c>
      <c r="DW360" s="456"/>
      <c r="DX360" s="455">
        <f t="shared" si="3568"/>
        <v>0</v>
      </c>
      <c r="DY360" s="456"/>
      <c r="DZ360" s="455">
        <f>ADHB!EA360</f>
        <v>0</v>
      </c>
      <c r="EA360" s="455">
        <f t="shared" si="3569"/>
        <v>0</v>
      </c>
      <c r="EB360" s="455">
        <f t="shared" si="3570"/>
        <v>4.454117445</v>
      </c>
      <c r="EC360" s="456">
        <v>0.36319999999999997</v>
      </c>
      <c r="ED360" s="457">
        <f t="shared" si="3571"/>
        <v>1.617735456</v>
      </c>
      <c r="EE360" s="458">
        <f t="shared" si="3572"/>
        <v>2.836381989</v>
      </c>
      <c r="EF360" s="459"/>
      <c r="EG360" s="452">
        <v>11.0</v>
      </c>
      <c r="EH360" s="453" t="s">
        <v>160</v>
      </c>
      <c r="EI360" s="454" t="s">
        <v>132</v>
      </c>
      <c r="EJ360" s="454" t="s">
        <v>150</v>
      </c>
      <c r="EK360" s="455">
        <f>'Produksi dan Harga'!AT40</f>
        <v>187</v>
      </c>
      <c r="EL360" s="455">
        <f t="shared" si="3573"/>
        <v>12836.07333</v>
      </c>
      <c r="EM360" s="455">
        <f t="shared" si="3574"/>
        <v>2.400345712</v>
      </c>
      <c r="EN360" s="456"/>
      <c r="EO360" s="455">
        <f t="shared" si="3575"/>
        <v>0</v>
      </c>
      <c r="EP360" s="456"/>
      <c r="EQ360" s="455">
        <f>ADHB!ER360</f>
        <v>0</v>
      </c>
      <c r="ER360" s="455">
        <f t="shared" si="3576"/>
        <v>0</v>
      </c>
      <c r="ES360" s="455">
        <f t="shared" si="3577"/>
        <v>2.400345712</v>
      </c>
      <c r="ET360" s="456">
        <v>0.36319999999999997</v>
      </c>
      <c r="EU360" s="457">
        <f t="shared" si="3578"/>
        <v>0.8718055628</v>
      </c>
      <c r="EV360" s="458">
        <f t="shared" si="3579"/>
        <v>1.52854015</v>
      </c>
      <c r="EW360" s="459"/>
      <c r="EX360" s="452">
        <v>11.0</v>
      </c>
      <c r="EY360" s="453" t="s">
        <v>160</v>
      </c>
      <c r="EZ360" s="454" t="s">
        <v>132</v>
      </c>
      <c r="FA360" s="454" t="s">
        <v>150</v>
      </c>
      <c r="FB360" s="455">
        <f>'Produksi dan Harga'!AY40</f>
        <v>420</v>
      </c>
      <c r="FC360" s="455">
        <f t="shared" si="3580"/>
        <v>12836.07333</v>
      </c>
      <c r="FD360" s="455">
        <f t="shared" si="3581"/>
        <v>5.391150798</v>
      </c>
      <c r="FE360" s="456"/>
      <c r="FF360" s="455">
        <f t="shared" si="3582"/>
        <v>0</v>
      </c>
      <c r="FG360" s="456"/>
      <c r="FH360" s="455">
        <f>ADHB!FI360</f>
        <v>0</v>
      </c>
      <c r="FI360" s="455">
        <f t="shared" si="3583"/>
        <v>0</v>
      </c>
      <c r="FJ360" s="455">
        <f t="shared" si="3584"/>
        <v>5.391150798</v>
      </c>
      <c r="FK360" s="456">
        <v>0.36319999999999997</v>
      </c>
      <c r="FL360" s="457">
        <f t="shared" si="3585"/>
        <v>1.95806597</v>
      </c>
      <c r="FM360" s="458">
        <f t="shared" si="3586"/>
        <v>3.433084828</v>
      </c>
      <c r="FN360" s="459"/>
      <c r="FO360" s="452">
        <v>11.0</v>
      </c>
      <c r="FP360" s="453" t="s">
        <v>160</v>
      </c>
      <c r="FQ360" s="454" t="s">
        <v>132</v>
      </c>
      <c r="FR360" s="454" t="s">
        <v>150</v>
      </c>
      <c r="FS360" s="455">
        <f>'Produksi dan Harga'!BD40</f>
        <v>383</v>
      </c>
      <c r="FT360" s="455">
        <f t="shared" si="3587"/>
        <v>12836.07333</v>
      </c>
      <c r="FU360" s="455">
        <f t="shared" si="3588"/>
        <v>4.916216085</v>
      </c>
      <c r="FV360" s="456"/>
      <c r="FW360" s="455">
        <f t="shared" si="3589"/>
        <v>0</v>
      </c>
      <c r="FX360" s="456"/>
      <c r="FY360" s="455">
        <f>ADHB!FZ360</f>
        <v>0</v>
      </c>
      <c r="FZ360" s="455">
        <f t="shared" si="3590"/>
        <v>0</v>
      </c>
      <c r="GA360" s="455">
        <f t="shared" si="3591"/>
        <v>4.916216085</v>
      </c>
      <c r="GB360" s="456">
        <v>0.36319999999999997</v>
      </c>
      <c r="GC360" s="457">
        <f t="shared" si="3592"/>
        <v>1.785569682</v>
      </c>
      <c r="GD360" s="458">
        <f t="shared" si="3593"/>
        <v>3.130646403</v>
      </c>
      <c r="GE360" s="459"/>
      <c r="GF360" s="452">
        <v>11.0</v>
      </c>
      <c r="GG360" s="453" t="s">
        <v>160</v>
      </c>
      <c r="GH360" s="454" t="s">
        <v>132</v>
      </c>
      <c r="GI360" s="454" t="s">
        <v>150</v>
      </c>
      <c r="GJ360" s="455">
        <f>'Produksi dan Harga'!BI40</f>
        <v>166</v>
      </c>
      <c r="GK360" s="455">
        <f t="shared" si="3594"/>
        <v>12836.07333</v>
      </c>
      <c r="GL360" s="455">
        <f t="shared" si="3595"/>
        <v>2.130788173</v>
      </c>
      <c r="GM360" s="456"/>
      <c r="GN360" s="455">
        <f t="shared" si="3596"/>
        <v>0</v>
      </c>
      <c r="GO360" s="456"/>
      <c r="GP360" s="455">
        <f>ADHB!GQ360</f>
        <v>0</v>
      </c>
      <c r="GQ360" s="455">
        <f t="shared" si="3597"/>
        <v>0</v>
      </c>
      <c r="GR360" s="455">
        <f t="shared" si="3598"/>
        <v>2.130788173</v>
      </c>
      <c r="GS360" s="456">
        <v>0.36319999999999997</v>
      </c>
      <c r="GT360" s="457">
        <f t="shared" si="3599"/>
        <v>0.7739022643</v>
      </c>
      <c r="GU360" s="458">
        <f t="shared" si="3600"/>
        <v>1.356885908</v>
      </c>
      <c r="GV360" s="459"/>
      <c r="GW360" s="452">
        <v>11.0</v>
      </c>
      <c r="GX360" s="453" t="s">
        <v>160</v>
      </c>
      <c r="GY360" s="454" t="s">
        <v>132</v>
      </c>
      <c r="GZ360" s="454" t="s">
        <v>150</v>
      </c>
      <c r="HA360" s="455">
        <f>'Produksi dan Harga'!BN40</f>
        <v>388</v>
      </c>
      <c r="HB360" s="455">
        <f t="shared" si="3601"/>
        <v>12836.07333</v>
      </c>
      <c r="HC360" s="455">
        <f t="shared" si="3602"/>
        <v>4.980396452</v>
      </c>
      <c r="HD360" s="456"/>
      <c r="HE360" s="455">
        <f t="shared" si="3603"/>
        <v>0</v>
      </c>
      <c r="HF360" s="456"/>
      <c r="HG360" s="455">
        <f>ADHB!HH360</f>
        <v>0</v>
      </c>
      <c r="HH360" s="455">
        <f t="shared" si="3604"/>
        <v>0</v>
      </c>
      <c r="HI360" s="455">
        <f t="shared" si="3605"/>
        <v>4.980396452</v>
      </c>
      <c r="HJ360" s="456">
        <v>0.36319999999999997</v>
      </c>
      <c r="HK360" s="457">
        <f t="shared" si="3606"/>
        <v>1.808879991</v>
      </c>
      <c r="HL360" s="458">
        <f t="shared" si="3607"/>
        <v>3.17151646</v>
      </c>
      <c r="HM360" s="459"/>
      <c r="HN360" s="452">
        <v>11.0</v>
      </c>
      <c r="HO360" s="453" t="s">
        <v>160</v>
      </c>
      <c r="HP360" s="454" t="s">
        <v>132</v>
      </c>
      <c r="HQ360" s="454" t="s">
        <v>150</v>
      </c>
      <c r="HR360" s="455">
        <f>'Produksi dan Harga'!BS40</f>
        <v>452</v>
      </c>
      <c r="HS360" s="455">
        <f t="shared" si="3608"/>
        <v>12836.07333</v>
      </c>
      <c r="HT360" s="455">
        <f t="shared" si="3609"/>
        <v>5.801905145</v>
      </c>
      <c r="HU360" s="456"/>
      <c r="HV360" s="455">
        <f t="shared" si="3610"/>
        <v>0</v>
      </c>
      <c r="HW360" s="456"/>
      <c r="HX360" s="455">
        <f>ADHB!HY360</f>
        <v>0</v>
      </c>
      <c r="HY360" s="455">
        <f t="shared" si="3611"/>
        <v>0</v>
      </c>
      <c r="HZ360" s="455">
        <f t="shared" si="3612"/>
        <v>5.801905145</v>
      </c>
      <c r="IA360" s="456">
        <v>0.36319999999999997</v>
      </c>
      <c r="IB360" s="457">
        <f t="shared" si="3613"/>
        <v>2.107251949</v>
      </c>
      <c r="IC360" s="458">
        <f t="shared" si="3614"/>
        <v>3.694653196</v>
      </c>
      <c r="ID360" s="459"/>
      <c r="IE360" s="452">
        <v>11.0</v>
      </c>
      <c r="IF360" s="453" t="s">
        <v>160</v>
      </c>
      <c r="IG360" s="454" t="s">
        <v>132</v>
      </c>
      <c r="IH360" s="454" t="s">
        <v>150</v>
      </c>
      <c r="II360" s="455">
        <f>'Produksi dan Harga'!BX40</f>
        <v>97</v>
      </c>
      <c r="IJ360" s="455">
        <f t="shared" si="3615"/>
        <v>12836.07333</v>
      </c>
      <c r="IK360" s="455">
        <f t="shared" si="3616"/>
        <v>1.245099113</v>
      </c>
      <c r="IL360" s="456"/>
      <c r="IM360" s="455">
        <f t="shared" si="3617"/>
        <v>0</v>
      </c>
      <c r="IN360" s="456"/>
      <c r="IO360" s="455">
        <f>ADHB!IP360</f>
        <v>0</v>
      </c>
      <c r="IP360" s="455">
        <f t="shared" si="3618"/>
        <v>0</v>
      </c>
      <c r="IQ360" s="455">
        <f t="shared" si="3619"/>
        <v>1.245099113</v>
      </c>
      <c r="IR360" s="456">
        <v>0.36319999999999997</v>
      </c>
      <c r="IS360" s="457">
        <f t="shared" si="3620"/>
        <v>0.4522199978</v>
      </c>
      <c r="IT360" s="458">
        <f t="shared" si="3621"/>
        <v>0.7928791151</v>
      </c>
      <c r="IU360" s="459"/>
      <c r="IV360" s="452">
        <v>11.0</v>
      </c>
      <c r="IW360" s="453" t="s">
        <v>160</v>
      </c>
      <c r="IX360" s="454" t="s">
        <v>132</v>
      </c>
      <c r="IY360" s="454" t="s">
        <v>150</v>
      </c>
      <c r="IZ360" s="455">
        <f>'Produksi dan Harga'!CC40</f>
        <v>653</v>
      </c>
      <c r="JA360" s="455">
        <f t="shared" si="3622"/>
        <v>12836.07333</v>
      </c>
      <c r="JB360" s="455">
        <f t="shared" si="3623"/>
        <v>8.381955884</v>
      </c>
      <c r="JC360" s="456"/>
      <c r="JD360" s="455">
        <f t="shared" si="3624"/>
        <v>0</v>
      </c>
      <c r="JE360" s="456"/>
      <c r="JF360" s="455">
        <f>ADHB!JG360</f>
        <v>0</v>
      </c>
      <c r="JG360" s="455">
        <f t="shared" si="3625"/>
        <v>0</v>
      </c>
      <c r="JH360" s="455">
        <f t="shared" si="3626"/>
        <v>8.381955884</v>
      </c>
      <c r="JI360" s="456">
        <v>0.36319999999999997</v>
      </c>
      <c r="JJ360" s="457">
        <f t="shared" si="3627"/>
        <v>3.044326377</v>
      </c>
      <c r="JK360" s="458">
        <f t="shared" si="3628"/>
        <v>5.337629507</v>
      </c>
      <c r="JL360" s="459"/>
      <c r="JM360" s="452">
        <v>11.0</v>
      </c>
      <c r="JN360" s="453" t="s">
        <v>160</v>
      </c>
      <c r="JO360" s="454" t="s">
        <v>132</v>
      </c>
      <c r="JP360" s="454" t="s">
        <v>150</v>
      </c>
      <c r="JQ360" s="455"/>
      <c r="JR360" s="455">
        <f t="shared" si="3629"/>
        <v>12836.07333</v>
      </c>
      <c r="JS360" s="455">
        <f t="shared" si="3630"/>
        <v>0</v>
      </c>
      <c r="JT360" s="456"/>
      <c r="JU360" s="455">
        <f t="shared" si="3631"/>
        <v>0</v>
      </c>
      <c r="JV360" s="456"/>
      <c r="JW360" s="455" t="str">
        <f>ADHB!LF360</f>
        <v/>
      </c>
      <c r="JX360" s="455">
        <f t="shared" si="3632"/>
        <v>0</v>
      </c>
      <c r="JY360" s="455">
        <f t="shared" si="3633"/>
        <v>0</v>
      </c>
      <c r="JZ360" s="456">
        <v>0.36319999999999997</v>
      </c>
      <c r="KA360" s="457">
        <f t="shared" si="3634"/>
        <v>0</v>
      </c>
      <c r="KB360" s="458">
        <f t="shared" si="3635"/>
        <v>0</v>
      </c>
      <c r="KC360" s="459"/>
      <c r="KD360" s="452">
        <v>11.0</v>
      </c>
      <c r="KE360" s="453" t="s">
        <v>160</v>
      </c>
      <c r="KF360" s="454" t="s">
        <v>132</v>
      </c>
      <c r="KG360" s="454" t="s">
        <v>150</v>
      </c>
      <c r="KH360" s="455"/>
      <c r="KI360" s="455">
        <f t="shared" si="3636"/>
        <v>12836.07333</v>
      </c>
      <c r="KJ360" s="455">
        <f t="shared" si="3637"/>
        <v>0</v>
      </c>
      <c r="KK360" s="456"/>
      <c r="KL360" s="455">
        <f t="shared" si="3638"/>
        <v>0</v>
      </c>
      <c r="KM360" s="456"/>
      <c r="KN360" s="455" t="str">
        <f>ADHB!LW360</f>
        <v/>
      </c>
      <c r="KO360" s="455">
        <f t="shared" si="3639"/>
        <v>0</v>
      </c>
      <c r="KP360" s="455">
        <f t="shared" si="3640"/>
        <v>0</v>
      </c>
      <c r="KQ360" s="456">
        <v>0.36319999999999997</v>
      </c>
      <c r="KR360" s="457">
        <f t="shared" si="3641"/>
        <v>0</v>
      </c>
      <c r="KS360" s="458">
        <f t="shared" si="3642"/>
        <v>0</v>
      </c>
      <c r="KT360" s="459"/>
      <c r="KU360" s="460"/>
    </row>
    <row r="361" ht="15.75" customHeight="1">
      <c r="A361" s="452">
        <v>12.0</v>
      </c>
      <c r="B361" s="453" t="s">
        <v>161</v>
      </c>
      <c r="C361" s="454" t="s">
        <v>132</v>
      </c>
      <c r="D361" s="454" t="s">
        <v>150</v>
      </c>
      <c r="E361" s="455"/>
      <c r="F361" s="455"/>
      <c r="G361" s="455">
        <f t="shared" si="3518"/>
        <v>0</v>
      </c>
      <c r="H361" s="456"/>
      <c r="I361" s="455">
        <f t="shared" si="3519"/>
        <v>0</v>
      </c>
      <c r="J361" s="456"/>
      <c r="K361" s="455">
        <f>ADHB!L361</f>
        <v>0</v>
      </c>
      <c r="L361" s="455">
        <f t="shared" si="3520"/>
        <v>0</v>
      </c>
      <c r="M361" s="455">
        <f t="shared" si="3521"/>
        <v>0</v>
      </c>
      <c r="N361" s="456">
        <v>0.36319999999999997</v>
      </c>
      <c r="O361" s="457">
        <f t="shared" si="3522"/>
        <v>0</v>
      </c>
      <c r="P361" s="458">
        <f t="shared" si="3523"/>
        <v>0</v>
      </c>
      <c r="Q361" s="459"/>
      <c r="R361" s="452">
        <v>12.0</v>
      </c>
      <c r="S361" s="453" t="s">
        <v>161</v>
      </c>
      <c r="T361" s="454" t="s">
        <v>132</v>
      </c>
      <c r="U361" s="454" t="s">
        <v>150</v>
      </c>
      <c r="V361" s="455"/>
      <c r="W361" s="455" t="str">
        <f t="shared" si="3524"/>
        <v/>
      </c>
      <c r="X361" s="455">
        <f t="shared" si="3525"/>
        <v>0</v>
      </c>
      <c r="Y361" s="456"/>
      <c r="Z361" s="455">
        <f t="shared" si="3526"/>
        <v>0</v>
      </c>
      <c r="AA361" s="456"/>
      <c r="AB361" s="455">
        <f>ADHB!AC361</f>
        <v>0</v>
      </c>
      <c r="AC361" s="455">
        <f t="shared" si="3527"/>
        <v>0</v>
      </c>
      <c r="AD361" s="455">
        <f t="shared" si="3528"/>
        <v>0</v>
      </c>
      <c r="AE361" s="456">
        <v>0.36319999999999997</v>
      </c>
      <c r="AF361" s="457">
        <f t="shared" si="3529"/>
        <v>0</v>
      </c>
      <c r="AG361" s="458">
        <f t="shared" si="3530"/>
        <v>0</v>
      </c>
      <c r="AH361" s="459"/>
      <c r="AI361" s="452">
        <v>12.0</v>
      </c>
      <c r="AJ361" s="453" t="s">
        <v>161</v>
      </c>
      <c r="AK361" s="454" t="s">
        <v>132</v>
      </c>
      <c r="AL361" s="454" t="s">
        <v>150</v>
      </c>
      <c r="AM361" s="455"/>
      <c r="AN361" s="455" t="str">
        <f t="shared" si="3531"/>
        <v/>
      </c>
      <c r="AO361" s="455">
        <f t="shared" si="3532"/>
        <v>0</v>
      </c>
      <c r="AP361" s="456"/>
      <c r="AQ361" s="455">
        <f t="shared" si="3533"/>
        <v>0</v>
      </c>
      <c r="AR361" s="456"/>
      <c r="AS361" s="455">
        <f>ADHB!AT361</f>
        <v>0</v>
      </c>
      <c r="AT361" s="455">
        <f t="shared" si="3534"/>
        <v>0</v>
      </c>
      <c r="AU361" s="455">
        <f t="shared" si="3535"/>
        <v>0</v>
      </c>
      <c r="AV361" s="456">
        <v>0.36319999999999997</v>
      </c>
      <c r="AW361" s="457">
        <f t="shared" si="3536"/>
        <v>0</v>
      </c>
      <c r="AX361" s="458">
        <f t="shared" si="3537"/>
        <v>0</v>
      </c>
      <c r="AY361" s="459"/>
      <c r="AZ361" s="452">
        <v>12.0</v>
      </c>
      <c r="BA361" s="453" t="s">
        <v>161</v>
      </c>
      <c r="BB361" s="454" t="s">
        <v>132</v>
      </c>
      <c r="BC361" s="454" t="s">
        <v>150</v>
      </c>
      <c r="BD361" s="455"/>
      <c r="BE361" s="455" t="str">
        <f t="shared" si="3538"/>
        <v/>
      </c>
      <c r="BF361" s="455">
        <f t="shared" si="3539"/>
        <v>0</v>
      </c>
      <c r="BG361" s="456"/>
      <c r="BH361" s="455">
        <f t="shared" si="3540"/>
        <v>0</v>
      </c>
      <c r="BI361" s="456"/>
      <c r="BJ361" s="455">
        <f>ADHB!BK361</f>
        <v>0</v>
      </c>
      <c r="BK361" s="455">
        <f t="shared" si="3541"/>
        <v>0</v>
      </c>
      <c r="BL361" s="455">
        <f t="shared" si="3542"/>
        <v>0</v>
      </c>
      <c r="BM361" s="456">
        <v>0.36319999999999997</v>
      </c>
      <c r="BN361" s="457">
        <f t="shared" si="3543"/>
        <v>0</v>
      </c>
      <c r="BO361" s="458">
        <f t="shared" si="3544"/>
        <v>0</v>
      </c>
      <c r="BP361" s="459"/>
      <c r="BQ361" s="452">
        <v>12.0</v>
      </c>
      <c r="BR361" s="453" t="s">
        <v>161</v>
      </c>
      <c r="BS361" s="454" t="s">
        <v>132</v>
      </c>
      <c r="BT361" s="454" t="s">
        <v>150</v>
      </c>
      <c r="BU361" s="455"/>
      <c r="BV361" s="455" t="str">
        <f t="shared" si="3545"/>
        <v/>
      </c>
      <c r="BW361" s="455">
        <f t="shared" si="3546"/>
        <v>0</v>
      </c>
      <c r="BX361" s="456"/>
      <c r="BY361" s="455">
        <f t="shared" si="3547"/>
        <v>0</v>
      </c>
      <c r="BZ361" s="456"/>
      <c r="CA361" s="455">
        <f>ADHB!CB361</f>
        <v>0</v>
      </c>
      <c r="CB361" s="455">
        <f t="shared" si="3548"/>
        <v>0</v>
      </c>
      <c r="CC361" s="455">
        <f t="shared" si="3549"/>
        <v>0</v>
      </c>
      <c r="CD361" s="456">
        <v>0.36319999999999997</v>
      </c>
      <c r="CE361" s="457">
        <f t="shared" si="3550"/>
        <v>0</v>
      </c>
      <c r="CF361" s="458">
        <f t="shared" si="3551"/>
        <v>0</v>
      </c>
      <c r="CG361" s="459"/>
      <c r="CH361" s="452">
        <v>12.0</v>
      </c>
      <c r="CI361" s="453" t="s">
        <v>161</v>
      </c>
      <c r="CJ361" s="454" t="s">
        <v>132</v>
      </c>
      <c r="CK361" s="454" t="s">
        <v>150</v>
      </c>
      <c r="CL361" s="455"/>
      <c r="CM361" s="455" t="str">
        <f t="shared" si="3552"/>
        <v/>
      </c>
      <c r="CN361" s="455">
        <f t="shared" si="3553"/>
        <v>0</v>
      </c>
      <c r="CO361" s="456"/>
      <c r="CP361" s="455">
        <f t="shared" si="3554"/>
        <v>0</v>
      </c>
      <c r="CQ361" s="456"/>
      <c r="CR361" s="455">
        <f>ADHB!CS361</f>
        <v>0</v>
      </c>
      <c r="CS361" s="455">
        <f t="shared" si="3555"/>
        <v>0</v>
      </c>
      <c r="CT361" s="455">
        <f t="shared" si="3556"/>
        <v>0</v>
      </c>
      <c r="CU361" s="456">
        <v>0.36319999999999997</v>
      </c>
      <c r="CV361" s="457">
        <f t="shared" si="3557"/>
        <v>0</v>
      </c>
      <c r="CW361" s="458">
        <f t="shared" si="3558"/>
        <v>0</v>
      </c>
      <c r="CX361" s="459"/>
      <c r="CY361" s="452">
        <v>12.0</v>
      </c>
      <c r="CZ361" s="453" t="s">
        <v>161</v>
      </c>
      <c r="DA361" s="454" t="s">
        <v>132</v>
      </c>
      <c r="DB361" s="454" t="s">
        <v>150</v>
      </c>
      <c r="DC361" s="455"/>
      <c r="DD361" s="455" t="str">
        <f t="shared" si="3559"/>
        <v/>
      </c>
      <c r="DE361" s="455">
        <f t="shared" si="3560"/>
        <v>0</v>
      </c>
      <c r="DF361" s="456"/>
      <c r="DG361" s="455">
        <f t="shared" si="3561"/>
        <v>0</v>
      </c>
      <c r="DH361" s="456"/>
      <c r="DI361" s="455">
        <f>ADHB!DJ361</f>
        <v>0</v>
      </c>
      <c r="DJ361" s="455">
        <f t="shared" si="3562"/>
        <v>0</v>
      </c>
      <c r="DK361" s="455">
        <f t="shared" si="3563"/>
        <v>0</v>
      </c>
      <c r="DL361" s="456">
        <v>0.36319999999999997</v>
      </c>
      <c r="DM361" s="457">
        <f t="shared" si="3564"/>
        <v>0</v>
      </c>
      <c r="DN361" s="458">
        <f t="shared" si="3565"/>
        <v>0</v>
      </c>
      <c r="DO361" s="459"/>
      <c r="DP361" s="452">
        <v>12.0</v>
      </c>
      <c r="DQ361" s="453" t="s">
        <v>161</v>
      </c>
      <c r="DR361" s="454" t="s">
        <v>132</v>
      </c>
      <c r="DS361" s="454" t="s">
        <v>150</v>
      </c>
      <c r="DT361" s="455"/>
      <c r="DU361" s="455" t="str">
        <f t="shared" si="3566"/>
        <v/>
      </c>
      <c r="DV361" s="455">
        <f t="shared" si="3567"/>
        <v>0</v>
      </c>
      <c r="DW361" s="456"/>
      <c r="DX361" s="455">
        <f t="shared" si="3568"/>
        <v>0</v>
      </c>
      <c r="DY361" s="456"/>
      <c r="DZ361" s="455">
        <f>ADHB!EA361</f>
        <v>0</v>
      </c>
      <c r="EA361" s="455">
        <f t="shared" si="3569"/>
        <v>0</v>
      </c>
      <c r="EB361" s="455">
        <f t="shared" si="3570"/>
        <v>0</v>
      </c>
      <c r="EC361" s="456">
        <v>0.36319999999999997</v>
      </c>
      <c r="ED361" s="457">
        <f t="shared" si="3571"/>
        <v>0</v>
      </c>
      <c r="EE361" s="458">
        <f t="shared" si="3572"/>
        <v>0</v>
      </c>
      <c r="EF361" s="459"/>
      <c r="EG361" s="452">
        <v>12.0</v>
      </c>
      <c r="EH361" s="453" t="s">
        <v>161</v>
      </c>
      <c r="EI361" s="454" t="s">
        <v>132</v>
      </c>
      <c r="EJ361" s="454" t="s">
        <v>150</v>
      </c>
      <c r="EK361" s="455"/>
      <c r="EL361" s="455" t="str">
        <f t="shared" si="3573"/>
        <v/>
      </c>
      <c r="EM361" s="455">
        <f t="shared" si="3574"/>
        <v>0</v>
      </c>
      <c r="EN361" s="456"/>
      <c r="EO361" s="455">
        <f t="shared" si="3575"/>
        <v>0</v>
      </c>
      <c r="EP361" s="456"/>
      <c r="EQ361" s="455">
        <f>ADHB!ER361</f>
        <v>0</v>
      </c>
      <c r="ER361" s="455">
        <f t="shared" si="3576"/>
        <v>0</v>
      </c>
      <c r="ES361" s="455">
        <f t="shared" si="3577"/>
        <v>0</v>
      </c>
      <c r="ET361" s="456">
        <v>0.36319999999999997</v>
      </c>
      <c r="EU361" s="457">
        <f t="shared" si="3578"/>
        <v>0</v>
      </c>
      <c r="EV361" s="458">
        <f t="shared" si="3579"/>
        <v>0</v>
      </c>
      <c r="EW361" s="459"/>
      <c r="EX361" s="452">
        <v>12.0</v>
      </c>
      <c r="EY361" s="453" t="s">
        <v>161</v>
      </c>
      <c r="EZ361" s="454" t="s">
        <v>132</v>
      </c>
      <c r="FA361" s="454" t="s">
        <v>150</v>
      </c>
      <c r="FB361" s="455"/>
      <c r="FC361" s="455" t="str">
        <f t="shared" si="3580"/>
        <v/>
      </c>
      <c r="FD361" s="455">
        <f t="shared" si="3581"/>
        <v>0</v>
      </c>
      <c r="FE361" s="456"/>
      <c r="FF361" s="455">
        <f t="shared" si="3582"/>
        <v>0</v>
      </c>
      <c r="FG361" s="456"/>
      <c r="FH361" s="455">
        <f>ADHB!FI361</f>
        <v>0</v>
      </c>
      <c r="FI361" s="455">
        <f t="shared" si="3583"/>
        <v>0</v>
      </c>
      <c r="FJ361" s="455">
        <f t="shared" si="3584"/>
        <v>0</v>
      </c>
      <c r="FK361" s="456">
        <v>0.36319999999999997</v>
      </c>
      <c r="FL361" s="457">
        <f t="shared" si="3585"/>
        <v>0</v>
      </c>
      <c r="FM361" s="458">
        <f t="shared" si="3586"/>
        <v>0</v>
      </c>
      <c r="FN361" s="459"/>
      <c r="FO361" s="452">
        <v>12.0</v>
      </c>
      <c r="FP361" s="453" t="s">
        <v>161</v>
      </c>
      <c r="FQ361" s="454" t="s">
        <v>132</v>
      </c>
      <c r="FR361" s="454" t="s">
        <v>150</v>
      </c>
      <c r="FS361" s="455"/>
      <c r="FT361" s="455" t="str">
        <f t="shared" si="3587"/>
        <v/>
      </c>
      <c r="FU361" s="455">
        <f t="shared" si="3588"/>
        <v>0</v>
      </c>
      <c r="FV361" s="456"/>
      <c r="FW361" s="455">
        <f t="shared" si="3589"/>
        <v>0</v>
      </c>
      <c r="FX361" s="456"/>
      <c r="FY361" s="455">
        <f>ADHB!FZ361</f>
        <v>0</v>
      </c>
      <c r="FZ361" s="455">
        <f t="shared" si="3590"/>
        <v>0</v>
      </c>
      <c r="GA361" s="455">
        <f t="shared" si="3591"/>
        <v>0</v>
      </c>
      <c r="GB361" s="456">
        <v>0.36319999999999997</v>
      </c>
      <c r="GC361" s="457">
        <f t="shared" si="3592"/>
        <v>0</v>
      </c>
      <c r="GD361" s="458">
        <f t="shared" si="3593"/>
        <v>0</v>
      </c>
      <c r="GE361" s="459"/>
      <c r="GF361" s="452">
        <v>12.0</v>
      </c>
      <c r="GG361" s="453" t="s">
        <v>161</v>
      </c>
      <c r="GH361" s="454" t="s">
        <v>132</v>
      </c>
      <c r="GI361" s="454" t="s">
        <v>150</v>
      </c>
      <c r="GJ361" s="455"/>
      <c r="GK361" s="455" t="str">
        <f t="shared" si="3594"/>
        <v/>
      </c>
      <c r="GL361" s="455">
        <f t="shared" si="3595"/>
        <v>0</v>
      </c>
      <c r="GM361" s="456"/>
      <c r="GN361" s="455">
        <f t="shared" si="3596"/>
        <v>0</v>
      </c>
      <c r="GO361" s="456"/>
      <c r="GP361" s="455">
        <f>ADHB!GQ361</f>
        <v>0</v>
      </c>
      <c r="GQ361" s="455">
        <f t="shared" si="3597"/>
        <v>0</v>
      </c>
      <c r="GR361" s="455">
        <f t="shared" si="3598"/>
        <v>0</v>
      </c>
      <c r="GS361" s="456">
        <v>0.36319999999999997</v>
      </c>
      <c r="GT361" s="457">
        <f t="shared" si="3599"/>
        <v>0</v>
      </c>
      <c r="GU361" s="458">
        <f t="shared" si="3600"/>
        <v>0</v>
      </c>
      <c r="GV361" s="459"/>
      <c r="GW361" s="452">
        <v>12.0</v>
      </c>
      <c r="GX361" s="453" t="s">
        <v>161</v>
      </c>
      <c r="GY361" s="454" t="s">
        <v>132</v>
      </c>
      <c r="GZ361" s="454" t="s">
        <v>150</v>
      </c>
      <c r="HA361" s="455"/>
      <c r="HB361" s="455" t="str">
        <f t="shared" si="3601"/>
        <v/>
      </c>
      <c r="HC361" s="455">
        <f t="shared" si="3602"/>
        <v>0</v>
      </c>
      <c r="HD361" s="456"/>
      <c r="HE361" s="455">
        <f t="shared" si="3603"/>
        <v>0</v>
      </c>
      <c r="HF361" s="456"/>
      <c r="HG361" s="455">
        <f>ADHB!HH361</f>
        <v>0</v>
      </c>
      <c r="HH361" s="455">
        <f t="shared" si="3604"/>
        <v>0</v>
      </c>
      <c r="HI361" s="455">
        <f t="shared" si="3605"/>
        <v>0</v>
      </c>
      <c r="HJ361" s="456">
        <v>0.36319999999999997</v>
      </c>
      <c r="HK361" s="457">
        <f t="shared" si="3606"/>
        <v>0</v>
      </c>
      <c r="HL361" s="458">
        <f t="shared" si="3607"/>
        <v>0</v>
      </c>
      <c r="HM361" s="459"/>
      <c r="HN361" s="452">
        <v>12.0</v>
      </c>
      <c r="HO361" s="453" t="s">
        <v>161</v>
      </c>
      <c r="HP361" s="454" t="s">
        <v>132</v>
      </c>
      <c r="HQ361" s="454" t="s">
        <v>150</v>
      </c>
      <c r="HR361" s="455" t="str">
        <f>'Produksi dan Harga'!BS41</f>
        <v/>
      </c>
      <c r="HS361" s="455" t="str">
        <f t="shared" si="3608"/>
        <v/>
      </c>
      <c r="HT361" s="455">
        <f t="shared" si="3609"/>
        <v>0</v>
      </c>
      <c r="HU361" s="456"/>
      <c r="HV361" s="455">
        <f t="shared" si="3610"/>
        <v>0</v>
      </c>
      <c r="HW361" s="456"/>
      <c r="HX361" s="455">
        <f>ADHB!HY361</f>
        <v>0</v>
      </c>
      <c r="HY361" s="455">
        <f t="shared" si="3611"/>
        <v>0</v>
      </c>
      <c r="HZ361" s="455">
        <f t="shared" si="3612"/>
        <v>0</v>
      </c>
      <c r="IA361" s="456">
        <v>0.36319999999999997</v>
      </c>
      <c r="IB361" s="457">
        <f t="shared" si="3613"/>
        <v>0</v>
      </c>
      <c r="IC361" s="458">
        <f t="shared" si="3614"/>
        <v>0</v>
      </c>
      <c r="ID361" s="459"/>
      <c r="IE361" s="452">
        <v>12.0</v>
      </c>
      <c r="IF361" s="453" t="s">
        <v>161</v>
      </c>
      <c r="IG361" s="454" t="s">
        <v>132</v>
      </c>
      <c r="IH361" s="454" t="s">
        <v>150</v>
      </c>
      <c r="II361" s="455" t="str">
        <f>'Produksi dan Harga'!BX41</f>
        <v/>
      </c>
      <c r="IJ361" s="455" t="str">
        <f t="shared" si="3615"/>
        <v/>
      </c>
      <c r="IK361" s="455">
        <f t="shared" si="3616"/>
        <v>0</v>
      </c>
      <c r="IL361" s="456"/>
      <c r="IM361" s="455">
        <f t="shared" si="3617"/>
        <v>0</v>
      </c>
      <c r="IN361" s="456"/>
      <c r="IO361" s="455">
        <f>ADHB!IP361</f>
        <v>0</v>
      </c>
      <c r="IP361" s="455">
        <f t="shared" si="3618"/>
        <v>0</v>
      </c>
      <c r="IQ361" s="455">
        <f t="shared" si="3619"/>
        <v>0</v>
      </c>
      <c r="IR361" s="456">
        <v>0.36319999999999997</v>
      </c>
      <c r="IS361" s="457">
        <f t="shared" si="3620"/>
        <v>0</v>
      </c>
      <c r="IT361" s="458">
        <f t="shared" si="3621"/>
        <v>0</v>
      </c>
      <c r="IU361" s="459"/>
      <c r="IV361" s="452">
        <v>12.0</v>
      </c>
      <c r="IW361" s="453" t="s">
        <v>161</v>
      </c>
      <c r="IX361" s="454" t="s">
        <v>132</v>
      </c>
      <c r="IY361" s="454" t="s">
        <v>150</v>
      </c>
      <c r="IZ361" s="455"/>
      <c r="JA361" s="455" t="str">
        <f t="shared" si="3622"/>
        <v/>
      </c>
      <c r="JB361" s="455">
        <f t="shared" si="3623"/>
        <v>0</v>
      </c>
      <c r="JC361" s="456"/>
      <c r="JD361" s="455">
        <f t="shared" si="3624"/>
        <v>0</v>
      </c>
      <c r="JE361" s="456"/>
      <c r="JF361" s="455">
        <f>ADHB!JG361</f>
        <v>0</v>
      </c>
      <c r="JG361" s="455">
        <f t="shared" si="3625"/>
        <v>0</v>
      </c>
      <c r="JH361" s="455">
        <f t="shared" si="3626"/>
        <v>0</v>
      </c>
      <c r="JI361" s="456">
        <v>0.36319999999999997</v>
      </c>
      <c r="JJ361" s="457">
        <f t="shared" si="3627"/>
        <v>0</v>
      </c>
      <c r="JK361" s="458">
        <f t="shared" si="3628"/>
        <v>0</v>
      </c>
      <c r="JL361" s="459"/>
      <c r="JM361" s="452">
        <v>12.0</v>
      </c>
      <c r="JN361" s="453" t="s">
        <v>161</v>
      </c>
      <c r="JO361" s="454" t="s">
        <v>132</v>
      </c>
      <c r="JP361" s="454" t="s">
        <v>150</v>
      </c>
      <c r="JQ361" s="455"/>
      <c r="JR361" s="455" t="str">
        <f t="shared" si="3629"/>
        <v/>
      </c>
      <c r="JS361" s="455">
        <f t="shared" si="3630"/>
        <v>0</v>
      </c>
      <c r="JT361" s="456"/>
      <c r="JU361" s="455">
        <f t="shared" si="3631"/>
        <v>0</v>
      </c>
      <c r="JV361" s="456"/>
      <c r="JW361" s="455" t="str">
        <f>ADHB!LF361</f>
        <v/>
      </c>
      <c r="JX361" s="455">
        <f t="shared" si="3632"/>
        <v>0</v>
      </c>
      <c r="JY361" s="455">
        <f t="shared" si="3633"/>
        <v>0</v>
      </c>
      <c r="JZ361" s="456">
        <v>0.36319999999999997</v>
      </c>
      <c r="KA361" s="457">
        <f t="shared" si="3634"/>
        <v>0</v>
      </c>
      <c r="KB361" s="458">
        <f t="shared" si="3635"/>
        <v>0</v>
      </c>
      <c r="KC361" s="459"/>
      <c r="KD361" s="452">
        <v>12.0</v>
      </c>
      <c r="KE361" s="453" t="s">
        <v>161</v>
      </c>
      <c r="KF361" s="454" t="s">
        <v>132</v>
      </c>
      <c r="KG361" s="454" t="s">
        <v>150</v>
      </c>
      <c r="KH361" s="455"/>
      <c r="KI361" s="455" t="str">
        <f t="shared" si="3636"/>
        <v/>
      </c>
      <c r="KJ361" s="455">
        <f t="shared" si="3637"/>
        <v>0</v>
      </c>
      <c r="KK361" s="456"/>
      <c r="KL361" s="455">
        <f t="shared" si="3638"/>
        <v>0</v>
      </c>
      <c r="KM361" s="456"/>
      <c r="KN361" s="455" t="str">
        <f>ADHB!LW361</f>
        <v/>
      </c>
      <c r="KO361" s="455">
        <f t="shared" si="3639"/>
        <v>0</v>
      </c>
      <c r="KP361" s="455">
        <f t="shared" si="3640"/>
        <v>0</v>
      </c>
      <c r="KQ361" s="456">
        <v>0.36319999999999997</v>
      </c>
      <c r="KR361" s="457">
        <f t="shared" si="3641"/>
        <v>0</v>
      </c>
      <c r="KS361" s="458">
        <f t="shared" si="3642"/>
        <v>0</v>
      </c>
      <c r="KT361" s="459"/>
      <c r="KU361" s="460"/>
    </row>
    <row r="362" ht="15.75" customHeight="1">
      <c r="A362" s="452">
        <v>13.0</v>
      </c>
      <c r="B362" s="453" t="s">
        <v>162</v>
      </c>
      <c r="C362" s="454" t="s">
        <v>132</v>
      </c>
      <c r="D362" s="454" t="s">
        <v>150</v>
      </c>
      <c r="E362" s="455"/>
      <c r="F362" s="455"/>
      <c r="G362" s="455">
        <f t="shared" si="3518"/>
        <v>0</v>
      </c>
      <c r="H362" s="456"/>
      <c r="I362" s="455">
        <f t="shared" si="3519"/>
        <v>0</v>
      </c>
      <c r="J362" s="456"/>
      <c r="K362" s="455">
        <f>ADHB!L362</f>
        <v>0</v>
      </c>
      <c r="L362" s="455">
        <f t="shared" si="3520"/>
        <v>0</v>
      </c>
      <c r="M362" s="455">
        <f t="shared" si="3521"/>
        <v>0</v>
      </c>
      <c r="N362" s="456">
        <v>0.36319999999999997</v>
      </c>
      <c r="O362" s="457">
        <f t="shared" si="3522"/>
        <v>0</v>
      </c>
      <c r="P362" s="458">
        <f t="shared" si="3523"/>
        <v>0</v>
      </c>
      <c r="Q362" s="459"/>
      <c r="R362" s="452">
        <v>13.0</v>
      </c>
      <c r="S362" s="453" t="s">
        <v>162</v>
      </c>
      <c r="T362" s="454" t="s">
        <v>132</v>
      </c>
      <c r="U362" s="454" t="s">
        <v>150</v>
      </c>
      <c r="V362" s="455"/>
      <c r="W362" s="455" t="str">
        <f t="shared" si="3524"/>
        <v/>
      </c>
      <c r="X362" s="455">
        <f t="shared" si="3525"/>
        <v>0</v>
      </c>
      <c r="Y362" s="456"/>
      <c r="Z362" s="455">
        <f t="shared" si="3526"/>
        <v>0</v>
      </c>
      <c r="AA362" s="456"/>
      <c r="AB362" s="455">
        <f>ADHB!AC362</f>
        <v>0</v>
      </c>
      <c r="AC362" s="455">
        <f t="shared" si="3527"/>
        <v>0</v>
      </c>
      <c r="AD362" s="455">
        <f t="shared" si="3528"/>
        <v>0</v>
      </c>
      <c r="AE362" s="456">
        <v>0.36319999999999997</v>
      </c>
      <c r="AF362" s="457">
        <f t="shared" si="3529"/>
        <v>0</v>
      </c>
      <c r="AG362" s="458">
        <f t="shared" si="3530"/>
        <v>0</v>
      </c>
      <c r="AH362" s="459"/>
      <c r="AI362" s="452">
        <v>13.0</v>
      </c>
      <c r="AJ362" s="453" t="s">
        <v>162</v>
      </c>
      <c r="AK362" s="454" t="s">
        <v>132</v>
      </c>
      <c r="AL362" s="454" t="s">
        <v>150</v>
      </c>
      <c r="AM362" s="455"/>
      <c r="AN362" s="455" t="str">
        <f t="shared" si="3531"/>
        <v/>
      </c>
      <c r="AO362" s="455">
        <f t="shared" si="3532"/>
        <v>0</v>
      </c>
      <c r="AP362" s="456"/>
      <c r="AQ362" s="455">
        <f t="shared" si="3533"/>
        <v>0</v>
      </c>
      <c r="AR362" s="456"/>
      <c r="AS362" s="455">
        <f>ADHB!AT362</f>
        <v>0</v>
      </c>
      <c r="AT362" s="455">
        <f t="shared" si="3534"/>
        <v>0</v>
      </c>
      <c r="AU362" s="455">
        <f t="shared" si="3535"/>
        <v>0</v>
      </c>
      <c r="AV362" s="456">
        <v>0.36319999999999997</v>
      </c>
      <c r="AW362" s="457">
        <f t="shared" si="3536"/>
        <v>0</v>
      </c>
      <c r="AX362" s="458">
        <f t="shared" si="3537"/>
        <v>0</v>
      </c>
      <c r="AY362" s="459"/>
      <c r="AZ362" s="452">
        <v>13.0</v>
      </c>
      <c r="BA362" s="453" t="s">
        <v>162</v>
      </c>
      <c r="BB362" s="454" t="s">
        <v>132</v>
      </c>
      <c r="BC362" s="454" t="s">
        <v>150</v>
      </c>
      <c r="BD362" s="455"/>
      <c r="BE362" s="455" t="str">
        <f t="shared" si="3538"/>
        <v/>
      </c>
      <c r="BF362" s="455">
        <f t="shared" si="3539"/>
        <v>0</v>
      </c>
      <c r="BG362" s="456"/>
      <c r="BH362" s="455">
        <f t="shared" si="3540"/>
        <v>0</v>
      </c>
      <c r="BI362" s="456"/>
      <c r="BJ362" s="455">
        <f>ADHB!BK362</f>
        <v>0</v>
      </c>
      <c r="BK362" s="455">
        <f t="shared" si="3541"/>
        <v>0</v>
      </c>
      <c r="BL362" s="455">
        <f t="shared" si="3542"/>
        <v>0</v>
      </c>
      <c r="BM362" s="456">
        <v>0.36319999999999997</v>
      </c>
      <c r="BN362" s="457">
        <f t="shared" si="3543"/>
        <v>0</v>
      </c>
      <c r="BO362" s="458">
        <f t="shared" si="3544"/>
        <v>0</v>
      </c>
      <c r="BP362" s="459"/>
      <c r="BQ362" s="452">
        <v>13.0</v>
      </c>
      <c r="BR362" s="453" t="s">
        <v>162</v>
      </c>
      <c r="BS362" s="454" t="s">
        <v>132</v>
      </c>
      <c r="BT362" s="454" t="s">
        <v>150</v>
      </c>
      <c r="BU362" s="455"/>
      <c r="BV362" s="455" t="str">
        <f t="shared" si="3545"/>
        <v/>
      </c>
      <c r="BW362" s="455">
        <f t="shared" si="3546"/>
        <v>0</v>
      </c>
      <c r="BX362" s="456"/>
      <c r="BY362" s="455">
        <f t="shared" si="3547"/>
        <v>0</v>
      </c>
      <c r="BZ362" s="456"/>
      <c r="CA362" s="455">
        <f>ADHB!CB362</f>
        <v>0</v>
      </c>
      <c r="CB362" s="455">
        <f t="shared" si="3548"/>
        <v>0</v>
      </c>
      <c r="CC362" s="455">
        <f t="shared" si="3549"/>
        <v>0</v>
      </c>
      <c r="CD362" s="456">
        <v>0.36319999999999997</v>
      </c>
      <c r="CE362" s="457">
        <f t="shared" si="3550"/>
        <v>0</v>
      </c>
      <c r="CF362" s="458">
        <f t="shared" si="3551"/>
        <v>0</v>
      </c>
      <c r="CG362" s="459"/>
      <c r="CH362" s="452">
        <v>13.0</v>
      </c>
      <c r="CI362" s="453" t="s">
        <v>162</v>
      </c>
      <c r="CJ362" s="454" t="s">
        <v>132</v>
      </c>
      <c r="CK362" s="454" t="s">
        <v>150</v>
      </c>
      <c r="CL362" s="455"/>
      <c r="CM362" s="455" t="str">
        <f t="shared" si="3552"/>
        <v/>
      </c>
      <c r="CN362" s="455">
        <f t="shared" si="3553"/>
        <v>0</v>
      </c>
      <c r="CO362" s="456"/>
      <c r="CP362" s="455">
        <f t="shared" si="3554"/>
        <v>0</v>
      </c>
      <c r="CQ362" s="456"/>
      <c r="CR362" s="455">
        <f>ADHB!CS362</f>
        <v>0</v>
      </c>
      <c r="CS362" s="455">
        <f t="shared" si="3555"/>
        <v>0</v>
      </c>
      <c r="CT362" s="455">
        <f t="shared" si="3556"/>
        <v>0</v>
      </c>
      <c r="CU362" s="456">
        <v>0.36319999999999997</v>
      </c>
      <c r="CV362" s="457">
        <f t="shared" si="3557"/>
        <v>0</v>
      </c>
      <c r="CW362" s="458">
        <f t="shared" si="3558"/>
        <v>0</v>
      </c>
      <c r="CX362" s="459"/>
      <c r="CY362" s="452">
        <v>13.0</v>
      </c>
      <c r="CZ362" s="453" t="s">
        <v>162</v>
      </c>
      <c r="DA362" s="454" t="s">
        <v>132</v>
      </c>
      <c r="DB362" s="454" t="s">
        <v>150</v>
      </c>
      <c r="DC362" s="455"/>
      <c r="DD362" s="455" t="str">
        <f t="shared" si="3559"/>
        <v/>
      </c>
      <c r="DE362" s="455">
        <f t="shared" si="3560"/>
        <v>0</v>
      </c>
      <c r="DF362" s="456"/>
      <c r="DG362" s="455">
        <f t="shared" si="3561"/>
        <v>0</v>
      </c>
      <c r="DH362" s="456"/>
      <c r="DI362" s="455">
        <f>ADHB!DJ362</f>
        <v>0</v>
      </c>
      <c r="DJ362" s="455">
        <f t="shared" si="3562"/>
        <v>0</v>
      </c>
      <c r="DK362" s="455">
        <f t="shared" si="3563"/>
        <v>0</v>
      </c>
      <c r="DL362" s="456">
        <v>0.36319999999999997</v>
      </c>
      <c r="DM362" s="457">
        <f t="shared" si="3564"/>
        <v>0</v>
      </c>
      <c r="DN362" s="458">
        <f t="shared" si="3565"/>
        <v>0</v>
      </c>
      <c r="DO362" s="459"/>
      <c r="DP362" s="452">
        <v>13.0</v>
      </c>
      <c r="DQ362" s="453" t="s">
        <v>162</v>
      </c>
      <c r="DR362" s="454" t="s">
        <v>132</v>
      </c>
      <c r="DS362" s="454" t="s">
        <v>150</v>
      </c>
      <c r="DT362" s="455"/>
      <c r="DU362" s="455" t="str">
        <f t="shared" si="3566"/>
        <v/>
      </c>
      <c r="DV362" s="455">
        <f t="shared" si="3567"/>
        <v>0</v>
      </c>
      <c r="DW362" s="456"/>
      <c r="DX362" s="455">
        <f t="shared" si="3568"/>
        <v>0</v>
      </c>
      <c r="DY362" s="456"/>
      <c r="DZ362" s="455">
        <f>ADHB!EA362</f>
        <v>0</v>
      </c>
      <c r="EA362" s="455">
        <f t="shared" si="3569"/>
        <v>0</v>
      </c>
      <c r="EB362" s="455">
        <f t="shared" si="3570"/>
        <v>0</v>
      </c>
      <c r="EC362" s="456">
        <v>0.36319999999999997</v>
      </c>
      <c r="ED362" s="457">
        <f t="shared" si="3571"/>
        <v>0</v>
      </c>
      <c r="EE362" s="458">
        <f t="shared" si="3572"/>
        <v>0</v>
      </c>
      <c r="EF362" s="459"/>
      <c r="EG362" s="452">
        <v>13.0</v>
      </c>
      <c r="EH362" s="453" t="s">
        <v>162</v>
      </c>
      <c r="EI362" s="454" t="s">
        <v>132</v>
      </c>
      <c r="EJ362" s="454" t="s">
        <v>150</v>
      </c>
      <c r="EK362" s="455"/>
      <c r="EL362" s="455" t="str">
        <f t="shared" si="3573"/>
        <v/>
      </c>
      <c r="EM362" s="455">
        <f t="shared" si="3574"/>
        <v>0</v>
      </c>
      <c r="EN362" s="456"/>
      <c r="EO362" s="455">
        <f t="shared" si="3575"/>
        <v>0</v>
      </c>
      <c r="EP362" s="456"/>
      <c r="EQ362" s="455">
        <f>ADHB!ER362</f>
        <v>0</v>
      </c>
      <c r="ER362" s="455">
        <f t="shared" si="3576"/>
        <v>0</v>
      </c>
      <c r="ES362" s="455">
        <f t="shared" si="3577"/>
        <v>0</v>
      </c>
      <c r="ET362" s="456">
        <v>0.36319999999999997</v>
      </c>
      <c r="EU362" s="457">
        <f t="shared" si="3578"/>
        <v>0</v>
      </c>
      <c r="EV362" s="458">
        <f t="shared" si="3579"/>
        <v>0</v>
      </c>
      <c r="EW362" s="459"/>
      <c r="EX362" s="452">
        <v>13.0</v>
      </c>
      <c r="EY362" s="453" t="s">
        <v>162</v>
      </c>
      <c r="EZ362" s="454" t="s">
        <v>132</v>
      </c>
      <c r="FA362" s="454" t="s">
        <v>150</v>
      </c>
      <c r="FB362" s="455"/>
      <c r="FC362" s="455" t="str">
        <f t="shared" si="3580"/>
        <v/>
      </c>
      <c r="FD362" s="455">
        <f t="shared" si="3581"/>
        <v>0</v>
      </c>
      <c r="FE362" s="456"/>
      <c r="FF362" s="455">
        <f t="shared" si="3582"/>
        <v>0</v>
      </c>
      <c r="FG362" s="456"/>
      <c r="FH362" s="455">
        <f>ADHB!FI362</f>
        <v>0</v>
      </c>
      <c r="FI362" s="455">
        <f t="shared" si="3583"/>
        <v>0</v>
      </c>
      <c r="FJ362" s="455">
        <f t="shared" si="3584"/>
        <v>0</v>
      </c>
      <c r="FK362" s="456">
        <v>0.36319999999999997</v>
      </c>
      <c r="FL362" s="457">
        <f t="shared" si="3585"/>
        <v>0</v>
      </c>
      <c r="FM362" s="458">
        <f t="shared" si="3586"/>
        <v>0</v>
      </c>
      <c r="FN362" s="459"/>
      <c r="FO362" s="452">
        <v>13.0</v>
      </c>
      <c r="FP362" s="453" t="s">
        <v>162</v>
      </c>
      <c r="FQ362" s="454" t="s">
        <v>132</v>
      </c>
      <c r="FR362" s="454" t="s">
        <v>150</v>
      </c>
      <c r="FS362" s="455"/>
      <c r="FT362" s="455" t="str">
        <f t="shared" si="3587"/>
        <v/>
      </c>
      <c r="FU362" s="455">
        <f t="shared" si="3588"/>
        <v>0</v>
      </c>
      <c r="FV362" s="456"/>
      <c r="FW362" s="455">
        <f t="shared" si="3589"/>
        <v>0</v>
      </c>
      <c r="FX362" s="456"/>
      <c r="FY362" s="455">
        <f>ADHB!FZ362</f>
        <v>0</v>
      </c>
      <c r="FZ362" s="455">
        <f t="shared" si="3590"/>
        <v>0</v>
      </c>
      <c r="GA362" s="455">
        <f t="shared" si="3591"/>
        <v>0</v>
      </c>
      <c r="GB362" s="456">
        <v>0.36319999999999997</v>
      </c>
      <c r="GC362" s="457">
        <f t="shared" si="3592"/>
        <v>0</v>
      </c>
      <c r="GD362" s="458">
        <f t="shared" si="3593"/>
        <v>0</v>
      </c>
      <c r="GE362" s="459"/>
      <c r="GF362" s="452">
        <v>13.0</v>
      </c>
      <c r="GG362" s="453" t="s">
        <v>162</v>
      </c>
      <c r="GH362" s="454" t="s">
        <v>132</v>
      </c>
      <c r="GI362" s="454" t="s">
        <v>150</v>
      </c>
      <c r="GJ362" s="455"/>
      <c r="GK362" s="455" t="str">
        <f t="shared" si="3594"/>
        <v/>
      </c>
      <c r="GL362" s="455">
        <f t="shared" si="3595"/>
        <v>0</v>
      </c>
      <c r="GM362" s="456"/>
      <c r="GN362" s="455">
        <f t="shared" si="3596"/>
        <v>0</v>
      </c>
      <c r="GO362" s="456"/>
      <c r="GP362" s="455">
        <f>ADHB!GQ362</f>
        <v>0</v>
      </c>
      <c r="GQ362" s="455">
        <f t="shared" si="3597"/>
        <v>0</v>
      </c>
      <c r="GR362" s="455">
        <f t="shared" si="3598"/>
        <v>0</v>
      </c>
      <c r="GS362" s="456">
        <v>0.36319999999999997</v>
      </c>
      <c r="GT362" s="457">
        <f t="shared" si="3599"/>
        <v>0</v>
      </c>
      <c r="GU362" s="458">
        <f t="shared" si="3600"/>
        <v>0</v>
      </c>
      <c r="GV362" s="459"/>
      <c r="GW362" s="452">
        <v>13.0</v>
      </c>
      <c r="GX362" s="453" t="s">
        <v>162</v>
      </c>
      <c r="GY362" s="454" t="s">
        <v>132</v>
      </c>
      <c r="GZ362" s="454" t="s">
        <v>150</v>
      </c>
      <c r="HA362" s="455"/>
      <c r="HB362" s="455" t="str">
        <f t="shared" si="3601"/>
        <v/>
      </c>
      <c r="HC362" s="455">
        <f t="shared" si="3602"/>
        <v>0</v>
      </c>
      <c r="HD362" s="456"/>
      <c r="HE362" s="455">
        <f t="shared" si="3603"/>
        <v>0</v>
      </c>
      <c r="HF362" s="456"/>
      <c r="HG362" s="455">
        <f>ADHB!HH362</f>
        <v>0</v>
      </c>
      <c r="HH362" s="455">
        <f t="shared" si="3604"/>
        <v>0</v>
      </c>
      <c r="HI362" s="455">
        <f t="shared" si="3605"/>
        <v>0</v>
      </c>
      <c r="HJ362" s="456">
        <v>0.36319999999999997</v>
      </c>
      <c r="HK362" s="457">
        <f t="shared" si="3606"/>
        <v>0</v>
      </c>
      <c r="HL362" s="458">
        <f t="shared" si="3607"/>
        <v>0</v>
      </c>
      <c r="HM362" s="459"/>
      <c r="HN362" s="452">
        <v>13.0</v>
      </c>
      <c r="HO362" s="453" t="s">
        <v>162</v>
      </c>
      <c r="HP362" s="454" t="s">
        <v>132</v>
      </c>
      <c r="HQ362" s="454" t="s">
        <v>150</v>
      </c>
      <c r="HR362" s="455"/>
      <c r="HS362" s="455" t="str">
        <f t="shared" si="3608"/>
        <v/>
      </c>
      <c r="HT362" s="455">
        <f t="shared" si="3609"/>
        <v>0</v>
      </c>
      <c r="HU362" s="456"/>
      <c r="HV362" s="455">
        <f t="shared" si="3610"/>
        <v>0</v>
      </c>
      <c r="HW362" s="456"/>
      <c r="HX362" s="455">
        <f>ADHB!HY362</f>
        <v>0</v>
      </c>
      <c r="HY362" s="455">
        <f t="shared" si="3611"/>
        <v>0</v>
      </c>
      <c r="HZ362" s="455">
        <f t="shared" si="3612"/>
        <v>0</v>
      </c>
      <c r="IA362" s="456">
        <v>0.36319999999999997</v>
      </c>
      <c r="IB362" s="457">
        <f t="shared" si="3613"/>
        <v>0</v>
      </c>
      <c r="IC362" s="458">
        <f t="shared" si="3614"/>
        <v>0</v>
      </c>
      <c r="ID362" s="459"/>
      <c r="IE362" s="452">
        <v>13.0</v>
      </c>
      <c r="IF362" s="453" t="s">
        <v>162</v>
      </c>
      <c r="IG362" s="454" t="s">
        <v>132</v>
      </c>
      <c r="IH362" s="454" t="s">
        <v>150</v>
      </c>
      <c r="II362" s="455"/>
      <c r="IJ362" s="455" t="str">
        <f t="shared" si="3615"/>
        <v/>
      </c>
      <c r="IK362" s="455">
        <f t="shared" si="3616"/>
        <v>0</v>
      </c>
      <c r="IL362" s="456"/>
      <c r="IM362" s="455">
        <f t="shared" si="3617"/>
        <v>0</v>
      </c>
      <c r="IN362" s="456"/>
      <c r="IO362" s="455">
        <f>ADHB!IP362</f>
        <v>0</v>
      </c>
      <c r="IP362" s="455">
        <f t="shared" si="3618"/>
        <v>0</v>
      </c>
      <c r="IQ362" s="455">
        <f t="shared" si="3619"/>
        <v>0</v>
      </c>
      <c r="IR362" s="456">
        <v>0.36319999999999997</v>
      </c>
      <c r="IS362" s="457">
        <f t="shared" si="3620"/>
        <v>0</v>
      </c>
      <c r="IT362" s="458">
        <f t="shared" si="3621"/>
        <v>0</v>
      </c>
      <c r="IU362" s="459"/>
      <c r="IV362" s="452">
        <v>13.0</v>
      </c>
      <c r="IW362" s="453" t="s">
        <v>162</v>
      </c>
      <c r="IX362" s="454" t="s">
        <v>132</v>
      </c>
      <c r="IY362" s="454" t="s">
        <v>150</v>
      </c>
      <c r="IZ362" s="455"/>
      <c r="JA362" s="455" t="str">
        <f t="shared" si="3622"/>
        <v/>
      </c>
      <c r="JB362" s="455">
        <f t="shared" si="3623"/>
        <v>0</v>
      </c>
      <c r="JC362" s="456"/>
      <c r="JD362" s="455">
        <f t="shared" si="3624"/>
        <v>0</v>
      </c>
      <c r="JE362" s="456"/>
      <c r="JF362" s="455">
        <f>ADHB!JG362</f>
        <v>0</v>
      </c>
      <c r="JG362" s="455">
        <f t="shared" si="3625"/>
        <v>0</v>
      </c>
      <c r="JH362" s="455">
        <f t="shared" si="3626"/>
        <v>0</v>
      </c>
      <c r="JI362" s="456">
        <v>0.36319999999999997</v>
      </c>
      <c r="JJ362" s="457">
        <f t="shared" si="3627"/>
        <v>0</v>
      </c>
      <c r="JK362" s="458">
        <f t="shared" si="3628"/>
        <v>0</v>
      </c>
      <c r="JL362" s="459"/>
      <c r="JM362" s="452">
        <v>13.0</v>
      </c>
      <c r="JN362" s="453" t="s">
        <v>162</v>
      </c>
      <c r="JO362" s="454" t="s">
        <v>132</v>
      </c>
      <c r="JP362" s="454" t="s">
        <v>150</v>
      </c>
      <c r="JQ362" s="455"/>
      <c r="JR362" s="455" t="str">
        <f t="shared" si="3629"/>
        <v/>
      </c>
      <c r="JS362" s="455">
        <f t="shared" si="3630"/>
        <v>0</v>
      </c>
      <c r="JT362" s="456"/>
      <c r="JU362" s="455">
        <f t="shared" si="3631"/>
        <v>0</v>
      </c>
      <c r="JV362" s="456"/>
      <c r="JW362" s="455" t="str">
        <f>ADHB!LF362</f>
        <v/>
      </c>
      <c r="JX362" s="455">
        <f t="shared" si="3632"/>
        <v>0</v>
      </c>
      <c r="JY362" s="455">
        <f t="shared" si="3633"/>
        <v>0</v>
      </c>
      <c r="JZ362" s="456">
        <v>0.36319999999999997</v>
      </c>
      <c r="KA362" s="457">
        <f t="shared" si="3634"/>
        <v>0</v>
      </c>
      <c r="KB362" s="458">
        <f t="shared" si="3635"/>
        <v>0</v>
      </c>
      <c r="KC362" s="459"/>
      <c r="KD362" s="452">
        <v>13.0</v>
      </c>
      <c r="KE362" s="453" t="s">
        <v>162</v>
      </c>
      <c r="KF362" s="454" t="s">
        <v>132</v>
      </c>
      <c r="KG362" s="454" t="s">
        <v>150</v>
      </c>
      <c r="KH362" s="455"/>
      <c r="KI362" s="455" t="str">
        <f t="shared" si="3636"/>
        <v/>
      </c>
      <c r="KJ362" s="455">
        <f t="shared" si="3637"/>
        <v>0</v>
      </c>
      <c r="KK362" s="456"/>
      <c r="KL362" s="455">
        <f t="shared" si="3638"/>
        <v>0</v>
      </c>
      <c r="KM362" s="456"/>
      <c r="KN362" s="455" t="str">
        <f>ADHB!LW362</f>
        <v/>
      </c>
      <c r="KO362" s="455">
        <f t="shared" si="3639"/>
        <v>0</v>
      </c>
      <c r="KP362" s="455">
        <f t="shared" si="3640"/>
        <v>0</v>
      </c>
      <c r="KQ362" s="456">
        <v>0.36319999999999997</v>
      </c>
      <c r="KR362" s="457">
        <f t="shared" si="3641"/>
        <v>0</v>
      </c>
      <c r="KS362" s="458">
        <f t="shared" si="3642"/>
        <v>0</v>
      </c>
      <c r="KT362" s="459"/>
      <c r="KU362" s="460"/>
    </row>
    <row r="363" ht="15.75" customHeight="1">
      <c r="A363" s="452">
        <v>14.0</v>
      </c>
      <c r="B363" s="453" t="s">
        <v>163</v>
      </c>
      <c r="C363" s="454" t="s">
        <v>132</v>
      </c>
      <c r="D363" s="454" t="s">
        <v>150</v>
      </c>
      <c r="E363" s="455"/>
      <c r="F363" s="455"/>
      <c r="G363" s="455">
        <f t="shared" si="3518"/>
        <v>0</v>
      </c>
      <c r="H363" s="456"/>
      <c r="I363" s="455">
        <f t="shared" si="3519"/>
        <v>0</v>
      </c>
      <c r="J363" s="456"/>
      <c r="K363" s="455">
        <f>ADHB!L363</f>
        <v>0</v>
      </c>
      <c r="L363" s="455">
        <f t="shared" si="3520"/>
        <v>0</v>
      </c>
      <c r="M363" s="455">
        <f t="shared" si="3521"/>
        <v>0</v>
      </c>
      <c r="N363" s="456">
        <v>0.36319999999999997</v>
      </c>
      <c r="O363" s="457">
        <f t="shared" si="3522"/>
        <v>0</v>
      </c>
      <c r="P363" s="458">
        <f t="shared" si="3523"/>
        <v>0</v>
      </c>
      <c r="Q363" s="459"/>
      <c r="R363" s="452">
        <v>14.0</v>
      </c>
      <c r="S363" s="453" t="s">
        <v>163</v>
      </c>
      <c r="T363" s="454" t="s">
        <v>132</v>
      </c>
      <c r="U363" s="454" t="s">
        <v>150</v>
      </c>
      <c r="V363" s="455"/>
      <c r="W363" s="455" t="str">
        <f t="shared" si="3524"/>
        <v/>
      </c>
      <c r="X363" s="455">
        <f t="shared" si="3525"/>
        <v>0</v>
      </c>
      <c r="Y363" s="456"/>
      <c r="Z363" s="455">
        <f t="shared" si="3526"/>
        <v>0</v>
      </c>
      <c r="AA363" s="456"/>
      <c r="AB363" s="455">
        <f>ADHB!AC363</f>
        <v>0</v>
      </c>
      <c r="AC363" s="455">
        <f t="shared" si="3527"/>
        <v>0</v>
      </c>
      <c r="AD363" s="455">
        <f t="shared" si="3528"/>
        <v>0</v>
      </c>
      <c r="AE363" s="456">
        <v>0.36319999999999997</v>
      </c>
      <c r="AF363" s="457">
        <f t="shared" si="3529"/>
        <v>0</v>
      </c>
      <c r="AG363" s="458">
        <f t="shared" si="3530"/>
        <v>0</v>
      </c>
      <c r="AH363" s="459"/>
      <c r="AI363" s="452">
        <v>14.0</v>
      </c>
      <c r="AJ363" s="453" t="s">
        <v>163</v>
      </c>
      <c r="AK363" s="454" t="s">
        <v>132</v>
      </c>
      <c r="AL363" s="454" t="s">
        <v>150</v>
      </c>
      <c r="AM363" s="455"/>
      <c r="AN363" s="455" t="str">
        <f t="shared" si="3531"/>
        <v/>
      </c>
      <c r="AO363" s="455">
        <f t="shared" si="3532"/>
        <v>0</v>
      </c>
      <c r="AP363" s="456"/>
      <c r="AQ363" s="455">
        <f t="shared" si="3533"/>
        <v>0</v>
      </c>
      <c r="AR363" s="456"/>
      <c r="AS363" s="455">
        <f>ADHB!AT363</f>
        <v>0</v>
      </c>
      <c r="AT363" s="455">
        <f t="shared" si="3534"/>
        <v>0</v>
      </c>
      <c r="AU363" s="455">
        <f t="shared" si="3535"/>
        <v>0</v>
      </c>
      <c r="AV363" s="456">
        <v>0.36319999999999997</v>
      </c>
      <c r="AW363" s="457">
        <f t="shared" si="3536"/>
        <v>0</v>
      </c>
      <c r="AX363" s="458">
        <f t="shared" si="3537"/>
        <v>0</v>
      </c>
      <c r="AY363" s="459"/>
      <c r="AZ363" s="452">
        <v>14.0</v>
      </c>
      <c r="BA363" s="453" t="s">
        <v>163</v>
      </c>
      <c r="BB363" s="454" t="s">
        <v>132</v>
      </c>
      <c r="BC363" s="454" t="s">
        <v>150</v>
      </c>
      <c r="BD363" s="455"/>
      <c r="BE363" s="455" t="str">
        <f t="shared" si="3538"/>
        <v/>
      </c>
      <c r="BF363" s="455">
        <f t="shared" si="3539"/>
        <v>0</v>
      </c>
      <c r="BG363" s="456"/>
      <c r="BH363" s="455">
        <f t="shared" si="3540"/>
        <v>0</v>
      </c>
      <c r="BI363" s="456"/>
      <c r="BJ363" s="455">
        <f>ADHB!BK363</f>
        <v>0</v>
      </c>
      <c r="BK363" s="455">
        <f t="shared" si="3541"/>
        <v>0</v>
      </c>
      <c r="BL363" s="455">
        <f t="shared" si="3542"/>
        <v>0</v>
      </c>
      <c r="BM363" s="456">
        <v>0.36319999999999997</v>
      </c>
      <c r="BN363" s="457">
        <f t="shared" si="3543"/>
        <v>0</v>
      </c>
      <c r="BO363" s="458">
        <f t="shared" si="3544"/>
        <v>0</v>
      </c>
      <c r="BP363" s="459"/>
      <c r="BQ363" s="452">
        <v>14.0</v>
      </c>
      <c r="BR363" s="453" t="s">
        <v>163</v>
      </c>
      <c r="BS363" s="454" t="s">
        <v>132</v>
      </c>
      <c r="BT363" s="454" t="s">
        <v>150</v>
      </c>
      <c r="BU363" s="455"/>
      <c r="BV363" s="455" t="str">
        <f t="shared" si="3545"/>
        <v/>
      </c>
      <c r="BW363" s="455">
        <f t="shared" si="3546"/>
        <v>0</v>
      </c>
      <c r="BX363" s="456"/>
      <c r="BY363" s="455">
        <f t="shared" si="3547"/>
        <v>0</v>
      </c>
      <c r="BZ363" s="456"/>
      <c r="CA363" s="455">
        <f>ADHB!CB363</f>
        <v>0</v>
      </c>
      <c r="CB363" s="455">
        <f t="shared" si="3548"/>
        <v>0</v>
      </c>
      <c r="CC363" s="455">
        <f t="shared" si="3549"/>
        <v>0</v>
      </c>
      <c r="CD363" s="456">
        <v>0.36319999999999997</v>
      </c>
      <c r="CE363" s="457">
        <f t="shared" si="3550"/>
        <v>0</v>
      </c>
      <c r="CF363" s="458">
        <f t="shared" si="3551"/>
        <v>0</v>
      </c>
      <c r="CG363" s="459"/>
      <c r="CH363" s="452">
        <v>14.0</v>
      </c>
      <c r="CI363" s="453" t="s">
        <v>163</v>
      </c>
      <c r="CJ363" s="454" t="s">
        <v>132</v>
      </c>
      <c r="CK363" s="454" t="s">
        <v>150</v>
      </c>
      <c r="CL363" s="455"/>
      <c r="CM363" s="455" t="str">
        <f t="shared" si="3552"/>
        <v/>
      </c>
      <c r="CN363" s="455">
        <f t="shared" si="3553"/>
        <v>0</v>
      </c>
      <c r="CO363" s="456"/>
      <c r="CP363" s="455">
        <f t="shared" si="3554"/>
        <v>0</v>
      </c>
      <c r="CQ363" s="456"/>
      <c r="CR363" s="455">
        <f>ADHB!CS363</f>
        <v>0</v>
      </c>
      <c r="CS363" s="455">
        <f t="shared" si="3555"/>
        <v>0</v>
      </c>
      <c r="CT363" s="455">
        <f t="shared" si="3556"/>
        <v>0</v>
      </c>
      <c r="CU363" s="456">
        <v>0.36319999999999997</v>
      </c>
      <c r="CV363" s="457">
        <f t="shared" si="3557"/>
        <v>0</v>
      </c>
      <c r="CW363" s="458">
        <f t="shared" si="3558"/>
        <v>0</v>
      </c>
      <c r="CX363" s="459"/>
      <c r="CY363" s="452">
        <v>14.0</v>
      </c>
      <c r="CZ363" s="453" t="s">
        <v>163</v>
      </c>
      <c r="DA363" s="454" t="s">
        <v>132</v>
      </c>
      <c r="DB363" s="454" t="s">
        <v>150</v>
      </c>
      <c r="DC363" s="455"/>
      <c r="DD363" s="455" t="str">
        <f t="shared" si="3559"/>
        <v/>
      </c>
      <c r="DE363" s="455">
        <f t="shared" si="3560"/>
        <v>0</v>
      </c>
      <c r="DF363" s="456"/>
      <c r="DG363" s="455">
        <f t="shared" si="3561"/>
        <v>0</v>
      </c>
      <c r="DH363" s="456"/>
      <c r="DI363" s="455">
        <f>ADHB!DJ363</f>
        <v>0</v>
      </c>
      <c r="DJ363" s="455">
        <f t="shared" si="3562"/>
        <v>0</v>
      </c>
      <c r="DK363" s="455">
        <f t="shared" si="3563"/>
        <v>0</v>
      </c>
      <c r="DL363" s="456">
        <v>0.36319999999999997</v>
      </c>
      <c r="DM363" s="457">
        <f t="shared" si="3564"/>
        <v>0</v>
      </c>
      <c r="DN363" s="458">
        <f t="shared" si="3565"/>
        <v>0</v>
      </c>
      <c r="DO363" s="459"/>
      <c r="DP363" s="452">
        <v>14.0</v>
      </c>
      <c r="DQ363" s="453" t="s">
        <v>163</v>
      </c>
      <c r="DR363" s="454" t="s">
        <v>132</v>
      </c>
      <c r="DS363" s="454" t="s">
        <v>150</v>
      </c>
      <c r="DT363" s="455"/>
      <c r="DU363" s="455" t="str">
        <f t="shared" si="3566"/>
        <v/>
      </c>
      <c r="DV363" s="455">
        <f t="shared" si="3567"/>
        <v>0</v>
      </c>
      <c r="DW363" s="456"/>
      <c r="DX363" s="455">
        <f t="shared" si="3568"/>
        <v>0</v>
      </c>
      <c r="DY363" s="456"/>
      <c r="DZ363" s="455">
        <f>ADHB!EA363</f>
        <v>0</v>
      </c>
      <c r="EA363" s="455">
        <f t="shared" si="3569"/>
        <v>0</v>
      </c>
      <c r="EB363" s="455">
        <f t="shared" si="3570"/>
        <v>0</v>
      </c>
      <c r="EC363" s="456">
        <v>0.36319999999999997</v>
      </c>
      <c r="ED363" s="457">
        <f t="shared" si="3571"/>
        <v>0</v>
      </c>
      <c r="EE363" s="458">
        <f t="shared" si="3572"/>
        <v>0</v>
      </c>
      <c r="EF363" s="459"/>
      <c r="EG363" s="452">
        <v>14.0</v>
      </c>
      <c r="EH363" s="453" t="s">
        <v>163</v>
      </c>
      <c r="EI363" s="454" t="s">
        <v>132</v>
      </c>
      <c r="EJ363" s="454" t="s">
        <v>150</v>
      </c>
      <c r="EK363" s="455"/>
      <c r="EL363" s="455" t="str">
        <f t="shared" si="3573"/>
        <v/>
      </c>
      <c r="EM363" s="455">
        <f t="shared" si="3574"/>
        <v>0</v>
      </c>
      <c r="EN363" s="456"/>
      <c r="EO363" s="455">
        <f t="shared" si="3575"/>
        <v>0</v>
      </c>
      <c r="EP363" s="456"/>
      <c r="EQ363" s="455">
        <f>ADHB!ER363</f>
        <v>0</v>
      </c>
      <c r="ER363" s="455">
        <f t="shared" si="3576"/>
        <v>0</v>
      </c>
      <c r="ES363" s="455">
        <f t="shared" si="3577"/>
        <v>0</v>
      </c>
      <c r="ET363" s="456">
        <v>0.36319999999999997</v>
      </c>
      <c r="EU363" s="457">
        <f t="shared" si="3578"/>
        <v>0</v>
      </c>
      <c r="EV363" s="458">
        <f t="shared" si="3579"/>
        <v>0</v>
      </c>
      <c r="EW363" s="459"/>
      <c r="EX363" s="452">
        <v>14.0</v>
      </c>
      <c r="EY363" s="453" t="s">
        <v>163</v>
      </c>
      <c r="EZ363" s="454" t="s">
        <v>132</v>
      </c>
      <c r="FA363" s="454" t="s">
        <v>150</v>
      </c>
      <c r="FB363" s="455"/>
      <c r="FC363" s="455" t="str">
        <f t="shared" si="3580"/>
        <v/>
      </c>
      <c r="FD363" s="455">
        <f t="shared" si="3581"/>
        <v>0</v>
      </c>
      <c r="FE363" s="456"/>
      <c r="FF363" s="455">
        <f t="shared" si="3582"/>
        <v>0</v>
      </c>
      <c r="FG363" s="456"/>
      <c r="FH363" s="455">
        <f>ADHB!FI363</f>
        <v>0</v>
      </c>
      <c r="FI363" s="455">
        <f t="shared" si="3583"/>
        <v>0</v>
      </c>
      <c r="FJ363" s="455">
        <f t="shared" si="3584"/>
        <v>0</v>
      </c>
      <c r="FK363" s="456">
        <v>0.36319999999999997</v>
      </c>
      <c r="FL363" s="457">
        <f t="shared" si="3585"/>
        <v>0</v>
      </c>
      <c r="FM363" s="458">
        <f t="shared" si="3586"/>
        <v>0</v>
      </c>
      <c r="FN363" s="459"/>
      <c r="FO363" s="452">
        <v>14.0</v>
      </c>
      <c r="FP363" s="453" t="s">
        <v>163</v>
      </c>
      <c r="FQ363" s="454" t="s">
        <v>132</v>
      </c>
      <c r="FR363" s="454" t="s">
        <v>150</v>
      </c>
      <c r="FS363" s="455"/>
      <c r="FT363" s="455" t="str">
        <f t="shared" si="3587"/>
        <v/>
      </c>
      <c r="FU363" s="455">
        <f t="shared" si="3588"/>
        <v>0</v>
      </c>
      <c r="FV363" s="456"/>
      <c r="FW363" s="455">
        <f t="shared" si="3589"/>
        <v>0</v>
      </c>
      <c r="FX363" s="456"/>
      <c r="FY363" s="455">
        <f>ADHB!FZ363</f>
        <v>0</v>
      </c>
      <c r="FZ363" s="455">
        <f t="shared" si="3590"/>
        <v>0</v>
      </c>
      <c r="GA363" s="455">
        <f t="shared" si="3591"/>
        <v>0</v>
      </c>
      <c r="GB363" s="456">
        <v>0.36319999999999997</v>
      </c>
      <c r="GC363" s="457">
        <f t="shared" si="3592"/>
        <v>0</v>
      </c>
      <c r="GD363" s="458">
        <f t="shared" si="3593"/>
        <v>0</v>
      </c>
      <c r="GE363" s="459"/>
      <c r="GF363" s="452">
        <v>14.0</v>
      </c>
      <c r="GG363" s="453" t="s">
        <v>163</v>
      </c>
      <c r="GH363" s="454" t="s">
        <v>132</v>
      </c>
      <c r="GI363" s="454" t="s">
        <v>150</v>
      </c>
      <c r="GJ363" s="455"/>
      <c r="GK363" s="455" t="str">
        <f t="shared" si="3594"/>
        <v/>
      </c>
      <c r="GL363" s="455">
        <f t="shared" si="3595"/>
        <v>0</v>
      </c>
      <c r="GM363" s="456"/>
      <c r="GN363" s="455">
        <f t="shared" si="3596"/>
        <v>0</v>
      </c>
      <c r="GO363" s="456"/>
      <c r="GP363" s="455">
        <f>ADHB!GQ363</f>
        <v>0</v>
      </c>
      <c r="GQ363" s="455">
        <f t="shared" si="3597"/>
        <v>0</v>
      </c>
      <c r="GR363" s="455">
        <f t="shared" si="3598"/>
        <v>0</v>
      </c>
      <c r="GS363" s="456">
        <v>0.36319999999999997</v>
      </c>
      <c r="GT363" s="457">
        <f t="shared" si="3599"/>
        <v>0</v>
      </c>
      <c r="GU363" s="458">
        <f t="shared" si="3600"/>
        <v>0</v>
      </c>
      <c r="GV363" s="459"/>
      <c r="GW363" s="452">
        <v>14.0</v>
      </c>
      <c r="GX363" s="453" t="s">
        <v>163</v>
      </c>
      <c r="GY363" s="454" t="s">
        <v>132</v>
      </c>
      <c r="GZ363" s="454" t="s">
        <v>150</v>
      </c>
      <c r="HA363" s="455"/>
      <c r="HB363" s="455" t="str">
        <f t="shared" si="3601"/>
        <v/>
      </c>
      <c r="HC363" s="455">
        <f t="shared" si="3602"/>
        <v>0</v>
      </c>
      <c r="HD363" s="456"/>
      <c r="HE363" s="455">
        <f t="shared" si="3603"/>
        <v>0</v>
      </c>
      <c r="HF363" s="456"/>
      <c r="HG363" s="455">
        <f>ADHB!HH363</f>
        <v>0</v>
      </c>
      <c r="HH363" s="455">
        <f t="shared" si="3604"/>
        <v>0</v>
      </c>
      <c r="HI363" s="455">
        <f t="shared" si="3605"/>
        <v>0</v>
      </c>
      <c r="HJ363" s="456">
        <v>0.36319999999999997</v>
      </c>
      <c r="HK363" s="457">
        <f t="shared" si="3606"/>
        <v>0</v>
      </c>
      <c r="HL363" s="458">
        <f t="shared" si="3607"/>
        <v>0</v>
      </c>
      <c r="HM363" s="459"/>
      <c r="HN363" s="452">
        <v>14.0</v>
      </c>
      <c r="HO363" s="453" t="s">
        <v>163</v>
      </c>
      <c r="HP363" s="454" t="s">
        <v>132</v>
      </c>
      <c r="HQ363" s="454" t="s">
        <v>150</v>
      </c>
      <c r="HR363" s="455"/>
      <c r="HS363" s="455" t="str">
        <f t="shared" si="3608"/>
        <v/>
      </c>
      <c r="HT363" s="455">
        <f t="shared" si="3609"/>
        <v>0</v>
      </c>
      <c r="HU363" s="456"/>
      <c r="HV363" s="455">
        <f t="shared" si="3610"/>
        <v>0</v>
      </c>
      <c r="HW363" s="456"/>
      <c r="HX363" s="455">
        <f>ADHB!HY363</f>
        <v>0</v>
      </c>
      <c r="HY363" s="455">
        <f t="shared" si="3611"/>
        <v>0</v>
      </c>
      <c r="HZ363" s="455">
        <f t="shared" si="3612"/>
        <v>0</v>
      </c>
      <c r="IA363" s="456">
        <v>0.36319999999999997</v>
      </c>
      <c r="IB363" s="457">
        <f t="shared" si="3613"/>
        <v>0</v>
      </c>
      <c r="IC363" s="458">
        <f t="shared" si="3614"/>
        <v>0</v>
      </c>
      <c r="ID363" s="459"/>
      <c r="IE363" s="452">
        <v>14.0</v>
      </c>
      <c r="IF363" s="453" t="s">
        <v>163</v>
      </c>
      <c r="IG363" s="454" t="s">
        <v>132</v>
      </c>
      <c r="IH363" s="454" t="s">
        <v>150</v>
      </c>
      <c r="II363" s="455"/>
      <c r="IJ363" s="455" t="str">
        <f t="shared" si="3615"/>
        <v/>
      </c>
      <c r="IK363" s="455">
        <f t="shared" si="3616"/>
        <v>0</v>
      </c>
      <c r="IL363" s="456"/>
      <c r="IM363" s="455">
        <f t="shared" si="3617"/>
        <v>0</v>
      </c>
      <c r="IN363" s="456"/>
      <c r="IO363" s="455">
        <f>ADHB!IP363</f>
        <v>0</v>
      </c>
      <c r="IP363" s="455">
        <f t="shared" si="3618"/>
        <v>0</v>
      </c>
      <c r="IQ363" s="455">
        <f t="shared" si="3619"/>
        <v>0</v>
      </c>
      <c r="IR363" s="456">
        <v>0.36319999999999997</v>
      </c>
      <c r="IS363" s="457">
        <f t="shared" si="3620"/>
        <v>0</v>
      </c>
      <c r="IT363" s="458">
        <f t="shared" si="3621"/>
        <v>0</v>
      </c>
      <c r="IU363" s="459"/>
      <c r="IV363" s="452">
        <v>14.0</v>
      </c>
      <c r="IW363" s="453" t="s">
        <v>163</v>
      </c>
      <c r="IX363" s="454" t="s">
        <v>132</v>
      </c>
      <c r="IY363" s="454" t="s">
        <v>150</v>
      </c>
      <c r="IZ363" s="455"/>
      <c r="JA363" s="455" t="str">
        <f t="shared" si="3622"/>
        <v/>
      </c>
      <c r="JB363" s="455">
        <f t="shared" si="3623"/>
        <v>0</v>
      </c>
      <c r="JC363" s="456"/>
      <c r="JD363" s="455">
        <f t="shared" si="3624"/>
        <v>0</v>
      </c>
      <c r="JE363" s="456"/>
      <c r="JF363" s="455">
        <f>ADHB!JG363</f>
        <v>0</v>
      </c>
      <c r="JG363" s="455">
        <f t="shared" si="3625"/>
        <v>0</v>
      </c>
      <c r="JH363" s="455">
        <f t="shared" si="3626"/>
        <v>0</v>
      </c>
      <c r="JI363" s="456">
        <v>0.36319999999999997</v>
      </c>
      <c r="JJ363" s="457">
        <f t="shared" si="3627"/>
        <v>0</v>
      </c>
      <c r="JK363" s="458">
        <f t="shared" si="3628"/>
        <v>0</v>
      </c>
      <c r="JL363" s="459"/>
      <c r="JM363" s="452">
        <v>14.0</v>
      </c>
      <c r="JN363" s="453" t="s">
        <v>163</v>
      </c>
      <c r="JO363" s="454" t="s">
        <v>132</v>
      </c>
      <c r="JP363" s="454" t="s">
        <v>150</v>
      </c>
      <c r="JQ363" s="455"/>
      <c r="JR363" s="455" t="str">
        <f t="shared" si="3629"/>
        <v/>
      </c>
      <c r="JS363" s="455">
        <f t="shared" si="3630"/>
        <v>0</v>
      </c>
      <c r="JT363" s="456"/>
      <c r="JU363" s="455">
        <f t="shared" si="3631"/>
        <v>0</v>
      </c>
      <c r="JV363" s="456"/>
      <c r="JW363" s="455" t="str">
        <f>ADHB!LF363</f>
        <v/>
      </c>
      <c r="JX363" s="455">
        <f t="shared" si="3632"/>
        <v>0</v>
      </c>
      <c r="JY363" s="455">
        <f t="shared" si="3633"/>
        <v>0</v>
      </c>
      <c r="JZ363" s="456">
        <v>0.36319999999999997</v>
      </c>
      <c r="KA363" s="457">
        <f t="shared" si="3634"/>
        <v>0</v>
      </c>
      <c r="KB363" s="458">
        <f t="shared" si="3635"/>
        <v>0</v>
      </c>
      <c r="KC363" s="459"/>
      <c r="KD363" s="452">
        <v>14.0</v>
      </c>
      <c r="KE363" s="453" t="s">
        <v>163</v>
      </c>
      <c r="KF363" s="454" t="s">
        <v>132</v>
      </c>
      <c r="KG363" s="454" t="s">
        <v>150</v>
      </c>
      <c r="KH363" s="455"/>
      <c r="KI363" s="455" t="str">
        <f t="shared" si="3636"/>
        <v/>
      </c>
      <c r="KJ363" s="455">
        <f t="shared" si="3637"/>
        <v>0</v>
      </c>
      <c r="KK363" s="456"/>
      <c r="KL363" s="455">
        <f t="shared" si="3638"/>
        <v>0</v>
      </c>
      <c r="KM363" s="456"/>
      <c r="KN363" s="455" t="str">
        <f>ADHB!LW363</f>
        <v/>
      </c>
      <c r="KO363" s="455">
        <f t="shared" si="3639"/>
        <v>0</v>
      </c>
      <c r="KP363" s="455">
        <f t="shared" si="3640"/>
        <v>0</v>
      </c>
      <c r="KQ363" s="456">
        <v>0.36319999999999997</v>
      </c>
      <c r="KR363" s="457">
        <f t="shared" si="3641"/>
        <v>0</v>
      </c>
      <c r="KS363" s="458">
        <f t="shared" si="3642"/>
        <v>0</v>
      </c>
      <c r="KT363" s="459"/>
      <c r="KU363" s="460"/>
    </row>
    <row r="364" ht="15.75" customHeight="1">
      <c r="A364" s="452">
        <v>15.0</v>
      </c>
      <c r="B364" s="453" t="s">
        <v>164</v>
      </c>
      <c r="C364" s="454" t="s">
        <v>132</v>
      </c>
      <c r="D364" s="454" t="s">
        <v>150</v>
      </c>
      <c r="E364" s="455"/>
      <c r="F364" s="455"/>
      <c r="G364" s="455">
        <f t="shared" si="3518"/>
        <v>0</v>
      </c>
      <c r="H364" s="456"/>
      <c r="I364" s="455">
        <f t="shared" si="3519"/>
        <v>0</v>
      </c>
      <c r="J364" s="456"/>
      <c r="K364" s="455">
        <f>ADHB!L364</f>
        <v>0</v>
      </c>
      <c r="L364" s="455">
        <f t="shared" si="3520"/>
        <v>0</v>
      </c>
      <c r="M364" s="455">
        <f t="shared" si="3521"/>
        <v>0</v>
      </c>
      <c r="N364" s="456">
        <v>0.36319999999999997</v>
      </c>
      <c r="O364" s="457">
        <f t="shared" si="3522"/>
        <v>0</v>
      </c>
      <c r="P364" s="458">
        <f t="shared" si="3523"/>
        <v>0</v>
      </c>
      <c r="Q364" s="459"/>
      <c r="R364" s="452">
        <v>15.0</v>
      </c>
      <c r="S364" s="453" t="s">
        <v>164</v>
      </c>
      <c r="T364" s="454" t="s">
        <v>132</v>
      </c>
      <c r="U364" s="454" t="s">
        <v>150</v>
      </c>
      <c r="V364" s="455"/>
      <c r="W364" s="455" t="str">
        <f t="shared" si="3524"/>
        <v/>
      </c>
      <c r="X364" s="455">
        <f t="shared" si="3525"/>
        <v>0</v>
      </c>
      <c r="Y364" s="456"/>
      <c r="Z364" s="455">
        <f t="shared" si="3526"/>
        <v>0</v>
      </c>
      <c r="AA364" s="456"/>
      <c r="AB364" s="455">
        <f>ADHB!AC364</f>
        <v>0</v>
      </c>
      <c r="AC364" s="455">
        <f t="shared" si="3527"/>
        <v>0</v>
      </c>
      <c r="AD364" s="455">
        <f t="shared" si="3528"/>
        <v>0</v>
      </c>
      <c r="AE364" s="456">
        <v>0.36319999999999997</v>
      </c>
      <c r="AF364" s="457">
        <f t="shared" si="3529"/>
        <v>0</v>
      </c>
      <c r="AG364" s="458">
        <f t="shared" si="3530"/>
        <v>0</v>
      </c>
      <c r="AH364" s="459"/>
      <c r="AI364" s="452">
        <v>15.0</v>
      </c>
      <c r="AJ364" s="453" t="s">
        <v>164</v>
      </c>
      <c r="AK364" s="454" t="s">
        <v>132</v>
      </c>
      <c r="AL364" s="454" t="s">
        <v>150</v>
      </c>
      <c r="AM364" s="455"/>
      <c r="AN364" s="455" t="str">
        <f t="shared" si="3531"/>
        <v/>
      </c>
      <c r="AO364" s="455">
        <f t="shared" si="3532"/>
        <v>0</v>
      </c>
      <c r="AP364" s="456"/>
      <c r="AQ364" s="455">
        <f t="shared" si="3533"/>
        <v>0</v>
      </c>
      <c r="AR364" s="456"/>
      <c r="AS364" s="455">
        <f>ADHB!AT364</f>
        <v>0</v>
      </c>
      <c r="AT364" s="455">
        <f t="shared" si="3534"/>
        <v>0</v>
      </c>
      <c r="AU364" s="455">
        <f t="shared" si="3535"/>
        <v>0</v>
      </c>
      <c r="AV364" s="456">
        <v>0.36319999999999997</v>
      </c>
      <c r="AW364" s="457">
        <f t="shared" si="3536"/>
        <v>0</v>
      </c>
      <c r="AX364" s="458">
        <f t="shared" si="3537"/>
        <v>0</v>
      </c>
      <c r="AY364" s="459"/>
      <c r="AZ364" s="452">
        <v>15.0</v>
      </c>
      <c r="BA364" s="453" t="s">
        <v>164</v>
      </c>
      <c r="BB364" s="454" t="s">
        <v>132</v>
      </c>
      <c r="BC364" s="454" t="s">
        <v>150</v>
      </c>
      <c r="BD364" s="455"/>
      <c r="BE364" s="455" t="str">
        <f t="shared" si="3538"/>
        <v/>
      </c>
      <c r="BF364" s="455">
        <f t="shared" si="3539"/>
        <v>0</v>
      </c>
      <c r="BG364" s="456"/>
      <c r="BH364" s="455">
        <f t="shared" si="3540"/>
        <v>0</v>
      </c>
      <c r="BI364" s="456"/>
      <c r="BJ364" s="455">
        <f>ADHB!BK364</f>
        <v>0</v>
      </c>
      <c r="BK364" s="455">
        <f t="shared" si="3541"/>
        <v>0</v>
      </c>
      <c r="BL364" s="455">
        <f t="shared" si="3542"/>
        <v>0</v>
      </c>
      <c r="BM364" s="456">
        <v>0.36319999999999997</v>
      </c>
      <c r="BN364" s="457">
        <f t="shared" si="3543"/>
        <v>0</v>
      </c>
      <c r="BO364" s="458">
        <f t="shared" si="3544"/>
        <v>0</v>
      </c>
      <c r="BP364" s="459"/>
      <c r="BQ364" s="452">
        <v>15.0</v>
      </c>
      <c r="BR364" s="453" t="s">
        <v>164</v>
      </c>
      <c r="BS364" s="454" t="s">
        <v>132</v>
      </c>
      <c r="BT364" s="454" t="s">
        <v>150</v>
      </c>
      <c r="BU364" s="455"/>
      <c r="BV364" s="455" t="str">
        <f t="shared" si="3545"/>
        <v/>
      </c>
      <c r="BW364" s="455">
        <f t="shared" si="3546"/>
        <v>0</v>
      </c>
      <c r="BX364" s="456"/>
      <c r="BY364" s="455">
        <f t="shared" si="3547"/>
        <v>0</v>
      </c>
      <c r="BZ364" s="456"/>
      <c r="CA364" s="455">
        <f>ADHB!CB364</f>
        <v>0</v>
      </c>
      <c r="CB364" s="455">
        <f t="shared" si="3548"/>
        <v>0</v>
      </c>
      <c r="CC364" s="455">
        <f t="shared" si="3549"/>
        <v>0</v>
      </c>
      <c r="CD364" s="456">
        <v>0.36319999999999997</v>
      </c>
      <c r="CE364" s="457">
        <f t="shared" si="3550"/>
        <v>0</v>
      </c>
      <c r="CF364" s="458">
        <f t="shared" si="3551"/>
        <v>0</v>
      </c>
      <c r="CG364" s="459"/>
      <c r="CH364" s="452">
        <v>15.0</v>
      </c>
      <c r="CI364" s="453" t="s">
        <v>164</v>
      </c>
      <c r="CJ364" s="454" t="s">
        <v>132</v>
      </c>
      <c r="CK364" s="454" t="s">
        <v>150</v>
      </c>
      <c r="CL364" s="455"/>
      <c r="CM364" s="455" t="str">
        <f t="shared" si="3552"/>
        <v/>
      </c>
      <c r="CN364" s="455">
        <f t="shared" si="3553"/>
        <v>0</v>
      </c>
      <c r="CO364" s="456"/>
      <c r="CP364" s="455">
        <f t="shared" si="3554"/>
        <v>0</v>
      </c>
      <c r="CQ364" s="456"/>
      <c r="CR364" s="455">
        <f>ADHB!CS364</f>
        <v>0</v>
      </c>
      <c r="CS364" s="455">
        <f t="shared" si="3555"/>
        <v>0</v>
      </c>
      <c r="CT364" s="455">
        <f t="shared" si="3556"/>
        <v>0</v>
      </c>
      <c r="CU364" s="456">
        <v>0.36319999999999997</v>
      </c>
      <c r="CV364" s="457">
        <f t="shared" si="3557"/>
        <v>0</v>
      </c>
      <c r="CW364" s="458">
        <f t="shared" si="3558"/>
        <v>0</v>
      </c>
      <c r="CX364" s="459"/>
      <c r="CY364" s="452">
        <v>15.0</v>
      </c>
      <c r="CZ364" s="453" t="s">
        <v>164</v>
      </c>
      <c r="DA364" s="454" t="s">
        <v>132</v>
      </c>
      <c r="DB364" s="454" t="s">
        <v>150</v>
      </c>
      <c r="DC364" s="455"/>
      <c r="DD364" s="455" t="str">
        <f t="shared" si="3559"/>
        <v/>
      </c>
      <c r="DE364" s="455">
        <f t="shared" si="3560"/>
        <v>0</v>
      </c>
      <c r="DF364" s="456"/>
      <c r="DG364" s="455">
        <f t="shared" si="3561"/>
        <v>0</v>
      </c>
      <c r="DH364" s="456"/>
      <c r="DI364" s="455">
        <f>ADHB!DJ364</f>
        <v>0</v>
      </c>
      <c r="DJ364" s="455">
        <f t="shared" si="3562"/>
        <v>0</v>
      </c>
      <c r="DK364" s="455">
        <f t="shared" si="3563"/>
        <v>0</v>
      </c>
      <c r="DL364" s="456">
        <v>0.36319999999999997</v>
      </c>
      <c r="DM364" s="457">
        <f t="shared" si="3564"/>
        <v>0</v>
      </c>
      <c r="DN364" s="458">
        <f t="shared" si="3565"/>
        <v>0</v>
      </c>
      <c r="DO364" s="459"/>
      <c r="DP364" s="452">
        <v>15.0</v>
      </c>
      <c r="DQ364" s="453" t="s">
        <v>164</v>
      </c>
      <c r="DR364" s="454" t="s">
        <v>132</v>
      </c>
      <c r="DS364" s="454" t="s">
        <v>150</v>
      </c>
      <c r="DT364" s="455"/>
      <c r="DU364" s="455" t="str">
        <f t="shared" si="3566"/>
        <v/>
      </c>
      <c r="DV364" s="455">
        <f t="shared" si="3567"/>
        <v>0</v>
      </c>
      <c r="DW364" s="456"/>
      <c r="DX364" s="455">
        <f t="shared" si="3568"/>
        <v>0</v>
      </c>
      <c r="DY364" s="456"/>
      <c r="DZ364" s="455">
        <f>ADHB!EA364</f>
        <v>0</v>
      </c>
      <c r="EA364" s="455">
        <f t="shared" si="3569"/>
        <v>0</v>
      </c>
      <c r="EB364" s="455">
        <f t="shared" si="3570"/>
        <v>0</v>
      </c>
      <c r="EC364" s="456">
        <v>0.36319999999999997</v>
      </c>
      <c r="ED364" s="457">
        <f t="shared" si="3571"/>
        <v>0</v>
      </c>
      <c r="EE364" s="458">
        <f t="shared" si="3572"/>
        <v>0</v>
      </c>
      <c r="EF364" s="459"/>
      <c r="EG364" s="452">
        <v>15.0</v>
      </c>
      <c r="EH364" s="453" t="s">
        <v>164</v>
      </c>
      <c r="EI364" s="454" t="s">
        <v>132</v>
      </c>
      <c r="EJ364" s="454" t="s">
        <v>150</v>
      </c>
      <c r="EK364" s="455"/>
      <c r="EL364" s="455" t="str">
        <f t="shared" si="3573"/>
        <v/>
      </c>
      <c r="EM364" s="455">
        <f t="shared" si="3574"/>
        <v>0</v>
      </c>
      <c r="EN364" s="456"/>
      <c r="EO364" s="455">
        <f t="shared" si="3575"/>
        <v>0</v>
      </c>
      <c r="EP364" s="456"/>
      <c r="EQ364" s="455">
        <f>ADHB!ER364</f>
        <v>0</v>
      </c>
      <c r="ER364" s="455">
        <f t="shared" si="3576"/>
        <v>0</v>
      </c>
      <c r="ES364" s="455">
        <f t="shared" si="3577"/>
        <v>0</v>
      </c>
      <c r="ET364" s="456">
        <v>0.36319999999999997</v>
      </c>
      <c r="EU364" s="457">
        <f t="shared" si="3578"/>
        <v>0</v>
      </c>
      <c r="EV364" s="458">
        <f t="shared" si="3579"/>
        <v>0</v>
      </c>
      <c r="EW364" s="459"/>
      <c r="EX364" s="452">
        <v>15.0</v>
      </c>
      <c r="EY364" s="453" t="s">
        <v>164</v>
      </c>
      <c r="EZ364" s="454" t="s">
        <v>132</v>
      </c>
      <c r="FA364" s="454" t="s">
        <v>150</v>
      </c>
      <c r="FB364" s="455"/>
      <c r="FC364" s="455" t="str">
        <f t="shared" si="3580"/>
        <v/>
      </c>
      <c r="FD364" s="455">
        <f t="shared" si="3581"/>
        <v>0</v>
      </c>
      <c r="FE364" s="456"/>
      <c r="FF364" s="455">
        <f t="shared" si="3582"/>
        <v>0</v>
      </c>
      <c r="FG364" s="456"/>
      <c r="FH364" s="455">
        <f>ADHB!FI364</f>
        <v>0</v>
      </c>
      <c r="FI364" s="455">
        <f t="shared" si="3583"/>
        <v>0</v>
      </c>
      <c r="FJ364" s="455">
        <f t="shared" si="3584"/>
        <v>0</v>
      </c>
      <c r="FK364" s="456">
        <v>0.36319999999999997</v>
      </c>
      <c r="FL364" s="457">
        <f t="shared" si="3585"/>
        <v>0</v>
      </c>
      <c r="FM364" s="458">
        <f t="shared" si="3586"/>
        <v>0</v>
      </c>
      <c r="FN364" s="459"/>
      <c r="FO364" s="452">
        <v>15.0</v>
      </c>
      <c r="FP364" s="453" t="s">
        <v>164</v>
      </c>
      <c r="FQ364" s="454" t="s">
        <v>132</v>
      </c>
      <c r="FR364" s="454" t="s">
        <v>150</v>
      </c>
      <c r="FS364" s="455"/>
      <c r="FT364" s="455" t="str">
        <f t="shared" si="3587"/>
        <v/>
      </c>
      <c r="FU364" s="455">
        <f t="shared" si="3588"/>
        <v>0</v>
      </c>
      <c r="FV364" s="456"/>
      <c r="FW364" s="455">
        <f t="shared" si="3589"/>
        <v>0</v>
      </c>
      <c r="FX364" s="456"/>
      <c r="FY364" s="455">
        <f>ADHB!FZ364</f>
        <v>0</v>
      </c>
      <c r="FZ364" s="455">
        <f t="shared" si="3590"/>
        <v>0</v>
      </c>
      <c r="GA364" s="455">
        <f t="shared" si="3591"/>
        <v>0</v>
      </c>
      <c r="GB364" s="456">
        <v>0.36319999999999997</v>
      </c>
      <c r="GC364" s="457">
        <f t="shared" si="3592"/>
        <v>0</v>
      </c>
      <c r="GD364" s="458">
        <f t="shared" si="3593"/>
        <v>0</v>
      </c>
      <c r="GE364" s="459"/>
      <c r="GF364" s="452">
        <v>15.0</v>
      </c>
      <c r="GG364" s="453" t="s">
        <v>164</v>
      </c>
      <c r="GH364" s="454" t="s">
        <v>132</v>
      </c>
      <c r="GI364" s="454" t="s">
        <v>150</v>
      </c>
      <c r="GJ364" s="455"/>
      <c r="GK364" s="455" t="str">
        <f t="shared" si="3594"/>
        <v/>
      </c>
      <c r="GL364" s="455">
        <f t="shared" si="3595"/>
        <v>0</v>
      </c>
      <c r="GM364" s="456"/>
      <c r="GN364" s="455">
        <f t="shared" si="3596"/>
        <v>0</v>
      </c>
      <c r="GO364" s="456"/>
      <c r="GP364" s="455">
        <f>ADHB!GQ364</f>
        <v>0</v>
      </c>
      <c r="GQ364" s="455">
        <f t="shared" si="3597"/>
        <v>0</v>
      </c>
      <c r="GR364" s="455">
        <f t="shared" si="3598"/>
        <v>0</v>
      </c>
      <c r="GS364" s="456">
        <v>0.36319999999999997</v>
      </c>
      <c r="GT364" s="457">
        <f t="shared" si="3599"/>
        <v>0</v>
      </c>
      <c r="GU364" s="458">
        <f t="shared" si="3600"/>
        <v>0</v>
      </c>
      <c r="GV364" s="459"/>
      <c r="GW364" s="452">
        <v>15.0</v>
      </c>
      <c r="GX364" s="453" t="s">
        <v>164</v>
      </c>
      <c r="GY364" s="454" t="s">
        <v>132</v>
      </c>
      <c r="GZ364" s="454" t="s">
        <v>150</v>
      </c>
      <c r="HA364" s="455"/>
      <c r="HB364" s="455" t="str">
        <f t="shared" si="3601"/>
        <v/>
      </c>
      <c r="HC364" s="455">
        <f t="shared" si="3602"/>
        <v>0</v>
      </c>
      <c r="HD364" s="456"/>
      <c r="HE364" s="455">
        <f t="shared" si="3603"/>
        <v>0</v>
      </c>
      <c r="HF364" s="456"/>
      <c r="HG364" s="455">
        <f>ADHB!HH364</f>
        <v>0</v>
      </c>
      <c r="HH364" s="455">
        <f t="shared" si="3604"/>
        <v>0</v>
      </c>
      <c r="HI364" s="455">
        <f t="shared" si="3605"/>
        <v>0</v>
      </c>
      <c r="HJ364" s="456">
        <v>0.36319999999999997</v>
      </c>
      <c r="HK364" s="457">
        <f t="shared" si="3606"/>
        <v>0</v>
      </c>
      <c r="HL364" s="458">
        <f t="shared" si="3607"/>
        <v>0</v>
      </c>
      <c r="HM364" s="459"/>
      <c r="HN364" s="452">
        <v>15.0</v>
      </c>
      <c r="HO364" s="453" t="s">
        <v>164</v>
      </c>
      <c r="HP364" s="454" t="s">
        <v>132</v>
      </c>
      <c r="HQ364" s="454" t="s">
        <v>150</v>
      </c>
      <c r="HR364" s="455"/>
      <c r="HS364" s="455" t="str">
        <f t="shared" si="3608"/>
        <v/>
      </c>
      <c r="HT364" s="455">
        <f t="shared" si="3609"/>
        <v>0</v>
      </c>
      <c r="HU364" s="456"/>
      <c r="HV364" s="455">
        <f t="shared" si="3610"/>
        <v>0</v>
      </c>
      <c r="HW364" s="456"/>
      <c r="HX364" s="455">
        <f>ADHB!HY364</f>
        <v>0</v>
      </c>
      <c r="HY364" s="455">
        <f t="shared" si="3611"/>
        <v>0</v>
      </c>
      <c r="HZ364" s="455">
        <f t="shared" si="3612"/>
        <v>0</v>
      </c>
      <c r="IA364" s="456">
        <v>0.36319999999999997</v>
      </c>
      <c r="IB364" s="457">
        <f t="shared" si="3613"/>
        <v>0</v>
      </c>
      <c r="IC364" s="458">
        <f t="shared" si="3614"/>
        <v>0</v>
      </c>
      <c r="ID364" s="459"/>
      <c r="IE364" s="452">
        <v>15.0</v>
      </c>
      <c r="IF364" s="453" t="s">
        <v>164</v>
      </c>
      <c r="IG364" s="454" t="s">
        <v>132</v>
      </c>
      <c r="IH364" s="454" t="s">
        <v>150</v>
      </c>
      <c r="II364" s="455"/>
      <c r="IJ364" s="455" t="str">
        <f t="shared" si="3615"/>
        <v/>
      </c>
      <c r="IK364" s="455">
        <f t="shared" si="3616"/>
        <v>0</v>
      </c>
      <c r="IL364" s="456"/>
      <c r="IM364" s="455">
        <f t="shared" si="3617"/>
        <v>0</v>
      </c>
      <c r="IN364" s="456"/>
      <c r="IO364" s="455">
        <f>ADHB!IP364</f>
        <v>0</v>
      </c>
      <c r="IP364" s="455">
        <f t="shared" si="3618"/>
        <v>0</v>
      </c>
      <c r="IQ364" s="455">
        <f t="shared" si="3619"/>
        <v>0</v>
      </c>
      <c r="IR364" s="456">
        <v>0.36319999999999997</v>
      </c>
      <c r="IS364" s="457">
        <f t="shared" si="3620"/>
        <v>0</v>
      </c>
      <c r="IT364" s="458">
        <f t="shared" si="3621"/>
        <v>0</v>
      </c>
      <c r="IU364" s="459"/>
      <c r="IV364" s="452">
        <v>15.0</v>
      </c>
      <c r="IW364" s="453" t="s">
        <v>164</v>
      </c>
      <c r="IX364" s="454" t="s">
        <v>132</v>
      </c>
      <c r="IY364" s="454" t="s">
        <v>150</v>
      </c>
      <c r="IZ364" s="455"/>
      <c r="JA364" s="455" t="str">
        <f t="shared" si="3622"/>
        <v/>
      </c>
      <c r="JB364" s="455">
        <f t="shared" si="3623"/>
        <v>0</v>
      </c>
      <c r="JC364" s="456"/>
      <c r="JD364" s="455">
        <f t="shared" si="3624"/>
        <v>0</v>
      </c>
      <c r="JE364" s="456"/>
      <c r="JF364" s="455">
        <f>ADHB!JG364</f>
        <v>0</v>
      </c>
      <c r="JG364" s="455">
        <f t="shared" si="3625"/>
        <v>0</v>
      </c>
      <c r="JH364" s="455">
        <f t="shared" si="3626"/>
        <v>0</v>
      </c>
      <c r="JI364" s="456">
        <v>0.36319999999999997</v>
      </c>
      <c r="JJ364" s="457">
        <f t="shared" si="3627"/>
        <v>0</v>
      </c>
      <c r="JK364" s="458">
        <f t="shared" si="3628"/>
        <v>0</v>
      </c>
      <c r="JL364" s="459"/>
      <c r="JM364" s="452">
        <v>15.0</v>
      </c>
      <c r="JN364" s="453" t="s">
        <v>164</v>
      </c>
      <c r="JO364" s="454" t="s">
        <v>132</v>
      </c>
      <c r="JP364" s="454" t="s">
        <v>150</v>
      </c>
      <c r="JQ364" s="455"/>
      <c r="JR364" s="455" t="str">
        <f t="shared" si="3629"/>
        <v/>
      </c>
      <c r="JS364" s="455">
        <f t="shared" si="3630"/>
        <v>0</v>
      </c>
      <c r="JT364" s="456"/>
      <c r="JU364" s="455">
        <f t="shared" si="3631"/>
        <v>0</v>
      </c>
      <c r="JV364" s="456"/>
      <c r="JW364" s="455" t="str">
        <f>ADHB!LF364</f>
        <v/>
      </c>
      <c r="JX364" s="455">
        <f t="shared" si="3632"/>
        <v>0</v>
      </c>
      <c r="JY364" s="455">
        <f t="shared" si="3633"/>
        <v>0</v>
      </c>
      <c r="JZ364" s="456">
        <v>0.36319999999999997</v>
      </c>
      <c r="KA364" s="457">
        <f t="shared" si="3634"/>
        <v>0</v>
      </c>
      <c r="KB364" s="458">
        <f t="shared" si="3635"/>
        <v>0</v>
      </c>
      <c r="KC364" s="459"/>
      <c r="KD364" s="452">
        <v>15.0</v>
      </c>
      <c r="KE364" s="453" t="s">
        <v>164</v>
      </c>
      <c r="KF364" s="454" t="s">
        <v>132</v>
      </c>
      <c r="KG364" s="454" t="s">
        <v>150</v>
      </c>
      <c r="KH364" s="455"/>
      <c r="KI364" s="455" t="str">
        <f t="shared" si="3636"/>
        <v/>
      </c>
      <c r="KJ364" s="455">
        <f t="shared" si="3637"/>
        <v>0</v>
      </c>
      <c r="KK364" s="456"/>
      <c r="KL364" s="455">
        <f t="shared" si="3638"/>
        <v>0</v>
      </c>
      <c r="KM364" s="456"/>
      <c r="KN364" s="455" t="str">
        <f>ADHB!LW364</f>
        <v/>
      </c>
      <c r="KO364" s="455">
        <f t="shared" si="3639"/>
        <v>0</v>
      </c>
      <c r="KP364" s="455">
        <f t="shared" si="3640"/>
        <v>0</v>
      </c>
      <c r="KQ364" s="456">
        <v>0.36319999999999997</v>
      </c>
      <c r="KR364" s="457">
        <f t="shared" si="3641"/>
        <v>0</v>
      </c>
      <c r="KS364" s="458">
        <f t="shared" si="3642"/>
        <v>0</v>
      </c>
      <c r="KT364" s="459"/>
      <c r="KU364" s="460"/>
    </row>
    <row r="365" ht="15.75" customHeight="1">
      <c r="A365" s="452">
        <v>16.0</v>
      </c>
      <c r="B365" s="453" t="s">
        <v>165</v>
      </c>
      <c r="C365" s="454" t="s">
        <v>132</v>
      </c>
      <c r="D365" s="454" t="s">
        <v>150</v>
      </c>
      <c r="E365" s="455"/>
      <c r="F365" s="455"/>
      <c r="G365" s="455">
        <f t="shared" si="3518"/>
        <v>0</v>
      </c>
      <c r="H365" s="456"/>
      <c r="I365" s="455">
        <f t="shared" si="3519"/>
        <v>0</v>
      </c>
      <c r="J365" s="456"/>
      <c r="K365" s="455">
        <f>ADHB!L365</f>
        <v>0</v>
      </c>
      <c r="L365" s="455">
        <f t="shared" si="3520"/>
        <v>0</v>
      </c>
      <c r="M365" s="455">
        <f t="shared" si="3521"/>
        <v>0</v>
      </c>
      <c r="N365" s="456">
        <v>0.36319999999999997</v>
      </c>
      <c r="O365" s="457">
        <f t="shared" si="3522"/>
        <v>0</v>
      </c>
      <c r="P365" s="458">
        <f t="shared" si="3523"/>
        <v>0</v>
      </c>
      <c r="Q365" s="459"/>
      <c r="R365" s="452">
        <v>16.0</v>
      </c>
      <c r="S365" s="453" t="s">
        <v>165</v>
      </c>
      <c r="T365" s="454" t="s">
        <v>132</v>
      </c>
      <c r="U365" s="454" t="s">
        <v>150</v>
      </c>
      <c r="V365" s="455"/>
      <c r="W365" s="455" t="str">
        <f t="shared" si="3524"/>
        <v/>
      </c>
      <c r="X365" s="455">
        <f t="shared" si="3525"/>
        <v>0</v>
      </c>
      <c r="Y365" s="456"/>
      <c r="Z365" s="455">
        <f t="shared" si="3526"/>
        <v>0</v>
      </c>
      <c r="AA365" s="456"/>
      <c r="AB365" s="455">
        <f>ADHB!AC365</f>
        <v>0</v>
      </c>
      <c r="AC365" s="455">
        <f t="shared" si="3527"/>
        <v>0</v>
      </c>
      <c r="AD365" s="455">
        <f t="shared" si="3528"/>
        <v>0</v>
      </c>
      <c r="AE365" s="456">
        <v>0.36319999999999997</v>
      </c>
      <c r="AF365" s="457">
        <f t="shared" si="3529"/>
        <v>0</v>
      </c>
      <c r="AG365" s="458">
        <f t="shared" si="3530"/>
        <v>0</v>
      </c>
      <c r="AH365" s="459"/>
      <c r="AI365" s="452">
        <v>16.0</v>
      </c>
      <c r="AJ365" s="453" t="s">
        <v>165</v>
      </c>
      <c r="AK365" s="454" t="s">
        <v>132</v>
      </c>
      <c r="AL365" s="454" t="s">
        <v>150</v>
      </c>
      <c r="AM365" s="455"/>
      <c r="AN365" s="455" t="str">
        <f t="shared" si="3531"/>
        <v/>
      </c>
      <c r="AO365" s="455">
        <f t="shared" si="3532"/>
        <v>0</v>
      </c>
      <c r="AP365" s="456"/>
      <c r="AQ365" s="455">
        <f t="shared" si="3533"/>
        <v>0</v>
      </c>
      <c r="AR365" s="456"/>
      <c r="AS365" s="455">
        <f>ADHB!AT365</f>
        <v>0</v>
      </c>
      <c r="AT365" s="455">
        <f t="shared" si="3534"/>
        <v>0</v>
      </c>
      <c r="AU365" s="455">
        <f t="shared" si="3535"/>
        <v>0</v>
      </c>
      <c r="AV365" s="456">
        <v>0.36319999999999997</v>
      </c>
      <c r="AW365" s="457">
        <f t="shared" si="3536"/>
        <v>0</v>
      </c>
      <c r="AX365" s="458">
        <f t="shared" si="3537"/>
        <v>0</v>
      </c>
      <c r="AY365" s="459"/>
      <c r="AZ365" s="452">
        <v>16.0</v>
      </c>
      <c r="BA365" s="453" t="s">
        <v>165</v>
      </c>
      <c r="BB365" s="454" t="s">
        <v>132</v>
      </c>
      <c r="BC365" s="454" t="s">
        <v>150</v>
      </c>
      <c r="BD365" s="455"/>
      <c r="BE365" s="455" t="str">
        <f t="shared" si="3538"/>
        <v/>
      </c>
      <c r="BF365" s="455">
        <f t="shared" si="3539"/>
        <v>0</v>
      </c>
      <c r="BG365" s="456"/>
      <c r="BH365" s="455">
        <f t="shared" si="3540"/>
        <v>0</v>
      </c>
      <c r="BI365" s="456"/>
      <c r="BJ365" s="455">
        <f>ADHB!BK365</f>
        <v>0</v>
      </c>
      <c r="BK365" s="455">
        <f t="shared" si="3541"/>
        <v>0</v>
      </c>
      <c r="BL365" s="455">
        <f t="shared" si="3542"/>
        <v>0</v>
      </c>
      <c r="BM365" s="456">
        <v>0.36319999999999997</v>
      </c>
      <c r="BN365" s="457">
        <f t="shared" si="3543"/>
        <v>0</v>
      </c>
      <c r="BO365" s="458">
        <f t="shared" si="3544"/>
        <v>0</v>
      </c>
      <c r="BP365" s="459"/>
      <c r="BQ365" s="452">
        <v>16.0</v>
      </c>
      <c r="BR365" s="453" t="s">
        <v>165</v>
      </c>
      <c r="BS365" s="454" t="s">
        <v>132</v>
      </c>
      <c r="BT365" s="454" t="s">
        <v>150</v>
      </c>
      <c r="BU365" s="455"/>
      <c r="BV365" s="455" t="str">
        <f t="shared" si="3545"/>
        <v/>
      </c>
      <c r="BW365" s="455">
        <f t="shared" si="3546"/>
        <v>0</v>
      </c>
      <c r="BX365" s="456"/>
      <c r="BY365" s="455">
        <f t="shared" si="3547"/>
        <v>0</v>
      </c>
      <c r="BZ365" s="456"/>
      <c r="CA365" s="455">
        <f>ADHB!CB365</f>
        <v>0</v>
      </c>
      <c r="CB365" s="455">
        <f t="shared" si="3548"/>
        <v>0</v>
      </c>
      <c r="CC365" s="455">
        <f t="shared" si="3549"/>
        <v>0</v>
      </c>
      <c r="CD365" s="456">
        <v>0.36319999999999997</v>
      </c>
      <c r="CE365" s="457">
        <f t="shared" si="3550"/>
        <v>0</v>
      </c>
      <c r="CF365" s="458">
        <f t="shared" si="3551"/>
        <v>0</v>
      </c>
      <c r="CG365" s="459"/>
      <c r="CH365" s="452">
        <v>16.0</v>
      </c>
      <c r="CI365" s="453" t="s">
        <v>165</v>
      </c>
      <c r="CJ365" s="454" t="s">
        <v>132</v>
      </c>
      <c r="CK365" s="454" t="s">
        <v>150</v>
      </c>
      <c r="CL365" s="455"/>
      <c r="CM365" s="455" t="str">
        <f t="shared" si="3552"/>
        <v/>
      </c>
      <c r="CN365" s="455">
        <f t="shared" si="3553"/>
        <v>0</v>
      </c>
      <c r="CO365" s="456"/>
      <c r="CP365" s="455">
        <f t="shared" si="3554"/>
        <v>0</v>
      </c>
      <c r="CQ365" s="456"/>
      <c r="CR365" s="455">
        <f>ADHB!CS365</f>
        <v>0</v>
      </c>
      <c r="CS365" s="455">
        <f t="shared" si="3555"/>
        <v>0</v>
      </c>
      <c r="CT365" s="455">
        <f t="shared" si="3556"/>
        <v>0</v>
      </c>
      <c r="CU365" s="456">
        <v>0.36319999999999997</v>
      </c>
      <c r="CV365" s="457">
        <f t="shared" si="3557"/>
        <v>0</v>
      </c>
      <c r="CW365" s="458">
        <f t="shared" si="3558"/>
        <v>0</v>
      </c>
      <c r="CX365" s="459"/>
      <c r="CY365" s="452">
        <v>16.0</v>
      </c>
      <c r="CZ365" s="453" t="s">
        <v>165</v>
      </c>
      <c r="DA365" s="454" t="s">
        <v>132</v>
      </c>
      <c r="DB365" s="454" t="s">
        <v>150</v>
      </c>
      <c r="DC365" s="455"/>
      <c r="DD365" s="455" t="str">
        <f t="shared" si="3559"/>
        <v/>
      </c>
      <c r="DE365" s="455">
        <f t="shared" si="3560"/>
        <v>0</v>
      </c>
      <c r="DF365" s="456"/>
      <c r="DG365" s="455">
        <f t="shared" si="3561"/>
        <v>0</v>
      </c>
      <c r="DH365" s="456"/>
      <c r="DI365" s="455">
        <f>ADHB!DJ365</f>
        <v>0</v>
      </c>
      <c r="DJ365" s="455">
        <f t="shared" si="3562"/>
        <v>0</v>
      </c>
      <c r="DK365" s="455">
        <f t="shared" si="3563"/>
        <v>0</v>
      </c>
      <c r="DL365" s="456">
        <v>0.36319999999999997</v>
      </c>
      <c r="DM365" s="457">
        <f t="shared" si="3564"/>
        <v>0</v>
      </c>
      <c r="DN365" s="458">
        <f t="shared" si="3565"/>
        <v>0</v>
      </c>
      <c r="DO365" s="459"/>
      <c r="DP365" s="452">
        <v>16.0</v>
      </c>
      <c r="DQ365" s="453" t="s">
        <v>165</v>
      </c>
      <c r="DR365" s="454" t="s">
        <v>132</v>
      </c>
      <c r="DS365" s="454" t="s">
        <v>150</v>
      </c>
      <c r="DT365" s="455"/>
      <c r="DU365" s="455" t="str">
        <f t="shared" si="3566"/>
        <v/>
      </c>
      <c r="DV365" s="455">
        <f t="shared" si="3567"/>
        <v>0</v>
      </c>
      <c r="DW365" s="456"/>
      <c r="DX365" s="455">
        <f t="shared" si="3568"/>
        <v>0</v>
      </c>
      <c r="DY365" s="456"/>
      <c r="DZ365" s="455">
        <f>ADHB!EA365</f>
        <v>0</v>
      </c>
      <c r="EA365" s="455">
        <f t="shared" si="3569"/>
        <v>0</v>
      </c>
      <c r="EB365" s="455">
        <f t="shared" si="3570"/>
        <v>0</v>
      </c>
      <c r="EC365" s="456">
        <v>0.36319999999999997</v>
      </c>
      <c r="ED365" s="457">
        <f t="shared" si="3571"/>
        <v>0</v>
      </c>
      <c r="EE365" s="458">
        <f t="shared" si="3572"/>
        <v>0</v>
      </c>
      <c r="EF365" s="459"/>
      <c r="EG365" s="452">
        <v>16.0</v>
      </c>
      <c r="EH365" s="453" t="s">
        <v>165</v>
      </c>
      <c r="EI365" s="454" t="s">
        <v>132</v>
      </c>
      <c r="EJ365" s="454" t="s">
        <v>150</v>
      </c>
      <c r="EK365" s="455"/>
      <c r="EL365" s="455" t="str">
        <f t="shared" si="3573"/>
        <v/>
      </c>
      <c r="EM365" s="455">
        <f t="shared" si="3574"/>
        <v>0</v>
      </c>
      <c r="EN365" s="456"/>
      <c r="EO365" s="455">
        <f t="shared" si="3575"/>
        <v>0</v>
      </c>
      <c r="EP365" s="456"/>
      <c r="EQ365" s="455">
        <f>ADHB!ER365</f>
        <v>0</v>
      </c>
      <c r="ER365" s="455">
        <f t="shared" si="3576"/>
        <v>0</v>
      </c>
      <c r="ES365" s="455">
        <f t="shared" si="3577"/>
        <v>0</v>
      </c>
      <c r="ET365" s="456">
        <v>0.36319999999999997</v>
      </c>
      <c r="EU365" s="457">
        <f t="shared" si="3578"/>
        <v>0</v>
      </c>
      <c r="EV365" s="458">
        <f t="shared" si="3579"/>
        <v>0</v>
      </c>
      <c r="EW365" s="459"/>
      <c r="EX365" s="452">
        <v>16.0</v>
      </c>
      <c r="EY365" s="453" t="s">
        <v>165</v>
      </c>
      <c r="EZ365" s="454" t="s">
        <v>132</v>
      </c>
      <c r="FA365" s="454" t="s">
        <v>150</v>
      </c>
      <c r="FB365" s="455"/>
      <c r="FC365" s="455" t="str">
        <f t="shared" si="3580"/>
        <v/>
      </c>
      <c r="FD365" s="455">
        <f t="shared" si="3581"/>
        <v>0</v>
      </c>
      <c r="FE365" s="456"/>
      <c r="FF365" s="455">
        <f t="shared" si="3582"/>
        <v>0</v>
      </c>
      <c r="FG365" s="456"/>
      <c r="FH365" s="455">
        <f>ADHB!FI365</f>
        <v>0</v>
      </c>
      <c r="FI365" s="455">
        <f t="shared" si="3583"/>
        <v>0</v>
      </c>
      <c r="FJ365" s="455">
        <f t="shared" si="3584"/>
        <v>0</v>
      </c>
      <c r="FK365" s="456">
        <v>0.36319999999999997</v>
      </c>
      <c r="FL365" s="457">
        <f t="shared" si="3585"/>
        <v>0</v>
      </c>
      <c r="FM365" s="458">
        <f t="shared" si="3586"/>
        <v>0</v>
      </c>
      <c r="FN365" s="459"/>
      <c r="FO365" s="452">
        <v>16.0</v>
      </c>
      <c r="FP365" s="453" t="s">
        <v>165</v>
      </c>
      <c r="FQ365" s="454" t="s">
        <v>132</v>
      </c>
      <c r="FR365" s="454" t="s">
        <v>150</v>
      </c>
      <c r="FS365" s="455"/>
      <c r="FT365" s="455" t="str">
        <f t="shared" si="3587"/>
        <v/>
      </c>
      <c r="FU365" s="455">
        <f t="shared" si="3588"/>
        <v>0</v>
      </c>
      <c r="FV365" s="456"/>
      <c r="FW365" s="455">
        <f t="shared" si="3589"/>
        <v>0</v>
      </c>
      <c r="FX365" s="456"/>
      <c r="FY365" s="455">
        <f>ADHB!FZ365</f>
        <v>0</v>
      </c>
      <c r="FZ365" s="455">
        <f t="shared" si="3590"/>
        <v>0</v>
      </c>
      <c r="GA365" s="455">
        <f t="shared" si="3591"/>
        <v>0</v>
      </c>
      <c r="GB365" s="456">
        <v>0.36319999999999997</v>
      </c>
      <c r="GC365" s="457">
        <f t="shared" si="3592"/>
        <v>0</v>
      </c>
      <c r="GD365" s="458">
        <f t="shared" si="3593"/>
        <v>0</v>
      </c>
      <c r="GE365" s="459"/>
      <c r="GF365" s="452">
        <v>16.0</v>
      </c>
      <c r="GG365" s="453" t="s">
        <v>165</v>
      </c>
      <c r="GH365" s="454" t="s">
        <v>132</v>
      </c>
      <c r="GI365" s="454" t="s">
        <v>150</v>
      </c>
      <c r="GJ365" s="455"/>
      <c r="GK365" s="455" t="str">
        <f t="shared" si="3594"/>
        <v/>
      </c>
      <c r="GL365" s="455">
        <f t="shared" si="3595"/>
        <v>0</v>
      </c>
      <c r="GM365" s="456"/>
      <c r="GN365" s="455">
        <f t="shared" si="3596"/>
        <v>0</v>
      </c>
      <c r="GO365" s="456"/>
      <c r="GP365" s="455">
        <f>ADHB!GQ365</f>
        <v>0</v>
      </c>
      <c r="GQ365" s="455">
        <f t="shared" si="3597"/>
        <v>0</v>
      </c>
      <c r="GR365" s="455">
        <f t="shared" si="3598"/>
        <v>0</v>
      </c>
      <c r="GS365" s="456">
        <v>0.36319999999999997</v>
      </c>
      <c r="GT365" s="457">
        <f t="shared" si="3599"/>
        <v>0</v>
      </c>
      <c r="GU365" s="458">
        <f t="shared" si="3600"/>
        <v>0</v>
      </c>
      <c r="GV365" s="459"/>
      <c r="GW365" s="452">
        <v>16.0</v>
      </c>
      <c r="GX365" s="453" t="s">
        <v>165</v>
      </c>
      <c r="GY365" s="454" t="s">
        <v>132</v>
      </c>
      <c r="GZ365" s="454" t="s">
        <v>150</v>
      </c>
      <c r="HA365" s="455"/>
      <c r="HB365" s="455" t="str">
        <f t="shared" si="3601"/>
        <v/>
      </c>
      <c r="HC365" s="455">
        <f t="shared" si="3602"/>
        <v>0</v>
      </c>
      <c r="HD365" s="456"/>
      <c r="HE365" s="455">
        <f t="shared" si="3603"/>
        <v>0</v>
      </c>
      <c r="HF365" s="456"/>
      <c r="HG365" s="455">
        <f>ADHB!HH365</f>
        <v>0</v>
      </c>
      <c r="HH365" s="455">
        <f t="shared" si="3604"/>
        <v>0</v>
      </c>
      <c r="HI365" s="455">
        <f t="shared" si="3605"/>
        <v>0</v>
      </c>
      <c r="HJ365" s="456">
        <v>0.36319999999999997</v>
      </c>
      <c r="HK365" s="457">
        <f t="shared" si="3606"/>
        <v>0</v>
      </c>
      <c r="HL365" s="458">
        <f t="shared" si="3607"/>
        <v>0</v>
      </c>
      <c r="HM365" s="459"/>
      <c r="HN365" s="452">
        <v>16.0</v>
      </c>
      <c r="HO365" s="453" t="s">
        <v>165</v>
      </c>
      <c r="HP365" s="454" t="s">
        <v>132</v>
      </c>
      <c r="HQ365" s="454" t="s">
        <v>150</v>
      </c>
      <c r="HR365" s="455"/>
      <c r="HS365" s="455" t="str">
        <f t="shared" si="3608"/>
        <v/>
      </c>
      <c r="HT365" s="455">
        <f t="shared" si="3609"/>
        <v>0</v>
      </c>
      <c r="HU365" s="456"/>
      <c r="HV365" s="455">
        <f t="shared" si="3610"/>
        <v>0</v>
      </c>
      <c r="HW365" s="456"/>
      <c r="HX365" s="455">
        <f>ADHB!HY365</f>
        <v>0</v>
      </c>
      <c r="HY365" s="455">
        <f t="shared" si="3611"/>
        <v>0</v>
      </c>
      <c r="HZ365" s="455">
        <f t="shared" si="3612"/>
        <v>0</v>
      </c>
      <c r="IA365" s="456">
        <v>0.36319999999999997</v>
      </c>
      <c r="IB365" s="457">
        <f t="shared" si="3613"/>
        <v>0</v>
      </c>
      <c r="IC365" s="458">
        <f t="shared" si="3614"/>
        <v>0</v>
      </c>
      <c r="ID365" s="459"/>
      <c r="IE365" s="452">
        <v>16.0</v>
      </c>
      <c r="IF365" s="453" t="s">
        <v>165</v>
      </c>
      <c r="IG365" s="454" t="s">
        <v>132</v>
      </c>
      <c r="IH365" s="454" t="s">
        <v>150</v>
      </c>
      <c r="II365" s="455"/>
      <c r="IJ365" s="455" t="str">
        <f t="shared" si="3615"/>
        <v/>
      </c>
      <c r="IK365" s="455">
        <f t="shared" si="3616"/>
        <v>0</v>
      </c>
      <c r="IL365" s="456"/>
      <c r="IM365" s="455">
        <f t="shared" si="3617"/>
        <v>0</v>
      </c>
      <c r="IN365" s="456"/>
      <c r="IO365" s="455">
        <f>ADHB!IP365</f>
        <v>0</v>
      </c>
      <c r="IP365" s="455">
        <f t="shared" si="3618"/>
        <v>0</v>
      </c>
      <c r="IQ365" s="455">
        <f t="shared" si="3619"/>
        <v>0</v>
      </c>
      <c r="IR365" s="456">
        <v>0.36319999999999997</v>
      </c>
      <c r="IS365" s="457">
        <f t="shared" si="3620"/>
        <v>0</v>
      </c>
      <c r="IT365" s="458">
        <f t="shared" si="3621"/>
        <v>0</v>
      </c>
      <c r="IU365" s="459"/>
      <c r="IV365" s="452">
        <v>16.0</v>
      </c>
      <c r="IW365" s="453" t="s">
        <v>165</v>
      </c>
      <c r="IX365" s="454" t="s">
        <v>132</v>
      </c>
      <c r="IY365" s="454" t="s">
        <v>150</v>
      </c>
      <c r="IZ365" s="455"/>
      <c r="JA365" s="455" t="str">
        <f t="shared" si="3622"/>
        <v/>
      </c>
      <c r="JB365" s="455">
        <f t="shared" si="3623"/>
        <v>0</v>
      </c>
      <c r="JC365" s="456"/>
      <c r="JD365" s="455">
        <f t="shared" si="3624"/>
        <v>0</v>
      </c>
      <c r="JE365" s="456"/>
      <c r="JF365" s="455">
        <f>ADHB!JG365</f>
        <v>0</v>
      </c>
      <c r="JG365" s="455">
        <f t="shared" si="3625"/>
        <v>0</v>
      </c>
      <c r="JH365" s="455">
        <f t="shared" si="3626"/>
        <v>0</v>
      </c>
      <c r="JI365" s="456">
        <v>0.36319999999999997</v>
      </c>
      <c r="JJ365" s="457">
        <f t="shared" si="3627"/>
        <v>0</v>
      </c>
      <c r="JK365" s="458">
        <f t="shared" si="3628"/>
        <v>0</v>
      </c>
      <c r="JL365" s="459"/>
      <c r="JM365" s="452">
        <v>16.0</v>
      </c>
      <c r="JN365" s="453" t="s">
        <v>165</v>
      </c>
      <c r="JO365" s="454" t="s">
        <v>132</v>
      </c>
      <c r="JP365" s="454" t="s">
        <v>150</v>
      </c>
      <c r="JQ365" s="455"/>
      <c r="JR365" s="455" t="str">
        <f t="shared" si="3629"/>
        <v/>
      </c>
      <c r="JS365" s="455">
        <f t="shared" si="3630"/>
        <v>0</v>
      </c>
      <c r="JT365" s="456"/>
      <c r="JU365" s="455">
        <f t="shared" si="3631"/>
        <v>0</v>
      </c>
      <c r="JV365" s="456"/>
      <c r="JW365" s="455" t="str">
        <f>ADHB!LF365</f>
        <v/>
      </c>
      <c r="JX365" s="455">
        <f t="shared" si="3632"/>
        <v>0</v>
      </c>
      <c r="JY365" s="455">
        <f t="shared" si="3633"/>
        <v>0</v>
      </c>
      <c r="JZ365" s="456">
        <v>0.36319999999999997</v>
      </c>
      <c r="KA365" s="457">
        <f t="shared" si="3634"/>
        <v>0</v>
      </c>
      <c r="KB365" s="458">
        <f t="shared" si="3635"/>
        <v>0</v>
      </c>
      <c r="KC365" s="459"/>
      <c r="KD365" s="452">
        <v>16.0</v>
      </c>
      <c r="KE365" s="453" t="s">
        <v>165</v>
      </c>
      <c r="KF365" s="454" t="s">
        <v>132</v>
      </c>
      <c r="KG365" s="454" t="s">
        <v>150</v>
      </c>
      <c r="KH365" s="455"/>
      <c r="KI365" s="455" t="str">
        <f t="shared" si="3636"/>
        <v/>
      </c>
      <c r="KJ365" s="455">
        <f t="shared" si="3637"/>
        <v>0</v>
      </c>
      <c r="KK365" s="456"/>
      <c r="KL365" s="455">
        <f t="shared" si="3638"/>
        <v>0</v>
      </c>
      <c r="KM365" s="456"/>
      <c r="KN365" s="455" t="str">
        <f>ADHB!LW365</f>
        <v/>
      </c>
      <c r="KO365" s="455">
        <f t="shared" si="3639"/>
        <v>0</v>
      </c>
      <c r="KP365" s="455">
        <f t="shared" si="3640"/>
        <v>0</v>
      </c>
      <c r="KQ365" s="456">
        <v>0.36319999999999997</v>
      </c>
      <c r="KR365" s="457">
        <f t="shared" si="3641"/>
        <v>0</v>
      </c>
      <c r="KS365" s="458">
        <f t="shared" si="3642"/>
        <v>0</v>
      </c>
      <c r="KT365" s="459"/>
      <c r="KU365" s="460"/>
    </row>
    <row r="366" ht="15.75" customHeight="1">
      <c r="A366" s="452">
        <v>17.0</v>
      </c>
      <c r="B366" s="453" t="s">
        <v>166</v>
      </c>
      <c r="C366" s="454" t="s">
        <v>132</v>
      </c>
      <c r="D366" s="454" t="s">
        <v>150</v>
      </c>
      <c r="E366" s="455"/>
      <c r="F366" s="455"/>
      <c r="G366" s="455">
        <f t="shared" si="3518"/>
        <v>0</v>
      </c>
      <c r="H366" s="456"/>
      <c r="I366" s="455">
        <f t="shared" si="3519"/>
        <v>0</v>
      </c>
      <c r="J366" s="456"/>
      <c r="K366" s="455">
        <f>ADHB!L366</f>
        <v>0</v>
      </c>
      <c r="L366" s="455">
        <f t="shared" si="3520"/>
        <v>0</v>
      </c>
      <c r="M366" s="455">
        <f t="shared" si="3521"/>
        <v>0</v>
      </c>
      <c r="N366" s="456">
        <v>0.36319999999999997</v>
      </c>
      <c r="O366" s="457">
        <f t="shared" si="3522"/>
        <v>0</v>
      </c>
      <c r="P366" s="458">
        <f t="shared" si="3523"/>
        <v>0</v>
      </c>
      <c r="Q366" s="459"/>
      <c r="R366" s="452">
        <v>17.0</v>
      </c>
      <c r="S366" s="453" t="s">
        <v>166</v>
      </c>
      <c r="T366" s="454" t="s">
        <v>132</v>
      </c>
      <c r="U366" s="454" t="s">
        <v>150</v>
      </c>
      <c r="V366" s="455"/>
      <c r="W366" s="455" t="str">
        <f t="shared" si="3524"/>
        <v/>
      </c>
      <c r="X366" s="455">
        <f t="shared" si="3525"/>
        <v>0</v>
      </c>
      <c r="Y366" s="456"/>
      <c r="Z366" s="455">
        <f t="shared" si="3526"/>
        <v>0</v>
      </c>
      <c r="AA366" s="456"/>
      <c r="AB366" s="455">
        <f>ADHB!AC366</f>
        <v>0</v>
      </c>
      <c r="AC366" s="455">
        <f t="shared" si="3527"/>
        <v>0</v>
      </c>
      <c r="AD366" s="455">
        <f t="shared" si="3528"/>
        <v>0</v>
      </c>
      <c r="AE366" s="456">
        <v>0.36319999999999997</v>
      </c>
      <c r="AF366" s="457">
        <f t="shared" si="3529"/>
        <v>0</v>
      </c>
      <c r="AG366" s="458">
        <f t="shared" si="3530"/>
        <v>0</v>
      </c>
      <c r="AH366" s="459"/>
      <c r="AI366" s="452">
        <v>17.0</v>
      </c>
      <c r="AJ366" s="453" t="s">
        <v>166</v>
      </c>
      <c r="AK366" s="454" t="s">
        <v>132</v>
      </c>
      <c r="AL366" s="454" t="s">
        <v>150</v>
      </c>
      <c r="AM366" s="455"/>
      <c r="AN366" s="455" t="str">
        <f t="shared" si="3531"/>
        <v/>
      </c>
      <c r="AO366" s="455">
        <f t="shared" si="3532"/>
        <v>0</v>
      </c>
      <c r="AP366" s="456"/>
      <c r="AQ366" s="455">
        <f t="shared" si="3533"/>
        <v>0</v>
      </c>
      <c r="AR366" s="456"/>
      <c r="AS366" s="455">
        <f>ADHB!AT366</f>
        <v>0</v>
      </c>
      <c r="AT366" s="455">
        <f t="shared" si="3534"/>
        <v>0</v>
      </c>
      <c r="AU366" s="455">
        <f t="shared" si="3535"/>
        <v>0</v>
      </c>
      <c r="AV366" s="456">
        <v>0.36319999999999997</v>
      </c>
      <c r="AW366" s="457">
        <f t="shared" si="3536"/>
        <v>0</v>
      </c>
      <c r="AX366" s="458">
        <f t="shared" si="3537"/>
        <v>0</v>
      </c>
      <c r="AY366" s="459"/>
      <c r="AZ366" s="452">
        <v>17.0</v>
      </c>
      <c r="BA366" s="453" t="s">
        <v>166</v>
      </c>
      <c r="BB366" s="454" t="s">
        <v>132</v>
      </c>
      <c r="BC366" s="454" t="s">
        <v>150</v>
      </c>
      <c r="BD366" s="455"/>
      <c r="BE366" s="455" t="str">
        <f t="shared" si="3538"/>
        <v/>
      </c>
      <c r="BF366" s="455">
        <f t="shared" si="3539"/>
        <v>0</v>
      </c>
      <c r="BG366" s="456"/>
      <c r="BH366" s="455">
        <f t="shared" si="3540"/>
        <v>0</v>
      </c>
      <c r="BI366" s="456"/>
      <c r="BJ366" s="455">
        <f>ADHB!BK366</f>
        <v>0</v>
      </c>
      <c r="BK366" s="455">
        <f t="shared" si="3541"/>
        <v>0</v>
      </c>
      <c r="BL366" s="455">
        <f t="shared" si="3542"/>
        <v>0</v>
      </c>
      <c r="BM366" s="456">
        <v>0.36319999999999997</v>
      </c>
      <c r="BN366" s="457">
        <f t="shared" si="3543"/>
        <v>0</v>
      </c>
      <c r="BO366" s="458">
        <f t="shared" si="3544"/>
        <v>0</v>
      </c>
      <c r="BP366" s="459"/>
      <c r="BQ366" s="452">
        <v>17.0</v>
      </c>
      <c r="BR366" s="453" t="s">
        <v>166</v>
      </c>
      <c r="BS366" s="454" t="s">
        <v>132</v>
      </c>
      <c r="BT366" s="454" t="s">
        <v>150</v>
      </c>
      <c r="BU366" s="455"/>
      <c r="BV366" s="455" t="str">
        <f t="shared" si="3545"/>
        <v/>
      </c>
      <c r="BW366" s="455">
        <f t="shared" si="3546"/>
        <v>0</v>
      </c>
      <c r="BX366" s="456"/>
      <c r="BY366" s="455">
        <f t="shared" si="3547"/>
        <v>0</v>
      </c>
      <c r="BZ366" s="456"/>
      <c r="CA366" s="455">
        <f>ADHB!CB366</f>
        <v>0</v>
      </c>
      <c r="CB366" s="455">
        <f t="shared" si="3548"/>
        <v>0</v>
      </c>
      <c r="CC366" s="455">
        <f t="shared" si="3549"/>
        <v>0</v>
      </c>
      <c r="CD366" s="456">
        <v>0.36319999999999997</v>
      </c>
      <c r="CE366" s="457">
        <f t="shared" si="3550"/>
        <v>0</v>
      </c>
      <c r="CF366" s="458">
        <f t="shared" si="3551"/>
        <v>0</v>
      </c>
      <c r="CG366" s="459"/>
      <c r="CH366" s="452">
        <v>17.0</v>
      </c>
      <c r="CI366" s="453" t="s">
        <v>166</v>
      </c>
      <c r="CJ366" s="454" t="s">
        <v>132</v>
      </c>
      <c r="CK366" s="454" t="s">
        <v>150</v>
      </c>
      <c r="CL366" s="455"/>
      <c r="CM366" s="455" t="str">
        <f t="shared" si="3552"/>
        <v/>
      </c>
      <c r="CN366" s="455">
        <f t="shared" si="3553"/>
        <v>0</v>
      </c>
      <c r="CO366" s="456"/>
      <c r="CP366" s="455">
        <f t="shared" si="3554"/>
        <v>0</v>
      </c>
      <c r="CQ366" s="456"/>
      <c r="CR366" s="455">
        <f>ADHB!CS366</f>
        <v>0</v>
      </c>
      <c r="CS366" s="455">
        <f t="shared" si="3555"/>
        <v>0</v>
      </c>
      <c r="CT366" s="455">
        <f t="shared" si="3556"/>
        <v>0</v>
      </c>
      <c r="CU366" s="456">
        <v>0.36319999999999997</v>
      </c>
      <c r="CV366" s="457">
        <f t="shared" si="3557"/>
        <v>0</v>
      </c>
      <c r="CW366" s="458">
        <f t="shared" si="3558"/>
        <v>0</v>
      </c>
      <c r="CX366" s="459"/>
      <c r="CY366" s="452">
        <v>17.0</v>
      </c>
      <c r="CZ366" s="453" t="s">
        <v>166</v>
      </c>
      <c r="DA366" s="454" t="s">
        <v>132</v>
      </c>
      <c r="DB366" s="454" t="s">
        <v>150</v>
      </c>
      <c r="DC366" s="455"/>
      <c r="DD366" s="455" t="str">
        <f t="shared" si="3559"/>
        <v/>
      </c>
      <c r="DE366" s="455">
        <f t="shared" si="3560"/>
        <v>0</v>
      </c>
      <c r="DF366" s="456"/>
      <c r="DG366" s="455">
        <f t="shared" si="3561"/>
        <v>0</v>
      </c>
      <c r="DH366" s="456"/>
      <c r="DI366" s="455">
        <f>ADHB!DJ366</f>
        <v>0</v>
      </c>
      <c r="DJ366" s="455">
        <f t="shared" si="3562"/>
        <v>0</v>
      </c>
      <c r="DK366" s="455">
        <f t="shared" si="3563"/>
        <v>0</v>
      </c>
      <c r="DL366" s="456">
        <v>0.36319999999999997</v>
      </c>
      <c r="DM366" s="457">
        <f t="shared" si="3564"/>
        <v>0</v>
      </c>
      <c r="DN366" s="458">
        <f t="shared" si="3565"/>
        <v>0</v>
      </c>
      <c r="DO366" s="459"/>
      <c r="DP366" s="452">
        <v>17.0</v>
      </c>
      <c r="DQ366" s="453" t="s">
        <v>166</v>
      </c>
      <c r="DR366" s="454" t="s">
        <v>132</v>
      </c>
      <c r="DS366" s="454" t="s">
        <v>150</v>
      </c>
      <c r="DT366" s="455"/>
      <c r="DU366" s="455" t="str">
        <f t="shared" si="3566"/>
        <v/>
      </c>
      <c r="DV366" s="455">
        <f t="shared" si="3567"/>
        <v>0</v>
      </c>
      <c r="DW366" s="456"/>
      <c r="DX366" s="455">
        <f t="shared" si="3568"/>
        <v>0</v>
      </c>
      <c r="DY366" s="456"/>
      <c r="DZ366" s="455">
        <f>ADHB!EA366</f>
        <v>0</v>
      </c>
      <c r="EA366" s="455">
        <f t="shared" si="3569"/>
        <v>0</v>
      </c>
      <c r="EB366" s="455">
        <f t="shared" si="3570"/>
        <v>0</v>
      </c>
      <c r="EC366" s="456">
        <v>0.36319999999999997</v>
      </c>
      <c r="ED366" s="457">
        <f t="shared" si="3571"/>
        <v>0</v>
      </c>
      <c r="EE366" s="458">
        <f t="shared" si="3572"/>
        <v>0</v>
      </c>
      <c r="EF366" s="459"/>
      <c r="EG366" s="452">
        <v>17.0</v>
      </c>
      <c r="EH366" s="453" t="s">
        <v>166</v>
      </c>
      <c r="EI366" s="454" t="s">
        <v>132</v>
      </c>
      <c r="EJ366" s="454" t="s">
        <v>150</v>
      </c>
      <c r="EK366" s="455"/>
      <c r="EL366" s="455" t="str">
        <f t="shared" si="3573"/>
        <v/>
      </c>
      <c r="EM366" s="455">
        <f t="shared" si="3574"/>
        <v>0</v>
      </c>
      <c r="EN366" s="456"/>
      <c r="EO366" s="455">
        <f t="shared" si="3575"/>
        <v>0</v>
      </c>
      <c r="EP366" s="456"/>
      <c r="EQ366" s="455">
        <f>ADHB!ER366</f>
        <v>0</v>
      </c>
      <c r="ER366" s="455">
        <f t="shared" si="3576"/>
        <v>0</v>
      </c>
      <c r="ES366" s="455">
        <f t="shared" si="3577"/>
        <v>0</v>
      </c>
      <c r="ET366" s="456">
        <v>0.36319999999999997</v>
      </c>
      <c r="EU366" s="457">
        <f t="shared" si="3578"/>
        <v>0</v>
      </c>
      <c r="EV366" s="458">
        <f t="shared" si="3579"/>
        <v>0</v>
      </c>
      <c r="EW366" s="459"/>
      <c r="EX366" s="452">
        <v>17.0</v>
      </c>
      <c r="EY366" s="453" t="s">
        <v>166</v>
      </c>
      <c r="EZ366" s="454" t="s">
        <v>132</v>
      </c>
      <c r="FA366" s="454" t="s">
        <v>150</v>
      </c>
      <c r="FB366" s="455"/>
      <c r="FC366" s="455" t="str">
        <f t="shared" si="3580"/>
        <v/>
      </c>
      <c r="FD366" s="455">
        <f t="shared" si="3581"/>
        <v>0</v>
      </c>
      <c r="FE366" s="456"/>
      <c r="FF366" s="455">
        <f t="shared" si="3582"/>
        <v>0</v>
      </c>
      <c r="FG366" s="456"/>
      <c r="FH366" s="455">
        <f>ADHB!FI366</f>
        <v>0</v>
      </c>
      <c r="FI366" s="455">
        <f t="shared" si="3583"/>
        <v>0</v>
      </c>
      <c r="FJ366" s="455">
        <f t="shared" si="3584"/>
        <v>0</v>
      </c>
      <c r="FK366" s="456">
        <v>0.36319999999999997</v>
      </c>
      <c r="FL366" s="457">
        <f t="shared" si="3585"/>
        <v>0</v>
      </c>
      <c r="FM366" s="458">
        <f t="shared" si="3586"/>
        <v>0</v>
      </c>
      <c r="FN366" s="459"/>
      <c r="FO366" s="452">
        <v>17.0</v>
      </c>
      <c r="FP366" s="453" t="s">
        <v>166</v>
      </c>
      <c r="FQ366" s="454" t="s">
        <v>132</v>
      </c>
      <c r="FR366" s="454" t="s">
        <v>150</v>
      </c>
      <c r="FS366" s="455"/>
      <c r="FT366" s="455" t="str">
        <f t="shared" si="3587"/>
        <v/>
      </c>
      <c r="FU366" s="455">
        <f t="shared" si="3588"/>
        <v>0</v>
      </c>
      <c r="FV366" s="456"/>
      <c r="FW366" s="455">
        <f t="shared" si="3589"/>
        <v>0</v>
      </c>
      <c r="FX366" s="456"/>
      <c r="FY366" s="455">
        <f>ADHB!FZ366</f>
        <v>0</v>
      </c>
      <c r="FZ366" s="455">
        <f t="shared" si="3590"/>
        <v>0</v>
      </c>
      <c r="GA366" s="455">
        <f t="shared" si="3591"/>
        <v>0</v>
      </c>
      <c r="GB366" s="456">
        <v>0.36319999999999997</v>
      </c>
      <c r="GC366" s="457">
        <f t="shared" si="3592"/>
        <v>0</v>
      </c>
      <c r="GD366" s="458">
        <f t="shared" si="3593"/>
        <v>0</v>
      </c>
      <c r="GE366" s="459"/>
      <c r="GF366" s="452">
        <v>17.0</v>
      </c>
      <c r="GG366" s="453" t="s">
        <v>166</v>
      </c>
      <c r="GH366" s="454" t="s">
        <v>132</v>
      </c>
      <c r="GI366" s="454" t="s">
        <v>150</v>
      </c>
      <c r="GJ366" s="455"/>
      <c r="GK366" s="455" t="str">
        <f t="shared" si="3594"/>
        <v/>
      </c>
      <c r="GL366" s="455">
        <f t="shared" si="3595"/>
        <v>0</v>
      </c>
      <c r="GM366" s="456"/>
      <c r="GN366" s="455">
        <f t="shared" si="3596"/>
        <v>0</v>
      </c>
      <c r="GO366" s="456"/>
      <c r="GP366" s="455">
        <f>ADHB!GQ366</f>
        <v>0</v>
      </c>
      <c r="GQ366" s="455">
        <f t="shared" si="3597"/>
        <v>0</v>
      </c>
      <c r="GR366" s="455">
        <f t="shared" si="3598"/>
        <v>0</v>
      </c>
      <c r="GS366" s="456">
        <v>0.36319999999999997</v>
      </c>
      <c r="GT366" s="457">
        <f t="shared" si="3599"/>
        <v>0</v>
      </c>
      <c r="GU366" s="458">
        <f t="shared" si="3600"/>
        <v>0</v>
      </c>
      <c r="GV366" s="459"/>
      <c r="GW366" s="452">
        <v>17.0</v>
      </c>
      <c r="GX366" s="453" t="s">
        <v>166</v>
      </c>
      <c r="GY366" s="454" t="s">
        <v>132</v>
      </c>
      <c r="GZ366" s="454" t="s">
        <v>150</v>
      </c>
      <c r="HA366" s="455"/>
      <c r="HB366" s="455" t="str">
        <f t="shared" si="3601"/>
        <v/>
      </c>
      <c r="HC366" s="455">
        <f t="shared" si="3602"/>
        <v>0</v>
      </c>
      <c r="HD366" s="456"/>
      <c r="HE366" s="455">
        <f t="shared" si="3603"/>
        <v>0</v>
      </c>
      <c r="HF366" s="456"/>
      <c r="HG366" s="455">
        <f>ADHB!HH366</f>
        <v>0</v>
      </c>
      <c r="HH366" s="455">
        <f t="shared" si="3604"/>
        <v>0</v>
      </c>
      <c r="HI366" s="455">
        <f t="shared" si="3605"/>
        <v>0</v>
      </c>
      <c r="HJ366" s="456">
        <v>0.36319999999999997</v>
      </c>
      <c r="HK366" s="457">
        <f t="shared" si="3606"/>
        <v>0</v>
      </c>
      <c r="HL366" s="458">
        <f t="shared" si="3607"/>
        <v>0</v>
      </c>
      <c r="HM366" s="459"/>
      <c r="HN366" s="452">
        <v>17.0</v>
      </c>
      <c r="HO366" s="453" t="s">
        <v>166</v>
      </c>
      <c r="HP366" s="454" t="s">
        <v>132</v>
      </c>
      <c r="HQ366" s="454" t="s">
        <v>150</v>
      </c>
      <c r="HR366" s="455"/>
      <c r="HS366" s="455" t="str">
        <f t="shared" si="3608"/>
        <v/>
      </c>
      <c r="HT366" s="455">
        <f t="shared" si="3609"/>
        <v>0</v>
      </c>
      <c r="HU366" s="456"/>
      <c r="HV366" s="455">
        <f t="shared" si="3610"/>
        <v>0</v>
      </c>
      <c r="HW366" s="456"/>
      <c r="HX366" s="455">
        <f>ADHB!HY366</f>
        <v>0</v>
      </c>
      <c r="HY366" s="455">
        <f t="shared" si="3611"/>
        <v>0</v>
      </c>
      <c r="HZ366" s="455">
        <f t="shared" si="3612"/>
        <v>0</v>
      </c>
      <c r="IA366" s="456">
        <v>0.36319999999999997</v>
      </c>
      <c r="IB366" s="457">
        <f t="shared" si="3613"/>
        <v>0</v>
      </c>
      <c r="IC366" s="458">
        <f t="shared" si="3614"/>
        <v>0</v>
      </c>
      <c r="ID366" s="459"/>
      <c r="IE366" s="452">
        <v>17.0</v>
      </c>
      <c r="IF366" s="453" t="s">
        <v>166</v>
      </c>
      <c r="IG366" s="454" t="s">
        <v>132</v>
      </c>
      <c r="IH366" s="454" t="s">
        <v>150</v>
      </c>
      <c r="II366" s="455"/>
      <c r="IJ366" s="455" t="str">
        <f t="shared" si="3615"/>
        <v/>
      </c>
      <c r="IK366" s="455">
        <f t="shared" si="3616"/>
        <v>0</v>
      </c>
      <c r="IL366" s="456"/>
      <c r="IM366" s="455">
        <f t="shared" si="3617"/>
        <v>0</v>
      </c>
      <c r="IN366" s="456"/>
      <c r="IO366" s="455">
        <f>ADHB!IP366</f>
        <v>0</v>
      </c>
      <c r="IP366" s="455">
        <f t="shared" si="3618"/>
        <v>0</v>
      </c>
      <c r="IQ366" s="455">
        <f t="shared" si="3619"/>
        <v>0</v>
      </c>
      <c r="IR366" s="456">
        <v>0.36319999999999997</v>
      </c>
      <c r="IS366" s="457">
        <f t="shared" si="3620"/>
        <v>0</v>
      </c>
      <c r="IT366" s="458">
        <f t="shared" si="3621"/>
        <v>0</v>
      </c>
      <c r="IU366" s="459"/>
      <c r="IV366" s="452">
        <v>17.0</v>
      </c>
      <c r="IW366" s="453" t="s">
        <v>166</v>
      </c>
      <c r="IX366" s="454" t="s">
        <v>132</v>
      </c>
      <c r="IY366" s="454" t="s">
        <v>150</v>
      </c>
      <c r="IZ366" s="455"/>
      <c r="JA366" s="455" t="str">
        <f t="shared" si="3622"/>
        <v/>
      </c>
      <c r="JB366" s="455">
        <f t="shared" si="3623"/>
        <v>0</v>
      </c>
      <c r="JC366" s="456"/>
      <c r="JD366" s="455">
        <f t="shared" si="3624"/>
        <v>0</v>
      </c>
      <c r="JE366" s="456"/>
      <c r="JF366" s="455">
        <f>ADHB!JG366</f>
        <v>0</v>
      </c>
      <c r="JG366" s="455">
        <f t="shared" si="3625"/>
        <v>0</v>
      </c>
      <c r="JH366" s="455">
        <f t="shared" si="3626"/>
        <v>0</v>
      </c>
      <c r="JI366" s="456">
        <v>0.36319999999999997</v>
      </c>
      <c r="JJ366" s="457">
        <f t="shared" si="3627"/>
        <v>0</v>
      </c>
      <c r="JK366" s="458">
        <f t="shared" si="3628"/>
        <v>0</v>
      </c>
      <c r="JL366" s="459"/>
      <c r="JM366" s="452">
        <v>17.0</v>
      </c>
      <c r="JN366" s="453" t="s">
        <v>166</v>
      </c>
      <c r="JO366" s="454" t="s">
        <v>132</v>
      </c>
      <c r="JP366" s="454" t="s">
        <v>150</v>
      </c>
      <c r="JQ366" s="455"/>
      <c r="JR366" s="455" t="str">
        <f t="shared" si="3629"/>
        <v/>
      </c>
      <c r="JS366" s="455">
        <f t="shared" si="3630"/>
        <v>0</v>
      </c>
      <c r="JT366" s="456"/>
      <c r="JU366" s="455">
        <f t="shared" si="3631"/>
        <v>0</v>
      </c>
      <c r="JV366" s="456"/>
      <c r="JW366" s="455" t="str">
        <f>ADHB!LF366</f>
        <v/>
      </c>
      <c r="JX366" s="455">
        <f t="shared" si="3632"/>
        <v>0</v>
      </c>
      <c r="JY366" s="455">
        <f t="shared" si="3633"/>
        <v>0</v>
      </c>
      <c r="JZ366" s="456">
        <v>0.36319999999999997</v>
      </c>
      <c r="KA366" s="457">
        <f t="shared" si="3634"/>
        <v>0</v>
      </c>
      <c r="KB366" s="458">
        <f t="shared" si="3635"/>
        <v>0</v>
      </c>
      <c r="KC366" s="459"/>
      <c r="KD366" s="452">
        <v>17.0</v>
      </c>
      <c r="KE366" s="453" t="s">
        <v>166</v>
      </c>
      <c r="KF366" s="454" t="s">
        <v>132</v>
      </c>
      <c r="KG366" s="454" t="s">
        <v>150</v>
      </c>
      <c r="KH366" s="455"/>
      <c r="KI366" s="455" t="str">
        <f t="shared" si="3636"/>
        <v/>
      </c>
      <c r="KJ366" s="455">
        <f t="shared" si="3637"/>
        <v>0</v>
      </c>
      <c r="KK366" s="456"/>
      <c r="KL366" s="455">
        <f t="shared" si="3638"/>
        <v>0</v>
      </c>
      <c r="KM366" s="456"/>
      <c r="KN366" s="455" t="str">
        <f>ADHB!LW366</f>
        <v/>
      </c>
      <c r="KO366" s="455">
        <f t="shared" si="3639"/>
        <v>0</v>
      </c>
      <c r="KP366" s="455">
        <f t="shared" si="3640"/>
        <v>0</v>
      </c>
      <c r="KQ366" s="456">
        <v>0.36319999999999997</v>
      </c>
      <c r="KR366" s="457">
        <f t="shared" si="3641"/>
        <v>0</v>
      </c>
      <c r="KS366" s="458">
        <f t="shared" si="3642"/>
        <v>0</v>
      </c>
      <c r="KT366" s="459"/>
      <c r="KU366" s="460"/>
    </row>
    <row r="367" ht="15.75" customHeight="1">
      <c r="A367" s="452">
        <v>18.0</v>
      </c>
      <c r="B367" s="453" t="s">
        <v>167</v>
      </c>
      <c r="C367" s="454" t="s">
        <v>132</v>
      </c>
      <c r="D367" s="454" t="s">
        <v>150</v>
      </c>
      <c r="E367" s="455"/>
      <c r="F367" s="455"/>
      <c r="G367" s="455">
        <f t="shared" si="3518"/>
        <v>0</v>
      </c>
      <c r="H367" s="456"/>
      <c r="I367" s="455">
        <f t="shared" si="3519"/>
        <v>0</v>
      </c>
      <c r="J367" s="456"/>
      <c r="K367" s="455">
        <f>ADHB!L367</f>
        <v>0</v>
      </c>
      <c r="L367" s="455">
        <f t="shared" si="3520"/>
        <v>0</v>
      </c>
      <c r="M367" s="455">
        <f t="shared" si="3521"/>
        <v>0</v>
      </c>
      <c r="N367" s="456">
        <v>0.36319999999999997</v>
      </c>
      <c r="O367" s="457">
        <f t="shared" si="3522"/>
        <v>0</v>
      </c>
      <c r="P367" s="458">
        <f t="shared" si="3523"/>
        <v>0</v>
      </c>
      <c r="Q367" s="459"/>
      <c r="R367" s="452">
        <v>18.0</v>
      </c>
      <c r="S367" s="453" t="s">
        <v>167</v>
      </c>
      <c r="T367" s="454" t="s">
        <v>132</v>
      </c>
      <c r="U367" s="454" t="s">
        <v>150</v>
      </c>
      <c r="V367" s="455"/>
      <c r="W367" s="455" t="str">
        <f t="shared" si="3524"/>
        <v/>
      </c>
      <c r="X367" s="455">
        <f t="shared" si="3525"/>
        <v>0</v>
      </c>
      <c r="Y367" s="456"/>
      <c r="Z367" s="455">
        <f t="shared" si="3526"/>
        <v>0</v>
      </c>
      <c r="AA367" s="456"/>
      <c r="AB367" s="455">
        <f>ADHB!AC367</f>
        <v>0</v>
      </c>
      <c r="AC367" s="455">
        <f t="shared" si="3527"/>
        <v>0</v>
      </c>
      <c r="AD367" s="455">
        <f t="shared" si="3528"/>
        <v>0</v>
      </c>
      <c r="AE367" s="456">
        <v>0.36319999999999997</v>
      </c>
      <c r="AF367" s="457">
        <f t="shared" si="3529"/>
        <v>0</v>
      </c>
      <c r="AG367" s="458">
        <f t="shared" si="3530"/>
        <v>0</v>
      </c>
      <c r="AH367" s="459"/>
      <c r="AI367" s="452">
        <v>18.0</v>
      </c>
      <c r="AJ367" s="453" t="s">
        <v>167</v>
      </c>
      <c r="AK367" s="454" t="s">
        <v>132</v>
      </c>
      <c r="AL367" s="454" t="s">
        <v>150</v>
      </c>
      <c r="AM367" s="455"/>
      <c r="AN367" s="455" t="str">
        <f t="shared" si="3531"/>
        <v/>
      </c>
      <c r="AO367" s="455">
        <f t="shared" si="3532"/>
        <v>0</v>
      </c>
      <c r="AP367" s="456"/>
      <c r="AQ367" s="455">
        <f t="shared" si="3533"/>
        <v>0</v>
      </c>
      <c r="AR367" s="456"/>
      <c r="AS367" s="455">
        <f>ADHB!AT367</f>
        <v>0</v>
      </c>
      <c r="AT367" s="455">
        <f t="shared" si="3534"/>
        <v>0</v>
      </c>
      <c r="AU367" s="455">
        <f t="shared" si="3535"/>
        <v>0</v>
      </c>
      <c r="AV367" s="456">
        <v>0.36319999999999997</v>
      </c>
      <c r="AW367" s="457">
        <f t="shared" si="3536"/>
        <v>0</v>
      </c>
      <c r="AX367" s="458">
        <f t="shared" si="3537"/>
        <v>0</v>
      </c>
      <c r="AY367" s="459"/>
      <c r="AZ367" s="452">
        <v>18.0</v>
      </c>
      <c r="BA367" s="453" t="s">
        <v>167</v>
      </c>
      <c r="BB367" s="454" t="s">
        <v>132</v>
      </c>
      <c r="BC367" s="454" t="s">
        <v>150</v>
      </c>
      <c r="BD367" s="455"/>
      <c r="BE367" s="455" t="str">
        <f t="shared" si="3538"/>
        <v/>
      </c>
      <c r="BF367" s="455">
        <f t="shared" si="3539"/>
        <v>0</v>
      </c>
      <c r="BG367" s="456"/>
      <c r="BH367" s="455">
        <f t="shared" si="3540"/>
        <v>0</v>
      </c>
      <c r="BI367" s="456"/>
      <c r="BJ367" s="455">
        <f>ADHB!BK367</f>
        <v>0</v>
      </c>
      <c r="BK367" s="455">
        <f t="shared" si="3541"/>
        <v>0</v>
      </c>
      <c r="BL367" s="455">
        <f t="shared" si="3542"/>
        <v>0</v>
      </c>
      <c r="BM367" s="456">
        <v>0.36319999999999997</v>
      </c>
      <c r="BN367" s="457">
        <f t="shared" si="3543"/>
        <v>0</v>
      </c>
      <c r="BO367" s="458">
        <f t="shared" si="3544"/>
        <v>0</v>
      </c>
      <c r="BP367" s="459"/>
      <c r="BQ367" s="452">
        <v>18.0</v>
      </c>
      <c r="BR367" s="453" t="s">
        <v>167</v>
      </c>
      <c r="BS367" s="454" t="s">
        <v>132</v>
      </c>
      <c r="BT367" s="454" t="s">
        <v>150</v>
      </c>
      <c r="BU367" s="455"/>
      <c r="BV367" s="455" t="str">
        <f t="shared" si="3545"/>
        <v/>
      </c>
      <c r="BW367" s="455">
        <f t="shared" si="3546"/>
        <v>0</v>
      </c>
      <c r="BX367" s="456"/>
      <c r="BY367" s="455">
        <f t="shared" si="3547"/>
        <v>0</v>
      </c>
      <c r="BZ367" s="456"/>
      <c r="CA367" s="455">
        <f>ADHB!CB367</f>
        <v>0</v>
      </c>
      <c r="CB367" s="455">
        <f t="shared" si="3548"/>
        <v>0</v>
      </c>
      <c r="CC367" s="455">
        <f t="shared" si="3549"/>
        <v>0</v>
      </c>
      <c r="CD367" s="456">
        <v>0.36319999999999997</v>
      </c>
      <c r="CE367" s="457">
        <f t="shared" si="3550"/>
        <v>0</v>
      </c>
      <c r="CF367" s="458">
        <f t="shared" si="3551"/>
        <v>0</v>
      </c>
      <c r="CG367" s="459"/>
      <c r="CH367" s="452">
        <v>18.0</v>
      </c>
      <c r="CI367" s="453" t="s">
        <v>167</v>
      </c>
      <c r="CJ367" s="454" t="s">
        <v>132</v>
      </c>
      <c r="CK367" s="454" t="s">
        <v>150</v>
      </c>
      <c r="CL367" s="455"/>
      <c r="CM367" s="455" t="str">
        <f t="shared" si="3552"/>
        <v/>
      </c>
      <c r="CN367" s="455">
        <f t="shared" si="3553"/>
        <v>0</v>
      </c>
      <c r="CO367" s="456"/>
      <c r="CP367" s="455">
        <f t="shared" si="3554"/>
        <v>0</v>
      </c>
      <c r="CQ367" s="456"/>
      <c r="CR367" s="455">
        <f>ADHB!CS367</f>
        <v>0</v>
      </c>
      <c r="CS367" s="455">
        <f t="shared" si="3555"/>
        <v>0</v>
      </c>
      <c r="CT367" s="455">
        <f t="shared" si="3556"/>
        <v>0</v>
      </c>
      <c r="CU367" s="456">
        <v>0.36319999999999997</v>
      </c>
      <c r="CV367" s="457">
        <f t="shared" si="3557"/>
        <v>0</v>
      </c>
      <c r="CW367" s="458">
        <f t="shared" si="3558"/>
        <v>0</v>
      </c>
      <c r="CX367" s="459"/>
      <c r="CY367" s="452">
        <v>18.0</v>
      </c>
      <c r="CZ367" s="453" t="s">
        <v>167</v>
      </c>
      <c r="DA367" s="454" t="s">
        <v>132</v>
      </c>
      <c r="DB367" s="454" t="s">
        <v>150</v>
      </c>
      <c r="DC367" s="455"/>
      <c r="DD367" s="455" t="str">
        <f t="shared" si="3559"/>
        <v/>
      </c>
      <c r="DE367" s="455">
        <f t="shared" si="3560"/>
        <v>0</v>
      </c>
      <c r="DF367" s="456"/>
      <c r="DG367" s="455">
        <f t="shared" si="3561"/>
        <v>0</v>
      </c>
      <c r="DH367" s="456"/>
      <c r="DI367" s="455">
        <f>ADHB!DJ367</f>
        <v>0</v>
      </c>
      <c r="DJ367" s="455">
        <f t="shared" si="3562"/>
        <v>0</v>
      </c>
      <c r="DK367" s="455">
        <f t="shared" si="3563"/>
        <v>0</v>
      </c>
      <c r="DL367" s="456">
        <v>0.36319999999999997</v>
      </c>
      <c r="DM367" s="457">
        <f t="shared" si="3564"/>
        <v>0</v>
      </c>
      <c r="DN367" s="458">
        <f t="shared" si="3565"/>
        <v>0</v>
      </c>
      <c r="DO367" s="459"/>
      <c r="DP367" s="452">
        <v>18.0</v>
      </c>
      <c r="DQ367" s="453" t="s">
        <v>167</v>
      </c>
      <c r="DR367" s="454" t="s">
        <v>132</v>
      </c>
      <c r="DS367" s="454" t="s">
        <v>150</v>
      </c>
      <c r="DT367" s="455"/>
      <c r="DU367" s="455" t="str">
        <f t="shared" si="3566"/>
        <v/>
      </c>
      <c r="DV367" s="455">
        <f t="shared" si="3567"/>
        <v>0</v>
      </c>
      <c r="DW367" s="456"/>
      <c r="DX367" s="455">
        <f t="shared" si="3568"/>
        <v>0</v>
      </c>
      <c r="DY367" s="456"/>
      <c r="DZ367" s="455">
        <f>ADHB!EA367</f>
        <v>0</v>
      </c>
      <c r="EA367" s="455">
        <f t="shared" si="3569"/>
        <v>0</v>
      </c>
      <c r="EB367" s="455">
        <f t="shared" si="3570"/>
        <v>0</v>
      </c>
      <c r="EC367" s="456">
        <v>0.36319999999999997</v>
      </c>
      <c r="ED367" s="457">
        <f t="shared" si="3571"/>
        <v>0</v>
      </c>
      <c r="EE367" s="458">
        <f t="shared" si="3572"/>
        <v>0</v>
      </c>
      <c r="EF367" s="459"/>
      <c r="EG367" s="452">
        <v>18.0</v>
      </c>
      <c r="EH367" s="453" t="s">
        <v>167</v>
      </c>
      <c r="EI367" s="454" t="s">
        <v>132</v>
      </c>
      <c r="EJ367" s="454" t="s">
        <v>150</v>
      </c>
      <c r="EK367" s="455"/>
      <c r="EL367" s="455" t="str">
        <f t="shared" si="3573"/>
        <v/>
      </c>
      <c r="EM367" s="455">
        <f t="shared" si="3574"/>
        <v>0</v>
      </c>
      <c r="EN367" s="456"/>
      <c r="EO367" s="455">
        <f t="shared" si="3575"/>
        <v>0</v>
      </c>
      <c r="EP367" s="456"/>
      <c r="EQ367" s="455">
        <f>ADHB!ER367</f>
        <v>0</v>
      </c>
      <c r="ER367" s="455">
        <f t="shared" si="3576"/>
        <v>0</v>
      </c>
      <c r="ES367" s="455">
        <f t="shared" si="3577"/>
        <v>0</v>
      </c>
      <c r="ET367" s="456">
        <v>0.36319999999999997</v>
      </c>
      <c r="EU367" s="457">
        <f t="shared" si="3578"/>
        <v>0</v>
      </c>
      <c r="EV367" s="458">
        <f t="shared" si="3579"/>
        <v>0</v>
      </c>
      <c r="EW367" s="459"/>
      <c r="EX367" s="452">
        <v>18.0</v>
      </c>
      <c r="EY367" s="453" t="s">
        <v>167</v>
      </c>
      <c r="EZ367" s="454" t="s">
        <v>132</v>
      </c>
      <c r="FA367" s="454" t="s">
        <v>150</v>
      </c>
      <c r="FB367" s="455"/>
      <c r="FC367" s="455" t="str">
        <f t="shared" si="3580"/>
        <v/>
      </c>
      <c r="FD367" s="455">
        <f t="shared" si="3581"/>
        <v>0</v>
      </c>
      <c r="FE367" s="456"/>
      <c r="FF367" s="455">
        <f t="shared" si="3582"/>
        <v>0</v>
      </c>
      <c r="FG367" s="456"/>
      <c r="FH367" s="455">
        <f>ADHB!FI367</f>
        <v>0</v>
      </c>
      <c r="FI367" s="455">
        <f t="shared" si="3583"/>
        <v>0</v>
      </c>
      <c r="FJ367" s="455">
        <f t="shared" si="3584"/>
        <v>0</v>
      </c>
      <c r="FK367" s="456">
        <v>0.36319999999999997</v>
      </c>
      <c r="FL367" s="457">
        <f t="shared" si="3585"/>
        <v>0</v>
      </c>
      <c r="FM367" s="458">
        <f t="shared" si="3586"/>
        <v>0</v>
      </c>
      <c r="FN367" s="459"/>
      <c r="FO367" s="452">
        <v>18.0</v>
      </c>
      <c r="FP367" s="453" t="s">
        <v>167</v>
      </c>
      <c r="FQ367" s="454" t="s">
        <v>132</v>
      </c>
      <c r="FR367" s="454" t="s">
        <v>150</v>
      </c>
      <c r="FS367" s="455"/>
      <c r="FT367" s="455" t="str">
        <f t="shared" si="3587"/>
        <v/>
      </c>
      <c r="FU367" s="455">
        <f t="shared" si="3588"/>
        <v>0</v>
      </c>
      <c r="FV367" s="456"/>
      <c r="FW367" s="455">
        <f t="shared" si="3589"/>
        <v>0</v>
      </c>
      <c r="FX367" s="456"/>
      <c r="FY367" s="455">
        <f>ADHB!FZ367</f>
        <v>0</v>
      </c>
      <c r="FZ367" s="455">
        <f t="shared" si="3590"/>
        <v>0</v>
      </c>
      <c r="GA367" s="455">
        <f t="shared" si="3591"/>
        <v>0</v>
      </c>
      <c r="GB367" s="456">
        <v>0.36319999999999997</v>
      </c>
      <c r="GC367" s="457">
        <f t="shared" si="3592"/>
        <v>0</v>
      </c>
      <c r="GD367" s="458">
        <f t="shared" si="3593"/>
        <v>0</v>
      </c>
      <c r="GE367" s="459"/>
      <c r="GF367" s="452">
        <v>18.0</v>
      </c>
      <c r="GG367" s="453" t="s">
        <v>167</v>
      </c>
      <c r="GH367" s="454" t="s">
        <v>132</v>
      </c>
      <c r="GI367" s="454" t="s">
        <v>150</v>
      </c>
      <c r="GJ367" s="455"/>
      <c r="GK367" s="455" t="str">
        <f t="shared" si="3594"/>
        <v/>
      </c>
      <c r="GL367" s="455">
        <f t="shared" si="3595"/>
        <v>0</v>
      </c>
      <c r="GM367" s="456"/>
      <c r="GN367" s="455">
        <f t="shared" si="3596"/>
        <v>0</v>
      </c>
      <c r="GO367" s="456"/>
      <c r="GP367" s="455">
        <f>ADHB!GQ367</f>
        <v>0</v>
      </c>
      <c r="GQ367" s="455">
        <f t="shared" si="3597"/>
        <v>0</v>
      </c>
      <c r="GR367" s="455">
        <f t="shared" si="3598"/>
        <v>0</v>
      </c>
      <c r="GS367" s="456">
        <v>0.36319999999999997</v>
      </c>
      <c r="GT367" s="457">
        <f t="shared" si="3599"/>
        <v>0</v>
      </c>
      <c r="GU367" s="458">
        <f t="shared" si="3600"/>
        <v>0</v>
      </c>
      <c r="GV367" s="459"/>
      <c r="GW367" s="452">
        <v>18.0</v>
      </c>
      <c r="GX367" s="453" t="s">
        <v>167</v>
      </c>
      <c r="GY367" s="454" t="s">
        <v>132</v>
      </c>
      <c r="GZ367" s="454" t="s">
        <v>150</v>
      </c>
      <c r="HA367" s="455"/>
      <c r="HB367" s="455" t="str">
        <f t="shared" si="3601"/>
        <v/>
      </c>
      <c r="HC367" s="455">
        <f t="shared" si="3602"/>
        <v>0</v>
      </c>
      <c r="HD367" s="456"/>
      <c r="HE367" s="455">
        <f t="shared" si="3603"/>
        <v>0</v>
      </c>
      <c r="HF367" s="456"/>
      <c r="HG367" s="455">
        <f>ADHB!HH367</f>
        <v>0</v>
      </c>
      <c r="HH367" s="455">
        <f t="shared" si="3604"/>
        <v>0</v>
      </c>
      <c r="HI367" s="455">
        <f t="shared" si="3605"/>
        <v>0</v>
      </c>
      <c r="HJ367" s="456">
        <v>0.36319999999999997</v>
      </c>
      <c r="HK367" s="457">
        <f t="shared" si="3606"/>
        <v>0</v>
      </c>
      <c r="HL367" s="458">
        <f t="shared" si="3607"/>
        <v>0</v>
      </c>
      <c r="HM367" s="459"/>
      <c r="HN367" s="452">
        <v>18.0</v>
      </c>
      <c r="HO367" s="453" t="s">
        <v>167</v>
      </c>
      <c r="HP367" s="454" t="s">
        <v>132</v>
      </c>
      <c r="HQ367" s="454" t="s">
        <v>150</v>
      </c>
      <c r="HR367" s="455"/>
      <c r="HS367" s="455" t="str">
        <f t="shared" si="3608"/>
        <v/>
      </c>
      <c r="HT367" s="455">
        <f t="shared" si="3609"/>
        <v>0</v>
      </c>
      <c r="HU367" s="456"/>
      <c r="HV367" s="455">
        <f t="shared" si="3610"/>
        <v>0</v>
      </c>
      <c r="HW367" s="456"/>
      <c r="HX367" s="455">
        <f>ADHB!HY367</f>
        <v>0</v>
      </c>
      <c r="HY367" s="455">
        <f t="shared" si="3611"/>
        <v>0</v>
      </c>
      <c r="HZ367" s="455">
        <f t="shared" si="3612"/>
        <v>0</v>
      </c>
      <c r="IA367" s="456">
        <v>0.36319999999999997</v>
      </c>
      <c r="IB367" s="457">
        <f t="shared" si="3613"/>
        <v>0</v>
      </c>
      <c r="IC367" s="458">
        <f t="shared" si="3614"/>
        <v>0</v>
      </c>
      <c r="ID367" s="459"/>
      <c r="IE367" s="452">
        <v>18.0</v>
      </c>
      <c r="IF367" s="453" t="s">
        <v>167</v>
      </c>
      <c r="IG367" s="454" t="s">
        <v>132</v>
      </c>
      <c r="IH367" s="454" t="s">
        <v>150</v>
      </c>
      <c r="II367" s="455"/>
      <c r="IJ367" s="455" t="str">
        <f t="shared" si="3615"/>
        <v/>
      </c>
      <c r="IK367" s="455">
        <f t="shared" si="3616"/>
        <v>0</v>
      </c>
      <c r="IL367" s="456"/>
      <c r="IM367" s="455">
        <f t="shared" si="3617"/>
        <v>0</v>
      </c>
      <c r="IN367" s="456"/>
      <c r="IO367" s="455">
        <f>ADHB!IP367</f>
        <v>0</v>
      </c>
      <c r="IP367" s="455">
        <f t="shared" si="3618"/>
        <v>0</v>
      </c>
      <c r="IQ367" s="455">
        <f t="shared" si="3619"/>
        <v>0</v>
      </c>
      <c r="IR367" s="456">
        <v>0.36319999999999997</v>
      </c>
      <c r="IS367" s="457">
        <f t="shared" si="3620"/>
        <v>0</v>
      </c>
      <c r="IT367" s="458">
        <f t="shared" si="3621"/>
        <v>0</v>
      </c>
      <c r="IU367" s="459"/>
      <c r="IV367" s="452">
        <v>18.0</v>
      </c>
      <c r="IW367" s="453" t="s">
        <v>167</v>
      </c>
      <c r="IX367" s="454" t="s">
        <v>132</v>
      </c>
      <c r="IY367" s="454" t="s">
        <v>150</v>
      </c>
      <c r="IZ367" s="455"/>
      <c r="JA367" s="455" t="str">
        <f t="shared" si="3622"/>
        <v/>
      </c>
      <c r="JB367" s="455">
        <f t="shared" si="3623"/>
        <v>0</v>
      </c>
      <c r="JC367" s="456"/>
      <c r="JD367" s="455">
        <f t="shared" si="3624"/>
        <v>0</v>
      </c>
      <c r="JE367" s="456"/>
      <c r="JF367" s="455">
        <f>ADHB!JG367</f>
        <v>0</v>
      </c>
      <c r="JG367" s="455">
        <f t="shared" si="3625"/>
        <v>0</v>
      </c>
      <c r="JH367" s="455">
        <f t="shared" si="3626"/>
        <v>0</v>
      </c>
      <c r="JI367" s="456">
        <v>0.36319999999999997</v>
      </c>
      <c r="JJ367" s="457">
        <f t="shared" si="3627"/>
        <v>0</v>
      </c>
      <c r="JK367" s="458">
        <f t="shared" si="3628"/>
        <v>0</v>
      </c>
      <c r="JL367" s="459"/>
      <c r="JM367" s="452">
        <v>18.0</v>
      </c>
      <c r="JN367" s="453" t="s">
        <v>167</v>
      </c>
      <c r="JO367" s="454" t="s">
        <v>132</v>
      </c>
      <c r="JP367" s="454" t="s">
        <v>150</v>
      </c>
      <c r="JQ367" s="455"/>
      <c r="JR367" s="455" t="str">
        <f t="shared" si="3629"/>
        <v/>
      </c>
      <c r="JS367" s="455">
        <f t="shared" si="3630"/>
        <v>0</v>
      </c>
      <c r="JT367" s="456"/>
      <c r="JU367" s="455">
        <f t="shared" si="3631"/>
        <v>0</v>
      </c>
      <c r="JV367" s="456"/>
      <c r="JW367" s="455" t="str">
        <f>ADHB!LF367</f>
        <v/>
      </c>
      <c r="JX367" s="455">
        <f t="shared" si="3632"/>
        <v>0</v>
      </c>
      <c r="JY367" s="455">
        <f t="shared" si="3633"/>
        <v>0</v>
      </c>
      <c r="JZ367" s="456">
        <v>0.36319999999999997</v>
      </c>
      <c r="KA367" s="457">
        <f t="shared" si="3634"/>
        <v>0</v>
      </c>
      <c r="KB367" s="458">
        <f t="shared" si="3635"/>
        <v>0</v>
      </c>
      <c r="KC367" s="459"/>
      <c r="KD367" s="452">
        <v>18.0</v>
      </c>
      <c r="KE367" s="453" t="s">
        <v>167</v>
      </c>
      <c r="KF367" s="454" t="s">
        <v>132</v>
      </c>
      <c r="KG367" s="454" t="s">
        <v>150</v>
      </c>
      <c r="KH367" s="455"/>
      <c r="KI367" s="455" t="str">
        <f t="shared" si="3636"/>
        <v/>
      </c>
      <c r="KJ367" s="455">
        <f t="shared" si="3637"/>
        <v>0</v>
      </c>
      <c r="KK367" s="456"/>
      <c r="KL367" s="455">
        <f t="shared" si="3638"/>
        <v>0</v>
      </c>
      <c r="KM367" s="456"/>
      <c r="KN367" s="455" t="str">
        <f>ADHB!LW367</f>
        <v/>
      </c>
      <c r="KO367" s="455">
        <f t="shared" si="3639"/>
        <v>0</v>
      </c>
      <c r="KP367" s="455">
        <f t="shared" si="3640"/>
        <v>0</v>
      </c>
      <c r="KQ367" s="456">
        <v>0.36319999999999997</v>
      </c>
      <c r="KR367" s="457">
        <f t="shared" si="3641"/>
        <v>0</v>
      </c>
      <c r="KS367" s="458">
        <f t="shared" si="3642"/>
        <v>0</v>
      </c>
      <c r="KT367" s="459"/>
      <c r="KU367" s="460"/>
    </row>
    <row r="368" ht="15.75" customHeight="1">
      <c r="A368" s="452">
        <v>19.0</v>
      </c>
      <c r="B368" s="453" t="s">
        <v>168</v>
      </c>
      <c r="C368" s="454" t="s">
        <v>132</v>
      </c>
      <c r="D368" s="454" t="s">
        <v>150</v>
      </c>
      <c r="E368" s="455"/>
      <c r="F368" s="455"/>
      <c r="G368" s="455">
        <f t="shared" si="3518"/>
        <v>0</v>
      </c>
      <c r="H368" s="456"/>
      <c r="I368" s="455">
        <f t="shared" si="3519"/>
        <v>0</v>
      </c>
      <c r="J368" s="456"/>
      <c r="K368" s="455">
        <f>ADHB!L368</f>
        <v>0</v>
      </c>
      <c r="L368" s="455">
        <f t="shared" si="3520"/>
        <v>0</v>
      </c>
      <c r="M368" s="455">
        <f t="shared" si="3521"/>
        <v>0</v>
      </c>
      <c r="N368" s="456">
        <v>0.36319999999999997</v>
      </c>
      <c r="O368" s="457">
        <f t="shared" si="3522"/>
        <v>0</v>
      </c>
      <c r="P368" s="458">
        <f t="shared" si="3523"/>
        <v>0</v>
      </c>
      <c r="Q368" s="459"/>
      <c r="R368" s="452">
        <v>19.0</v>
      </c>
      <c r="S368" s="453" t="s">
        <v>168</v>
      </c>
      <c r="T368" s="454" t="s">
        <v>132</v>
      </c>
      <c r="U368" s="454" t="s">
        <v>150</v>
      </c>
      <c r="V368" s="455"/>
      <c r="W368" s="455" t="str">
        <f t="shared" si="3524"/>
        <v/>
      </c>
      <c r="X368" s="455">
        <f t="shared" si="3525"/>
        <v>0</v>
      </c>
      <c r="Y368" s="456"/>
      <c r="Z368" s="455">
        <f t="shared" si="3526"/>
        <v>0</v>
      </c>
      <c r="AA368" s="456"/>
      <c r="AB368" s="455">
        <f>ADHB!AC368</f>
        <v>0</v>
      </c>
      <c r="AC368" s="455">
        <f t="shared" si="3527"/>
        <v>0</v>
      </c>
      <c r="AD368" s="455">
        <f t="shared" si="3528"/>
        <v>0</v>
      </c>
      <c r="AE368" s="456">
        <v>0.36319999999999997</v>
      </c>
      <c r="AF368" s="457">
        <f t="shared" si="3529"/>
        <v>0</v>
      </c>
      <c r="AG368" s="458">
        <f t="shared" si="3530"/>
        <v>0</v>
      </c>
      <c r="AH368" s="459"/>
      <c r="AI368" s="452">
        <v>19.0</v>
      </c>
      <c r="AJ368" s="453" t="s">
        <v>168</v>
      </c>
      <c r="AK368" s="454" t="s">
        <v>132</v>
      </c>
      <c r="AL368" s="454" t="s">
        <v>150</v>
      </c>
      <c r="AM368" s="455"/>
      <c r="AN368" s="455" t="str">
        <f t="shared" si="3531"/>
        <v/>
      </c>
      <c r="AO368" s="455">
        <f t="shared" si="3532"/>
        <v>0</v>
      </c>
      <c r="AP368" s="456"/>
      <c r="AQ368" s="455">
        <f t="shared" si="3533"/>
        <v>0</v>
      </c>
      <c r="AR368" s="456"/>
      <c r="AS368" s="455">
        <f>ADHB!AT368</f>
        <v>0</v>
      </c>
      <c r="AT368" s="455">
        <f t="shared" si="3534"/>
        <v>0</v>
      </c>
      <c r="AU368" s="455">
        <f t="shared" si="3535"/>
        <v>0</v>
      </c>
      <c r="AV368" s="456">
        <v>0.36319999999999997</v>
      </c>
      <c r="AW368" s="457">
        <f t="shared" si="3536"/>
        <v>0</v>
      </c>
      <c r="AX368" s="458">
        <f t="shared" si="3537"/>
        <v>0</v>
      </c>
      <c r="AY368" s="459"/>
      <c r="AZ368" s="452">
        <v>19.0</v>
      </c>
      <c r="BA368" s="453" t="s">
        <v>168</v>
      </c>
      <c r="BB368" s="454" t="s">
        <v>132</v>
      </c>
      <c r="BC368" s="454" t="s">
        <v>150</v>
      </c>
      <c r="BD368" s="455"/>
      <c r="BE368" s="455" t="str">
        <f t="shared" si="3538"/>
        <v/>
      </c>
      <c r="BF368" s="455">
        <f t="shared" si="3539"/>
        <v>0</v>
      </c>
      <c r="BG368" s="456"/>
      <c r="BH368" s="455">
        <f t="shared" si="3540"/>
        <v>0</v>
      </c>
      <c r="BI368" s="456"/>
      <c r="BJ368" s="455">
        <f>ADHB!BK368</f>
        <v>0</v>
      </c>
      <c r="BK368" s="455">
        <f t="shared" si="3541"/>
        <v>0</v>
      </c>
      <c r="BL368" s="455">
        <f t="shared" si="3542"/>
        <v>0</v>
      </c>
      <c r="BM368" s="456">
        <v>0.36319999999999997</v>
      </c>
      <c r="BN368" s="457">
        <f t="shared" si="3543"/>
        <v>0</v>
      </c>
      <c r="BO368" s="458">
        <f t="shared" si="3544"/>
        <v>0</v>
      </c>
      <c r="BP368" s="459"/>
      <c r="BQ368" s="452">
        <v>19.0</v>
      </c>
      <c r="BR368" s="453" t="s">
        <v>168</v>
      </c>
      <c r="BS368" s="454" t="s">
        <v>132</v>
      </c>
      <c r="BT368" s="454" t="s">
        <v>150</v>
      </c>
      <c r="BU368" s="455"/>
      <c r="BV368" s="455" t="str">
        <f t="shared" si="3545"/>
        <v/>
      </c>
      <c r="BW368" s="455">
        <f t="shared" si="3546"/>
        <v>0</v>
      </c>
      <c r="BX368" s="456"/>
      <c r="BY368" s="455">
        <f t="shared" si="3547"/>
        <v>0</v>
      </c>
      <c r="BZ368" s="456"/>
      <c r="CA368" s="455">
        <f>ADHB!CB368</f>
        <v>0</v>
      </c>
      <c r="CB368" s="455">
        <f t="shared" si="3548"/>
        <v>0</v>
      </c>
      <c r="CC368" s="455">
        <f t="shared" si="3549"/>
        <v>0</v>
      </c>
      <c r="CD368" s="456">
        <v>0.36319999999999997</v>
      </c>
      <c r="CE368" s="457">
        <f t="shared" si="3550"/>
        <v>0</v>
      </c>
      <c r="CF368" s="458">
        <f t="shared" si="3551"/>
        <v>0</v>
      </c>
      <c r="CG368" s="459"/>
      <c r="CH368" s="452">
        <v>19.0</v>
      </c>
      <c r="CI368" s="453" t="s">
        <v>168</v>
      </c>
      <c r="CJ368" s="454" t="s">
        <v>132</v>
      </c>
      <c r="CK368" s="454" t="s">
        <v>150</v>
      </c>
      <c r="CL368" s="455"/>
      <c r="CM368" s="455" t="str">
        <f t="shared" si="3552"/>
        <v/>
      </c>
      <c r="CN368" s="455">
        <f t="shared" si="3553"/>
        <v>0</v>
      </c>
      <c r="CO368" s="456"/>
      <c r="CP368" s="455">
        <f t="shared" si="3554"/>
        <v>0</v>
      </c>
      <c r="CQ368" s="456"/>
      <c r="CR368" s="455">
        <f>ADHB!CS368</f>
        <v>0</v>
      </c>
      <c r="CS368" s="455">
        <f t="shared" si="3555"/>
        <v>0</v>
      </c>
      <c r="CT368" s="455">
        <f t="shared" si="3556"/>
        <v>0</v>
      </c>
      <c r="CU368" s="456">
        <v>0.36319999999999997</v>
      </c>
      <c r="CV368" s="457">
        <f t="shared" si="3557"/>
        <v>0</v>
      </c>
      <c r="CW368" s="458">
        <f t="shared" si="3558"/>
        <v>0</v>
      </c>
      <c r="CX368" s="459"/>
      <c r="CY368" s="452">
        <v>19.0</v>
      </c>
      <c r="CZ368" s="453" t="s">
        <v>168</v>
      </c>
      <c r="DA368" s="454" t="s">
        <v>132</v>
      </c>
      <c r="DB368" s="454" t="s">
        <v>150</v>
      </c>
      <c r="DC368" s="455"/>
      <c r="DD368" s="455" t="str">
        <f t="shared" si="3559"/>
        <v/>
      </c>
      <c r="DE368" s="455">
        <f t="shared" si="3560"/>
        <v>0</v>
      </c>
      <c r="DF368" s="456"/>
      <c r="DG368" s="455">
        <f t="shared" si="3561"/>
        <v>0</v>
      </c>
      <c r="DH368" s="456"/>
      <c r="DI368" s="455">
        <f>ADHB!DJ368</f>
        <v>0</v>
      </c>
      <c r="DJ368" s="455">
        <f t="shared" si="3562"/>
        <v>0</v>
      </c>
      <c r="DK368" s="455">
        <f t="shared" si="3563"/>
        <v>0</v>
      </c>
      <c r="DL368" s="456">
        <v>0.36319999999999997</v>
      </c>
      <c r="DM368" s="457">
        <f t="shared" si="3564"/>
        <v>0</v>
      </c>
      <c r="DN368" s="458">
        <f t="shared" si="3565"/>
        <v>0</v>
      </c>
      <c r="DO368" s="459"/>
      <c r="DP368" s="452">
        <v>19.0</v>
      </c>
      <c r="DQ368" s="453" t="s">
        <v>168</v>
      </c>
      <c r="DR368" s="454" t="s">
        <v>132</v>
      </c>
      <c r="DS368" s="454" t="s">
        <v>150</v>
      </c>
      <c r="DT368" s="455"/>
      <c r="DU368" s="455" t="str">
        <f t="shared" si="3566"/>
        <v/>
      </c>
      <c r="DV368" s="455">
        <f t="shared" si="3567"/>
        <v>0</v>
      </c>
      <c r="DW368" s="456"/>
      <c r="DX368" s="455">
        <f t="shared" si="3568"/>
        <v>0</v>
      </c>
      <c r="DY368" s="456"/>
      <c r="DZ368" s="455">
        <f>ADHB!EA368</f>
        <v>0</v>
      </c>
      <c r="EA368" s="455">
        <f t="shared" si="3569"/>
        <v>0</v>
      </c>
      <c r="EB368" s="455">
        <f t="shared" si="3570"/>
        <v>0</v>
      </c>
      <c r="EC368" s="456">
        <v>0.36319999999999997</v>
      </c>
      <c r="ED368" s="457">
        <f t="shared" si="3571"/>
        <v>0</v>
      </c>
      <c r="EE368" s="458">
        <f t="shared" si="3572"/>
        <v>0</v>
      </c>
      <c r="EF368" s="459"/>
      <c r="EG368" s="452">
        <v>19.0</v>
      </c>
      <c r="EH368" s="453" t="s">
        <v>168</v>
      </c>
      <c r="EI368" s="454" t="s">
        <v>132</v>
      </c>
      <c r="EJ368" s="454" t="s">
        <v>150</v>
      </c>
      <c r="EK368" s="455"/>
      <c r="EL368" s="455" t="str">
        <f t="shared" si="3573"/>
        <v/>
      </c>
      <c r="EM368" s="455">
        <f t="shared" si="3574"/>
        <v>0</v>
      </c>
      <c r="EN368" s="456"/>
      <c r="EO368" s="455">
        <f t="shared" si="3575"/>
        <v>0</v>
      </c>
      <c r="EP368" s="456"/>
      <c r="EQ368" s="455">
        <f>ADHB!ER368</f>
        <v>0</v>
      </c>
      <c r="ER368" s="455">
        <f t="shared" si="3576"/>
        <v>0</v>
      </c>
      <c r="ES368" s="455">
        <f t="shared" si="3577"/>
        <v>0</v>
      </c>
      <c r="ET368" s="456">
        <v>0.36319999999999997</v>
      </c>
      <c r="EU368" s="457">
        <f t="shared" si="3578"/>
        <v>0</v>
      </c>
      <c r="EV368" s="458">
        <f t="shared" si="3579"/>
        <v>0</v>
      </c>
      <c r="EW368" s="459"/>
      <c r="EX368" s="452">
        <v>19.0</v>
      </c>
      <c r="EY368" s="453" t="s">
        <v>168</v>
      </c>
      <c r="EZ368" s="454" t="s">
        <v>132</v>
      </c>
      <c r="FA368" s="454" t="s">
        <v>150</v>
      </c>
      <c r="FB368" s="455"/>
      <c r="FC368" s="455" t="str">
        <f t="shared" si="3580"/>
        <v/>
      </c>
      <c r="FD368" s="455">
        <f t="shared" si="3581"/>
        <v>0</v>
      </c>
      <c r="FE368" s="456"/>
      <c r="FF368" s="455">
        <f t="shared" si="3582"/>
        <v>0</v>
      </c>
      <c r="FG368" s="456"/>
      <c r="FH368" s="455">
        <f>ADHB!FI368</f>
        <v>0</v>
      </c>
      <c r="FI368" s="455">
        <f t="shared" si="3583"/>
        <v>0</v>
      </c>
      <c r="FJ368" s="455">
        <f t="shared" si="3584"/>
        <v>0</v>
      </c>
      <c r="FK368" s="456">
        <v>0.36319999999999997</v>
      </c>
      <c r="FL368" s="457">
        <f t="shared" si="3585"/>
        <v>0</v>
      </c>
      <c r="FM368" s="458">
        <f t="shared" si="3586"/>
        <v>0</v>
      </c>
      <c r="FN368" s="459"/>
      <c r="FO368" s="452">
        <v>19.0</v>
      </c>
      <c r="FP368" s="453" t="s">
        <v>168</v>
      </c>
      <c r="FQ368" s="454" t="s">
        <v>132</v>
      </c>
      <c r="FR368" s="454" t="s">
        <v>150</v>
      </c>
      <c r="FS368" s="455"/>
      <c r="FT368" s="455" t="str">
        <f t="shared" si="3587"/>
        <v/>
      </c>
      <c r="FU368" s="455">
        <f t="shared" si="3588"/>
        <v>0</v>
      </c>
      <c r="FV368" s="456"/>
      <c r="FW368" s="455">
        <f t="shared" si="3589"/>
        <v>0</v>
      </c>
      <c r="FX368" s="456"/>
      <c r="FY368" s="455">
        <f>ADHB!FZ368</f>
        <v>0</v>
      </c>
      <c r="FZ368" s="455">
        <f t="shared" si="3590"/>
        <v>0</v>
      </c>
      <c r="GA368" s="455">
        <f t="shared" si="3591"/>
        <v>0</v>
      </c>
      <c r="GB368" s="456">
        <v>0.36319999999999997</v>
      </c>
      <c r="GC368" s="457">
        <f t="shared" si="3592"/>
        <v>0</v>
      </c>
      <c r="GD368" s="458">
        <f t="shared" si="3593"/>
        <v>0</v>
      </c>
      <c r="GE368" s="459"/>
      <c r="GF368" s="452">
        <v>19.0</v>
      </c>
      <c r="GG368" s="453" t="s">
        <v>168</v>
      </c>
      <c r="GH368" s="454" t="s">
        <v>132</v>
      </c>
      <c r="GI368" s="454" t="s">
        <v>150</v>
      </c>
      <c r="GJ368" s="455"/>
      <c r="GK368" s="455" t="str">
        <f t="shared" si="3594"/>
        <v/>
      </c>
      <c r="GL368" s="455">
        <f t="shared" si="3595"/>
        <v>0</v>
      </c>
      <c r="GM368" s="456"/>
      <c r="GN368" s="455">
        <f t="shared" si="3596"/>
        <v>0</v>
      </c>
      <c r="GO368" s="456"/>
      <c r="GP368" s="455">
        <f>ADHB!GQ368</f>
        <v>0</v>
      </c>
      <c r="GQ368" s="455">
        <f t="shared" si="3597"/>
        <v>0</v>
      </c>
      <c r="GR368" s="455">
        <f t="shared" si="3598"/>
        <v>0</v>
      </c>
      <c r="GS368" s="456">
        <v>0.36319999999999997</v>
      </c>
      <c r="GT368" s="457">
        <f t="shared" si="3599"/>
        <v>0</v>
      </c>
      <c r="GU368" s="458">
        <f t="shared" si="3600"/>
        <v>0</v>
      </c>
      <c r="GV368" s="459"/>
      <c r="GW368" s="452">
        <v>19.0</v>
      </c>
      <c r="GX368" s="453" t="s">
        <v>168</v>
      </c>
      <c r="GY368" s="454" t="s">
        <v>132</v>
      </c>
      <c r="GZ368" s="454" t="s">
        <v>150</v>
      </c>
      <c r="HA368" s="455"/>
      <c r="HB368" s="455" t="str">
        <f t="shared" si="3601"/>
        <v/>
      </c>
      <c r="HC368" s="455">
        <f t="shared" si="3602"/>
        <v>0</v>
      </c>
      <c r="HD368" s="456"/>
      <c r="HE368" s="455">
        <f t="shared" si="3603"/>
        <v>0</v>
      </c>
      <c r="HF368" s="456"/>
      <c r="HG368" s="455">
        <f>ADHB!HH368</f>
        <v>0</v>
      </c>
      <c r="HH368" s="455">
        <f t="shared" si="3604"/>
        <v>0</v>
      </c>
      <c r="HI368" s="455">
        <f t="shared" si="3605"/>
        <v>0</v>
      </c>
      <c r="HJ368" s="456">
        <v>0.36319999999999997</v>
      </c>
      <c r="HK368" s="457">
        <f t="shared" si="3606"/>
        <v>0</v>
      </c>
      <c r="HL368" s="458">
        <f t="shared" si="3607"/>
        <v>0</v>
      </c>
      <c r="HM368" s="459"/>
      <c r="HN368" s="452">
        <v>19.0</v>
      </c>
      <c r="HO368" s="453" t="s">
        <v>168</v>
      </c>
      <c r="HP368" s="454" t="s">
        <v>132</v>
      </c>
      <c r="HQ368" s="454" t="s">
        <v>150</v>
      </c>
      <c r="HR368" s="455"/>
      <c r="HS368" s="455" t="str">
        <f t="shared" si="3608"/>
        <v/>
      </c>
      <c r="HT368" s="455">
        <f t="shared" si="3609"/>
        <v>0</v>
      </c>
      <c r="HU368" s="456"/>
      <c r="HV368" s="455">
        <f t="shared" si="3610"/>
        <v>0</v>
      </c>
      <c r="HW368" s="456"/>
      <c r="HX368" s="455">
        <f>ADHB!HY368</f>
        <v>0</v>
      </c>
      <c r="HY368" s="455">
        <f t="shared" si="3611"/>
        <v>0</v>
      </c>
      <c r="HZ368" s="455">
        <f t="shared" si="3612"/>
        <v>0</v>
      </c>
      <c r="IA368" s="456">
        <v>0.36319999999999997</v>
      </c>
      <c r="IB368" s="457">
        <f t="shared" si="3613"/>
        <v>0</v>
      </c>
      <c r="IC368" s="458">
        <f t="shared" si="3614"/>
        <v>0</v>
      </c>
      <c r="ID368" s="459"/>
      <c r="IE368" s="452">
        <v>19.0</v>
      </c>
      <c r="IF368" s="453" t="s">
        <v>168</v>
      </c>
      <c r="IG368" s="454" t="s">
        <v>132</v>
      </c>
      <c r="IH368" s="454" t="s">
        <v>150</v>
      </c>
      <c r="II368" s="455"/>
      <c r="IJ368" s="455" t="str">
        <f t="shared" si="3615"/>
        <v/>
      </c>
      <c r="IK368" s="455">
        <f t="shared" si="3616"/>
        <v>0</v>
      </c>
      <c r="IL368" s="456"/>
      <c r="IM368" s="455">
        <f t="shared" si="3617"/>
        <v>0</v>
      </c>
      <c r="IN368" s="456"/>
      <c r="IO368" s="455">
        <f>ADHB!IP368</f>
        <v>0</v>
      </c>
      <c r="IP368" s="455">
        <f t="shared" si="3618"/>
        <v>0</v>
      </c>
      <c r="IQ368" s="455">
        <f t="shared" si="3619"/>
        <v>0</v>
      </c>
      <c r="IR368" s="456">
        <v>0.36319999999999997</v>
      </c>
      <c r="IS368" s="457">
        <f t="shared" si="3620"/>
        <v>0</v>
      </c>
      <c r="IT368" s="458">
        <f t="shared" si="3621"/>
        <v>0</v>
      </c>
      <c r="IU368" s="459"/>
      <c r="IV368" s="452">
        <v>19.0</v>
      </c>
      <c r="IW368" s="453" t="s">
        <v>168</v>
      </c>
      <c r="IX368" s="454" t="s">
        <v>132</v>
      </c>
      <c r="IY368" s="454" t="s">
        <v>150</v>
      </c>
      <c r="IZ368" s="455"/>
      <c r="JA368" s="455" t="str">
        <f t="shared" si="3622"/>
        <v/>
      </c>
      <c r="JB368" s="455">
        <f t="shared" si="3623"/>
        <v>0</v>
      </c>
      <c r="JC368" s="456"/>
      <c r="JD368" s="455">
        <f t="shared" si="3624"/>
        <v>0</v>
      </c>
      <c r="JE368" s="456"/>
      <c r="JF368" s="455">
        <f>ADHB!JG368</f>
        <v>0</v>
      </c>
      <c r="JG368" s="455">
        <f t="shared" si="3625"/>
        <v>0</v>
      </c>
      <c r="JH368" s="455">
        <f t="shared" si="3626"/>
        <v>0</v>
      </c>
      <c r="JI368" s="456">
        <v>0.36319999999999997</v>
      </c>
      <c r="JJ368" s="457">
        <f t="shared" si="3627"/>
        <v>0</v>
      </c>
      <c r="JK368" s="458">
        <f t="shared" si="3628"/>
        <v>0</v>
      </c>
      <c r="JL368" s="459"/>
      <c r="JM368" s="452">
        <v>19.0</v>
      </c>
      <c r="JN368" s="453" t="s">
        <v>168</v>
      </c>
      <c r="JO368" s="454" t="s">
        <v>132</v>
      </c>
      <c r="JP368" s="454" t="s">
        <v>150</v>
      </c>
      <c r="JQ368" s="455"/>
      <c r="JR368" s="455" t="str">
        <f t="shared" si="3629"/>
        <v/>
      </c>
      <c r="JS368" s="455">
        <f t="shared" si="3630"/>
        <v>0</v>
      </c>
      <c r="JT368" s="456"/>
      <c r="JU368" s="455">
        <f t="shared" si="3631"/>
        <v>0</v>
      </c>
      <c r="JV368" s="456"/>
      <c r="JW368" s="455" t="str">
        <f>ADHB!LF368</f>
        <v/>
      </c>
      <c r="JX368" s="455">
        <f t="shared" si="3632"/>
        <v>0</v>
      </c>
      <c r="JY368" s="455">
        <f t="shared" si="3633"/>
        <v>0</v>
      </c>
      <c r="JZ368" s="456">
        <v>0.36319999999999997</v>
      </c>
      <c r="KA368" s="457">
        <f t="shared" si="3634"/>
        <v>0</v>
      </c>
      <c r="KB368" s="458">
        <f t="shared" si="3635"/>
        <v>0</v>
      </c>
      <c r="KC368" s="459"/>
      <c r="KD368" s="452">
        <v>19.0</v>
      </c>
      <c r="KE368" s="453" t="s">
        <v>168</v>
      </c>
      <c r="KF368" s="454" t="s">
        <v>132</v>
      </c>
      <c r="KG368" s="454" t="s">
        <v>150</v>
      </c>
      <c r="KH368" s="455"/>
      <c r="KI368" s="455" t="str">
        <f t="shared" si="3636"/>
        <v/>
      </c>
      <c r="KJ368" s="455">
        <f t="shared" si="3637"/>
        <v>0</v>
      </c>
      <c r="KK368" s="456"/>
      <c r="KL368" s="455">
        <f t="shared" si="3638"/>
        <v>0</v>
      </c>
      <c r="KM368" s="456"/>
      <c r="KN368" s="455" t="str">
        <f>ADHB!LW368</f>
        <v/>
      </c>
      <c r="KO368" s="455">
        <f t="shared" si="3639"/>
        <v>0</v>
      </c>
      <c r="KP368" s="455">
        <f t="shared" si="3640"/>
        <v>0</v>
      </c>
      <c r="KQ368" s="456">
        <v>0.36319999999999997</v>
      </c>
      <c r="KR368" s="457">
        <f t="shared" si="3641"/>
        <v>0</v>
      </c>
      <c r="KS368" s="458">
        <f t="shared" si="3642"/>
        <v>0</v>
      </c>
      <c r="KT368" s="459"/>
      <c r="KU368" s="460"/>
    </row>
    <row r="369" ht="15.75" customHeight="1">
      <c r="A369" s="452">
        <v>20.0</v>
      </c>
      <c r="B369" s="453" t="s">
        <v>169</v>
      </c>
      <c r="C369" s="454" t="s">
        <v>132</v>
      </c>
      <c r="D369" s="454" t="s">
        <v>150</v>
      </c>
      <c r="E369" s="455"/>
      <c r="F369" s="455"/>
      <c r="G369" s="455">
        <f t="shared" si="3518"/>
        <v>0</v>
      </c>
      <c r="H369" s="456"/>
      <c r="I369" s="455">
        <f t="shared" si="3519"/>
        <v>0</v>
      </c>
      <c r="J369" s="456"/>
      <c r="K369" s="455">
        <f>ADHB!L369</f>
        <v>0</v>
      </c>
      <c r="L369" s="455">
        <f t="shared" si="3520"/>
        <v>0</v>
      </c>
      <c r="M369" s="455">
        <f t="shared" si="3521"/>
        <v>0</v>
      </c>
      <c r="N369" s="456">
        <v>0.36319999999999997</v>
      </c>
      <c r="O369" s="457">
        <f t="shared" si="3522"/>
        <v>0</v>
      </c>
      <c r="P369" s="458">
        <f t="shared" si="3523"/>
        <v>0</v>
      </c>
      <c r="Q369" s="459"/>
      <c r="R369" s="452">
        <v>20.0</v>
      </c>
      <c r="S369" s="453" t="s">
        <v>169</v>
      </c>
      <c r="T369" s="454" t="s">
        <v>132</v>
      </c>
      <c r="U369" s="454" t="s">
        <v>150</v>
      </c>
      <c r="V369" s="455"/>
      <c r="W369" s="455" t="str">
        <f t="shared" si="3524"/>
        <v/>
      </c>
      <c r="X369" s="455">
        <f t="shared" si="3525"/>
        <v>0</v>
      </c>
      <c r="Y369" s="456"/>
      <c r="Z369" s="455">
        <f t="shared" si="3526"/>
        <v>0</v>
      </c>
      <c r="AA369" s="456"/>
      <c r="AB369" s="455">
        <f>ADHB!AC369</f>
        <v>0</v>
      </c>
      <c r="AC369" s="455">
        <f t="shared" si="3527"/>
        <v>0</v>
      </c>
      <c r="AD369" s="455">
        <f t="shared" si="3528"/>
        <v>0</v>
      </c>
      <c r="AE369" s="456">
        <v>0.36319999999999997</v>
      </c>
      <c r="AF369" s="457">
        <f t="shared" si="3529"/>
        <v>0</v>
      </c>
      <c r="AG369" s="458">
        <f t="shared" si="3530"/>
        <v>0</v>
      </c>
      <c r="AH369" s="459"/>
      <c r="AI369" s="452">
        <v>20.0</v>
      </c>
      <c r="AJ369" s="453" t="s">
        <v>169</v>
      </c>
      <c r="AK369" s="454" t="s">
        <v>132</v>
      </c>
      <c r="AL369" s="454" t="s">
        <v>150</v>
      </c>
      <c r="AM369" s="455"/>
      <c r="AN369" s="455" t="str">
        <f t="shared" si="3531"/>
        <v/>
      </c>
      <c r="AO369" s="455">
        <f t="shared" si="3532"/>
        <v>0</v>
      </c>
      <c r="AP369" s="456"/>
      <c r="AQ369" s="455">
        <f t="shared" si="3533"/>
        <v>0</v>
      </c>
      <c r="AR369" s="456"/>
      <c r="AS369" s="455">
        <f>ADHB!AT369</f>
        <v>0</v>
      </c>
      <c r="AT369" s="455">
        <f t="shared" si="3534"/>
        <v>0</v>
      </c>
      <c r="AU369" s="455">
        <f t="shared" si="3535"/>
        <v>0</v>
      </c>
      <c r="AV369" s="456">
        <v>0.36319999999999997</v>
      </c>
      <c r="AW369" s="457">
        <f t="shared" si="3536"/>
        <v>0</v>
      </c>
      <c r="AX369" s="458">
        <f t="shared" si="3537"/>
        <v>0</v>
      </c>
      <c r="AY369" s="459"/>
      <c r="AZ369" s="452">
        <v>20.0</v>
      </c>
      <c r="BA369" s="453" t="s">
        <v>169</v>
      </c>
      <c r="BB369" s="454" t="s">
        <v>132</v>
      </c>
      <c r="BC369" s="454" t="s">
        <v>150</v>
      </c>
      <c r="BD369" s="455"/>
      <c r="BE369" s="455" t="str">
        <f t="shared" si="3538"/>
        <v/>
      </c>
      <c r="BF369" s="455">
        <f t="shared" si="3539"/>
        <v>0</v>
      </c>
      <c r="BG369" s="456"/>
      <c r="BH369" s="455">
        <f t="shared" si="3540"/>
        <v>0</v>
      </c>
      <c r="BI369" s="456"/>
      <c r="BJ369" s="455">
        <f>ADHB!BK369</f>
        <v>0</v>
      </c>
      <c r="BK369" s="455">
        <f t="shared" si="3541"/>
        <v>0</v>
      </c>
      <c r="BL369" s="455">
        <f t="shared" si="3542"/>
        <v>0</v>
      </c>
      <c r="BM369" s="456">
        <v>0.36319999999999997</v>
      </c>
      <c r="BN369" s="457">
        <f t="shared" si="3543"/>
        <v>0</v>
      </c>
      <c r="BO369" s="458">
        <f t="shared" si="3544"/>
        <v>0</v>
      </c>
      <c r="BP369" s="459"/>
      <c r="BQ369" s="452">
        <v>20.0</v>
      </c>
      <c r="BR369" s="453" t="s">
        <v>169</v>
      </c>
      <c r="BS369" s="454" t="s">
        <v>132</v>
      </c>
      <c r="BT369" s="454" t="s">
        <v>150</v>
      </c>
      <c r="BU369" s="455"/>
      <c r="BV369" s="455" t="str">
        <f t="shared" si="3545"/>
        <v/>
      </c>
      <c r="BW369" s="455">
        <f t="shared" si="3546"/>
        <v>0</v>
      </c>
      <c r="BX369" s="456"/>
      <c r="BY369" s="455">
        <f t="shared" si="3547"/>
        <v>0</v>
      </c>
      <c r="BZ369" s="456"/>
      <c r="CA369" s="455">
        <f>ADHB!CB369</f>
        <v>0</v>
      </c>
      <c r="CB369" s="455">
        <f t="shared" si="3548"/>
        <v>0</v>
      </c>
      <c r="CC369" s="455">
        <f t="shared" si="3549"/>
        <v>0</v>
      </c>
      <c r="CD369" s="456">
        <v>0.36319999999999997</v>
      </c>
      <c r="CE369" s="457">
        <f t="shared" si="3550"/>
        <v>0</v>
      </c>
      <c r="CF369" s="458">
        <f t="shared" si="3551"/>
        <v>0</v>
      </c>
      <c r="CG369" s="459"/>
      <c r="CH369" s="452">
        <v>20.0</v>
      </c>
      <c r="CI369" s="453" t="s">
        <v>169</v>
      </c>
      <c r="CJ369" s="454" t="s">
        <v>132</v>
      </c>
      <c r="CK369" s="454" t="s">
        <v>150</v>
      </c>
      <c r="CL369" s="455"/>
      <c r="CM369" s="455" t="str">
        <f t="shared" si="3552"/>
        <v/>
      </c>
      <c r="CN369" s="455">
        <f t="shared" si="3553"/>
        <v>0</v>
      </c>
      <c r="CO369" s="456"/>
      <c r="CP369" s="455">
        <f t="shared" si="3554"/>
        <v>0</v>
      </c>
      <c r="CQ369" s="456"/>
      <c r="CR369" s="455">
        <f>ADHB!CS369</f>
        <v>0</v>
      </c>
      <c r="CS369" s="455">
        <f t="shared" si="3555"/>
        <v>0</v>
      </c>
      <c r="CT369" s="455">
        <f t="shared" si="3556"/>
        <v>0</v>
      </c>
      <c r="CU369" s="456">
        <v>0.36319999999999997</v>
      </c>
      <c r="CV369" s="457">
        <f t="shared" si="3557"/>
        <v>0</v>
      </c>
      <c r="CW369" s="458">
        <f t="shared" si="3558"/>
        <v>0</v>
      </c>
      <c r="CX369" s="459"/>
      <c r="CY369" s="452">
        <v>20.0</v>
      </c>
      <c r="CZ369" s="453" t="s">
        <v>169</v>
      </c>
      <c r="DA369" s="454" t="s">
        <v>132</v>
      </c>
      <c r="DB369" s="454" t="s">
        <v>150</v>
      </c>
      <c r="DC369" s="455"/>
      <c r="DD369" s="455" t="str">
        <f t="shared" si="3559"/>
        <v/>
      </c>
      <c r="DE369" s="455">
        <f t="shared" si="3560"/>
        <v>0</v>
      </c>
      <c r="DF369" s="456"/>
      <c r="DG369" s="455">
        <f t="shared" si="3561"/>
        <v>0</v>
      </c>
      <c r="DH369" s="456"/>
      <c r="DI369" s="455">
        <f>ADHB!DJ369</f>
        <v>0</v>
      </c>
      <c r="DJ369" s="455">
        <f t="shared" si="3562"/>
        <v>0</v>
      </c>
      <c r="DK369" s="455">
        <f t="shared" si="3563"/>
        <v>0</v>
      </c>
      <c r="DL369" s="456">
        <v>0.36319999999999997</v>
      </c>
      <c r="DM369" s="457">
        <f t="shared" si="3564"/>
        <v>0</v>
      </c>
      <c r="DN369" s="458">
        <f t="shared" si="3565"/>
        <v>0</v>
      </c>
      <c r="DO369" s="459"/>
      <c r="DP369" s="452">
        <v>20.0</v>
      </c>
      <c r="DQ369" s="453" t="s">
        <v>169</v>
      </c>
      <c r="DR369" s="454" t="s">
        <v>132</v>
      </c>
      <c r="DS369" s="454" t="s">
        <v>150</v>
      </c>
      <c r="DT369" s="455"/>
      <c r="DU369" s="455" t="str">
        <f t="shared" si="3566"/>
        <v/>
      </c>
      <c r="DV369" s="455">
        <f t="shared" si="3567"/>
        <v>0</v>
      </c>
      <c r="DW369" s="456"/>
      <c r="DX369" s="455">
        <f t="shared" si="3568"/>
        <v>0</v>
      </c>
      <c r="DY369" s="456"/>
      <c r="DZ369" s="455">
        <f>ADHB!EA369</f>
        <v>0</v>
      </c>
      <c r="EA369" s="455">
        <f t="shared" si="3569"/>
        <v>0</v>
      </c>
      <c r="EB369" s="455">
        <f t="shared" si="3570"/>
        <v>0</v>
      </c>
      <c r="EC369" s="456">
        <v>0.36319999999999997</v>
      </c>
      <c r="ED369" s="457">
        <f t="shared" si="3571"/>
        <v>0</v>
      </c>
      <c r="EE369" s="458">
        <f t="shared" si="3572"/>
        <v>0</v>
      </c>
      <c r="EF369" s="459"/>
      <c r="EG369" s="452">
        <v>20.0</v>
      </c>
      <c r="EH369" s="453" t="s">
        <v>169</v>
      </c>
      <c r="EI369" s="454" t="s">
        <v>132</v>
      </c>
      <c r="EJ369" s="454" t="s">
        <v>150</v>
      </c>
      <c r="EK369" s="455"/>
      <c r="EL369" s="455" t="str">
        <f t="shared" si="3573"/>
        <v/>
      </c>
      <c r="EM369" s="455">
        <f t="shared" si="3574"/>
        <v>0</v>
      </c>
      <c r="EN369" s="456"/>
      <c r="EO369" s="455">
        <f t="shared" si="3575"/>
        <v>0</v>
      </c>
      <c r="EP369" s="456"/>
      <c r="EQ369" s="455">
        <f>ADHB!ER369</f>
        <v>0</v>
      </c>
      <c r="ER369" s="455">
        <f t="shared" si="3576"/>
        <v>0</v>
      </c>
      <c r="ES369" s="455">
        <f t="shared" si="3577"/>
        <v>0</v>
      </c>
      <c r="ET369" s="456">
        <v>0.36319999999999997</v>
      </c>
      <c r="EU369" s="457">
        <f t="shared" si="3578"/>
        <v>0</v>
      </c>
      <c r="EV369" s="458">
        <f t="shared" si="3579"/>
        <v>0</v>
      </c>
      <c r="EW369" s="459"/>
      <c r="EX369" s="452">
        <v>20.0</v>
      </c>
      <c r="EY369" s="453" t="s">
        <v>169</v>
      </c>
      <c r="EZ369" s="454" t="s">
        <v>132</v>
      </c>
      <c r="FA369" s="454" t="s">
        <v>150</v>
      </c>
      <c r="FB369" s="455"/>
      <c r="FC369" s="455" t="str">
        <f t="shared" si="3580"/>
        <v/>
      </c>
      <c r="FD369" s="455">
        <f t="shared" si="3581"/>
        <v>0</v>
      </c>
      <c r="FE369" s="456"/>
      <c r="FF369" s="455">
        <f t="shared" si="3582"/>
        <v>0</v>
      </c>
      <c r="FG369" s="456"/>
      <c r="FH369" s="455">
        <f>ADHB!FI369</f>
        <v>0</v>
      </c>
      <c r="FI369" s="455">
        <f t="shared" si="3583"/>
        <v>0</v>
      </c>
      <c r="FJ369" s="455">
        <f t="shared" si="3584"/>
        <v>0</v>
      </c>
      <c r="FK369" s="456">
        <v>0.36319999999999997</v>
      </c>
      <c r="FL369" s="457">
        <f t="shared" si="3585"/>
        <v>0</v>
      </c>
      <c r="FM369" s="458">
        <f t="shared" si="3586"/>
        <v>0</v>
      </c>
      <c r="FN369" s="459"/>
      <c r="FO369" s="452">
        <v>20.0</v>
      </c>
      <c r="FP369" s="453" t="s">
        <v>169</v>
      </c>
      <c r="FQ369" s="454" t="s">
        <v>132</v>
      </c>
      <c r="FR369" s="454" t="s">
        <v>150</v>
      </c>
      <c r="FS369" s="455"/>
      <c r="FT369" s="455" t="str">
        <f t="shared" si="3587"/>
        <v/>
      </c>
      <c r="FU369" s="455">
        <f t="shared" si="3588"/>
        <v>0</v>
      </c>
      <c r="FV369" s="456"/>
      <c r="FW369" s="455">
        <f t="shared" si="3589"/>
        <v>0</v>
      </c>
      <c r="FX369" s="456"/>
      <c r="FY369" s="455">
        <f>ADHB!FZ369</f>
        <v>0</v>
      </c>
      <c r="FZ369" s="455">
        <f t="shared" si="3590"/>
        <v>0</v>
      </c>
      <c r="GA369" s="455">
        <f t="shared" si="3591"/>
        <v>0</v>
      </c>
      <c r="GB369" s="456">
        <v>0.36319999999999997</v>
      </c>
      <c r="GC369" s="457">
        <f t="shared" si="3592"/>
        <v>0</v>
      </c>
      <c r="GD369" s="458">
        <f t="shared" si="3593"/>
        <v>0</v>
      </c>
      <c r="GE369" s="459"/>
      <c r="GF369" s="452">
        <v>20.0</v>
      </c>
      <c r="GG369" s="453" t="s">
        <v>169</v>
      </c>
      <c r="GH369" s="454" t="s">
        <v>132</v>
      </c>
      <c r="GI369" s="454" t="s">
        <v>150</v>
      </c>
      <c r="GJ369" s="455"/>
      <c r="GK369" s="455" t="str">
        <f t="shared" si="3594"/>
        <v/>
      </c>
      <c r="GL369" s="455">
        <f t="shared" si="3595"/>
        <v>0</v>
      </c>
      <c r="GM369" s="456"/>
      <c r="GN369" s="455">
        <f t="shared" si="3596"/>
        <v>0</v>
      </c>
      <c r="GO369" s="456"/>
      <c r="GP369" s="455">
        <f>ADHB!GQ369</f>
        <v>0</v>
      </c>
      <c r="GQ369" s="455">
        <f t="shared" si="3597"/>
        <v>0</v>
      </c>
      <c r="GR369" s="455">
        <f t="shared" si="3598"/>
        <v>0</v>
      </c>
      <c r="GS369" s="456">
        <v>0.36319999999999997</v>
      </c>
      <c r="GT369" s="457">
        <f t="shared" si="3599"/>
        <v>0</v>
      </c>
      <c r="GU369" s="458">
        <f t="shared" si="3600"/>
        <v>0</v>
      </c>
      <c r="GV369" s="459"/>
      <c r="GW369" s="452">
        <v>20.0</v>
      </c>
      <c r="GX369" s="453" t="s">
        <v>169</v>
      </c>
      <c r="GY369" s="454" t="s">
        <v>132</v>
      </c>
      <c r="GZ369" s="454" t="s">
        <v>150</v>
      </c>
      <c r="HA369" s="455"/>
      <c r="HB369" s="455" t="str">
        <f t="shared" si="3601"/>
        <v/>
      </c>
      <c r="HC369" s="455">
        <f t="shared" si="3602"/>
        <v>0</v>
      </c>
      <c r="HD369" s="456"/>
      <c r="HE369" s="455">
        <f t="shared" si="3603"/>
        <v>0</v>
      </c>
      <c r="HF369" s="456"/>
      <c r="HG369" s="455">
        <f>ADHB!HH369</f>
        <v>0</v>
      </c>
      <c r="HH369" s="455">
        <f t="shared" si="3604"/>
        <v>0</v>
      </c>
      <c r="HI369" s="455">
        <f t="shared" si="3605"/>
        <v>0</v>
      </c>
      <c r="HJ369" s="456">
        <v>0.36319999999999997</v>
      </c>
      <c r="HK369" s="457">
        <f t="shared" si="3606"/>
        <v>0</v>
      </c>
      <c r="HL369" s="458">
        <f t="shared" si="3607"/>
        <v>0</v>
      </c>
      <c r="HM369" s="459"/>
      <c r="HN369" s="452">
        <v>20.0</v>
      </c>
      <c r="HO369" s="453" t="s">
        <v>169</v>
      </c>
      <c r="HP369" s="454" t="s">
        <v>132</v>
      </c>
      <c r="HQ369" s="454" t="s">
        <v>150</v>
      </c>
      <c r="HR369" s="455"/>
      <c r="HS369" s="455" t="str">
        <f t="shared" si="3608"/>
        <v/>
      </c>
      <c r="HT369" s="455">
        <f t="shared" si="3609"/>
        <v>0</v>
      </c>
      <c r="HU369" s="456"/>
      <c r="HV369" s="455">
        <f t="shared" si="3610"/>
        <v>0</v>
      </c>
      <c r="HW369" s="456"/>
      <c r="HX369" s="455">
        <f>ADHB!HY369</f>
        <v>0</v>
      </c>
      <c r="HY369" s="455">
        <f t="shared" si="3611"/>
        <v>0</v>
      </c>
      <c r="HZ369" s="455">
        <f t="shared" si="3612"/>
        <v>0</v>
      </c>
      <c r="IA369" s="456">
        <v>0.36319999999999997</v>
      </c>
      <c r="IB369" s="457">
        <f t="shared" si="3613"/>
        <v>0</v>
      </c>
      <c r="IC369" s="458">
        <f t="shared" si="3614"/>
        <v>0</v>
      </c>
      <c r="ID369" s="459"/>
      <c r="IE369" s="452">
        <v>20.0</v>
      </c>
      <c r="IF369" s="453" t="s">
        <v>169</v>
      </c>
      <c r="IG369" s="454" t="s">
        <v>132</v>
      </c>
      <c r="IH369" s="454" t="s">
        <v>150</v>
      </c>
      <c r="II369" s="455"/>
      <c r="IJ369" s="455" t="str">
        <f t="shared" si="3615"/>
        <v/>
      </c>
      <c r="IK369" s="455">
        <f t="shared" si="3616"/>
        <v>0</v>
      </c>
      <c r="IL369" s="456"/>
      <c r="IM369" s="455">
        <f t="shared" si="3617"/>
        <v>0</v>
      </c>
      <c r="IN369" s="456"/>
      <c r="IO369" s="455">
        <f>ADHB!IP369</f>
        <v>0</v>
      </c>
      <c r="IP369" s="455">
        <f t="shared" si="3618"/>
        <v>0</v>
      </c>
      <c r="IQ369" s="455">
        <f t="shared" si="3619"/>
        <v>0</v>
      </c>
      <c r="IR369" s="456">
        <v>0.36319999999999997</v>
      </c>
      <c r="IS369" s="457">
        <f t="shared" si="3620"/>
        <v>0</v>
      </c>
      <c r="IT369" s="458">
        <f t="shared" si="3621"/>
        <v>0</v>
      </c>
      <c r="IU369" s="459"/>
      <c r="IV369" s="452">
        <v>20.0</v>
      </c>
      <c r="IW369" s="453" t="s">
        <v>169</v>
      </c>
      <c r="IX369" s="454" t="s">
        <v>132</v>
      </c>
      <c r="IY369" s="454" t="s">
        <v>150</v>
      </c>
      <c r="IZ369" s="455"/>
      <c r="JA369" s="455" t="str">
        <f t="shared" si="3622"/>
        <v/>
      </c>
      <c r="JB369" s="455">
        <f t="shared" si="3623"/>
        <v>0</v>
      </c>
      <c r="JC369" s="456"/>
      <c r="JD369" s="455">
        <f t="shared" si="3624"/>
        <v>0</v>
      </c>
      <c r="JE369" s="456"/>
      <c r="JF369" s="455">
        <f>ADHB!JG369</f>
        <v>0</v>
      </c>
      <c r="JG369" s="455">
        <f t="shared" si="3625"/>
        <v>0</v>
      </c>
      <c r="JH369" s="455">
        <f t="shared" si="3626"/>
        <v>0</v>
      </c>
      <c r="JI369" s="456">
        <v>0.36319999999999997</v>
      </c>
      <c r="JJ369" s="457">
        <f t="shared" si="3627"/>
        <v>0</v>
      </c>
      <c r="JK369" s="458">
        <f t="shared" si="3628"/>
        <v>0</v>
      </c>
      <c r="JL369" s="459"/>
      <c r="JM369" s="452">
        <v>20.0</v>
      </c>
      <c r="JN369" s="453" t="s">
        <v>169</v>
      </c>
      <c r="JO369" s="454" t="s">
        <v>132</v>
      </c>
      <c r="JP369" s="454" t="s">
        <v>150</v>
      </c>
      <c r="JQ369" s="455"/>
      <c r="JR369" s="455" t="str">
        <f t="shared" si="3629"/>
        <v/>
      </c>
      <c r="JS369" s="455">
        <f t="shared" si="3630"/>
        <v>0</v>
      </c>
      <c r="JT369" s="456"/>
      <c r="JU369" s="455">
        <f t="shared" si="3631"/>
        <v>0</v>
      </c>
      <c r="JV369" s="456"/>
      <c r="JW369" s="455" t="str">
        <f>ADHB!LF369</f>
        <v/>
      </c>
      <c r="JX369" s="455">
        <f t="shared" si="3632"/>
        <v>0</v>
      </c>
      <c r="JY369" s="455">
        <f t="shared" si="3633"/>
        <v>0</v>
      </c>
      <c r="JZ369" s="456">
        <v>0.36319999999999997</v>
      </c>
      <c r="KA369" s="457">
        <f t="shared" si="3634"/>
        <v>0</v>
      </c>
      <c r="KB369" s="458">
        <f t="shared" si="3635"/>
        <v>0</v>
      </c>
      <c r="KC369" s="459"/>
      <c r="KD369" s="452">
        <v>20.0</v>
      </c>
      <c r="KE369" s="453" t="s">
        <v>169</v>
      </c>
      <c r="KF369" s="454" t="s">
        <v>132</v>
      </c>
      <c r="KG369" s="454" t="s">
        <v>150</v>
      </c>
      <c r="KH369" s="455"/>
      <c r="KI369" s="455" t="str">
        <f t="shared" si="3636"/>
        <v/>
      </c>
      <c r="KJ369" s="455">
        <f t="shared" si="3637"/>
        <v>0</v>
      </c>
      <c r="KK369" s="456"/>
      <c r="KL369" s="455">
        <f t="shared" si="3638"/>
        <v>0</v>
      </c>
      <c r="KM369" s="456"/>
      <c r="KN369" s="455" t="str">
        <f>ADHB!LW369</f>
        <v/>
      </c>
      <c r="KO369" s="455">
        <f t="shared" si="3639"/>
        <v>0</v>
      </c>
      <c r="KP369" s="455">
        <f t="shared" si="3640"/>
        <v>0</v>
      </c>
      <c r="KQ369" s="456">
        <v>0.36319999999999997</v>
      </c>
      <c r="KR369" s="457">
        <f t="shared" si="3641"/>
        <v>0</v>
      </c>
      <c r="KS369" s="458">
        <f t="shared" si="3642"/>
        <v>0</v>
      </c>
      <c r="KT369" s="459"/>
      <c r="KU369" s="460"/>
    </row>
    <row r="370" ht="15.75" customHeight="1">
      <c r="A370" s="452">
        <v>21.0</v>
      </c>
      <c r="B370" s="453" t="s">
        <v>170</v>
      </c>
      <c r="C370" s="454" t="s">
        <v>132</v>
      </c>
      <c r="D370" s="454" t="s">
        <v>150</v>
      </c>
      <c r="E370" s="455"/>
      <c r="F370" s="455"/>
      <c r="G370" s="455">
        <f t="shared" si="3518"/>
        <v>0</v>
      </c>
      <c r="H370" s="456"/>
      <c r="I370" s="455">
        <f t="shared" si="3519"/>
        <v>0</v>
      </c>
      <c r="J370" s="456"/>
      <c r="K370" s="455">
        <f>ADHB!L370</f>
        <v>0</v>
      </c>
      <c r="L370" s="455">
        <f t="shared" si="3520"/>
        <v>0</v>
      </c>
      <c r="M370" s="455">
        <f t="shared" si="3521"/>
        <v>0</v>
      </c>
      <c r="N370" s="456">
        <v>0.36319999999999997</v>
      </c>
      <c r="O370" s="457">
        <f t="shared" si="3522"/>
        <v>0</v>
      </c>
      <c r="P370" s="458">
        <f t="shared" si="3523"/>
        <v>0</v>
      </c>
      <c r="Q370" s="459"/>
      <c r="R370" s="452">
        <v>21.0</v>
      </c>
      <c r="S370" s="453" t="s">
        <v>170</v>
      </c>
      <c r="T370" s="454" t="s">
        <v>132</v>
      </c>
      <c r="U370" s="454" t="s">
        <v>150</v>
      </c>
      <c r="V370" s="455"/>
      <c r="W370" s="455" t="str">
        <f t="shared" si="3524"/>
        <v/>
      </c>
      <c r="X370" s="455">
        <f t="shared" si="3525"/>
        <v>0</v>
      </c>
      <c r="Y370" s="456"/>
      <c r="Z370" s="455">
        <f t="shared" si="3526"/>
        <v>0</v>
      </c>
      <c r="AA370" s="456"/>
      <c r="AB370" s="455">
        <f>ADHB!AC370</f>
        <v>0</v>
      </c>
      <c r="AC370" s="455">
        <f t="shared" si="3527"/>
        <v>0</v>
      </c>
      <c r="AD370" s="455">
        <f t="shared" si="3528"/>
        <v>0</v>
      </c>
      <c r="AE370" s="456">
        <v>0.36319999999999997</v>
      </c>
      <c r="AF370" s="457">
        <f t="shared" si="3529"/>
        <v>0</v>
      </c>
      <c r="AG370" s="458">
        <f t="shared" si="3530"/>
        <v>0</v>
      </c>
      <c r="AH370" s="459"/>
      <c r="AI370" s="452">
        <v>21.0</v>
      </c>
      <c r="AJ370" s="453" t="s">
        <v>170</v>
      </c>
      <c r="AK370" s="454" t="s">
        <v>132</v>
      </c>
      <c r="AL370" s="454" t="s">
        <v>150</v>
      </c>
      <c r="AM370" s="455"/>
      <c r="AN370" s="455" t="str">
        <f t="shared" si="3531"/>
        <v/>
      </c>
      <c r="AO370" s="455">
        <f t="shared" si="3532"/>
        <v>0</v>
      </c>
      <c r="AP370" s="456"/>
      <c r="AQ370" s="455">
        <f t="shared" si="3533"/>
        <v>0</v>
      </c>
      <c r="AR370" s="456"/>
      <c r="AS370" s="455">
        <f>ADHB!AT370</f>
        <v>0</v>
      </c>
      <c r="AT370" s="455">
        <f t="shared" si="3534"/>
        <v>0</v>
      </c>
      <c r="AU370" s="455">
        <f t="shared" si="3535"/>
        <v>0</v>
      </c>
      <c r="AV370" s="456">
        <v>0.36319999999999997</v>
      </c>
      <c r="AW370" s="457">
        <f t="shared" si="3536"/>
        <v>0</v>
      </c>
      <c r="AX370" s="458">
        <f t="shared" si="3537"/>
        <v>0</v>
      </c>
      <c r="AY370" s="459"/>
      <c r="AZ370" s="452">
        <v>21.0</v>
      </c>
      <c r="BA370" s="453" t="s">
        <v>170</v>
      </c>
      <c r="BB370" s="454" t="s">
        <v>132</v>
      </c>
      <c r="BC370" s="454" t="s">
        <v>150</v>
      </c>
      <c r="BD370" s="455"/>
      <c r="BE370" s="455" t="str">
        <f t="shared" si="3538"/>
        <v/>
      </c>
      <c r="BF370" s="455">
        <f t="shared" si="3539"/>
        <v>0</v>
      </c>
      <c r="BG370" s="456"/>
      <c r="BH370" s="455">
        <f t="shared" si="3540"/>
        <v>0</v>
      </c>
      <c r="BI370" s="456"/>
      <c r="BJ370" s="455">
        <f>ADHB!BK370</f>
        <v>0</v>
      </c>
      <c r="BK370" s="455">
        <f t="shared" si="3541"/>
        <v>0</v>
      </c>
      <c r="BL370" s="455">
        <f t="shared" si="3542"/>
        <v>0</v>
      </c>
      <c r="BM370" s="456">
        <v>0.36319999999999997</v>
      </c>
      <c r="BN370" s="457">
        <f t="shared" si="3543"/>
        <v>0</v>
      </c>
      <c r="BO370" s="458">
        <f t="shared" si="3544"/>
        <v>0</v>
      </c>
      <c r="BP370" s="459"/>
      <c r="BQ370" s="452">
        <v>21.0</v>
      </c>
      <c r="BR370" s="453" t="s">
        <v>170</v>
      </c>
      <c r="BS370" s="454" t="s">
        <v>132</v>
      </c>
      <c r="BT370" s="454" t="s">
        <v>150</v>
      </c>
      <c r="BU370" s="455"/>
      <c r="BV370" s="455" t="str">
        <f t="shared" si="3545"/>
        <v/>
      </c>
      <c r="BW370" s="455">
        <f t="shared" si="3546"/>
        <v>0</v>
      </c>
      <c r="BX370" s="456"/>
      <c r="BY370" s="455">
        <f t="shared" si="3547"/>
        <v>0</v>
      </c>
      <c r="BZ370" s="456"/>
      <c r="CA370" s="455">
        <f>ADHB!CB370</f>
        <v>0</v>
      </c>
      <c r="CB370" s="455">
        <f t="shared" si="3548"/>
        <v>0</v>
      </c>
      <c r="CC370" s="455">
        <f t="shared" si="3549"/>
        <v>0</v>
      </c>
      <c r="CD370" s="456">
        <v>0.36319999999999997</v>
      </c>
      <c r="CE370" s="457">
        <f t="shared" si="3550"/>
        <v>0</v>
      </c>
      <c r="CF370" s="458">
        <f t="shared" si="3551"/>
        <v>0</v>
      </c>
      <c r="CG370" s="459"/>
      <c r="CH370" s="452">
        <v>21.0</v>
      </c>
      <c r="CI370" s="453" t="s">
        <v>170</v>
      </c>
      <c r="CJ370" s="454" t="s">
        <v>132</v>
      </c>
      <c r="CK370" s="454" t="s">
        <v>150</v>
      </c>
      <c r="CL370" s="455"/>
      <c r="CM370" s="455" t="str">
        <f t="shared" si="3552"/>
        <v/>
      </c>
      <c r="CN370" s="455">
        <f t="shared" si="3553"/>
        <v>0</v>
      </c>
      <c r="CO370" s="456"/>
      <c r="CP370" s="455">
        <f t="shared" si="3554"/>
        <v>0</v>
      </c>
      <c r="CQ370" s="456"/>
      <c r="CR370" s="455">
        <f>ADHB!CS370</f>
        <v>0</v>
      </c>
      <c r="CS370" s="455">
        <f t="shared" si="3555"/>
        <v>0</v>
      </c>
      <c r="CT370" s="455">
        <f t="shared" si="3556"/>
        <v>0</v>
      </c>
      <c r="CU370" s="456">
        <v>0.36319999999999997</v>
      </c>
      <c r="CV370" s="457">
        <f t="shared" si="3557"/>
        <v>0</v>
      </c>
      <c r="CW370" s="458">
        <f t="shared" si="3558"/>
        <v>0</v>
      </c>
      <c r="CX370" s="459"/>
      <c r="CY370" s="452">
        <v>21.0</v>
      </c>
      <c r="CZ370" s="453" t="s">
        <v>170</v>
      </c>
      <c r="DA370" s="454" t="s">
        <v>132</v>
      </c>
      <c r="DB370" s="454" t="s">
        <v>150</v>
      </c>
      <c r="DC370" s="455"/>
      <c r="DD370" s="455" t="str">
        <f t="shared" si="3559"/>
        <v/>
      </c>
      <c r="DE370" s="455">
        <f t="shared" si="3560"/>
        <v>0</v>
      </c>
      <c r="DF370" s="456"/>
      <c r="DG370" s="455">
        <f t="shared" si="3561"/>
        <v>0</v>
      </c>
      <c r="DH370" s="456"/>
      <c r="DI370" s="455">
        <f>ADHB!DJ370</f>
        <v>0</v>
      </c>
      <c r="DJ370" s="455">
        <f t="shared" si="3562"/>
        <v>0</v>
      </c>
      <c r="DK370" s="455">
        <f t="shared" si="3563"/>
        <v>0</v>
      </c>
      <c r="DL370" s="456">
        <v>0.36319999999999997</v>
      </c>
      <c r="DM370" s="457">
        <f t="shared" si="3564"/>
        <v>0</v>
      </c>
      <c r="DN370" s="458">
        <f t="shared" si="3565"/>
        <v>0</v>
      </c>
      <c r="DO370" s="459"/>
      <c r="DP370" s="452">
        <v>21.0</v>
      </c>
      <c r="DQ370" s="453" t="s">
        <v>170</v>
      </c>
      <c r="DR370" s="454" t="s">
        <v>132</v>
      </c>
      <c r="DS370" s="454" t="s">
        <v>150</v>
      </c>
      <c r="DT370" s="455"/>
      <c r="DU370" s="455" t="str">
        <f t="shared" si="3566"/>
        <v/>
      </c>
      <c r="DV370" s="455">
        <f t="shared" si="3567"/>
        <v>0</v>
      </c>
      <c r="DW370" s="456"/>
      <c r="DX370" s="455">
        <f t="shared" si="3568"/>
        <v>0</v>
      </c>
      <c r="DY370" s="456"/>
      <c r="DZ370" s="455">
        <f>ADHB!EA370</f>
        <v>0</v>
      </c>
      <c r="EA370" s="455">
        <f t="shared" si="3569"/>
        <v>0</v>
      </c>
      <c r="EB370" s="455">
        <f t="shared" si="3570"/>
        <v>0</v>
      </c>
      <c r="EC370" s="456">
        <v>0.36319999999999997</v>
      </c>
      <c r="ED370" s="457">
        <f t="shared" si="3571"/>
        <v>0</v>
      </c>
      <c r="EE370" s="458">
        <f t="shared" si="3572"/>
        <v>0</v>
      </c>
      <c r="EF370" s="459"/>
      <c r="EG370" s="452">
        <v>21.0</v>
      </c>
      <c r="EH370" s="453" t="s">
        <v>170</v>
      </c>
      <c r="EI370" s="454" t="s">
        <v>132</v>
      </c>
      <c r="EJ370" s="454" t="s">
        <v>150</v>
      </c>
      <c r="EK370" s="455"/>
      <c r="EL370" s="455" t="str">
        <f t="shared" si="3573"/>
        <v/>
      </c>
      <c r="EM370" s="455">
        <f t="shared" si="3574"/>
        <v>0</v>
      </c>
      <c r="EN370" s="456"/>
      <c r="EO370" s="455">
        <f t="shared" si="3575"/>
        <v>0</v>
      </c>
      <c r="EP370" s="456"/>
      <c r="EQ370" s="455">
        <f>ADHB!ER370</f>
        <v>0</v>
      </c>
      <c r="ER370" s="455">
        <f t="shared" si="3576"/>
        <v>0</v>
      </c>
      <c r="ES370" s="455">
        <f t="shared" si="3577"/>
        <v>0</v>
      </c>
      <c r="ET370" s="456">
        <v>0.36319999999999997</v>
      </c>
      <c r="EU370" s="457">
        <f t="shared" si="3578"/>
        <v>0</v>
      </c>
      <c r="EV370" s="458">
        <f t="shared" si="3579"/>
        <v>0</v>
      </c>
      <c r="EW370" s="459"/>
      <c r="EX370" s="452">
        <v>21.0</v>
      </c>
      <c r="EY370" s="453" t="s">
        <v>170</v>
      </c>
      <c r="EZ370" s="454" t="s">
        <v>132</v>
      </c>
      <c r="FA370" s="454" t="s">
        <v>150</v>
      </c>
      <c r="FB370" s="455"/>
      <c r="FC370" s="455" t="str">
        <f t="shared" si="3580"/>
        <v/>
      </c>
      <c r="FD370" s="455">
        <f t="shared" si="3581"/>
        <v>0</v>
      </c>
      <c r="FE370" s="456"/>
      <c r="FF370" s="455">
        <f t="shared" si="3582"/>
        <v>0</v>
      </c>
      <c r="FG370" s="456"/>
      <c r="FH370" s="455">
        <f>ADHB!FI370</f>
        <v>0</v>
      </c>
      <c r="FI370" s="455">
        <f t="shared" si="3583"/>
        <v>0</v>
      </c>
      <c r="FJ370" s="455">
        <f t="shared" si="3584"/>
        <v>0</v>
      </c>
      <c r="FK370" s="456">
        <v>0.36319999999999997</v>
      </c>
      <c r="FL370" s="457">
        <f t="shared" si="3585"/>
        <v>0</v>
      </c>
      <c r="FM370" s="458">
        <f t="shared" si="3586"/>
        <v>0</v>
      </c>
      <c r="FN370" s="459"/>
      <c r="FO370" s="452">
        <v>21.0</v>
      </c>
      <c r="FP370" s="453" t="s">
        <v>170</v>
      </c>
      <c r="FQ370" s="454" t="s">
        <v>132</v>
      </c>
      <c r="FR370" s="454" t="s">
        <v>150</v>
      </c>
      <c r="FS370" s="455"/>
      <c r="FT370" s="455" t="str">
        <f t="shared" si="3587"/>
        <v/>
      </c>
      <c r="FU370" s="455">
        <f t="shared" si="3588"/>
        <v>0</v>
      </c>
      <c r="FV370" s="456"/>
      <c r="FW370" s="455">
        <f t="shared" si="3589"/>
        <v>0</v>
      </c>
      <c r="FX370" s="456"/>
      <c r="FY370" s="455">
        <f>ADHB!FZ370</f>
        <v>0</v>
      </c>
      <c r="FZ370" s="455">
        <f t="shared" si="3590"/>
        <v>0</v>
      </c>
      <c r="GA370" s="455">
        <f t="shared" si="3591"/>
        <v>0</v>
      </c>
      <c r="GB370" s="456">
        <v>0.36319999999999997</v>
      </c>
      <c r="GC370" s="457">
        <f t="shared" si="3592"/>
        <v>0</v>
      </c>
      <c r="GD370" s="458">
        <f t="shared" si="3593"/>
        <v>0</v>
      </c>
      <c r="GE370" s="459"/>
      <c r="GF370" s="452">
        <v>21.0</v>
      </c>
      <c r="GG370" s="453" t="s">
        <v>170</v>
      </c>
      <c r="GH370" s="454" t="s">
        <v>132</v>
      </c>
      <c r="GI370" s="454" t="s">
        <v>150</v>
      </c>
      <c r="GJ370" s="455"/>
      <c r="GK370" s="455" t="str">
        <f t="shared" si="3594"/>
        <v/>
      </c>
      <c r="GL370" s="455">
        <f t="shared" si="3595"/>
        <v>0</v>
      </c>
      <c r="GM370" s="456"/>
      <c r="GN370" s="455">
        <f t="shared" si="3596"/>
        <v>0</v>
      </c>
      <c r="GO370" s="456"/>
      <c r="GP370" s="455">
        <f>ADHB!GQ370</f>
        <v>0</v>
      </c>
      <c r="GQ370" s="455">
        <f t="shared" si="3597"/>
        <v>0</v>
      </c>
      <c r="GR370" s="455">
        <f t="shared" si="3598"/>
        <v>0</v>
      </c>
      <c r="GS370" s="456">
        <v>0.36319999999999997</v>
      </c>
      <c r="GT370" s="457">
        <f t="shared" si="3599"/>
        <v>0</v>
      </c>
      <c r="GU370" s="458">
        <f t="shared" si="3600"/>
        <v>0</v>
      </c>
      <c r="GV370" s="459"/>
      <c r="GW370" s="452">
        <v>21.0</v>
      </c>
      <c r="GX370" s="453" t="s">
        <v>170</v>
      </c>
      <c r="GY370" s="454" t="s">
        <v>132</v>
      </c>
      <c r="GZ370" s="454" t="s">
        <v>150</v>
      </c>
      <c r="HA370" s="455"/>
      <c r="HB370" s="455" t="str">
        <f t="shared" si="3601"/>
        <v/>
      </c>
      <c r="HC370" s="455">
        <f t="shared" si="3602"/>
        <v>0</v>
      </c>
      <c r="HD370" s="456"/>
      <c r="HE370" s="455">
        <f t="shared" si="3603"/>
        <v>0</v>
      </c>
      <c r="HF370" s="456"/>
      <c r="HG370" s="455">
        <f>ADHB!HH370</f>
        <v>0</v>
      </c>
      <c r="HH370" s="455">
        <f t="shared" si="3604"/>
        <v>0</v>
      </c>
      <c r="HI370" s="455">
        <f t="shared" si="3605"/>
        <v>0</v>
      </c>
      <c r="HJ370" s="456">
        <v>0.36319999999999997</v>
      </c>
      <c r="HK370" s="457">
        <f t="shared" si="3606"/>
        <v>0</v>
      </c>
      <c r="HL370" s="458">
        <f t="shared" si="3607"/>
        <v>0</v>
      </c>
      <c r="HM370" s="459"/>
      <c r="HN370" s="452">
        <v>21.0</v>
      </c>
      <c r="HO370" s="453" t="s">
        <v>170</v>
      </c>
      <c r="HP370" s="454" t="s">
        <v>132</v>
      </c>
      <c r="HQ370" s="454" t="s">
        <v>150</v>
      </c>
      <c r="HR370" s="455"/>
      <c r="HS370" s="455" t="str">
        <f t="shared" si="3608"/>
        <v/>
      </c>
      <c r="HT370" s="455">
        <f t="shared" si="3609"/>
        <v>0</v>
      </c>
      <c r="HU370" s="456"/>
      <c r="HV370" s="455">
        <f t="shared" si="3610"/>
        <v>0</v>
      </c>
      <c r="HW370" s="456"/>
      <c r="HX370" s="455">
        <f>ADHB!HY370</f>
        <v>0</v>
      </c>
      <c r="HY370" s="455">
        <f t="shared" si="3611"/>
        <v>0</v>
      </c>
      <c r="HZ370" s="455">
        <f t="shared" si="3612"/>
        <v>0</v>
      </c>
      <c r="IA370" s="456">
        <v>0.36319999999999997</v>
      </c>
      <c r="IB370" s="457">
        <f t="shared" si="3613"/>
        <v>0</v>
      </c>
      <c r="IC370" s="458">
        <f t="shared" si="3614"/>
        <v>0</v>
      </c>
      <c r="ID370" s="459"/>
      <c r="IE370" s="452">
        <v>21.0</v>
      </c>
      <c r="IF370" s="453" t="s">
        <v>170</v>
      </c>
      <c r="IG370" s="454" t="s">
        <v>132</v>
      </c>
      <c r="IH370" s="454" t="s">
        <v>150</v>
      </c>
      <c r="II370" s="455"/>
      <c r="IJ370" s="455" t="str">
        <f t="shared" si="3615"/>
        <v/>
      </c>
      <c r="IK370" s="455">
        <f t="shared" si="3616"/>
        <v>0</v>
      </c>
      <c r="IL370" s="456"/>
      <c r="IM370" s="455">
        <f t="shared" si="3617"/>
        <v>0</v>
      </c>
      <c r="IN370" s="456"/>
      <c r="IO370" s="455">
        <f>ADHB!IP370</f>
        <v>0</v>
      </c>
      <c r="IP370" s="455">
        <f t="shared" si="3618"/>
        <v>0</v>
      </c>
      <c r="IQ370" s="455">
        <f t="shared" si="3619"/>
        <v>0</v>
      </c>
      <c r="IR370" s="456">
        <v>0.36319999999999997</v>
      </c>
      <c r="IS370" s="457">
        <f t="shared" si="3620"/>
        <v>0</v>
      </c>
      <c r="IT370" s="458">
        <f t="shared" si="3621"/>
        <v>0</v>
      </c>
      <c r="IU370" s="459"/>
      <c r="IV370" s="452">
        <v>21.0</v>
      </c>
      <c r="IW370" s="453" t="s">
        <v>170</v>
      </c>
      <c r="IX370" s="454" t="s">
        <v>132</v>
      </c>
      <c r="IY370" s="454" t="s">
        <v>150</v>
      </c>
      <c r="IZ370" s="455"/>
      <c r="JA370" s="455" t="str">
        <f t="shared" si="3622"/>
        <v/>
      </c>
      <c r="JB370" s="455">
        <f t="shared" si="3623"/>
        <v>0</v>
      </c>
      <c r="JC370" s="456"/>
      <c r="JD370" s="455">
        <f t="shared" si="3624"/>
        <v>0</v>
      </c>
      <c r="JE370" s="456"/>
      <c r="JF370" s="455">
        <f>ADHB!JG370</f>
        <v>0</v>
      </c>
      <c r="JG370" s="455">
        <f t="shared" si="3625"/>
        <v>0</v>
      </c>
      <c r="JH370" s="455">
        <f t="shared" si="3626"/>
        <v>0</v>
      </c>
      <c r="JI370" s="456">
        <v>0.36319999999999997</v>
      </c>
      <c r="JJ370" s="457">
        <f t="shared" si="3627"/>
        <v>0</v>
      </c>
      <c r="JK370" s="458">
        <f t="shared" si="3628"/>
        <v>0</v>
      </c>
      <c r="JL370" s="459"/>
      <c r="JM370" s="452">
        <v>21.0</v>
      </c>
      <c r="JN370" s="453" t="s">
        <v>170</v>
      </c>
      <c r="JO370" s="454" t="s">
        <v>132</v>
      </c>
      <c r="JP370" s="454" t="s">
        <v>150</v>
      </c>
      <c r="JQ370" s="455"/>
      <c r="JR370" s="455" t="str">
        <f t="shared" si="3629"/>
        <v/>
      </c>
      <c r="JS370" s="455">
        <f t="shared" si="3630"/>
        <v>0</v>
      </c>
      <c r="JT370" s="456"/>
      <c r="JU370" s="455">
        <f t="shared" si="3631"/>
        <v>0</v>
      </c>
      <c r="JV370" s="456"/>
      <c r="JW370" s="455" t="str">
        <f>ADHB!LF370</f>
        <v/>
      </c>
      <c r="JX370" s="455">
        <f t="shared" si="3632"/>
        <v>0</v>
      </c>
      <c r="JY370" s="455">
        <f t="shared" si="3633"/>
        <v>0</v>
      </c>
      <c r="JZ370" s="456">
        <v>0.36319999999999997</v>
      </c>
      <c r="KA370" s="457">
        <f t="shared" si="3634"/>
        <v>0</v>
      </c>
      <c r="KB370" s="458">
        <f t="shared" si="3635"/>
        <v>0</v>
      </c>
      <c r="KC370" s="459"/>
      <c r="KD370" s="452">
        <v>21.0</v>
      </c>
      <c r="KE370" s="453" t="s">
        <v>170</v>
      </c>
      <c r="KF370" s="454" t="s">
        <v>132</v>
      </c>
      <c r="KG370" s="454" t="s">
        <v>150</v>
      </c>
      <c r="KH370" s="455"/>
      <c r="KI370" s="455" t="str">
        <f t="shared" si="3636"/>
        <v/>
      </c>
      <c r="KJ370" s="455">
        <f t="shared" si="3637"/>
        <v>0</v>
      </c>
      <c r="KK370" s="456"/>
      <c r="KL370" s="455">
        <f t="shared" si="3638"/>
        <v>0</v>
      </c>
      <c r="KM370" s="456"/>
      <c r="KN370" s="455" t="str">
        <f>ADHB!LW370</f>
        <v/>
      </c>
      <c r="KO370" s="455">
        <f t="shared" si="3639"/>
        <v>0</v>
      </c>
      <c r="KP370" s="455">
        <f t="shared" si="3640"/>
        <v>0</v>
      </c>
      <c r="KQ370" s="456">
        <v>0.36319999999999997</v>
      </c>
      <c r="KR370" s="457">
        <f t="shared" si="3641"/>
        <v>0</v>
      </c>
      <c r="KS370" s="458">
        <f t="shared" si="3642"/>
        <v>0</v>
      </c>
      <c r="KT370" s="459"/>
      <c r="KU370" s="460"/>
    </row>
    <row r="371" ht="15.75" customHeight="1">
      <c r="A371" s="452">
        <v>22.0</v>
      </c>
      <c r="B371" s="453" t="s">
        <v>171</v>
      </c>
      <c r="C371" s="454" t="s">
        <v>132</v>
      </c>
      <c r="D371" s="454" t="s">
        <v>150</v>
      </c>
      <c r="E371" s="455"/>
      <c r="F371" s="455"/>
      <c r="G371" s="455">
        <f t="shared" si="3518"/>
        <v>0</v>
      </c>
      <c r="H371" s="456"/>
      <c r="I371" s="455">
        <f t="shared" si="3519"/>
        <v>0</v>
      </c>
      <c r="J371" s="456"/>
      <c r="K371" s="455">
        <f>ADHB!L371</f>
        <v>0</v>
      </c>
      <c r="L371" s="455">
        <f t="shared" si="3520"/>
        <v>0</v>
      </c>
      <c r="M371" s="455">
        <f t="shared" si="3521"/>
        <v>0</v>
      </c>
      <c r="N371" s="456">
        <v>0.36319999999999997</v>
      </c>
      <c r="O371" s="457">
        <f t="shared" si="3522"/>
        <v>0</v>
      </c>
      <c r="P371" s="458">
        <f t="shared" si="3523"/>
        <v>0</v>
      </c>
      <c r="Q371" s="459"/>
      <c r="R371" s="452">
        <v>22.0</v>
      </c>
      <c r="S371" s="453" t="s">
        <v>171</v>
      </c>
      <c r="T371" s="454" t="s">
        <v>132</v>
      </c>
      <c r="U371" s="454" t="s">
        <v>150</v>
      </c>
      <c r="V371" s="455"/>
      <c r="W371" s="455" t="str">
        <f t="shared" si="3524"/>
        <v/>
      </c>
      <c r="X371" s="455">
        <f t="shared" si="3525"/>
        <v>0</v>
      </c>
      <c r="Y371" s="456"/>
      <c r="Z371" s="455">
        <f t="shared" si="3526"/>
        <v>0</v>
      </c>
      <c r="AA371" s="456"/>
      <c r="AB371" s="455">
        <f>ADHB!AC371</f>
        <v>0</v>
      </c>
      <c r="AC371" s="455">
        <f t="shared" si="3527"/>
        <v>0</v>
      </c>
      <c r="AD371" s="455">
        <f t="shared" si="3528"/>
        <v>0</v>
      </c>
      <c r="AE371" s="456">
        <v>0.36319999999999997</v>
      </c>
      <c r="AF371" s="457">
        <f t="shared" si="3529"/>
        <v>0</v>
      </c>
      <c r="AG371" s="458">
        <f t="shared" si="3530"/>
        <v>0</v>
      </c>
      <c r="AH371" s="459"/>
      <c r="AI371" s="452">
        <v>22.0</v>
      </c>
      <c r="AJ371" s="453" t="s">
        <v>171</v>
      </c>
      <c r="AK371" s="454" t="s">
        <v>132</v>
      </c>
      <c r="AL371" s="454" t="s">
        <v>150</v>
      </c>
      <c r="AM371" s="455"/>
      <c r="AN371" s="455" t="str">
        <f t="shared" si="3531"/>
        <v/>
      </c>
      <c r="AO371" s="455">
        <f t="shared" si="3532"/>
        <v>0</v>
      </c>
      <c r="AP371" s="456"/>
      <c r="AQ371" s="455">
        <f t="shared" si="3533"/>
        <v>0</v>
      </c>
      <c r="AR371" s="456"/>
      <c r="AS371" s="455">
        <f>ADHB!AT371</f>
        <v>0</v>
      </c>
      <c r="AT371" s="455">
        <f t="shared" si="3534"/>
        <v>0</v>
      </c>
      <c r="AU371" s="455">
        <f t="shared" si="3535"/>
        <v>0</v>
      </c>
      <c r="AV371" s="456">
        <v>0.36319999999999997</v>
      </c>
      <c r="AW371" s="457">
        <f t="shared" si="3536"/>
        <v>0</v>
      </c>
      <c r="AX371" s="458">
        <f t="shared" si="3537"/>
        <v>0</v>
      </c>
      <c r="AY371" s="459"/>
      <c r="AZ371" s="452">
        <v>22.0</v>
      </c>
      <c r="BA371" s="453" t="s">
        <v>171</v>
      </c>
      <c r="BB371" s="454" t="s">
        <v>132</v>
      </c>
      <c r="BC371" s="454" t="s">
        <v>150</v>
      </c>
      <c r="BD371" s="455"/>
      <c r="BE371" s="455" t="str">
        <f t="shared" si="3538"/>
        <v/>
      </c>
      <c r="BF371" s="455">
        <f t="shared" si="3539"/>
        <v>0</v>
      </c>
      <c r="BG371" s="456"/>
      <c r="BH371" s="455">
        <f t="shared" si="3540"/>
        <v>0</v>
      </c>
      <c r="BI371" s="456"/>
      <c r="BJ371" s="455">
        <f>ADHB!BK371</f>
        <v>0</v>
      </c>
      <c r="BK371" s="455">
        <f t="shared" si="3541"/>
        <v>0</v>
      </c>
      <c r="BL371" s="455">
        <f t="shared" si="3542"/>
        <v>0</v>
      </c>
      <c r="BM371" s="456">
        <v>0.36319999999999997</v>
      </c>
      <c r="BN371" s="457">
        <f t="shared" si="3543"/>
        <v>0</v>
      </c>
      <c r="BO371" s="458">
        <f t="shared" si="3544"/>
        <v>0</v>
      </c>
      <c r="BP371" s="459"/>
      <c r="BQ371" s="452">
        <v>22.0</v>
      </c>
      <c r="BR371" s="453" t="s">
        <v>171</v>
      </c>
      <c r="BS371" s="454" t="s">
        <v>132</v>
      </c>
      <c r="BT371" s="454" t="s">
        <v>150</v>
      </c>
      <c r="BU371" s="455"/>
      <c r="BV371" s="455" t="str">
        <f t="shared" si="3545"/>
        <v/>
      </c>
      <c r="BW371" s="455">
        <f t="shared" si="3546"/>
        <v>0</v>
      </c>
      <c r="BX371" s="456"/>
      <c r="BY371" s="455">
        <f t="shared" si="3547"/>
        <v>0</v>
      </c>
      <c r="BZ371" s="456"/>
      <c r="CA371" s="455">
        <f>ADHB!CB371</f>
        <v>0</v>
      </c>
      <c r="CB371" s="455">
        <f t="shared" si="3548"/>
        <v>0</v>
      </c>
      <c r="CC371" s="455">
        <f t="shared" si="3549"/>
        <v>0</v>
      </c>
      <c r="CD371" s="456">
        <v>0.36319999999999997</v>
      </c>
      <c r="CE371" s="457">
        <f t="shared" si="3550"/>
        <v>0</v>
      </c>
      <c r="CF371" s="458">
        <f t="shared" si="3551"/>
        <v>0</v>
      </c>
      <c r="CG371" s="459"/>
      <c r="CH371" s="452">
        <v>22.0</v>
      </c>
      <c r="CI371" s="453" t="s">
        <v>171</v>
      </c>
      <c r="CJ371" s="454" t="s">
        <v>132</v>
      </c>
      <c r="CK371" s="454" t="s">
        <v>150</v>
      </c>
      <c r="CL371" s="455"/>
      <c r="CM371" s="455" t="str">
        <f t="shared" si="3552"/>
        <v/>
      </c>
      <c r="CN371" s="455">
        <f t="shared" si="3553"/>
        <v>0</v>
      </c>
      <c r="CO371" s="456"/>
      <c r="CP371" s="455">
        <f t="shared" si="3554"/>
        <v>0</v>
      </c>
      <c r="CQ371" s="456"/>
      <c r="CR371" s="455">
        <f>ADHB!CS371</f>
        <v>0</v>
      </c>
      <c r="CS371" s="455">
        <f t="shared" si="3555"/>
        <v>0</v>
      </c>
      <c r="CT371" s="455">
        <f t="shared" si="3556"/>
        <v>0</v>
      </c>
      <c r="CU371" s="456">
        <v>0.36319999999999997</v>
      </c>
      <c r="CV371" s="457">
        <f t="shared" si="3557"/>
        <v>0</v>
      </c>
      <c r="CW371" s="458">
        <f t="shared" si="3558"/>
        <v>0</v>
      </c>
      <c r="CX371" s="459"/>
      <c r="CY371" s="452">
        <v>22.0</v>
      </c>
      <c r="CZ371" s="453" t="s">
        <v>171</v>
      </c>
      <c r="DA371" s="454" t="s">
        <v>132</v>
      </c>
      <c r="DB371" s="454" t="s">
        <v>150</v>
      </c>
      <c r="DC371" s="455"/>
      <c r="DD371" s="455" t="str">
        <f t="shared" si="3559"/>
        <v/>
      </c>
      <c r="DE371" s="455">
        <f t="shared" si="3560"/>
        <v>0</v>
      </c>
      <c r="DF371" s="456"/>
      <c r="DG371" s="455">
        <f t="shared" si="3561"/>
        <v>0</v>
      </c>
      <c r="DH371" s="456"/>
      <c r="DI371" s="455">
        <f>ADHB!DJ371</f>
        <v>0</v>
      </c>
      <c r="DJ371" s="455">
        <f t="shared" si="3562"/>
        <v>0</v>
      </c>
      <c r="DK371" s="455">
        <f t="shared" si="3563"/>
        <v>0</v>
      </c>
      <c r="DL371" s="456">
        <v>0.36319999999999997</v>
      </c>
      <c r="DM371" s="457">
        <f t="shared" si="3564"/>
        <v>0</v>
      </c>
      <c r="DN371" s="458">
        <f t="shared" si="3565"/>
        <v>0</v>
      </c>
      <c r="DO371" s="459"/>
      <c r="DP371" s="452">
        <v>22.0</v>
      </c>
      <c r="DQ371" s="453" t="s">
        <v>171</v>
      </c>
      <c r="DR371" s="454" t="s">
        <v>132</v>
      </c>
      <c r="DS371" s="454" t="s">
        <v>150</v>
      </c>
      <c r="DT371" s="455"/>
      <c r="DU371" s="455" t="str">
        <f t="shared" si="3566"/>
        <v/>
      </c>
      <c r="DV371" s="455">
        <f t="shared" si="3567"/>
        <v>0</v>
      </c>
      <c r="DW371" s="456"/>
      <c r="DX371" s="455">
        <f t="shared" si="3568"/>
        <v>0</v>
      </c>
      <c r="DY371" s="456"/>
      <c r="DZ371" s="455">
        <f>ADHB!EA371</f>
        <v>0</v>
      </c>
      <c r="EA371" s="455">
        <f t="shared" si="3569"/>
        <v>0</v>
      </c>
      <c r="EB371" s="455">
        <f t="shared" si="3570"/>
        <v>0</v>
      </c>
      <c r="EC371" s="456">
        <v>0.36319999999999997</v>
      </c>
      <c r="ED371" s="457">
        <f t="shared" si="3571"/>
        <v>0</v>
      </c>
      <c r="EE371" s="458">
        <f t="shared" si="3572"/>
        <v>0</v>
      </c>
      <c r="EF371" s="459"/>
      <c r="EG371" s="452">
        <v>22.0</v>
      </c>
      <c r="EH371" s="453" t="s">
        <v>171</v>
      </c>
      <c r="EI371" s="454" t="s">
        <v>132</v>
      </c>
      <c r="EJ371" s="454" t="s">
        <v>150</v>
      </c>
      <c r="EK371" s="455"/>
      <c r="EL371" s="455" t="str">
        <f t="shared" si="3573"/>
        <v/>
      </c>
      <c r="EM371" s="455">
        <f t="shared" si="3574"/>
        <v>0</v>
      </c>
      <c r="EN371" s="456"/>
      <c r="EO371" s="455">
        <f t="shared" si="3575"/>
        <v>0</v>
      </c>
      <c r="EP371" s="456"/>
      <c r="EQ371" s="455">
        <f>ADHB!ER371</f>
        <v>0</v>
      </c>
      <c r="ER371" s="455">
        <f t="shared" si="3576"/>
        <v>0</v>
      </c>
      <c r="ES371" s="455">
        <f t="shared" si="3577"/>
        <v>0</v>
      </c>
      <c r="ET371" s="456">
        <v>0.36319999999999997</v>
      </c>
      <c r="EU371" s="457">
        <f t="shared" si="3578"/>
        <v>0</v>
      </c>
      <c r="EV371" s="458">
        <f t="shared" si="3579"/>
        <v>0</v>
      </c>
      <c r="EW371" s="459"/>
      <c r="EX371" s="452">
        <v>22.0</v>
      </c>
      <c r="EY371" s="453" t="s">
        <v>171</v>
      </c>
      <c r="EZ371" s="454" t="s">
        <v>132</v>
      </c>
      <c r="FA371" s="454" t="s">
        <v>150</v>
      </c>
      <c r="FB371" s="455"/>
      <c r="FC371" s="455" t="str">
        <f t="shared" si="3580"/>
        <v/>
      </c>
      <c r="FD371" s="455">
        <f t="shared" si="3581"/>
        <v>0</v>
      </c>
      <c r="FE371" s="456"/>
      <c r="FF371" s="455">
        <f t="shared" si="3582"/>
        <v>0</v>
      </c>
      <c r="FG371" s="456"/>
      <c r="FH371" s="455">
        <f>ADHB!FI371</f>
        <v>0</v>
      </c>
      <c r="FI371" s="455">
        <f t="shared" si="3583"/>
        <v>0</v>
      </c>
      <c r="FJ371" s="455">
        <f t="shared" si="3584"/>
        <v>0</v>
      </c>
      <c r="FK371" s="456">
        <v>0.36319999999999997</v>
      </c>
      <c r="FL371" s="457">
        <f t="shared" si="3585"/>
        <v>0</v>
      </c>
      <c r="FM371" s="458">
        <f t="shared" si="3586"/>
        <v>0</v>
      </c>
      <c r="FN371" s="459"/>
      <c r="FO371" s="452">
        <v>22.0</v>
      </c>
      <c r="FP371" s="453" t="s">
        <v>171</v>
      </c>
      <c r="FQ371" s="454" t="s">
        <v>132</v>
      </c>
      <c r="FR371" s="454" t="s">
        <v>150</v>
      </c>
      <c r="FS371" s="455"/>
      <c r="FT371" s="455" t="str">
        <f t="shared" si="3587"/>
        <v/>
      </c>
      <c r="FU371" s="455">
        <f t="shared" si="3588"/>
        <v>0</v>
      </c>
      <c r="FV371" s="456"/>
      <c r="FW371" s="455">
        <f t="shared" si="3589"/>
        <v>0</v>
      </c>
      <c r="FX371" s="456"/>
      <c r="FY371" s="455">
        <f>ADHB!FZ371</f>
        <v>0</v>
      </c>
      <c r="FZ371" s="455">
        <f t="shared" si="3590"/>
        <v>0</v>
      </c>
      <c r="GA371" s="455">
        <f t="shared" si="3591"/>
        <v>0</v>
      </c>
      <c r="GB371" s="456">
        <v>0.36319999999999997</v>
      </c>
      <c r="GC371" s="457">
        <f t="shared" si="3592"/>
        <v>0</v>
      </c>
      <c r="GD371" s="458">
        <f t="shared" si="3593"/>
        <v>0</v>
      </c>
      <c r="GE371" s="459"/>
      <c r="GF371" s="452">
        <v>22.0</v>
      </c>
      <c r="GG371" s="453" t="s">
        <v>171</v>
      </c>
      <c r="GH371" s="454" t="s">
        <v>132</v>
      </c>
      <c r="GI371" s="454" t="s">
        <v>150</v>
      </c>
      <c r="GJ371" s="455"/>
      <c r="GK371" s="455" t="str">
        <f t="shared" si="3594"/>
        <v/>
      </c>
      <c r="GL371" s="455">
        <f t="shared" si="3595"/>
        <v>0</v>
      </c>
      <c r="GM371" s="456"/>
      <c r="GN371" s="455">
        <f t="shared" si="3596"/>
        <v>0</v>
      </c>
      <c r="GO371" s="456"/>
      <c r="GP371" s="455">
        <f>ADHB!GQ371</f>
        <v>0</v>
      </c>
      <c r="GQ371" s="455">
        <f t="shared" si="3597"/>
        <v>0</v>
      </c>
      <c r="GR371" s="455">
        <f t="shared" si="3598"/>
        <v>0</v>
      </c>
      <c r="GS371" s="456">
        <v>0.36319999999999997</v>
      </c>
      <c r="GT371" s="457">
        <f t="shared" si="3599"/>
        <v>0</v>
      </c>
      <c r="GU371" s="458">
        <f t="shared" si="3600"/>
        <v>0</v>
      </c>
      <c r="GV371" s="459"/>
      <c r="GW371" s="452">
        <v>22.0</v>
      </c>
      <c r="GX371" s="453" t="s">
        <v>171</v>
      </c>
      <c r="GY371" s="454" t="s">
        <v>132</v>
      </c>
      <c r="GZ371" s="454" t="s">
        <v>150</v>
      </c>
      <c r="HA371" s="455"/>
      <c r="HB371" s="455" t="str">
        <f t="shared" si="3601"/>
        <v/>
      </c>
      <c r="HC371" s="455">
        <f t="shared" si="3602"/>
        <v>0</v>
      </c>
      <c r="HD371" s="456"/>
      <c r="HE371" s="455">
        <f t="shared" si="3603"/>
        <v>0</v>
      </c>
      <c r="HF371" s="456"/>
      <c r="HG371" s="455">
        <f>ADHB!HH371</f>
        <v>0</v>
      </c>
      <c r="HH371" s="455">
        <f t="shared" si="3604"/>
        <v>0</v>
      </c>
      <c r="HI371" s="455">
        <f t="shared" si="3605"/>
        <v>0</v>
      </c>
      <c r="HJ371" s="456">
        <v>0.36319999999999997</v>
      </c>
      <c r="HK371" s="457">
        <f t="shared" si="3606"/>
        <v>0</v>
      </c>
      <c r="HL371" s="458">
        <f t="shared" si="3607"/>
        <v>0</v>
      </c>
      <c r="HM371" s="459"/>
      <c r="HN371" s="452">
        <v>22.0</v>
      </c>
      <c r="HO371" s="453" t="s">
        <v>171</v>
      </c>
      <c r="HP371" s="454" t="s">
        <v>132</v>
      </c>
      <c r="HQ371" s="454" t="s">
        <v>150</v>
      </c>
      <c r="HR371" s="455"/>
      <c r="HS371" s="455" t="str">
        <f t="shared" si="3608"/>
        <v/>
      </c>
      <c r="HT371" s="455">
        <f t="shared" si="3609"/>
        <v>0</v>
      </c>
      <c r="HU371" s="456"/>
      <c r="HV371" s="455">
        <f t="shared" si="3610"/>
        <v>0</v>
      </c>
      <c r="HW371" s="456"/>
      <c r="HX371" s="455">
        <f>ADHB!HY371</f>
        <v>0</v>
      </c>
      <c r="HY371" s="455">
        <f t="shared" si="3611"/>
        <v>0</v>
      </c>
      <c r="HZ371" s="455">
        <f t="shared" si="3612"/>
        <v>0</v>
      </c>
      <c r="IA371" s="456">
        <v>0.36319999999999997</v>
      </c>
      <c r="IB371" s="457">
        <f t="shared" si="3613"/>
        <v>0</v>
      </c>
      <c r="IC371" s="458">
        <f t="shared" si="3614"/>
        <v>0</v>
      </c>
      <c r="ID371" s="459"/>
      <c r="IE371" s="452">
        <v>22.0</v>
      </c>
      <c r="IF371" s="453" t="s">
        <v>171</v>
      </c>
      <c r="IG371" s="454" t="s">
        <v>132</v>
      </c>
      <c r="IH371" s="454" t="s">
        <v>150</v>
      </c>
      <c r="II371" s="455"/>
      <c r="IJ371" s="455" t="str">
        <f t="shared" si="3615"/>
        <v/>
      </c>
      <c r="IK371" s="455">
        <f t="shared" si="3616"/>
        <v>0</v>
      </c>
      <c r="IL371" s="456"/>
      <c r="IM371" s="455">
        <f t="shared" si="3617"/>
        <v>0</v>
      </c>
      <c r="IN371" s="456"/>
      <c r="IO371" s="455">
        <f>ADHB!IP371</f>
        <v>0</v>
      </c>
      <c r="IP371" s="455">
        <f t="shared" si="3618"/>
        <v>0</v>
      </c>
      <c r="IQ371" s="455">
        <f t="shared" si="3619"/>
        <v>0</v>
      </c>
      <c r="IR371" s="456">
        <v>0.36319999999999997</v>
      </c>
      <c r="IS371" s="457">
        <f t="shared" si="3620"/>
        <v>0</v>
      </c>
      <c r="IT371" s="458">
        <f t="shared" si="3621"/>
        <v>0</v>
      </c>
      <c r="IU371" s="459"/>
      <c r="IV371" s="452">
        <v>22.0</v>
      </c>
      <c r="IW371" s="453" t="s">
        <v>171</v>
      </c>
      <c r="IX371" s="454" t="s">
        <v>132</v>
      </c>
      <c r="IY371" s="454" t="s">
        <v>150</v>
      </c>
      <c r="IZ371" s="455"/>
      <c r="JA371" s="455" t="str">
        <f t="shared" si="3622"/>
        <v/>
      </c>
      <c r="JB371" s="455">
        <f t="shared" si="3623"/>
        <v>0</v>
      </c>
      <c r="JC371" s="456"/>
      <c r="JD371" s="455">
        <f t="shared" si="3624"/>
        <v>0</v>
      </c>
      <c r="JE371" s="456"/>
      <c r="JF371" s="455">
        <f>ADHB!JG371</f>
        <v>0</v>
      </c>
      <c r="JG371" s="455">
        <f t="shared" si="3625"/>
        <v>0</v>
      </c>
      <c r="JH371" s="455">
        <f t="shared" si="3626"/>
        <v>0</v>
      </c>
      <c r="JI371" s="456">
        <v>0.36319999999999997</v>
      </c>
      <c r="JJ371" s="457">
        <f t="shared" si="3627"/>
        <v>0</v>
      </c>
      <c r="JK371" s="458">
        <f t="shared" si="3628"/>
        <v>0</v>
      </c>
      <c r="JL371" s="459"/>
      <c r="JM371" s="452">
        <v>22.0</v>
      </c>
      <c r="JN371" s="453" t="s">
        <v>171</v>
      </c>
      <c r="JO371" s="454" t="s">
        <v>132</v>
      </c>
      <c r="JP371" s="454" t="s">
        <v>150</v>
      </c>
      <c r="JQ371" s="455"/>
      <c r="JR371" s="455" t="str">
        <f t="shared" si="3629"/>
        <v/>
      </c>
      <c r="JS371" s="455">
        <f t="shared" si="3630"/>
        <v>0</v>
      </c>
      <c r="JT371" s="456"/>
      <c r="JU371" s="455">
        <f t="shared" si="3631"/>
        <v>0</v>
      </c>
      <c r="JV371" s="456"/>
      <c r="JW371" s="455" t="str">
        <f>ADHB!LF371</f>
        <v/>
      </c>
      <c r="JX371" s="455">
        <f t="shared" si="3632"/>
        <v>0</v>
      </c>
      <c r="JY371" s="455">
        <f t="shared" si="3633"/>
        <v>0</v>
      </c>
      <c r="JZ371" s="456">
        <v>0.36319999999999997</v>
      </c>
      <c r="KA371" s="457">
        <f t="shared" si="3634"/>
        <v>0</v>
      </c>
      <c r="KB371" s="458">
        <f t="shared" si="3635"/>
        <v>0</v>
      </c>
      <c r="KC371" s="459"/>
      <c r="KD371" s="452">
        <v>22.0</v>
      </c>
      <c r="KE371" s="453" t="s">
        <v>171</v>
      </c>
      <c r="KF371" s="454" t="s">
        <v>132</v>
      </c>
      <c r="KG371" s="454" t="s">
        <v>150</v>
      </c>
      <c r="KH371" s="455"/>
      <c r="KI371" s="455" t="str">
        <f t="shared" si="3636"/>
        <v/>
      </c>
      <c r="KJ371" s="455">
        <f t="shared" si="3637"/>
        <v>0</v>
      </c>
      <c r="KK371" s="456"/>
      <c r="KL371" s="455">
        <f t="shared" si="3638"/>
        <v>0</v>
      </c>
      <c r="KM371" s="456"/>
      <c r="KN371" s="455" t="str">
        <f>ADHB!LW371</f>
        <v/>
      </c>
      <c r="KO371" s="455">
        <f t="shared" si="3639"/>
        <v>0</v>
      </c>
      <c r="KP371" s="455">
        <f t="shared" si="3640"/>
        <v>0</v>
      </c>
      <c r="KQ371" s="456">
        <v>0.36319999999999997</v>
      </c>
      <c r="KR371" s="457">
        <f t="shared" si="3641"/>
        <v>0</v>
      </c>
      <c r="KS371" s="458">
        <f t="shared" si="3642"/>
        <v>0</v>
      </c>
      <c r="KT371" s="459"/>
      <c r="KU371" s="460"/>
    </row>
    <row r="372" ht="15.75" customHeight="1">
      <c r="A372" s="452">
        <v>23.0</v>
      </c>
      <c r="B372" s="453" t="s">
        <v>172</v>
      </c>
      <c r="C372" s="454" t="s">
        <v>132</v>
      </c>
      <c r="D372" s="454" t="s">
        <v>150</v>
      </c>
      <c r="E372" s="455"/>
      <c r="F372" s="455"/>
      <c r="G372" s="455">
        <f t="shared" si="3518"/>
        <v>0</v>
      </c>
      <c r="H372" s="456"/>
      <c r="I372" s="455">
        <f t="shared" si="3519"/>
        <v>0</v>
      </c>
      <c r="J372" s="456"/>
      <c r="K372" s="455">
        <f>ADHB!L372</f>
        <v>0</v>
      </c>
      <c r="L372" s="455">
        <f t="shared" si="3520"/>
        <v>0</v>
      </c>
      <c r="M372" s="455">
        <f t="shared" si="3521"/>
        <v>0</v>
      </c>
      <c r="N372" s="456">
        <v>0.36319999999999997</v>
      </c>
      <c r="O372" s="457">
        <f t="shared" si="3522"/>
        <v>0</v>
      </c>
      <c r="P372" s="458">
        <f t="shared" si="3523"/>
        <v>0</v>
      </c>
      <c r="Q372" s="459"/>
      <c r="R372" s="452">
        <v>23.0</v>
      </c>
      <c r="S372" s="453" t="s">
        <v>172</v>
      </c>
      <c r="T372" s="454" t="s">
        <v>132</v>
      </c>
      <c r="U372" s="454" t="s">
        <v>150</v>
      </c>
      <c r="V372" s="455"/>
      <c r="W372" s="455" t="str">
        <f t="shared" si="3524"/>
        <v/>
      </c>
      <c r="X372" s="455">
        <f t="shared" si="3525"/>
        <v>0</v>
      </c>
      <c r="Y372" s="456"/>
      <c r="Z372" s="455">
        <f t="shared" si="3526"/>
        <v>0</v>
      </c>
      <c r="AA372" s="456"/>
      <c r="AB372" s="455">
        <f>ADHB!AC372</f>
        <v>0</v>
      </c>
      <c r="AC372" s="455">
        <f t="shared" si="3527"/>
        <v>0</v>
      </c>
      <c r="AD372" s="455">
        <f t="shared" si="3528"/>
        <v>0</v>
      </c>
      <c r="AE372" s="456">
        <v>0.36319999999999997</v>
      </c>
      <c r="AF372" s="457">
        <f t="shared" si="3529"/>
        <v>0</v>
      </c>
      <c r="AG372" s="458">
        <f t="shared" si="3530"/>
        <v>0</v>
      </c>
      <c r="AH372" s="459"/>
      <c r="AI372" s="452">
        <v>23.0</v>
      </c>
      <c r="AJ372" s="453" t="s">
        <v>172</v>
      </c>
      <c r="AK372" s="454" t="s">
        <v>132</v>
      </c>
      <c r="AL372" s="454" t="s">
        <v>150</v>
      </c>
      <c r="AM372" s="455"/>
      <c r="AN372" s="455" t="str">
        <f t="shared" si="3531"/>
        <v/>
      </c>
      <c r="AO372" s="455">
        <f t="shared" si="3532"/>
        <v>0</v>
      </c>
      <c r="AP372" s="456"/>
      <c r="AQ372" s="455">
        <f t="shared" si="3533"/>
        <v>0</v>
      </c>
      <c r="AR372" s="456"/>
      <c r="AS372" s="455">
        <f>ADHB!AT372</f>
        <v>0</v>
      </c>
      <c r="AT372" s="455">
        <f t="shared" si="3534"/>
        <v>0</v>
      </c>
      <c r="AU372" s="455">
        <f t="shared" si="3535"/>
        <v>0</v>
      </c>
      <c r="AV372" s="456">
        <v>0.36319999999999997</v>
      </c>
      <c r="AW372" s="457">
        <f t="shared" si="3536"/>
        <v>0</v>
      </c>
      <c r="AX372" s="458">
        <f t="shared" si="3537"/>
        <v>0</v>
      </c>
      <c r="AY372" s="459"/>
      <c r="AZ372" s="452">
        <v>23.0</v>
      </c>
      <c r="BA372" s="453" t="s">
        <v>172</v>
      </c>
      <c r="BB372" s="454" t="s">
        <v>132</v>
      </c>
      <c r="BC372" s="454" t="s">
        <v>150</v>
      </c>
      <c r="BD372" s="455"/>
      <c r="BE372" s="455" t="str">
        <f t="shared" si="3538"/>
        <v/>
      </c>
      <c r="BF372" s="455">
        <f t="shared" si="3539"/>
        <v>0</v>
      </c>
      <c r="BG372" s="456"/>
      <c r="BH372" s="455">
        <f t="shared" si="3540"/>
        <v>0</v>
      </c>
      <c r="BI372" s="456"/>
      <c r="BJ372" s="455">
        <f>ADHB!BK372</f>
        <v>0</v>
      </c>
      <c r="BK372" s="455">
        <f t="shared" si="3541"/>
        <v>0</v>
      </c>
      <c r="BL372" s="455">
        <f t="shared" si="3542"/>
        <v>0</v>
      </c>
      <c r="BM372" s="456">
        <v>0.36319999999999997</v>
      </c>
      <c r="BN372" s="457">
        <f t="shared" si="3543"/>
        <v>0</v>
      </c>
      <c r="BO372" s="458">
        <f t="shared" si="3544"/>
        <v>0</v>
      </c>
      <c r="BP372" s="459"/>
      <c r="BQ372" s="452">
        <v>23.0</v>
      </c>
      <c r="BR372" s="453" t="s">
        <v>172</v>
      </c>
      <c r="BS372" s="454" t="s">
        <v>132</v>
      </c>
      <c r="BT372" s="454" t="s">
        <v>150</v>
      </c>
      <c r="BU372" s="455"/>
      <c r="BV372" s="455" t="str">
        <f t="shared" si="3545"/>
        <v/>
      </c>
      <c r="BW372" s="455">
        <f t="shared" si="3546"/>
        <v>0</v>
      </c>
      <c r="BX372" s="456"/>
      <c r="BY372" s="455">
        <f t="shared" si="3547"/>
        <v>0</v>
      </c>
      <c r="BZ372" s="456"/>
      <c r="CA372" s="455">
        <f>ADHB!CB372</f>
        <v>0</v>
      </c>
      <c r="CB372" s="455">
        <f t="shared" si="3548"/>
        <v>0</v>
      </c>
      <c r="CC372" s="455">
        <f t="shared" si="3549"/>
        <v>0</v>
      </c>
      <c r="CD372" s="456">
        <v>0.36319999999999997</v>
      </c>
      <c r="CE372" s="457">
        <f t="shared" si="3550"/>
        <v>0</v>
      </c>
      <c r="CF372" s="458">
        <f t="shared" si="3551"/>
        <v>0</v>
      </c>
      <c r="CG372" s="459"/>
      <c r="CH372" s="452">
        <v>23.0</v>
      </c>
      <c r="CI372" s="453" t="s">
        <v>172</v>
      </c>
      <c r="CJ372" s="454" t="s">
        <v>132</v>
      </c>
      <c r="CK372" s="454" t="s">
        <v>150</v>
      </c>
      <c r="CL372" s="455"/>
      <c r="CM372" s="455" t="str">
        <f t="shared" si="3552"/>
        <v/>
      </c>
      <c r="CN372" s="455">
        <f t="shared" si="3553"/>
        <v>0</v>
      </c>
      <c r="CO372" s="456"/>
      <c r="CP372" s="455">
        <f t="shared" si="3554"/>
        <v>0</v>
      </c>
      <c r="CQ372" s="456"/>
      <c r="CR372" s="455">
        <f>ADHB!CS372</f>
        <v>0</v>
      </c>
      <c r="CS372" s="455">
        <f t="shared" si="3555"/>
        <v>0</v>
      </c>
      <c r="CT372" s="455">
        <f t="shared" si="3556"/>
        <v>0</v>
      </c>
      <c r="CU372" s="456">
        <v>0.36319999999999997</v>
      </c>
      <c r="CV372" s="457">
        <f t="shared" si="3557"/>
        <v>0</v>
      </c>
      <c r="CW372" s="458">
        <f t="shared" si="3558"/>
        <v>0</v>
      </c>
      <c r="CX372" s="459"/>
      <c r="CY372" s="452">
        <v>23.0</v>
      </c>
      <c r="CZ372" s="453" t="s">
        <v>172</v>
      </c>
      <c r="DA372" s="454" t="s">
        <v>132</v>
      </c>
      <c r="DB372" s="454" t="s">
        <v>150</v>
      </c>
      <c r="DC372" s="455"/>
      <c r="DD372" s="455" t="str">
        <f t="shared" si="3559"/>
        <v/>
      </c>
      <c r="DE372" s="455">
        <f t="shared" si="3560"/>
        <v>0</v>
      </c>
      <c r="DF372" s="456"/>
      <c r="DG372" s="455">
        <f t="shared" si="3561"/>
        <v>0</v>
      </c>
      <c r="DH372" s="456"/>
      <c r="DI372" s="455">
        <f>ADHB!DJ372</f>
        <v>0</v>
      </c>
      <c r="DJ372" s="455">
        <f t="shared" si="3562"/>
        <v>0</v>
      </c>
      <c r="DK372" s="455">
        <f t="shared" si="3563"/>
        <v>0</v>
      </c>
      <c r="DL372" s="456">
        <v>0.36319999999999997</v>
      </c>
      <c r="DM372" s="457">
        <f t="shared" si="3564"/>
        <v>0</v>
      </c>
      <c r="DN372" s="458">
        <f t="shared" si="3565"/>
        <v>0</v>
      </c>
      <c r="DO372" s="459"/>
      <c r="DP372" s="452">
        <v>23.0</v>
      </c>
      <c r="DQ372" s="453" t="s">
        <v>172</v>
      </c>
      <c r="DR372" s="454" t="s">
        <v>132</v>
      </c>
      <c r="DS372" s="454" t="s">
        <v>150</v>
      </c>
      <c r="DT372" s="455"/>
      <c r="DU372" s="455" t="str">
        <f t="shared" si="3566"/>
        <v/>
      </c>
      <c r="DV372" s="455">
        <f t="shared" si="3567"/>
        <v>0</v>
      </c>
      <c r="DW372" s="456"/>
      <c r="DX372" s="455">
        <f t="shared" si="3568"/>
        <v>0</v>
      </c>
      <c r="DY372" s="456"/>
      <c r="DZ372" s="455">
        <f>ADHB!EA372</f>
        <v>0</v>
      </c>
      <c r="EA372" s="455">
        <f t="shared" si="3569"/>
        <v>0</v>
      </c>
      <c r="EB372" s="455">
        <f t="shared" si="3570"/>
        <v>0</v>
      </c>
      <c r="EC372" s="456">
        <v>0.36319999999999997</v>
      </c>
      <c r="ED372" s="457">
        <f t="shared" si="3571"/>
        <v>0</v>
      </c>
      <c r="EE372" s="458">
        <f t="shared" si="3572"/>
        <v>0</v>
      </c>
      <c r="EF372" s="459"/>
      <c r="EG372" s="452">
        <v>23.0</v>
      </c>
      <c r="EH372" s="453" t="s">
        <v>172</v>
      </c>
      <c r="EI372" s="454" t="s">
        <v>132</v>
      </c>
      <c r="EJ372" s="454" t="s">
        <v>150</v>
      </c>
      <c r="EK372" s="455"/>
      <c r="EL372" s="455" t="str">
        <f t="shared" si="3573"/>
        <v/>
      </c>
      <c r="EM372" s="455">
        <f t="shared" si="3574"/>
        <v>0</v>
      </c>
      <c r="EN372" s="456"/>
      <c r="EO372" s="455">
        <f t="shared" si="3575"/>
        <v>0</v>
      </c>
      <c r="EP372" s="456"/>
      <c r="EQ372" s="455">
        <f>ADHB!ER372</f>
        <v>0</v>
      </c>
      <c r="ER372" s="455">
        <f t="shared" si="3576"/>
        <v>0</v>
      </c>
      <c r="ES372" s="455">
        <f t="shared" si="3577"/>
        <v>0</v>
      </c>
      <c r="ET372" s="456">
        <v>0.36319999999999997</v>
      </c>
      <c r="EU372" s="457">
        <f t="shared" si="3578"/>
        <v>0</v>
      </c>
      <c r="EV372" s="458">
        <f t="shared" si="3579"/>
        <v>0</v>
      </c>
      <c r="EW372" s="459"/>
      <c r="EX372" s="452">
        <v>23.0</v>
      </c>
      <c r="EY372" s="453" t="s">
        <v>172</v>
      </c>
      <c r="EZ372" s="454" t="s">
        <v>132</v>
      </c>
      <c r="FA372" s="454" t="s">
        <v>150</v>
      </c>
      <c r="FB372" s="455"/>
      <c r="FC372" s="455" t="str">
        <f t="shared" si="3580"/>
        <v/>
      </c>
      <c r="FD372" s="455">
        <f t="shared" si="3581"/>
        <v>0</v>
      </c>
      <c r="FE372" s="456"/>
      <c r="FF372" s="455">
        <f t="shared" si="3582"/>
        <v>0</v>
      </c>
      <c r="FG372" s="456"/>
      <c r="FH372" s="455">
        <f>ADHB!FI372</f>
        <v>0</v>
      </c>
      <c r="FI372" s="455">
        <f t="shared" si="3583"/>
        <v>0</v>
      </c>
      <c r="FJ372" s="455">
        <f t="shared" si="3584"/>
        <v>0</v>
      </c>
      <c r="FK372" s="456">
        <v>0.36319999999999997</v>
      </c>
      <c r="FL372" s="457">
        <f t="shared" si="3585"/>
        <v>0</v>
      </c>
      <c r="FM372" s="458">
        <f t="shared" si="3586"/>
        <v>0</v>
      </c>
      <c r="FN372" s="459"/>
      <c r="FO372" s="452">
        <v>23.0</v>
      </c>
      <c r="FP372" s="453" t="s">
        <v>172</v>
      </c>
      <c r="FQ372" s="454" t="s">
        <v>132</v>
      </c>
      <c r="FR372" s="454" t="s">
        <v>150</v>
      </c>
      <c r="FS372" s="455"/>
      <c r="FT372" s="455" t="str">
        <f t="shared" si="3587"/>
        <v/>
      </c>
      <c r="FU372" s="455">
        <f t="shared" si="3588"/>
        <v>0</v>
      </c>
      <c r="FV372" s="456"/>
      <c r="FW372" s="455">
        <f t="shared" si="3589"/>
        <v>0</v>
      </c>
      <c r="FX372" s="456"/>
      <c r="FY372" s="455">
        <f>ADHB!FZ372</f>
        <v>0</v>
      </c>
      <c r="FZ372" s="455">
        <f t="shared" si="3590"/>
        <v>0</v>
      </c>
      <c r="GA372" s="455">
        <f t="shared" si="3591"/>
        <v>0</v>
      </c>
      <c r="GB372" s="456">
        <v>0.36319999999999997</v>
      </c>
      <c r="GC372" s="457">
        <f t="shared" si="3592"/>
        <v>0</v>
      </c>
      <c r="GD372" s="458">
        <f t="shared" si="3593"/>
        <v>0</v>
      </c>
      <c r="GE372" s="459"/>
      <c r="GF372" s="452">
        <v>23.0</v>
      </c>
      <c r="GG372" s="453" t="s">
        <v>172</v>
      </c>
      <c r="GH372" s="454" t="s">
        <v>132</v>
      </c>
      <c r="GI372" s="454" t="s">
        <v>150</v>
      </c>
      <c r="GJ372" s="455"/>
      <c r="GK372" s="455" t="str">
        <f t="shared" si="3594"/>
        <v/>
      </c>
      <c r="GL372" s="455">
        <f t="shared" si="3595"/>
        <v>0</v>
      </c>
      <c r="GM372" s="456"/>
      <c r="GN372" s="455">
        <f t="shared" si="3596"/>
        <v>0</v>
      </c>
      <c r="GO372" s="456"/>
      <c r="GP372" s="455">
        <f>ADHB!GQ372</f>
        <v>0</v>
      </c>
      <c r="GQ372" s="455">
        <f t="shared" si="3597"/>
        <v>0</v>
      </c>
      <c r="GR372" s="455">
        <f t="shared" si="3598"/>
        <v>0</v>
      </c>
      <c r="GS372" s="456">
        <v>0.36319999999999997</v>
      </c>
      <c r="GT372" s="457">
        <f t="shared" si="3599"/>
        <v>0</v>
      </c>
      <c r="GU372" s="458">
        <f t="shared" si="3600"/>
        <v>0</v>
      </c>
      <c r="GV372" s="459"/>
      <c r="GW372" s="452">
        <v>23.0</v>
      </c>
      <c r="GX372" s="453" t="s">
        <v>172</v>
      </c>
      <c r="GY372" s="454" t="s">
        <v>132</v>
      </c>
      <c r="GZ372" s="454" t="s">
        <v>150</v>
      </c>
      <c r="HA372" s="455"/>
      <c r="HB372" s="455" t="str">
        <f t="shared" si="3601"/>
        <v/>
      </c>
      <c r="HC372" s="455">
        <f t="shared" si="3602"/>
        <v>0</v>
      </c>
      <c r="HD372" s="456"/>
      <c r="HE372" s="455">
        <f t="shared" si="3603"/>
        <v>0</v>
      </c>
      <c r="HF372" s="456"/>
      <c r="HG372" s="455">
        <f>ADHB!HH372</f>
        <v>0</v>
      </c>
      <c r="HH372" s="455">
        <f t="shared" si="3604"/>
        <v>0</v>
      </c>
      <c r="HI372" s="455">
        <f t="shared" si="3605"/>
        <v>0</v>
      </c>
      <c r="HJ372" s="456">
        <v>0.36319999999999997</v>
      </c>
      <c r="HK372" s="457">
        <f t="shared" si="3606"/>
        <v>0</v>
      </c>
      <c r="HL372" s="458">
        <f t="shared" si="3607"/>
        <v>0</v>
      </c>
      <c r="HM372" s="459"/>
      <c r="HN372" s="452">
        <v>23.0</v>
      </c>
      <c r="HO372" s="453" t="s">
        <v>172</v>
      </c>
      <c r="HP372" s="454" t="s">
        <v>132</v>
      </c>
      <c r="HQ372" s="454" t="s">
        <v>150</v>
      </c>
      <c r="HR372" s="455"/>
      <c r="HS372" s="455" t="str">
        <f t="shared" si="3608"/>
        <v/>
      </c>
      <c r="HT372" s="455">
        <f t="shared" si="3609"/>
        <v>0</v>
      </c>
      <c r="HU372" s="456"/>
      <c r="HV372" s="455">
        <f t="shared" si="3610"/>
        <v>0</v>
      </c>
      <c r="HW372" s="456"/>
      <c r="HX372" s="455">
        <f>ADHB!HY372</f>
        <v>0</v>
      </c>
      <c r="HY372" s="455">
        <f t="shared" si="3611"/>
        <v>0</v>
      </c>
      <c r="HZ372" s="455">
        <f t="shared" si="3612"/>
        <v>0</v>
      </c>
      <c r="IA372" s="456">
        <v>0.36319999999999997</v>
      </c>
      <c r="IB372" s="457">
        <f t="shared" si="3613"/>
        <v>0</v>
      </c>
      <c r="IC372" s="458">
        <f t="shared" si="3614"/>
        <v>0</v>
      </c>
      <c r="ID372" s="459"/>
      <c r="IE372" s="452">
        <v>23.0</v>
      </c>
      <c r="IF372" s="453" t="s">
        <v>172</v>
      </c>
      <c r="IG372" s="454" t="s">
        <v>132</v>
      </c>
      <c r="IH372" s="454" t="s">
        <v>150</v>
      </c>
      <c r="II372" s="455"/>
      <c r="IJ372" s="455" t="str">
        <f t="shared" si="3615"/>
        <v/>
      </c>
      <c r="IK372" s="455">
        <f t="shared" si="3616"/>
        <v>0</v>
      </c>
      <c r="IL372" s="456"/>
      <c r="IM372" s="455">
        <f t="shared" si="3617"/>
        <v>0</v>
      </c>
      <c r="IN372" s="456"/>
      <c r="IO372" s="455">
        <f>ADHB!IP372</f>
        <v>0</v>
      </c>
      <c r="IP372" s="455">
        <f t="shared" si="3618"/>
        <v>0</v>
      </c>
      <c r="IQ372" s="455">
        <f t="shared" si="3619"/>
        <v>0</v>
      </c>
      <c r="IR372" s="456">
        <v>0.36319999999999997</v>
      </c>
      <c r="IS372" s="457">
        <f t="shared" si="3620"/>
        <v>0</v>
      </c>
      <c r="IT372" s="458">
        <f t="shared" si="3621"/>
        <v>0</v>
      </c>
      <c r="IU372" s="459"/>
      <c r="IV372" s="452">
        <v>23.0</v>
      </c>
      <c r="IW372" s="453" t="s">
        <v>172</v>
      </c>
      <c r="IX372" s="454" t="s">
        <v>132</v>
      </c>
      <c r="IY372" s="454" t="s">
        <v>150</v>
      </c>
      <c r="IZ372" s="455"/>
      <c r="JA372" s="455" t="str">
        <f t="shared" si="3622"/>
        <v/>
      </c>
      <c r="JB372" s="455">
        <f t="shared" si="3623"/>
        <v>0</v>
      </c>
      <c r="JC372" s="456"/>
      <c r="JD372" s="455">
        <f t="shared" si="3624"/>
        <v>0</v>
      </c>
      <c r="JE372" s="456"/>
      <c r="JF372" s="455">
        <f>ADHB!JG372</f>
        <v>0</v>
      </c>
      <c r="JG372" s="455">
        <f t="shared" si="3625"/>
        <v>0</v>
      </c>
      <c r="JH372" s="455">
        <f t="shared" si="3626"/>
        <v>0</v>
      </c>
      <c r="JI372" s="456">
        <v>0.36319999999999997</v>
      </c>
      <c r="JJ372" s="457">
        <f t="shared" si="3627"/>
        <v>0</v>
      </c>
      <c r="JK372" s="458">
        <f t="shared" si="3628"/>
        <v>0</v>
      </c>
      <c r="JL372" s="459"/>
      <c r="JM372" s="452">
        <v>23.0</v>
      </c>
      <c r="JN372" s="453" t="s">
        <v>172</v>
      </c>
      <c r="JO372" s="454" t="s">
        <v>132</v>
      </c>
      <c r="JP372" s="454" t="s">
        <v>150</v>
      </c>
      <c r="JQ372" s="455"/>
      <c r="JR372" s="455" t="str">
        <f t="shared" si="3629"/>
        <v/>
      </c>
      <c r="JS372" s="455">
        <f t="shared" si="3630"/>
        <v>0</v>
      </c>
      <c r="JT372" s="456"/>
      <c r="JU372" s="455">
        <f t="shared" si="3631"/>
        <v>0</v>
      </c>
      <c r="JV372" s="456"/>
      <c r="JW372" s="455" t="str">
        <f>ADHB!LF372</f>
        <v/>
      </c>
      <c r="JX372" s="455">
        <f t="shared" si="3632"/>
        <v>0</v>
      </c>
      <c r="JY372" s="455">
        <f t="shared" si="3633"/>
        <v>0</v>
      </c>
      <c r="JZ372" s="456">
        <v>0.36319999999999997</v>
      </c>
      <c r="KA372" s="457">
        <f t="shared" si="3634"/>
        <v>0</v>
      </c>
      <c r="KB372" s="458">
        <f t="shared" si="3635"/>
        <v>0</v>
      </c>
      <c r="KC372" s="459"/>
      <c r="KD372" s="452">
        <v>23.0</v>
      </c>
      <c r="KE372" s="453" t="s">
        <v>172</v>
      </c>
      <c r="KF372" s="454" t="s">
        <v>132</v>
      </c>
      <c r="KG372" s="454" t="s">
        <v>150</v>
      </c>
      <c r="KH372" s="455"/>
      <c r="KI372" s="455" t="str">
        <f t="shared" si="3636"/>
        <v/>
      </c>
      <c r="KJ372" s="455">
        <f t="shared" si="3637"/>
        <v>0</v>
      </c>
      <c r="KK372" s="456"/>
      <c r="KL372" s="455">
        <f t="shared" si="3638"/>
        <v>0</v>
      </c>
      <c r="KM372" s="456"/>
      <c r="KN372" s="455" t="str">
        <f>ADHB!LW372</f>
        <v/>
      </c>
      <c r="KO372" s="455">
        <f t="shared" si="3639"/>
        <v>0</v>
      </c>
      <c r="KP372" s="455">
        <f t="shared" si="3640"/>
        <v>0</v>
      </c>
      <c r="KQ372" s="456">
        <v>0.36319999999999997</v>
      </c>
      <c r="KR372" s="457">
        <f t="shared" si="3641"/>
        <v>0</v>
      </c>
      <c r="KS372" s="458">
        <f t="shared" si="3642"/>
        <v>0</v>
      </c>
      <c r="KT372" s="459"/>
      <c r="KU372" s="460"/>
    </row>
    <row r="373" ht="15.75" customHeight="1">
      <c r="A373" s="452">
        <v>24.0</v>
      </c>
      <c r="B373" s="453" t="s">
        <v>173</v>
      </c>
      <c r="C373" s="454" t="s">
        <v>132</v>
      </c>
      <c r="D373" s="454" t="s">
        <v>150</v>
      </c>
      <c r="E373" s="455"/>
      <c r="F373" s="455"/>
      <c r="G373" s="455">
        <f t="shared" si="3518"/>
        <v>0</v>
      </c>
      <c r="H373" s="456"/>
      <c r="I373" s="455">
        <f t="shared" si="3519"/>
        <v>0</v>
      </c>
      <c r="J373" s="456"/>
      <c r="K373" s="455">
        <f>ADHB!L373</f>
        <v>0</v>
      </c>
      <c r="L373" s="455">
        <f t="shared" si="3520"/>
        <v>0</v>
      </c>
      <c r="M373" s="455">
        <f t="shared" si="3521"/>
        <v>0</v>
      </c>
      <c r="N373" s="456">
        <v>0.36319999999999997</v>
      </c>
      <c r="O373" s="457">
        <f t="shared" si="3522"/>
        <v>0</v>
      </c>
      <c r="P373" s="458">
        <f t="shared" si="3523"/>
        <v>0</v>
      </c>
      <c r="Q373" s="459"/>
      <c r="R373" s="452">
        <v>24.0</v>
      </c>
      <c r="S373" s="453" t="s">
        <v>173</v>
      </c>
      <c r="T373" s="454" t="s">
        <v>132</v>
      </c>
      <c r="U373" s="454" t="s">
        <v>150</v>
      </c>
      <c r="V373" s="455"/>
      <c r="W373" s="455" t="str">
        <f t="shared" si="3524"/>
        <v/>
      </c>
      <c r="X373" s="455">
        <f t="shared" si="3525"/>
        <v>0</v>
      </c>
      <c r="Y373" s="456"/>
      <c r="Z373" s="455">
        <f t="shared" si="3526"/>
        <v>0</v>
      </c>
      <c r="AA373" s="456"/>
      <c r="AB373" s="455">
        <f>ADHB!AC373</f>
        <v>0</v>
      </c>
      <c r="AC373" s="455">
        <f t="shared" si="3527"/>
        <v>0</v>
      </c>
      <c r="AD373" s="455">
        <f t="shared" si="3528"/>
        <v>0</v>
      </c>
      <c r="AE373" s="456">
        <v>0.36319999999999997</v>
      </c>
      <c r="AF373" s="457">
        <f t="shared" si="3529"/>
        <v>0</v>
      </c>
      <c r="AG373" s="458">
        <f t="shared" si="3530"/>
        <v>0</v>
      </c>
      <c r="AH373" s="459"/>
      <c r="AI373" s="452">
        <v>24.0</v>
      </c>
      <c r="AJ373" s="453" t="s">
        <v>173</v>
      </c>
      <c r="AK373" s="454" t="s">
        <v>132</v>
      </c>
      <c r="AL373" s="454" t="s">
        <v>150</v>
      </c>
      <c r="AM373" s="455"/>
      <c r="AN373" s="455" t="str">
        <f t="shared" si="3531"/>
        <v/>
      </c>
      <c r="AO373" s="455">
        <f t="shared" si="3532"/>
        <v>0</v>
      </c>
      <c r="AP373" s="456"/>
      <c r="AQ373" s="455">
        <f t="shared" si="3533"/>
        <v>0</v>
      </c>
      <c r="AR373" s="456"/>
      <c r="AS373" s="455">
        <f>ADHB!AT373</f>
        <v>0</v>
      </c>
      <c r="AT373" s="455">
        <f t="shared" si="3534"/>
        <v>0</v>
      </c>
      <c r="AU373" s="455">
        <f t="shared" si="3535"/>
        <v>0</v>
      </c>
      <c r="AV373" s="456">
        <v>0.36319999999999997</v>
      </c>
      <c r="AW373" s="457">
        <f t="shared" si="3536"/>
        <v>0</v>
      </c>
      <c r="AX373" s="458">
        <f t="shared" si="3537"/>
        <v>0</v>
      </c>
      <c r="AY373" s="459"/>
      <c r="AZ373" s="452">
        <v>24.0</v>
      </c>
      <c r="BA373" s="453" t="s">
        <v>173</v>
      </c>
      <c r="BB373" s="454" t="s">
        <v>132</v>
      </c>
      <c r="BC373" s="454" t="s">
        <v>150</v>
      </c>
      <c r="BD373" s="455"/>
      <c r="BE373" s="455" t="str">
        <f t="shared" si="3538"/>
        <v/>
      </c>
      <c r="BF373" s="455">
        <f t="shared" si="3539"/>
        <v>0</v>
      </c>
      <c r="BG373" s="456"/>
      <c r="BH373" s="455">
        <f t="shared" si="3540"/>
        <v>0</v>
      </c>
      <c r="BI373" s="456"/>
      <c r="BJ373" s="455">
        <f>ADHB!BK373</f>
        <v>0</v>
      </c>
      <c r="BK373" s="455">
        <f t="shared" si="3541"/>
        <v>0</v>
      </c>
      <c r="BL373" s="455">
        <f t="shared" si="3542"/>
        <v>0</v>
      </c>
      <c r="BM373" s="456">
        <v>0.36319999999999997</v>
      </c>
      <c r="BN373" s="457">
        <f t="shared" si="3543"/>
        <v>0</v>
      </c>
      <c r="BO373" s="458">
        <f t="shared" si="3544"/>
        <v>0</v>
      </c>
      <c r="BP373" s="459"/>
      <c r="BQ373" s="452">
        <v>24.0</v>
      </c>
      <c r="BR373" s="453" t="s">
        <v>173</v>
      </c>
      <c r="BS373" s="454" t="s">
        <v>132</v>
      </c>
      <c r="BT373" s="454" t="s">
        <v>150</v>
      </c>
      <c r="BU373" s="455"/>
      <c r="BV373" s="455" t="str">
        <f t="shared" si="3545"/>
        <v/>
      </c>
      <c r="BW373" s="455">
        <f t="shared" si="3546"/>
        <v>0</v>
      </c>
      <c r="BX373" s="456"/>
      <c r="BY373" s="455">
        <f t="shared" si="3547"/>
        <v>0</v>
      </c>
      <c r="BZ373" s="456"/>
      <c r="CA373" s="455">
        <f>ADHB!CB373</f>
        <v>0</v>
      </c>
      <c r="CB373" s="455">
        <f t="shared" si="3548"/>
        <v>0</v>
      </c>
      <c r="CC373" s="455">
        <f t="shared" si="3549"/>
        <v>0</v>
      </c>
      <c r="CD373" s="456">
        <v>0.36319999999999997</v>
      </c>
      <c r="CE373" s="457">
        <f t="shared" si="3550"/>
        <v>0</v>
      </c>
      <c r="CF373" s="458">
        <f t="shared" si="3551"/>
        <v>0</v>
      </c>
      <c r="CG373" s="459"/>
      <c r="CH373" s="452">
        <v>24.0</v>
      </c>
      <c r="CI373" s="453" t="s">
        <v>173</v>
      </c>
      <c r="CJ373" s="454" t="s">
        <v>132</v>
      </c>
      <c r="CK373" s="454" t="s">
        <v>150</v>
      </c>
      <c r="CL373" s="455"/>
      <c r="CM373" s="455" t="str">
        <f t="shared" si="3552"/>
        <v/>
      </c>
      <c r="CN373" s="455">
        <f t="shared" si="3553"/>
        <v>0</v>
      </c>
      <c r="CO373" s="456"/>
      <c r="CP373" s="455">
        <f t="shared" si="3554"/>
        <v>0</v>
      </c>
      <c r="CQ373" s="456"/>
      <c r="CR373" s="455">
        <f>ADHB!CS373</f>
        <v>0</v>
      </c>
      <c r="CS373" s="455">
        <f t="shared" si="3555"/>
        <v>0</v>
      </c>
      <c r="CT373" s="455">
        <f t="shared" si="3556"/>
        <v>0</v>
      </c>
      <c r="CU373" s="456">
        <v>0.36319999999999997</v>
      </c>
      <c r="CV373" s="457">
        <f t="shared" si="3557"/>
        <v>0</v>
      </c>
      <c r="CW373" s="458">
        <f t="shared" si="3558"/>
        <v>0</v>
      </c>
      <c r="CX373" s="459"/>
      <c r="CY373" s="452">
        <v>24.0</v>
      </c>
      <c r="CZ373" s="453" t="s">
        <v>173</v>
      </c>
      <c r="DA373" s="454" t="s">
        <v>132</v>
      </c>
      <c r="DB373" s="454" t="s">
        <v>150</v>
      </c>
      <c r="DC373" s="455"/>
      <c r="DD373" s="455" t="str">
        <f t="shared" si="3559"/>
        <v/>
      </c>
      <c r="DE373" s="455">
        <f t="shared" si="3560"/>
        <v>0</v>
      </c>
      <c r="DF373" s="456"/>
      <c r="DG373" s="455">
        <f t="shared" si="3561"/>
        <v>0</v>
      </c>
      <c r="DH373" s="456"/>
      <c r="DI373" s="455">
        <f>ADHB!DJ373</f>
        <v>0</v>
      </c>
      <c r="DJ373" s="455">
        <f t="shared" si="3562"/>
        <v>0</v>
      </c>
      <c r="DK373" s="455">
        <f t="shared" si="3563"/>
        <v>0</v>
      </c>
      <c r="DL373" s="456">
        <v>0.36319999999999997</v>
      </c>
      <c r="DM373" s="457">
        <f t="shared" si="3564"/>
        <v>0</v>
      </c>
      <c r="DN373" s="458">
        <f t="shared" si="3565"/>
        <v>0</v>
      </c>
      <c r="DO373" s="459"/>
      <c r="DP373" s="452">
        <v>24.0</v>
      </c>
      <c r="DQ373" s="453" t="s">
        <v>173</v>
      </c>
      <c r="DR373" s="454" t="s">
        <v>132</v>
      </c>
      <c r="DS373" s="454" t="s">
        <v>150</v>
      </c>
      <c r="DT373" s="455"/>
      <c r="DU373" s="455" t="str">
        <f t="shared" si="3566"/>
        <v/>
      </c>
      <c r="DV373" s="455">
        <f t="shared" si="3567"/>
        <v>0</v>
      </c>
      <c r="DW373" s="456"/>
      <c r="DX373" s="455">
        <f t="shared" si="3568"/>
        <v>0</v>
      </c>
      <c r="DY373" s="456"/>
      <c r="DZ373" s="455">
        <f>ADHB!EA373</f>
        <v>0</v>
      </c>
      <c r="EA373" s="455">
        <f t="shared" si="3569"/>
        <v>0</v>
      </c>
      <c r="EB373" s="455">
        <f t="shared" si="3570"/>
        <v>0</v>
      </c>
      <c r="EC373" s="456">
        <v>0.36319999999999997</v>
      </c>
      <c r="ED373" s="457">
        <f t="shared" si="3571"/>
        <v>0</v>
      </c>
      <c r="EE373" s="458">
        <f t="shared" si="3572"/>
        <v>0</v>
      </c>
      <c r="EF373" s="459"/>
      <c r="EG373" s="452">
        <v>24.0</v>
      </c>
      <c r="EH373" s="453" t="s">
        <v>173</v>
      </c>
      <c r="EI373" s="454" t="s">
        <v>132</v>
      </c>
      <c r="EJ373" s="454" t="s">
        <v>150</v>
      </c>
      <c r="EK373" s="455"/>
      <c r="EL373" s="455" t="str">
        <f t="shared" si="3573"/>
        <v/>
      </c>
      <c r="EM373" s="455">
        <f t="shared" si="3574"/>
        <v>0</v>
      </c>
      <c r="EN373" s="456"/>
      <c r="EO373" s="455">
        <f t="shared" si="3575"/>
        <v>0</v>
      </c>
      <c r="EP373" s="456"/>
      <c r="EQ373" s="455">
        <f>ADHB!ER373</f>
        <v>0</v>
      </c>
      <c r="ER373" s="455">
        <f t="shared" si="3576"/>
        <v>0</v>
      </c>
      <c r="ES373" s="455">
        <f t="shared" si="3577"/>
        <v>0</v>
      </c>
      <c r="ET373" s="456">
        <v>0.36319999999999997</v>
      </c>
      <c r="EU373" s="457">
        <f t="shared" si="3578"/>
        <v>0</v>
      </c>
      <c r="EV373" s="458">
        <f t="shared" si="3579"/>
        <v>0</v>
      </c>
      <c r="EW373" s="459"/>
      <c r="EX373" s="452">
        <v>24.0</v>
      </c>
      <c r="EY373" s="453" t="s">
        <v>173</v>
      </c>
      <c r="EZ373" s="454" t="s">
        <v>132</v>
      </c>
      <c r="FA373" s="454" t="s">
        <v>150</v>
      </c>
      <c r="FB373" s="455"/>
      <c r="FC373" s="455" t="str">
        <f t="shared" si="3580"/>
        <v/>
      </c>
      <c r="FD373" s="455">
        <f t="shared" si="3581"/>
        <v>0</v>
      </c>
      <c r="FE373" s="456"/>
      <c r="FF373" s="455">
        <f t="shared" si="3582"/>
        <v>0</v>
      </c>
      <c r="FG373" s="456"/>
      <c r="FH373" s="455">
        <f>ADHB!FI373</f>
        <v>0</v>
      </c>
      <c r="FI373" s="455">
        <f t="shared" si="3583"/>
        <v>0</v>
      </c>
      <c r="FJ373" s="455">
        <f t="shared" si="3584"/>
        <v>0</v>
      </c>
      <c r="FK373" s="456">
        <v>0.36319999999999997</v>
      </c>
      <c r="FL373" s="457">
        <f t="shared" si="3585"/>
        <v>0</v>
      </c>
      <c r="FM373" s="458">
        <f t="shared" si="3586"/>
        <v>0</v>
      </c>
      <c r="FN373" s="459"/>
      <c r="FO373" s="452">
        <v>24.0</v>
      </c>
      <c r="FP373" s="453" t="s">
        <v>173</v>
      </c>
      <c r="FQ373" s="454" t="s">
        <v>132</v>
      </c>
      <c r="FR373" s="454" t="s">
        <v>150</v>
      </c>
      <c r="FS373" s="455"/>
      <c r="FT373" s="455" t="str">
        <f t="shared" si="3587"/>
        <v/>
      </c>
      <c r="FU373" s="455">
        <f t="shared" si="3588"/>
        <v>0</v>
      </c>
      <c r="FV373" s="456"/>
      <c r="FW373" s="455">
        <f t="shared" si="3589"/>
        <v>0</v>
      </c>
      <c r="FX373" s="456"/>
      <c r="FY373" s="455">
        <f>ADHB!FZ373</f>
        <v>0</v>
      </c>
      <c r="FZ373" s="455">
        <f t="shared" si="3590"/>
        <v>0</v>
      </c>
      <c r="GA373" s="455">
        <f t="shared" si="3591"/>
        <v>0</v>
      </c>
      <c r="GB373" s="456">
        <v>0.36319999999999997</v>
      </c>
      <c r="GC373" s="457">
        <f t="shared" si="3592"/>
        <v>0</v>
      </c>
      <c r="GD373" s="458">
        <f t="shared" si="3593"/>
        <v>0</v>
      </c>
      <c r="GE373" s="459"/>
      <c r="GF373" s="452">
        <v>24.0</v>
      </c>
      <c r="GG373" s="453" t="s">
        <v>173</v>
      </c>
      <c r="GH373" s="454" t="s">
        <v>132</v>
      </c>
      <c r="GI373" s="454" t="s">
        <v>150</v>
      </c>
      <c r="GJ373" s="455"/>
      <c r="GK373" s="455" t="str">
        <f t="shared" si="3594"/>
        <v/>
      </c>
      <c r="GL373" s="455">
        <f t="shared" si="3595"/>
        <v>0</v>
      </c>
      <c r="GM373" s="456"/>
      <c r="GN373" s="455">
        <f t="shared" si="3596"/>
        <v>0</v>
      </c>
      <c r="GO373" s="456"/>
      <c r="GP373" s="455">
        <f>ADHB!GQ373</f>
        <v>0</v>
      </c>
      <c r="GQ373" s="455">
        <f t="shared" si="3597"/>
        <v>0</v>
      </c>
      <c r="GR373" s="455">
        <f t="shared" si="3598"/>
        <v>0</v>
      </c>
      <c r="GS373" s="456">
        <v>0.36319999999999997</v>
      </c>
      <c r="GT373" s="457">
        <f t="shared" si="3599"/>
        <v>0</v>
      </c>
      <c r="GU373" s="458">
        <f t="shared" si="3600"/>
        <v>0</v>
      </c>
      <c r="GV373" s="459"/>
      <c r="GW373" s="452">
        <v>24.0</v>
      </c>
      <c r="GX373" s="453" t="s">
        <v>173</v>
      </c>
      <c r="GY373" s="454" t="s">
        <v>132</v>
      </c>
      <c r="GZ373" s="454" t="s">
        <v>150</v>
      </c>
      <c r="HA373" s="455"/>
      <c r="HB373" s="455" t="str">
        <f t="shared" si="3601"/>
        <v/>
      </c>
      <c r="HC373" s="455">
        <f t="shared" si="3602"/>
        <v>0</v>
      </c>
      <c r="HD373" s="456"/>
      <c r="HE373" s="455">
        <f t="shared" si="3603"/>
        <v>0</v>
      </c>
      <c r="HF373" s="456"/>
      <c r="HG373" s="455">
        <f>ADHB!HH373</f>
        <v>0</v>
      </c>
      <c r="HH373" s="455">
        <f t="shared" si="3604"/>
        <v>0</v>
      </c>
      <c r="HI373" s="455">
        <f t="shared" si="3605"/>
        <v>0</v>
      </c>
      <c r="HJ373" s="456">
        <v>0.36319999999999997</v>
      </c>
      <c r="HK373" s="457">
        <f t="shared" si="3606"/>
        <v>0</v>
      </c>
      <c r="HL373" s="458">
        <f t="shared" si="3607"/>
        <v>0</v>
      </c>
      <c r="HM373" s="459"/>
      <c r="HN373" s="452">
        <v>24.0</v>
      </c>
      <c r="HO373" s="453" t="s">
        <v>173</v>
      </c>
      <c r="HP373" s="454" t="s">
        <v>132</v>
      </c>
      <c r="HQ373" s="454" t="s">
        <v>150</v>
      </c>
      <c r="HR373" s="455"/>
      <c r="HS373" s="455" t="str">
        <f t="shared" si="3608"/>
        <v/>
      </c>
      <c r="HT373" s="455">
        <f t="shared" si="3609"/>
        <v>0</v>
      </c>
      <c r="HU373" s="456"/>
      <c r="HV373" s="455">
        <f t="shared" si="3610"/>
        <v>0</v>
      </c>
      <c r="HW373" s="456"/>
      <c r="HX373" s="455">
        <f>ADHB!HY373</f>
        <v>0</v>
      </c>
      <c r="HY373" s="455">
        <f t="shared" si="3611"/>
        <v>0</v>
      </c>
      <c r="HZ373" s="455">
        <f t="shared" si="3612"/>
        <v>0</v>
      </c>
      <c r="IA373" s="456">
        <v>0.36319999999999997</v>
      </c>
      <c r="IB373" s="457">
        <f t="shared" si="3613"/>
        <v>0</v>
      </c>
      <c r="IC373" s="458">
        <f t="shared" si="3614"/>
        <v>0</v>
      </c>
      <c r="ID373" s="459"/>
      <c r="IE373" s="452">
        <v>24.0</v>
      </c>
      <c r="IF373" s="453" t="s">
        <v>173</v>
      </c>
      <c r="IG373" s="454" t="s">
        <v>132</v>
      </c>
      <c r="IH373" s="454" t="s">
        <v>150</v>
      </c>
      <c r="II373" s="455"/>
      <c r="IJ373" s="455" t="str">
        <f t="shared" si="3615"/>
        <v/>
      </c>
      <c r="IK373" s="455">
        <f t="shared" si="3616"/>
        <v>0</v>
      </c>
      <c r="IL373" s="456"/>
      <c r="IM373" s="455">
        <f t="shared" si="3617"/>
        <v>0</v>
      </c>
      <c r="IN373" s="456"/>
      <c r="IO373" s="455">
        <f>ADHB!IP373</f>
        <v>0</v>
      </c>
      <c r="IP373" s="455">
        <f t="shared" si="3618"/>
        <v>0</v>
      </c>
      <c r="IQ373" s="455">
        <f t="shared" si="3619"/>
        <v>0</v>
      </c>
      <c r="IR373" s="456">
        <v>0.36319999999999997</v>
      </c>
      <c r="IS373" s="457">
        <f t="shared" si="3620"/>
        <v>0</v>
      </c>
      <c r="IT373" s="458">
        <f t="shared" si="3621"/>
        <v>0</v>
      </c>
      <c r="IU373" s="459"/>
      <c r="IV373" s="452">
        <v>24.0</v>
      </c>
      <c r="IW373" s="453" t="s">
        <v>173</v>
      </c>
      <c r="IX373" s="454" t="s">
        <v>132</v>
      </c>
      <c r="IY373" s="454" t="s">
        <v>150</v>
      </c>
      <c r="IZ373" s="455"/>
      <c r="JA373" s="455" t="str">
        <f t="shared" si="3622"/>
        <v/>
      </c>
      <c r="JB373" s="455">
        <f t="shared" si="3623"/>
        <v>0</v>
      </c>
      <c r="JC373" s="456"/>
      <c r="JD373" s="455">
        <f t="shared" si="3624"/>
        <v>0</v>
      </c>
      <c r="JE373" s="456"/>
      <c r="JF373" s="455">
        <f>ADHB!JG373</f>
        <v>0</v>
      </c>
      <c r="JG373" s="455">
        <f t="shared" si="3625"/>
        <v>0</v>
      </c>
      <c r="JH373" s="455">
        <f t="shared" si="3626"/>
        <v>0</v>
      </c>
      <c r="JI373" s="456">
        <v>0.36319999999999997</v>
      </c>
      <c r="JJ373" s="457">
        <f t="shared" si="3627"/>
        <v>0</v>
      </c>
      <c r="JK373" s="458">
        <f t="shared" si="3628"/>
        <v>0</v>
      </c>
      <c r="JL373" s="459"/>
      <c r="JM373" s="452">
        <v>24.0</v>
      </c>
      <c r="JN373" s="453" t="s">
        <v>173</v>
      </c>
      <c r="JO373" s="454" t="s">
        <v>132</v>
      </c>
      <c r="JP373" s="454" t="s">
        <v>150</v>
      </c>
      <c r="JQ373" s="455"/>
      <c r="JR373" s="455" t="str">
        <f t="shared" si="3629"/>
        <v/>
      </c>
      <c r="JS373" s="455">
        <f t="shared" si="3630"/>
        <v>0</v>
      </c>
      <c r="JT373" s="456"/>
      <c r="JU373" s="455">
        <f t="shared" si="3631"/>
        <v>0</v>
      </c>
      <c r="JV373" s="456"/>
      <c r="JW373" s="455" t="str">
        <f>ADHB!LF373</f>
        <v/>
      </c>
      <c r="JX373" s="455">
        <f t="shared" si="3632"/>
        <v>0</v>
      </c>
      <c r="JY373" s="455">
        <f t="shared" si="3633"/>
        <v>0</v>
      </c>
      <c r="JZ373" s="456">
        <v>0.36319999999999997</v>
      </c>
      <c r="KA373" s="457">
        <f t="shared" si="3634"/>
        <v>0</v>
      </c>
      <c r="KB373" s="458">
        <f t="shared" si="3635"/>
        <v>0</v>
      </c>
      <c r="KC373" s="459"/>
      <c r="KD373" s="452">
        <v>24.0</v>
      </c>
      <c r="KE373" s="453" t="s">
        <v>173</v>
      </c>
      <c r="KF373" s="454" t="s">
        <v>132</v>
      </c>
      <c r="KG373" s="454" t="s">
        <v>150</v>
      </c>
      <c r="KH373" s="455"/>
      <c r="KI373" s="455" t="str">
        <f t="shared" si="3636"/>
        <v/>
      </c>
      <c r="KJ373" s="455">
        <f t="shared" si="3637"/>
        <v>0</v>
      </c>
      <c r="KK373" s="456"/>
      <c r="KL373" s="455">
        <f t="shared" si="3638"/>
        <v>0</v>
      </c>
      <c r="KM373" s="456"/>
      <c r="KN373" s="455" t="str">
        <f>ADHB!LW373</f>
        <v/>
      </c>
      <c r="KO373" s="455">
        <f t="shared" si="3639"/>
        <v>0</v>
      </c>
      <c r="KP373" s="455">
        <f t="shared" si="3640"/>
        <v>0</v>
      </c>
      <c r="KQ373" s="456">
        <v>0.36319999999999997</v>
      </c>
      <c r="KR373" s="457">
        <f t="shared" si="3641"/>
        <v>0</v>
      </c>
      <c r="KS373" s="458">
        <f t="shared" si="3642"/>
        <v>0</v>
      </c>
      <c r="KT373" s="459"/>
      <c r="KU373" s="460"/>
    </row>
    <row r="374" ht="15.75" customHeight="1">
      <c r="A374" s="452">
        <v>25.0</v>
      </c>
      <c r="B374" s="453" t="s">
        <v>174</v>
      </c>
      <c r="C374" s="454" t="s">
        <v>132</v>
      </c>
      <c r="D374" s="454" t="s">
        <v>132</v>
      </c>
      <c r="E374" s="455"/>
      <c r="F374" s="455"/>
      <c r="G374" s="455">
        <f t="shared" si="3518"/>
        <v>0</v>
      </c>
      <c r="H374" s="456"/>
      <c r="I374" s="455">
        <f t="shared" si="3519"/>
        <v>0</v>
      </c>
      <c r="J374" s="456"/>
      <c r="K374" s="455">
        <f>ADHB!L374</f>
        <v>0</v>
      </c>
      <c r="L374" s="455">
        <f t="shared" si="3520"/>
        <v>0</v>
      </c>
      <c r="M374" s="455">
        <f t="shared" si="3521"/>
        <v>0</v>
      </c>
      <c r="N374" s="456">
        <v>0.36319999999999997</v>
      </c>
      <c r="O374" s="457">
        <f t="shared" si="3522"/>
        <v>0</v>
      </c>
      <c r="P374" s="458">
        <f t="shared" si="3523"/>
        <v>0</v>
      </c>
      <c r="Q374" s="459"/>
      <c r="R374" s="452">
        <v>25.0</v>
      </c>
      <c r="S374" s="453" t="s">
        <v>174</v>
      </c>
      <c r="T374" s="454" t="s">
        <v>132</v>
      </c>
      <c r="U374" s="454" t="s">
        <v>132</v>
      </c>
      <c r="V374" s="455"/>
      <c r="W374" s="455" t="str">
        <f t="shared" si="3524"/>
        <v/>
      </c>
      <c r="X374" s="455">
        <f t="shared" si="3525"/>
        <v>0</v>
      </c>
      <c r="Y374" s="456"/>
      <c r="Z374" s="455">
        <f t="shared" si="3526"/>
        <v>0</v>
      </c>
      <c r="AA374" s="456"/>
      <c r="AB374" s="455">
        <f>ADHB!AC374</f>
        <v>0</v>
      </c>
      <c r="AC374" s="455">
        <f t="shared" si="3527"/>
        <v>0</v>
      </c>
      <c r="AD374" s="455">
        <f t="shared" si="3528"/>
        <v>0</v>
      </c>
      <c r="AE374" s="456">
        <v>0.36319999999999997</v>
      </c>
      <c r="AF374" s="457">
        <f t="shared" si="3529"/>
        <v>0</v>
      </c>
      <c r="AG374" s="458">
        <f t="shared" si="3530"/>
        <v>0</v>
      </c>
      <c r="AH374" s="459"/>
      <c r="AI374" s="452">
        <v>25.0</v>
      </c>
      <c r="AJ374" s="453" t="s">
        <v>174</v>
      </c>
      <c r="AK374" s="454" t="s">
        <v>132</v>
      </c>
      <c r="AL374" s="454" t="s">
        <v>132</v>
      </c>
      <c r="AM374" s="455"/>
      <c r="AN374" s="455" t="str">
        <f t="shared" si="3531"/>
        <v/>
      </c>
      <c r="AO374" s="455">
        <f t="shared" si="3532"/>
        <v>0</v>
      </c>
      <c r="AP374" s="456"/>
      <c r="AQ374" s="455">
        <f t="shared" si="3533"/>
        <v>0</v>
      </c>
      <c r="AR374" s="456"/>
      <c r="AS374" s="455">
        <f>ADHB!AT374</f>
        <v>0</v>
      </c>
      <c r="AT374" s="455">
        <f t="shared" si="3534"/>
        <v>0</v>
      </c>
      <c r="AU374" s="455">
        <f t="shared" si="3535"/>
        <v>0</v>
      </c>
      <c r="AV374" s="456">
        <v>0.36319999999999997</v>
      </c>
      <c r="AW374" s="457">
        <f t="shared" si="3536"/>
        <v>0</v>
      </c>
      <c r="AX374" s="458">
        <f t="shared" si="3537"/>
        <v>0</v>
      </c>
      <c r="AY374" s="459"/>
      <c r="AZ374" s="452">
        <v>25.0</v>
      </c>
      <c r="BA374" s="453" t="s">
        <v>174</v>
      </c>
      <c r="BB374" s="454" t="s">
        <v>132</v>
      </c>
      <c r="BC374" s="454" t="s">
        <v>132</v>
      </c>
      <c r="BD374" s="455"/>
      <c r="BE374" s="455" t="str">
        <f t="shared" si="3538"/>
        <v/>
      </c>
      <c r="BF374" s="455">
        <f t="shared" si="3539"/>
        <v>0</v>
      </c>
      <c r="BG374" s="456"/>
      <c r="BH374" s="455">
        <f t="shared" si="3540"/>
        <v>0</v>
      </c>
      <c r="BI374" s="456"/>
      <c r="BJ374" s="455">
        <f>ADHB!BK374</f>
        <v>0</v>
      </c>
      <c r="BK374" s="455">
        <f t="shared" si="3541"/>
        <v>0</v>
      </c>
      <c r="BL374" s="455">
        <f t="shared" si="3542"/>
        <v>0</v>
      </c>
      <c r="BM374" s="456">
        <v>0.36319999999999997</v>
      </c>
      <c r="BN374" s="457">
        <f t="shared" si="3543"/>
        <v>0</v>
      </c>
      <c r="BO374" s="458">
        <f t="shared" si="3544"/>
        <v>0</v>
      </c>
      <c r="BP374" s="459"/>
      <c r="BQ374" s="452">
        <v>25.0</v>
      </c>
      <c r="BR374" s="453" t="s">
        <v>174</v>
      </c>
      <c r="BS374" s="454" t="s">
        <v>132</v>
      </c>
      <c r="BT374" s="454" t="s">
        <v>132</v>
      </c>
      <c r="BU374" s="455"/>
      <c r="BV374" s="455" t="str">
        <f t="shared" si="3545"/>
        <v/>
      </c>
      <c r="BW374" s="455">
        <f t="shared" si="3546"/>
        <v>0</v>
      </c>
      <c r="BX374" s="456"/>
      <c r="BY374" s="455">
        <f t="shared" si="3547"/>
        <v>0</v>
      </c>
      <c r="BZ374" s="456"/>
      <c r="CA374" s="455">
        <f>ADHB!CB374</f>
        <v>0</v>
      </c>
      <c r="CB374" s="455">
        <f t="shared" si="3548"/>
        <v>0</v>
      </c>
      <c r="CC374" s="455">
        <f t="shared" si="3549"/>
        <v>0</v>
      </c>
      <c r="CD374" s="456">
        <v>0.36319999999999997</v>
      </c>
      <c r="CE374" s="457">
        <f t="shared" si="3550"/>
        <v>0</v>
      </c>
      <c r="CF374" s="458">
        <f t="shared" si="3551"/>
        <v>0</v>
      </c>
      <c r="CG374" s="459"/>
      <c r="CH374" s="452">
        <v>25.0</v>
      </c>
      <c r="CI374" s="453" t="s">
        <v>174</v>
      </c>
      <c r="CJ374" s="454" t="s">
        <v>132</v>
      </c>
      <c r="CK374" s="454" t="s">
        <v>132</v>
      </c>
      <c r="CL374" s="455"/>
      <c r="CM374" s="455" t="str">
        <f t="shared" si="3552"/>
        <v/>
      </c>
      <c r="CN374" s="455">
        <f t="shared" si="3553"/>
        <v>0</v>
      </c>
      <c r="CO374" s="456"/>
      <c r="CP374" s="455">
        <f t="shared" si="3554"/>
        <v>0</v>
      </c>
      <c r="CQ374" s="456"/>
      <c r="CR374" s="455">
        <f>ADHB!CS374</f>
        <v>0</v>
      </c>
      <c r="CS374" s="455">
        <f t="shared" si="3555"/>
        <v>0</v>
      </c>
      <c r="CT374" s="455">
        <f t="shared" si="3556"/>
        <v>0</v>
      </c>
      <c r="CU374" s="456">
        <v>0.36319999999999997</v>
      </c>
      <c r="CV374" s="457">
        <f t="shared" si="3557"/>
        <v>0</v>
      </c>
      <c r="CW374" s="458">
        <f t="shared" si="3558"/>
        <v>0</v>
      </c>
      <c r="CX374" s="459"/>
      <c r="CY374" s="452">
        <v>25.0</v>
      </c>
      <c r="CZ374" s="453" t="s">
        <v>174</v>
      </c>
      <c r="DA374" s="454" t="s">
        <v>132</v>
      </c>
      <c r="DB374" s="454" t="s">
        <v>132</v>
      </c>
      <c r="DC374" s="455"/>
      <c r="DD374" s="455" t="str">
        <f t="shared" si="3559"/>
        <v/>
      </c>
      <c r="DE374" s="455">
        <f t="shared" si="3560"/>
        <v>0</v>
      </c>
      <c r="DF374" s="456"/>
      <c r="DG374" s="455">
        <f t="shared" si="3561"/>
        <v>0</v>
      </c>
      <c r="DH374" s="456"/>
      <c r="DI374" s="455">
        <f>ADHB!DJ374</f>
        <v>0</v>
      </c>
      <c r="DJ374" s="455">
        <f t="shared" si="3562"/>
        <v>0</v>
      </c>
      <c r="DK374" s="455">
        <f t="shared" si="3563"/>
        <v>0</v>
      </c>
      <c r="DL374" s="456">
        <v>0.36319999999999997</v>
      </c>
      <c r="DM374" s="457">
        <f t="shared" si="3564"/>
        <v>0</v>
      </c>
      <c r="DN374" s="458">
        <f t="shared" si="3565"/>
        <v>0</v>
      </c>
      <c r="DO374" s="459"/>
      <c r="DP374" s="452">
        <v>25.0</v>
      </c>
      <c r="DQ374" s="453" t="s">
        <v>174</v>
      </c>
      <c r="DR374" s="454" t="s">
        <v>132</v>
      </c>
      <c r="DS374" s="454" t="s">
        <v>132</v>
      </c>
      <c r="DT374" s="455"/>
      <c r="DU374" s="455" t="str">
        <f t="shared" si="3566"/>
        <v/>
      </c>
      <c r="DV374" s="455">
        <f t="shared" si="3567"/>
        <v>0</v>
      </c>
      <c r="DW374" s="456"/>
      <c r="DX374" s="455">
        <f t="shared" si="3568"/>
        <v>0</v>
      </c>
      <c r="DY374" s="456"/>
      <c r="DZ374" s="455">
        <f>ADHB!EA374</f>
        <v>0</v>
      </c>
      <c r="EA374" s="455">
        <f t="shared" si="3569"/>
        <v>0</v>
      </c>
      <c r="EB374" s="455">
        <f t="shared" si="3570"/>
        <v>0</v>
      </c>
      <c r="EC374" s="456">
        <v>0.36319999999999997</v>
      </c>
      <c r="ED374" s="457">
        <f t="shared" si="3571"/>
        <v>0</v>
      </c>
      <c r="EE374" s="458">
        <f t="shared" si="3572"/>
        <v>0</v>
      </c>
      <c r="EF374" s="459"/>
      <c r="EG374" s="452">
        <v>25.0</v>
      </c>
      <c r="EH374" s="453" t="s">
        <v>174</v>
      </c>
      <c r="EI374" s="454" t="s">
        <v>132</v>
      </c>
      <c r="EJ374" s="454" t="s">
        <v>132</v>
      </c>
      <c r="EK374" s="455"/>
      <c r="EL374" s="455" t="str">
        <f t="shared" si="3573"/>
        <v/>
      </c>
      <c r="EM374" s="455">
        <f t="shared" si="3574"/>
        <v>0</v>
      </c>
      <c r="EN374" s="456"/>
      <c r="EO374" s="455">
        <f t="shared" si="3575"/>
        <v>0</v>
      </c>
      <c r="EP374" s="456"/>
      <c r="EQ374" s="455">
        <f>ADHB!ER374</f>
        <v>0</v>
      </c>
      <c r="ER374" s="455">
        <f t="shared" si="3576"/>
        <v>0</v>
      </c>
      <c r="ES374" s="455">
        <f t="shared" si="3577"/>
        <v>0</v>
      </c>
      <c r="ET374" s="456">
        <v>0.36319999999999997</v>
      </c>
      <c r="EU374" s="457">
        <f t="shared" si="3578"/>
        <v>0</v>
      </c>
      <c r="EV374" s="458">
        <f t="shared" si="3579"/>
        <v>0</v>
      </c>
      <c r="EW374" s="459"/>
      <c r="EX374" s="452">
        <v>25.0</v>
      </c>
      <c r="EY374" s="453" t="s">
        <v>174</v>
      </c>
      <c r="EZ374" s="454" t="s">
        <v>132</v>
      </c>
      <c r="FA374" s="454" t="s">
        <v>132</v>
      </c>
      <c r="FB374" s="455"/>
      <c r="FC374" s="455" t="str">
        <f t="shared" si="3580"/>
        <v/>
      </c>
      <c r="FD374" s="455">
        <f t="shared" si="3581"/>
        <v>0</v>
      </c>
      <c r="FE374" s="456"/>
      <c r="FF374" s="455">
        <f t="shared" si="3582"/>
        <v>0</v>
      </c>
      <c r="FG374" s="456"/>
      <c r="FH374" s="455">
        <f>ADHB!FI374</f>
        <v>0</v>
      </c>
      <c r="FI374" s="455">
        <f t="shared" si="3583"/>
        <v>0</v>
      </c>
      <c r="FJ374" s="455">
        <f t="shared" si="3584"/>
        <v>0</v>
      </c>
      <c r="FK374" s="456">
        <v>0.36319999999999997</v>
      </c>
      <c r="FL374" s="457">
        <f t="shared" si="3585"/>
        <v>0</v>
      </c>
      <c r="FM374" s="458">
        <f t="shared" si="3586"/>
        <v>0</v>
      </c>
      <c r="FN374" s="459"/>
      <c r="FO374" s="452">
        <v>25.0</v>
      </c>
      <c r="FP374" s="453" t="s">
        <v>174</v>
      </c>
      <c r="FQ374" s="454" t="s">
        <v>132</v>
      </c>
      <c r="FR374" s="454" t="s">
        <v>132</v>
      </c>
      <c r="FS374" s="455"/>
      <c r="FT374" s="455" t="str">
        <f t="shared" si="3587"/>
        <v/>
      </c>
      <c r="FU374" s="455">
        <f t="shared" si="3588"/>
        <v>0</v>
      </c>
      <c r="FV374" s="456"/>
      <c r="FW374" s="455">
        <f t="shared" si="3589"/>
        <v>0</v>
      </c>
      <c r="FX374" s="456"/>
      <c r="FY374" s="455">
        <f>ADHB!FZ374</f>
        <v>0</v>
      </c>
      <c r="FZ374" s="455">
        <f t="shared" si="3590"/>
        <v>0</v>
      </c>
      <c r="GA374" s="455">
        <f t="shared" si="3591"/>
        <v>0</v>
      </c>
      <c r="GB374" s="456">
        <v>0.36319999999999997</v>
      </c>
      <c r="GC374" s="457">
        <f t="shared" si="3592"/>
        <v>0</v>
      </c>
      <c r="GD374" s="458">
        <f t="shared" si="3593"/>
        <v>0</v>
      </c>
      <c r="GE374" s="459"/>
      <c r="GF374" s="452">
        <v>25.0</v>
      </c>
      <c r="GG374" s="453" t="s">
        <v>174</v>
      </c>
      <c r="GH374" s="454" t="s">
        <v>132</v>
      </c>
      <c r="GI374" s="454" t="s">
        <v>132</v>
      </c>
      <c r="GJ374" s="455"/>
      <c r="GK374" s="455" t="str">
        <f t="shared" si="3594"/>
        <v/>
      </c>
      <c r="GL374" s="455">
        <f t="shared" si="3595"/>
        <v>0</v>
      </c>
      <c r="GM374" s="456"/>
      <c r="GN374" s="455">
        <f t="shared" si="3596"/>
        <v>0</v>
      </c>
      <c r="GO374" s="456"/>
      <c r="GP374" s="455">
        <f>ADHB!GQ374</f>
        <v>0</v>
      </c>
      <c r="GQ374" s="455">
        <f t="shared" si="3597"/>
        <v>0</v>
      </c>
      <c r="GR374" s="455">
        <f t="shared" si="3598"/>
        <v>0</v>
      </c>
      <c r="GS374" s="456">
        <v>0.36319999999999997</v>
      </c>
      <c r="GT374" s="457">
        <f t="shared" si="3599"/>
        <v>0</v>
      </c>
      <c r="GU374" s="458">
        <f t="shared" si="3600"/>
        <v>0</v>
      </c>
      <c r="GV374" s="459"/>
      <c r="GW374" s="452">
        <v>25.0</v>
      </c>
      <c r="GX374" s="453" t="s">
        <v>174</v>
      </c>
      <c r="GY374" s="454" t="s">
        <v>132</v>
      </c>
      <c r="GZ374" s="454" t="s">
        <v>132</v>
      </c>
      <c r="HA374" s="455"/>
      <c r="HB374" s="455" t="str">
        <f t="shared" si="3601"/>
        <v/>
      </c>
      <c r="HC374" s="455">
        <f t="shared" si="3602"/>
        <v>0</v>
      </c>
      <c r="HD374" s="456"/>
      <c r="HE374" s="455">
        <f t="shared" si="3603"/>
        <v>0</v>
      </c>
      <c r="HF374" s="456"/>
      <c r="HG374" s="455">
        <f>ADHB!HH374</f>
        <v>0</v>
      </c>
      <c r="HH374" s="455">
        <f t="shared" si="3604"/>
        <v>0</v>
      </c>
      <c r="HI374" s="455">
        <f t="shared" si="3605"/>
        <v>0</v>
      </c>
      <c r="HJ374" s="456">
        <v>0.36319999999999997</v>
      </c>
      <c r="HK374" s="457">
        <f t="shared" si="3606"/>
        <v>0</v>
      </c>
      <c r="HL374" s="458">
        <f t="shared" si="3607"/>
        <v>0</v>
      </c>
      <c r="HM374" s="459"/>
      <c r="HN374" s="452">
        <v>25.0</v>
      </c>
      <c r="HO374" s="453" t="s">
        <v>174</v>
      </c>
      <c r="HP374" s="454" t="s">
        <v>132</v>
      </c>
      <c r="HQ374" s="454" t="s">
        <v>132</v>
      </c>
      <c r="HR374" s="455"/>
      <c r="HS374" s="455" t="str">
        <f t="shared" si="3608"/>
        <v/>
      </c>
      <c r="HT374" s="455">
        <f t="shared" si="3609"/>
        <v>0</v>
      </c>
      <c r="HU374" s="456"/>
      <c r="HV374" s="455">
        <f t="shared" si="3610"/>
        <v>0</v>
      </c>
      <c r="HW374" s="456"/>
      <c r="HX374" s="455">
        <f>ADHB!HY374</f>
        <v>0</v>
      </c>
      <c r="HY374" s="455">
        <f t="shared" si="3611"/>
        <v>0</v>
      </c>
      <c r="HZ374" s="455">
        <f t="shared" si="3612"/>
        <v>0</v>
      </c>
      <c r="IA374" s="456">
        <v>0.36319999999999997</v>
      </c>
      <c r="IB374" s="457">
        <f t="shared" si="3613"/>
        <v>0</v>
      </c>
      <c r="IC374" s="458">
        <f t="shared" si="3614"/>
        <v>0</v>
      </c>
      <c r="ID374" s="459"/>
      <c r="IE374" s="452">
        <v>25.0</v>
      </c>
      <c r="IF374" s="453" t="s">
        <v>174</v>
      </c>
      <c r="IG374" s="454" t="s">
        <v>132</v>
      </c>
      <c r="IH374" s="454" t="s">
        <v>132</v>
      </c>
      <c r="II374" s="455"/>
      <c r="IJ374" s="455" t="str">
        <f t="shared" si="3615"/>
        <v/>
      </c>
      <c r="IK374" s="455">
        <f t="shared" si="3616"/>
        <v>0</v>
      </c>
      <c r="IL374" s="456"/>
      <c r="IM374" s="455">
        <f t="shared" si="3617"/>
        <v>0</v>
      </c>
      <c r="IN374" s="456"/>
      <c r="IO374" s="455">
        <f>ADHB!IP374</f>
        <v>0</v>
      </c>
      <c r="IP374" s="455">
        <f t="shared" si="3618"/>
        <v>0</v>
      </c>
      <c r="IQ374" s="455">
        <f t="shared" si="3619"/>
        <v>0</v>
      </c>
      <c r="IR374" s="456">
        <v>0.36319999999999997</v>
      </c>
      <c r="IS374" s="457">
        <f t="shared" si="3620"/>
        <v>0</v>
      </c>
      <c r="IT374" s="458">
        <f t="shared" si="3621"/>
        <v>0</v>
      </c>
      <c r="IU374" s="459"/>
      <c r="IV374" s="452">
        <v>25.0</v>
      </c>
      <c r="IW374" s="453" t="s">
        <v>174</v>
      </c>
      <c r="IX374" s="454" t="s">
        <v>132</v>
      </c>
      <c r="IY374" s="454" t="s">
        <v>132</v>
      </c>
      <c r="IZ374" s="455"/>
      <c r="JA374" s="455" t="str">
        <f t="shared" si="3622"/>
        <v/>
      </c>
      <c r="JB374" s="455">
        <f t="shared" si="3623"/>
        <v>0</v>
      </c>
      <c r="JC374" s="456"/>
      <c r="JD374" s="455">
        <f t="shared" si="3624"/>
        <v>0</v>
      </c>
      <c r="JE374" s="456"/>
      <c r="JF374" s="455">
        <f>ADHB!JG374</f>
        <v>0</v>
      </c>
      <c r="JG374" s="455">
        <f t="shared" si="3625"/>
        <v>0</v>
      </c>
      <c r="JH374" s="455">
        <f t="shared" si="3626"/>
        <v>0</v>
      </c>
      <c r="JI374" s="456">
        <v>0.36319999999999997</v>
      </c>
      <c r="JJ374" s="457">
        <f t="shared" si="3627"/>
        <v>0</v>
      </c>
      <c r="JK374" s="458">
        <f t="shared" si="3628"/>
        <v>0</v>
      </c>
      <c r="JL374" s="459"/>
      <c r="JM374" s="452">
        <v>25.0</v>
      </c>
      <c r="JN374" s="453" t="s">
        <v>174</v>
      </c>
      <c r="JO374" s="454" t="s">
        <v>132</v>
      </c>
      <c r="JP374" s="454" t="s">
        <v>132</v>
      </c>
      <c r="JQ374" s="455"/>
      <c r="JR374" s="455" t="str">
        <f t="shared" si="3629"/>
        <v/>
      </c>
      <c r="JS374" s="455">
        <f t="shared" si="3630"/>
        <v>0</v>
      </c>
      <c r="JT374" s="456"/>
      <c r="JU374" s="455">
        <f t="shared" si="3631"/>
        <v>0</v>
      </c>
      <c r="JV374" s="456"/>
      <c r="JW374" s="455" t="str">
        <f>ADHB!LF374</f>
        <v/>
      </c>
      <c r="JX374" s="455">
        <f t="shared" si="3632"/>
        <v>0</v>
      </c>
      <c r="JY374" s="455">
        <f t="shared" si="3633"/>
        <v>0</v>
      </c>
      <c r="JZ374" s="456">
        <v>0.36319999999999997</v>
      </c>
      <c r="KA374" s="457">
        <f t="shared" si="3634"/>
        <v>0</v>
      </c>
      <c r="KB374" s="458">
        <f t="shared" si="3635"/>
        <v>0</v>
      </c>
      <c r="KC374" s="459"/>
      <c r="KD374" s="452">
        <v>25.0</v>
      </c>
      <c r="KE374" s="453" t="s">
        <v>174</v>
      </c>
      <c r="KF374" s="454" t="s">
        <v>132</v>
      </c>
      <c r="KG374" s="454" t="s">
        <v>132</v>
      </c>
      <c r="KH374" s="455"/>
      <c r="KI374" s="455" t="str">
        <f t="shared" si="3636"/>
        <v/>
      </c>
      <c r="KJ374" s="455">
        <f t="shared" si="3637"/>
        <v>0</v>
      </c>
      <c r="KK374" s="456"/>
      <c r="KL374" s="455">
        <f t="shared" si="3638"/>
        <v>0</v>
      </c>
      <c r="KM374" s="456"/>
      <c r="KN374" s="455" t="str">
        <f>ADHB!LW374</f>
        <v/>
      </c>
      <c r="KO374" s="455">
        <f t="shared" si="3639"/>
        <v>0</v>
      </c>
      <c r="KP374" s="455">
        <f t="shared" si="3640"/>
        <v>0</v>
      </c>
      <c r="KQ374" s="456">
        <v>0.36319999999999997</v>
      </c>
      <c r="KR374" s="457">
        <f t="shared" si="3641"/>
        <v>0</v>
      </c>
      <c r="KS374" s="458">
        <f t="shared" si="3642"/>
        <v>0</v>
      </c>
      <c r="KT374" s="459"/>
      <c r="KU374" s="460"/>
    </row>
    <row r="375" ht="15.75" customHeight="1">
      <c r="A375" s="452">
        <v>26.0</v>
      </c>
      <c r="B375" s="453" t="s">
        <v>175</v>
      </c>
      <c r="C375" s="454" t="s">
        <v>132</v>
      </c>
      <c r="D375" s="454" t="s">
        <v>132</v>
      </c>
      <c r="E375" s="455"/>
      <c r="F375" s="455"/>
      <c r="G375" s="455">
        <f t="shared" si="3518"/>
        <v>0</v>
      </c>
      <c r="H375" s="456"/>
      <c r="I375" s="455">
        <f t="shared" si="3519"/>
        <v>0</v>
      </c>
      <c r="J375" s="456"/>
      <c r="K375" s="455">
        <f>ADHB!L375</f>
        <v>0</v>
      </c>
      <c r="L375" s="455">
        <f t="shared" si="3520"/>
        <v>0</v>
      </c>
      <c r="M375" s="455">
        <f t="shared" si="3521"/>
        <v>0</v>
      </c>
      <c r="N375" s="456">
        <v>0.36319999999999997</v>
      </c>
      <c r="O375" s="457">
        <f t="shared" si="3522"/>
        <v>0</v>
      </c>
      <c r="P375" s="458">
        <f t="shared" si="3523"/>
        <v>0</v>
      </c>
      <c r="Q375" s="459"/>
      <c r="R375" s="452">
        <v>26.0</v>
      </c>
      <c r="S375" s="453" t="s">
        <v>175</v>
      </c>
      <c r="T375" s="454" t="s">
        <v>132</v>
      </c>
      <c r="U375" s="454" t="s">
        <v>132</v>
      </c>
      <c r="V375" s="455"/>
      <c r="W375" s="455" t="str">
        <f t="shared" si="3524"/>
        <v/>
      </c>
      <c r="X375" s="455">
        <f t="shared" si="3525"/>
        <v>0</v>
      </c>
      <c r="Y375" s="456"/>
      <c r="Z375" s="455">
        <f t="shared" si="3526"/>
        <v>0</v>
      </c>
      <c r="AA375" s="456"/>
      <c r="AB375" s="455">
        <f>ADHB!AC375</f>
        <v>0</v>
      </c>
      <c r="AC375" s="455">
        <f t="shared" si="3527"/>
        <v>0</v>
      </c>
      <c r="AD375" s="455">
        <f t="shared" si="3528"/>
        <v>0</v>
      </c>
      <c r="AE375" s="456">
        <v>0.36319999999999997</v>
      </c>
      <c r="AF375" s="457">
        <f t="shared" si="3529"/>
        <v>0</v>
      </c>
      <c r="AG375" s="458">
        <f t="shared" si="3530"/>
        <v>0</v>
      </c>
      <c r="AH375" s="459"/>
      <c r="AI375" s="452">
        <v>26.0</v>
      </c>
      <c r="AJ375" s="453" t="s">
        <v>175</v>
      </c>
      <c r="AK375" s="454" t="s">
        <v>132</v>
      </c>
      <c r="AL375" s="454" t="s">
        <v>132</v>
      </c>
      <c r="AM375" s="455"/>
      <c r="AN375" s="455" t="str">
        <f t="shared" si="3531"/>
        <v/>
      </c>
      <c r="AO375" s="455">
        <f t="shared" si="3532"/>
        <v>0</v>
      </c>
      <c r="AP375" s="456"/>
      <c r="AQ375" s="455">
        <f t="shared" si="3533"/>
        <v>0</v>
      </c>
      <c r="AR375" s="456"/>
      <c r="AS375" s="455">
        <f>ADHB!AT375</f>
        <v>0</v>
      </c>
      <c r="AT375" s="455">
        <f t="shared" si="3534"/>
        <v>0</v>
      </c>
      <c r="AU375" s="455">
        <f t="shared" si="3535"/>
        <v>0</v>
      </c>
      <c r="AV375" s="456">
        <v>0.36319999999999997</v>
      </c>
      <c r="AW375" s="457">
        <f t="shared" si="3536"/>
        <v>0</v>
      </c>
      <c r="AX375" s="458">
        <f t="shared" si="3537"/>
        <v>0</v>
      </c>
      <c r="AY375" s="459"/>
      <c r="AZ375" s="452">
        <v>26.0</v>
      </c>
      <c r="BA375" s="453" t="s">
        <v>175</v>
      </c>
      <c r="BB375" s="454" t="s">
        <v>132</v>
      </c>
      <c r="BC375" s="454" t="s">
        <v>132</v>
      </c>
      <c r="BD375" s="455"/>
      <c r="BE375" s="455" t="str">
        <f t="shared" si="3538"/>
        <v/>
      </c>
      <c r="BF375" s="455">
        <f t="shared" si="3539"/>
        <v>0</v>
      </c>
      <c r="BG375" s="456"/>
      <c r="BH375" s="455">
        <f t="shared" si="3540"/>
        <v>0</v>
      </c>
      <c r="BI375" s="456"/>
      <c r="BJ375" s="455">
        <f>ADHB!BK375</f>
        <v>0</v>
      </c>
      <c r="BK375" s="455">
        <f t="shared" si="3541"/>
        <v>0</v>
      </c>
      <c r="BL375" s="455">
        <f t="shared" si="3542"/>
        <v>0</v>
      </c>
      <c r="BM375" s="456">
        <v>0.36319999999999997</v>
      </c>
      <c r="BN375" s="457">
        <f t="shared" si="3543"/>
        <v>0</v>
      </c>
      <c r="BO375" s="458">
        <f t="shared" si="3544"/>
        <v>0</v>
      </c>
      <c r="BP375" s="459"/>
      <c r="BQ375" s="452">
        <v>26.0</v>
      </c>
      <c r="BR375" s="453" t="s">
        <v>175</v>
      </c>
      <c r="BS375" s="454" t="s">
        <v>132</v>
      </c>
      <c r="BT375" s="454" t="s">
        <v>132</v>
      </c>
      <c r="BU375" s="455"/>
      <c r="BV375" s="455" t="str">
        <f t="shared" si="3545"/>
        <v/>
      </c>
      <c r="BW375" s="455">
        <f t="shared" si="3546"/>
        <v>0</v>
      </c>
      <c r="BX375" s="456"/>
      <c r="BY375" s="455">
        <f t="shared" si="3547"/>
        <v>0</v>
      </c>
      <c r="BZ375" s="456"/>
      <c r="CA375" s="455">
        <f>ADHB!CB375</f>
        <v>0</v>
      </c>
      <c r="CB375" s="455">
        <f t="shared" si="3548"/>
        <v>0</v>
      </c>
      <c r="CC375" s="455">
        <f t="shared" si="3549"/>
        <v>0</v>
      </c>
      <c r="CD375" s="456">
        <v>0.36319999999999997</v>
      </c>
      <c r="CE375" s="457">
        <f t="shared" si="3550"/>
        <v>0</v>
      </c>
      <c r="CF375" s="458">
        <f t="shared" si="3551"/>
        <v>0</v>
      </c>
      <c r="CG375" s="459"/>
      <c r="CH375" s="452">
        <v>26.0</v>
      </c>
      <c r="CI375" s="453" t="s">
        <v>175</v>
      </c>
      <c r="CJ375" s="454" t="s">
        <v>132</v>
      </c>
      <c r="CK375" s="454" t="s">
        <v>132</v>
      </c>
      <c r="CL375" s="455"/>
      <c r="CM375" s="455" t="str">
        <f t="shared" si="3552"/>
        <v/>
      </c>
      <c r="CN375" s="455">
        <f t="shared" si="3553"/>
        <v>0</v>
      </c>
      <c r="CO375" s="456"/>
      <c r="CP375" s="455">
        <f t="shared" si="3554"/>
        <v>0</v>
      </c>
      <c r="CQ375" s="456"/>
      <c r="CR375" s="455">
        <f>ADHB!CS375</f>
        <v>0</v>
      </c>
      <c r="CS375" s="455">
        <f t="shared" si="3555"/>
        <v>0</v>
      </c>
      <c r="CT375" s="455">
        <f t="shared" si="3556"/>
        <v>0</v>
      </c>
      <c r="CU375" s="456">
        <v>0.36319999999999997</v>
      </c>
      <c r="CV375" s="457">
        <f t="shared" si="3557"/>
        <v>0</v>
      </c>
      <c r="CW375" s="458">
        <f t="shared" si="3558"/>
        <v>0</v>
      </c>
      <c r="CX375" s="459"/>
      <c r="CY375" s="452">
        <v>26.0</v>
      </c>
      <c r="CZ375" s="453" t="s">
        <v>175</v>
      </c>
      <c r="DA375" s="454" t="s">
        <v>132</v>
      </c>
      <c r="DB375" s="454" t="s">
        <v>132</v>
      </c>
      <c r="DC375" s="455"/>
      <c r="DD375" s="455" t="str">
        <f t="shared" si="3559"/>
        <v/>
      </c>
      <c r="DE375" s="455">
        <f t="shared" si="3560"/>
        <v>0</v>
      </c>
      <c r="DF375" s="456"/>
      <c r="DG375" s="455">
        <f t="shared" si="3561"/>
        <v>0</v>
      </c>
      <c r="DH375" s="456"/>
      <c r="DI375" s="455">
        <f>ADHB!DJ375</f>
        <v>0</v>
      </c>
      <c r="DJ375" s="455">
        <f t="shared" si="3562"/>
        <v>0</v>
      </c>
      <c r="DK375" s="455">
        <f t="shared" si="3563"/>
        <v>0</v>
      </c>
      <c r="DL375" s="456">
        <v>0.36319999999999997</v>
      </c>
      <c r="DM375" s="457">
        <f t="shared" si="3564"/>
        <v>0</v>
      </c>
      <c r="DN375" s="458">
        <f t="shared" si="3565"/>
        <v>0</v>
      </c>
      <c r="DO375" s="459"/>
      <c r="DP375" s="452">
        <v>26.0</v>
      </c>
      <c r="DQ375" s="453" t="s">
        <v>175</v>
      </c>
      <c r="DR375" s="454" t="s">
        <v>132</v>
      </c>
      <c r="DS375" s="454" t="s">
        <v>132</v>
      </c>
      <c r="DT375" s="455"/>
      <c r="DU375" s="455" t="str">
        <f t="shared" si="3566"/>
        <v/>
      </c>
      <c r="DV375" s="455">
        <f t="shared" si="3567"/>
        <v>0</v>
      </c>
      <c r="DW375" s="456"/>
      <c r="DX375" s="455">
        <f t="shared" si="3568"/>
        <v>0</v>
      </c>
      <c r="DY375" s="456"/>
      <c r="DZ375" s="455">
        <f>ADHB!EA375</f>
        <v>0</v>
      </c>
      <c r="EA375" s="455">
        <f t="shared" si="3569"/>
        <v>0</v>
      </c>
      <c r="EB375" s="455">
        <f t="shared" si="3570"/>
        <v>0</v>
      </c>
      <c r="EC375" s="456">
        <v>0.36319999999999997</v>
      </c>
      <c r="ED375" s="457">
        <f t="shared" si="3571"/>
        <v>0</v>
      </c>
      <c r="EE375" s="458">
        <f t="shared" si="3572"/>
        <v>0</v>
      </c>
      <c r="EF375" s="459"/>
      <c r="EG375" s="452">
        <v>26.0</v>
      </c>
      <c r="EH375" s="453" t="s">
        <v>175</v>
      </c>
      <c r="EI375" s="454" t="s">
        <v>132</v>
      </c>
      <c r="EJ375" s="454" t="s">
        <v>132</v>
      </c>
      <c r="EK375" s="455"/>
      <c r="EL375" s="455" t="str">
        <f t="shared" si="3573"/>
        <v/>
      </c>
      <c r="EM375" s="455">
        <f t="shared" si="3574"/>
        <v>0</v>
      </c>
      <c r="EN375" s="456"/>
      <c r="EO375" s="455">
        <f t="shared" si="3575"/>
        <v>0</v>
      </c>
      <c r="EP375" s="456"/>
      <c r="EQ375" s="455">
        <f>ADHB!ER375</f>
        <v>0</v>
      </c>
      <c r="ER375" s="455">
        <f t="shared" si="3576"/>
        <v>0</v>
      </c>
      <c r="ES375" s="455">
        <f t="shared" si="3577"/>
        <v>0</v>
      </c>
      <c r="ET375" s="456">
        <v>0.36319999999999997</v>
      </c>
      <c r="EU375" s="457">
        <f t="shared" si="3578"/>
        <v>0</v>
      </c>
      <c r="EV375" s="458">
        <f t="shared" si="3579"/>
        <v>0</v>
      </c>
      <c r="EW375" s="459"/>
      <c r="EX375" s="452">
        <v>26.0</v>
      </c>
      <c r="EY375" s="453" t="s">
        <v>175</v>
      </c>
      <c r="EZ375" s="454" t="s">
        <v>132</v>
      </c>
      <c r="FA375" s="454" t="s">
        <v>132</v>
      </c>
      <c r="FB375" s="455"/>
      <c r="FC375" s="455" t="str">
        <f t="shared" si="3580"/>
        <v/>
      </c>
      <c r="FD375" s="455">
        <f t="shared" si="3581"/>
        <v>0</v>
      </c>
      <c r="FE375" s="456"/>
      <c r="FF375" s="455">
        <f t="shared" si="3582"/>
        <v>0</v>
      </c>
      <c r="FG375" s="456"/>
      <c r="FH375" s="455">
        <f>ADHB!FI375</f>
        <v>0</v>
      </c>
      <c r="FI375" s="455">
        <f t="shared" si="3583"/>
        <v>0</v>
      </c>
      <c r="FJ375" s="455">
        <f t="shared" si="3584"/>
        <v>0</v>
      </c>
      <c r="FK375" s="456">
        <v>0.36319999999999997</v>
      </c>
      <c r="FL375" s="457">
        <f t="shared" si="3585"/>
        <v>0</v>
      </c>
      <c r="FM375" s="458">
        <f t="shared" si="3586"/>
        <v>0</v>
      </c>
      <c r="FN375" s="459"/>
      <c r="FO375" s="452">
        <v>26.0</v>
      </c>
      <c r="FP375" s="453" t="s">
        <v>175</v>
      </c>
      <c r="FQ375" s="454" t="s">
        <v>132</v>
      </c>
      <c r="FR375" s="454" t="s">
        <v>132</v>
      </c>
      <c r="FS375" s="455"/>
      <c r="FT375" s="455" t="str">
        <f t="shared" si="3587"/>
        <v/>
      </c>
      <c r="FU375" s="455">
        <f t="shared" si="3588"/>
        <v>0</v>
      </c>
      <c r="FV375" s="456"/>
      <c r="FW375" s="455">
        <f t="shared" si="3589"/>
        <v>0</v>
      </c>
      <c r="FX375" s="456"/>
      <c r="FY375" s="455">
        <f>ADHB!FZ375</f>
        <v>0</v>
      </c>
      <c r="FZ375" s="455">
        <f t="shared" si="3590"/>
        <v>0</v>
      </c>
      <c r="GA375" s="455">
        <f t="shared" si="3591"/>
        <v>0</v>
      </c>
      <c r="GB375" s="456">
        <v>0.36319999999999997</v>
      </c>
      <c r="GC375" s="457">
        <f t="shared" si="3592"/>
        <v>0</v>
      </c>
      <c r="GD375" s="458">
        <f t="shared" si="3593"/>
        <v>0</v>
      </c>
      <c r="GE375" s="459"/>
      <c r="GF375" s="452">
        <v>26.0</v>
      </c>
      <c r="GG375" s="453" t="s">
        <v>175</v>
      </c>
      <c r="GH375" s="454" t="s">
        <v>132</v>
      </c>
      <c r="GI375" s="454" t="s">
        <v>132</v>
      </c>
      <c r="GJ375" s="455"/>
      <c r="GK375" s="455" t="str">
        <f t="shared" si="3594"/>
        <v/>
      </c>
      <c r="GL375" s="455">
        <f t="shared" si="3595"/>
        <v>0</v>
      </c>
      <c r="GM375" s="456"/>
      <c r="GN375" s="455">
        <f t="shared" si="3596"/>
        <v>0</v>
      </c>
      <c r="GO375" s="456"/>
      <c r="GP375" s="455">
        <f>ADHB!GQ375</f>
        <v>0</v>
      </c>
      <c r="GQ375" s="455">
        <f t="shared" si="3597"/>
        <v>0</v>
      </c>
      <c r="GR375" s="455">
        <f t="shared" si="3598"/>
        <v>0</v>
      </c>
      <c r="GS375" s="456">
        <v>0.36319999999999997</v>
      </c>
      <c r="GT375" s="457">
        <f t="shared" si="3599"/>
        <v>0</v>
      </c>
      <c r="GU375" s="458">
        <f t="shared" si="3600"/>
        <v>0</v>
      </c>
      <c r="GV375" s="459"/>
      <c r="GW375" s="452">
        <v>26.0</v>
      </c>
      <c r="GX375" s="453" t="s">
        <v>175</v>
      </c>
      <c r="GY375" s="454" t="s">
        <v>132</v>
      </c>
      <c r="GZ375" s="454" t="s">
        <v>132</v>
      </c>
      <c r="HA375" s="455"/>
      <c r="HB375" s="455" t="str">
        <f t="shared" si="3601"/>
        <v/>
      </c>
      <c r="HC375" s="455">
        <f t="shared" si="3602"/>
        <v>0</v>
      </c>
      <c r="HD375" s="456"/>
      <c r="HE375" s="455">
        <f t="shared" si="3603"/>
        <v>0</v>
      </c>
      <c r="HF375" s="456"/>
      <c r="HG375" s="455">
        <f>ADHB!HH375</f>
        <v>0</v>
      </c>
      <c r="HH375" s="455">
        <f t="shared" si="3604"/>
        <v>0</v>
      </c>
      <c r="HI375" s="455">
        <f t="shared" si="3605"/>
        <v>0</v>
      </c>
      <c r="HJ375" s="456">
        <v>0.36319999999999997</v>
      </c>
      <c r="HK375" s="457">
        <f t="shared" si="3606"/>
        <v>0</v>
      </c>
      <c r="HL375" s="458">
        <f t="shared" si="3607"/>
        <v>0</v>
      </c>
      <c r="HM375" s="459"/>
      <c r="HN375" s="452">
        <v>26.0</v>
      </c>
      <c r="HO375" s="453" t="s">
        <v>175</v>
      </c>
      <c r="HP375" s="454" t="s">
        <v>132</v>
      </c>
      <c r="HQ375" s="454" t="s">
        <v>132</v>
      </c>
      <c r="HR375" s="455"/>
      <c r="HS375" s="455" t="str">
        <f t="shared" si="3608"/>
        <v/>
      </c>
      <c r="HT375" s="455">
        <f t="shared" si="3609"/>
        <v>0</v>
      </c>
      <c r="HU375" s="456"/>
      <c r="HV375" s="455">
        <f t="shared" si="3610"/>
        <v>0</v>
      </c>
      <c r="HW375" s="456"/>
      <c r="HX375" s="455">
        <f>ADHB!HY375</f>
        <v>0</v>
      </c>
      <c r="HY375" s="455">
        <f t="shared" si="3611"/>
        <v>0</v>
      </c>
      <c r="HZ375" s="455">
        <f t="shared" si="3612"/>
        <v>0</v>
      </c>
      <c r="IA375" s="456">
        <v>0.36319999999999997</v>
      </c>
      <c r="IB375" s="457">
        <f t="shared" si="3613"/>
        <v>0</v>
      </c>
      <c r="IC375" s="458">
        <f t="shared" si="3614"/>
        <v>0</v>
      </c>
      <c r="ID375" s="459"/>
      <c r="IE375" s="452">
        <v>26.0</v>
      </c>
      <c r="IF375" s="453" t="s">
        <v>175</v>
      </c>
      <c r="IG375" s="454" t="s">
        <v>132</v>
      </c>
      <c r="IH375" s="454" t="s">
        <v>132</v>
      </c>
      <c r="II375" s="455"/>
      <c r="IJ375" s="455" t="str">
        <f t="shared" si="3615"/>
        <v/>
      </c>
      <c r="IK375" s="455">
        <f t="shared" si="3616"/>
        <v>0</v>
      </c>
      <c r="IL375" s="456"/>
      <c r="IM375" s="455">
        <f t="shared" si="3617"/>
        <v>0</v>
      </c>
      <c r="IN375" s="456"/>
      <c r="IO375" s="455">
        <f>ADHB!IP375</f>
        <v>0</v>
      </c>
      <c r="IP375" s="455">
        <f t="shared" si="3618"/>
        <v>0</v>
      </c>
      <c r="IQ375" s="455">
        <f t="shared" si="3619"/>
        <v>0</v>
      </c>
      <c r="IR375" s="456">
        <v>0.36319999999999997</v>
      </c>
      <c r="IS375" s="457">
        <f t="shared" si="3620"/>
        <v>0</v>
      </c>
      <c r="IT375" s="458">
        <f t="shared" si="3621"/>
        <v>0</v>
      </c>
      <c r="IU375" s="459"/>
      <c r="IV375" s="452">
        <v>26.0</v>
      </c>
      <c r="IW375" s="453" t="s">
        <v>175</v>
      </c>
      <c r="IX375" s="454" t="s">
        <v>132</v>
      </c>
      <c r="IY375" s="454" t="s">
        <v>132</v>
      </c>
      <c r="IZ375" s="455"/>
      <c r="JA375" s="455" t="str">
        <f t="shared" si="3622"/>
        <v/>
      </c>
      <c r="JB375" s="455">
        <f t="shared" si="3623"/>
        <v>0</v>
      </c>
      <c r="JC375" s="456"/>
      <c r="JD375" s="455">
        <f t="shared" si="3624"/>
        <v>0</v>
      </c>
      <c r="JE375" s="456"/>
      <c r="JF375" s="455">
        <f>ADHB!JG375</f>
        <v>0</v>
      </c>
      <c r="JG375" s="455">
        <f t="shared" si="3625"/>
        <v>0</v>
      </c>
      <c r="JH375" s="455">
        <f t="shared" si="3626"/>
        <v>0</v>
      </c>
      <c r="JI375" s="456">
        <v>0.36319999999999997</v>
      </c>
      <c r="JJ375" s="457">
        <f t="shared" si="3627"/>
        <v>0</v>
      </c>
      <c r="JK375" s="458">
        <f t="shared" si="3628"/>
        <v>0</v>
      </c>
      <c r="JL375" s="459"/>
      <c r="JM375" s="452">
        <v>26.0</v>
      </c>
      <c r="JN375" s="453" t="s">
        <v>175</v>
      </c>
      <c r="JO375" s="454" t="s">
        <v>132</v>
      </c>
      <c r="JP375" s="454" t="s">
        <v>132</v>
      </c>
      <c r="JQ375" s="455"/>
      <c r="JR375" s="455" t="str">
        <f t="shared" si="3629"/>
        <v/>
      </c>
      <c r="JS375" s="455">
        <f t="shared" si="3630"/>
        <v>0</v>
      </c>
      <c r="JT375" s="456"/>
      <c r="JU375" s="455">
        <f t="shared" si="3631"/>
        <v>0</v>
      </c>
      <c r="JV375" s="456"/>
      <c r="JW375" s="455" t="str">
        <f>ADHB!LF375</f>
        <v/>
      </c>
      <c r="JX375" s="455">
        <f t="shared" si="3632"/>
        <v>0</v>
      </c>
      <c r="JY375" s="455">
        <f t="shared" si="3633"/>
        <v>0</v>
      </c>
      <c r="JZ375" s="456">
        <v>0.36319999999999997</v>
      </c>
      <c r="KA375" s="457">
        <f t="shared" si="3634"/>
        <v>0</v>
      </c>
      <c r="KB375" s="458">
        <f t="shared" si="3635"/>
        <v>0</v>
      </c>
      <c r="KC375" s="459"/>
      <c r="KD375" s="452">
        <v>26.0</v>
      </c>
      <c r="KE375" s="453" t="s">
        <v>175</v>
      </c>
      <c r="KF375" s="454" t="s">
        <v>132</v>
      </c>
      <c r="KG375" s="454" t="s">
        <v>132</v>
      </c>
      <c r="KH375" s="455"/>
      <c r="KI375" s="455" t="str">
        <f t="shared" si="3636"/>
        <v/>
      </c>
      <c r="KJ375" s="455">
        <f t="shared" si="3637"/>
        <v>0</v>
      </c>
      <c r="KK375" s="456"/>
      <c r="KL375" s="455">
        <f t="shared" si="3638"/>
        <v>0</v>
      </c>
      <c r="KM375" s="456"/>
      <c r="KN375" s="455" t="str">
        <f>ADHB!LW375</f>
        <v/>
      </c>
      <c r="KO375" s="455">
        <f t="shared" si="3639"/>
        <v>0</v>
      </c>
      <c r="KP375" s="455">
        <f t="shared" si="3640"/>
        <v>0</v>
      </c>
      <c r="KQ375" s="456">
        <v>0.36319999999999997</v>
      </c>
      <c r="KR375" s="457">
        <f t="shared" si="3641"/>
        <v>0</v>
      </c>
      <c r="KS375" s="458">
        <f t="shared" si="3642"/>
        <v>0</v>
      </c>
      <c r="KT375" s="459"/>
      <c r="KU375" s="460"/>
    </row>
    <row r="376" ht="15.75" customHeight="1">
      <c r="A376" s="452">
        <v>27.0</v>
      </c>
      <c r="B376" s="453" t="s">
        <v>176</v>
      </c>
      <c r="C376" s="454" t="s">
        <v>132</v>
      </c>
      <c r="D376" s="454" t="s">
        <v>132</v>
      </c>
      <c r="E376" s="455"/>
      <c r="F376" s="455"/>
      <c r="G376" s="455">
        <f t="shared" si="3518"/>
        <v>0</v>
      </c>
      <c r="H376" s="456"/>
      <c r="I376" s="455">
        <f t="shared" si="3519"/>
        <v>0</v>
      </c>
      <c r="J376" s="456"/>
      <c r="K376" s="455">
        <f>ADHB!L376</f>
        <v>0</v>
      </c>
      <c r="L376" s="455">
        <f t="shared" si="3520"/>
        <v>0</v>
      </c>
      <c r="M376" s="455">
        <f t="shared" si="3521"/>
        <v>0</v>
      </c>
      <c r="N376" s="456">
        <v>0.36319999999999997</v>
      </c>
      <c r="O376" s="457">
        <f t="shared" si="3522"/>
        <v>0</v>
      </c>
      <c r="P376" s="458">
        <f t="shared" si="3523"/>
        <v>0</v>
      </c>
      <c r="Q376" s="459"/>
      <c r="R376" s="452">
        <v>27.0</v>
      </c>
      <c r="S376" s="453" t="s">
        <v>176</v>
      </c>
      <c r="T376" s="454" t="s">
        <v>132</v>
      </c>
      <c r="U376" s="454" t="s">
        <v>132</v>
      </c>
      <c r="V376" s="455"/>
      <c r="W376" s="455" t="str">
        <f t="shared" si="3524"/>
        <v/>
      </c>
      <c r="X376" s="455">
        <f t="shared" si="3525"/>
        <v>0</v>
      </c>
      <c r="Y376" s="456"/>
      <c r="Z376" s="455">
        <f t="shared" si="3526"/>
        <v>0</v>
      </c>
      <c r="AA376" s="456"/>
      <c r="AB376" s="455">
        <f>ADHB!AC376</f>
        <v>0</v>
      </c>
      <c r="AC376" s="455">
        <f t="shared" si="3527"/>
        <v>0</v>
      </c>
      <c r="AD376" s="455">
        <f t="shared" si="3528"/>
        <v>0</v>
      </c>
      <c r="AE376" s="456">
        <v>0.36319999999999997</v>
      </c>
      <c r="AF376" s="457">
        <f t="shared" si="3529"/>
        <v>0</v>
      </c>
      <c r="AG376" s="458">
        <f t="shared" si="3530"/>
        <v>0</v>
      </c>
      <c r="AH376" s="459"/>
      <c r="AI376" s="452">
        <v>27.0</v>
      </c>
      <c r="AJ376" s="453" t="s">
        <v>176</v>
      </c>
      <c r="AK376" s="454" t="s">
        <v>132</v>
      </c>
      <c r="AL376" s="454" t="s">
        <v>132</v>
      </c>
      <c r="AM376" s="455"/>
      <c r="AN376" s="455" t="str">
        <f t="shared" si="3531"/>
        <v/>
      </c>
      <c r="AO376" s="455">
        <f t="shared" si="3532"/>
        <v>0</v>
      </c>
      <c r="AP376" s="456"/>
      <c r="AQ376" s="455">
        <f t="shared" si="3533"/>
        <v>0</v>
      </c>
      <c r="AR376" s="456"/>
      <c r="AS376" s="455">
        <f>ADHB!AT376</f>
        <v>0</v>
      </c>
      <c r="AT376" s="455">
        <f t="shared" si="3534"/>
        <v>0</v>
      </c>
      <c r="AU376" s="455">
        <f t="shared" si="3535"/>
        <v>0</v>
      </c>
      <c r="AV376" s="456">
        <v>0.36319999999999997</v>
      </c>
      <c r="AW376" s="457">
        <f t="shared" si="3536"/>
        <v>0</v>
      </c>
      <c r="AX376" s="458">
        <f t="shared" si="3537"/>
        <v>0</v>
      </c>
      <c r="AY376" s="459"/>
      <c r="AZ376" s="452">
        <v>27.0</v>
      </c>
      <c r="BA376" s="453" t="s">
        <v>176</v>
      </c>
      <c r="BB376" s="454" t="s">
        <v>132</v>
      </c>
      <c r="BC376" s="454" t="s">
        <v>132</v>
      </c>
      <c r="BD376" s="455"/>
      <c r="BE376" s="455" t="str">
        <f t="shared" si="3538"/>
        <v/>
      </c>
      <c r="BF376" s="455">
        <f t="shared" si="3539"/>
        <v>0</v>
      </c>
      <c r="BG376" s="456"/>
      <c r="BH376" s="455">
        <f t="shared" si="3540"/>
        <v>0</v>
      </c>
      <c r="BI376" s="456"/>
      <c r="BJ376" s="455">
        <f>ADHB!BK376</f>
        <v>0</v>
      </c>
      <c r="BK376" s="455">
        <f t="shared" si="3541"/>
        <v>0</v>
      </c>
      <c r="BL376" s="455">
        <f t="shared" si="3542"/>
        <v>0</v>
      </c>
      <c r="BM376" s="456">
        <v>0.36319999999999997</v>
      </c>
      <c r="BN376" s="457">
        <f t="shared" si="3543"/>
        <v>0</v>
      </c>
      <c r="BO376" s="458">
        <f t="shared" si="3544"/>
        <v>0</v>
      </c>
      <c r="BP376" s="459"/>
      <c r="BQ376" s="452">
        <v>27.0</v>
      </c>
      <c r="BR376" s="453" t="s">
        <v>176</v>
      </c>
      <c r="BS376" s="454" t="s">
        <v>132</v>
      </c>
      <c r="BT376" s="454" t="s">
        <v>132</v>
      </c>
      <c r="BU376" s="455"/>
      <c r="BV376" s="455" t="str">
        <f t="shared" si="3545"/>
        <v/>
      </c>
      <c r="BW376" s="455">
        <f t="shared" si="3546"/>
        <v>0</v>
      </c>
      <c r="BX376" s="456"/>
      <c r="BY376" s="455">
        <f t="shared" si="3547"/>
        <v>0</v>
      </c>
      <c r="BZ376" s="456"/>
      <c r="CA376" s="455">
        <f>ADHB!CB376</f>
        <v>0</v>
      </c>
      <c r="CB376" s="455">
        <f t="shared" si="3548"/>
        <v>0</v>
      </c>
      <c r="CC376" s="455">
        <f t="shared" si="3549"/>
        <v>0</v>
      </c>
      <c r="CD376" s="456">
        <v>0.36319999999999997</v>
      </c>
      <c r="CE376" s="457">
        <f t="shared" si="3550"/>
        <v>0</v>
      </c>
      <c r="CF376" s="458">
        <f t="shared" si="3551"/>
        <v>0</v>
      </c>
      <c r="CG376" s="459"/>
      <c r="CH376" s="452">
        <v>27.0</v>
      </c>
      <c r="CI376" s="453" t="s">
        <v>176</v>
      </c>
      <c r="CJ376" s="454" t="s">
        <v>132</v>
      </c>
      <c r="CK376" s="454" t="s">
        <v>132</v>
      </c>
      <c r="CL376" s="455"/>
      <c r="CM376" s="455" t="str">
        <f t="shared" si="3552"/>
        <v/>
      </c>
      <c r="CN376" s="455">
        <f t="shared" si="3553"/>
        <v>0</v>
      </c>
      <c r="CO376" s="456"/>
      <c r="CP376" s="455">
        <f t="shared" si="3554"/>
        <v>0</v>
      </c>
      <c r="CQ376" s="456"/>
      <c r="CR376" s="455">
        <f>ADHB!CS376</f>
        <v>0</v>
      </c>
      <c r="CS376" s="455">
        <f t="shared" si="3555"/>
        <v>0</v>
      </c>
      <c r="CT376" s="455">
        <f t="shared" si="3556"/>
        <v>0</v>
      </c>
      <c r="CU376" s="456">
        <v>0.36319999999999997</v>
      </c>
      <c r="CV376" s="457">
        <f t="shared" si="3557"/>
        <v>0</v>
      </c>
      <c r="CW376" s="458">
        <f t="shared" si="3558"/>
        <v>0</v>
      </c>
      <c r="CX376" s="459"/>
      <c r="CY376" s="452">
        <v>27.0</v>
      </c>
      <c r="CZ376" s="453" t="s">
        <v>176</v>
      </c>
      <c r="DA376" s="454" t="s">
        <v>132</v>
      </c>
      <c r="DB376" s="454" t="s">
        <v>132</v>
      </c>
      <c r="DC376" s="455"/>
      <c r="DD376" s="455" t="str">
        <f t="shared" si="3559"/>
        <v/>
      </c>
      <c r="DE376" s="455">
        <f t="shared" si="3560"/>
        <v>0</v>
      </c>
      <c r="DF376" s="456"/>
      <c r="DG376" s="455">
        <f t="shared" si="3561"/>
        <v>0</v>
      </c>
      <c r="DH376" s="456"/>
      <c r="DI376" s="455">
        <f>ADHB!DJ376</f>
        <v>0</v>
      </c>
      <c r="DJ376" s="455">
        <f t="shared" si="3562"/>
        <v>0</v>
      </c>
      <c r="DK376" s="455">
        <f t="shared" si="3563"/>
        <v>0</v>
      </c>
      <c r="DL376" s="456">
        <v>0.36319999999999997</v>
      </c>
      <c r="DM376" s="457">
        <f t="shared" si="3564"/>
        <v>0</v>
      </c>
      <c r="DN376" s="458">
        <f t="shared" si="3565"/>
        <v>0</v>
      </c>
      <c r="DO376" s="459"/>
      <c r="DP376" s="452">
        <v>27.0</v>
      </c>
      <c r="DQ376" s="453" t="s">
        <v>176</v>
      </c>
      <c r="DR376" s="454" t="s">
        <v>132</v>
      </c>
      <c r="DS376" s="454" t="s">
        <v>132</v>
      </c>
      <c r="DT376" s="455"/>
      <c r="DU376" s="455" t="str">
        <f t="shared" si="3566"/>
        <v/>
      </c>
      <c r="DV376" s="455">
        <f t="shared" si="3567"/>
        <v>0</v>
      </c>
      <c r="DW376" s="456"/>
      <c r="DX376" s="455">
        <f t="shared" si="3568"/>
        <v>0</v>
      </c>
      <c r="DY376" s="456"/>
      <c r="DZ376" s="455">
        <f>ADHB!EA376</f>
        <v>0</v>
      </c>
      <c r="EA376" s="455">
        <f t="shared" si="3569"/>
        <v>0</v>
      </c>
      <c r="EB376" s="455">
        <f t="shared" si="3570"/>
        <v>0</v>
      </c>
      <c r="EC376" s="456">
        <v>0.36319999999999997</v>
      </c>
      <c r="ED376" s="457">
        <f t="shared" si="3571"/>
        <v>0</v>
      </c>
      <c r="EE376" s="458">
        <f t="shared" si="3572"/>
        <v>0</v>
      </c>
      <c r="EF376" s="459"/>
      <c r="EG376" s="452">
        <v>27.0</v>
      </c>
      <c r="EH376" s="453" t="s">
        <v>176</v>
      </c>
      <c r="EI376" s="454" t="s">
        <v>132</v>
      </c>
      <c r="EJ376" s="454" t="s">
        <v>132</v>
      </c>
      <c r="EK376" s="455"/>
      <c r="EL376" s="455" t="str">
        <f t="shared" si="3573"/>
        <v/>
      </c>
      <c r="EM376" s="455">
        <f t="shared" si="3574"/>
        <v>0</v>
      </c>
      <c r="EN376" s="456"/>
      <c r="EO376" s="455">
        <f t="shared" si="3575"/>
        <v>0</v>
      </c>
      <c r="EP376" s="456"/>
      <c r="EQ376" s="455">
        <f>ADHB!ER376</f>
        <v>0</v>
      </c>
      <c r="ER376" s="455">
        <f t="shared" si="3576"/>
        <v>0</v>
      </c>
      <c r="ES376" s="455">
        <f t="shared" si="3577"/>
        <v>0</v>
      </c>
      <c r="ET376" s="456">
        <v>0.36319999999999997</v>
      </c>
      <c r="EU376" s="457">
        <f t="shared" si="3578"/>
        <v>0</v>
      </c>
      <c r="EV376" s="458">
        <f t="shared" si="3579"/>
        <v>0</v>
      </c>
      <c r="EW376" s="459"/>
      <c r="EX376" s="452">
        <v>27.0</v>
      </c>
      <c r="EY376" s="453" t="s">
        <v>176</v>
      </c>
      <c r="EZ376" s="454" t="s">
        <v>132</v>
      </c>
      <c r="FA376" s="454" t="s">
        <v>132</v>
      </c>
      <c r="FB376" s="455"/>
      <c r="FC376" s="455" t="str">
        <f t="shared" si="3580"/>
        <v/>
      </c>
      <c r="FD376" s="455">
        <f t="shared" si="3581"/>
        <v>0</v>
      </c>
      <c r="FE376" s="456"/>
      <c r="FF376" s="455">
        <f t="shared" si="3582"/>
        <v>0</v>
      </c>
      <c r="FG376" s="456"/>
      <c r="FH376" s="455">
        <f>ADHB!FI376</f>
        <v>0</v>
      </c>
      <c r="FI376" s="455">
        <f t="shared" si="3583"/>
        <v>0</v>
      </c>
      <c r="FJ376" s="455">
        <f t="shared" si="3584"/>
        <v>0</v>
      </c>
      <c r="FK376" s="456">
        <v>0.36319999999999997</v>
      </c>
      <c r="FL376" s="457">
        <f t="shared" si="3585"/>
        <v>0</v>
      </c>
      <c r="FM376" s="458">
        <f t="shared" si="3586"/>
        <v>0</v>
      </c>
      <c r="FN376" s="459"/>
      <c r="FO376" s="452">
        <v>27.0</v>
      </c>
      <c r="FP376" s="453" t="s">
        <v>176</v>
      </c>
      <c r="FQ376" s="454" t="s">
        <v>132</v>
      </c>
      <c r="FR376" s="454" t="s">
        <v>132</v>
      </c>
      <c r="FS376" s="455"/>
      <c r="FT376" s="455" t="str">
        <f t="shared" si="3587"/>
        <v/>
      </c>
      <c r="FU376" s="455">
        <f t="shared" si="3588"/>
        <v>0</v>
      </c>
      <c r="FV376" s="456"/>
      <c r="FW376" s="455">
        <f t="shared" si="3589"/>
        <v>0</v>
      </c>
      <c r="FX376" s="456"/>
      <c r="FY376" s="455">
        <f>ADHB!FZ376</f>
        <v>0</v>
      </c>
      <c r="FZ376" s="455">
        <f t="shared" si="3590"/>
        <v>0</v>
      </c>
      <c r="GA376" s="455">
        <f t="shared" si="3591"/>
        <v>0</v>
      </c>
      <c r="GB376" s="456">
        <v>0.36319999999999997</v>
      </c>
      <c r="GC376" s="457">
        <f t="shared" si="3592"/>
        <v>0</v>
      </c>
      <c r="GD376" s="458">
        <f t="shared" si="3593"/>
        <v>0</v>
      </c>
      <c r="GE376" s="459"/>
      <c r="GF376" s="452">
        <v>27.0</v>
      </c>
      <c r="GG376" s="453" t="s">
        <v>176</v>
      </c>
      <c r="GH376" s="454" t="s">
        <v>132</v>
      </c>
      <c r="GI376" s="454" t="s">
        <v>132</v>
      </c>
      <c r="GJ376" s="455"/>
      <c r="GK376" s="455" t="str">
        <f t="shared" si="3594"/>
        <v/>
      </c>
      <c r="GL376" s="455">
        <f t="shared" si="3595"/>
        <v>0</v>
      </c>
      <c r="GM376" s="456"/>
      <c r="GN376" s="455">
        <f t="shared" si="3596"/>
        <v>0</v>
      </c>
      <c r="GO376" s="456"/>
      <c r="GP376" s="455">
        <f>ADHB!GQ376</f>
        <v>0</v>
      </c>
      <c r="GQ376" s="455">
        <f t="shared" si="3597"/>
        <v>0</v>
      </c>
      <c r="GR376" s="455">
        <f t="shared" si="3598"/>
        <v>0</v>
      </c>
      <c r="GS376" s="456">
        <v>0.36319999999999997</v>
      </c>
      <c r="GT376" s="457">
        <f t="shared" si="3599"/>
        <v>0</v>
      </c>
      <c r="GU376" s="458">
        <f t="shared" si="3600"/>
        <v>0</v>
      </c>
      <c r="GV376" s="459"/>
      <c r="GW376" s="452">
        <v>27.0</v>
      </c>
      <c r="GX376" s="453" t="s">
        <v>176</v>
      </c>
      <c r="GY376" s="454" t="s">
        <v>132</v>
      </c>
      <c r="GZ376" s="454" t="s">
        <v>132</v>
      </c>
      <c r="HA376" s="455"/>
      <c r="HB376" s="455" t="str">
        <f t="shared" si="3601"/>
        <v/>
      </c>
      <c r="HC376" s="455">
        <f t="shared" si="3602"/>
        <v>0</v>
      </c>
      <c r="HD376" s="456"/>
      <c r="HE376" s="455">
        <f t="shared" si="3603"/>
        <v>0</v>
      </c>
      <c r="HF376" s="456"/>
      <c r="HG376" s="455">
        <f>ADHB!HH376</f>
        <v>0</v>
      </c>
      <c r="HH376" s="455">
        <f t="shared" si="3604"/>
        <v>0</v>
      </c>
      <c r="HI376" s="455">
        <f t="shared" si="3605"/>
        <v>0</v>
      </c>
      <c r="HJ376" s="456">
        <v>0.36319999999999997</v>
      </c>
      <c r="HK376" s="457">
        <f t="shared" si="3606"/>
        <v>0</v>
      </c>
      <c r="HL376" s="458">
        <f t="shared" si="3607"/>
        <v>0</v>
      </c>
      <c r="HM376" s="459"/>
      <c r="HN376" s="452">
        <v>27.0</v>
      </c>
      <c r="HO376" s="453" t="s">
        <v>176</v>
      </c>
      <c r="HP376" s="454" t="s">
        <v>132</v>
      </c>
      <c r="HQ376" s="454" t="s">
        <v>132</v>
      </c>
      <c r="HR376" s="455"/>
      <c r="HS376" s="455" t="str">
        <f t="shared" si="3608"/>
        <v/>
      </c>
      <c r="HT376" s="455">
        <f t="shared" si="3609"/>
        <v>0</v>
      </c>
      <c r="HU376" s="456"/>
      <c r="HV376" s="455">
        <f t="shared" si="3610"/>
        <v>0</v>
      </c>
      <c r="HW376" s="456"/>
      <c r="HX376" s="455">
        <f>ADHB!HY376</f>
        <v>0</v>
      </c>
      <c r="HY376" s="455">
        <f t="shared" si="3611"/>
        <v>0</v>
      </c>
      <c r="HZ376" s="455">
        <f t="shared" si="3612"/>
        <v>0</v>
      </c>
      <c r="IA376" s="456">
        <v>0.36319999999999997</v>
      </c>
      <c r="IB376" s="457">
        <f t="shared" si="3613"/>
        <v>0</v>
      </c>
      <c r="IC376" s="458">
        <f t="shared" si="3614"/>
        <v>0</v>
      </c>
      <c r="ID376" s="459"/>
      <c r="IE376" s="452">
        <v>27.0</v>
      </c>
      <c r="IF376" s="453" t="s">
        <v>176</v>
      </c>
      <c r="IG376" s="454" t="s">
        <v>132</v>
      </c>
      <c r="IH376" s="454" t="s">
        <v>132</v>
      </c>
      <c r="II376" s="455"/>
      <c r="IJ376" s="455" t="str">
        <f t="shared" si="3615"/>
        <v/>
      </c>
      <c r="IK376" s="455">
        <f t="shared" si="3616"/>
        <v>0</v>
      </c>
      <c r="IL376" s="456"/>
      <c r="IM376" s="455">
        <f t="shared" si="3617"/>
        <v>0</v>
      </c>
      <c r="IN376" s="456"/>
      <c r="IO376" s="455">
        <f>ADHB!IP376</f>
        <v>0</v>
      </c>
      <c r="IP376" s="455">
        <f t="shared" si="3618"/>
        <v>0</v>
      </c>
      <c r="IQ376" s="455">
        <f t="shared" si="3619"/>
        <v>0</v>
      </c>
      <c r="IR376" s="456">
        <v>0.36319999999999997</v>
      </c>
      <c r="IS376" s="457">
        <f t="shared" si="3620"/>
        <v>0</v>
      </c>
      <c r="IT376" s="458">
        <f t="shared" si="3621"/>
        <v>0</v>
      </c>
      <c r="IU376" s="459"/>
      <c r="IV376" s="452">
        <v>27.0</v>
      </c>
      <c r="IW376" s="453" t="s">
        <v>176</v>
      </c>
      <c r="IX376" s="454" t="s">
        <v>132</v>
      </c>
      <c r="IY376" s="454" t="s">
        <v>132</v>
      </c>
      <c r="IZ376" s="455"/>
      <c r="JA376" s="455" t="str">
        <f t="shared" si="3622"/>
        <v/>
      </c>
      <c r="JB376" s="455">
        <f t="shared" si="3623"/>
        <v>0</v>
      </c>
      <c r="JC376" s="456"/>
      <c r="JD376" s="455">
        <f t="shared" si="3624"/>
        <v>0</v>
      </c>
      <c r="JE376" s="456"/>
      <c r="JF376" s="455">
        <f>ADHB!JG376</f>
        <v>0</v>
      </c>
      <c r="JG376" s="455">
        <f t="shared" si="3625"/>
        <v>0</v>
      </c>
      <c r="JH376" s="455">
        <f t="shared" si="3626"/>
        <v>0</v>
      </c>
      <c r="JI376" s="456">
        <v>0.36319999999999997</v>
      </c>
      <c r="JJ376" s="457">
        <f t="shared" si="3627"/>
        <v>0</v>
      </c>
      <c r="JK376" s="458">
        <f t="shared" si="3628"/>
        <v>0</v>
      </c>
      <c r="JL376" s="459"/>
      <c r="JM376" s="452">
        <v>27.0</v>
      </c>
      <c r="JN376" s="453" t="s">
        <v>176</v>
      </c>
      <c r="JO376" s="454" t="s">
        <v>132</v>
      </c>
      <c r="JP376" s="454" t="s">
        <v>132</v>
      </c>
      <c r="JQ376" s="455"/>
      <c r="JR376" s="455" t="str">
        <f t="shared" si="3629"/>
        <v/>
      </c>
      <c r="JS376" s="455">
        <f t="shared" si="3630"/>
        <v>0</v>
      </c>
      <c r="JT376" s="456"/>
      <c r="JU376" s="455">
        <f t="shared" si="3631"/>
        <v>0</v>
      </c>
      <c r="JV376" s="456"/>
      <c r="JW376" s="455" t="str">
        <f>ADHB!LF376</f>
        <v/>
      </c>
      <c r="JX376" s="455">
        <f t="shared" si="3632"/>
        <v>0</v>
      </c>
      <c r="JY376" s="455">
        <f t="shared" si="3633"/>
        <v>0</v>
      </c>
      <c r="JZ376" s="456">
        <v>0.36319999999999997</v>
      </c>
      <c r="KA376" s="457">
        <f t="shared" si="3634"/>
        <v>0</v>
      </c>
      <c r="KB376" s="458">
        <f t="shared" si="3635"/>
        <v>0</v>
      </c>
      <c r="KC376" s="459"/>
      <c r="KD376" s="452">
        <v>27.0</v>
      </c>
      <c r="KE376" s="453" t="s">
        <v>176</v>
      </c>
      <c r="KF376" s="454" t="s">
        <v>132</v>
      </c>
      <c r="KG376" s="454" t="s">
        <v>132</v>
      </c>
      <c r="KH376" s="455"/>
      <c r="KI376" s="455" t="str">
        <f t="shared" si="3636"/>
        <v/>
      </c>
      <c r="KJ376" s="455">
        <f t="shared" si="3637"/>
        <v>0</v>
      </c>
      <c r="KK376" s="456"/>
      <c r="KL376" s="455">
        <f t="shared" si="3638"/>
        <v>0</v>
      </c>
      <c r="KM376" s="456"/>
      <c r="KN376" s="455" t="str">
        <f>ADHB!LW376</f>
        <v/>
      </c>
      <c r="KO376" s="455">
        <f t="shared" si="3639"/>
        <v>0</v>
      </c>
      <c r="KP376" s="455">
        <f t="shared" si="3640"/>
        <v>0</v>
      </c>
      <c r="KQ376" s="456">
        <v>0.36319999999999997</v>
      </c>
      <c r="KR376" s="457">
        <f t="shared" si="3641"/>
        <v>0</v>
      </c>
      <c r="KS376" s="458">
        <f t="shared" si="3642"/>
        <v>0</v>
      </c>
      <c r="KT376" s="459"/>
      <c r="KU376" s="460"/>
    </row>
    <row r="377" ht="15.75" customHeight="1">
      <c r="A377" s="452">
        <v>28.0</v>
      </c>
      <c r="B377" s="453" t="s">
        <v>177</v>
      </c>
      <c r="C377" s="454" t="s">
        <v>132</v>
      </c>
      <c r="D377" s="454" t="s">
        <v>132</v>
      </c>
      <c r="E377" s="455"/>
      <c r="F377" s="455"/>
      <c r="G377" s="455">
        <f t="shared" si="3518"/>
        <v>0</v>
      </c>
      <c r="H377" s="456"/>
      <c r="I377" s="455">
        <f t="shared" si="3519"/>
        <v>0</v>
      </c>
      <c r="J377" s="456"/>
      <c r="K377" s="455">
        <f>ADHB!L377</f>
        <v>0</v>
      </c>
      <c r="L377" s="455">
        <f t="shared" si="3520"/>
        <v>0</v>
      </c>
      <c r="M377" s="455">
        <f t="shared" si="3521"/>
        <v>0</v>
      </c>
      <c r="N377" s="456">
        <v>0.36319999999999997</v>
      </c>
      <c r="O377" s="457">
        <f t="shared" si="3522"/>
        <v>0</v>
      </c>
      <c r="P377" s="458">
        <f t="shared" si="3523"/>
        <v>0</v>
      </c>
      <c r="Q377" s="459"/>
      <c r="R377" s="452">
        <v>28.0</v>
      </c>
      <c r="S377" s="453" t="s">
        <v>177</v>
      </c>
      <c r="T377" s="454" t="s">
        <v>132</v>
      </c>
      <c r="U377" s="454" t="s">
        <v>132</v>
      </c>
      <c r="V377" s="455"/>
      <c r="W377" s="455" t="str">
        <f t="shared" si="3524"/>
        <v/>
      </c>
      <c r="X377" s="455">
        <f t="shared" si="3525"/>
        <v>0</v>
      </c>
      <c r="Y377" s="456"/>
      <c r="Z377" s="455">
        <f t="shared" si="3526"/>
        <v>0</v>
      </c>
      <c r="AA377" s="456"/>
      <c r="AB377" s="455">
        <f>ADHB!AC377</f>
        <v>0</v>
      </c>
      <c r="AC377" s="455">
        <f t="shared" si="3527"/>
        <v>0</v>
      </c>
      <c r="AD377" s="455">
        <f t="shared" si="3528"/>
        <v>0</v>
      </c>
      <c r="AE377" s="456">
        <v>0.36319999999999997</v>
      </c>
      <c r="AF377" s="457">
        <f t="shared" si="3529"/>
        <v>0</v>
      </c>
      <c r="AG377" s="458">
        <f t="shared" si="3530"/>
        <v>0</v>
      </c>
      <c r="AH377" s="459"/>
      <c r="AI377" s="452">
        <v>28.0</v>
      </c>
      <c r="AJ377" s="453" t="s">
        <v>177</v>
      </c>
      <c r="AK377" s="454" t="s">
        <v>132</v>
      </c>
      <c r="AL377" s="454" t="s">
        <v>132</v>
      </c>
      <c r="AM377" s="455"/>
      <c r="AN377" s="455" t="str">
        <f t="shared" si="3531"/>
        <v/>
      </c>
      <c r="AO377" s="455">
        <f t="shared" si="3532"/>
        <v>0</v>
      </c>
      <c r="AP377" s="456"/>
      <c r="AQ377" s="455">
        <f t="shared" si="3533"/>
        <v>0</v>
      </c>
      <c r="AR377" s="456"/>
      <c r="AS377" s="455">
        <f>ADHB!AT377</f>
        <v>0</v>
      </c>
      <c r="AT377" s="455">
        <f t="shared" si="3534"/>
        <v>0</v>
      </c>
      <c r="AU377" s="455">
        <f t="shared" si="3535"/>
        <v>0</v>
      </c>
      <c r="AV377" s="456">
        <v>0.36319999999999997</v>
      </c>
      <c r="AW377" s="457">
        <f t="shared" si="3536"/>
        <v>0</v>
      </c>
      <c r="AX377" s="458">
        <f t="shared" si="3537"/>
        <v>0</v>
      </c>
      <c r="AY377" s="459"/>
      <c r="AZ377" s="452">
        <v>28.0</v>
      </c>
      <c r="BA377" s="453" t="s">
        <v>177</v>
      </c>
      <c r="BB377" s="454" t="s">
        <v>132</v>
      </c>
      <c r="BC377" s="454" t="s">
        <v>132</v>
      </c>
      <c r="BD377" s="455"/>
      <c r="BE377" s="455" t="str">
        <f t="shared" si="3538"/>
        <v/>
      </c>
      <c r="BF377" s="455">
        <f t="shared" si="3539"/>
        <v>0</v>
      </c>
      <c r="BG377" s="456"/>
      <c r="BH377" s="455">
        <f t="shared" si="3540"/>
        <v>0</v>
      </c>
      <c r="BI377" s="456"/>
      <c r="BJ377" s="455">
        <f>ADHB!BK377</f>
        <v>0</v>
      </c>
      <c r="BK377" s="455">
        <f t="shared" si="3541"/>
        <v>0</v>
      </c>
      <c r="BL377" s="455">
        <f t="shared" si="3542"/>
        <v>0</v>
      </c>
      <c r="BM377" s="456">
        <v>0.36319999999999997</v>
      </c>
      <c r="BN377" s="457">
        <f t="shared" si="3543"/>
        <v>0</v>
      </c>
      <c r="BO377" s="458">
        <f t="shared" si="3544"/>
        <v>0</v>
      </c>
      <c r="BP377" s="459"/>
      <c r="BQ377" s="452">
        <v>28.0</v>
      </c>
      <c r="BR377" s="453" t="s">
        <v>177</v>
      </c>
      <c r="BS377" s="454" t="s">
        <v>132</v>
      </c>
      <c r="BT377" s="454" t="s">
        <v>132</v>
      </c>
      <c r="BU377" s="455"/>
      <c r="BV377" s="455" t="str">
        <f t="shared" si="3545"/>
        <v/>
      </c>
      <c r="BW377" s="455">
        <f t="shared" si="3546"/>
        <v>0</v>
      </c>
      <c r="BX377" s="456"/>
      <c r="BY377" s="455">
        <f t="shared" si="3547"/>
        <v>0</v>
      </c>
      <c r="BZ377" s="456"/>
      <c r="CA377" s="455">
        <f>ADHB!CB377</f>
        <v>0</v>
      </c>
      <c r="CB377" s="455">
        <f t="shared" si="3548"/>
        <v>0</v>
      </c>
      <c r="CC377" s="455">
        <f t="shared" si="3549"/>
        <v>0</v>
      </c>
      <c r="CD377" s="456">
        <v>0.36319999999999997</v>
      </c>
      <c r="CE377" s="457">
        <f t="shared" si="3550"/>
        <v>0</v>
      </c>
      <c r="CF377" s="458">
        <f t="shared" si="3551"/>
        <v>0</v>
      </c>
      <c r="CG377" s="459"/>
      <c r="CH377" s="452">
        <v>28.0</v>
      </c>
      <c r="CI377" s="453" t="s">
        <v>177</v>
      </c>
      <c r="CJ377" s="454" t="s">
        <v>132</v>
      </c>
      <c r="CK377" s="454" t="s">
        <v>132</v>
      </c>
      <c r="CL377" s="455"/>
      <c r="CM377" s="455" t="str">
        <f t="shared" si="3552"/>
        <v/>
      </c>
      <c r="CN377" s="455">
        <f t="shared" si="3553"/>
        <v>0</v>
      </c>
      <c r="CO377" s="456"/>
      <c r="CP377" s="455">
        <f t="shared" si="3554"/>
        <v>0</v>
      </c>
      <c r="CQ377" s="456"/>
      <c r="CR377" s="455">
        <f>ADHB!CS377</f>
        <v>0</v>
      </c>
      <c r="CS377" s="455">
        <f t="shared" si="3555"/>
        <v>0</v>
      </c>
      <c r="CT377" s="455">
        <f t="shared" si="3556"/>
        <v>0</v>
      </c>
      <c r="CU377" s="456">
        <v>0.36319999999999997</v>
      </c>
      <c r="CV377" s="457">
        <f t="shared" si="3557"/>
        <v>0</v>
      </c>
      <c r="CW377" s="458">
        <f t="shared" si="3558"/>
        <v>0</v>
      </c>
      <c r="CX377" s="459"/>
      <c r="CY377" s="452">
        <v>28.0</v>
      </c>
      <c r="CZ377" s="453" t="s">
        <v>177</v>
      </c>
      <c r="DA377" s="454" t="s">
        <v>132</v>
      </c>
      <c r="DB377" s="454" t="s">
        <v>132</v>
      </c>
      <c r="DC377" s="455"/>
      <c r="DD377" s="455" t="str">
        <f t="shared" si="3559"/>
        <v/>
      </c>
      <c r="DE377" s="455">
        <f t="shared" si="3560"/>
        <v>0</v>
      </c>
      <c r="DF377" s="456"/>
      <c r="DG377" s="455">
        <f t="shared" si="3561"/>
        <v>0</v>
      </c>
      <c r="DH377" s="456"/>
      <c r="DI377" s="455">
        <f>ADHB!DJ377</f>
        <v>0</v>
      </c>
      <c r="DJ377" s="455">
        <f t="shared" si="3562"/>
        <v>0</v>
      </c>
      <c r="DK377" s="455">
        <f t="shared" si="3563"/>
        <v>0</v>
      </c>
      <c r="DL377" s="456">
        <v>0.36319999999999997</v>
      </c>
      <c r="DM377" s="457">
        <f t="shared" si="3564"/>
        <v>0</v>
      </c>
      <c r="DN377" s="458">
        <f t="shared" si="3565"/>
        <v>0</v>
      </c>
      <c r="DO377" s="459"/>
      <c r="DP377" s="452">
        <v>28.0</v>
      </c>
      <c r="DQ377" s="453" t="s">
        <v>177</v>
      </c>
      <c r="DR377" s="454" t="s">
        <v>132</v>
      </c>
      <c r="DS377" s="454" t="s">
        <v>132</v>
      </c>
      <c r="DT377" s="455"/>
      <c r="DU377" s="455" t="str">
        <f t="shared" si="3566"/>
        <v/>
      </c>
      <c r="DV377" s="455">
        <f t="shared" si="3567"/>
        <v>0</v>
      </c>
      <c r="DW377" s="456"/>
      <c r="DX377" s="455">
        <f t="shared" si="3568"/>
        <v>0</v>
      </c>
      <c r="DY377" s="456"/>
      <c r="DZ377" s="455">
        <f>ADHB!EA377</f>
        <v>0</v>
      </c>
      <c r="EA377" s="455">
        <f t="shared" si="3569"/>
        <v>0</v>
      </c>
      <c r="EB377" s="455">
        <f t="shared" si="3570"/>
        <v>0</v>
      </c>
      <c r="EC377" s="456">
        <v>0.36319999999999997</v>
      </c>
      <c r="ED377" s="457">
        <f t="shared" si="3571"/>
        <v>0</v>
      </c>
      <c r="EE377" s="458">
        <f t="shared" si="3572"/>
        <v>0</v>
      </c>
      <c r="EF377" s="459"/>
      <c r="EG377" s="452">
        <v>28.0</v>
      </c>
      <c r="EH377" s="453" t="s">
        <v>177</v>
      </c>
      <c r="EI377" s="454" t="s">
        <v>132</v>
      </c>
      <c r="EJ377" s="454" t="s">
        <v>132</v>
      </c>
      <c r="EK377" s="455"/>
      <c r="EL377" s="455" t="str">
        <f t="shared" si="3573"/>
        <v/>
      </c>
      <c r="EM377" s="455">
        <f t="shared" si="3574"/>
        <v>0</v>
      </c>
      <c r="EN377" s="456"/>
      <c r="EO377" s="455">
        <f t="shared" si="3575"/>
        <v>0</v>
      </c>
      <c r="EP377" s="456"/>
      <c r="EQ377" s="455">
        <f>ADHB!ER377</f>
        <v>0</v>
      </c>
      <c r="ER377" s="455">
        <f t="shared" si="3576"/>
        <v>0</v>
      </c>
      <c r="ES377" s="455">
        <f t="shared" si="3577"/>
        <v>0</v>
      </c>
      <c r="ET377" s="456">
        <v>0.36319999999999997</v>
      </c>
      <c r="EU377" s="457">
        <f t="shared" si="3578"/>
        <v>0</v>
      </c>
      <c r="EV377" s="458">
        <f t="shared" si="3579"/>
        <v>0</v>
      </c>
      <c r="EW377" s="459"/>
      <c r="EX377" s="452">
        <v>28.0</v>
      </c>
      <c r="EY377" s="453" t="s">
        <v>177</v>
      </c>
      <c r="EZ377" s="454" t="s">
        <v>132</v>
      </c>
      <c r="FA377" s="454" t="s">
        <v>132</v>
      </c>
      <c r="FB377" s="455"/>
      <c r="FC377" s="455" t="str">
        <f t="shared" si="3580"/>
        <v/>
      </c>
      <c r="FD377" s="455">
        <f t="shared" si="3581"/>
        <v>0</v>
      </c>
      <c r="FE377" s="456"/>
      <c r="FF377" s="455">
        <f t="shared" si="3582"/>
        <v>0</v>
      </c>
      <c r="FG377" s="456"/>
      <c r="FH377" s="455">
        <f>ADHB!FI377</f>
        <v>0</v>
      </c>
      <c r="FI377" s="455">
        <f t="shared" si="3583"/>
        <v>0</v>
      </c>
      <c r="FJ377" s="455">
        <f t="shared" si="3584"/>
        <v>0</v>
      </c>
      <c r="FK377" s="456">
        <v>0.36319999999999997</v>
      </c>
      <c r="FL377" s="457">
        <f t="shared" si="3585"/>
        <v>0</v>
      </c>
      <c r="FM377" s="458">
        <f t="shared" si="3586"/>
        <v>0</v>
      </c>
      <c r="FN377" s="459"/>
      <c r="FO377" s="452">
        <v>28.0</v>
      </c>
      <c r="FP377" s="453" t="s">
        <v>177</v>
      </c>
      <c r="FQ377" s="454" t="s">
        <v>132</v>
      </c>
      <c r="FR377" s="454" t="s">
        <v>132</v>
      </c>
      <c r="FS377" s="455"/>
      <c r="FT377" s="455" t="str">
        <f t="shared" si="3587"/>
        <v/>
      </c>
      <c r="FU377" s="455">
        <f t="shared" si="3588"/>
        <v>0</v>
      </c>
      <c r="FV377" s="456"/>
      <c r="FW377" s="455">
        <f t="shared" si="3589"/>
        <v>0</v>
      </c>
      <c r="FX377" s="456"/>
      <c r="FY377" s="455">
        <f>ADHB!FZ377</f>
        <v>0</v>
      </c>
      <c r="FZ377" s="455">
        <f t="shared" si="3590"/>
        <v>0</v>
      </c>
      <c r="GA377" s="455">
        <f t="shared" si="3591"/>
        <v>0</v>
      </c>
      <c r="GB377" s="456">
        <v>0.36319999999999997</v>
      </c>
      <c r="GC377" s="457">
        <f t="shared" si="3592"/>
        <v>0</v>
      </c>
      <c r="GD377" s="458">
        <f t="shared" si="3593"/>
        <v>0</v>
      </c>
      <c r="GE377" s="459"/>
      <c r="GF377" s="452">
        <v>28.0</v>
      </c>
      <c r="GG377" s="453" t="s">
        <v>177</v>
      </c>
      <c r="GH377" s="454" t="s">
        <v>132</v>
      </c>
      <c r="GI377" s="454" t="s">
        <v>132</v>
      </c>
      <c r="GJ377" s="455"/>
      <c r="GK377" s="455" t="str">
        <f t="shared" si="3594"/>
        <v/>
      </c>
      <c r="GL377" s="455">
        <f t="shared" si="3595"/>
        <v>0</v>
      </c>
      <c r="GM377" s="456"/>
      <c r="GN377" s="455">
        <f t="shared" si="3596"/>
        <v>0</v>
      </c>
      <c r="GO377" s="456"/>
      <c r="GP377" s="455">
        <f>ADHB!GQ377</f>
        <v>0</v>
      </c>
      <c r="GQ377" s="455">
        <f t="shared" si="3597"/>
        <v>0</v>
      </c>
      <c r="GR377" s="455">
        <f t="shared" si="3598"/>
        <v>0</v>
      </c>
      <c r="GS377" s="456">
        <v>0.36319999999999997</v>
      </c>
      <c r="GT377" s="457">
        <f t="shared" si="3599"/>
        <v>0</v>
      </c>
      <c r="GU377" s="458">
        <f t="shared" si="3600"/>
        <v>0</v>
      </c>
      <c r="GV377" s="459"/>
      <c r="GW377" s="452">
        <v>28.0</v>
      </c>
      <c r="GX377" s="453" t="s">
        <v>177</v>
      </c>
      <c r="GY377" s="454" t="s">
        <v>132</v>
      </c>
      <c r="GZ377" s="454" t="s">
        <v>132</v>
      </c>
      <c r="HA377" s="455"/>
      <c r="HB377" s="455" t="str">
        <f t="shared" si="3601"/>
        <v/>
      </c>
      <c r="HC377" s="455">
        <f t="shared" si="3602"/>
        <v>0</v>
      </c>
      <c r="HD377" s="456"/>
      <c r="HE377" s="455">
        <f t="shared" si="3603"/>
        <v>0</v>
      </c>
      <c r="HF377" s="456"/>
      <c r="HG377" s="455">
        <f>ADHB!HH377</f>
        <v>0</v>
      </c>
      <c r="HH377" s="455">
        <f t="shared" si="3604"/>
        <v>0</v>
      </c>
      <c r="HI377" s="455">
        <f t="shared" si="3605"/>
        <v>0</v>
      </c>
      <c r="HJ377" s="456">
        <v>0.36319999999999997</v>
      </c>
      <c r="HK377" s="457">
        <f t="shared" si="3606"/>
        <v>0</v>
      </c>
      <c r="HL377" s="458">
        <f t="shared" si="3607"/>
        <v>0</v>
      </c>
      <c r="HM377" s="459"/>
      <c r="HN377" s="452">
        <v>28.0</v>
      </c>
      <c r="HO377" s="453" t="s">
        <v>177</v>
      </c>
      <c r="HP377" s="454" t="s">
        <v>132</v>
      </c>
      <c r="HQ377" s="454" t="s">
        <v>132</v>
      </c>
      <c r="HR377" s="455"/>
      <c r="HS377" s="455" t="str">
        <f t="shared" si="3608"/>
        <v/>
      </c>
      <c r="HT377" s="455">
        <f t="shared" si="3609"/>
        <v>0</v>
      </c>
      <c r="HU377" s="456"/>
      <c r="HV377" s="455">
        <f t="shared" si="3610"/>
        <v>0</v>
      </c>
      <c r="HW377" s="456"/>
      <c r="HX377" s="455">
        <f>ADHB!HY377</f>
        <v>0</v>
      </c>
      <c r="HY377" s="455">
        <f t="shared" si="3611"/>
        <v>0</v>
      </c>
      <c r="HZ377" s="455">
        <f t="shared" si="3612"/>
        <v>0</v>
      </c>
      <c r="IA377" s="456">
        <v>0.36319999999999997</v>
      </c>
      <c r="IB377" s="457">
        <f t="shared" si="3613"/>
        <v>0</v>
      </c>
      <c r="IC377" s="458">
        <f t="shared" si="3614"/>
        <v>0</v>
      </c>
      <c r="ID377" s="459"/>
      <c r="IE377" s="452">
        <v>28.0</v>
      </c>
      <c r="IF377" s="453" t="s">
        <v>177</v>
      </c>
      <c r="IG377" s="454" t="s">
        <v>132</v>
      </c>
      <c r="IH377" s="454" t="s">
        <v>132</v>
      </c>
      <c r="II377" s="455"/>
      <c r="IJ377" s="455" t="str">
        <f t="shared" si="3615"/>
        <v/>
      </c>
      <c r="IK377" s="455">
        <f t="shared" si="3616"/>
        <v>0</v>
      </c>
      <c r="IL377" s="456"/>
      <c r="IM377" s="455">
        <f t="shared" si="3617"/>
        <v>0</v>
      </c>
      <c r="IN377" s="456"/>
      <c r="IO377" s="455">
        <f>ADHB!IP377</f>
        <v>0</v>
      </c>
      <c r="IP377" s="455">
        <f t="shared" si="3618"/>
        <v>0</v>
      </c>
      <c r="IQ377" s="455">
        <f t="shared" si="3619"/>
        <v>0</v>
      </c>
      <c r="IR377" s="456">
        <v>0.36319999999999997</v>
      </c>
      <c r="IS377" s="457">
        <f t="shared" si="3620"/>
        <v>0</v>
      </c>
      <c r="IT377" s="458">
        <f t="shared" si="3621"/>
        <v>0</v>
      </c>
      <c r="IU377" s="459"/>
      <c r="IV377" s="452">
        <v>28.0</v>
      </c>
      <c r="IW377" s="453" t="s">
        <v>177</v>
      </c>
      <c r="IX377" s="454" t="s">
        <v>132</v>
      </c>
      <c r="IY377" s="454" t="s">
        <v>132</v>
      </c>
      <c r="IZ377" s="455"/>
      <c r="JA377" s="455" t="str">
        <f t="shared" si="3622"/>
        <v/>
      </c>
      <c r="JB377" s="455">
        <f t="shared" si="3623"/>
        <v>0</v>
      </c>
      <c r="JC377" s="456"/>
      <c r="JD377" s="455">
        <f t="shared" si="3624"/>
        <v>0</v>
      </c>
      <c r="JE377" s="456"/>
      <c r="JF377" s="455">
        <f>ADHB!JG377</f>
        <v>0</v>
      </c>
      <c r="JG377" s="455">
        <f t="shared" si="3625"/>
        <v>0</v>
      </c>
      <c r="JH377" s="455">
        <f t="shared" si="3626"/>
        <v>0</v>
      </c>
      <c r="JI377" s="456">
        <v>0.36319999999999997</v>
      </c>
      <c r="JJ377" s="457">
        <f t="shared" si="3627"/>
        <v>0</v>
      </c>
      <c r="JK377" s="458">
        <f t="shared" si="3628"/>
        <v>0</v>
      </c>
      <c r="JL377" s="459"/>
      <c r="JM377" s="452">
        <v>28.0</v>
      </c>
      <c r="JN377" s="453" t="s">
        <v>177</v>
      </c>
      <c r="JO377" s="454" t="s">
        <v>132</v>
      </c>
      <c r="JP377" s="454" t="s">
        <v>132</v>
      </c>
      <c r="JQ377" s="455"/>
      <c r="JR377" s="455" t="str">
        <f t="shared" si="3629"/>
        <v/>
      </c>
      <c r="JS377" s="455">
        <f t="shared" si="3630"/>
        <v>0</v>
      </c>
      <c r="JT377" s="456"/>
      <c r="JU377" s="455">
        <f t="shared" si="3631"/>
        <v>0</v>
      </c>
      <c r="JV377" s="456"/>
      <c r="JW377" s="455" t="str">
        <f>ADHB!LF377</f>
        <v/>
      </c>
      <c r="JX377" s="455">
        <f t="shared" si="3632"/>
        <v>0</v>
      </c>
      <c r="JY377" s="455">
        <f t="shared" si="3633"/>
        <v>0</v>
      </c>
      <c r="JZ377" s="456">
        <v>0.36319999999999997</v>
      </c>
      <c r="KA377" s="457">
        <f t="shared" si="3634"/>
        <v>0</v>
      </c>
      <c r="KB377" s="458">
        <f t="shared" si="3635"/>
        <v>0</v>
      </c>
      <c r="KC377" s="459"/>
      <c r="KD377" s="452">
        <v>28.0</v>
      </c>
      <c r="KE377" s="453" t="s">
        <v>177</v>
      </c>
      <c r="KF377" s="454" t="s">
        <v>132</v>
      </c>
      <c r="KG377" s="454" t="s">
        <v>132</v>
      </c>
      <c r="KH377" s="455"/>
      <c r="KI377" s="455" t="str">
        <f t="shared" si="3636"/>
        <v/>
      </c>
      <c r="KJ377" s="455">
        <f t="shared" si="3637"/>
        <v>0</v>
      </c>
      <c r="KK377" s="456"/>
      <c r="KL377" s="455">
        <f t="shared" si="3638"/>
        <v>0</v>
      </c>
      <c r="KM377" s="456"/>
      <c r="KN377" s="455" t="str">
        <f>ADHB!LW377</f>
        <v/>
      </c>
      <c r="KO377" s="455">
        <f t="shared" si="3639"/>
        <v>0</v>
      </c>
      <c r="KP377" s="455">
        <f t="shared" si="3640"/>
        <v>0</v>
      </c>
      <c r="KQ377" s="456">
        <v>0.36319999999999997</v>
      </c>
      <c r="KR377" s="457">
        <f t="shared" si="3641"/>
        <v>0</v>
      </c>
      <c r="KS377" s="458">
        <f t="shared" si="3642"/>
        <v>0</v>
      </c>
      <c r="KT377" s="459"/>
      <c r="KU377" s="460"/>
    </row>
    <row r="378" ht="15.75" customHeight="1">
      <c r="A378" s="462"/>
      <c r="B378" s="463" t="s">
        <v>178</v>
      </c>
      <c r="C378" s="464"/>
      <c r="D378" s="464"/>
      <c r="E378" s="464"/>
      <c r="F378" s="464"/>
      <c r="G378" s="464"/>
      <c r="H378" s="464"/>
      <c r="I378" s="464"/>
      <c r="J378" s="464"/>
      <c r="K378" s="464"/>
      <c r="L378" s="464"/>
      <c r="M378" s="464"/>
      <c r="N378" s="464"/>
      <c r="O378" s="464"/>
      <c r="P378" s="464"/>
      <c r="Q378" s="450"/>
      <c r="R378" s="462"/>
      <c r="S378" s="463" t="s">
        <v>178</v>
      </c>
      <c r="T378" s="464"/>
      <c r="U378" s="464"/>
      <c r="V378" s="464"/>
      <c r="W378" s="464"/>
      <c r="X378" s="464"/>
      <c r="Y378" s="464"/>
      <c r="Z378" s="464"/>
      <c r="AA378" s="464"/>
      <c r="AB378" s="464"/>
      <c r="AC378" s="464"/>
      <c r="AD378" s="464"/>
      <c r="AE378" s="464"/>
      <c r="AF378" s="464"/>
      <c r="AG378" s="464"/>
      <c r="AH378" s="450"/>
      <c r="AI378" s="462"/>
      <c r="AJ378" s="463" t="s">
        <v>178</v>
      </c>
      <c r="AK378" s="464"/>
      <c r="AL378" s="464"/>
      <c r="AM378" s="464"/>
      <c r="AN378" s="464"/>
      <c r="AO378" s="464"/>
      <c r="AP378" s="464"/>
      <c r="AQ378" s="464"/>
      <c r="AR378" s="464"/>
      <c r="AS378" s="464"/>
      <c r="AT378" s="464"/>
      <c r="AU378" s="464"/>
      <c r="AV378" s="464"/>
      <c r="AW378" s="464"/>
      <c r="AX378" s="464"/>
      <c r="AY378" s="450"/>
      <c r="AZ378" s="462"/>
      <c r="BA378" s="463" t="s">
        <v>178</v>
      </c>
      <c r="BB378" s="464"/>
      <c r="BC378" s="464"/>
      <c r="BD378" s="464"/>
      <c r="BE378" s="464"/>
      <c r="BF378" s="464"/>
      <c r="BG378" s="464"/>
      <c r="BH378" s="464"/>
      <c r="BI378" s="464"/>
      <c r="BJ378" s="464"/>
      <c r="BK378" s="464"/>
      <c r="BL378" s="464"/>
      <c r="BM378" s="464"/>
      <c r="BN378" s="464"/>
      <c r="BO378" s="464"/>
      <c r="BP378" s="450"/>
      <c r="BQ378" s="462"/>
      <c r="BR378" s="463" t="s">
        <v>178</v>
      </c>
      <c r="BS378" s="464"/>
      <c r="BT378" s="464"/>
      <c r="BU378" s="464"/>
      <c r="BV378" s="464"/>
      <c r="BW378" s="464"/>
      <c r="BX378" s="464"/>
      <c r="BY378" s="464"/>
      <c r="BZ378" s="464"/>
      <c r="CA378" s="464"/>
      <c r="CB378" s="464"/>
      <c r="CC378" s="464"/>
      <c r="CD378" s="464"/>
      <c r="CE378" s="464"/>
      <c r="CF378" s="464"/>
      <c r="CG378" s="450"/>
      <c r="CH378" s="462"/>
      <c r="CI378" s="463" t="s">
        <v>178</v>
      </c>
      <c r="CJ378" s="464"/>
      <c r="CK378" s="464"/>
      <c r="CL378" s="464"/>
      <c r="CM378" s="464"/>
      <c r="CN378" s="464"/>
      <c r="CO378" s="464"/>
      <c r="CP378" s="464"/>
      <c r="CQ378" s="464"/>
      <c r="CR378" s="464"/>
      <c r="CS378" s="464"/>
      <c r="CT378" s="464"/>
      <c r="CU378" s="464"/>
      <c r="CV378" s="464"/>
      <c r="CW378" s="464"/>
      <c r="CX378" s="450"/>
      <c r="CY378" s="462"/>
      <c r="CZ378" s="463" t="s">
        <v>178</v>
      </c>
      <c r="DA378" s="464"/>
      <c r="DB378" s="464"/>
      <c r="DC378" s="464"/>
      <c r="DD378" s="464"/>
      <c r="DE378" s="464"/>
      <c r="DF378" s="464"/>
      <c r="DG378" s="464"/>
      <c r="DH378" s="464"/>
      <c r="DI378" s="464"/>
      <c r="DJ378" s="464"/>
      <c r="DK378" s="464"/>
      <c r="DL378" s="464"/>
      <c r="DM378" s="464"/>
      <c r="DN378" s="464"/>
      <c r="DO378" s="450"/>
      <c r="DP378" s="462"/>
      <c r="DQ378" s="463" t="s">
        <v>178</v>
      </c>
      <c r="DR378" s="464"/>
      <c r="DS378" s="464"/>
      <c r="DT378" s="464"/>
      <c r="DU378" s="464"/>
      <c r="DV378" s="464"/>
      <c r="DW378" s="464"/>
      <c r="DX378" s="464"/>
      <c r="DY378" s="464"/>
      <c r="DZ378" s="464"/>
      <c r="EA378" s="464"/>
      <c r="EB378" s="464"/>
      <c r="EC378" s="464"/>
      <c r="ED378" s="464"/>
      <c r="EE378" s="464"/>
      <c r="EF378" s="450"/>
      <c r="EG378" s="462"/>
      <c r="EH378" s="463" t="s">
        <v>178</v>
      </c>
      <c r="EI378" s="464"/>
      <c r="EJ378" s="464"/>
      <c r="EK378" s="464"/>
      <c r="EL378" s="464"/>
      <c r="EM378" s="464"/>
      <c r="EN378" s="464"/>
      <c r="EO378" s="464"/>
      <c r="EP378" s="464"/>
      <c r="EQ378" s="464"/>
      <c r="ER378" s="464"/>
      <c r="ES378" s="464"/>
      <c r="ET378" s="464"/>
      <c r="EU378" s="464"/>
      <c r="EV378" s="464"/>
      <c r="EW378" s="450"/>
      <c r="EX378" s="462"/>
      <c r="EY378" s="463" t="s">
        <v>178</v>
      </c>
      <c r="EZ378" s="464"/>
      <c r="FA378" s="464"/>
      <c r="FB378" s="464"/>
      <c r="FC378" s="464"/>
      <c r="FD378" s="464"/>
      <c r="FE378" s="464"/>
      <c r="FF378" s="464"/>
      <c r="FG378" s="464"/>
      <c r="FH378" s="464"/>
      <c r="FI378" s="464"/>
      <c r="FJ378" s="464"/>
      <c r="FK378" s="464"/>
      <c r="FL378" s="464"/>
      <c r="FM378" s="464"/>
      <c r="FN378" s="450"/>
      <c r="FO378" s="462"/>
      <c r="FP378" s="463" t="s">
        <v>178</v>
      </c>
      <c r="FQ378" s="464"/>
      <c r="FR378" s="464"/>
      <c r="FS378" s="464"/>
      <c r="FT378" s="464"/>
      <c r="FU378" s="464"/>
      <c r="FV378" s="464"/>
      <c r="FW378" s="464"/>
      <c r="FX378" s="464"/>
      <c r="FY378" s="464"/>
      <c r="FZ378" s="464"/>
      <c r="GA378" s="464"/>
      <c r="GB378" s="464"/>
      <c r="GC378" s="464"/>
      <c r="GD378" s="464"/>
      <c r="GE378" s="450"/>
      <c r="GF378" s="462"/>
      <c r="GG378" s="463" t="s">
        <v>178</v>
      </c>
      <c r="GH378" s="464"/>
      <c r="GI378" s="464"/>
      <c r="GJ378" s="464"/>
      <c r="GK378" s="464"/>
      <c r="GL378" s="464"/>
      <c r="GM378" s="464"/>
      <c r="GN378" s="464"/>
      <c r="GO378" s="464"/>
      <c r="GP378" s="464"/>
      <c r="GQ378" s="464"/>
      <c r="GR378" s="464"/>
      <c r="GS378" s="464"/>
      <c r="GT378" s="464"/>
      <c r="GU378" s="464"/>
      <c r="GV378" s="450"/>
      <c r="GW378" s="462"/>
      <c r="GX378" s="463" t="s">
        <v>178</v>
      </c>
      <c r="GY378" s="464"/>
      <c r="GZ378" s="464"/>
      <c r="HA378" s="464"/>
      <c r="HB378" s="464"/>
      <c r="HC378" s="464"/>
      <c r="HD378" s="464"/>
      <c r="HE378" s="464"/>
      <c r="HF378" s="464"/>
      <c r="HG378" s="464"/>
      <c r="HH378" s="464"/>
      <c r="HI378" s="464"/>
      <c r="HJ378" s="464"/>
      <c r="HK378" s="464"/>
      <c r="HL378" s="464"/>
      <c r="HM378" s="450"/>
      <c r="HN378" s="462"/>
      <c r="HO378" s="463" t="s">
        <v>178</v>
      </c>
      <c r="HP378" s="464"/>
      <c r="HQ378" s="464"/>
      <c r="HR378" s="464"/>
      <c r="HS378" s="464"/>
      <c r="HT378" s="464"/>
      <c r="HU378" s="464"/>
      <c r="HV378" s="464"/>
      <c r="HW378" s="464"/>
      <c r="HX378" s="464"/>
      <c r="HY378" s="464"/>
      <c r="HZ378" s="464"/>
      <c r="IA378" s="464"/>
      <c r="IB378" s="464"/>
      <c r="IC378" s="464"/>
      <c r="ID378" s="450"/>
      <c r="IE378" s="462"/>
      <c r="IF378" s="463" t="s">
        <v>178</v>
      </c>
      <c r="IG378" s="464"/>
      <c r="IH378" s="464"/>
      <c r="II378" s="464"/>
      <c r="IJ378" s="464"/>
      <c r="IK378" s="464"/>
      <c r="IL378" s="464"/>
      <c r="IM378" s="464"/>
      <c r="IN378" s="464"/>
      <c r="IO378" s="464"/>
      <c r="IP378" s="464"/>
      <c r="IQ378" s="464"/>
      <c r="IR378" s="464"/>
      <c r="IS378" s="464"/>
      <c r="IT378" s="464"/>
      <c r="IU378" s="450"/>
      <c r="IV378" s="462"/>
      <c r="IW378" s="463" t="s">
        <v>178</v>
      </c>
      <c r="IX378" s="464"/>
      <c r="IY378" s="464"/>
      <c r="IZ378" s="464"/>
      <c r="JA378" s="464"/>
      <c r="JB378" s="464"/>
      <c r="JC378" s="464"/>
      <c r="JD378" s="464"/>
      <c r="JE378" s="464"/>
      <c r="JF378" s="464"/>
      <c r="JG378" s="464"/>
      <c r="JH378" s="464"/>
      <c r="JI378" s="464"/>
      <c r="JJ378" s="464"/>
      <c r="JK378" s="464"/>
      <c r="JL378" s="450"/>
      <c r="JM378" s="462"/>
      <c r="JN378" s="463" t="s">
        <v>178</v>
      </c>
      <c r="JO378" s="464"/>
      <c r="JP378" s="464"/>
      <c r="JQ378" s="464"/>
      <c r="JR378" s="464"/>
      <c r="JS378" s="464"/>
      <c r="JT378" s="464"/>
      <c r="JU378" s="464"/>
      <c r="JV378" s="464"/>
      <c r="JW378" s="464"/>
      <c r="JX378" s="464"/>
      <c r="JY378" s="464"/>
      <c r="JZ378" s="464"/>
      <c r="KA378" s="464"/>
      <c r="KB378" s="464"/>
      <c r="KC378" s="450"/>
      <c r="KD378" s="462"/>
      <c r="KE378" s="463" t="s">
        <v>178</v>
      </c>
      <c r="KF378" s="464"/>
      <c r="KG378" s="464"/>
      <c r="KH378" s="464"/>
      <c r="KI378" s="464"/>
      <c r="KJ378" s="464"/>
      <c r="KK378" s="464"/>
      <c r="KL378" s="464"/>
      <c r="KM378" s="464"/>
      <c r="KN378" s="464"/>
      <c r="KO378" s="464"/>
      <c r="KP378" s="464"/>
      <c r="KQ378" s="464"/>
      <c r="KR378" s="464"/>
      <c r="KS378" s="464"/>
      <c r="KT378" s="450"/>
      <c r="KU378" s="451"/>
    </row>
    <row r="379" ht="15.75" customHeight="1">
      <c r="A379" s="452">
        <v>1.0</v>
      </c>
      <c r="B379" s="453" t="s">
        <v>179</v>
      </c>
      <c r="C379" s="454" t="s">
        <v>132</v>
      </c>
      <c r="D379" s="454" t="s">
        <v>132</v>
      </c>
      <c r="E379" s="455"/>
      <c r="F379" s="455"/>
      <c r="G379" s="455">
        <f t="shared" ref="G379:G397" si="3643">IFERROR(E379*F379/1000000,0)</f>
        <v>0</v>
      </c>
      <c r="H379" s="456"/>
      <c r="I379" s="455">
        <f t="shared" ref="I379:I397" si="3644">IFERROR(+G379*H379,"")</f>
        <v>0</v>
      </c>
      <c r="J379" s="456"/>
      <c r="K379" s="455">
        <f>ADHB!L379</f>
        <v>0</v>
      </c>
      <c r="L379" s="455">
        <f t="shared" ref="L379:L397" si="3645">IFERROR(K379/J379*100,0)</f>
        <v>0</v>
      </c>
      <c r="M379" s="455">
        <f t="shared" ref="M379:M397" si="3646">IFERROR(+(IF(G379="","0",G379))+(IF(I379="","0",I379))+(IF(L379="","0",L379)),"")</f>
        <v>0</v>
      </c>
      <c r="N379" s="456">
        <v>0.36319999999999997</v>
      </c>
      <c r="O379" s="457">
        <f t="shared" ref="O379:O397" si="3647">IFERROR(+N379*(M379-L379),"")</f>
        <v>0</v>
      </c>
      <c r="P379" s="458">
        <f t="shared" ref="P379:P397" si="3648">IFERROR(+(IF(M379="","0",M379))-(IF(O379="","0",O379)),"")</f>
        <v>0</v>
      </c>
      <c r="Q379" s="459"/>
      <c r="R379" s="452">
        <v>1.0</v>
      </c>
      <c r="S379" s="453" t="s">
        <v>179</v>
      </c>
      <c r="T379" s="454" t="s">
        <v>132</v>
      </c>
      <c r="U379" s="454" t="s">
        <v>132</v>
      </c>
      <c r="V379" s="455"/>
      <c r="W379" s="455" t="str">
        <f t="shared" ref="W379:W397" si="3649">F379</f>
        <v/>
      </c>
      <c r="X379" s="455">
        <f t="shared" ref="X379:X397" si="3650">IFERROR(V379*W379/1000000,0)</f>
        <v>0</v>
      </c>
      <c r="Y379" s="456"/>
      <c r="Z379" s="455">
        <f t="shared" ref="Z379:Z397" si="3651">IFERROR(+X379*Y379,"")</f>
        <v>0</v>
      </c>
      <c r="AA379" s="456"/>
      <c r="AB379" s="455">
        <f>ADHB!AC379</f>
        <v>0</v>
      </c>
      <c r="AC379" s="455">
        <f t="shared" ref="AC379:AC397" si="3652">IFERROR(AB379/AA379*100,0)</f>
        <v>0</v>
      </c>
      <c r="AD379" s="455">
        <f t="shared" ref="AD379:AD397" si="3653">IFERROR(+(IF(X379="","0",X379))+(IF(Z379="","0",Z379))+(IF(AC379="","0",AC379)),"")</f>
        <v>0</v>
      </c>
      <c r="AE379" s="456">
        <v>0.36319999999999997</v>
      </c>
      <c r="AF379" s="457">
        <f t="shared" ref="AF379:AF397" si="3654">IFERROR(+AE379*(AD379-AC379),"")</f>
        <v>0</v>
      </c>
      <c r="AG379" s="458">
        <f t="shared" ref="AG379:AG397" si="3655">IFERROR(+(IF(AD379="","0",AD379))-(IF(AF379="","0",AF379)),"")</f>
        <v>0</v>
      </c>
      <c r="AH379" s="459"/>
      <c r="AI379" s="452">
        <v>1.0</v>
      </c>
      <c r="AJ379" s="453" t="s">
        <v>179</v>
      </c>
      <c r="AK379" s="454" t="s">
        <v>132</v>
      </c>
      <c r="AL379" s="454" t="s">
        <v>132</v>
      </c>
      <c r="AM379" s="455"/>
      <c r="AN379" s="455" t="str">
        <f t="shared" ref="AN379:AN397" si="3656">W379</f>
        <v/>
      </c>
      <c r="AO379" s="455">
        <f t="shared" ref="AO379:AO397" si="3657">IFERROR(AM379*AN379/1000000,0)</f>
        <v>0</v>
      </c>
      <c r="AP379" s="456"/>
      <c r="AQ379" s="455">
        <f t="shared" ref="AQ379:AQ397" si="3658">IFERROR(+AO379*AP379,"")</f>
        <v>0</v>
      </c>
      <c r="AR379" s="456"/>
      <c r="AS379" s="455">
        <f>ADHB!AT379</f>
        <v>0</v>
      </c>
      <c r="AT379" s="455">
        <f t="shared" ref="AT379:AT397" si="3659">IFERROR(AS379/AR379*100,0)</f>
        <v>0</v>
      </c>
      <c r="AU379" s="455">
        <f t="shared" ref="AU379:AU397" si="3660">IFERROR(+(IF(AO379="","0",AO379))+(IF(AQ379="","0",AQ379))+(IF(AT379="","0",AT379)),"")</f>
        <v>0</v>
      </c>
      <c r="AV379" s="456">
        <v>0.36319999999999997</v>
      </c>
      <c r="AW379" s="457">
        <f t="shared" ref="AW379:AW397" si="3661">IFERROR(+AV379*(AU379-AT379),"")</f>
        <v>0</v>
      </c>
      <c r="AX379" s="458">
        <f t="shared" ref="AX379:AX397" si="3662">IFERROR(+(IF(AU379="","0",AU379))-(IF(AW379="","0",AW379)),"")</f>
        <v>0</v>
      </c>
      <c r="AY379" s="459"/>
      <c r="AZ379" s="452">
        <v>1.0</v>
      </c>
      <c r="BA379" s="453" t="s">
        <v>179</v>
      </c>
      <c r="BB379" s="454" t="s">
        <v>132</v>
      </c>
      <c r="BC379" s="454" t="s">
        <v>132</v>
      </c>
      <c r="BD379" s="455"/>
      <c r="BE379" s="455" t="str">
        <f t="shared" ref="BE379:BE397" si="3663">AN379</f>
        <v/>
      </c>
      <c r="BF379" s="455">
        <f t="shared" ref="BF379:BF397" si="3664">IFERROR(BD379*BE379/1000000,0)</f>
        <v>0</v>
      </c>
      <c r="BG379" s="456"/>
      <c r="BH379" s="455">
        <f t="shared" ref="BH379:BH397" si="3665">IFERROR(+BF379*BG379,"")</f>
        <v>0</v>
      </c>
      <c r="BI379" s="456"/>
      <c r="BJ379" s="455">
        <f>ADHB!BK379</f>
        <v>0</v>
      </c>
      <c r="BK379" s="455">
        <f t="shared" ref="BK379:BK397" si="3666">IFERROR(BJ379/BI379*100,0)</f>
        <v>0</v>
      </c>
      <c r="BL379" s="455">
        <f t="shared" ref="BL379:BL397" si="3667">IFERROR(+(IF(BF379="","0",BF379))+(IF(BH379="","0",BH379))+(IF(BK379="","0",BK379)),"")</f>
        <v>0</v>
      </c>
      <c r="BM379" s="456">
        <v>0.36319999999999997</v>
      </c>
      <c r="BN379" s="457">
        <f t="shared" ref="BN379:BN397" si="3668">IFERROR(+BM379*(BL379-BK379),"")</f>
        <v>0</v>
      </c>
      <c r="BO379" s="458">
        <f t="shared" ref="BO379:BO397" si="3669">IFERROR(+(IF(BL379="","0",BL379))-(IF(BN379="","0",BN379)),"")</f>
        <v>0</v>
      </c>
      <c r="BP379" s="459"/>
      <c r="BQ379" s="452">
        <v>1.0</v>
      </c>
      <c r="BR379" s="453" t="s">
        <v>179</v>
      </c>
      <c r="BS379" s="454" t="s">
        <v>132</v>
      </c>
      <c r="BT379" s="454" t="s">
        <v>132</v>
      </c>
      <c r="BU379" s="455"/>
      <c r="BV379" s="455" t="str">
        <f t="shared" ref="BV379:BV397" si="3670">BE379</f>
        <v/>
      </c>
      <c r="BW379" s="455">
        <f t="shared" ref="BW379:BW397" si="3671">IFERROR(BU379*BV379/1000000,0)</f>
        <v>0</v>
      </c>
      <c r="BX379" s="456"/>
      <c r="BY379" s="455">
        <f t="shared" ref="BY379:BY397" si="3672">IFERROR(+BW379*BX379,"")</f>
        <v>0</v>
      </c>
      <c r="BZ379" s="456"/>
      <c r="CA379" s="455">
        <f>ADHB!CB379</f>
        <v>0</v>
      </c>
      <c r="CB379" s="455">
        <f t="shared" ref="CB379:CB397" si="3673">IFERROR(CA379/BZ379*100,0)</f>
        <v>0</v>
      </c>
      <c r="CC379" s="455">
        <f t="shared" ref="CC379:CC397" si="3674">IFERROR(+(IF(BW379="","0",BW379))+(IF(BY379="","0",BY379))+(IF(CB379="","0",CB379)),"")</f>
        <v>0</v>
      </c>
      <c r="CD379" s="456">
        <v>0.36319999999999997</v>
      </c>
      <c r="CE379" s="457">
        <f t="shared" ref="CE379:CE397" si="3675">IFERROR(+CD379*(CC379-CB379),"")</f>
        <v>0</v>
      </c>
      <c r="CF379" s="458">
        <f t="shared" ref="CF379:CF397" si="3676">IFERROR(+(IF(CC379="","0",CC379))-(IF(CE379="","0",CE379)),"")</f>
        <v>0</v>
      </c>
      <c r="CG379" s="459"/>
      <c r="CH379" s="452">
        <v>1.0</v>
      </c>
      <c r="CI379" s="453" t="s">
        <v>179</v>
      </c>
      <c r="CJ379" s="454" t="s">
        <v>132</v>
      </c>
      <c r="CK379" s="454" t="s">
        <v>132</v>
      </c>
      <c r="CL379" s="455"/>
      <c r="CM379" s="455" t="str">
        <f t="shared" ref="CM379:CM397" si="3677">BV379</f>
        <v/>
      </c>
      <c r="CN379" s="455">
        <f t="shared" ref="CN379:CN397" si="3678">IFERROR(CL379*CM379/1000000,0)</f>
        <v>0</v>
      </c>
      <c r="CO379" s="456"/>
      <c r="CP379" s="455">
        <f t="shared" ref="CP379:CP397" si="3679">IFERROR(+CN379*CO379,"")</f>
        <v>0</v>
      </c>
      <c r="CQ379" s="456"/>
      <c r="CR379" s="455">
        <f>ADHB!CS379</f>
        <v>0</v>
      </c>
      <c r="CS379" s="455">
        <f t="shared" ref="CS379:CS397" si="3680">IFERROR(CR379/CQ379*100,0)</f>
        <v>0</v>
      </c>
      <c r="CT379" s="455">
        <f t="shared" ref="CT379:CT397" si="3681">IFERROR(+(IF(CN379="","0",CN379))+(IF(CP379="","0",CP379))+(IF(CS379="","0",CS379)),"")</f>
        <v>0</v>
      </c>
      <c r="CU379" s="456">
        <v>0.36319999999999997</v>
      </c>
      <c r="CV379" s="457">
        <f t="shared" ref="CV379:CV397" si="3682">IFERROR(+CU379*(CT379-CS379),"")</f>
        <v>0</v>
      </c>
      <c r="CW379" s="458">
        <f t="shared" ref="CW379:CW397" si="3683">IFERROR(+(IF(CT379="","0",CT379))-(IF(CV379="","0",CV379)),"")</f>
        <v>0</v>
      </c>
      <c r="CX379" s="459"/>
      <c r="CY379" s="452">
        <v>1.0</v>
      </c>
      <c r="CZ379" s="453" t="s">
        <v>179</v>
      </c>
      <c r="DA379" s="454" t="s">
        <v>132</v>
      </c>
      <c r="DB379" s="454" t="s">
        <v>132</v>
      </c>
      <c r="DC379" s="455"/>
      <c r="DD379" s="455" t="str">
        <f t="shared" ref="DD379:DD397" si="3684">CM379</f>
        <v/>
      </c>
      <c r="DE379" s="455">
        <f t="shared" ref="DE379:DE397" si="3685">IFERROR(DC379*DD379/1000000,0)</f>
        <v>0</v>
      </c>
      <c r="DF379" s="456"/>
      <c r="DG379" s="455">
        <f t="shared" ref="DG379:DG397" si="3686">IFERROR(+DE379*DF379,"")</f>
        <v>0</v>
      </c>
      <c r="DH379" s="456"/>
      <c r="DI379" s="455">
        <f>ADHB!DJ379</f>
        <v>0</v>
      </c>
      <c r="DJ379" s="455">
        <f t="shared" ref="DJ379:DJ397" si="3687">IFERROR(DI379/DH379*100,0)</f>
        <v>0</v>
      </c>
      <c r="DK379" s="455">
        <f t="shared" ref="DK379:DK397" si="3688">IFERROR(+(IF(DE379="","0",DE379))+(IF(DG379="","0",DG379))+(IF(DJ379="","0",DJ379)),"")</f>
        <v>0</v>
      </c>
      <c r="DL379" s="456">
        <v>0.36319999999999997</v>
      </c>
      <c r="DM379" s="457">
        <f t="shared" ref="DM379:DM397" si="3689">IFERROR(+DL379*(DK379-DJ379),"")</f>
        <v>0</v>
      </c>
      <c r="DN379" s="458">
        <f t="shared" ref="DN379:DN397" si="3690">IFERROR(+(IF(DK379="","0",DK379))-(IF(DM379="","0",DM379)),"")</f>
        <v>0</v>
      </c>
      <c r="DO379" s="459"/>
      <c r="DP379" s="452">
        <v>1.0</v>
      </c>
      <c r="DQ379" s="453" t="s">
        <v>179</v>
      </c>
      <c r="DR379" s="454" t="s">
        <v>132</v>
      </c>
      <c r="DS379" s="454" t="s">
        <v>132</v>
      </c>
      <c r="DT379" s="455"/>
      <c r="DU379" s="455" t="str">
        <f t="shared" ref="DU379:DU397" si="3691">DD379</f>
        <v/>
      </c>
      <c r="DV379" s="455">
        <f t="shared" ref="DV379:DV397" si="3692">IFERROR(DT379*DU379/1000000,0)</f>
        <v>0</v>
      </c>
      <c r="DW379" s="456"/>
      <c r="DX379" s="455">
        <f t="shared" ref="DX379:DX397" si="3693">IFERROR(+DV379*DW379,"")</f>
        <v>0</v>
      </c>
      <c r="DY379" s="456"/>
      <c r="DZ379" s="455">
        <f>ADHB!EA379</f>
        <v>0</v>
      </c>
      <c r="EA379" s="455">
        <f t="shared" ref="EA379:EA397" si="3694">IFERROR(DZ379/DY379*100,0)</f>
        <v>0</v>
      </c>
      <c r="EB379" s="455">
        <f t="shared" ref="EB379:EB397" si="3695">IFERROR(+(IF(DV379="","0",DV379))+(IF(DX379="","0",DX379))+(IF(EA379="","0",EA379)),"")</f>
        <v>0</v>
      </c>
      <c r="EC379" s="456">
        <v>0.36319999999999997</v>
      </c>
      <c r="ED379" s="457">
        <f t="shared" ref="ED379:ED397" si="3696">IFERROR(+EC379*(EB379-EA379),"")</f>
        <v>0</v>
      </c>
      <c r="EE379" s="458">
        <f t="shared" ref="EE379:EE397" si="3697">IFERROR(+(IF(EB379="","0",EB379))-(IF(ED379="","0",ED379)),"")</f>
        <v>0</v>
      </c>
      <c r="EF379" s="459"/>
      <c r="EG379" s="452">
        <v>1.0</v>
      </c>
      <c r="EH379" s="453" t="s">
        <v>179</v>
      </c>
      <c r="EI379" s="454" t="s">
        <v>132</v>
      </c>
      <c r="EJ379" s="454" t="s">
        <v>132</v>
      </c>
      <c r="EK379" s="455"/>
      <c r="EL379" s="455" t="str">
        <f t="shared" ref="EL379:EL397" si="3698">DU379</f>
        <v/>
      </c>
      <c r="EM379" s="455">
        <f t="shared" ref="EM379:EM397" si="3699">IFERROR(EK379*EL379/1000000,0)</f>
        <v>0</v>
      </c>
      <c r="EN379" s="456"/>
      <c r="EO379" s="455">
        <f t="shared" ref="EO379:EO397" si="3700">IFERROR(+EM379*EN379,"")</f>
        <v>0</v>
      </c>
      <c r="EP379" s="456"/>
      <c r="EQ379" s="455">
        <f>ADHB!ER379</f>
        <v>0</v>
      </c>
      <c r="ER379" s="455">
        <f t="shared" ref="ER379:ER397" si="3701">IFERROR(EQ379/EP379*100,0)</f>
        <v>0</v>
      </c>
      <c r="ES379" s="455">
        <f t="shared" ref="ES379:ES397" si="3702">IFERROR(+(IF(EM379="","0",EM379))+(IF(EO379="","0",EO379))+(IF(ER379="","0",ER379)),"")</f>
        <v>0</v>
      </c>
      <c r="ET379" s="456">
        <v>0.36319999999999997</v>
      </c>
      <c r="EU379" s="457">
        <f t="shared" ref="EU379:EU397" si="3703">IFERROR(+ET379*(ES379-ER379),"")</f>
        <v>0</v>
      </c>
      <c r="EV379" s="458">
        <f t="shared" ref="EV379:EV397" si="3704">IFERROR(+(IF(ES379="","0",ES379))-(IF(EU379="","0",EU379)),"")</f>
        <v>0</v>
      </c>
      <c r="EW379" s="459"/>
      <c r="EX379" s="452">
        <v>1.0</v>
      </c>
      <c r="EY379" s="453" t="s">
        <v>179</v>
      </c>
      <c r="EZ379" s="454" t="s">
        <v>132</v>
      </c>
      <c r="FA379" s="454" t="s">
        <v>132</v>
      </c>
      <c r="FB379" s="455"/>
      <c r="FC379" s="455" t="str">
        <f t="shared" ref="FC379:FC397" si="3705">EL379</f>
        <v/>
      </c>
      <c r="FD379" s="455">
        <f t="shared" ref="FD379:FD397" si="3706">IFERROR(FB379*FC379/1000000,0)</f>
        <v>0</v>
      </c>
      <c r="FE379" s="456"/>
      <c r="FF379" s="455">
        <f t="shared" ref="FF379:FF397" si="3707">IFERROR(+FD379*FE379,"")</f>
        <v>0</v>
      </c>
      <c r="FG379" s="456"/>
      <c r="FH379" s="455">
        <f>ADHB!FI379</f>
        <v>0</v>
      </c>
      <c r="FI379" s="455">
        <f t="shared" ref="FI379:FI397" si="3708">IFERROR(FH379/FG379*100,0)</f>
        <v>0</v>
      </c>
      <c r="FJ379" s="455">
        <f t="shared" ref="FJ379:FJ397" si="3709">IFERROR(+(IF(FD379="","0",FD379))+(IF(FF379="","0",FF379))+(IF(FI379="","0",FI379)),"")</f>
        <v>0</v>
      </c>
      <c r="FK379" s="456">
        <v>0.36319999999999997</v>
      </c>
      <c r="FL379" s="457">
        <f t="shared" ref="FL379:FL397" si="3710">IFERROR(+FK379*(FJ379-FI379),"")</f>
        <v>0</v>
      </c>
      <c r="FM379" s="458">
        <f t="shared" ref="FM379:FM397" si="3711">IFERROR(+(IF(FJ379="","0",FJ379))-(IF(FL379="","0",FL379)),"")</f>
        <v>0</v>
      </c>
      <c r="FN379" s="459"/>
      <c r="FO379" s="452">
        <v>1.0</v>
      </c>
      <c r="FP379" s="453" t="s">
        <v>179</v>
      </c>
      <c r="FQ379" s="454" t="s">
        <v>132</v>
      </c>
      <c r="FR379" s="454" t="s">
        <v>132</v>
      </c>
      <c r="FS379" s="455"/>
      <c r="FT379" s="455" t="str">
        <f t="shared" ref="FT379:FT397" si="3712">FC379</f>
        <v/>
      </c>
      <c r="FU379" s="455">
        <f t="shared" ref="FU379:FU397" si="3713">IFERROR(FS379*FT379/1000000,0)</f>
        <v>0</v>
      </c>
      <c r="FV379" s="456"/>
      <c r="FW379" s="455">
        <f t="shared" ref="FW379:FW397" si="3714">IFERROR(+FU379*FV379,"")</f>
        <v>0</v>
      </c>
      <c r="FX379" s="456"/>
      <c r="FY379" s="455">
        <f>ADHB!FZ379</f>
        <v>0</v>
      </c>
      <c r="FZ379" s="455">
        <f t="shared" ref="FZ379:FZ397" si="3715">IFERROR(FY379/FX379*100,0)</f>
        <v>0</v>
      </c>
      <c r="GA379" s="455">
        <f t="shared" ref="GA379:GA397" si="3716">IFERROR(+(IF(FU379="","0",FU379))+(IF(FW379="","0",FW379))+(IF(FZ379="","0",FZ379)),"")</f>
        <v>0</v>
      </c>
      <c r="GB379" s="456">
        <v>0.36319999999999997</v>
      </c>
      <c r="GC379" s="457">
        <f t="shared" ref="GC379:GC397" si="3717">IFERROR(+GB379*(GA379-FZ379),"")</f>
        <v>0</v>
      </c>
      <c r="GD379" s="458">
        <f t="shared" ref="GD379:GD397" si="3718">IFERROR(+(IF(GA379="","0",GA379))-(IF(GC379="","0",GC379)),"")</f>
        <v>0</v>
      </c>
      <c r="GE379" s="459"/>
      <c r="GF379" s="452">
        <v>1.0</v>
      </c>
      <c r="GG379" s="453" t="s">
        <v>179</v>
      </c>
      <c r="GH379" s="454" t="s">
        <v>132</v>
      </c>
      <c r="GI379" s="454" t="s">
        <v>132</v>
      </c>
      <c r="GJ379" s="455"/>
      <c r="GK379" s="455" t="str">
        <f t="shared" ref="GK379:GK397" si="3719">FT379</f>
        <v/>
      </c>
      <c r="GL379" s="455">
        <f t="shared" ref="GL379:GL397" si="3720">IFERROR(GJ379*GK379/1000000,0)</f>
        <v>0</v>
      </c>
      <c r="GM379" s="456"/>
      <c r="GN379" s="455">
        <f t="shared" ref="GN379:GN397" si="3721">IFERROR(+GL379*GM379,"")</f>
        <v>0</v>
      </c>
      <c r="GO379" s="456"/>
      <c r="GP379" s="455">
        <f>ADHB!GQ379</f>
        <v>0</v>
      </c>
      <c r="GQ379" s="455">
        <f t="shared" ref="GQ379:GQ397" si="3722">IFERROR(GP379/GO379*100,0)</f>
        <v>0</v>
      </c>
      <c r="GR379" s="455">
        <f t="shared" ref="GR379:GR397" si="3723">IFERROR(+(IF(GL379="","0",GL379))+(IF(GN379="","0",GN379))+(IF(GQ379="","0",GQ379)),"")</f>
        <v>0</v>
      </c>
      <c r="GS379" s="456">
        <v>0.36319999999999997</v>
      </c>
      <c r="GT379" s="457">
        <f t="shared" ref="GT379:GT397" si="3724">IFERROR(+GS379*(GR379-GQ379),"")</f>
        <v>0</v>
      </c>
      <c r="GU379" s="458">
        <f t="shared" ref="GU379:GU397" si="3725">IFERROR(+(IF(GR379="","0",GR379))-(IF(GT379="","0",GT379)),"")</f>
        <v>0</v>
      </c>
      <c r="GV379" s="459"/>
      <c r="GW379" s="452">
        <v>1.0</v>
      </c>
      <c r="GX379" s="453" t="s">
        <v>179</v>
      </c>
      <c r="GY379" s="454" t="s">
        <v>132</v>
      </c>
      <c r="GZ379" s="454" t="s">
        <v>132</v>
      </c>
      <c r="HA379" s="455"/>
      <c r="HB379" s="455" t="str">
        <f t="shared" ref="HB379:HB397" si="3726">GK379</f>
        <v/>
      </c>
      <c r="HC379" s="455">
        <f t="shared" ref="HC379:HC397" si="3727">IFERROR(HA379*HB379/1000000,0)</f>
        <v>0</v>
      </c>
      <c r="HD379" s="456"/>
      <c r="HE379" s="455">
        <f t="shared" ref="HE379:HE397" si="3728">IFERROR(+HC379*HD379,"")</f>
        <v>0</v>
      </c>
      <c r="HF379" s="456"/>
      <c r="HG379" s="455">
        <f>ADHB!HH379</f>
        <v>0</v>
      </c>
      <c r="HH379" s="455">
        <f t="shared" ref="HH379:HH397" si="3729">IFERROR(HG379/HF379*100,0)</f>
        <v>0</v>
      </c>
      <c r="HI379" s="455">
        <f t="shared" ref="HI379:HI397" si="3730">IFERROR(+(IF(HC379="","0",HC379))+(IF(HE379="","0",HE379))+(IF(HH379="","0",HH379)),"")</f>
        <v>0</v>
      </c>
      <c r="HJ379" s="456">
        <v>0.36319999999999997</v>
      </c>
      <c r="HK379" s="457">
        <f t="shared" ref="HK379:HK397" si="3731">IFERROR(+HJ379*(HI379-HH379),"")</f>
        <v>0</v>
      </c>
      <c r="HL379" s="458">
        <f t="shared" ref="HL379:HL397" si="3732">IFERROR(+(IF(HI379="","0",HI379))-(IF(HK379="","0",HK379)),"")</f>
        <v>0</v>
      </c>
      <c r="HM379" s="459"/>
      <c r="HN379" s="452">
        <v>1.0</v>
      </c>
      <c r="HO379" s="453" t="s">
        <v>179</v>
      </c>
      <c r="HP379" s="454" t="s">
        <v>132</v>
      </c>
      <c r="HQ379" s="454" t="s">
        <v>132</v>
      </c>
      <c r="HR379" s="455"/>
      <c r="HS379" s="455" t="str">
        <f t="shared" ref="HS379:HS397" si="3733">HB379</f>
        <v/>
      </c>
      <c r="HT379" s="455">
        <f t="shared" ref="HT379:HT397" si="3734">IFERROR(HR379*HS379/1000000,0)</f>
        <v>0</v>
      </c>
      <c r="HU379" s="456"/>
      <c r="HV379" s="455">
        <f t="shared" ref="HV379:HV397" si="3735">IFERROR(+HT379*HU379,"")</f>
        <v>0</v>
      </c>
      <c r="HW379" s="456"/>
      <c r="HX379" s="455">
        <f>ADHB!HY379</f>
        <v>0</v>
      </c>
      <c r="HY379" s="455">
        <f t="shared" ref="HY379:HY397" si="3736">IFERROR(HX379/HW379*100,0)</f>
        <v>0</v>
      </c>
      <c r="HZ379" s="455">
        <f t="shared" ref="HZ379:HZ397" si="3737">IFERROR(+(IF(HT379="","0",HT379))+(IF(HV379="","0",HV379))+(IF(HY379="","0",HY379)),"")</f>
        <v>0</v>
      </c>
      <c r="IA379" s="456">
        <v>0.36319999999999997</v>
      </c>
      <c r="IB379" s="457">
        <f t="shared" ref="IB379:IB397" si="3738">IFERROR(+IA379*(HZ379-HY379),"")</f>
        <v>0</v>
      </c>
      <c r="IC379" s="458">
        <f t="shared" ref="IC379:IC397" si="3739">IFERROR(+(IF(HZ379="","0",HZ379))-(IF(IB379="","0",IB379)),"")</f>
        <v>0</v>
      </c>
      <c r="ID379" s="459"/>
      <c r="IE379" s="452">
        <v>1.0</v>
      </c>
      <c r="IF379" s="453" t="s">
        <v>179</v>
      </c>
      <c r="IG379" s="454" t="s">
        <v>132</v>
      </c>
      <c r="IH379" s="454" t="s">
        <v>132</v>
      </c>
      <c r="II379" s="455"/>
      <c r="IJ379" s="455" t="str">
        <f t="shared" ref="IJ379:IJ397" si="3740">HS379</f>
        <v/>
      </c>
      <c r="IK379" s="455">
        <f t="shared" ref="IK379:IK397" si="3741">IFERROR(II379*IJ379/1000000,0)</f>
        <v>0</v>
      </c>
      <c r="IL379" s="456"/>
      <c r="IM379" s="455">
        <f t="shared" ref="IM379:IM397" si="3742">IFERROR(+IK379*IL379,"")</f>
        <v>0</v>
      </c>
      <c r="IN379" s="456"/>
      <c r="IO379" s="455">
        <f>ADHB!IP379</f>
        <v>0</v>
      </c>
      <c r="IP379" s="455">
        <f t="shared" ref="IP379:IP397" si="3743">IFERROR(IO379/IN379*100,0)</f>
        <v>0</v>
      </c>
      <c r="IQ379" s="455">
        <f t="shared" ref="IQ379:IQ397" si="3744">IFERROR(+(IF(IK379="","0",IK379))+(IF(IM379="","0",IM379))+(IF(IP379="","0",IP379)),"")</f>
        <v>0</v>
      </c>
      <c r="IR379" s="456">
        <v>0.36319999999999997</v>
      </c>
      <c r="IS379" s="457">
        <f t="shared" ref="IS379:IS397" si="3745">IFERROR(+IR379*(IQ379-IP379),"")</f>
        <v>0</v>
      </c>
      <c r="IT379" s="458">
        <f t="shared" ref="IT379:IT397" si="3746">IFERROR(+(IF(IQ379="","0",IQ379))-(IF(IS379="","0",IS379)),"")</f>
        <v>0</v>
      </c>
      <c r="IU379" s="459"/>
      <c r="IV379" s="452">
        <v>1.0</v>
      </c>
      <c r="IW379" s="453" t="s">
        <v>179</v>
      </c>
      <c r="IX379" s="454" t="s">
        <v>132</v>
      </c>
      <c r="IY379" s="454" t="s">
        <v>132</v>
      </c>
      <c r="IZ379" s="455"/>
      <c r="JA379" s="455" t="str">
        <f t="shared" ref="JA379:JA397" si="3747">IJ379</f>
        <v/>
      </c>
      <c r="JB379" s="455">
        <f t="shared" ref="JB379:JB397" si="3748">IFERROR(IZ379*JA379/1000000,0)</f>
        <v>0</v>
      </c>
      <c r="JC379" s="456"/>
      <c r="JD379" s="455">
        <f t="shared" ref="JD379:JD397" si="3749">IFERROR(+JB379*JC379,"")</f>
        <v>0</v>
      </c>
      <c r="JE379" s="456"/>
      <c r="JF379" s="455">
        <f>ADHB!JG379</f>
        <v>0</v>
      </c>
      <c r="JG379" s="455">
        <f t="shared" ref="JG379:JG397" si="3750">IFERROR(JF379/JE379*100,0)</f>
        <v>0</v>
      </c>
      <c r="JH379" s="455">
        <f t="shared" ref="JH379:JH397" si="3751">IFERROR(+(IF(JB379="","0",JB379))+(IF(JD379="","0",JD379))+(IF(JG379="","0",JG379)),"")</f>
        <v>0</v>
      </c>
      <c r="JI379" s="456">
        <v>0.36319999999999997</v>
      </c>
      <c r="JJ379" s="457">
        <f t="shared" ref="JJ379:JJ397" si="3752">IFERROR(+JI379*(JH379-JG379),"")</f>
        <v>0</v>
      </c>
      <c r="JK379" s="458">
        <f t="shared" ref="JK379:JK397" si="3753">IFERROR(+(IF(JH379="","0",JH379))-(IF(JJ379="","0",JJ379)),"")</f>
        <v>0</v>
      </c>
      <c r="JL379" s="459"/>
      <c r="JM379" s="452">
        <v>1.0</v>
      </c>
      <c r="JN379" s="453" t="s">
        <v>179</v>
      </c>
      <c r="JO379" s="454" t="s">
        <v>132</v>
      </c>
      <c r="JP379" s="454" t="s">
        <v>132</v>
      </c>
      <c r="JQ379" s="455"/>
      <c r="JR379" s="455" t="str">
        <f t="shared" ref="JR379:JR397" si="3754">JA379</f>
        <v/>
      </c>
      <c r="JS379" s="455">
        <f t="shared" ref="JS379:JS397" si="3755">IFERROR(JQ379*JR379/1000000,0)</f>
        <v>0</v>
      </c>
      <c r="JT379" s="456"/>
      <c r="JU379" s="455">
        <f t="shared" ref="JU379:JU397" si="3756">IFERROR(+JS379*JT379,"")</f>
        <v>0</v>
      </c>
      <c r="JV379" s="456"/>
      <c r="JW379" s="455" t="str">
        <f>ADHB!LF379</f>
        <v/>
      </c>
      <c r="JX379" s="455">
        <f t="shared" ref="JX379:JX397" si="3757">IFERROR(JW379/JV379*100,0)</f>
        <v>0</v>
      </c>
      <c r="JY379" s="455">
        <f t="shared" ref="JY379:JY397" si="3758">IFERROR(+(IF(JS379="","0",JS379))+(IF(JU379="","0",JU379))+(IF(JX379="","0",JX379)),"")</f>
        <v>0</v>
      </c>
      <c r="JZ379" s="456">
        <v>0.36319999999999997</v>
      </c>
      <c r="KA379" s="457">
        <f t="shared" ref="KA379:KA397" si="3759">IFERROR(+JZ379*(JY379-JX379),"")</f>
        <v>0</v>
      </c>
      <c r="KB379" s="458">
        <f t="shared" ref="KB379:KB397" si="3760">IFERROR(+(IF(JY379="","0",JY379))-(IF(KA379="","0",KA379)),"")</f>
        <v>0</v>
      </c>
      <c r="KC379" s="459"/>
      <c r="KD379" s="452">
        <v>1.0</v>
      </c>
      <c r="KE379" s="453" t="s">
        <v>179</v>
      </c>
      <c r="KF379" s="454" t="s">
        <v>132</v>
      </c>
      <c r="KG379" s="454" t="s">
        <v>132</v>
      </c>
      <c r="KH379" s="455"/>
      <c r="KI379" s="455" t="str">
        <f t="shared" ref="KI379:KI397" si="3761">JR379</f>
        <v/>
      </c>
      <c r="KJ379" s="455">
        <f t="shared" ref="KJ379:KJ397" si="3762">IFERROR(KH379*KI379/1000000,0)</f>
        <v>0</v>
      </c>
      <c r="KK379" s="456"/>
      <c r="KL379" s="455">
        <f t="shared" ref="KL379:KL397" si="3763">IFERROR(+KJ379*KK379,"")</f>
        <v>0</v>
      </c>
      <c r="KM379" s="456"/>
      <c r="KN379" s="455" t="str">
        <f>ADHB!LW379</f>
        <v/>
      </c>
      <c r="KO379" s="455">
        <f t="shared" ref="KO379:KO397" si="3764">IFERROR(KN379/KM379*100,0)</f>
        <v>0</v>
      </c>
      <c r="KP379" s="455">
        <f t="shared" ref="KP379:KP397" si="3765">IFERROR(+(IF(KJ379="","0",KJ379))+(IF(KL379="","0",KL379))+(IF(KO379="","0",KO379)),"")</f>
        <v>0</v>
      </c>
      <c r="KQ379" s="456">
        <v>0.36319999999999997</v>
      </c>
      <c r="KR379" s="457">
        <f t="shared" ref="KR379:KR397" si="3766">IFERROR(+KQ379*(KP379-KO379),"")</f>
        <v>0</v>
      </c>
      <c r="KS379" s="458">
        <f t="shared" ref="KS379:KS397" si="3767">IFERROR(+(IF(KP379="","0",KP379))-(IF(KR379="","0",KR379)),"")</f>
        <v>0</v>
      </c>
      <c r="KT379" s="459"/>
      <c r="KU379" s="460"/>
    </row>
    <row r="380" ht="15.75" customHeight="1">
      <c r="A380" s="452">
        <v>2.0</v>
      </c>
      <c r="B380" s="453" t="s">
        <v>180</v>
      </c>
      <c r="C380" s="454" t="s">
        <v>132</v>
      </c>
      <c r="D380" s="454" t="s">
        <v>132</v>
      </c>
      <c r="E380" s="455"/>
      <c r="F380" s="455"/>
      <c r="G380" s="455">
        <f t="shared" si="3643"/>
        <v>0</v>
      </c>
      <c r="H380" s="456"/>
      <c r="I380" s="455">
        <f t="shared" si="3644"/>
        <v>0</v>
      </c>
      <c r="J380" s="456"/>
      <c r="K380" s="455">
        <f>ADHB!L380</f>
        <v>0</v>
      </c>
      <c r="L380" s="455">
        <f t="shared" si="3645"/>
        <v>0</v>
      </c>
      <c r="M380" s="455">
        <f t="shared" si="3646"/>
        <v>0</v>
      </c>
      <c r="N380" s="456">
        <v>0.36319999999999997</v>
      </c>
      <c r="O380" s="457">
        <f t="shared" si="3647"/>
        <v>0</v>
      </c>
      <c r="P380" s="458">
        <f t="shared" si="3648"/>
        <v>0</v>
      </c>
      <c r="Q380" s="459"/>
      <c r="R380" s="452">
        <v>2.0</v>
      </c>
      <c r="S380" s="453" t="s">
        <v>180</v>
      </c>
      <c r="T380" s="454" t="s">
        <v>132</v>
      </c>
      <c r="U380" s="454" t="s">
        <v>132</v>
      </c>
      <c r="V380" s="455"/>
      <c r="W380" s="455" t="str">
        <f t="shared" si="3649"/>
        <v/>
      </c>
      <c r="X380" s="455">
        <f t="shared" si="3650"/>
        <v>0</v>
      </c>
      <c r="Y380" s="456"/>
      <c r="Z380" s="455">
        <f t="shared" si="3651"/>
        <v>0</v>
      </c>
      <c r="AA380" s="456"/>
      <c r="AB380" s="455">
        <f>ADHB!AC380</f>
        <v>0</v>
      </c>
      <c r="AC380" s="455">
        <f t="shared" si="3652"/>
        <v>0</v>
      </c>
      <c r="AD380" s="455">
        <f t="shared" si="3653"/>
        <v>0</v>
      </c>
      <c r="AE380" s="456">
        <v>0.36319999999999997</v>
      </c>
      <c r="AF380" s="457">
        <f t="shared" si="3654"/>
        <v>0</v>
      </c>
      <c r="AG380" s="458">
        <f t="shared" si="3655"/>
        <v>0</v>
      </c>
      <c r="AH380" s="459"/>
      <c r="AI380" s="452">
        <v>2.0</v>
      </c>
      <c r="AJ380" s="453" t="s">
        <v>180</v>
      </c>
      <c r="AK380" s="454" t="s">
        <v>132</v>
      </c>
      <c r="AL380" s="454" t="s">
        <v>132</v>
      </c>
      <c r="AM380" s="455"/>
      <c r="AN380" s="455" t="str">
        <f t="shared" si="3656"/>
        <v/>
      </c>
      <c r="AO380" s="455">
        <f t="shared" si="3657"/>
        <v>0</v>
      </c>
      <c r="AP380" s="456"/>
      <c r="AQ380" s="455">
        <f t="shared" si="3658"/>
        <v>0</v>
      </c>
      <c r="AR380" s="456"/>
      <c r="AS380" s="455">
        <f>ADHB!AT380</f>
        <v>0</v>
      </c>
      <c r="AT380" s="455">
        <f t="shared" si="3659"/>
        <v>0</v>
      </c>
      <c r="AU380" s="455">
        <f t="shared" si="3660"/>
        <v>0</v>
      </c>
      <c r="AV380" s="456">
        <v>0.36319999999999997</v>
      </c>
      <c r="AW380" s="457">
        <f t="shared" si="3661"/>
        <v>0</v>
      </c>
      <c r="AX380" s="458">
        <f t="shared" si="3662"/>
        <v>0</v>
      </c>
      <c r="AY380" s="459"/>
      <c r="AZ380" s="452">
        <v>2.0</v>
      </c>
      <c r="BA380" s="453" t="s">
        <v>180</v>
      </c>
      <c r="BB380" s="454" t="s">
        <v>132</v>
      </c>
      <c r="BC380" s="454" t="s">
        <v>132</v>
      </c>
      <c r="BD380" s="455"/>
      <c r="BE380" s="455" t="str">
        <f t="shared" si="3663"/>
        <v/>
      </c>
      <c r="BF380" s="455">
        <f t="shared" si="3664"/>
        <v>0</v>
      </c>
      <c r="BG380" s="456"/>
      <c r="BH380" s="455">
        <f t="shared" si="3665"/>
        <v>0</v>
      </c>
      <c r="BI380" s="456"/>
      <c r="BJ380" s="455">
        <f>ADHB!BK380</f>
        <v>0</v>
      </c>
      <c r="BK380" s="455">
        <f t="shared" si="3666"/>
        <v>0</v>
      </c>
      <c r="BL380" s="455">
        <f t="shared" si="3667"/>
        <v>0</v>
      </c>
      <c r="BM380" s="456">
        <v>0.36319999999999997</v>
      </c>
      <c r="BN380" s="457">
        <f t="shared" si="3668"/>
        <v>0</v>
      </c>
      <c r="BO380" s="458">
        <f t="shared" si="3669"/>
        <v>0</v>
      </c>
      <c r="BP380" s="459"/>
      <c r="BQ380" s="452">
        <v>2.0</v>
      </c>
      <c r="BR380" s="453" t="s">
        <v>180</v>
      </c>
      <c r="BS380" s="454" t="s">
        <v>132</v>
      </c>
      <c r="BT380" s="454" t="s">
        <v>132</v>
      </c>
      <c r="BU380" s="455"/>
      <c r="BV380" s="455" t="str">
        <f t="shared" si="3670"/>
        <v/>
      </c>
      <c r="BW380" s="455">
        <f t="shared" si="3671"/>
        <v>0</v>
      </c>
      <c r="BX380" s="456"/>
      <c r="BY380" s="455">
        <f t="shared" si="3672"/>
        <v>0</v>
      </c>
      <c r="BZ380" s="456"/>
      <c r="CA380" s="455">
        <f>ADHB!CB380</f>
        <v>0</v>
      </c>
      <c r="CB380" s="455">
        <f t="shared" si="3673"/>
        <v>0</v>
      </c>
      <c r="CC380" s="455">
        <f t="shared" si="3674"/>
        <v>0</v>
      </c>
      <c r="CD380" s="456">
        <v>0.36319999999999997</v>
      </c>
      <c r="CE380" s="457">
        <f t="shared" si="3675"/>
        <v>0</v>
      </c>
      <c r="CF380" s="458">
        <f t="shared" si="3676"/>
        <v>0</v>
      </c>
      <c r="CG380" s="459"/>
      <c r="CH380" s="452">
        <v>2.0</v>
      </c>
      <c r="CI380" s="453" t="s">
        <v>180</v>
      </c>
      <c r="CJ380" s="454" t="s">
        <v>132</v>
      </c>
      <c r="CK380" s="454" t="s">
        <v>132</v>
      </c>
      <c r="CL380" s="455"/>
      <c r="CM380" s="455" t="str">
        <f t="shared" si="3677"/>
        <v/>
      </c>
      <c r="CN380" s="455">
        <f t="shared" si="3678"/>
        <v>0</v>
      </c>
      <c r="CO380" s="456"/>
      <c r="CP380" s="455">
        <f t="shared" si="3679"/>
        <v>0</v>
      </c>
      <c r="CQ380" s="456"/>
      <c r="CR380" s="455">
        <f>ADHB!CS380</f>
        <v>0</v>
      </c>
      <c r="CS380" s="455">
        <f t="shared" si="3680"/>
        <v>0</v>
      </c>
      <c r="CT380" s="455">
        <f t="shared" si="3681"/>
        <v>0</v>
      </c>
      <c r="CU380" s="456">
        <v>0.36319999999999997</v>
      </c>
      <c r="CV380" s="457">
        <f t="shared" si="3682"/>
        <v>0</v>
      </c>
      <c r="CW380" s="458">
        <f t="shared" si="3683"/>
        <v>0</v>
      </c>
      <c r="CX380" s="459"/>
      <c r="CY380" s="452">
        <v>2.0</v>
      </c>
      <c r="CZ380" s="453" t="s">
        <v>180</v>
      </c>
      <c r="DA380" s="454" t="s">
        <v>132</v>
      </c>
      <c r="DB380" s="454" t="s">
        <v>132</v>
      </c>
      <c r="DC380" s="455"/>
      <c r="DD380" s="455" t="str">
        <f t="shared" si="3684"/>
        <v/>
      </c>
      <c r="DE380" s="455">
        <f t="shared" si="3685"/>
        <v>0</v>
      </c>
      <c r="DF380" s="456"/>
      <c r="DG380" s="455">
        <f t="shared" si="3686"/>
        <v>0</v>
      </c>
      <c r="DH380" s="456"/>
      <c r="DI380" s="455">
        <f>ADHB!DJ380</f>
        <v>0</v>
      </c>
      <c r="DJ380" s="455">
        <f t="shared" si="3687"/>
        <v>0</v>
      </c>
      <c r="DK380" s="455">
        <f t="shared" si="3688"/>
        <v>0</v>
      </c>
      <c r="DL380" s="456">
        <v>0.36319999999999997</v>
      </c>
      <c r="DM380" s="457">
        <f t="shared" si="3689"/>
        <v>0</v>
      </c>
      <c r="DN380" s="458">
        <f t="shared" si="3690"/>
        <v>0</v>
      </c>
      <c r="DO380" s="459"/>
      <c r="DP380" s="452">
        <v>2.0</v>
      </c>
      <c r="DQ380" s="453" t="s">
        <v>180</v>
      </c>
      <c r="DR380" s="454" t="s">
        <v>132</v>
      </c>
      <c r="DS380" s="454" t="s">
        <v>132</v>
      </c>
      <c r="DT380" s="455"/>
      <c r="DU380" s="455" t="str">
        <f t="shared" si="3691"/>
        <v/>
      </c>
      <c r="DV380" s="455">
        <f t="shared" si="3692"/>
        <v>0</v>
      </c>
      <c r="DW380" s="456"/>
      <c r="DX380" s="455">
        <f t="shared" si="3693"/>
        <v>0</v>
      </c>
      <c r="DY380" s="456"/>
      <c r="DZ380" s="455">
        <f>ADHB!EA380</f>
        <v>0</v>
      </c>
      <c r="EA380" s="455">
        <f t="shared" si="3694"/>
        <v>0</v>
      </c>
      <c r="EB380" s="455">
        <f t="shared" si="3695"/>
        <v>0</v>
      </c>
      <c r="EC380" s="456">
        <v>0.36319999999999997</v>
      </c>
      <c r="ED380" s="457">
        <f t="shared" si="3696"/>
        <v>0</v>
      </c>
      <c r="EE380" s="458">
        <f t="shared" si="3697"/>
        <v>0</v>
      </c>
      <c r="EF380" s="459"/>
      <c r="EG380" s="452">
        <v>2.0</v>
      </c>
      <c r="EH380" s="453" t="s">
        <v>180</v>
      </c>
      <c r="EI380" s="454" t="s">
        <v>132</v>
      </c>
      <c r="EJ380" s="454" t="s">
        <v>132</v>
      </c>
      <c r="EK380" s="455"/>
      <c r="EL380" s="455" t="str">
        <f t="shared" si="3698"/>
        <v/>
      </c>
      <c r="EM380" s="455">
        <f t="shared" si="3699"/>
        <v>0</v>
      </c>
      <c r="EN380" s="456"/>
      <c r="EO380" s="455">
        <f t="shared" si="3700"/>
        <v>0</v>
      </c>
      <c r="EP380" s="456"/>
      <c r="EQ380" s="455">
        <f>ADHB!ER380</f>
        <v>0</v>
      </c>
      <c r="ER380" s="455">
        <f t="shared" si="3701"/>
        <v>0</v>
      </c>
      <c r="ES380" s="455">
        <f t="shared" si="3702"/>
        <v>0</v>
      </c>
      <c r="ET380" s="456">
        <v>0.36319999999999997</v>
      </c>
      <c r="EU380" s="457">
        <f t="shared" si="3703"/>
        <v>0</v>
      </c>
      <c r="EV380" s="458">
        <f t="shared" si="3704"/>
        <v>0</v>
      </c>
      <c r="EW380" s="459"/>
      <c r="EX380" s="452">
        <v>2.0</v>
      </c>
      <c r="EY380" s="453" t="s">
        <v>180</v>
      </c>
      <c r="EZ380" s="454" t="s">
        <v>132</v>
      </c>
      <c r="FA380" s="454" t="s">
        <v>132</v>
      </c>
      <c r="FB380" s="455"/>
      <c r="FC380" s="455" t="str">
        <f t="shared" si="3705"/>
        <v/>
      </c>
      <c r="FD380" s="455">
        <f t="shared" si="3706"/>
        <v>0</v>
      </c>
      <c r="FE380" s="456"/>
      <c r="FF380" s="455">
        <f t="shared" si="3707"/>
        <v>0</v>
      </c>
      <c r="FG380" s="456"/>
      <c r="FH380" s="455">
        <f>ADHB!FI380</f>
        <v>0</v>
      </c>
      <c r="FI380" s="455">
        <f t="shared" si="3708"/>
        <v>0</v>
      </c>
      <c r="FJ380" s="455">
        <f t="shared" si="3709"/>
        <v>0</v>
      </c>
      <c r="FK380" s="456">
        <v>0.36319999999999997</v>
      </c>
      <c r="FL380" s="457">
        <f t="shared" si="3710"/>
        <v>0</v>
      </c>
      <c r="FM380" s="458">
        <f t="shared" si="3711"/>
        <v>0</v>
      </c>
      <c r="FN380" s="459"/>
      <c r="FO380" s="452">
        <v>2.0</v>
      </c>
      <c r="FP380" s="453" t="s">
        <v>180</v>
      </c>
      <c r="FQ380" s="454" t="s">
        <v>132</v>
      </c>
      <c r="FR380" s="454" t="s">
        <v>132</v>
      </c>
      <c r="FS380" s="455"/>
      <c r="FT380" s="455" t="str">
        <f t="shared" si="3712"/>
        <v/>
      </c>
      <c r="FU380" s="455">
        <f t="shared" si="3713"/>
        <v>0</v>
      </c>
      <c r="FV380" s="456"/>
      <c r="FW380" s="455">
        <f t="shared" si="3714"/>
        <v>0</v>
      </c>
      <c r="FX380" s="456"/>
      <c r="FY380" s="455">
        <f>ADHB!FZ380</f>
        <v>0</v>
      </c>
      <c r="FZ380" s="455">
        <f t="shared" si="3715"/>
        <v>0</v>
      </c>
      <c r="GA380" s="455">
        <f t="shared" si="3716"/>
        <v>0</v>
      </c>
      <c r="GB380" s="456">
        <v>0.36319999999999997</v>
      </c>
      <c r="GC380" s="457">
        <f t="shared" si="3717"/>
        <v>0</v>
      </c>
      <c r="GD380" s="458">
        <f t="shared" si="3718"/>
        <v>0</v>
      </c>
      <c r="GE380" s="459"/>
      <c r="GF380" s="452">
        <v>2.0</v>
      </c>
      <c r="GG380" s="453" t="s">
        <v>180</v>
      </c>
      <c r="GH380" s="454" t="s">
        <v>132</v>
      </c>
      <c r="GI380" s="454" t="s">
        <v>132</v>
      </c>
      <c r="GJ380" s="455"/>
      <c r="GK380" s="455" t="str">
        <f t="shared" si="3719"/>
        <v/>
      </c>
      <c r="GL380" s="455">
        <f t="shared" si="3720"/>
        <v>0</v>
      </c>
      <c r="GM380" s="456"/>
      <c r="GN380" s="455">
        <f t="shared" si="3721"/>
        <v>0</v>
      </c>
      <c r="GO380" s="456"/>
      <c r="GP380" s="455">
        <f>ADHB!GQ380</f>
        <v>0</v>
      </c>
      <c r="GQ380" s="455">
        <f t="shared" si="3722"/>
        <v>0</v>
      </c>
      <c r="GR380" s="455">
        <f t="shared" si="3723"/>
        <v>0</v>
      </c>
      <c r="GS380" s="456">
        <v>0.36319999999999997</v>
      </c>
      <c r="GT380" s="457">
        <f t="shared" si="3724"/>
        <v>0</v>
      </c>
      <c r="GU380" s="458">
        <f t="shared" si="3725"/>
        <v>0</v>
      </c>
      <c r="GV380" s="459"/>
      <c r="GW380" s="452">
        <v>2.0</v>
      </c>
      <c r="GX380" s="453" t="s">
        <v>180</v>
      </c>
      <c r="GY380" s="454" t="s">
        <v>132</v>
      </c>
      <c r="GZ380" s="454" t="s">
        <v>132</v>
      </c>
      <c r="HA380" s="455"/>
      <c r="HB380" s="455" t="str">
        <f t="shared" si="3726"/>
        <v/>
      </c>
      <c r="HC380" s="455">
        <f t="shared" si="3727"/>
        <v>0</v>
      </c>
      <c r="HD380" s="456"/>
      <c r="HE380" s="455">
        <f t="shared" si="3728"/>
        <v>0</v>
      </c>
      <c r="HF380" s="456"/>
      <c r="HG380" s="455">
        <f>ADHB!HH380</f>
        <v>0</v>
      </c>
      <c r="HH380" s="455">
        <f t="shared" si="3729"/>
        <v>0</v>
      </c>
      <c r="HI380" s="455">
        <f t="shared" si="3730"/>
        <v>0</v>
      </c>
      <c r="HJ380" s="456">
        <v>0.36319999999999997</v>
      </c>
      <c r="HK380" s="457">
        <f t="shared" si="3731"/>
        <v>0</v>
      </c>
      <c r="HL380" s="458">
        <f t="shared" si="3732"/>
        <v>0</v>
      </c>
      <c r="HM380" s="459"/>
      <c r="HN380" s="452">
        <v>2.0</v>
      </c>
      <c r="HO380" s="453" t="s">
        <v>180</v>
      </c>
      <c r="HP380" s="454" t="s">
        <v>132</v>
      </c>
      <c r="HQ380" s="454" t="s">
        <v>132</v>
      </c>
      <c r="HR380" s="455"/>
      <c r="HS380" s="455" t="str">
        <f t="shared" si="3733"/>
        <v/>
      </c>
      <c r="HT380" s="455">
        <f t="shared" si="3734"/>
        <v>0</v>
      </c>
      <c r="HU380" s="456"/>
      <c r="HV380" s="455">
        <f t="shared" si="3735"/>
        <v>0</v>
      </c>
      <c r="HW380" s="456"/>
      <c r="HX380" s="455">
        <f>ADHB!HY380</f>
        <v>0</v>
      </c>
      <c r="HY380" s="455">
        <f t="shared" si="3736"/>
        <v>0</v>
      </c>
      <c r="HZ380" s="455">
        <f t="shared" si="3737"/>
        <v>0</v>
      </c>
      <c r="IA380" s="456">
        <v>0.36319999999999997</v>
      </c>
      <c r="IB380" s="457">
        <f t="shared" si="3738"/>
        <v>0</v>
      </c>
      <c r="IC380" s="458">
        <f t="shared" si="3739"/>
        <v>0</v>
      </c>
      <c r="ID380" s="459"/>
      <c r="IE380" s="452">
        <v>2.0</v>
      </c>
      <c r="IF380" s="453" t="s">
        <v>180</v>
      </c>
      <c r="IG380" s="454" t="s">
        <v>132</v>
      </c>
      <c r="IH380" s="454" t="s">
        <v>132</v>
      </c>
      <c r="II380" s="455"/>
      <c r="IJ380" s="455" t="str">
        <f t="shared" si="3740"/>
        <v/>
      </c>
      <c r="IK380" s="455">
        <f t="shared" si="3741"/>
        <v>0</v>
      </c>
      <c r="IL380" s="456"/>
      <c r="IM380" s="455">
        <f t="shared" si="3742"/>
        <v>0</v>
      </c>
      <c r="IN380" s="456"/>
      <c r="IO380" s="455">
        <f>ADHB!IP380</f>
        <v>0</v>
      </c>
      <c r="IP380" s="455">
        <f t="shared" si="3743"/>
        <v>0</v>
      </c>
      <c r="IQ380" s="455">
        <f t="shared" si="3744"/>
        <v>0</v>
      </c>
      <c r="IR380" s="456">
        <v>0.36319999999999997</v>
      </c>
      <c r="IS380" s="457">
        <f t="shared" si="3745"/>
        <v>0</v>
      </c>
      <c r="IT380" s="458">
        <f t="shared" si="3746"/>
        <v>0</v>
      </c>
      <c r="IU380" s="459"/>
      <c r="IV380" s="452">
        <v>2.0</v>
      </c>
      <c r="IW380" s="453" t="s">
        <v>180</v>
      </c>
      <c r="IX380" s="454" t="s">
        <v>132</v>
      </c>
      <c r="IY380" s="454" t="s">
        <v>132</v>
      </c>
      <c r="IZ380" s="455"/>
      <c r="JA380" s="455" t="str">
        <f t="shared" si="3747"/>
        <v/>
      </c>
      <c r="JB380" s="455">
        <f t="shared" si="3748"/>
        <v>0</v>
      </c>
      <c r="JC380" s="456"/>
      <c r="JD380" s="455">
        <f t="shared" si="3749"/>
        <v>0</v>
      </c>
      <c r="JE380" s="456"/>
      <c r="JF380" s="455">
        <f>ADHB!JG380</f>
        <v>0</v>
      </c>
      <c r="JG380" s="455">
        <f t="shared" si="3750"/>
        <v>0</v>
      </c>
      <c r="JH380" s="455">
        <f t="shared" si="3751"/>
        <v>0</v>
      </c>
      <c r="JI380" s="456">
        <v>0.36319999999999997</v>
      </c>
      <c r="JJ380" s="457">
        <f t="shared" si="3752"/>
        <v>0</v>
      </c>
      <c r="JK380" s="458">
        <f t="shared" si="3753"/>
        <v>0</v>
      </c>
      <c r="JL380" s="459"/>
      <c r="JM380" s="452">
        <v>2.0</v>
      </c>
      <c r="JN380" s="453" t="s">
        <v>180</v>
      </c>
      <c r="JO380" s="454" t="s">
        <v>132</v>
      </c>
      <c r="JP380" s="454" t="s">
        <v>132</v>
      </c>
      <c r="JQ380" s="455"/>
      <c r="JR380" s="455" t="str">
        <f t="shared" si="3754"/>
        <v/>
      </c>
      <c r="JS380" s="455">
        <f t="shared" si="3755"/>
        <v>0</v>
      </c>
      <c r="JT380" s="456"/>
      <c r="JU380" s="455">
        <f t="shared" si="3756"/>
        <v>0</v>
      </c>
      <c r="JV380" s="456"/>
      <c r="JW380" s="455" t="str">
        <f>ADHB!LF380</f>
        <v/>
      </c>
      <c r="JX380" s="455">
        <f t="shared" si="3757"/>
        <v>0</v>
      </c>
      <c r="JY380" s="455">
        <f t="shared" si="3758"/>
        <v>0</v>
      </c>
      <c r="JZ380" s="456">
        <v>0.36319999999999997</v>
      </c>
      <c r="KA380" s="457">
        <f t="shared" si="3759"/>
        <v>0</v>
      </c>
      <c r="KB380" s="458">
        <f t="shared" si="3760"/>
        <v>0</v>
      </c>
      <c r="KC380" s="459"/>
      <c r="KD380" s="452">
        <v>2.0</v>
      </c>
      <c r="KE380" s="453" t="s">
        <v>180</v>
      </c>
      <c r="KF380" s="454" t="s">
        <v>132</v>
      </c>
      <c r="KG380" s="454" t="s">
        <v>132</v>
      </c>
      <c r="KH380" s="455"/>
      <c r="KI380" s="455" t="str">
        <f t="shared" si="3761"/>
        <v/>
      </c>
      <c r="KJ380" s="455">
        <f t="shared" si="3762"/>
        <v>0</v>
      </c>
      <c r="KK380" s="456"/>
      <c r="KL380" s="455">
        <f t="shared" si="3763"/>
        <v>0</v>
      </c>
      <c r="KM380" s="456"/>
      <c r="KN380" s="455" t="str">
        <f>ADHB!LW380</f>
        <v/>
      </c>
      <c r="KO380" s="455">
        <f t="shared" si="3764"/>
        <v>0</v>
      </c>
      <c r="KP380" s="455">
        <f t="shared" si="3765"/>
        <v>0</v>
      </c>
      <c r="KQ380" s="456">
        <v>0.36319999999999997</v>
      </c>
      <c r="KR380" s="457">
        <f t="shared" si="3766"/>
        <v>0</v>
      </c>
      <c r="KS380" s="458">
        <f t="shared" si="3767"/>
        <v>0</v>
      </c>
      <c r="KT380" s="459"/>
      <c r="KU380" s="460"/>
    </row>
    <row r="381" ht="15.75" customHeight="1">
      <c r="A381" s="452">
        <v>3.0</v>
      </c>
      <c r="B381" s="453" t="s">
        <v>181</v>
      </c>
      <c r="C381" s="454" t="s">
        <v>132</v>
      </c>
      <c r="D381" s="454" t="s">
        <v>132</v>
      </c>
      <c r="E381" s="455"/>
      <c r="F381" s="455"/>
      <c r="G381" s="455">
        <f t="shared" si="3643"/>
        <v>0</v>
      </c>
      <c r="H381" s="456"/>
      <c r="I381" s="455">
        <f t="shared" si="3644"/>
        <v>0</v>
      </c>
      <c r="J381" s="456"/>
      <c r="K381" s="455">
        <f>ADHB!L381</f>
        <v>0</v>
      </c>
      <c r="L381" s="455">
        <f t="shared" si="3645"/>
        <v>0</v>
      </c>
      <c r="M381" s="455">
        <f t="shared" si="3646"/>
        <v>0</v>
      </c>
      <c r="N381" s="456">
        <v>0.36319999999999997</v>
      </c>
      <c r="O381" s="457">
        <f t="shared" si="3647"/>
        <v>0</v>
      </c>
      <c r="P381" s="458">
        <f t="shared" si="3648"/>
        <v>0</v>
      </c>
      <c r="Q381" s="459"/>
      <c r="R381" s="452">
        <v>3.0</v>
      </c>
      <c r="S381" s="453" t="s">
        <v>181</v>
      </c>
      <c r="T381" s="454" t="s">
        <v>132</v>
      </c>
      <c r="U381" s="454" t="s">
        <v>132</v>
      </c>
      <c r="V381" s="455"/>
      <c r="W381" s="455" t="str">
        <f t="shared" si="3649"/>
        <v/>
      </c>
      <c r="X381" s="455">
        <f t="shared" si="3650"/>
        <v>0</v>
      </c>
      <c r="Y381" s="456"/>
      <c r="Z381" s="455">
        <f t="shared" si="3651"/>
        <v>0</v>
      </c>
      <c r="AA381" s="456"/>
      <c r="AB381" s="455">
        <f>ADHB!AC381</f>
        <v>0</v>
      </c>
      <c r="AC381" s="455">
        <f t="shared" si="3652"/>
        <v>0</v>
      </c>
      <c r="AD381" s="455">
        <f t="shared" si="3653"/>
        <v>0</v>
      </c>
      <c r="AE381" s="456">
        <v>0.36319999999999997</v>
      </c>
      <c r="AF381" s="457">
        <f t="shared" si="3654"/>
        <v>0</v>
      </c>
      <c r="AG381" s="458">
        <f t="shared" si="3655"/>
        <v>0</v>
      </c>
      <c r="AH381" s="459"/>
      <c r="AI381" s="452">
        <v>3.0</v>
      </c>
      <c r="AJ381" s="453" t="s">
        <v>181</v>
      </c>
      <c r="AK381" s="454" t="s">
        <v>132</v>
      </c>
      <c r="AL381" s="454" t="s">
        <v>132</v>
      </c>
      <c r="AM381" s="455"/>
      <c r="AN381" s="455" t="str">
        <f t="shared" si="3656"/>
        <v/>
      </c>
      <c r="AO381" s="455">
        <f t="shared" si="3657"/>
        <v>0</v>
      </c>
      <c r="AP381" s="456"/>
      <c r="AQ381" s="455">
        <f t="shared" si="3658"/>
        <v>0</v>
      </c>
      <c r="AR381" s="456"/>
      <c r="AS381" s="455">
        <f>ADHB!AT381</f>
        <v>0</v>
      </c>
      <c r="AT381" s="455">
        <f t="shared" si="3659"/>
        <v>0</v>
      </c>
      <c r="AU381" s="455">
        <f t="shared" si="3660"/>
        <v>0</v>
      </c>
      <c r="AV381" s="456">
        <v>0.36319999999999997</v>
      </c>
      <c r="AW381" s="457">
        <f t="shared" si="3661"/>
        <v>0</v>
      </c>
      <c r="AX381" s="458">
        <f t="shared" si="3662"/>
        <v>0</v>
      </c>
      <c r="AY381" s="459"/>
      <c r="AZ381" s="452">
        <v>3.0</v>
      </c>
      <c r="BA381" s="453" t="s">
        <v>181</v>
      </c>
      <c r="BB381" s="454" t="s">
        <v>132</v>
      </c>
      <c r="BC381" s="454" t="s">
        <v>132</v>
      </c>
      <c r="BD381" s="455"/>
      <c r="BE381" s="455" t="str">
        <f t="shared" si="3663"/>
        <v/>
      </c>
      <c r="BF381" s="455">
        <f t="shared" si="3664"/>
        <v>0</v>
      </c>
      <c r="BG381" s="456"/>
      <c r="BH381" s="455">
        <f t="shared" si="3665"/>
        <v>0</v>
      </c>
      <c r="BI381" s="456"/>
      <c r="BJ381" s="455">
        <f>ADHB!BK381</f>
        <v>0</v>
      </c>
      <c r="BK381" s="455">
        <f t="shared" si="3666"/>
        <v>0</v>
      </c>
      <c r="BL381" s="455">
        <f t="shared" si="3667"/>
        <v>0</v>
      </c>
      <c r="BM381" s="456">
        <v>0.36319999999999997</v>
      </c>
      <c r="BN381" s="457">
        <f t="shared" si="3668"/>
        <v>0</v>
      </c>
      <c r="BO381" s="458">
        <f t="shared" si="3669"/>
        <v>0</v>
      </c>
      <c r="BP381" s="459"/>
      <c r="BQ381" s="452">
        <v>3.0</v>
      </c>
      <c r="BR381" s="453" t="s">
        <v>181</v>
      </c>
      <c r="BS381" s="454" t="s">
        <v>132</v>
      </c>
      <c r="BT381" s="454" t="s">
        <v>132</v>
      </c>
      <c r="BU381" s="455"/>
      <c r="BV381" s="455" t="str">
        <f t="shared" si="3670"/>
        <v/>
      </c>
      <c r="BW381" s="455">
        <f t="shared" si="3671"/>
        <v>0</v>
      </c>
      <c r="BX381" s="456"/>
      <c r="BY381" s="455">
        <f t="shared" si="3672"/>
        <v>0</v>
      </c>
      <c r="BZ381" s="456"/>
      <c r="CA381" s="455">
        <f>ADHB!CB381</f>
        <v>0</v>
      </c>
      <c r="CB381" s="455">
        <f t="shared" si="3673"/>
        <v>0</v>
      </c>
      <c r="CC381" s="455">
        <f t="shared" si="3674"/>
        <v>0</v>
      </c>
      <c r="CD381" s="456">
        <v>0.36319999999999997</v>
      </c>
      <c r="CE381" s="457">
        <f t="shared" si="3675"/>
        <v>0</v>
      </c>
      <c r="CF381" s="458">
        <f t="shared" si="3676"/>
        <v>0</v>
      </c>
      <c r="CG381" s="459"/>
      <c r="CH381" s="452">
        <v>3.0</v>
      </c>
      <c r="CI381" s="453" t="s">
        <v>181</v>
      </c>
      <c r="CJ381" s="454" t="s">
        <v>132</v>
      </c>
      <c r="CK381" s="454" t="s">
        <v>132</v>
      </c>
      <c r="CL381" s="455"/>
      <c r="CM381" s="455" t="str">
        <f t="shared" si="3677"/>
        <v/>
      </c>
      <c r="CN381" s="455">
        <f t="shared" si="3678"/>
        <v>0</v>
      </c>
      <c r="CO381" s="456"/>
      <c r="CP381" s="455">
        <f t="shared" si="3679"/>
        <v>0</v>
      </c>
      <c r="CQ381" s="456"/>
      <c r="CR381" s="455">
        <f>ADHB!CS381</f>
        <v>0</v>
      </c>
      <c r="CS381" s="455">
        <f t="shared" si="3680"/>
        <v>0</v>
      </c>
      <c r="CT381" s="455">
        <f t="shared" si="3681"/>
        <v>0</v>
      </c>
      <c r="CU381" s="456">
        <v>0.36319999999999997</v>
      </c>
      <c r="CV381" s="457">
        <f t="shared" si="3682"/>
        <v>0</v>
      </c>
      <c r="CW381" s="458">
        <f t="shared" si="3683"/>
        <v>0</v>
      </c>
      <c r="CX381" s="459"/>
      <c r="CY381" s="452">
        <v>3.0</v>
      </c>
      <c r="CZ381" s="453" t="s">
        <v>181</v>
      </c>
      <c r="DA381" s="454" t="s">
        <v>132</v>
      </c>
      <c r="DB381" s="454" t="s">
        <v>132</v>
      </c>
      <c r="DC381" s="455"/>
      <c r="DD381" s="455" t="str">
        <f t="shared" si="3684"/>
        <v/>
      </c>
      <c r="DE381" s="455">
        <f t="shared" si="3685"/>
        <v>0</v>
      </c>
      <c r="DF381" s="456"/>
      <c r="DG381" s="455">
        <f t="shared" si="3686"/>
        <v>0</v>
      </c>
      <c r="DH381" s="456"/>
      <c r="DI381" s="455">
        <f>ADHB!DJ381</f>
        <v>0</v>
      </c>
      <c r="DJ381" s="455">
        <f t="shared" si="3687"/>
        <v>0</v>
      </c>
      <c r="DK381" s="455">
        <f t="shared" si="3688"/>
        <v>0</v>
      </c>
      <c r="DL381" s="456">
        <v>0.36319999999999997</v>
      </c>
      <c r="DM381" s="457">
        <f t="shared" si="3689"/>
        <v>0</v>
      </c>
      <c r="DN381" s="458">
        <f t="shared" si="3690"/>
        <v>0</v>
      </c>
      <c r="DO381" s="459"/>
      <c r="DP381" s="452">
        <v>3.0</v>
      </c>
      <c r="DQ381" s="453" t="s">
        <v>181</v>
      </c>
      <c r="DR381" s="454" t="s">
        <v>132</v>
      </c>
      <c r="DS381" s="454" t="s">
        <v>132</v>
      </c>
      <c r="DT381" s="455"/>
      <c r="DU381" s="455" t="str">
        <f t="shared" si="3691"/>
        <v/>
      </c>
      <c r="DV381" s="455">
        <f t="shared" si="3692"/>
        <v>0</v>
      </c>
      <c r="DW381" s="456"/>
      <c r="DX381" s="455">
        <f t="shared" si="3693"/>
        <v>0</v>
      </c>
      <c r="DY381" s="456"/>
      <c r="DZ381" s="455">
        <f>ADHB!EA381</f>
        <v>0</v>
      </c>
      <c r="EA381" s="455">
        <f t="shared" si="3694"/>
        <v>0</v>
      </c>
      <c r="EB381" s="455">
        <f t="shared" si="3695"/>
        <v>0</v>
      </c>
      <c r="EC381" s="456">
        <v>0.36319999999999997</v>
      </c>
      <c r="ED381" s="457">
        <f t="shared" si="3696"/>
        <v>0</v>
      </c>
      <c r="EE381" s="458">
        <f t="shared" si="3697"/>
        <v>0</v>
      </c>
      <c r="EF381" s="459"/>
      <c r="EG381" s="452">
        <v>3.0</v>
      </c>
      <c r="EH381" s="453" t="s">
        <v>181</v>
      </c>
      <c r="EI381" s="454" t="s">
        <v>132</v>
      </c>
      <c r="EJ381" s="454" t="s">
        <v>132</v>
      </c>
      <c r="EK381" s="455"/>
      <c r="EL381" s="455" t="str">
        <f t="shared" si="3698"/>
        <v/>
      </c>
      <c r="EM381" s="455">
        <f t="shared" si="3699"/>
        <v>0</v>
      </c>
      <c r="EN381" s="456"/>
      <c r="EO381" s="455">
        <f t="shared" si="3700"/>
        <v>0</v>
      </c>
      <c r="EP381" s="456"/>
      <c r="EQ381" s="455">
        <f>ADHB!ER381</f>
        <v>0</v>
      </c>
      <c r="ER381" s="455">
        <f t="shared" si="3701"/>
        <v>0</v>
      </c>
      <c r="ES381" s="455">
        <f t="shared" si="3702"/>
        <v>0</v>
      </c>
      <c r="ET381" s="456">
        <v>0.36319999999999997</v>
      </c>
      <c r="EU381" s="457">
        <f t="shared" si="3703"/>
        <v>0</v>
      </c>
      <c r="EV381" s="458">
        <f t="shared" si="3704"/>
        <v>0</v>
      </c>
      <c r="EW381" s="459"/>
      <c r="EX381" s="452">
        <v>3.0</v>
      </c>
      <c r="EY381" s="453" t="s">
        <v>181</v>
      </c>
      <c r="EZ381" s="454" t="s">
        <v>132</v>
      </c>
      <c r="FA381" s="454" t="s">
        <v>132</v>
      </c>
      <c r="FB381" s="455"/>
      <c r="FC381" s="455" t="str">
        <f t="shared" si="3705"/>
        <v/>
      </c>
      <c r="FD381" s="455">
        <f t="shared" si="3706"/>
        <v>0</v>
      </c>
      <c r="FE381" s="456"/>
      <c r="FF381" s="455">
        <f t="shared" si="3707"/>
        <v>0</v>
      </c>
      <c r="FG381" s="456"/>
      <c r="FH381" s="455">
        <f>ADHB!FI381</f>
        <v>0</v>
      </c>
      <c r="FI381" s="455">
        <f t="shared" si="3708"/>
        <v>0</v>
      </c>
      <c r="FJ381" s="455">
        <f t="shared" si="3709"/>
        <v>0</v>
      </c>
      <c r="FK381" s="456">
        <v>0.36319999999999997</v>
      </c>
      <c r="FL381" s="457">
        <f t="shared" si="3710"/>
        <v>0</v>
      </c>
      <c r="FM381" s="458">
        <f t="shared" si="3711"/>
        <v>0</v>
      </c>
      <c r="FN381" s="459"/>
      <c r="FO381" s="452">
        <v>3.0</v>
      </c>
      <c r="FP381" s="453" t="s">
        <v>181</v>
      </c>
      <c r="FQ381" s="454" t="s">
        <v>132</v>
      </c>
      <c r="FR381" s="454" t="s">
        <v>132</v>
      </c>
      <c r="FS381" s="455"/>
      <c r="FT381" s="455" t="str">
        <f t="shared" si="3712"/>
        <v/>
      </c>
      <c r="FU381" s="455">
        <f t="shared" si="3713"/>
        <v>0</v>
      </c>
      <c r="FV381" s="456"/>
      <c r="FW381" s="455">
        <f t="shared" si="3714"/>
        <v>0</v>
      </c>
      <c r="FX381" s="456"/>
      <c r="FY381" s="455">
        <f>ADHB!FZ381</f>
        <v>0</v>
      </c>
      <c r="FZ381" s="455">
        <f t="shared" si="3715"/>
        <v>0</v>
      </c>
      <c r="GA381" s="455">
        <f t="shared" si="3716"/>
        <v>0</v>
      </c>
      <c r="GB381" s="456">
        <v>0.36319999999999997</v>
      </c>
      <c r="GC381" s="457">
        <f t="shared" si="3717"/>
        <v>0</v>
      </c>
      <c r="GD381" s="458">
        <f t="shared" si="3718"/>
        <v>0</v>
      </c>
      <c r="GE381" s="459"/>
      <c r="GF381" s="452">
        <v>3.0</v>
      </c>
      <c r="GG381" s="453" t="s">
        <v>181</v>
      </c>
      <c r="GH381" s="454" t="s">
        <v>132</v>
      </c>
      <c r="GI381" s="454" t="s">
        <v>132</v>
      </c>
      <c r="GJ381" s="455"/>
      <c r="GK381" s="455" t="str">
        <f t="shared" si="3719"/>
        <v/>
      </c>
      <c r="GL381" s="455">
        <f t="shared" si="3720"/>
        <v>0</v>
      </c>
      <c r="GM381" s="456"/>
      <c r="GN381" s="455">
        <f t="shared" si="3721"/>
        <v>0</v>
      </c>
      <c r="GO381" s="456"/>
      <c r="GP381" s="455">
        <f>ADHB!GQ381</f>
        <v>0</v>
      </c>
      <c r="GQ381" s="455">
        <f t="shared" si="3722"/>
        <v>0</v>
      </c>
      <c r="GR381" s="455">
        <f t="shared" si="3723"/>
        <v>0</v>
      </c>
      <c r="GS381" s="456">
        <v>0.36319999999999997</v>
      </c>
      <c r="GT381" s="457">
        <f t="shared" si="3724"/>
        <v>0</v>
      </c>
      <c r="GU381" s="458">
        <f t="shared" si="3725"/>
        <v>0</v>
      </c>
      <c r="GV381" s="459"/>
      <c r="GW381" s="452">
        <v>3.0</v>
      </c>
      <c r="GX381" s="453" t="s">
        <v>181</v>
      </c>
      <c r="GY381" s="454" t="s">
        <v>132</v>
      </c>
      <c r="GZ381" s="454" t="s">
        <v>132</v>
      </c>
      <c r="HA381" s="455"/>
      <c r="HB381" s="455" t="str">
        <f t="shared" si="3726"/>
        <v/>
      </c>
      <c r="HC381" s="455">
        <f t="shared" si="3727"/>
        <v>0</v>
      </c>
      <c r="HD381" s="456"/>
      <c r="HE381" s="455">
        <f t="shared" si="3728"/>
        <v>0</v>
      </c>
      <c r="HF381" s="456"/>
      <c r="HG381" s="455">
        <f>ADHB!HH381</f>
        <v>0</v>
      </c>
      <c r="HH381" s="455">
        <f t="shared" si="3729"/>
        <v>0</v>
      </c>
      <c r="HI381" s="455">
        <f t="shared" si="3730"/>
        <v>0</v>
      </c>
      <c r="HJ381" s="456">
        <v>0.36319999999999997</v>
      </c>
      <c r="HK381" s="457">
        <f t="shared" si="3731"/>
        <v>0</v>
      </c>
      <c r="HL381" s="458">
        <f t="shared" si="3732"/>
        <v>0</v>
      </c>
      <c r="HM381" s="459"/>
      <c r="HN381" s="452">
        <v>3.0</v>
      </c>
      <c r="HO381" s="453" t="s">
        <v>181</v>
      </c>
      <c r="HP381" s="454" t="s">
        <v>132</v>
      </c>
      <c r="HQ381" s="454" t="s">
        <v>132</v>
      </c>
      <c r="HR381" s="455"/>
      <c r="HS381" s="455" t="str">
        <f t="shared" si="3733"/>
        <v/>
      </c>
      <c r="HT381" s="455">
        <f t="shared" si="3734"/>
        <v>0</v>
      </c>
      <c r="HU381" s="456"/>
      <c r="HV381" s="455">
        <f t="shared" si="3735"/>
        <v>0</v>
      </c>
      <c r="HW381" s="456"/>
      <c r="HX381" s="455">
        <f>ADHB!HY381</f>
        <v>0</v>
      </c>
      <c r="HY381" s="455">
        <f t="shared" si="3736"/>
        <v>0</v>
      </c>
      <c r="HZ381" s="455">
        <f t="shared" si="3737"/>
        <v>0</v>
      </c>
      <c r="IA381" s="456">
        <v>0.36319999999999997</v>
      </c>
      <c r="IB381" s="457">
        <f t="shared" si="3738"/>
        <v>0</v>
      </c>
      <c r="IC381" s="458">
        <f t="shared" si="3739"/>
        <v>0</v>
      </c>
      <c r="ID381" s="459"/>
      <c r="IE381" s="452">
        <v>3.0</v>
      </c>
      <c r="IF381" s="453" t="s">
        <v>181</v>
      </c>
      <c r="IG381" s="454" t="s">
        <v>132</v>
      </c>
      <c r="IH381" s="454" t="s">
        <v>132</v>
      </c>
      <c r="II381" s="455"/>
      <c r="IJ381" s="455" t="str">
        <f t="shared" si="3740"/>
        <v/>
      </c>
      <c r="IK381" s="455">
        <f t="shared" si="3741"/>
        <v>0</v>
      </c>
      <c r="IL381" s="456"/>
      <c r="IM381" s="455">
        <f t="shared" si="3742"/>
        <v>0</v>
      </c>
      <c r="IN381" s="456"/>
      <c r="IO381" s="455">
        <f>ADHB!IP381</f>
        <v>0</v>
      </c>
      <c r="IP381" s="455">
        <f t="shared" si="3743"/>
        <v>0</v>
      </c>
      <c r="IQ381" s="455">
        <f t="shared" si="3744"/>
        <v>0</v>
      </c>
      <c r="IR381" s="456">
        <v>0.36319999999999997</v>
      </c>
      <c r="IS381" s="457">
        <f t="shared" si="3745"/>
        <v>0</v>
      </c>
      <c r="IT381" s="458">
        <f t="shared" si="3746"/>
        <v>0</v>
      </c>
      <c r="IU381" s="459"/>
      <c r="IV381" s="452">
        <v>3.0</v>
      </c>
      <c r="IW381" s="453" t="s">
        <v>181</v>
      </c>
      <c r="IX381" s="454" t="s">
        <v>132</v>
      </c>
      <c r="IY381" s="454" t="s">
        <v>132</v>
      </c>
      <c r="IZ381" s="455"/>
      <c r="JA381" s="455" t="str">
        <f t="shared" si="3747"/>
        <v/>
      </c>
      <c r="JB381" s="455">
        <f t="shared" si="3748"/>
        <v>0</v>
      </c>
      <c r="JC381" s="456"/>
      <c r="JD381" s="455">
        <f t="shared" si="3749"/>
        <v>0</v>
      </c>
      <c r="JE381" s="456"/>
      <c r="JF381" s="455">
        <f>ADHB!JG381</f>
        <v>0</v>
      </c>
      <c r="JG381" s="455">
        <f t="shared" si="3750"/>
        <v>0</v>
      </c>
      <c r="JH381" s="455">
        <f t="shared" si="3751"/>
        <v>0</v>
      </c>
      <c r="JI381" s="456">
        <v>0.36319999999999997</v>
      </c>
      <c r="JJ381" s="457">
        <f t="shared" si="3752"/>
        <v>0</v>
      </c>
      <c r="JK381" s="458">
        <f t="shared" si="3753"/>
        <v>0</v>
      </c>
      <c r="JL381" s="459"/>
      <c r="JM381" s="452">
        <v>3.0</v>
      </c>
      <c r="JN381" s="453" t="s">
        <v>181</v>
      </c>
      <c r="JO381" s="454" t="s">
        <v>132</v>
      </c>
      <c r="JP381" s="454" t="s">
        <v>132</v>
      </c>
      <c r="JQ381" s="455"/>
      <c r="JR381" s="455" t="str">
        <f t="shared" si="3754"/>
        <v/>
      </c>
      <c r="JS381" s="455">
        <f t="shared" si="3755"/>
        <v>0</v>
      </c>
      <c r="JT381" s="456"/>
      <c r="JU381" s="455">
        <f t="shared" si="3756"/>
        <v>0</v>
      </c>
      <c r="JV381" s="456"/>
      <c r="JW381" s="455" t="str">
        <f>ADHB!LF381</f>
        <v/>
      </c>
      <c r="JX381" s="455">
        <f t="shared" si="3757"/>
        <v>0</v>
      </c>
      <c r="JY381" s="455">
        <f t="shared" si="3758"/>
        <v>0</v>
      </c>
      <c r="JZ381" s="456">
        <v>0.36319999999999997</v>
      </c>
      <c r="KA381" s="457">
        <f t="shared" si="3759"/>
        <v>0</v>
      </c>
      <c r="KB381" s="458">
        <f t="shared" si="3760"/>
        <v>0</v>
      </c>
      <c r="KC381" s="459"/>
      <c r="KD381" s="452">
        <v>3.0</v>
      </c>
      <c r="KE381" s="453" t="s">
        <v>181</v>
      </c>
      <c r="KF381" s="454" t="s">
        <v>132</v>
      </c>
      <c r="KG381" s="454" t="s">
        <v>132</v>
      </c>
      <c r="KH381" s="455"/>
      <c r="KI381" s="455" t="str">
        <f t="shared" si="3761"/>
        <v/>
      </c>
      <c r="KJ381" s="455">
        <f t="shared" si="3762"/>
        <v>0</v>
      </c>
      <c r="KK381" s="456"/>
      <c r="KL381" s="455">
        <f t="shared" si="3763"/>
        <v>0</v>
      </c>
      <c r="KM381" s="456"/>
      <c r="KN381" s="455" t="str">
        <f>ADHB!LW381</f>
        <v/>
      </c>
      <c r="KO381" s="455">
        <f t="shared" si="3764"/>
        <v>0</v>
      </c>
      <c r="KP381" s="455">
        <f t="shared" si="3765"/>
        <v>0</v>
      </c>
      <c r="KQ381" s="456">
        <v>0.36319999999999997</v>
      </c>
      <c r="KR381" s="457">
        <f t="shared" si="3766"/>
        <v>0</v>
      </c>
      <c r="KS381" s="458">
        <f t="shared" si="3767"/>
        <v>0</v>
      </c>
      <c r="KT381" s="459"/>
      <c r="KU381" s="460"/>
    </row>
    <row r="382" ht="15.75" customHeight="1">
      <c r="A382" s="452">
        <v>4.0</v>
      </c>
      <c r="B382" s="453" t="s">
        <v>182</v>
      </c>
      <c r="C382" s="454" t="s">
        <v>132</v>
      </c>
      <c r="D382" s="454" t="s">
        <v>132</v>
      </c>
      <c r="E382" s="455"/>
      <c r="F382" s="455"/>
      <c r="G382" s="455">
        <f t="shared" si="3643"/>
        <v>0</v>
      </c>
      <c r="H382" s="456"/>
      <c r="I382" s="455">
        <f t="shared" si="3644"/>
        <v>0</v>
      </c>
      <c r="J382" s="456"/>
      <c r="K382" s="455">
        <f>ADHB!L382</f>
        <v>0</v>
      </c>
      <c r="L382" s="455">
        <f t="shared" si="3645"/>
        <v>0</v>
      </c>
      <c r="M382" s="455">
        <f t="shared" si="3646"/>
        <v>0</v>
      </c>
      <c r="N382" s="456">
        <v>0.36319999999999997</v>
      </c>
      <c r="O382" s="457">
        <f t="shared" si="3647"/>
        <v>0</v>
      </c>
      <c r="P382" s="458">
        <f t="shared" si="3648"/>
        <v>0</v>
      </c>
      <c r="Q382" s="459"/>
      <c r="R382" s="452">
        <v>4.0</v>
      </c>
      <c r="S382" s="453" t="s">
        <v>182</v>
      </c>
      <c r="T382" s="454" t="s">
        <v>132</v>
      </c>
      <c r="U382" s="454" t="s">
        <v>132</v>
      </c>
      <c r="V382" s="455"/>
      <c r="W382" s="455" t="str">
        <f t="shared" si="3649"/>
        <v/>
      </c>
      <c r="X382" s="455">
        <f t="shared" si="3650"/>
        <v>0</v>
      </c>
      <c r="Y382" s="456"/>
      <c r="Z382" s="455">
        <f t="shared" si="3651"/>
        <v>0</v>
      </c>
      <c r="AA382" s="456"/>
      <c r="AB382" s="455">
        <f>ADHB!AC382</f>
        <v>0</v>
      </c>
      <c r="AC382" s="455">
        <f t="shared" si="3652"/>
        <v>0</v>
      </c>
      <c r="AD382" s="455">
        <f t="shared" si="3653"/>
        <v>0</v>
      </c>
      <c r="AE382" s="456">
        <v>0.36319999999999997</v>
      </c>
      <c r="AF382" s="457">
        <f t="shared" si="3654"/>
        <v>0</v>
      </c>
      <c r="AG382" s="458">
        <f t="shared" si="3655"/>
        <v>0</v>
      </c>
      <c r="AH382" s="459"/>
      <c r="AI382" s="452">
        <v>4.0</v>
      </c>
      <c r="AJ382" s="453" t="s">
        <v>182</v>
      </c>
      <c r="AK382" s="454" t="s">
        <v>132</v>
      </c>
      <c r="AL382" s="454" t="s">
        <v>132</v>
      </c>
      <c r="AM382" s="455"/>
      <c r="AN382" s="455" t="str">
        <f t="shared" si="3656"/>
        <v/>
      </c>
      <c r="AO382" s="455">
        <f t="shared" si="3657"/>
        <v>0</v>
      </c>
      <c r="AP382" s="456"/>
      <c r="AQ382" s="455">
        <f t="shared" si="3658"/>
        <v>0</v>
      </c>
      <c r="AR382" s="456"/>
      <c r="AS382" s="455">
        <f>ADHB!AT382</f>
        <v>0</v>
      </c>
      <c r="AT382" s="455">
        <f t="shared" si="3659"/>
        <v>0</v>
      </c>
      <c r="AU382" s="455">
        <f t="shared" si="3660"/>
        <v>0</v>
      </c>
      <c r="AV382" s="456">
        <v>0.36319999999999997</v>
      </c>
      <c r="AW382" s="457">
        <f t="shared" si="3661"/>
        <v>0</v>
      </c>
      <c r="AX382" s="458">
        <f t="shared" si="3662"/>
        <v>0</v>
      </c>
      <c r="AY382" s="459"/>
      <c r="AZ382" s="452">
        <v>4.0</v>
      </c>
      <c r="BA382" s="453" t="s">
        <v>182</v>
      </c>
      <c r="BB382" s="454" t="s">
        <v>132</v>
      </c>
      <c r="BC382" s="454" t="s">
        <v>132</v>
      </c>
      <c r="BD382" s="455"/>
      <c r="BE382" s="455" t="str">
        <f t="shared" si="3663"/>
        <v/>
      </c>
      <c r="BF382" s="455">
        <f t="shared" si="3664"/>
        <v>0</v>
      </c>
      <c r="BG382" s="456"/>
      <c r="BH382" s="455">
        <f t="shared" si="3665"/>
        <v>0</v>
      </c>
      <c r="BI382" s="456"/>
      <c r="BJ382" s="455">
        <f>ADHB!BK382</f>
        <v>0</v>
      </c>
      <c r="BK382" s="455">
        <f t="shared" si="3666"/>
        <v>0</v>
      </c>
      <c r="BL382" s="455">
        <f t="shared" si="3667"/>
        <v>0</v>
      </c>
      <c r="BM382" s="456">
        <v>0.36319999999999997</v>
      </c>
      <c r="BN382" s="457">
        <f t="shared" si="3668"/>
        <v>0</v>
      </c>
      <c r="BO382" s="458">
        <f t="shared" si="3669"/>
        <v>0</v>
      </c>
      <c r="BP382" s="459"/>
      <c r="BQ382" s="452">
        <v>4.0</v>
      </c>
      <c r="BR382" s="453" t="s">
        <v>182</v>
      </c>
      <c r="BS382" s="454" t="s">
        <v>132</v>
      </c>
      <c r="BT382" s="454" t="s">
        <v>132</v>
      </c>
      <c r="BU382" s="455"/>
      <c r="BV382" s="455" t="str">
        <f t="shared" si="3670"/>
        <v/>
      </c>
      <c r="BW382" s="455">
        <f t="shared" si="3671"/>
        <v>0</v>
      </c>
      <c r="BX382" s="456"/>
      <c r="BY382" s="455">
        <f t="shared" si="3672"/>
        <v>0</v>
      </c>
      <c r="BZ382" s="456"/>
      <c r="CA382" s="455">
        <f>ADHB!CB382</f>
        <v>0</v>
      </c>
      <c r="CB382" s="455">
        <f t="shared" si="3673"/>
        <v>0</v>
      </c>
      <c r="CC382" s="455">
        <f t="shared" si="3674"/>
        <v>0</v>
      </c>
      <c r="CD382" s="456">
        <v>0.36319999999999997</v>
      </c>
      <c r="CE382" s="457">
        <f t="shared" si="3675"/>
        <v>0</v>
      </c>
      <c r="CF382" s="458">
        <f t="shared" si="3676"/>
        <v>0</v>
      </c>
      <c r="CG382" s="459"/>
      <c r="CH382" s="452">
        <v>4.0</v>
      </c>
      <c r="CI382" s="453" t="s">
        <v>182</v>
      </c>
      <c r="CJ382" s="454" t="s">
        <v>132</v>
      </c>
      <c r="CK382" s="454" t="s">
        <v>132</v>
      </c>
      <c r="CL382" s="455"/>
      <c r="CM382" s="455" t="str">
        <f t="shared" si="3677"/>
        <v/>
      </c>
      <c r="CN382" s="455">
        <f t="shared" si="3678"/>
        <v>0</v>
      </c>
      <c r="CO382" s="456"/>
      <c r="CP382" s="455">
        <f t="shared" si="3679"/>
        <v>0</v>
      </c>
      <c r="CQ382" s="456"/>
      <c r="CR382" s="455">
        <f>ADHB!CS382</f>
        <v>0</v>
      </c>
      <c r="CS382" s="455">
        <f t="shared" si="3680"/>
        <v>0</v>
      </c>
      <c r="CT382" s="455">
        <f t="shared" si="3681"/>
        <v>0</v>
      </c>
      <c r="CU382" s="456">
        <v>0.36319999999999997</v>
      </c>
      <c r="CV382" s="457">
        <f t="shared" si="3682"/>
        <v>0</v>
      </c>
      <c r="CW382" s="458">
        <f t="shared" si="3683"/>
        <v>0</v>
      </c>
      <c r="CX382" s="459"/>
      <c r="CY382" s="452">
        <v>4.0</v>
      </c>
      <c r="CZ382" s="453" t="s">
        <v>182</v>
      </c>
      <c r="DA382" s="454" t="s">
        <v>132</v>
      </c>
      <c r="DB382" s="454" t="s">
        <v>132</v>
      </c>
      <c r="DC382" s="455"/>
      <c r="DD382" s="455" t="str">
        <f t="shared" si="3684"/>
        <v/>
      </c>
      <c r="DE382" s="455">
        <f t="shared" si="3685"/>
        <v>0</v>
      </c>
      <c r="DF382" s="456"/>
      <c r="DG382" s="455">
        <f t="shared" si="3686"/>
        <v>0</v>
      </c>
      <c r="DH382" s="456"/>
      <c r="DI382" s="455">
        <f>ADHB!DJ382</f>
        <v>0</v>
      </c>
      <c r="DJ382" s="455">
        <f t="shared" si="3687"/>
        <v>0</v>
      </c>
      <c r="DK382" s="455">
        <f t="shared" si="3688"/>
        <v>0</v>
      </c>
      <c r="DL382" s="456">
        <v>0.36319999999999997</v>
      </c>
      <c r="DM382" s="457">
        <f t="shared" si="3689"/>
        <v>0</v>
      </c>
      <c r="DN382" s="458">
        <f t="shared" si="3690"/>
        <v>0</v>
      </c>
      <c r="DO382" s="459"/>
      <c r="DP382" s="452">
        <v>4.0</v>
      </c>
      <c r="DQ382" s="453" t="s">
        <v>182</v>
      </c>
      <c r="DR382" s="454" t="s">
        <v>132</v>
      </c>
      <c r="DS382" s="454" t="s">
        <v>132</v>
      </c>
      <c r="DT382" s="455"/>
      <c r="DU382" s="455" t="str">
        <f t="shared" si="3691"/>
        <v/>
      </c>
      <c r="DV382" s="455">
        <f t="shared" si="3692"/>
        <v>0</v>
      </c>
      <c r="DW382" s="456"/>
      <c r="DX382" s="455">
        <f t="shared" si="3693"/>
        <v>0</v>
      </c>
      <c r="DY382" s="456"/>
      <c r="DZ382" s="455">
        <f>ADHB!EA382</f>
        <v>0</v>
      </c>
      <c r="EA382" s="455">
        <f t="shared" si="3694"/>
        <v>0</v>
      </c>
      <c r="EB382" s="455">
        <f t="shared" si="3695"/>
        <v>0</v>
      </c>
      <c r="EC382" s="456">
        <v>0.36319999999999997</v>
      </c>
      <c r="ED382" s="457">
        <f t="shared" si="3696"/>
        <v>0</v>
      </c>
      <c r="EE382" s="458">
        <f t="shared" si="3697"/>
        <v>0</v>
      </c>
      <c r="EF382" s="459"/>
      <c r="EG382" s="452">
        <v>4.0</v>
      </c>
      <c r="EH382" s="453" t="s">
        <v>182</v>
      </c>
      <c r="EI382" s="454" t="s">
        <v>132</v>
      </c>
      <c r="EJ382" s="454" t="s">
        <v>132</v>
      </c>
      <c r="EK382" s="455"/>
      <c r="EL382" s="455" t="str">
        <f t="shared" si="3698"/>
        <v/>
      </c>
      <c r="EM382" s="455">
        <f t="shared" si="3699"/>
        <v>0</v>
      </c>
      <c r="EN382" s="456"/>
      <c r="EO382" s="455">
        <f t="shared" si="3700"/>
        <v>0</v>
      </c>
      <c r="EP382" s="456"/>
      <c r="EQ382" s="455">
        <f>ADHB!ER382</f>
        <v>0</v>
      </c>
      <c r="ER382" s="455">
        <f t="shared" si="3701"/>
        <v>0</v>
      </c>
      <c r="ES382" s="455">
        <f t="shared" si="3702"/>
        <v>0</v>
      </c>
      <c r="ET382" s="456">
        <v>0.36319999999999997</v>
      </c>
      <c r="EU382" s="457">
        <f t="shared" si="3703"/>
        <v>0</v>
      </c>
      <c r="EV382" s="458">
        <f t="shared" si="3704"/>
        <v>0</v>
      </c>
      <c r="EW382" s="459"/>
      <c r="EX382" s="452">
        <v>4.0</v>
      </c>
      <c r="EY382" s="453" t="s">
        <v>182</v>
      </c>
      <c r="EZ382" s="454" t="s">
        <v>132</v>
      </c>
      <c r="FA382" s="454" t="s">
        <v>132</v>
      </c>
      <c r="FB382" s="455"/>
      <c r="FC382" s="455" t="str">
        <f t="shared" si="3705"/>
        <v/>
      </c>
      <c r="FD382" s="455">
        <f t="shared" si="3706"/>
        <v>0</v>
      </c>
      <c r="FE382" s="456"/>
      <c r="FF382" s="455">
        <f t="shared" si="3707"/>
        <v>0</v>
      </c>
      <c r="FG382" s="456"/>
      <c r="FH382" s="455">
        <f>ADHB!FI382</f>
        <v>0</v>
      </c>
      <c r="FI382" s="455">
        <f t="shared" si="3708"/>
        <v>0</v>
      </c>
      <c r="FJ382" s="455">
        <f t="shared" si="3709"/>
        <v>0</v>
      </c>
      <c r="FK382" s="456">
        <v>0.36319999999999997</v>
      </c>
      <c r="FL382" s="457">
        <f t="shared" si="3710"/>
        <v>0</v>
      </c>
      <c r="FM382" s="458">
        <f t="shared" si="3711"/>
        <v>0</v>
      </c>
      <c r="FN382" s="459"/>
      <c r="FO382" s="452">
        <v>4.0</v>
      </c>
      <c r="FP382" s="453" t="s">
        <v>182</v>
      </c>
      <c r="FQ382" s="454" t="s">
        <v>132</v>
      </c>
      <c r="FR382" s="454" t="s">
        <v>132</v>
      </c>
      <c r="FS382" s="455"/>
      <c r="FT382" s="455" t="str">
        <f t="shared" si="3712"/>
        <v/>
      </c>
      <c r="FU382" s="455">
        <f t="shared" si="3713"/>
        <v>0</v>
      </c>
      <c r="FV382" s="456"/>
      <c r="FW382" s="455">
        <f t="shared" si="3714"/>
        <v>0</v>
      </c>
      <c r="FX382" s="456"/>
      <c r="FY382" s="455">
        <f>ADHB!FZ382</f>
        <v>0</v>
      </c>
      <c r="FZ382" s="455">
        <f t="shared" si="3715"/>
        <v>0</v>
      </c>
      <c r="GA382" s="455">
        <f t="shared" si="3716"/>
        <v>0</v>
      </c>
      <c r="GB382" s="456">
        <v>0.36319999999999997</v>
      </c>
      <c r="GC382" s="457">
        <f t="shared" si="3717"/>
        <v>0</v>
      </c>
      <c r="GD382" s="458">
        <f t="shared" si="3718"/>
        <v>0</v>
      </c>
      <c r="GE382" s="459"/>
      <c r="GF382" s="452">
        <v>4.0</v>
      </c>
      <c r="GG382" s="453" t="s">
        <v>182</v>
      </c>
      <c r="GH382" s="454" t="s">
        <v>132</v>
      </c>
      <c r="GI382" s="454" t="s">
        <v>132</v>
      </c>
      <c r="GJ382" s="455"/>
      <c r="GK382" s="455" t="str">
        <f t="shared" si="3719"/>
        <v/>
      </c>
      <c r="GL382" s="455">
        <f t="shared" si="3720"/>
        <v>0</v>
      </c>
      <c r="GM382" s="456"/>
      <c r="GN382" s="455">
        <f t="shared" si="3721"/>
        <v>0</v>
      </c>
      <c r="GO382" s="456"/>
      <c r="GP382" s="455">
        <f>ADHB!GQ382</f>
        <v>0</v>
      </c>
      <c r="GQ382" s="455">
        <f t="shared" si="3722"/>
        <v>0</v>
      </c>
      <c r="GR382" s="455">
        <f t="shared" si="3723"/>
        <v>0</v>
      </c>
      <c r="GS382" s="456">
        <v>0.36319999999999997</v>
      </c>
      <c r="GT382" s="457">
        <f t="shared" si="3724"/>
        <v>0</v>
      </c>
      <c r="GU382" s="458">
        <f t="shared" si="3725"/>
        <v>0</v>
      </c>
      <c r="GV382" s="459"/>
      <c r="GW382" s="452">
        <v>4.0</v>
      </c>
      <c r="GX382" s="453" t="s">
        <v>182</v>
      </c>
      <c r="GY382" s="454" t="s">
        <v>132</v>
      </c>
      <c r="GZ382" s="454" t="s">
        <v>132</v>
      </c>
      <c r="HA382" s="455"/>
      <c r="HB382" s="455" t="str">
        <f t="shared" si="3726"/>
        <v/>
      </c>
      <c r="HC382" s="455">
        <f t="shared" si="3727"/>
        <v>0</v>
      </c>
      <c r="HD382" s="456"/>
      <c r="HE382" s="455">
        <f t="shared" si="3728"/>
        <v>0</v>
      </c>
      <c r="HF382" s="456"/>
      <c r="HG382" s="455">
        <f>ADHB!HH382</f>
        <v>0</v>
      </c>
      <c r="HH382" s="455">
        <f t="shared" si="3729"/>
        <v>0</v>
      </c>
      <c r="HI382" s="455">
        <f t="shared" si="3730"/>
        <v>0</v>
      </c>
      <c r="HJ382" s="456">
        <v>0.36319999999999997</v>
      </c>
      <c r="HK382" s="457">
        <f t="shared" si="3731"/>
        <v>0</v>
      </c>
      <c r="HL382" s="458">
        <f t="shared" si="3732"/>
        <v>0</v>
      </c>
      <c r="HM382" s="459"/>
      <c r="HN382" s="452">
        <v>4.0</v>
      </c>
      <c r="HO382" s="453" t="s">
        <v>182</v>
      </c>
      <c r="HP382" s="454" t="s">
        <v>132</v>
      </c>
      <c r="HQ382" s="454" t="s">
        <v>132</v>
      </c>
      <c r="HR382" s="455"/>
      <c r="HS382" s="455" t="str">
        <f t="shared" si="3733"/>
        <v/>
      </c>
      <c r="HT382" s="455">
        <f t="shared" si="3734"/>
        <v>0</v>
      </c>
      <c r="HU382" s="456"/>
      <c r="HV382" s="455">
        <f t="shared" si="3735"/>
        <v>0</v>
      </c>
      <c r="HW382" s="456"/>
      <c r="HX382" s="455">
        <f>ADHB!HY382</f>
        <v>0</v>
      </c>
      <c r="HY382" s="455">
        <f t="shared" si="3736"/>
        <v>0</v>
      </c>
      <c r="HZ382" s="455">
        <f t="shared" si="3737"/>
        <v>0</v>
      </c>
      <c r="IA382" s="456">
        <v>0.36319999999999997</v>
      </c>
      <c r="IB382" s="457">
        <f t="shared" si="3738"/>
        <v>0</v>
      </c>
      <c r="IC382" s="458">
        <f t="shared" si="3739"/>
        <v>0</v>
      </c>
      <c r="ID382" s="459"/>
      <c r="IE382" s="452">
        <v>4.0</v>
      </c>
      <c r="IF382" s="453" t="s">
        <v>182</v>
      </c>
      <c r="IG382" s="454" t="s">
        <v>132</v>
      </c>
      <c r="IH382" s="454" t="s">
        <v>132</v>
      </c>
      <c r="II382" s="455"/>
      <c r="IJ382" s="455" t="str">
        <f t="shared" si="3740"/>
        <v/>
      </c>
      <c r="IK382" s="455">
        <f t="shared" si="3741"/>
        <v>0</v>
      </c>
      <c r="IL382" s="456"/>
      <c r="IM382" s="455">
        <f t="shared" si="3742"/>
        <v>0</v>
      </c>
      <c r="IN382" s="456"/>
      <c r="IO382" s="455">
        <f>ADHB!IP382</f>
        <v>0</v>
      </c>
      <c r="IP382" s="455">
        <f t="shared" si="3743"/>
        <v>0</v>
      </c>
      <c r="IQ382" s="455">
        <f t="shared" si="3744"/>
        <v>0</v>
      </c>
      <c r="IR382" s="456">
        <v>0.36319999999999997</v>
      </c>
      <c r="IS382" s="457">
        <f t="shared" si="3745"/>
        <v>0</v>
      </c>
      <c r="IT382" s="458">
        <f t="shared" si="3746"/>
        <v>0</v>
      </c>
      <c r="IU382" s="459"/>
      <c r="IV382" s="452">
        <v>4.0</v>
      </c>
      <c r="IW382" s="453" t="s">
        <v>182</v>
      </c>
      <c r="IX382" s="454" t="s">
        <v>132</v>
      </c>
      <c r="IY382" s="454" t="s">
        <v>132</v>
      </c>
      <c r="IZ382" s="455"/>
      <c r="JA382" s="455" t="str">
        <f t="shared" si="3747"/>
        <v/>
      </c>
      <c r="JB382" s="455">
        <f t="shared" si="3748"/>
        <v>0</v>
      </c>
      <c r="JC382" s="456"/>
      <c r="JD382" s="455">
        <f t="shared" si="3749"/>
        <v>0</v>
      </c>
      <c r="JE382" s="456"/>
      <c r="JF382" s="455">
        <f>ADHB!JG382</f>
        <v>0</v>
      </c>
      <c r="JG382" s="455">
        <f t="shared" si="3750"/>
        <v>0</v>
      </c>
      <c r="JH382" s="455">
        <f t="shared" si="3751"/>
        <v>0</v>
      </c>
      <c r="JI382" s="456">
        <v>0.36319999999999997</v>
      </c>
      <c r="JJ382" s="457">
        <f t="shared" si="3752"/>
        <v>0</v>
      </c>
      <c r="JK382" s="458">
        <f t="shared" si="3753"/>
        <v>0</v>
      </c>
      <c r="JL382" s="459"/>
      <c r="JM382" s="452">
        <v>4.0</v>
      </c>
      <c r="JN382" s="453" t="s">
        <v>182</v>
      </c>
      <c r="JO382" s="454" t="s">
        <v>132</v>
      </c>
      <c r="JP382" s="454" t="s">
        <v>132</v>
      </c>
      <c r="JQ382" s="455"/>
      <c r="JR382" s="455" t="str">
        <f t="shared" si="3754"/>
        <v/>
      </c>
      <c r="JS382" s="455">
        <f t="shared" si="3755"/>
        <v>0</v>
      </c>
      <c r="JT382" s="456"/>
      <c r="JU382" s="455">
        <f t="shared" si="3756"/>
        <v>0</v>
      </c>
      <c r="JV382" s="456"/>
      <c r="JW382" s="455" t="str">
        <f>ADHB!LF382</f>
        <v/>
      </c>
      <c r="JX382" s="455">
        <f t="shared" si="3757"/>
        <v>0</v>
      </c>
      <c r="JY382" s="455">
        <f t="shared" si="3758"/>
        <v>0</v>
      </c>
      <c r="JZ382" s="456">
        <v>0.36319999999999997</v>
      </c>
      <c r="KA382" s="457">
        <f t="shared" si="3759"/>
        <v>0</v>
      </c>
      <c r="KB382" s="458">
        <f t="shared" si="3760"/>
        <v>0</v>
      </c>
      <c r="KC382" s="459"/>
      <c r="KD382" s="452">
        <v>4.0</v>
      </c>
      <c r="KE382" s="453" t="s">
        <v>182</v>
      </c>
      <c r="KF382" s="454" t="s">
        <v>132</v>
      </c>
      <c r="KG382" s="454" t="s">
        <v>132</v>
      </c>
      <c r="KH382" s="455"/>
      <c r="KI382" s="455" t="str">
        <f t="shared" si="3761"/>
        <v/>
      </c>
      <c r="KJ382" s="455">
        <f t="shared" si="3762"/>
        <v>0</v>
      </c>
      <c r="KK382" s="456"/>
      <c r="KL382" s="455">
        <f t="shared" si="3763"/>
        <v>0</v>
      </c>
      <c r="KM382" s="456"/>
      <c r="KN382" s="455" t="str">
        <f>ADHB!LW382</f>
        <v/>
      </c>
      <c r="KO382" s="455">
        <f t="shared" si="3764"/>
        <v>0</v>
      </c>
      <c r="KP382" s="455">
        <f t="shared" si="3765"/>
        <v>0</v>
      </c>
      <c r="KQ382" s="456">
        <v>0.36319999999999997</v>
      </c>
      <c r="KR382" s="457">
        <f t="shared" si="3766"/>
        <v>0</v>
      </c>
      <c r="KS382" s="458">
        <f t="shared" si="3767"/>
        <v>0</v>
      </c>
      <c r="KT382" s="459"/>
      <c r="KU382" s="460"/>
    </row>
    <row r="383" ht="15.75" customHeight="1">
      <c r="A383" s="452">
        <v>5.0</v>
      </c>
      <c r="B383" s="453" t="s">
        <v>183</v>
      </c>
      <c r="C383" s="454" t="s">
        <v>132</v>
      </c>
      <c r="D383" s="454" t="s">
        <v>132</v>
      </c>
      <c r="E383" s="455"/>
      <c r="F383" s="455"/>
      <c r="G383" s="455">
        <f t="shared" si="3643"/>
        <v>0</v>
      </c>
      <c r="H383" s="456"/>
      <c r="I383" s="455">
        <f t="shared" si="3644"/>
        <v>0</v>
      </c>
      <c r="J383" s="456"/>
      <c r="K383" s="455">
        <f>ADHB!L383</f>
        <v>0</v>
      </c>
      <c r="L383" s="455">
        <f t="shared" si="3645"/>
        <v>0</v>
      </c>
      <c r="M383" s="455">
        <f t="shared" si="3646"/>
        <v>0</v>
      </c>
      <c r="N383" s="456">
        <v>0.36319999999999997</v>
      </c>
      <c r="O383" s="457">
        <f t="shared" si="3647"/>
        <v>0</v>
      </c>
      <c r="P383" s="458">
        <f t="shared" si="3648"/>
        <v>0</v>
      </c>
      <c r="Q383" s="459"/>
      <c r="R383" s="452">
        <v>5.0</v>
      </c>
      <c r="S383" s="453" t="s">
        <v>183</v>
      </c>
      <c r="T383" s="454" t="s">
        <v>132</v>
      </c>
      <c r="U383" s="454" t="s">
        <v>132</v>
      </c>
      <c r="V383" s="455"/>
      <c r="W383" s="455" t="str">
        <f t="shared" si="3649"/>
        <v/>
      </c>
      <c r="X383" s="455">
        <f t="shared" si="3650"/>
        <v>0</v>
      </c>
      <c r="Y383" s="456"/>
      <c r="Z383" s="455">
        <f t="shared" si="3651"/>
        <v>0</v>
      </c>
      <c r="AA383" s="456"/>
      <c r="AB383" s="455">
        <f>ADHB!AC383</f>
        <v>0</v>
      </c>
      <c r="AC383" s="455">
        <f t="shared" si="3652"/>
        <v>0</v>
      </c>
      <c r="AD383" s="455">
        <f t="shared" si="3653"/>
        <v>0</v>
      </c>
      <c r="AE383" s="456">
        <v>0.36319999999999997</v>
      </c>
      <c r="AF383" s="457">
        <f t="shared" si="3654"/>
        <v>0</v>
      </c>
      <c r="AG383" s="458">
        <f t="shared" si="3655"/>
        <v>0</v>
      </c>
      <c r="AH383" s="459"/>
      <c r="AI383" s="452">
        <v>5.0</v>
      </c>
      <c r="AJ383" s="453" t="s">
        <v>183</v>
      </c>
      <c r="AK383" s="454" t="s">
        <v>132</v>
      </c>
      <c r="AL383" s="454" t="s">
        <v>132</v>
      </c>
      <c r="AM383" s="455"/>
      <c r="AN383" s="455" t="str">
        <f t="shared" si="3656"/>
        <v/>
      </c>
      <c r="AO383" s="455">
        <f t="shared" si="3657"/>
        <v>0</v>
      </c>
      <c r="AP383" s="456"/>
      <c r="AQ383" s="455">
        <f t="shared" si="3658"/>
        <v>0</v>
      </c>
      <c r="AR383" s="456"/>
      <c r="AS383" s="455">
        <f>ADHB!AT383</f>
        <v>0</v>
      </c>
      <c r="AT383" s="455">
        <f t="shared" si="3659"/>
        <v>0</v>
      </c>
      <c r="AU383" s="455">
        <f t="shared" si="3660"/>
        <v>0</v>
      </c>
      <c r="AV383" s="456">
        <v>0.36319999999999997</v>
      </c>
      <c r="AW383" s="457">
        <f t="shared" si="3661"/>
        <v>0</v>
      </c>
      <c r="AX383" s="458">
        <f t="shared" si="3662"/>
        <v>0</v>
      </c>
      <c r="AY383" s="459"/>
      <c r="AZ383" s="452">
        <v>5.0</v>
      </c>
      <c r="BA383" s="453" t="s">
        <v>183</v>
      </c>
      <c r="BB383" s="454" t="s">
        <v>132</v>
      </c>
      <c r="BC383" s="454" t="s">
        <v>132</v>
      </c>
      <c r="BD383" s="455"/>
      <c r="BE383" s="455" t="str">
        <f t="shared" si="3663"/>
        <v/>
      </c>
      <c r="BF383" s="455">
        <f t="shared" si="3664"/>
        <v>0</v>
      </c>
      <c r="BG383" s="456"/>
      <c r="BH383" s="455">
        <f t="shared" si="3665"/>
        <v>0</v>
      </c>
      <c r="BI383" s="456"/>
      <c r="BJ383" s="455">
        <f>ADHB!BK383</f>
        <v>0</v>
      </c>
      <c r="BK383" s="455">
        <f t="shared" si="3666"/>
        <v>0</v>
      </c>
      <c r="BL383" s="455">
        <f t="shared" si="3667"/>
        <v>0</v>
      </c>
      <c r="BM383" s="456">
        <v>0.36319999999999997</v>
      </c>
      <c r="BN383" s="457">
        <f t="shared" si="3668"/>
        <v>0</v>
      </c>
      <c r="BO383" s="458">
        <f t="shared" si="3669"/>
        <v>0</v>
      </c>
      <c r="BP383" s="459"/>
      <c r="BQ383" s="452">
        <v>5.0</v>
      </c>
      <c r="BR383" s="453" t="s">
        <v>183</v>
      </c>
      <c r="BS383" s="454" t="s">
        <v>132</v>
      </c>
      <c r="BT383" s="454" t="s">
        <v>132</v>
      </c>
      <c r="BU383" s="455"/>
      <c r="BV383" s="455" t="str">
        <f t="shared" si="3670"/>
        <v/>
      </c>
      <c r="BW383" s="455">
        <f t="shared" si="3671"/>
        <v>0</v>
      </c>
      <c r="BX383" s="456"/>
      <c r="BY383" s="455">
        <f t="shared" si="3672"/>
        <v>0</v>
      </c>
      <c r="BZ383" s="456"/>
      <c r="CA383" s="455">
        <f>ADHB!CB383</f>
        <v>0</v>
      </c>
      <c r="CB383" s="455">
        <f t="shared" si="3673"/>
        <v>0</v>
      </c>
      <c r="CC383" s="455">
        <f t="shared" si="3674"/>
        <v>0</v>
      </c>
      <c r="CD383" s="456">
        <v>0.36319999999999997</v>
      </c>
      <c r="CE383" s="457">
        <f t="shared" si="3675"/>
        <v>0</v>
      </c>
      <c r="CF383" s="458">
        <f t="shared" si="3676"/>
        <v>0</v>
      </c>
      <c r="CG383" s="459"/>
      <c r="CH383" s="452">
        <v>5.0</v>
      </c>
      <c r="CI383" s="453" t="s">
        <v>183</v>
      </c>
      <c r="CJ383" s="454" t="s">
        <v>132</v>
      </c>
      <c r="CK383" s="454" t="s">
        <v>132</v>
      </c>
      <c r="CL383" s="455"/>
      <c r="CM383" s="455" t="str">
        <f t="shared" si="3677"/>
        <v/>
      </c>
      <c r="CN383" s="455">
        <f t="shared" si="3678"/>
        <v>0</v>
      </c>
      <c r="CO383" s="456"/>
      <c r="CP383" s="455">
        <f t="shared" si="3679"/>
        <v>0</v>
      </c>
      <c r="CQ383" s="456"/>
      <c r="CR383" s="455">
        <f>ADHB!CS383</f>
        <v>0</v>
      </c>
      <c r="CS383" s="455">
        <f t="shared" si="3680"/>
        <v>0</v>
      </c>
      <c r="CT383" s="455">
        <f t="shared" si="3681"/>
        <v>0</v>
      </c>
      <c r="CU383" s="456">
        <v>0.36319999999999997</v>
      </c>
      <c r="CV383" s="457">
        <f t="shared" si="3682"/>
        <v>0</v>
      </c>
      <c r="CW383" s="458">
        <f t="shared" si="3683"/>
        <v>0</v>
      </c>
      <c r="CX383" s="459"/>
      <c r="CY383" s="452">
        <v>5.0</v>
      </c>
      <c r="CZ383" s="453" t="s">
        <v>183</v>
      </c>
      <c r="DA383" s="454" t="s">
        <v>132</v>
      </c>
      <c r="DB383" s="454" t="s">
        <v>132</v>
      </c>
      <c r="DC383" s="455"/>
      <c r="DD383" s="455" t="str">
        <f t="shared" si="3684"/>
        <v/>
      </c>
      <c r="DE383" s="455">
        <f t="shared" si="3685"/>
        <v>0</v>
      </c>
      <c r="DF383" s="456"/>
      <c r="DG383" s="455">
        <f t="shared" si="3686"/>
        <v>0</v>
      </c>
      <c r="DH383" s="456"/>
      <c r="DI383" s="455">
        <f>ADHB!DJ383</f>
        <v>0</v>
      </c>
      <c r="DJ383" s="455">
        <f t="shared" si="3687"/>
        <v>0</v>
      </c>
      <c r="DK383" s="455">
        <f t="shared" si="3688"/>
        <v>0</v>
      </c>
      <c r="DL383" s="456">
        <v>0.36319999999999997</v>
      </c>
      <c r="DM383" s="457">
        <f t="shared" si="3689"/>
        <v>0</v>
      </c>
      <c r="DN383" s="458">
        <f t="shared" si="3690"/>
        <v>0</v>
      </c>
      <c r="DO383" s="459"/>
      <c r="DP383" s="452">
        <v>5.0</v>
      </c>
      <c r="DQ383" s="453" t="s">
        <v>183</v>
      </c>
      <c r="DR383" s="454" t="s">
        <v>132</v>
      </c>
      <c r="DS383" s="454" t="s">
        <v>132</v>
      </c>
      <c r="DT383" s="455"/>
      <c r="DU383" s="455" t="str">
        <f t="shared" si="3691"/>
        <v/>
      </c>
      <c r="DV383" s="455">
        <f t="shared" si="3692"/>
        <v>0</v>
      </c>
      <c r="DW383" s="456"/>
      <c r="DX383" s="455">
        <f t="shared" si="3693"/>
        <v>0</v>
      </c>
      <c r="DY383" s="456"/>
      <c r="DZ383" s="455">
        <f>ADHB!EA383</f>
        <v>0</v>
      </c>
      <c r="EA383" s="455">
        <f t="shared" si="3694"/>
        <v>0</v>
      </c>
      <c r="EB383" s="455">
        <f t="shared" si="3695"/>
        <v>0</v>
      </c>
      <c r="EC383" s="456">
        <v>0.36319999999999997</v>
      </c>
      <c r="ED383" s="457">
        <f t="shared" si="3696"/>
        <v>0</v>
      </c>
      <c r="EE383" s="458">
        <f t="shared" si="3697"/>
        <v>0</v>
      </c>
      <c r="EF383" s="459"/>
      <c r="EG383" s="452">
        <v>5.0</v>
      </c>
      <c r="EH383" s="453" t="s">
        <v>183</v>
      </c>
      <c r="EI383" s="454" t="s">
        <v>132</v>
      </c>
      <c r="EJ383" s="454" t="s">
        <v>132</v>
      </c>
      <c r="EK383" s="455"/>
      <c r="EL383" s="455" t="str">
        <f t="shared" si="3698"/>
        <v/>
      </c>
      <c r="EM383" s="455">
        <f t="shared" si="3699"/>
        <v>0</v>
      </c>
      <c r="EN383" s="456"/>
      <c r="EO383" s="455">
        <f t="shared" si="3700"/>
        <v>0</v>
      </c>
      <c r="EP383" s="456"/>
      <c r="EQ383" s="455">
        <f>ADHB!ER383</f>
        <v>0</v>
      </c>
      <c r="ER383" s="455">
        <f t="shared" si="3701"/>
        <v>0</v>
      </c>
      <c r="ES383" s="455">
        <f t="shared" si="3702"/>
        <v>0</v>
      </c>
      <c r="ET383" s="456">
        <v>0.36319999999999997</v>
      </c>
      <c r="EU383" s="457">
        <f t="shared" si="3703"/>
        <v>0</v>
      </c>
      <c r="EV383" s="458">
        <f t="shared" si="3704"/>
        <v>0</v>
      </c>
      <c r="EW383" s="459"/>
      <c r="EX383" s="452">
        <v>5.0</v>
      </c>
      <c r="EY383" s="453" t="s">
        <v>183</v>
      </c>
      <c r="EZ383" s="454" t="s">
        <v>132</v>
      </c>
      <c r="FA383" s="454" t="s">
        <v>132</v>
      </c>
      <c r="FB383" s="455"/>
      <c r="FC383" s="455" t="str">
        <f t="shared" si="3705"/>
        <v/>
      </c>
      <c r="FD383" s="455">
        <f t="shared" si="3706"/>
        <v>0</v>
      </c>
      <c r="FE383" s="456"/>
      <c r="FF383" s="455">
        <f t="shared" si="3707"/>
        <v>0</v>
      </c>
      <c r="FG383" s="456"/>
      <c r="FH383" s="455">
        <f>ADHB!FI383</f>
        <v>0</v>
      </c>
      <c r="FI383" s="455">
        <f t="shared" si="3708"/>
        <v>0</v>
      </c>
      <c r="FJ383" s="455">
        <f t="shared" si="3709"/>
        <v>0</v>
      </c>
      <c r="FK383" s="456">
        <v>0.36319999999999997</v>
      </c>
      <c r="FL383" s="457">
        <f t="shared" si="3710"/>
        <v>0</v>
      </c>
      <c r="FM383" s="458">
        <f t="shared" si="3711"/>
        <v>0</v>
      </c>
      <c r="FN383" s="459"/>
      <c r="FO383" s="452">
        <v>5.0</v>
      </c>
      <c r="FP383" s="453" t="s">
        <v>183</v>
      </c>
      <c r="FQ383" s="454" t="s">
        <v>132</v>
      </c>
      <c r="FR383" s="454" t="s">
        <v>132</v>
      </c>
      <c r="FS383" s="455"/>
      <c r="FT383" s="455" t="str">
        <f t="shared" si="3712"/>
        <v/>
      </c>
      <c r="FU383" s="455">
        <f t="shared" si="3713"/>
        <v>0</v>
      </c>
      <c r="FV383" s="456"/>
      <c r="FW383" s="455">
        <f t="shared" si="3714"/>
        <v>0</v>
      </c>
      <c r="FX383" s="456"/>
      <c r="FY383" s="455">
        <f>ADHB!FZ383</f>
        <v>0</v>
      </c>
      <c r="FZ383" s="455">
        <f t="shared" si="3715"/>
        <v>0</v>
      </c>
      <c r="GA383" s="455">
        <f t="shared" si="3716"/>
        <v>0</v>
      </c>
      <c r="GB383" s="456">
        <v>0.36319999999999997</v>
      </c>
      <c r="GC383" s="457">
        <f t="shared" si="3717"/>
        <v>0</v>
      </c>
      <c r="GD383" s="458">
        <f t="shared" si="3718"/>
        <v>0</v>
      </c>
      <c r="GE383" s="459"/>
      <c r="GF383" s="452">
        <v>5.0</v>
      </c>
      <c r="GG383" s="453" t="s">
        <v>183</v>
      </c>
      <c r="GH383" s="454" t="s">
        <v>132</v>
      </c>
      <c r="GI383" s="454" t="s">
        <v>132</v>
      </c>
      <c r="GJ383" s="455"/>
      <c r="GK383" s="455" t="str">
        <f t="shared" si="3719"/>
        <v/>
      </c>
      <c r="GL383" s="455">
        <f t="shared" si="3720"/>
        <v>0</v>
      </c>
      <c r="GM383" s="456"/>
      <c r="GN383" s="455">
        <f t="shared" si="3721"/>
        <v>0</v>
      </c>
      <c r="GO383" s="456"/>
      <c r="GP383" s="455">
        <f>ADHB!GQ383</f>
        <v>0</v>
      </c>
      <c r="GQ383" s="455">
        <f t="shared" si="3722"/>
        <v>0</v>
      </c>
      <c r="GR383" s="455">
        <f t="shared" si="3723"/>
        <v>0</v>
      </c>
      <c r="GS383" s="456">
        <v>0.36319999999999997</v>
      </c>
      <c r="GT383" s="457">
        <f t="shared" si="3724"/>
        <v>0</v>
      </c>
      <c r="GU383" s="458">
        <f t="shared" si="3725"/>
        <v>0</v>
      </c>
      <c r="GV383" s="459"/>
      <c r="GW383" s="452">
        <v>5.0</v>
      </c>
      <c r="GX383" s="453" t="s">
        <v>183</v>
      </c>
      <c r="GY383" s="454" t="s">
        <v>132</v>
      </c>
      <c r="GZ383" s="454" t="s">
        <v>132</v>
      </c>
      <c r="HA383" s="455"/>
      <c r="HB383" s="455" t="str">
        <f t="shared" si="3726"/>
        <v/>
      </c>
      <c r="HC383" s="455">
        <f t="shared" si="3727"/>
        <v>0</v>
      </c>
      <c r="HD383" s="456"/>
      <c r="HE383" s="455">
        <f t="shared" si="3728"/>
        <v>0</v>
      </c>
      <c r="HF383" s="456"/>
      <c r="HG383" s="455">
        <f>ADHB!HH383</f>
        <v>0</v>
      </c>
      <c r="HH383" s="455">
        <f t="shared" si="3729"/>
        <v>0</v>
      </c>
      <c r="HI383" s="455">
        <f t="shared" si="3730"/>
        <v>0</v>
      </c>
      <c r="HJ383" s="456">
        <v>0.36319999999999997</v>
      </c>
      <c r="HK383" s="457">
        <f t="shared" si="3731"/>
        <v>0</v>
      </c>
      <c r="HL383" s="458">
        <f t="shared" si="3732"/>
        <v>0</v>
      </c>
      <c r="HM383" s="459"/>
      <c r="HN383" s="452">
        <v>5.0</v>
      </c>
      <c r="HO383" s="453" t="s">
        <v>183</v>
      </c>
      <c r="HP383" s="454" t="s">
        <v>132</v>
      </c>
      <c r="HQ383" s="454" t="s">
        <v>132</v>
      </c>
      <c r="HR383" s="455"/>
      <c r="HS383" s="455" t="str">
        <f t="shared" si="3733"/>
        <v/>
      </c>
      <c r="HT383" s="455">
        <f t="shared" si="3734"/>
        <v>0</v>
      </c>
      <c r="HU383" s="456"/>
      <c r="HV383" s="455">
        <f t="shared" si="3735"/>
        <v>0</v>
      </c>
      <c r="HW383" s="456"/>
      <c r="HX383" s="455">
        <f>ADHB!HY383</f>
        <v>0</v>
      </c>
      <c r="HY383" s="455">
        <f t="shared" si="3736"/>
        <v>0</v>
      </c>
      <c r="HZ383" s="455">
        <f t="shared" si="3737"/>
        <v>0</v>
      </c>
      <c r="IA383" s="456">
        <v>0.36319999999999997</v>
      </c>
      <c r="IB383" s="457">
        <f t="shared" si="3738"/>
        <v>0</v>
      </c>
      <c r="IC383" s="458">
        <f t="shared" si="3739"/>
        <v>0</v>
      </c>
      <c r="ID383" s="459"/>
      <c r="IE383" s="452">
        <v>5.0</v>
      </c>
      <c r="IF383" s="453" t="s">
        <v>183</v>
      </c>
      <c r="IG383" s="454" t="s">
        <v>132</v>
      </c>
      <c r="IH383" s="454" t="s">
        <v>132</v>
      </c>
      <c r="II383" s="455"/>
      <c r="IJ383" s="455" t="str">
        <f t="shared" si="3740"/>
        <v/>
      </c>
      <c r="IK383" s="455">
        <f t="shared" si="3741"/>
        <v>0</v>
      </c>
      <c r="IL383" s="456"/>
      <c r="IM383" s="455">
        <f t="shared" si="3742"/>
        <v>0</v>
      </c>
      <c r="IN383" s="456"/>
      <c r="IO383" s="455">
        <f>ADHB!IP383</f>
        <v>0</v>
      </c>
      <c r="IP383" s="455">
        <f t="shared" si="3743"/>
        <v>0</v>
      </c>
      <c r="IQ383" s="455">
        <f t="shared" si="3744"/>
        <v>0</v>
      </c>
      <c r="IR383" s="456">
        <v>0.36319999999999997</v>
      </c>
      <c r="IS383" s="457">
        <f t="shared" si="3745"/>
        <v>0</v>
      </c>
      <c r="IT383" s="458">
        <f t="shared" si="3746"/>
        <v>0</v>
      </c>
      <c r="IU383" s="459"/>
      <c r="IV383" s="452">
        <v>5.0</v>
      </c>
      <c r="IW383" s="453" t="s">
        <v>183</v>
      </c>
      <c r="IX383" s="454" t="s">
        <v>132</v>
      </c>
      <c r="IY383" s="454" t="s">
        <v>132</v>
      </c>
      <c r="IZ383" s="455"/>
      <c r="JA383" s="455" t="str">
        <f t="shared" si="3747"/>
        <v/>
      </c>
      <c r="JB383" s="455">
        <f t="shared" si="3748"/>
        <v>0</v>
      </c>
      <c r="JC383" s="456"/>
      <c r="JD383" s="455">
        <f t="shared" si="3749"/>
        <v>0</v>
      </c>
      <c r="JE383" s="456"/>
      <c r="JF383" s="455">
        <f>ADHB!JG383</f>
        <v>0</v>
      </c>
      <c r="JG383" s="455">
        <f t="shared" si="3750"/>
        <v>0</v>
      </c>
      <c r="JH383" s="455">
        <f t="shared" si="3751"/>
        <v>0</v>
      </c>
      <c r="JI383" s="456">
        <v>0.36319999999999997</v>
      </c>
      <c r="JJ383" s="457">
        <f t="shared" si="3752"/>
        <v>0</v>
      </c>
      <c r="JK383" s="458">
        <f t="shared" si="3753"/>
        <v>0</v>
      </c>
      <c r="JL383" s="459"/>
      <c r="JM383" s="452">
        <v>5.0</v>
      </c>
      <c r="JN383" s="453" t="s">
        <v>183</v>
      </c>
      <c r="JO383" s="454" t="s">
        <v>132</v>
      </c>
      <c r="JP383" s="454" t="s">
        <v>132</v>
      </c>
      <c r="JQ383" s="455"/>
      <c r="JR383" s="455" t="str">
        <f t="shared" si="3754"/>
        <v/>
      </c>
      <c r="JS383" s="455">
        <f t="shared" si="3755"/>
        <v>0</v>
      </c>
      <c r="JT383" s="456"/>
      <c r="JU383" s="455">
        <f t="shared" si="3756"/>
        <v>0</v>
      </c>
      <c r="JV383" s="456"/>
      <c r="JW383" s="455" t="str">
        <f>ADHB!LF383</f>
        <v/>
      </c>
      <c r="JX383" s="455">
        <f t="shared" si="3757"/>
        <v>0</v>
      </c>
      <c r="JY383" s="455">
        <f t="shared" si="3758"/>
        <v>0</v>
      </c>
      <c r="JZ383" s="456">
        <v>0.36319999999999997</v>
      </c>
      <c r="KA383" s="457">
        <f t="shared" si="3759"/>
        <v>0</v>
      </c>
      <c r="KB383" s="458">
        <f t="shared" si="3760"/>
        <v>0</v>
      </c>
      <c r="KC383" s="459"/>
      <c r="KD383" s="452">
        <v>5.0</v>
      </c>
      <c r="KE383" s="453" t="s">
        <v>183</v>
      </c>
      <c r="KF383" s="454" t="s">
        <v>132</v>
      </c>
      <c r="KG383" s="454" t="s">
        <v>132</v>
      </c>
      <c r="KH383" s="455"/>
      <c r="KI383" s="455" t="str">
        <f t="shared" si="3761"/>
        <v/>
      </c>
      <c r="KJ383" s="455">
        <f t="shared" si="3762"/>
        <v>0</v>
      </c>
      <c r="KK383" s="456"/>
      <c r="KL383" s="455">
        <f t="shared" si="3763"/>
        <v>0</v>
      </c>
      <c r="KM383" s="456"/>
      <c r="KN383" s="455" t="str">
        <f>ADHB!LW383</f>
        <v/>
      </c>
      <c r="KO383" s="455">
        <f t="shared" si="3764"/>
        <v>0</v>
      </c>
      <c r="KP383" s="455">
        <f t="shared" si="3765"/>
        <v>0</v>
      </c>
      <c r="KQ383" s="456">
        <v>0.36319999999999997</v>
      </c>
      <c r="KR383" s="457">
        <f t="shared" si="3766"/>
        <v>0</v>
      </c>
      <c r="KS383" s="458">
        <f t="shared" si="3767"/>
        <v>0</v>
      </c>
      <c r="KT383" s="459"/>
      <c r="KU383" s="460"/>
    </row>
    <row r="384" ht="15.75" customHeight="1">
      <c r="A384" s="452">
        <v>6.0</v>
      </c>
      <c r="B384" s="453" t="s">
        <v>184</v>
      </c>
      <c r="C384" s="454" t="s">
        <v>132</v>
      </c>
      <c r="D384" s="454" t="s">
        <v>132</v>
      </c>
      <c r="E384" s="455"/>
      <c r="F384" s="455"/>
      <c r="G384" s="455">
        <f t="shared" si="3643"/>
        <v>0</v>
      </c>
      <c r="H384" s="456"/>
      <c r="I384" s="455">
        <f t="shared" si="3644"/>
        <v>0</v>
      </c>
      <c r="J384" s="456"/>
      <c r="K384" s="455">
        <f>ADHB!L384</f>
        <v>0</v>
      </c>
      <c r="L384" s="455">
        <f t="shared" si="3645"/>
        <v>0</v>
      </c>
      <c r="M384" s="455">
        <f t="shared" si="3646"/>
        <v>0</v>
      </c>
      <c r="N384" s="456">
        <v>0.36319999999999997</v>
      </c>
      <c r="O384" s="457">
        <f t="shared" si="3647"/>
        <v>0</v>
      </c>
      <c r="P384" s="458">
        <f t="shared" si="3648"/>
        <v>0</v>
      </c>
      <c r="Q384" s="459"/>
      <c r="R384" s="452">
        <v>6.0</v>
      </c>
      <c r="S384" s="453" t="s">
        <v>184</v>
      </c>
      <c r="T384" s="454" t="s">
        <v>132</v>
      </c>
      <c r="U384" s="454" t="s">
        <v>132</v>
      </c>
      <c r="V384" s="455"/>
      <c r="W384" s="455" t="str">
        <f t="shared" si="3649"/>
        <v/>
      </c>
      <c r="X384" s="455">
        <f t="shared" si="3650"/>
        <v>0</v>
      </c>
      <c r="Y384" s="456"/>
      <c r="Z384" s="455">
        <f t="shared" si="3651"/>
        <v>0</v>
      </c>
      <c r="AA384" s="456"/>
      <c r="AB384" s="455">
        <f>ADHB!AC384</f>
        <v>0</v>
      </c>
      <c r="AC384" s="455">
        <f t="shared" si="3652"/>
        <v>0</v>
      </c>
      <c r="AD384" s="455">
        <f t="shared" si="3653"/>
        <v>0</v>
      </c>
      <c r="AE384" s="456">
        <v>0.36319999999999997</v>
      </c>
      <c r="AF384" s="457">
        <f t="shared" si="3654"/>
        <v>0</v>
      </c>
      <c r="AG384" s="458">
        <f t="shared" si="3655"/>
        <v>0</v>
      </c>
      <c r="AH384" s="459"/>
      <c r="AI384" s="452">
        <v>6.0</v>
      </c>
      <c r="AJ384" s="453" t="s">
        <v>184</v>
      </c>
      <c r="AK384" s="454" t="s">
        <v>132</v>
      </c>
      <c r="AL384" s="454" t="s">
        <v>132</v>
      </c>
      <c r="AM384" s="455"/>
      <c r="AN384" s="455" t="str">
        <f t="shared" si="3656"/>
        <v/>
      </c>
      <c r="AO384" s="455">
        <f t="shared" si="3657"/>
        <v>0</v>
      </c>
      <c r="AP384" s="456"/>
      <c r="AQ384" s="455">
        <f t="shared" si="3658"/>
        <v>0</v>
      </c>
      <c r="AR384" s="456"/>
      <c r="AS384" s="455">
        <f>ADHB!AT384</f>
        <v>0</v>
      </c>
      <c r="AT384" s="455">
        <f t="shared" si="3659"/>
        <v>0</v>
      </c>
      <c r="AU384" s="455">
        <f t="shared" si="3660"/>
        <v>0</v>
      </c>
      <c r="AV384" s="456">
        <v>0.36319999999999997</v>
      </c>
      <c r="AW384" s="457">
        <f t="shared" si="3661"/>
        <v>0</v>
      </c>
      <c r="AX384" s="458">
        <f t="shared" si="3662"/>
        <v>0</v>
      </c>
      <c r="AY384" s="459"/>
      <c r="AZ384" s="452">
        <v>6.0</v>
      </c>
      <c r="BA384" s="453" t="s">
        <v>184</v>
      </c>
      <c r="BB384" s="454" t="s">
        <v>132</v>
      </c>
      <c r="BC384" s="454" t="s">
        <v>132</v>
      </c>
      <c r="BD384" s="455"/>
      <c r="BE384" s="455" t="str">
        <f t="shared" si="3663"/>
        <v/>
      </c>
      <c r="BF384" s="455">
        <f t="shared" si="3664"/>
        <v>0</v>
      </c>
      <c r="BG384" s="456"/>
      <c r="BH384" s="455">
        <f t="shared" si="3665"/>
        <v>0</v>
      </c>
      <c r="BI384" s="456"/>
      <c r="BJ384" s="455">
        <f>ADHB!BK384</f>
        <v>0</v>
      </c>
      <c r="BK384" s="455">
        <f t="shared" si="3666"/>
        <v>0</v>
      </c>
      <c r="BL384" s="455">
        <f t="shared" si="3667"/>
        <v>0</v>
      </c>
      <c r="BM384" s="456">
        <v>0.36319999999999997</v>
      </c>
      <c r="BN384" s="457">
        <f t="shared" si="3668"/>
        <v>0</v>
      </c>
      <c r="BO384" s="458">
        <f t="shared" si="3669"/>
        <v>0</v>
      </c>
      <c r="BP384" s="459"/>
      <c r="BQ384" s="452">
        <v>6.0</v>
      </c>
      <c r="BR384" s="453" t="s">
        <v>184</v>
      </c>
      <c r="BS384" s="454" t="s">
        <v>132</v>
      </c>
      <c r="BT384" s="454" t="s">
        <v>132</v>
      </c>
      <c r="BU384" s="455"/>
      <c r="BV384" s="455" t="str">
        <f t="shared" si="3670"/>
        <v/>
      </c>
      <c r="BW384" s="455">
        <f t="shared" si="3671"/>
        <v>0</v>
      </c>
      <c r="BX384" s="456"/>
      <c r="BY384" s="455">
        <f t="shared" si="3672"/>
        <v>0</v>
      </c>
      <c r="BZ384" s="456"/>
      <c r="CA384" s="455">
        <f>ADHB!CB384</f>
        <v>0</v>
      </c>
      <c r="CB384" s="455">
        <f t="shared" si="3673"/>
        <v>0</v>
      </c>
      <c r="CC384" s="455">
        <f t="shared" si="3674"/>
        <v>0</v>
      </c>
      <c r="CD384" s="456">
        <v>0.36319999999999997</v>
      </c>
      <c r="CE384" s="457">
        <f t="shared" si="3675"/>
        <v>0</v>
      </c>
      <c r="CF384" s="458">
        <f t="shared" si="3676"/>
        <v>0</v>
      </c>
      <c r="CG384" s="459"/>
      <c r="CH384" s="452">
        <v>6.0</v>
      </c>
      <c r="CI384" s="453" t="s">
        <v>184</v>
      </c>
      <c r="CJ384" s="454" t="s">
        <v>132</v>
      </c>
      <c r="CK384" s="454" t="s">
        <v>132</v>
      </c>
      <c r="CL384" s="455"/>
      <c r="CM384" s="455" t="str">
        <f t="shared" si="3677"/>
        <v/>
      </c>
      <c r="CN384" s="455">
        <f t="shared" si="3678"/>
        <v>0</v>
      </c>
      <c r="CO384" s="456"/>
      <c r="CP384" s="455">
        <f t="shared" si="3679"/>
        <v>0</v>
      </c>
      <c r="CQ384" s="456"/>
      <c r="CR384" s="455">
        <f>ADHB!CS384</f>
        <v>0</v>
      </c>
      <c r="CS384" s="455">
        <f t="shared" si="3680"/>
        <v>0</v>
      </c>
      <c r="CT384" s="455">
        <f t="shared" si="3681"/>
        <v>0</v>
      </c>
      <c r="CU384" s="456">
        <v>0.36319999999999997</v>
      </c>
      <c r="CV384" s="457">
        <f t="shared" si="3682"/>
        <v>0</v>
      </c>
      <c r="CW384" s="458">
        <f t="shared" si="3683"/>
        <v>0</v>
      </c>
      <c r="CX384" s="459"/>
      <c r="CY384" s="452">
        <v>6.0</v>
      </c>
      <c r="CZ384" s="453" t="s">
        <v>184</v>
      </c>
      <c r="DA384" s="454" t="s">
        <v>132</v>
      </c>
      <c r="DB384" s="454" t="s">
        <v>132</v>
      </c>
      <c r="DC384" s="455"/>
      <c r="DD384" s="455" t="str">
        <f t="shared" si="3684"/>
        <v/>
      </c>
      <c r="DE384" s="455">
        <f t="shared" si="3685"/>
        <v>0</v>
      </c>
      <c r="DF384" s="456"/>
      <c r="DG384" s="455">
        <f t="shared" si="3686"/>
        <v>0</v>
      </c>
      <c r="DH384" s="456"/>
      <c r="DI384" s="455">
        <f>ADHB!DJ384</f>
        <v>0</v>
      </c>
      <c r="DJ384" s="455">
        <f t="shared" si="3687"/>
        <v>0</v>
      </c>
      <c r="DK384" s="455">
        <f t="shared" si="3688"/>
        <v>0</v>
      </c>
      <c r="DL384" s="456">
        <v>0.36319999999999997</v>
      </c>
      <c r="DM384" s="457">
        <f t="shared" si="3689"/>
        <v>0</v>
      </c>
      <c r="DN384" s="458">
        <f t="shared" si="3690"/>
        <v>0</v>
      </c>
      <c r="DO384" s="459"/>
      <c r="DP384" s="452">
        <v>6.0</v>
      </c>
      <c r="DQ384" s="453" t="s">
        <v>184</v>
      </c>
      <c r="DR384" s="454" t="s">
        <v>132</v>
      </c>
      <c r="DS384" s="454" t="s">
        <v>132</v>
      </c>
      <c r="DT384" s="455"/>
      <c r="DU384" s="455" t="str">
        <f t="shared" si="3691"/>
        <v/>
      </c>
      <c r="DV384" s="455">
        <f t="shared" si="3692"/>
        <v>0</v>
      </c>
      <c r="DW384" s="456"/>
      <c r="DX384" s="455">
        <f t="shared" si="3693"/>
        <v>0</v>
      </c>
      <c r="DY384" s="456"/>
      <c r="DZ384" s="455">
        <f>ADHB!EA384</f>
        <v>0</v>
      </c>
      <c r="EA384" s="455">
        <f t="shared" si="3694"/>
        <v>0</v>
      </c>
      <c r="EB384" s="455">
        <f t="shared" si="3695"/>
        <v>0</v>
      </c>
      <c r="EC384" s="456">
        <v>0.36319999999999997</v>
      </c>
      <c r="ED384" s="457">
        <f t="shared" si="3696"/>
        <v>0</v>
      </c>
      <c r="EE384" s="458">
        <f t="shared" si="3697"/>
        <v>0</v>
      </c>
      <c r="EF384" s="459"/>
      <c r="EG384" s="452">
        <v>6.0</v>
      </c>
      <c r="EH384" s="453" t="s">
        <v>184</v>
      </c>
      <c r="EI384" s="454" t="s">
        <v>132</v>
      </c>
      <c r="EJ384" s="454" t="s">
        <v>132</v>
      </c>
      <c r="EK384" s="455"/>
      <c r="EL384" s="455" t="str">
        <f t="shared" si="3698"/>
        <v/>
      </c>
      <c r="EM384" s="455">
        <f t="shared" si="3699"/>
        <v>0</v>
      </c>
      <c r="EN384" s="456"/>
      <c r="EO384" s="455">
        <f t="shared" si="3700"/>
        <v>0</v>
      </c>
      <c r="EP384" s="456"/>
      <c r="EQ384" s="455">
        <f>ADHB!ER384</f>
        <v>0</v>
      </c>
      <c r="ER384" s="455">
        <f t="shared" si="3701"/>
        <v>0</v>
      </c>
      <c r="ES384" s="455">
        <f t="shared" si="3702"/>
        <v>0</v>
      </c>
      <c r="ET384" s="456">
        <v>0.36319999999999997</v>
      </c>
      <c r="EU384" s="457">
        <f t="shared" si="3703"/>
        <v>0</v>
      </c>
      <c r="EV384" s="458">
        <f t="shared" si="3704"/>
        <v>0</v>
      </c>
      <c r="EW384" s="459"/>
      <c r="EX384" s="452">
        <v>6.0</v>
      </c>
      <c r="EY384" s="453" t="s">
        <v>184</v>
      </c>
      <c r="EZ384" s="454" t="s">
        <v>132</v>
      </c>
      <c r="FA384" s="454" t="s">
        <v>132</v>
      </c>
      <c r="FB384" s="455"/>
      <c r="FC384" s="455" t="str">
        <f t="shared" si="3705"/>
        <v/>
      </c>
      <c r="FD384" s="455">
        <f t="shared" si="3706"/>
        <v>0</v>
      </c>
      <c r="FE384" s="456"/>
      <c r="FF384" s="455">
        <f t="shared" si="3707"/>
        <v>0</v>
      </c>
      <c r="FG384" s="456"/>
      <c r="FH384" s="455">
        <f>ADHB!FI384</f>
        <v>0</v>
      </c>
      <c r="FI384" s="455">
        <f t="shared" si="3708"/>
        <v>0</v>
      </c>
      <c r="FJ384" s="455">
        <f t="shared" si="3709"/>
        <v>0</v>
      </c>
      <c r="FK384" s="456">
        <v>0.36319999999999997</v>
      </c>
      <c r="FL384" s="457">
        <f t="shared" si="3710"/>
        <v>0</v>
      </c>
      <c r="FM384" s="458">
        <f t="shared" si="3711"/>
        <v>0</v>
      </c>
      <c r="FN384" s="459"/>
      <c r="FO384" s="452">
        <v>6.0</v>
      </c>
      <c r="FP384" s="453" t="s">
        <v>184</v>
      </c>
      <c r="FQ384" s="454" t="s">
        <v>132</v>
      </c>
      <c r="FR384" s="454" t="s">
        <v>132</v>
      </c>
      <c r="FS384" s="455"/>
      <c r="FT384" s="455" t="str">
        <f t="shared" si="3712"/>
        <v/>
      </c>
      <c r="FU384" s="455">
        <f t="shared" si="3713"/>
        <v>0</v>
      </c>
      <c r="FV384" s="456"/>
      <c r="FW384" s="455">
        <f t="shared" si="3714"/>
        <v>0</v>
      </c>
      <c r="FX384" s="456"/>
      <c r="FY384" s="455">
        <f>ADHB!FZ384</f>
        <v>0</v>
      </c>
      <c r="FZ384" s="455">
        <f t="shared" si="3715"/>
        <v>0</v>
      </c>
      <c r="GA384" s="455">
        <f t="shared" si="3716"/>
        <v>0</v>
      </c>
      <c r="GB384" s="456">
        <v>0.36319999999999997</v>
      </c>
      <c r="GC384" s="457">
        <f t="shared" si="3717"/>
        <v>0</v>
      </c>
      <c r="GD384" s="458">
        <f t="shared" si="3718"/>
        <v>0</v>
      </c>
      <c r="GE384" s="459"/>
      <c r="GF384" s="452">
        <v>6.0</v>
      </c>
      <c r="GG384" s="453" t="s">
        <v>184</v>
      </c>
      <c r="GH384" s="454" t="s">
        <v>132</v>
      </c>
      <c r="GI384" s="454" t="s">
        <v>132</v>
      </c>
      <c r="GJ384" s="455"/>
      <c r="GK384" s="455" t="str">
        <f t="shared" si="3719"/>
        <v/>
      </c>
      <c r="GL384" s="455">
        <f t="shared" si="3720"/>
        <v>0</v>
      </c>
      <c r="GM384" s="456"/>
      <c r="GN384" s="455">
        <f t="shared" si="3721"/>
        <v>0</v>
      </c>
      <c r="GO384" s="456"/>
      <c r="GP384" s="455">
        <f>ADHB!GQ384</f>
        <v>0</v>
      </c>
      <c r="GQ384" s="455">
        <f t="shared" si="3722"/>
        <v>0</v>
      </c>
      <c r="GR384" s="455">
        <f t="shared" si="3723"/>
        <v>0</v>
      </c>
      <c r="GS384" s="456">
        <v>0.36319999999999997</v>
      </c>
      <c r="GT384" s="457">
        <f t="shared" si="3724"/>
        <v>0</v>
      </c>
      <c r="GU384" s="458">
        <f t="shared" si="3725"/>
        <v>0</v>
      </c>
      <c r="GV384" s="459"/>
      <c r="GW384" s="452">
        <v>6.0</v>
      </c>
      <c r="GX384" s="453" t="s">
        <v>184</v>
      </c>
      <c r="GY384" s="454" t="s">
        <v>132</v>
      </c>
      <c r="GZ384" s="454" t="s">
        <v>132</v>
      </c>
      <c r="HA384" s="455"/>
      <c r="HB384" s="455" t="str">
        <f t="shared" si="3726"/>
        <v/>
      </c>
      <c r="HC384" s="455">
        <f t="shared" si="3727"/>
        <v>0</v>
      </c>
      <c r="HD384" s="456"/>
      <c r="HE384" s="455">
        <f t="shared" si="3728"/>
        <v>0</v>
      </c>
      <c r="HF384" s="456"/>
      <c r="HG384" s="455">
        <f>ADHB!HH384</f>
        <v>0</v>
      </c>
      <c r="HH384" s="455">
        <f t="shared" si="3729"/>
        <v>0</v>
      </c>
      <c r="HI384" s="455">
        <f t="shared" si="3730"/>
        <v>0</v>
      </c>
      <c r="HJ384" s="456">
        <v>0.36319999999999997</v>
      </c>
      <c r="HK384" s="457">
        <f t="shared" si="3731"/>
        <v>0</v>
      </c>
      <c r="HL384" s="458">
        <f t="shared" si="3732"/>
        <v>0</v>
      </c>
      <c r="HM384" s="459"/>
      <c r="HN384" s="452">
        <v>6.0</v>
      </c>
      <c r="HO384" s="453" t="s">
        <v>184</v>
      </c>
      <c r="HP384" s="454" t="s">
        <v>132</v>
      </c>
      <c r="HQ384" s="454" t="s">
        <v>132</v>
      </c>
      <c r="HR384" s="455"/>
      <c r="HS384" s="455" t="str">
        <f t="shared" si="3733"/>
        <v/>
      </c>
      <c r="HT384" s="455">
        <f t="shared" si="3734"/>
        <v>0</v>
      </c>
      <c r="HU384" s="456"/>
      <c r="HV384" s="455">
        <f t="shared" si="3735"/>
        <v>0</v>
      </c>
      <c r="HW384" s="456"/>
      <c r="HX384" s="455">
        <f>ADHB!HY384</f>
        <v>0</v>
      </c>
      <c r="HY384" s="455">
        <f t="shared" si="3736"/>
        <v>0</v>
      </c>
      <c r="HZ384" s="455">
        <f t="shared" si="3737"/>
        <v>0</v>
      </c>
      <c r="IA384" s="456">
        <v>0.36319999999999997</v>
      </c>
      <c r="IB384" s="457">
        <f t="shared" si="3738"/>
        <v>0</v>
      </c>
      <c r="IC384" s="458">
        <f t="shared" si="3739"/>
        <v>0</v>
      </c>
      <c r="ID384" s="459"/>
      <c r="IE384" s="452">
        <v>6.0</v>
      </c>
      <c r="IF384" s="453" t="s">
        <v>184</v>
      </c>
      <c r="IG384" s="454" t="s">
        <v>132</v>
      </c>
      <c r="IH384" s="454" t="s">
        <v>132</v>
      </c>
      <c r="II384" s="455"/>
      <c r="IJ384" s="455" t="str">
        <f t="shared" si="3740"/>
        <v/>
      </c>
      <c r="IK384" s="455">
        <f t="shared" si="3741"/>
        <v>0</v>
      </c>
      <c r="IL384" s="456"/>
      <c r="IM384" s="455">
        <f t="shared" si="3742"/>
        <v>0</v>
      </c>
      <c r="IN384" s="456"/>
      <c r="IO384" s="455">
        <f>ADHB!IP384</f>
        <v>0</v>
      </c>
      <c r="IP384" s="455">
        <f t="shared" si="3743"/>
        <v>0</v>
      </c>
      <c r="IQ384" s="455">
        <f t="shared" si="3744"/>
        <v>0</v>
      </c>
      <c r="IR384" s="456">
        <v>0.36319999999999997</v>
      </c>
      <c r="IS384" s="457">
        <f t="shared" si="3745"/>
        <v>0</v>
      </c>
      <c r="IT384" s="458">
        <f t="shared" si="3746"/>
        <v>0</v>
      </c>
      <c r="IU384" s="459"/>
      <c r="IV384" s="452">
        <v>6.0</v>
      </c>
      <c r="IW384" s="453" t="s">
        <v>184</v>
      </c>
      <c r="IX384" s="454" t="s">
        <v>132</v>
      </c>
      <c r="IY384" s="454" t="s">
        <v>132</v>
      </c>
      <c r="IZ384" s="455"/>
      <c r="JA384" s="455" t="str">
        <f t="shared" si="3747"/>
        <v/>
      </c>
      <c r="JB384" s="455">
        <f t="shared" si="3748"/>
        <v>0</v>
      </c>
      <c r="JC384" s="456"/>
      <c r="JD384" s="455">
        <f t="shared" si="3749"/>
        <v>0</v>
      </c>
      <c r="JE384" s="456"/>
      <c r="JF384" s="455">
        <f>ADHB!JG384</f>
        <v>0</v>
      </c>
      <c r="JG384" s="455">
        <f t="shared" si="3750"/>
        <v>0</v>
      </c>
      <c r="JH384" s="455">
        <f t="shared" si="3751"/>
        <v>0</v>
      </c>
      <c r="JI384" s="456">
        <v>0.36319999999999997</v>
      </c>
      <c r="JJ384" s="457">
        <f t="shared" si="3752"/>
        <v>0</v>
      </c>
      <c r="JK384" s="458">
        <f t="shared" si="3753"/>
        <v>0</v>
      </c>
      <c r="JL384" s="459"/>
      <c r="JM384" s="452">
        <v>6.0</v>
      </c>
      <c r="JN384" s="453" t="s">
        <v>184</v>
      </c>
      <c r="JO384" s="454" t="s">
        <v>132</v>
      </c>
      <c r="JP384" s="454" t="s">
        <v>132</v>
      </c>
      <c r="JQ384" s="455"/>
      <c r="JR384" s="455" t="str">
        <f t="shared" si="3754"/>
        <v/>
      </c>
      <c r="JS384" s="455">
        <f t="shared" si="3755"/>
        <v>0</v>
      </c>
      <c r="JT384" s="456"/>
      <c r="JU384" s="455">
        <f t="shared" si="3756"/>
        <v>0</v>
      </c>
      <c r="JV384" s="456"/>
      <c r="JW384" s="455" t="str">
        <f>ADHB!LF384</f>
        <v/>
      </c>
      <c r="JX384" s="455">
        <f t="shared" si="3757"/>
        <v>0</v>
      </c>
      <c r="JY384" s="455">
        <f t="shared" si="3758"/>
        <v>0</v>
      </c>
      <c r="JZ384" s="456">
        <v>0.36319999999999997</v>
      </c>
      <c r="KA384" s="457">
        <f t="shared" si="3759"/>
        <v>0</v>
      </c>
      <c r="KB384" s="458">
        <f t="shared" si="3760"/>
        <v>0</v>
      </c>
      <c r="KC384" s="459"/>
      <c r="KD384" s="452">
        <v>6.0</v>
      </c>
      <c r="KE384" s="453" t="s">
        <v>184</v>
      </c>
      <c r="KF384" s="454" t="s">
        <v>132</v>
      </c>
      <c r="KG384" s="454" t="s">
        <v>132</v>
      </c>
      <c r="KH384" s="455"/>
      <c r="KI384" s="455" t="str">
        <f t="shared" si="3761"/>
        <v/>
      </c>
      <c r="KJ384" s="455">
        <f t="shared" si="3762"/>
        <v>0</v>
      </c>
      <c r="KK384" s="456"/>
      <c r="KL384" s="455">
        <f t="shared" si="3763"/>
        <v>0</v>
      </c>
      <c r="KM384" s="456"/>
      <c r="KN384" s="455" t="str">
        <f>ADHB!LW384</f>
        <v/>
      </c>
      <c r="KO384" s="455">
        <f t="shared" si="3764"/>
        <v>0</v>
      </c>
      <c r="KP384" s="455">
        <f t="shared" si="3765"/>
        <v>0</v>
      </c>
      <c r="KQ384" s="456">
        <v>0.36319999999999997</v>
      </c>
      <c r="KR384" s="457">
        <f t="shared" si="3766"/>
        <v>0</v>
      </c>
      <c r="KS384" s="458">
        <f t="shared" si="3767"/>
        <v>0</v>
      </c>
      <c r="KT384" s="459"/>
      <c r="KU384" s="460"/>
    </row>
    <row r="385" ht="15.75" customHeight="1">
      <c r="A385" s="452">
        <v>7.0</v>
      </c>
      <c r="B385" s="453" t="s">
        <v>185</v>
      </c>
      <c r="C385" s="454" t="s">
        <v>132</v>
      </c>
      <c r="D385" s="454" t="s">
        <v>132</v>
      </c>
      <c r="E385" s="455"/>
      <c r="F385" s="455"/>
      <c r="G385" s="455">
        <f t="shared" si="3643"/>
        <v>0</v>
      </c>
      <c r="H385" s="456"/>
      <c r="I385" s="455">
        <f t="shared" si="3644"/>
        <v>0</v>
      </c>
      <c r="J385" s="456"/>
      <c r="K385" s="455">
        <f>ADHB!L385</f>
        <v>0</v>
      </c>
      <c r="L385" s="455">
        <f t="shared" si="3645"/>
        <v>0</v>
      </c>
      <c r="M385" s="455">
        <f t="shared" si="3646"/>
        <v>0</v>
      </c>
      <c r="N385" s="456">
        <v>0.36319999999999997</v>
      </c>
      <c r="O385" s="457">
        <f t="shared" si="3647"/>
        <v>0</v>
      </c>
      <c r="P385" s="458">
        <f t="shared" si="3648"/>
        <v>0</v>
      </c>
      <c r="Q385" s="459"/>
      <c r="R385" s="452">
        <v>7.0</v>
      </c>
      <c r="S385" s="453" t="s">
        <v>185</v>
      </c>
      <c r="T385" s="454" t="s">
        <v>132</v>
      </c>
      <c r="U385" s="454" t="s">
        <v>132</v>
      </c>
      <c r="V385" s="455"/>
      <c r="W385" s="455" t="str">
        <f t="shared" si="3649"/>
        <v/>
      </c>
      <c r="X385" s="455">
        <f t="shared" si="3650"/>
        <v>0</v>
      </c>
      <c r="Y385" s="456"/>
      <c r="Z385" s="455">
        <f t="shared" si="3651"/>
        <v>0</v>
      </c>
      <c r="AA385" s="456"/>
      <c r="AB385" s="455">
        <f>ADHB!AC385</f>
        <v>0</v>
      </c>
      <c r="AC385" s="455">
        <f t="shared" si="3652"/>
        <v>0</v>
      </c>
      <c r="AD385" s="455">
        <f t="shared" si="3653"/>
        <v>0</v>
      </c>
      <c r="AE385" s="456">
        <v>0.36319999999999997</v>
      </c>
      <c r="AF385" s="457">
        <f t="shared" si="3654"/>
        <v>0</v>
      </c>
      <c r="AG385" s="458">
        <f t="shared" si="3655"/>
        <v>0</v>
      </c>
      <c r="AH385" s="459"/>
      <c r="AI385" s="452">
        <v>7.0</v>
      </c>
      <c r="AJ385" s="453" t="s">
        <v>185</v>
      </c>
      <c r="AK385" s="454" t="s">
        <v>132</v>
      </c>
      <c r="AL385" s="454" t="s">
        <v>132</v>
      </c>
      <c r="AM385" s="455"/>
      <c r="AN385" s="455" t="str">
        <f t="shared" si="3656"/>
        <v/>
      </c>
      <c r="AO385" s="455">
        <f t="shared" si="3657"/>
        <v>0</v>
      </c>
      <c r="AP385" s="456"/>
      <c r="AQ385" s="455">
        <f t="shared" si="3658"/>
        <v>0</v>
      </c>
      <c r="AR385" s="456"/>
      <c r="AS385" s="455">
        <f>ADHB!AT385</f>
        <v>0</v>
      </c>
      <c r="AT385" s="455">
        <f t="shared" si="3659"/>
        <v>0</v>
      </c>
      <c r="AU385" s="455">
        <f t="shared" si="3660"/>
        <v>0</v>
      </c>
      <c r="AV385" s="456">
        <v>0.36319999999999997</v>
      </c>
      <c r="AW385" s="457">
        <f t="shared" si="3661"/>
        <v>0</v>
      </c>
      <c r="AX385" s="458">
        <f t="shared" si="3662"/>
        <v>0</v>
      </c>
      <c r="AY385" s="459"/>
      <c r="AZ385" s="452">
        <v>7.0</v>
      </c>
      <c r="BA385" s="453" t="s">
        <v>185</v>
      </c>
      <c r="BB385" s="454" t="s">
        <v>132</v>
      </c>
      <c r="BC385" s="454" t="s">
        <v>132</v>
      </c>
      <c r="BD385" s="455"/>
      <c r="BE385" s="455" t="str">
        <f t="shared" si="3663"/>
        <v/>
      </c>
      <c r="BF385" s="455">
        <f t="shared" si="3664"/>
        <v>0</v>
      </c>
      <c r="BG385" s="456"/>
      <c r="BH385" s="455">
        <f t="shared" si="3665"/>
        <v>0</v>
      </c>
      <c r="BI385" s="456"/>
      <c r="BJ385" s="455">
        <f>ADHB!BK385</f>
        <v>0</v>
      </c>
      <c r="BK385" s="455">
        <f t="shared" si="3666"/>
        <v>0</v>
      </c>
      <c r="BL385" s="455">
        <f t="shared" si="3667"/>
        <v>0</v>
      </c>
      <c r="BM385" s="456">
        <v>0.36319999999999997</v>
      </c>
      <c r="BN385" s="457">
        <f t="shared" si="3668"/>
        <v>0</v>
      </c>
      <c r="BO385" s="458">
        <f t="shared" si="3669"/>
        <v>0</v>
      </c>
      <c r="BP385" s="459"/>
      <c r="BQ385" s="452">
        <v>7.0</v>
      </c>
      <c r="BR385" s="453" t="s">
        <v>185</v>
      </c>
      <c r="BS385" s="454" t="s">
        <v>132</v>
      </c>
      <c r="BT385" s="454" t="s">
        <v>132</v>
      </c>
      <c r="BU385" s="455"/>
      <c r="BV385" s="455" t="str">
        <f t="shared" si="3670"/>
        <v/>
      </c>
      <c r="BW385" s="455">
        <f t="shared" si="3671"/>
        <v>0</v>
      </c>
      <c r="BX385" s="456"/>
      <c r="BY385" s="455">
        <f t="shared" si="3672"/>
        <v>0</v>
      </c>
      <c r="BZ385" s="456"/>
      <c r="CA385" s="455">
        <f>ADHB!CB385</f>
        <v>0</v>
      </c>
      <c r="CB385" s="455">
        <f t="shared" si="3673"/>
        <v>0</v>
      </c>
      <c r="CC385" s="455">
        <f t="shared" si="3674"/>
        <v>0</v>
      </c>
      <c r="CD385" s="456">
        <v>0.36319999999999997</v>
      </c>
      <c r="CE385" s="457">
        <f t="shared" si="3675"/>
        <v>0</v>
      </c>
      <c r="CF385" s="458">
        <f t="shared" si="3676"/>
        <v>0</v>
      </c>
      <c r="CG385" s="459"/>
      <c r="CH385" s="452">
        <v>7.0</v>
      </c>
      <c r="CI385" s="453" t="s">
        <v>185</v>
      </c>
      <c r="CJ385" s="454" t="s">
        <v>132</v>
      </c>
      <c r="CK385" s="454" t="s">
        <v>132</v>
      </c>
      <c r="CL385" s="455"/>
      <c r="CM385" s="455" t="str">
        <f t="shared" si="3677"/>
        <v/>
      </c>
      <c r="CN385" s="455">
        <f t="shared" si="3678"/>
        <v>0</v>
      </c>
      <c r="CO385" s="456"/>
      <c r="CP385" s="455">
        <f t="shared" si="3679"/>
        <v>0</v>
      </c>
      <c r="CQ385" s="456"/>
      <c r="CR385" s="455">
        <f>ADHB!CS385</f>
        <v>0</v>
      </c>
      <c r="CS385" s="455">
        <f t="shared" si="3680"/>
        <v>0</v>
      </c>
      <c r="CT385" s="455">
        <f t="shared" si="3681"/>
        <v>0</v>
      </c>
      <c r="CU385" s="456">
        <v>0.36319999999999997</v>
      </c>
      <c r="CV385" s="457">
        <f t="shared" si="3682"/>
        <v>0</v>
      </c>
      <c r="CW385" s="458">
        <f t="shared" si="3683"/>
        <v>0</v>
      </c>
      <c r="CX385" s="459"/>
      <c r="CY385" s="452">
        <v>7.0</v>
      </c>
      <c r="CZ385" s="453" t="s">
        <v>185</v>
      </c>
      <c r="DA385" s="454" t="s">
        <v>132</v>
      </c>
      <c r="DB385" s="454" t="s">
        <v>132</v>
      </c>
      <c r="DC385" s="455"/>
      <c r="DD385" s="455" t="str">
        <f t="shared" si="3684"/>
        <v/>
      </c>
      <c r="DE385" s="455">
        <f t="shared" si="3685"/>
        <v>0</v>
      </c>
      <c r="DF385" s="456"/>
      <c r="DG385" s="455">
        <f t="shared" si="3686"/>
        <v>0</v>
      </c>
      <c r="DH385" s="456"/>
      <c r="DI385" s="455">
        <f>ADHB!DJ385</f>
        <v>0</v>
      </c>
      <c r="DJ385" s="455">
        <f t="shared" si="3687"/>
        <v>0</v>
      </c>
      <c r="DK385" s="455">
        <f t="shared" si="3688"/>
        <v>0</v>
      </c>
      <c r="DL385" s="456">
        <v>0.36319999999999997</v>
      </c>
      <c r="DM385" s="457">
        <f t="shared" si="3689"/>
        <v>0</v>
      </c>
      <c r="DN385" s="458">
        <f t="shared" si="3690"/>
        <v>0</v>
      </c>
      <c r="DO385" s="459"/>
      <c r="DP385" s="452">
        <v>7.0</v>
      </c>
      <c r="DQ385" s="453" t="s">
        <v>185</v>
      </c>
      <c r="DR385" s="454" t="s">
        <v>132</v>
      </c>
      <c r="DS385" s="454" t="s">
        <v>132</v>
      </c>
      <c r="DT385" s="455"/>
      <c r="DU385" s="455" t="str">
        <f t="shared" si="3691"/>
        <v/>
      </c>
      <c r="DV385" s="455">
        <f t="shared" si="3692"/>
        <v>0</v>
      </c>
      <c r="DW385" s="456"/>
      <c r="DX385" s="455">
        <f t="shared" si="3693"/>
        <v>0</v>
      </c>
      <c r="DY385" s="456"/>
      <c r="DZ385" s="455">
        <f>ADHB!EA385</f>
        <v>0</v>
      </c>
      <c r="EA385" s="455">
        <f t="shared" si="3694"/>
        <v>0</v>
      </c>
      <c r="EB385" s="455">
        <f t="shared" si="3695"/>
        <v>0</v>
      </c>
      <c r="EC385" s="456">
        <v>0.36319999999999997</v>
      </c>
      <c r="ED385" s="457">
        <f t="shared" si="3696"/>
        <v>0</v>
      </c>
      <c r="EE385" s="458">
        <f t="shared" si="3697"/>
        <v>0</v>
      </c>
      <c r="EF385" s="459"/>
      <c r="EG385" s="452">
        <v>7.0</v>
      </c>
      <c r="EH385" s="453" t="s">
        <v>185</v>
      </c>
      <c r="EI385" s="454" t="s">
        <v>132</v>
      </c>
      <c r="EJ385" s="454" t="s">
        <v>132</v>
      </c>
      <c r="EK385" s="455"/>
      <c r="EL385" s="455" t="str">
        <f t="shared" si="3698"/>
        <v/>
      </c>
      <c r="EM385" s="455">
        <f t="shared" si="3699"/>
        <v>0</v>
      </c>
      <c r="EN385" s="456"/>
      <c r="EO385" s="455">
        <f t="shared" si="3700"/>
        <v>0</v>
      </c>
      <c r="EP385" s="456"/>
      <c r="EQ385" s="455">
        <f>ADHB!ER385</f>
        <v>0</v>
      </c>
      <c r="ER385" s="455">
        <f t="shared" si="3701"/>
        <v>0</v>
      </c>
      <c r="ES385" s="455">
        <f t="shared" si="3702"/>
        <v>0</v>
      </c>
      <c r="ET385" s="456">
        <v>0.36319999999999997</v>
      </c>
      <c r="EU385" s="457">
        <f t="shared" si="3703"/>
        <v>0</v>
      </c>
      <c r="EV385" s="458">
        <f t="shared" si="3704"/>
        <v>0</v>
      </c>
      <c r="EW385" s="459"/>
      <c r="EX385" s="452">
        <v>7.0</v>
      </c>
      <c r="EY385" s="453" t="s">
        <v>185</v>
      </c>
      <c r="EZ385" s="454" t="s">
        <v>132</v>
      </c>
      <c r="FA385" s="454" t="s">
        <v>132</v>
      </c>
      <c r="FB385" s="455"/>
      <c r="FC385" s="455" t="str">
        <f t="shared" si="3705"/>
        <v/>
      </c>
      <c r="FD385" s="455">
        <f t="shared" si="3706"/>
        <v>0</v>
      </c>
      <c r="FE385" s="456"/>
      <c r="FF385" s="455">
        <f t="shared" si="3707"/>
        <v>0</v>
      </c>
      <c r="FG385" s="456"/>
      <c r="FH385" s="455">
        <f>ADHB!FI385</f>
        <v>0</v>
      </c>
      <c r="FI385" s="455">
        <f t="shared" si="3708"/>
        <v>0</v>
      </c>
      <c r="FJ385" s="455">
        <f t="shared" si="3709"/>
        <v>0</v>
      </c>
      <c r="FK385" s="456">
        <v>0.36319999999999997</v>
      </c>
      <c r="FL385" s="457">
        <f t="shared" si="3710"/>
        <v>0</v>
      </c>
      <c r="FM385" s="458">
        <f t="shared" si="3711"/>
        <v>0</v>
      </c>
      <c r="FN385" s="459"/>
      <c r="FO385" s="452">
        <v>7.0</v>
      </c>
      <c r="FP385" s="453" t="s">
        <v>185</v>
      </c>
      <c r="FQ385" s="454" t="s">
        <v>132</v>
      </c>
      <c r="FR385" s="454" t="s">
        <v>132</v>
      </c>
      <c r="FS385" s="455"/>
      <c r="FT385" s="455" t="str">
        <f t="shared" si="3712"/>
        <v/>
      </c>
      <c r="FU385" s="455">
        <f t="shared" si="3713"/>
        <v>0</v>
      </c>
      <c r="FV385" s="456"/>
      <c r="FW385" s="455">
        <f t="shared" si="3714"/>
        <v>0</v>
      </c>
      <c r="FX385" s="456"/>
      <c r="FY385" s="455">
        <f>ADHB!FZ385</f>
        <v>0</v>
      </c>
      <c r="FZ385" s="455">
        <f t="shared" si="3715"/>
        <v>0</v>
      </c>
      <c r="GA385" s="455">
        <f t="shared" si="3716"/>
        <v>0</v>
      </c>
      <c r="GB385" s="456">
        <v>0.36319999999999997</v>
      </c>
      <c r="GC385" s="457">
        <f t="shared" si="3717"/>
        <v>0</v>
      </c>
      <c r="GD385" s="458">
        <f t="shared" si="3718"/>
        <v>0</v>
      </c>
      <c r="GE385" s="459"/>
      <c r="GF385" s="452">
        <v>7.0</v>
      </c>
      <c r="GG385" s="453" t="s">
        <v>185</v>
      </c>
      <c r="GH385" s="454" t="s">
        <v>132</v>
      </c>
      <c r="GI385" s="454" t="s">
        <v>132</v>
      </c>
      <c r="GJ385" s="455"/>
      <c r="GK385" s="455" t="str">
        <f t="shared" si="3719"/>
        <v/>
      </c>
      <c r="GL385" s="455">
        <f t="shared" si="3720"/>
        <v>0</v>
      </c>
      <c r="GM385" s="456"/>
      <c r="GN385" s="455">
        <f t="shared" si="3721"/>
        <v>0</v>
      </c>
      <c r="GO385" s="456"/>
      <c r="GP385" s="455">
        <f>ADHB!GQ385</f>
        <v>0</v>
      </c>
      <c r="GQ385" s="455">
        <f t="shared" si="3722"/>
        <v>0</v>
      </c>
      <c r="GR385" s="455">
        <f t="shared" si="3723"/>
        <v>0</v>
      </c>
      <c r="GS385" s="456">
        <v>0.36319999999999997</v>
      </c>
      <c r="GT385" s="457">
        <f t="shared" si="3724"/>
        <v>0</v>
      </c>
      <c r="GU385" s="458">
        <f t="shared" si="3725"/>
        <v>0</v>
      </c>
      <c r="GV385" s="459"/>
      <c r="GW385" s="452">
        <v>7.0</v>
      </c>
      <c r="GX385" s="453" t="s">
        <v>185</v>
      </c>
      <c r="GY385" s="454" t="s">
        <v>132</v>
      </c>
      <c r="GZ385" s="454" t="s">
        <v>132</v>
      </c>
      <c r="HA385" s="455"/>
      <c r="HB385" s="455" t="str">
        <f t="shared" si="3726"/>
        <v/>
      </c>
      <c r="HC385" s="455">
        <f t="shared" si="3727"/>
        <v>0</v>
      </c>
      <c r="HD385" s="456"/>
      <c r="HE385" s="455">
        <f t="shared" si="3728"/>
        <v>0</v>
      </c>
      <c r="HF385" s="456"/>
      <c r="HG385" s="455">
        <f>ADHB!HH385</f>
        <v>0</v>
      </c>
      <c r="HH385" s="455">
        <f t="shared" si="3729"/>
        <v>0</v>
      </c>
      <c r="HI385" s="455">
        <f t="shared" si="3730"/>
        <v>0</v>
      </c>
      <c r="HJ385" s="456">
        <v>0.36319999999999997</v>
      </c>
      <c r="HK385" s="457">
        <f t="shared" si="3731"/>
        <v>0</v>
      </c>
      <c r="HL385" s="458">
        <f t="shared" si="3732"/>
        <v>0</v>
      </c>
      <c r="HM385" s="459"/>
      <c r="HN385" s="452">
        <v>7.0</v>
      </c>
      <c r="HO385" s="453" t="s">
        <v>185</v>
      </c>
      <c r="HP385" s="454" t="s">
        <v>132</v>
      </c>
      <c r="HQ385" s="454" t="s">
        <v>132</v>
      </c>
      <c r="HR385" s="455"/>
      <c r="HS385" s="455" t="str">
        <f t="shared" si="3733"/>
        <v/>
      </c>
      <c r="HT385" s="455">
        <f t="shared" si="3734"/>
        <v>0</v>
      </c>
      <c r="HU385" s="456"/>
      <c r="HV385" s="455">
        <f t="shared" si="3735"/>
        <v>0</v>
      </c>
      <c r="HW385" s="456"/>
      <c r="HX385" s="455">
        <f>ADHB!HY385</f>
        <v>0</v>
      </c>
      <c r="HY385" s="455">
        <f t="shared" si="3736"/>
        <v>0</v>
      </c>
      <c r="HZ385" s="455">
        <f t="shared" si="3737"/>
        <v>0</v>
      </c>
      <c r="IA385" s="456">
        <v>0.36319999999999997</v>
      </c>
      <c r="IB385" s="457">
        <f t="shared" si="3738"/>
        <v>0</v>
      </c>
      <c r="IC385" s="458">
        <f t="shared" si="3739"/>
        <v>0</v>
      </c>
      <c r="ID385" s="459"/>
      <c r="IE385" s="452">
        <v>7.0</v>
      </c>
      <c r="IF385" s="453" t="s">
        <v>185</v>
      </c>
      <c r="IG385" s="454" t="s">
        <v>132</v>
      </c>
      <c r="IH385" s="454" t="s">
        <v>132</v>
      </c>
      <c r="II385" s="455"/>
      <c r="IJ385" s="455" t="str">
        <f t="shared" si="3740"/>
        <v/>
      </c>
      <c r="IK385" s="455">
        <f t="shared" si="3741"/>
        <v>0</v>
      </c>
      <c r="IL385" s="456"/>
      <c r="IM385" s="455">
        <f t="shared" si="3742"/>
        <v>0</v>
      </c>
      <c r="IN385" s="456"/>
      <c r="IO385" s="455">
        <f>ADHB!IP385</f>
        <v>0</v>
      </c>
      <c r="IP385" s="455">
        <f t="shared" si="3743"/>
        <v>0</v>
      </c>
      <c r="IQ385" s="455">
        <f t="shared" si="3744"/>
        <v>0</v>
      </c>
      <c r="IR385" s="456">
        <v>0.36319999999999997</v>
      </c>
      <c r="IS385" s="457">
        <f t="shared" si="3745"/>
        <v>0</v>
      </c>
      <c r="IT385" s="458">
        <f t="shared" si="3746"/>
        <v>0</v>
      </c>
      <c r="IU385" s="459"/>
      <c r="IV385" s="452">
        <v>7.0</v>
      </c>
      <c r="IW385" s="453" t="s">
        <v>185</v>
      </c>
      <c r="IX385" s="454" t="s">
        <v>132</v>
      </c>
      <c r="IY385" s="454" t="s">
        <v>132</v>
      </c>
      <c r="IZ385" s="455"/>
      <c r="JA385" s="455" t="str">
        <f t="shared" si="3747"/>
        <v/>
      </c>
      <c r="JB385" s="455">
        <f t="shared" si="3748"/>
        <v>0</v>
      </c>
      <c r="JC385" s="456"/>
      <c r="JD385" s="455">
        <f t="shared" si="3749"/>
        <v>0</v>
      </c>
      <c r="JE385" s="456"/>
      <c r="JF385" s="455">
        <f>ADHB!JG385</f>
        <v>0</v>
      </c>
      <c r="JG385" s="455">
        <f t="shared" si="3750"/>
        <v>0</v>
      </c>
      <c r="JH385" s="455">
        <f t="shared" si="3751"/>
        <v>0</v>
      </c>
      <c r="JI385" s="456">
        <v>0.36319999999999997</v>
      </c>
      <c r="JJ385" s="457">
        <f t="shared" si="3752"/>
        <v>0</v>
      </c>
      <c r="JK385" s="458">
        <f t="shared" si="3753"/>
        <v>0</v>
      </c>
      <c r="JL385" s="459"/>
      <c r="JM385" s="452">
        <v>7.0</v>
      </c>
      <c r="JN385" s="453" t="s">
        <v>185</v>
      </c>
      <c r="JO385" s="454" t="s">
        <v>132</v>
      </c>
      <c r="JP385" s="454" t="s">
        <v>132</v>
      </c>
      <c r="JQ385" s="455"/>
      <c r="JR385" s="455" t="str">
        <f t="shared" si="3754"/>
        <v/>
      </c>
      <c r="JS385" s="455">
        <f t="shared" si="3755"/>
        <v>0</v>
      </c>
      <c r="JT385" s="456"/>
      <c r="JU385" s="455">
        <f t="shared" si="3756"/>
        <v>0</v>
      </c>
      <c r="JV385" s="456"/>
      <c r="JW385" s="455" t="str">
        <f>ADHB!LF385</f>
        <v/>
      </c>
      <c r="JX385" s="455">
        <f t="shared" si="3757"/>
        <v>0</v>
      </c>
      <c r="JY385" s="455">
        <f t="shared" si="3758"/>
        <v>0</v>
      </c>
      <c r="JZ385" s="456">
        <v>0.36319999999999997</v>
      </c>
      <c r="KA385" s="457">
        <f t="shared" si="3759"/>
        <v>0</v>
      </c>
      <c r="KB385" s="458">
        <f t="shared" si="3760"/>
        <v>0</v>
      </c>
      <c r="KC385" s="459"/>
      <c r="KD385" s="452">
        <v>7.0</v>
      </c>
      <c r="KE385" s="453" t="s">
        <v>185</v>
      </c>
      <c r="KF385" s="454" t="s">
        <v>132</v>
      </c>
      <c r="KG385" s="454" t="s">
        <v>132</v>
      </c>
      <c r="KH385" s="455"/>
      <c r="KI385" s="455" t="str">
        <f t="shared" si="3761"/>
        <v/>
      </c>
      <c r="KJ385" s="455">
        <f t="shared" si="3762"/>
        <v>0</v>
      </c>
      <c r="KK385" s="456"/>
      <c r="KL385" s="455">
        <f t="shared" si="3763"/>
        <v>0</v>
      </c>
      <c r="KM385" s="456"/>
      <c r="KN385" s="455" t="str">
        <f>ADHB!LW385</f>
        <v/>
      </c>
      <c r="KO385" s="455">
        <f t="shared" si="3764"/>
        <v>0</v>
      </c>
      <c r="KP385" s="455">
        <f t="shared" si="3765"/>
        <v>0</v>
      </c>
      <c r="KQ385" s="456">
        <v>0.36319999999999997</v>
      </c>
      <c r="KR385" s="457">
        <f t="shared" si="3766"/>
        <v>0</v>
      </c>
      <c r="KS385" s="458">
        <f t="shared" si="3767"/>
        <v>0</v>
      </c>
      <c r="KT385" s="459"/>
      <c r="KU385" s="460"/>
    </row>
    <row r="386" ht="15.75" customHeight="1">
      <c r="A386" s="452">
        <v>8.0</v>
      </c>
      <c r="B386" s="453" t="s">
        <v>186</v>
      </c>
      <c r="C386" s="454" t="s">
        <v>132</v>
      </c>
      <c r="D386" s="454" t="s">
        <v>132</v>
      </c>
      <c r="E386" s="455"/>
      <c r="F386" s="455"/>
      <c r="G386" s="455">
        <f t="shared" si="3643"/>
        <v>0</v>
      </c>
      <c r="H386" s="456"/>
      <c r="I386" s="455">
        <f t="shared" si="3644"/>
        <v>0</v>
      </c>
      <c r="J386" s="456"/>
      <c r="K386" s="455">
        <f>ADHB!L386</f>
        <v>0</v>
      </c>
      <c r="L386" s="455">
        <f t="shared" si="3645"/>
        <v>0</v>
      </c>
      <c r="M386" s="455">
        <f t="shared" si="3646"/>
        <v>0</v>
      </c>
      <c r="N386" s="456">
        <v>0.36319999999999997</v>
      </c>
      <c r="O386" s="457">
        <f t="shared" si="3647"/>
        <v>0</v>
      </c>
      <c r="P386" s="458">
        <f t="shared" si="3648"/>
        <v>0</v>
      </c>
      <c r="Q386" s="459"/>
      <c r="R386" s="452">
        <v>8.0</v>
      </c>
      <c r="S386" s="453" t="s">
        <v>186</v>
      </c>
      <c r="T386" s="454" t="s">
        <v>132</v>
      </c>
      <c r="U386" s="454" t="s">
        <v>132</v>
      </c>
      <c r="V386" s="455"/>
      <c r="W386" s="455" t="str">
        <f t="shared" si="3649"/>
        <v/>
      </c>
      <c r="X386" s="455">
        <f t="shared" si="3650"/>
        <v>0</v>
      </c>
      <c r="Y386" s="456"/>
      <c r="Z386" s="455">
        <f t="shared" si="3651"/>
        <v>0</v>
      </c>
      <c r="AA386" s="456"/>
      <c r="AB386" s="455">
        <f>ADHB!AC386</f>
        <v>0</v>
      </c>
      <c r="AC386" s="455">
        <f t="shared" si="3652"/>
        <v>0</v>
      </c>
      <c r="AD386" s="455">
        <f t="shared" si="3653"/>
        <v>0</v>
      </c>
      <c r="AE386" s="456">
        <v>0.36319999999999997</v>
      </c>
      <c r="AF386" s="457">
        <f t="shared" si="3654"/>
        <v>0</v>
      </c>
      <c r="AG386" s="458">
        <f t="shared" si="3655"/>
        <v>0</v>
      </c>
      <c r="AH386" s="459"/>
      <c r="AI386" s="452">
        <v>8.0</v>
      </c>
      <c r="AJ386" s="453" t="s">
        <v>186</v>
      </c>
      <c r="AK386" s="454" t="s">
        <v>132</v>
      </c>
      <c r="AL386" s="454" t="s">
        <v>132</v>
      </c>
      <c r="AM386" s="455"/>
      <c r="AN386" s="455" t="str">
        <f t="shared" si="3656"/>
        <v/>
      </c>
      <c r="AO386" s="455">
        <f t="shared" si="3657"/>
        <v>0</v>
      </c>
      <c r="AP386" s="456"/>
      <c r="AQ386" s="455">
        <f t="shared" si="3658"/>
        <v>0</v>
      </c>
      <c r="AR386" s="456"/>
      <c r="AS386" s="455">
        <f>ADHB!AT386</f>
        <v>0</v>
      </c>
      <c r="AT386" s="455">
        <f t="shared" si="3659"/>
        <v>0</v>
      </c>
      <c r="AU386" s="455">
        <f t="shared" si="3660"/>
        <v>0</v>
      </c>
      <c r="AV386" s="456">
        <v>0.36319999999999997</v>
      </c>
      <c r="AW386" s="457">
        <f t="shared" si="3661"/>
        <v>0</v>
      </c>
      <c r="AX386" s="458">
        <f t="shared" si="3662"/>
        <v>0</v>
      </c>
      <c r="AY386" s="459"/>
      <c r="AZ386" s="452">
        <v>8.0</v>
      </c>
      <c r="BA386" s="453" t="s">
        <v>186</v>
      </c>
      <c r="BB386" s="454" t="s">
        <v>132</v>
      </c>
      <c r="BC386" s="454" t="s">
        <v>132</v>
      </c>
      <c r="BD386" s="455"/>
      <c r="BE386" s="455" t="str">
        <f t="shared" si="3663"/>
        <v/>
      </c>
      <c r="BF386" s="455">
        <f t="shared" si="3664"/>
        <v>0</v>
      </c>
      <c r="BG386" s="456"/>
      <c r="BH386" s="455">
        <f t="shared" si="3665"/>
        <v>0</v>
      </c>
      <c r="BI386" s="456"/>
      <c r="BJ386" s="455">
        <f>ADHB!BK386</f>
        <v>0</v>
      </c>
      <c r="BK386" s="455">
        <f t="shared" si="3666"/>
        <v>0</v>
      </c>
      <c r="BL386" s="455">
        <f t="shared" si="3667"/>
        <v>0</v>
      </c>
      <c r="BM386" s="456">
        <v>0.36319999999999997</v>
      </c>
      <c r="BN386" s="457">
        <f t="shared" si="3668"/>
        <v>0</v>
      </c>
      <c r="BO386" s="458">
        <f t="shared" si="3669"/>
        <v>0</v>
      </c>
      <c r="BP386" s="459"/>
      <c r="BQ386" s="452">
        <v>8.0</v>
      </c>
      <c r="BR386" s="453" t="s">
        <v>186</v>
      </c>
      <c r="BS386" s="454" t="s">
        <v>132</v>
      </c>
      <c r="BT386" s="454" t="s">
        <v>132</v>
      </c>
      <c r="BU386" s="455"/>
      <c r="BV386" s="455" t="str">
        <f t="shared" si="3670"/>
        <v/>
      </c>
      <c r="BW386" s="455">
        <f t="shared" si="3671"/>
        <v>0</v>
      </c>
      <c r="BX386" s="456"/>
      <c r="BY386" s="455">
        <f t="shared" si="3672"/>
        <v>0</v>
      </c>
      <c r="BZ386" s="456"/>
      <c r="CA386" s="455">
        <f>ADHB!CB386</f>
        <v>0</v>
      </c>
      <c r="CB386" s="455">
        <f t="shared" si="3673"/>
        <v>0</v>
      </c>
      <c r="CC386" s="455">
        <f t="shared" si="3674"/>
        <v>0</v>
      </c>
      <c r="CD386" s="456">
        <v>0.36319999999999997</v>
      </c>
      <c r="CE386" s="457">
        <f t="shared" si="3675"/>
        <v>0</v>
      </c>
      <c r="CF386" s="458">
        <f t="shared" si="3676"/>
        <v>0</v>
      </c>
      <c r="CG386" s="459"/>
      <c r="CH386" s="452">
        <v>8.0</v>
      </c>
      <c r="CI386" s="453" t="s">
        <v>186</v>
      </c>
      <c r="CJ386" s="454" t="s">
        <v>132</v>
      </c>
      <c r="CK386" s="454" t="s">
        <v>132</v>
      </c>
      <c r="CL386" s="455"/>
      <c r="CM386" s="455" t="str">
        <f t="shared" si="3677"/>
        <v/>
      </c>
      <c r="CN386" s="455">
        <f t="shared" si="3678"/>
        <v>0</v>
      </c>
      <c r="CO386" s="456"/>
      <c r="CP386" s="455">
        <f t="shared" si="3679"/>
        <v>0</v>
      </c>
      <c r="CQ386" s="456"/>
      <c r="CR386" s="455">
        <f>ADHB!CS386</f>
        <v>0</v>
      </c>
      <c r="CS386" s="455">
        <f t="shared" si="3680"/>
        <v>0</v>
      </c>
      <c r="CT386" s="455">
        <f t="shared" si="3681"/>
        <v>0</v>
      </c>
      <c r="CU386" s="456">
        <v>0.36319999999999997</v>
      </c>
      <c r="CV386" s="457">
        <f t="shared" si="3682"/>
        <v>0</v>
      </c>
      <c r="CW386" s="458">
        <f t="shared" si="3683"/>
        <v>0</v>
      </c>
      <c r="CX386" s="459"/>
      <c r="CY386" s="452">
        <v>8.0</v>
      </c>
      <c r="CZ386" s="453" t="s">
        <v>186</v>
      </c>
      <c r="DA386" s="454" t="s">
        <v>132</v>
      </c>
      <c r="DB386" s="454" t="s">
        <v>132</v>
      </c>
      <c r="DC386" s="455"/>
      <c r="DD386" s="455" t="str">
        <f t="shared" si="3684"/>
        <v/>
      </c>
      <c r="DE386" s="455">
        <f t="shared" si="3685"/>
        <v>0</v>
      </c>
      <c r="DF386" s="456"/>
      <c r="DG386" s="455">
        <f t="shared" si="3686"/>
        <v>0</v>
      </c>
      <c r="DH386" s="456"/>
      <c r="DI386" s="455">
        <f>ADHB!DJ386</f>
        <v>0</v>
      </c>
      <c r="DJ386" s="455">
        <f t="shared" si="3687"/>
        <v>0</v>
      </c>
      <c r="DK386" s="455">
        <f t="shared" si="3688"/>
        <v>0</v>
      </c>
      <c r="DL386" s="456">
        <v>0.36319999999999997</v>
      </c>
      <c r="DM386" s="457">
        <f t="shared" si="3689"/>
        <v>0</v>
      </c>
      <c r="DN386" s="458">
        <f t="shared" si="3690"/>
        <v>0</v>
      </c>
      <c r="DO386" s="459"/>
      <c r="DP386" s="452">
        <v>8.0</v>
      </c>
      <c r="DQ386" s="453" t="s">
        <v>186</v>
      </c>
      <c r="DR386" s="454" t="s">
        <v>132</v>
      </c>
      <c r="DS386" s="454" t="s">
        <v>132</v>
      </c>
      <c r="DT386" s="455"/>
      <c r="DU386" s="455" t="str">
        <f t="shared" si="3691"/>
        <v/>
      </c>
      <c r="DV386" s="455">
        <f t="shared" si="3692"/>
        <v>0</v>
      </c>
      <c r="DW386" s="456"/>
      <c r="DX386" s="455">
        <f t="shared" si="3693"/>
        <v>0</v>
      </c>
      <c r="DY386" s="456"/>
      <c r="DZ386" s="455">
        <f>ADHB!EA386</f>
        <v>0</v>
      </c>
      <c r="EA386" s="455">
        <f t="shared" si="3694"/>
        <v>0</v>
      </c>
      <c r="EB386" s="455">
        <f t="shared" si="3695"/>
        <v>0</v>
      </c>
      <c r="EC386" s="456">
        <v>0.36319999999999997</v>
      </c>
      <c r="ED386" s="457">
        <f t="shared" si="3696"/>
        <v>0</v>
      </c>
      <c r="EE386" s="458">
        <f t="shared" si="3697"/>
        <v>0</v>
      </c>
      <c r="EF386" s="459"/>
      <c r="EG386" s="452">
        <v>8.0</v>
      </c>
      <c r="EH386" s="453" t="s">
        <v>186</v>
      </c>
      <c r="EI386" s="454" t="s">
        <v>132</v>
      </c>
      <c r="EJ386" s="454" t="s">
        <v>132</v>
      </c>
      <c r="EK386" s="455"/>
      <c r="EL386" s="455" t="str">
        <f t="shared" si="3698"/>
        <v/>
      </c>
      <c r="EM386" s="455">
        <f t="shared" si="3699"/>
        <v>0</v>
      </c>
      <c r="EN386" s="456"/>
      <c r="EO386" s="455">
        <f t="shared" si="3700"/>
        <v>0</v>
      </c>
      <c r="EP386" s="456"/>
      <c r="EQ386" s="455">
        <f>ADHB!ER386</f>
        <v>0</v>
      </c>
      <c r="ER386" s="455">
        <f t="shared" si="3701"/>
        <v>0</v>
      </c>
      <c r="ES386" s="455">
        <f t="shared" si="3702"/>
        <v>0</v>
      </c>
      <c r="ET386" s="456">
        <v>0.36319999999999997</v>
      </c>
      <c r="EU386" s="457">
        <f t="shared" si="3703"/>
        <v>0</v>
      </c>
      <c r="EV386" s="458">
        <f t="shared" si="3704"/>
        <v>0</v>
      </c>
      <c r="EW386" s="459"/>
      <c r="EX386" s="452">
        <v>8.0</v>
      </c>
      <c r="EY386" s="453" t="s">
        <v>186</v>
      </c>
      <c r="EZ386" s="454" t="s">
        <v>132</v>
      </c>
      <c r="FA386" s="454" t="s">
        <v>132</v>
      </c>
      <c r="FB386" s="455"/>
      <c r="FC386" s="455" t="str">
        <f t="shared" si="3705"/>
        <v/>
      </c>
      <c r="FD386" s="455">
        <f t="shared" si="3706"/>
        <v>0</v>
      </c>
      <c r="FE386" s="456"/>
      <c r="FF386" s="455">
        <f t="shared" si="3707"/>
        <v>0</v>
      </c>
      <c r="FG386" s="456"/>
      <c r="FH386" s="455">
        <f>ADHB!FI386</f>
        <v>0</v>
      </c>
      <c r="FI386" s="455">
        <f t="shared" si="3708"/>
        <v>0</v>
      </c>
      <c r="FJ386" s="455">
        <f t="shared" si="3709"/>
        <v>0</v>
      </c>
      <c r="FK386" s="456">
        <v>0.36319999999999997</v>
      </c>
      <c r="FL386" s="457">
        <f t="shared" si="3710"/>
        <v>0</v>
      </c>
      <c r="FM386" s="458">
        <f t="shared" si="3711"/>
        <v>0</v>
      </c>
      <c r="FN386" s="459"/>
      <c r="FO386" s="452">
        <v>8.0</v>
      </c>
      <c r="FP386" s="453" t="s">
        <v>186</v>
      </c>
      <c r="FQ386" s="454" t="s">
        <v>132</v>
      </c>
      <c r="FR386" s="454" t="s">
        <v>132</v>
      </c>
      <c r="FS386" s="455"/>
      <c r="FT386" s="455" t="str">
        <f t="shared" si="3712"/>
        <v/>
      </c>
      <c r="FU386" s="455">
        <f t="shared" si="3713"/>
        <v>0</v>
      </c>
      <c r="FV386" s="456"/>
      <c r="FW386" s="455">
        <f t="shared" si="3714"/>
        <v>0</v>
      </c>
      <c r="FX386" s="456"/>
      <c r="FY386" s="455">
        <f>ADHB!FZ386</f>
        <v>0</v>
      </c>
      <c r="FZ386" s="455">
        <f t="shared" si="3715"/>
        <v>0</v>
      </c>
      <c r="GA386" s="455">
        <f t="shared" si="3716"/>
        <v>0</v>
      </c>
      <c r="GB386" s="456">
        <v>0.36319999999999997</v>
      </c>
      <c r="GC386" s="457">
        <f t="shared" si="3717"/>
        <v>0</v>
      </c>
      <c r="GD386" s="458">
        <f t="shared" si="3718"/>
        <v>0</v>
      </c>
      <c r="GE386" s="459"/>
      <c r="GF386" s="452">
        <v>8.0</v>
      </c>
      <c r="GG386" s="453" t="s">
        <v>186</v>
      </c>
      <c r="GH386" s="454" t="s">
        <v>132</v>
      </c>
      <c r="GI386" s="454" t="s">
        <v>132</v>
      </c>
      <c r="GJ386" s="455"/>
      <c r="GK386" s="455" t="str">
        <f t="shared" si="3719"/>
        <v/>
      </c>
      <c r="GL386" s="455">
        <f t="shared" si="3720"/>
        <v>0</v>
      </c>
      <c r="GM386" s="456"/>
      <c r="GN386" s="455">
        <f t="shared" si="3721"/>
        <v>0</v>
      </c>
      <c r="GO386" s="456"/>
      <c r="GP386" s="455">
        <f>ADHB!GQ386</f>
        <v>0</v>
      </c>
      <c r="GQ386" s="455">
        <f t="shared" si="3722"/>
        <v>0</v>
      </c>
      <c r="GR386" s="455">
        <f t="shared" si="3723"/>
        <v>0</v>
      </c>
      <c r="GS386" s="456">
        <v>0.36319999999999997</v>
      </c>
      <c r="GT386" s="457">
        <f t="shared" si="3724"/>
        <v>0</v>
      </c>
      <c r="GU386" s="458">
        <f t="shared" si="3725"/>
        <v>0</v>
      </c>
      <c r="GV386" s="459"/>
      <c r="GW386" s="452">
        <v>8.0</v>
      </c>
      <c r="GX386" s="453" t="s">
        <v>186</v>
      </c>
      <c r="GY386" s="454" t="s">
        <v>132</v>
      </c>
      <c r="GZ386" s="454" t="s">
        <v>132</v>
      </c>
      <c r="HA386" s="455"/>
      <c r="HB386" s="455" t="str">
        <f t="shared" si="3726"/>
        <v/>
      </c>
      <c r="HC386" s="455">
        <f t="shared" si="3727"/>
        <v>0</v>
      </c>
      <c r="HD386" s="456"/>
      <c r="HE386" s="455">
        <f t="shared" si="3728"/>
        <v>0</v>
      </c>
      <c r="HF386" s="456"/>
      <c r="HG386" s="455">
        <f>ADHB!HH386</f>
        <v>0</v>
      </c>
      <c r="HH386" s="455">
        <f t="shared" si="3729"/>
        <v>0</v>
      </c>
      <c r="HI386" s="455">
        <f t="shared" si="3730"/>
        <v>0</v>
      </c>
      <c r="HJ386" s="456">
        <v>0.36319999999999997</v>
      </c>
      <c r="HK386" s="457">
        <f t="shared" si="3731"/>
        <v>0</v>
      </c>
      <c r="HL386" s="458">
        <f t="shared" si="3732"/>
        <v>0</v>
      </c>
      <c r="HM386" s="459"/>
      <c r="HN386" s="452">
        <v>8.0</v>
      </c>
      <c r="HO386" s="453" t="s">
        <v>186</v>
      </c>
      <c r="HP386" s="454" t="s">
        <v>132</v>
      </c>
      <c r="HQ386" s="454" t="s">
        <v>132</v>
      </c>
      <c r="HR386" s="455"/>
      <c r="HS386" s="455" t="str">
        <f t="shared" si="3733"/>
        <v/>
      </c>
      <c r="HT386" s="455">
        <f t="shared" si="3734"/>
        <v>0</v>
      </c>
      <c r="HU386" s="456"/>
      <c r="HV386" s="455">
        <f t="shared" si="3735"/>
        <v>0</v>
      </c>
      <c r="HW386" s="456"/>
      <c r="HX386" s="455">
        <f>ADHB!HY386</f>
        <v>0</v>
      </c>
      <c r="HY386" s="455">
        <f t="shared" si="3736"/>
        <v>0</v>
      </c>
      <c r="HZ386" s="455">
        <f t="shared" si="3737"/>
        <v>0</v>
      </c>
      <c r="IA386" s="456">
        <v>0.36319999999999997</v>
      </c>
      <c r="IB386" s="457">
        <f t="shared" si="3738"/>
        <v>0</v>
      </c>
      <c r="IC386" s="458">
        <f t="shared" si="3739"/>
        <v>0</v>
      </c>
      <c r="ID386" s="459"/>
      <c r="IE386" s="452">
        <v>8.0</v>
      </c>
      <c r="IF386" s="453" t="s">
        <v>186</v>
      </c>
      <c r="IG386" s="454" t="s">
        <v>132</v>
      </c>
      <c r="IH386" s="454" t="s">
        <v>132</v>
      </c>
      <c r="II386" s="455"/>
      <c r="IJ386" s="455" t="str">
        <f t="shared" si="3740"/>
        <v/>
      </c>
      <c r="IK386" s="455">
        <f t="shared" si="3741"/>
        <v>0</v>
      </c>
      <c r="IL386" s="456"/>
      <c r="IM386" s="455">
        <f t="shared" si="3742"/>
        <v>0</v>
      </c>
      <c r="IN386" s="456"/>
      <c r="IO386" s="455">
        <f>ADHB!IP386</f>
        <v>0</v>
      </c>
      <c r="IP386" s="455">
        <f t="shared" si="3743"/>
        <v>0</v>
      </c>
      <c r="IQ386" s="455">
        <f t="shared" si="3744"/>
        <v>0</v>
      </c>
      <c r="IR386" s="456">
        <v>0.36319999999999997</v>
      </c>
      <c r="IS386" s="457">
        <f t="shared" si="3745"/>
        <v>0</v>
      </c>
      <c r="IT386" s="458">
        <f t="shared" si="3746"/>
        <v>0</v>
      </c>
      <c r="IU386" s="459"/>
      <c r="IV386" s="452">
        <v>8.0</v>
      </c>
      <c r="IW386" s="453" t="s">
        <v>186</v>
      </c>
      <c r="IX386" s="454" t="s">
        <v>132</v>
      </c>
      <c r="IY386" s="454" t="s">
        <v>132</v>
      </c>
      <c r="IZ386" s="455"/>
      <c r="JA386" s="455" t="str">
        <f t="shared" si="3747"/>
        <v/>
      </c>
      <c r="JB386" s="455">
        <f t="shared" si="3748"/>
        <v>0</v>
      </c>
      <c r="JC386" s="456"/>
      <c r="JD386" s="455">
        <f t="shared" si="3749"/>
        <v>0</v>
      </c>
      <c r="JE386" s="456"/>
      <c r="JF386" s="455">
        <f>ADHB!JG386</f>
        <v>0</v>
      </c>
      <c r="JG386" s="455">
        <f t="shared" si="3750"/>
        <v>0</v>
      </c>
      <c r="JH386" s="455">
        <f t="shared" si="3751"/>
        <v>0</v>
      </c>
      <c r="JI386" s="456">
        <v>0.36319999999999997</v>
      </c>
      <c r="JJ386" s="457">
        <f t="shared" si="3752"/>
        <v>0</v>
      </c>
      <c r="JK386" s="458">
        <f t="shared" si="3753"/>
        <v>0</v>
      </c>
      <c r="JL386" s="459"/>
      <c r="JM386" s="452">
        <v>8.0</v>
      </c>
      <c r="JN386" s="453" t="s">
        <v>186</v>
      </c>
      <c r="JO386" s="454" t="s">
        <v>132</v>
      </c>
      <c r="JP386" s="454" t="s">
        <v>132</v>
      </c>
      <c r="JQ386" s="455"/>
      <c r="JR386" s="455" t="str">
        <f t="shared" si="3754"/>
        <v/>
      </c>
      <c r="JS386" s="455">
        <f t="shared" si="3755"/>
        <v>0</v>
      </c>
      <c r="JT386" s="456"/>
      <c r="JU386" s="455">
        <f t="shared" si="3756"/>
        <v>0</v>
      </c>
      <c r="JV386" s="456"/>
      <c r="JW386" s="455" t="str">
        <f>ADHB!LF386</f>
        <v/>
      </c>
      <c r="JX386" s="455">
        <f t="shared" si="3757"/>
        <v>0</v>
      </c>
      <c r="JY386" s="455">
        <f t="shared" si="3758"/>
        <v>0</v>
      </c>
      <c r="JZ386" s="456">
        <v>0.36319999999999997</v>
      </c>
      <c r="KA386" s="457">
        <f t="shared" si="3759"/>
        <v>0</v>
      </c>
      <c r="KB386" s="458">
        <f t="shared" si="3760"/>
        <v>0</v>
      </c>
      <c r="KC386" s="459"/>
      <c r="KD386" s="452">
        <v>8.0</v>
      </c>
      <c r="KE386" s="453" t="s">
        <v>186</v>
      </c>
      <c r="KF386" s="454" t="s">
        <v>132</v>
      </c>
      <c r="KG386" s="454" t="s">
        <v>132</v>
      </c>
      <c r="KH386" s="455"/>
      <c r="KI386" s="455" t="str">
        <f t="shared" si="3761"/>
        <v/>
      </c>
      <c r="KJ386" s="455">
        <f t="shared" si="3762"/>
        <v>0</v>
      </c>
      <c r="KK386" s="456"/>
      <c r="KL386" s="455">
        <f t="shared" si="3763"/>
        <v>0</v>
      </c>
      <c r="KM386" s="456"/>
      <c r="KN386" s="455" t="str">
        <f>ADHB!LW386</f>
        <v/>
      </c>
      <c r="KO386" s="455">
        <f t="shared" si="3764"/>
        <v>0</v>
      </c>
      <c r="KP386" s="455">
        <f t="shared" si="3765"/>
        <v>0</v>
      </c>
      <c r="KQ386" s="456">
        <v>0.36319999999999997</v>
      </c>
      <c r="KR386" s="457">
        <f t="shared" si="3766"/>
        <v>0</v>
      </c>
      <c r="KS386" s="458">
        <f t="shared" si="3767"/>
        <v>0</v>
      </c>
      <c r="KT386" s="459"/>
      <c r="KU386" s="460"/>
    </row>
    <row r="387" ht="15.75" customHeight="1">
      <c r="A387" s="452">
        <v>9.0</v>
      </c>
      <c r="B387" s="453" t="s">
        <v>187</v>
      </c>
      <c r="C387" s="454" t="s">
        <v>132</v>
      </c>
      <c r="D387" s="454" t="s">
        <v>132</v>
      </c>
      <c r="E387" s="455"/>
      <c r="F387" s="455"/>
      <c r="G387" s="455">
        <f t="shared" si="3643"/>
        <v>0</v>
      </c>
      <c r="H387" s="456"/>
      <c r="I387" s="455">
        <f t="shared" si="3644"/>
        <v>0</v>
      </c>
      <c r="J387" s="456"/>
      <c r="K387" s="455">
        <f>ADHB!L387</f>
        <v>0</v>
      </c>
      <c r="L387" s="455">
        <f t="shared" si="3645"/>
        <v>0</v>
      </c>
      <c r="M387" s="455">
        <f t="shared" si="3646"/>
        <v>0</v>
      </c>
      <c r="N387" s="456">
        <v>0.36319999999999997</v>
      </c>
      <c r="O387" s="457">
        <f t="shared" si="3647"/>
        <v>0</v>
      </c>
      <c r="P387" s="458">
        <f t="shared" si="3648"/>
        <v>0</v>
      </c>
      <c r="Q387" s="459"/>
      <c r="R387" s="452">
        <v>9.0</v>
      </c>
      <c r="S387" s="453" t="s">
        <v>187</v>
      </c>
      <c r="T387" s="454" t="s">
        <v>132</v>
      </c>
      <c r="U387" s="454" t="s">
        <v>132</v>
      </c>
      <c r="V387" s="455"/>
      <c r="W387" s="455" t="str">
        <f t="shared" si="3649"/>
        <v/>
      </c>
      <c r="X387" s="455">
        <f t="shared" si="3650"/>
        <v>0</v>
      </c>
      <c r="Y387" s="456"/>
      <c r="Z387" s="455">
        <f t="shared" si="3651"/>
        <v>0</v>
      </c>
      <c r="AA387" s="456"/>
      <c r="AB387" s="455">
        <f>ADHB!AC387</f>
        <v>0</v>
      </c>
      <c r="AC387" s="455">
        <f t="shared" si="3652"/>
        <v>0</v>
      </c>
      <c r="AD387" s="455">
        <f t="shared" si="3653"/>
        <v>0</v>
      </c>
      <c r="AE387" s="456">
        <v>0.36319999999999997</v>
      </c>
      <c r="AF387" s="457">
        <f t="shared" si="3654"/>
        <v>0</v>
      </c>
      <c r="AG387" s="458">
        <f t="shared" si="3655"/>
        <v>0</v>
      </c>
      <c r="AH387" s="459"/>
      <c r="AI387" s="452">
        <v>9.0</v>
      </c>
      <c r="AJ387" s="453" t="s">
        <v>187</v>
      </c>
      <c r="AK387" s="454" t="s">
        <v>132</v>
      </c>
      <c r="AL387" s="454" t="s">
        <v>132</v>
      </c>
      <c r="AM387" s="455"/>
      <c r="AN387" s="455" t="str">
        <f t="shared" si="3656"/>
        <v/>
      </c>
      <c r="AO387" s="455">
        <f t="shared" si="3657"/>
        <v>0</v>
      </c>
      <c r="AP387" s="456"/>
      <c r="AQ387" s="455">
        <f t="shared" si="3658"/>
        <v>0</v>
      </c>
      <c r="AR387" s="456"/>
      <c r="AS387" s="455">
        <f>ADHB!AT387</f>
        <v>0</v>
      </c>
      <c r="AT387" s="455">
        <f t="shared" si="3659"/>
        <v>0</v>
      </c>
      <c r="AU387" s="455">
        <f t="shared" si="3660"/>
        <v>0</v>
      </c>
      <c r="AV387" s="456">
        <v>0.36319999999999997</v>
      </c>
      <c r="AW387" s="457">
        <f t="shared" si="3661"/>
        <v>0</v>
      </c>
      <c r="AX387" s="458">
        <f t="shared" si="3662"/>
        <v>0</v>
      </c>
      <c r="AY387" s="459"/>
      <c r="AZ387" s="452">
        <v>9.0</v>
      </c>
      <c r="BA387" s="453" t="s">
        <v>187</v>
      </c>
      <c r="BB387" s="454" t="s">
        <v>132</v>
      </c>
      <c r="BC387" s="454" t="s">
        <v>132</v>
      </c>
      <c r="BD387" s="455"/>
      <c r="BE387" s="455" t="str">
        <f t="shared" si="3663"/>
        <v/>
      </c>
      <c r="BF387" s="455">
        <f t="shared" si="3664"/>
        <v>0</v>
      </c>
      <c r="BG387" s="456"/>
      <c r="BH387" s="455">
        <f t="shared" si="3665"/>
        <v>0</v>
      </c>
      <c r="BI387" s="456"/>
      <c r="BJ387" s="455">
        <f>ADHB!BK387</f>
        <v>0</v>
      </c>
      <c r="BK387" s="455">
        <f t="shared" si="3666"/>
        <v>0</v>
      </c>
      <c r="BL387" s="455">
        <f t="shared" si="3667"/>
        <v>0</v>
      </c>
      <c r="BM387" s="456">
        <v>0.36319999999999997</v>
      </c>
      <c r="BN387" s="457">
        <f t="shared" si="3668"/>
        <v>0</v>
      </c>
      <c r="BO387" s="458">
        <f t="shared" si="3669"/>
        <v>0</v>
      </c>
      <c r="BP387" s="459"/>
      <c r="BQ387" s="452">
        <v>9.0</v>
      </c>
      <c r="BR387" s="453" t="s">
        <v>187</v>
      </c>
      <c r="BS387" s="454" t="s">
        <v>132</v>
      </c>
      <c r="BT387" s="454" t="s">
        <v>132</v>
      </c>
      <c r="BU387" s="455"/>
      <c r="BV387" s="455" t="str">
        <f t="shared" si="3670"/>
        <v/>
      </c>
      <c r="BW387" s="455">
        <f t="shared" si="3671"/>
        <v>0</v>
      </c>
      <c r="BX387" s="456"/>
      <c r="BY387" s="455">
        <f t="shared" si="3672"/>
        <v>0</v>
      </c>
      <c r="BZ387" s="456"/>
      <c r="CA387" s="455">
        <f>ADHB!CB387</f>
        <v>0</v>
      </c>
      <c r="CB387" s="455">
        <f t="shared" si="3673"/>
        <v>0</v>
      </c>
      <c r="CC387" s="455">
        <f t="shared" si="3674"/>
        <v>0</v>
      </c>
      <c r="CD387" s="456">
        <v>0.36319999999999997</v>
      </c>
      <c r="CE387" s="457">
        <f t="shared" si="3675"/>
        <v>0</v>
      </c>
      <c r="CF387" s="458">
        <f t="shared" si="3676"/>
        <v>0</v>
      </c>
      <c r="CG387" s="459"/>
      <c r="CH387" s="452">
        <v>9.0</v>
      </c>
      <c r="CI387" s="453" t="s">
        <v>187</v>
      </c>
      <c r="CJ387" s="454" t="s">
        <v>132</v>
      </c>
      <c r="CK387" s="454" t="s">
        <v>132</v>
      </c>
      <c r="CL387" s="455"/>
      <c r="CM387" s="455" t="str">
        <f t="shared" si="3677"/>
        <v/>
      </c>
      <c r="CN387" s="455">
        <f t="shared" si="3678"/>
        <v>0</v>
      </c>
      <c r="CO387" s="456"/>
      <c r="CP387" s="455">
        <f t="shared" si="3679"/>
        <v>0</v>
      </c>
      <c r="CQ387" s="456"/>
      <c r="CR387" s="455">
        <f>ADHB!CS387</f>
        <v>0</v>
      </c>
      <c r="CS387" s="455">
        <f t="shared" si="3680"/>
        <v>0</v>
      </c>
      <c r="CT387" s="455">
        <f t="shared" si="3681"/>
        <v>0</v>
      </c>
      <c r="CU387" s="456">
        <v>0.36319999999999997</v>
      </c>
      <c r="CV387" s="457">
        <f t="shared" si="3682"/>
        <v>0</v>
      </c>
      <c r="CW387" s="458">
        <f t="shared" si="3683"/>
        <v>0</v>
      </c>
      <c r="CX387" s="459"/>
      <c r="CY387" s="452">
        <v>9.0</v>
      </c>
      <c r="CZ387" s="453" t="s">
        <v>187</v>
      </c>
      <c r="DA387" s="454" t="s">
        <v>132</v>
      </c>
      <c r="DB387" s="454" t="s">
        <v>132</v>
      </c>
      <c r="DC387" s="455"/>
      <c r="DD387" s="455" t="str">
        <f t="shared" si="3684"/>
        <v/>
      </c>
      <c r="DE387" s="455">
        <f t="shared" si="3685"/>
        <v>0</v>
      </c>
      <c r="DF387" s="456"/>
      <c r="DG387" s="455">
        <f t="shared" si="3686"/>
        <v>0</v>
      </c>
      <c r="DH387" s="456"/>
      <c r="DI387" s="455">
        <f>ADHB!DJ387</f>
        <v>0</v>
      </c>
      <c r="DJ387" s="455">
        <f t="shared" si="3687"/>
        <v>0</v>
      </c>
      <c r="DK387" s="455">
        <f t="shared" si="3688"/>
        <v>0</v>
      </c>
      <c r="DL387" s="456">
        <v>0.36319999999999997</v>
      </c>
      <c r="DM387" s="457">
        <f t="shared" si="3689"/>
        <v>0</v>
      </c>
      <c r="DN387" s="458">
        <f t="shared" si="3690"/>
        <v>0</v>
      </c>
      <c r="DO387" s="459"/>
      <c r="DP387" s="452">
        <v>9.0</v>
      </c>
      <c r="DQ387" s="453" t="s">
        <v>187</v>
      </c>
      <c r="DR387" s="454" t="s">
        <v>132</v>
      </c>
      <c r="DS387" s="454" t="s">
        <v>132</v>
      </c>
      <c r="DT387" s="455"/>
      <c r="DU387" s="455" t="str">
        <f t="shared" si="3691"/>
        <v/>
      </c>
      <c r="DV387" s="455">
        <f t="shared" si="3692"/>
        <v>0</v>
      </c>
      <c r="DW387" s="456"/>
      <c r="DX387" s="455">
        <f t="shared" si="3693"/>
        <v>0</v>
      </c>
      <c r="DY387" s="456"/>
      <c r="DZ387" s="455">
        <f>ADHB!EA387</f>
        <v>0</v>
      </c>
      <c r="EA387" s="455">
        <f t="shared" si="3694"/>
        <v>0</v>
      </c>
      <c r="EB387" s="455">
        <f t="shared" si="3695"/>
        <v>0</v>
      </c>
      <c r="EC387" s="456">
        <v>0.36319999999999997</v>
      </c>
      <c r="ED387" s="457">
        <f t="shared" si="3696"/>
        <v>0</v>
      </c>
      <c r="EE387" s="458">
        <f t="shared" si="3697"/>
        <v>0</v>
      </c>
      <c r="EF387" s="459"/>
      <c r="EG387" s="452">
        <v>9.0</v>
      </c>
      <c r="EH387" s="453" t="s">
        <v>187</v>
      </c>
      <c r="EI387" s="454" t="s">
        <v>132</v>
      </c>
      <c r="EJ387" s="454" t="s">
        <v>132</v>
      </c>
      <c r="EK387" s="455"/>
      <c r="EL387" s="455" t="str">
        <f t="shared" si="3698"/>
        <v/>
      </c>
      <c r="EM387" s="455">
        <f t="shared" si="3699"/>
        <v>0</v>
      </c>
      <c r="EN387" s="456"/>
      <c r="EO387" s="455">
        <f t="shared" si="3700"/>
        <v>0</v>
      </c>
      <c r="EP387" s="456"/>
      <c r="EQ387" s="455">
        <f>ADHB!ER387</f>
        <v>0</v>
      </c>
      <c r="ER387" s="455">
        <f t="shared" si="3701"/>
        <v>0</v>
      </c>
      <c r="ES387" s="455">
        <f t="shared" si="3702"/>
        <v>0</v>
      </c>
      <c r="ET387" s="456">
        <v>0.36319999999999997</v>
      </c>
      <c r="EU387" s="457">
        <f t="shared" si="3703"/>
        <v>0</v>
      </c>
      <c r="EV387" s="458">
        <f t="shared" si="3704"/>
        <v>0</v>
      </c>
      <c r="EW387" s="459"/>
      <c r="EX387" s="452">
        <v>9.0</v>
      </c>
      <c r="EY387" s="453" t="s">
        <v>187</v>
      </c>
      <c r="EZ387" s="454" t="s">
        <v>132</v>
      </c>
      <c r="FA387" s="454" t="s">
        <v>132</v>
      </c>
      <c r="FB387" s="455"/>
      <c r="FC387" s="455" t="str">
        <f t="shared" si="3705"/>
        <v/>
      </c>
      <c r="FD387" s="455">
        <f t="shared" si="3706"/>
        <v>0</v>
      </c>
      <c r="FE387" s="456"/>
      <c r="FF387" s="455">
        <f t="shared" si="3707"/>
        <v>0</v>
      </c>
      <c r="FG387" s="456"/>
      <c r="FH387" s="455">
        <f>ADHB!FI387</f>
        <v>0</v>
      </c>
      <c r="FI387" s="455">
        <f t="shared" si="3708"/>
        <v>0</v>
      </c>
      <c r="FJ387" s="455">
        <f t="shared" si="3709"/>
        <v>0</v>
      </c>
      <c r="FK387" s="456">
        <v>0.36319999999999997</v>
      </c>
      <c r="FL387" s="457">
        <f t="shared" si="3710"/>
        <v>0</v>
      </c>
      <c r="FM387" s="458">
        <f t="shared" si="3711"/>
        <v>0</v>
      </c>
      <c r="FN387" s="459"/>
      <c r="FO387" s="452">
        <v>9.0</v>
      </c>
      <c r="FP387" s="453" t="s">
        <v>187</v>
      </c>
      <c r="FQ387" s="454" t="s">
        <v>132</v>
      </c>
      <c r="FR387" s="454" t="s">
        <v>132</v>
      </c>
      <c r="FS387" s="455"/>
      <c r="FT387" s="455" t="str">
        <f t="shared" si="3712"/>
        <v/>
      </c>
      <c r="FU387" s="455">
        <f t="shared" si="3713"/>
        <v>0</v>
      </c>
      <c r="FV387" s="456"/>
      <c r="FW387" s="455">
        <f t="shared" si="3714"/>
        <v>0</v>
      </c>
      <c r="FX387" s="456"/>
      <c r="FY387" s="455">
        <f>ADHB!FZ387</f>
        <v>0</v>
      </c>
      <c r="FZ387" s="455">
        <f t="shared" si="3715"/>
        <v>0</v>
      </c>
      <c r="GA387" s="455">
        <f t="shared" si="3716"/>
        <v>0</v>
      </c>
      <c r="GB387" s="456">
        <v>0.36319999999999997</v>
      </c>
      <c r="GC387" s="457">
        <f t="shared" si="3717"/>
        <v>0</v>
      </c>
      <c r="GD387" s="458">
        <f t="shared" si="3718"/>
        <v>0</v>
      </c>
      <c r="GE387" s="459"/>
      <c r="GF387" s="452">
        <v>9.0</v>
      </c>
      <c r="GG387" s="453" t="s">
        <v>187</v>
      </c>
      <c r="GH387" s="454" t="s">
        <v>132</v>
      </c>
      <c r="GI387" s="454" t="s">
        <v>132</v>
      </c>
      <c r="GJ387" s="455"/>
      <c r="GK387" s="455" t="str">
        <f t="shared" si="3719"/>
        <v/>
      </c>
      <c r="GL387" s="455">
        <f t="shared" si="3720"/>
        <v>0</v>
      </c>
      <c r="GM387" s="456"/>
      <c r="GN387" s="455">
        <f t="shared" si="3721"/>
        <v>0</v>
      </c>
      <c r="GO387" s="456"/>
      <c r="GP387" s="455">
        <f>ADHB!GQ387</f>
        <v>0</v>
      </c>
      <c r="GQ387" s="455">
        <f t="shared" si="3722"/>
        <v>0</v>
      </c>
      <c r="GR387" s="455">
        <f t="shared" si="3723"/>
        <v>0</v>
      </c>
      <c r="GS387" s="456">
        <v>0.36319999999999997</v>
      </c>
      <c r="GT387" s="457">
        <f t="shared" si="3724"/>
        <v>0</v>
      </c>
      <c r="GU387" s="458">
        <f t="shared" si="3725"/>
        <v>0</v>
      </c>
      <c r="GV387" s="459"/>
      <c r="GW387" s="452">
        <v>9.0</v>
      </c>
      <c r="GX387" s="453" t="s">
        <v>187</v>
      </c>
      <c r="GY387" s="454" t="s">
        <v>132</v>
      </c>
      <c r="GZ387" s="454" t="s">
        <v>132</v>
      </c>
      <c r="HA387" s="455"/>
      <c r="HB387" s="455" t="str">
        <f t="shared" si="3726"/>
        <v/>
      </c>
      <c r="HC387" s="455">
        <f t="shared" si="3727"/>
        <v>0</v>
      </c>
      <c r="HD387" s="456"/>
      <c r="HE387" s="455">
        <f t="shared" si="3728"/>
        <v>0</v>
      </c>
      <c r="HF387" s="456"/>
      <c r="HG387" s="455">
        <f>ADHB!HH387</f>
        <v>0</v>
      </c>
      <c r="HH387" s="455">
        <f t="shared" si="3729"/>
        <v>0</v>
      </c>
      <c r="HI387" s="455">
        <f t="shared" si="3730"/>
        <v>0</v>
      </c>
      <c r="HJ387" s="456">
        <v>0.36319999999999997</v>
      </c>
      <c r="HK387" s="457">
        <f t="shared" si="3731"/>
        <v>0</v>
      </c>
      <c r="HL387" s="458">
        <f t="shared" si="3732"/>
        <v>0</v>
      </c>
      <c r="HM387" s="459"/>
      <c r="HN387" s="452">
        <v>9.0</v>
      </c>
      <c r="HO387" s="453" t="s">
        <v>187</v>
      </c>
      <c r="HP387" s="454" t="s">
        <v>132</v>
      </c>
      <c r="HQ387" s="454" t="s">
        <v>132</v>
      </c>
      <c r="HR387" s="455"/>
      <c r="HS387" s="455" t="str">
        <f t="shared" si="3733"/>
        <v/>
      </c>
      <c r="HT387" s="455">
        <f t="shared" si="3734"/>
        <v>0</v>
      </c>
      <c r="HU387" s="456"/>
      <c r="HV387" s="455">
        <f t="shared" si="3735"/>
        <v>0</v>
      </c>
      <c r="HW387" s="456"/>
      <c r="HX387" s="455">
        <f>ADHB!HY387</f>
        <v>0</v>
      </c>
      <c r="HY387" s="455">
        <f t="shared" si="3736"/>
        <v>0</v>
      </c>
      <c r="HZ387" s="455">
        <f t="shared" si="3737"/>
        <v>0</v>
      </c>
      <c r="IA387" s="456">
        <v>0.36319999999999997</v>
      </c>
      <c r="IB387" s="457">
        <f t="shared" si="3738"/>
        <v>0</v>
      </c>
      <c r="IC387" s="458">
        <f t="shared" si="3739"/>
        <v>0</v>
      </c>
      <c r="ID387" s="459"/>
      <c r="IE387" s="452">
        <v>9.0</v>
      </c>
      <c r="IF387" s="453" t="s">
        <v>187</v>
      </c>
      <c r="IG387" s="454" t="s">
        <v>132</v>
      </c>
      <c r="IH387" s="454" t="s">
        <v>132</v>
      </c>
      <c r="II387" s="455"/>
      <c r="IJ387" s="455" t="str">
        <f t="shared" si="3740"/>
        <v/>
      </c>
      <c r="IK387" s="455">
        <f t="shared" si="3741"/>
        <v>0</v>
      </c>
      <c r="IL387" s="456"/>
      <c r="IM387" s="455">
        <f t="shared" si="3742"/>
        <v>0</v>
      </c>
      <c r="IN387" s="456"/>
      <c r="IO387" s="455">
        <f>ADHB!IP387</f>
        <v>0</v>
      </c>
      <c r="IP387" s="455">
        <f t="shared" si="3743"/>
        <v>0</v>
      </c>
      <c r="IQ387" s="455">
        <f t="shared" si="3744"/>
        <v>0</v>
      </c>
      <c r="IR387" s="456">
        <v>0.36319999999999997</v>
      </c>
      <c r="IS387" s="457">
        <f t="shared" si="3745"/>
        <v>0</v>
      </c>
      <c r="IT387" s="458">
        <f t="shared" si="3746"/>
        <v>0</v>
      </c>
      <c r="IU387" s="459"/>
      <c r="IV387" s="452">
        <v>9.0</v>
      </c>
      <c r="IW387" s="453" t="s">
        <v>187</v>
      </c>
      <c r="IX387" s="454" t="s">
        <v>132</v>
      </c>
      <c r="IY387" s="454" t="s">
        <v>132</v>
      </c>
      <c r="IZ387" s="455"/>
      <c r="JA387" s="455" t="str">
        <f t="shared" si="3747"/>
        <v/>
      </c>
      <c r="JB387" s="455">
        <f t="shared" si="3748"/>
        <v>0</v>
      </c>
      <c r="JC387" s="456"/>
      <c r="JD387" s="455">
        <f t="shared" si="3749"/>
        <v>0</v>
      </c>
      <c r="JE387" s="456"/>
      <c r="JF387" s="455">
        <f>ADHB!JG387</f>
        <v>0</v>
      </c>
      <c r="JG387" s="455">
        <f t="shared" si="3750"/>
        <v>0</v>
      </c>
      <c r="JH387" s="455">
        <f t="shared" si="3751"/>
        <v>0</v>
      </c>
      <c r="JI387" s="456">
        <v>0.36319999999999997</v>
      </c>
      <c r="JJ387" s="457">
        <f t="shared" si="3752"/>
        <v>0</v>
      </c>
      <c r="JK387" s="458">
        <f t="shared" si="3753"/>
        <v>0</v>
      </c>
      <c r="JL387" s="459"/>
      <c r="JM387" s="452">
        <v>9.0</v>
      </c>
      <c r="JN387" s="453" t="s">
        <v>187</v>
      </c>
      <c r="JO387" s="454" t="s">
        <v>132</v>
      </c>
      <c r="JP387" s="454" t="s">
        <v>132</v>
      </c>
      <c r="JQ387" s="455"/>
      <c r="JR387" s="455" t="str">
        <f t="shared" si="3754"/>
        <v/>
      </c>
      <c r="JS387" s="455">
        <f t="shared" si="3755"/>
        <v>0</v>
      </c>
      <c r="JT387" s="456"/>
      <c r="JU387" s="455">
        <f t="shared" si="3756"/>
        <v>0</v>
      </c>
      <c r="JV387" s="456"/>
      <c r="JW387" s="455" t="str">
        <f>ADHB!LF387</f>
        <v/>
      </c>
      <c r="JX387" s="455">
        <f t="shared" si="3757"/>
        <v>0</v>
      </c>
      <c r="JY387" s="455">
        <f t="shared" si="3758"/>
        <v>0</v>
      </c>
      <c r="JZ387" s="456">
        <v>0.36319999999999997</v>
      </c>
      <c r="KA387" s="457">
        <f t="shared" si="3759"/>
        <v>0</v>
      </c>
      <c r="KB387" s="458">
        <f t="shared" si="3760"/>
        <v>0</v>
      </c>
      <c r="KC387" s="459"/>
      <c r="KD387" s="452">
        <v>9.0</v>
      </c>
      <c r="KE387" s="453" t="s">
        <v>187</v>
      </c>
      <c r="KF387" s="454" t="s">
        <v>132</v>
      </c>
      <c r="KG387" s="454" t="s">
        <v>132</v>
      </c>
      <c r="KH387" s="455"/>
      <c r="KI387" s="455" t="str">
        <f t="shared" si="3761"/>
        <v/>
      </c>
      <c r="KJ387" s="455">
        <f t="shared" si="3762"/>
        <v>0</v>
      </c>
      <c r="KK387" s="456"/>
      <c r="KL387" s="455">
        <f t="shared" si="3763"/>
        <v>0</v>
      </c>
      <c r="KM387" s="456"/>
      <c r="KN387" s="455" t="str">
        <f>ADHB!LW387</f>
        <v/>
      </c>
      <c r="KO387" s="455">
        <f t="shared" si="3764"/>
        <v>0</v>
      </c>
      <c r="KP387" s="455">
        <f t="shared" si="3765"/>
        <v>0</v>
      </c>
      <c r="KQ387" s="456">
        <v>0.36319999999999997</v>
      </c>
      <c r="KR387" s="457">
        <f t="shared" si="3766"/>
        <v>0</v>
      </c>
      <c r="KS387" s="458">
        <f t="shared" si="3767"/>
        <v>0</v>
      </c>
      <c r="KT387" s="459"/>
      <c r="KU387" s="460"/>
    </row>
    <row r="388" ht="15.75" customHeight="1">
      <c r="A388" s="452">
        <v>10.0</v>
      </c>
      <c r="B388" s="453" t="s">
        <v>188</v>
      </c>
      <c r="C388" s="454" t="s">
        <v>132</v>
      </c>
      <c r="D388" s="454" t="s">
        <v>132</v>
      </c>
      <c r="E388" s="455"/>
      <c r="F388" s="455"/>
      <c r="G388" s="455">
        <f t="shared" si="3643"/>
        <v>0</v>
      </c>
      <c r="H388" s="456"/>
      <c r="I388" s="455">
        <f t="shared" si="3644"/>
        <v>0</v>
      </c>
      <c r="J388" s="456"/>
      <c r="K388" s="455">
        <f>ADHB!L388</f>
        <v>0</v>
      </c>
      <c r="L388" s="455">
        <f t="shared" si="3645"/>
        <v>0</v>
      </c>
      <c r="M388" s="455">
        <f t="shared" si="3646"/>
        <v>0</v>
      </c>
      <c r="N388" s="456">
        <v>0.36319999999999997</v>
      </c>
      <c r="O388" s="457">
        <f t="shared" si="3647"/>
        <v>0</v>
      </c>
      <c r="P388" s="458">
        <f t="shared" si="3648"/>
        <v>0</v>
      </c>
      <c r="Q388" s="459"/>
      <c r="R388" s="452">
        <v>10.0</v>
      </c>
      <c r="S388" s="453" t="s">
        <v>188</v>
      </c>
      <c r="T388" s="454" t="s">
        <v>132</v>
      </c>
      <c r="U388" s="454" t="s">
        <v>132</v>
      </c>
      <c r="V388" s="455"/>
      <c r="W388" s="455" t="str">
        <f t="shared" si="3649"/>
        <v/>
      </c>
      <c r="X388" s="455">
        <f t="shared" si="3650"/>
        <v>0</v>
      </c>
      <c r="Y388" s="456"/>
      <c r="Z388" s="455">
        <f t="shared" si="3651"/>
        <v>0</v>
      </c>
      <c r="AA388" s="456"/>
      <c r="AB388" s="455">
        <f>ADHB!AC388</f>
        <v>0</v>
      </c>
      <c r="AC388" s="455">
        <f t="shared" si="3652"/>
        <v>0</v>
      </c>
      <c r="AD388" s="455">
        <f t="shared" si="3653"/>
        <v>0</v>
      </c>
      <c r="AE388" s="456">
        <v>0.36319999999999997</v>
      </c>
      <c r="AF388" s="457">
        <f t="shared" si="3654"/>
        <v>0</v>
      </c>
      <c r="AG388" s="458">
        <f t="shared" si="3655"/>
        <v>0</v>
      </c>
      <c r="AH388" s="459"/>
      <c r="AI388" s="452">
        <v>10.0</v>
      </c>
      <c r="AJ388" s="453" t="s">
        <v>188</v>
      </c>
      <c r="AK388" s="454" t="s">
        <v>132</v>
      </c>
      <c r="AL388" s="454" t="s">
        <v>132</v>
      </c>
      <c r="AM388" s="455"/>
      <c r="AN388" s="455" t="str">
        <f t="shared" si="3656"/>
        <v/>
      </c>
      <c r="AO388" s="455">
        <f t="shared" si="3657"/>
        <v>0</v>
      </c>
      <c r="AP388" s="456"/>
      <c r="AQ388" s="455">
        <f t="shared" si="3658"/>
        <v>0</v>
      </c>
      <c r="AR388" s="456"/>
      <c r="AS388" s="455">
        <f>ADHB!AT388</f>
        <v>0</v>
      </c>
      <c r="AT388" s="455">
        <f t="shared" si="3659"/>
        <v>0</v>
      </c>
      <c r="AU388" s="455">
        <f t="shared" si="3660"/>
        <v>0</v>
      </c>
      <c r="AV388" s="456">
        <v>0.36319999999999997</v>
      </c>
      <c r="AW388" s="457">
        <f t="shared" si="3661"/>
        <v>0</v>
      </c>
      <c r="AX388" s="458">
        <f t="shared" si="3662"/>
        <v>0</v>
      </c>
      <c r="AY388" s="459"/>
      <c r="AZ388" s="452">
        <v>10.0</v>
      </c>
      <c r="BA388" s="453" t="s">
        <v>188</v>
      </c>
      <c r="BB388" s="454" t="s">
        <v>132</v>
      </c>
      <c r="BC388" s="454" t="s">
        <v>132</v>
      </c>
      <c r="BD388" s="455"/>
      <c r="BE388" s="455" t="str">
        <f t="shared" si="3663"/>
        <v/>
      </c>
      <c r="BF388" s="455">
        <f t="shared" si="3664"/>
        <v>0</v>
      </c>
      <c r="BG388" s="456"/>
      <c r="BH388" s="455">
        <f t="shared" si="3665"/>
        <v>0</v>
      </c>
      <c r="BI388" s="456"/>
      <c r="BJ388" s="455">
        <f>ADHB!BK388</f>
        <v>0</v>
      </c>
      <c r="BK388" s="455">
        <f t="shared" si="3666"/>
        <v>0</v>
      </c>
      <c r="BL388" s="455">
        <f t="shared" si="3667"/>
        <v>0</v>
      </c>
      <c r="BM388" s="456">
        <v>0.36319999999999997</v>
      </c>
      <c r="BN388" s="457">
        <f t="shared" si="3668"/>
        <v>0</v>
      </c>
      <c r="BO388" s="458">
        <f t="shared" si="3669"/>
        <v>0</v>
      </c>
      <c r="BP388" s="459"/>
      <c r="BQ388" s="452">
        <v>10.0</v>
      </c>
      <c r="BR388" s="453" t="s">
        <v>188</v>
      </c>
      <c r="BS388" s="454" t="s">
        <v>132</v>
      </c>
      <c r="BT388" s="454" t="s">
        <v>132</v>
      </c>
      <c r="BU388" s="455"/>
      <c r="BV388" s="455" t="str">
        <f t="shared" si="3670"/>
        <v/>
      </c>
      <c r="BW388" s="455">
        <f t="shared" si="3671"/>
        <v>0</v>
      </c>
      <c r="BX388" s="456"/>
      <c r="BY388" s="455">
        <f t="shared" si="3672"/>
        <v>0</v>
      </c>
      <c r="BZ388" s="456"/>
      <c r="CA388" s="455">
        <f>ADHB!CB388</f>
        <v>0</v>
      </c>
      <c r="CB388" s="455">
        <f t="shared" si="3673"/>
        <v>0</v>
      </c>
      <c r="CC388" s="455">
        <f t="shared" si="3674"/>
        <v>0</v>
      </c>
      <c r="CD388" s="456">
        <v>0.36319999999999997</v>
      </c>
      <c r="CE388" s="457">
        <f t="shared" si="3675"/>
        <v>0</v>
      </c>
      <c r="CF388" s="458">
        <f t="shared" si="3676"/>
        <v>0</v>
      </c>
      <c r="CG388" s="459"/>
      <c r="CH388" s="452">
        <v>10.0</v>
      </c>
      <c r="CI388" s="453" t="s">
        <v>188</v>
      </c>
      <c r="CJ388" s="454" t="s">
        <v>132</v>
      </c>
      <c r="CK388" s="454" t="s">
        <v>132</v>
      </c>
      <c r="CL388" s="455"/>
      <c r="CM388" s="455" t="str">
        <f t="shared" si="3677"/>
        <v/>
      </c>
      <c r="CN388" s="455">
        <f t="shared" si="3678"/>
        <v>0</v>
      </c>
      <c r="CO388" s="456"/>
      <c r="CP388" s="455">
        <f t="shared" si="3679"/>
        <v>0</v>
      </c>
      <c r="CQ388" s="456"/>
      <c r="CR388" s="455">
        <f>ADHB!CS388</f>
        <v>0</v>
      </c>
      <c r="CS388" s="455">
        <f t="shared" si="3680"/>
        <v>0</v>
      </c>
      <c r="CT388" s="455">
        <f t="shared" si="3681"/>
        <v>0</v>
      </c>
      <c r="CU388" s="456">
        <v>0.36319999999999997</v>
      </c>
      <c r="CV388" s="457">
        <f t="shared" si="3682"/>
        <v>0</v>
      </c>
      <c r="CW388" s="458">
        <f t="shared" si="3683"/>
        <v>0</v>
      </c>
      <c r="CX388" s="459"/>
      <c r="CY388" s="452">
        <v>10.0</v>
      </c>
      <c r="CZ388" s="453" t="s">
        <v>188</v>
      </c>
      <c r="DA388" s="454" t="s">
        <v>132</v>
      </c>
      <c r="DB388" s="454" t="s">
        <v>132</v>
      </c>
      <c r="DC388" s="455"/>
      <c r="DD388" s="455" t="str">
        <f t="shared" si="3684"/>
        <v/>
      </c>
      <c r="DE388" s="455">
        <f t="shared" si="3685"/>
        <v>0</v>
      </c>
      <c r="DF388" s="456"/>
      <c r="DG388" s="455">
        <f t="shared" si="3686"/>
        <v>0</v>
      </c>
      <c r="DH388" s="456"/>
      <c r="DI388" s="455">
        <f>ADHB!DJ388</f>
        <v>0</v>
      </c>
      <c r="DJ388" s="455">
        <f t="shared" si="3687"/>
        <v>0</v>
      </c>
      <c r="DK388" s="455">
        <f t="shared" si="3688"/>
        <v>0</v>
      </c>
      <c r="DL388" s="456">
        <v>0.36319999999999997</v>
      </c>
      <c r="DM388" s="457">
        <f t="shared" si="3689"/>
        <v>0</v>
      </c>
      <c r="DN388" s="458">
        <f t="shared" si="3690"/>
        <v>0</v>
      </c>
      <c r="DO388" s="459"/>
      <c r="DP388" s="452">
        <v>10.0</v>
      </c>
      <c r="DQ388" s="453" t="s">
        <v>188</v>
      </c>
      <c r="DR388" s="454" t="s">
        <v>132</v>
      </c>
      <c r="DS388" s="454" t="s">
        <v>132</v>
      </c>
      <c r="DT388" s="455"/>
      <c r="DU388" s="455" t="str">
        <f t="shared" si="3691"/>
        <v/>
      </c>
      <c r="DV388" s="455">
        <f t="shared" si="3692"/>
        <v>0</v>
      </c>
      <c r="DW388" s="456"/>
      <c r="DX388" s="455">
        <f t="shared" si="3693"/>
        <v>0</v>
      </c>
      <c r="DY388" s="456"/>
      <c r="DZ388" s="455">
        <f>ADHB!EA388</f>
        <v>0</v>
      </c>
      <c r="EA388" s="455">
        <f t="shared" si="3694"/>
        <v>0</v>
      </c>
      <c r="EB388" s="455">
        <f t="shared" si="3695"/>
        <v>0</v>
      </c>
      <c r="EC388" s="456">
        <v>0.36319999999999997</v>
      </c>
      <c r="ED388" s="457">
        <f t="shared" si="3696"/>
        <v>0</v>
      </c>
      <c r="EE388" s="458">
        <f t="shared" si="3697"/>
        <v>0</v>
      </c>
      <c r="EF388" s="459"/>
      <c r="EG388" s="452">
        <v>10.0</v>
      </c>
      <c r="EH388" s="453" t="s">
        <v>188</v>
      </c>
      <c r="EI388" s="454" t="s">
        <v>132</v>
      </c>
      <c r="EJ388" s="454" t="s">
        <v>132</v>
      </c>
      <c r="EK388" s="455"/>
      <c r="EL388" s="455" t="str">
        <f t="shared" si="3698"/>
        <v/>
      </c>
      <c r="EM388" s="455">
        <f t="shared" si="3699"/>
        <v>0</v>
      </c>
      <c r="EN388" s="456"/>
      <c r="EO388" s="455">
        <f t="shared" si="3700"/>
        <v>0</v>
      </c>
      <c r="EP388" s="456"/>
      <c r="EQ388" s="455">
        <f>ADHB!ER388</f>
        <v>0</v>
      </c>
      <c r="ER388" s="455">
        <f t="shared" si="3701"/>
        <v>0</v>
      </c>
      <c r="ES388" s="455">
        <f t="shared" si="3702"/>
        <v>0</v>
      </c>
      <c r="ET388" s="456">
        <v>0.36319999999999997</v>
      </c>
      <c r="EU388" s="457">
        <f t="shared" si="3703"/>
        <v>0</v>
      </c>
      <c r="EV388" s="458">
        <f t="shared" si="3704"/>
        <v>0</v>
      </c>
      <c r="EW388" s="459"/>
      <c r="EX388" s="452">
        <v>10.0</v>
      </c>
      <c r="EY388" s="453" t="s">
        <v>188</v>
      </c>
      <c r="EZ388" s="454" t="s">
        <v>132</v>
      </c>
      <c r="FA388" s="454" t="s">
        <v>132</v>
      </c>
      <c r="FB388" s="455"/>
      <c r="FC388" s="455" t="str">
        <f t="shared" si="3705"/>
        <v/>
      </c>
      <c r="FD388" s="455">
        <f t="shared" si="3706"/>
        <v>0</v>
      </c>
      <c r="FE388" s="456"/>
      <c r="FF388" s="455">
        <f t="shared" si="3707"/>
        <v>0</v>
      </c>
      <c r="FG388" s="456"/>
      <c r="FH388" s="455">
        <f>ADHB!FI388</f>
        <v>0</v>
      </c>
      <c r="FI388" s="455">
        <f t="shared" si="3708"/>
        <v>0</v>
      </c>
      <c r="FJ388" s="455">
        <f t="shared" si="3709"/>
        <v>0</v>
      </c>
      <c r="FK388" s="456">
        <v>0.36319999999999997</v>
      </c>
      <c r="FL388" s="457">
        <f t="shared" si="3710"/>
        <v>0</v>
      </c>
      <c r="FM388" s="458">
        <f t="shared" si="3711"/>
        <v>0</v>
      </c>
      <c r="FN388" s="459"/>
      <c r="FO388" s="452">
        <v>10.0</v>
      </c>
      <c r="FP388" s="453" t="s">
        <v>188</v>
      </c>
      <c r="FQ388" s="454" t="s">
        <v>132</v>
      </c>
      <c r="FR388" s="454" t="s">
        <v>132</v>
      </c>
      <c r="FS388" s="455"/>
      <c r="FT388" s="455" t="str">
        <f t="shared" si="3712"/>
        <v/>
      </c>
      <c r="FU388" s="455">
        <f t="shared" si="3713"/>
        <v>0</v>
      </c>
      <c r="FV388" s="456"/>
      <c r="FW388" s="455">
        <f t="shared" si="3714"/>
        <v>0</v>
      </c>
      <c r="FX388" s="456"/>
      <c r="FY388" s="455">
        <f>ADHB!FZ388</f>
        <v>0</v>
      </c>
      <c r="FZ388" s="455">
        <f t="shared" si="3715"/>
        <v>0</v>
      </c>
      <c r="GA388" s="455">
        <f t="shared" si="3716"/>
        <v>0</v>
      </c>
      <c r="GB388" s="456">
        <v>0.36319999999999997</v>
      </c>
      <c r="GC388" s="457">
        <f t="shared" si="3717"/>
        <v>0</v>
      </c>
      <c r="GD388" s="458">
        <f t="shared" si="3718"/>
        <v>0</v>
      </c>
      <c r="GE388" s="459"/>
      <c r="GF388" s="452">
        <v>10.0</v>
      </c>
      <c r="GG388" s="453" t="s">
        <v>188</v>
      </c>
      <c r="GH388" s="454" t="s">
        <v>132</v>
      </c>
      <c r="GI388" s="454" t="s">
        <v>132</v>
      </c>
      <c r="GJ388" s="455"/>
      <c r="GK388" s="455" t="str">
        <f t="shared" si="3719"/>
        <v/>
      </c>
      <c r="GL388" s="455">
        <f t="shared" si="3720"/>
        <v>0</v>
      </c>
      <c r="GM388" s="456"/>
      <c r="GN388" s="455">
        <f t="shared" si="3721"/>
        <v>0</v>
      </c>
      <c r="GO388" s="456"/>
      <c r="GP388" s="455">
        <f>ADHB!GQ388</f>
        <v>0</v>
      </c>
      <c r="GQ388" s="455">
        <f t="shared" si="3722"/>
        <v>0</v>
      </c>
      <c r="GR388" s="455">
        <f t="shared" si="3723"/>
        <v>0</v>
      </c>
      <c r="GS388" s="456">
        <v>0.36319999999999997</v>
      </c>
      <c r="GT388" s="457">
        <f t="shared" si="3724"/>
        <v>0</v>
      </c>
      <c r="GU388" s="458">
        <f t="shared" si="3725"/>
        <v>0</v>
      </c>
      <c r="GV388" s="459"/>
      <c r="GW388" s="452">
        <v>10.0</v>
      </c>
      <c r="GX388" s="453" t="s">
        <v>188</v>
      </c>
      <c r="GY388" s="454" t="s">
        <v>132</v>
      </c>
      <c r="GZ388" s="454" t="s">
        <v>132</v>
      </c>
      <c r="HA388" s="455"/>
      <c r="HB388" s="455" t="str">
        <f t="shared" si="3726"/>
        <v/>
      </c>
      <c r="HC388" s="455">
        <f t="shared" si="3727"/>
        <v>0</v>
      </c>
      <c r="HD388" s="456"/>
      <c r="HE388" s="455">
        <f t="shared" si="3728"/>
        <v>0</v>
      </c>
      <c r="HF388" s="456"/>
      <c r="HG388" s="455">
        <f>ADHB!HH388</f>
        <v>0</v>
      </c>
      <c r="HH388" s="455">
        <f t="shared" si="3729"/>
        <v>0</v>
      </c>
      <c r="HI388" s="455">
        <f t="shared" si="3730"/>
        <v>0</v>
      </c>
      <c r="HJ388" s="456">
        <v>0.36319999999999997</v>
      </c>
      <c r="HK388" s="457">
        <f t="shared" si="3731"/>
        <v>0</v>
      </c>
      <c r="HL388" s="458">
        <f t="shared" si="3732"/>
        <v>0</v>
      </c>
      <c r="HM388" s="459"/>
      <c r="HN388" s="452">
        <v>10.0</v>
      </c>
      <c r="HO388" s="453" t="s">
        <v>188</v>
      </c>
      <c r="HP388" s="454" t="s">
        <v>132</v>
      </c>
      <c r="HQ388" s="454" t="s">
        <v>132</v>
      </c>
      <c r="HR388" s="455"/>
      <c r="HS388" s="455" t="str">
        <f t="shared" si="3733"/>
        <v/>
      </c>
      <c r="HT388" s="455">
        <f t="shared" si="3734"/>
        <v>0</v>
      </c>
      <c r="HU388" s="456"/>
      <c r="HV388" s="455">
        <f t="shared" si="3735"/>
        <v>0</v>
      </c>
      <c r="HW388" s="456"/>
      <c r="HX388" s="455">
        <f>ADHB!HY388</f>
        <v>0</v>
      </c>
      <c r="HY388" s="455">
        <f t="shared" si="3736"/>
        <v>0</v>
      </c>
      <c r="HZ388" s="455">
        <f t="shared" si="3737"/>
        <v>0</v>
      </c>
      <c r="IA388" s="456">
        <v>0.36319999999999997</v>
      </c>
      <c r="IB388" s="457">
        <f t="shared" si="3738"/>
        <v>0</v>
      </c>
      <c r="IC388" s="458">
        <f t="shared" si="3739"/>
        <v>0</v>
      </c>
      <c r="ID388" s="459"/>
      <c r="IE388" s="452">
        <v>10.0</v>
      </c>
      <c r="IF388" s="453" t="s">
        <v>188</v>
      </c>
      <c r="IG388" s="454" t="s">
        <v>132</v>
      </c>
      <c r="IH388" s="454" t="s">
        <v>132</v>
      </c>
      <c r="II388" s="455"/>
      <c r="IJ388" s="455" t="str">
        <f t="shared" si="3740"/>
        <v/>
      </c>
      <c r="IK388" s="455">
        <f t="shared" si="3741"/>
        <v>0</v>
      </c>
      <c r="IL388" s="456"/>
      <c r="IM388" s="455">
        <f t="shared" si="3742"/>
        <v>0</v>
      </c>
      <c r="IN388" s="456"/>
      <c r="IO388" s="455">
        <f>ADHB!IP388</f>
        <v>0</v>
      </c>
      <c r="IP388" s="455">
        <f t="shared" si="3743"/>
        <v>0</v>
      </c>
      <c r="IQ388" s="455">
        <f t="shared" si="3744"/>
        <v>0</v>
      </c>
      <c r="IR388" s="456">
        <v>0.36319999999999997</v>
      </c>
      <c r="IS388" s="457">
        <f t="shared" si="3745"/>
        <v>0</v>
      </c>
      <c r="IT388" s="458">
        <f t="shared" si="3746"/>
        <v>0</v>
      </c>
      <c r="IU388" s="459"/>
      <c r="IV388" s="452">
        <v>10.0</v>
      </c>
      <c r="IW388" s="453" t="s">
        <v>188</v>
      </c>
      <c r="IX388" s="454" t="s">
        <v>132</v>
      </c>
      <c r="IY388" s="454" t="s">
        <v>132</v>
      </c>
      <c r="IZ388" s="455"/>
      <c r="JA388" s="455" t="str">
        <f t="shared" si="3747"/>
        <v/>
      </c>
      <c r="JB388" s="455">
        <f t="shared" si="3748"/>
        <v>0</v>
      </c>
      <c r="JC388" s="456"/>
      <c r="JD388" s="455">
        <f t="shared" si="3749"/>
        <v>0</v>
      </c>
      <c r="JE388" s="456"/>
      <c r="JF388" s="455">
        <f>ADHB!JG388</f>
        <v>0</v>
      </c>
      <c r="JG388" s="455">
        <f t="shared" si="3750"/>
        <v>0</v>
      </c>
      <c r="JH388" s="455">
        <f t="shared" si="3751"/>
        <v>0</v>
      </c>
      <c r="JI388" s="456">
        <v>0.36319999999999997</v>
      </c>
      <c r="JJ388" s="457">
        <f t="shared" si="3752"/>
        <v>0</v>
      </c>
      <c r="JK388" s="458">
        <f t="shared" si="3753"/>
        <v>0</v>
      </c>
      <c r="JL388" s="459"/>
      <c r="JM388" s="452">
        <v>10.0</v>
      </c>
      <c r="JN388" s="453" t="s">
        <v>188</v>
      </c>
      <c r="JO388" s="454" t="s">
        <v>132</v>
      </c>
      <c r="JP388" s="454" t="s">
        <v>132</v>
      </c>
      <c r="JQ388" s="455"/>
      <c r="JR388" s="455" t="str">
        <f t="shared" si="3754"/>
        <v/>
      </c>
      <c r="JS388" s="455">
        <f t="shared" si="3755"/>
        <v>0</v>
      </c>
      <c r="JT388" s="456"/>
      <c r="JU388" s="455">
        <f t="shared" si="3756"/>
        <v>0</v>
      </c>
      <c r="JV388" s="456"/>
      <c r="JW388" s="455" t="str">
        <f>ADHB!LF388</f>
        <v/>
      </c>
      <c r="JX388" s="455">
        <f t="shared" si="3757"/>
        <v>0</v>
      </c>
      <c r="JY388" s="455">
        <f t="shared" si="3758"/>
        <v>0</v>
      </c>
      <c r="JZ388" s="456">
        <v>0.36319999999999997</v>
      </c>
      <c r="KA388" s="457">
        <f t="shared" si="3759"/>
        <v>0</v>
      </c>
      <c r="KB388" s="458">
        <f t="shared" si="3760"/>
        <v>0</v>
      </c>
      <c r="KC388" s="459"/>
      <c r="KD388" s="452">
        <v>10.0</v>
      </c>
      <c r="KE388" s="453" t="s">
        <v>188</v>
      </c>
      <c r="KF388" s="454" t="s">
        <v>132</v>
      </c>
      <c r="KG388" s="454" t="s">
        <v>132</v>
      </c>
      <c r="KH388" s="455"/>
      <c r="KI388" s="455" t="str">
        <f t="shared" si="3761"/>
        <v/>
      </c>
      <c r="KJ388" s="455">
        <f t="shared" si="3762"/>
        <v>0</v>
      </c>
      <c r="KK388" s="456"/>
      <c r="KL388" s="455">
        <f t="shared" si="3763"/>
        <v>0</v>
      </c>
      <c r="KM388" s="456"/>
      <c r="KN388" s="455" t="str">
        <f>ADHB!LW388</f>
        <v/>
      </c>
      <c r="KO388" s="455">
        <f t="shared" si="3764"/>
        <v>0</v>
      </c>
      <c r="KP388" s="455">
        <f t="shared" si="3765"/>
        <v>0</v>
      </c>
      <c r="KQ388" s="456">
        <v>0.36319999999999997</v>
      </c>
      <c r="KR388" s="457">
        <f t="shared" si="3766"/>
        <v>0</v>
      </c>
      <c r="KS388" s="458">
        <f t="shared" si="3767"/>
        <v>0</v>
      </c>
      <c r="KT388" s="459"/>
      <c r="KU388" s="460"/>
    </row>
    <row r="389" ht="15.75" customHeight="1">
      <c r="A389" s="452">
        <v>11.0</v>
      </c>
      <c r="B389" s="453" t="s">
        <v>189</v>
      </c>
      <c r="C389" s="454" t="s">
        <v>132</v>
      </c>
      <c r="D389" s="454" t="s">
        <v>132</v>
      </c>
      <c r="E389" s="455"/>
      <c r="F389" s="455"/>
      <c r="G389" s="455">
        <f t="shared" si="3643"/>
        <v>0</v>
      </c>
      <c r="H389" s="456"/>
      <c r="I389" s="455">
        <f t="shared" si="3644"/>
        <v>0</v>
      </c>
      <c r="J389" s="456"/>
      <c r="K389" s="455">
        <f>ADHB!L389</f>
        <v>0</v>
      </c>
      <c r="L389" s="455">
        <f t="shared" si="3645"/>
        <v>0</v>
      </c>
      <c r="M389" s="455">
        <f t="shared" si="3646"/>
        <v>0</v>
      </c>
      <c r="N389" s="456">
        <v>0.36319999999999997</v>
      </c>
      <c r="O389" s="457">
        <f t="shared" si="3647"/>
        <v>0</v>
      </c>
      <c r="P389" s="458">
        <f t="shared" si="3648"/>
        <v>0</v>
      </c>
      <c r="Q389" s="459"/>
      <c r="R389" s="452">
        <v>11.0</v>
      </c>
      <c r="S389" s="453" t="s">
        <v>189</v>
      </c>
      <c r="T389" s="454" t="s">
        <v>132</v>
      </c>
      <c r="U389" s="454" t="s">
        <v>132</v>
      </c>
      <c r="V389" s="455"/>
      <c r="W389" s="455" t="str">
        <f t="shared" si="3649"/>
        <v/>
      </c>
      <c r="X389" s="455">
        <f t="shared" si="3650"/>
        <v>0</v>
      </c>
      <c r="Y389" s="456"/>
      <c r="Z389" s="455">
        <f t="shared" si="3651"/>
        <v>0</v>
      </c>
      <c r="AA389" s="456"/>
      <c r="AB389" s="455">
        <f>ADHB!AC389</f>
        <v>0</v>
      </c>
      <c r="AC389" s="455">
        <f t="shared" si="3652"/>
        <v>0</v>
      </c>
      <c r="AD389" s="455">
        <f t="shared" si="3653"/>
        <v>0</v>
      </c>
      <c r="AE389" s="456">
        <v>0.36319999999999997</v>
      </c>
      <c r="AF389" s="457">
        <f t="shared" si="3654"/>
        <v>0</v>
      </c>
      <c r="AG389" s="458">
        <f t="shared" si="3655"/>
        <v>0</v>
      </c>
      <c r="AH389" s="459"/>
      <c r="AI389" s="452">
        <v>11.0</v>
      </c>
      <c r="AJ389" s="453" t="s">
        <v>189</v>
      </c>
      <c r="AK389" s="454" t="s">
        <v>132</v>
      </c>
      <c r="AL389" s="454" t="s">
        <v>132</v>
      </c>
      <c r="AM389" s="455"/>
      <c r="AN389" s="455" t="str">
        <f t="shared" si="3656"/>
        <v/>
      </c>
      <c r="AO389" s="455">
        <f t="shared" si="3657"/>
        <v>0</v>
      </c>
      <c r="AP389" s="456"/>
      <c r="AQ389" s="455">
        <f t="shared" si="3658"/>
        <v>0</v>
      </c>
      <c r="AR389" s="456"/>
      <c r="AS389" s="455">
        <f>ADHB!AT389</f>
        <v>0</v>
      </c>
      <c r="AT389" s="455">
        <f t="shared" si="3659"/>
        <v>0</v>
      </c>
      <c r="AU389" s="455">
        <f t="shared" si="3660"/>
        <v>0</v>
      </c>
      <c r="AV389" s="456">
        <v>0.36319999999999997</v>
      </c>
      <c r="AW389" s="457">
        <f t="shared" si="3661"/>
        <v>0</v>
      </c>
      <c r="AX389" s="458">
        <f t="shared" si="3662"/>
        <v>0</v>
      </c>
      <c r="AY389" s="459"/>
      <c r="AZ389" s="452">
        <v>11.0</v>
      </c>
      <c r="BA389" s="453" t="s">
        <v>189</v>
      </c>
      <c r="BB389" s="454" t="s">
        <v>132</v>
      </c>
      <c r="BC389" s="454" t="s">
        <v>132</v>
      </c>
      <c r="BD389" s="455"/>
      <c r="BE389" s="455" t="str">
        <f t="shared" si="3663"/>
        <v/>
      </c>
      <c r="BF389" s="455">
        <f t="shared" si="3664"/>
        <v>0</v>
      </c>
      <c r="BG389" s="456"/>
      <c r="BH389" s="455">
        <f t="shared" si="3665"/>
        <v>0</v>
      </c>
      <c r="BI389" s="456"/>
      <c r="BJ389" s="455">
        <f>ADHB!BK389</f>
        <v>0</v>
      </c>
      <c r="BK389" s="455">
        <f t="shared" si="3666"/>
        <v>0</v>
      </c>
      <c r="BL389" s="455">
        <f t="shared" si="3667"/>
        <v>0</v>
      </c>
      <c r="BM389" s="456">
        <v>0.36319999999999997</v>
      </c>
      <c r="BN389" s="457">
        <f t="shared" si="3668"/>
        <v>0</v>
      </c>
      <c r="BO389" s="458">
        <f t="shared" si="3669"/>
        <v>0</v>
      </c>
      <c r="BP389" s="459"/>
      <c r="BQ389" s="452">
        <v>11.0</v>
      </c>
      <c r="BR389" s="453" t="s">
        <v>189</v>
      </c>
      <c r="BS389" s="454" t="s">
        <v>132</v>
      </c>
      <c r="BT389" s="454" t="s">
        <v>132</v>
      </c>
      <c r="BU389" s="455"/>
      <c r="BV389" s="455" t="str">
        <f t="shared" si="3670"/>
        <v/>
      </c>
      <c r="BW389" s="455">
        <f t="shared" si="3671"/>
        <v>0</v>
      </c>
      <c r="BX389" s="456"/>
      <c r="BY389" s="455">
        <f t="shared" si="3672"/>
        <v>0</v>
      </c>
      <c r="BZ389" s="456"/>
      <c r="CA389" s="455">
        <f>ADHB!CB389</f>
        <v>0</v>
      </c>
      <c r="CB389" s="455">
        <f t="shared" si="3673"/>
        <v>0</v>
      </c>
      <c r="CC389" s="455">
        <f t="shared" si="3674"/>
        <v>0</v>
      </c>
      <c r="CD389" s="456">
        <v>0.36319999999999997</v>
      </c>
      <c r="CE389" s="457">
        <f t="shared" si="3675"/>
        <v>0</v>
      </c>
      <c r="CF389" s="458">
        <f t="shared" si="3676"/>
        <v>0</v>
      </c>
      <c r="CG389" s="459"/>
      <c r="CH389" s="452">
        <v>11.0</v>
      </c>
      <c r="CI389" s="453" t="s">
        <v>189</v>
      </c>
      <c r="CJ389" s="454" t="s">
        <v>132</v>
      </c>
      <c r="CK389" s="454" t="s">
        <v>132</v>
      </c>
      <c r="CL389" s="455"/>
      <c r="CM389" s="455" t="str">
        <f t="shared" si="3677"/>
        <v/>
      </c>
      <c r="CN389" s="455">
        <f t="shared" si="3678"/>
        <v>0</v>
      </c>
      <c r="CO389" s="456"/>
      <c r="CP389" s="455">
        <f t="shared" si="3679"/>
        <v>0</v>
      </c>
      <c r="CQ389" s="456"/>
      <c r="CR389" s="455">
        <f>ADHB!CS389</f>
        <v>0</v>
      </c>
      <c r="CS389" s="455">
        <f t="shared" si="3680"/>
        <v>0</v>
      </c>
      <c r="CT389" s="455">
        <f t="shared" si="3681"/>
        <v>0</v>
      </c>
      <c r="CU389" s="456">
        <v>0.36319999999999997</v>
      </c>
      <c r="CV389" s="457">
        <f t="shared" si="3682"/>
        <v>0</v>
      </c>
      <c r="CW389" s="458">
        <f t="shared" si="3683"/>
        <v>0</v>
      </c>
      <c r="CX389" s="459"/>
      <c r="CY389" s="452">
        <v>11.0</v>
      </c>
      <c r="CZ389" s="453" t="s">
        <v>189</v>
      </c>
      <c r="DA389" s="454" t="s">
        <v>132</v>
      </c>
      <c r="DB389" s="454" t="s">
        <v>132</v>
      </c>
      <c r="DC389" s="455"/>
      <c r="DD389" s="455" t="str">
        <f t="shared" si="3684"/>
        <v/>
      </c>
      <c r="DE389" s="455">
        <f t="shared" si="3685"/>
        <v>0</v>
      </c>
      <c r="DF389" s="456"/>
      <c r="DG389" s="455">
        <f t="shared" si="3686"/>
        <v>0</v>
      </c>
      <c r="DH389" s="456"/>
      <c r="DI389" s="455">
        <f>ADHB!DJ389</f>
        <v>0</v>
      </c>
      <c r="DJ389" s="455">
        <f t="shared" si="3687"/>
        <v>0</v>
      </c>
      <c r="DK389" s="455">
        <f t="shared" si="3688"/>
        <v>0</v>
      </c>
      <c r="DL389" s="456">
        <v>0.36319999999999997</v>
      </c>
      <c r="DM389" s="457">
        <f t="shared" si="3689"/>
        <v>0</v>
      </c>
      <c r="DN389" s="458">
        <f t="shared" si="3690"/>
        <v>0</v>
      </c>
      <c r="DO389" s="459"/>
      <c r="DP389" s="452">
        <v>11.0</v>
      </c>
      <c r="DQ389" s="453" t="s">
        <v>189</v>
      </c>
      <c r="DR389" s="454" t="s">
        <v>132</v>
      </c>
      <c r="DS389" s="454" t="s">
        <v>132</v>
      </c>
      <c r="DT389" s="455"/>
      <c r="DU389" s="455" t="str">
        <f t="shared" si="3691"/>
        <v/>
      </c>
      <c r="DV389" s="455">
        <f t="shared" si="3692"/>
        <v>0</v>
      </c>
      <c r="DW389" s="456"/>
      <c r="DX389" s="455">
        <f t="shared" si="3693"/>
        <v>0</v>
      </c>
      <c r="DY389" s="456"/>
      <c r="DZ389" s="455">
        <f>ADHB!EA389</f>
        <v>0</v>
      </c>
      <c r="EA389" s="455">
        <f t="shared" si="3694"/>
        <v>0</v>
      </c>
      <c r="EB389" s="455">
        <f t="shared" si="3695"/>
        <v>0</v>
      </c>
      <c r="EC389" s="456">
        <v>0.36319999999999997</v>
      </c>
      <c r="ED389" s="457">
        <f t="shared" si="3696"/>
        <v>0</v>
      </c>
      <c r="EE389" s="458">
        <f t="shared" si="3697"/>
        <v>0</v>
      </c>
      <c r="EF389" s="459"/>
      <c r="EG389" s="452">
        <v>11.0</v>
      </c>
      <c r="EH389" s="453" t="s">
        <v>189</v>
      </c>
      <c r="EI389" s="454" t="s">
        <v>132</v>
      </c>
      <c r="EJ389" s="454" t="s">
        <v>132</v>
      </c>
      <c r="EK389" s="455"/>
      <c r="EL389" s="455" t="str">
        <f t="shared" si="3698"/>
        <v/>
      </c>
      <c r="EM389" s="455">
        <f t="shared" si="3699"/>
        <v>0</v>
      </c>
      <c r="EN389" s="456"/>
      <c r="EO389" s="455">
        <f t="shared" si="3700"/>
        <v>0</v>
      </c>
      <c r="EP389" s="456"/>
      <c r="EQ389" s="455">
        <f>ADHB!ER389</f>
        <v>0</v>
      </c>
      <c r="ER389" s="455">
        <f t="shared" si="3701"/>
        <v>0</v>
      </c>
      <c r="ES389" s="455">
        <f t="shared" si="3702"/>
        <v>0</v>
      </c>
      <c r="ET389" s="456">
        <v>0.36319999999999997</v>
      </c>
      <c r="EU389" s="457">
        <f t="shared" si="3703"/>
        <v>0</v>
      </c>
      <c r="EV389" s="458">
        <f t="shared" si="3704"/>
        <v>0</v>
      </c>
      <c r="EW389" s="459"/>
      <c r="EX389" s="452">
        <v>11.0</v>
      </c>
      <c r="EY389" s="453" t="s">
        <v>189</v>
      </c>
      <c r="EZ389" s="454" t="s">
        <v>132</v>
      </c>
      <c r="FA389" s="454" t="s">
        <v>132</v>
      </c>
      <c r="FB389" s="455"/>
      <c r="FC389" s="455" t="str">
        <f t="shared" si="3705"/>
        <v/>
      </c>
      <c r="FD389" s="455">
        <f t="shared" si="3706"/>
        <v>0</v>
      </c>
      <c r="FE389" s="456"/>
      <c r="FF389" s="455">
        <f t="shared" si="3707"/>
        <v>0</v>
      </c>
      <c r="FG389" s="456"/>
      <c r="FH389" s="455">
        <f>ADHB!FI389</f>
        <v>0</v>
      </c>
      <c r="FI389" s="455">
        <f t="shared" si="3708"/>
        <v>0</v>
      </c>
      <c r="FJ389" s="455">
        <f t="shared" si="3709"/>
        <v>0</v>
      </c>
      <c r="FK389" s="456">
        <v>0.36319999999999997</v>
      </c>
      <c r="FL389" s="457">
        <f t="shared" si="3710"/>
        <v>0</v>
      </c>
      <c r="FM389" s="458">
        <f t="shared" si="3711"/>
        <v>0</v>
      </c>
      <c r="FN389" s="459"/>
      <c r="FO389" s="452">
        <v>11.0</v>
      </c>
      <c r="FP389" s="453" t="s">
        <v>189</v>
      </c>
      <c r="FQ389" s="454" t="s">
        <v>132</v>
      </c>
      <c r="FR389" s="454" t="s">
        <v>132</v>
      </c>
      <c r="FS389" s="455"/>
      <c r="FT389" s="455" t="str">
        <f t="shared" si="3712"/>
        <v/>
      </c>
      <c r="FU389" s="455">
        <f t="shared" si="3713"/>
        <v>0</v>
      </c>
      <c r="FV389" s="456"/>
      <c r="FW389" s="455">
        <f t="shared" si="3714"/>
        <v>0</v>
      </c>
      <c r="FX389" s="456"/>
      <c r="FY389" s="455">
        <f>ADHB!FZ389</f>
        <v>0</v>
      </c>
      <c r="FZ389" s="455">
        <f t="shared" si="3715"/>
        <v>0</v>
      </c>
      <c r="GA389" s="455">
        <f t="shared" si="3716"/>
        <v>0</v>
      </c>
      <c r="GB389" s="456">
        <v>0.36319999999999997</v>
      </c>
      <c r="GC389" s="457">
        <f t="shared" si="3717"/>
        <v>0</v>
      </c>
      <c r="GD389" s="458">
        <f t="shared" si="3718"/>
        <v>0</v>
      </c>
      <c r="GE389" s="459"/>
      <c r="GF389" s="452">
        <v>11.0</v>
      </c>
      <c r="GG389" s="453" t="s">
        <v>189</v>
      </c>
      <c r="GH389" s="454" t="s">
        <v>132</v>
      </c>
      <c r="GI389" s="454" t="s">
        <v>132</v>
      </c>
      <c r="GJ389" s="455"/>
      <c r="GK389" s="455" t="str">
        <f t="shared" si="3719"/>
        <v/>
      </c>
      <c r="GL389" s="455">
        <f t="shared" si="3720"/>
        <v>0</v>
      </c>
      <c r="GM389" s="456"/>
      <c r="GN389" s="455">
        <f t="shared" si="3721"/>
        <v>0</v>
      </c>
      <c r="GO389" s="456"/>
      <c r="GP389" s="455">
        <f>ADHB!GQ389</f>
        <v>0</v>
      </c>
      <c r="GQ389" s="455">
        <f t="shared" si="3722"/>
        <v>0</v>
      </c>
      <c r="GR389" s="455">
        <f t="shared" si="3723"/>
        <v>0</v>
      </c>
      <c r="GS389" s="456">
        <v>0.36319999999999997</v>
      </c>
      <c r="GT389" s="457">
        <f t="shared" si="3724"/>
        <v>0</v>
      </c>
      <c r="GU389" s="458">
        <f t="shared" si="3725"/>
        <v>0</v>
      </c>
      <c r="GV389" s="459"/>
      <c r="GW389" s="452">
        <v>11.0</v>
      </c>
      <c r="GX389" s="453" t="s">
        <v>189</v>
      </c>
      <c r="GY389" s="454" t="s">
        <v>132</v>
      </c>
      <c r="GZ389" s="454" t="s">
        <v>132</v>
      </c>
      <c r="HA389" s="455"/>
      <c r="HB389" s="455" t="str">
        <f t="shared" si="3726"/>
        <v/>
      </c>
      <c r="HC389" s="455">
        <f t="shared" si="3727"/>
        <v>0</v>
      </c>
      <c r="HD389" s="456"/>
      <c r="HE389" s="455">
        <f t="shared" si="3728"/>
        <v>0</v>
      </c>
      <c r="HF389" s="456"/>
      <c r="HG389" s="455">
        <f>ADHB!HH389</f>
        <v>0</v>
      </c>
      <c r="HH389" s="455">
        <f t="shared" si="3729"/>
        <v>0</v>
      </c>
      <c r="HI389" s="455">
        <f t="shared" si="3730"/>
        <v>0</v>
      </c>
      <c r="HJ389" s="456">
        <v>0.36319999999999997</v>
      </c>
      <c r="HK389" s="457">
        <f t="shared" si="3731"/>
        <v>0</v>
      </c>
      <c r="HL389" s="458">
        <f t="shared" si="3732"/>
        <v>0</v>
      </c>
      <c r="HM389" s="459"/>
      <c r="HN389" s="452">
        <v>11.0</v>
      </c>
      <c r="HO389" s="453" t="s">
        <v>189</v>
      </c>
      <c r="HP389" s="454" t="s">
        <v>132</v>
      </c>
      <c r="HQ389" s="454" t="s">
        <v>132</v>
      </c>
      <c r="HR389" s="455"/>
      <c r="HS389" s="455" t="str">
        <f t="shared" si="3733"/>
        <v/>
      </c>
      <c r="HT389" s="455">
        <f t="shared" si="3734"/>
        <v>0</v>
      </c>
      <c r="HU389" s="456"/>
      <c r="HV389" s="455">
        <f t="shared" si="3735"/>
        <v>0</v>
      </c>
      <c r="HW389" s="456"/>
      <c r="HX389" s="455">
        <f>ADHB!HY389</f>
        <v>0</v>
      </c>
      <c r="HY389" s="455">
        <f t="shared" si="3736"/>
        <v>0</v>
      </c>
      <c r="HZ389" s="455">
        <f t="shared" si="3737"/>
        <v>0</v>
      </c>
      <c r="IA389" s="456">
        <v>0.36319999999999997</v>
      </c>
      <c r="IB389" s="457">
        <f t="shared" si="3738"/>
        <v>0</v>
      </c>
      <c r="IC389" s="458">
        <f t="shared" si="3739"/>
        <v>0</v>
      </c>
      <c r="ID389" s="459"/>
      <c r="IE389" s="452">
        <v>11.0</v>
      </c>
      <c r="IF389" s="453" t="s">
        <v>189</v>
      </c>
      <c r="IG389" s="454" t="s">
        <v>132</v>
      </c>
      <c r="IH389" s="454" t="s">
        <v>132</v>
      </c>
      <c r="II389" s="455"/>
      <c r="IJ389" s="455" t="str">
        <f t="shared" si="3740"/>
        <v/>
      </c>
      <c r="IK389" s="455">
        <f t="shared" si="3741"/>
        <v>0</v>
      </c>
      <c r="IL389" s="456"/>
      <c r="IM389" s="455">
        <f t="shared" si="3742"/>
        <v>0</v>
      </c>
      <c r="IN389" s="456"/>
      <c r="IO389" s="455">
        <f>ADHB!IP389</f>
        <v>0</v>
      </c>
      <c r="IP389" s="455">
        <f t="shared" si="3743"/>
        <v>0</v>
      </c>
      <c r="IQ389" s="455">
        <f t="shared" si="3744"/>
        <v>0</v>
      </c>
      <c r="IR389" s="456">
        <v>0.36319999999999997</v>
      </c>
      <c r="IS389" s="457">
        <f t="shared" si="3745"/>
        <v>0</v>
      </c>
      <c r="IT389" s="458">
        <f t="shared" si="3746"/>
        <v>0</v>
      </c>
      <c r="IU389" s="459"/>
      <c r="IV389" s="452">
        <v>11.0</v>
      </c>
      <c r="IW389" s="453" t="s">
        <v>189</v>
      </c>
      <c r="IX389" s="454" t="s">
        <v>132</v>
      </c>
      <c r="IY389" s="454" t="s">
        <v>132</v>
      </c>
      <c r="IZ389" s="455"/>
      <c r="JA389" s="455" t="str">
        <f t="shared" si="3747"/>
        <v/>
      </c>
      <c r="JB389" s="455">
        <f t="shared" si="3748"/>
        <v>0</v>
      </c>
      <c r="JC389" s="456"/>
      <c r="JD389" s="455">
        <f t="shared" si="3749"/>
        <v>0</v>
      </c>
      <c r="JE389" s="456"/>
      <c r="JF389" s="455">
        <f>ADHB!JG389</f>
        <v>0</v>
      </c>
      <c r="JG389" s="455">
        <f t="shared" si="3750"/>
        <v>0</v>
      </c>
      <c r="JH389" s="455">
        <f t="shared" si="3751"/>
        <v>0</v>
      </c>
      <c r="JI389" s="456">
        <v>0.36319999999999997</v>
      </c>
      <c r="JJ389" s="457">
        <f t="shared" si="3752"/>
        <v>0</v>
      </c>
      <c r="JK389" s="458">
        <f t="shared" si="3753"/>
        <v>0</v>
      </c>
      <c r="JL389" s="459"/>
      <c r="JM389" s="452">
        <v>11.0</v>
      </c>
      <c r="JN389" s="453" t="s">
        <v>189</v>
      </c>
      <c r="JO389" s="454" t="s">
        <v>132</v>
      </c>
      <c r="JP389" s="454" t="s">
        <v>132</v>
      </c>
      <c r="JQ389" s="455"/>
      <c r="JR389" s="455" t="str">
        <f t="shared" si="3754"/>
        <v/>
      </c>
      <c r="JS389" s="455">
        <f t="shared" si="3755"/>
        <v>0</v>
      </c>
      <c r="JT389" s="456"/>
      <c r="JU389" s="455">
        <f t="shared" si="3756"/>
        <v>0</v>
      </c>
      <c r="JV389" s="456"/>
      <c r="JW389" s="455" t="str">
        <f>ADHB!LF389</f>
        <v/>
      </c>
      <c r="JX389" s="455">
        <f t="shared" si="3757"/>
        <v>0</v>
      </c>
      <c r="JY389" s="455">
        <f t="shared" si="3758"/>
        <v>0</v>
      </c>
      <c r="JZ389" s="456">
        <v>0.36319999999999997</v>
      </c>
      <c r="KA389" s="457">
        <f t="shared" si="3759"/>
        <v>0</v>
      </c>
      <c r="KB389" s="458">
        <f t="shared" si="3760"/>
        <v>0</v>
      </c>
      <c r="KC389" s="459"/>
      <c r="KD389" s="452">
        <v>11.0</v>
      </c>
      <c r="KE389" s="453" t="s">
        <v>189</v>
      </c>
      <c r="KF389" s="454" t="s">
        <v>132</v>
      </c>
      <c r="KG389" s="454" t="s">
        <v>132</v>
      </c>
      <c r="KH389" s="455"/>
      <c r="KI389" s="455" t="str">
        <f t="shared" si="3761"/>
        <v/>
      </c>
      <c r="KJ389" s="455">
        <f t="shared" si="3762"/>
        <v>0</v>
      </c>
      <c r="KK389" s="456"/>
      <c r="KL389" s="455">
        <f t="shared" si="3763"/>
        <v>0</v>
      </c>
      <c r="KM389" s="456"/>
      <c r="KN389" s="455" t="str">
        <f>ADHB!LW389</f>
        <v/>
      </c>
      <c r="KO389" s="455">
        <f t="shared" si="3764"/>
        <v>0</v>
      </c>
      <c r="KP389" s="455">
        <f t="shared" si="3765"/>
        <v>0</v>
      </c>
      <c r="KQ389" s="456">
        <v>0.36319999999999997</v>
      </c>
      <c r="KR389" s="457">
        <f t="shared" si="3766"/>
        <v>0</v>
      </c>
      <c r="KS389" s="458">
        <f t="shared" si="3767"/>
        <v>0</v>
      </c>
      <c r="KT389" s="459"/>
      <c r="KU389" s="460"/>
    </row>
    <row r="390" ht="15.75" customHeight="1">
      <c r="A390" s="452">
        <v>12.0</v>
      </c>
      <c r="B390" s="453" t="s">
        <v>190</v>
      </c>
      <c r="C390" s="454" t="s">
        <v>132</v>
      </c>
      <c r="D390" s="454" t="s">
        <v>132</v>
      </c>
      <c r="E390" s="455"/>
      <c r="F390" s="455"/>
      <c r="G390" s="455">
        <f t="shared" si="3643"/>
        <v>0</v>
      </c>
      <c r="H390" s="456"/>
      <c r="I390" s="455">
        <f t="shared" si="3644"/>
        <v>0</v>
      </c>
      <c r="J390" s="456"/>
      <c r="K390" s="455">
        <f>ADHB!L390</f>
        <v>0</v>
      </c>
      <c r="L390" s="455">
        <f t="shared" si="3645"/>
        <v>0</v>
      </c>
      <c r="M390" s="455">
        <f t="shared" si="3646"/>
        <v>0</v>
      </c>
      <c r="N390" s="456">
        <v>0.36319999999999997</v>
      </c>
      <c r="O390" s="457">
        <f t="shared" si="3647"/>
        <v>0</v>
      </c>
      <c r="P390" s="458">
        <f t="shared" si="3648"/>
        <v>0</v>
      </c>
      <c r="Q390" s="459"/>
      <c r="R390" s="452">
        <v>12.0</v>
      </c>
      <c r="S390" s="453" t="s">
        <v>190</v>
      </c>
      <c r="T390" s="454" t="s">
        <v>132</v>
      </c>
      <c r="U390" s="454" t="s">
        <v>132</v>
      </c>
      <c r="V390" s="455"/>
      <c r="W390" s="455" t="str">
        <f t="shared" si="3649"/>
        <v/>
      </c>
      <c r="X390" s="455">
        <f t="shared" si="3650"/>
        <v>0</v>
      </c>
      <c r="Y390" s="456"/>
      <c r="Z390" s="455">
        <f t="shared" si="3651"/>
        <v>0</v>
      </c>
      <c r="AA390" s="456"/>
      <c r="AB390" s="455">
        <f>ADHB!AC390</f>
        <v>0</v>
      </c>
      <c r="AC390" s="455">
        <f t="shared" si="3652"/>
        <v>0</v>
      </c>
      <c r="AD390" s="455">
        <f t="shared" si="3653"/>
        <v>0</v>
      </c>
      <c r="AE390" s="456">
        <v>0.36319999999999997</v>
      </c>
      <c r="AF390" s="457">
        <f t="shared" si="3654"/>
        <v>0</v>
      </c>
      <c r="AG390" s="458">
        <f t="shared" si="3655"/>
        <v>0</v>
      </c>
      <c r="AH390" s="459"/>
      <c r="AI390" s="452">
        <v>12.0</v>
      </c>
      <c r="AJ390" s="453" t="s">
        <v>190</v>
      </c>
      <c r="AK390" s="454" t="s">
        <v>132</v>
      </c>
      <c r="AL390" s="454" t="s">
        <v>132</v>
      </c>
      <c r="AM390" s="455"/>
      <c r="AN390" s="455" t="str">
        <f t="shared" si="3656"/>
        <v/>
      </c>
      <c r="AO390" s="455">
        <f t="shared" si="3657"/>
        <v>0</v>
      </c>
      <c r="AP390" s="456"/>
      <c r="AQ390" s="455">
        <f t="shared" si="3658"/>
        <v>0</v>
      </c>
      <c r="AR390" s="456"/>
      <c r="AS390" s="455">
        <f>ADHB!AT390</f>
        <v>0</v>
      </c>
      <c r="AT390" s="455">
        <f t="shared" si="3659"/>
        <v>0</v>
      </c>
      <c r="AU390" s="455">
        <f t="shared" si="3660"/>
        <v>0</v>
      </c>
      <c r="AV390" s="456">
        <v>0.36319999999999997</v>
      </c>
      <c r="AW390" s="457">
        <f t="shared" si="3661"/>
        <v>0</v>
      </c>
      <c r="AX390" s="458">
        <f t="shared" si="3662"/>
        <v>0</v>
      </c>
      <c r="AY390" s="459"/>
      <c r="AZ390" s="452">
        <v>12.0</v>
      </c>
      <c r="BA390" s="453" t="s">
        <v>190</v>
      </c>
      <c r="BB390" s="454" t="s">
        <v>132</v>
      </c>
      <c r="BC390" s="454" t="s">
        <v>132</v>
      </c>
      <c r="BD390" s="455"/>
      <c r="BE390" s="455" t="str">
        <f t="shared" si="3663"/>
        <v/>
      </c>
      <c r="BF390" s="455">
        <f t="shared" si="3664"/>
        <v>0</v>
      </c>
      <c r="BG390" s="456"/>
      <c r="BH390" s="455">
        <f t="shared" si="3665"/>
        <v>0</v>
      </c>
      <c r="BI390" s="456"/>
      <c r="BJ390" s="455">
        <f>ADHB!BK390</f>
        <v>0</v>
      </c>
      <c r="BK390" s="455">
        <f t="shared" si="3666"/>
        <v>0</v>
      </c>
      <c r="BL390" s="455">
        <f t="shared" si="3667"/>
        <v>0</v>
      </c>
      <c r="BM390" s="456">
        <v>0.36319999999999997</v>
      </c>
      <c r="BN390" s="457">
        <f t="shared" si="3668"/>
        <v>0</v>
      </c>
      <c r="BO390" s="458">
        <f t="shared" si="3669"/>
        <v>0</v>
      </c>
      <c r="BP390" s="459"/>
      <c r="BQ390" s="452">
        <v>12.0</v>
      </c>
      <c r="BR390" s="453" t="s">
        <v>190</v>
      </c>
      <c r="BS390" s="454" t="s">
        <v>132</v>
      </c>
      <c r="BT390" s="454" t="s">
        <v>132</v>
      </c>
      <c r="BU390" s="455"/>
      <c r="BV390" s="455" t="str">
        <f t="shared" si="3670"/>
        <v/>
      </c>
      <c r="BW390" s="455">
        <f t="shared" si="3671"/>
        <v>0</v>
      </c>
      <c r="BX390" s="456"/>
      <c r="BY390" s="455">
        <f t="shared" si="3672"/>
        <v>0</v>
      </c>
      <c r="BZ390" s="456"/>
      <c r="CA390" s="455">
        <f>ADHB!CB390</f>
        <v>0</v>
      </c>
      <c r="CB390" s="455">
        <f t="shared" si="3673"/>
        <v>0</v>
      </c>
      <c r="CC390" s="455">
        <f t="shared" si="3674"/>
        <v>0</v>
      </c>
      <c r="CD390" s="456">
        <v>0.36319999999999997</v>
      </c>
      <c r="CE390" s="457">
        <f t="shared" si="3675"/>
        <v>0</v>
      </c>
      <c r="CF390" s="458">
        <f t="shared" si="3676"/>
        <v>0</v>
      </c>
      <c r="CG390" s="459"/>
      <c r="CH390" s="452">
        <v>12.0</v>
      </c>
      <c r="CI390" s="453" t="s">
        <v>190</v>
      </c>
      <c r="CJ390" s="454" t="s">
        <v>132</v>
      </c>
      <c r="CK390" s="454" t="s">
        <v>132</v>
      </c>
      <c r="CL390" s="455"/>
      <c r="CM390" s="455" t="str">
        <f t="shared" si="3677"/>
        <v/>
      </c>
      <c r="CN390" s="455">
        <f t="shared" si="3678"/>
        <v>0</v>
      </c>
      <c r="CO390" s="456"/>
      <c r="CP390" s="455">
        <f t="shared" si="3679"/>
        <v>0</v>
      </c>
      <c r="CQ390" s="456"/>
      <c r="CR390" s="455">
        <f>ADHB!CS390</f>
        <v>0</v>
      </c>
      <c r="CS390" s="455">
        <f t="shared" si="3680"/>
        <v>0</v>
      </c>
      <c r="CT390" s="455">
        <f t="shared" si="3681"/>
        <v>0</v>
      </c>
      <c r="CU390" s="456">
        <v>0.36319999999999997</v>
      </c>
      <c r="CV390" s="457">
        <f t="shared" si="3682"/>
        <v>0</v>
      </c>
      <c r="CW390" s="458">
        <f t="shared" si="3683"/>
        <v>0</v>
      </c>
      <c r="CX390" s="459"/>
      <c r="CY390" s="452">
        <v>12.0</v>
      </c>
      <c r="CZ390" s="453" t="s">
        <v>190</v>
      </c>
      <c r="DA390" s="454" t="s">
        <v>132</v>
      </c>
      <c r="DB390" s="454" t="s">
        <v>132</v>
      </c>
      <c r="DC390" s="455"/>
      <c r="DD390" s="455" t="str">
        <f t="shared" si="3684"/>
        <v/>
      </c>
      <c r="DE390" s="455">
        <f t="shared" si="3685"/>
        <v>0</v>
      </c>
      <c r="DF390" s="456"/>
      <c r="DG390" s="455">
        <f t="shared" si="3686"/>
        <v>0</v>
      </c>
      <c r="DH390" s="456"/>
      <c r="DI390" s="455">
        <f>ADHB!DJ390</f>
        <v>0</v>
      </c>
      <c r="DJ390" s="455">
        <f t="shared" si="3687"/>
        <v>0</v>
      </c>
      <c r="DK390" s="455">
        <f t="shared" si="3688"/>
        <v>0</v>
      </c>
      <c r="DL390" s="456">
        <v>0.36319999999999997</v>
      </c>
      <c r="DM390" s="457">
        <f t="shared" si="3689"/>
        <v>0</v>
      </c>
      <c r="DN390" s="458">
        <f t="shared" si="3690"/>
        <v>0</v>
      </c>
      <c r="DO390" s="459"/>
      <c r="DP390" s="452">
        <v>12.0</v>
      </c>
      <c r="DQ390" s="453" t="s">
        <v>190</v>
      </c>
      <c r="DR390" s="454" t="s">
        <v>132</v>
      </c>
      <c r="DS390" s="454" t="s">
        <v>132</v>
      </c>
      <c r="DT390" s="455"/>
      <c r="DU390" s="455" t="str">
        <f t="shared" si="3691"/>
        <v/>
      </c>
      <c r="DV390" s="455">
        <f t="shared" si="3692"/>
        <v>0</v>
      </c>
      <c r="DW390" s="456"/>
      <c r="DX390" s="455">
        <f t="shared" si="3693"/>
        <v>0</v>
      </c>
      <c r="DY390" s="456"/>
      <c r="DZ390" s="455">
        <f>ADHB!EA390</f>
        <v>0</v>
      </c>
      <c r="EA390" s="455">
        <f t="shared" si="3694"/>
        <v>0</v>
      </c>
      <c r="EB390" s="455">
        <f t="shared" si="3695"/>
        <v>0</v>
      </c>
      <c r="EC390" s="456">
        <v>0.36319999999999997</v>
      </c>
      <c r="ED390" s="457">
        <f t="shared" si="3696"/>
        <v>0</v>
      </c>
      <c r="EE390" s="458">
        <f t="shared" si="3697"/>
        <v>0</v>
      </c>
      <c r="EF390" s="459"/>
      <c r="EG390" s="452">
        <v>12.0</v>
      </c>
      <c r="EH390" s="453" t="s">
        <v>190</v>
      </c>
      <c r="EI390" s="454" t="s">
        <v>132</v>
      </c>
      <c r="EJ390" s="454" t="s">
        <v>132</v>
      </c>
      <c r="EK390" s="455"/>
      <c r="EL390" s="455" t="str">
        <f t="shared" si="3698"/>
        <v/>
      </c>
      <c r="EM390" s="455">
        <f t="shared" si="3699"/>
        <v>0</v>
      </c>
      <c r="EN390" s="456"/>
      <c r="EO390" s="455">
        <f t="shared" si="3700"/>
        <v>0</v>
      </c>
      <c r="EP390" s="456"/>
      <c r="EQ390" s="455">
        <f>ADHB!ER390</f>
        <v>0</v>
      </c>
      <c r="ER390" s="455">
        <f t="shared" si="3701"/>
        <v>0</v>
      </c>
      <c r="ES390" s="455">
        <f t="shared" si="3702"/>
        <v>0</v>
      </c>
      <c r="ET390" s="456">
        <v>0.36319999999999997</v>
      </c>
      <c r="EU390" s="457">
        <f t="shared" si="3703"/>
        <v>0</v>
      </c>
      <c r="EV390" s="458">
        <f t="shared" si="3704"/>
        <v>0</v>
      </c>
      <c r="EW390" s="459"/>
      <c r="EX390" s="452">
        <v>12.0</v>
      </c>
      <c r="EY390" s="453" t="s">
        <v>190</v>
      </c>
      <c r="EZ390" s="454" t="s">
        <v>132</v>
      </c>
      <c r="FA390" s="454" t="s">
        <v>132</v>
      </c>
      <c r="FB390" s="455"/>
      <c r="FC390" s="455" t="str">
        <f t="shared" si="3705"/>
        <v/>
      </c>
      <c r="FD390" s="455">
        <f t="shared" si="3706"/>
        <v>0</v>
      </c>
      <c r="FE390" s="456"/>
      <c r="FF390" s="455">
        <f t="shared" si="3707"/>
        <v>0</v>
      </c>
      <c r="FG390" s="456"/>
      <c r="FH390" s="455">
        <f>ADHB!FI390</f>
        <v>0</v>
      </c>
      <c r="FI390" s="455">
        <f t="shared" si="3708"/>
        <v>0</v>
      </c>
      <c r="FJ390" s="455">
        <f t="shared" si="3709"/>
        <v>0</v>
      </c>
      <c r="FK390" s="456">
        <v>0.36319999999999997</v>
      </c>
      <c r="FL390" s="457">
        <f t="shared" si="3710"/>
        <v>0</v>
      </c>
      <c r="FM390" s="458">
        <f t="shared" si="3711"/>
        <v>0</v>
      </c>
      <c r="FN390" s="459"/>
      <c r="FO390" s="452">
        <v>12.0</v>
      </c>
      <c r="FP390" s="453" t="s">
        <v>190</v>
      </c>
      <c r="FQ390" s="454" t="s">
        <v>132</v>
      </c>
      <c r="FR390" s="454" t="s">
        <v>132</v>
      </c>
      <c r="FS390" s="455"/>
      <c r="FT390" s="455" t="str">
        <f t="shared" si="3712"/>
        <v/>
      </c>
      <c r="FU390" s="455">
        <f t="shared" si="3713"/>
        <v>0</v>
      </c>
      <c r="FV390" s="456"/>
      <c r="FW390" s="455">
        <f t="shared" si="3714"/>
        <v>0</v>
      </c>
      <c r="FX390" s="456"/>
      <c r="FY390" s="455">
        <f>ADHB!FZ390</f>
        <v>0</v>
      </c>
      <c r="FZ390" s="455">
        <f t="shared" si="3715"/>
        <v>0</v>
      </c>
      <c r="GA390" s="455">
        <f t="shared" si="3716"/>
        <v>0</v>
      </c>
      <c r="GB390" s="456">
        <v>0.36319999999999997</v>
      </c>
      <c r="GC390" s="457">
        <f t="shared" si="3717"/>
        <v>0</v>
      </c>
      <c r="GD390" s="458">
        <f t="shared" si="3718"/>
        <v>0</v>
      </c>
      <c r="GE390" s="459"/>
      <c r="GF390" s="452">
        <v>12.0</v>
      </c>
      <c r="GG390" s="453" t="s">
        <v>190</v>
      </c>
      <c r="GH390" s="454" t="s">
        <v>132</v>
      </c>
      <c r="GI390" s="454" t="s">
        <v>132</v>
      </c>
      <c r="GJ390" s="455"/>
      <c r="GK390" s="455" t="str">
        <f t="shared" si="3719"/>
        <v/>
      </c>
      <c r="GL390" s="455">
        <f t="shared" si="3720"/>
        <v>0</v>
      </c>
      <c r="GM390" s="456"/>
      <c r="GN390" s="455">
        <f t="shared" si="3721"/>
        <v>0</v>
      </c>
      <c r="GO390" s="456"/>
      <c r="GP390" s="455">
        <f>ADHB!GQ390</f>
        <v>0</v>
      </c>
      <c r="GQ390" s="455">
        <f t="shared" si="3722"/>
        <v>0</v>
      </c>
      <c r="GR390" s="455">
        <f t="shared" si="3723"/>
        <v>0</v>
      </c>
      <c r="GS390" s="456">
        <v>0.36319999999999997</v>
      </c>
      <c r="GT390" s="457">
        <f t="shared" si="3724"/>
        <v>0</v>
      </c>
      <c r="GU390" s="458">
        <f t="shared" si="3725"/>
        <v>0</v>
      </c>
      <c r="GV390" s="459"/>
      <c r="GW390" s="452">
        <v>12.0</v>
      </c>
      <c r="GX390" s="453" t="s">
        <v>190</v>
      </c>
      <c r="GY390" s="454" t="s">
        <v>132</v>
      </c>
      <c r="GZ390" s="454" t="s">
        <v>132</v>
      </c>
      <c r="HA390" s="455"/>
      <c r="HB390" s="455" t="str">
        <f t="shared" si="3726"/>
        <v/>
      </c>
      <c r="HC390" s="455">
        <f t="shared" si="3727"/>
        <v>0</v>
      </c>
      <c r="HD390" s="456"/>
      <c r="HE390" s="455">
        <f t="shared" si="3728"/>
        <v>0</v>
      </c>
      <c r="HF390" s="456"/>
      <c r="HG390" s="455">
        <f>ADHB!HH390</f>
        <v>0</v>
      </c>
      <c r="HH390" s="455">
        <f t="shared" si="3729"/>
        <v>0</v>
      </c>
      <c r="HI390" s="455">
        <f t="shared" si="3730"/>
        <v>0</v>
      </c>
      <c r="HJ390" s="456">
        <v>0.36319999999999997</v>
      </c>
      <c r="HK390" s="457">
        <f t="shared" si="3731"/>
        <v>0</v>
      </c>
      <c r="HL390" s="458">
        <f t="shared" si="3732"/>
        <v>0</v>
      </c>
      <c r="HM390" s="459"/>
      <c r="HN390" s="452">
        <v>12.0</v>
      </c>
      <c r="HO390" s="453" t="s">
        <v>190</v>
      </c>
      <c r="HP390" s="454" t="s">
        <v>132</v>
      </c>
      <c r="HQ390" s="454" t="s">
        <v>132</v>
      </c>
      <c r="HR390" s="455"/>
      <c r="HS390" s="455" t="str">
        <f t="shared" si="3733"/>
        <v/>
      </c>
      <c r="HT390" s="455">
        <f t="shared" si="3734"/>
        <v>0</v>
      </c>
      <c r="HU390" s="456"/>
      <c r="HV390" s="455">
        <f t="shared" si="3735"/>
        <v>0</v>
      </c>
      <c r="HW390" s="456"/>
      <c r="HX390" s="455">
        <f>ADHB!HY390</f>
        <v>0</v>
      </c>
      <c r="HY390" s="455">
        <f t="shared" si="3736"/>
        <v>0</v>
      </c>
      <c r="HZ390" s="455">
        <f t="shared" si="3737"/>
        <v>0</v>
      </c>
      <c r="IA390" s="456">
        <v>0.36319999999999997</v>
      </c>
      <c r="IB390" s="457">
        <f t="shared" si="3738"/>
        <v>0</v>
      </c>
      <c r="IC390" s="458">
        <f t="shared" si="3739"/>
        <v>0</v>
      </c>
      <c r="ID390" s="459"/>
      <c r="IE390" s="452">
        <v>12.0</v>
      </c>
      <c r="IF390" s="453" t="s">
        <v>190</v>
      </c>
      <c r="IG390" s="454" t="s">
        <v>132</v>
      </c>
      <c r="IH390" s="454" t="s">
        <v>132</v>
      </c>
      <c r="II390" s="455"/>
      <c r="IJ390" s="455" t="str">
        <f t="shared" si="3740"/>
        <v/>
      </c>
      <c r="IK390" s="455">
        <f t="shared" si="3741"/>
        <v>0</v>
      </c>
      <c r="IL390" s="456"/>
      <c r="IM390" s="455">
        <f t="shared" si="3742"/>
        <v>0</v>
      </c>
      <c r="IN390" s="456"/>
      <c r="IO390" s="455">
        <f>ADHB!IP390</f>
        <v>0</v>
      </c>
      <c r="IP390" s="455">
        <f t="shared" si="3743"/>
        <v>0</v>
      </c>
      <c r="IQ390" s="455">
        <f t="shared" si="3744"/>
        <v>0</v>
      </c>
      <c r="IR390" s="456">
        <v>0.36319999999999997</v>
      </c>
      <c r="IS390" s="457">
        <f t="shared" si="3745"/>
        <v>0</v>
      </c>
      <c r="IT390" s="458">
        <f t="shared" si="3746"/>
        <v>0</v>
      </c>
      <c r="IU390" s="459"/>
      <c r="IV390" s="452">
        <v>12.0</v>
      </c>
      <c r="IW390" s="453" t="s">
        <v>190</v>
      </c>
      <c r="IX390" s="454" t="s">
        <v>132</v>
      </c>
      <c r="IY390" s="454" t="s">
        <v>132</v>
      </c>
      <c r="IZ390" s="455"/>
      <c r="JA390" s="455" t="str">
        <f t="shared" si="3747"/>
        <v/>
      </c>
      <c r="JB390" s="455">
        <f t="shared" si="3748"/>
        <v>0</v>
      </c>
      <c r="JC390" s="456"/>
      <c r="JD390" s="455">
        <f t="shared" si="3749"/>
        <v>0</v>
      </c>
      <c r="JE390" s="456"/>
      <c r="JF390" s="455">
        <f>ADHB!JG390</f>
        <v>0</v>
      </c>
      <c r="JG390" s="455">
        <f t="shared" si="3750"/>
        <v>0</v>
      </c>
      <c r="JH390" s="455">
        <f t="shared" si="3751"/>
        <v>0</v>
      </c>
      <c r="JI390" s="456">
        <v>0.36319999999999997</v>
      </c>
      <c r="JJ390" s="457">
        <f t="shared" si="3752"/>
        <v>0</v>
      </c>
      <c r="JK390" s="458">
        <f t="shared" si="3753"/>
        <v>0</v>
      </c>
      <c r="JL390" s="459"/>
      <c r="JM390" s="452">
        <v>12.0</v>
      </c>
      <c r="JN390" s="453" t="s">
        <v>190</v>
      </c>
      <c r="JO390" s="454" t="s">
        <v>132</v>
      </c>
      <c r="JP390" s="454" t="s">
        <v>132</v>
      </c>
      <c r="JQ390" s="455"/>
      <c r="JR390" s="455" t="str">
        <f t="shared" si="3754"/>
        <v/>
      </c>
      <c r="JS390" s="455">
        <f t="shared" si="3755"/>
        <v>0</v>
      </c>
      <c r="JT390" s="456"/>
      <c r="JU390" s="455">
        <f t="shared" si="3756"/>
        <v>0</v>
      </c>
      <c r="JV390" s="456"/>
      <c r="JW390" s="455" t="str">
        <f>ADHB!LF390</f>
        <v/>
      </c>
      <c r="JX390" s="455">
        <f t="shared" si="3757"/>
        <v>0</v>
      </c>
      <c r="JY390" s="455">
        <f t="shared" si="3758"/>
        <v>0</v>
      </c>
      <c r="JZ390" s="456">
        <v>0.36319999999999997</v>
      </c>
      <c r="KA390" s="457">
        <f t="shared" si="3759"/>
        <v>0</v>
      </c>
      <c r="KB390" s="458">
        <f t="shared" si="3760"/>
        <v>0</v>
      </c>
      <c r="KC390" s="459"/>
      <c r="KD390" s="452">
        <v>12.0</v>
      </c>
      <c r="KE390" s="453" t="s">
        <v>190</v>
      </c>
      <c r="KF390" s="454" t="s">
        <v>132</v>
      </c>
      <c r="KG390" s="454" t="s">
        <v>132</v>
      </c>
      <c r="KH390" s="455"/>
      <c r="KI390" s="455" t="str">
        <f t="shared" si="3761"/>
        <v/>
      </c>
      <c r="KJ390" s="455">
        <f t="shared" si="3762"/>
        <v>0</v>
      </c>
      <c r="KK390" s="456"/>
      <c r="KL390" s="455">
        <f t="shared" si="3763"/>
        <v>0</v>
      </c>
      <c r="KM390" s="456"/>
      <c r="KN390" s="455" t="str">
        <f>ADHB!LW390</f>
        <v/>
      </c>
      <c r="KO390" s="455">
        <f t="shared" si="3764"/>
        <v>0</v>
      </c>
      <c r="KP390" s="455">
        <f t="shared" si="3765"/>
        <v>0</v>
      </c>
      <c r="KQ390" s="456">
        <v>0.36319999999999997</v>
      </c>
      <c r="KR390" s="457">
        <f t="shared" si="3766"/>
        <v>0</v>
      </c>
      <c r="KS390" s="458">
        <f t="shared" si="3767"/>
        <v>0</v>
      </c>
      <c r="KT390" s="459"/>
      <c r="KU390" s="460"/>
    </row>
    <row r="391" ht="15.75" customHeight="1">
      <c r="A391" s="452">
        <v>13.0</v>
      </c>
      <c r="B391" s="453" t="s">
        <v>191</v>
      </c>
      <c r="C391" s="454" t="s">
        <v>132</v>
      </c>
      <c r="D391" s="454" t="s">
        <v>132</v>
      </c>
      <c r="E391" s="455"/>
      <c r="F391" s="455"/>
      <c r="G391" s="455">
        <f t="shared" si="3643"/>
        <v>0</v>
      </c>
      <c r="H391" s="456"/>
      <c r="I391" s="455">
        <f t="shared" si="3644"/>
        <v>0</v>
      </c>
      <c r="J391" s="456"/>
      <c r="K391" s="455">
        <f>ADHB!L391</f>
        <v>0</v>
      </c>
      <c r="L391" s="455">
        <f t="shared" si="3645"/>
        <v>0</v>
      </c>
      <c r="M391" s="455">
        <f t="shared" si="3646"/>
        <v>0</v>
      </c>
      <c r="N391" s="456">
        <v>0.36319999999999997</v>
      </c>
      <c r="O391" s="457">
        <f t="shared" si="3647"/>
        <v>0</v>
      </c>
      <c r="P391" s="458">
        <f t="shared" si="3648"/>
        <v>0</v>
      </c>
      <c r="Q391" s="459"/>
      <c r="R391" s="452">
        <v>13.0</v>
      </c>
      <c r="S391" s="453" t="s">
        <v>191</v>
      </c>
      <c r="T391" s="454" t="s">
        <v>132</v>
      </c>
      <c r="U391" s="454" t="s">
        <v>132</v>
      </c>
      <c r="V391" s="455"/>
      <c r="W391" s="455" t="str">
        <f t="shared" si="3649"/>
        <v/>
      </c>
      <c r="X391" s="455">
        <f t="shared" si="3650"/>
        <v>0</v>
      </c>
      <c r="Y391" s="456"/>
      <c r="Z391" s="455">
        <f t="shared" si="3651"/>
        <v>0</v>
      </c>
      <c r="AA391" s="456"/>
      <c r="AB391" s="455">
        <f>ADHB!AC391</f>
        <v>0</v>
      </c>
      <c r="AC391" s="455">
        <f t="shared" si="3652"/>
        <v>0</v>
      </c>
      <c r="AD391" s="455">
        <f t="shared" si="3653"/>
        <v>0</v>
      </c>
      <c r="AE391" s="456">
        <v>0.36319999999999997</v>
      </c>
      <c r="AF391" s="457">
        <f t="shared" si="3654"/>
        <v>0</v>
      </c>
      <c r="AG391" s="458">
        <f t="shared" si="3655"/>
        <v>0</v>
      </c>
      <c r="AH391" s="459"/>
      <c r="AI391" s="452">
        <v>13.0</v>
      </c>
      <c r="AJ391" s="453" t="s">
        <v>191</v>
      </c>
      <c r="AK391" s="454" t="s">
        <v>132</v>
      </c>
      <c r="AL391" s="454" t="s">
        <v>132</v>
      </c>
      <c r="AM391" s="455"/>
      <c r="AN391" s="455" t="str">
        <f t="shared" si="3656"/>
        <v/>
      </c>
      <c r="AO391" s="455">
        <f t="shared" si="3657"/>
        <v>0</v>
      </c>
      <c r="AP391" s="456"/>
      <c r="AQ391" s="455">
        <f t="shared" si="3658"/>
        <v>0</v>
      </c>
      <c r="AR391" s="456"/>
      <c r="AS391" s="455">
        <f>ADHB!AT391</f>
        <v>0</v>
      </c>
      <c r="AT391" s="455">
        <f t="shared" si="3659"/>
        <v>0</v>
      </c>
      <c r="AU391" s="455">
        <f t="shared" si="3660"/>
        <v>0</v>
      </c>
      <c r="AV391" s="456">
        <v>0.36319999999999997</v>
      </c>
      <c r="AW391" s="457">
        <f t="shared" si="3661"/>
        <v>0</v>
      </c>
      <c r="AX391" s="458">
        <f t="shared" si="3662"/>
        <v>0</v>
      </c>
      <c r="AY391" s="459"/>
      <c r="AZ391" s="452">
        <v>13.0</v>
      </c>
      <c r="BA391" s="453" t="s">
        <v>191</v>
      </c>
      <c r="BB391" s="454" t="s">
        <v>132</v>
      </c>
      <c r="BC391" s="454" t="s">
        <v>132</v>
      </c>
      <c r="BD391" s="455"/>
      <c r="BE391" s="455" t="str">
        <f t="shared" si="3663"/>
        <v/>
      </c>
      <c r="BF391" s="455">
        <f t="shared" si="3664"/>
        <v>0</v>
      </c>
      <c r="BG391" s="456"/>
      <c r="BH391" s="455">
        <f t="shared" si="3665"/>
        <v>0</v>
      </c>
      <c r="BI391" s="456"/>
      <c r="BJ391" s="455">
        <f>ADHB!BK391</f>
        <v>0</v>
      </c>
      <c r="BK391" s="455">
        <f t="shared" si="3666"/>
        <v>0</v>
      </c>
      <c r="BL391" s="455">
        <f t="shared" si="3667"/>
        <v>0</v>
      </c>
      <c r="BM391" s="456">
        <v>0.36319999999999997</v>
      </c>
      <c r="BN391" s="457">
        <f t="shared" si="3668"/>
        <v>0</v>
      </c>
      <c r="BO391" s="458">
        <f t="shared" si="3669"/>
        <v>0</v>
      </c>
      <c r="BP391" s="459"/>
      <c r="BQ391" s="452">
        <v>13.0</v>
      </c>
      <c r="BR391" s="453" t="s">
        <v>191</v>
      </c>
      <c r="BS391" s="454" t="s">
        <v>132</v>
      </c>
      <c r="BT391" s="454" t="s">
        <v>132</v>
      </c>
      <c r="BU391" s="455"/>
      <c r="BV391" s="455" t="str">
        <f t="shared" si="3670"/>
        <v/>
      </c>
      <c r="BW391" s="455">
        <f t="shared" si="3671"/>
        <v>0</v>
      </c>
      <c r="BX391" s="456"/>
      <c r="BY391" s="455">
        <f t="shared" si="3672"/>
        <v>0</v>
      </c>
      <c r="BZ391" s="456"/>
      <c r="CA391" s="455">
        <f>ADHB!CB391</f>
        <v>0</v>
      </c>
      <c r="CB391" s="455">
        <f t="shared" si="3673"/>
        <v>0</v>
      </c>
      <c r="CC391" s="455">
        <f t="shared" si="3674"/>
        <v>0</v>
      </c>
      <c r="CD391" s="456">
        <v>0.36319999999999997</v>
      </c>
      <c r="CE391" s="457">
        <f t="shared" si="3675"/>
        <v>0</v>
      </c>
      <c r="CF391" s="458">
        <f t="shared" si="3676"/>
        <v>0</v>
      </c>
      <c r="CG391" s="459"/>
      <c r="CH391" s="452">
        <v>13.0</v>
      </c>
      <c r="CI391" s="453" t="s">
        <v>191</v>
      </c>
      <c r="CJ391" s="454" t="s">
        <v>132</v>
      </c>
      <c r="CK391" s="454" t="s">
        <v>132</v>
      </c>
      <c r="CL391" s="455"/>
      <c r="CM391" s="455" t="str">
        <f t="shared" si="3677"/>
        <v/>
      </c>
      <c r="CN391" s="455">
        <f t="shared" si="3678"/>
        <v>0</v>
      </c>
      <c r="CO391" s="456"/>
      <c r="CP391" s="455">
        <f t="shared" si="3679"/>
        <v>0</v>
      </c>
      <c r="CQ391" s="456"/>
      <c r="CR391" s="455">
        <f>ADHB!CS391</f>
        <v>0</v>
      </c>
      <c r="CS391" s="455">
        <f t="shared" si="3680"/>
        <v>0</v>
      </c>
      <c r="CT391" s="455">
        <f t="shared" si="3681"/>
        <v>0</v>
      </c>
      <c r="CU391" s="456">
        <v>0.36319999999999997</v>
      </c>
      <c r="CV391" s="457">
        <f t="shared" si="3682"/>
        <v>0</v>
      </c>
      <c r="CW391" s="458">
        <f t="shared" si="3683"/>
        <v>0</v>
      </c>
      <c r="CX391" s="459"/>
      <c r="CY391" s="452">
        <v>13.0</v>
      </c>
      <c r="CZ391" s="453" t="s">
        <v>191</v>
      </c>
      <c r="DA391" s="454" t="s">
        <v>132</v>
      </c>
      <c r="DB391" s="454" t="s">
        <v>132</v>
      </c>
      <c r="DC391" s="455"/>
      <c r="DD391" s="455" t="str">
        <f t="shared" si="3684"/>
        <v/>
      </c>
      <c r="DE391" s="455">
        <f t="shared" si="3685"/>
        <v>0</v>
      </c>
      <c r="DF391" s="456"/>
      <c r="DG391" s="455">
        <f t="shared" si="3686"/>
        <v>0</v>
      </c>
      <c r="DH391" s="456"/>
      <c r="DI391" s="455">
        <f>ADHB!DJ391</f>
        <v>0</v>
      </c>
      <c r="DJ391" s="455">
        <f t="shared" si="3687"/>
        <v>0</v>
      </c>
      <c r="DK391" s="455">
        <f t="shared" si="3688"/>
        <v>0</v>
      </c>
      <c r="DL391" s="456">
        <v>0.36319999999999997</v>
      </c>
      <c r="DM391" s="457">
        <f t="shared" si="3689"/>
        <v>0</v>
      </c>
      <c r="DN391" s="458">
        <f t="shared" si="3690"/>
        <v>0</v>
      </c>
      <c r="DO391" s="459"/>
      <c r="DP391" s="452">
        <v>13.0</v>
      </c>
      <c r="DQ391" s="453" t="s">
        <v>191</v>
      </c>
      <c r="DR391" s="454" t="s">
        <v>132</v>
      </c>
      <c r="DS391" s="454" t="s">
        <v>132</v>
      </c>
      <c r="DT391" s="455"/>
      <c r="DU391" s="455" t="str">
        <f t="shared" si="3691"/>
        <v/>
      </c>
      <c r="DV391" s="455">
        <f t="shared" si="3692"/>
        <v>0</v>
      </c>
      <c r="DW391" s="456"/>
      <c r="DX391" s="455">
        <f t="shared" si="3693"/>
        <v>0</v>
      </c>
      <c r="DY391" s="456"/>
      <c r="DZ391" s="455">
        <f>ADHB!EA391</f>
        <v>0</v>
      </c>
      <c r="EA391" s="455">
        <f t="shared" si="3694"/>
        <v>0</v>
      </c>
      <c r="EB391" s="455">
        <f t="shared" si="3695"/>
        <v>0</v>
      </c>
      <c r="EC391" s="456">
        <v>0.36319999999999997</v>
      </c>
      <c r="ED391" s="457">
        <f t="shared" si="3696"/>
        <v>0</v>
      </c>
      <c r="EE391" s="458">
        <f t="shared" si="3697"/>
        <v>0</v>
      </c>
      <c r="EF391" s="459"/>
      <c r="EG391" s="452">
        <v>13.0</v>
      </c>
      <c r="EH391" s="453" t="s">
        <v>191</v>
      </c>
      <c r="EI391" s="454" t="s">
        <v>132</v>
      </c>
      <c r="EJ391" s="454" t="s">
        <v>132</v>
      </c>
      <c r="EK391" s="455"/>
      <c r="EL391" s="455" t="str">
        <f t="shared" si="3698"/>
        <v/>
      </c>
      <c r="EM391" s="455">
        <f t="shared" si="3699"/>
        <v>0</v>
      </c>
      <c r="EN391" s="456"/>
      <c r="EO391" s="455">
        <f t="shared" si="3700"/>
        <v>0</v>
      </c>
      <c r="EP391" s="456"/>
      <c r="EQ391" s="455">
        <f>ADHB!ER391</f>
        <v>0</v>
      </c>
      <c r="ER391" s="455">
        <f t="shared" si="3701"/>
        <v>0</v>
      </c>
      <c r="ES391" s="455">
        <f t="shared" si="3702"/>
        <v>0</v>
      </c>
      <c r="ET391" s="456">
        <v>0.36319999999999997</v>
      </c>
      <c r="EU391" s="457">
        <f t="shared" si="3703"/>
        <v>0</v>
      </c>
      <c r="EV391" s="458">
        <f t="shared" si="3704"/>
        <v>0</v>
      </c>
      <c r="EW391" s="459"/>
      <c r="EX391" s="452">
        <v>13.0</v>
      </c>
      <c r="EY391" s="453" t="s">
        <v>191</v>
      </c>
      <c r="EZ391" s="454" t="s">
        <v>132</v>
      </c>
      <c r="FA391" s="454" t="s">
        <v>132</v>
      </c>
      <c r="FB391" s="455"/>
      <c r="FC391" s="455" t="str">
        <f t="shared" si="3705"/>
        <v/>
      </c>
      <c r="FD391" s="455">
        <f t="shared" si="3706"/>
        <v>0</v>
      </c>
      <c r="FE391" s="456"/>
      <c r="FF391" s="455">
        <f t="shared" si="3707"/>
        <v>0</v>
      </c>
      <c r="FG391" s="456"/>
      <c r="FH391" s="455">
        <f>ADHB!FI391</f>
        <v>0</v>
      </c>
      <c r="FI391" s="455">
        <f t="shared" si="3708"/>
        <v>0</v>
      </c>
      <c r="FJ391" s="455">
        <f t="shared" si="3709"/>
        <v>0</v>
      </c>
      <c r="FK391" s="456">
        <v>0.36319999999999997</v>
      </c>
      <c r="FL391" s="457">
        <f t="shared" si="3710"/>
        <v>0</v>
      </c>
      <c r="FM391" s="458">
        <f t="shared" si="3711"/>
        <v>0</v>
      </c>
      <c r="FN391" s="459"/>
      <c r="FO391" s="452">
        <v>13.0</v>
      </c>
      <c r="FP391" s="453" t="s">
        <v>191</v>
      </c>
      <c r="FQ391" s="454" t="s">
        <v>132</v>
      </c>
      <c r="FR391" s="454" t="s">
        <v>132</v>
      </c>
      <c r="FS391" s="455"/>
      <c r="FT391" s="455" t="str">
        <f t="shared" si="3712"/>
        <v/>
      </c>
      <c r="FU391" s="455">
        <f t="shared" si="3713"/>
        <v>0</v>
      </c>
      <c r="FV391" s="456"/>
      <c r="FW391" s="455">
        <f t="shared" si="3714"/>
        <v>0</v>
      </c>
      <c r="FX391" s="456"/>
      <c r="FY391" s="455">
        <f>ADHB!FZ391</f>
        <v>0</v>
      </c>
      <c r="FZ391" s="455">
        <f t="shared" si="3715"/>
        <v>0</v>
      </c>
      <c r="GA391" s="455">
        <f t="shared" si="3716"/>
        <v>0</v>
      </c>
      <c r="GB391" s="456">
        <v>0.36319999999999997</v>
      </c>
      <c r="GC391" s="457">
        <f t="shared" si="3717"/>
        <v>0</v>
      </c>
      <c r="GD391" s="458">
        <f t="shared" si="3718"/>
        <v>0</v>
      </c>
      <c r="GE391" s="459"/>
      <c r="GF391" s="452">
        <v>13.0</v>
      </c>
      <c r="GG391" s="453" t="s">
        <v>191</v>
      </c>
      <c r="GH391" s="454" t="s">
        <v>132</v>
      </c>
      <c r="GI391" s="454" t="s">
        <v>132</v>
      </c>
      <c r="GJ391" s="455"/>
      <c r="GK391" s="455" t="str">
        <f t="shared" si="3719"/>
        <v/>
      </c>
      <c r="GL391" s="455">
        <f t="shared" si="3720"/>
        <v>0</v>
      </c>
      <c r="GM391" s="456"/>
      <c r="GN391" s="455">
        <f t="shared" si="3721"/>
        <v>0</v>
      </c>
      <c r="GO391" s="456"/>
      <c r="GP391" s="455">
        <f>ADHB!GQ391</f>
        <v>0</v>
      </c>
      <c r="GQ391" s="455">
        <f t="shared" si="3722"/>
        <v>0</v>
      </c>
      <c r="GR391" s="455">
        <f t="shared" si="3723"/>
        <v>0</v>
      </c>
      <c r="GS391" s="456">
        <v>0.36319999999999997</v>
      </c>
      <c r="GT391" s="457">
        <f t="shared" si="3724"/>
        <v>0</v>
      </c>
      <c r="GU391" s="458">
        <f t="shared" si="3725"/>
        <v>0</v>
      </c>
      <c r="GV391" s="459"/>
      <c r="GW391" s="452">
        <v>13.0</v>
      </c>
      <c r="GX391" s="453" t="s">
        <v>191</v>
      </c>
      <c r="GY391" s="454" t="s">
        <v>132</v>
      </c>
      <c r="GZ391" s="454" t="s">
        <v>132</v>
      </c>
      <c r="HA391" s="455"/>
      <c r="HB391" s="455" t="str">
        <f t="shared" si="3726"/>
        <v/>
      </c>
      <c r="HC391" s="455">
        <f t="shared" si="3727"/>
        <v>0</v>
      </c>
      <c r="HD391" s="456"/>
      <c r="HE391" s="455">
        <f t="shared" si="3728"/>
        <v>0</v>
      </c>
      <c r="HF391" s="456"/>
      <c r="HG391" s="455">
        <f>ADHB!HH391</f>
        <v>0</v>
      </c>
      <c r="HH391" s="455">
        <f t="shared" si="3729"/>
        <v>0</v>
      </c>
      <c r="HI391" s="455">
        <f t="shared" si="3730"/>
        <v>0</v>
      </c>
      <c r="HJ391" s="456">
        <v>0.36319999999999997</v>
      </c>
      <c r="HK391" s="457">
        <f t="shared" si="3731"/>
        <v>0</v>
      </c>
      <c r="HL391" s="458">
        <f t="shared" si="3732"/>
        <v>0</v>
      </c>
      <c r="HM391" s="459"/>
      <c r="HN391" s="452">
        <v>13.0</v>
      </c>
      <c r="HO391" s="453" t="s">
        <v>191</v>
      </c>
      <c r="HP391" s="454" t="s">
        <v>132</v>
      </c>
      <c r="HQ391" s="454" t="s">
        <v>132</v>
      </c>
      <c r="HR391" s="455"/>
      <c r="HS391" s="455" t="str">
        <f t="shared" si="3733"/>
        <v/>
      </c>
      <c r="HT391" s="455">
        <f t="shared" si="3734"/>
        <v>0</v>
      </c>
      <c r="HU391" s="456"/>
      <c r="HV391" s="455">
        <f t="shared" si="3735"/>
        <v>0</v>
      </c>
      <c r="HW391" s="456"/>
      <c r="HX391" s="455">
        <f>ADHB!HY391</f>
        <v>0</v>
      </c>
      <c r="HY391" s="455">
        <f t="shared" si="3736"/>
        <v>0</v>
      </c>
      <c r="HZ391" s="455">
        <f t="shared" si="3737"/>
        <v>0</v>
      </c>
      <c r="IA391" s="456">
        <v>0.36319999999999997</v>
      </c>
      <c r="IB391" s="457">
        <f t="shared" si="3738"/>
        <v>0</v>
      </c>
      <c r="IC391" s="458">
        <f t="shared" si="3739"/>
        <v>0</v>
      </c>
      <c r="ID391" s="459"/>
      <c r="IE391" s="452">
        <v>13.0</v>
      </c>
      <c r="IF391" s="453" t="s">
        <v>191</v>
      </c>
      <c r="IG391" s="454" t="s">
        <v>132</v>
      </c>
      <c r="IH391" s="454" t="s">
        <v>132</v>
      </c>
      <c r="II391" s="455"/>
      <c r="IJ391" s="455" t="str">
        <f t="shared" si="3740"/>
        <v/>
      </c>
      <c r="IK391" s="455">
        <f t="shared" si="3741"/>
        <v>0</v>
      </c>
      <c r="IL391" s="456"/>
      <c r="IM391" s="455">
        <f t="shared" si="3742"/>
        <v>0</v>
      </c>
      <c r="IN391" s="456"/>
      <c r="IO391" s="455">
        <f>ADHB!IP391</f>
        <v>0</v>
      </c>
      <c r="IP391" s="455">
        <f t="shared" si="3743"/>
        <v>0</v>
      </c>
      <c r="IQ391" s="455">
        <f t="shared" si="3744"/>
        <v>0</v>
      </c>
      <c r="IR391" s="456">
        <v>0.36319999999999997</v>
      </c>
      <c r="IS391" s="457">
        <f t="shared" si="3745"/>
        <v>0</v>
      </c>
      <c r="IT391" s="458">
        <f t="shared" si="3746"/>
        <v>0</v>
      </c>
      <c r="IU391" s="459"/>
      <c r="IV391" s="452">
        <v>13.0</v>
      </c>
      <c r="IW391" s="453" t="s">
        <v>191</v>
      </c>
      <c r="IX391" s="454" t="s">
        <v>132</v>
      </c>
      <c r="IY391" s="454" t="s">
        <v>132</v>
      </c>
      <c r="IZ391" s="455"/>
      <c r="JA391" s="455" t="str">
        <f t="shared" si="3747"/>
        <v/>
      </c>
      <c r="JB391" s="455">
        <f t="shared" si="3748"/>
        <v>0</v>
      </c>
      <c r="JC391" s="456"/>
      <c r="JD391" s="455">
        <f t="shared" si="3749"/>
        <v>0</v>
      </c>
      <c r="JE391" s="456"/>
      <c r="JF391" s="455">
        <f>ADHB!JG391</f>
        <v>0</v>
      </c>
      <c r="JG391" s="455">
        <f t="shared" si="3750"/>
        <v>0</v>
      </c>
      <c r="JH391" s="455">
        <f t="shared" si="3751"/>
        <v>0</v>
      </c>
      <c r="JI391" s="456">
        <v>0.36319999999999997</v>
      </c>
      <c r="JJ391" s="457">
        <f t="shared" si="3752"/>
        <v>0</v>
      </c>
      <c r="JK391" s="458">
        <f t="shared" si="3753"/>
        <v>0</v>
      </c>
      <c r="JL391" s="459"/>
      <c r="JM391" s="452">
        <v>13.0</v>
      </c>
      <c r="JN391" s="453" t="s">
        <v>191</v>
      </c>
      <c r="JO391" s="454" t="s">
        <v>132</v>
      </c>
      <c r="JP391" s="454" t="s">
        <v>132</v>
      </c>
      <c r="JQ391" s="455"/>
      <c r="JR391" s="455" t="str">
        <f t="shared" si="3754"/>
        <v/>
      </c>
      <c r="JS391" s="455">
        <f t="shared" si="3755"/>
        <v>0</v>
      </c>
      <c r="JT391" s="456"/>
      <c r="JU391" s="455">
        <f t="shared" si="3756"/>
        <v>0</v>
      </c>
      <c r="JV391" s="456"/>
      <c r="JW391" s="455" t="str">
        <f>ADHB!LF391</f>
        <v/>
      </c>
      <c r="JX391" s="455">
        <f t="shared" si="3757"/>
        <v>0</v>
      </c>
      <c r="JY391" s="455">
        <f t="shared" si="3758"/>
        <v>0</v>
      </c>
      <c r="JZ391" s="456">
        <v>0.36319999999999997</v>
      </c>
      <c r="KA391" s="457">
        <f t="shared" si="3759"/>
        <v>0</v>
      </c>
      <c r="KB391" s="458">
        <f t="shared" si="3760"/>
        <v>0</v>
      </c>
      <c r="KC391" s="459"/>
      <c r="KD391" s="452">
        <v>13.0</v>
      </c>
      <c r="KE391" s="453" t="s">
        <v>191</v>
      </c>
      <c r="KF391" s="454" t="s">
        <v>132</v>
      </c>
      <c r="KG391" s="454" t="s">
        <v>132</v>
      </c>
      <c r="KH391" s="455"/>
      <c r="KI391" s="455" t="str">
        <f t="shared" si="3761"/>
        <v/>
      </c>
      <c r="KJ391" s="455">
        <f t="shared" si="3762"/>
        <v>0</v>
      </c>
      <c r="KK391" s="456"/>
      <c r="KL391" s="455">
        <f t="shared" si="3763"/>
        <v>0</v>
      </c>
      <c r="KM391" s="456"/>
      <c r="KN391" s="455" t="str">
        <f>ADHB!LW391</f>
        <v/>
      </c>
      <c r="KO391" s="455">
        <f t="shared" si="3764"/>
        <v>0</v>
      </c>
      <c r="KP391" s="455">
        <f t="shared" si="3765"/>
        <v>0</v>
      </c>
      <c r="KQ391" s="456">
        <v>0.36319999999999997</v>
      </c>
      <c r="KR391" s="457">
        <f t="shared" si="3766"/>
        <v>0</v>
      </c>
      <c r="KS391" s="458">
        <f t="shared" si="3767"/>
        <v>0</v>
      </c>
      <c r="KT391" s="459"/>
      <c r="KU391" s="460"/>
    </row>
    <row r="392" ht="15.75" customHeight="1">
      <c r="A392" s="452">
        <v>14.0</v>
      </c>
      <c r="B392" s="453" t="s">
        <v>192</v>
      </c>
      <c r="C392" s="454" t="s">
        <v>132</v>
      </c>
      <c r="D392" s="454" t="s">
        <v>132</v>
      </c>
      <c r="E392" s="455"/>
      <c r="F392" s="455"/>
      <c r="G392" s="455">
        <f t="shared" si="3643"/>
        <v>0</v>
      </c>
      <c r="H392" s="456"/>
      <c r="I392" s="455">
        <f t="shared" si="3644"/>
        <v>0</v>
      </c>
      <c r="J392" s="456"/>
      <c r="K392" s="455">
        <f>ADHB!L392</f>
        <v>0</v>
      </c>
      <c r="L392" s="455">
        <f t="shared" si="3645"/>
        <v>0</v>
      </c>
      <c r="M392" s="455">
        <f t="shared" si="3646"/>
        <v>0</v>
      </c>
      <c r="N392" s="456">
        <v>0.36319999999999997</v>
      </c>
      <c r="O392" s="457">
        <f t="shared" si="3647"/>
        <v>0</v>
      </c>
      <c r="P392" s="458">
        <f t="shared" si="3648"/>
        <v>0</v>
      </c>
      <c r="Q392" s="459"/>
      <c r="R392" s="452">
        <v>14.0</v>
      </c>
      <c r="S392" s="453" t="s">
        <v>192</v>
      </c>
      <c r="T392" s="454" t="s">
        <v>132</v>
      </c>
      <c r="U392" s="454" t="s">
        <v>132</v>
      </c>
      <c r="V392" s="455"/>
      <c r="W392" s="455" t="str">
        <f t="shared" si="3649"/>
        <v/>
      </c>
      <c r="X392" s="455">
        <f t="shared" si="3650"/>
        <v>0</v>
      </c>
      <c r="Y392" s="456"/>
      <c r="Z392" s="455">
        <f t="shared" si="3651"/>
        <v>0</v>
      </c>
      <c r="AA392" s="456"/>
      <c r="AB392" s="455">
        <f>ADHB!AC392</f>
        <v>0</v>
      </c>
      <c r="AC392" s="455">
        <f t="shared" si="3652"/>
        <v>0</v>
      </c>
      <c r="AD392" s="455">
        <f t="shared" si="3653"/>
        <v>0</v>
      </c>
      <c r="AE392" s="456">
        <v>0.36319999999999997</v>
      </c>
      <c r="AF392" s="457">
        <f t="shared" si="3654"/>
        <v>0</v>
      </c>
      <c r="AG392" s="458">
        <f t="shared" si="3655"/>
        <v>0</v>
      </c>
      <c r="AH392" s="459"/>
      <c r="AI392" s="452">
        <v>14.0</v>
      </c>
      <c r="AJ392" s="453" t="s">
        <v>192</v>
      </c>
      <c r="AK392" s="454" t="s">
        <v>132</v>
      </c>
      <c r="AL392" s="454" t="s">
        <v>132</v>
      </c>
      <c r="AM392" s="455"/>
      <c r="AN392" s="455" t="str">
        <f t="shared" si="3656"/>
        <v/>
      </c>
      <c r="AO392" s="455">
        <f t="shared" si="3657"/>
        <v>0</v>
      </c>
      <c r="AP392" s="456"/>
      <c r="AQ392" s="455">
        <f t="shared" si="3658"/>
        <v>0</v>
      </c>
      <c r="AR392" s="456"/>
      <c r="AS392" s="455">
        <f>ADHB!AT392</f>
        <v>0</v>
      </c>
      <c r="AT392" s="455">
        <f t="shared" si="3659"/>
        <v>0</v>
      </c>
      <c r="AU392" s="455">
        <f t="shared" si="3660"/>
        <v>0</v>
      </c>
      <c r="AV392" s="456">
        <v>0.36319999999999997</v>
      </c>
      <c r="AW392" s="457">
        <f t="shared" si="3661"/>
        <v>0</v>
      </c>
      <c r="AX392" s="458">
        <f t="shared" si="3662"/>
        <v>0</v>
      </c>
      <c r="AY392" s="459"/>
      <c r="AZ392" s="452">
        <v>14.0</v>
      </c>
      <c r="BA392" s="453" t="s">
        <v>192</v>
      </c>
      <c r="BB392" s="454" t="s">
        <v>132</v>
      </c>
      <c r="BC392" s="454" t="s">
        <v>132</v>
      </c>
      <c r="BD392" s="455"/>
      <c r="BE392" s="455" t="str">
        <f t="shared" si="3663"/>
        <v/>
      </c>
      <c r="BF392" s="455">
        <f t="shared" si="3664"/>
        <v>0</v>
      </c>
      <c r="BG392" s="456"/>
      <c r="BH392" s="455">
        <f t="shared" si="3665"/>
        <v>0</v>
      </c>
      <c r="BI392" s="456"/>
      <c r="BJ392" s="455">
        <f>ADHB!BK392</f>
        <v>0</v>
      </c>
      <c r="BK392" s="455">
        <f t="shared" si="3666"/>
        <v>0</v>
      </c>
      <c r="BL392" s="455">
        <f t="shared" si="3667"/>
        <v>0</v>
      </c>
      <c r="BM392" s="456">
        <v>0.36319999999999997</v>
      </c>
      <c r="BN392" s="457">
        <f t="shared" si="3668"/>
        <v>0</v>
      </c>
      <c r="BO392" s="458">
        <f t="shared" si="3669"/>
        <v>0</v>
      </c>
      <c r="BP392" s="459"/>
      <c r="BQ392" s="452">
        <v>14.0</v>
      </c>
      <c r="BR392" s="453" t="s">
        <v>192</v>
      </c>
      <c r="BS392" s="454" t="s">
        <v>132</v>
      </c>
      <c r="BT392" s="454" t="s">
        <v>132</v>
      </c>
      <c r="BU392" s="455"/>
      <c r="BV392" s="455" t="str">
        <f t="shared" si="3670"/>
        <v/>
      </c>
      <c r="BW392" s="455">
        <f t="shared" si="3671"/>
        <v>0</v>
      </c>
      <c r="BX392" s="456"/>
      <c r="BY392" s="455">
        <f t="shared" si="3672"/>
        <v>0</v>
      </c>
      <c r="BZ392" s="456"/>
      <c r="CA392" s="455">
        <f>ADHB!CB392</f>
        <v>0</v>
      </c>
      <c r="CB392" s="455">
        <f t="shared" si="3673"/>
        <v>0</v>
      </c>
      <c r="CC392" s="455">
        <f t="shared" si="3674"/>
        <v>0</v>
      </c>
      <c r="CD392" s="456">
        <v>0.36319999999999997</v>
      </c>
      <c r="CE392" s="457">
        <f t="shared" si="3675"/>
        <v>0</v>
      </c>
      <c r="CF392" s="458">
        <f t="shared" si="3676"/>
        <v>0</v>
      </c>
      <c r="CG392" s="459"/>
      <c r="CH392" s="452">
        <v>14.0</v>
      </c>
      <c r="CI392" s="453" t="s">
        <v>192</v>
      </c>
      <c r="CJ392" s="454" t="s">
        <v>132</v>
      </c>
      <c r="CK392" s="454" t="s">
        <v>132</v>
      </c>
      <c r="CL392" s="455"/>
      <c r="CM392" s="455" t="str">
        <f t="shared" si="3677"/>
        <v/>
      </c>
      <c r="CN392" s="455">
        <f t="shared" si="3678"/>
        <v>0</v>
      </c>
      <c r="CO392" s="456"/>
      <c r="CP392" s="455">
        <f t="shared" si="3679"/>
        <v>0</v>
      </c>
      <c r="CQ392" s="456"/>
      <c r="CR392" s="455">
        <f>ADHB!CS392</f>
        <v>0</v>
      </c>
      <c r="CS392" s="455">
        <f t="shared" si="3680"/>
        <v>0</v>
      </c>
      <c r="CT392" s="455">
        <f t="shared" si="3681"/>
        <v>0</v>
      </c>
      <c r="CU392" s="456">
        <v>0.36319999999999997</v>
      </c>
      <c r="CV392" s="457">
        <f t="shared" si="3682"/>
        <v>0</v>
      </c>
      <c r="CW392" s="458">
        <f t="shared" si="3683"/>
        <v>0</v>
      </c>
      <c r="CX392" s="459"/>
      <c r="CY392" s="452">
        <v>14.0</v>
      </c>
      <c r="CZ392" s="453" t="s">
        <v>192</v>
      </c>
      <c r="DA392" s="454" t="s">
        <v>132</v>
      </c>
      <c r="DB392" s="454" t="s">
        <v>132</v>
      </c>
      <c r="DC392" s="455"/>
      <c r="DD392" s="455" t="str">
        <f t="shared" si="3684"/>
        <v/>
      </c>
      <c r="DE392" s="455">
        <f t="shared" si="3685"/>
        <v>0</v>
      </c>
      <c r="DF392" s="456"/>
      <c r="DG392" s="455">
        <f t="shared" si="3686"/>
        <v>0</v>
      </c>
      <c r="DH392" s="456"/>
      <c r="DI392" s="455">
        <f>ADHB!DJ392</f>
        <v>0</v>
      </c>
      <c r="DJ392" s="455">
        <f t="shared" si="3687"/>
        <v>0</v>
      </c>
      <c r="DK392" s="455">
        <f t="shared" si="3688"/>
        <v>0</v>
      </c>
      <c r="DL392" s="456">
        <v>0.36319999999999997</v>
      </c>
      <c r="DM392" s="457">
        <f t="shared" si="3689"/>
        <v>0</v>
      </c>
      <c r="DN392" s="458">
        <f t="shared" si="3690"/>
        <v>0</v>
      </c>
      <c r="DO392" s="459"/>
      <c r="DP392" s="452">
        <v>14.0</v>
      </c>
      <c r="DQ392" s="453" t="s">
        <v>192</v>
      </c>
      <c r="DR392" s="454" t="s">
        <v>132</v>
      </c>
      <c r="DS392" s="454" t="s">
        <v>132</v>
      </c>
      <c r="DT392" s="455"/>
      <c r="DU392" s="455" t="str">
        <f t="shared" si="3691"/>
        <v/>
      </c>
      <c r="DV392" s="455">
        <f t="shared" si="3692"/>
        <v>0</v>
      </c>
      <c r="DW392" s="456"/>
      <c r="DX392" s="455">
        <f t="shared" si="3693"/>
        <v>0</v>
      </c>
      <c r="DY392" s="456"/>
      <c r="DZ392" s="455">
        <f>ADHB!EA392</f>
        <v>0</v>
      </c>
      <c r="EA392" s="455">
        <f t="shared" si="3694"/>
        <v>0</v>
      </c>
      <c r="EB392" s="455">
        <f t="shared" si="3695"/>
        <v>0</v>
      </c>
      <c r="EC392" s="456">
        <v>0.36319999999999997</v>
      </c>
      <c r="ED392" s="457">
        <f t="shared" si="3696"/>
        <v>0</v>
      </c>
      <c r="EE392" s="458">
        <f t="shared" si="3697"/>
        <v>0</v>
      </c>
      <c r="EF392" s="459"/>
      <c r="EG392" s="452">
        <v>14.0</v>
      </c>
      <c r="EH392" s="453" t="s">
        <v>192</v>
      </c>
      <c r="EI392" s="454" t="s">
        <v>132</v>
      </c>
      <c r="EJ392" s="454" t="s">
        <v>132</v>
      </c>
      <c r="EK392" s="455"/>
      <c r="EL392" s="455" t="str">
        <f t="shared" si="3698"/>
        <v/>
      </c>
      <c r="EM392" s="455">
        <f t="shared" si="3699"/>
        <v>0</v>
      </c>
      <c r="EN392" s="456"/>
      <c r="EO392" s="455">
        <f t="shared" si="3700"/>
        <v>0</v>
      </c>
      <c r="EP392" s="456"/>
      <c r="EQ392" s="455">
        <f>ADHB!ER392</f>
        <v>0</v>
      </c>
      <c r="ER392" s="455">
        <f t="shared" si="3701"/>
        <v>0</v>
      </c>
      <c r="ES392" s="455">
        <f t="shared" si="3702"/>
        <v>0</v>
      </c>
      <c r="ET392" s="456">
        <v>0.36319999999999997</v>
      </c>
      <c r="EU392" s="457">
        <f t="shared" si="3703"/>
        <v>0</v>
      </c>
      <c r="EV392" s="458">
        <f t="shared" si="3704"/>
        <v>0</v>
      </c>
      <c r="EW392" s="459"/>
      <c r="EX392" s="452">
        <v>14.0</v>
      </c>
      <c r="EY392" s="453" t="s">
        <v>192</v>
      </c>
      <c r="EZ392" s="454" t="s">
        <v>132</v>
      </c>
      <c r="FA392" s="454" t="s">
        <v>132</v>
      </c>
      <c r="FB392" s="455"/>
      <c r="FC392" s="455" t="str">
        <f t="shared" si="3705"/>
        <v/>
      </c>
      <c r="FD392" s="455">
        <f t="shared" si="3706"/>
        <v>0</v>
      </c>
      <c r="FE392" s="456"/>
      <c r="FF392" s="455">
        <f t="shared" si="3707"/>
        <v>0</v>
      </c>
      <c r="FG392" s="456"/>
      <c r="FH392" s="455">
        <f>ADHB!FI392</f>
        <v>0</v>
      </c>
      <c r="FI392" s="455">
        <f t="shared" si="3708"/>
        <v>0</v>
      </c>
      <c r="FJ392" s="455">
        <f t="shared" si="3709"/>
        <v>0</v>
      </c>
      <c r="FK392" s="456">
        <v>0.36319999999999997</v>
      </c>
      <c r="FL392" s="457">
        <f t="shared" si="3710"/>
        <v>0</v>
      </c>
      <c r="FM392" s="458">
        <f t="shared" si="3711"/>
        <v>0</v>
      </c>
      <c r="FN392" s="459"/>
      <c r="FO392" s="452">
        <v>14.0</v>
      </c>
      <c r="FP392" s="453" t="s">
        <v>192</v>
      </c>
      <c r="FQ392" s="454" t="s">
        <v>132</v>
      </c>
      <c r="FR392" s="454" t="s">
        <v>132</v>
      </c>
      <c r="FS392" s="455"/>
      <c r="FT392" s="455" t="str">
        <f t="shared" si="3712"/>
        <v/>
      </c>
      <c r="FU392" s="455">
        <f t="shared" si="3713"/>
        <v>0</v>
      </c>
      <c r="FV392" s="456"/>
      <c r="FW392" s="455">
        <f t="shared" si="3714"/>
        <v>0</v>
      </c>
      <c r="FX392" s="456"/>
      <c r="FY392" s="455">
        <f>ADHB!FZ392</f>
        <v>0</v>
      </c>
      <c r="FZ392" s="455">
        <f t="shared" si="3715"/>
        <v>0</v>
      </c>
      <c r="GA392" s="455">
        <f t="shared" si="3716"/>
        <v>0</v>
      </c>
      <c r="GB392" s="456">
        <v>0.36319999999999997</v>
      </c>
      <c r="GC392" s="457">
        <f t="shared" si="3717"/>
        <v>0</v>
      </c>
      <c r="GD392" s="458">
        <f t="shared" si="3718"/>
        <v>0</v>
      </c>
      <c r="GE392" s="459"/>
      <c r="GF392" s="452">
        <v>14.0</v>
      </c>
      <c r="GG392" s="453" t="s">
        <v>192</v>
      </c>
      <c r="GH392" s="454" t="s">
        <v>132</v>
      </c>
      <c r="GI392" s="454" t="s">
        <v>132</v>
      </c>
      <c r="GJ392" s="455"/>
      <c r="GK392" s="455" t="str">
        <f t="shared" si="3719"/>
        <v/>
      </c>
      <c r="GL392" s="455">
        <f t="shared" si="3720"/>
        <v>0</v>
      </c>
      <c r="GM392" s="456"/>
      <c r="GN392" s="455">
        <f t="shared" si="3721"/>
        <v>0</v>
      </c>
      <c r="GO392" s="456"/>
      <c r="GP392" s="455">
        <f>ADHB!GQ392</f>
        <v>0</v>
      </c>
      <c r="GQ392" s="455">
        <f t="shared" si="3722"/>
        <v>0</v>
      </c>
      <c r="GR392" s="455">
        <f t="shared" si="3723"/>
        <v>0</v>
      </c>
      <c r="GS392" s="456">
        <v>0.36319999999999997</v>
      </c>
      <c r="GT392" s="457">
        <f t="shared" si="3724"/>
        <v>0</v>
      </c>
      <c r="GU392" s="458">
        <f t="shared" si="3725"/>
        <v>0</v>
      </c>
      <c r="GV392" s="459"/>
      <c r="GW392" s="452">
        <v>14.0</v>
      </c>
      <c r="GX392" s="453" t="s">
        <v>192</v>
      </c>
      <c r="GY392" s="454" t="s">
        <v>132</v>
      </c>
      <c r="GZ392" s="454" t="s">
        <v>132</v>
      </c>
      <c r="HA392" s="455"/>
      <c r="HB392" s="455" t="str">
        <f t="shared" si="3726"/>
        <v/>
      </c>
      <c r="HC392" s="455">
        <f t="shared" si="3727"/>
        <v>0</v>
      </c>
      <c r="HD392" s="456"/>
      <c r="HE392" s="455">
        <f t="shared" si="3728"/>
        <v>0</v>
      </c>
      <c r="HF392" s="456"/>
      <c r="HG392" s="455">
        <f>ADHB!HH392</f>
        <v>0</v>
      </c>
      <c r="HH392" s="455">
        <f t="shared" si="3729"/>
        <v>0</v>
      </c>
      <c r="HI392" s="455">
        <f t="shared" si="3730"/>
        <v>0</v>
      </c>
      <c r="HJ392" s="456">
        <v>0.36319999999999997</v>
      </c>
      <c r="HK392" s="457">
        <f t="shared" si="3731"/>
        <v>0</v>
      </c>
      <c r="HL392" s="458">
        <f t="shared" si="3732"/>
        <v>0</v>
      </c>
      <c r="HM392" s="459"/>
      <c r="HN392" s="452">
        <v>14.0</v>
      </c>
      <c r="HO392" s="453" t="s">
        <v>192</v>
      </c>
      <c r="HP392" s="454" t="s">
        <v>132</v>
      </c>
      <c r="HQ392" s="454" t="s">
        <v>132</v>
      </c>
      <c r="HR392" s="455"/>
      <c r="HS392" s="455" t="str">
        <f t="shared" si="3733"/>
        <v/>
      </c>
      <c r="HT392" s="455">
        <f t="shared" si="3734"/>
        <v>0</v>
      </c>
      <c r="HU392" s="456"/>
      <c r="HV392" s="455">
        <f t="shared" si="3735"/>
        <v>0</v>
      </c>
      <c r="HW392" s="456"/>
      <c r="HX392" s="455">
        <f>ADHB!HY392</f>
        <v>0</v>
      </c>
      <c r="HY392" s="455">
        <f t="shared" si="3736"/>
        <v>0</v>
      </c>
      <c r="HZ392" s="455">
        <f t="shared" si="3737"/>
        <v>0</v>
      </c>
      <c r="IA392" s="456">
        <v>0.36319999999999997</v>
      </c>
      <c r="IB392" s="457">
        <f t="shared" si="3738"/>
        <v>0</v>
      </c>
      <c r="IC392" s="458">
        <f t="shared" si="3739"/>
        <v>0</v>
      </c>
      <c r="ID392" s="459"/>
      <c r="IE392" s="452">
        <v>14.0</v>
      </c>
      <c r="IF392" s="453" t="s">
        <v>192</v>
      </c>
      <c r="IG392" s="454" t="s">
        <v>132</v>
      </c>
      <c r="IH392" s="454" t="s">
        <v>132</v>
      </c>
      <c r="II392" s="455"/>
      <c r="IJ392" s="455" t="str">
        <f t="shared" si="3740"/>
        <v/>
      </c>
      <c r="IK392" s="455">
        <f t="shared" si="3741"/>
        <v>0</v>
      </c>
      <c r="IL392" s="456"/>
      <c r="IM392" s="455">
        <f t="shared" si="3742"/>
        <v>0</v>
      </c>
      <c r="IN392" s="456"/>
      <c r="IO392" s="455">
        <f>ADHB!IP392</f>
        <v>0</v>
      </c>
      <c r="IP392" s="455">
        <f t="shared" si="3743"/>
        <v>0</v>
      </c>
      <c r="IQ392" s="455">
        <f t="shared" si="3744"/>
        <v>0</v>
      </c>
      <c r="IR392" s="456">
        <v>0.36319999999999997</v>
      </c>
      <c r="IS392" s="457">
        <f t="shared" si="3745"/>
        <v>0</v>
      </c>
      <c r="IT392" s="458">
        <f t="shared" si="3746"/>
        <v>0</v>
      </c>
      <c r="IU392" s="459"/>
      <c r="IV392" s="452">
        <v>14.0</v>
      </c>
      <c r="IW392" s="453" t="s">
        <v>192</v>
      </c>
      <c r="IX392" s="454" t="s">
        <v>132</v>
      </c>
      <c r="IY392" s="454" t="s">
        <v>132</v>
      </c>
      <c r="IZ392" s="455"/>
      <c r="JA392" s="455" t="str">
        <f t="shared" si="3747"/>
        <v/>
      </c>
      <c r="JB392" s="455">
        <f t="shared" si="3748"/>
        <v>0</v>
      </c>
      <c r="JC392" s="456"/>
      <c r="JD392" s="455">
        <f t="shared" si="3749"/>
        <v>0</v>
      </c>
      <c r="JE392" s="456"/>
      <c r="JF392" s="455">
        <f>ADHB!JG392</f>
        <v>0</v>
      </c>
      <c r="JG392" s="455">
        <f t="shared" si="3750"/>
        <v>0</v>
      </c>
      <c r="JH392" s="455">
        <f t="shared" si="3751"/>
        <v>0</v>
      </c>
      <c r="JI392" s="456">
        <v>0.36319999999999997</v>
      </c>
      <c r="JJ392" s="457">
        <f t="shared" si="3752"/>
        <v>0</v>
      </c>
      <c r="JK392" s="458">
        <f t="shared" si="3753"/>
        <v>0</v>
      </c>
      <c r="JL392" s="459"/>
      <c r="JM392" s="452">
        <v>14.0</v>
      </c>
      <c r="JN392" s="453" t="s">
        <v>192</v>
      </c>
      <c r="JO392" s="454" t="s">
        <v>132</v>
      </c>
      <c r="JP392" s="454" t="s">
        <v>132</v>
      </c>
      <c r="JQ392" s="455"/>
      <c r="JR392" s="455" t="str">
        <f t="shared" si="3754"/>
        <v/>
      </c>
      <c r="JS392" s="455">
        <f t="shared" si="3755"/>
        <v>0</v>
      </c>
      <c r="JT392" s="456"/>
      <c r="JU392" s="455">
        <f t="shared" si="3756"/>
        <v>0</v>
      </c>
      <c r="JV392" s="456"/>
      <c r="JW392" s="455" t="str">
        <f>ADHB!LF392</f>
        <v/>
      </c>
      <c r="JX392" s="455">
        <f t="shared" si="3757"/>
        <v>0</v>
      </c>
      <c r="JY392" s="455">
        <f t="shared" si="3758"/>
        <v>0</v>
      </c>
      <c r="JZ392" s="456">
        <v>0.36319999999999997</v>
      </c>
      <c r="KA392" s="457">
        <f t="shared" si="3759"/>
        <v>0</v>
      </c>
      <c r="KB392" s="458">
        <f t="shared" si="3760"/>
        <v>0</v>
      </c>
      <c r="KC392" s="459"/>
      <c r="KD392" s="452">
        <v>14.0</v>
      </c>
      <c r="KE392" s="453" t="s">
        <v>192</v>
      </c>
      <c r="KF392" s="454" t="s">
        <v>132</v>
      </c>
      <c r="KG392" s="454" t="s">
        <v>132</v>
      </c>
      <c r="KH392" s="455"/>
      <c r="KI392" s="455" t="str">
        <f t="shared" si="3761"/>
        <v/>
      </c>
      <c r="KJ392" s="455">
        <f t="shared" si="3762"/>
        <v>0</v>
      </c>
      <c r="KK392" s="456"/>
      <c r="KL392" s="455">
        <f t="shared" si="3763"/>
        <v>0</v>
      </c>
      <c r="KM392" s="456"/>
      <c r="KN392" s="455" t="str">
        <f>ADHB!LW392</f>
        <v/>
      </c>
      <c r="KO392" s="455">
        <f t="shared" si="3764"/>
        <v>0</v>
      </c>
      <c r="KP392" s="455">
        <f t="shared" si="3765"/>
        <v>0</v>
      </c>
      <c r="KQ392" s="456">
        <v>0.36319999999999997</v>
      </c>
      <c r="KR392" s="457">
        <f t="shared" si="3766"/>
        <v>0</v>
      </c>
      <c r="KS392" s="458">
        <f t="shared" si="3767"/>
        <v>0</v>
      </c>
      <c r="KT392" s="459"/>
      <c r="KU392" s="460"/>
    </row>
    <row r="393" ht="15.75" customHeight="1">
      <c r="A393" s="452">
        <v>15.0</v>
      </c>
      <c r="B393" s="453" t="s">
        <v>193</v>
      </c>
      <c r="C393" s="454" t="s">
        <v>132</v>
      </c>
      <c r="D393" s="454" t="s">
        <v>132</v>
      </c>
      <c r="E393" s="455"/>
      <c r="F393" s="455"/>
      <c r="G393" s="455">
        <f t="shared" si="3643"/>
        <v>0</v>
      </c>
      <c r="H393" s="456"/>
      <c r="I393" s="455">
        <f t="shared" si="3644"/>
        <v>0</v>
      </c>
      <c r="J393" s="456"/>
      <c r="K393" s="455">
        <f>ADHB!L393</f>
        <v>0</v>
      </c>
      <c r="L393" s="455">
        <f t="shared" si="3645"/>
        <v>0</v>
      </c>
      <c r="M393" s="455">
        <f t="shared" si="3646"/>
        <v>0</v>
      </c>
      <c r="N393" s="456">
        <v>0.36319999999999997</v>
      </c>
      <c r="O393" s="457">
        <f t="shared" si="3647"/>
        <v>0</v>
      </c>
      <c r="P393" s="458">
        <f t="shared" si="3648"/>
        <v>0</v>
      </c>
      <c r="Q393" s="459"/>
      <c r="R393" s="452">
        <v>15.0</v>
      </c>
      <c r="S393" s="453" t="s">
        <v>193</v>
      </c>
      <c r="T393" s="454" t="s">
        <v>132</v>
      </c>
      <c r="U393" s="454" t="s">
        <v>132</v>
      </c>
      <c r="V393" s="455"/>
      <c r="W393" s="455" t="str">
        <f t="shared" si="3649"/>
        <v/>
      </c>
      <c r="X393" s="455">
        <f t="shared" si="3650"/>
        <v>0</v>
      </c>
      <c r="Y393" s="456"/>
      <c r="Z393" s="455">
        <f t="shared" si="3651"/>
        <v>0</v>
      </c>
      <c r="AA393" s="456"/>
      <c r="AB393" s="455">
        <f>ADHB!AC393</f>
        <v>0</v>
      </c>
      <c r="AC393" s="455">
        <f t="shared" si="3652"/>
        <v>0</v>
      </c>
      <c r="AD393" s="455">
        <f t="shared" si="3653"/>
        <v>0</v>
      </c>
      <c r="AE393" s="456">
        <v>0.36319999999999997</v>
      </c>
      <c r="AF393" s="457">
        <f t="shared" si="3654"/>
        <v>0</v>
      </c>
      <c r="AG393" s="458">
        <f t="shared" si="3655"/>
        <v>0</v>
      </c>
      <c r="AH393" s="459"/>
      <c r="AI393" s="452">
        <v>15.0</v>
      </c>
      <c r="AJ393" s="453" t="s">
        <v>193</v>
      </c>
      <c r="AK393" s="454" t="s">
        <v>132</v>
      </c>
      <c r="AL393" s="454" t="s">
        <v>132</v>
      </c>
      <c r="AM393" s="455"/>
      <c r="AN393" s="455" t="str">
        <f t="shared" si="3656"/>
        <v/>
      </c>
      <c r="AO393" s="455">
        <f t="shared" si="3657"/>
        <v>0</v>
      </c>
      <c r="AP393" s="456"/>
      <c r="AQ393" s="455">
        <f t="shared" si="3658"/>
        <v>0</v>
      </c>
      <c r="AR393" s="456"/>
      <c r="AS393" s="455">
        <f>ADHB!AT393</f>
        <v>0</v>
      </c>
      <c r="AT393" s="455">
        <f t="shared" si="3659"/>
        <v>0</v>
      </c>
      <c r="AU393" s="455">
        <f t="shared" si="3660"/>
        <v>0</v>
      </c>
      <c r="AV393" s="456">
        <v>0.36319999999999997</v>
      </c>
      <c r="AW393" s="457">
        <f t="shared" si="3661"/>
        <v>0</v>
      </c>
      <c r="AX393" s="458">
        <f t="shared" si="3662"/>
        <v>0</v>
      </c>
      <c r="AY393" s="459"/>
      <c r="AZ393" s="452">
        <v>15.0</v>
      </c>
      <c r="BA393" s="453" t="s">
        <v>193</v>
      </c>
      <c r="BB393" s="454" t="s">
        <v>132</v>
      </c>
      <c r="BC393" s="454" t="s">
        <v>132</v>
      </c>
      <c r="BD393" s="455"/>
      <c r="BE393" s="455" t="str">
        <f t="shared" si="3663"/>
        <v/>
      </c>
      <c r="BF393" s="455">
        <f t="shared" si="3664"/>
        <v>0</v>
      </c>
      <c r="BG393" s="456"/>
      <c r="BH393" s="455">
        <f t="shared" si="3665"/>
        <v>0</v>
      </c>
      <c r="BI393" s="456"/>
      <c r="BJ393" s="455">
        <f>ADHB!BK393</f>
        <v>0</v>
      </c>
      <c r="BK393" s="455">
        <f t="shared" si="3666"/>
        <v>0</v>
      </c>
      <c r="BL393" s="455">
        <f t="shared" si="3667"/>
        <v>0</v>
      </c>
      <c r="BM393" s="456">
        <v>0.36319999999999997</v>
      </c>
      <c r="BN393" s="457">
        <f t="shared" si="3668"/>
        <v>0</v>
      </c>
      <c r="BO393" s="458">
        <f t="shared" si="3669"/>
        <v>0</v>
      </c>
      <c r="BP393" s="459"/>
      <c r="BQ393" s="452">
        <v>15.0</v>
      </c>
      <c r="BR393" s="453" t="s">
        <v>193</v>
      </c>
      <c r="BS393" s="454" t="s">
        <v>132</v>
      </c>
      <c r="BT393" s="454" t="s">
        <v>132</v>
      </c>
      <c r="BU393" s="455"/>
      <c r="BV393" s="455" t="str">
        <f t="shared" si="3670"/>
        <v/>
      </c>
      <c r="BW393" s="455">
        <f t="shared" si="3671"/>
        <v>0</v>
      </c>
      <c r="BX393" s="456"/>
      <c r="BY393" s="455">
        <f t="shared" si="3672"/>
        <v>0</v>
      </c>
      <c r="BZ393" s="456"/>
      <c r="CA393" s="455">
        <f>ADHB!CB393</f>
        <v>0</v>
      </c>
      <c r="CB393" s="455">
        <f t="shared" si="3673"/>
        <v>0</v>
      </c>
      <c r="CC393" s="455">
        <f t="shared" si="3674"/>
        <v>0</v>
      </c>
      <c r="CD393" s="456">
        <v>0.36319999999999997</v>
      </c>
      <c r="CE393" s="457">
        <f t="shared" si="3675"/>
        <v>0</v>
      </c>
      <c r="CF393" s="458">
        <f t="shared" si="3676"/>
        <v>0</v>
      </c>
      <c r="CG393" s="459"/>
      <c r="CH393" s="452">
        <v>15.0</v>
      </c>
      <c r="CI393" s="453" t="s">
        <v>193</v>
      </c>
      <c r="CJ393" s="454" t="s">
        <v>132</v>
      </c>
      <c r="CK393" s="454" t="s">
        <v>132</v>
      </c>
      <c r="CL393" s="455"/>
      <c r="CM393" s="455" t="str">
        <f t="shared" si="3677"/>
        <v/>
      </c>
      <c r="CN393" s="455">
        <f t="shared" si="3678"/>
        <v>0</v>
      </c>
      <c r="CO393" s="456"/>
      <c r="CP393" s="455">
        <f t="shared" si="3679"/>
        <v>0</v>
      </c>
      <c r="CQ393" s="456"/>
      <c r="CR393" s="455">
        <f>ADHB!CS393</f>
        <v>0</v>
      </c>
      <c r="CS393" s="455">
        <f t="shared" si="3680"/>
        <v>0</v>
      </c>
      <c r="CT393" s="455">
        <f t="shared" si="3681"/>
        <v>0</v>
      </c>
      <c r="CU393" s="456">
        <v>0.36319999999999997</v>
      </c>
      <c r="CV393" s="457">
        <f t="shared" si="3682"/>
        <v>0</v>
      </c>
      <c r="CW393" s="458">
        <f t="shared" si="3683"/>
        <v>0</v>
      </c>
      <c r="CX393" s="459"/>
      <c r="CY393" s="452">
        <v>15.0</v>
      </c>
      <c r="CZ393" s="453" t="s">
        <v>193</v>
      </c>
      <c r="DA393" s="454" t="s">
        <v>132</v>
      </c>
      <c r="DB393" s="454" t="s">
        <v>132</v>
      </c>
      <c r="DC393" s="455"/>
      <c r="DD393" s="455" t="str">
        <f t="shared" si="3684"/>
        <v/>
      </c>
      <c r="DE393" s="455">
        <f t="shared" si="3685"/>
        <v>0</v>
      </c>
      <c r="DF393" s="456"/>
      <c r="DG393" s="455">
        <f t="shared" si="3686"/>
        <v>0</v>
      </c>
      <c r="DH393" s="456"/>
      <c r="DI393" s="455">
        <f>ADHB!DJ393</f>
        <v>0</v>
      </c>
      <c r="DJ393" s="455">
        <f t="shared" si="3687"/>
        <v>0</v>
      </c>
      <c r="DK393" s="455">
        <f t="shared" si="3688"/>
        <v>0</v>
      </c>
      <c r="DL393" s="456">
        <v>0.36319999999999997</v>
      </c>
      <c r="DM393" s="457">
        <f t="shared" si="3689"/>
        <v>0</v>
      </c>
      <c r="DN393" s="458">
        <f t="shared" si="3690"/>
        <v>0</v>
      </c>
      <c r="DO393" s="459"/>
      <c r="DP393" s="452">
        <v>15.0</v>
      </c>
      <c r="DQ393" s="453" t="s">
        <v>193</v>
      </c>
      <c r="DR393" s="454" t="s">
        <v>132</v>
      </c>
      <c r="DS393" s="454" t="s">
        <v>132</v>
      </c>
      <c r="DT393" s="455"/>
      <c r="DU393" s="455" t="str">
        <f t="shared" si="3691"/>
        <v/>
      </c>
      <c r="DV393" s="455">
        <f t="shared" si="3692"/>
        <v>0</v>
      </c>
      <c r="DW393" s="456"/>
      <c r="DX393" s="455">
        <f t="shared" si="3693"/>
        <v>0</v>
      </c>
      <c r="DY393" s="456"/>
      <c r="DZ393" s="455">
        <f>ADHB!EA393</f>
        <v>0</v>
      </c>
      <c r="EA393" s="455">
        <f t="shared" si="3694"/>
        <v>0</v>
      </c>
      <c r="EB393" s="455">
        <f t="shared" si="3695"/>
        <v>0</v>
      </c>
      <c r="EC393" s="456">
        <v>0.36319999999999997</v>
      </c>
      <c r="ED393" s="457">
        <f t="shared" si="3696"/>
        <v>0</v>
      </c>
      <c r="EE393" s="458">
        <f t="shared" si="3697"/>
        <v>0</v>
      </c>
      <c r="EF393" s="459"/>
      <c r="EG393" s="452">
        <v>15.0</v>
      </c>
      <c r="EH393" s="453" t="s">
        <v>193</v>
      </c>
      <c r="EI393" s="454" t="s">
        <v>132</v>
      </c>
      <c r="EJ393" s="454" t="s">
        <v>132</v>
      </c>
      <c r="EK393" s="455"/>
      <c r="EL393" s="455" t="str">
        <f t="shared" si="3698"/>
        <v/>
      </c>
      <c r="EM393" s="455">
        <f t="shared" si="3699"/>
        <v>0</v>
      </c>
      <c r="EN393" s="456"/>
      <c r="EO393" s="455">
        <f t="shared" si="3700"/>
        <v>0</v>
      </c>
      <c r="EP393" s="456"/>
      <c r="EQ393" s="455">
        <f>ADHB!ER393</f>
        <v>0</v>
      </c>
      <c r="ER393" s="455">
        <f t="shared" si="3701"/>
        <v>0</v>
      </c>
      <c r="ES393" s="455">
        <f t="shared" si="3702"/>
        <v>0</v>
      </c>
      <c r="ET393" s="456">
        <v>0.36319999999999997</v>
      </c>
      <c r="EU393" s="457">
        <f t="shared" si="3703"/>
        <v>0</v>
      </c>
      <c r="EV393" s="458">
        <f t="shared" si="3704"/>
        <v>0</v>
      </c>
      <c r="EW393" s="459"/>
      <c r="EX393" s="452">
        <v>15.0</v>
      </c>
      <c r="EY393" s="453" t="s">
        <v>193</v>
      </c>
      <c r="EZ393" s="454" t="s">
        <v>132</v>
      </c>
      <c r="FA393" s="454" t="s">
        <v>132</v>
      </c>
      <c r="FB393" s="455"/>
      <c r="FC393" s="455" t="str">
        <f t="shared" si="3705"/>
        <v/>
      </c>
      <c r="FD393" s="455">
        <f t="shared" si="3706"/>
        <v>0</v>
      </c>
      <c r="FE393" s="456"/>
      <c r="FF393" s="455">
        <f t="shared" si="3707"/>
        <v>0</v>
      </c>
      <c r="FG393" s="456"/>
      <c r="FH393" s="455">
        <f>ADHB!FI393</f>
        <v>0</v>
      </c>
      <c r="FI393" s="455">
        <f t="shared" si="3708"/>
        <v>0</v>
      </c>
      <c r="FJ393" s="455">
        <f t="shared" si="3709"/>
        <v>0</v>
      </c>
      <c r="FK393" s="456">
        <v>0.36319999999999997</v>
      </c>
      <c r="FL393" s="457">
        <f t="shared" si="3710"/>
        <v>0</v>
      </c>
      <c r="FM393" s="458">
        <f t="shared" si="3711"/>
        <v>0</v>
      </c>
      <c r="FN393" s="459"/>
      <c r="FO393" s="452">
        <v>15.0</v>
      </c>
      <c r="FP393" s="453" t="s">
        <v>193</v>
      </c>
      <c r="FQ393" s="454" t="s">
        <v>132</v>
      </c>
      <c r="FR393" s="454" t="s">
        <v>132</v>
      </c>
      <c r="FS393" s="455"/>
      <c r="FT393" s="455" t="str">
        <f t="shared" si="3712"/>
        <v/>
      </c>
      <c r="FU393" s="455">
        <f t="shared" si="3713"/>
        <v>0</v>
      </c>
      <c r="FV393" s="456"/>
      <c r="FW393" s="455">
        <f t="shared" si="3714"/>
        <v>0</v>
      </c>
      <c r="FX393" s="456"/>
      <c r="FY393" s="455">
        <f>ADHB!FZ393</f>
        <v>0</v>
      </c>
      <c r="FZ393" s="455">
        <f t="shared" si="3715"/>
        <v>0</v>
      </c>
      <c r="GA393" s="455">
        <f t="shared" si="3716"/>
        <v>0</v>
      </c>
      <c r="GB393" s="456">
        <v>0.36319999999999997</v>
      </c>
      <c r="GC393" s="457">
        <f t="shared" si="3717"/>
        <v>0</v>
      </c>
      <c r="GD393" s="458">
        <f t="shared" si="3718"/>
        <v>0</v>
      </c>
      <c r="GE393" s="459"/>
      <c r="GF393" s="452">
        <v>15.0</v>
      </c>
      <c r="GG393" s="453" t="s">
        <v>193</v>
      </c>
      <c r="GH393" s="454" t="s">
        <v>132</v>
      </c>
      <c r="GI393" s="454" t="s">
        <v>132</v>
      </c>
      <c r="GJ393" s="455"/>
      <c r="GK393" s="455" t="str">
        <f t="shared" si="3719"/>
        <v/>
      </c>
      <c r="GL393" s="455">
        <f t="shared" si="3720"/>
        <v>0</v>
      </c>
      <c r="GM393" s="456"/>
      <c r="GN393" s="455">
        <f t="shared" si="3721"/>
        <v>0</v>
      </c>
      <c r="GO393" s="456"/>
      <c r="GP393" s="455">
        <f>ADHB!GQ393</f>
        <v>0</v>
      </c>
      <c r="GQ393" s="455">
        <f t="shared" si="3722"/>
        <v>0</v>
      </c>
      <c r="GR393" s="455">
        <f t="shared" si="3723"/>
        <v>0</v>
      </c>
      <c r="GS393" s="456">
        <v>0.36319999999999997</v>
      </c>
      <c r="GT393" s="457">
        <f t="shared" si="3724"/>
        <v>0</v>
      </c>
      <c r="GU393" s="458">
        <f t="shared" si="3725"/>
        <v>0</v>
      </c>
      <c r="GV393" s="459"/>
      <c r="GW393" s="452">
        <v>15.0</v>
      </c>
      <c r="GX393" s="453" t="s">
        <v>193</v>
      </c>
      <c r="GY393" s="454" t="s">
        <v>132</v>
      </c>
      <c r="GZ393" s="454" t="s">
        <v>132</v>
      </c>
      <c r="HA393" s="455"/>
      <c r="HB393" s="455" t="str">
        <f t="shared" si="3726"/>
        <v/>
      </c>
      <c r="HC393" s="455">
        <f t="shared" si="3727"/>
        <v>0</v>
      </c>
      <c r="HD393" s="456"/>
      <c r="HE393" s="455">
        <f t="shared" si="3728"/>
        <v>0</v>
      </c>
      <c r="HF393" s="456"/>
      <c r="HG393" s="455">
        <f>ADHB!HH393</f>
        <v>0</v>
      </c>
      <c r="HH393" s="455">
        <f t="shared" si="3729"/>
        <v>0</v>
      </c>
      <c r="HI393" s="455">
        <f t="shared" si="3730"/>
        <v>0</v>
      </c>
      <c r="HJ393" s="456">
        <v>0.36319999999999997</v>
      </c>
      <c r="HK393" s="457">
        <f t="shared" si="3731"/>
        <v>0</v>
      </c>
      <c r="HL393" s="458">
        <f t="shared" si="3732"/>
        <v>0</v>
      </c>
      <c r="HM393" s="459"/>
      <c r="HN393" s="452">
        <v>15.0</v>
      </c>
      <c r="HO393" s="453" t="s">
        <v>193</v>
      </c>
      <c r="HP393" s="454" t="s">
        <v>132</v>
      </c>
      <c r="HQ393" s="454" t="s">
        <v>132</v>
      </c>
      <c r="HR393" s="455"/>
      <c r="HS393" s="455" t="str">
        <f t="shared" si="3733"/>
        <v/>
      </c>
      <c r="HT393" s="455">
        <f t="shared" si="3734"/>
        <v>0</v>
      </c>
      <c r="HU393" s="456"/>
      <c r="HV393" s="455">
        <f t="shared" si="3735"/>
        <v>0</v>
      </c>
      <c r="HW393" s="456"/>
      <c r="HX393" s="455">
        <f>ADHB!HY393</f>
        <v>0</v>
      </c>
      <c r="HY393" s="455">
        <f t="shared" si="3736"/>
        <v>0</v>
      </c>
      <c r="HZ393" s="455">
        <f t="shared" si="3737"/>
        <v>0</v>
      </c>
      <c r="IA393" s="456">
        <v>0.36319999999999997</v>
      </c>
      <c r="IB393" s="457">
        <f t="shared" si="3738"/>
        <v>0</v>
      </c>
      <c r="IC393" s="458">
        <f t="shared" si="3739"/>
        <v>0</v>
      </c>
      <c r="ID393" s="459"/>
      <c r="IE393" s="452">
        <v>15.0</v>
      </c>
      <c r="IF393" s="453" t="s">
        <v>193</v>
      </c>
      <c r="IG393" s="454" t="s">
        <v>132</v>
      </c>
      <c r="IH393" s="454" t="s">
        <v>132</v>
      </c>
      <c r="II393" s="455"/>
      <c r="IJ393" s="455" t="str">
        <f t="shared" si="3740"/>
        <v/>
      </c>
      <c r="IK393" s="455">
        <f t="shared" si="3741"/>
        <v>0</v>
      </c>
      <c r="IL393" s="456"/>
      <c r="IM393" s="455">
        <f t="shared" si="3742"/>
        <v>0</v>
      </c>
      <c r="IN393" s="456"/>
      <c r="IO393" s="455">
        <f>ADHB!IP393</f>
        <v>0</v>
      </c>
      <c r="IP393" s="455">
        <f t="shared" si="3743"/>
        <v>0</v>
      </c>
      <c r="IQ393" s="455">
        <f t="shared" si="3744"/>
        <v>0</v>
      </c>
      <c r="IR393" s="456">
        <v>0.36319999999999997</v>
      </c>
      <c r="IS393" s="457">
        <f t="shared" si="3745"/>
        <v>0</v>
      </c>
      <c r="IT393" s="458">
        <f t="shared" si="3746"/>
        <v>0</v>
      </c>
      <c r="IU393" s="459"/>
      <c r="IV393" s="452">
        <v>15.0</v>
      </c>
      <c r="IW393" s="453" t="s">
        <v>193</v>
      </c>
      <c r="IX393" s="454" t="s">
        <v>132</v>
      </c>
      <c r="IY393" s="454" t="s">
        <v>132</v>
      </c>
      <c r="IZ393" s="455"/>
      <c r="JA393" s="455" t="str">
        <f t="shared" si="3747"/>
        <v/>
      </c>
      <c r="JB393" s="455">
        <f t="shared" si="3748"/>
        <v>0</v>
      </c>
      <c r="JC393" s="456"/>
      <c r="JD393" s="455">
        <f t="shared" si="3749"/>
        <v>0</v>
      </c>
      <c r="JE393" s="456"/>
      <c r="JF393" s="455">
        <f>ADHB!JG393</f>
        <v>0</v>
      </c>
      <c r="JG393" s="455">
        <f t="shared" si="3750"/>
        <v>0</v>
      </c>
      <c r="JH393" s="455">
        <f t="shared" si="3751"/>
        <v>0</v>
      </c>
      <c r="JI393" s="456">
        <v>0.36319999999999997</v>
      </c>
      <c r="JJ393" s="457">
        <f t="shared" si="3752"/>
        <v>0</v>
      </c>
      <c r="JK393" s="458">
        <f t="shared" si="3753"/>
        <v>0</v>
      </c>
      <c r="JL393" s="459"/>
      <c r="JM393" s="452">
        <v>15.0</v>
      </c>
      <c r="JN393" s="453" t="s">
        <v>193</v>
      </c>
      <c r="JO393" s="454" t="s">
        <v>132</v>
      </c>
      <c r="JP393" s="454" t="s">
        <v>132</v>
      </c>
      <c r="JQ393" s="455"/>
      <c r="JR393" s="455" t="str">
        <f t="shared" si="3754"/>
        <v/>
      </c>
      <c r="JS393" s="455">
        <f t="shared" si="3755"/>
        <v>0</v>
      </c>
      <c r="JT393" s="456"/>
      <c r="JU393" s="455">
        <f t="shared" si="3756"/>
        <v>0</v>
      </c>
      <c r="JV393" s="456"/>
      <c r="JW393" s="455" t="str">
        <f>ADHB!LF393</f>
        <v/>
      </c>
      <c r="JX393" s="455">
        <f t="shared" si="3757"/>
        <v>0</v>
      </c>
      <c r="JY393" s="455">
        <f t="shared" si="3758"/>
        <v>0</v>
      </c>
      <c r="JZ393" s="456">
        <v>0.36319999999999997</v>
      </c>
      <c r="KA393" s="457">
        <f t="shared" si="3759"/>
        <v>0</v>
      </c>
      <c r="KB393" s="458">
        <f t="shared" si="3760"/>
        <v>0</v>
      </c>
      <c r="KC393" s="459"/>
      <c r="KD393" s="452">
        <v>15.0</v>
      </c>
      <c r="KE393" s="453" t="s">
        <v>193</v>
      </c>
      <c r="KF393" s="454" t="s">
        <v>132</v>
      </c>
      <c r="KG393" s="454" t="s">
        <v>132</v>
      </c>
      <c r="KH393" s="455"/>
      <c r="KI393" s="455" t="str">
        <f t="shared" si="3761"/>
        <v/>
      </c>
      <c r="KJ393" s="455">
        <f t="shared" si="3762"/>
        <v>0</v>
      </c>
      <c r="KK393" s="456"/>
      <c r="KL393" s="455">
        <f t="shared" si="3763"/>
        <v>0</v>
      </c>
      <c r="KM393" s="456"/>
      <c r="KN393" s="455" t="str">
        <f>ADHB!LW393</f>
        <v/>
      </c>
      <c r="KO393" s="455">
        <f t="shared" si="3764"/>
        <v>0</v>
      </c>
      <c r="KP393" s="455">
        <f t="shared" si="3765"/>
        <v>0</v>
      </c>
      <c r="KQ393" s="456">
        <v>0.36319999999999997</v>
      </c>
      <c r="KR393" s="457">
        <f t="shared" si="3766"/>
        <v>0</v>
      </c>
      <c r="KS393" s="458">
        <f t="shared" si="3767"/>
        <v>0</v>
      </c>
      <c r="KT393" s="459"/>
      <c r="KU393" s="460"/>
    </row>
    <row r="394" ht="15.75" customHeight="1">
      <c r="A394" s="452">
        <v>16.0</v>
      </c>
      <c r="B394" s="453" t="s">
        <v>194</v>
      </c>
      <c r="C394" s="454" t="s">
        <v>132</v>
      </c>
      <c r="D394" s="454" t="s">
        <v>132</v>
      </c>
      <c r="E394" s="455"/>
      <c r="F394" s="455"/>
      <c r="G394" s="455">
        <f t="shared" si="3643"/>
        <v>0</v>
      </c>
      <c r="H394" s="456"/>
      <c r="I394" s="455">
        <f t="shared" si="3644"/>
        <v>0</v>
      </c>
      <c r="J394" s="456"/>
      <c r="K394" s="455">
        <f>ADHB!L394</f>
        <v>0</v>
      </c>
      <c r="L394" s="455">
        <f t="shared" si="3645"/>
        <v>0</v>
      </c>
      <c r="M394" s="455">
        <f t="shared" si="3646"/>
        <v>0</v>
      </c>
      <c r="N394" s="456">
        <v>0.36319999999999997</v>
      </c>
      <c r="O394" s="457">
        <f t="shared" si="3647"/>
        <v>0</v>
      </c>
      <c r="P394" s="458">
        <f t="shared" si="3648"/>
        <v>0</v>
      </c>
      <c r="Q394" s="459"/>
      <c r="R394" s="452">
        <v>16.0</v>
      </c>
      <c r="S394" s="453" t="s">
        <v>194</v>
      </c>
      <c r="T394" s="454" t="s">
        <v>132</v>
      </c>
      <c r="U394" s="454" t="s">
        <v>132</v>
      </c>
      <c r="V394" s="455"/>
      <c r="W394" s="455" t="str">
        <f t="shared" si="3649"/>
        <v/>
      </c>
      <c r="X394" s="455">
        <f t="shared" si="3650"/>
        <v>0</v>
      </c>
      <c r="Y394" s="456"/>
      <c r="Z394" s="455">
        <f t="shared" si="3651"/>
        <v>0</v>
      </c>
      <c r="AA394" s="456"/>
      <c r="AB394" s="455">
        <f>ADHB!AC394</f>
        <v>0</v>
      </c>
      <c r="AC394" s="455">
        <f t="shared" si="3652"/>
        <v>0</v>
      </c>
      <c r="AD394" s="455">
        <f t="shared" si="3653"/>
        <v>0</v>
      </c>
      <c r="AE394" s="456">
        <v>0.36319999999999997</v>
      </c>
      <c r="AF394" s="457">
        <f t="shared" si="3654"/>
        <v>0</v>
      </c>
      <c r="AG394" s="458">
        <f t="shared" si="3655"/>
        <v>0</v>
      </c>
      <c r="AH394" s="459"/>
      <c r="AI394" s="452">
        <v>16.0</v>
      </c>
      <c r="AJ394" s="453" t="s">
        <v>194</v>
      </c>
      <c r="AK394" s="454" t="s">
        <v>132</v>
      </c>
      <c r="AL394" s="454" t="s">
        <v>132</v>
      </c>
      <c r="AM394" s="455"/>
      <c r="AN394" s="455" t="str">
        <f t="shared" si="3656"/>
        <v/>
      </c>
      <c r="AO394" s="455">
        <f t="shared" si="3657"/>
        <v>0</v>
      </c>
      <c r="AP394" s="456"/>
      <c r="AQ394" s="455">
        <f t="shared" si="3658"/>
        <v>0</v>
      </c>
      <c r="AR394" s="456"/>
      <c r="AS394" s="455">
        <f>ADHB!AT394</f>
        <v>0</v>
      </c>
      <c r="AT394" s="455">
        <f t="shared" si="3659"/>
        <v>0</v>
      </c>
      <c r="AU394" s="455">
        <f t="shared" si="3660"/>
        <v>0</v>
      </c>
      <c r="AV394" s="456">
        <v>0.36319999999999997</v>
      </c>
      <c r="AW394" s="457">
        <f t="shared" si="3661"/>
        <v>0</v>
      </c>
      <c r="AX394" s="458">
        <f t="shared" si="3662"/>
        <v>0</v>
      </c>
      <c r="AY394" s="459"/>
      <c r="AZ394" s="452">
        <v>16.0</v>
      </c>
      <c r="BA394" s="453" t="s">
        <v>194</v>
      </c>
      <c r="BB394" s="454" t="s">
        <v>132</v>
      </c>
      <c r="BC394" s="454" t="s">
        <v>132</v>
      </c>
      <c r="BD394" s="455"/>
      <c r="BE394" s="455" t="str">
        <f t="shared" si="3663"/>
        <v/>
      </c>
      <c r="BF394" s="455">
        <f t="shared" si="3664"/>
        <v>0</v>
      </c>
      <c r="BG394" s="456"/>
      <c r="BH394" s="455">
        <f t="shared" si="3665"/>
        <v>0</v>
      </c>
      <c r="BI394" s="456"/>
      <c r="BJ394" s="455">
        <f>ADHB!BK394</f>
        <v>0</v>
      </c>
      <c r="BK394" s="455">
        <f t="shared" si="3666"/>
        <v>0</v>
      </c>
      <c r="BL394" s="455">
        <f t="shared" si="3667"/>
        <v>0</v>
      </c>
      <c r="BM394" s="456">
        <v>0.36319999999999997</v>
      </c>
      <c r="BN394" s="457">
        <f t="shared" si="3668"/>
        <v>0</v>
      </c>
      <c r="BO394" s="458">
        <f t="shared" si="3669"/>
        <v>0</v>
      </c>
      <c r="BP394" s="459"/>
      <c r="BQ394" s="452">
        <v>16.0</v>
      </c>
      <c r="BR394" s="453" t="s">
        <v>194</v>
      </c>
      <c r="BS394" s="454" t="s">
        <v>132</v>
      </c>
      <c r="BT394" s="454" t="s">
        <v>132</v>
      </c>
      <c r="BU394" s="455"/>
      <c r="BV394" s="455" t="str">
        <f t="shared" si="3670"/>
        <v/>
      </c>
      <c r="BW394" s="455">
        <f t="shared" si="3671"/>
        <v>0</v>
      </c>
      <c r="BX394" s="456"/>
      <c r="BY394" s="455">
        <f t="shared" si="3672"/>
        <v>0</v>
      </c>
      <c r="BZ394" s="456"/>
      <c r="CA394" s="455">
        <f>ADHB!CB394</f>
        <v>0</v>
      </c>
      <c r="CB394" s="455">
        <f t="shared" si="3673"/>
        <v>0</v>
      </c>
      <c r="CC394" s="455">
        <f t="shared" si="3674"/>
        <v>0</v>
      </c>
      <c r="CD394" s="456">
        <v>0.36319999999999997</v>
      </c>
      <c r="CE394" s="457">
        <f t="shared" si="3675"/>
        <v>0</v>
      </c>
      <c r="CF394" s="458">
        <f t="shared" si="3676"/>
        <v>0</v>
      </c>
      <c r="CG394" s="459"/>
      <c r="CH394" s="452">
        <v>16.0</v>
      </c>
      <c r="CI394" s="453" t="s">
        <v>194</v>
      </c>
      <c r="CJ394" s="454" t="s">
        <v>132</v>
      </c>
      <c r="CK394" s="454" t="s">
        <v>132</v>
      </c>
      <c r="CL394" s="455"/>
      <c r="CM394" s="455" t="str">
        <f t="shared" si="3677"/>
        <v/>
      </c>
      <c r="CN394" s="455">
        <f t="shared" si="3678"/>
        <v>0</v>
      </c>
      <c r="CO394" s="456"/>
      <c r="CP394" s="455">
        <f t="shared" si="3679"/>
        <v>0</v>
      </c>
      <c r="CQ394" s="456"/>
      <c r="CR394" s="455">
        <f>ADHB!CS394</f>
        <v>0</v>
      </c>
      <c r="CS394" s="455">
        <f t="shared" si="3680"/>
        <v>0</v>
      </c>
      <c r="CT394" s="455">
        <f t="shared" si="3681"/>
        <v>0</v>
      </c>
      <c r="CU394" s="456">
        <v>0.36319999999999997</v>
      </c>
      <c r="CV394" s="457">
        <f t="shared" si="3682"/>
        <v>0</v>
      </c>
      <c r="CW394" s="458">
        <f t="shared" si="3683"/>
        <v>0</v>
      </c>
      <c r="CX394" s="459"/>
      <c r="CY394" s="452">
        <v>16.0</v>
      </c>
      <c r="CZ394" s="453" t="s">
        <v>194</v>
      </c>
      <c r="DA394" s="454" t="s">
        <v>132</v>
      </c>
      <c r="DB394" s="454" t="s">
        <v>132</v>
      </c>
      <c r="DC394" s="455"/>
      <c r="DD394" s="455" t="str">
        <f t="shared" si="3684"/>
        <v/>
      </c>
      <c r="DE394" s="455">
        <f t="shared" si="3685"/>
        <v>0</v>
      </c>
      <c r="DF394" s="456"/>
      <c r="DG394" s="455">
        <f t="shared" si="3686"/>
        <v>0</v>
      </c>
      <c r="DH394" s="456"/>
      <c r="DI394" s="455">
        <f>ADHB!DJ394</f>
        <v>0</v>
      </c>
      <c r="DJ394" s="455">
        <f t="shared" si="3687"/>
        <v>0</v>
      </c>
      <c r="DK394" s="455">
        <f t="shared" si="3688"/>
        <v>0</v>
      </c>
      <c r="DL394" s="456">
        <v>0.36319999999999997</v>
      </c>
      <c r="DM394" s="457">
        <f t="shared" si="3689"/>
        <v>0</v>
      </c>
      <c r="DN394" s="458">
        <f t="shared" si="3690"/>
        <v>0</v>
      </c>
      <c r="DO394" s="459"/>
      <c r="DP394" s="452">
        <v>16.0</v>
      </c>
      <c r="DQ394" s="453" t="s">
        <v>194</v>
      </c>
      <c r="DR394" s="454" t="s">
        <v>132</v>
      </c>
      <c r="DS394" s="454" t="s">
        <v>132</v>
      </c>
      <c r="DT394" s="455"/>
      <c r="DU394" s="455" t="str">
        <f t="shared" si="3691"/>
        <v/>
      </c>
      <c r="DV394" s="455">
        <f t="shared" si="3692"/>
        <v>0</v>
      </c>
      <c r="DW394" s="456"/>
      <c r="DX394" s="455">
        <f t="shared" si="3693"/>
        <v>0</v>
      </c>
      <c r="DY394" s="456"/>
      <c r="DZ394" s="455">
        <f>ADHB!EA394</f>
        <v>0</v>
      </c>
      <c r="EA394" s="455">
        <f t="shared" si="3694"/>
        <v>0</v>
      </c>
      <c r="EB394" s="455">
        <f t="shared" si="3695"/>
        <v>0</v>
      </c>
      <c r="EC394" s="456">
        <v>0.36319999999999997</v>
      </c>
      <c r="ED394" s="457">
        <f t="shared" si="3696"/>
        <v>0</v>
      </c>
      <c r="EE394" s="458">
        <f t="shared" si="3697"/>
        <v>0</v>
      </c>
      <c r="EF394" s="459"/>
      <c r="EG394" s="452">
        <v>16.0</v>
      </c>
      <c r="EH394" s="453" t="s">
        <v>194</v>
      </c>
      <c r="EI394" s="454" t="s">
        <v>132</v>
      </c>
      <c r="EJ394" s="454" t="s">
        <v>132</v>
      </c>
      <c r="EK394" s="455"/>
      <c r="EL394" s="455" t="str">
        <f t="shared" si="3698"/>
        <v/>
      </c>
      <c r="EM394" s="455">
        <f t="shared" si="3699"/>
        <v>0</v>
      </c>
      <c r="EN394" s="456"/>
      <c r="EO394" s="455">
        <f t="shared" si="3700"/>
        <v>0</v>
      </c>
      <c r="EP394" s="456"/>
      <c r="EQ394" s="455">
        <f>ADHB!ER394</f>
        <v>0</v>
      </c>
      <c r="ER394" s="455">
        <f t="shared" si="3701"/>
        <v>0</v>
      </c>
      <c r="ES394" s="455">
        <f t="shared" si="3702"/>
        <v>0</v>
      </c>
      <c r="ET394" s="456">
        <v>0.36319999999999997</v>
      </c>
      <c r="EU394" s="457">
        <f t="shared" si="3703"/>
        <v>0</v>
      </c>
      <c r="EV394" s="458">
        <f t="shared" si="3704"/>
        <v>0</v>
      </c>
      <c r="EW394" s="459"/>
      <c r="EX394" s="452">
        <v>16.0</v>
      </c>
      <c r="EY394" s="453" t="s">
        <v>194</v>
      </c>
      <c r="EZ394" s="454" t="s">
        <v>132</v>
      </c>
      <c r="FA394" s="454" t="s">
        <v>132</v>
      </c>
      <c r="FB394" s="455"/>
      <c r="FC394" s="455" t="str">
        <f t="shared" si="3705"/>
        <v/>
      </c>
      <c r="FD394" s="455">
        <f t="shared" si="3706"/>
        <v>0</v>
      </c>
      <c r="FE394" s="456"/>
      <c r="FF394" s="455">
        <f t="shared" si="3707"/>
        <v>0</v>
      </c>
      <c r="FG394" s="456"/>
      <c r="FH394" s="455">
        <f>ADHB!FI394</f>
        <v>0</v>
      </c>
      <c r="FI394" s="455">
        <f t="shared" si="3708"/>
        <v>0</v>
      </c>
      <c r="FJ394" s="455">
        <f t="shared" si="3709"/>
        <v>0</v>
      </c>
      <c r="FK394" s="456">
        <v>0.36319999999999997</v>
      </c>
      <c r="FL394" s="457">
        <f t="shared" si="3710"/>
        <v>0</v>
      </c>
      <c r="FM394" s="458">
        <f t="shared" si="3711"/>
        <v>0</v>
      </c>
      <c r="FN394" s="459"/>
      <c r="FO394" s="452">
        <v>16.0</v>
      </c>
      <c r="FP394" s="453" t="s">
        <v>194</v>
      </c>
      <c r="FQ394" s="454" t="s">
        <v>132</v>
      </c>
      <c r="FR394" s="454" t="s">
        <v>132</v>
      </c>
      <c r="FS394" s="455"/>
      <c r="FT394" s="455" t="str">
        <f t="shared" si="3712"/>
        <v/>
      </c>
      <c r="FU394" s="455">
        <f t="shared" si="3713"/>
        <v>0</v>
      </c>
      <c r="FV394" s="456"/>
      <c r="FW394" s="455">
        <f t="shared" si="3714"/>
        <v>0</v>
      </c>
      <c r="FX394" s="456"/>
      <c r="FY394" s="455">
        <f>ADHB!FZ394</f>
        <v>0</v>
      </c>
      <c r="FZ394" s="455">
        <f t="shared" si="3715"/>
        <v>0</v>
      </c>
      <c r="GA394" s="455">
        <f t="shared" si="3716"/>
        <v>0</v>
      </c>
      <c r="GB394" s="456">
        <v>0.36319999999999997</v>
      </c>
      <c r="GC394" s="457">
        <f t="shared" si="3717"/>
        <v>0</v>
      </c>
      <c r="GD394" s="458">
        <f t="shared" si="3718"/>
        <v>0</v>
      </c>
      <c r="GE394" s="459"/>
      <c r="GF394" s="452">
        <v>16.0</v>
      </c>
      <c r="GG394" s="453" t="s">
        <v>194</v>
      </c>
      <c r="GH394" s="454" t="s">
        <v>132</v>
      </c>
      <c r="GI394" s="454" t="s">
        <v>132</v>
      </c>
      <c r="GJ394" s="455"/>
      <c r="GK394" s="455" t="str">
        <f t="shared" si="3719"/>
        <v/>
      </c>
      <c r="GL394" s="455">
        <f t="shared" si="3720"/>
        <v>0</v>
      </c>
      <c r="GM394" s="456"/>
      <c r="GN394" s="455">
        <f t="shared" si="3721"/>
        <v>0</v>
      </c>
      <c r="GO394" s="456"/>
      <c r="GP394" s="455">
        <f>ADHB!GQ394</f>
        <v>0</v>
      </c>
      <c r="GQ394" s="455">
        <f t="shared" si="3722"/>
        <v>0</v>
      </c>
      <c r="GR394" s="455">
        <f t="shared" si="3723"/>
        <v>0</v>
      </c>
      <c r="GS394" s="456">
        <v>0.36319999999999997</v>
      </c>
      <c r="GT394" s="457">
        <f t="shared" si="3724"/>
        <v>0</v>
      </c>
      <c r="GU394" s="458">
        <f t="shared" si="3725"/>
        <v>0</v>
      </c>
      <c r="GV394" s="459"/>
      <c r="GW394" s="452">
        <v>16.0</v>
      </c>
      <c r="GX394" s="453" t="s">
        <v>194</v>
      </c>
      <c r="GY394" s="454" t="s">
        <v>132</v>
      </c>
      <c r="GZ394" s="454" t="s">
        <v>132</v>
      </c>
      <c r="HA394" s="455"/>
      <c r="HB394" s="455" t="str">
        <f t="shared" si="3726"/>
        <v/>
      </c>
      <c r="HC394" s="455">
        <f t="shared" si="3727"/>
        <v>0</v>
      </c>
      <c r="HD394" s="456"/>
      <c r="HE394" s="455">
        <f t="shared" si="3728"/>
        <v>0</v>
      </c>
      <c r="HF394" s="456"/>
      <c r="HG394" s="455">
        <f>ADHB!HH394</f>
        <v>0</v>
      </c>
      <c r="HH394" s="455">
        <f t="shared" si="3729"/>
        <v>0</v>
      </c>
      <c r="HI394" s="455">
        <f t="shared" si="3730"/>
        <v>0</v>
      </c>
      <c r="HJ394" s="456">
        <v>0.36319999999999997</v>
      </c>
      <c r="HK394" s="457">
        <f t="shared" si="3731"/>
        <v>0</v>
      </c>
      <c r="HL394" s="458">
        <f t="shared" si="3732"/>
        <v>0</v>
      </c>
      <c r="HM394" s="459"/>
      <c r="HN394" s="452">
        <v>16.0</v>
      </c>
      <c r="HO394" s="453" t="s">
        <v>194</v>
      </c>
      <c r="HP394" s="454" t="s">
        <v>132</v>
      </c>
      <c r="HQ394" s="454" t="s">
        <v>132</v>
      </c>
      <c r="HR394" s="455"/>
      <c r="HS394" s="455" t="str">
        <f t="shared" si="3733"/>
        <v/>
      </c>
      <c r="HT394" s="455">
        <f t="shared" si="3734"/>
        <v>0</v>
      </c>
      <c r="HU394" s="456"/>
      <c r="HV394" s="455">
        <f t="shared" si="3735"/>
        <v>0</v>
      </c>
      <c r="HW394" s="456"/>
      <c r="HX394" s="455">
        <f>ADHB!HY394</f>
        <v>0</v>
      </c>
      <c r="HY394" s="455">
        <f t="shared" si="3736"/>
        <v>0</v>
      </c>
      <c r="HZ394" s="455">
        <f t="shared" si="3737"/>
        <v>0</v>
      </c>
      <c r="IA394" s="456">
        <v>0.36319999999999997</v>
      </c>
      <c r="IB394" s="457">
        <f t="shared" si="3738"/>
        <v>0</v>
      </c>
      <c r="IC394" s="458">
        <f t="shared" si="3739"/>
        <v>0</v>
      </c>
      <c r="ID394" s="459"/>
      <c r="IE394" s="452">
        <v>16.0</v>
      </c>
      <c r="IF394" s="453" t="s">
        <v>194</v>
      </c>
      <c r="IG394" s="454" t="s">
        <v>132</v>
      </c>
      <c r="IH394" s="454" t="s">
        <v>132</v>
      </c>
      <c r="II394" s="455"/>
      <c r="IJ394" s="455" t="str">
        <f t="shared" si="3740"/>
        <v/>
      </c>
      <c r="IK394" s="455">
        <f t="shared" si="3741"/>
        <v>0</v>
      </c>
      <c r="IL394" s="456"/>
      <c r="IM394" s="455">
        <f t="shared" si="3742"/>
        <v>0</v>
      </c>
      <c r="IN394" s="456"/>
      <c r="IO394" s="455">
        <f>ADHB!IP394</f>
        <v>0</v>
      </c>
      <c r="IP394" s="455">
        <f t="shared" si="3743"/>
        <v>0</v>
      </c>
      <c r="IQ394" s="455">
        <f t="shared" si="3744"/>
        <v>0</v>
      </c>
      <c r="IR394" s="456">
        <v>0.36319999999999997</v>
      </c>
      <c r="IS394" s="457">
        <f t="shared" si="3745"/>
        <v>0</v>
      </c>
      <c r="IT394" s="458">
        <f t="shared" si="3746"/>
        <v>0</v>
      </c>
      <c r="IU394" s="459"/>
      <c r="IV394" s="452">
        <v>16.0</v>
      </c>
      <c r="IW394" s="453" t="s">
        <v>194</v>
      </c>
      <c r="IX394" s="454" t="s">
        <v>132</v>
      </c>
      <c r="IY394" s="454" t="s">
        <v>132</v>
      </c>
      <c r="IZ394" s="455"/>
      <c r="JA394" s="455" t="str">
        <f t="shared" si="3747"/>
        <v/>
      </c>
      <c r="JB394" s="455">
        <f t="shared" si="3748"/>
        <v>0</v>
      </c>
      <c r="JC394" s="456"/>
      <c r="JD394" s="455">
        <f t="shared" si="3749"/>
        <v>0</v>
      </c>
      <c r="JE394" s="456"/>
      <c r="JF394" s="455">
        <f>ADHB!JG394</f>
        <v>0</v>
      </c>
      <c r="JG394" s="455">
        <f t="shared" si="3750"/>
        <v>0</v>
      </c>
      <c r="JH394" s="455">
        <f t="shared" si="3751"/>
        <v>0</v>
      </c>
      <c r="JI394" s="456">
        <v>0.36319999999999997</v>
      </c>
      <c r="JJ394" s="457">
        <f t="shared" si="3752"/>
        <v>0</v>
      </c>
      <c r="JK394" s="458">
        <f t="shared" si="3753"/>
        <v>0</v>
      </c>
      <c r="JL394" s="459"/>
      <c r="JM394" s="452">
        <v>16.0</v>
      </c>
      <c r="JN394" s="453" t="s">
        <v>194</v>
      </c>
      <c r="JO394" s="454" t="s">
        <v>132</v>
      </c>
      <c r="JP394" s="454" t="s">
        <v>132</v>
      </c>
      <c r="JQ394" s="455"/>
      <c r="JR394" s="455" t="str">
        <f t="shared" si="3754"/>
        <v/>
      </c>
      <c r="JS394" s="455">
        <f t="shared" si="3755"/>
        <v>0</v>
      </c>
      <c r="JT394" s="456"/>
      <c r="JU394" s="455">
        <f t="shared" si="3756"/>
        <v>0</v>
      </c>
      <c r="JV394" s="456"/>
      <c r="JW394" s="455" t="str">
        <f>ADHB!LF394</f>
        <v/>
      </c>
      <c r="JX394" s="455">
        <f t="shared" si="3757"/>
        <v>0</v>
      </c>
      <c r="JY394" s="455">
        <f t="shared" si="3758"/>
        <v>0</v>
      </c>
      <c r="JZ394" s="456">
        <v>0.36319999999999997</v>
      </c>
      <c r="KA394" s="457">
        <f t="shared" si="3759"/>
        <v>0</v>
      </c>
      <c r="KB394" s="458">
        <f t="shared" si="3760"/>
        <v>0</v>
      </c>
      <c r="KC394" s="459"/>
      <c r="KD394" s="452">
        <v>16.0</v>
      </c>
      <c r="KE394" s="453" t="s">
        <v>194</v>
      </c>
      <c r="KF394" s="454" t="s">
        <v>132</v>
      </c>
      <c r="KG394" s="454" t="s">
        <v>132</v>
      </c>
      <c r="KH394" s="455"/>
      <c r="KI394" s="455" t="str">
        <f t="shared" si="3761"/>
        <v/>
      </c>
      <c r="KJ394" s="455">
        <f t="shared" si="3762"/>
        <v>0</v>
      </c>
      <c r="KK394" s="456"/>
      <c r="KL394" s="455">
        <f t="shared" si="3763"/>
        <v>0</v>
      </c>
      <c r="KM394" s="456"/>
      <c r="KN394" s="455" t="str">
        <f>ADHB!LW394</f>
        <v/>
      </c>
      <c r="KO394" s="455">
        <f t="shared" si="3764"/>
        <v>0</v>
      </c>
      <c r="KP394" s="455">
        <f t="shared" si="3765"/>
        <v>0</v>
      </c>
      <c r="KQ394" s="456">
        <v>0.36319999999999997</v>
      </c>
      <c r="KR394" s="457">
        <f t="shared" si="3766"/>
        <v>0</v>
      </c>
      <c r="KS394" s="458">
        <f t="shared" si="3767"/>
        <v>0</v>
      </c>
      <c r="KT394" s="459"/>
      <c r="KU394" s="460"/>
    </row>
    <row r="395" ht="15.75" customHeight="1">
      <c r="A395" s="452">
        <v>17.0</v>
      </c>
      <c r="B395" s="453" t="s">
        <v>195</v>
      </c>
      <c r="C395" s="454" t="s">
        <v>132</v>
      </c>
      <c r="D395" s="454" t="s">
        <v>132</v>
      </c>
      <c r="E395" s="455"/>
      <c r="F395" s="455"/>
      <c r="G395" s="455">
        <f t="shared" si="3643"/>
        <v>0</v>
      </c>
      <c r="H395" s="456"/>
      <c r="I395" s="455">
        <f t="shared" si="3644"/>
        <v>0</v>
      </c>
      <c r="J395" s="456"/>
      <c r="K395" s="455">
        <f>ADHB!L395</f>
        <v>0</v>
      </c>
      <c r="L395" s="455">
        <f t="shared" si="3645"/>
        <v>0</v>
      </c>
      <c r="M395" s="455">
        <f t="shared" si="3646"/>
        <v>0</v>
      </c>
      <c r="N395" s="456">
        <v>0.36319999999999997</v>
      </c>
      <c r="O395" s="457">
        <f t="shared" si="3647"/>
        <v>0</v>
      </c>
      <c r="P395" s="458">
        <f t="shared" si="3648"/>
        <v>0</v>
      </c>
      <c r="Q395" s="459"/>
      <c r="R395" s="452">
        <v>17.0</v>
      </c>
      <c r="S395" s="453" t="s">
        <v>195</v>
      </c>
      <c r="T395" s="454" t="s">
        <v>132</v>
      </c>
      <c r="U395" s="454" t="s">
        <v>132</v>
      </c>
      <c r="V395" s="455"/>
      <c r="W395" s="455" t="str">
        <f t="shared" si="3649"/>
        <v/>
      </c>
      <c r="X395" s="455">
        <f t="shared" si="3650"/>
        <v>0</v>
      </c>
      <c r="Y395" s="456"/>
      <c r="Z395" s="455">
        <f t="shared" si="3651"/>
        <v>0</v>
      </c>
      <c r="AA395" s="456"/>
      <c r="AB395" s="455">
        <f>ADHB!AC395</f>
        <v>0</v>
      </c>
      <c r="AC395" s="455">
        <f t="shared" si="3652"/>
        <v>0</v>
      </c>
      <c r="AD395" s="455">
        <f t="shared" si="3653"/>
        <v>0</v>
      </c>
      <c r="AE395" s="456">
        <v>0.36319999999999997</v>
      </c>
      <c r="AF395" s="457">
        <f t="shared" si="3654"/>
        <v>0</v>
      </c>
      <c r="AG395" s="458">
        <f t="shared" si="3655"/>
        <v>0</v>
      </c>
      <c r="AH395" s="459"/>
      <c r="AI395" s="452">
        <v>17.0</v>
      </c>
      <c r="AJ395" s="453" t="s">
        <v>195</v>
      </c>
      <c r="AK395" s="454" t="s">
        <v>132</v>
      </c>
      <c r="AL395" s="454" t="s">
        <v>132</v>
      </c>
      <c r="AM395" s="455"/>
      <c r="AN395" s="455" t="str">
        <f t="shared" si="3656"/>
        <v/>
      </c>
      <c r="AO395" s="455">
        <f t="shared" si="3657"/>
        <v>0</v>
      </c>
      <c r="AP395" s="456"/>
      <c r="AQ395" s="455">
        <f t="shared" si="3658"/>
        <v>0</v>
      </c>
      <c r="AR395" s="456"/>
      <c r="AS395" s="455">
        <f>ADHB!AT395</f>
        <v>0</v>
      </c>
      <c r="AT395" s="455">
        <f t="shared" si="3659"/>
        <v>0</v>
      </c>
      <c r="AU395" s="455">
        <f t="shared" si="3660"/>
        <v>0</v>
      </c>
      <c r="AV395" s="456">
        <v>0.36319999999999997</v>
      </c>
      <c r="AW395" s="457">
        <f t="shared" si="3661"/>
        <v>0</v>
      </c>
      <c r="AX395" s="458">
        <f t="shared" si="3662"/>
        <v>0</v>
      </c>
      <c r="AY395" s="459"/>
      <c r="AZ395" s="452">
        <v>17.0</v>
      </c>
      <c r="BA395" s="453" t="s">
        <v>195</v>
      </c>
      <c r="BB395" s="454" t="s">
        <v>132</v>
      </c>
      <c r="BC395" s="454" t="s">
        <v>132</v>
      </c>
      <c r="BD395" s="455"/>
      <c r="BE395" s="455" t="str">
        <f t="shared" si="3663"/>
        <v/>
      </c>
      <c r="BF395" s="455">
        <f t="shared" si="3664"/>
        <v>0</v>
      </c>
      <c r="BG395" s="456"/>
      <c r="BH395" s="455">
        <f t="shared" si="3665"/>
        <v>0</v>
      </c>
      <c r="BI395" s="456"/>
      <c r="BJ395" s="455">
        <f>ADHB!BK395</f>
        <v>0</v>
      </c>
      <c r="BK395" s="455">
        <f t="shared" si="3666"/>
        <v>0</v>
      </c>
      <c r="BL395" s="455">
        <f t="shared" si="3667"/>
        <v>0</v>
      </c>
      <c r="BM395" s="456">
        <v>0.36319999999999997</v>
      </c>
      <c r="BN395" s="457">
        <f t="shared" si="3668"/>
        <v>0</v>
      </c>
      <c r="BO395" s="458">
        <f t="shared" si="3669"/>
        <v>0</v>
      </c>
      <c r="BP395" s="459"/>
      <c r="BQ395" s="452">
        <v>17.0</v>
      </c>
      <c r="BR395" s="453" t="s">
        <v>195</v>
      </c>
      <c r="BS395" s="454" t="s">
        <v>132</v>
      </c>
      <c r="BT395" s="454" t="s">
        <v>132</v>
      </c>
      <c r="BU395" s="455"/>
      <c r="BV395" s="455" t="str">
        <f t="shared" si="3670"/>
        <v/>
      </c>
      <c r="BW395" s="455">
        <f t="shared" si="3671"/>
        <v>0</v>
      </c>
      <c r="BX395" s="456"/>
      <c r="BY395" s="455">
        <f t="shared" si="3672"/>
        <v>0</v>
      </c>
      <c r="BZ395" s="456"/>
      <c r="CA395" s="455">
        <f>ADHB!CB395</f>
        <v>0</v>
      </c>
      <c r="CB395" s="455">
        <f t="shared" si="3673"/>
        <v>0</v>
      </c>
      <c r="CC395" s="455">
        <f t="shared" si="3674"/>
        <v>0</v>
      </c>
      <c r="CD395" s="456">
        <v>0.36319999999999997</v>
      </c>
      <c r="CE395" s="457">
        <f t="shared" si="3675"/>
        <v>0</v>
      </c>
      <c r="CF395" s="458">
        <f t="shared" si="3676"/>
        <v>0</v>
      </c>
      <c r="CG395" s="459"/>
      <c r="CH395" s="452">
        <v>17.0</v>
      </c>
      <c r="CI395" s="453" t="s">
        <v>195</v>
      </c>
      <c r="CJ395" s="454" t="s">
        <v>132</v>
      </c>
      <c r="CK395" s="454" t="s">
        <v>132</v>
      </c>
      <c r="CL395" s="455"/>
      <c r="CM395" s="455" t="str">
        <f t="shared" si="3677"/>
        <v/>
      </c>
      <c r="CN395" s="455">
        <f t="shared" si="3678"/>
        <v>0</v>
      </c>
      <c r="CO395" s="456"/>
      <c r="CP395" s="455">
        <f t="shared" si="3679"/>
        <v>0</v>
      </c>
      <c r="CQ395" s="456"/>
      <c r="CR395" s="455">
        <f>ADHB!CS395</f>
        <v>0</v>
      </c>
      <c r="CS395" s="455">
        <f t="shared" si="3680"/>
        <v>0</v>
      </c>
      <c r="CT395" s="455">
        <f t="shared" si="3681"/>
        <v>0</v>
      </c>
      <c r="CU395" s="456">
        <v>0.36319999999999997</v>
      </c>
      <c r="CV395" s="457">
        <f t="shared" si="3682"/>
        <v>0</v>
      </c>
      <c r="CW395" s="458">
        <f t="shared" si="3683"/>
        <v>0</v>
      </c>
      <c r="CX395" s="459"/>
      <c r="CY395" s="452">
        <v>17.0</v>
      </c>
      <c r="CZ395" s="453" t="s">
        <v>195</v>
      </c>
      <c r="DA395" s="454" t="s">
        <v>132</v>
      </c>
      <c r="DB395" s="454" t="s">
        <v>132</v>
      </c>
      <c r="DC395" s="455"/>
      <c r="DD395" s="455" t="str">
        <f t="shared" si="3684"/>
        <v/>
      </c>
      <c r="DE395" s="455">
        <f t="shared" si="3685"/>
        <v>0</v>
      </c>
      <c r="DF395" s="456"/>
      <c r="DG395" s="455">
        <f t="shared" si="3686"/>
        <v>0</v>
      </c>
      <c r="DH395" s="456"/>
      <c r="DI395" s="455">
        <f>ADHB!DJ395</f>
        <v>0</v>
      </c>
      <c r="DJ395" s="455">
        <f t="shared" si="3687"/>
        <v>0</v>
      </c>
      <c r="DK395" s="455">
        <f t="shared" si="3688"/>
        <v>0</v>
      </c>
      <c r="DL395" s="456">
        <v>0.36319999999999997</v>
      </c>
      <c r="DM395" s="457">
        <f t="shared" si="3689"/>
        <v>0</v>
      </c>
      <c r="DN395" s="458">
        <f t="shared" si="3690"/>
        <v>0</v>
      </c>
      <c r="DO395" s="459"/>
      <c r="DP395" s="452">
        <v>17.0</v>
      </c>
      <c r="DQ395" s="453" t="s">
        <v>195</v>
      </c>
      <c r="DR395" s="454" t="s">
        <v>132</v>
      </c>
      <c r="DS395" s="454" t="s">
        <v>132</v>
      </c>
      <c r="DT395" s="455"/>
      <c r="DU395" s="455" t="str">
        <f t="shared" si="3691"/>
        <v/>
      </c>
      <c r="DV395" s="455">
        <f t="shared" si="3692"/>
        <v>0</v>
      </c>
      <c r="DW395" s="456"/>
      <c r="DX395" s="455">
        <f t="shared" si="3693"/>
        <v>0</v>
      </c>
      <c r="DY395" s="456"/>
      <c r="DZ395" s="455">
        <f>ADHB!EA395</f>
        <v>0</v>
      </c>
      <c r="EA395" s="455">
        <f t="shared" si="3694"/>
        <v>0</v>
      </c>
      <c r="EB395" s="455">
        <f t="shared" si="3695"/>
        <v>0</v>
      </c>
      <c r="EC395" s="456">
        <v>0.36319999999999997</v>
      </c>
      <c r="ED395" s="457">
        <f t="shared" si="3696"/>
        <v>0</v>
      </c>
      <c r="EE395" s="458">
        <f t="shared" si="3697"/>
        <v>0</v>
      </c>
      <c r="EF395" s="459"/>
      <c r="EG395" s="452">
        <v>17.0</v>
      </c>
      <c r="EH395" s="453" t="s">
        <v>195</v>
      </c>
      <c r="EI395" s="454" t="s">
        <v>132</v>
      </c>
      <c r="EJ395" s="454" t="s">
        <v>132</v>
      </c>
      <c r="EK395" s="455"/>
      <c r="EL395" s="455" t="str">
        <f t="shared" si="3698"/>
        <v/>
      </c>
      <c r="EM395" s="455">
        <f t="shared" si="3699"/>
        <v>0</v>
      </c>
      <c r="EN395" s="456"/>
      <c r="EO395" s="455">
        <f t="shared" si="3700"/>
        <v>0</v>
      </c>
      <c r="EP395" s="456"/>
      <c r="EQ395" s="455">
        <f>ADHB!ER395</f>
        <v>0</v>
      </c>
      <c r="ER395" s="455">
        <f t="shared" si="3701"/>
        <v>0</v>
      </c>
      <c r="ES395" s="455">
        <f t="shared" si="3702"/>
        <v>0</v>
      </c>
      <c r="ET395" s="456">
        <v>0.36319999999999997</v>
      </c>
      <c r="EU395" s="457">
        <f t="shared" si="3703"/>
        <v>0</v>
      </c>
      <c r="EV395" s="458">
        <f t="shared" si="3704"/>
        <v>0</v>
      </c>
      <c r="EW395" s="459"/>
      <c r="EX395" s="452">
        <v>17.0</v>
      </c>
      <c r="EY395" s="453" t="s">
        <v>195</v>
      </c>
      <c r="EZ395" s="454" t="s">
        <v>132</v>
      </c>
      <c r="FA395" s="454" t="s">
        <v>132</v>
      </c>
      <c r="FB395" s="455"/>
      <c r="FC395" s="455" t="str">
        <f t="shared" si="3705"/>
        <v/>
      </c>
      <c r="FD395" s="455">
        <f t="shared" si="3706"/>
        <v>0</v>
      </c>
      <c r="FE395" s="456"/>
      <c r="FF395" s="455">
        <f t="shared" si="3707"/>
        <v>0</v>
      </c>
      <c r="FG395" s="456"/>
      <c r="FH395" s="455">
        <f>ADHB!FI395</f>
        <v>0</v>
      </c>
      <c r="FI395" s="455">
        <f t="shared" si="3708"/>
        <v>0</v>
      </c>
      <c r="FJ395" s="455">
        <f t="shared" si="3709"/>
        <v>0</v>
      </c>
      <c r="FK395" s="456">
        <v>0.36319999999999997</v>
      </c>
      <c r="FL395" s="457">
        <f t="shared" si="3710"/>
        <v>0</v>
      </c>
      <c r="FM395" s="458">
        <f t="shared" si="3711"/>
        <v>0</v>
      </c>
      <c r="FN395" s="459"/>
      <c r="FO395" s="452">
        <v>17.0</v>
      </c>
      <c r="FP395" s="453" t="s">
        <v>195</v>
      </c>
      <c r="FQ395" s="454" t="s">
        <v>132</v>
      </c>
      <c r="FR395" s="454" t="s">
        <v>132</v>
      </c>
      <c r="FS395" s="455"/>
      <c r="FT395" s="455" t="str">
        <f t="shared" si="3712"/>
        <v/>
      </c>
      <c r="FU395" s="455">
        <f t="shared" si="3713"/>
        <v>0</v>
      </c>
      <c r="FV395" s="456"/>
      <c r="FW395" s="455">
        <f t="shared" si="3714"/>
        <v>0</v>
      </c>
      <c r="FX395" s="456"/>
      <c r="FY395" s="455">
        <f>ADHB!FZ395</f>
        <v>0</v>
      </c>
      <c r="FZ395" s="455">
        <f t="shared" si="3715"/>
        <v>0</v>
      </c>
      <c r="GA395" s="455">
        <f t="shared" si="3716"/>
        <v>0</v>
      </c>
      <c r="GB395" s="456">
        <v>0.36319999999999997</v>
      </c>
      <c r="GC395" s="457">
        <f t="shared" si="3717"/>
        <v>0</v>
      </c>
      <c r="GD395" s="458">
        <f t="shared" si="3718"/>
        <v>0</v>
      </c>
      <c r="GE395" s="459"/>
      <c r="GF395" s="452">
        <v>17.0</v>
      </c>
      <c r="GG395" s="453" t="s">
        <v>195</v>
      </c>
      <c r="GH395" s="454" t="s">
        <v>132</v>
      </c>
      <c r="GI395" s="454" t="s">
        <v>132</v>
      </c>
      <c r="GJ395" s="455"/>
      <c r="GK395" s="455" t="str">
        <f t="shared" si="3719"/>
        <v/>
      </c>
      <c r="GL395" s="455">
        <f t="shared" si="3720"/>
        <v>0</v>
      </c>
      <c r="GM395" s="456"/>
      <c r="GN395" s="455">
        <f t="shared" si="3721"/>
        <v>0</v>
      </c>
      <c r="GO395" s="456"/>
      <c r="GP395" s="455">
        <f>ADHB!GQ395</f>
        <v>0</v>
      </c>
      <c r="GQ395" s="455">
        <f t="shared" si="3722"/>
        <v>0</v>
      </c>
      <c r="GR395" s="455">
        <f t="shared" si="3723"/>
        <v>0</v>
      </c>
      <c r="GS395" s="456">
        <v>0.36319999999999997</v>
      </c>
      <c r="GT395" s="457">
        <f t="shared" si="3724"/>
        <v>0</v>
      </c>
      <c r="GU395" s="458">
        <f t="shared" si="3725"/>
        <v>0</v>
      </c>
      <c r="GV395" s="459"/>
      <c r="GW395" s="452">
        <v>17.0</v>
      </c>
      <c r="GX395" s="453" t="s">
        <v>195</v>
      </c>
      <c r="GY395" s="454" t="s">
        <v>132</v>
      </c>
      <c r="GZ395" s="454" t="s">
        <v>132</v>
      </c>
      <c r="HA395" s="455"/>
      <c r="HB395" s="455" t="str">
        <f t="shared" si="3726"/>
        <v/>
      </c>
      <c r="HC395" s="455">
        <f t="shared" si="3727"/>
        <v>0</v>
      </c>
      <c r="HD395" s="456"/>
      <c r="HE395" s="455">
        <f t="shared" si="3728"/>
        <v>0</v>
      </c>
      <c r="HF395" s="456"/>
      <c r="HG395" s="455">
        <f>ADHB!HH395</f>
        <v>0</v>
      </c>
      <c r="HH395" s="455">
        <f t="shared" si="3729"/>
        <v>0</v>
      </c>
      <c r="HI395" s="455">
        <f t="shared" si="3730"/>
        <v>0</v>
      </c>
      <c r="HJ395" s="456">
        <v>0.36319999999999997</v>
      </c>
      <c r="HK395" s="457">
        <f t="shared" si="3731"/>
        <v>0</v>
      </c>
      <c r="HL395" s="458">
        <f t="shared" si="3732"/>
        <v>0</v>
      </c>
      <c r="HM395" s="459"/>
      <c r="HN395" s="452">
        <v>17.0</v>
      </c>
      <c r="HO395" s="453" t="s">
        <v>195</v>
      </c>
      <c r="HP395" s="454" t="s">
        <v>132</v>
      </c>
      <c r="HQ395" s="454" t="s">
        <v>132</v>
      </c>
      <c r="HR395" s="455"/>
      <c r="HS395" s="455" t="str">
        <f t="shared" si="3733"/>
        <v/>
      </c>
      <c r="HT395" s="455">
        <f t="shared" si="3734"/>
        <v>0</v>
      </c>
      <c r="HU395" s="456"/>
      <c r="HV395" s="455">
        <f t="shared" si="3735"/>
        <v>0</v>
      </c>
      <c r="HW395" s="456"/>
      <c r="HX395" s="455">
        <f>ADHB!HY395</f>
        <v>0</v>
      </c>
      <c r="HY395" s="455">
        <f t="shared" si="3736"/>
        <v>0</v>
      </c>
      <c r="HZ395" s="455">
        <f t="shared" si="3737"/>
        <v>0</v>
      </c>
      <c r="IA395" s="456">
        <v>0.36319999999999997</v>
      </c>
      <c r="IB395" s="457">
        <f t="shared" si="3738"/>
        <v>0</v>
      </c>
      <c r="IC395" s="458">
        <f t="shared" si="3739"/>
        <v>0</v>
      </c>
      <c r="ID395" s="459"/>
      <c r="IE395" s="452">
        <v>17.0</v>
      </c>
      <c r="IF395" s="453" t="s">
        <v>195</v>
      </c>
      <c r="IG395" s="454" t="s">
        <v>132</v>
      </c>
      <c r="IH395" s="454" t="s">
        <v>132</v>
      </c>
      <c r="II395" s="455"/>
      <c r="IJ395" s="455" t="str">
        <f t="shared" si="3740"/>
        <v/>
      </c>
      <c r="IK395" s="455">
        <f t="shared" si="3741"/>
        <v>0</v>
      </c>
      <c r="IL395" s="456"/>
      <c r="IM395" s="455">
        <f t="shared" si="3742"/>
        <v>0</v>
      </c>
      <c r="IN395" s="456"/>
      <c r="IO395" s="455">
        <f>ADHB!IP395</f>
        <v>0</v>
      </c>
      <c r="IP395" s="455">
        <f t="shared" si="3743"/>
        <v>0</v>
      </c>
      <c r="IQ395" s="455">
        <f t="shared" si="3744"/>
        <v>0</v>
      </c>
      <c r="IR395" s="456">
        <v>0.36319999999999997</v>
      </c>
      <c r="IS395" s="457">
        <f t="shared" si="3745"/>
        <v>0</v>
      </c>
      <c r="IT395" s="458">
        <f t="shared" si="3746"/>
        <v>0</v>
      </c>
      <c r="IU395" s="459"/>
      <c r="IV395" s="452">
        <v>17.0</v>
      </c>
      <c r="IW395" s="453" t="s">
        <v>195</v>
      </c>
      <c r="IX395" s="454" t="s">
        <v>132</v>
      </c>
      <c r="IY395" s="454" t="s">
        <v>132</v>
      </c>
      <c r="IZ395" s="455"/>
      <c r="JA395" s="455" t="str">
        <f t="shared" si="3747"/>
        <v/>
      </c>
      <c r="JB395" s="455">
        <f t="shared" si="3748"/>
        <v>0</v>
      </c>
      <c r="JC395" s="456"/>
      <c r="JD395" s="455">
        <f t="shared" si="3749"/>
        <v>0</v>
      </c>
      <c r="JE395" s="456"/>
      <c r="JF395" s="455">
        <f>ADHB!JG395</f>
        <v>0</v>
      </c>
      <c r="JG395" s="455">
        <f t="shared" si="3750"/>
        <v>0</v>
      </c>
      <c r="JH395" s="455">
        <f t="shared" si="3751"/>
        <v>0</v>
      </c>
      <c r="JI395" s="456">
        <v>0.36319999999999997</v>
      </c>
      <c r="JJ395" s="457">
        <f t="shared" si="3752"/>
        <v>0</v>
      </c>
      <c r="JK395" s="458">
        <f t="shared" si="3753"/>
        <v>0</v>
      </c>
      <c r="JL395" s="459"/>
      <c r="JM395" s="452">
        <v>17.0</v>
      </c>
      <c r="JN395" s="453" t="s">
        <v>195</v>
      </c>
      <c r="JO395" s="454" t="s">
        <v>132</v>
      </c>
      <c r="JP395" s="454" t="s">
        <v>132</v>
      </c>
      <c r="JQ395" s="455"/>
      <c r="JR395" s="455" t="str">
        <f t="shared" si="3754"/>
        <v/>
      </c>
      <c r="JS395" s="455">
        <f t="shared" si="3755"/>
        <v>0</v>
      </c>
      <c r="JT395" s="456"/>
      <c r="JU395" s="455">
        <f t="shared" si="3756"/>
        <v>0</v>
      </c>
      <c r="JV395" s="456"/>
      <c r="JW395" s="455" t="str">
        <f>ADHB!LF395</f>
        <v/>
      </c>
      <c r="JX395" s="455">
        <f t="shared" si="3757"/>
        <v>0</v>
      </c>
      <c r="JY395" s="455">
        <f t="shared" si="3758"/>
        <v>0</v>
      </c>
      <c r="JZ395" s="456">
        <v>0.36319999999999997</v>
      </c>
      <c r="KA395" s="457">
        <f t="shared" si="3759"/>
        <v>0</v>
      </c>
      <c r="KB395" s="458">
        <f t="shared" si="3760"/>
        <v>0</v>
      </c>
      <c r="KC395" s="459"/>
      <c r="KD395" s="452">
        <v>17.0</v>
      </c>
      <c r="KE395" s="453" t="s">
        <v>195</v>
      </c>
      <c r="KF395" s="454" t="s">
        <v>132</v>
      </c>
      <c r="KG395" s="454" t="s">
        <v>132</v>
      </c>
      <c r="KH395" s="455"/>
      <c r="KI395" s="455" t="str">
        <f t="shared" si="3761"/>
        <v/>
      </c>
      <c r="KJ395" s="455">
        <f t="shared" si="3762"/>
        <v>0</v>
      </c>
      <c r="KK395" s="456"/>
      <c r="KL395" s="455">
        <f t="shared" si="3763"/>
        <v>0</v>
      </c>
      <c r="KM395" s="456"/>
      <c r="KN395" s="455" t="str">
        <f>ADHB!LW395</f>
        <v/>
      </c>
      <c r="KO395" s="455">
        <f t="shared" si="3764"/>
        <v>0</v>
      </c>
      <c r="KP395" s="455">
        <f t="shared" si="3765"/>
        <v>0</v>
      </c>
      <c r="KQ395" s="456">
        <v>0.36319999999999997</v>
      </c>
      <c r="KR395" s="457">
        <f t="shared" si="3766"/>
        <v>0</v>
      </c>
      <c r="KS395" s="458">
        <f t="shared" si="3767"/>
        <v>0</v>
      </c>
      <c r="KT395" s="459"/>
      <c r="KU395" s="460"/>
    </row>
    <row r="396" ht="15.75" customHeight="1">
      <c r="A396" s="452">
        <v>18.0</v>
      </c>
      <c r="B396" s="453" t="s">
        <v>196</v>
      </c>
      <c r="C396" s="454" t="s">
        <v>132</v>
      </c>
      <c r="D396" s="454" t="s">
        <v>132</v>
      </c>
      <c r="E396" s="455"/>
      <c r="F396" s="455"/>
      <c r="G396" s="455">
        <f t="shared" si="3643"/>
        <v>0</v>
      </c>
      <c r="H396" s="456"/>
      <c r="I396" s="455">
        <f t="shared" si="3644"/>
        <v>0</v>
      </c>
      <c r="J396" s="456"/>
      <c r="K396" s="455">
        <f>ADHB!L396</f>
        <v>0</v>
      </c>
      <c r="L396" s="455">
        <f t="shared" si="3645"/>
        <v>0</v>
      </c>
      <c r="M396" s="455">
        <f t="shared" si="3646"/>
        <v>0</v>
      </c>
      <c r="N396" s="456">
        <v>0.36319999999999997</v>
      </c>
      <c r="O396" s="457">
        <f t="shared" si="3647"/>
        <v>0</v>
      </c>
      <c r="P396" s="458">
        <f t="shared" si="3648"/>
        <v>0</v>
      </c>
      <c r="Q396" s="459"/>
      <c r="R396" s="452">
        <v>18.0</v>
      </c>
      <c r="S396" s="453" t="s">
        <v>196</v>
      </c>
      <c r="T396" s="454" t="s">
        <v>132</v>
      </c>
      <c r="U396" s="454" t="s">
        <v>132</v>
      </c>
      <c r="V396" s="455"/>
      <c r="W396" s="455" t="str">
        <f t="shared" si="3649"/>
        <v/>
      </c>
      <c r="X396" s="455">
        <f t="shared" si="3650"/>
        <v>0</v>
      </c>
      <c r="Y396" s="456"/>
      <c r="Z396" s="455">
        <f t="shared" si="3651"/>
        <v>0</v>
      </c>
      <c r="AA396" s="456"/>
      <c r="AB396" s="455">
        <f>ADHB!AC396</f>
        <v>0</v>
      </c>
      <c r="AC396" s="455">
        <f t="shared" si="3652"/>
        <v>0</v>
      </c>
      <c r="AD396" s="455">
        <f t="shared" si="3653"/>
        <v>0</v>
      </c>
      <c r="AE396" s="456">
        <v>0.36319999999999997</v>
      </c>
      <c r="AF396" s="457">
        <f t="shared" si="3654"/>
        <v>0</v>
      </c>
      <c r="AG396" s="458">
        <f t="shared" si="3655"/>
        <v>0</v>
      </c>
      <c r="AH396" s="459"/>
      <c r="AI396" s="452">
        <v>18.0</v>
      </c>
      <c r="AJ396" s="453" t="s">
        <v>196</v>
      </c>
      <c r="AK396" s="454" t="s">
        <v>132</v>
      </c>
      <c r="AL396" s="454" t="s">
        <v>132</v>
      </c>
      <c r="AM396" s="455"/>
      <c r="AN396" s="455" t="str">
        <f t="shared" si="3656"/>
        <v/>
      </c>
      <c r="AO396" s="455">
        <f t="shared" si="3657"/>
        <v>0</v>
      </c>
      <c r="AP396" s="456"/>
      <c r="AQ396" s="455">
        <f t="shared" si="3658"/>
        <v>0</v>
      </c>
      <c r="AR396" s="456"/>
      <c r="AS396" s="455">
        <f>ADHB!AT396</f>
        <v>0</v>
      </c>
      <c r="AT396" s="455">
        <f t="shared" si="3659"/>
        <v>0</v>
      </c>
      <c r="AU396" s="455">
        <f t="shared" si="3660"/>
        <v>0</v>
      </c>
      <c r="AV396" s="456">
        <v>0.36319999999999997</v>
      </c>
      <c r="AW396" s="457">
        <f t="shared" si="3661"/>
        <v>0</v>
      </c>
      <c r="AX396" s="458">
        <f t="shared" si="3662"/>
        <v>0</v>
      </c>
      <c r="AY396" s="459"/>
      <c r="AZ396" s="452">
        <v>18.0</v>
      </c>
      <c r="BA396" s="453" t="s">
        <v>196</v>
      </c>
      <c r="BB396" s="454" t="s">
        <v>132</v>
      </c>
      <c r="BC396" s="454" t="s">
        <v>132</v>
      </c>
      <c r="BD396" s="455"/>
      <c r="BE396" s="455" t="str">
        <f t="shared" si="3663"/>
        <v/>
      </c>
      <c r="BF396" s="455">
        <f t="shared" si="3664"/>
        <v>0</v>
      </c>
      <c r="BG396" s="456"/>
      <c r="BH396" s="455">
        <f t="shared" si="3665"/>
        <v>0</v>
      </c>
      <c r="BI396" s="456"/>
      <c r="BJ396" s="455">
        <f>ADHB!BK396</f>
        <v>0</v>
      </c>
      <c r="BK396" s="455">
        <f t="shared" si="3666"/>
        <v>0</v>
      </c>
      <c r="BL396" s="455">
        <f t="shared" si="3667"/>
        <v>0</v>
      </c>
      <c r="BM396" s="456">
        <v>0.36319999999999997</v>
      </c>
      <c r="BN396" s="457">
        <f t="shared" si="3668"/>
        <v>0</v>
      </c>
      <c r="BO396" s="458">
        <f t="shared" si="3669"/>
        <v>0</v>
      </c>
      <c r="BP396" s="459"/>
      <c r="BQ396" s="452">
        <v>18.0</v>
      </c>
      <c r="BR396" s="453" t="s">
        <v>196</v>
      </c>
      <c r="BS396" s="454" t="s">
        <v>132</v>
      </c>
      <c r="BT396" s="454" t="s">
        <v>132</v>
      </c>
      <c r="BU396" s="455"/>
      <c r="BV396" s="455" t="str">
        <f t="shared" si="3670"/>
        <v/>
      </c>
      <c r="BW396" s="455">
        <f t="shared" si="3671"/>
        <v>0</v>
      </c>
      <c r="BX396" s="456"/>
      <c r="BY396" s="455">
        <f t="shared" si="3672"/>
        <v>0</v>
      </c>
      <c r="BZ396" s="456"/>
      <c r="CA396" s="455">
        <f>ADHB!CB396</f>
        <v>0</v>
      </c>
      <c r="CB396" s="455">
        <f t="shared" si="3673"/>
        <v>0</v>
      </c>
      <c r="CC396" s="455">
        <f t="shared" si="3674"/>
        <v>0</v>
      </c>
      <c r="CD396" s="456">
        <v>0.36319999999999997</v>
      </c>
      <c r="CE396" s="457">
        <f t="shared" si="3675"/>
        <v>0</v>
      </c>
      <c r="CF396" s="458">
        <f t="shared" si="3676"/>
        <v>0</v>
      </c>
      <c r="CG396" s="459"/>
      <c r="CH396" s="452">
        <v>18.0</v>
      </c>
      <c r="CI396" s="453" t="s">
        <v>196</v>
      </c>
      <c r="CJ396" s="454" t="s">
        <v>132</v>
      </c>
      <c r="CK396" s="454" t="s">
        <v>132</v>
      </c>
      <c r="CL396" s="455"/>
      <c r="CM396" s="455" t="str">
        <f t="shared" si="3677"/>
        <v/>
      </c>
      <c r="CN396" s="455">
        <f t="shared" si="3678"/>
        <v>0</v>
      </c>
      <c r="CO396" s="456"/>
      <c r="CP396" s="455">
        <f t="shared" si="3679"/>
        <v>0</v>
      </c>
      <c r="CQ396" s="456"/>
      <c r="CR396" s="455">
        <f>ADHB!CS396</f>
        <v>0</v>
      </c>
      <c r="CS396" s="455">
        <f t="shared" si="3680"/>
        <v>0</v>
      </c>
      <c r="CT396" s="455">
        <f t="shared" si="3681"/>
        <v>0</v>
      </c>
      <c r="CU396" s="456">
        <v>0.36319999999999997</v>
      </c>
      <c r="CV396" s="457">
        <f t="shared" si="3682"/>
        <v>0</v>
      </c>
      <c r="CW396" s="458">
        <f t="shared" si="3683"/>
        <v>0</v>
      </c>
      <c r="CX396" s="459"/>
      <c r="CY396" s="452">
        <v>18.0</v>
      </c>
      <c r="CZ396" s="453" t="s">
        <v>196</v>
      </c>
      <c r="DA396" s="454" t="s">
        <v>132</v>
      </c>
      <c r="DB396" s="454" t="s">
        <v>132</v>
      </c>
      <c r="DC396" s="455"/>
      <c r="DD396" s="455" t="str">
        <f t="shared" si="3684"/>
        <v/>
      </c>
      <c r="DE396" s="455">
        <f t="shared" si="3685"/>
        <v>0</v>
      </c>
      <c r="DF396" s="456"/>
      <c r="DG396" s="455">
        <f t="shared" si="3686"/>
        <v>0</v>
      </c>
      <c r="DH396" s="456"/>
      <c r="DI396" s="455">
        <f>ADHB!DJ396</f>
        <v>0</v>
      </c>
      <c r="DJ396" s="455">
        <f t="shared" si="3687"/>
        <v>0</v>
      </c>
      <c r="DK396" s="455">
        <f t="shared" si="3688"/>
        <v>0</v>
      </c>
      <c r="DL396" s="456">
        <v>0.36319999999999997</v>
      </c>
      <c r="DM396" s="457">
        <f t="shared" si="3689"/>
        <v>0</v>
      </c>
      <c r="DN396" s="458">
        <f t="shared" si="3690"/>
        <v>0</v>
      </c>
      <c r="DO396" s="459"/>
      <c r="DP396" s="452">
        <v>18.0</v>
      </c>
      <c r="DQ396" s="453" t="s">
        <v>196</v>
      </c>
      <c r="DR396" s="454" t="s">
        <v>132</v>
      </c>
      <c r="DS396" s="454" t="s">
        <v>132</v>
      </c>
      <c r="DT396" s="455"/>
      <c r="DU396" s="455" t="str">
        <f t="shared" si="3691"/>
        <v/>
      </c>
      <c r="DV396" s="455">
        <f t="shared" si="3692"/>
        <v>0</v>
      </c>
      <c r="DW396" s="456"/>
      <c r="DX396" s="455">
        <f t="shared" si="3693"/>
        <v>0</v>
      </c>
      <c r="DY396" s="456"/>
      <c r="DZ396" s="455">
        <f>ADHB!EA396</f>
        <v>0</v>
      </c>
      <c r="EA396" s="455">
        <f t="shared" si="3694"/>
        <v>0</v>
      </c>
      <c r="EB396" s="455">
        <f t="shared" si="3695"/>
        <v>0</v>
      </c>
      <c r="EC396" s="456">
        <v>0.36319999999999997</v>
      </c>
      <c r="ED396" s="457">
        <f t="shared" si="3696"/>
        <v>0</v>
      </c>
      <c r="EE396" s="458">
        <f t="shared" si="3697"/>
        <v>0</v>
      </c>
      <c r="EF396" s="459"/>
      <c r="EG396" s="452">
        <v>18.0</v>
      </c>
      <c r="EH396" s="453" t="s">
        <v>196</v>
      </c>
      <c r="EI396" s="454" t="s">
        <v>132</v>
      </c>
      <c r="EJ396" s="454" t="s">
        <v>132</v>
      </c>
      <c r="EK396" s="455"/>
      <c r="EL396" s="455" t="str">
        <f t="shared" si="3698"/>
        <v/>
      </c>
      <c r="EM396" s="455">
        <f t="shared" si="3699"/>
        <v>0</v>
      </c>
      <c r="EN396" s="456"/>
      <c r="EO396" s="455">
        <f t="shared" si="3700"/>
        <v>0</v>
      </c>
      <c r="EP396" s="456"/>
      <c r="EQ396" s="455">
        <f>ADHB!ER396</f>
        <v>0</v>
      </c>
      <c r="ER396" s="455">
        <f t="shared" si="3701"/>
        <v>0</v>
      </c>
      <c r="ES396" s="455">
        <f t="shared" si="3702"/>
        <v>0</v>
      </c>
      <c r="ET396" s="456">
        <v>0.36319999999999997</v>
      </c>
      <c r="EU396" s="457">
        <f t="shared" si="3703"/>
        <v>0</v>
      </c>
      <c r="EV396" s="458">
        <f t="shared" si="3704"/>
        <v>0</v>
      </c>
      <c r="EW396" s="459"/>
      <c r="EX396" s="452">
        <v>18.0</v>
      </c>
      <c r="EY396" s="453" t="s">
        <v>196</v>
      </c>
      <c r="EZ396" s="454" t="s">
        <v>132</v>
      </c>
      <c r="FA396" s="454" t="s">
        <v>132</v>
      </c>
      <c r="FB396" s="455"/>
      <c r="FC396" s="455" t="str">
        <f t="shared" si="3705"/>
        <v/>
      </c>
      <c r="FD396" s="455">
        <f t="shared" si="3706"/>
        <v>0</v>
      </c>
      <c r="FE396" s="456"/>
      <c r="FF396" s="455">
        <f t="shared" si="3707"/>
        <v>0</v>
      </c>
      <c r="FG396" s="456"/>
      <c r="FH396" s="455">
        <f>ADHB!FI396</f>
        <v>0</v>
      </c>
      <c r="FI396" s="455">
        <f t="shared" si="3708"/>
        <v>0</v>
      </c>
      <c r="FJ396" s="455">
        <f t="shared" si="3709"/>
        <v>0</v>
      </c>
      <c r="FK396" s="456">
        <v>0.36319999999999997</v>
      </c>
      <c r="FL396" s="457">
        <f t="shared" si="3710"/>
        <v>0</v>
      </c>
      <c r="FM396" s="458">
        <f t="shared" si="3711"/>
        <v>0</v>
      </c>
      <c r="FN396" s="459"/>
      <c r="FO396" s="452">
        <v>18.0</v>
      </c>
      <c r="FP396" s="453" t="s">
        <v>196</v>
      </c>
      <c r="FQ396" s="454" t="s">
        <v>132</v>
      </c>
      <c r="FR396" s="454" t="s">
        <v>132</v>
      </c>
      <c r="FS396" s="455"/>
      <c r="FT396" s="455" t="str">
        <f t="shared" si="3712"/>
        <v/>
      </c>
      <c r="FU396" s="455">
        <f t="shared" si="3713"/>
        <v>0</v>
      </c>
      <c r="FV396" s="456"/>
      <c r="FW396" s="455">
        <f t="shared" si="3714"/>
        <v>0</v>
      </c>
      <c r="FX396" s="456"/>
      <c r="FY396" s="455">
        <f>ADHB!FZ396</f>
        <v>0</v>
      </c>
      <c r="FZ396" s="455">
        <f t="shared" si="3715"/>
        <v>0</v>
      </c>
      <c r="GA396" s="455">
        <f t="shared" si="3716"/>
        <v>0</v>
      </c>
      <c r="GB396" s="456">
        <v>0.36319999999999997</v>
      </c>
      <c r="GC396" s="457">
        <f t="shared" si="3717"/>
        <v>0</v>
      </c>
      <c r="GD396" s="458">
        <f t="shared" si="3718"/>
        <v>0</v>
      </c>
      <c r="GE396" s="459"/>
      <c r="GF396" s="452">
        <v>18.0</v>
      </c>
      <c r="GG396" s="453" t="s">
        <v>196</v>
      </c>
      <c r="GH396" s="454" t="s">
        <v>132</v>
      </c>
      <c r="GI396" s="454" t="s">
        <v>132</v>
      </c>
      <c r="GJ396" s="455"/>
      <c r="GK396" s="455" t="str">
        <f t="shared" si="3719"/>
        <v/>
      </c>
      <c r="GL396" s="455">
        <f t="shared" si="3720"/>
        <v>0</v>
      </c>
      <c r="GM396" s="456"/>
      <c r="GN396" s="455">
        <f t="shared" si="3721"/>
        <v>0</v>
      </c>
      <c r="GO396" s="456"/>
      <c r="GP396" s="455">
        <f>ADHB!GQ396</f>
        <v>0</v>
      </c>
      <c r="GQ396" s="455">
        <f t="shared" si="3722"/>
        <v>0</v>
      </c>
      <c r="GR396" s="455">
        <f t="shared" si="3723"/>
        <v>0</v>
      </c>
      <c r="GS396" s="456">
        <v>0.36319999999999997</v>
      </c>
      <c r="GT396" s="457">
        <f t="shared" si="3724"/>
        <v>0</v>
      </c>
      <c r="GU396" s="458">
        <f t="shared" si="3725"/>
        <v>0</v>
      </c>
      <c r="GV396" s="459"/>
      <c r="GW396" s="452">
        <v>18.0</v>
      </c>
      <c r="GX396" s="453" t="s">
        <v>196</v>
      </c>
      <c r="GY396" s="454" t="s">
        <v>132</v>
      </c>
      <c r="GZ396" s="454" t="s">
        <v>132</v>
      </c>
      <c r="HA396" s="455"/>
      <c r="HB396" s="455" t="str">
        <f t="shared" si="3726"/>
        <v/>
      </c>
      <c r="HC396" s="455">
        <f t="shared" si="3727"/>
        <v>0</v>
      </c>
      <c r="HD396" s="456"/>
      <c r="HE396" s="455">
        <f t="shared" si="3728"/>
        <v>0</v>
      </c>
      <c r="HF396" s="456"/>
      <c r="HG396" s="455">
        <f>ADHB!HH396</f>
        <v>0</v>
      </c>
      <c r="HH396" s="455">
        <f t="shared" si="3729"/>
        <v>0</v>
      </c>
      <c r="HI396" s="455">
        <f t="shared" si="3730"/>
        <v>0</v>
      </c>
      <c r="HJ396" s="456">
        <v>0.36319999999999997</v>
      </c>
      <c r="HK396" s="457">
        <f t="shared" si="3731"/>
        <v>0</v>
      </c>
      <c r="HL396" s="458">
        <f t="shared" si="3732"/>
        <v>0</v>
      </c>
      <c r="HM396" s="459"/>
      <c r="HN396" s="452">
        <v>18.0</v>
      </c>
      <c r="HO396" s="453" t="s">
        <v>196</v>
      </c>
      <c r="HP396" s="454" t="s">
        <v>132</v>
      </c>
      <c r="HQ396" s="454" t="s">
        <v>132</v>
      </c>
      <c r="HR396" s="455"/>
      <c r="HS396" s="455" t="str">
        <f t="shared" si="3733"/>
        <v/>
      </c>
      <c r="HT396" s="455">
        <f t="shared" si="3734"/>
        <v>0</v>
      </c>
      <c r="HU396" s="456"/>
      <c r="HV396" s="455">
        <f t="shared" si="3735"/>
        <v>0</v>
      </c>
      <c r="HW396" s="456"/>
      <c r="HX396" s="455">
        <f>ADHB!HY396</f>
        <v>0</v>
      </c>
      <c r="HY396" s="455">
        <f t="shared" si="3736"/>
        <v>0</v>
      </c>
      <c r="HZ396" s="455">
        <f t="shared" si="3737"/>
        <v>0</v>
      </c>
      <c r="IA396" s="456">
        <v>0.36319999999999997</v>
      </c>
      <c r="IB396" s="457">
        <f t="shared" si="3738"/>
        <v>0</v>
      </c>
      <c r="IC396" s="458">
        <f t="shared" si="3739"/>
        <v>0</v>
      </c>
      <c r="ID396" s="459"/>
      <c r="IE396" s="452">
        <v>18.0</v>
      </c>
      <c r="IF396" s="453" t="s">
        <v>196</v>
      </c>
      <c r="IG396" s="454" t="s">
        <v>132</v>
      </c>
      <c r="IH396" s="454" t="s">
        <v>132</v>
      </c>
      <c r="II396" s="455"/>
      <c r="IJ396" s="455" t="str">
        <f t="shared" si="3740"/>
        <v/>
      </c>
      <c r="IK396" s="455">
        <f t="shared" si="3741"/>
        <v>0</v>
      </c>
      <c r="IL396" s="456"/>
      <c r="IM396" s="455">
        <f t="shared" si="3742"/>
        <v>0</v>
      </c>
      <c r="IN396" s="456"/>
      <c r="IO396" s="455">
        <f>ADHB!IP396</f>
        <v>0</v>
      </c>
      <c r="IP396" s="455">
        <f t="shared" si="3743"/>
        <v>0</v>
      </c>
      <c r="IQ396" s="455">
        <f t="shared" si="3744"/>
        <v>0</v>
      </c>
      <c r="IR396" s="456">
        <v>0.36319999999999997</v>
      </c>
      <c r="IS396" s="457">
        <f t="shared" si="3745"/>
        <v>0</v>
      </c>
      <c r="IT396" s="458">
        <f t="shared" si="3746"/>
        <v>0</v>
      </c>
      <c r="IU396" s="459"/>
      <c r="IV396" s="452">
        <v>18.0</v>
      </c>
      <c r="IW396" s="453" t="s">
        <v>196</v>
      </c>
      <c r="IX396" s="454" t="s">
        <v>132</v>
      </c>
      <c r="IY396" s="454" t="s">
        <v>132</v>
      </c>
      <c r="IZ396" s="455"/>
      <c r="JA396" s="455" t="str">
        <f t="shared" si="3747"/>
        <v/>
      </c>
      <c r="JB396" s="455">
        <f t="shared" si="3748"/>
        <v>0</v>
      </c>
      <c r="JC396" s="456"/>
      <c r="JD396" s="455">
        <f t="shared" si="3749"/>
        <v>0</v>
      </c>
      <c r="JE396" s="456"/>
      <c r="JF396" s="455">
        <f>ADHB!JG396</f>
        <v>0</v>
      </c>
      <c r="JG396" s="455">
        <f t="shared" si="3750"/>
        <v>0</v>
      </c>
      <c r="JH396" s="455">
        <f t="shared" si="3751"/>
        <v>0</v>
      </c>
      <c r="JI396" s="456">
        <v>0.36319999999999997</v>
      </c>
      <c r="JJ396" s="457">
        <f t="shared" si="3752"/>
        <v>0</v>
      </c>
      <c r="JK396" s="458">
        <f t="shared" si="3753"/>
        <v>0</v>
      </c>
      <c r="JL396" s="459"/>
      <c r="JM396" s="452">
        <v>18.0</v>
      </c>
      <c r="JN396" s="453" t="s">
        <v>196</v>
      </c>
      <c r="JO396" s="454" t="s">
        <v>132</v>
      </c>
      <c r="JP396" s="454" t="s">
        <v>132</v>
      </c>
      <c r="JQ396" s="455"/>
      <c r="JR396" s="455" t="str">
        <f t="shared" si="3754"/>
        <v/>
      </c>
      <c r="JS396" s="455">
        <f t="shared" si="3755"/>
        <v>0</v>
      </c>
      <c r="JT396" s="456"/>
      <c r="JU396" s="455">
        <f t="shared" si="3756"/>
        <v>0</v>
      </c>
      <c r="JV396" s="456"/>
      <c r="JW396" s="455" t="str">
        <f>ADHB!LF396</f>
        <v/>
      </c>
      <c r="JX396" s="455">
        <f t="shared" si="3757"/>
        <v>0</v>
      </c>
      <c r="JY396" s="455">
        <f t="shared" si="3758"/>
        <v>0</v>
      </c>
      <c r="JZ396" s="456">
        <v>0.36319999999999997</v>
      </c>
      <c r="KA396" s="457">
        <f t="shared" si="3759"/>
        <v>0</v>
      </c>
      <c r="KB396" s="458">
        <f t="shared" si="3760"/>
        <v>0</v>
      </c>
      <c r="KC396" s="459"/>
      <c r="KD396" s="452">
        <v>18.0</v>
      </c>
      <c r="KE396" s="453" t="s">
        <v>196</v>
      </c>
      <c r="KF396" s="454" t="s">
        <v>132</v>
      </c>
      <c r="KG396" s="454" t="s">
        <v>132</v>
      </c>
      <c r="KH396" s="455"/>
      <c r="KI396" s="455" t="str">
        <f t="shared" si="3761"/>
        <v/>
      </c>
      <c r="KJ396" s="455">
        <f t="shared" si="3762"/>
        <v>0</v>
      </c>
      <c r="KK396" s="456"/>
      <c r="KL396" s="455">
        <f t="shared" si="3763"/>
        <v>0</v>
      </c>
      <c r="KM396" s="456"/>
      <c r="KN396" s="455" t="str">
        <f>ADHB!LW396</f>
        <v/>
      </c>
      <c r="KO396" s="455">
        <f t="shared" si="3764"/>
        <v>0</v>
      </c>
      <c r="KP396" s="455">
        <f t="shared" si="3765"/>
        <v>0</v>
      </c>
      <c r="KQ396" s="456">
        <v>0.36319999999999997</v>
      </c>
      <c r="KR396" s="457">
        <f t="shared" si="3766"/>
        <v>0</v>
      </c>
      <c r="KS396" s="458">
        <f t="shared" si="3767"/>
        <v>0</v>
      </c>
      <c r="KT396" s="459"/>
      <c r="KU396" s="460"/>
    </row>
    <row r="397" ht="15.75" customHeight="1">
      <c r="A397" s="452">
        <v>19.0</v>
      </c>
      <c r="B397" s="453" t="s">
        <v>197</v>
      </c>
      <c r="C397" s="454" t="s">
        <v>132</v>
      </c>
      <c r="D397" s="454" t="s">
        <v>132</v>
      </c>
      <c r="E397" s="455"/>
      <c r="F397" s="455"/>
      <c r="G397" s="455">
        <f t="shared" si="3643"/>
        <v>0</v>
      </c>
      <c r="H397" s="456"/>
      <c r="I397" s="455">
        <f t="shared" si="3644"/>
        <v>0</v>
      </c>
      <c r="J397" s="456"/>
      <c r="K397" s="455">
        <f>ADHB!L397</f>
        <v>0</v>
      </c>
      <c r="L397" s="455">
        <f t="shared" si="3645"/>
        <v>0</v>
      </c>
      <c r="M397" s="455">
        <f t="shared" si="3646"/>
        <v>0</v>
      </c>
      <c r="N397" s="456">
        <v>0.36319999999999997</v>
      </c>
      <c r="O397" s="457">
        <f t="shared" si="3647"/>
        <v>0</v>
      </c>
      <c r="P397" s="458">
        <f t="shared" si="3648"/>
        <v>0</v>
      </c>
      <c r="Q397" s="459"/>
      <c r="R397" s="452">
        <v>19.0</v>
      </c>
      <c r="S397" s="453" t="s">
        <v>197</v>
      </c>
      <c r="T397" s="454" t="s">
        <v>132</v>
      </c>
      <c r="U397" s="454" t="s">
        <v>132</v>
      </c>
      <c r="V397" s="455"/>
      <c r="W397" s="455" t="str">
        <f t="shared" si="3649"/>
        <v/>
      </c>
      <c r="X397" s="455">
        <f t="shared" si="3650"/>
        <v>0</v>
      </c>
      <c r="Y397" s="456"/>
      <c r="Z397" s="455">
        <f t="shared" si="3651"/>
        <v>0</v>
      </c>
      <c r="AA397" s="456"/>
      <c r="AB397" s="455">
        <f>ADHB!AC397</f>
        <v>0</v>
      </c>
      <c r="AC397" s="455">
        <f t="shared" si="3652"/>
        <v>0</v>
      </c>
      <c r="AD397" s="455">
        <f t="shared" si="3653"/>
        <v>0</v>
      </c>
      <c r="AE397" s="456">
        <v>0.36319999999999997</v>
      </c>
      <c r="AF397" s="457">
        <f t="shared" si="3654"/>
        <v>0</v>
      </c>
      <c r="AG397" s="458">
        <f t="shared" si="3655"/>
        <v>0</v>
      </c>
      <c r="AH397" s="459"/>
      <c r="AI397" s="452">
        <v>19.0</v>
      </c>
      <c r="AJ397" s="453" t="s">
        <v>197</v>
      </c>
      <c r="AK397" s="454" t="s">
        <v>132</v>
      </c>
      <c r="AL397" s="454" t="s">
        <v>132</v>
      </c>
      <c r="AM397" s="455"/>
      <c r="AN397" s="455" t="str">
        <f t="shared" si="3656"/>
        <v/>
      </c>
      <c r="AO397" s="455">
        <f t="shared" si="3657"/>
        <v>0</v>
      </c>
      <c r="AP397" s="456"/>
      <c r="AQ397" s="455">
        <f t="shared" si="3658"/>
        <v>0</v>
      </c>
      <c r="AR397" s="456"/>
      <c r="AS397" s="455">
        <f>ADHB!AT397</f>
        <v>0</v>
      </c>
      <c r="AT397" s="455">
        <f t="shared" si="3659"/>
        <v>0</v>
      </c>
      <c r="AU397" s="455">
        <f t="shared" si="3660"/>
        <v>0</v>
      </c>
      <c r="AV397" s="456">
        <v>0.36319999999999997</v>
      </c>
      <c r="AW397" s="457">
        <f t="shared" si="3661"/>
        <v>0</v>
      </c>
      <c r="AX397" s="458">
        <f t="shared" si="3662"/>
        <v>0</v>
      </c>
      <c r="AY397" s="459"/>
      <c r="AZ397" s="452">
        <v>19.0</v>
      </c>
      <c r="BA397" s="453" t="s">
        <v>197</v>
      </c>
      <c r="BB397" s="454" t="s">
        <v>132</v>
      </c>
      <c r="BC397" s="454" t="s">
        <v>132</v>
      </c>
      <c r="BD397" s="455"/>
      <c r="BE397" s="455" t="str">
        <f t="shared" si="3663"/>
        <v/>
      </c>
      <c r="BF397" s="455">
        <f t="shared" si="3664"/>
        <v>0</v>
      </c>
      <c r="BG397" s="456"/>
      <c r="BH397" s="455">
        <f t="shared" si="3665"/>
        <v>0</v>
      </c>
      <c r="BI397" s="456"/>
      <c r="BJ397" s="455">
        <f>ADHB!BK397</f>
        <v>0</v>
      </c>
      <c r="BK397" s="455">
        <f t="shared" si="3666"/>
        <v>0</v>
      </c>
      <c r="BL397" s="455">
        <f t="shared" si="3667"/>
        <v>0</v>
      </c>
      <c r="BM397" s="456">
        <v>0.36319999999999997</v>
      </c>
      <c r="BN397" s="457">
        <f t="shared" si="3668"/>
        <v>0</v>
      </c>
      <c r="BO397" s="458">
        <f t="shared" si="3669"/>
        <v>0</v>
      </c>
      <c r="BP397" s="459"/>
      <c r="BQ397" s="452">
        <v>19.0</v>
      </c>
      <c r="BR397" s="453" t="s">
        <v>197</v>
      </c>
      <c r="BS397" s="454" t="s">
        <v>132</v>
      </c>
      <c r="BT397" s="454" t="s">
        <v>132</v>
      </c>
      <c r="BU397" s="455"/>
      <c r="BV397" s="455" t="str">
        <f t="shared" si="3670"/>
        <v/>
      </c>
      <c r="BW397" s="455">
        <f t="shared" si="3671"/>
        <v>0</v>
      </c>
      <c r="BX397" s="456"/>
      <c r="BY397" s="455">
        <f t="shared" si="3672"/>
        <v>0</v>
      </c>
      <c r="BZ397" s="456"/>
      <c r="CA397" s="455">
        <f>ADHB!CB397</f>
        <v>0</v>
      </c>
      <c r="CB397" s="455">
        <f t="shared" si="3673"/>
        <v>0</v>
      </c>
      <c r="CC397" s="455">
        <f t="shared" si="3674"/>
        <v>0</v>
      </c>
      <c r="CD397" s="456">
        <v>0.36319999999999997</v>
      </c>
      <c r="CE397" s="457">
        <f t="shared" si="3675"/>
        <v>0</v>
      </c>
      <c r="CF397" s="458">
        <f t="shared" si="3676"/>
        <v>0</v>
      </c>
      <c r="CG397" s="459"/>
      <c r="CH397" s="452">
        <v>19.0</v>
      </c>
      <c r="CI397" s="453" t="s">
        <v>197</v>
      </c>
      <c r="CJ397" s="454" t="s">
        <v>132</v>
      </c>
      <c r="CK397" s="454" t="s">
        <v>132</v>
      </c>
      <c r="CL397" s="455"/>
      <c r="CM397" s="455" t="str">
        <f t="shared" si="3677"/>
        <v/>
      </c>
      <c r="CN397" s="455">
        <f t="shared" si="3678"/>
        <v>0</v>
      </c>
      <c r="CO397" s="456"/>
      <c r="CP397" s="455">
        <f t="shared" si="3679"/>
        <v>0</v>
      </c>
      <c r="CQ397" s="456"/>
      <c r="CR397" s="455">
        <f>ADHB!CS397</f>
        <v>0</v>
      </c>
      <c r="CS397" s="455">
        <f t="shared" si="3680"/>
        <v>0</v>
      </c>
      <c r="CT397" s="455">
        <f t="shared" si="3681"/>
        <v>0</v>
      </c>
      <c r="CU397" s="456">
        <v>0.36319999999999997</v>
      </c>
      <c r="CV397" s="457">
        <f t="shared" si="3682"/>
        <v>0</v>
      </c>
      <c r="CW397" s="458">
        <f t="shared" si="3683"/>
        <v>0</v>
      </c>
      <c r="CX397" s="459"/>
      <c r="CY397" s="452">
        <v>19.0</v>
      </c>
      <c r="CZ397" s="453" t="s">
        <v>197</v>
      </c>
      <c r="DA397" s="454" t="s">
        <v>132</v>
      </c>
      <c r="DB397" s="454" t="s">
        <v>132</v>
      </c>
      <c r="DC397" s="455"/>
      <c r="DD397" s="455" t="str">
        <f t="shared" si="3684"/>
        <v/>
      </c>
      <c r="DE397" s="455">
        <f t="shared" si="3685"/>
        <v>0</v>
      </c>
      <c r="DF397" s="456"/>
      <c r="DG397" s="455">
        <f t="shared" si="3686"/>
        <v>0</v>
      </c>
      <c r="DH397" s="456"/>
      <c r="DI397" s="455">
        <f>ADHB!DJ397</f>
        <v>0</v>
      </c>
      <c r="DJ397" s="455">
        <f t="shared" si="3687"/>
        <v>0</v>
      </c>
      <c r="DK397" s="455">
        <f t="shared" si="3688"/>
        <v>0</v>
      </c>
      <c r="DL397" s="456">
        <v>0.36319999999999997</v>
      </c>
      <c r="DM397" s="457">
        <f t="shared" si="3689"/>
        <v>0</v>
      </c>
      <c r="DN397" s="458">
        <f t="shared" si="3690"/>
        <v>0</v>
      </c>
      <c r="DO397" s="459"/>
      <c r="DP397" s="452">
        <v>19.0</v>
      </c>
      <c r="DQ397" s="453" t="s">
        <v>197</v>
      </c>
      <c r="DR397" s="454" t="s">
        <v>132</v>
      </c>
      <c r="DS397" s="454" t="s">
        <v>132</v>
      </c>
      <c r="DT397" s="455"/>
      <c r="DU397" s="455" t="str">
        <f t="shared" si="3691"/>
        <v/>
      </c>
      <c r="DV397" s="455">
        <f t="shared" si="3692"/>
        <v>0</v>
      </c>
      <c r="DW397" s="456"/>
      <c r="DX397" s="455">
        <f t="shared" si="3693"/>
        <v>0</v>
      </c>
      <c r="DY397" s="456"/>
      <c r="DZ397" s="455">
        <f>ADHB!EA397</f>
        <v>0</v>
      </c>
      <c r="EA397" s="455">
        <f t="shared" si="3694"/>
        <v>0</v>
      </c>
      <c r="EB397" s="455">
        <f t="shared" si="3695"/>
        <v>0</v>
      </c>
      <c r="EC397" s="456">
        <v>0.36319999999999997</v>
      </c>
      <c r="ED397" s="457">
        <f t="shared" si="3696"/>
        <v>0</v>
      </c>
      <c r="EE397" s="458">
        <f t="shared" si="3697"/>
        <v>0</v>
      </c>
      <c r="EF397" s="459"/>
      <c r="EG397" s="452">
        <v>19.0</v>
      </c>
      <c r="EH397" s="453" t="s">
        <v>197</v>
      </c>
      <c r="EI397" s="454" t="s">
        <v>132</v>
      </c>
      <c r="EJ397" s="454" t="s">
        <v>132</v>
      </c>
      <c r="EK397" s="455"/>
      <c r="EL397" s="455" t="str">
        <f t="shared" si="3698"/>
        <v/>
      </c>
      <c r="EM397" s="455">
        <f t="shared" si="3699"/>
        <v>0</v>
      </c>
      <c r="EN397" s="456"/>
      <c r="EO397" s="455">
        <f t="shared" si="3700"/>
        <v>0</v>
      </c>
      <c r="EP397" s="456"/>
      <c r="EQ397" s="455">
        <f>ADHB!ER397</f>
        <v>0</v>
      </c>
      <c r="ER397" s="455">
        <f t="shared" si="3701"/>
        <v>0</v>
      </c>
      <c r="ES397" s="455">
        <f t="shared" si="3702"/>
        <v>0</v>
      </c>
      <c r="ET397" s="456">
        <v>0.36319999999999997</v>
      </c>
      <c r="EU397" s="457">
        <f t="shared" si="3703"/>
        <v>0</v>
      </c>
      <c r="EV397" s="458">
        <f t="shared" si="3704"/>
        <v>0</v>
      </c>
      <c r="EW397" s="459"/>
      <c r="EX397" s="452">
        <v>19.0</v>
      </c>
      <c r="EY397" s="453" t="s">
        <v>197</v>
      </c>
      <c r="EZ397" s="454" t="s">
        <v>132</v>
      </c>
      <c r="FA397" s="454" t="s">
        <v>132</v>
      </c>
      <c r="FB397" s="455"/>
      <c r="FC397" s="455" t="str">
        <f t="shared" si="3705"/>
        <v/>
      </c>
      <c r="FD397" s="455">
        <f t="shared" si="3706"/>
        <v>0</v>
      </c>
      <c r="FE397" s="456"/>
      <c r="FF397" s="455">
        <f t="shared" si="3707"/>
        <v>0</v>
      </c>
      <c r="FG397" s="456"/>
      <c r="FH397" s="455">
        <f>ADHB!FI397</f>
        <v>0</v>
      </c>
      <c r="FI397" s="455">
        <f t="shared" si="3708"/>
        <v>0</v>
      </c>
      <c r="FJ397" s="455">
        <f t="shared" si="3709"/>
        <v>0</v>
      </c>
      <c r="FK397" s="456">
        <v>0.36319999999999997</v>
      </c>
      <c r="FL397" s="457">
        <f t="shared" si="3710"/>
        <v>0</v>
      </c>
      <c r="FM397" s="458">
        <f t="shared" si="3711"/>
        <v>0</v>
      </c>
      <c r="FN397" s="459"/>
      <c r="FO397" s="452">
        <v>19.0</v>
      </c>
      <c r="FP397" s="453" t="s">
        <v>197</v>
      </c>
      <c r="FQ397" s="454" t="s">
        <v>132</v>
      </c>
      <c r="FR397" s="454" t="s">
        <v>132</v>
      </c>
      <c r="FS397" s="455"/>
      <c r="FT397" s="455" t="str">
        <f t="shared" si="3712"/>
        <v/>
      </c>
      <c r="FU397" s="455">
        <f t="shared" si="3713"/>
        <v>0</v>
      </c>
      <c r="FV397" s="456"/>
      <c r="FW397" s="455">
        <f t="shared" si="3714"/>
        <v>0</v>
      </c>
      <c r="FX397" s="456"/>
      <c r="FY397" s="455">
        <f>ADHB!FZ397</f>
        <v>0</v>
      </c>
      <c r="FZ397" s="455">
        <f t="shared" si="3715"/>
        <v>0</v>
      </c>
      <c r="GA397" s="455">
        <f t="shared" si="3716"/>
        <v>0</v>
      </c>
      <c r="GB397" s="456">
        <v>0.36319999999999997</v>
      </c>
      <c r="GC397" s="457">
        <f t="shared" si="3717"/>
        <v>0</v>
      </c>
      <c r="GD397" s="458">
        <f t="shared" si="3718"/>
        <v>0</v>
      </c>
      <c r="GE397" s="459"/>
      <c r="GF397" s="452">
        <v>19.0</v>
      </c>
      <c r="GG397" s="453" t="s">
        <v>197</v>
      </c>
      <c r="GH397" s="454" t="s">
        <v>132</v>
      </c>
      <c r="GI397" s="454" t="s">
        <v>132</v>
      </c>
      <c r="GJ397" s="455"/>
      <c r="GK397" s="455" t="str">
        <f t="shared" si="3719"/>
        <v/>
      </c>
      <c r="GL397" s="455">
        <f t="shared" si="3720"/>
        <v>0</v>
      </c>
      <c r="GM397" s="456"/>
      <c r="GN397" s="455">
        <f t="shared" si="3721"/>
        <v>0</v>
      </c>
      <c r="GO397" s="456"/>
      <c r="GP397" s="455">
        <f>ADHB!GQ397</f>
        <v>0</v>
      </c>
      <c r="GQ397" s="455">
        <f t="shared" si="3722"/>
        <v>0</v>
      </c>
      <c r="GR397" s="455">
        <f t="shared" si="3723"/>
        <v>0</v>
      </c>
      <c r="GS397" s="456">
        <v>0.36319999999999997</v>
      </c>
      <c r="GT397" s="457">
        <f t="shared" si="3724"/>
        <v>0</v>
      </c>
      <c r="GU397" s="458">
        <f t="shared" si="3725"/>
        <v>0</v>
      </c>
      <c r="GV397" s="459"/>
      <c r="GW397" s="452">
        <v>19.0</v>
      </c>
      <c r="GX397" s="453" t="s">
        <v>197</v>
      </c>
      <c r="GY397" s="454" t="s">
        <v>132</v>
      </c>
      <c r="GZ397" s="454" t="s">
        <v>132</v>
      </c>
      <c r="HA397" s="455"/>
      <c r="HB397" s="455" t="str">
        <f t="shared" si="3726"/>
        <v/>
      </c>
      <c r="HC397" s="455">
        <f t="shared" si="3727"/>
        <v>0</v>
      </c>
      <c r="HD397" s="456"/>
      <c r="HE397" s="455">
        <f t="shared" si="3728"/>
        <v>0</v>
      </c>
      <c r="HF397" s="456"/>
      <c r="HG397" s="455">
        <f>ADHB!HH397</f>
        <v>0</v>
      </c>
      <c r="HH397" s="455">
        <f t="shared" si="3729"/>
        <v>0</v>
      </c>
      <c r="HI397" s="455">
        <f t="shared" si="3730"/>
        <v>0</v>
      </c>
      <c r="HJ397" s="456">
        <v>0.36319999999999997</v>
      </c>
      <c r="HK397" s="457">
        <f t="shared" si="3731"/>
        <v>0</v>
      </c>
      <c r="HL397" s="458">
        <f t="shared" si="3732"/>
        <v>0</v>
      </c>
      <c r="HM397" s="459"/>
      <c r="HN397" s="452">
        <v>19.0</v>
      </c>
      <c r="HO397" s="453" t="s">
        <v>197</v>
      </c>
      <c r="HP397" s="454" t="s">
        <v>132</v>
      </c>
      <c r="HQ397" s="454" t="s">
        <v>132</v>
      </c>
      <c r="HR397" s="455"/>
      <c r="HS397" s="455" t="str">
        <f t="shared" si="3733"/>
        <v/>
      </c>
      <c r="HT397" s="455">
        <f t="shared" si="3734"/>
        <v>0</v>
      </c>
      <c r="HU397" s="456"/>
      <c r="HV397" s="455">
        <f t="shared" si="3735"/>
        <v>0</v>
      </c>
      <c r="HW397" s="456"/>
      <c r="HX397" s="455">
        <f>ADHB!HY397</f>
        <v>0</v>
      </c>
      <c r="HY397" s="455">
        <f t="shared" si="3736"/>
        <v>0</v>
      </c>
      <c r="HZ397" s="455">
        <f t="shared" si="3737"/>
        <v>0</v>
      </c>
      <c r="IA397" s="456">
        <v>0.36319999999999997</v>
      </c>
      <c r="IB397" s="457">
        <f t="shared" si="3738"/>
        <v>0</v>
      </c>
      <c r="IC397" s="458">
        <f t="shared" si="3739"/>
        <v>0</v>
      </c>
      <c r="ID397" s="459"/>
      <c r="IE397" s="452">
        <v>19.0</v>
      </c>
      <c r="IF397" s="453" t="s">
        <v>197</v>
      </c>
      <c r="IG397" s="454" t="s">
        <v>132</v>
      </c>
      <c r="IH397" s="454" t="s">
        <v>132</v>
      </c>
      <c r="II397" s="455"/>
      <c r="IJ397" s="455" t="str">
        <f t="shared" si="3740"/>
        <v/>
      </c>
      <c r="IK397" s="455">
        <f t="shared" si="3741"/>
        <v>0</v>
      </c>
      <c r="IL397" s="456"/>
      <c r="IM397" s="455">
        <f t="shared" si="3742"/>
        <v>0</v>
      </c>
      <c r="IN397" s="456"/>
      <c r="IO397" s="455">
        <f>ADHB!IP397</f>
        <v>0</v>
      </c>
      <c r="IP397" s="455">
        <f t="shared" si="3743"/>
        <v>0</v>
      </c>
      <c r="IQ397" s="455">
        <f t="shared" si="3744"/>
        <v>0</v>
      </c>
      <c r="IR397" s="456">
        <v>0.36319999999999997</v>
      </c>
      <c r="IS397" s="457">
        <f t="shared" si="3745"/>
        <v>0</v>
      </c>
      <c r="IT397" s="458">
        <f t="shared" si="3746"/>
        <v>0</v>
      </c>
      <c r="IU397" s="459"/>
      <c r="IV397" s="452">
        <v>19.0</v>
      </c>
      <c r="IW397" s="453" t="s">
        <v>197</v>
      </c>
      <c r="IX397" s="454" t="s">
        <v>132</v>
      </c>
      <c r="IY397" s="454" t="s">
        <v>132</v>
      </c>
      <c r="IZ397" s="455"/>
      <c r="JA397" s="455" t="str">
        <f t="shared" si="3747"/>
        <v/>
      </c>
      <c r="JB397" s="455">
        <f t="shared" si="3748"/>
        <v>0</v>
      </c>
      <c r="JC397" s="456"/>
      <c r="JD397" s="455">
        <f t="shared" si="3749"/>
        <v>0</v>
      </c>
      <c r="JE397" s="456"/>
      <c r="JF397" s="455">
        <f>ADHB!JG397</f>
        <v>0</v>
      </c>
      <c r="JG397" s="455">
        <f t="shared" si="3750"/>
        <v>0</v>
      </c>
      <c r="JH397" s="455">
        <f t="shared" si="3751"/>
        <v>0</v>
      </c>
      <c r="JI397" s="456">
        <v>0.36319999999999997</v>
      </c>
      <c r="JJ397" s="457">
        <f t="shared" si="3752"/>
        <v>0</v>
      </c>
      <c r="JK397" s="458">
        <f t="shared" si="3753"/>
        <v>0</v>
      </c>
      <c r="JL397" s="459"/>
      <c r="JM397" s="452">
        <v>19.0</v>
      </c>
      <c r="JN397" s="453" t="s">
        <v>197</v>
      </c>
      <c r="JO397" s="454" t="s">
        <v>132</v>
      </c>
      <c r="JP397" s="454" t="s">
        <v>132</v>
      </c>
      <c r="JQ397" s="455"/>
      <c r="JR397" s="455" t="str">
        <f t="shared" si="3754"/>
        <v/>
      </c>
      <c r="JS397" s="455">
        <f t="shared" si="3755"/>
        <v>0</v>
      </c>
      <c r="JT397" s="456"/>
      <c r="JU397" s="455">
        <f t="shared" si="3756"/>
        <v>0</v>
      </c>
      <c r="JV397" s="456"/>
      <c r="JW397" s="455" t="str">
        <f>ADHB!LF397</f>
        <v/>
      </c>
      <c r="JX397" s="455">
        <f t="shared" si="3757"/>
        <v>0</v>
      </c>
      <c r="JY397" s="455">
        <f t="shared" si="3758"/>
        <v>0</v>
      </c>
      <c r="JZ397" s="456">
        <v>0.36319999999999997</v>
      </c>
      <c r="KA397" s="457">
        <f t="shared" si="3759"/>
        <v>0</v>
      </c>
      <c r="KB397" s="458">
        <f t="shared" si="3760"/>
        <v>0</v>
      </c>
      <c r="KC397" s="459"/>
      <c r="KD397" s="452">
        <v>19.0</v>
      </c>
      <c r="KE397" s="453" t="s">
        <v>197</v>
      </c>
      <c r="KF397" s="454" t="s">
        <v>132</v>
      </c>
      <c r="KG397" s="454" t="s">
        <v>132</v>
      </c>
      <c r="KH397" s="455"/>
      <c r="KI397" s="455" t="str">
        <f t="shared" si="3761"/>
        <v/>
      </c>
      <c r="KJ397" s="455">
        <f t="shared" si="3762"/>
        <v>0</v>
      </c>
      <c r="KK397" s="456"/>
      <c r="KL397" s="455">
        <f t="shared" si="3763"/>
        <v>0</v>
      </c>
      <c r="KM397" s="456"/>
      <c r="KN397" s="455" t="str">
        <f>ADHB!LW397</f>
        <v/>
      </c>
      <c r="KO397" s="455">
        <f t="shared" si="3764"/>
        <v>0</v>
      </c>
      <c r="KP397" s="455">
        <f t="shared" si="3765"/>
        <v>0</v>
      </c>
      <c r="KQ397" s="456">
        <v>0.36319999999999997</v>
      </c>
      <c r="KR397" s="457">
        <f t="shared" si="3766"/>
        <v>0</v>
      </c>
      <c r="KS397" s="458">
        <f t="shared" si="3767"/>
        <v>0</v>
      </c>
      <c r="KT397" s="459"/>
      <c r="KU397" s="460"/>
    </row>
    <row r="398" ht="15.75" customHeight="1">
      <c r="A398" s="452"/>
      <c r="B398" s="453"/>
      <c r="C398" s="465"/>
      <c r="D398" s="465"/>
      <c r="E398" s="455"/>
      <c r="F398" s="455"/>
      <c r="G398" s="455"/>
      <c r="H398" s="455"/>
      <c r="I398" s="455"/>
      <c r="J398" s="455"/>
      <c r="K398" s="455"/>
      <c r="L398" s="455"/>
      <c r="M398" s="455"/>
      <c r="N398" s="455"/>
      <c r="O398" s="455"/>
      <c r="P398" s="458"/>
      <c r="Q398" s="459"/>
      <c r="R398" s="452"/>
      <c r="S398" s="453"/>
      <c r="T398" s="465"/>
      <c r="U398" s="465"/>
      <c r="V398" s="455"/>
      <c r="W398" s="455"/>
      <c r="X398" s="455"/>
      <c r="Y398" s="455"/>
      <c r="Z398" s="455"/>
      <c r="AA398" s="455"/>
      <c r="AB398" s="455"/>
      <c r="AC398" s="455"/>
      <c r="AD398" s="455"/>
      <c r="AE398" s="455"/>
      <c r="AF398" s="455"/>
      <c r="AG398" s="458"/>
      <c r="AH398" s="459"/>
      <c r="AI398" s="452"/>
      <c r="AJ398" s="453"/>
      <c r="AK398" s="465"/>
      <c r="AL398" s="465"/>
      <c r="AM398" s="455"/>
      <c r="AN398" s="455"/>
      <c r="AO398" s="455"/>
      <c r="AP398" s="455"/>
      <c r="AQ398" s="455"/>
      <c r="AR398" s="455"/>
      <c r="AS398" s="455"/>
      <c r="AT398" s="455"/>
      <c r="AU398" s="455"/>
      <c r="AV398" s="455"/>
      <c r="AW398" s="455"/>
      <c r="AX398" s="458"/>
      <c r="AY398" s="459"/>
      <c r="AZ398" s="452"/>
      <c r="BA398" s="453"/>
      <c r="BB398" s="465"/>
      <c r="BC398" s="465"/>
      <c r="BD398" s="455"/>
      <c r="BE398" s="455"/>
      <c r="BF398" s="455"/>
      <c r="BG398" s="455"/>
      <c r="BH398" s="455"/>
      <c r="BI398" s="455"/>
      <c r="BJ398" s="455"/>
      <c r="BK398" s="455"/>
      <c r="BL398" s="455"/>
      <c r="BM398" s="455"/>
      <c r="BN398" s="455"/>
      <c r="BO398" s="458"/>
      <c r="BP398" s="459"/>
      <c r="BQ398" s="452"/>
      <c r="BR398" s="453"/>
      <c r="BS398" s="465"/>
      <c r="BT398" s="465"/>
      <c r="BU398" s="455"/>
      <c r="BV398" s="455"/>
      <c r="BW398" s="455"/>
      <c r="BX398" s="455"/>
      <c r="BY398" s="455"/>
      <c r="BZ398" s="455"/>
      <c r="CA398" s="455"/>
      <c r="CB398" s="455"/>
      <c r="CC398" s="455"/>
      <c r="CD398" s="455"/>
      <c r="CE398" s="455"/>
      <c r="CF398" s="458"/>
      <c r="CG398" s="459"/>
      <c r="CH398" s="452"/>
      <c r="CI398" s="453"/>
      <c r="CJ398" s="465"/>
      <c r="CK398" s="465"/>
      <c r="CL398" s="455"/>
      <c r="CM398" s="455"/>
      <c r="CN398" s="455"/>
      <c r="CO398" s="455"/>
      <c r="CP398" s="455"/>
      <c r="CQ398" s="455"/>
      <c r="CR398" s="455"/>
      <c r="CS398" s="455"/>
      <c r="CT398" s="455"/>
      <c r="CU398" s="455"/>
      <c r="CV398" s="455"/>
      <c r="CW398" s="458"/>
      <c r="CX398" s="459"/>
      <c r="CY398" s="452"/>
      <c r="CZ398" s="453"/>
      <c r="DA398" s="465"/>
      <c r="DB398" s="465"/>
      <c r="DC398" s="455"/>
      <c r="DD398" s="455"/>
      <c r="DE398" s="455"/>
      <c r="DF398" s="455"/>
      <c r="DG398" s="455"/>
      <c r="DH398" s="455"/>
      <c r="DI398" s="455"/>
      <c r="DJ398" s="455"/>
      <c r="DK398" s="455"/>
      <c r="DL398" s="455"/>
      <c r="DM398" s="455"/>
      <c r="DN398" s="458"/>
      <c r="DO398" s="459"/>
      <c r="DP398" s="452"/>
      <c r="DQ398" s="453"/>
      <c r="DR398" s="465"/>
      <c r="DS398" s="465"/>
      <c r="DT398" s="455"/>
      <c r="DU398" s="455"/>
      <c r="DV398" s="455"/>
      <c r="DW398" s="455"/>
      <c r="DX398" s="455"/>
      <c r="DY398" s="455"/>
      <c r="DZ398" s="455"/>
      <c r="EA398" s="455"/>
      <c r="EB398" s="455"/>
      <c r="EC398" s="455"/>
      <c r="ED398" s="455"/>
      <c r="EE398" s="458"/>
      <c r="EF398" s="459"/>
      <c r="EG398" s="452"/>
      <c r="EH398" s="453"/>
      <c r="EI398" s="465"/>
      <c r="EJ398" s="465"/>
      <c r="EK398" s="455"/>
      <c r="EL398" s="455"/>
      <c r="EM398" s="455"/>
      <c r="EN398" s="455"/>
      <c r="EO398" s="455"/>
      <c r="EP398" s="455"/>
      <c r="EQ398" s="455"/>
      <c r="ER398" s="455"/>
      <c r="ES398" s="455"/>
      <c r="ET398" s="455"/>
      <c r="EU398" s="455"/>
      <c r="EV398" s="458"/>
      <c r="EW398" s="459"/>
      <c r="EX398" s="452"/>
      <c r="EY398" s="453"/>
      <c r="EZ398" s="465"/>
      <c r="FA398" s="465"/>
      <c r="FB398" s="455"/>
      <c r="FC398" s="455"/>
      <c r="FD398" s="455"/>
      <c r="FE398" s="455"/>
      <c r="FF398" s="455"/>
      <c r="FG398" s="455"/>
      <c r="FH398" s="455"/>
      <c r="FI398" s="455"/>
      <c r="FJ398" s="455"/>
      <c r="FK398" s="455"/>
      <c r="FL398" s="455"/>
      <c r="FM398" s="458"/>
      <c r="FN398" s="459"/>
      <c r="FO398" s="452"/>
      <c r="FP398" s="453"/>
      <c r="FQ398" s="465"/>
      <c r="FR398" s="465"/>
      <c r="FS398" s="455"/>
      <c r="FT398" s="455"/>
      <c r="FU398" s="455"/>
      <c r="FV398" s="455"/>
      <c r="FW398" s="455"/>
      <c r="FX398" s="455"/>
      <c r="FY398" s="455"/>
      <c r="FZ398" s="455"/>
      <c r="GA398" s="455"/>
      <c r="GB398" s="455"/>
      <c r="GC398" s="455"/>
      <c r="GD398" s="458"/>
      <c r="GE398" s="459"/>
      <c r="GF398" s="452"/>
      <c r="GG398" s="453"/>
      <c r="GH398" s="465"/>
      <c r="GI398" s="465"/>
      <c r="GJ398" s="455"/>
      <c r="GK398" s="455"/>
      <c r="GL398" s="455"/>
      <c r="GM398" s="455"/>
      <c r="GN398" s="455"/>
      <c r="GO398" s="455"/>
      <c r="GP398" s="455"/>
      <c r="GQ398" s="455"/>
      <c r="GR398" s="455"/>
      <c r="GS398" s="455"/>
      <c r="GT398" s="455"/>
      <c r="GU398" s="458"/>
      <c r="GV398" s="459"/>
      <c r="GW398" s="452"/>
      <c r="GX398" s="453"/>
      <c r="GY398" s="465"/>
      <c r="GZ398" s="465"/>
      <c r="HA398" s="455"/>
      <c r="HB398" s="455"/>
      <c r="HC398" s="455"/>
      <c r="HD398" s="455"/>
      <c r="HE398" s="455"/>
      <c r="HF398" s="455"/>
      <c r="HG398" s="455"/>
      <c r="HH398" s="455"/>
      <c r="HI398" s="455"/>
      <c r="HJ398" s="455"/>
      <c r="HK398" s="455"/>
      <c r="HL398" s="458"/>
      <c r="HM398" s="459"/>
      <c r="HN398" s="452"/>
      <c r="HO398" s="453"/>
      <c r="HP398" s="465"/>
      <c r="HQ398" s="465"/>
      <c r="HR398" s="455"/>
      <c r="HS398" s="455"/>
      <c r="HT398" s="455"/>
      <c r="HU398" s="455"/>
      <c r="HV398" s="455"/>
      <c r="HW398" s="455"/>
      <c r="HX398" s="455"/>
      <c r="HY398" s="455"/>
      <c r="HZ398" s="455"/>
      <c r="IA398" s="455"/>
      <c r="IB398" s="455"/>
      <c r="IC398" s="458"/>
      <c r="ID398" s="459"/>
      <c r="IE398" s="452"/>
      <c r="IF398" s="453"/>
      <c r="IG398" s="465"/>
      <c r="IH398" s="465"/>
      <c r="II398" s="455"/>
      <c r="IJ398" s="455"/>
      <c r="IK398" s="455"/>
      <c r="IL398" s="455"/>
      <c r="IM398" s="455"/>
      <c r="IN398" s="455"/>
      <c r="IO398" s="455"/>
      <c r="IP398" s="455"/>
      <c r="IQ398" s="455"/>
      <c r="IR398" s="455"/>
      <c r="IS398" s="455"/>
      <c r="IT398" s="458"/>
      <c r="IU398" s="459"/>
      <c r="IV398" s="452"/>
      <c r="IW398" s="453"/>
      <c r="IX398" s="465"/>
      <c r="IY398" s="465"/>
      <c r="IZ398" s="455"/>
      <c r="JA398" s="455"/>
      <c r="JB398" s="455"/>
      <c r="JC398" s="455"/>
      <c r="JD398" s="455"/>
      <c r="JE398" s="455"/>
      <c r="JF398" s="455"/>
      <c r="JG398" s="455"/>
      <c r="JH398" s="455"/>
      <c r="JI398" s="455"/>
      <c r="JJ398" s="455"/>
      <c r="JK398" s="458"/>
      <c r="JL398" s="459"/>
      <c r="JM398" s="452"/>
      <c r="JN398" s="453"/>
      <c r="JO398" s="465"/>
      <c r="JP398" s="465"/>
      <c r="JQ398" s="455"/>
      <c r="JR398" s="455"/>
      <c r="JS398" s="455"/>
      <c r="JT398" s="455"/>
      <c r="JU398" s="455"/>
      <c r="JV398" s="455"/>
      <c r="JW398" s="455"/>
      <c r="JX398" s="455"/>
      <c r="JY398" s="455"/>
      <c r="JZ398" s="455"/>
      <c r="KA398" s="455"/>
      <c r="KB398" s="458"/>
      <c r="KC398" s="459"/>
      <c r="KD398" s="452"/>
      <c r="KE398" s="453"/>
      <c r="KF398" s="465"/>
      <c r="KG398" s="465"/>
      <c r="KH398" s="455"/>
      <c r="KI398" s="455"/>
      <c r="KJ398" s="455"/>
      <c r="KK398" s="455"/>
      <c r="KL398" s="455"/>
      <c r="KM398" s="455"/>
      <c r="KN398" s="455"/>
      <c r="KO398" s="455"/>
      <c r="KP398" s="455"/>
      <c r="KQ398" s="455"/>
      <c r="KR398" s="455"/>
      <c r="KS398" s="458"/>
      <c r="KT398" s="459"/>
      <c r="KU398" s="460"/>
    </row>
    <row r="399" ht="15.75" customHeight="1">
      <c r="A399" s="466" t="s">
        <v>198</v>
      </c>
      <c r="B399" s="252"/>
      <c r="C399" s="467"/>
      <c r="D399" s="467"/>
      <c r="E399" s="468"/>
      <c r="F399" s="468"/>
      <c r="G399" s="469">
        <f>SUM(G316:G398)</f>
        <v>36166.54204</v>
      </c>
      <c r="H399" s="468"/>
      <c r="I399" s="469">
        <f>SUM(I316:I398)</f>
        <v>0</v>
      </c>
      <c r="J399" s="468"/>
      <c r="K399" s="468"/>
      <c r="L399" s="469">
        <f t="shared" ref="L399:M399" si="3768">SUM(L316:L398)</f>
        <v>0</v>
      </c>
      <c r="M399" s="469">
        <f t="shared" si="3768"/>
        <v>36166.54204</v>
      </c>
      <c r="N399" s="468"/>
      <c r="O399" s="469">
        <f t="shared" ref="O399:P399" si="3769">SUM(O316:O398)</f>
        <v>8145.091533</v>
      </c>
      <c r="P399" s="469">
        <f t="shared" si="3769"/>
        <v>28021.4505</v>
      </c>
      <c r="Q399" s="450"/>
      <c r="R399" s="466" t="s">
        <v>198</v>
      </c>
      <c r="S399" s="252"/>
      <c r="T399" s="467"/>
      <c r="U399" s="467"/>
      <c r="V399" s="468"/>
      <c r="W399" s="468"/>
      <c r="X399" s="469">
        <f>SUM(X316:X398)</f>
        <v>36668.61197</v>
      </c>
      <c r="Y399" s="468"/>
      <c r="Z399" s="469">
        <f>SUM(Z316:Z398)</f>
        <v>0</v>
      </c>
      <c r="AA399" s="468"/>
      <c r="AB399" s="468"/>
      <c r="AC399" s="469">
        <f t="shared" ref="AC399:AD399" si="3770">SUM(AC316:AC398)</f>
        <v>0</v>
      </c>
      <c r="AD399" s="469">
        <f t="shared" si="3770"/>
        <v>36668.61197</v>
      </c>
      <c r="AE399" s="468"/>
      <c r="AF399" s="469">
        <f t="shared" ref="AF399:AG399" si="3771">SUM(AF316:AF398)</f>
        <v>8265.176835</v>
      </c>
      <c r="AG399" s="469">
        <f t="shared" si="3771"/>
        <v>28403.43513</v>
      </c>
      <c r="AH399" s="450"/>
      <c r="AI399" s="466" t="s">
        <v>198</v>
      </c>
      <c r="AJ399" s="252"/>
      <c r="AK399" s="467"/>
      <c r="AL399" s="467"/>
      <c r="AM399" s="468"/>
      <c r="AN399" s="468"/>
      <c r="AO399" s="469">
        <f>SUM(AO316:AO398)</f>
        <v>47676.11363</v>
      </c>
      <c r="AP399" s="468"/>
      <c r="AQ399" s="469">
        <f>SUM(AQ316:AQ398)</f>
        <v>0</v>
      </c>
      <c r="AR399" s="468"/>
      <c r="AS399" s="468"/>
      <c r="AT399" s="469">
        <f t="shared" ref="AT399:AU399" si="3772">SUM(AT316:AT398)</f>
        <v>0</v>
      </c>
      <c r="AU399" s="469">
        <f t="shared" si="3772"/>
        <v>47676.11363</v>
      </c>
      <c r="AV399" s="468"/>
      <c r="AW399" s="469">
        <f t="shared" ref="AW399:AX399" si="3773">SUM(AW316:AW398)</f>
        <v>10743.84914</v>
      </c>
      <c r="AX399" s="469">
        <f t="shared" si="3773"/>
        <v>36932.26449</v>
      </c>
      <c r="AY399" s="450"/>
      <c r="AZ399" s="466" t="s">
        <v>198</v>
      </c>
      <c r="BA399" s="252"/>
      <c r="BB399" s="467"/>
      <c r="BC399" s="467"/>
      <c r="BD399" s="468"/>
      <c r="BE399" s="468"/>
      <c r="BF399" s="469">
        <f>SUM(BF316:BF398)</f>
        <v>45729.54129</v>
      </c>
      <c r="BG399" s="468"/>
      <c r="BH399" s="469">
        <f>SUM(BH316:BH398)</f>
        <v>0</v>
      </c>
      <c r="BI399" s="468"/>
      <c r="BJ399" s="468"/>
      <c r="BK399" s="469">
        <f t="shared" ref="BK399:BL399" si="3774">SUM(BK316:BK398)</f>
        <v>0</v>
      </c>
      <c r="BL399" s="469">
        <f t="shared" si="3774"/>
        <v>45729.54129</v>
      </c>
      <c r="BM399" s="468"/>
      <c r="BN399" s="469">
        <f t="shared" ref="BN399:BO399" si="3775">SUM(BN316:BN398)</f>
        <v>10310.07256</v>
      </c>
      <c r="BO399" s="469">
        <f t="shared" si="3775"/>
        <v>35419.46873</v>
      </c>
      <c r="BP399" s="450"/>
      <c r="BQ399" s="466" t="s">
        <v>198</v>
      </c>
      <c r="BR399" s="252"/>
      <c r="BS399" s="467"/>
      <c r="BT399" s="467"/>
      <c r="BU399" s="468"/>
      <c r="BV399" s="468"/>
      <c r="BW399" s="469">
        <f>SUM(BW316:BW398)</f>
        <v>44793.33619</v>
      </c>
      <c r="BX399" s="468"/>
      <c r="BY399" s="469">
        <f>SUM(BY316:BY398)</f>
        <v>0</v>
      </c>
      <c r="BZ399" s="468"/>
      <c r="CA399" s="468"/>
      <c r="CB399" s="469">
        <f t="shared" ref="CB399:CC399" si="3776">SUM(CB316:CB398)</f>
        <v>0</v>
      </c>
      <c r="CC399" s="469">
        <f t="shared" si="3776"/>
        <v>44793.33619</v>
      </c>
      <c r="CD399" s="468"/>
      <c r="CE399" s="469">
        <f t="shared" ref="CE399:CF399" si="3777">SUM(CE316:CE398)</f>
        <v>10077.44283</v>
      </c>
      <c r="CF399" s="469">
        <f t="shared" si="3777"/>
        <v>34715.89335</v>
      </c>
      <c r="CG399" s="450"/>
      <c r="CH399" s="466" t="s">
        <v>198</v>
      </c>
      <c r="CI399" s="252"/>
      <c r="CJ399" s="467"/>
      <c r="CK399" s="467"/>
      <c r="CL399" s="468"/>
      <c r="CM399" s="468"/>
      <c r="CN399" s="469">
        <f>SUM(CN316:CN398)</f>
        <v>16323.42196</v>
      </c>
      <c r="CO399" s="468"/>
      <c r="CP399" s="469">
        <f>SUM(CP316:CP398)</f>
        <v>0</v>
      </c>
      <c r="CQ399" s="468"/>
      <c r="CR399" s="468"/>
      <c r="CS399" s="469">
        <f t="shared" ref="CS399:CT399" si="3778">SUM(CS316:CS398)</f>
        <v>0</v>
      </c>
      <c r="CT399" s="469">
        <f t="shared" si="3778"/>
        <v>16323.42196</v>
      </c>
      <c r="CU399" s="468"/>
      <c r="CV399" s="469">
        <f t="shared" ref="CV399:CW399" si="3779">SUM(CV316:CV398)</f>
        <v>3710.940353</v>
      </c>
      <c r="CW399" s="469">
        <f t="shared" si="3779"/>
        <v>12612.4816</v>
      </c>
      <c r="CX399" s="450"/>
      <c r="CY399" s="466" t="s">
        <v>198</v>
      </c>
      <c r="CZ399" s="252"/>
      <c r="DA399" s="467"/>
      <c r="DB399" s="467"/>
      <c r="DC399" s="468"/>
      <c r="DD399" s="468"/>
      <c r="DE399" s="469">
        <f>SUM(DE316:DE398)</f>
        <v>52236.78856</v>
      </c>
      <c r="DF399" s="468"/>
      <c r="DG399" s="469">
        <f>SUM(DG316:DG398)</f>
        <v>0</v>
      </c>
      <c r="DH399" s="468"/>
      <c r="DI399" s="468"/>
      <c r="DJ399" s="469">
        <f t="shared" ref="DJ399:DK399" si="3780">SUM(DJ316:DJ398)</f>
        <v>0</v>
      </c>
      <c r="DK399" s="469">
        <f t="shared" si="3780"/>
        <v>52236.78856</v>
      </c>
      <c r="DL399" s="468"/>
      <c r="DM399" s="469">
        <f t="shared" ref="DM399:DN399" si="3781">SUM(DM316:DM398)</f>
        <v>11836.69736</v>
      </c>
      <c r="DN399" s="469">
        <f t="shared" si="3781"/>
        <v>40400.09119</v>
      </c>
      <c r="DO399" s="450"/>
      <c r="DP399" s="466" t="s">
        <v>198</v>
      </c>
      <c r="DQ399" s="252"/>
      <c r="DR399" s="467"/>
      <c r="DS399" s="467"/>
      <c r="DT399" s="468"/>
      <c r="DU399" s="468"/>
      <c r="DV399" s="469">
        <f>SUM(DV316:DV398)</f>
        <v>15907.48605</v>
      </c>
      <c r="DW399" s="468"/>
      <c r="DX399" s="469">
        <f>SUM(DX316:DX398)</f>
        <v>0</v>
      </c>
      <c r="DY399" s="468"/>
      <c r="DZ399" s="468"/>
      <c r="EA399" s="469">
        <f t="shared" ref="EA399:EB399" si="3782">SUM(EA316:EA398)</f>
        <v>0</v>
      </c>
      <c r="EB399" s="469">
        <f t="shared" si="3782"/>
        <v>15907.48605</v>
      </c>
      <c r="EC399" s="468"/>
      <c r="ED399" s="469">
        <f t="shared" ref="ED399:EE399" si="3783">SUM(ED316:ED398)</f>
        <v>3618.200162</v>
      </c>
      <c r="EE399" s="469">
        <f t="shared" si="3783"/>
        <v>12289.28589</v>
      </c>
      <c r="EF399" s="450"/>
      <c r="EG399" s="466" t="s">
        <v>198</v>
      </c>
      <c r="EH399" s="252"/>
      <c r="EI399" s="467"/>
      <c r="EJ399" s="467"/>
      <c r="EK399" s="468"/>
      <c r="EL399" s="468"/>
      <c r="EM399" s="469">
        <f>SUM(EM316:EM398)</f>
        <v>16546.21763</v>
      </c>
      <c r="EN399" s="468"/>
      <c r="EO399" s="469">
        <f>SUM(EO316:EO398)</f>
        <v>0</v>
      </c>
      <c r="EP399" s="468"/>
      <c r="EQ399" s="468"/>
      <c r="ER399" s="469">
        <f t="shared" ref="ER399:ES399" si="3784">SUM(ER316:ER398)</f>
        <v>0</v>
      </c>
      <c r="ES399" s="469">
        <f t="shared" si="3784"/>
        <v>16546.21763</v>
      </c>
      <c r="ET399" s="468"/>
      <c r="EU399" s="469">
        <f t="shared" ref="EU399:EV399" si="3785">SUM(EU316:EU398)</f>
        <v>3730.814939</v>
      </c>
      <c r="EV399" s="469">
        <f t="shared" si="3785"/>
        <v>12815.40269</v>
      </c>
      <c r="EW399" s="450"/>
      <c r="EX399" s="466" t="s">
        <v>198</v>
      </c>
      <c r="EY399" s="252"/>
      <c r="EZ399" s="467"/>
      <c r="FA399" s="467"/>
      <c r="FB399" s="468"/>
      <c r="FC399" s="468"/>
      <c r="FD399" s="469">
        <f>SUM(FD316:FD398)</f>
        <v>35913.48308</v>
      </c>
      <c r="FE399" s="468"/>
      <c r="FF399" s="469">
        <f>SUM(FF316:FF398)</f>
        <v>0</v>
      </c>
      <c r="FG399" s="468"/>
      <c r="FH399" s="468"/>
      <c r="FI399" s="469">
        <f t="shared" ref="FI399:FJ399" si="3786">SUM(FI316:FI398)</f>
        <v>0</v>
      </c>
      <c r="FJ399" s="469">
        <f t="shared" si="3786"/>
        <v>35913.48308</v>
      </c>
      <c r="FK399" s="468"/>
      <c r="FL399" s="469">
        <f t="shared" ref="FL399:FM399" si="3787">SUM(FL316:FL398)</f>
        <v>8142.274946</v>
      </c>
      <c r="FM399" s="469">
        <f t="shared" si="3787"/>
        <v>27771.20814</v>
      </c>
      <c r="FN399" s="450"/>
      <c r="FO399" s="466" t="s">
        <v>198</v>
      </c>
      <c r="FP399" s="252"/>
      <c r="FQ399" s="467"/>
      <c r="FR399" s="467"/>
      <c r="FS399" s="468"/>
      <c r="FT399" s="468"/>
      <c r="FU399" s="469">
        <f>SUM(FU316:FU398)</f>
        <v>30137.74056</v>
      </c>
      <c r="FV399" s="468"/>
      <c r="FW399" s="469">
        <f>SUM(FW316:FW398)</f>
        <v>0</v>
      </c>
      <c r="FX399" s="468"/>
      <c r="FY399" s="468"/>
      <c r="FZ399" s="469">
        <f t="shared" ref="FZ399:GA399" si="3788">SUM(FZ316:FZ398)</f>
        <v>0</v>
      </c>
      <c r="GA399" s="469">
        <f t="shared" si="3788"/>
        <v>30137.74056</v>
      </c>
      <c r="GB399" s="468"/>
      <c r="GC399" s="469">
        <f t="shared" ref="GC399:GD399" si="3789">SUM(GC316:GC398)</f>
        <v>6801.26161</v>
      </c>
      <c r="GD399" s="469">
        <f t="shared" si="3789"/>
        <v>23336.47895</v>
      </c>
      <c r="GE399" s="450"/>
      <c r="GF399" s="466" t="s">
        <v>198</v>
      </c>
      <c r="GG399" s="252"/>
      <c r="GH399" s="467"/>
      <c r="GI399" s="467"/>
      <c r="GJ399" s="468"/>
      <c r="GK399" s="468"/>
      <c r="GL399" s="469">
        <f>SUM(GL316:GL398)</f>
        <v>25418.45871</v>
      </c>
      <c r="GM399" s="468"/>
      <c r="GN399" s="469">
        <f>SUM(GN316:GN398)</f>
        <v>0</v>
      </c>
      <c r="GO399" s="468"/>
      <c r="GP399" s="468"/>
      <c r="GQ399" s="469">
        <f t="shared" ref="GQ399:GR399" si="3790">SUM(GQ316:GQ398)</f>
        <v>0</v>
      </c>
      <c r="GR399" s="469">
        <f t="shared" si="3790"/>
        <v>25418.45871</v>
      </c>
      <c r="GS399" s="468"/>
      <c r="GT399" s="469">
        <f t="shared" ref="GT399:GU399" si="3791">SUM(GT316:GT398)</f>
        <v>5748.05359</v>
      </c>
      <c r="GU399" s="469">
        <f t="shared" si="3791"/>
        <v>19670.40512</v>
      </c>
      <c r="GV399" s="450"/>
      <c r="GW399" s="466" t="s">
        <v>198</v>
      </c>
      <c r="GX399" s="252"/>
      <c r="GY399" s="467"/>
      <c r="GZ399" s="467"/>
      <c r="HA399" s="468"/>
      <c r="HB399" s="468"/>
      <c r="HC399" s="469">
        <f>SUM(HC316:HC398)</f>
        <v>26120.42525</v>
      </c>
      <c r="HD399" s="468"/>
      <c r="HE399" s="469">
        <f>SUM(HE316:HE398)</f>
        <v>0</v>
      </c>
      <c r="HF399" s="468"/>
      <c r="HG399" s="468"/>
      <c r="HH399" s="469">
        <f t="shared" ref="HH399:HI399" si="3792">SUM(HH316:HH398)</f>
        <v>0</v>
      </c>
      <c r="HI399" s="469">
        <f t="shared" si="3792"/>
        <v>26120.42525</v>
      </c>
      <c r="HJ399" s="468"/>
      <c r="HK399" s="469">
        <f t="shared" ref="HK399:HL399" si="3793">SUM(HK316:HK398)</f>
        <v>5907.535885</v>
      </c>
      <c r="HL399" s="469">
        <f t="shared" si="3793"/>
        <v>20212.88936</v>
      </c>
      <c r="HM399" s="450"/>
      <c r="HN399" s="466" t="s">
        <v>198</v>
      </c>
      <c r="HO399" s="252"/>
      <c r="HP399" s="467"/>
      <c r="HQ399" s="467"/>
      <c r="HR399" s="468"/>
      <c r="HS399" s="468"/>
      <c r="HT399" s="469">
        <f>SUM(HT316:HT398)</f>
        <v>27911.12014</v>
      </c>
      <c r="HU399" s="468"/>
      <c r="HV399" s="469">
        <f>SUM(HV316:HV398)</f>
        <v>0</v>
      </c>
      <c r="HW399" s="468"/>
      <c r="HX399" s="468"/>
      <c r="HY399" s="469">
        <f t="shared" ref="HY399:HZ399" si="3794">SUM(HY316:HY398)</f>
        <v>0</v>
      </c>
      <c r="HZ399" s="469">
        <f t="shared" si="3794"/>
        <v>27911.12014</v>
      </c>
      <c r="IA399" s="468"/>
      <c r="IB399" s="469">
        <f t="shared" ref="IB399:IC399" si="3795">SUM(IB316:IB398)</f>
        <v>6336.977526</v>
      </c>
      <c r="IC399" s="469">
        <f t="shared" si="3795"/>
        <v>21574.14261</v>
      </c>
      <c r="ID399" s="450"/>
      <c r="IE399" s="466" t="s">
        <v>198</v>
      </c>
      <c r="IF399" s="252"/>
      <c r="IG399" s="467"/>
      <c r="IH399" s="467"/>
      <c r="II399" s="468"/>
      <c r="IJ399" s="468"/>
      <c r="IK399" s="469">
        <f>SUM(IK316:IK398)</f>
        <v>26009.62852</v>
      </c>
      <c r="IL399" s="468"/>
      <c r="IM399" s="469">
        <f>SUM(IM316:IM398)</f>
        <v>0</v>
      </c>
      <c r="IN399" s="468"/>
      <c r="IO399" s="468"/>
      <c r="IP399" s="469">
        <f t="shared" ref="IP399:IQ399" si="3796">SUM(IP316:IP398)</f>
        <v>0</v>
      </c>
      <c r="IQ399" s="469">
        <f t="shared" si="3796"/>
        <v>26009.62852</v>
      </c>
      <c r="IR399" s="468"/>
      <c r="IS399" s="469">
        <f t="shared" ref="IS399:IT399" si="3797">SUM(IS316:IS398)</f>
        <v>5884.821618</v>
      </c>
      <c r="IT399" s="469">
        <f t="shared" si="3797"/>
        <v>20124.8069</v>
      </c>
      <c r="IU399" s="450"/>
      <c r="IV399" s="466" t="s">
        <v>198</v>
      </c>
      <c r="IW399" s="252"/>
      <c r="IX399" s="467"/>
      <c r="IY399" s="467"/>
      <c r="IZ399" s="468"/>
      <c r="JA399" s="468"/>
      <c r="JB399" s="469">
        <f>SUM(JB316:JB398)</f>
        <v>32654.28528</v>
      </c>
      <c r="JC399" s="468"/>
      <c r="JD399" s="469">
        <f>SUM(JD316:JD398)</f>
        <v>0</v>
      </c>
      <c r="JE399" s="468"/>
      <c r="JF399" s="468"/>
      <c r="JG399" s="469">
        <f t="shared" ref="JG399:JH399" si="3798">SUM(JG316:JG398)</f>
        <v>0</v>
      </c>
      <c r="JH399" s="469">
        <f t="shared" si="3798"/>
        <v>32654.28528</v>
      </c>
      <c r="JI399" s="468"/>
      <c r="JJ399" s="469">
        <f t="shared" ref="JJ399:JK399" si="3799">SUM(JJ316:JJ398)</f>
        <v>7419.714781</v>
      </c>
      <c r="JK399" s="469">
        <f t="shared" si="3799"/>
        <v>25234.5705</v>
      </c>
      <c r="JL399" s="450"/>
      <c r="JM399" s="466" t="s">
        <v>198</v>
      </c>
      <c r="JN399" s="252"/>
      <c r="JO399" s="467"/>
      <c r="JP399" s="467"/>
      <c r="JQ399" s="468"/>
      <c r="JR399" s="468"/>
      <c r="JS399" s="469">
        <f>SUM(JS316:JS398)</f>
        <v>0</v>
      </c>
      <c r="JT399" s="468"/>
      <c r="JU399" s="469">
        <f>SUM(JU316:JU398)</f>
        <v>0</v>
      </c>
      <c r="JV399" s="468"/>
      <c r="JW399" s="468"/>
      <c r="JX399" s="469">
        <f t="shared" ref="JX399:JY399" si="3800">SUM(JX316:JX398)</f>
        <v>0</v>
      </c>
      <c r="JY399" s="469">
        <f t="shared" si="3800"/>
        <v>0</v>
      </c>
      <c r="JZ399" s="468"/>
      <c r="KA399" s="469">
        <f t="shared" ref="KA399:KB399" si="3801">SUM(KA316:KA398)</f>
        <v>0</v>
      </c>
      <c r="KB399" s="469">
        <f t="shared" si="3801"/>
        <v>0</v>
      </c>
      <c r="KC399" s="450"/>
      <c r="KD399" s="466" t="s">
        <v>198</v>
      </c>
      <c r="KE399" s="252"/>
      <c r="KF399" s="467"/>
      <c r="KG399" s="467"/>
      <c r="KH399" s="468"/>
      <c r="KI399" s="468"/>
      <c r="KJ399" s="469">
        <f>SUM(KJ316:KJ398)</f>
        <v>0</v>
      </c>
      <c r="KK399" s="468"/>
      <c r="KL399" s="469">
        <f>SUM(KL316:KL398)</f>
        <v>0</v>
      </c>
      <c r="KM399" s="468"/>
      <c r="KN399" s="468"/>
      <c r="KO399" s="469">
        <f t="shared" ref="KO399:KP399" si="3802">SUM(KO316:KO398)</f>
        <v>0</v>
      </c>
      <c r="KP399" s="469">
        <f t="shared" si="3802"/>
        <v>0</v>
      </c>
      <c r="KQ399" s="468"/>
      <c r="KR399" s="469">
        <f t="shared" ref="KR399:KS399" si="3803">SUM(KR316:KR398)</f>
        <v>0</v>
      </c>
      <c r="KS399" s="469">
        <f t="shared" si="3803"/>
        <v>0</v>
      </c>
      <c r="KT399" s="450"/>
      <c r="KU399" s="451"/>
    </row>
    <row r="400" ht="15.75" customHeight="1">
      <c r="A400" s="452"/>
      <c r="B400" s="465"/>
      <c r="C400" s="465"/>
      <c r="D400" s="465"/>
      <c r="E400" s="455"/>
      <c r="F400" s="455"/>
      <c r="G400" s="455"/>
      <c r="H400" s="455"/>
      <c r="I400" s="455"/>
      <c r="J400" s="455"/>
      <c r="K400" s="455"/>
      <c r="L400" s="455"/>
      <c r="M400" s="455"/>
      <c r="N400" s="455"/>
      <c r="O400" s="457"/>
      <c r="P400" s="458"/>
      <c r="Q400" s="459"/>
      <c r="R400" s="452"/>
      <c r="S400" s="465"/>
      <c r="T400" s="465"/>
      <c r="U400" s="465"/>
      <c r="V400" s="455"/>
      <c r="W400" s="455"/>
      <c r="X400" s="455"/>
      <c r="Y400" s="455"/>
      <c r="Z400" s="455"/>
      <c r="AA400" s="455"/>
      <c r="AB400" s="455"/>
      <c r="AC400" s="455"/>
      <c r="AD400" s="455"/>
      <c r="AE400" s="455"/>
      <c r="AF400" s="457"/>
      <c r="AG400" s="458"/>
      <c r="AH400" s="459"/>
      <c r="AI400" s="452"/>
      <c r="AJ400" s="465"/>
      <c r="AK400" s="465"/>
      <c r="AL400" s="465"/>
      <c r="AM400" s="455"/>
      <c r="AN400" s="455"/>
      <c r="AO400" s="455"/>
      <c r="AP400" s="455"/>
      <c r="AQ400" s="455"/>
      <c r="AR400" s="455"/>
      <c r="AS400" s="455"/>
      <c r="AT400" s="455"/>
      <c r="AU400" s="455"/>
      <c r="AV400" s="455"/>
      <c r="AW400" s="457"/>
      <c r="AX400" s="458"/>
      <c r="AY400" s="459"/>
      <c r="AZ400" s="452"/>
      <c r="BA400" s="465"/>
      <c r="BB400" s="465"/>
      <c r="BC400" s="465"/>
      <c r="BD400" s="455"/>
      <c r="BE400" s="455"/>
      <c r="BF400" s="455"/>
      <c r="BG400" s="455"/>
      <c r="BH400" s="455"/>
      <c r="BI400" s="455"/>
      <c r="BJ400" s="455"/>
      <c r="BK400" s="455"/>
      <c r="BL400" s="455"/>
      <c r="BM400" s="455"/>
      <c r="BN400" s="457"/>
      <c r="BO400" s="458"/>
      <c r="BP400" s="459"/>
      <c r="BQ400" s="452"/>
      <c r="BR400" s="465"/>
      <c r="BS400" s="465"/>
      <c r="BT400" s="465"/>
      <c r="BU400" s="455"/>
      <c r="BV400" s="455"/>
      <c r="BW400" s="455"/>
      <c r="BX400" s="455"/>
      <c r="BY400" s="455"/>
      <c r="BZ400" s="455"/>
      <c r="CA400" s="455"/>
      <c r="CB400" s="455"/>
      <c r="CC400" s="455"/>
      <c r="CD400" s="455"/>
      <c r="CE400" s="457"/>
      <c r="CF400" s="458"/>
      <c r="CG400" s="459"/>
      <c r="CH400" s="452"/>
      <c r="CI400" s="465"/>
      <c r="CJ400" s="465"/>
      <c r="CK400" s="465"/>
      <c r="CL400" s="455"/>
      <c r="CM400" s="455"/>
      <c r="CN400" s="455"/>
      <c r="CO400" s="455"/>
      <c r="CP400" s="455"/>
      <c r="CQ400" s="455"/>
      <c r="CR400" s="455"/>
      <c r="CS400" s="455"/>
      <c r="CT400" s="455"/>
      <c r="CU400" s="455"/>
      <c r="CV400" s="457"/>
      <c r="CW400" s="458"/>
      <c r="CX400" s="459"/>
      <c r="CY400" s="452"/>
      <c r="CZ400" s="465"/>
      <c r="DA400" s="465"/>
      <c r="DB400" s="465"/>
      <c r="DC400" s="455"/>
      <c r="DD400" s="455"/>
      <c r="DE400" s="455"/>
      <c r="DF400" s="455"/>
      <c r="DG400" s="455"/>
      <c r="DH400" s="455"/>
      <c r="DI400" s="455"/>
      <c r="DJ400" s="455"/>
      <c r="DK400" s="455"/>
      <c r="DL400" s="455"/>
      <c r="DM400" s="457"/>
      <c r="DN400" s="458"/>
      <c r="DO400" s="459"/>
      <c r="DP400" s="452"/>
      <c r="DQ400" s="465"/>
      <c r="DR400" s="465"/>
      <c r="DS400" s="465"/>
      <c r="DT400" s="455"/>
      <c r="DU400" s="455"/>
      <c r="DV400" s="455"/>
      <c r="DW400" s="455"/>
      <c r="DX400" s="455"/>
      <c r="DY400" s="455"/>
      <c r="DZ400" s="455"/>
      <c r="EA400" s="455"/>
      <c r="EB400" s="455"/>
      <c r="EC400" s="455"/>
      <c r="ED400" s="457"/>
      <c r="EE400" s="458"/>
      <c r="EF400" s="459"/>
      <c r="EG400" s="452"/>
      <c r="EH400" s="465"/>
      <c r="EI400" s="465"/>
      <c r="EJ400" s="465"/>
      <c r="EK400" s="455"/>
      <c r="EL400" s="455"/>
      <c r="EM400" s="455"/>
      <c r="EN400" s="455"/>
      <c r="EO400" s="455"/>
      <c r="EP400" s="455"/>
      <c r="EQ400" s="455"/>
      <c r="ER400" s="455"/>
      <c r="ES400" s="455"/>
      <c r="ET400" s="455"/>
      <c r="EU400" s="457"/>
      <c r="EV400" s="458"/>
      <c r="EW400" s="459"/>
      <c r="EX400" s="452"/>
      <c r="EY400" s="465"/>
      <c r="EZ400" s="465"/>
      <c r="FA400" s="465"/>
      <c r="FB400" s="455"/>
      <c r="FC400" s="455"/>
      <c r="FD400" s="455"/>
      <c r="FE400" s="455"/>
      <c r="FF400" s="455"/>
      <c r="FG400" s="455"/>
      <c r="FH400" s="455"/>
      <c r="FI400" s="455"/>
      <c r="FJ400" s="455"/>
      <c r="FK400" s="455"/>
      <c r="FL400" s="457"/>
      <c r="FM400" s="458"/>
      <c r="FN400" s="459"/>
      <c r="FO400" s="452"/>
      <c r="FP400" s="465"/>
      <c r="FQ400" s="465"/>
      <c r="FR400" s="465"/>
      <c r="FS400" s="455"/>
      <c r="FT400" s="455"/>
      <c r="FU400" s="455"/>
      <c r="FV400" s="455"/>
      <c r="FW400" s="455"/>
      <c r="FX400" s="455"/>
      <c r="FY400" s="455"/>
      <c r="FZ400" s="455"/>
      <c r="GA400" s="455"/>
      <c r="GB400" s="455"/>
      <c r="GC400" s="457"/>
      <c r="GD400" s="458"/>
      <c r="GE400" s="459"/>
      <c r="GF400" s="452"/>
      <c r="GG400" s="465"/>
      <c r="GH400" s="465"/>
      <c r="GI400" s="465"/>
      <c r="GJ400" s="455"/>
      <c r="GK400" s="455"/>
      <c r="GL400" s="455"/>
      <c r="GM400" s="455"/>
      <c r="GN400" s="455"/>
      <c r="GO400" s="455"/>
      <c r="GP400" s="455"/>
      <c r="GQ400" s="455"/>
      <c r="GR400" s="455"/>
      <c r="GS400" s="455"/>
      <c r="GT400" s="457"/>
      <c r="GU400" s="458"/>
      <c r="GV400" s="459"/>
      <c r="GW400" s="452"/>
      <c r="GX400" s="465"/>
      <c r="GY400" s="465"/>
      <c r="GZ400" s="465"/>
      <c r="HA400" s="455"/>
      <c r="HB400" s="455"/>
      <c r="HC400" s="455"/>
      <c r="HD400" s="455"/>
      <c r="HE400" s="455"/>
      <c r="HF400" s="455"/>
      <c r="HG400" s="455"/>
      <c r="HH400" s="455"/>
      <c r="HI400" s="455"/>
      <c r="HJ400" s="455"/>
      <c r="HK400" s="457"/>
      <c r="HL400" s="458"/>
      <c r="HM400" s="459"/>
      <c r="HN400" s="452"/>
      <c r="HO400" s="465"/>
      <c r="HP400" s="465"/>
      <c r="HQ400" s="465"/>
      <c r="HR400" s="455"/>
      <c r="HS400" s="455"/>
      <c r="HT400" s="455"/>
      <c r="HU400" s="455"/>
      <c r="HV400" s="455"/>
      <c r="HW400" s="455"/>
      <c r="HX400" s="455"/>
      <c r="HY400" s="455"/>
      <c r="HZ400" s="455"/>
      <c r="IA400" s="455"/>
      <c r="IB400" s="457"/>
      <c r="IC400" s="458"/>
      <c r="ID400" s="459"/>
      <c r="IE400" s="452"/>
      <c r="IF400" s="465"/>
      <c r="IG400" s="465"/>
      <c r="IH400" s="465"/>
      <c r="II400" s="455"/>
      <c r="IJ400" s="455"/>
      <c r="IK400" s="455"/>
      <c r="IL400" s="455"/>
      <c r="IM400" s="455"/>
      <c r="IN400" s="455"/>
      <c r="IO400" s="455"/>
      <c r="IP400" s="455"/>
      <c r="IQ400" s="455"/>
      <c r="IR400" s="455"/>
      <c r="IS400" s="457"/>
      <c r="IT400" s="458"/>
      <c r="IU400" s="459"/>
      <c r="IV400" s="452"/>
      <c r="IW400" s="465"/>
      <c r="IX400" s="465"/>
      <c r="IY400" s="465"/>
      <c r="IZ400" s="455"/>
      <c r="JA400" s="455"/>
      <c r="JB400" s="455"/>
      <c r="JC400" s="455"/>
      <c r="JD400" s="455"/>
      <c r="JE400" s="455"/>
      <c r="JF400" s="455"/>
      <c r="JG400" s="455"/>
      <c r="JH400" s="455"/>
      <c r="JI400" s="455"/>
      <c r="JJ400" s="457"/>
      <c r="JK400" s="458"/>
      <c r="JL400" s="459"/>
      <c r="JM400" s="452"/>
      <c r="JN400" s="465"/>
      <c r="JO400" s="465"/>
      <c r="JP400" s="465"/>
      <c r="JQ400" s="455"/>
      <c r="JR400" s="455"/>
      <c r="JS400" s="455"/>
      <c r="JT400" s="455"/>
      <c r="JU400" s="455"/>
      <c r="JV400" s="455"/>
      <c r="JW400" s="455"/>
      <c r="JX400" s="455"/>
      <c r="JY400" s="455"/>
      <c r="JZ400" s="455"/>
      <c r="KA400" s="457"/>
      <c r="KB400" s="458"/>
      <c r="KC400" s="459"/>
      <c r="KD400" s="452"/>
      <c r="KE400" s="465"/>
      <c r="KF400" s="465"/>
      <c r="KG400" s="465"/>
      <c r="KH400" s="455"/>
      <c r="KI400" s="455"/>
      <c r="KJ400" s="455"/>
      <c r="KK400" s="455"/>
      <c r="KL400" s="455"/>
      <c r="KM400" s="455"/>
      <c r="KN400" s="455"/>
      <c r="KO400" s="455"/>
      <c r="KP400" s="455"/>
      <c r="KQ400" s="455"/>
      <c r="KR400" s="457"/>
      <c r="KS400" s="458"/>
      <c r="KT400" s="459"/>
      <c r="KU400" s="460"/>
    </row>
    <row r="401" ht="15.75" customHeight="1">
      <c r="A401" s="452"/>
      <c r="B401" s="470" t="str">
        <f>"Output Sekunder "&amp;" %"</f>
        <v>Output Sekunder  %</v>
      </c>
      <c r="C401" s="471"/>
      <c r="D401" s="471"/>
      <c r="E401" s="455"/>
      <c r="F401" s="472"/>
      <c r="G401" s="472"/>
      <c r="H401" s="472"/>
      <c r="I401" s="472"/>
      <c r="J401" s="472"/>
      <c r="K401" s="472"/>
      <c r="L401" s="472"/>
      <c r="M401" s="473">
        <f>E401/100*M399</f>
        <v>0</v>
      </c>
      <c r="N401" s="472"/>
      <c r="O401" s="472"/>
      <c r="P401" s="474">
        <f t="shared" ref="P401:P402" si="3804">M401</f>
        <v>0</v>
      </c>
      <c r="Q401" s="459"/>
      <c r="R401" s="452"/>
      <c r="S401" s="470" t="str">
        <f>"Output Sekunder "&amp;" %"</f>
        <v>Output Sekunder  %</v>
      </c>
      <c r="T401" s="471"/>
      <c r="U401" s="471"/>
      <c r="V401" s="455"/>
      <c r="W401" s="472"/>
      <c r="X401" s="472"/>
      <c r="Y401" s="472"/>
      <c r="Z401" s="472"/>
      <c r="AA401" s="472"/>
      <c r="AB401" s="472"/>
      <c r="AC401" s="472"/>
      <c r="AD401" s="473">
        <f>V401/100*AD399</f>
        <v>0</v>
      </c>
      <c r="AE401" s="472"/>
      <c r="AF401" s="472"/>
      <c r="AG401" s="474">
        <f t="shared" ref="AG401:AG402" si="3805">AD401</f>
        <v>0</v>
      </c>
      <c r="AH401" s="459"/>
      <c r="AI401" s="452"/>
      <c r="AJ401" s="470" t="str">
        <f>"Output Sekunder "&amp;" %"</f>
        <v>Output Sekunder  %</v>
      </c>
      <c r="AK401" s="471"/>
      <c r="AL401" s="471"/>
      <c r="AM401" s="455"/>
      <c r="AN401" s="472"/>
      <c r="AO401" s="472"/>
      <c r="AP401" s="472"/>
      <c r="AQ401" s="472"/>
      <c r="AR401" s="472"/>
      <c r="AS401" s="472"/>
      <c r="AT401" s="472"/>
      <c r="AU401" s="473">
        <f>AM401/100*AU399</f>
        <v>0</v>
      </c>
      <c r="AV401" s="472"/>
      <c r="AW401" s="472"/>
      <c r="AX401" s="474">
        <f t="shared" ref="AX401:AX402" si="3806">AU401</f>
        <v>0</v>
      </c>
      <c r="AY401" s="459"/>
      <c r="AZ401" s="452"/>
      <c r="BA401" s="470" t="str">
        <f>"Output Sekunder "&amp;" %"</f>
        <v>Output Sekunder  %</v>
      </c>
      <c r="BB401" s="471"/>
      <c r="BC401" s="471"/>
      <c r="BD401" s="455"/>
      <c r="BE401" s="472"/>
      <c r="BF401" s="472"/>
      <c r="BG401" s="472"/>
      <c r="BH401" s="472"/>
      <c r="BI401" s="472"/>
      <c r="BJ401" s="472"/>
      <c r="BK401" s="472"/>
      <c r="BL401" s="473">
        <f>BD401/100*BL399</f>
        <v>0</v>
      </c>
      <c r="BM401" s="472"/>
      <c r="BN401" s="472"/>
      <c r="BO401" s="474">
        <f t="shared" ref="BO401:BO402" si="3807">BL401</f>
        <v>0</v>
      </c>
      <c r="BP401" s="459"/>
      <c r="BQ401" s="452"/>
      <c r="BR401" s="470" t="str">
        <f>"Output Sekunder "&amp;" %"</f>
        <v>Output Sekunder  %</v>
      </c>
      <c r="BS401" s="471"/>
      <c r="BT401" s="471"/>
      <c r="BU401" s="455"/>
      <c r="BV401" s="472"/>
      <c r="BW401" s="472"/>
      <c r="BX401" s="472"/>
      <c r="BY401" s="472"/>
      <c r="BZ401" s="472"/>
      <c r="CA401" s="472"/>
      <c r="CB401" s="472"/>
      <c r="CC401" s="473">
        <f>BU401/100*CC399</f>
        <v>0</v>
      </c>
      <c r="CD401" s="472"/>
      <c r="CE401" s="472"/>
      <c r="CF401" s="474">
        <f t="shared" ref="CF401:CF402" si="3808">CC401</f>
        <v>0</v>
      </c>
      <c r="CG401" s="459"/>
      <c r="CH401" s="452"/>
      <c r="CI401" s="470" t="str">
        <f>"Output Sekunder "&amp;" %"</f>
        <v>Output Sekunder  %</v>
      </c>
      <c r="CJ401" s="471"/>
      <c r="CK401" s="471"/>
      <c r="CL401" s="455"/>
      <c r="CM401" s="472"/>
      <c r="CN401" s="472"/>
      <c r="CO401" s="472"/>
      <c r="CP401" s="472"/>
      <c r="CQ401" s="472"/>
      <c r="CR401" s="472"/>
      <c r="CS401" s="472"/>
      <c r="CT401" s="473">
        <f>CL401/100*CT399</f>
        <v>0</v>
      </c>
      <c r="CU401" s="472"/>
      <c r="CV401" s="472"/>
      <c r="CW401" s="474">
        <f t="shared" ref="CW401:CW402" si="3809">CT401</f>
        <v>0</v>
      </c>
      <c r="CX401" s="459"/>
      <c r="CY401" s="452"/>
      <c r="CZ401" s="470" t="str">
        <f>"Output Sekunder "&amp;" %"</f>
        <v>Output Sekunder  %</v>
      </c>
      <c r="DA401" s="471"/>
      <c r="DB401" s="471"/>
      <c r="DC401" s="455"/>
      <c r="DD401" s="472"/>
      <c r="DE401" s="472"/>
      <c r="DF401" s="472"/>
      <c r="DG401" s="472"/>
      <c r="DH401" s="472"/>
      <c r="DI401" s="472"/>
      <c r="DJ401" s="472"/>
      <c r="DK401" s="473">
        <f>DC401/100*DK399</f>
        <v>0</v>
      </c>
      <c r="DL401" s="472"/>
      <c r="DM401" s="472"/>
      <c r="DN401" s="474">
        <f t="shared" ref="DN401:DN402" si="3810">DK401</f>
        <v>0</v>
      </c>
      <c r="DO401" s="459"/>
      <c r="DP401" s="452"/>
      <c r="DQ401" s="470" t="str">
        <f>"Output Sekunder "&amp;" %"</f>
        <v>Output Sekunder  %</v>
      </c>
      <c r="DR401" s="471"/>
      <c r="DS401" s="471"/>
      <c r="DT401" s="455"/>
      <c r="DU401" s="472"/>
      <c r="DV401" s="472"/>
      <c r="DW401" s="472"/>
      <c r="DX401" s="472"/>
      <c r="DY401" s="472"/>
      <c r="DZ401" s="472"/>
      <c r="EA401" s="472"/>
      <c r="EB401" s="473">
        <f>DT401/100*EB399</f>
        <v>0</v>
      </c>
      <c r="EC401" s="472"/>
      <c r="ED401" s="472"/>
      <c r="EE401" s="474">
        <f t="shared" ref="EE401:EE402" si="3811">EB401</f>
        <v>0</v>
      </c>
      <c r="EF401" s="459"/>
      <c r="EG401" s="452"/>
      <c r="EH401" s="470" t="str">
        <f>"Output Sekunder "&amp;" %"</f>
        <v>Output Sekunder  %</v>
      </c>
      <c r="EI401" s="471"/>
      <c r="EJ401" s="471"/>
      <c r="EK401" s="455"/>
      <c r="EL401" s="472"/>
      <c r="EM401" s="472"/>
      <c r="EN401" s="472"/>
      <c r="EO401" s="472"/>
      <c r="EP401" s="472"/>
      <c r="EQ401" s="472"/>
      <c r="ER401" s="472"/>
      <c r="ES401" s="473">
        <f>EK401/100*ES399</f>
        <v>0</v>
      </c>
      <c r="ET401" s="472"/>
      <c r="EU401" s="472"/>
      <c r="EV401" s="474">
        <f t="shared" ref="EV401:EV402" si="3812">ES401</f>
        <v>0</v>
      </c>
      <c r="EW401" s="459"/>
      <c r="EX401" s="452"/>
      <c r="EY401" s="470" t="str">
        <f>"Output Sekunder "&amp;" %"</f>
        <v>Output Sekunder  %</v>
      </c>
      <c r="EZ401" s="471"/>
      <c r="FA401" s="471"/>
      <c r="FB401" s="455"/>
      <c r="FC401" s="472"/>
      <c r="FD401" s="472"/>
      <c r="FE401" s="472"/>
      <c r="FF401" s="472"/>
      <c r="FG401" s="472"/>
      <c r="FH401" s="472"/>
      <c r="FI401" s="472"/>
      <c r="FJ401" s="473">
        <f>FB401/100*FJ399</f>
        <v>0</v>
      </c>
      <c r="FK401" s="472"/>
      <c r="FL401" s="472"/>
      <c r="FM401" s="474">
        <f t="shared" ref="FM401:FM402" si="3813">FJ401</f>
        <v>0</v>
      </c>
      <c r="FN401" s="459"/>
      <c r="FO401" s="452"/>
      <c r="FP401" s="470" t="str">
        <f>"Output Sekunder "&amp;" %"</f>
        <v>Output Sekunder  %</v>
      </c>
      <c r="FQ401" s="471"/>
      <c r="FR401" s="471"/>
      <c r="FS401" s="455"/>
      <c r="FT401" s="472"/>
      <c r="FU401" s="472"/>
      <c r="FV401" s="472"/>
      <c r="FW401" s="472"/>
      <c r="FX401" s="472"/>
      <c r="FY401" s="472"/>
      <c r="FZ401" s="472"/>
      <c r="GA401" s="473">
        <f>FS401/100*GA399</f>
        <v>0</v>
      </c>
      <c r="GB401" s="472"/>
      <c r="GC401" s="472"/>
      <c r="GD401" s="474">
        <f t="shared" ref="GD401:GD402" si="3814">GA401</f>
        <v>0</v>
      </c>
      <c r="GE401" s="459"/>
      <c r="GF401" s="452"/>
      <c r="GG401" s="470" t="str">
        <f>"Output Sekunder "&amp;" %"</f>
        <v>Output Sekunder  %</v>
      </c>
      <c r="GH401" s="471"/>
      <c r="GI401" s="471"/>
      <c r="GJ401" s="455"/>
      <c r="GK401" s="472"/>
      <c r="GL401" s="472"/>
      <c r="GM401" s="472"/>
      <c r="GN401" s="472"/>
      <c r="GO401" s="472"/>
      <c r="GP401" s="472"/>
      <c r="GQ401" s="472"/>
      <c r="GR401" s="473">
        <f>GJ401/100*GR399</f>
        <v>0</v>
      </c>
      <c r="GS401" s="472"/>
      <c r="GT401" s="472"/>
      <c r="GU401" s="474">
        <f t="shared" ref="GU401:GU402" si="3815">GR401</f>
        <v>0</v>
      </c>
      <c r="GV401" s="459"/>
      <c r="GW401" s="452"/>
      <c r="GX401" s="470" t="str">
        <f>"Output Sekunder "&amp;" %"</f>
        <v>Output Sekunder  %</v>
      </c>
      <c r="GY401" s="471"/>
      <c r="GZ401" s="471"/>
      <c r="HA401" s="455"/>
      <c r="HB401" s="472"/>
      <c r="HC401" s="472"/>
      <c r="HD401" s="472"/>
      <c r="HE401" s="472"/>
      <c r="HF401" s="472"/>
      <c r="HG401" s="472"/>
      <c r="HH401" s="472"/>
      <c r="HI401" s="473">
        <f>HA401/100*HI399</f>
        <v>0</v>
      </c>
      <c r="HJ401" s="472"/>
      <c r="HK401" s="472"/>
      <c r="HL401" s="474">
        <f t="shared" ref="HL401:HL402" si="3816">HI401</f>
        <v>0</v>
      </c>
      <c r="HM401" s="459"/>
      <c r="HN401" s="452"/>
      <c r="HO401" s="470" t="str">
        <f>"Output Sekunder "&amp;" %"</f>
        <v>Output Sekunder  %</v>
      </c>
      <c r="HP401" s="471"/>
      <c r="HQ401" s="471"/>
      <c r="HR401" s="455"/>
      <c r="HS401" s="472"/>
      <c r="HT401" s="472"/>
      <c r="HU401" s="472"/>
      <c r="HV401" s="472"/>
      <c r="HW401" s="472"/>
      <c r="HX401" s="472"/>
      <c r="HY401" s="472"/>
      <c r="HZ401" s="473">
        <f>HR401/100*HZ399</f>
        <v>0</v>
      </c>
      <c r="IA401" s="472"/>
      <c r="IB401" s="472"/>
      <c r="IC401" s="474">
        <f t="shared" ref="IC401:IC402" si="3817">HZ401</f>
        <v>0</v>
      </c>
      <c r="ID401" s="459"/>
      <c r="IE401" s="452"/>
      <c r="IF401" s="470" t="str">
        <f>"Output Sekunder "&amp;" %"</f>
        <v>Output Sekunder  %</v>
      </c>
      <c r="IG401" s="471"/>
      <c r="IH401" s="471"/>
      <c r="II401" s="455"/>
      <c r="IJ401" s="472"/>
      <c r="IK401" s="472"/>
      <c r="IL401" s="472"/>
      <c r="IM401" s="472"/>
      <c r="IN401" s="472"/>
      <c r="IO401" s="472"/>
      <c r="IP401" s="472"/>
      <c r="IQ401" s="473">
        <f>II401/100*IQ399</f>
        <v>0</v>
      </c>
      <c r="IR401" s="472"/>
      <c r="IS401" s="472"/>
      <c r="IT401" s="474">
        <f t="shared" ref="IT401:IT402" si="3818">IQ401</f>
        <v>0</v>
      </c>
      <c r="IU401" s="459"/>
      <c r="IV401" s="452"/>
      <c r="IW401" s="470" t="str">
        <f>"Output Sekunder "&amp;" %"</f>
        <v>Output Sekunder  %</v>
      </c>
      <c r="IX401" s="471"/>
      <c r="IY401" s="471"/>
      <c r="IZ401" s="455"/>
      <c r="JA401" s="472"/>
      <c r="JB401" s="472"/>
      <c r="JC401" s="472"/>
      <c r="JD401" s="472"/>
      <c r="JE401" s="472"/>
      <c r="JF401" s="472"/>
      <c r="JG401" s="472"/>
      <c r="JH401" s="473">
        <f>IZ401/100*JH399</f>
        <v>0</v>
      </c>
      <c r="JI401" s="472"/>
      <c r="JJ401" s="472"/>
      <c r="JK401" s="474">
        <f t="shared" ref="JK401:JK402" si="3819">JH401</f>
        <v>0</v>
      </c>
      <c r="JL401" s="459"/>
      <c r="JM401" s="452"/>
      <c r="JN401" s="470" t="str">
        <f>"Output Sekunder "&amp;" %"</f>
        <v>Output Sekunder  %</v>
      </c>
      <c r="JO401" s="471"/>
      <c r="JP401" s="471"/>
      <c r="JQ401" s="455"/>
      <c r="JR401" s="472"/>
      <c r="JS401" s="472"/>
      <c r="JT401" s="472"/>
      <c r="JU401" s="472"/>
      <c r="JV401" s="472"/>
      <c r="JW401" s="472"/>
      <c r="JX401" s="472"/>
      <c r="JY401" s="473">
        <f>JQ401/100*JY399</f>
        <v>0</v>
      </c>
      <c r="JZ401" s="472"/>
      <c r="KA401" s="472"/>
      <c r="KB401" s="474">
        <f t="shared" ref="KB401:KB402" si="3820">JY401</f>
        <v>0</v>
      </c>
      <c r="KC401" s="459"/>
      <c r="KD401" s="452"/>
      <c r="KE401" s="470" t="str">
        <f>"Output Sekunder "&amp;" %"</f>
        <v>Output Sekunder  %</v>
      </c>
      <c r="KF401" s="471"/>
      <c r="KG401" s="471"/>
      <c r="KH401" s="455"/>
      <c r="KI401" s="472"/>
      <c r="KJ401" s="472"/>
      <c r="KK401" s="472"/>
      <c r="KL401" s="472"/>
      <c r="KM401" s="472"/>
      <c r="KN401" s="472"/>
      <c r="KO401" s="472"/>
      <c r="KP401" s="473">
        <f>KH401/100*KP399</f>
        <v>0</v>
      </c>
      <c r="KQ401" s="472"/>
      <c r="KR401" s="472"/>
      <c r="KS401" s="474">
        <f t="shared" ref="KS401:KS402" si="3821">KP401</f>
        <v>0</v>
      </c>
      <c r="KT401" s="459"/>
      <c r="KU401" s="460"/>
    </row>
    <row r="402" ht="15.75" customHeight="1">
      <c r="A402" s="452"/>
      <c r="B402" s="475" t="str">
        <f>"Adjusment "&amp;" %"</f>
        <v>Adjusment  %</v>
      </c>
      <c r="C402" s="476"/>
      <c r="D402" s="476"/>
      <c r="E402" s="455"/>
      <c r="F402" s="472"/>
      <c r="G402" s="472"/>
      <c r="H402" s="472"/>
      <c r="I402" s="472"/>
      <c r="J402" s="472"/>
      <c r="K402" s="472"/>
      <c r="L402" s="472"/>
      <c r="M402" s="477">
        <f>E402/100*(M399+M401)</f>
        <v>0</v>
      </c>
      <c r="N402" s="472"/>
      <c r="O402" s="472"/>
      <c r="P402" s="478">
        <f t="shared" si="3804"/>
        <v>0</v>
      </c>
      <c r="Q402" s="459"/>
      <c r="R402" s="452"/>
      <c r="S402" s="475" t="str">
        <f>"Adjusment "&amp;" %"</f>
        <v>Adjusment  %</v>
      </c>
      <c r="T402" s="476"/>
      <c r="U402" s="476"/>
      <c r="V402" s="455"/>
      <c r="W402" s="472"/>
      <c r="X402" s="472"/>
      <c r="Y402" s="472"/>
      <c r="Z402" s="472"/>
      <c r="AA402" s="472"/>
      <c r="AB402" s="472"/>
      <c r="AC402" s="472"/>
      <c r="AD402" s="477">
        <f>V402/100*(AD399+AD401)</f>
        <v>0</v>
      </c>
      <c r="AE402" s="472"/>
      <c r="AF402" s="472"/>
      <c r="AG402" s="478">
        <f t="shared" si="3805"/>
        <v>0</v>
      </c>
      <c r="AH402" s="459"/>
      <c r="AI402" s="452"/>
      <c r="AJ402" s="475" t="str">
        <f>"Adjusment "&amp;" %"</f>
        <v>Adjusment  %</v>
      </c>
      <c r="AK402" s="476"/>
      <c r="AL402" s="476"/>
      <c r="AM402" s="455"/>
      <c r="AN402" s="472"/>
      <c r="AO402" s="472"/>
      <c r="AP402" s="472"/>
      <c r="AQ402" s="472"/>
      <c r="AR402" s="472"/>
      <c r="AS402" s="472"/>
      <c r="AT402" s="472"/>
      <c r="AU402" s="477">
        <f>AM402/100*(AU399+AU401)</f>
        <v>0</v>
      </c>
      <c r="AV402" s="472"/>
      <c r="AW402" s="472"/>
      <c r="AX402" s="478">
        <f t="shared" si="3806"/>
        <v>0</v>
      </c>
      <c r="AY402" s="459"/>
      <c r="AZ402" s="452"/>
      <c r="BA402" s="475" t="str">
        <f>"Adjusment "&amp;" %"</f>
        <v>Adjusment  %</v>
      </c>
      <c r="BB402" s="476"/>
      <c r="BC402" s="476"/>
      <c r="BD402" s="455"/>
      <c r="BE402" s="472"/>
      <c r="BF402" s="472"/>
      <c r="BG402" s="472"/>
      <c r="BH402" s="472"/>
      <c r="BI402" s="472"/>
      <c r="BJ402" s="472"/>
      <c r="BK402" s="472"/>
      <c r="BL402" s="477">
        <f>BD402/100*(BL399+BL401)</f>
        <v>0</v>
      </c>
      <c r="BM402" s="472"/>
      <c r="BN402" s="472"/>
      <c r="BO402" s="478">
        <f t="shared" si="3807"/>
        <v>0</v>
      </c>
      <c r="BP402" s="459"/>
      <c r="BQ402" s="452"/>
      <c r="BR402" s="475" t="str">
        <f>"Adjusment "&amp;" %"</f>
        <v>Adjusment  %</v>
      </c>
      <c r="BS402" s="476"/>
      <c r="BT402" s="476"/>
      <c r="BU402" s="455"/>
      <c r="BV402" s="472"/>
      <c r="BW402" s="472"/>
      <c r="BX402" s="472"/>
      <c r="BY402" s="472"/>
      <c r="BZ402" s="472"/>
      <c r="CA402" s="472"/>
      <c r="CB402" s="472"/>
      <c r="CC402" s="477">
        <f>BU402/100*(CC399+CC401)</f>
        <v>0</v>
      </c>
      <c r="CD402" s="472"/>
      <c r="CE402" s="472"/>
      <c r="CF402" s="478">
        <f t="shared" si="3808"/>
        <v>0</v>
      </c>
      <c r="CG402" s="459"/>
      <c r="CH402" s="452"/>
      <c r="CI402" s="475" t="str">
        <f>"Adjusment "&amp;" %"</f>
        <v>Adjusment  %</v>
      </c>
      <c r="CJ402" s="476"/>
      <c r="CK402" s="476"/>
      <c r="CL402" s="455"/>
      <c r="CM402" s="472"/>
      <c r="CN402" s="472"/>
      <c r="CO402" s="472"/>
      <c r="CP402" s="472"/>
      <c r="CQ402" s="472"/>
      <c r="CR402" s="472"/>
      <c r="CS402" s="472"/>
      <c r="CT402" s="477">
        <f>CL402/100*(CT399+CT401)</f>
        <v>0</v>
      </c>
      <c r="CU402" s="472"/>
      <c r="CV402" s="472"/>
      <c r="CW402" s="478">
        <f t="shared" si="3809"/>
        <v>0</v>
      </c>
      <c r="CX402" s="459"/>
      <c r="CY402" s="452"/>
      <c r="CZ402" s="475" t="str">
        <f>"Adjusment "&amp;" %"</f>
        <v>Adjusment  %</v>
      </c>
      <c r="DA402" s="476"/>
      <c r="DB402" s="476"/>
      <c r="DC402" s="455"/>
      <c r="DD402" s="472"/>
      <c r="DE402" s="472"/>
      <c r="DF402" s="472"/>
      <c r="DG402" s="472"/>
      <c r="DH402" s="472"/>
      <c r="DI402" s="472"/>
      <c r="DJ402" s="472"/>
      <c r="DK402" s="477">
        <f>DC402/100*(DK399+DK401)</f>
        <v>0</v>
      </c>
      <c r="DL402" s="472"/>
      <c r="DM402" s="472"/>
      <c r="DN402" s="478">
        <f t="shared" si="3810"/>
        <v>0</v>
      </c>
      <c r="DO402" s="459"/>
      <c r="DP402" s="452"/>
      <c r="DQ402" s="475" t="str">
        <f>"Adjusment "&amp;" %"</f>
        <v>Adjusment  %</v>
      </c>
      <c r="DR402" s="476"/>
      <c r="DS402" s="476"/>
      <c r="DT402" s="455"/>
      <c r="DU402" s="472"/>
      <c r="DV402" s="472"/>
      <c r="DW402" s="472"/>
      <c r="DX402" s="472"/>
      <c r="DY402" s="472"/>
      <c r="DZ402" s="472"/>
      <c r="EA402" s="472"/>
      <c r="EB402" s="477">
        <f>DT402/100*(EB399+EB401)</f>
        <v>0</v>
      </c>
      <c r="EC402" s="472"/>
      <c r="ED402" s="472"/>
      <c r="EE402" s="478">
        <f t="shared" si="3811"/>
        <v>0</v>
      </c>
      <c r="EF402" s="459"/>
      <c r="EG402" s="452"/>
      <c r="EH402" s="475" t="str">
        <f>"Adjusment "&amp;" %"</f>
        <v>Adjusment  %</v>
      </c>
      <c r="EI402" s="476"/>
      <c r="EJ402" s="476"/>
      <c r="EK402" s="455"/>
      <c r="EL402" s="472"/>
      <c r="EM402" s="472"/>
      <c r="EN402" s="472"/>
      <c r="EO402" s="472"/>
      <c r="EP402" s="472"/>
      <c r="EQ402" s="472"/>
      <c r="ER402" s="472"/>
      <c r="ES402" s="477">
        <f>EK402/100*(ES399+ES401)</f>
        <v>0</v>
      </c>
      <c r="ET402" s="472"/>
      <c r="EU402" s="472"/>
      <c r="EV402" s="478">
        <f t="shared" si="3812"/>
        <v>0</v>
      </c>
      <c r="EW402" s="459"/>
      <c r="EX402" s="452"/>
      <c r="EY402" s="475" t="str">
        <f>"Adjusment "&amp;" %"</f>
        <v>Adjusment  %</v>
      </c>
      <c r="EZ402" s="476"/>
      <c r="FA402" s="476"/>
      <c r="FB402" s="455"/>
      <c r="FC402" s="472"/>
      <c r="FD402" s="472"/>
      <c r="FE402" s="472"/>
      <c r="FF402" s="472"/>
      <c r="FG402" s="472"/>
      <c r="FH402" s="472"/>
      <c r="FI402" s="472"/>
      <c r="FJ402" s="477">
        <f>FB402/100*(FJ399+FJ401)</f>
        <v>0</v>
      </c>
      <c r="FK402" s="472"/>
      <c r="FL402" s="472"/>
      <c r="FM402" s="478">
        <f t="shared" si="3813"/>
        <v>0</v>
      </c>
      <c r="FN402" s="459"/>
      <c r="FO402" s="452"/>
      <c r="FP402" s="475" t="str">
        <f>"Adjusment "&amp;" %"</f>
        <v>Adjusment  %</v>
      </c>
      <c r="FQ402" s="476"/>
      <c r="FR402" s="476"/>
      <c r="FS402" s="455"/>
      <c r="FT402" s="472"/>
      <c r="FU402" s="472"/>
      <c r="FV402" s="472"/>
      <c r="FW402" s="472"/>
      <c r="FX402" s="472"/>
      <c r="FY402" s="472"/>
      <c r="FZ402" s="472"/>
      <c r="GA402" s="477">
        <f>FS402/100*(GA399+GA401)</f>
        <v>0</v>
      </c>
      <c r="GB402" s="472"/>
      <c r="GC402" s="472"/>
      <c r="GD402" s="478">
        <f t="shared" si="3814"/>
        <v>0</v>
      </c>
      <c r="GE402" s="459"/>
      <c r="GF402" s="452"/>
      <c r="GG402" s="475" t="str">
        <f>"Adjusment "&amp;" %"</f>
        <v>Adjusment  %</v>
      </c>
      <c r="GH402" s="476"/>
      <c r="GI402" s="476"/>
      <c r="GJ402" s="455"/>
      <c r="GK402" s="472"/>
      <c r="GL402" s="472"/>
      <c r="GM402" s="472"/>
      <c r="GN402" s="472"/>
      <c r="GO402" s="472"/>
      <c r="GP402" s="472"/>
      <c r="GQ402" s="472"/>
      <c r="GR402" s="477">
        <f>GJ402/100*(GR399+GR401)</f>
        <v>0</v>
      </c>
      <c r="GS402" s="472"/>
      <c r="GT402" s="472"/>
      <c r="GU402" s="478">
        <f t="shared" si="3815"/>
        <v>0</v>
      </c>
      <c r="GV402" s="459"/>
      <c r="GW402" s="452"/>
      <c r="GX402" s="475" t="str">
        <f>"Adjusment "&amp;" %"</f>
        <v>Adjusment  %</v>
      </c>
      <c r="GY402" s="476"/>
      <c r="GZ402" s="476"/>
      <c r="HA402" s="455"/>
      <c r="HB402" s="472"/>
      <c r="HC402" s="472"/>
      <c r="HD402" s="472"/>
      <c r="HE402" s="472"/>
      <c r="HF402" s="472"/>
      <c r="HG402" s="472"/>
      <c r="HH402" s="472"/>
      <c r="HI402" s="477">
        <f>HA402/100*(HI399+HI401)</f>
        <v>0</v>
      </c>
      <c r="HJ402" s="472"/>
      <c r="HK402" s="472"/>
      <c r="HL402" s="478">
        <f t="shared" si="3816"/>
        <v>0</v>
      </c>
      <c r="HM402" s="459"/>
      <c r="HN402" s="452"/>
      <c r="HO402" s="475" t="str">
        <f>"Adjusment "&amp;" %"</f>
        <v>Adjusment  %</v>
      </c>
      <c r="HP402" s="476"/>
      <c r="HQ402" s="476"/>
      <c r="HR402" s="455"/>
      <c r="HS402" s="472"/>
      <c r="HT402" s="472"/>
      <c r="HU402" s="472"/>
      <c r="HV402" s="472"/>
      <c r="HW402" s="472"/>
      <c r="HX402" s="472"/>
      <c r="HY402" s="472"/>
      <c r="HZ402" s="477">
        <f>HR402/100*(HZ399+HZ401)</f>
        <v>0</v>
      </c>
      <c r="IA402" s="472"/>
      <c r="IB402" s="472"/>
      <c r="IC402" s="478">
        <f t="shared" si="3817"/>
        <v>0</v>
      </c>
      <c r="ID402" s="459"/>
      <c r="IE402" s="452"/>
      <c r="IF402" s="475" t="str">
        <f>"Adjusment "&amp;" %"</f>
        <v>Adjusment  %</v>
      </c>
      <c r="IG402" s="476"/>
      <c r="IH402" s="476"/>
      <c r="II402" s="455"/>
      <c r="IJ402" s="472"/>
      <c r="IK402" s="472"/>
      <c r="IL402" s="472"/>
      <c r="IM402" s="472"/>
      <c r="IN402" s="472"/>
      <c r="IO402" s="472"/>
      <c r="IP402" s="472"/>
      <c r="IQ402" s="477">
        <f>II402/100*(IQ399+IQ401)</f>
        <v>0</v>
      </c>
      <c r="IR402" s="472"/>
      <c r="IS402" s="472"/>
      <c r="IT402" s="478">
        <f t="shared" si="3818"/>
        <v>0</v>
      </c>
      <c r="IU402" s="459"/>
      <c r="IV402" s="452"/>
      <c r="IW402" s="475" t="str">
        <f>"Adjusment "&amp;" %"</f>
        <v>Adjusment  %</v>
      </c>
      <c r="IX402" s="476"/>
      <c r="IY402" s="476"/>
      <c r="IZ402" s="455"/>
      <c r="JA402" s="472"/>
      <c r="JB402" s="472"/>
      <c r="JC402" s="472"/>
      <c r="JD402" s="472"/>
      <c r="JE402" s="472"/>
      <c r="JF402" s="472"/>
      <c r="JG402" s="472"/>
      <c r="JH402" s="477">
        <f>IZ402/100*(JH399+JH401)</f>
        <v>0</v>
      </c>
      <c r="JI402" s="472"/>
      <c r="JJ402" s="472"/>
      <c r="JK402" s="478">
        <f t="shared" si="3819"/>
        <v>0</v>
      </c>
      <c r="JL402" s="459"/>
      <c r="JM402" s="452"/>
      <c r="JN402" s="475" t="str">
        <f>"Adjusment "&amp;" %"</f>
        <v>Adjusment  %</v>
      </c>
      <c r="JO402" s="476"/>
      <c r="JP402" s="476"/>
      <c r="JQ402" s="455"/>
      <c r="JR402" s="472"/>
      <c r="JS402" s="472"/>
      <c r="JT402" s="472"/>
      <c r="JU402" s="472"/>
      <c r="JV402" s="472"/>
      <c r="JW402" s="472"/>
      <c r="JX402" s="472"/>
      <c r="JY402" s="477">
        <f>JQ402/100*(JY399+JY401)</f>
        <v>0</v>
      </c>
      <c r="JZ402" s="472"/>
      <c r="KA402" s="472"/>
      <c r="KB402" s="478">
        <f t="shared" si="3820"/>
        <v>0</v>
      </c>
      <c r="KC402" s="459"/>
      <c r="KD402" s="452"/>
      <c r="KE402" s="475" t="str">
        <f>"Adjusment "&amp;" %"</f>
        <v>Adjusment  %</v>
      </c>
      <c r="KF402" s="476"/>
      <c r="KG402" s="476"/>
      <c r="KH402" s="455"/>
      <c r="KI402" s="472"/>
      <c r="KJ402" s="472"/>
      <c r="KK402" s="472"/>
      <c r="KL402" s="472"/>
      <c r="KM402" s="472"/>
      <c r="KN402" s="472"/>
      <c r="KO402" s="472"/>
      <c r="KP402" s="477">
        <f>KH402/100*(KP399+KP401)</f>
        <v>0</v>
      </c>
      <c r="KQ402" s="472"/>
      <c r="KR402" s="472"/>
      <c r="KS402" s="478">
        <f t="shared" si="3821"/>
        <v>0</v>
      </c>
      <c r="KT402" s="459"/>
      <c r="KU402" s="460"/>
    </row>
    <row r="403" ht="15.75" customHeight="1">
      <c r="A403" s="452"/>
      <c r="B403" s="453"/>
      <c r="C403" s="454"/>
      <c r="D403" s="454"/>
      <c r="E403" s="455"/>
      <c r="F403" s="455"/>
      <c r="G403" s="455"/>
      <c r="H403" s="455"/>
      <c r="I403" s="455"/>
      <c r="J403" s="455"/>
      <c r="K403" s="455"/>
      <c r="L403" s="455"/>
      <c r="M403" s="455"/>
      <c r="N403" s="455"/>
      <c r="O403" s="455"/>
      <c r="P403" s="458"/>
      <c r="Q403" s="459"/>
      <c r="R403" s="452"/>
      <c r="S403" s="453"/>
      <c r="T403" s="454"/>
      <c r="U403" s="454"/>
      <c r="V403" s="455"/>
      <c r="W403" s="455"/>
      <c r="X403" s="455"/>
      <c r="Y403" s="455"/>
      <c r="Z403" s="455"/>
      <c r="AA403" s="455"/>
      <c r="AB403" s="455"/>
      <c r="AC403" s="455"/>
      <c r="AD403" s="455"/>
      <c r="AE403" s="455"/>
      <c r="AF403" s="455"/>
      <c r="AG403" s="458"/>
      <c r="AH403" s="459"/>
      <c r="AI403" s="452"/>
      <c r="AJ403" s="453"/>
      <c r="AK403" s="454"/>
      <c r="AL403" s="454"/>
      <c r="AM403" s="455"/>
      <c r="AN403" s="455"/>
      <c r="AO403" s="455"/>
      <c r="AP403" s="455"/>
      <c r="AQ403" s="455"/>
      <c r="AR403" s="455"/>
      <c r="AS403" s="455"/>
      <c r="AT403" s="455"/>
      <c r="AU403" s="455"/>
      <c r="AV403" s="455"/>
      <c r="AW403" s="455"/>
      <c r="AX403" s="458"/>
      <c r="AY403" s="459"/>
      <c r="AZ403" s="452"/>
      <c r="BA403" s="453"/>
      <c r="BB403" s="454"/>
      <c r="BC403" s="454"/>
      <c r="BD403" s="455"/>
      <c r="BE403" s="455"/>
      <c r="BF403" s="455"/>
      <c r="BG403" s="455"/>
      <c r="BH403" s="455"/>
      <c r="BI403" s="455"/>
      <c r="BJ403" s="455"/>
      <c r="BK403" s="455"/>
      <c r="BL403" s="455"/>
      <c r="BM403" s="455"/>
      <c r="BN403" s="455"/>
      <c r="BO403" s="458"/>
      <c r="BP403" s="459"/>
      <c r="BQ403" s="452"/>
      <c r="BR403" s="453"/>
      <c r="BS403" s="454"/>
      <c r="BT403" s="454"/>
      <c r="BU403" s="455"/>
      <c r="BV403" s="455"/>
      <c r="BW403" s="455"/>
      <c r="BX403" s="455"/>
      <c r="BY403" s="455"/>
      <c r="BZ403" s="455"/>
      <c r="CA403" s="455"/>
      <c r="CB403" s="455"/>
      <c r="CC403" s="455"/>
      <c r="CD403" s="455"/>
      <c r="CE403" s="455"/>
      <c r="CF403" s="458"/>
      <c r="CG403" s="459"/>
      <c r="CH403" s="452"/>
      <c r="CI403" s="453"/>
      <c r="CJ403" s="454"/>
      <c r="CK403" s="454"/>
      <c r="CL403" s="455"/>
      <c r="CM403" s="455"/>
      <c r="CN403" s="455"/>
      <c r="CO403" s="455"/>
      <c r="CP403" s="455"/>
      <c r="CQ403" s="455"/>
      <c r="CR403" s="455"/>
      <c r="CS403" s="455"/>
      <c r="CT403" s="455"/>
      <c r="CU403" s="455"/>
      <c r="CV403" s="455"/>
      <c r="CW403" s="458"/>
      <c r="CX403" s="459"/>
      <c r="CY403" s="452"/>
      <c r="CZ403" s="453"/>
      <c r="DA403" s="454"/>
      <c r="DB403" s="454"/>
      <c r="DC403" s="455"/>
      <c r="DD403" s="455"/>
      <c r="DE403" s="455"/>
      <c r="DF403" s="455"/>
      <c r="DG403" s="455"/>
      <c r="DH403" s="455"/>
      <c r="DI403" s="455"/>
      <c r="DJ403" s="455"/>
      <c r="DK403" s="455"/>
      <c r="DL403" s="455"/>
      <c r="DM403" s="455"/>
      <c r="DN403" s="458"/>
      <c r="DO403" s="459"/>
      <c r="DP403" s="452"/>
      <c r="DQ403" s="453"/>
      <c r="DR403" s="454"/>
      <c r="DS403" s="454"/>
      <c r="DT403" s="455"/>
      <c r="DU403" s="455"/>
      <c r="DV403" s="455"/>
      <c r="DW403" s="455"/>
      <c r="DX403" s="455"/>
      <c r="DY403" s="455"/>
      <c r="DZ403" s="455"/>
      <c r="EA403" s="455"/>
      <c r="EB403" s="455"/>
      <c r="EC403" s="455"/>
      <c r="ED403" s="455"/>
      <c r="EE403" s="458"/>
      <c r="EF403" s="459"/>
      <c r="EG403" s="452"/>
      <c r="EH403" s="453"/>
      <c r="EI403" s="454"/>
      <c r="EJ403" s="454"/>
      <c r="EK403" s="455"/>
      <c r="EL403" s="455"/>
      <c r="EM403" s="455"/>
      <c r="EN403" s="455"/>
      <c r="EO403" s="455"/>
      <c r="EP403" s="455"/>
      <c r="EQ403" s="455"/>
      <c r="ER403" s="455"/>
      <c r="ES403" s="455"/>
      <c r="ET403" s="455"/>
      <c r="EU403" s="455"/>
      <c r="EV403" s="458"/>
      <c r="EW403" s="459"/>
      <c r="EX403" s="452"/>
      <c r="EY403" s="453"/>
      <c r="EZ403" s="454"/>
      <c r="FA403" s="454"/>
      <c r="FB403" s="455"/>
      <c r="FC403" s="455"/>
      <c r="FD403" s="455"/>
      <c r="FE403" s="455"/>
      <c r="FF403" s="455"/>
      <c r="FG403" s="455"/>
      <c r="FH403" s="455"/>
      <c r="FI403" s="455"/>
      <c r="FJ403" s="455"/>
      <c r="FK403" s="455"/>
      <c r="FL403" s="455"/>
      <c r="FM403" s="458"/>
      <c r="FN403" s="459"/>
      <c r="FO403" s="452"/>
      <c r="FP403" s="453"/>
      <c r="FQ403" s="454"/>
      <c r="FR403" s="454"/>
      <c r="FS403" s="455"/>
      <c r="FT403" s="455"/>
      <c r="FU403" s="455"/>
      <c r="FV403" s="455"/>
      <c r="FW403" s="455"/>
      <c r="FX403" s="455"/>
      <c r="FY403" s="455"/>
      <c r="FZ403" s="455"/>
      <c r="GA403" s="455"/>
      <c r="GB403" s="455"/>
      <c r="GC403" s="455"/>
      <c r="GD403" s="458"/>
      <c r="GE403" s="459"/>
      <c r="GF403" s="452"/>
      <c r="GG403" s="453"/>
      <c r="GH403" s="454"/>
      <c r="GI403" s="454"/>
      <c r="GJ403" s="455"/>
      <c r="GK403" s="455"/>
      <c r="GL403" s="455"/>
      <c r="GM403" s="455"/>
      <c r="GN403" s="455"/>
      <c r="GO403" s="455"/>
      <c r="GP403" s="455"/>
      <c r="GQ403" s="455"/>
      <c r="GR403" s="455"/>
      <c r="GS403" s="455"/>
      <c r="GT403" s="455"/>
      <c r="GU403" s="458"/>
      <c r="GV403" s="459"/>
      <c r="GW403" s="452"/>
      <c r="GX403" s="453"/>
      <c r="GY403" s="454"/>
      <c r="GZ403" s="454"/>
      <c r="HA403" s="455"/>
      <c r="HB403" s="455"/>
      <c r="HC403" s="455"/>
      <c r="HD403" s="455"/>
      <c r="HE403" s="455"/>
      <c r="HF403" s="455"/>
      <c r="HG403" s="455"/>
      <c r="HH403" s="455"/>
      <c r="HI403" s="455"/>
      <c r="HJ403" s="455"/>
      <c r="HK403" s="455"/>
      <c r="HL403" s="458"/>
      <c r="HM403" s="459"/>
      <c r="HN403" s="452"/>
      <c r="HO403" s="453"/>
      <c r="HP403" s="454"/>
      <c r="HQ403" s="454"/>
      <c r="HR403" s="455"/>
      <c r="HS403" s="455"/>
      <c r="HT403" s="455"/>
      <c r="HU403" s="455"/>
      <c r="HV403" s="455"/>
      <c r="HW403" s="455"/>
      <c r="HX403" s="455"/>
      <c r="HY403" s="455"/>
      <c r="HZ403" s="455"/>
      <c r="IA403" s="455"/>
      <c r="IB403" s="455"/>
      <c r="IC403" s="458"/>
      <c r="ID403" s="459"/>
      <c r="IE403" s="452"/>
      <c r="IF403" s="453"/>
      <c r="IG403" s="454"/>
      <c r="IH403" s="454"/>
      <c r="II403" s="455"/>
      <c r="IJ403" s="455"/>
      <c r="IK403" s="455"/>
      <c r="IL403" s="455"/>
      <c r="IM403" s="455"/>
      <c r="IN403" s="455"/>
      <c r="IO403" s="455"/>
      <c r="IP403" s="455"/>
      <c r="IQ403" s="455"/>
      <c r="IR403" s="455"/>
      <c r="IS403" s="455"/>
      <c r="IT403" s="458"/>
      <c r="IU403" s="459"/>
      <c r="IV403" s="452"/>
      <c r="IW403" s="453"/>
      <c r="IX403" s="454"/>
      <c r="IY403" s="454"/>
      <c r="IZ403" s="455"/>
      <c r="JA403" s="455"/>
      <c r="JB403" s="455"/>
      <c r="JC403" s="455"/>
      <c r="JD403" s="455"/>
      <c r="JE403" s="455"/>
      <c r="JF403" s="455"/>
      <c r="JG403" s="455"/>
      <c r="JH403" s="455"/>
      <c r="JI403" s="455"/>
      <c r="JJ403" s="455"/>
      <c r="JK403" s="458"/>
      <c r="JL403" s="459"/>
      <c r="JM403" s="452"/>
      <c r="JN403" s="453"/>
      <c r="JO403" s="454"/>
      <c r="JP403" s="454"/>
      <c r="JQ403" s="455"/>
      <c r="JR403" s="455"/>
      <c r="JS403" s="455"/>
      <c r="JT403" s="455"/>
      <c r="JU403" s="455"/>
      <c r="JV403" s="455"/>
      <c r="JW403" s="455"/>
      <c r="JX403" s="455"/>
      <c r="JY403" s="455"/>
      <c r="JZ403" s="455"/>
      <c r="KA403" s="455"/>
      <c r="KB403" s="458"/>
      <c r="KC403" s="459"/>
      <c r="KD403" s="452"/>
      <c r="KE403" s="453"/>
      <c r="KF403" s="454"/>
      <c r="KG403" s="454"/>
      <c r="KH403" s="455"/>
      <c r="KI403" s="455"/>
      <c r="KJ403" s="455"/>
      <c r="KK403" s="455"/>
      <c r="KL403" s="455"/>
      <c r="KM403" s="455"/>
      <c r="KN403" s="455"/>
      <c r="KO403" s="455"/>
      <c r="KP403" s="455"/>
      <c r="KQ403" s="455"/>
      <c r="KR403" s="455"/>
      <c r="KS403" s="458"/>
      <c r="KT403" s="459"/>
      <c r="KU403" s="460"/>
    </row>
    <row r="404" ht="24.0" customHeight="1">
      <c r="A404" s="479" t="s">
        <v>29</v>
      </c>
      <c r="B404" s="268"/>
      <c r="C404" s="480"/>
      <c r="D404" s="480"/>
      <c r="E404" s="481"/>
      <c r="F404" s="481"/>
      <c r="G404" s="482">
        <f>SUM(G399:G403)</f>
        <v>36166.54204</v>
      </c>
      <c r="H404" s="481"/>
      <c r="I404" s="482">
        <f>SUM(I399:I403)</f>
        <v>0</v>
      </c>
      <c r="J404" s="481"/>
      <c r="K404" s="481"/>
      <c r="L404" s="482">
        <f t="shared" ref="L404:M404" si="3822">SUM(L399:L403)</f>
        <v>0</v>
      </c>
      <c r="M404" s="482">
        <f t="shared" si="3822"/>
        <v>36166.54204</v>
      </c>
      <c r="N404" s="481"/>
      <c r="O404" s="482">
        <f t="shared" ref="O404:P404" si="3823">SUM(O399:O403)</f>
        <v>8145.091533</v>
      </c>
      <c r="P404" s="482">
        <f t="shared" si="3823"/>
        <v>28021.4505</v>
      </c>
      <c r="Q404" s="450"/>
      <c r="R404" s="479" t="s">
        <v>29</v>
      </c>
      <c r="S404" s="268"/>
      <c r="T404" s="480"/>
      <c r="U404" s="480"/>
      <c r="V404" s="481"/>
      <c r="W404" s="481"/>
      <c r="X404" s="482">
        <f>SUM(X399:X403)</f>
        <v>36668.61197</v>
      </c>
      <c r="Y404" s="481"/>
      <c r="Z404" s="482">
        <f>SUM(Z399:Z403)</f>
        <v>0</v>
      </c>
      <c r="AA404" s="481"/>
      <c r="AB404" s="481"/>
      <c r="AC404" s="482">
        <f t="shared" ref="AC404:AD404" si="3824">SUM(AC399:AC403)</f>
        <v>0</v>
      </c>
      <c r="AD404" s="482">
        <f t="shared" si="3824"/>
        <v>36668.61197</v>
      </c>
      <c r="AE404" s="481"/>
      <c r="AF404" s="482">
        <f t="shared" ref="AF404:AG404" si="3825">SUM(AF399:AF403)</f>
        <v>8265.176835</v>
      </c>
      <c r="AG404" s="482">
        <f t="shared" si="3825"/>
        <v>28403.43513</v>
      </c>
      <c r="AH404" s="450"/>
      <c r="AI404" s="479" t="s">
        <v>29</v>
      </c>
      <c r="AJ404" s="268"/>
      <c r="AK404" s="480"/>
      <c r="AL404" s="480"/>
      <c r="AM404" s="481"/>
      <c r="AN404" s="481"/>
      <c r="AO404" s="482">
        <f>SUM(AO399:AO403)</f>
        <v>47676.11363</v>
      </c>
      <c r="AP404" s="481"/>
      <c r="AQ404" s="482">
        <f>SUM(AQ399:AQ403)</f>
        <v>0</v>
      </c>
      <c r="AR404" s="481"/>
      <c r="AS404" s="481"/>
      <c r="AT404" s="482">
        <f t="shared" ref="AT404:AU404" si="3826">SUM(AT399:AT403)</f>
        <v>0</v>
      </c>
      <c r="AU404" s="482">
        <f t="shared" si="3826"/>
        <v>47676.11363</v>
      </c>
      <c r="AV404" s="481"/>
      <c r="AW404" s="482">
        <f t="shared" ref="AW404:AX404" si="3827">SUM(AW399:AW403)</f>
        <v>10743.84914</v>
      </c>
      <c r="AX404" s="482">
        <f t="shared" si="3827"/>
        <v>36932.26449</v>
      </c>
      <c r="AY404" s="450"/>
      <c r="AZ404" s="479" t="s">
        <v>29</v>
      </c>
      <c r="BA404" s="268"/>
      <c r="BB404" s="480"/>
      <c r="BC404" s="480"/>
      <c r="BD404" s="481"/>
      <c r="BE404" s="481"/>
      <c r="BF404" s="482">
        <f>SUM(BF399:BF403)</f>
        <v>45729.54129</v>
      </c>
      <c r="BG404" s="481"/>
      <c r="BH404" s="482">
        <f>SUM(BH399:BH403)</f>
        <v>0</v>
      </c>
      <c r="BI404" s="481"/>
      <c r="BJ404" s="481"/>
      <c r="BK404" s="482">
        <f t="shared" ref="BK404:BL404" si="3828">SUM(BK399:BK403)</f>
        <v>0</v>
      </c>
      <c r="BL404" s="482">
        <f t="shared" si="3828"/>
        <v>45729.54129</v>
      </c>
      <c r="BM404" s="481"/>
      <c r="BN404" s="482">
        <f t="shared" ref="BN404:BO404" si="3829">SUM(BN399:BN403)</f>
        <v>10310.07256</v>
      </c>
      <c r="BO404" s="482">
        <f t="shared" si="3829"/>
        <v>35419.46873</v>
      </c>
      <c r="BP404" s="450"/>
      <c r="BQ404" s="479" t="s">
        <v>29</v>
      </c>
      <c r="BR404" s="268"/>
      <c r="BS404" s="480"/>
      <c r="BT404" s="480"/>
      <c r="BU404" s="481"/>
      <c r="BV404" s="481"/>
      <c r="BW404" s="482">
        <f>SUM(BW399:BW403)</f>
        <v>44793.33619</v>
      </c>
      <c r="BX404" s="481"/>
      <c r="BY404" s="482">
        <f>SUM(BY399:BY403)</f>
        <v>0</v>
      </c>
      <c r="BZ404" s="481"/>
      <c r="CA404" s="481"/>
      <c r="CB404" s="482">
        <f t="shared" ref="CB404:CC404" si="3830">SUM(CB399:CB403)</f>
        <v>0</v>
      </c>
      <c r="CC404" s="482">
        <f t="shared" si="3830"/>
        <v>44793.33619</v>
      </c>
      <c r="CD404" s="481"/>
      <c r="CE404" s="482">
        <f t="shared" ref="CE404:CF404" si="3831">SUM(CE399:CE403)</f>
        <v>10077.44283</v>
      </c>
      <c r="CF404" s="482">
        <f t="shared" si="3831"/>
        <v>34715.89335</v>
      </c>
      <c r="CG404" s="450"/>
      <c r="CH404" s="479" t="s">
        <v>29</v>
      </c>
      <c r="CI404" s="268"/>
      <c r="CJ404" s="480"/>
      <c r="CK404" s="480"/>
      <c r="CL404" s="481"/>
      <c r="CM404" s="481"/>
      <c r="CN404" s="482">
        <f>SUM(CN399:CN403)</f>
        <v>16323.42196</v>
      </c>
      <c r="CO404" s="481"/>
      <c r="CP404" s="482">
        <f>SUM(CP399:CP403)</f>
        <v>0</v>
      </c>
      <c r="CQ404" s="481"/>
      <c r="CR404" s="481"/>
      <c r="CS404" s="482">
        <f t="shared" ref="CS404:CT404" si="3832">SUM(CS399:CS403)</f>
        <v>0</v>
      </c>
      <c r="CT404" s="482">
        <f t="shared" si="3832"/>
        <v>16323.42196</v>
      </c>
      <c r="CU404" s="481"/>
      <c r="CV404" s="482">
        <f t="shared" ref="CV404:CW404" si="3833">SUM(CV399:CV403)</f>
        <v>3710.940353</v>
      </c>
      <c r="CW404" s="482">
        <f t="shared" si="3833"/>
        <v>12612.4816</v>
      </c>
      <c r="CX404" s="450"/>
      <c r="CY404" s="479" t="s">
        <v>29</v>
      </c>
      <c r="CZ404" s="268"/>
      <c r="DA404" s="480"/>
      <c r="DB404" s="480"/>
      <c r="DC404" s="481"/>
      <c r="DD404" s="481"/>
      <c r="DE404" s="482">
        <f>SUM(DE399:DE403)</f>
        <v>52236.78856</v>
      </c>
      <c r="DF404" s="481"/>
      <c r="DG404" s="482">
        <f>SUM(DG399:DG403)</f>
        <v>0</v>
      </c>
      <c r="DH404" s="481"/>
      <c r="DI404" s="481"/>
      <c r="DJ404" s="482">
        <f t="shared" ref="DJ404:DK404" si="3834">SUM(DJ399:DJ403)</f>
        <v>0</v>
      </c>
      <c r="DK404" s="482">
        <f t="shared" si="3834"/>
        <v>52236.78856</v>
      </c>
      <c r="DL404" s="481"/>
      <c r="DM404" s="482">
        <f t="shared" ref="DM404:DN404" si="3835">SUM(DM399:DM403)</f>
        <v>11836.69736</v>
      </c>
      <c r="DN404" s="482">
        <f t="shared" si="3835"/>
        <v>40400.09119</v>
      </c>
      <c r="DO404" s="450"/>
      <c r="DP404" s="479" t="s">
        <v>29</v>
      </c>
      <c r="DQ404" s="268"/>
      <c r="DR404" s="480"/>
      <c r="DS404" s="480"/>
      <c r="DT404" s="481"/>
      <c r="DU404" s="481"/>
      <c r="DV404" s="482">
        <f>SUM(DV399:DV403)</f>
        <v>15907.48605</v>
      </c>
      <c r="DW404" s="481"/>
      <c r="DX404" s="482">
        <f>SUM(DX399:DX403)</f>
        <v>0</v>
      </c>
      <c r="DY404" s="481"/>
      <c r="DZ404" s="481"/>
      <c r="EA404" s="482">
        <f t="shared" ref="EA404:EB404" si="3836">SUM(EA399:EA403)</f>
        <v>0</v>
      </c>
      <c r="EB404" s="482">
        <f t="shared" si="3836"/>
        <v>15907.48605</v>
      </c>
      <c r="EC404" s="481"/>
      <c r="ED404" s="482">
        <f t="shared" ref="ED404:EE404" si="3837">SUM(ED399:ED403)</f>
        <v>3618.200162</v>
      </c>
      <c r="EE404" s="482">
        <f t="shared" si="3837"/>
        <v>12289.28589</v>
      </c>
      <c r="EF404" s="450"/>
      <c r="EG404" s="479" t="s">
        <v>29</v>
      </c>
      <c r="EH404" s="268"/>
      <c r="EI404" s="480"/>
      <c r="EJ404" s="480"/>
      <c r="EK404" s="481"/>
      <c r="EL404" s="481"/>
      <c r="EM404" s="482">
        <f>SUM(EM399:EM403)</f>
        <v>16546.21763</v>
      </c>
      <c r="EN404" s="481"/>
      <c r="EO404" s="482">
        <f>SUM(EO399:EO403)</f>
        <v>0</v>
      </c>
      <c r="EP404" s="481"/>
      <c r="EQ404" s="481"/>
      <c r="ER404" s="482">
        <f t="shared" ref="ER404:ES404" si="3838">SUM(ER399:ER403)</f>
        <v>0</v>
      </c>
      <c r="ES404" s="482">
        <f t="shared" si="3838"/>
        <v>16546.21763</v>
      </c>
      <c r="ET404" s="481"/>
      <c r="EU404" s="482">
        <f t="shared" ref="EU404:EV404" si="3839">SUM(EU399:EU403)</f>
        <v>3730.814939</v>
      </c>
      <c r="EV404" s="482">
        <f t="shared" si="3839"/>
        <v>12815.40269</v>
      </c>
      <c r="EW404" s="450"/>
      <c r="EX404" s="479" t="s">
        <v>29</v>
      </c>
      <c r="EY404" s="268"/>
      <c r="EZ404" s="480"/>
      <c r="FA404" s="480"/>
      <c r="FB404" s="481"/>
      <c r="FC404" s="481"/>
      <c r="FD404" s="482">
        <f>SUM(FD399:FD403)</f>
        <v>35913.48308</v>
      </c>
      <c r="FE404" s="481"/>
      <c r="FF404" s="482">
        <f>SUM(FF399:FF403)</f>
        <v>0</v>
      </c>
      <c r="FG404" s="481"/>
      <c r="FH404" s="481"/>
      <c r="FI404" s="482">
        <f t="shared" ref="FI404:FJ404" si="3840">SUM(FI399:FI403)</f>
        <v>0</v>
      </c>
      <c r="FJ404" s="482">
        <f t="shared" si="3840"/>
        <v>35913.48308</v>
      </c>
      <c r="FK404" s="481"/>
      <c r="FL404" s="482">
        <f t="shared" ref="FL404:FM404" si="3841">SUM(FL399:FL403)</f>
        <v>8142.274946</v>
      </c>
      <c r="FM404" s="482">
        <f t="shared" si="3841"/>
        <v>27771.20814</v>
      </c>
      <c r="FN404" s="450"/>
      <c r="FO404" s="479" t="s">
        <v>29</v>
      </c>
      <c r="FP404" s="268"/>
      <c r="FQ404" s="480"/>
      <c r="FR404" s="480"/>
      <c r="FS404" s="481"/>
      <c r="FT404" s="481"/>
      <c r="FU404" s="482">
        <f>SUM(FU399:FU403)</f>
        <v>30137.74056</v>
      </c>
      <c r="FV404" s="481"/>
      <c r="FW404" s="482">
        <f>SUM(FW399:FW403)</f>
        <v>0</v>
      </c>
      <c r="FX404" s="481"/>
      <c r="FY404" s="481"/>
      <c r="FZ404" s="482">
        <f t="shared" ref="FZ404:GA404" si="3842">SUM(FZ399:FZ403)</f>
        <v>0</v>
      </c>
      <c r="GA404" s="482">
        <f t="shared" si="3842"/>
        <v>30137.74056</v>
      </c>
      <c r="GB404" s="481"/>
      <c r="GC404" s="482">
        <f t="shared" ref="GC404:GD404" si="3843">SUM(GC399:GC403)</f>
        <v>6801.26161</v>
      </c>
      <c r="GD404" s="482">
        <f t="shared" si="3843"/>
        <v>23336.47895</v>
      </c>
      <c r="GE404" s="450"/>
      <c r="GF404" s="479" t="s">
        <v>29</v>
      </c>
      <c r="GG404" s="268"/>
      <c r="GH404" s="480"/>
      <c r="GI404" s="480"/>
      <c r="GJ404" s="481"/>
      <c r="GK404" s="481"/>
      <c r="GL404" s="482">
        <f>SUM(GL399:GL403)</f>
        <v>25418.45871</v>
      </c>
      <c r="GM404" s="481"/>
      <c r="GN404" s="482">
        <f>SUM(GN399:GN403)</f>
        <v>0</v>
      </c>
      <c r="GO404" s="481"/>
      <c r="GP404" s="481"/>
      <c r="GQ404" s="482">
        <f t="shared" ref="GQ404:GR404" si="3844">SUM(GQ399:GQ403)</f>
        <v>0</v>
      </c>
      <c r="GR404" s="482">
        <f t="shared" si="3844"/>
        <v>25418.45871</v>
      </c>
      <c r="GS404" s="481"/>
      <c r="GT404" s="482">
        <f t="shared" ref="GT404:GU404" si="3845">SUM(GT399:GT403)</f>
        <v>5748.05359</v>
      </c>
      <c r="GU404" s="482">
        <f t="shared" si="3845"/>
        <v>19670.40512</v>
      </c>
      <c r="GV404" s="450"/>
      <c r="GW404" s="479" t="s">
        <v>29</v>
      </c>
      <c r="GX404" s="268"/>
      <c r="GY404" s="480"/>
      <c r="GZ404" s="480"/>
      <c r="HA404" s="481"/>
      <c r="HB404" s="481"/>
      <c r="HC404" s="482">
        <f>SUM(HC399:HC403)</f>
        <v>26120.42525</v>
      </c>
      <c r="HD404" s="481"/>
      <c r="HE404" s="482">
        <f>SUM(HE399:HE403)</f>
        <v>0</v>
      </c>
      <c r="HF404" s="481"/>
      <c r="HG404" s="481"/>
      <c r="HH404" s="482">
        <f t="shared" ref="HH404:HI404" si="3846">SUM(HH399:HH403)</f>
        <v>0</v>
      </c>
      <c r="HI404" s="482">
        <f t="shared" si="3846"/>
        <v>26120.42525</v>
      </c>
      <c r="HJ404" s="481"/>
      <c r="HK404" s="482">
        <f t="shared" ref="HK404:HL404" si="3847">SUM(HK399:HK403)</f>
        <v>5907.535885</v>
      </c>
      <c r="HL404" s="482">
        <f t="shared" si="3847"/>
        <v>20212.88936</v>
      </c>
      <c r="HM404" s="450"/>
      <c r="HN404" s="479" t="s">
        <v>29</v>
      </c>
      <c r="HO404" s="268"/>
      <c r="HP404" s="480"/>
      <c r="HQ404" s="480"/>
      <c r="HR404" s="481"/>
      <c r="HS404" s="481"/>
      <c r="HT404" s="482">
        <f>SUM(HT399:HT403)</f>
        <v>27911.12014</v>
      </c>
      <c r="HU404" s="481"/>
      <c r="HV404" s="482">
        <f>SUM(HV399:HV403)</f>
        <v>0</v>
      </c>
      <c r="HW404" s="481"/>
      <c r="HX404" s="481"/>
      <c r="HY404" s="482">
        <f t="shared" ref="HY404:HZ404" si="3848">SUM(HY399:HY403)</f>
        <v>0</v>
      </c>
      <c r="HZ404" s="482">
        <f t="shared" si="3848"/>
        <v>27911.12014</v>
      </c>
      <c r="IA404" s="481"/>
      <c r="IB404" s="482">
        <f t="shared" ref="IB404:IC404" si="3849">SUM(IB399:IB403)</f>
        <v>6336.977526</v>
      </c>
      <c r="IC404" s="482">
        <f t="shared" si="3849"/>
        <v>21574.14261</v>
      </c>
      <c r="ID404" s="450"/>
      <c r="IE404" s="479" t="s">
        <v>29</v>
      </c>
      <c r="IF404" s="268"/>
      <c r="IG404" s="480"/>
      <c r="IH404" s="480"/>
      <c r="II404" s="481"/>
      <c r="IJ404" s="481"/>
      <c r="IK404" s="482">
        <f>SUM(IK399:IK403)</f>
        <v>26009.62852</v>
      </c>
      <c r="IL404" s="481"/>
      <c r="IM404" s="482">
        <f>SUM(IM399:IM403)</f>
        <v>0</v>
      </c>
      <c r="IN404" s="481"/>
      <c r="IO404" s="481"/>
      <c r="IP404" s="482">
        <f t="shared" ref="IP404:IQ404" si="3850">SUM(IP399:IP403)</f>
        <v>0</v>
      </c>
      <c r="IQ404" s="482">
        <f t="shared" si="3850"/>
        <v>26009.62852</v>
      </c>
      <c r="IR404" s="481"/>
      <c r="IS404" s="482">
        <f t="shared" ref="IS404:IT404" si="3851">SUM(IS399:IS403)</f>
        <v>5884.821618</v>
      </c>
      <c r="IT404" s="482">
        <f t="shared" si="3851"/>
        <v>20124.8069</v>
      </c>
      <c r="IU404" s="450"/>
      <c r="IV404" s="479" t="s">
        <v>29</v>
      </c>
      <c r="IW404" s="268"/>
      <c r="IX404" s="480"/>
      <c r="IY404" s="480"/>
      <c r="IZ404" s="481"/>
      <c r="JA404" s="481"/>
      <c r="JB404" s="482">
        <f>SUM(JB399:JB403)</f>
        <v>32654.28528</v>
      </c>
      <c r="JC404" s="481"/>
      <c r="JD404" s="482">
        <f>SUM(JD399:JD403)</f>
        <v>0</v>
      </c>
      <c r="JE404" s="481"/>
      <c r="JF404" s="481"/>
      <c r="JG404" s="482">
        <f t="shared" ref="JG404:JH404" si="3852">SUM(JG399:JG403)</f>
        <v>0</v>
      </c>
      <c r="JH404" s="482">
        <f t="shared" si="3852"/>
        <v>32654.28528</v>
      </c>
      <c r="JI404" s="481"/>
      <c r="JJ404" s="482">
        <f t="shared" ref="JJ404:JK404" si="3853">SUM(JJ399:JJ403)</f>
        <v>7419.714781</v>
      </c>
      <c r="JK404" s="482">
        <f t="shared" si="3853"/>
        <v>25234.5705</v>
      </c>
      <c r="JL404" s="450"/>
      <c r="JM404" s="479" t="s">
        <v>29</v>
      </c>
      <c r="JN404" s="268"/>
      <c r="JO404" s="480"/>
      <c r="JP404" s="480"/>
      <c r="JQ404" s="481"/>
      <c r="JR404" s="481"/>
      <c r="JS404" s="482">
        <f>SUM(JS399:JS403)</f>
        <v>0</v>
      </c>
      <c r="JT404" s="481"/>
      <c r="JU404" s="482">
        <f>SUM(JU399:JU403)</f>
        <v>0</v>
      </c>
      <c r="JV404" s="481"/>
      <c r="JW404" s="481"/>
      <c r="JX404" s="482">
        <f t="shared" ref="JX404:JY404" si="3854">SUM(JX399:JX403)</f>
        <v>0</v>
      </c>
      <c r="JY404" s="482">
        <f t="shared" si="3854"/>
        <v>0</v>
      </c>
      <c r="JZ404" s="481"/>
      <c r="KA404" s="482">
        <f t="shared" ref="KA404:KB404" si="3855">SUM(KA399:KA403)</f>
        <v>0</v>
      </c>
      <c r="KB404" s="482">
        <f t="shared" si="3855"/>
        <v>0</v>
      </c>
      <c r="KC404" s="450"/>
      <c r="KD404" s="479" t="s">
        <v>29</v>
      </c>
      <c r="KE404" s="268"/>
      <c r="KF404" s="480"/>
      <c r="KG404" s="480"/>
      <c r="KH404" s="481"/>
      <c r="KI404" s="481"/>
      <c r="KJ404" s="482">
        <f>SUM(KJ399:KJ403)</f>
        <v>0</v>
      </c>
      <c r="KK404" s="481"/>
      <c r="KL404" s="482">
        <f>SUM(KL399:KL403)</f>
        <v>0</v>
      </c>
      <c r="KM404" s="481"/>
      <c r="KN404" s="481"/>
      <c r="KO404" s="482">
        <f t="shared" ref="KO404:KP404" si="3856">SUM(KO399:KO403)</f>
        <v>0</v>
      </c>
      <c r="KP404" s="482">
        <f t="shared" si="3856"/>
        <v>0</v>
      </c>
      <c r="KQ404" s="481"/>
      <c r="KR404" s="482">
        <f t="shared" ref="KR404:KS404" si="3857">SUM(KR399:KR403)</f>
        <v>0</v>
      </c>
      <c r="KS404" s="482">
        <f t="shared" si="3857"/>
        <v>0</v>
      </c>
      <c r="KT404" s="450"/>
      <c r="KU404" s="451"/>
    </row>
    <row r="405" ht="15.0" customHeight="1">
      <c r="A405" s="429"/>
      <c r="B405" s="430"/>
      <c r="C405" s="430"/>
      <c r="D405" s="430"/>
      <c r="E405" s="430"/>
      <c r="F405" s="430"/>
      <c r="G405" s="430"/>
      <c r="H405" s="430"/>
      <c r="I405" s="430"/>
      <c r="J405" s="430"/>
      <c r="K405" s="430"/>
      <c r="L405" s="430"/>
      <c r="M405" s="430"/>
      <c r="N405" s="430"/>
      <c r="O405" s="430"/>
      <c r="P405" s="430"/>
      <c r="Q405" s="431"/>
      <c r="R405" s="429"/>
      <c r="S405" s="430"/>
      <c r="T405" s="430"/>
      <c r="U405" s="430"/>
      <c r="V405" s="430"/>
      <c r="W405" s="430"/>
      <c r="X405" s="430"/>
      <c r="Y405" s="430"/>
      <c r="Z405" s="430"/>
      <c r="AA405" s="430"/>
      <c r="AB405" s="430"/>
      <c r="AC405" s="430"/>
      <c r="AD405" s="430"/>
      <c r="AE405" s="430"/>
      <c r="AF405" s="430"/>
      <c r="AG405" s="430"/>
      <c r="AH405" s="431"/>
      <c r="AI405" s="429"/>
      <c r="AJ405" s="430"/>
      <c r="AK405" s="430"/>
      <c r="AL405" s="430"/>
      <c r="AM405" s="430"/>
      <c r="AN405" s="430"/>
      <c r="AO405" s="430"/>
      <c r="AP405" s="430"/>
      <c r="AQ405" s="430"/>
      <c r="AR405" s="430"/>
      <c r="AS405" s="430"/>
      <c r="AT405" s="430"/>
      <c r="AU405" s="430"/>
      <c r="AV405" s="430"/>
      <c r="AW405" s="430"/>
      <c r="AX405" s="430"/>
      <c r="AY405" s="431"/>
      <c r="AZ405" s="429"/>
      <c r="BA405" s="430"/>
      <c r="BB405" s="430"/>
      <c r="BC405" s="430"/>
      <c r="BD405" s="430"/>
      <c r="BE405" s="430"/>
      <c r="BF405" s="430"/>
      <c r="BG405" s="430"/>
      <c r="BH405" s="430"/>
      <c r="BI405" s="430"/>
      <c r="BJ405" s="430"/>
      <c r="BK405" s="430"/>
      <c r="BL405" s="430"/>
      <c r="BM405" s="430"/>
      <c r="BN405" s="430"/>
      <c r="BO405" s="430"/>
      <c r="BP405" s="431"/>
      <c r="BQ405" s="429"/>
      <c r="BR405" s="430"/>
      <c r="BS405" s="430"/>
      <c r="BT405" s="430"/>
      <c r="BU405" s="430"/>
      <c r="BV405" s="430"/>
      <c r="BW405" s="430"/>
      <c r="BX405" s="430"/>
      <c r="BY405" s="430"/>
      <c r="BZ405" s="430"/>
      <c r="CA405" s="430"/>
      <c r="CB405" s="430"/>
      <c r="CC405" s="430"/>
      <c r="CD405" s="430"/>
      <c r="CE405" s="430"/>
      <c r="CF405" s="430"/>
      <c r="CG405" s="431"/>
      <c r="CH405" s="429"/>
      <c r="CI405" s="430"/>
      <c r="CJ405" s="430"/>
      <c r="CK405" s="430"/>
      <c r="CL405" s="430"/>
      <c r="CM405" s="430"/>
      <c r="CN405" s="430"/>
      <c r="CO405" s="430"/>
      <c r="CP405" s="430"/>
      <c r="CQ405" s="430"/>
      <c r="CR405" s="430"/>
      <c r="CS405" s="430"/>
      <c r="CT405" s="430"/>
      <c r="CU405" s="430"/>
      <c r="CV405" s="430"/>
      <c r="CW405" s="430"/>
      <c r="CX405" s="431"/>
      <c r="CY405" s="429"/>
      <c r="CZ405" s="430"/>
      <c r="DA405" s="430"/>
      <c r="DB405" s="430"/>
      <c r="DC405" s="430"/>
      <c r="DD405" s="430"/>
      <c r="DE405" s="430"/>
      <c r="DF405" s="430"/>
      <c r="DG405" s="430"/>
      <c r="DH405" s="430"/>
      <c r="DI405" s="430"/>
      <c r="DJ405" s="430"/>
      <c r="DK405" s="430"/>
      <c r="DL405" s="430"/>
      <c r="DM405" s="430"/>
      <c r="DN405" s="430"/>
      <c r="DO405" s="431"/>
      <c r="DP405" s="429"/>
      <c r="DQ405" s="430"/>
      <c r="DR405" s="430"/>
      <c r="DS405" s="430"/>
      <c r="DT405" s="430"/>
      <c r="DU405" s="430"/>
      <c r="DV405" s="430"/>
      <c r="DW405" s="430"/>
      <c r="DX405" s="430"/>
      <c r="DY405" s="430"/>
      <c r="DZ405" s="430"/>
      <c r="EA405" s="430"/>
      <c r="EB405" s="430"/>
      <c r="EC405" s="430"/>
      <c r="ED405" s="430"/>
      <c r="EE405" s="430"/>
      <c r="EF405" s="431"/>
      <c r="EG405" s="429"/>
      <c r="EH405" s="430"/>
      <c r="EI405" s="430"/>
      <c r="EJ405" s="430"/>
      <c r="EK405" s="430"/>
      <c r="EL405" s="430"/>
      <c r="EM405" s="430"/>
      <c r="EN405" s="430"/>
      <c r="EO405" s="430"/>
      <c r="EP405" s="430"/>
      <c r="EQ405" s="430"/>
      <c r="ER405" s="430"/>
      <c r="ES405" s="430"/>
      <c r="ET405" s="430"/>
      <c r="EU405" s="430"/>
      <c r="EV405" s="430"/>
      <c r="EW405" s="431"/>
      <c r="EX405" s="429"/>
      <c r="EY405" s="430"/>
      <c r="EZ405" s="430"/>
      <c r="FA405" s="430"/>
      <c r="FB405" s="430"/>
      <c r="FC405" s="430"/>
      <c r="FD405" s="430"/>
      <c r="FE405" s="430"/>
      <c r="FF405" s="430"/>
      <c r="FG405" s="430"/>
      <c r="FH405" s="430"/>
      <c r="FI405" s="430"/>
      <c r="FJ405" s="430"/>
      <c r="FK405" s="430"/>
      <c r="FL405" s="430"/>
      <c r="FM405" s="430"/>
      <c r="FN405" s="431"/>
      <c r="FO405" s="429"/>
      <c r="FP405" s="430"/>
      <c r="FQ405" s="430"/>
      <c r="FR405" s="430"/>
      <c r="FS405" s="430"/>
      <c r="FT405" s="430"/>
      <c r="FU405" s="430"/>
      <c r="FV405" s="430"/>
      <c r="FW405" s="430"/>
      <c r="FX405" s="430"/>
      <c r="FY405" s="430"/>
      <c r="FZ405" s="430"/>
      <c r="GA405" s="430"/>
      <c r="GB405" s="430"/>
      <c r="GC405" s="430"/>
      <c r="GD405" s="430"/>
      <c r="GE405" s="431"/>
      <c r="GF405" s="429"/>
      <c r="GG405" s="430"/>
      <c r="GH405" s="430"/>
      <c r="GI405" s="430"/>
      <c r="GJ405" s="430"/>
      <c r="GK405" s="430"/>
      <c r="GL405" s="430"/>
      <c r="GM405" s="430"/>
      <c r="GN405" s="430"/>
      <c r="GO405" s="430"/>
      <c r="GP405" s="430"/>
      <c r="GQ405" s="430"/>
      <c r="GR405" s="430"/>
      <c r="GS405" s="430"/>
      <c r="GT405" s="430"/>
      <c r="GU405" s="430"/>
      <c r="GV405" s="431"/>
      <c r="GW405" s="429"/>
      <c r="GX405" s="430"/>
      <c r="GY405" s="430"/>
      <c r="GZ405" s="430"/>
      <c r="HA405" s="430"/>
      <c r="HB405" s="430"/>
      <c r="HC405" s="430"/>
      <c r="HD405" s="430"/>
      <c r="HE405" s="430"/>
      <c r="HF405" s="430"/>
      <c r="HG405" s="430"/>
      <c r="HH405" s="430"/>
      <c r="HI405" s="430"/>
      <c r="HJ405" s="430"/>
      <c r="HK405" s="430"/>
      <c r="HL405" s="430"/>
      <c r="HM405" s="431"/>
      <c r="HN405" s="429"/>
      <c r="HO405" s="430"/>
      <c r="HP405" s="430"/>
      <c r="HQ405" s="430"/>
      <c r="HR405" s="430"/>
      <c r="HS405" s="430"/>
      <c r="HT405" s="430"/>
      <c r="HU405" s="430"/>
      <c r="HV405" s="430"/>
      <c r="HW405" s="430"/>
      <c r="HX405" s="430"/>
      <c r="HY405" s="430"/>
      <c r="HZ405" s="430"/>
      <c r="IA405" s="430"/>
      <c r="IB405" s="430"/>
      <c r="IC405" s="430"/>
      <c r="ID405" s="431"/>
      <c r="IE405" s="429"/>
      <c r="IF405" s="430"/>
      <c r="IG405" s="430"/>
      <c r="IH405" s="430"/>
      <c r="II405" s="430"/>
      <c r="IJ405" s="430"/>
      <c r="IK405" s="430"/>
      <c r="IL405" s="430"/>
      <c r="IM405" s="430"/>
      <c r="IN405" s="430"/>
      <c r="IO405" s="430"/>
      <c r="IP405" s="430"/>
      <c r="IQ405" s="430"/>
      <c r="IR405" s="430"/>
      <c r="IS405" s="430"/>
      <c r="IT405" s="430"/>
      <c r="IU405" s="431"/>
      <c r="IV405" s="429"/>
      <c r="IW405" s="430"/>
      <c r="IX405" s="430"/>
      <c r="IY405" s="430"/>
      <c r="IZ405" s="430"/>
      <c r="JA405" s="430"/>
      <c r="JB405" s="430"/>
      <c r="JC405" s="430"/>
      <c r="JD405" s="430"/>
      <c r="JE405" s="430"/>
      <c r="JF405" s="430"/>
      <c r="JG405" s="430"/>
      <c r="JH405" s="430"/>
      <c r="JI405" s="430"/>
      <c r="JJ405" s="430"/>
      <c r="JK405" s="430"/>
      <c r="JL405" s="431"/>
      <c r="JM405" s="429"/>
      <c r="JN405" s="430"/>
      <c r="JO405" s="430"/>
      <c r="JP405" s="430"/>
      <c r="JQ405" s="430"/>
      <c r="JR405" s="430"/>
      <c r="JS405" s="430"/>
      <c r="JT405" s="430"/>
      <c r="JU405" s="430"/>
      <c r="JV405" s="430"/>
      <c r="JW405" s="430"/>
      <c r="JX405" s="430"/>
      <c r="JY405" s="430"/>
      <c r="JZ405" s="430"/>
      <c r="KA405" s="430"/>
      <c r="KB405" s="430"/>
      <c r="KC405" s="431"/>
      <c r="KD405" s="429"/>
      <c r="KE405" s="430"/>
      <c r="KF405" s="430"/>
      <c r="KG405" s="430"/>
      <c r="KH405" s="430"/>
      <c r="KI405" s="430"/>
      <c r="KJ405" s="430"/>
      <c r="KK405" s="430"/>
      <c r="KL405" s="430"/>
      <c r="KM405" s="430"/>
      <c r="KN405" s="430"/>
      <c r="KO405" s="430"/>
      <c r="KP405" s="430"/>
      <c r="KQ405" s="430"/>
      <c r="KR405" s="430"/>
      <c r="KS405" s="430"/>
      <c r="KT405" s="431"/>
      <c r="KU405" s="430"/>
    </row>
    <row r="406" ht="15.0" customHeight="1">
      <c r="A406" s="195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9"/>
      <c r="R406" s="195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9"/>
      <c r="AI406" s="195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9"/>
      <c r="AZ406" s="195"/>
      <c r="BA406" s="188"/>
      <c r="BB406" s="188"/>
      <c r="BC406" s="188"/>
      <c r="BD406" s="188"/>
      <c r="BE406" s="188"/>
      <c r="BF406" s="188"/>
      <c r="BG406" s="188"/>
      <c r="BH406" s="188"/>
      <c r="BI406" s="188"/>
      <c r="BJ406" s="188"/>
      <c r="BK406" s="188"/>
      <c r="BL406" s="188"/>
      <c r="BM406" s="188"/>
      <c r="BN406" s="188"/>
      <c r="BO406" s="188"/>
      <c r="BP406" s="189"/>
      <c r="BQ406" s="195"/>
      <c r="BR406" s="188"/>
      <c r="BS406" s="188"/>
      <c r="BT406" s="188"/>
      <c r="BU406" s="188"/>
      <c r="BV406" s="188"/>
      <c r="BW406" s="188"/>
      <c r="BX406" s="188"/>
      <c r="BY406" s="188"/>
      <c r="BZ406" s="188"/>
      <c r="CA406" s="188"/>
      <c r="CB406" s="188"/>
      <c r="CC406" s="188"/>
      <c r="CD406" s="188"/>
      <c r="CE406" s="188"/>
      <c r="CF406" s="188"/>
      <c r="CG406" s="189"/>
      <c r="CH406" s="195"/>
      <c r="CI406" s="188"/>
      <c r="CJ406" s="188"/>
      <c r="CK406" s="188"/>
      <c r="CL406" s="188"/>
      <c r="CM406" s="188"/>
      <c r="CN406" s="188"/>
      <c r="CO406" s="188"/>
      <c r="CP406" s="188"/>
      <c r="CQ406" s="188"/>
      <c r="CR406" s="188"/>
      <c r="CS406" s="188"/>
      <c r="CT406" s="188"/>
      <c r="CU406" s="188"/>
      <c r="CV406" s="188"/>
      <c r="CW406" s="188"/>
      <c r="CX406" s="189"/>
      <c r="CY406" s="195"/>
      <c r="CZ406" s="188"/>
      <c r="DA406" s="188"/>
      <c r="DB406" s="188"/>
      <c r="DC406" s="188"/>
      <c r="DD406" s="188"/>
      <c r="DE406" s="188"/>
      <c r="DF406" s="188"/>
      <c r="DG406" s="188"/>
      <c r="DH406" s="188"/>
      <c r="DI406" s="188"/>
      <c r="DJ406" s="188"/>
      <c r="DK406" s="188"/>
      <c r="DL406" s="188"/>
      <c r="DM406" s="188"/>
      <c r="DN406" s="188"/>
      <c r="DO406" s="189"/>
      <c r="DP406" s="195"/>
      <c r="DQ406" s="188"/>
      <c r="DR406" s="188"/>
      <c r="DS406" s="188"/>
      <c r="DT406" s="188"/>
      <c r="DU406" s="188"/>
      <c r="DV406" s="188"/>
      <c r="DW406" s="188"/>
      <c r="DX406" s="188"/>
      <c r="DY406" s="188"/>
      <c r="DZ406" s="188"/>
      <c r="EA406" s="188"/>
      <c r="EB406" s="188"/>
      <c r="EC406" s="188"/>
      <c r="ED406" s="188"/>
      <c r="EE406" s="188"/>
      <c r="EF406" s="189"/>
      <c r="EG406" s="195"/>
      <c r="EH406" s="188"/>
      <c r="EI406" s="188"/>
      <c r="EJ406" s="188"/>
      <c r="EK406" s="188"/>
      <c r="EL406" s="188"/>
      <c r="EM406" s="188"/>
      <c r="EN406" s="188"/>
      <c r="EO406" s="188"/>
      <c r="EP406" s="188"/>
      <c r="EQ406" s="188"/>
      <c r="ER406" s="188"/>
      <c r="ES406" s="188"/>
      <c r="ET406" s="188"/>
      <c r="EU406" s="188"/>
      <c r="EV406" s="188"/>
      <c r="EW406" s="189"/>
      <c r="EX406" s="195"/>
      <c r="EY406" s="188"/>
      <c r="EZ406" s="188"/>
      <c r="FA406" s="188"/>
      <c r="FB406" s="188"/>
      <c r="FC406" s="188"/>
      <c r="FD406" s="188"/>
      <c r="FE406" s="188"/>
      <c r="FF406" s="188"/>
      <c r="FG406" s="188"/>
      <c r="FH406" s="188"/>
      <c r="FI406" s="188"/>
      <c r="FJ406" s="188"/>
      <c r="FK406" s="188"/>
      <c r="FL406" s="188"/>
      <c r="FM406" s="188"/>
      <c r="FN406" s="189"/>
      <c r="FO406" s="195"/>
      <c r="FP406" s="188"/>
      <c r="FQ406" s="188"/>
      <c r="FR406" s="188"/>
      <c r="FS406" s="188"/>
      <c r="FT406" s="188"/>
      <c r="FU406" s="188"/>
      <c r="FV406" s="188"/>
      <c r="FW406" s="188"/>
      <c r="FX406" s="188"/>
      <c r="FY406" s="188"/>
      <c r="FZ406" s="188"/>
      <c r="GA406" s="188"/>
      <c r="GB406" s="188"/>
      <c r="GC406" s="188"/>
      <c r="GD406" s="188"/>
      <c r="GE406" s="189"/>
      <c r="GF406" s="195"/>
      <c r="GG406" s="188"/>
      <c r="GH406" s="188"/>
      <c r="GI406" s="188"/>
      <c r="GJ406" s="188"/>
      <c r="GK406" s="188"/>
      <c r="GL406" s="188"/>
      <c r="GM406" s="188"/>
      <c r="GN406" s="188"/>
      <c r="GO406" s="188"/>
      <c r="GP406" s="188"/>
      <c r="GQ406" s="188"/>
      <c r="GR406" s="188"/>
      <c r="GS406" s="188"/>
      <c r="GT406" s="188"/>
      <c r="GU406" s="188"/>
      <c r="GV406" s="189"/>
      <c r="GW406" s="195"/>
      <c r="GX406" s="188"/>
      <c r="GY406" s="188"/>
      <c r="GZ406" s="188"/>
      <c r="HA406" s="188"/>
      <c r="HB406" s="188"/>
      <c r="HC406" s="188"/>
      <c r="HD406" s="188"/>
      <c r="HE406" s="188"/>
      <c r="HF406" s="188"/>
      <c r="HG406" s="188"/>
      <c r="HH406" s="188"/>
      <c r="HI406" s="188"/>
      <c r="HJ406" s="188"/>
      <c r="HK406" s="188"/>
      <c r="HL406" s="188"/>
      <c r="HM406" s="189"/>
      <c r="HN406" s="195"/>
      <c r="HO406" s="188"/>
      <c r="HP406" s="188"/>
      <c r="HQ406" s="188"/>
      <c r="HR406" s="188"/>
      <c r="HS406" s="188"/>
      <c r="HT406" s="188"/>
      <c r="HU406" s="188"/>
      <c r="HV406" s="188"/>
      <c r="HW406" s="188"/>
      <c r="HX406" s="188"/>
      <c r="HY406" s="188"/>
      <c r="HZ406" s="188"/>
      <c r="IA406" s="188"/>
      <c r="IB406" s="188"/>
      <c r="IC406" s="188"/>
      <c r="ID406" s="189"/>
      <c r="IE406" s="195"/>
      <c r="IF406" s="188"/>
      <c r="IG406" s="188"/>
      <c r="IH406" s="188"/>
      <c r="II406" s="188"/>
      <c r="IJ406" s="188"/>
      <c r="IK406" s="188"/>
      <c r="IL406" s="188"/>
      <c r="IM406" s="188"/>
      <c r="IN406" s="188"/>
      <c r="IO406" s="188"/>
      <c r="IP406" s="188"/>
      <c r="IQ406" s="188"/>
      <c r="IR406" s="188"/>
      <c r="IS406" s="188"/>
      <c r="IT406" s="188"/>
      <c r="IU406" s="189"/>
      <c r="IV406" s="195"/>
      <c r="IW406" s="188"/>
      <c r="IX406" s="188"/>
      <c r="IY406" s="188"/>
      <c r="IZ406" s="188"/>
      <c r="JA406" s="188"/>
      <c r="JB406" s="188"/>
      <c r="JC406" s="188"/>
      <c r="JD406" s="188"/>
      <c r="JE406" s="188"/>
      <c r="JF406" s="188"/>
      <c r="JG406" s="188"/>
      <c r="JH406" s="188"/>
      <c r="JI406" s="188"/>
      <c r="JJ406" s="188"/>
      <c r="JK406" s="188"/>
      <c r="JL406" s="189"/>
      <c r="JM406" s="195"/>
      <c r="JN406" s="188"/>
      <c r="JO406" s="188"/>
      <c r="JP406" s="188"/>
      <c r="JQ406" s="188"/>
      <c r="JR406" s="188"/>
      <c r="JS406" s="188"/>
      <c r="JT406" s="188"/>
      <c r="JU406" s="188"/>
      <c r="JV406" s="188"/>
      <c r="JW406" s="188"/>
      <c r="JX406" s="188"/>
      <c r="JY406" s="188"/>
      <c r="JZ406" s="188"/>
      <c r="KA406" s="188"/>
      <c r="KB406" s="188"/>
      <c r="KC406" s="189"/>
      <c r="KD406" s="195"/>
      <c r="KE406" s="188"/>
      <c r="KF406" s="188"/>
      <c r="KG406" s="188"/>
      <c r="KH406" s="188"/>
      <c r="KI406" s="188"/>
      <c r="KJ406" s="188"/>
      <c r="KK406" s="188"/>
      <c r="KL406" s="188"/>
      <c r="KM406" s="188"/>
      <c r="KN406" s="188"/>
      <c r="KO406" s="188"/>
      <c r="KP406" s="188"/>
      <c r="KQ406" s="188"/>
      <c r="KR406" s="188"/>
      <c r="KS406" s="188"/>
      <c r="KT406" s="189"/>
      <c r="KU406" s="188"/>
    </row>
    <row r="407" ht="15.0" customHeight="1">
      <c r="A407" s="195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9"/>
      <c r="R407" s="195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9"/>
      <c r="AI407" s="195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9"/>
      <c r="AZ407" s="195"/>
      <c r="BA407" s="188"/>
      <c r="BB407" s="188"/>
      <c r="BC407" s="188"/>
      <c r="BD407" s="188"/>
      <c r="BE407" s="188"/>
      <c r="BF407" s="188"/>
      <c r="BG407" s="188"/>
      <c r="BH407" s="188"/>
      <c r="BI407" s="188"/>
      <c r="BJ407" s="188"/>
      <c r="BK407" s="188"/>
      <c r="BL407" s="188"/>
      <c r="BM407" s="188"/>
      <c r="BN407" s="188"/>
      <c r="BO407" s="188"/>
      <c r="BP407" s="189"/>
      <c r="BQ407" s="195"/>
      <c r="BR407" s="188"/>
      <c r="BS407" s="188"/>
      <c r="BT407" s="188"/>
      <c r="BU407" s="188"/>
      <c r="BV407" s="188"/>
      <c r="BW407" s="188"/>
      <c r="BX407" s="188"/>
      <c r="BY407" s="188"/>
      <c r="BZ407" s="188"/>
      <c r="CA407" s="188"/>
      <c r="CB407" s="188"/>
      <c r="CC407" s="188"/>
      <c r="CD407" s="188"/>
      <c r="CE407" s="188"/>
      <c r="CF407" s="188"/>
      <c r="CG407" s="189"/>
      <c r="CH407" s="195"/>
      <c r="CI407" s="188"/>
      <c r="CJ407" s="188"/>
      <c r="CK407" s="188"/>
      <c r="CL407" s="188"/>
      <c r="CM407" s="188"/>
      <c r="CN407" s="188"/>
      <c r="CO407" s="188"/>
      <c r="CP407" s="188"/>
      <c r="CQ407" s="188"/>
      <c r="CR407" s="188"/>
      <c r="CS407" s="188"/>
      <c r="CT407" s="188"/>
      <c r="CU407" s="188"/>
      <c r="CV407" s="188"/>
      <c r="CW407" s="188"/>
      <c r="CX407" s="189"/>
      <c r="CY407" s="195"/>
      <c r="CZ407" s="188"/>
      <c r="DA407" s="188"/>
      <c r="DB407" s="188"/>
      <c r="DC407" s="188"/>
      <c r="DD407" s="188"/>
      <c r="DE407" s="188"/>
      <c r="DF407" s="188"/>
      <c r="DG407" s="188"/>
      <c r="DH407" s="188"/>
      <c r="DI407" s="188"/>
      <c r="DJ407" s="188"/>
      <c r="DK407" s="188"/>
      <c r="DL407" s="188"/>
      <c r="DM407" s="188"/>
      <c r="DN407" s="188"/>
      <c r="DO407" s="189"/>
      <c r="DP407" s="195"/>
      <c r="DQ407" s="188"/>
      <c r="DR407" s="188"/>
      <c r="DS407" s="188"/>
      <c r="DT407" s="188"/>
      <c r="DU407" s="188"/>
      <c r="DV407" s="188"/>
      <c r="DW407" s="188"/>
      <c r="DX407" s="188"/>
      <c r="DY407" s="188"/>
      <c r="DZ407" s="188"/>
      <c r="EA407" s="188"/>
      <c r="EB407" s="188"/>
      <c r="EC407" s="188"/>
      <c r="ED407" s="188"/>
      <c r="EE407" s="188"/>
      <c r="EF407" s="189"/>
      <c r="EG407" s="195"/>
      <c r="EH407" s="188"/>
      <c r="EI407" s="188"/>
      <c r="EJ407" s="188"/>
      <c r="EK407" s="188"/>
      <c r="EL407" s="188"/>
      <c r="EM407" s="188"/>
      <c r="EN407" s="188"/>
      <c r="EO407" s="188"/>
      <c r="EP407" s="188"/>
      <c r="EQ407" s="188"/>
      <c r="ER407" s="188"/>
      <c r="ES407" s="188"/>
      <c r="ET407" s="188"/>
      <c r="EU407" s="188"/>
      <c r="EV407" s="188"/>
      <c r="EW407" s="189"/>
      <c r="EX407" s="195"/>
      <c r="EY407" s="188"/>
      <c r="EZ407" s="188"/>
      <c r="FA407" s="188"/>
      <c r="FB407" s="188"/>
      <c r="FC407" s="188"/>
      <c r="FD407" s="188"/>
      <c r="FE407" s="188"/>
      <c r="FF407" s="188"/>
      <c r="FG407" s="188"/>
      <c r="FH407" s="188"/>
      <c r="FI407" s="188"/>
      <c r="FJ407" s="188"/>
      <c r="FK407" s="188"/>
      <c r="FL407" s="188"/>
      <c r="FM407" s="188"/>
      <c r="FN407" s="189"/>
      <c r="FO407" s="195"/>
      <c r="FP407" s="188"/>
      <c r="FQ407" s="188"/>
      <c r="FR407" s="188"/>
      <c r="FS407" s="188"/>
      <c r="FT407" s="188"/>
      <c r="FU407" s="188"/>
      <c r="FV407" s="188"/>
      <c r="FW407" s="188"/>
      <c r="FX407" s="188"/>
      <c r="FY407" s="188"/>
      <c r="FZ407" s="188"/>
      <c r="GA407" s="188"/>
      <c r="GB407" s="188"/>
      <c r="GC407" s="188"/>
      <c r="GD407" s="188"/>
      <c r="GE407" s="189"/>
      <c r="GF407" s="195"/>
      <c r="GG407" s="188"/>
      <c r="GH407" s="188"/>
      <c r="GI407" s="188"/>
      <c r="GJ407" s="188"/>
      <c r="GK407" s="188"/>
      <c r="GL407" s="188"/>
      <c r="GM407" s="188"/>
      <c r="GN407" s="188"/>
      <c r="GO407" s="188"/>
      <c r="GP407" s="188"/>
      <c r="GQ407" s="188"/>
      <c r="GR407" s="188"/>
      <c r="GS407" s="188"/>
      <c r="GT407" s="188"/>
      <c r="GU407" s="188"/>
      <c r="GV407" s="189"/>
      <c r="GW407" s="195"/>
      <c r="GX407" s="188"/>
      <c r="GY407" s="188"/>
      <c r="GZ407" s="188"/>
      <c r="HA407" s="188"/>
      <c r="HB407" s="188"/>
      <c r="HC407" s="188"/>
      <c r="HD407" s="188"/>
      <c r="HE407" s="188"/>
      <c r="HF407" s="188"/>
      <c r="HG407" s="188"/>
      <c r="HH407" s="188"/>
      <c r="HI407" s="188"/>
      <c r="HJ407" s="188"/>
      <c r="HK407" s="188"/>
      <c r="HL407" s="188"/>
      <c r="HM407" s="189"/>
      <c r="HN407" s="195"/>
      <c r="HO407" s="188"/>
      <c r="HP407" s="188"/>
      <c r="HQ407" s="188"/>
      <c r="HR407" s="188"/>
      <c r="HS407" s="188"/>
      <c r="HT407" s="188"/>
      <c r="HU407" s="188"/>
      <c r="HV407" s="188"/>
      <c r="HW407" s="188"/>
      <c r="HX407" s="188"/>
      <c r="HY407" s="188"/>
      <c r="HZ407" s="188"/>
      <c r="IA407" s="188"/>
      <c r="IB407" s="188"/>
      <c r="IC407" s="188"/>
      <c r="ID407" s="189"/>
      <c r="IE407" s="195"/>
      <c r="IF407" s="188"/>
      <c r="IG407" s="188"/>
      <c r="IH407" s="188"/>
      <c r="II407" s="188"/>
      <c r="IJ407" s="188"/>
      <c r="IK407" s="188"/>
      <c r="IL407" s="188"/>
      <c r="IM407" s="188"/>
      <c r="IN407" s="188"/>
      <c r="IO407" s="188"/>
      <c r="IP407" s="188"/>
      <c r="IQ407" s="188"/>
      <c r="IR407" s="188"/>
      <c r="IS407" s="188"/>
      <c r="IT407" s="188"/>
      <c r="IU407" s="189"/>
      <c r="IV407" s="195"/>
      <c r="IW407" s="188"/>
      <c r="IX407" s="188"/>
      <c r="IY407" s="188"/>
      <c r="IZ407" s="188"/>
      <c r="JA407" s="188"/>
      <c r="JB407" s="188"/>
      <c r="JC407" s="188"/>
      <c r="JD407" s="188"/>
      <c r="JE407" s="188"/>
      <c r="JF407" s="188"/>
      <c r="JG407" s="188"/>
      <c r="JH407" s="188"/>
      <c r="JI407" s="188"/>
      <c r="JJ407" s="188"/>
      <c r="JK407" s="188"/>
      <c r="JL407" s="189"/>
      <c r="JM407" s="195"/>
      <c r="JN407" s="188"/>
      <c r="JO407" s="188"/>
      <c r="JP407" s="188"/>
      <c r="JQ407" s="188"/>
      <c r="JR407" s="188"/>
      <c r="JS407" s="188"/>
      <c r="JT407" s="188"/>
      <c r="JU407" s="188"/>
      <c r="JV407" s="188"/>
      <c r="JW407" s="188"/>
      <c r="JX407" s="188"/>
      <c r="JY407" s="188"/>
      <c r="JZ407" s="188"/>
      <c r="KA407" s="188"/>
      <c r="KB407" s="188"/>
      <c r="KC407" s="189"/>
      <c r="KD407" s="195"/>
      <c r="KE407" s="188"/>
      <c r="KF407" s="188"/>
      <c r="KG407" s="188"/>
      <c r="KH407" s="188"/>
      <c r="KI407" s="188"/>
      <c r="KJ407" s="188"/>
      <c r="KK407" s="188"/>
      <c r="KL407" s="188"/>
      <c r="KM407" s="188"/>
      <c r="KN407" s="188"/>
      <c r="KO407" s="188"/>
      <c r="KP407" s="188"/>
      <c r="KQ407" s="188"/>
      <c r="KR407" s="188"/>
      <c r="KS407" s="188"/>
      <c r="KT407" s="189"/>
      <c r="KU407" s="188"/>
    </row>
    <row r="408" ht="15.0" customHeight="1">
      <c r="A408" s="483"/>
      <c r="B408" s="484" t="s">
        <v>99</v>
      </c>
      <c r="C408" s="484" t="str">
        <f t="shared" ref="C408:C412" si="3858">C307</f>
        <v>: Provinsi Sulawesi Tenggara</v>
      </c>
      <c r="D408" s="484"/>
      <c r="E408" s="484"/>
      <c r="F408" s="484"/>
      <c r="G408" s="484" t="s">
        <v>101</v>
      </c>
      <c r="H408" s="484"/>
      <c r="I408" s="485"/>
      <c r="J408" s="486"/>
      <c r="K408" s="486"/>
      <c r="L408" s="486"/>
      <c r="M408" s="486"/>
      <c r="N408" s="486"/>
      <c r="O408" s="486"/>
      <c r="P408" s="201" t="s">
        <v>102</v>
      </c>
      <c r="Q408" s="487"/>
      <c r="R408" s="483"/>
      <c r="S408" s="484" t="s">
        <v>99</v>
      </c>
      <c r="T408" s="484" t="str">
        <f t="shared" ref="T408:T412" si="3859">T307</f>
        <v>: Provinsi Sulawesi Tenggara</v>
      </c>
      <c r="U408" s="484"/>
      <c r="V408" s="484"/>
      <c r="W408" s="484"/>
      <c r="X408" s="484" t="s">
        <v>101</v>
      </c>
      <c r="Y408" s="484"/>
      <c r="Z408" s="485"/>
      <c r="AA408" s="486"/>
      <c r="AB408" s="486"/>
      <c r="AC408" s="486"/>
      <c r="AD408" s="486"/>
      <c r="AE408" s="486"/>
      <c r="AF408" s="486"/>
      <c r="AG408" s="201" t="s">
        <v>102</v>
      </c>
      <c r="AH408" s="487"/>
      <c r="AI408" s="483"/>
      <c r="AJ408" s="484" t="s">
        <v>99</v>
      </c>
      <c r="AK408" s="484" t="str">
        <f t="shared" ref="AK408:AK412" si="3860">AK307</f>
        <v>: Provinsi Sulawesi Tenggara</v>
      </c>
      <c r="AL408" s="484"/>
      <c r="AM408" s="484"/>
      <c r="AN408" s="484"/>
      <c r="AO408" s="484" t="s">
        <v>101</v>
      </c>
      <c r="AP408" s="484"/>
      <c r="AQ408" s="485"/>
      <c r="AR408" s="486"/>
      <c r="AS408" s="486"/>
      <c r="AT408" s="486"/>
      <c r="AU408" s="486"/>
      <c r="AV408" s="486"/>
      <c r="AW408" s="486"/>
      <c r="AX408" s="201" t="s">
        <v>102</v>
      </c>
      <c r="AY408" s="487"/>
      <c r="AZ408" s="483"/>
      <c r="BA408" s="484" t="s">
        <v>99</v>
      </c>
      <c r="BB408" s="484" t="str">
        <f t="shared" ref="BB408:BB412" si="3861">BB307</f>
        <v>: Provinsi Sulawesi Tenggara</v>
      </c>
      <c r="BC408" s="484"/>
      <c r="BD408" s="484"/>
      <c r="BE408" s="484"/>
      <c r="BF408" s="484" t="s">
        <v>101</v>
      </c>
      <c r="BG408" s="484"/>
      <c r="BH408" s="485"/>
      <c r="BI408" s="486"/>
      <c r="BJ408" s="486"/>
      <c r="BK408" s="486"/>
      <c r="BL408" s="486"/>
      <c r="BM408" s="486"/>
      <c r="BN408" s="486"/>
      <c r="BO408" s="201" t="s">
        <v>102</v>
      </c>
      <c r="BP408" s="487"/>
      <c r="BQ408" s="483"/>
      <c r="BR408" s="484" t="s">
        <v>99</v>
      </c>
      <c r="BS408" s="484" t="str">
        <f t="shared" ref="BS408:BS412" si="3862">BS307</f>
        <v>: Provinsi Sulawesi Tenggara</v>
      </c>
      <c r="BT408" s="484"/>
      <c r="BU408" s="484"/>
      <c r="BV408" s="484"/>
      <c r="BW408" s="484" t="s">
        <v>101</v>
      </c>
      <c r="BX408" s="484"/>
      <c r="BY408" s="485"/>
      <c r="BZ408" s="486"/>
      <c r="CA408" s="486"/>
      <c r="CB408" s="486"/>
      <c r="CC408" s="486"/>
      <c r="CD408" s="486"/>
      <c r="CE408" s="486"/>
      <c r="CF408" s="201" t="s">
        <v>102</v>
      </c>
      <c r="CG408" s="487"/>
      <c r="CH408" s="483"/>
      <c r="CI408" s="484" t="s">
        <v>99</v>
      </c>
      <c r="CJ408" s="484" t="str">
        <f t="shared" ref="CJ408:CJ412" si="3863">CJ307</f>
        <v>: Provinsi Sulawesi Tenggara</v>
      </c>
      <c r="CK408" s="484"/>
      <c r="CL408" s="484"/>
      <c r="CM408" s="484"/>
      <c r="CN408" s="484" t="s">
        <v>101</v>
      </c>
      <c r="CO408" s="484"/>
      <c r="CP408" s="485"/>
      <c r="CQ408" s="486"/>
      <c r="CR408" s="486"/>
      <c r="CS408" s="486"/>
      <c r="CT408" s="486"/>
      <c r="CU408" s="486"/>
      <c r="CV408" s="486"/>
      <c r="CW408" s="201" t="s">
        <v>102</v>
      </c>
      <c r="CX408" s="487"/>
      <c r="CY408" s="483"/>
      <c r="CZ408" s="484" t="s">
        <v>99</v>
      </c>
      <c r="DA408" s="484" t="str">
        <f t="shared" ref="DA408:DA412" si="3864">DA307</f>
        <v>: Provinsi Sulawesi Tenggara</v>
      </c>
      <c r="DB408" s="484"/>
      <c r="DC408" s="484"/>
      <c r="DD408" s="484"/>
      <c r="DE408" s="484" t="s">
        <v>101</v>
      </c>
      <c r="DF408" s="484"/>
      <c r="DG408" s="485"/>
      <c r="DH408" s="486"/>
      <c r="DI408" s="486"/>
      <c r="DJ408" s="486"/>
      <c r="DK408" s="486"/>
      <c r="DL408" s="486"/>
      <c r="DM408" s="486"/>
      <c r="DN408" s="201" t="s">
        <v>102</v>
      </c>
      <c r="DO408" s="487"/>
      <c r="DP408" s="483"/>
      <c r="DQ408" s="484" t="s">
        <v>99</v>
      </c>
      <c r="DR408" s="484" t="str">
        <f t="shared" ref="DR408:DR412" si="3865">DR307</f>
        <v>: Provinsi Sulawesi Tenggara</v>
      </c>
      <c r="DS408" s="484"/>
      <c r="DT408" s="484"/>
      <c r="DU408" s="484"/>
      <c r="DV408" s="484" t="s">
        <v>101</v>
      </c>
      <c r="DW408" s="484"/>
      <c r="DX408" s="485"/>
      <c r="DY408" s="486"/>
      <c r="DZ408" s="486"/>
      <c r="EA408" s="486"/>
      <c r="EB408" s="486"/>
      <c r="EC408" s="486"/>
      <c r="ED408" s="486"/>
      <c r="EE408" s="201" t="s">
        <v>102</v>
      </c>
      <c r="EF408" s="487"/>
      <c r="EG408" s="483"/>
      <c r="EH408" s="484" t="s">
        <v>99</v>
      </c>
      <c r="EI408" s="484" t="str">
        <f t="shared" ref="EI408:EI412" si="3866">EI307</f>
        <v>: Provinsi Sulawesi Tenggara</v>
      </c>
      <c r="EJ408" s="484"/>
      <c r="EK408" s="484"/>
      <c r="EL408" s="484"/>
      <c r="EM408" s="484" t="s">
        <v>101</v>
      </c>
      <c r="EN408" s="484"/>
      <c r="EO408" s="485"/>
      <c r="EP408" s="486"/>
      <c r="EQ408" s="486"/>
      <c r="ER408" s="486"/>
      <c r="ES408" s="486"/>
      <c r="ET408" s="486"/>
      <c r="EU408" s="486"/>
      <c r="EV408" s="201" t="s">
        <v>102</v>
      </c>
      <c r="EW408" s="487"/>
      <c r="EX408" s="483"/>
      <c r="EY408" s="484" t="s">
        <v>99</v>
      </c>
      <c r="EZ408" s="484" t="str">
        <f t="shared" ref="EZ408:EZ412" si="3867">EZ307</f>
        <v>: Provinsi Sulawesi Tenggara</v>
      </c>
      <c r="FA408" s="484"/>
      <c r="FB408" s="484"/>
      <c r="FC408" s="484"/>
      <c r="FD408" s="484" t="s">
        <v>101</v>
      </c>
      <c r="FE408" s="484"/>
      <c r="FF408" s="485"/>
      <c r="FG408" s="486"/>
      <c r="FH408" s="486"/>
      <c r="FI408" s="486"/>
      <c r="FJ408" s="486"/>
      <c r="FK408" s="486"/>
      <c r="FL408" s="486"/>
      <c r="FM408" s="201" t="s">
        <v>102</v>
      </c>
      <c r="FN408" s="487"/>
      <c r="FO408" s="483"/>
      <c r="FP408" s="484" t="s">
        <v>99</v>
      </c>
      <c r="FQ408" s="484" t="str">
        <f t="shared" ref="FQ408:FQ412" si="3868">FQ307</f>
        <v>: Provinsi Sulawesi Tenggara</v>
      </c>
      <c r="FR408" s="484"/>
      <c r="FS408" s="484"/>
      <c r="FT408" s="484"/>
      <c r="FU408" s="484" t="s">
        <v>101</v>
      </c>
      <c r="FV408" s="484"/>
      <c r="FW408" s="485"/>
      <c r="FX408" s="486"/>
      <c r="FY408" s="486"/>
      <c r="FZ408" s="486"/>
      <c r="GA408" s="486"/>
      <c r="GB408" s="486"/>
      <c r="GC408" s="486"/>
      <c r="GD408" s="201" t="s">
        <v>102</v>
      </c>
      <c r="GE408" s="487"/>
      <c r="GF408" s="483"/>
      <c r="GG408" s="484" t="s">
        <v>99</v>
      </c>
      <c r="GH408" s="484" t="str">
        <f t="shared" ref="GH408:GH412" si="3869">GH307</f>
        <v>: Provinsi Sulawesi Tenggara</v>
      </c>
      <c r="GI408" s="484"/>
      <c r="GJ408" s="484"/>
      <c r="GK408" s="484"/>
      <c r="GL408" s="484" t="s">
        <v>101</v>
      </c>
      <c r="GM408" s="484"/>
      <c r="GN408" s="485"/>
      <c r="GO408" s="486"/>
      <c r="GP408" s="486"/>
      <c r="GQ408" s="486"/>
      <c r="GR408" s="486"/>
      <c r="GS408" s="486"/>
      <c r="GT408" s="486"/>
      <c r="GU408" s="201" t="s">
        <v>102</v>
      </c>
      <c r="GV408" s="487"/>
      <c r="GW408" s="483"/>
      <c r="GX408" s="484" t="s">
        <v>99</v>
      </c>
      <c r="GY408" s="484" t="str">
        <f t="shared" ref="GY408:GY412" si="3870">GY307</f>
        <v>: Provinsi Sulawesi Tenggara</v>
      </c>
      <c r="GZ408" s="484"/>
      <c r="HA408" s="484"/>
      <c r="HB408" s="484"/>
      <c r="HC408" s="484" t="s">
        <v>101</v>
      </c>
      <c r="HD408" s="484"/>
      <c r="HE408" s="485"/>
      <c r="HF408" s="486"/>
      <c r="HG408" s="486"/>
      <c r="HH408" s="486"/>
      <c r="HI408" s="486"/>
      <c r="HJ408" s="486"/>
      <c r="HK408" s="486"/>
      <c r="HL408" s="201" t="s">
        <v>102</v>
      </c>
      <c r="HM408" s="487"/>
      <c r="HN408" s="483"/>
      <c r="HO408" s="484" t="s">
        <v>99</v>
      </c>
      <c r="HP408" s="484" t="str">
        <f t="shared" ref="HP408:HP412" si="3871">HP307</f>
        <v>: Provinsi Sulawesi Tenggara</v>
      </c>
      <c r="HQ408" s="484"/>
      <c r="HR408" s="484"/>
      <c r="HS408" s="484"/>
      <c r="HT408" s="484" t="s">
        <v>101</v>
      </c>
      <c r="HU408" s="484"/>
      <c r="HV408" s="485"/>
      <c r="HW408" s="486"/>
      <c r="HX408" s="486"/>
      <c r="HY408" s="486"/>
      <c r="HZ408" s="486"/>
      <c r="IA408" s="486"/>
      <c r="IB408" s="486"/>
      <c r="IC408" s="201" t="s">
        <v>102</v>
      </c>
      <c r="ID408" s="487"/>
      <c r="IE408" s="483"/>
      <c r="IF408" s="484" t="s">
        <v>99</v>
      </c>
      <c r="IG408" s="484" t="str">
        <f t="shared" ref="IG408:IG412" si="3872">IG307</f>
        <v>: Provinsi Sulawesi Tenggara</v>
      </c>
      <c r="IH408" s="484"/>
      <c r="II408" s="484"/>
      <c r="IJ408" s="484"/>
      <c r="IK408" s="484" t="s">
        <v>101</v>
      </c>
      <c r="IL408" s="484"/>
      <c r="IM408" s="485"/>
      <c r="IN408" s="486"/>
      <c r="IO408" s="486"/>
      <c r="IP408" s="486"/>
      <c r="IQ408" s="486"/>
      <c r="IR408" s="486"/>
      <c r="IS408" s="486"/>
      <c r="IT408" s="201" t="s">
        <v>102</v>
      </c>
      <c r="IU408" s="487"/>
      <c r="IV408" s="483"/>
      <c r="IW408" s="484" t="s">
        <v>99</v>
      </c>
      <c r="IX408" s="484" t="str">
        <f t="shared" ref="IX408:IX412" si="3873">IX307</f>
        <v>: Provinsi Sulawesi Tenggara</v>
      </c>
      <c r="IY408" s="484"/>
      <c r="IZ408" s="484"/>
      <c r="JA408" s="484"/>
      <c r="JB408" s="484" t="s">
        <v>101</v>
      </c>
      <c r="JC408" s="484"/>
      <c r="JD408" s="485"/>
      <c r="JE408" s="486"/>
      <c r="JF408" s="486"/>
      <c r="JG408" s="486"/>
      <c r="JH408" s="486"/>
      <c r="JI408" s="486"/>
      <c r="JJ408" s="486"/>
      <c r="JK408" s="201" t="s">
        <v>102</v>
      </c>
      <c r="JL408" s="488"/>
      <c r="JM408" s="483"/>
      <c r="JN408" s="484" t="s">
        <v>99</v>
      </c>
      <c r="JO408" s="484" t="str">
        <f t="shared" ref="JO408:JO412" si="3874">JO307</f>
        <v>: Provinsi Sulawesi Tenggara</v>
      </c>
      <c r="JP408" s="484"/>
      <c r="JQ408" s="484"/>
      <c r="JR408" s="484"/>
      <c r="JS408" s="484" t="s">
        <v>101</v>
      </c>
      <c r="JT408" s="484"/>
      <c r="JU408" s="485"/>
      <c r="JV408" s="486"/>
      <c r="JW408" s="486"/>
      <c r="JX408" s="486"/>
      <c r="JY408" s="486"/>
      <c r="JZ408" s="486"/>
      <c r="KA408" s="486"/>
      <c r="KB408" s="201" t="s">
        <v>102</v>
      </c>
      <c r="KC408" s="488"/>
      <c r="KD408" s="483"/>
      <c r="KE408" s="484" t="s">
        <v>99</v>
      </c>
      <c r="KF408" s="484" t="str">
        <f t="shared" ref="KF408:KF412" si="3875">KF307</f>
        <v>: Provinsi Sulawesi Tenggara</v>
      </c>
      <c r="KG408" s="484"/>
      <c r="KH408" s="484"/>
      <c r="KI408" s="484"/>
      <c r="KJ408" s="484" t="s">
        <v>101</v>
      </c>
      <c r="KK408" s="484"/>
      <c r="KL408" s="485"/>
      <c r="KM408" s="486"/>
      <c r="KN408" s="486"/>
      <c r="KO408" s="486"/>
      <c r="KP408" s="486"/>
      <c r="KQ408" s="486"/>
      <c r="KR408" s="486"/>
      <c r="KS408" s="201" t="s">
        <v>102</v>
      </c>
      <c r="KT408" s="488"/>
      <c r="KU408" s="486"/>
    </row>
    <row r="409" ht="15.0" customHeight="1">
      <c r="A409" s="489"/>
      <c r="B409" s="490" t="s">
        <v>103</v>
      </c>
      <c r="C409" s="490" t="str">
        <f t="shared" si="3858"/>
        <v>: Pertanian, Kehutanan, dan Perikanan   </v>
      </c>
      <c r="D409" s="490"/>
      <c r="E409" s="490"/>
      <c r="F409" s="490"/>
      <c r="G409" s="490" t="s">
        <v>105</v>
      </c>
      <c r="H409" s="490"/>
      <c r="I409" s="491"/>
      <c r="J409" s="486"/>
      <c r="K409" s="486"/>
      <c r="L409" s="486"/>
      <c r="M409" s="486"/>
      <c r="N409" s="486"/>
      <c r="O409" s="486"/>
      <c r="P409" s="46"/>
      <c r="Q409" s="487"/>
      <c r="R409" s="489"/>
      <c r="S409" s="490" t="s">
        <v>103</v>
      </c>
      <c r="T409" s="490" t="str">
        <f t="shared" si="3859"/>
        <v>: Pertanian, Kehutanan, dan Perikanan   </v>
      </c>
      <c r="U409" s="490"/>
      <c r="V409" s="490"/>
      <c r="W409" s="490"/>
      <c r="X409" s="490" t="s">
        <v>105</v>
      </c>
      <c r="Y409" s="490"/>
      <c r="Z409" s="491"/>
      <c r="AA409" s="486"/>
      <c r="AB409" s="486"/>
      <c r="AC409" s="486"/>
      <c r="AD409" s="486"/>
      <c r="AE409" s="486"/>
      <c r="AF409" s="486"/>
      <c r="AG409" s="46"/>
      <c r="AH409" s="487"/>
      <c r="AI409" s="489"/>
      <c r="AJ409" s="490" t="s">
        <v>103</v>
      </c>
      <c r="AK409" s="490" t="str">
        <f t="shared" si="3860"/>
        <v>: Pertanian, Kehutanan, dan Perikanan   </v>
      </c>
      <c r="AL409" s="490"/>
      <c r="AM409" s="490"/>
      <c r="AN409" s="490"/>
      <c r="AO409" s="490" t="s">
        <v>105</v>
      </c>
      <c r="AP409" s="490"/>
      <c r="AQ409" s="491"/>
      <c r="AR409" s="486"/>
      <c r="AS409" s="486"/>
      <c r="AT409" s="486"/>
      <c r="AU409" s="486"/>
      <c r="AV409" s="486"/>
      <c r="AW409" s="486"/>
      <c r="AX409" s="46"/>
      <c r="AY409" s="487"/>
      <c r="AZ409" s="489"/>
      <c r="BA409" s="490" t="s">
        <v>103</v>
      </c>
      <c r="BB409" s="490" t="str">
        <f t="shared" si="3861"/>
        <v>: Pertanian, Kehutanan, dan Perikanan   </v>
      </c>
      <c r="BC409" s="490"/>
      <c r="BD409" s="490"/>
      <c r="BE409" s="490"/>
      <c r="BF409" s="490" t="s">
        <v>105</v>
      </c>
      <c r="BG409" s="490"/>
      <c r="BH409" s="491"/>
      <c r="BI409" s="486"/>
      <c r="BJ409" s="486"/>
      <c r="BK409" s="486"/>
      <c r="BL409" s="486"/>
      <c r="BM409" s="486"/>
      <c r="BN409" s="486"/>
      <c r="BO409" s="46"/>
      <c r="BP409" s="487"/>
      <c r="BQ409" s="489"/>
      <c r="BR409" s="490" t="s">
        <v>103</v>
      </c>
      <c r="BS409" s="490" t="str">
        <f t="shared" si="3862"/>
        <v>: Pertanian, Kehutanan, dan Perikanan   </v>
      </c>
      <c r="BT409" s="490"/>
      <c r="BU409" s="490"/>
      <c r="BV409" s="490"/>
      <c r="BW409" s="490" t="s">
        <v>105</v>
      </c>
      <c r="BX409" s="490"/>
      <c r="BY409" s="491"/>
      <c r="BZ409" s="486"/>
      <c r="CA409" s="486"/>
      <c r="CB409" s="486"/>
      <c r="CC409" s="486"/>
      <c r="CD409" s="486"/>
      <c r="CE409" s="486"/>
      <c r="CF409" s="46"/>
      <c r="CG409" s="487"/>
      <c r="CH409" s="489"/>
      <c r="CI409" s="490" t="s">
        <v>103</v>
      </c>
      <c r="CJ409" s="490" t="str">
        <f t="shared" si="3863"/>
        <v>: Pertanian, Kehutanan, dan Perikanan   </v>
      </c>
      <c r="CK409" s="490"/>
      <c r="CL409" s="490"/>
      <c r="CM409" s="490"/>
      <c r="CN409" s="490" t="s">
        <v>105</v>
      </c>
      <c r="CO409" s="490"/>
      <c r="CP409" s="491"/>
      <c r="CQ409" s="486"/>
      <c r="CR409" s="486"/>
      <c r="CS409" s="486"/>
      <c r="CT409" s="486"/>
      <c r="CU409" s="486"/>
      <c r="CV409" s="486"/>
      <c r="CW409" s="46"/>
      <c r="CX409" s="487"/>
      <c r="CY409" s="489"/>
      <c r="CZ409" s="490" t="s">
        <v>103</v>
      </c>
      <c r="DA409" s="490" t="str">
        <f t="shared" si="3864"/>
        <v>: Pertanian, Kehutanan, dan Perikanan   </v>
      </c>
      <c r="DB409" s="490"/>
      <c r="DC409" s="490"/>
      <c r="DD409" s="490"/>
      <c r="DE409" s="490" t="s">
        <v>105</v>
      </c>
      <c r="DF409" s="490"/>
      <c r="DG409" s="491"/>
      <c r="DH409" s="486"/>
      <c r="DI409" s="486"/>
      <c r="DJ409" s="486"/>
      <c r="DK409" s="486"/>
      <c r="DL409" s="486"/>
      <c r="DM409" s="486"/>
      <c r="DN409" s="46"/>
      <c r="DO409" s="487"/>
      <c r="DP409" s="489"/>
      <c r="DQ409" s="490" t="s">
        <v>103</v>
      </c>
      <c r="DR409" s="490" t="str">
        <f t="shared" si="3865"/>
        <v>: Pertanian, Kehutanan, dan Perikanan   </v>
      </c>
      <c r="DS409" s="490"/>
      <c r="DT409" s="490"/>
      <c r="DU409" s="490"/>
      <c r="DV409" s="490" t="s">
        <v>105</v>
      </c>
      <c r="DW409" s="490"/>
      <c r="DX409" s="491"/>
      <c r="DY409" s="486"/>
      <c r="DZ409" s="486"/>
      <c r="EA409" s="486"/>
      <c r="EB409" s="486"/>
      <c r="EC409" s="486"/>
      <c r="ED409" s="486"/>
      <c r="EE409" s="46"/>
      <c r="EF409" s="487"/>
      <c r="EG409" s="489"/>
      <c r="EH409" s="490" t="s">
        <v>103</v>
      </c>
      <c r="EI409" s="490" t="str">
        <f t="shared" si="3866"/>
        <v>: Pertanian, Kehutanan, dan Perikanan   </v>
      </c>
      <c r="EJ409" s="490"/>
      <c r="EK409" s="490"/>
      <c r="EL409" s="490"/>
      <c r="EM409" s="490" t="s">
        <v>105</v>
      </c>
      <c r="EN409" s="490"/>
      <c r="EO409" s="491"/>
      <c r="EP409" s="486"/>
      <c r="EQ409" s="486"/>
      <c r="ER409" s="486"/>
      <c r="ES409" s="486"/>
      <c r="ET409" s="486"/>
      <c r="EU409" s="486"/>
      <c r="EV409" s="46"/>
      <c r="EW409" s="487"/>
      <c r="EX409" s="489"/>
      <c r="EY409" s="490" t="s">
        <v>103</v>
      </c>
      <c r="EZ409" s="490" t="str">
        <f t="shared" si="3867"/>
        <v>: Pertanian, Kehutanan, dan Perikanan   </v>
      </c>
      <c r="FA409" s="490"/>
      <c r="FB409" s="490"/>
      <c r="FC409" s="490"/>
      <c r="FD409" s="490" t="s">
        <v>105</v>
      </c>
      <c r="FE409" s="490"/>
      <c r="FF409" s="491"/>
      <c r="FG409" s="486"/>
      <c r="FH409" s="486"/>
      <c r="FI409" s="486"/>
      <c r="FJ409" s="486"/>
      <c r="FK409" s="486"/>
      <c r="FL409" s="486"/>
      <c r="FM409" s="46"/>
      <c r="FN409" s="487"/>
      <c r="FO409" s="489"/>
      <c r="FP409" s="490" t="s">
        <v>103</v>
      </c>
      <c r="FQ409" s="490" t="str">
        <f t="shared" si="3868"/>
        <v>: Pertanian, Kehutanan, dan Perikanan   </v>
      </c>
      <c r="FR409" s="490"/>
      <c r="FS409" s="490"/>
      <c r="FT409" s="490"/>
      <c r="FU409" s="490" t="s">
        <v>105</v>
      </c>
      <c r="FV409" s="490"/>
      <c r="FW409" s="491"/>
      <c r="FX409" s="486"/>
      <c r="FY409" s="486"/>
      <c r="FZ409" s="486"/>
      <c r="GA409" s="486"/>
      <c r="GB409" s="486"/>
      <c r="GC409" s="486"/>
      <c r="GD409" s="46"/>
      <c r="GE409" s="487"/>
      <c r="GF409" s="489"/>
      <c r="GG409" s="490" t="s">
        <v>103</v>
      </c>
      <c r="GH409" s="490" t="str">
        <f t="shared" si="3869"/>
        <v>: Pertanian, Kehutanan, dan Perikanan   </v>
      </c>
      <c r="GI409" s="490"/>
      <c r="GJ409" s="490"/>
      <c r="GK409" s="490"/>
      <c r="GL409" s="490" t="s">
        <v>105</v>
      </c>
      <c r="GM409" s="490"/>
      <c r="GN409" s="491"/>
      <c r="GO409" s="486"/>
      <c r="GP409" s="486"/>
      <c r="GQ409" s="486"/>
      <c r="GR409" s="486"/>
      <c r="GS409" s="486"/>
      <c r="GT409" s="486"/>
      <c r="GU409" s="46"/>
      <c r="GV409" s="487"/>
      <c r="GW409" s="489"/>
      <c r="GX409" s="490" t="s">
        <v>103</v>
      </c>
      <c r="GY409" s="490" t="str">
        <f t="shared" si="3870"/>
        <v>: Pertanian, Kehutanan, dan Perikanan   </v>
      </c>
      <c r="GZ409" s="490"/>
      <c r="HA409" s="490"/>
      <c r="HB409" s="490"/>
      <c r="HC409" s="490" t="s">
        <v>105</v>
      </c>
      <c r="HD409" s="490"/>
      <c r="HE409" s="491"/>
      <c r="HF409" s="486"/>
      <c r="HG409" s="486"/>
      <c r="HH409" s="486"/>
      <c r="HI409" s="486"/>
      <c r="HJ409" s="486"/>
      <c r="HK409" s="486"/>
      <c r="HL409" s="46"/>
      <c r="HM409" s="487"/>
      <c r="HN409" s="489"/>
      <c r="HO409" s="490" t="s">
        <v>103</v>
      </c>
      <c r="HP409" s="490" t="str">
        <f t="shared" si="3871"/>
        <v>: Pertanian, Kehutanan, dan Perikanan   </v>
      </c>
      <c r="HQ409" s="490"/>
      <c r="HR409" s="490"/>
      <c r="HS409" s="490"/>
      <c r="HT409" s="490" t="s">
        <v>105</v>
      </c>
      <c r="HU409" s="490"/>
      <c r="HV409" s="491"/>
      <c r="HW409" s="486"/>
      <c r="HX409" s="486"/>
      <c r="HY409" s="486"/>
      <c r="HZ409" s="486"/>
      <c r="IA409" s="486"/>
      <c r="IB409" s="486"/>
      <c r="IC409" s="46"/>
      <c r="ID409" s="487"/>
      <c r="IE409" s="489"/>
      <c r="IF409" s="490" t="s">
        <v>103</v>
      </c>
      <c r="IG409" s="490" t="str">
        <f t="shared" si="3872"/>
        <v>: Pertanian, Kehutanan, dan Perikanan   </v>
      </c>
      <c r="IH409" s="490"/>
      <c r="II409" s="490"/>
      <c r="IJ409" s="490"/>
      <c r="IK409" s="490" t="s">
        <v>105</v>
      </c>
      <c r="IL409" s="490"/>
      <c r="IM409" s="491"/>
      <c r="IN409" s="486"/>
      <c r="IO409" s="486"/>
      <c r="IP409" s="486"/>
      <c r="IQ409" s="486"/>
      <c r="IR409" s="486"/>
      <c r="IS409" s="486"/>
      <c r="IT409" s="46"/>
      <c r="IU409" s="487"/>
      <c r="IV409" s="489"/>
      <c r="IW409" s="490" t="s">
        <v>103</v>
      </c>
      <c r="IX409" s="490" t="str">
        <f t="shared" si="3873"/>
        <v>: Pertanian, Kehutanan, dan Perikanan   </v>
      </c>
      <c r="IY409" s="490"/>
      <c r="IZ409" s="490"/>
      <c r="JA409" s="490"/>
      <c r="JB409" s="490" t="s">
        <v>105</v>
      </c>
      <c r="JC409" s="490"/>
      <c r="JD409" s="491"/>
      <c r="JE409" s="486"/>
      <c r="JF409" s="486"/>
      <c r="JG409" s="486"/>
      <c r="JH409" s="486"/>
      <c r="JI409" s="486"/>
      <c r="JJ409" s="486"/>
      <c r="JK409" s="46"/>
      <c r="JL409" s="488"/>
      <c r="JM409" s="489"/>
      <c r="JN409" s="490" t="s">
        <v>103</v>
      </c>
      <c r="JO409" s="490" t="str">
        <f t="shared" si="3874"/>
        <v>: Pertanian, Kehutanan, dan Perikanan   </v>
      </c>
      <c r="JP409" s="490"/>
      <c r="JQ409" s="490"/>
      <c r="JR409" s="490"/>
      <c r="JS409" s="490" t="s">
        <v>105</v>
      </c>
      <c r="JT409" s="490"/>
      <c r="JU409" s="491"/>
      <c r="JV409" s="486"/>
      <c r="JW409" s="486"/>
      <c r="JX409" s="486"/>
      <c r="JY409" s="486"/>
      <c r="JZ409" s="486"/>
      <c r="KA409" s="486"/>
      <c r="KB409" s="46"/>
      <c r="KC409" s="488"/>
      <c r="KD409" s="489"/>
      <c r="KE409" s="490" t="s">
        <v>103</v>
      </c>
      <c r="KF409" s="490" t="str">
        <f t="shared" si="3875"/>
        <v>: Pertanian, Kehutanan, dan Perikanan   </v>
      </c>
      <c r="KG409" s="490"/>
      <c r="KH409" s="490"/>
      <c r="KI409" s="490"/>
      <c r="KJ409" s="490" t="s">
        <v>105</v>
      </c>
      <c r="KK409" s="490"/>
      <c r="KL409" s="491"/>
      <c r="KM409" s="486"/>
      <c r="KN409" s="486"/>
      <c r="KO409" s="486"/>
      <c r="KP409" s="486"/>
      <c r="KQ409" s="486"/>
      <c r="KR409" s="486"/>
      <c r="KS409" s="46"/>
      <c r="KT409" s="488"/>
      <c r="KU409" s="486"/>
    </row>
    <row r="410" ht="15.0" customHeight="1">
      <c r="A410" s="489"/>
      <c r="B410" s="490" t="s">
        <v>106</v>
      </c>
      <c r="C410" s="490" t="str">
        <f t="shared" si="3858"/>
        <v>: Pertanian, Peternakan, Perburuan dan Jasa Pertanian</v>
      </c>
      <c r="D410" s="490"/>
      <c r="E410" s="490"/>
      <c r="F410" s="490"/>
      <c r="G410" s="492" t="s">
        <v>108</v>
      </c>
      <c r="H410" s="490"/>
      <c r="I410" s="491"/>
      <c r="J410" s="486"/>
      <c r="K410" s="486"/>
      <c r="L410" s="486"/>
      <c r="M410" s="486"/>
      <c r="N410" s="486"/>
      <c r="O410" s="486"/>
      <c r="P410" s="208" t="str">
        <f>"IV/"&amp;P$6</f>
        <v>IV/2010</v>
      </c>
      <c r="Q410" s="487"/>
      <c r="R410" s="489"/>
      <c r="S410" s="490" t="s">
        <v>106</v>
      </c>
      <c r="T410" s="490" t="str">
        <f t="shared" si="3859"/>
        <v>: Pertanian, Peternakan, Perburuan dan Jasa Pertanian</v>
      </c>
      <c r="U410" s="490"/>
      <c r="V410" s="490"/>
      <c r="W410" s="490"/>
      <c r="X410" s="492" t="s">
        <v>108</v>
      </c>
      <c r="Y410" s="490"/>
      <c r="Z410" s="491"/>
      <c r="AA410" s="486"/>
      <c r="AB410" s="486"/>
      <c r="AC410" s="486"/>
      <c r="AD410" s="486"/>
      <c r="AE410" s="486"/>
      <c r="AF410" s="486"/>
      <c r="AG410" s="208" t="str">
        <f>"IV/"&amp;AG$6</f>
        <v>IV/2011</v>
      </c>
      <c r="AH410" s="487"/>
      <c r="AI410" s="489"/>
      <c r="AJ410" s="490" t="s">
        <v>106</v>
      </c>
      <c r="AK410" s="490" t="str">
        <f t="shared" si="3860"/>
        <v>: Pertanian, Peternakan, Perburuan dan Jasa Pertanian</v>
      </c>
      <c r="AL410" s="490"/>
      <c r="AM410" s="490"/>
      <c r="AN410" s="490"/>
      <c r="AO410" s="492" t="s">
        <v>108</v>
      </c>
      <c r="AP410" s="490"/>
      <c r="AQ410" s="491"/>
      <c r="AR410" s="486"/>
      <c r="AS410" s="486"/>
      <c r="AT410" s="486"/>
      <c r="AU410" s="486"/>
      <c r="AV410" s="486"/>
      <c r="AW410" s="486"/>
      <c r="AX410" s="208" t="str">
        <f>"IV/"&amp;AX$6</f>
        <v>IV/2012</v>
      </c>
      <c r="AY410" s="487"/>
      <c r="AZ410" s="489"/>
      <c r="BA410" s="490" t="s">
        <v>106</v>
      </c>
      <c r="BB410" s="490" t="str">
        <f t="shared" si="3861"/>
        <v>: Pertanian, Peternakan, Perburuan dan Jasa Pertanian</v>
      </c>
      <c r="BC410" s="490"/>
      <c r="BD410" s="490"/>
      <c r="BE410" s="490"/>
      <c r="BF410" s="492" t="s">
        <v>108</v>
      </c>
      <c r="BG410" s="490"/>
      <c r="BH410" s="491"/>
      <c r="BI410" s="486"/>
      <c r="BJ410" s="486"/>
      <c r="BK410" s="486"/>
      <c r="BL410" s="486"/>
      <c r="BM410" s="486"/>
      <c r="BN410" s="486"/>
      <c r="BO410" s="208" t="str">
        <f>"IV/"&amp;BO$6</f>
        <v>IV/2013</v>
      </c>
      <c r="BP410" s="487"/>
      <c r="BQ410" s="489"/>
      <c r="BR410" s="490" t="s">
        <v>106</v>
      </c>
      <c r="BS410" s="490" t="str">
        <f t="shared" si="3862"/>
        <v>: Pertanian, Peternakan, Perburuan dan Jasa Pertanian</v>
      </c>
      <c r="BT410" s="490"/>
      <c r="BU410" s="490"/>
      <c r="BV410" s="490"/>
      <c r="BW410" s="492" t="s">
        <v>108</v>
      </c>
      <c r="BX410" s="490"/>
      <c r="BY410" s="491"/>
      <c r="BZ410" s="486"/>
      <c r="CA410" s="486"/>
      <c r="CB410" s="486"/>
      <c r="CC410" s="486"/>
      <c r="CD410" s="486"/>
      <c r="CE410" s="486"/>
      <c r="CF410" s="208" t="str">
        <f>"IV/"&amp;CF$6</f>
        <v>IV/2014</v>
      </c>
      <c r="CG410" s="487"/>
      <c r="CH410" s="489"/>
      <c r="CI410" s="490" t="s">
        <v>106</v>
      </c>
      <c r="CJ410" s="490" t="str">
        <f t="shared" si="3863"/>
        <v>: Pertanian, Peternakan, Perburuan dan Jasa Pertanian</v>
      </c>
      <c r="CK410" s="490"/>
      <c r="CL410" s="490"/>
      <c r="CM410" s="490"/>
      <c r="CN410" s="492" t="s">
        <v>108</v>
      </c>
      <c r="CO410" s="490"/>
      <c r="CP410" s="491"/>
      <c r="CQ410" s="486"/>
      <c r="CR410" s="486"/>
      <c r="CS410" s="486"/>
      <c r="CT410" s="486"/>
      <c r="CU410" s="486"/>
      <c r="CV410" s="486"/>
      <c r="CW410" s="208" t="str">
        <f>"IV/"&amp;CW$6</f>
        <v>IV/2015</v>
      </c>
      <c r="CX410" s="487"/>
      <c r="CY410" s="489"/>
      <c r="CZ410" s="490" t="s">
        <v>106</v>
      </c>
      <c r="DA410" s="490" t="str">
        <f t="shared" si="3864"/>
        <v>: Pertanian, Peternakan, Perburuan dan Jasa Pertanian</v>
      </c>
      <c r="DB410" s="490"/>
      <c r="DC410" s="490"/>
      <c r="DD410" s="490"/>
      <c r="DE410" s="492" t="s">
        <v>108</v>
      </c>
      <c r="DF410" s="490"/>
      <c r="DG410" s="491"/>
      <c r="DH410" s="486"/>
      <c r="DI410" s="486"/>
      <c r="DJ410" s="486"/>
      <c r="DK410" s="486"/>
      <c r="DL410" s="486"/>
      <c r="DM410" s="486"/>
      <c r="DN410" s="208" t="str">
        <f>"IV/"&amp;DN$6</f>
        <v>IV/2016</v>
      </c>
      <c r="DO410" s="487"/>
      <c r="DP410" s="489"/>
      <c r="DQ410" s="490" t="s">
        <v>106</v>
      </c>
      <c r="DR410" s="490" t="str">
        <f t="shared" si="3865"/>
        <v>: Pertanian, Peternakan, Perburuan dan Jasa Pertanian</v>
      </c>
      <c r="DS410" s="490"/>
      <c r="DT410" s="490"/>
      <c r="DU410" s="490"/>
      <c r="DV410" s="492" t="s">
        <v>108</v>
      </c>
      <c r="DW410" s="490"/>
      <c r="DX410" s="491"/>
      <c r="DY410" s="486"/>
      <c r="DZ410" s="486"/>
      <c r="EA410" s="486"/>
      <c r="EB410" s="486"/>
      <c r="EC410" s="486"/>
      <c r="ED410" s="486"/>
      <c r="EE410" s="208" t="str">
        <f>"IV/"&amp;EE$6</f>
        <v>IV/2017</v>
      </c>
      <c r="EF410" s="487"/>
      <c r="EG410" s="489"/>
      <c r="EH410" s="490" t="s">
        <v>106</v>
      </c>
      <c r="EI410" s="490" t="str">
        <f t="shared" si="3866"/>
        <v>: Pertanian, Peternakan, Perburuan dan Jasa Pertanian</v>
      </c>
      <c r="EJ410" s="490"/>
      <c r="EK410" s="490"/>
      <c r="EL410" s="490"/>
      <c r="EM410" s="492" t="s">
        <v>108</v>
      </c>
      <c r="EN410" s="490"/>
      <c r="EO410" s="491"/>
      <c r="EP410" s="486"/>
      <c r="EQ410" s="486"/>
      <c r="ER410" s="486"/>
      <c r="ES410" s="486"/>
      <c r="ET410" s="486"/>
      <c r="EU410" s="486"/>
      <c r="EV410" s="208" t="str">
        <f>"IV/"&amp;EV$6</f>
        <v>IV/2018</v>
      </c>
      <c r="EW410" s="487"/>
      <c r="EX410" s="489"/>
      <c r="EY410" s="490" t="s">
        <v>106</v>
      </c>
      <c r="EZ410" s="490" t="str">
        <f t="shared" si="3867"/>
        <v>: Pertanian, Peternakan, Perburuan dan Jasa Pertanian</v>
      </c>
      <c r="FA410" s="490"/>
      <c r="FB410" s="490"/>
      <c r="FC410" s="490"/>
      <c r="FD410" s="492" t="s">
        <v>108</v>
      </c>
      <c r="FE410" s="490"/>
      <c r="FF410" s="491"/>
      <c r="FG410" s="486"/>
      <c r="FH410" s="486"/>
      <c r="FI410" s="486"/>
      <c r="FJ410" s="486"/>
      <c r="FK410" s="486"/>
      <c r="FL410" s="486"/>
      <c r="FM410" s="208" t="str">
        <f>"IV/"&amp;FM$6</f>
        <v>IV/2019</v>
      </c>
      <c r="FN410" s="487"/>
      <c r="FO410" s="489"/>
      <c r="FP410" s="490" t="s">
        <v>106</v>
      </c>
      <c r="FQ410" s="490" t="str">
        <f t="shared" si="3868"/>
        <v>: Pertanian, Peternakan, Perburuan dan Jasa Pertanian</v>
      </c>
      <c r="FR410" s="490"/>
      <c r="FS410" s="490"/>
      <c r="FT410" s="490"/>
      <c r="FU410" s="492" t="s">
        <v>108</v>
      </c>
      <c r="FV410" s="490"/>
      <c r="FW410" s="491"/>
      <c r="FX410" s="486"/>
      <c r="FY410" s="486"/>
      <c r="FZ410" s="486"/>
      <c r="GA410" s="486"/>
      <c r="GB410" s="486"/>
      <c r="GC410" s="486"/>
      <c r="GD410" s="208" t="str">
        <f>"IV/"&amp;GD$6</f>
        <v>IV/2020</v>
      </c>
      <c r="GE410" s="487"/>
      <c r="GF410" s="489"/>
      <c r="GG410" s="490" t="s">
        <v>106</v>
      </c>
      <c r="GH410" s="490" t="str">
        <f t="shared" si="3869"/>
        <v>: Pertanian, Peternakan, Perburuan dan Jasa Pertanian</v>
      </c>
      <c r="GI410" s="490"/>
      <c r="GJ410" s="490"/>
      <c r="GK410" s="490"/>
      <c r="GL410" s="492" t="s">
        <v>108</v>
      </c>
      <c r="GM410" s="490"/>
      <c r="GN410" s="491"/>
      <c r="GO410" s="486"/>
      <c r="GP410" s="486"/>
      <c r="GQ410" s="486"/>
      <c r="GR410" s="486"/>
      <c r="GS410" s="486"/>
      <c r="GT410" s="486"/>
      <c r="GU410" s="208" t="str">
        <f>"IV/"&amp;GU$6</f>
        <v>IV/2021</v>
      </c>
      <c r="GV410" s="487"/>
      <c r="GW410" s="489"/>
      <c r="GX410" s="490" t="s">
        <v>106</v>
      </c>
      <c r="GY410" s="490" t="str">
        <f t="shared" si="3870"/>
        <v>: Pertanian, Peternakan, Perburuan dan Jasa Pertanian</v>
      </c>
      <c r="GZ410" s="490"/>
      <c r="HA410" s="490"/>
      <c r="HB410" s="490"/>
      <c r="HC410" s="492" t="s">
        <v>108</v>
      </c>
      <c r="HD410" s="490"/>
      <c r="HE410" s="491"/>
      <c r="HF410" s="486"/>
      <c r="HG410" s="486"/>
      <c r="HH410" s="486"/>
      <c r="HI410" s="486"/>
      <c r="HJ410" s="486"/>
      <c r="HK410" s="486"/>
      <c r="HL410" s="208" t="str">
        <f>"IV/"&amp;HL$6</f>
        <v>IV/2022</v>
      </c>
      <c r="HM410" s="487"/>
      <c r="HN410" s="489"/>
      <c r="HO410" s="490" t="s">
        <v>106</v>
      </c>
      <c r="HP410" s="490" t="str">
        <f t="shared" si="3871"/>
        <v>: Pertanian, Peternakan, Perburuan dan Jasa Pertanian</v>
      </c>
      <c r="HQ410" s="490"/>
      <c r="HR410" s="490"/>
      <c r="HS410" s="490"/>
      <c r="HT410" s="492" t="s">
        <v>108</v>
      </c>
      <c r="HU410" s="490"/>
      <c r="HV410" s="491"/>
      <c r="HW410" s="486"/>
      <c r="HX410" s="486"/>
      <c r="HY410" s="486"/>
      <c r="HZ410" s="486"/>
      <c r="IA410" s="486"/>
      <c r="IB410" s="486"/>
      <c r="IC410" s="208" t="str">
        <f>"IV/"&amp;IC$6</f>
        <v>IV/2023</v>
      </c>
      <c r="ID410" s="487"/>
      <c r="IE410" s="489"/>
      <c r="IF410" s="490" t="s">
        <v>106</v>
      </c>
      <c r="IG410" s="490" t="str">
        <f t="shared" si="3872"/>
        <v>: Pertanian, Peternakan, Perburuan dan Jasa Pertanian</v>
      </c>
      <c r="IH410" s="490"/>
      <c r="II410" s="490"/>
      <c r="IJ410" s="490"/>
      <c r="IK410" s="492" t="s">
        <v>108</v>
      </c>
      <c r="IL410" s="490"/>
      <c r="IM410" s="491"/>
      <c r="IN410" s="486"/>
      <c r="IO410" s="486"/>
      <c r="IP410" s="486"/>
      <c r="IQ410" s="486"/>
      <c r="IR410" s="486"/>
      <c r="IS410" s="486"/>
      <c r="IT410" s="208" t="str">
        <f>"IV/"&amp;IT$6</f>
        <v>IV/2024</v>
      </c>
      <c r="IU410" s="487"/>
      <c r="IV410" s="489"/>
      <c r="IW410" s="490" t="s">
        <v>106</v>
      </c>
      <c r="IX410" s="490" t="str">
        <f t="shared" si="3873"/>
        <v>: Pertanian, Peternakan, Perburuan dan Jasa Pertanian</v>
      </c>
      <c r="IY410" s="490"/>
      <c r="IZ410" s="490"/>
      <c r="JA410" s="490"/>
      <c r="JB410" s="492" t="s">
        <v>108</v>
      </c>
      <c r="JC410" s="490"/>
      <c r="JD410" s="491"/>
      <c r="JE410" s="486"/>
      <c r="JF410" s="486"/>
      <c r="JG410" s="486"/>
      <c r="JH410" s="486"/>
      <c r="JI410" s="486"/>
      <c r="JJ410" s="486"/>
      <c r="JK410" s="208" t="str">
        <f>"IV/"&amp;JK$6</f>
        <v>IV/2025</v>
      </c>
      <c r="JL410" s="488"/>
      <c r="JM410" s="489"/>
      <c r="JN410" s="490" t="s">
        <v>106</v>
      </c>
      <c r="JO410" s="490" t="str">
        <f t="shared" si="3874"/>
        <v>: Pertanian, Peternakan, Perburuan dan Jasa Pertanian</v>
      </c>
      <c r="JP410" s="490"/>
      <c r="JQ410" s="490"/>
      <c r="JR410" s="490"/>
      <c r="JS410" s="492" t="s">
        <v>108</v>
      </c>
      <c r="JT410" s="490"/>
      <c r="JU410" s="491"/>
      <c r="JV410" s="486"/>
      <c r="JW410" s="486"/>
      <c r="JX410" s="486"/>
      <c r="JY410" s="486"/>
      <c r="JZ410" s="486"/>
      <c r="KA410" s="486"/>
      <c r="KB410" s="208" t="str">
        <f>"IV/"&amp;KB$6</f>
        <v>IV/2026</v>
      </c>
      <c r="KC410" s="488"/>
      <c r="KD410" s="489"/>
      <c r="KE410" s="490" t="s">
        <v>106</v>
      </c>
      <c r="KF410" s="490" t="str">
        <f t="shared" si="3875"/>
        <v>: Pertanian, Peternakan, Perburuan dan Jasa Pertanian</v>
      </c>
      <c r="KG410" s="490"/>
      <c r="KH410" s="490"/>
      <c r="KI410" s="490"/>
      <c r="KJ410" s="492" t="s">
        <v>108</v>
      </c>
      <c r="KK410" s="490"/>
      <c r="KL410" s="491"/>
      <c r="KM410" s="486"/>
      <c r="KN410" s="486"/>
      <c r="KO410" s="486"/>
      <c r="KP410" s="486"/>
      <c r="KQ410" s="486"/>
      <c r="KR410" s="486"/>
      <c r="KS410" s="208" t="str">
        <f>"IV/"&amp;KS$6</f>
        <v>IV/2027</v>
      </c>
      <c r="KT410" s="488"/>
      <c r="KU410" s="486"/>
    </row>
    <row r="411" ht="15.0" customHeight="1">
      <c r="A411" s="489"/>
      <c r="B411" s="490" t="s">
        <v>109</v>
      </c>
      <c r="C411" s="490" t="str">
        <f t="shared" si="3858"/>
        <v>: Tanaman Hortikultura Semusim   </v>
      </c>
      <c r="D411" s="490"/>
      <c r="E411" s="490"/>
      <c r="F411" s="490"/>
      <c r="G411" s="493" t="s">
        <v>202</v>
      </c>
      <c r="H411" s="490"/>
      <c r="I411" s="491"/>
      <c r="J411" s="486"/>
      <c r="K411" s="486"/>
      <c r="L411" s="486"/>
      <c r="M411" s="486"/>
      <c r="N411" s="486"/>
      <c r="O411" s="486"/>
      <c r="P411" s="46"/>
      <c r="Q411" s="487"/>
      <c r="R411" s="489"/>
      <c r="S411" s="490" t="s">
        <v>109</v>
      </c>
      <c r="T411" s="490" t="str">
        <f t="shared" si="3859"/>
        <v>: Tanaman Hortikultura Semusim   </v>
      </c>
      <c r="U411" s="490"/>
      <c r="V411" s="490"/>
      <c r="W411" s="490"/>
      <c r="X411" s="493" t="s">
        <v>202</v>
      </c>
      <c r="Y411" s="490"/>
      <c r="Z411" s="491"/>
      <c r="AA411" s="486"/>
      <c r="AB411" s="486"/>
      <c r="AC411" s="486"/>
      <c r="AD411" s="486"/>
      <c r="AE411" s="486"/>
      <c r="AF411" s="486"/>
      <c r="AG411" s="46"/>
      <c r="AH411" s="487"/>
      <c r="AI411" s="489"/>
      <c r="AJ411" s="490" t="s">
        <v>109</v>
      </c>
      <c r="AK411" s="490" t="str">
        <f t="shared" si="3860"/>
        <v>: Tanaman Hortikultura Semusim   </v>
      </c>
      <c r="AL411" s="490"/>
      <c r="AM411" s="490"/>
      <c r="AN411" s="490"/>
      <c r="AO411" s="493" t="s">
        <v>202</v>
      </c>
      <c r="AP411" s="490"/>
      <c r="AQ411" s="491"/>
      <c r="AR411" s="486"/>
      <c r="AS411" s="486"/>
      <c r="AT411" s="486"/>
      <c r="AU411" s="486"/>
      <c r="AV411" s="486"/>
      <c r="AW411" s="486"/>
      <c r="AX411" s="46"/>
      <c r="AY411" s="487"/>
      <c r="AZ411" s="489"/>
      <c r="BA411" s="490" t="s">
        <v>109</v>
      </c>
      <c r="BB411" s="490" t="str">
        <f t="shared" si="3861"/>
        <v>: Tanaman Hortikultura Semusim   </v>
      </c>
      <c r="BC411" s="490"/>
      <c r="BD411" s="490"/>
      <c r="BE411" s="490"/>
      <c r="BF411" s="493" t="s">
        <v>202</v>
      </c>
      <c r="BG411" s="490"/>
      <c r="BH411" s="491"/>
      <c r="BI411" s="486"/>
      <c r="BJ411" s="486"/>
      <c r="BK411" s="486"/>
      <c r="BL411" s="486"/>
      <c r="BM411" s="486"/>
      <c r="BN411" s="486"/>
      <c r="BO411" s="46"/>
      <c r="BP411" s="487"/>
      <c r="BQ411" s="489"/>
      <c r="BR411" s="490" t="s">
        <v>109</v>
      </c>
      <c r="BS411" s="490" t="str">
        <f t="shared" si="3862"/>
        <v>: Tanaman Hortikultura Semusim   </v>
      </c>
      <c r="BT411" s="490"/>
      <c r="BU411" s="490"/>
      <c r="BV411" s="490"/>
      <c r="BW411" s="493" t="s">
        <v>202</v>
      </c>
      <c r="BX411" s="490"/>
      <c r="BY411" s="491"/>
      <c r="BZ411" s="486"/>
      <c r="CA411" s="486"/>
      <c r="CB411" s="486"/>
      <c r="CC411" s="486"/>
      <c r="CD411" s="486"/>
      <c r="CE411" s="486"/>
      <c r="CF411" s="46"/>
      <c r="CG411" s="487"/>
      <c r="CH411" s="489"/>
      <c r="CI411" s="490" t="s">
        <v>109</v>
      </c>
      <c r="CJ411" s="490" t="str">
        <f t="shared" si="3863"/>
        <v>: Tanaman Hortikultura Semusim   </v>
      </c>
      <c r="CK411" s="490"/>
      <c r="CL411" s="490"/>
      <c r="CM411" s="490"/>
      <c r="CN411" s="493" t="s">
        <v>202</v>
      </c>
      <c r="CO411" s="490"/>
      <c r="CP411" s="491"/>
      <c r="CQ411" s="486"/>
      <c r="CR411" s="486"/>
      <c r="CS411" s="486"/>
      <c r="CT411" s="486"/>
      <c r="CU411" s="486"/>
      <c r="CV411" s="486"/>
      <c r="CW411" s="46"/>
      <c r="CX411" s="487"/>
      <c r="CY411" s="489"/>
      <c r="CZ411" s="490" t="s">
        <v>109</v>
      </c>
      <c r="DA411" s="490" t="str">
        <f t="shared" si="3864"/>
        <v>: Tanaman Hortikultura Semusim   </v>
      </c>
      <c r="DB411" s="490"/>
      <c r="DC411" s="490"/>
      <c r="DD411" s="490"/>
      <c r="DE411" s="493" t="s">
        <v>202</v>
      </c>
      <c r="DF411" s="490"/>
      <c r="DG411" s="491"/>
      <c r="DH411" s="486"/>
      <c r="DI411" s="486"/>
      <c r="DJ411" s="486"/>
      <c r="DK411" s="486"/>
      <c r="DL411" s="486"/>
      <c r="DM411" s="486"/>
      <c r="DN411" s="46"/>
      <c r="DO411" s="487"/>
      <c r="DP411" s="489"/>
      <c r="DQ411" s="490" t="s">
        <v>109</v>
      </c>
      <c r="DR411" s="490" t="str">
        <f t="shared" si="3865"/>
        <v>: Tanaman Hortikultura Semusim   </v>
      </c>
      <c r="DS411" s="490"/>
      <c r="DT411" s="490"/>
      <c r="DU411" s="490"/>
      <c r="DV411" s="493" t="s">
        <v>202</v>
      </c>
      <c r="DW411" s="490"/>
      <c r="DX411" s="491"/>
      <c r="DY411" s="486"/>
      <c r="DZ411" s="486"/>
      <c r="EA411" s="486"/>
      <c r="EB411" s="486"/>
      <c r="EC411" s="486"/>
      <c r="ED411" s="486"/>
      <c r="EE411" s="46"/>
      <c r="EF411" s="487"/>
      <c r="EG411" s="489"/>
      <c r="EH411" s="490" t="s">
        <v>109</v>
      </c>
      <c r="EI411" s="490" t="str">
        <f t="shared" si="3866"/>
        <v>: Tanaman Hortikultura Semusim   </v>
      </c>
      <c r="EJ411" s="490"/>
      <c r="EK411" s="490"/>
      <c r="EL411" s="490"/>
      <c r="EM411" s="493" t="s">
        <v>202</v>
      </c>
      <c r="EN411" s="490"/>
      <c r="EO411" s="491"/>
      <c r="EP411" s="486"/>
      <c r="EQ411" s="486"/>
      <c r="ER411" s="486"/>
      <c r="ES411" s="486"/>
      <c r="ET411" s="486"/>
      <c r="EU411" s="486"/>
      <c r="EV411" s="46"/>
      <c r="EW411" s="487"/>
      <c r="EX411" s="489"/>
      <c r="EY411" s="490" t="s">
        <v>109</v>
      </c>
      <c r="EZ411" s="490" t="str">
        <f t="shared" si="3867"/>
        <v>: Tanaman Hortikultura Semusim   </v>
      </c>
      <c r="FA411" s="490"/>
      <c r="FB411" s="490"/>
      <c r="FC411" s="490"/>
      <c r="FD411" s="493" t="s">
        <v>202</v>
      </c>
      <c r="FE411" s="490"/>
      <c r="FF411" s="491"/>
      <c r="FG411" s="486"/>
      <c r="FH411" s="486"/>
      <c r="FI411" s="486"/>
      <c r="FJ411" s="486"/>
      <c r="FK411" s="486"/>
      <c r="FL411" s="486"/>
      <c r="FM411" s="46"/>
      <c r="FN411" s="487"/>
      <c r="FO411" s="489"/>
      <c r="FP411" s="490" t="s">
        <v>109</v>
      </c>
      <c r="FQ411" s="490" t="str">
        <f t="shared" si="3868"/>
        <v>: Tanaman Hortikultura Semusim   </v>
      </c>
      <c r="FR411" s="490"/>
      <c r="FS411" s="490"/>
      <c r="FT411" s="490"/>
      <c r="FU411" s="493" t="s">
        <v>202</v>
      </c>
      <c r="FV411" s="490"/>
      <c r="FW411" s="491"/>
      <c r="FX411" s="486"/>
      <c r="FY411" s="486"/>
      <c r="FZ411" s="486"/>
      <c r="GA411" s="486"/>
      <c r="GB411" s="486"/>
      <c r="GC411" s="486"/>
      <c r="GD411" s="46"/>
      <c r="GE411" s="487"/>
      <c r="GF411" s="489"/>
      <c r="GG411" s="490" t="s">
        <v>109</v>
      </c>
      <c r="GH411" s="490" t="str">
        <f t="shared" si="3869"/>
        <v>: Tanaman Hortikultura Semusim   </v>
      </c>
      <c r="GI411" s="490"/>
      <c r="GJ411" s="490"/>
      <c r="GK411" s="490"/>
      <c r="GL411" s="493" t="s">
        <v>202</v>
      </c>
      <c r="GM411" s="490"/>
      <c r="GN411" s="491"/>
      <c r="GO411" s="486"/>
      <c r="GP411" s="486"/>
      <c r="GQ411" s="486"/>
      <c r="GR411" s="486"/>
      <c r="GS411" s="486"/>
      <c r="GT411" s="486"/>
      <c r="GU411" s="46"/>
      <c r="GV411" s="487"/>
      <c r="GW411" s="489"/>
      <c r="GX411" s="490" t="s">
        <v>109</v>
      </c>
      <c r="GY411" s="490" t="str">
        <f t="shared" si="3870"/>
        <v>: Tanaman Hortikultura Semusim   </v>
      </c>
      <c r="GZ411" s="490"/>
      <c r="HA411" s="490"/>
      <c r="HB411" s="490"/>
      <c r="HC411" s="493" t="s">
        <v>202</v>
      </c>
      <c r="HD411" s="490"/>
      <c r="HE411" s="491"/>
      <c r="HF411" s="486"/>
      <c r="HG411" s="486"/>
      <c r="HH411" s="486"/>
      <c r="HI411" s="486"/>
      <c r="HJ411" s="486"/>
      <c r="HK411" s="486"/>
      <c r="HL411" s="46"/>
      <c r="HM411" s="487"/>
      <c r="HN411" s="489"/>
      <c r="HO411" s="490" t="s">
        <v>109</v>
      </c>
      <c r="HP411" s="490" t="str">
        <f t="shared" si="3871"/>
        <v>: Tanaman Hortikultura Semusim   </v>
      </c>
      <c r="HQ411" s="490"/>
      <c r="HR411" s="490"/>
      <c r="HS411" s="490"/>
      <c r="HT411" s="493" t="s">
        <v>202</v>
      </c>
      <c r="HU411" s="490"/>
      <c r="HV411" s="491"/>
      <c r="HW411" s="486"/>
      <c r="HX411" s="486"/>
      <c r="HY411" s="486"/>
      <c r="HZ411" s="486"/>
      <c r="IA411" s="486"/>
      <c r="IB411" s="486"/>
      <c r="IC411" s="46"/>
      <c r="ID411" s="487"/>
      <c r="IE411" s="489"/>
      <c r="IF411" s="490" t="s">
        <v>109</v>
      </c>
      <c r="IG411" s="490" t="str">
        <f t="shared" si="3872"/>
        <v>: Tanaman Hortikultura Semusim   </v>
      </c>
      <c r="IH411" s="490"/>
      <c r="II411" s="490"/>
      <c r="IJ411" s="490"/>
      <c r="IK411" s="493" t="s">
        <v>202</v>
      </c>
      <c r="IL411" s="490"/>
      <c r="IM411" s="491"/>
      <c r="IN411" s="486"/>
      <c r="IO411" s="486"/>
      <c r="IP411" s="486"/>
      <c r="IQ411" s="486"/>
      <c r="IR411" s="486"/>
      <c r="IS411" s="486"/>
      <c r="IT411" s="46"/>
      <c r="IU411" s="487"/>
      <c r="IV411" s="489"/>
      <c r="IW411" s="490" t="s">
        <v>109</v>
      </c>
      <c r="IX411" s="490" t="str">
        <f t="shared" si="3873"/>
        <v>: Tanaman Hortikultura Semusim   </v>
      </c>
      <c r="IY411" s="490"/>
      <c r="IZ411" s="490"/>
      <c r="JA411" s="490"/>
      <c r="JB411" s="493" t="s">
        <v>202</v>
      </c>
      <c r="JC411" s="490"/>
      <c r="JD411" s="491"/>
      <c r="JE411" s="486"/>
      <c r="JF411" s="486"/>
      <c r="JG411" s="486"/>
      <c r="JH411" s="486"/>
      <c r="JI411" s="486"/>
      <c r="JJ411" s="486"/>
      <c r="JK411" s="46"/>
      <c r="JL411" s="488"/>
      <c r="JM411" s="489"/>
      <c r="JN411" s="490" t="s">
        <v>109</v>
      </c>
      <c r="JO411" s="490" t="str">
        <f t="shared" si="3874"/>
        <v>: Tanaman Hortikultura Semusim   </v>
      </c>
      <c r="JP411" s="490"/>
      <c r="JQ411" s="490"/>
      <c r="JR411" s="490"/>
      <c r="JS411" s="493" t="s">
        <v>202</v>
      </c>
      <c r="JT411" s="490"/>
      <c r="JU411" s="491"/>
      <c r="JV411" s="486"/>
      <c r="JW411" s="486"/>
      <c r="JX411" s="486"/>
      <c r="JY411" s="486"/>
      <c r="JZ411" s="486"/>
      <c r="KA411" s="486"/>
      <c r="KB411" s="46"/>
      <c r="KC411" s="488"/>
      <c r="KD411" s="489"/>
      <c r="KE411" s="490" t="s">
        <v>109</v>
      </c>
      <c r="KF411" s="490" t="str">
        <f t="shared" si="3875"/>
        <v>: Tanaman Hortikultura Semusim   </v>
      </c>
      <c r="KG411" s="490"/>
      <c r="KH411" s="490"/>
      <c r="KI411" s="490"/>
      <c r="KJ411" s="493" t="s">
        <v>202</v>
      </c>
      <c r="KK411" s="490"/>
      <c r="KL411" s="491"/>
      <c r="KM411" s="486"/>
      <c r="KN411" s="486"/>
      <c r="KO411" s="486"/>
      <c r="KP411" s="486"/>
      <c r="KQ411" s="486"/>
      <c r="KR411" s="486"/>
      <c r="KS411" s="46"/>
      <c r="KT411" s="488"/>
      <c r="KU411" s="486"/>
    </row>
    <row r="412" ht="15.75" customHeight="1">
      <c r="A412" s="494"/>
      <c r="B412" s="495" t="s">
        <v>111</v>
      </c>
      <c r="C412" s="495" t="str">
        <f t="shared" si="3858"/>
        <v>: Revaluasi </v>
      </c>
      <c r="D412" s="495"/>
      <c r="E412" s="495"/>
      <c r="F412" s="495"/>
      <c r="G412" s="495" t="str">
        <f>"Tahun "&amp;P$6</f>
        <v>Tahun 2010</v>
      </c>
      <c r="H412" s="495"/>
      <c r="I412" s="496"/>
      <c r="J412" s="486"/>
      <c r="K412" s="486"/>
      <c r="L412" s="486"/>
      <c r="M412" s="486"/>
      <c r="N412" s="486"/>
      <c r="O412" s="486"/>
      <c r="P412" s="486"/>
      <c r="Q412" s="487"/>
      <c r="R412" s="494"/>
      <c r="S412" s="495" t="s">
        <v>111</v>
      </c>
      <c r="T412" s="495" t="str">
        <f t="shared" si="3859"/>
        <v>: Revaluasi </v>
      </c>
      <c r="U412" s="495"/>
      <c r="V412" s="495"/>
      <c r="W412" s="495"/>
      <c r="X412" s="495" t="str">
        <f>"Tahun "&amp;AG$6</f>
        <v>Tahun 2011</v>
      </c>
      <c r="Y412" s="495"/>
      <c r="Z412" s="496"/>
      <c r="AA412" s="486"/>
      <c r="AB412" s="486"/>
      <c r="AC412" s="486"/>
      <c r="AD412" s="486"/>
      <c r="AE412" s="486"/>
      <c r="AF412" s="486"/>
      <c r="AG412" s="486"/>
      <c r="AH412" s="487"/>
      <c r="AI412" s="494"/>
      <c r="AJ412" s="495" t="s">
        <v>111</v>
      </c>
      <c r="AK412" s="495" t="str">
        <f t="shared" si="3860"/>
        <v>: Revaluasi </v>
      </c>
      <c r="AL412" s="495"/>
      <c r="AM412" s="495"/>
      <c r="AN412" s="495"/>
      <c r="AO412" s="495" t="str">
        <f>"Tahun "&amp;AX$6</f>
        <v>Tahun 2012</v>
      </c>
      <c r="AP412" s="495"/>
      <c r="AQ412" s="496"/>
      <c r="AR412" s="486"/>
      <c r="AS412" s="486"/>
      <c r="AT412" s="486"/>
      <c r="AU412" s="486"/>
      <c r="AV412" s="486"/>
      <c r="AW412" s="486"/>
      <c r="AX412" s="486"/>
      <c r="AY412" s="487"/>
      <c r="AZ412" s="494"/>
      <c r="BA412" s="495" t="s">
        <v>111</v>
      </c>
      <c r="BB412" s="495" t="str">
        <f t="shared" si="3861"/>
        <v>: Revaluasi </v>
      </c>
      <c r="BC412" s="495"/>
      <c r="BD412" s="495"/>
      <c r="BE412" s="495"/>
      <c r="BF412" s="495" t="str">
        <f>"Tahun "&amp;BO$6</f>
        <v>Tahun 2013</v>
      </c>
      <c r="BG412" s="495"/>
      <c r="BH412" s="496"/>
      <c r="BI412" s="486"/>
      <c r="BJ412" s="486"/>
      <c r="BK412" s="486"/>
      <c r="BL412" s="486"/>
      <c r="BM412" s="486"/>
      <c r="BN412" s="486"/>
      <c r="BO412" s="486"/>
      <c r="BP412" s="487"/>
      <c r="BQ412" s="494"/>
      <c r="BR412" s="495" t="s">
        <v>111</v>
      </c>
      <c r="BS412" s="495" t="str">
        <f t="shared" si="3862"/>
        <v>: Revaluasi </v>
      </c>
      <c r="BT412" s="495"/>
      <c r="BU412" s="495"/>
      <c r="BV412" s="495"/>
      <c r="BW412" s="495" t="str">
        <f>"Tahun "&amp;CF$6</f>
        <v>Tahun 2014</v>
      </c>
      <c r="BX412" s="495"/>
      <c r="BY412" s="496"/>
      <c r="BZ412" s="486"/>
      <c r="CA412" s="486"/>
      <c r="CB412" s="486"/>
      <c r="CC412" s="486"/>
      <c r="CD412" s="486"/>
      <c r="CE412" s="486"/>
      <c r="CF412" s="486"/>
      <c r="CG412" s="487"/>
      <c r="CH412" s="494"/>
      <c r="CI412" s="495" t="s">
        <v>111</v>
      </c>
      <c r="CJ412" s="495" t="str">
        <f t="shared" si="3863"/>
        <v>: Revaluasi </v>
      </c>
      <c r="CK412" s="495"/>
      <c r="CL412" s="495"/>
      <c r="CM412" s="495"/>
      <c r="CN412" s="495" t="str">
        <f>"Tahun "&amp;CW$6</f>
        <v>Tahun 2015</v>
      </c>
      <c r="CO412" s="495"/>
      <c r="CP412" s="496"/>
      <c r="CQ412" s="486"/>
      <c r="CR412" s="486"/>
      <c r="CS412" s="486"/>
      <c r="CT412" s="486"/>
      <c r="CU412" s="486"/>
      <c r="CV412" s="486"/>
      <c r="CW412" s="486"/>
      <c r="CX412" s="487"/>
      <c r="CY412" s="494"/>
      <c r="CZ412" s="495" t="s">
        <v>111</v>
      </c>
      <c r="DA412" s="495" t="str">
        <f t="shared" si="3864"/>
        <v>: Revaluasi </v>
      </c>
      <c r="DB412" s="495"/>
      <c r="DC412" s="495"/>
      <c r="DD412" s="495"/>
      <c r="DE412" s="495" t="str">
        <f>"Tahun "&amp;DN$6</f>
        <v>Tahun 2016</v>
      </c>
      <c r="DF412" s="495"/>
      <c r="DG412" s="496"/>
      <c r="DH412" s="486"/>
      <c r="DI412" s="486"/>
      <c r="DJ412" s="486"/>
      <c r="DK412" s="486"/>
      <c r="DL412" s="486"/>
      <c r="DM412" s="486"/>
      <c r="DN412" s="486"/>
      <c r="DO412" s="487"/>
      <c r="DP412" s="494"/>
      <c r="DQ412" s="495" t="s">
        <v>111</v>
      </c>
      <c r="DR412" s="495" t="str">
        <f t="shared" si="3865"/>
        <v>: Revaluasi </v>
      </c>
      <c r="DS412" s="495"/>
      <c r="DT412" s="495"/>
      <c r="DU412" s="495"/>
      <c r="DV412" s="495" t="str">
        <f>"Tahun "&amp;EE$6</f>
        <v>Tahun 2017</v>
      </c>
      <c r="DW412" s="495"/>
      <c r="DX412" s="496"/>
      <c r="DY412" s="486"/>
      <c r="DZ412" s="486"/>
      <c r="EA412" s="486"/>
      <c r="EB412" s="486"/>
      <c r="EC412" s="486"/>
      <c r="ED412" s="486"/>
      <c r="EE412" s="486"/>
      <c r="EF412" s="487"/>
      <c r="EG412" s="494"/>
      <c r="EH412" s="495" t="s">
        <v>111</v>
      </c>
      <c r="EI412" s="495" t="str">
        <f t="shared" si="3866"/>
        <v>: Revaluasi </v>
      </c>
      <c r="EJ412" s="495"/>
      <c r="EK412" s="495"/>
      <c r="EL412" s="495"/>
      <c r="EM412" s="495" t="str">
        <f>"Tahun "&amp;EV$6</f>
        <v>Tahun 2018</v>
      </c>
      <c r="EN412" s="495"/>
      <c r="EO412" s="496"/>
      <c r="EP412" s="486"/>
      <c r="EQ412" s="486"/>
      <c r="ER412" s="486"/>
      <c r="ES412" s="486"/>
      <c r="ET412" s="486"/>
      <c r="EU412" s="486"/>
      <c r="EV412" s="486"/>
      <c r="EW412" s="487"/>
      <c r="EX412" s="494"/>
      <c r="EY412" s="495" t="s">
        <v>111</v>
      </c>
      <c r="EZ412" s="495" t="str">
        <f t="shared" si="3867"/>
        <v>: Revaluasi </v>
      </c>
      <c r="FA412" s="495"/>
      <c r="FB412" s="495"/>
      <c r="FC412" s="495"/>
      <c r="FD412" s="495" t="str">
        <f>"Tahun "&amp;FM$6</f>
        <v>Tahun 2019</v>
      </c>
      <c r="FE412" s="495"/>
      <c r="FF412" s="496"/>
      <c r="FG412" s="486"/>
      <c r="FH412" s="486"/>
      <c r="FI412" s="486"/>
      <c r="FJ412" s="486"/>
      <c r="FK412" s="486"/>
      <c r="FL412" s="486"/>
      <c r="FM412" s="486"/>
      <c r="FN412" s="487"/>
      <c r="FO412" s="494"/>
      <c r="FP412" s="495" t="s">
        <v>111</v>
      </c>
      <c r="FQ412" s="495" t="str">
        <f t="shared" si="3868"/>
        <v>: Revaluasi </v>
      </c>
      <c r="FR412" s="495"/>
      <c r="FS412" s="495"/>
      <c r="FT412" s="495"/>
      <c r="FU412" s="495" t="str">
        <f>"Tahun "&amp;GD$6</f>
        <v>Tahun 2020</v>
      </c>
      <c r="FV412" s="495"/>
      <c r="FW412" s="496"/>
      <c r="FX412" s="486"/>
      <c r="FY412" s="486"/>
      <c r="FZ412" s="486"/>
      <c r="GA412" s="486"/>
      <c r="GB412" s="486"/>
      <c r="GC412" s="486"/>
      <c r="GD412" s="486"/>
      <c r="GE412" s="487"/>
      <c r="GF412" s="494"/>
      <c r="GG412" s="495" t="s">
        <v>111</v>
      </c>
      <c r="GH412" s="495" t="str">
        <f t="shared" si="3869"/>
        <v>: Revaluasi </v>
      </c>
      <c r="GI412" s="495"/>
      <c r="GJ412" s="495"/>
      <c r="GK412" s="495"/>
      <c r="GL412" s="495" t="str">
        <f>"Tahun "&amp;GU$6</f>
        <v>Tahun 2021</v>
      </c>
      <c r="GM412" s="495"/>
      <c r="GN412" s="496"/>
      <c r="GO412" s="486"/>
      <c r="GP412" s="486"/>
      <c r="GQ412" s="486"/>
      <c r="GR412" s="486"/>
      <c r="GS412" s="486"/>
      <c r="GT412" s="486"/>
      <c r="GU412" s="486"/>
      <c r="GV412" s="487"/>
      <c r="GW412" s="494"/>
      <c r="GX412" s="495" t="s">
        <v>111</v>
      </c>
      <c r="GY412" s="495" t="str">
        <f t="shared" si="3870"/>
        <v>: Revaluasi </v>
      </c>
      <c r="GZ412" s="495"/>
      <c r="HA412" s="495"/>
      <c r="HB412" s="495"/>
      <c r="HC412" s="495" t="str">
        <f>"Tahun "&amp;HL$6</f>
        <v>Tahun 2022</v>
      </c>
      <c r="HD412" s="495"/>
      <c r="HE412" s="496"/>
      <c r="HF412" s="486"/>
      <c r="HG412" s="486"/>
      <c r="HH412" s="486"/>
      <c r="HI412" s="486"/>
      <c r="HJ412" s="486"/>
      <c r="HK412" s="486"/>
      <c r="HL412" s="486"/>
      <c r="HM412" s="487"/>
      <c r="HN412" s="494"/>
      <c r="HO412" s="495" t="s">
        <v>111</v>
      </c>
      <c r="HP412" s="495" t="str">
        <f t="shared" si="3871"/>
        <v>: Revaluasi </v>
      </c>
      <c r="HQ412" s="495"/>
      <c r="HR412" s="495"/>
      <c r="HS412" s="495"/>
      <c r="HT412" s="495" t="str">
        <f>"Tahun "&amp;IC$6</f>
        <v>Tahun 2023</v>
      </c>
      <c r="HU412" s="495"/>
      <c r="HV412" s="496"/>
      <c r="HW412" s="486"/>
      <c r="HX412" s="486"/>
      <c r="HY412" s="486"/>
      <c r="HZ412" s="486"/>
      <c r="IA412" s="486"/>
      <c r="IB412" s="486"/>
      <c r="IC412" s="486"/>
      <c r="ID412" s="487"/>
      <c r="IE412" s="494"/>
      <c r="IF412" s="495" t="s">
        <v>111</v>
      </c>
      <c r="IG412" s="495" t="str">
        <f t="shared" si="3872"/>
        <v>: Revaluasi </v>
      </c>
      <c r="IH412" s="495"/>
      <c r="II412" s="495"/>
      <c r="IJ412" s="495"/>
      <c r="IK412" s="495" t="str">
        <f>"Tahun "&amp;IT$6</f>
        <v>Tahun 2024</v>
      </c>
      <c r="IL412" s="495"/>
      <c r="IM412" s="496"/>
      <c r="IN412" s="486"/>
      <c r="IO412" s="486"/>
      <c r="IP412" s="486"/>
      <c r="IQ412" s="486"/>
      <c r="IR412" s="486"/>
      <c r="IS412" s="486"/>
      <c r="IT412" s="486"/>
      <c r="IU412" s="487"/>
      <c r="IV412" s="494"/>
      <c r="IW412" s="495" t="s">
        <v>111</v>
      </c>
      <c r="IX412" s="495" t="str">
        <f t="shared" si="3873"/>
        <v>: Revaluasi </v>
      </c>
      <c r="IY412" s="495"/>
      <c r="IZ412" s="495"/>
      <c r="JA412" s="495"/>
      <c r="JB412" s="495" t="str">
        <f>"Tahun "&amp;JK$6</f>
        <v>Tahun 2025</v>
      </c>
      <c r="JC412" s="495"/>
      <c r="JD412" s="496"/>
      <c r="JE412" s="486"/>
      <c r="JF412" s="486"/>
      <c r="JG412" s="486"/>
      <c r="JH412" s="486"/>
      <c r="JI412" s="486"/>
      <c r="JJ412" s="486"/>
      <c r="JK412" s="486"/>
      <c r="JL412" s="487"/>
      <c r="JM412" s="494"/>
      <c r="JN412" s="495" t="s">
        <v>111</v>
      </c>
      <c r="JO412" s="495" t="str">
        <f t="shared" si="3874"/>
        <v>: Revaluasi </v>
      </c>
      <c r="JP412" s="495"/>
      <c r="JQ412" s="495"/>
      <c r="JR412" s="495"/>
      <c r="JS412" s="495" t="str">
        <f>"Tahun "&amp;KB$6</f>
        <v>Tahun 2026</v>
      </c>
      <c r="JT412" s="495"/>
      <c r="JU412" s="496"/>
      <c r="JV412" s="486"/>
      <c r="JW412" s="486"/>
      <c r="JX412" s="486"/>
      <c r="JY412" s="486"/>
      <c r="JZ412" s="486"/>
      <c r="KA412" s="486"/>
      <c r="KB412" s="486"/>
      <c r="KC412" s="487"/>
      <c r="KD412" s="494"/>
      <c r="KE412" s="495" t="s">
        <v>111</v>
      </c>
      <c r="KF412" s="495" t="str">
        <f t="shared" si="3875"/>
        <v>: Revaluasi </v>
      </c>
      <c r="KG412" s="495"/>
      <c r="KH412" s="495"/>
      <c r="KI412" s="495"/>
      <c r="KJ412" s="495" t="str">
        <f>"Tahun "&amp;KS$6</f>
        <v>Tahun 2027</v>
      </c>
      <c r="KK412" s="495"/>
      <c r="KL412" s="496"/>
      <c r="KM412" s="486"/>
      <c r="KN412" s="486"/>
      <c r="KO412" s="486"/>
      <c r="KP412" s="486"/>
      <c r="KQ412" s="486"/>
      <c r="KR412" s="486"/>
      <c r="KS412" s="486"/>
      <c r="KT412" s="487"/>
      <c r="KU412" s="486"/>
    </row>
    <row r="413" ht="15.75" customHeight="1">
      <c r="A413" s="497"/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498"/>
      <c r="N413" s="498"/>
      <c r="O413" s="498"/>
      <c r="P413" s="498"/>
      <c r="Q413" s="499"/>
      <c r="R413" s="497"/>
      <c r="S413" s="498"/>
      <c r="T413" s="498"/>
      <c r="U413" s="498"/>
      <c r="V413" s="498"/>
      <c r="W413" s="498"/>
      <c r="X413" s="498"/>
      <c r="Y413" s="498"/>
      <c r="Z413" s="498"/>
      <c r="AA413" s="498"/>
      <c r="AB413" s="498"/>
      <c r="AC413" s="498"/>
      <c r="AD413" s="498"/>
      <c r="AE413" s="498"/>
      <c r="AF413" s="498"/>
      <c r="AG413" s="498"/>
      <c r="AH413" s="499"/>
      <c r="AI413" s="497"/>
      <c r="AJ413" s="498"/>
      <c r="AK413" s="498"/>
      <c r="AL413" s="498"/>
      <c r="AM413" s="498"/>
      <c r="AN413" s="498"/>
      <c r="AO413" s="498"/>
      <c r="AP413" s="498"/>
      <c r="AQ413" s="498"/>
      <c r="AR413" s="498"/>
      <c r="AS413" s="498"/>
      <c r="AT413" s="498"/>
      <c r="AU413" s="498"/>
      <c r="AV413" s="498"/>
      <c r="AW413" s="498"/>
      <c r="AX413" s="498"/>
      <c r="AY413" s="499"/>
      <c r="AZ413" s="497"/>
      <c r="BA413" s="498"/>
      <c r="BB413" s="498"/>
      <c r="BC413" s="498"/>
      <c r="BD413" s="498"/>
      <c r="BE413" s="498"/>
      <c r="BF413" s="498"/>
      <c r="BG413" s="498"/>
      <c r="BH413" s="498"/>
      <c r="BI413" s="498"/>
      <c r="BJ413" s="498"/>
      <c r="BK413" s="498"/>
      <c r="BL413" s="498"/>
      <c r="BM413" s="498"/>
      <c r="BN413" s="498"/>
      <c r="BO413" s="498"/>
      <c r="BP413" s="499"/>
      <c r="BQ413" s="497"/>
      <c r="BR413" s="498"/>
      <c r="BS413" s="498"/>
      <c r="BT413" s="498"/>
      <c r="BU413" s="498"/>
      <c r="BV413" s="498"/>
      <c r="BW413" s="498"/>
      <c r="BX413" s="498"/>
      <c r="BY413" s="498"/>
      <c r="BZ413" s="498"/>
      <c r="CA413" s="498"/>
      <c r="CB413" s="498"/>
      <c r="CC413" s="498"/>
      <c r="CD413" s="498"/>
      <c r="CE413" s="498"/>
      <c r="CF413" s="498"/>
      <c r="CG413" s="499"/>
      <c r="CH413" s="497"/>
      <c r="CI413" s="498"/>
      <c r="CJ413" s="498"/>
      <c r="CK413" s="498"/>
      <c r="CL413" s="498"/>
      <c r="CM413" s="498"/>
      <c r="CN413" s="498"/>
      <c r="CO413" s="498"/>
      <c r="CP413" s="498"/>
      <c r="CQ413" s="498"/>
      <c r="CR413" s="498"/>
      <c r="CS413" s="498"/>
      <c r="CT413" s="498"/>
      <c r="CU413" s="498"/>
      <c r="CV413" s="498"/>
      <c r="CW413" s="498"/>
      <c r="CX413" s="499"/>
      <c r="CY413" s="497"/>
      <c r="CZ413" s="498"/>
      <c r="DA413" s="498"/>
      <c r="DB413" s="498"/>
      <c r="DC413" s="498"/>
      <c r="DD413" s="498"/>
      <c r="DE413" s="498"/>
      <c r="DF413" s="498"/>
      <c r="DG413" s="498"/>
      <c r="DH413" s="498"/>
      <c r="DI413" s="498"/>
      <c r="DJ413" s="498"/>
      <c r="DK413" s="498"/>
      <c r="DL413" s="498"/>
      <c r="DM413" s="498"/>
      <c r="DN413" s="498"/>
      <c r="DO413" s="499"/>
      <c r="DP413" s="497"/>
      <c r="DQ413" s="498"/>
      <c r="DR413" s="498"/>
      <c r="DS413" s="498"/>
      <c r="DT413" s="498"/>
      <c r="DU413" s="498"/>
      <c r="DV413" s="498"/>
      <c r="DW413" s="498"/>
      <c r="DX413" s="498"/>
      <c r="DY413" s="498"/>
      <c r="DZ413" s="498"/>
      <c r="EA413" s="498"/>
      <c r="EB413" s="498"/>
      <c r="EC413" s="498"/>
      <c r="ED413" s="498"/>
      <c r="EE413" s="498"/>
      <c r="EF413" s="499"/>
      <c r="EG413" s="497"/>
      <c r="EH413" s="498"/>
      <c r="EI413" s="498"/>
      <c r="EJ413" s="498"/>
      <c r="EK413" s="498"/>
      <c r="EL413" s="498"/>
      <c r="EM413" s="498"/>
      <c r="EN413" s="498"/>
      <c r="EO413" s="498"/>
      <c r="EP413" s="498"/>
      <c r="EQ413" s="498"/>
      <c r="ER413" s="498"/>
      <c r="ES413" s="498"/>
      <c r="ET413" s="498"/>
      <c r="EU413" s="498"/>
      <c r="EV413" s="498"/>
      <c r="EW413" s="499"/>
      <c r="EX413" s="497"/>
      <c r="EY413" s="498"/>
      <c r="EZ413" s="498"/>
      <c r="FA413" s="498"/>
      <c r="FB413" s="498"/>
      <c r="FC413" s="498"/>
      <c r="FD413" s="498"/>
      <c r="FE413" s="498"/>
      <c r="FF413" s="498"/>
      <c r="FG413" s="498"/>
      <c r="FH413" s="498"/>
      <c r="FI413" s="498"/>
      <c r="FJ413" s="498"/>
      <c r="FK413" s="498"/>
      <c r="FL413" s="498"/>
      <c r="FM413" s="498"/>
      <c r="FN413" s="499"/>
      <c r="FO413" s="497"/>
      <c r="FP413" s="498"/>
      <c r="FQ413" s="498"/>
      <c r="FR413" s="498"/>
      <c r="FS413" s="498"/>
      <c r="FT413" s="498"/>
      <c r="FU413" s="498"/>
      <c r="FV413" s="498"/>
      <c r="FW413" s="498"/>
      <c r="FX413" s="498"/>
      <c r="FY413" s="498"/>
      <c r="FZ413" s="498"/>
      <c r="GA413" s="498"/>
      <c r="GB413" s="498"/>
      <c r="GC413" s="498"/>
      <c r="GD413" s="498"/>
      <c r="GE413" s="499"/>
      <c r="GF413" s="497"/>
      <c r="GG413" s="498"/>
      <c r="GH413" s="498"/>
      <c r="GI413" s="498"/>
      <c r="GJ413" s="498"/>
      <c r="GK413" s="498"/>
      <c r="GL413" s="498"/>
      <c r="GM413" s="498"/>
      <c r="GN413" s="498"/>
      <c r="GO413" s="498"/>
      <c r="GP413" s="498"/>
      <c r="GQ413" s="498"/>
      <c r="GR413" s="498"/>
      <c r="GS413" s="498"/>
      <c r="GT413" s="498"/>
      <c r="GU413" s="498"/>
      <c r="GV413" s="499"/>
      <c r="GW413" s="497"/>
      <c r="GX413" s="498"/>
      <c r="GY413" s="498"/>
      <c r="GZ413" s="498"/>
      <c r="HA413" s="498"/>
      <c r="HB413" s="498"/>
      <c r="HC413" s="498"/>
      <c r="HD413" s="498"/>
      <c r="HE413" s="498"/>
      <c r="HF413" s="498"/>
      <c r="HG413" s="498"/>
      <c r="HH413" s="498"/>
      <c r="HI413" s="498"/>
      <c r="HJ413" s="498"/>
      <c r="HK413" s="498"/>
      <c r="HL413" s="498"/>
      <c r="HM413" s="499"/>
      <c r="HN413" s="497"/>
      <c r="HO413" s="498"/>
      <c r="HP413" s="498"/>
      <c r="HQ413" s="498"/>
      <c r="HR413" s="498"/>
      <c r="HS413" s="498"/>
      <c r="HT413" s="498"/>
      <c r="HU413" s="498"/>
      <c r="HV413" s="498"/>
      <c r="HW413" s="498"/>
      <c r="HX413" s="498"/>
      <c r="HY413" s="498"/>
      <c r="HZ413" s="498"/>
      <c r="IA413" s="498"/>
      <c r="IB413" s="498"/>
      <c r="IC413" s="498"/>
      <c r="ID413" s="499"/>
      <c r="IE413" s="497"/>
      <c r="IF413" s="498"/>
      <c r="IG413" s="498"/>
      <c r="IH413" s="498"/>
      <c r="II413" s="498"/>
      <c r="IJ413" s="498"/>
      <c r="IK413" s="498"/>
      <c r="IL413" s="498"/>
      <c r="IM413" s="498"/>
      <c r="IN413" s="498"/>
      <c r="IO413" s="498"/>
      <c r="IP413" s="498"/>
      <c r="IQ413" s="498"/>
      <c r="IR413" s="498"/>
      <c r="IS413" s="498"/>
      <c r="IT413" s="498"/>
      <c r="IU413" s="499"/>
      <c r="IV413" s="497"/>
      <c r="IW413" s="498"/>
      <c r="IX413" s="498"/>
      <c r="IY413" s="498"/>
      <c r="IZ413" s="498"/>
      <c r="JA413" s="498"/>
      <c r="JB413" s="498"/>
      <c r="JC413" s="498"/>
      <c r="JD413" s="498"/>
      <c r="JE413" s="498"/>
      <c r="JF413" s="498"/>
      <c r="JG413" s="498"/>
      <c r="JH413" s="498"/>
      <c r="JI413" s="498"/>
      <c r="JJ413" s="498"/>
      <c r="JK413" s="498"/>
      <c r="JL413" s="499"/>
      <c r="JM413" s="497"/>
      <c r="JN413" s="498"/>
      <c r="JO413" s="498"/>
      <c r="JP413" s="498"/>
      <c r="JQ413" s="498"/>
      <c r="JR413" s="498"/>
      <c r="JS413" s="498"/>
      <c r="JT413" s="498"/>
      <c r="JU413" s="498"/>
      <c r="JV413" s="498"/>
      <c r="JW413" s="498"/>
      <c r="JX413" s="498"/>
      <c r="JY413" s="498"/>
      <c r="JZ413" s="498"/>
      <c r="KA413" s="498"/>
      <c r="KB413" s="498"/>
      <c r="KC413" s="499"/>
      <c r="KD413" s="497"/>
      <c r="KE413" s="498"/>
      <c r="KF413" s="498"/>
      <c r="KG413" s="498"/>
      <c r="KH413" s="498"/>
      <c r="KI413" s="498"/>
      <c r="KJ413" s="498"/>
      <c r="KK413" s="498"/>
      <c r="KL413" s="498"/>
      <c r="KM413" s="498"/>
      <c r="KN413" s="498"/>
      <c r="KO413" s="498"/>
      <c r="KP413" s="498"/>
      <c r="KQ413" s="498"/>
      <c r="KR413" s="498"/>
      <c r="KS413" s="498"/>
      <c r="KT413" s="499"/>
      <c r="KU413" s="498"/>
    </row>
    <row r="414" ht="33.75" customHeight="1">
      <c r="A414" s="500" t="s">
        <v>113</v>
      </c>
      <c r="B414" s="501" t="s">
        <v>114</v>
      </c>
      <c r="C414" s="502" t="s">
        <v>115</v>
      </c>
      <c r="D414" s="217"/>
      <c r="E414" s="217"/>
      <c r="F414" s="217"/>
      <c r="G414" s="218"/>
      <c r="H414" s="502" t="s">
        <v>116</v>
      </c>
      <c r="I414" s="218"/>
      <c r="J414" s="502" t="s">
        <v>117</v>
      </c>
      <c r="K414" s="217"/>
      <c r="L414" s="218"/>
      <c r="M414" s="501" t="s">
        <v>118</v>
      </c>
      <c r="N414" s="503" t="s">
        <v>119</v>
      </c>
      <c r="O414" s="218"/>
      <c r="P414" s="504" t="s">
        <v>120</v>
      </c>
      <c r="Q414" s="505"/>
      <c r="R414" s="500" t="s">
        <v>113</v>
      </c>
      <c r="S414" s="501" t="s">
        <v>114</v>
      </c>
      <c r="T414" s="502" t="s">
        <v>115</v>
      </c>
      <c r="U414" s="217"/>
      <c r="V414" s="217"/>
      <c r="W414" s="217"/>
      <c r="X414" s="218"/>
      <c r="Y414" s="502" t="s">
        <v>116</v>
      </c>
      <c r="Z414" s="218"/>
      <c r="AA414" s="502" t="s">
        <v>117</v>
      </c>
      <c r="AB414" s="217"/>
      <c r="AC414" s="218"/>
      <c r="AD414" s="501" t="s">
        <v>118</v>
      </c>
      <c r="AE414" s="503" t="s">
        <v>119</v>
      </c>
      <c r="AF414" s="218"/>
      <c r="AG414" s="504" t="s">
        <v>120</v>
      </c>
      <c r="AH414" s="505"/>
      <c r="AI414" s="500" t="s">
        <v>113</v>
      </c>
      <c r="AJ414" s="501" t="s">
        <v>114</v>
      </c>
      <c r="AK414" s="502" t="s">
        <v>115</v>
      </c>
      <c r="AL414" s="217"/>
      <c r="AM414" s="217"/>
      <c r="AN414" s="217"/>
      <c r="AO414" s="218"/>
      <c r="AP414" s="502" t="s">
        <v>116</v>
      </c>
      <c r="AQ414" s="218"/>
      <c r="AR414" s="502" t="s">
        <v>117</v>
      </c>
      <c r="AS414" s="217"/>
      <c r="AT414" s="218"/>
      <c r="AU414" s="501" t="s">
        <v>118</v>
      </c>
      <c r="AV414" s="503" t="s">
        <v>119</v>
      </c>
      <c r="AW414" s="218"/>
      <c r="AX414" s="504" t="s">
        <v>120</v>
      </c>
      <c r="AY414" s="505"/>
      <c r="AZ414" s="500" t="s">
        <v>113</v>
      </c>
      <c r="BA414" s="501" t="s">
        <v>114</v>
      </c>
      <c r="BB414" s="502" t="s">
        <v>115</v>
      </c>
      <c r="BC414" s="217"/>
      <c r="BD414" s="217"/>
      <c r="BE414" s="217"/>
      <c r="BF414" s="218"/>
      <c r="BG414" s="502" t="s">
        <v>116</v>
      </c>
      <c r="BH414" s="218"/>
      <c r="BI414" s="502" t="s">
        <v>117</v>
      </c>
      <c r="BJ414" s="217"/>
      <c r="BK414" s="218"/>
      <c r="BL414" s="501" t="s">
        <v>118</v>
      </c>
      <c r="BM414" s="503" t="s">
        <v>119</v>
      </c>
      <c r="BN414" s="218"/>
      <c r="BO414" s="504" t="s">
        <v>120</v>
      </c>
      <c r="BP414" s="505"/>
      <c r="BQ414" s="500" t="s">
        <v>113</v>
      </c>
      <c r="BR414" s="501" t="s">
        <v>114</v>
      </c>
      <c r="BS414" s="502" t="s">
        <v>115</v>
      </c>
      <c r="BT414" s="217"/>
      <c r="BU414" s="217"/>
      <c r="BV414" s="217"/>
      <c r="BW414" s="218"/>
      <c r="BX414" s="502" t="s">
        <v>116</v>
      </c>
      <c r="BY414" s="218"/>
      <c r="BZ414" s="502" t="s">
        <v>117</v>
      </c>
      <c r="CA414" s="217"/>
      <c r="CB414" s="218"/>
      <c r="CC414" s="501" t="s">
        <v>118</v>
      </c>
      <c r="CD414" s="503" t="s">
        <v>119</v>
      </c>
      <c r="CE414" s="218"/>
      <c r="CF414" s="504" t="s">
        <v>120</v>
      </c>
      <c r="CG414" s="505"/>
      <c r="CH414" s="500" t="s">
        <v>113</v>
      </c>
      <c r="CI414" s="501" t="s">
        <v>114</v>
      </c>
      <c r="CJ414" s="502" t="s">
        <v>115</v>
      </c>
      <c r="CK414" s="217"/>
      <c r="CL414" s="217"/>
      <c r="CM414" s="217"/>
      <c r="CN414" s="218"/>
      <c r="CO414" s="502" t="s">
        <v>116</v>
      </c>
      <c r="CP414" s="218"/>
      <c r="CQ414" s="502" t="s">
        <v>117</v>
      </c>
      <c r="CR414" s="217"/>
      <c r="CS414" s="218"/>
      <c r="CT414" s="501" t="s">
        <v>118</v>
      </c>
      <c r="CU414" s="503" t="s">
        <v>119</v>
      </c>
      <c r="CV414" s="218"/>
      <c r="CW414" s="504" t="s">
        <v>120</v>
      </c>
      <c r="CX414" s="505"/>
      <c r="CY414" s="500" t="s">
        <v>113</v>
      </c>
      <c r="CZ414" s="501" t="s">
        <v>114</v>
      </c>
      <c r="DA414" s="502" t="s">
        <v>115</v>
      </c>
      <c r="DB414" s="217"/>
      <c r="DC414" s="217"/>
      <c r="DD414" s="217"/>
      <c r="DE414" s="218"/>
      <c r="DF414" s="502" t="s">
        <v>116</v>
      </c>
      <c r="DG414" s="218"/>
      <c r="DH414" s="502" t="s">
        <v>117</v>
      </c>
      <c r="DI414" s="217"/>
      <c r="DJ414" s="218"/>
      <c r="DK414" s="501" t="s">
        <v>118</v>
      </c>
      <c r="DL414" s="503" t="s">
        <v>119</v>
      </c>
      <c r="DM414" s="218"/>
      <c r="DN414" s="504" t="s">
        <v>120</v>
      </c>
      <c r="DO414" s="505"/>
      <c r="DP414" s="500" t="s">
        <v>113</v>
      </c>
      <c r="DQ414" s="501" t="s">
        <v>114</v>
      </c>
      <c r="DR414" s="502" t="s">
        <v>115</v>
      </c>
      <c r="DS414" s="217"/>
      <c r="DT414" s="217"/>
      <c r="DU414" s="217"/>
      <c r="DV414" s="218"/>
      <c r="DW414" s="502" t="s">
        <v>116</v>
      </c>
      <c r="DX414" s="218"/>
      <c r="DY414" s="502" t="s">
        <v>117</v>
      </c>
      <c r="DZ414" s="217"/>
      <c r="EA414" s="218"/>
      <c r="EB414" s="501" t="s">
        <v>118</v>
      </c>
      <c r="EC414" s="503" t="s">
        <v>119</v>
      </c>
      <c r="ED414" s="218"/>
      <c r="EE414" s="504" t="s">
        <v>120</v>
      </c>
      <c r="EF414" s="505"/>
      <c r="EG414" s="500" t="s">
        <v>113</v>
      </c>
      <c r="EH414" s="501" t="s">
        <v>114</v>
      </c>
      <c r="EI414" s="502" t="s">
        <v>115</v>
      </c>
      <c r="EJ414" s="217"/>
      <c r="EK414" s="217"/>
      <c r="EL414" s="217"/>
      <c r="EM414" s="218"/>
      <c r="EN414" s="502" t="s">
        <v>116</v>
      </c>
      <c r="EO414" s="218"/>
      <c r="EP414" s="502" t="s">
        <v>117</v>
      </c>
      <c r="EQ414" s="217"/>
      <c r="ER414" s="218"/>
      <c r="ES414" s="501" t="s">
        <v>118</v>
      </c>
      <c r="ET414" s="503" t="s">
        <v>119</v>
      </c>
      <c r="EU414" s="218"/>
      <c r="EV414" s="504" t="s">
        <v>120</v>
      </c>
      <c r="EW414" s="505"/>
      <c r="EX414" s="500" t="s">
        <v>113</v>
      </c>
      <c r="EY414" s="501" t="s">
        <v>114</v>
      </c>
      <c r="EZ414" s="502" t="s">
        <v>115</v>
      </c>
      <c r="FA414" s="217"/>
      <c r="FB414" s="217"/>
      <c r="FC414" s="217"/>
      <c r="FD414" s="218"/>
      <c r="FE414" s="502" t="s">
        <v>116</v>
      </c>
      <c r="FF414" s="218"/>
      <c r="FG414" s="502" t="s">
        <v>117</v>
      </c>
      <c r="FH414" s="217"/>
      <c r="FI414" s="218"/>
      <c r="FJ414" s="501" t="s">
        <v>118</v>
      </c>
      <c r="FK414" s="503" t="s">
        <v>119</v>
      </c>
      <c r="FL414" s="218"/>
      <c r="FM414" s="504" t="s">
        <v>120</v>
      </c>
      <c r="FN414" s="505"/>
      <c r="FO414" s="500" t="s">
        <v>113</v>
      </c>
      <c r="FP414" s="501" t="s">
        <v>114</v>
      </c>
      <c r="FQ414" s="502" t="s">
        <v>115</v>
      </c>
      <c r="FR414" s="217"/>
      <c r="FS414" s="217"/>
      <c r="FT414" s="217"/>
      <c r="FU414" s="218"/>
      <c r="FV414" s="502" t="s">
        <v>116</v>
      </c>
      <c r="FW414" s="218"/>
      <c r="FX414" s="502" t="s">
        <v>117</v>
      </c>
      <c r="FY414" s="217"/>
      <c r="FZ414" s="218"/>
      <c r="GA414" s="501" t="s">
        <v>118</v>
      </c>
      <c r="GB414" s="503" t="s">
        <v>119</v>
      </c>
      <c r="GC414" s="218"/>
      <c r="GD414" s="504" t="s">
        <v>120</v>
      </c>
      <c r="GE414" s="505"/>
      <c r="GF414" s="500" t="s">
        <v>113</v>
      </c>
      <c r="GG414" s="501" t="s">
        <v>114</v>
      </c>
      <c r="GH414" s="502" t="s">
        <v>115</v>
      </c>
      <c r="GI414" s="217"/>
      <c r="GJ414" s="217"/>
      <c r="GK414" s="217"/>
      <c r="GL414" s="218"/>
      <c r="GM414" s="502" t="s">
        <v>116</v>
      </c>
      <c r="GN414" s="218"/>
      <c r="GO414" s="502" t="s">
        <v>117</v>
      </c>
      <c r="GP414" s="217"/>
      <c r="GQ414" s="218"/>
      <c r="GR414" s="501" t="s">
        <v>118</v>
      </c>
      <c r="GS414" s="503" t="s">
        <v>119</v>
      </c>
      <c r="GT414" s="218"/>
      <c r="GU414" s="504" t="s">
        <v>120</v>
      </c>
      <c r="GV414" s="505"/>
      <c r="GW414" s="500" t="s">
        <v>113</v>
      </c>
      <c r="GX414" s="501" t="s">
        <v>114</v>
      </c>
      <c r="GY414" s="502" t="s">
        <v>115</v>
      </c>
      <c r="GZ414" s="217"/>
      <c r="HA414" s="217"/>
      <c r="HB414" s="217"/>
      <c r="HC414" s="218"/>
      <c r="HD414" s="502" t="s">
        <v>116</v>
      </c>
      <c r="HE414" s="218"/>
      <c r="HF414" s="502" t="s">
        <v>117</v>
      </c>
      <c r="HG414" s="217"/>
      <c r="HH414" s="218"/>
      <c r="HI414" s="501" t="s">
        <v>118</v>
      </c>
      <c r="HJ414" s="503" t="s">
        <v>119</v>
      </c>
      <c r="HK414" s="218"/>
      <c r="HL414" s="504" t="s">
        <v>120</v>
      </c>
      <c r="HM414" s="505"/>
      <c r="HN414" s="500" t="s">
        <v>113</v>
      </c>
      <c r="HO414" s="501" t="s">
        <v>114</v>
      </c>
      <c r="HP414" s="502" t="s">
        <v>115</v>
      </c>
      <c r="HQ414" s="217"/>
      <c r="HR414" s="217"/>
      <c r="HS414" s="217"/>
      <c r="HT414" s="218"/>
      <c r="HU414" s="502" t="s">
        <v>116</v>
      </c>
      <c r="HV414" s="218"/>
      <c r="HW414" s="502" t="s">
        <v>117</v>
      </c>
      <c r="HX414" s="217"/>
      <c r="HY414" s="218"/>
      <c r="HZ414" s="501" t="s">
        <v>118</v>
      </c>
      <c r="IA414" s="503" t="s">
        <v>119</v>
      </c>
      <c r="IB414" s="218"/>
      <c r="IC414" s="504" t="s">
        <v>120</v>
      </c>
      <c r="ID414" s="505"/>
      <c r="IE414" s="500" t="s">
        <v>113</v>
      </c>
      <c r="IF414" s="501" t="s">
        <v>114</v>
      </c>
      <c r="IG414" s="502" t="s">
        <v>115</v>
      </c>
      <c r="IH414" s="217"/>
      <c r="II414" s="217"/>
      <c r="IJ414" s="217"/>
      <c r="IK414" s="218"/>
      <c r="IL414" s="502" t="s">
        <v>116</v>
      </c>
      <c r="IM414" s="218"/>
      <c r="IN414" s="502" t="s">
        <v>117</v>
      </c>
      <c r="IO414" s="217"/>
      <c r="IP414" s="218"/>
      <c r="IQ414" s="501" t="s">
        <v>118</v>
      </c>
      <c r="IR414" s="503" t="s">
        <v>119</v>
      </c>
      <c r="IS414" s="218"/>
      <c r="IT414" s="504" t="s">
        <v>120</v>
      </c>
      <c r="IU414" s="505"/>
      <c r="IV414" s="500" t="s">
        <v>113</v>
      </c>
      <c r="IW414" s="501" t="s">
        <v>114</v>
      </c>
      <c r="IX414" s="502" t="s">
        <v>115</v>
      </c>
      <c r="IY414" s="217"/>
      <c r="IZ414" s="217"/>
      <c r="JA414" s="217"/>
      <c r="JB414" s="218"/>
      <c r="JC414" s="502" t="s">
        <v>116</v>
      </c>
      <c r="JD414" s="218"/>
      <c r="JE414" s="502" t="s">
        <v>117</v>
      </c>
      <c r="JF414" s="217"/>
      <c r="JG414" s="218"/>
      <c r="JH414" s="501" t="s">
        <v>118</v>
      </c>
      <c r="JI414" s="503" t="s">
        <v>119</v>
      </c>
      <c r="JJ414" s="218"/>
      <c r="JK414" s="504" t="s">
        <v>120</v>
      </c>
      <c r="JL414" s="506"/>
      <c r="JM414" s="500" t="s">
        <v>113</v>
      </c>
      <c r="JN414" s="501" t="s">
        <v>114</v>
      </c>
      <c r="JO414" s="502" t="s">
        <v>115</v>
      </c>
      <c r="JP414" s="217"/>
      <c r="JQ414" s="217"/>
      <c r="JR414" s="217"/>
      <c r="JS414" s="218"/>
      <c r="JT414" s="502" t="s">
        <v>116</v>
      </c>
      <c r="JU414" s="218"/>
      <c r="JV414" s="502" t="s">
        <v>117</v>
      </c>
      <c r="JW414" s="217"/>
      <c r="JX414" s="218"/>
      <c r="JY414" s="501" t="s">
        <v>118</v>
      </c>
      <c r="JZ414" s="503" t="s">
        <v>119</v>
      </c>
      <c r="KA414" s="218"/>
      <c r="KB414" s="504" t="s">
        <v>120</v>
      </c>
      <c r="KC414" s="506"/>
      <c r="KD414" s="500" t="s">
        <v>113</v>
      </c>
      <c r="KE414" s="501" t="s">
        <v>114</v>
      </c>
      <c r="KF414" s="502" t="s">
        <v>115</v>
      </c>
      <c r="KG414" s="217"/>
      <c r="KH414" s="217"/>
      <c r="KI414" s="217"/>
      <c r="KJ414" s="218"/>
      <c r="KK414" s="502" t="s">
        <v>116</v>
      </c>
      <c r="KL414" s="218"/>
      <c r="KM414" s="502" t="s">
        <v>117</v>
      </c>
      <c r="KN414" s="217"/>
      <c r="KO414" s="218"/>
      <c r="KP414" s="501" t="s">
        <v>118</v>
      </c>
      <c r="KQ414" s="503" t="s">
        <v>119</v>
      </c>
      <c r="KR414" s="218"/>
      <c r="KS414" s="504" t="s">
        <v>120</v>
      </c>
      <c r="KT414" s="506"/>
      <c r="KU414" s="507"/>
    </row>
    <row r="415" ht="66.0" customHeight="1">
      <c r="A415" s="224"/>
      <c r="B415" s="46"/>
      <c r="C415" s="508" t="s">
        <v>121</v>
      </c>
      <c r="D415" s="508" t="s">
        <v>122</v>
      </c>
      <c r="E415" s="509" t="s">
        <v>123</v>
      </c>
      <c r="F415" s="508" t="s">
        <v>124</v>
      </c>
      <c r="G415" s="508" t="s">
        <v>125</v>
      </c>
      <c r="H415" s="510" t="s">
        <v>126</v>
      </c>
      <c r="I415" s="508" t="s">
        <v>127</v>
      </c>
      <c r="J415" s="510" t="s">
        <v>128</v>
      </c>
      <c r="K415" s="508" t="s">
        <v>129</v>
      </c>
      <c r="L415" s="508" t="s">
        <v>130</v>
      </c>
      <c r="M415" s="46"/>
      <c r="N415" s="510" t="s">
        <v>126</v>
      </c>
      <c r="O415" s="510" t="s">
        <v>131</v>
      </c>
      <c r="P415" s="228"/>
      <c r="Q415" s="505"/>
      <c r="R415" s="224"/>
      <c r="S415" s="46"/>
      <c r="T415" s="508" t="s">
        <v>121</v>
      </c>
      <c r="U415" s="508" t="s">
        <v>122</v>
      </c>
      <c r="V415" s="509" t="s">
        <v>123</v>
      </c>
      <c r="W415" s="508" t="s">
        <v>124</v>
      </c>
      <c r="X415" s="508" t="s">
        <v>125</v>
      </c>
      <c r="Y415" s="510" t="s">
        <v>126</v>
      </c>
      <c r="Z415" s="508" t="s">
        <v>127</v>
      </c>
      <c r="AA415" s="510" t="s">
        <v>128</v>
      </c>
      <c r="AB415" s="508" t="s">
        <v>129</v>
      </c>
      <c r="AC415" s="508" t="s">
        <v>130</v>
      </c>
      <c r="AD415" s="46"/>
      <c r="AE415" s="510" t="s">
        <v>126</v>
      </c>
      <c r="AF415" s="510" t="s">
        <v>131</v>
      </c>
      <c r="AG415" s="228"/>
      <c r="AH415" s="505"/>
      <c r="AI415" s="224"/>
      <c r="AJ415" s="46"/>
      <c r="AK415" s="508" t="s">
        <v>121</v>
      </c>
      <c r="AL415" s="508" t="s">
        <v>122</v>
      </c>
      <c r="AM415" s="509" t="s">
        <v>123</v>
      </c>
      <c r="AN415" s="508" t="s">
        <v>124</v>
      </c>
      <c r="AO415" s="508" t="s">
        <v>125</v>
      </c>
      <c r="AP415" s="510" t="s">
        <v>126</v>
      </c>
      <c r="AQ415" s="508" t="s">
        <v>127</v>
      </c>
      <c r="AR415" s="510" t="s">
        <v>128</v>
      </c>
      <c r="AS415" s="508" t="s">
        <v>129</v>
      </c>
      <c r="AT415" s="508" t="s">
        <v>130</v>
      </c>
      <c r="AU415" s="46"/>
      <c r="AV415" s="510" t="s">
        <v>126</v>
      </c>
      <c r="AW415" s="510" t="s">
        <v>131</v>
      </c>
      <c r="AX415" s="228"/>
      <c r="AY415" s="505"/>
      <c r="AZ415" s="224"/>
      <c r="BA415" s="46"/>
      <c r="BB415" s="508" t="s">
        <v>121</v>
      </c>
      <c r="BC415" s="508" t="s">
        <v>122</v>
      </c>
      <c r="BD415" s="509" t="s">
        <v>123</v>
      </c>
      <c r="BE415" s="508" t="s">
        <v>124</v>
      </c>
      <c r="BF415" s="508" t="s">
        <v>125</v>
      </c>
      <c r="BG415" s="510" t="s">
        <v>126</v>
      </c>
      <c r="BH415" s="508" t="s">
        <v>127</v>
      </c>
      <c r="BI415" s="510" t="s">
        <v>128</v>
      </c>
      <c r="BJ415" s="508" t="s">
        <v>129</v>
      </c>
      <c r="BK415" s="508" t="s">
        <v>130</v>
      </c>
      <c r="BL415" s="46"/>
      <c r="BM415" s="510" t="s">
        <v>126</v>
      </c>
      <c r="BN415" s="510" t="s">
        <v>131</v>
      </c>
      <c r="BO415" s="228"/>
      <c r="BP415" s="505"/>
      <c r="BQ415" s="224"/>
      <c r="BR415" s="46"/>
      <c r="BS415" s="508" t="s">
        <v>121</v>
      </c>
      <c r="BT415" s="508" t="s">
        <v>122</v>
      </c>
      <c r="BU415" s="509" t="s">
        <v>123</v>
      </c>
      <c r="BV415" s="508" t="s">
        <v>124</v>
      </c>
      <c r="BW415" s="508" t="s">
        <v>125</v>
      </c>
      <c r="BX415" s="510" t="s">
        <v>126</v>
      </c>
      <c r="BY415" s="508" t="s">
        <v>127</v>
      </c>
      <c r="BZ415" s="510" t="s">
        <v>128</v>
      </c>
      <c r="CA415" s="508" t="s">
        <v>129</v>
      </c>
      <c r="CB415" s="508" t="s">
        <v>130</v>
      </c>
      <c r="CC415" s="46"/>
      <c r="CD415" s="510" t="s">
        <v>126</v>
      </c>
      <c r="CE415" s="510" t="s">
        <v>131</v>
      </c>
      <c r="CF415" s="228"/>
      <c r="CG415" s="505"/>
      <c r="CH415" s="224"/>
      <c r="CI415" s="46"/>
      <c r="CJ415" s="508" t="s">
        <v>121</v>
      </c>
      <c r="CK415" s="508" t="s">
        <v>122</v>
      </c>
      <c r="CL415" s="509" t="s">
        <v>123</v>
      </c>
      <c r="CM415" s="508" t="s">
        <v>124</v>
      </c>
      <c r="CN415" s="508" t="s">
        <v>125</v>
      </c>
      <c r="CO415" s="510" t="s">
        <v>126</v>
      </c>
      <c r="CP415" s="508" t="s">
        <v>127</v>
      </c>
      <c r="CQ415" s="510" t="s">
        <v>128</v>
      </c>
      <c r="CR415" s="508" t="s">
        <v>129</v>
      </c>
      <c r="CS415" s="508" t="s">
        <v>130</v>
      </c>
      <c r="CT415" s="46"/>
      <c r="CU415" s="510" t="s">
        <v>126</v>
      </c>
      <c r="CV415" s="510" t="s">
        <v>131</v>
      </c>
      <c r="CW415" s="228"/>
      <c r="CX415" s="505"/>
      <c r="CY415" s="224"/>
      <c r="CZ415" s="46"/>
      <c r="DA415" s="508" t="s">
        <v>121</v>
      </c>
      <c r="DB415" s="508" t="s">
        <v>122</v>
      </c>
      <c r="DC415" s="509" t="s">
        <v>123</v>
      </c>
      <c r="DD415" s="508" t="s">
        <v>124</v>
      </c>
      <c r="DE415" s="508" t="s">
        <v>125</v>
      </c>
      <c r="DF415" s="510" t="s">
        <v>126</v>
      </c>
      <c r="DG415" s="508" t="s">
        <v>127</v>
      </c>
      <c r="DH415" s="510" t="s">
        <v>128</v>
      </c>
      <c r="DI415" s="508" t="s">
        <v>129</v>
      </c>
      <c r="DJ415" s="508" t="s">
        <v>130</v>
      </c>
      <c r="DK415" s="46"/>
      <c r="DL415" s="510" t="s">
        <v>126</v>
      </c>
      <c r="DM415" s="510" t="s">
        <v>131</v>
      </c>
      <c r="DN415" s="228"/>
      <c r="DO415" s="505"/>
      <c r="DP415" s="224"/>
      <c r="DQ415" s="46"/>
      <c r="DR415" s="508" t="s">
        <v>121</v>
      </c>
      <c r="DS415" s="508" t="s">
        <v>122</v>
      </c>
      <c r="DT415" s="509" t="s">
        <v>123</v>
      </c>
      <c r="DU415" s="508" t="s">
        <v>124</v>
      </c>
      <c r="DV415" s="508" t="s">
        <v>125</v>
      </c>
      <c r="DW415" s="510" t="s">
        <v>126</v>
      </c>
      <c r="DX415" s="508" t="s">
        <v>127</v>
      </c>
      <c r="DY415" s="510" t="s">
        <v>128</v>
      </c>
      <c r="DZ415" s="508" t="s">
        <v>129</v>
      </c>
      <c r="EA415" s="508" t="s">
        <v>130</v>
      </c>
      <c r="EB415" s="46"/>
      <c r="EC415" s="510" t="s">
        <v>126</v>
      </c>
      <c r="ED415" s="510" t="s">
        <v>131</v>
      </c>
      <c r="EE415" s="228"/>
      <c r="EF415" s="505"/>
      <c r="EG415" s="224"/>
      <c r="EH415" s="46"/>
      <c r="EI415" s="508" t="s">
        <v>121</v>
      </c>
      <c r="EJ415" s="508" t="s">
        <v>122</v>
      </c>
      <c r="EK415" s="509" t="s">
        <v>123</v>
      </c>
      <c r="EL415" s="508" t="s">
        <v>124</v>
      </c>
      <c r="EM415" s="508" t="s">
        <v>125</v>
      </c>
      <c r="EN415" s="510" t="s">
        <v>126</v>
      </c>
      <c r="EO415" s="508" t="s">
        <v>127</v>
      </c>
      <c r="EP415" s="510" t="s">
        <v>128</v>
      </c>
      <c r="EQ415" s="508" t="s">
        <v>129</v>
      </c>
      <c r="ER415" s="508" t="s">
        <v>130</v>
      </c>
      <c r="ES415" s="46"/>
      <c r="ET415" s="510" t="s">
        <v>126</v>
      </c>
      <c r="EU415" s="510" t="s">
        <v>131</v>
      </c>
      <c r="EV415" s="228"/>
      <c r="EW415" s="505"/>
      <c r="EX415" s="224"/>
      <c r="EY415" s="46"/>
      <c r="EZ415" s="508" t="s">
        <v>121</v>
      </c>
      <c r="FA415" s="508" t="s">
        <v>122</v>
      </c>
      <c r="FB415" s="509" t="s">
        <v>123</v>
      </c>
      <c r="FC415" s="508" t="s">
        <v>124</v>
      </c>
      <c r="FD415" s="508" t="s">
        <v>125</v>
      </c>
      <c r="FE415" s="510" t="s">
        <v>126</v>
      </c>
      <c r="FF415" s="508" t="s">
        <v>127</v>
      </c>
      <c r="FG415" s="510" t="s">
        <v>128</v>
      </c>
      <c r="FH415" s="508" t="s">
        <v>129</v>
      </c>
      <c r="FI415" s="508" t="s">
        <v>130</v>
      </c>
      <c r="FJ415" s="46"/>
      <c r="FK415" s="510" t="s">
        <v>126</v>
      </c>
      <c r="FL415" s="510" t="s">
        <v>131</v>
      </c>
      <c r="FM415" s="228"/>
      <c r="FN415" s="505"/>
      <c r="FO415" s="224"/>
      <c r="FP415" s="46"/>
      <c r="FQ415" s="508" t="s">
        <v>121</v>
      </c>
      <c r="FR415" s="508" t="s">
        <v>122</v>
      </c>
      <c r="FS415" s="509" t="s">
        <v>123</v>
      </c>
      <c r="FT415" s="508" t="s">
        <v>124</v>
      </c>
      <c r="FU415" s="508" t="s">
        <v>125</v>
      </c>
      <c r="FV415" s="510" t="s">
        <v>126</v>
      </c>
      <c r="FW415" s="508" t="s">
        <v>127</v>
      </c>
      <c r="FX415" s="510" t="s">
        <v>128</v>
      </c>
      <c r="FY415" s="508" t="s">
        <v>129</v>
      </c>
      <c r="FZ415" s="508" t="s">
        <v>130</v>
      </c>
      <c r="GA415" s="46"/>
      <c r="GB415" s="510" t="s">
        <v>126</v>
      </c>
      <c r="GC415" s="510" t="s">
        <v>131</v>
      </c>
      <c r="GD415" s="228"/>
      <c r="GE415" s="505"/>
      <c r="GF415" s="224"/>
      <c r="GG415" s="46"/>
      <c r="GH415" s="508" t="s">
        <v>121</v>
      </c>
      <c r="GI415" s="508" t="s">
        <v>122</v>
      </c>
      <c r="GJ415" s="509" t="s">
        <v>123</v>
      </c>
      <c r="GK415" s="508" t="s">
        <v>124</v>
      </c>
      <c r="GL415" s="508" t="s">
        <v>125</v>
      </c>
      <c r="GM415" s="510" t="s">
        <v>126</v>
      </c>
      <c r="GN415" s="508" t="s">
        <v>127</v>
      </c>
      <c r="GO415" s="510" t="s">
        <v>128</v>
      </c>
      <c r="GP415" s="508" t="s">
        <v>129</v>
      </c>
      <c r="GQ415" s="508" t="s">
        <v>130</v>
      </c>
      <c r="GR415" s="46"/>
      <c r="GS415" s="510" t="s">
        <v>126</v>
      </c>
      <c r="GT415" s="510" t="s">
        <v>131</v>
      </c>
      <c r="GU415" s="228"/>
      <c r="GV415" s="505"/>
      <c r="GW415" s="224"/>
      <c r="GX415" s="46"/>
      <c r="GY415" s="508" t="s">
        <v>121</v>
      </c>
      <c r="GZ415" s="508" t="s">
        <v>122</v>
      </c>
      <c r="HA415" s="509" t="s">
        <v>123</v>
      </c>
      <c r="HB415" s="508" t="s">
        <v>124</v>
      </c>
      <c r="HC415" s="508" t="s">
        <v>125</v>
      </c>
      <c r="HD415" s="510" t="s">
        <v>126</v>
      </c>
      <c r="HE415" s="508" t="s">
        <v>127</v>
      </c>
      <c r="HF415" s="510" t="s">
        <v>128</v>
      </c>
      <c r="HG415" s="508" t="s">
        <v>129</v>
      </c>
      <c r="HH415" s="508" t="s">
        <v>130</v>
      </c>
      <c r="HI415" s="46"/>
      <c r="HJ415" s="510" t="s">
        <v>126</v>
      </c>
      <c r="HK415" s="510" t="s">
        <v>131</v>
      </c>
      <c r="HL415" s="228"/>
      <c r="HM415" s="505"/>
      <c r="HN415" s="224"/>
      <c r="HO415" s="46"/>
      <c r="HP415" s="508" t="s">
        <v>121</v>
      </c>
      <c r="HQ415" s="508" t="s">
        <v>122</v>
      </c>
      <c r="HR415" s="509" t="s">
        <v>123</v>
      </c>
      <c r="HS415" s="508" t="s">
        <v>124</v>
      </c>
      <c r="HT415" s="508" t="s">
        <v>125</v>
      </c>
      <c r="HU415" s="510" t="s">
        <v>126</v>
      </c>
      <c r="HV415" s="508" t="s">
        <v>127</v>
      </c>
      <c r="HW415" s="510" t="s">
        <v>128</v>
      </c>
      <c r="HX415" s="508" t="s">
        <v>129</v>
      </c>
      <c r="HY415" s="508" t="s">
        <v>130</v>
      </c>
      <c r="HZ415" s="46"/>
      <c r="IA415" s="510" t="s">
        <v>126</v>
      </c>
      <c r="IB415" s="510" t="s">
        <v>131</v>
      </c>
      <c r="IC415" s="228"/>
      <c r="ID415" s="505"/>
      <c r="IE415" s="224"/>
      <c r="IF415" s="46"/>
      <c r="IG415" s="508" t="s">
        <v>121</v>
      </c>
      <c r="IH415" s="508" t="s">
        <v>122</v>
      </c>
      <c r="II415" s="509" t="s">
        <v>123</v>
      </c>
      <c r="IJ415" s="508" t="s">
        <v>124</v>
      </c>
      <c r="IK415" s="508" t="s">
        <v>125</v>
      </c>
      <c r="IL415" s="510" t="s">
        <v>126</v>
      </c>
      <c r="IM415" s="508" t="s">
        <v>127</v>
      </c>
      <c r="IN415" s="510" t="s">
        <v>128</v>
      </c>
      <c r="IO415" s="508" t="s">
        <v>129</v>
      </c>
      <c r="IP415" s="508" t="s">
        <v>130</v>
      </c>
      <c r="IQ415" s="46"/>
      <c r="IR415" s="510" t="s">
        <v>126</v>
      </c>
      <c r="IS415" s="510" t="s">
        <v>131</v>
      </c>
      <c r="IT415" s="228"/>
      <c r="IU415" s="505"/>
      <c r="IV415" s="224"/>
      <c r="IW415" s="46"/>
      <c r="IX415" s="508" t="s">
        <v>121</v>
      </c>
      <c r="IY415" s="508" t="s">
        <v>122</v>
      </c>
      <c r="IZ415" s="509" t="s">
        <v>123</v>
      </c>
      <c r="JA415" s="508" t="s">
        <v>124</v>
      </c>
      <c r="JB415" s="508" t="s">
        <v>125</v>
      </c>
      <c r="JC415" s="510" t="s">
        <v>126</v>
      </c>
      <c r="JD415" s="508" t="s">
        <v>127</v>
      </c>
      <c r="JE415" s="510" t="s">
        <v>128</v>
      </c>
      <c r="JF415" s="508" t="s">
        <v>129</v>
      </c>
      <c r="JG415" s="508" t="s">
        <v>130</v>
      </c>
      <c r="JH415" s="46"/>
      <c r="JI415" s="510" t="s">
        <v>126</v>
      </c>
      <c r="JJ415" s="510" t="s">
        <v>131</v>
      </c>
      <c r="JK415" s="228"/>
      <c r="JL415" s="506"/>
      <c r="JM415" s="224"/>
      <c r="JN415" s="46"/>
      <c r="JO415" s="508" t="s">
        <v>121</v>
      </c>
      <c r="JP415" s="508" t="s">
        <v>122</v>
      </c>
      <c r="JQ415" s="509" t="s">
        <v>123</v>
      </c>
      <c r="JR415" s="508" t="s">
        <v>124</v>
      </c>
      <c r="JS415" s="508" t="s">
        <v>125</v>
      </c>
      <c r="JT415" s="510" t="s">
        <v>126</v>
      </c>
      <c r="JU415" s="508" t="s">
        <v>127</v>
      </c>
      <c r="JV415" s="510" t="s">
        <v>128</v>
      </c>
      <c r="JW415" s="508" t="s">
        <v>129</v>
      </c>
      <c r="JX415" s="508" t="s">
        <v>130</v>
      </c>
      <c r="JY415" s="46"/>
      <c r="JZ415" s="510" t="s">
        <v>126</v>
      </c>
      <c r="KA415" s="510" t="s">
        <v>131</v>
      </c>
      <c r="KB415" s="228"/>
      <c r="KC415" s="506"/>
      <c r="KD415" s="224"/>
      <c r="KE415" s="46"/>
      <c r="KF415" s="508" t="s">
        <v>121</v>
      </c>
      <c r="KG415" s="508" t="s">
        <v>122</v>
      </c>
      <c r="KH415" s="509" t="s">
        <v>123</v>
      </c>
      <c r="KI415" s="508" t="s">
        <v>124</v>
      </c>
      <c r="KJ415" s="508" t="s">
        <v>125</v>
      </c>
      <c r="KK415" s="510" t="s">
        <v>126</v>
      </c>
      <c r="KL415" s="508" t="s">
        <v>127</v>
      </c>
      <c r="KM415" s="510" t="s">
        <v>128</v>
      </c>
      <c r="KN415" s="508" t="s">
        <v>129</v>
      </c>
      <c r="KO415" s="508" t="s">
        <v>130</v>
      </c>
      <c r="KP415" s="46"/>
      <c r="KQ415" s="510" t="s">
        <v>126</v>
      </c>
      <c r="KR415" s="510" t="s">
        <v>131</v>
      </c>
      <c r="KS415" s="228"/>
      <c r="KT415" s="506"/>
      <c r="KU415" s="507"/>
    </row>
    <row r="416" ht="15.75" customHeight="1">
      <c r="A416" s="511">
        <v>-1.0</v>
      </c>
      <c r="B416" s="512">
        <v>-2.0</v>
      </c>
      <c r="C416" s="512">
        <v>-3.0</v>
      </c>
      <c r="D416" s="512">
        <v>-4.0</v>
      </c>
      <c r="E416" s="512">
        <v>-5.0</v>
      </c>
      <c r="F416" s="512">
        <v>-6.0</v>
      </c>
      <c r="G416" s="512">
        <v>-7.0</v>
      </c>
      <c r="H416" s="512">
        <v>-8.0</v>
      </c>
      <c r="I416" s="512">
        <v>-9.0</v>
      </c>
      <c r="J416" s="512">
        <v>-10.0</v>
      </c>
      <c r="K416" s="512">
        <v>-11.0</v>
      </c>
      <c r="L416" s="512">
        <v>-12.0</v>
      </c>
      <c r="M416" s="512">
        <v>-13.0</v>
      </c>
      <c r="N416" s="512">
        <v>-14.0</v>
      </c>
      <c r="O416" s="512">
        <v>-15.0</v>
      </c>
      <c r="P416" s="512">
        <v>-16.0</v>
      </c>
      <c r="Q416" s="513"/>
      <c r="R416" s="511">
        <v>-1.0</v>
      </c>
      <c r="S416" s="512">
        <v>-2.0</v>
      </c>
      <c r="T416" s="512">
        <v>-3.0</v>
      </c>
      <c r="U416" s="512">
        <v>-4.0</v>
      </c>
      <c r="V416" s="512">
        <v>-5.0</v>
      </c>
      <c r="W416" s="512">
        <v>-6.0</v>
      </c>
      <c r="X416" s="512">
        <v>-7.0</v>
      </c>
      <c r="Y416" s="512">
        <v>-8.0</v>
      </c>
      <c r="Z416" s="512">
        <v>-9.0</v>
      </c>
      <c r="AA416" s="512">
        <v>-10.0</v>
      </c>
      <c r="AB416" s="512">
        <v>-11.0</v>
      </c>
      <c r="AC416" s="512">
        <v>-12.0</v>
      </c>
      <c r="AD416" s="512">
        <v>-13.0</v>
      </c>
      <c r="AE416" s="512">
        <v>-14.0</v>
      </c>
      <c r="AF416" s="512">
        <v>-15.0</v>
      </c>
      <c r="AG416" s="512">
        <v>-16.0</v>
      </c>
      <c r="AH416" s="513"/>
      <c r="AI416" s="511">
        <v>-1.0</v>
      </c>
      <c r="AJ416" s="512">
        <v>-2.0</v>
      </c>
      <c r="AK416" s="512">
        <v>-3.0</v>
      </c>
      <c r="AL416" s="512">
        <v>-4.0</v>
      </c>
      <c r="AM416" s="512">
        <v>-5.0</v>
      </c>
      <c r="AN416" s="512">
        <v>-6.0</v>
      </c>
      <c r="AO416" s="512">
        <v>-7.0</v>
      </c>
      <c r="AP416" s="512">
        <v>-8.0</v>
      </c>
      <c r="AQ416" s="512">
        <v>-9.0</v>
      </c>
      <c r="AR416" s="512">
        <v>-10.0</v>
      </c>
      <c r="AS416" s="512">
        <v>-11.0</v>
      </c>
      <c r="AT416" s="512">
        <v>-12.0</v>
      </c>
      <c r="AU416" s="512">
        <v>-13.0</v>
      </c>
      <c r="AV416" s="512">
        <v>-14.0</v>
      </c>
      <c r="AW416" s="512">
        <v>-15.0</v>
      </c>
      <c r="AX416" s="512">
        <v>-16.0</v>
      </c>
      <c r="AY416" s="513"/>
      <c r="AZ416" s="511">
        <v>-1.0</v>
      </c>
      <c r="BA416" s="512">
        <v>-2.0</v>
      </c>
      <c r="BB416" s="512">
        <v>-3.0</v>
      </c>
      <c r="BC416" s="512">
        <v>-4.0</v>
      </c>
      <c r="BD416" s="512">
        <v>-5.0</v>
      </c>
      <c r="BE416" s="512">
        <v>-6.0</v>
      </c>
      <c r="BF416" s="512">
        <v>-7.0</v>
      </c>
      <c r="BG416" s="512">
        <v>-8.0</v>
      </c>
      <c r="BH416" s="512">
        <v>-9.0</v>
      </c>
      <c r="BI416" s="512">
        <v>-10.0</v>
      </c>
      <c r="BJ416" s="512">
        <v>-11.0</v>
      </c>
      <c r="BK416" s="512">
        <v>-12.0</v>
      </c>
      <c r="BL416" s="512">
        <v>-13.0</v>
      </c>
      <c r="BM416" s="512">
        <v>-14.0</v>
      </c>
      <c r="BN416" s="512">
        <v>-15.0</v>
      </c>
      <c r="BO416" s="512">
        <v>-16.0</v>
      </c>
      <c r="BP416" s="513"/>
      <c r="BQ416" s="511">
        <v>-1.0</v>
      </c>
      <c r="BR416" s="512">
        <v>-2.0</v>
      </c>
      <c r="BS416" s="512">
        <v>-3.0</v>
      </c>
      <c r="BT416" s="512">
        <v>-4.0</v>
      </c>
      <c r="BU416" s="512">
        <v>-5.0</v>
      </c>
      <c r="BV416" s="512">
        <v>-6.0</v>
      </c>
      <c r="BW416" s="512">
        <v>-7.0</v>
      </c>
      <c r="BX416" s="512">
        <v>-8.0</v>
      </c>
      <c r="BY416" s="512">
        <v>-9.0</v>
      </c>
      <c r="BZ416" s="512">
        <v>-10.0</v>
      </c>
      <c r="CA416" s="512">
        <v>-11.0</v>
      </c>
      <c r="CB416" s="512">
        <v>-12.0</v>
      </c>
      <c r="CC416" s="512">
        <v>-13.0</v>
      </c>
      <c r="CD416" s="512">
        <v>-14.0</v>
      </c>
      <c r="CE416" s="512">
        <v>-15.0</v>
      </c>
      <c r="CF416" s="512">
        <v>-16.0</v>
      </c>
      <c r="CG416" s="513"/>
      <c r="CH416" s="511">
        <v>-1.0</v>
      </c>
      <c r="CI416" s="512">
        <v>-2.0</v>
      </c>
      <c r="CJ416" s="512">
        <v>-3.0</v>
      </c>
      <c r="CK416" s="512">
        <v>-4.0</v>
      </c>
      <c r="CL416" s="512">
        <v>-5.0</v>
      </c>
      <c r="CM416" s="512">
        <v>-6.0</v>
      </c>
      <c r="CN416" s="512">
        <v>-7.0</v>
      </c>
      <c r="CO416" s="512">
        <v>-8.0</v>
      </c>
      <c r="CP416" s="512">
        <v>-9.0</v>
      </c>
      <c r="CQ416" s="512">
        <v>-10.0</v>
      </c>
      <c r="CR416" s="512">
        <v>-11.0</v>
      </c>
      <c r="CS416" s="512">
        <v>-12.0</v>
      </c>
      <c r="CT416" s="512">
        <v>-13.0</v>
      </c>
      <c r="CU416" s="512">
        <v>-14.0</v>
      </c>
      <c r="CV416" s="512">
        <v>-15.0</v>
      </c>
      <c r="CW416" s="512">
        <v>-16.0</v>
      </c>
      <c r="CX416" s="513"/>
      <c r="CY416" s="511">
        <v>-1.0</v>
      </c>
      <c r="CZ416" s="512">
        <v>-2.0</v>
      </c>
      <c r="DA416" s="512">
        <v>-3.0</v>
      </c>
      <c r="DB416" s="512">
        <v>-4.0</v>
      </c>
      <c r="DC416" s="512">
        <v>-5.0</v>
      </c>
      <c r="DD416" s="512">
        <v>-6.0</v>
      </c>
      <c r="DE416" s="512">
        <v>-7.0</v>
      </c>
      <c r="DF416" s="512">
        <v>-8.0</v>
      </c>
      <c r="DG416" s="512">
        <v>-9.0</v>
      </c>
      <c r="DH416" s="512">
        <v>-10.0</v>
      </c>
      <c r="DI416" s="512">
        <v>-11.0</v>
      </c>
      <c r="DJ416" s="512">
        <v>-12.0</v>
      </c>
      <c r="DK416" s="512">
        <v>-13.0</v>
      </c>
      <c r="DL416" s="512">
        <v>-14.0</v>
      </c>
      <c r="DM416" s="512">
        <v>-15.0</v>
      </c>
      <c r="DN416" s="512">
        <v>-16.0</v>
      </c>
      <c r="DO416" s="513"/>
      <c r="DP416" s="511">
        <v>-1.0</v>
      </c>
      <c r="DQ416" s="512">
        <v>-2.0</v>
      </c>
      <c r="DR416" s="512">
        <v>-3.0</v>
      </c>
      <c r="DS416" s="512">
        <v>-4.0</v>
      </c>
      <c r="DT416" s="512">
        <v>-5.0</v>
      </c>
      <c r="DU416" s="512">
        <v>-6.0</v>
      </c>
      <c r="DV416" s="512">
        <v>-7.0</v>
      </c>
      <c r="DW416" s="512">
        <v>-8.0</v>
      </c>
      <c r="DX416" s="512">
        <v>-9.0</v>
      </c>
      <c r="DY416" s="512">
        <v>-10.0</v>
      </c>
      <c r="DZ416" s="512">
        <v>-11.0</v>
      </c>
      <c r="EA416" s="512">
        <v>-12.0</v>
      </c>
      <c r="EB416" s="512">
        <v>-13.0</v>
      </c>
      <c r="EC416" s="512">
        <v>-14.0</v>
      </c>
      <c r="ED416" s="512">
        <v>-15.0</v>
      </c>
      <c r="EE416" s="512">
        <v>-16.0</v>
      </c>
      <c r="EF416" s="513"/>
      <c r="EG416" s="511">
        <v>-1.0</v>
      </c>
      <c r="EH416" s="512">
        <v>-2.0</v>
      </c>
      <c r="EI416" s="512">
        <v>-3.0</v>
      </c>
      <c r="EJ416" s="512">
        <v>-4.0</v>
      </c>
      <c r="EK416" s="512">
        <v>-5.0</v>
      </c>
      <c r="EL416" s="512">
        <v>-6.0</v>
      </c>
      <c r="EM416" s="512">
        <v>-7.0</v>
      </c>
      <c r="EN416" s="512">
        <v>-8.0</v>
      </c>
      <c r="EO416" s="512">
        <v>-9.0</v>
      </c>
      <c r="EP416" s="512">
        <v>-10.0</v>
      </c>
      <c r="EQ416" s="512">
        <v>-11.0</v>
      </c>
      <c r="ER416" s="512">
        <v>-12.0</v>
      </c>
      <c r="ES416" s="512">
        <v>-13.0</v>
      </c>
      <c r="ET416" s="512">
        <v>-14.0</v>
      </c>
      <c r="EU416" s="512">
        <v>-15.0</v>
      </c>
      <c r="EV416" s="512">
        <v>-16.0</v>
      </c>
      <c r="EW416" s="513"/>
      <c r="EX416" s="511">
        <v>-1.0</v>
      </c>
      <c r="EY416" s="512">
        <v>-2.0</v>
      </c>
      <c r="EZ416" s="512">
        <v>-3.0</v>
      </c>
      <c r="FA416" s="512">
        <v>-4.0</v>
      </c>
      <c r="FB416" s="512">
        <v>-5.0</v>
      </c>
      <c r="FC416" s="512">
        <v>-6.0</v>
      </c>
      <c r="FD416" s="512">
        <v>-7.0</v>
      </c>
      <c r="FE416" s="512">
        <v>-8.0</v>
      </c>
      <c r="FF416" s="512">
        <v>-9.0</v>
      </c>
      <c r="FG416" s="512">
        <v>-10.0</v>
      </c>
      <c r="FH416" s="512">
        <v>-11.0</v>
      </c>
      <c r="FI416" s="512">
        <v>-12.0</v>
      </c>
      <c r="FJ416" s="512">
        <v>-13.0</v>
      </c>
      <c r="FK416" s="512">
        <v>-14.0</v>
      </c>
      <c r="FL416" s="512">
        <v>-15.0</v>
      </c>
      <c r="FM416" s="512">
        <v>-16.0</v>
      </c>
      <c r="FN416" s="513"/>
      <c r="FO416" s="511">
        <v>-1.0</v>
      </c>
      <c r="FP416" s="512">
        <v>-2.0</v>
      </c>
      <c r="FQ416" s="512">
        <v>-3.0</v>
      </c>
      <c r="FR416" s="512">
        <v>-4.0</v>
      </c>
      <c r="FS416" s="512">
        <v>-5.0</v>
      </c>
      <c r="FT416" s="512">
        <v>-6.0</v>
      </c>
      <c r="FU416" s="512">
        <v>-7.0</v>
      </c>
      <c r="FV416" s="512">
        <v>-8.0</v>
      </c>
      <c r="FW416" s="512">
        <v>-9.0</v>
      </c>
      <c r="FX416" s="512">
        <v>-10.0</v>
      </c>
      <c r="FY416" s="512">
        <v>-11.0</v>
      </c>
      <c r="FZ416" s="512">
        <v>-12.0</v>
      </c>
      <c r="GA416" s="512">
        <v>-13.0</v>
      </c>
      <c r="GB416" s="512">
        <v>-14.0</v>
      </c>
      <c r="GC416" s="512">
        <v>-15.0</v>
      </c>
      <c r="GD416" s="512">
        <v>-16.0</v>
      </c>
      <c r="GE416" s="513"/>
      <c r="GF416" s="511">
        <v>-1.0</v>
      </c>
      <c r="GG416" s="512">
        <v>-2.0</v>
      </c>
      <c r="GH416" s="512">
        <v>-3.0</v>
      </c>
      <c r="GI416" s="512">
        <v>-4.0</v>
      </c>
      <c r="GJ416" s="512">
        <v>-5.0</v>
      </c>
      <c r="GK416" s="512">
        <v>-6.0</v>
      </c>
      <c r="GL416" s="512">
        <v>-7.0</v>
      </c>
      <c r="GM416" s="512">
        <v>-8.0</v>
      </c>
      <c r="GN416" s="512">
        <v>-9.0</v>
      </c>
      <c r="GO416" s="512">
        <v>-10.0</v>
      </c>
      <c r="GP416" s="512">
        <v>-11.0</v>
      </c>
      <c r="GQ416" s="512">
        <v>-12.0</v>
      </c>
      <c r="GR416" s="512">
        <v>-13.0</v>
      </c>
      <c r="GS416" s="512">
        <v>-14.0</v>
      </c>
      <c r="GT416" s="512">
        <v>-15.0</v>
      </c>
      <c r="GU416" s="512">
        <v>-16.0</v>
      </c>
      <c r="GV416" s="513"/>
      <c r="GW416" s="511">
        <v>-1.0</v>
      </c>
      <c r="GX416" s="512">
        <v>-2.0</v>
      </c>
      <c r="GY416" s="512">
        <v>-3.0</v>
      </c>
      <c r="GZ416" s="512">
        <v>-4.0</v>
      </c>
      <c r="HA416" s="512">
        <v>-5.0</v>
      </c>
      <c r="HB416" s="512">
        <v>-6.0</v>
      </c>
      <c r="HC416" s="512">
        <v>-7.0</v>
      </c>
      <c r="HD416" s="512">
        <v>-8.0</v>
      </c>
      <c r="HE416" s="512">
        <v>-9.0</v>
      </c>
      <c r="HF416" s="512">
        <v>-10.0</v>
      </c>
      <c r="HG416" s="512">
        <v>-11.0</v>
      </c>
      <c r="HH416" s="512">
        <v>-12.0</v>
      </c>
      <c r="HI416" s="512">
        <v>-13.0</v>
      </c>
      <c r="HJ416" s="512">
        <v>-14.0</v>
      </c>
      <c r="HK416" s="512">
        <v>-15.0</v>
      </c>
      <c r="HL416" s="512">
        <v>-16.0</v>
      </c>
      <c r="HM416" s="513"/>
      <c r="HN416" s="511">
        <v>-1.0</v>
      </c>
      <c r="HO416" s="512">
        <v>-2.0</v>
      </c>
      <c r="HP416" s="512">
        <v>-3.0</v>
      </c>
      <c r="HQ416" s="512">
        <v>-4.0</v>
      </c>
      <c r="HR416" s="512">
        <v>-5.0</v>
      </c>
      <c r="HS416" s="512">
        <v>-6.0</v>
      </c>
      <c r="HT416" s="512">
        <v>-7.0</v>
      </c>
      <c r="HU416" s="512">
        <v>-8.0</v>
      </c>
      <c r="HV416" s="512">
        <v>-9.0</v>
      </c>
      <c r="HW416" s="512">
        <v>-10.0</v>
      </c>
      <c r="HX416" s="512">
        <v>-11.0</v>
      </c>
      <c r="HY416" s="512">
        <v>-12.0</v>
      </c>
      <c r="HZ416" s="512">
        <v>-13.0</v>
      </c>
      <c r="IA416" s="512">
        <v>-14.0</v>
      </c>
      <c r="IB416" s="512">
        <v>-15.0</v>
      </c>
      <c r="IC416" s="512">
        <v>-16.0</v>
      </c>
      <c r="ID416" s="513"/>
      <c r="IE416" s="511">
        <v>-1.0</v>
      </c>
      <c r="IF416" s="512">
        <v>-2.0</v>
      </c>
      <c r="IG416" s="512">
        <v>-3.0</v>
      </c>
      <c r="IH416" s="512">
        <v>-4.0</v>
      </c>
      <c r="II416" s="512">
        <v>-5.0</v>
      </c>
      <c r="IJ416" s="512">
        <v>-6.0</v>
      </c>
      <c r="IK416" s="512">
        <v>-7.0</v>
      </c>
      <c r="IL416" s="512">
        <v>-8.0</v>
      </c>
      <c r="IM416" s="512">
        <v>-9.0</v>
      </c>
      <c r="IN416" s="512">
        <v>-10.0</v>
      </c>
      <c r="IO416" s="512">
        <v>-11.0</v>
      </c>
      <c r="IP416" s="512">
        <v>-12.0</v>
      </c>
      <c r="IQ416" s="512">
        <v>-13.0</v>
      </c>
      <c r="IR416" s="512">
        <v>-14.0</v>
      </c>
      <c r="IS416" s="512">
        <v>-15.0</v>
      </c>
      <c r="IT416" s="512">
        <v>-16.0</v>
      </c>
      <c r="IU416" s="513"/>
      <c r="IV416" s="511">
        <v>-1.0</v>
      </c>
      <c r="IW416" s="512">
        <v>-2.0</v>
      </c>
      <c r="IX416" s="512">
        <v>-3.0</v>
      </c>
      <c r="IY416" s="512">
        <v>-4.0</v>
      </c>
      <c r="IZ416" s="512">
        <v>-5.0</v>
      </c>
      <c r="JA416" s="512">
        <v>-6.0</v>
      </c>
      <c r="JB416" s="512">
        <v>-7.0</v>
      </c>
      <c r="JC416" s="512">
        <v>-8.0</v>
      </c>
      <c r="JD416" s="512">
        <v>-9.0</v>
      </c>
      <c r="JE416" s="512">
        <v>-10.0</v>
      </c>
      <c r="JF416" s="512">
        <v>-11.0</v>
      </c>
      <c r="JG416" s="512">
        <v>-12.0</v>
      </c>
      <c r="JH416" s="512">
        <v>-13.0</v>
      </c>
      <c r="JI416" s="512">
        <v>-14.0</v>
      </c>
      <c r="JJ416" s="512">
        <v>-15.0</v>
      </c>
      <c r="JK416" s="512">
        <v>-16.0</v>
      </c>
      <c r="JL416" s="513"/>
      <c r="JM416" s="511">
        <v>-1.0</v>
      </c>
      <c r="JN416" s="512">
        <v>-2.0</v>
      </c>
      <c r="JO416" s="512">
        <v>-3.0</v>
      </c>
      <c r="JP416" s="512">
        <v>-4.0</v>
      </c>
      <c r="JQ416" s="512">
        <v>-5.0</v>
      </c>
      <c r="JR416" s="512">
        <v>-6.0</v>
      </c>
      <c r="JS416" s="512">
        <v>-7.0</v>
      </c>
      <c r="JT416" s="512">
        <v>-8.0</v>
      </c>
      <c r="JU416" s="512">
        <v>-9.0</v>
      </c>
      <c r="JV416" s="512">
        <v>-10.0</v>
      </c>
      <c r="JW416" s="512">
        <v>-11.0</v>
      </c>
      <c r="JX416" s="512">
        <v>-12.0</v>
      </c>
      <c r="JY416" s="512">
        <v>-13.0</v>
      </c>
      <c r="JZ416" s="512">
        <v>-14.0</v>
      </c>
      <c r="KA416" s="512">
        <v>-15.0</v>
      </c>
      <c r="KB416" s="512">
        <v>-16.0</v>
      </c>
      <c r="KC416" s="513"/>
      <c r="KD416" s="511">
        <v>-1.0</v>
      </c>
      <c r="KE416" s="512">
        <v>-2.0</v>
      </c>
      <c r="KF416" s="512">
        <v>-3.0</v>
      </c>
      <c r="KG416" s="512">
        <v>-4.0</v>
      </c>
      <c r="KH416" s="512">
        <v>-5.0</v>
      </c>
      <c r="KI416" s="512">
        <v>-6.0</v>
      </c>
      <c r="KJ416" s="512">
        <v>-7.0</v>
      </c>
      <c r="KK416" s="512">
        <v>-8.0</v>
      </c>
      <c r="KL416" s="512">
        <v>-9.0</v>
      </c>
      <c r="KM416" s="512">
        <v>-10.0</v>
      </c>
      <c r="KN416" s="512">
        <v>-11.0</v>
      </c>
      <c r="KO416" s="512">
        <v>-12.0</v>
      </c>
      <c r="KP416" s="512">
        <v>-13.0</v>
      </c>
      <c r="KQ416" s="512">
        <v>-14.0</v>
      </c>
      <c r="KR416" s="512">
        <v>-15.0</v>
      </c>
      <c r="KS416" s="512">
        <v>-16.0</v>
      </c>
      <c r="KT416" s="513"/>
      <c r="KU416" s="514"/>
    </row>
    <row r="417" ht="15.75" customHeight="1">
      <c r="A417" s="515"/>
      <c r="B417" s="516" t="s">
        <v>86</v>
      </c>
      <c r="C417" s="517" t="s">
        <v>132</v>
      </c>
      <c r="D417" s="517" t="s">
        <v>132</v>
      </c>
      <c r="E417" s="517" t="s">
        <v>132</v>
      </c>
      <c r="F417" s="517" t="s">
        <v>132</v>
      </c>
      <c r="G417" s="517" t="s">
        <v>132</v>
      </c>
      <c r="H417" s="517" t="s">
        <v>132</v>
      </c>
      <c r="I417" s="517" t="s">
        <v>132</v>
      </c>
      <c r="J417" s="517" t="s">
        <v>132</v>
      </c>
      <c r="K417" s="517" t="s">
        <v>132</v>
      </c>
      <c r="L417" s="517" t="s">
        <v>132</v>
      </c>
      <c r="M417" s="517" t="s">
        <v>132</v>
      </c>
      <c r="N417" s="517" t="s">
        <v>132</v>
      </c>
      <c r="O417" s="517" t="s">
        <v>132</v>
      </c>
      <c r="P417" s="517" t="s">
        <v>132</v>
      </c>
      <c r="Q417" s="518"/>
      <c r="R417" s="515"/>
      <c r="S417" s="516" t="s">
        <v>86</v>
      </c>
      <c r="T417" s="517" t="s">
        <v>132</v>
      </c>
      <c r="U417" s="517" t="s">
        <v>132</v>
      </c>
      <c r="V417" s="517" t="s">
        <v>132</v>
      </c>
      <c r="W417" s="517" t="s">
        <v>132</v>
      </c>
      <c r="X417" s="517" t="s">
        <v>132</v>
      </c>
      <c r="Y417" s="517" t="s">
        <v>132</v>
      </c>
      <c r="Z417" s="517" t="s">
        <v>132</v>
      </c>
      <c r="AA417" s="517" t="s">
        <v>132</v>
      </c>
      <c r="AB417" s="517" t="s">
        <v>132</v>
      </c>
      <c r="AC417" s="517" t="s">
        <v>132</v>
      </c>
      <c r="AD417" s="517" t="s">
        <v>132</v>
      </c>
      <c r="AE417" s="517" t="s">
        <v>132</v>
      </c>
      <c r="AF417" s="517" t="s">
        <v>132</v>
      </c>
      <c r="AG417" s="517" t="s">
        <v>132</v>
      </c>
      <c r="AH417" s="518"/>
      <c r="AI417" s="515"/>
      <c r="AJ417" s="516" t="s">
        <v>86</v>
      </c>
      <c r="AK417" s="517" t="s">
        <v>132</v>
      </c>
      <c r="AL417" s="517" t="s">
        <v>132</v>
      </c>
      <c r="AM417" s="517" t="s">
        <v>132</v>
      </c>
      <c r="AN417" s="517" t="s">
        <v>132</v>
      </c>
      <c r="AO417" s="517" t="s">
        <v>132</v>
      </c>
      <c r="AP417" s="517" t="s">
        <v>132</v>
      </c>
      <c r="AQ417" s="517" t="s">
        <v>132</v>
      </c>
      <c r="AR417" s="517" t="s">
        <v>132</v>
      </c>
      <c r="AS417" s="517" t="s">
        <v>132</v>
      </c>
      <c r="AT417" s="517" t="s">
        <v>132</v>
      </c>
      <c r="AU417" s="517" t="s">
        <v>132</v>
      </c>
      <c r="AV417" s="517" t="s">
        <v>132</v>
      </c>
      <c r="AW417" s="517" t="s">
        <v>132</v>
      </c>
      <c r="AX417" s="517" t="s">
        <v>132</v>
      </c>
      <c r="AY417" s="518"/>
      <c r="AZ417" s="515"/>
      <c r="BA417" s="516" t="s">
        <v>86</v>
      </c>
      <c r="BB417" s="517" t="s">
        <v>132</v>
      </c>
      <c r="BC417" s="517" t="s">
        <v>132</v>
      </c>
      <c r="BD417" s="517" t="s">
        <v>132</v>
      </c>
      <c r="BE417" s="517" t="s">
        <v>132</v>
      </c>
      <c r="BF417" s="517" t="s">
        <v>132</v>
      </c>
      <c r="BG417" s="517" t="s">
        <v>132</v>
      </c>
      <c r="BH417" s="517" t="s">
        <v>132</v>
      </c>
      <c r="BI417" s="517" t="s">
        <v>132</v>
      </c>
      <c r="BJ417" s="517" t="s">
        <v>132</v>
      </c>
      <c r="BK417" s="517" t="s">
        <v>132</v>
      </c>
      <c r="BL417" s="517" t="s">
        <v>132</v>
      </c>
      <c r="BM417" s="517" t="s">
        <v>132</v>
      </c>
      <c r="BN417" s="517" t="s">
        <v>132</v>
      </c>
      <c r="BO417" s="517" t="s">
        <v>132</v>
      </c>
      <c r="BP417" s="518"/>
      <c r="BQ417" s="515"/>
      <c r="BR417" s="516" t="s">
        <v>86</v>
      </c>
      <c r="BS417" s="517" t="s">
        <v>132</v>
      </c>
      <c r="BT417" s="517" t="s">
        <v>132</v>
      </c>
      <c r="BU417" s="517" t="s">
        <v>132</v>
      </c>
      <c r="BV417" s="517" t="s">
        <v>132</v>
      </c>
      <c r="BW417" s="517" t="s">
        <v>132</v>
      </c>
      <c r="BX417" s="517" t="s">
        <v>132</v>
      </c>
      <c r="BY417" s="517" t="s">
        <v>132</v>
      </c>
      <c r="BZ417" s="517" t="s">
        <v>132</v>
      </c>
      <c r="CA417" s="517" t="s">
        <v>132</v>
      </c>
      <c r="CB417" s="517" t="s">
        <v>132</v>
      </c>
      <c r="CC417" s="517" t="s">
        <v>132</v>
      </c>
      <c r="CD417" s="517" t="s">
        <v>132</v>
      </c>
      <c r="CE417" s="517" t="s">
        <v>132</v>
      </c>
      <c r="CF417" s="517" t="s">
        <v>132</v>
      </c>
      <c r="CG417" s="518"/>
      <c r="CH417" s="515"/>
      <c r="CI417" s="516" t="s">
        <v>86</v>
      </c>
      <c r="CJ417" s="517" t="s">
        <v>132</v>
      </c>
      <c r="CK417" s="517" t="s">
        <v>132</v>
      </c>
      <c r="CL417" s="517" t="s">
        <v>132</v>
      </c>
      <c r="CM417" s="517" t="s">
        <v>132</v>
      </c>
      <c r="CN417" s="517" t="s">
        <v>132</v>
      </c>
      <c r="CO417" s="517" t="s">
        <v>132</v>
      </c>
      <c r="CP417" s="517" t="s">
        <v>132</v>
      </c>
      <c r="CQ417" s="517" t="s">
        <v>132</v>
      </c>
      <c r="CR417" s="517" t="s">
        <v>132</v>
      </c>
      <c r="CS417" s="517" t="s">
        <v>132</v>
      </c>
      <c r="CT417" s="517" t="s">
        <v>132</v>
      </c>
      <c r="CU417" s="517" t="s">
        <v>132</v>
      </c>
      <c r="CV417" s="517" t="s">
        <v>132</v>
      </c>
      <c r="CW417" s="517" t="s">
        <v>132</v>
      </c>
      <c r="CX417" s="518"/>
      <c r="CY417" s="515"/>
      <c r="CZ417" s="516" t="s">
        <v>86</v>
      </c>
      <c r="DA417" s="517" t="s">
        <v>132</v>
      </c>
      <c r="DB417" s="517" t="s">
        <v>132</v>
      </c>
      <c r="DC417" s="517" t="s">
        <v>132</v>
      </c>
      <c r="DD417" s="517" t="s">
        <v>132</v>
      </c>
      <c r="DE417" s="517" t="s">
        <v>132</v>
      </c>
      <c r="DF417" s="517" t="s">
        <v>132</v>
      </c>
      <c r="DG417" s="517" t="s">
        <v>132</v>
      </c>
      <c r="DH417" s="517" t="s">
        <v>132</v>
      </c>
      <c r="DI417" s="517" t="s">
        <v>132</v>
      </c>
      <c r="DJ417" s="517" t="s">
        <v>132</v>
      </c>
      <c r="DK417" s="517" t="s">
        <v>132</v>
      </c>
      <c r="DL417" s="517" t="s">
        <v>132</v>
      </c>
      <c r="DM417" s="517" t="s">
        <v>132</v>
      </c>
      <c r="DN417" s="517" t="s">
        <v>132</v>
      </c>
      <c r="DO417" s="518"/>
      <c r="DP417" s="515"/>
      <c r="DQ417" s="516" t="s">
        <v>86</v>
      </c>
      <c r="DR417" s="517" t="s">
        <v>132</v>
      </c>
      <c r="DS417" s="517" t="s">
        <v>132</v>
      </c>
      <c r="DT417" s="517" t="s">
        <v>132</v>
      </c>
      <c r="DU417" s="517" t="s">
        <v>132</v>
      </c>
      <c r="DV417" s="517" t="s">
        <v>132</v>
      </c>
      <c r="DW417" s="517" t="s">
        <v>132</v>
      </c>
      <c r="DX417" s="517" t="s">
        <v>132</v>
      </c>
      <c r="DY417" s="517" t="s">
        <v>132</v>
      </c>
      <c r="DZ417" s="517" t="s">
        <v>132</v>
      </c>
      <c r="EA417" s="517" t="s">
        <v>132</v>
      </c>
      <c r="EB417" s="517" t="s">
        <v>132</v>
      </c>
      <c r="EC417" s="517" t="s">
        <v>132</v>
      </c>
      <c r="ED417" s="517" t="s">
        <v>132</v>
      </c>
      <c r="EE417" s="517" t="s">
        <v>132</v>
      </c>
      <c r="EF417" s="518"/>
      <c r="EG417" s="515"/>
      <c r="EH417" s="516" t="s">
        <v>86</v>
      </c>
      <c r="EI417" s="517" t="s">
        <v>132</v>
      </c>
      <c r="EJ417" s="517" t="s">
        <v>132</v>
      </c>
      <c r="EK417" s="517" t="s">
        <v>132</v>
      </c>
      <c r="EL417" s="517" t="s">
        <v>132</v>
      </c>
      <c r="EM417" s="517" t="s">
        <v>132</v>
      </c>
      <c r="EN417" s="517" t="s">
        <v>132</v>
      </c>
      <c r="EO417" s="517" t="s">
        <v>132</v>
      </c>
      <c r="EP417" s="517" t="s">
        <v>132</v>
      </c>
      <c r="EQ417" s="517" t="s">
        <v>132</v>
      </c>
      <c r="ER417" s="517" t="s">
        <v>132</v>
      </c>
      <c r="ES417" s="517" t="s">
        <v>132</v>
      </c>
      <c r="ET417" s="517" t="s">
        <v>132</v>
      </c>
      <c r="EU417" s="517" t="s">
        <v>132</v>
      </c>
      <c r="EV417" s="517" t="s">
        <v>132</v>
      </c>
      <c r="EW417" s="518"/>
      <c r="EX417" s="515"/>
      <c r="EY417" s="516" t="s">
        <v>86</v>
      </c>
      <c r="EZ417" s="517" t="s">
        <v>132</v>
      </c>
      <c r="FA417" s="517" t="s">
        <v>132</v>
      </c>
      <c r="FB417" s="517" t="s">
        <v>132</v>
      </c>
      <c r="FC417" s="517" t="s">
        <v>132</v>
      </c>
      <c r="FD417" s="517" t="s">
        <v>132</v>
      </c>
      <c r="FE417" s="517" t="s">
        <v>132</v>
      </c>
      <c r="FF417" s="517" t="s">
        <v>132</v>
      </c>
      <c r="FG417" s="517" t="s">
        <v>132</v>
      </c>
      <c r="FH417" s="517" t="s">
        <v>132</v>
      </c>
      <c r="FI417" s="517" t="s">
        <v>132</v>
      </c>
      <c r="FJ417" s="517" t="s">
        <v>132</v>
      </c>
      <c r="FK417" s="517" t="s">
        <v>132</v>
      </c>
      <c r="FL417" s="517" t="s">
        <v>132</v>
      </c>
      <c r="FM417" s="517" t="s">
        <v>132</v>
      </c>
      <c r="FN417" s="518"/>
      <c r="FO417" s="515"/>
      <c r="FP417" s="516" t="s">
        <v>86</v>
      </c>
      <c r="FQ417" s="517" t="s">
        <v>132</v>
      </c>
      <c r="FR417" s="517" t="s">
        <v>132</v>
      </c>
      <c r="FS417" s="517" t="s">
        <v>132</v>
      </c>
      <c r="FT417" s="517" t="s">
        <v>132</v>
      </c>
      <c r="FU417" s="517" t="s">
        <v>132</v>
      </c>
      <c r="FV417" s="517" t="s">
        <v>132</v>
      </c>
      <c r="FW417" s="517" t="s">
        <v>132</v>
      </c>
      <c r="FX417" s="517" t="s">
        <v>132</v>
      </c>
      <c r="FY417" s="517" t="s">
        <v>132</v>
      </c>
      <c r="FZ417" s="517" t="s">
        <v>132</v>
      </c>
      <c r="GA417" s="517" t="s">
        <v>132</v>
      </c>
      <c r="GB417" s="517" t="s">
        <v>132</v>
      </c>
      <c r="GC417" s="517" t="s">
        <v>132</v>
      </c>
      <c r="GD417" s="517" t="s">
        <v>132</v>
      </c>
      <c r="GE417" s="518"/>
      <c r="GF417" s="515"/>
      <c r="GG417" s="516" t="s">
        <v>86</v>
      </c>
      <c r="GH417" s="517" t="s">
        <v>132</v>
      </c>
      <c r="GI417" s="517" t="s">
        <v>132</v>
      </c>
      <c r="GJ417" s="517" t="s">
        <v>132</v>
      </c>
      <c r="GK417" s="517" t="s">
        <v>132</v>
      </c>
      <c r="GL417" s="517" t="s">
        <v>132</v>
      </c>
      <c r="GM417" s="517" t="s">
        <v>132</v>
      </c>
      <c r="GN417" s="517" t="s">
        <v>132</v>
      </c>
      <c r="GO417" s="517" t="s">
        <v>132</v>
      </c>
      <c r="GP417" s="517" t="s">
        <v>132</v>
      </c>
      <c r="GQ417" s="517" t="s">
        <v>132</v>
      </c>
      <c r="GR417" s="517" t="s">
        <v>132</v>
      </c>
      <c r="GS417" s="517" t="s">
        <v>132</v>
      </c>
      <c r="GT417" s="517" t="s">
        <v>132</v>
      </c>
      <c r="GU417" s="517" t="s">
        <v>132</v>
      </c>
      <c r="GV417" s="518"/>
      <c r="GW417" s="515"/>
      <c r="GX417" s="516" t="s">
        <v>86</v>
      </c>
      <c r="GY417" s="517" t="s">
        <v>132</v>
      </c>
      <c r="GZ417" s="517" t="s">
        <v>132</v>
      </c>
      <c r="HA417" s="517" t="s">
        <v>132</v>
      </c>
      <c r="HB417" s="517" t="s">
        <v>132</v>
      </c>
      <c r="HC417" s="517" t="s">
        <v>132</v>
      </c>
      <c r="HD417" s="517" t="s">
        <v>132</v>
      </c>
      <c r="HE417" s="517" t="s">
        <v>132</v>
      </c>
      <c r="HF417" s="517" t="s">
        <v>132</v>
      </c>
      <c r="HG417" s="517" t="s">
        <v>132</v>
      </c>
      <c r="HH417" s="517" t="s">
        <v>132</v>
      </c>
      <c r="HI417" s="517" t="s">
        <v>132</v>
      </c>
      <c r="HJ417" s="517" t="s">
        <v>132</v>
      </c>
      <c r="HK417" s="517" t="s">
        <v>132</v>
      </c>
      <c r="HL417" s="517" t="s">
        <v>132</v>
      </c>
      <c r="HM417" s="518"/>
      <c r="HN417" s="515"/>
      <c r="HO417" s="516" t="s">
        <v>86</v>
      </c>
      <c r="HP417" s="517" t="s">
        <v>132</v>
      </c>
      <c r="HQ417" s="517" t="s">
        <v>132</v>
      </c>
      <c r="HR417" s="517" t="s">
        <v>132</v>
      </c>
      <c r="HS417" s="517" t="s">
        <v>132</v>
      </c>
      <c r="HT417" s="517" t="s">
        <v>132</v>
      </c>
      <c r="HU417" s="517" t="s">
        <v>132</v>
      </c>
      <c r="HV417" s="517" t="s">
        <v>132</v>
      </c>
      <c r="HW417" s="517" t="s">
        <v>132</v>
      </c>
      <c r="HX417" s="517" t="s">
        <v>132</v>
      </c>
      <c r="HY417" s="517" t="s">
        <v>132</v>
      </c>
      <c r="HZ417" s="517" t="s">
        <v>132</v>
      </c>
      <c r="IA417" s="517" t="s">
        <v>132</v>
      </c>
      <c r="IB417" s="517" t="s">
        <v>132</v>
      </c>
      <c r="IC417" s="517" t="s">
        <v>132</v>
      </c>
      <c r="ID417" s="518"/>
      <c r="IE417" s="515"/>
      <c r="IF417" s="516" t="s">
        <v>86</v>
      </c>
      <c r="IG417" s="517" t="s">
        <v>132</v>
      </c>
      <c r="IH417" s="517" t="s">
        <v>132</v>
      </c>
      <c r="II417" s="517" t="s">
        <v>132</v>
      </c>
      <c r="IJ417" s="517" t="s">
        <v>132</v>
      </c>
      <c r="IK417" s="517" t="s">
        <v>132</v>
      </c>
      <c r="IL417" s="517" t="s">
        <v>132</v>
      </c>
      <c r="IM417" s="517" t="s">
        <v>132</v>
      </c>
      <c r="IN417" s="517" t="s">
        <v>132</v>
      </c>
      <c r="IO417" s="517" t="s">
        <v>132</v>
      </c>
      <c r="IP417" s="517" t="s">
        <v>132</v>
      </c>
      <c r="IQ417" s="517" t="s">
        <v>132</v>
      </c>
      <c r="IR417" s="517" t="s">
        <v>132</v>
      </c>
      <c r="IS417" s="517" t="s">
        <v>132</v>
      </c>
      <c r="IT417" s="517" t="s">
        <v>132</v>
      </c>
      <c r="IU417" s="518"/>
      <c r="IV417" s="515"/>
      <c r="IW417" s="516" t="s">
        <v>86</v>
      </c>
      <c r="IX417" s="517" t="s">
        <v>132</v>
      </c>
      <c r="IY417" s="517" t="s">
        <v>132</v>
      </c>
      <c r="IZ417" s="517" t="s">
        <v>132</v>
      </c>
      <c r="JA417" s="517" t="s">
        <v>132</v>
      </c>
      <c r="JB417" s="517" t="s">
        <v>132</v>
      </c>
      <c r="JC417" s="517" t="s">
        <v>132</v>
      </c>
      <c r="JD417" s="517" t="s">
        <v>132</v>
      </c>
      <c r="JE417" s="517" t="s">
        <v>132</v>
      </c>
      <c r="JF417" s="517" t="s">
        <v>132</v>
      </c>
      <c r="JG417" s="517" t="s">
        <v>132</v>
      </c>
      <c r="JH417" s="517" t="s">
        <v>132</v>
      </c>
      <c r="JI417" s="517" t="s">
        <v>132</v>
      </c>
      <c r="JJ417" s="517" t="s">
        <v>132</v>
      </c>
      <c r="JK417" s="517" t="s">
        <v>132</v>
      </c>
      <c r="JL417" s="518"/>
      <c r="JM417" s="515"/>
      <c r="JN417" s="516" t="s">
        <v>86</v>
      </c>
      <c r="JO417" s="517" t="s">
        <v>132</v>
      </c>
      <c r="JP417" s="517" t="s">
        <v>132</v>
      </c>
      <c r="JQ417" s="517"/>
      <c r="JR417" s="517" t="s">
        <v>132</v>
      </c>
      <c r="JS417" s="517" t="s">
        <v>132</v>
      </c>
      <c r="JT417" s="517" t="s">
        <v>132</v>
      </c>
      <c r="JU417" s="517" t="s">
        <v>132</v>
      </c>
      <c r="JV417" s="517" t="s">
        <v>132</v>
      </c>
      <c r="JW417" s="517" t="s">
        <v>132</v>
      </c>
      <c r="JX417" s="517" t="s">
        <v>132</v>
      </c>
      <c r="JY417" s="517" t="s">
        <v>132</v>
      </c>
      <c r="JZ417" s="517" t="s">
        <v>132</v>
      </c>
      <c r="KA417" s="517" t="s">
        <v>132</v>
      </c>
      <c r="KB417" s="517" t="s">
        <v>132</v>
      </c>
      <c r="KC417" s="518"/>
      <c r="KD417" s="515"/>
      <c r="KE417" s="516" t="s">
        <v>86</v>
      </c>
      <c r="KF417" s="517" t="s">
        <v>132</v>
      </c>
      <c r="KG417" s="517" t="s">
        <v>132</v>
      </c>
      <c r="KH417" s="517"/>
      <c r="KI417" s="517" t="s">
        <v>132</v>
      </c>
      <c r="KJ417" s="517" t="s">
        <v>132</v>
      </c>
      <c r="KK417" s="517" t="s">
        <v>132</v>
      </c>
      <c r="KL417" s="517" t="s">
        <v>132</v>
      </c>
      <c r="KM417" s="517" t="s">
        <v>132</v>
      </c>
      <c r="KN417" s="517" t="s">
        <v>132</v>
      </c>
      <c r="KO417" s="517" t="s">
        <v>132</v>
      </c>
      <c r="KP417" s="517" t="s">
        <v>132</v>
      </c>
      <c r="KQ417" s="517" t="s">
        <v>132</v>
      </c>
      <c r="KR417" s="517" t="s">
        <v>132</v>
      </c>
      <c r="KS417" s="517" t="s">
        <v>132</v>
      </c>
      <c r="KT417" s="518"/>
      <c r="KU417" s="519"/>
    </row>
    <row r="418" ht="15.75" customHeight="1">
      <c r="A418" s="520">
        <v>1.0</v>
      </c>
      <c r="B418" s="521" t="s">
        <v>32</v>
      </c>
      <c r="C418" s="522" t="s">
        <v>133</v>
      </c>
      <c r="D418" s="522" t="s">
        <v>134</v>
      </c>
      <c r="E418" s="523">
        <f>'Produksi dan Harga'!G4</f>
        <v>0</v>
      </c>
      <c r="F418" s="523">
        <v>585049.2368478939</v>
      </c>
      <c r="G418" s="523">
        <f t="shared" ref="G418:G440" si="3876">IFERROR(E418*F418/1000000,0)</f>
        <v>0</v>
      </c>
      <c r="H418" s="524"/>
      <c r="I418" s="523">
        <f t="shared" ref="I418:I440" si="3877">IFERROR(+G418*H418,"")</f>
        <v>0</v>
      </c>
      <c r="J418" s="524"/>
      <c r="K418" s="523">
        <f>ADHB!L418</f>
        <v>0</v>
      </c>
      <c r="L418" s="523">
        <f t="shared" ref="L418:L440" si="3878">IFERROR(K418/J418*100,0)</f>
        <v>0</v>
      </c>
      <c r="M418" s="523">
        <f t="shared" ref="M418:M440" si="3879">IFERROR(+(IF(G418="","0",G418))+(IF(I418="","0",I418))+(IF(L418="","0",L418)),"")</f>
        <v>0</v>
      </c>
      <c r="N418" s="524">
        <v>0.224147321887</v>
      </c>
      <c r="O418" s="525">
        <f t="shared" ref="O418:O440" si="3880">IFERROR(+N418*(M418-L418),"")</f>
        <v>0</v>
      </c>
      <c r="P418" s="526">
        <f t="shared" ref="P418:P440" si="3881">IFERROR(+(IF(M418="","0",M418))-(IF(O418="","0",O418)),"")</f>
        <v>0</v>
      </c>
      <c r="Q418" s="527"/>
      <c r="R418" s="520">
        <v>1.0</v>
      </c>
      <c r="S418" s="521" t="s">
        <v>32</v>
      </c>
      <c r="T418" s="522" t="s">
        <v>133</v>
      </c>
      <c r="U418" s="522" t="s">
        <v>134</v>
      </c>
      <c r="V418" s="523">
        <f>'Produksi dan Harga'!L4</f>
        <v>0</v>
      </c>
      <c r="W418" s="523">
        <f t="shared" ref="W418:W440" si="3882">F418</f>
        <v>585049.2368</v>
      </c>
      <c r="X418" s="523">
        <f t="shared" ref="X418:X440" si="3883">IFERROR(V418*W418/1000000,0)</f>
        <v>0</v>
      </c>
      <c r="Y418" s="524"/>
      <c r="Z418" s="523">
        <f t="shared" ref="Z418:Z440" si="3884">IFERROR(+X418*Y418,"")</f>
        <v>0</v>
      </c>
      <c r="AA418" s="524"/>
      <c r="AB418" s="523">
        <f>ADHB!AC418</f>
        <v>0</v>
      </c>
      <c r="AC418" s="523">
        <f t="shared" ref="AC418:AC440" si="3885">IFERROR(AB418/AA418*100,0)</f>
        <v>0</v>
      </c>
      <c r="AD418" s="523">
        <f t="shared" ref="AD418:AD440" si="3886">IFERROR(+(IF(X418="","0",X418))+(IF(Z418="","0",Z418))+(IF(AC418="","0",AC418)),"")</f>
        <v>0</v>
      </c>
      <c r="AE418" s="524">
        <v>0.224147321887</v>
      </c>
      <c r="AF418" s="525">
        <f t="shared" ref="AF418:AF440" si="3887">IFERROR(+AE418*(AD418-AC418),"")</f>
        <v>0</v>
      </c>
      <c r="AG418" s="526">
        <f t="shared" ref="AG418:AG440" si="3888">IFERROR(+(IF(AD418="","0",AD418))-(IF(AF418="","0",AF418)),"")</f>
        <v>0</v>
      </c>
      <c r="AH418" s="527"/>
      <c r="AI418" s="520">
        <v>1.0</v>
      </c>
      <c r="AJ418" s="521" t="s">
        <v>32</v>
      </c>
      <c r="AK418" s="522" t="s">
        <v>133</v>
      </c>
      <c r="AL418" s="522" t="s">
        <v>134</v>
      </c>
      <c r="AM418" s="523">
        <f>'Produksi dan Harga'!Q4</f>
        <v>0</v>
      </c>
      <c r="AN418" s="523">
        <f t="shared" ref="AN418:AN440" si="3889">W418</f>
        <v>585049.2368</v>
      </c>
      <c r="AO418" s="523">
        <f t="shared" ref="AO418:AO440" si="3890">IFERROR(AM418*AN418/1000000,0)</f>
        <v>0</v>
      </c>
      <c r="AP418" s="524"/>
      <c r="AQ418" s="523">
        <f t="shared" ref="AQ418:AQ440" si="3891">IFERROR(+AO418*AP418,"")</f>
        <v>0</v>
      </c>
      <c r="AR418" s="524"/>
      <c r="AS418" s="523">
        <f>ADHB!AT418</f>
        <v>0</v>
      </c>
      <c r="AT418" s="523">
        <f t="shared" ref="AT418:AT440" si="3892">IFERROR(AS418/AR418*100,0)</f>
        <v>0</v>
      </c>
      <c r="AU418" s="523">
        <f t="shared" ref="AU418:AU440" si="3893">IFERROR(+(IF(AO418="","0",AO418))+(IF(AQ418="","0",AQ418))+(IF(AT418="","0",AT418)),"")</f>
        <v>0</v>
      </c>
      <c r="AV418" s="524">
        <v>0.224147321887</v>
      </c>
      <c r="AW418" s="525">
        <f t="shared" ref="AW418:AW440" si="3894">IFERROR(+AV418*(AU418-AT418),"")</f>
        <v>0</v>
      </c>
      <c r="AX418" s="526">
        <f t="shared" ref="AX418:AX440" si="3895">IFERROR(+(IF(AU418="","0",AU418))-(IF(AW418="","0",AW418)),"")</f>
        <v>0</v>
      </c>
      <c r="AY418" s="527"/>
      <c r="AZ418" s="520">
        <v>1.0</v>
      </c>
      <c r="BA418" s="521" t="s">
        <v>32</v>
      </c>
      <c r="BB418" s="522" t="s">
        <v>133</v>
      </c>
      <c r="BC418" s="522" t="s">
        <v>134</v>
      </c>
      <c r="BD418" s="523">
        <f>'Produksi dan Harga'!V4</f>
        <v>0</v>
      </c>
      <c r="BE418" s="523">
        <f t="shared" ref="BE418:BE440" si="3896">AN418</f>
        <v>585049.2368</v>
      </c>
      <c r="BF418" s="523">
        <f t="shared" ref="BF418:BF440" si="3897">IFERROR(BD418*BE418/1000000,0)</f>
        <v>0</v>
      </c>
      <c r="BG418" s="524"/>
      <c r="BH418" s="523">
        <f t="shared" ref="BH418:BH440" si="3898">IFERROR(+BF418*BG418,"")</f>
        <v>0</v>
      </c>
      <c r="BI418" s="524"/>
      <c r="BJ418" s="523">
        <f>ADHB!BK418</f>
        <v>0</v>
      </c>
      <c r="BK418" s="523">
        <f t="shared" ref="BK418:BK440" si="3899">IFERROR(BJ418/BI418*100,0)</f>
        <v>0</v>
      </c>
      <c r="BL418" s="523">
        <f t="shared" ref="BL418:BL440" si="3900">IFERROR(+(IF(BF418="","0",BF418))+(IF(BH418="","0",BH418))+(IF(BK418="","0",BK418)),"")</f>
        <v>0</v>
      </c>
      <c r="BM418" s="524">
        <v>0.224147321887</v>
      </c>
      <c r="BN418" s="525">
        <f t="shared" ref="BN418:BN440" si="3901">IFERROR(+BM418*(BL418-BK418),"")</f>
        <v>0</v>
      </c>
      <c r="BO418" s="526">
        <f t="shared" ref="BO418:BO440" si="3902">IFERROR(+(IF(BL418="","0",BL418))-(IF(BN418="","0",BN418)),"")</f>
        <v>0</v>
      </c>
      <c r="BP418" s="527"/>
      <c r="BQ418" s="520">
        <v>1.0</v>
      </c>
      <c r="BR418" s="521" t="s">
        <v>32</v>
      </c>
      <c r="BS418" s="522" t="s">
        <v>133</v>
      </c>
      <c r="BT418" s="522" t="s">
        <v>134</v>
      </c>
      <c r="BU418" s="523">
        <f>'Produksi dan Harga'!AA4</f>
        <v>0</v>
      </c>
      <c r="BV418" s="523">
        <f t="shared" ref="BV418:BV440" si="3903">BE418</f>
        <v>585049.2368</v>
      </c>
      <c r="BW418" s="523">
        <f t="shared" ref="BW418:BW440" si="3904">IFERROR(BU418*BV418/1000000,0)</f>
        <v>0</v>
      </c>
      <c r="BX418" s="524"/>
      <c r="BY418" s="523">
        <f t="shared" ref="BY418:BY440" si="3905">IFERROR(+BW418*BX418,"")</f>
        <v>0</v>
      </c>
      <c r="BZ418" s="524"/>
      <c r="CA418" s="523">
        <f>ADHB!CB418</f>
        <v>0</v>
      </c>
      <c r="CB418" s="523">
        <f t="shared" ref="CB418:CB440" si="3906">IFERROR(CA418/BZ418*100,0)</f>
        <v>0</v>
      </c>
      <c r="CC418" s="523">
        <f t="shared" ref="CC418:CC440" si="3907">IFERROR(+(IF(BW418="","0",BW418))+(IF(BY418="","0",BY418))+(IF(CB418="","0",CB418)),"")</f>
        <v>0</v>
      </c>
      <c r="CD418" s="524">
        <v>0.224147321887</v>
      </c>
      <c r="CE418" s="525">
        <f t="shared" ref="CE418:CE440" si="3908">IFERROR(+CD418*(CC418-CB418),"")</f>
        <v>0</v>
      </c>
      <c r="CF418" s="526">
        <f t="shared" ref="CF418:CF440" si="3909">IFERROR(+(IF(CC418="","0",CC418))-(IF(CE418="","0",CE418)),"")</f>
        <v>0</v>
      </c>
      <c r="CG418" s="527"/>
      <c r="CH418" s="520">
        <v>1.0</v>
      </c>
      <c r="CI418" s="521" t="s">
        <v>32</v>
      </c>
      <c r="CJ418" s="522" t="s">
        <v>133</v>
      </c>
      <c r="CK418" s="522" t="s">
        <v>134</v>
      </c>
      <c r="CL418" s="523">
        <f>'Produksi dan Harga'!AF4</f>
        <v>0</v>
      </c>
      <c r="CM418" s="523">
        <f t="shared" ref="CM418:CM440" si="3910">BV418</f>
        <v>585049.2368</v>
      </c>
      <c r="CN418" s="523">
        <f t="shared" ref="CN418:CN440" si="3911">IFERROR(CL418*CM418/1000000,0)</f>
        <v>0</v>
      </c>
      <c r="CO418" s="524"/>
      <c r="CP418" s="523">
        <f t="shared" ref="CP418:CP440" si="3912">IFERROR(+CN418*CO418,"")</f>
        <v>0</v>
      </c>
      <c r="CQ418" s="524"/>
      <c r="CR418" s="523">
        <f>ADHB!CS418</f>
        <v>0</v>
      </c>
      <c r="CS418" s="523">
        <f t="shared" ref="CS418:CS440" si="3913">IFERROR(CR418/CQ418*100,0)</f>
        <v>0</v>
      </c>
      <c r="CT418" s="523">
        <f t="shared" ref="CT418:CT440" si="3914">IFERROR(+(IF(CN418="","0",CN418))+(IF(CP418="","0",CP418))+(IF(CS418="","0",CS418)),"")</f>
        <v>0</v>
      </c>
      <c r="CU418" s="524">
        <v>0.224147321887</v>
      </c>
      <c r="CV418" s="525">
        <f t="shared" ref="CV418:CV440" si="3915">IFERROR(+CU418*(CT418-CS418),"")</f>
        <v>0</v>
      </c>
      <c r="CW418" s="526">
        <f t="shared" ref="CW418:CW440" si="3916">IFERROR(+(IF(CT418="","0",CT418))-(IF(CV418="","0",CV418)),"")</f>
        <v>0</v>
      </c>
      <c r="CX418" s="527"/>
      <c r="CY418" s="520">
        <v>1.0</v>
      </c>
      <c r="CZ418" s="521" t="s">
        <v>32</v>
      </c>
      <c r="DA418" s="522" t="s">
        <v>133</v>
      </c>
      <c r="DB418" s="522" t="s">
        <v>134</v>
      </c>
      <c r="DC418" s="523">
        <f>'Produksi dan Harga'!AK4</f>
        <v>0</v>
      </c>
      <c r="DD418" s="523">
        <f t="shared" ref="DD418:DD440" si="3917">CM418</f>
        <v>585049.2368</v>
      </c>
      <c r="DE418" s="523">
        <f t="shared" ref="DE418:DE440" si="3918">IFERROR(DC418*DD418/1000000,0)</f>
        <v>0</v>
      </c>
      <c r="DF418" s="524"/>
      <c r="DG418" s="523">
        <f t="shared" ref="DG418:DG440" si="3919">IFERROR(+DE418*DF418,"")</f>
        <v>0</v>
      </c>
      <c r="DH418" s="524"/>
      <c r="DI418" s="523">
        <f>ADHB!DJ418</f>
        <v>0</v>
      </c>
      <c r="DJ418" s="523">
        <f t="shared" ref="DJ418:DJ440" si="3920">IFERROR(DI418/DH418*100,0)</f>
        <v>0</v>
      </c>
      <c r="DK418" s="523">
        <f t="shared" ref="DK418:DK440" si="3921">IFERROR(+(IF(DE418="","0",DE418))+(IF(DG418="","0",DG418))+(IF(DJ418="","0",DJ418)),"")</f>
        <v>0</v>
      </c>
      <c r="DL418" s="524">
        <v>0.224147321887</v>
      </c>
      <c r="DM418" s="525">
        <f t="shared" ref="DM418:DM440" si="3922">IFERROR(+DL418*(DK418-DJ418),"")</f>
        <v>0</v>
      </c>
      <c r="DN418" s="526">
        <f t="shared" ref="DN418:DN440" si="3923">IFERROR(+(IF(DK418="","0",DK418))-(IF(DM418="","0",DM418)),"")</f>
        <v>0</v>
      </c>
      <c r="DO418" s="527"/>
      <c r="DP418" s="520">
        <v>1.0</v>
      </c>
      <c r="DQ418" s="521" t="s">
        <v>32</v>
      </c>
      <c r="DR418" s="522" t="s">
        <v>133</v>
      </c>
      <c r="DS418" s="522" t="s">
        <v>134</v>
      </c>
      <c r="DT418" s="523">
        <f>'Produksi dan Harga'!AP4</f>
        <v>0</v>
      </c>
      <c r="DU418" s="523">
        <f t="shared" ref="DU418:DU440" si="3924">DD418</f>
        <v>585049.2368</v>
      </c>
      <c r="DV418" s="523">
        <f t="shared" ref="DV418:DV440" si="3925">IFERROR(DT418*DU418/1000000,0)</f>
        <v>0</v>
      </c>
      <c r="DW418" s="524"/>
      <c r="DX418" s="523">
        <f t="shared" ref="DX418:DX440" si="3926">IFERROR(+DV418*DW418,"")</f>
        <v>0</v>
      </c>
      <c r="DY418" s="524"/>
      <c r="DZ418" s="523">
        <f>ADHB!EA418</f>
        <v>0</v>
      </c>
      <c r="EA418" s="523">
        <f t="shared" ref="EA418:EA440" si="3927">IFERROR(DZ418/DY418*100,0)</f>
        <v>0</v>
      </c>
      <c r="EB418" s="523">
        <f t="shared" ref="EB418:EB440" si="3928">IFERROR(+(IF(DV418="","0",DV418))+(IF(DX418="","0",DX418))+(IF(EA418="","0",EA418)),"")</f>
        <v>0</v>
      </c>
      <c r="EC418" s="524">
        <v>0.224147321887</v>
      </c>
      <c r="ED418" s="525">
        <f t="shared" ref="ED418:ED440" si="3929">IFERROR(+EC418*(EB418-EA418),"")</f>
        <v>0</v>
      </c>
      <c r="EE418" s="526">
        <f t="shared" ref="EE418:EE440" si="3930">IFERROR(+(IF(EB418="","0",EB418))-(IF(ED418="","0",ED418)),"")</f>
        <v>0</v>
      </c>
      <c r="EF418" s="527"/>
      <c r="EG418" s="520">
        <v>1.0</v>
      </c>
      <c r="EH418" s="521" t="s">
        <v>32</v>
      </c>
      <c r="EI418" s="522" t="s">
        <v>133</v>
      </c>
      <c r="EJ418" s="522" t="s">
        <v>134</v>
      </c>
      <c r="EK418" s="523">
        <f>'Produksi dan Harga'!AU4</f>
        <v>0</v>
      </c>
      <c r="EL418" s="523">
        <f t="shared" ref="EL418:EL440" si="3931">DU418</f>
        <v>585049.2368</v>
      </c>
      <c r="EM418" s="523">
        <f t="shared" ref="EM418:EM440" si="3932">IFERROR(EK418*EL418/1000000,0)</f>
        <v>0</v>
      </c>
      <c r="EN418" s="524"/>
      <c r="EO418" s="523">
        <f t="shared" ref="EO418:EO440" si="3933">IFERROR(+EM418*EN418,"")</f>
        <v>0</v>
      </c>
      <c r="EP418" s="524"/>
      <c r="EQ418" s="523">
        <f>ADHB!ER418</f>
        <v>0</v>
      </c>
      <c r="ER418" s="523">
        <f t="shared" ref="ER418:ER440" si="3934">IFERROR(EQ418/EP418*100,0)</f>
        <v>0</v>
      </c>
      <c r="ES418" s="523">
        <f t="shared" ref="ES418:ES440" si="3935">IFERROR(+(IF(EM418="","0",EM418))+(IF(EO418="","0",EO418))+(IF(ER418="","0",ER418)),"")</f>
        <v>0</v>
      </c>
      <c r="ET418" s="524">
        <v>0.224147321887</v>
      </c>
      <c r="EU418" s="525">
        <f t="shared" ref="EU418:EU440" si="3936">IFERROR(+ET418*(ES418-ER418),"")</f>
        <v>0</v>
      </c>
      <c r="EV418" s="526">
        <f t="shared" ref="EV418:EV440" si="3937">IFERROR(+(IF(ES418="","0",ES418))-(IF(EU418="","0",EU418)),"")</f>
        <v>0</v>
      </c>
      <c r="EW418" s="527"/>
      <c r="EX418" s="520">
        <v>1.0</v>
      </c>
      <c r="EY418" s="521" t="s">
        <v>32</v>
      </c>
      <c r="EZ418" s="522" t="s">
        <v>133</v>
      </c>
      <c r="FA418" s="522" t="s">
        <v>134</v>
      </c>
      <c r="FB418" s="523">
        <f>'Produksi dan Harga'!AZ4</f>
        <v>28</v>
      </c>
      <c r="FC418" s="523">
        <f t="shared" ref="FC418:FC440" si="3938">EL418</f>
        <v>585049.2368</v>
      </c>
      <c r="FD418" s="523">
        <f t="shared" ref="FD418:FD440" si="3939">IFERROR(FB418*FC418/1000000,0)</f>
        <v>16.38137863</v>
      </c>
      <c r="FE418" s="524"/>
      <c r="FF418" s="523">
        <f t="shared" ref="FF418:FF440" si="3940">IFERROR(+FD418*FE418,"")</f>
        <v>0</v>
      </c>
      <c r="FG418" s="524"/>
      <c r="FH418" s="523">
        <f>ADHB!FI418</f>
        <v>0</v>
      </c>
      <c r="FI418" s="523">
        <f t="shared" ref="FI418:FI440" si="3941">IFERROR(FH418/FG418*100,0)</f>
        <v>0</v>
      </c>
      <c r="FJ418" s="523">
        <f t="shared" ref="FJ418:FJ440" si="3942">IFERROR(+(IF(FD418="","0",FD418))+(IF(FF418="","0",FF418))+(IF(FI418="","0",FI418)),"")</f>
        <v>16.38137863</v>
      </c>
      <c r="FK418" s="524">
        <v>0.224147321887</v>
      </c>
      <c r="FL418" s="525">
        <f t="shared" ref="FL418:FL440" si="3943">IFERROR(+FK418*(FJ418-FI418),"")</f>
        <v>3.671842149</v>
      </c>
      <c r="FM418" s="526">
        <f t="shared" ref="FM418:FM440" si="3944">IFERROR(+(IF(FJ418="","0",FJ418))-(IF(FL418="","0",FL418)),"")</f>
        <v>12.70953648</v>
      </c>
      <c r="FN418" s="527"/>
      <c r="FO418" s="520">
        <v>1.0</v>
      </c>
      <c r="FP418" s="521" t="s">
        <v>32</v>
      </c>
      <c r="FQ418" s="522" t="s">
        <v>133</v>
      </c>
      <c r="FR418" s="522" t="s">
        <v>134</v>
      </c>
      <c r="FS418" s="523">
        <f>'Produksi dan Harga'!BE4</f>
        <v>0</v>
      </c>
      <c r="FT418" s="523">
        <f t="shared" ref="FT418:FT440" si="3945">FC418</f>
        <v>585049.2368</v>
      </c>
      <c r="FU418" s="523">
        <f t="shared" ref="FU418:FU440" si="3946">IFERROR(FS418*FT418/1000000,0)</f>
        <v>0</v>
      </c>
      <c r="FV418" s="524"/>
      <c r="FW418" s="523">
        <f t="shared" ref="FW418:FW440" si="3947">IFERROR(+FU418*FV418,"")</f>
        <v>0</v>
      </c>
      <c r="FX418" s="524"/>
      <c r="FY418" s="523">
        <f>ADHB!FZ418</f>
        <v>0</v>
      </c>
      <c r="FZ418" s="523">
        <f t="shared" ref="FZ418:FZ440" si="3948">IFERROR(FY418/FX418*100,0)</f>
        <v>0</v>
      </c>
      <c r="GA418" s="523">
        <f t="shared" ref="GA418:GA440" si="3949">IFERROR(+(IF(FU418="","0",FU418))+(IF(FW418="","0",FW418))+(IF(FZ418="","0",FZ418)),"")</f>
        <v>0</v>
      </c>
      <c r="GB418" s="524">
        <v>0.224147321887</v>
      </c>
      <c r="GC418" s="525">
        <f t="shared" ref="GC418:GC440" si="3950">IFERROR(+GB418*(GA418-FZ418),"")</f>
        <v>0</v>
      </c>
      <c r="GD418" s="526">
        <f t="shared" ref="GD418:GD440" si="3951">IFERROR(+(IF(GA418="","0",GA418))-(IF(GC418="","0",GC418)),"")</f>
        <v>0</v>
      </c>
      <c r="GE418" s="527"/>
      <c r="GF418" s="520">
        <v>1.0</v>
      </c>
      <c r="GG418" s="521" t="s">
        <v>32</v>
      </c>
      <c r="GH418" s="522" t="s">
        <v>133</v>
      </c>
      <c r="GI418" s="522" t="s">
        <v>134</v>
      </c>
      <c r="GJ418" s="523">
        <f>'Produksi dan Harga'!BJ4</f>
        <v>0</v>
      </c>
      <c r="GK418" s="523">
        <f t="shared" ref="GK418:GK440" si="3952">FT418</f>
        <v>585049.2368</v>
      </c>
      <c r="GL418" s="523">
        <f t="shared" ref="GL418:GL440" si="3953">IFERROR(GJ418*GK418/1000000,0)</f>
        <v>0</v>
      </c>
      <c r="GM418" s="524"/>
      <c r="GN418" s="523">
        <f t="shared" ref="GN418:GN440" si="3954">IFERROR(+GL418*GM418,"")</f>
        <v>0</v>
      </c>
      <c r="GO418" s="524"/>
      <c r="GP418" s="523">
        <f>ADHB!GQ418</f>
        <v>0</v>
      </c>
      <c r="GQ418" s="523">
        <f t="shared" ref="GQ418:GQ440" si="3955">IFERROR(GP418/GO418*100,0)</f>
        <v>0</v>
      </c>
      <c r="GR418" s="523">
        <f t="shared" ref="GR418:GR440" si="3956">IFERROR(+(IF(GL418="","0",GL418))+(IF(GN418="","0",GN418))+(IF(GQ418="","0",GQ418)),"")</f>
        <v>0</v>
      </c>
      <c r="GS418" s="524">
        <v>0.224147321887</v>
      </c>
      <c r="GT418" s="525">
        <f t="shared" ref="GT418:GT440" si="3957">IFERROR(+GS418*(GR418-GQ418),"")</f>
        <v>0</v>
      </c>
      <c r="GU418" s="526">
        <f t="shared" ref="GU418:GU440" si="3958">IFERROR(+(IF(GR418="","0",GR418))-(IF(GT418="","0",GT418)),"")</f>
        <v>0</v>
      </c>
      <c r="GV418" s="527"/>
      <c r="GW418" s="520">
        <v>1.0</v>
      </c>
      <c r="GX418" s="521" t="s">
        <v>32</v>
      </c>
      <c r="GY418" s="522" t="s">
        <v>133</v>
      </c>
      <c r="GZ418" s="522" t="s">
        <v>134</v>
      </c>
      <c r="HA418" s="523">
        <f>'Produksi dan Harga'!BO4</f>
        <v>0</v>
      </c>
      <c r="HB418" s="523">
        <f t="shared" ref="HB418:HB440" si="3959">GK418</f>
        <v>585049.2368</v>
      </c>
      <c r="HC418" s="523">
        <f t="shared" ref="HC418:HC440" si="3960">IFERROR(HA418*HB418/1000000,0)</f>
        <v>0</v>
      </c>
      <c r="HD418" s="524"/>
      <c r="HE418" s="523">
        <f t="shared" ref="HE418:HE440" si="3961">IFERROR(+HC418*HD418,"")</f>
        <v>0</v>
      </c>
      <c r="HF418" s="524"/>
      <c r="HG418" s="523">
        <f>ADHB!HH418</f>
        <v>0</v>
      </c>
      <c r="HH418" s="523">
        <f t="shared" ref="HH418:HH440" si="3962">IFERROR(HG418/HF418*100,0)</f>
        <v>0</v>
      </c>
      <c r="HI418" s="523">
        <f t="shared" ref="HI418:HI440" si="3963">IFERROR(+(IF(HC418="","0",HC418))+(IF(HE418="","0",HE418))+(IF(HH418="","0",HH418)),"")</f>
        <v>0</v>
      </c>
      <c r="HJ418" s="524">
        <v>0.224147321887</v>
      </c>
      <c r="HK418" s="525">
        <f t="shared" ref="HK418:HK440" si="3964">IFERROR(+HJ418*(HI418-HH418),"")</f>
        <v>0</v>
      </c>
      <c r="HL418" s="526">
        <f t="shared" ref="HL418:HL440" si="3965">IFERROR(+(IF(HI418="","0",HI418))-(IF(HK418="","0",HK418)),"")</f>
        <v>0</v>
      </c>
      <c r="HM418" s="527"/>
      <c r="HN418" s="520">
        <v>1.0</v>
      </c>
      <c r="HO418" s="521" t="s">
        <v>32</v>
      </c>
      <c r="HP418" s="522" t="s">
        <v>133</v>
      </c>
      <c r="HQ418" s="522" t="s">
        <v>134</v>
      </c>
      <c r="HR418" s="523">
        <f>'Produksi dan Harga'!BT4</f>
        <v>4</v>
      </c>
      <c r="HS418" s="523">
        <f t="shared" ref="HS418:HS440" si="3966">HB418</f>
        <v>585049.2368</v>
      </c>
      <c r="HT418" s="523">
        <f t="shared" ref="HT418:HT440" si="3967">IFERROR(HR418*HS418/1000000,0)</f>
        <v>2.340196947</v>
      </c>
      <c r="HU418" s="524"/>
      <c r="HV418" s="523">
        <f t="shared" ref="HV418:HV440" si="3968">IFERROR(+HT418*HU418,"")</f>
        <v>0</v>
      </c>
      <c r="HW418" s="524"/>
      <c r="HX418" s="523">
        <f>ADHB!HY418</f>
        <v>0</v>
      </c>
      <c r="HY418" s="523">
        <f t="shared" ref="HY418:HY440" si="3969">IFERROR(HX418/HW418*100,0)</f>
        <v>0</v>
      </c>
      <c r="HZ418" s="523">
        <f t="shared" ref="HZ418:HZ440" si="3970">IFERROR(+(IF(HT418="","0",HT418))+(IF(HV418="","0",HV418))+(IF(HY418="","0",HY418)),"")</f>
        <v>2.340196947</v>
      </c>
      <c r="IA418" s="524">
        <v>0.224147321887</v>
      </c>
      <c r="IB418" s="525">
        <f t="shared" ref="IB418:IB440" si="3971">IFERROR(+IA418*(HZ418-HY418),"")</f>
        <v>0.5245488784</v>
      </c>
      <c r="IC418" s="526">
        <f t="shared" ref="IC418:IC440" si="3972">IFERROR(+(IF(HZ418="","0",HZ418))-(IF(IB418="","0",IB418)),"")</f>
        <v>1.815648069</v>
      </c>
      <c r="ID418" s="527"/>
      <c r="IE418" s="520">
        <v>1.0</v>
      </c>
      <c r="IF418" s="521" t="s">
        <v>32</v>
      </c>
      <c r="IG418" s="522" t="s">
        <v>133</v>
      </c>
      <c r="IH418" s="522" t="s">
        <v>134</v>
      </c>
      <c r="II418" s="523">
        <f>'Produksi dan Harga'!BY4</f>
        <v>32</v>
      </c>
      <c r="IJ418" s="523">
        <f t="shared" ref="IJ418:IJ440" si="3973">HS418</f>
        <v>585049.2368</v>
      </c>
      <c r="IK418" s="523">
        <f t="shared" ref="IK418:IK440" si="3974">IFERROR(II418*IJ418/1000000,0)</f>
        <v>18.72157558</v>
      </c>
      <c r="IL418" s="524"/>
      <c r="IM418" s="523">
        <f t="shared" ref="IM418:IM440" si="3975">IFERROR(+IK418*IL418,"")</f>
        <v>0</v>
      </c>
      <c r="IN418" s="524"/>
      <c r="IO418" s="523">
        <f>ADHB!IP418</f>
        <v>0</v>
      </c>
      <c r="IP418" s="523">
        <f t="shared" ref="IP418:IP440" si="3976">IFERROR(IO418/IN418*100,0)</f>
        <v>0</v>
      </c>
      <c r="IQ418" s="523">
        <f t="shared" ref="IQ418:IQ440" si="3977">IFERROR(+(IF(IK418="","0",IK418))+(IF(IM418="","0",IM418))+(IF(IP418="","0",IP418)),"")</f>
        <v>18.72157558</v>
      </c>
      <c r="IR418" s="524">
        <v>0.224147321887</v>
      </c>
      <c r="IS418" s="525">
        <f t="shared" ref="IS418:IS440" si="3978">IFERROR(+IR418*(IQ418-IP418),"")</f>
        <v>4.196391028</v>
      </c>
      <c r="IT418" s="526">
        <f t="shared" ref="IT418:IT440" si="3979">IFERROR(+(IF(IQ418="","0",IQ418))-(IF(IS418="","0",IS418)),"")</f>
        <v>14.52518455</v>
      </c>
      <c r="IU418" s="527"/>
      <c r="IV418" s="520">
        <v>1.0</v>
      </c>
      <c r="IW418" s="521" t="s">
        <v>32</v>
      </c>
      <c r="IX418" s="522" t="s">
        <v>133</v>
      </c>
      <c r="IY418" s="522" t="s">
        <v>134</v>
      </c>
      <c r="IZ418" s="523">
        <f>'Produksi dan Harga'!CD4</f>
        <v>8</v>
      </c>
      <c r="JA418" s="523">
        <f t="shared" ref="JA418:JA440" si="3980">IJ418</f>
        <v>585049.2368</v>
      </c>
      <c r="JB418" s="523">
        <f t="shared" ref="JB418:JB440" si="3981">IFERROR(IZ418*JA418/1000000,0)</f>
        <v>4.680393895</v>
      </c>
      <c r="JC418" s="524"/>
      <c r="JD418" s="523">
        <f t="shared" ref="JD418:JD440" si="3982">IFERROR(+JB418*JC418,"")</f>
        <v>0</v>
      </c>
      <c r="JE418" s="524"/>
      <c r="JF418" s="523">
        <f>ADHB!JG418</f>
        <v>0</v>
      </c>
      <c r="JG418" s="523">
        <f t="shared" ref="JG418:JG440" si="3983">IFERROR(JF418/JE418*100,0)</f>
        <v>0</v>
      </c>
      <c r="JH418" s="523">
        <f t="shared" ref="JH418:JH440" si="3984">IFERROR(+(IF(JB418="","0",JB418))+(IF(JD418="","0",JD418))+(IF(JG418="","0",JG418)),"")</f>
        <v>4.680393895</v>
      </c>
      <c r="JI418" s="524">
        <v>0.224147321887</v>
      </c>
      <c r="JJ418" s="525">
        <f t="shared" ref="JJ418:JJ440" si="3985">IFERROR(+JI418*(JH418-JG418),"")</f>
        <v>1.049097757</v>
      </c>
      <c r="JK418" s="526">
        <f t="shared" ref="JK418:JK440" si="3986">IFERROR(+(IF(JH418="","0",JH418))-(IF(JJ418="","0",JJ418)),"")</f>
        <v>3.631296138</v>
      </c>
      <c r="JL418" s="527"/>
      <c r="JM418" s="520">
        <v>1.0</v>
      </c>
      <c r="JN418" s="521" t="s">
        <v>32</v>
      </c>
      <c r="JO418" s="522" t="s">
        <v>133</v>
      </c>
      <c r="JP418" s="522" t="s">
        <v>134</v>
      </c>
      <c r="JQ418" s="523"/>
      <c r="JR418" s="523">
        <f t="shared" ref="JR418:JR440" si="3987">JA418</f>
        <v>585049.2368</v>
      </c>
      <c r="JS418" s="523">
        <f t="shared" ref="JS418:JS440" si="3988">IFERROR(JQ418*JR418/1000000,0)</f>
        <v>0</v>
      </c>
      <c r="JT418" s="524"/>
      <c r="JU418" s="523">
        <f t="shared" ref="JU418:JU440" si="3989">IFERROR(+JS418*JT418,"")</f>
        <v>0</v>
      </c>
      <c r="JV418" s="524"/>
      <c r="JW418" s="523" t="str">
        <f>ADHB!LF418</f>
        <v/>
      </c>
      <c r="JX418" s="523">
        <f t="shared" ref="JX418:JX440" si="3990">IFERROR(JW418/JV418*100,0)</f>
        <v>0</v>
      </c>
      <c r="JY418" s="523">
        <f t="shared" ref="JY418:JY440" si="3991">IFERROR(+(IF(JS418="","0",JS418))+(IF(JU418="","0",JU418))+(IF(JX418="","0",JX418)),"")</f>
        <v>0</v>
      </c>
      <c r="JZ418" s="524">
        <v>0.224147321887</v>
      </c>
      <c r="KA418" s="525">
        <f t="shared" ref="KA418:KA440" si="3992">IFERROR(+JZ418*(JY418-JX418),"")</f>
        <v>0</v>
      </c>
      <c r="KB418" s="526">
        <f t="shared" ref="KB418:KB440" si="3993">IFERROR(+(IF(JY418="","0",JY418))-(IF(KA418="","0",KA418)),"")</f>
        <v>0</v>
      </c>
      <c r="KC418" s="527"/>
      <c r="KD418" s="520">
        <v>1.0</v>
      </c>
      <c r="KE418" s="521" t="s">
        <v>32</v>
      </c>
      <c r="KF418" s="522" t="s">
        <v>133</v>
      </c>
      <c r="KG418" s="522" t="s">
        <v>134</v>
      </c>
      <c r="KH418" s="523"/>
      <c r="KI418" s="523">
        <f t="shared" ref="KI418:KI440" si="3994">JR418</f>
        <v>585049.2368</v>
      </c>
      <c r="KJ418" s="523">
        <f t="shared" ref="KJ418:KJ440" si="3995">IFERROR(KH418*KI418/1000000,0)</f>
        <v>0</v>
      </c>
      <c r="KK418" s="524"/>
      <c r="KL418" s="523">
        <f t="shared" ref="KL418:KL440" si="3996">IFERROR(+KJ418*KK418,"")</f>
        <v>0</v>
      </c>
      <c r="KM418" s="524"/>
      <c r="KN418" s="523" t="str">
        <f>ADHB!LW418</f>
        <v/>
      </c>
      <c r="KO418" s="523">
        <f t="shared" ref="KO418:KO440" si="3997">IFERROR(KN418/KM418*100,0)</f>
        <v>0</v>
      </c>
      <c r="KP418" s="523">
        <f t="shared" ref="KP418:KP440" si="3998">IFERROR(+(IF(KJ418="","0",KJ418))+(IF(KL418="","0",KL418))+(IF(KO418="","0",KO418)),"")</f>
        <v>0</v>
      </c>
      <c r="KQ418" s="524">
        <v>0.224147321887</v>
      </c>
      <c r="KR418" s="525">
        <f t="shared" ref="KR418:KR440" si="3999">IFERROR(+KQ418*(KP418-KO418),"")</f>
        <v>0</v>
      </c>
      <c r="KS418" s="526">
        <f t="shared" ref="KS418:KS440" si="4000">IFERROR(+(IF(KP418="","0",KP418))-(IF(KR418="","0",KR418)),"")</f>
        <v>0</v>
      </c>
      <c r="KT418" s="527"/>
      <c r="KU418" s="528"/>
    </row>
    <row r="419" ht="15.75" customHeight="1">
      <c r="A419" s="520">
        <v>2.0</v>
      </c>
      <c r="B419" s="521" t="s">
        <v>34</v>
      </c>
      <c r="C419" s="522" t="s">
        <v>133</v>
      </c>
      <c r="D419" s="522" t="s">
        <v>134</v>
      </c>
      <c r="E419" s="523">
        <f>'Produksi dan Harga'!G5</f>
        <v>98</v>
      </c>
      <c r="F419" s="523">
        <v>1351576.459097073</v>
      </c>
      <c r="G419" s="523">
        <f t="shared" si="3876"/>
        <v>132.454493</v>
      </c>
      <c r="H419" s="524"/>
      <c r="I419" s="523">
        <f t="shared" si="3877"/>
        <v>0</v>
      </c>
      <c r="J419" s="524"/>
      <c r="K419" s="523">
        <f>ADHB!L419</f>
        <v>0</v>
      </c>
      <c r="L419" s="523">
        <f t="shared" si="3878"/>
        <v>0</v>
      </c>
      <c r="M419" s="523">
        <f t="shared" si="3879"/>
        <v>132.454493</v>
      </c>
      <c r="N419" s="524">
        <v>0.224147321887</v>
      </c>
      <c r="O419" s="525">
        <f t="shared" si="3880"/>
        <v>29.68931988</v>
      </c>
      <c r="P419" s="526">
        <f t="shared" si="3881"/>
        <v>102.7651731</v>
      </c>
      <c r="Q419" s="527"/>
      <c r="R419" s="520">
        <v>2.0</v>
      </c>
      <c r="S419" s="521" t="s">
        <v>34</v>
      </c>
      <c r="T419" s="522" t="s">
        <v>133</v>
      </c>
      <c r="U419" s="522" t="s">
        <v>134</v>
      </c>
      <c r="V419" s="523">
        <f>'Produksi dan Harga'!L5</f>
        <v>142</v>
      </c>
      <c r="W419" s="523">
        <f t="shared" si="3882"/>
        <v>1351576.459</v>
      </c>
      <c r="X419" s="523">
        <f t="shared" si="3883"/>
        <v>191.9238572</v>
      </c>
      <c r="Y419" s="524"/>
      <c r="Z419" s="523">
        <f t="shared" si="3884"/>
        <v>0</v>
      </c>
      <c r="AA419" s="524"/>
      <c r="AB419" s="523">
        <f>ADHB!AC419</f>
        <v>0</v>
      </c>
      <c r="AC419" s="523">
        <f t="shared" si="3885"/>
        <v>0</v>
      </c>
      <c r="AD419" s="523">
        <f t="shared" si="3886"/>
        <v>191.9238572</v>
      </c>
      <c r="AE419" s="524">
        <v>0.224147321887</v>
      </c>
      <c r="AF419" s="525">
        <f t="shared" si="3887"/>
        <v>43.0192186</v>
      </c>
      <c r="AG419" s="526">
        <f t="shared" si="3888"/>
        <v>148.9046386</v>
      </c>
      <c r="AH419" s="527"/>
      <c r="AI419" s="520">
        <v>2.0</v>
      </c>
      <c r="AJ419" s="521" t="s">
        <v>34</v>
      </c>
      <c r="AK419" s="522" t="s">
        <v>133</v>
      </c>
      <c r="AL419" s="522" t="s">
        <v>134</v>
      </c>
      <c r="AM419" s="523">
        <f>'Produksi dan Harga'!Q5</f>
        <v>157</v>
      </c>
      <c r="AN419" s="523">
        <f t="shared" si="3889"/>
        <v>1351576.459</v>
      </c>
      <c r="AO419" s="523">
        <f t="shared" si="3890"/>
        <v>212.1975041</v>
      </c>
      <c r="AP419" s="524"/>
      <c r="AQ419" s="523">
        <f t="shared" si="3891"/>
        <v>0</v>
      </c>
      <c r="AR419" s="524"/>
      <c r="AS419" s="523">
        <f>ADHB!AT419</f>
        <v>0</v>
      </c>
      <c r="AT419" s="523">
        <f t="shared" si="3892"/>
        <v>0</v>
      </c>
      <c r="AU419" s="523">
        <f t="shared" si="3893"/>
        <v>212.1975041</v>
      </c>
      <c r="AV419" s="524">
        <v>0.224147321887</v>
      </c>
      <c r="AW419" s="525">
        <f t="shared" si="3894"/>
        <v>47.56350225</v>
      </c>
      <c r="AX419" s="526">
        <f t="shared" si="3895"/>
        <v>164.6340018</v>
      </c>
      <c r="AY419" s="527"/>
      <c r="AZ419" s="520">
        <v>2.0</v>
      </c>
      <c r="BA419" s="521" t="s">
        <v>34</v>
      </c>
      <c r="BB419" s="522" t="s">
        <v>133</v>
      </c>
      <c r="BC419" s="522" t="s">
        <v>134</v>
      </c>
      <c r="BD419" s="523">
        <f>'Produksi dan Harga'!V5</f>
        <v>67</v>
      </c>
      <c r="BE419" s="523">
        <f t="shared" si="3896"/>
        <v>1351576.459</v>
      </c>
      <c r="BF419" s="523">
        <f t="shared" si="3897"/>
        <v>90.55562276</v>
      </c>
      <c r="BG419" s="524"/>
      <c r="BH419" s="523">
        <f t="shared" si="3898"/>
        <v>0</v>
      </c>
      <c r="BI419" s="524"/>
      <c r="BJ419" s="523">
        <f>ADHB!BK419</f>
        <v>0</v>
      </c>
      <c r="BK419" s="523">
        <f t="shared" si="3899"/>
        <v>0</v>
      </c>
      <c r="BL419" s="523">
        <f t="shared" si="3900"/>
        <v>90.55562276</v>
      </c>
      <c r="BM419" s="524">
        <v>0.224147321887</v>
      </c>
      <c r="BN419" s="525">
        <f t="shared" si="3901"/>
        <v>20.29780032</v>
      </c>
      <c r="BO419" s="526">
        <f t="shared" si="3902"/>
        <v>70.25782244</v>
      </c>
      <c r="BP419" s="527"/>
      <c r="BQ419" s="520">
        <v>2.0</v>
      </c>
      <c r="BR419" s="521" t="s">
        <v>34</v>
      </c>
      <c r="BS419" s="522" t="s">
        <v>133</v>
      </c>
      <c r="BT419" s="522" t="s">
        <v>134</v>
      </c>
      <c r="BU419" s="523">
        <f>'Produksi dan Harga'!AA5</f>
        <v>65</v>
      </c>
      <c r="BV419" s="523">
        <f t="shared" si="3903"/>
        <v>1351576.459</v>
      </c>
      <c r="BW419" s="523">
        <f t="shared" si="3904"/>
        <v>87.85246984</v>
      </c>
      <c r="BX419" s="524"/>
      <c r="BY419" s="523">
        <f t="shared" si="3905"/>
        <v>0</v>
      </c>
      <c r="BZ419" s="524"/>
      <c r="CA419" s="523">
        <f>ADHB!CB419</f>
        <v>0</v>
      </c>
      <c r="CB419" s="523">
        <f t="shared" si="3906"/>
        <v>0</v>
      </c>
      <c r="CC419" s="523">
        <f t="shared" si="3907"/>
        <v>87.85246984</v>
      </c>
      <c r="CD419" s="524">
        <v>0.224147321887</v>
      </c>
      <c r="CE419" s="525">
        <f t="shared" si="3908"/>
        <v>19.69189584</v>
      </c>
      <c r="CF419" s="526">
        <f t="shared" si="3909"/>
        <v>68.16057401</v>
      </c>
      <c r="CG419" s="527"/>
      <c r="CH419" s="520">
        <v>2.0</v>
      </c>
      <c r="CI419" s="521" t="s">
        <v>34</v>
      </c>
      <c r="CJ419" s="522" t="s">
        <v>133</v>
      </c>
      <c r="CK419" s="522" t="s">
        <v>134</v>
      </c>
      <c r="CL419" s="523">
        <f>'Produksi dan Harga'!AF5</f>
        <v>1299</v>
      </c>
      <c r="CM419" s="523">
        <f t="shared" si="3910"/>
        <v>1351576.459</v>
      </c>
      <c r="CN419" s="523">
        <f t="shared" si="3911"/>
        <v>1755.69782</v>
      </c>
      <c r="CO419" s="524"/>
      <c r="CP419" s="523">
        <f t="shared" si="3912"/>
        <v>0</v>
      </c>
      <c r="CQ419" s="524"/>
      <c r="CR419" s="523">
        <f>ADHB!CS419</f>
        <v>0</v>
      </c>
      <c r="CS419" s="523">
        <f t="shared" si="3913"/>
        <v>0</v>
      </c>
      <c r="CT419" s="523">
        <f t="shared" si="3914"/>
        <v>1755.69782</v>
      </c>
      <c r="CU419" s="524">
        <v>0.224147321887</v>
      </c>
      <c r="CV419" s="525">
        <f t="shared" si="3915"/>
        <v>393.5349645</v>
      </c>
      <c r="CW419" s="526">
        <f t="shared" si="3916"/>
        <v>1362.162856</v>
      </c>
      <c r="CX419" s="527"/>
      <c r="CY419" s="520">
        <v>2.0</v>
      </c>
      <c r="CZ419" s="521" t="s">
        <v>34</v>
      </c>
      <c r="DA419" s="522" t="s">
        <v>133</v>
      </c>
      <c r="DB419" s="522" t="s">
        <v>134</v>
      </c>
      <c r="DC419" s="523">
        <f>'Produksi dan Harga'!AK5</f>
        <v>590</v>
      </c>
      <c r="DD419" s="523">
        <f t="shared" si="3917"/>
        <v>1351576.459</v>
      </c>
      <c r="DE419" s="523">
        <f t="shared" si="3918"/>
        <v>797.4301109</v>
      </c>
      <c r="DF419" s="524"/>
      <c r="DG419" s="523">
        <f t="shared" si="3919"/>
        <v>0</v>
      </c>
      <c r="DH419" s="524"/>
      <c r="DI419" s="523">
        <f>ADHB!DJ419</f>
        <v>0</v>
      </c>
      <c r="DJ419" s="523">
        <f t="shared" si="3920"/>
        <v>0</v>
      </c>
      <c r="DK419" s="523">
        <f t="shared" si="3921"/>
        <v>797.4301109</v>
      </c>
      <c r="DL419" s="524">
        <v>0.224147321887</v>
      </c>
      <c r="DM419" s="525">
        <f t="shared" si="3922"/>
        <v>178.7418237</v>
      </c>
      <c r="DN419" s="526">
        <f t="shared" si="3923"/>
        <v>618.6882871</v>
      </c>
      <c r="DO419" s="527"/>
      <c r="DP419" s="520">
        <v>2.0</v>
      </c>
      <c r="DQ419" s="521" t="s">
        <v>34</v>
      </c>
      <c r="DR419" s="522" t="s">
        <v>133</v>
      </c>
      <c r="DS419" s="522" t="s">
        <v>134</v>
      </c>
      <c r="DT419" s="523">
        <f>'Produksi dan Harga'!AP5</f>
        <v>1064</v>
      </c>
      <c r="DU419" s="523">
        <f t="shared" si="3924"/>
        <v>1351576.459</v>
      </c>
      <c r="DV419" s="523">
        <f t="shared" si="3925"/>
        <v>1438.077352</v>
      </c>
      <c r="DW419" s="524"/>
      <c r="DX419" s="523">
        <f t="shared" si="3926"/>
        <v>0</v>
      </c>
      <c r="DY419" s="524"/>
      <c r="DZ419" s="523">
        <f>ADHB!EA419</f>
        <v>0</v>
      </c>
      <c r="EA419" s="523">
        <f t="shared" si="3927"/>
        <v>0</v>
      </c>
      <c r="EB419" s="523">
        <f t="shared" si="3928"/>
        <v>1438.077352</v>
      </c>
      <c r="EC419" s="524">
        <v>0.224147321887</v>
      </c>
      <c r="ED419" s="525">
        <f t="shared" si="3929"/>
        <v>322.3411872</v>
      </c>
      <c r="EE419" s="526">
        <f t="shared" si="3930"/>
        <v>1115.736165</v>
      </c>
      <c r="EF419" s="527"/>
      <c r="EG419" s="520">
        <v>2.0</v>
      </c>
      <c r="EH419" s="521" t="s">
        <v>34</v>
      </c>
      <c r="EI419" s="522" t="s">
        <v>133</v>
      </c>
      <c r="EJ419" s="522" t="s">
        <v>134</v>
      </c>
      <c r="EK419" s="523">
        <f>'Produksi dan Harga'!AU5</f>
        <v>1523</v>
      </c>
      <c r="EL419" s="523">
        <f t="shared" si="3931"/>
        <v>1351576.459</v>
      </c>
      <c r="EM419" s="523">
        <f t="shared" si="3932"/>
        <v>2058.450947</v>
      </c>
      <c r="EN419" s="524"/>
      <c r="EO419" s="523">
        <f t="shared" si="3933"/>
        <v>0</v>
      </c>
      <c r="EP419" s="524"/>
      <c r="EQ419" s="523">
        <f>ADHB!ER419</f>
        <v>0</v>
      </c>
      <c r="ER419" s="523">
        <f t="shared" si="3934"/>
        <v>0</v>
      </c>
      <c r="ES419" s="523">
        <f t="shared" si="3935"/>
        <v>2058.450947</v>
      </c>
      <c r="ET419" s="524">
        <v>0.224147321887</v>
      </c>
      <c r="EU419" s="525">
        <f t="shared" si="3936"/>
        <v>461.3962671</v>
      </c>
      <c r="EV419" s="526">
        <f t="shared" si="3937"/>
        <v>1597.05468</v>
      </c>
      <c r="EW419" s="527"/>
      <c r="EX419" s="520">
        <v>2.0</v>
      </c>
      <c r="EY419" s="521" t="s">
        <v>34</v>
      </c>
      <c r="EZ419" s="522" t="s">
        <v>133</v>
      </c>
      <c r="FA419" s="522" t="s">
        <v>134</v>
      </c>
      <c r="FB419" s="523">
        <f>'Produksi dan Harga'!AZ5</f>
        <v>862</v>
      </c>
      <c r="FC419" s="523">
        <f t="shared" si="3938"/>
        <v>1351576.459</v>
      </c>
      <c r="FD419" s="523">
        <f t="shared" si="3939"/>
        <v>1165.058908</v>
      </c>
      <c r="FE419" s="524"/>
      <c r="FF419" s="523">
        <f t="shared" si="3940"/>
        <v>0</v>
      </c>
      <c r="FG419" s="524"/>
      <c r="FH419" s="523">
        <f>ADHB!FI419</f>
        <v>0</v>
      </c>
      <c r="FI419" s="523">
        <f t="shared" si="3941"/>
        <v>0</v>
      </c>
      <c r="FJ419" s="523">
        <f t="shared" si="3942"/>
        <v>1165.058908</v>
      </c>
      <c r="FK419" s="524">
        <v>0.224147321887</v>
      </c>
      <c r="FL419" s="525">
        <f t="shared" si="3943"/>
        <v>261.144834</v>
      </c>
      <c r="FM419" s="526">
        <f t="shared" si="3944"/>
        <v>903.9140737</v>
      </c>
      <c r="FN419" s="527"/>
      <c r="FO419" s="520">
        <v>2.0</v>
      </c>
      <c r="FP419" s="521" t="s">
        <v>34</v>
      </c>
      <c r="FQ419" s="522" t="s">
        <v>133</v>
      </c>
      <c r="FR419" s="522" t="s">
        <v>134</v>
      </c>
      <c r="FS419" s="523">
        <f>'Produksi dan Harga'!BE5</f>
        <v>2248</v>
      </c>
      <c r="FT419" s="523">
        <f t="shared" si="3945"/>
        <v>1351576.459</v>
      </c>
      <c r="FU419" s="523">
        <f t="shared" si="3946"/>
        <v>3038.34388</v>
      </c>
      <c r="FV419" s="524"/>
      <c r="FW419" s="523">
        <f t="shared" si="3947"/>
        <v>0</v>
      </c>
      <c r="FX419" s="524"/>
      <c r="FY419" s="523">
        <f>ADHB!FZ419</f>
        <v>0</v>
      </c>
      <c r="FZ419" s="523">
        <f t="shared" si="3948"/>
        <v>0</v>
      </c>
      <c r="GA419" s="523">
        <f t="shared" si="3949"/>
        <v>3038.34388</v>
      </c>
      <c r="GB419" s="524">
        <v>0.224147321887</v>
      </c>
      <c r="GC419" s="525">
        <f t="shared" si="3950"/>
        <v>681.0366437</v>
      </c>
      <c r="GD419" s="526">
        <f t="shared" si="3951"/>
        <v>2357.307236</v>
      </c>
      <c r="GE419" s="527"/>
      <c r="GF419" s="520">
        <v>2.0</v>
      </c>
      <c r="GG419" s="521" t="s">
        <v>34</v>
      </c>
      <c r="GH419" s="522" t="s">
        <v>133</v>
      </c>
      <c r="GI419" s="522" t="s">
        <v>134</v>
      </c>
      <c r="GJ419" s="523">
        <f>'Produksi dan Harga'!BJ5</f>
        <v>665.4</v>
      </c>
      <c r="GK419" s="523">
        <f t="shared" si="3952"/>
        <v>1351576.459</v>
      </c>
      <c r="GL419" s="523">
        <f t="shared" si="3953"/>
        <v>899.3389759</v>
      </c>
      <c r="GM419" s="524"/>
      <c r="GN419" s="523">
        <f t="shared" si="3954"/>
        <v>0</v>
      </c>
      <c r="GO419" s="524"/>
      <c r="GP419" s="523">
        <f>ADHB!GQ419</f>
        <v>0</v>
      </c>
      <c r="GQ419" s="523">
        <f t="shared" si="3955"/>
        <v>0</v>
      </c>
      <c r="GR419" s="523">
        <f t="shared" si="3956"/>
        <v>899.3389759</v>
      </c>
      <c r="GS419" s="524">
        <v>0.224147321887</v>
      </c>
      <c r="GT419" s="525">
        <f t="shared" si="3957"/>
        <v>201.5844229</v>
      </c>
      <c r="GU419" s="526">
        <f t="shared" si="3958"/>
        <v>697.754553</v>
      </c>
      <c r="GV419" s="527"/>
      <c r="GW419" s="520">
        <v>2.0</v>
      </c>
      <c r="GX419" s="521" t="s">
        <v>34</v>
      </c>
      <c r="GY419" s="522" t="s">
        <v>133</v>
      </c>
      <c r="GZ419" s="522" t="s">
        <v>134</v>
      </c>
      <c r="HA419" s="523">
        <f>'Produksi dan Harga'!BO5</f>
        <v>685.1</v>
      </c>
      <c r="HB419" s="523">
        <f t="shared" si="3959"/>
        <v>1351576.459</v>
      </c>
      <c r="HC419" s="523">
        <f t="shared" si="3960"/>
        <v>925.9650321</v>
      </c>
      <c r="HD419" s="524"/>
      <c r="HE419" s="523">
        <f t="shared" si="3961"/>
        <v>0</v>
      </c>
      <c r="HF419" s="524"/>
      <c r="HG419" s="523">
        <f>ADHB!HH419</f>
        <v>0</v>
      </c>
      <c r="HH419" s="523">
        <f t="shared" si="3962"/>
        <v>0</v>
      </c>
      <c r="HI419" s="523">
        <f t="shared" si="3963"/>
        <v>925.9650321</v>
      </c>
      <c r="HJ419" s="524">
        <v>0.224147321887</v>
      </c>
      <c r="HK419" s="525">
        <f t="shared" si="3964"/>
        <v>207.5525821</v>
      </c>
      <c r="HL419" s="526">
        <f t="shared" si="3965"/>
        <v>718.41245</v>
      </c>
      <c r="HM419" s="527"/>
      <c r="HN419" s="520">
        <v>2.0</v>
      </c>
      <c r="HO419" s="521" t="s">
        <v>34</v>
      </c>
      <c r="HP419" s="522" t="s">
        <v>133</v>
      </c>
      <c r="HQ419" s="522" t="s">
        <v>134</v>
      </c>
      <c r="HR419" s="523">
        <f>'Produksi dan Harga'!BT5</f>
        <v>870.25</v>
      </c>
      <c r="HS419" s="523">
        <f t="shared" si="3966"/>
        <v>1351576.459</v>
      </c>
      <c r="HT419" s="523">
        <f t="shared" si="3967"/>
        <v>1176.209414</v>
      </c>
      <c r="HU419" s="524"/>
      <c r="HV419" s="523">
        <f t="shared" si="3968"/>
        <v>0</v>
      </c>
      <c r="HW419" s="524"/>
      <c r="HX419" s="523">
        <f>ADHB!HY419</f>
        <v>0</v>
      </c>
      <c r="HY419" s="523">
        <f t="shared" si="3969"/>
        <v>0</v>
      </c>
      <c r="HZ419" s="523">
        <f t="shared" si="3970"/>
        <v>1176.209414</v>
      </c>
      <c r="IA419" s="524">
        <v>0.224147321887</v>
      </c>
      <c r="IB419" s="525">
        <f t="shared" si="3971"/>
        <v>263.64419</v>
      </c>
      <c r="IC419" s="526">
        <f t="shared" si="3972"/>
        <v>912.5652235</v>
      </c>
      <c r="ID419" s="527"/>
      <c r="IE419" s="520">
        <v>2.0</v>
      </c>
      <c r="IF419" s="521" t="s">
        <v>34</v>
      </c>
      <c r="IG419" s="522" t="s">
        <v>133</v>
      </c>
      <c r="IH419" s="522" t="s">
        <v>134</v>
      </c>
      <c r="II419" s="523">
        <f>'Produksi dan Harga'!BY5</f>
        <v>1483.5</v>
      </c>
      <c r="IJ419" s="523">
        <f t="shared" si="3973"/>
        <v>1351576.459</v>
      </c>
      <c r="IK419" s="523">
        <f t="shared" si="3974"/>
        <v>2005.063677</v>
      </c>
      <c r="IL419" s="524"/>
      <c r="IM419" s="523">
        <f t="shared" si="3975"/>
        <v>0</v>
      </c>
      <c r="IN419" s="524"/>
      <c r="IO419" s="523">
        <f>ADHB!IP419</f>
        <v>0</v>
      </c>
      <c r="IP419" s="523">
        <f t="shared" si="3976"/>
        <v>0</v>
      </c>
      <c r="IQ419" s="523">
        <f t="shared" si="3977"/>
        <v>2005.063677</v>
      </c>
      <c r="IR419" s="524">
        <v>0.224147321887</v>
      </c>
      <c r="IS419" s="525">
        <f t="shared" si="3978"/>
        <v>449.4296534</v>
      </c>
      <c r="IT419" s="526">
        <f t="shared" si="3979"/>
        <v>1555.634024</v>
      </c>
      <c r="IU419" s="527"/>
      <c r="IV419" s="520">
        <v>2.0</v>
      </c>
      <c r="IW419" s="521" t="s">
        <v>34</v>
      </c>
      <c r="IX419" s="522" t="s">
        <v>133</v>
      </c>
      <c r="IY419" s="522" t="s">
        <v>134</v>
      </c>
      <c r="IZ419" s="523">
        <f>'Produksi dan Harga'!CD5</f>
        <v>865.4</v>
      </c>
      <c r="JA419" s="523">
        <f t="shared" si="3980"/>
        <v>1351576.459</v>
      </c>
      <c r="JB419" s="523">
        <f t="shared" si="3981"/>
        <v>1169.654268</v>
      </c>
      <c r="JC419" s="524"/>
      <c r="JD419" s="523">
        <f t="shared" si="3982"/>
        <v>0</v>
      </c>
      <c r="JE419" s="524"/>
      <c r="JF419" s="523">
        <f>ADHB!JG419</f>
        <v>0</v>
      </c>
      <c r="JG419" s="523">
        <f t="shared" si="3983"/>
        <v>0</v>
      </c>
      <c r="JH419" s="523">
        <f t="shared" si="3984"/>
        <v>1169.654268</v>
      </c>
      <c r="JI419" s="524">
        <v>0.224147321887</v>
      </c>
      <c r="JJ419" s="525">
        <f t="shared" si="3985"/>
        <v>262.1748716</v>
      </c>
      <c r="JK419" s="526">
        <f t="shared" si="3986"/>
        <v>907.4793961</v>
      </c>
      <c r="JL419" s="527"/>
      <c r="JM419" s="520">
        <v>2.0</v>
      </c>
      <c r="JN419" s="521" t="s">
        <v>34</v>
      </c>
      <c r="JO419" s="522" t="s">
        <v>133</v>
      </c>
      <c r="JP419" s="522" t="s">
        <v>134</v>
      </c>
      <c r="JQ419" s="523"/>
      <c r="JR419" s="523">
        <f t="shared" si="3987"/>
        <v>1351576.459</v>
      </c>
      <c r="JS419" s="523">
        <f t="shared" si="3988"/>
        <v>0</v>
      </c>
      <c r="JT419" s="524"/>
      <c r="JU419" s="523">
        <f t="shared" si="3989"/>
        <v>0</v>
      </c>
      <c r="JV419" s="524"/>
      <c r="JW419" s="523" t="str">
        <f>ADHB!LF419</f>
        <v/>
      </c>
      <c r="JX419" s="523">
        <f t="shared" si="3990"/>
        <v>0</v>
      </c>
      <c r="JY419" s="523">
        <f t="shared" si="3991"/>
        <v>0</v>
      </c>
      <c r="JZ419" s="524">
        <v>0.224147321887</v>
      </c>
      <c r="KA419" s="525">
        <f t="shared" si="3992"/>
        <v>0</v>
      </c>
      <c r="KB419" s="526">
        <f t="shared" si="3993"/>
        <v>0</v>
      </c>
      <c r="KC419" s="527"/>
      <c r="KD419" s="520">
        <v>2.0</v>
      </c>
      <c r="KE419" s="521" t="s">
        <v>34</v>
      </c>
      <c r="KF419" s="522" t="s">
        <v>133</v>
      </c>
      <c r="KG419" s="522" t="s">
        <v>134</v>
      </c>
      <c r="KH419" s="523"/>
      <c r="KI419" s="523">
        <f t="shared" si="3994"/>
        <v>1351576.459</v>
      </c>
      <c r="KJ419" s="523">
        <f t="shared" si="3995"/>
        <v>0</v>
      </c>
      <c r="KK419" s="524"/>
      <c r="KL419" s="523">
        <f t="shared" si="3996"/>
        <v>0</v>
      </c>
      <c r="KM419" s="524"/>
      <c r="KN419" s="523" t="str">
        <f>ADHB!LW419</f>
        <v/>
      </c>
      <c r="KO419" s="523">
        <f t="shared" si="3997"/>
        <v>0</v>
      </c>
      <c r="KP419" s="523">
        <f t="shared" si="3998"/>
        <v>0</v>
      </c>
      <c r="KQ419" s="524">
        <v>0.224147321887</v>
      </c>
      <c r="KR419" s="525">
        <f t="shared" si="3999"/>
        <v>0</v>
      </c>
      <c r="KS419" s="526">
        <f t="shared" si="4000"/>
        <v>0</v>
      </c>
      <c r="KT419" s="527"/>
      <c r="KU419" s="528"/>
    </row>
    <row r="420" ht="15.75" customHeight="1">
      <c r="A420" s="520">
        <v>3.0</v>
      </c>
      <c r="B420" s="521" t="s">
        <v>35</v>
      </c>
      <c r="C420" s="522" t="s">
        <v>133</v>
      </c>
      <c r="D420" s="522" t="s">
        <v>134</v>
      </c>
      <c r="E420" s="523">
        <f>'Produksi dan Harga'!G6</f>
        <v>0</v>
      </c>
      <c r="F420" s="523">
        <v>0.0</v>
      </c>
      <c r="G420" s="523">
        <f t="shared" si="3876"/>
        <v>0</v>
      </c>
      <c r="H420" s="524"/>
      <c r="I420" s="523">
        <f t="shared" si="3877"/>
        <v>0</v>
      </c>
      <c r="J420" s="524"/>
      <c r="K420" s="523">
        <f>ADHB!L420</f>
        <v>0</v>
      </c>
      <c r="L420" s="523">
        <f t="shared" si="3878"/>
        <v>0</v>
      </c>
      <c r="M420" s="523">
        <f t="shared" si="3879"/>
        <v>0</v>
      </c>
      <c r="N420" s="524">
        <v>0.224147321887</v>
      </c>
      <c r="O420" s="525">
        <f t="shared" si="3880"/>
        <v>0</v>
      </c>
      <c r="P420" s="526">
        <f t="shared" si="3881"/>
        <v>0</v>
      </c>
      <c r="Q420" s="527"/>
      <c r="R420" s="520">
        <v>3.0</v>
      </c>
      <c r="S420" s="521" t="s">
        <v>35</v>
      </c>
      <c r="T420" s="522" t="s">
        <v>133</v>
      </c>
      <c r="U420" s="522" t="s">
        <v>134</v>
      </c>
      <c r="V420" s="523">
        <f>'Produksi dan Harga'!L6</f>
        <v>0</v>
      </c>
      <c r="W420" s="523">
        <f t="shared" si="3882"/>
        <v>0</v>
      </c>
      <c r="X420" s="523">
        <f t="shared" si="3883"/>
        <v>0</v>
      </c>
      <c r="Y420" s="524"/>
      <c r="Z420" s="523">
        <f t="shared" si="3884"/>
        <v>0</v>
      </c>
      <c r="AA420" s="524"/>
      <c r="AB420" s="523">
        <f>ADHB!AC420</f>
        <v>0</v>
      </c>
      <c r="AC420" s="523">
        <f t="shared" si="3885"/>
        <v>0</v>
      </c>
      <c r="AD420" s="523">
        <f t="shared" si="3886"/>
        <v>0</v>
      </c>
      <c r="AE420" s="524">
        <v>0.224147321887</v>
      </c>
      <c r="AF420" s="525">
        <f t="shared" si="3887"/>
        <v>0</v>
      </c>
      <c r="AG420" s="526">
        <f t="shared" si="3888"/>
        <v>0</v>
      </c>
      <c r="AH420" s="527"/>
      <c r="AI420" s="520">
        <v>3.0</v>
      </c>
      <c r="AJ420" s="521" t="s">
        <v>35</v>
      </c>
      <c r="AK420" s="522" t="s">
        <v>133</v>
      </c>
      <c r="AL420" s="522" t="s">
        <v>134</v>
      </c>
      <c r="AM420" s="523">
        <f>'Produksi dan Harga'!Q6</f>
        <v>0</v>
      </c>
      <c r="AN420" s="523">
        <f t="shared" si="3889"/>
        <v>0</v>
      </c>
      <c r="AO420" s="523">
        <f t="shared" si="3890"/>
        <v>0</v>
      </c>
      <c r="AP420" s="524"/>
      <c r="AQ420" s="523">
        <f t="shared" si="3891"/>
        <v>0</v>
      </c>
      <c r="AR420" s="524"/>
      <c r="AS420" s="523">
        <f>ADHB!AT420</f>
        <v>0</v>
      </c>
      <c r="AT420" s="523">
        <f t="shared" si="3892"/>
        <v>0</v>
      </c>
      <c r="AU420" s="523">
        <f t="shared" si="3893"/>
        <v>0</v>
      </c>
      <c r="AV420" s="524">
        <v>0.224147321887</v>
      </c>
      <c r="AW420" s="525">
        <f t="shared" si="3894"/>
        <v>0</v>
      </c>
      <c r="AX420" s="526">
        <f t="shared" si="3895"/>
        <v>0</v>
      </c>
      <c r="AY420" s="527"/>
      <c r="AZ420" s="520">
        <v>3.0</v>
      </c>
      <c r="BA420" s="521" t="s">
        <v>35</v>
      </c>
      <c r="BB420" s="522" t="s">
        <v>133</v>
      </c>
      <c r="BC420" s="522" t="s">
        <v>134</v>
      </c>
      <c r="BD420" s="523">
        <f>'Produksi dan Harga'!V6</f>
        <v>0</v>
      </c>
      <c r="BE420" s="523">
        <f t="shared" si="3896"/>
        <v>0</v>
      </c>
      <c r="BF420" s="523">
        <f t="shared" si="3897"/>
        <v>0</v>
      </c>
      <c r="BG420" s="524"/>
      <c r="BH420" s="523">
        <f t="shared" si="3898"/>
        <v>0</v>
      </c>
      <c r="BI420" s="524"/>
      <c r="BJ420" s="523">
        <f>ADHB!BK420</f>
        <v>0</v>
      </c>
      <c r="BK420" s="523">
        <f t="shared" si="3899"/>
        <v>0</v>
      </c>
      <c r="BL420" s="523">
        <f t="shared" si="3900"/>
        <v>0</v>
      </c>
      <c r="BM420" s="524">
        <v>0.224147321887</v>
      </c>
      <c r="BN420" s="525">
        <f t="shared" si="3901"/>
        <v>0</v>
      </c>
      <c r="BO420" s="526">
        <f t="shared" si="3902"/>
        <v>0</v>
      </c>
      <c r="BP420" s="527"/>
      <c r="BQ420" s="520">
        <v>3.0</v>
      </c>
      <c r="BR420" s="521" t="s">
        <v>35</v>
      </c>
      <c r="BS420" s="522" t="s">
        <v>133</v>
      </c>
      <c r="BT420" s="522" t="s">
        <v>134</v>
      </c>
      <c r="BU420" s="523">
        <f>'Produksi dan Harga'!AA6</f>
        <v>0</v>
      </c>
      <c r="BV420" s="523">
        <f t="shared" si="3903"/>
        <v>0</v>
      </c>
      <c r="BW420" s="523">
        <f t="shared" si="3904"/>
        <v>0</v>
      </c>
      <c r="BX420" s="524"/>
      <c r="BY420" s="523">
        <f t="shared" si="3905"/>
        <v>0</v>
      </c>
      <c r="BZ420" s="524"/>
      <c r="CA420" s="523">
        <f>ADHB!CB420</f>
        <v>0</v>
      </c>
      <c r="CB420" s="523">
        <f t="shared" si="3906"/>
        <v>0</v>
      </c>
      <c r="CC420" s="523">
        <f t="shared" si="3907"/>
        <v>0</v>
      </c>
      <c r="CD420" s="524">
        <v>0.224147321887</v>
      </c>
      <c r="CE420" s="525">
        <f t="shared" si="3908"/>
        <v>0</v>
      </c>
      <c r="CF420" s="526">
        <f t="shared" si="3909"/>
        <v>0</v>
      </c>
      <c r="CG420" s="527"/>
      <c r="CH420" s="520">
        <v>3.0</v>
      </c>
      <c r="CI420" s="521" t="s">
        <v>35</v>
      </c>
      <c r="CJ420" s="522" t="s">
        <v>133</v>
      </c>
      <c r="CK420" s="522" t="s">
        <v>134</v>
      </c>
      <c r="CL420" s="523">
        <f>'Produksi dan Harga'!AF6</f>
        <v>0</v>
      </c>
      <c r="CM420" s="523">
        <f t="shared" si="3910"/>
        <v>0</v>
      </c>
      <c r="CN420" s="523">
        <f t="shared" si="3911"/>
        <v>0</v>
      </c>
      <c r="CO420" s="524"/>
      <c r="CP420" s="523">
        <f t="shared" si="3912"/>
        <v>0</v>
      </c>
      <c r="CQ420" s="524"/>
      <c r="CR420" s="523">
        <f>ADHB!CS420</f>
        <v>0</v>
      </c>
      <c r="CS420" s="523">
        <f t="shared" si="3913"/>
        <v>0</v>
      </c>
      <c r="CT420" s="523">
        <f t="shared" si="3914"/>
        <v>0</v>
      </c>
      <c r="CU420" s="524">
        <v>0.224147321887</v>
      </c>
      <c r="CV420" s="525">
        <f t="shared" si="3915"/>
        <v>0</v>
      </c>
      <c r="CW420" s="526">
        <f t="shared" si="3916"/>
        <v>0</v>
      </c>
      <c r="CX420" s="527"/>
      <c r="CY420" s="520">
        <v>3.0</v>
      </c>
      <c r="CZ420" s="521" t="s">
        <v>35</v>
      </c>
      <c r="DA420" s="522" t="s">
        <v>133</v>
      </c>
      <c r="DB420" s="522" t="s">
        <v>134</v>
      </c>
      <c r="DC420" s="523">
        <f>'Produksi dan Harga'!AK6</f>
        <v>0</v>
      </c>
      <c r="DD420" s="523">
        <f t="shared" si="3917"/>
        <v>0</v>
      </c>
      <c r="DE420" s="523">
        <f t="shared" si="3918"/>
        <v>0</v>
      </c>
      <c r="DF420" s="524"/>
      <c r="DG420" s="523">
        <f t="shared" si="3919"/>
        <v>0</v>
      </c>
      <c r="DH420" s="524"/>
      <c r="DI420" s="523">
        <f>ADHB!DJ420</f>
        <v>0</v>
      </c>
      <c r="DJ420" s="523">
        <f t="shared" si="3920"/>
        <v>0</v>
      </c>
      <c r="DK420" s="523">
        <f t="shared" si="3921"/>
        <v>0</v>
      </c>
      <c r="DL420" s="524">
        <v>0.224147321887</v>
      </c>
      <c r="DM420" s="525">
        <f t="shared" si="3922"/>
        <v>0</v>
      </c>
      <c r="DN420" s="526">
        <f t="shared" si="3923"/>
        <v>0</v>
      </c>
      <c r="DO420" s="527"/>
      <c r="DP420" s="520">
        <v>3.0</v>
      </c>
      <c r="DQ420" s="521" t="s">
        <v>35</v>
      </c>
      <c r="DR420" s="522" t="s">
        <v>133</v>
      </c>
      <c r="DS420" s="522" t="s">
        <v>134</v>
      </c>
      <c r="DT420" s="523">
        <f>'Produksi dan Harga'!AP6</f>
        <v>10</v>
      </c>
      <c r="DU420" s="523">
        <f t="shared" si="3924"/>
        <v>0</v>
      </c>
      <c r="DV420" s="523">
        <f t="shared" si="3925"/>
        <v>0</v>
      </c>
      <c r="DW420" s="524"/>
      <c r="DX420" s="523">
        <f t="shared" si="3926"/>
        <v>0</v>
      </c>
      <c r="DY420" s="524"/>
      <c r="DZ420" s="523">
        <f>ADHB!EA420</f>
        <v>0</v>
      </c>
      <c r="EA420" s="523">
        <f t="shared" si="3927"/>
        <v>0</v>
      </c>
      <c r="EB420" s="523">
        <f t="shared" si="3928"/>
        <v>0</v>
      </c>
      <c r="EC420" s="524">
        <v>0.224147321887</v>
      </c>
      <c r="ED420" s="525">
        <f t="shared" si="3929"/>
        <v>0</v>
      </c>
      <c r="EE420" s="526">
        <f t="shared" si="3930"/>
        <v>0</v>
      </c>
      <c r="EF420" s="527"/>
      <c r="EG420" s="520">
        <v>3.0</v>
      </c>
      <c r="EH420" s="521" t="s">
        <v>35</v>
      </c>
      <c r="EI420" s="522" t="s">
        <v>133</v>
      </c>
      <c r="EJ420" s="522" t="s">
        <v>134</v>
      </c>
      <c r="EK420" s="523">
        <f>'Produksi dan Harga'!AU6</f>
        <v>0</v>
      </c>
      <c r="EL420" s="523">
        <f t="shared" si="3931"/>
        <v>0</v>
      </c>
      <c r="EM420" s="523">
        <f t="shared" si="3932"/>
        <v>0</v>
      </c>
      <c r="EN420" s="524"/>
      <c r="EO420" s="523">
        <f t="shared" si="3933"/>
        <v>0</v>
      </c>
      <c r="EP420" s="524"/>
      <c r="EQ420" s="523">
        <f>ADHB!ER420</f>
        <v>0</v>
      </c>
      <c r="ER420" s="523">
        <f t="shared" si="3934"/>
        <v>0</v>
      </c>
      <c r="ES420" s="523">
        <f t="shared" si="3935"/>
        <v>0</v>
      </c>
      <c r="ET420" s="524">
        <v>0.224147321887</v>
      </c>
      <c r="EU420" s="525">
        <f t="shared" si="3936"/>
        <v>0</v>
      </c>
      <c r="EV420" s="526">
        <f t="shared" si="3937"/>
        <v>0</v>
      </c>
      <c r="EW420" s="527"/>
      <c r="EX420" s="520">
        <v>3.0</v>
      </c>
      <c r="EY420" s="521" t="s">
        <v>35</v>
      </c>
      <c r="EZ420" s="522" t="s">
        <v>133</v>
      </c>
      <c r="FA420" s="522" t="s">
        <v>134</v>
      </c>
      <c r="FB420" s="523">
        <f>'Produksi dan Harga'!AZ6</f>
        <v>0</v>
      </c>
      <c r="FC420" s="523">
        <f t="shared" si="3938"/>
        <v>0</v>
      </c>
      <c r="FD420" s="523">
        <f t="shared" si="3939"/>
        <v>0</v>
      </c>
      <c r="FE420" s="524"/>
      <c r="FF420" s="523">
        <f t="shared" si="3940"/>
        <v>0</v>
      </c>
      <c r="FG420" s="524"/>
      <c r="FH420" s="523">
        <f>ADHB!FI420</f>
        <v>0</v>
      </c>
      <c r="FI420" s="523">
        <f t="shared" si="3941"/>
        <v>0</v>
      </c>
      <c r="FJ420" s="523">
        <f t="shared" si="3942"/>
        <v>0</v>
      </c>
      <c r="FK420" s="524">
        <v>0.224147321887</v>
      </c>
      <c r="FL420" s="525">
        <f t="shared" si="3943"/>
        <v>0</v>
      </c>
      <c r="FM420" s="526">
        <f t="shared" si="3944"/>
        <v>0</v>
      </c>
      <c r="FN420" s="527"/>
      <c r="FO420" s="520">
        <v>3.0</v>
      </c>
      <c r="FP420" s="521" t="s">
        <v>35</v>
      </c>
      <c r="FQ420" s="522" t="s">
        <v>133</v>
      </c>
      <c r="FR420" s="522" t="s">
        <v>134</v>
      </c>
      <c r="FS420" s="523">
        <f>'Produksi dan Harga'!BE6</f>
        <v>0</v>
      </c>
      <c r="FT420" s="523">
        <f t="shared" si="3945"/>
        <v>0</v>
      </c>
      <c r="FU420" s="523">
        <f t="shared" si="3946"/>
        <v>0</v>
      </c>
      <c r="FV420" s="524"/>
      <c r="FW420" s="523">
        <f t="shared" si="3947"/>
        <v>0</v>
      </c>
      <c r="FX420" s="524"/>
      <c r="FY420" s="523">
        <f>ADHB!FZ420</f>
        <v>0</v>
      </c>
      <c r="FZ420" s="523">
        <f t="shared" si="3948"/>
        <v>0</v>
      </c>
      <c r="GA420" s="523">
        <f t="shared" si="3949"/>
        <v>0</v>
      </c>
      <c r="GB420" s="524">
        <v>0.224147321887</v>
      </c>
      <c r="GC420" s="525">
        <f t="shared" si="3950"/>
        <v>0</v>
      </c>
      <c r="GD420" s="526">
        <f t="shared" si="3951"/>
        <v>0</v>
      </c>
      <c r="GE420" s="527"/>
      <c r="GF420" s="520">
        <v>3.0</v>
      </c>
      <c r="GG420" s="521" t="s">
        <v>35</v>
      </c>
      <c r="GH420" s="522" t="s">
        <v>133</v>
      </c>
      <c r="GI420" s="522" t="s">
        <v>134</v>
      </c>
      <c r="GJ420" s="523" t="str">
        <f>'Produksi dan Harga'!BJ6</f>
        <v>-</v>
      </c>
      <c r="GK420" s="523">
        <f t="shared" si="3952"/>
        <v>0</v>
      </c>
      <c r="GL420" s="523">
        <f t="shared" si="3953"/>
        <v>0</v>
      </c>
      <c r="GM420" s="524"/>
      <c r="GN420" s="523">
        <f t="shared" si="3954"/>
        <v>0</v>
      </c>
      <c r="GO420" s="524"/>
      <c r="GP420" s="523">
        <f>ADHB!GQ420</f>
        <v>0</v>
      </c>
      <c r="GQ420" s="523">
        <f t="shared" si="3955"/>
        <v>0</v>
      </c>
      <c r="GR420" s="523">
        <f t="shared" si="3956"/>
        <v>0</v>
      </c>
      <c r="GS420" s="524">
        <v>0.224147321887</v>
      </c>
      <c r="GT420" s="525">
        <f t="shared" si="3957"/>
        <v>0</v>
      </c>
      <c r="GU420" s="526">
        <f t="shared" si="3958"/>
        <v>0</v>
      </c>
      <c r="GV420" s="527"/>
      <c r="GW420" s="520">
        <v>3.0</v>
      </c>
      <c r="GX420" s="521" t="s">
        <v>35</v>
      </c>
      <c r="GY420" s="522" t="s">
        <v>133</v>
      </c>
      <c r="GZ420" s="522" t="s">
        <v>134</v>
      </c>
      <c r="HA420" s="523">
        <f>'Produksi dan Harga'!BO6</f>
        <v>0</v>
      </c>
      <c r="HB420" s="523">
        <f t="shared" si="3959"/>
        <v>0</v>
      </c>
      <c r="HC420" s="523">
        <f t="shared" si="3960"/>
        <v>0</v>
      </c>
      <c r="HD420" s="524"/>
      <c r="HE420" s="523">
        <f t="shared" si="3961"/>
        <v>0</v>
      </c>
      <c r="HF420" s="524"/>
      <c r="HG420" s="523">
        <f>ADHB!HH420</f>
        <v>0</v>
      </c>
      <c r="HH420" s="523">
        <f t="shared" si="3962"/>
        <v>0</v>
      </c>
      <c r="HI420" s="523">
        <f t="shared" si="3963"/>
        <v>0</v>
      </c>
      <c r="HJ420" s="524">
        <v>0.224147321887</v>
      </c>
      <c r="HK420" s="525">
        <f t="shared" si="3964"/>
        <v>0</v>
      </c>
      <c r="HL420" s="526">
        <f t="shared" si="3965"/>
        <v>0</v>
      </c>
      <c r="HM420" s="527"/>
      <c r="HN420" s="520">
        <v>3.0</v>
      </c>
      <c r="HO420" s="521" t="s">
        <v>35</v>
      </c>
      <c r="HP420" s="522" t="s">
        <v>133</v>
      </c>
      <c r="HQ420" s="522" t="s">
        <v>134</v>
      </c>
      <c r="HR420" s="523">
        <f>'Produksi dan Harga'!BT6</f>
        <v>0</v>
      </c>
      <c r="HS420" s="523">
        <f t="shared" si="3966"/>
        <v>0</v>
      </c>
      <c r="HT420" s="523">
        <f t="shared" si="3967"/>
        <v>0</v>
      </c>
      <c r="HU420" s="524"/>
      <c r="HV420" s="523">
        <f t="shared" si="3968"/>
        <v>0</v>
      </c>
      <c r="HW420" s="524"/>
      <c r="HX420" s="523">
        <f>ADHB!HY420</f>
        <v>0</v>
      </c>
      <c r="HY420" s="523">
        <f t="shared" si="3969"/>
        <v>0</v>
      </c>
      <c r="HZ420" s="523">
        <f t="shared" si="3970"/>
        <v>0</v>
      </c>
      <c r="IA420" s="524">
        <v>0.224147321887</v>
      </c>
      <c r="IB420" s="525">
        <f t="shared" si="3971"/>
        <v>0</v>
      </c>
      <c r="IC420" s="526">
        <f t="shared" si="3972"/>
        <v>0</v>
      </c>
      <c r="ID420" s="527"/>
      <c r="IE420" s="520">
        <v>3.0</v>
      </c>
      <c r="IF420" s="521" t="s">
        <v>35</v>
      </c>
      <c r="IG420" s="522" t="s">
        <v>133</v>
      </c>
      <c r="IH420" s="522" t="s">
        <v>134</v>
      </c>
      <c r="II420" s="523">
        <f>'Produksi dan Harga'!BY6</f>
        <v>0</v>
      </c>
      <c r="IJ420" s="523">
        <f t="shared" si="3973"/>
        <v>0</v>
      </c>
      <c r="IK420" s="523">
        <f t="shared" si="3974"/>
        <v>0</v>
      </c>
      <c r="IL420" s="524"/>
      <c r="IM420" s="523">
        <f t="shared" si="3975"/>
        <v>0</v>
      </c>
      <c r="IN420" s="524"/>
      <c r="IO420" s="523">
        <f>ADHB!IP420</f>
        <v>0</v>
      </c>
      <c r="IP420" s="523">
        <f t="shared" si="3976"/>
        <v>0</v>
      </c>
      <c r="IQ420" s="523">
        <f t="shared" si="3977"/>
        <v>0</v>
      </c>
      <c r="IR420" s="524">
        <v>0.224147321887</v>
      </c>
      <c r="IS420" s="525">
        <f t="shared" si="3978"/>
        <v>0</v>
      </c>
      <c r="IT420" s="526">
        <f t="shared" si="3979"/>
        <v>0</v>
      </c>
      <c r="IU420" s="527"/>
      <c r="IV420" s="520">
        <v>3.0</v>
      </c>
      <c r="IW420" s="521" t="s">
        <v>35</v>
      </c>
      <c r="IX420" s="522" t="s">
        <v>133</v>
      </c>
      <c r="IY420" s="522" t="s">
        <v>134</v>
      </c>
      <c r="IZ420" s="523" t="str">
        <f>'Produksi dan Harga'!CD6</f>
        <v>-</v>
      </c>
      <c r="JA420" s="523">
        <f t="shared" si="3980"/>
        <v>0</v>
      </c>
      <c r="JB420" s="523">
        <f t="shared" si="3981"/>
        <v>0</v>
      </c>
      <c r="JC420" s="524"/>
      <c r="JD420" s="523">
        <f t="shared" si="3982"/>
        <v>0</v>
      </c>
      <c r="JE420" s="524"/>
      <c r="JF420" s="523">
        <f>ADHB!JG420</f>
        <v>0</v>
      </c>
      <c r="JG420" s="523">
        <f t="shared" si="3983"/>
        <v>0</v>
      </c>
      <c r="JH420" s="523">
        <f t="shared" si="3984"/>
        <v>0</v>
      </c>
      <c r="JI420" s="524">
        <v>0.224147321887</v>
      </c>
      <c r="JJ420" s="525">
        <f t="shared" si="3985"/>
        <v>0</v>
      </c>
      <c r="JK420" s="526">
        <f t="shared" si="3986"/>
        <v>0</v>
      </c>
      <c r="JL420" s="527"/>
      <c r="JM420" s="520">
        <v>3.0</v>
      </c>
      <c r="JN420" s="521" t="s">
        <v>35</v>
      </c>
      <c r="JO420" s="522" t="s">
        <v>133</v>
      </c>
      <c r="JP420" s="522" t="s">
        <v>134</v>
      </c>
      <c r="JQ420" s="523"/>
      <c r="JR420" s="523">
        <f t="shared" si="3987"/>
        <v>0</v>
      </c>
      <c r="JS420" s="523">
        <f t="shared" si="3988"/>
        <v>0</v>
      </c>
      <c r="JT420" s="524"/>
      <c r="JU420" s="523">
        <f t="shared" si="3989"/>
        <v>0</v>
      </c>
      <c r="JV420" s="524"/>
      <c r="JW420" s="523" t="str">
        <f>ADHB!LF420</f>
        <v/>
      </c>
      <c r="JX420" s="523">
        <f t="shared" si="3990"/>
        <v>0</v>
      </c>
      <c r="JY420" s="523">
        <f t="shared" si="3991"/>
        <v>0</v>
      </c>
      <c r="JZ420" s="524">
        <v>0.224147321887</v>
      </c>
      <c r="KA420" s="525">
        <f t="shared" si="3992"/>
        <v>0</v>
      </c>
      <c r="KB420" s="526">
        <f t="shared" si="3993"/>
        <v>0</v>
      </c>
      <c r="KC420" s="527"/>
      <c r="KD420" s="520">
        <v>3.0</v>
      </c>
      <c r="KE420" s="521" t="s">
        <v>35</v>
      </c>
      <c r="KF420" s="522" t="s">
        <v>133</v>
      </c>
      <c r="KG420" s="522" t="s">
        <v>134</v>
      </c>
      <c r="KH420" s="523"/>
      <c r="KI420" s="523">
        <f t="shared" si="3994"/>
        <v>0</v>
      </c>
      <c r="KJ420" s="523">
        <f t="shared" si="3995"/>
        <v>0</v>
      </c>
      <c r="KK420" s="524"/>
      <c r="KL420" s="523">
        <f t="shared" si="3996"/>
        <v>0</v>
      </c>
      <c r="KM420" s="524"/>
      <c r="KN420" s="523" t="str">
        <f>ADHB!LW420</f>
        <v/>
      </c>
      <c r="KO420" s="523">
        <f t="shared" si="3997"/>
        <v>0</v>
      </c>
      <c r="KP420" s="523">
        <f t="shared" si="3998"/>
        <v>0</v>
      </c>
      <c r="KQ420" s="524">
        <v>0.224147321887</v>
      </c>
      <c r="KR420" s="525">
        <f t="shared" si="3999"/>
        <v>0</v>
      </c>
      <c r="KS420" s="526">
        <f t="shared" si="4000"/>
        <v>0</v>
      </c>
      <c r="KT420" s="527"/>
      <c r="KU420" s="528"/>
    </row>
    <row r="421" ht="15.75" customHeight="1">
      <c r="A421" s="520">
        <v>4.0</v>
      </c>
      <c r="B421" s="521" t="s">
        <v>37</v>
      </c>
      <c r="C421" s="522" t="s">
        <v>135</v>
      </c>
      <c r="D421" s="522" t="s">
        <v>134</v>
      </c>
      <c r="E421" s="523">
        <f>'Produksi dan Harga'!G7</f>
        <v>2494</v>
      </c>
      <c r="F421" s="523">
        <v>510440.523293315</v>
      </c>
      <c r="G421" s="523">
        <f t="shared" si="3876"/>
        <v>1273.038665</v>
      </c>
      <c r="H421" s="524"/>
      <c r="I421" s="523">
        <f t="shared" si="3877"/>
        <v>0</v>
      </c>
      <c r="J421" s="524"/>
      <c r="K421" s="523">
        <f>ADHB!L421</f>
        <v>0</v>
      </c>
      <c r="L421" s="523">
        <f t="shared" si="3878"/>
        <v>0</v>
      </c>
      <c r="M421" s="523">
        <f t="shared" si="3879"/>
        <v>1273.038665</v>
      </c>
      <c r="N421" s="524">
        <v>0.224147321887</v>
      </c>
      <c r="O421" s="525">
        <f t="shared" si="3880"/>
        <v>285.3482074</v>
      </c>
      <c r="P421" s="526">
        <f t="shared" si="3881"/>
        <v>987.6904577</v>
      </c>
      <c r="Q421" s="527"/>
      <c r="R421" s="520">
        <v>4.0</v>
      </c>
      <c r="S421" s="521" t="s">
        <v>37</v>
      </c>
      <c r="T421" s="522" t="s">
        <v>135</v>
      </c>
      <c r="U421" s="522" t="s">
        <v>134</v>
      </c>
      <c r="V421" s="523">
        <f>'Produksi dan Harga'!L7</f>
        <v>2034</v>
      </c>
      <c r="W421" s="523">
        <f t="shared" si="3882"/>
        <v>510440.5233</v>
      </c>
      <c r="X421" s="523">
        <f t="shared" si="3883"/>
        <v>1038.236024</v>
      </c>
      <c r="Y421" s="524"/>
      <c r="Z421" s="523">
        <f t="shared" si="3884"/>
        <v>0</v>
      </c>
      <c r="AA421" s="524"/>
      <c r="AB421" s="523">
        <f>ADHB!AC421</f>
        <v>0</v>
      </c>
      <c r="AC421" s="523">
        <f t="shared" si="3885"/>
        <v>0</v>
      </c>
      <c r="AD421" s="523">
        <f t="shared" si="3886"/>
        <v>1038.236024</v>
      </c>
      <c r="AE421" s="524">
        <v>0.224147321887</v>
      </c>
      <c r="AF421" s="525">
        <f t="shared" si="3887"/>
        <v>232.7178244</v>
      </c>
      <c r="AG421" s="526">
        <f t="shared" si="3888"/>
        <v>805.5182</v>
      </c>
      <c r="AH421" s="527"/>
      <c r="AI421" s="520">
        <v>4.0</v>
      </c>
      <c r="AJ421" s="521" t="s">
        <v>37</v>
      </c>
      <c r="AK421" s="522" t="s">
        <v>135</v>
      </c>
      <c r="AL421" s="522" t="s">
        <v>134</v>
      </c>
      <c r="AM421" s="523">
        <f>'Produksi dan Harga'!Q7</f>
        <v>1691</v>
      </c>
      <c r="AN421" s="523">
        <f t="shared" si="3889"/>
        <v>510440.5233</v>
      </c>
      <c r="AO421" s="523">
        <f t="shared" si="3890"/>
        <v>863.1549249</v>
      </c>
      <c r="AP421" s="524"/>
      <c r="AQ421" s="523">
        <f t="shared" si="3891"/>
        <v>0</v>
      </c>
      <c r="AR421" s="524"/>
      <c r="AS421" s="523">
        <f>ADHB!AT421</f>
        <v>0</v>
      </c>
      <c r="AT421" s="523">
        <f t="shared" si="3892"/>
        <v>0</v>
      </c>
      <c r="AU421" s="523">
        <f t="shared" si="3893"/>
        <v>863.1549249</v>
      </c>
      <c r="AV421" s="524">
        <v>0.224147321887</v>
      </c>
      <c r="AW421" s="525">
        <f t="shared" si="3894"/>
        <v>193.4738648</v>
      </c>
      <c r="AX421" s="526">
        <f t="shared" si="3895"/>
        <v>669.6810601</v>
      </c>
      <c r="AY421" s="527"/>
      <c r="AZ421" s="520">
        <v>4.0</v>
      </c>
      <c r="BA421" s="521" t="s">
        <v>37</v>
      </c>
      <c r="BB421" s="522" t="s">
        <v>135</v>
      </c>
      <c r="BC421" s="522" t="s">
        <v>134</v>
      </c>
      <c r="BD421" s="523">
        <f>'Produksi dan Harga'!V7</f>
        <v>1317</v>
      </c>
      <c r="BE421" s="523">
        <f t="shared" si="3896"/>
        <v>510440.5233</v>
      </c>
      <c r="BF421" s="523">
        <f t="shared" si="3897"/>
        <v>672.2501692</v>
      </c>
      <c r="BG421" s="524"/>
      <c r="BH421" s="523">
        <f t="shared" si="3898"/>
        <v>0</v>
      </c>
      <c r="BI421" s="524"/>
      <c r="BJ421" s="523">
        <f>ADHB!BK421</f>
        <v>0</v>
      </c>
      <c r="BK421" s="523">
        <f t="shared" si="3899"/>
        <v>0</v>
      </c>
      <c r="BL421" s="523">
        <f t="shared" si="3900"/>
        <v>672.2501692</v>
      </c>
      <c r="BM421" s="524">
        <v>0.224147321887</v>
      </c>
      <c r="BN421" s="525">
        <f t="shared" si="3901"/>
        <v>150.6830751</v>
      </c>
      <c r="BO421" s="526">
        <f t="shared" si="3902"/>
        <v>521.5670941</v>
      </c>
      <c r="BP421" s="527"/>
      <c r="BQ421" s="520">
        <v>4.0</v>
      </c>
      <c r="BR421" s="521" t="s">
        <v>37</v>
      </c>
      <c r="BS421" s="522" t="s">
        <v>135</v>
      </c>
      <c r="BT421" s="522" t="s">
        <v>134</v>
      </c>
      <c r="BU421" s="523">
        <f>'Produksi dan Harga'!AA7</f>
        <v>707</v>
      </c>
      <c r="BV421" s="523">
        <f t="shared" si="3903"/>
        <v>510440.5233</v>
      </c>
      <c r="BW421" s="523">
        <f t="shared" si="3904"/>
        <v>360.88145</v>
      </c>
      <c r="BX421" s="524"/>
      <c r="BY421" s="523">
        <f t="shared" si="3905"/>
        <v>0</v>
      </c>
      <c r="BZ421" s="524"/>
      <c r="CA421" s="523">
        <f>ADHB!CB421</f>
        <v>0</v>
      </c>
      <c r="CB421" s="523">
        <f t="shared" si="3906"/>
        <v>0</v>
      </c>
      <c r="CC421" s="523">
        <f t="shared" si="3907"/>
        <v>360.88145</v>
      </c>
      <c r="CD421" s="524">
        <v>0.224147321887</v>
      </c>
      <c r="CE421" s="525">
        <f t="shared" si="3908"/>
        <v>80.89061053</v>
      </c>
      <c r="CF421" s="526">
        <f t="shared" si="3909"/>
        <v>279.9908394</v>
      </c>
      <c r="CG421" s="527"/>
      <c r="CH421" s="520">
        <v>4.0</v>
      </c>
      <c r="CI421" s="521" t="s">
        <v>37</v>
      </c>
      <c r="CJ421" s="522" t="s">
        <v>135</v>
      </c>
      <c r="CK421" s="522" t="s">
        <v>134</v>
      </c>
      <c r="CL421" s="523">
        <f>'Produksi dan Harga'!AF7</f>
        <v>282</v>
      </c>
      <c r="CM421" s="523">
        <f t="shared" si="3910"/>
        <v>510440.5233</v>
      </c>
      <c r="CN421" s="523">
        <f t="shared" si="3911"/>
        <v>143.9442276</v>
      </c>
      <c r="CO421" s="524"/>
      <c r="CP421" s="523">
        <f t="shared" si="3912"/>
        <v>0</v>
      </c>
      <c r="CQ421" s="524"/>
      <c r="CR421" s="523">
        <f>ADHB!CS421</f>
        <v>0</v>
      </c>
      <c r="CS421" s="523">
        <f t="shared" si="3913"/>
        <v>0</v>
      </c>
      <c r="CT421" s="523">
        <f t="shared" si="3914"/>
        <v>143.9442276</v>
      </c>
      <c r="CU421" s="524">
        <v>0.224147321887</v>
      </c>
      <c r="CV421" s="525">
        <f t="shared" si="3915"/>
        <v>32.26471311</v>
      </c>
      <c r="CW421" s="526">
        <f t="shared" si="3916"/>
        <v>111.6795145</v>
      </c>
      <c r="CX421" s="527"/>
      <c r="CY421" s="520">
        <v>4.0</v>
      </c>
      <c r="CZ421" s="521" t="s">
        <v>37</v>
      </c>
      <c r="DA421" s="522" t="s">
        <v>135</v>
      </c>
      <c r="DB421" s="522" t="s">
        <v>134</v>
      </c>
      <c r="DC421" s="523">
        <f>'Produksi dan Harga'!AK7</f>
        <v>657</v>
      </c>
      <c r="DD421" s="523">
        <f t="shared" si="3917"/>
        <v>510440.5233</v>
      </c>
      <c r="DE421" s="523">
        <f t="shared" si="3918"/>
        <v>335.3594238</v>
      </c>
      <c r="DF421" s="524"/>
      <c r="DG421" s="523">
        <f t="shared" si="3919"/>
        <v>0</v>
      </c>
      <c r="DH421" s="524"/>
      <c r="DI421" s="523">
        <f>ADHB!DJ421</f>
        <v>0</v>
      </c>
      <c r="DJ421" s="523">
        <f t="shared" si="3920"/>
        <v>0</v>
      </c>
      <c r="DK421" s="523">
        <f t="shared" si="3921"/>
        <v>335.3594238</v>
      </c>
      <c r="DL421" s="524">
        <v>0.224147321887</v>
      </c>
      <c r="DM421" s="525">
        <f t="shared" si="3922"/>
        <v>75.16991672</v>
      </c>
      <c r="DN421" s="526">
        <f t="shared" si="3923"/>
        <v>260.1895071</v>
      </c>
      <c r="DO421" s="527"/>
      <c r="DP421" s="520">
        <v>4.0</v>
      </c>
      <c r="DQ421" s="521" t="s">
        <v>37</v>
      </c>
      <c r="DR421" s="522" t="s">
        <v>135</v>
      </c>
      <c r="DS421" s="522" t="s">
        <v>134</v>
      </c>
      <c r="DT421" s="523">
        <f>'Produksi dan Harga'!AP7</f>
        <v>792</v>
      </c>
      <c r="DU421" s="523">
        <f t="shared" si="3924"/>
        <v>510440.5233</v>
      </c>
      <c r="DV421" s="523">
        <f t="shared" si="3925"/>
        <v>404.2688944</v>
      </c>
      <c r="DW421" s="524"/>
      <c r="DX421" s="523">
        <f t="shared" si="3926"/>
        <v>0</v>
      </c>
      <c r="DY421" s="524"/>
      <c r="DZ421" s="523">
        <f>ADHB!EA421</f>
        <v>0</v>
      </c>
      <c r="EA421" s="523">
        <f t="shared" si="3927"/>
        <v>0</v>
      </c>
      <c r="EB421" s="523">
        <f t="shared" si="3928"/>
        <v>404.2688944</v>
      </c>
      <c r="EC421" s="524">
        <v>0.224147321887</v>
      </c>
      <c r="ED421" s="525">
        <f t="shared" si="3929"/>
        <v>90.61579001</v>
      </c>
      <c r="EE421" s="526">
        <f t="shared" si="3930"/>
        <v>313.6531044</v>
      </c>
      <c r="EF421" s="527"/>
      <c r="EG421" s="520">
        <v>4.0</v>
      </c>
      <c r="EH421" s="521" t="s">
        <v>37</v>
      </c>
      <c r="EI421" s="522" t="s">
        <v>135</v>
      </c>
      <c r="EJ421" s="522" t="s">
        <v>134</v>
      </c>
      <c r="EK421" s="523">
        <f>'Produksi dan Harga'!AU7</f>
        <v>759</v>
      </c>
      <c r="EL421" s="523">
        <f t="shared" si="3931"/>
        <v>510440.5233</v>
      </c>
      <c r="EM421" s="523">
        <f t="shared" si="3932"/>
        <v>387.4243572</v>
      </c>
      <c r="EN421" s="524"/>
      <c r="EO421" s="523">
        <f t="shared" si="3933"/>
        <v>0</v>
      </c>
      <c r="EP421" s="524"/>
      <c r="EQ421" s="523">
        <f>ADHB!ER421</f>
        <v>0</v>
      </c>
      <c r="ER421" s="523">
        <f t="shared" si="3934"/>
        <v>0</v>
      </c>
      <c r="ES421" s="523">
        <f t="shared" si="3935"/>
        <v>387.4243572</v>
      </c>
      <c r="ET421" s="524">
        <v>0.224147321887</v>
      </c>
      <c r="EU421" s="525">
        <f t="shared" si="3936"/>
        <v>86.8401321</v>
      </c>
      <c r="EV421" s="526">
        <f t="shared" si="3937"/>
        <v>300.5842251</v>
      </c>
      <c r="EW421" s="527"/>
      <c r="EX421" s="520">
        <v>4.0</v>
      </c>
      <c r="EY421" s="521" t="s">
        <v>37</v>
      </c>
      <c r="EZ421" s="522" t="s">
        <v>135</v>
      </c>
      <c r="FA421" s="522" t="s">
        <v>134</v>
      </c>
      <c r="FB421" s="523">
        <f>'Produksi dan Harga'!AZ7</f>
        <v>853</v>
      </c>
      <c r="FC421" s="523">
        <f t="shared" si="3938"/>
        <v>510440.5233</v>
      </c>
      <c r="FD421" s="523">
        <f t="shared" si="3939"/>
        <v>435.4057664</v>
      </c>
      <c r="FE421" s="524"/>
      <c r="FF421" s="523">
        <f t="shared" si="3940"/>
        <v>0</v>
      </c>
      <c r="FG421" s="524"/>
      <c r="FH421" s="523">
        <f>ADHB!FI421</f>
        <v>0</v>
      </c>
      <c r="FI421" s="523">
        <f t="shared" si="3941"/>
        <v>0</v>
      </c>
      <c r="FJ421" s="523">
        <f t="shared" si="3942"/>
        <v>435.4057664</v>
      </c>
      <c r="FK421" s="524">
        <v>0.224147321887</v>
      </c>
      <c r="FL421" s="525">
        <f t="shared" si="3943"/>
        <v>97.59503647</v>
      </c>
      <c r="FM421" s="526">
        <f t="shared" si="3944"/>
        <v>337.8107299</v>
      </c>
      <c r="FN421" s="527"/>
      <c r="FO421" s="520">
        <v>4.0</v>
      </c>
      <c r="FP421" s="521" t="s">
        <v>37</v>
      </c>
      <c r="FQ421" s="522" t="s">
        <v>135</v>
      </c>
      <c r="FR421" s="522" t="s">
        <v>134</v>
      </c>
      <c r="FS421" s="523">
        <f>'Produksi dan Harga'!BE7</f>
        <v>829.4</v>
      </c>
      <c r="FT421" s="523">
        <f t="shared" si="3945"/>
        <v>510440.5233</v>
      </c>
      <c r="FU421" s="523">
        <f t="shared" si="3946"/>
        <v>423.35937</v>
      </c>
      <c r="FV421" s="524"/>
      <c r="FW421" s="523">
        <f t="shared" si="3947"/>
        <v>0</v>
      </c>
      <c r="FX421" s="524"/>
      <c r="FY421" s="523">
        <f>ADHB!FZ421</f>
        <v>0</v>
      </c>
      <c r="FZ421" s="523">
        <f t="shared" si="3948"/>
        <v>0</v>
      </c>
      <c r="GA421" s="523">
        <f t="shared" si="3949"/>
        <v>423.35937</v>
      </c>
      <c r="GB421" s="524">
        <v>0.224147321887</v>
      </c>
      <c r="GC421" s="525">
        <f t="shared" si="3950"/>
        <v>94.89486899</v>
      </c>
      <c r="GD421" s="526">
        <f t="shared" si="3951"/>
        <v>328.464501</v>
      </c>
      <c r="GE421" s="527"/>
      <c r="GF421" s="520">
        <v>4.0</v>
      </c>
      <c r="GG421" s="521" t="s">
        <v>37</v>
      </c>
      <c r="GH421" s="522" t="s">
        <v>135</v>
      </c>
      <c r="GI421" s="522" t="s">
        <v>134</v>
      </c>
      <c r="GJ421" s="523">
        <f>'Produksi dan Harga'!BJ7</f>
        <v>1190.5</v>
      </c>
      <c r="GK421" s="523">
        <f t="shared" si="3952"/>
        <v>510440.5233</v>
      </c>
      <c r="GL421" s="523">
        <f t="shared" si="3953"/>
        <v>607.679443</v>
      </c>
      <c r="GM421" s="524"/>
      <c r="GN421" s="523">
        <f t="shared" si="3954"/>
        <v>0</v>
      </c>
      <c r="GO421" s="524"/>
      <c r="GP421" s="523">
        <f>ADHB!GQ421</f>
        <v>0</v>
      </c>
      <c r="GQ421" s="523">
        <f t="shared" si="3955"/>
        <v>0</v>
      </c>
      <c r="GR421" s="523">
        <f t="shared" si="3956"/>
        <v>607.679443</v>
      </c>
      <c r="GS421" s="524">
        <v>0.224147321887</v>
      </c>
      <c r="GT421" s="525">
        <f t="shared" si="3957"/>
        <v>136.2097197</v>
      </c>
      <c r="GU421" s="526">
        <f t="shared" si="3958"/>
        <v>471.4697233</v>
      </c>
      <c r="GV421" s="527"/>
      <c r="GW421" s="520">
        <v>4.0</v>
      </c>
      <c r="GX421" s="521" t="s">
        <v>37</v>
      </c>
      <c r="GY421" s="522" t="s">
        <v>135</v>
      </c>
      <c r="GZ421" s="522" t="s">
        <v>134</v>
      </c>
      <c r="HA421" s="523">
        <f>'Produksi dan Harga'!BO7</f>
        <v>876.05</v>
      </c>
      <c r="HB421" s="523">
        <f t="shared" si="3959"/>
        <v>510440.5233</v>
      </c>
      <c r="HC421" s="523">
        <f t="shared" si="3960"/>
        <v>447.1714204</v>
      </c>
      <c r="HD421" s="524"/>
      <c r="HE421" s="523">
        <f t="shared" si="3961"/>
        <v>0</v>
      </c>
      <c r="HF421" s="524"/>
      <c r="HG421" s="523">
        <f>ADHB!HH421</f>
        <v>0</v>
      </c>
      <c r="HH421" s="523">
        <f t="shared" si="3962"/>
        <v>0</v>
      </c>
      <c r="HI421" s="523">
        <f t="shared" si="3963"/>
        <v>447.1714204</v>
      </c>
      <c r="HJ421" s="524">
        <v>0.224147321887</v>
      </c>
      <c r="HK421" s="525">
        <f t="shared" si="3964"/>
        <v>100.2322763</v>
      </c>
      <c r="HL421" s="526">
        <f t="shared" si="3965"/>
        <v>346.9391441</v>
      </c>
      <c r="HM421" s="527"/>
      <c r="HN421" s="520">
        <v>4.0</v>
      </c>
      <c r="HO421" s="521" t="s">
        <v>37</v>
      </c>
      <c r="HP421" s="522" t="s">
        <v>135</v>
      </c>
      <c r="HQ421" s="522" t="s">
        <v>134</v>
      </c>
      <c r="HR421" s="523">
        <f>'Produksi dan Harga'!BT7</f>
        <v>1172.43</v>
      </c>
      <c r="HS421" s="523">
        <f t="shared" si="3966"/>
        <v>510440.5233</v>
      </c>
      <c r="HT421" s="523">
        <f t="shared" si="3967"/>
        <v>598.4557827</v>
      </c>
      <c r="HU421" s="524"/>
      <c r="HV421" s="523">
        <f t="shared" si="3968"/>
        <v>0</v>
      </c>
      <c r="HW421" s="524"/>
      <c r="HX421" s="523">
        <f>ADHB!HY421</f>
        <v>0</v>
      </c>
      <c r="HY421" s="523">
        <f t="shared" si="3969"/>
        <v>0</v>
      </c>
      <c r="HZ421" s="523">
        <f t="shared" si="3970"/>
        <v>598.4557827</v>
      </c>
      <c r="IA421" s="524">
        <v>0.224147321887</v>
      </c>
      <c r="IB421" s="525">
        <f t="shared" si="3971"/>
        <v>134.142261</v>
      </c>
      <c r="IC421" s="526">
        <f t="shared" si="3972"/>
        <v>464.3135218</v>
      </c>
      <c r="ID421" s="527"/>
      <c r="IE421" s="520">
        <v>4.0</v>
      </c>
      <c r="IF421" s="521" t="s">
        <v>37</v>
      </c>
      <c r="IG421" s="522" t="s">
        <v>135</v>
      </c>
      <c r="IH421" s="522" t="s">
        <v>134</v>
      </c>
      <c r="II421" s="523">
        <f>'Produksi dan Harga'!BY7</f>
        <v>1167.92</v>
      </c>
      <c r="IJ421" s="523">
        <f t="shared" si="3973"/>
        <v>510440.5233</v>
      </c>
      <c r="IK421" s="523">
        <f t="shared" si="3974"/>
        <v>596.153696</v>
      </c>
      <c r="IL421" s="524"/>
      <c r="IM421" s="523">
        <f t="shared" si="3975"/>
        <v>0</v>
      </c>
      <c r="IN421" s="524"/>
      <c r="IO421" s="523">
        <f>ADHB!IP421</f>
        <v>0</v>
      </c>
      <c r="IP421" s="523">
        <f t="shared" si="3976"/>
        <v>0</v>
      </c>
      <c r="IQ421" s="523">
        <f t="shared" si="3977"/>
        <v>596.153696</v>
      </c>
      <c r="IR421" s="524">
        <v>0.224147321887</v>
      </c>
      <c r="IS421" s="525">
        <f t="shared" si="3978"/>
        <v>133.6262544</v>
      </c>
      <c r="IT421" s="526">
        <f t="shared" si="3979"/>
        <v>462.5274416</v>
      </c>
      <c r="IU421" s="527"/>
      <c r="IV421" s="520">
        <v>4.0</v>
      </c>
      <c r="IW421" s="521" t="s">
        <v>37</v>
      </c>
      <c r="IX421" s="522" t="s">
        <v>135</v>
      </c>
      <c r="IY421" s="522" t="s">
        <v>134</v>
      </c>
      <c r="IZ421" s="523">
        <f>'Produksi dan Harga'!CD7</f>
        <v>1612.3</v>
      </c>
      <c r="JA421" s="523">
        <f t="shared" si="3980"/>
        <v>510440.5233</v>
      </c>
      <c r="JB421" s="523">
        <f t="shared" si="3981"/>
        <v>822.9832557</v>
      </c>
      <c r="JC421" s="524"/>
      <c r="JD421" s="523">
        <f t="shared" si="3982"/>
        <v>0</v>
      </c>
      <c r="JE421" s="524"/>
      <c r="JF421" s="523">
        <f>ADHB!JG421</f>
        <v>0</v>
      </c>
      <c r="JG421" s="523">
        <f t="shared" si="3983"/>
        <v>0</v>
      </c>
      <c r="JH421" s="523">
        <f t="shared" si="3984"/>
        <v>822.9832557</v>
      </c>
      <c r="JI421" s="524">
        <v>0.224147321887</v>
      </c>
      <c r="JJ421" s="525">
        <f t="shared" si="3985"/>
        <v>184.4694927</v>
      </c>
      <c r="JK421" s="526">
        <f t="shared" si="3986"/>
        <v>638.513763</v>
      </c>
      <c r="JL421" s="527"/>
      <c r="JM421" s="520">
        <v>4.0</v>
      </c>
      <c r="JN421" s="521" t="s">
        <v>37</v>
      </c>
      <c r="JO421" s="522" t="s">
        <v>135</v>
      </c>
      <c r="JP421" s="522" t="s">
        <v>134</v>
      </c>
      <c r="JQ421" s="523"/>
      <c r="JR421" s="523">
        <f t="shared" si="3987"/>
        <v>510440.5233</v>
      </c>
      <c r="JS421" s="523">
        <f t="shared" si="3988"/>
        <v>0</v>
      </c>
      <c r="JT421" s="524"/>
      <c r="JU421" s="523">
        <f t="shared" si="3989"/>
        <v>0</v>
      </c>
      <c r="JV421" s="524"/>
      <c r="JW421" s="523" t="str">
        <f>ADHB!LF421</f>
        <v/>
      </c>
      <c r="JX421" s="523">
        <f t="shared" si="3990"/>
        <v>0</v>
      </c>
      <c r="JY421" s="523">
        <f t="shared" si="3991"/>
        <v>0</v>
      </c>
      <c r="JZ421" s="524">
        <v>0.224147321887</v>
      </c>
      <c r="KA421" s="525">
        <f t="shared" si="3992"/>
        <v>0</v>
      </c>
      <c r="KB421" s="526">
        <f t="shared" si="3993"/>
        <v>0</v>
      </c>
      <c r="KC421" s="527"/>
      <c r="KD421" s="520">
        <v>4.0</v>
      </c>
      <c r="KE421" s="521" t="s">
        <v>37</v>
      </c>
      <c r="KF421" s="522" t="s">
        <v>135</v>
      </c>
      <c r="KG421" s="522" t="s">
        <v>134</v>
      </c>
      <c r="KH421" s="523"/>
      <c r="KI421" s="523">
        <f t="shared" si="3994"/>
        <v>510440.5233</v>
      </c>
      <c r="KJ421" s="523">
        <f t="shared" si="3995"/>
        <v>0</v>
      </c>
      <c r="KK421" s="524"/>
      <c r="KL421" s="523">
        <f t="shared" si="3996"/>
        <v>0</v>
      </c>
      <c r="KM421" s="524"/>
      <c r="KN421" s="523" t="str">
        <f>ADHB!LW421</f>
        <v/>
      </c>
      <c r="KO421" s="523">
        <f t="shared" si="3997"/>
        <v>0</v>
      </c>
      <c r="KP421" s="523">
        <f t="shared" si="3998"/>
        <v>0</v>
      </c>
      <c r="KQ421" s="524">
        <v>0.224147321887</v>
      </c>
      <c r="KR421" s="525">
        <f t="shared" si="3999"/>
        <v>0</v>
      </c>
      <c r="KS421" s="526">
        <f t="shared" si="4000"/>
        <v>0</v>
      </c>
      <c r="KT421" s="527"/>
      <c r="KU421" s="528"/>
    </row>
    <row r="422" ht="15.75" customHeight="1">
      <c r="A422" s="520">
        <v>5.0</v>
      </c>
      <c r="B422" s="521" t="s">
        <v>38</v>
      </c>
      <c r="C422" s="522" t="s">
        <v>135</v>
      </c>
      <c r="D422" s="522" t="s">
        <v>134</v>
      </c>
      <c r="E422" s="523">
        <f>'Produksi dan Harga'!G8</f>
        <v>3219</v>
      </c>
      <c r="F422" s="523">
        <v>409936.314127854</v>
      </c>
      <c r="G422" s="523">
        <f t="shared" si="3876"/>
        <v>1319.584995</v>
      </c>
      <c r="H422" s="524"/>
      <c r="I422" s="523">
        <f t="shared" si="3877"/>
        <v>0</v>
      </c>
      <c r="J422" s="524"/>
      <c r="K422" s="523">
        <f>ADHB!L422</f>
        <v>0</v>
      </c>
      <c r="L422" s="523">
        <f t="shared" si="3878"/>
        <v>0</v>
      </c>
      <c r="M422" s="523">
        <f t="shared" si="3879"/>
        <v>1319.584995</v>
      </c>
      <c r="N422" s="524">
        <v>0.224147321887</v>
      </c>
      <c r="O422" s="525">
        <f t="shared" si="3880"/>
        <v>295.7814427</v>
      </c>
      <c r="P422" s="526">
        <f t="shared" si="3881"/>
        <v>1023.803553</v>
      </c>
      <c r="Q422" s="527"/>
      <c r="R422" s="520">
        <v>5.0</v>
      </c>
      <c r="S422" s="521" t="s">
        <v>38</v>
      </c>
      <c r="T422" s="522" t="s">
        <v>135</v>
      </c>
      <c r="U422" s="522" t="s">
        <v>134</v>
      </c>
      <c r="V422" s="523">
        <f>'Produksi dan Harga'!L8</f>
        <v>1276</v>
      </c>
      <c r="W422" s="523">
        <f t="shared" si="3882"/>
        <v>409936.3141</v>
      </c>
      <c r="X422" s="523">
        <f t="shared" si="3883"/>
        <v>523.0787368</v>
      </c>
      <c r="Y422" s="524"/>
      <c r="Z422" s="523">
        <f t="shared" si="3884"/>
        <v>0</v>
      </c>
      <c r="AA422" s="524"/>
      <c r="AB422" s="523">
        <f>ADHB!AC422</f>
        <v>0</v>
      </c>
      <c r="AC422" s="523">
        <f t="shared" si="3885"/>
        <v>0</v>
      </c>
      <c r="AD422" s="523">
        <f t="shared" si="3886"/>
        <v>523.0787368</v>
      </c>
      <c r="AE422" s="524">
        <v>0.224147321887</v>
      </c>
      <c r="AF422" s="525">
        <f t="shared" si="3887"/>
        <v>117.246698</v>
      </c>
      <c r="AG422" s="526">
        <f t="shared" si="3888"/>
        <v>405.8320388</v>
      </c>
      <c r="AH422" s="527"/>
      <c r="AI422" s="520">
        <v>5.0</v>
      </c>
      <c r="AJ422" s="521" t="s">
        <v>38</v>
      </c>
      <c r="AK422" s="522" t="s">
        <v>135</v>
      </c>
      <c r="AL422" s="522" t="s">
        <v>134</v>
      </c>
      <c r="AM422" s="523">
        <f>'Produksi dan Harga'!Q8</f>
        <v>1082</v>
      </c>
      <c r="AN422" s="523">
        <f t="shared" si="3889"/>
        <v>409936.3141</v>
      </c>
      <c r="AO422" s="523">
        <f t="shared" si="3890"/>
        <v>443.5510919</v>
      </c>
      <c r="AP422" s="524"/>
      <c r="AQ422" s="523">
        <f t="shared" si="3891"/>
        <v>0</v>
      </c>
      <c r="AR422" s="524"/>
      <c r="AS422" s="523">
        <f>ADHB!AT422</f>
        <v>0</v>
      </c>
      <c r="AT422" s="523">
        <f t="shared" si="3892"/>
        <v>0</v>
      </c>
      <c r="AU422" s="523">
        <f t="shared" si="3893"/>
        <v>443.5510919</v>
      </c>
      <c r="AV422" s="524">
        <v>0.224147321887</v>
      </c>
      <c r="AW422" s="525">
        <f t="shared" si="3894"/>
        <v>99.42078937</v>
      </c>
      <c r="AX422" s="526">
        <f t="shared" si="3895"/>
        <v>344.1303025</v>
      </c>
      <c r="AY422" s="527"/>
      <c r="AZ422" s="520">
        <v>5.0</v>
      </c>
      <c r="BA422" s="521" t="s">
        <v>38</v>
      </c>
      <c r="BB422" s="522" t="s">
        <v>135</v>
      </c>
      <c r="BC422" s="522" t="s">
        <v>134</v>
      </c>
      <c r="BD422" s="523">
        <f>'Produksi dan Harga'!V8</f>
        <v>941</v>
      </c>
      <c r="BE422" s="523">
        <f t="shared" si="3896"/>
        <v>409936.3141</v>
      </c>
      <c r="BF422" s="523">
        <f t="shared" si="3897"/>
        <v>385.7500716</v>
      </c>
      <c r="BG422" s="524"/>
      <c r="BH422" s="523">
        <f t="shared" si="3898"/>
        <v>0</v>
      </c>
      <c r="BI422" s="524"/>
      <c r="BJ422" s="523">
        <f>ADHB!BK422</f>
        <v>0</v>
      </c>
      <c r="BK422" s="523">
        <f t="shared" si="3899"/>
        <v>0</v>
      </c>
      <c r="BL422" s="523">
        <f t="shared" si="3900"/>
        <v>385.7500716</v>
      </c>
      <c r="BM422" s="524">
        <v>0.224147321887</v>
      </c>
      <c r="BN422" s="525">
        <f t="shared" si="3901"/>
        <v>86.46484547</v>
      </c>
      <c r="BO422" s="526">
        <f t="shared" si="3902"/>
        <v>299.2852261</v>
      </c>
      <c r="BP422" s="527"/>
      <c r="BQ422" s="520">
        <v>5.0</v>
      </c>
      <c r="BR422" s="521" t="s">
        <v>38</v>
      </c>
      <c r="BS422" s="522" t="s">
        <v>135</v>
      </c>
      <c r="BT422" s="522" t="s">
        <v>134</v>
      </c>
      <c r="BU422" s="523">
        <f>'Produksi dan Harga'!AA8</f>
        <v>605</v>
      </c>
      <c r="BV422" s="523">
        <f t="shared" si="3903"/>
        <v>409936.3141</v>
      </c>
      <c r="BW422" s="523">
        <f t="shared" si="3904"/>
        <v>248.01147</v>
      </c>
      <c r="BX422" s="524"/>
      <c r="BY422" s="523">
        <f t="shared" si="3905"/>
        <v>0</v>
      </c>
      <c r="BZ422" s="524"/>
      <c r="CA422" s="523">
        <f>ADHB!CB422</f>
        <v>0</v>
      </c>
      <c r="CB422" s="523">
        <f t="shared" si="3906"/>
        <v>0</v>
      </c>
      <c r="CC422" s="523">
        <f t="shared" si="3907"/>
        <v>248.01147</v>
      </c>
      <c r="CD422" s="524">
        <v>0.224147321887</v>
      </c>
      <c r="CE422" s="525">
        <f t="shared" si="3908"/>
        <v>55.59110681</v>
      </c>
      <c r="CF422" s="526">
        <f t="shared" si="3909"/>
        <v>192.4203632</v>
      </c>
      <c r="CG422" s="527"/>
      <c r="CH422" s="520">
        <v>5.0</v>
      </c>
      <c r="CI422" s="521" t="s">
        <v>38</v>
      </c>
      <c r="CJ422" s="522" t="s">
        <v>135</v>
      </c>
      <c r="CK422" s="522" t="s">
        <v>134</v>
      </c>
      <c r="CL422" s="523">
        <f>'Produksi dan Harga'!AF8</f>
        <v>274</v>
      </c>
      <c r="CM422" s="523">
        <f t="shared" si="3910"/>
        <v>409936.3141</v>
      </c>
      <c r="CN422" s="523">
        <f t="shared" si="3911"/>
        <v>112.3225501</v>
      </c>
      <c r="CO422" s="524"/>
      <c r="CP422" s="523">
        <f t="shared" si="3912"/>
        <v>0</v>
      </c>
      <c r="CQ422" s="524"/>
      <c r="CR422" s="523">
        <f>ADHB!CS422</f>
        <v>0</v>
      </c>
      <c r="CS422" s="523">
        <f t="shared" si="3913"/>
        <v>0</v>
      </c>
      <c r="CT422" s="523">
        <f t="shared" si="3914"/>
        <v>112.3225501</v>
      </c>
      <c r="CU422" s="524">
        <v>0.224147321887</v>
      </c>
      <c r="CV422" s="525">
        <f t="shared" si="3915"/>
        <v>25.17679879</v>
      </c>
      <c r="CW422" s="526">
        <f t="shared" si="3916"/>
        <v>87.14575129</v>
      </c>
      <c r="CX422" s="527"/>
      <c r="CY422" s="520">
        <v>5.0</v>
      </c>
      <c r="CZ422" s="521" t="s">
        <v>38</v>
      </c>
      <c r="DA422" s="522" t="s">
        <v>135</v>
      </c>
      <c r="DB422" s="522" t="s">
        <v>134</v>
      </c>
      <c r="DC422" s="523">
        <f>'Produksi dan Harga'!AK8</f>
        <v>676</v>
      </c>
      <c r="DD422" s="523">
        <f t="shared" si="3917"/>
        <v>409936.3141</v>
      </c>
      <c r="DE422" s="523">
        <f t="shared" si="3918"/>
        <v>277.1169484</v>
      </c>
      <c r="DF422" s="524"/>
      <c r="DG422" s="523">
        <f t="shared" si="3919"/>
        <v>0</v>
      </c>
      <c r="DH422" s="524"/>
      <c r="DI422" s="523">
        <f>ADHB!DJ422</f>
        <v>0</v>
      </c>
      <c r="DJ422" s="523">
        <f t="shared" si="3920"/>
        <v>0</v>
      </c>
      <c r="DK422" s="523">
        <f t="shared" si="3921"/>
        <v>277.1169484</v>
      </c>
      <c r="DL422" s="524">
        <v>0.224147321887</v>
      </c>
      <c r="DM422" s="525">
        <f t="shared" si="3922"/>
        <v>62.11502182</v>
      </c>
      <c r="DN422" s="526">
        <f t="shared" si="3923"/>
        <v>215.0019265</v>
      </c>
      <c r="DO422" s="527"/>
      <c r="DP422" s="520">
        <v>5.0</v>
      </c>
      <c r="DQ422" s="521" t="s">
        <v>38</v>
      </c>
      <c r="DR422" s="522" t="s">
        <v>135</v>
      </c>
      <c r="DS422" s="522" t="s">
        <v>134</v>
      </c>
      <c r="DT422" s="523">
        <f>'Produksi dan Harga'!AP8</f>
        <v>767</v>
      </c>
      <c r="DU422" s="523">
        <f t="shared" si="3924"/>
        <v>409936.3141</v>
      </c>
      <c r="DV422" s="523">
        <f t="shared" si="3925"/>
        <v>314.4211529</v>
      </c>
      <c r="DW422" s="524"/>
      <c r="DX422" s="523">
        <f t="shared" si="3926"/>
        <v>0</v>
      </c>
      <c r="DY422" s="524"/>
      <c r="DZ422" s="523">
        <f>ADHB!EA422</f>
        <v>0</v>
      </c>
      <c r="EA422" s="523">
        <f t="shared" si="3927"/>
        <v>0</v>
      </c>
      <c r="EB422" s="523">
        <f t="shared" si="3928"/>
        <v>314.4211529</v>
      </c>
      <c r="EC422" s="524">
        <v>0.224147321887</v>
      </c>
      <c r="ED422" s="525">
        <f t="shared" si="3929"/>
        <v>70.47665938</v>
      </c>
      <c r="EE422" s="526">
        <f t="shared" si="3930"/>
        <v>243.9444936</v>
      </c>
      <c r="EF422" s="527"/>
      <c r="EG422" s="520">
        <v>5.0</v>
      </c>
      <c r="EH422" s="521" t="s">
        <v>38</v>
      </c>
      <c r="EI422" s="522" t="s">
        <v>135</v>
      </c>
      <c r="EJ422" s="522" t="s">
        <v>134</v>
      </c>
      <c r="EK422" s="523">
        <f>'Produksi dan Harga'!AU8</f>
        <v>363</v>
      </c>
      <c r="EL422" s="523">
        <f t="shared" si="3931"/>
        <v>409936.3141</v>
      </c>
      <c r="EM422" s="523">
        <f t="shared" si="3932"/>
        <v>148.806882</v>
      </c>
      <c r="EN422" s="524"/>
      <c r="EO422" s="523">
        <f t="shared" si="3933"/>
        <v>0</v>
      </c>
      <c r="EP422" s="524"/>
      <c r="EQ422" s="523">
        <f>ADHB!ER422</f>
        <v>0</v>
      </c>
      <c r="ER422" s="523">
        <f t="shared" si="3934"/>
        <v>0</v>
      </c>
      <c r="ES422" s="523">
        <f t="shared" si="3935"/>
        <v>148.806882</v>
      </c>
      <c r="ET422" s="524">
        <v>0.224147321887</v>
      </c>
      <c r="EU422" s="525">
        <f t="shared" si="3936"/>
        <v>33.35466409</v>
      </c>
      <c r="EV422" s="526">
        <f t="shared" si="3937"/>
        <v>115.4522179</v>
      </c>
      <c r="EW422" s="527"/>
      <c r="EX422" s="520">
        <v>5.0</v>
      </c>
      <c r="EY422" s="521" t="s">
        <v>38</v>
      </c>
      <c r="EZ422" s="522" t="s">
        <v>135</v>
      </c>
      <c r="FA422" s="522" t="s">
        <v>134</v>
      </c>
      <c r="FB422" s="523">
        <f>'Produksi dan Harga'!AZ8</f>
        <v>343</v>
      </c>
      <c r="FC422" s="523">
        <f t="shared" si="3938"/>
        <v>409936.3141</v>
      </c>
      <c r="FD422" s="523">
        <f t="shared" si="3939"/>
        <v>140.6081557</v>
      </c>
      <c r="FE422" s="524"/>
      <c r="FF422" s="523">
        <f t="shared" si="3940"/>
        <v>0</v>
      </c>
      <c r="FG422" s="524"/>
      <c r="FH422" s="523">
        <f>ADHB!FI422</f>
        <v>0</v>
      </c>
      <c r="FI422" s="523">
        <f t="shared" si="3941"/>
        <v>0</v>
      </c>
      <c r="FJ422" s="523">
        <f t="shared" si="3942"/>
        <v>140.6081557</v>
      </c>
      <c r="FK422" s="524">
        <v>0.224147321887</v>
      </c>
      <c r="FL422" s="525">
        <f t="shared" si="3943"/>
        <v>31.51694155</v>
      </c>
      <c r="FM422" s="526">
        <f t="shared" si="3944"/>
        <v>109.0912142</v>
      </c>
      <c r="FN422" s="527"/>
      <c r="FO422" s="520">
        <v>5.0</v>
      </c>
      <c r="FP422" s="521" t="s">
        <v>38</v>
      </c>
      <c r="FQ422" s="522" t="s">
        <v>135</v>
      </c>
      <c r="FR422" s="522" t="s">
        <v>134</v>
      </c>
      <c r="FS422" s="523">
        <f>'Produksi dan Harga'!BE8</f>
        <v>579</v>
      </c>
      <c r="FT422" s="523">
        <f t="shared" si="3945"/>
        <v>409936.3141</v>
      </c>
      <c r="FU422" s="523">
        <f t="shared" si="3946"/>
        <v>237.3531259</v>
      </c>
      <c r="FV422" s="524"/>
      <c r="FW422" s="523">
        <f t="shared" si="3947"/>
        <v>0</v>
      </c>
      <c r="FX422" s="524"/>
      <c r="FY422" s="523">
        <f>ADHB!FZ422</f>
        <v>0</v>
      </c>
      <c r="FZ422" s="523">
        <f t="shared" si="3948"/>
        <v>0</v>
      </c>
      <c r="GA422" s="523">
        <f t="shared" si="3949"/>
        <v>237.3531259</v>
      </c>
      <c r="GB422" s="524">
        <v>0.224147321887</v>
      </c>
      <c r="GC422" s="525">
        <f t="shared" si="3950"/>
        <v>53.20206751</v>
      </c>
      <c r="GD422" s="526">
        <f t="shared" si="3951"/>
        <v>184.1510584</v>
      </c>
      <c r="GE422" s="527"/>
      <c r="GF422" s="520">
        <v>5.0</v>
      </c>
      <c r="GG422" s="521" t="s">
        <v>38</v>
      </c>
      <c r="GH422" s="522" t="s">
        <v>135</v>
      </c>
      <c r="GI422" s="522" t="s">
        <v>134</v>
      </c>
      <c r="GJ422" s="523">
        <f>'Produksi dan Harga'!BJ8</f>
        <v>390</v>
      </c>
      <c r="GK422" s="523">
        <f t="shared" si="3952"/>
        <v>409936.3141</v>
      </c>
      <c r="GL422" s="523">
        <f t="shared" si="3953"/>
        <v>159.8751625</v>
      </c>
      <c r="GM422" s="524"/>
      <c r="GN422" s="523">
        <f t="shared" si="3954"/>
        <v>0</v>
      </c>
      <c r="GO422" s="524"/>
      <c r="GP422" s="523">
        <f>ADHB!GQ422</f>
        <v>0</v>
      </c>
      <c r="GQ422" s="523">
        <f t="shared" si="3955"/>
        <v>0</v>
      </c>
      <c r="GR422" s="523">
        <f t="shared" si="3956"/>
        <v>159.8751625</v>
      </c>
      <c r="GS422" s="524">
        <v>0.224147321887</v>
      </c>
      <c r="GT422" s="525">
        <f t="shared" si="3957"/>
        <v>35.83558951</v>
      </c>
      <c r="GU422" s="526">
        <f t="shared" si="3958"/>
        <v>124.039573</v>
      </c>
      <c r="GV422" s="527"/>
      <c r="GW422" s="520">
        <v>5.0</v>
      </c>
      <c r="GX422" s="521" t="s">
        <v>38</v>
      </c>
      <c r="GY422" s="522" t="s">
        <v>135</v>
      </c>
      <c r="GZ422" s="522" t="s">
        <v>134</v>
      </c>
      <c r="HA422" s="523">
        <f>'Produksi dan Harga'!BO8</f>
        <v>837.6</v>
      </c>
      <c r="HB422" s="523">
        <f t="shared" si="3959"/>
        <v>409936.3141</v>
      </c>
      <c r="HC422" s="523">
        <f t="shared" si="3960"/>
        <v>343.3626567</v>
      </c>
      <c r="HD422" s="524"/>
      <c r="HE422" s="523">
        <f t="shared" si="3961"/>
        <v>0</v>
      </c>
      <c r="HF422" s="524"/>
      <c r="HG422" s="523">
        <f>ADHB!HH422</f>
        <v>0</v>
      </c>
      <c r="HH422" s="523">
        <f t="shared" si="3962"/>
        <v>0</v>
      </c>
      <c r="HI422" s="523">
        <f t="shared" si="3963"/>
        <v>343.3626567</v>
      </c>
      <c r="HJ422" s="524">
        <v>0.224147321887</v>
      </c>
      <c r="HK422" s="525">
        <f t="shared" si="3964"/>
        <v>76.96381994</v>
      </c>
      <c r="HL422" s="526">
        <f t="shared" si="3965"/>
        <v>266.3988368</v>
      </c>
      <c r="HM422" s="527"/>
      <c r="HN422" s="520">
        <v>5.0</v>
      </c>
      <c r="HO422" s="521" t="s">
        <v>38</v>
      </c>
      <c r="HP422" s="522" t="s">
        <v>135</v>
      </c>
      <c r="HQ422" s="522" t="s">
        <v>134</v>
      </c>
      <c r="HR422" s="523">
        <f>'Produksi dan Harga'!BT8</f>
        <v>801</v>
      </c>
      <c r="HS422" s="523">
        <f t="shared" si="3966"/>
        <v>409936.3141</v>
      </c>
      <c r="HT422" s="523">
        <f t="shared" si="3967"/>
        <v>328.3589876</v>
      </c>
      <c r="HU422" s="524"/>
      <c r="HV422" s="523">
        <f t="shared" si="3968"/>
        <v>0</v>
      </c>
      <c r="HW422" s="524"/>
      <c r="HX422" s="523">
        <f>ADHB!HY422</f>
        <v>0</v>
      </c>
      <c r="HY422" s="523">
        <f t="shared" si="3969"/>
        <v>0</v>
      </c>
      <c r="HZ422" s="523">
        <f t="shared" si="3970"/>
        <v>328.3589876</v>
      </c>
      <c r="IA422" s="524">
        <v>0.224147321887</v>
      </c>
      <c r="IB422" s="525">
        <f t="shared" si="3971"/>
        <v>73.60078769</v>
      </c>
      <c r="IC422" s="526">
        <f t="shared" si="3972"/>
        <v>254.7581999</v>
      </c>
      <c r="ID422" s="527"/>
      <c r="IE422" s="520">
        <v>5.0</v>
      </c>
      <c r="IF422" s="521" t="s">
        <v>38</v>
      </c>
      <c r="IG422" s="522" t="s">
        <v>135</v>
      </c>
      <c r="IH422" s="522" t="s">
        <v>134</v>
      </c>
      <c r="II422" s="523">
        <f>'Produksi dan Harga'!BY8</f>
        <v>991.5</v>
      </c>
      <c r="IJ422" s="523">
        <f t="shared" si="3973"/>
        <v>409936.3141</v>
      </c>
      <c r="IK422" s="523">
        <f t="shared" si="3974"/>
        <v>406.4518555</v>
      </c>
      <c r="IL422" s="524"/>
      <c r="IM422" s="523">
        <f t="shared" si="3975"/>
        <v>0</v>
      </c>
      <c r="IN422" s="524"/>
      <c r="IO422" s="523">
        <f>ADHB!IP422</f>
        <v>0</v>
      </c>
      <c r="IP422" s="523">
        <f t="shared" si="3976"/>
        <v>0</v>
      </c>
      <c r="IQ422" s="523">
        <f t="shared" si="3977"/>
        <v>406.4518555</v>
      </c>
      <c r="IR422" s="524">
        <v>0.224147321887</v>
      </c>
      <c r="IS422" s="525">
        <f t="shared" si="3978"/>
        <v>91.10509488</v>
      </c>
      <c r="IT422" s="526">
        <f t="shared" si="3979"/>
        <v>315.3467606</v>
      </c>
      <c r="IU422" s="527"/>
      <c r="IV422" s="520">
        <v>5.0</v>
      </c>
      <c r="IW422" s="521" t="s">
        <v>38</v>
      </c>
      <c r="IX422" s="522" t="s">
        <v>135</v>
      </c>
      <c r="IY422" s="522" t="s">
        <v>134</v>
      </c>
      <c r="IZ422" s="523">
        <f>'Produksi dan Harga'!CD8</f>
        <v>1211</v>
      </c>
      <c r="JA422" s="523">
        <f t="shared" si="3980"/>
        <v>409936.3141</v>
      </c>
      <c r="JB422" s="523">
        <f t="shared" si="3981"/>
        <v>496.4328764</v>
      </c>
      <c r="JC422" s="524"/>
      <c r="JD422" s="523">
        <f t="shared" si="3982"/>
        <v>0</v>
      </c>
      <c r="JE422" s="524"/>
      <c r="JF422" s="523">
        <f>ADHB!JG422</f>
        <v>0</v>
      </c>
      <c r="JG422" s="523">
        <f t="shared" si="3983"/>
        <v>0</v>
      </c>
      <c r="JH422" s="523">
        <f t="shared" si="3984"/>
        <v>496.4328764</v>
      </c>
      <c r="JI422" s="524">
        <v>0.224147321887</v>
      </c>
      <c r="JJ422" s="525">
        <f t="shared" si="3985"/>
        <v>111.2740997</v>
      </c>
      <c r="JK422" s="526">
        <f t="shared" si="3986"/>
        <v>385.1587767</v>
      </c>
      <c r="JL422" s="527"/>
      <c r="JM422" s="520">
        <v>5.0</v>
      </c>
      <c r="JN422" s="521" t="s">
        <v>38</v>
      </c>
      <c r="JO422" s="522" t="s">
        <v>135</v>
      </c>
      <c r="JP422" s="522" t="s">
        <v>134</v>
      </c>
      <c r="JQ422" s="523"/>
      <c r="JR422" s="523">
        <f t="shared" si="3987"/>
        <v>409936.3141</v>
      </c>
      <c r="JS422" s="523">
        <f t="shared" si="3988"/>
        <v>0</v>
      </c>
      <c r="JT422" s="524"/>
      <c r="JU422" s="523">
        <f t="shared" si="3989"/>
        <v>0</v>
      </c>
      <c r="JV422" s="524"/>
      <c r="JW422" s="523" t="str">
        <f>ADHB!LF422</f>
        <v/>
      </c>
      <c r="JX422" s="523">
        <f t="shared" si="3990"/>
        <v>0</v>
      </c>
      <c r="JY422" s="523">
        <f t="shared" si="3991"/>
        <v>0</v>
      </c>
      <c r="JZ422" s="524">
        <v>0.224147321887</v>
      </c>
      <c r="KA422" s="525">
        <f t="shared" si="3992"/>
        <v>0</v>
      </c>
      <c r="KB422" s="526">
        <f t="shared" si="3993"/>
        <v>0</v>
      </c>
      <c r="KC422" s="527"/>
      <c r="KD422" s="520">
        <v>5.0</v>
      </c>
      <c r="KE422" s="521" t="s">
        <v>38</v>
      </c>
      <c r="KF422" s="522" t="s">
        <v>135</v>
      </c>
      <c r="KG422" s="522" t="s">
        <v>134</v>
      </c>
      <c r="KH422" s="523"/>
      <c r="KI422" s="523">
        <f t="shared" si="3994"/>
        <v>409936.3141</v>
      </c>
      <c r="KJ422" s="523">
        <f t="shared" si="3995"/>
        <v>0</v>
      </c>
      <c r="KK422" s="524"/>
      <c r="KL422" s="523">
        <f t="shared" si="3996"/>
        <v>0</v>
      </c>
      <c r="KM422" s="524"/>
      <c r="KN422" s="523" t="str">
        <f>ADHB!LW422</f>
        <v/>
      </c>
      <c r="KO422" s="523">
        <f t="shared" si="3997"/>
        <v>0</v>
      </c>
      <c r="KP422" s="523">
        <f t="shared" si="3998"/>
        <v>0</v>
      </c>
      <c r="KQ422" s="524">
        <v>0.224147321887</v>
      </c>
      <c r="KR422" s="525">
        <f t="shared" si="3999"/>
        <v>0</v>
      </c>
      <c r="KS422" s="526">
        <f t="shared" si="4000"/>
        <v>0</v>
      </c>
      <c r="KT422" s="527"/>
      <c r="KU422" s="528"/>
    </row>
    <row r="423" ht="15.75" customHeight="1">
      <c r="A423" s="520">
        <v>6.0</v>
      </c>
      <c r="B423" s="521" t="s">
        <v>39</v>
      </c>
      <c r="C423" s="522" t="s">
        <v>135</v>
      </c>
      <c r="D423" s="522" t="s">
        <v>134</v>
      </c>
      <c r="E423" s="523">
        <f>'Produksi dan Harga'!G9</f>
        <v>6341</v>
      </c>
      <c r="F423" s="523">
        <v>326826.22366608324</v>
      </c>
      <c r="G423" s="523">
        <f t="shared" si="3876"/>
        <v>2072.405084</v>
      </c>
      <c r="H423" s="524"/>
      <c r="I423" s="523">
        <f t="shared" si="3877"/>
        <v>0</v>
      </c>
      <c r="J423" s="524"/>
      <c r="K423" s="523">
        <f>ADHB!L423</f>
        <v>0</v>
      </c>
      <c r="L423" s="523">
        <f t="shared" si="3878"/>
        <v>0</v>
      </c>
      <c r="M423" s="523">
        <f t="shared" si="3879"/>
        <v>2072.405084</v>
      </c>
      <c r="N423" s="524">
        <v>0.224147321887</v>
      </c>
      <c r="O423" s="525">
        <f t="shared" si="3880"/>
        <v>464.5240495</v>
      </c>
      <c r="P423" s="526">
        <f t="shared" si="3881"/>
        <v>1607.881035</v>
      </c>
      <c r="Q423" s="527"/>
      <c r="R423" s="520">
        <v>6.0</v>
      </c>
      <c r="S423" s="521" t="s">
        <v>39</v>
      </c>
      <c r="T423" s="522" t="s">
        <v>135</v>
      </c>
      <c r="U423" s="522" t="s">
        <v>134</v>
      </c>
      <c r="V423" s="523">
        <f>'Produksi dan Harga'!L9</f>
        <v>7500</v>
      </c>
      <c r="W423" s="523">
        <f t="shared" si="3882"/>
        <v>326826.2237</v>
      </c>
      <c r="X423" s="523">
        <f t="shared" si="3883"/>
        <v>2451.196677</v>
      </c>
      <c r="Y423" s="524"/>
      <c r="Z423" s="523">
        <f t="shared" si="3884"/>
        <v>0</v>
      </c>
      <c r="AA423" s="524"/>
      <c r="AB423" s="523">
        <f>ADHB!AC423</f>
        <v>0</v>
      </c>
      <c r="AC423" s="523">
        <f t="shared" si="3885"/>
        <v>0</v>
      </c>
      <c r="AD423" s="523">
        <f t="shared" si="3886"/>
        <v>2451.196677</v>
      </c>
      <c r="AE423" s="524">
        <v>0.224147321887</v>
      </c>
      <c r="AF423" s="525">
        <f t="shared" si="3887"/>
        <v>549.4291707</v>
      </c>
      <c r="AG423" s="526">
        <f t="shared" si="3888"/>
        <v>1901.767507</v>
      </c>
      <c r="AH423" s="527"/>
      <c r="AI423" s="520">
        <v>6.0</v>
      </c>
      <c r="AJ423" s="521" t="s">
        <v>39</v>
      </c>
      <c r="AK423" s="522" t="s">
        <v>135</v>
      </c>
      <c r="AL423" s="522" t="s">
        <v>134</v>
      </c>
      <c r="AM423" s="523">
        <f>'Produksi dan Harga'!Q9</f>
        <v>5582</v>
      </c>
      <c r="AN423" s="523">
        <f t="shared" si="3889"/>
        <v>326826.2237</v>
      </c>
      <c r="AO423" s="523">
        <f t="shared" si="3890"/>
        <v>1824.343981</v>
      </c>
      <c r="AP423" s="524"/>
      <c r="AQ423" s="523">
        <f t="shared" si="3891"/>
        <v>0</v>
      </c>
      <c r="AR423" s="524"/>
      <c r="AS423" s="523">
        <f>ADHB!AT423</f>
        <v>0</v>
      </c>
      <c r="AT423" s="523">
        <f t="shared" si="3892"/>
        <v>0</v>
      </c>
      <c r="AU423" s="523">
        <f t="shared" si="3893"/>
        <v>1824.343981</v>
      </c>
      <c r="AV423" s="524">
        <v>0.224147321887</v>
      </c>
      <c r="AW423" s="525">
        <f t="shared" si="3894"/>
        <v>408.9218174</v>
      </c>
      <c r="AX423" s="526">
        <f t="shared" si="3895"/>
        <v>1415.422163</v>
      </c>
      <c r="AY423" s="527"/>
      <c r="AZ423" s="520">
        <v>6.0</v>
      </c>
      <c r="BA423" s="521" t="s">
        <v>39</v>
      </c>
      <c r="BB423" s="522" t="s">
        <v>135</v>
      </c>
      <c r="BC423" s="522" t="s">
        <v>134</v>
      </c>
      <c r="BD423" s="523">
        <f>'Produksi dan Harga'!V9</f>
        <v>7139</v>
      </c>
      <c r="BE423" s="523">
        <f t="shared" si="3896"/>
        <v>326826.2237</v>
      </c>
      <c r="BF423" s="523">
        <f t="shared" si="3897"/>
        <v>2333.212411</v>
      </c>
      <c r="BG423" s="524"/>
      <c r="BH423" s="523">
        <f t="shared" si="3898"/>
        <v>0</v>
      </c>
      <c r="BI423" s="524"/>
      <c r="BJ423" s="523">
        <f>ADHB!BK423</f>
        <v>0</v>
      </c>
      <c r="BK423" s="523">
        <f t="shared" si="3899"/>
        <v>0</v>
      </c>
      <c r="BL423" s="523">
        <f t="shared" si="3900"/>
        <v>2333.212411</v>
      </c>
      <c r="BM423" s="524">
        <v>0.224147321887</v>
      </c>
      <c r="BN423" s="525">
        <f t="shared" si="3901"/>
        <v>522.9833133</v>
      </c>
      <c r="BO423" s="526">
        <f t="shared" si="3902"/>
        <v>1810.229097</v>
      </c>
      <c r="BP423" s="527"/>
      <c r="BQ423" s="520">
        <v>6.0</v>
      </c>
      <c r="BR423" s="521" t="s">
        <v>39</v>
      </c>
      <c r="BS423" s="522" t="s">
        <v>135</v>
      </c>
      <c r="BT423" s="522" t="s">
        <v>134</v>
      </c>
      <c r="BU423" s="523">
        <f>'Produksi dan Harga'!AA9</f>
        <v>2717</v>
      </c>
      <c r="BV423" s="523">
        <f t="shared" si="3903"/>
        <v>326826.2237</v>
      </c>
      <c r="BW423" s="523">
        <f t="shared" si="3904"/>
        <v>887.9868497</v>
      </c>
      <c r="BX423" s="524"/>
      <c r="BY423" s="523">
        <f t="shared" si="3905"/>
        <v>0</v>
      </c>
      <c r="BZ423" s="524"/>
      <c r="CA423" s="523">
        <f>ADHB!CB423</f>
        <v>0</v>
      </c>
      <c r="CB423" s="523">
        <f t="shared" si="3906"/>
        <v>0</v>
      </c>
      <c r="CC423" s="523">
        <f t="shared" si="3907"/>
        <v>887.9868497</v>
      </c>
      <c r="CD423" s="524">
        <v>0.224147321887</v>
      </c>
      <c r="CE423" s="525">
        <f t="shared" si="3908"/>
        <v>199.0398742</v>
      </c>
      <c r="CF423" s="526">
        <f t="shared" si="3909"/>
        <v>688.9469755</v>
      </c>
      <c r="CG423" s="527"/>
      <c r="CH423" s="520">
        <v>6.0</v>
      </c>
      <c r="CI423" s="521" t="s">
        <v>39</v>
      </c>
      <c r="CJ423" s="522" t="s">
        <v>135</v>
      </c>
      <c r="CK423" s="522" t="s">
        <v>134</v>
      </c>
      <c r="CL423" s="523">
        <f>'Produksi dan Harga'!AF9</f>
        <v>2244</v>
      </c>
      <c r="CM423" s="523">
        <f t="shared" si="3910"/>
        <v>326826.2237</v>
      </c>
      <c r="CN423" s="523">
        <f t="shared" si="3911"/>
        <v>733.3980459</v>
      </c>
      <c r="CO423" s="524"/>
      <c r="CP423" s="523">
        <f t="shared" si="3912"/>
        <v>0</v>
      </c>
      <c r="CQ423" s="524"/>
      <c r="CR423" s="523">
        <f>ADHB!CS423</f>
        <v>0</v>
      </c>
      <c r="CS423" s="523">
        <f t="shared" si="3913"/>
        <v>0</v>
      </c>
      <c r="CT423" s="523">
        <f t="shared" si="3914"/>
        <v>733.3980459</v>
      </c>
      <c r="CU423" s="524">
        <v>0.224147321887</v>
      </c>
      <c r="CV423" s="525">
        <f t="shared" si="3915"/>
        <v>164.3892079</v>
      </c>
      <c r="CW423" s="526">
        <f t="shared" si="3916"/>
        <v>569.008838</v>
      </c>
      <c r="CX423" s="527"/>
      <c r="CY423" s="520">
        <v>6.0</v>
      </c>
      <c r="CZ423" s="521" t="s">
        <v>39</v>
      </c>
      <c r="DA423" s="522" t="s">
        <v>135</v>
      </c>
      <c r="DB423" s="522" t="s">
        <v>134</v>
      </c>
      <c r="DC423" s="523">
        <f>'Produksi dan Harga'!AK9</f>
        <v>3342</v>
      </c>
      <c r="DD423" s="523">
        <f t="shared" si="3917"/>
        <v>326826.2237</v>
      </c>
      <c r="DE423" s="523">
        <f t="shared" si="3918"/>
        <v>1092.253239</v>
      </c>
      <c r="DF423" s="524"/>
      <c r="DG423" s="523">
        <f t="shared" si="3919"/>
        <v>0</v>
      </c>
      <c r="DH423" s="524"/>
      <c r="DI423" s="523">
        <f>ADHB!DJ423</f>
        <v>0</v>
      </c>
      <c r="DJ423" s="523">
        <f t="shared" si="3920"/>
        <v>0</v>
      </c>
      <c r="DK423" s="523">
        <f t="shared" si="3921"/>
        <v>1092.253239</v>
      </c>
      <c r="DL423" s="524">
        <v>0.224147321887</v>
      </c>
      <c r="DM423" s="525">
        <f t="shared" si="3922"/>
        <v>244.8256385</v>
      </c>
      <c r="DN423" s="526">
        <f t="shared" si="3923"/>
        <v>847.427601</v>
      </c>
      <c r="DO423" s="527"/>
      <c r="DP423" s="520">
        <v>6.0</v>
      </c>
      <c r="DQ423" s="521" t="s">
        <v>39</v>
      </c>
      <c r="DR423" s="522" t="s">
        <v>135</v>
      </c>
      <c r="DS423" s="522" t="s">
        <v>134</v>
      </c>
      <c r="DT423" s="523">
        <f>'Produksi dan Harga'!AP9</f>
        <v>3183</v>
      </c>
      <c r="DU423" s="523">
        <f t="shared" si="3924"/>
        <v>326826.2237</v>
      </c>
      <c r="DV423" s="523">
        <f t="shared" si="3925"/>
        <v>1040.28787</v>
      </c>
      <c r="DW423" s="524"/>
      <c r="DX423" s="523">
        <f t="shared" si="3926"/>
        <v>0</v>
      </c>
      <c r="DY423" s="524"/>
      <c r="DZ423" s="523">
        <f>ADHB!EA423</f>
        <v>0</v>
      </c>
      <c r="EA423" s="523">
        <f t="shared" si="3927"/>
        <v>0</v>
      </c>
      <c r="EB423" s="523">
        <f t="shared" si="3928"/>
        <v>1040.28787</v>
      </c>
      <c r="EC423" s="524">
        <v>0.224147321887</v>
      </c>
      <c r="ED423" s="525">
        <f t="shared" si="3929"/>
        <v>233.17774</v>
      </c>
      <c r="EE423" s="526">
        <f t="shared" si="3930"/>
        <v>807.1101299</v>
      </c>
      <c r="EF423" s="527"/>
      <c r="EG423" s="520">
        <v>6.0</v>
      </c>
      <c r="EH423" s="521" t="s">
        <v>39</v>
      </c>
      <c r="EI423" s="522" t="s">
        <v>135</v>
      </c>
      <c r="EJ423" s="522" t="s">
        <v>134</v>
      </c>
      <c r="EK423" s="523">
        <f>'Produksi dan Harga'!AU9</f>
        <v>2424</v>
      </c>
      <c r="EL423" s="523">
        <f t="shared" si="3931"/>
        <v>326826.2237</v>
      </c>
      <c r="EM423" s="523">
        <f t="shared" si="3932"/>
        <v>792.2267662</v>
      </c>
      <c r="EN423" s="524"/>
      <c r="EO423" s="523">
        <f t="shared" si="3933"/>
        <v>0</v>
      </c>
      <c r="EP423" s="524"/>
      <c r="EQ423" s="523">
        <f>ADHB!ER423</f>
        <v>0</v>
      </c>
      <c r="ER423" s="523">
        <f t="shared" si="3934"/>
        <v>0</v>
      </c>
      <c r="ES423" s="523">
        <f t="shared" si="3935"/>
        <v>792.2267662</v>
      </c>
      <c r="ET423" s="524">
        <v>0.224147321887</v>
      </c>
      <c r="EU423" s="525">
        <f t="shared" si="3936"/>
        <v>177.575508</v>
      </c>
      <c r="EV423" s="526">
        <f t="shared" si="3937"/>
        <v>614.6512582</v>
      </c>
      <c r="EW423" s="527"/>
      <c r="EX423" s="520">
        <v>6.0</v>
      </c>
      <c r="EY423" s="521" t="s">
        <v>39</v>
      </c>
      <c r="EZ423" s="522" t="s">
        <v>135</v>
      </c>
      <c r="FA423" s="522" t="s">
        <v>134</v>
      </c>
      <c r="FB423" s="523">
        <f>'Produksi dan Harga'!AZ9</f>
        <v>1783</v>
      </c>
      <c r="FC423" s="523">
        <f t="shared" si="3938"/>
        <v>326826.2237</v>
      </c>
      <c r="FD423" s="523">
        <f t="shared" si="3939"/>
        <v>582.7311568</v>
      </c>
      <c r="FE423" s="524"/>
      <c r="FF423" s="523">
        <f t="shared" si="3940"/>
        <v>0</v>
      </c>
      <c r="FG423" s="524"/>
      <c r="FH423" s="523">
        <f>ADHB!FI423</f>
        <v>0</v>
      </c>
      <c r="FI423" s="523">
        <f t="shared" si="3941"/>
        <v>0</v>
      </c>
      <c r="FJ423" s="523">
        <f t="shared" si="3942"/>
        <v>582.7311568</v>
      </c>
      <c r="FK423" s="524">
        <v>0.224147321887</v>
      </c>
      <c r="FL423" s="525">
        <f t="shared" si="3943"/>
        <v>130.6176282</v>
      </c>
      <c r="FM423" s="526">
        <f t="shared" si="3944"/>
        <v>452.1135286</v>
      </c>
      <c r="FN423" s="527"/>
      <c r="FO423" s="520">
        <v>6.0</v>
      </c>
      <c r="FP423" s="521" t="s">
        <v>39</v>
      </c>
      <c r="FQ423" s="522" t="s">
        <v>135</v>
      </c>
      <c r="FR423" s="522" t="s">
        <v>134</v>
      </c>
      <c r="FS423" s="523">
        <f>'Produksi dan Harga'!BE9</f>
        <v>2558.5</v>
      </c>
      <c r="FT423" s="523">
        <f t="shared" si="3945"/>
        <v>326826.2237</v>
      </c>
      <c r="FU423" s="523">
        <f t="shared" si="3946"/>
        <v>836.1848932</v>
      </c>
      <c r="FV423" s="524"/>
      <c r="FW423" s="523">
        <f t="shared" si="3947"/>
        <v>0</v>
      </c>
      <c r="FX423" s="524"/>
      <c r="FY423" s="523">
        <f>ADHB!FZ423</f>
        <v>0</v>
      </c>
      <c r="FZ423" s="523">
        <f t="shared" si="3948"/>
        <v>0</v>
      </c>
      <c r="GA423" s="523">
        <f t="shared" si="3949"/>
        <v>836.1848932</v>
      </c>
      <c r="GB423" s="524">
        <v>0.224147321887</v>
      </c>
      <c r="GC423" s="525">
        <f t="shared" si="3950"/>
        <v>187.4286044</v>
      </c>
      <c r="GD423" s="526">
        <f t="shared" si="3951"/>
        <v>648.7562888</v>
      </c>
      <c r="GE423" s="527"/>
      <c r="GF423" s="520">
        <v>6.0</v>
      </c>
      <c r="GG423" s="521" t="s">
        <v>39</v>
      </c>
      <c r="GH423" s="522" t="s">
        <v>135</v>
      </c>
      <c r="GI423" s="522" t="s">
        <v>134</v>
      </c>
      <c r="GJ423" s="523">
        <f>'Produksi dan Harga'!BJ9</f>
        <v>3094</v>
      </c>
      <c r="GK423" s="523">
        <f t="shared" si="3952"/>
        <v>326826.2237</v>
      </c>
      <c r="GL423" s="523">
        <f t="shared" si="3953"/>
        <v>1011.200336</v>
      </c>
      <c r="GM423" s="524"/>
      <c r="GN423" s="523">
        <f t="shared" si="3954"/>
        <v>0</v>
      </c>
      <c r="GO423" s="524"/>
      <c r="GP423" s="523">
        <f>ADHB!GQ423</f>
        <v>0</v>
      </c>
      <c r="GQ423" s="523">
        <f t="shared" si="3955"/>
        <v>0</v>
      </c>
      <c r="GR423" s="523">
        <f t="shared" si="3956"/>
        <v>1011.200336</v>
      </c>
      <c r="GS423" s="524">
        <v>0.224147321887</v>
      </c>
      <c r="GT423" s="525">
        <f t="shared" si="3957"/>
        <v>226.6578472</v>
      </c>
      <c r="GU423" s="526">
        <f t="shared" si="3958"/>
        <v>784.5424888</v>
      </c>
      <c r="GV423" s="527"/>
      <c r="GW423" s="520">
        <v>6.0</v>
      </c>
      <c r="GX423" s="521" t="s">
        <v>39</v>
      </c>
      <c r="GY423" s="522" t="s">
        <v>135</v>
      </c>
      <c r="GZ423" s="522" t="s">
        <v>134</v>
      </c>
      <c r="HA423" s="523">
        <f>'Produksi dan Harga'!BO9</f>
        <v>4127.36</v>
      </c>
      <c r="HB423" s="523">
        <f t="shared" si="3959"/>
        <v>326826.2237</v>
      </c>
      <c r="HC423" s="523">
        <f t="shared" si="3960"/>
        <v>1348.929483</v>
      </c>
      <c r="HD423" s="524"/>
      <c r="HE423" s="523">
        <f t="shared" si="3961"/>
        <v>0</v>
      </c>
      <c r="HF423" s="524"/>
      <c r="HG423" s="523">
        <f>ADHB!HH423</f>
        <v>0</v>
      </c>
      <c r="HH423" s="523">
        <f t="shared" si="3962"/>
        <v>0</v>
      </c>
      <c r="HI423" s="523">
        <f t="shared" si="3963"/>
        <v>1348.929483</v>
      </c>
      <c r="HJ423" s="524">
        <v>0.224147321887</v>
      </c>
      <c r="HK423" s="525">
        <f t="shared" si="3964"/>
        <v>302.3589309</v>
      </c>
      <c r="HL423" s="526">
        <f t="shared" si="3965"/>
        <v>1046.570552</v>
      </c>
      <c r="HM423" s="527"/>
      <c r="HN423" s="520">
        <v>6.0</v>
      </c>
      <c r="HO423" s="521" t="s">
        <v>39</v>
      </c>
      <c r="HP423" s="522" t="s">
        <v>135</v>
      </c>
      <c r="HQ423" s="522" t="s">
        <v>134</v>
      </c>
      <c r="HR423" s="523">
        <f>'Produksi dan Harga'!BT9</f>
        <v>3469.46</v>
      </c>
      <c r="HS423" s="523">
        <f t="shared" si="3966"/>
        <v>326826.2237</v>
      </c>
      <c r="HT423" s="523">
        <f t="shared" si="3967"/>
        <v>1133.91051</v>
      </c>
      <c r="HU423" s="524"/>
      <c r="HV423" s="523">
        <f t="shared" si="3968"/>
        <v>0</v>
      </c>
      <c r="HW423" s="524"/>
      <c r="HX423" s="523">
        <f>ADHB!HY423</f>
        <v>0</v>
      </c>
      <c r="HY423" s="523">
        <f t="shared" si="3969"/>
        <v>0</v>
      </c>
      <c r="HZ423" s="523">
        <f t="shared" si="3970"/>
        <v>1133.91051</v>
      </c>
      <c r="IA423" s="524">
        <v>0.224147321887</v>
      </c>
      <c r="IB423" s="525">
        <f t="shared" si="3971"/>
        <v>254.1630041</v>
      </c>
      <c r="IC423" s="526">
        <f t="shared" si="3972"/>
        <v>879.7475059</v>
      </c>
      <c r="ID423" s="527"/>
      <c r="IE423" s="520">
        <v>6.0</v>
      </c>
      <c r="IF423" s="521" t="s">
        <v>39</v>
      </c>
      <c r="IG423" s="522" t="s">
        <v>135</v>
      </c>
      <c r="IH423" s="522" t="s">
        <v>134</v>
      </c>
      <c r="II423" s="523">
        <f>'Produksi dan Harga'!BY9</f>
        <v>3272.6</v>
      </c>
      <c r="IJ423" s="523">
        <f t="shared" si="3973"/>
        <v>326826.2237</v>
      </c>
      <c r="IK423" s="523">
        <f t="shared" si="3974"/>
        <v>1069.5715</v>
      </c>
      <c r="IL423" s="524"/>
      <c r="IM423" s="523">
        <f t="shared" si="3975"/>
        <v>0</v>
      </c>
      <c r="IN423" s="524"/>
      <c r="IO423" s="523">
        <f>ADHB!IP423</f>
        <v>0</v>
      </c>
      <c r="IP423" s="523">
        <f t="shared" si="3976"/>
        <v>0</v>
      </c>
      <c r="IQ423" s="523">
        <f t="shared" si="3977"/>
        <v>1069.5715</v>
      </c>
      <c r="IR423" s="524">
        <v>0.224147321887</v>
      </c>
      <c r="IS423" s="525">
        <f t="shared" si="3978"/>
        <v>239.7415872</v>
      </c>
      <c r="IT423" s="526">
        <f t="shared" si="3979"/>
        <v>829.8299124</v>
      </c>
      <c r="IU423" s="527"/>
      <c r="IV423" s="520">
        <v>6.0</v>
      </c>
      <c r="IW423" s="521" t="s">
        <v>39</v>
      </c>
      <c r="IX423" s="522" t="s">
        <v>135</v>
      </c>
      <c r="IY423" s="522" t="s">
        <v>134</v>
      </c>
      <c r="IZ423" s="523">
        <f>'Produksi dan Harga'!CD9</f>
        <v>4706.51</v>
      </c>
      <c r="JA423" s="523">
        <f t="shared" si="3980"/>
        <v>326826.2237</v>
      </c>
      <c r="JB423" s="523">
        <f t="shared" si="3981"/>
        <v>1538.21089</v>
      </c>
      <c r="JC423" s="524"/>
      <c r="JD423" s="523">
        <f t="shared" si="3982"/>
        <v>0</v>
      </c>
      <c r="JE423" s="524"/>
      <c r="JF423" s="523">
        <f>ADHB!JG423</f>
        <v>0</v>
      </c>
      <c r="JG423" s="523">
        <f t="shared" si="3983"/>
        <v>0</v>
      </c>
      <c r="JH423" s="523">
        <f t="shared" si="3984"/>
        <v>1538.21089</v>
      </c>
      <c r="JI423" s="524">
        <v>0.224147321887</v>
      </c>
      <c r="JJ423" s="525">
        <f t="shared" si="3985"/>
        <v>344.7858515</v>
      </c>
      <c r="JK423" s="526">
        <f t="shared" si="3986"/>
        <v>1193.425038</v>
      </c>
      <c r="JL423" s="527"/>
      <c r="JM423" s="520">
        <v>6.0</v>
      </c>
      <c r="JN423" s="521" t="s">
        <v>39</v>
      </c>
      <c r="JO423" s="522" t="s">
        <v>135</v>
      </c>
      <c r="JP423" s="522" t="s">
        <v>134</v>
      </c>
      <c r="JQ423" s="523"/>
      <c r="JR423" s="523">
        <f t="shared" si="3987"/>
        <v>326826.2237</v>
      </c>
      <c r="JS423" s="523">
        <f t="shared" si="3988"/>
        <v>0</v>
      </c>
      <c r="JT423" s="524"/>
      <c r="JU423" s="523">
        <f t="shared" si="3989"/>
        <v>0</v>
      </c>
      <c r="JV423" s="524"/>
      <c r="JW423" s="523" t="str">
        <f>ADHB!LF423</f>
        <v/>
      </c>
      <c r="JX423" s="523">
        <f t="shared" si="3990"/>
        <v>0</v>
      </c>
      <c r="JY423" s="523">
        <f t="shared" si="3991"/>
        <v>0</v>
      </c>
      <c r="JZ423" s="524">
        <v>0.224147321887</v>
      </c>
      <c r="KA423" s="525">
        <f t="shared" si="3992"/>
        <v>0</v>
      </c>
      <c r="KB423" s="526">
        <f t="shared" si="3993"/>
        <v>0</v>
      </c>
      <c r="KC423" s="527"/>
      <c r="KD423" s="520">
        <v>6.0</v>
      </c>
      <c r="KE423" s="521" t="s">
        <v>39</v>
      </c>
      <c r="KF423" s="522" t="s">
        <v>135</v>
      </c>
      <c r="KG423" s="522" t="s">
        <v>134</v>
      </c>
      <c r="KH423" s="523"/>
      <c r="KI423" s="523">
        <f t="shared" si="3994"/>
        <v>326826.2237</v>
      </c>
      <c r="KJ423" s="523">
        <f t="shared" si="3995"/>
        <v>0</v>
      </c>
      <c r="KK423" s="524"/>
      <c r="KL423" s="523">
        <f t="shared" si="3996"/>
        <v>0</v>
      </c>
      <c r="KM423" s="524"/>
      <c r="KN423" s="523" t="str">
        <f>ADHB!LW423</f>
        <v/>
      </c>
      <c r="KO423" s="523">
        <f t="shared" si="3997"/>
        <v>0</v>
      </c>
      <c r="KP423" s="523">
        <f t="shared" si="3998"/>
        <v>0</v>
      </c>
      <c r="KQ423" s="524">
        <v>0.224147321887</v>
      </c>
      <c r="KR423" s="525">
        <f t="shared" si="3999"/>
        <v>0</v>
      </c>
      <c r="KS423" s="526">
        <f t="shared" si="4000"/>
        <v>0</v>
      </c>
      <c r="KT423" s="527"/>
      <c r="KU423" s="528"/>
    </row>
    <row r="424" ht="15.75" customHeight="1">
      <c r="A424" s="520">
        <v>7.0</v>
      </c>
      <c r="B424" s="521" t="s">
        <v>40</v>
      </c>
      <c r="C424" s="522" t="s">
        <v>133</v>
      </c>
      <c r="D424" s="522" t="s">
        <v>134</v>
      </c>
      <c r="E424" s="523">
        <f>'Produksi dan Harga'!G10</f>
        <v>37</v>
      </c>
      <c r="F424" s="529">
        <v>919234.0</v>
      </c>
      <c r="G424" s="523">
        <f t="shared" si="3876"/>
        <v>34.011658</v>
      </c>
      <c r="H424" s="524"/>
      <c r="I424" s="523">
        <f t="shared" si="3877"/>
        <v>0</v>
      </c>
      <c r="J424" s="524"/>
      <c r="K424" s="523">
        <f>ADHB!L424</f>
        <v>0</v>
      </c>
      <c r="L424" s="523">
        <f t="shared" si="3878"/>
        <v>0</v>
      </c>
      <c r="M424" s="523">
        <f t="shared" si="3879"/>
        <v>34.011658</v>
      </c>
      <c r="N424" s="524">
        <v>0.224147321887</v>
      </c>
      <c r="O424" s="525">
        <f t="shared" si="3880"/>
        <v>7.623622054</v>
      </c>
      <c r="P424" s="526">
        <f t="shared" si="3881"/>
        <v>26.38803595</v>
      </c>
      <c r="Q424" s="527"/>
      <c r="R424" s="520">
        <v>7.0</v>
      </c>
      <c r="S424" s="521" t="s">
        <v>40</v>
      </c>
      <c r="T424" s="522" t="s">
        <v>133</v>
      </c>
      <c r="U424" s="522" t="s">
        <v>134</v>
      </c>
      <c r="V424" s="523">
        <f>'Produksi dan Harga'!L10</f>
        <v>133</v>
      </c>
      <c r="W424" s="523">
        <f t="shared" si="3882"/>
        <v>919234</v>
      </c>
      <c r="X424" s="523">
        <f t="shared" si="3883"/>
        <v>122.258122</v>
      </c>
      <c r="Y424" s="524"/>
      <c r="Z424" s="523">
        <f t="shared" si="3884"/>
        <v>0</v>
      </c>
      <c r="AA424" s="524"/>
      <c r="AB424" s="523">
        <f>ADHB!AC424</f>
        <v>0</v>
      </c>
      <c r="AC424" s="523">
        <f t="shared" si="3885"/>
        <v>0</v>
      </c>
      <c r="AD424" s="523">
        <f t="shared" si="3886"/>
        <v>122.258122</v>
      </c>
      <c r="AE424" s="524">
        <v>0.224147321887</v>
      </c>
      <c r="AF424" s="525">
        <f t="shared" si="3887"/>
        <v>27.40383063</v>
      </c>
      <c r="AG424" s="526">
        <f t="shared" si="3888"/>
        <v>94.85429137</v>
      </c>
      <c r="AH424" s="527"/>
      <c r="AI424" s="520">
        <v>7.0</v>
      </c>
      <c r="AJ424" s="521" t="s">
        <v>40</v>
      </c>
      <c r="AK424" s="522" t="s">
        <v>133</v>
      </c>
      <c r="AL424" s="522" t="s">
        <v>134</v>
      </c>
      <c r="AM424" s="523">
        <f>'Produksi dan Harga'!Q10</f>
        <v>0</v>
      </c>
      <c r="AN424" s="523">
        <f t="shared" si="3889"/>
        <v>919234</v>
      </c>
      <c r="AO424" s="523">
        <f t="shared" si="3890"/>
        <v>0</v>
      </c>
      <c r="AP424" s="524"/>
      <c r="AQ424" s="523">
        <f t="shared" si="3891"/>
        <v>0</v>
      </c>
      <c r="AR424" s="524"/>
      <c r="AS424" s="523">
        <f>ADHB!AT424</f>
        <v>0</v>
      </c>
      <c r="AT424" s="523">
        <f t="shared" si="3892"/>
        <v>0</v>
      </c>
      <c r="AU424" s="523">
        <f t="shared" si="3893"/>
        <v>0</v>
      </c>
      <c r="AV424" s="524">
        <v>0.224147321887</v>
      </c>
      <c r="AW424" s="525">
        <f t="shared" si="3894"/>
        <v>0</v>
      </c>
      <c r="AX424" s="526">
        <f t="shared" si="3895"/>
        <v>0</v>
      </c>
      <c r="AY424" s="527"/>
      <c r="AZ424" s="520">
        <v>7.0</v>
      </c>
      <c r="BA424" s="521" t="s">
        <v>40</v>
      </c>
      <c r="BB424" s="522" t="s">
        <v>133</v>
      </c>
      <c r="BC424" s="522" t="s">
        <v>134</v>
      </c>
      <c r="BD424" s="523">
        <f>'Produksi dan Harga'!V10</f>
        <v>0</v>
      </c>
      <c r="BE424" s="523">
        <f t="shared" si="3896"/>
        <v>919234</v>
      </c>
      <c r="BF424" s="523">
        <f t="shared" si="3897"/>
        <v>0</v>
      </c>
      <c r="BG424" s="524"/>
      <c r="BH424" s="523">
        <f t="shared" si="3898"/>
        <v>0</v>
      </c>
      <c r="BI424" s="524"/>
      <c r="BJ424" s="523">
        <f>ADHB!BK424</f>
        <v>0</v>
      </c>
      <c r="BK424" s="523">
        <f t="shared" si="3899"/>
        <v>0</v>
      </c>
      <c r="BL424" s="523">
        <f t="shared" si="3900"/>
        <v>0</v>
      </c>
      <c r="BM424" s="524">
        <v>0.224147321887</v>
      </c>
      <c r="BN424" s="525">
        <f t="shared" si="3901"/>
        <v>0</v>
      </c>
      <c r="BO424" s="526">
        <f t="shared" si="3902"/>
        <v>0</v>
      </c>
      <c r="BP424" s="527"/>
      <c r="BQ424" s="520">
        <v>7.0</v>
      </c>
      <c r="BR424" s="521" t="s">
        <v>40</v>
      </c>
      <c r="BS424" s="522" t="s">
        <v>133</v>
      </c>
      <c r="BT424" s="522" t="s">
        <v>134</v>
      </c>
      <c r="BU424" s="523">
        <f>'Produksi dan Harga'!AA10</f>
        <v>0</v>
      </c>
      <c r="BV424" s="523">
        <f t="shared" si="3903"/>
        <v>919234</v>
      </c>
      <c r="BW424" s="523">
        <f t="shared" si="3904"/>
        <v>0</v>
      </c>
      <c r="BX424" s="524"/>
      <c r="BY424" s="523">
        <f t="shared" si="3905"/>
        <v>0</v>
      </c>
      <c r="BZ424" s="524"/>
      <c r="CA424" s="523">
        <f>ADHB!CB424</f>
        <v>0</v>
      </c>
      <c r="CB424" s="523">
        <f t="shared" si="3906"/>
        <v>0</v>
      </c>
      <c r="CC424" s="523">
        <f t="shared" si="3907"/>
        <v>0</v>
      </c>
      <c r="CD424" s="524">
        <v>0.224147321887</v>
      </c>
      <c r="CE424" s="525">
        <f t="shared" si="3908"/>
        <v>0</v>
      </c>
      <c r="CF424" s="526">
        <f t="shared" si="3909"/>
        <v>0</v>
      </c>
      <c r="CG424" s="527"/>
      <c r="CH424" s="520">
        <v>7.0</v>
      </c>
      <c r="CI424" s="521" t="s">
        <v>40</v>
      </c>
      <c r="CJ424" s="522" t="s">
        <v>133</v>
      </c>
      <c r="CK424" s="522" t="s">
        <v>134</v>
      </c>
      <c r="CL424" s="523">
        <f>'Produksi dan Harga'!AF10</f>
        <v>8</v>
      </c>
      <c r="CM424" s="523">
        <f t="shared" si="3910"/>
        <v>919234</v>
      </c>
      <c r="CN424" s="523">
        <f t="shared" si="3911"/>
        <v>7.353872</v>
      </c>
      <c r="CO424" s="524"/>
      <c r="CP424" s="523">
        <f t="shared" si="3912"/>
        <v>0</v>
      </c>
      <c r="CQ424" s="524"/>
      <c r="CR424" s="523">
        <f>ADHB!CS424</f>
        <v>0</v>
      </c>
      <c r="CS424" s="523">
        <f t="shared" si="3913"/>
        <v>0</v>
      </c>
      <c r="CT424" s="523">
        <f t="shared" si="3914"/>
        <v>7.353872</v>
      </c>
      <c r="CU424" s="524">
        <v>0.224147321887</v>
      </c>
      <c r="CV424" s="525">
        <f t="shared" si="3915"/>
        <v>1.648350714</v>
      </c>
      <c r="CW424" s="526">
        <f t="shared" si="3916"/>
        <v>5.705521286</v>
      </c>
      <c r="CX424" s="527"/>
      <c r="CY424" s="520">
        <v>7.0</v>
      </c>
      <c r="CZ424" s="521" t="s">
        <v>40</v>
      </c>
      <c r="DA424" s="522" t="s">
        <v>133</v>
      </c>
      <c r="DB424" s="522" t="s">
        <v>134</v>
      </c>
      <c r="DC424" s="523">
        <f>'Produksi dan Harga'!AK10</f>
        <v>0</v>
      </c>
      <c r="DD424" s="523">
        <f t="shared" si="3917"/>
        <v>919234</v>
      </c>
      <c r="DE424" s="523">
        <f t="shared" si="3918"/>
        <v>0</v>
      </c>
      <c r="DF424" s="524"/>
      <c r="DG424" s="523">
        <f t="shared" si="3919"/>
        <v>0</v>
      </c>
      <c r="DH424" s="524"/>
      <c r="DI424" s="523">
        <f>ADHB!DJ424</f>
        <v>0</v>
      </c>
      <c r="DJ424" s="523">
        <f t="shared" si="3920"/>
        <v>0</v>
      </c>
      <c r="DK424" s="523">
        <f t="shared" si="3921"/>
        <v>0</v>
      </c>
      <c r="DL424" s="524">
        <v>0.224147321887</v>
      </c>
      <c r="DM424" s="525">
        <f t="shared" si="3922"/>
        <v>0</v>
      </c>
      <c r="DN424" s="526">
        <f t="shared" si="3923"/>
        <v>0</v>
      </c>
      <c r="DO424" s="527"/>
      <c r="DP424" s="520">
        <v>7.0</v>
      </c>
      <c r="DQ424" s="521" t="s">
        <v>40</v>
      </c>
      <c r="DR424" s="522" t="s">
        <v>133</v>
      </c>
      <c r="DS424" s="522" t="s">
        <v>134</v>
      </c>
      <c r="DT424" s="523">
        <f>'Produksi dan Harga'!AP10</f>
        <v>2</v>
      </c>
      <c r="DU424" s="523">
        <f t="shared" si="3924"/>
        <v>919234</v>
      </c>
      <c r="DV424" s="523">
        <f t="shared" si="3925"/>
        <v>1.838468</v>
      </c>
      <c r="DW424" s="524"/>
      <c r="DX424" s="523">
        <f t="shared" si="3926"/>
        <v>0</v>
      </c>
      <c r="DY424" s="524"/>
      <c r="DZ424" s="523">
        <f>ADHB!EA424</f>
        <v>0</v>
      </c>
      <c r="EA424" s="523">
        <f t="shared" si="3927"/>
        <v>0</v>
      </c>
      <c r="EB424" s="523">
        <f t="shared" si="3928"/>
        <v>1.838468</v>
      </c>
      <c r="EC424" s="524">
        <v>0.224147321887</v>
      </c>
      <c r="ED424" s="525">
        <f t="shared" si="3929"/>
        <v>0.4120876786</v>
      </c>
      <c r="EE424" s="526">
        <f t="shared" si="3930"/>
        <v>1.426380321</v>
      </c>
      <c r="EF424" s="527"/>
      <c r="EG424" s="520">
        <v>7.0</v>
      </c>
      <c r="EH424" s="521" t="s">
        <v>40</v>
      </c>
      <c r="EI424" s="522" t="s">
        <v>133</v>
      </c>
      <c r="EJ424" s="522" t="s">
        <v>134</v>
      </c>
      <c r="EK424" s="523">
        <f>'Produksi dan Harga'!AU10</f>
        <v>0</v>
      </c>
      <c r="EL424" s="523">
        <f t="shared" si="3931"/>
        <v>919234</v>
      </c>
      <c r="EM424" s="523">
        <f t="shared" si="3932"/>
        <v>0</v>
      </c>
      <c r="EN424" s="524"/>
      <c r="EO424" s="523">
        <f t="shared" si="3933"/>
        <v>0</v>
      </c>
      <c r="EP424" s="524"/>
      <c r="EQ424" s="523">
        <f>ADHB!ER424</f>
        <v>0</v>
      </c>
      <c r="ER424" s="523">
        <f t="shared" si="3934"/>
        <v>0</v>
      </c>
      <c r="ES424" s="523">
        <f t="shared" si="3935"/>
        <v>0</v>
      </c>
      <c r="ET424" s="524">
        <v>0.224147321887</v>
      </c>
      <c r="EU424" s="525">
        <f t="shared" si="3936"/>
        <v>0</v>
      </c>
      <c r="EV424" s="526">
        <f t="shared" si="3937"/>
        <v>0</v>
      </c>
      <c r="EW424" s="527"/>
      <c r="EX424" s="520">
        <v>7.0</v>
      </c>
      <c r="EY424" s="521" t="s">
        <v>40</v>
      </c>
      <c r="EZ424" s="522" t="s">
        <v>133</v>
      </c>
      <c r="FA424" s="522" t="s">
        <v>134</v>
      </c>
      <c r="FB424" s="523">
        <f>'Produksi dan Harga'!AZ10</f>
        <v>0</v>
      </c>
      <c r="FC424" s="523">
        <f t="shared" si="3938"/>
        <v>919234</v>
      </c>
      <c r="FD424" s="523">
        <f t="shared" si="3939"/>
        <v>0</v>
      </c>
      <c r="FE424" s="524"/>
      <c r="FF424" s="523">
        <f t="shared" si="3940"/>
        <v>0</v>
      </c>
      <c r="FG424" s="524"/>
      <c r="FH424" s="523">
        <f>ADHB!FI424</f>
        <v>0</v>
      </c>
      <c r="FI424" s="523">
        <f t="shared" si="3941"/>
        <v>0</v>
      </c>
      <c r="FJ424" s="523">
        <f t="shared" si="3942"/>
        <v>0</v>
      </c>
      <c r="FK424" s="524">
        <v>0.224147321887</v>
      </c>
      <c r="FL424" s="525">
        <f t="shared" si="3943"/>
        <v>0</v>
      </c>
      <c r="FM424" s="526">
        <f t="shared" si="3944"/>
        <v>0</v>
      </c>
      <c r="FN424" s="527"/>
      <c r="FO424" s="520">
        <v>7.0</v>
      </c>
      <c r="FP424" s="521" t="s">
        <v>40</v>
      </c>
      <c r="FQ424" s="522" t="s">
        <v>133</v>
      </c>
      <c r="FR424" s="522" t="s">
        <v>134</v>
      </c>
      <c r="FS424" s="523">
        <f>'Produksi dan Harga'!BE10</f>
        <v>0</v>
      </c>
      <c r="FT424" s="523">
        <f t="shared" si="3945"/>
        <v>919234</v>
      </c>
      <c r="FU424" s="523">
        <f t="shared" si="3946"/>
        <v>0</v>
      </c>
      <c r="FV424" s="524"/>
      <c r="FW424" s="523">
        <f t="shared" si="3947"/>
        <v>0</v>
      </c>
      <c r="FX424" s="524"/>
      <c r="FY424" s="523">
        <f>ADHB!FZ424</f>
        <v>0</v>
      </c>
      <c r="FZ424" s="523">
        <f t="shared" si="3948"/>
        <v>0</v>
      </c>
      <c r="GA424" s="523">
        <f t="shared" si="3949"/>
        <v>0</v>
      </c>
      <c r="GB424" s="524">
        <v>0.224147321887</v>
      </c>
      <c r="GC424" s="525">
        <f t="shared" si="3950"/>
        <v>0</v>
      </c>
      <c r="GD424" s="526">
        <f t="shared" si="3951"/>
        <v>0</v>
      </c>
      <c r="GE424" s="527"/>
      <c r="GF424" s="520">
        <v>7.0</v>
      </c>
      <c r="GG424" s="521" t="s">
        <v>40</v>
      </c>
      <c r="GH424" s="522" t="s">
        <v>133</v>
      </c>
      <c r="GI424" s="522" t="s">
        <v>134</v>
      </c>
      <c r="GJ424" s="523" t="str">
        <f>'Produksi dan Harga'!BJ10</f>
        <v>-</v>
      </c>
      <c r="GK424" s="523">
        <f t="shared" si="3952"/>
        <v>919234</v>
      </c>
      <c r="GL424" s="523">
        <f t="shared" si="3953"/>
        <v>0</v>
      </c>
      <c r="GM424" s="524"/>
      <c r="GN424" s="523">
        <f t="shared" si="3954"/>
        <v>0</v>
      </c>
      <c r="GO424" s="524"/>
      <c r="GP424" s="523">
        <f>ADHB!GQ424</f>
        <v>0</v>
      </c>
      <c r="GQ424" s="523">
        <f t="shared" si="3955"/>
        <v>0</v>
      </c>
      <c r="GR424" s="523">
        <f t="shared" si="3956"/>
        <v>0</v>
      </c>
      <c r="GS424" s="524">
        <v>0.224147321887</v>
      </c>
      <c r="GT424" s="525">
        <f t="shared" si="3957"/>
        <v>0</v>
      </c>
      <c r="GU424" s="526">
        <f t="shared" si="3958"/>
        <v>0</v>
      </c>
      <c r="GV424" s="527"/>
      <c r="GW424" s="520">
        <v>7.0</v>
      </c>
      <c r="GX424" s="521" t="s">
        <v>40</v>
      </c>
      <c r="GY424" s="522" t="s">
        <v>133</v>
      </c>
      <c r="GZ424" s="522" t="s">
        <v>134</v>
      </c>
      <c r="HA424" s="523">
        <f>'Produksi dan Harga'!BO10</f>
        <v>0</v>
      </c>
      <c r="HB424" s="523">
        <f t="shared" si="3959"/>
        <v>919234</v>
      </c>
      <c r="HC424" s="523">
        <f t="shared" si="3960"/>
        <v>0</v>
      </c>
      <c r="HD424" s="524"/>
      <c r="HE424" s="523">
        <f t="shared" si="3961"/>
        <v>0</v>
      </c>
      <c r="HF424" s="524"/>
      <c r="HG424" s="523">
        <f>ADHB!HH424</f>
        <v>0</v>
      </c>
      <c r="HH424" s="523">
        <f t="shared" si="3962"/>
        <v>0</v>
      </c>
      <c r="HI424" s="523">
        <f t="shared" si="3963"/>
        <v>0</v>
      </c>
      <c r="HJ424" s="524">
        <v>0.224147321887</v>
      </c>
      <c r="HK424" s="525">
        <f t="shared" si="3964"/>
        <v>0</v>
      </c>
      <c r="HL424" s="526">
        <f t="shared" si="3965"/>
        <v>0</v>
      </c>
      <c r="HM424" s="527"/>
      <c r="HN424" s="520">
        <v>7.0</v>
      </c>
      <c r="HO424" s="521" t="s">
        <v>40</v>
      </c>
      <c r="HP424" s="522" t="s">
        <v>133</v>
      </c>
      <c r="HQ424" s="522" t="s">
        <v>134</v>
      </c>
      <c r="HR424" s="523">
        <f>'Produksi dan Harga'!BT10</f>
        <v>0</v>
      </c>
      <c r="HS424" s="523">
        <f t="shared" si="3966"/>
        <v>919234</v>
      </c>
      <c r="HT424" s="523">
        <f t="shared" si="3967"/>
        <v>0</v>
      </c>
      <c r="HU424" s="524"/>
      <c r="HV424" s="523">
        <f t="shared" si="3968"/>
        <v>0</v>
      </c>
      <c r="HW424" s="524"/>
      <c r="HX424" s="523">
        <f>ADHB!HY424</f>
        <v>0</v>
      </c>
      <c r="HY424" s="523">
        <f t="shared" si="3969"/>
        <v>0</v>
      </c>
      <c r="HZ424" s="523">
        <f t="shared" si="3970"/>
        <v>0</v>
      </c>
      <c r="IA424" s="524">
        <v>0.224147321887</v>
      </c>
      <c r="IB424" s="525">
        <f t="shared" si="3971"/>
        <v>0</v>
      </c>
      <c r="IC424" s="526">
        <f t="shared" si="3972"/>
        <v>0</v>
      </c>
      <c r="ID424" s="527"/>
      <c r="IE424" s="520">
        <v>7.0</v>
      </c>
      <c r="IF424" s="521" t="s">
        <v>40</v>
      </c>
      <c r="IG424" s="522" t="s">
        <v>133</v>
      </c>
      <c r="IH424" s="522" t="s">
        <v>134</v>
      </c>
      <c r="II424" s="523">
        <f>'Produksi dan Harga'!BY10</f>
        <v>0</v>
      </c>
      <c r="IJ424" s="523">
        <f t="shared" si="3973"/>
        <v>919234</v>
      </c>
      <c r="IK424" s="523">
        <f t="shared" si="3974"/>
        <v>0</v>
      </c>
      <c r="IL424" s="524"/>
      <c r="IM424" s="523">
        <f t="shared" si="3975"/>
        <v>0</v>
      </c>
      <c r="IN424" s="524"/>
      <c r="IO424" s="523">
        <f>ADHB!IP424</f>
        <v>0</v>
      </c>
      <c r="IP424" s="523">
        <f t="shared" si="3976"/>
        <v>0</v>
      </c>
      <c r="IQ424" s="523">
        <f t="shared" si="3977"/>
        <v>0</v>
      </c>
      <c r="IR424" s="524">
        <v>0.224147321887</v>
      </c>
      <c r="IS424" s="525">
        <f t="shared" si="3978"/>
        <v>0</v>
      </c>
      <c r="IT424" s="526">
        <f t="shared" si="3979"/>
        <v>0</v>
      </c>
      <c r="IU424" s="527"/>
      <c r="IV424" s="520">
        <v>7.0</v>
      </c>
      <c r="IW424" s="521" t="s">
        <v>40</v>
      </c>
      <c r="IX424" s="522" t="s">
        <v>133</v>
      </c>
      <c r="IY424" s="522" t="s">
        <v>134</v>
      </c>
      <c r="IZ424" s="523" t="str">
        <f>'Produksi dan Harga'!CD10</f>
        <v>-</v>
      </c>
      <c r="JA424" s="523">
        <f t="shared" si="3980"/>
        <v>919234</v>
      </c>
      <c r="JB424" s="523">
        <f t="shared" si="3981"/>
        <v>0</v>
      </c>
      <c r="JC424" s="524"/>
      <c r="JD424" s="523">
        <f t="shared" si="3982"/>
        <v>0</v>
      </c>
      <c r="JE424" s="524"/>
      <c r="JF424" s="523">
        <f>ADHB!JG424</f>
        <v>0</v>
      </c>
      <c r="JG424" s="523">
        <f t="shared" si="3983"/>
        <v>0</v>
      </c>
      <c r="JH424" s="523">
        <f t="shared" si="3984"/>
        <v>0</v>
      </c>
      <c r="JI424" s="524">
        <v>0.224147321887</v>
      </c>
      <c r="JJ424" s="525">
        <f t="shared" si="3985"/>
        <v>0</v>
      </c>
      <c r="JK424" s="526">
        <f t="shared" si="3986"/>
        <v>0</v>
      </c>
      <c r="JL424" s="527"/>
      <c r="JM424" s="520">
        <v>7.0</v>
      </c>
      <c r="JN424" s="521" t="s">
        <v>40</v>
      </c>
      <c r="JO424" s="522" t="s">
        <v>133</v>
      </c>
      <c r="JP424" s="522" t="s">
        <v>134</v>
      </c>
      <c r="JQ424" s="523"/>
      <c r="JR424" s="523">
        <f t="shared" si="3987"/>
        <v>919234</v>
      </c>
      <c r="JS424" s="523">
        <f t="shared" si="3988"/>
        <v>0</v>
      </c>
      <c r="JT424" s="524"/>
      <c r="JU424" s="523">
        <f t="shared" si="3989"/>
        <v>0</v>
      </c>
      <c r="JV424" s="524"/>
      <c r="JW424" s="523" t="str">
        <f>ADHB!LF424</f>
        <v/>
      </c>
      <c r="JX424" s="523">
        <f t="shared" si="3990"/>
        <v>0</v>
      </c>
      <c r="JY424" s="523">
        <f t="shared" si="3991"/>
        <v>0</v>
      </c>
      <c r="JZ424" s="524">
        <v>0.224147321887</v>
      </c>
      <c r="KA424" s="525">
        <f t="shared" si="3992"/>
        <v>0</v>
      </c>
      <c r="KB424" s="526">
        <f t="shared" si="3993"/>
        <v>0</v>
      </c>
      <c r="KC424" s="527"/>
      <c r="KD424" s="520">
        <v>7.0</v>
      </c>
      <c r="KE424" s="521" t="s">
        <v>40</v>
      </c>
      <c r="KF424" s="522" t="s">
        <v>133</v>
      </c>
      <c r="KG424" s="522" t="s">
        <v>134</v>
      </c>
      <c r="KH424" s="523"/>
      <c r="KI424" s="523">
        <f t="shared" si="3994"/>
        <v>919234</v>
      </c>
      <c r="KJ424" s="523">
        <f t="shared" si="3995"/>
        <v>0</v>
      </c>
      <c r="KK424" s="524"/>
      <c r="KL424" s="523">
        <f t="shared" si="3996"/>
        <v>0</v>
      </c>
      <c r="KM424" s="524"/>
      <c r="KN424" s="523" t="str">
        <f>ADHB!LW424</f>
        <v/>
      </c>
      <c r="KO424" s="523">
        <f t="shared" si="3997"/>
        <v>0</v>
      </c>
      <c r="KP424" s="523">
        <f t="shared" si="3998"/>
        <v>0</v>
      </c>
      <c r="KQ424" s="524">
        <v>0.224147321887</v>
      </c>
      <c r="KR424" s="525">
        <f t="shared" si="3999"/>
        <v>0</v>
      </c>
      <c r="KS424" s="526">
        <f t="shared" si="4000"/>
        <v>0</v>
      </c>
      <c r="KT424" s="527"/>
      <c r="KU424" s="528"/>
    </row>
    <row r="425" ht="15.75" customHeight="1">
      <c r="A425" s="520">
        <v>8.0</v>
      </c>
      <c r="B425" s="521" t="s">
        <v>42</v>
      </c>
      <c r="C425" s="522" t="s">
        <v>136</v>
      </c>
      <c r="D425" s="522" t="s">
        <v>134</v>
      </c>
      <c r="E425" s="523">
        <f>'Produksi dan Harga'!G11</f>
        <v>22575</v>
      </c>
      <c r="F425" s="523">
        <v>306021.9482207931</v>
      </c>
      <c r="G425" s="523">
        <f t="shared" si="3876"/>
        <v>6908.445481</v>
      </c>
      <c r="H425" s="524"/>
      <c r="I425" s="523">
        <f t="shared" si="3877"/>
        <v>0</v>
      </c>
      <c r="J425" s="524"/>
      <c r="K425" s="523">
        <f>ADHB!L425</f>
        <v>0</v>
      </c>
      <c r="L425" s="523">
        <f t="shared" si="3878"/>
        <v>0</v>
      </c>
      <c r="M425" s="523">
        <f t="shared" si="3879"/>
        <v>6908.445481</v>
      </c>
      <c r="N425" s="524">
        <v>0.224147321887</v>
      </c>
      <c r="O425" s="525">
        <f t="shared" si="3880"/>
        <v>1548.509553</v>
      </c>
      <c r="P425" s="526">
        <f t="shared" si="3881"/>
        <v>5359.935928</v>
      </c>
      <c r="Q425" s="527"/>
      <c r="R425" s="520">
        <v>8.0</v>
      </c>
      <c r="S425" s="521" t="s">
        <v>42</v>
      </c>
      <c r="T425" s="522" t="s">
        <v>136</v>
      </c>
      <c r="U425" s="522" t="s">
        <v>134</v>
      </c>
      <c r="V425" s="523">
        <f>'Produksi dan Harga'!L11</f>
        <v>19671</v>
      </c>
      <c r="W425" s="523">
        <f t="shared" si="3882"/>
        <v>306021.9482</v>
      </c>
      <c r="X425" s="523">
        <f t="shared" si="3883"/>
        <v>6019.757743</v>
      </c>
      <c r="Y425" s="524"/>
      <c r="Z425" s="523">
        <f t="shared" si="3884"/>
        <v>0</v>
      </c>
      <c r="AA425" s="524"/>
      <c r="AB425" s="523">
        <f>ADHB!AC425</f>
        <v>0</v>
      </c>
      <c r="AC425" s="523">
        <f t="shared" si="3885"/>
        <v>0</v>
      </c>
      <c r="AD425" s="523">
        <f t="shared" si="3886"/>
        <v>6019.757743</v>
      </c>
      <c r="AE425" s="524">
        <v>0.224147321887</v>
      </c>
      <c r="AF425" s="525">
        <f t="shared" si="3887"/>
        <v>1349.312577</v>
      </c>
      <c r="AG425" s="526">
        <f t="shared" si="3888"/>
        <v>4670.445167</v>
      </c>
      <c r="AH425" s="527"/>
      <c r="AI425" s="520">
        <v>8.0</v>
      </c>
      <c r="AJ425" s="521" t="s">
        <v>42</v>
      </c>
      <c r="AK425" s="522" t="s">
        <v>136</v>
      </c>
      <c r="AL425" s="522" t="s">
        <v>134</v>
      </c>
      <c r="AM425" s="523">
        <f>'Produksi dan Harga'!Q11</f>
        <v>17282</v>
      </c>
      <c r="AN425" s="523">
        <f t="shared" si="3889"/>
        <v>306021.9482</v>
      </c>
      <c r="AO425" s="523">
        <f t="shared" si="3890"/>
        <v>5288.671309</v>
      </c>
      <c r="AP425" s="524"/>
      <c r="AQ425" s="523">
        <f t="shared" si="3891"/>
        <v>0</v>
      </c>
      <c r="AR425" s="524"/>
      <c r="AS425" s="523">
        <f>ADHB!AT425</f>
        <v>0</v>
      </c>
      <c r="AT425" s="523">
        <f t="shared" si="3892"/>
        <v>0</v>
      </c>
      <c r="AU425" s="523">
        <f t="shared" si="3893"/>
        <v>5288.671309</v>
      </c>
      <c r="AV425" s="524">
        <v>0.224147321887</v>
      </c>
      <c r="AW425" s="525">
        <f t="shared" si="3894"/>
        <v>1185.44151</v>
      </c>
      <c r="AX425" s="526">
        <f t="shared" si="3895"/>
        <v>4103.229799</v>
      </c>
      <c r="AY425" s="527"/>
      <c r="AZ425" s="520">
        <v>8.0</v>
      </c>
      <c r="BA425" s="521" t="s">
        <v>42</v>
      </c>
      <c r="BB425" s="522" t="s">
        <v>136</v>
      </c>
      <c r="BC425" s="522" t="s">
        <v>134</v>
      </c>
      <c r="BD425" s="523">
        <f>'Produksi dan Harga'!V11</f>
        <v>22365</v>
      </c>
      <c r="BE425" s="523">
        <f t="shared" si="3896"/>
        <v>306021.9482</v>
      </c>
      <c r="BF425" s="523">
        <f t="shared" si="3897"/>
        <v>6844.180872</v>
      </c>
      <c r="BG425" s="524"/>
      <c r="BH425" s="523">
        <f t="shared" si="3898"/>
        <v>0</v>
      </c>
      <c r="BI425" s="524"/>
      <c r="BJ425" s="523">
        <f>ADHB!BK425</f>
        <v>0</v>
      </c>
      <c r="BK425" s="523">
        <f t="shared" si="3899"/>
        <v>0</v>
      </c>
      <c r="BL425" s="523">
        <f t="shared" si="3900"/>
        <v>6844.180872</v>
      </c>
      <c r="BM425" s="524">
        <v>0.224147321887</v>
      </c>
      <c r="BN425" s="525">
        <f t="shared" si="3901"/>
        <v>1534.104813</v>
      </c>
      <c r="BO425" s="526">
        <f t="shared" si="3902"/>
        <v>5310.076059</v>
      </c>
      <c r="BP425" s="527"/>
      <c r="BQ425" s="520">
        <v>8.0</v>
      </c>
      <c r="BR425" s="521" t="s">
        <v>42</v>
      </c>
      <c r="BS425" s="522" t="s">
        <v>136</v>
      </c>
      <c r="BT425" s="522" t="s">
        <v>134</v>
      </c>
      <c r="BU425" s="523">
        <f>'Produksi dan Harga'!AA11</f>
        <v>15448</v>
      </c>
      <c r="BV425" s="523">
        <f t="shared" si="3903"/>
        <v>306021.9482</v>
      </c>
      <c r="BW425" s="523">
        <f t="shared" si="3904"/>
        <v>4727.427056</v>
      </c>
      <c r="BX425" s="524"/>
      <c r="BY425" s="523">
        <f t="shared" si="3905"/>
        <v>0</v>
      </c>
      <c r="BZ425" s="524"/>
      <c r="CA425" s="523">
        <f>ADHB!CB425</f>
        <v>0</v>
      </c>
      <c r="CB425" s="523">
        <f t="shared" si="3906"/>
        <v>0</v>
      </c>
      <c r="CC425" s="523">
        <f t="shared" si="3907"/>
        <v>4727.427056</v>
      </c>
      <c r="CD425" s="524">
        <v>0.224147321887</v>
      </c>
      <c r="CE425" s="525">
        <f t="shared" si="3908"/>
        <v>1059.640114</v>
      </c>
      <c r="CF425" s="526">
        <f t="shared" si="3909"/>
        <v>3667.786942</v>
      </c>
      <c r="CG425" s="527"/>
      <c r="CH425" s="520">
        <v>8.0</v>
      </c>
      <c r="CI425" s="521" t="s">
        <v>42</v>
      </c>
      <c r="CJ425" s="522" t="s">
        <v>136</v>
      </c>
      <c r="CK425" s="522" t="s">
        <v>134</v>
      </c>
      <c r="CL425" s="523">
        <f>'Produksi dan Harga'!AF11</f>
        <v>4438</v>
      </c>
      <c r="CM425" s="523">
        <f t="shared" si="3910"/>
        <v>306021.9482</v>
      </c>
      <c r="CN425" s="523">
        <f t="shared" si="3911"/>
        <v>1358.125406</v>
      </c>
      <c r="CO425" s="524"/>
      <c r="CP425" s="523">
        <f t="shared" si="3912"/>
        <v>0</v>
      </c>
      <c r="CQ425" s="524"/>
      <c r="CR425" s="523">
        <f>ADHB!CS425</f>
        <v>0</v>
      </c>
      <c r="CS425" s="523">
        <f t="shared" si="3913"/>
        <v>0</v>
      </c>
      <c r="CT425" s="523">
        <f t="shared" si="3914"/>
        <v>1358.125406</v>
      </c>
      <c r="CU425" s="524">
        <v>0.224147321887</v>
      </c>
      <c r="CV425" s="525">
        <f t="shared" si="3915"/>
        <v>304.4201726</v>
      </c>
      <c r="CW425" s="526">
        <f t="shared" si="3916"/>
        <v>1053.705234</v>
      </c>
      <c r="CX425" s="527"/>
      <c r="CY425" s="520">
        <v>8.0</v>
      </c>
      <c r="CZ425" s="521" t="s">
        <v>42</v>
      </c>
      <c r="DA425" s="522" t="s">
        <v>136</v>
      </c>
      <c r="DB425" s="522" t="s">
        <v>134</v>
      </c>
      <c r="DC425" s="523">
        <f>'Produksi dan Harga'!AK11</f>
        <v>17405</v>
      </c>
      <c r="DD425" s="523">
        <f t="shared" si="3917"/>
        <v>306021.9482</v>
      </c>
      <c r="DE425" s="523">
        <f t="shared" si="3918"/>
        <v>5326.312009</v>
      </c>
      <c r="DF425" s="524"/>
      <c r="DG425" s="523">
        <f t="shared" si="3919"/>
        <v>0</v>
      </c>
      <c r="DH425" s="524"/>
      <c r="DI425" s="523">
        <f>ADHB!DJ425</f>
        <v>0</v>
      </c>
      <c r="DJ425" s="523">
        <f t="shared" si="3920"/>
        <v>0</v>
      </c>
      <c r="DK425" s="523">
        <f t="shared" si="3921"/>
        <v>5326.312009</v>
      </c>
      <c r="DL425" s="524">
        <v>0.224147321887</v>
      </c>
      <c r="DM425" s="525">
        <f t="shared" si="3922"/>
        <v>1193.878572</v>
      </c>
      <c r="DN425" s="526">
        <f t="shared" si="3923"/>
        <v>4132.433436</v>
      </c>
      <c r="DO425" s="527"/>
      <c r="DP425" s="520">
        <v>8.0</v>
      </c>
      <c r="DQ425" s="521" t="s">
        <v>42</v>
      </c>
      <c r="DR425" s="522" t="s">
        <v>136</v>
      </c>
      <c r="DS425" s="522" t="s">
        <v>134</v>
      </c>
      <c r="DT425" s="523">
        <f>'Produksi dan Harga'!AP11</f>
        <v>7012</v>
      </c>
      <c r="DU425" s="523">
        <f t="shared" si="3924"/>
        <v>306021.9482</v>
      </c>
      <c r="DV425" s="523">
        <f t="shared" si="3925"/>
        <v>2145.825901</v>
      </c>
      <c r="DW425" s="524"/>
      <c r="DX425" s="523">
        <f t="shared" si="3926"/>
        <v>0</v>
      </c>
      <c r="DY425" s="524"/>
      <c r="DZ425" s="523">
        <f>ADHB!EA425</f>
        <v>0</v>
      </c>
      <c r="EA425" s="523">
        <f t="shared" si="3927"/>
        <v>0</v>
      </c>
      <c r="EB425" s="523">
        <f t="shared" si="3928"/>
        <v>2145.825901</v>
      </c>
      <c r="EC425" s="524">
        <v>0.224147321887</v>
      </c>
      <c r="ED425" s="525">
        <f t="shared" si="3929"/>
        <v>480.9811289</v>
      </c>
      <c r="EE425" s="526">
        <f t="shared" si="3930"/>
        <v>1664.844772</v>
      </c>
      <c r="EF425" s="527"/>
      <c r="EG425" s="520">
        <v>8.0</v>
      </c>
      <c r="EH425" s="521" t="s">
        <v>42</v>
      </c>
      <c r="EI425" s="522" t="s">
        <v>136</v>
      </c>
      <c r="EJ425" s="522" t="s">
        <v>134</v>
      </c>
      <c r="EK425" s="523">
        <f>'Produksi dan Harga'!AU11</f>
        <v>8398</v>
      </c>
      <c r="EL425" s="523">
        <f t="shared" si="3931"/>
        <v>306021.9482</v>
      </c>
      <c r="EM425" s="523">
        <f t="shared" si="3932"/>
        <v>2569.972321</v>
      </c>
      <c r="EN425" s="524"/>
      <c r="EO425" s="523">
        <f t="shared" si="3933"/>
        <v>0</v>
      </c>
      <c r="EP425" s="524"/>
      <c r="EQ425" s="523">
        <f>ADHB!ER425</f>
        <v>0</v>
      </c>
      <c r="ER425" s="523">
        <f t="shared" si="3934"/>
        <v>0</v>
      </c>
      <c r="ES425" s="523">
        <f t="shared" si="3935"/>
        <v>2569.972321</v>
      </c>
      <c r="ET425" s="524">
        <v>0.224147321887</v>
      </c>
      <c r="EU425" s="525">
        <f t="shared" si="3936"/>
        <v>576.0524131</v>
      </c>
      <c r="EV425" s="526">
        <f t="shared" si="3937"/>
        <v>1993.919908</v>
      </c>
      <c r="EW425" s="527"/>
      <c r="EX425" s="520">
        <v>8.0</v>
      </c>
      <c r="EY425" s="521" t="s">
        <v>42</v>
      </c>
      <c r="EZ425" s="522" t="s">
        <v>136</v>
      </c>
      <c r="FA425" s="522" t="s">
        <v>134</v>
      </c>
      <c r="FB425" s="523">
        <f>'Produksi dan Harga'!AZ11</f>
        <v>9305</v>
      </c>
      <c r="FC425" s="523">
        <f t="shared" si="3938"/>
        <v>306021.9482</v>
      </c>
      <c r="FD425" s="523">
        <f t="shared" si="3939"/>
        <v>2847.534228</v>
      </c>
      <c r="FE425" s="524"/>
      <c r="FF425" s="523">
        <f t="shared" si="3940"/>
        <v>0</v>
      </c>
      <c r="FG425" s="524"/>
      <c r="FH425" s="523">
        <f>ADHB!FI425</f>
        <v>0</v>
      </c>
      <c r="FI425" s="523">
        <f t="shared" si="3941"/>
        <v>0</v>
      </c>
      <c r="FJ425" s="523">
        <f t="shared" si="3942"/>
        <v>2847.534228</v>
      </c>
      <c r="FK425" s="524">
        <v>0.224147321887</v>
      </c>
      <c r="FL425" s="525">
        <f t="shared" si="3943"/>
        <v>638.2671712</v>
      </c>
      <c r="FM425" s="526">
        <f t="shared" si="3944"/>
        <v>2209.267057</v>
      </c>
      <c r="FN425" s="527"/>
      <c r="FO425" s="520">
        <v>8.0</v>
      </c>
      <c r="FP425" s="521" t="s">
        <v>42</v>
      </c>
      <c r="FQ425" s="522" t="s">
        <v>136</v>
      </c>
      <c r="FR425" s="522" t="s">
        <v>134</v>
      </c>
      <c r="FS425" s="523">
        <f>'Produksi dan Harga'!BE11</f>
        <v>12269</v>
      </c>
      <c r="FT425" s="523">
        <f t="shared" si="3945"/>
        <v>306021.9482</v>
      </c>
      <c r="FU425" s="523">
        <f t="shared" si="3946"/>
        <v>3754.583283</v>
      </c>
      <c r="FV425" s="524"/>
      <c r="FW425" s="523">
        <f t="shared" si="3947"/>
        <v>0</v>
      </c>
      <c r="FX425" s="524"/>
      <c r="FY425" s="523">
        <f>ADHB!FZ425</f>
        <v>0</v>
      </c>
      <c r="FZ425" s="523">
        <f t="shared" si="3948"/>
        <v>0</v>
      </c>
      <c r="GA425" s="523">
        <f t="shared" si="3949"/>
        <v>3754.583283</v>
      </c>
      <c r="GB425" s="524">
        <v>0.224147321887</v>
      </c>
      <c r="GC425" s="525">
        <f t="shared" si="3950"/>
        <v>841.5797876</v>
      </c>
      <c r="GD425" s="526">
        <f t="shared" si="3951"/>
        <v>2913.003495</v>
      </c>
      <c r="GE425" s="527"/>
      <c r="GF425" s="520">
        <v>8.0</v>
      </c>
      <c r="GG425" s="521" t="s">
        <v>42</v>
      </c>
      <c r="GH425" s="522" t="s">
        <v>136</v>
      </c>
      <c r="GI425" s="522" t="s">
        <v>134</v>
      </c>
      <c r="GJ425" s="523">
        <f>'Produksi dan Harga'!BJ11</f>
        <v>9572.39</v>
      </c>
      <c r="GK425" s="523">
        <f t="shared" si="3952"/>
        <v>306021.9482</v>
      </c>
      <c r="GL425" s="523">
        <f t="shared" si="3953"/>
        <v>2929.361437</v>
      </c>
      <c r="GM425" s="524"/>
      <c r="GN425" s="523">
        <f t="shared" si="3954"/>
        <v>0</v>
      </c>
      <c r="GO425" s="524"/>
      <c r="GP425" s="523">
        <f>ADHB!GQ425</f>
        <v>0</v>
      </c>
      <c r="GQ425" s="523">
        <f t="shared" si="3955"/>
        <v>0</v>
      </c>
      <c r="GR425" s="523">
        <f t="shared" si="3956"/>
        <v>2929.361437</v>
      </c>
      <c r="GS425" s="524">
        <v>0.224147321887</v>
      </c>
      <c r="GT425" s="525">
        <f t="shared" si="3957"/>
        <v>656.6085209</v>
      </c>
      <c r="GU425" s="526">
        <f t="shared" si="3958"/>
        <v>2272.752916</v>
      </c>
      <c r="GV425" s="527"/>
      <c r="GW425" s="520">
        <v>8.0</v>
      </c>
      <c r="GX425" s="521" t="s">
        <v>42</v>
      </c>
      <c r="GY425" s="522" t="s">
        <v>136</v>
      </c>
      <c r="GZ425" s="522" t="s">
        <v>134</v>
      </c>
      <c r="HA425" s="523">
        <f>'Produksi dan Harga'!BO11</f>
        <v>10333.06</v>
      </c>
      <c r="HB425" s="523">
        <f t="shared" si="3959"/>
        <v>306021.9482</v>
      </c>
      <c r="HC425" s="523">
        <f t="shared" si="3960"/>
        <v>3162.143152</v>
      </c>
      <c r="HD425" s="524"/>
      <c r="HE425" s="523">
        <f t="shared" si="3961"/>
        <v>0</v>
      </c>
      <c r="HF425" s="524"/>
      <c r="HG425" s="523">
        <f>ADHB!HH425</f>
        <v>0</v>
      </c>
      <c r="HH425" s="523">
        <f t="shared" si="3962"/>
        <v>0</v>
      </c>
      <c r="HI425" s="523">
        <f t="shared" si="3963"/>
        <v>3162.143152</v>
      </c>
      <c r="HJ425" s="524">
        <v>0.224147321887</v>
      </c>
      <c r="HK425" s="525">
        <f t="shared" si="3964"/>
        <v>708.785919</v>
      </c>
      <c r="HL425" s="526">
        <f t="shared" si="3965"/>
        <v>2453.357233</v>
      </c>
      <c r="HM425" s="527"/>
      <c r="HN425" s="520">
        <v>8.0</v>
      </c>
      <c r="HO425" s="521" t="s">
        <v>42</v>
      </c>
      <c r="HP425" s="522" t="s">
        <v>136</v>
      </c>
      <c r="HQ425" s="522" t="s">
        <v>134</v>
      </c>
      <c r="HR425" s="523">
        <f>'Produksi dan Harga'!BT11</f>
        <v>6122.42</v>
      </c>
      <c r="HS425" s="523">
        <f t="shared" si="3966"/>
        <v>306021.9482</v>
      </c>
      <c r="HT425" s="523">
        <f t="shared" si="3967"/>
        <v>1873.594896</v>
      </c>
      <c r="HU425" s="524"/>
      <c r="HV425" s="523">
        <f t="shared" si="3968"/>
        <v>0</v>
      </c>
      <c r="HW425" s="524"/>
      <c r="HX425" s="523">
        <f>ADHB!HY425</f>
        <v>0</v>
      </c>
      <c r="HY425" s="523">
        <f t="shared" si="3969"/>
        <v>0</v>
      </c>
      <c r="HZ425" s="523">
        <f t="shared" si="3970"/>
        <v>1873.594896</v>
      </c>
      <c r="IA425" s="524">
        <v>0.224147321887</v>
      </c>
      <c r="IB425" s="525">
        <f t="shared" si="3971"/>
        <v>419.9612783</v>
      </c>
      <c r="IC425" s="526">
        <f t="shared" si="3972"/>
        <v>1453.633618</v>
      </c>
      <c r="ID425" s="527"/>
      <c r="IE425" s="520">
        <v>8.0</v>
      </c>
      <c r="IF425" s="521" t="s">
        <v>42</v>
      </c>
      <c r="IG425" s="522" t="s">
        <v>136</v>
      </c>
      <c r="IH425" s="522" t="s">
        <v>134</v>
      </c>
      <c r="II425" s="523">
        <f>'Produksi dan Harga'!BY11</f>
        <v>8827.35</v>
      </c>
      <c r="IJ425" s="523">
        <f t="shared" si="3973"/>
        <v>306021.9482</v>
      </c>
      <c r="IK425" s="523">
        <f t="shared" si="3974"/>
        <v>2701.362845</v>
      </c>
      <c r="IL425" s="524"/>
      <c r="IM425" s="523">
        <f t="shared" si="3975"/>
        <v>0</v>
      </c>
      <c r="IN425" s="524"/>
      <c r="IO425" s="523">
        <f>ADHB!IP425</f>
        <v>0</v>
      </c>
      <c r="IP425" s="523">
        <f t="shared" si="3976"/>
        <v>0</v>
      </c>
      <c r="IQ425" s="523">
        <f t="shared" si="3977"/>
        <v>2701.362845</v>
      </c>
      <c r="IR425" s="524">
        <v>0.224147321887</v>
      </c>
      <c r="IS425" s="525">
        <f t="shared" si="3978"/>
        <v>605.5032471</v>
      </c>
      <c r="IT425" s="526">
        <f t="shared" si="3979"/>
        <v>2095.859598</v>
      </c>
      <c r="IU425" s="527"/>
      <c r="IV425" s="520">
        <v>8.0</v>
      </c>
      <c r="IW425" s="521" t="s">
        <v>42</v>
      </c>
      <c r="IX425" s="522" t="s">
        <v>136</v>
      </c>
      <c r="IY425" s="522" t="s">
        <v>134</v>
      </c>
      <c r="IZ425" s="523">
        <f>'Produksi dan Harga'!CD11</f>
        <v>8768.63</v>
      </c>
      <c r="JA425" s="523">
        <f t="shared" si="3980"/>
        <v>306021.9482</v>
      </c>
      <c r="JB425" s="523">
        <f t="shared" si="3981"/>
        <v>2683.393236</v>
      </c>
      <c r="JC425" s="524"/>
      <c r="JD425" s="523">
        <f t="shared" si="3982"/>
        <v>0</v>
      </c>
      <c r="JE425" s="524"/>
      <c r="JF425" s="523">
        <f>ADHB!JG425</f>
        <v>0</v>
      </c>
      <c r="JG425" s="523">
        <f t="shared" si="3983"/>
        <v>0</v>
      </c>
      <c r="JH425" s="523">
        <f t="shared" si="3984"/>
        <v>2683.393236</v>
      </c>
      <c r="JI425" s="524">
        <v>0.224147321887</v>
      </c>
      <c r="JJ425" s="525">
        <f t="shared" si="3985"/>
        <v>601.4754074</v>
      </c>
      <c r="JK425" s="526">
        <f t="shared" si="3986"/>
        <v>2081.917828</v>
      </c>
      <c r="JL425" s="527"/>
      <c r="JM425" s="520">
        <v>8.0</v>
      </c>
      <c r="JN425" s="521" t="s">
        <v>42</v>
      </c>
      <c r="JO425" s="522" t="s">
        <v>136</v>
      </c>
      <c r="JP425" s="522" t="s">
        <v>134</v>
      </c>
      <c r="JQ425" s="523"/>
      <c r="JR425" s="523">
        <f t="shared" si="3987"/>
        <v>306021.9482</v>
      </c>
      <c r="JS425" s="523">
        <f t="shared" si="3988"/>
        <v>0</v>
      </c>
      <c r="JT425" s="524"/>
      <c r="JU425" s="523">
        <f t="shared" si="3989"/>
        <v>0</v>
      </c>
      <c r="JV425" s="524"/>
      <c r="JW425" s="523" t="str">
        <f>ADHB!LF425</f>
        <v/>
      </c>
      <c r="JX425" s="523">
        <f t="shared" si="3990"/>
        <v>0</v>
      </c>
      <c r="JY425" s="523">
        <f t="shared" si="3991"/>
        <v>0</v>
      </c>
      <c r="JZ425" s="524">
        <v>0.224147321887</v>
      </c>
      <c r="KA425" s="525">
        <f t="shared" si="3992"/>
        <v>0</v>
      </c>
      <c r="KB425" s="526">
        <f t="shared" si="3993"/>
        <v>0</v>
      </c>
      <c r="KC425" s="527"/>
      <c r="KD425" s="520">
        <v>8.0</v>
      </c>
      <c r="KE425" s="521" t="s">
        <v>42</v>
      </c>
      <c r="KF425" s="522" t="s">
        <v>136</v>
      </c>
      <c r="KG425" s="522" t="s">
        <v>134</v>
      </c>
      <c r="KH425" s="523"/>
      <c r="KI425" s="523">
        <f t="shared" si="3994"/>
        <v>306021.9482</v>
      </c>
      <c r="KJ425" s="523">
        <f t="shared" si="3995"/>
        <v>0</v>
      </c>
      <c r="KK425" s="524"/>
      <c r="KL425" s="523">
        <f t="shared" si="3996"/>
        <v>0</v>
      </c>
      <c r="KM425" s="524"/>
      <c r="KN425" s="523" t="str">
        <f>ADHB!LW425</f>
        <v/>
      </c>
      <c r="KO425" s="523">
        <f t="shared" si="3997"/>
        <v>0</v>
      </c>
      <c r="KP425" s="523">
        <f t="shared" si="3998"/>
        <v>0</v>
      </c>
      <c r="KQ425" s="524">
        <v>0.224147321887</v>
      </c>
      <c r="KR425" s="525">
        <f t="shared" si="3999"/>
        <v>0</v>
      </c>
      <c r="KS425" s="526">
        <f t="shared" si="4000"/>
        <v>0</v>
      </c>
      <c r="KT425" s="527"/>
      <c r="KU425" s="528"/>
    </row>
    <row r="426" ht="15.75" customHeight="1">
      <c r="A426" s="520">
        <v>9.0</v>
      </c>
      <c r="B426" s="521" t="s">
        <v>43</v>
      </c>
      <c r="C426" s="522" t="s">
        <v>136</v>
      </c>
      <c r="D426" s="522" t="s">
        <v>134</v>
      </c>
      <c r="E426" s="523">
        <f>'Produksi dan Harga'!G12</f>
        <v>17829</v>
      </c>
      <c r="F426" s="523">
        <v>518346.4751949289</v>
      </c>
      <c r="G426" s="523">
        <f t="shared" si="3876"/>
        <v>9241.599306</v>
      </c>
      <c r="H426" s="524"/>
      <c r="I426" s="523">
        <f t="shared" si="3877"/>
        <v>0</v>
      </c>
      <c r="J426" s="524"/>
      <c r="K426" s="523">
        <f>ADHB!L426</f>
        <v>0</v>
      </c>
      <c r="L426" s="523">
        <f t="shared" si="3878"/>
        <v>0</v>
      </c>
      <c r="M426" s="523">
        <f t="shared" si="3879"/>
        <v>9241.599306</v>
      </c>
      <c r="N426" s="524">
        <v>0.224147321887</v>
      </c>
      <c r="O426" s="525">
        <f t="shared" si="3880"/>
        <v>2071.479734</v>
      </c>
      <c r="P426" s="526">
        <f t="shared" si="3881"/>
        <v>7170.119572</v>
      </c>
      <c r="Q426" s="527"/>
      <c r="R426" s="520">
        <v>9.0</v>
      </c>
      <c r="S426" s="521" t="s">
        <v>43</v>
      </c>
      <c r="T426" s="522" t="s">
        <v>136</v>
      </c>
      <c r="U426" s="522" t="s">
        <v>134</v>
      </c>
      <c r="V426" s="523">
        <f>'Produksi dan Harga'!L12</f>
        <v>15066</v>
      </c>
      <c r="W426" s="523">
        <f t="shared" si="3882"/>
        <v>518346.4752</v>
      </c>
      <c r="X426" s="523">
        <f t="shared" si="3883"/>
        <v>7809.407995</v>
      </c>
      <c r="Y426" s="524"/>
      <c r="Z426" s="523">
        <f t="shared" si="3884"/>
        <v>0</v>
      </c>
      <c r="AA426" s="524"/>
      <c r="AB426" s="523">
        <f>ADHB!AC426</f>
        <v>0</v>
      </c>
      <c r="AC426" s="523">
        <f t="shared" si="3885"/>
        <v>0</v>
      </c>
      <c r="AD426" s="523">
        <f t="shared" si="3886"/>
        <v>7809.407995</v>
      </c>
      <c r="AE426" s="524">
        <v>0.224147321887</v>
      </c>
      <c r="AF426" s="525">
        <f t="shared" si="3887"/>
        <v>1750.457888</v>
      </c>
      <c r="AG426" s="526">
        <f t="shared" si="3888"/>
        <v>6058.950108</v>
      </c>
      <c r="AH426" s="527"/>
      <c r="AI426" s="520">
        <v>9.0</v>
      </c>
      <c r="AJ426" s="521" t="s">
        <v>43</v>
      </c>
      <c r="AK426" s="522" t="s">
        <v>136</v>
      </c>
      <c r="AL426" s="522" t="s">
        <v>134</v>
      </c>
      <c r="AM426" s="523">
        <f>'Produksi dan Harga'!Q12</f>
        <v>16881</v>
      </c>
      <c r="AN426" s="523">
        <f t="shared" si="3889"/>
        <v>518346.4752</v>
      </c>
      <c r="AO426" s="523">
        <f t="shared" si="3890"/>
        <v>8750.206848</v>
      </c>
      <c r="AP426" s="524"/>
      <c r="AQ426" s="523">
        <f t="shared" si="3891"/>
        <v>0</v>
      </c>
      <c r="AR426" s="524"/>
      <c r="AS426" s="523">
        <f>ADHB!AT426</f>
        <v>0</v>
      </c>
      <c r="AT426" s="523">
        <f t="shared" si="3892"/>
        <v>0</v>
      </c>
      <c r="AU426" s="523">
        <f t="shared" si="3893"/>
        <v>8750.206848</v>
      </c>
      <c r="AV426" s="524">
        <v>0.224147321887</v>
      </c>
      <c r="AW426" s="525">
        <f t="shared" si="3894"/>
        <v>1961.335431</v>
      </c>
      <c r="AX426" s="526">
        <f t="shared" si="3895"/>
        <v>6788.871417</v>
      </c>
      <c r="AY426" s="527"/>
      <c r="AZ426" s="520">
        <v>9.0</v>
      </c>
      <c r="BA426" s="521" t="s">
        <v>43</v>
      </c>
      <c r="BB426" s="522" t="s">
        <v>136</v>
      </c>
      <c r="BC426" s="522" t="s">
        <v>134</v>
      </c>
      <c r="BD426" s="523">
        <f>'Produksi dan Harga'!V12</f>
        <v>16278</v>
      </c>
      <c r="BE426" s="523">
        <f t="shared" si="3896"/>
        <v>518346.4752</v>
      </c>
      <c r="BF426" s="523">
        <f t="shared" si="3897"/>
        <v>8437.643923</v>
      </c>
      <c r="BG426" s="524"/>
      <c r="BH426" s="523">
        <f t="shared" si="3898"/>
        <v>0</v>
      </c>
      <c r="BI426" s="524"/>
      <c r="BJ426" s="523">
        <f>ADHB!BK426</f>
        <v>0</v>
      </c>
      <c r="BK426" s="523">
        <f t="shared" si="3899"/>
        <v>0</v>
      </c>
      <c r="BL426" s="523">
        <f t="shared" si="3900"/>
        <v>8437.643923</v>
      </c>
      <c r="BM426" s="524">
        <v>0.224147321887</v>
      </c>
      <c r="BN426" s="525">
        <f t="shared" si="3901"/>
        <v>1891.275288</v>
      </c>
      <c r="BO426" s="526">
        <f t="shared" si="3902"/>
        <v>6546.368635</v>
      </c>
      <c r="BP426" s="527"/>
      <c r="BQ426" s="520">
        <v>9.0</v>
      </c>
      <c r="BR426" s="521" t="s">
        <v>43</v>
      </c>
      <c r="BS426" s="522" t="s">
        <v>136</v>
      </c>
      <c r="BT426" s="522" t="s">
        <v>134</v>
      </c>
      <c r="BU426" s="523">
        <f>'Produksi dan Harga'!AA12</f>
        <v>14561</v>
      </c>
      <c r="BV426" s="523">
        <f t="shared" si="3903"/>
        <v>518346.4752</v>
      </c>
      <c r="BW426" s="523">
        <f t="shared" si="3904"/>
        <v>7547.643025</v>
      </c>
      <c r="BX426" s="524"/>
      <c r="BY426" s="523">
        <f t="shared" si="3905"/>
        <v>0</v>
      </c>
      <c r="BZ426" s="524"/>
      <c r="CA426" s="523">
        <f>ADHB!CB426</f>
        <v>0</v>
      </c>
      <c r="CB426" s="523">
        <f t="shared" si="3906"/>
        <v>0</v>
      </c>
      <c r="CC426" s="523">
        <f t="shared" si="3907"/>
        <v>7547.643025</v>
      </c>
      <c r="CD426" s="524">
        <v>0.224147321887</v>
      </c>
      <c r="CE426" s="525">
        <f t="shared" si="3908"/>
        <v>1691.783971</v>
      </c>
      <c r="CF426" s="526">
        <f t="shared" si="3909"/>
        <v>5855.859055</v>
      </c>
      <c r="CG426" s="527"/>
      <c r="CH426" s="520">
        <v>9.0</v>
      </c>
      <c r="CI426" s="521" t="s">
        <v>43</v>
      </c>
      <c r="CJ426" s="522" t="s">
        <v>136</v>
      </c>
      <c r="CK426" s="522" t="s">
        <v>134</v>
      </c>
      <c r="CL426" s="523">
        <f>'Produksi dan Harga'!AF12</f>
        <v>4817</v>
      </c>
      <c r="CM426" s="523">
        <f t="shared" si="3910"/>
        <v>518346.4752</v>
      </c>
      <c r="CN426" s="523">
        <f t="shared" si="3911"/>
        <v>2496.874971</v>
      </c>
      <c r="CO426" s="524"/>
      <c r="CP426" s="523">
        <f t="shared" si="3912"/>
        <v>0</v>
      </c>
      <c r="CQ426" s="524"/>
      <c r="CR426" s="523">
        <f>ADHB!CS426</f>
        <v>0</v>
      </c>
      <c r="CS426" s="523">
        <f t="shared" si="3913"/>
        <v>0</v>
      </c>
      <c r="CT426" s="523">
        <f t="shared" si="3914"/>
        <v>2496.874971</v>
      </c>
      <c r="CU426" s="524">
        <v>0.224147321887</v>
      </c>
      <c r="CV426" s="525">
        <f t="shared" si="3915"/>
        <v>559.6678378</v>
      </c>
      <c r="CW426" s="526">
        <f t="shared" si="3916"/>
        <v>1937.207133</v>
      </c>
      <c r="CX426" s="527"/>
      <c r="CY426" s="520">
        <v>9.0</v>
      </c>
      <c r="CZ426" s="521" t="s">
        <v>43</v>
      </c>
      <c r="DA426" s="522" t="s">
        <v>136</v>
      </c>
      <c r="DB426" s="522" t="s">
        <v>134</v>
      </c>
      <c r="DC426" s="523">
        <f>'Produksi dan Harga'!AK12</f>
        <v>17707</v>
      </c>
      <c r="DD426" s="523">
        <f t="shared" si="3917"/>
        <v>518346.4752</v>
      </c>
      <c r="DE426" s="523">
        <f t="shared" si="3918"/>
        <v>9178.361036</v>
      </c>
      <c r="DF426" s="524"/>
      <c r="DG426" s="523">
        <f t="shared" si="3919"/>
        <v>0</v>
      </c>
      <c r="DH426" s="524"/>
      <c r="DI426" s="523">
        <f>ADHB!DJ426</f>
        <v>0</v>
      </c>
      <c r="DJ426" s="523">
        <f t="shared" si="3920"/>
        <v>0</v>
      </c>
      <c r="DK426" s="523">
        <f t="shared" si="3921"/>
        <v>9178.361036</v>
      </c>
      <c r="DL426" s="524">
        <v>0.224147321887</v>
      </c>
      <c r="DM426" s="525">
        <f t="shared" si="3922"/>
        <v>2057.305046</v>
      </c>
      <c r="DN426" s="526">
        <f t="shared" si="3923"/>
        <v>7121.055991</v>
      </c>
      <c r="DO426" s="527"/>
      <c r="DP426" s="520">
        <v>9.0</v>
      </c>
      <c r="DQ426" s="521" t="s">
        <v>43</v>
      </c>
      <c r="DR426" s="522" t="s">
        <v>136</v>
      </c>
      <c r="DS426" s="522" t="s">
        <v>134</v>
      </c>
      <c r="DT426" s="523">
        <f>'Produksi dan Harga'!AP12</f>
        <v>7099</v>
      </c>
      <c r="DU426" s="523">
        <f t="shared" si="3924"/>
        <v>518346.4752</v>
      </c>
      <c r="DV426" s="523">
        <f t="shared" si="3925"/>
        <v>3679.741627</v>
      </c>
      <c r="DW426" s="524"/>
      <c r="DX426" s="523">
        <f t="shared" si="3926"/>
        <v>0</v>
      </c>
      <c r="DY426" s="524"/>
      <c r="DZ426" s="523">
        <f>ADHB!EA426</f>
        <v>0</v>
      </c>
      <c r="EA426" s="523">
        <f t="shared" si="3927"/>
        <v>0</v>
      </c>
      <c r="EB426" s="523">
        <f t="shared" si="3928"/>
        <v>3679.741627</v>
      </c>
      <c r="EC426" s="524">
        <v>0.224147321887</v>
      </c>
      <c r="ED426" s="525">
        <f t="shared" si="3929"/>
        <v>824.804231</v>
      </c>
      <c r="EE426" s="526">
        <f t="shared" si="3930"/>
        <v>2854.937396</v>
      </c>
      <c r="EF426" s="527"/>
      <c r="EG426" s="520">
        <v>9.0</v>
      </c>
      <c r="EH426" s="521" t="s">
        <v>43</v>
      </c>
      <c r="EI426" s="522" t="s">
        <v>136</v>
      </c>
      <c r="EJ426" s="522" t="s">
        <v>134</v>
      </c>
      <c r="EK426" s="523">
        <f>'Produksi dan Harga'!AU12</f>
        <v>9201</v>
      </c>
      <c r="EL426" s="523">
        <f t="shared" si="3931"/>
        <v>518346.4752</v>
      </c>
      <c r="EM426" s="523">
        <f t="shared" si="3932"/>
        <v>4769.305918</v>
      </c>
      <c r="EN426" s="524"/>
      <c r="EO426" s="523">
        <f t="shared" si="3933"/>
        <v>0</v>
      </c>
      <c r="EP426" s="524"/>
      <c r="EQ426" s="523">
        <f>ADHB!ER426</f>
        <v>0</v>
      </c>
      <c r="ER426" s="523">
        <f t="shared" si="3934"/>
        <v>0</v>
      </c>
      <c r="ES426" s="523">
        <f t="shared" si="3935"/>
        <v>4769.305918</v>
      </c>
      <c r="ET426" s="524">
        <v>0.224147321887</v>
      </c>
      <c r="EU426" s="525">
        <f t="shared" si="3936"/>
        <v>1069.027149</v>
      </c>
      <c r="EV426" s="526">
        <f t="shared" si="3937"/>
        <v>3700.278769</v>
      </c>
      <c r="EW426" s="527"/>
      <c r="EX426" s="520">
        <v>9.0</v>
      </c>
      <c r="EY426" s="521" t="s">
        <v>43</v>
      </c>
      <c r="EZ426" s="522" t="s">
        <v>136</v>
      </c>
      <c r="FA426" s="522" t="s">
        <v>134</v>
      </c>
      <c r="FB426" s="523">
        <f>'Produksi dan Harga'!AZ12</f>
        <v>9930</v>
      </c>
      <c r="FC426" s="523">
        <f t="shared" si="3938"/>
        <v>518346.4752</v>
      </c>
      <c r="FD426" s="523">
        <f t="shared" si="3939"/>
        <v>5147.180499</v>
      </c>
      <c r="FE426" s="524"/>
      <c r="FF426" s="523">
        <f t="shared" si="3940"/>
        <v>0</v>
      </c>
      <c r="FG426" s="524"/>
      <c r="FH426" s="523">
        <f>ADHB!FI426</f>
        <v>0</v>
      </c>
      <c r="FI426" s="523">
        <f t="shared" si="3941"/>
        <v>0</v>
      </c>
      <c r="FJ426" s="523">
        <f t="shared" si="3942"/>
        <v>5147.180499</v>
      </c>
      <c r="FK426" s="524">
        <v>0.224147321887</v>
      </c>
      <c r="FL426" s="525">
        <f t="shared" si="3943"/>
        <v>1153.726724</v>
      </c>
      <c r="FM426" s="526">
        <f t="shared" si="3944"/>
        <v>3993.453775</v>
      </c>
      <c r="FN426" s="527"/>
      <c r="FO426" s="520">
        <v>9.0</v>
      </c>
      <c r="FP426" s="521" t="s">
        <v>43</v>
      </c>
      <c r="FQ426" s="522" t="s">
        <v>136</v>
      </c>
      <c r="FR426" s="522" t="s">
        <v>134</v>
      </c>
      <c r="FS426" s="523">
        <f>'Produksi dan Harga'!BE12</f>
        <v>14567.8</v>
      </c>
      <c r="FT426" s="523">
        <f t="shared" si="3945"/>
        <v>518346.4752</v>
      </c>
      <c r="FU426" s="523">
        <f t="shared" si="3946"/>
        <v>7551.167781</v>
      </c>
      <c r="FV426" s="524"/>
      <c r="FW426" s="523">
        <f t="shared" si="3947"/>
        <v>0</v>
      </c>
      <c r="FX426" s="524"/>
      <c r="FY426" s="523">
        <f>ADHB!FZ426</f>
        <v>0</v>
      </c>
      <c r="FZ426" s="523">
        <f t="shared" si="3948"/>
        <v>0</v>
      </c>
      <c r="GA426" s="523">
        <f t="shared" si="3949"/>
        <v>7551.167781</v>
      </c>
      <c r="GB426" s="524">
        <v>0.224147321887</v>
      </c>
      <c r="GC426" s="525">
        <f t="shared" si="3950"/>
        <v>1692.574035</v>
      </c>
      <c r="GD426" s="526">
        <f t="shared" si="3951"/>
        <v>5858.593746</v>
      </c>
      <c r="GE426" s="527"/>
      <c r="GF426" s="520">
        <v>9.0</v>
      </c>
      <c r="GG426" s="521" t="s">
        <v>43</v>
      </c>
      <c r="GH426" s="522" t="s">
        <v>136</v>
      </c>
      <c r="GI426" s="522" t="s">
        <v>134</v>
      </c>
      <c r="GJ426" s="523">
        <f>'Produksi dan Harga'!BJ12</f>
        <v>9334.16</v>
      </c>
      <c r="GK426" s="523">
        <f t="shared" si="3952"/>
        <v>518346.4752</v>
      </c>
      <c r="GL426" s="523">
        <f t="shared" si="3953"/>
        <v>4838.328935</v>
      </c>
      <c r="GM426" s="524"/>
      <c r="GN426" s="523">
        <f t="shared" si="3954"/>
        <v>0</v>
      </c>
      <c r="GO426" s="524"/>
      <c r="GP426" s="523">
        <f>ADHB!GQ426</f>
        <v>0</v>
      </c>
      <c r="GQ426" s="523">
        <f t="shared" si="3955"/>
        <v>0</v>
      </c>
      <c r="GR426" s="523">
        <f t="shared" si="3956"/>
        <v>4838.328935</v>
      </c>
      <c r="GS426" s="524">
        <v>0.224147321887</v>
      </c>
      <c r="GT426" s="525">
        <f t="shared" si="3957"/>
        <v>1084.498473</v>
      </c>
      <c r="GU426" s="526">
        <f t="shared" si="3958"/>
        <v>3753.830462</v>
      </c>
      <c r="GV426" s="527"/>
      <c r="GW426" s="520">
        <v>9.0</v>
      </c>
      <c r="GX426" s="521" t="s">
        <v>43</v>
      </c>
      <c r="GY426" s="522" t="s">
        <v>136</v>
      </c>
      <c r="GZ426" s="522" t="s">
        <v>134</v>
      </c>
      <c r="HA426" s="523">
        <f>'Produksi dan Harga'!BO12</f>
        <v>9617.55</v>
      </c>
      <c r="HB426" s="523">
        <f t="shared" si="3959"/>
        <v>518346.4752</v>
      </c>
      <c r="HC426" s="523">
        <f t="shared" si="3960"/>
        <v>4985.223143</v>
      </c>
      <c r="HD426" s="524"/>
      <c r="HE426" s="523">
        <f t="shared" si="3961"/>
        <v>0</v>
      </c>
      <c r="HF426" s="524"/>
      <c r="HG426" s="523">
        <f>ADHB!HH426</f>
        <v>0</v>
      </c>
      <c r="HH426" s="523">
        <f t="shared" si="3962"/>
        <v>0</v>
      </c>
      <c r="HI426" s="523">
        <f t="shared" si="3963"/>
        <v>4985.223143</v>
      </c>
      <c r="HJ426" s="524">
        <v>0.224147321887</v>
      </c>
      <c r="HK426" s="525">
        <f t="shared" si="3964"/>
        <v>1117.424416</v>
      </c>
      <c r="HL426" s="526">
        <f t="shared" si="3965"/>
        <v>3867.798726</v>
      </c>
      <c r="HM426" s="527"/>
      <c r="HN426" s="520">
        <v>9.0</v>
      </c>
      <c r="HO426" s="521" t="s">
        <v>43</v>
      </c>
      <c r="HP426" s="522" t="s">
        <v>136</v>
      </c>
      <c r="HQ426" s="522" t="s">
        <v>134</v>
      </c>
      <c r="HR426" s="523">
        <f>'Produksi dan Harga'!BT12</f>
        <v>9186.26</v>
      </c>
      <c r="HS426" s="523">
        <f t="shared" si="3966"/>
        <v>518346.4752</v>
      </c>
      <c r="HT426" s="523">
        <f t="shared" si="3967"/>
        <v>4761.665491</v>
      </c>
      <c r="HU426" s="524"/>
      <c r="HV426" s="523">
        <f t="shared" si="3968"/>
        <v>0</v>
      </c>
      <c r="HW426" s="524"/>
      <c r="HX426" s="523">
        <f>ADHB!HY426</f>
        <v>0</v>
      </c>
      <c r="HY426" s="523">
        <f t="shared" si="3969"/>
        <v>0</v>
      </c>
      <c r="HZ426" s="523">
        <f t="shared" si="3970"/>
        <v>4761.665491</v>
      </c>
      <c r="IA426" s="524">
        <v>0.224147321887</v>
      </c>
      <c r="IB426" s="525">
        <f t="shared" si="3971"/>
        <v>1067.314568</v>
      </c>
      <c r="IC426" s="526">
        <f t="shared" si="3972"/>
        <v>3694.350924</v>
      </c>
      <c r="ID426" s="527"/>
      <c r="IE426" s="520">
        <v>9.0</v>
      </c>
      <c r="IF426" s="521" t="s">
        <v>43</v>
      </c>
      <c r="IG426" s="522" t="s">
        <v>136</v>
      </c>
      <c r="IH426" s="522" t="s">
        <v>134</v>
      </c>
      <c r="II426" s="523">
        <f>'Produksi dan Harga'!BY12</f>
        <v>10035.03</v>
      </c>
      <c r="IJ426" s="523">
        <f t="shared" si="3973"/>
        <v>518346.4752</v>
      </c>
      <c r="IK426" s="523">
        <f t="shared" si="3974"/>
        <v>5201.622429</v>
      </c>
      <c r="IL426" s="524"/>
      <c r="IM426" s="523">
        <f t="shared" si="3975"/>
        <v>0</v>
      </c>
      <c r="IN426" s="524"/>
      <c r="IO426" s="523">
        <f>ADHB!IP426</f>
        <v>0</v>
      </c>
      <c r="IP426" s="523">
        <f t="shared" si="3976"/>
        <v>0</v>
      </c>
      <c r="IQ426" s="523">
        <f t="shared" si="3977"/>
        <v>5201.622429</v>
      </c>
      <c r="IR426" s="524">
        <v>0.224147321887</v>
      </c>
      <c r="IS426" s="525">
        <f t="shared" si="3978"/>
        <v>1165.929737</v>
      </c>
      <c r="IT426" s="526">
        <f t="shared" si="3979"/>
        <v>4035.692692</v>
      </c>
      <c r="IU426" s="527"/>
      <c r="IV426" s="520">
        <v>9.0</v>
      </c>
      <c r="IW426" s="521" t="s">
        <v>43</v>
      </c>
      <c r="IX426" s="522" t="s">
        <v>136</v>
      </c>
      <c r="IY426" s="522" t="s">
        <v>134</v>
      </c>
      <c r="IZ426" s="523">
        <f>'Produksi dan Harga'!CD12</f>
        <v>10220.49</v>
      </c>
      <c r="JA426" s="523">
        <f t="shared" si="3980"/>
        <v>518346.4752</v>
      </c>
      <c r="JB426" s="523">
        <f t="shared" si="3981"/>
        <v>5297.754966</v>
      </c>
      <c r="JC426" s="524"/>
      <c r="JD426" s="523">
        <f t="shared" si="3982"/>
        <v>0</v>
      </c>
      <c r="JE426" s="524"/>
      <c r="JF426" s="523">
        <f>ADHB!JG426</f>
        <v>0</v>
      </c>
      <c r="JG426" s="523">
        <f t="shared" si="3983"/>
        <v>0</v>
      </c>
      <c r="JH426" s="523">
        <f t="shared" si="3984"/>
        <v>5297.754966</v>
      </c>
      <c r="JI426" s="524">
        <v>0.224147321887</v>
      </c>
      <c r="JJ426" s="525">
        <f t="shared" si="3985"/>
        <v>1187.477588</v>
      </c>
      <c r="JK426" s="526">
        <f t="shared" si="3986"/>
        <v>4110.277379</v>
      </c>
      <c r="JL426" s="527"/>
      <c r="JM426" s="520">
        <v>9.0</v>
      </c>
      <c r="JN426" s="521" t="s">
        <v>43</v>
      </c>
      <c r="JO426" s="522" t="s">
        <v>136</v>
      </c>
      <c r="JP426" s="522" t="s">
        <v>134</v>
      </c>
      <c r="JQ426" s="523"/>
      <c r="JR426" s="523">
        <f t="shared" si="3987"/>
        <v>518346.4752</v>
      </c>
      <c r="JS426" s="523">
        <f t="shared" si="3988"/>
        <v>0</v>
      </c>
      <c r="JT426" s="524"/>
      <c r="JU426" s="523">
        <f t="shared" si="3989"/>
        <v>0</v>
      </c>
      <c r="JV426" s="524"/>
      <c r="JW426" s="523" t="str">
        <f>ADHB!LF426</f>
        <v/>
      </c>
      <c r="JX426" s="523">
        <f t="shared" si="3990"/>
        <v>0</v>
      </c>
      <c r="JY426" s="523">
        <f t="shared" si="3991"/>
        <v>0</v>
      </c>
      <c r="JZ426" s="524">
        <v>0.224147321887</v>
      </c>
      <c r="KA426" s="525">
        <f t="shared" si="3992"/>
        <v>0</v>
      </c>
      <c r="KB426" s="526">
        <f t="shared" si="3993"/>
        <v>0</v>
      </c>
      <c r="KC426" s="527"/>
      <c r="KD426" s="520">
        <v>9.0</v>
      </c>
      <c r="KE426" s="521" t="s">
        <v>43</v>
      </c>
      <c r="KF426" s="522" t="s">
        <v>136</v>
      </c>
      <c r="KG426" s="522" t="s">
        <v>134</v>
      </c>
      <c r="KH426" s="523"/>
      <c r="KI426" s="523">
        <f t="shared" si="3994"/>
        <v>518346.4752</v>
      </c>
      <c r="KJ426" s="523">
        <f t="shared" si="3995"/>
        <v>0</v>
      </c>
      <c r="KK426" s="524"/>
      <c r="KL426" s="523">
        <f t="shared" si="3996"/>
        <v>0</v>
      </c>
      <c r="KM426" s="524"/>
      <c r="KN426" s="523" t="str">
        <f>ADHB!LW426</f>
        <v/>
      </c>
      <c r="KO426" s="523">
        <f t="shared" si="3997"/>
        <v>0</v>
      </c>
      <c r="KP426" s="523">
        <f t="shared" si="3998"/>
        <v>0</v>
      </c>
      <c r="KQ426" s="524">
        <v>0.224147321887</v>
      </c>
      <c r="KR426" s="525">
        <f t="shared" si="3999"/>
        <v>0</v>
      </c>
      <c r="KS426" s="526">
        <f t="shared" si="4000"/>
        <v>0</v>
      </c>
      <c r="KT426" s="527"/>
      <c r="KU426" s="528"/>
    </row>
    <row r="427" ht="15.75" customHeight="1">
      <c r="A427" s="520">
        <v>10.0</v>
      </c>
      <c r="B427" s="521" t="s">
        <v>44</v>
      </c>
      <c r="C427" s="522" t="s">
        <v>136</v>
      </c>
      <c r="D427" s="522" t="s">
        <v>134</v>
      </c>
      <c r="E427" s="523">
        <f>'Produksi dan Harga'!G13</f>
        <v>21170</v>
      </c>
      <c r="F427" s="523">
        <v>274844.9371647162</v>
      </c>
      <c r="G427" s="523">
        <f t="shared" si="3876"/>
        <v>5818.46732</v>
      </c>
      <c r="H427" s="524"/>
      <c r="I427" s="523">
        <f t="shared" si="3877"/>
        <v>0</v>
      </c>
      <c r="J427" s="524"/>
      <c r="K427" s="523">
        <f>ADHB!L427</f>
        <v>0</v>
      </c>
      <c r="L427" s="523">
        <f t="shared" si="3878"/>
        <v>0</v>
      </c>
      <c r="M427" s="523">
        <f t="shared" si="3879"/>
        <v>5818.46732</v>
      </c>
      <c r="N427" s="524">
        <v>0.224147321887</v>
      </c>
      <c r="O427" s="525">
        <f t="shared" si="3880"/>
        <v>1304.193867</v>
      </c>
      <c r="P427" s="526">
        <f t="shared" si="3881"/>
        <v>4514.273453</v>
      </c>
      <c r="Q427" s="527"/>
      <c r="R427" s="520">
        <v>10.0</v>
      </c>
      <c r="S427" s="521" t="s">
        <v>44</v>
      </c>
      <c r="T427" s="522" t="s">
        <v>136</v>
      </c>
      <c r="U427" s="522" t="s">
        <v>134</v>
      </c>
      <c r="V427" s="523">
        <f>'Produksi dan Harga'!L13</f>
        <v>20272</v>
      </c>
      <c r="W427" s="523">
        <f t="shared" si="3882"/>
        <v>274844.9372</v>
      </c>
      <c r="X427" s="523">
        <f t="shared" si="3883"/>
        <v>5571.656566</v>
      </c>
      <c r="Y427" s="524"/>
      <c r="Z427" s="523">
        <f t="shared" si="3884"/>
        <v>0</v>
      </c>
      <c r="AA427" s="524"/>
      <c r="AB427" s="523">
        <f>ADHB!AC427</f>
        <v>0</v>
      </c>
      <c r="AC427" s="523">
        <f t="shared" si="3885"/>
        <v>0</v>
      </c>
      <c r="AD427" s="523">
        <f t="shared" si="3886"/>
        <v>5571.656566</v>
      </c>
      <c r="AE427" s="524">
        <v>0.224147321887</v>
      </c>
      <c r="AF427" s="525">
        <f t="shared" si="3887"/>
        <v>1248.871898</v>
      </c>
      <c r="AG427" s="526">
        <f t="shared" si="3888"/>
        <v>4322.784668</v>
      </c>
      <c r="AH427" s="527"/>
      <c r="AI427" s="520">
        <v>10.0</v>
      </c>
      <c r="AJ427" s="521" t="s">
        <v>44</v>
      </c>
      <c r="AK427" s="522" t="s">
        <v>136</v>
      </c>
      <c r="AL427" s="522" t="s">
        <v>134</v>
      </c>
      <c r="AM427" s="523">
        <f>'Produksi dan Harga'!Q13</f>
        <v>16539</v>
      </c>
      <c r="AN427" s="523">
        <f t="shared" si="3889"/>
        <v>274844.9372</v>
      </c>
      <c r="AO427" s="523">
        <f t="shared" si="3890"/>
        <v>4545.660416</v>
      </c>
      <c r="AP427" s="524"/>
      <c r="AQ427" s="523">
        <f t="shared" si="3891"/>
        <v>0</v>
      </c>
      <c r="AR427" s="524"/>
      <c r="AS427" s="523">
        <f>ADHB!AT427</f>
        <v>0</v>
      </c>
      <c r="AT427" s="523">
        <f t="shared" si="3892"/>
        <v>0</v>
      </c>
      <c r="AU427" s="523">
        <f t="shared" si="3893"/>
        <v>4545.660416</v>
      </c>
      <c r="AV427" s="524">
        <v>0.224147321887</v>
      </c>
      <c r="AW427" s="525">
        <f t="shared" si="3894"/>
        <v>1018.897608</v>
      </c>
      <c r="AX427" s="526">
        <f t="shared" si="3895"/>
        <v>3526.762807</v>
      </c>
      <c r="AY427" s="527"/>
      <c r="AZ427" s="520">
        <v>10.0</v>
      </c>
      <c r="BA427" s="521" t="s">
        <v>44</v>
      </c>
      <c r="BB427" s="522" t="s">
        <v>136</v>
      </c>
      <c r="BC427" s="522" t="s">
        <v>134</v>
      </c>
      <c r="BD427" s="523">
        <f>'Produksi dan Harga'!V13</f>
        <v>18817</v>
      </c>
      <c r="BE427" s="523">
        <f t="shared" si="3896"/>
        <v>274844.9372</v>
      </c>
      <c r="BF427" s="523">
        <f t="shared" si="3897"/>
        <v>5171.757183</v>
      </c>
      <c r="BG427" s="524"/>
      <c r="BH427" s="523">
        <f t="shared" si="3898"/>
        <v>0</v>
      </c>
      <c r="BI427" s="524"/>
      <c r="BJ427" s="523">
        <f>ADHB!BK427</f>
        <v>0</v>
      </c>
      <c r="BK427" s="523">
        <f t="shared" si="3899"/>
        <v>0</v>
      </c>
      <c r="BL427" s="523">
        <f t="shared" si="3900"/>
        <v>5171.757183</v>
      </c>
      <c r="BM427" s="524">
        <v>0.224147321887</v>
      </c>
      <c r="BN427" s="525">
        <f t="shared" si="3901"/>
        <v>1159.235522</v>
      </c>
      <c r="BO427" s="526">
        <f t="shared" si="3902"/>
        <v>4012.521661</v>
      </c>
      <c r="BP427" s="527"/>
      <c r="BQ427" s="520">
        <v>10.0</v>
      </c>
      <c r="BR427" s="521" t="s">
        <v>44</v>
      </c>
      <c r="BS427" s="522" t="s">
        <v>136</v>
      </c>
      <c r="BT427" s="522" t="s">
        <v>134</v>
      </c>
      <c r="BU427" s="523">
        <f>'Produksi dan Harga'!AA13</f>
        <v>17187</v>
      </c>
      <c r="BV427" s="523">
        <f t="shared" si="3903"/>
        <v>274844.9372</v>
      </c>
      <c r="BW427" s="523">
        <f t="shared" si="3904"/>
        <v>4723.759935</v>
      </c>
      <c r="BX427" s="524"/>
      <c r="BY427" s="523">
        <f t="shared" si="3905"/>
        <v>0</v>
      </c>
      <c r="BZ427" s="524"/>
      <c r="CA427" s="523">
        <f>ADHB!CB427</f>
        <v>0</v>
      </c>
      <c r="CB427" s="523">
        <f t="shared" si="3906"/>
        <v>0</v>
      </c>
      <c r="CC427" s="523">
        <f t="shared" si="3907"/>
        <v>4723.759935</v>
      </c>
      <c r="CD427" s="524">
        <v>0.224147321887</v>
      </c>
      <c r="CE427" s="525">
        <f t="shared" si="3908"/>
        <v>1058.818139</v>
      </c>
      <c r="CF427" s="526">
        <f t="shared" si="3909"/>
        <v>3664.941796</v>
      </c>
      <c r="CG427" s="527"/>
      <c r="CH427" s="520">
        <v>10.0</v>
      </c>
      <c r="CI427" s="521" t="s">
        <v>44</v>
      </c>
      <c r="CJ427" s="522" t="s">
        <v>136</v>
      </c>
      <c r="CK427" s="522" t="s">
        <v>134</v>
      </c>
      <c r="CL427" s="523">
        <f>'Produksi dan Harga'!AF13</f>
        <v>2879</v>
      </c>
      <c r="CM427" s="523">
        <f t="shared" si="3910"/>
        <v>274844.9372</v>
      </c>
      <c r="CN427" s="523">
        <f t="shared" si="3911"/>
        <v>791.2785741</v>
      </c>
      <c r="CO427" s="524"/>
      <c r="CP427" s="523">
        <f t="shared" si="3912"/>
        <v>0</v>
      </c>
      <c r="CQ427" s="524"/>
      <c r="CR427" s="523">
        <f>ADHB!CS427</f>
        <v>0</v>
      </c>
      <c r="CS427" s="523">
        <f t="shared" si="3913"/>
        <v>0</v>
      </c>
      <c r="CT427" s="523">
        <f t="shared" si="3914"/>
        <v>791.2785741</v>
      </c>
      <c r="CU427" s="524">
        <v>0.224147321887</v>
      </c>
      <c r="CV427" s="525">
        <f t="shared" si="3915"/>
        <v>177.3629733</v>
      </c>
      <c r="CW427" s="526">
        <f t="shared" si="3916"/>
        <v>613.9156008</v>
      </c>
      <c r="CX427" s="527"/>
      <c r="CY427" s="520">
        <v>10.0</v>
      </c>
      <c r="CZ427" s="521" t="s">
        <v>44</v>
      </c>
      <c r="DA427" s="522" t="s">
        <v>136</v>
      </c>
      <c r="DB427" s="522" t="s">
        <v>134</v>
      </c>
      <c r="DC427" s="523">
        <f>'Produksi dan Harga'!AK13</f>
        <v>12724</v>
      </c>
      <c r="DD427" s="523">
        <f t="shared" si="3917"/>
        <v>274844.9372</v>
      </c>
      <c r="DE427" s="523">
        <f t="shared" si="3918"/>
        <v>3497.12698</v>
      </c>
      <c r="DF427" s="524"/>
      <c r="DG427" s="523">
        <f t="shared" si="3919"/>
        <v>0</v>
      </c>
      <c r="DH427" s="524"/>
      <c r="DI427" s="523">
        <f>ADHB!DJ427</f>
        <v>0</v>
      </c>
      <c r="DJ427" s="523">
        <f t="shared" si="3920"/>
        <v>0</v>
      </c>
      <c r="DK427" s="523">
        <f t="shared" si="3921"/>
        <v>3497.12698</v>
      </c>
      <c r="DL427" s="524">
        <v>0.224147321887</v>
      </c>
      <c r="DM427" s="525">
        <f t="shared" si="3922"/>
        <v>783.871647</v>
      </c>
      <c r="DN427" s="526">
        <f t="shared" si="3923"/>
        <v>2713.255334</v>
      </c>
      <c r="DO427" s="527"/>
      <c r="DP427" s="520">
        <v>10.0</v>
      </c>
      <c r="DQ427" s="521" t="s">
        <v>44</v>
      </c>
      <c r="DR427" s="522" t="s">
        <v>136</v>
      </c>
      <c r="DS427" s="522" t="s">
        <v>134</v>
      </c>
      <c r="DT427" s="523">
        <f>'Produksi dan Harga'!AP13</f>
        <v>6597</v>
      </c>
      <c r="DU427" s="523">
        <f t="shared" si="3924"/>
        <v>274844.9372</v>
      </c>
      <c r="DV427" s="523">
        <f t="shared" si="3925"/>
        <v>1813.15205</v>
      </c>
      <c r="DW427" s="524"/>
      <c r="DX427" s="523">
        <f t="shared" si="3926"/>
        <v>0</v>
      </c>
      <c r="DY427" s="524"/>
      <c r="DZ427" s="523">
        <f>ADHB!EA427</f>
        <v>0</v>
      </c>
      <c r="EA427" s="523">
        <f t="shared" si="3927"/>
        <v>0</v>
      </c>
      <c r="EB427" s="523">
        <f t="shared" si="3928"/>
        <v>1813.15205</v>
      </c>
      <c r="EC427" s="524">
        <v>0.224147321887</v>
      </c>
      <c r="ED427" s="525">
        <f t="shared" si="3929"/>
        <v>406.4131763</v>
      </c>
      <c r="EE427" s="526">
        <f t="shared" si="3930"/>
        <v>1406.738874</v>
      </c>
      <c r="EF427" s="527"/>
      <c r="EG427" s="520">
        <v>10.0</v>
      </c>
      <c r="EH427" s="521" t="s">
        <v>44</v>
      </c>
      <c r="EI427" s="522" t="s">
        <v>136</v>
      </c>
      <c r="EJ427" s="522" t="s">
        <v>134</v>
      </c>
      <c r="EK427" s="523">
        <f>'Produksi dan Harga'!AU13</f>
        <v>9205</v>
      </c>
      <c r="EL427" s="523">
        <f t="shared" si="3931"/>
        <v>274844.9372</v>
      </c>
      <c r="EM427" s="523">
        <f t="shared" si="3932"/>
        <v>2529.947647</v>
      </c>
      <c r="EN427" s="524"/>
      <c r="EO427" s="523">
        <f t="shared" si="3933"/>
        <v>0</v>
      </c>
      <c r="EP427" s="524"/>
      <c r="EQ427" s="523">
        <f>ADHB!ER427</f>
        <v>0</v>
      </c>
      <c r="ER427" s="523">
        <f t="shared" si="3934"/>
        <v>0</v>
      </c>
      <c r="ES427" s="523">
        <f t="shared" si="3935"/>
        <v>2529.947647</v>
      </c>
      <c r="ET427" s="524">
        <v>0.224147321887</v>
      </c>
      <c r="EU427" s="525">
        <f t="shared" si="3936"/>
        <v>567.0809895</v>
      </c>
      <c r="EV427" s="526">
        <f t="shared" si="3937"/>
        <v>1962.866657</v>
      </c>
      <c r="EW427" s="527"/>
      <c r="EX427" s="520">
        <v>10.0</v>
      </c>
      <c r="EY427" s="521" t="s">
        <v>44</v>
      </c>
      <c r="EZ427" s="522" t="s">
        <v>136</v>
      </c>
      <c r="FA427" s="522" t="s">
        <v>134</v>
      </c>
      <c r="FB427" s="523">
        <f>'Produksi dan Harga'!AZ13</f>
        <v>15659</v>
      </c>
      <c r="FC427" s="523">
        <f t="shared" si="3938"/>
        <v>274844.9372</v>
      </c>
      <c r="FD427" s="523">
        <f t="shared" si="3939"/>
        <v>4303.796871</v>
      </c>
      <c r="FE427" s="524"/>
      <c r="FF427" s="523">
        <f t="shared" si="3940"/>
        <v>0</v>
      </c>
      <c r="FG427" s="524"/>
      <c r="FH427" s="523">
        <f>ADHB!FI427</f>
        <v>0</v>
      </c>
      <c r="FI427" s="523">
        <f t="shared" si="3941"/>
        <v>0</v>
      </c>
      <c r="FJ427" s="523">
        <f t="shared" si="3942"/>
        <v>4303.796871</v>
      </c>
      <c r="FK427" s="524">
        <v>0.224147321887</v>
      </c>
      <c r="FL427" s="525">
        <f t="shared" si="3943"/>
        <v>964.6845426</v>
      </c>
      <c r="FM427" s="526">
        <f t="shared" si="3944"/>
        <v>3339.112328</v>
      </c>
      <c r="FN427" s="527"/>
      <c r="FO427" s="520">
        <v>10.0</v>
      </c>
      <c r="FP427" s="521" t="s">
        <v>44</v>
      </c>
      <c r="FQ427" s="522" t="s">
        <v>136</v>
      </c>
      <c r="FR427" s="522" t="s">
        <v>134</v>
      </c>
      <c r="FS427" s="523">
        <f>'Produksi dan Harga'!BE13</f>
        <v>17290.45</v>
      </c>
      <c r="FT427" s="523">
        <f t="shared" si="3945"/>
        <v>274844.9372</v>
      </c>
      <c r="FU427" s="523">
        <f t="shared" si="3946"/>
        <v>4752.192644</v>
      </c>
      <c r="FV427" s="524"/>
      <c r="FW427" s="523">
        <f t="shared" si="3947"/>
        <v>0</v>
      </c>
      <c r="FX427" s="524"/>
      <c r="FY427" s="523">
        <f>ADHB!FZ427</f>
        <v>0</v>
      </c>
      <c r="FZ427" s="523">
        <f t="shared" si="3948"/>
        <v>0</v>
      </c>
      <c r="GA427" s="523">
        <f t="shared" si="3949"/>
        <v>4752.192644</v>
      </c>
      <c r="GB427" s="524">
        <v>0.224147321887</v>
      </c>
      <c r="GC427" s="525">
        <f t="shared" si="3950"/>
        <v>1065.191254</v>
      </c>
      <c r="GD427" s="526">
        <f t="shared" si="3951"/>
        <v>3687.00139</v>
      </c>
      <c r="GE427" s="527"/>
      <c r="GF427" s="520">
        <v>10.0</v>
      </c>
      <c r="GG427" s="521" t="s">
        <v>44</v>
      </c>
      <c r="GH427" s="522" t="s">
        <v>136</v>
      </c>
      <c r="GI427" s="522" t="s">
        <v>134</v>
      </c>
      <c r="GJ427" s="523">
        <f>'Produksi dan Harga'!BJ13</f>
        <v>12207.7</v>
      </c>
      <c r="GK427" s="523">
        <f t="shared" si="3952"/>
        <v>274844.9372</v>
      </c>
      <c r="GL427" s="523">
        <f t="shared" si="3953"/>
        <v>3355.224539</v>
      </c>
      <c r="GM427" s="524"/>
      <c r="GN427" s="523">
        <f t="shared" si="3954"/>
        <v>0</v>
      </c>
      <c r="GO427" s="524"/>
      <c r="GP427" s="523">
        <f>ADHB!GQ427</f>
        <v>0</v>
      </c>
      <c r="GQ427" s="523">
        <f t="shared" si="3955"/>
        <v>0</v>
      </c>
      <c r="GR427" s="523">
        <f t="shared" si="3956"/>
        <v>3355.224539</v>
      </c>
      <c r="GS427" s="524">
        <v>0.224147321887</v>
      </c>
      <c r="GT427" s="525">
        <f t="shared" si="3957"/>
        <v>752.0645948</v>
      </c>
      <c r="GU427" s="526">
        <f t="shared" si="3958"/>
        <v>2603.159945</v>
      </c>
      <c r="GV427" s="527"/>
      <c r="GW427" s="520">
        <v>10.0</v>
      </c>
      <c r="GX427" s="521" t="s">
        <v>44</v>
      </c>
      <c r="GY427" s="522" t="s">
        <v>136</v>
      </c>
      <c r="GZ427" s="522" t="s">
        <v>134</v>
      </c>
      <c r="HA427" s="523">
        <f>'Produksi dan Harga'!BO13</f>
        <v>14207.05</v>
      </c>
      <c r="HB427" s="523">
        <f t="shared" si="3959"/>
        <v>274844.9372</v>
      </c>
      <c r="HC427" s="523">
        <f t="shared" si="3960"/>
        <v>3904.735765</v>
      </c>
      <c r="HD427" s="524"/>
      <c r="HE427" s="523">
        <f t="shared" si="3961"/>
        <v>0</v>
      </c>
      <c r="HF427" s="524"/>
      <c r="HG427" s="523">
        <f>ADHB!HH427</f>
        <v>0</v>
      </c>
      <c r="HH427" s="523">
        <f t="shared" si="3962"/>
        <v>0</v>
      </c>
      <c r="HI427" s="523">
        <f t="shared" si="3963"/>
        <v>3904.735765</v>
      </c>
      <c r="HJ427" s="524">
        <v>0.224147321887</v>
      </c>
      <c r="HK427" s="525">
        <f t="shared" si="3964"/>
        <v>875.2360643</v>
      </c>
      <c r="HL427" s="526">
        <f t="shared" si="3965"/>
        <v>3029.4997</v>
      </c>
      <c r="HM427" s="527"/>
      <c r="HN427" s="520">
        <v>10.0</v>
      </c>
      <c r="HO427" s="521" t="s">
        <v>44</v>
      </c>
      <c r="HP427" s="522" t="s">
        <v>136</v>
      </c>
      <c r="HQ427" s="522" t="s">
        <v>134</v>
      </c>
      <c r="HR427" s="523">
        <f>'Produksi dan Harga'!BT13</f>
        <v>9775.82</v>
      </c>
      <c r="HS427" s="523">
        <f t="shared" si="3966"/>
        <v>274844.9372</v>
      </c>
      <c r="HT427" s="523">
        <f t="shared" si="3967"/>
        <v>2686.834634</v>
      </c>
      <c r="HU427" s="524"/>
      <c r="HV427" s="523">
        <f t="shared" si="3968"/>
        <v>0</v>
      </c>
      <c r="HW427" s="524"/>
      <c r="HX427" s="523">
        <f>ADHB!HY427</f>
        <v>0</v>
      </c>
      <c r="HY427" s="523">
        <f t="shared" si="3969"/>
        <v>0</v>
      </c>
      <c r="HZ427" s="523">
        <f t="shared" si="3970"/>
        <v>2686.834634</v>
      </c>
      <c r="IA427" s="524">
        <v>0.224147321887</v>
      </c>
      <c r="IB427" s="525">
        <f t="shared" si="3971"/>
        <v>602.2467875</v>
      </c>
      <c r="IC427" s="526">
        <f t="shared" si="3972"/>
        <v>2084.587846</v>
      </c>
      <c r="ID427" s="527"/>
      <c r="IE427" s="520">
        <v>10.0</v>
      </c>
      <c r="IF427" s="521" t="s">
        <v>44</v>
      </c>
      <c r="IG427" s="522" t="s">
        <v>136</v>
      </c>
      <c r="IH427" s="522" t="s">
        <v>134</v>
      </c>
      <c r="II427" s="523">
        <f>'Produksi dan Harga'!BY13</f>
        <v>12006.32</v>
      </c>
      <c r="IJ427" s="523">
        <f t="shared" si="3973"/>
        <v>274844.9372</v>
      </c>
      <c r="IK427" s="523">
        <f t="shared" si="3974"/>
        <v>3299.876266</v>
      </c>
      <c r="IL427" s="524"/>
      <c r="IM427" s="523">
        <f t="shared" si="3975"/>
        <v>0</v>
      </c>
      <c r="IN427" s="524"/>
      <c r="IO427" s="523">
        <f>ADHB!IP427</f>
        <v>0</v>
      </c>
      <c r="IP427" s="523">
        <f t="shared" si="3976"/>
        <v>0</v>
      </c>
      <c r="IQ427" s="523">
        <f t="shared" si="3977"/>
        <v>3299.876266</v>
      </c>
      <c r="IR427" s="524">
        <v>0.224147321887</v>
      </c>
      <c r="IS427" s="525">
        <f t="shared" si="3978"/>
        <v>739.6584276</v>
      </c>
      <c r="IT427" s="526">
        <f t="shared" si="3979"/>
        <v>2560.217838</v>
      </c>
      <c r="IU427" s="527"/>
      <c r="IV427" s="520">
        <v>10.0</v>
      </c>
      <c r="IW427" s="521" t="s">
        <v>44</v>
      </c>
      <c r="IX427" s="522" t="s">
        <v>136</v>
      </c>
      <c r="IY427" s="522" t="s">
        <v>134</v>
      </c>
      <c r="IZ427" s="523">
        <f>'Produksi dan Harga'!CD13</f>
        <v>12039.82</v>
      </c>
      <c r="JA427" s="523">
        <f t="shared" si="3980"/>
        <v>274844.9372</v>
      </c>
      <c r="JB427" s="523">
        <f t="shared" si="3981"/>
        <v>3309.083571</v>
      </c>
      <c r="JC427" s="524"/>
      <c r="JD427" s="523">
        <f t="shared" si="3982"/>
        <v>0</v>
      </c>
      <c r="JE427" s="524"/>
      <c r="JF427" s="523">
        <f>ADHB!JG427</f>
        <v>0</v>
      </c>
      <c r="JG427" s="523">
        <f t="shared" si="3983"/>
        <v>0</v>
      </c>
      <c r="JH427" s="523">
        <f t="shared" si="3984"/>
        <v>3309.083571</v>
      </c>
      <c r="JI427" s="524">
        <v>0.224147321887</v>
      </c>
      <c r="JJ427" s="525">
        <f t="shared" si="3985"/>
        <v>741.7222204</v>
      </c>
      <c r="JK427" s="526">
        <f t="shared" si="3986"/>
        <v>2567.361351</v>
      </c>
      <c r="JL427" s="527"/>
      <c r="JM427" s="520">
        <v>10.0</v>
      </c>
      <c r="JN427" s="521" t="s">
        <v>44</v>
      </c>
      <c r="JO427" s="522" t="s">
        <v>136</v>
      </c>
      <c r="JP427" s="522" t="s">
        <v>134</v>
      </c>
      <c r="JQ427" s="523"/>
      <c r="JR427" s="523">
        <f t="shared" si="3987"/>
        <v>274844.9372</v>
      </c>
      <c r="JS427" s="523">
        <f t="shared" si="3988"/>
        <v>0</v>
      </c>
      <c r="JT427" s="524"/>
      <c r="JU427" s="523">
        <f t="shared" si="3989"/>
        <v>0</v>
      </c>
      <c r="JV427" s="524"/>
      <c r="JW427" s="523" t="str">
        <f>ADHB!LF427</f>
        <v/>
      </c>
      <c r="JX427" s="523">
        <f t="shared" si="3990"/>
        <v>0</v>
      </c>
      <c r="JY427" s="523">
        <f t="shared" si="3991"/>
        <v>0</v>
      </c>
      <c r="JZ427" s="524">
        <v>0.224147321887</v>
      </c>
      <c r="KA427" s="525">
        <f t="shared" si="3992"/>
        <v>0</v>
      </c>
      <c r="KB427" s="526">
        <f t="shared" si="3993"/>
        <v>0</v>
      </c>
      <c r="KC427" s="527"/>
      <c r="KD427" s="520">
        <v>10.0</v>
      </c>
      <c r="KE427" s="521" t="s">
        <v>44</v>
      </c>
      <c r="KF427" s="522" t="s">
        <v>136</v>
      </c>
      <c r="KG427" s="522" t="s">
        <v>134</v>
      </c>
      <c r="KH427" s="523"/>
      <c r="KI427" s="523">
        <f t="shared" si="3994"/>
        <v>274844.9372</v>
      </c>
      <c r="KJ427" s="523">
        <f t="shared" si="3995"/>
        <v>0</v>
      </c>
      <c r="KK427" s="524"/>
      <c r="KL427" s="523">
        <f t="shared" si="3996"/>
        <v>0</v>
      </c>
      <c r="KM427" s="524"/>
      <c r="KN427" s="523" t="str">
        <f>ADHB!LW427</f>
        <v/>
      </c>
      <c r="KO427" s="523">
        <f t="shared" si="3997"/>
        <v>0</v>
      </c>
      <c r="KP427" s="523">
        <f t="shared" si="3998"/>
        <v>0</v>
      </c>
      <c r="KQ427" s="524">
        <v>0.224147321887</v>
      </c>
      <c r="KR427" s="525">
        <f t="shared" si="3999"/>
        <v>0</v>
      </c>
      <c r="KS427" s="526">
        <f t="shared" si="4000"/>
        <v>0</v>
      </c>
      <c r="KT427" s="527"/>
      <c r="KU427" s="528"/>
    </row>
    <row r="428" ht="15.75" customHeight="1">
      <c r="A428" s="520">
        <v>11.0</v>
      </c>
      <c r="B428" s="521" t="s">
        <v>45</v>
      </c>
      <c r="C428" s="522" t="s">
        <v>136</v>
      </c>
      <c r="D428" s="522" t="s">
        <v>134</v>
      </c>
      <c r="E428" s="523">
        <f>'Produksi dan Harga'!G14</f>
        <v>2160</v>
      </c>
      <c r="F428" s="523">
        <v>553460.2941646602</v>
      </c>
      <c r="G428" s="523">
        <f t="shared" si="3876"/>
        <v>1195.474235</v>
      </c>
      <c r="H428" s="524"/>
      <c r="I428" s="523">
        <f t="shared" si="3877"/>
        <v>0</v>
      </c>
      <c r="J428" s="524"/>
      <c r="K428" s="523">
        <f>ADHB!L428</f>
        <v>0</v>
      </c>
      <c r="L428" s="523">
        <f t="shared" si="3878"/>
        <v>0</v>
      </c>
      <c r="M428" s="523">
        <f t="shared" si="3879"/>
        <v>1195.474235</v>
      </c>
      <c r="N428" s="524">
        <v>0.224147321887</v>
      </c>
      <c r="O428" s="525">
        <f t="shared" si="3880"/>
        <v>267.9623482</v>
      </c>
      <c r="P428" s="526">
        <f t="shared" si="3881"/>
        <v>927.5118871</v>
      </c>
      <c r="Q428" s="527"/>
      <c r="R428" s="520">
        <v>11.0</v>
      </c>
      <c r="S428" s="521" t="s">
        <v>45</v>
      </c>
      <c r="T428" s="522" t="s">
        <v>136</v>
      </c>
      <c r="U428" s="522" t="s">
        <v>134</v>
      </c>
      <c r="V428" s="523">
        <f>'Produksi dan Harga'!L14</f>
        <v>2049</v>
      </c>
      <c r="W428" s="523">
        <f t="shared" si="3882"/>
        <v>553460.2942</v>
      </c>
      <c r="X428" s="523">
        <f t="shared" si="3883"/>
        <v>1134.040143</v>
      </c>
      <c r="Y428" s="524"/>
      <c r="Z428" s="523">
        <f t="shared" si="3884"/>
        <v>0</v>
      </c>
      <c r="AA428" s="524"/>
      <c r="AB428" s="523">
        <f>ADHB!AC428</f>
        <v>0</v>
      </c>
      <c r="AC428" s="523">
        <f t="shared" si="3885"/>
        <v>0</v>
      </c>
      <c r="AD428" s="523">
        <f t="shared" si="3886"/>
        <v>1134.040143</v>
      </c>
      <c r="AE428" s="524">
        <v>0.224147321887</v>
      </c>
      <c r="AF428" s="525">
        <f t="shared" si="3887"/>
        <v>254.1920609</v>
      </c>
      <c r="AG428" s="526">
        <f t="shared" si="3888"/>
        <v>879.8480818</v>
      </c>
      <c r="AH428" s="527"/>
      <c r="AI428" s="520">
        <v>11.0</v>
      </c>
      <c r="AJ428" s="521" t="s">
        <v>45</v>
      </c>
      <c r="AK428" s="522" t="s">
        <v>136</v>
      </c>
      <c r="AL428" s="522" t="s">
        <v>134</v>
      </c>
      <c r="AM428" s="523">
        <f>'Produksi dan Harga'!Q14</f>
        <v>1585</v>
      </c>
      <c r="AN428" s="523">
        <f t="shared" si="3889"/>
        <v>553460.2942</v>
      </c>
      <c r="AO428" s="523">
        <f t="shared" si="3890"/>
        <v>877.2345663</v>
      </c>
      <c r="AP428" s="524"/>
      <c r="AQ428" s="523">
        <f t="shared" si="3891"/>
        <v>0</v>
      </c>
      <c r="AR428" s="524"/>
      <c r="AS428" s="523">
        <f>ADHB!AT428</f>
        <v>0</v>
      </c>
      <c r="AT428" s="523">
        <f t="shared" si="3892"/>
        <v>0</v>
      </c>
      <c r="AU428" s="523">
        <f t="shared" si="3893"/>
        <v>877.2345663</v>
      </c>
      <c r="AV428" s="524">
        <v>0.224147321887</v>
      </c>
      <c r="AW428" s="525">
        <f t="shared" si="3894"/>
        <v>196.6297787</v>
      </c>
      <c r="AX428" s="526">
        <f t="shared" si="3895"/>
        <v>680.6047876</v>
      </c>
      <c r="AY428" s="527"/>
      <c r="AZ428" s="520">
        <v>11.0</v>
      </c>
      <c r="BA428" s="521" t="s">
        <v>45</v>
      </c>
      <c r="BB428" s="522" t="s">
        <v>136</v>
      </c>
      <c r="BC428" s="522" t="s">
        <v>134</v>
      </c>
      <c r="BD428" s="523">
        <f>'Produksi dan Harga'!V14</f>
        <v>3075</v>
      </c>
      <c r="BE428" s="523">
        <f t="shared" si="3896"/>
        <v>553460.2942</v>
      </c>
      <c r="BF428" s="523">
        <f t="shared" si="3897"/>
        <v>1701.890405</v>
      </c>
      <c r="BG428" s="524"/>
      <c r="BH428" s="523">
        <f t="shared" si="3898"/>
        <v>0</v>
      </c>
      <c r="BI428" s="524"/>
      <c r="BJ428" s="523">
        <f>ADHB!BK428</f>
        <v>0</v>
      </c>
      <c r="BK428" s="523">
        <f t="shared" si="3899"/>
        <v>0</v>
      </c>
      <c r="BL428" s="523">
        <f t="shared" si="3900"/>
        <v>1701.890405</v>
      </c>
      <c r="BM428" s="524">
        <v>0.224147321887</v>
      </c>
      <c r="BN428" s="525">
        <f t="shared" si="3901"/>
        <v>381.4741763</v>
      </c>
      <c r="BO428" s="526">
        <f t="shared" si="3902"/>
        <v>1320.416228</v>
      </c>
      <c r="BP428" s="527"/>
      <c r="BQ428" s="520">
        <v>11.0</v>
      </c>
      <c r="BR428" s="521" t="s">
        <v>45</v>
      </c>
      <c r="BS428" s="522" t="s">
        <v>136</v>
      </c>
      <c r="BT428" s="522" t="s">
        <v>134</v>
      </c>
      <c r="BU428" s="523">
        <f>'Produksi dan Harga'!AA14</f>
        <v>1150</v>
      </c>
      <c r="BV428" s="523">
        <f t="shared" si="3903"/>
        <v>553460.2942</v>
      </c>
      <c r="BW428" s="523">
        <f t="shared" si="3904"/>
        <v>636.4793383</v>
      </c>
      <c r="BX428" s="524"/>
      <c r="BY428" s="523">
        <f t="shared" si="3905"/>
        <v>0</v>
      </c>
      <c r="BZ428" s="524"/>
      <c r="CA428" s="523">
        <f>ADHB!CB428</f>
        <v>0</v>
      </c>
      <c r="CB428" s="523">
        <f t="shared" si="3906"/>
        <v>0</v>
      </c>
      <c r="CC428" s="523">
        <f t="shared" si="3907"/>
        <v>636.4793383</v>
      </c>
      <c r="CD428" s="524">
        <v>0.224147321887</v>
      </c>
      <c r="CE428" s="525">
        <f t="shared" si="3908"/>
        <v>142.6651391</v>
      </c>
      <c r="CF428" s="526">
        <f t="shared" si="3909"/>
        <v>493.8141992</v>
      </c>
      <c r="CG428" s="527"/>
      <c r="CH428" s="520">
        <v>11.0</v>
      </c>
      <c r="CI428" s="521" t="s">
        <v>45</v>
      </c>
      <c r="CJ428" s="522" t="s">
        <v>136</v>
      </c>
      <c r="CK428" s="522" t="s">
        <v>134</v>
      </c>
      <c r="CL428" s="523">
        <f>'Produksi dan Harga'!AF14</f>
        <v>276</v>
      </c>
      <c r="CM428" s="523">
        <f t="shared" si="3910"/>
        <v>553460.2942</v>
      </c>
      <c r="CN428" s="523">
        <f t="shared" si="3911"/>
        <v>152.7550412</v>
      </c>
      <c r="CO428" s="524"/>
      <c r="CP428" s="523">
        <f t="shared" si="3912"/>
        <v>0</v>
      </c>
      <c r="CQ428" s="524"/>
      <c r="CR428" s="523">
        <f>ADHB!CS428</f>
        <v>0</v>
      </c>
      <c r="CS428" s="523">
        <f t="shared" si="3913"/>
        <v>0</v>
      </c>
      <c r="CT428" s="523">
        <f t="shared" si="3914"/>
        <v>152.7550412</v>
      </c>
      <c r="CU428" s="524">
        <v>0.224147321887</v>
      </c>
      <c r="CV428" s="525">
        <f t="shared" si="3915"/>
        <v>34.23963339</v>
      </c>
      <c r="CW428" s="526">
        <f t="shared" si="3916"/>
        <v>118.5154078</v>
      </c>
      <c r="CX428" s="527"/>
      <c r="CY428" s="520">
        <v>11.0</v>
      </c>
      <c r="CZ428" s="521" t="s">
        <v>45</v>
      </c>
      <c r="DA428" s="522" t="s">
        <v>136</v>
      </c>
      <c r="DB428" s="522" t="s">
        <v>134</v>
      </c>
      <c r="DC428" s="523">
        <f>'Produksi dan Harga'!AK14</f>
        <v>4415</v>
      </c>
      <c r="DD428" s="523">
        <f t="shared" si="3917"/>
        <v>553460.2942</v>
      </c>
      <c r="DE428" s="523">
        <f t="shared" si="3918"/>
        <v>2443.527199</v>
      </c>
      <c r="DF428" s="524"/>
      <c r="DG428" s="523">
        <f t="shared" si="3919"/>
        <v>0</v>
      </c>
      <c r="DH428" s="524"/>
      <c r="DI428" s="523">
        <f>ADHB!DJ428</f>
        <v>0</v>
      </c>
      <c r="DJ428" s="523">
        <f t="shared" si="3920"/>
        <v>0</v>
      </c>
      <c r="DK428" s="523">
        <f t="shared" si="3921"/>
        <v>2443.527199</v>
      </c>
      <c r="DL428" s="524">
        <v>0.224147321887</v>
      </c>
      <c r="DM428" s="525">
        <f t="shared" si="3922"/>
        <v>547.7100776</v>
      </c>
      <c r="DN428" s="526">
        <f t="shared" si="3923"/>
        <v>1895.817121</v>
      </c>
      <c r="DO428" s="527"/>
      <c r="DP428" s="520">
        <v>11.0</v>
      </c>
      <c r="DQ428" s="521" t="s">
        <v>45</v>
      </c>
      <c r="DR428" s="522" t="s">
        <v>136</v>
      </c>
      <c r="DS428" s="522" t="s">
        <v>134</v>
      </c>
      <c r="DT428" s="523">
        <f>'Produksi dan Harga'!AP14</f>
        <v>766</v>
      </c>
      <c r="DU428" s="523">
        <f t="shared" si="3924"/>
        <v>553460.2942</v>
      </c>
      <c r="DV428" s="523">
        <f t="shared" si="3925"/>
        <v>423.9505853</v>
      </c>
      <c r="DW428" s="524"/>
      <c r="DX428" s="523">
        <f t="shared" si="3926"/>
        <v>0</v>
      </c>
      <c r="DY428" s="524"/>
      <c r="DZ428" s="523">
        <f>ADHB!EA428</f>
        <v>0</v>
      </c>
      <c r="EA428" s="523">
        <f t="shared" si="3927"/>
        <v>0</v>
      </c>
      <c r="EB428" s="523">
        <f t="shared" si="3928"/>
        <v>423.9505853</v>
      </c>
      <c r="EC428" s="524">
        <v>0.224147321887</v>
      </c>
      <c r="ED428" s="525">
        <f t="shared" si="3929"/>
        <v>95.02738831</v>
      </c>
      <c r="EE428" s="526">
        <f t="shared" si="3930"/>
        <v>328.923197</v>
      </c>
      <c r="EF428" s="527"/>
      <c r="EG428" s="520">
        <v>11.0</v>
      </c>
      <c r="EH428" s="521" t="s">
        <v>45</v>
      </c>
      <c r="EI428" s="522" t="s">
        <v>136</v>
      </c>
      <c r="EJ428" s="522" t="s">
        <v>134</v>
      </c>
      <c r="EK428" s="523">
        <f>'Produksi dan Harga'!AU14</f>
        <v>845</v>
      </c>
      <c r="EL428" s="523">
        <f t="shared" si="3931"/>
        <v>553460.2942</v>
      </c>
      <c r="EM428" s="523">
        <f t="shared" si="3932"/>
        <v>467.6739486</v>
      </c>
      <c r="EN428" s="524"/>
      <c r="EO428" s="523">
        <f t="shared" si="3933"/>
        <v>0</v>
      </c>
      <c r="EP428" s="524"/>
      <c r="EQ428" s="523">
        <f>ADHB!ER428</f>
        <v>0</v>
      </c>
      <c r="ER428" s="523">
        <f t="shared" si="3934"/>
        <v>0</v>
      </c>
      <c r="ES428" s="523">
        <f t="shared" si="3935"/>
        <v>467.6739486</v>
      </c>
      <c r="ET428" s="524">
        <v>0.224147321887</v>
      </c>
      <c r="EU428" s="525">
        <f t="shared" si="3936"/>
        <v>104.8278631</v>
      </c>
      <c r="EV428" s="526">
        <f t="shared" si="3937"/>
        <v>362.8460855</v>
      </c>
      <c r="EW428" s="527"/>
      <c r="EX428" s="520">
        <v>11.0</v>
      </c>
      <c r="EY428" s="521" t="s">
        <v>45</v>
      </c>
      <c r="EZ428" s="522" t="s">
        <v>136</v>
      </c>
      <c r="FA428" s="522" t="s">
        <v>134</v>
      </c>
      <c r="FB428" s="523">
        <f>'Produksi dan Harga'!AZ14</f>
        <v>1034</v>
      </c>
      <c r="FC428" s="523">
        <f t="shared" si="3938"/>
        <v>553460.2942</v>
      </c>
      <c r="FD428" s="523">
        <f t="shared" si="3939"/>
        <v>572.2779442</v>
      </c>
      <c r="FE428" s="524"/>
      <c r="FF428" s="523">
        <f t="shared" si="3940"/>
        <v>0</v>
      </c>
      <c r="FG428" s="524"/>
      <c r="FH428" s="523">
        <f>ADHB!FI428</f>
        <v>0</v>
      </c>
      <c r="FI428" s="523">
        <f t="shared" si="3941"/>
        <v>0</v>
      </c>
      <c r="FJ428" s="523">
        <f t="shared" si="3942"/>
        <v>572.2779442</v>
      </c>
      <c r="FK428" s="524">
        <v>0.224147321887</v>
      </c>
      <c r="FL428" s="525">
        <f t="shared" si="3943"/>
        <v>128.2745686</v>
      </c>
      <c r="FM428" s="526">
        <f t="shared" si="3944"/>
        <v>444.0033756</v>
      </c>
      <c r="FN428" s="527"/>
      <c r="FO428" s="520">
        <v>11.0</v>
      </c>
      <c r="FP428" s="521" t="s">
        <v>45</v>
      </c>
      <c r="FQ428" s="522" t="s">
        <v>136</v>
      </c>
      <c r="FR428" s="522" t="s">
        <v>134</v>
      </c>
      <c r="FS428" s="523">
        <f>'Produksi dan Harga'!BE14</f>
        <v>537</v>
      </c>
      <c r="FT428" s="523">
        <f t="shared" si="3945"/>
        <v>553460.2942</v>
      </c>
      <c r="FU428" s="523">
        <f t="shared" si="3946"/>
        <v>297.208178</v>
      </c>
      <c r="FV428" s="524"/>
      <c r="FW428" s="523">
        <f t="shared" si="3947"/>
        <v>0</v>
      </c>
      <c r="FX428" s="524"/>
      <c r="FY428" s="523">
        <f>ADHB!FZ428</f>
        <v>0</v>
      </c>
      <c r="FZ428" s="523">
        <f t="shared" si="3948"/>
        <v>0</v>
      </c>
      <c r="GA428" s="523">
        <f t="shared" si="3949"/>
        <v>297.208178</v>
      </c>
      <c r="GB428" s="524">
        <v>0.224147321887</v>
      </c>
      <c r="GC428" s="525">
        <f t="shared" si="3950"/>
        <v>66.61841713</v>
      </c>
      <c r="GD428" s="526">
        <f t="shared" si="3951"/>
        <v>230.5897608</v>
      </c>
      <c r="GE428" s="527"/>
      <c r="GF428" s="520">
        <v>11.0</v>
      </c>
      <c r="GG428" s="521" t="s">
        <v>45</v>
      </c>
      <c r="GH428" s="522" t="s">
        <v>136</v>
      </c>
      <c r="GI428" s="522" t="s">
        <v>134</v>
      </c>
      <c r="GJ428" s="523">
        <f>'Produksi dan Harga'!BJ14</f>
        <v>609.2</v>
      </c>
      <c r="GK428" s="523">
        <f t="shared" si="3952"/>
        <v>553460.2942</v>
      </c>
      <c r="GL428" s="523">
        <f t="shared" si="3953"/>
        <v>337.1680112</v>
      </c>
      <c r="GM428" s="524"/>
      <c r="GN428" s="523">
        <f t="shared" si="3954"/>
        <v>0</v>
      </c>
      <c r="GO428" s="524"/>
      <c r="GP428" s="523">
        <f>ADHB!GQ428</f>
        <v>0</v>
      </c>
      <c r="GQ428" s="523">
        <f t="shared" si="3955"/>
        <v>0</v>
      </c>
      <c r="GR428" s="523">
        <f t="shared" si="3956"/>
        <v>337.1680112</v>
      </c>
      <c r="GS428" s="524">
        <v>0.224147321887</v>
      </c>
      <c r="GT428" s="525">
        <f t="shared" si="3957"/>
        <v>75.57530674</v>
      </c>
      <c r="GU428" s="526">
        <f t="shared" si="3958"/>
        <v>261.5927045</v>
      </c>
      <c r="GV428" s="527"/>
      <c r="GW428" s="520">
        <v>11.0</v>
      </c>
      <c r="GX428" s="521" t="s">
        <v>45</v>
      </c>
      <c r="GY428" s="522" t="s">
        <v>136</v>
      </c>
      <c r="GZ428" s="522" t="s">
        <v>134</v>
      </c>
      <c r="HA428" s="523">
        <f>'Produksi dan Harga'!BO14</f>
        <v>858.65</v>
      </c>
      <c r="HB428" s="523">
        <f t="shared" si="3959"/>
        <v>553460.2942</v>
      </c>
      <c r="HC428" s="523">
        <f t="shared" si="3960"/>
        <v>475.2286816</v>
      </c>
      <c r="HD428" s="524"/>
      <c r="HE428" s="523">
        <f t="shared" si="3961"/>
        <v>0</v>
      </c>
      <c r="HF428" s="524"/>
      <c r="HG428" s="523">
        <f>ADHB!HH428</f>
        <v>0</v>
      </c>
      <c r="HH428" s="523">
        <f t="shared" si="3962"/>
        <v>0</v>
      </c>
      <c r="HI428" s="523">
        <f t="shared" si="3963"/>
        <v>475.2286816</v>
      </c>
      <c r="HJ428" s="524">
        <v>0.224147321887</v>
      </c>
      <c r="HK428" s="525">
        <f t="shared" si="3964"/>
        <v>106.5212363</v>
      </c>
      <c r="HL428" s="526">
        <f t="shared" si="3965"/>
        <v>368.7074453</v>
      </c>
      <c r="HM428" s="527"/>
      <c r="HN428" s="520">
        <v>11.0</v>
      </c>
      <c r="HO428" s="521" t="s">
        <v>45</v>
      </c>
      <c r="HP428" s="522" t="s">
        <v>136</v>
      </c>
      <c r="HQ428" s="522" t="s">
        <v>134</v>
      </c>
      <c r="HR428" s="523">
        <f>'Produksi dan Harga'!BT14</f>
        <v>642.7</v>
      </c>
      <c r="HS428" s="523">
        <f t="shared" si="3966"/>
        <v>553460.2942</v>
      </c>
      <c r="HT428" s="523">
        <f t="shared" si="3967"/>
        <v>355.7089311</v>
      </c>
      <c r="HU428" s="524"/>
      <c r="HV428" s="523">
        <f t="shared" si="3968"/>
        <v>0</v>
      </c>
      <c r="HW428" s="524"/>
      <c r="HX428" s="523">
        <f>ADHB!HY428</f>
        <v>0</v>
      </c>
      <c r="HY428" s="523">
        <f t="shared" si="3969"/>
        <v>0</v>
      </c>
      <c r="HZ428" s="523">
        <f t="shared" si="3970"/>
        <v>355.7089311</v>
      </c>
      <c r="IA428" s="524">
        <v>0.224147321887</v>
      </c>
      <c r="IB428" s="525">
        <f t="shared" si="3971"/>
        <v>79.73120427</v>
      </c>
      <c r="IC428" s="526">
        <f t="shared" si="3972"/>
        <v>275.9777268</v>
      </c>
      <c r="ID428" s="527"/>
      <c r="IE428" s="520">
        <v>11.0</v>
      </c>
      <c r="IF428" s="521" t="s">
        <v>45</v>
      </c>
      <c r="IG428" s="522" t="s">
        <v>136</v>
      </c>
      <c r="IH428" s="522" t="s">
        <v>134</v>
      </c>
      <c r="II428" s="523">
        <f>'Produksi dan Harga'!BY14</f>
        <v>533.25</v>
      </c>
      <c r="IJ428" s="523">
        <f t="shared" si="3973"/>
        <v>553460.2942</v>
      </c>
      <c r="IK428" s="523">
        <f t="shared" si="3974"/>
        <v>295.1327019</v>
      </c>
      <c r="IL428" s="524"/>
      <c r="IM428" s="523">
        <f t="shared" si="3975"/>
        <v>0</v>
      </c>
      <c r="IN428" s="524"/>
      <c r="IO428" s="523">
        <f>ADHB!IP428</f>
        <v>0</v>
      </c>
      <c r="IP428" s="523">
        <f t="shared" si="3976"/>
        <v>0</v>
      </c>
      <c r="IQ428" s="523">
        <f t="shared" si="3977"/>
        <v>295.1327019</v>
      </c>
      <c r="IR428" s="524">
        <v>0.224147321887</v>
      </c>
      <c r="IS428" s="525">
        <f t="shared" si="3978"/>
        <v>66.15320472</v>
      </c>
      <c r="IT428" s="526">
        <f t="shared" si="3979"/>
        <v>228.9794971</v>
      </c>
      <c r="IU428" s="527"/>
      <c r="IV428" s="520">
        <v>11.0</v>
      </c>
      <c r="IW428" s="521" t="s">
        <v>45</v>
      </c>
      <c r="IX428" s="522" t="s">
        <v>136</v>
      </c>
      <c r="IY428" s="522" t="s">
        <v>134</v>
      </c>
      <c r="IZ428" s="523">
        <f>'Produksi dan Harga'!CD14</f>
        <v>767.55</v>
      </c>
      <c r="JA428" s="523">
        <f t="shared" si="3980"/>
        <v>553460.2942</v>
      </c>
      <c r="JB428" s="523">
        <f t="shared" si="3981"/>
        <v>424.8084488</v>
      </c>
      <c r="JC428" s="524"/>
      <c r="JD428" s="523">
        <f t="shared" si="3982"/>
        <v>0</v>
      </c>
      <c r="JE428" s="524"/>
      <c r="JF428" s="523">
        <f>ADHB!JG428</f>
        <v>0</v>
      </c>
      <c r="JG428" s="523">
        <f t="shared" si="3983"/>
        <v>0</v>
      </c>
      <c r="JH428" s="523">
        <f t="shared" si="3984"/>
        <v>424.8084488</v>
      </c>
      <c r="JI428" s="524">
        <v>0.224147321887</v>
      </c>
      <c r="JJ428" s="525">
        <f t="shared" si="3985"/>
        <v>95.21967611</v>
      </c>
      <c r="JK428" s="526">
        <f t="shared" si="3986"/>
        <v>329.5887727</v>
      </c>
      <c r="JL428" s="527"/>
      <c r="JM428" s="520">
        <v>11.0</v>
      </c>
      <c r="JN428" s="521" t="s">
        <v>45</v>
      </c>
      <c r="JO428" s="522" t="s">
        <v>136</v>
      </c>
      <c r="JP428" s="522" t="s">
        <v>134</v>
      </c>
      <c r="JQ428" s="523"/>
      <c r="JR428" s="523">
        <f t="shared" si="3987"/>
        <v>553460.2942</v>
      </c>
      <c r="JS428" s="523">
        <f t="shared" si="3988"/>
        <v>0</v>
      </c>
      <c r="JT428" s="524"/>
      <c r="JU428" s="523">
        <f t="shared" si="3989"/>
        <v>0</v>
      </c>
      <c r="JV428" s="524"/>
      <c r="JW428" s="523" t="str">
        <f>ADHB!LF428</f>
        <v/>
      </c>
      <c r="JX428" s="523">
        <f t="shared" si="3990"/>
        <v>0</v>
      </c>
      <c r="JY428" s="523">
        <f t="shared" si="3991"/>
        <v>0</v>
      </c>
      <c r="JZ428" s="524">
        <v>0.224147321887</v>
      </c>
      <c r="KA428" s="525">
        <f t="shared" si="3992"/>
        <v>0</v>
      </c>
      <c r="KB428" s="526">
        <f t="shared" si="3993"/>
        <v>0</v>
      </c>
      <c r="KC428" s="527"/>
      <c r="KD428" s="520">
        <v>11.0</v>
      </c>
      <c r="KE428" s="521" t="s">
        <v>45</v>
      </c>
      <c r="KF428" s="522" t="s">
        <v>136</v>
      </c>
      <c r="KG428" s="522" t="s">
        <v>134</v>
      </c>
      <c r="KH428" s="523"/>
      <c r="KI428" s="523">
        <f t="shared" si="3994"/>
        <v>553460.2942</v>
      </c>
      <c r="KJ428" s="523">
        <f t="shared" si="3995"/>
        <v>0</v>
      </c>
      <c r="KK428" s="524"/>
      <c r="KL428" s="523">
        <f t="shared" si="3996"/>
        <v>0</v>
      </c>
      <c r="KM428" s="524"/>
      <c r="KN428" s="523" t="str">
        <f>ADHB!LW428</f>
        <v/>
      </c>
      <c r="KO428" s="523">
        <f t="shared" si="3997"/>
        <v>0</v>
      </c>
      <c r="KP428" s="523">
        <f t="shared" si="3998"/>
        <v>0</v>
      </c>
      <c r="KQ428" s="524">
        <v>0.224147321887</v>
      </c>
      <c r="KR428" s="525">
        <f t="shared" si="3999"/>
        <v>0</v>
      </c>
      <c r="KS428" s="526">
        <f t="shared" si="4000"/>
        <v>0</v>
      </c>
      <c r="KT428" s="527"/>
      <c r="KU428" s="528"/>
    </row>
    <row r="429" ht="15.75" customHeight="1">
      <c r="A429" s="520">
        <v>12.0</v>
      </c>
      <c r="B429" s="521" t="s">
        <v>46</v>
      </c>
      <c r="C429" s="522" t="s">
        <v>136</v>
      </c>
      <c r="D429" s="522" t="s">
        <v>134</v>
      </c>
      <c r="E429" s="523">
        <f>'Produksi dan Harga'!G15</f>
        <v>7194</v>
      </c>
      <c r="F429" s="523">
        <v>262000.4806276823</v>
      </c>
      <c r="G429" s="523">
        <f t="shared" si="3876"/>
        <v>1884.831458</v>
      </c>
      <c r="H429" s="524"/>
      <c r="I429" s="523">
        <f t="shared" si="3877"/>
        <v>0</v>
      </c>
      <c r="J429" s="524"/>
      <c r="K429" s="523">
        <f>ADHB!L429</f>
        <v>0</v>
      </c>
      <c r="L429" s="523">
        <f t="shared" si="3878"/>
        <v>0</v>
      </c>
      <c r="M429" s="523">
        <f t="shared" si="3879"/>
        <v>1884.831458</v>
      </c>
      <c r="N429" s="524">
        <v>0.224147321887</v>
      </c>
      <c r="O429" s="525">
        <f t="shared" si="3880"/>
        <v>422.4799234</v>
      </c>
      <c r="P429" s="526">
        <f t="shared" si="3881"/>
        <v>1462.351534</v>
      </c>
      <c r="Q429" s="527"/>
      <c r="R429" s="520">
        <v>12.0</v>
      </c>
      <c r="S429" s="521" t="s">
        <v>46</v>
      </c>
      <c r="T429" s="522" t="s">
        <v>136</v>
      </c>
      <c r="U429" s="522" t="s">
        <v>134</v>
      </c>
      <c r="V429" s="523">
        <f>'Produksi dan Harga'!L15</f>
        <v>7811</v>
      </c>
      <c r="W429" s="523">
        <f t="shared" si="3882"/>
        <v>262000.4806</v>
      </c>
      <c r="X429" s="523">
        <f t="shared" si="3883"/>
        <v>2046.485754</v>
      </c>
      <c r="Y429" s="524"/>
      <c r="Z429" s="523">
        <f t="shared" si="3884"/>
        <v>0</v>
      </c>
      <c r="AA429" s="524"/>
      <c r="AB429" s="523">
        <f>ADHB!AC429</f>
        <v>0</v>
      </c>
      <c r="AC429" s="523">
        <f t="shared" si="3885"/>
        <v>0</v>
      </c>
      <c r="AD429" s="523">
        <f t="shared" si="3886"/>
        <v>2046.485754</v>
      </c>
      <c r="AE429" s="524">
        <v>0.224147321887</v>
      </c>
      <c r="AF429" s="525">
        <f t="shared" si="3887"/>
        <v>458.7143011</v>
      </c>
      <c r="AG429" s="526">
        <f t="shared" si="3888"/>
        <v>1587.771453</v>
      </c>
      <c r="AH429" s="527"/>
      <c r="AI429" s="520">
        <v>12.0</v>
      </c>
      <c r="AJ429" s="521" t="s">
        <v>46</v>
      </c>
      <c r="AK429" s="522" t="s">
        <v>136</v>
      </c>
      <c r="AL429" s="522" t="s">
        <v>134</v>
      </c>
      <c r="AM429" s="523">
        <f>'Produksi dan Harga'!Q15</f>
        <v>6546</v>
      </c>
      <c r="AN429" s="523">
        <f t="shared" si="3889"/>
        <v>262000.4806</v>
      </c>
      <c r="AO429" s="523">
        <f t="shared" si="3890"/>
        <v>1715.055146</v>
      </c>
      <c r="AP429" s="524"/>
      <c r="AQ429" s="523">
        <f t="shared" si="3891"/>
        <v>0</v>
      </c>
      <c r="AR429" s="524"/>
      <c r="AS429" s="523">
        <f>ADHB!AT429</f>
        <v>0</v>
      </c>
      <c r="AT429" s="523">
        <f t="shared" si="3892"/>
        <v>0</v>
      </c>
      <c r="AU429" s="523">
        <f t="shared" si="3893"/>
        <v>1715.055146</v>
      </c>
      <c r="AV429" s="524">
        <v>0.224147321887</v>
      </c>
      <c r="AW429" s="525">
        <f t="shared" si="3894"/>
        <v>384.4250179</v>
      </c>
      <c r="AX429" s="526">
        <f t="shared" si="3895"/>
        <v>1330.630128</v>
      </c>
      <c r="AY429" s="527"/>
      <c r="AZ429" s="520">
        <v>12.0</v>
      </c>
      <c r="BA429" s="521" t="s">
        <v>46</v>
      </c>
      <c r="BB429" s="522" t="s">
        <v>136</v>
      </c>
      <c r="BC429" s="522" t="s">
        <v>134</v>
      </c>
      <c r="BD429" s="523">
        <f>'Produksi dan Harga'!V15</f>
        <v>8879</v>
      </c>
      <c r="BE429" s="523">
        <f t="shared" si="3896"/>
        <v>262000.4806</v>
      </c>
      <c r="BF429" s="523">
        <f t="shared" si="3897"/>
        <v>2326.302267</v>
      </c>
      <c r="BG429" s="524"/>
      <c r="BH429" s="523">
        <f t="shared" si="3898"/>
        <v>0</v>
      </c>
      <c r="BI429" s="524"/>
      <c r="BJ429" s="523">
        <f>ADHB!BK429</f>
        <v>0</v>
      </c>
      <c r="BK429" s="523">
        <f t="shared" si="3899"/>
        <v>0</v>
      </c>
      <c r="BL429" s="523">
        <f t="shared" si="3900"/>
        <v>2326.302267</v>
      </c>
      <c r="BM429" s="524">
        <v>0.224147321887</v>
      </c>
      <c r="BN429" s="525">
        <f t="shared" si="3901"/>
        <v>521.4344232</v>
      </c>
      <c r="BO429" s="526">
        <f t="shared" si="3902"/>
        <v>1804.867844</v>
      </c>
      <c r="BP429" s="527"/>
      <c r="BQ429" s="520">
        <v>12.0</v>
      </c>
      <c r="BR429" s="521" t="s">
        <v>46</v>
      </c>
      <c r="BS429" s="522" t="s">
        <v>136</v>
      </c>
      <c r="BT429" s="522" t="s">
        <v>134</v>
      </c>
      <c r="BU429" s="523">
        <f>'Produksi dan Harga'!AA15</f>
        <v>4902</v>
      </c>
      <c r="BV429" s="523">
        <f t="shared" si="3903"/>
        <v>262000.4806</v>
      </c>
      <c r="BW429" s="523">
        <f t="shared" si="3904"/>
        <v>1284.326356</v>
      </c>
      <c r="BX429" s="524"/>
      <c r="BY429" s="523">
        <f t="shared" si="3905"/>
        <v>0</v>
      </c>
      <c r="BZ429" s="524"/>
      <c r="CA429" s="523">
        <f>ADHB!CB429</f>
        <v>0</v>
      </c>
      <c r="CB429" s="523">
        <f t="shared" si="3906"/>
        <v>0</v>
      </c>
      <c r="CC429" s="523">
        <f t="shared" si="3907"/>
        <v>1284.326356</v>
      </c>
      <c r="CD429" s="524">
        <v>0.224147321887</v>
      </c>
      <c r="CE429" s="525">
        <f t="shared" si="3908"/>
        <v>287.8783131</v>
      </c>
      <c r="CF429" s="526">
        <f t="shared" si="3909"/>
        <v>996.4480429</v>
      </c>
      <c r="CG429" s="527"/>
      <c r="CH429" s="520">
        <v>12.0</v>
      </c>
      <c r="CI429" s="521" t="s">
        <v>46</v>
      </c>
      <c r="CJ429" s="522" t="s">
        <v>136</v>
      </c>
      <c r="CK429" s="522" t="s">
        <v>134</v>
      </c>
      <c r="CL429" s="523">
        <f>'Produksi dan Harga'!AF15</f>
        <v>1671</v>
      </c>
      <c r="CM429" s="523">
        <f t="shared" si="3910"/>
        <v>262000.4806</v>
      </c>
      <c r="CN429" s="523">
        <f t="shared" si="3911"/>
        <v>437.8028031</v>
      </c>
      <c r="CO429" s="524"/>
      <c r="CP429" s="523">
        <f t="shared" si="3912"/>
        <v>0</v>
      </c>
      <c r="CQ429" s="524"/>
      <c r="CR429" s="523">
        <f>ADHB!CS429</f>
        <v>0</v>
      </c>
      <c r="CS429" s="523">
        <f t="shared" si="3913"/>
        <v>0</v>
      </c>
      <c r="CT429" s="523">
        <f t="shared" si="3914"/>
        <v>437.8028031</v>
      </c>
      <c r="CU429" s="524">
        <v>0.224147321887</v>
      </c>
      <c r="CV429" s="525">
        <f t="shared" si="3915"/>
        <v>98.13232584</v>
      </c>
      <c r="CW429" s="526">
        <f t="shared" si="3916"/>
        <v>339.6704773</v>
      </c>
      <c r="CX429" s="527"/>
      <c r="CY429" s="520">
        <v>12.0</v>
      </c>
      <c r="CZ429" s="521" t="s">
        <v>46</v>
      </c>
      <c r="DA429" s="522" t="s">
        <v>136</v>
      </c>
      <c r="DB429" s="522" t="s">
        <v>134</v>
      </c>
      <c r="DC429" s="523">
        <f>'Produksi dan Harga'!AK15</f>
        <v>7634</v>
      </c>
      <c r="DD429" s="523">
        <f t="shared" si="3917"/>
        <v>262000.4806</v>
      </c>
      <c r="DE429" s="523">
        <f t="shared" si="3918"/>
        <v>2000.111669</v>
      </c>
      <c r="DF429" s="524"/>
      <c r="DG429" s="523">
        <f t="shared" si="3919"/>
        <v>0</v>
      </c>
      <c r="DH429" s="524"/>
      <c r="DI429" s="523">
        <f>ADHB!DJ429</f>
        <v>0</v>
      </c>
      <c r="DJ429" s="523">
        <f t="shared" si="3920"/>
        <v>0</v>
      </c>
      <c r="DK429" s="523">
        <f t="shared" si="3921"/>
        <v>2000.111669</v>
      </c>
      <c r="DL429" s="524">
        <v>0.224147321887</v>
      </c>
      <c r="DM429" s="525">
        <f t="shared" si="3922"/>
        <v>448.3196741</v>
      </c>
      <c r="DN429" s="526">
        <f t="shared" si="3923"/>
        <v>1551.791995</v>
      </c>
      <c r="DO429" s="527"/>
      <c r="DP429" s="520">
        <v>12.0</v>
      </c>
      <c r="DQ429" s="521" t="s">
        <v>46</v>
      </c>
      <c r="DR429" s="522" t="s">
        <v>136</v>
      </c>
      <c r="DS429" s="522" t="s">
        <v>134</v>
      </c>
      <c r="DT429" s="523">
        <f>'Produksi dan Harga'!AP15</f>
        <v>3030</v>
      </c>
      <c r="DU429" s="523">
        <f t="shared" si="3924"/>
        <v>262000.4806</v>
      </c>
      <c r="DV429" s="523">
        <f t="shared" si="3925"/>
        <v>793.8614563</v>
      </c>
      <c r="DW429" s="524"/>
      <c r="DX429" s="523">
        <f t="shared" si="3926"/>
        <v>0</v>
      </c>
      <c r="DY429" s="524"/>
      <c r="DZ429" s="523">
        <f>ADHB!EA429</f>
        <v>0</v>
      </c>
      <c r="EA429" s="523">
        <f t="shared" si="3927"/>
        <v>0</v>
      </c>
      <c r="EB429" s="523">
        <f t="shared" si="3928"/>
        <v>793.8614563</v>
      </c>
      <c r="EC429" s="524">
        <v>0.224147321887</v>
      </c>
      <c r="ED429" s="525">
        <f t="shared" si="3929"/>
        <v>177.9419194</v>
      </c>
      <c r="EE429" s="526">
        <f t="shared" si="3930"/>
        <v>615.9195369</v>
      </c>
      <c r="EF429" s="527"/>
      <c r="EG429" s="520">
        <v>12.0</v>
      </c>
      <c r="EH429" s="521" t="s">
        <v>46</v>
      </c>
      <c r="EI429" s="522" t="s">
        <v>136</v>
      </c>
      <c r="EJ429" s="522" t="s">
        <v>134</v>
      </c>
      <c r="EK429" s="523">
        <f>'Produksi dan Harga'!AU15</f>
        <v>3461</v>
      </c>
      <c r="EL429" s="523">
        <f t="shared" si="3931"/>
        <v>262000.4806</v>
      </c>
      <c r="EM429" s="523">
        <f t="shared" si="3932"/>
        <v>906.7836635</v>
      </c>
      <c r="EN429" s="524"/>
      <c r="EO429" s="523">
        <f t="shared" si="3933"/>
        <v>0</v>
      </c>
      <c r="EP429" s="524"/>
      <c r="EQ429" s="523">
        <f>ADHB!ER429</f>
        <v>0</v>
      </c>
      <c r="ER429" s="523">
        <f t="shared" si="3934"/>
        <v>0</v>
      </c>
      <c r="ES429" s="523">
        <f t="shared" si="3935"/>
        <v>906.7836635</v>
      </c>
      <c r="ET429" s="524">
        <v>0.224147321887</v>
      </c>
      <c r="EU429" s="525">
        <f t="shared" si="3936"/>
        <v>203.2531297</v>
      </c>
      <c r="EV429" s="526">
        <f t="shared" si="3937"/>
        <v>703.5305338</v>
      </c>
      <c r="EW429" s="527"/>
      <c r="EX429" s="520">
        <v>12.0</v>
      </c>
      <c r="EY429" s="521" t="s">
        <v>46</v>
      </c>
      <c r="EZ429" s="522" t="s">
        <v>136</v>
      </c>
      <c r="FA429" s="522" t="s">
        <v>134</v>
      </c>
      <c r="FB429" s="523">
        <f>'Produksi dan Harga'!AZ15</f>
        <v>3784</v>
      </c>
      <c r="FC429" s="523">
        <f t="shared" si="3938"/>
        <v>262000.4806</v>
      </c>
      <c r="FD429" s="523">
        <f t="shared" si="3939"/>
        <v>991.4098187</v>
      </c>
      <c r="FE429" s="524"/>
      <c r="FF429" s="523">
        <f t="shared" si="3940"/>
        <v>0</v>
      </c>
      <c r="FG429" s="524"/>
      <c r="FH429" s="523">
        <f>ADHB!FI429</f>
        <v>0</v>
      </c>
      <c r="FI429" s="523">
        <f t="shared" si="3941"/>
        <v>0</v>
      </c>
      <c r="FJ429" s="523">
        <f t="shared" si="3942"/>
        <v>991.4098187</v>
      </c>
      <c r="FK429" s="524">
        <v>0.224147321887</v>
      </c>
      <c r="FL429" s="525">
        <f t="shared" si="3943"/>
        <v>222.2218558</v>
      </c>
      <c r="FM429" s="526">
        <f t="shared" si="3944"/>
        <v>769.1879629</v>
      </c>
      <c r="FN429" s="527"/>
      <c r="FO429" s="520">
        <v>12.0</v>
      </c>
      <c r="FP429" s="521" t="s">
        <v>46</v>
      </c>
      <c r="FQ429" s="522" t="s">
        <v>136</v>
      </c>
      <c r="FR429" s="522" t="s">
        <v>134</v>
      </c>
      <c r="FS429" s="523">
        <f>'Produksi dan Harga'!BE15</f>
        <v>7029</v>
      </c>
      <c r="FT429" s="523">
        <f t="shared" si="3945"/>
        <v>262000.4806</v>
      </c>
      <c r="FU429" s="523">
        <f t="shared" si="3946"/>
        <v>1841.601378</v>
      </c>
      <c r="FV429" s="524"/>
      <c r="FW429" s="523">
        <f t="shared" si="3947"/>
        <v>0</v>
      </c>
      <c r="FX429" s="524"/>
      <c r="FY429" s="523">
        <f>ADHB!FZ429</f>
        <v>0</v>
      </c>
      <c r="FZ429" s="523">
        <f t="shared" si="3948"/>
        <v>0</v>
      </c>
      <c r="GA429" s="523">
        <f t="shared" si="3949"/>
        <v>1841.601378</v>
      </c>
      <c r="GB429" s="524">
        <v>0.224147321887</v>
      </c>
      <c r="GC429" s="525">
        <f t="shared" si="3950"/>
        <v>412.7900169</v>
      </c>
      <c r="GD429" s="526">
        <f t="shared" si="3951"/>
        <v>1428.811361</v>
      </c>
      <c r="GE429" s="527"/>
      <c r="GF429" s="520">
        <v>12.0</v>
      </c>
      <c r="GG429" s="521" t="s">
        <v>46</v>
      </c>
      <c r="GH429" s="522" t="s">
        <v>136</v>
      </c>
      <c r="GI429" s="522" t="s">
        <v>134</v>
      </c>
      <c r="GJ429" s="523">
        <f>'Produksi dan Harga'!BJ15</f>
        <v>3910.7</v>
      </c>
      <c r="GK429" s="523">
        <f t="shared" si="3952"/>
        <v>262000.4806</v>
      </c>
      <c r="GL429" s="523">
        <f t="shared" si="3953"/>
        <v>1024.60528</v>
      </c>
      <c r="GM429" s="524"/>
      <c r="GN429" s="523">
        <f t="shared" si="3954"/>
        <v>0</v>
      </c>
      <c r="GO429" s="524"/>
      <c r="GP429" s="523">
        <f>ADHB!GQ429</f>
        <v>0</v>
      </c>
      <c r="GQ429" s="523">
        <f t="shared" si="3955"/>
        <v>0</v>
      </c>
      <c r="GR429" s="523">
        <f t="shared" si="3956"/>
        <v>1024.60528</v>
      </c>
      <c r="GS429" s="524">
        <v>0.224147321887</v>
      </c>
      <c r="GT429" s="525">
        <f t="shared" si="3957"/>
        <v>229.6625294</v>
      </c>
      <c r="GU429" s="526">
        <f t="shared" si="3958"/>
        <v>794.9427502</v>
      </c>
      <c r="GV429" s="527"/>
      <c r="GW429" s="520">
        <v>12.0</v>
      </c>
      <c r="GX429" s="521" t="s">
        <v>46</v>
      </c>
      <c r="GY429" s="522" t="s">
        <v>136</v>
      </c>
      <c r="GZ429" s="522" t="s">
        <v>134</v>
      </c>
      <c r="HA429" s="523">
        <f>'Produksi dan Harga'!BO15</f>
        <v>4064.6</v>
      </c>
      <c r="HB429" s="523">
        <f t="shared" si="3959"/>
        <v>262000.4806</v>
      </c>
      <c r="HC429" s="523">
        <f t="shared" si="3960"/>
        <v>1064.927154</v>
      </c>
      <c r="HD429" s="524"/>
      <c r="HE429" s="523">
        <f t="shared" si="3961"/>
        <v>0</v>
      </c>
      <c r="HF429" s="524"/>
      <c r="HG429" s="523">
        <f>ADHB!HH429</f>
        <v>0</v>
      </c>
      <c r="HH429" s="523">
        <f t="shared" si="3962"/>
        <v>0</v>
      </c>
      <c r="HI429" s="523">
        <f t="shared" si="3963"/>
        <v>1064.927154</v>
      </c>
      <c r="HJ429" s="524">
        <v>0.224147321887</v>
      </c>
      <c r="HK429" s="525">
        <f t="shared" si="3964"/>
        <v>238.7005695</v>
      </c>
      <c r="HL429" s="526">
        <f t="shared" si="3965"/>
        <v>826.2265841</v>
      </c>
      <c r="HM429" s="527"/>
      <c r="HN429" s="520">
        <v>12.0</v>
      </c>
      <c r="HO429" s="521" t="s">
        <v>46</v>
      </c>
      <c r="HP429" s="522" t="s">
        <v>136</v>
      </c>
      <c r="HQ429" s="522" t="s">
        <v>134</v>
      </c>
      <c r="HR429" s="523">
        <f>'Produksi dan Harga'!BT15</f>
        <v>4254.99</v>
      </c>
      <c r="HS429" s="523">
        <f t="shared" si="3966"/>
        <v>262000.4806</v>
      </c>
      <c r="HT429" s="523">
        <f t="shared" si="3967"/>
        <v>1114.809425</v>
      </c>
      <c r="HU429" s="524"/>
      <c r="HV429" s="523">
        <f t="shared" si="3968"/>
        <v>0</v>
      </c>
      <c r="HW429" s="524"/>
      <c r="HX429" s="523">
        <f>ADHB!HY429</f>
        <v>0</v>
      </c>
      <c r="HY429" s="523">
        <f t="shared" si="3969"/>
        <v>0</v>
      </c>
      <c r="HZ429" s="523">
        <f t="shared" si="3970"/>
        <v>1114.809425</v>
      </c>
      <c r="IA429" s="524">
        <v>0.224147321887</v>
      </c>
      <c r="IB429" s="525">
        <f t="shared" si="3971"/>
        <v>249.881547</v>
      </c>
      <c r="IC429" s="526">
        <f t="shared" si="3972"/>
        <v>864.927878</v>
      </c>
      <c r="ID429" s="527"/>
      <c r="IE429" s="520">
        <v>12.0</v>
      </c>
      <c r="IF429" s="521" t="s">
        <v>46</v>
      </c>
      <c r="IG429" s="522" t="s">
        <v>136</v>
      </c>
      <c r="IH429" s="522" t="s">
        <v>134</v>
      </c>
      <c r="II429" s="523">
        <f>'Produksi dan Harga'!BY15</f>
        <v>5895.35</v>
      </c>
      <c r="IJ429" s="523">
        <f t="shared" si="3973"/>
        <v>262000.4806</v>
      </c>
      <c r="IK429" s="523">
        <f t="shared" si="3974"/>
        <v>1544.584533</v>
      </c>
      <c r="IL429" s="524"/>
      <c r="IM429" s="523">
        <f t="shared" si="3975"/>
        <v>0</v>
      </c>
      <c r="IN429" s="524"/>
      <c r="IO429" s="523">
        <f>ADHB!IP429</f>
        <v>0</v>
      </c>
      <c r="IP429" s="523">
        <f t="shared" si="3976"/>
        <v>0</v>
      </c>
      <c r="IQ429" s="523">
        <f t="shared" si="3977"/>
        <v>1544.584533</v>
      </c>
      <c r="IR429" s="524">
        <v>0.224147321887</v>
      </c>
      <c r="IS429" s="525">
        <f t="shared" si="3978"/>
        <v>346.2144866</v>
      </c>
      <c r="IT429" s="526">
        <f t="shared" si="3979"/>
        <v>1198.370047</v>
      </c>
      <c r="IU429" s="527"/>
      <c r="IV429" s="520">
        <v>12.0</v>
      </c>
      <c r="IW429" s="521" t="s">
        <v>46</v>
      </c>
      <c r="IX429" s="522" t="s">
        <v>136</v>
      </c>
      <c r="IY429" s="522" t="s">
        <v>134</v>
      </c>
      <c r="IZ429" s="523">
        <f>'Produksi dan Harga'!CD15</f>
        <v>5224.41</v>
      </c>
      <c r="JA429" s="523">
        <f t="shared" si="3980"/>
        <v>262000.4806</v>
      </c>
      <c r="JB429" s="523">
        <f t="shared" si="3981"/>
        <v>1368.797931</v>
      </c>
      <c r="JC429" s="524"/>
      <c r="JD429" s="523">
        <f t="shared" si="3982"/>
        <v>0</v>
      </c>
      <c r="JE429" s="524"/>
      <c r="JF429" s="523">
        <f>ADHB!JG429</f>
        <v>0</v>
      </c>
      <c r="JG429" s="523">
        <f t="shared" si="3983"/>
        <v>0</v>
      </c>
      <c r="JH429" s="523">
        <f t="shared" si="3984"/>
        <v>1368.797931</v>
      </c>
      <c r="JI429" s="524">
        <v>0.224147321887</v>
      </c>
      <c r="JJ429" s="525">
        <f t="shared" si="3985"/>
        <v>306.8123904</v>
      </c>
      <c r="JK429" s="526">
        <f t="shared" si="3986"/>
        <v>1061.985541</v>
      </c>
      <c r="JL429" s="527"/>
      <c r="JM429" s="520">
        <v>12.0</v>
      </c>
      <c r="JN429" s="521" t="s">
        <v>46</v>
      </c>
      <c r="JO429" s="522" t="s">
        <v>136</v>
      </c>
      <c r="JP429" s="522" t="s">
        <v>134</v>
      </c>
      <c r="JQ429" s="523"/>
      <c r="JR429" s="523">
        <f t="shared" si="3987"/>
        <v>262000.4806</v>
      </c>
      <c r="JS429" s="523">
        <f t="shared" si="3988"/>
        <v>0</v>
      </c>
      <c r="JT429" s="524"/>
      <c r="JU429" s="523">
        <f t="shared" si="3989"/>
        <v>0</v>
      </c>
      <c r="JV429" s="524"/>
      <c r="JW429" s="523" t="str">
        <f>ADHB!LF429</f>
        <v/>
      </c>
      <c r="JX429" s="523">
        <f t="shared" si="3990"/>
        <v>0</v>
      </c>
      <c r="JY429" s="523">
        <f t="shared" si="3991"/>
        <v>0</v>
      </c>
      <c r="JZ429" s="524">
        <v>0.224147321887</v>
      </c>
      <c r="KA429" s="525">
        <f t="shared" si="3992"/>
        <v>0</v>
      </c>
      <c r="KB429" s="526">
        <f t="shared" si="3993"/>
        <v>0</v>
      </c>
      <c r="KC429" s="527"/>
      <c r="KD429" s="520">
        <v>12.0</v>
      </c>
      <c r="KE429" s="521" t="s">
        <v>46</v>
      </c>
      <c r="KF429" s="522" t="s">
        <v>136</v>
      </c>
      <c r="KG429" s="522" t="s">
        <v>134</v>
      </c>
      <c r="KH429" s="523"/>
      <c r="KI429" s="523">
        <f t="shared" si="3994"/>
        <v>262000.4806</v>
      </c>
      <c r="KJ429" s="523">
        <f t="shared" si="3995"/>
        <v>0</v>
      </c>
      <c r="KK429" s="524"/>
      <c r="KL429" s="523">
        <f t="shared" si="3996"/>
        <v>0</v>
      </c>
      <c r="KM429" s="524"/>
      <c r="KN429" s="523" t="str">
        <f>ADHB!LW429</f>
        <v/>
      </c>
      <c r="KO429" s="523">
        <f t="shared" si="3997"/>
        <v>0</v>
      </c>
      <c r="KP429" s="523">
        <f t="shared" si="3998"/>
        <v>0</v>
      </c>
      <c r="KQ429" s="524">
        <v>0.224147321887</v>
      </c>
      <c r="KR429" s="525">
        <f t="shared" si="3999"/>
        <v>0</v>
      </c>
      <c r="KS429" s="526">
        <f t="shared" si="4000"/>
        <v>0</v>
      </c>
      <c r="KT429" s="527"/>
      <c r="KU429" s="528"/>
    </row>
    <row r="430" ht="15.75" customHeight="1">
      <c r="A430" s="520">
        <v>13.0</v>
      </c>
      <c r="B430" s="521" t="s">
        <v>47</v>
      </c>
      <c r="C430" s="522" t="s">
        <v>135</v>
      </c>
      <c r="D430" s="522" t="s">
        <v>134</v>
      </c>
      <c r="E430" s="523">
        <f>'Produksi dan Harga'!G16</f>
        <v>17182</v>
      </c>
      <c r="F430" s="523">
        <v>300048.6620196848</v>
      </c>
      <c r="G430" s="523">
        <f t="shared" si="3876"/>
        <v>5155.436111</v>
      </c>
      <c r="H430" s="524"/>
      <c r="I430" s="523">
        <f t="shared" si="3877"/>
        <v>0</v>
      </c>
      <c r="J430" s="524"/>
      <c r="K430" s="523">
        <f>ADHB!L430</f>
        <v>0</v>
      </c>
      <c r="L430" s="523">
        <f t="shared" si="3878"/>
        <v>0</v>
      </c>
      <c r="M430" s="523">
        <f t="shared" si="3879"/>
        <v>5155.436111</v>
      </c>
      <c r="N430" s="524">
        <v>0.224147321887</v>
      </c>
      <c r="O430" s="525">
        <f t="shared" si="3880"/>
        <v>1155.577197</v>
      </c>
      <c r="P430" s="526">
        <f t="shared" si="3881"/>
        <v>3999.858913</v>
      </c>
      <c r="Q430" s="527"/>
      <c r="R430" s="520">
        <v>13.0</v>
      </c>
      <c r="S430" s="521" t="s">
        <v>47</v>
      </c>
      <c r="T430" s="522" t="s">
        <v>135</v>
      </c>
      <c r="U430" s="522" t="s">
        <v>134</v>
      </c>
      <c r="V430" s="523">
        <f>'Produksi dan Harga'!L16</f>
        <v>10595</v>
      </c>
      <c r="W430" s="523">
        <f t="shared" si="3882"/>
        <v>300048.662</v>
      </c>
      <c r="X430" s="523">
        <f t="shared" si="3883"/>
        <v>3179.015574</v>
      </c>
      <c r="Y430" s="524"/>
      <c r="Z430" s="523">
        <f t="shared" si="3884"/>
        <v>0</v>
      </c>
      <c r="AA430" s="524"/>
      <c r="AB430" s="523">
        <f>ADHB!AC430</f>
        <v>0</v>
      </c>
      <c r="AC430" s="523">
        <f t="shared" si="3885"/>
        <v>0</v>
      </c>
      <c r="AD430" s="523">
        <f t="shared" si="3886"/>
        <v>3179.015574</v>
      </c>
      <c r="AE430" s="524">
        <v>0.224147321887</v>
      </c>
      <c r="AF430" s="525">
        <f t="shared" si="3887"/>
        <v>712.5678272</v>
      </c>
      <c r="AG430" s="526">
        <f t="shared" si="3888"/>
        <v>2466.447747</v>
      </c>
      <c r="AH430" s="527"/>
      <c r="AI430" s="520">
        <v>13.0</v>
      </c>
      <c r="AJ430" s="521" t="s">
        <v>47</v>
      </c>
      <c r="AK430" s="522" t="s">
        <v>135</v>
      </c>
      <c r="AL430" s="522" t="s">
        <v>134</v>
      </c>
      <c r="AM430" s="523">
        <f>'Produksi dan Harga'!Q16</f>
        <v>11320</v>
      </c>
      <c r="AN430" s="523">
        <f t="shared" si="3889"/>
        <v>300048.662</v>
      </c>
      <c r="AO430" s="523">
        <f t="shared" si="3890"/>
        <v>3396.550854</v>
      </c>
      <c r="AP430" s="524"/>
      <c r="AQ430" s="523">
        <f t="shared" si="3891"/>
        <v>0</v>
      </c>
      <c r="AR430" s="524"/>
      <c r="AS430" s="523">
        <f>ADHB!AT430</f>
        <v>0</v>
      </c>
      <c r="AT430" s="523">
        <f t="shared" si="3892"/>
        <v>0</v>
      </c>
      <c r="AU430" s="523">
        <f t="shared" si="3893"/>
        <v>3396.550854</v>
      </c>
      <c r="AV430" s="524">
        <v>0.224147321887</v>
      </c>
      <c r="AW430" s="525">
        <f t="shared" si="3894"/>
        <v>761.3277776</v>
      </c>
      <c r="AX430" s="526">
        <f t="shared" si="3895"/>
        <v>2635.223076</v>
      </c>
      <c r="AY430" s="527"/>
      <c r="AZ430" s="520">
        <v>13.0</v>
      </c>
      <c r="BA430" s="521" t="s">
        <v>47</v>
      </c>
      <c r="BB430" s="522" t="s">
        <v>135</v>
      </c>
      <c r="BC430" s="522" t="s">
        <v>134</v>
      </c>
      <c r="BD430" s="523">
        <f>'Produksi dan Harga'!V16</f>
        <v>19089</v>
      </c>
      <c r="BE430" s="523">
        <f t="shared" si="3896"/>
        <v>300048.662</v>
      </c>
      <c r="BF430" s="523">
        <f t="shared" si="3897"/>
        <v>5727.628909</v>
      </c>
      <c r="BG430" s="524"/>
      <c r="BH430" s="523">
        <f t="shared" si="3898"/>
        <v>0</v>
      </c>
      <c r="BI430" s="524"/>
      <c r="BJ430" s="523">
        <f>ADHB!BK430</f>
        <v>0</v>
      </c>
      <c r="BK430" s="523">
        <f t="shared" si="3899"/>
        <v>0</v>
      </c>
      <c r="BL430" s="523">
        <f t="shared" si="3900"/>
        <v>5727.628909</v>
      </c>
      <c r="BM430" s="524">
        <v>0.224147321887</v>
      </c>
      <c r="BN430" s="525">
        <f t="shared" si="3901"/>
        <v>1283.832681</v>
      </c>
      <c r="BO430" s="526">
        <f t="shared" si="3902"/>
        <v>4443.796229</v>
      </c>
      <c r="BP430" s="527"/>
      <c r="BQ430" s="520">
        <v>13.0</v>
      </c>
      <c r="BR430" s="521" t="s">
        <v>47</v>
      </c>
      <c r="BS430" s="522" t="s">
        <v>135</v>
      </c>
      <c r="BT430" s="522" t="s">
        <v>134</v>
      </c>
      <c r="BU430" s="523">
        <f>'Produksi dan Harga'!AA16</f>
        <v>11321</v>
      </c>
      <c r="BV430" s="523">
        <f t="shared" si="3903"/>
        <v>300048.662</v>
      </c>
      <c r="BW430" s="523">
        <f t="shared" si="3904"/>
        <v>3396.850903</v>
      </c>
      <c r="BX430" s="524"/>
      <c r="BY430" s="523">
        <f t="shared" si="3905"/>
        <v>0</v>
      </c>
      <c r="BZ430" s="524"/>
      <c r="CA430" s="523">
        <f>ADHB!CB430</f>
        <v>0</v>
      </c>
      <c r="CB430" s="523">
        <f t="shared" si="3906"/>
        <v>0</v>
      </c>
      <c r="CC430" s="523">
        <f t="shared" si="3907"/>
        <v>3396.850903</v>
      </c>
      <c r="CD430" s="524">
        <v>0.224147321887</v>
      </c>
      <c r="CE430" s="525">
        <f t="shared" si="3908"/>
        <v>761.3950327</v>
      </c>
      <c r="CF430" s="526">
        <f t="shared" si="3909"/>
        <v>2635.45587</v>
      </c>
      <c r="CG430" s="527"/>
      <c r="CH430" s="520">
        <v>13.0</v>
      </c>
      <c r="CI430" s="521" t="s">
        <v>47</v>
      </c>
      <c r="CJ430" s="522" t="s">
        <v>135</v>
      </c>
      <c r="CK430" s="522" t="s">
        <v>134</v>
      </c>
      <c r="CL430" s="523">
        <f>'Produksi dan Harga'!AF16</f>
        <v>4726</v>
      </c>
      <c r="CM430" s="523">
        <f t="shared" si="3910"/>
        <v>300048.662</v>
      </c>
      <c r="CN430" s="523">
        <f t="shared" si="3911"/>
        <v>1418.029977</v>
      </c>
      <c r="CO430" s="524"/>
      <c r="CP430" s="523">
        <f t="shared" si="3912"/>
        <v>0</v>
      </c>
      <c r="CQ430" s="524"/>
      <c r="CR430" s="523">
        <f>ADHB!CS430</f>
        <v>0</v>
      </c>
      <c r="CS430" s="523">
        <f t="shared" si="3913"/>
        <v>0</v>
      </c>
      <c r="CT430" s="523">
        <f t="shared" si="3914"/>
        <v>1418.029977</v>
      </c>
      <c r="CU430" s="524">
        <v>0.224147321887</v>
      </c>
      <c r="CV430" s="525">
        <f t="shared" si="3915"/>
        <v>317.8476216</v>
      </c>
      <c r="CW430" s="526">
        <f t="shared" si="3916"/>
        <v>1100.182355</v>
      </c>
      <c r="CX430" s="527"/>
      <c r="CY430" s="520">
        <v>13.0</v>
      </c>
      <c r="CZ430" s="521" t="s">
        <v>47</v>
      </c>
      <c r="DA430" s="522" t="s">
        <v>135</v>
      </c>
      <c r="DB430" s="522" t="s">
        <v>134</v>
      </c>
      <c r="DC430" s="523">
        <f>'Produksi dan Harga'!AK16</f>
        <v>16824</v>
      </c>
      <c r="DD430" s="523">
        <f t="shared" si="3917"/>
        <v>300048.662</v>
      </c>
      <c r="DE430" s="523">
        <f t="shared" si="3918"/>
        <v>5048.01869</v>
      </c>
      <c r="DF430" s="524"/>
      <c r="DG430" s="523">
        <f t="shared" si="3919"/>
        <v>0</v>
      </c>
      <c r="DH430" s="524"/>
      <c r="DI430" s="523">
        <f>ADHB!DJ430</f>
        <v>0</v>
      </c>
      <c r="DJ430" s="523">
        <f t="shared" si="3920"/>
        <v>0</v>
      </c>
      <c r="DK430" s="523">
        <f t="shared" si="3921"/>
        <v>5048.01869</v>
      </c>
      <c r="DL430" s="524">
        <v>0.224147321887</v>
      </c>
      <c r="DM430" s="525">
        <f t="shared" si="3922"/>
        <v>1131.49987</v>
      </c>
      <c r="DN430" s="526">
        <f t="shared" si="3923"/>
        <v>3916.51882</v>
      </c>
      <c r="DO430" s="527"/>
      <c r="DP430" s="520">
        <v>13.0</v>
      </c>
      <c r="DQ430" s="521" t="s">
        <v>47</v>
      </c>
      <c r="DR430" s="522" t="s">
        <v>135</v>
      </c>
      <c r="DS430" s="522" t="s">
        <v>134</v>
      </c>
      <c r="DT430" s="523">
        <f>'Produksi dan Harga'!AP16</f>
        <v>6606</v>
      </c>
      <c r="DU430" s="523">
        <f t="shared" si="3924"/>
        <v>300048.662</v>
      </c>
      <c r="DV430" s="523">
        <f t="shared" si="3925"/>
        <v>1982.121461</v>
      </c>
      <c r="DW430" s="524"/>
      <c r="DX430" s="523">
        <f t="shared" si="3926"/>
        <v>0</v>
      </c>
      <c r="DY430" s="524"/>
      <c r="DZ430" s="523">
        <f>ADHB!EA430</f>
        <v>0</v>
      </c>
      <c r="EA430" s="523">
        <f t="shared" si="3927"/>
        <v>0</v>
      </c>
      <c r="EB430" s="523">
        <f t="shared" si="3928"/>
        <v>1982.121461</v>
      </c>
      <c r="EC430" s="524">
        <v>0.224147321887</v>
      </c>
      <c r="ED430" s="525">
        <f t="shared" si="3929"/>
        <v>444.2872172</v>
      </c>
      <c r="EE430" s="526">
        <f t="shared" si="3930"/>
        <v>1537.834244</v>
      </c>
      <c r="EF430" s="527"/>
      <c r="EG430" s="520">
        <v>13.0</v>
      </c>
      <c r="EH430" s="521" t="s">
        <v>47</v>
      </c>
      <c r="EI430" s="522" t="s">
        <v>135</v>
      </c>
      <c r="EJ430" s="522" t="s">
        <v>134</v>
      </c>
      <c r="EK430" s="523">
        <f>'Produksi dan Harga'!AU16</f>
        <v>5268</v>
      </c>
      <c r="EL430" s="523">
        <f t="shared" si="3931"/>
        <v>300048.662</v>
      </c>
      <c r="EM430" s="523">
        <f t="shared" si="3932"/>
        <v>1580.656352</v>
      </c>
      <c r="EN430" s="524"/>
      <c r="EO430" s="523">
        <f t="shared" si="3933"/>
        <v>0</v>
      </c>
      <c r="EP430" s="524"/>
      <c r="EQ430" s="523">
        <f>ADHB!ER430</f>
        <v>0</v>
      </c>
      <c r="ER430" s="523">
        <f t="shared" si="3934"/>
        <v>0</v>
      </c>
      <c r="ES430" s="523">
        <f t="shared" si="3935"/>
        <v>1580.656352</v>
      </c>
      <c r="ET430" s="524">
        <v>0.224147321887</v>
      </c>
      <c r="EU430" s="525">
        <f t="shared" si="3936"/>
        <v>354.299888</v>
      </c>
      <c r="EV430" s="526">
        <f t="shared" si="3937"/>
        <v>1226.356464</v>
      </c>
      <c r="EW430" s="527"/>
      <c r="EX430" s="520">
        <v>13.0</v>
      </c>
      <c r="EY430" s="521" t="s">
        <v>47</v>
      </c>
      <c r="EZ430" s="522" t="s">
        <v>135</v>
      </c>
      <c r="FA430" s="522" t="s">
        <v>134</v>
      </c>
      <c r="FB430" s="523">
        <f>'Produksi dan Harga'!AZ16</f>
        <v>7505</v>
      </c>
      <c r="FC430" s="523">
        <f t="shared" si="3938"/>
        <v>300048.662</v>
      </c>
      <c r="FD430" s="523">
        <f t="shared" si="3939"/>
        <v>2251.865208</v>
      </c>
      <c r="FE430" s="524"/>
      <c r="FF430" s="523">
        <f t="shared" si="3940"/>
        <v>0</v>
      </c>
      <c r="FG430" s="524"/>
      <c r="FH430" s="523">
        <f>ADHB!FI430</f>
        <v>0</v>
      </c>
      <c r="FI430" s="523">
        <f t="shared" si="3941"/>
        <v>0</v>
      </c>
      <c r="FJ430" s="523">
        <f t="shared" si="3942"/>
        <v>2251.865208</v>
      </c>
      <c r="FK430" s="524">
        <v>0.224147321887</v>
      </c>
      <c r="FL430" s="525">
        <f t="shared" si="3943"/>
        <v>504.7495557</v>
      </c>
      <c r="FM430" s="526">
        <f t="shared" si="3944"/>
        <v>1747.115653</v>
      </c>
      <c r="FN430" s="527"/>
      <c r="FO430" s="520">
        <v>13.0</v>
      </c>
      <c r="FP430" s="521" t="s">
        <v>47</v>
      </c>
      <c r="FQ430" s="522" t="s">
        <v>135</v>
      </c>
      <c r="FR430" s="522" t="s">
        <v>134</v>
      </c>
      <c r="FS430" s="523">
        <f>'Produksi dan Harga'!BE16</f>
        <v>8154</v>
      </c>
      <c r="FT430" s="523">
        <f t="shared" si="3945"/>
        <v>300048.662</v>
      </c>
      <c r="FU430" s="523">
        <f t="shared" si="3946"/>
        <v>2446.59679</v>
      </c>
      <c r="FV430" s="524"/>
      <c r="FW430" s="523">
        <f t="shared" si="3947"/>
        <v>0</v>
      </c>
      <c r="FX430" s="524"/>
      <c r="FY430" s="523">
        <f>ADHB!FZ430</f>
        <v>0</v>
      </c>
      <c r="FZ430" s="523">
        <f t="shared" si="3948"/>
        <v>0</v>
      </c>
      <c r="GA430" s="523">
        <f t="shared" si="3949"/>
        <v>2446.59679</v>
      </c>
      <c r="GB430" s="524">
        <v>0.224147321887</v>
      </c>
      <c r="GC430" s="525">
        <f t="shared" si="3950"/>
        <v>548.3981182</v>
      </c>
      <c r="GD430" s="526">
        <f t="shared" si="3951"/>
        <v>1898.198672</v>
      </c>
      <c r="GE430" s="527"/>
      <c r="GF430" s="520">
        <v>13.0</v>
      </c>
      <c r="GG430" s="521" t="s">
        <v>47</v>
      </c>
      <c r="GH430" s="522" t="s">
        <v>135</v>
      </c>
      <c r="GI430" s="522" t="s">
        <v>134</v>
      </c>
      <c r="GJ430" s="523">
        <f>'Produksi dan Harga'!BJ16</f>
        <v>9550.6</v>
      </c>
      <c r="GK430" s="523">
        <f t="shared" si="3952"/>
        <v>300048.662</v>
      </c>
      <c r="GL430" s="523">
        <f t="shared" si="3953"/>
        <v>2865.644751</v>
      </c>
      <c r="GM430" s="524"/>
      <c r="GN430" s="523">
        <f t="shared" si="3954"/>
        <v>0</v>
      </c>
      <c r="GO430" s="524"/>
      <c r="GP430" s="523">
        <f>ADHB!GQ430</f>
        <v>0</v>
      </c>
      <c r="GQ430" s="523">
        <f t="shared" si="3955"/>
        <v>0</v>
      </c>
      <c r="GR430" s="523">
        <f t="shared" si="3956"/>
        <v>2865.644751</v>
      </c>
      <c r="GS430" s="524">
        <v>0.224147321887</v>
      </c>
      <c r="GT430" s="525">
        <f t="shared" si="3957"/>
        <v>642.3265965</v>
      </c>
      <c r="GU430" s="526">
        <f t="shared" si="3958"/>
        <v>2223.318155</v>
      </c>
      <c r="GV430" s="527"/>
      <c r="GW430" s="520">
        <v>13.0</v>
      </c>
      <c r="GX430" s="521" t="s">
        <v>47</v>
      </c>
      <c r="GY430" s="522" t="s">
        <v>135</v>
      </c>
      <c r="GZ430" s="522" t="s">
        <v>134</v>
      </c>
      <c r="HA430" s="523">
        <f>'Produksi dan Harga'!BO16</f>
        <v>10914.09</v>
      </c>
      <c r="HB430" s="523">
        <f t="shared" si="3959"/>
        <v>300048.662</v>
      </c>
      <c r="HC430" s="523">
        <f t="shared" si="3960"/>
        <v>3274.758102</v>
      </c>
      <c r="HD430" s="524"/>
      <c r="HE430" s="523">
        <f t="shared" si="3961"/>
        <v>0</v>
      </c>
      <c r="HF430" s="524"/>
      <c r="HG430" s="523">
        <f>ADHB!HH430</f>
        <v>0</v>
      </c>
      <c r="HH430" s="523">
        <f t="shared" si="3962"/>
        <v>0</v>
      </c>
      <c r="HI430" s="523">
        <f t="shared" si="3963"/>
        <v>3274.758102</v>
      </c>
      <c r="HJ430" s="524">
        <v>0.224147321887</v>
      </c>
      <c r="HK430" s="525">
        <f t="shared" si="3964"/>
        <v>734.0282583</v>
      </c>
      <c r="HL430" s="526">
        <f t="shared" si="3965"/>
        <v>2540.729843</v>
      </c>
      <c r="HM430" s="527"/>
      <c r="HN430" s="520">
        <v>13.0</v>
      </c>
      <c r="HO430" s="521" t="s">
        <v>47</v>
      </c>
      <c r="HP430" s="522" t="s">
        <v>135</v>
      </c>
      <c r="HQ430" s="522" t="s">
        <v>134</v>
      </c>
      <c r="HR430" s="523">
        <f>'Produksi dan Harga'!BT16</f>
        <v>8689.23</v>
      </c>
      <c r="HS430" s="523">
        <f t="shared" si="3966"/>
        <v>300048.662</v>
      </c>
      <c r="HT430" s="523">
        <f t="shared" si="3967"/>
        <v>2607.191835</v>
      </c>
      <c r="HU430" s="524"/>
      <c r="HV430" s="523">
        <f t="shared" si="3968"/>
        <v>0</v>
      </c>
      <c r="HW430" s="524"/>
      <c r="HX430" s="523">
        <f>ADHB!HY430</f>
        <v>0</v>
      </c>
      <c r="HY430" s="523">
        <f t="shared" si="3969"/>
        <v>0</v>
      </c>
      <c r="HZ430" s="523">
        <f t="shared" si="3970"/>
        <v>2607.191835</v>
      </c>
      <c r="IA430" s="524">
        <v>0.224147321887</v>
      </c>
      <c r="IB430" s="525">
        <f t="shared" si="3971"/>
        <v>584.3950676</v>
      </c>
      <c r="IC430" s="526">
        <f t="shared" si="3972"/>
        <v>2022.796768</v>
      </c>
      <c r="ID430" s="527"/>
      <c r="IE430" s="520">
        <v>13.0</v>
      </c>
      <c r="IF430" s="521" t="s">
        <v>47</v>
      </c>
      <c r="IG430" s="522" t="s">
        <v>135</v>
      </c>
      <c r="IH430" s="522" t="s">
        <v>134</v>
      </c>
      <c r="II430" s="523">
        <f>'Produksi dan Harga'!BY16</f>
        <v>11390.72</v>
      </c>
      <c r="IJ430" s="523">
        <f t="shared" si="3973"/>
        <v>300048.662</v>
      </c>
      <c r="IK430" s="523">
        <f t="shared" si="3974"/>
        <v>3417.770295</v>
      </c>
      <c r="IL430" s="524"/>
      <c r="IM430" s="523">
        <f t="shared" si="3975"/>
        <v>0</v>
      </c>
      <c r="IN430" s="524"/>
      <c r="IO430" s="523">
        <f>ADHB!IP430</f>
        <v>0</v>
      </c>
      <c r="IP430" s="523">
        <f t="shared" si="3976"/>
        <v>0</v>
      </c>
      <c r="IQ430" s="523">
        <f t="shared" si="3977"/>
        <v>3417.770295</v>
      </c>
      <c r="IR430" s="524">
        <v>0.224147321887</v>
      </c>
      <c r="IS430" s="525">
        <f t="shared" si="3978"/>
        <v>766.0840585</v>
      </c>
      <c r="IT430" s="526">
        <f t="shared" si="3979"/>
        <v>2651.686237</v>
      </c>
      <c r="IU430" s="527"/>
      <c r="IV430" s="520">
        <v>13.0</v>
      </c>
      <c r="IW430" s="521" t="s">
        <v>47</v>
      </c>
      <c r="IX430" s="522" t="s">
        <v>135</v>
      </c>
      <c r="IY430" s="522" t="s">
        <v>134</v>
      </c>
      <c r="IZ430" s="523">
        <f>'Produksi dan Harga'!CD16</f>
        <v>10212.11</v>
      </c>
      <c r="JA430" s="523">
        <f t="shared" si="3980"/>
        <v>300048.662</v>
      </c>
      <c r="JB430" s="523">
        <f t="shared" si="3981"/>
        <v>3064.129942</v>
      </c>
      <c r="JC430" s="524"/>
      <c r="JD430" s="523">
        <f t="shared" si="3982"/>
        <v>0</v>
      </c>
      <c r="JE430" s="524"/>
      <c r="JF430" s="523">
        <f>ADHB!JG430</f>
        <v>0</v>
      </c>
      <c r="JG430" s="523">
        <f t="shared" si="3983"/>
        <v>0</v>
      </c>
      <c r="JH430" s="523">
        <f t="shared" si="3984"/>
        <v>3064.129942</v>
      </c>
      <c r="JI430" s="524">
        <v>0.224147321887</v>
      </c>
      <c r="JJ430" s="525">
        <f t="shared" si="3985"/>
        <v>686.8165204</v>
      </c>
      <c r="JK430" s="526">
        <f t="shared" si="3986"/>
        <v>2377.313422</v>
      </c>
      <c r="JL430" s="527"/>
      <c r="JM430" s="520">
        <v>13.0</v>
      </c>
      <c r="JN430" s="521" t="s">
        <v>47</v>
      </c>
      <c r="JO430" s="522" t="s">
        <v>135</v>
      </c>
      <c r="JP430" s="522" t="s">
        <v>134</v>
      </c>
      <c r="JQ430" s="523"/>
      <c r="JR430" s="523">
        <f t="shared" si="3987"/>
        <v>300048.662</v>
      </c>
      <c r="JS430" s="523">
        <f t="shared" si="3988"/>
        <v>0</v>
      </c>
      <c r="JT430" s="524"/>
      <c r="JU430" s="523">
        <f t="shared" si="3989"/>
        <v>0</v>
      </c>
      <c r="JV430" s="524"/>
      <c r="JW430" s="523" t="str">
        <f>ADHB!LF430</f>
        <v/>
      </c>
      <c r="JX430" s="523">
        <f t="shared" si="3990"/>
        <v>0</v>
      </c>
      <c r="JY430" s="523">
        <f t="shared" si="3991"/>
        <v>0</v>
      </c>
      <c r="JZ430" s="524">
        <v>0.224147321887</v>
      </c>
      <c r="KA430" s="525">
        <f t="shared" si="3992"/>
        <v>0</v>
      </c>
      <c r="KB430" s="526">
        <f t="shared" si="3993"/>
        <v>0</v>
      </c>
      <c r="KC430" s="527"/>
      <c r="KD430" s="520">
        <v>13.0</v>
      </c>
      <c r="KE430" s="521" t="s">
        <v>47</v>
      </c>
      <c r="KF430" s="522" t="s">
        <v>135</v>
      </c>
      <c r="KG430" s="522" t="s">
        <v>134</v>
      </c>
      <c r="KH430" s="523"/>
      <c r="KI430" s="523">
        <f t="shared" si="3994"/>
        <v>300048.662</v>
      </c>
      <c r="KJ430" s="523">
        <f t="shared" si="3995"/>
        <v>0</v>
      </c>
      <c r="KK430" s="524"/>
      <c r="KL430" s="523">
        <f t="shared" si="3996"/>
        <v>0</v>
      </c>
      <c r="KM430" s="524"/>
      <c r="KN430" s="523" t="str">
        <f>ADHB!LW430</f>
        <v/>
      </c>
      <c r="KO430" s="523">
        <f t="shared" si="3997"/>
        <v>0</v>
      </c>
      <c r="KP430" s="523">
        <f t="shared" si="3998"/>
        <v>0</v>
      </c>
      <c r="KQ430" s="524">
        <v>0.224147321887</v>
      </c>
      <c r="KR430" s="525">
        <f t="shared" si="3999"/>
        <v>0</v>
      </c>
      <c r="KS430" s="526">
        <f t="shared" si="4000"/>
        <v>0</v>
      </c>
      <c r="KT430" s="527"/>
      <c r="KU430" s="528"/>
    </row>
    <row r="431" ht="15.75" customHeight="1">
      <c r="A431" s="520">
        <v>14.0</v>
      </c>
      <c r="B431" s="521" t="s">
        <v>48</v>
      </c>
      <c r="C431" s="522" t="s">
        <v>135</v>
      </c>
      <c r="D431" s="522" t="s">
        <v>134</v>
      </c>
      <c r="E431" s="523">
        <f>'Produksi dan Harga'!G17</f>
        <v>8622</v>
      </c>
      <c r="F431" s="523">
        <v>302329.8086510608</v>
      </c>
      <c r="G431" s="523">
        <f t="shared" si="3876"/>
        <v>2606.68761</v>
      </c>
      <c r="H431" s="524"/>
      <c r="I431" s="523">
        <f t="shared" si="3877"/>
        <v>0</v>
      </c>
      <c r="J431" s="524"/>
      <c r="K431" s="523">
        <f>ADHB!L431</f>
        <v>0</v>
      </c>
      <c r="L431" s="523">
        <f t="shared" si="3878"/>
        <v>0</v>
      </c>
      <c r="M431" s="523">
        <f t="shared" si="3879"/>
        <v>2606.68761</v>
      </c>
      <c r="N431" s="524">
        <v>0.224147321887</v>
      </c>
      <c r="O431" s="525">
        <f t="shared" si="3880"/>
        <v>584.2820468</v>
      </c>
      <c r="P431" s="526">
        <f t="shared" si="3881"/>
        <v>2022.405563</v>
      </c>
      <c r="Q431" s="527"/>
      <c r="R431" s="520">
        <v>14.0</v>
      </c>
      <c r="S431" s="521" t="s">
        <v>48</v>
      </c>
      <c r="T431" s="522" t="s">
        <v>135</v>
      </c>
      <c r="U431" s="522" t="s">
        <v>134</v>
      </c>
      <c r="V431" s="523">
        <f>'Produksi dan Harga'!L17</f>
        <v>8799</v>
      </c>
      <c r="W431" s="523">
        <f t="shared" si="3882"/>
        <v>302329.8087</v>
      </c>
      <c r="X431" s="523">
        <f t="shared" si="3883"/>
        <v>2660.199986</v>
      </c>
      <c r="Y431" s="524"/>
      <c r="Z431" s="523">
        <f t="shared" si="3884"/>
        <v>0</v>
      </c>
      <c r="AA431" s="524"/>
      <c r="AB431" s="523">
        <f>ADHB!AC431</f>
        <v>0</v>
      </c>
      <c r="AC431" s="523">
        <f t="shared" si="3885"/>
        <v>0</v>
      </c>
      <c r="AD431" s="523">
        <f t="shared" si="3886"/>
        <v>2660.199986</v>
      </c>
      <c r="AE431" s="524">
        <v>0.224147321887</v>
      </c>
      <c r="AF431" s="525">
        <f t="shared" si="3887"/>
        <v>596.2767026</v>
      </c>
      <c r="AG431" s="526">
        <f t="shared" si="3888"/>
        <v>2063.923284</v>
      </c>
      <c r="AH431" s="527"/>
      <c r="AI431" s="520">
        <v>14.0</v>
      </c>
      <c r="AJ431" s="521" t="s">
        <v>48</v>
      </c>
      <c r="AK431" s="522" t="s">
        <v>135</v>
      </c>
      <c r="AL431" s="522" t="s">
        <v>134</v>
      </c>
      <c r="AM431" s="523">
        <f>'Produksi dan Harga'!Q17</f>
        <v>7321</v>
      </c>
      <c r="AN431" s="523">
        <f t="shared" si="3889"/>
        <v>302329.8087</v>
      </c>
      <c r="AO431" s="523">
        <f t="shared" si="3890"/>
        <v>2213.356529</v>
      </c>
      <c r="AP431" s="524"/>
      <c r="AQ431" s="523">
        <f t="shared" si="3891"/>
        <v>0</v>
      </c>
      <c r="AR431" s="524"/>
      <c r="AS431" s="523">
        <f>ADHB!AT431</f>
        <v>0</v>
      </c>
      <c r="AT431" s="523">
        <f t="shared" si="3892"/>
        <v>0</v>
      </c>
      <c r="AU431" s="523">
        <f t="shared" si="3893"/>
        <v>2213.356529</v>
      </c>
      <c r="AV431" s="524">
        <v>0.224147321887</v>
      </c>
      <c r="AW431" s="525">
        <f t="shared" si="3894"/>
        <v>496.1179384</v>
      </c>
      <c r="AX431" s="526">
        <f t="shared" si="3895"/>
        <v>1717.238591</v>
      </c>
      <c r="AY431" s="527"/>
      <c r="AZ431" s="520">
        <v>14.0</v>
      </c>
      <c r="BA431" s="521" t="s">
        <v>48</v>
      </c>
      <c r="BB431" s="522" t="s">
        <v>135</v>
      </c>
      <c r="BC431" s="522" t="s">
        <v>134</v>
      </c>
      <c r="BD431" s="523">
        <f>'Produksi dan Harga'!V17</f>
        <v>15886</v>
      </c>
      <c r="BE431" s="523">
        <f t="shared" si="3896"/>
        <v>302329.8087</v>
      </c>
      <c r="BF431" s="523">
        <f t="shared" si="3897"/>
        <v>4802.81134</v>
      </c>
      <c r="BG431" s="524"/>
      <c r="BH431" s="523">
        <f t="shared" si="3898"/>
        <v>0</v>
      </c>
      <c r="BI431" s="524"/>
      <c r="BJ431" s="523">
        <f>ADHB!BK431</f>
        <v>0</v>
      </c>
      <c r="BK431" s="523">
        <f t="shared" si="3899"/>
        <v>0</v>
      </c>
      <c r="BL431" s="523">
        <f t="shared" si="3900"/>
        <v>4802.81134</v>
      </c>
      <c r="BM431" s="524">
        <v>0.224147321887</v>
      </c>
      <c r="BN431" s="525">
        <f t="shared" si="3901"/>
        <v>1076.537299</v>
      </c>
      <c r="BO431" s="526">
        <f t="shared" si="3902"/>
        <v>3726.274041</v>
      </c>
      <c r="BP431" s="527"/>
      <c r="BQ431" s="520">
        <v>14.0</v>
      </c>
      <c r="BR431" s="521" t="s">
        <v>48</v>
      </c>
      <c r="BS431" s="522" t="s">
        <v>135</v>
      </c>
      <c r="BT431" s="522" t="s">
        <v>134</v>
      </c>
      <c r="BU431" s="523">
        <f>'Produksi dan Harga'!AA17</f>
        <v>10226</v>
      </c>
      <c r="BV431" s="523">
        <f t="shared" si="3903"/>
        <v>302329.8087</v>
      </c>
      <c r="BW431" s="523">
        <f t="shared" si="3904"/>
        <v>3091.624623</v>
      </c>
      <c r="BX431" s="524"/>
      <c r="BY431" s="523">
        <f t="shared" si="3905"/>
        <v>0</v>
      </c>
      <c r="BZ431" s="524"/>
      <c r="CA431" s="523">
        <f>ADHB!CB431</f>
        <v>0</v>
      </c>
      <c r="CB431" s="523">
        <f t="shared" si="3906"/>
        <v>0</v>
      </c>
      <c r="CC431" s="523">
        <f t="shared" si="3907"/>
        <v>3091.624623</v>
      </c>
      <c r="CD431" s="524">
        <v>0.224147321887</v>
      </c>
      <c r="CE431" s="525">
        <f t="shared" si="3908"/>
        <v>692.9793796</v>
      </c>
      <c r="CF431" s="526">
        <f t="shared" si="3909"/>
        <v>2398.645244</v>
      </c>
      <c r="CG431" s="527"/>
      <c r="CH431" s="520">
        <v>14.0</v>
      </c>
      <c r="CI431" s="521" t="s">
        <v>48</v>
      </c>
      <c r="CJ431" s="522" t="s">
        <v>135</v>
      </c>
      <c r="CK431" s="522" t="s">
        <v>134</v>
      </c>
      <c r="CL431" s="523">
        <f>'Produksi dan Harga'!AF17</f>
        <v>3035</v>
      </c>
      <c r="CM431" s="523">
        <f t="shared" si="3910"/>
        <v>302329.8087</v>
      </c>
      <c r="CN431" s="523">
        <f t="shared" si="3911"/>
        <v>917.5709693</v>
      </c>
      <c r="CO431" s="524"/>
      <c r="CP431" s="523">
        <f t="shared" si="3912"/>
        <v>0</v>
      </c>
      <c r="CQ431" s="524"/>
      <c r="CR431" s="523">
        <f>ADHB!CS431</f>
        <v>0</v>
      </c>
      <c r="CS431" s="523">
        <f t="shared" si="3913"/>
        <v>0</v>
      </c>
      <c r="CT431" s="523">
        <f t="shared" si="3914"/>
        <v>917.5709693</v>
      </c>
      <c r="CU431" s="524">
        <v>0.224147321887</v>
      </c>
      <c r="CV431" s="525">
        <f t="shared" si="3915"/>
        <v>205.6710754</v>
      </c>
      <c r="CW431" s="526">
        <f t="shared" si="3916"/>
        <v>711.8998939</v>
      </c>
      <c r="CX431" s="527"/>
      <c r="CY431" s="520">
        <v>14.0</v>
      </c>
      <c r="CZ431" s="521" t="s">
        <v>48</v>
      </c>
      <c r="DA431" s="522" t="s">
        <v>135</v>
      </c>
      <c r="DB431" s="522" t="s">
        <v>134</v>
      </c>
      <c r="DC431" s="523">
        <f>'Produksi dan Harga'!AK17</f>
        <v>13335</v>
      </c>
      <c r="DD431" s="523">
        <f t="shared" si="3917"/>
        <v>302329.8087</v>
      </c>
      <c r="DE431" s="523">
        <f t="shared" si="3918"/>
        <v>4031.567998</v>
      </c>
      <c r="DF431" s="524"/>
      <c r="DG431" s="523">
        <f t="shared" si="3919"/>
        <v>0</v>
      </c>
      <c r="DH431" s="524"/>
      <c r="DI431" s="523">
        <f>ADHB!DJ431</f>
        <v>0</v>
      </c>
      <c r="DJ431" s="523">
        <f t="shared" si="3920"/>
        <v>0</v>
      </c>
      <c r="DK431" s="523">
        <f t="shared" si="3921"/>
        <v>4031.567998</v>
      </c>
      <c r="DL431" s="524">
        <v>0.224147321887</v>
      </c>
      <c r="DM431" s="525">
        <f t="shared" si="3922"/>
        <v>903.6651698</v>
      </c>
      <c r="DN431" s="526">
        <f t="shared" si="3923"/>
        <v>3127.902829</v>
      </c>
      <c r="DO431" s="527"/>
      <c r="DP431" s="520">
        <v>14.0</v>
      </c>
      <c r="DQ431" s="521" t="s">
        <v>48</v>
      </c>
      <c r="DR431" s="522" t="s">
        <v>135</v>
      </c>
      <c r="DS431" s="522" t="s">
        <v>134</v>
      </c>
      <c r="DT431" s="523">
        <f>'Produksi dan Harga'!AP17</f>
        <v>4606</v>
      </c>
      <c r="DU431" s="523">
        <f t="shared" si="3924"/>
        <v>302329.8087</v>
      </c>
      <c r="DV431" s="523">
        <f t="shared" si="3925"/>
        <v>1392.531099</v>
      </c>
      <c r="DW431" s="524"/>
      <c r="DX431" s="523">
        <f t="shared" si="3926"/>
        <v>0</v>
      </c>
      <c r="DY431" s="524"/>
      <c r="DZ431" s="523">
        <f>ADHB!EA431</f>
        <v>0</v>
      </c>
      <c r="EA431" s="523">
        <f t="shared" si="3927"/>
        <v>0</v>
      </c>
      <c r="EB431" s="523">
        <f t="shared" si="3928"/>
        <v>1392.531099</v>
      </c>
      <c r="EC431" s="524">
        <v>0.224147321887</v>
      </c>
      <c r="ED431" s="525">
        <f t="shared" si="3929"/>
        <v>312.1321164</v>
      </c>
      <c r="EE431" s="526">
        <f t="shared" si="3930"/>
        <v>1080.398982</v>
      </c>
      <c r="EF431" s="527"/>
      <c r="EG431" s="520">
        <v>14.0</v>
      </c>
      <c r="EH431" s="521" t="s">
        <v>48</v>
      </c>
      <c r="EI431" s="522" t="s">
        <v>135</v>
      </c>
      <c r="EJ431" s="522" t="s">
        <v>134</v>
      </c>
      <c r="EK431" s="523">
        <f>'Produksi dan Harga'!AU17</f>
        <v>3651</v>
      </c>
      <c r="EL431" s="523">
        <f t="shared" si="3931"/>
        <v>302329.8087</v>
      </c>
      <c r="EM431" s="523">
        <f t="shared" si="3932"/>
        <v>1103.806131</v>
      </c>
      <c r="EN431" s="524"/>
      <c r="EO431" s="523">
        <f t="shared" si="3933"/>
        <v>0</v>
      </c>
      <c r="EP431" s="524"/>
      <c r="EQ431" s="523">
        <f>ADHB!ER431</f>
        <v>0</v>
      </c>
      <c r="ER431" s="523">
        <f t="shared" si="3934"/>
        <v>0</v>
      </c>
      <c r="ES431" s="523">
        <f t="shared" si="3935"/>
        <v>1103.806131</v>
      </c>
      <c r="ET431" s="524">
        <v>0.224147321887</v>
      </c>
      <c r="EU431" s="525">
        <f t="shared" si="3936"/>
        <v>247.4151882</v>
      </c>
      <c r="EV431" s="526">
        <f t="shared" si="3937"/>
        <v>856.3909432</v>
      </c>
      <c r="EW431" s="527"/>
      <c r="EX431" s="520">
        <v>14.0</v>
      </c>
      <c r="EY431" s="521" t="s">
        <v>48</v>
      </c>
      <c r="EZ431" s="522" t="s">
        <v>135</v>
      </c>
      <c r="FA431" s="522" t="s">
        <v>134</v>
      </c>
      <c r="FB431" s="523">
        <f>'Produksi dan Harga'!AZ17</f>
        <v>5299</v>
      </c>
      <c r="FC431" s="523">
        <f t="shared" si="3938"/>
        <v>302329.8087</v>
      </c>
      <c r="FD431" s="523">
        <f t="shared" si="3939"/>
        <v>1602.045656</v>
      </c>
      <c r="FE431" s="524"/>
      <c r="FF431" s="523">
        <f t="shared" si="3940"/>
        <v>0</v>
      </c>
      <c r="FG431" s="524"/>
      <c r="FH431" s="523">
        <f>ADHB!FI431</f>
        <v>0</v>
      </c>
      <c r="FI431" s="523">
        <f t="shared" si="3941"/>
        <v>0</v>
      </c>
      <c r="FJ431" s="523">
        <f t="shared" si="3942"/>
        <v>1602.045656</v>
      </c>
      <c r="FK431" s="524">
        <v>0.224147321887</v>
      </c>
      <c r="FL431" s="525">
        <f t="shared" si="3943"/>
        <v>359.0942433</v>
      </c>
      <c r="FM431" s="526">
        <f t="shared" si="3944"/>
        <v>1242.951413</v>
      </c>
      <c r="FN431" s="527"/>
      <c r="FO431" s="520">
        <v>14.0</v>
      </c>
      <c r="FP431" s="521" t="s">
        <v>48</v>
      </c>
      <c r="FQ431" s="522" t="s">
        <v>135</v>
      </c>
      <c r="FR431" s="522" t="s">
        <v>134</v>
      </c>
      <c r="FS431" s="523">
        <f>'Produksi dan Harga'!BE17</f>
        <v>6021</v>
      </c>
      <c r="FT431" s="523">
        <f t="shared" si="3945"/>
        <v>302329.8087</v>
      </c>
      <c r="FU431" s="523">
        <f t="shared" si="3946"/>
        <v>1820.327778</v>
      </c>
      <c r="FV431" s="524"/>
      <c r="FW431" s="523">
        <f t="shared" si="3947"/>
        <v>0</v>
      </c>
      <c r="FX431" s="524"/>
      <c r="FY431" s="523">
        <f>ADHB!FZ431</f>
        <v>0</v>
      </c>
      <c r="FZ431" s="523">
        <f t="shared" si="3948"/>
        <v>0</v>
      </c>
      <c r="GA431" s="523">
        <f t="shared" si="3949"/>
        <v>1820.327778</v>
      </c>
      <c r="GB431" s="524">
        <v>0.224147321887</v>
      </c>
      <c r="GC431" s="525">
        <f t="shared" si="3950"/>
        <v>408.0215964</v>
      </c>
      <c r="GD431" s="526">
        <f t="shared" si="3951"/>
        <v>1412.306182</v>
      </c>
      <c r="GE431" s="527"/>
      <c r="GF431" s="520">
        <v>14.0</v>
      </c>
      <c r="GG431" s="521" t="s">
        <v>48</v>
      </c>
      <c r="GH431" s="522" t="s">
        <v>135</v>
      </c>
      <c r="GI431" s="522" t="s">
        <v>134</v>
      </c>
      <c r="GJ431" s="523">
        <f>'Produksi dan Harga'!BJ17</f>
        <v>5532.15</v>
      </c>
      <c r="GK431" s="523">
        <f t="shared" si="3952"/>
        <v>302329.8087</v>
      </c>
      <c r="GL431" s="523">
        <f t="shared" si="3953"/>
        <v>1672.533851</v>
      </c>
      <c r="GM431" s="524"/>
      <c r="GN431" s="523">
        <f t="shared" si="3954"/>
        <v>0</v>
      </c>
      <c r="GO431" s="524"/>
      <c r="GP431" s="523">
        <f>ADHB!GQ431</f>
        <v>0</v>
      </c>
      <c r="GQ431" s="523">
        <f t="shared" si="3955"/>
        <v>0</v>
      </c>
      <c r="GR431" s="523">
        <f t="shared" si="3956"/>
        <v>1672.533851</v>
      </c>
      <c r="GS431" s="524">
        <v>0.224147321887</v>
      </c>
      <c r="GT431" s="525">
        <f t="shared" si="3957"/>
        <v>374.8939835</v>
      </c>
      <c r="GU431" s="526">
        <f t="shared" si="3958"/>
        <v>1297.639867</v>
      </c>
      <c r="GV431" s="527"/>
      <c r="GW431" s="520">
        <v>14.0</v>
      </c>
      <c r="GX431" s="521" t="s">
        <v>48</v>
      </c>
      <c r="GY431" s="522" t="s">
        <v>135</v>
      </c>
      <c r="GZ431" s="522" t="s">
        <v>134</v>
      </c>
      <c r="HA431" s="523">
        <f>'Produksi dan Harga'!BO17</f>
        <v>6579.75</v>
      </c>
      <c r="HB431" s="523">
        <f t="shared" si="3959"/>
        <v>302329.8087</v>
      </c>
      <c r="HC431" s="523">
        <f t="shared" si="3960"/>
        <v>1989.254558</v>
      </c>
      <c r="HD431" s="524"/>
      <c r="HE431" s="523">
        <f t="shared" si="3961"/>
        <v>0</v>
      </c>
      <c r="HF431" s="524"/>
      <c r="HG431" s="523">
        <f>ADHB!HH431</f>
        <v>0</v>
      </c>
      <c r="HH431" s="523">
        <f t="shared" si="3962"/>
        <v>0</v>
      </c>
      <c r="HI431" s="523">
        <f t="shared" si="3963"/>
        <v>1989.254558</v>
      </c>
      <c r="HJ431" s="524">
        <v>0.224147321887</v>
      </c>
      <c r="HK431" s="525">
        <f t="shared" si="3964"/>
        <v>445.8860818</v>
      </c>
      <c r="HL431" s="526">
        <f t="shared" si="3965"/>
        <v>1543.368477</v>
      </c>
      <c r="HM431" s="527"/>
      <c r="HN431" s="520">
        <v>14.0</v>
      </c>
      <c r="HO431" s="521" t="s">
        <v>48</v>
      </c>
      <c r="HP431" s="522" t="s">
        <v>135</v>
      </c>
      <c r="HQ431" s="522" t="s">
        <v>134</v>
      </c>
      <c r="HR431" s="523">
        <f>'Produksi dan Harga'!BT17</f>
        <v>6130.18</v>
      </c>
      <c r="HS431" s="523">
        <f t="shared" si="3966"/>
        <v>302329.8087</v>
      </c>
      <c r="HT431" s="523">
        <f t="shared" si="3967"/>
        <v>1853.336146</v>
      </c>
      <c r="HU431" s="524"/>
      <c r="HV431" s="523">
        <f t="shared" si="3968"/>
        <v>0</v>
      </c>
      <c r="HW431" s="524"/>
      <c r="HX431" s="523">
        <f>ADHB!HY431</f>
        <v>0</v>
      </c>
      <c r="HY431" s="523">
        <f t="shared" si="3969"/>
        <v>0</v>
      </c>
      <c r="HZ431" s="523">
        <f t="shared" si="3970"/>
        <v>1853.336146</v>
      </c>
      <c r="IA431" s="524">
        <v>0.224147321887</v>
      </c>
      <c r="IB431" s="525">
        <f t="shared" si="3971"/>
        <v>415.4203338</v>
      </c>
      <c r="IC431" s="526">
        <f t="shared" si="3972"/>
        <v>1437.915813</v>
      </c>
      <c r="ID431" s="527"/>
      <c r="IE431" s="520">
        <v>14.0</v>
      </c>
      <c r="IF431" s="521" t="s">
        <v>48</v>
      </c>
      <c r="IG431" s="522" t="s">
        <v>135</v>
      </c>
      <c r="IH431" s="522" t="s">
        <v>134</v>
      </c>
      <c r="II431" s="523">
        <f>'Produksi dan Harga'!BY17</f>
        <v>5524.88</v>
      </c>
      <c r="IJ431" s="523">
        <f t="shared" si="3973"/>
        <v>302329.8087</v>
      </c>
      <c r="IK431" s="523">
        <f t="shared" si="3974"/>
        <v>1670.335913</v>
      </c>
      <c r="IL431" s="524"/>
      <c r="IM431" s="523">
        <f t="shared" si="3975"/>
        <v>0</v>
      </c>
      <c r="IN431" s="524"/>
      <c r="IO431" s="523">
        <f>ADHB!IP431</f>
        <v>0</v>
      </c>
      <c r="IP431" s="523">
        <f t="shared" si="3976"/>
        <v>0</v>
      </c>
      <c r="IQ431" s="523">
        <f t="shared" si="3977"/>
        <v>1670.335913</v>
      </c>
      <c r="IR431" s="524">
        <v>0.224147321887</v>
      </c>
      <c r="IS431" s="525">
        <f t="shared" si="3978"/>
        <v>374.4013216</v>
      </c>
      <c r="IT431" s="526">
        <f t="shared" si="3979"/>
        <v>1295.934592</v>
      </c>
      <c r="IU431" s="527"/>
      <c r="IV431" s="520">
        <v>14.0</v>
      </c>
      <c r="IW431" s="521" t="s">
        <v>48</v>
      </c>
      <c r="IX431" s="522" t="s">
        <v>135</v>
      </c>
      <c r="IY431" s="522" t="s">
        <v>134</v>
      </c>
      <c r="IZ431" s="523">
        <f>'Produksi dan Harga'!CD17</f>
        <v>6856.05</v>
      </c>
      <c r="JA431" s="523">
        <f t="shared" si="3980"/>
        <v>302329.8087</v>
      </c>
      <c r="JB431" s="523">
        <f t="shared" si="3981"/>
        <v>2072.788285</v>
      </c>
      <c r="JC431" s="524"/>
      <c r="JD431" s="523">
        <f t="shared" si="3982"/>
        <v>0</v>
      </c>
      <c r="JE431" s="524"/>
      <c r="JF431" s="523">
        <f>ADHB!JG431</f>
        <v>0</v>
      </c>
      <c r="JG431" s="523">
        <f t="shared" si="3983"/>
        <v>0</v>
      </c>
      <c r="JH431" s="523">
        <f t="shared" si="3984"/>
        <v>2072.788285</v>
      </c>
      <c r="JI431" s="524">
        <v>0.224147321887</v>
      </c>
      <c r="JJ431" s="525">
        <f t="shared" si="3985"/>
        <v>464.6099428</v>
      </c>
      <c r="JK431" s="526">
        <f t="shared" si="3986"/>
        <v>1608.178342</v>
      </c>
      <c r="JL431" s="527"/>
      <c r="JM431" s="520">
        <v>14.0</v>
      </c>
      <c r="JN431" s="521" t="s">
        <v>48</v>
      </c>
      <c r="JO431" s="522" t="s">
        <v>135</v>
      </c>
      <c r="JP431" s="522" t="s">
        <v>134</v>
      </c>
      <c r="JQ431" s="523"/>
      <c r="JR431" s="523">
        <f t="shared" si="3987"/>
        <v>302329.8087</v>
      </c>
      <c r="JS431" s="523">
        <f t="shared" si="3988"/>
        <v>0</v>
      </c>
      <c r="JT431" s="524"/>
      <c r="JU431" s="523">
        <f t="shared" si="3989"/>
        <v>0</v>
      </c>
      <c r="JV431" s="524"/>
      <c r="JW431" s="523" t="str">
        <f>ADHB!LF431</f>
        <v/>
      </c>
      <c r="JX431" s="523">
        <f t="shared" si="3990"/>
        <v>0</v>
      </c>
      <c r="JY431" s="523">
        <f t="shared" si="3991"/>
        <v>0</v>
      </c>
      <c r="JZ431" s="524">
        <v>0.224147321887</v>
      </c>
      <c r="KA431" s="525">
        <f t="shared" si="3992"/>
        <v>0</v>
      </c>
      <c r="KB431" s="526">
        <f t="shared" si="3993"/>
        <v>0</v>
      </c>
      <c r="KC431" s="527"/>
      <c r="KD431" s="520">
        <v>14.0</v>
      </c>
      <c r="KE431" s="521" t="s">
        <v>48</v>
      </c>
      <c r="KF431" s="522" t="s">
        <v>135</v>
      </c>
      <c r="KG431" s="522" t="s">
        <v>134</v>
      </c>
      <c r="KH431" s="523"/>
      <c r="KI431" s="523">
        <f t="shared" si="3994"/>
        <v>302329.8087</v>
      </c>
      <c r="KJ431" s="523">
        <f t="shared" si="3995"/>
        <v>0</v>
      </c>
      <c r="KK431" s="524"/>
      <c r="KL431" s="523">
        <f t="shared" si="3996"/>
        <v>0</v>
      </c>
      <c r="KM431" s="524"/>
      <c r="KN431" s="523" t="str">
        <f>ADHB!LW431</f>
        <v/>
      </c>
      <c r="KO431" s="523">
        <f t="shared" si="3997"/>
        <v>0</v>
      </c>
      <c r="KP431" s="523">
        <f t="shared" si="3998"/>
        <v>0</v>
      </c>
      <c r="KQ431" s="524">
        <v>0.224147321887</v>
      </c>
      <c r="KR431" s="525">
        <f t="shared" si="3999"/>
        <v>0</v>
      </c>
      <c r="KS431" s="526">
        <f t="shared" si="4000"/>
        <v>0</v>
      </c>
      <c r="KT431" s="527"/>
      <c r="KU431" s="528"/>
    </row>
    <row r="432" ht="15.75" customHeight="1">
      <c r="A432" s="520">
        <v>15.0</v>
      </c>
      <c r="B432" s="521" t="s">
        <v>49</v>
      </c>
      <c r="C432" s="522" t="s">
        <v>133</v>
      </c>
      <c r="D432" s="522" t="s">
        <v>134</v>
      </c>
      <c r="E432" s="523">
        <f>'Produksi dan Harga'!G18</f>
        <v>0</v>
      </c>
      <c r="F432" s="523">
        <v>0.0</v>
      </c>
      <c r="G432" s="523">
        <f t="shared" si="3876"/>
        <v>0</v>
      </c>
      <c r="H432" s="524"/>
      <c r="I432" s="523">
        <f t="shared" si="3877"/>
        <v>0</v>
      </c>
      <c r="J432" s="524"/>
      <c r="K432" s="523">
        <f>ADHB!L432</f>
        <v>0</v>
      </c>
      <c r="L432" s="523">
        <f t="shared" si="3878"/>
        <v>0</v>
      </c>
      <c r="M432" s="523">
        <f t="shared" si="3879"/>
        <v>0</v>
      </c>
      <c r="N432" s="524">
        <v>0.224147321887</v>
      </c>
      <c r="O432" s="525">
        <f t="shared" si="3880"/>
        <v>0</v>
      </c>
      <c r="P432" s="526">
        <f t="shared" si="3881"/>
        <v>0</v>
      </c>
      <c r="Q432" s="527"/>
      <c r="R432" s="520">
        <v>15.0</v>
      </c>
      <c r="S432" s="521" t="s">
        <v>49</v>
      </c>
      <c r="T432" s="522" t="s">
        <v>133</v>
      </c>
      <c r="U432" s="522" t="s">
        <v>134</v>
      </c>
      <c r="V432" s="523">
        <f>'Produksi dan Harga'!L18</f>
        <v>0</v>
      </c>
      <c r="W432" s="523">
        <f t="shared" si="3882"/>
        <v>0</v>
      </c>
      <c r="X432" s="523">
        <f t="shared" si="3883"/>
        <v>0</v>
      </c>
      <c r="Y432" s="524"/>
      <c r="Z432" s="523">
        <f t="shared" si="3884"/>
        <v>0</v>
      </c>
      <c r="AA432" s="524"/>
      <c r="AB432" s="523">
        <f>ADHB!AC432</f>
        <v>0</v>
      </c>
      <c r="AC432" s="523">
        <f t="shared" si="3885"/>
        <v>0</v>
      </c>
      <c r="AD432" s="523">
        <f t="shared" si="3886"/>
        <v>0</v>
      </c>
      <c r="AE432" s="524">
        <v>0.224147321887</v>
      </c>
      <c r="AF432" s="525">
        <f t="shared" si="3887"/>
        <v>0</v>
      </c>
      <c r="AG432" s="526">
        <f t="shared" si="3888"/>
        <v>0</v>
      </c>
      <c r="AH432" s="527"/>
      <c r="AI432" s="520">
        <v>15.0</v>
      </c>
      <c r="AJ432" s="521" t="s">
        <v>49</v>
      </c>
      <c r="AK432" s="522" t="s">
        <v>133</v>
      </c>
      <c r="AL432" s="522" t="s">
        <v>134</v>
      </c>
      <c r="AM432" s="523">
        <f>'Produksi dan Harga'!Q18</f>
        <v>0</v>
      </c>
      <c r="AN432" s="523">
        <f t="shared" si="3889"/>
        <v>0</v>
      </c>
      <c r="AO432" s="523">
        <f t="shared" si="3890"/>
        <v>0</v>
      </c>
      <c r="AP432" s="524"/>
      <c r="AQ432" s="523">
        <f t="shared" si="3891"/>
        <v>0</v>
      </c>
      <c r="AR432" s="524"/>
      <c r="AS432" s="523">
        <f>ADHB!AT432</f>
        <v>0</v>
      </c>
      <c r="AT432" s="523">
        <f t="shared" si="3892"/>
        <v>0</v>
      </c>
      <c r="AU432" s="523">
        <f t="shared" si="3893"/>
        <v>0</v>
      </c>
      <c r="AV432" s="524">
        <v>0.224147321887</v>
      </c>
      <c r="AW432" s="525">
        <f t="shared" si="3894"/>
        <v>0</v>
      </c>
      <c r="AX432" s="526">
        <f t="shared" si="3895"/>
        <v>0</v>
      </c>
      <c r="AY432" s="527"/>
      <c r="AZ432" s="520">
        <v>15.0</v>
      </c>
      <c r="BA432" s="521" t="s">
        <v>49</v>
      </c>
      <c r="BB432" s="522" t="s">
        <v>133</v>
      </c>
      <c r="BC432" s="522" t="s">
        <v>134</v>
      </c>
      <c r="BD432" s="523">
        <f>'Produksi dan Harga'!V18</f>
        <v>0</v>
      </c>
      <c r="BE432" s="523">
        <f t="shared" si="3896"/>
        <v>0</v>
      </c>
      <c r="BF432" s="523">
        <f t="shared" si="3897"/>
        <v>0</v>
      </c>
      <c r="BG432" s="524"/>
      <c r="BH432" s="523">
        <f t="shared" si="3898"/>
        <v>0</v>
      </c>
      <c r="BI432" s="524"/>
      <c r="BJ432" s="523">
        <f>ADHB!BK432</f>
        <v>0</v>
      </c>
      <c r="BK432" s="523">
        <f t="shared" si="3899"/>
        <v>0</v>
      </c>
      <c r="BL432" s="523">
        <f t="shared" si="3900"/>
        <v>0</v>
      </c>
      <c r="BM432" s="524">
        <v>0.224147321887</v>
      </c>
      <c r="BN432" s="525">
        <f t="shared" si="3901"/>
        <v>0</v>
      </c>
      <c r="BO432" s="526">
        <f t="shared" si="3902"/>
        <v>0</v>
      </c>
      <c r="BP432" s="527"/>
      <c r="BQ432" s="520">
        <v>15.0</v>
      </c>
      <c r="BR432" s="521" t="s">
        <v>49</v>
      </c>
      <c r="BS432" s="522" t="s">
        <v>133</v>
      </c>
      <c r="BT432" s="522" t="s">
        <v>134</v>
      </c>
      <c r="BU432" s="523">
        <f>'Produksi dan Harga'!AA18</f>
        <v>0</v>
      </c>
      <c r="BV432" s="523">
        <f t="shared" si="3903"/>
        <v>0</v>
      </c>
      <c r="BW432" s="523">
        <f t="shared" si="3904"/>
        <v>0</v>
      </c>
      <c r="BX432" s="524"/>
      <c r="BY432" s="523">
        <f t="shared" si="3905"/>
        <v>0</v>
      </c>
      <c r="BZ432" s="524"/>
      <c r="CA432" s="523">
        <f>ADHB!CB432</f>
        <v>0</v>
      </c>
      <c r="CB432" s="523">
        <f t="shared" si="3906"/>
        <v>0</v>
      </c>
      <c r="CC432" s="523">
        <f t="shared" si="3907"/>
        <v>0</v>
      </c>
      <c r="CD432" s="524">
        <v>0.224147321887</v>
      </c>
      <c r="CE432" s="525">
        <f t="shared" si="3908"/>
        <v>0</v>
      </c>
      <c r="CF432" s="526">
        <f t="shared" si="3909"/>
        <v>0</v>
      </c>
      <c r="CG432" s="527"/>
      <c r="CH432" s="520">
        <v>15.0</v>
      </c>
      <c r="CI432" s="521" t="s">
        <v>49</v>
      </c>
      <c r="CJ432" s="522" t="s">
        <v>133</v>
      </c>
      <c r="CK432" s="522" t="s">
        <v>134</v>
      </c>
      <c r="CL432" s="523">
        <f>'Produksi dan Harga'!AF18</f>
        <v>0</v>
      </c>
      <c r="CM432" s="523">
        <f t="shared" si="3910"/>
        <v>0</v>
      </c>
      <c r="CN432" s="523">
        <f t="shared" si="3911"/>
        <v>0</v>
      </c>
      <c r="CO432" s="524"/>
      <c r="CP432" s="523">
        <f t="shared" si="3912"/>
        <v>0</v>
      </c>
      <c r="CQ432" s="524"/>
      <c r="CR432" s="523">
        <f>ADHB!CS432</f>
        <v>0</v>
      </c>
      <c r="CS432" s="523">
        <f t="shared" si="3913"/>
        <v>0</v>
      </c>
      <c r="CT432" s="523">
        <f t="shared" si="3914"/>
        <v>0</v>
      </c>
      <c r="CU432" s="524">
        <v>0.224147321887</v>
      </c>
      <c r="CV432" s="525">
        <f t="shared" si="3915"/>
        <v>0</v>
      </c>
      <c r="CW432" s="526">
        <f t="shared" si="3916"/>
        <v>0</v>
      </c>
      <c r="CX432" s="527"/>
      <c r="CY432" s="520">
        <v>15.0</v>
      </c>
      <c r="CZ432" s="521" t="s">
        <v>49</v>
      </c>
      <c r="DA432" s="522" t="s">
        <v>133</v>
      </c>
      <c r="DB432" s="522" t="s">
        <v>134</v>
      </c>
      <c r="DC432" s="523">
        <f>'Produksi dan Harga'!AK18</f>
        <v>0</v>
      </c>
      <c r="DD432" s="523">
        <f t="shared" si="3917"/>
        <v>0</v>
      </c>
      <c r="DE432" s="523">
        <f t="shared" si="3918"/>
        <v>0</v>
      </c>
      <c r="DF432" s="524"/>
      <c r="DG432" s="523">
        <f t="shared" si="3919"/>
        <v>0</v>
      </c>
      <c r="DH432" s="524"/>
      <c r="DI432" s="523">
        <f>ADHB!DJ432</f>
        <v>0</v>
      </c>
      <c r="DJ432" s="523">
        <f t="shared" si="3920"/>
        <v>0</v>
      </c>
      <c r="DK432" s="523">
        <f t="shared" si="3921"/>
        <v>0</v>
      </c>
      <c r="DL432" s="524">
        <v>0.224147321887</v>
      </c>
      <c r="DM432" s="525">
        <f t="shared" si="3922"/>
        <v>0</v>
      </c>
      <c r="DN432" s="526">
        <f t="shared" si="3923"/>
        <v>0</v>
      </c>
      <c r="DO432" s="527"/>
      <c r="DP432" s="520">
        <v>15.0</v>
      </c>
      <c r="DQ432" s="521" t="s">
        <v>49</v>
      </c>
      <c r="DR432" s="522" t="s">
        <v>133</v>
      </c>
      <c r="DS432" s="522" t="s">
        <v>134</v>
      </c>
      <c r="DT432" s="523">
        <f>'Produksi dan Harga'!AP18</f>
        <v>0</v>
      </c>
      <c r="DU432" s="523">
        <f t="shared" si="3924"/>
        <v>0</v>
      </c>
      <c r="DV432" s="523">
        <f t="shared" si="3925"/>
        <v>0</v>
      </c>
      <c r="DW432" s="524"/>
      <c r="DX432" s="523">
        <f t="shared" si="3926"/>
        <v>0</v>
      </c>
      <c r="DY432" s="524"/>
      <c r="DZ432" s="523">
        <f>ADHB!EA432</f>
        <v>0</v>
      </c>
      <c r="EA432" s="523">
        <f t="shared" si="3927"/>
        <v>0</v>
      </c>
      <c r="EB432" s="523">
        <f t="shared" si="3928"/>
        <v>0</v>
      </c>
      <c r="EC432" s="524">
        <v>0.224147321887</v>
      </c>
      <c r="ED432" s="525">
        <f t="shared" si="3929"/>
        <v>0</v>
      </c>
      <c r="EE432" s="526">
        <f t="shared" si="3930"/>
        <v>0</v>
      </c>
      <c r="EF432" s="527"/>
      <c r="EG432" s="520">
        <v>15.0</v>
      </c>
      <c r="EH432" s="521" t="s">
        <v>49</v>
      </c>
      <c r="EI432" s="522" t="s">
        <v>133</v>
      </c>
      <c r="EJ432" s="522" t="s">
        <v>134</v>
      </c>
      <c r="EK432" s="523">
        <f>'Produksi dan Harga'!AU18</f>
        <v>0</v>
      </c>
      <c r="EL432" s="523">
        <f t="shared" si="3931"/>
        <v>0</v>
      </c>
      <c r="EM432" s="523">
        <f t="shared" si="3932"/>
        <v>0</v>
      </c>
      <c r="EN432" s="524"/>
      <c r="EO432" s="523">
        <f t="shared" si="3933"/>
        <v>0</v>
      </c>
      <c r="EP432" s="524"/>
      <c r="EQ432" s="523">
        <f>ADHB!ER432</f>
        <v>0</v>
      </c>
      <c r="ER432" s="523">
        <f t="shared" si="3934"/>
        <v>0</v>
      </c>
      <c r="ES432" s="523">
        <f t="shared" si="3935"/>
        <v>0</v>
      </c>
      <c r="ET432" s="524">
        <v>0.224147321887</v>
      </c>
      <c r="EU432" s="525">
        <f t="shared" si="3936"/>
        <v>0</v>
      </c>
      <c r="EV432" s="526">
        <f t="shared" si="3937"/>
        <v>0</v>
      </c>
      <c r="EW432" s="527"/>
      <c r="EX432" s="520">
        <v>15.0</v>
      </c>
      <c r="EY432" s="521" t="s">
        <v>49</v>
      </c>
      <c r="EZ432" s="522" t="s">
        <v>133</v>
      </c>
      <c r="FA432" s="522" t="s">
        <v>134</v>
      </c>
      <c r="FB432" s="523">
        <f>'Produksi dan Harga'!AZ18</f>
        <v>0</v>
      </c>
      <c r="FC432" s="523">
        <f t="shared" si="3938"/>
        <v>0</v>
      </c>
      <c r="FD432" s="523">
        <f t="shared" si="3939"/>
        <v>0</v>
      </c>
      <c r="FE432" s="524"/>
      <c r="FF432" s="523">
        <f t="shared" si="3940"/>
        <v>0</v>
      </c>
      <c r="FG432" s="524"/>
      <c r="FH432" s="523">
        <f>ADHB!FI432</f>
        <v>0</v>
      </c>
      <c r="FI432" s="523">
        <f t="shared" si="3941"/>
        <v>0</v>
      </c>
      <c r="FJ432" s="523">
        <f t="shared" si="3942"/>
        <v>0</v>
      </c>
      <c r="FK432" s="524">
        <v>0.224147321887</v>
      </c>
      <c r="FL432" s="525">
        <f t="shared" si="3943"/>
        <v>0</v>
      </c>
      <c r="FM432" s="526">
        <f t="shared" si="3944"/>
        <v>0</v>
      </c>
      <c r="FN432" s="527"/>
      <c r="FO432" s="520">
        <v>15.0</v>
      </c>
      <c r="FP432" s="521" t="s">
        <v>49</v>
      </c>
      <c r="FQ432" s="522" t="s">
        <v>133</v>
      </c>
      <c r="FR432" s="522" t="s">
        <v>134</v>
      </c>
      <c r="FS432" s="523">
        <f>'Produksi dan Harga'!BE18</f>
        <v>0</v>
      </c>
      <c r="FT432" s="523">
        <f t="shared" si="3945"/>
        <v>0</v>
      </c>
      <c r="FU432" s="523">
        <f t="shared" si="3946"/>
        <v>0</v>
      </c>
      <c r="FV432" s="524"/>
      <c r="FW432" s="523">
        <f t="shared" si="3947"/>
        <v>0</v>
      </c>
      <c r="FX432" s="524"/>
      <c r="FY432" s="523">
        <f>ADHB!FZ432</f>
        <v>0</v>
      </c>
      <c r="FZ432" s="523">
        <f t="shared" si="3948"/>
        <v>0</v>
      </c>
      <c r="GA432" s="523">
        <f t="shared" si="3949"/>
        <v>0</v>
      </c>
      <c r="GB432" s="524">
        <v>0.224147321887</v>
      </c>
      <c r="GC432" s="525">
        <f t="shared" si="3950"/>
        <v>0</v>
      </c>
      <c r="GD432" s="526">
        <f t="shared" si="3951"/>
        <v>0</v>
      </c>
      <c r="GE432" s="527"/>
      <c r="GF432" s="520">
        <v>15.0</v>
      </c>
      <c r="GG432" s="521" t="s">
        <v>49</v>
      </c>
      <c r="GH432" s="522" t="s">
        <v>133</v>
      </c>
      <c r="GI432" s="522" t="s">
        <v>134</v>
      </c>
      <c r="GJ432" s="523">
        <f>'Produksi dan Harga'!BJ18</f>
        <v>0</v>
      </c>
      <c r="GK432" s="523">
        <f t="shared" si="3952"/>
        <v>0</v>
      </c>
      <c r="GL432" s="523">
        <f t="shared" si="3953"/>
        <v>0</v>
      </c>
      <c r="GM432" s="524"/>
      <c r="GN432" s="523">
        <f t="shared" si="3954"/>
        <v>0</v>
      </c>
      <c r="GO432" s="524"/>
      <c r="GP432" s="523">
        <f>ADHB!GQ432</f>
        <v>0</v>
      </c>
      <c r="GQ432" s="523">
        <f t="shared" si="3955"/>
        <v>0</v>
      </c>
      <c r="GR432" s="523">
        <f t="shared" si="3956"/>
        <v>0</v>
      </c>
      <c r="GS432" s="524">
        <v>0.224147321887</v>
      </c>
      <c r="GT432" s="525">
        <f t="shared" si="3957"/>
        <v>0</v>
      </c>
      <c r="GU432" s="526">
        <f t="shared" si="3958"/>
        <v>0</v>
      </c>
      <c r="GV432" s="527"/>
      <c r="GW432" s="520">
        <v>15.0</v>
      </c>
      <c r="GX432" s="521" t="s">
        <v>49</v>
      </c>
      <c r="GY432" s="522" t="s">
        <v>133</v>
      </c>
      <c r="GZ432" s="522" t="s">
        <v>134</v>
      </c>
      <c r="HA432" s="523">
        <f>'Produksi dan Harga'!BO18</f>
        <v>0</v>
      </c>
      <c r="HB432" s="523">
        <f t="shared" si="3959"/>
        <v>0</v>
      </c>
      <c r="HC432" s="523">
        <f t="shared" si="3960"/>
        <v>0</v>
      </c>
      <c r="HD432" s="524"/>
      <c r="HE432" s="523">
        <f t="shared" si="3961"/>
        <v>0</v>
      </c>
      <c r="HF432" s="524"/>
      <c r="HG432" s="523">
        <f>ADHB!HH432</f>
        <v>0</v>
      </c>
      <c r="HH432" s="523">
        <f t="shared" si="3962"/>
        <v>0</v>
      </c>
      <c r="HI432" s="523">
        <f t="shared" si="3963"/>
        <v>0</v>
      </c>
      <c r="HJ432" s="524">
        <v>0.224147321887</v>
      </c>
      <c r="HK432" s="525">
        <f t="shared" si="3964"/>
        <v>0</v>
      </c>
      <c r="HL432" s="526">
        <f t="shared" si="3965"/>
        <v>0</v>
      </c>
      <c r="HM432" s="527"/>
      <c r="HN432" s="520">
        <v>15.0</v>
      </c>
      <c r="HO432" s="521" t="s">
        <v>49</v>
      </c>
      <c r="HP432" s="522" t="s">
        <v>133</v>
      </c>
      <c r="HQ432" s="522" t="s">
        <v>134</v>
      </c>
      <c r="HR432" s="523" t="str">
        <f>'Produksi dan Harga'!BT18</f>
        <v/>
      </c>
      <c r="HS432" s="523">
        <f t="shared" si="3966"/>
        <v>0</v>
      </c>
      <c r="HT432" s="523">
        <f t="shared" si="3967"/>
        <v>0</v>
      </c>
      <c r="HU432" s="524"/>
      <c r="HV432" s="523">
        <f t="shared" si="3968"/>
        <v>0</v>
      </c>
      <c r="HW432" s="524"/>
      <c r="HX432" s="523">
        <f>ADHB!HY432</f>
        <v>0</v>
      </c>
      <c r="HY432" s="523">
        <f t="shared" si="3969"/>
        <v>0</v>
      </c>
      <c r="HZ432" s="523">
        <f t="shared" si="3970"/>
        <v>0</v>
      </c>
      <c r="IA432" s="524">
        <v>0.224147321887</v>
      </c>
      <c r="IB432" s="525">
        <f t="shared" si="3971"/>
        <v>0</v>
      </c>
      <c r="IC432" s="526">
        <f t="shared" si="3972"/>
        <v>0</v>
      </c>
      <c r="ID432" s="527"/>
      <c r="IE432" s="520">
        <v>15.0</v>
      </c>
      <c r="IF432" s="521" t="s">
        <v>49</v>
      </c>
      <c r="IG432" s="522" t="s">
        <v>133</v>
      </c>
      <c r="IH432" s="522" t="s">
        <v>134</v>
      </c>
      <c r="II432" s="523">
        <f>'Produksi dan Harga'!BY18</f>
        <v>0</v>
      </c>
      <c r="IJ432" s="523">
        <f t="shared" si="3973"/>
        <v>0</v>
      </c>
      <c r="IK432" s="523">
        <f t="shared" si="3974"/>
        <v>0</v>
      </c>
      <c r="IL432" s="524"/>
      <c r="IM432" s="523">
        <f t="shared" si="3975"/>
        <v>0</v>
      </c>
      <c r="IN432" s="524"/>
      <c r="IO432" s="523">
        <f>ADHB!IP432</f>
        <v>0</v>
      </c>
      <c r="IP432" s="523">
        <f t="shared" si="3976"/>
        <v>0</v>
      </c>
      <c r="IQ432" s="523">
        <f t="shared" si="3977"/>
        <v>0</v>
      </c>
      <c r="IR432" s="524">
        <v>0.224147321887</v>
      </c>
      <c r="IS432" s="525">
        <f t="shared" si="3978"/>
        <v>0</v>
      </c>
      <c r="IT432" s="526">
        <f t="shared" si="3979"/>
        <v>0</v>
      </c>
      <c r="IU432" s="527"/>
      <c r="IV432" s="520">
        <v>15.0</v>
      </c>
      <c r="IW432" s="521" t="s">
        <v>49</v>
      </c>
      <c r="IX432" s="522" t="s">
        <v>133</v>
      </c>
      <c r="IY432" s="522" t="s">
        <v>134</v>
      </c>
      <c r="IZ432" s="523" t="str">
        <f>'Produksi dan Harga'!CD18</f>
        <v/>
      </c>
      <c r="JA432" s="523">
        <f t="shared" si="3980"/>
        <v>0</v>
      </c>
      <c r="JB432" s="523">
        <f t="shared" si="3981"/>
        <v>0</v>
      </c>
      <c r="JC432" s="524"/>
      <c r="JD432" s="523">
        <f t="shared" si="3982"/>
        <v>0</v>
      </c>
      <c r="JE432" s="524"/>
      <c r="JF432" s="523">
        <f>ADHB!JG432</f>
        <v>0</v>
      </c>
      <c r="JG432" s="523">
        <f t="shared" si="3983"/>
        <v>0</v>
      </c>
      <c r="JH432" s="523">
        <f t="shared" si="3984"/>
        <v>0</v>
      </c>
      <c r="JI432" s="524">
        <v>0.224147321887</v>
      </c>
      <c r="JJ432" s="525">
        <f t="shared" si="3985"/>
        <v>0</v>
      </c>
      <c r="JK432" s="526">
        <f t="shared" si="3986"/>
        <v>0</v>
      </c>
      <c r="JL432" s="527"/>
      <c r="JM432" s="520">
        <v>15.0</v>
      </c>
      <c r="JN432" s="521" t="s">
        <v>49</v>
      </c>
      <c r="JO432" s="522" t="s">
        <v>133</v>
      </c>
      <c r="JP432" s="522" t="s">
        <v>134</v>
      </c>
      <c r="JQ432" s="523"/>
      <c r="JR432" s="523">
        <f t="shared" si="3987"/>
        <v>0</v>
      </c>
      <c r="JS432" s="523">
        <f t="shared" si="3988"/>
        <v>0</v>
      </c>
      <c r="JT432" s="524"/>
      <c r="JU432" s="523">
        <f t="shared" si="3989"/>
        <v>0</v>
      </c>
      <c r="JV432" s="524"/>
      <c r="JW432" s="523" t="str">
        <f>ADHB!LF432</f>
        <v/>
      </c>
      <c r="JX432" s="523">
        <f t="shared" si="3990"/>
        <v>0</v>
      </c>
      <c r="JY432" s="523">
        <f t="shared" si="3991"/>
        <v>0</v>
      </c>
      <c r="JZ432" s="524">
        <v>0.224147321887</v>
      </c>
      <c r="KA432" s="525">
        <f t="shared" si="3992"/>
        <v>0</v>
      </c>
      <c r="KB432" s="526">
        <f t="shared" si="3993"/>
        <v>0</v>
      </c>
      <c r="KC432" s="527"/>
      <c r="KD432" s="520">
        <v>15.0</v>
      </c>
      <c r="KE432" s="521" t="s">
        <v>49</v>
      </c>
      <c r="KF432" s="522" t="s">
        <v>133</v>
      </c>
      <c r="KG432" s="522" t="s">
        <v>134</v>
      </c>
      <c r="KH432" s="523"/>
      <c r="KI432" s="523">
        <f t="shared" si="3994"/>
        <v>0</v>
      </c>
      <c r="KJ432" s="523">
        <f t="shared" si="3995"/>
        <v>0</v>
      </c>
      <c r="KK432" s="524"/>
      <c r="KL432" s="523">
        <f t="shared" si="3996"/>
        <v>0</v>
      </c>
      <c r="KM432" s="524"/>
      <c r="KN432" s="523" t="str">
        <f>ADHB!LW432</f>
        <v/>
      </c>
      <c r="KO432" s="523">
        <f t="shared" si="3997"/>
        <v>0</v>
      </c>
      <c r="KP432" s="523">
        <f t="shared" si="3998"/>
        <v>0</v>
      </c>
      <c r="KQ432" s="524">
        <v>0.224147321887</v>
      </c>
      <c r="KR432" s="525">
        <f t="shared" si="3999"/>
        <v>0</v>
      </c>
      <c r="KS432" s="526">
        <f t="shared" si="4000"/>
        <v>0</v>
      </c>
      <c r="KT432" s="527"/>
      <c r="KU432" s="528"/>
    </row>
    <row r="433" ht="15.75" customHeight="1">
      <c r="A433" s="520">
        <v>16.0</v>
      </c>
      <c r="B433" s="521" t="s">
        <v>50</v>
      </c>
      <c r="C433" s="522" t="s">
        <v>137</v>
      </c>
      <c r="D433" s="522" t="s">
        <v>134</v>
      </c>
      <c r="E433" s="523">
        <f>'Produksi dan Harga'!G19</f>
        <v>388</v>
      </c>
      <c r="F433" s="523">
        <v>438442.3804798168</v>
      </c>
      <c r="G433" s="523">
        <f t="shared" si="3876"/>
        <v>170.1156436</v>
      </c>
      <c r="H433" s="524"/>
      <c r="I433" s="523">
        <f t="shared" si="3877"/>
        <v>0</v>
      </c>
      <c r="J433" s="524"/>
      <c r="K433" s="523">
        <f>ADHB!L433</f>
        <v>0</v>
      </c>
      <c r="L433" s="523">
        <f t="shared" si="3878"/>
        <v>0</v>
      </c>
      <c r="M433" s="523">
        <f t="shared" si="3879"/>
        <v>170.1156436</v>
      </c>
      <c r="N433" s="524">
        <v>0.224147321887</v>
      </c>
      <c r="O433" s="525">
        <f t="shared" si="3880"/>
        <v>38.13096593</v>
      </c>
      <c r="P433" s="526">
        <f t="shared" si="3881"/>
        <v>131.9846777</v>
      </c>
      <c r="Q433" s="527"/>
      <c r="R433" s="520">
        <v>16.0</v>
      </c>
      <c r="S433" s="521" t="s">
        <v>50</v>
      </c>
      <c r="T433" s="522" t="s">
        <v>137</v>
      </c>
      <c r="U433" s="522" t="s">
        <v>134</v>
      </c>
      <c r="V433" s="523">
        <f>'Produksi dan Harga'!L19</f>
        <v>290</v>
      </c>
      <c r="W433" s="523">
        <f t="shared" si="3882"/>
        <v>438442.3805</v>
      </c>
      <c r="X433" s="523">
        <f t="shared" si="3883"/>
        <v>127.1482903</v>
      </c>
      <c r="Y433" s="524"/>
      <c r="Z433" s="523">
        <f t="shared" si="3884"/>
        <v>0</v>
      </c>
      <c r="AA433" s="524"/>
      <c r="AB433" s="523">
        <f>ADHB!AC433</f>
        <v>0</v>
      </c>
      <c r="AC433" s="523">
        <f t="shared" si="3885"/>
        <v>0</v>
      </c>
      <c r="AD433" s="523">
        <f t="shared" si="3886"/>
        <v>127.1482903</v>
      </c>
      <c r="AE433" s="524">
        <v>0.224147321887</v>
      </c>
      <c r="AF433" s="525">
        <f t="shared" si="3887"/>
        <v>28.49994876</v>
      </c>
      <c r="AG433" s="526">
        <f t="shared" si="3888"/>
        <v>98.64834158</v>
      </c>
      <c r="AH433" s="527"/>
      <c r="AI433" s="520">
        <v>16.0</v>
      </c>
      <c r="AJ433" s="521" t="s">
        <v>50</v>
      </c>
      <c r="AK433" s="522" t="s">
        <v>137</v>
      </c>
      <c r="AL433" s="522" t="s">
        <v>134</v>
      </c>
      <c r="AM433" s="523">
        <f>'Produksi dan Harga'!Q19</f>
        <v>350</v>
      </c>
      <c r="AN433" s="523">
        <f t="shared" si="3889"/>
        <v>438442.3805</v>
      </c>
      <c r="AO433" s="523">
        <f t="shared" si="3890"/>
        <v>153.4548332</v>
      </c>
      <c r="AP433" s="524"/>
      <c r="AQ433" s="523">
        <f t="shared" si="3891"/>
        <v>0</v>
      </c>
      <c r="AR433" s="524"/>
      <c r="AS433" s="523">
        <f>ADHB!AT433</f>
        <v>0</v>
      </c>
      <c r="AT433" s="523">
        <f t="shared" si="3892"/>
        <v>0</v>
      </c>
      <c r="AU433" s="523">
        <f t="shared" si="3893"/>
        <v>153.4548332</v>
      </c>
      <c r="AV433" s="524">
        <v>0.224147321887</v>
      </c>
      <c r="AW433" s="525">
        <f t="shared" si="3894"/>
        <v>34.39648989</v>
      </c>
      <c r="AX433" s="526">
        <f t="shared" si="3895"/>
        <v>119.0583433</v>
      </c>
      <c r="AY433" s="527"/>
      <c r="AZ433" s="520">
        <v>16.0</v>
      </c>
      <c r="BA433" s="521" t="s">
        <v>50</v>
      </c>
      <c r="BB433" s="522" t="s">
        <v>137</v>
      </c>
      <c r="BC433" s="522" t="s">
        <v>134</v>
      </c>
      <c r="BD433" s="523">
        <f>'Produksi dan Harga'!V19</f>
        <v>228</v>
      </c>
      <c r="BE433" s="523">
        <f t="shared" si="3896"/>
        <v>438442.3805</v>
      </c>
      <c r="BF433" s="523">
        <f t="shared" si="3897"/>
        <v>99.96486275</v>
      </c>
      <c r="BG433" s="524"/>
      <c r="BH433" s="523">
        <f t="shared" si="3898"/>
        <v>0</v>
      </c>
      <c r="BI433" s="524"/>
      <c r="BJ433" s="523">
        <f>ADHB!BK433</f>
        <v>0</v>
      </c>
      <c r="BK433" s="523">
        <f t="shared" si="3899"/>
        <v>0</v>
      </c>
      <c r="BL433" s="523">
        <f t="shared" si="3900"/>
        <v>99.96486275</v>
      </c>
      <c r="BM433" s="524">
        <v>0.224147321887</v>
      </c>
      <c r="BN433" s="525">
        <f t="shared" si="3901"/>
        <v>22.40685627</v>
      </c>
      <c r="BO433" s="526">
        <f t="shared" si="3902"/>
        <v>77.55800648</v>
      </c>
      <c r="BP433" s="527"/>
      <c r="BQ433" s="520">
        <v>16.0</v>
      </c>
      <c r="BR433" s="521" t="s">
        <v>50</v>
      </c>
      <c r="BS433" s="522" t="s">
        <v>137</v>
      </c>
      <c r="BT433" s="522" t="s">
        <v>134</v>
      </c>
      <c r="BU433" s="523">
        <f>'Produksi dan Harga'!AA19</f>
        <v>122</v>
      </c>
      <c r="BV433" s="523">
        <f t="shared" si="3903"/>
        <v>438442.3805</v>
      </c>
      <c r="BW433" s="523">
        <f t="shared" si="3904"/>
        <v>53.48997042</v>
      </c>
      <c r="BX433" s="524"/>
      <c r="BY433" s="523">
        <f t="shared" si="3905"/>
        <v>0</v>
      </c>
      <c r="BZ433" s="524"/>
      <c r="CA433" s="523">
        <f>ADHB!CB433</f>
        <v>0</v>
      </c>
      <c r="CB433" s="523">
        <f t="shared" si="3906"/>
        <v>0</v>
      </c>
      <c r="CC433" s="523">
        <f t="shared" si="3907"/>
        <v>53.48997042</v>
      </c>
      <c r="CD433" s="524">
        <v>0.224147321887</v>
      </c>
      <c r="CE433" s="525">
        <f t="shared" si="3908"/>
        <v>11.98963362</v>
      </c>
      <c r="CF433" s="526">
        <f t="shared" si="3909"/>
        <v>41.5003368</v>
      </c>
      <c r="CG433" s="527"/>
      <c r="CH433" s="520">
        <v>16.0</v>
      </c>
      <c r="CI433" s="521" t="s">
        <v>50</v>
      </c>
      <c r="CJ433" s="522" t="s">
        <v>137</v>
      </c>
      <c r="CK433" s="522" t="s">
        <v>134</v>
      </c>
      <c r="CL433" s="523">
        <f>'Produksi dan Harga'!AF19</f>
        <v>13</v>
      </c>
      <c r="CM433" s="523">
        <f t="shared" si="3910"/>
        <v>438442.3805</v>
      </c>
      <c r="CN433" s="523">
        <f t="shared" si="3911"/>
        <v>5.699750946</v>
      </c>
      <c r="CO433" s="524"/>
      <c r="CP433" s="523">
        <f t="shared" si="3912"/>
        <v>0</v>
      </c>
      <c r="CQ433" s="524"/>
      <c r="CR433" s="523">
        <f>ADHB!CS433</f>
        <v>0</v>
      </c>
      <c r="CS433" s="523">
        <f t="shared" si="3913"/>
        <v>0</v>
      </c>
      <c r="CT433" s="523">
        <f t="shared" si="3914"/>
        <v>5.699750946</v>
      </c>
      <c r="CU433" s="524">
        <v>0.224147321887</v>
      </c>
      <c r="CV433" s="525">
        <f t="shared" si="3915"/>
        <v>1.27758391</v>
      </c>
      <c r="CW433" s="526">
        <f t="shared" si="3916"/>
        <v>4.422167036</v>
      </c>
      <c r="CX433" s="527"/>
      <c r="CY433" s="520">
        <v>16.0</v>
      </c>
      <c r="CZ433" s="521" t="s">
        <v>50</v>
      </c>
      <c r="DA433" s="522" t="s">
        <v>137</v>
      </c>
      <c r="DB433" s="522" t="s">
        <v>134</v>
      </c>
      <c r="DC433" s="523">
        <f>'Produksi dan Harga'!AK19</f>
        <v>33</v>
      </c>
      <c r="DD433" s="523">
        <f t="shared" si="3917"/>
        <v>438442.3805</v>
      </c>
      <c r="DE433" s="523">
        <f t="shared" si="3918"/>
        <v>14.46859856</v>
      </c>
      <c r="DF433" s="524"/>
      <c r="DG433" s="523">
        <f t="shared" si="3919"/>
        <v>0</v>
      </c>
      <c r="DH433" s="524"/>
      <c r="DI433" s="523">
        <f>ADHB!DJ433</f>
        <v>0</v>
      </c>
      <c r="DJ433" s="523">
        <f t="shared" si="3920"/>
        <v>0</v>
      </c>
      <c r="DK433" s="523">
        <f t="shared" si="3921"/>
        <v>14.46859856</v>
      </c>
      <c r="DL433" s="524">
        <v>0.224147321887</v>
      </c>
      <c r="DM433" s="525">
        <f t="shared" si="3922"/>
        <v>3.243097618</v>
      </c>
      <c r="DN433" s="526">
        <f t="shared" si="3923"/>
        <v>11.22550094</v>
      </c>
      <c r="DO433" s="527"/>
      <c r="DP433" s="520">
        <v>16.0</v>
      </c>
      <c r="DQ433" s="521" t="s">
        <v>50</v>
      </c>
      <c r="DR433" s="522" t="s">
        <v>137</v>
      </c>
      <c r="DS433" s="522" t="s">
        <v>134</v>
      </c>
      <c r="DT433" s="523">
        <f>'Produksi dan Harga'!AP19</f>
        <v>138</v>
      </c>
      <c r="DU433" s="523">
        <f t="shared" si="3924"/>
        <v>438442.3805</v>
      </c>
      <c r="DV433" s="523">
        <f t="shared" si="3925"/>
        <v>60.50504851</v>
      </c>
      <c r="DW433" s="524"/>
      <c r="DX433" s="523">
        <f t="shared" si="3926"/>
        <v>0</v>
      </c>
      <c r="DY433" s="524"/>
      <c r="DZ433" s="523">
        <f>ADHB!EA433</f>
        <v>0</v>
      </c>
      <c r="EA433" s="523">
        <f t="shared" si="3927"/>
        <v>0</v>
      </c>
      <c r="EB433" s="523">
        <f t="shared" si="3928"/>
        <v>60.50504851</v>
      </c>
      <c r="EC433" s="524">
        <v>0.224147321887</v>
      </c>
      <c r="ED433" s="525">
        <f t="shared" si="3929"/>
        <v>13.56204458</v>
      </c>
      <c r="EE433" s="526">
        <f t="shared" si="3930"/>
        <v>46.94300392</v>
      </c>
      <c r="EF433" s="527"/>
      <c r="EG433" s="520">
        <v>16.0</v>
      </c>
      <c r="EH433" s="521" t="s">
        <v>50</v>
      </c>
      <c r="EI433" s="522" t="s">
        <v>137</v>
      </c>
      <c r="EJ433" s="522" t="s">
        <v>134</v>
      </c>
      <c r="EK433" s="523">
        <f>'Produksi dan Harga'!AU19</f>
        <v>50</v>
      </c>
      <c r="EL433" s="523">
        <f t="shared" si="3931"/>
        <v>438442.3805</v>
      </c>
      <c r="EM433" s="523">
        <f t="shared" si="3932"/>
        <v>21.92211902</v>
      </c>
      <c r="EN433" s="524"/>
      <c r="EO433" s="523">
        <f t="shared" si="3933"/>
        <v>0</v>
      </c>
      <c r="EP433" s="524"/>
      <c r="EQ433" s="523">
        <f>ADHB!ER433</f>
        <v>0</v>
      </c>
      <c r="ER433" s="523">
        <f t="shared" si="3934"/>
        <v>0</v>
      </c>
      <c r="ES433" s="523">
        <f t="shared" si="3935"/>
        <v>21.92211902</v>
      </c>
      <c r="ET433" s="524">
        <v>0.224147321887</v>
      </c>
      <c r="EU433" s="525">
        <f t="shared" si="3936"/>
        <v>4.913784269</v>
      </c>
      <c r="EV433" s="526">
        <f t="shared" si="3937"/>
        <v>17.00833475</v>
      </c>
      <c r="EW433" s="527"/>
      <c r="EX433" s="520">
        <v>16.0</v>
      </c>
      <c r="EY433" s="521" t="s">
        <v>50</v>
      </c>
      <c r="EZ433" s="522" t="s">
        <v>137</v>
      </c>
      <c r="FA433" s="522" t="s">
        <v>134</v>
      </c>
      <c r="FB433" s="523">
        <f>'Produksi dan Harga'!AZ19</f>
        <v>66</v>
      </c>
      <c r="FC433" s="523">
        <f t="shared" si="3938"/>
        <v>438442.3805</v>
      </c>
      <c r="FD433" s="523">
        <f t="shared" si="3939"/>
        <v>28.93719711</v>
      </c>
      <c r="FE433" s="524"/>
      <c r="FF433" s="523">
        <f t="shared" si="3940"/>
        <v>0</v>
      </c>
      <c r="FG433" s="524"/>
      <c r="FH433" s="523">
        <f>ADHB!FI433</f>
        <v>0</v>
      </c>
      <c r="FI433" s="523">
        <f t="shared" si="3941"/>
        <v>0</v>
      </c>
      <c r="FJ433" s="523">
        <f t="shared" si="3942"/>
        <v>28.93719711</v>
      </c>
      <c r="FK433" s="524">
        <v>0.224147321887</v>
      </c>
      <c r="FL433" s="525">
        <f t="shared" si="3943"/>
        <v>6.486195235</v>
      </c>
      <c r="FM433" s="526">
        <f t="shared" si="3944"/>
        <v>22.45100188</v>
      </c>
      <c r="FN433" s="527"/>
      <c r="FO433" s="520">
        <v>16.0</v>
      </c>
      <c r="FP433" s="521" t="s">
        <v>50</v>
      </c>
      <c r="FQ433" s="522" t="s">
        <v>137</v>
      </c>
      <c r="FR433" s="522" t="s">
        <v>134</v>
      </c>
      <c r="FS433" s="523">
        <f>'Produksi dan Harga'!BE19</f>
        <v>42</v>
      </c>
      <c r="FT433" s="523">
        <f t="shared" si="3945"/>
        <v>438442.3805</v>
      </c>
      <c r="FU433" s="523">
        <f t="shared" si="3946"/>
        <v>18.41457998</v>
      </c>
      <c r="FV433" s="524"/>
      <c r="FW433" s="523">
        <f t="shared" si="3947"/>
        <v>0</v>
      </c>
      <c r="FX433" s="524"/>
      <c r="FY433" s="523">
        <f>ADHB!FZ433</f>
        <v>0</v>
      </c>
      <c r="FZ433" s="523">
        <f t="shared" si="3948"/>
        <v>0</v>
      </c>
      <c r="GA433" s="523">
        <f t="shared" si="3949"/>
        <v>18.41457998</v>
      </c>
      <c r="GB433" s="524">
        <v>0.224147321887</v>
      </c>
      <c r="GC433" s="525">
        <f t="shared" si="3950"/>
        <v>4.127578786</v>
      </c>
      <c r="GD433" s="526">
        <f t="shared" si="3951"/>
        <v>14.28700119</v>
      </c>
      <c r="GE433" s="527"/>
      <c r="GF433" s="520">
        <v>16.0</v>
      </c>
      <c r="GG433" s="521" t="s">
        <v>50</v>
      </c>
      <c r="GH433" s="522" t="s">
        <v>137</v>
      </c>
      <c r="GI433" s="522" t="s">
        <v>134</v>
      </c>
      <c r="GJ433" s="523">
        <f>'Produksi dan Harga'!BJ19</f>
        <v>0</v>
      </c>
      <c r="GK433" s="523">
        <f t="shared" si="3952"/>
        <v>438442.3805</v>
      </c>
      <c r="GL433" s="523">
        <f t="shared" si="3953"/>
        <v>0</v>
      </c>
      <c r="GM433" s="524"/>
      <c r="GN433" s="523">
        <f t="shared" si="3954"/>
        <v>0</v>
      </c>
      <c r="GO433" s="524"/>
      <c r="GP433" s="523">
        <f>ADHB!GQ433</f>
        <v>0</v>
      </c>
      <c r="GQ433" s="523">
        <f t="shared" si="3955"/>
        <v>0</v>
      </c>
      <c r="GR433" s="523">
        <f t="shared" si="3956"/>
        <v>0</v>
      </c>
      <c r="GS433" s="524">
        <v>0.224147321887</v>
      </c>
      <c r="GT433" s="525">
        <f t="shared" si="3957"/>
        <v>0</v>
      </c>
      <c r="GU433" s="526">
        <f t="shared" si="3958"/>
        <v>0</v>
      </c>
      <c r="GV433" s="527"/>
      <c r="GW433" s="520">
        <v>16.0</v>
      </c>
      <c r="GX433" s="521" t="s">
        <v>50</v>
      </c>
      <c r="GY433" s="522" t="s">
        <v>137</v>
      </c>
      <c r="GZ433" s="522" t="s">
        <v>134</v>
      </c>
      <c r="HA433" s="523">
        <f>'Produksi dan Harga'!BO19</f>
        <v>0</v>
      </c>
      <c r="HB433" s="523">
        <f t="shared" si="3959"/>
        <v>438442.3805</v>
      </c>
      <c r="HC433" s="523">
        <f t="shared" si="3960"/>
        <v>0</v>
      </c>
      <c r="HD433" s="524"/>
      <c r="HE433" s="523">
        <f t="shared" si="3961"/>
        <v>0</v>
      </c>
      <c r="HF433" s="524"/>
      <c r="HG433" s="523">
        <f>ADHB!HH433</f>
        <v>0</v>
      </c>
      <c r="HH433" s="523">
        <f t="shared" si="3962"/>
        <v>0</v>
      </c>
      <c r="HI433" s="523">
        <f t="shared" si="3963"/>
        <v>0</v>
      </c>
      <c r="HJ433" s="524">
        <v>0.224147321887</v>
      </c>
      <c r="HK433" s="525">
        <f t="shared" si="3964"/>
        <v>0</v>
      </c>
      <c r="HL433" s="526">
        <f t="shared" si="3965"/>
        <v>0</v>
      </c>
      <c r="HM433" s="527"/>
      <c r="HN433" s="520">
        <v>16.0</v>
      </c>
      <c r="HO433" s="521" t="s">
        <v>50</v>
      </c>
      <c r="HP433" s="522" t="s">
        <v>137</v>
      </c>
      <c r="HQ433" s="522" t="s">
        <v>134</v>
      </c>
      <c r="HR433" s="523" t="str">
        <f>'Produksi dan Harga'!BT19</f>
        <v/>
      </c>
      <c r="HS433" s="523">
        <f t="shared" si="3966"/>
        <v>438442.3805</v>
      </c>
      <c r="HT433" s="523">
        <f t="shared" si="3967"/>
        <v>0</v>
      </c>
      <c r="HU433" s="524"/>
      <c r="HV433" s="523">
        <f t="shared" si="3968"/>
        <v>0</v>
      </c>
      <c r="HW433" s="524"/>
      <c r="HX433" s="523">
        <f>ADHB!HY433</f>
        <v>0</v>
      </c>
      <c r="HY433" s="523">
        <f t="shared" si="3969"/>
        <v>0</v>
      </c>
      <c r="HZ433" s="523">
        <f t="shared" si="3970"/>
        <v>0</v>
      </c>
      <c r="IA433" s="524">
        <v>0.224147321887</v>
      </c>
      <c r="IB433" s="525">
        <f t="shared" si="3971"/>
        <v>0</v>
      </c>
      <c r="IC433" s="526">
        <f t="shared" si="3972"/>
        <v>0</v>
      </c>
      <c r="ID433" s="527"/>
      <c r="IE433" s="520">
        <v>16.0</v>
      </c>
      <c r="IF433" s="521" t="s">
        <v>50</v>
      </c>
      <c r="IG433" s="522" t="s">
        <v>137</v>
      </c>
      <c r="IH433" s="522" t="s">
        <v>134</v>
      </c>
      <c r="II433" s="523">
        <f>'Produksi dan Harga'!BY19</f>
        <v>0</v>
      </c>
      <c r="IJ433" s="523">
        <f t="shared" si="3973"/>
        <v>438442.3805</v>
      </c>
      <c r="IK433" s="523">
        <f t="shared" si="3974"/>
        <v>0</v>
      </c>
      <c r="IL433" s="524"/>
      <c r="IM433" s="523">
        <f t="shared" si="3975"/>
        <v>0</v>
      </c>
      <c r="IN433" s="524"/>
      <c r="IO433" s="523">
        <f>ADHB!IP433</f>
        <v>0</v>
      </c>
      <c r="IP433" s="523">
        <f t="shared" si="3976"/>
        <v>0</v>
      </c>
      <c r="IQ433" s="523">
        <f t="shared" si="3977"/>
        <v>0</v>
      </c>
      <c r="IR433" s="524">
        <v>0.224147321887</v>
      </c>
      <c r="IS433" s="525">
        <f t="shared" si="3978"/>
        <v>0</v>
      </c>
      <c r="IT433" s="526">
        <f t="shared" si="3979"/>
        <v>0</v>
      </c>
      <c r="IU433" s="527"/>
      <c r="IV433" s="520">
        <v>16.0</v>
      </c>
      <c r="IW433" s="521" t="s">
        <v>50</v>
      </c>
      <c r="IX433" s="522" t="s">
        <v>137</v>
      </c>
      <c r="IY433" s="522" t="s">
        <v>134</v>
      </c>
      <c r="IZ433" s="523" t="str">
        <f>'Produksi dan Harga'!CD19</f>
        <v/>
      </c>
      <c r="JA433" s="523">
        <f t="shared" si="3980"/>
        <v>438442.3805</v>
      </c>
      <c r="JB433" s="523">
        <f t="shared" si="3981"/>
        <v>0</v>
      </c>
      <c r="JC433" s="524"/>
      <c r="JD433" s="523">
        <f t="shared" si="3982"/>
        <v>0</v>
      </c>
      <c r="JE433" s="524"/>
      <c r="JF433" s="523">
        <f>ADHB!JG433</f>
        <v>0</v>
      </c>
      <c r="JG433" s="523">
        <f t="shared" si="3983"/>
        <v>0</v>
      </c>
      <c r="JH433" s="523">
        <f t="shared" si="3984"/>
        <v>0</v>
      </c>
      <c r="JI433" s="524">
        <v>0.224147321887</v>
      </c>
      <c r="JJ433" s="525">
        <f t="shared" si="3985"/>
        <v>0</v>
      </c>
      <c r="JK433" s="526">
        <f t="shared" si="3986"/>
        <v>0</v>
      </c>
      <c r="JL433" s="527"/>
      <c r="JM433" s="520">
        <v>16.0</v>
      </c>
      <c r="JN433" s="521" t="s">
        <v>50</v>
      </c>
      <c r="JO433" s="522" t="s">
        <v>137</v>
      </c>
      <c r="JP433" s="522" t="s">
        <v>134</v>
      </c>
      <c r="JQ433" s="523"/>
      <c r="JR433" s="523">
        <f t="shared" si="3987"/>
        <v>438442.3805</v>
      </c>
      <c r="JS433" s="523">
        <f t="shared" si="3988"/>
        <v>0</v>
      </c>
      <c r="JT433" s="524"/>
      <c r="JU433" s="523">
        <f t="shared" si="3989"/>
        <v>0</v>
      </c>
      <c r="JV433" s="524"/>
      <c r="JW433" s="523" t="str">
        <f>ADHB!LF433</f>
        <v/>
      </c>
      <c r="JX433" s="523">
        <f t="shared" si="3990"/>
        <v>0</v>
      </c>
      <c r="JY433" s="523">
        <f t="shared" si="3991"/>
        <v>0</v>
      </c>
      <c r="JZ433" s="524">
        <v>0.224147321887</v>
      </c>
      <c r="KA433" s="525">
        <f t="shared" si="3992"/>
        <v>0</v>
      </c>
      <c r="KB433" s="526">
        <f t="shared" si="3993"/>
        <v>0</v>
      </c>
      <c r="KC433" s="527"/>
      <c r="KD433" s="520">
        <v>16.0</v>
      </c>
      <c r="KE433" s="521" t="s">
        <v>50</v>
      </c>
      <c r="KF433" s="522" t="s">
        <v>137</v>
      </c>
      <c r="KG433" s="522" t="s">
        <v>134</v>
      </c>
      <c r="KH433" s="523"/>
      <c r="KI433" s="523">
        <f t="shared" si="3994"/>
        <v>438442.3805</v>
      </c>
      <c r="KJ433" s="523">
        <f t="shared" si="3995"/>
        <v>0</v>
      </c>
      <c r="KK433" s="524"/>
      <c r="KL433" s="523">
        <f t="shared" si="3996"/>
        <v>0</v>
      </c>
      <c r="KM433" s="524"/>
      <c r="KN433" s="523" t="str">
        <f>ADHB!LW433</f>
        <v/>
      </c>
      <c r="KO433" s="523">
        <f t="shared" si="3997"/>
        <v>0</v>
      </c>
      <c r="KP433" s="523">
        <f t="shared" si="3998"/>
        <v>0</v>
      </c>
      <c r="KQ433" s="524">
        <v>0.224147321887</v>
      </c>
      <c r="KR433" s="525">
        <f t="shared" si="3999"/>
        <v>0</v>
      </c>
      <c r="KS433" s="526">
        <f t="shared" si="4000"/>
        <v>0</v>
      </c>
      <c r="KT433" s="527"/>
      <c r="KU433" s="528"/>
    </row>
    <row r="434" ht="15.75" customHeight="1">
      <c r="A434" s="520">
        <v>17.0</v>
      </c>
      <c r="B434" s="521" t="s">
        <v>51</v>
      </c>
      <c r="C434" s="522" t="s">
        <v>136</v>
      </c>
      <c r="D434" s="522" t="s">
        <v>134</v>
      </c>
      <c r="E434" s="523">
        <f>'Produksi dan Harga'!G20</f>
        <v>5971</v>
      </c>
      <c r="F434" s="523">
        <v>356363.336637791</v>
      </c>
      <c r="G434" s="523">
        <f t="shared" si="3876"/>
        <v>2127.845483</v>
      </c>
      <c r="H434" s="524"/>
      <c r="I434" s="523">
        <f t="shared" si="3877"/>
        <v>0</v>
      </c>
      <c r="J434" s="524"/>
      <c r="K434" s="523">
        <f>ADHB!L434</f>
        <v>0</v>
      </c>
      <c r="L434" s="523">
        <f t="shared" si="3878"/>
        <v>0</v>
      </c>
      <c r="M434" s="523">
        <f t="shared" si="3879"/>
        <v>2127.845483</v>
      </c>
      <c r="N434" s="524">
        <v>0.224147321887</v>
      </c>
      <c r="O434" s="525">
        <f t="shared" si="3880"/>
        <v>476.9508664</v>
      </c>
      <c r="P434" s="526">
        <f t="shared" si="3881"/>
        <v>1650.894617</v>
      </c>
      <c r="Q434" s="527"/>
      <c r="R434" s="520">
        <v>17.0</v>
      </c>
      <c r="S434" s="521" t="s">
        <v>51</v>
      </c>
      <c r="T434" s="522" t="s">
        <v>136</v>
      </c>
      <c r="U434" s="522" t="s">
        <v>134</v>
      </c>
      <c r="V434" s="523">
        <f>'Produksi dan Harga'!L20</f>
        <v>3986</v>
      </c>
      <c r="W434" s="523">
        <f t="shared" si="3882"/>
        <v>356363.3366</v>
      </c>
      <c r="X434" s="523">
        <f t="shared" si="3883"/>
        <v>1420.46426</v>
      </c>
      <c r="Y434" s="524"/>
      <c r="Z434" s="523">
        <f t="shared" si="3884"/>
        <v>0</v>
      </c>
      <c r="AA434" s="524"/>
      <c r="AB434" s="523">
        <f>ADHB!AC434</f>
        <v>0</v>
      </c>
      <c r="AC434" s="523">
        <f t="shared" si="3885"/>
        <v>0</v>
      </c>
      <c r="AD434" s="523">
        <f t="shared" si="3886"/>
        <v>1420.46426</v>
      </c>
      <c r="AE434" s="524">
        <v>0.224147321887</v>
      </c>
      <c r="AF434" s="525">
        <f t="shared" si="3887"/>
        <v>318.3932597</v>
      </c>
      <c r="AG434" s="526">
        <f t="shared" si="3888"/>
        <v>1102.071</v>
      </c>
      <c r="AH434" s="527"/>
      <c r="AI434" s="520">
        <v>17.0</v>
      </c>
      <c r="AJ434" s="521" t="s">
        <v>51</v>
      </c>
      <c r="AK434" s="522" t="s">
        <v>136</v>
      </c>
      <c r="AL434" s="522" t="s">
        <v>134</v>
      </c>
      <c r="AM434" s="523">
        <f>'Produksi dan Harga'!Q20</f>
        <v>2929</v>
      </c>
      <c r="AN434" s="523">
        <f t="shared" si="3889"/>
        <v>356363.3366</v>
      </c>
      <c r="AO434" s="523">
        <f t="shared" si="3890"/>
        <v>1043.788213</v>
      </c>
      <c r="AP434" s="524"/>
      <c r="AQ434" s="523">
        <f t="shared" si="3891"/>
        <v>0</v>
      </c>
      <c r="AR434" s="524"/>
      <c r="AS434" s="523">
        <f>ADHB!AT434</f>
        <v>0</v>
      </c>
      <c r="AT434" s="523">
        <f t="shared" si="3892"/>
        <v>0</v>
      </c>
      <c r="AU434" s="523">
        <f t="shared" si="3893"/>
        <v>1043.788213</v>
      </c>
      <c r="AV434" s="524">
        <v>0.224147321887</v>
      </c>
      <c r="AW434" s="525">
        <f t="shared" si="3894"/>
        <v>233.9623326</v>
      </c>
      <c r="AX434" s="526">
        <f t="shared" si="3895"/>
        <v>809.8258804</v>
      </c>
      <c r="AY434" s="527"/>
      <c r="AZ434" s="520">
        <v>17.0</v>
      </c>
      <c r="BA434" s="521" t="s">
        <v>51</v>
      </c>
      <c r="BB434" s="522" t="s">
        <v>136</v>
      </c>
      <c r="BC434" s="522" t="s">
        <v>134</v>
      </c>
      <c r="BD434" s="523">
        <f>'Produksi dan Harga'!V20</f>
        <v>3435</v>
      </c>
      <c r="BE434" s="523">
        <f t="shared" si="3896"/>
        <v>356363.3366</v>
      </c>
      <c r="BF434" s="523">
        <f t="shared" si="3897"/>
        <v>1224.108061</v>
      </c>
      <c r="BG434" s="524"/>
      <c r="BH434" s="523">
        <f t="shared" si="3898"/>
        <v>0</v>
      </c>
      <c r="BI434" s="524"/>
      <c r="BJ434" s="523">
        <f>ADHB!BK434</f>
        <v>0</v>
      </c>
      <c r="BK434" s="523">
        <f t="shared" si="3899"/>
        <v>0</v>
      </c>
      <c r="BL434" s="523">
        <f t="shared" si="3900"/>
        <v>1224.108061</v>
      </c>
      <c r="BM434" s="524">
        <v>0.224147321887</v>
      </c>
      <c r="BN434" s="525">
        <f t="shared" si="3901"/>
        <v>274.3805437</v>
      </c>
      <c r="BO434" s="526">
        <f t="shared" si="3902"/>
        <v>949.7275177</v>
      </c>
      <c r="BP434" s="527"/>
      <c r="BQ434" s="520">
        <v>17.0</v>
      </c>
      <c r="BR434" s="521" t="s">
        <v>51</v>
      </c>
      <c r="BS434" s="522" t="s">
        <v>136</v>
      </c>
      <c r="BT434" s="522" t="s">
        <v>134</v>
      </c>
      <c r="BU434" s="523">
        <f>'Produksi dan Harga'!AA20</f>
        <v>1333</v>
      </c>
      <c r="BV434" s="523">
        <f t="shared" si="3903"/>
        <v>356363.3366</v>
      </c>
      <c r="BW434" s="523">
        <f t="shared" si="3904"/>
        <v>475.0323277</v>
      </c>
      <c r="BX434" s="524"/>
      <c r="BY434" s="523">
        <f t="shared" si="3905"/>
        <v>0</v>
      </c>
      <c r="BZ434" s="524"/>
      <c r="CA434" s="523">
        <f>ADHB!CB434</f>
        <v>0</v>
      </c>
      <c r="CB434" s="523">
        <f t="shared" si="3906"/>
        <v>0</v>
      </c>
      <c r="CC434" s="523">
        <f t="shared" si="3907"/>
        <v>475.0323277</v>
      </c>
      <c r="CD434" s="524">
        <v>0.224147321887</v>
      </c>
      <c r="CE434" s="525">
        <f t="shared" si="3908"/>
        <v>106.4772241</v>
      </c>
      <c r="CF434" s="526">
        <f t="shared" si="3909"/>
        <v>368.5551037</v>
      </c>
      <c r="CG434" s="527"/>
      <c r="CH434" s="520">
        <v>17.0</v>
      </c>
      <c r="CI434" s="521" t="s">
        <v>51</v>
      </c>
      <c r="CJ434" s="522" t="s">
        <v>136</v>
      </c>
      <c r="CK434" s="522" t="s">
        <v>134</v>
      </c>
      <c r="CL434" s="523">
        <f>'Produksi dan Harga'!AF20</f>
        <v>596</v>
      </c>
      <c r="CM434" s="523">
        <f t="shared" si="3910"/>
        <v>356363.3366</v>
      </c>
      <c r="CN434" s="523">
        <f t="shared" si="3911"/>
        <v>212.3925486</v>
      </c>
      <c r="CO434" s="524"/>
      <c r="CP434" s="523">
        <f t="shared" si="3912"/>
        <v>0</v>
      </c>
      <c r="CQ434" s="524"/>
      <c r="CR434" s="523">
        <f>ADHB!CS434</f>
        <v>0</v>
      </c>
      <c r="CS434" s="523">
        <f t="shared" si="3913"/>
        <v>0</v>
      </c>
      <c r="CT434" s="523">
        <f t="shared" si="3914"/>
        <v>212.3925486</v>
      </c>
      <c r="CU434" s="524">
        <v>0.224147321887</v>
      </c>
      <c r="CV434" s="525">
        <f t="shared" si="3915"/>
        <v>47.60722097</v>
      </c>
      <c r="CW434" s="526">
        <f t="shared" si="3916"/>
        <v>164.7853277</v>
      </c>
      <c r="CX434" s="527"/>
      <c r="CY434" s="520">
        <v>17.0</v>
      </c>
      <c r="CZ434" s="521" t="s">
        <v>51</v>
      </c>
      <c r="DA434" s="522" t="s">
        <v>136</v>
      </c>
      <c r="DB434" s="522" t="s">
        <v>134</v>
      </c>
      <c r="DC434" s="523">
        <f>'Produksi dan Harga'!AK20</f>
        <v>3382</v>
      </c>
      <c r="DD434" s="523">
        <f t="shared" si="3917"/>
        <v>356363.3366</v>
      </c>
      <c r="DE434" s="523">
        <f t="shared" si="3918"/>
        <v>1205.220805</v>
      </c>
      <c r="DF434" s="524"/>
      <c r="DG434" s="523">
        <f t="shared" si="3919"/>
        <v>0</v>
      </c>
      <c r="DH434" s="524"/>
      <c r="DI434" s="523">
        <f>ADHB!DJ434</f>
        <v>0</v>
      </c>
      <c r="DJ434" s="523">
        <f t="shared" si="3920"/>
        <v>0</v>
      </c>
      <c r="DK434" s="523">
        <f t="shared" si="3921"/>
        <v>1205.220805</v>
      </c>
      <c r="DL434" s="524">
        <v>0.224147321887</v>
      </c>
      <c r="DM434" s="525">
        <f t="shared" si="3922"/>
        <v>270.1470156</v>
      </c>
      <c r="DN434" s="526">
        <f t="shared" si="3923"/>
        <v>935.0737889</v>
      </c>
      <c r="DO434" s="527"/>
      <c r="DP434" s="520">
        <v>17.0</v>
      </c>
      <c r="DQ434" s="521" t="s">
        <v>51</v>
      </c>
      <c r="DR434" s="522" t="s">
        <v>136</v>
      </c>
      <c r="DS434" s="522" t="s">
        <v>134</v>
      </c>
      <c r="DT434" s="523">
        <f>'Produksi dan Harga'!AP20</f>
        <v>1464</v>
      </c>
      <c r="DU434" s="523">
        <f t="shared" si="3924"/>
        <v>356363.3366</v>
      </c>
      <c r="DV434" s="523">
        <f t="shared" si="3925"/>
        <v>521.7159248</v>
      </c>
      <c r="DW434" s="524"/>
      <c r="DX434" s="523">
        <f t="shared" si="3926"/>
        <v>0</v>
      </c>
      <c r="DY434" s="524"/>
      <c r="DZ434" s="523">
        <f>ADHB!EA434</f>
        <v>0</v>
      </c>
      <c r="EA434" s="523">
        <f t="shared" si="3927"/>
        <v>0</v>
      </c>
      <c r="EB434" s="523">
        <f t="shared" si="3928"/>
        <v>521.7159248</v>
      </c>
      <c r="EC434" s="524">
        <v>0.224147321887</v>
      </c>
      <c r="ED434" s="525">
        <f t="shared" si="3929"/>
        <v>116.9412273</v>
      </c>
      <c r="EE434" s="526">
        <f t="shared" si="3930"/>
        <v>404.7746975</v>
      </c>
      <c r="EF434" s="527"/>
      <c r="EG434" s="520">
        <v>17.0</v>
      </c>
      <c r="EH434" s="521" t="s">
        <v>51</v>
      </c>
      <c r="EI434" s="522" t="s">
        <v>136</v>
      </c>
      <c r="EJ434" s="522" t="s">
        <v>134</v>
      </c>
      <c r="EK434" s="523">
        <f>'Produksi dan Harga'!AU20</f>
        <v>1238</v>
      </c>
      <c r="EL434" s="523">
        <f t="shared" si="3931"/>
        <v>356363.3366</v>
      </c>
      <c r="EM434" s="523">
        <f t="shared" si="3932"/>
        <v>441.1778108</v>
      </c>
      <c r="EN434" s="524"/>
      <c r="EO434" s="523">
        <f t="shared" si="3933"/>
        <v>0</v>
      </c>
      <c r="EP434" s="524"/>
      <c r="EQ434" s="523">
        <f>ADHB!ER434</f>
        <v>0</v>
      </c>
      <c r="ER434" s="523">
        <f t="shared" si="3934"/>
        <v>0</v>
      </c>
      <c r="ES434" s="523">
        <f t="shared" si="3935"/>
        <v>441.1778108</v>
      </c>
      <c r="ET434" s="524">
        <v>0.224147321887</v>
      </c>
      <c r="EU434" s="525">
        <f t="shared" si="3936"/>
        <v>98.88882476</v>
      </c>
      <c r="EV434" s="526">
        <f t="shared" si="3937"/>
        <v>342.288986</v>
      </c>
      <c r="EW434" s="527"/>
      <c r="EX434" s="520">
        <v>17.0</v>
      </c>
      <c r="EY434" s="521" t="s">
        <v>51</v>
      </c>
      <c r="EZ434" s="522" t="s">
        <v>136</v>
      </c>
      <c r="FA434" s="522" t="s">
        <v>134</v>
      </c>
      <c r="FB434" s="523">
        <f>'Produksi dan Harga'!AZ20</f>
        <v>626</v>
      </c>
      <c r="FC434" s="523">
        <f t="shared" si="3938"/>
        <v>356363.3366</v>
      </c>
      <c r="FD434" s="523">
        <f t="shared" si="3939"/>
        <v>223.0834487</v>
      </c>
      <c r="FE434" s="524"/>
      <c r="FF434" s="523">
        <f t="shared" si="3940"/>
        <v>0</v>
      </c>
      <c r="FG434" s="524"/>
      <c r="FH434" s="523">
        <f>ADHB!FI434</f>
        <v>0</v>
      </c>
      <c r="FI434" s="523">
        <f t="shared" si="3941"/>
        <v>0</v>
      </c>
      <c r="FJ434" s="523">
        <f t="shared" si="3942"/>
        <v>223.0834487</v>
      </c>
      <c r="FK434" s="524">
        <v>0.224147321887</v>
      </c>
      <c r="FL434" s="525">
        <f t="shared" si="3943"/>
        <v>50.00355759</v>
      </c>
      <c r="FM434" s="526">
        <f t="shared" si="3944"/>
        <v>173.0798911</v>
      </c>
      <c r="FN434" s="527"/>
      <c r="FO434" s="520">
        <v>17.0</v>
      </c>
      <c r="FP434" s="521" t="s">
        <v>51</v>
      </c>
      <c r="FQ434" s="522" t="s">
        <v>136</v>
      </c>
      <c r="FR434" s="522" t="s">
        <v>134</v>
      </c>
      <c r="FS434" s="523">
        <f>'Produksi dan Harga'!BE20</f>
        <v>1293</v>
      </c>
      <c r="FT434" s="523">
        <f t="shared" si="3945"/>
        <v>356363.3366</v>
      </c>
      <c r="FU434" s="523">
        <f t="shared" si="3946"/>
        <v>460.7777943</v>
      </c>
      <c r="FV434" s="524"/>
      <c r="FW434" s="523">
        <f t="shared" si="3947"/>
        <v>0</v>
      </c>
      <c r="FX434" s="524"/>
      <c r="FY434" s="523">
        <f>ADHB!FZ434</f>
        <v>0</v>
      </c>
      <c r="FZ434" s="523">
        <f t="shared" si="3948"/>
        <v>0</v>
      </c>
      <c r="GA434" s="523">
        <f t="shared" si="3949"/>
        <v>460.7777943</v>
      </c>
      <c r="GB434" s="524">
        <v>0.224147321887</v>
      </c>
      <c r="GC434" s="525">
        <f t="shared" si="3950"/>
        <v>103.2821086</v>
      </c>
      <c r="GD434" s="526">
        <f t="shared" si="3951"/>
        <v>357.4956857</v>
      </c>
      <c r="GE434" s="527"/>
      <c r="GF434" s="520">
        <v>17.0</v>
      </c>
      <c r="GG434" s="521" t="s">
        <v>51</v>
      </c>
      <c r="GH434" s="522" t="s">
        <v>136</v>
      </c>
      <c r="GI434" s="522" t="s">
        <v>134</v>
      </c>
      <c r="GJ434" s="523">
        <f>'Produksi dan Harga'!BJ20</f>
        <v>1352.1</v>
      </c>
      <c r="GK434" s="523">
        <f t="shared" si="3952"/>
        <v>356363.3366</v>
      </c>
      <c r="GL434" s="523">
        <f t="shared" si="3953"/>
        <v>481.8388675</v>
      </c>
      <c r="GM434" s="524"/>
      <c r="GN434" s="523">
        <f t="shared" si="3954"/>
        <v>0</v>
      </c>
      <c r="GO434" s="524"/>
      <c r="GP434" s="523">
        <f>ADHB!GQ434</f>
        <v>0</v>
      </c>
      <c r="GQ434" s="523">
        <f t="shared" si="3955"/>
        <v>0</v>
      </c>
      <c r="GR434" s="523">
        <f t="shared" si="3956"/>
        <v>481.8388675</v>
      </c>
      <c r="GS434" s="524">
        <v>0.224147321887</v>
      </c>
      <c r="GT434" s="525">
        <f t="shared" si="3957"/>
        <v>108.0028917</v>
      </c>
      <c r="GU434" s="526">
        <f t="shared" si="3958"/>
        <v>373.8359757</v>
      </c>
      <c r="GV434" s="527"/>
      <c r="GW434" s="520">
        <v>17.0</v>
      </c>
      <c r="GX434" s="521" t="s">
        <v>51</v>
      </c>
      <c r="GY434" s="522" t="s">
        <v>136</v>
      </c>
      <c r="GZ434" s="522" t="s">
        <v>134</v>
      </c>
      <c r="HA434" s="523">
        <f>'Produksi dan Harga'!BO20</f>
        <v>1399.4</v>
      </c>
      <c r="HB434" s="523">
        <f t="shared" si="3959"/>
        <v>356363.3366</v>
      </c>
      <c r="HC434" s="523">
        <f t="shared" si="3960"/>
        <v>498.6948533</v>
      </c>
      <c r="HD434" s="524"/>
      <c r="HE434" s="523">
        <f t="shared" si="3961"/>
        <v>0</v>
      </c>
      <c r="HF434" s="524"/>
      <c r="HG434" s="523">
        <f>ADHB!HH434</f>
        <v>0</v>
      </c>
      <c r="HH434" s="523">
        <f t="shared" si="3962"/>
        <v>0</v>
      </c>
      <c r="HI434" s="523">
        <f t="shared" si="3963"/>
        <v>498.6948533</v>
      </c>
      <c r="HJ434" s="524">
        <v>0.224147321887</v>
      </c>
      <c r="HK434" s="525">
        <f t="shared" si="3964"/>
        <v>111.7811158</v>
      </c>
      <c r="HL434" s="526">
        <f t="shared" si="3965"/>
        <v>386.9137375</v>
      </c>
      <c r="HM434" s="527"/>
      <c r="HN434" s="520">
        <v>17.0</v>
      </c>
      <c r="HO434" s="521" t="s">
        <v>51</v>
      </c>
      <c r="HP434" s="522" t="s">
        <v>136</v>
      </c>
      <c r="HQ434" s="522" t="s">
        <v>134</v>
      </c>
      <c r="HR434" s="523">
        <f>'Produksi dan Harga'!BT20</f>
        <v>1274.38</v>
      </c>
      <c r="HS434" s="523">
        <f t="shared" si="3966"/>
        <v>356363.3366</v>
      </c>
      <c r="HT434" s="523">
        <f t="shared" si="3967"/>
        <v>454.1423089</v>
      </c>
      <c r="HU434" s="524"/>
      <c r="HV434" s="523">
        <f t="shared" si="3968"/>
        <v>0</v>
      </c>
      <c r="HW434" s="524"/>
      <c r="HX434" s="523">
        <f>ADHB!HY434</f>
        <v>0</v>
      </c>
      <c r="HY434" s="523">
        <f t="shared" si="3969"/>
        <v>0</v>
      </c>
      <c r="HZ434" s="523">
        <f t="shared" si="3970"/>
        <v>454.1423089</v>
      </c>
      <c r="IA434" s="524">
        <v>0.224147321887</v>
      </c>
      <c r="IB434" s="525">
        <f t="shared" si="3971"/>
        <v>101.7947823</v>
      </c>
      <c r="IC434" s="526">
        <f t="shared" si="3972"/>
        <v>352.3475266</v>
      </c>
      <c r="ID434" s="527"/>
      <c r="IE434" s="520">
        <v>17.0</v>
      </c>
      <c r="IF434" s="521" t="s">
        <v>51</v>
      </c>
      <c r="IG434" s="522" t="s">
        <v>136</v>
      </c>
      <c r="IH434" s="522" t="s">
        <v>134</v>
      </c>
      <c r="II434" s="523">
        <f>'Produksi dan Harga'!BY20</f>
        <v>2244.28</v>
      </c>
      <c r="IJ434" s="523">
        <f t="shared" si="3973"/>
        <v>356363.3366</v>
      </c>
      <c r="IK434" s="523">
        <f t="shared" si="3974"/>
        <v>799.7791091</v>
      </c>
      <c r="IL434" s="524"/>
      <c r="IM434" s="523">
        <f t="shared" si="3975"/>
        <v>0</v>
      </c>
      <c r="IN434" s="524"/>
      <c r="IO434" s="523">
        <f>ADHB!IP434</f>
        <v>0</v>
      </c>
      <c r="IP434" s="523">
        <f t="shared" si="3976"/>
        <v>0</v>
      </c>
      <c r="IQ434" s="523">
        <f t="shared" si="3977"/>
        <v>799.7791091</v>
      </c>
      <c r="IR434" s="524">
        <v>0.224147321887</v>
      </c>
      <c r="IS434" s="525">
        <f t="shared" si="3978"/>
        <v>179.2683454</v>
      </c>
      <c r="IT434" s="526">
        <f t="shared" si="3979"/>
        <v>620.5107637</v>
      </c>
      <c r="IU434" s="527"/>
      <c r="IV434" s="520">
        <v>17.0</v>
      </c>
      <c r="IW434" s="521" t="s">
        <v>51</v>
      </c>
      <c r="IX434" s="522" t="s">
        <v>136</v>
      </c>
      <c r="IY434" s="522" t="s">
        <v>134</v>
      </c>
      <c r="IZ434" s="523">
        <f>'Produksi dan Harga'!CD20</f>
        <v>817.2</v>
      </c>
      <c r="JA434" s="523">
        <f t="shared" si="3980"/>
        <v>356363.3366</v>
      </c>
      <c r="JB434" s="523">
        <f t="shared" si="3981"/>
        <v>291.2201187</v>
      </c>
      <c r="JC434" s="524"/>
      <c r="JD434" s="523">
        <f t="shared" si="3982"/>
        <v>0</v>
      </c>
      <c r="JE434" s="524"/>
      <c r="JF434" s="523">
        <f>ADHB!JG434</f>
        <v>0</v>
      </c>
      <c r="JG434" s="523">
        <f t="shared" si="3983"/>
        <v>0</v>
      </c>
      <c r="JH434" s="523">
        <f t="shared" si="3984"/>
        <v>291.2201187</v>
      </c>
      <c r="JI434" s="524">
        <v>0.224147321887</v>
      </c>
      <c r="JJ434" s="525">
        <f t="shared" si="3985"/>
        <v>65.27620969</v>
      </c>
      <c r="JK434" s="526">
        <f t="shared" si="3986"/>
        <v>225.943909</v>
      </c>
      <c r="JL434" s="527"/>
      <c r="JM434" s="520">
        <v>17.0</v>
      </c>
      <c r="JN434" s="521" t="s">
        <v>51</v>
      </c>
      <c r="JO434" s="522" t="s">
        <v>136</v>
      </c>
      <c r="JP434" s="522" t="s">
        <v>134</v>
      </c>
      <c r="JQ434" s="523"/>
      <c r="JR434" s="523">
        <f t="shared" si="3987"/>
        <v>356363.3366</v>
      </c>
      <c r="JS434" s="523">
        <f t="shared" si="3988"/>
        <v>0</v>
      </c>
      <c r="JT434" s="524"/>
      <c r="JU434" s="523">
        <f t="shared" si="3989"/>
        <v>0</v>
      </c>
      <c r="JV434" s="524"/>
      <c r="JW434" s="523" t="str">
        <f>ADHB!LF434</f>
        <v/>
      </c>
      <c r="JX434" s="523">
        <f t="shared" si="3990"/>
        <v>0</v>
      </c>
      <c r="JY434" s="523">
        <f t="shared" si="3991"/>
        <v>0</v>
      </c>
      <c r="JZ434" s="524">
        <v>0.224147321887</v>
      </c>
      <c r="KA434" s="525">
        <f t="shared" si="3992"/>
        <v>0</v>
      </c>
      <c r="KB434" s="526">
        <f t="shared" si="3993"/>
        <v>0</v>
      </c>
      <c r="KC434" s="527"/>
      <c r="KD434" s="520">
        <v>17.0</v>
      </c>
      <c r="KE434" s="521" t="s">
        <v>51</v>
      </c>
      <c r="KF434" s="522" t="s">
        <v>136</v>
      </c>
      <c r="KG434" s="522" t="s">
        <v>134</v>
      </c>
      <c r="KH434" s="523"/>
      <c r="KI434" s="523">
        <f t="shared" si="3994"/>
        <v>356363.3366</v>
      </c>
      <c r="KJ434" s="523">
        <f t="shared" si="3995"/>
        <v>0</v>
      </c>
      <c r="KK434" s="524"/>
      <c r="KL434" s="523">
        <f t="shared" si="3996"/>
        <v>0</v>
      </c>
      <c r="KM434" s="524"/>
      <c r="KN434" s="523" t="str">
        <f>ADHB!LW434</f>
        <v/>
      </c>
      <c r="KO434" s="523">
        <f t="shared" si="3997"/>
        <v>0</v>
      </c>
      <c r="KP434" s="523">
        <f t="shared" si="3998"/>
        <v>0</v>
      </c>
      <c r="KQ434" s="524">
        <v>0.224147321887</v>
      </c>
      <c r="KR434" s="525">
        <f t="shared" si="3999"/>
        <v>0</v>
      </c>
      <c r="KS434" s="526">
        <f t="shared" si="4000"/>
        <v>0</v>
      </c>
      <c r="KT434" s="527"/>
      <c r="KU434" s="528"/>
    </row>
    <row r="435" ht="15.75" customHeight="1">
      <c r="A435" s="520">
        <v>18.0</v>
      </c>
      <c r="B435" s="521" t="s">
        <v>52</v>
      </c>
      <c r="C435" s="522" t="s">
        <v>136</v>
      </c>
      <c r="D435" s="522" t="s">
        <v>134</v>
      </c>
      <c r="E435" s="523">
        <f>'Produksi dan Harga'!G21</f>
        <v>202</v>
      </c>
      <c r="F435" s="523">
        <v>416488.9484360644</v>
      </c>
      <c r="G435" s="523">
        <f t="shared" si="3876"/>
        <v>84.13076758</v>
      </c>
      <c r="H435" s="524"/>
      <c r="I435" s="523">
        <f t="shared" si="3877"/>
        <v>0</v>
      </c>
      <c r="J435" s="524"/>
      <c r="K435" s="523">
        <f>ADHB!L435</f>
        <v>0</v>
      </c>
      <c r="L435" s="523">
        <f t="shared" si="3878"/>
        <v>0</v>
      </c>
      <c r="M435" s="523">
        <f t="shared" si="3879"/>
        <v>84.13076758</v>
      </c>
      <c r="N435" s="524">
        <v>0.224147321887</v>
      </c>
      <c r="O435" s="525">
        <f t="shared" si="3880"/>
        <v>18.85768624</v>
      </c>
      <c r="P435" s="526">
        <f t="shared" si="3881"/>
        <v>65.27308134</v>
      </c>
      <c r="Q435" s="527"/>
      <c r="R435" s="520">
        <v>18.0</v>
      </c>
      <c r="S435" s="521" t="s">
        <v>52</v>
      </c>
      <c r="T435" s="522" t="s">
        <v>136</v>
      </c>
      <c r="U435" s="522" t="s">
        <v>134</v>
      </c>
      <c r="V435" s="523">
        <f>'Produksi dan Harga'!L21</f>
        <v>29</v>
      </c>
      <c r="W435" s="523">
        <f t="shared" si="3882"/>
        <v>416488.9484</v>
      </c>
      <c r="X435" s="523">
        <f t="shared" si="3883"/>
        <v>12.0781795</v>
      </c>
      <c r="Y435" s="524"/>
      <c r="Z435" s="523">
        <f t="shared" si="3884"/>
        <v>0</v>
      </c>
      <c r="AA435" s="524"/>
      <c r="AB435" s="523">
        <f>ADHB!AC435</f>
        <v>0</v>
      </c>
      <c r="AC435" s="523">
        <f t="shared" si="3885"/>
        <v>0</v>
      </c>
      <c r="AD435" s="523">
        <f t="shared" si="3886"/>
        <v>12.0781795</v>
      </c>
      <c r="AE435" s="524">
        <v>0.224147321887</v>
      </c>
      <c r="AF435" s="525">
        <f t="shared" si="3887"/>
        <v>2.707291589</v>
      </c>
      <c r="AG435" s="526">
        <f t="shared" si="3888"/>
        <v>9.370887915</v>
      </c>
      <c r="AH435" s="527"/>
      <c r="AI435" s="520">
        <v>18.0</v>
      </c>
      <c r="AJ435" s="521" t="s">
        <v>52</v>
      </c>
      <c r="AK435" s="522" t="s">
        <v>136</v>
      </c>
      <c r="AL435" s="522" t="s">
        <v>134</v>
      </c>
      <c r="AM435" s="523">
        <f>'Produksi dan Harga'!Q21</f>
        <v>23</v>
      </c>
      <c r="AN435" s="523">
        <f t="shared" si="3889"/>
        <v>416488.9484</v>
      </c>
      <c r="AO435" s="523">
        <f t="shared" si="3890"/>
        <v>9.579245814</v>
      </c>
      <c r="AP435" s="524"/>
      <c r="AQ435" s="523">
        <f t="shared" si="3891"/>
        <v>0</v>
      </c>
      <c r="AR435" s="524"/>
      <c r="AS435" s="523">
        <f>ADHB!AT435</f>
        <v>0</v>
      </c>
      <c r="AT435" s="523">
        <f t="shared" si="3892"/>
        <v>0</v>
      </c>
      <c r="AU435" s="523">
        <f t="shared" si="3893"/>
        <v>9.579245814</v>
      </c>
      <c r="AV435" s="524">
        <v>0.224147321887</v>
      </c>
      <c r="AW435" s="525">
        <f t="shared" si="3894"/>
        <v>2.147162295</v>
      </c>
      <c r="AX435" s="526">
        <f t="shared" si="3895"/>
        <v>7.432083519</v>
      </c>
      <c r="AY435" s="527"/>
      <c r="AZ435" s="520">
        <v>18.0</v>
      </c>
      <c r="BA435" s="521" t="s">
        <v>52</v>
      </c>
      <c r="BB435" s="522" t="s">
        <v>136</v>
      </c>
      <c r="BC435" s="522" t="s">
        <v>134</v>
      </c>
      <c r="BD435" s="523">
        <f>'Produksi dan Harga'!V21</f>
        <v>314</v>
      </c>
      <c r="BE435" s="523">
        <f t="shared" si="3896"/>
        <v>416488.9484</v>
      </c>
      <c r="BF435" s="523">
        <f t="shared" si="3897"/>
        <v>130.7775298</v>
      </c>
      <c r="BG435" s="524"/>
      <c r="BH435" s="523">
        <f t="shared" si="3898"/>
        <v>0</v>
      </c>
      <c r="BI435" s="524"/>
      <c r="BJ435" s="523">
        <f>ADHB!BK435</f>
        <v>0</v>
      </c>
      <c r="BK435" s="523">
        <f t="shared" si="3899"/>
        <v>0</v>
      </c>
      <c r="BL435" s="523">
        <f t="shared" si="3900"/>
        <v>130.7775298</v>
      </c>
      <c r="BM435" s="524">
        <v>0.224147321887</v>
      </c>
      <c r="BN435" s="525">
        <f t="shared" si="3901"/>
        <v>29.31343307</v>
      </c>
      <c r="BO435" s="526">
        <f t="shared" si="3902"/>
        <v>101.4640967</v>
      </c>
      <c r="BP435" s="527"/>
      <c r="BQ435" s="520">
        <v>18.0</v>
      </c>
      <c r="BR435" s="521" t="s">
        <v>52</v>
      </c>
      <c r="BS435" s="522" t="s">
        <v>136</v>
      </c>
      <c r="BT435" s="522" t="s">
        <v>134</v>
      </c>
      <c r="BU435" s="523">
        <f>'Produksi dan Harga'!AA21</f>
        <v>25</v>
      </c>
      <c r="BV435" s="523">
        <f t="shared" si="3903"/>
        <v>416488.9484</v>
      </c>
      <c r="BW435" s="523">
        <f t="shared" si="3904"/>
        <v>10.41222371</v>
      </c>
      <c r="BX435" s="524"/>
      <c r="BY435" s="523">
        <f t="shared" si="3905"/>
        <v>0</v>
      </c>
      <c r="BZ435" s="524"/>
      <c r="CA435" s="523">
        <f>ADHB!CB435</f>
        <v>0</v>
      </c>
      <c r="CB435" s="523">
        <f t="shared" si="3906"/>
        <v>0</v>
      </c>
      <c r="CC435" s="523">
        <f t="shared" si="3907"/>
        <v>10.41222371</v>
      </c>
      <c r="CD435" s="524">
        <v>0.224147321887</v>
      </c>
      <c r="CE435" s="525">
        <f t="shared" si="3908"/>
        <v>2.33387206</v>
      </c>
      <c r="CF435" s="526">
        <f t="shared" si="3909"/>
        <v>8.078351651</v>
      </c>
      <c r="CG435" s="527"/>
      <c r="CH435" s="520">
        <v>18.0</v>
      </c>
      <c r="CI435" s="521" t="s">
        <v>52</v>
      </c>
      <c r="CJ435" s="522" t="s">
        <v>136</v>
      </c>
      <c r="CK435" s="522" t="s">
        <v>134</v>
      </c>
      <c r="CL435" s="523">
        <f>'Produksi dan Harga'!AF21</f>
        <v>8</v>
      </c>
      <c r="CM435" s="523">
        <f t="shared" si="3910"/>
        <v>416488.9484</v>
      </c>
      <c r="CN435" s="523">
        <f t="shared" si="3911"/>
        <v>3.331911587</v>
      </c>
      <c r="CO435" s="524"/>
      <c r="CP435" s="523">
        <f t="shared" si="3912"/>
        <v>0</v>
      </c>
      <c r="CQ435" s="524"/>
      <c r="CR435" s="523">
        <f>ADHB!CS435</f>
        <v>0</v>
      </c>
      <c r="CS435" s="523">
        <f t="shared" si="3913"/>
        <v>0</v>
      </c>
      <c r="CT435" s="523">
        <f t="shared" si="3914"/>
        <v>3.331911587</v>
      </c>
      <c r="CU435" s="524">
        <v>0.224147321887</v>
      </c>
      <c r="CV435" s="525">
        <f t="shared" si="3915"/>
        <v>0.7468390591</v>
      </c>
      <c r="CW435" s="526">
        <f t="shared" si="3916"/>
        <v>2.585072528</v>
      </c>
      <c r="CX435" s="527"/>
      <c r="CY435" s="520">
        <v>18.0</v>
      </c>
      <c r="CZ435" s="521" t="s">
        <v>52</v>
      </c>
      <c r="DA435" s="522" t="s">
        <v>136</v>
      </c>
      <c r="DB435" s="522" t="s">
        <v>134</v>
      </c>
      <c r="DC435" s="523">
        <f>'Produksi dan Harga'!AK21</f>
        <v>10</v>
      </c>
      <c r="DD435" s="523">
        <f t="shared" si="3917"/>
        <v>416488.9484</v>
      </c>
      <c r="DE435" s="523">
        <f t="shared" si="3918"/>
        <v>4.164889484</v>
      </c>
      <c r="DF435" s="524"/>
      <c r="DG435" s="523">
        <f t="shared" si="3919"/>
        <v>0</v>
      </c>
      <c r="DH435" s="524"/>
      <c r="DI435" s="523">
        <f>ADHB!DJ435</f>
        <v>0</v>
      </c>
      <c r="DJ435" s="523">
        <f t="shared" si="3920"/>
        <v>0</v>
      </c>
      <c r="DK435" s="523">
        <f t="shared" si="3921"/>
        <v>4.164889484</v>
      </c>
      <c r="DL435" s="524">
        <v>0.224147321887</v>
      </c>
      <c r="DM435" s="525">
        <f t="shared" si="3922"/>
        <v>0.9335488239</v>
      </c>
      <c r="DN435" s="526">
        <f t="shared" si="3923"/>
        <v>3.23134066</v>
      </c>
      <c r="DO435" s="527"/>
      <c r="DP435" s="520">
        <v>18.0</v>
      </c>
      <c r="DQ435" s="521" t="s">
        <v>52</v>
      </c>
      <c r="DR435" s="522" t="s">
        <v>136</v>
      </c>
      <c r="DS435" s="522" t="s">
        <v>134</v>
      </c>
      <c r="DT435" s="523">
        <f>'Produksi dan Harga'!AP21</f>
        <v>61</v>
      </c>
      <c r="DU435" s="523">
        <f t="shared" si="3924"/>
        <v>416488.9484</v>
      </c>
      <c r="DV435" s="523">
        <f t="shared" si="3925"/>
        <v>25.40582585</v>
      </c>
      <c r="DW435" s="524"/>
      <c r="DX435" s="523">
        <f t="shared" si="3926"/>
        <v>0</v>
      </c>
      <c r="DY435" s="524"/>
      <c r="DZ435" s="523">
        <f>ADHB!EA435</f>
        <v>0</v>
      </c>
      <c r="EA435" s="523">
        <f t="shared" si="3927"/>
        <v>0</v>
      </c>
      <c r="EB435" s="523">
        <f t="shared" si="3928"/>
        <v>25.40582585</v>
      </c>
      <c r="EC435" s="524">
        <v>0.224147321887</v>
      </c>
      <c r="ED435" s="525">
        <f t="shared" si="3929"/>
        <v>5.694647826</v>
      </c>
      <c r="EE435" s="526">
        <f t="shared" si="3930"/>
        <v>19.71117803</v>
      </c>
      <c r="EF435" s="527"/>
      <c r="EG435" s="520">
        <v>18.0</v>
      </c>
      <c r="EH435" s="521" t="s">
        <v>52</v>
      </c>
      <c r="EI435" s="522" t="s">
        <v>136</v>
      </c>
      <c r="EJ435" s="522" t="s">
        <v>134</v>
      </c>
      <c r="EK435" s="523">
        <f>'Produksi dan Harga'!AU21</f>
        <v>72</v>
      </c>
      <c r="EL435" s="523">
        <f t="shared" si="3931"/>
        <v>416488.9484</v>
      </c>
      <c r="EM435" s="523">
        <f t="shared" si="3932"/>
        <v>29.98720429</v>
      </c>
      <c r="EN435" s="524"/>
      <c r="EO435" s="523">
        <f t="shared" si="3933"/>
        <v>0</v>
      </c>
      <c r="EP435" s="524"/>
      <c r="EQ435" s="523">
        <f>ADHB!ER435</f>
        <v>0</v>
      </c>
      <c r="ER435" s="523">
        <f t="shared" si="3934"/>
        <v>0</v>
      </c>
      <c r="ES435" s="523">
        <f t="shared" si="3935"/>
        <v>29.98720429</v>
      </c>
      <c r="ET435" s="524">
        <v>0.224147321887</v>
      </c>
      <c r="EU435" s="525">
        <f t="shared" si="3936"/>
        <v>6.721551532</v>
      </c>
      <c r="EV435" s="526">
        <f t="shared" si="3937"/>
        <v>23.26565276</v>
      </c>
      <c r="EW435" s="527"/>
      <c r="EX435" s="520">
        <v>18.0</v>
      </c>
      <c r="EY435" s="521" t="s">
        <v>52</v>
      </c>
      <c r="EZ435" s="522" t="s">
        <v>136</v>
      </c>
      <c r="FA435" s="522" t="s">
        <v>134</v>
      </c>
      <c r="FB435" s="523">
        <f>'Produksi dan Harga'!AZ21</f>
        <v>185</v>
      </c>
      <c r="FC435" s="523">
        <f t="shared" si="3938"/>
        <v>416488.9484</v>
      </c>
      <c r="FD435" s="523">
        <f t="shared" si="3939"/>
        <v>77.05045546</v>
      </c>
      <c r="FE435" s="524"/>
      <c r="FF435" s="523">
        <f t="shared" si="3940"/>
        <v>0</v>
      </c>
      <c r="FG435" s="524"/>
      <c r="FH435" s="523">
        <f>ADHB!FI435</f>
        <v>0</v>
      </c>
      <c r="FI435" s="523">
        <f t="shared" si="3941"/>
        <v>0</v>
      </c>
      <c r="FJ435" s="523">
        <f t="shared" si="3942"/>
        <v>77.05045546</v>
      </c>
      <c r="FK435" s="524">
        <v>0.224147321887</v>
      </c>
      <c r="FL435" s="525">
        <f t="shared" si="3943"/>
        <v>17.27065324</v>
      </c>
      <c r="FM435" s="526">
        <f t="shared" si="3944"/>
        <v>59.77980222</v>
      </c>
      <c r="FN435" s="527"/>
      <c r="FO435" s="520">
        <v>18.0</v>
      </c>
      <c r="FP435" s="521" t="s">
        <v>52</v>
      </c>
      <c r="FQ435" s="522" t="s">
        <v>136</v>
      </c>
      <c r="FR435" s="522" t="s">
        <v>134</v>
      </c>
      <c r="FS435" s="523">
        <f>'Produksi dan Harga'!BE21</f>
        <v>34</v>
      </c>
      <c r="FT435" s="523">
        <f t="shared" si="3945"/>
        <v>416488.9484</v>
      </c>
      <c r="FU435" s="523">
        <f t="shared" si="3946"/>
        <v>14.16062425</v>
      </c>
      <c r="FV435" s="524"/>
      <c r="FW435" s="523">
        <f t="shared" si="3947"/>
        <v>0</v>
      </c>
      <c r="FX435" s="524"/>
      <c r="FY435" s="523">
        <f>ADHB!FZ435</f>
        <v>0</v>
      </c>
      <c r="FZ435" s="523">
        <f t="shared" si="3948"/>
        <v>0</v>
      </c>
      <c r="GA435" s="523">
        <f t="shared" si="3949"/>
        <v>14.16062425</v>
      </c>
      <c r="GB435" s="524">
        <v>0.224147321887</v>
      </c>
      <c r="GC435" s="525">
        <f t="shared" si="3950"/>
        <v>3.174066001</v>
      </c>
      <c r="GD435" s="526">
        <f t="shared" si="3951"/>
        <v>10.98655825</v>
      </c>
      <c r="GE435" s="527"/>
      <c r="GF435" s="520">
        <v>18.0</v>
      </c>
      <c r="GG435" s="521" t="s">
        <v>52</v>
      </c>
      <c r="GH435" s="522" t="s">
        <v>136</v>
      </c>
      <c r="GI435" s="522" t="s">
        <v>134</v>
      </c>
      <c r="GJ435" s="523" t="str">
        <f>'Produksi dan Harga'!BJ21</f>
        <v>-</v>
      </c>
      <c r="GK435" s="523">
        <f t="shared" si="3952"/>
        <v>416488.9484</v>
      </c>
      <c r="GL435" s="523">
        <f t="shared" si="3953"/>
        <v>0</v>
      </c>
      <c r="GM435" s="524"/>
      <c r="GN435" s="523">
        <f t="shared" si="3954"/>
        <v>0</v>
      </c>
      <c r="GO435" s="524"/>
      <c r="GP435" s="523">
        <f>ADHB!GQ435</f>
        <v>0</v>
      </c>
      <c r="GQ435" s="523">
        <f t="shared" si="3955"/>
        <v>0</v>
      </c>
      <c r="GR435" s="523">
        <f t="shared" si="3956"/>
        <v>0</v>
      </c>
      <c r="GS435" s="524">
        <v>0.224147321887</v>
      </c>
      <c r="GT435" s="525">
        <f t="shared" si="3957"/>
        <v>0</v>
      </c>
      <c r="GU435" s="526">
        <f t="shared" si="3958"/>
        <v>0</v>
      </c>
      <c r="GV435" s="527"/>
      <c r="GW435" s="520">
        <v>18.0</v>
      </c>
      <c r="GX435" s="521" t="s">
        <v>52</v>
      </c>
      <c r="GY435" s="522" t="s">
        <v>136</v>
      </c>
      <c r="GZ435" s="522" t="s">
        <v>134</v>
      </c>
      <c r="HA435" s="523">
        <f>'Produksi dan Harga'!BO21</f>
        <v>39.4</v>
      </c>
      <c r="HB435" s="523">
        <f t="shared" si="3959"/>
        <v>416488.9484</v>
      </c>
      <c r="HC435" s="523">
        <f t="shared" si="3960"/>
        <v>16.40966457</v>
      </c>
      <c r="HD435" s="524"/>
      <c r="HE435" s="523">
        <f t="shared" si="3961"/>
        <v>0</v>
      </c>
      <c r="HF435" s="524"/>
      <c r="HG435" s="523">
        <f>ADHB!HH435</f>
        <v>0</v>
      </c>
      <c r="HH435" s="523">
        <f t="shared" si="3962"/>
        <v>0</v>
      </c>
      <c r="HI435" s="523">
        <f t="shared" si="3963"/>
        <v>16.40966457</v>
      </c>
      <c r="HJ435" s="524">
        <v>0.224147321887</v>
      </c>
      <c r="HK435" s="525">
        <f t="shared" si="3964"/>
        <v>3.678182366</v>
      </c>
      <c r="HL435" s="526">
        <f t="shared" si="3965"/>
        <v>12.7314822</v>
      </c>
      <c r="HM435" s="527"/>
      <c r="HN435" s="520">
        <v>18.0</v>
      </c>
      <c r="HO435" s="521" t="s">
        <v>52</v>
      </c>
      <c r="HP435" s="522" t="s">
        <v>136</v>
      </c>
      <c r="HQ435" s="522" t="s">
        <v>134</v>
      </c>
      <c r="HR435" s="523">
        <f>'Produksi dan Harga'!BT21</f>
        <v>22.5</v>
      </c>
      <c r="HS435" s="523">
        <f t="shared" si="3966"/>
        <v>416488.9484</v>
      </c>
      <c r="HT435" s="523">
        <f t="shared" si="3967"/>
        <v>9.37100134</v>
      </c>
      <c r="HU435" s="524"/>
      <c r="HV435" s="523">
        <f t="shared" si="3968"/>
        <v>0</v>
      </c>
      <c r="HW435" s="524"/>
      <c r="HX435" s="523">
        <f>ADHB!HY435</f>
        <v>0</v>
      </c>
      <c r="HY435" s="523">
        <f t="shared" si="3969"/>
        <v>0</v>
      </c>
      <c r="HZ435" s="523">
        <f t="shared" si="3970"/>
        <v>9.37100134</v>
      </c>
      <c r="IA435" s="524">
        <v>0.224147321887</v>
      </c>
      <c r="IB435" s="525">
        <f t="shared" si="3971"/>
        <v>2.100484854</v>
      </c>
      <c r="IC435" s="526">
        <f t="shared" si="3972"/>
        <v>7.270516486</v>
      </c>
      <c r="ID435" s="527"/>
      <c r="IE435" s="520">
        <v>18.0</v>
      </c>
      <c r="IF435" s="521" t="s">
        <v>52</v>
      </c>
      <c r="IG435" s="522" t="s">
        <v>136</v>
      </c>
      <c r="IH435" s="522" t="s">
        <v>134</v>
      </c>
      <c r="II435" s="523">
        <f>'Produksi dan Harga'!BY21</f>
        <v>84</v>
      </c>
      <c r="IJ435" s="523">
        <f t="shared" si="3973"/>
        <v>416488.9484</v>
      </c>
      <c r="IK435" s="523">
        <f t="shared" si="3974"/>
        <v>34.98507167</v>
      </c>
      <c r="IL435" s="524"/>
      <c r="IM435" s="523">
        <f t="shared" si="3975"/>
        <v>0</v>
      </c>
      <c r="IN435" s="524"/>
      <c r="IO435" s="523">
        <f>ADHB!IP435</f>
        <v>0</v>
      </c>
      <c r="IP435" s="523">
        <f t="shared" si="3976"/>
        <v>0</v>
      </c>
      <c r="IQ435" s="523">
        <f t="shared" si="3977"/>
        <v>34.98507167</v>
      </c>
      <c r="IR435" s="524">
        <v>0.224147321887</v>
      </c>
      <c r="IS435" s="525">
        <f t="shared" si="3978"/>
        <v>7.841810121</v>
      </c>
      <c r="IT435" s="526">
        <f t="shared" si="3979"/>
        <v>27.14326155</v>
      </c>
      <c r="IU435" s="527"/>
      <c r="IV435" s="520">
        <v>18.0</v>
      </c>
      <c r="IW435" s="521" t="s">
        <v>52</v>
      </c>
      <c r="IX435" s="522" t="s">
        <v>136</v>
      </c>
      <c r="IY435" s="522" t="s">
        <v>134</v>
      </c>
      <c r="IZ435" s="523" t="str">
        <f>'Produksi dan Harga'!CD21</f>
        <v>-</v>
      </c>
      <c r="JA435" s="523">
        <f t="shared" si="3980"/>
        <v>416488.9484</v>
      </c>
      <c r="JB435" s="523">
        <f t="shared" si="3981"/>
        <v>0</v>
      </c>
      <c r="JC435" s="524"/>
      <c r="JD435" s="523">
        <f t="shared" si="3982"/>
        <v>0</v>
      </c>
      <c r="JE435" s="524"/>
      <c r="JF435" s="523">
        <f>ADHB!JG435</f>
        <v>0</v>
      </c>
      <c r="JG435" s="523">
        <f t="shared" si="3983"/>
        <v>0</v>
      </c>
      <c r="JH435" s="523">
        <f t="shared" si="3984"/>
        <v>0</v>
      </c>
      <c r="JI435" s="524">
        <v>0.224147321887</v>
      </c>
      <c r="JJ435" s="525">
        <f t="shared" si="3985"/>
        <v>0</v>
      </c>
      <c r="JK435" s="526">
        <f t="shared" si="3986"/>
        <v>0</v>
      </c>
      <c r="JL435" s="527"/>
      <c r="JM435" s="520">
        <v>18.0</v>
      </c>
      <c r="JN435" s="521" t="s">
        <v>52</v>
      </c>
      <c r="JO435" s="522" t="s">
        <v>136</v>
      </c>
      <c r="JP435" s="522" t="s">
        <v>134</v>
      </c>
      <c r="JQ435" s="523"/>
      <c r="JR435" s="523">
        <f t="shared" si="3987"/>
        <v>416488.9484</v>
      </c>
      <c r="JS435" s="523">
        <f t="shared" si="3988"/>
        <v>0</v>
      </c>
      <c r="JT435" s="524"/>
      <c r="JU435" s="523">
        <f t="shared" si="3989"/>
        <v>0</v>
      </c>
      <c r="JV435" s="524"/>
      <c r="JW435" s="523" t="str">
        <f>ADHB!LF435</f>
        <v/>
      </c>
      <c r="JX435" s="523">
        <f t="shared" si="3990"/>
        <v>0</v>
      </c>
      <c r="JY435" s="523">
        <f t="shared" si="3991"/>
        <v>0</v>
      </c>
      <c r="JZ435" s="524">
        <v>0.224147321887</v>
      </c>
      <c r="KA435" s="525">
        <f t="shared" si="3992"/>
        <v>0</v>
      </c>
      <c r="KB435" s="526">
        <f t="shared" si="3993"/>
        <v>0</v>
      </c>
      <c r="KC435" s="527"/>
      <c r="KD435" s="520">
        <v>18.0</v>
      </c>
      <c r="KE435" s="521" t="s">
        <v>52</v>
      </c>
      <c r="KF435" s="522" t="s">
        <v>136</v>
      </c>
      <c r="KG435" s="522" t="s">
        <v>134</v>
      </c>
      <c r="KH435" s="523"/>
      <c r="KI435" s="523">
        <f t="shared" si="3994"/>
        <v>416488.9484</v>
      </c>
      <c r="KJ435" s="523">
        <f t="shared" si="3995"/>
        <v>0</v>
      </c>
      <c r="KK435" s="524"/>
      <c r="KL435" s="523">
        <f t="shared" si="3996"/>
        <v>0</v>
      </c>
      <c r="KM435" s="524"/>
      <c r="KN435" s="523" t="str">
        <f>ADHB!LW435</f>
        <v/>
      </c>
      <c r="KO435" s="523">
        <f t="shared" si="3997"/>
        <v>0</v>
      </c>
      <c r="KP435" s="523">
        <f t="shared" si="3998"/>
        <v>0</v>
      </c>
      <c r="KQ435" s="524">
        <v>0.224147321887</v>
      </c>
      <c r="KR435" s="525">
        <f t="shared" si="3999"/>
        <v>0</v>
      </c>
      <c r="KS435" s="526">
        <f t="shared" si="4000"/>
        <v>0</v>
      </c>
      <c r="KT435" s="527"/>
      <c r="KU435" s="528"/>
    </row>
    <row r="436" ht="15.75" customHeight="1">
      <c r="A436" s="520">
        <v>19.0</v>
      </c>
      <c r="B436" s="521" t="s">
        <v>53</v>
      </c>
      <c r="C436" s="522" t="s">
        <v>132</v>
      </c>
      <c r="D436" s="522" t="s">
        <v>134</v>
      </c>
      <c r="E436" s="523">
        <f>'Produksi dan Harga'!G22</f>
        <v>0</v>
      </c>
      <c r="F436" s="523">
        <v>600809.4891989394</v>
      </c>
      <c r="G436" s="523">
        <f t="shared" si="3876"/>
        <v>0</v>
      </c>
      <c r="H436" s="524"/>
      <c r="I436" s="523">
        <f t="shared" si="3877"/>
        <v>0</v>
      </c>
      <c r="J436" s="524"/>
      <c r="K436" s="523">
        <f>ADHB!L436</f>
        <v>0</v>
      </c>
      <c r="L436" s="523">
        <f t="shared" si="3878"/>
        <v>0</v>
      </c>
      <c r="M436" s="523">
        <f t="shared" si="3879"/>
        <v>0</v>
      </c>
      <c r="N436" s="524">
        <v>0.3885051169590643</v>
      </c>
      <c r="O436" s="525">
        <f t="shared" si="3880"/>
        <v>0</v>
      </c>
      <c r="P436" s="526">
        <f t="shared" si="3881"/>
        <v>0</v>
      </c>
      <c r="Q436" s="527"/>
      <c r="R436" s="520">
        <v>19.0</v>
      </c>
      <c r="S436" s="521" t="s">
        <v>53</v>
      </c>
      <c r="T436" s="522" t="s">
        <v>132</v>
      </c>
      <c r="U436" s="522" t="s">
        <v>134</v>
      </c>
      <c r="V436" s="523">
        <f>'Produksi dan Harga'!L22</f>
        <v>0</v>
      </c>
      <c r="W436" s="523">
        <f t="shared" si="3882"/>
        <v>600809.4892</v>
      </c>
      <c r="X436" s="523">
        <f t="shared" si="3883"/>
        <v>0</v>
      </c>
      <c r="Y436" s="524"/>
      <c r="Z436" s="523">
        <f t="shared" si="3884"/>
        <v>0</v>
      </c>
      <c r="AA436" s="524"/>
      <c r="AB436" s="523">
        <f>ADHB!AC436</f>
        <v>0</v>
      </c>
      <c r="AC436" s="523">
        <f t="shared" si="3885"/>
        <v>0</v>
      </c>
      <c r="AD436" s="523">
        <f t="shared" si="3886"/>
        <v>0</v>
      </c>
      <c r="AE436" s="524">
        <v>0.3885051169590643</v>
      </c>
      <c r="AF436" s="525">
        <f t="shared" si="3887"/>
        <v>0</v>
      </c>
      <c r="AG436" s="526">
        <f t="shared" si="3888"/>
        <v>0</v>
      </c>
      <c r="AH436" s="527"/>
      <c r="AI436" s="520">
        <v>19.0</v>
      </c>
      <c r="AJ436" s="521" t="s">
        <v>53</v>
      </c>
      <c r="AK436" s="522" t="s">
        <v>132</v>
      </c>
      <c r="AL436" s="522" t="s">
        <v>134</v>
      </c>
      <c r="AM436" s="523">
        <f>'Produksi dan Harga'!Q22</f>
        <v>0</v>
      </c>
      <c r="AN436" s="523">
        <f t="shared" si="3889"/>
        <v>600809.4892</v>
      </c>
      <c r="AO436" s="523">
        <f t="shared" si="3890"/>
        <v>0</v>
      </c>
      <c r="AP436" s="524"/>
      <c r="AQ436" s="523">
        <f t="shared" si="3891"/>
        <v>0</v>
      </c>
      <c r="AR436" s="524"/>
      <c r="AS436" s="523">
        <f>ADHB!AT436</f>
        <v>0</v>
      </c>
      <c r="AT436" s="523">
        <f t="shared" si="3892"/>
        <v>0</v>
      </c>
      <c r="AU436" s="523">
        <f t="shared" si="3893"/>
        <v>0</v>
      </c>
      <c r="AV436" s="524">
        <v>0.3885051169590643</v>
      </c>
      <c r="AW436" s="525">
        <f t="shared" si="3894"/>
        <v>0</v>
      </c>
      <c r="AX436" s="526">
        <f t="shared" si="3895"/>
        <v>0</v>
      </c>
      <c r="AY436" s="527"/>
      <c r="AZ436" s="520">
        <v>19.0</v>
      </c>
      <c r="BA436" s="521" t="s">
        <v>53</v>
      </c>
      <c r="BB436" s="522" t="s">
        <v>132</v>
      </c>
      <c r="BC436" s="522" t="s">
        <v>134</v>
      </c>
      <c r="BD436" s="523">
        <f>'Produksi dan Harga'!V22</f>
        <v>0</v>
      </c>
      <c r="BE436" s="523">
        <f t="shared" si="3896"/>
        <v>600809.4892</v>
      </c>
      <c r="BF436" s="523">
        <f t="shared" si="3897"/>
        <v>0</v>
      </c>
      <c r="BG436" s="524"/>
      <c r="BH436" s="523">
        <f t="shared" si="3898"/>
        <v>0</v>
      </c>
      <c r="BI436" s="524"/>
      <c r="BJ436" s="523">
        <f>ADHB!BK436</f>
        <v>0</v>
      </c>
      <c r="BK436" s="523">
        <f t="shared" si="3899"/>
        <v>0</v>
      </c>
      <c r="BL436" s="523">
        <f t="shared" si="3900"/>
        <v>0</v>
      </c>
      <c r="BM436" s="524">
        <v>0.3885051169590643</v>
      </c>
      <c r="BN436" s="525">
        <f t="shared" si="3901"/>
        <v>0</v>
      </c>
      <c r="BO436" s="526">
        <f t="shared" si="3902"/>
        <v>0</v>
      </c>
      <c r="BP436" s="527"/>
      <c r="BQ436" s="520">
        <v>19.0</v>
      </c>
      <c r="BR436" s="521" t="s">
        <v>53</v>
      </c>
      <c r="BS436" s="522" t="s">
        <v>132</v>
      </c>
      <c r="BT436" s="522" t="s">
        <v>134</v>
      </c>
      <c r="BU436" s="523">
        <f>'Produksi dan Harga'!AA22</f>
        <v>0</v>
      </c>
      <c r="BV436" s="523">
        <f t="shared" si="3903"/>
        <v>600809.4892</v>
      </c>
      <c r="BW436" s="523">
        <f t="shared" si="3904"/>
        <v>0</v>
      </c>
      <c r="BX436" s="524"/>
      <c r="BY436" s="523">
        <f t="shared" si="3905"/>
        <v>0</v>
      </c>
      <c r="BZ436" s="524"/>
      <c r="CA436" s="523">
        <f>ADHB!CB436</f>
        <v>0</v>
      </c>
      <c r="CB436" s="523">
        <f t="shared" si="3906"/>
        <v>0</v>
      </c>
      <c r="CC436" s="523">
        <f t="shared" si="3907"/>
        <v>0</v>
      </c>
      <c r="CD436" s="524">
        <v>0.3885051169590643</v>
      </c>
      <c r="CE436" s="525">
        <f t="shared" si="3908"/>
        <v>0</v>
      </c>
      <c r="CF436" s="526">
        <f t="shared" si="3909"/>
        <v>0</v>
      </c>
      <c r="CG436" s="527"/>
      <c r="CH436" s="520">
        <v>19.0</v>
      </c>
      <c r="CI436" s="521" t="s">
        <v>53</v>
      </c>
      <c r="CJ436" s="522" t="s">
        <v>132</v>
      </c>
      <c r="CK436" s="522" t="s">
        <v>134</v>
      </c>
      <c r="CL436" s="523">
        <f>'Produksi dan Harga'!AF22</f>
        <v>850</v>
      </c>
      <c r="CM436" s="523">
        <f t="shared" si="3910"/>
        <v>600809.4892</v>
      </c>
      <c r="CN436" s="523">
        <f t="shared" si="3911"/>
        <v>510.6880658</v>
      </c>
      <c r="CO436" s="524"/>
      <c r="CP436" s="523">
        <f t="shared" si="3912"/>
        <v>0</v>
      </c>
      <c r="CQ436" s="524"/>
      <c r="CR436" s="523">
        <f>ADHB!CS436</f>
        <v>0</v>
      </c>
      <c r="CS436" s="523">
        <f t="shared" si="3913"/>
        <v>0</v>
      </c>
      <c r="CT436" s="523">
        <f t="shared" si="3914"/>
        <v>510.6880658</v>
      </c>
      <c r="CU436" s="524">
        <v>0.3885051169590643</v>
      </c>
      <c r="CV436" s="525">
        <f t="shared" si="3915"/>
        <v>198.4049267</v>
      </c>
      <c r="CW436" s="526">
        <f t="shared" si="3916"/>
        <v>312.2831391</v>
      </c>
      <c r="CX436" s="527"/>
      <c r="CY436" s="520">
        <v>19.0</v>
      </c>
      <c r="CZ436" s="521" t="s">
        <v>53</v>
      </c>
      <c r="DA436" s="522" t="s">
        <v>132</v>
      </c>
      <c r="DB436" s="522" t="s">
        <v>134</v>
      </c>
      <c r="DC436" s="523">
        <f>'Produksi dan Harga'!AK22</f>
        <v>670</v>
      </c>
      <c r="DD436" s="523">
        <f t="shared" si="3917"/>
        <v>600809.4892</v>
      </c>
      <c r="DE436" s="523">
        <f t="shared" si="3918"/>
        <v>402.5423578</v>
      </c>
      <c r="DF436" s="524"/>
      <c r="DG436" s="523">
        <f t="shared" si="3919"/>
        <v>0</v>
      </c>
      <c r="DH436" s="524"/>
      <c r="DI436" s="523">
        <f>ADHB!DJ436</f>
        <v>0</v>
      </c>
      <c r="DJ436" s="523">
        <f t="shared" si="3920"/>
        <v>0</v>
      </c>
      <c r="DK436" s="523">
        <f t="shared" si="3921"/>
        <v>402.5423578</v>
      </c>
      <c r="DL436" s="524">
        <v>0.3885051169590643</v>
      </c>
      <c r="DM436" s="525">
        <f t="shared" si="3922"/>
        <v>156.3897658</v>
      </c>
      <c r="DN436" s="526">
        <f t="shared" si="3923"/>
        <v>246.152592</v>
      </c>
      <c r="DO436" s="527"/>
      <c r="DP436" s="520">
        <v>19.0</v>
      </c>
      <c r="DQ436" s="521" t="s">
        <v>53</v>
      </c>
      <c r="DR436" s="522" t="s">
        <v>132</v>
      </c>
      <c r="DS436" s="522" t="s">
        <v>134</v>
      </c>
      <c r="DT436" s="523">
        <f>'Produksi dan Harga'!AP22</f>
        <v>200</v>
      </c>
      <c r="DU436" s="523">
        <f t="shared" si="3924"/>
        <v>600809.4892</v>
      </c>
      <c r="DV436" s="523">
        <f t="shared" si="3925"/>
        <v>120.1618978</v>
      </c>
      <c r="DW436" s="524"/>
      <c r="DX436" s="523">
        <f t="shared" si="3926"/>
        <v>0</v>
      </c>
      <c r="DY436" s="524"/>
      <c r="DZ436" s="523">
        <f>ADHB!EA436</f>
        <v>0</v>
      </c>
      <c r="EA436" s="523">
        <f t="shared" si="3927"/>
        <v>0</v>
      </c>
      <c r="EB436" s="523">
        <f t="shared" si="3928"/>
        <v>120.1618978</v>
      </c>
      <c r="EC436" s="524">
        <v>0.3885051169590643</v>
      </c>
      <c r="ED436" s="525">
        <f t="shared" si="3929"/>
        <v>46.68351217</v>
      </c>
      <c r="EE436" s="526">
        <f t="shared" si="3930"/>
        <v>73.47838567</v>
      </c>
      <c r="EF436" s="527"/>
      <c r="EG436" s="520">
        <v>19.0</v>
      </c>
      <c r="EH436" s="521" t="s">
        <v>53</v>
      </c>
      <c r="EI436" s="522" t="s">
        <v>132</v>
      </c>
      <c r="EJ436" s="522" t="s">
        <v>134</v>
      </c>
      <c r="EK436" s="523">
        <f>'Produksi dan Harga'!AU22</f>
        <v>114</v>
      </c>
      <c r="EL436" s="523">
        <f t="shared" si="3931"/>
        <v>600809.4892</v>
      </c>
      <c r="EM436" s="523">
        <f t="shared" si="3932"/>
        <v>68.49228177</v>
      </c>
      <c r="EN436" s="524"/>
      <c r="EO436" s="523">
        <f t="shared" si="3933"/>
        <v>0</v>
      </c>
      <c r="EP436" s="524"/>
      <c r="EQ436" s="523">
        <f>ADHB!ER436</f>
        <v>0</v>
      </c>
      <c r="ER436" s="523">
        <f t="shared" si="3934"/>
        <v>0</v>
      </c>
      <c r="ES436" s="523">
        <f t="shared" si="3935"/>
        <v>68.49228177</v>
      </c>
      <c r="ET436" s="524">
        <v>0.3885051169590643</v>
      </c>
      <c r="EU436" s="525">
        <f t="shared" si="3936"/>
        <v>26.60960194</v>
      </c>
      <c r="EV436" s="526">
        <f t="shared" si="3937"/>
        <v>41.88267983</v>
      </c>
      <c r="EW436" s="527"/>
      <c r="EX436" s="520">
        <v>19.0</v>
      </c>
      <c r="EY436" s="521" t="s">
        <v>53</v>
      </c>
      <c r="EZ436" s="522" t="s">
        <v>132</v>
      </c>
      <c r="FA436" s="522" t="s">
        <v>134</v>
      </c>
      <c r="FB436" s="523">
        <f>'Produksi dan Harga'!AZ22</f>
        <v>128</v>
      </c>
      <c r="FC436" s="523">
        <f t="shared" si="3938"/>
        <v>600809.4892</v>
      </c>
      <c r="FD436" s="523">
        <f t="shared" si="3939"/>
        <v>76.90361462</v>
      </c>
      <c r="FE436" s="524"/>
      <c r="FF436" s="523">
        <f t="shared" si="3940"/>
        <v>0</v>
      </c>
      <c r="FG436" s="524"/>
      <c r="FH436" s="523">
        <f>ADHB!FI436</f>
        <v>0</v>
      </c>
      <c r="FI436" s="523">
        <f t="shared" si="3941"/>
        <v>0</v>
      </c>
      <c r="FJ436" s="523">
        <f t="shared" si="3942"/>
        <v>76.90361462</v>
      </c>
      <c r="FK436" s="524">
        <v>0.3885051169590643</v>
      </c>
      <c r="FL436" s="525">
        <f t="shared" si="3943"/>
        <v>29.87744779</v>
      </c>
      <c r="FM436" s="526">
        <f t="shared" si="3944"/>
        <v>47.02616683</v>
      </c>
      <c r="FN436" s="527"/>
      <c r="FO436" s="520">
        <v>19.0</v>
      </c>
      <c r="FP436" s="521" t="s">
        <v>53</v>
      </c>
      <c r="FQ436" s="522" t="s">
        <v>132</v>
      </c>
      <c r="FR436" s="522" t="s">
        <v>134</v>
      </c>
      <c r="FS436" s="523">
        <f>'Produksi dan Harga'!BE22</f>
        <v>0</v>
      </c>
      <c r="FT436" s="523">
        <f t="shared" si="3945"/>
        <v>600809.4892</v>
      </c>
      <c r="FU436" s="523">
        <f t="shared" si="3946"/>
        <v>0</v>
      </c>
      <c r="FV436" s="524"/>
      <c r="FW436" s="523">
        <f t="shared" si="3947"/>
        <v>0</v>
      </c>
      <c r="FX436" s="524"/>
      <c r="FY436" s="523">
        <f>ADHB!FZ436</f>
        <v>0</v>
      </c>
      <c r="FZ436" s="523">
        <f t="shared" si="3948"/>
        <v>0</v>
      </c>
      <c r="GA436" s="523">
        <f t="shared" si="3949"/>
        <v>0</v>
      </c>
      <c r="GB436" s="524">
        <v>0.3885051169590643</v>
      </c>
      <c r="GC436" s="525">
        <f t="shared" si="3950"/>
        <v>0</v>
      </c>
      <c r="GD436" s="526">
        <f t="shared" si="3951"/>
        <v>0</v>
      </c>
      <c r="GE436" s="527"/>
      <c r="GF436" s="520">
        <v>19.0</v>
      </c>
      <c r="GG436" s="521" t="s">
        <v>53</v>
      </c>
      <c r="GH436" s="522" t="s">
        <v>132</v>
      </c>
      <c r="GI436" s="522" t="s">
        <v>134</v>
      </c>
      <c r="GJ436" s="523">
        <f>'Produksi dan Harga'!BJ22</f>
        <v>1.95</v>
      </c>
      <c r="GK436" s="523">
        <f t="shared" si="3952"/>
        <v>600809.4892</v>
      </c>
      <c r="GL436" s="523">
        <f t="shared" si="3953"/>
        <v>1.171578504</v>
      </c>
      <c r="GM436" s="524"/>
      <c r="GN436" s="523">
        <f t="shared" si="3954"/>
        <v>0</v>
      </c>
      <c r="GO436" s="524"/>
      <c r="GP436" s="523">
        <f>ADHB!GQ436</f>
        <v>0</v>
      </c>
      <c r="GQ436" s="523">
        <f t="shared" si="3955"/>
        <v>0</v>
      </c>
      <c r="GR436" s="523">
        <f t="shared" si="3956"/>
        <v>1.171578504</v>
      </c>
      <c r="GS436" s="524">
        <v>0.3885051169590643</v>
      </c>
      <c r="GT436" s="525">
        <f t="shared" si="3957"/>
        <v>0.4551642437</v>
      </c>
      <c r="GU436" s="526">
        <f t="shared" si="3958"/>
        <v>0.7164142602</v>
      </c>
      <c r="GV436" s="527"/>
      <c r="GW436" s="520">
        <v>19.0</v>
      </c>
      <c r="GX436" s="521" t="s">
        <v>53</v>
      </c>
      <c r="GY436" s="522" t="s">
        <v>132</v>
      </c>
      <c r="GZ436" s="522" t="s">
        <v>134</v>
      </c>
      <c r="HA436" s="523">
        <f>'Produksi dan Harga'!BO22</f>
        <v>16</v>
      </c>
      <c r="HB436" s="523">
        <f t="shared" si="3959"/>
        <v>600809.4892</v>
      </c>
      <c r="HC436" s="523">
        <f t="shared" si="3960"/>
        <v>9.612951827</v>
      </c>
      <c r="HD436" s="524"/>
      <c r="HE436" s="523">
        <f t="shared" si="3961"/>
        <v>0</v>
      </c>
      <c r="HF436" s="524"/>
      <c r="HG436" s="523">
        <f>ADHB!HH436</f>
        <v>0</v>
      </c>
      <c r="HH436" s="523">
        <f t="shared" si="3962"/>
        <v>0</v>
      </c>
      <c r="HI436" s="523">
        <f t="shared" si="3963"/>
        <v>9.612951827</v>
      </c>
      <c r="HJ436" s="524">
        <v>0.3885051169590643</v>
      </c>
      <c r="HK436" s="525">
        <f t="shared" si="3964"/>
        <v>3.734680974</v>
      </c>
      <c r="HL436" s="526">
        <f t="shared" si="3965"/>
        <v>5.878270853</v>
      </c>
      <c r="HM436" s="527"/>
      <c r="HN436" s="520">
        <v>19.0</v>
      </c>
      <c r="HO436" s="521" t="s">
        <v>53</v>
      </c>
      <c r="HP436" s="522" t="s">
        <v>132</v>
      </c>
      <c r="HQ436" s="522" t="s">
        <v>134</v>
      </c>
      <c r="HR436" s="523">
        <f>'Produksi dan Harga'!BT22</f>
        <v>47.75</v>
      </c>
      <c r="HS436" s="523">
        <f t="shared" si="3966"/>
        <v>600809.4892</v>
      </c>
      <c r="HT436" s="523">
        <f t="shared" si="3967"/>
        <v>28.68865311</v>
      </c>
      <c r="HU436" s="524"/>
      <c r="HV436" s="523">
        <f t="shared" si="3968"/>
        <v>0</v>
      </c>
      <c r="HW436" s="524"/>
      <c r="HX436" s="523">
        <f>ADHB!HY436</f>
        <v>0</v>
      </c>
      <c r="HY436" s="523">
        <f t="shared" si="3969"/>
        <v>0</v>
      </c>
      <c r="HZ436" s="523">
        <f t="shared" si="3970"/>
        <v>28.68865311</v>
      </c>
      <c r="IA436" s="524">
        <v>0.3885051169590643</v>
      </c>
      <c r="IB436" s="525">
        <f t="shared" si="3971"/>
        <v>11.14568853</v>
      </c>
      <c r="IC436" s="526">
        <f t="shared" si="3972"/>
        <v>17.54296458</v>
      </c>
      <c r="ID436" s="527"/>
      <c r="IE436" s="520">
        <v>19.0</v>
      </c>
      <c r="IF436" s="521" t="s">
        <v>53</v>
      </c>
      <c r="IG436" s="522" t="s">
        <v>132</v>
      </c>
      <c r="IH436" s="522" t="s">
        <v>134</v>
      </c>
      <c r="II436" s="523">
        <f>'Produksi dan Harga'!BY22</f>
        <v>28.92</v>
      </c>
      <c r="IJ436" s="523">
        <f t="shared" si="3973"/>
        <v>600809.4892</v>
      </c>
      <c r="IK436" s="523">
        <f t="shared" si="3974"/>
        <v>17.37541043</v>
      </c>
      <c r="IL436" s="524"/>
      <c r="IM436" s="523">
        <f t="shared" si="3975"/>
        <v>0</v>
      </c>
      <c r="IN436" s="524"/>
      <c r="IO436" s="523">
        <f>ADHB!IP436</f>
        <v>0</v>
      </c>
      <c r="IP436" s="523">
        <f t="shared" si="3976"/>
        <v>0</v>
      </c>
      <c r="IQ436" s="523">
        <f t="shared" si="3977"/>
        <v>17.37541043</v>
      </c>
      <c r="IR436" s="524">
        <v>0.3885051169590643</v>
      </c>
      <c r="IS436" s="525">
        <f t="shared" si="3978"/>
        <v>6.75043586</v>
      </c>
      <c r="IT436" s="526">
        <f t="shared" si="3979"/>
        <v>10.62497457</v>
      </c>
      <c r="IU436" s="527"/>
      <c r="IV436" s="520">
        <v>19.0</v>
      </c>
      <c r="IW436" s="521" t="s">
        <v>53</v>
      </c>
      <c r="IX436" s="522" t="s">
        <v>132</v>
      </c>
      <c r="IY436" s="522" t="s">
        <v>134</v>
      </c>
      <c r="IZ436" s="523">
        <f>'Produksi dan Harga'!CD22</f>
        <v>118.25</v>
      </c>
      <c r="JA436" s="523">
        <f t="shared" si="3980"/>
        <v>600809.4892</v>
      </c>
      <c r="JB436" s="523">
        <f t="shared" si="3981"/>
        <v>71.0457221</v>
      </c>
      <c r="JC436" s="524"/>
      <c r="JD436" s="523">
        <f t="shared" si="3982"/>
        <v>0</v>
      </c>
      <c r="JE436" s="524"/>
      <c r="JF436" s="523">
        <f>ADHB!JG436</f>
        <v>0</v>
      </c>
      <c r="JG436" s="523">
        <f t="shared" si="3983"/>
        <v>0</v>
      </c>
      <c r="JH436" s="523">
        <f t="shared" si="3984"/>
        <v>71.0457221</v>
      </c>
      <c r="JI436" s="524">
        <v>0.3885051169590643</v>
      </c>
      <c r="JJ436" s="525">
        <f t="shared" si="3985"/>
        <v>27.60162657</v>
      </c>
      <c r="JK436" s="526">
        <f t="shared" si="3986"/>
        <v>43.44409552</v>
      </c>
      <c r="JL436" s="527"/>
      <c r="JM436" s="520">
        <v>19.0</v>
      </c>
      <c r="JN436" s="521" t="s">
        <v>53</v>
      </c>
      <c r="JO436" s="522" t="s">
        <v>132</v>
      </c>
      <c r="JP436" s="522" t="s">
        <v>134</v>
      </c>
      <c r="JQ436" s="523"/>
      <c r="JR436" s="523">
        <f t="shared" si="3987"/>
        <v>600809.4892</v>
      </c>
      <c r="JS436" s="523">
        <f t="shared" si="3988"/>
        <v>0</v>
      </c>
      <c r="JT436" s="524"/>
      <c r="JU436" s="523">
        <f t="shared" si="3989"/>
        <v>0</v>
      </c>
      <c r="JV436" s="524"/>
      <c r="JW436" s="523" t="str">
        <f>ADHB!LF436</f>
        <v/>
      </c>
      <c r="JX436" s="523">
        <f t="shared" si="3990"/>
        <v>0</v>
      </c>
      <c r="JY436" s="523">
        <f t="shared" si="3991"/>
        <v>0</v>
      </c>
      <c r="JZ436" s="524">
        <v>0.3885051169590643</v>
      </c>
      <c r="KA436" s="525">
        <f t="shared" si="3992"/>
        <v>0</v>
      </c>
      <c r="KB436" s="526">
        <f t="shared" si="3993"/>
        <v>0</v>
      </c>
      <c r="KC436" s="527"/>
      <c r="KD436" s="520">
        <v>19.0</v>
      </c>
      <c r="KE436" s="521" t="s">
        <v>53</v>
      </c>
      <c r="KF436" s="522" t="s">
        <v>132</v>
      </c>
      <c r="KG436" s="522" t="s">
        <v>134</v>
      </c>
      <c r="KH436" s="523"/>
      <c r="KI436" s="523">
        <f t="shared" si="3994"/>
        <v>600809.4892</v>
      </c>
      <c r="KJ436" s="523">
        <f t="shared" si="3995"/>
        <v>0</v>
      </c>
      <c r="KK436" s="524"/>
      <c r="KL436" s="523">
        <f t="shared" si="3996"/>
        <v>0</v>
      </c>
      <c r="KM436" s="524"/>
      <c r="KN436" s="523" t="str">
        <f>ADHB!LW436</f>
        <v/>
      </c>
      <c r="KO436" s="523">
        <f t="shared" si="3997"/>
        <v>0</v>
      </c>
      <c r="KP436" s="523">
        <f t="shared" si="3998"/>
        <v>0</v>
      </c>
      <c r="KQ436" s="524">
        <v>0.3885051169590643</v>
      </c>
      <c r="KR436" s="525">
        <f t="shared" si="3999"/>
        <v>0</v>
      </c>
      <c r="KS436" s="526">
        <f t="shared" si="4000"/>
        <v>0</v>
      </c>
      <c r="KT436" s="527"/>
      <c r="KU436" s="528"/>
    </row>
    <row r="437" ht="15.75" customHeight="1">
      <c r="A437" s="520">
        <v>20.0</v>
      </c>
      <c r="B437" s="521" t="s">
        <v>138</v>
      </c>
      <c r="C437" s="522" t="s">
        <v>132</v>
      </c>
      <c r="D437" s="522" t="s">
        <v>132</v>
      </c>
      <c r="E437" s="523"/>
      <c r="F437" s="523"/>
      <c r="G437" s="523">
        <f t="shared" si="3876"/>
        <v>0</v>
      </c>
      <c r="H437" s="524"/>
      <c r="I437" s="523">
        <f t="shared" si="3877"/>
        <v>0</v>
      </c>
      <c r="J437" s="524"/>
      <c r="K437" s="523">
        <f>ADHB!L437</f>
        <v>0</v>
      </c>
      <c r="L437" s="523">
        <f t="shared" si="3878"/>
        <v>0</v>
      </c>
      <c r="M437" s="523">
        <f t="shared" si="3879"/>
        <v>0</v>
      </c>
      <c r="N437" s="524">
        <v>0.224147321887</v>
      </c>
      <c r="O437" s="525">
        <f t="shared" si="3880"/>
        <v>0</v>
      </c>
      <c r="P437" s="526">
        <f t="shared" si="3881"/>
        <v>0</v>
      </c>
      <c r="Q437" s="527"/>
      <c r="R437" s="520">
        <v>20.0</v>
      </c>
      <c r="S437" s="521" t="s">
        <v>138</v>
      </c>
      <c r="T437" s="522" t="s">
        <v>132</v>
      </c>
      <c r="U437" s="522" t="s">
        <v>132</v>
      </c>
      <c r="V437" s="523"/>
      <c r="W437" s="523" t="str">
        <f t="shared" si="3882"/>
        <v/>
      </c>
      <c r="X437" s="523">
        <f t="shared" si="3883"/>
        <v>0</v>
      </c>
      <c r="Y437" s="524"/>
      <c r="Z437" s="523">
        <f t="shared" si="3884"/>
        <v>0</v>
      </c>
      <c r="AA437" s="524"/>
      <c r="AB437" s="523">
        <f>ADHB!AC437</f>
        <v>0</v>
      </c>
      <c r="AC437" s="523">
        <f t="shared" si="3885"/>
        <v>0</v>
      </c>
      <c r="AD437" s="523">
        <f t="shared" si="3886"/>
        <v>0</v>
      </c>
      <c r="AE437" s="524">
        <v>0.224147321887</v>
      </c>
      <c r="AF437" s="525">
        <f t="shared" si="3887"/>
        <v>0</v>
      </c>
      <c r="AG437" s="526">
        <f t="shared" si="3888"/>
        <v>0</v>
      </c>
      <c r="AH437" s="527"/>
      <c r="AI437" s="520">
        <v>20.0</v>
      </c>
      <c r="AJ437" s="521" t="s">
        <v>138</v>
      </c>
      <c r="AK437" s="522" t="s">
        <v>132</v>
      </c>
      <c r="AL437" s="522" t="s">
        <v>132</v>
      </c>
      <c r="AM437" s="523"/>
      <c r="AN437" s="523" t="str">
        <f t="shared" si="3889"/>
        <v/>
      </c>
      <c r="AO437" s="523">
        <f t="shared" si="3890"/>
        <v>0</v>
      </c>
      <c r="AP437" s="524"/>
      <c r="AQ437" s="523">
        <f t="shared" si="3891"/>
        <v>0</v>
      </c>
      <c r="AR437" s="524"/>
      <c r="AS437" s="523">
        <f>ADHB!AT437</f>
        <v>0</v>
      </c>
      <c r="AT437" s="523">
        <f t="shared" si="3892"/>
        <v>0</v>
      </c>
      <c r="AU437" s="523">
        <f t="shared" si="3893"/>
        <v>0</v>
      </c>
      <c r="AV437" s="524">
        <v>0.224147321887</v>
      </c>
      <c r="AW437" s="525">
        <f t="shared" si="3894"/>
        <v>0</v>
      </c>
      <c r="AX437" s="526">
        <f t="shared" si="3895"/>
        <v>0</v>
      </c>
      <c r="AY437" s="527"/>
      <c r="AZ437" s="520">
        <v>20.0</v>
      </c>
      <c r="BA437" s="521" t="s">
        <v>138</v>
      </c>
      <c r="BB437" s="522" t="s">
        <v>132</v>
      </c>
      <c r="BC437" s="522" t="s">
        <v>132</v>
      </c>
      <c r="BD437" s="523"/>
      <c r="BE437" s="523" t="str">
        <f t="shared" si="3896"/>
        <v/>
      </c>
      <c r="BF437" s="523">
        <f t="shared" si="3897"/>
        <v>0</v>
      </c>
      <c r="BG437" s="524"/>
      <c r="BH437" s="523">
        <f t="shared" si="3898"/>
        <v>0</v>
      </c>
      <c r="BI437" s="524"/>
      <c r="BJ437" s="523">
        <f>ADHB!BK437</f>
        <v>0</v>
      </c>
      <c r="BK437" s="523">
        <f t="shared" si="3899"/>
        <v>0</v>
      </c>
      <c r="BL437" s="523">
        <f t="shared" si="3900"/>
        <v>0</v>
      </c>
      <c r="BM437" s="524">
        <v>0.224147321887</v>
      </c>
      <c r="BN437" s="525">
        <f t="shared" si="3901"/>
        <v>0</v>
      </c>
      <c r="BO437" s="526">
        <f t="shared" si="3902"/>
        <v>0</v>
      </c>
      <c r="BP437" s="527"/>
      <c r="BQ437" s="520">
        <v>20.0</v>
      </c>
      <c r="BR437" s="521" t="s">
        <v>138</v>
      </c>
      <c r="BS437" s="522" t="s">
        <v>132</v>
      </c>
      <c r="BT437" s="522" t="s">
        <v>132</v>
      </c>
      <c r="BU437" s="523"/>
      <c r="BV437" s="523" t="str">
        <f t="shared" si="3903"/>
        <v/>
      </c>
      <c r="BW437" s="523">
        <f t="shared" si="3904"/>
        <v>0</v>
      </c>
      <c r="BX437" s="524"/>
      <c r="BY437" s="523">
        <f t="shared" si="3905"/>
        <v>0</v>
      </c>
      <c r="BZ437" s="524"/>
      <c r="CA437" s="523">
        <f>ADHB!CB437</f>
        <v>0</v>
      </c>
      <c r="CB437" s="523">
        <f t="shared" si="3906"/>
        <v>0</v>
      </c>
      <c r="CC437" s="523">
        <f t="shared" si="3907"/>
        <v>0</v>
      </c>
      <c r="CD437" s="524">
        <v>0.224147321887</v>
      </c>
      <c r="CE437" s="525">
        <f t="shared" si="3908"/>
        <v>0</v>
      </c>
      <c r="CF437" s="526">
        <f t="shared" si="3909"/>
        <v>0</v>
      </c>
      <c r="CG437" s="527"/>
      <c r="CH437" s="520">
        <v>20.0</v>
      </c>
      <c r="CI437" s="521" t="s">
        <v>138</v>
      </c>
      <c r="CJ437" s="522" t="s">
        <v>132</v>
      </c>
      <c r="CK437" s="522" t="s">
        <v>132</v>
      </c>
      <c r="CL437" s="523"/>
      <c r="CM437" s="523" t="str">
        <f t="shared" si="3910"/>
        <v/>
      </c>
      <c r="CN437" s="523">
        <f t="shared" si="3911"/>
        <v>0</v>
      </c>
      <c r="CO437" s="524"/>
      <c r="CP437" s="523">
        <f t="shared" si="3912"/>
        <v>0</v>
      </c>
      <c r="CQ437" s="524"/>
      <c r="CR437" s="523">
        <f>ADHB!CS437</f>
        <v>0</v>
      </c>
      <c r="CS437" s="523">
        <f t="shared" si="3913"/>
        <v>0</v>
      </c>
      <c r="CT437" s="523">
        <f t="shared" si="3914"/>
        <v>0</v>
      </c>
      <c r="CU437" s="524">
        <v>0.224147321887</v>
      </c>
      <c r="CV437" s="525">
        <f t="shared" si="3915"/>
        <v>0</v>
      </c>
      <c r="CW437" s="526">
        <f t="shared" si="3916"/>
        <v>0</v>
      </c>
      <c r="CX437" s="527"/>
      <c r="CY437" s="520">
        <v>20.0</v>
      </c>
      <c r="CZ437" s="521" t="s">
        <v>138</v>
      </c>
      <c r="DA437" s="522" t="s">
        <v>132</v>
      </c>
      <c r="DB437" s="522" t="s">
        <v>132</v>
      </c>
      <c r="DC437" s="523"/>
      <c r="DD437" s="523" t="str">
        <f t="shared" si="3917"/>
        <v/>
      </c>
      <c r="DE437" s="523">
        <f t="shared" si="3918"/>
        <v>0</v>
      </c>
      <c r="DF437" s="524"/>
      <c r="DG437" s="523">
        <f t="shared" si="3919"/>
        <v>0</v>
      </c>
      <c r="DH437" s="524"/>
      <c r="DI437" s="523">
        <f>ADHB!DJ437</f>
        <v>0</v>
      </c>
      <c r="DJ437" s="523">
        <f t="shared" si="3920"/>
        <v>0</v>
      </c>
      <c r="DK437" s="523">
        <f t="shared" si="3921"/>
        <v>0</v>
      </c>
      <c r="DL437" s="524">
        <v>0.224147321887</v>
      </c>
      <c r="DM437" s="525">
        <f t="shared" si="3922"/>
        <v>0</v>
      </c>
      <c r="DN437" s="526">
        <f t="shared" si="3923"/>
        <v>0</v>
      </c>
      <c r="DO437" s="527"/>
      <c r="DP437" s="520">
        <v>20.0</v>
      </c>
      <c r="DQ437" s="521" t="s">
        <v>138</v>
      </c>
      <c r="DR437" s="522" t="s">
        <v>132</v>
      </c>
      <c r="DS437" s="522" t="s">
        <v>132</v>
      </c>
      <c r="DT437" s="523"/>
      <c r="DU437" s="523" t="str">
        <f t="shared" si="3924"/>
        <v/>
      </c>
      <c r="DV437" s="523">
        <f t="shared" si="3925"/>
        <v>0</v>
      </c>
      <c r="DW437" s="524"/>
      <c r="DX437" s="523">
        <f t="shared" si="3926"/>
        <v>0</v>
      </c>
      <c r="DY437" s="524"/>
      <c r="DZ437" s="523">
        <f>ADHB!EA437</f>
        <v>0</v>
      </c>
      <c r="EA437" s="523">
        <f t="shared" si="3927"/>
        <v>0</v>
      </c>
      <c r="EB437" s="523">
        <f t="shared" si="3928"/>
        <v>0</v>
      </c>
      <c r="EC437" s="524">
        <v>0.224147321887</v>
      </c>
      <c r="ED437" s="525">
        <f t="shared" si="3929"/>
        <v>0</v>
      </c>
      <c r="EE437" s="526">
        <f t="shared" si="3930"/>
        <v>0</v>
      </c>
      <c r="EF437" s="527"/>
      <c r="EG437" s="520">
        <v>20.0</v>
      </c>
      <c r="EH437" s="521" t="s">
        <v>138</v>
      </c>
      <c r="EI437" s="522" t="s">
        <v>132</v>
      </c>
      <c r="EJ437" s="522" t="s">
        <v>132</v>
      </c>
      <c r="EK437" s="523"/>
      <c r="EL437" s="523" t="str">
        <f t="shared" si="3931"/>
        <v/>
      </c>
      <c r="EM437" s="523">
        <f t="shared" si="3932"/>
        <v>0</v>
      </c>
      <c r="EN437" s="524"/>
      <c r="EO437" s="523">
        <f t="shared" si="3933"/>
        <v>0</v>
      </c>
      <c r="EP437" s="524"/>
      <c r="EQ437" s="523">
        <f>ADHB!ER437</f>
        <v>0</v>
      </c>
      <c r="ER437" s="523">
        <f t="shared" si="3934"/>
        <v>0</v>
      </c>
      <c r="ES437" s="523">
        <f t="shared" si="3935"/>
        <v>0</v>
      </c>
      <c r="ET437" s="524">
        <v>0.224147321887</v>
      </c>
      <c r="EU437" s="525">
        <f t="shared" si="3936"/>
        <v>0</v>
      </c>
      <c r="EV437" s="526">
        <f t="shared" si="3937"/>
        <v>0</v>
      </c>
      <c r="EW437" s="527"/>
      <c r="EX437" s="520">
        <v>20.0</v>
      </c>
      <c r="EY437" s="521" t="s">
        <v>138</v>
      </c>
      <c r="EZ437" s="522" t="s">
        <v>132</v>
      </c>
      <c r="FA437" s="522" t="s">
        <v>132</v>
      </c>
      <c r="FB437" s="523"/>
      <c r="FC437" s="523" t="str">
        <f t="shared" si="3938"/>
        <v/>
      </c>
      <c r="FD437" s="523">
        <f t="shared" si="3939"/>
        <v>0</v>
      </c>
      <c r="FE437" s="524"/>
      <c r="FF437" s="523">
        <f t="shared" si="3940"/>
        <v>0</v>
      </c>
      <c r="FG437" s="524"/>
      <c r="FH437" s="523">
        <f>ADHB!FI437</f>
        <v>0</v>
      </c>
      <c r="FI437" s="523">
        <f t="shared" si="3941"/>
        <v>0</v>
      </c>
      <c r="FJ437" s="523">
        <f t="shared" si="3942"/>
        <v>0</v>
      </c>
      <c r="FK437" s="524">
        <v>0.224147321887</v>
      </c>
      <c r="FL437" s="525">
        <f t="shared" si="3943"/>
        <v>0</v>
      </c>
      <c r="FM437" s="526">
        <f t="shared" si="3944"/>
        <v>0</v>
      </c>
      <c r="FN437" s="527"/>
      <c r="FO437" s="520">
        <v>20.0</v>
      </c>
      <c r="FP437" s="521" t="s">
        <v>138</v>
      </c>
      <c r="FQ437" s="522" t="s">
        <v>132</v>
      </c>
      <c r="FR437" s="522" t="s">
        <v>132</v>
      </c>
      <c r="FS437" s="523"/>
      <c r="FT437" s="523" t="str">
        <f t="shared" si="3945"/>
        <v/>
      </c>
      <c r="FU437" s="523">
        <f t="shared" si="3946"/>
        <v>0</v>
      </c>
      <c r="FV437" s="524"/>
      <c r="FW437" s="523">
        <f t="shared" si="3947"/>
        <v>0</v>
      </c>
      <c r="FX437" s="524"/>
      <c r="FY437" s="523">
        <f>ADHB!FZ437</f>
        <v>0</v>
      </c>
      <c r="FZ437" s="523">
        <f t="shared" si="3948"/>
        <v>0</v>
      </c>
      <c r="GA437" s="523">
        <f t="shared" si="3949"/>
        <v>0</v>
      </c>
      <c r="GB437" s="524">
        <v>0.224147321887</v>
      </c>
      <c r="GC437" s="525">
        <f t="shared" si="3950"/>
        <v>0</v>
      </c>
      <c r="GD437" s="526">
        <f t="shared" si="3951"/>
        <v>0</v>
      </c>
      <c r="GE437" s="527"/>
      <c r="GF437" s="520">
        <v>20.0</v>
      </c>
      <c r="GG437" s="521" t="s">
        <v>138</v>
      </c>
      <c r="GH437" s="522" t="s">
        <v>132</v>
      </c>
      <c r="GI437" s="522" t="s">
        <v>132</v>
      </c>
      <c r="GJ437" s="523"/>
      <c r="GK437" s="523" t="str">
        <f t="shared" si="3952"/>
        <v/>
      </c>
      <c r="GL437" s="523">
        <f t="shared" si="3953"/>
        <v>0</v>
      </c>
      <c r="GM437" s="524"/>
      <c r="GN437" s="523">
        <f t="shared" si="3954"/>
        <v>0</v>
      </c>
      <c r="GO437" s="524"/>
      <c r="GP437" s="523">
        <f>ADHB!GQ437</f>
        <v>0</v>
      </c>
      <c r="GQ437" s="523">
        <f t="shared" si="3955"/>
        <v>0</v>
      </c>
      <c r="GR437" s="523">
        <f t="shared" si="3956"/>
        <v>0</v>
      </c>
      <c r="GS437" s="524">
        <v>0.224147321887</v>
      </c>
      <c r="GT437" s="525">
        <f t="shared" si="3957"/>
        <v>0</v>
      </c>
      <c r="GU437" s="526">
        <f t="shared" si="3958"/>
        <v>0</v>
      </c>
      <c r="GV437" s="527"/>
      <c r="GW437" s="520">
        <v>20.0</v>
      </c>
      <c r="GX437" s="521" t="s">
        <v>138</v>
      </c>
      <c r="GY437" s="522" t="s">
        <v>132</v>
      </c>
      <c r="GZ437" s="522" t="s">
        <v>132</v>
      </c>
      <c r="HA437" s="523"/>
      <c r="HB437" s="523" t="str">
        <f t="shared" si="3959"/>
        <v/>
      </c>
      <c r="HC437" s="523">
        <f t="shared" si="3960"/>
        <v>0</v>
      </c>
      <c r="HD437" s="524"/>
      <c r="HE437" s="523">
        <f t="shared" si="3961"/>
        <v>0</v>
      </c>
      <c r="HF437" s="524"/>
      <c r="HG437" s="523">
        <f>ADHB!HH437</f>
        <v>0</v>
      </c>
      <c r="HH437" s="523">
        <f t="shared" si="3962"/>
        <v>0</v>
      </c>
      <c r="HI437" s="523">
        <f t="shared" si="3963"/>
        <v>0</v>
      </c>
      <c r="HJ437" s="524">
        <v>0.224147321887</v>
      </c>
      <c r="HK437" s="525">
        <f t="shared" si="3964"/>
        <v>0</v>
      </c>
      <c r="HL437" s="526">
        <f t="shared" si="3965"/>
        <v>0</v>
      </c>
      <c r="HM437" s="527"/>
      <c r="HN437" s="520">
        <v>20.0</v>
      </c>
      <c r="HO437" s="521" t="s">
        <v>138</v>
      </c>
      <c r="HP437" s="522" t="s">
        <v>132</v>
      </c>
      <c r="HQ437" s="522" t="s">
        <v>132</v>
      </c>
      <c r="HR437" s="523"/>
      <c r="HS437" s="523" t="str">
        <f t="shared" si="3966"/>
        <v/>
      </c>
      <c r="HT437" s="523">
        <f t="shared" si="3967"/>
        <v>0</v>
      </c>
      <c r="HU437" s="524"/>
      <c r="HV437" s="523">
        <f t="shared" si="3968"/>
        <v>0</v>
      </c>
      <c r="HW437" s="524"/>
      <c r="HX437" s="523">
        <f>ADHB!HY437</f>
        <v>0</v>
      </c>
      <c r="HY437" s="523">
        <f t="shared" si="3969"/>
        <v>0</v>
      </c>
      <c r="HZ437" s="523">
        <f t="shared" si="3970"/>
        <v>0</v>
      </c>
      <c r="IA437" s="524">
        <v>0.224147321887</v>
      </c>
      <c r="IB437" s="525">
        <f t="shared" si="3971"/>
        <v>0</v>
      </c>
      <c r="IC437" s="526">
        <f t="shared" si="3972"/>
        <v>0</v>
      </c>
      <c r="ID437" s="527"/>
      <c r="IE437" s="520">
        <v>20.0</v>
      </c>
      <c r="IF437" s="521" t="s">
        <v>138</v>
      </c>
      <c r="IG437" s="522" t="s">
        <v>132</v>
      </c>
      <c r="IH437" s="522" t="s">
        <v>132</v>
      </c>
      <c r="II437" s="523"/>
      <c r="IJ437" s="523" t="str">
        <f t="shared" si="3973"/>
        <v/>
      </c>
      <c r="IK437" s="523">
        <f t="shared" si="3974"/>
        <v>0</v>
      </c>
      <c r="IL437" s="524"/>
      <c r="IM437" s="523">
        <f t="shared" si="3975"/>
        <v>0</v>
      </c>
      <c r="IN437" s="524"/>
      <c r="IO437" s="523">
        <f>ADHB!IP437</f>
        <v>0</v>
      </c>
      <c r="IP437" s="523">
        <f t="shared" si="3976"/>
        <v>0</v>
      </c>
      <c r="IQ437" s="523">
        <f t="shared" si="3977"/>
        <v>0</v>
      </c>
      <c r="IR437" s="524">
        <v>0.224147321887</v>
      </c>
      <c r="IS437" s="525">
        <f t="shared" si="3978"/>
        <v>0</v>
      </c>
      <c r="IT437" s="526">
        <f t="shared" si="3979"/>
        <v>0</v>
      </c>
      <c r="IU437" s="527"/>
      <c r="IV437" s="520">
        <v>20.0</v>
      </c>
      <c r="IW437" s="521" t="s">
        <v>138</v>
      </c>
      <c r="IX437" s="522" t="s">
        <v>132</v>
      </c>
      <c r="IY437" s="522" t="s">
        <v>132</v>
      </c>
      <c r="IZ437" s="523"/>
      <c r="JA437" s="523" t="str">
        <f t="shared" si="3980"/>
        <v/>
      </c>
      <c r="JB437" s="523">
        <f t="shared" si="3981"/>
        <v>0</v>
      </c>
      <c r="JC437" s="524"/>
      <c r="JD437" s="523">
        <f t="shared" si="3982"/>
        <v>0</v>
      </c>
      <c r="JE437" s="524"/>
      <c r="JF437" s="523">
        <f>ADHB!JG437</f>
        <v>0</v>
      </c>
      <c r="JG437" s="523">
        <f t="shared" si="3983"/>
        <v>0</v>
      </c>
      <c r="JH437" s="523">
        <f t="shared" si="3984"/>
        <v>0</v>
      </c>
      <c r="JI437" s="524">
        <v>0.224147321887</v>
      </c>
      <c r="JJ437" s="525">
        <f t="shared" si="3985"/>
        <v>0</v>
      </c>
      <c r="JK437" s="526">
        <f t="shared" si="3986"/>
        <v>0</v>
      </c>
      <c r="JL437" s="527"/>
      <c r="JM437" s="520">
        <v>20.0</v>
      </c>
      <c r="JN437" s="521" t="s">
        <v>138</v>
      </c>
      <c r="JO437" s="522" t="s">
        <v>132</v>
      </c>
      <c r="JP437" s="522" t="s">
        <v>132</v>
      </c>
      <c r="JQ437" s="523"/>
      <c r="JR437" s="523" t="str">
        <f t="shared" si="3987"/>
        <v/>
      </c>
      <c r="JS437" s="523">
        <f t="shared" si="3988"/>
        <v>0</v>
      </c>
      <c r="JT437" s="524"/>
      <c r="JU437" s="523">
        <f t="shared" si="3989"/>
        <v>0</v>
      </c>
      <c r="JV437" s="524"/>
      <c r="JW437" s="523" t="str">
        <f>ADHB!LF437</f>
        <v/>
      </c>
      <c r="JX437" s="523">
        <f t="shared" si="3990"/>
        <v>0</v>
      </c>
      <c r="JY437" s="523">
        <f t="shared" si="3991"/>
        <v>0</v>
      </c>
      <c r="JZ437" s="524">
        <v>0.224147321887</v>
      </c>
      <c r="KA437" s="525">
        <f t="shared" si="3992"/>
        <v>0</v>
      </c>
      <c r="KB437" s="526">
        <f t="shared" si="3993"/>
        <v>0</v>
      </c>
      <c r="KC437" s="527"/>
      <c r="KD437" s="520">
        <v>20.0</v>
      </c>
      <c r="KE437" s="521" t="s">
        <v>138</v>
      </c>
      <c r="KF437" s="522" t="s">
        <v>132</v>
      </c>
      <c r="KG437" s="522" t="s">
        <v>132</v>
      </c>
      <c r="KH437" s="523"/>
      <c r="KI437" s="523" t="str">
        <f t="shared" si="3994"/>
        <v/>
      </c>
      <c r="KJ437" s="523">
        <f t="shared" si="3995"/>
        <v>0</v>
      </c>
      <c r="KK437" s="524"/>
      <c r="KL437" s="523">
        <f t="shared" si="3996"/>
        <v>0</v>
      </c>
      <c r="KM437" s="524"/>
      <c r="KN437" s="523" t="str">
        <f>ADHB!LW437</f>
        <v/>
      </c>
      <c r="KO437" s="523">
        <f t="shared" si="3997"/>
        <v>0</v>
      </c>
      <c r="KP437" s="523">
        <f t="shared" si="3998"/>
        <v>0</v>
      </c>
      <c r="KQ437" s="524">
        <v>0.224147321887</v>
      </c>
      <c r="KR437" s="525">
        <f t="shared" si="3999"/>
        <v>0</v>
      </c>
      <c r="KS437" s="526">
        <f t="shared" si="4000"/>
        <v>0</v>
      </c>
      <c r="KT437" s="527"/>
      <c r="KU437" s="528"/>
    </row>
    <row r="438" ht="15.75" customHeight="1">
      <c r="A438" s="520">
        <v>21.0</v>
      </c>
      <c r="B438" s="521" t="s">
        <v>139</v>
      </c>
      <c r="C438" s="522" t="s">
        <v>132</v>
      </c>
      <c r="D438" s="522" t="s">
        <v>132</v>
      </c>
      <c r="E438" s="523"/>
      <c r="F438" s="523"/>
      <c r="G438" s="523">
        <f t="shared" si="3876"/>
        <v>0</v>
      </c>
      <c r="H438" s="524"/>
      <c r="I438" s="523">
        <f t="shared" si="3877"/>
        <v>0</v>
      </c>
      <c r="J438" s="524"/>
      <c r="K438" s="523">
        <f>ADHB!L438</f>
        <v>0</v>
      </c>
      <c r="L438" s="523">
        <f t="shared" si="3878"/>
        <v>0</v>
      </c>
      <c r="M438" s="523">
        <f t="shared" si="3879"/>
        <v>0</v>
      </c>
      <c r="N438" s="524">
        <v>0.224147321887</v>
      </c>
      <c r="O438" s="525">
        <f t="shared" si="3880"/>
        <v>0</v>
      </c>
      <c r="P438" s="526">
        <f t="shared" si="3881"/>
        <v>0</v>
      </c>
      <c r="Q438" s="527"/>
      <c r="R438" s="520">
        <v>21.0</v>
      </c>
      <c r="S438" s="521" t="s">
        <v>139</v>
      </c>
      <c r="T438" s="522" t="s">
        <v>132</v>
      </c>
      <c r="U438" s="522" t="s">
        <v>132</v>
      </c>
      <c r="V438" s="523"/>
      <c r="W438" s="523" t="str">
        <f t="shared" si="3882"/>
        <v/>
      </c>
      <c r="X438" s="523">
        <f t="shared" si="3883"/>
        <v>0</v>
      </c>
      <c r="Y438" s="524"/>
      <c r="Z438" s="523">
        <f t="shared" si="3884"/>
        <v>0</v>
      </c>
      <c r="AA438" s="524"/>
      <c r="AB438" s="523">
        <f>ADHB!AC438</f>
        <v>0</v>
      </c>
      <c r="AC438" s="523">
        <f t="shared" si="3885"/>
        <v>0</v>
      </c>
      <c r="AD438" s="523">
        <f t="shared" si="3886"/>
        <v>0</v>
      </c>
      <c r="AE438" s="524">
        <v>0.224147321887</v>
      </c>
      <c r="AF438" s="525">
        <f t="shared" si="3887"/>
        <v>0</v>
      </c>
      <c r="AG438" s="526">
        <f t="shared" si="3888"/>
        <v>0</v>
      </c>
      <c r="AH438" s="527"/>
      <c r="AI438" s="520">
        <v>21.0</v>
      </c>
      <c r="AJ438" s="521" t="s">
        <v>139</v>
      </c>
      <c r="AK438" s="522" t="s">
        <v>132</v>
      </c>
      <c r="AL438" s="522" t="s">
        <v>132</v>
      </c>
      <c r="AM438" s="523"/>
      <c r="AN438" s="523" t="str">
        <f t="shared" si="3889"/>
        <v/>
      </c>
      <c r="AO438" s="523">
        <f t="shared" si="3890"/>
        <v>0</v>
      </c>
      <c r="AP438" s="524"/>
      <c r="AQ438" s="523">
        <f t="shared" si="3891"/>
        <v>0</v>
      </c>
      <c r="AR438" s="524"/>
      <c r="AS438" s="523">
        <f>ADHB!AT438</f>
        <v>0</v>
      </c>
      <c r="AT438" s="523">
        <f t="shared" si="3892"/>
        <v>0</v>
      </c>
      <c r="AU438" s="523">
        <f t="shared" si="3893"/>
        <v>0</v>
      </c>
      <c r="AV438" s="524">
        <v>0.224147321887</v>
      </c>
      <c r="AW438" s="525">
        <f t="shared" si="3894"/>
        <v>0</v>
      </c>
      <c r="AX438" s="526">
        <f t="shared" si="3895"/>
        <v>0</v>
      </c>
      <c r="AY438" s="527"/>
      <c r="AZ438" s="520">
        <v>21.0</v>
      </c>
      <c r="BA438" s="521" t="s">
        <v>139</v>
      </c>
      <c r="BB438" s="522" t="s">
        <v>132</v>
      </c>
      <c r="BC438" s="522" t="s">
        <v>132</v>
      </c>
      <c r="BD438" s="523"/>
      <c r="BE438" s="523" t="str">
        <f t="shared" si="3896"/>
        <v/>
      </c>
      <c r="BF438" s="523">
        <f t="shared" si="3897"/>
        <v>0</v>
      </c>
      <c r="BG438" s="524"/>
      <c r="BH438" s="523">
        <f t="shared" si="3898"/>
        <v>0</v>
      </c>
      <c r="BI438" s="524"/>
      <c r="BJ438" s="523">
        <f>ADHB!BK438</f>
        <v>0</v>
      </c>
      <c r="BK438" s="523">
        <f t="shared" si="3899"/>
        <v>0</v>
      </c>
      <c r="BL438" s="523">
        <f t="shared" si="3900"/>
        <v>0</v>
      </c>
      <c r="BM438" s="524">
        <v>0.224147321887</v>
      </c>
      <c r="BN438" s="525">
        <f t="shared" si="3901"/>
        <v>0</v>
      </c>
      <c r="BO438" s="526">
        <f t="shared" si="3902"/>
        <v>0</v>
      </c>
      <c r="BP438" s="527"/>
      <c r="BQ438" s="520">
        <v>21.0</v>
      </c>
      <c r="BR438" s="521" t="s">
        <v>139</v>
      </c>
      <c r="BS438" s="522" t="s">
        <v>132</v>
      </c>
      <c r="BT438" s="522" t="s">
        <v>132</v>
      </c>
      <c r="BU438" s="523"/>
      <c r="BV438" s="523" t="str">
        <f t="shared" si="3903"/>
        <v/>
      </c>
      <c r="BW438" s="523">
        <f t="shared" si="3904"/>
        <v>0</v>
      </c>
      <c r="BX438" s="524"/>
      <c r="BY438" s="523">
        <f t="shared" si="3905"/>
        <v>0</v>
      </c>
      <c r="BZ438" s="524"/>
      <c r="CA438" s="523">
        <f>ADHB!CB438</f>
        <v>0</v>
      </c>
      <c r="CB438" s="523">
        <f t="shared" si="3906"/>
        <v>0</v>
      </c>
      <c r="CC438" s="523">
        <f t="shared" si="3907"/>
        <v>0</v>
      </c>
      <c r="CD438" s="524">
        <v>0.224147321887</v>
      </c>
      <c r="CE438" s="525">
        <f t="shared" si="3908"/>
        <v>0</v>
      </c>
      <c r="CF438" s="526">
        <f t="shared" si="3909"/>
        <v>0</v>
      </c>
      <c r="CG438" s="527"/>
      <c r="CH438" s="520">
        <v>21.0</v>
      </c>
      <c r="CI438" s="521" t="s">
        <v>139</v>
      </c>
      <c r="CJ438" s="522" t="s">
        <v>132</v>
      </c>
      <c r="CK438" s="522" t="s">
        <v>132</v>
      </c>
      <c r="CL438" s="523"/>
      <c r="CM438" s="523" t="str">
        <f t="shared" si="3910"/>
        <v/>
      </c>
      <c r="CN438" s="523">
        <f t="shared" si="3911"/>
        <v>0</v>
      </c>
      <c r="CO438" s="524"/>
      <c r="CP438" s="523">
        <f t="shared" si="3912"/>
        <v>0</v>
      </c>
      <c r="CQ438" s="524"/>
      <c r="CR438" s="523">
        <f>ADHB!CS438</f>
        <v>0</v>
      </c>
      <c r="CS438" s="523">
        <f t="shared" si="3913"/>
        <v>0</v>
      </c>
      <c r="CT438" s="523">
        <f t="shared" si="3914"/>
        <v>0</v>
      </c>
      <c r="CU438" s="524">
        <v>0.224147321887</v>
      </c>
      <c r="CV438" s="525">
        <f t="shared" si="3915"/>
        <v>0</v>
      </c>
      <c r="CW438" s="526">
        <f t="shared" si="3916"/>
        <v>0</v>
      </c>
      <c r="CX438" s="527"/>
      <c r="CY438" s="520">
        <v>21.0</v>
      </c>
      <c r="CZ438" s="521" t="s">
        <v>139</v>
      </c>
      <c r="DA438" s="522" t="s">
        <v>132</v>
      </c>
      <c r="DB438" s="522" t="s">
        <v>132</v>
      </c>
      <c r="DC438" s="523"/>
      <c r="DD438" s="523" t="str">
        <f t="shared" si="3917"/>
        <v/>
      </c>
      <c r="DE438" s="523">
        <f t="shared" si="3918"/>
        <v>0</v>
      </c>
      <c r="DF438" s="524"/>
      <c r="DG438" s="523">
        <f t="shared" si="3919"/>
        <v>0</v>
      </c>
      <c r="DH438" s="524"/>
      <c r="DI438" s="523">
        <f>ADHB!DJ438</f>
        <v>0</v>
      </c>
      <c r="DJ438" s="523">
        <f t="shared" si="3920"/>
        <v>0</v>
      </c>
      <c r="DK438" s="523">
        <f t="shared" si="3921"/>
        <v>0</v>
      </c>
      <c r="DL438" s="524">
        <v>0.224147321887</v>
      </c>
      <c r="DM438" s="525">
        <f t="shared" si="3922"/>
        <v>0</v>
      </c>
      <c r="DN438" s="526">
        <f t="shared" si="3923"/>
        <v>0</v>
      </c>
      <c r="DO438" s="527"/>
      <c r="DP438" s="520">
        <v>21.0</v>
      </c>
      <c r="DQ438" s="521" t="s">
        <v>139</v>
      </c>
      <c r="DR438" s="522" t="s">
        <v>132</v>
      </c>
      <c r="DS438" s="522" t="s">
        <v>132</v>
      </c>
      <c r="DT438" s="523"/>
      <c r="DU438" s="523" t="str">
        <f t="shared" si="3924"/>
        <v/>
      </c>
      <c r="DV438" s="523">
        <f t="shared" si="3925"/>
        <v>0</v>
      </c>
      <c r="DW438" s="524"/>
      <c r="DX438" s="523">
        <f t="shared" si="3926"/>
        <v>0</v>
      </c>
      <c r="DY438" s="524"/>
      <c r="DZ438" s="523">
        <f>ADHB!EA438</f>
        <v>0</v>
      </c>
      <c r="EA438" s="523">
        <f t="shared" si="3927"/>
        <v>0</v>
      </c>
      <c r="EB438" s="523">
        <f t="shared" si="3928"/>
        <v>0</v>
      </c>
      <c r="EC438" s="524">
        <v>0.224147321887</v>
      </c>
      <c r="ED438" s="525">
        <f t="shared" si="3929"/>
        <v>0</v>
      </c>
      <c r="EE438" s="526">
        <f t="shared" si="3930"/>
        <v>0</v>
      </c>
      <c r="EF438" s="527"/>
      <c r="EG438" s="520">
        <v>21.0</v>
      </c>
      <c r="EH438" s="521" t="s">
        <v>139</v>
      </c>
      <c r="EI438" s="522" t="s">
        <v>132</v>
      </c>
      <c r="EJ438" s="522" t="s">
        <v>132</v>
      </c>
      <c r="EK438" s="523"/>
      <c r="EL438" s="523" t="str">
        <f t="shared" si="3931"/>
        <v/>
      </c>
      <c r="EM438" s="523">
        <f t="shared" si="3932"/>
        <v>0</v>
      </c>
      <c r="EN438" s="524"/>
      <c r="EO438" s="523">
        <f t="shared" si="3933"/>
        <v>0</v>
      </c>
      <c r="EP438" s="524"/>
      <c r="EQ438" s="523">
        <f>ADHB!ER438</f>
        <v>0</v>
      </c>
      <c r="ER438" s="523">
        <f t="shared" si="3934"/>
        <v>0</v>
      </c>
      <c r="ES438" s="523">
        <f t="shared" si="3935"/>
        <v>0</v>
      </c>
      <c r="ET438" s="524">
        <v>0.224147321887</v>
      </c>
      <c r="EU438" s="525">
        <f t="shared" si="3936"/>
        <v>0</v>
      </c>
      <c r="EV438" s="526">
        <f t="shared" si="3937"/>
        <v>0</v>
      </c>
      <c r="EW438" s="527"/>
      <c r="EX438" s="520">
        <v>21.0</v>
      </c>
      <c r="EY438" s="521" t="s">
        <v>139</v>
      </c>
      <c r="EZ438" s="522" t="s">
        <v>132</v>
      </c>
      <c r="FA438" s="522" t="s">
        <v>132</v>
      </c>
      <c r="FB438" s="523"/>
      <c r="FC438" s="523" t="str">
        <f t="shared" si="3938"/>
        <v/>
      </c>
      <c r="FD438" s="523">
        <f t="shared" si="3939"/>
        <v>0</v>
      </c>
      <c r="FE438" s="524"/>
      <c r="FF438" s="523">
        <f t="shared" si="3940"/>
        <v>0</v>
      </c>
      <c r="FG438" s="524"/>
      <c r="FH438" s="523">
        <f>ADHB!FI438</f>
        <v>0</v>
      </c>
      <c r="FI438" s="523">
        <f t="shared" si="3941"/>
        <v>0</v>
      </c>
      <c r="FJ438" s="523">
        <f t="shared" si="3942"/>
        <v>0</v>
      </c>
      <c r="FK438" s="524">
        <v>0.224147321887</v>
      </c>
      <c r="FL438" s="525">
        <f t="shared" si="3943"/>
        <v>0</v>
      </c>
      <c r="FM438" s="526">
        <f t="shared" si="3944"/>
        <v>0</v>
      </c>
      <c r="FN438" s="527"/>
      <c r="FO438" s="520">
        <v>21.0</v>
      </c>
      <c r="FP438" s="521" t="s">
        <v>139</v>
      </c>
      <c r="FQ438" s="522" t="s">
        <v>132</v>
      </c>
      <c r="FR438" s="522" t="s">
        <v>132</v>
      </c>
      <c r="FS438" s="523"/>
      <c r="FT438" s="523" t="str">
        <f t="shared" si="3945"/>
        <v/>
      </c>
      <c r="FU438" s="523">
        <f t="shared" si="3946"/>
        <v>0</v>
      </c>
      <c r="FV438" s="524"/>
      <c r="FW438" s="523">
        <f t="shared" si="3947"/>
        <v>0</v>
      </c>
      <c r="FX438" s="524"/>
      <c r="FY438" s="523">
        <f>ADHB!FZ438</f>
        <v>0</v>
      </c>
      <c r="FZ438" s="523">
        <f t="shared" si="3948"/>
        <v>0</v>
      </c>
      <c r="GA438" s="523">
        <f t="shared" si="3949"/>
        <v>0</v>
      </c>
      <c r="GB438" s="524">
        <v>0.224147321887</v>
      </c>
      <c r="GC438" s="525">
        <f t="shared" si="3950"/>
        <v>0</v>
      </c>
      <c r="GD438" s="526">
        <f t="shared" si="3951"/>
        <v>0</v>
      </c>
      <c r="GE438" s="527"/>
      <c r="GF438" s="520">
        <v>21.0</v>
      </c>
      <c r="GG438" s="521" t="s">
        <v>139</v>
      </c>
      <c r="GH438" s="522" t="s">
        <v>132</v>
      </c>
      <c r="GI438" s="522" t="s">
        <v>132</v>
      </c>
      <c r="GJ438" s="523"/>
      <c r="GK438" s="523" t="str">
        <f t="shared" si="3952"/>
        <v/>
      </c>
      <c r="GL438" s="523">
        <f t="shared" si="3953"/>
        <v>0</v>
      </c>
      <c r="GM438" s="524"/>
      <c r="GN438" s="523">
        <f t="shared" si="3954"/>
        <v>0</v>
      </c>
      <c r="GO438" s="524"/>
      <c r="GP438" s="523">
        <f>ADHB!GQ438</f>
        <v>0</v>
      </c>
      <c r="GQ438" s="523">
        <f t="shared" si="3955"/>
        <v>0</v>
      </c>
      <c r="GR438" s="523">
        <f t="shared" si="3956"/>
        <v>0</v>
      </c>
      <c r="GS438" s="524">
        <v>0.224147321887</v>
      </c>
      <c r="GT438" s="525">
        <f t="shared" si="3957"/>
        <v>0</v>
      </c>
      <c r="GU438" s="526">
        <f t="shared" si="3958"/>
        <v>0</v>
      </c>
      <c r="GV438" s="527"/>
      <c r="GW438" s="520">
        <v>21.0</v>
      </c>
      <c r="GX438" s="521" t="s">
        <v>139</v>
      </c>
      <c r="GY438" s="522" t="s">
        <v>132</v>
      </c>
      <c r="GZ438" s="522" t="s">
        <v>132</v>
      </c>
      <c r="HA438" s="523"/>
      <c r="HB438" s="523" t="str">
        <f t="shared" si="3959"/>
        <v/>
      </c>
      <c r="HC438" s="523">
        <f t="shared" si="3960"/>
        <v>0</v>
      </c>
      <c r="HD438" s="524"/>
      <c r="HE438" s="523">
        <f t="shared" si="3961"/>
        <v>0</v>
      </c>
      <c r="HF438" s="524"/>
      <c r="HG438" s="523">
        <f>ADHB!HH438</f>
        <v>0</v>
      </c>
      <c r="HH438" s="523">
        <f t="shared" si="3962"/>
        <v>0</v>
      </c>
      <c r="HI438" s="523">
        <f t="shared" si="3963"/>
        <v>0</v>
      </c>
      <c r="HJ438" s="524">
        <v>0.224147321887</v>
      </c>
      <c r="HK438" s="525">
        <f t="shared" si="3964"/>
        <v>0</v>
      </c>
      <c r="HL438" s="526">
        <f t="shared" si="3965"/>
        <v>0</v>
      </c>
      <c r="HM438" s="527"/>
      <c r="HN438" s="520">
        <v>21.0</v>
      </c>
      <c r="HO438" s="521" t="s">
        <v>139</v>
      </c>
      <c r="HP438" s="522" t="s">
        <v>132</v>
      </c>
      <c r="HQ438" s="522" t="s">
        <v>132</v>
      </c>
      <c r="HR438" s="523"/>
      <c r="HS438" s="523" t="str">
        <f t="shared" si="3966"/>
        <v/>
      </c>
      <c r="HT438" s="523">
        <f t="shared" si="3967"/>
        <v>0</v>
      </c>
      <c r="HU438" s="524"/>
      <c r="HV438" s="523">
        <f t="shared" si="3968"/>
        <v>0</v>
      </c>
      <c r="HW438" s="524"/>
      <c r="HX438" s="523">
        <f>ADHB!HY438</f>
        <v>0</v>
      </c>
      <c r="HY438" s="523">
        <f t="shared" si="3969"/>
        <v>0</v>
      </c>
      <c r="HZ438" s="523">
        <f t="shared" si="3970"/>
        <v>0</v>
      </c>
      <c r="IA438" s="524">
        <v>0.224147321887</v>
      </c>
      <c r="IB438" s="525">
        <f t="shared" si="3971"/>
        <v>0</v>
      </c>
      <c r="IC438" s="526">
        <f t="shared" si="3972"/>
        <v>0</v>
      </c>
      <c r="ID438" s="527"/>
      <c r="IE438" s="520">
        <v>21.0</v>
      </c>
      <c r="IF438" s="521" t="s">
        <v>139</v>
      </c>
      <c r="IG438" s="522" t="s">
        <v>132</v>
      </c>
      <c r="IH438" s="522" t="s">
        <v>132</v>
      </c>
      <c r="II438" s="523"/>
      <c r="IJ438" s="523" t="str">
        <f t="shared" si="3973"/>
        <v/>
      </c>
      <c r="IK438" s="523">
        <f t="shared" si="3974"/>
        <v>0</v>
      </c>
      <c r="IL438" s="524"/>
      <c r="IM438" s="523">
        <f t="shared" si="3975"/>
        <v>0</v>
      </c>
      <c r="IN438" s="524"/>
      <c r="IO438" s="523">
        <f>ADHB!IP438</f>
        <v>0</v>
      </c>
      <c r="IP438" s="523">
        <f t="shared" si="3976"/>
        <v>0</v>
      </c>
      <c r="IQ438" s="523">
        <f t="shared" si="3977"/>
        <v>0</v>
      </c>
      <c r="IR438" s="524">
        <v>0.224147321887</v>
      </c>
      <c r="IS438" s="525">
        <f t="shared" si="3978"/>
        <v>0</v>
      </c>
      <c r="IT438" s="526">
        <f t="shared" si="3979"/>
        <v>0</v>
      </c>
      <c r="IU438" s="527"/>
      <c r="IV438" s="520">
        <v>21.0</v>
      </c>
      <c r="IW438" s="521" t="s">
        <v>139</v>
      </c>
      <c r="IX438" s="522" t="s">
        <v>132</v>
      </c>
      <c r="IY438" s="522" t="s">
        <v>132</v>
      </c>
      <c r="IZ438" s="523"/>
      <c r="JA438" s="523" t="str">
        <f t="shared" si="3980"/>
        <v/>
      </c>
      <c r="JB438" s="523">
        <f t="shared" si="3981"/>
        <v>0</v>
      </c>
      <c r="JC438" s="524"/>
      <c r="JD438" s="523">
        <f t="shared" si="3982"/>
        <v>0</v>
      </c>
      <c r="JE438" s="524"/>
      <c r="JF438" s="523">
        <f>ADHB!JG438</f>
        <v>0</v>
      </c>
      <c r="JG438" s="523">
        <f t="shared" si="3983"/>
        <v>0</v>
      </c>
      <c r="JH438" s="523">
        <f t="shared" si="3984"/>
        <v>0</v>
      </c>
      <c r="JI438" s="524">
        <v>0.224147321887</v>
      </c>
      <c r="JJ438" s="525">
        <f t="shared" si="3985"/>
        <v>0</v>
      </c>
      <c r="JK438" s="526">
        <f t="shared" si="3986"/>
        <v>0</v>
      </c>
      <c r="JL438" s="527"/>
      <c r="JM438" s="520">
        <v>21.0</v>
      </c>
      <c r="JN438" s="521" t="s">
        <v>139</v>
      </c>
      <c r="JO438" s="522" t="s">
        <v>132</v>
      </c>
      <c r="JP438" s="522" t="s">
        <v>132</v>
      </c>
      <c r="JQ438" s="523"/>
      <c r="JR438" s="523" t="str">
        <f t="shared" si="3987"/>
        <v/>
      </c>
      <c r="JS438" s="523">
        <f t="shared" si="3988"/>
        <v>0</v>
      </c>
      <c r="JT438" s="524"/>
      <c r="JU438" s="523">
        <f t="shared" si="3989"/>
        <v>0</v>
      </c>
      <c r="JV438" s="524"/>
      <c r="JW438" s="523" t="str">
        <f>ADHB!LF438</f>
        <v/>
      </c>
      <c r="JX438" s="523">
        <f t="shared" si="3990"/>
        <v>0</v>
      </c>
      <c r="JY438" s="523">
        <f t="shared" si="3991"/>
        <v>0</v>
      </c>
      <c r="JZ438" s="524">
        <v>0.224147321887</v>
      </c>
      <c r="KA438" s="525">
        <f t="shared" si="3992"/>
        <v>0</v>
      </c>
      <c r="KB438" s="526">
        <f t="shared" si="3993"/>
        <v>0</v>
      </c>
      <c r="KC438" s="527"/>
      <c r="KD438" s="520">
        <v>21.0</v>
      </c>
      <c r="KE438" s="521" t="s">
        <v>139</v>
      </c>
      <c r="KF438" s="522" t="s">
        <v>132</v>
      </c>
      <c r="KG438" s="522" t="s">
        <v>132</v>
      </c>
      <c r="KH438" s="523"/>
      <c r="KI438" s="523" t="str">
        <f t="shared" si="3994"/>
        <v/>
      </c>
      <c r="KJ438" s="523">
        <f t="shared" si="3995"/>
        <v>0</v>
      </c>
      <c r="KK438" s="524"/>
      <c r="KL438" s="523">
        <f t="shared" si="3996"/>
        <v>0</v>
      </c>
      <c r="KM438" s="524"/>
      <c r="KN438" s="523" t="str">
        <f>ADHB!LW438</f>
        <v/>
      </c>
      <c r="KO438" s="523">
        <f t="shared" si="3997"/>
        <v>0</v>
      </c>
      <c r="KP438" s="523">
        <f t="shared" si="3998"/>
        <v>0</v>
      </c>
      <c r="KQ438" s="524">
        <v>0.224147321887</v>
      </c>
      <c r="KR438" s="525">
        <f t="shared" si="3999"/>
        <v>0</v>
      </c>
      <c r="KS438" s="526">
        <f t="shared" si="4000"/>
        <v>0</v>
      </c>
      <c r="KT438" s="527"/>
      <c r="KU438" s="528"/>
    </row>
    <row r="439" ht="15.75" customHeight="1">
      <c r="A439" s="520">
        <v>22.0</v>
      </c>
      <c r="B439" s="521" t="s">
        <v>140</v>
      </c>
      <c r="C439" s="522" t="s">
        <v>132</v>
      </c>
      <c r="D439" s="522" t="s">
        <v>132</v>
      </c>
      <c r="E439" s="523"/>
      <c r="F439" s="523"/>
      <c r="G439" s="523">
        <f t="shared" si="3876"/>
        <v>0</v>
      </c>
      <c r="H439" s="524"/>
      <c r="I439" s="523">
        <f t="shared" si="3877"/>
        <v>0</v>
      </c>
      <c r="J439" s="524"/>
      <c r="K439" s="523">
        <f>ADHB!L439</f>
        <v>0</v>
      </c>
      <c r="L439" s="523">
        <f t="shared" si="3878"/>
        <v>0</v>
      </c>
      <c r="M439" s="523">
        <f t="shared" si="3879"/>
        <v>0</v>
      </c>
      <c r="N439" s="524">
        <v>0.224147321887</v>
      </c>
      <c r="O439" s="525">
        <f t="shared" si="3880"/>
        <v>0</v>
      </c>
      <c r="P439" s="526">
        <f t="shared" si="3881"/>
        <v>0</v>
      </c>
      <c r="Q439" s="527"/>
      <c r="R439" s="520">
        <v>22.0</v>
      </c>
      <c r="S439" s="521" t="s">
        <v>140</v>
      </c>
      <c r="T439" s="522" t="s">
        <v>132</v>
      </c>
      <c r="U439" s="522" t="s">
        <v>132</v>
      </c>
      <c r="V439" s="523"/>
      <c r="W439" s="523" t="str">
        <f t="shared" si="3882"/>
        <v/>
      </c>
      <c r="X439" s="523">
        <f t="shared" si="3883"/>
        <v>0</v>
      </c>
      <c r="Y439" s="524"/>
      <c r="Z439" s="523">
        <f t="shared" si="3884"/>
        <v>0</v>
      </c>
      <c r="AA439" s="524"/>
      <c r="AB439" s="523">
        <f>ADHB!AC439</f>
        <v>0</v>
      </c>
      <c r="AC439" s="523">
        <f t="shared" si="3885"/>
        <v>0</v>
      </c>
      <c r="AD439" s="523">
        <f t="shared" si="3886"/>
        <v>0</v>
      </c>
      <c r="AE439" s="524">
        <v>0.224147321887</v>
      </c>
      <c r="AF439" s="525">
        <f t="shared" si="3887"/>
        <v>0</v>
      </c>
      <c r="AG439" s="526">
        <f t="shared" si="3888"/>
        <v>0</v>
      </c>
      <c r="AH439" s="527"/>
      <c r="AI439" s="520">
        <v>22.0</v>
      </c>
      <c r="AJ439" s="521" t="s">
        <v>140</v>
      </c>
      <c r="AK439" s="522" t="s">
        <v>132</v>
      </c>
      <c r="AL439" s="522" t="s">
        <v>132</v>
      </c>
      <c r="AM439" s="523"/>
      <c r="AN439" s="523" t="str">
        <f t="shared" si="3889"/>
        <v/>
      </c>
      <c r="AO439" s="523">
        <f t="shared" si="3890"/>
        <v>0</v>
      </c>
      <c r="AP439" s="524"/>
      <c r="AQ439" s="523">
        <f t="shared" si="3891"/>
        <v>0</v>
      </c>
      <c r="AR439" s="524"/>
      <c r="AS439" s="523">
        <f>ADHB!AT439</f>
        <v>0</v>
      </c>
      <c r="AT439" s="523">
        <f t="shared" si="3892"/>
        <v>0</v>
      </c>
      <c r="AU439" s="523">
        <f t="shared" si="3893"/>
        <v>0</v>
      </c>
      <c r="AV439" s="524">
        <v>0.224147321887</v>
      </c>
      <c r="AW439" s="525">
        <f t="shared" si="3894"/>
        <v>0</v>
      </c>
      <c r="AX439" s="526">
        <f t="shared" si="3895"/>
        <v>0</v>
      </c>
      <c r="AY439" s="527"/>
      <c r="AZ439" s="520">
        <v>22.0</v>
      </c>
      <c r="BA439" s="521" t="s">
        <v>140</v>
      </c>
      <c r="BB439" s="522" t="s">
        <v>132</v>
      </c>
      <c r="BC439" s="522" t="s">
        <v>132</v>
      </c>
      <c r="BD439" s="523"/>
      <c r="BE439" s="523" t="str">
        <f t="shared" si="3896"/>
        <v/>
      </c>
      <c r="BF439" s="523">
        <f t="shared" si="3897"/>
        <v>0</v>
      </c>
      <c r="BG439" s="524"/>
      <c r="BH439" s="523">
        <f t="shared" si="3898"/>
        <v>0</v>
      </c>
      <c r="BI439" s="524"/>
      <c r="BJ439" s="523">
        <f>ADHB!BK439</f>
        <v>0</v>
      </c>
      <c r="BK439" s="523">
        <f t="shared" si="3899"/>
        <v>0</v>
      </c>
      <c r="BL439" s="523">
        <f t="shared" si="3900"/>
        <v>0</v>
      </c>
      <c r="BM439" s="524">
        <v>0.224147321887</v>
      </c>
      <c r="BN439" s="525">
        <f t="shared" si="3901"/>
        <v>0</v>
      </c>
      <c r="BO439" s="526">
        <f t="shared" si="3902"/>
        <v>0</v>
      </c>
      <c r="BP439" s="527"/>
      <c r="BQ439" s="520">
        <v>22.0</v>
      </c>
      <c r="BR439" s="521" t="s">
        <v>140</v>
      </c>
      <c r="BS439" s="522" t="s">
        <v>132</v>
      </c>
      <c r="BT439" s="522" t="s">
        <v>132</v>
      </c>
      <c r="BU439" s="523"/>
      <c r="BV439" s="523" t="str">
        <f t="shared" si="3903"/>
        <v/>
      </c>
      <c r="BW439" s="523">
        <f t="shared" si="3904"/>
        <v>0</v>
      </c>
      <c r="BX439" s="524"/>
      <c r="BY439" s="523">
        <f t="shared" si="3905"/>
        <v>0</v>
      </c>
      <c r="BZ439" s="524"/>
      <c r="CA439" s="523">
        <f>ADHB!CB439</f>
        <v>0</v>
      </c>
      <c r="CB439" s="523">
        <f t="shared" si="3906"/>
        <v>0</v>
      </c>
      <c r="CC439" s="523">
        <f t="shared" si="3907"/>
        <v>0</v>
      </c>
      <c r="CD439" s="524">
        <v>0.224147321887</v>
      </c>
      <c r="CE439" s="525">
        <f t="shared" si="3908"/>
        <v>0</v>
      </c>
      <c r="CF439" s="526">
        <f t="shared" si="3909"/>
        <v>0</v>
      </c>
      <c r="CG439" s="527"/>
      <c r="CH439" s="520">
        <v>22.0</v>
      </c>
      <c r="CI439" s="521" t="s">
        <v>140</v>
      </c>
      <c r="CJ439" s="522" t="s">
        <v>132</v>
      </c>
      <c r="CK439" s="522" t="s">
        <v>132</v>
      </c>
      <c r="CL439" s="523"/>
      <c r="CM439" s="523" t="str">
        <f t="shared" si="3910"/>
        <v/>
      </c>
      <c r="CN439" s="523">
        <f t="shared" si="3911"/>
        <v>0</v>
      </c>
      <c r="CO439" s="524"/>
      <c r="CP439" s="523">
        <f t="shared" si="3912"/>
        <v>0</v>
      </c>
      <c r="CQ439" s="524"/>
      <c r="CR439" s="523">
        <f>ADHB!CS439</f>
        <v>0</v>
      </c>
      <c r="CS439" s="523">
        <f t="shared" si="3913"/>
        <v>0</v>
      </c>
      <c r="CT439" s="523">
        <f t="shared" si="3914"/>
        <v>0</v>
      </c>
      <c r="CU439" s="524">
        <v>0.224147321887</v>
      </c>
      <c r="CV439" s="525">
        <f t="shared" si="3915"/>
        <v>0</v>
      </c>
      <c r="CW439" s="526">
        <f t="shared" si="3916"/>
        <v>0</v>
      </c>
      <c r="CX439" s="527"/>
      <c r="CY439" s="520">
        <v>22.0</v>
      </c>
      <c r="CZ439" s="521" t="s">
        <v>140</v>
      </c>
      <c r="DA439" s="522" t="s">
        <v>132</v>
      </c>
      <c r="DB439" s="522" t="s">
        <v>132</v>
      </c>
      <c r="DC439" s="523"/>
      <c r="DD439" s="523" t="str">
        <f t="shared" si="3917"/>
        <v/>
      </c>
      <c r="DE439" s="523">
        <f t="shared" si="3918"/>
        <v>0</v>
      </c>
      <c r="DF439" s="524"/>
      <c r="DG439" s="523">
        <f t="shared" si="3919"/>
        <v>0</v>
      </c>
      <c r="DH439" s="524"/>
      <c r="DI439" s="523">
        <f>ADHB!DJ439</f>
        <v>0</v>
      </c>
      <c r="DJ439" s="523">
        <f t="shared" si="3920"/>
        <v>0</v>
      </c>
      <c r="DK439" s="523">
        <f t="shared" si="3921"/>
        <v>0</v>
      </c>
      <c r="DL439" s="524">
        <v>0.224147321887</v>
      </c>
      <c r="DM439" s="525">
        <f t="shared" si="3922"/>
        <v>0</v>
      </c>
      <c r="DN439" s="526">
        <f t="shared" si="3923"/>
        <v>0</v>
      </c>
      <c r="DO439" s="527"/>
      <c r="DP439" s="520">
        <v>22.0</v>
      </c>
      <c r="DQ439" s="521" t="s">
        <v>140</v>
      </c>
      <c r="DR439" s="522" t="s">
        <v>132</v>
      </c>
      <c r="DS439" s="522" t="s">
        <v>132</v>
      </c>
      <c r="DT439" s="523"/>
      <c r="DU439" s="523" t="str">
        <f t="shared" si="3924"/>
        <v/>
      </c>
      <c r="DV439" s="523">
        <f t="shared" si="3925"/>
        <v>0</v>
      </c>
      <c r="DW439" s="524"/>
      <c r="DX439" s="523">
        <f t="shared" si="3926"/>
        <v>0</v>
      </c>
      <c r="DY439" s="524"/>
      <c r="DZ439" s="523">
        <f>ADHB!EA439</f>
        <v>0</v>
      </c>
      <c r="EA439" s="523">
        <f t="shared" si="3927"/>
        <v>0</v>
      </c>
      <c r="EB439" s="523">
        <f t="shared" si="3928"/>
        <v>0</v>
      </c>
      <c r="EC439" s="524">
        <v>0.224147321887</v>
      </c>
      <c r="ED439" s="525">
        <f t="shared" si="3929"/>
        <v>0</v>
      </c>
      <c r="EE439" s="526">
        <f t="shared" si="3930"/>
        <v>0</v>
      </c>
      <c r="EF439" s="527"/>
      <c r="EG439" s="520">
        <v>22.0</v>
      </c>
      <c r="EH439" s="521" t="s">
        <v>140</v>
      </c>
      <c r="EI439" s="522" t="s">
        <v>132</v>
      </c>
      <c r="EJ439" s="522" t="s">
        <v>132</v>
      </c>
      <c r="EK439" s="523"/>
      <c r="EL439" s="523" t="str">
        <f t="shared" si="3931"/>
        <v/>
      </c>
      <c r="EM439" s="523">
        <f t="shared" si="3932"/>
        <v>0</v>
      </c>
      <c r="EN439" s="524"/>
      <c r="EO439" s="523">
        <f t="shared" si="3933"/>
        <v>0</v>
      </c>
      <c r="EP439" s="524"/>
      <c r="EQ439" s="523">
        <f>ADHB!ER439</f>
        <v>0</v>
      </c>
      <c r="ER439" s="523">
        <f t="shared" si="3934"/>
        <v>0</v>
      </c>
      <c r="ES439" s="523">
        <f t="shared" si="3935"/>
        <v>0</v>
      </c>
      <c r="ET439" s="524">
        <v>0.224147321887</v>
      </c>
      <c r="EU439" s="525">
        <f t="shared" si="3936"/>
        <v>0</v>
      </c>
      <c r="EV439" s="526">
        <f t="shared" si="3937"/>
        <v>0</v>
      </c>
      <c r="EW439" s="527"/>
      <c r="EX439" s="520">
        <v>22.0</v>
      </c>
      <c r="EY439" s="521" t="s">
        <v>140</v>
      </c>
      <c r="EZ439" s="522" t="s">
        <v>132</v>
      </c>
      <c r="FA439" s="522" t="s">
        <v>132</v>
      </c>
      <c r="FB439" s="523"/>
      <c r="FC439" s="523" t="str">
        <f t="shared" si="3938"/>
        <v/>
      </c>
      <c r="FD439" s="523">
        <f t="shared" si="3939"/>
        <v>0</v>
      </c>
      <c r="FE439" s="524"/>
      <c r="FF439" s="523">
        <f t="shared" si="3940"/>
        <v>0</v>
      </c>
      <c r="FG439" s="524"/>
      <c r="FH439" s="523">
        <f>ADHB!FI439</f>
        <v>0</v>
      </c>
      <c r="FI439" s="523">
        <f t="shared" si="3941"/>
        <v>0</v>
      </c>
      <c r="FJ439" s="523">
        <f t="shared" si="3942"/>
        <v>0</v>
      </c>
      <c r="FK439" s="524">
        <v>0.224147321887</v>
      </c>
      <c r="FL439" s="525">
        <f t="shared" si="3943"/>
        <v>0</v>
      </c>
      <c r="FM439" s="526">
        <f t="shared" si="3944"/>
        <v>0</v>
      </c>
      <c r="FN439" s="527"/>
      <c r="FO439" s="520">
        <v>22.0</v>
      </c>
      <c r="FP439" s="521" t="s">
        <v>140</v>
      </c>
      <c r="FQ439" s="522" t="s">
        <v>132</v>
      </c>
      <c r="FR439" s="522" t="s">
        <v>132</v>
      </c>
      <c r="FS439" s="523"/>
      <c r="FT439" s="523" t="str">
        <f t="shared" si="3945"/>
        <v/>
      </c>
      <c r="FU439" s="523">
        <f t="shared" si="3946"/>
        <v>0</v>
      </c>
      <c r="FV439" s="524"/>
      <c r="FW439" s="523">
        <f t="shared" si="3947"/>
        <v>0</v>
      </c>
      <c r="FX439" s="524"/>
      <c r="FY439" s="523">
        <f>ADHB!FZ439</f>
        <v>0</v>
      </c>
      <c r="FZ439" s="523">
        <f t="shared" si="3948"/>
        <v>0</v>
      </c>
      <c r="GA439" s="523">
        <f t="shared" si="3949"/>
        <v>0</v>
      </c>
      <c r="GB439" s="524">
        <v>0.224147321887</v>
      </c>
      <c r="GC439" s="525">
        <f t="shared" si="3950"/>
        <v>0</v>
      </c>
      <c r="GD439" s="526">
        <f t="shared" si="3951"/>
        <v>0</v>
      </c>
      <c r="GE439" s="527"/>
      <c r="GF439" s="520">
        <v>22.0</v>
      </c>
      <c r="GG439" s="521" t="s">
        <v>140</v>
      </c>
      <c r="GH439" s="522" t="s">
        <v>132</v>
      </c>
      <c r="GI439" s="522" t="s">
        <v>132</v>
      </c>
      <c r="GJ439" s="523"/>
      <c r="GK439" s="523" t="str">
        <f t="shared" si="3952"/>
        <v/>
      </c>
      <c r="GL439" s="523">
        <f t="shared" si="3953"/>
        <v>0</v>
      </c>
      <c r="GM439" s="524"/>
      <c r="GN439" s="523">
        <f t="shared" si="3954"/>
        <v>0</v>
      </c>
      <c r="GO439" s="524"/>
      <c r="GP439" s="523">
        <f>ADHB!GQ439</f>
        <v>0</v>
      </c>
      <c r="GQ439" s="523">
        <f t="shared" si="3955"/>
        <v>0</v>
      </c>
      <c r="GR439" s="523">
        <f t="shared" si="3956"/>
        <v>0</v>
      </c>
      <c r="GS439" s="524">
        <v>0.224147321887</v>
      </c>
      <c r="GT439" s="525">
        <f t="shared" si="3957"/>
        <v>0</v>
      </c>
      <c r="GU439" s="526">
        <f t="shared" si="3958"/>
        <v>0</v>
      </c>
      <c r="GV439" s="527"/>
      <c r="GW439" s="520">
        <v>22.0</v>
      </c>
      <c r="GX439" s="521" t="s">
        <v>140</v>
      </c>
      <c r="GY439" s="522" t="s">
        <v>132</v>
      </c>
      <c r="GZ439" s="522" t="s">
        <v>132</v>
      </c>
      <c r="HA439" s="523"/>
      <c r="HB439" s="523" t="str">
        <f t="shared" si="3959"/>
        <v/>
      </c>
      <c r="HC439" s="523">
        <f t="shared" si="3960"/>
        <v>0</v>
      </c>
      <c r="HD439" s="524"/>
      <c r="HE439" s="523">
        <f t="shared" si="3961"/>
        <v>0</v>
      </c>
      <c r="HF439" s="524"/>
      <c r="HG439" s="523">
        <f>ADHB!HH439</f>
        <v>0</v>
      </c>
      <c r="HH439" s="523">
        <f t="shared" si="3962"/>
        <v>0</v>
      </c>
      <c r="HI439" s="523">
        <f t="shared" si="3963"/>
        <v>0</v>
      </c>
      <c r="HJ439" s="524">
        <v>0.224147321887</v>
      </c>
      <c r="HK439" s="525">
        <f t="shared" si="3964"/>
        <v>0</v>
      </c>
      <c r="HL439" s="526">
        <f t="shared" si="3965"/>
        <v>0</v>
      </c>
      <c r="HM439" s="527"/>
      <c r="HN439" s="520">
        <v>22.0</v>
      </c>
      <c r="HO439" s="521" t="s">
        <v>140</v>
      </c>
      <c r="HP439" s="522" t="s">
        <v>132</v>
      </c>
      <c r="HQ439" s="522" t="s">
        <v>132</v>
      </c>
      <c r="HR439" s="523"/>
      <c r="HS439" s="523" t="str">
        <f t="shared" si="3966"/>
        <v/>
      </c>
      <c r="HT439" s="523">
        <f t="shared" si="3967"/>
        <v>0</v>
      </c>
      <c r="HU439" s="524"/>
      <c r="HV439" s="523">
        <f t="shared" si="3968"/>
        <v>0</v>
      </c>
      <c r="HW439" s="524"/>
      <c r="HX439" s="523">
        <f>ADHB!HY439</f>
        <v>0</v>
      </c>
      <c r="HY439" s="523">
        <f t="shared" si="3969"/>
        <v>0</v>
      </c>
      <c r="HZ439" s="523">
        <f t="shared" si="3970"/>
        <v>0</v>
      </c>
      <c r="IA439" s="524">
        <v>0.224147321887</v>
      </c>
      <c r="IB439" s="525">
        <f t="shared" si="3971"/>
        <v>0</v>
      </c>
      <c r="IC439" s="526">
        <f t="shared" si="3972"/>
        <v>0</v>
      </c>
      <c r="ID439" s="527"/>
      <c r="IE439" s="520">
        <v>22.0</v>
      </c>
      <c r="IF439" s="521" t="s">
        <v>140</v>
      </c>
      <c r="IG439" s="522" t="s">
        <v>132</v>
      </c>
      <c r="IH439" s="522" t="s">
        <v>132</v>
      </c>
      <c r="II439" s="523"/>
      <c r="IJ439" s="523" t="str">
        <f t="shared" si="3973"/>
        <v/>
      </c>
      <c r="IK439" s="523">
        <f t="shared" si="3974"/>
        <v>0</v>
      </c>
      <c r="IL439" s="524"/>
      <c r="IM439" s="523">
        <f t="shared" si="3975"/>
        <v>0</v>
      </c>
      <c r="IN439" s="524"/>
      <c r="IO439" s="523">
        <f>ADHB!IP439</f>
        <v>0</v>
      </c>
      <c r="IP439" s="523">
        <f t="shared" si="3976"/>
        <v>0</v>
      </c>
      <c r="IQ439" s="523">
        <f t="shared" si="3977"/>
        <v>0</v>
      </c>
      <c r="IR439" s="524">
        <v>0.224147321887</v>
      </c>
      <c r="IS439" s="525">
        <f t="shared" si="3978"/>
        <v>0</v>
      </c>
      <c r="IT439" s="526">
        <f t="shared" si="3979"/>
        <v>0</v>
      </c>
      <c r="IU439" s="527"/>
      <c r="IV439" s="520">
        <v>22.0</v>
      </c>
      <c r="IW439" s="521" t="s">
        <v>140</v>
      </c>
      <c r="IX439" s="522" t="s">
        <v>132</v>
      </c>
      <c r="IY439" s="522" t="s">
        <v>132</v>
      </c>
      <c r="IZ439" s="523"/>
      <c r="JA439" s="523" t="str">
        <f t="shared" si="3980"/>
        <v/>
      </c>
      <c r="JB439" s="523">
        <f t="shared" si="3981"/>
        <v>0</v>
      </c>
      <c r="JC439" s="524"/>
      <c r="JD439" s="523">
        <f t="shared" si="3982"/>
        <v>0</v>
      </c>
      <c r="JE439" s="524"/>
      <c r="JF439" s="523">
        <f>ADHB!JG439</f>
        <v>0</v>
      </c>
      <c r="JG439" s="523">
        <f t="shared" si="3983"/>
        <v>0</v>
      </c>
      <c r="JH439" s="523">
        <f t="shared" si="3984"/>
        <v>0</v>
      </c>
      <c r="JI439" s="524">
        <v>0.224147321887</v>
      </c>
      <c r="JJ439" s="525">
        <f t="shared" si="3985"/>
        <v>0</v>
      </c>
      <c r="JK439" s="526">
        <f t="shared" si="3986"/>
        <v>0</v>
      </c>
      <c r="JL439" s="527"/>
      <c r="JM439" s="520">
        <v>22.0</v>
      </c>
      <c r="JN439" s="521" t="s">
        <v>140</v>
      </c>
      <c r="JO439" s="522" t="s">
        <v>132</v>
      </c>
      <c r="JP439" s="522" t="s">
        <v>132</v>
      </c>
      <c r="JQ439" s="523"/>
      <c r="JR439" s="523" t="str">
        <f t="shared" si="3987"/>
        <v/>
      </c>
      <c r="JS439" s="523">
        <f t="shared" si="3988"/>
        <v>0</v>
      </c>
      <c r="JT439" s="524"/>
      <c r="JU439" s="523">
        <f t="shared" si="3989"/>
        <v>0</v>
      </c>
      <c r="JV439" s="524"/>
      <c r="JW439" s="523" t="str">
        <f>ADHB!LF439</f>
        <v/>
      </c>
      <c r="JX439" s="523">
        <f t="shared" si="3990"/>
        <v>0</v>
      </c>
      <c r="JY439" s="523">
        <f t="shared" si="3991"/>
        <v>0</v>
      </c>
      <c r="JZ439" s="524">
        <v>0.224147321887</v>
      </c>
      <c r="KA439" s="525">
        <f t="shared" si="3992"/>
        <v>0</v>
      </c>
      <c r="KB439" s="526">
        <f t="shared" si="3993"/>
        <v>0</v>
      </c>
      <c r="KC439" s="527"/>
      <c r="KD439" s="520">
        <v>22.0</v>
      </c>
      <c r="KE439" s="521" t="s">
        <v>140</v>
      </c>
      <c r="KF439" s="522" t="s">
        <v>132</v>
      </c>
      <c r="KG439" s="522" t="s">
        <v>132</v>
      </c>
      <c r="KH439" s="523"/>
      <c r="KI439" s="523" t="str">
        <f t="shared" si="3994"/>
        <v/>
      </c>
      <c r="KJ439" s="523">
        <f t="shared" si="3995"/>
        <v>0</v>
      </c>
      <c r="KK439" s="524"/>
      <c r="KL439" s="523">
        <f t="shared" si="3996"/>
        <v>0</v>
      </c>
      <c r="KM439" s="524"/>
      <c r="KN439" s="523" t="str">
        <f>ADHB!LW439</f>
        <v/>
      </c>
      <c r="KO439" s="523">
        <f t="shared" si="3997"/>
        <v>0</v>
      </c>
      <c r="KP439" s="523">
        <f t="shared" si="3998"/>
        <v>0</v>
      </c>
      <c r="KQ439" s="524">
        <v>0.224147321887</v>
      </c>
      <c r="KR439" s="525">
        <f t="shared" si="3999"/>
        <v>0</v>
      </c>
      <c r="KS439" s="526">
        <f t="shared" si="4000"/>
        <v>0</v>
      </c>
      <c r="KT439" s="527"/>
      <c r="KU439" s="528"/>
    </row>
    <row r="440" ht="15.75" customHeight="1">
      <c r="A440" s="520">
        <v>23.0</v>
      </c>
      <c r="B440" s="521" t="s">
        <v>141</v>
      </c>
      <c r="C440" s="522" t="s">
        <v>132</v>
      </c>
      <c r="D440" s="522" t="s">
        <v>132</v>
      </c>
      <c r="E440" s="523"/>
      <c r="F440" s="523"/>
      <c r="G440" s="523">
        <f t="shared" si="3876"/>
        <v>0</v>
      </c>
      <c r="H440" s="524"/>
      <c r="I440" s="523">
        <f t="shared" si="3877"/>
        <v>0</v>
      </c>
      <c r="J440" s="524"/>
      <c r="K440" s="523">
        <f>ADHB!L440</f>
        <v>0</v>
      </c>
      <c r="L440" s="523">
        <f t="shared" si="3878"/>
        <v>0</v>
      </c>
      <c r="M440" s="523">
        <f t="shared" si="3879"/>
        <v>0</v>
      </c>
      <c r="N440" s="524">
        <v>0.224147321887</v>
      </c>
      <c r="O440" s="525">
        <f t="shared" si="3880"/>
        <v>0</v>
      </c>
      <c r="P440" s="526">
        <f t="shared" si="3881"/>
        <v>0</v>
      </c>
      <c r="Q440" s="527"/>
      <c r="R440" s="520">
        <v>23.0</v>
      </c>
      <c r="S440" s="521" t="s">
        <v>141</v>
      </c>
      <c r="T440" s="522" t="s">
        <v>132</v>
      </c>
      <c r="U440" s="522" t="s">
        <v>132</v>
      </c>
      <c r="V440" s="523"/>
      <c r="W440" s="523" t="str">
        <f t="shared" si="3882"/>
        <v/>
      </c>
      <c r="X440" s="523">
        <f t="shared" si="3883"/>
        <v>0</v>
      </c>
      <c r="Y440" s="524"/>
      <c r="Z440" s="523">
        <f t="shared" si="3884"/>
        <v>0</v>
      </c>
      <c r="AA440" s="524"/>
      <c r="AB440" s="523">
        <f>ADHB!AC440</f>
        <v>0</v>
      </c>
      <c r="AC440" s="523">
        <f t="shared" si="3885"/>
        <v>0</v>
      </c>
      <c r="AD440" s="523">
        <f t="shared" si="3886"/>
        <v>0</v>
      </c>
      <c r="AE440" s="524">
        <v>0.224147321887</v>
      </c>
      <c r="AF440" s="525">
        <f t="shared" si="3887"/>
        <v>0</v>
      </c>
      <c r="AG440" s="526">
        <f t="shared" si="3888"/>
        <v>0</v>
      </c>
      <c r="AH440" s="527"/>
      <c r="AI440" s="520">
        <v>23.0</v>
      </c>
      <c r="AJ440" s="521" t="s">
        <v>141</v>
      </c>
      <c r="AK440" s="522" t="s">
        <v>132</v>
      </c>
      <c r="AL440" s="522" t="s">
        <v>132</v>
      </c>
      <c r="AM440" s="523"/>
      <c r="AN440" s="523" t="str">
        <f t="shared" si="3889"/>
        <v/>
      </c>
      <c r="AO440" s="523">
        <f t="shared" si="3890"/>
        <v>0</v>
      </c>
      <c r="AP440" s="524"/>
      <c r="AQ440" s="523">
        <f t="shared" si="3891"/>
        <v>0</v>
      </c>
      <c r="AR440" s="524"/>
      <c r="AS440" s="523">
        <f>ADHB!AT440</f>
        <v>0</v>
      </c>
      <c r="AT440" s="523">
        <f t="shared" si="3892"/>
        <v>0</v>
      </c>
      <c r="AU440" s="523">
        <f t="shared" si="3893"/>
        <v>0</v>
      </c>
      <c r="AV440" s="524">
        <v>0.224147321887</v>
      </c>
      <c r="AW440" s="525">
        <f t="shared" si="3894"/>
        <v>0</v>
      </c>
      <c r="AX440" s="526">
        <f t="shared" si="3895"/>
        <v>0</v>
      </c>
      <c r="AY440" s="527"/>
      <c r="AZ440" s="520">
        <v>23.0</v>
      </c>
      <c r="BA440" s="521" t="s">
        <v>141</v>
      </c>
      <c r="BB440" s="522" t="s">
        <v>132</v>
      </c>
      <c r="BC440" s="522" t="s">
        <v>132</v>
      </c>
      <c r="BD440" s="523"/>
      <c r="BE440" s="523" t="str">
        <f t="shared" si="3896"/>
        <v/>
      </c>
      <c r="BF440" s="523">
        <f t="shared" si="3897"/>
        <v>0</v>
      </c>
      <c r="BG440" s="524"/>
      <c r="BH440" s="523">
        <f t="shared" si="3898"/>
        <v>0</v>
      </c>
      <c r="BI440" s="524"/>
      <c r="BJ440" s="523">
        <f>ADHB!BK440</f>
        <v>0</v>
      </c>
      <c r="BK440" s="523">
        <f t="shared" si="3899"/>
        <v>0</v>
      </c>
      <c r="BL440" s="523">
        <f t="shared" si="3900"/>
        <v>0</v>
      </c>
      <c r="BM440" s="524">
        <v>0.224147321887</v>
      </c>
      <c r="BN440" s="525">
        <f t="shared" si="3901"/>
        <v>0</v>
      </c>
      <c r="BO440" s="526">
        <f t="shared" si="3902"/>
        <v>0</v>
      </c>
      <c r="BP440" s="527"/>
      <c r="BQ440" s="520">
        <v>23.0</v>
      </c>
      <c r="BR440" s="521" t="s">
        <v>141</v>
      </c>
      <c r="BS440" s="522" t="s">
        <v>132</v>
      </c>
      <c r="BT440" s="522" t="s">
        <v>132</v>
      </c>
      <c r="BU440" s="523"/>
      <c r="BV440" s="523" t="str">
        <f t="shared" si="3903"/>
        <v/>
      </c>
      <c r="BW440" s="523">
        <f t="shared" si="3904"/>
        <v>0</v>
      </c>
      <c r="BX440" s="524"/>
      <c r="BY440" s="523">
        <f t="shared" si="3905"/>
        <v>0</v>
      </c>
      <c r="BZ440" s="524"/>
      <c r="CA440" s="523">
        <f>ADHB!CB440</f>
        <v>0</v>
      </c>
      <c r="CB440" s="523">
        <f t="shared" si="3906"/>
        <v>0</v>
      </c>
      <c r="CC440" s="523">
        <f t="shared" si="3907"/>
        <v>0</v>
      </c>
      <c r="CD440" s="524">
        <v>0.224147321887</v>
      </c>
      <c r="CE440" s="525">
        <f t="shared" si="3908"/>
        <v>0</v>
      </c>
      <c r="CF440" s="526">
        <f t="shared" si="3909"/>
        <v>0</v>
      </c>
      <c r="CG440" s="527"/>
      <c r="CH440" s="520">
        <v>23.0</v>
      </c>
      <c r="CI440" s="521" t="s">
        <v>141</v>
      </c>
      <c r="CJ440" s="522" t="s">
        <v>132</v>
      </c>
      <c r="CK440" s="522" t="s">
        <v>132</v>
      </c>
      <c r="CL440" s="523"/>
      <c r="CM440" s="523" t="str">
        <f t="shared" si="3910"/>
        <v/>
      </c>
      <c r="CN440" s="523">
        <f t="shared" si="3911"/>
        <v>0</v>
      </c>
      <c r="CO440" s="524"/>
      <c r="CP440" s="523">
        <f t="shared" si="3912"/>
        <v>0</v>
      </c>
      <c r="CQ440" s="524"/>
      <c r="CR440" s="523">
        <f>ADHB!CS440</f>
        <v>0</v>
      </c>
      <c r="CS440" s="523">
        <f t="shared" si="3913"/>
        <v>0</v>
      </c>
      <c r="CT440" s="523">
        <f t="shared" si="3914"/>
        <v>0</v>
      </c>
      <c r="CU440" s="524">
        <v>0.224147321887</v>
      </c>
      <c r="CV440" s="525">
        <f t="shared" si="3915"/>
        <v>0</v>
      </c>
      <c r="CW440" s="526">
        <f t="shared" si="3916"/>
        <v>0</v>
      </c>
      <c r="CX440" s="527"/>
      <c r="CY440" s="520">
        <v>23.0</v>
      </c>
      <c r="CZ440" s="521" t="s">
        <v>141</v>
      </c>
      <c r="DA440" s="522" t="s">
        <v>132</v>
      </c>
      <c r="DB440" s="522" t="s">
        <v>132</v>
      </c>
      <c r="DC440" s="523"/>
      <c r="DD440" s="523" t="str">
        <f t="shared" si="3917"/>
        <v/>
      </c>
      <c r="DE440" s="523">
        <f t="shared" si="3918"/>
        <v>0</v>
      </c>
      <c r="DF440" s="524"/>
      <c r="DG440" s="523">
        <f t="shared" si="3919"/>
        <v>0</v>
      </c>
      <c r="DH440" s="524"/>
      <c r="DI440" s="523">
        <f>ADHB!DJ440</f>
        <v>0</v>
      </c>
      <c r="DJ440" s="523">
        <f t="shared" si="3920"/>
        <v>0</v>
      </c>
      <c r="DK440" s="523">
        <f t="shared" si="3921"/>
        <v>0</v>
      </c>
      <c r="DL440" s="524">
        <v>0.224147321887</v>
      </c>
      <c r="DM440" s="525">
        <f t="shared" si="3922"/>
        <v>0</v>
      </c>
      <c r="DN440" s="526">
        <f t="shared" si="3923"/>
        <v>0</v>
      </c>
      <c r="DO440" s="527"/>
      <c r="DP440" s="520">
        <v>23.0</v>
      </c>
      <c r="DQ440" s="521" t="s">
        <v>141</v>
      </c>
      <c r="DR440" s="522" t="s">
        <v>132</v>
      </c>
      <c r="DS440" s="522" t="s">
        <v>132</v>
      </c>
      <c r="DT440" s="523"/>
      <c r="DU440" s="523" t="str">
        <f t="shared" si="3924"/>
        <v/>
      </c>
      <c r="DV440" s="523">
        <f t="shared" si="3925"/>
        <v>0</v>
      </c>
      <c r="DW440" s="524"/>
      <c r="DX440" s="523">
        <f t="shared" si="3926"/>
        <v>0</v>
      </c>
      <c r="DY440" s="524"/>
      <c r="DZ440" s="523">
        <f>ADHB!EA440</f>
        <v>0</v>
      </c>
      <c r="EA440" s="523">
        <f t="shared" si="3927"/>
        <v>0</v>
      </c>
      <c r="EB440" s="523">
        <f t="shared" si="3928"/>
        <v>0</v>
      </c>
      <c r="EC440" s="524">
        <v>0.224147321887</v>
      </c>
      <c r="ED440" s="525">
        <f t="shared" si="3929"/>
        <v>0</v>
      </c>
      <c r="EE440" s="526">
        <f t="shared" si="3930"/>
        <v>0</v>
      </c>
      <c r="EF440" s="527"/>
      <c r="EG440" s="520">
        <v>23.0</v>
      </c>
      <c r="EH440" s="521" t="s">
        <v>141</v>
      </c>
      <c r="EI440" s="522" t="s">
        <v>132</v>
      </c>
      <c r="EJ440" s="522" t="s">
        <v>132</v>
      </c>
      <c r="EK440" s="523"/>
      <c r="EL440" s="523" t="str">
        <f t="shared" si="3931"/>
        <v/>
      </c>
      <c r="EM440" s="523">
        <f t="shared" si="3932"/>
        <v>0</v>
      </c>
      <c r="EN440" s="524"/>
      <c r="EO440" s="523">
        <f t="shared" si="3933"/>
        <v>0</v>
      </c>
      <c r="EP440" s="524"/>
      <c r="EQ440" s="523">
        <f>ADHB!ER440</f>
        <v>0</v>
      </c>
      <c r="ER440" s="523">
        <f t="shared" si="3934"/>
        <v>0</v>
      </c>
      <c r="ES440" s="523">
        <f t="shared" si="3935"/>
        <v>0</v>
      </c>
      <c r="ET440" s="524">
        <v>0.224147321887</v>
      </c>
      <c r="EU440" s="525">
        <f t="shared" si="3936"/>
        <v>0</v>
      </c>
      <c r="EV440" s="526">
        <f t="shared" si="3937"/>
        <v>0</v>
      </c>
      <c r="EW440" s="527"/>
      <c r="EX440" s="520">
        <v>23.0</v>
      </c>
      <c r="EY440" s="521" t="s">
        <v>141</v>
      </c>
      <c r="EZ440" s="522" t="s">
        <v>132</v>
      </c>
      <c r="FA440" s="522" t="s">
        <v>132</v>
      </c>
      <c r="FB440" s="523"/>
      <c r="FC440" s="523" t="str">
        <f t="shared" si="3938"/>
        <v/>
      </c>
      <c r="FD440" s="523">
        <f t="shared" si="3939"/>
        <v>0</v>
      </c>
      <c r="FE440" s="524"/>
      <c r="FF440" s="523">
        <f t="shared" si="3940"/>
        <v>0</v>
      </c>
      <c r="FG440" s="524"/>
      <c r="FH440" s="523">
        <f>ADHB!FI440</f>
        <v>0</v>
      </c>
      <c r="FI440" s="523">
        <f t="shared" si="3941"/>
        <v>0</v>
      </c>
      <c r="FJ440" s="523">
        <f t="shared" si="3942"/>
        <v>0</v>
      </c>
      <c r="FK440" s="524">
        <v>0.224147321887</v>
      </c>
      <c r="FL440" s="525">
        <f t="shared" si="3943"/>
        <v>0</v>
      </c>
      <c r="FM440" s="526">
        <f t="shared" si="3944"/>
        <v>0</v>
      </c>
      <c r="FN440" s="527"/>
      <c r="FO440" s="520">
        <v>23.0</v>
      </c>
      <c r="FP440" s="521" t="s">
        <v>141</v>
      </c>
      <c r="FQ440" s="522" t="s">
        <v>132</v>
      </c>
      <c r="FR440" s="522" t="s">
        <v>132</v>
      </c>
      <c r="FS440" s="523"/>
      <c r="FT440" s="523" t="str">
        <f t="shared" si="3945"/>
        <v/>
      </c>
      <c r="FU440" s="523">
        <f t="shared" si="3946"/>
        <v>0</v>
      </c>
      <c r="FV440" s="524"/>
      <c r="FW440" s="523">
        <f t="shared" si="3947"/>
        <v>0</v>
      </c>
      <c r="FX440" s="524"/>
      <c r="FY440" s="523">
        <f>ADHB!FZ440</f>
        <v>0</v>
      </c>
      <c r="FZ440" s="523">
        <f t="shared" si="3948"/>
        <v>0</v>
      </c>
      <c r="GA440" s="523">
        <f t="shared" si="3949"/>
        <v>0</v>
      </c>
      <c r="GB440" s="524">
        <v>0.224147321887</v>
      </c>
      <c r="GC440" s="525">
        <f t="shared" si="3950"/>
        <v>0</v>
      </c>
      <c r="GD440" s="526">
        <f t="shared" si="3951"/>
        <v>0</v>
      </c>
      <c r="GE440" s="527"/>
      <c r="GF440" s="520">
        <v>23.0</v>
      </c>
      <c r="GG440" s="521" t="s">
        <v>141</v>
      </c>
      <c r="GH440" s="522" t="s">
        <v>132</v>
      </c>
      <c r="GI440" s="522" t="s">
        <v>132</v>
      </c>
      <c r="GJ440" s="523"/>
      <c r="GK440" s="523" t="str">
        <f t="shared" si="3952"/>
        <v/>
      </c>
      <c r="GL440" s="523">
        <f t="shared" si="3953"/>
        <v>0</v>
      </c>
      <c r="GM440" s="524"/>
      <c r="GN440" s="523">
        <f t="shared" si="3954"/>
        <v>0</v>
      </c>
      <c r="GO440" s="524"/>
      <c r="GP440" s="523">
        <f>ADHB!GQ440</f>
        <v>0</v>
      </c>
      <c r="GQ440" s="523">
        <f t="shared" si="3955"/>
        <v>0</v>
      </c>
      <c r="GR440" s="523">
        <f t="shared" si="3956"/>
        <v>0</v>
      </c>
      <c r="GS440" s="524">
        <v>0.224147321887</v>
      </c>
      <c r="GT440" s="525">
        <f t="shared" si="3957"/>
        <v>0</v>
      </c>
      <c r="GU440" s="526">
        <f t="shared" si="3958"/>
        <v>0</v>
      </c>
      <c r="GV440" s="527"/>
      <c r="GW440" s="520">
        <v>23.0</v>
      </c>
      <c r="GX440" s="521" t="s">
        <v>141</v>
      </c>
      <c r="GY440" s="522" t="s">
        <v>132</v>
      </c>
      <c r="GZ440" s="522" t="s">
        <v>132</v>
      </c>
      <c r="HA440" s="523"/>
      <c r="HB440" s="523" t="str">
        <f t="shared" si="3959"/>
        <v/>
      </c>
      <c r="HC440" s="523">
        <f t="shared" si="3960"/>
        <v>0</v>
      </c>
      <c r="HD440" s="524"/>
      <c r="HE440" s="523">
        <f t="shared" si="3961"/>
        <v>0</v>
      </c>
      <c r="HF440" s="524"/>
      <c r="HG440" s="523">
        <f>ADHB!HH440</f>
        <v>0</v>
      </c>
      <c r="HH440" s="523">
        <f t="shared" si="3962"/>
        <v>0</v>
      </c>
      <c r="HI440" s="523">
        <f t="shared" si="3963"/>
        <v>0</v>
      </c>
      <c r="HJ440" s="524">
        <v>0.224147321887</v>
      </c>
      <c r="HK440" s="525">
        <f t="shared" si="3964"/>
        <v>0</v>
      </c>
      <c r="HL440" s="526">
        <f t="shared" si="3965"/>
        <v>0</v>
      </c>
      <c r="HM440" s="527"/>
      <c r="HN440" s="520">
        <v>23.0</v>
      </c>
      <c r="HO440" s="521" t="s">
        <v>141</v>
      </c>
      <c r="HP440" s="522" t="s">
        <v>132</v>
      </c>
      <c r="HQ440" s="522" t="s">
        <v>132</v>
      </c>
      <c r="HR440" s="523"/>
      <c r="HS440" s="523" t="str">
        <f t="shared" si="3966"/>
        <v/>
      </c>
      <c r="HT440" s="523">
        <f t="shared" si="3967"/>
        <v>0</v>
      </c>
      <c r="HU440" s="524"/>
      <c r="HV440" s="523">
        <f t="shared" si="3968"/>
        <v>0</v>
      </c>
      <c r="HW440" s="524"/>
      <c r="HX440" s="523">
        <f>ADHB!HY440</f>
        <v>0</v>
      </c>
      <c r="HY440" s="523">
        <f t="shared" si="3969"/>
        <v>0</v>
      </c>
      <c r="HZ440" s="523">
        <f t="shared" si="3970"/>
        <v>0</v>
      </c>
      <c r="IA440" s="524">
        <v>0.224147321887</v>
      </c>
      <c r="IB440" s="525">
        <f t="shared" si="3971"/>
        <v>0</v>
      </c>
      <c r="IC440" s="526">
        <f t="shared" si="3972"/>
        <v>0</v>
      </c>
      <c r="ID440" s="527"/>
      <c r="IE440" s="520">
        <v>23.0</v>
      </c>
      <c r="IF440" s="521" t="s">
        <v>141</v>
      </c>
      <c r="IG440" s="522" t="s">
        <v>132</v>
      </c>
      <c r="IH440" s="522" t="s">
        <v>132</v>
      </c>
      <c r="II440" s="523"/>
      <c r="IJ440" s="523" t="str">
        <f t="shared" si="3973"/>
        <v/>
      </c>
      <c r="IK440" s="523">
        <f t="shared" si="3974"/>
        <v>0</v>
      </c>
      <c r="IL440" s="524"/>
      <c r="IM440" s="523">
        <f t="shared" si="3975"/>
        <v>0</v>
      </c>
      <c r="IN440" s="524"/>
      <c r="IO440" s="523">
        <f>ADHB!IP440</f>
        <v>0</v>
      </c>
      <c r="IP440" s="523">
        <f t="shared" si="3976"/>
        <v>0</v>
      </c>
      <c r="IQ440" s="523">
        <f t="shared" si="3977"/>
        <v>0</v>
      </c>
      <c r="IR440" s="524">
        <v>0.224147321887</v>
      </c>
      <c r="IS440" s="525">
        <f t="shared" si="3978"/>
        <v>0</v>
      </c>
      <c r="IT440" s="526">
        <f t="shared" si="3979"/>
        <v>0</v>
      </c>
      <c r="IU440" s="527"/>
      <c r="IV440" s="520">
        <v>23.0</v>
      </c>
      <c r="IW440" s="521" t="s">
        <v>141</v>
      </c>
      <c r="IX440" s="522" t="s">
        <v>132</v>
      </c>
      <c r="IY440" s="522" t="s">
        <v>132</v>
      </c>
      <c r="IZ440" s="523"/>
      <c r="JA440" s="523" t="str">
        <f t="shared" si="3980"/>
        <v/>
      </c>
      <c r="JB440" s="523">
        <f t="shared" si="3981"/>
        <v>0</v>
      </c>
      <c r="JC440" s="524"/>
      <c r="JD440" s="523">
        <f t="shared" si="3982"/>
        <v>0</v>
      </c>
      <c r="JE440" s="524"/>
      <c r="JF440" s="523">
        <f>ADHB!JG440</f>
        <v>0</v>
      </c>
      <c r="JG440" s="523">
        <f t="shared" si="3983"/>
        <v>0</v>
      </c>
      <c r="JH440" s="523">
        <f t="shared" si="3984"/>
        <v>0</v>
      </c>
      <c r="JI440" s="524">
        <v>0.224147321887</v>
      </c>
      <c r="JJ440" s="525">
        <f t="shared" si="3985"/>
        <v>0</v>
      </c>
      <c r="JK440" s="526">
        <f t="shared" si="3986"/>
        <v>0</v>
      </c>
      <c r="JL440" s="527"/>
      <c r="JM440" s="520">
        <v>23.0</v>
      </c>
      <c r="JN440" s="521" t="s">
        <v>141</v>
      </c>
      <c r="JO440" s="522" t="s">
        <v>132</v>
      </c>
      <c r="JP440" s="522" t="s">
        <v>132</v>
      </c>
      <c r="JQ440" s="523"/>
      <c r="JR440" s="523" t="str">
        <f t="shared" si="3987"/>
        <v/>
      </c>
      <c r="JS440" s="523">
        <f t="shared" si="3988"/>
        <v>0</v>
      </c>
      <c r="JT440" s="524"/>
      <c r="JU440" s="523">
        <f t="shared" si="3989"/>
        <v>0</v>
      </c>
      <c r="JV440" s="524"/>
      <c r="JW440" s="523" t="str">
        <f>ADHB!LF440</f>
        <v/>
      </c>
      <c r="JX440" s="523">
        <f t="shared" si="3990"/>
        <v>0</v>
      </c>
      <c r="JY440" s="523">
        <f t="shared" si="3991"/>
        <v>0</v>
      </c>
      <c r="JZ440" s="524">
        <v>0.224147321887</v>
      </c>
      <c r="KA440" s="525">
        <f t="shared" si="3992"/>
        <v>0</v>
      </c>
      <c r="KB440" s="526">
        <f t="shared" si="3993"/>
        <v>0</v>
      </c>
      <c r="KC440" s="527"/>
      <c r="KD440" s="520">
        <v>23.0</v>
      </c>
      <c r="KE440" s="521" t="s">
        <v>141</v>
      </c>
      <c r="KF440" s="522" t="s">
        <v>132</v>
      </c>
      <c r="KG440" s="522" t="s">
        <v>132</v>
      </c>
      <c r="KH440" s="523"/>
      <c r="KI440" s="523" t="str">
        <f t="shared" si="3994"/>
        <v/>
      </c>
      <c r="KJ440" s="523">
        <f t="shared" si="3995"/>
        <v>0</v>
      </c>
      <c r="KK440" s="524"/>
      <c r="KL440" s="523">
        <f t="shared" si="3996"/>
        <v>0</v>
      </c>
      <c r="KM440" s="524"/>
      <c r="KN440" s="523" t="str">
        <f>ADHB!LW440</f>
        <v/>
      </c>
      <c r="KO440" s="523">
        <f t="shared" si="3997"/>
        <v>0</v>
      </c>
      <c r="KP440" s="523">
        <f t="shared" si="3998"/>
        <v>0</v>
      </c>
      <c r="KQ440" s="524">
        <v>0.224147321887</v>
      </c>
      <c r="KR440" s="525">
        <f t="shared" si="3999"/>
        <v>0</v>
      </c>
      <c r="KS440" s="526">
        <f t="shared" si="4000"/>
        <v>0</v>
      </c>
      <c r="KT440" s="527"/>
      <c r="KU440" s="528"/>
    </row>
    <row r="441" ht="15.75" customHeight="1">
      <c r="A441" s="530"/>
      <c r="B441" s="531" t="s">
        <v>142</v>
      </c>
      <c r="C441" s="532"/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18"/>
      <c r="R441" s="530"/>
      <c r="S441" s="531" t="s">
        <v>142</v>
      </c>
      <c r="T441" s="532"/>
      <c r="U441" s="532"/>
      <c r="V441" s="532"/>
      <c r="W441" s="532"/>
      <c r="X441" s="532"/>
      <c r="Y441" s="532"/>
      <c r="Z441" s="532"/>
      <c r="AA441" s="532"/>
      <c r="AB441" s="532"/>
      <c r="AC441" s="532"/>
      <c r="AD441" s="532"/>
      <c r="AE441" s="532"/>
      <c r="AF441" s="532"/>
      <c r="AG441" s="532"/>
      <c r="AH441" s="518"/>
      <c r="AI441" s="530"/>
      <c r="AJ441" s="531" t="s">
        <v>142</v>
      </c>
      <c r="AK441" s="532"/>
      <c r="AL441" s="532"/>
      <c r="AM441" s="532"/>
      <c r="AN441" s="532"/>
      <c r="AO441" s="532"/>
      <c r="AP441" s="532"/>
      <c r="AQ441" s="532"/>
      <c r="AR441" s="532"/>
      <c r="AS441" s="532"/>
      <c r="AT441" s="532"/>
      <c r="AU441" s="532"/>
      <c r="AV441" s="532"/>
      <c r="AW441" s="532"/>
      <c r="AX441" s="532"/>
      <c r="AY441" s="518"/>
      <c r="AZ441" s="530"/>
      <c r="BA441" s="531" t="s">
        <v>142</v>
      </c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18"/>
      <c r="BQ441" s="530"/>
      <c r="BR441" s="531" t="s">
        <v>142</v>
      </c>
      <c r="BS441" s="532"/>
      <c r="BT441" s="532"/>
      <c r="BU441" s="532"/>
      <c r="BV441" s="532"/>
      <c r="BW441" s="532"/>
      <c r="BX441" s="532"/>
      <c r="BY441" s="532"/>
      <c r="BZ441" s="532"/>
      <c r="CA441" s="532"/>
      <c r="CB441" s="532"/>
      <c r="CC441" s="532"/>
      <c r="CD441" s="532"/>
      <c r="CE441" s="532"/>
      <c r="CF441" s="532"/>
      <c r="CG441" s="518"/>
      <c r="CH441" s="530"/>
      <c r="CI441" s="531" t="s">
        <v>142</v>
      </c>
      <c r="CJ441" s="532"/>
      <c r="CK441" s="532"/>
      <c r="CL441" s="532"/>
      <c r="CM441" s="532"/>
      <c r="CN441" s="532"/>
      <c r="CO441" s="532"/>
      <c r="CP441" s="532"/>
      <c r="CQ441" s="532"/>
      <c r="CR441" s="532"/>
      <c r="CS441" s="532"/>
      <c r="CT441" s="532"/>
      <c r="CU441" s="532"/>
      <c r="CV441" s="532"/>
      <c r="CW441" s="532"/>
      <c r="CX441" s="518"/>
      <c r="CY441" s="530"/>
      <c r="CZ441" s="531" t="s">
        <v>142</v>
      </c>
      <c r="DA441" s="532"/>
      <c r="DB441" s="532"/>
      <c r="DC441" s="532"/>
      <c r="DD441" s="532"/>
      <c r="DE441" s="532"/>
      <c r="DF441" s="532"/>
      <c r="DG441" s="532"/>
      <c r="DH441" s="532"/>
      <c r="DI441" s="532"/>
      <c r="DJ441" s="532"/>
      <c r="DK441" s="532"/>
      <c r="DL441" s="532"/>
      <c r="DM441" s="532"/>
      <c r="DN441" s="532"/>
      <c r="DO441" s="518"/>
      <c r="DP441" s="530"/>
      <c r="DQ441" s="531" t="s">
        <v>142</v>
      </c>
      <c r="DR441" s="532"/>
      <c r="DS441" s="532"/>
      <c r="DT441" s="532"/>
      <c r="DU441" s="532"/>
      <c r="DV441" s="532"/>
      <c r="DW441" s="532"/>
      <c r="DX441" s="532"/>
      <c r="DY441" s="532"/>
      <c r="DZ441" s="532"/>
      <c r="EA441" s="532"/>
      <c r="EB441" s="532"/>
      <c r="EC441" s="532"/>
      <c r="ED441" s="532"/>
      <c r="EE441" s="532"/>
      <c r="EF441" s="518"/>
      <c r="EG441" s="530"/>
      <c r="EH441" s="531" t="s">
        <v>142</v>
      </c>
      <c r="EI441" s="532"/>
      <c r="EJ441" s="532"/>
      <c r="EK441" s="532"/>
      <c r="EL441" s="532"/>
      <c r="EM441" s="532"/>
      <c r="EN441" s="532"/>
      <c r="EO441" s="532"/>
      <c r="EP441" s="532"/>
      <c r="EQ441" s="532"/>
      <c r="ER441" s="532"/>
      <c r="ES441" s="532"/>
      <c r="ET441" s="532"/>
      <c r="EU441" s="532"/>
      <c r="EV441" s="532"/>
      <c r="EW441" s="518"/>
      <c r="EX441" s="530"/>
      <c r="EY441" s="531" t="s">
        <v>142</v>
      </c>
      <c r="EZ441" s="532"/>
      <c r="FA441" s="532"/>
      <c r="FB441" s="532"/>
      <c r="FC441" s="532"/>
      <c r="FD441" s="532"/>
      <c r="FE441" s="532"/>
      <c r="FF441" s="532"/>
      <c r="FG441" s="532"/>
      <c r="FH441" s="532"/>
      <c r="FI441" s="532"/>
      <c r="FJ441" s="532"/>
      <c r="FK441" s="532"/>
      <c r="FL441" s="532"/>
      <c r="FM441" s="532"/>
      <c r="FN441" s="518"/>
      <c r="FO441" s="530"/>
      <c r="FP441" s="531" t="s">
        <v>142</v>
      </c>
      <c r="FQ441" s="532"/>
      <c r="FR441" s="532"/>
      <c r="FS441" s="532"/>
      <c r="FT441" s="532"/>
      <c r="FU441" s="532"/>
      <c r="FV441" s="532"/>
      <c r="FW441" s="532"/>
      <c r="FX441" s="532"/>
      <c r="FY441" s="532"/>
      <c r="FZ441" s="532"/>
      <c r="GA441" s="532"/>
      <c r="GB441" s="532"/>
      <c r="GC441" s="532"/>
      <c r="GD441" s="532"/>
      <c r="GE441" s="518"/>
      <c r="GF441" s="530"/>
      <c r="GG441" s="531" t="s">
        <v>142</v>
      </c>
      <c r="GH441" s="532"/>
      <c r="GI441" s="532"/>
      <c r="GJ441" s="532"/>
      <c r="GK441" s="532"/>
      <c r="GL441" s="532"/>
      <c r="GM441" s="532"/>
      <c r="GN441" s="532"/>
      <c r="GO441" s="532"/>
      <c r="GP441" s="532"/>
      <c r="GQ441" s="532"/>
      <c r="GR441" s="532"/>
      <c r="GS441" s="532"/>
      <c r="GT441" s="532"/>
      <c r="GU441" s="532"/>
      <c r="GV441" s="518"/>
      <c r="GW441" s="530"/>
      <c r="GX441" s="531" t="s">
        <v>142</v>
      </c>
      <c r="GY441" s="532"/>
      <c r="GZ441" s="532"/>
      <c r="HA441" s="532"/>
      <c r="HB441" s="532"/>
      <c r="HC441" s="532"/>
      <c r="HD441" s="532"/>
      <c r="HE441" s="532"/>
      <c r="HF441" s="532"/>
      <c r="HG441" s="532"/>
      <c r="HH441" s="532"/>
      <c r="HI441" s="532"/>
      <c r="HJ441" s="532"/>
      <c r="HK441" s="532"/>
      <c r="HL441" s="532"/>
      <c r="HM441" s="518"/>
      <c r="HN441" s="530"/>
      <c r="HO441" s="531" t="s">
        <v>142</v>
      </c>
      <c r="HP441" s="532"/>
      <c r="HQ441" s="532"/>
      <c r="HR441" s="532"/>
      <c r="HS441" s="532"/>
      <c r="HT441" s="532"/>
      <c r="HU441" s="532"/>
      <c r="HV441" s="532"/>
      <c r="HW441" s="532"/>
      <c r="HX441" s="532"/>
      <c r="HY441" s="532"/>
      <c r="HZ441" s="532"/>
      <c r="IA441" s="532"/>
      <c r="IB441" s="532"/>
      <c r="IC441" s="532"/>
      <c r="ID441" s="518"/>
      <c r="IE441" s="530"/>
      <c r="IF441" s="531" t="s">
        <v>142</v>
      </c>
      <c r="IG441" s="532"/>
      <c r="IH441" s="532"/>
      <c r="II441" s="532"/>
      <c r="IJ441" s="532"/>
      <c r="IK441" s="532"/>
      <c r="IL441" s="532"/>
      <c r="IM441" s="532"/>
      <c r="IN441" s="532"/>
      <c r="IO441" s="532"/>
      <c r="IP441" s="532"/>
      <c r="IQ441" s="532"/>
      <c r="IR441" s="532"/>
      <c r="IS441" s="532"/>
      <c r="IT441" s="532"/>
      <c r="IU441" s="518"/>
      <c r="IV441" s="530"/>
      <c r="IW441" s="531" t="s">
        <v>142</v>
      </c>
      <c r="IX441" s="532"/>
      <c r="IY441" s="532"/>
      <c r="IZ441" s="532"/>
      <c r="JA441" s="532"/>
      <c r="JB441" s="532"/>
      <c r="JC441" s="532"/>
      <c r="JD441" s="532"/>
      <c r="JE441" s="532"/>
      <c r="JF441" s="532"/>
      <c r="JG441" s="532"/>
      <c r="JH441" s="532"/>
      <c r="JI441" s="532"/>
      <c r="JJ441" s="532"/>
      <c r="JK441" s="532"/>
      <c r="JL441" s="518"/>
      <c r="JM441" s="530"/>
      <c r="JN441" s="531" t="s">
        <v>142</v>
      </c>
      <c r="JO441" s="532"/>
      <c r="JP441" s="532"/>
      <c r="JQ441" s="532"/>
      <c r="JR441" s="532"/>
      <c r="JS441" s="532"/>
      <c r="JT441" s="532"/>
      <c r="JU441" s="532"/>
      <c r="JV441" s="532"/>
      <c r="JW441" s="532"/>
      <c r="JX441" s="532"/>
      <c r="JY441" s="532"/>
      <c r="JZ441" s="532"/>
      <c r="KA441" s="532"/>
      <c r="KB441" s="532"/>
      <c r="KC441" s="518"/>
      <c r="KD441" s="530"/>
      <c r="KE441" s="531" t="s">
        <v>142</v>
      </c>
      <c r="KF441" s="532"/>
      <c r="KG441" s="532"/>
      <c r="KH441" s="532"/>
      <c r="KI441" s="532"/>
      <c r="KJ441" s="532"/>
      <c r="KK441" s="532"/>
      <c r="KL441" s="532"/>
      <c r="KM441" s="532"/>
      <c r="KN441" s="532"/>
      <c r="KO441" s="532"/>
      <c r="KP441" s="532"/>
      <c r="KQ441" s="532"/>
      <c r="KR441" s="532"/>
      <c r="KS441" s="532"/>
      <c r="KT441" s="518"/>
      <c r="KU441" s="519"/>
    </row>
    <row r="442" ht="15.75" customHeight="1">
      <c r="A442" s="520">
        <v>1.0</v>
      </c>
      <c r="B442" s="521" t="s">
        <v>59</v>
      </c>
      <c r="C442" s="522" t="s">
        <v>136</v>
      </c>
      <c r="D442" s="522" t="s">
        <v>134</v>
      </c>
      <c r="E442" s="523">
        <f>'Produksi dan Harga'!G25</f>
        <v>3766</v>
      </c>
      <c r="F442" s="523">
        <v>703618.874202817</v>
      </c>
      <c r="G442" s="523">
        <f t="shared" ref="G442:G449" si="4001">IFERROR(E442*F442/1000000,0)</f>
        <v>2649.82868</v>
      </c>
      <c r="H442" s="524"/>
      <c r="I442" s="523">
        <f t="shared" ref="I442:I449" si="4002">IFERROR(+G442*H442,"")</f>
        <v>0</v>
      </c>
      <c r="J442" s="524"/>
      <c r="K442" s="523">
        <f>ADHB!L442</f>
        <v>0</v>
      </c>
      <c r="L442" s="523">
        <f t="shared" ref="L442:L449" si="4003">IFERROR(K442/J442*100,0)</f>
        <v>0</v>
      </c>
      <c r="M442" s="523">
        <f t="shared" ref="M442:M449" si="4004">IFERROR(+(IF(G442="","0",G442))+(IF(I442="","0",I442))+(IF(L442="","0",L442)),"")</f>
        <v>2649.82868</v>
      </c>
      <c r="N442" s="524">
        <v>0.23915411846270695</v>
      </c>
      <c r="O442" s="525">
        <f t="shared" ref="O442:O449" si="4005">IFERROR(+N442*(M442-L442),"")</f>
        <v>633.7174421</v>
      </c>
      <c r="P442" s="526">
        <f t="shared" ref="P442:P449" si="4006">IFERROR(+(IF(M442="","0",M442))-(IF(O442="","0",O442)),"")</f>
        <v>2016.111238</v>
      </c>
      <c r="Q442" s="527"/>
      <c r="R442" s="520">
        <v>1.0</v>
      </c>
      <c r="S442" s="521" t="s">
        <v>59</v>
      </c>
      <c r="T442" s="522" t="s">
        <v>136</v>
      </c>
      <c r="U442" s="522" t="s">
        <v>134</v>
      </c>
      <c r="V442" s="523">
        <f>'Produksi dan Harga'!L25</f>
        <v>8698</v>
      </c>
      <c r="W442" s="523">
        <f t="shared" ref="W442:W449" si="4007">F442</f>
        <v>703618.8742</v>
      </c>
      <c r="X442" s="523">
        <f t="shared" ref="X442:X449" si="4008">IFERROR(V442*W442/1000000,0)</f>
        <v>6120.076968</v>
      </c>
      <c r="Y442" s="524"/>
      <c r="Z442" s="523">
        <f t="shared" ref="Z442:Z449" si="4009">IFERROR(+X442*Y442,"")</f>
        <v>0</v>
      </c>
      <c r="AA442" s="524"/>
      <c r="AB442" s="523">
        <f>ADHB!AC442</f>
        <v>0</v>
      </c>
      <c r="AC442" s="523">
        <f t="shared" ref="AC442:AC449" si="4010">IFERROR(AB442/AA442*100,0)</f>
        <v>0</v>
      </c>
      <c r="AD442" s="523">
        <f t="shared" ref="AD442:AD449" si="4011">IFERROR(+(IF(X442="","0",X442))+(IF(Z442="","0",Z442))+(IF(AC442="","0",AC442)),"")</f>
        <v>6120.076968</v>
      </c>
      <c r="AE442" s="524">
        <v>0.23915411846270695</v>
      </c>
      <c r="AF442" s="525">
        <f t="shared" ref="AF442:AF449" si="4012">IFERROR(+AE442*(AD442-AC442),"")</f>
        <v>1463.641612</v>
      </c>
      <c r="AG442" s="526">
        <f t="shared" ref="AG442:AG449" si="4013">IFERROR(+(IF(AD442="","0",AD442))-(IF(AF442="","0",AF442)),"")</f>
        <v>4656.435356</v>
      </c>
      <c r="AH442" s="527"/>
      <c r="AI442" s="520">
        <v>1.0</v>
      </c>
      <c r="AJ442" s="521" t="s">
        <v>59</v>
      </c>
      <c r="AK442" s="522" t="s">
        <v>136</v>
      </c>
      <c r="AL442" s="522" t="s">
        <v>134</v>
      </c>
      <c r="AM442" s="523">
        <f>'Produksi dan Harga'!Q25</f>
        <v>3067</v>
      </c>
      <c r="AN442" s="523">
        <f t="shared" ref="AN442:AN449" si="4014">W442</f>
        <v>703618.8742</v>
      </c>
      <c r="AO442" s="523">
        <f t="shared" ref="AO442:AO449" si="4015">IFERROR(AM442*AN442/1000000,0)</f>
        <v>2157.999087</v>
      </c>
      <c r="AP442" s="524"/>
      <c r="AQ442" s="523">
        <f t="shared" ref="AQ442:AQ449" si="4016">IFERROR(+AO442*AP442,"")</f>
        <v>0</v>
      </c>
      <c r="AR442" s="524"/>
      <c r="AS442" s="523">
        <f>ADHB!AT442</f>
        <v>0</v>
      </c>
      <c r="AT442" s="523">
        <f t="shared" ref="AT442:AT449" si="4017">IFERROR(AS442/AR442*100,0)</f>
        <v>0</v>
      </c>
      <c r="AU442" s="523">
        <f t="shared" ref="AU442:AU449" si="4018">IFERROR(+(IF(AO442="","0",AO442))+(IF(AQ442="","0",AQ442))+(IF(AT442="","0",AT442)),"")</f>
        <v>2157.999087</v>
      </c>
      <c r="AV442" s="524">
        <v>0.23915411846270695</v>
      </c>
      <c r="AW442" s="525">
        <f t="shared" ref="AW442:AW449" si="4019">IFERROR(+AV442*(AU442-AT442),"")</f>
        <v>516.0943693</v>
      </c>
      <c r="AX442" s="526">
        <f t="shared" ref="AX442:AX449" si="4020">IFERROR(+(IF(AU442="","0",AU442))-(IF(AW442="","0",AW442)),"")</f>
        <v>1641.904718</v>
      </c>
      <c r="AY442" s="527"/>
      <c r="AZ442" s="520">
        <v>1.0</v>
      </c>
      <c r="BA442" s="521" t="s">
        <v>59</v>
      </c>
      <c r="BB442" s="522" t="s">
        <v>136</v>
      </c>
      <c r="BC442" s="522" t="s">
        <v>134</v>
      </c>
      <c r="BD442" s="523">
        <f>'Produksi dan Harga'!V25</f>
        <v>4804</v>
      </c>
      <c r="BE442" s="523">
        <f t="shared" ref="BE442:BE449" si="4021">AN442</f>
        <v>703618.8742</v>
      </c>
      <c r="BF442" s="523">
        <f t="shared" ref="BF442:BF449" si="4022">IFERROR(BD442*BE442/1000000,0)</f>
        <v>3380.185072</v>
      </c>
      <c r="BG442" s="524"/>
      <c r="BH442" s="523">
        <f t="shared" ref="BH442:BH449" si="4023">IFERROR(+BF442*BG442,"")</f>
        <v>0</v>
      </c>
      <c r="BI442" s="524"/>
      <c r="BJ442" s="523">
        <f>ADHB!BK442</f>
        <v>0</v>
      </c>
      <c r="BK442" s="523">
        <f t="shared" ref="BK442:BK449" si="4024">IFERROR(BJ442/BI442*100,0)</f>
        <v>0</v>
      </c>
      <c r="BL442" s="523">
        <f t="shared" ref="BL442:BL449" si="4025">IFERROR(+(IF(BF442="","0",BF442))+(IF(BH442="","0",BH442))+(IF(BK442="","0",BK442)),"")</f>
        <v>3380.185072</v>
      </c>
      <c r="BM442" s="524">
        <v>0.23915411846270695</v>
      </c>
      <c r="BN442" s="525">
        <f t="shared" ref="BN442:BN449" si="4026">IFERROR(+BM442*(BL442-BK442),"")</f>
        <v>808.3851811</v>
      </c>
      <c r="BO442" s="526">
        <f t="shared" ref="BO442:BO449" si="4027">IFERROR(+(IF(BL442="","0",BL442))-(IF(BN442="","0",BN442)),"")</f>
        <v>2571.799891</v>
      </c>
      <c r="BP442" s="527"/>
      <c r="BQ442" s="520">
        <v>1.0</v>
      </c>
      <c r="BR442" s="521" t="s">
        <v>59</v>
      </c>
      <c r="BS442" s="522" t="s">
        <v>136</v>
      </c>
      <c r="BT442" s="522" t="s">
        <v>134</v>
      </c>
      <c r="BU442" s="523">
        <f>'Produksi dan Harga'!AA25</f>
        <v>3123</v>
      </c>
      <c r="BV442" s="523">
        <f t="shared" ref="BV442:BV449" si="4028">BE442</f>
        <v>703618.8742</v>
      </c>
      <c r="BW442" s="523">
        <f t="shared" ref="BW442:BW449" si="4029">IFERROR(BU442*BV442/1000000,0)</f>
        <v>2197.401744</v>
      </c>
      <c r="BX442" s="524"/>
      <c r="BY442" s="523">
        <f t="shared" ref="BY442:BY449" si="4030">IFERROR(+BW442*BX442,"")</f>
        <v>0</v>
      </c>
      <c r="BZ442" s="524"/>
      <c r="CA442" s="523">
        <f>ADHB!CB442</f>
        <v>0</v>
      </c>
      <c r="CB442" s="523">
        <f t="shared" ref="CB442:CB449" si="4031">IFERROR(CA442/BZ442*100,0)</f>
        <v>0</v>
      </c>
      <c r="CC442" s="523">
        <f t="shared" ref="CC442:CC449" si="4032">IFERROR(+(IF(BW442="","0",BW442))+(IF(BY442="","0",BY442))+(IF(CB442="","0",CB442)),"")</f>
        <v>2197.401744</v>
      </c>
      <c r="CD442" s="524">
        <v>0.23915411846270695</v>
      </c>
      <c r="CE442" s="525">
        <f t="shared" ref="CE442:CE449" si="4033">IFERROR(+CD442*(CC442-CB442),"")</f>
        <v>525.517677</v>
      </c>
      <c r="CF442" s="526">
        <f t="shared" ref="CF442:CF449" si="4034">IFERROR(+(IF(CC442="","0",CC442))-(IF(CE442="","0",CE442)),"")</f>
        <v>1671.884067</v>
      </c>
      <c r="CG442" s="527"/>
      <c r="CH442" s="520">
        <v>1.0</v>
      </c>
      <c r="CI442" s="521" t="s">
        <v>59</v>
      </c>
      <c r="CJ442" s="522" t="s">
        <v>136</v>
      </c>
      <c r="CK442" s="522" t="s">
        <v>134</v>
      </c>
      <c r="CL442" s="523">
        <f>'Produksi dan Harga'!AF25</f>
        <v>1319</v>
      </c>
      <c r="CM442" s="523">
        <f t="shared" ref="CM442:CM449" si="4035">BV442</f>
        <v>703618.8742</v>
      </c>
      <c r="CN442" s="523">
        <f t="shared" ref="CN442:CN449" si="4036">IFERROR(CL442*CM442/1000000,0)</f>
        <v>928.0732951</v>
      </c>
      <c r="CO442" s="524"/>
      <c r="CP442" s="523">
        <f t="shared" ref="CP442:CP449" si="4037">IFERROR(+CN442*CO442,"")</f>
        <v>0</v>
      </c>
      <c r="CQ442" s="524"/>
      <c r="CR442" s="523">
        <f>ADHB!CS442</f>
        <v>0</v>
      </c>
      <c r="CS442" s="523">
        <f t="shared" ref="CS442:CS449" si="4038">IFERROR(CR442/CQ442*100,0)</f>
        <v>0</v>
      </c>
      <c r="CT442" s="523">
        <f t="shared" ref="CT442:CT449" si="4039">IFERROR(+(IF(CN442="","0",CN442))+(IF(CP442="","0",CP442))+(IF(CS442="","0",CS442)),"")</f>
        <v>928.0732951</v>
      </c>
      <c r="CU442" s="524">
        <v>0.23915411846270695</v>
      </c>
      <c r="CV442" s="525">
        <f t="shared" ref="CV442:CV449" si="4040">IFERROR(+CU442*(CT442-CS442),"")</f>
        <v>221.9525508</v>
      </c>
      <c r="CW442" s="526">
        <f t="shared" ref="CW442:CW449" si="4041">IFERROR(+(IF(CT442="","0",CT442))-(IF(CV442="","0",CV442)),"")</f>
        <v>706.1207443</v>
      </c>
      <c r="CX442" s="527"/>
      <c r="CY442" s="520">
        <v>1.0</v>
      </c>
      <c r="CZ442" s="521" t="s">
        <v>59</v>
      </c>
      <c r="DA442" s="522" t="s">
        <v>136</v>
      </c>
      <c r="DB442" s="522" t="s">
        <v>134</v>
      </c>
      <c r="DC442" s="523">
        <f>'Produksi dan Harga'!AK25</f>
        <v>6577</v>
      </c>
      <c r="DD442" s="523">
        <f t="shared" ref="DD442:DD449" si="4042">CM442</f>
        <v>703618.8742</v>
      </c>
      <c r="DE442" s="523">
        <f t="shared" ref="DE442:DE449" si="4043">IFERROR(DC442*DD442/1000000,0)</f>
        <v>4627.701336</v>
      </c>
      <c r="DF442" s="524"/>
      <c r="DG442" s="523">
        <f t="shared" ref="DG442:DG449" si="4044">IFERROR(+DE442*DF442,"")</f>
        <v>0</v>
      </c>
      <c r="DH442" s="524"/>
      <c r="DI442" s="523">
        <f>ADHB!DJ442</f>
        <v>0</v>
      </c>
      <c r="DJ442" s="523">
        <f t="shared" ref="DJ442:DJ449" si="4045">IFERROR(DI442/DH442*100,0)</f>
        <v>0</v>
      </c>
      <c r="DK442" s="523">
        <f t="shared" ref="DK442:DK449" si="4046">IFERROR(+(IF(DE442="","0",DE442))+(IF(DG442="","0",DG442))+(IF(DJ442="","0",DJ442)),"")</f>
        <v>4627.701336</v>
      </c>
      <c r="DL442" s="524">
        <v>0.23915411846270695</v>
      </c>
      <c r="DM442" s="525">
        <f t="shared" ref="DM442:DM449" si="4047">IFERROR(+DL442*(DK442-DJ442),"")</f>
        <v>1106.733833</v>
      </c>
      <c r="DN442" s="526">
        <f t="shared" ref="DN442:DN449" si="4048">IFERROR(+(IF(DK442="","0",DK442))-(IF(DM442="","0",DM442)),"")</f>
        <v>3520.967502</v>
      </c>
      <c r="DO442" s="527"/>
      <c r="DP442" s="520">
        <v>1.0</v>
      </c>
      <c r="DQ442" s="521" t="s">
        <v>59</v>
      </c>
      <c r="DR442" s="522" t="s">
        <v>136</v>
      </c>
      <c r="DS442" s="522" t="s">
        <v>134</v>
      </c>
      <c r="DT442" s="523">
        <f>'Produksi dan Harga'!AP25</f>
        <v>2962</v>
      </c>
      <c r="DU442" s="523">
        <f t="shared" ref="DU442:DU449" si="4049">DD442</f>
        <v>703618.8742</v>
      </c>
      <c r="DV442" s="523">
        <f t="shared" ref="DV442:DV449" si="4050">IFERROR(DT442*DU442/1000000,0)</f>
        <v>2084.119105</v>
      </c>
      <c r="DW442" s="524"/>
      <c r="DX442" s="523">
        <f t="shared" ref="DX442:DX449" si="4051">IFERROR(+DV442*DW442,"")</f>
        <v>0</v>
      </c>
      <c r="DY442" s="524"/>
      <c r="DZ442" s="523">
        <f>ADHB!EA442</f>
        <v>0</v>
      </c>
      <c r="EA442" s="523">
        <f t="shared" ref="EA442:EA449" si="4052">IFERROR(DZ442/DY442*100,0)</f>
        <v>0</v>
      </c>
      <c r="EB442" s="523">
        <f t="shared" ref="EB442:EB449" si="4053">IFERROR(+(IF(DV442="","0",DV442))+(IF(DX442="","0",DX442))+(IF(EA442="","0",EA442)),"")</f>
        <v>2084.119105</v>
      </c>
      <c r="EC442" s="524">
        <v>0.23915411846270695</v>
      </c>
      <c r="ED442" s="525">
        <f t="shared" ref="ED442:ED449" si="4054">IFERROR(+EC442*(EB442-EA442),"")</f>
        <v>498.4256674</v>
      </c>
      <c r="EE442" s="526">
        <f t="shared" ref="EE442:EE449" si="4055">IFERROR(+(IF(EB442="","0",EB442))-(IF(ED442="","0",ED442)),"")</f>
        <v>1585.693438</v>
      </c>
      <c r="EF442" s="527"/>
      <c r="EG442" s="520">
        <v>1.0</v>
      </c>
      <c r="EH442" s="521" t="s">
        <v>59</v>
      </c>
      <c r="EI442" s="522" t="s">
        <v>136</v>
      </c>
      <c r="EJ442" s="522" t="s">
        <v>134</v>
      </c>
      <c r="EK442" s="523">
        <f>'Produksi dan Harga'!AU25</f>
        <v>3422</v>
      </c>
      <c r="EL442" s="523">
        <f t="shared" ref="EL442:EL449" si="4056">DU442</f>
        <v>703618.8742</v>
      </c>
      <c r="EM442" s="523">
        <f t="shared" ref="EM442:EM449" si="4057">IFERROR(EK442*EL442/1000000,0)</f>
        <v>2407.783788</v>
      </c>
      <c r="EN442" s="524"/>
      <c r="EO442" s="523">
        <f t="shared" ref="EO442:EO449" si="4058">IFERROR(+EM442*EN442,"")</f>
        <v>0</v>
      </c>
      <c r="EP442" s="524"/>
      <c r="EQ442" s="523">
        <f>ADHB!ER442</f>
        <v>0</v>
      </c>
      <c r="ER442" s="523">
        <f t="shared" ref="ER442:ER449" si="4059">IFERROR(EQ442/EP442*100,0)</f>
        <v>0</v>
      </c>
      <c r="ES442" s="523">
        <f t="shared" ref="ES442:ES449" si="4060">IFERROR(+(IF(EM442="","0",EM442))+(IF(EO442="","0",EO442))+(IF(ER442="","0",ER442)),"")</f>
        <v>2407.783788</v>
      </c>
      <c r="ET442" s="524">
        <v>0.23915411846270695</v>
      </c>
      <c r="EU442" s="525">
        <f t="shared" ref="EU442:EU449" si="4061">IFERROR(+ET442*(ES442-ER442),"")</f>
        <v>575.8314092</v>
      </c>
      <c r="EV442" s="526">
        <f t="shared" ref="EV442:EV449" si="4062">IFERROR(+(IF(ES442="","0",ES442))-(IF(EU442="","0",EU442)),"")</f>
        <v>1831.952378</v>
      </c>
      <c r="EW442" s="527"/>
      <c r="EX442" s="520">
        <v>1.0</v>
      </c>
      <c r="EY442" s="521" t="s">
        <v>59</v>
      </c>
      <c r="EZ442" s="522" t="s">
        <v>136</v>
      </c>
      <c r="FA442" s="522" t="s">
        <v>134</v>
      </c>
      <c r="FB442" s="523">
        <f>'Produksi dan Harga'!AZ25</f>
        <v>3873</v>
      </c>
      <c r="FC442" s="523">
        <f t="shared" ref="FC442:FC449" si="4063">EL442</f>
        <v>703618.8742</v>
      </c>
      <c r="FD442" s="523">
        <f t="shared" ref="FD442:FD449" si="4064">IFERROR(FB442*FC442/1000000,0)</f>
        <v>2725.1159</v>
      </c>
      <c r="FE442" s="524"/>
      <c r="FF442" s="523">
        <f t="shared" ref="FF442:FF449" si="4065">IFERROR(+FD442*FE442,"")</f>
        <v>0</v>
      </c>
      <c r="FG442" s="524"/>
      <c r="FH442" s="523">
        <f>ADHB!FI442</f>
        <v>0</v>
      </c>
      <c r="FI442" s="523">
        <f t="shared" ref="FI442:FI449" si="4066">IFERROR(FH442/FG442*100,0)</f>
        <v>0</v>
      </c>
      <c r="FJ442" s="523">
        <f t="shared" ref="FJ442:FJ449" si="4067">IFERROR(+(IF(FD442="","0",FD442))+(IF(FF442="","0",FF442))+(IF(FI442="","0",FI442)),"")</f>
        <v>2725.1159</v>
      </c>
      <c r="FK442" s="524">
        <v>0.23915411846270695</v>
      </c>
      <c r="FL442" s="525">
        <f t="shared" ref="FL442:FL449" si="4068">IFERROR(+FK442*(FJ442-FI442),"")</f>
        <v>651.7226907</v>
      </c>
      <c r="FM442" s="526">
        <f t="shared" ref="FM442:FM449" si="4069">IFERROR(+(IF(FJ442="","0",FJ442))-(IF(FL442="","0",FL442)),"")</f>
        <v>2073.393209</v>
      </c>
      <c r="FN442" s="527"/>
      <c r="FO442" s="520">
        <v>1.0</v>
      </c>
      <c r="FP442" s="521" t="s">
        <v>59</v>
      </c>
      <c r="FQ442" s="522" t="s">
        <v>136</v>
      </c>
      <c r="FR442" s="522" t="s">
        <v>134</v>
      </c>
      <c r="FS442" s="523">
        <f>'Produksi dan Harga'!BE25</f>
        <v>6518</v>
      </c>
      <c r="FT442" s="523">
        <f t="shared" ref="FT442:FT449" si="4070">FC442</f>
        <v>703618.8742</v>
      </c>
      <c r="FU442" s="523">
        <f t="shared" ref="FU442:FU449" si="4071">IFERROR(FS442*FT442/1000000,0)</f>
        <v>4586.187822</v>
      </c>
      <c r="FV442" s="524"/>
      <c r="FW442" s="523">
        <f t="shared" ref="FW442:FW449" si="4072">IFERROR(+FU442*FV442,"")</f>
        <v>0</v>
      </c>
      <c r="FX442" s="524"/>
      <c r="FY442" s="523">
        <f>ADHB!FZ442</f>
        <v>0</v>
      </c>
      <c r="FZ442" s="523">
        <f t="shared" ref="FZ442:FZ449" si="4073">IFERROR(FY442/FX442*100,0)</f>
        <v>0</v>
      </c>
      <c r="GA442" s="523">
        <f t="shared" ref="GA442:GA449" si="4074">IFERROR(+(IF(FU442="","0",FU442))+(IF(FW442="","0",FW442))+(IF(FZ442="","0",FZ442)),"")</f>
        <v>4586.187822</v>
      </c>
      <c r="GB442" s="524">
        <v>0.23915411846270695</v>
      </c>
      <c r="GC442" s="525">
        <f t="shared" ref="GC442:GC449" si="4075">IFERROR(+GB442*(GA442-FZ442),"")</f>
        <v>1096.805706</v>
      </c>
      <c r="GD442" s="526">
        <f t="shared" ref="GD442:GD449" si="4076">IFERROR(+(IF(GA442="","0",GA442))-(IF(GC442="","0",GC442)),"")</f>
        <v>3489.382116</v>
      </c>
      <c r="GE442" s="527"/>
      <c r="GF442" s="520">
        <v>1.0</v>
      </c>
      <c r="GG442" s="521" t="s">
        <v>59</v>
      </c>
      <c r="GH442" s="522" t="s">
        <v>136</v>
      </c>
      <c r="GI442" s="522" t="s">
        <v>134</v>
      </c>
      <c r="GJ442" s="523">
        <f>'Produksi dan Harga'!BJ25</f>
        <v>3000.55</v>
      </c>
      <c r="GK442" s="523">
        <f t="shared" ref="GK442:GK449" si="4077">FT442</f>
        <v>703618.8742</v>
      </c>
      <c r="GL442" s="523">
        <f t="shared" ref="GL442:GL449" si="4078">IFERROR(GJ442*GK442/1000000,0)</f>
        <v>2111.243613</v>
      </c>
      <c r="GM442" s="524"/>
      <c r="GN442" s="523">
        <f t="shared" ref="GN442:GN449" si="4079">IFERROR(+GL442*GM442,"")</f>
        <v>0</v>
      </c>
      <c r="GO442" s="524"/>
      <c r="GP442" s="523">
        <f>ADHB!GQ442</f>
        <v>0</v>
      </c>
      <c r="GQ442" s="523">
        <f t="shared" ref="GQ442:GQ449" si="4080">IFERROR(GP442/GO442*100,0)</f>
        <v>0</v>
      </c>
      <c r="GR442" s="523">
        <f t="shared" ref="GR442:GR449" si="4081">IFERROR(+(IF(GL442="","0",GL442))+(IF(GN442="","0",GN442))+(IF(GQ442="","0",GQ442)),"")</f>
        <v>2111.243613</v>
      </c>
      <c r="GS442" s="524">
        <v>0.23915411846270695</v>
      </c>
      <c r="GT442" s="525">
        <f t="shared" ref="GT442:GT449" si="4082">IFERROR(+GS442*(GR442-GQ442),"")</f>
        <v>504.9126051</v>
      </c>
      <c r="GU442" s="526">
        <f t="shared" ref="GU442:GU449" si="4083">IFERROR(+(IF(GR442="","0",GR442))-(IF(GT442="","0",GT442)),"")</f>
        <v>1606.331008</v>
      </c>
      <c r="GV442" s="527"/>
      <c r="GW442" s="520">
        <v>1.0</v>
      </c>
      <c r="GX442" s="521" t="s">
        <v>59</v>
      </c>
      <c r="GY442" s="522" t="s">
        <v>136</v>
      </c>
      <c r="GZ442" s="522" t="s">
        <v>134</v>
      </c>
      <c r="HA442" s="523">
        <f>'Produksi dan Harga'!BO25</f>
        <v>4244.8</v>
      </c>
      <c r="HB442" s="523">
        <f t="shared" ref="HB442:HB449" si="4084">GK442</f>
        <v>703618.8742</v>
      </c>
      <c r="HC442" s="523">
        <f t="shared" ref="HC442:HC449" si="4085">IFERROR(HA442*HB442/1000000,0)</f>
        <v>2986.721397</v>
      </c>
      <c r="HD442" s="524"/>
      <c r="HE442" s="523">
        <f t="shared" ref="HE442:HE449" si="4086">IFERROR(+HC442*HD442,"")</f>
        <v>0</v>
      </c>
      <c r="HF442" s="524"/>
      <c r="HG442" s="523">
        <f>ADHB!HH442</f>
        <v>0</v>
      </c>
      <c r="HH442" s="523">
        <f t="shared" ref="HH442:HH449" si="4087">IFERROR(HG442/HF442*100,0)</f>
        <v>0</v>
      </c>
      <c r="HI442" s="523">
        <f t="shared" ref="HI442:HI449" si="4088">IFERROR(+(IF(HC442="","0",HC442))+(IF(HE442="","0",HE442))+(IF(HH442="","0",HH442)),"")</f>
        <v>2986.721397</v>
      </c>
      <c r="HJ442" s="524">
        <v>0.23915411846270695</v>
      </c>
      <c r="HK442" s="525">
        <f t="shared" ref="HK442:HK449" si="4089">IFERROR(+HJ442*(HI442-HH442),"")</f>
        <v>714.2867228</v>
      </c>
      <c r="HL442" s="526">
        <f t="shared" ref="HL442:HL449" si="4090">IFERROR(+(IF(HI442="","0",HI442))-(IF(HK442="","0",HK442)),"")</f>
        <v>2272.434674</v>
      </c>
      <c r="HM442" s="527"/>
      <c r="HN442" s="520">
        <v>1.0</v>
      </c>
      <c r="HO442" s="521" t="s">
        <v>59</v>
      </c>
      <c r="HP442" s="522" t="s">
        <v>136</v>
      </c>
      <c r="HQ442" s="522" t="s">
        <v>134</v>
      </c>
      <c r="HR442" s="523">
        <f>'Produksi dan Harga'!BT25</f>
        <v>5535.8</v>
      </c>
      <c r="HS442" s="523">
        <f t="shared" ref="HS442:HS449" si="4091">HB442</f>
        <v>703618.8742</v>
      </c>
      <c r="HT442" s="523">
        <f t="shared" ref="HT442:HT449" si="4092">IFERROR(HR442*HS442/1000000,0)</f>
        <v>3895.093364</v>
      </c>
      <c r="HU442" s="524"/>
      <c r="HV442" s="523">
        <f t="shared" ref="HV442:HV449" si="4093">IFERROR(+HT442*HU442,"")</f>
        <v>0</v>
      </c>
      <c r="HW442" s="524"/>
      <c r="HX442" s="523">
        <f>ADHB!HY442</f>
        <v>0</v>
      </c>
      <c r="HY442" s="523">
        <f t="shared" ref="HY442:HY449" si="4094">IFERROR(HX442/HW442*100,0)</f>
        <v>0</v>
      </c>
      <c r="HZ442" s="523">
        <f t="shared" ref="HZ442:HZ449" si="4095">IFERROR(+(IF(HT442="","0",HT442))+(IF(HV442="","0",HV442))+(IF(HY442="","0",HY442)),"")</f>
        <v>3895.093364</v>
      </c>
      <c r="IA442" s="524">
        <v>0.23915411846270695</v>
      </c>
      <c r="IB442" s="525">
        <f t="shared" ref="IB442:IB449" si="4096">IFERROR(+IA442*(HZ442-HY442),"")</f>
        <v>931.5276198</v>
      </c>
      <c r="IC442" s="526">
        <f t="shared" ref="IC442:IC449" si="4097">IFERROR(+(IF(HZ442="","0",HZ442))-(IF(IB442="","0",IB442)),"")</f>
        <v>2963.565744</v>
      </c>
      <c r="ID442" s="527"/>
      <c r="IE442" s="520">
        <v>1.0</v>
      </c>
      <c r="IF442" s="521" t="s">
        <v>59</v>
      </c>
      <c r="IG442" s="522" t="s">
        <v>136</v>
      </c>
      <c r="IH442" s="522" t="s">
        <v>134</v>
      </c>
      <c r="II442" s="523">
        <f>'Produksi dan Harga'!BY25</f>
        <v>6346.63</v>
      </c>
      <c r="IJ442" s="523">
        <f t="shared" ref="IJ442:IJ449" si="4098">HS442</f>
        <v>703618.8742</v>
      </c>
      <c r="IK442" s="523">
        <f t="shared" ref="IK442:IK449" si="4099">IFERROR(II442*IJ442/1000000,0)</f>
        <v>4465.608656</v>
      </c>
      <c r="IL442" s="524"/>
      <c r="IM442" s="523">
        <f t="shared" ref="IM442:IM449" si="4100">IFERROR(+IK442*IL442,"")</f>
        <v>0</v>
      </c>
      <c r="IN442" s="524"/>
      <c r="IO442" s="523">
        <f>ADHB!IP442</f>
        <v>0</v>
      </c>
      <c r="IP442" s="523">
        <f t="shared" ref="IP442:IP449" si="4101">IFERROR(IO442/IN442*100,0)</f>
        <v>0</v>
      </c>
      <c r="IQ442" s="523">
        <f t="shared" ref="IQ442:IQ449" si="4102">IFERROR(+(IF(IK442="","0",IK442))+(IF(IM442="","0",IM442))+(IF(IP442="","0",IP442)),"")</f>
        <v>4465.608656</v>
      </c>
      <c r="IR442" s="524">
        <v>0.23915411846270695</v>
      </c>
      <c r="IS442" s="525">
        <f t="shared" ref="IS442:IS449" si="4103">IFERROR(+IR442*(IQ442-IP442),"")</f>
        <v>1067.968701</v>
      </c>
      <c r="IT442" s="526">
        <f t="shared" ref="IT442:IT449" si="4104">IFERROR(+(IF(IQ442="","0",IQ442))-(IF(IS442="","0",IS442)),"")</f>
        <v>3397.639954</v>
      </c>
      <c r="IU442" s="527"/>
      <c r="IV442" s="520">
        <v>1.0</v>
      </c>
      <c r="IW442" s="521" t="s">
        <v>59</v>
      </c>
      <c r="IX442" s="522" t="s">
        <v>136</v>
      </c>
      <c r="IY442" s="522" t="s">
        <v>134</v>
      </c>
      <c r="IZ442" s="523">
        <f>'Produksi dan Harga'!CD25</f>
        <v>7869.6</v>
      </c>
      <c r="JA442" s="523">
        <f t="shared" ref="JA442:JA449" si="4105">IJ442</f>
        <v>703618.8742</v>
      </c>
      <c r="JB442" s="523">
        <f t="shared" ref="JB442:JB449" si="4106">IFERROR(IZ442*JA442/1000000,0)</f>
        <v>5537.199092</v>
      </c>
      <c r="JC442" s="524"/>
      <c r="JD442" s="523">
        <f t="shared" ref="JD442:JD449" si="4107">IFERROR(+JB442*JC442,"")</f>
        <v>0</v>
      </c>
      <c r="JE442" s="524"/>
      <c r="JF442" s="523">
        <f>ADHB!JG442</f>
        <v>0</v>
      </c>
      <c r="JG442" s="523">
        <f t="shared" ref="JG442:JG449" si="4108">IFERROR(JF442/JE442*100,0)</f>
        <v>0</v>
      </c>
      <c r="JH442" s="523">
        <f t="shared" ref="JH442:JH449" si="4109">IFERROR(+(IF(JB442="","0",JB442))+(IF(JD442="","0",JD442))+(IF(JG442="","0",JG442)),"")</f>
        <v>5537.199092</v>
      </c>
      <c r="JI442" s="524">
        <v>0.23915411846270695</v>
      </c>
      <c r="JJ442" s="525">
        <f t="shared" ref="JJ442:JJ449" si="4110">IFERROR(+JI442*(JH442-JG442),"")</f>
        <v>1324.243968</v>
      </c>
      <c r="JK442" s="526">
        <f t="shared" ref="JK442:JK449" si="4111">IFERROR(+(IF(JH442="","0",JH442))-(IF(JJ442="","0",JJ442)),"")</f>
        <v>4212.955125</v>
      </c>
      <c r="JL442" s="527"/>
      <c r="JM442" s="520">
        <v>1.0</v>
      </c>
      <c r="JN442" s="521" t="s">
        <v>59</v>
      </c>
      <c r="JO442" s="522" t="s">
        <v>136</v>
      </c>
      <c r="JP442" s="522" t="s">
        <v>134</v>
      </c>
      <c r="JQ442" s="523"/>
      <c r="JR442" s="523">
        <f t="shared" ref="JR442:JR449" si="4112">JA442</f>
        <v>703618.8742</v>
      </c>
      <c r="JS442" s="523">
        <f t="shared" ref="JS442:JS449" si="4113">IFERROR(JQ442*JR442/1000000,0)</f>
        <v>0</v>
      </c>
      <c r="JT442" s="524"/>
      <c r="JU442" s="523">
        <f t="shared" ref="JU442:JU449" si="4114">IFERROR(+JS442*JT442,"")</f>
        <v>0</v>
      </c>
      <c r="JV442" s="524"/>
      <c r="JW442" s="523" t="str">
        <f>ADHB!LF442</f>
        <v/>
      </c>
      <c r="JX442" s="523">
        <f t="shared" ref="JX442:JX449" si="4115">IFERROR(JW442/JV442*100,0)</f>
        <v>0</v>
      </c>
      <c r="JY442" s="523">
        <f t="shared" ref="JY442:JY449" si="4116">IFERROR(+(IF(JS442="","0",JS442))+(IF(JU442="","0",JU442))+(IF(JX442="","0",JX442)),"")</f>
        <v>0</v>
      </c>
      <c r="JZ442" s="524">
        <v>0.23915411846270695</v>
      </c>
      <c r="KA442" s="525">
        <f t="shared" ref="KA442:KA449" si="4117">IFERROR(+JZ442*(JY442-JX442),"")</f>
        <v>0</v>
      </c>
      <c r="KB442" s="526">
        <f t="shared" ref="KB442:KB449" si="4118">IFERROR(+(IF(JY442="","0",JY442))-(IF(KA442="","0",KA442)),"")</f>
        <v>0</v>
      </c>
      <c r="KC442" s="527"/>
      <c r="KD442" s="520">
        <v>1.0</v>
      </c>
      <c r="KE442" s="521" t="s">
        <v>59</v>
      </c>
      <c r="KF442" s="522" t="s">
        <v>136</v>
      </c>
      <c r="KG442" s="522" t="s">
        <v>134</v>
      </c>
      <c r="KH442" s="523"/>
      <c r="KI442" s="523">
        <f t="shared" ref="KI442:KI449" si="4119">JR442</f>
        <v>703618.8742</v>
      </c>
      <c r="KJ442" s="523">
        <f t="shared" ref="KJ442:KJ449" si="4120">IFERROR(KH442*KI442/1000000,0)</f>
        <v>0</v>
      </c>
      <c r="KK442" s="524"/>
      <c r="KL442" s="523">
        <f t="shared" ref="KL442:KL449" si="4121">IFERROR(+KJ442*KK442,"")</f>
        <v>0</v>
      </c>
      <c r="KM442" s="524"/>
      <c r="KN442" s="523" t="str">
        <f>ADHB!LW442</f>
        <v/>
      </c>
      <c r="KO442" s="523">
        <f t="shared" ref="KO442:KO449" si="4122">IFERROR(KN442/KM442*100,0)</f>
        <v>0</v>
      </c>
      <c r="KP442" s="523">
        <f t="shared" ref="KP442:KP449" si="4123">IFERROR(+(IF(KJ442="","0",KJ442))+(IF(KL442="","0",KL442))+(IF(KO442="","0",KO442)),"")</f>
        <v>0</v>
      </c>
      <c r="KQ442" s="524">
        <v>0.23915411846270695</v>
      </c>
      <c r="KR442" s="525">
        <f t="shared" ref="KR442:KR449" si="4124">IFERROR(+KQ442*(KP442-KO442),"")</f>
        <v>0</v>
      </c>
      <c r="KS442" s="526">
        <f t="shared" ref="KS442:KS449" si="4125">IFERROR(+(IF(KP442="","0",KP442))-(IF(KR442="","0",KR442)),"")</f>
        <v>0</v>
      </c>
      <c r="KT442" s="527"/>
      <c r="KU442" s="528"/>
    </row>
    <row r="443" ht="15.75" customHeight="1">
      <c r="A443" s="520">
        <v>2.0</v>
      </c>
      <c r="B443" s="521" t="s">
        <v>60</v>
      </c>
      <c r="C443" s="522" t="s">
        <v>136</v>
      </c>
      <c r="D443" s="522" t="s">
        <v>134</v>
      </c>
      <c r="E443" s="523">
        <f>'Produksi dan Harga'!G26</f>
        <v>0</v>
      </c>
      <c r="F443" s="523">
        <v>863959.2014248257</v>
      </c>
      <c r="G443" s="523">
        <f t="shared" si="4001"/>
        <v>0</v>
      </c>
      <c r="H443" s="524"/>
      <c r="I443" s="523">
        <f t="shared" si="4002"/>
        <v>0</v>
      </c>
      <c r="J443" s="524"/>
      <c r="K443" s="523">
        <f>ADHB!L443</f>
        <v>0</v>
      </c>
      <c r="L443" s="523">
        <f t="shared" si="4003"/>
        <v>0</v>
      </c>
      <c r="M443" s="523">
        <f t="shared" si="4004"/>
        <v>0</v>
      </c>
      <c r="N443" s="524">
        <v>0.23915411846270695</v>
      </c>
      <c r="O443" s="525">
        <f t="shared" si="4005"/>
        <v>0</v>
      </c>
      <c r="P443" s="526">
        <f t="shared" si="4006"/>
        <v>0</v>
      </c>
      <c r="Q443" s="527"/>
      <c r="R443" s="520">
        <v>2.0</v>
      </c>
      <c r="S443" s="521" t="s">
        <v>60</v>
      </c>
      <c r="T443" s="522" t="s">
        <v>136</v>
      </c>
      <c r="U443" s="522" t="s">
        <v>134</v>
      </c>
      <c r="V443" s="523">
        <f>'Produksi dan Harga'!L26</f>
        <v>0</v>
      </c>
      <c r="W443" s="523">
        <f t="shared" si="4007"/>
        <v>863959.2014</v>
      </c>
      <c r="X443" s="523">
        <f t="shared" si="4008"/>
        <v>0</v>
      </c>
      <c r="Y443" s="524"/>
      <c r="Z443" s="523">
        <f t="shared" si="4009"/>
        <v>0</v>
      </c>
      <c r="AA443" s="524"/>
      <c r="AB443" s="523">
        <f>ADHB!AC443</f>
        <v>0</v>
      </c>
      <c r="AC443" s="523">
        <f t="shared" si="4010"/>
        <v>0</v>
      </c>
      <c r="AD443" s="523">
        <f t="shared" si="4011"/>
        <v>0</v>
      </c>
      <c r="AE443" s="524">
        <v>0.23915411846270695</v>
      </c>
      <c r="AF443" s="525">
        <f t="shared" si="4012"/>
        <v>0</v>
      </c>
      <c r="AG443" s="526">
        <f t="shared" si="4013"/>
        <v>0</v>
      </c>
      <c r="AH443" s="527"/>
      <c r="AI443" s="520">
        <v>2.0</v>
      </c>
      <c r="AJ443" s="521" t="s">
        <v>60</v>
      </c>
      <c r="AK443" s="522" t="s">
        <v>136</v>
      </c>
      <c r="AL443" s="522" t="s">
        <v>134</v>
      </c>
      <c r="AM443" s="523">
        <f>'Produksi dan Harga'!Q26</f>
        <v>9</v>
      </c>
      <c r="AN443" s="523">
        <f t="shared" si="4014"/>
        <v>863959.2014</v>
      </c>
      <c r="AO443" s="523">
        <f t="shared" si="4015"/>
        <v>7.775632813</v>
      </c>
      <c r="AP443" s="524"/>
      <c r="AQ443" s="523">
        <f t="shared" si="4016"/>
        <v>0</v>
      </c>
      <c r="AR443" s="524"/>
      <c r="AS443" s="523">
        <f>ADHB!AT443</f>
        <v>0</v>
      </c>
      <c r="AT443" s="523">
        <f t="shared" si="4017"/>
        <v>0</v>
      </c>
      <c r="AU443" s="523">
        <f t="shared" si="4018"/>
        <v>7.775632813</v>
      </c>
      <c r="AV443" s="524">
        <v>0.23915411846270695</v>
      </c>
      <c r="AW443" s="525">
        <f t="shared" si="4019"/>
        <v>1.859574611</v>
      </c>
      <c r="AX443" s="526">
        <f t="shared" si="4020"/>
        <v>5.916058202</v>
      </c>
      <c r="AY443" s="527"/>
      <c r="AZ443" s="520">
        <v>2.0</v>
      </c>
      <c r="BA443" s="521" t="s">
        <v>60</v>
      </c>
      <c r="BB443" s="522" t="s">
        <v>136</v>
      </c>
      <c r="BC443" s="522" t="s">
        <v>134</v>
      </c>
      <c r="BD443" s="523">
        <f>'Produksi dan Harga'!V26</f>
        <v>0</v>
      </c>
      <c r="BE443" s="523">
        <f t="shared" si="4021"/>
        <v>863959.2014</v>
      </c>
      <c r="BF443" s="523">
        <f t="shared" si="4022"/>
        <v>0</v>
      </c>
      <c r="BG443" s="524"/>
      <c r="BH443" s="523">
        <f t="shared" si="4023"/>
        <v>0</v>
      </c>
      <c r="BI443" s="524"/>
      <c r="BJ443" s="523">
        <f>ADHB!BK443</f>
        <v>0</v>
      </c>
      <c r="BK443" s="523">
        <f t="shared" si="4024"/>
        <v>0</v>
      </c>
      <c r="BL443" s="523">
        <f t="shared" si="4025"/>
        <v>0</v>
      </c>
      <c r="BM443" s="524">
        <v>0.23915411846270695</v>
      </c>
      <c r="BN443" s="525">
        <f t="shared" si="4026"/>
        <v>0</v>
      </c>
      <c r="BO443" s="526">
        <f t="shared" si="4027"/>
        <v>0</v>
      </c>
      <c r="BP443" s="527"/>
      <c r="BQ443" s="520">
        <v>2.0</v>
      </c>
      <c r="BR443" s="521" t="s">
        <v>60</v>
      </c>
      <c r="BS443" s="522" t="s">
        <v>136</v>
      </c>
      <c r="BT443" s="522" t="s">
        <v>134</v>
      </c>
      <c r="BU443" s="523">
        <f>'Produksi dan Harga'!AA26</f>
        <v>345</v>
      </c>
      <c r="BV443" s="523">
        <f t="shared" si="4028"/>
        <v>863959.2014</v>
      </c>
      <c r="BW443" s="523">
        <f t="shared" si="4029"/>
        <v>298.0659245</v>
      </c>
      <c r="BX443" s="524"/>
      <c r="BY443" s="523">
        <f t="shared" si="4030"/>
        <v>0</v>
      </c>
      <c r="BZ443" s="524"/>
      <c r="CA443" s="523">
        <f>ADHB!CB443</f>
        <v>0</v>
      </c>
      <c r="CB443" s="523">
        <f t="shared" si="4031"/>
        <v>0</v>
      </c>
      <c r="CC443" s="523">
        <f t="shared" si="4032"/>
        <v>298.0659245</v>
      </c>
      <c r="CD443" s="524">
        <v>0.23915411846270695</v>
      </c>
      <c r="CE443" s="525">
        <f t="shared" si="4033"/>
        <v>71.28369342</v>
      </c>
      <c r="CF443" s="526">
        <f t="shared" si="4034"/>
        <v>226.7822311</v>
      </c>
      <c r="CG443" s="527"/>
      <c r="CH443" s="520">
        <v>2.0</v>
      </c>
      <c r="CI443" s="521" t="s">
        <v>60</v>
      </c>
      <c r="CJ443" s="522" t="s">
        <v>136</v>
      </c>
      <c r="CK443" s="522" t="s">
        <v>134</v>
      </c>
      <c r="CL443" s="523">
        <f>'Produksi dan Harga'!AF26</f>
        <v>60</v>
      </c>
      <c r="CM443" s="523">
        <f t="shared" si="4035"/>
        <v>863959.2014</v>
      </c>
      <c r="CN443" s="523">
        <f t="shared" si="4036"/>
        <v>51.83755209</v>
      </c>
      <c r="CO443" s="524"/>
      <c r="CP443" s="523">
        <f t="shared" si="4037"/>
        <v>0</v>
      </c>
      <c r="CQ443" s="524"/>
      <c r="CR443" s="523">
        <f>ADHB!CS443</f>
        <v>0</v>
      </c>
      <c r="CS443" s="523">
        <f t="shared" si="4038"/>
        <v>0</v>
      </c>
      <c r="CT443" s="523">
        <f t="shared" si="4039"/>
        <v>51.83755209</v>
      </c>
      <c r="CU443" s="524">
        <v>0.23915411846270695</v>
      </c>
      <c r="CV443" s="525">
        <f t="shared" si="4040"/>
        <v>12.39716407</v>
      </c>
      <c r="CW443" s="526">
        <f t="shared" si="4041"/>
        <v>39.44038801</v>
      </c>
      <c r="CX443" s="527"/>
      <c r="CY443" s="520">
        <v>2.0</v>
      </c>
      <c r="CZ443" s="521" t="s">
        <v>60</v>
      </c>
      <c r="DA443" s="522" t="s">
        <v>136</v>
      </c>
      <c r="DB443" s="522" t="s">
        <v>134</v>
      </c>
      <c r="DC443" s="523">
        <f>'Produksi dan Harga'!AK26</f>
        <v>966</v>
      </c>
      <c r="DD443" s="523">
        <f t="shared" si="4042"/>
        <v>863959.2014</v>
      </c>
      <c r="DE443" s="523">
        <f t="shared" si="4043"/>
        <v>834.5845886</v>
      </c>
      <c r="DF443" s="524"/>
      <c r="DG443" s="523">
        <f t="shared" si="4044"/>
        <v>0</v>
      </c>
      <c r="DH443" s="524"/>
      <c r="DI443" s="523">
        <f>ADHB!DJ443</f>
        <v>0</v>
      </c>
      <c r="DJ443" s="523">
        <f t="shared" si="4045"/>
        <v>0</v>
      </c>
      <c r="DK443" s="523">
        <f t="shared" si="4046"/>
        <v>834.5845886</v>
      </c>
      <c r="DL443" s="524">
        <v>0.23915411846270695</v>
      </c>
      <c r="DM443" s="525">
        <f t="shared" si="4047"/>
        <v>199.5943416</v>
      </c>
      <c r="DN443" s="526">
        <f t="shared" si="4048"/>
        <v>634.990247</v>
      </c>
      <c r="DO443" s="527"/>
      <c r="DP443" s="520">
        <v>2.0</v>
      </c>
      <c r="DQ443" s="521" t="s">
        <v>60</v>
      </c>
      <c r="DR443" s="522" t="s">
        <v>136</v>
      </c>
      <c r="DS443" s="522" t="s">
        <v>134</v>
      </c>
      <c r="DT443" s="523">
        <f>'Produksi dan Harga'!AP26</f>
        <v>171</v>
      </c>
      <c r="DU443" s="523">
        <f t="shared" si="4049"/>
        <v>863959.2014</v>
      </c>
      <c r="DV443" s="523">
        <f t="shared" si="4050"/>
        <v>147.7370234</v>
      </c>
      <c r="DW443" s="524"/>
      <c r="DX443" s="523">
        <f t="shared" si="4051"/>
        <v>0</v>
      </c>
      <c r="DY443" s="524"/>
      <c r="DZ443" s="523">
        <f>ADHB!EA443</f>
        <v>0</v>
      </c>
      <c r="EA443" s="523">
        <f t="shared" si="4052"/>
        <v>0</v>
      </c>
      <c r="EB443" s="523">
        <f t="shared" si="4053"/>
        <v>147.7370234</v>
      </c>
      <c r="EC443" s="524">
        <v>0.23915411846270695</v>
      </c>
      <c r="ED443" s="525">
        <f t="shared" si="4054"/>
        <v>35.33191761</v>
      </c>
      <c r="EE443" s="526">
        <f t="shared" si="4055"/>
        <v>112.4051058</v>
      </c>
      <c r="EF443" s="527"/>
      <c r="EG443" s="520">
        <v>2.0</v>
      </c>
      <c r="EH443" s="521" t="s">
        <v>60</v>
      </c>
      <c r="EI443" s="522" t="s">
        <v>136</v>
      </c>
      <c r="EJ443" s="522" t="s">
        <v>134</v>
      </c>
      <c r="EK443" s="523">
        <f>'Produksi dan Harga'!AU26</f>
        <v>500</v>
      </c>
      <c r="EL443" s="523">
        <f t="shared" si="4056"/>
        <v>863959.2014</v>
      </c>
      <c r="EM443" s="523">
        <f t="shared" si="4057"/>
        <v>431.9796007</v>
      </c>
      <c r="EN443" s="524"/>
      <c r="EO443" s="523">
        <f t="shared" si="4058"/>
        <v>0</v>
      </c>
      <c r="EP443" s="524"/>
      <c r="EQ443" s="523">
        <f>ADHB!ER443</f>
        <v>0</v>
      </c>
      <c r="ER443" s="523">
        <f t="shared" si="4059"/>
        <v>0</v>
      </c>
      <c r="ES443" s="523">
        <f t="shared" si="4060"/>
        <v>431.9796007</v>
      </c>
      <c r="ET443" s="524">
        <v>0.23915411846270695</v>
      </c>
      <c r="EU443" s="525">
        <f t="shared" si="4061"/>
        <v>103.3097006</v>
      </c>
      <c r="EV443" s="526">
        <f t="shared" si="4062"/>
        <v>328.6699001</v>
      </c>
      <c r="EW443" s="527"/>
      <c r="EX443" s="520">
        <v>2.0</v>
      </c>
      <c r="EY443" s="521" t="s">
        <v>60</v>
      </c>
      <c r="EZ443" s="522" t="s">
        <v>136</v>
      </c>
      <c r="FA443" s="522" t="s">
        <v>134</v>
      </c>
      <c r="FB443" s="523">
        <f>'Produksi dan Harga'!AZ26</f>
        <v>604</v>
      </c>
      <c r="FC443" s="523">
        <f t="shared" si="4063"/>
        <v>863959.2014</v>
      </c>
      <c r="FD443" s="523">
        <f t="shared" si="4064"/>
        <v>521.8313577</v>
      </c>
      <c r="FE443" s="524"/>
      <c r="FF443" s="523">
        <f t="shared" si="4065"/>
        <v>0</v>
      </c>
      <c r="FG443" s="524"/>
      <c r="FH443" s="523">
        <f>ADHB!FI443</f>
        <v>0</v>
      </c>
      <c r="FI443" s="523">
        <f t="shared" si="4066"/>
        <v>0</v>
      </c>
      <c r="FJ443" s="523">
        <f t="shared" si="4067"/>
        <v>521.8313577</v>
      </c>
      <c r="FK443" s="524">
        <v>0.23915411846270695</v>
      </c>
      <c r="FL443" s="525">
        <f t="shared" si="4068"/>
        <v>124.7981183</v>
      </c>
      <c r="FM443" s="526">
        <f t="shared" si="4069"/>
        <v>397.0332393</v>
      </c>
      <c r="FN443" s="527"/>
      <c r="FO443" s="520">
        <v>2.0</v>
      </c>
      <c r="FP443" s="521" t="s">
        <v>60</v>
      </c>
      <c r="FQ443" s="522" t="s">
        <v>136</v>
      </c>
      <c r="FR443" s="522" t="s">
        <v>134</v>
      </c>
      <c r="FS443" s="523">
        <f>'Produksi dan Harga'!BE26</f>
        <v>160</v>
      </c>
      <c r="FT443" s="523">
        <f t="shared" si="4070"/>
        <v>863959.2014</v>
      </c>
      <c r="FU443" s="523">
        <f t="shared" si="4071"/>
        <v>138.2334722</v>
      </c>
      <c r="FV443" s="524"/>
      <c r="FW443" s="523">
        <f t="shared" si="4072"/>
        <v>0</v>
      </c>
      <c r="FX443" s="524"/>
      <c r="FY443" s="523">
        <f>ADHB!FZ443</f>
        <v>0</v>
      </c>
      <c r="FZ443" s="523">
        <f t="shared" si="4073"/>
        <v>0</v>
      </c>
      <c r="GA443" s="523">
        <f t="shared" si="4074"/>
        <v>138.2334722</v>
      </c>
      <c r="GB443" s="524">
        <v>0.23915411846270695</v>
      </c>
      <c r="GC443" s="525">
        <f t="shared" si="4075"/>
        <v>33.05910419</v>
      </c>
      <c r="GD443" s="526">
        <f t="shared" si="4076"/>
        <v>105.174368</v>
      </c>
      <c r="GE443" s="527"/>
      <c r="GF443" s="520">
        <v>2.0</v>
      </c>
      <c r="GG443" s="521" t="s">
        <v>60</v>
      </c>
      <c r="GH443" s="522" t="s">
        <v>136</v>
      </c>
      <c r="GI443" s="522" t="s">
        <v>134</v>
      </c>
      <c r="GJ443" s="523">
        <f>'Produksi dan Harga'!BJ26</f>
        <v>1357.1</v>
      </c>
      <c r="GK443" s="523">
        <f t="shared" si="4077"/>
        <v>863959.2014</v>
      </c>
      <c r="GL443" s="523">
        <f t="shared" si="4078"/>
        <v>1172.479032</v>
      </c>
      <c r="GM443" s="524"/>
      <c r="GN443" s="523">
        <f t="shared" si="4079"/>
        <v>0</v>
      </c>
      <c r="GO443" s="524"/>
      <c r="GP443" s="523">
        <f>ADHB!GQ443</f>
        <v>0</v>
      </c>
      <c r="GQ443" s="523">
        <f t="shared" si="4080"/>
        <v>0</v>
      </c>
      <c r="GR443" s="523">
        <f t="shared" si="4081"/>
        <v>1172.479032</v>
      </c>
      <c r="GS443" s="524">
        <v>0.23915411846270695</v>
      </c>
      <c r="GT443" s="525">
        <f t="shared" si="4082"/>
        <v>280.4031894</v>
      </c>
      <c r="GU443" s="526">
        <f t="shared" si="4083"/>
        <v>892.0758429</v>
      </c>
      <c r="GV443" s="527"/>
      <c r="GW443" s="520">
        <v>2.0</v>
      </c>
      <c r="GX443" s="521" t="s">
        <v>60</v>
      </c>
      <c r="GY443" s="522" t="s">
        <v>136</v>
      </c>
      <c r="GZ443" s="522" t="s">
        <v>134</v>
      </c>
      <c r="HA443" s="523">
        <f>'Produksi dan Harga'!BO26</f>
        <v>758.2</v>
      </c>
      <c r="HB443" s="523">
        <f t="shared" si="4084"/>
        <v>863959.2014</v>
      </c>
      <c r="HC443" s="523">
        <f t="shared" si="4085"/>
        <v>655.0538665</v>
      </c>
      <c r="HD443" s="524"/>
      <c r="HE443" s="523">
        <f t="shared" si="4086"/>
        <v>0</v>
      </c>
      <c r="HF443" s="524"/>
      <c r="HG443" s="523">
        <f>ADHB!HH443</f>
        <v>0</v>
      </c>
      <c r="HH443" s="523">
        <f t="shared" si="4087"/>
        <v>0</v>
      </c>
      <c r="HI443" s="523">
        <f t="shared" si="4088"/>
        <v>655.0538665</v>
      </c>
      <c r="HJ443" s="524">
        <v>0.23915411846270695</v>
      </c>
      <c r="HK443" s="525">
        <f t="shared" si="4089"/>
        <v>156.65883</v>
      </c>
      <c r="HL443" s="526">
        <f t="shared" si="4090"/>
        <v>498.3950365</v>
      </c>
      <c r="HM443" s="527"/>
      <c r="HN443" s="520">
        <v>2.0</v>
      </c>
      <c r="HO443" s="521" t="s">
        <v>60</v>
      </c>
      <c r="HP443" s="522" t="s">
        <v>136</v>
      </c>
      <c r="HQ443" s="522" t="s">
        <v>134</v>
      </c>
      <c r="HR443" s="523">
        <f>'Produksi dan Harga'!BT26</f>
        <v>248.1</v>
      </c>
      <c r="HS443" s="523">
        <f t="shared" si="4091"/>
        <v>863959.2014</v>
      </c>
      <c r="HT443" s="523">
        <f t="shared" si="4092"/>
        <v>214.3482779</v>
      </c>
      <c r="HU443" s="524"/>
      <c r="HV443" s="523">
        <f t="shared" si="4093"/>
        <v>0</v>
      </c>
      <c r="HW443" s="524"/>
      <c r="HX443" s="523">
        <f>ADHB!HY443</f>
        <v>0</v>
      </c>
      <c r="HY443" s="523">
        <f t="shared" si="4094"/>
        <v>0</v>
      </c>
      <c r="HZ443" s="523">
        <f t="shared" si="4095"/>
        <v>214.3482779</v>
      </c>
      <c r="IA443" s="524">
        <v>0.23915411846270695</v>
      </c>
      <c r="IB443" s="525">
        <f t="shared" si="4096"/>
        <v>51.26227344</v>
      </c>
      <c r="IC443" s="526">
        <f t="shared" si="4097"/>
        <v>163.0860044</v>
      </c>
      <c r="ID443" s="527"/>
      <c r="IE443" s="520">
        <v>2.0</v>
      </c>
      <c r="IF443" s="521" t="s">
        <v>60</v>
      </c>
      <c r="IG443" s="522" t="s">
        <v>136</v>
      </c>
      <c r="IH443" s="522" t="s">
        <v>134</v>
      </c>
      <c r="II443" s="523">
        <f>'Produksi dan Harga'!BY26</f>
        <v>1152.5</v>
      </c>
      <c r="IJ443" s="523">
        <f t="shared" si="4098"/>
        <v>863959.2014</v>
      </c>
      <c r="IK443" s="523">
        <f t="shared" si="4099"/>
        <v>995.7129796</v>
      </c>
      <c r="IL443" s="524"/>
      <c r="IM443" s="523">
        <f t="shared" si="4100"/>
        <v>0</v>
      </c>
      <c r="IN443" s="524"/>
      <c r="IO443" s="523">
        <f>ADHB!IP443</f>
        <v>0</v>
      </c>
      <c r="IP443" s="523">
        <f t="shared" si="4101"/>
        <v>0</v>
      </c>
      <c r="IQ443" s="523">
        <f t="shared" si="4102"/>
        <v>995.7129796</v>
      </c>
      <c r="IR443" s="524">
        <v>0.23915411846270695</v>
      </c>
      <c r="IS443" s="525">
        <f t="shared" si="4103"/>
        <v>238.1288599</v>
      </c>
      <c r="IT443" s="526">
        <f t="shared" si="4104"/>
        <v>757.5841198</v>
      </c>
      <c r="IU443" s="527"/>
      <c r="IV443" s="520">
        <v>2.0</v>
      </c>
      <c r="IW443" s="521" t="s">
        <v>60</v>
      </c>
      <c r="IX443" s="522" t="s">
        <v>136</v>
      </c>
      <c r="IY443" s="522" t="s">
        <v>134</v>
      </c>
      <c r="IZ443" s="523">
        <f>'Produksi dan Harga'!CD26</f>
        <v>792</v>
      </c>
      <c r="JA443" s="523">
        <f t="shared" si="4105"/>
        <v>863959.2014</v>
      </c>
      <c r="JB443" s="523">
        <f t="shared" si="4106"/>
        <v>684.2556875</v>
      </c>
      <c r="JC443" s="524"/>
      <c r="JD443" s="523">
        <f t="shared" si="4107"/>
        <v>0</v>
      </c>
      <c r="JE443" s="524"/>
      <c r="JF443" s="523">
        <f>ADHB!JG443</f>
        <v>0</v>
      </c>
      <c r="JG443" s="523">
        <f t="shared" si="4108"/>
        <v>0</v>
      </c>
      <c r="JH443" s="523">
        <f t="shared" si="4109"/>
        <v>684.2556875</v>
      </c>
      <c r="JI443" s="524">
        <v>0.23915411846270695</v>
      </c>
      <c r="JJ443" s="525">
        <f t="shared" si="4110"/>
        <v>163.6425658</v>
      </c>
      <c r="JK443" s="526">
        <f t="shared" si="4111"/>
        <v>520.6131218</v>
      </c>
      <c r="JL443" s="527"/>
      <c r="JM443" s="520">
        <v>2.0</v>
      </c>
      <c r="JN443" s="521" t="s">
        <v>60</v>
      </c>
      <c r="JO443" s="522" t="s">
        <v>136</v>
      </c>
      <c r="JP443" s="522" t="s">
        <v>134</v>
      </c>
      <c r="JQ443" s="523"/>
      <c r="JR443" s="523">
        <f t="shared" si="4112"/>
        <v>863959.2014</v>
      </c>
      <c r="JS443" s="523">
        <f t="shared" si="4113"/>
        <v>0</v>
      </c>
      <c r="JT443" s="524"/>
      <c r="JU443" s="523">
        <f t="shared" si="4114"/>
        <v>0</v>
      </c>
      <c r="JV443" s="524"/>
      <c r="JW443" s="523" t="str">
        <f>ADHB!LF443</f>
        <v/>
      </c>
      <c r="JX443" s="523">
        <f t="shared" si="4115"/>
        <v>0</v>
      </c>
      <c r="JY443" s="523">
        <f t="shared" si="4116"/>
        <v>0</v>
      </c>
      <c r="JZ443" s="524">
        <v>0.23915411846270695</v>
      </c>
      <c r="KA443" s="525">
        <f t="shared" si="4117"/>
        <v>0</v>
      </c>
      <c r="KB443" s="526">
        <f t="shared" si="4118"/>
        <v>0</v>
      </c>
      <c r="KC443" s="527"/>
      <c r="KD443" s="520">
        <v>2.0</v>
      </c>
      <c r="KE443" s="521" t="s">
        <v>60</v>
      </c>
      <c r="KF443" s="522" t="s">
        <v>136</v>
      </c>
      <c r="KG443" s="522" t="s">
        <v>134</v>
      </c>
      <c r="KH443" s="523"/>
      <c r="KI443" s="523">
        <f t="shared" si="4119"/>
        <v>863959.2014</v>
      </c>
      <c r="KJ443" s="523">
        <f t="shared" si="4120"/>
        <v>0</v>
      </c>
      <c r="KK443" s="524"/>
      <c r="KL443" s="523">
        <f t="shared" si="4121"/>
        <v>0</v>
      </c>
      <c r="KM443" s="524"/>
      <c r="KN443" s="523" t="str">
        <f>ADHB!LW443</f>
        <v/>
      </c>
      <c r="KO443" s="523">
        <f t="shared" si="4122"/>
        <v>0</v>
      </c>
      <c r="KP443" s="523">
        <f t="shared" si="4123"/>
        <v>0</v>
      </c>
      <c r="KQ443" s="524">
        <v>0.23915411846270695</v>
      </c>
      <c r="KR443" s="525">
        <f t="shared" si="4124"/>
        <v>0</v>
      </c>
      <c r="KS443" s="526">
        <f t="shared" si="4125"/>
        <v>0</v>
      </c>
      <c r="KT443" s="527"/>
      <c r="KU443" s="528"/>
    </row>
    <row r="444" ht="15.75" customHeight="1">
      <c r="A444" s="520">
        <v>3.0</v>
      </c>
      <c r="B444" s="521" t="s">
        <v>61</v>
      </c>
      <c r="C444" s="522" t="s">
        <v>136</v>
      </c>
      <c r="D444" s="522" t="s">
        <v>134</v>
      </c>
      <c r="E444" s="523">
        <f>'Produksi dan Harga'!G27</f>
        <v>0</v>
      </c>
      <c r="F444" s="523">
        <v>0.0</v>
      </c>
      <c r="G444" s="523">
        <f t="shared" si="4001"/>
        <v>0</v>
      </c>
      <c r="H444" s="524"/>
      <c r="I444" s="523">
        <f t="shared" si="4002"/>
        <v>0</v>
      </c>
      <c r="J444" s="524"/>
      <c r="K444" s="523">
        <f>ADHB!L444</f>
        <v>0</v>
      </c>
      <c r="L444" s="523">
        <f t="shared" si="4003"/>
        <v>0</v>
      </c>
      <c r="M444" s="523">
        <f t="shared" si="4004"/>
        <v>0</v>
      </c>
      <c r="N444" s="524">
        <v>0.23915411846270695</v>
      </c>
      <c r="O444" s="525">
        <f t="shared" si="4005"/>
        <v>0</v>
      </c>
      <c r="P444" s="526">
        <f t="shared" si="4006"/>
        <v>0</v>
      </c>
      <c r="Q444" s="527"/>
      <c r="R444" s="520">
        <v>3.0</v>
      </c>
      <c r="S444" s="521" t="s">
        <v>61</v>
      </c>
      <c r="T444" s="522" t="s">
        <v>136</v>
      </c>
      <c r="U444" s="522" t="s">
        <v>134</v>
      </c>
      <c r="V444" s="523">
        <f>'Produksi dan Harga'!L27</f>
        <v>0</v>
      </c>
      <c r="W444" s="523">
        <f t="shared" si="4007"/>
        <v>0</v>
      </c>
      <c r="X444" s="523">
        <f t="shared" si="4008"/>
        <v>0</v>
      </c>
      <c r="Y444" s="524"/>
      <c r="Z444" s="523">
        <f t="shared" si="4009"/>
        <v>0</v>
      </c>
      <c r="AA444" s="524"/>
      <c r="AB444" s="523">
        <f>ADHB!AC444</f>
        <v>0</v>
      </c>
      <c r="AC444" s="523">
        <f t="shared" si="4010"/>
        <v>0</v>
      </c>
      <c r="AD444" s="523">
        <f t="shared" si="4011"/>
        <v>0</v>
      </c>
      <c r="AE444" s="524">
        <v>0.23915411846270695</v>
      </c>
      <c r="AF444" s="525">
        <f t="shared" si="4012"/>
        <v>0</v>
      </c>
      <c r="AG444" s="526">
        <f t="shared" si="4013"/>
        <v>0</v>
      </c>
      <c r="AH444" s="527"/>
      <c r="AI444" s="520">
        <v>3.0</v>
      </c>
      <c r="AJ444" s="521" t="s">
        <v>61</v>
      </c>
      <c r="AK444" s="522" t="s">
        <v>136</v>
      </c>
      <c r="AL444" s="522" t="s">
        <v>134</v>
      </c>
      <c r="AM444" s="523">
        <f>'Produksi dan Harga'!Q27</f>
        <v>0</v>
      </c>
      <c r="AN444" s="523">
        <f t="shared" si="4014"/>
        <v>0</v>
      </c>
      <c r="AO444" s="523">
        <f t="shared" si="4015"/>
        <v>0</v>
      </c>
      <c r="AP444" s="524"/>
      <c r="AQ444" s="523">
        <f t="shared" si="4016"/>
        <v>0</v>
      </c>
      <c r="AR444" s="524"/>
      <c r="AS444" s="523">
        <f>ADHB!AT444</f>
        <v>0</v>
      </c>
      <c r="AT444" s="523">
        <f t="shared" si="4017"/>
        <v>0</v>
      </c>
      <c r="AU444" s="523">
        <f t="shared" si="4018"/>
        <v>0</v>
      </c>
      <c r="AV444" s="524">
        <v>0.23915411846270695</v>
      </c>
      <c r="AW444" s="525">
        <f t="shared" si="4019"/>
        <v>0</v>
      </c>
      <c r="AX444" s="526">
        <f t="shared" si="4020"/>
        <v>0</v>
      </c>
      <c r="AY444" s="527"/>
      <c r="AZ444" s="520">
        <v>3.0</v>
      </c>
      <c r="BA444" s="521" t="s">
        <v>61</v>
      </c>
      <c r="BB444" s="522" t="s">
        <v>136</v>
      </c>
      <c r="BC444" s="522" t="s">
        <v>134</v>
      </c>
      <c r="BD444" s="523">
        <f>'Produksi dan Harga'!V27</f>
        <v>120</v>
      </c>
      <c r="BE444" s="523">
        <f t="shared" si="4021"/>
        <v>0</v>
      </c>
      <c r="BF444" s="523">
        <f t="shared" si="4022"/>
        <v>0</v>
      </c>
      <c r="BG444" s="524"/>
      <c r="BH444" s="523">
        <f t="shared" si="4023"/>
        <v>0</v>
      </c>
      <c r="BI444" s="524"/>
      <c r="BJ444" s="523">
        <f>ADHB!BK444</f>
        <v>0</v>
      </c>
      <c r="BK444" s="523">
        <f t="shared" si="4024"/>
        <v>0</v>
      </c>
      <c r="BL444" s="523">
        <f t="shared" si="4025"/>
        <v>0</v>
      </c>
      <c r="BM444" s="524">
        <v>0.23915411846270695</v>
      </c>
      <c r="BN444" s="525">
        <f t="shared" si="4026"/>
        <v>0</v>
      </c>
      <c r="BO444" s="526">
        <f t="shared" si="4027"/>
        <v>0</v>
      </c>
      <c r="BP444" s="527"/>
      <c r="BQ444" s="520">
        <v>3.0</v>
      </c>
      <c r="BR444" s="521" t="s">
        <v>61</v>
      </c>
      <c r="BS444" s="522" t="s">
        <v>136</v>
      </c>
      <c r="BT444" s="522" t="s">
        <v>134</v>
      </c>
      <c r="BU444" s="523">
        <f>'Produksi dan Harga'!AA27</f>
        <v>0</v>
      </c>
      <c r="BV444" s="523">
        <f t="shared" si="4028"/>
        <v>0</v>
      </c>
      <c r="BW444" s="523">
        <f t="shared" si="4029"/>
        <v>0</v>
      </c>
      <c r="BX444" s="524"/>
      <c r="BY444" s="523">
        <f t="shared" si="4030"/>
        <v>0</v>
      </c>
      <c r="BZ444" s="524"/>
      <c r="CA444" s="523">
        <f>ADHB!CB444</f>
        <v>0</v>
      </c>
      <c r="CB444" s="523">
        <f t="shared" si="4031"/>
        <v>0</v>
      </c>
      <c r="CC444" s="523">
        <f t="shared" si="4032"/>
        <v>0</v>
      </c>
      <c r="CD444" s="524">
        <v>0.23915411846270695</v>
      </c>
      <c r="CE444" s="525">
        <f t="shared" si="4033"/>
        <v>0</v>
      </c>
      <c r="CF444" s="526">
        <f t="shared" si="4034"/>
        <v>0</v>
      </c>
      <c r="CG444" s="527"/>
      <c r="CH444" s="520">
        <v>3.0</v>
      </c>
      <c r="CI444" s="521" t="s">
        <v>61</v>
      </c>
      <c r="CJ444" s="522" t="s">
        <v>136</v>
      </c>
      <c r="CK444" s="522" t="s">
        <v>134</v>
      </c>
      <c r="CL444" s="523">
        <f>'Produksi dan Harga'!AF27</f>
        <v>0</v>
      </c>
      <c r="CM444" s="523">
        <f t="shared" si="4035"/>
        <v>0</v>
      </c>
      <c r="CN444" s="523">
        <f t="shared" si="4036"/>
        <v>0</v>
      </c>
      <c r="CO444" s="524"/>
      <c r="CP444" s="523">
        <f t="shared" si="4037"/>
        <v>0</v>
      </c>
      <c r="CQ444" s="524"/>
      <c r="CR444" s="523">
        <f>ADHB!CS444</f>
        <v>0</v>
      </c>
      <c r="CS444" s="523">
        <f t="shared" si="4038"/>
        <v>0</v>
      </c>
      <c r="CT444" s="523">
        <f t="shared" si="4039"/>
        <v>0</v>
      </c>
      <c r="CU444" s="524">
        <v>0.23915411846270695</v>
      </c>
      <c r="CV444" s="525">
        <f t="shared" si="4040"/>
        <v>0</v>
      </c>
      <c r="CW444" s="526">
        <f t="shared" si="4041"/>
        <v>0</v>
      </c>
      <c r="CX444" s="527"/>
      <c r="CY444" s="520">
        <v>3.0</v>
      </c>
      <c r="CZ444" s="521" t="s">
        <v>61</v>
      </c>
      <c r="DA444" s="522" t="s">
        <v>136</v>
      </c>
      <c r="DB444" s="522" t="s">
        <v>134</v>
      </c>
      <c r="DC444" s="523">
        <f>'Produksi dan Harga'!AK27</f>
        <v>4</v>
      </c>
      <c r="DD444" s="523">
        <f t="shared" si="4042"/>
        <v>0</v>
      </c>
      <c r="DE444" s="523">
        <f t="shared" si="4043"/>
        <v>0</v>
      </c>
      <c r="DF444" s="524"/>
      <c r="DG444" s="523">
        <f t="shared" si="4044"/>
        <v>0</v>
      </c>
      <c r="DH444" s="524"/>
      <c r="DI444" s="523">
        <f>ADHB!DJ444</f>
        <v>0</v>
      </c>
      <c r="DJ444" s="523">
        <f t="shared" si="4045"/>
        <v>0</v>
      </c>
      <c r="DK444" s="523">
        <f t="shared" si="4046"/>
        <v>0</v>
      </c>
      <c r="DL444" s="524">
        <v>0.23915411846270695</v>
      </c>
      <c r="DM444" s="525">
        <f t="shared" si="4047"/>
        <v>0</v>
      </c>
      <c r="DN444" s="526">
        <f t="shared" si="4048"/>
        <v>0</v>
      </c>
      <c r="DO444" s="527"/>
      <c r="DP444" s="520">
        <v>3.0</v>
      </c>
      <c r="DQ444" s="521" t="s">
        <v>61</v>
      </c>
      <c r="DR444" s="522" t="s">
        <v>136</v>
      </c>
      <c r="DS444" s="522" t="s">
        <v>134</v>
      </c>
      <c r="DT444" s="523">
        <f>'Produksi dan Harga'!AP27</f>
        <v>52</v>
      </c>
      <c r="DU444" s="523">
        <f t="shared" si="4049"/>
        <v>0</v>
      </c>
      <c r="DV444" s="523">
        <f t="shared" si="4050"/>
        <v>0</v>
      </c>
      <c r="DW444" s="524"/>
      <c r="DX444" s="523">
        <f t="shared" si="4051"/>
        <v>0</v>
      </c>
      <c r="DY444" s="524"/>
      <c r="DZ444" s="523">
        <f>ADHB!EA444</f>
        <v>0</v>
      </c>
      <c r="EA444" s="523">
        <f t="shared" si="4052"/>
        <v>0</v>
      </c>
      <c r="EB444" s="523">
        <f t="shared" si="4053"/>
        <v>0</v>
      </c>
      <c r="EC444" s="524">
        <v>0.23915411846270695</v>
      </c>
      <c r="ED444" s="525">
        <f t="shared" si="4054"/>
        <v>0</v>
      </c>
      <c r="EE444" s="526">
        <f t="shared" si="4055"/>
        <v>0</v>
      </c>
      <c r="EF444" s="527"/>
      <c r="EG444" s="520">
        <v>3.0</v>
      </c>
      <c r="EH444" s="521" t="s">
        <v>61</v>
      </c>
      <c r="EI444" s="522" t="s">
        <v>136</v>
      </c>
      <c r="EJ444" s="522" t="s">
        <v>134</v>
      </c>
      <c r="EK444" s="523">
        <f>'Produksi dan Harga'!AU27</f>
        <v>0</v>
      </c>
      <c r="EL444" s="523">
        <f t="shared" si="4056"/>
        <v>0</v>
      </c>
      <c r="EM444" s="523">
        <f t="shared" si="4057"/>
        <v>0</v>
      </c>
      <c r="EN444" s="524"/>
      <c r="EO444" s="523">
        <f t="shared" si="4058"/>
        <v>0</v>
      </c>
      <c r="EP444" s="524"/>
      <c r="EQ444" s="523">
        <f>ADHB!ER444</f>
        <v>0</v>
      </c>
      <c r="ER444" s="523">
        <f t="shared" si="4059"/>
        <v>0</v>
      </c>
      <c r="ES444" s="523">
        <f t="shared" si="4060"/>
        <v>0</v>
      </c>
      <c r="ET444" s="524">
        <v>0.23915411846270695</v>
      </c>
      <c r="EU444" s="525">
        <f t="shared" si="4061"/>
        <v>0</v>
      </c>
      <c r="EV444" s="526">
        <f t="shared" si="4062"/>
        <v>0</v>
      </c>
      <c r="EW444" s="527"/>
      <c r="EX444" s="520">
        <v>3.0</v>
      </c>
      <c r="EY444" s="521" t="s">
        <v>61</v>
      </c>
      <c r="EZ444" s="522" t="s">
        <v>136</v>
      </c>
      <c r="FA444" s="522" t="s">
        <v>134</v>
      </c>
      <c r="FB444" s="523">
        <f>'Produksi dan Harga'!AZ27</f>
        <v>0</v>
      </c>
      <c r="FC444" s="523">
        <f t="shared" si="4063"/>
        <v>0</v>
      </c>
      <c r="FD444" s="523">
        <f t="shared" si="4064"/>
        <v>0</v>
      </c>
      <c r="FE444" s="524"/>
      <c r="FF444" s="523">
        <f t="shared" si="4065"/>
        <v>0</v>
      </c>
      <c r="FG444" s="524"/>
      <c r="FH444" s="523">
        <f>ADHB!FI444</f>
        <v>0</v>
      </c>
      <c r="FI444" s="523">
        <f t="shared" si="4066"/>
        <v>0</v>
      </c>
      <c r="FJ444" s="523">
        <f t="shared" si="4067"/>
        <v>0</v>
      </c>
      <c r="FK444" s="524">
        <v>0.23915411846270695</v>
      </c>
      <c r="FL444" s="525">
        <f t="shared" si="4068"/>
        <v>0</v>
      </c>
      <c r="FM444" s="526">
        <f t="shared" si="4069"/>
        <v>0</v>
      </c>
      <c r="FN444" s="527"/>
      <c r="FO444" s="520">
        <v>3.0</v>
      </c>
      <c r="FP444" s="521" t="s">
        <v>61</v>
      </c>
      <c r="FQ444" s="522" t="s">
        <v>136</v>
      </c>
      <c r="FR444" s="522" t="s">
        <v>134</v>
      </c>
      <c r="FS444" s="523">
        <f>'Produksi dan Harga'!BE27</f>
        <v>0</v>
      </c>
      <c r="FT444" s="523">
        <f t="shared" si="4070"/>
        <v>0</v>
      </c>
      <c r="FU444" s="523">
        <f t="shared" si="4071"/>
        <v>0</v>
      </c>
      <c r="FV444" s="524"/>
      <c r="FW444" s="523">
        <f t="shared" si="4072"/>
        <v>0</v>
      </c>
      <c r="FX444" s="524"/>
      <c r="FY444" s="523">
        <f>ADHB!FZ444</f>
        <v>0</v>
      </c>
      <c r="FZ444" s="523">
        <f t="shared" si="4073"/>
        <v>0</v>
      </c>
      <c r="GA444" s="523">
        <f t="shared" si="4074"/>
        <v>0</v>
      </c>
      <c r="GB444" s="524">
        <v>0.23915411846270695</v>
      </c>
      <c r="GC444" s="525">
        <f t="shared" si="4075"/>
        <v>0</v>
      </c>
      <c r="GD444" s="526">
        <f t="shared" si="4076"/>
        <v>0</v>
      </c>
      <c r="GE444" s="527"/>
      <c r="GF444" s="520">
        <v>3.0</v>
      </c>
      <c r="GG444" s="521" t="s">
        <v>61</v>
      </c>
      <c r="GH444" s="522" t="s">
        <v>136</v>
      </c>
      <c r="GI444" s="522" t="s">
        <v>134</v>
      </c>
      <c r="GJ444" s="523">
        <f>'Produksi dan Harga'!BJ27</f>
        <v>0</v>
      </c>
      <c r="GK444" s="523">
        <f t="shared" si="4077"/>
        <v>0</v>
      </c>
      <c r="GL444" s="523">
        <f t="shared" si="4078"/>
        <v>0</v>
      </c>
      <c r="GM444" s="524"/>
      <c r="GN444" s="523">
        <f t="shared" si="4079"/>
        <v>0</v>
      </c>
      <c r="GO444" s="524"/>
      <c r="GP444" s="523">
        <f>ADHB!GQ444</f>
        <v>0</v>
      </c>
      <c r="GQ444" s="523">
        <f t="shared" si="4080"/>
        <v>0</v>
      </c>
      <c r="GR444" s="523">
        <f t="shared" si="4081"/>
        <v>0</v>
      </c>
      <c r="GS444" s="524">
        <v>0.23915411846270695</v>
      </c>
      <c r="GT444" s="525">
        <f t="shared" si="4082"/>
        <v>0</v>
      </c>
      <c r="GU444" s="526">
        <f t="shared" si="4083"/>
        <v>0</v>
      </c>
      <c r="GV444" s="527"/>
      <c r="GW444" s="520">
        <v>3.0</v>
      </c>
      <c r="GX444" s="521" t="s">
        <v>61</v>
      </c>
      <c r="GY444" s="522" t="s">
        <v>136</v>
      </c>
      <c r="GZ444" s="522" t="s">
        <v>134</v>
      </c>
      <c r="HA444" s="523">
        <f>'Produksi dan Harga'!BO27</f>
        <v>10</v>
      </c>
      <c r="HB444" s="523">
        <f t="shared" si="4084"/>
        <v>0</v>
      </c>
      <c r="HC444" s="523">
        <f t="shared" si="4085"/>
        <v>0</v>
      </c>
      <c r="HD444" s="524"/>
      <c r="HE444" s="523">
        <f t="shared" si="4086"/>
        <v>0</v>
      </c>
      <c r="HF444" s="524"/>
      <c r="HG444" s="523">
        <f>ADHB!HH444</f>
        <v>0</v>
      </c>
      <c r="HH444" s="523">
        <f t="shared" si="4087"/>
        <v>0</v>
      </c>
      <c r="HI444" s="523">
        <f t="shared" si="4088"/>
        <v>0</v>
      </c>
      <c r="HJ444" s="524">
        <v>0.23915411846270695</v>
      </c>
      <c r="HK444" s="525">
        <f t="shared" si="4089"/>
        <v>0</v>
      </c>
      <c r="HL444" s="526">
        <f t="shared" si="4090"/>
        <v>0</v>
      </c>
      <c r="HM444" s="527"/>
      <c r="HN444" s="520">
        <v>3.0</v>
      </c>
      <c r="HO444" s="521" t="s">
        <v>61</v>
      </c>
      <c r="HP444" s="522" t="s">
        <v>136</v>
      </c>
      <c r="HQ444" s="522" t="s">
        <v>134</v>
      </c>
      <c r="HR444" s="523">
        <f>'Produksi dan Harga'!BT27</f>
        <v>0</v>
      </c>
      <c r="HS444" s="523">
        <f t="shared" si="4091"/>
        <v>0</v>
      </c>
      <c r="HT444" s="523">
        <f t="shared" si="4092"/>
        <v>0</v>
      </c>
      <c r="HU444" s="524"/>
      <c r="HV444" s="523">
        <f t="shared" si="4093"/>
        <v>0</v>
      </c>
      <c r="HW444" s="524"/>
      <c r="HX444" s="523">
        <f>ADHB!HY444</f>
        <v>0</v>
      </c>
      <c r="HY444" s="523">
        <f t="shared" si="4094"/>
        <v>0</v>
      </c>
      <c r="HZ444" s="523">
        <f t="shared" si="4095"/>
        <v>0</v>
      </c>
      <c r="IA444" s="524">
        <v>0.23915411846270695</v>
      </c>
      <c r="IB444" s="525">
        <f t="shared" si="4096"/>
        <v>0</v>
      </c>
      <c r="IC444" s="526">
        <f t="shared" si="4097"/>
        <v>0</v>
      </c>
      <c r="ID444" s="527"/>
      <c r="IE444" s="520">
        <v>3.0</v>
      </c>
      <c r="IF444" s="521" t="s">
        <v>61</v>
      </c>
      <c r="IG444" s="522" t="s">
        <v>136</v>
      </c>
      <c r="IH444" s="522" t="s">
        <v>134</v>
      </c>
      <c r="II444" s="523">
        <f>'Produksi dan Harga'!BY27</f>
        <v>0</v>
      </c>
      <c r="IJ444" s="523">
        <f t="shared" si="4098"/>
        <v>0</v>
      </c>
      <c r="IK444" s="523">
        <f t="shared" si="4099"/>
        <v>0</v>
      </c>
      <c r="IL444" s="524"/>
      <c r="IM444" s="523">
        <f t="shared" si="4100"/>
        <v>0</v>
      </c>
      <c r="IN444" s="524"/>
      <c r="IO444" s="523">
        <f>ADHB!IP444</f>
        <v>0</v>
      </c>
      <c r="IP444" s="523">
        <f t="shared" si="4101"/>
        <v>0</v>
      </c>
      <c r="IQ444" s="523">
        <f t="shared" si="4102"/>
        <v>0</v>
      </c>
      <c r="IR444" s="524">
        <v>0.23915411846270695</v>
      </c>
      <c r="IS444" s="525">
        <f t="shared" si="4103"/>
        <v>0</v>
      </c>
      <c r="IT444" s="526">
        <f t="shared" si="4104"/>
        <v>0</v>
      </c>
      <c r="IU444" s="527"/>
      <c r="IV444" s="520">
        <v>3.0</v>
      </c>
      <c r="IW444" s="521" t="s">
        <v>61</v>
      </c>
      <c r="IX444" s="522" t="s">
        <v>136</v>
      </c>
      <c r="IY444" s="522" t="s">
        <v>134</v>
      </c>
      <c r="IZ444" s="523">
        <f>'Produksi dan Harga'!CD27</f>
        <v>0</v>
      </c>
      <c r="JA444" s="523">
        <f t="shared" si="4105"/>
        <v>0</v>
      </c>
      <c r="JB444" s="523">
        <f t="shared" si="4106"/>
        <v>0</v>
      </c>
      <c r="JC444" s="524"/>
      <c r="JD444" s="523">
        <f t="shared" si="4107"/>
        <v>0</v>
      </c>
      <c r="JE444" s="524"/>
      <c r="JF444" s="523">
        <f>ADHB!JG444</f>
        <v>0</v>
      </c>
      <c r="JG444" s="523">
        <f t="shared" si="4108"/>
        <v>0</v>
      </c>
      <c r="JH444" s="523">
        <f t="shared" si="4109"/>
        <v>0</v>
      </c>
      <c r="JI444" s="524">
        <v>0.23915411846270695</v>
      </c>
      <c r="JJ444" s="525">
        <f t="shared" si="4110"/>
        <v>0</v>
      </c>
      <c r="JK444" s="526">
        <f t="shared" si="4111"/>
        <v>0</v>
      </c>
      <c r="JL444" s="527"/>
      <c r="JM444" s="520">
        <v>3.0</v>
      </c>
      <c r="JN444" s="521" t="s">
        <v>61</v>
      </c>
      <c r="JO444" s="522" t="s">
        <v>136</v>
      </c>
      <c r="JP444" s="522" t="s">
        <v>134</v>
      </c>
      <c r="JQ444" s="523"/>
      <c r="JR444" s="523">
        <f t="shared" si="4112"/>
        <v>0</v>
      </c>
      <c r="JS444" s="523">
        <f t="shared" si="4113"/>
        <v>0</v>
      </c>
      <c r="JT444" s="524"/>
      <c r="JU444" s="523">
        <f t="shared" si="4114"/>
        <v>0</v>
      </c>
      <c r="JV444" s="524"/>
      <c r="JW444" s="523" t="str">
        <f>ADHB!LF444</f>
        <v/>
      </c>
      <c r="JX444" s="523">
        <f t="shared" si="4115"/>
        <v>0</v>
      </c>
      <c r="JY444" s="523">
        <f t="shared" si="4116"/>
        <v>0</v>
      </c>
      <c r="JZ444" s="524">
        <v>0.23915411846270695</v>
      </c>
      <c r="KA444" s="525">
        <f t="shared" si="4117"/>
        <v>0</v>
      </c>
      <c r="KB444" s="526">
        <f t="shared" si="4118"/>
        <v>0</v>
      </c>
      <c r="KC444" s="527"/>
      <c r="KD444" s="520">
        <v>3.0</v>
      </c>
      <c r="KE444" s="521" t="s">
        <v>61</v>
      </c>
      <c r="KF444" s="522" t="s">
        <v>136</v>
      </c>
      <c r="KG444" s="522" t="s">
        <v>134</v>
      </c>
      <c r="KH444" s="523"/>
      <c r="KI444" s="523">
        <f t="shared" si="4119"/>
        <v>0</v>
      </c>
      <c r="KJ444" s="523">
        <f t="shared" si="4120"/>
        <v>0</v>
      </c>
      <c r="KK444" s="524"/>
      <c r="KL444" s="523">
        <f t="shared" si="4121"/>
        <v>0</v>
      </c>
      <c r="KM444" s="524"/>
      <c r="KN444" s="523" t="str">
        <f>ADHB!LW444</f>
        <v/>
      </c>
      <c r="KO444" s="523">
        <f t="shared" si="4122"/>
        <v>0</v>
      </c>
      <c r="KP444" s="523">
        <f t="shared" si="4123"/>
        <v>0</v>
      </c>
      <c r="KQ444" s="524">
        <v>0.23915411846270695</v>
      </c>
      <c r="KR444" s="525">
        <f t="shared" si="4124"/>
        <v>0</v>
      </c>
      <c r="KS444" s="526">
        <f t="shared" si="4125"/>
        <v>0</v>
      </c>
      <c r="KT444" s="527"/>
      <c r="KU444" s="528"/>
    </row>
    <row r="445" ht="15.75" customHeight="1">
      <c r="A445" s="520">
        <v>4.0</v>
      </c>
      <c r="B445" s="521" t="s">
        <v>143</v>
      </c>
      <c r="C445" s="522" t="s">
        <v>136</v>
      </c>
      <c r="D445" s="522" t="s">
        <v>134</v>
      </c>
      <c r="E445" s="523"/>
      <c r="F445" s="523">
        <v>0.0</v>
      </c>
      <c r="G445" s="523">
        <f t="shared" si="4001"/>
        <v>0</v>
      </c>
      <c r="H445" s="524"/>
      <c r="I445" s="523">
        <f t="shared" si="4002"/>
        <v>0</v>
      </c>
      <c r="J445" s="524"/>
      <c r="K445" s="523">
        <f>ADHB!L445</f>
        <v>0</v>
      </c>
      <c r="L445" s="523">
        <f t="shared" si="4003"/>
        <v>0</v>
      </c>
      <c r="M445" s="523">
        <f t="shared" si="4004"/>
        <v>0</v>
      </c>
      <c r="N445" s="524">
        <v>0.23915411846270695</v>
      </c>
      <c r="O445" s="525">
        <f t="shared" si="4005"/>
        <v>0</v>
      </c>
      <c r="P445" s="526">
        <f t="shared" si="4006"/>
        <v>0</v>
      </c>
      <c r="Q445" s="527"/>
      <c r="R445" s="520">
        <v>4.0</v>
      </c>
      <c r="S445" s="521" t="s">
        <v>143</v>
      </c>
      <c r="T445" s="522" t="s">
        <v>136</v>
      </c>
      <c r="U445" s="522" t="s">
        <v>134</v>
      </c>
      <c r="V445" s="523"/>
      <c r="W445" s="523">
        <f t="shared" si="4007"/>
        <v>0</v>
      </c>
      <c r="X445" s="523">
        <f t="shared" si="4008"/>
        <v>0</v>
      </c>
      <c r="Y445" s="524"/>
      <c r="Z445" s="523">
        <f t="shared" si="4009"/>
        <v>0</v>
      </c>
      <c r="AA445" s="524"/>
      <c r="AB445" s="523">
        <f>ADHB!AC445</f>
        <v>0</v>
      </c>
      <c r="AC445" s="523">
        <f t="shared" si="4010"/>
        <v>0</v>
      </c>
      <c r="AD445" s="523">
        <f t="shared" si="4011"/>
        <v>0</v>
      </c>
      <c r="AE445" s="524">
        <v>0.23915411846270695</v>
      </c>
      <c r="AF445" s="525">
        <f t="shared" si="4012"/>
        <v>0</v>
      </c>
      <c r="AG445" s="526">
        <f t="shared" si="4013"/>
        <v>0</v>
      </c>
      <c r="AH445" s="527"/>
      <c r="AI445" s="520">
        <v>4.0</v>
      </c>
      <c r="AJ445" s="521" t="s">
        <v>143</v>
      </c>
      <c r="AK445" s="522" t="s">
        <v>136</v>
      </c>
      <c r="AL445" s="522" t="s">
        <v>134</v>
      </c>
      <c r="AM445" s="523"/>
      <c r="AN445" s="523">
        <f t="shared" si="4014"/>
        <v>0</v>
      </c>
      <c r="AO445" s="523">
        <f t="shared" si="4015"/>
        <v>0</v>
      </c>
      <c r="AP445" s="524"/>
      <c r="AQ445" s="523">
        <f t="shared" si="4016"/>
        <v>0</v>
      </c>
      <c r="AR445" s="524"/>
      <c r="AS445" s="523">
        <f>ADHB!AT445</f>
        <v>0</v>
      </c>
      <c r="AT445" s="523">
        <f t="shared" si="4017"/>
        <v>0</v>
      </c>
      <c r="AU445" s="523">
        <f t="shared" si="4018"/>
        <v>0</v>
      </c>
      <c r="AV445" s="524">
        <v>0.23915411846270695</v>
      </c>
      <c r="AW445" s="525">
        <f t="shared" si="4019"/>
        <v>0</v>
      </c>
      <c r="AX445" s="526">
        <f t="shared" si="4020"/>
        <v>0</v>
      </c>
      <c r="AY445" s="527"/>
      <c r="AZ445" s="520">
        <v>4.0</v>
      </c>
      <c r="BA445" s="521" t="s">
        <v>143</v>
      </c>
      <c r="BB445" s="522" t="s">
        <v>136</v>
      </c>
      <c r="BC445" s="522" t="s">
        <v>134</v>
      </c>
      <c r="BD445" s="523"/>
      <c r="BE445" s="523">
        <f t="shared" si="4021"/>
        <v>0</v>
      </c>
      <c r="BF445" s="523">
        <f t="shared" si="4022"/>
        <v>0</v>
      </c>
      <c r="BG445" s="524"/>
      <c r="BH445" s="523">
        <f t="shared" si="4023"/>
        <v>0</v>
      </c>
      <c r="BI445" s="524"/>
      <c r="BJ445" s="523">
        <f>ADHB!BK445</f>
        <v>0</v>
      </c>
      <c r="BK445" s="523">
        <f t="shared" si="4024"/>
        <v>0</v>
      </c>
      <c r="BL445" s="523">
        <f t="shared" si="4025"/>
        <v>0</v>
      </c>
      <c r="BM445" s="524">
        <v>0.23915411846270695</v>
      </c>
      <c r="BN445" s="525">
        <f t="shared" si="4026"/>
        <v>0</v>
      </c>
      <c r="BO445" s="526">
        <f t="shared" si="4027"/>
        <v>0</v>
      </c>
      <c r="BP445" s="527"/>
      <c r="BQ445" s="520">
        <v>4.0</v>
      </c>
      <c r="BR445" s="521" t="s">
        <v>143</v>
      </c>
      <c r="BS445" s="522" t="s">
        <v>136</v>
      </c>
      <c r="BT445" s="522" t="s">
        <v>134</v>
      </c>
      <c r="BU445" s="523"/>
      <c r="BV445" s="523">
        <f t="shared" si="4028"/>
        <v>0</v>
      </c>
      <c r="BW445" s="523">
        <f t="shared" si="4029"/>
        <v>0</v>
      </c>
      <c r="BX445" s="524"/>
      <c r="BY445" s="523">
        <f t="shared" si="4030"/>
        <v>0</v>
      </c>
      <c r="BZ445" s="524"/>
      <c r="CA445" s="523">
        <f>ADHB!CB445</f>
        <v>0</v>
      </c>
      <c r="CB445" s="523">
        <f t="shared" si="4031"/>
        <v>0</v>
      </c>
      <c r="CC445" s="523">
        <f t="shared" si="4032"/>
        <v>0</v>
      </c>
      <c r="CD445" s="524">
        <v>0.23915411846270695</v>
      </c>
      <c r="CE445" s="525">
        <f t="shared" si="4033"/>
        <v>0</v>
      </c>
      <c r="CF445" s="526">
        <f t="shared" si="4034"/>
        <v>0</v>
      </c>
      <c r="CG445" s="527"/>
      <c r="CH445" s="520">
        <v>4.0</v>
      </c>
      <c r="CI445" s="521" t="s">
        <v>143</v>
      </c>
      <c r="CJ445" s="522" t="s">
        <v>136</v>
      </c>
      <c r="CK445" s="522" t="s">
        <v>134</v>
      </c>
      <c r="CL445" s="523"/>
      <c r="CM445" s="523">
        <f t="shared" si="4035"/>
        <v>0</v>
      </c>
      <c r="CN445" s="523">
        <f t="shared" si="4036"/>
        <v>0</v>
      </c>
      <c r="CO445" s="524"/>
      <c r="CP445" s="523">
        <f t="shared" si="4037"/>
        <v>0</v>
      </c>
      <c r="CQ445" s="524"/>
      <c r="CR445" s="523">
        <f>ADHB!CS445</f>
        <v>0</v>
      </c>
      <c r="CS445" s="523">
        <f t="shared" si="4038"/>
        <v>0</v>
      </c>
      <c r="CT445" s="523">
        <f t="shared" si="4039"/>
        <v>0</v>
      </c>
      <c r="CU445" s="524">
        <v>0.23915411846270695</v>
      </c>
      <c r="CV445" s="525">
        <f t="shared" si="4040"/>
        <v>0</v>
      </c>
      <c r="CW445" s="526">
        <f t="shared" si="4041"/>
        <v>0</v>
      </c>
      <c r="CX445" s="527"/>
      <c r="CY445" s="520">
        <v>4.0</v>
      </c>
      <c r="CZ445" s="521" t="s">
        <v>143</v>
      </c>
      <c r="DA445" s="522" t="s">
        <v>136</v>
      </c>
      <c r="DB445" s="522" t="s">
        <v>134</v>
      </c>
      <c r="DC445" s="523"/>
      <c r="DD445" s="523">
        <f t="shared" si="4042"/>
        <v>0</v>
      </c>
      <c r="DE445" s="523">
        <f t="shared" si="4043"/>
        <v>0</v>
      </c>
      <c r="DF445" s="524"/>
      <c r="DG445" s="523">
        <f t="shared" si="4044"/>
        <v>0</v>
      </c>
      <c r="DH445" s="524"/>
      <c r="DI445" s="523">
        <f>ADHB!DJ445</f>
        <v>0</v>
      </c>
      <c r="DJ445" s="523">
        <f t="shared" si="4045"/>
        <v>0</v>
      </c>
      <c r="DK445" s="523">
        <f t="shared" si="4046"/>
        <v>0</v>
      </c>
      <c r="DL445" s="524">
        <v>0.23915411846270695</v>
      </c>
      <c r="DM445" s="525">
        <f t="shared" si="4047"/>
        <v>0</v>
      </c>
      <c r="DN445" s="526">
        <f t="shared" si="4048"/>
        <v>0</v>
      </c>
      <c r="DO445" s="527"/>
      <c r="DP445" s="520">
        <v>4.0</v>
      </c>
      <c r="DQ445" s="521" t="s">
        <v>143</v>
      </c>
      <c r="DR445" s="522" t="s">
        <v>136</v>
      </c>
      <c r="DS445" s="522" t="s">
        <v>134</v>
      </c>
      <c r="DT445" s="523"/>
      <c r="DU445" s="523">
        <f t="shared" si="4049"/>
        <v>0</v>
      </c>
      <c r="DV445" s="523">
        <f t="shared" si="4050"/>
        <v>0</v>
      </c>
      <c r="DW445" s="524"/>
      <c r="DX445" s="523">
        <f t="shared" si="4051"/>
        <v>0</v>
      </c>
      <c r="DY445" s="524"/>
      <c r="DZ445" s="523">
        <f>ADHB!EA445</f>
        <v>0</v>
      </c>
      <c r="EA445" s="523">
        <f t="shared" si="4052"/>
        <v>0</v>
      </c>
      <c r="EB445" s="523">
        <f t="shared" si="4053"/>
        <v>0</v>
      </c>
      <c r="EC445" s="524">
        <v>0.23915411846270695</v>
      </c>
      <c r="ED445" s="525">
        <f t="shared" si="4054"/>
        <v>0</v>
      </c>
      <c r="EE445" s="526">
        <f t="shared" si="4055"/>
        <v>0</v>
      </c>
      <c r="EF445" s="527"/>
      <c r="EG445" s="520">
        <v>4.0</v>
      </c>
      <c r="EH445" s="521" t="s">
        <v>143</v>
      </c>
      <c r="EI445" s="522" t="s">
        <v>136</v>
      </c>
      <c r="EJ445" s="522" t="s">
        <v>134</v>
      </c>
      <c r="EK445" s="523"/>
      <c r="EL445" s="523">
        <f t="shared" si="4056"/>
        <v>0</v>
      </c>
      <c r="EM445" s="523">
        <f t="shared" si="4057"/>
        <v>0</v>
      </c>
      <c r="EN445" s="524"/>
      <c r="EO445" s="523">
        <f t="shared" si="4058"/>
        <v>0</v>
      </c>
      <c r="EP445" s="524"/>
      <c r="EQ445" s="523">
        <f>ADHB!ER445</f>
        <v>0</v>
      </c>
      <c r="ER445" s="523">
        <f t="shared" si="4059"/>
        <v>0</v>
      </c>
      <c r="ES445" s="523">
        <f t="shared" si="4060"/>
        <v>0</v>
      </c>
      <c r="ET445" s="524">
        <v>0.23915411846270695</v>
      </c>
      <c r="EU445" s="525">
        <f t="shared" si="4061"/>
        <v>0</v>
      </c>
      <c r="EV445" s="526">
        <f t="shared" si="4062"/>
        <v>0</v>
      </c>
      <c r="EW445" s="527"/>
      <c r="EX445" s="520">
        <v>4.0</v>
      </c>
      <c r="EY445" s="521" t="s">
        <v>143</v>
      </c>
      <c r="EZ445" s="522" t="s">
        <v>136</v>
      </c>
      <c r="FA445" s="522" t="s">
        <v>134</v>
      </c>
      <c r="FB445" s="523"/>
      <c r="FC445" s="523">
        <f t="shared" si="4063"/>
        <v>0</v>
      </c>
      <c r="FD445" s="523">
        <f t="shared" si="4064"/>
        <v>0</v>
      </c>
      <c r="FE445" s="524"/>
      <c r="FF445" s="523">
        <f t="shared" si="4065"/>
        <v>0</v>
      </c>
      <c r="FG445" s="524"/>
      <c r="FH445" s="523">
        <f>ADHB!FI445</f>
        <v>0</v>
      </c>
      <c r="FI445" s="523">
        <f t="shared" si="4066"/>
        <v>0</v>
      </c>
      <c r="FJ445" s="523">
        <f t="shared" si="4067"/>
        <v>0</v>
      </c>
      <c r="FK445" s="524">
        <v>0.23915411846270695</v>
      </c>
      <c r="FL445" s="525">
        <f t="shared" si="4068"/>
        <v>0</v>
      </c>
      <c r="FM445" s="526">
        <f t="shared" si="4069"/>
        <v>0</v>
      </c>
      <c r="FN445" s="527"/>
      <c r="FO445" s="520">
        <v>4.0</v>
      </c>
      <c r="FP445" s="521" t="s">
        <v>143</v>
      </c>
      <c r="FQ445" s="522" t="s">
        <v>136</v>
      </c>
      <c r="FR445" s="522" t="s">
        <v>134</v>
      </c>
      <c r="FS445" s="523"/>
      <c r="FT445" s="523">
        <f t="shared" si="4070"/>
        <v>0</v>
      </c>
      <c r="FU445" s="523">
        <f t="shared" si="4071"/>
        <v>0</v>
      </c>
      <c r="FV445" s="524"/>
      <c r="FW445" s="523">
        <f t="shared" si="4072"/>
        <v>0</v>
      </c>
      <c r="FX445" s="524"/>
      <c r="FY445" s="523">
        <f>ADHB!FZ445</f>
        <v>0</v>
      </c>
      <c r="FZ445" s="523">
        <f t="shared" si="4073"/>
        <v>0</v>
      </c>
      <c r="GA445" s="523">
        <f t="shared" si="4074"/>
        <v>0</v>
      </c>
      <c r="GB445" s="524">
        <v>0.23915411846270695</v>
      </c>
      <c r="GC445" s="525">
        <f t="shared" si="4075"/>
        <v>0</v>
      </c>
      <c r="GD445" s="526">
        <f t="shared" si="4076"/>
        <v>0</v>
      </c>
      <c r="GE445" s="527"/>
      <c r="GF445" s="520">
        <v>4.0</v>
      </c>
      <c r="GG445" s="521" t="s">
        <v>143</v>
      </c>
      <c r="GH445" s="522" t="s">
        <v>136</v>
      </c>
      <c r="GI445" s="522" t="s">
        <v>134</v>
      </c>
      <c r="GJ445" s="523"/>
      <c r="GK445" s="523">
        <f t="shared" si="4077"/>
        <v>0</v>
      </c>
      <c r="GL445" s="523">
        <f t="shared" si="4078"/>
        <v>0</v>
      </c>
      <c r="GM445" s="524"/>
      <c r="GN445" s="523">
        <f t="shared" si="4079"/>
        <v>0</v>
      </c>
      <c r="GO445" s="524"/>
      <c r="GP445" s="523">
        <f>ADHB!GQ445</f>
        <v>0</v>
      </c>
      <c r="GQ445" s="523">
        <f t="shared" si="4080"/>
        <v>0</v>
      </c>
      <c r="GR445" s="523">
        <f t="shared" si="4081"/>
        <v>0</v>
      </c>
      <c r="GS445" s="524">
        <v>0.23915411846270695</v>
      </c>
      <c r="GT445" s="525">
        <f t="shared" si="4082"/>
        <v>0</v>
      </c>
      <c r="GU445" s="526">
        <f t="shared" si="4083"/>
        <v>0</v>
      </c>
      <c r="GV445" s="527"/>
      <c r="GW445" s="520">
        <v>4.0</v>
      </c>
      <c r="GX445" s="521" t="s">
        <v>143</v>
      </c>
      <c r="GY445" s="522" t="s">
        <v>136</v>
      </c>
      <c r="GZ445" s="522" t="s">
        <v>134</v>
      </c>
      <c r="HA445" s="523"/>
      <c r="HB445" s="523">
        <f t="shared" si="4084"/>
        <v>0</v>
      </c>
      <c r="HC445" s="523">
        <f t="shared" si="4085"/>
        <v>0</v>
      </c>
      <c r="HD445" s="524"/>
      <c r="HE445" s="523">
        <f t="shared" si="4086"/>
        <v>0</v>
      </c>
      <c r="HF445" s="524"/>
      <c r="HG445" s="523">
        <f>ADHB!HH445</f>
        <v>0</v>
      </c>
      <c r="HH445" s="523">
        <f t="shared" si="4087"/>
        <v>0</v>
      </c>
      <c r="HI445" s="523">
        <f t="shared" si="4088"/>
        <v>0</v>
      </c>
      <c r="HJ445" s="524">
        <v>0.23915411846270695</v>
      </c>
      <c r="HK445" s="525">
        <f t="shared" si="4089"/>
        <v>0</v>
      </c>
      <c r="HL445" s="526">
        <f t="shared" si="4090"/>
        <v>0</v>
      </c>
      <c r="HM445" s="527"/>
      <c r="HN445" s="520">
        <v>4.0</v>
      </c>
      <c r="HO445" s="521" t="s">
        <v>143</v>
      </c>
      <c r="HP445" s="522" t="s">
        <v>136</v>
      </c>
      <c r="HQ445" s="522" t="s">
        <v>134</v>
      </c>
      <c r="HR445" s="523"/>
      <c r="HS445" s="523">
        <f t="shared" si="4091"/>
        <v>0</v>
      </c>
      <c r="HT445" s="523">
        <f t="shared" si="4092"/>
        <v>0</v>
      </c>
      <c r="HU445" s="524"/>
      <c r="HV445" s="523">
        <f t="shared" si="4093"/>
        <v>0</v>
      </c>
      <c r="HW445" s="524"/>
      <c r="HX445" s="523">
        <f>ADHB!HY445</f>
        <v>0</v>
      </c>
      <c r="HY445" s="523">
        <f t="shared" si="4094"/>
        <v>0</v>
      </c>
      <c r="HZ445" s="523">
        <f t="shared" si="4095"/>
        <v>0</v>
      </c>
      <c r="IA445" s="524">
        <v>0.23915411846270695</v>
      </c>
      <c r="IB445" s="525">
        <f t="shared" si="4096"/>
        <v>0</v>
      </c>
      <c r="IC445" s="526">
        <f t="shared" si="4097"/>
        <v>0</v>
      </c>
      <c r="ID445" s="527"/>
      <c r="IE445" s="520">
        <v>4.0</v>
      </c>
      <c r="IF445" s="521" t="s">
        <v>143</v>
      </c>
      <c r="IG445" s="522" t="s">
        <v>136</v>
      </c>
      <c r="IH445" s="522" t="s">
        <v>134</v>
      </c>
      <c r="II445" s="523" t="str">
        <f>'Produksi dan Harga'!BY28</f>
        <v/>
      </c>
      <c r="IJ445" s="523">
        <f t="shared" si="4098"/>
        <v>0</v>
      </c>
      <c r="IK445" s="523">
        <f t="shared" si="4099"/>
        <v>0</v>
      </c>
      <c r="IL445" s="524"/>
      <c r="IM445" s="523">
        <f t="shared" si="4100"/>
        <v>0</v>
      </c>
      <c r="IN445" s="524"/>
      <c r="IO445" s="523">
        <f>ADHB!IP445</f>
        <v>0</v>
      </c>
      <c r="IP445" s="523">
        <f t="shared" si="4101"/>
        <v>0</v>
      </c>
      <c r="IQ445" s="523">
        <f t="shared" si="4102"/>
        <v>0</v>
      </c>
      <c r="IR445" s="524">
        <v>0.23915411846270695</v>
      </c>
      <c r="IS445" s="525">
        <f t="shared" si="4103"/>
        <v>0</v>
      </c>
      <c r="IT445" s="526">
        <f t="shared" si="4104"/>
        <v>0</v>
      </c>
      <c r="IU445" s="527"/>
      <c r="IV445" s="520">
        <v>4.0</v>
      </c>
      <c r="IW445" s="521" t="s">
        <v>143</v>
      </c>
      <c r="IX445" s="522" t="s">
        <v>136</v>
      </c>
      <c r="IY445" s="522" t="s">
        <v>134</v>
      </c>
      <c r="IZ445" s="523"/>
      <c r="JA445" s="523">
        <f t="shared" si="4105"/>
        <v>0</v>
      </c>
      <c r="JB445" s="523">
        <f t="shared" si="4106"/>
        <v>0</v>
      </c>
      <c r="JC445" s="524"/>
      <c r="JD445" s="523">
        <f t="shared" si="4107"/>
        <v>0</v>
      </c>
      <c r="JE445" s="524"/>
      <c r="JF445" s="523">
        <f>ADHB!JG445</f>
        <v>0</v>
      </c>
      <c r="JG445" s="523">
        <f t="shared" si="4108"/>
        <v>0</v>
      </c>
      <c r="JH445" s="523">
        <f t="shared" si="4109"/>
        <v>0</v>
      </c>
      <c r="JI445" s="524">
        <v>0.23915411846270695</v>
      </c>
      <c r="JJ445" s="525">
        <f t="shared" si="4110"/>
        <v>0</v>
      </c>
      <c r="JK445" s="526">
        <f t="shared" si="4111"/>
        <v>0</v>
      </c>
      <c r="JL445" s="527"/>
      <c r="JM445" s="520">
        <v>4.0</v>
      </c>
      <c r="JN445" s="521" t="s">
        <v>143</v>
      </c>
      <c r="JO445" s="522" t="s">
        <v>136</v>
      </c>
      <c r="JP445" s="522" t="s">
        <v>134</v>
      </c>
      <c r="JQ445" s="523"/>
      <c r="JR445" s="523">
        <f t="shared" si="4112"/>
        <v>0</v>
      </c>
      <c r="JS445" s="523">
        <f t="shared" si="4113"/>
        <v>0</v>
      </c>
      <c r="JT445" s="524"/>
      <c r="JU445" s="523">
        <f t="shared" si="4114"/>
        <v>0</v>
      </c>
      <c r="JV445" s="524"/>
      <c r="JW445" s="523" t="str">
        <f>ADHB!LF445</f>
        <v/>
      </c>
      <c r="JX445" s="523">
        <f t="shared" si="4115"/>
        <v>0</v>
      </c>
      <c r="JY445" s="523">
        <f t="shared" si="4116"/>
        <v>0</v>
      </c>
      <c r="JZ445" s="524">
        <v>0.23915411846270695</v>
      </c>
      <c r="KA445" s="525">
        <f t="shared" si="4117"/>
        <v>0</v>
      </c>
      <c r="KB445" s="526">
        <f t="shared" si="4118"/>
        <v>0</v>
      </c>
      <c r="KC445" s="527"/>
      <c r="KD445" s="520">
        <v>4.0</v>
      </c>
      <c r="KE445" s="521" t="s">
        <v>143</v>
      </c>
      <c r="KF445" s="522" t="s">
        <v>136</v>
      </c>
      <c r="KG445" s="522" t="s">
        <v>134</v>
      </c>
      <c r="KH445" s="523"/>
      <c r="KI445" s="523">
        <f t="shared" si="4119"/>
        <v>0</v>
      </c>
      <c r="KJ445" s="523">
        <f t="shared" si="4120"/>
        <v>0</v>
      </c>
      <c r="KK445" s="524"/>
      <c r="KL445" s="523">
        <f t="shared" si="4121"/>
        <v>0</v>
      </c>
      <c r="KM445" s="524"/>
      <c r="KN445" s="523" t="str">
        <f>ADHB!LW445</f>
        <v/>
      </c>
      <c r="KO445" s="523">
        <f t="shared" si="4122"/>
        <v>0</v>
      </c>
      <c r="KP445" s="523">
        <f t="shared" si="4123"/>
        <v>0</v>
      </c>
      <c r="KQ445" s="524">
        <v>0.23915411846270695</v>
      </c>
      <c r="KR445" s="525">
        <f t="shared" si="4124"/>
        <v>0</v>
      </c>
      <c r="KS445" s="526">
        <f t="shared" si="4125"/>
        <v>0</v>
      </c>
      <c r="KT445" s="527"/>
      <c r="KU445" s="528"/>
    </row>
    <row r="446" ht="15.75" customHeight="1">
      <c r="A446" s="520">
        <v>5.0</v>
      </c>
      <c r="B446" s="521" t="s">
        <v>144</v>
      </c>
      <c r="C446" s="522" t="s">
        <v>132</v>
      </c>
      <c r="D446" s="522" t="s">
        <v>132</v>
      </c>
      <c r="E446" s="523"/>
      <c r="F446" s="523"/>
      <c r="G446" s="523">
        <f t="shared" si="4001"/>
        <v>0</v>
      </c>
      <c r="H446" s="524"/>
      <c r="I446" s="523">
        <f t="shared" si="4002"/>
        <v>0</v>
      </c>
      <c r="J446" s="524"/>
      <c r="K446" s="523">
        <f>ADHB!L446</f>
        <v>0</v>
      </c>
      <c r="L446" s="523">
        <f t="shared" si="4003"/>
        <v>0</v>
      </c>
      <c r="M446" s="523">
        <f t="shared" si="4004"/>
        <v>0</v>
      </c>
      <c r="N446" s="524">
        <v>0.23915411846270695</v>
      </c>
      <c r="O446" s="525">
        <f t="shared" si="4005"/>
        <v>0</v>
      </c>
      <c r="P446" s="526">
        <f t="shared" si="4006"/>
        <v>0</v>
      </c>
      <c r="Q446" s="527"/>
      <c r="R446" s="520">
        <v>5.0</v>
      </c>
      <c r="S446" s="521" t="s">
        <v>144</v>
      </c>
      <c r="T446" s="522" t="s">
        <v>132</v>
      </c>
      <c r="U446" s="522" t="s">
        <v>132</v>
      </c>
      <c r="V446" s="523"/>
      <c r="W446" s="523" t="str">
        <f t="shared" si="4007"/>
        <v/>
      </c>
      <c r="X446" s="523">
        <f t="shared" si="4008"/>
        <v>0</v>
      </c>
      <c r="Y446" s="524"/>
      <c r="Z446" s="523">
        <f t="shared" si="4009"/>
        <v>0</v>
      </c>
      <c r="AA446" s="524"/>
      <c r="AB446" s="523">
        <f>ADHB!AC446</f>
        <v>0</v>
      </c>
      <c r="AC446" s="523">
        <f t="shared" si="4010"/>
        <v>0</v>
      </c>
      <c r="AD446" s="523">
        <f t="shared" si="4011"/>
        <v>0</v>
      </c>
      <c r="AE446" s="524">
        <v>0.23915411846270695</v>
      </c>
      <c r="AF446" s="525">
        <f t="shared" si="4012"/>
        <v>0</v>
      </c>
      <c r="AG446" s="526">
        <f t="shared" si="4013"/>
        <v>0</v>
      </c>
      <c r="AH446" s="527"/>
      <c r="AI446" s="520">
        <v>5.0</v>
      </c>
      <c r="AJ446" s="521" t="s">
        <v>144</v>
      </c>
      <c r="AK446" s="522" t="s">
        <v>132</v>
      </c>
      <c r="AL446" s="522" t="s">
        <v>132</v>
      </c>
      <c r="AM446" s="523"/>
      <c r="AN446" s="523" t="str">
        <f t="shared" si="4014"/>
        <v/>
      </c>
      <c r="AO446" s="523">
        <f t="shared" si="4015"/>
        <v>0</v>
      </c>
      <c r="AP446" s="524"/>
      <c r="AQ446" s="523">
        <f t="shared" si="4016"/>
        <v>0</v>
      </c>
      <c r="AR446" s="524"/>
      <c r="AS446" s="523">
        <f>ADHB!AT446</f>
        <v>0</v>
      </c>
      <c r="AT446" s="523">
        <f t="shared" si="4017"/>
        <v>0</v>
      </c>
      <c r="AU446" s="523">
        <f t="shared" si="4018"/>
        <v>0</v>
      </c>
      <c r="AV446" s="524">
        <v>0.23915411846270695</v>
      </c>
      <c r="AW446" s="525">
        <f t="shared" si="4019"/>
        <v>0</v>
      </c>
      <c r="AX446" s="526">
        <f t="shared" si="4020"/>
        <v>0</v>
      </c>
      <c r="AY446" s="527"/>
      <c r="AZ446" s="520">
        <v>5.0</v>
      </c>
      <c r="BA446" s="521" t="s">
        <v>144</v>
      </c>
      <c r="BB446" s="522" t="s">
        <v>132</v>
      </c>
      <c r="BC446" s="522" t="s">
        <v>132</v>
      </c>
      <c r="BD446" s="523"/>
      <c r="BE446" s="523" t="str">
        <f t="shared" si="4021"/>
        <v/>
      </c>
      <c r="BF446" s="523">
        <f t="shared" si="4022"/>
        <v>0</v>
      </c>
      <c r="BG446" s="524"/>
      <c r="BH446" s="523">
        <f t="shared" si="4023"/>
        <v>0</v>
      </c>
      <c r="BI446" s="524"/>
      <c r="BJ446" s="523">
        <f>ADHB!BK446</f>
        <v>0</v>
      </c>
      <c r="BK446" s="523">
        <f t="shared" si="4024"/>
        <v>0</v>
      </c>
      <c r="BL446" s="523">
        <f t="shared" si="4025"/>
        <v>0</v>
      </c>
      <c r="BM446" s="524">
        <v>0.23915411846270695</v>
      </c>
      <c r="BN446" s="525">
        <f t="shared" si="4026"/>
        <v>0</v>
      </c>
      <c r="BO446" s="526">
        <f t="shared" si="4027"/>
        <v>0</v>
      </c>
      <c r="BP446" s="527"/>
      <c r="BQ446" s="520">
        <v>5.0</v>
      </c>
      <c r="BR446" s="521" t="s">
        <v>144</v>
      </c>
      <c r="BS446" s="522" t="s">
        <v>132</v>
      </c>
      <c r="BT446" s="522" t="s">
        <v>132</v>
      </c>
      <c r="BU446" s="523"/>
      <c r="BV446" s="523" t="str">
        <f t="shared" si="4028"/>
        <v/>
      </c>
      <c r="BW446" s="523">
        <f t="shared" si="4029"/>
        <v>0</v>
      </c>
      <c r="BX446" s="524"/>
      <c r="BY446" s="523">
        <f t="shared" si="4030"/>
        <v>0</v>
      </c>
      <c r="BZ446" s="524"/>
      <c r="CA446" s="523">
        <f>ADHB!CB446</f>
        <v>0</v>
      </c>
      <c r="CB446" s="523">
        <f t="shared" si="4031"/>
        <v>0</v>
      </c>
      <c r="CC446" s="523">
        <f t="shared" si="4032"/>
        <v>0</v>
      </c>
      <c r="CD446" s="524">
        <v>0.23915411846270695</v>
      </c>
      <c r="CE446" s="525">
        <f t="shared" si="4033"/>
        <v>0</v>
      </c>
      <c r="CF446" s="526">
        <f t="shared" si="4034"/>
        <v>0</v>
      </c>
      <c r="CG446" s="527"/>
      <c r="CH446" s="520">
        <v>5.0</v>
      </c>
      <c r="CI446" s="521" t="s">
        <v>144</v>
      </c>
      <c r="CJ446" s="522" t="s">
        <v>132</v>
      </c>
      <c r="CK446" s="522" t="s">
        <v>132</v>
      </c>
      <c r="CL446" s="523"/>
      <c r="CM446" s="523" t="str">
        <f t="shared" si="4035"/>
        <v/>
      </c>
      <c r="CN446" s="523">
        <f t="shared" si="4036"/>
        <v>0</v>
      </c>
      <c r="CO446" s="524"/>
      <c r="CP446" s="523">
        <f t="shared" si="4037"/>
        <v>0</v>
      </c>
      <c r="CQ446" s="524"/>
      <c r="CR446" s="523">
        <f>ADHB!CS446</f>
        <v>0</v>
      </c>
      <c r="CS446" s="523">
        <f t="shared" si="4038"/>
        <v>0</v>
      </c>
      <c r="CT446" s="523">
        <f t="shared" si="4039"/>
        <v>0</v>
      </c>
      <c r="CU446" s="524">
        <v>0.23915411846270695</v>
      </c>
      <c r="CV446" s="525">
        <f t="shared" si="4040"/>
        <v>0</v>
      </c>
      <c r="CW446" s="526">
        <f t="shared" si="4041"/>
        <v>0</v>
      </c>
      <c r="CX446" s="527"/>
      <c r="CY446" s="520">
        <v>5.0</v>
      </c>
      <c r="CZ446" s="521" t="s">
        <v>144</v>
      </c>
      <c r="DA446" s="522" t="s">
        <v>132</v>
      </c>
      <c r="DB446" s="522" t="s">
        <v>132</v>
      </c>
      <c r="DC446" s="523"/>
      <c r="DD446" s="523" t="str">
        <f t="shared" si="4042"/>
        <v/>
      </c>
      <c r="DE446" s="523">
        <f t="shared" si="4043"/>
        <v>0</v>
      </c>
      <c r="DF446" s="524"/>
      <c r="DG446" s="523">
        <f t="shared" si="4044"/>
        <v>0</v>
      </c>
      <c r="DH446" s="524"/>
      <c r="DI446" s="523">
        <f>ADHB!DJ446</f>
        <v>0</v>
      </c>
      <c r="DJ446" s="523">
        <f t="shared" si="4045"/>
        <v>0</v>
      </c>
      <c r="DK446" s="523">
        <f t="shared" si="4046"/>
        <v>0</v>
      </c>
      <c r="DL446" s="524">
        <v>0.23915411846270695</v>
      </c>
      <c r="DM446" s="525">
        <f t="shared" si="4047"/>
        <v>0</v>
      </c>
      <c r="DN446" s="526">
        <f t="shared" si="4048"/>
        <v>0</v>
      </c>
      <c r="DO446" s="527"/>
      <c r="DP446" s="520">
        <v>5.0</v>
      </c>
      <c r="DQ446" s="521" t="s">
        <v>144</v>
      </c>
      <c r="DR446" s="522" t="s">
        <v>132</v>
      </c>
      <c r="DS446" s="522" t="s">
        <v>132</v>
      </c>
      <c r="DT446" s="523"/>
      <c r="DU446" s="523" t="str">
        <f t="shared" si="4049"/>
        <v/>
      </c>
      <c r="DV446" s="523">
        <f t="shared" si="4050"/>
        <v>0</v>
      </c>
      <c r="DW446" s="524"/>
      <c r="DX446" s="523">
        <f t="shared" si="4051"/>
        <v>0</v>
      </c>
      <c r="DY446" s="524"/>
      <c r="DZ446" s="523">
        <f>ADHB!EA446</f>
        <v>0</v>
      </c>
      <c r="EA446" s="523">
        <f t="shared" si="4052"/>
        <v>0</v>
      </c>
      <c r="EB446" s="523">
        <f t="shared" si="4053"/>
        <v>0</v>
      </c>
      <c r="EC446" s="524">
        <v>0.23915411846270695</v>
      </c>
      <c r="ED446" s="525">
        <f t="shared" si="4054"/>
        <v>0</v>
      </c>
      <c r="EE446" s="526">
        <f t="shared" si="4055"/>
        <v>0</v>
      </c>
      <c r="EF446" s="527"/>
      <c r="EG446" s="520">
        <v>5.0</v>
      </c>
      <c r="EH446" s="521" t="s">
        <v>144</v>
      </c>
      <c r="EI446" s="522" t="s">
        <v>132</v>
      </c>
      <c r="EJ446" s="522" t="s">
        <v>132</v>
      </c>
      <c r="EK446" s="523"/>
      <c r="EL446" s="523" t="str">
        <f t="shared" si="4056"/>
        <v/>
      </c>
      <c r="EM446" s="523">
        <f t="shared" si="4057"/>
        <v>0</v>
      </c>
      <c r="EN446" s="524"/>
      <c r="EO446" s="523">
        <f t="shared" si="4058"/>
        <v>0</v>
      </c>
      <c r="EP446" s="524"/>
      <c r="EQ446" s="523">
        <f>ADHB!ER446</f>
        <v>0</v>
      </c>
      <c r="ER446" s="523">
        <f t="shared" si="4059"/>
        <v>0</v>
      </c>
      <c r="ES446" s="523">
        <f t="shared" si="4060"/>
        <v>0</v>
      </c>
      <c r="ET446" s="524">
        <v>0.23915411846270695</v>
      </c>
      <c r="EU446" s="525">
        <f t="shared" si="4061"/>
        <v>0</v>
      </c>
      <c r="EV446" s="526">
        <f t="shared" si="4062"/>
        <v>0</v>
      </c>
      <c r="EW446" s="527"/>
      <c r="EX446" s="520">
        <v>5.0</v>
      </c>
      <c r="EY446" s="521" t="s">
        <v>144</v>
      </c>
      <c r="EZ446" s="522" t="s">
        <v>132</v>
      </c>
      <c r="FA446" s="522" t="s">
        <v>132</v>
      </c>
      <c r="FB446" s="523"/>
      <c r="FC446" s="523" t="str">
        <f t="shared" si="4063"/>
        <v/>
      </c>
      <c r="FD446" s="523">
        <f t="shared" si="4064"/>
        <v>0</v>
      </c>
      <c r="FE446" s="524"/>
      <c r="FF446" s="523">
        <f t="shared" si="4065"/>
        <v>0</v>
      </c>
      <c r="FG446" s="524"/>
      <c r="FH446" s="523">
        <f>ADHB!FI446</f>
        <v>0</v>
      </c>
      <c r="FI446" s="523">
        <f t="shared" si="4066"/>
        <v>0</v>
      </c>
      <c r="FJ446" s="523">
        <f t="shared" si="4067"/>
        <v>0</v>
      </c>
      <c r="FK446" s="524">
        <v>0.23915411846270695</v>
      </c>
      <c r="FL446" s="525">
        <f t="shared" si="4068"/>
        <v>0</v>
      </c>
      <c r="FM446" s="526">
        <f t="shared" si="4069"/>
        <v>0</v>
      </c>
      <c r="FN446" s="527"/>
      <c r="FO446" s="520">
        <v>5.0</v>
      </c>
      <c r="FP446" s="521" t="s">
        <v>144</v>
      </c>
      <c r="FQ446" s="522" t="s">
        <v>132</v>
      </c>
      <c r="FR446" s="522" t="s">
        <v>132</v>
      </c>
      <c r="FS446" s="523"/>
      <c r="FT446" s="523" t="str">
        <f t="shared" si="4070"/>
        <v/>
      </c>
      <c r="FU446" s="523">
        <f t="shared" si="4071"/>
        <v>0</v>
      </c>
      <c r="FV446" s="524"/>
      <c r="FW446" s="523">
        <f t="shared" si="4072"/>
        <v>0</v>
      </c>
      <c r="FX446" s="524"/>
      <c r="FY446" s="523">
        <f>ADHB!FZ446</f>
        <v>0</v>
      </c>
      <c r="FZ446" s="523">
        <f t="shared" si="4073"/>
        <v>0</v>
      </c>
      <c r="GA446" s="523">
        <f t="shared" si="4074"/>
        <v>0</v>
      </c>
      <c r="GB446" s="524">
        <v>0.23915411846270695</v>
      </c>
      <c r="GC446" s="525">
        <f t="shared" si="4075"/>
        <v>0</v>
      </c>
      <c r="GD446" s="526">
        <f t="shared" si="4076"/>
        <v>0</v>
      </c>
      <c r="GE446" s="527"/>
      <c r="GF446" s="520">
        <v>5.0</v>
      </c>
      <c r="GG446" s="521" t="s">
        <v>144</v>
      </c>
      <c r="GH446" s="522" t="s">
        <v>132</v>
      </c>
      <c r="GI446" s="522" t="s">
        <v>132</v>
      </c>
      <c r="GJ446" s="523"/>
      <c r="GK446" s="523" t="str">
        <f t="shared" si="4077"/>
        <v/>
      </c>
      <c r="GL446" s="523">
        <f t="shared" si="4078"/>
        <v>0</v>
      </c>
      <c r="GM446" s="524"/>
      <c r="GN446" s="523">
        <f t="shared" si="4079"/>
        <v>0</v>
      </c>
      <c r="GO446" s="524"/>
      <c r="GP446" s="523">
        <f>ADHB!GQ446</f>
        <v>0</v>
      </c>
      <c r="GQ446" s="523">
        <f t="shared" si="4080"/>
        <v>0</v>
      </c>
      <c r="GR446" s="523">
        <f t="shared" si="4081"/>
        <v>0</v>
      </c>
      <c r="GS446" s="524">
        <v>0.23915411846270695</v>
      </c>
      <c r="GT446" s="525">
        <f t="shared" si="4082"/>
        <v>0</v>
      </c>
      <c r="GU446" s="526">
        <f t="shared" si="4083"/>
        <v>0</v>
      </c>
      <c r="GV446" s="527"/>
      <c r="GW446" s="520">
        <v>5.0</v>
      </c>
      <c r="GX446" s="521" t="s">
        <v>144</v>
      </c>
      <c r="GY446" s="522" t="s">
        <v>132</v>
      </c>
      <c r="GZ446" s="522" t="s">
        <v>132</v>
      </c>
      <c r="HA446" s="523"/>
      <c r="HB446" s="523" t="str">
        <f t="shared" si="4084"/>
        <v/>
      </c>
      <c r="HC446" s="523">
        <f t="shared" si="4085"/>
        <v>0</v>
      </c>
      <c r="HD446" s="524"/>
      <c r="HE446" s="523">
        <f t="shared" si="4086"/>
        <v>0</v>
      </c>
      <c r="HF446" s="524"/>
      <c r="HG446" s="523">
        <f>ADHB!HH446</f>
        <v>0</v>
      </c>
      <c r="HH446" s="523">
        <f t="shared" si="4087"/>
        <v>0</v>
      </c>
      <c r="HI446" s="523">
        <f t="shared" si="4088"/>
        <v>0</v>
      </c>
      <c r="HJ446" s="524">
        <v>0.23915411846270695</v>
      </c>
      <c r="HK446" s="525">
        <f t="shared" si="4089"/>
        <v>0</v>
      </c>
      <c r="HL446" s="526">
        <f t="shared" si="4090"/>
        <v>0</v>
      </c>
      <c r="HM446" s="527"/>
      <c r="HN446" s="520">
        <v>5.0</v>
      </c>
      <c r="HO446" s="521" t="s">
        <v>144</v>
      </c>
      <c r="HP446" s="522" t="s">
        <v>132</v>
      </c>
      <c r="HQ446" s="522" t="s">
        <v>132</v>
      </c>
      <c r="HR446" s="523"/>
      <c r="HS446" s="523" t="str">
        <f t="shared" si="4091"/>
        <v/>
      </c>
      <c r="HT446" s="523">
        <f t="shared" si="4092"/>
        <v>0</v>
      </c>
      <c r="HU446" s="524"/>
      <c r="HV446" s="523">
        <f t="shared" si="4093"/>
        <v>0</v>
      </c>
      <c r="HW446" s="524"/>
      <c r="HX446" s="523">
        <f>ADHB!HY446</f>
        <v>0</v>
      </c>
      <c r="HY446" s="523">
        <f t="shared" si="4094"/>
        <v>0</v>
      </c>
      <c r="HZ446" s="523">
        <f t="shared" si="4095"/>
        <v>0</v>
      </c>
      <c r="IA446" s="524">
        <v>0.23915411846270695</v>
      </c>
      <c r="IB446" s="525">
        <f t="shared" si="4096"/>
        <v>0</v>
      </c>
      <c r="IC446" s="526">
        <f t="shared" si="4097"/>
        <v>0</v>
      </c>
      <c r="ID446" s="527"/>
      <c r="IE446" s="520">
        <v>5.0</v>
      </c>
      <c r="IF446" s="521" t="s">
        <v>144</v>
      </c>
      <c r="IG446" s="522" t="s">
        <v>132</v>
      </c>
      <c r="IH446" s="522" t="s">
        <v>132</v>
      </c>
      <c r="II446" s="523"/>
      <c r="IJ446" s="523" t="str">
        <f t="shared" si="4098"/>
        <v/>
      </c>
      <c r="IK446" s="523">
        <f t="shared" si="4099"/>
        <v>0</v>
      </c>
      <c r="IL446" s="524"/>
      <c r="IM446" s="523">
        <f t="shared" si="4100"/>
        <v>0</v>
      </c>
      <c r="IN446" s="524"/>
      <c r="IO446" s="523">
        <f>ADHB!IP446</f>
        <v>0</v>
      </c>
      <c r="IP446" s="523">
        <f t="shared" si="4101"/>
        <v>0</v>
      </c>
      <c r="IQ446" s="523">
        <f t="shared" si="4102"/>
        <v>0</v>
      </c>
      <c r="IR446" s="524">
        <v>0.23915411846270695</v>
      </c>
      <c r="IS446" s="525">
        <f t="shared" si="4103"/>
        <v>0</v>
      </c>
      <c r="IT446" s="526">
        <f t="shared" si="4104"/>
        <v>0</v>
      </c>
      <c r="IU446" s="527"/>
      <c r="IV446" s="520">
        <v>5.0</v>
      </c>
      <c r="IW446" s="521" t="s">
        <v>144</v>
      </c>
      <c r="IX446" s="522" t="s">
        <v>132</v>
      </c>
      <c r="IY446" s="522" t="s">
        <v>132</v>
      </c>
      <c r="IZ446" s="523"/>
      <c r="JA446" s="523" t="str">
        <f t="shared" si="4105"/>
        <v/>
      </c>
      <c r="JB446" s="523">
        <f t="shared" si="4106"/>
        <v>0</v>
      </c>
      <c r="JC446" s="524"/>
      <c r="JD446" s="523">
        <f t="shared" si="4107"/>
        <v>0</v>
      </c>
      <c r="JE446" s="524"/>
      <c r="JF446" s="523">
        <f>ADHB!JG446</f>
        <v>0</v>
      </c>
      <c r="JG446" s="523">
        <f t="shared" si="4108"/>
        <v>0</v>
      </c>
      <c r="JH446" s="523">
        <f t="shared" si="4109"/>
        <v>0</v>
      </c>
      <c r="JI446" s="524">
        <v>0.23915411846270695</v>
      </c>
      <c r="JJ446" s="525">
        <f t="shared" si="4110"/>
        <v>0</v>
      </c>
      <c r="JK446" s="526">
        <f t="shared" si="4111"/>
        <v>0</v>
      </c>
      <c r="JL446" s="527"/>
      <c r="JM446" s="520">
        <v>5.0</v>
      </c>
      <c r="JN446" s="521" t="s">
        <v>144</v>
      </c>
      <c r="JO446" s="522" t="s">
        <v>132</v>
      </c>
      <c r="JP446" s="522" t="s">
        <v>132</v>
      </c>
      <c r="JQ446" s="523"/>
      <c r="JR446" s="523" t="str">
        <f t="shared" si="4112"/>
        <v/>
      </c>
      <c r="JS446" s="523">
        <f t="shared" si="4113"/>
        <v>0</v>
      </c>
      <c r="JT446" s="524"/>
      <c r="JU446" s="523">
        <f t="shared" si="4114"/>
        <v>0</v>
      </c>
      <c r="JV446" s="524"/>
      <c r="JW446" s="523" t="str">
        <f>ADHB!LF446</f>
        <v/>
      </c>
      <c r="JX446" s="523">
        <f t="shared" si="4115"/>
        <v>0</v>
      </c>
      <c r="JY446" s="523">
        <f t="shared" si="4116"/>
        <v>0</v>
      </c>
      <c r="JZ446" s="524">
        <v>0.23915411846270695</v>
      </c>
      <c r="KA446" s="525">
        <f t="shared" si="4117"/>
        <v>0</v>
      </c>
      <c r="KB446" s="526">
        <f t="shared" si="4118"/>
        <v>0</v>
      </c>
      <c r="KC446" s="527"/>
      <c r="KD446" s="520">
        <v>5.0</v>
      </c>
      <c r="KE446" s="521" t="s">
        <v>144</v>
      </c>
      <c r="KF446" s="522" t="s">
        <v>132</v>
      </c>
      <c r="KG446" s="522" t="s">
        <v>132</v>
      </c>
      <c r="KH446" s="523"/>
      <c r="KI446" s="523" t="str">
        <f t="shared" si="4119"/>
        <v/>
      </c>
      <c r="KJ446" s="523">
        <f t="shared" si="4120"/>
        <v>0</v>
      </c>
      <c r="KK446" s="524"/>
      <c r="KL446" s="523">
        <f t="shared" si="4121"/>
        <v>0</v>
      </c>
      <c r="KM446" s="524"/>
      <c r="KN446" s="523" t="str">
        <f>ADHB!LW446</f>
        <v/>
      </c>
      <c r="KO446" s="523">
        <f t="shared" si="4122"/>
        <v>0</v>
      </c>
      <c r="KP446" s="523">
        <f t="shared" si="4123"/>
        <v>0</v>
      </c>
      <c r="KQ446" s="524">
        <v>0.23915411846270695</v>
      </c>
      <c r="KR446" s="525">
        <f t="shared" si="4124"/>
        <v>0</v>
      </c>
      <c r="KS446" s="526">
        <f t="shared" si="4125"/>
        <v>0</v>
      </c>
      <c r="KT446" s="527"/>
      <c r="KU446" s="528"/>
    </row>
    <row r="447" ht="15.75" customHeight="1">
      <c r="A447" s="520">
        <v>6.0</v>
      </c>
      <c r="B447" s="521" t="s">
        <v>145</v>
      </c>
      <c r="C447" s="522" t="s">
        <v>132</v>
      </c>
      <c r="D447" s="522" t="s">
        <v>132</v>
      </c>
      <c r="E447" s="523"/>
      <c r="F447" s="523"/>
      <c r="G447" s="523">
        <f t="shared" si="4001"/>
        <v>0</v>
      </c>
      <c r="H447" s="524"/>
      <c r="I447" s="523">
        <f t="shared" si="4002"/>
        <v>0</v>
      </c>
      <c r="J447" s="524"/>
      <c r="K447" s="523">
        <f>ADHB!L447</f>
        <v>0</v>
      </c>
      <c r="L447" s="523">
        <f t="shared" si="4003"/>
        <v>0</v>
      </c>
      <c r="M447" s="523">
        <f t="shared" si="4004"/>
        <v>0</v>
      </c>
      <c r="N447" s="524">
        <v>0.23915411846270695</v>
      </c>
      <c r="O447" s="525">
        <f t="shared" si="4005"/>
        <v>0</v>
      </c>
      <c r="P447" s="526">
        <f t="shared" si="4006"/>
        <v>0</v>
      </c>
      <c r="Q447" s="527"/>
      <c r="R447" s="520">
        <v>6.0</v>
      </c>
      <c r="S447" s="521" t="s">
        <v>145</v>
      </c>
      <c r="T447" s="522" t="s">
        <v>132</v>
      </c>
      <c r="U447" s="522" t="s">
        <v>132</v>
      </c>
      <c r="V447" s="523"/>
      <c r="W447" s="523" t="str">
        <f t="shared" si="4007"/>
        <v/>
      </c>
      <c r="X447" s="523">
        <f t="shared" si="4008"/>
        <v>0</v>
      </c>
      <c r="Y447" s="524"/>
      <c r="Z447" s="523">
        <f t="shared" si="4009"/>
        <v>0</v>
      </c>
      <c r="AA447" s="524"/>
      <c r="AB447" s="523">
        <f>ADHB!AC447</f>
        <v>0</v>
      </c>
      <c r="AC447" s="523">
        <f t="shared" si="4010"/>
        <v>0</v>
      </c>
      <c r="AD447" s="523">
        <f t="shared" si="4011"/>
        <v>0</v>
      </c>
      <c r="AE447" s="524">
        <v>0.23915411846270695</v>
      </c>
      <c r="AF447" s="525">
        <f t="shared" si="4012"/>
        <v>0</v>
      </c>
      <c r="AG447" s="526">
        <f t="shared" si="4013"/>
        <v>0</v>
      </c>
      <c r="AH447" s="527"/>
      <c r="AI447" s="520">
        <v>6.0</v>
      </c>
      <c r="AJ447" s="521" t="s">
        <v>145</v>
      </c>
      <c r="AK447" s="522" t="s">
        <v>132</v>
      </c>
      <c r="AL447" s="522" t="s">
        <v>132</v>
      </c>
      <c r="AM447" s="523"/>
      <c r="AN447" s="523" t="str">
        <f t="shared" si="4014"/>
        <v/>
      </c>
      <c r="AO447" s="523">
        <f t="shared" si="4015"/>
        <v>0</v>
      </c>
      <c r="AP447" s="524"/>
      <c r="AQ447" s="523">
        <f t="shared" si="4016"/>
        <v>0</v>
      </c>
      <c r="AR447" s="524"/>
      <c r="AS447" s="523">
        <f>ADHB!AT447</f>
        <v>0</v>
      </c>
      <c r="AT447" s="523">
        <f t="shared" si="4017"/>
        <v>0</v>
      </c>
      <c r="AU447" s="523">
        <f t="shared" si="4018"/>
        <v>0</v>
      </c>
      <c r="AV447" s="524">
        <v>0.23915411846270695</v>
      </c>
      <c r="AW447" s="525">
        <f t="shared" si="4019"/>
        <v>0</v>
      </c>
      <c r="AX447" s="526">
        <f t="shared" si="4020"/>
        <v>0</v>
      </c>
      <c r="AY447" s="527"/>
      <c r="AZ447" s="520">
        <v>6.0</v>
      </c>
      <c r="BA447" s="521" t="s">
        <v>145</v>
      </c>
      <c r="BB447" s="522" t="s">
        <v>132</v>
      </c>
      <c r="BC447" s="522" t="s">
        <v>132</v>
      </c>
      <c r="BD447" s="523"/>
      <c r="BE447" s="523" t="str">
        <f t="shared" si="4021"/>
        <v/>
      </c>
      <c r="BF447" s="523">
        <f t="shared" si="4022"/>
        <v>0</v>
      </c>
      <c r="BG447" s="524"/>
      <c r="BH447" s="523">
        <f t="shared" si="4023"/>
        <v>0</v>
      </c>
      <c r="BI447" s="524"/>
      <c r="BJ447" s="523">
        <f>ADHB!BK447</f>
        <v>0</v>
      </c>
      <c r="BK447" s="523">
        <f t="shared" si="4024"/>
        <v>0</v>
      </c>
      <c r="BL447" s="523">
        <f t="shared" si="4025"/>
        <v>0</v>
      </c>
      <c r="BM447" s="524">
        <v>0.23915411846270695</v>
      </c>
      <c r="BN447" s="525">
        <f t="shared" si="4026"/>
        <v>0</v>
      </c>
      <c r="BO447" s="526">
        <f t="shared" si="4027"/>
        <v>0</v>
      </c>
      <c r="BP447" s="527"/>
      <c r="BQ447" s="520">
        <v>6.0</v>
      </c>
      <c r="BR447" s="521" t="s">
        <v>145</v>
      </c>
      <c r="BS447" s="522" t="s">
        <v>132</v>
      </c>
      <c r="BT447" s="522" t="s">
        <v>132</v>
      </c>
      <c r="BU447" s="523"/>
      <c r="BV447" s="523" t="str">
        <f t="shared" si="4028"/>
        <v/>
      </c>
      <c r="BW447" s="523">
        <f t="shared" si="4029"/>
        <v>0</v>
      </c>
      <c r="BX447" s="524"/>
      <c r="BY447" s="523">
        <f t="shared" si="4030"/>
        <v>0</v>
      </c>
      <c r="BZ447" s="524"/>
      <c r="CA447" s="523">
        <f>ADHB!CB447</f>
        <v>0</v>
      </c>
      <c r="CB447" s="523">
        <f t="shared" si="4031"/>
        <v>0</v>
      </c>
      <c r="CC447" s="523">
        <f t="shared" si="4032"/>
        <v>0</v>
      </c>
      <c r="CD447" s="524">
        <v>0.23915411846270695</v>
      </c>
      <c r="CE447" s="525">
        <f t="shared" si="4033"/>
        <v>0</v>
      </c>
      <c r="CF447" s="526">
        <f t="shared" si="4034"/>
        <v>0</v>
      </c>
      <c r="CG447" s="527"/>
      <c r="CH447" s="520">
        <v>6.0</v>
      </c>
      <c r="CI447" s="521" t="s">
        <v>145</v>
      </c>
      <c r="CJ447" s="522" t="s">
        <v>132</v>
      </c>
      <c r="CK447" s="522" t="s">
        <v>132</v>
      </c>
      <c r="CL447" s="523"/>
      <c r="CM447" s="523" t="str">
        <f t="shared" si="4035"/>
        <v/>
      </c>
      <c r="CN447" s="523">
        <f t="shared" si="4036"/>
        <v>0</v>
      </c>
      <c r="CO447" s="524"/>
      <c r="CP447" s="523">
        <f t="shared" si="4037"/>
        <v>0</v>
      </c>
      <c r="CQ447" s="524"/>
      <c r="CR447" s="523">
        <f>ADHB!CS447</f>
        <v>0</v>
      </c>
      <c r="CS447" s="523">
        <f t="shared" si="4038"/>
        <v>0</v>
      </c>
      <c r="CT447" s="523">
        <f t="shared" si="4039"/>
        <v>0</v>
      </c>
      <c r="CU447" s="524">
        <v>0.23915411846270695</v>
      </c>
      <c r="CV447" s="525">
        <f t="shared" si="4040"/>
        <v>0</v>
      </c>
      <c r="CW447" s="526">
        <f t="shared" si="4041"/>
        <v>0</v>
      </c>
      <c r="CX447" s="527"/>
      <c r="CY447" s="520">
        <v>6.0</v>
      </c>
      <c r="CZ447" s="521" t="s">
        <v>145</v>
      </c>
      <c r="DA447" s="522" t="s">
        <v>132</v>
      </c>
      <c r="DB447" s="522" t="s">
        <v>132</v>
      </c>
      <c r="DC447" s="523"/>
      <c r="DD447" s="523" t="str">
        <f t="shared" si="4042"/>
        <v/>
      </c>
      <c r="DE447" s="523">
        <f t="shared" si="4043"/>
        <v>0</v>
      </c>
      <c r="DF447" s="524"/>
      <c r="DG447" s="523">
        <f t="shared" si="4044"/>
        <v>0</v>
      </c>
      <c r="DH447" s="524"/>
      <c r="DI447" s="523">
        <f>ADHB!DJ447</f>
        <v>0</v>
      </c>
      <c r="DJ447" s="523">
        <f t="shared" si="4045"/>
        <v>0</v>
      </c>
      <c r="DK447" s="523">
        <f t="shared" si="4046"/>
        <v>0</v>
      </c>
      <c r="DL447" s="524">
        <v>0.23915411846270695</v>
      </c>
      <c r="DM447" s="525">
        <f t="shared" si="4047"/>
        <v>0</v>
      </c>
      <c r="DN447" s="526">
        <f t="shared" si="4048"/>
        <v>0</v>
      </c>
      <c r="DO447" s="527"/>
      <c r="DP447" s="520">
        <v>6.0</v>
      </c>
      <c r="DQ447" s="521" t="s">
        <v>145</v>
      </c>
      <c r="DR447" s="522" t="s">
        <v>132</v>
      </c>
      <c r="DS447" s="522" t="s">
        <v>132</v>
      </c>
      <c r="DT447" s="523"/>
      <c r="DU447" s="523" t="str">
        <f t="shared" si="4049"/>
        <v/>
      </c>
      <c r="DV447" s="523">
        <f t="shared" si="4050"/>
        <v>0</v>
      </c>
      <c r="DW447" s="524"/>
      <c r="DX447" s="523">
        <f t="shared" si="4051"/>
        <v>0</v>
      </c>
      <c r="DY447" s="524"/>
      <c r="DZ447" s="523">
        <f>ADHB!EA447</f>
        <v>0</v>
      </c>
      <c r="EA447" s="523">
        <f t="shared" si="4052"/>
        <v>0</v>
      </c>
      <c r="EB447" s="523">
        <f t="shared" si="4053"/>
        <v>0</v>
      </c>
      <c r="EC447" s="524">
        <v>0.23915411846270695</v>
      </c>
      <c r="ED447" s="525">
        <f t="shared" si="4054"/>
        <v>0</v>
      </c>
      <c r="EE447" s="526">
        <f t="shared" si="4055"/>
        <v>0</v>
      </c>
      <c r="EF447" s="527"/>
      <c r="EG447" s="520">
        <v>6.0</v>
      </c>
      <c r="EH447" s="521" t="s">
        <v>145</v>
      </c>
      <c r="EI447" s="522" t="s">
        <v>132</v>
      </c>
      <c r="EJ447" s="522" t="s">
        <v>132</v>
      </c>
      <c r="EK447" s="523"/>
      <c r="EL447" s="523" t="str">
        <f t="shared" si="4056"/>
        <v/>
      </c>
      <c r="EM447" s="523">
        <f t="shared" si="4057"/>
        <v>0</v>
      </c>
      <c r="EN447" s="524"/>
      <c r="EO447" s="523">
        <f t="shared" si="4058"/>
        <v>0</v>
      </c>
      <c r="EP447" s="524"/>
      <c r="EQ447" s="523">
        <f>ADHB!ER447</f>
        <v>0</v>
      </c>
      <c r="ER447" s="523">
        <f t="shared" si="4059"/>
        <v>0</v>
      </c>
      <c r="ES447" s="523">
        <f t="shared" si="4060"/>
        <v>0</v>
      </c>
      <c r="ET447" s="524">
        <v>0.23915411846270695</v>
      </c>
      <c r="EU447" s="525">
        <f t="shared" si="4061"/>
        <v>0</v>
      </c>
      <c r="EV447" s="526">
        <f t="shared" si="4062"/>
        <v>0</v>
      </c>
      <c r="EW447" s="527"/>
      <c r="EX447" s="520">
        <v>6.0</v>
      </c>
      <c r="EY447" s="521" t="s">
        <v>145</v>
      </c>
      <c r="EZ447" s="522" t="s">
        <v>132</v>
      </c>
      <c r="FA447" s="522" t="s">
        <v>132</v>
      </c>
      <c r="FB447" s="523"/>
      <c r="FC447" s="523" t="str">
        <f t="shared" si="4063"/>
        <v/>
      </c>
      <c r="FD447" s="523">
        <f t="shared" si="4064"/>
        <v>0</v>
      </c>
      <c r="FE447" s="524"/>
      <c r="FF447" s="523">
        <f t="shared" si="4065"/>
        <v>0</v>
      </c>
      <c r="FG447" s="524"/>
      <c r="FH447" s="523">
        <f>ADHB!FI447</f>
        <v>0</v>
      </c>
      <c r="FI447" s="523">
        <f t="shared" si="4066"/>
        <v>0</v>
      </c>
      <c r="FJ447" s="523">
        <f t="shared" si="4067"/>
        <v>0</v>
      </c>
      <c r="FK447" s="524">
        <v>0.23915411846270695</v>
      </c>
      <c r="FL447" s="525">
        <f t="shared" si="4068"/>
        <v>0</v>
      </c>
      <c r="FM447" s="526">
        <f t="shared" si="4069"/>
        <v>0</v>
      </c>
      <c r="FN447" s="527"/>
      <c r="FO447" s="520">
        <v>6.0</v>
      </c>
      <c r="FP447" s="521" t="s">
        <v>145</v>
      </c>
      <c r="FQ447" s="522" t="s">
        <v>132</v>
      </c>
      <c r="FR447" s="522" t="s">
        <v>132</v>
      </c>
      <c r="FS447" s="523"/>
      <c r="FT447" s="523" t="str">
        <f t="shared" si="4070"/>
        <v/>
      </c>
      <c r="FU447" s="523">
        <f t="shared" si="4071"/>
        <v>0</v>
      </c>
      <c r="FV447" s="524"/>
      <c r="FW447" s="523">
        <f t="shared" si="4072"/>
        <v>0</v>
      </c>
      <c r="FX447" s="524"/>
      <c r="FY447" s="523">
        <f>ADHB!FZ447</f>
        <v>0</v>
      </c>
      <c r="FZ447" s="523">
        <f t="shared" si="4073"/>
        <v>0</v>
      </c>
      <c r="GA447" s="523">
        <f t="shared" si="4074"/>
        <v>0</v>
      </c>
      <c r="GB447" s="524">
        <v>0.23915411846270695</v>
      </c>
      <c r="GC447" s="525">
        <f t="shared" si="4075"/>
        <v>0</v>
      </c>
      <c r="GD447" s="526">
        <f t="shared" si="4076"/>
        <v>0</v>
      </c>
      <c r="GE447" s="527"/>
      <c r="GF447" s="520">
        <v>6.0</v>
      </c>
      <c r="GG447" s="521" t="s">
        <v>145</v>
      </c>
      <c r="GH447" s="522" t="s">
        <v>132</v>
      </c>
      <c r="GI447" s="522" t="s">
        <v>132</v>
      </c>
      <c r="GJ447" s="523"/>
      <c r="GK447" s="523" t="str">
        <f t="shared" si="4077"/>
        <v/>
      </c>
      <c r="GL447" s="523">
        <f t="shared" si="4078"/>
        <v>0</v>
      </c>
      <c r="GM447" s="524"/>
      <c r="GN447" s="523">
        <f t="shared" si="4079"/>
        <v>0</v>
      </c>
      <c r="GO447" s="524"/>
      <c r="GP447" s="523">
        <f>ADHB!GQ447</f>
        <v>0</v>
      </c>
      <c r="GQ447" s="523">
        <f t="shared" si="4080"/>
        <v>0</v>
      </c>
      <c r="GR447" s="523">
        <f t="shared" si="4081"/>
        <v>0</v>
      </c>
      <c r="GS447" s="524">
        <v>0.23915411846270695</v>
      </c>
      <c r="GT447" s="525">
        <f t="shared" si="4082"/>
        <v>0</v>
      </c>
      <c r="GU447" s="526">
        <f t="shared" si="4083"/>
        <v>0</v>
      </c>
      <c r="GV447" s="527"/>
      <c r="GW447" s="520">
        <v>6.0</v>
      </c>
      <c r="GX447" s="521" t="s">
        <v>145</v>
      </c>
      <c r="GY447" s="522" t="s">
        <v>132</v>
      </c>
      <c r="GZ447" s="522" t="s">
        <v>132</v>
      </c>
      <c r="HA447" s="523"/>
      <c r="HB447" s="523" t="str">
        <f t="shared" si="4084"/>
        <v/>
      </c>
      <c r="HC447" s="523">
        <f t="shared" si="4085"/>
        <v>0</v>
      </c>
      <c r="HD447" s="524"/>
      <c r="HE447" s="523">
        <f t="shared" si="4086"/>
        <v>0</v>
      </c>
      <c r="HF447" s="524"/>
      <c r="HG447" s="523">
        <f>ADHB!HH447</f>
        <v>0</v>
      </c>
      <c r="HH447" s="523">
        <f t="shared" si="4087"/>
        <v>0</v>
      </c>
      <c r="HI447" s="523">
        <f t="shared" si="4088"/>
        <v>0</v>
      </c>
      <c r="HJ447" s="524">
        <v>0.23915411846270695</v>
      </c>
      <c r="HK447" s="525">
        <f t="shared" si="4089"/>
        <v>0</v>
      </c>
      <c r="HL447" s="526">
        <f t="shared" si="4090"/>
        <v>0</v>
      </c>
      <c r="HM447" s="527"/>
      <c r="HN447" s="520">
        <v>6.0</v>
      </c>
      <c r="HO447" s="521" t="s">
        <v>145</v>
      </c>
      <c r="HP447" s="522" t="s">
        <v>132</v>
      </c>
      <c r="HQ447" s="522" t="s">
        <v>132</v>
      </c>
      <c r="HR447" s="523"/>
      <c r="HS447" s="523" t="str">
        <f t="shared" si="4091"/>
        <v/>
      </c>
      <c r="HT447" s="523">
        <f t="shared" si="4092"/>
        <v>0</v>
      </c>
      <c r="HU447" s="524"/>
      <c r="HV447" s="523">
        <f t="shared" si="4093"/>
        <v>0</v>
      </c>
      <c r="HW447" s="524"/>
      <c r="HX447" s="523">
        <f>ADHB!HY447</f>
        <v>0</v>
      </c>
      <c r="HY447" s="523">
        <f t="shared" si="4094"/>
        <v>0</v>
      </c>
      <c r="HZ447" s="523">
        <f t="shared" si="4095"/>
        <v>0</v>
      </c>
      <c r="IA447" s="524">
        <v>0.23915411846270695</v>
      </c>
      <c r="IB447" s="525">
        <f t="shared" si="4096"/>
        <v>0</v>
      </c>
      <c r="IC447" s="526">
        <f t="shared" si="4097"/>
        <v>0</v>
      </c>
      <c r="ID447" s="527"/>
      <c r="IE447" s="520">
        <v>6.0</v>
      </c>
      <c r="IF447" s="521" t="s">
        <v>145</v>
      </c>
      <c r="IG447" s="522" t="s">
        <v>132</v>
      </c>
      <c r="IH447" s="522" t="s">
        <v>132</v>
      </c>
      <c r="II447" s="523"/>
      <c r="IJ447" s="523" t="str">
        <f t="shared" si="4098"/>
        <v/>
      </c>
      <c r="IK447" s="523">
        <f t="shared" si="4099"/>
        <v>0</v>
      </c>
      <c r="IL447" s="524"/>
      <c r="IM447" s="523">
        <f t="shared" si="4100"/>
        <v>0</v>
      </c>
      <c r="IN447" s="524"/>
      <c r="IO447" s="523">
        <f>ADHB!IP447</f>
        <v>0</v>
      </c>
      <c r="IP447" s="523">
        <f t="shared" si="4101"/>
        <v>0</v>
      </c>
      <c r="IQ447" s="523">
        <f t="shared" si="4102"/>
        <v>0</v>
      </c>
      <c r="IR447" s="524">
        <v>0.23915411846270695</v>
      </c>
      <c r="IS447" s="525">
        <f t="shared" si="4103"/>
        <v>0</v>
      </c>
      <c r="IT447" s="526">
        <f t="shared" si="4104"/>
        <v>0</v>
      </c>
      <c r="IU447" s="527"/>
      <c r="IV447" s="520">
        <v>6.0</v>
      </c>
      <c r="IW447" s="521" t="s">
        <v>145</v>
      </c>
      <c r="IX447" s="522" t="s">
        <v>132</v>
      </c>
      <c r="IY447" s="522" t="s">
        <v>132</v>
      </c>
      <c r="IZ447" s="523"/>
      <c r="JA447" s="523" t="str">
        <f t="shared" si="4105"/>
        <v/>
      </c>
      <c r="JB447" s="523">
        <f t="shared" si="4106"/>
        <v>0</v>
      </c>
      <c r="JC447" s="524"/>
      <c r="JD447" s="523">
        <f t="shared" si="4107"/>
        <v>0</v>
      </c>
      <c r="JE447" s="524"/>
      <c r="JF447" s="523">
        <f>ADHB!JG447</f>
        <v>0</v>
      </c>
      <c r="JG447" s="523">
        <f t="shared" si="4108"/>
        <v>0</v>
      </c>
      <c r="JH447" s="523">
        <f t="shared" si="4109"/>
        <v>0</v>
      </c>
      <c r="JI447" s="524">
        <v>0.23915411846270695</v>
      </c>
      <c r="JJ447" s="525">
        <f t="shared" si="4110"/>
        <v>0</v>
      </c>
      <c r="JK447" s="526">
        <f t="shared" si="4111"/>
        <v>0</v>
      </c>
      <c r="JL447" s="527"/>
      <c r="JM447" s="520">
        <v>6.0</v>
      </c>
      <c r="JN447" s="521" t="s">
        <v>145</v>
      </c>
      <c r="JO447" s="522" t="s">
        <v>132</v>
      </c>
      <c r="JP447" s="522" t="s">
        <v>132</v>
      </c>
      <c r="JQ447" s="523"/>
      <c r="JR447" s="523" t="str">
        <f t="shared" si="4112"/>
        <v/>
      </c>
      <c r="JS447" s="523">
        <f t="shared" si="4113"/>
        <v>0</v>
      </c>
      <c r="JT447" s="524"/>
      <c r="JU447" s="523">
        <f t="shared" si="4114"/>
        <v>0</v>
      </c>
      <c r="JV447" s="524"/>
      <c r="JW447" s="523" t="str">
        <f>ADHB!LF447</f>
        <v/>
      </c>
      <c r="JX447" s="523">
        <f t="shared" si="4115"/>
        <v>0</v>
      </c>
      <c r="JY447" s="523">
        <f t="shared" si="4116"/>
        <v>0</v>
      </c>
      <c r="JZ447" s="524">
        <v>0.23915411846270695</v>
      </c>
      <c r="KA447" s="525">
        <f t="shared" si="4117"/>
        <v>0</v>
      </c>
      <c r="KB447" s="526">
        <f t="shared" si="4118"/>
        <v>0</v>
      </c>
      <c r="KC447" s="527"/>
      <c r="KD447" s="520">
        <v>6.0</v>
      </c>
      <c r="KE447" s="521" t="s">
        <v>145</v>
      </c>
      <c r="KF447" s="522" t="s">
        <v>132</v>
      </c>
      <c r="KG447" s="522" t="s">
        <v>132</v>
      </c>
      <c r="KH447" s="523"/>
      <c r="KI447" s="523" t="str">
        <f t="shared" si="4119"/>
        <v/>
      </c>
      <c r="KJ447" s="523">
        <f t="shared" si="4120"/>
        <v>0</v>
      </c>
      <c r="KK447" s="524"/>
      <c r="KL447" s="523">
        <f t="shared" si="4121"/>
        <v>0</v>
      </c>
      <c r="KM447" s="524"/>
      <c r="KN447" s="523" t="str">
        <f>ADHB!LW447</f>
        <v/>
      </c>
      <c r="KO447" s="523">
        <f t="shared" si="4122"/>
        <v>0</v>
      </c>
      <c r="KP447" s="523">
        <f t="shared" si="4123"/>
        <v>0</v>
      </c>
      <c r="KQ447" s="524">
        <v>0.23915411846270695</v>
      </c>
      <c r="KR447" s="525">
        <f t="shared" si="4124"/>
        <v>0</v>
      </c>
      <c r="KS447" s="526">
        <f t="shared" si="4125"/>
        <v>0</v>
      </c>
      <c r="KT447" s="527"/>
      <c r="KU447" s="528"/>
    </row>
    <row r="448" ht="15.75" customHeight="1">
      <c r="A448" s="520">
        <v>7.0</v>
      </c>
      <c r="B448" s="521" t="s">
        <v>146</v>
      </c>
      <c r="C448" s="522" t="s">
        <v>132</v>
      </c>
      <c r="D448" s="522" t="s">
        <v>132</v>
      </c>
      <c r="E448" s="523"/>
      <c r="F448" s="523"/>
      <c r="G448" s="523">
        <f t="shared" si="4001"/>
        <v>0</v>
      </c>
      <c r="H448" s="524"/>
      <c r="I448" s="523">
        <f t="shared" si="4002"/>
        <v>0</v>
      </c>
      <c r="J448" s="524"/>
      <c r="K448" s="523">
        <f>ADHB!L448</f>
        <v>0</v>
      </c>
      <c r="L448" s="523">
        <f t="shared" si="4003"/>
        <v>0</v>
      </c>
      <c r="M448" s="523">
        <f t="shared" si="4004"/>
        <v>0</v>
      </c>
      <c r="N448" s="524">
        <v>0.23915411846270695</v>
      </c>
      <c r="O448" s="525">
        <f t="shared" si="4005"/>
        <v>0</v>
      </c>
      <c r="P448" s="526">
        <f t="shared" si="4006"/>
        <v>0</v>
      </c>
      <c r="Q448" s="527"/>
      <c r="R448" s="520">
        <v>7.0</v>
      </c>
      <c r="S448" s="521" t="s">
        <v>146</v>
      </c>
      <c r="T448" s="522" t="s">
        <v>132</v>
      </c>
      <c r="U448" s="522" t="s">
        <v>132</v>
      </c>
      <c r="V448" s="523"/>
      <c r="W448" s="523" t="str">
        <f t="shared" si="4007"/>
        <v/>
      </c>
      <c r="X448" s="523">
        <f t="shared" si="4008"/>
        <v>0</v>
      </c>
      <c r="Y448" s="524"/>
      <c r="Z448" s="523">
        <f t="shared" si="4009"/>
        <v>0</v>
      </c>
      <c r="AA448" s="524"/>
      <c r="AB448" s="523">
        <f>ADHB!AC448</f>
        <v>0</v>
      </c>
      <c r="AC448" s="523">
        <f t="shared" si="4010"/>
        <v>0</v>
      </c>
      <c r="AD448" s="523">
        <f t="shared" si="4011"/>
        <v>0</v>
      </c>
      <c r="AE448" s="524">
        <v>0.23915411846270695</v>
      </c>
      <c r="AF448" s="525">
        <f t="shared" si="4012"/>
        <v>0</v>
      </c>
      <c r="AG448" s="526">
        <f t="shared" si="4013"/>
        <v>0</v>
      </c>
      <c r="AH448" s="527"/>
      <c r="AI448" s="520">
        <v>7.0</v>
      </c>
      <c r="AJ448" s="521" t="s">
        <v>146</v>
      </c>
      <c r="AK448" s="522" t="s">
        <v>132</v>
      </c>
      <c r="AL448" s="522" t="s">
        <v>132</v>
      </c>
      <c r="AM448" s="523"/>
      <c r="AN448" s="523" t="str">
        <f t="shared" si="4014"/>
        <v/>
      </c>
      <c r="AO448" s="523">
        <f t="shared" si="4015"/>
        <v>0</v>
      </c>
      <c r="AP448" s="524"/>
      <c r="AQ448" s="523">
        <f t="shared" si="4016"/>
        <v>0</v>
      </c>
      <c r="AR448" s="524"/>
      <c r="AS448" s="523">
        <f>ADHB!AT448</f>
        <v>0</v>
      </c>
      <c r="AT448" s="523">
        <f t="shared" si="4017"/>
        <v>0</v>
      </c>
      <c r="AU448" s="523">
        <f t="shared" si="4018"/>
        <v>0</v>
      </c>
      <c r="AV448" s="524">
        <v>0.23915411846270695</v>
      </c>
      <c r="AW448" s="525">
        <f t="shared" si="4019"/>
        <v>0</v>
      </c>
      <c r="AX448" s="526">
        <f t="shared" si="4020"/>
        <v>0</v>
      </c>
      <c r="AY448" s="527"/>
      <c r="AZ448" s="520">
        <v>7.0</v>
      </c>
      <c r="BA448" s="521" t="s">
        <v>146</v>
      </c>
      <c r="BB448" s="522" t="s">
        <v>132</v>
      </c>
      <c r="BC448" s="522" t="s">
        <v>132</v>
      </c>
      <c r="BD448" s="523"/>
      <c r="BE448" s="523" t="str">
        <f t="shared" si="4021"/>
        <v/>
      </c>
      <c r="BF448" s="523">
        <f t="shared" si="4022"/>
        <v>0</v>
      </c>
      <c r="BG448" s="524"/>
      <c r="BH448" s="523">
        <f t="shared" si="4023"/>
        <v>0</v>
      </c>
      <c r="BI448" s="524"/>
      <c r="BJ448" s="523">
        <f>ADHB!BK448</f>
        <v>0</v>
      </c>
      <c r="BK448" s="523">
        <f t="shared" si="4024"/>
        <v>0</v>
      </c>
      <c r="BL448" s="523">
        <f t="shared" si="4025"/>
        <v>0</v>
      </c>
      <c r="BM448" s="524">
        <v>0.23915411846270695</v>
      </c>
      <c r="BN448" s="525">
        <f t="shared" si="4026"/>
        <v>0</v>
      </c>
      <c r="BO448" s="526">
        <f t="shared" si="4027"/>
        <v>0</v>
      </c>
      <c r="BP448" s="527"/>
      <c r="BQ448" s="520">
        <v>7.0</v>
      </c>
      <c r="BR448" s="521" t="s">
        <v>146</v>
      </c>
      <c r="BS448" s="522" t="s">
        <v>132</v>
      </c>
      <c r="BT448" s="522" t="s">
        <v>132</v>
      </c>
      <c r="BU448" s="523"/>
      <c r="BV448" s="523" t="str">
        <f t="shared" si="4028"/>
        <v/>
      </c>
      <c r="BW448" s="523">
        <f t="shared" si="4029"/>
        <v>0</v>
      </c>
      <c r="BX448" s="524"/>
      <c r="BY448" s="523">
        <f t="shared" si="4030"/>
        <v>0</v>
      </c>
      <c r="BZ448" s="524"/>
      <c r="CA448" s="523">
        <f>ADHB!CB448</f>
        <v>0</v>
      </c>
      <c r="CB448" s="523">
        <f t="shared" si="4031"/>
        <v>0</v>
      </c>
      <c r="CC448" s="523">
        <f t="shared" si="4032"/>
        <v>0</v>
      </c>
      <c r="CD448" s="524">
        <v>0.23915411846270695</v>
      </c>
      <c r="CE448" s="525">
        <f t="shared" si="4033"/>
        <v>0</v>
      </c>
      <c r="CF448" s="526">
        <f t="shared" si="4034"/>
        <v>0</v>
      </c>
      <c r="CG448" s="527"/>
      <c r="CH448" s="520">
        <v>7.0</v>
      </c>
      <c r="CI448" s="521" t="s">
        <v>146</v>
      </c>
      <c r="CJ448" s="522" t="s">
        <v>132</v>
      </c>
      <c r="CK448" s="522" t="s">
        <v>132</v>
      </c>
      <c r="CL448" s="523"/>
      <c r="CM448" s="523" t="str">
        <f t="shared" si="4035"/>
        <v/>
      </c>
      <c r="CN448" s="523">
        <f t="shared" si="4036"/>
        <v>0</v>
      </c>
      <c r="CO448" s="524"/>
      <c r="CP448" s="523">
        <f t="shared" si="4037"/>
        <v>0</v>
      </c>
      <c r="CQ448" s="524"/>
      <c r="CR448" s="523">
        <f>ADHB!CS448</f>
        <v>0</v>
      </c>
      <c r="CS448" s="523">
        <f t="shared" si="4038"/>
        <v>0</v>
      </c>
      <c r="CT448" s="523">
        <f t="shared" si="4039"/>
        <v>0</v>
      </c>
      <c r="CU448" s="524">
        <v>0.23915411846270695</v>
      </c>
      <c r="CV448" s="525">
        <f t="shared" si="4040"/>
        <v>0</v>
      </c>
      <c r="CW448" s="526">
        <f t="shared" si="4041"/>
        <v>0</v>
      </c>
      <c r="CX448" s="527"/>
      <c r="CY448" s="520">
        <v>7.0</v>
      </c>
      <c r="CZ448" s="521" t="s">
        <v>146</v>
      </c>
      <c r="DA448" s="522" t="s">
        <v>132</v>
      </c>
      <c r="DB448" s="522" t="s">
        <v>132</v>
      </c>
      <c r="DC448" s="523"/>
      <c r="DD448" s="523" t="str">
        <f t="shared" si="4042"/>
        <v/>
      </c>
      <c r="DE448" s="523">
        <f t="shared" si="4043"/>
        <v>0</v>
      </c>
      <c r="DF448" s="524"/>
      <c r="DG448" s="523">
        <f t="shared" si="4044"/>
        <v>0</v>
      </c>
      <c r="DH448" s="524"/>
      <c r="DI448" s="523">
        <f>ADHB!DJ448</f>
        <v>0</v>
      </c>
      <c r="DJ448" s="523">
        <f t="shared" si="4045"/>
        <v>0</v>
      </c>
      <c r="DK448" s="523">
        <f t="shared" si="4046"/>
        <v>0</v>
      </c>
      <c r="DL448" s="524">
        <v>0.23915411846270695</v>
      </c>
      <c r="DM448" s="525">
        <f t="shared" si="4047"/>
        <v>0</v>
      </c>
      <c r="DN448" s="526">
        <f t="shared" si="4048"/>
        <v>0</v>
      </c>
      <c r="DO448" s="527"/>
      <c r="DP448" s="520">
        <v>7.0</v>
      </c>
      <c r="DQ448" s="521" t="s">
        <v>146</v>
      </c>
      <c r="DR448" s="522" t="s">
        <v>132</v>
      </c>
      <c r="DS448" s="522" t="s">
        <v>132</v>
      </c>
      <c r="DT448" s="523"/>
      <c r="DU448" s="523" t="str">
        <f t="shared" si="4049"/>
        <v/>
      </c>
      <c r="DV448" s="523">
        <f t="shared" si="4050"/>
        <v>0</v>
      </c>
      <c r="DW448" s="524"/>
      <c r="DX448" s="523">
        <f t="shared" si="4051"/>
        <v>0</v>
      </c>
      <c r="DY448" s="524"/>
      <c r="DZ448" s="523">
        <f>ADHB!EA448</f>
        <v>0</v>
      </c>
      <c r="EA448" s="523">
        <f t="shared" si="4052"/>
        <v>0</v>
      </c>
      <c r="EB448" s="523">
        <f t="shared" si="4053"/>
        <v>0</v>
      </c>
      <c r="EC448" s="524">
        <v>0.23915411846270695</v>
      </c>
      <c r="ED448" s="525">
        <f t="shared" si="4054"/>
        <v>0</v>
      </c>
      <c r="EE448" s="526">
        <f t="shared" si="4055"/>
        <v>0</v>
      </c>
      <c r="EF448" s="527"/>
      <c r="EG448" s="520">
        <v>7.0</v>
      </c>
      <c r="EH448" s="521" t="s">
        <v>146</v>
      </c>
      <c r="EI448" s="522" t="s">
        <v>132</v>
      </c>
      <c r="EJ448" s="522" t="s">
        <v>132</v>
      </c>
      <c r="EK448" s="523"/>
      <c r="EL448" s="523" t="str">
        <f t="shared" si="4056"/>
        <v/>
      </c>
      <c r="EM448" s="523">
        <f t="shared" si="4057"/>
        <v>0</v>
      </c>
      <c r="EN448" s="524"/>
      <c r="EO448" s="523">
        <f t="shared" si="4058"/>
        <v>0</v>
      </c>
      <c r="EP448" s="524"/>
      <c r="EQ448" s="523">
        <f>ADHB!ER448</f>
        <v>0</v>
      </c>
      <c r="ER448" s="523">
        <f t="shared" si="4059"/>
        <v>0</v>
      </c>
      <c r="ES448" s="523">
        <f t="shared" si="4060"/>
        <v>0</v>
      </c>
      <c r="ET448" s="524">
        <v>0.23915411846270695</v>
      </c>
      <c r="EU448" s="525">
        <f t="shared" si="4061"/>
        <v>0</v>
      </c>
      <c r="EV448" s="526">
        <f t="shared" si="4062"/>
        <v>0</v>
      </c>
      <c r="EW448" s="527"/>
      <c r="EX448" s="520">
        <v>7.0</v>
      </c>
      <c r="EY448" s="521" t="s">
        <v>146</v>
      </c>
      <c r="EZ448" s="522" t="s">
        <v>132</v>
      </c>
      <c r="FA448" s="522" t="s">
        <v>132</v>
      </c>
      <c r="FB448" s="523"/>
      <c r="FC448" s="523" t="str">
        <f t="shared" si="4063"/>
        <v/>
      </c>
      <c r="FD448" s="523">
        <f t="shared" si="4064"/>
        <v>0</v>
      </c>
      <c r="FE448" s="524"/>
      <c r="FF448" s="523">
        <f t="shared" si="4065"/>
        <v>0</v>
      </c>
      <c r="FG448" s="524"/>
      <c r="FH448" s="523">
        <f>ADHB!FI448</f>
        <v>0</v>
      </c>
      <c r="FI448" s="523">
        <f t="shared" si="4066"/>
        <v>0</v>
      </c>
      <c r="FJ448" s="523">
        <f t="shared" si="4067"/>
        <v>0</v>
      </c>
      <c r="FK448" s="524">
        <v>0.23915411846270695</v>
      </c>
      <c r="FL448" s="525">
        <f t="shared" si="4068"/>
        <v>0</v>
      </c>
      <c r="FM448" s="526">
        <f t="shared" si="4069"/>
        <v>0</v>
      </c>
      <c r="FN448" s="527"/>
      <c r="FO448" s="520">
        <v>7.0</v>
      </c>
      <c r="FP448" s="521" t="s">
        <v>146</v>
      </c>
      <c r="FQ448" s="522" t="s">
        <v>132</v>
      </c>
      <c r="FR448" s="522" t="s">
        <v>132</v>
      </c>
      <c r="FS448" s="523"/>
      <c r="FT448" s="523" t="str">
        <f t="shared" si="4070"/>
        <v/>
      </c>
      <c r="FU448" s="523">
        <f t="shared" si="4071"/>
        <v>0</v>
      </c>
      <c r="FV448" s="524"/>
      <c r="FW448" s="523">
        <f t="shared" si="4072"/>
        <v>0</v>
      </c>
      <c r="FX448" s="524"/>
      <c r="FY448" s="523">
        <f>ADHB!FZ448</f>
        <v>0</v>
      </c>
      <c r="FZ448" s="523">
        <f t="shared" si="4073"/>
        <v>0</v>
      </c>
      <c r="GA448" s="523">
        <f t="shared" si="4074"/>
        <v>0</v>
      </c>
      <c r="GB448" s="524">
        <v>0.23915411846270695</v>
      </c>
      <c r="GC448" s="525">
        <f t="shared" si="4075"/>
        <v>0</v>
      </c>
      <c r="GD448" s="526">
        <f t="shared" si="4076"/>
        <v>0</v>
      </c>
      <c r="GE448" s="527"/>
      <c r="GF448" s="520">
        <v>7.0</v>
      </c>
      <c r="GG448" s="521" t="s">
        <v>146</v>
      </c>
      <c r="GH448" s="522" t="s">
        <v>132</v>
      </c>
      <c r="GI448" s="522" t="s">
        <v>132</v>
      </c>
      <c r="GJ448" s="523"/>
      <c r="GK448" s="523" t="str">
        <f t="shared" si="4077"/>
        <v/>
      </c>
      <c r="GL448" s="523">
        <f t="shared" si="4078"/>
        <v>0</v>
      </c>
      <c r="GM448" s="524"/>
      <c r="GN448" s="523">
        <f t="shared" si="4079"/>
        <v>0</v>
      </c>
      <c r="GO448" s="524"/>
      <c r="GP448" s="523">
        <f>ADHB!GQ448</f>
        <v>0</v>
      </c>
      <c r="GQ448" s="523">
        <f t="shared" si="4080"/>
        <v>0</v>
      </c>
      <c r="GR448" s="523">
        <f t="shared" si="4081"/>
        <v>0</v>
      </c>
      <c r="GS448" s="524">
        <v>0.23915411846270695</v>
      </c>
      <c r="GT448" s="525">
        <f t="shared" si="4082"/>
        <v>0</v>
      </c>
      <c r="GU448" s="526">
        <f t="shared" si="4083"/>
        <v>0</v>
      </c>
      <c r="GV448" s="527"/>
      <c r="GW448" s="520">
        <v>7.0</v>
      </c>
      <c r="GX448" s="521" t="s">
        <v>146</v>
      </c>
      <c r="GY448" s="522" t="s">
        <v>132</v>
      </c>
      <c r="GZ448" s="522" t="s">
        <v>132</v>
      </c>
      <c r="HA448" s="523"/>
      <c r="HB448" s="523" t="str">
        <f t="shared" si="4084"/>
        <v/>
      </c>
      <c r="HC448" s="523">
        <f t="shared" si="4085"/>
        <v>0</v>
      </c>
      <c r="HD448" s="524"/>
      <c r="HE448" s="523">
        <f t="shared" si="4086"/>
        <v>0</v>
      </c>
      <c r="HF448" s="524"/>
      <c r="HG448" s="523">
        <f>ADHB!HH448</f>
        <v>0</v>
      </c>
      <c r="HH448" s="523">
        <f t="shared" si="4087"/>
        <v>0</v>
      </c>
      <c r="HI448" s="523">
        <f t="shared" si="4088"/>
        <v>0</v>
      </c>
      <c r="HJ448" s="524">
        <v>0.23915411846270695</v>
      </c>
      <c r="HK448" s="525">
        <f t="shared" si="4089"/>
        <v>0</v>
      </c>
      <c r="HL448" s="526">
        <f t="shared" si="4090"/>
        <v>0</v>
      </c>
      <c r="HM448" s="527"/>
      <c r="HN448" s="520">
        <v>7.0</v>
      </c>
      <c r="HO448" s="521" t="s">
        <v>146</v>
      </c>
      <c r="HP448" s="522" t="s">
        <v>132</v>
      </c>
      <c r="HQ448" s="522" t="s">
        <v>132</v>
      </c>
      <c r="HR448" s="523"/>
      <c r="HS448" s="523" t="str">
        <f t="shared" si="4091"/>
        <v/>
      </c>
      <c r="HT448" s="523">
        <f t="shared" si="4092"/>
        <v>0</v>
      </c>
      <c r="HU448" s="524"/>
      <c r="HV448" s="523">
        <f t="shared" si="4093"/>
        <v>0</v>
      </c>
      <c r="HW448" s="524"/>
      <c r="HX448" s="523">
        <f>ADHB!HY448</f>
        <v>0</v>
      </c>
      <c r="HY448" s="523">
        <f t="shared" si="4094"/>
        <v>0</v>
      </c>
      <c r="HZ448" s="523">
        <f t="shared" si="4095"/>
        <v>0</v>
      </c>
      <c r="IA448" s="524">
        <v>0.23915411846270695</v>
      </c>
      <c r="IB448" s="525">
        <f t="shared" si="4096"/>
        <v>0</v>
      </c>
      <c r="IC448" s="526">
        <f t="shared" si="4097"/>
        <v>0</v>
      </c>
      <c r="ID448" s="527"/>
      <c r="IE448" s="520">
        <v>7.0</v>
      </c>
      <c r="IF448" s="521" t="s">
        <v>146</v>
      </c>
      <c r="IG448" s="522" t="s">
        <v>132</v>
      </c>
      <c r="IH448" s="522" t="s">
        <v>132</v>
      </c>
      <c r="II448" s="523"/>
      <c r="IJ448" s="523" t="str">
        <f t="shared" si="4098"/>
        <v/>
      </c>
      <c r="IK448" s="523">
        <f t="shared" si="4099"/>
        <v>0</v>
      </c>
      <c r="IL448" s="524"/>
      <c r="IM448" s="523">
        <f t="shared" si="4100"/>
        <v>0</v>
      </c>
      <c r="IN448" s="524"/>
      <c r="IO448" s="523">
        <f>ADHB!IP448</f>
        <v>0</v>
      </c>
      <c r="IP448" s="523">
        <f t="shared" si="4101"/>
        <v>0</v>
      </c>
      <c r="IQ448" s="523">
        <f t="shared" si="4102"/>
        <v>0</v>
      </c>
      <c r="IR448" s="524">
        <v>0.23915411846270695</v>
      </c>
      <c r="IS448" s="525">
        <f t="shared" si="4103"/>
        <v>0</v>
      </c>
      <c r="IT448" s="526">
        <f t="shared" si="4104"/>
        <v>0</v>
      </c>
      <c r="IU448" s="527"/>
      <c r="IV448" s="520">
        <v>7.0</v>
      </c>
      <c r="IW448" s="521" t="s">
        <v>146</v>
      </c>
      <c r="IX448" s="522" t="s">
        <v>132</v>
      </c>
      <c r="IY448" s="522" t="s">
        <v>132</v>
      </c>
      <c r="IZ448" s="523"/>
      <c r="JA448" s="523" t="str">
        <f t="shared" si="4105"/>
        <v/>
      </c>
      <c r="JB448" s="523">
        <f t="shared" si="4106"/>
        <v>0</v>
      </c>
      <c r="JC448" s="524"/>
      <c r="JD448" s="523">
        <f t="shared" si="4107"/>
        <v>0</v>
      </c>
      <c r="JE448" s="524"/>
      <c r="JF448" s="523">
        <f>ADHB!JG448</f>
        <v>0</v>
      </c>
      <c r="JG448" s="523">
        <f t="shared" si="4108"/>
        <v>0</v>
      </c>
      <c r="JH448" s="523">
        <f t="shared" si="4109"/>
        <v>0</v>
      </c>
      <c r="JI448" s="524">
        <v>0.23915411846270695</v>
      </c>
      <c r="JJ448" s="525">
        <f t="shared" si="4110"/>
        <v>0</v>
      </c>
      <c r="JK448" s="526">
        <f t="shared" si="4111"/>
        <v>0</v>
      </c>
      <c r="JL448" s="527"/>
      <c r="JM448" s="520">
        <v>7.0</v>
      </c>
      <c r="JN448" s="521" t="s">
        <v>146</v>
      </c>
      <c r="JO448" s="522" t="s">
        <v>132</v>
      </c>
      <c r="JP448" s="522" t="s">
        <v>132</v>
      </c>
      <c r="JQ448" s="523"/>
      <c r="JR448" s="523" t="str">
        <f t="shared" si="4112"/>
        <v/>
      </c>
      <c r="JS448" s="523">
        <f t="shared" si="4113"/>
        <v>0</v>
      </c>
      <c r="JT448" s="524"/>
      <c r="JU448" s="523">
        <f t="shared" si="4114"/>
        <v>0</v>
      </c>
      <c r="JV448" s="524"/>
      <c r="JW448" s="523" t="str">
        <f>ADHB!LF448</f>
        <v/>
      </c>
      <c r="JX448" s="523">
        <f t="shared" si="4115"/>
        <v>0</v>
      </c>
      <c r="JY448" s="523">
        <f t="shared" si="4116"/>
        <v>0</v>
      </c>
      <c r="JZ448" s="524">
        <v>0.23915411846270695</v>
      </c>
      <c r="KA448" s="525">
        <f t="shared" si="4117"/>
        <v>0</v>
      </c>
      <c r="KB448" s="526">
        <f t="shared" si="4118"/>
        <v>0</v>
      </c>
      <c r="KC448" s="527"/>
      <c r="KD448" s="520">
        <v>7.0</v>
      </c>
      <c r="KE448" s="521" t="s">
        <v>146</v>
      </c>
      <c r="KF448" s="522" t="s">
        <v>132</v>
      </c>
      <c r="KG448" s="522" t="s">
        <v>132</v>
      </c>
      <c r="KH448" s="523"/>
      <c r="KI448" s="523" t="str">
        <f t="shared" si="4119"/>
        <v/>
      </c>
      <c r="KJ448" s="523">
        <f t="shared" si="4120"/>
        <v>0</v>
      </c>
      <c r="KK448" s="524"/>
      <c r="KL448" s="523">
        <f t="shared" si="4121"/>
        <v>0</v>
      </c>
      <c r="KM448" s="524"/>
      <c r="KN448" s="523" t="str">
        <f>ADHB!LW448</f>
        <v/>
      </c>
      <c r="KO448" s="523">
        <f t="shared" si="4122"/>
        <v>0</v>
      </c>
      <c r="KP448" s="523">
        <f t="shared" si="4123"/>
        <v>0</v>
      </c>
      <c r="KQ448" s="524">
        <v>0.23915411846270695</v>
      </c>
      <c r="KR448" s="525">
        <f t="shared" si="4124"/>
        <v>0</v>
      </c>
      <c r="KS448" s="526">
        <f t="shared" si="4125"/>
        <v>0</v>
      </c>
      <c r="KT448" s="527"/>
      <c r="KU448" s="528"/>
    </row>
    <row r="449" ht="15.75" customHeight="1">
      <c r="A449" s="520">
        <v>8.0</v>
      </c>
      <c r="B449" s="521" t="s">
        <v>147</v>
      </c>
      <c r="C449" s="522" t="s">
        <v>132</v>
      </c>
      <c r="D449" s="522" t="s">
        <v>132</v>
      </c>
      <c r="E449" s="523"/>
      <c r="F449" s="523"/>
      <c r="G449" s="523">
        <f t="shared" si="4001"/>
        <v>0</v>
      </c>
      <c r="H449" s="524"/>
      <c r="I449" s="523">
        <f t="shared" si="4002"/>
        <v>0</v>
      </c>
      <c r="J449" s="524"/>
      <c r="K449" s="523">
        <f>ADHB!L449</f>
        <v>0</v>
      </c>
      <c r="L449" s="523">
        <f t="shared" si="4003"/>
        <v>0</v>
      </c>
      <c r="M449" s="523">
        <f t="shared" si="4004"/>
        <v>0</v>
      </c>
      <c r="N449" s="524">
        <v>0.23915411846270695</v>
      </c>
      <c r="O449" s="525">
        <f t="shared" si="4005"/>
        <v>0</v>
      </c>
      <c r="P449" s="526">
        <f t="shared" si="4006"/>
        <v>0</v>
      </c>
      <c r="Q449" s="527"/>
      <c r="R449" s="520">
        <v>8.0</v>
      </c>
      <c r="S449" s="521" t="s">
        <v>147</v>
      </c>
      <c r="T449" s="522" t="s">
        <v>132</v>
      </c>
      <c r="U449" s="522" t="s">
        <v>132</v>
      </c>
      <c r="V449" s="523"/>
      <c r="W449" s="523" t="str">
        <f t="shared" si="4007"/>
        <v/>
      </c>
      <c r="X449" s="523">
        <f t="shared" si="4008"/>
        <v>0</v>
      </c>
      <c r="Y449" s="524"/>
      <c r="Z449" s="523">
        <f t="shared" si="4009"/>
        <v>0</v>
      </c>
      <c r="AA449" s="524"/>
      <c r="AB449" s="523">
        <f>ADHB!AC449</f>
        <v>0</v>
      </c>
      <c r="AC449" s="523">
        <f t="shared" si="4010"/>
        <v>0</v>
      </c>
      <c r="AD449" s="523">
        <f t="shared" si="4011"/>
        <v>0</v>
      </c>
      <c r="AE449" s="524">
        <v>0.23915411846270695</v>
      </c>
      <c r="AF449" s="525">
        <f t="shared" si="4012"/>
        <v>0</v>
      </c>
      <c r="AG449" s="526">
        <f t="shared" si="4013"/>
        <v>0</v>
      </c>
      <c r="AH449" s="527"/>
      <c r="AI449" s="520">
        <v>8.0</v>
      </c>
      <c r="AJ449" s="521" t="s">
        <v>147</v>
      </c>
      <c r="AK449" s="522" t="s">
        <v>132</v>
      </c>
      <c r="AL449" s="522" t="s">
        <v>132</v>
      </c>
      <c r="AM449" s="523"/>
      <c r="AN449" s="523" t="str">
        <f t="shared" si="4014"/>
        <v/>
      </c>
      <c r="AO449" s="523">
        <f t="shared" si="4015"/>
        <v>0</v>
      </c>
      <c r="AP449" s="524"/>
      <c r="AQ449" s="523">
        <f t="shared" si="4016"/>
        <v>0</v>
      </c>
      <c r="AR449" s="524"/>
      <c r="AS449" s="523">
        <f>ADHB!AT449</f>
        <v>0</v>
      </c>
      <c r="AT449" s="523">
        <f t="shared" si="4017"/>
        <v>0</v>
      </c>
      <c r="AU449" s="523">
        <f t="shared" si="4018"/>
        <v>0</v>
      </c>
      <c r="AV449" s="524">
        <v>0.23915411846270695</v>
      </c>
      <c r="AW449" s="525">
        <f t="shared" si="4019"/>
        <v>0</v>
      </c>
      <c r="AX449" s="526">
        <f t="shared" si="4020"/>
        <v>0</v>
      </c>
      <c r="AY449" s="527"/>
      <c r="AZ449" s="520">
        <v>8.0</v>
      </c>
      <c r="BA449" s="521" t="s">
        <v>147</v>
      </c>
      <c r="BB449" s="522" t="s">
        <v>132</v>
      </c>
      <c r="BC449" s="522" t="s">
        <v>132</v>
      </c>
      <c r="BD449" s="523"/>
      <c r="BE449" s="523" t="str">
        <f t="shared" si="4021"/>
        <v/>
      </c>
      <c r="BF449" s="523">
        <f t="shared" si="4022"/>
        <v>0</v>
      </c>
      <c r="BG449" s="524"/>
      <c r="BH449" s="523">
        <f t="shared" si="4023"/>
        <v>0</v>
      </c>
      <c r="BI449" s="524"/>
      <c r="BJ449" s="523">
        <f>ADHB!BK449</f>
        <v>0</v>
      </c>
      <c r="BK449" s="523">
        <f t="shared" si="4024"/>
        <v>0</v>
      </c>
      <c r="BL449" s="523">
        <f t="shared" si="4025"/>
        <v>0</v>
      </c>
      <c r="BM449" s="524">
        <v>0.23915411846270695</v>
      </c>
      <c r="BN449" s="525">
        <f t="shared" si="4026"/>
        <v>0</v>
      </c>
      <c r="BO449" s="526">
        <f t="shared" si="4027"/>
        <v>0</v>
      </c>
      <c r="BP449" s="527"/>
      <c r="BQ449" s="520">
        <v>8.0</v>
      </c>
      <c r="BR449" s="521" t="s">
        <v>147</v>
      </c>
      <c r="BS449" s="522" t="s">
        <v>132</v>
      </c>
      <c r="BT449" s="522" t="s">
        <v>132</v>
      </c>
      <c r="BU449" s="523"/>
      <c r="BV449" s="523" t="str">
        <f t="shared" si="4028"/>
        <v/>
      </c>
      <c r="BW449" s="523">
        <f t="shared" si="4029"/>
        <v>0</v>
      </c>
      <c r="BX449" s="524"/>
      <c r="BY449" s="523">
        <f t="shared" si="4030"/>
        <v>0</v>
      </c>
      <c r="BZ449" s="524"/>
      <c r="CA449" s="523">
        <f>ADHB!CB449</f>
        <v>0</v>
      </c>
      <c r="CB449" s="523">
        <f t="shared" si="4031"/>
        <v>0</v>
      </c>
      <c r="CC449" s="523">
        <f t="shared" si="4032"/>
        <v>0</v>
      </c>
      <c r="CD449" s="524">
        <v>0.23915411846270695</v>
      </c>
      <c r="CE449" s="525">
        <f t="shared" si="4033"/>
        <v>0</v>
      </c>
      <c r="CF449" s="526">
        <f t="shared" si="4034"/>
        <v>0</v>
      </c>
      <c r="CG449" s="527"/>
      <c r="CH449" s="520">
        <v>8.0</v>
      </c>
      <c r="CI449" s="521" t="s">
        <v>147</v>
      </c>
      <c r="CJ449" s="522" t="s">
        <v>132</v>
      </c>
      <c r="CK449" s="522" t="s">
        <v>132</v>
      </c>
      <c r="CL449" s="523"/>
      <c r="CM449" s="523" t="str">
        <f t="shared" si="4035"/>
        <v/>
      </c>
      <c r="CN449" s="523">
        <f t="shared" si="4036"/>
        <v>0</v>
      </c>
      <c r="CO449" s="524"/>
      <c r="CP449" s="523">
        <f t="shared" si="4037"/>
        <v>0</v>
      </c>
      <c r="CQ449" s="524"/>
      <c r="CR449" s="523">
        <f>ADHB!CS449</f>
        <v>0</v>
      </c>
      <c r="CS449" s="523">
        <f t="shared" si="4038"/>
        <v>0</v>
      </c>
      <c r="CT449" s="523">
        <f t="shared" si="4039"/>
        <v>0</v>
      </c>
      <c r="CU449" s="524">
        <v>0.23915411846270695</v>
      </c>
      <c r="CV449" s="525">
        <f t="shared" si="4040"/>
        <v>0</v>
      </c>
      <c r="CW449" s="526">
        <f t="shared" si="4041"/>
        <v>0</v>
      </c>
      <c r="CX449" s="527"/>
      <c r="CY449" s="520">
        <v>8.0</v>
      </c>
      <c r="CZ449" s="521" t="s">
        <v>147</v>
      </c>
      <c r="DA449" s="522" t="s">
        <v>132</v>
      </c>
      <c r="DB449" s="522" t="s">
        <v>132</v>
      </c>
      <c r="DC449" s="523"/>
      <c r="DD449" s="523" t="str">
        <f t="shared" si="4042"/>
        <v/>
      </c>
      <c r="DE449" s="523">
        <f t="shared" si="4043"/>
        <v>0</v>
      </c>
      <c r="DF449" s="524"/>
      <c r="DG449" s="523">
        <f t="shared" si="4044"/>
        <v>0</v>
      </c>
      <c r="DH449" s="524"/>
      <c r="DI449" s="523">
        <f>ADHB!DJ449</f>
        <v>0</v>
      </c>
      <c r="DJ449" s="523">
        <f t="shared" si="4045"/>
        <v>0</v>
      </c>
      <c r="DK449" s="523">
        <f t="shared" si="4046"/>
        <v>0</v>
      </c>
      <c r="DL449" s="524">
        <v>0.23915411846270695</v>
      </c>
      <c r="DM449" s="525">
        <f t="shared" si="4047"/>
        <v>0</v>
      </c>
      <c r="DN449" s="526">
        <f t="shared" si="4048"/>
        <v>0</v>
      </c>
      <c r="DO449" s="527"/>
      <c r="DP449" s="520">
        <v>8.0</v>
      </c>
      <c r="DQ449" s="521" t="s">
        <v>147</v>
      </c>
      <c r="DR449" s="522" t="s">
        <v>132</v>
      </c>
      <c r="DS449" s="522" t="s">
        <v>132</v>
      </c>
      <c r="DT449" s="523"/>
      <c r="DU449" s="523" t="str">
        <f t="shared" si="4049"/>
        <v/>
      </c>
      <c r="DV449" s="523">
        <f t="shared" si="4050"/>
        <v>0</v>
      </c>
      <c r="DW449" s="524"/>
      <c r="DX449" s="523">
        <f t="shared" si="4051"/>
        <v>0</v>
      </c>
      <c r="DY449" s="524"/>
      <c r="DZ449" s="523">
        <f>ADHB!EA449</f>
        <v>0</v>
      </c>
      <c r="EA449" s="523">
        <f t="shared" si="4052"/>
        <v>0</v>
      </c>
      <c r="EB449" s="523">
        <f t="shared" si="4053"/>
        <v>0</v>
      </c>
      <c r="EC449" s="524">
        <v>0.23915411846270695</v>
      </c>
      <c r="ED449" s="525">
        <f t="shared" si="4054"/>
        <v>0</v>
      </c>
      <c r="EE449" s="526">
        <f t="shared" si="4055"/>
        <v>0</v>
      </c>
      <c r="EF449" s="527"/>
      <c r="EG449" s="520">
        <v>8.0</v>
      </c>
      <c r="EH449" s="521" t="s">
        <v>147</v>
      </c>
      <c r="EI449" s="522" t="s">
        <v>132</v>
      </c>
      <c r="EJ449" s="522" t="s">
        <v>132</v>
      </c>
      <c r="EK449" s="523"/>
      <c r="EL449" s="523" t="str">
        <f t="shared" si="4056"/>
        <v/>
      </c>
      <c r="EM449" s="523">
        <f t="shared" si="4057"/>
        <v>0</v>
      </c>
      <c r="EN449" s="524"/>
      <c r="EO449" s="523">
        <f t="shared" si="4058"/>
        <v>0</v>
      </c>
      <c r="EP449" s="524"/>
      <c r="EQ449" s="523">
        <f>ADHB!ER449</f>
        <v>0</v>
      </c>
      <c r="ER449" s="523">
        <f t="shared" si="4059"/>
        <v>0</v>
      </c>
      <c r="ES449" s="523">
        <f t="shared" si="4060"/>
        <v>0</v>
      </c>
      <c r="ET449" s="524">
        <v>0.23915411846270695</v>
      </c>
      <c r="EU449" s="525">
        <f t="shared" si="4061"/>
        <v>0</v>
      </c>
      <c r="EV449" s="526">
        <f t="shared" si="4062"/>
        <v>0</v>
      </c>
      <c r="EW449" s="527"/>
      <c r="EX449" s="520">
        <v>8.0</v>
      </c>
      <c r="EY449" s="521" t="s">
        <v>147</v>
      </c>
      <c r="EZ449" s="522" t="s">
        <v>132</v>
      </c>
      <c r="FA449" s="522" t="s">
        <v>132</v>
      </c>
      <c r="FB449" s="523"/>
      <c r="FC449" s="523" t="str">
        <f t="shared" si="4063"/>
        <v/>
      </c>
      <c r="FD449" s="523">
        <f t="shared" si="4064"/>
        <v>0</v>
      </c>
      <c r="FE449" s="524"/>
      <c r="FF449" s="523">
        <f t="shared" si="4065"/>
        <v>0</v>
      </c>
      <c r="FG449" s="524"/>
      <c r="FH449" s="523">
        <f>ADHB!FI449</f>
        <v>0</v>
      </c>
      <c r="FI449" s="523">
        <f t="shared" si="4066"/>
        <v>0</v>
      </c>
      <c r="FJ449" s="523">
        <f t="shared" si="4067"/>
        <v>0</v>
      </c>
      <c r="FK449" s="524">
        <v>0.23915411846270695</v>
      </c>
      <c r="FL449" s="525">
        <f t="shared" si="4068"/>
        <v>0</v>
      </c>
      <c r="FM449" s="526">
        <f t="shared" si="4069"/>
        <v>0</v>
      </c>
      <c r="FN449" s="527"/>
      <c r="FO449" s="520">
        <v>8.0</v>
      </c>
      <c r="FP449" s="521" t="s">
        <v>147</v>
      </c>
      <c r="FQ449" s="522" t="s">
        <v>132</v>
      </c>
      <c r="FR449" s="522" t="s">
        <v>132</v>
      </c>
      <c r="FS449" s="523"/>
      <c r="FT449" s="523" t="str">
        <f t="shared" si="4070"/>
        <v/>
      </c>
      <c r="FU449" s="523">
        <f t="shared" si="4071"/>
        <v>0</v>
      </c>
      <c r="FV449" s="524"/>
      <c r="FW449" s="523">
        <f t="shared" si="4072"/>
        <v>0</v>
      </c>
      <c r="FX449" s="524"/>
      <c r="FY449" s="523">
        <f>ADHB!FZ449</f>
        <v>0</v>
      </c>
      <c r="FZ449" s="523">
        <f t="shared" si="4073"/>
        <v>0</v>
      </c>
      <c r="GA449" s="523">
        <f t="shared" si="4074"/>
        <v>0</v>
      </c>
      <c r="GB449" s="524">
        <v>0.23915411846270695</v>
      </c>
      <c r="GC449" s="525">
        <f t="shared" si="4075"/>
        <v>0</v>
      </c>
      <c r="GD449" s="526">
        <f t="shared" si="4076"/>
        <v>0</v>
      </c>
      <c r="GE449" s="527"/>
      <c r="GF449" s="520">
        <v>8.0</v>
      </c>
      <c r="GG449" s="521" t="s">
        <v>147</v>
      </c>
      <c r="GH449" s="522" t="s">
        <v>132</v>
      </c>
      <c r="GI449" s="522" t="s">
        <v>132</v>
      </c>
      <c r="GJ449" s="523"/>
      <c r="GK449" s="523" t="str">
        <f t="shared" si="4077"/>
        <v/>
      </c>
      <c r="GL449" s="523">
        <f t="shared" si="4078"/>
        <v>0</v>
      </c>
      <c r="GM449" s="524"/>
      <c r="GN449" s="523">
        <f t="shared" si="4079"/>
        <v>0</v>
      </c>
      <c r="GO449" s="524"/>
      <c r="GP449" s="523">
        <f>ADHB!GQ449</f>
        <v>0</v>
      </c>
      <c r="GQ449" s="523">
        <f t="shared" si="4080"/>
        <v>0</v>
      </c>
      <c r="GR449" s="523">
        <f t="shared" si="4081"/>
        <v>0</v>
      </c>
      <c r="GS449" s="524">
        <v>0.23915411846270695</v>
      </c>
      <c r="GT449" s="525">
        <f t="shared" si="4082"/>
        <v>0</v>
      </c>
      <c r="GU449" s="526">
        <f t="shared" si="4083"/>
        <v>0</v>
      </c>
      <c r="GV449" s="527"/>
      <c r="GW449" s="520">
        <v>8.0</v>
      </c>
      <c r="GX449" s="521" t="s">
        <v>147</v>
      </c>
      <c r="GY449" s="522" t="s">
        <v>132</v>
      </c>
      <c r="GZ449" s="522" t="s">
        <v>132</v>
      </c>
      <c r="HA449" s="523"/>
      <c r="HB449" s="523" t="str">
        <f t="shared" si="4084"/>
        <v/>
      </c>
      <c r="HC449" s="523">
        <f t="shared" si="4085"/>
        <v>0</v>
      </c>
      <c r="HD449" s="524"/>
      <c r="HE449" s="523">
        <f t="shared" si="4086"/>
        <v>0</v>
      </c>
      <c r="HF449" s="524"/>
      <c r="HG449" s="523">
        <f>ADHB!HH449</f>
        <v>0</v>
      </c>
      <c r="HH449" s="523">
        <f t="shared" si="4087"/>
        <v>0</v>
      </c>
      <c r="HI449" s="523">
        <f t="shared" si="4088"/>
        <v>0</v>
      </c>
      <c r="HJ449" s="524">
        <v>0.23915411846270695</v>
      </c>
      <c r="HK449" s="525">
        <f t="shared" si="4089"/>
        <v>0</v>
      </c>
      <c r="HL449" s="526">
        <f t="shared" si="4090"/>
        <v>0</v>
      </c>
      <c r="HM449" s="527"/>
      <c r="HN449" s="520">
        <v>8.0</v>
      </c>
      <c r="HO449" s="521" t="s">
        <v>147</v>
      </c>
      <c r="HP449" s="522" t="s">
        <v>132</v>
      </c>
      <c r="HQ449" s="522" t="s">
        <v>132</v>
      </c>
      <c r="HR449" s="523"/>
      <c r="HS449" s="523" t="str">
        <f t="shared" si="4091"/>
        <v/>
      </c>
      <c r="HT449" s="523">
        <f t="shared" si="4092"/>
        <v>0</v>
      </c>
      <c r="HU449" s="524"/>
      <c r="HV449" s="523">
        <f t="shared" si="4093"/>
        <v>0</v>
      </c>
      <c r="HW449" s="524"/>
      <c r="HX449" s="523">
        <f>ADHB!HY449</f>
        <v>0</v>
      </c>
      <c r="HY449" s="523">
        <f t="shared" si="4094"/>
        <v>0</v>
      </c>
      <c r="HZ449" s="523">
        <f t="shared" si="4095"/>
        <v>0</v>
      </c>
      <c r="IA449" s="524">
        <v>0.23915411846270695</v>
      </c>
      <c r="IB449" s="525">
        <f t="shared" si="4096"/>
        <v>0</v>
      </c>
      <c r="IC449" s="526">
        <f t="shared" si="4097"/>
        <v>0</v>
      </c>
      <c r="ID449" s="527"/>
      <c r="IE449" s="520">
        <v>8.0</v>
      </c>
      <c r="IF449" s="521" t="s">
        <v>147</v>
      </c>
      <c r="IG449" s="522" t="s">
        <v>132</v>
      </c>
      <c r="IH449" s="522" t="s">
        <v>132</v>
      </c>
      <c r="II449" s="523"/>
      <c r="IJ449" s="523" t="str">
        <f t="shared" si="4098"/>
        <v/>
      </c>
      <c r="IK449" s="523">
        <f t="shared" si="4099"/>
        <v>0</v>
      </c>
      <c r="IL449" s="524"/>
      <c r="IM449" s="523">
        <f t="shared" si="4100"/>
        <v>0</v>
      </c>
      <c r="IN449" s="524"/>
      <c r="IO449" s="523">
        <f>ADHB!IP449</f>
        <v>0</v>
      </c>
      <c r="IP449" s="523">
        <f t="shared" si="4101"/>
        <v>0</v>
      </c>
      <c r="IQ449" s="523">
        <f t="shared" si="4102"/>
        <v>0</v>
      </c>
      <c r="IR449" s="524">
        <v>0.23915411846270695</v>
      </c>
      <c r="IS449" s="525">
        <f t="shared" si="4103"/>
        <v>0</v>
      </c>
      <c r="IT449" s="526">
        <f t="shared" si="4104"/>
        <v>0</v>
      </c>
      <c r="IU449" s="527"/>
      <c r="IV449" s="520">
        <v>8.0</v>
      </c>
      <c r="IW449" s="521" t="s">
        <v>147</v>
      </c>
      <c r="IX449" s="522" t="s">
        <v>132</v>
      </c>
      <c r="IY449" s="522" t="s">
        <v>132</v>
      </c>
      <c r="IZ449" s="523"/>
      <c r="JA449" s="523" t="str">
        <f t="shared" si="4105"/>
        <v/>
      </c>
      <c r="JB449" s="523">
        <f t="shared" si="4106"/>
        <v>0</v>
      </c>
      <c r="JC449" s="524"/>
      <c r="JD449" s="523">
        <f t="shared" si="4107"/>
        <v>0</v>
      </c>
      <c r="JE449" s="524"/>
      <c r="JF449" s="523">
        <f>ADHB!JG449</f>
        <v>0</v>
      </c>
      <c r="JG449" s="523">
        <f t="shared" si="4108"/>
        <v>0</v>
      </c>
      <c r="JH449" s="523">
        <f t="shared" si="4109"/>
        <v>0</v>
      </c>
      <c r="JI449" s="524">
        <v>0.23915411846270695</v>
      </c>
      <c r="JJ449" s="525">
        <f t="shared" si="4110"/>
        <v>0</v>
      </c>
      <c r="JK449" s="526">
        <f t="shared" si="4111"/>
        <v>0</v>
      </c>
      <c r="JL449" s="527"/>
      <c r="JM449" s="520">
        <v>8.0</v>
      </c>
      <c r="JN449" s="521" t="s">
        <v>147</v>
      </c>
      <c r="JO449" s="522" t="s">
        <v>132</v>
      </c>
      <c r="JP449" s="522" t="s">
        <v>132</v>
      </c>
      <c r="JQ449" s="523"/>
      <c r="JR449" s="523" t="str">
        <f t="shared" si="4112"/>
        <v/>
      </c>
      <c r="JS449" s="523">
        <f t="shared" si="4113"/>
        <v>0</v>
      </c>
      <c r="JT449" s="524"/>
      <c r="JU449" s="523">
        <f t="shared" si="4114"/>
        <v>0</v>
      </c>
      <c r="JV449" s="524"/>
      <c r="JW449" s="523" t="str">
        <f>ADHB!LF449</f>
        <v/>
      </c>
      <c r="JX449" s="523">
        <f t="shared" si="4115"/>
        <v>0</v>
      </c>
      <c r="JY449" s="523">
        <f t="shared" si="4116"/>
        <v>0</v>
      </c>
      <c r="JZ449" s="524">
        <v>0.23915411846270695</v>
      </c>
      <c r="KA449" s="525">
        <f t="shared" si="4117"/>
        <v>0</v>
      </c>
      <c r="KB449" s="526">
        <f t="shared" si="4118"/>
        <v>0</v>
      </c>
      <c r="KC449" s="527"/>
      <c r="KD449" s="520">
        <v>8.0</v>
      </c>
      <c r="KE449" s="521" t="s">
        <v>147</v>
      </c>
      <c r="KF449" s="522" t="s">
        <v>132</v>
      </c>
      <c r="KG449" s="522" t="s">
        <v>132</v>
      </c>
      <c r="KH449" s="523"/>
      <c r="KI449" s="523" t="str">
        <f t="shared" si="4119"/>
        <v/>
      </c>
      <c r="KJ449" s="523">
        <f t="shared" si="4120"/>
        <v>0</v>
      </c>
      <c r="KK449" s="524"/>
      <c r="KL449" s="523">
        <f t="shared" si="4121"/>
        <v>0</v>
      </c>
      <c r="KM449" s="524"/>
      <c r="KN449" s="523" t="str">
        <f>ADHB!LW449</f>
        <v/>
      </c>
      <c r="KO449" s="523">
        <f t="shared" si="4122"/>
        <v>0</v>
      </c>
      <c r="KP449" s="523">
        <f t="shared" si="4123"/>
        <v>0</v>
      </c>
      <c r="KQ449" s="524">
        <v>0.23915411846270695</v>
      </c>
      <c r="KR449" s="525">
        <f t="shared" si="4124"/>
        <v>0</v>
      </c>
      <c r="KS449" s="526">
        <f t="shared" si="4125"/>
        <v>0</v>
      </c>
      <c r="KT449" s="527"/>
      <c r="KU449" s="528"/>
    </row>
    <row r="450" ht="15.75" customHeight="1">
      <c r="A450" s="530"/>
      <c r="B450" s="531" t="s">
        <v>148</v>
      </c>
      <c r="C450" s="532"/>
      <c r="D450" s="532"/>
      <c r="E450" s="532"/>
      <c r="F450" s="532"/>
      <c r="G450" s="532"/>
      <c r="H450" s="532"/>
      <c r="I450" s="532"/>
      <c r="J450" s="532"/>
      <c r="K450" s="532"/>
      <c r="L450" s="532"/>
      <c r="M450" s="532"/>
      <c r="N450" s="532"/>
      <c r="O450" s="532"/>
      <c r="P450" s="532"/>
      <c r="Q450" s="518"/>
      <c r="R450" s="530"/>
      <c r="S450" s="531" t="s">
        <v>148</v>
      </c>
      <c r="T450" s="532"/>
      <c r="U450" s="532"/>
      <c r="V450" s="532"/>
      <c r="W450" s="532"/>
      <c r="X450" s="532"/>
      <c r="Y450" s="532"/>
      <c r="Z450" s="532"/>
      <c r="AA450" s="532"/>
      <c r="AB450" s="532"/>
      <c r="AC450" s="532"/>
      <c r="AD450" s="532"/>
      <c r="AE450" s="532"/>
      <c r="AF450" s="532"/>
      <c r="AG450" s="532"/>
      <c r="AH450" s="518"/>
      <c r="AI450" s="530"/>
      <c r="AJ450" s="531" t="s">
        <v>148</v>
      </c>
      <c r="AK450" s="532"/>
      <c r="AL450" s="532"/>
      <c r="AM450" s="532"/>
      <c r="AN450" s="532"/>
      <c r="AO450" s="532"/>
      <c r="AP450" s="532"/>
      <c r="AQ450" s="532"/>
      <c r="AR450" s="532"/>
      <c r="AS450" s="532"/>
      <c r="AT450" s="532"/>
      <c r="AU450" s="532"/>
      <c r="AV450" s="532"/>
      <c r="AW450" s="532"/>
      <c r="AX450" s="532"/>
      <c r="AY450" s="518"/>
      <c r="AZ450" s="530"/>
      <c r="BA450" s="531" t="s">
        <v>148</v>
      </c>
      <c r="BB450" s="532"/>
      <c r="BC450" s="532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18"/>
      <c r="BQ450" s="530"/>
      <c r="BR450" s="531" t="s">
        <v>148</v>
      </c>
      <c r="BS450" s="532"/>
      <c r="BT450" s="532"/>
      <c r="BU450" s="532"/>
      <c r="BV450" s="532"/>
      <c r="BW450" s="532"/>
      <c r="BX450" s="532"/>
      <c r="BY450" s="532"/>
      <c r="BZ450" s="532"/>
      <c r="CA450" s="532"/>
      <c r="CB450" s="532"/>
      <c r="CC450" s="532"/>
      <c r="CD450" s="532"/>
      <c r="CE450" s="532"/>
      <c r="CF450" s="532"/>
      <c r="CG450" s="518"/>
      <c r="CH450" s="530"/>
      <c r="CI450" s="531" t="s">
        <v>148</v>
      </c>
      <c r="CJ450" s="532"/>
      <c r="CK450" s="532"/>
      <c r="CL450" s="532"/>
      <c r="CM450" s="532"/>
      <c r="CN450" s="532"/>
      <c r="CO450" s="532"/>
      <c r="CP450" s="532"/>
      <c r="CQ450" s="532"/>
      <c r="CR450" s="532"/>
      <c r="CS450" s="532"/>
      <c r="CT450" s="532"/>
      <c r="CU450" s="532"/>
      <c r="CV450" s="532"/>
      <c r="CW450" s="532"/>
      <c r="CX450" s="518"/>
      <c r="CY450" s="530"/>
      <c r="CZ450" s="531" t="s">
        <v>148</v>
      </c>
      <c r="DA450" s="532"/>
      <c r="DB450" s="532"/>
      <c r="DC450" s="532"/>
      <c r="DD450" s="532"/>
      <c r="DE450" s="532"/>
      <c r="DF450" s="532"/>
      <c r="DG450" s="532"/>
      <c r="DH450" s="532"/>
      <c r="DI450" s="532"/>
      <c r="DJ450" s="532"/>
      <c r="DK450" s="532"/>
      <c r="DL450" s="532"/>
      <c r="DM450" s="532"/>
      <c r="DN450" s="532"/>
      <c r="DO450" s="518"/>
      <c r="DP450" s="530"/>
      <c r="DQ450" s="531" t="s">
        <v>148</v>
      </c>
      <c r="DR450" s="532"/>
      <c r="DS450" s="532"/>
      <c r="DT450" s="532"/>
      <c r="DU450" s="532"/>
      <c r="DV450" s="532"/>
      <c r="DW450" s="532"/>
      <c r="DX450" s="532"/>
      <c r="DY450" s="532"/>
      <c r="DZ450" s="532"/>
      <c r="EA450" s="532"/>
      <c r="EB450" s="532"/>
      <c r="EC450" s="532"/>
      <c r="ED450" s="532"/>
      <c r="EE450" s="532"/>
      <c r="EF450" s="518"/>
      <c r="EG450" s="530"/>
      <c r="EH450" s="531" t="s">
        <v>148</v>
      </c>
      <c r="EI450" s="532"/>
      <c r="EJ450" s="532"/>
      <c r="EK450" s="532"/>
      <c r="EL450" s="532"/>
      <c r="EM450" s="532"/>
      <c r="EN450" s="532"/>
      <c r="EO450" s="532"/>
      <c r="EP450" s="532"/>
      <c r="EQ450" s="532"/>
      <c r="ER450" s="532"/>
      <c r="ES450" s="532"/>
      <c r="ET450" s="532"/>
      <c r="EU450" s="532"/>
      <c r="EV450" s="532"/>
      <c r="EW450" s="518"/>
      <c r="EX450" s="530"/>
      <c r="EY450" s="531" t="s">
        <v>148</v>
      </c>
      <c r="EZ450" s="532"/>
      <c r="FA450" s="532"/>
      <c r="FB450" s="532"/>
      <c r="FC450" s="532"/>
      <c r="FD450" s="532"/>
      <c r="FE450" s="532"/>
      <c r="FF450" s="532"/>
      <c r="FG450" s="532"/>
      <c r="FH450" s="532"/>
      <c r="FI450" s="532"/>
      <c r="FJ450" s="532"/>
      <c r="FK450" s="532"/>
      <c r="FL450" s="532"/>
      <c r="FM450" s="532"/>
      <c r="FN450" s="518"/>
      <c r="FO450" s="530"/>
      <c r="FP450" s="531" t="s">
        <v>148</v>
      </c>
      <c r="FQ450" s="532"/>
      <c r="FR450" s="532"/>
      <c r="FS450" s="532"/>
      <c r="FT450" s="532"/>
      <c r="FU450" s="532"/>
      <c r="FV450" s="532"/>
      <c r="FW450" s="532"/>
      <c r="FX450" s="532"/>
      <c r="FY450" s="532"/>
      <c r="FZ450" s="532"/>
      <c r="GA450" s="532"/>
      <c r="GB450" s="532"/>
      <c r="GC450" s="532"/>
      <c r="GD450" s="532"/>
      <c r="GE450" s="518"/>
      <c r="GF450" s="530"/>
      <c r="GG450" s="531" t="s">
        <v>148</v>
      </c>
      <c r="GH450" s="532"/>
      <c r="GI450" s="532"/>
      <c r="GJ450" s="532"/>
      <c r="GK450" s="532"/>
      <c r="GL450" s="532"/>
      <c r="GM450" s="532"/>
      <c r="GN450" s="532"/>
      <c r="GO450" s="532"/>
      <c r="GP450" s="532"/>
      <c r="GQ450" s="532"/>
      <c r="GR450" s="532"/>
      <c r="GS450" s="532"/>
      <c r="GT450" s="532"/>
      <c r="GU450" s="532"/>
      <c r="GV450" s="518"/>
      <c r="GW450" s="530"/>
      <c r="GX450" s="531" t="s">
        <v>148</v>
      </c>
      <c r="GY450" s="532"/>
      <c r="GZ450" s="532"/>
      <c r="HA450" s="532"/>
      <c r="HB450" s="532"/>
      <c r="HC450" s="532"/>
      <c r="HD450" s="532"/>
      <c r="HE450" s="532"/>
      <c r="HF450" s="532"/>
      <c r="HG450" s="532"/>
      <c r="HH450" s="532"/>
      <c r="HI450" s="532"/>
      <c r="HJ450" s="532"/>
      <c r="HK450" s="532"/>
      <c r="HL450" s="532"/>
      <c r="HM450" s="518"/>
      <c r="HN450" s="530"/>
      <c r="HO450" s="531" t="s">
        <v>148</v>
      </c>
      <c r="HP450" s="532"/>
      <c r="HQ450" s="532"/>
      <c r="HR450" s="532"/>
      <c r="HS450" s="532"/>
      <c r="HT450" s="532"/>
      <c r="HU450" s="532"/>
      <c r="HV450" s="532"/>
      <c r="HW450" s="532"/>
      <c r="HX450" s="532"/>
      <c r="HY450" s="532"/>
      <c r="HZ450" s="532"/>
      <c r="IA450" s="532"/>
      <c r="IB450" s="532"/>
      <c r="IC450" s="532"/>
      <c r="ID450" s="518"/>
      <c r="IE450" s="530"/>
      <c r="IF450" s="531" t="s">
        <v>148</v>
      </c>
      <c r="IG450" s="532"/>
      <c r="IH450" s="532"/>
      <c r="II450" s="532"/>
      <c r="IJ450" s="532"/>
      <c r="IK450" s="532"/>
      <c r="IL450" s="532"/>
      <c r="IM450" s="532"/>
      <c r="IN450" s="532"/>
      <c r="IO450" s="532"/>
      <c r="IP450" s="532"/>
      <c r="IQ450" s="532"/>
      <c r="IR450" s="532"/>
      <c r="IS450" s="532"/>
      <c r="IT450" s="532"/>
      <c r="IU450" s="518"/>
      <c r="IV450" s="530"/>
      <c r="IW450" s="531" t="s">
        <v>148</v>
      </c>
      <c r="IX450" s="532"/>
      <c r="IY450" s="532"/>
      <c r="IZ450" s="532"/>
      <c r="JA450" s="532"/>
      <c r="JB450" s="532"/>
      <c r="JC450" s="532"/>
      <c r="JD450" s="532"/>
      <c r="JE450" s="532"/>
      <c r="JF450" s="532"/>
      <c r="JG450" s="532"/>
      <c r="JH450" s="532"/>
      <c r="JI450" s="532"/>
      <c r="JJ450" s="532"/>
      <c r="JK450" s="532"/>
      <c r="JL450" s="518"/>
      <c r="JM450" s="530"/>
      <c r="JN450" s="531" t="s">
        <v>148</v>
      </c>
      <c r="JO450" s="532"/>
      <c r="JP450" s="532"/>
      <c r="JQ450" s="532"/>
      <c r="JR450" s="532"/>
      <c r="JS450" s="532"/>
      <c r="JT450" s="532"/>
      <c r="JU450" s="532"/>
      <c r="JV450" s="532"/>
      <c r="JW450" s="532"/>
      <c r="JX450" s="532"/>
      <c r="JY450" s="532"/>
      <c r="JZ450" s="532"/>
      <c r="KA450" s="532"/>
      <c r="KB450" s="532"/>
      <c r="KC450" s="518"/>
      <c r="KD450" s="530"/>
      <c r="KE450" s="531" t="s">
        <v>148</v>
      </c>
      <c r="KF450" s="532"/>
      <c r="KG450" s="532"/>
      <c r="KH450" s="532"/>
      <c r="KI450" s="532"/>
      <c r="KJ450" s="532"/>
      <c r="KK450" s="532"/>
      <c r="KL450" s="532"/>
      <c r="KM450" s="532"/>
      <c r="KN450" s="532"/>
      <c r="KO450" s="532"/>
      <c r="KP450" s="532"/>
      <c r="KQ450" s="532"/>
      <c r="KR450" s="532"/>
      <c r="KS450" s="532"/>
      <c r="KT450" s="518"/>
      <c r="KU450" s="519"/>
    </row>
    <row r="451" ht="15.75" customHeight="1">
      <c r="A451" s="520">
        <v>1.0</v>
      </c>
      <c r="B451" s="521" t="s">
        <v>149</v>
      </c>
      <c r="C451" s="522" t="s">
        <v>132</v>
      </c>
      <c r="D451" s="522" t="s">
        <v>150</v>
      </c>
      <c r="E451" s="523">
        <f>'Produksi dan Harga'!G30</f>
        <v>4258</v>
      </c>
      <c r="F451" s="523">
        <v>6790.600293539656</v>
      </c>
      <c r="G451" s="523">
        <f t="shared" ref="G451:G478" si="4126">IFERROR(E451*F451/1000000,0)</f>
        <v>28.91437605</v>
      </c>
      <c r="H451" s="524"/>
      <c r="I451" s="523">
        <f t="shared" ref="I451:I478" si="4127">IFERROR(+G451*H451,"")</f>
        <v>0</v>
      </c>
      <c r="J451" s="524"/>
      <c r="K451" s="523">
        <f>ADHB!L451</f>
        <v>0</v>
      </c>
      <c r="L451" s="523">
        <f t="shared" ref="L451:L478" si="4128">IFERROR(K451/J451*100,0)</f>
        <v>0</v>
      </c>
      <c r="M451" s="523">
        <f t="shared" ref="M451:M478" si="4129">IFERROR(+(IF(G451="","0",G451))+(IF(I451="","0",I451))+(IF(L451="","0",L451)),"")</f>
        <v>28.91437605</v>
      </c>
      <c r="N451" s="524">
        <v>0.36319999999999997</v>
      </c>
      <c r="O451" s="525">
        <f t="shared" ref="O451:O478" si="4130">IFERROR(+N451*(M451-L451),"")</f>
        <v>10.50170138</v>
      </c>
      <c r="P451" s="526">
        <f t="shared" ref="P451:P478" si="4131">IFERROR(+(IF(M451="","0",M451))-(IF(O451="","0",O451)),"")</f>
        <v>18.41267467</v>
      </c>
      <c r="Q451" s="527"/>
      <c r="R451" s="520">
        <v>1.0</v>
      </c>
      <c r="S451" s="521" t="s">
        <v>149</v>
      </c>
      <c r="T451" s="522" t="s">
        <v>132</v>
      </c>
      <c r="U451" s="522" t="s">
        <v>150</v>
      </c>
      <c r="V451" s="523">
        <f>'Produksi dan Harga'!L30</f>
        <v>2909</v>
      </c>
      <c r="W451" s="523">
        <f t="shared" ref="W451:W478" si="4132">F451</f>
        <v>6790.600294</v>
      </c>
      <c r="X451" s="523">
        <f t="shared" ref="X451:X478" si="4133">IFERROR(V451*W451/1000000,0)</f>
        <v>19.75385625</v>
      </c>
      <c r="Y451" s="524"/>
      <c r="Z451" s="523">
        <f t="shared" ref="Z451:Z478" si="4134">IFERROR(+X451*Y451,"")</f>
        <v>0</v>
      </c>
      <c r="AA451" s="524"/>
      <c r="AB451" s="523">
        <f>ADHB!AC451</f>
        <v>0</v>
      </c>
      <c r="AC451" s="523">
        <f t="shared" ref="AC451:AC478" si="4135">IFERROR(AB451/AA451*100,0)</f>
        <v>0</v>
      </c>
      <c r="AD451" s="523">
        <f t="shared" ref="AD451:AD478" si="4136">IFERROR(+(IF(X451="","0",X451))+(IF(Z451="","0",Z451))+(IF(AC451="","0",AC451)),"")</f>
        <v>19.75385625</v>
      </c>
      <c r="AE451" s="524">
        <v>0.36319999999999997</v>
      </c>
      <c r="AF451" s="525">
        <f t="shared" ref="AF451:AF478" si="4137">IFERROR(+AE451*(AD451-AC451),"")</f>
        <v>7.174600591</v>
      </c>
      <c r="AG451" s="526">
        <f t="shared" ref="AG451:AG478" si="4138">IFERROR(+(IF(AD451="","0",AD451))-(IF(AF451="","0",AF451)),"")</f>
        <v>12.57925566</v>
      </c>
      <c r="AH451" s="527"/>
      <c r="AI451" s="520">
        <v>1.0</v>
      </c>
      <c r="AJ451" s="521" t="s">
        <v>149</v>
      </c>
      <c r="AK451" s="522" t="s">
        <v>132</v>
      </c>
      <c r="AL451" s="522" t="s">
        <v>150</v>
      </c>
      <c r="AM451" s="523">
        <f>'Produksi dan Harga'!Q30</f>
        <v>5946</v>
      </c>
      <c r="AN451" s="523">
        <f t="shared" ref="AN451:AN478" si="4139">W451</f>
        <v>6790.600294</v>
      </c>
      <c r="AO451" s="523">
        <f t="shared" ref="AO451:AO478" si="4140">IFERROR(AM451*AN451/1000000,0)</f>
        <v>40.37690935</v>
      </c>
      <c r="AP451" s="524"/>
      <c r="AQ451" s="523">
        <f t="shared" ref="AQ451:AQ478" si="4141">IFERROR(+AO451*AP451,"")</f>
        <v>0</v>
      </c>
      <c r="AR451" s="524"/>
      <c r="AS451" s="523">
        <f>ADHB!AT451</f>
        <v>0</v>
      </c>
      <c r="AT451" s="523">
        <f t="shared" ref="AT451:AT478" si="4142">IFERROR(AS451/AR451*100,0)</f>
        <v>0</v>
      </c>
      <c r="AU451" s="523">
        <f t="shared" ref="AU451:AU478" si="4143">IFERROR(+(IF(AO451="","0",AO451))+(IF(AQ451="","0",AQ451))+(IF(AT451="","0",AT451)),"")</f>
        <v>40.37690935</v>
      </c>
      <c r="AV451" s="524">
        <v>0.36319999999999997</v>
      </c>
      <c r="AW451" s="525">
        <f t="shared" ref="AW451:AW478" si="4144">IFERROR(+AV451*(AU451-AT451),"")</f>
        <v>14.66489347</v>
      </c>
      <c r="AX451" s="526">
        <f t="shared" ref="AX451:AX478" si="4145">IFERROR(+(IF(AU451="","0",AU451))-(IF(AW451="","0",AW451)),"")</f>
        <v>25.71201587</v>
      </c>
      <c r="AY451" s="527"/>
      <c r="AZ451" s="520">
        <v>1.0</v>
      </c>
      <c r="BA451" s="521" t="s">
        <v>149</v>
      </c>
      <c r="BB451" s="522" t="s">
        <v>132</v>
      </c>
      <c r="BC451" s="522" t="s">
        <v>150</v>
      </c>
      <c r="BD451" s="523">
        <f>'Produksi dan Harga'!V30</f>
        <v>6745</v>
      </c>
      <c r="BE451" s="523">
        <f t="shared" ref="BE451:BE478" si="4146">AN451</f>
        <v>6790.600294</v>
      </c>
      <c r="BF451" s="523">
        <f t="shared" ref="BF451:BF478" si="4147">IFERROR(BD451*BE451/1000000,0)</f>
        <v>45.80259898</v>
      </c>
      <c r="BG451" s="524"/>
      <c r="BH451" s="523">
        <f t="shared" ref="BH451:BH478" si="4148">IFERROR(+BF451*BG451,"")</f>
        <v>0</v>
      </c>
      <c r="BI451" s="524"/>
      <c r="BJ451" s="523">
        <f>ADHB!BK451</f>
        <v>0</v>
      </c>
      <c r="BK451" s="523">
        <f t="shared" ref="BK451:BK478" si="4149">IFERROR(BJ451/BI451*100,0)</f>
        <v>0</v>
      </c>
      <c r="BL451" s="523">
        <f t="shared" ref="BL451:BL478" si="4150">IFERROR(+(IF(BF451="","0",BF451))+(IF(BH451="","0",BH451))+(IF(BK451="","0",BK451)),"")</f>
        <v>45.80259898</v>
      </c>
      <c r="BM451" s="524">
        <v>0.36319999999999997</v>
      </c>
      <c r="BN451" s="525">
        <f t="shared" ref="BN451:BN478" si="4151">IFERROR(+BM451*(BL451-BK451),"")</f>
        <v>16.63550395</v>
      </c>
      <c r="BO451" s="526">
        <f t="shared" ref="BO451:BO478" si="4152">IFERROR(+(IF(BL451="","0",BL451))-(IF(BN451="","0",BN451)),"")</f>
        <v>29.16709503</v>
      </c>
      <c r="BP451" s="527"/>
      <c r="BQ451" s="520">
        <v>1.0</v>
      </c>
      <c r="BR451" s="521" t="s">
        <v>149</v>
      </c>
      <c r="BS451" s="522" t="s">
        <v>132</v>
      </c>
      <c r="BT451" s="522" t="s">
        <v>150</v>
      </c>
      <c r="BU451" s="523">
        <f>'Produksi dan Harga'!AA30</f>
        <v>1197</v>
      </c>
      <c r="BV451" s="523">
        <f t="shared" ref="BV451:BV478" si="4153">BE451</f>
        <v>6790.600294</v>
      </c>
      <c r="BW451" s="523">
        <f t="shared" ref="BW451:BW478" si="4154">IFERROR(BU451*BV451/1000000,0)</f>
        <v>8.128348551</v>
      </c>
      <c r="BX451" s="524"/>
      <c r="BY451" s="523">
        <f t="shared" ref="BY451:BY478" si="4155">IFERROR(+BW451*BX451,"")</f>
        <v>0</v>
      </c>
      <c r="BZ451" s="524"/>
      <c r="CA451" s="523">
        <f>ADHB!CB451</f>
        <v>0</v>
      </c>
      <c r="CB451" s="523">
        <f t="shared" ref="CB451:CB478" si="4156">IFERROR(CA451/BZ451*100,0)</f>
        <v>0</v>
      </c>
      <c r="CC451" s="523">
        <f t="shared" ref="CC451:CC478" si="4157">IFERROR(+(IF(BW451="","0",BW451))+(IF(BY451="","0",BY451))+(IF(CB451="","0",CB451)),"")</f>
        <v>8.128348551</v>
      </c>
      <c r="CD451" s="524">
        <v>0.36319999999999997</v>
      </c>
      <c r="CE451" s="525">
        <f t="shared" ref="CE451:CE478" si="4158">IFERROR(+CD451*(CC451-CB451),"")</f>
        <v>2.952216194</v>
      </c>
      <c r="CF451" s="526">
        <f t="shared" ref="CF451:CF478" si="4159">IFERROR(+(IF(CC451="","0",CC451))-(IF(CE451="","0",CE451)),"")</f>
        <v>5.176132358</v>
      </c>
      <c r="CG451" s="527"/>
      <c r="CH451" s="520">
        <v>1.0</v>
      </c>
      <c r="CI451" s="521" t="s">
        <v>149</v>
      </c>
      <c r="CJ451" s="522" t="s">
        <v>132</v>
      </c>
      <c r="CK451" s="522" t="s">
        <v>150</v>
      </c>
      <c r="CL451" s="523">
        <f>'Produksi dan Harga'!AF30</f>
        <v>1133</v>
      </c>
      <c r="CM451" s="523">
        <f t="shared" ref="CM451:CM478" si="4160">BV451</f>
        <v>6790.600294</v>
      </c>
      <c r="CN451" s="523">
        <f t="shared" ref="CN451:CN478" si="4161">IFERROR(CL451*CM451/1000000,0)</f>
        <v>7.693750133</v>
      </c>
      <c r="CO451" s="524"/>
      <c r="CP451" s="523">
        <f t="shared" ref="CP451:CP478" si="4162">IFERROR(+CN451*CO451,"")</f>
        <v>0</v>
      </c>
      <c r="CQ451" s="524"/>
      <c r="CR451" s="523">
        <f>ADHB!CS451</f>
        <v>0</v>
      </c>
      <c r="CS451" s="523">
        <f t="shared" ref="CS451:CS478" si="4163">IFERROR(CR451/CQ451*100,0)</f>
        <v>0</v>
      </c>
      <c r="CT451" s="523">
        <f t="shared" ref="CT451:CT478" si="4164">IFERROR(+(IF(CN451="","0",CN451))+(IF(CP451="","0",CP451))+(IF(CS451="","0",CS451)),"")</f>
        <v>7.693750133</v>
      </c>
      <c r="CU451" s="524">
        <v>0.36319999999999997</v>
      </c>
      <c r="CV451" s="525">
        <f t="shared" ref="CV451:CV478" si="4165">IFERROR(+CU451*(CT451-CS451),"")</f>
        <v>2.794370048</v>
      </c>
      <c r="CW451" s="526">
        <f t="shared" ref="CW451:CW478" si="4166">IFERROR(+(IF(CT451="","0",CT451))-(IF(CV451="","0",CV451)),"")</f>
        <v>4.899380084</v>
      </c>
      <c r="CX451" s="527"/>
      <c r="CY451" s="520">
        <v>1.0</v>
      </c>
      <c r="CZ451" s="521" t="s">
        <v>149</v>
      </c>
      <c r="DA451" s="522" t="s">
        <v>132</v>
      </c>
      <c r="DB451" s="522" t="s">
        <v>150</v>
      </c>
      <c r="DC451" s="523">
        <f>'Produksi dan Harga'!AK30</f>
        <v>1627</v>
      </c>
      <c r="DD451" s="523">
        <f t="shared" ref="DD451:DD478" si="4167">CM451</f>
        <v>6790.600294</v>
      </c>
      <c r="DE451" s="523">
        <f t="shared" ref="DE451:DE478" si="4168">IFERROR(DC451*DD451/1000000,0)</f>
        <v>11.04830668</v>
      </c>
      <c r="DF451" s="524"/>
      <c r="DG451" s="523">
        <f t="shared" ref="DG451:DG478" si="4169">IFERROR(+DE451*DF451,"")</f>
        <v>0</v>
      </c>
      <c r="DH451" s="524"/>
      <c r="DI451" s="523">
        <f>ADHB!DJ451</f>
        <v>0</v>
      </c>
      <c r="DJ451" s="523">
        <f t="shared" ref="DJ451:DJ478" si="4170">IFERROR(DI451/DH451*100,0)</f>
        <v>0</v>
      </c>
      <c r="DK451" s="523">
        <f t="shared" ref="DK451:DK478" si="4171">IFERROR(+(IF(DE451="","0",DE451))+(IF(DG451="","0",DG451))+(IF(DJ451="","0",DJ451)),"")</f>
        <v>11.04830668</v>
      </c>
      <c r="DL451" s="524">
        <v>0.36319999999999997</v>
      </c>
      <c r="DM451" s="525">
        <f t="shared" ref="DM451:DM478" si="4172">IFERROR(+DL451*(DK451-DJ451),"")</f>
        <v>4.012744985</v>
      </c>
      <c r="DN451" s="526">
        <f t="shared" ref="DN451:DN478" si="4173">IFERROR(+(IF(DK451="","0",DK451))-(IF(DM451="","0",DM451)),"")</f>
        <v>7.035561692</v>
      </c>
      <c r="DO451" s="527"/>
      <c r="DP451" s="520">
        <v>1.0</v>
      </c>
      <c r="DQ451" s="521" t="s">
        <v>149</v>
      </c>
      <c r="DR451" s="522" t="s">
        <v>132</v>
      </c>
      <c r="DS451" s="522" t="s">
        <v>150</v>
      </c>
      <c r="DT451" s="523">
        <f>'Produksi dan Harga'!AP30</f>
        <v>3781</v>
      </c>
      <c r="DU451" s="523">
        <f t="shared" ref="DU451:DU478" si="4174">DD451</f>
        <v>6790.600294</v>
      </c>
      <c r="DV451" s="523">
        <f t="shared" ref="DV451:DV478" si="4175">IFERROR(DT451*DU451/1000000,0)</f>
        <v>25.67525971</v>
      </c>
      <c r="DW451" s="524"/>
      <c r="DX451" s="523">
        <f t="shared" ref="DX451:DX478" si="4176">IFERROR(+DV451*DW451,"")</f>
        <v>0</v>
      </c>
      <c r="DY451" s="524"/>
      <c r="DZ451" s="523">
        <f>ADHB!EA451</f>
        <v>0</v>
      </c>
      <c r="EA451" s="523">
        <f t="shared" ref="EA451:EA478" si="4177">IFERROR(DZ451/DY451*100,0)</f>
        <v>0</v>
      </c>
      <c r="EB451" s="523">
        <f t="shared" ref="EB451:EB478" si="4178">IFERROR(+(IF(DV451="","0",DV451))+(IF(DX451="","0",DX451))+(IF(EA451="","0",EA451)),"")</f>
        <v>25.67525971</v>
      </c>
      <c r="EC451" s="524">
        <v>0.36319999999999997</v>
      </c>
      <c r="ED451" s="525">
        <f t="shared" ref="ED451:ED478" si="4179">IFERROR(+EC451*(EB451-EA451),"")</f>
        <v>9.325254327</v>
      </c>
      <c r="EE451" s="526">
        <f t="shared" ref="EE451:EE478" si="4180">IFERROR(+(IF(EB451="","0",EB451))-(IF(ED451="","0",ED451)),"")</f>
        <v>16.35000538</v>
      </c>
      <c r="EF451" s="527"/>
      <c r="EG451" s="520">
        <v>1.0</v>
      </c>
      <c r="EH451" s="521" t="s">
        <v>149</v>
      </c>
      <c r="EI451" s="522" t="s">
        <v>132</v>
      </c>
      <c r="EJ451" s="522" t="s">
        <v>150</v>
      </c>
      <c r="EK451" s="523">
        <f>'Produksi dan Harga'!AU30</f>
        <v>777</v>
      </c>
      <c r="EL451" s="523">
        <f t="shared" ref="EL451:EL478" si="4181">DU451</f>
        <v>6790.600294</v>
      </c>
      <c r="EM451" s="523">
        <f t="shared" ref="EM451:EM478" si="4182">IFERROR(EK451*EL451/1000000,0)</f>
        <v>5.276296428</v>
      </c>
      <c r="EN451" s="524"/>
      <c r="EO451" s="523">
        <f t="shared" ref="EO451:EO478" si="4183">IFERROR(+EM451*EN451,"")</f>
        <v>0</v>
      </c>
      <c r="EP451" s="524"/>
      <c r="EQ451" s="523">
        <f>ADHB!ER451</f>
        <v>0</v>
      </c>
      <c r="ER451" s="523">
        <f t="shared" ref="ER451:ER478" si="4184">IFERROR(EQ451/EP451*100,0)</f>
        <v>0</v>
      </c>
      <c r="ES451" s="523">
        <f t="shared" ref="ES451:ES478" si="4185">IFERROR(+(IF(EM451="","0",EM451))+(IF(EO451="","0",EO451))+(IF(ER451="","0",ER451)),"")</f>
        <v>5.276296428</v>
      </c>
      <c r="ET451" s="524">
        <v>0.36319999999999997</v>
      </c>
      <c r="EU451" s="525">
        <f t="shared" ref="EU451:EU478" si="4186">IFERROR(+ET451*(ES451-ER451),"")</f>
        <v>1.916350863</v>
      </c>
      <c r="EV451" s="526">
        <f t="shared" ref="EV451:EV478" si="4187">IFERROR(+(IF(ES451="","0",ES451))-(IF(EU451="","0",EU451)),"")</f>
        <v>3.359945565</v>
      </c>
      <c r="EW451" s="527"/>
      <c r="EX451" s="520">
        <v>1.0</v>
      </c>
      <c r="EY451" s="521" t="s">
        <v>149</v>
      </c>
      <c r="EZ451" s="522" t="s">
        <v>132</v>
      </c>
      <c r="FA451" s="522" t="s">
        <v>150</v>
      </c>
      <c r="FB451" s="523">
        <f>'Produksi dan Harga'!AZ30</f>
        <v>3016</v>
      </c>
      <c r="FC451" s="523">
        <f t="shared" ref="FC451:FC478" si="4188">EL451</f>
        <v>6790.600294</v>
      </c>
      <c r="FD451" s="523">
        <f t="shared" ref="FD451:FD478" si="4189">IFERROR(FB451*FC451/1000000,0)</f>
        <v>20.48045049</v>
      </c>
      <c r="FE451" s="524"/>
      <c r="FF451" s="523">
        <f t="shared" ref="FF451:FF478" si="4190">IFERROR(+FD451*FE451,"")</f>
        <v>0</v>
      </c>
      <c r="FG451" s="524"/>
      <c r="FH451" s="523">
        <f>ADHB!FI451</f>
        <v>0</v>
      </c>
      <c r="FI451" s="523">
        <f t="shared" ref="FI451:FI478" si="4191">IFERROR(FH451/FG451*100,0)</f>
        <v>0</v>
      </c>
      <c r="FJ451" s="523">
        <f t="shared" ref="FJ451:FJ478" si="4192">IFERROR(+(IF(FD451="","0",FD451))+(IF(FF451="","0",FF451))+(IF(FI451="","0",FI451)),"")</f>
        <v>20.48045049</v>
      </c>
      <c r="FK451" s="524">
        <v>0.36319999999999997</v>
      </c>
      <c r="FL451" s="525">
        <f t="shared" ref="FL451:FL478" si="4193">IFERROR(+FK451*(FJ451-FI451),"")</f>
        <v>7.438499616</v>
      </c>
      <c r="FM451" s="526">
        <f t="shared" ref="FM451:FM478" si="4194">IFERROR(+(IF(FJ451="","0",FJ451))-(IF(FL451="","0",FL451)),"")</f>
        <v>13.04195087</v>
      </c>
      <c r="FN451" s="527"/>
      <c r="FO451" s="520">
        <v>1.0</v>
      </c>
      <c r="FP451" s="521" t="s">
        <v>149</v>
      </c>
      <c r="FQ451" s="522" t="s">
        <v>132</v>
      </c>
      <c r="FR451" s="522" t="s">
        <v>150</v>
      </c>
      <c r="FS451" s="523">
        <f>'Produksi dan Harga'!BE30</f>
        <v>500</v>
      </c>
      <c r="FT451" s="523">
        <f t="shared" ref="FT451:FT478" si="4195">FC451</f>
        <v>6790.600294</v>
      </c>
      <c r="FU451" s="523">
        <f t="shared" ref="FU451:FU478" si="4196">IFERROR(FS451*FT451/1000000,0)</f>
        <v>3.395300147</v>
      </c>
      <c r="FV451" s="524"/>
      <c r="FW451" s="523">
        <f t="shared" ref="FW451:FW478" si="4197">IFERROR(+FU451*FV451,"")</f>
        <v>0</v>
      </c>
      <c r="FX451" s="524"/>
      <c r="FY451" s="523">
        <f>ADHB!FZ451</f>
        <v>0</v>
      </c>
      <c r="FZ451" s="523">
        <f t="shared" ref="FZ451:FZ478" si="4198">IFERROR(FY451/FX451*100,0)</f>
        <v>0</v>
      </c>
      <c r="GA451" s="523">
        <f t="shared" ref="GA451:GA478" si="4199">IFERROR(+(IF(FU451="","0",FU451))+(IF(FW451="","0",FW451))+(IF(FZ451="","0",FZ451)),"")</f>
        <v>3.395300147</v>
      </c>
      <c r="GB451" s="524">
        <v>0.36319999999999997</v>
      </c>
      <c r="GC451" s="525">
        <f t="shared" ref="GC451:GC478" si="4200">IFERROR(+GB451*(GA451-FZ451),"")</f>
        <v>1.233173013</v>
      </c>
      <c r="GD451" s="526">
        <f t="shared" ref="GD451:GD478" si="4201">IFERROR(+(IF(GA451="","0",GA451))-(IF(GC451="","0",GC451)),"")</f>
        <v>2.162127133</v>
      </c>
      <c r="GE451" s="527"/>
      <c r="GF451" s="520">
        <v>1.0</v>
      </c>
      <c r="GG451" s="521" t="s">
        <v>149</v>
      </c>
      <c r="GH451" s="522" t="s">
        <v>132</v>
      </c>
      <c r="GI451" s="522" t="s">
        <v>150</v>
      </c>
      <c r="GJ451" s="523">
        <f>'Produksi dan Harga'!BJ30</f>
        <v>2970</v>
      </c>
      <c r="GK451" s="523">
        <f t="shared" ref="GK451:GK478" si="4202">FT451</f>
        <v>6790.600294</v>
      </c>
      <c r="GL451" s="523">
        <f t="shared" ref="GL451:GL478" si="4203">IFERROR(GJ451*GK451/1000000,0)</f>
        <v>20.16808287</v>
      </c>
      <c r="GM451" s="524"/>
      <c r="GN451" s="523">
        <f t="shared" ref="GN451:GN478" si="4204">IFERROR(+GL451*GM451,"")</f>
        <v>0</v>
      </c>
      <c r="GO451" s="524"/>
      <c r="GP451" s="523">
        <f>ADHB!GQ451</f>
        <v>0</v>
      </c>
      <c r="GQ451" s="523">
        <f t="shared" ref="GQ451:GQ478" si="4205">IFERROR(GP451/GO451*100,0)</f>
        <v>0</v>
      </c>
      <c r="GR451" s="523">
        <f t="shared" ref="GR451:GR478" si="4206">IFERROR(+(IF(GL451="","0",GL451))+(IF(GN451="","0",GN451))+(IF(GQ451="","0",GQ451)),"")</f>
        <v>20.16808287</v>
      </c>
      <c r="GS451" s="524">
        <v>0.36319999999999997</v>
      </c>
      <c r="GT451" s="525">
        <f t="shared" ref="GT451:GT478" si="4207">IFERROR(+GS451*(GR451-GQ451),"")</f>
        <v>7.325047699</v>
      </c>
      <c r="GU451" s="526">
        <f t="shared" ref="GU451:GU478" si="4208">IFERROR(+(IF(GR451="","0",GR451))-(IF(GT451="","0",GT451)),"")</f>
        <v>12.84303517</v>
      </c>
      <c r="GV451" s="527"/>
      <c r="GW451" s="520">
        <v>1.0</v>
      </c>
      <c r="GX451" s="521" t="s">
        <v>149</v>
      </c>
      <c r="GY451" s="522" t="s">
        <v>132</v>
      </c>
      <c r="GZ451" s="522" t="s">
        <v>150</v>
      </c>
      <c r="HA451" s="523">
        <f>'Produksi dan Harga'!BO30</f>
        <v>2144</v>
      </c>
      <c r="HB451" s="523">
        <f t="shared" ref="HB451:HB478" si="4209">GK451</f>
        <v>6790.600294</v>
      </c>
      <c r="HC451" s="523">
        <f t="shared" ref="HC451:HC478" si="4210">IFERROR(HA451*HB451/1000000,0)</f>
        <v>14.55904703</v>
      </c>
      <c r="HD451" s="524"/>
      <c r="HE451" s="523">
        <f t="shared" ref="HE451:HE478" si="4211">IFERROR(+HC451*HD451,"")</f>
        <v>0</v>
      </c>
      <c r="HF451" s="524"/>
      <c r="HG451" s="523">
        <f>ADHB!HH451</f>
        <v>0</v>
      </c>
      <c r="HH451" s="523">
        <f t="shared" ref="HH451:HH478" si="4212">IFERROR(HG451/HF451*100,0)</f>
        <v>0</v>
      </c>
      <c r="HI451" s="523">
        <f t="shared" ref="HI451:HI478" si="4213">IFERROR(+(IF(HC451="","0",HC451))+(IF(HE451="","0",HE451))+(IF(HH451="","0",HH451)),"")</f>
        <v>14.55904703</v>
      </c>
      <c r="HJ451" s="524">
        <v>0.36319999999999997</v>
      </c>
      <c r="HK451" s="525">
        <f t="shared" ref="HK451:HK478" si="4214">IFERROR(+HJ451*(HI451-HH451),"")</f>
        <v>5.287845881</v>
      </c>
      <c r="HL451" s="526">
        <f t="shared" ref="HL451:HL478" si="4215">IFERROR(+(IF(HI451="","0",HI451))-(IF(HK451="","0",HK451)),"")</f>
        <v>9.271201148</v>
      </c>
      <c r="HM451" s="527"/>
      <c r="HN451" s="520">
        <v>1.0</v>
      </c>
      <c r="HO451" s="521" t="s">
        <v>149</v>
      </c>
      <c r="HP451" s="522" t="s">
        <v>132</v>
      </c>
      <c r="HQ451" s="522" t="s">
        <v>150</v>
      </c>
      <c r="HR451" s="523">
        <f>'Produksi dan Harga'!BT30</f>
        <v>1400</v>
      </c>
      <c r="HS451" s="523">
        <f t="shared" ref="HS451:HS478" si="4216">HB451</f>
        <v>6790.600294</v>
      </c>
      <c r="HT451" s="523">
        <f t="shared" ref="HT451:HT478" si="4217">IFERROR(HR451*HS451/1000000,0)</f>
        <v>9.506840411</v>
      </c>
      <c r="HU451" s="524"/>
      <c r="HV451" s="523">
        <f t="shared" ref="HV451:HV478" si="4218">IFERROR(+HT451*HU451,"")</f>
        <v>0</v>
      </c>
      <c r="HW451" s="524"/>
      <c r="HX451" s="523">
        <f>ADHB!HY451</f>
        <v>0</v>
      </c>
      <c r="HY451" s="523">
        <f t="shared" ref="HY451:HY478" si="4219">IFERROR(HX451/HW451*100,0)</f>
        <v>0</v>
      </c>
      <c r="HZ451" s="523">
        <f t="shared" ref="HZ451:HZ478" si="4220">IFERROR(+(IF(HT451="","0",HT451))+(IF(HV451="","0",HV451))+(IF(HY451="","0",HY451)),"")</f>
        <v>9.506840411</v>
      </c>
      <c r="IA451" s="524">
        <v>0.36319999999999997</v>
      </c>
      <c r="IB451" s="525">
        <f t="shared" ref="IB451:IB478" si="4221">IFERROR(+IA451*(HZ451-HY451),"")</f>
        <v>3.452884437</v>
      </c>
      <c r="IC451" s="526">
        <f t="shared" ref="IC451:IC478" si="4222">IFERROR(+(IF(HZ451="","0",HZ451))-(IF(IB451="","0",IB451)),"")</f>
        <v>6.053955974</v>
      </c>
      <c r="ID451" s="527"/>
      <c r="IE451" s="520">
        <v>1.0</v>
      </c>
      <c r="IF451" s="521" t="s">
        <v>149</v>
      </c>
      <c r="IG451" s="522" t="s">
        <v>132</v>
      </c>
      <c r="IH451" s="522" t="s">
        <v>150</v>
      </c>
      <c r="II451" s="523">
        <f>'Produksi dan Harga'!BY30</f>
        <v>343</v>
      </c>
      <c r="IJ451" s="523">
        <f t="shared" ref="IJ451:IJ478" si="4223">HS451</f>
        <v>6790.600294</v>
      </c>
      <c r="IK451" s="523">
        <f t="shared" ref="IK451:IK478" si="4224">IFERROR(II451*IJ451/1000000,0)</f>
        <v>2.329175901</v>
      </c>
      <c r="IL451" s="524"/>
      <c r="IM451" s="523">
        <f t="shared" ref="IM451:IM478" si="4225">IFERROR(+IK451*IL451,"")</f>
        <v>0</v>
      </c>
      <c r="IN451" s="524"/>
      <c r="IO451" s="523">
        <f>ADHB!IP451</f>
        <v>0</v>
      </c>
      <c r="IP451" s="523">
        <f t="shared" ref="IP451:IP478" si="4226">IFERROR(IO451/IN451*100,0)</f>
        <v>0</v>
      </c>
      <c r="IQ451" s="523">
        <f t="shared" ref="IQ451:IQ478" si="4227">IFERROR(+(IF(IK451="","0",IK451))+(IF(IM451="","0",IM451))+(IF(IP451="","0",IP451)),"")</f>
        <v>2.329175901</v>
      </c>
      <c r="IR451" s="524">
        <v>0.36319999999999997</v>
      </c>
      <c r="IS451" s="525">
        <f t="shared" ref="IS451:IS478" si="4228">IFERROR(+IR451*(IQ451-IP451),"")</f>
        <v>0.8459566871</v>
      </c>
      <c r="IT451" s="526">
        <f t="shared" ref="IT451:IT478" si="4229">IFERROR(+(IF(IQ451="","0",IQ451))-(IF(IS451="","0",IS451)),"")</f>
        <v>1.483219214</v>
      </c>
      <c r="IU451" s="527"/>
      <c r="IV451" s="520">
        <v>1.0</v>
      </c>
      <c r="IW451" s="521" t="s">
        <v>149</v>
      </c>
      <c r="IX451" s="522" t="s">
        <v>132</v>
      </c>
      <c r="IY451" s="522" t="s">
        <v>150</v>
      </c>
      <c r="IZ451" s="523">
        <f>'Produksi dan Harga'!CD30</f>
        <v>631</v>
      </c>
      <c r="JA451" s="523">
        <f t="shared" ref="JA451:JA478" si="4230">IJ451</f>
        <v>6790.600294</v>
      </c>
      <c r="JB451" s="523">
        <f t="shared" ref="JB451:JB478" si="4231">IFERROR(IZ451*JA451/1000000,0)</f>
        <v>4.284868785</v>
      </c>
      <c r="JC451" s="524"/>
      <c r="JD451" s="523">
        <f t="shared" ref="JD451:JD478" si="4232">IFERROR(+JB451*JC451,"")</f>
        <v>0</v>
      </c>
      <c r="JE451" s="524"/>
      <c r="JF451" s="523">
        <f>ADHB!JG451</f>
        <v>0</v>
      </c>
      <c r="JG451" s="523">
        <f t="shared" ref="JG451:JG478" si="4233">IFERROR(JF451/JE451*100,0)</f>
        <v>0</v>
      </c>
      <c r="JH451" s="523">
        <f t="shared" ref="JH451:JH478" si="4234">IFERROR(+(IF(JB451="","0",JB451))+(IF(JD451="","0",JD451))+(IF(JG451="","0",JG451)),"")</f>
        <v>4.284868785</v>
      </c>
      <c r="JI451" s="524">
        <v>0.36319999999999997</v>
      </c>
      <c r="JJ451" s="525">
        <f t="shared" ref="JJ451:JJ478" si="4235">IFERROR(+JI451*(JH451-JG451),"")</f>
        <v>1.556264343</v>
      </c>
      <c r="JK451" s="526">
        <f t="shared" ref="JK451:JK478" si="4236">IFERROR(+(IF(JH451="","0",JH451))-(IF(JJ451="","0",JJ451)),"")</f>
        <v>2.728604442</v>
      </c>
      <c r="JL451" s="527"/>
      <c r="JM451" s="520">
        <v>1.0</v>
      </c>
      <c r="JN451" s="521" t="s">
        <v>149</v>
      </c>
      <c r="JO451" s="522" t="s">
        <v>132</v>
      </c>
      <c r="JP451" s="522" t="s">
        <v>150</v>
      </c>
      <c r="JQ451" s="523"/>
      <c r="JR451" s="523">
        <f t="shared" ref="JR451:JR478" si="4237">JA451</f>
        <v>6790.600294</v>
      </c>
      <c r="JS451" s="523">
        <f t="shared" ref="JS451:JS478" si="4238">IFERROR(JQ451*JR451/1000000,0)</f>
        <v>0</v>
      </c>
      <c r="JT451" s="524"/>
      <c r="JU451" s="523">
        <f t="shared" ref="JU451:JU478" si="4239">IFERROR(+JS451*JT451,"")</f>
        <v>0</v>
      </c>
      <c r="JV451" s="524"/>
      <c r="JW451" s="523" t="str">
        <f>ADHB!LF451</f>
        <v/>
      </c>
      <c r="JX451" s="523">
        <f t="shared" ref="JX451:JX478" si="4240">IFERROR(JW451/JV451*100,0)</f>
        <v>0</v>
      </c>
      <c r="JY451" s="523">
        <f t="shared" ref="JY451:JY478" si="4241">IFERROR(+(IF(JS451="","0",JS451))+(IF(JU451="","0",JU451))+(IF(JX451="","0",JX451)),"")</f>
        <v>0</v>
      </c>
      <c r="JZ451" s="524">
        <v>0.36319999999999997</v>
      </c>
      <c r="KA451" s="525">
        <f t="shared" ref="KA451:KA478" si="4242">IFERROR(+JZ451*(JY451-JX451),"")</f>
        <v>0</v>
      </c>
      <c r="KB451" s="526">
        <f t="shared" ref="KB451:KB478" si="4243">IFERROR(+(IF(JY451="","0",JY451))-(IF(KA451="","0",KA451)),"")</f>
        <v>0</v>
      </c>
      <c r="KC451" s="527"/>
      <c r="KD451" s="520">
        <v>1.0</v>
      </c>
      <c r="KE451" s="521" t="s">
        <v>149</v>
      </c>
      <c r="KF451" s="522" t="s">
        <v>132</v>
      </c>
      <c r="KG451" s="522" t="s">
        <v>150</v>
      </c>
      <c r="KH451" s="523"/>
      <c r="KI451" s="523">
        <f t="shared" ref="KI451:KI478" si="4244">JR451</f>
        <v>6790.600294</v>
      </c>
      <c r="KJ451" s="523">
        <f t="shared" ref="KJ451:KJ478" si="4245">IFERROR(KH451*KI451/1000000,0)</f>
        <v>0</v>
      </c>
      <c r="KK451" s="524"/>
      <c r="KL451" s="523">
        <f t="shared" ref="KL451:KL478" si="4246">IFERROR(+KJ451*KK451,"")</f>
        <v>0</v>
      </c>
      <c r="KM451" s="524"/>
      <c r="KN451" s="523" t="str">
        <f>ADHB!LW451</f>
        <v/>
      </c>
      <c r="KO451" s="523">
        <f t="shared" ref="KO451:KO478" si="4247">IFERROR(KN451/KM451*100,0)</f>
        <v>0</v>
      </c>
      <c r="KP451" s="523">
        <f t="shared" ref="KP451:KP478" si="4248">IFERROR(+(IF(KJ451="","0",KJ451))+(IF(KL451="","0",KL451))+(IF(KO451="","0",KO451)),"")</f>
        <v>0</v>
      </c>
      <c r="KQ451" s="524">
        <v>0.36319999999999997</v>
      </c>
      <c r="KR451" s="525">
        <f t="shared" ref="KR451:KR478" si="4249">IFERROR(+KQ451*(KP451-KO451),"")</f>
        <v>0</v>
      </c>
      <c r="KS451" s="526">
        <f t="shared" ref="KS451:KS478" si="4250">IFERROR(+(IF(KP451="","0",KP451))-(IF(KR451="","0",KR451)),"")</f>
        <v>0</v>
      </c>
      <c r="KT451" s="527"/>
      <c r="KU451" s="528"/>
    </row>
    <row r="452" ht="15.75" customHeight="1">
      <c r="A452" s="520">
        <v>2.0</v>
      </c>
      <c r="B452" s="521" t="s">
        <v>151</v>
      </c>
      <c r="C452" s="522" t="s">
        <v>132</v>
      </c>
      <c r="D452" s="522" t="s">
        <v>150</v>
      </c>
      <c r="E452" s="523">
        <f>'Produksi dan Harga'!G31</f>
        <v>924</v>
      </c>
      <c r="F452" s="523">
        <v>5139.73780527299</v>
      </c>
      <c r="G452" s="523">
        <f t="shared" si="4126"/>
        <v>4.749117732</v>
      </c>
      <c r="H452" s="524"/>
      <c r="I452" s="523">
        <f t="shared" si="4127"/>
        <v>0</v>
      </c>
      <c r="J452" s="524"/>
      <c r="K452" s="523">
        <f>ADHB!L452</f>
        <v>0</v>
      </c>
      <c r="L452" s="523">
        <f t="shared" si="4128"/>
        <v>0</v>
      </c>
      <c r="M452" s="523">
        <f t="shared" si="4129"/>
        <v>4.749117732</v>
      </c>
      <c r="N452" s="524">
        <v>0.36319999999999997</v>
      </c>
      <c r="O452" s="525">
        <f t="shared" si="4130"/>
        <v>1.72487956</v>
      </c>
      <c r="P452" s="526">
        <f t="shared" si="4131"/>
        <v>3.024238172</v>
      </c>
      <c r="Q452" s="527"/>
      <c r="R452" s="520">
        <v>2.0</v>
      </c>
      <c r="S452" s="521" t="s">
        <v>151</v>
      </c>
      <c r="T452" s="522" t="s">
        <v>132</v>
      </c>
      <c r="U452" s="522" t="s">
        <v>150</v>
      </c>
      <c r="V452" s="523">
        <f>'Produksi dan Harga'!L31</f>
        <v>1374</v>
      </c>
      <c r="W452" s="523">
        <f t="shared" si="4132"/>
        <v>5139.737805</v>
      </c>
      <c r="X452" s="523">
        <f t="shared" si="4133"/>
        <v>7.061999744</v>
      </c>
      <c r="Y452" s="524"/>
      <c r="Z452" s="523">
        <f t="shared" si="4134"/>
        <v>0</v>
      </c>
      <c r="AA452" s="524"/>
      <c r="AB452" s="523">
        <f>ADHB!AC452</f>
        <v>0</v>
      </c>
      <c r="AC452" s="523">
        <f t="shared" si="4135"/>
        <v>0</v>
      </c>
      <c r="AD452" s="523">
        <f t="shared" si="4136"/>
        <v>7.061999744</v>
      </c>
      <c r="AE452" s="524">
        <v>0.36319999999999997</v>
      </c>
      <c r="AF452" s="525">
        <f t="shared" si="4137"/>
        <v>2.564918307</v>
      </c>
      <c r="AG452" s="526">
        <f t="shared" si="4138"/>
        <v>4.497081437</v>
      </c>
      <c r="AH452" s="527"/>
      <c r="AI452" s="520">
        <v>2.0</v>
      </c>
      <c r="AJ452" s="521" t="s">
        <v>151</v>
      </c>
      <c r="AK452" s="522" t="s">
        <v>132</v>
      </c>
      <c r="AL452" s="522" t="s">
        <v>150</v>
      </c>
      <c r="AM452" s="523">
        <f>'Produksi dan Harga'!Q31</f>
        <v>1497</v>
      </c>
      <c r="AN452" s="523">
        <f t="shared" si="4139"/>
        <v>5139.737805</v>
      </c>
      <c r="AO452" s="523">
        <f t="shared" si="4140"/>
        <v>7.694187494</v>
      </c>
      <c r="AP452" s="524"/>
      <c r="AQ452" s="523">
        <f t="shared" si="4141"/>
        <v>0</v>
      </c>
      <c r="AR452" s="524"/>
      <c r="AS452" s="523">
        <f>ADHB!AT452</f>
        <v>0</v>
      </c>
      <c r="AT452" s="523">
        <f t="shared" si="4142"/>
        <v>0</v>
      </c>
      <c r="AU452" s="523">
        <f t="shared" si="4143"/>
        <v>7.694187494</v>
      </c>
      <c r="AV452" s="524">
        <v>0.36319999999999997</v>
      </c>
      <c r="AW452" s="525">
        <f t="shared" si="4144"/>
        <v>2.794528898</v>
      </c>
      <c r="AX452" s="526">
        <f t="shared" si="4145"/>
        <v>4.899658596</v>
      </c>
      <c r="AY452" s="527"/>
      <c r="AZ452" s="520">
        <v>2.0</v>
      </c>
      <c r="BA452" s="521" t="s">
        <v>151</v>
      </c>
      <c r="BB452" s="522" t="s">
        <v>132</v>
      </c>
      <c r="BC452" s="522" t="s">
        <v>150</v>
      </c>
      <c r="BD452" s="523">
        <f>'Produksi dan Harga'!V31</f>
        <v>1519</v>
      </c>
      <c r="BE452" s="523">
        <f t="shared" si="4146"/>
        <v>5139.737805</v>
      </c>
      <c r="BF452" s="523">
        <f t="shared" si="4147"/>
        <v>7.807261726</v>
      </c>
      <c r="BG452" s="524"/>
      <c r="BH452" s="523">
        <f t="shared" si="4148"/>
        <v>0</v>
      </c>
      <c r="BI452" s="524"/>
      <c r="BJ452" s="523">
        <f>ADHB!BK452</f>
        <v>0</v>
      </c>
      <c r="BK452" s="523">
        <f t="shared" si="4149"/>
        <v>0</v>
      </c>
      <c r="BL452" s="523">
        <f t="shared" si="4150"/>
        <v>7.807261726</v>
      </c>
      <c r="BM452" s="524">
        <v>0.36319999999999997</v>
      </c>
      <c r="BN452" s="525">
        <f t="shared" si="4151"/>
        <v>2.835597459</v>
      </c>
      <c r="BO452" s="526">
        <f t="shared" si="4152"/>
        <v>4.971664267</v>
      </c>
      <c r="BP452" s="527"/>
      <c r="BQ452" s="520">
        <v>2.0</v>
      </c>
      <c r="BR452" s="521" t="s">
        <v>151</v>
      </c>
      <c r="BS452" s="522" t="s">
        <v>132</v>
      </c>
      <c r="BT452" s="522" t="s">
        <v>150</v>
      </c>
      <c r="BU452" s="523">
        <f>'Produksi dan Harga'!AA31</f>
        <v>745</v>
      </c>
      <c r="BV452" s="523">
        <f t="shared" si="4153"/>
        <v>5139.737805</v>
      </c>
      <c r="BW452" s="523">
        <f t="shared" si="4154"/>
        <v>3.829104665</v>
      </c>
      <c r="BX452" s="524"/>
      <c r="BY452" s="523">
        <f t="shared" si="4155"/>
        <v>0</v>
      </c>
      <c r="BZ452" s="524"/>
      <c r="CA452" s="523">
        <f>ADHB!CB452</f>
        <v>0</v>
      </c>
      <c r="CB452" s="523">
        <f t="shared" si="4156"/>
        <v>0</v>
      </c>
      <c r="CC452" s="523">
        <f t="shared" si="4157"/>
        <v>3.829104665</v>
      </c>
      <c r="CD452" s="524">
        <v>0.36319999999999997</v>
      </c>
      <c r="CE452" s="525">
        <f t="shared" si="4158"/>
        <v>1.390730814</v>
      </c>
      <c r="CF452" s="526">
        <f t="shared" si="4159"/>
        <v>2.438373851</v>
      </c>
      <c r="CG452" s="527"/>
      <c r="CH452" s="520">
        <v>2.0</v>
      </c>
      <c r="CI452" s="521" t="s">
        <v>151</v>
      </c>
      <c r="CJ452" s="522" t="s">
        <v>132</v>
      </c>
      <c r="CK452" s="522" t="s">
        <v>150</v>
      </c>
      <c r="CL452" s="523">
        <f>'Produksi dan Harga'!AF31</f>
        <v>504</v>
      </c>
      <c r="CM452" s="523">
        <f t="shared" si="4160"/>
        <v>5139.737805</v>
      </c>
      <c r="CN452" s="523">
        <f t="shared" si="4161"/>
        <v>2.590427854</v>
      </c>
      <c r="CO452" s="524"/>
      <c r="CP452" s="523">
        <f t="shared" si="4162"/>
        <v>0</v>
      </c>
      <c r="CQ452" s="524"/>
      <c r="CR452" s="523">
        <f>ADHB!CS452</f>
        <v>0</v>
      </c>
      <c r="CS452" s="523">
        <f t="shared" si="4163"/>
        <v>0</v>
      </c>
      <c r="CT452" s="523">
        <f t="shared" si="4164"/>
        <v>2.590427854</v>
      </c>
      <c r="CU452" s="524">
        <v>0.36319999999999997</v>
      </c>
      <c r="CV452" s="525">
        <f t="shared" si="4165"/>
        <v>0.9408433965</v>
      </c>
      <c r="CW452" s="526">
        <f t="shared" si="4166"/>
        <v>1.649584457</v>
      </c>
      <c r="CX452" s="527"/>
      <c r="CY452" s="520">
        <v>2.0</v>
      </c>
      <c r="CZ452" s="521" t="s">
        <v>151</v>
      </c>
      <c r="DA452" s="522" t="s">
        <v>132</v>
      </c>
      <c r="DB452" s="522" t="s">
        <v>150</v>
      </c>
      <c r="DC452" s="523">
        <f>'Produksi dan Harga'!AK31</f>
        <v>629</v>
      </c>
      <c r="DD452" s="523">
        <f t="shared" si="4167"/>
        <v>5139.737805</v>
      </c>
      <c r="DE452" s="523">
        <f t="shared" si="4168"/>
        <v>3.23289508</v>
      </c>
      <c r="DF452" s="524"/>
      <c r="DG452" s="523">
        <f t="shared" si="4169"/>
        <v>0</v>
      </c>
      <c r="DH452" s="524"/>
      <c r="DI452" s="523">
        <f>ADHB!DJ452</f>
        <v>0</v>
      </c>
      <c r="DJ452" s="523">
        <f t="shared" si="4170"/>
        <v>0</v>
      </c>
      <c r="DK452" s="523">
        <f t="shared" si="4171"/>
        <v>3.23289508</v>
      </c>
      <c r="DL452" s="524">
        <v>0.36319999999999997</v>
      </c>
      <c r="DM452" s="525">
        <f t="shared" si="4172"/>
        <v>1.174187493</v>
      </c>
      <c r="DN452" s="526">
        <f t="shared" si="4173"/>
        <v>2.058707587</v>
      </c>
      <c r="DO452" s="527"/>
      <c r="DP452" s="520">
        <v>2.0</v>
      </c>
      <c r="DQ452" s="521" t="s">
        <v>151</v>
      </c>
      <c r="DR452" s="522" t="s">
        <v>132</v>
      </c>
      <c r="DS452" s="522" t="s">
        <v>150</v>
      </c>
      <c r="DT452" s="523">
        <f>'Produksi dan Harga'!AP31</f>
        <v>351</v>
      </c>
      <c r="DU452" s="523">
        <f t="shared" si="4174"/>
        <v>5139.737805</v>
      </c>
      <c r="DV452" s="523">
        <f t="shared" si="4175"/>
        <v>1.80404797</v>
      </c>
      <c r="DW452" s="524"/>
      <c r="DX452" s="523">
        <f t="shared" si="4176"/>
        <v>0</v>
      </c>
      <c r="DY452" s="524"/>
      <c r="DZ452" s="523">
        <f>ADHB!EA452</f>
        <v>0</v>
      </c>
      <c r="EA452" s="523">
        <f t="shared" si="4177"/>
        <v>0</v>
      </c>
      <c r="EB452" s="523">
        <f t="shared" si="4178"/>
        <v>1.80404797</v>
      </c>
      <c r="EC452" s="524">
        <v>0.36319999999999997</v>
      </c>
      <c r="ED452" s="525">
        <f t="shared" si="4179"/>
        <v>0.6552302226</v>
      </c>
      <c r="EE452" s="526">
        <f t="shared" si="4180"/>
        <v>1.148817747</v>
      </c>
      <c r="EF452" s="527"/>
      <c r="EG452" s="520">
        <v>2.0</v>
      </c>
      <c r="EH452" s="521" t="s">
        <v>151</v>
      </c>
      <c r="EI452" s="522" t="s">
        <v>132</v>
      </c>
      <c r="EJ452" s="522" t="s">
        <v>150</v>
      </c>
      <c r="EK452" s="523">
        <f>'Produksi dan Harga'!AU31</f>
        <v>146</v>
      </c>
      <c r="EL452" s="523">
        <f t="shared" si="4181"/>
        <v>5139.737805</v>
      </c>
      <c r="EM452" s="523">
        <f t="shared" si="4182"/>
        <v>0.7504017196</v>
      </c>
      <c r="EN452" s="524"/>
      <c r="EO452" s="523">
        <f t="shared" si="4183"/>
        <v>0</v>
      </c>
      <c r="EP452" s="524"/>
      <c r="EQ452" s="523">
        <f>ADHB!ER452</f>
        <v>0</v>
      </c>
      <c r="ER452" s="523">
        <f t="shared" si="4184"/>
        <v>0</v>
      </c>
      <c r="ES452" s="523">
        <f t="shared" si="4185"/>
        <v>0.7504017196</v>
      </c>
      <c r="ET452" s="524">
        <v>0.36319999999999997</v>
      </c>
      <c r="EU452" s="525">
        <f t="shared" si="4186"/>
        <v>0.2725459045</v>
      </c>
      <c r="EV452" s="526">
        <f t="shared" si="4187"/>
        <v>0.477855815</v>
      </c>
      <c r="EW452" s="527"/>
      <c r="EX452" s="520">
        <v>2.0</v>
      </c>
      <c r="EY452" s="521" t="s">
        <v>151</v>
      </c>
      <c r="EZ452" s="522" t="s">
        <v>132</v>
      </c>
      <c r="FA452" s="522" t="s">
        <v>150</v>
      </c>
      <c r="FB452" s="523">
        <f>'Produksi dan Harga'!AZ31</f>
        <v>1493</v>
      </c>
      <c r="FC452" s="523">
        <f t="shared" si="4188"/>
        <v>5139.737805</v>
      </c>
      <c r="FD452" s="523">
        <f t="shared" si="4189"/>
        <v>7.673628543</v>
      </c>
      <c r="FE452" s="524"/>
      <c r="FF452" s="523">
        <f t="shared" si="4190"/>
        <v>0</v>
      </c>
      <c r="FG452" s="524"/>
      <c r="FH452" s="523">
        <f>ADHB!FI452</f>
        <v>0</v>
      </c>
      <c r="FI452" s="523">
        <f t="shared" si="4191"/>
        <v>0</v>
      </c>
      <c r="FJ452" s="523">
        <f t="shared" si="4192"/>
        <v>7.673628543</v>
      </c>
      <c r="FK452" s="524">
        <v>0.36319999999999997</v>
      </c>
      <c r="FL452" s="525">
        <f t="shared" si="4193"/>
        <v>2.787061887</v>
      </c>
      <c r="FM452" s="526">
        <f t="shared" si="4194"/>
        <v>4.886566656</v>
      </c>
      <c r="FN452" s="527"/>
      <c r="FO452" s="520">
        <v>2.0</v>
      </c>
      <c r="FP452" s="521" t="s">
        <v>151</v>
      </c>
      <c r="FQ452" s="522" t="s">
        <v>132</v>
      </c>
      <c r="FR452" s="522" t="s">
        <v>150</v>
      </c>
      <c r="FS452" s="523">
        <f>'Produksi dan Harga'!BE31</f>
        <v>323</v>
      </c>
      <c r="FT452" s="523">
        <f t="shared" si="4195"/>
        <v>5139.737805</v>
      </c>
      <c r="FU452" s="523">
        <f t="shared" si="4196"/>
        <v>1.660135311</v>
      </c>
      <c r="FV452" s="524"/>
      <c r="FW452" s="523">
        <f t="shared" si="4197"/>
        <v>0</v>
      </c>
      <c r="FX452" s="524"/>
      <c r="FY452" s="523">
        <f>ADHB!FZ452</f>
        <v>0</v>
      </c>
      <c r="FZ452" s="523">
        <f t="shared" si="4198"/>
        <v>0</v>
      </c>
      <c r="GA452" s="523">
        <f t="shared" si="4199"/>
        <v>1.660135311</v>
      </c>
      <c r="GB452" s="524">
        <v>0.36319999999999997</v>
      </c>
      <c r="GC452" s="525">
        <f t="shared" si="4200"/>
        <v>0.602961145</v>
      </c>
      <c r="GD452" s="526">
        <f t="shared" si="4201"/>
        <v>1.057174166</v>
      </c>
      <c r="GE452" s="527"/>
      <c r="GF452" s="520">
        <v>2.0</v>
      </c>
      <c r="GG452" s="521" t="s">
        <v>151</v>
      </c>
      <c r="GH452" s="522" t="s">
        <v>132</v>
      </c>
      <c r="GI452" s="522" t="s">
        <v>150</v>
      </c>
      <c r="GJ452" s="523">
        <f>'Produksi dan Harga'!BJ31</f>
        <v>228</v>
      </c>
      <c r="GK452" s="523">
        <f t="shared" si="4202"/>
        <v>5139.737805</v>
      </c>
      <c r="GL452" s="523">
        <f t="shared" si="4203"/>
        <v>1.17186022</v>
      </c>
      <c r="GM452" s="524"/>
      <c r="GN452" s="523">
        <f t="shared" si="4204"/>
        <v>0</v>
      </c>
      <c r="GO452" s="524"/>
      <c r="GP452" s="523">
        <f>ADHB!GQ452</f>
        <v>0</v>
      </c>
      <c r="GQ452" s="523">
        <f t="shared" si="4205"/>
        <v>0</v>
      </c>
      <c r="GR452" s="523">
        <f t="shared" si="4206"/>
        <v>1.17186022</v>
      </c>
      <c r="GS452" s="524">
        <v>0.36319999999999997</v>
      </c>
      <c r="GT452" s="525">
        <f t="shared" si="4207"/>
        <v>0.4256196318</v>
      </c>
      <c r="GU452" s="526">
        <f t="shared" si="4208"/>
        <v>0.7462405878</v>
      </c>
      <c r="GV452" s="527"/>
      <c r="GW452" s="520">
        <v>2.0</v>
      </c>
      <c r="GX452" s="521" t="s">
        <v>151</v>
      </c>
      <c r="GY452" s="522" t="s">
        <v>132</v>
      </c>
      <c r="GZ452" s="522" t="s">
        <v>150</v>
      </c>
      <c r="HA452" s="523">
        <f>'Produksi dan Harga'!BO31</f>
        <v>782</v>
      </c>
      <c r="HB452" s="523">
        <f t="shared" si="4209"/>
        <v>5139.737805</v>
      </c>
      <c r="HC452" s="523">
        <f t="shared" si="4210"/>
        <v>4.019274964</v>
      </c>
      <c r="HD452" s="524"/>
      <c r="HE452" s="523">
        <f t="shared" si="4211"/>
        <v>0</v>
      </c>
      <c r="HF452" s="524"/>
      <c r="HG452" s="523">
        <f>ADHB!HH452</f>
        <v>0</v>
      </c>
      <c r="HH452" s="523">
        <f t="shared" si="4212"/>
        <v>0</v>
      </c>
      <c r="HI452" s="523">
        <f t="shared" si="4213"/>
        <v>4.019274964</v>
      </c>
      <c r="HJ452" s="524">
        <v>0.36319999999999997</v>
      </c>
      <c r="HK452" s="525">
        <f t="shared" si="4214"/>
        <v>1.459800667</v>
      </c>
      <c r="HL452" s="526">
        <f t="shared" si="4215"/>
        <v>2.559474297</v>
      </c>
      <c r="HM452" s="527"/>
      <c r="HN452" s="520">
        <v>2.0</v>
      </c>
      <c r="HO452" s="521" t="s">
        <v>151</v>
      </c>
      <c r="HP452" s="522" t="s">
        <v>132</v>
      </c>
      <c r="HQ452" s="522" t="s">
        <v>150</v>
      </c>
      <c r="HR452" s="523">
        <f>'Produksi dan Harga'!BT31</f>
        <v>406</v>
      </c>
      <c r="HS452" s="523">
        <f t="shared" si="4216"/>
        <v>5139.737805</v>
      </c>
      <c r="HT452" s="523">
        <f t="shared" si="4217"/>
        <v>2.086733549</v>
      </c>
      <c r="HU452" s="524"/>
      <c r="HV452" s="523">
        <f t="shared" si="4218"/>
        <v>0</v>
      </c>
      <c r="HW452" s="524"/>
      <c r="HX452" s="523">
        <f>ADHB!HY452</f>
        <v>0</v>
      </c>
      <c r="HY452" s="523">
        <f t="shared" si="4219"/>
        <v>0</v>
      </c>
      <c r="HZ452" s="523">
        <f t="shared" si="4220"/>
        <v>2.086733549</v>
      </c>
      <c r="IA452" s="524">
        <v>0.36319999999999997</v>
      </c>
      <c r="IB452" s="525">
        <f t="shared" si="4221"/>
        <v>0.757901625</v>
      </c>
      <c r="IC452" s="526">
        <f t="shared" si="4222"/>
        <v>1.328831924</v>
      </c>
      <c r="ID452" s="527"/>
      <c r="IE452" s="520">
        <v>2.0</v>
      </c>
      <c r="IF452" s="521" t="s">
        <v>151</v>
      </c>
      <c r="IG452" s="522" t="s">
        <v>132</v>
      </c>
      <c r="IH452" s="522" t="s">
        <v>150</v>
      </c>
      <c r="II452" s="523">
        <f>'Produksi dan Harga'!BY31</f>
        <v>94</v>
      </c>
      <c r="IJ452" s="523">
        <f t="shared" si="4223"/>
        <v>5139.737805</v>
      </c>
      <c r="IK452" s="523">
        <f t="shared" si="4224"/>
        <v>0.4831353537</v>
      </c>
      <c r="IL452" s="524"/>
      <c r="IM452" s="523">
        <f t="shared" si="4225"/>
        <v>0</v>
      </c>
      <c r="IN452" s="524"/>
      <c r="IO452" s="523">
        <f>ADHB!IP452</f>
        <v>0</v>
      </c>
      <c r="IP452" s="523">
        <f t="shared" si="4226"/>
        <v>0</v>
      </c>
      <c r="IQ452" s="523">
        <f t="shared" si="4227"/>
        <v>0.4831353537</v>
      </c>
      <c r="IR452" s="524">
        <v>0.36319999999999997</v>
      </c>
      <c r="IS452" s="525">
        <f t="shared" si="4228"/>
        <v>0.1754747605</v>
      </c>
      <c r="IT452" s="526">
        <f t="shared" si="4229"/>
        <v>0.3076605932</v>
      </c>
      <c r="IU452" s="527"/>
      <c r="IV452" s="520">
        <v>2.0</v>
      </c>
      <c r="IW452" s="521" t="s">
        <v>151</v>
      </c>
      <c r="IX452" s="522" t="s">
        <v>132</v>
      </c>
      <c r="IY452" s="522" t="s">
        <v>150</v>
      </c>
      <c r="IZ452" s="523">
        <f>'Produksi dan Harga'!CD31</f>
        <v>111</v>
      </c>
      <c r="JA452" s="523">
        <f t="shared" si="4230"/>
        <v>5139.737805</v>
      </c>
      <c r="JB452" s="523">
        <f t="shared" si="4231"/>
        <v>0.5705108964</v>
      </c>
      <c r="JC452" s="524"/>
      <c r="JD452" s="523">
        <f t="shared" si="4232"/>
        <v>0</v>
      </c>
      <c r="JE452" s="524"/>
      <c r="JF452" s="523">
        <f>ADHB!JG452</f>
        <v>0</v>
      </c>
      <c r="JG452" s="523">
        <f t="shared" si="4233"/>
        <v>0</v>
      </c>
      <c r="JH452" s="523">
        <f t="shared" si="4234"/>
        <v>0.5705108964</v>
      </c>
      <c r="JI452" s="524">
        <v>0.36319999999999997</v>
      </c>
      <c r="JJ452" s="525">
        <f t="shared" si="4235"/>
        <v>0.2072095576</v>
      </c>
      <c r="JK452" s="526">
        <f t="shared" si="4236"/>
        <v>0.3633013388</v>
      </c>
      <c r="JL452" s="527"/>
      <c r="JM452" s="520">
        <v>2.0</v>
      </c>
      <c r="JN452" s="521" t="s">
        <v>151</v>
      </c>
      <c r="JO452" s="522" t="s">
        <v>132</v>
      </c>
      <c r="JP452" s="522" t="s">
        <v>150</v>
      </c>
      <c r="JQ452" s="523"/>
      <c r="JR452" s="523">
        <f t="shared" si="4237"/>
        <v>5139.737805</v>
      </c>
      <c r="JS452" s="523">
        <f t="shared" si="4238"/>
        <v>0</v>
      </c>
      <c r="JT452" s="524"/>
      <c r="JU452" s="523">
        <f t="shared" si="4239"/>
        <v>0</v>
      </c>
      <c r="JV452" s="524"/>
      <c r="JW452" s="523" t="str">
        <f>ADHB!LF452</f>
        <v/>
      </c>
      <c r="JX452" s="523">
        <f t="shared" si="4240"/>
        <v>0</v>
      </c>
      <c r="JY452" s="523">
        <f t="shared" si="4241"/>
        <v>0</v>
      </c>
      <c r="JZ452" s="524">
        <v>0.36319999999999997</v>
      </c>
      <c r="KA452" s="525">
        <f t="shared" si="4242"/>
        <v>0</v>
      </c>
      <c r="KB452" s="526">
        <f t="shared" si="4243"/>
        <v>0</v>
      </c>
      <c r="KC452" s="527"/>
      <c r="KD452" s="520">
        <v>2.0</v>
      </c>
      <c r="KE452" s="521" t="s">
        <v>151</v>
      </c>
      <c r="KF452" s="522" t="s">
        <v>132</v>
      </c>
      <c r="KG452" s="522" t="s">
        <v>150</v>
      </c>
      <c r="KH452" s="523"/>
      <c r="KI452" s="523">
        <f t="shared" si="4244"/>
        <v>5139.737805</v>
      </c>
      <c r="KJ452" s="523">
        <f t="shared" si="4245"/>
        <v>0</v>
      </c>
      <c r="KK452" s="524"/>
      <c r="KL452" s="523">
        <f t="shared" si="4246"/>
        <v>0</v>
      </c>
      <c r="KM452" s="524"/>
      <c r="KN452" s="523" t="str">
        <f>ADHB!LW452</f>
        <v/>
      </c>
      <c r="KO452" s="523">
        <f t="shared" si="4247"/>
        <v>0</v>
      </c>
      <c r="KP452" s="523">
        <f t="shared" si="4248"/>
        <v>0</v>
      </c>
      <c r="KQ452" s="524">
        <v>0.36319999999999997</v>
      </c>
      <c r="KR452" s="525">
        <f t="shared" si="4249"/>
        <v>0</v>
      </c>
      <c r="KS452" s="526">
        <f t="shared" si="4250"/>
        <v>0</v>
      </c>
      <c r="KT452" s="527"/>
      <c r="KU452" s="528"/>
    </row>
    <row r="453" ht="15.75" customHeight="1">
      <c r="A453" s="520">
        <v>3.0</v>
      </c>
      <c r="B453" s="521" t="s">
        <v>152</v>
      </c>
      <c r="C453" s="522" t="s">
        <v>132</v>
      </c>
      <c r="D453" s="522" t="s">
        <v>150</v>
      </c>
      <c r="E453" s="523">
        <f>'Produksi dan Harga'!G32</f>
        <v>293</v>
      </c>
      <c r="F453" s="523">
        <v>2421.0696210978326</v>
      </c>
      <c r="G453" s="523">
        <f t="shared" si="4126"/>
        <v>0.709373399</v>
      </c>
      <c r="H453" s="524"/>
      <c r="I453" s="523">
        <f t="shared" si="4127"/>
        <v>0</v>
      </c>
      <c r="J453" s="524"/>
      <c r="K453" s="523">
        <f>ADHB!L453</f>
        <v>0</v>
      </c>
      <c r="L453" s="523">
        <f t="shared" si="4128"/>
        <v>0</v>
      </c>
      <c r="M453" s="523">
        <f t="shared" si="4129"/>
        <v>0.709373399</v>
      </c>
      <c r="N453" s="524">
        <v>0.36319999999999997</v>
      </c>
      <c r="O453" s="525">
        <f t="shared" si="4130"/>
        <v>0.2576444185</v>
      </c>
      <c r="P453" s="526">
        <f t="shared" si="4131"/>
        <v>0.4517289805</v>
      </c>
      <c r="Q453" s="527"/>
      <c r="R453" s="520">
        <v>3.0</v>
      </c>
      <c r="S453" s="521" t="s">
        <v>152</v>
      </c>
      <c r="T453" s="522" t="s">
        <v>132</v>
      </c>
      <c r="U453" s="522" t="s">
        <v>150</v>
      </c>
      <c r="V453" s="523">
        <f>'Produksi dan Harga'!L32</f>
        <v>458</v>
      </c>
      <c r="W453" s="523">
        <f t="shared" si="4132"/>
        <v>2421.069621</v>
      </c>
      <c r="X453" s="523">
        <f t="shared" si="4133"/>
        <v>1.108849886</v>
      </c>
      <c r="Y453" s="524"/>
      <c r="Z453" s="523">
        <f t="shared" si="4134"/>
        <v>0</v>
      </c>
      <c r="AA453" s="524"/>
      <c r="AB453" s="523">
        <f>ADHB!AC453</f>
        <v>0</v>
      </c>
      <c r="AC453" s="523">
        <f t="shared" si="4135"/>
        <v>0</v>
      </c>
      <c r="AD453" s="523">
        <f t="shared" si="4136"/>
        <v>1.108849886</v>
      </c>
      <c r="AE453" s="524">
        <v>0.36319999999999997</v>
      </c>
      <c r="AF453" s="525">
        <f t="shared" si="4137"/>
        <v>0.4027342788</v>
      </c>
      <c r="AG453" s="526">
        <f t="shared" si="4138"/>
        <v>0.7061156077</v>
      </c>
      <c r="AH453" s="527"/>
      <c r="AI453" s="520">
        <v>3.0</v>
      </c>
      <c r="AJ453" s="521" t="s">
        <v>152</v>
      </c>
      <c r="AK453" s="522" t="s">
        <v>132</v>
      </c>
      <c r="AL453" s="522" t="s">
        <v>150</v>
      </c>
      <c r="AM453" s="523">
        <f>'Produksi dan Harga'!Q32</f>
        <v>269</v>
      </c>
      <c r="AN453" s="523">
        <f t="shared" si="4139"/>
        <v>2421.069621</v>
      </c>
      <c r="AO453" s="523">
        <f t="shared" si="4140"/>
        <v>0.6512677281</v>
      </c>
      <c r="AP453" s="524"/>
      <c r="AQ453" s="523">
        <f t="shared" si="4141"/>
        <v>0</v>
      </c>
      <c r="AR453" s="524"/>
      <c r="AS453" s="523">
        <f>ADHB!AT453</f>
        <v>0</v>
      </c>
      <c r="AT453" s="523">
        <f t="shared" si="4142"/>
        <v>0</v>
      </c>
      <c r="AU453" s="523">
        <f t="shared" si="4143"/>
        <v>0.6512677281</v>
      </c>
      <c r="AV453" s="524">
        <v>0.36319999999999997</v>
      </c>
      <c r="AW453" s="525">
        <f t="shared" si="4144"/>
        <v>0.2365404388</v>
      </c>
      <c r="AX453" s="526">
        <f t="shared" si="4145"/>
        <v>0.4147272892</v>
      </c>
      <c r="AY453" s="527"/>
      <c r="AZ453" s="520">
        <v>3.0</v>
      </c>
      <c r="BA453" s="521" t="s">
        <v>152</v>
      </c>
      <c r="BB453" s="522" t="s">
        <v>132</v>
      </c>
      <c r="BC453" s="522" t="s">
        <v>150</v>
      </c>
      <c r="BD453" s="523">
        <f>'Produksi dan Harga'!V32</f>
        <v>340</v>
      </c>
      <c r="BE453" s="523">
        <f t="shared" si="4146"/>
        <v>2421.069621</v>
      </c>
      <c r="BF453" s="523">
        <f t="shared" si="4147"/>
        <v>0.8231636712</v>
      </c>
      <c r="BG453" s="524"/>
      <c r="BH453" s="523">
        <f t="shared" si="4148"/>
        <v>0</v>
      </c>
      <c r="BI453" s="524"/>
      <c r="BJ453" s="523">
        <f>ADHB!BK453</f>
        <v>0</v>
      </c>
      <c r="BK453" s="523">
        <f t="shared" si="4149"/>
        <v>0</v>
      </c>
      <c r="BL453" s="523">
        <f t="shared" si="4150"/>
        <v>0.8231636712</v>
      </c>
      <c r="BM453" s="524">
        <v>0.36319999999999997</v>
      </c>
      <c r="BN453" s="525">
        <f t="shared" si="4151"/>
        <v>0.2989730454</v>
      </c>
      <c r="BO453" s="526">
        <f t="shared" si="4152"/>
        <v>0.5241906258</v>
      </c>
      <c r="BP453" s="527"/>
      <c r="BQ453" s="520">
        <v>3.0</v>
      </c>
      <c r="BR453" s="521" t="s">
        <v>152</v>
      </c>
      <c r="BS453" s="522" t="s">
        <v>132</v>
      </c>
      <c r="BT453" s="522" t="s">
        <v>150</v>
      </c>
      <c r="BU453" s="523">
        <f>'Produksi dan Harga'!AA32</f>
        <v>69</v>
      </c>
      <c r="BV453" s="523">
        <f t="shared" si="4153"/>
        <v>2421.069621</v>
      </c>
      <c r="BW453" s="523">
        <f t="shared" si="4154"/>
        <v>0.1670538039</v>
      </c>
      <c r="BX453" s="524"/>
      <c r="BY453" s="523">
        <f t="shared" si="4155"/>
        <v>0</v>
      </c>
      <c r="BZ453" s="524"/>
      <c r="CA453" s="523">
        <f>ADHB!CB453</f>
        <v>0</v>
      </c>
      <c r="CB453" s="523">
        <f t="shared" si="4156"/>
        <v>0</v>
      </c>
      <c r="CC453" s="523">
        <f t="shared" si="4157"/>
        <v>0.1670538039</v>
      </c>
      <c r="CD453" s="524">
        <v>0.36319999999999997</v>
      </c>
      <c r="CE453" s="525">
        <f t="shared" si="4158"/>
        <v>0.06067394156</v>
      </c>
      <c r="CF453" s="526">
        <f t="shared" si="4159"/>
        <v>0.1063798623</v>
      </c>
      <c r="CG453" s="527"/>
      <c r="CH453" s="520">
        <v>3.0</v>
      </c>
      <c r="CI453" s="521" t="s">
        <v>152</v>
      </c>
      <c r="CJ453" s="522" t="s">
        <v>132</v>
      </c>
      <c r="CK453" s="522" t="s">
        <v>150</v>
      </c>
      <c r="CL453" s="523">
        <f>'Produksi dan Harga'!AF32</f>
        <v>86</v>
      </c>
      <c r="CM453" s="523">
        <f t="shared" si="4160"/>
        <v>2421.069621</v>
      </c>
      <c r="CN453" s="523">
        <f t="shared" si="4161"/>
        <v>0.2082119874</v>
      </c>
      <c r="CO453" s="524"/>
      <c r="CP453" s="523">
        <f t="shared" si="4162"/>
        <v>0</v>
      </c>
      <c r="CQ453" s="524"/>
      <c r="CR453" s="523">
        <f>ADHB!CS453</f>
        <v>0</v>
      </c>
      <c r="CS453" s="523">
        <f t="shared" si="4163"/>
        <v>0</v>
      </c>
      <c r="CT453" s="523">
        <f t="shared" si="4164"/>
        <v>0.2082119874</v>
      </c>
      <c r="CU453" s="524">
        <v>0.36319999999999997</v>
      </c>
      <c r="CV453" s="525">
        <f t="shared" si="4165"/>
        <v>0.07562259383</v>
      </c>
      <c r="CW453" s="526">
        <f t="shared" si="4166"/>
        <v>0.1325893936</v>
      </c>
      <c r="CX453" s="527"/>
      <c r="CY453" s="520">
        <v>3.0</v>
      </c>
      <c r="CZ453" s="521" t="s">
        <v>152</v>
      </c>
      <c r="DA453" s="522" t="s">
        <v>132</v>
      </c>
      <c r="DB453" s="522" t="s">
        <v>150</v>
      </c>
      <c r="DC453" s="523">
        <f>'Produksi dan Harga'!AK32</f>
        <v>294</v>
      </c>
      <c r="DD453" s="523">
        <f t="shared" si="4167"/>
        <v>2421.069621</v>
      </c>
      <c r="DE453" s="523">
        <f t="shared" si="4168"/>
        <v>0.7117944686</v>
      </c>
      <c r="DF453" s="524"/>
      <c r="DG453" s="523">
        <f t="shared" si="4169"/>
        <v>0</v>
      </c>
      <c r="DH453" s="524"/>
      <c r="DI453" s="523">
        <f>ADHB!DJ453</f>
        <v>0</v>
      </c>
      <c r="DJ453" s="523">
        <f t="shared" si="4170"/>
        <v>0</v>
      </c>
      <c r="DK453" s="523">
        <f t="shared" si="4171"/>
        <v>0.7117944686</v>
      </c>
      <c r="DL453" s="524">
        <v>0.36319999999999997</v>
      </c>
      <c r="DM453" s="525">
        <f t="shared" si="4172"/>
        <v>0.258523751</v>
      </c>
      <c r="DN453" s="526">
        <f t="shared" si="4173"/>
        <v>0.4532707176</v>
      </c>
      <c r="DO453" s="527"/>
      <c r="DP453" s="520">
        <v>3.0</v>
      </c>
      <c r="DQ453" s="521" t="s">
        <v>152</v>
      </c>
      <c r="DR453" s="522" t="s">
        <v>132</v>
      </c>
      <c r="DS453" s="522" t="s">
        <v>150</v>
      </c>
      <c r="DT453" s="523">
        <f>'Produksi dan Harga'!AP32</f>
        <v>336</v>
      </c>
      <c r="DU453" s="523">
        <f t="shared" si="4174"/>
        <v>2421.069621</v>
      </c>
      <c r="DV453" s="523">
        <f t="shared" si="4175"/>
        <v>0.8134793927</v>
      </c>
      <c r="DW453" s="524"/>
      <c r="DX453" s="523">
        <f t="shared" si="4176"/>
        <v>0</v>
      </c>
      <c r="DY453" s="524"/>
      <c r="DZ453" s="523">
        <f>ADHB!EA453</f>
        <v>0</v>
      </c>
      <c r="EA453" s="523">
        <f t="shared" si="4177"/>
        <v>0</v>
      </c>
      <c r="EB453" s="523">
        <f t="shared" si="4178"/>
        <v>0.8134793927</v>
      </c>
      <c r="EC453" s="524">
        <v>0.36319999999999997</v>
      </c>
      <c r="ED453" s="525">
        <f t="shared" si="4179"/>
        <v>0.2954557154</v>
      </c>
      <c r="EE453" s="526">
        <f t="shared" si="4180"/>
        <v>0.5180236773</v>
      </c>
      <c r="EF453" s="527"/>
      <c r="EG453" s="520">
        <v>3.0</v>
      </c>
      <c r="EH453" s="521" t="s">
        <v>152</v>
      </c>
      <c r="EI453" s="522" t="s">
        <v>132</v>
      </c>
      <c r="EJ453" s="522" t="s">
        <v>150</v>
      </c>
      <c r="EK453" s="523">
        <f>'Produksi dan Harga'!AU32</f>
        <v>35</v>
      </c>
      <c r="EL453" s="523">
        <f t="shared" si="4181"/>
        <v>2421.069621</v>
      </c>
      <c r="EM453" s="523">
        <f t="shared" si="4182"/>
        <v>0.08473743674</v>
      </c>
      <c r="EN453" s="524"/>
      <c r="EO453" s="523">
        <f t="shared" si="4183"/>
        <v>0</v>
      </c>
      <c r="EP453" s="524"/>
      <c r="EQ453" s="523">
        <f>ADHB!ER453</f>
        <v>0</v>
      </c>
      <c r="ER453" s="523">
        <f t="shared" si="4184"/>
        <v>0</v>
      </c>
      <c r="ES453" s="523">
        <f t="shared" si="4185"/>
        <v>0.08473743674</v>
      </c>
      <c r="ET453" s="524">
        <v>0.36319999999999997</v>
      </c>
      <c r="EU453" s="525">
        <f t="shared" si="4186"/>
        <v>0.03077663702</v>
      </c>
      <c r="EV453" s="526">
        <f t="shared" si="4187"/>
        <v>0.05396079972</v>
      </c>
      <c r="EW453" s="527"/>
      <c r="EX453" s="520">
        <v>3.0</v>
      </c>
      <c r="EY453" s="521" t="s">
        <v>152</v>
      </c>
      <c r="EZ453" s="522" t="s">
        <v>132</v>
      </c>
      <c r="FA453" s="522" t="s">
        <v>150</v>
      </c>
      <c r="FB453" s="523">
        <f>'Produksi dan Harga'!AZ32</f>
        <v>70</v>
      </c>
      <c r="FC453" s="523">
        <f t="shared" si="4188"/>
        <v>2421.069621</v>
      </c>
      <c r="FD453" s="523">
        <f t="shared" si="4189"/>
        <v>0.1694748735</v>
      </c>
      <c r="FE453" s="524"/>
      <c r="FF453" s="523">
        <f t="shared" si="4190"/>
        <v>0</v>
      </c>
      <c r="FG453" s="524"/>
      <c r="FH453" s="523">
        <f>ADHB!FI453</f>
        <v>0</v>
      </c>
      <c r="FI453" s="523">
        <f t="shared" si="4191"/>
        <v>0</v>
      </c>
      <c r="FJ453" s="523">
        <f t="shared" si="4192"/>
        <v>0.1694748735</v>
      </c>
      <c r="FK453" s="524">
        <v>0.36319999999999997</v>
      </c>
      <c r="FL453" s="525">
        <f t="shared" si="4193"/>
        <v>0.06155327405</v>
      </c>
      <c r="FM453" s="526">
        <f t="shared" si="4194"/>
        <v>0.1079215994</v>
      </c>
      <c r="FN453" s="527"/>
      <c r="FO453" s="520">
        <v>3.0</v>
      </c>
      <c r="FP453" s="521" t="s">
        <v>152</v>
      </c>
      <c r="FQ453" s="522" t="s">
        <v>132</v>
      </c>
      <c r="FR453" s="522" t="s">
        <v>150</v>
      </c>
      <c r="FS453" s="523">
        <f>'Produksi dan Harga'!BE32</f>
        <v>54</v>
      </c>
      <c r="FT453" s="523">
        <f t="shared" si="4195"/>
        <v>2421.069621</v>
      </c>
      <c r="FU453" s="523">
        <f t="shared" si="4196"/>
        <v>0.1307377595</v>
      </c>
      <c r="FV453" s="524"/>
      <c r="FW453" s="523">
        <f t="shared" si="4197"/>
        <v>0</v>
      </c>
      <c r="FX453" s="524"/>
      <c r="FY453" s="523">
        <f>ADHB!FZ453</f>
        <v>0</v>
      </c>
      <c r="FZ453" s="523">
        <f t="shared" si="4198"/>
        <v>0</v>
      </c>
      <c r="GA453" s="523">
        <f t="shared" si="4199"/>
        <v>0.1307377595</v>
      </c>
      <c r="GB453" s="524">
        <v>0.36319999999999997</v>
      </c>
      <c r="GC453" s="525">
        <f t="shared" si="4200"/>
        <v>0.04748395426</v>
      </c>
      <c r="GD453" s="526">
        <f t="shared" si="4201"/>
        <v>0.08325380527</v>
      </c>
      <c r="GE453" s="527"/>
      <c r="GF453" s="520">
        <v>3.0</v>
      </c>
      <c r="GG453" s="521" t="s">
        <v>152</v>
      </c>
      <c r="GH453" s="522" t="s">
        <v>132</v>
      </c>
      <c r="GI453" s="522" t="s">
        <v>150</v>
      </c>
      <c r="GJ453" s="523">
        <f>'Produksi dan Harga'!BJ32</f>
        <v>0</v>
      </c>
      <c r="GK453" s="523">
        <f t="shared" si="4202"/>
        <v>2421.069621</v>
      </c>
      <c r="GL453" s="523">
        <f t="shared" si="4203"/>
        <v>0</v>
      </c>
      <c r="GM453" s="524"/>
      <c r="GN453" s="523">
        <f t="shared" si="4204"/>
        <v>0</v>
      </c>
      <c r="GO453" s="524"/>
      <c r="GP453" s="523">
        <f>ADHB!GQ453</f>
        <v>0</v>
      </c>
      <c r="GQ453" s="523">
        <f t="shared" si="4205"/>
        <v>0</v>
      </c>
      <c r="GR453" s="523">
        <f t="shared" si="4206"/>
        <v>0</v>
      </c>
      <c r="GS453" s="524">
        <v>0.36319999999999997</v>
      </c>
      <c r="GT453" s="525">
        <f t="shared" si="4207"/>
        <v>0</v>
      </c>
      <c r="GU453" s="526">
        <f t="shared" si="4208"/>
        <v>0</v>
      </c>
      <c r="GV453" s="527"/>
      <c r="GW453" s="520">
        <v>3.0</v>
      </c>
      <c r="GX453" s="521" t="s">
        <v>152</v>
      </c>
      <c r="GY453" s="522" t="s">
        <v>132</v>
      </c>
      <c r="GZ453" s="522" t="s">
        <v>150</v>
      </c>
      <c r="HA453" s="523" t="str">
        <f>'Produksi dan Harga'!BO32</f>
        <v/>
      </c>
      <c r="HB453" s="523">
        <f t="shared" si="4209"/>
        <v>2421.069621</v>
      </c>
      <c r="HC453" s="523">
        <f t="shared" si="4210"/>
        <v>0</v>
      </c>
      <c r="HD453" s="524"/>
      <c r="HE453" s="523">
        <f t="shared" si="4211"/>
        <v>0</v>
      </c>
      <c r="HF453" s="524"/>
      <c r="HG453" s="523">
        <f>ADHB!HH453</f>
        <v>0</v>
      </c>
      <c r="HH453" s="523">
        <f t="shared" si="4212"/>
        <v>0</v>
      </c>
      <c r="HI453" s="523">
        <f t="shared" si="4213"/>
        <v>0</v>
      </c>
      <c r="HJ453" s="524">
        <v>0.36319999999999997</v>
      </c>
      <c r="HK453" s="525">
        <f t="shared" si="4214"/>
        <v>0</v>
      </c>
      <c r="HL453" s="526">
        <f t="shared" si="4215"/>
        <v>0</v>
      </c>
      <c r="HM453" s="527"/>
      <c r="HN453" s="520">
        <v>3.0</v>
      </c>
      <c r="HO453" s="521" t="s">
        <v>152</v>
      </c>
      <c r="HP453" s="522" t="s">
        <v>132</v>
      </c>
      <c r="HQ453" s="522" t="s">
        <v>150</v>
      </c>
      <c r="HR453" s="523" t="str">
        <f>'Produksi dan Harga'!BT32</f>
        <v/>
      </c>
      <c r="HS453" s="523">
        <f t="shared" si="4216"/>
        <v>2421.069621</v>
      </c>
      <c r="HT453" s="523">
        <f t="shared" si="4217"/>
        <v>0</v>
      </c>
      <c r="HU453" s="524"/>
      <c r="HV453" s="523">
        <f t="shared" si="4218"/>
        <v>0</v>
      </c>
      <c r="HW453" s="524"/>
      <c r="HX453" s="523">
        <f>ADHB!HY453</f>
        <v>0</v>
      </c>
      <c r="HY453" s="523">
        <f t="shared" si="4219"/>
        <v>0</v>
      </c>
      <c r="HZ453" s="523">
        <f t="shared" si="4220"/>
        <v>0</v>
      </c>
      <c r="IA453" s="524">
        <v>0.36319999999999997</v>
      </c>
      <c r="IB453" s="525">
        <f t="shared" si="4221"/>
        <v>0</v>
      </c>
      <c r="IC453" s="526">
        <f t="shared" si="4222"/>
        <v>0</v>
      </c>
      <c r="ID453" s="527"/>
      <c r="IE453" s="520">
        <v>3.0</v>
      </c>
      <c r="IF453" s="521" t="s">
        <v>152</v>
      </c>
      <c r="IG453" s="522" t="s">
        <v>132</v>
      </c>
      <c r="IH453" s="522" t="s">
        <v>150</v>
      </c>
      <c r="II453" s="523" t="str">
        <f>'Produksi dan Harga'!BY32</f>
        <v/>
      </c>
      <c r="IJ453" s="523">
        <f t="shared" si="4223"/>
        <v>2421.069621</v>
      </c>
      <c r="IK453" s="523">
        <f t="shared" si="4224"/>
        <v>0</v>
      </c>
      <c r="IL453" s="524"/>
      <c r="IM453" s="523">
        <f t="shared" si="4225"/>
        <v>0</v>
      </c>
      <c r="IN453" s="524"/>
      <c r="IO453" s="523">
        <f>ADHB!IP453</f>
        <v>0</v>
      </c>
      <c r="IP453" s="523">
        <f t="shared" si="4226"/>
        <v>0</v>
      </c>
      <c r="IQ453" s="523">
        <f t="shared" si="4227"/>
        <v>0</v>
      </c>
      <c r="IR453" s="524">
        <v>0.36319999999999997</v>
      </c>
      <c r="IS453" s="525">
        <f t="shared" si="4228"/>
        <v>0</v>
      </c>
      <c r="IT453" s="526">
        <f t="shared" si="4229"/>
        <v>0</v>
      </c>
      <c r="IU453" s="527"/>
      <c r="IV453" s="520">
        <v>3.0</v>
      </c>
      <c r="IW453" s="521" t="s">
        <v>152</v>
      </c>
      <c r="IX453" s="522" t="s">
        <v>132</v>
      </c>
      <c r="IY453" s="522" t="s">
        <v>150</v>
      </c>
      <c r="IZ453" s="523" t="str">
        <f>'Produksi dan Harga'!CD32</f>
        <v/>
      </c>
      <c r="JA453" s="523">
        <f t="shared" si="4230"/>
        <v>2421.069621</v>
      </c>
      <c r="JB453" s="523">
        <f t="shared" si="4231"/>
        <v>0</v>
      </c>
      <c r="JC453" s="524"/>
      <c r="JD453" s="523">
        <f t="shared" si="4232"/>
        <v>0</v>
      </c>
      <c r="JE453" s="524"/>
      <c r="JF453" s="523">
        <f>ADHB!JG453</f>
        <v>0</v>
      </c>
      <c r="JG453" s="523">
        <f t="shared" si="4233"/>
        <v>0</v>
      </c>
      <c r="JH453" s="523">
        <f t="shared" si="4234"/>
        <v>0</v>
      </c>
      <c r="JI453" s="524">
        <v>0.36319999999999997</v>
      </c>
      <c r="JJ453" s="525">
        <f t="shared" si="4235"/>
        <v>0</v>
      </c>
      <c r="JK453" s="526">
        <f t="shared" si="4236"/>
        <v>0</v>
      </c>
      <c r="JL453" s="527"/>
      <c r="JM453" s="520">
        <v>3.0</v>
      </c>
      <c r="JN453" s="521" t="s">
        <v>152</v>
      </c>
      <c r="JO453" s="522" t="s">
        <v>132</v>
      </c>
      <c r="JP453" s="522" t="s">
        <v>150</v>
      </c>
      <c r="JQ453" s="523"/>
      <c r="JR453" s="523">
        <f t="shared" si="4237"/>
        <v>2421.069621</v>
      </c>
      <c r="JS453" s="523">
        <f t="shared" si="4238"/>
        <v>0</v>
      </c>
      <c r="JT453" s="524"/>
      <c r="JU453" s="523">
        <f t="shared" si="4239"/>
        <v>0</v>
      </c>
      <c r="JV453" s="524"/>
      <c r="JW453" s="523" t="str">
        <f>ADHB!LF453</f>
        <v/>
      </c>
      <c r="JX453" s="523">
        <f t="shared" si="4240"/>
        <v>0</v>
      </c>
      <c r="JY453" s="523">
        <f t="shared" si="4241"/>
        <v>0</v>
      </c>
      <c r="JZ453" s="524">
        <v>0.36319999999999997</v>
      </c>
      <c r="KA453" s="525">
        <f t="shared" si="4242"/>
        <v>0</v>
      </c>
      <c r="KB453" s="526">
        <f t="shared" si="4243"/>
        <v>0</v>
      </c>
      <c r="KC453" s="527"/>
      <c r="KD453" s="520">
        <v>3.0</v>
      </c>
      <c r="KE453" s="521" t="s">
        <v>152</v>
      </c>
      <c r="KF453" s="522" t="s">
        <v>132</v>
      </c>
      <c r="KG453" s="522" t="s">
        <v>150</v>
      </c>
      <c r="KH453" s="523"/>
      <c r="KI453" s="523">
        <f t="shared" si="4244"/>
        <v>2421.069621</v>
      </c>
      <c r="KJ453" s="523">
        <f t="shared" si="4245"/>
        <v>0</v>
      </c>
      <c r="KK453" s="524"/>
      <c r="KL453" s="523">
        <f t="shared" si="4246"/>
        <v>0</v>
      </c>
      <c r="KM453" s="524"/>
      <c r="KN453" s="523" t="str">
        <f>ADHB!LW453</f>
        <v/>
      </c>
      <c r="KO453" s="523">
        <f t="shared" si="4247"/>
        <v>0</v>
      </c>
      <c r="KP453" s="523">
        <f t="shared" si="4248"/>
        <v>0</v>
      </c>
      <c r="KQ453" s="524">
        <v>0.36319999999999997</v>
      </c>
      <c r="KR453" s="525">
        <f t="shared" si="4249"/>
        <v>0</v>
      </c>
      <c r="KS453" s="526">
        <f t="shared" si="4250"/>
        <v>0</v>
      </c>
      <c r="KT453" s="527"/>
      <c r="KU453" s="528"/>
    </row>
    <row r="454" ht="15.75" customHeight="1">
      <c r="A454" s="520">
        <v>4.0</v>
      </c>
      <c r="B454" s="521" t="s">
        <v>153</v>
      </c>
      <c r="C454" s="522" t="s">
        <v>132</v>
      </c>
      <c r="D454" s="522" t="s">
        <v>150</v>
      </c>
      <c r="E454" s="523">
        <f>'Produksi dan Harga'!G33</f>
        <v>467</v>
      </c>
      <c r="F454" s="523">
        <v>2915.860260663422</v>
      </c>
      <c r="G454" s="523">
        <f t="shared" si="4126"/>
        <v>1.361706742</v>
      </c>
      <c r="H454" s="524"/>
      <c r="I454" s="523">
        <f t="shared" si="4127"/>
        <v>0</v>
      </c>
      <c r="J454" s="524"/>
      <c r="K454" s="523">
        <f>ADHB!L454</f>
        <v>0</v>
      </c>
      <c r="L454" s="523">
        <f t="shared" si="4128"/>
        <v>0</v>
      </c>
      <c r="M454" s="523">
        <f t="shared" si="4129"/>
        <v>1.361706742</v>
      </c>
      <c r="N454" s="524">
        <v>0.36319999999999997</v>
      </c>
      <c r="O454" s="525">
        <f t="shared" si="4130"/>
        <v>0.4945718886</v>
      </c>
      <c r="P454" s="526">
        <f t="shared" si="4131"/>
        <v>0.8671348531</v>
      </c>
      <c r="Q454" s="527"/>
      <c r="R454" s="520">
        <v>4.0</v>
      </c>
      <c r="S454" s="521" t="s">
        <v>153</v>
      </c>
      <c r="T454" s="522" t="s">
        <v>132</v>
      </c>
      <c r="U454" s="522" t="s">
        <v>150</v>
      </c>
      <c r="V454" s="523">
        <f>'Produksi dan Harga'!L33</f>
        <v>8772</v>
      </c>
      <c r="W454" s="523">
        <f t="shared" si="4132"/>
        <v>2915.860261</v>
      </c>
      <c r="X454" s="523">
        <f t="shared" si="4133"/>
        <v>25.57792621</v>
      </c>
      <c r="Y454" s="524"/>
      <c r="Z454" s="523">
        <f t="shared" si="4134"/>
        <v>0</v>
      </c>
      <c r="AA454" s="524"/>
      <c r="AB454" s="523">
        <f>ADHB!AC454</f>
        <v>0</v>
      </c>
      <c r="AC454" s="523">
        <f t="shared" si="4135"/>
        <v>0</v>
      </c>
      <c r="AD454" s="523">
        <f t="shared" si="4136"/>
        <v>25.57792621</v>
      </c>
      <c r="AE454" s="524">
        <v>0.36319999999999997</v>
      </c>
      <c r="AF454" s="525">
        <f t="shared" si="4137"/>
        <v>9.289902798</v>
      </c>
      <c r="AG454" s="526">
        <f t="shared" si="4138"/>
        <v>16.28802341</v>
      </c>
      <c r="AH454" s="527"/>
      <c r="AI454" s="520">
        <v>4.0</v>
      </c>
      <c r="AJ454" s="521" t="s">
        <v>153</v>
      </c>
      <c r="AK454" s="522" t="s">
        <v>132</v>
      </c>
      <c r="AL454" s="522" t="s">
        <v>150</v>
      </c>
      <c r="AM454" s="523">
        <f>'Produksi dan Harga'!Q33</f>
        <v>205</v>
      </c>
      <c r="AN454" s="523">
        <f t="shared" si="4139"/>
        <v>2915.860261</v>
      </c>
      <c r="AO454" s="523">
        <f t="shared" si="4140"/>
        <v>0.5977513534</v>
      </c>
      <c r="AP454" s="524"/>
      <c r="AQ454" s="523">
        <f t="shared" si="4141"/>
        <v>0</v>
      </c>
      <c r="AR454" s="524"/>
      <c r="AS454" s="523">
        <f>ADHB!AT454</f>
        <v>0</v>
      </c>
      <c r="AT454" s="523">
        <f t="shared" si="4142"/>
        <v>0</v>
      </c>
      <c r="AU454" s="523">
        <f t="shared" si="4143"/>
        <v>0.5977513534</v>
      </c>
      <c r="AV454" s="524">
        <v>0.36319999999999997</v>
      </c>
      <c r="AW454" s="525">
        <f t="shared" si="4144"/>
        <v>0.2171032916</v>
      </c>
      <c r="AX454" s="526">
        <f t="shared" si="4145"/>
        <v>0.3806480619</v>
      </c>
      <c r="AY454" s="527"/>
      <c r="AZ454" s="520">
        <v>4.0</v>
      </c>
      <c r="BA454" s="521" t="s">
        <v>153</v>
      </c>
      <c r="BB454" s="522" t="s">
        <v>132</v>
      </c>
      <c r="BC454" s="522" t="s">
        <v>150</v>
      </c>
      <c r="BD454" s="523">
        <f>'Produksi dan Harga'!V33</f>
        <v>41</v>
      </c>
      <c r="BE454" s="523">
        <f t="shared" si="4146"/>
        <v>2915.860261</v>
      </c>
      <c r="BF454" s="523">
        <f t="shared" si="4147"/>
        <v>0.1195502707</v>
      </c>
      <c r="BG454" s="524"/>
      <c r="BH454" s="523">
        <f t="shared" si="4148"/>
        <v>0</v>
      </c>
      <c r="BI454" s="524"/>
      <c r="BJ454" s="523">
        <f>ADHB!BK454</f>
        <v>0</v>
      </c>
      <c r="BK454" s="523">
        <f t="shared" si="4149"/>
        <v>0</v>
      </c>
      <c r="BL454" s="523">
        <f t="shared" si="4150"/>
        <v>0.1195502707</v>
      </c>
      <c r="BM454" s="524">
        <v>0.36319999999999997</v>
      </c>
      <c r="BN454" s="525">
        <f t="shared" si="4151"/>
        <v>0.04342065831</v>
      </c>
      <c r="BO454" s="526">
        <f t="shared" si="4152"/>
        <v>0.07612961237</v>
      </c>
      <c r="BP454" s="527"/>
      <c r="BQ454" s="520">
        <v>4.0</v>
      </c>
      <c r="BR454" s="521" t="s">
        <v>153</v>
      </c>
      <c r="BS454" s="522" t="s">
        <v>132</v>
      </c>
      <c r="BT454" s="522" t="s">
        <v>150</v>
      </c>
      <c r="BU454" s="523">
        <f>'Produksi dan Harga'!AA33</f>
        <v>116</v>
      </c>
      <c r="BV454" s="523">
        <f t="shared" si="4153"/>
        <v>2915.860261</v>
      </c>
      <c r="BW454" s="523">
        <f t="shared" si="4154"/>
        <v>0.3382397902</v>
      </c>
      <c r="BX454" s="524"/>
      <c r="BY454" s="523">
        <f t="shared" si="4155"/>
        <v>0</v>
      </c>
      <c r="BZ454" s="524"/>
      <c r="CA454" s="523">
        <f>ADHB!CB454</f>
        <v>0</v>
      </c>
      <c r="CB454" s="523">
        <f t="shared" si="4156"/>
        <v>0</v>
      </c>
      <c r="CC454" s="523">
        <f t="shared" si="4157"/>
        <v>0.3382397902</v>
      </c>
      <c r="CD454" s="524">
        <v>0.36319999999999997</v>
      </c>
      <c r="CE454" s="525">
        <f t="shared" si="4158"/>
        <v>0.1228486918</v>
      </c>
      <c r="CF454" s="526">
        <f t="shared" si="4159"/>
        <v>0.2153910984</v>
      </c>
      <c r="CG454" s="527"/>
      <c r="CH454" s="520">
        <v>4.0</v>
      </c>
      <c r="CI454" s="521" t="s">
        <v>153</v>
      </c>
      <c r="CJ454" s="522" t="s">
        <v>132</v>
      </c>
      <c r="CK454" s="522" t="s">
        <v>150</v>
      </c>
      <c r="CL454" s="523">
        <f>'Produksi dan Harga'!AF33</f>
        <v>100</v>
      </c>
      <c r="CM454" s="523">
        <f t="shared" si="4160"/>
        <v>2915.860261</v>
      </c>
      <c r="CN454" s="523">
        <f t="shared" si="4161"/>
        <v>0.2915860261</v>
      </c>
      <c r="CO454" s="524"/>
      <c r="CP454" s="523">
        <f t="shared" si="4162"/>
        <v>0</v>
      </c>
      <c r="CQ454" s="524"/>
      <c r="CR454" s="523">
        <f>ADHB!CS454</f>
        <v>0</v>
      </c>
      <c r="CS454" s="523">
        <f t="shared" si="4163"/>
        <v>0</v>
      </c>
      <c r="CT454" s="523">
        <f t="shared" si="4164"/>
        <v>0.2915860261</v>
      </c>
      <c r="CU454" s="524">
        <v>0.36319999999999997</v>
      </c>
      <c r="CV454" s="525">
        <f t="shared" si="4165"/>
        <v>0.1059040447</v>
      </c>
      <c r="CW454" s="526">
        <f t="shared" si="4166"/>
        <v>0.1856819814</v>
      </c>
      <c r="CX454" s="527"/>
      <c r="CY454" s="520">
        <v>4.0</v>
      </c>
      <c r="CZ454" s="521" t="s">
        <v>153</v>
      </c>
      <c r="DA454" s="522" t="s">
        <v>132</v>
      </c>
      <c r="DB454" s="522" t="s">
        <v>150</v>
      </c>
      <c r="DC454" s="523">
        <f>'Produksi dan Harga'!AK33</f>
        <v>273</v>
      </c>
      <c r="DD454" s="523">
        <f t="shared" si="4167"/>
        <v>2915.860261</v>
      </c>
      <c r="DE454" s="523">
        <f t="shared" si="4168"/>
        <v>0.7960298512</v>
      </c>
      <c r="DF454" s="524"/>
      <c r="DG454" s="523">
        <f t="shared" si="4169"/>
        <v>0</v>
      </c>
      <c r="DH454" s="524"/>
      <c r="DI454" s="523">
        <f>ADHB!DJ454</f>
        <v>0</v>
      </c>
      <c r="DJ454" s="523">
        <f t="shared" si="4170"/>
        <v>0</v>
      </c>
      <c r="DK454" s="523">
        <f t="shared" si="4171"/>
        <v>0.7960298512</v>
      </c>
      <c r="DL454" s="524">
        <v>0.36319999999999997</v>
      </c>
      <c r="DM454" s="525">
        <f t="shared" si="4172"/>
        <v>0.2891180419</v>
      </c>
      <c r="DN454" s="526">
        <f t="shared" si="4173"/>
        <v>0.5069118092</v>
      </c>
      <c r="DO454" s="527"/>
      <c r="DP454" s="520">
        <v>4.0</v>
      </c>
      <c r="DQ454" s="521" t="s">
        <v>153</v>
      </c>
      <c r="DR454" s="522" t="s">
        <v>132</v>
      </c>
      <c r="DS454" s="522" t="s">
        <v>150</v>
      </c>
      <c r="DT454" s="523">
        <f>'Produksi dan Harga'!AP33</f>
        <v>450</v>
      </c>
      <c r="DU454" s="523">
        <f t="shared" si="4174"/>
        <v>2915.860261</v>
      </c>
      <c r="DV454" s="523">
        <f t="shared" si="4175"/>
        <v>1.312137117</v>
      </c>
      <c r="DW454" s="524"/>
      <c r="DX454" s="523">
        <f t="shared" si="4176"/>
        <v>0</v>
      </c>
      <c r="DY454" s="524"/>
      <c r="DZ454" s="523">
        <f>ADHB!EA454</f>
        <v>0</v>
      </c>
      <c r="EA454" s="523">
        <f t="shared" si="4177"/>
        <v>0</v>
      </c>
      <c r="EB454" s="523">
        <f t="shared" si="4178"/>
        <v>1.312137117</v>
      </c>
      <c r="EC454" s="524">
        <v>0.36319999999999997</v>
      </c>
      <c r="ED454" s="525">
        <f t="shared" si="4179"/>
        <v>0.476568201</v>
      </c>
      <c r="EE454" s="526">
        <f t="shared" si="4180"/>
        <v>0.8355689163</v>
      </c>
      <c r="EF454" s="527"/>
      <c r="EG454" s="520">
        <v>4.0</v>
      </c>
      <c r="EH454" s="521" t="s">
        <v>153</v>
      </c>
      <c r="EI454" s="522" t="s">
        <v>132</v>
      </c>
      <c r="EJ454" s="522" t="s">
        <v>150</v>
      </c>
      <c r="EK454" s="523">
        <f>'Produksi dan Harga'!AU33</f>
        <v>45</v>
      </c>
      <c r="EL454" s="523">
        <f t="shared" si="4181"/>
        <v>2915.860261</v>
      </c>
      <c r="EM454" s="523">
        <f t="shared" si="4182"/>
        <v>0.1312137117</v>
      </c>
      <c r="EN454" s="524"/>
      <c r="EO454" s="523">
        <f t="shared" si="4183"/>
        <v>0</v>
      </c>
      <c r="EP454" s="524"/>
      <c r="EQ454" s="523">
        <f>ADHB!ER454</f>
        <v>0</v>
      </c>
      <c r="ER454" s="523">
        <f t="shared" si="4184"/>
        <v>0</v>
      </c>
      <c r="ES454" s="523">
        <f t="shared" si="4185"/>
        <v>0.1312137117</v>
      </c>
      <c r="ET454" s="524">
        <v>0.36319999999999997</v>
      </c>
      <c r="EU454" s="525">
        <f t="shared" si="4186"/>
        <v>0.0476568201</v>
      </c>
      <c r="EV454" s="526">
        <f t="shared" si="4187"/>
        <v>0.08355689163</v>
      </c>
      <c r="EW454" s="527"/>
      <c r="EX454" s="520">
        <v>4.0</v>
      </c>
      <c r="EY454" s="521" t="s">
        <v>153</v>
      </c>
      <c r="EZ454" s="522" t="s">
        <v>132</v>
      </c>
      <c r="FA454" s="522" t="s">
        <v>150</v>
      </c>
      <c r="FB454" s="523">
        <f>'Produksi dan Harga'!AZ33</f>
        <v>65</v>
      </c>
      <c r="FC454" s="523">
        <f t="shared" si="4188"/>
        <v>2915.860261</v>
      </c>
      <c r="FD454" s="523">
        <f t="shared" si="4189"/>
        <v>0.1895309169</v>
      </c>
      <c r="FE454" s="524"/>
      <c r="FF454" s="523">
        <f t="shared" si="4190"/>
        <v>0</v>
      </c>
      <c r="FG454" s="524"/>
      <c r="FH454" s="523">
        <f>ADHB!FI454</f>
        <v>0</v>
      </c>
      <c r="FI454" s="523">
        <f t="shared" si="4191"/>
        <v>0</v>
      </c>
      <c r="FJ454" s="523">
        <f t="shared" si="4192"/>
        <v>0.1895309169</v>
      </c>
      <c r="FK454" s="524">
        <v>0.36319999999999997</v>
      </c>
      <c r="FL454" s="525">
        <f t="shared" si="4193"/>
        <v>0.06883762903</v>
      </c>
      <c r="FM454" s="526">
        <f t="shared" si="4194"/>
        <v>0.1206932879</v>
      </c>
      <c r="FN454" s="527"/>
      <c r="FO454" s="520">
        <v>4.0</v>
      </c>
      <c r="FP454" s="521" t="s">
        <v>153</v>
      </c>
      <c r="FQ454" s="522" t="s">
        <v>132</v>
      </c>
      <c r="FR454" s="522" t="s">
        <v>150</v>
      </c>
      <c r="FS454" s="523">
        <f>'Produksi dan Harga'!BE33</f>
        <v>210</v>
      </c>
      <c r="FT454" s="523">
        <f t="shared" si="4195"/>
        <v>2915.860261</v>
      </c>
      <c r="FU454" s="523">
        <f t="shared" si="4196"/>
        <v>0.6123306547</v>
      </c>
      <c r="FV454" s="524"/>
      <c r="FW454" s="523">
        <f t="shared" si="4197"/>
        <v>0</v>
      </c>
      <c r="FX454" s="524"/>
      <c r="FY454" s="523">
        <f>ADHB!FZ454</f>
        <v>0</v>
      </c>
      <c r="FZ454" s="523">
        <f t="shared" si="4198"/>
        <v>0</v>
      </c>
      <c r="GA454" s="523">
        <f t="shared" si="4199"/>
        <v>0.6123306547</v>
      </c>
      <c r="GB454" s="524">
        <v>0.36319999999999997</v>
      </c>
      <c r="GC454" s="525">
        <f t="shared" si="4200"/>
        <v>0.2223984938</v>
      </c>
      <c r="GD454" s="526">
        <f t="shared" si="4201"/>
        <v>0.3899321609</v>
      </c>
      <c r="GE454" s="527"/>
      <c r="GF454" s="520">
        <v>4.0</v>
      </c>
      <c r="GG454" s="521" t="s">
        <v>153</v>
      </c>
      <c r="GH454" s="522" t="s">
        <v>132</v>
      </c>
      <c r="GI454" s="522" t="s">
        <v>150</v>
      </c>
      <c r="GJ454" s="523">
        <f>'Produksi dan Harga'!BJ33</f>
        <v>286</v>
      </c>
      <c r="GK454" s="523">
        <f t="shared" si="4202"/>
        <v>2915.860261</v>
      </c>
      <c r="GL454" s="523">
        <f t="shared" si="4203"/>
        <v>0.8339360345</v>
      </c>
      <c r="GM454" s="524"/>
      <c r="GN454" s="523">
        <f t="shared" si="4204"/>
        <v>0</v>
      </c>
      <c r="GO454" s="524"/>
      <c r="GP454" s="523">
        <f>ADHB!GQ454</f>
        <v>0</v>
      </c>
      <c r="GQ454" s="523">
        <f t="shared" si="4205"/>
        <v>0</v>
      </c>
      <c r="GR454" s="523">
        <f t="shared" si="4206"/>
        <v>0.8339360345</v>
      </c>
      <c r="GS454" s="524">
        <v>0.36319999999999997</v>
      </c>
      <c r="GT454" s="525">
        <f t="shared" si="4207"/>
        <v>0.3028855677</v>
      </c>
      <c r="GU454" s="526">
        <f t="shared" si="4208"/>
        <v>0.5310504668</v>
      </c>
      <c r="GV454" s="527"/>
      <c r="GW454" s="520">
        <v>4.0</v>
      </c>
      <c r="GX454" s="521" t="s">
        <v>153</v>
      </c>
      <c r="GY454" s="522" t="s">
        <v>132</v>
      </c>
      <c r="GZ454" s="522" t="s">
        <v>150</v>
      </c>
      <c r="HA454" s="523">
        <f>'Produksi dan Harga'!BO33</f>
        <v>1154</v>
      </c>
      <c r="HB454" s="523">
        <f t="shared" si="4209"/>
        <v>2915.860261</v>
      </c>
      <c r="HC454" s="523">
        <f t="shared" si="4210"/>
        <v>3.364902741</v>
      </c>
      <c r="HD454" s="524"/>
      <c r="HE454" s="523">
        <f t="shared" si="4211"/>
        <v>0</v>
      </c>
      <c r="HF454" s="524"/>
      <c r="HG454" s="523">
        <f>ADHB!HH454</f>
        <v>0</v>
      </c>
      <c r="HH454" s="523">
        <f t="shared" si="4212"/>
        <v>0</v>
      </c>
      <c r="HI454" s="523">
        <f t="shared" si="4213"/>
        <v>3.364902741</v>
      </c>
      <c r="HJ454" s="524">
        <v>0.36319999999999997</v>
      </c>
      <c r="HK454" s="525">
        <f t="shared" si="4214"/>
        <v>1.222132675</v>
      </c>
      <c r="HL454" s="526">
        <f t="shared" si="4215"/>
        <v>2.142770065</v>
      </c>
      <c r="HM454" s="527"/>
      <c r="HN454" s="520">
        <v>4.0</v>
      </c>
      <c r="HO454" s="521" t="s">
        <v>153</v>
      </c>
      <c r="HP454" s="522" t="s">
        <v>132</v>
      </c>
      <c r="HQ454" s="522" t="s">
        <v>150</v>
      </c>
      <c r="HR454" s="523">
        <f>'Produksi dan Harga'!BT33</f>
        <v>404</v>
      </c>
      <c r="HS454" s="523">
        <f t="shared" si="4216"/>
        <v>2915.860261</v>
      </c>
      <c r="HT454" s="523">
        <f t="shared" si="4217"/>
        <v>1.178007545</v>
      </c>
      <c r="HU454" s="524"/>
      <c r="HV454" s="523">
        <f t="shared" si="4218"/>
        <v>0</v>
      </c>
      <c r="HW454" s="524"/>
      <c r="HX454" s="523">
        <f>ADHB!HY454</f>
        <v>0</v>
      </c>
      <c r="HY454" s="523">
        <f t="shared" si="4219"/>
        <v>0</v>
      </c>
      <c r="HZ454" s="523">
        <f t="shared" si="4220"/>
        <v>1.178007545</v>
      </c>
      <c r="IA454" s="524">
        <v>0.36319999999999997</v>
      </c>
      <c r="IB454" s="525">
        <f t="shared" si="4221"/>
        <v>0.4278523405</v>
      </c>
      <c r="IC454" s="526">
        <f t="shared" si="4222"/>
        <v>0.7501552049</v>
      </c>
      <c r="ID454" s="527"/>
      <c r="IE454" s="520">
        <v>4.0</v>
      </c>
      <c r="IF454" s="521" t="s">
        <v>153</v>
      </c>
      <c r="IG454" s="522" t="s">
        <v>132</v>
      </c>
      <c r="IH454" s="522" t="s">
        <v>150</v>
      </c>
      <c r="II454" s="523">
        <f>'Produksi dan Harga'!BY33</f>
        <v>6</v>
      </c>
      <c r="IJ454" s="523">
        <f t="shared" si="4223"/>
        <v>2915.860261</v>
      </c>
      <c r="IK454" s="523">
        <f t="shared" si="4224"/>
        <v>0.01749516156</v>
      </c>
      <c r="IL454" s="524"/>
      <c r="IM454" s="523">
        <f t="shared" si="4225"/>
        <v>0</v>
      </c>
      <c r="IN454" s="524"/>
      <c r="IO454" s="523">
        <f>ADHB!IP454</f>
        <v>0</v>
      </c>
      <c r="IP454" s="523">
        <f t="shared" si="4226"/>
        <v>0</v>
      </c>
      <c r="IQ454" s="523">
        <f t="shared" si="4227"/>
        <v>0.01749516156</v>
      </c>
      <c r="IR454" s="524">
        <v>0.36319999999999997</v>
      </c>
      <c r="IS454" s="525">
        <f t="shared" si="4228"/>
        <v>0.00635424268</v>
      </c>
      <c r="IT454" s="526">
        <f t="shared" si="4229"/>
        <v>0.01114091888</v>
      </c>
      <c r="IU454" s="527"/>
      <c r="IV454" s="520">
        <v>4.0</v>
      </c>
      <c r="IW454" s="521" t="s">
        <v>153</v>
      </c>
      <c r="IX454" s="522" t="s">
        <v>132</v>
      </c>
      <c r="IY454" s="522" t="s">
        <v>150</v>
      </c>
      <c r="IZ454" s="523">
        <f>'Produksi dan Harga'!CD33</f>
        <v>34</v>
      </c>
      <c r="JA454" s="523">
        <f t="shared" si="4230"/>
        <v>2915.860261</v>
      </c>
      <c r="JB454" s="523">
        <f t="shared" si="4231"/>
        <v>0.09913924886</v>
      </c>
      <c r="JC454" s="524"/>
      <c r="JD454" s="523">
        <f t="shared" si="4232"/>
        <v>0</v>
      </c>
      <c r="JE454" s="524"/>
      <c r="JF454" s="523">
        <f>ADHB!JG454</f>
        <v>0</v>
      </c>
      <c r="JG454" s="523">
        <f t="shared" si="4233"/>
        <v>0</v>
      </c>
      <c r="JH454" s="523">
        <f t="shared" si="4234"/>
        <v>0.09913924886</v>
      </c>
      <c r="JI454" s="524">
        <v>0.36319999999999997</v>
      </c>
      <c r="JJ454" s="525">
        <f t="shared" si="4235"/>
        <v>0.03600737519</v>
      </c>
      <c r="JK454" s="526">
        <f t="shared" si="4236"/>
        <v>0.06313187368</v>
      </c>
      <c r="JL454" s="527"/>
      <c r="JM454" s="520">
        <v>4.0</v>
      </c>
      <c r="JN454" s="521" t="s">
        <v>153</v>
      </c>
      <c r="JO454" s="522" t="s">
        <v>132</v>
      </c>
      <c r="JP454" s="522" t="s">
        <v>150</v>
      </c>
      <c r="JQ454" s="523"/>
      <c r="JR454" s="523">
        <f t="shared" si="4237"/>
        <v>2915.860261</v>
      </c>
      <c r="JS454" s="523">
        <f t="shared" si="4238"/>
        <v>0</v>
      </c>
      <c r="JT454" s="524"/>
      <c r="JU454" s="523">
        <f t="shared" si="4239"/>
        <v>0</v>
      </c>
      <c r="JV454" s="524"/>
      <c r="JW454" s="523" t="str">
        <f>ADHB!LF454</f>
        <v/>
      </c>
      <c r="JX454" s="523">
        <f t="shared" si="4240"/>
        <v>0</v>
      </c>
      <c r="JY454" s="523">
        <f t="shared" si="4241"/>
        <v>0</v>
      </c>
      <c r="JZ454" s="524">
        <v>0.36319999999999997</v>
      </c>
      <c r="KA454" s="525">
        <f t="shared" si="4242"/>
        <v>0</v>
      </c>
      <c r="KB454" s="526">
        <f t="shared" si="4243"/>
        <v>0</v>
      </c>
      <c r="KC454" s="527"/>
      <c r="KD454" s="520">
        <v>4.0</v>
      </c>
      <c r="KE454" s="521" t="s">
        <v>153</v>
      </c>
      <c r="KF454" s="522" t="s">
        <v>132</v>
      </c>
      <c r="KG454" s="522" t="s">
        <v>150</v>
      </c>
      <c r="KH454" s="523"/>
      <c r="KI454" s="523">
        <f t="shared" si="4244"/>
        <v>2915.860261</v>
      </c>
      <c r="KJ454" s="523">
        <f t="shared" si="4245"/>
        <v>0</v>
      </c>
      <c r="KK454" s="524"/>
      <c r="KL454" s="523">
        <f t="shared" si="4246"/>
        <v>0</v>
      </c>
      <c r="KM454" s="524"/>
      <c r="KN454" s="523" t="str">
        <f>ADHB!LW454</f>
        <v/>
      </c>
      <c r="KO454" s="523">
        <f t="shared" si="4247"/>
        <v>0</v>
      </c>
      <c r="KP454" s="523">
        <f t="shared" si="4248"/>
        <v>0</v>
      </c>
      <c r="KQ454" s="524">
        <v>0.36319999999999997</v>
      </c>
      <c r="KR454" s="525">
        <f t="shared" si="4249"/>
        <v>0</v>
      </c>
      <c r="KS454" s="526">
        <f t="shared" si="4250"/>
        <v>0</v>
      </c>
      <c r="KT454" s="527"/>
      <c r="KU454" s="528"/>
    </row>
    <row r="455" ht="15.75" customHeight="1">
      <c r="A455" s="520">
        <v>5.0</v>
      </c>
      <c r="B455" s="521" t="s">
        <v>154</v>
      </c>
      <c r="C455" s="522" t="s">
        <v>132</v>
      </c>
      <c r="D455" s="522" t="s">
        <v>150</v>
      </c>
      <c r="E455" s="523">
        <f>'Produksi dan Harga'!G34</f>
        <v>179</v>
      </c>
      <c r="F455" s="523">
        <v>3026.259552231404</v>
      </c>
      <c r="G455" s="523">
        <f t="shared" si="4126"/>
        <v>0.5417004598</v>
      </c>
      <c r="H455" s="524"/>
      <c r="I455" s="523">
        <f t="shared" si="4127"/>
        <v>0</v>
      </c>
      <c r="J455" s="524"/>
      <c r="K455" s="523">
        <f>ADHB!L455</f>
        <v>0</v>
      </c>
      <c r="L455" s="523">
        <f t="shared" si="4128"/>
        <v>0</v>
      </c>
      <c r="M455" s="523">
        <f t="shared" si="4129"/>
        <v>0.5417004598</v>
      </c>
      <c r="N455" s="524">
        <v>0.36319999999999997</v>
      </c>
      <c r="O455" s="525">
        <f t="shared" si="4130"/>
        <v>0.196745607</v>
      </c>
      <c r="P455" s="526">
        <f t="shared" si="4131"/>
        <v>0.3449548528</v>
      </c>
      <c r="Q455" s="527"/>
      <c r="R455" s="520">
        <v>5.0</v>
      </c>
      <c r="S455" s="521" t="s">
        <v>154</v>
      </c>
      <c r="T455" s="522" t="s">
        <v>132</v>
      </c>
      <c r="U455" s="522" t="s">
        <v>150</v>
      </c>
      <c r="V455" s="523">
        <f>'Produksi dan Harga'!L34</f>
        <v>775</v>
      </c>
      <c r="W455" s="523">
        <f t="shared" si="4132"/>
        <v>3026.259552</v>
      </c>
      <c r="X455" s="523">
        <f t="shared" si="4133"/>
        <v>2.345351153</v>
      </c>
      <c r="Y455" s="524"/>
      <c r="Z455" s="523">
        <f t="shared" si="4134"/>
        <v>0</v>
      </c>
      <c r="AA455" s="524"/>
      <c r="AB455" s="523">
        <f>ADHB!AC455</f>
        <v>0</v>
      </c>
      <c r="AC455" s="523">
        <f t="shared" si="4135"/>
        <v>0</v>
      </c>
      <c r="AD455" s="523">
        <f t="shared" si="4136"/>
        <v>2.345351153</v>
      </c>
      <c r="AE455" s="524">
        <v>0.36319999999999997</v>
      </c>
      <c r="AF455" s="525">
        <f t="shared" si="4137"/>
        <v>0.8518315388</v>
      </c>
      <c r="AG455" s="526">
        <f t="shared" si="4138"/>
        <v>1.493519614</v>
      </c>
      <c r="AH455" s="527"/>
      <c r="AI455" s="520">
        <v>5.0</v>
      </c>
      <c r="AJ455" s="521" t="s">
        <v>154</v>
      </c>
      <c r="AK455" s="522" t="s">
        <v>132</v>
      </c>
      <c r="AL455" s="522" t="s">
        <v>150</v>
      </c>
      <c r="AM455" s="523">
        <f>'Produksi dan Harga'!Q34</f>
        <v>284</v>
      </c>
      <c r="AN455" s="523">
        <f t="shared" si="4139"/>
        <v>3026.259552</v>
      </c>
      <c r="AO455" s="523">
        <f t="shared" si="4140"/>
        <v>0.8594577128</v>
      </c>
      <c r="AP455" s="524"/>
      <c r="AQ455" s="523">
        <f t="shared" si="4141"/>
        <v>0</v>
      </c>
      <c r="AR455" s="524"/>
      <c r="AS455" s="523">
        <f>ADHB!AT455</f>
        <v>0</v>
      </c>
      <c r="AT455" s="523">
        <f t="shared" si="4142"/>
        <v>0</v>
      </c>
      <c r="AU455" s="523">
        <f t="shared" si="4143"/>
        <v>0.8594577128</v>
      </c>
      <c r="AV455" s="524">
        <v>0.36319999999999997</v>
      </c>
      <c r="AW455" s="525">
        <f t="shared" si="4144"/>
        <v>0.3121550413</v>
      </c>
      <c r="AX455" s="526">
        <f t="shared" si="4145"/>
        <v>0.5473026715</v>
      </c>
      <c r="AY455" s="527"/>
      <c r="AZ455" s="520">
        <v>5.0</v>
      </c>
      <c r="BA455" s="521" t="s">
        <v>154</v>
      </c>
      <c r="BB455" s="522" t="s">
        <v>132</v>
      </c>
      <c r="BC455" s="522" t="s">
        <v>150</v>
      </c>
      <c r="BD455" s="523">
        <f>'Produksi dan Harga'!V34</f>
        <v>189</v>
      </c>
      <c r="BE455" s="523">
        <f t="shared" si="4146"/>
        <v>3026.259552</v>
      </c>
      <c r="BF455" s="523">
        <f t="shared" si="4147"/>
        <v>0.5719630554</v>
      </c>
      <c r="BG455" s="524"/>
      <c r="BH455" s="523">
        <f t="shared" si="4148"/>
        <v>0</v>
      </c>
      <c r="BI455" s="524"/>
      <c r="BJ455" s="523">
        <f>ADHB!BK455</f>
        <v>0</v>
      </c>
      <c r="BK455" s="523">
        <f t="shared" si="4149"/>
        <v>0</v>
      </c>
      <c r="BL455" s="523">
        <f t="shared" si="4150"/>
        <v>0.5719630554</v>
      </c>
      <c r="BM455" s="524">
        <v>0.36319999999999997</v>
      </c>
      <c r="BN455" s="525">
        <f t="shared" si="4151"/>
        <v>0.2077369817</v>
      </c>
      <c r="BO455" s="526">
        <f t="shared" si="4152"/>
        <v>0.3642260737</v>
      </c>
      <c r="BP455" s="527"/>
      <c r="BQ455" s="520">
        <v>5.0</v>
      </c>
      <c r="BR455" s="521" t="s">
        <v>154</v>
      </c>
      <c r="BS455" s="522" t="s">
        <v>132</v>
      </c>
      <c r="BT455" s="522" t="s">
        <v>150</v>
      </c>
      <c r="BU455" s="523">
        <f>'Produksi dan Harga'!AA34</f>
        <v>101</v>
      </c>
      <c r="BV455" s="523">
        <f t="shared" si="4153"/>
        <v>3026.259552</v>
      </c>
      <c r="BW455" s="523">
        <f t="shared" si="4154"/>
        <v>0.3056522148</v>
      </c>
      <c r="BX455" s="524"/>
      <c r="BY455" s="523">
        <f t="shared" si="4155"/>
        <v>0</v>
      </c>
      <c r="BZ455" s="524"/>
      <c r="CA455" s="523">
        <f>ADHB!CB455</f>
        <v>0</v>
      </c>
      <c r="CB455" s="523">
        <f t="shared" si="4156"/>
        <v>0</v>
      </c>
      <c r="CC455" s="523">
        <f t="shared" si="4157"/>
        <v>0.3056522148</v>
      </c>
      <c r="CD455" s="524">
        <v>0.36319999999999997</v>
      </c>
      <c r="CE455" s="525">
        <f t="shared" si="4158"/>
        <v>0.1110128844</v>
      </c>
      <c r="CF455" s="526">
        <f t="shared" si="4159"/>
        <v>0.1946393304</v>
      </c>
      <c r="CG455" s="527"/>
      <c r="CH455" s="520">
        <v>5.0</v>
      </c>
      <c r="CI455" s="521" t="s">
        <v>154</v>
      </c>
      <c r="CJ455" s="522" t="s">
        <v>132</v>
      </c>
      <c r="CK455" s="522" t="s">
        <v>150</v>
      </c>
      <c r="CL455" s="523">
        <f>'Produksi dan Harga'!AF34</f>
        <v>153</v>
      </c>
      <c r="CM455" s="523">
        <f t="shared" si="4160"/>
        <v>3026.259552</v>
      </c>
      <c r="CN455" s="523">
        <f t="shared" si="4161"/>
        <v>0.4630177115</v>
      </c>
      <c r="CO455" s="524"/>
      <c r="CP455" s="523">
        <f t="shared" si="4162"/>
        <v>0</v>
      </c>
      <c r="CQ455" s="524"/>
      <c r="CR455" s="523">
        <f>ADHB!CS455</f>
        <v>0</v>
      </c>
      <c r="CS455" s="523">
        <f t="shared" si="4163"/>
        <v>0</v>
      </c>
      <c r="CT455" s="523">
        <f t="shared" si="4164"/>
        <v>0.4630177115</v>
      </c>
      <c r="CU455" s="524">
        <v>0.36319999999999997</v>
      </c>
      <c r="CV455" s="525">
        <f t="shared" si="4165"/>
        <v>0.1681680328</v>
      </c>
      <c r="CW455" s="526">
        <f t="shared" si="4166"/>
        <v>0.2948496787</v>
      </c>
      <c r="CX455" s="527"/>
      <c r="CY455" s="520">
        <v>5.0</v>
      </c>
      <c r="CZ455" s="521" t="s">
        <v>154</v>
      </c>
      <c r="DA455" s="522" t="s">
        <v>132</v>
      </c>
      <c r="DB455" s="522" t="s">
        <v>150</v>
      </c>
      <c r="DC455" s="523">
        <f>'Produksi dan Harga'!AK34</f>
        <v>174</v>
      </c>
      <c r="DD455" s="523">
        <f t="shared" si="4167"/>
        <v>3026.259552</v>
      </c>
      <c r="DE455" s="523">
        <f t="shared" si="4168"/>
        <v>0.5265691621</v>
      </c>
      <c r="DF455" s="524"/>
      <c r="DG455" s="523">
        <f t="shared" si="4169"/>
        <v>0</v>
      </c>
      <c r="DH455" s="524"/>
      <c r="DI455" s="523">
        <f>ADHB!DJ455</f>
        <v>0</v>
      </c>
      <c r="DJ455" s="523">
        <f t="shared" si="4170"/>
        <v>0</v>
      </c>
      <c r="DK455" s="523">
        <f t="shared" si="4171"/>
        <v>0.5265691621</v>
      </c>
      <c r="DL455" s="524">
        <v>0.36319999999999997</v>
      </c>
      <c r="DM455" s="525">
        <f t="shared" si="4172"/>
        <v>0.1912499197</v>
      </c>
      <c r="DN455" s="526">
        <f t="shared" si="4173"/>
        <v>0.3353192424</v>
      </c>
      <c r="DO455" s="527"/>
      <c r="DP455" s="520">
        <v>5.0</v>
      </c>
      <c r="DQ455" s="521" t="s">
        <v>154</v>
      </c>
      <c r="DR455" s="522" t="s">
        <v>132</v>
      </c>
      <c r="DS455" s="522" t="s">
        <v>150</v>
      </c>
      <c r="DT455" s="523">
        <f>'Produksi dan Harga'!AP34</f>
        <v>338</v>
      </c>
      <c r="DU455" s="523">
        <f t="shared" si="4174"/>
        <v>3026.259552</v>
      </c>
      <c r="DV455" s="523">
        <f t="shared" si="4175"/>
        <v>1.022875729</v>
      </c>
      <c r="DW455" s="524"/>
      <c r="DX455" s="523">
        <f t="shared" si="4176"/>
        <v>0</v>
      </c>
      <c r="DY455" s="524"/>
      <c r="DZ455" s="523">
        <f>ADHB!EA455</f>
        <v>0</v>
      </c>
      <c r="EA455" s="523">
        <f t="shared" si="4177"/>
        <v>0</v>
      </c>
      <c r="EB455" s="523">
        <f t="shared" si="4178"/>
        <v>1.022875729</v>
      </c>
      <c r="EC455" s="524">
        <v>0.36319999999999997</v>
      </c>
      <c r="ED455" s="525">
        <f t="shared" si="4179"/>
        <v>0.3715084646</v>
      </c>
      <c r="EE455" s="526">
        <f t="shared" si="4180"/>
        <v>0.651367264</v>
      </c>
      <c r="EF455" s="527"/>
      <c r="EG455" s="520">
        <v>5.0</v>
      </c>
      <c r="EH455" s="521" t="s">
        <v>154</v>
      </c>
      <c r="EI455" s="522" t="s">
        <v>132</v>
      </c>
      <c r="EJ455" s="522" t="s">
        <v>150</v>
      </c>
      <c r="EK455" s="523">
        <f>'Produksi dan Harga'!AU34</f>
        <v>71</v>
      </c>
      <c r="EL455" s="523">
        <f t="shared" si="4181"/>
        <v>3026.259552</v>
      </c>
      <c r="EM455" s="523">
        <f t="shared" si="4182"/>
        <v>0.2148644282</v>
      </c>
      <c r="EN455" s="524"/>
      <c r="EO455" s="523">
        <f t="shared" si="4183"/>
        <v>0</v>
      </c>
      <c r="EP455" s="524"/>
      <c r="EQ455" s="523">
        <f>ADHB!ER455</f>
        <v>0</v>
      </c>
      <c r="ER455" s="523">
        <f t="shared" si="4184"/>
        <v>0</v>
      </c>
      <c r="ES455" s="523">
        <f t="shared" si="4185"/>
        <v>0.2148644282</v>
      </c>
      <c r="ET455" s="524">
        <v>0.36319999999999997</v>
      </c>
      <c r="EU455" s="525">
        <f t="shared" si="4186"/>
        <v>0.07803876033</v>
      </c>
      <c r="EV455" s="526">
        <f t="shared" si="4187"/>
        <v>0.1368256679</v>
      </c>
      <c r="EW455" s="527"/>
      <c r="EX455" s="520">
        <v>5.0</v>
      </c>
      <c r="EY455" s="521" t="s">
        <v>154</v>
      </c>
      <c r="EZ455" s="522" t="s">
        <v>132</v>
      </c>
      <c r="FA455" s="522" t="s">
        <v>150</v>
      </c>
      <c r="FB455" s="523">
        <f>'Produksi dan Harga'!AZ34</f>
        <v>52</v>
      </c>
      <c r="FC455" s="523">
        <f t="shared" si="4188"/>
        <v>3026.259552</v>
      </c>
      <c r="FD455" s="523">
        <f t="shared" si="4189"/>
        <v>0.1573654967</v>
      </c>
      <c r="FE455" s="524"/>
      <c r="FF455" s="523">
        <f t="shared" si="4190"/>
        <v>0</v>
      </c>
      <c r="FG455" s="524"/>
      <c r="FH455" s="523">
        <f>ADHB!FI455</f>
        <v>0</v>
      </c>
      <c r="FI455" s="523">
        <f t="shared" si="4191"/>
        <v>0</v>
      </c>
      <c r="FJ455" s="523">
        <f t="shared" si="4192"/>
        <v>0.1573654967</v>
      </c>
      <c r="FK455" s="524">
        <v>0.36319999999999997</v>
      </c>
      <c r="FL455" s="525">
        <f t="shared" si="4193"/>
        <v>0.05715514841</v>
      </c>
      <c r="FM455" s="526">
        <f t="shared" si="4194"/>
        <v>0.1002103483</v>
      </c>
      <c r="FN455" s="527"/>
      <c r="FO455" s="520">
        <v>5.0</v>
      </c>
      <c r="FP455" s="521" t="s">
        <v>154</v>
      </c>
      <c r="FQ455" s="522" t="s">
        <v>132</v>
      </c>
      <c r="FR455" s="522" t="s">
        <v>150</v>
      </c>
      <c r="FS455" s="523">
        <f>'Produksi dan Harga'!BE34</f>
        <v>190</v>
      </c>
      <c r="FT455" s="523">
        <f t="shared" si="4195"/>
        <v>3026.259552</v>
      </c>
      <c r="FU455" s="523">
        <f t="shared" si="4196"/>
        <v>0.5749893149</v>
      </c>
      <c r="FV455" s="524"/>
      <c r="FW455" s="523">
        <f t="shared" si="4197"/>
        <v>0</v>
      </c>
      <c r="FX455" s="524"/>
      <c r="FY455" s="523">
        <f>ADHB!FZ455</f>
        <v>0</v>
      </c>
      <c r="FZ455" s="523">
        <f t="shared" si="4198"/>
        <v>0</v>
      </c>
      <c r="GA455" s="523">
        <f t="shared" si="4199"/>
        <v>0.5749893149</v>
      </c>
      <c r="GB455" s="524">
        <v>0.36319999999999997</v>
      </c>
      <c r="GC455" s="525">
        <f t="shared" si="4200"/>
        <v>0.2088361192</v>
      </c>
      <c r="GD455" s="526">
        <f t="shared" si="4201"/>
        <v>0.3661531957</v>
      </c>
      <c r="GE455" s="527"/>
      <c r="GF455" s="520">
        <v>5.0</v>
      </c>
      <c r="GG455" s="521" t="s">
        <v>154</v>
      </c>
      <c r="GH455" s="522" t="s">
        <v>132</v>
      </c>
      <c r="GI455" s="522" t="s">
        <v>150</v>
      </c>
      <c r="GJ455" s="523">
        <f>'Produksi dan Harga'!BJ34</f>
        <v>0</v>
      </c>
      <c r="GK455" s="523">
        <f t="shared" si="4202"/>
        <v>3026.259552</v>
      </c>
      <c r="GL455" s="523">
        <f t="shared" si="4203"/>
        <v>0</v>
      </c>
      <c r="GM455" s="524"/>
      <c r="GN455" s="523">
        <f t="shared" si="4204"/>
        <v>0</v>
      </c>
      <c r="GO455" s="524"/>
      <c r="GP455" s="523">
        <f>ADHB!GQ455</f>
        <v>0</v>
      </c>
      <c r="GQ455" s="523">
        <f t="shared" si="4205"/>
        <v>0</v>
      </c>
      <c r="GR455" s="523">
        <f t="shared" si="4206"/>
        <v>0</v>
      </c>
      <c r="GS455" s="524">
        <v>0.36319999999999997</v>
      </c>
      <c r="GT455" s="525">
        <f t="shared" si="4207"/>
        <v>0</v>
      </c>
      <c r="GU455" s="526">
        <f t="shared" si="4208"/>
        <v>0</v>
      </c>
      <c r="GV455" s="527"/>
      <c r="GW455" s="520">
        <v>5.0</v>
      </c>
      <c r="GX455" s="521" t="s">
        <v>154</v>
      </c>
      <c r="GY455" s="522" t="s">
        <v>132</v>
      </c>
      <c r="GZ455" s="522" t="s">
        <v>150</v>
      </c>
      <c r="HA455" s="523" t="str">
        <f>'Produksi dan Harga'!BO34</f>
        <v/>
      </c>
      <c r="HB455" s="523">
        <f t="shared" si="4209"/>
        <v>3026.259552</v>
      </c>
      <c r="HC455" s="523">
        <f t="shared" si="4210"/>
        <v>0</v>
      </c>
      <c r="HD455" s="524"/>
      <c r="HE455" s="523">
        <f t="shared" si="4211"/>
        <v>0</v>
      </c>
      <c r="HF455" s="524"/>
      <c r="HG455" s="523">
        <f>ADHB!HH455</f>
        <v>0</v>
      </c>
      <c r="HH455" s="523">
        <f t="shared" si="4212"/>
        <v>0</v>
      </c>
      <c r="HI455" s="523">
        <f t="shared" si="4213"/>
        <v>0</v>
      </c>
      <c r="HJ455" s="524">
        <v>0.36319999999999997</v>
      </c>
      <c r="HK455" s="525">
        <f t="shared" si="4214"/>
        <v>0</v>
      </c>
      <c r="HL455" s="526">
        <f t="shared" si="4215"/>
        <v>0</v>
      </c>
      <c r="HM455" s="527"/>
      <c r="HN455" s="520">
        <v>5.0</v>
      </c>
      <c r="HO455" s="521" t="s">
        <v>154</v>
      </c>
      <c r="HP455" s="522" t="s">
        <v>132</v>
      </c>
      <c r="HQ455" s="522" t="s">
        <v>150</v>
      </c>
      <c r="HR455" s="523" t="str">
        <f>'Produksi dan Harga'!BT34</f>
        <v/>
      </c>
      <c r="HS455" s="523">
        <f t="shared" si="4216"/>
        <v>3026.259552</v>
      </c>
      <c r="HT455" s="523">
        <f t="shared" si="4217"/>
        <v>0</v>
      </c>
      <c r="HU455" s="524"/>
      <c r="HV455" s="523">
        <f t="shared" si="4218"/>
        <v>0</v>
      </c>
      <c r="HW455" s="524"/>
      <c r="HX455" s="523">
        <f>ADHB!HY455</f>
        <v>0</v>
      </c>
      <c r="HY455" s="523">
        <f t="shared" si="4219"/>
        <v>0</v>
      </c>
      <c r="HZ455" s="523">
        <f t="shared" si="4220"/>
        <v>0</v>
      </c>
      <c r="IA455" s="524">
        <v>0.36319999999999997</v>
      </c>
      <c r="IB455" s="525">
        <f t="shared" si="4221"/>
        <v>0</v>
      </c>
      <c r="IC455" s="526">
        <f t="shared" si="4222"/>
        <v>0</v>
      </c>
      <c r="ID455" s="527"/>
      <c r="IE455" s="520">
        <v>5.0</v>
      </c>
      <c r="IF455" s="521" t="s">
        <v>154</v>
      </c>
      <c r="IG455" s="522" t="s">
        <v>132</v>
      </c>
      <c r="IH455" s="522" t="s">
        <v>150</v>
      </c>
      <c r="II455" s="523" t="str">
        <f>'Produksi dan Harga'!BY34</f>
        <v/>
      </c>
      <c r="IJ455" s="523">
        <f t="shared" si="4223"/>
        <v>3026.259552</v>
      </c>
      <c r="IK455" s="523">
        <f t="shared" si="4224"/>
        <v>0</v>
      </c>
      <c r="IL455" s="524"/>
      <c r="IM455" s="523">
        <f t="shared" si="4225"/>
        <v>0</v>
      </c>
      <c r="IN455" s="524"/>
      <c r="IO455" s="523">
        <f>ADHB!IP455</f>
        <v>0</v>
      </c>
      <c r="IP455" s="523">
        <f t="shared" si="4226"/>
        <v>0</v>
      </c>
      <c r="IQ455" s="523">
        <f t="shared" si="4227"/>
        <v>0</v>
      </c>
      <c r="IR455" s="524">
        <v>0.36319999999999997</v>
      </c>
      <c r="IS455" s="525">
        <f t="shared" si="4228"/>
        <v>0</v>
      </c>
      <c r="IT455" s="526">
        <f t="shared" si="4229"/>
        <v>0</v>
      </c>
      <c r="IU455" s="527"/>
      <c r="IV455" s="520">
        <v>5.0</v>
      </c>
      <c r="IW455" s="521" t="s">
        <v>154</v>
      </c>
      <c r="IX455" s="522" t="s">
        <v>132</v>
      </c>
      <c r="IY455" s="522" t="s">
        <v>150</v>
      </c>
      <c r="IZ455" s="523" t="str">
        <f>'Produksi dan Harga'!CD34</f>
        <v/>
      </c>
      <c r="JA455" s="523">
        <f t="shared" si="4230"/>
        <v>3026.259552</v>
      </c>
      <c r="JB455" s="523">
        <f t="shared" si="4231"/>
        <v>0</v>
      </c>
      <c r="JC455" s="524"/>
      <c r="JD455" s="523">
        <f t="shared" si="4232"/>
        <v>0</v>
      </c>
      <c r="JE455" s="524"/>
      <c r="JF455" s="523">
        <f>ADHB!JG455</f>
        <v>0</v>
      </c>
      <c r="JG455" s="523">
        <f t="shared" si="4233"/>
        <v>0</v>
      </c>
      <c r="JH455" s="523">
        <f t="shared" si="4234"/>
        <v>0</v>
      </c>
      <c r="JI455" s="524">
        <v>0.36319999999999997</v>
      </c>
      <c r="JJ455" s="525">
        <f t="shared" si="4235"/>
        <v>0</v>
      </c>
      <c r="JK455" s="526">
        <f t="shared" si="4236"/>
        <v>0</v>
      </c>
      <c r="JL455" s="527"/>
      <c r="JM455" s="520">
        <v>5.0</v>
      </c>
      <c r="JN455" s="521" t="s">
        <v>154</v>
      </c>
      <c r="JO455" s="522" t="s">
        <v>132</v>
      </c>
      <c r="JP455" s="522" t="s">
        <v>150</v>
      </c>
      <c r="JQ455" s="523"/>
      <c r="JR455" s="523">
        <f t="shared" si="4237"/>
        <v>3026.259552</v>
      </c>
      <c r="JS455" s="523">
        <f t="shared" si="4238"/>
        <v>0</v>
      </c>
      <c r="JT455" s="524"/>
      <c r="JU455" s="523">
        <f t="shared" si="4239"/>
        <v>0</v>
      </c>
      <c r="JV455" s="524"/>
      <c r="JW455" s="523" t="str">
        <f>ADHB!LF455</f>
        <v/>
      </c>
      <c r="JX455" s="523">
        <f t="shared" si="4240"/>
        <v>0</v>
      </c>
      <c r="JY455" s="523">
        <f t="shared" si="4241"/>
        <v>0</v>
      </c>
      <c r="JZ455" s="524">
        <v>0.36319999999999997</v>
      </c>
      <c r="KA455" s="525">
        <f t="shared" si="4242"/>
        <v>0</v>
      </c>
      <c r="KB455" s="526">
        <f t="shared" si="4243"/>
        <v>0</v>
      </c>
      <c r="KC455" s="527"/>
      <c r="KD455" s="520">
        <v>5.0</v>
      </c>
      <c r="KE455" s="521" t="s">
        <v>154</v>
      </c>
      <c r="KF455" s="522" t="s">
        <v>132</v>
      </c>
      <c r="KG455" s="522" t="s">
        <v>150</v>
      </c>
      <c r="KH455" s="523"/>
      <c r="KI455" s="523">
        <f t="shared" si="4244"/>
        <v>3026.259552</v>
      </c>
      <c r="KJ455" s="523">
        <f t="shared" si="4245"/>
        <v>0</v>
      </c>
      <c r="KK455" s="524"/>
      <c r="KL455" s="523">
        <f t="shared" si="4246"/>
        <v>0</v>
      </c>
      <c r="KM455" s="524"/>
      <c r="KN455" s="523" t="str">
        <f>ADHB!LW455</f>
        <v/>
      </c>
      <c r="KO455" s="523">
        <f t="shared" si="4247"/>
        <v>0</v>
      </c>
      <c r="KP455" s="523">
        <f t="shared" si="4248"/>
        <v>0</v>
      </c>
      <c r="KQ455" s="524">
        <v>0.36319999999999997</v>
      </c>
      <c r="KR455" s="525">
        <f t="shared" si="4249"/>
        <v>0</v>
      </c>
      <c r="KS455" s="526">
        <f t="shared" si="4250"/>
        <v>0</v>
      </c>
      <c r="KT455" s="527"/>
      <c r="KU455" s="528"/>
    </row>
    <row r="456" ht="15.75" customHeight="1">
      <c r="A456" s="520">
        <v>6.0</v>
      </c>
      <c r="B456" s="521" t="s">
        <v>155</v>
      </c>
      <c r="C456" s="522" t="s">
        <v>132</v>
      </c>
      <c r="D456" s="522" t="s">
        <v>150</v>
      </c>
      <c r="E456" s="523">
        <f>'Produksi dan Harga'!G35</f>
        <v>3500</v>
      </c>
      <c r="F456" s="523">
        <v>2111.9396437874875</v>
      </c>
      <c r="G456" s="523">
        <f t="shared" si="4126"/>
        <v>7.391788753</v>
      </c>
      <c r="H456" s="524"/>
      <c r="I456" s="523">
        <f t="shared" si="4127"/>
        <v>0</v>
      </c>
      <c r="J456" s="524"/>
      <c r="K456" s="523">
        <f>ADHB!L456</f>
        <v>0</v>
      </c>
      <c r="L456" s="523">
        <f t="shared" si="4128"/>
        <v>0</v>
      </c>
      <c r="M456" s="523">
        <f t="shared" si="4129"/>
        <v>7.391788753</v>
      </c>
      <c r="N456" s="524">
        <v>0.36319999999999997</v>
      </c>
      <c r="O456" s="525">
        <f t="shared" si="4130"/>
        <v>2.684697675</v>
      </c>
      <c r="P456" s="526">
        <f t="shared" si="4131"/>
        <v>4.707091078</v>
      </c>
      <c r="Q456" s="527"/>
      <c r="R456" s="520">
        <v>6.0</v>
      </c>
      <c r="S456" s="521" t="s">
        <v>155</v>
      </c>
      <c r="T456" s="522" t="s">
        <v>132</v>
      </c>
      <c r="U456" s="522" t="s">
        <v>150</v>
      </c>
      <c r="V456" s="523">
        <f>'Produksi dan Harga'!L35</f>
        <v>4325</v>
      </c>
      <c r="W456" s="523">
        <f t="shared" si="4132"/>
        <v>2111.939644</v>
      </c>
      <c r="X456" s="523">
        <f t="shared" si="4133"/>
        <v>9.134138959</v>
      </c>
      <c r="Y456" s="524"/>
      <c r="Z456" s="523">
        <f t="shared" si="4134"/>
        <v>0</v>
      </c>
      <c r="AA456" s="524"/>
      <c r="AB456" s="523">
        <f>ADHB!AC456</f>
        <v>0</v>
      </c>
      <c r="AC456" s="523">
        <f t="shared" si="4135"/>
        <v>0</v>
      </c>
      <c r="AD456" s="523">
        <f t="shared" si="4136"/>
        <v>9.134138959</v>
      </c>
      <c r="AE456" s="524">
        <v>0.36319999999999997</v>
      </c>
      <c r="AF456" s="525">
        <f t="shared" si="4137"/>
        <v>3.31751927</v>
      </c>
      <c r="AG456" s="526">
        <f t="shared" si="4138"/>
        <v>5.816619689</v>
      </c>
      <c r="AH456" s="527"/>
      <c r="AI456" s="520">
        <v>6.0</v>
      </c>
      <c r="AJ456" s="521" t="s">
        <v>155</v>
      </c>
      <c r="AK456" s="522" t="s">
        <v>132</v>
      </c>
      <c r="AL456" s="522" t="s">
        <v>150</v>
      </c>
      <c r="AM456" s="523">
        <f>'Produksi dan Harga'!Q35</f>
        <v>4388</v>
      </c>
      <c r="AN456" s="523">
        <f t="shared" si="4139"/>
        <v>2111.939644</v>
      </c>
      <c r="AO456" s="523">
        <f t="shared" si="4140"/>
        <v>9.267191157</v>
      </c>
      <c r="AP456" s="524"/>
      <c r="AQ456" s="523">
        <f t="shared" si="4141"/>
        <v>0</v>
      </c>
      <c r="AR456" s="524"/>
      <c r="AS456" s="523">
        <f>ADHB!AT456</f>
        <v>0</v>
      </c>
      <c r="AT456" s="523">
        <f t="shared" si="4142"/>
        <v>0</v>
      </c>
      <c r="AU456" s="523">
        <f t="shared" si="4143"/>
        <v>9.267191157</v>
      </c>
      <c r="AV456" s="524">
        <v>0.36319999999999997</v>
      </c>
      <c r="AW456" s="525">
        <f t="shared" si="4144"/>
        <v>3.365843828</v>
      </c>
      <c r="AX456" s="526">
        <f t="shared" si="4145"/>
        <v>5.901347329</v>
      </c>
      <c r="AY456" s="527"/>
      <c r="AZ456" s="520">
        <v>6.0</v>
      </c>
      <c r="BA456" s="521" t="s">
        <v>155</v>
      </c>
      <c r="BB456" s="522" t="s">
        <v>132</v>
      </c>
      <c r="BC456" s="522" t="s">
        <v>150</v>
      </c>
      <c r="BD456" s="523">
        <f>'Produksi dan Harga'!V35</f>
        <v>3993</v>
      </c>
      <c r="BE456" s="523">
        <f t="shared" si="4146"/>
        <v>2111.939644</v>
      </c>
      <c r="BF456" s="523">
        <f t="shared" si="4147"/>
        <v>8.432974998</v>
      </c>
      <c r="BG456" s="524"/>
      <c r="BH456" s="523">
        <f t="shared" si="4148"/>
        <v>0</v>
      </c>
      <c r="BI456" s="524"/>
      <c r="BJ456" s="523">
        <f>ADHB!BK456</f>
        <v>0</v>
      </c>
      <c r="BK456" s="523">
        <f t="shared" si="4149"/>
        <v>0</v>
      </c>
      <c r="BL456" s="523">
        <f t="shared" si="4150"/>
        <v>8.432974998</v>
      </c>
      <c r="BM456" s="524">
        <v>0.36319999999999997</v>
      </c>
      <c r="BN456" s="525">
        <f t="shared" si="4151"/>
        <v>3.062856519</v>
      </c>
      <c r="BO456" s="526">
        <f t="shared" si="4152"/>
        <v>5.370118478</v>
      </c>
      <c r="BP456" s="527"/>
      <c r="BQ456" s="520">
        <v>6.0</v>
      </c>
      <c r="BR456" s="521" t="s">
        <v>155</v>
      </c>
      <c r="BS456" s="522" t="s">
        <v>132</v>
      </c>
      <c r="BT456" s="522" t="s">
        <v>150</v>
      </c>
      <c r="BU456" s="523">
        <f>'Produksi dan Harga'!AA35</f>
        <v>629</v>
      </c>
      <c r="BV456" s="523">
        <f t="shared" si="4153"/>
        <v>2111.939644</v>
      </c>
      <c r="BW456" s="523">
        <f t="shared" si="4154"/>
        <v>1.328410036</v>
      </c>
      <c r="BX456" s="524"/>
      <c r="BY456" s="523">
        <f t="shared" si="4155"/>
        <v>0</v>
      </c>
      <c r="BZ456" s="524"/>
      <c r="CA456" s="523">
        <f>ADHB!CB456</f>
        <v>0</v>
      </c>
      <c r="CB456" s="523">
        <f t="shared" si="4156"/>
        <v>0</v>
      </c>
      <c r="CC456" s="523">
        <f t="shared" si="4157"/>
        <v>1.328410036</v>
      </c>
      <c r="CD456" s="524">
        <v>0.36319999999999997</v>
      </c>
      <c r="CE456" s="525">
        <f t="shared" si="4158"/>
        <v>0.4824785251</v>
      </c>
      <c r="CF456" s="526">
        <f t="shared" si="4159"/>
        <v>0.8459315109</v>
      </c>
      <c r="CG456" s="527"/>
      <c r="CH456" s="520">
        <v>6.0</v>
      </c>
      <c r="CI456" s="521" t="s">
        <v>155</v>
      </c>
      <c r="CJ456" s="522" t="s">
        <v>132</v>
      </c>
      <c r="CK456" s="522" t="s">
        <v>150</v>
      </c>
      <c r="CL456" s="523">
        <f>'Produksi dan Harga'!AF35</f>
        <v>5765</v>
      </c>
      <c r="CM456" s="523">
        <f t="shared" si="4160"/>
        <v>2111.939644</v>
      </c>
      <c r="CN456" s="523">
        <f t="shared" si="4161"/>
        <v>12.17533205</v>
      </c>
      <c r="CO456" s="524"/>
      <c r="CP456" s="523">
        <f t="shared" si="4162"/>
        <v>0</v>
      </c>
      <c r="CQ456" s="524"/>
      <c r="CR456" s="523">
        <f>ADHB!CS456</f>
        <v>0</v>
      </c>
      <c r="CS456" s="523">
        <f t="shared" si="4163"/>
        <v>0</v>
      </c>
      <c r="CT456" s="523">
        <f t="shared" si="4164"/>
        <v>12.17533205</v>
      </c>
      <c r="CU456" s="524">
        <v>0.36319999999999997</v>
      </c>
      <c r="CV456" s="525">
        <f t="shared" si="4165"/>
        <v>4.422080599</v>
      </c>
      <c r="CW456" s="526">
        <f t="shared" si="4166"/>
        <v>7.753251447</v>
      </c>
      <c r="CX456" s="527"/>
      <c r="CY456" s="520">
        <v>6.0</v>
      </c>
      <c r="CZ456" s="521" t="s">
        <v>155</v>
      </c>
      <c r="DA456" s="522" t="s">
        <v>132</v>
      </c>
      <c r="DB456" s="522" t="s">
        <v>150</v>
      </c>
      <c r="DC456" s="523">
        <f>'Produksi dan Harga'!AK35</f>
        <v>2142</v>
      </c>
      <c r="DD456" s="523">
        <f t="shared" si="4167"/>
        <v>2111.939644</v>
      </c>
      <c r="DE456" s="523">
        <f t="shared" si="4168"/>
        <v>4.523774717</v>
      </c>
      <c r="DF456" s="524"/>
      <c r="DG456" s="523">
        <f t="shared" si="4169"/>
        <v>0</v>
      </c>
      <c r="DH456" s="524"/>
      <c r="DI456" s="523">
        <f>ADHB!DJ456</f>
        <v>0</v>
      </c>
      <c r="DJ456" s="523">
        <f t="shared" si="4170"/>
        <v>0</v>
      </c>
      <c r="DK456" s="523">
        <f t="shared" si="4171"/>
        <v>4.523774717</v>
      </c>
      <c r="DL456" s="524">
        <v>0.36319999999999997</v>
      </c>
      <c r="DM456" s="525">
        <f t="shared" si="4172"/>
        <v>1.643034977</v>
      </c>
      <c r="DN456" s="526">
        <f t="shared" si="4173"/>
        <v>2.88073974</v>
      </c>
      <c r="DO456" s="527"/>
      <c r="DP456" s="520">
        <v>6.0</v>
      </c>
      <c r="DQ456" s="521" t="s">
        <v>155</v>
      </c>
      <c r="DR456" s="522" t="s">
        <v>132</v>
      </c>
      <c r="DS456" s="522" t="s">
        <v>150</v>
      </c>
      <c r="DT456" s="523">
        <f>'Produksi dan Harga'!AP35</f>
        <v>2395</v>
      </c>
      <c r="DU456" s="523">
        <f t="shared" si="4174"/>
        <v>2111.939644</v>
      </c>
      <c r="DV456" s="523">
        <f t="shared" si="4175"/>
        <v>5.058095447</v>
      </c>
      <c r="DW456" s="524"/>
      <c r="DX456" s="523">
        <f t="shared" si="4176"/>
        <v>0</v>
      </c>
      <c r="DY456" s="524"/>
      <c r="DZ456" s="523">
        <f>ADHB!EA456</f>
        <v>0</v>
      </c>
      <c r="EA456" s="523">
        <f t="shared" si="4177"/>
        <v>0</v>
      </c>
      <c r="EB456" s="523">
        <f t="shared" si="4178"/>
        <v>5.058095447</v>
      </c>
      <c r="EC456" s="524">
        <v>0.36319999999999997</v>
      </c>
      <c r="ED456" s="525">
        <f t="shared" si="4179"/>
        <v>1.837100266</v>
      </c>
      <c r="EE456" s="526">
        <f t="shared" si="4180"/>
        <v>3.220995181</v>
      </c>
      <c r="EF456" s="527"/>
      <c r="EG456" s="520">
        <v>6.0</v>
      </c>
      <c r="EH456" s="521" t="s">
        <v>155</v>
      </c>
      <c r="EI456" s="522" t="s">
        <v>132</v>
      </c>
      <c r="EJ456" s="522" t="s">
        <v>150</v>
      </c>
      <c r="EK456" s="523">
        <f>'Produksi dan Harga'!AU35</f>
        <v>403</v>
      </c>
      <c r="EL456" s="523">
        <f t="shared" si="4181"/>
        <v>2111.939644</v>
      </c>
      <c r="EM456" s="523">
        <f t="shared" si="4182"/>
        <v>0.8511116764</v>
      </c>
      <c r="EN456" s="524"/>
      <c r="EO456" s="523">
        <f t="shared" si="4183"/>
        <v>0</v>
      </c>
      <c r="EP456" s="524"/>
      <c r="EQ456" s="523">
        <f>ADHB!ER456</f>
        <v>0</v>
      </c>
      <c r="ER456" s="523">
        <f t="shared" si="4184"/>
        <v>0</v>
      </c>
      <c r="ES456" s="523">
        <f t="shared" si="4185"/>
        <v>0.8511116764</v>
      </c>
      <c r="ET456" s="524">
        <v>0.36319999999999997</v>
      </c>
      <c r="EU456" s="525">
        <f t="shared" si="4186"/>
        <v>0.3091237609</v>
      </c>
      <c r="EV456" s="526">
        <f t="shared" si="4187"/>
        <v>0.5419879156</v>
      </c>
      <c r="EW456" s="527"/>
      <c r="EX456" s="520">
        <v>6.0</v>
      </c>
      <c r="EY456" s="521" t="s">
        <v>155</v>
      </c>
      <c r="EZ456" s="522" t="s">
        <v>132</v>
      </c>
      <c r="FA456" s="522" t="s">
        <v>150</v>
      </c>
      <c r="FB456" s="523">
        <f>'Produksi dan Harga'!AZ35</f>
        <v>799</v>
      </c>
      <c r="FC456" s="523">
        <f t="shared" si="4188"/>
        <v>2111.939644</v>
      </c>
      <c r="FD456" s="523">
        <f t="shared" si="4189"/>
        <v>1.687439775</v>
      </c>
      <c r="FE456" s="524"/>
      <c r="FF456" s="523">
        <f t="shared" si="4190"/>
        <v>0</v>
      </c>
      <c r="FG456" s="524"/>
      <c r="FH456" s="523">
        <f>ADHB!FI456</f>
        <v>0</v>
      </c>
      <c r="FI456" s="523">
        <f t="shared" si="4191"/>
        <v>0</v>
      </c>
      <c r="FJ456" s="523">
        <f t="shared" si="4192"/>
        <v>1.687439775</v>
      </c>
      <c r="FK456" s="524">
        <v>0.36319999999999997</v>
      </c>
      <c r="FL456" s="525">
        <f t="shared" si="4193"/>
        <v>0.6128781264</v>
      </c>
      <c r="FM456" s="526">
        <f t="shared" si="4194"/>
        <v>1.074561649</v>
      </c>
      <c r="FN456" s="527"/>
      <c r="FO456" s="520">
        <v>6.0</v>
      </c>
      <c r="FP456" s="521" t="s">
        <v>155</v>
      </c>
      <c r="FQ456" s="522" t="s">
        <v>132</v>
      </c>
      <c r="FR456" s="522" t="s">
        <v>150</v>
      </c>
      <c r="FS456" s="523">
        <f>'Produksi dan Harga'!BE35</f>
        <v>645</v>
      </c>
      <c r="FT456" s="523">
        <f t="shared" si="4195"/>
        <v>2111.939644</v>
      </c>
      <c r="FU456" s="523">
        <f t="shared" si="4196"/>
        <v>1.36220107</v>
      </c>
      <c r="FV456" s="524"/>
      <c r="FW456" s="523">
        <f t="shared" si="4197"/>
        <v>0</v>
      </c>
      <c r="FX456" s="524"/>
      <c r="FY456" s="523">
        <f>ADHB!FZ456</f>
        <v>0</v>
      </c>
      <c r="FZ456" s="523">
        <f t="shared" si="4198"/>
        <v>0</v>
      </c>
      <c r="GA456" s="523">
        <f t="shared" si="4199"/>
        <v>1.36220107</v>
      </c>
      <c r="GB456" s="524">
        <v>0.36319999999999997</v>
      </c>
      <c r="GC456" s="525">
        <f t="shared" si="4200"/>
        <v>0.4947514287</v>
      </c>
      <c r="GD456" s="526">
        <f t="shared" si="4201"/>
        <v>0.8674496415</v>
      </c>
      <c r="GE456" s="527"/>
      <c r="GF456" s="520">
        <v>6.0</v>
      </c>
      <c r="GG456" s="521" t="s">
        <v>155</v>
      </c>
      <c r="GH456" s="522" t="s">
        <v>132</v>
      </c>
      <c r="GI456" s="522" t="s">
        <v>150</v>
      </c>
      <c r="GJ456" s="523">
        <f>'Produksi dan Harga'!BJ35</f>
        <v>832</v>
      </c>
      <c r="GK456" s="523">
        <f t="shared" si="4202"/>
        <v>2111.939644</v>
      </c>
      <c r="GL456" s="523">
        <f t="shared" si="4203"/>
        <v>1.757133784</v>
      </c>
      <c r="GM456" s="524"/>
      <c r="GN456" s="523">
        <f t="shared" si="4204"/>
        <v>0</v>
      </c>
      <c r="GO456" s="524"/>
      <c r="GP456" s="523">
        <f>ADHB!GQ456</f>
        <v>0</v>
      </c>
      <c r="GQ456" s="523">
        <f t="shared" si="4205"/>
        <v>0</v>
      </c>
      <c r="GR456" s="523">
        <f t="shared" si="4206"/>
        <v>1.757133784</v>
      </c>
      <c r="GS456" s="524">
        <v>0.36319999999999997</v>
      </c>
      <c r="GT456" s="525">
        <f t="shared" si="4207"/>
        <v>0.6381909902</v>
      </c>
      <c r="GU456" s="526">
        <f t="shared" si="4208"/>
        <v>1.118942793</v>
      </c>
      <c r="GV456" s="527"/>
      <c r="GW456" s="520">
        <v>6.0</v>
      </c>
      <c r="GX456" s="521" t="s">
        <v>155</v>
      </c>
      <c r="GY456" s="522" t="s">
        <v>132</v>
      </c>
      <c r="GZ456" s="522" t="s">
        <v>150</v>
      </c>
      <c r="HA456" s="523">
        <f>'Produksi dan Harga'!BO35</f>
        <v>840</v>
      </c>
      <c r="HB456" s="523">
        <f t="shared" si="4209"/>
        <v>2111.939644</v>
      </c>
      <c r="HC456" s="523">
        <f t="shared" si="4210"/>
        <v>1.774029301</v>
      </c>
      <c r="HD456" s="524"/>
      <c r="HE456" s="523">
        <f t="shared" si="4211"/>
        <v>0</v>
      </c>
      <c r="HF456" s="524"/>
      <c r="HG456" s="523">
        <f>ADHB!HH456</f>
        <v>0</v>
      </c>
      <c r="HH456" s="523">
        <f t="shared" si="4212"/>
        <v>0</v>
      </c>
      <c r="HI456" s="523">
        <f t="shared" si="4213"/>
        <v>1.774029301</v>
      </c>
      <c r="HJ456" s="524">
        <v>0.36319999999999997</v>
      </c>
      <c r="HK456" s="525">
        <f t="shared" si="4214"/>
        <v>0.644327442</v>
      </c>
      <c r="HL456" s="526">
        <f t="shared" si="4215"/>
        <v>1.129701859</v>
      </c>
      <c r="HM456" s="527"/>
      <c r="HN456" s="520">
        <v>6.0</v>
      </c>
      <c r="HO456" s="521" t="s">
        <v>155</v>
      </c>
      <c r="HP456" s="522" t="s">
        <v>132</v>
      </c>
      <c r="HQ456" s="522" t="s">
        <v>150</v>
      </c>
      <c r="HR456" s="523">
        <f>'Produksi dan Harga'!BT35</f>
        <v>2335</v>
      </c>
      <c r="HS456" s="523">
        <f t="shared" si="4216"/>
        <v>2111.939644</v>
      </c>
      <c r="HT456" s="523">
        <f t="shared" si="4217"/>
        <v>4.931379068</v>
      </c>
      <c r="HU456" s="524"/>
      <c r="HV456" s="523">
        <f t="shared" si="4218"/>
        <v>0</v>
      </c>
      <c r="HW456" s="524"/>
      <c r="HX456" s="523">
        <f>ADHB!HY456</f>
        <v>0</v>
      </c>
      <c r="HY456" s="523">
        <f t="shared" si="4219"/>
        <v>0</v>
      </c>
      <c r="HZ456" s="523">
        <f t="shared" si="4220"/>
        <v>4.931379068</v>
      </c>
      <c r="IA456" s="524">
        <v>0.36319999999999997</v>
      </c>
      <c r="IB456" s="525">
        <f t="shared" si="4221"/>
        <v>1.791076878</v>
      </c>
      <c r="IC456" s="526">
        <f t="shared" si="4222"/>
        <v>3.140302191</v>
      </c>
      <c r="ID456" s="527"/>
      <c r="IE456" s="520">
        <v>6.0</v>
      </c>
      <c r="IF456" s="521" t="s">
        <v>155</v>
      </c>
      <c r="IG456" s="522" t="s">
        <v>132</v>
      </c>
      <c r="IH456" s="522" t="s">
        <v>150</v>
      </c>
      <c r="II456" s="523">
        <f>'Produksi dan Harga'!BY35</f>
        <v>51</v>
      </c>
      <c r="IJ456" s="523">
        <f t="shared" si="4223"/>
        <v>2111.939644</v>
      </c>
      <c r="IK456" s="523">
        <f t="shared" si="4224"/>
        <v>0.1077089218</v>
      </c>
      <c r="IL456" s="524"/>
      <c r="IM456" s="523">
        <f t="shared" si="4225"/>
        <v>0</v>
      </c>
      <c r="IN456" s="524"/>
      <c r="IO456" s="523">
        <f>ADHB!IP456</f>
        <v>0</v>
      </c>
      <c r="IP456" s="523">
        <f t="shared" si="4226"/>
        <v>0</v>
      </c>
      <c r="IQ456" s="523">
        <f t="shared" si="4227"/>
        <v>0.1077089218</v>
      </c>
      <c r="IR456" s="524">
        <v>0.36319999999999997</v>
      </c>
      <c r="IS456" s="525">
        <f t="shared" si="4228"/>
        <v>0.03911988041</v>
      </c>
      <c r="IT456" s="526">
        <f t="shared" si="4229"/>
        <v>0.06858904142</v>
      </c>
      <c r="IU456" s="527"/>
      <c r="IV456" s="520">
        <v>6.0</v>
      </c>
      <c r="IW456" s="521" t="s">
        <v>155</v>
      </c>
      <c r="IX456" s="522" t="s">
        <v>132</v>
      </c>
      <c r="IY456" s="522" t="s">
        <v>150</v>
      </c>
      <c r="IZ456" s="523">
        <f>'Produksi dan Harga'!CD35</f>
        <v>179</v>
      </c>
      <c r="JA456" s="523">
        <f t="shared" si="4230"/>
        <v>2111.939644</v>
      </c>
      <c r="JB456" s="523">
        <f t="shared" si="4231"/>
        <v>0.3780371962</v>
      </c>
      <c r="JC456" s="524"/>
      <c r="JD456" s="523">
        <f t="shared" si="4232"/>
        <v>0</v>
      </c>
      <c r="JE456" s="524"/>
      <c r="JF456" s="523">
        <f>ADHB!JG456</f>
        <v>0</v>
      </c>
      <c r="JG456" s="523">
        <f t="shared" si="4233"/>
        <v>0</v>
      </c>
      <c r="JH456" s="523">
        <f t="shared" si="4234"/>
        <v>0.3780371962</v>
      </c>
      <c r="JI456" s="524">
        <v>0.36319999999999997</v>
      </c>
      <c r="JJ456" s="525">
        <f t="shared" si="4235"/>
        <v>0.1373031097</v>
      </c>
      <c r="JK456" s="526">
        <f t="shared" si="4236"/>
        <v>0.2407340866</v>
      </c>
      <c r="JL456" s="527"/>
      <c r="JM456" s="520">
        <v>6.0</v>
      </c>
      <c r="JN456" s="521" t="s">
        <v>155</v>
      </c>
      <c r="JO456" s="522" t="s">
        <v>132</v>
      </c>
      <c r="JP456" s="522" t="s">
        <v>150</v>
      </c>
      <c r="JQ456" s="523"/>
      <c r="JR456" s="523">
        <f t="shared" si="4237"/>
        <v>2111.939644</v>
      </c>
      <c r="JS456" s="523">
        <f t="shared" si="4238"/>
        <v>0</v>
      </c>
      <c r="JT456" s="524"/>
      <c r="JU456" s="523">
        <f t="shared" si="4239"/>
        <v>0</v>
      </c>
      <c r="JV456" s="524"/>
      <c r="JW456" s="523" t="str">
        <f>ADHB!LF456</f>
        <v/>
      </c>
      <c r="JX456" s="523">
        <f t="shared" si="4240"/>
        <v>0</v>
      </c>
      <c r="JY456" s="523">
        <f t="shared" si="4241"/>
        <v>0</v>
      </c>
      <c r="JZ456" s="524">
        <v>0.36319999999999997</v>
      </c>
      <c r="KA456" s="525">
        <f t="shared" si="4242"/>
        <v>0</v>
      </c>
      <c r="KB456" s="526">
        <f t="shared" si="4243"/>
        <v>0</v>
      </c>
      <c r="KC456" s="527"/>
      <c r="KD456" s="520">
        <v>6.0</v>
      </c>
      <c r="KE456" s="521" t="s">
        <v>155</v>
      </c>
      <c r="KF456" s="522" t="s">
        <v>132</v>
      </c>
      <c r="KG456" s="522" t="s">
        <v>150</v>
      </c>
      <c r="KH456" s="523"/>
      <c r="KI456" s="523">
        <f t="shared" si="4244"/>
        <v>2111.939644</v>
      </c>
      <c r="KJ456" s="523">
        <f t="shared" si="4245"/>
        <v>0</v>
      </c>
      <c r="KK456" s="524"/>
      <c r="KL456" s="523">
        <f t="shared" si="4246"/>
        <v>0</v>
      </c>
      <c r="KM456" s="524"/>
      <c r="KN456" s="523" t="str">
        <f>ADHB!LW456</f>
        <v/>
      </c>
      <c r="KO456" s="523">
        <f t="shared" si="4247"/>
        <v>0</v>
      </c>
      <c r="KP456" s="523">
        <f t="shared" si="4248"/>
        <v>0</v>
      </c>
      <c r="KQ456" s="524">
        <v>0.36319999999999997</v>
      </c>
      <c r="KR456" s="525">
        <f t="shared" si="4249"/>
        <v>0</v>
      </c>
      <c r="KS456" s="526">
        <f t="shared" si="4250"/>
        <v>0</v>
      </c>
      <c r="KT456" s="527"/>
      <c r="KU456" s="528"/>
    </row>
    <row r="457" ht="15.75" customHeight="1">
      <c r="A457" s="520">
        <v>7.0</v>
      </c>
      <c r="B457" s="521" t="s">
        <v>156</v>
      </c>
      <c r="C457" s="522" t="s">
        <v>132</v>
      </c>
      <c r="D457" s="522" t="s">
        <v>150</v>
      </c>
      <c r="E457" s="523">
        <f>'Produksi dan Harga'!G36</f>
        <v>5342</v>
      </c>
      <c r="F457" s="523">
        <v>2718.390908302503</v>
      </c>
      <c r="G457" s="523">
        <f t="shared" si="4126"/>
        <v>14.52164423</v>
      </c>
      <c r="H457" s="524"/>
      <c r="I457" s="523">
        <f t="shared" si="4127"/>
        <v>0</v>
      </c>
      <c r="J457" s="524"/>
      <c r="K457" s="523">
        <f>ADHB!L457</f>
        <v>0</v>
      </c>
      <c r="L457" s="523">
        <f t="shared" si="4128"/>
        <v>0</v>
      </c>
      <c r="M457" s="523">
        <f t="shared" si="4129"/>
        <v>14.52164423</v>
      </c>
      <c r="N457" s="524">
        <v>0.36319999999999997</v>
      </c>
      <c r="O457" s="525">
        <f t="shared" si="4130"/>
        <v>5.274261185</v>
      </c>
      <c r="P457" s="526">
        <f t="shared" si="4131"/>
        <v>9.247383047</v>
      </c>
      <c r="Q457" s="527"/>
      <c r="R457" s="520">
        <v>7.0</v>
      </c>
      <c r="S457" s="521" t="s">
        <v>156</v>
      </c>
      <c r="T457" s="522" t="s">
        <v>132</v>
      </c>
      <c r="U457" s="522" t="s">
        <v>150</v>
      </c>
      <c r="V457" s="523">
        <f>'Produksi dan Harga'!L36</f>
        <v>1681</v>
      </c>
      <c r="W457" s="523">
        <f t="shared" si="4132"/>
        <v>2718.390908</v>
      </c>
      <c r="X457" s="523">
        <f t="shared" si="4133"/>
        <v>4.569615117</v>
      </c>
      <c r="Y457" s="524"/>
      <c r="Z457" s="523">
        <f t="shared" si="4134"/>
        <v>0</v>
      </c>
      <c r="AA457" s="524"/>
      <c r="AB457" s="523">
        <f>ADHB!AC457</f>
        <v>0</v>
      </c>
      <c r="AC457" s="523">
        <f t="shared" si="4135"/>
        <v>0</v>
      </c>
      <c r="AD457" s="523">
        <f t="shared" si="4136"/>
        <v>4.569615117</v>
      </c>
      <c r="AE457" s="524">
        <v>0.36319999999999997</v>
      </c>
      <c r="AF457" s="525">
        <f t="shared" si="4137"/>
        <v>1.65968421</v>
      </c>
      <c r="AG457" s="526">
        <f t="shared" si="4138"/>
        <v>2.909930906</v>
      </c>
      <c r="AH457" s="527"/>
      <c r="AI457" s="520">
        <v>7.0</v>
      </c>
      <c r="AJ457" s="521" t="s">
        <v>156</v>
      </c>
      <c r="AK457" s="522" t="s">
        <v>132</v>
      </c>
      <c r="AL457" s="522" t="s">
        <v>150</v>
      </c>
      <c r="AM457" s="523">
        <f>'Produksi dan Harga'!Q36</f>
        <v>1805</v>
      </c>
      <c r="AN457" s="523">
        <f t="shared" si="4139"/>
        <v>2718.390908</v>
      </c>
      <c r="AO457" s="523">
        <f t="shared" si="4140"/>
        <v>4.906695589</v>
      </c>
      <c r="AP457" s="524"/>
      <c r="AQ457" s="523">
        <f t="shared" si="4141"/>
        <v>0</v>
      </c>
      <c r="AR457" s="524"/>
      <c r="AS457" s="523">
        <f>ADHB!AT457</f>
        <v>0</v>
      </c>
      <c r="AT457" s="523">
        <f t="shared" si="4142"/>
        <v>0</v>
      </c>
      <c r="AU457" s="523">
        <f t="shared" si="4143"/>
        <v>4.906695589</v>
      </c>
      <c r="AV457" s="524">
        <v>0.36319999999999997</v>
      </c>
      <c r="AW457" s="525">
        <f t="shared" si="4144"/>
        <v>1.782111838</v>
      </c>
      <c r="AX457" s="526">
        <f t="shared" si="4145"/>
        <v>3.124583751</v>
      </c>
      <c r="AY457" s="527"/>
      <c r="AZ457" s="520">
        <v>7.0</v>
      </c>
      <c r="BA457" s="521" t="s">
        <v>156</v>
      </c>
      <c r="BB457" s="522" t="s">
        <v>132</v>
      </c>
      <c r="BC457" s="522" t="s">
        <v>150</v>
      </c>
      <c r="BD457" s="523">
        <f>'Produksi dan Harga'!V36</f>
        <v>329</v>
      </c>
      <c r="BE457" s="523">
        <f t="shared" si="4146"/>
        <v>2718.390908</v>
      </c>
      <c r="BF457" s="523">
        <f t="shared" si="4147"/>
        <v>0.8943506088</v>
      </c>
      <c r="BG457" s="524"/>
      <c r="BH457" s="523">
        <f t="shared" si="4148"/>
        <v>0</v>
      </c>
      <c r="BI457" s="524"/>
      <c r="BJ457" s="523">
        <f>ADHB!BK457</f>
        <v>0</v>
      </c>
      <c r="BK457" s="523">
        <f t="shared" si="4149"/>
        <v>0</v>
      </c>
      <c r="BL457" s="523">
        <f t="shared" si="4150"/>
        <v>0.8943506088</v>
      </c>
      <c r="BM457" s="524">
        <v>0.36319999999999997</v>
      </c>
      <c r="BN457" s="525">
        <f t="shared" si="4151"/>
        <v>0.3248281411</v>
      </c>
      <c r="BO457" s="526">
        <f t="shared" si="4152"/>
        <v>0.5695224677</v>
      </c>
      <c r="BP457" s="527"/>
      <c r="BQ457" s="520">
        <v>7.0</v>
      </c>
      <c r="BR457" s="521" t="s">
        <v>156</v>
      </c>
      <c r="BS457" s="522" t="s">
        <v>132</v>
      </c>
      <c r="BT457" s="522" t="s">
        <v>150</v>
      </c>
      <c r="BU457" s="523">
        <f>'Produksi dan Harga'!AA36</f>
        <v>5</v>
      </c>
      <c r="BV457" s="523">
        <f t="shared" si="4153"/>
        <v>2718.390908</v>
      </c>
      <c r="BW457" s="523">
        <f t="shared" si="4154"/>
        <v>0.01359195454</v>
      </c>
      <c r="BX457" s="524"/>
      <c r="BY457" s="523">
        <f t="shared" si="4155"/>
        <v>0</v>
      </c>
      <c r="BZ457" s="524"/>
      <c r="CA457" s="523">
        <f>ADHB!CB457</f>
        <v>0</v>
      </c>
      <c r="CB457" s="523">
        <f t="shared" si="4156"/>
        <v>0</v>
      </c>
      <c r="CC457" s="523">
        <f t="shared" si="4157"/>
        <v>0.01359195454</v>
      </c>
      <c r="CD457" s="524">
        <v>0.36319999999999997</v>
      </c>
      <c r="CE457" s="525">
        <f t="shared" si="4158"/>
        <v>0.004936597889</v>
      </c>
      <c r="CF457" s="526">
        <f t="shared" si="4159"/>
        <v>0.008655356652</v>
      </c>
      <c r="CG457" s="527"/>
      <c r="CH457" s="520">
        <v>7.0</v>
      </c>
      <c r="CI457" s="521" t="s">
        <v>156</v>
      </c>
      <c r="CJ457" s="522" t="s">
        <v>132</v>
      </c>
      <c r="CK457" s="522" t="s">
        <v>150</v>
      </c>
      <c r="CL457" s="523">
        <f>'Produksi dan Harga'!AF36</f>
        <v>20</v>
      </c>
      <c r="CM457" s="523">
        <f t="shared" si="4160"/>
        <v>2718.390908</v>
      </c>
      <c r="CN457" s="523">
        <f t="shared" si="4161"/>
        <v>0.05436781817</v>
      </c>
      <c r="CO457" s="524"/>
      <c r="CP457" s="523">
        <f t="shared" si="4162"/>
        <v>0</v>
      </c>
      <c r="CQ457" s="524"/>
      <c r="CR457" s="523">
        <f>ADHB!CS457</f>
        <v>0</v>
      </c>
      <c r="CS457" s="523">
        <f t="shared" si="4163"/>
        <v>0</v>
      </c>
      <c r="CT457" s="523">
        <f t="shared" si="4164"/>
        <v>0.05436781817</v>
      </c>
      <c r="CU457" s="524">
        <v>0.36319999999999997</v>
      </c>
      <c r="CV457" s="525">
        <f t="shared" si="4165"/>
        <v>0.01974639156</v>
      </c>
      <c r="CW457" s="526">
        <f t="shared" si="4166"/>
        <v>0.03462142661</v>
      </c>
      <c r="CX457" s="527"/>
      <c r="CY457" s="520">
        <v>7.0</v>
      </c>
      <c r="CZ457" s="521" t="s">
        <v>156</v>
      </c>
      <c r="DA457" s="522" t="s">
        <v>132</v>
      </c>
      <c r="DB457" s="522" t="s">
        <v>150</v>
      </c>
      <c r="DC457" s="523">
        <f>'Produksi dan Harga'!AK36</f>
        <v>93</v>
      </c>
      <c r="DD457" s="523">
        <f t="shared" si="4167"/>
        <v>2718.390908</v>
      </c>
      <c r="DE457" s="523">
        <f t="shared" si="4168"/>
        <v>0.2528103545</v>
      </c>
      <c r="DF457" s="524"/>
      <c r="DG457" s="523">
        <f t="shared" si="4169"/>
        <v>0</v>
      </c>
      <c r="DH457" s="524"/>
      <c r="DI457" s="523">
        <f>ADHB!DJ457</f>
        <v>0</v>
      </c>
      <c r="DJ457" s="523">
        <f t="shared" si="4170"/>
        <v>0</v>
      </c>
      <c r="DK457" s="523">
        <f t="shared" si="4171"/>
        <v>0.2528103545</v>
      </c>
      <c r="DL457" s="524">
        <v>0.36319999999999997</v>
      </c>
      <c r="DM457" s="525">
        <f t="shared" si="4172"/>
        <v>0.09182072074</v>
      </c>
      <c r="DN457" s="526">
        <f t="shared" si="4173"/>
        <v>0.1609896337</v>
      </c>
      <c r="DO457" s="527"/>
      <c r="DP457" s="520">
        <v>7.0</v>
      </c>
      <c r="DQ457" s="521" t="s">
        <v>156</v>
      </c>
      <c r="DR457" s="522" t="s">
        <v>132</v>
      </c>
      <c r="DS457" s="522" t="s">
        <v>150</v>
      </c>
      <c r="DT457" s="523">
        <f>'Produksi dan Harga'!AP36</f>
        <v>30</v>
      </c>
      <c r="DU457" s="523">
        <f t="shared" si="4174"/>
        <v>2718.390908</v>
      </c>
      <c r="DV457" s="523">
        <f t="shared" si="4175"/>
        <v>0.08155172725</v>
      </c>
      <c r="DW457" s="524"/>
      <c r="DX457" s="523">
        <f t="shared" si="4176"/>
        <v>0</v>
      </c>
      <c r="DY457" s="524"/>
      <c r="DZ457" s="523">
        <f>ADHB!EA457</f>
        <v>0</v>
      </c>
      <c r="EA457" s="523">
        <f t="shared" si="4177"/>
        <v>0</v>
      </c>
      <c r="EB457" s="523">
        <f t="shared" si="4178"/>
        <v>0.08155172725</v>
      </c>
      <c r="EC457" s="524">
        <v>0.36319999999999997</v>
      </c>
      <c r="ED457" s="525">
        <f t="shared" si="4179"/>
        <v>0.02961958734</v>
      </c>
      <c r="EE457" s="526">
        <f t="shared" si="4180"/>
        <v>0.05193213991</v>
      </c>
      <c r="EF457" s="527"/>
      <c r="EG457" s="520">
        <v>7.0</v>
      </c>
      <c r="EH457" s="521" t="s">
        <v>156</v>
      </c>
      <c r="EI457" s="522" t="s">
        <v>132</v>
      </c>
      <c r="EJ457" s="522" t="s">
        <v>150</v>
      </c>
      <c r="EK457" s="523">
        <f>'Produksi dan Harga'!AU36</f>
        <v>215</v>
      </c>
      <c r="EL457" s="523">
        <f t="shared" si="4181"/>
        <v>2718.390908</v>
      </c>
      <c r="EM457" s="523">
        <f t="shared" si="4182"/>
        <v>0.5844540453</v>
      </c>
      <c r="EN457" s="524"/>
      <c r="EO457" s="523">
        <f t="shared" si="4183"/>
        <v>0</v>
      </c>
      <c r="EP457" s="524"/>
      <c r="EQ457" s="523">
        <f>ADHB!ER457</f>
        <v>0</v>
      </c>
      <c r="ER457" s="523">
        <f t="shared" si="4184"/>
        <v>0</v>
      </c>
      <c r="ES457" s="523">
        <f t="shared" si="4185"/>
        <v>0.5844540453</v>
      </c>
      <c r="ET457" s="524">
        <v>0.36319999999999997</v>
      </c>
      <c r="EU457" s="525">
        <f t="shared" si="4186"/>
        <v>0.2122737092</v>
      </c>
      <c r="EV457" s="526">
        <f t="shared" si="4187"/>
        <v>0.372180336</v>
      </c>
      <c r="EW457" s="527"/>
      <c r="EX457" s="520">
        <v>7.0</v>
      </c>
      <c r="EY457" s="521" t="s">
        <v>156</v>
      </c>
      <c r="EZ457" s="522" t="s">
        <v>132</v>
      </c>
      <c r="FA457" s="522" t="s">
        <v>150</v>
      </c>
      <c r="FB457" s="523">
        <f>'Produksi dan Harga'!AZ36</f>
        <v>0</v>
      </c>
      <c r="FC457" s="523">
        <f t="shared" si="4188"/>
        <v>2718.390908</v>
      </c>
      <c r="FD457" s="523">
        <f t="shared" si="4189"/>
        <v>0</v>
      </c>
      <c r="FE457" s="524"/>
      <c r="FF457" s="523">
        <f t="shared" si="4190"/>
        <v>0</v>
      </c>
      <c r="FG457" s="524"/>
      <c r="FH457" s="523">
        <f>ADHB!FI457</f>
        <v>0</v>
      </c>
      <c r="FI457" s="523">
        <f t="shared" si="4191"/>
        <v>0</v>
      </c>
      <c r="FJ457" s="523">
        <f t="shared" si="4192"/>
        <v>0</v>
      </c>
      <c r="FK457" s="524">
        <v>0.36319999999999997</v>
      </c>
      <c r="FL457" s="525">
        <f t="shared" si="4193"/>
        <v>0</v>
      </c>
      <c r="FM457" s="526">
        <f t="shared" si="4194"/>
        <v>0</v>
      </c>
      <c r="FN457" s="527"/>
      <c r="FO457" s="520">
        <v>7.0</v>
      </c>
      <c r="FP457" s="521" t="s">
        <v>156</v>
      </c>
      <c r="FQ457" s="522" t="s">
        <v>132</v>
      </c>
      <c r="FR457" s="522" t="s">
        <v>150</v>
      </c>
      <c r="FS457" s="523">
        <f>'Produksi dan Harga'!BE36</f>
        <v>0</v>
      </c>
      <c r="FT457" s="523">
        <f t="shared" si="4195"/>
        <v>2718.390908</v>
      </c>
      <c r="FU457" s="523">
        <f t="shared" si="4196"/>
        <v>0</v>
      </c>
      <c r="FV457" s="524"/>
      <c r="FW457" s="523">
        <f t="shared" si="4197"/>
        <v>0</v>
      </c>
      <c r="FX457" s="524"/>
      <c r="FY457" s="523">
        <f>ADHB!FZ457</f>
        <v>0</v>
      </c>
      <c r="FZ457" s="523">
        <f t="shared" si="4198"/>
        <v>0</v>
      </c>
      <c r="GA457" s="523">
        <f t="shared" si="4199"/>
        <v>0</v>
      </c>
      <c r="GB457" s="524">
        <v>0.36319999999999997</v>
      </c>
      <c r="GC457" s="525">
        <f t="shared" si="4200"/>
        <v>0</v>
      </c>
      <c r="GD457" s="526">
        <f t="shared" si="4201"/>
        <v>0</v>
      </c>
      <c r="GE457" s="527"/>
      <c r="GF457" s="520">
        <v>7.0</v>
      </c>
      <c r="GG457" s="521" t="s">
        <v>156</v>
      </c>
      <c r="GH457" s="522" t="s">
        <v>132</v>
      </c>
      <c r="GI457" s="522" t="s">
        <v>150</v>
      </c>
      <c r="GJ457" s="523">
        <f>'Produksi dan Harga'!BJ36</f>
        <v>60</v>
      </c>
      <c r="GK457" s="523">
        <f t="shared" si="4202"/>
        <v>2718.390908</v>
      </c>
      <c r="GL457" s="523">
        <f t="shared" si="4203"/>
        <v>0.1631034545</v>
      </c>
      <c r="GM457" s="524"/>
      <c r="GN457" s="523">
        <f t="shared" si="4204"/>
        <v>0</v>
      </c>
      <c r="GO457" s="524"/>
      <c r="GP457" s="523">
        <f>ADHB!GQ457</f>
        <v>0</v>
      </c>
      <c r="GQ457" s="523">
        <f t="shared" si="4205"/>
        <v>0</v>
      </c>
      <c r="GR457" s="523">
        <f t="shared" si="4206"/>
        <v>0.1631034545</v>
      </c>
      <c r="GS457" s="524">
        <v>0.36319999999999997</v>
      </c>
      <c r="GT457" s="525">
        <f t="shared" si="4207"/>
        <v>0.05923917467</v>
      </c>
      <c r="GU457" s="526">
        <f t="shared" si="4208"/>
        <v>0.1038642798</v>
      </c>
      <c r="GV457" s="527"/>
      <c r="GW457" s="520">
        <v>7.0</v>
      </c>
      <c r="GX457" s="521" t="s">
        <v>156</v>
      </c>
      <c r="GY457" s="522" t="s">
        <v>132</v>
      </c>
      <c r="GZ457" s="522" t="s">
        <v>150</v>
      </c>
      <c r="HA457" s="523">
        <f>'Produksi dan Harga'!BO36</f>
        <v>707</v>
      </c>
      <c r="HB457" s="523">
        <f t="shared" si="4209"/>
        <v>2718.390908</v>
      </c>
      <c r="HC457" s="523">
        <f t="shared" si="4210"/>
        <v>1.921902372</v>
      </c>
      <c r="HD457" s="524"/>
      <c r="HE457" s="523">
        <f t="shared" si="4211"/>
        <v>0</v>
      </c>
      <c r="HF457" s="524"/>
      <c r="HG457" s="523">
        <f>ADHB!HH457</f>
        <v>0</v>
      </c>
      <c r="HH457" s="523">
        <f t="shared" si="4212"/>
        <v>0</v>
      </c>
      <c r="HI457" s="523">
        <f t="shared" si="4213"/>
        <v>1.921902372</v>
      </c>
      <c r="HJ457" s="524">
        <v>0.36319999999999997</v>
      </c>
      <c r="HK457" s="525">
        <f t="shared" si="4214"/>
        <v>0.6980349416</v>
      </c>
      <c r="HL457" s="526">
        <f t="shared" si="4215"/>
        <v>1.223867431</v>
      </c>
      <c r="HM457" s="527"/>
      <c r="HN457" s="520">
        <v>7.0</v>
      </c>
      <c r="HO457" s="521" t="s">
        <v>156</v>
      </c>
      <c r="HP457" s="522" t="s">
        <v>132</v>
      </c>
      <c r="HQ457" s="522" t="s">
        <v>150</v>
      </c>
      <c r="HR457" s="523">
        <f>'Produksi dan Harga'!BT36</f>
        <v>0</v>
      </c>
      <c r="HS457" s="523">
        <f t="shared" si="4216"/>
        <v>2718.390908</v>
      </c>
      <c r="HT457" s="523">
        <f t="shared" si="4217"/>
        <v>0</v>
      </c>
      <c r="HU457" s="524"/>
      <c r="HV457" s="523">
        <f t="shared" si="4218"/>
        <v>0</v>
      </c>
      <c r="HW457" s="524"/>
      <c r="HX457" s="523">
        <f>ADHB!HY457</f>
        <v>0</v>
      </c>
      <c r="HY457" s="523">
        <f t="shared" si="4219"/>
        <v>0</v>
      </c>
      <c r="HZ457" s="523">
        <f t="shared" si="4220"/>
        <v>0</v>
      </c>
      <c r="IA457" s="524">
        <v>0.36319999999999997</v>
      </c>
      <c r="IB457" s="525">
        <f t="shared" si="4221"/>
        <v>0</v>
      </c>
      <c r="IC457" s="526">
        <f t="shared" si="4222"/>
        <v>0</v>
      </c>
      <c r="ID457" s="527"/>
      <c r="IE457" s="520">
        <v>7.0</v>
      </c>
      <c r="IF457" s="521" t="s">
        <v>156</v>
      </c>
      <c r="IG457" s="522" t="s">
        <v>132</v>
      </c>
      <c r="IH457" s="522" t="s">
        <v>150</v>
      </c>
      <c r="II457" s="523">
        <f>'Produksi dan Harga'!BY36</f>
        <v>0</v>
      </c>
      <c r="IJ457" s="523">
        <f t="shared" si="4223"/>
        <v>2718.390908</v>
      </c>
      <c r="IK457" s="523">
        <f t="shared" si="4224"/>
        <v>0</v>
      </c>
      <c r="IL457" s="524"/>
      <c r="IM457" s="523">
        <f t="shared" si="4225"/>
        <v>0</v>
      </c>
      <c r="IN457" s="524"/>
      <c r="IO457" s="523">
        <f>ADHB!IP457</f>
        <v>0</v>
      </c>
      <c r="IP457" s="523">
        <f t="shared" si="4226"/>
        <v>0</v>
      </c>
      <c r="IQ457" s="523">
        <f t="shared" si="4227"/>
        <v>0</v>
      </c>
      <c r="IR457" s="524">
        <v>0.36319999999999997</v>
      </c>
      <c r="IS457" s="525">
        <f t="shared" si="4228"/>
        <v>0</v>
      </c>
      <c r="IT457" s="526">
        <f t="shared" si="4229"/>
        <v>0</v>
      </c>
      <c r="IU457" s="527"/>
      <c r="IV457" s="520">
        <v>7.0</v>
      </c>
      <c r="IW457" s="521" t="s">
        <v>156</v>
      </c>
      <c r="IX457" s="522" t="s">
        <v>132</v>
      </c>
      <c r="IY457" s="522" t="s">
        <v>150</v>
      </c>
      <c r="IZ457" s="523">
        <f>'Produksi dan Harga'!CD36</f>
        <v>25</v>
      </c>
      <c r="JA457" s="523">
        <f t="shared" si="4230"/>
        <v>2718.390908</v>
      </c>
      <c r="JB457" s="523">
        <f t="shared" si="4231"/>
        <v>0.06795977271</v>
      </c>
      <c r="JC457" s="524"/>
      <c r="JD457" s="523">
        <f t="shared" si="4232"/>
        <v>0</v>
      </c>
      <c r="JE457" s="524"/>
      <c r="JF457" s="523">
        <f>ADHB!JG457</f>
        <v>0</v>
      </c>
      <c r="JG457" s="523">
        <f t="shared" si="4233"/>
        <v>0</v>
      </c>
      <c r="JH457" s="523">
        <f t="shared" si="4234"/>
        <v>0.06795977271</v>
      </c>
      <c r="JI457" s="524">
        <v>0.36319999999999997</v>
      </c>
      <c r="JJ457" s="525">
        <f t="shared" si="4235"/>
        <v>0.02468298945</v>
      </c>
      <c r="JK457" s="526">
        <f t="shared" si="4236"/>
        <v>0.04327678326</v>
      </c>
      <c r="JL457" s="527"/>
      <c r="JM457" s="520">
        <v>7.0</v>
      </c>
      <c r="JN457" s="521" t="s">
        <v>156</v>
      </c>
      <c r="JO457" s="522" t="s">
        <v>132</v>
      </c>
      <c r="JP457" s="522" t="s">
        <v>150</v>
      </c>
      <c r="JQ457" s="523"/>
      <c r="JR457" s="523">
        <f t="shared" si="4237"/>
        <v>2718.390908</v>
      </c>
      <c r="JS457" s="523">
        <f t="shared" si="4238"/>
        <v>0</v>
      </c>
      <c r="JT457" s="524"/>
      <c r="JU457" s="523">
        <f t="shared" si="4239"/>
        <v>0</v>
      </c>
      <c r="JV457" s="524"/>
      <c r="JW457" s="523" t="str">
        <f>ADHB!LF457</f>
        <v/>
      </c>
      <c r="JX457" s="523">
        <f t="shared" si="4240"/>
        <v>0</v>
      </c>
      <c r="JY457" s="523">
        <f t="shared" si="4241"/>
        <v>0</v>
      </c>
      <c r="JZ457" s="524">
        <v>0.36319999999999997</v>
      </c>
      <c r="KA457" s="525">
        <f t="shared" si="4242"/>
        <v>0</v>
      </c>
      <c r="KB457" s="526">
        <f t="shared" si="4243"/>
        <v>0</v>
      </c>
      <c r="KC457" s="527"/>
      <c r="KD457" s="520">
        <v>7.0</v>
      </c>
      <c r="KE457" s="521" t="s">
        <v>156</v>
      </c>
      <c r="KF457" s="522" t="s">
        <v>132</v>
      </c>
      <c r="KG457" s="522" t="s">
        <v>150</v>
      </c>
      <c r="KH457" s="523"/>
      <c r="KI457" s="523">
        <f t="shared" si="4244"/>
        <v>2718.390908</v>
      </c>
      <c r="KJ457" s="523">
        <f t="shared" si="4245"/>
        <v>0</v>
      </c>
      <c r="KK457" s="524"/>
      <c r="KL457" s="523">
        <f t="shared" si="4246"/>
        <v>0</v>
      </c>
      <c r="KM457" s="524"/>
      <c r="KN457" s="523" t="str">
        <f>ADHB!LW457</f>
        <v/>
      </c>
      <c r="KO457" s="523">
        <f t="shared" si="4247"/>
        <v>0</v>
      </c>
      <c r="KP457" s="523">
        <f t="shared" si="4248"/>
        <v>0</v>
      </c>
      <c r="KQ457" s="524">
        <v>0.36319999999999997</v>
      </c>
      <c r="KR457" s="525">
        <f t="shared" si="4249"/>
        <v>0</v>
      </c>
      <c r="KS457" s="526">
        <f t="shared" si="4250"/>
        <v>0</v>
      </c>
      <c r="KT457" s="527"/>
      <c r="KU457" s="528"/>
    </row>
    <row r="458" ht="15.75" customHeight="1">
      <c r="A458" s="520">
        <v>8.0</v>
      </c>
      <c r="B458" s="521" t="s">
        <v>157</v>
      </c>
      <c r="C458" s="522" t="s">
        <v>132</v>
      </c>
      <c r="D458" s="522" t="s">
        <v>150</v>
      </c>
      <c r="E458" s="523">
        <f>'Produksi dan Harga'!G37</f>
        <v>1369</v>
      </c>
      <c r="F458" s="523">
        <v>2557.2555688219627</v>
      </c>
      <c r="G458" s="523">
        <f t="shared" si="4126"/>
        <v>3.500882874</v>
      </c>
      <c r="H458" s="524"/>
      <c r="I458" s="523">
        <f t="shared" si="4127"/>
        <v>0</v>
      </c>
      <c r="J458" s="524"/>
      <c r="K458" s="523">
        <f>ADHB!L458</f>
        <v>0</v>
      </c>
      <c r="L458" s="523">
        <f t="shared" si="4128"/>
        <v>0</v>
      </c>
      <c r="M458" s="523">
        <f t="shared" si="4129"/>
        <v>3.500882874</v>
      </c>
      <c r="N458" s="524">
        <v>0.36319999999999997</v>
      </c>
      <c r="O458" s="525">
        <f t="shared" si="4130"/>
        <v>1.27152066</v>
      </c>
      <c r="P458" s="526">
        <f t="shared" si="4131"/>
        <v>2.229362214</v>
      </c>
      <c r="Q458" s="527"/>
      <c r="R458" s="520">
        <v>8.0</v>
      </c>
      <c r="S458" s="521" t="s">
        <v>157</v>
      </c>
      <c r="T458" s="522" t="s">
        <v>132</v>
      </c>
      <c r="U458" s="522" t="s">
        <v>150</v>
      </c>
      <c r="V458" s="523">
        <f>'Produksi dan Harga'!L37</f>
        <v>5127</v>
      </c>
      <c r="W458" s="523">
        <f t="shared" si="4132"/>
        <v>2557.255569</v>
      </c>
      <c r="X458" s="523">
        <f t="shared" si="4133"/>
        <v>13.1110493</v>
      </c>
      <c r="Y458" s="524"/>
      <c r="Z458" s="523">
        <f t="shared" si="4134"/>
        <v>0</v>
      </c>
      <c r="AA458" s="524"/>
      <c r="AB458" s="523">
        <f>ADHB!AC458</f>
        <v>0</v>
      </c>
      <c r="AC458" s="523">
        <f t="shared" si="4135"/>
        <v>0</v>
      </c>
      <c r="AD458" s="523">
        <f t="shared" si="4136"/>
        <v>13.1110493</v>
      </c>
      <c r="AE458" s="524">
        <v>0.36319999999999997</v>
      </c>
      <c r="AF458" s="525">
        <f t="shared" si="4137"/>
        <v>4.761933106</v>
      </c>
      <c r="AG458" s="526">
        <f t="shared" si="4138"/>
        <v>8.349116195</v>
      </c>
      <c r="AH458" s="527"/>
      <c r="AI458" s="520">
        <v>8.0</v>
      </c>
      <c r="AJ458" s="521" t="s">
        <v>157</v>
      </c>
      <c r="AK458" s="522" t="s">
        <v>132</v>
      </c>
      <c r="AL458" s="522" t="s">
        <v>150</v>
      </c>
      <c r="AM458" s="523">
        <f>'Produksi dan Harga'!Q37</f>
        <v>1422</v>
      </c>
      <c r="AN458" s="523">
        <f t="shared" si="4139"/>
        <v>2557.255569</v>
      </c>
      <c r="AO458" s="523">
        <f t="shared" si="4140"/>
        <v>3.636417419</v>
      </c>
      <c r="AP458" s="524"/>
      <c r="AQ458" s="523">
        <f t="shared" si="4141"/>
        <v>0</v>
      </c>
      <c r="AR458" s="524"/>
      <c r="AS458" s="523">
        <f>ADHB!AT458</f>
        <v>0</v>
      </c>
      <c r="AT458" s="523">
        <f t="shared" si="4142"/>
        <v>0</v>
      </c>
      <c r="AU458" s="523">
        <f t="shared" si="4143"/>
        <v>3.636417419</v>
      </c>
      <c r="AV458" s="524">
        <v>0.36319999999999997</v>
      </c>
      <c r="AW458" s="525">
        <f t="shared" si="4144"/>
        <v>1.320746807</v>
      </c>
      <c r="AX458" s="526">
        <f t="shared" si="4145"/>
        <v>2.315670612</v>
      </c>
      <c r="AY458" s="527"/>
      <c r="AZ458" s="520">
        <v>8.0</v>
      </c>
      <c r="BA458" s="521" t="s">
        <v>157</v>
      </c>
      <c r="BB458" s="522" t="s">
        <v>132</v>
      </c>
      <c r="BC458" s="522" t="s">
        <v>150</v>
      </c>
      <c r="BD458" s="523">
        <f>'Produksi dan Harga'!V37</f>
        <v>1500</v>
      </c>
      <c r="BE458" s="523">
        <f t="shared" si="4146"/>
        <v>2557.255569</v>
      </c>
      <c r="BF458" s="523">
        <f t="shared" si="4147"/>
        <v>3.835883353</v>
      </c>
      <c r="BG458" s="524"/>
      <c r="BH458" s="523">
        <f t="shared" si="4148"/>
        <v>0</v>
      </c>
      <c r="BI458" s="524"/>
      <c r="BJ458" s="523">
        <f>ADHB!BK458</f>
        <v>0</v>
      </c>
      <c r="BK458" s="523">
        <f t="shared" si="4149"/>
        <v>0</v>
      </c>
      <c r="BL458" s="523">
        <f t="shared" si="4150"/>
        <v>3.835883353</v>
      </c>
      <c r="BM458" s="524">
        <v>0.36319999999999997</v>
      </c>
      <c r="BN458" s="525">
        <f t="shared" si="4151"/>
        <v>1.393192834</v>
      </c>
      <c r="BO458" s="526">
        <f t="shared" si="4152"/>
        <v>2.442690519</v>
      </c>
      <c r="BP458" s="527"/>
      <c r="BQ458" s="520">
        <v>8.0</v>
      </c>
      <c r="BR458" s="521" t="s">
        <v>157</v>
      </c>
      <c r="BS458" s="522" t="s">
        <v>132</v>
      </c>
      <c r="BT458" s="522" t="s">
        <v>150</v>
      </c>
      <c r="BU458" s="523">
        <f>'Produksi dan Harga'!AA37</f>
        <v>636</v>
      </c>
      <c r="BV458" s="523">
        <f t="shared" si="4153"/>
        <v>2557.255569</v>
      </c>
      <c r="BW458" s="523">
        <f t="shared" si="4154"/>
        <v>1.626414542</v>
      </c>
      <c r="BX458" s="524"/>
      <c r="BY458" s="523">
        <f t="shared" si="4155"/>
        <v>0</v>
      </c>
      <c r="BZ458" s="524"/>
      <c r="CA458" s="523">
        <f>ADHB!CB458</f>
        <v>0</v>
      </c>
      <c r="CB458" s="523">
        <f t="shared" si="4156"/>
        <v>0</v>
      </c>
      <c r="CC458" s="523">
        <f t="shared" si="4157"/>
        <v>1.626414542</v>
      </c>
      <c r="CD458" s="524">
        <v>0.36319999999999997</v>
      </c>
      <c r="CE458" s="525">
        <f t="shared" si="4158"/>
        <v>0.5907137616</v>
      </c>
      <c r="CF458" s="526">
        <f t="shared" si="4159"/>
        <v>1.03570078</v>
      </c>
      <c r="CG458" s="527"/>
      <c r="CH458" s="520">
        <v>8.0</v>
      </c>
      <c r="CI458" s="521" t="s">
        <v>157</v>
      </c>
      <c r="CJ458" s="522" t="s">
        <v>132</v>
      </c>
      <c r="CK458" s="522" t="s">
        <v>150</v>
      </c>
      <c r="CL458" s="523">
        <f>'Produksi dan Harga'!AF37</f>
        <v>664</v>
      </c>
      <c r="CM458" s="523">
        <f t="shared" si="4160"/>
        <v>2557.255569</v>
      </c>
      <c r="CN458" s="523">
        <f t="shared" si="4161"/>
        <v>1.698017698</v>
      </c>
      <c r="CO458" s="524"/>
      <c r="CP458" s="523">
        <f t="shared" si="4162"/>
        <v>0</v>
      </c>
      <c r="CQ458" s="524"/>
      <c r="CR458" s="523">
        <f>ADHB!CS458</f>
        <v>0</v>
      </c>
      <c r="CS458" s="523">
        <f t="shared" si="4163"/>
        <v>0</v>
      </c>
      <c r="CT458" s="523">
        <f t="shared" si="4164"/>
        <v>1.698017698</v>
      </c>
      <c r="CU458" s="524">
        <v>0.36319999999999997</v>
      </c>
      <c r="CV458" s="525">
        <f t="shared" si="4165"/>
        <v>0.6167200278</v>
      </c>
      <c r="CW458" s="526">
        <f t="shared" si="4166"/>
        <v>1.08129767</v>
      </c>
      <c r="CX458" s="527"/>
      <c r="CY458" s="520">
        <v>8.0</v>
      </c>
      <c r="CZ458" s="521" t="s">
        <v>157</v>
      </c>
      <c r="DA458" s="522" t="s">
        <v>132</v>
      </c>
      <c r="DB458" s="522" t="s">
        <v>150</v>
      </c>
      <c r="DC458" s="523">
        <f>'Produksi dan Harga'!AK37</f>
        <v>1439</v>
      </c>
      <c r="DD458" s="523">
        <f t="shared" si="4167"/>
        <v>2557.255569</v>
      </c>
      <c r="DE458" s="523">
        <f t="shared" si="4168"/>
        <v>3.679890764</v>
      </c>
      <c r="DF458" s="524"/>
      <c r="DG458" s="523">
        <f t="shared" si="4169"/>
        <v>0</v>
      </c>
      <c r="DH458" s="524"/>
      <c r="DI458" s="523">
        <f>ADHB!DJ458</f>
        <v>0</v>
      </c>
      <c r="DJ458" s="523">
        <f t="shared" si="4170"/>
        <v>0</v>
      </c>
      <c r="DK458" s="523">
        <f t="shared" si="4171"/>
        <v>3.679890764</v>
      </c>
      <c r="DL458" s="524">
        <v>0.36319999999999997</v>
      </c>
      <c r="DM458" s="525">
        <f t="shared" si="4172"/>
        <v>1.336536325</v>
      </c>
      <c r="DN458" s="526">
        <f t="shared" si="4173"/>
        <v>2.343354438</v>
      </c>
      <c r="DO458" s="527"/>
      <c r="DP458" s="520">
        <v>8.0</v>
      </c>
      <c r="DQ458" s="521" t="s">
        <v>157</v>
      </c>
      <c r="DR458" s="522" t="s">
        <v>132</v>
      </c>
      <c r="DS458" s="522" t="s">
        <v>150</v>
      </c>
      <c r="DT458" s="523">
        <f>'Produksi dan Harga'!AP37</f>
        <v>532</v>
      </c>
      <c r="DU458" s="523">
        <f t="shared" si="4174"/>
        <v>2557.255569</v>
      </c>
      <c r="DV458" s="523">
        <f t="shared" si="4175"/>
        <v>1.360459963</v>
      </c>
      <c r="DW458" s="524"/>
      <c r="DX458" s="523">
        <f t="shared" si="4176"/>
        <v>0</v>
      </c>
      <c r="DY458" s="524"/>
      <c r="DZ458" s="523">
        <f>ADHB!EA458</f>
        <v>0</v>
      </c>
      <c r="EA458" s="523">
        <f t="shared" si="4177"/>
        <v>0</v>
      </c>
      <c r="EB458" s="523">
        <f t="shared" si="4178"/>
        <v>1.360459963</v>
      </c>
      <c r="EC458" s="524">
        <v>0.36319999999999997</v>
      </c>
      <c r="ED458" s="525">
        <f t="shared" si="4179"/>
        <v>0.4941190584</v>
      </c>
      <c r="EE458" s="526">
        <f t="shared" si="4180"/>
        <v>0.8663409042</v>
      </c>
      <c r="EF458" s="527"/>
      <c r="EG458" s="520">
        <v>8.0</v>
      </c>
      <c r="EH458" s="521" t="s">
        <v>157</v>
      </c>
      <c r="EI458" s="522" t="s">
        <v>132</v>
      </c>
      <c r="EJ458" s="522" t="s">
        <v>150</v>
      </c>
      <c r="EK458" s="523">
        <f>'Produksi dan Harga'!AU37</f>
        <v>844</v>
      </c>
      <c r="EL458" s="523">
        <f t="shared" si="4181"/>
        <v>2557.255569</v>
      </c>
      <c r="EM458" s="523">
        <f t="shared" si="4182"/>
        <v>2.1583237</v>
      </c>
      <c r="EN458" s="524"/>
      <c r="EO458" s="523">
        <f t="shared" si="4183"/>
        <v>0</v>
      </c>
      <c r="EP458" s="524"/>
      <c r="EQ458" s="523">
        <f>ADHB!ER458</f>
        <v>0</v>
      </c>
      <c r="ER458" s="523">
        <f t="shared" si="4184"/>
        <v>0</v>
      </c>
      <c r="ES458" s="523">
        <f t="shared" si="4185"/>
        <v>2.1583237</v>
      </c>
      <c r="ET458" s="524">
        <v>0.36319999999999997</v>
      </c>
      <c r="EU458" s="525">
        <f t="shared" si="4186"/>
        <v>0.7839031679</v>
      </c>
      <c r="EV458" s="526">
        <f t="shared" si="4187"/>
        <v>1.374420532</v>
      </c>
      <c r="EW458" s="527"/>
      <c r="EX458" s="520">
        <v>8.0</v>
      </c>
      <c r="EY458" s="521" t="s">
        <v>157</v>
      </c>
      <c r="EZ458" s="522" t="s">
        <v>132</v>
      </c>
      <c r="FA458" s="522" t="s">
        <v>150</v>
      </c>
      <c r="FB458" s="523">
        <f>'Produksi dan Harga'!AZ37</f>
        <v>214</v>
      </c>
      <c r="FC458" s="523">
        <f t="shared" si="4188"/>
        <v>2557.255569</v>
      </c>
      <c r="FD458" s="523">
        <f t="shared" si="4189"/>
        <v>0.5472526917</v>
      </c>
      <c r="FE458" s="524"/>
      <c r="FF458" s="523">
        <f t="shared" si="4190"/>
        <v>0</v>
      </c>
      <c r="FG458" s="524"/>
      <c r="FH458" s="523">
        <f>ADHB!FI458</f>
        <v>0</v>
      </c>
      <c r="FI458" s="523">
        <f t="shared" si="4191"/>
        <v>0</v>
      </c>
      <c r="FJ458" s="523">
        <f t="shared" si="4192"/>
        <v>0.5472526917</v>
      </c>
      <c r="FK458" s="524">
        <v>0.36319999999999997</v>
      </c>
      <c r="FL458" s="525">
        <f t="shared" si="4193"/>
        <v>0.1987621776</v>
      </c>
      <c r="FM458" s="526">
        <f t="shared" si="4194"/>
        <v>0.3484905141</v>
      </c>
      <c r="FN458" s="527"/>
      <c r="FO458" s="520">
        <v>8.0</v>
      </c>
      <c r="FP458" s="521" t="s">
        <v>157</v>
      </c>
      <c r="FQ458" s="522" t="s">
        <v>132</v>
      </c>
      <c r="FR458" s="522" t="s">
        <v>150</v>
      </c>
      <c r="FS458" s="523">
        <f>'Produksi dan Harga'!BE37</f>
        <v>311</v>
      </c>
      <c r="FT458" s="523">
        <f t="shared" si="4195"/>
        <v>2557.255569</v>
      </c>
      <c r="FU458" s="523">
        <f t="shared" si="4196"/>
        <v>0.7953064819</v>
      </c>
      <c r="FV458" s="524"/>
      <c r="FW458" s="523">
        <f t="shared" si="4197"/>
        <v>0</v>
      </c>
      <c r="FX458" s="524"/>
      <c r="FY458" s="523">
        <f>ADHB!FZ458</f>
        <v>0</v>
      </c>
      <c r="FZ458" s="523">
        <f t="shared" si="4198"/>
        <v>0</v>
      </c>
      <c r="GA458" s="523">
        <f t="shared" si="4199"/>
        <v>0.7953064819</v>
      </c>
      <c r="GB458" s="524">
        <v>0.36319999999999997</v>
      </c>
      <c r="GC458" s="525">
        <f t="shared" si="4200"/>
        <v>0.2888553142</v>
      </c>
      <c r="GD458" s="526">
        <f t="shared" si="4201"/>
        <v>0.5064511677</v>
      </c>
      <c r="GE458" s="527"/>
      <c r="GF458" s="520">
        <v>8.0</v>
      </c>
      <c r="GG458" s="521" t="s">
        <v>157</v>
      </c>
      <c r="GH458" s="522" t="s">
        <v>132</v>
      </c>
      <c r="GI458" s="522" t="s">
        <v>150</v>
      </c>
      <c r="GJ458" s="523">
        <f>'Produksi dan Harga'!BJ37</f>
        <v>391</v>
      </c>
      <c r="GK458" s="523">
        <f t="shared" si="4202"/>
        <v>2557.255569</v>
      </c>
      <c r="GL458" s="523">
        <f t="shared" si="4203"/>
        <v>0.9998869274</v>
      </c>
      <c r="GM458" s="524"/>
      <c r="GN458" s="523">
        <f t="shared" si="4204"/>
        <v>0</v>
      </c>
      <c r="GO458" s="524"/>
      <c r="GP458" s="523">
        <f>ADHB!GQ458</f>
        <v>0</v>
      </c>
      <c r="GQ458" s="523">
        <f t="shared" si="4205"/>
        <v>0</v>
      </c>
      <c r="GR458" s="523">
        <f t="shared" si="4206"/>
        <v>0.9998869274</v>
      </c>
      <c r="GS458" s="524">
        <v>0.36319999999999997</v>
      </c>
      <c r="GT458" s="525">
        <f t="shared" si="4207"/>
        <v>0.363158932</v>
      </c>
      <c r="GU458" s="526">
        <f t="shared" si="4208"/>
        <v>0.6367279954</v>
      </c>
      <c r="GV458" s="527"/>
      <c r="GW458" s="520">
        <v>8.0</v>
      </c>
      <c r="GX458" s="521" t="s">
        <v>157</v>
      </c>
      <c r="GY458" s="522" t="s">
        <v>132</v>
      </c>
      <c r="GZ458" s="522" t="s">
        <v>150</v>
      </c>
      <c r="HA458" s="523">
        <f>'Produksi dan Harga'!BO37</f>
        <v>741</v>
      </c>
      <c r="HB458" s="523">
        <f t="shared" si="4209"/>
        <v>2557.255569</v>
      </c>
      <c r="HC458" s="523">
        <f t="shared" si="4210"/>
        <v>1.894926376</v>
      </c>
      <c r="HD458" s="524"/>
      <c r="HE458" s="523">
        <f t="shared" si="4211"/>
        <v>0</v>
      </c>
      <c r="HF458" s="524"/>
      <c r="HG458" s="523">
        <f>ADHB!HH458</f>
        <v>0</v>
      </c>
      <c r="HH458" s="523">
        <f t="shared" si="4212"/>
        <v>0</v>
      </c>
      <c r="HI458" s="523">
        <f t="shared" si="4213"/>
        <v>1.894926376</v>
      </c>
      <c r="HJ458" s="524">
        <v>0.36319999999999997</v>
      </c>
      <c r="HK458" s="525">
        <f t="shared" si="4214"/>
        <v>0.6882372599</v>
      </c>
      <c r="HL458" s="526">
        <f t="shared" si="4215"/>
        <v>1.206689117</v>
      </c>
      <c r="HM458" s="527"/>
      <c r="HN458" s="520">
        <v>8.0</v>
      </c>
      <c r="HO458" s="521" t="s">
        <v>157</v>
      </c>
      <c r="HP458" s="522" t="s">
        <v>132</v>
      </c>
      <c r="HQ458" s="522" t="s">
        <v>150</v>
      </c>
      <c r="HR458" s="523">
        <f>'Produksi dan Harga'!BT37</f>
        <v>782</v>
      </c>
      <c r="HS458" s="523">
        <f t="shared" si="4216"/>
        <v>2557.255569</v>
      </c>
      <c r="HT458" s="523">
        <f t="shared" si="4217"/>
        <v>1.999773855</v>
      </c>
      <c r="HU458" s="524"/>
      <c r="HV458" s="523">
        <f t="shared" si="4218"/>
        <v>0</v>
      </c>
      <c r="HW458" s="524"/>
      <c r="HX458" s="523">
        <f>ADHB!HY458</f>
        <v>0</v>
      </c>
      <c r="HY458" s="523">
        <f t="shared" si="4219"/>
        <v>0</v>
      </c>
      <c r="HZ458" s="523">
        <f t="shared" si="4220"/>
        <v>1.999773855</v>
      </c>
      <c r="IA458" s="524">
        <v>0.36319999999999997</v>
      </c>
      <c r="IB458" s="525">
        <f t="shared" si="4221"/>
        <v>0.7263178641</v>
      </c>
      <c r="IC458" s="526">
        <f t="shared" si="4222"/>
        <v>1.273455991</v>
      </c>
      <c r="ID458" s="527"/>
      <c r="IE458" s="520">
        <v>8.0</v>
      </c>
      <c r="IF458" s="521" t="s">
        <v>157</v>
      </c>
      <c r="IG458" s="522" t="s">
        <v>132</v>
      </c>
      <c r="IH458" s="522" t="s">
        <v>150</v>
      </c>
      <c r="II458" s="523">
        <f>'Produksi dan Harga'!BY37</f>
        <v>152</v>
      </c>
      <c r="IJ458" s="523">
        <f t="shared" si="4223"/>
        <v>2557.255569</v>
      </c>
      <c r="IK458" s="523">
        <f t="shared" si="4224"/>
        <v>0.3887028465</v>
      </c>
      <c r="IL458" s="524"/>
      <c r="IM458" s="523">
        <f t="shared" si="4225"/>
        <v>0</v>
      </c>
      <c r="IN458" s="524"/>
      <c r="IO458" s="523">
        <f>ADHB!IP458</f>
        <v>0</v>
      </c>
      <c r="IP458" s="523">
        <f t="shared" si="4226"/>
        <v>0</v>
      </c>
      <c r="IQ458" s="523">
        <f t="shared" si="4227"/>
        <v>0.3887028465</v>
      </c>
      <c r="IR458" s="524">
        <v>0.36319999999999997</v>
      </c>
      <c r="IS458" s="525">
        <f t="shared" si="4228"/>
        <v>0.1411768738</v>
      </c>
      <c r="IT458" s="526">
        <f t="shared" si="4229"/>
        <v>0.2475259726</v>
      </c>
      <c r="IU458" s="527"/>
      <c r="IV458" s="520">
        <v>8.0</v>
      </c>
      <c r="IW458" s="521" t="s">
        <v>157</v>
      </c>
      <c r="IX458" s="522" t="s">
        <v>132</v>
      </c>
      <c r="IY458" s="522" t="s">
        <v>150</v>
      </c>
      <c r="IZ458" s="523">
        <f>'Produksi dan Harga'!CD37</f>
        <v>254</v>
      </c>
      <c r="JA458" s="523">
        <f t="shared" si="4230"/>
        <v>2557.255569</v>
      </c>
      <c r="JB458" s="523">
        <f t="shared" si="4231"/>
        <v>0.6495429145</v>
      </c>
      <c r="JC458" s="524"/>
      <c r="JD458" s="523">
        <f t="shared" si="4232"/>
        <v>0</v>
      </c>
      <c r="JE458" s="524"/>
      <c r="JF458" s="523">
        <f>ADHB!JG458</f>
        <v>0</v>
      </c>
      <c r="JG458" s="523">
        <f t="shared" si="4233"/>
        <v>0</v>
      </c>
      <c r="JH458" s="523">
        <f t="shared" si="4234"/>
        <v>0.6495429145</v>
      </c>
      <c r="JI458" s="524">
        <v>0.36319999999999997</v>
      </c>
      <c r="JJ458" s="525">
        <f t="shared" si="4235"/>
        <v>0.2359139865</v>
      </c>
      <c r="JK458" s="526">
        <f t="shared" si="4236"/>
        <v>0.4136289279</v>
      </c>
      <c r="JL458" s="527"/>
      <c r="JM458" s="520">
        <v>8.0</v>
      </c>
      <c r="JN458" s="521" t="s">
        <v>157</v>
      </c>
      <c r="JO458" s="522" t="s">
        <v>132</v>
      </c>
      <c r="JP458" s="522" t="s">
        <v>150</v>
      </c>
      <c r="JQ458" s="523"/>
      <c r="JR458" s="523">
        <f t="shared" si="4237"/>
        <v>2557.255569</v>
      </c>
      <c r="JS458" s="523">
        <f t="shared" si="4238"/>
        <v>0</v>
      </c>
      <c r="JT458" s="524"/>
      <c r="JU458" s="523">
        <f t="shared" si="4239"/>
        <v>0</v>
      </c>
      <c r="JV458" s="524"/>
      <c r="JW458" s="523" t="str">
        <f>ADHB!LF458</f>
        <v/>
      </c>
      <c r="JX458" s="523">
        <f t="shared" si="4240"/>
        <v>0</v>
      </c>
      <c r="JY458" s="523">
        <f t="shared" si="4241"/>
        <v>0</v>
      </c>
      <c r="JZ458" s="524">
        <v>0.36319999999999997</v>
      </c>
      <c r="KA458" s="525">
        <f t="shared" si="4242"/>
        <v>0</v>
      </c>
      <c r="KB458" s="526">
        <f t="shared" si="4243"/>
        <v>0</v>
      </c>
      <c r="KC458" s="527"/>
      <c r="KD458" s="520">
        <v>8.0</v>
      </c>
      <c r="KE458" s="521" t="s">
        <v>157</v>
      </c>
      <c r="KF458" s="522" t="s">
        <v>132</v>
      </c>
      <c r="KG458" s="522" t="s">
        <v>150</v>
      </c>
      <c r="KH458" s="523"/>
      <c r="KI458" s="523">
        <f t="shared" si="4244"/>
        <v>2557.255569</v>
      </c>
      <c r="KJ458" s="523">
        <f t="shared" si="4245"/>
        <v>0</v>
      </c>
      <c r="KK458" s="524"/>
      <c r="KL458" s="523">
        <f t="shared" si="4246"/>
        <v>0</v>
      </c>
      <c r="KM458" s="524"/>
      <c r="KN458" s="523" t="str">
        <f>ADHB!LW458</f>
        <v/>
      </c>
      <c r="KO458" s="523">
        <f t="shared" si="4247"/>
        <v>0</v>
      </c>
      <c r="KP458" s="523">
        <f t="shared" si="4248"/>
        <v>0</v>
      </c>
      <c r="KQ458" s="524">
        <v>0.36319999999999997</v>
      </c>
      <c r="KR458" s="525">
        <f t="shared" si="4249"/>
        <v>0</v>
      </c>
      <c r="KS458" s="526">
        <f t="shared" si="4250"/>
        <v>0</v>
      </c>
      <c r="KT458" s="527"/>
      <c r="KU458" s="528"/>
    </row>
    <row r="459" ht="15.75" customHeight="1">
      <c r="A459" s="520">
        <v>9.0</v>
      </c>
      <c r="B459" s="521" t="s">
        <v>158</v>
      </c>
      <c r="C459" s="522" t="s">
        <v>132</v>
      </c>
      <c r="D459" s="522" t="s">
        <v>150</v>
      </c>
      <c r="E459" s="523">
        <f>'Produksi dan Harga'!G38</f>
        <v>740</v>
      </c>
      <c r="F459" s="523">
        <v>2471.093450592407</v>
      </c>
      <c r="G459" s="523">
        <f t="shared" si="4126"/>
        <v>1.828609153</v>
      </c>
      <c r="H459" s="524"/>
      <c r="I459" s="523">
        <f t="shared" si="4127"/>
        <v>0</v>
      </c>
      <c r="J459" s="524"/>
      <c r="K459" s="523">
        <f>ADHB!L459</f>
        <v>0</v>
      </c>
      <c r="L459" s="523">
        <f t="shared" si="4128"/>
        <v>0</v>
      </c>
      <c r="M459" s="523">
        <f t="shared" si="4129"/>
        <v>1.828609153</v>
      </c>
      <c r="N459" s="524">
        <v>0.36319999999999997</v>
      </c>
      <c r="O459" s="525">
        <f t="shared" si="4130"/>
        <v>0.6641508445</v>
      </c>
      <c r="P459" s="526">
        <f t="shared" si="4131"/>
        <v>1.164458309</v>
      </c>
      <c r="Q459" s="527"/>
      <c r="R459" s="520">
        <v>9.0</v>
      </c>
      <c r="S459" s="521" t="s">
        <v>158</v>
      </c>
      <c r="T459" s="522" t="s">
        <v>132</v>
      </c>
      <c r="U459" s="522" t="s">
        <v>150</v>
      </c>
      <c r="V459" s="523">
        <f>'Produksi dan Harga'!L38</f>
        <v>977</v>
      </c>
      <c r="W459" s="523">
        <f t="shared" si="4132"/>
        <v>2471.093451</v>
      </c>
      <c r="X459" s="523">
        <f t="shared" si="4133"/>
        <v>2.414258301</v>
      </c>
      <c r="Y459" s="524"/>
      <c r="Z459" s="523">
        <f t="shared" si="4134"/>
        <v>0</v>
      </c>
      <c r="AA459" s="524"/>
      <c r="AB459" s="523">
        <f>ADHB!AC459</f>
        <v>0</v>
      </c>
      <c r="AC459" s="523">
        <f t="shared" si="4135"/>
        <v>0</v>
      </c>
      <c r="AD459" s="523">
        <f t="shared" si="4136"/>
        <v>2.414258301</v>
      </c>
      <c r="AE459" s="524">
        <v>0.36319999999999997</v>
      </c>
      <c r="AF459" s="525">
        <f t="shared" si="4137"/>
        <v>0.876858615</v>
      </c>
      <c r="AG459" s="526">
        <f t="shared" si="4138"/>
        <v>1.537399686</v>
      </c>
      <c r="AH459" s="527"/>
      <c r="AI459" s="520">
        <v>9.0</v>
      </c>
      <c r="AJ459" s="521" t="s">
        <v>158</v>
      </c>
      <c r="AK459" s="522" t="s">
        <v>132</v>
      </c>
      <c r="AL459" s="522" t="s">
        <v>150</v>
      </c>
      <c r="AM459" s="523">
        <f>'Produksi dan Harga'!Q38</f>
        <v>353</v>
      </c>
      <c r="AN459" s="523">
        <f t="shared" si="4139"/>
        <v>2471.093451</v>
      </c>
      <c r="AO459" s="523">
        <f t="shared" si="4140"/>
        <v>0.8722959881</v>
      </c>
      <c r="AP459" s="524"/>
      <c r="AQ459" s="523">
        <f t="shared" si="4141"/>
        <v>0</v>
      </c>
      <c r="AR459" s="524"/>
      <c r="AS459" s="523">
        <f>ADHB!AT459</f>
        <v>0</v>
      </c>
      <c r="AT459" s="523">
        <f t="shared" si="4142"/>
        <v>0</v>
      </c>
      <c r="AU459" s="523">
        <f t="shared" si="4143"/>
        <v>0.8722959881</v>
      </c>
      <c r="AV459" s="524">
        <v>0.36319999999999997</v>
      </c>
      <c r="AW459" s="525">
        <f t="shared" si="4144"/>
        <v>0.3168179029</v>
      </c>
      <c r="AX459" s="526">
        <f t="shared" si="4145"/>
        <v>0.5554780852</v>
      </c>
      <c r="AY459" s="527"/>
      <c r="AZ459" s="520">
        <v>9.0</v>
      </c>
      <c r="BA459" s="521" t="s">
        <v>158</v>
      </c>
      <c r="BB459" s="522" t="s">
        <v>132</v>
      </c>
      <c r="BC459" s="522" t="s">
        <v>150</v>
      </c>
      <c r="BD459" s="523">
        <f>'Produksi dan Harga'!V38</f>
        <v>23</v>
      </c>
      <c r="BE459" s="523">
        <f t="shared" si="4146"/>
        <v>2471.093451</v>
      </c>
      <c r="BF459" s="523">
        <f t="shared" si="4147"/>
        <v>0.05683514936</v>
      </c>
      <c r="BG459" s="524"/>
      <c r="BH459" s="523">
        <f t="shared" si="4148"/>
        <v>0</v>
      </c>
      <c r="BI459" s="524"/>
      <c r="BJ459" s="523">
        <f>ADHB!BK459</f>
        <v>0</v>
      </c>
      <c r="BK459" s="523">
        <f t="shared" si="4149"/>
        <v>0</v>
      </c>
      <c r="BL459" s="523">
        <f t="shared" si="4150"/>
        <v>0.05683514936</v>
      </c>
      <c r="BM459" s="524">
        <v>0.36319999999999997</v>
      </c>
      <c r="BN459" s="525">
        <f t="shared" si="4151"/>
        <v>0.02064252625</v>
      </c>
      <c r="BO459" s="526">
        <f t="shared" si="4152"/>
        <v>0.03619262311</v>
      </c>
      <c r="BP459" s="527"/>
      <c r="BQ459" s="520">
        <v>9.0</v>
      </c>
      <c r="BR459" s="521" t="s">
        <v>158</v>
      </c>
      <c r="BS459" s="522" t="s">
        <v>132</v>
      </c>
      <c r="BT459" s="522" t="s">
        <v>150</v>
      </c>
      <c r="BU459" s="523">
        <f>'Produksi dan Harga'!AA38</f>
        <v>170</v>
      </c>
      <c r="BV459" s="523">
        <f t="shared" si="4153"/>
        <v>2471.093451</v>
      </c>
      <c r="BW459" s="523">
        <f t="shared" si="4154"/>
        <v>0.4200858866</v>
      </c>
      <c r="BX459" s="524"/>
      <c r="BY459" s="523">
        <f t="shared" si="4155"/>
        <v>0</v>
      </c>
      <c r="BZ459" s="524"/>
      <c r="CA459" s="523">
        <f>ADHB!CB459</f>
        <v>0</v>
      </c>
      <c r="CB459" s="523">
        <f t="shared" si="4156"/>
        <v>0</v>
      </c>
      <c r="CC459" s="523">
        <f t="shared" si="4157"/>
        <v>0.4200858866</v>
      </c>
      <c r="CD459" s="524">
        <v>0.36319999999999997</v>
      </c>
      <c r="CE459" s="525">
        <f t="shared" si="4158"/>
        <v>0.152575194</v>
      </c>
      <c r="CF459" s="526">
        <f t="shared" si="4159"/>
        <v>0.2675106926</v>
      </c>
      <c r="CG459" s="527"/>
      <c r="CH459" s="520">
        <v>9.0</v>
      </c>
      <c r="CI459" s="521" t="s">
        <v>158</v>
      </c>
      <c r="CJ459" s="522" t="s">
        <v>132</v>
      </c>
      <c r="CK459" s="522" t="s">
        <v>150</v>
      </c>
      <c r="CL459" s="523">
        <f>'Produksi dan Harga'!AF38</f>
        <v>111</v>
      </c>
      <c r="CM459" s="523">
        <f t="shared" si="4160"/>
        <v>2471.093451</v>
      </c>
      <c r="CN459" s="523">
        <f t="shared" si="4161"/>
        <v>0.274291373</v>
      </c>
      <c r="CO459" s="524"/>
      <c r="CP459" s="523">
        <f t="shared" si="4162"/>
        <v>0</v>
      </c>
      <c r="CQ459" s="524"/>
      <c r="CR459" s="523">
        <f>ADHB!CS459</f>
        <v>0</v>
      </c>
      <c r="CS459" s="523">
        <f t="shared" si="4163"/>
        <v>0</v>
      </c>
      <c r="CT459" s="523">
        <f t="shared" si="4164"/>
        <v>0.274291373</v>
      </c>
      <c r="CU459" s="524">
        <v>0.36319999999999997</v>
      </c>
      <c r="CV459" s="525">
        <f t="shared" si="4165"/>
        <v>0.09962262668</v>
      </c>
      <c r="CW459" s="526">
        <f t="shared" si="4166"/>
        <v>0.1746687463</v>
      </c>
      <c r="CX459" s="527"/>
      <c r="CY459" s="520">
        <v>9.0</v>
      </c>
      <c r="CZ459" s="521" t="s">
        <v>158</v>
      </c>
      <c r="DA459" s="522" t="s">
        <v>132</v>
      </c>
      <c r="DB459" s="522" t="s">
        <v>150</v>
      </c>
      <c r="DC459" s="523">
        <f>'Produksi dan Harga'!AK38</f>
        <v>316</v>
      </c>
      <c r="DD459" s="523">
        <f t="shared" si="4167"/>
        <v>2471.093451</v>
      </c>
      <c r="DE459" s="523">
        <f t="shared" si="4168"/>
        <v>0.7808655304</v>
      </c>
      <c r="DF459" s="524"/>
      <c r="DG459" s="523">
        <f t="shared" si="4169"/>
        <v>0</v>
      </c>
      <c r="DH459" s="524"/>
      <c r="DI459" s="523">
        <f>ADHB!DJ459</f>
        <v>0</v>
      </c>
      <c r="DJ459" s="523">
        <f t="shared" si="4170"/>
        <v>0</v>
      </c>
      <c r="DK459" s="523">
        <f t="shared" si="4171"/>
        <v>0.7808655304</v>
      </c>
      <c r="DL459" s="524">
        <v>0.36319999999999997</v>
      </c>
      <c r="DM459" s="525">
        <f t="shared" si="4172"/>
        <v>0.2836103606</v>
      </c>
      <c r="DN459" s="526">
        <f t="shared" si="4173"/>
        <v>0.4972551698</v>
      </c>
      <c r="DO459" s="527"/>
      <c r="DP459" s="520">
        <v>9.0</v>
      </c>
      <c r="DQ459" s="521" t="s">
        <v>158</v>
      </c>
      <c r="DR459" s="522" t="s">
        <v>132</v>
      </c>
      <c r="DS459" s="522" t="s">
        <v>150</v>
      </c>
      <c r="DT459" s="523">
        <f>'Produksi dan Harga'!AP38</f>
        <v>199</v>
      </c>
      <c r="DU459" s="523">
        <f t="shared" si="4174"/>
        <v>2471.093451</v>
      </c>
      <c r="DV459" s="523">
        <f t="shared" si="4175"/>
        <v>0.4917475967</v>
      </c>
      <c r="DW459" s="524"/>
      <c r="DX459" s="523">
        <f t="shared" si="4176"/>
        <v>0</v>
      </c>
      <c r="DY459" s="524"/>
      <c r="DZ459" s="523">
        <f>ADHB!EA459</f>
        <v>0</v>
      </c>
      <c r="EA459" s="523">
        <f t="shared" si="4177"/>
        <v>0</v>
      </c>
      <c r="EB459" s="523">
        <f t="shared" si="4178"/>
        <v>0.4917475967</v>
      </c>
      <c r="EC459" s="524">
        <v>0.36319999999999997</v>
      </c>
      <c r="ED459" s="525">
        <f t="shared" si="4179"/>
        <v>0.1786027271</v>
      </c>
      <c r="EE459" s="526">
        <f t="shared" si="4180"/>
        <v>0.3131448696</v>
      </c>
      <c r="EF459" s="527"/>
      <c r="EG459" s="520">
        <v>9.0</v>
      </c>
      <c r="EH459" s="521" t="s">
        <v>158</v>
      </c>
      <c r="EI459" s="522" t="s">
        <v>132</v>
      </c>
      <c r="EJ459" s="522" t="s">
        <v>150</v>
      </c>
      <c r="EK459" s="523">
        <f>'Produksi dan Harga'!AU38</f>
        <v>73</v>
      </c>
      <c r="EL459" s="523">
        <f t="shared" si="4181"/>
        <v>2471.093451</v>
      </c>
      <c r="EM459" s="523">
        <f t="shared" si="4182"/>
        <v>0.1803898219</v>
      </c>
      <c r="EN459" s="524"/>
      <c r="EO459" s="523">
        <f t="shared" si="4183"/>
        <v>0</v>
      </c>
      <c r="EP459" s="524"/>
      <c r="EQ459" s="523">
        <f>ADHB!ER459</f>
        <v>0</v>
      </c>
      <c r="ER459" s="523">
        <f t="shared" si="4184"/>
        <v>0</v>
      </c>
      <c r="ES459" s="523">
        <f t="shared" si="4185"/>
        <v>0.1803898219</v>
      </c>
      <c r="ET459" s="524">
        <v>0.36319999999999997</v>
      </c>
      <c r="EU459" s="525">
        <f t="shared" si="4186"/>
        <v>0.06551758331</v>
      </c>
      <c r="EV459" s="526">
        <f t="shared" si="4187"/>
        <v>0.1148722386</v>
      </c>
      <c r="EW459" s="527"/>
      <c r="EX459" s="520">
        <v>9.0</v>
      </c>
      <c r="EY459" s="521" t="s">
        <v>158</v>
      </c>
      <c r="EZ459" s="522" t="s">
        <v>132</v>
      </c>
      <c r="FA459" s="522" t="s">
        <v>150</v>
      </c>
      <c r="FB459" s="523">
        <f>'Produksi dan Harga'!AZ38</f>
        <v>2203</v>
      </c>
      <c r="FC459" s="523">
        <f t="shared" si="4188"/>
        <v>2471.093451</v>
      </c>
      <c r="FD459" s="523">
        <f t="shared" si="4189"/>
        <v>5.443818872</v>
      </c>
      <c r="FE459" s="524"/>
      <c r="FF459" s="523">
        <f t="shared" si="4190"/>
        <v>0</v>
      </c>
      <c r="FG459" s="524"/>
      <c r="FH459" s="523">
        <f>ADHB!FI459</f>
        <v>0</v>
      </c>
      <c r="FI459" s="523">
        <f t="shared" si="4191"/>
        <v>0</v>
      </c>
      <c r="FJ459" s="523">
        <f t="shared" si="4192"/>
        <v>5.443818872</v>
      </c>
      <c r="FK459" s="524">
        <v>0.36319999999999997</v>
      </c>
      <c r="FL459" s="525">
        <f t="shared" si="4193"/>
        <v>1.977195014</v>
      </c>
      <c r="FM459" s="526">
        <f t="shared" si="4194"/>
        <v>3.466623857</v>
      </c>
      <c r="FN459" s="527"/>
      <c r="FO459" s="520">
        <v>9.0</v>
      </c>
      <c r="FP459" s="521" t="s">
        <v>158</v>
      </c>
      <c r="FQ459" s="522" t="s">
        <v>132</v>
      </c>
      <c r="FR459" s="522" t="s">
        <v>150</v>
      </c>
      <c r="FS459" s="523">
        <f>'Produksi dan Harga'!BE38</f>
        <v>40</v>
      </c>
      <c r="FT459" s="523">
        <f t="shared" si="4195"/>
        <v>2471.093451</v>
      </c>
      <c r="FU459" s="523">
        <f t="shared" si="4196"/>
        <v>0.09884373802</v>
      </c>
      <c r="FV459" s="524"/>
      <c r="FW459" s="523">
        <f t="shared" si="4197"/>
        <v>0</v>
      </c>
      <c r="FX459" s="524"/>
      <c r="FY459" s="523">
        <f>ADHB!FZ459</f>
        <v>0</v>
      </c>
      <c r="FZ459" s="523">
        <f t="shared" si="4198"/>
        <v>0</v>
      </c>
      <c r="GA459" s="523">
        <f t="shared" si="4199"/>
        <v>0.09884373802</v>
      </c>
      <c r="GB459" s="524">
        <v>0.36319999999999997</v>
      </c>
      <c r="GC459" s="525">
        <f t="shared" si="4200"/>
        <v>0.03590004565</v>
      </c>
      <c r="GD459" s="526">
        <f t="shared" si="4201"/>
        <v>0.06294369237</v>
      </c>
      <c r="GE459" s="527"/>
      <c r="GF459" s="520">
        <v>9.0</v>
      </c>
      <c r="GG459" s="521" t="s">
        <v>158</v>
      </c>
      <c r="GH459" s="522" t="s">
        <v>132</v>
      </c>
      <c r="GI459" s="522" t="s">
        <v>150</v>
      </c>
      <c r="GJ459" s="523">
        <f>'Produksi dan Harga'!BJ38</f>
        <v>212</v>
      </c>
      <c r="GK459" s="523">
        <f t="shared" si="4202"/>
        <v>2471.093451</v>
      </c>
      <c r="GL459" s="523">
        <f t="shared" si="4203"/>
        <v>0.5238718115</v>
      </c>
      <c r="GM459" s="524"/>
      <c r="GN459" s="523">
        <f t="shared" si="4204"/>
        <v>0</v>
      </c>
      <c r="GO459" s="524"/>
      <c r="GP459" s="523">
        <f>ADHB!GQ459</f>
        <v>0</v>
      </c>
      <c r="GQ459" s="523">
        <f t="shared" si="4205"/>
        <v>0</v>
      </c>
      <c r="GR459" s="523">
        <f t="shared" si="4206"/>
        <v>0.5238718115</v>
      </c>
      <c r="GS459" s="524">
        <v>0.36319999999999997</v>
      </c>
      <c r="GT459" s="525">
        <f t="shared" si="4207"/>
        <v>0.1902702419</v>
      </c>
      <c r="GU459" s="526">
        <f t="shared" si="4208"/>
        <v>0.3336015696</v>
      </c>
      <c r="GV459" s="527"/>
      <c r="GW459" s="520">
        <v>9.0</v>
      </c>
      <c r="GX459" s="521" t="s">
        <v>158</v>
      </c>
      <c r="GY459" s="522" t="s">
        <v>132</v>
      </c>
      <c r="GZ459" s="522" t="s">
        <v>150</v>
      </c>
      <c r="HA459" s="523">
        <f>'Produksi dan Harga'!BO38</f>
        <v>844</v>
      </c>
      <c r="HB459" s="523">
        <f t="shared" si="4209"/>
        <v>2471.093451</v>
      </c>
      <c r="HC459" s="523">
        <f t="shared" si="4210"/>
        <v>2.085602872</v>
      </c>
      <c r="HD459" s="524"/>
      <c r="HE459" s="523">
        <f t="shared" si="4211"/>
        <v>0</v>
      </c>
      <c r="HF459" s="524"/>
      <c r="HG459" s="523">
        <f>ADHB!HH459</f>
        <v>0</v>
      </c>
      <c r="HH459" s="523">
        <f t="shared" si="4212"/>
        <v>0</v>
      </c>
      <c r="HI459" s="523">
        <f t="shared" si="4213"/>
        <v>2.085602872</v>
      </c>
      <c r="HJ459" s="524">
        <v>0.36319999999999997</v>
      </c>
      <c r="HK459" s="525">
        <f t="shared" si="4214"/>
        <v>0.7574909632</v>
      </c>
      <c r="HL459" s="526">
        <f t="shared" si="4215"/>
        <v>1.328111909</v>
      </c>
      <c r="HM459" s="527"/>
      <c r="HN459" s="520">
        <v>9.0</v>
      </c>
      <c r="HO459" s="521" t="s">
        <v>158</v>
      </c>
      <c r="HP459" s="522" t="s">
        <v>132</v>
      </c>
      <c r="HQ459" s="522" t="s">
        <v>150</v>
      </c>
      <c r="HR459" s="523">
        <f>'Produksi dan Harga'!BT38</f>
        <v>1212</v>
      </c>
      <c r="HS459" s="523">
        <f t="shared" si="4216"/>
        <v>2471.093451</v>
      </c>
      <c r="HT459" s="523">
        <f t="shared" si="4217"/>
        <v>2.994965262</v>
      </c>
      <c r="HU459" s="524"/>
      <c r="HV459" s="523">
        <f t="shared" si="4218"/>
        <v>0</v>
      </c>
      <c r="HW459" s="524"/>
      <c r="HX459" s="523">
        <f>ADHB!HY459</f>
        <v>0</v>
      </c>
      <c r="HY459" s="523">
        <f t="shared" si="4219"/>
        <v>0</v>
      </c>
      <c r="HZ459" s="523">
        <f t="shared" si="4220"/>
        <v>2.994965262</v>
      </c>
      <c r="IA459" s="524">
        <v>0.36319999999999997</v>
      </c>
      <c r="IB459" s="525">
        <f t="shared" si="4221"/>
        <v>1.087771383</v>
      </c>
      <c r="IC459" s="526">
        <f t="shared" si="4222"/>
        <v>1.907193879</v>
      </c>
      <c r="ID459" s="527"/>
      <c r="IE459" s="520">
        <v>9.0</v>
      </c>
      <c r="IF459" s="521" t="s">
        <v>158</v>
      </c>
      <c r="IG459" s="522" t="s">
        <v>132</v>
      </c>
      <c r="IH459" s="522" t="s">
        <v>150</v>
      </c>
      <c r="II459" s="523">
        <f>'Produksi dan Harga'!BY38</f>
        <v>162</v>
      </c>
      <c r="IJ459" s="523">
        <f t="shared" si="4223"/>
        <v>2471.093451</v>
      </c>
      <c r="IK459" s="523">
        <f t="shared" si="4224"/>
        <v>0.400317139</v>
      </c>
      <c r="IL459" s="524"/>
      <c r="IM459" s="523">
        <f t="shared" si="4225"/>
        <v>0</v>
      </c>
      <c r="IN459" s="524"/>
      <c r="IO459" s="523">
        <f>ADHB!IP459</f>
        <v>0</v>
      </c>
      <c r="IP459" s="523">
        <f t="shared" si="4226"/>
        <v>0</v>
      </c>
      <c r="IQ459" s="523">
        <f t="shared" si="4227"/>
        <v>0.400317139</v>
      </c>
      <c r="IR459" s="524">
        <v>0.36319999999999997</v>
      </c>
      <c r="IS459" s="525">
        <f t="shared" si="4228"/>
        <v>0.1453951849</v>
      </c>
      <c r="IT459" s="526">
        <f t="shared" si="4229"/>
        <v>0.2549219541</v>
      </c>
      <c r="IU459" s="527"/>
      <c r="IV459" s="520">
        <v>9.0</v>
      </c>
      <c r="IW459" s="521" t="s">
        <v>158</v>
      </c>
      <c r="IX459" s="522" t="s">
        <v>132</v>
      </c>
      <c r="IY459" s="522" t="s">
        <v>150</v>
      </c>
      <c r="IZ459" s="523">
        <f>'Produksi dan Harga'!CD38</f>
        <v>265</v>
      </c>
      <c r="JA459" s="523">
        <f t="shared" si="4230"/>
        <v>2471.093451</v>
      </c>
      <c r="JB459" s="523">
        <f t="shared" si="4231"/>
        <v>0.6548397644</v>
      </c>
      <c r="JC459" s="524"/>
      <c r="JD459" s="523">
        <f t="shared" si="4232"/>
        <v>0</v>
      </c>
      <c r="JE459" s="524"/>
      <c r="JF459" s="523">
        <f>ADHB!JG459</f>
        <v>0</v>
      </c>
      <c r="JG459" s="523">
        <f t="shared" si="4233"/>
        <v>0</v>
      </c>
      <c r="JH459" s="523">
        <f t="shared" si="4234"/>
        <v>0.6548397644</v>
      </c>
      <c r="JI459" s="524">
        <v>0.36319999999999997</v>
      </c>
      <c r="JJ459" s="525">
        <f t="shared" si="4235"/>
        <v>0.2378378024</v>
      </c>
      <c r="JK459" s="526">
        <f t="shared" si="4236"/>
        <v>0.417001962</v>
      </c>
      <c r="JL459" s="527"/>
      <c r="JM459" s="520">
        <v>9.0</v>
      </c>
      <c r="JN459" s="521" t="s">
        <v>158</v>
      </c>
      <c r="JO459" s="522" t="s">
        <v>132</v>
      </c>
      <c r="JP459" s="522" t="s">
        <v>150</v>
      </c>
      <c r="JQ459" s="523"/>
      <c r="JR459" s="523">
        <f t="shared" si="4237"/>
        <v>2471.093451</v>
      </c>
      <c r="JS459" s="523">
        <f t="shared" si="4238"/>
        <v>0</v>
      </c>
      <c r="JT459" s="524"/>
      <c r="JU459" s="523">
        <f t="shared" si="4239"/>
        <v>0</v>
      </c>
      <c r="JV459" s="524"/>
      <c r="JW459" s="523" t="str">
        <f>ADHB!LF459</f>
        <v/>
      </c>
      <c r="JX459" s="523">
        <f t="shared" si="4240"/>
        <v>0</v>
      </c>
      <c r="JY459" s="523">
        <f t="shared" si="4241"/>
        <v>0</v>
      </c>
      <c r="JZ459" s="524">
        <v>0.36319999999999997</v>
      </c>
      <c r="KA459" s="525">
        <f t="shared" si="4242"/>
        <v>0</v>
      </c>
      <c r="KB459" s="526">
        <f t="shared" si="4243"/>
        <v>0</v>
      </c>
      <c r="KC459" s="527"/>
      <c r="KD459" s="520">
        <v>9.0</v>
      </c>
      <c r="KE459" s="521" t="s">
        <v>158</v>
      </c>
      <c r="KF459" s="522" t="s">
        <v>132</v>
      </c>
      <c r="KG459" s="522" t="s">
        <v>150</v>
      </c>
      <c r="KH459" s="523"/>
      <c r="KI459" s="523">
        <f t="shared" si="4244"/>
        <v>2471.093451</v>
      </c>
      <c r="KJ459" s="523">
        <f t="shared" si="4245"/>
        <v>0</v>
      </c>
      <c r="KK459" s="524"/>
      <c r="KL459" s="523">
        <f t="shared" si="4246"/>
        <v>0</v>
      </c>
      <c r="KM459" s="524"/>
      <c r="KN459" s="523" t="str">
        <f>ADHB!LW459</f>
        <v/>
      </c>
      <c r="KO459" s="523">
        <f t="shared" si="4247"/>
        <v>0</v>
      </c>
      <c r="KP459" s="523">
        <f t="shared" si="4248"/>
        <v>0</v>
      </c>
      <c r="KQ459" s="524">
        <v>0.36319999999999997</v>
      </c>
      <c r="KR459" s="525">
        <f t="shared" si="4249"/>
        <v>0</v>
      </c>
      <c r="KS459" s="526">
        <f t="shared" si="4250"/>
        <v>0</v>
      </c>
      <c r="KT459" s="527"/>
      <c r="KU459" s="528"/>
    </row>
    <row r="460" ht="15.75" customHeight="1">
      <c r="A460" s="520">
        <v>10.0</v>
      </c>
      <c r="B460" s="521" t="s">
        <v>159</v>
      </c>
      <c r="C460" s="522" t="s">
        <v>132</v>
      </c>
      <c r="D460" s="522" t="s">
        <v>150</v>
      </c>
      <c r="E460" s="523" t="str">
        <f>'Produksi dan Harga'!G39</f>
        <v/>
      </c>
      <c r="F460" s="523"/>
      <c r="G460" s="523">
        <f t="shared" si="4126"/>
        <v>0</v>
      </c>
      <c r="H460" s="524"/>
      <c r="I460" s="523">
        <f t="shared" si="4127"/>
        <v>0</v>
      </c>
      <c r="J460" s="524"/>
      <c r="K460" s="523">
        <f>ADHB!L460</f>
        <v>0</v>
      </c>
      <c r="L460" s="523">
        <f t="shared" si="4128"/>
        <v>0</v>
      </c>
      <c r="M460" s="523">
        <f t="shared" si="4129"/>
        <v>0</v>
      </c>
      <c r="N460" s="524">
        <v>0.36319999999999997</v>
      </c>
      <c r="O460" s="525">
        <f t="shared" si="4130"/>
        <v>0</v>
      </c>
      <c r="P460" s="526">
        <f t="shared" si="4131"/>
        <v>0</v>
      </c>
      <c r="Q460" s="527"/>
      <c r="R460" s="520">
        <v>10.0</v>
      </c>
      <c r="S460" s="521" t="s">
        <v>159</v>
      </c>
      <c r="T460" s="522" t="s">
        <v>132</v>
      </c>
      <c r="U460" s="522" t="s">
        <v>150</v>
      </c>
      <c r="V460" s="523" t="str">
        <f>'Produksi dan Harga'!L39</f>
        <v/>
      </c>
      <c r="W460" s="523" t="str">
        <f t="shared" si="4132"/>
        <v/>
      </c>
      <c r="X460" s="523">
        <f t="shared" si="4133"/>
        <v>0</v>
      </c>
      <c r="Y460" s="524"/>
      <c r="Z460" s="523">
        <f t="shared" si="4134"/>
        <v>0</v>
      </c>
      <c r="AA460" s="524"/>
      <c r="AB460" s="523">
        <f>ADHB!AC460</f>
        <v>0</v>
      </c>
      <c r="AC460" s="523">
        <f t="shared" si="4135"/>
        <v>0</v>
      </c>
      <c r="AD460" s="523">
        <f t="shared" si="4136"/>
        <v>0</v>
      </c>
      <c r="AE460" s="524">
        <v>0.36319999999999997</v>
      </c>
      <c r="AF460" s="525">
        <f t="shared" si="4137"/>
        <v>0</v>
      </c>
      <c r="AG460" s="526">
        <f t="shared" si="4138"/>
        <v>0</v>
      </c>
      <c r="AH460" s="527"/>
      <c r="AI460" s="520">
        <v>10.0</v>
      </c>
      <c r="AJ460" s="521" t="s">
        <v>159</v>
      </c>
      <c r="AK460" s="522" t="s">
        <v>132</v>
      </c>
      <c r="AL460" s="522" t="s">
        <v>150</v>
      </c>
      <c r="AM460" s="523" t="str">
        <f>'Produksi dan Harga'!Q39</f>
        <v/>
      </c>
      <c r="AN460" s="523" t="str">
        <f t="shared" si="4139"/>
        <v/>
      </c>
      <c r="AO460" s="523">
        <f t="shared" si="4140"/>
        <v>0</v>
      </c>
      <c r="AP460" s="524"/>
      <c r="AQ460" s="523">
        <f t="shared" si="4141"/>
        <v>0</v>
      </c>
      <c r="AR460" s="524"/>
      <c r="AS460" s="523">
        <f>ADHB!AT460</f>
        <v>0</v>
      </c>
      <c r="AT460" s="523">
        <f t="shared" si="4142"/>
        <v>0</v>
      </c>
      <c r="AU460" s="523">
        <f t="shared" si="4143"/>
        <v>0</v>
      </c>
      <c r="AV460" s="524">
        <v>0.36319999999999997</v>
      </c>
      <c r="AW460" s="525">
        <f t="shared" si="4144"/>
        <v>0</v>
      </c>
      <c r="AX460" s="526">
        <f t="shared" si="4145"/>
        <v>0</v>
      </c>
      <c r="AY460" s="527"/>
      <c r="AZ460" s="520">
        <v>10.0</v>
      </c>
      <c r="BA460" s="521" t="s">
        <v>159</v>
      </c>
      <c r="BB460" s="522" t="s">
        <v>132</v>
      </c>
      <c r="BC460" s="522" t="s">
        <v>150</v>
      </c>
      <c r="BD460" s="523" t="str">
        <f>'Produksi dan Harga'!V39</f>
        <v/>
      </c>
      <c r="BE460" s="523" t="str">
        <f t="shared" si="4146"/>
        <v/>
      </c>
      <c r="BF460" s="523">
        <f t="shared" si="4147"/>
        <v>0</v>
      </c>
      <c r="BG460" s="524"/>
      <c r="BH460" s="523">
        <f t="shared" si="4148"/>
        <v>0</v>
      </c>
      <c r="BI460" s="524"/>
      <c r="BJ460" s="523">
        <f>ADHB!BK460</f>
        <v>0</v>
      </c>
      <c r="BK460" s="523">
        <f t="shared" si="4149"/>
        <v>0</v>
      </c>
      <c r="BL460" s="523">
        <f t="shared" si="4150"/>
        <v>0</v>
      </c>
      <c r="BM460" s="524">
        <v>0.36319999999999997</v>
      </c>
      <c r="BN460" s="525">
        <f t="shared" si="4151"/>
        <v>0</v>
      </c>
      <c r="BO460" s="526">
        <f t="shared" si="4152"/>
        <v>0</v>
      </c>
      <c r="BP460" s="527"/>
      <c r="BQ460" s="520">
        <v>10.0</v>
      </c>
      <c r="BR460" s="521" t="s">
        <v>159</v>
      </c>
      <c r="BS460" s="522" t="s">
        <v>132</v>
      </c>
      <c r="BT460" s="522" t="s">
        <v>150</v>
      </c>
      <c r="BU460" s="523" t="str">
        <f>'Produksi dan Harga'!AA39</f>
        <v/>
      </c>
      <c r="BV460" s="523" t="str">
        <f t="shared" si="4153"/>
        <v/>
      </c>
      <c r="BW460" s="523">
        <f t="shared" si="4154"/>
        <v>0</v>
      </c>
      <c r="BX460" s="524"/>
      <c r="BY460" s="523">
        <f t="shared" si="4155"/>
        <v>0</v>
      </c>
      <c r="BZ460" s="524"/>
      <c r="CA460" s="523">
        <f>ADHB!CB460</f>
        <v>0</v>
      </c>
      <c r="CB460" s="523">
        <f t="shared" si="4156"/>
        <v>0</v>
      </c>
      <c r="CC460" s="523">
        <f t="shared" si="4157"/>
        <v>0</v>
      </c>
      <c r="CD460" s="524">
        <v>0.36319999999999997</v>
      </c>
      <c r="CE460" s="525">
        <f t="shared" si="4158"/>
        <v>0</v>
      </c>
      <c r="CF460" s="526">
        <f t="shared" si="4159"/>
        <v>0</v>
      </c>
      <c r="CG460" s="527"/>
      <c r="CH460" s="520">
        <v>10.0</v>
      </c>
      <c r="CI460" s="521" t="s">
        <v>159</v>
      </c>
      <c r="CJ460" s="522" t="s">
        <v>132</v>
      </c>
      <c r="CK460" s="522" t="s">
        <v>150</v>
      </c>
      <c r="CL460" s="523" t="str">
        <f>'Produksi dan Harga'!AF39</f>
        <v/>
      </c>
      <c r="CM460" s="523" t="str">
        <f t="shared" si="4160"/>
        <v/>
      </c>
      <c r="CN460" s="523">
        <f t="shared" si="4161"/>
        <v>0</v>
      </c>
      <c r="CO460" s="524"/>
      <c r="CP460" s="523">
        <f t="shared" si="4162"/>
        <v>0</v>
      </c>
      <c r="CQ460" s="524"/>
      <c r="CR460" s="523">
        <f>ADHB!CS460</f>
        <v>0</v>
      </c>
      <c r="CS460" s="523">
        <f t="shared" si="4163"/>
        <v>0</v>
      </c>
      <c r="CT460" s="523">
        <f t="shared" si="4164"/>
        <v>0</v>
      </c>
      <c r="CU460" s="524">
        <v>0.36319999999999997</v>
      </c>
      <c r="CV460" s="525">
        <f t="shared" si="4165"/>
        <v>0</v>
      </c>
      <c r="CW460" s="526">
        <f t="shared" si="4166"/>
        <v>0</v>
      </c>
      <c r="CX460" s="527"/>
      <c r="CY460" s="520">
        <v>10.0</v>
      </c>
      <c r="CZ460" s="521" t="s">
        <v>159</v>
      </c>
      <c r="DA460" s="522" t="s">
        <v>132</v>
      </c>
      <c r="DB460" s="522" t="s">
        <v>150</v>
      </c>
      <c r="DC460" s="523" t="str">
        <f>'Produksi dan Harga'!AK39</f>
        <v/>
      </c>
      <c r="DD460" s="523" t="str">
        <f t="shared" si="4167"/>
        <v/>
      </c>
      <c r="DE460" s="523">
        <f t="shared" si="4168"/>
        <v>0</v>
      </c>
      <c r="DF460" s="524"/>
      <c r="DG460" s="523">
        <f t="shared" si="4169"/>
        <v>0</v>
      </c>
      <c r="DH460" s="524"/>
      <c r="DI460" s="523">
        <f>ADHB!DJ460</f>
        <v>0</v>
      </c>
      <c r="DJ460" s="523">
        <f t="shared" si="4170"/>
        <v>0</v>
      </c>
      <c r="DK460" s="523">
        <f t="shared" si="4171"/>
        <v>0</v>
      </c>
      <c r="DL460" s="524">
        <v>0.36319999999999997</v>
      </c>
      <c r="DM460" s="525">
        <f t="shared" si="4172"/>
        <v>0</v>
      </c>
      <c r="DN460" s="526">
        <f t="shared" si="4173"/>
        <v>0</v>
      </c>
      <c r="DO460" s="527"/>
      <c r="DP460" s="520">
        <v>10.0</v>
      </c>
      <c r="DQ460" s="521" t="s">
        <v>159</v>
      </c>
      <c r="DR460" s="522" t="s">
        <v>132</v>
      </c>
      <c r="DS460" s="522" t="s">
        <v>150</v>
      </c>
      <c r="DT460" s="523" t="str">
        <f>'Produksi dan Harga'!AP39</f>
        <v/>
      </c>
      <c r="DU460" s="523" t="str">
        <f t="shared" si="4174"/>
        <v/>
      </c>
      <c r="DV460" s="523">
        <f t="shared" si="4175"/>
        <v>0</v>
      </c>
      <c r="DW460" s="524"/>
      <c r="DX460" s="523">
        <f t="shared" si="4176"/>
        <v>0</v>
      </c>
      <c r="DY460" s="524"/>
      <c r="DZ460" s="523">
        <f>ADHB!EA460</f>
        <v>0</v>
      </c>
      <c r="EA460" s="523">
        <f t="shared" si="4177"/>
        <v>0</v>
      </c>
      <c r="EB460" s="523">
        <f t="shared" si="4178"/>
        <v>0</v>
      </c>
      <c r="EC460" s="524">
        <v>0.36319999999999997</v>
      </c>
      <c r="ED460" s="525">
        <f t="shared" si="4179"/>
        <v>0</v>
      </c>
      <c r="EE460" s="526">
        <f t="shared" si="4180"/>
        <v>0</v>
      </c>
      <c r="EF460" s="527"/>
      <c r="EG460" s="520">
        <v>10.0</v>
      </c>
      <c r="EH460" s="521" t="s">
        <v>159</v>
      </c>
      <c r="EI460" s="522" t="s">
        <v>132</v>
      </c>
      <c r="EJ460" s="522" t="s">
        <v>150</v>
      </c>
      <c r="EK460" s="523" t="str">
        <f>'Produksi dan Harga'!AU39</f>
        <v/>
      </c>
      <c r="EL460" s="523" t="str">
        <f t="shared" si="4181"/>
        <v/>
      </c>
      <c r="EM460" s="523">
        <f t="shared" si="4182"/>
        <v>0</v>
      </c>
      <c r="EN460" s="524"/>
      <c r="EO460" s="523">
        <f t="shared" si="4183"/>
        <v>0</v>
      </c>
      <c r="EP460" s="524"/>
      <c r="EQ460" s="523">
        <f>ADHB!ER460</f>
        <v>0</v>
      </c>
      <c r="ER460" s="523">
        <f t="shared" si="4184"/>
        <v>0</v>
      </c>
      <c r="ES460" s="523">
        <f t="shared" si="4185"/>
        <v>0</v>
      </c>
      <c r="ET460" s="524">
        <v>0.36319999999999997</v>
      </c>
      <c r="EU460" s="525">
        <f t="shared" si="4186"/>
        <v>0</v>
      </c>
      <c r="EV460" s="526">
        <f t="shared" si="4187"/>
        <v>0</v>
      </c>
      <c r="EW460" s="527"/>
      <c r="EX460" s="520">
        <v>10.0</v>
      </c>
      <c r="EY460" s="521" t="s">
        <v>159</v>
      </c>
      <c r="EZ460" s="522" t="s">
        <v>132</v>
      </c>
      <c r="FA460" s="522" t="s">
        <v>150</v>
      </c>
      <c r="FB460" s="523" t="str">
        <f>'Produksi dan Harga'!AZ39</f>
        <v/>
      </c>
      <c r="FC460" s="523" t="str">
        <f t="shared" si="4188"/>
        <v/>
      </c>
      <c r="FD460" s="523">
        <f t="shared" si="4189"/>
        <v>0</v>
      </c>
      <c r="FE460" s="524"/>
      <c r="FF460" s="523">
        <f t="shared" si="4190"/>
        <v>0</v>
      </c>
      <c r="FG460" s="524"/>
      <c r="FH460" s="523">
        <f>ADHB!FI460</f>
        <v>0</v>
      </c>
      <c r="FI460" s="523">
        <f t="shared" si="4191"/>
        <v>0</v>
      </c>
      <c r="FJ460" s="523">
        <f t="shared" si="4192"/>
        <v>0</v>
      </c>
      <c r="FK460" s="524">
        <v>0.36319999999999997</v>
      </c>
      <c r="FL460" s="525">
        <f t="shared" si="4193"/>
        <v>0</v>
      </c>
      <c r="FM460" s="526">
        <f t="shared" si="4194"/>
        <v>0</v>
      </c>
      <c r="FN460" s="527"/>
      <c r="FO460" s="520">
        <v>10.0</v>
      </c>
      <c r="FP460" s="521" t="s">
        <v>159</v>
      </c>
      <c r="FQ460" s="522" t="s">
        <v>132</v>
      </c>
      <c r="FR460" s="522" t="s">
        <v>150</v>
      </c>
      <c r="FS460" s="523" t="str">
        <f>'Produksi dan Harga'!BE39</f>
        <v/>
      </c>
      <c r="FT460" s="523" t="str">
        <f t="shared" si="4195"/>
        <v/>
      </c>
      <c r="FU460" s="523">
        <f t="shared" si="4196"/>
        <v>0</v>
      </c>
      <c r="FV460" s="524"/>
      <c r="FW460" s="523">
        <f t="shared" si="4197"/>
        <v>0</v>
      </c>
      <c r="FX460" s="524"/>
      <c r="FY460" s="523">
        <f>ADHB!FZ460</f>
        <v>0</v>
      </c>
      <c r="FZ460" s="523">
        <f t="shared" si="4198"/>
        <v>0</v>
      </c>
      <c r="GA460" s="523">
        <f t="shared" si="4199"/>
        <v>0</v>
      </c>
      <c r="GB460" s="524">
        <v>0.36319999999999997</v>
      </c>
      <c r="GC460" s="525">
        <f t="shared" si="4200"/>
        <v>0</v>
      </c>
      <c r="GD460" s="526">
        <f t="shared" si="4201"/>
        <v>0</v>
      </c>
      <c r="GE460" s="527"/>
      <c r="GF460" s="520">
        <v>10.0</v>
      </c>
      <c r="GG460" s="521" t="s">
        <v>159</v>
      </c>
      <c r="GH460" s="522" t="s">
        <v>132</v>
      </c>
      <c r="GI460" s="522" t="s">
        <v>150</v>
      </c>
      <c r="GJ460" s="523">
        <f>'Produksi dan Harga'!BJ39</f>
        <v>212</v>
      </c>
      <c r="GK460" s="523" t="str">
        <f t="shared" si="4202"/>
        <v/>
      </c>
      <c r="GL460" s="523">
        <f t="shared" si="4203"/>
        <v>0</v>
      </c>
      <c r="GM460" s="524"/>
      <c r="GN460" s="523">
        <f t="shared" si="4204"/>
        <v>0</v>
      </c>
      <c r="GO460" s="524"/>
      <c r="GP460" s="523">
        <f>ADHB!GQ460</f>
        <v>0</v>
      </c>
      <c r="GQ460" s="523">
        <f t="shared" si="4205"/>
        <v>0</v>
      </c>
      <c r="GR460" s="523">
        <f t="shared" si="4206"/>
        <v>0</v>
      </c>
      <c r="GS460" s="524">
        <v>0.36319999999999997</v>
      </c>
      <c r="GT460" s="525">
        <f t="shared" si="4207"/>
        <v>0</v>
      </c>
      <c r="GU460" s="526">
        <f t="shared" si="4208"/>
        <v>0</v>
      </c>
      <c r="GV460" s="527"/>
      <c r="GW460" s="520">
        <v>10.0</v>
      </c>
      <c r="GX460" s="521" t="s">
        <v>159</v>
      </c>
      <c r="GY460" s="522" t="s">
        <v>132</v>
      </c>
      <c r="GZ460" s="522" t="s">
        <v>150</v>
      </c>
      <c r="HA460" s="523">
        <f>'Produksi dan Harga'!BO39</f>
        <v>586</v>
      </c>
      <c r="HB460" s="523" t="str">
        <f t="shared" si="4209"/>
        <v/>
      </c>
      <c r="HC460" s="523">
        <f t="shared" si="4210"/>
        <v>0</v>
      </c>
      <c r="HD460" s="524"/>
      <c r="HE460" s="523">
        <f t="shared" si="4211"/>
        <v>0</v>
      </c>
      <c r="HF460" s="524"/>
      <c r="HG460" s="523">
        <f>ADHB!HH460</f>
        <v>0</v>
      </c>
      <c r="HH460" s="523">
        <f t="shared" si="4212"/>
        <v>0</v>
      </c>
      <c r="HI460" s="523">
        <f t="shared" si="4213"/>
        <v>0</v>
      </c>
      <c r="HJ460" s="524">
        <v>0.36319999999999997</v>
      </c>
      <c r="HK460" s="525">
        <f t="shared" si="4214"/>
        <v>0</v>
      </c>
      <c r="HL460" s="526">
        <f t="shared" si="4215"/>
        <v>0</v>
      </c>
      <c r="HM460" s="527"/>
      <c r="HN460" s="520">
        <v>10.0</v>
      </c>
      <c r="HO460" s="521" t="s">
        <v>159</v>
      </c>
      <c r="HP460" s="522" t="s">
        <v>132</v>
      </c>
      <c r="HQ460" s="522" t="s">
        <v>150</v>
      </c>
      <c r="HR460" s="523">
        <f>'Produksi dan Harga'!BT39</f>
        <v>659</v>
      </c>
      <c r="HS460" s="523" t="str">
        <f t="shared" si="4216"/>
        <v/>
      </c>
      <c r="HT460" s="523">
        <f t="shared" si="4217"/>
        <v>0</v>
      </c>
      <c r="HU460" s="524"/>
      <c r="HV460" s="523">
        <f t="shared" si="4218"/>
        <v>0</v>
      </c>
      <c r="HW460" s="524"/>
      <c r="HX460" s="523">
        <f>ADHB!HY460</f>
        <v>0</v>
      </c>
      <c r="HY460" s="523">
        <f t="shared" si="4219"/>
        <v>0</v>
      </c>
      <c r="HZ460" s="523">
        <f t="shared" si="4220"/>
        <v>0</v>
      </c>
      <c r="IA460" s="524">
        <v>0.36319999999999997</v>
      </c>
      <c r="IB460" s="525">
        <f t="shared" si="4221"/>
        <v>0</v>
      </c>
      <c r="IC460" s="526">
        <f t="shared" si="4222"/>
        <v>0</v>
      </c>
      <c r="ID460" s="527"/>
      <c r="IE460" s="520">
        <v>10.0</v>
      </c>
      <c r="IF460" s="521" t="s">
        <v>159</v>
      </c>
      <c r="IG460" s="522" t="s">
        <v>132</v>
      </c>
      <c r="IH460" s="522" t="s">
        <v>150</v>
      </c>
      <c r="II460" s="523">
        <f>'Produksi dan Harga'!BY39</f>
        <v>15</v>
      </c>
      <c r="IJ460" s="523" t="str">
        <f t="shared" si="4223"/>
        <v/>
      </c>
      <c r="IK460" s="523">
        <f t="shared" si="4224"/>
        <v>0</v>
      </c>
      <c r="IL460" s="524"/>
      <c r="IM460" s="523">
        <f t="shared" si="4225"/>
        <v>0</v>
      </c>
      <c r="IN460" s="524"/>
      <c r="IO460" s="523">
        <f>ADHB!IP460</f>
        <v>0</v>
      </c>
      <c r="IP460" s="523">
        <f t="shared" si="4226"/>
        <v>0</v>
      </c>
      <c r="IQ460" s="523">
        <f t="shared" si="4227"/>
        <v>0</v>
      </c>
      <c r="IR460" s="524">
        <v>0.36319999999999997</v>
      </c>
      <c r="IS460" s="525">
        <f t="shared" si="4228"/>
        <v>0</v>
      </c>
      <c r="IT460" s="526">
        <f t="shared" si="4229"/>
        <v>0</v>
      </c>
      <c r="IU460" s="527"/>
      <c r="IV460" s="520">
        <v>10.0</v>
      </c>
      <c r="IW460" s="521" t="s">
        <v>159</v>
      </c>
      <c r="IX460" s="522" t="s">
        <v>132</v>
      </c>
      <c r="IY460" s="522" t="s">
        <v>150</v>
      </c>
      <c r="IZ460" s="523">
        <f>'Produksi dan Harga'!CD39</f>
        <v>186</v>
      </c>
      <c r="JA460" s="523" t="str">
        <f t="shared" si="4230"/>
        <v/>
      </c>
      <c r="JB460" s="523">
        <f t="shared" si="4231"/>
        <v>0</v>
      </c>
      <c r="JC460" s="524"/>
      <c r="JD460" s="523">
        <f t="shared" si="4232"/>
        <v>0</v>
      </c>
      <c r="JE460" s="524"/>
      <c r="JF460" s="523">
        <f>ADHB!JG460</f>
        <v>0</v>
      </c>
      <c r="JG460" s="523">
        <f t="shared" si="4233"/>
        <v>0</v>
      </c>
      <c r="JH460" s="523">
        <f t="shared" si="4234"/>
        <v>0</v>
      </c>
      <c r="JI460" s="524">
        <v>0.36319999999999997</v>
      </c>
      <c r="JJ460" s="525">
        <f t="shared" si="4235"/>
        <v>0</v>
      </c>
      <c r="JK460" s="526">
        <f t="shared" si="4236"/>
        <v>0</v>
      </c>
      <c r="JL460" s="527"/>
      <c r="JM460" s="520">
        <v>10.0</v>
      </c>
      <c r="JN460" s="521" t="s">
        <v>159</v>
      </c>
      <c r="JO460" s="522" t="s">
        <v>132</v>
      </c>
      <c r="JP460" s="522" t="s">
        <v>150</v>
      </c>
      <c r="JQ460" s="523"/>
      <c r="JR460" s="523" t="str">
        <f t="shared" si="4237"/>
        <v/>
      </c>
      <c r="JS460" s="523">
        <f t="shared" si="4238"/>
        <v>0</v>
      </c>
      <c r="JT460" s="524"/>
      <c r="JU460" s="523">
        <f t="shared" si="4239"/>
        <v>0</v>
      </c>
      <c r="JV460" s="524"/>
      <c r="JW460" s="523" t="str">
        <f>ADHB!LF460</f>
        <v/>
      </c>
      <c r="JX460" s="523">
        <f t="shared" si="4240"/>
        <v>0</v>
      </c>
      <c r="JY460" s="523">
        <f t="shared" si="4241"/>
        <v>0</v>
      </c>
      <c r="JZ460" s="524">
        <v>0.36319999999999997</v>
      </c>
      <c r="KA460" s="525">
        <f t="shared" si="4242"/>
        <v>0</v>
      </c>
      <c r="KB460" s="526">
        <f t="shared" si="4243"/>
        <v>0</v>
      </c>
      <c r="KC460" s="527"/>
      <c r="KD460" s="520">
        <v>10.0</v>
      </c>
      <c r="KE460" s="521" t="s">
        <v>159</v>
      </c>
      <c r="KF460" s="522" t="s">
        <v>132</v>
      </c>
      <c r="KG460" s="522" t="s">
        <v>150</v>
      </c>
      <c r="KH460" s="523"/>
      <c r="KI460" s="523" t="str">
        <f t="shared" si="4244"/>
        <v/>
      </c>
      <c r="KJ460" s="523">
        <f t="shared" si="4245"/>
        <v>0</v>
      </c>
      <c r="KK460" s="524"/>
      <c r="KL460" s="523">
        <f t="shared" si="4246"/>
        <v>0</v>
      </c>
      <c r="KM460" s="524"/>
      <c r="KN460" s="523" t="str">
        <f>ADHB!LW460</f>
        <v/>
      </c>
      <c r="KO460" s="523">
        <f t="shared" si="4247"/>
        <v>0</v>
      </c>
      <c r="KP460" s="523">
        <f t="shared" si="4248"/>
        <v>0</v>
      </c>
      <c r="KQ460" s="524">
        <v>0.36319999999999997</v>
      </c>
      <c r="KR460" s="525">
        <f t="shared" si="4249"/>
        <v>0</v>
      </c>
      <c r="KS460" s="526">
        <f t="shared" si="4250"/>
        <v>0</v>
      </c>
      <c r="KT460" s="527"/>
      <c r="KU460" s="528"/>
    </row>
    <row r="461" ht="15.75" customHeight="1">
      <c r="A461" s="520">
        <v>11.0</v>
      </c>
      <c r="B461" s="521" t="s">
        <v>160</v>
      </c>
      <c r="C461" s="522" t="s">
        <v>132</v>
      </c>
      <c r="D461" s="522" t="s">
        <v>150</v>
      </c>
      <c r="E461" s="523">
        <f>'Produksi dan Harga'!G40</f>
        <v>1866</v>
      </c>
      <c r="F461" s="523">
        <v>12836.0733287681</v>
      </c>
      <c r="G461" s="523">
        <f t="shared" si="4126"/>
        <v>23.95211283</v>
      </c>
      <c r="H461" s="524"/>
      <c r="I461" s="523">
        <f t="shared" si="4127"/>
        <v>0</v>
      </c>
      <c r="J461" s="524"/>
      <c r="K461" s="523">
        <f>ADHB!L461</f>
        <v>0</v>
      </c>
      <c r="L461" s="523">
        <f t="shared" si="4128"/>
        <v>0</v>
      </c>
      <c r="M461" s="523">
        <f t="shared" si="4129"/>
        <v>23.95211283</v>
      </c>
      <c r="N461" s="524">
        <v>0.36319999999999997</v>
      </c>
      <c r="O461" s="525">
        <f t="shared" si="4130"/>
        <v>8.69940738</v>
      </c>
      <c r="P461" s="526">
        <f t="shared" si="4131"/>
        <v>15.25270545</v>
      </c>
      <c r="Q461" s="527"/>
      <c r="R461" s="520">
        <v>11.0</v>
      </c>
      <c r="S461" s="521" t="s">
        <v>160</v>
      </c>
      <c r="T461" s="522" t="s">
        <v>132</v>
      </c>
      <c r="U461" s="522" t="s">
        <v>150</v>
      </c>
      <c r="V461" s="523">
        <f>'Produksi dan Harga'!L40</f>
        <v>1825</v>
      </c>
      <c r="W461" s="523">
        <f t="shared" si="4132"/>
        <v>12836.07333</v>
      </c>
      <c r="X461" s="523">
        <f t="shared" si="4133"/>
        <v>23.42583383</v>
      </c>
      <c r="Y461" s="524"/>
      <c r="Z461" s="523">
        <f t="shared" si="4134"/>
        <v>0</v>
      </c>
      <c r="AA461" s="524"/>
      <c r="AB461" s="523">
        <f>ADHB!AC461</f>
        <v>0</v>
      </c>
      <c r="AC461" s="523">
        <f t="shared" si="4135"/>
        <v>0</v>
      </c>
      <c r="AD461" s="523">
        <f t="shared" si="4136"/>
        <v>23.42583383</v>
      </c>
      <c r="AE461" s="524">
        <v>0.36319999999999997</v>
      </c>
      <c r="AF461" s="525">
        <f t="shared" si="4137"/>
        <v>8.508262845</v>
      </c>
      <c r="AG461" s="526">
        <f t="shared" si="4138"/>
        <v>14.91757098</v>
      </c>
      <c r="AH461" s="527"/>
      <c r="AI461" s="520">
        <v>11.0</v>
      </c>
      <c r="AJ461" s="521" t="s">
        <v>160</v>
      </c>
      <c r="AK461" s="522" t="s">
        <v>132</v>
      </c>
      <c r="AL461" s="522" t="s">
        <v>150</v>
      </c>
      <c r="AM461" s="523">
        <f>'Produksi dan Harga'!Q40</f>
        <v>1001</v>
      </c>
      <c r="AN461" s="523">
        <f t="shared" si="4139"/>
        <v>12836.07333</v>
      </c>
      <c r="AO461" s="523">
        <f t="shared" si="4140"/>
        <v>12.8489094</v>
      </c>
      <c r="AP461" s="524"/>
      <c r="AQ461" s="523">
        <f t="shared" si="4141"/>
        <v>0</v>
      </c>
      <c r="AR461" s="524"/>
      <c r="AS461" s="523">
        <f>ADHB!AT461</f>
        <v>0</v>
      </c>
      <c r="AT461" s="523">
        <f t="shared" si="4142"/>
        <v>0</v>
      </c>
      <c r="AU461" s="523">
        <f t="shared" si="4143"/>
        <v>12.8489094</v>
      </c>
      <c r="AV461" s="524">
        <v>0.36319999999999997</v>
      </c>
      <c r="AW461" s="525">
        <f t="shared" si="4144"/>
        <v>4.666723895</v>
      </c>
      <c r="AX461" s="526">
        <f t="shared" si="4145"/>
        <v>8.182185507</v>
      </c>
      <c r="AY461" s="527"/>
      <c r="AZ461" s="520">
        <v>11.0</v>
      </c>
      <c r="BA461" s="521" t="s">
        <v>160</v>
      </c>
      <c r="BB461" s="522" t="s">
        <v>132</v>
      </c>
      <c r="BC461" s="522" t="s">
        <v>150</v>
      </c>
      <c r="BD461" s="523">
        <f>'Produksi dan Harga'!V40</f>
        <v>713</v>
      </c>
      <c r="BE461" s="523">
        <f t="shared" si="4146"/>
        <v>12836.07333</v>
      </c>
      <c r="BF461" s="523">
        <f t="shared" si="4147"/>
        <v>9.152120283</v>
      </c>
      <c r="BG461" s="524"/>
      <c r="BH461" s="523">
        <f t="shared" si="4148"/>
        <v>0</v>
      </c>
      <c r="BI461" s="524"/>
      <c r="BJ461" s="523">
        <f>ADHB!BK461</f>
        <v>0</v>
      </c>
      <c r="BK461" s="523">
        <f t="shared" si="4149"/>
        <v>0</v>
      </c>
      <c r="BL461" s="523">
        <f t="shared" si="4150"/>
        <v>9.152120283</v>
      </c>
      <c r="BM461" s="524">
        <v>0.36319999999999997</v>
      </c>
      <c r="BN461" s="525">
        <f t="shared" si="4151"/>
        <v>3.324050087</v>
      </c>
      <c r="BO461" s="526">
        <f t="shared" si="4152"/>
        <v>5.828070196</v>
      </c>
      <c r="BP461" s="527"/>
      <c r="BQ461" s="520">
        <v>11.0</v>
      </c>
      <c r="BR461" s="521" t="s">
        <v>160</v>
      </c>
      <c r="BS461" s="522" t="s">
        <v>132</v>
      </c>
      <c r="BT461" s="522" t="s">
        <v>150</v>
      </c>
      <c r="BU461" s="523">
        <f>'Produksi dan Harga'!AA40</f>
        <v>595</v>
      </c>
      <c r="BV461" s="523">
        <f t="shared" si="4153"/>
        <v>12836.07333</v>
      </c>
      <c r="BW461" s="523">
        <f t="shared" si="4154"/>
        <v>7.637463631</v>
      </c>
      <c r="BX461" s="524"/>
      <c r="BY461" s="523">
        <f t="shared" si="4155"/>
        <v>0</v>
      </c>
      <c r="BZ461" s="524"/>
      <c r="CA461" s="523">
        <f>ADHB!CB461</f>
        <v>0</v>
      </c>
      <c r="CB461" s="523">
        <f t="shared" si="4156"/>
        <v>0</v>
      </c>
      <c r="CC461" s="523">
        <f t="shared" si="4157"/>
        <v>7.637463631</v>
      </c>
      <c r="CD461" s="524">
        <v>0.36319999999999997</v>
      </c>
      <c r="CE461" s="525">
        <f t="shared" si="4158"/>
        <v>2.773926791</v>
      </c>
      <c r="CF461" s="526">
        <f t="shared" si="4159"/>
        <v>4.86353684</v>
      </c>
      <c r="CG461" s="527"/>
      <c r="CH461" s="520">
        <v>11.0</v>
      </c>
      <c r="CI461" s="521" t="s">
        <v>160</v>
      </c>
      <c r="CJ461" s="522" t="s">
        <v>132</v>
      </c>
      <c r="CK461" s="522" t="s">
        <v>150</v>
      </c>
      <c r="CL461" s="523">
        <f>'Produksi dan Harga'!AF40</f>
        <v>442</v>
      </c>
      <c r="CM461" s="523">
        <f t="shared" si="4160"/>
        <v>12836.07333</v>
      </c>
      <c r="CN461" s="523">
        <f t="shared" si="4161"/>
        <v>5.673544411</v>
      </c>
      <c r="CO461" s="524"/>
      <c r="CP461" s="523">
        <f t="shared" si="4162"/>
        <v>0</v>
      </c>
      <c r="CQ461" s="524"/>
      <c r="CR461" s="523">
        <f>ADHB!CS461</f>
        <v>0</v>
      </c>
      <c r="CS461" s="523">
        <f t="shared" si="4163"/>
        <v>0</v>
      </c>
      <c r="CT461" s="523">
        <f t="shared" si="4164"/>
        <v>5.673544411</v>
      </c>
      <c r="CU461" s="524">
        <v>0.36319999999999997</v>
      </c>
      <c r="CV461" s="525">
        <f t="shared" si="4165"/>
        <v>2.06063133</v>
      </c>
      <c r="CW461" s="526">
        <f t="shared" si="4166"/>
        <v>3.612913081</v>
      </c>
      <c r="CX461" s="527"/>
      <c r="CY461" s="520">
        <v>11.0</v>
      </c>
      <c r="CZ461" s="521" t="s">
        <v>160</v>
      </c>
      <c r="DA461" s="522" t="s">
        <v>132</v>
      </c>
      <c r="DB461" s="522" t="s">
        <v>150</v>
      </c>
      <c r="DC461" s="523">
        <f>'Produksi dan Harga'!AK40</f>
        <v>496</v>
      </c>
      <c r="DD461" s="523">
        <f t="shared" si="4167"/>
        <v>12836.07333</v>
      </c>
      <c r="DE461" s="523">
        <f t="shared" si="4168"/>
        <v>6.366692371</v>
      </c>
      <c r="DF461" s="524"/>
      <c r="DG461" s="523">
        <f t="shared" si="4169"/>
        <v>0</v>
      </c>
      <c r="DH461" s="524"/>
      <c r="DI461" s="523">
        <f>ADHB!DJ461</f>
        <v>0</v>
      </c>
      <c r="DJ461" s="523">
        <f t="shared" si="4170"/>
        <v>0</v>
      </c>
      <c r="DK461" s="523">
        <f t="shared" si="4171"/>
        <v>6.366692371</v>
      </c>
      <c r="DL461" s="524">
        <v>0.36319999999999997</v>
      </c>
      <c r="DM461" s="525">
        <f t="shared" si="4172"/>
        <v>2.312382669</v>
      </c>
      <c r="DN461" s="526">
        <f t="shared" si="4173"/>
        <v>4.054309702</v>
      </c>
      <c r="DO461" s="527"/>
      <c r="DP461" s="520">
        <v>11.0</v>
      </c>
      <c r="DQ461" s="521" t="s">
        <v>160</v>
      </c>
      <c r="DR461" s="522" t="s">
        <v>132</v>
      </c>
      <c r="DS461" s="522" t="s">
        <v>150</v>
      </c>
      <c r="DT461" s="523">
        <f>'Produksi dan Harga'!AP40</f>
        <v>513</v>
      </c>
      <c r="DU461" s="523">
        <f t="shared" si="4174"/>
        <v>12836.07333</v>
      </c>
      <c r="DV461" s="523">
        <f t="shared" si="4175"/>
        <v>6.584905618</v>
      </c>
      <c r="DW461" s="524"/>
      <c r="DX461" s="523">
        <f t="shared" si="4176"/>
        <v>0</v>
      </c>
      <c r="DY461" s="524"/>
      <c r="DZ461" s="523">
        <f>ADHB!EA461</f>
        <v>0</v>
      </c>
      <c r="EA461" s="523">
        <f t="shared" si="4177"/>
        <v>0</v>
      </c>
      <c r="EB461" s="523">
        <f t="shared" si="4178"/>
        <v>6.584905618</v>
      </c>
      <c r="EC461" s="524">
        <v>0.36319999999999997</v>
      </c>
      <c r="ED461" s="525">
        <f t="shared" si="4179"/>
        <v>2.39163772</v>
      </c>
      <c r="EE461" s="526">
        <f t="shared" si="4180"/>
        <v>4.193267897</v>
      </c>
      <c r="EF461" s="527"/>
      <c r="EG461" s="520">
        <v>11.0</v>
      </c>
      <c r="EH461" s="521" t="s">
        <v>160</v>
      </c>
      <c r="EI461" s="522" t="s">
        <v>132</v>
      </c>
      <c r="EJ461" s="522" t="s">
        <v>150</v>
      </c>
      <c r="EK461" s="523">
        <f>'Produksi dan Harga'!AU40</f>
        <v>204</v>
      </c>
      <c r="EL461" s="523">
        <f t="shared" si="4181"/>
        <v>12836.07333</v>
      </c>
      <c r="EM461" s="523">
        <f t="shared" si="4182"/>
        <v>2.618558959</v>
      </c>
      <c r="EN461" s="524"/>
      <c r="EO461" s="523">
        <f t="shared" si="4183"/>
        <v>0</v>
      </c>
      <c r="EP461" s="524"/>
      <c r="EQ461" s="523">
        <f>ADHB!ER461</f>
        <v>0</v>
      </c>
      <c r="ER461" s="523">
        <f t="shared" si="4184"/>
        <v>0</v>
      </c>
      <c r="ES461" s="523">
        <f t="shared" si="4185"/>
        <v>2.618558959</v>
      </c>
      <c r="ET461" s="524">
        <v>0.36319999999999997</v>
      </c>
      <c r="EU461" s="525">
        <f t="shared" si="4186"/>
        <v>0.9510606139</v>
      </c>
      <c r="EV461" s="526">
        <f t="shared" si="4187"/>
        <v>1.667498345</v>
      </c>
      <c r="EW461" s="527"/>
      <c r="EX461" s="520">
        <v>11.0</v>
      </c>
      <c r="EY461" s="521" t="s">
        <v>160</v>
      </c>
      <c r="EZ461" s="522" t="s">
        <v>132</v>
      </c>
      <c r="FA461" s="522" t="s">
        <v>150</v>
      </c>
      <c r="FB461" s="523">
        <f>'Produksi dan Harga'!AZ40</f>
        <v>371</v>
      </c>
      <c r="FC461" s="523">
        <f t="shared" si="4188"/>
        <v>12836.07333</v>
      </c>
      <c r="FD461" s="523">
        <f t="shared" si="4189"/>
        <v>4.762183205</v>
      </c>
      <c r="FE461" s="524"/>
      <c r="FF461" s="523">
        <f t="shared" si="4190"/>
        <v>0</v>
      </c>
      <c r="FG461" s="524"/>
      <c r="FH461" s="523">
        <f>ADHB!FI461</f>
        <v>0</v>
      </c>
      <c r="FI461" s="523">
        <f t="shared" si="4191"/>
        <v>0</v>
      </c>
      <c r="FJ461" s="523">
        <f t="shared" si="4192"/>
        <v>4.762183205</v>
      </c>
      <c r="FK461" s="524">
        <v>0.36319999999999997</v>
      </c>
      <c r="FL461" s="525">
        <f t="shared" si="4193"/>
        <v>1.72962494</v>
      </c>
      <c r="FM461" s="526">
        <f t="shared" si="4194"/>
        <v>3.032558265</v>
      </c>
      <c r="FN461" s="527"/>
      <c r="FO461" s="520">
        <v>11.0</v>
      </c>
      <c r="FP461" s="521" t="s">
        <v>160</v>
      </c>
      <c r="FQ461" s="522" t="s">
        <v>132</v>
      </c>
      <c r="FR461" s="522" t="s">
        <v>150</v>
      </c>
      <c r="FS461" s="523">
        <f>'Produksi dan Harga'!BE40</f>
        <v>147</v>
      </c>
      <c r="FT461" s="523">
        <f t="shared" si="4195"/>
        <v>12836.07333</v>
      </c>
      <c r="FU461" s="523">
        <f t="shared" si="4196"/>
        <v>1.886902779</v>
      </c>
      <c r="FV461" s="524"/>
      <c r="FW461" s="523">
        <f t="shared" si="4197"/>
        <v>0</v>
      </c>
      <c r="FX461" s="524"/>
      <c r="FY461" s="523">
        <f>ADHB!FZ461</f>
        <v>0</v>
      </c>
      <c r="FZ461" s="523">
        <f t="shared" si="4198"/>
        <v>0</v>
      </c>
      <c r="GA461" s="523">
        <f t="shared" si="4199"/>
        <v>1.886902779</v>
      </c>
      <c r="GB461" s="524">
        <v>0.36319999999999997</v>
      </c>
      <c r="GC461" s="525">
        <f t="shared" si="4200"/>
        <v>0.6853230895</v>
      </c>
      <c r="GD461" s="526">
        <f t="shared" si="4201"/>
        <v>1.20157969</v>
      </c>
      <c r="GE461" s="527"/>
      <c r="GF461" s="520">
        <v>11.0</v>
      </c>
      <c r="GG461" s="521" t="s">
        <v>160</v>
      </c>
      <c r="GH461" s="522" t="s">
        <v>132</v>
      </c>
      <c r="GI461" s="522" t="s">
        <v>150</v>
      </c>
      <c r="GJ461" s="523">
        <f>'Produksi dan Harga'!BJ40</f>
        <v>55</v>
      </c>
      <c r="GK461" s="523">
        <f t="shared" si="4202"/>
        <v>12836.07333</v>
      </c>
      <c r="GL461" s="523">
        <f t="shared" si="4203"/>
        <v>0.7059840331</v>
      </c>
      <c r="GM461" s="524"/>
      <c r="GN461" s="523">
        <f t="shared" si="4204"/>
        <v>0</v>
      </c>
      <c r="GO461" s="524"/>
      <c r="GP461" s="523">
        <f>ADHB!GQ461</f>
        <v>0</v>
      </c>
      <c r="GQ461" s="523">
        <f t="shared" si="4205"/>
        <v>0</v>
      </c>
      <c r="GR461" s="523">
        <f t="shared" si="4206"/>
        <v>0.7059840331</v>
      </c>
      <c r="GS461" s="524">
        <v>0.36319999999999997</v>
      </c>
      <c r="GT461" s="525">
        <f t="shared" si="4207"/>
        <v>0.2564134008</v>
      </c>
      <c r="GU461" s="526">
        <f t="shared" si="4208"/>
        <v>0.4495706323</v>
      </c>
      <c r="GV461" s="527"/>
      <c r="GW461" s="520">
        <v>11.0</v>
      </c>
      <c r="GX461" s="521" t="s">
        <v>160</v>
      </c>
      <c r="GY461" s="522" t="s">
        <v>132</v>
      </c>
      <c r="GZ461" s="522" t="s">
        <v>150</v>
      </c>
      <c r="HA461" s="523">
        <f>'Produksi dan Harga'!BO40</f>
        <v>720</v>
      </c>
      <c r="HB461" s="523">
        <f t="shared" si="4209"/>
        <v>12836.07333</v>
      </c>
      <c r="HC461" s="523">
        <f t="shared" si="4210"/>
        <v>9.241972797</v>
      </c>
      <c r="HD461" s="524"/>
      <c r="HE461" s="523">
        <f t="shared" si="4211"/>
        <v>0</v>
      </c>
      <c r="HF461" s="524"/>
      <c r="HG461" s="523">
        <f>ADHB!HH461</f>
        <v>0</v>
      </c>
      <c r="HH461" s="523">
        <f t="shared" si="4212"/>
        <v>0</v>
      </c>
      <c r="HI461" s="523">
        <f t="shared" si="4213"/>
        <v>9.241972797</v>
      </c>
      <c r="HJ461" s="524">
        <v>0.36319999999999997</v>
      </c>
      <c r="HK461" s="525">
        <f t="shared" si="4214"/>
        <v>3.35668452</v>
      </c>
      <c r="HL461" s="526">
        <f t="shared" si="4215"/>
        <v>5.885288277</v>
      </c>
      <c r="HM461" s="527"/>
      <c r="HN461" s="520">
        <v>11.0</v>
      </c>
      <c r="HO461" s="521" t="s">
        <v>160</v>
      </c>
      <c r="HP461" s="522" t="s">
        <v>132</v>
      </c>
      <c r="HQ461" s="522" t="s">
        <v>150</v>
      </c>
      <c r="HR461" s="523">
        <f>'Produksi dan Harga'!BT40</f>
        <v>215</v>
      </c>
      <c r="HS461" s="523">
        <f t="shared" si="4216"/>
        <v>12836.07333</v>
      </c>
      <c r="HT461" s="523">
        <f t="shared" si="4217"/>
        <v>2.759755766</v>
      </c>
      <c r="HU461" s="524"/>
      <c r="HV461" s="523">
        <f t="shared" si="4218"/>
        <v>0</v>
      </c>
      <c r="HW461" s="524"/>
      <c r="HX461" s="523">
        <f>ADHB!HY461</f>
        <v>0</v>
      </c>
      <c r="HY461" s="523">
        <f t="shared" si="4219"/>
        <v>0</v>
      </c>
      <c r="HZ461" s="523">
        <f t="shared" si="4220"/>
        <v>2.759755766</v>
      </c>
      <c r="IA461" s="524">
        <v>0.36319999999999997</v>
      </c>
      <c r="IB461" s="525">
        <f t="shared" si="4221"/>
        <v>1.002343294</v>
      </c>
      <c r="IC461" s="526">
        <f t="shared" si="4222"/>
        <v>1.757412472</v>
      </c>
      <c r="ID461" s="527"/>
      <c r="IE461" s="520">
        <v>11.0</v>
      </c>
      <c r="IF461" s="521" t="s">
        <v>160</v>
      </c>
      <c r="IG461" s="522" t="s">
        <v>132</v>
      </c>
      <c r="IH461" s="522" t="s">
        <v>150</v>
      </c>
      <c r="II461" s="523">
        <f>'Produksi dan Harga'!BY40</f>
        <v>45</v>
      </c>
      <c r="IJ461" s="523">
        <f t="shared" si="4223"/>
        <v>12836.07333</v>
      </c>
      <c r="IK461" s="523">
        <f t="shared" si="4224"/>
        <v>0.5776232998</v>
      </c>
      <c r="IL461" s="524"/>
      <c r="IM461" s="523">
        <f t="shared" si="4225"/>
        <v>0</v>
      </c>
      <c r="IN461" s="524"/>
      <c r="IO461" s="523">
        <f>ADHB!IP461</f>
        <v>0</v>
      </c>
      <c r="IP461" s="523">
        <f t="shared" si="4226"/>
        <v>0</v>
      </c>
      <c r="IQ461" s="523">
        <f t="shared" si="4227"/>
        <v>0.5776232998</v>
      </c>
      <c r="IR461" s="524">
        <v>0.36319999999999997</v>
      </c>
      <c r="IS461" s="525">
        <f t="shared" si="4228"/>
        <v>0.2097927825</v>
      </c>
      <c r="IT461" s="526">
        <f t="shared" si="4229"/>
        <v>0.3678305173</v>
      </c>
      <c r="IU461" s="527"/>
      <c r="IV461" s="520">
        <v>11.0</v>
      </c>
      <c r="IW461" s="521" t="s">
        <v>160</v>
      </c>
      <c r="IX461" s="522" t="s">
        <v>132</v>
      </c>
      <c r="IY461" s="522" t="s">
        <v>150</v>
      </c>
      <c r="IZ461" s="523">
        <f>'Produksi dan Harga'!CD40</f>
        <v>203</v>
      </c>
      <c r="JA461" s="523">
        <f t="shared" si="4230"/>
        <v>12836.07333</v>
      </c>
      <c r="JB461" s="523">
        <f t="shared" si="4231"/>
        <v>2.605722886</v>
      </c>
      <c r="JC461" s="524"/>
      <c r="JD461" s="523">
        <f t="shared" si="4232"/>
        <v>0</v>
      </c>
      <c r="JE461" s="524"/>
      <c r="JF461" s="523">
        <f>ADHB!JG461</f>
        <v>0</v>
      </c>
      <c r="JG461" s="523">
        <f t="shared" si="4233"/>
        <v>0</v>
      </c>
      <c r="JH461" s="523">
        <f t="shared" si="4234"/>
        <v>2.605722886</v>
      </c>
      <c r="JI461" s="524">
        <v>0.36319999999999997</v>
      </c>
      <c r="JJ461" s="525">
        <f t="shared" si="4235"/>
        <v>0.9463985521</v>
      </c>
      <c r="JK461" s="526">
        <f t="shared" si="4236"/>
        <v>1.659324334</v>
      </c>
      <c r="JL461" s="527"/>
      <c r="JM461" s="520">
        <v>11.0</v>
      </c>
      <c r="JN461" s="521" t="s">
        <v>160</v>
      </c>
      <c r="JO461" s="522" t="s">
        <v>132</v>
      </c>
      <c r="JP461" s="522" t="s">
        <v>150</v>
      </c>
      <c r="JQ461" s="523"/>
      <c r="JR461" s="523">
        <f t="shared" si="4237"/>
        <v>12836.07333</v>
      </c>
      <c r="JS461" s="523">
        <f t="shared" si="4238"/>
        <v>0</v>
      </c>
      <c r="JT461" s="524"/>
      <c r="JU461" s="523">
        <f t="shared" si="4239"/>
        <v>0</v>
      </c>
      <c r="JV461" s="524"/>
      <c r="JW461" s="523" t="str">
        <f>ADHB!LF461</f>
        <v/>
      </c>
      <c r="JX461" s="523">
        <f t="shared" si="4240"/>
        <v>0</v>
      </c>
      <c r="JY461" s="523">
        <f t="shared" si="4241"/>
        <v>0</v>
      </c>
      <c r="JZ461" s="524">
        <v>0.36319999999999997</v>
      </c>
      <c r="KA461" s="525">
        <f t="shared" si="4242"/>
        <v>0</v>
      </c>
      <c r="KB461" s="526">
        <f t="shared" si="4243"/>
        <v>0</v>
      </c>
      <c r="KC461" s="527"/>
      <c r="KD461" s="520">
        <v>11.0</v>
      </c>
      <c r="KE461" s="521" t="s">
        <v>160</v>
      </c>
      <c r="KF461" s="522" t="s">
        <v>132</v>
      </c>
      <c r="KG461" s="522" t="s">
        <v>150</v>
      </c>
      <c r="KH461" s="523"/>
      <c r="KI461" s="523">
        <f t="shared" si="4244"/>
        <v>12836.07333</v>
      </c>
      <c r="KJ461" s="523">
        <f t="shared" si="4245"/>
        <v>0</v>
      </c>
      <c r="KK461" s="524"/>
      <c r="KL461" s="523">
        <f t="shared" si="4246"/>
        <v>0</v>
      </c>
      <c r="KM461" s="524"/>
      <c r="KN461" s="523" t="str">
        <f>ADHB!LW461</f>
        <v/>
      </c>
      <c r="KO461" s="523">
        <f t="shared" si="4247"/>
        <v>0</v>
      </c>
      <c r="KP461" s="523">
        <f t="shared" si="4248"/>
        <v>0</v>
      </c>
      <c r="KQ461" s="524">
        <v>0.36319999999999997</v>
      </c>
      <c r="KR461" s="525">
        <f t="shared" si="4249"/>
        <v>0</v>
      </c>
      <c r="KS461" s="526">
        <f t="shared" si="4250"/>
        <v>0</v>
      </c>
      <c r="KT461" s="527"/>
      <c r="KU461" s="528"/>
    </row>
    <row r="462" ht="15.75" customHeight="1">
      <c r="A462" s="520">
        <v>12.0</v>
      </c>
      <c r="B462" s="521" t="s">
        <v>161</v>
      </c>
      <c r="C462" s="522" t="s">
        <v>132</v>
      </c>
      <c r="D462" s="522" t="s">
        <v>150</v>
      </c>
      <c r="E462" s="523"/>
      <c r="F462" s="523"/>
      <c r="G462" s="523">
        <f t="shared" si="4126"/>
        <v>0</v>
      </c>
      <c r="H462" s="524"/>
      <c r="I462" s="523">
        <f t="shared" si="4127"/>
        <v>0</v>
      </c>
      <c r="J462" s="524"/>
      <c r="K462" s="523">
        <f>ADHB!L462</f>
        <v>0</v>
      </c>
      <c r="L462" s="523">
        <f t="shared" si="4128"/>
        <v>0</v>
      </c>
      <c r="M462" s="523">
        <f t="shared" si="4129"/>
        <v>0</v>
      </c>
      <c r="N462" s="524">
        <v>0.36319999999999997</v>
      </c>
      <c r="O462" s="525">
        <f t="shared" si="4130"/>
        <v>0</v>
      </c>
      <c r="P462" s="526">
        <f t="shared" si="4131"/>
        <v>0</v>
      </c>
      <c r="Q462" s="527"/>
      <c r="R462" s="520">
        <v>12.0</v>
      </c>
      <c r="S462" s="521" t="s">
        <v>161</v>
      </c>
      <c r="T462" s="522" t="s">
        <v>132</v>
      </c>
      <c r="U462" s="522" t="s">
        <v>150</v>
      </c>
      <c r="V462" s="523"/>
      <c r="W462" s="523" t="str">
        <f t="shared" si="4132"/>
        <v/>
      </c>
      <c r="X462" s="523">
        <f t="shared" si="4133"/>
        <v>0</v>
      </c>
      <c r="Y462" s="524"/>
      <c r="Z462" s="523">
        <f t="shared" si="4134"/>
        <v>0</v>
      </c>
      <c r="AA462" s="524"/>
      <c r="AB462" s="523">
        <f>ADHB!AC462</f>
        <v>0</v>
      </c>
      <c r="AC462" s="523">
        <f t="shared" si="4135"/>
        <v>0</v>
      </c>
      <c r="AD462" s="523">
        <f t="shared" si="4136"/>
        <v>0</v>
      </c>
      <c r="AE462" s="524">
        <v>0.36319999999999997</v>
      </c>
      <c r="AF462" s="525">
        <f t="shared" si="4137"/>
        <v>0</v>
      </c>
      <c r="AG462" s="526">
        <f t="shared" si="4138"/>
        <v>0</v>
      </c>
      <c r="AH462" s="527"/>
      <c r="AI462" s="520">
        <v>12.0</v>
      </c>
      <c r="AJ462" s="521" t="s">
        <v>161</v>
      </c>
      <c r="AK462" s="522" t="s">
        <v>132</v>
      </c>
      <c r="AL462" s="522" t="s">
        <v>150</v>
      </c>
      <c r="AM462" s="523"/>
      <c r="AN462" s="523" t="str">
        <f t="shared" si="4139"/>
        <v/>
      </c>
      <c r="AO462" s="523">
        <f t="shared" si="4140"/>
        <v>0</v>
      </c>
      <c r="AP462" s="524"/>
      <c r="AQ462" s="523">
        <f t="shared" si="4141"/>
        <v>0</v>
      </c>
      <c r="AR462" s="524"/>
      <c r="AS462" s="523">
        <f>ADHB!AT462</f>
        <v>0</v>
      </c>
      <c r="AT462" s="523">
        <f t="shared" si="4142"/>
        <v>0</v>
      </c>
      <c r="AU462" s="523">
        <f t="shared" si="4143"/>
        <v>0</v>
      </c>
      <c r="AV462" s="524">
        <v>0.36319999999999997</v>
      </c>
      <c r="AW462" s="525">
        <f t="shared" si="4144"/>
        <v>0</v>
      </c>
      <c r="AX462" s="526">
        <f t="shared" si="4145"/>
        <v>0</v>
      </c>
      <c r="AY462" s="527"/>
      <c r="AZ462" s="520">
        <v>12.0</v>
      </c>
      <c r="BA462" s="521" t="s">
        <v>161</v>
      </c>
      <c r="BB462" s="522" t="s">
        <v>132</v>
      </c>
      <c r="BC462" s="522" t="s">
        <v>150</v>
      </c>
      <c r="BD462" s="523"/>
      <c r="BE462" s="523" t="str">
        <f t="shared" si="4146"/>
        <v/>
      </c>
      <c r="BF462" s="523">
        <f t="shared" si="4147"/>
        <v>0</v>
      </c>
      <c r="BG462" s="524"/>
      <c r="BH462" s="523">
        <f t="shared" si="4148"/>
        <v>0</v>
      </c>
      <c r="BI462" s="524"/>
      <c r="BJ462" s="523">
        <f>ADHB!BK462</f>
        <v>0</v>
      </c>
      <c r="BK462" s="523">
        <f t="shared" si="4149"/>
        <v>0</v>
      </c>
      <c r="BL462" s="523">
        <f t="shared" si="4150"/>
        <v>0</v>
      </c>
      <c r="BM462" s="524">
        <v>0.36319999999999997</v>
      </c>
      <c r="BN462" s="525">
        <f t="shared" si="4151"/>
        <v>0</v>
      </c>
      <c r="BO462" s="526">
        <f t="shared" si="4152"/>
        <v>0</v>
      </c>
      <c r="BP462" s="527"/>
      <c r="BQ462" s="520">
        <v>12.0</v>
      </c>
      <c r="BR462" s="521" t="s">
        <v>161</v>
      </c>
      <c r="BS462" s="522" t="s">
        <v>132</v>
      </c>
      <c r="BT462" s="522" t="s">
        <v>150</v>
      </c>
      <c r="BU462" s="523"/>
      <c r="BV462" s="523" t="str">
        <f t="shared" si="4153"/>
        <v/>
      </c>
      <c r="BW462" s="523">
        <f t="shared" si="4154"/>
        <v>0</v>
      </c>
      <c r="BX462" s="524"/>
      <c r="BY462" s="523">
        <f t="shared" si="4155"/>
        <v>0</v>
      </c>
      <c r="BZ462" s="524"/>
      <c r="CA462" s="523">
        <f>ADHB!CB462</f>
        <v>0</v>
      </c>
      <c r="CB462" s="523">
        <f t="shared" si="4156"/>
        <v>0</v>
      </c>
      <c r="CC462" s="523">
        <f t="shared" si="4157"/>
        <v>0</v>
      </c>
      <c r="CD462" s="524">
        <v>0.36319999999999997</v>
      </c>
      <c r="CE462" s="525">
        <f t="shared" si="4158"/>
        <v>0</v>
      </c>
      <c r="CF462" s="526">
        <f t="shared" si="4159"/>
        <v>0</v>
      </c>
      <c r="CG462" s="527"/>
      <c r="CH462" s="520">
        <v>12.0</v>
      </c>
      <c r="CI462" s="521" t="s">
        <v>161</v>
      </c>
      <c r="CJ462" s="522" t="s">
        <v>132</v>
      </c>
      <c r="CK462" s="522" t="s">
        <v>150</v>
      </c>
      <c r="CL462" s="523"/>
      <c r="CM462" s="523" t="str">
        <f t="shared" si="4160"/>
        <v/>
      </c>
      <c r="CN462" s="523">
        <f t="shared" si="4161"/>
        <v>0</v>
      </c>
      <c r="CO462" s="524"/>
      <c r="CP462" s="523">
        <f t="shared" si="4162"/>
        <v>0</v>
      </c>
      <c r="CQ462" s="524"/>
      <c r="CR462" s="523">
        <f>ADHB!CS462</f>
        <v>0</v>
      </c>
      <c r="CS462" s="523">
        <f t="shared" si="4163"/>
        <v>0</v>
      </c>
      <c r="CT462" s="523">
        <f t="shared" si="4164"/>
        <v>0</v>
      </c>
      <c r="CU462" s="524">
        <v>0.36319999999999997</v>
      </c>
      <c r="CV462" s="525">
        <f t="shared" si="4165"/>
        <v>0</v>
      </c>
      <c r="CW462" s="526">
        <f t="shared" si="4166"/>
        <v>0</v>
      </c>
      <c r="CX462" s="527"/>
      <c r="CY462" s="520">
        <v>12.0</v>
      </c>
      <c r="CZ462" s="521" t="s">
        <v>161</v>
      </c>
      <c r="DA462" s="522" t="s">
        <v>132</v>
      </c>
      <c r="DB462" s="522" t="s">
        <v>150</v>
      </c>
      <c r="DC462" s="523"/>
      <c r="DD462" s="523" t="str">
        <f t="shared" si="4167"/>
        <v/>
      </c>
      <c r="DE462" s="523">
        <f t="shared" si="4168"/>
        <v>0</v>
      </c>
      <c r="DF462" s="524"/>
      <c r="DG462" s="523">
        <f t="shared" si="4169"/>
        <v>0</v>
      </c>
      <c r="DH462" s="524"/>
      <c r="DI462" s="523">
        <f>ADHB!DJ462</f>
        <v>0</v>
      </c>
      <c r="DJ462" s="523">
        <f t="shared" si="4170"/>
        <v>0</v>
      </c>
      <c r="DK462" s="523">
        <f t="shared" si="4171"/>
        <v>0</v>
      </c>
      <c r="DL462" s="524">
        <v>0.36319999999999997</v>
      </c>
      <c r="DM462" s="525">
        <f t="shared" si="4172"/>
        <v>0</v>
      </c>
      <c r="DN462" s="526">
        <f t="shared" si="4173"/>
        <v>0</v>
      </c>
      <c r="DO462" s="527"/>
      <c r="DP462" s="520">
        <v>12.0</v>
      </c>
      <c r="DQ462" s="521" t="s">
        <v>161</v>
      </c>
      <c r="DR462" s="522" t="s">
        <v>132</v>
      </c>
      <c r="DS462" s="522" t="s">
        <v>150</v>
      </c>
      <c r="DT462" s="523"/>
      <c r="DU462" s="523" t="str">
        <f t="shared" si="4174"/>
        <v/>
      </c>
      <c r="DV462" s="523">
        <f t="shared" si="4175"/>
        <v>0</v>
      </c>
      <c r="DW462" s="524"/>
      <c r="DX462" s="523">
        <f t="shared" si="4176"/>
        <v>0</v>
      </c>
      <c r="DY462" s="524"/>
      <c r="DZ462" s="523">
        <f>ADHB!EA462</f>
        <v>0</v>
      </c>
      <c r="EA462" s="523">
        <f t="shared" si="4177"/>
        <v>0</v>
      </c>
      <c r="EB462" s="523">
        <f t="shared" si="4178"/>
        <v>0</v>
      </c>
      <c r="EC462" s="524">
        <v>0.36319999999999997</v>
      </c>
      <c r="ED462" s="525">
        <f t="shared" si="4179"/>
        <v>0</v>
      </c>
      <c r="EE462" s="526">
        <f t="shared" si="4180"/>
        <v>0</v>
      </c>
      <c r="EF462" s="527"/>
      <c r="EG462" s="520">
        <v>12.0</v>
      </c>
      <c r="EH462" s="521" t="s">
        <v>161</v>
      </c>
      <c r="EI462" s="522" t="s">
        <v>132</v>
      </c>
      <c r="EJ462" s="522" t="s">
        <v>150</v>
      </c>
      <c r="EK462" s="523"/>
      <c r="EL462" s="523" t="str">
        <f t="shared" si="4181"/>
        <v/>
      </c>
      <c r="EM462" s="523">
        <f t="shared" si="4182"/>
        <v>0</v>
      </c>
      <c r="EN462" s="524"/>
      <c r="EO462" s="523">
        <f t="shared" si="4183"/>
        <v>0</v>
      </c>
      <c r="EP462" s="524"/>
      <c r="EQ462" s="523">
        <f>ADHB!ER462</f>
        <v>0</v>
      </c>
      <c r="ER462" s="523">
        <f t="shared" si="4184"/>
        <v>0</v>
      </c>
      <c r="ES462" s="523">
        <f t="shared" si="4185"/>
        <v>0</v>
      </c>
      <c r="ET462" s="524">
        <v>0.36319999999999997</v>
      </c>
      <c r="EU462" s="525">
        <f t="shared" si="4186"/>
        <v>0</v>
      </c>
      <c r="EV462" s="526">
        <f t="shared" si="4187"/>
        <v>0</v>
      </c>
      <c r="EW462" s="527"/>
      <c r="EX462" s="520">
        <v>12.0</v>
      </c>
      <c r="EY462" s="521" t="s">
        <v>161</v>
      </c>
      <c r="EZ462" s="522" t="s">
        <v>132</v>
      </c>
      <c r="FA462" s="522" t="s">
        <v>150</v>
      </c>
      <c r="FB462" s="523"/>
      <c r="FC462" s="523" t="str">
        <f t="shared" si="4188"/>
        <v/>
      </c>
      <c r="FD462" s="523">
        <f t="shared" si="4189"/>
        <v>0</v>
      </c>
      <c r="FE462" s="524"/>
      <c r="FF462" s="523">
        <f t="shared" si="4190"/>
        <v>0</v>
      </c>
      <c r="FG462" s="524"/>
      <c r="FH462" s="523">
        <f>ADHB!FI462</f>
        <v>0</v>
      </c>
      <c r="FI462" s="523">
        <f t="shared" si="4191"/>
        <v>0</v>
      </c>
      <c r="FJ462" s="523">
        <f t="shared" si="4192"/>
        <v>0</v>
      </c>
      <c r="FK462" s="524">
        <v>0.36319999999999997</v>
      </c>
      <c r="FL462" s="525">
        <f t="shared" si="4193"/>
        <v>0</v>
      </c>
      <c r="FM462" s="526">
        <f t="shared" si="4194"/>
        <v>0</v>
      </c>
      <c r="FN462" s="527"/>
      <c r="FO462" s="520">
        <v>12.0</v>
      </c>
      <c r="FP462" s="521" t="s">
        <v>161</v>
      </c>
      <c r="FQ462" s="522" t="s">
        <v>132</v>
      </c>
      <c r="FR462" s="522" t="s">
        <v>150</v>
      </c>
      <c r="FS462" s="523"/>
      <c r="FT462" s="523" t="str">
        <f t="shared" si="4195"/>
        <v/>
      </c>
      <c r="FU462" s="523">
        <f t="shared" si="4196"/>
        <v>0</v>
      </c>
      <c r="FV462" s="524"/>
      <c r="FW462" s="523">
        <f t="shared" si="4197"/>
        <v>0</v>
      </c>
      <c r="FX462" s="524"/>
      <c r="FY462" s="523">
        <f>ADHB!FZ462</f>
        <v>0</v>
      </c>
      <c r="FZ462" s="523">
        <f t="shared" si="4198"/>
        <v>0</v>
      </c>
      <c r="GA462" s="523">
        <f t="shared" si="4199"/>
        <v>0</v>
      </c>
      <c r="GB462" s="524">
        <v>0.36319999999999997</v>
      </c>
      <c r="GC462" s="525">
        <f t="shared" si="4200"/>
        <v>0</v>
      </c>
      <c r="GD462" s="526">
        <f t="shared" si="4201"/>
        <v>0</v>
      </c>
      <c r="GE462" s="527"/>
      <c r="GF462" s="520">
        <v>12.0</v>
      </c>
      <c r="GG462" s="521" t="s">
        <v>161</v>
      </c>
      <c r="GH462" s="522" t="s">
        <v>132</v>
      </c>
      <c r="GI462" s="522" t="s">
        <v>150</v>
      </c>
      <c r="GJ462" s="523"/>
      <c r="GK462" s="523" t="str">
        <f t="shared" si="4202"/>
        <v/>
      </c>
      <c r="GL462" s="523">
        <f t="shared" si="4203"/>
        <v>0</v>
      </c>
      <c r="GM462" s="524"/>
      <c r="GN462" s="523">
        <f t="shared" si="4204"/>
        <v>0</v>
      </c>
      <c r="GO462" s="524"/>
      <c r="GP462" s="523">
        <f>ADHB!GQ462</f>
        <v>0</v>
      </c>
      <c r="GQ462" s="523">
        <f t="shared" si="4205"/>
        <v>0</v>
      </c>
      <c r="GR462" s="523">
        <f t="shared" si="4206"/>
        <v>0</v>
      </c>
      <c r="GS462" s="524">
        <v>0.36319999999999997</v>
      </c>
      <c r="GT462" s="525">
        <f t="shared" si="4207"/>
        <v>0</v>
      </c>
      <c r="GU462" s="526">
        <f t="shared" si="4208"/>
        <v>0</v>
      </c>
      <c r="GV462" s="527"/>
      <c r="GW462" s="520">
        <v>12.0</v>
      </c>
      <c r="GX462" s="521" t="s">
        <v>161</v>
      </c>
      <c r="GY462" s="522" t="s">
        <v>132</v>
      </c>
      <c r="GZ462" s="522" t="s">
        <v>150</v>
      </c>
      <c r="HA462" s="523"/>
      <c r="HB462" s="523" t="str">
        <f t="shared" si="4209"/>
        <v/>
      </c>
      <c r="HC462" s="523">
        <f t="shared" si="4210"/>
        <v>0</v>
      </c>
      <c r="HD462" s="524"/>
      <c r="HE462" s="523">
        <f t="shared" si="4211"/>
        <v>0</v>
      </c>
      <c r="HF462" s="524"/>
      <c r="HG462" s="523">
        <f>ADHB!HH462</f>
        <v>0</v>
      </c>
      <c r="HH462" s="523">
        <f t="shared" si="4212"/>
        <v>0</v>
      </c>
      <c r="HI462" s="523">
        <f t="shared" si="4213"/>
        <v>0</v>
      </c>
      <c r="HJ462" s="524">
        <v>0.36319999999999997</v>
      </c>
      <c r="HK462" s="525">
        <f t="shared" si="4214"/>
        <v>0</v>
      </c>
      <c r="HL462" s="526">
        <f t="shared" si="4215"/>
        <v>0</v>
      </c>
      <c r="HM462" s="527"/>
      <c r="HN462" s="520">
        <v>12.0</v>
      </c>
      <c r="HO462" s="521" t="s">
        <v>161</v>
      </c>
      <c r="HP462" s="522" t="s">
        <v>132</v>
      </c>
      <c r="HQ462" s="522" t="s">
        <v>150</v>
      </c>
      <c r="HR462" s="523"/>
      <c r="HS462" s="523" t="str">
        <f t="shared" si="4216"/>
        <v/>
      </c>
      <c r="HT462" s="523">
        <f t="shared" si="4217"/>
        <v>0</v>
      </c>
      <c r="HU462" s="524"/>
      <c r="HV462" s="523">
        <f t="shared" si="4218"/>
        <v>0</v>
      </c>
      <c r="HW462" s="524"/>
      <c r="HX462" s="523">
        <f>ADHB!HY462</f>
        <v>0</v>
      </c>
      <c r="HY462" s="523">
        <f t="shared" si="4219"/>
        <v>0</v>
      </c>
      <c r="HZ462" s="523">
        <f t="shared" si="4220"/>
        <v>0</v>
      </c>
      <c r="IA462" s="524">
        <v>0.36319999999999997</v>
      </c>
      <c r="IB462" s="525">
        <f t="shared" si="4221"/>
        <v>0</v>
      </c>
      <c r="IC462" s="526">
        <f t="shared" si="4222"/>
        <v>0</v>
      </c>
      <c r="ID462" s="527"/>
      <c r="IE462" s="520">
        <v>12.0</v>
      </c>
      <c r="IF462" s="521" t="s">
        <v>161</v>
      </c>
      <c r="IG462" s="522" t="s">
        <v>132</v>
      </c>
      <c r="IH462" s="522" t="s">
        <v>150</v>
      </c>
      <c r="II462" s="523"/>
      <c r="IJ462" s="523" t="str">
        <f t="shared" si="4223"/>
        <v/>
      </c>
      <c r="IK462" s="523">
        <f t="shared" si="4224"/>
        <v>0</v>
      </c>
      <c r="IL462" s="524"/>
      <c r="IM462" s="523">
        <f t="shared" si="4225"/>
        <v>0</v>
      </c>
      <c r="IN462" s="524"/>
      <c r="IO462" s="523">
        <f>ADHB!IP462</f>
        <v>0</v>
      </c>
      <c r="IP462" s="523">
        <f t="shared" si="4226"/>
        <v>0</v>
      </c>
      <c r="IQ462" s="523">
        <f t="shared" si="4227"/>
        <v>0</v>
      </c>
      <c r="IR462" s="524">
        <v>0.36319999999999997</v>
      </c>
      <c r="IS462" s="525">
        <f t="shared" si="4228"/>
        <v>0</v>
      </c>
      <c r="IT462" s="526">
        <f t="shared" si="4229"/>
        <v>0</v>
      </c>
      <c r="IU462" s="527"/>
      <c r="IV462" s="520">
        <v>12.0</v>
      </c>
      <c r="IW462" s="521" t="s">
        <v>161</v>
      </c>
      <c r="IX462" s="522" t="s">
        <v>132</v>
      </c>
      <c r="IY462" s="522" t="s">
        <v>150</v>
      </c>
      <c r="IZ462" s="523"/>
      <c r="JA462" s="523" t="str">
        <f t="shared" si="4230"/>
        <v/>
      </c>
      <c r="JB462" s="523">
        <f t="shared" si="4231"/>
        <v>0</v>
      </c>
      <c r="JC462" s="524"/>
      <c r="JD462" s="523">
        <f t="shared" si="4232"/>
        <v>0</v>
      </c>
      <c r="JE462" s="524"/>
      <c r="JF462" s="523">
        <f>ADHB!JG462</f>
        <v>0</v>
      </c>
      <c r="JG462" s="523">
        <f t="shared" si="4233"/>
        <v>0</v>
      </c>
      <c r="JH462" s="523">
        <f t="shared" si="4234"/>
        <v>0</v>
      </c>
      <c r="JI462" s="524">
        <v>0.36319999999999997</v>
      </c>
      <c r="JJ462" s="525">
        <f t="shared" si="4235"/>
        <v>0</v>
      </c>
      <c r="JK462" s="526">
        <f t="shared" si="4236"/>
        <v>0</v>
      </c>
      <c r="JL462" s="527"/>
      <c r="JM462" s="520">
        <v>12.0</v>
      </c>
      <c r="JN462" s="521" t="s">
        <v>161</v>
      </c>
      <c r="JO462" s="522" t="s">
        <v>132</v>
      </c>
      <c r="JP462" s="522" t="s">
        <v>150</v>
      </c>
      <c r="JQ462" s="523"/>
      <c r="JR462" s="523" t="str">
        <f t="shared" si="4237"/>
        <v/>
      </c>
      <c r="JS462" s="523">
        <f t="shared" si="4238"/>
        <v>0</v>
      </c>
      <c r="JT462" s="524"/>
      <c r="JU462" s="523">
        <f t="shared" si="4239"/>
        <v>0</v>
      </c>
      <c r="JV462" s="524"/>
      <c r="JW462" s="523" t="str">
        <f>ADHB!LF462</f>
        <v/>
      </c>
      <c r="JX462" s="523">
        <f t="shared" si="4240"/>
        <v>0</v>
      </c>
      <c r="JY462" s="523">
        <f t="shared" si="4241"/>
        <v>0</v>
      </c>
      <c r="JZ462" s="524">
        <v>0.36319999999999997</v>
      </c>
      <c r="KA462" s="525">
        <f t="shared" si="4242"/>
        <v>0</v>
      </c>
      <c r="KB462" s="526">
        <f t="shared" si="4243"/>
        <v>0</v>
      </c>
      <c r="KC462" s="527"/>
      <c r="KD462" s="520">
        <v>12.0</v>
      </c>
      <c r="KE462" s="521" t="s">
        <v>161</v>
      </c>
      <c r="KF462" s="522" t="s">
        <v>132</v>
      </c>
      <c r="KG462" s="522" t="s">
        <v>150</v>
      </c>
      <c r="KH462" s="523"/>
      <c r="KI462" s="523" t="str">
        <f t="shared" si="4244"/>
        <v/>
      </c>
      <c r="KJ462" s="523">
        <f t="shared" si="4245"/>
        <v>0</v>
      </c>
      <c r="KK462" s="524"/>
      <c r="KL462" s="523">
        <f t="shared" si="4246"/>
        <v>0</v>
      </c>
      <c r="KM462" s="524"/>
      <c r="KN462" s="523" t="str">
        <f>ADHB!LW462</f>
        <v/>
      </c>
      <c r="KO462" s="523">
        <f t="shared" si="4247"/>
        <v>0</v>
      </c>
      <c r="KP462" s="523">
        <f t="shared" si="4248"/>
        <v>0</v>
      </c>
      <c r="KQ462" s="524">
        <v>0.36319999999999997</v>
      </c>
      <c r="KR462" s="525">
        <f t="shared" si="4249"/>
        <v>0</v>
      </c>
      <c r="KS462" s="526">
        <f t="shared" si="4250"/>
        <v>0</v>
      </c>
      <c r="KT462" s="527"/>
      <c r="KU462" s="528"/>
    </row>
    <row r="463" ht="15.75" customHeight="1">
      <c r="A463" s="520">
        <v>13.0</v>
      </c>
      <c r="B463" s="521" t="s">
        <v>162</v>
      </c>
      <c r="C463" s="522" t="s">
        <v>132</v>
      </c>
      <c r="D463" s="522" t="s">
        <v>150</v>
      </c>
      <c r="E463" s="523"/>
      <c r="F463" s="523"/>
      <c r="G463" s="523">
        <f t="shared" si="4126"/>
        <v>0</v>
      </c>
      <c r="H463" s="524"/>
      <c r="I463" s="523">
        <f t="shared" si="4127"/>
        <v>0</v>
      </c>
      <c r="J463" s="524"/>
      <c r="K463" s="523">
        <f>ADHB!L463</f>
        <v>0</v>
      </c>
      <c r="L463" s="523">
        <f t="shared" si="4128"/>
        <v>0</v>
      </c>
      <c r="M463" s="523">
        <f t="shared" si="4129"/>
        <v>0</v>
      </c>
      <c r="N463" s="524">
        <v>0.36319999999999997</v>
      </c>
      <c r="O463" s="525">
        <f t="shared" si="4130"/>
        <v>0</v>
      </c>
      <c r="P463" s="526">
        <f t="shared" si="4131"/>
        <v>0</v>
      </c>
      <c r="Q463" s="527"/>
      <c r="R463" s="520">
        <v>13.0</v>
      </c>
      <c r="S463" s="521" t="s">
        <v>162</v>
      </c>
      <c r="T463" s="522" t="s">
        <v>132</v>
      </c>
      <c r="U463" s="522" t="s">
        <v>150</v>
      </c>
      <c r="V463" s="523"/>
      <c r="W463" s="523" t="str">
        <f t="shared" si="4132"/>
        <v/>
      </c>
      <c r="X463" s="523">
        <f t="shared" si="4133"/>
        <v>0</v>
      </c>
      <c r="Y463" s="524"/>
      <c r="Z463" s="523">
        <f t="shared" si="4134"/>
        <v>0</v>
      </c>
      <c r="AA463" s="524"/>
      <c r="AB463" s="523">
        <f>ADHB!AC463</f>
        <v>0</v>
      </c>
      <c r="AC463" s="523">
        <f t="shared" si="4135"/>
        <v>0</v>
      </c>
      <c r="AD463" s="523">
        <f t="shared" si="4136"/>
        <v>0</v>
      </c>
      <c r="AE463" s="524">
        <v>0.36319999999999997</v>
      </c>
      <c r="AF463" s="525">
        <f t="shared" si="4137"/>
        <v>0</v>
      </c>
      <c r="AG463" s="526">
        <f t="shared" si="4138"/>
        <v>0</v>
      </c>
      <c r="AH463" s="527"/>
      <c r="AI463" s="520">
        <v>13.0</v>
      </c>
      <c r="AJ463" s="521" t="s">
        <v>162</v>
      </c>
      <c r="AK463" s="522" t="s">
        <v>132</v>
      </c>
      <c r="AL463" s="522" t="s">
        <v>150</v>
      </c>
      <c r="AM463" s="523"/>
      <c r="AN463" s="523" t="str">
        <f t="shared" si="4139"/>
        <v/>
      </c>
      <c r="AO463" s="523">
        <f t="shared" si="4140"/>
        <v>0</v>
      </c>
      <c r="AP463" s="524"/>
      <c r="AQ463" s="523">
        <f t="shared" si="4141"/>
        <v>0</v>
      </c>
      <c r="AR463" s="524"/>
      <c r="AS463" s="523">
        <f>ADHB!AT463</f>
        <v>0</v>
      </c>
      <c r="AT463" s="523">
        <f t="shared" si="4142"/>
        <v>0</v>
      </c>
      <c r="AU463" s="523">
        <f t="shared" si="4143"/>
        <v>0</v>
      </c>
      <c r="AV463" s="524">
        <v>0.36319999999999997</v>
      </c>
      <c r="AW463" s="525">
        <f t="shared" si="4144"/>
        <v>0</v>
      </c>
      <c r="AX463" s="526">
        <f t="shared" si="4145"/>
        <v>0</v>
      </c>
      <c r="AY463" s="527"/>
      <c r="AZ463" s="520">
        <v>13.0</v>
      </c>
      <c r="BA463" s="521" t="s">
        <v>162</v>
      </c>
      <c r="BB463" s="522" t="s">
        <v>132</v>
      </c>
      <c r="BC463" s="522" t="s">
        <v>150</v>
      </c>
      <c r="BD463" s="523"/>
      <c r="BE463" s="523" t="str">
        <f t="shared" si="4146"/>
        <v/>
      </c>
      <c r="BF463" s="523">
        <f t="shared" si="4147"/>
        <v>0</v>
      </c>
      <c r="BG463" s="524"/>
      <c r="BH463" s="523">
        <f t="shared" si="4148"/>
        <v>0</v>
      </c>
      <c r="BI463" s="524"/>
      <c r="BJ463" s="523">
        <f>ADHB!BK463</f>
        <v>0</v>
      </c>
      <c r="BK463" s="523">
        <f t="shared" si="4149"/>
        <v>0</v>
      </c>
      <c r="BL463" s="523">
        <f t="shared" si="4150"/>
        <v>0</v>
      </c>
      <c r="BM463" s="524">
        <v>0.36319999999999997</v>
      </c>
      <c r="BN463" s="525">
        <f t="shared" si="4151"/>
        <v>0</v>
      </c>
      <c r="BO463" s="526">
        <f t="shared" si="4152"/>
        <v>0</v>
      </c>
      <c r="BP463" s="527"/>
      <c r="BQ463" s="520">
        <v>13.0</v>
      </c>
      <c r="BR463" s="521" t="s">
        <v>162</v>
      </c>
      <c r="BS463" s="522" t="s">
        <v>132</v>
      </c>
      <c r="BT463" s="522" t="s">
        <v>150</v>
      </c>
      <c r="BU463" s="523"/>
      <c r="BV463" s="523" t="str">
        <f t="shared" si="4153"/>
        <v/>
      </c>
      <c r="BW463" s="523">
        <f t="shared" si="4154"/>
        <v>0</v>
      </c>
      <c r="BX463" s="524"/>
      <c r="BY463" s="523">
        <f t="shared" si="4155"/>
        <v>0</v>
      </c>
      <c r="BZ463" s="524"/>
      <c r="CA463" s="523">
        <f>ADHB!CB463</f>
        <v>0</v>
      </c>
      <c r="CB463" s="523">
        <f t="shared" si="4156"/>
        <v>0</v>
      </c>
      <c r="CC463" s="523">
        <f t="shared" si="4157"/>
        <v>0</v>
      </c>
      <c r="CD463" s="524">
        <v>0.36319999999999997</v>
      </c>
      <c r="CE463" s="525">
        <f t="shared" si="4158"/>
        <v>0</v>
      </c>
      <c r="CF463" s="526">
        <f t="shared" si="4159"/>
        <v>0</v>
      </c>
      <c r="CG463" s="527"/>
      <c r="CH463" s="520">
        <v>13.0</v>
      </c>
      <c r="CI463" s="521" t="s">
        <v>162</v>
      </c>
      <c r="CJ463" s="522" t="s">
        <v>132</v>
      </c>
      <c r="CK463" s="522" t="s">
        <v>150</v>
      </c>
      <c r="CL463" s="523"/>
      <c r="CM463" s="523" t="str">
        <f t="shared" si="4160"/>
        <v/>
      </c>
      <c r="CN463" s="523">
        <f t="shared" si="4161"/>
        <v>0</v>
      </c>
      <c r="CO463" s="524"/>
      <c r="CP463" s="523">
        <f t="shared" si="4162"/>
        <v>0</v>
      </c>
      <c r="CQ463" s="524"/>
      <c r="CR463" s="523">
        <f>ADHB!CS463</f>
        <v>0</v>
      </c>
      <c r="CS463" s="523">
        <f t="shared" si="4163"/>
        <v>0</v>
      </c>
      <c r="CT463" s="523">
        <f t="shared" si="4164"/>
        <v>0</v>
      </c>
      <c r="CU463" s="524">
        <v>0.36319999999999997</v>
      </c>
      <c r="CV463" s="525">
        <f t="shared" si="4165"/>
        <v>0</v>
      </c>
      <c r="CW463" s="526">
        <f t="shared" si="4166"/>
        <v>0</v>
      </c>
      <c r="CX463" s="527"/>
      <c r="CY463" s="520">
        <v>13.0</v>
      </c>
      <c r="CZ463" s="521" t="s">
        <v>162</v>
      </c>
      <c r="DA463" s="522" t="s">
        <v>132</v>
      </c>
      <c r="DB463" s="522" t="s">
        <v>150</v>
      </c>
      <c r="DC463" s="523"/>
      <c r="DD463" s="523" t="str">
        <f t="shared" si="4167"/>
        <v/>
      </c>
      <c r="DE463" s="523">
        <f t="shared" si="4168"/>
        <v>0</v>
      </c>
      <c r="DF463" s="524"/>
      <c r="DG463" s="523">
        <f t="shared" si="4169"/>
        <v>0</v>
      </c>
      <c r="DH463" s="524"/>
      <c r="DI463" s="523">
        <f>ADHB!DJ463</f>
        <v>0</v>
      </c>
      <c r="DJ463" s="523">
        <f t="shared" si="4170"/>
        <v>0</v>
      </c>
      <c r="DK463" s="523">
        <f t="shared" si="4171"/>
        <v>0</v>
      </c>
      <c r="DL463" s="524">
        <v>0.36319999999999997</v>
      </c>
      <c r="DM463" s="525">
        <f t="shared" si="4172"/>
        <v>0</v>
      </c>
      <c r="DN463" s="526">
        <f t="shared" si="4173"/>
        <v>0</v>
      </c>
      <c r="DO463" s="527"/>
      <c r="DP463" s="520">
        <v>13.0</v>
      </c>
      <c r="DQ463" s="521" t="s">
        <v>162</v>
      </c>
      <c r="DR463" s="522" t="s">
        <v>132</v>
      </c>
      <c r="DS463" s="522" t="s">
        <v>150</v>
      </c>
      <c r="DT463" s="523"/>
      <c r="DU463" s="523" t="str">
        <f t="shared" si="4174"/>
        <v/>
      </c>
      <c r="DV463" s="523">
        <f t="shared" si="4175"/>
        <v>0</v>
      </c>
      <c r="DW463" s="524"/>
      <c r="DX463" s="523">
        <f t="shared" si="4176"/>
        <v>0</v>
      </c>
      <c r="DY463" s="524"/>
      <c r="DZ463" s="523">
        <f>ADHB!EA463</f>
        <v>0</v>
      </c>
      <c r="EA463" s="523">
        <f t="shared" si="4177"/>
        <v>0</v>
      </c>
      <c r="EB463" s="523">
        <f t="shared" si="4178"/>
        <v>0</v>
      </c>
      <c r="EC463" s="524">
        <v>0.36319999999999997</v>
      </c>
      <c r="ED463" s="525">
        <f t="shared" si="4179"/>
        <v>0</v>
      </c>
      <c r="EE463" s="526">
        <f t="shared" si="4180"/>
        <v>0</v>
      </c>
      <c r="EF463" s="527"/>
      <c r="EG463" s="520">
        <v>13.0</v>
      </c>
      <c r="EH463" s="521" t="s">
        <v>162</v>
      </c>
      <c r="EI463" s="522" t="s">
        <v>132</v>
      </c>
      <c r="EJ463" s="522" t="s">
        <v>150</v>
      </c>
      <c r="EK463" s="523"/>
      <c r="EL463" s="523" t="str">
        <f t="shared" si="4181"/>
        <v/>
      </c>
      <c r="EM463" s="523">
        <f t="shared" si="4182"/>
        <v>0</v>
      </c>
      <c r="EN463" s="524"/>
      <c r="EO463" s="523">
        <f t="shared" si="4183"/>
        <v>0</v>
      </c>
      <c r="EP463" s="524"/>
      <c r="EQ463" s="523">
        <f>ADHB!ER463</f>
        <v>0</v>
      </c>
      <c r="ER463" s="523">
        <f t="shared" si="4184"/>
        <v>0</v>
      </c>
      <c r="ES463" s="523">
        <f t="shared" si="4185"/>
        <v>0</v>
      </c>
      <c r="ET463" s="524">
        <v>0.36319999999999997</v>
      </c>
      <c r="EU463" s="525">
        <f t="shared" si="4186"/>
        <v>0</v>
      </c>
      <c r="EV463" s="526">
        <f t="shared" si="4187"/>
        <v>0</v>
      </c>
      <c r="EW463" s="527"/>
      <c r="EX463" s="520">
        <v>13.0</v>
      </c>
      <c r="EY463" s="521" t="s">
        <v>162</v>
      </c>
      <c r="EZ463" s="522" t="s">
        <v>132</v>
      </c>
      <c r="FA463" s="522" t="s">
        <v>150</v>
      </c>
      <c r="FB463" s="523"/>
      <c r="FC463" s="523" t="str">
        <f t="shared" si="4188"/>
        <v/>
      </c>
      <c r="FD463" s="523">
        <f t="shared" si="4189"/>
        <v>0</v>
      </c>
      <c r="FE463" s="524"/>
      <c r="FF463" s="523">
        <f t="shared" si="4190"/>
        <v>0</v>
      </c>
      <c r="FG463" s="524"/>
      <c r="FH463" s="523">
        <f>ADHB!FI463</f>
        <v>0</v>
      </c>
      <c r="FI463" s="523">
        <f t="shared" si="4191"/>
        <v>0</v>
      </c>
      <c r="FJ463" s="523">
        <f t="shared" si="4192"/>
        <v>0</v>
      </c>
      <c r="FK463" s="524">
        <v>0.36319999999999997</v>
      </c>
      <c r="FL463" s="525">
        <f t="shared" si="4193"/>
        <v>0</v>
      </c>
      <c r="FM463" s="526">
        <f t="shared" si="4194"/>
        <v>0</v>
      </c>
      <c r="FN463" s="527"/>
      <c r="FO463" s="520">
        <v>13.0</v>
      </c>
      <c r="FP463" s="521" t="s">
        <v>162</v>
      </c>
      <c r="FQ463" s="522" t="s">
        <v>132</v>
      </c>
      <c r="FR463" s="522" t="s">
        <v>150</v>
      </c>
      <c r="FS463" s="523"/>
      <c r="FT463" s="523" t="str">
        <f t="shared" si="4195"/>
        <v/>
      </c>
      <c r="FU463" s="523">
        <f t="shared" si="4196"/>
        <v>0</v>
      </c>
      <c r="FV463" s="524"/>
      <c r="FW463" s="523">
        <f t="shared" si="4197"/>
        <v>0</v>
      </c>
      <c r="FX463" s="524"/>
      <c r="FY463" s="523">
        <f>ADHB!FZ463</f>
        <v>0</v>
      </c>
      <c r="FZ463" s="523">
        <f t="shared" si="4198"/>
        <v>0</v>
      </c>
      <c r="GA463" s="523">
        <f t="shared" si="4199"/>
        <v>0</v>
      </c>
      <c r="GB463" s="524">
        <v>0.36319999999999997</v>
      </c>
      <c r="GC463" s="525">
        <f t="shared" si="4200"/>
        <v>0</v>
      </c>
      <c r="GD463" s="526">
        <f t="shared" si="4201"/>
        <v>0</v>
      </c>
      <c r="GE463" s="527"/>
      <c r="GF463" s="520">
        <v>13.0</v>
      </c>
      <c r="GG463" s="521" t="s">
        <v>162</v>
      </c>
      <c r="GH463" s="522" t="s">
        <v>132</v>
      </c>
      <c r="GI463" s="522" t="s">
        <v>150</v>
      </c>
      <c r="GJ463" s="523"/>
      <c r="GK463" s="523" t="str">
        <f t="shared" si="4202"/>
        <v/>
      </c>
      <c r="GL463" s="523">
        <f t="shared" si="4203"/>
        <v>0</v>
      </c>
      <c r="GM463" s="524"/>
      <c r="GN463" s="523">
        <f t="shared" si="4204"/>
        <v>0</v>
      </c>
      <c r="GO463" s="524"/>
      <c r="GP463" s="523">
        <f>ADHB!GQ463</f>
        <v>0</v>
      </c>
      <c r="GQ463" s="523">
        <f t="shared" si="4205"/>
        <v>0</v>
      </c>
      <c r="GR463" s="523">
        <f t="shared" si="4206"/>
        <v>0</v>
      </c>
      <c r="GS463" s="524">
        <v>0.36319999999999997</v>
      </c>
      <c r="GT463" s="525">
        <f t="shared" si="4207"/>
        <v>0</v>
      </c>
      <c r="GU463" s="526">
        <f t="shared" si="4208"/>
        <v>0</v>
      </c>
      <c r="GV463" s="527"/>
      <c r="GW463" s="520">
        <v>13.0</v>
      </c>
      <c r="GX463" s="521" t="s">
        <v>162</v>
      </c>
      <c r="GY463" s="522" t="s">
        <v>132</v>
      </c>
      <c r="GZ463" s="522" t="s">
        <v>150</v>
      </c>
      <c r="HA463" s="523"/>
      <c r="HB463" s="523" t="str">
        <f t="shared" si="4209"/>
        <v/>
      </c>
      <c r="HC463" s="523">
        <f t="shared" si="4210"/>
        <v>0</v>
      </c>
      <c r="HD463" s="524"/>
      <c r="HE463" s="523">
        <f t="shared" si="4211"/>
        <v>0</v>
      </c>
      <c r="HF463" s="524"/>
      <c r="HG463" s="523">
        <f>ADHB!HH463</f>
        <v>0</v>
      </c>
      <c r="HH463" s="523">
        <f t="shared" si="4212"/>
        <v>0</v>
      </c>
      <c r="HI463" s="523">
        <f t="shared" si="4213"/>
        <v>0</v>
      </c>
      <c r="HJ463" s="524">
        <v>0.36319999999999997</v>
      </c>
      <c r="HK463" s="525">
        <f t="shared" si="4214"/>
        <v>0</v>
      </c>
      <c r="HL463" s="526">
        <f t="shared" si="4215"/>
        <v>0</v>
      </c>
      <c r="HM463" s="527"/>
      <c r="HN463" s="520">
        <v>13.0</v>
      </c>
      <c r="HO463" s="521" t="s">
        <v>162</v>
      </c>
      <c r="HP463" s="522" t="s">
        <v>132</v>
      </c>
      <c r="HQ463" s="522" t="s">
        <v>150</v>
      </c>
      <c r="HR463" s="523"/>
      <c r="HS463" s="523" t="str">
        <f t="shared" si="4216"/>
        <v/>
      </c>
      <c r="HT463" s="523">
        <f t="shared" si="4217"/>
        <v>0</v>
      </c>
      <c r="HU463" s="524"/>
      <c r="HV463" s="523">
        <f t="shared" si="4218"/>
        <v>0</v>
      </c>
      <c r="HW463" s="524"/>
      <c r="HX463" s="523">
        <f>ADHB!HY463</f>
        <v>0</v>
      </c>
      <c r="HY463" s="523">
        <f t="shared" si="4219"/>
        <v>0</v>
      </c>
      <c r="HZ463" s="523">
        <f t="shared" si="4220"/>
        <v>0</v>
      </c>
      <c r="IA463" s="524">
        <v>0.36319999999999997</v>
      </c>
      <c r="IB463" s="525">
        <f t="shared" si="4221"/>
        <v>0</v>
      </c>
      <c r="IC463" s="526">
        <f t="shared" si="4222"/>
        <v>0</v>
      </c>
      <c r="ID463" s="527"/>
      <c r="IE463" s="520">
        <v>13.0</v>
      </c>
      <c r="IF463" s="521" t="s">
        <v>162</v>
      </c>
      <c r="IG463" s="522" t="s">
        <v>132</v>
      </c>
      <c r="IH463" s="522" t="s">
        <v>150</v>
      </c>
      <c r="II463" s="523"/>
      <c r="IJ463" s="523" t="str">
        <f t="shared" si="4223"/>
        <v/>
      </c>
      <c r="IK463" s="523">
        <f t="shared" si="4224"/>
        <v>0</v>
      </c>
      <c r="IL463" s="524"/>
      <c r="IM463" s="523">
        <f t="shared" si="4225"/>
        <v>0</v>
      </c>
      <c r="IN463" s="524"/>
      <c r="IO463" s="523">
        <f>ADHB!IP463</f>
        <v>0</v>
      </c>
      <c r="IP463" s="523">
        <f t="shared" si="4226"/>
        <v>0</v>
      </c>
      <c r="IQ463" s="523">
        <f t="shared" si="4227"/>
        <v>0</v>
      </c>
      <c r="IR463" s="524">
        <v>0.36319999999999997</v>
      </c>
      <c r="IS463" s="525">
        <f t="shared" si="4228"/>
        <v>0</v>
      </c>
      <c r="IT463" s="526">
        <f t="shared" si="4229"/>
        <v>0</v>
      </c>
      <c r="IU463" s="527"/>
      <c r="IV463" s="520">
        <v>13.0</v>
      </c>
      <c r="IW463" s="521" t="s">
        <v>162</v>
      </c>
      <c r="IX463" s="522" t="s">
        <v>132</v>
      </c>
      <c r="IY463" s="522" t="s">
        <v>150</v>
      </c>
      <c r="IZ463" s="523"/>
      <c r="JA463" s="523" t="str">
        <f t="shared" si="4230"/>
        <v/>
      </c>
      <c r="JB463" s="523">
        <f t="shared" si="4231"/>
        <v>0</v>
      </c>
      <c r="JC463" s="524"/>
      <c r="JD463" s="523">
        <f t="shared" si="4232"/>
        <v>0</v>
      </c>
      <c r="JE463" s="524"/>
      <c r="JF463" s="523">
        <f>ADHB!JG463</f>
        <v>0</v>
      </c>
      <c r="JG463" s="523">
        <f t="shared" si="4233"/>
        <v>0</v>
      </c>
      <c r="JH463" s="523">
        <f t="shared" si="4234"/>
        <v>0</v>
      </c>
      <c r="JI463" s="524">
        <v>0.36319999999999997</v>
      </c>
      <c r="JJ463" s="525">
        <f t="shared" si="4235"/>
        <v>0</v>
      </c>
      <c r="JK463" s="526">
        <f t="shared" si="4236"/>
        <v>0</v>
      </c>
      <c r="JL463" s="527"/>
      <c r="JM463" s="520">
        <v>13.0</v>
      </c>
      <c r="JN463" s="521" t="s">
        <v>162</v>
      </c>
      <c r="JO463" s="522" t="s">
        <v>132</v>
      </c>
      <c r="JP463" s="522" t="s">
        <v>150</v>
      </c>
      <c r="JQ463" s="523"/>
      <c r="JR463" s="523" t="str">
        <f t="shared" si="4237"/>
        <v/>
      </c>
      <c r="JS463" s="523">
        <f t="shared" si="4238"/>
        <v>0</v>
      </c>
      <c r="JT463" s="524"/>
      <c r="JU463" s="523">
        <f t="shared" si="4239"/>
        <v>0</v>
      </c>
      <c r="JV463" s="524"/>
      <c r="JW463" s="523" t="str">
        <f>ADHB!LF463</f>
        <v/>
      </c>
      <c r="JX463" s="523">
        <f t="shared" si="4240"/>
        <v>0</v>
      </c>
      <c r="JY463" s="523">
        <f t="shared" si="4241"/>
        <v>0</v>
      </c>
      <c r="JZ463" s="524">
        <v>0.36319999999999997</v>
      </c>
      <c r="KA463" s="525">
        <f t="shared" si="4242"/>
        <v>0</v>
      </c>
      <c r="KB463" s="526">
        <f t="shared" si="4243"/>
        <v>0</v>
      </c>
      <c r="KC463" s="527"/>
      <c r="KD463" s="520">
        <v>13.0</v>
      </c>
      <c r="KE463" s="521" t="s">
        <v>162</v>
      </c>
      <c r="KF463" s="522" t="s">
        <v>132</v>
      </c>
      <c r="KG463" s="522" t="s">
        <v>150</v>
      </c>
      <c r="KH463" s="523"/>
      <c r="KI463" s="523" t="str">
        <f t="shared" si="4244"/>
        <v/>
      </c>
      <c r="KJ463" s="523">
        <f t="shared" si="4245"/>
        <v>0</v>
      </c>
      <c r="KK463" s="524"/>
      <c r="KL463" s="523">
        <f t="shared" si="4246"/>
        <v>0</v>
      </c>
      <c r="KM463" s="524"/>
      <c r="KN463" s="523" t="str">
        <f>ADHB!LW463</f>
        <v/>
      </c>
      <c r="KO463" s="523">
        <f t="shared" si="4247"/>
        <v>0</v>
      </c>
      <c r="KP463" s="523">
        <f t="shared" si="4248"/>
        <v>0</v>
      </c>
      <c r="KQ463" s="524">
        <v>0.36319999999999997</v>
      </c>
      <c r="KR463" s="525">
        <f t="shared" si="4249"/>
        <v>0</v>
      </c>
      <c r="KS463" s="526">
        <f t="shared" si="4250"/>
        <v>0</v>
      </c>
      <c r="KT463" s="527"/>
      <c r="KU463" s="528"/>
    </row>
    <row r="464" ht="15.75" customHeight="1">
      <c r="A464" s="520">
        <v>14.0</v>
      </c>
      <c r="B464" s="521" t="s">
        <v>163</v>
      </c>
      <c r="C464" s="522" t="s">
        <v>132</v>
      </c>
      <c r="D464" s="522" t="s">
        <v>150</v>
      </c>
      <c r="E464" s="523"/>
      <c r="F464" s="523"/>
      <c r="G464" s="523">
        <f t="shared" si="4126"/>
        <v>0</v>
      </c>
      <c r="H464" s="524"/>
      <c r="I464" s="523">
        <f t="shared" si="4127"/>
        <v>0</v>
      </c>
      <c r="J464" s="524"/>
      <c r="K464" s="523">
        <f>ADHB!L464</f>
        <v>0</v>
      </c>
      <c r="L464" s="523">
        <f t="shared" si="4128"/>
        <v>0</v>
      </c>
      <c r="M464" s="523">
        <f t="shared" si="4129"/>
        <v>0</v>
      </c>
      <c r="N464" s="524">
        <v>0.36319999999999997</v>
      </c>
      <c r="O464" s="525">
        <f t="shared" si="4130"/>
        <v>0</v>
      </c>
      <c r="P464" s="526">
        <f t="shared" si="4131"/>
        <v>0</v>
      </c>
      <c r="Q464" s="527"/>
      <c r="R464" s="520">
        <v>14.0</v>
      </c>
      <c r="S464" s="521" t="s">
        <v>163</v>
      </c>
      <c r="T464" s="522" t="s">
        <v>132</v>
      </c>
      <c r="U464" s="522" t="s">
        <v>150</v>
      </c>
      <c r="V464" s="523"/>
      <c r="W464" s="523" t="str">
        <f t="shared" si="4132"/>
        <v/>
      </c>
      <c r="X464" s="523">
        <f t="shared" si="4133"/>
        <v>0</v>
      </c>
      <c r="Y464" s="524"/>
      <c r="Z464" s="523">
        <f t="shared" si="4134"/>
        <v>0</v>
      </c>
      <c r="AA464" s="524"/>
      <c r="AB464" s="523">
        <f>ADHB!AC464</f>
        <v>0</v>
      </c>
      <c r="AC464" s="523">
        <f t="shared" si="4135"/>
        <v>0</v>
      </c>
      <c r="AD464" s="523">
        <f t="shared" si="4136"/>
        <v>0</v>
      </c>
      <c r="AE464" s="524">
        <v>0.36319999999999997</v>
      </c>
      <c r="AF464" s="525">
        <f t="shared" si="4137"/>
        <v>0</v>
      </c>
      <c r="AG464" s="526">
        <f t="shared" si="4138"/>
        <v>0</v>
      </c>
      <c r="AH464" s="527"/>
      <c r="AI464" s="520">
        <v>14.0</v>
      </c>
      <c r="AJ464" s="521" t="s">
        <v>163</v>
      </c>
      <c r="AK464" s="522" t="s">
        <v>132</v>
      </c>
      <c r="AL464" s="522" t="s">
        <v>150</v>
      </c>
      <c r="AM464" s="523"/>
      <c r="AN464" s="523" t="str">
        <f t="shared" si="4139"/>
        <v/>
      </c>
      <c r="AO464" s="523">
        <f t="shared" si="4140"/>
        <v>0</v>
      </c>
      <c r="AP464" s="524"/>
      <c r="AQ464" s="523">
        <f t="shared" si="4141"/>
        <v>0</v>
      </c>
      <c r="AR464" s="524"/>
      <c r="AS464" s="523">
        <f>ADHB!AT464</f>
        <v>0</v>
      </c>
      <c r="AT464" s="523">
        <f t="shared" si="4142"/>
        <v>0</v>
      </c>
      <c r="AU464" s="523">
        <f t="shared" si="4143"/>
        <v>0</v>
      </c>
      <c r="AV464" s="524">
        <v>0.36319999999999997</v>
      </c>
      <c r="AW464" s="525">
        <f t="shared" si="4144"/>
        <v>0</v>
      </c>
      <c r="AX464" s="526">
        <f t="shared" si="4145"/>
        <v>0</v>
      </c>
      <c r="AY464" s="527"/>
      <c r="AZ464" s="520">
        <v>14.0</v>
      </c>
      <c r="BA464" s="521" t="s">
        <v>163</v>
      </c>
      <c r="BB464" s="522" t="s">
        <v>132</v>
      </c>
      <c r="BC464" s="522" t="s">
        <v>150</v>
      </c>
      <c r="BD464" s="523"/>
      <c r="BE464" s="523" t="str">
        <f t="shared" si="4146"/>
        <v/>
      </c>
      <c r="BF464" s="523">
        <f t="shared" si="4147"/>
        <v>0</v>
      </c>
      <c r="BG464" s="524"/>
      <c r="BH464" s="523">
        <f t="shared" si="4148"/>
        <v>0</v>
      </c>
      <c r="BI464" s="524"/>
      <c r="BJ464" s="523">
        <f>ADHB!BK464</f>
        <v>0</v>
      </c>
      <c r="BK464" s="523">
        <f t="shared" si="4149"/>
        <v>0</v>
      </c>
      <c r="BL464" s="523">
        <f t="shared" si="4150"/>
        <v>0</v>
      </c>
      <c r="BM464" s="524">
        <v>0.36319999999999997</v>
      </c>
      <c r="BN464" s="525">
        <f t="shared" si="4151"/>
        <v>0</v>
      </c>
      <c r="BO464" s="526">
        <f t="shared" si="4152"/>
        <v>0</v>
      </c>
      <c r="BP464" s="527"/>
      <c r="BQ464" s="520">
        <v>14.0</v>
      </c>
      <c r="BR464" s="521" t="s">
        <v>163</v>
      </c>
      <c r="BS464" s="522" t="s">
        <v>132</v>
      </c>
      <c r="BT464" s="522" t="s">
        <v>150</v>
      </c>
      <c r="BU464" s="523"/>
      <c r="BV464" s="523" t="str">
        <f t="shared" si="4153"/>
        <v/>
      </c>
      <c r="BW464" s="523">
        <f t="shared" si="4154"/>
        <v>0</v>
      </c>
      <c r="BX464" s="524"/>
      <c r="BY464" s="523">
        <f t="shared" si="4155"/>
        <v>0</v>
      </c>
      <c r="BZ464" s="524"/>
      <c r="CA464" s="523">
        <f>ADHB!CB464</f>
        <v>0</v>
      </c>
      <c r="CB464" s="523">
        <f t="shared" si="4156"/>
        <v>0</v>
      </c>
      <c r="CC464" s="523">
        <f t="shared" si="4157"/>
        <v>0</v>
      </c>
      <c r="CD464" s="524">
        <v>0.36319999999999997</v>
      </c>
      <c r="CE464" s="525">
        <f t="shared" si="4158"/>
        <v>0</v>
      </c>
      <c r="CF464" s="526">
        <f t="shared" si="4159"/>
        <v>0</v>
      </c>
      <c r="CG464" s="527"/>
      <c r="CH464" s="520">
        <v>14.0</v>
      </c>
      <c r="CI464" s="521" t="s">
        <v>163</v>
      </c>
      <c r="CJ464" s="522" t="s">
        <v>132</v>
      </c>
      <c r="CK464" s="522" t="s">
        <v>150</v>
      </c>
      <c r="CL464" s="523"/>
      <c r="CM464" s="523" t="str">
        <f t="shared" si="4160"/>
        <v/>
      </c>
      <c r="CN464" s="523">
        <f t="shared" si="4161"/>
        <v>0</v>
      </c>
      <c r="CO464" s="524"/>
      <c r="CP464" s="523">
        <f t="shared" si="4162"/>
        <v>0</v>
      </c>
      <c r="CQ464" s="524"/>
      <c r="CR464" s="523">
        <f>ADHB!CS464</f>
        <v>0</v>
      </c>
      <c r="CS464" s="523">
        <f t="shared" si="4163"/>
        <v>0</v>
      </c>
      <c r="CT464" s="523">
        <f t="shared" si="4164"/>
        <v>0</v>
      </c>
      <c r="CU464" s="524">
        <v>0.36319999999999997</v>
      </c>
      <c r="CV464" s="525">
        <f t="shared" si="4165"/>
        <v>0</v>
      </c>
      <c r="CW464" s="526">
        <f t="shared" si="4166"/>
        <v>0</v>
      </c>
      <c r="CX464" s="527"/>
      <c r="CY464" s="520">
        <v>14.0</v>
      </c>
      <c r="CZ464" s="521" t="s">
        <v>163</v>
      </c>
      <c r="DA464" s="522" t="s">
        <v>132</v>
      </c>
      <c r="DB464" s="522" t="s">
        <v>150</v>
      </c>
      <c r="DC464" s="523"/>
      <c r="DD464" s="523" t="str">
        <f t="shared" si="4167"/>
        <v/>
      </c>
      <c r="DE464" s="523">
        <f t="shared" si="4168"/>
        <v>0</v>
      </c>
      <c r="DF464" s="524"/>
      <c r="DG464" s="523">
        <f t="shared" si="4169"/>
        <v>0</v>
      </c>
      <c r="DH464" s="524"/>
      <c r="DI464" s="523">
        <f>ADHB!DJ464</f>
        <v>0</v>
      </c>
      <c r="DJ464" s="523">
        <f t="shared" si="4170"/>
        <v>0</v>
      </c>
      <c r="DK464" s="523">
        <f t="shared" si="4171"/>
        <v>0</v>
      </c>
      <c r="DL464" s="524">
        <v>0.36319999999999997</v>
      </c>
      <c r="DM464" s="525">
        <f t="shared" si="4172"/>
        <v>0</v>
      </c>
      <c r="DN464" s="526">
        <f t="shared" si="4173"/>
        <v>0</v>
      </c>
      <c r="DO464" s="527"/>
      <c r="DP464" s="520">
        <v>14.0</v>
      </c>
      <c r="DQ464" s="521" t="s">
        <v>163</v>
      </c>
      <c r="DR464" s="522" t="s">
        <v>132</v>
      </c>
      <c r="DS464" s="522" t="s">
        <v>150</v>
      </c>
      <c r="DT464" s="523"/>
      <c r="DU464" s="523" t="str">
        <f t="shared" si="4174"/>
        <v/>
      </c>
      <c r="DV464" s="523">
        <f t="shared" si="4175"/>
        <v>0</v>
      </c>
      <c r="DW464" s="524"/>
      <c r="DX464" s="523">
        <f t="shared" si="4176"/>
        <v>0</v>
      </c>
      <c r="DY464" s="524"/>
      <c r="DZ464" s="523">
        <f>ADHB!EA464</f>
        <v>0</v>
      </c>
      <c r="EA464" s="523">
        <f t="shared" si="4177"/>
        <v>0</v>
      </c>
      <c r="EB464" s="523">
        <f t="shared" si="4178"/>
        <v>0</v>
      </c>
      <c r="EC464" s="524">
        <v>0.36319999999999997</v>
      </c>
      <c r="ED464" s="525">
        <f t="shared" si="4179"/>
        <v>0</v>
      </c>
      <c r="EE464" s="526">
        <f t="shared" si="4180"/>
        <v>0</v>
      </c>
      <c r="EF464" s="527"/>
      <c r="EG464" s="520">
        <v>14.0</v>
      </c>
      <c r="EH464" s="521" t="s">
        <v>163</v>
      </c>
      <c r="EI464" s="522" t="s">
        <v>132</v>
      </c>
      <c r="EJ464" s="522" t="s">
        <v>150</v>
      </c>
      <c r="EK464" s="523"/>
      <c r="EL464" s="523" t="str">
        <f t="shared" si="4181"/>
        <v/>
      </c>
      <c r="EM464" s="523">
        <f t="shared" si="4182"/>
        <v>0</v>
      </c>
      <c r="EN464" s="524"/>
      <c r="EO464" s="523">
        <f t="shared" si="4183"/>
        <v>0</v>
      </c>
      <c r="EP464" s="524"/>
      <c r="EQ464" s="523">
        <f>ADHB!ER464</f>
        <v>0</v>
      </c>
      <c r="ER464" s="523">
        <f t="shared" si="4184"/>
        <v>0</v>
      </c>
      <c r="ES464" s="523">
        <f t="shared" si="4185"/>
        <v>0</v>
      </c>
      <c r="ET464" s="524">
        <v>0.36319999999999997</v>
      </c>
      <c r="EU464" s="525">
        <f t="shared" si="4186"/>
        <v>0</v>
      </c>
      <c r="EV464" s="526">
        <f t="shared" si="4187"/>
        <v>0</v>
      </c>
      <c r="EW464" s="527"/>
      <c r="EX464" s="520">
        <v>14.0</v>
      </c>
      <c r="EY464" s="521" t="s">
        <v>163</v>
      </c>
      <c r="EZ464" s="522" t="s">
        <v>132</v>
      </c>
      <c r="FA464" s="522" t="s">
        <v>150</v>
      </c>
      <c r="FB464" s="523"/>
      <c r="FC464" s="523" t="str">
        <f t="shared" si="4188"/>
        <v/>
      </c>
      <c r="FD464" s="523">
        <f t="shared" si="4189"/>
        <v>0</v>
      </c>
      <c r="FE464" s="524"/>
      <c r="FF464" s="523">
        <f t="shared" si="4190"/>
        <v>0</v>
      </c>
      <c r="FG464" s="524"/>
      <c r="FH464" s="523">
        <f>ADHB!FI464</f>
        <v>0</v>
      </c>
      <c r="FI464" s="523">
        <f t="shared" si="4191"/>
        <v>0</v>
      </c>
      <c r="FJ464" s="523">
        <f t="shared" si="4192"/>
        <v>0</v>
      </c>
      <c r="FK464" s="524">
        <v>0.36319999999999997</v>
      </c>
      <c r="FL464" s="525">
        <f t="shared" si="4193"/>
        <v>0</v>
      </c>
      <c r="FM464" s="526">
        <f t="shared" si="4194"/>
        <v>0</v>
      </c>
      <c r="FN464" s="527"/>
      <c r="FO464" s="520">
        <v>14.0</v>
      </c>
      <c r="FP464" s="521" t="s">
        <v>163</v>
      </c>
      <c r="FQ464" s="522" t="s">
        <v>132</v>
      </c>
      <c r="FR464" s="522" t="s">
        <v>150</v>
      </c>
      <c r="FS464" s="523"/>
      <c r="FT464" s="523" t="str">
        <f t="shared" si="4195"/>
        <v/>
      </c>
      <c r="FU464" s="523">
        <f t="shared" si="4196"/>
        <v>0</v>
      </c>
      <c r="FV464" s="524"/>
      <c r="FW464" s="523">
        <f t="shared" si="4197"/>
        <v>0</v>
      </c>
      <c r="FX464" s="524"/>
      <c r="FY464" s="523">
        <f>ADHB!FZ464</f>
        <v>0</v>
      </c>
      <c r="FZ464" s="523">
        <f t="shared" si="4198"/>
        <v>0</v>
      </c>
      <c r="GA464" s="523">
        <f t="shared" si="4199"/>
        <v>0</v>
      </c>
      <c r="GB464" s="524">
        <v>0.36319999999999997</v>
      </c>
      <c r="GC464" s="525">
        <f t="shared" si="4200"/>
        <v>0</v>
      </c>
      <c r="GD464" s="526">
        <f t="shared" si="4201"/>
        <v>0</v>
      </c>
      <c r="GE464" s="527"/>
      <c r="GF464" s="520">
        <v>14.0</v>
      </c>
      <c r="GG464" s="521" t="s">
        <v>163</v>
      </c>
      <c r="GH464" s="522" t="s">
        <v>132</v>
      </c>
      <c r="GI464" s="522" t="s">
        <v>150</v>
      </c>
      <c r="GJ464" s="523"/>
      <c r="GK464" s="523" t="str">
        <f t="shared" si="4202"/>
        <v/>
      </c>
      <c r="GL464" s="523">
        <f t="shared" si="4203"/>
        <v>0</v>
      </c>
      <c r="GM464" s="524"/>
      <c r="GN464" s="523">
        <f t="shared" si="4204"/>
        <v>0</v>
      </c>
      <c r="GO464" s="524"/>
      <c r="GP464" s="523">
        <f>ADHB!GQ464</f>
        <v>0</v>
      </c>
      <c r="GQ464" s="523">
        <f t="shared" si="4205"/>
        <v>0</v>
      </c>
      <c r="GR464" s="523">
        <f t="shared" si="4206"/>
        <v>0</v>
      </c>
      <c r="GS464" s="524">
        <v>0.36319999999999997</v>
      </c>
      <c r="GT464" s="525">
        <f t="shared" si="4207"/>
        <v>0</v>
      </c>
      <c r="GU464" s="526">
        <f t="shared" si="4208"/>
        <v>0</v>
      </c>
      <c r="GV464" s="527"/>
      <c r="GW464" s="520">
        <v>14.0</v>
      </c>
      <c r="GX464" s="521" t="s">
        <v>163</v>
      </c>
      <c r="GY464" s="522" t="s">
        <v>132</v>
      </c>
      <c r="GZ464" s="522" t="s">
        <v>150</v>
      </c>
      <c r="HA464" s="523"/>
      <c r="HB464" s="523" t="str">
        <f t="shared" si="4209"/>
        <v/>
      </c>
      <c r="HC464" s="523">
        <f t="shared" si="4210"/>
        <v>0</v>
      </c>
      <c r="HD464" s="524"/>
      <c r="HE464" s="523">
        <f t="shared" si="4211"/>
        <v>0</v>
      </c>
      <c r="HF464" s="524"/>
      <c r="HG464" s="523">
        <f>ADHB!HH464</f>
        <v>0</v>
      </c>
      <c r="HH464" s="523">
        <f t="shared" si="4212"/>
        <v>0</v>
      </c>
      <c r="HI464" s="523">
        <f t="shared" si="4213"/>
        <v>0</v>
      </c>
      <c r="HJ464" s="524">
        <v>0.36319999999999997</v>
      </c>
      <c r="HK464" s="525">
        <f t="shared" si="4214"/>
        <v>0</v>
      </c>
      <c r="HL464" s="526">
        <f t="shared" si="4215"/>
        <v>0</v>
      </c>
      <c r="HM464" s="527"/>
      <c r="HN464" s="520">
        <v>14.0</v>
      </c>
      <c r="HO464" s="521" t="s">
        <v>163</v>
      </c>
      <c r="HP464" s="522" t="s">
        <v>132</v>
      </c>
      <c r="HQ464" s="522" t="s">
        <v>150</v>
      </c>
      <c r="HR464" s="523"/>
      <c r="HS464" s="523" t="str">
        <f t="shared" si="4216"/>
        <v/>
      </c>
      <c r="HT464" s="523">
        <f t="shared" si="4217"/>
        <v>0</v>
      </c>
      <c r="HU464" s="524"/>
      <c r="HV464" s="523">
        <f t="shared" si="4218"/>
        <v>0</v>
      </c>
      <c r="HW464" s="524"/>
      <c r="HX464" s="523">
        <f>ADHB!HY464</f>
        <v>0</v>
      </c>
      <c r="HY464" s="523">
        <f t="shared" si="4219"/>
        <v>0</v>
      </c>
      <c r="HZ464" s="523">
        <f t="shared" si="4220"/>
        <v>0</v>
      </c>
      <c r="IA464" s="524">
        <v>0.36319999999999997</v>
      </c>
      <c r="IB464" s="525">
        <f t="shared" si="4221"/>
        <v>0</v>
      </c>
      <c r="IC464" s="526">
        <f t="shared" si="4222"/>
        <v>0</v>
      </c>
      <c r="ID464" s="527"/>
      <c r="IE464" s="520">
        <v>14.0</v>
      </c>
      <c r="IF464" s="521" t="s">
        <v>163</v>
      </c>
      <c r="IG464" s="522" t="s">
        <v>132</v>
      </c>
      <c r="IH464" s="522" t="s">
        <v>150</v>
      </c>
      <c r="II464" s="523"/>
      <c r="IJ464" s="523" t="str">
        <f t="shared" si="4223"/>
        <v/>
      </c>
      <c r="IK464" s="523">
        <f t="shared" si="4224"/>
        <v>0</v>
      </c>
      <c r="IL464" s="524"/>
      <c r="IM464" s="523">
        <f t="shared" si="4225"/>
        <v>0</v>
      </c>
      <c r="IN464" s="524"/>
      <c r="IO464" s="523">
        <f>ADHB!IP464</f>
        <v>0</v>
      </c>
      <c r="IP464" s="523">
        <f t="shared" si="4226"/>
        <v>0</v>
      </c>
      <c r="IQ464" s="523">
        <f t="shared" si="4227"/>
        <v>0</v>
      </c>
      <c r="IR464" s="524">
        <v>0.36319999999999997</v>
      </c>
      <c r="IS464" s="525">
        <f t="shared" si="4228"/>
        <v>0</v>
      </c>
      <c r="IT464" s="526">
        <f t="shared" si="4229"/>
        <v>0</v>
      </c>
      <c r="IU464" s="527"/>
      <c r="IV464" s="520">
        <v>14.0</v>
      </c>
      <c r="IW464" s="521" t="s">
        <v>163</v>
      </c>
      <c r="IX464" s="522" t="s">
        <v>132</v>
      </c>
      <c r="IY464" s="522" t="s">
        <v>150</v>
      </c>
      <c r="IZ464" s="523"/>
      <c r="JA464" s="523" t="str">
        <f t="shared" si="4230"/>
        <v/>
      </c>
      <c r="JB464" s="523">
        <f t="shared" si="4231"/>
        <v>0</v>
      </c>
      <c r="JC464" s="524"/>
      <c r="JD464" s="523">
        <f t="shared" si="4232"/>
        <v>0</v>
      </c>
      <c r="JE464" s="524"/>
      <c r="JF464" s="523">
        <f>ADHB!JG464</f>
        <v>0</v>
      </c>
      <c r="JG464" s="523">
        <f t="shared" si="4233"/>
        <v>0</v>
      </c>
      <c r="JH464" s="523">
        <f t="shared" si="4234"/>
        <v>0</v>
      </c>
      <c r="JI464" s="524">
        <v>0.36319999999999997</v>
      </c>
      <c r="JJ464" s="525">
        <f t="shared" si="4235"/>
        <v>0</v>
      </c>
      <c r="JK464" s="526">
        <f t="shared" si="4236"/>
        <v>0</v>
      </c>
      <c r="JL464" s="527"/>
      <c r="JM464" s="520">
        <v>14.0</v>
      </c>
      <c r="JN464" s="521" t="s">
        <v>163</v>
      </c>
      <c r="JO464" s="522" t="s">
        <v>132</v>
      </c>
      <c r="JP464" s="522" t="s">
        <v>150</v>
      </c>
      <c r="JQ464" s="523"/>
      <c r="JR464" s="523" t="str">
        <f t="shared" si="4237"/>
        <v/>
      </c>
      <c r="JS464" s="523">
        <f t="shared" si="4238"/>
        <v>0</v>
      </c>
      <c r="JT464" s="524"/>
      <c r="JU464" s="523">
        <f t="shared" si="4239"/>
        <v>0</v>
      </c>
      <c r="JV464" s="524"/>
      <c r="JW464" s="523" t="str">
        <f>ADHB!LF464</f>
        <v/>
      </c>
      <c r="JX464" s="523">
        <f t="shared" si="4240"/>
        <v>0</v>
      </c>
      <c r="JY464" s="523">
        <f t="shared" si="4241"/>
        <v>0</v>
      </c>
      <c r="JZ464" s="524">
        <v>0.36319999999999997</v>
      </c>
      <c r="KA464" s="525">
        <f t="shared" si="4242"/>
        <v>0</v>
      </c>
      <c r="KB464" s="526">
        <f t="shared" si="4243"/>
        <v>0</v>
      </c>
      <c r="KC464" s="527"/>
      <c r="KD464" s="520">
        <v>14.0</v>
      </c>
      <c r="KE464" s="521" t="s">
        <v>163</v>
      </c>
      <c r="KF464" s="522" t="s">
        <v>132</v>
      </c>
      <c r="KG464" s="522" t="s">
        <v>150</v>
      </c>
      <c r="KH464" s="523"/>
      <c r="KI464" s="523" t="str">
        <f t="shared" si="4244"/>
        <v/>
      </c>
      <c r="KJ464" s="523">
        <f t="shared" si="4245"/>
        <v>0</v>
      </c>
      <c r="KK464" s="524"/>
      <c r="KL464" s="523">
        <f t="shared" si="4246"/>
        <v>0</v>
      </c>
      <c r="KM464" s="524"/>
      <c r="KN464" s="523" t="str">
        <f>ADHB!LW464</f>
        <v/>
      </c>
      <c r="KO464" s="523">
        <f t="shared" si="4247"/>
        <v>0</v>
      </c>
      <c r="KP464" s="523">
        <f t="shared" si="4248"/>
        <v>0</v>
      </c>
      <c r="KQ464" s="524">
        <v>0.36319999999999997</v>
      </c>
      <c r="KR464" s="525">
        <f t="shared" si="4249"/>
        <v>0</v>
      </c>
      <c r="KS464" s="526">
        <f t="shared" si="4250"/>
        <v>0</v>
      </c>
      <c r="KT464" s="527"/>
      <c r="KU464" s="528"/>
    </row>
    <row r="465" ht="15.75" customHeight="1">
      <c r="A465" s="520">
        <v>15.0</v>
      </c>
      <c r="B465" s="521" t="s">
        <v>164</v>
      </c>
      <c r="C465" s="522" t="s">
        <v>132</v>
      </c>
      <c r="D465" s="522" t="s">
        <v>150</v>
      </c>
      <c r="E465" s="523"/>
      <c r="F465" s="523"/>
      <c r="G465" s="523">
        <f t="shared" si="4126"/>
        <v>0</v>
      </c>
      <c r="H465" s="524"/>
      <c r="I465" s="523">
        <f t="shared" si="4127"/>
        <v>0</v>
      </c>
      <c r="J465" s="524"/>
      <c r="K465" s="523">
        <f>ADHB!L465</f>
        <v>0</v>
      </c>
      <c r="L465" s="523">
        <f t="shared" si="4128"/>
        <v>0</v>
      </c>
      <c r="M465" s="523">
        <f t="shared" si="4129"/>
        <v>0</v>
      </c>
      <c r="N465" s="524">
        <v>0.36319999999999997</v>
      </c>
      <c r="O465" s="525">
        <f t="shared" si="4130"/>
        <v>0</v>
      </c>
      <c r="P465" s="526">
        <f t="shared" si="4131"/>
        <v>0</v>
      </c>
      <c r="Q465" s="527"/>
      <c r="R465" s="520">
        <v>15.0</v>
      </c>
      <c r="S465" s="521" t="s">
        <v>164</v>
      </c>
      <c r="T465" s="522" t="s">
        <v>132</v>
      </c>
      <c r="U465" s="522" t="s">
        <v>150</v>
      </c>
      <c r="V465" s="523"/>
      <c r="W465" s="523" t="str">
        <f t="shared" si="4132"/>
        <v/>
      </c>
      <c r="X465" s="523">
        <f t="shared" si="4133"/>
        <v>0</v>
      </c>
      <c r="Y465" s="524"/>
      <c r="Z465" s="523">
        <f t="shared" si="4134"/>
        <v>0</v>
      </c>
      <c r="AA465" s="524"/>
      <c r="AB465" s="523">
        <f>ADHB!AC465</f>
        <v>0</v>
      </c>
      <c r="AC465" s="523">
        <f t="shared" si="4135"/>
        <v>0</v>
      </c>
      <c r="AD465" s="523">
        <f t="shared" si="4136"/>
        <v>0</v>
      </c>
      <c r="AE465" s="524">
        <v>0.36319999999999997</v>
      </c>
      <c r="AF465" s="525">
        <f t="shared" si="4137"/>
        <v>0</v>
      </c>
      <c r="AG465" s="526">
        <f t="shared" si="4138"/>
        <v>0</v>
      </c>
      <c r="AH465" s="527"/>
      <c r="AI465" s="520">
        <v>15.0</v>
      </c>
      <c r="AJ465" s="521" t="s">
        <v>164</v>
      </c>
      <c r="AK465" s="522" t="s">
        <v>132</v>
      </c>
      <c r="AL465" s="522" t="s">
        <v>150</v>
      </c>
      <c r="AM465" s="523"/>
      <c r="AN465" s="523" t="str">
        <f t="shared" si="4139"/>
        <v/>
      </c>
      <c r="AO465" s="523">
        <f t="shared" si="4140"/>
        <v>0</v>
      </c>
      <c r="AP465" s="524"/>
      <c r="AQ465" s="523">
        <f t="shared" si="4141"/>
        <v>0</v>
      </c>
      <c r="AR465" s="524"/>
      <c r="AS465" s="523">
        <f>ADHB!AT465</f>
        <v>0</v>
      </c>
      <c r="AT465" s="523">
        <f t="shared" si="4142"/>
        <v>0</v>
      </c>
      <c r="AU465" s="523">
        <f t="shared" si="4143"/>
        <v>0</v>
      </c>
      <c r="AV465" s="524">
        <v>0.36319999999999997</v>
      </c>
      <c r="AW465" s="525">
        <f t="shared" si="4144"/>
        <v>0</v>
      </c>
      <c r="AX465" s="526">
        <f t="shared" si="4145"/>
        <v>0</v>
      </c>
      <c r="AY465" s="527"/>
      <c r="AZ465" s="520">
        <v>15.0</v>
      </c>
      <c r="BA465" s="521" t="s">
        <v>164</v>
      </c>
      <c r="BB465" s="522" t="s">
        <v>132</v>
      </c>
      <c r="BC465" s="522" t="s">
        <v>150</v>
      </c>
      <c r="BD465" s="523"/>
      <c r="BE465" s="523" t="str">
        <f t="shared" si="4146"/>
        <v/>
      </c>
      <c r="BF465" s="523">
        <f t="shared" si="4147"/>
        <v>0</v>
      </c>
      <c r="BG465" s="524"/>
      <c r="BH465" s="523">
        <f t="shared" si="4148"/>
        <v>0</v>
      </c>
      <c r="BI465" s="524"/>
      <c r="BJ465" s="523">
        <f>ADHB!BK465</f>
        <v>0</v>
      </c>
      <c r="BK465" s="523">
        <f t="shared" si="4149"/>
        <v>0</v>
      </c>
      <c r="BL465" s="523">
        <f t="shared" si="4150"/>
        <v>0</v>
      </c>
      <c r="BM465" s="524">
        <v>0.36319999999999997</v>
      </c>
      <c r="BN465" s="525">
        <f t="shared" si="4151"/>
        <v>0</v>
      </c>
      <c r="BO465" s="526">
        <f t="shared" si="4152"/>
        <v>0</v>
      </c>
      <c r="BP465" s="527"/>
      <c r="BQ465" s="520">
        <v>15.0</v>
      </c>
      <c r="BR465" s="521" t="s">
        <v>164</v>
      </c>
      <c r="BS465" s="522" t="s">
        <v>132</v>
      </c>
      <c r="BT465" s="522" t="s">
        <v>150</v>
      </c>
      <c r="BU465" s="523"/>
      <c r="BV465" s="523" t="str">
        <f t="shared" si="4153"/>
        <v/>
      </c>
      <c r="BW465" s="523">
        <f t="shared" si="4154"/>
        <v>0</v>
      </c>
      <c r="BX465" s="524"/>
      <c r="BY465" s="523">
        <f t="shared" si="4155"/>
        <v>0</v>
      </c>
      <c r="BZ465" s="524"/>
      <c r="CA465" s="523">
        <f>ADHB!CB465</f>
        <v>0</v>
      </c>
      <c r="CB465" s="523">
        <f t="shared" si="4156"/>
        <v>0</v>
      </c>
      <c r="CC465" s="523">
        <f t="shared" si="4157"/>
        <v>0</v>
      </c>
      <c r="CD465" s="524">
        <v>0.36319999999999997</v>
      </c>
      <c r="CE465" s="525">
        <f t="shared" si="4158"/>
        <v>0</v>
      </c>
      <c r="CF465" s="526">
        <f t="shared" si="4159"/>
        <v>0</v>
      </c>
      <c r="CG465" s="527"/>
      <c r="CH465" s="520">
        <v>15.0</v>
      </c>
      <c r="CI465" s="521" t="s">
        <v>164</v>
      </c>
      <c r="CJ465" s="522" t="s">
        <v>132</v>
      </c>
      <c r="CK465" s="522" t="s">
        <v>150</v>
      </c>
      <c r="CL465" s="523"/>
      <c r="CM465" s="523" t="str">
        <f t="shared" si="4160"/>
        <v/>
      </c>
      <c r="CN465" s="523">
        <f t="shared" si="4161"/>
        <v>0</v>
      </c>
      <c r="CO465" s="524"/>
      <c r="CP465" s="523">
        <f t="shared" si="4162"/>
        <v>0</v>
      </c>
      <c r="CQ465" s="524"/>
      <c r="CR465" s="523">
        <f>ADHB!CS465</f>
        <v>0</v>
      </c>
      <c r="CS465" s="523">
        <f t="shared" si="4163"/>
        <v>0</v>
      </c>
      <c r="CT465" s="523">
        <f t="shared" si="4164"/>
        <v>0</v>
      </c>
      <c r="CU465" s="524">
        <v>0.36319999999999997</v>
      </c>
      <c r="CV465" s="525">
        <f t="shared" si="4165"/>
        <v>0</v>
      </c>
      <c r="CW465" s="526">
        <f t="shared" si="4166"/>
        <v>0</v>
      </c>
      <c r="CX465" s="527"/>
      <c r="CY465" s="520">
        <v>15.0</v>
      </c>
      <c r="CZ465" s="521" t="s">
        <v>164</v>
      </c>
      <c r="DA465" s="522" t="s">
        <v>132</v>
      </c>
      <c r="DB465" s="522" t="s">
        <v>150</v>
      </c>
      <c r="DC465" s="523"/>
      <c r="DD465" s="523" t="str">
        <f t="shared" si="4167"/>
        <v/>
      </c>
      <c r="DE465" s="523">
        <f t="shared" si="4168"/>
        <v>0</v>
      </c>
      <c r="DF465" s="524"/>
      <c r="DG465" s="523">
        <f t="shared" si="4169"/>
        <v>0</v>
      </c>
      <c r="DH465" s="524"/>
      <c r="DI465" s="523">
        <f>ADHB!DJ465</f>
        <v>0</v>
      </c>
      <c r="DJ465" s="523">
        <f t="shared" si="4170"/>
        <v>0</v>
      </c>
      <c r="DK465" s="523">
        <f t="shared" si="4171"/>
        <v>0</v>
      </c>
      <c r="DL465" s="524">
        <v>0.36319999999999997</v>
      </c>
      <c r="DM465" s="525">
        <f t="shared" si="4172"/>
        <v>0</v>
      </c>
      <c r="DN465" s="526">
        <f t="shared" si="4173"/>
        <v>0</v>
      </c>
      <c r="DO465" s="527"/>
      <c r="DP465" s="520">
        <v>15.0</v>
      </c>
      <c r="DQ465" s="521" t="s">
        <v>164</v>
      </c>
      <c r="DR465" s="522" t="s">
        <v>132</v>
      </c>
      <c r="DS465" s="522" t="s">
        <v>150</v>
      </c>
      <c r="DT465" s="523"/>
      <c r="DU465" s="523" t="str">
        <f t="shared" si="4174"/>
        <v/>
      </c>
      <c r="DV465" s="523">
        <f t="shared" si="4175"/>
        <v>0</v>
      </c>
      <c r="DW465" s="524"/>
      <c r="DX465" s="523">
        <f t="shared" si="4176"/>
        <v>0</v>
      </c>
      <c r="DY465" s="524"/>
      <c r="DZ465" s="523">
        <f>ADHB!EA465</f>
        <v>0</v>
      </c>
      <c r="EA465" s="523">
        <f t="shared" si="4177"/>
        <v>0</v>
      </c>
      <c r="EB465" s="523">
        <f t="shared" si="4178"/>
        <v>0</v>
      </c>
      <c r="EC465" s="524">
        <v>0.36319999999999997</v>
      </c>
      <c r="ED465" s="525">
        <f t="shared" si="4179"/>
        <v>0</v>
      </c>
      <c r="EE465" s="526">
        <f t="shared" si="4180"/>
        <v>0</v>
      </c>
      <c r="EF465" s="527"/>
      <c r="EG465" s="520">
        <v>15.0</v>
      </c>
      <c r="EH465" s="521" t="s">
        <v>164</v>
      </c>
      <c r="EI465" s="522" t="s">
        <v>132</v>
      </c>
      <c r="EJ465" s="522" t="s">
        <v>150</v>
      </c>
      <c r="EK465" s="523"/>
      <c r="EL465" s="523" t="str">
        <f t="shared" si="4181"/>
        <v/>
      </c>
      <c r="EM465" s="523">
        <f t="shared" si="4182"/>
        <v>0</v>
      </c>
      <c r="EN465" s="524"/>
      <c r="EO465" s="523">
        <f t="shared" si="4183"/>
        <v>0</v>
      </c>
      <c r="EP465" s="524"/>
      <c r="EQ465" s="523">
        <f>ADHB!ER465</f>
        <v>0</v>
      </c>
      <c r="ER465" s="523">
        <f t="shared" si="4184"/>
        <v>0</v>
      </c>
      <c r="ES465" s="523">
        <f t="shared" si="4185"/>
        <v>0</v>
      </c>
      <c r="ET465" s="524">
        <v>0.36319999999999997</v>
      </c>
      <c r="EU465" s="525">
        <f t="shared" si="4186"/>
        <v>0</v>
      </c>
      <c r="EV465" s="526">
        <f t="shared" si="4187"/>
        <v>0</v>
      </c>
      <c r="EW465" s="527"/>
      <c r="EX465" s="520">
        <v>15.0</v>
      </c>
      <c r="EY465" s="521" t="s">
        <v>164</v>
      </c>
      <c r="EZ465" s="522" t="s">
        <v>132</v>
      </c>
      <c r="FA465" s="522" t="s">
        <v>150</v>
      </c>
      <c r="FB465" s="523"/>
      <c r="FC465" s="523" t="str">
        <f t="shared" si="4188"/>
        <v/>
      </c>
      <c r="FD465" s="523">
        <f t="shared" si="4189"/>
        <v>0</v>
      </c>
      <c r="FE465" s="524"/>
      <c r="FF465" s="523">
        <f t="shared" si="4190"/>
        <v>0</v>
      </c>
      <c r="FG465" s="524"/>
      <c r="FH465" s="523">
        <f>ADHB!FI465</f>
        <v>0</v>
      </c>
      <c r="FI465" s="523">
        <f t="shared" si="4191"/>
        <v>0</v>
      </c>
      <c r="FJ465" s="523">
        <f t="shared" si="4192"/>
        <v>0</v>
      </c>
      <c r="FK465" s="524">
        <v>0.36319999999999997</v>
      </c>
      <c r="FL465" s="525">
        <f t="shared" si="4193"/>
        <v>0</v>
      </c>
      <c r="FM465" s="526">
        <f t="shared" si="4194"/>
        <v>0</v>
      </c>
      <c r="FN465" s="527"/>
      <c r="FO465" s="520">
        <v>15.0</v>
      </c>
      <c r="FP465" s="521" t="s">
        <v>164</v>
      </c>
      <c r="FQ465" s="522" t="s">
        <v>132</v>
      </c>
      <c r="FR465" s="522" t="s">
        <v>150</v>
      </c>
      <c r="FS465" s="523"/>
      <c r="FT465" s="523" t="str">
        <f t="shared" si="4195"/>
        <v/>
      </c>
      <c r="FU465" s="523">
        <f t="shared" si="4196"/>
        <v>0</v>
      </c>
      <c r="FV465" s="524"/>
      <c r="FW465" s="523">
        <f t="shared" si="4197"/>
        <v>0</v>
      </c>
      <c r="FX465" s="524"/>
      <c r="FY465" s="523">
        <f>ADHB!FZ465</f>
        <v>0</v>
      </c>
      <c r="FZ465" s="523">
        <f t="shared" si="4198"/>
        <v>0</v>
      </c>
      <c r="GA465" s="523">
        <f t="shared" si="4199"/>
        <v>0</v>
      </c>
      <c r="GB465" s="524">
        <v>0.36319999999999997</v>
      </c>
      <c r="GC465" s="525">
        <f t="shared" si="4200"/>
        <v>0</v>
      </c>
      <c r="GD465" s="526">
        <f t="shared" si="4201"/>
        <v>0</v>
      </c>
      <c r="GE465" s="527"/>
      <c r="GF465" s="520">
        <v>15.0</v>
      </c>
      <c r="GG465" s="521" t="s">
        <v>164</v>
      </c>
      <c r="GH465" s="522" t="s">
        <v>132</v>
      </c>
      <c r="GI465" s="522" t="s">
        <v>150</v>
      </c>
      <c r="GJ465" s="523"/>
      <c r="GK465" s="523" t="str">
        <f t="shared" si="4202"/>
        <v/>
      </c>
      <c r="GL465" s="523">
        <f t="shared" si="4203"/>
        <v>0</v>
      </c>
      <c r="GM465" s="524"/>
      <c r="GN465" s="523">
        <f t="shared" si="4204"/>
        <v>0</v>
      </c>
      <c r="GO465" s="524"/>
      <c r="GP465" s="523">
        <f>ADHB!GQ465</f>
        <v>0</v>
      </c>
      <c r="GQ465" s="523">
        <f t="shared" si="4205"/>
        <v>0</v>
      </c>
      <c r="GR465" s="523">
        <f t="shared" si="4206"/>
        <v>0</v>
      </c>
      <c r="GS465" s="524">
        <v>0.36319999999999997</v>
      </c>
      <c r="GT465" s="525">
        <f t="shared" si="4207"/>
        <v>0</v>
      </c>
      <c r="GU465" s="526">
        <f t="shared" si="4208"/>
        <v>0</v>
      </c>
      <c r="GV465" s="527"/>
      <c r="GW465" s="520">
        <v>15.0</v>
      </c>
      <c r="GX465" s="521" t="s">
        <v>164</v>
      </c>
      <c r="GY465" s="522" t="s">
        <v>132</v>
      </c>
      <c r="GZ465" s="522" t="s">
        <v>150</v>
      </c>
      <c r="HA465" s="523"/>
      <c r="HB465" s="523" t="str">
        <f t="shared" si="4209"/>
        <v/>
      </c>
      <c r="HC465" s="523">
        <f t="shared" si="4210"/>
        <v>0</v>
      </c>
      <c r="HD465" s="524"/>
      <c r="HE465" s="523">
        <f t="shared" si="4211"/>
        <v>0</v>
      </c>
      <c r="HF465" s="524"/>
      <c r="HG465" s="523">
        <f>ADHB!HH465</f>
        <v>0</v>
      </c>
      <c r="HH465" s="523">
        <f t="shared" si="4212"/>
        <v>0</v>
      </c>
      <c r="HI465" s="523">
        <f t="shared" si="4213"/>
        <v>0</v>
      </c>
      <c r="HJ465" s="524">
        <v>0.36319999999999997</v>
      </c>
      <c r="HK465" s="525">
        <f t="shared" si="4214"/>
        <v>0</v>
      </c>
      <c r="HL465" s="526">
        <f t="shared" si="4215"/>
        <v>0</v>
      </c>
      <c r="HM465" s="527"/>
      <c r="HN465" s="520">
        <v>15.0</v>
      </c>
      <c r="HO465" s="521" t="s">
        <v>164</v>
      </c>
      <c r="HP465" s="522" t="s">
        <v>132</v>
      </c>
      <c r="HQ465" s="522" t="s">
        <v>150</v>
      </c>
      <c r="HR465" s="523"/>
      <c r="HS465" s="523" t="str">
        <f t="shared" si="4216"/>
        <v/>
      </c>
      <c r="HT465" s="523">
        <f t="shared" si="4217"/>
        <v>0</v>
      </c>
      <c r="HU465" s="524"/>
      <c r="HV465" s="523">
        <f t="shared" si="4218"/>
        <v>0</v>
      </c>
      <c r="HW465" s="524"/>
      <c r="HX465" s="523">
        <f>ADHB!HY465</f>
        <v>0</v>
      </c>
      <c r="HY465" s="523">
        <f t="shared" si="4219"/>
        <v>0</v>
      </c>
      <c r="HZ465" s="523">
        <f t="shared" si="4220"/>
        <v>0</v>
      </c>
      <c r="IA465" s="524">
        <v>0.36319999999999997</v>
      </c>
      <c r="IB465" s="525">
        <f t="shared" si="4221"/>
        <v>0</v>
      </c>
      <c r="IC465" s="526">
        <f t="shared" si="4222"/>
        <v>0</v>
      </c>
      <c r="ID465" s="527"/>
      <c r="IE465" s="520">
        <v>15.0</v>
      </c>
      <c r="IF465" s="521" t="s">
        <v>164</v>
      </c>
      <c r="IG465" s="522" t="s">
        <v>132</v>
      </c>
      <c r="IH465" s="522" t="s">
        <v>150</v>
      </c>
      <c r="II465" s="523"/>
      <c r="IJ465" s="523" t="str">
        <f t="shared" si="4223"/>
        <v/>
      </c>
      <c r="IK465" s="523">
        <f t="shared" si="4224"/>
        <v>0</v>
      </c>
      <c r="IL465" s="524"/>
      <c r="IM465" s="523">
        <f t="shared" si="4225"/>
        <v>0</v>
      </c>
      <c r="IN465" s="524"/>
      <c r="IO465" s="523">
        <f>ADHB!IP465</f>
        <v>0</v>
      </c>
      <c r="IP465" s="523">
        <f t="shared" si="4226"/>
        <v>0</v>
      </c>
      <c r="IQ465" s="523">
        <f t="shared" si="4227"/>
        <v>0</v>
      </c>
      <c r="IR465" s="524">
        <v>0.36319999999999997</v>
      </c>
      <c r="IS465" s="525">
        <f t="shared" si="4228"/>
        <v>0</v>
      </c>
      <c r="IT465" s="526">
        <f t="shared" si="4229"/>
        <v>0</v>
      </c>
      <c r="IU465" s="527"/>
      <c r="IV465" s="520">
        <v>15.0</v>
      </c>
      <c r="IW465" s="521" t="s">
        <v>164</v>
      </c>
      <c r="IX465" s="522" t="s">
        <v>132</v>
      </c>
      <c r="IY465" s="522" t="s">
        <v>150</v>
      </c>
      <c r="IZ465" s="523"/>
      <c r="JA465" s="523" t="str">
        <f t="shared" si="4230"/>
        <v/>
      </c>
      <c r="JB465" s="523">
        <f t="shared" si="4231"/>
        <v>0</v>
      </c>
      <c r="JC465" s="524"/>
      <c r="JD465" s="523">
        <f t="shared" si="4232"/>
        <v>0</v>
      </c>
      <c r="JE465" s="524"/>
      <c r="JF465" s="523">
        <f>ADHB!JG465</f>
        <v>0</v>
      </c>
      <c r="JG465" s="523">
        <f t="shared" si="4233"/>
        <v>0</v>
      </c>
      <c r="JH465" s="523">
        <f t="shared" si="4234"/>
        <v>0</v>
      </c>
      <c r="JI465" s="524">
        <v>0.36319999999999997</v>
      </c>
      <c r="JJ465" s="525">
        <f t="shared" si="4235"/>
        <v>0</v>
      </c>
      <c r="JK465" s="526">
        <f t="shared" si="4236"/>
        <v>0</v>
      </c>
      <c r="JL465" s="527"/>
      <c r="JM465" s="520">
        <v>15.0</v>
      </c>
      <c r="JN465" s="521" t="s">
        <v>164</v>
      </c>
      <c r="JO465" s="522" t="s">
        <v>132</v>
      </c>
      <c r="JP465" s="522" t="s">
        <v>150</v>
      </c>
      <c r="JQ465" s="523"/>
      <c r="JR465" s="523" t="str">
        <f t="shared" si="4237"/>
        <v/>
      </c>
      <c r="JS465" s="523">
        <f t="shared" si="4238"/>
        <v>0</v>
      </c>
      <c r="JT465" s="524"/>
      <c r="JU465" s="523">
        <f t="shared" si="4239"/>
        <v>0</v>
      </c>
      <c r="JV465" s="524"/>
      <c r="JW465" s="523" t="str">
        <f>ADHB!LF465</f>
        <v/>
      </c>
      <c r="JX465" s="523">
        <f t="shared" si="4240"/>
        <v>0</v>
      </c>
      <c r="JY465" s="523">
        <f t="shared" si="4241"/>
        <v>0</v>
      </c>
      <c r="JZ465" s="524">
        <v>0.36319999999999997</v>
      </c>
      <c r="KA465" s="525">
        <f t="shared" si="4242"/>
        <v>0</v>
      </c>
      <c r="KB465" s="526">
        <f t="shared" si="4243"/>
        <v>0</v>
      </c>
      <c r="KC465" s="527"/>
      <c r="KD465" s="520">
        <v>15.0</v>
      </c>
      <c r="KE465" s="521" t="s">
        <v>164</v>
      </c>
      <c r="KF465" s="522" t="s">
        <v>132</v>
      </c>
      <c r="KG465" s="522" t="s">
        <v>150</v>
      </c>
      <c r="KH465" s="523"/>
      <c r="KI465" s="523" t="str">
        <f t="shared" si="4244"/>
        <v/>
      </c>
      <c r="KJ465" s="523">
        <f t="shared" si="4245"/>
        <v>0</v>
      </c>
      <c r="KK465" s="524"/>
      <c r="KL465" s="523">
        <f t="shared" si="4246"/>
        <v>0</v>
      </c>
      <c r="KM465" s="524"/>
      <c r="KN465" s="523" t="str">
        <f>ADHB!LW465</f>
        <v/>
      </c>
      <c r="KO465" s="523">
        <f t="shared" si="4247"/>
        <v>0</v>
      </c>
      <c r="KP465" s="523">
        <f t="shared" si="4248"/>
        <v>0</v>
      </c>
      <c r="KQ465" s="524">
        <v>0.36319999999999997</v>
      </c>
      <c r="KR465" s="525">
        <f t="shared" si="4249"/>
        <v>0</v>
      </c>
      <c r="KS465" s="526">
        <f t="shared" si="4250"/>
        <v>0</v>
      </c>
      <c r="KT465" s="527"/>
      <c r="KU465" s="528"/>
    </row>
    <row r="466" ht="15.75" customHeight="1">
      <c r="A466" s="520">
        <v>16.0</v>
      </c>
      <c r="B466" s="521" t="s">
        <v>165</v>
      </c>
      <c r="C466" s="522" t="s">
        <v>132</v>
      </c>
      <c r="D466" s="522" t="s">
        <v>150</v>
      </c>
      <c r="E466" s="523"/>
      <c r="F466" s="523"/>
      <c r="G466" s="523">
        <f t="shared" si="4126"/>
        <v>0</v>
      </c>
      <c r="H466" s="524"/>
      <c r="I466" s="523">
        <f t="shared" si="4127"/>
        <v>0</v>
      </c>
      <c r="J466" s="524"/>
      <c r="K466" s="523">
        <f>ADHB!L466</f>
        <v>0</v>
      </c>
      <c r="L466" s="523">
        <f t="shared" si="4128"/>
        <v>0</v>
      </c>
      <c r="M466" s="523">
        <f t="shared" si="4129"/>
        <v>0</v>
      </c>
      <c r="N466" s="524">
        <v>0.36319999999999997</v>
      </c>
      <c r="O466" s="525">
        <f t="shared" si="4130"/>
        <v>0</v>
      </c>
      <c r="P466" s="526">
        <f t="shared" si="4131"/>
        <v>0</v>
      </c>
      <c r="Q466" s="527"/>
      <c r="R466" s="520">
        <v>16.0</v>
      </c>
      <c r="S466" s="521" t="s">
        <v>165</v>
      </c>
      <c r="T466" s="522" t="s">
        <v>132</v>
      </c>
      <c r="U466" s="522" t="s">
        <v>150</v>
      </c>
      <c r="V466" s="523"/>
      <c r="W466" s="523" t="str">
        <f t="shared" si="4132"/>
        <v/>
      </c>
      <c r="X466" s="523">
        <f t="shared" si="4133"/>
        <v>0</v>
      </c>
      <c r="Y466" s="524"/>
      <c r="Z466" s="523">
        <f t="shared" si="4134"/>
        <v>0</v>
      </c>
      <c r="AA466" s="524"/>
      <c r="AB466" s="523">
        <f>ADHB!AC466</f>
        <v>0</v>
      </c>
      <c r="AC466" s="523">
        <f t="shared" si="4135"/>
        <v>0</v>
      </c>
      <c r="AD466" s="523">
        <f t="shared" si="4136"/>
        <v>0</v>
      </c>
      <c r="AE466" s="524">
        <v>0.36319999999999997</v>
      </c>
      <c r="AF466" s="525">
        <f t="shared" si="4137"/>
        <v>0</v>
      </c>
      <c r="AG466" s="526">
        <f t="shared" si="4138"/>
        <v>0</v>
      </c>
      <c r="AH466" s="527"/>
      <c r="AI466" s="520">
        <v>16.0</v>
      </c>
      <c r="AJ466" s="521" t="s">
        <v>165</v>
      </c>
      <c r="AK466" s="522" t="s">
        <v>132</v>
      </c>
      <c r="AL466" s="522" t="s">
        <v>150</v>
      </c>
      <c r="AM466" s="523"/>
      <c r="AN466" s="523" t="str">
        <f t="shared" si="4139"/>
        <v/>
      </c>
      <c r="AO466" s="523">
        <f t="shared" si="4140"/>
        <v>0</v>
      </c>
      <c r="AP466" s="524"/>
      <c r="AQ466" s="523">
        <f t="shared" si="4141"/>
        <v>0</v>
      </c>
      <c r="AR466" s="524"/>
      <c r="AS466" s="523">
        <f>ADHB!AT466</f>
        <v>0</v>
      </c>
      <c r="AT466" s="523">
        <f t="shared" si="4142"/>
        <v>0</v>
      </c>
      <c r="AU466" s="523">
        <f t="shared" si="4143"/>
        <v>0</v>
      </c>
      <c r="AV466" s="524">
        <v>0.36319999999999997</v>
      </c>
      <c r="AW466" s="525">
        <f t="shared" si="4144"/>
        <v>0</v>
      </c>
      <c r="AX466" s="526">
        <f t="shared" si="4145"/>
        <v>0</v>
      </c>
      <c r="AY466" s="527"/>
      <c r="AZ466" s="520">
        <v>16.0</v>
      </c>
      <c r="BA466" s="521" t="s">
        <v>165</v>
      </c>
      <c r="BB466" s="522" t="s">
        <v>132</v>
      </c>
      <c r="BC466" s="522" t="s">
        <v>150</v>
      </c>
      <c r="BD466" s="523"/>
      <c r="BE466" s="523" t="str">
        <f t="shared" si="4146"/>
        <v/>
      </c>
      <c r="BF466" s="523">
        <f t="shared" si="4147"/>
        <v>0</v>
      </c>
      <c r="BG466" s="524"/>
      <c r="BH466" s="523">
        <f t="shared" si="4148"/>
        <v>0</v>
      </c>
      <c r="BI466" s="524"/>
      <c r="BJ466" s="523">
        <f>ADHB!BK466</f>
        <v>0</v>
      </c>
      <c r="BK466" s="523">
        <f t="shared" si="4149"/>
        <v>0</v>
      </c>
      <c r="BL466" s="523">
        <f t="shared" si="4150"/>
        <v>0</v>
      </c>
      <c r="BM466" s="524">
        <v>0.36319999999999997</v>
      </c>
      <c r="BN466" s="525">
        <f t="shared" si="4151"/>
        <v>0</v>
      </c>
      <c r="BO466" s="526">
        <f t="shared" si="4152"/>
        <v>0</v>
      </c>
      <c r="BP466" s="527"/>
      <c r="BQ466" s="520">
        <v>16.0</v>
      </c>
      <c r="BR466" s="521" t="s">
        <v>165</v>
      </c>
      <c r="BS466" s="522" t="s">
        <v>132</v>
      </c>
      <c r="BT466" s="522" t="s">
        <v>150</v>
      </c>
      <c r="BU466" s="523"/>
      <c r="BV466" s="523" t="str">
        <f t="shared" si="4153"/>
        <v/>
      </c>
      <c r="BW466" s="523">
        <f t="shared" si="4154"/>
        <v>0</v>
      </c>
      <c r="BX466" s="524"/>
      <c r="BY466" s="523">
        <f t="shared" si="4155"/>
        <v>0</v>
      </c>
      <c r="BZ466" s="524"/>
      <c r="CA466" s="523">
        <f>ADHB!CB466</f>
        <v>0</v>
      </c>
      <c r="CB466" s="523">
        <f t="shared" si="4156"/>
        <v>0</v>
      </c>
      <c r="CC466" s="523">
        <f t="shared" si="4157"/>
        <v>0</v>
      </c>
      <c r="CD466" s="524">
        <v>0.36319999999999997</v>
      </c>
      <c r="CE466" s="525">
        <f t="shared" si="4158"/>
        <v>0</v>
      </c>
      <c r="CF466" s="526">
        <f t="shared" si="4159"/>
        <v>0</v>
      </c>
      <c r="CG466" s="527"/>
      <c r="CH466" s="520">
        <v>16.0</v>
      </c>
      <c r="CI466" s="521" t="s">
        <v>165</v>
      </c>
      <c r="CJ466" s="522" t="s">
        <v>132</v>
      </c>
      <c r="CK466" s="522" t="s">
        <v>150</v>
      </c>
      <c r="CL466" s="523"/>
      <c r="CM466" s="523" t="str">
        <f t="shared" si="4160"/>
        <v/>
      </c>
      <c r="CN466" s="523">
        <f t="shared" si="4161"/>
        <v>0</v>
      </c>
      <c r="CO466" s="524"/>
      <c r="CP466" s="523">
        <f t="shared" si="4162"/>
        <v>0</v>
      </c>
      <c r="CQ466" s="524"/>
      <c r="CR466" s="523">
        <f>ADHB!CS466</f>
        <v>0</v>
      </c>
      <c r="CS466" s="523">
        <f t="shared" si="4163"/>
        <v>0</v>
      </c>
      <c r="CT466" s="523">
        <f t="shared" si="4164"/>
        <v>0</v>
      </c>
      <c r="CU466" s="524">
        <v>0.36319999999999997</v>
      </c>
      <c r="CV466" s="525">
        <f t="shared" si="4165"/>
        <v>0</v>
      </c>
      <c r="CW466" s="526">
        <f t="shared" si="4166"/>
        <v>0</v>
      </c>
      <c r="CX466" s="527"/>
      <c r="CY466" s="520">
        <v>16.0</v>
      </c>
      <c r="CZ466" s="521" t="s">
        <v>165</v>
      </c>
      <c r="DA466" s="522" t="s">
        <v>132</v>
      </c>
      <c r="DB466" s="522" t="s">
        <v>150</v>
      </c>
      <c r="DC466" s="523"/>
      <c r="DD466" s="523" t="str">
        <f t="shared" si="4167"/>
        <v/>
      </c>
      <c r="DE466" s="523">
        <f t="shared" si="4168"/>
        <v>0</v>
      </c>
      <c r="DF466" s="524"/>
      <c r="DG466" s="523">
        <f t="shared" si="4169"/>
        <v>0</v>
      </c>
      <c r="DH466" s="524"/>
      <c r="DI466" s="523">
        <f>ADHB!DJ466</f>
        <v>0</v>
      </c>
      <c r="DJ466" s="523">
        <f t="shared" si="4170"/>
        <v>0</v>
      </c>
      <c r="DK466" s="523">
        <f t="shared" si="4171"/>
        <v>0</v>
      </c>
      <c r="DL466" s="524">
        <v>0.36319999999999997</v>
      </c>
      <c r="DM466" s="525">
        <f t="shared" si="4172"/>
        <v>0</v>
      </c>
      <c r="DN466" s="526">
        <f t="shared" si="4173"/>
        <v>0</v>
      </c>
      <c r="DO466" s="527"/>
      <c r="DP466" s="520">
        <v>16.0</v>
      </c>
      <c r="DQ466" s="521" t="s">
        <v>165</v>
      </c>
      <c r="DR466" s="522" t="s">
        <v>132</v>
      </c>
      <c r="DS466" s="522" t="s">
        <v>150</v>
      </c>
      <c r="DT466" s="523"/>
      <c r="DU466" s="523" t="str">
        <f t="shared" si="4174"/>
        <v/>
      </c>
      <c r="DV466" s="523">
        <f t="shared" si="4175"/>
        <v>0</v>
      </c>
      <c r="DW466" s="524"/>
      <c r="DX466" s="523">
        <f t="shared" si="4176"/>
        <v>0</v>
      </c>
      <c r="DY466" s="524"/>
      <c r="DZ466" s="523">
        <f>ADHB!EA466</f>
        <v>0</v>
      </c>
      <c r="EA466" s="523">
        <f t="shared" si="4177"/>
        <v>0</v>
      </c>
      <c r="EB466" s="523">
        <f t="shared" si="4178"/>
        <v>0</v>
      </c>
      <c r="EC466" s="524">
        <v>0.36319999999999997</v>
      </c>
      <c r="ED466" s="525">
        <f t="shared" si="4179"/>
        <v>0</v>
      </c>
      <c r="EE466" s="526">
        <f t="shared" si="4180"/>
        <v>0</v>
      </c>
      <c r="EF466" s="527"/>
      <c r="EG466" s="520">
        <v>16.0</v>
      </c>
      <c r="EH466" s="521" t="s">
        <v>165</v>
      </c>
      <c r="EI466" s="522" t="s">
        <v>132</v>
      </c>
      <c r="EJ466" s="522" t="s">
        <v>150</v>
      </c>
      <c r="EK466" s="523"/>
      <c r="EL466" s="523" t="str">
        <f t="shared" si="4181"/>
        <v/>
      </c>
      <c r="EM466" s="523">
        <f t="shared" si="4182"/>
        <v>0</v>
      </c>
      <c r="EN466" s="524"/>
      <c r="EO466" s="523">
        <f t="shared" si="4183"/>
        <v>0</v>
      </c>
      <c r="EP466" s="524"/>
      <c r="EQ466" s="523">
        <f>ADHB!ER466</f>
        <v>0</v>
      </c>
      <c r="ER466" s="523">
        <f t="shared" si="4184"/>
        <v>0</v>
      </c>
      <c r="ES466" s="523">
        <f t="shared" si="4185"/>
        <v>0</v>
      </c>
      <c r="ET466" s="524">
        <v>0.36319999999999997</v>
      </c>
      <c r="EU466" s="525">
        <f t="shared" si="4186"/>
        <v>0</v>
      </c>
      <c r="EV466" s="526">
        <f t="shared" si="4187"/>
        <v>0</v>
      </c>
      <c r="EW466" s="527"/>
      <c r="EX466" s="520">
        <v>16.0</v>
      </c>
      <c r="EY466" s="521" t="s">
        <v>165</v>
      </c>
      <c r="EZ466" s="522" t="s">
        <v>132</v>
      </c>
      <c r="FA466" s="522" t="s">
        <v>150</v>
      </c>
      <c r="FB466" s="523"/>
      <c r="FC466" s="523" t="str">
        <f t="shared" si="4188"/>
        <v/>
      </c>
      <c r="FD466" s="523">
        <f t="shared" si="4189"/>
        <v>0</v>
      </c>
      <c r="FE466" s="524"/>
      <c r="FF466" s="523">
        <f t="shared" si="4190"/>
        <v>0</v>
      </c>
      <c r="FG466" s="524"/>
      <c r="FH466" s="523">
        <f>ADHB!FI466</f>
        <v>0</v>
      </c>
      <c r="FI466" s="523">
        <f t="shared" si="4191"/>
        <v>0</v>
      </c>
      <c r="FJ466" s="523">
        <f t="shared" si="4192"/>
        <v>0</v>
      </c>
      <c r="FK466" s="524">
        <v>0.36319999999999997</v>
      </c>
      <c r="FL466" s="525">
        <f t="shared" si="4193"/>
        <v>0</v>
      </c>
      <c r="FM466" s="526">
        <f t="shared" si="4194"/>
        <v>0</v>
      </c>
      <c r="FN466" s="527"/>
      <c r="FO466" s="520">
        <v>16.0</v>
      </c>
      <c r="FP466" s="521" t="s">
        <v>165</v>
      </c>
      <c r="FQ466" s="522" t="s">
        <v>132</v>
      </c>
      <c r="FR466" s="522" t="s">
        <v>150</v>
      </c>
      <c r="FS466" s="523"/>
      <c r="FT466" s="523" t="str">
        <f t="shared" si="4195"/>
        <v/>
      </c>
      <c r="FU466" s="523">
        <f t="shared" si="4196"/>
        <v>0</v>
      </c>
      <c r="FV466" s="524"/>
      <c r="FW466" s="523">
        <f t="shared" si="4197"/>
        <v>0</v>
      </c>
      <c r="FX466" s="524"/>
      <c r="FY466" s="523">
        <f>ADHB!FZ466</f>
        <v>0</v>
      </c>
      <c r="FZ466" s="523">
        <f t="shared" si="4198"/>
        <v>0</v>
      </c>
      <c r="GA466" s="523">
        <f t="shared" si="4199"/>
        <v>0</v>
      </c>
      <c r="GB466" s="524">
        <v>0.36319999999999997</v>
      </c>
      <c r="GC466" s="525">
        <f t="shared" si="4200"/>
        <v>0</v>
      </c>
      <c r="GD466" s="526">
        <f t="shared" si="4201"/>
        <v>0</v>
      </c>
      <c r="GE466" s="527"/>
      <c r="GF466" s="520">
        <v>16.0</v>
      </c>
      <c r="GG466" s="521" t="s">
        <v>165</v>
      </c>
      <c r="GH466" s="522" t="s">
        <v>132</v>
      </c>
      <c r="GI466" s="522" t="s">
        <v>150</v>
      </c>
      <c r="GJ466" s="523"/>
      <c r="GK466" s="523" t="str">
        <f t="shared" si="4202"/>
        <v/>
      </c>
      <c r="GL466" s="523">
        <f t="shared" si="4203"/>
        <v>0</v>
      </c>
      <c r="GM466" s="524"/>
      <c r="GN466" s="523">
        <f t="shared" si="4204"/>
        <v>0</v>
      </c>
      <c r="GO466" s="524"/>
      <c r="GP466" s="523">
        <f>ADHB!GQ466</f>
        <v>0</v>
      </c>
      <c r="GQ466" s="523">
        <f t="shared" si="4205"/>
        <v>0</v>
      </c>
      <c r="GR466" s="523">
        <f t="shared" si="4206"/>
        <v>0</v>
      </c>
      <c r="GS466" s="524">
        <v>0.36319999999999997</v>
      </c>
      <c r="GT466" s="525">
        <f t="shared" si="4207"/>
        <v>0</v>
      </c>
      <c r="GU466" s="526">
        <f t="shared" si="4208"/>
        <v>0</v>
      </c>
      <c r="GV466" s="527"/>
      <c r="GW466" s="520">
        <v>16.0</v>
      </c>
      <c r="GX466" s="521" t="s">
        <v>165</v>
      </c>
      <c r="GY466" s="522" t="s">
        <v>132</v>
      </c>
      <c r="GZ466" s="522" t="s">
        <v>150</v>
      </c>
      <c r="HA466" s="523"/>
      <c r="HB466" s="523" t="str">
        <f t="shared" si="4209"/>
        <v/>
      </c>
      <c r="HC466" s="523">
        <f t="shared" si="4210"/>
        <v>0</v>
      </c>
      <c r="HD466" s="524"/>
      <c r="HE466" s="523">
        <f t="shared" si="4211"/>
        <v>0</v>
      </c>
      <c r="HF466" s="524"/>
      <c r="HG466" s="523">
        <f>ADHB!HH466</f>
        <v>0</v>
      </c>
      <c r="HH466" s="523">
        <f t="shared" si="4212"/>
        <v>0</v>
      </c>
      <c r="HI466" s="523">
        <f t="shared" si="4213"/>
        <v>0</v>
      </c>
      <c r="HJ466" s="524">
        <v>0.36319999999999997</v>
      </c>
      <c r="HK466" s="525">
        <f t="shared" si="4214"/>
        <v>0</v>
      </c>
      <c r="HL466" s="526">
        <f t="shared" si="4215"/>
        <v>0</v>
      </c>
      <c r="HM466" s="527"/>
      <c r="HN466" s="520">
        <v>16.0</v>
      </c>
      <c r="HO466" s="521" t="s">
        <v>165</v>
      </c>
      <c r="HP466" s="522" t="s">
        <v>132</v>
      </c>
      <c r="HQ466" s="522" t="s">
        <v>150</v>
      </c>
      <c r="HR466" s="523"/>
      <c r="HS466" s="523" t="str">
        <f t="shared" si="4216"/>
        <v/>
      </c>
      <c r="HT466" s="523">
        <f t="shared" si="4217"/>
        <v>0</v>
      </c>
      <c r="HU466" s="524"/>
      <c r="HV466" s="523">
        <f t="shared" si="4218"/>
        <v>0</v>
      </c>
      <c r="HW466" s="524"/>
      <c r="HX466" s="523">
        <f>ADHB!HY466</f>
        <v>0</v>
      </c>
      <c r="HY466" s="523">
        <f t="shared" si="4219"/>
        <v>0</v>
      </c>
      <c r="HZ466" s="523">
        <f t="shared" si="4220"/>
        <v>0</v>
      </c>
      <c r="IA466" s="524">
        <v>0.36319999999999997</v>
      </c>
      <c r="IB466" s="525">
        <f t="shared" si="4221"/>
        <v>0</v>
      </c>
      <c r="IC466" s="526">
        <f t="shared" si="4222"/>
        <v>0</v>
      </c>
      <c r="ID466" s="527"/>
      <c r="IE466" s="520">
        <v>16.0</v>
      </c>
      <c r="IF466" s="521" t="s">
        <v>165</v>
      </c>
      <c r="IG466" s="522" t="s">
        <v>132</v>
      </c>
      <c r="IH466" s="522" t="s">
        <v>150</v>
      </c>
      <c r="II466" s="523"/>
      <c r="IJ466" s="523" t="str">
        <f t="shared" si="4223"/>
        <v/>
      </c>
      <c r="IK466" s="523">
        <f t="shared" si="4224"/>
        <v>0</v>
      </c>
      <c r="IL466" s="524"/>
      <c r="IM466" s="523">
        <f t="shared" si="4225"/>
        <v>0</v>
      </c>
      <c r="IN466" s="524"/>
      <c r="IO466" s="523">
        <f>ADHB!IP466</f>
        <v>0</v>
      </c>
      <c r="IP466" s="523">
        <f t="shared" si="4226"/>
        <v>0</v>
      </c>
      <c r="IQ466" s="523">
        <f t="shared" si="4227"/>
        <v>0</v>
      </c>
      <c r="IR466" s="524">
        <v>0.36319999999999997</v>
      </c>
      <c r="IS466" s="525">
        <f t="shared" si="4228"/>
        <v>0</v>
      </c>
      <c r="IT466" s="526">
        <f t="shared" si="4229"/>
        <v>0</v>
      </c>
      <c r="IU466" s="527"/>
      <c r="IV466" s="520">
        <v>16.0</v>
      </c>
      <c r="IW466" s="521" t="s">
        <v>165</v>
      </c>
      <c r="IX466" s="522" t="s">
        <v>132</v>
      </c>
      <c r="IY466" s="522" t="s">
        <v>150</v>
      </c>
      <c r="IZ466" s="523"/>
      <c r="JA466" s="523" t="str">
        <f t="shared" si="4230"/>
        <v/>
      </c>
      <c r="JB466" s="523">
        <f t="shared" si="4231"/>
        <v>0</v>
      </c>
      <c r="JC466" s="524"/>
      <c r="JD466" s="523">
        <f t="shared" si="4232"/>
        <v>0</v>
      </c>
      <c r="JE466" s="524"/>
      <c r="JF466" s="523">
        <f>ADHB!JG466</f>
        <v>0</v>
      </c>
      <c r="JG466" s="523">
        <f t="shared" si="4233"/>
        <v>0</v>
      </c>
      <c r="JH466" s="523">
        <f t="shared" si="4234"/>
        <v>0</v>
      </c>
      <c r="JI466" s="524">
        <v>0.36319999999999997</v>
      </c>
      <c r="JJ466" s="525">
        <f t="shared" si="4235"/>
        <v>0</v>
      </c>
      <c r="JK466" s="526">
        <f t="shared" si="4236"/>
        <v>0</v>
      </c>
      <c r="JL466" s="527"/>
      <c r="JM466" s="520">
        <v>16.0</v>
      </c>
      <c r="JN466" s="521" t="s">
        <v>165</v>
      </c>
      <c r="JO466" s="522" t="s">
        <v>132</v>
      </c>
      <c r="JP466" s="522" t="s">
        <v>150</v>
      </c>
      <c r="JQ466" s="523"/>
      <c r="JR466" s="523" t="str">
        <f t="shared" si="4237"/>
        <v/>
      </c>
      <c r="JS466" s="523">
        <f t="shared" si="4238"/>
        <v>0</v>
      </c>
      <c r="JT466" s="524"/>
      <c r="JU466" s="523">
        <f t="shared" si="4239"/>
        <v>0</v>
      </c>
      <c r="JV466" s="524"/>
      <c r="JW466" s="523" t="str">
        <f>ADHB!LF466</f>
        <v/>
      </c>
      <c r="JX466" s="523">
        <f t="shared" si="4240"/>
        <v>0</v>
      </c>
      <c r="JY466" s="523">
        <f t="shared" si="4241"/>
        <v>0</v>
      </c>
      <c r="JZ466" s="524">
        <v>0.36319999999999997</v>
      </c>
      <c r="KA466" s="525">
        <f t="shared" si="4242"/>
        <v>0</v>
      </c>
      <c r="KB466" s="526">
        <f t="shared" si="4243"/>
        <v>0</v>
      </c>
      <c r="KC466" s="527"/>
      <c r="KD466" s="520">
        <v>16.0</v>
      </c>
      <c r="KE466" s="521" t="s">
        <v>165</v>
      </c>
      <c r="KF466" s="522" t="s">
        <v>132</v>
      </c>
      <c r="KG466" s="522" t="s">
        <v>150</v>
      </c>
      <c r="KH466" s="523"/>
      <c r="KI466" s="523" t="str">
        <f t="shared" si="4244"/>
        <v/>
      </c>
      <c r="KJ466" s="523">
        <f t="shared" si="4245"/>
        <v>0</v>
      </c>
      <c r="KK466" s="524"/>
      <c r="KL466" s="523">
        <f t="shared" si="4246"/>
        <v>0</v>
      </c>
      <c r="KM466" s="524"/>
      <c r="KN466" s="523" t="str">
        <f>ADHB!LW466</f>
        <v/>
      </c>
      <c r="KO466" s="523">
        <f t="shared" si="4247"/>
        <v>0</v>
      </c>
      <c r="KP466" s="523">
        <f t="shared" si="4248"/>
        <v>0</v>
      </c>
      <c r="KQ466" s="524">
        <v>0.36319999999999997</v>
      </c>
      <c r="KR466" s="525">
        <f t="shared" si="4249"/>
        <v>0</v>
      </c>
      <c r="KS466" s="526">
        <f t="shared" si="4250"/>
        <v>0</v>
      </c>
      <c r="KT466" s="527"/>
      <c r="KU466" s="528"/>
    </row>
    <row r="467" ht="15.75" customHeight="1">
      <c r="A467" s="520">
        <v>17.0</v>
      </c>
      <c r="B467" s="521" t="s">
        <v>166</v>
      </c>
      <c r="C467" s="522" t="s">
        <v>132</v>
      </c>
      <c r="D467" s="522" t="s">
        <v>150</v>
      </c>
      <c r="E467" s="523"/>
      <c r="F467" s="523"/>
      <c r="G467" s="523">
        <f t="shared" si="4126"/>
        <v>0</v>
      </c>
      <c r="H467" s="524"/>
      <c r="I467" s="523">
        <f t="shared" si="4127"/>
        <v>0</v>
      </c>
      <c r="J467" s="524"/>
      <c r="K467" s="523">
        <f>ADHB!L467</f>
        <v>0</v>
      </c>
      <c r="L467" s="523">
        <f t="shared" si="4128"/>
        <v>0</v>
      </c>
      <c r="M467" s="523">
        <f t="shared" si="4129"/>
        <v>0</v>
      </c>
      <c r="N467" s="524">
        <v>0.36319999999999997</v>
      </c>
      <c r="O467" s="525">
        <f t="shared" si="4130"/>
        <v>0</v>
      </c>
      <c r="P467" s="526">
        <f t="shared" si="4131"/>
        <v>0</v>
      </c>
      <c r="Q467" s="527"/>
      <c r="R467" s="520">
        <v>17.0</v>
      </c>
      <c r="S467" s="521" t="s">
        <v>166</v>
      </c>
      <c r="T467" s="522" t="s">
        <v>132</v>
      </c>
      <c r="U467" s="522" t="s">
        <v>150</v>
      </c>
      <c r="V467" s="523"/>
      <c r="W467" s="523" t="str">
        <f t="shared" si="4132"/>
        <v/>
      </c>
      <c r="X467" s="523">
        <f t="shared" si="4133"/>
        <v>0</v>
      </c>
      <c r="Y467" s="524"/>
      <c r="Z467" s="523">
        <f t="shared" si="4134"/>
        <v>0</v>
      </c>
      <c r="AA467" s="524"/>
      <c r="AB467" s="523">
        <f>ADHB!AC467</f>
        <v>0</v>
      </c>
      <c r="AC467" s="523">
        <f t="shared" si="4135"/>
        <v>0</v>
      </c>
      <c r="AD467" s="523">
        <f t="shared" si="4136"/>
        <v>0</v>
      </c>
      <c r="AE467" s="524">
        <v>0.36319999999999997</v>
      </c>
      <c r="AF467" s="525">
        <f t="shared" si="4137"/>
        <v>0</v>
      </c>
      <c r="AG467" s="526">
        <f t="shared" si="4138"/>
        <v>0</v>
      </c>
      <c r="AH467" s="527"/>
      <c r="AI467" s="520">
        <v>17.0</v>
      </c>
      <c r="AJ467" s="521" t="s">
        <v>166</v>
      </c>
      <c r="AK467" s="522" t="s">
        <v>132</v>
      </c>
      <c r="AL467" s="522" t="s">
        <v>150</v>
      </c>
      <c r="AM467" s="523"/>
      <c r="AN467" s="523" t="str">
        <f t="shared" si="4139"/>
        <v/>
      </c>
      <c r="AO467" s="523">
        <f t="shared" si="4140"/>
        <v>0</v>
      </c>
      <c r="AP467" s="524"/>
      <c r="AQ467" s="523">
        <f t="shared" si="4141"/>
        <v>0</v>
      </c>
      <c r="AR467" s="524"/>
      <c r="AS467" s="523">
        <f>ADHB!AT467</f>
        <v>0</v>
      </c>
      <c r="AT467" s="523">
        <f t="shared" si="4142"/>
        <v>0</v>
      </c>
      <c r="AU467" s="523">
        <f t="shared" si="4143"/>
        <v>0</v>
      </c>
      <c r="AV467" s="524">
        <v>0.36319999999999997</v>
      </c>
      <c r="AW467" s="525">
        <f t="shared" si="4144"/>
        <v>0</v>
      </c>
      <c r="AX467" s="526">
        <f t="shared" si="4145"/>
        <v>0</v>
      </c>
      <c r="AY467" s="527"/>
      <c r="AZ467" s="520">
        <v>17.0</v>
      </c>
      <c r="BA467" s="521" t="s">
        <v>166</v>
      </c>
      <c r="BB467" s="522" t="s">
        <v>132</v>
      </c>
      <c r="BC467" s="522" t="s">
        <v>150</v>
      </c>
      <c r="BD467" s="523"/>
      <c r="BE467" s="523" t="str">
        <f t="shared" si="4146"/>
        <v/>
      </c>
      <c r="BF467" s="523">
        <f t="shared" si="4147"/>
        <v>0</v>
      </c>
      <c r="BG467" s="524"/>
      <c r="BH467" s="523">
        <f t="shared" si="4148"/>
        <v>0</v>
      </c>
      <c r="BI467" s="524"/>
      <c r="BJ467" s="523">
        <f>ADHB!BK467</f>
        <v>0</v>
      </c>
      <c r="BK467" s="523">
        <f t="shared" si="4149"/>
        <v>0</v>
      </c>
      <c r="BL467" s="523">
        <f t="shared" si="4150"/>
        <v>0</v>
      </c>
      <c r="BM467" s="524">
        <v>0.36319999999999997</v>
      </c>
      <c r="BN467" s="525">
        <f t="shared" si="4151"/>
        <v>0</v>
      </c>
      <c r="BO467" s="526">
        <f t="shared" si="4152"/>
        <v>0</v>
      </c>
      <c r="BP467" s="527"/>
      <c r="BQ467" s="520">
        <v>17.0</v>
      </c>
      <c r="BR467" s="521" t="s">
        <v>166</v>
      </c>
      <c r="BS467" s="522" t="s">
        <v>132</v>
      </c>
      <c r="BT467" s="522" t="s">
        <v>150</v>
      </c>
      <c r="BU467" s="523"/>
      <c r="BV467" s="523" t="str">
        <f t="shared" si="4153"/>
        <v/>
      </c>
      <c r="BW467" s="523">
        <f t="shared" si="4154"/>
        <v>0</v>
      </c>
      <c r="BX467" s="524"/>
      <c r="BY467" s="523">
        <f t="shared" si="4155"/>
        <v>0</v>
      </c>
      <c r="BZ467" s="524"/>
      <c r="CA467" s="523">
        <f>ADHB!CB467</f>
        <v>0</v>
      </c>
      <c r="CB467" s="523">
        <f t="shared" si="4156"/>
        <v>0</v>
      </c>
      <c r="CC467" s="523">
        <f t="shared" si="4157"/>
        <v>0</v>
      </c>
      <c r="CD467" s="524">
        <v>0.36319999999999997</v>
      </c>
      <c r="CE467" s="525">
        <f t="shared" si="4158"/>
        <v>0</v>
      </c>
      <c r="CF467" s="526">
        <f t="shared" si="4159"/>
        <v>0</v>
      </c>
      <c r="CG467" s="527"/>
      <c r="CH467" s="520">
        <v>17.0</v>
      </c>
      <c r="CI467" s="521" t="s">
        <v>166</v>
      </c>
      <c r="CJ467" s="522" t="s">
        <v>132</v>
      </c>
      <c r="CK467" s="522" t="s">
        <v>150</v>
      </c>
      <c r="CL467" s="523"/>
      <c r="CM467" s="523" t="str">
        <f t="shared" si="4160"/>
        <v/>
      </c>
      <c r="CN467" s="523">
        <f t="shared" si="4161"/>
        <v>0</v>
      </c>
      <c r="CO467" s="524"/>
      <c r="CP467" s="523">
        <f t="shared" si="4162"/>
        <v>0</v>
      </c>
      <c r="CQ467" s="524"/>
      <c r="CR467" s="523">
        <f>ADHB!CS467</f>
        <v>0</v>
      </c>
      <c r="CS467" s="523">
        <f t="shared" si="4163"/>
        <v>0</v>
      </c>
      <c r="CT467" s="523">
        <f t="shared" si="4164"/>
        <v>0</v>
      </c>
      <c r="CU467" s="524">
        <v>0.36319999999999997</v>
      </c>
      <c r="CV467" s="525">
        <f t="shared" si="4165"/>
        <v>0</v>
      </c>
      <c r="CW467" s="526">
        <f t="shared" si="4166"/>
        <v>0</v>
      </c>
      <c r="CX467" s="527"/>
      <c r="CY467" s="520">
        <v>17.0</v>
      </c>
      <c r="CZ467" s="521" t="s">
        <v>166</v>
      </c>
      <c r="DA467" s="522" t="s">
        <v>132</v>
      </c>
      <c r="DB467" s="522" t="s">
        <v>150</v>
      </c>
      <c r="DC467" s="523"/>
      <c r="DD467" s="523" t="str">
        <f t="shared" si="4167"/>
        <v/>
      </c>
      <c r="DE467" s="523">
        <f t="shared" si="4168"/>
        <v>0</v>
      </c>
      <c r="DF467" s="524"/>
      <c r="DG467" s="523">
        <f t="shared" si="4169"/>
        <v>0</v>
      </c>
      <c r="DH467" s="524"/>
      <c r="DI467" s="523">
        <f>ADHB!DJ467</f>
        <v>0</v>
      </c>
      <c r="DJ467" s="523">
        <f t="shared" si="4170"/>
        <v>0</v>
      </c>
      <c r="DK467" s="523">
        <f t="shared" si="4171"/>
        <v>0</v>
      </c>
      <c r="DL467" s="524">
        <v>0.36319999999999997</v>
      </c>
      <c r="DM467" s="525">
        <f t="shared" si="4172"/>
        <v>0</v>
      </c>
      <c r="DN467" s="526">
        <f t="shared" si="4173"/>
        <v>0</v>
      </c>
      <c r="DO467" s="527"/>
      <c r="DP467" s="520">
        <v>17.0</v>
      </c>
      <c r="DQ467" s="521" t="s">
        <v>166</v>
      </c>
      <c r="DR467" s="522" t="s">
        <v>132</v>
      </c>
      <c r="DS467" s="522" t="s">
        <v>150</v>
      </c>
      <c r="DT467" s="523"/>
      <c r="DU467" s="523" t="str">
        <f t="shared" si="4174"/>
        <v/>
      </c>
      <c r="DV467" s="523">
        <f t="shared" si="4175"/>
        <v>0</v>
      </c>
      <c r="DW467" s="524"/>
      <c r="DX467" s="523">
        <f t="shared" si="4176"/>
        <v>0</v>
      </c>
      <c r="DY467" s="524"/>
      <c r="DZ467" s="523">
        <f>ADHB!EA467</f>
        <v>0</v>
      </c>
      <c r="EA467" s="523">
        <f t="shared" si="4177"/>
        <v>0</v>
      </c>
      <c r="EB467" s="523">
        <f t="shared" si="4178"/>
        <v>0</v>
      </c>
      <c r="EC467" s="524">
        <v>0.36319999999999997</v>
      </c>
      <c r="ED467" s="525">
        <f t="shared" si="4179"/>
        <v>0</v>
      </c>
      <c r="EE467" s="526">
        <f t="shared" si="4180"/>
        <v>0</v>
      </c>
      <c r="EF467" s="527"/>
      <c r="EG467" s="520">
        <v>17.0</v>
      </c>
      <c r="EH467" s="521" t="s">
        <v>166</v>
      </c>
      <c r="EI467" s="522" t="s">
        <v>132</v>
      </c>
      <c r="EJ467" s="522" t="s">
        <v>150</v>
      </c>
      <c r="EK467" s="523"/>
      <c r="EL467" s="523" t="str">
        <f t="shared" si="4181"/>
        <v/>
      </c>
      <c r="EM467" s="523">
        <f t="shared" si="4182"/>
        <v>0</v>
      </c>
      <c r="EN467" s="524"/>
      <c r="EO467" s="523">
        <f t="shared" si="4183"/>
        <v>0</v>
      </c>
      <c r="EP467" s="524"/>
      <c r="EQ467" s="523">
        <f>ADHB!ER467</f>
        <v>0</v>
      </c>
      <c r="ER467" s="523">
        <f t="shared" si="4184"/>
        <v>0</v>
      </c>
      <c r="ES467" s="523">
        <f t="shared" si="4185"/>
        <v>0</v>
      </c>
      <c r="ET467" s="524">
        <v>0.36319999999999997</v>
      </c>
      <c r="EU467" s="525">
        <f t="shared" si="4186"/>
        <v>0</v>
      </c>
      <c r="EV467" s="526">
        <f t="shared" si="4187"/>
        <v>0</v>
      </c>
      <c r="EW467" s="527"/>
      <c r="EX467" s="520">
        <v>17.0</v>
      </c>
      <c r="EY467" s="521" t="s">
        <v>166</v>
      </c>
      <c r="EZ467" s="522" t="s">
        <v>132</v>
      </c>
      <c r="FA467" s="522" t="s">
        <v>150</v>
      </c>
      <c r="FB467" s="523"/>
      <c r="FC467" s="523" t="str">
        <f t="shared" si="4188"/>
        <v/>
      </c>
      <c r="FD467" s="523">
        <f t="shared" si="4189"/>
        <v>0</v>
      </c>
      <c r="FE467" s="524"/>
      <c r="FF467" s="523">
        <f t="shared" si="4190"/>
        <v>0</v>
      </c>
      <c r="FG467" s="524"/>
      <c r="FH467" s="523">
        <f>ADHB!FI467</f>
        <v>0</v>
      </c>
      <c r="FI467" s="523">
        <f t="shared" si="4191"/>
        <v>0</v>
      </c>
      <c r="FJ467" s="523">
        <f t="shared" si="4192"/>
        <v>0</v>
      </c>
      <c r="FK467" s="524">
        <v>0.36319999999999997</v>
      </c>
      <c r="FL467" s="525">
        <f t="shared" si="4193"/>
        <v>0</v>
      </c>
      <c r="FM467" s="526">
        <f t="shared" si="4194"/>
        <v>0</v>
      </c>
      <c r="FN467" s="527"/>
      <c r="FO467" s="520">
        <v>17.0</v>
      </c>
      <c r="FP467" s="521" t="s">
        <v>166</v>
      </c>
      <c r="FQ467" s="522" t="s">
        <v>132</v>
      </c>
      <c r="FR467" s="522" t="s">
        <v>150</v>
      </c>
      <c r="FS467" s="523"/>
      <c r="FT467" s="523" t="str">
        <f t="shared" si="4195"/>
        <v/>
      </c>
      <c r="FU467" s="523">
        <f t="shared" si="4196"/>
        <v>0</v>
      </c>
      <c r="FV467" s="524"/>
      <c r="FW467" s="523">
        <f t="shared" si="4197"/>
        <v>0</v>
      </c>
      <c r="FX467" s="524"/>
      <c r="FY467" s="523">
        <f>ADHB!FZ467</f>
        <v>0</v>
      </c>
      <c r="FZ467" s="523">
        <f t="shared" si="4198"/>
        <v>0</v>
      </c>
      <c r="GA467" s="523">
        <f t="shared" si="4199"/>
        <v>0</v>
      </c>
      <c r="GB467" s="524">
        <v>0.36319999999999997</v>
      </c>
      <c r="GC467" s="525">
        <f t="shared" si="4200"/>
        <v>0</v>
      </c>
      <c r="GD467" s="526">
        <f t="shared" si="4201"/>
        <v>0</v>
      </c>
      <c r="GE467" s="527"/>
      <c r="GF467" s="520">
        <v>17.0</v>
      </c>
      <c r="GG467" s="521" t="s">
        <v>166</v>
      </c>
      <c r="GH467" s="522" t="s">
        <v>132</v>
      </c>
      <c r="GI467" s="522" t="s">
        <v>150</v>
      </c>
      <c r="GJ467" s="523"/>
      <c r="GK467" s="523" t="str">
        <f t="shared" si="4202"/>
        <v/>
      </c>
      <c r="GL467" s="523">
        <f t="shared" si="4203"/>
        <v>0</v>
      </c>
      <c r="GM467" s="524"/>
      <c r="GN467" s="523">
        <f t="shared" si="4204"/>
        <v>0</v>
      </c>
      <c r="GO467" s="524"/>
      <c r="GP467" s="523">
        <f>ADHB!GQ467</f>
        <v>0</v>
      </c>
      <c r="GQ467" s="523">
        <f t="shared" si="4205"/>
        <v>0</v>
      </c>
      <c r="GR467" s="523">
        <f t="shared" si="4206"/>
        <v>0</v>
      </c>
      <c r="GS467" s="524">
        <v>0.36319999999999997</v>
      </c>
      <c r="GT467" s="525">
        <f t="shared" si="4207"/>
        <v>0</v>
      </c>
      <c r="GU467" s="526">
        <f t="shared" si="4208"/>
        <v>0</v>
      </c>
      <c r="GV467" s="527"/>
      <c r="GW467" s="520">
        <v>17.0</v>
      </c>
      <c r="GX467" s="521" t="s">
        <v>166</v>
      </c>
      <c r="GY467" s="522" t="s">
        <v>132</v>
      </c>
      <c r="GZ467" s="522" t="s">
        <v>150</v>
      </c>
      <c r="HA467" s="523"/>
      <c r="HB467" s="523" t="str">
        <f t="shared" si="4209"/>
        <v/>
      </c>
      <c r="HC467" s="523">
        <f t="shared" si="4210"/>
        <v>0</v>
      </c>
      <c r="HD467" s="524"/>
      <c r="HE467" s="523">
        <f t="shared" si="4211"/>
        <v>0</v>
      </c>
      <c r="HF467" s="524"/>
      <c r="HG467" s="523">
        <f>ADHB!HH467</f>
        <v>0</v>
      </c>
      <c r="HH467" s="523">
        <f t="shared" si="4212"/>
        <v>0</v>
      </c>
      <c r="HI467" s="523">
        <f t="shared" si="4213"/>
        <v>0</v>
      </c>
      <c r="HJ467" s="524">
        <v>0.36319999999999997</v>
      </c>
      <c r="HK467" s="525">
        <f t="shared" si="4214"/>
        <v>0</v>
      </c>
      <c r="HL467" s="526">
        <f t="shared" si="4215"/>
        <v>0</v>
      </c>
      <c r="HM467" s="527"/>
      <c r="HN467" s="520">
        <v>17.0</v>
      </c>
      <c r="HO467" s="521" t="s">
        <v>166</v>
      </c>
      <c r="HP467" s="522" t="s">
        <v>132</v>
      </c>
      <c r="HQ467" s="522" t="s">
        <v>150</v>
      </c>
      <c r="HR467" s="523"/>
      <c r="HS467" s="523" t="str">
        <f t="shared" si="4216"/>
        <v/>
      </c>
      <c r="HT467" s="523">
        <f t="shared" si="4217"/>
        <v>0</v>
      </c>
      <c r="HU467" s="524"/>
      <c r="HV467" s="523">
        <f t="shared" si="4218"/>
        <v>0</v>
      </c>
      <c r="HW467" s="524"/>
      <c r="HX467" s="523">
        <f>ADHB!HY467</f>
        <v>0</v>
      </c>
      <c r="HY467" s="523">
        <f t="shared" si="4219"/>
        <v>0</v>
      </c>
      <c r="HZ467" s="523">
        <f t="shared" si="4220"/>
        <v>0</v>
      </c>
      <c r="IA467" s="524">
        <v>0.36319999999999997</v>
      </c>
      <c r="IB467" s="525">
        <f t="shared" si="4221"/>
        <v>0</v>
      </c>
      <c r="IC467" s="526">
        <f t="shared" si="4222"/>
        <v>0</v>
      </c>
      <c r="ID467" s="527"/>
      <c r="IE467" s="520">
        <v>17.0</v>
      </c>
      <c r="IF467" s="521" t="s">
        <v>166</v>
      </c>
      <c r="IG467" s="522" t="s">
        <v>132</v>
      </c>
      <c r="IH467" s="522" t="s">
        <v>150</v>
      </c>
      <c r="II467" s="523"/>
      <c r="IJ467" s="523" t="str">
        <f t="shared" si="4223"/>
        <v/>
      </c>
      <c r="IK467" s="523">
        <f t="shared" si="4224"/>
        <v>0</v>
      </c>
      <c r="IL467" s="524"/>
      <c r="IM467" s="523">
        <f t="shared" si="4225"/>
        <v>0</v>
      </c>
      <c r="IN467" s="524"/>
      <c r="IO467" s="523">
        <f>ADHB!IP467</f>
        <v>0</v>
      </c>
      <c r="IP467" s="523">
        <f t="shared" si="4226"/>
        <v>0</v>
      </c>
      <c r="IQ467" s="523">
        <f t="shared" si="4227"/>
        <v>0</v>
      </c>
      <c r="IR467" s="524">
        <v>0.36319999999999997</v>
      </c>
      <c r="IS467" s="525">
        <f t="shared" si="4228"/>
        <v>0</v>
      </c>
      <c r="IT467" s="526">
        <f t="shared" si="4229"/>
        <v>0</v>
      </c>
      <c r="IU467" s="527"/>
      <c r="IV467" s="520">
        <v>17.0</v>
      </c>
      <c r="IW467" s="521" t="s">
        <v>166</v>
      </c>
      <c r="IX467" s="522" t="s">
        <v>132</v>
      </c>
      <c r="IY467" s="522" t="s">
        <v>150</v>
      </c>
      <c r="IZ467" s="523"/>
      <c r="JA467" s="523" t="str">
        <f t="shared" si="4230"/>
        <v/>
      </c>
      <c r="JB467" s="523">
        <f t="shared" si="4231"/>
        <v>0</v>
      </c>
      <c r="JC467" s="524"/>
      <c r="JD467" s="523">
        <f t="shared" si="4232"/>
        <v>0</v>
      </c>
      <c r="JE467" s="524"/>
      <c r="JF467" s="523">
        <f>ADHB!JG467</f>
        <v>0</v>
      </c>
      <c r="JG467" s="523">
        <f t="shared" si="4233"/>
        <v>0</v>
      </c>
      <c r="JH467" s="523">
        <f t="shared" si="4234"/>
        <v>0</v>
      </c>
      <c r="JI467" s="524">
        <v>0.36319999999999997</v>
      </c>
      <c r="JJ467" s="525">
        <f t="shared" si="4235"/>
        <v>0</v>
      </c>
      <c r="JK467" s="526">
        <f t="shared" si="4236"/>
        <v>0</v>
      </c>
      <c r="JL467" s="527"/>
      <c r="JM467" s="520">
        <v>17.0</v>
      </c>
      <c r="JN467" s="521" t="s">
        <v>166</v>
      </c>
      <c r="JO467" s="522" t="s">
        <v>132</v>
      </c>
      <c r="JP467" s="522" t="s">
        <v>150</v>
      </c>
      <c r="JQ467" s="523"/>
      <c r="JR467" s="523" t="str">
        <f t="shared" si="4237"/>
        <v/>
      </c>
      <c r="JS467" s="523">
        <f t="shared" si="4238"/>
        <v>0</v>
      </c>
      <c r="JT467" s="524"/>
      <c r="JU467" s="523">
        <f t="shared" si="4239"/>
        <v>0</v>
      </c>
      <c r="JV467" s="524"/>
      <c r="JW467" s="523" t="str">
        <f>ADHB!LF467</f>
        <v/>
      </c>
      <c r="JX467" s="523">
        <f t="shared" si="4240"/>
        <v>0</v>
      </c>
      <c r="JY467" s="523">
        <f t="shared" si="4241"/>
        <v>0</v>
      </c>
      <c r="JZ467" s="524">
        <v>0.36319999999999997</v>
      </c>
      <c r="KA467" s="525">
        <f t="shared" si="4242"/>
        <v>0</v>
      </c>
      <c r="KB467" s="526">
        <f t="shared" si="4243"/>
        <v>0</v>
      </c>
      <c r="KC467" s="527"/>
      <c r="KD467" s="520">
        <v>17.0</v>
      </c>
      <c r="KE467" s="521" t="s">
        <v>166</v>
      </c>
      <c r="KF467" s="522" t="s">
        <v>132</v>
      </c>
      <c r="KG467" s="522" t="s">
        <v>150</v>
      </c>
      <c r="KH467" s="523"/>
      <c r="KI467" s="523" t="str">
        <f t="shared" si="4244"/>
        <v/>
      </c>
      <c r="KJ467" s="523">
        <f t="shared" si="4245"/>
        <v>0</v>
      </c>
      <c r="KK467" s="524"/>
      <c r="KL467" s="523">
        <f t="shared" si="4246"/>
        <v>0</v>
      </c>
      <c r="KM467" s="524"/>
      <c r="KN467" s="523" t="str">
        <f>ADHB!LW467</f>
        <v/>
      </c>
      <c r="KO467" s="523">
        <f t="shared" si="4247"/>
        <v>0</v>
      </c>
      <c r="KP467" s="523">
        <f t="shared" si="4248"/>
        <v>0</v>
      </c>
      <c r="KQ467" s="524">
        <v>0.36319999999999997</v>
      </c>
      <c r="KR467" s="525">
        <f t="shared" si="4249"/>
        <v>0</v>
      </c>
      <c r="KS467" s="526">
        <f t="shared" si="4250"/>
        <v>0</v>
      </c>
      <c r="KT467" s="527"/>
      <c r="KU467" s="528"/>
    </row>
    <row r="468" ht="15.75" customHeight="1">
      <c r="A468" s="520">
        <v>18.0</v>
      </c>
      <c r="B468" s="521" t="s">
        <v>167</v>
      </c>
      <c r="C468" s="522" t="s">
        <v>132</v>
      </c>
      <c r="D468" s="522" t="s">
        <v>150</v>
      </c>
      <c r="E468" s="523"/>
      <c r="F468" s="523"/>
      <c r="G468" s="523">
        <f t="shared" si="4126"/>
        <v>0</v>
      </c>
      <c r="H468" s="524"/>
      <c r="I468" s="523">
        <f t="shared" si="4127"/>
        <v>0</v>
      </c>
      <c r="J468" s="524"/>
      <c r="K468" s="523">
        <f>ADHB!L468</f>
        <v>0</v>
      </c>
      <c r="L468" s="523">
        <f t="shared" si="4128"/>
        <v>0</v>
      </c>
      <c r="M468" s="523">
        <f t="shared" si="4129"/>
        <v>0</v>
      </c>
      <c r="N468" s="524">
        <v>0.36319999999999997</v>
      </c>
      <c r="O468" s="525">
        <f t="shared" si="4130"/>
        <v>0</v>
      </c>
      <c r="P468" s="526">
        <f t="shared" si="4131"/>
        <v>0</v>
      </c>
      <c r="Q468" s="527"/>
      <c r="R468" s="520">
        <v>18.0</v>
      </c>
      <c r="S468" s="521" t="s">
        <v>167</v>
      </c>
      <c r="T468" s="522" t="s">
        <v>132</v>
      </c>
      <c r="U468" s="522" t="s">
        <v>150</v>
      </c>
      <c r="V468" s="523"/>
      <c r="W468" s="523" t="str">
        <f t="shared" si="4132"/>
        <v/>
      </c>
      <c r="X468" s="523">
        <f t="shared" si="4133"/>
        <v>0</v>
      </c>
      <c r="Y468" s="524"/>
      <c r="Z468" s="523">
        <f t="shared" si="4134"/>
        <v>0</v>
      </c>
      <c r="AA468" s="524"/>
      <c r="AB468" s="523">
        <f>ADHB!AC468</f>
        <v>0</v>
      </c>
      <c r="AC468" s="523">
        <f t="shared" si="4135"/>
        <v>0</v>
      </c>
      <c r="AD468" s="523">
        <f t="shared" si="4136"/>
        <v>0</v>
      </c>
      <c r="AE468" s="524">
        <v>0.36319999999999997</v>
      </c>
      <c r="AF468" s="525">
        <f t="shared" si="4137"/>
        <v>0</v>
      </c>
      <c r="AG468" s="526">
        <f t="shared" si="4138"/>
        <v>0</v>
      </c>
      <c r="AH468" s="527"/>
      <c r="AI468" s="520">
        <v>18.0</v>
      </c>
      <c r="AJ468" s="521" t="s">
        <v>167</v>
      </c>
      <c r="AK468" s="522" t="s">
        <v>132</v>
      </c>
      <c r="AL468" s="522" t="s">
        <v>150</v>
      </c>
      <c r="AM468" s="523"/>
      <c r="AN468" s="523" t="str">
        <f t="shared" si="4139"/>
        <v/>
      </c>
      <c r="AO468" s="523">
        <f t="shared" si="4140"/>
        <v>0</v>
      </c>
      <c r="AP468" s="524"/>
      <c r="AQ468" s="523">
        <f t="shared" si="4141"/>
        <v>0</v>
      </c>
      <c r="AR468" s="524"/>
      <c r="AS468" s="523">
        <f>ADHB!AT468</f>
        <v>0</v>
      </c>
      <c r="AT468" s="523">
        <f t="shared" si="4142"/>
        <v>0</v>
      </c>
      <c r="AU468" s="523">
        <f t="shared" si="4143"/>
        <v>0</v>
      </c>
      <c r="AV468" s="524">
        <v>0.36319999999999997</v>
      </c>
      <c r="AW468" s="525">
        <f t="shared" si="4144"/>
        <v>0</v>
      </c>
      <c r="AX468" s="526">
        <f t="shared" si="4145"/>
        <v>0</v>
      </c>
      <c r="AY468" s="527"/>
      <c r="AZ468" s="520">
        <v>18.0</v>
      </c>
      <c r="BA468" s="521" t="s">
        <v>167</v>
      </c>
      <c r="BB468" s="522" t="s">
        <v>132</v>
      </c>
      <c r="BC468" s="522" t="s">
        <v>150</v>
      </c>
      <c r="BD468" s="523"/>
      <c r="BE468" s="523" t="str">
        <f t="shared" si="4146"/>
        <v/>
      </c>
      <c r="BF468" s="523">
        <f t="shared" si="4147"/>
        <v>0</v>
      </c>
      <c r="BG468" s="524"/>
      <c r="BH468" s="523">
        <f t="shared" si="4148"/>
        <v>0</v>
      </c>
      <c r="BI468" s="524"/>
      <c r="BJ468" s="523">
        <f>ADHB!BK468</f>
        <v>0</v>
      </c>
      <c r="BK468" s="523">
        <f t="shared" si="4149"/>
        <v>0</v>
      </c>
      <c r="BL468" s="523">
        <f t="shared" si="4150"/>
        <v>0</v>
      </c>
      <c r="BM468" s="524">
        <v>0.36319999999999997</v>
      </c>
      <c r="BN468" s="525">
        <f t="shared" si="4151"/>
        <v>0</v>
      </c>
      <c r="BO468" s="526">
        <f t="shared" si="4152"/>
        <v>0</v>
      </c>
      <c r="BP468" s="527"/>
      <c r="BQ468" s="520">
        <v>18.0</v>
      </c>
      <c r="BR468" s="521" t="s">
        <v>167</v>
      </c>
      <c r="BS468" s="522" t="s">
        <v>132</v>
      </c>
      <c r="BT468" s="522" t="s">
        <v>150</v>
      </c>
      <c r="BU468" s="523"/>
      <c r="BV468" s="523" t="str">
        <f t="shared" si="4153"/>
        <v/>
      </c>
      <c r="BW468" s="523">
        <f t="shared" si="4154"/>
        <v>0</v>
      </c>
      <c r="BX468" s="524"/>
      <c r="BY468" s="523">
        <f t="shared" si="4155"/>
        <v>0</v>
      </c>
      <c r="BZ468" s="524"/>
      <c r="CA468" s="523">
        <f>ADHB!CB468</f>
        <v>0</v>
      </c>
      <c r="CB468" s="523">
        <f t="shared" si="4156"/>
        <v>0</v>
      </c>
      <c r="CC468" s="523">
        <f t="shared" si="4157"/>
        <v>0</v>
      </c>
      <c r="CD468" s="524">
        <v>0.36319999999999997</v>
      </c>
      <c r="CE468" s="525">
        <f t="shared" si="4158"/>
        <v>0</v>
      </c>
      <c r="CF468" s="526">
        <f t="shared" si="4159"/>
        <v>0</v>
      </c>
      <c r="CG468" s="527"/>
      <c r="CH468" s="520">
        <v>18.0</v>
      </c>
      <c r="CI468" s="521" t="s">
        <v>167</v>
      </c>
      <c r="CJ468" s="522" t="s">
        <v>132</v>
      </c>
      <c r="CK468" s="522" t="s">
        <v>150</v>
      </c>
      <c r="CL468" s="523"/>
      <c r="CM468" s="523" t="str">
        <f t="shared" si="4160"/>
        <v/>
      </c>
      <c r="CN468" s="523">
        <f t="shared" si="4161"/>
        <v>0</v>
      </c>
      <c r="CO468" s="524"/>
      <c r="CP468" s="523">
        <f t="shared" si="4162"/>
        <v>0</v>
      </c>
      <c r="CQ468" s="524"/>
      <c r="CR468" s="523">
        <f>ADHB!CS468</f>
        <v>0</v>
      </c>
      <c r="CS468" s="523">
        <f t="shared" si="4163"/>
        <v>0</v>
      </c>
      <c r="CT468" s="523">
        <f t="shared" si="4164"/>
        <v>0</v>
      </c>
      <c r="CU468" s="524">
        <v>0.36319999999999997</v>
      </c>
      <c r="CV468" s="525">
        <f t="shared" si="4165"/>
        <v>0</v>
      </c>
      <c r="CW468" s="526">
        <f t="shared" si="4166"/>
        <v>0</v>
      </c>
      <c r="CX468" s="527"/>
      <c r="CY468" s="520">
        <v>18.0</v>
      </c>
      <c r="CZ468" s="521" t="s">
        <v>167</v>
      </c>
      <c r="DA468" s="522" t="s">
        <v>132</v>
      </c>
      <c r="DB468" s="522" t="s">
        <v>150</v>
      </c>
      <c r="DC468" s="523"/>
      <c r="DD468" s="523" t="str">
        <f t="shared" si="4167"/>
        <v/>
      </c>
      <c r="DE468" s="523">
        <f t="shared" si="4168"/>
        <v>0</v>
      </c>
      <c r="DF468" s="524"/>
      <c r="DG468" s="523">
        <f t="shared" si="4169"/>
        <v>0</v>
      </c>
      <c r="DH468" s="524"/>
      <c r="DI468" s="523">
        <f>ADHB!DJ468</f>
        <v>0</v>
      </c>
      <c r="DJ468" s="523">
        <f t="shared" si="4170"/>
        <v>0</v>
      </c>
      <c r="DK468" s="523">
        <f t="shared" si="4171"/>
        <v>0</v>
      </c>
      <c r="DL468" s="524">
        <v>0.36319999999999997</v>
      </c>
      <c r="DM468" s="525">
        <f t="shared" si="4172"/>
        <v>0</v>
      </c>
      <c r="DN468" s="526">
        <f t="shared" si="4173"/>
        <v>0</v>
      </c>
      <c r="DO468" s="527"/>
      <c r="DP468" s="520">
        <v>18.0</v>
      </c>
      <c r="DQ468" s="521" t="s">
        <v>167</v>
      </c>
      <c r="DR468" s="522" t="s">
        <v>132</v>
      </c>
      <c r="DS468" s="522" t="s">
        <v>150</v>
      </c>
      <c r="DT468" s="523"/>
      <c r="DU468" s="523" t="str">
        <f t="shared" si="4174"/>
        <v/>
      </c>
      <c r="DV468" s="523">
        <f t="shared" si="4175"/>
        <v>0</v>
      </c>
      <c r="DW468" s="524"/>
      <c r="DX468" s="523">
        <f t="shared" si="4176"/>
        <v>0</v>
      </c>
      <c r="DY468" s="524"/>
      <c r="DZ468" s="523">
        <f>ADHB!EA468</f>
        <v>0</v>
      </c>
      <c r="EA468" s="523">
        <f t="shared" si="4177"/>
        <v>0</v>
      </c>
      <c r="EB468" s="523">
        <f t="shared" si="4178"/>
        <v>0</v>
      </c>
      <c r="EC468" s="524">
        <v>0.36319999999999997</v>
      </c>
      <c r="ED468" s="525">
        <f t="shared" si="4179"/>
        <v>0</v>
      </c>
      <c r="EE468" s="526">
        <f t="shared" si="4180"/>
        <v>0</v>
      </c>
      <c r="EF468" s="527"/>
      <c r="EG468" s="520">
        <v>18.0</v>
      </c>
      <c r="EH468" s="521" t="s">
        <v>167</v>
      </c>
      <c r="EI468" s="522" t="s">
        <v>132</v>
      </c>
      <c r="EJ468" s="522" t="s">
        <v>150</v>
      </c>
      <c r="EK468" s="523"/>
      <c r="EL468" s="523" t="str">
        <f t="shared" si="4181"/>
        <v/>
      </c>
      <c r="EM468" s="523">
        <f t="shared" si="4182"/>
        <v>0</v>
      </c>
      <c r="EN468" s="524"/>
      <c r="EO468" s="523">
        <f t="shared" si="4183"/>
        <v>0</v>
      </c>
      <c r="EP468" s="524"/>
      <c r="EQ468" s="523">
        <f>ADHB!ER468</f>
        <v>0</v>
      </c>
      <c r="ER468" s="523">
        <f t="shared" si="4184"/>
        <v>0</v>
      </c>
      <c r="ES468" s="523">
        <f t="shared" si="4185"/>
        <v>0</v>
      </c>
      <c r="ET468" s="524">
        <v>0.36319999999999997</v>
      </c>
      <c r="EU468" s="525">
        <f t="shared" si="4186"/>
        <v>0</v>
      </c>
      <c r="EV468" s="526">
        <f t="shared" si="4187"/>
        <v>0</v>
      </c>
      <c r="EW468" s="527"/>
      <c r="EX468" s="520">
        <v>18.0</v>
      </c>
      <c r="EY468" s="521" t="s">
        <v>167</v>
      </c>
      <c r="EZ468" s="522" t="s">
        <v>132</v>
      </c>
      <c r="FA468" s="522" t="s">
        <v>150</v>
      </c>
      <c r="FB468" s="523"/>
      <c r="FC468" s="523" t="str">
        <f t="shared" si="4188"/>
        <v/>
      </c>
      <c r="FD468" s="523">
        <f t="shared" si="4189"/>
        <v>0</v>
      </c>
      <c r="FE468" s="524"/>
      <c r="FF468" s="523">
        <f t="shared" si="4190"/>
        <v>0</v>
      </c>
      <c r="FG468" s="524"/>
      <c r="FH468" s="523">
        <f>ADHB!FI468</f>
        <v>0</v>
      </c>
      <c r="FI468" s="523">
        <f t="shared" si="4191"/>
        <v>0</v>
      </c>
      <c r="FJ468" s="523">
        <f t="shared" si="4192"/>
        <v>0</v>
      </c>
      <c r="FK468" s="524">
        <v>0.36319999999999997</v>
      </c>
      <c r="FL468" s="525">
        <f t="shared" si="4193"/>
        <v>0</v>
      </c>
      <c r="FM468" s="526">
        <f t="shared" si="4194"/>
        <v>0</v>
      </c>
      <c r="FN468" s="527"/>
      <c r="FO468" s="520">
        <v>18.0</v>
      </c>
      <c r="FP468" s="521" t="s">
        <v>167</v>
      </c>
      <c r="FQ468" s="522" t="s">
        <v>132</v>
      </c>
      <c r="FR468" s="522" t="s">
        <v>150</v>
      </c>
      <c r="FS468" s="523"/>
      <c r="FT468" s="523" t="str">
        <f t="shared" si="4195"/>
        <v/>
      </c>
      <c r="FU468" s="523">
        <f t="shared" si="4196"/>
        <v>0</v>
      </c>
      <c r="FV468" s="524"/>
      <c r="FW468" s="523">
        <f t="shared" si="4197"/>
        <v>0</v>
      </c>
      <c r="FX468" s="524"/>
      <c r="FY468" s="523">
        <f>ADHB!FZ468</f>
        <v>0</v>
      </c>
      <c r="FZ468" s="523">
        <f t="shared" si="4198"/>
        <v>0</v>
      </c>
      <c r="GA468" s="523">
        <f t="shared" si="4199"/>
        <v>0</v>
      </c>
      <c r="GB468" s="524">
        <v>0.36319999999999997</v>
      </c>
      <c r="GC468" s="525">
        <f t="shared" si="4200"/>
        <v>0</v>
      </c>
      <c r="GD468" s="526">
        <f t="shared" si="4201"/>
        <v>0</v>
      </c>
      <c r="GE468" s="527"/>
      <c r="GF468" s="520">
        <v>18.0</v>
      </c>
      <c r="GG468" s="521" t="s">
        <v>167</v>
      </c>
      <c r="GH468" s="522" t="s">
        <v>132</v>
      </c>
      <c r="GI468" s="522" t="s">
        <v>150</v>
      </c>
      <c r="GJ468" s="523"/>
      <c r="GK468" s="523" t="str">
        <f t="shared" si="4202"/>
        <v/>
      </c>
      <c r="GL468" s="523">
        <f t="shared" si="4203"/>
        <v>0</v>
      </c>
      <c r="GM468" s="524"/>
      <c r="GN468" s="523">
        <f t="shared" si="4204"/>
        <v>0</v>
      </c>
      <c r="GO468" s="524"/>
      <c r="GP468" s="523">
        <f>ADHB!GQ468</f>
        <v>0</v>
      </c>
      <c r="GQ468" s="523">
        <f t="shared" si="4205"/>
        <v>0</v>
      </c>
      <c r="GR468" s="523">
        <f t="shared" si="4206"/>
        <v>0</v>
      </c>
      <c r="GS468" s="524">
        <v>0.36319999999999997</v>
      </c>
      <c r="GT468" s="525">
        <f t="shared" si="4207"/>
        <v>0</v>
      </c>
      <c r="GU468" s="526">
        <f t="shared" si="4208"/>
        <v>0</v>
      </c>
      <c r="GV468" s="527"/>
      <c r="GW468" s="520">
        <v>18.0</v>
      </c>
      <c r="GX468" s="521" t="s">
        <v>167</v>
      </c>
      <c r="GY468" s="522" t="s">
        <v>132</v>
      </c>
      <c r="GZ468" s="522" t="s">
        <v>150</v>
      </c>
      <c r="HA468" s="523"/>
      <c r="HB468" s="523" t="str">
        <f t="shared" si="4209"/>
        <v/>
      </c>
      <c r="HC468" s="523">
        <f t="shared" si="4210"/>
        <v>0</v>
      </c>
      <c r="HD468" s="524"/>
      <c r="HE468" s="523">
        <f t="shared" si="4211"/>
        <v>0</v>
      </c>
      <c r="HF468" s="524"/>
      <c r="HG468" s="523">
        <f>ADHB!HH468</f>
        <v>0</v>
      </c>
      <c r="HH468" s="523">
        <f t="shared" si="4212"/>
        <v>0</v>
      </c>
      <c r="HI468" s="523">
        <f t="shared" si="4213"/>
        <v>0</v>
      </c>
      <c r="HJ468" s="524">
        <v>0.36319999999999997</v>
      </c>
      <c r="HK468" s="525">
        <f t="shared" si="4214"/>
        <v>0</v>
      </c>
      <c r="HL468" s="526">
        <f t="shared" si="4215"/>
        <v>0</v>
      </c>
      <c r="HM468" s="527"/>
      <c r="HN468" s="520">
        <v>18.0</v>
      </c>
      <c r="HO468" s="521" t="s">
        <v>167</v>
      </c>
      <c r="HP468" s="522" t="s">
        <v>132</v>
      </c>
      <c r="HQ468" s="522" t="s">
        <v>150</v>
      </c>
      <c r="HR468" s="523"/>
      <c r="HS468" s="523" t="str">
        <f t="shared" si="4216"/>
        <v/>
      </c>
      <c r="HT468" s="523">
        <f t="shared" si="4217"/>
        <v>0</v>
      </c>
      <c r="HU468" s="524"/>
      <c r="HV468" s="523">
        <f t="shared" si="4218"/>
        <v>0</v>
      </c>
      <c r="HW468" s="524"/>
      <c r="HX468" s="523">
        <f>ADHB!HY468</f>
        <v>0</v>
      </c>
      <c r="HY468" s="523">
        <f t="shared" si="4219"/>
        <v>0</v>
      </c>
      <c r="HZ468" s="523">
        <f t="shared" si="4220"/>
        <v>0</v>
      </c>
      <c r="IA468" s="524">
        <v>0.36319999999999997</v>
      </c>
      <c r="IB468" s="525">
        <f t="shared" si="4221"/>
        <v>0</v>
      </c>
      <c r="IC468" s="526">
        <f t="shared" si="4222"/>
        <v>0</v>
      </c>
      <c r="ID468" s="527"/>
      <c r="IE468" s="520">
        <v>18.0</v>
      </c>
      <c r="IF468" s="521" t="s">
        <v>167</v>
      </c>
      <c r="IG468" s="522" t="s">
        <v>132</v>
      </c>
      <c r="IH468" s="522" t="s">
        <v>150</v>
      </c>
      <c r="II468" s="523"/>
      <c r="IJ468" s="523" t="str">
        <f t="shared" si="4223"/>
        <v/>
      </c>
      <c r="IK468" s="523">
        <f t="shared" si="4224"/>
        <v>0</v>
      </c>
      <c r="IL468" s="524"/>
      <c r="IM468" s="523">
        <f t="shared" si="4225"/>
        <v>0</v>
      </c>
      <c r="IN468" s="524"/>
      <c r="IO468" s="523">
        <f>ADHB!IP468</f>
        <v>0</v>
      </c>
      <c r="IP468" s="523">
        <f t="shared" si="4226"/>
        <v>0</v>
      </c>
      <c r="IQ468" s="523">
        <f t="shared" si="4227"/>
        <v>0</v>
      </c>
      <c r="IR468" s="524">
        <v>0.36319999999999997</v>
      </c>
      <c r="IS468" s="525">
        <f t="shared" si="4228"/>
        <v>0</v>
      </c>
      <c r="IT468" s="526">
        <f t="shared" si="4229"/>
        <v>0</v>
      </c>
      <c r="IU468" s="527"/>
      <c r="IV468" s="520">
        <v>18.0</v>
      </c>
      <c r="IW468" s="521" t="s">
        <v>167</v>
      </c>
      <c r="IX468" s="522" t="s">
        <v>132</v>
      </c>
      <c r="IY468" s="522" t="s">
        <v>150</v>
      </c>
      <c r="IZ468" s="523"/>
      <c r="JA468" s="523" t="str">
        <f t="shared" si="4230"/>
        <v/>
      </c>
      <c r="JB468" s="523">
        <f t="shared" si="4231"/>
        <v>0</v>
      </c>
      <c r="JC468" s="524"/>
      <c r="JD468" s="523">
        <f t="shared" si="4232"/>
        <v>0</v>
      </c>
      <c r="JE468" s="524"/>
      <c r="JF468" s="523">
        <f>ADHB!JG468</f>
        <v>0</v>
      </c>
      <c r="JG468" s="523">
        <f t="shared" si="4233"/>
        <v>0</v>
      </c>
      <c r="JH468" s="523">
        <f t="shared" si="4234"/>
        <v>0</v>
      </c>
      <c r="JI468" s="524">
        <v>0.36319999999999997</v>
      </c>
      <c r="JJ468" s="525">
        <f t="shared" si="4235"/>
        <v>0</v>
      </c>
      <c r="JK468" s="526">
        <f t="shared" si="4236"/>
        <v>0</v>
      </c>
      <c r="JL468" s="527"/>
      <c r="JM468" s="520">
        <v>18.0</v>
      </c>
      <c r="JN468" s="521" t="s">
        <v>167</v>
      </c>
      <c r="JO468" s="522" t="s">
        <v>132</v>
      </c>
      <c r="JP468" s="522" t="s">
        <v>150</v>
      </c>
      <c r="JQ468" s="523"/>
      <c r="JR468" s="523" t="str">
        <f t="shared" si="4237"/>
        <v/>
      </c>
      <c r="JS468" s="523">
        <f t="shared" si="4238"/>
        <v>0</v>
      </c>
      <c r="JT468" s="524"/>
      <c r="JU468" s="523">
        <f t="shared" si="4239"/>
        <v>0</v>
      </c>
      <c r="JV468" s="524"/>
      <c r="JW468" s="523" t="str">
        <f>ADHB!LF468</f>
        <v/>
      </c>
      <c r="JX468" s="523">
        <f t="shared" si="4240"/>
        <v>0</v>
      </c>
      <c r="JY468" s="523">
        <f t="shared" si="4241"/>
        <v>0</v>
      </c>
      <c r="JZ468" s="524">
        <v>0.36319999999999997</v>
      </c>
      <c r="KA468" s="525">
        <f t="shared" si="4242"/>
        <v>0</v>
      </c>
      <c r="KB468" s="526">
        <f t="shared" si="4243"/>
        <v>0</v>
      </c>
      <c r="KC468" s="527"/>
      <c r="KD468" s="520">
        <v>18.0</v>
      </c>
      <c r="KE468" s="521" t="s">
        <v>167</v>
      </c>
      <c r="KF468" s="522" t="s">
        <v>132</v>
      </c>
      <c r="KG468" s="522" t="s">
        <v>150</v>
      </c>
      <c r="KH468" s="523"/>
      <c r="KI468" s="523" t="str">
        <f t="shared" si="4244"/>
        <v/>
      </c>
      <c r="KJ468" s="523">
        <f t="shared" si="4245"/>
        <v>0</v>
      </c>
      <c r="KK468" s="524"/>
      <c r="KL468" s="523">
        <f t="shared" si="4246"/>
        <v>0</v>
      </c>
      <c r="KM468" s="524"/>
      <c r="KN468" s="523" t="str">
        <f>ADHB!LW468</f>
        <v/>
      </c>
      <c r="KO468" s="523">
        <f t="shared" si="4247"/>
        <v>0</v>
      </c>
      <c r="KP468" s="523">
        <f t="shared" si="4248"/>
        <v>0</v>
      </c>
      <c r="KQ468" s="524">
        <v>0.36319999999999997</v>
      </c>
      <c r="KR468" s="525">
        <f t="shared" si="4249"/>
        <v>0</v>
      </c>
      <c r="KS468" s="526">
        <f t="shared" si="4250"/>
        <v>0</v>
      </c>
      <c r="KT468" s="527"/>
      <c r="KU468" s="528"/>
    </row>
    <row r="469" ht="15.75" customHeight="1">
      <c r="A469" s="520">
        <v>19.0</v>
      </c>
      <c r="B469" s="521" t="s">
        <v>168</v>
      </c>
      <c r="C469" s="522" t="s">
        <v>132</v>
      </c>
      <c r="D469" s="522" t="s">
        <v>150</v>
      </c>
      <c r="E469" s="523"/>
      <c r="F469" s="523"/>
      <c r="G469" s="523">
        <f t="shared" si="4126"/>
        <v>0</v>
      </c>
      <c r="H469" s="524"/>
      <c r="I469" s="523">
        <f t="shared" si="4127"/>
        <v>0</v>
      </c>
      <c r="J469" s="524"/>
      <c r="K469" s="523">
        <f>ADHB!L469</f>
        <v>0</v>
      </c>
      <c r="L469" s="523">
        <f t="shared" si="4128"/>
        <v>0</v>
      </c>
      <c r="M469" s="523">
        <f t="shared" si="4129"/>
        <v>0</v>
      </c>
      <c r="N469" s="524">
        <v>0.36319999999999997</v>
      </c>
      <c r="O469" s="525">
        <f t="shared" si="4130"/>
        <v>0</v>
      </c>
      <c r="P469" s="526">
        <f t="shared" si="4131"/>
        <v>0</v>
      </c>
      <c r="Q469" s="527"/>
      <c r="R469" s="520">
        <v>19.0</v>
      </c>
      <c r="S469" s="521" t="s">
        <v>168</v>
      </c>
      <c r="T469" s="522" t="s">
        <v>132</v>
      </c>
      <c r="U469" s="522" t="s">
        <v>150</v>
      </c>
      <c r="V469" s="523"/>
      <c r="W469" s="523" t="str">
        <f t="shared" si="4132"/>
        <v/>
      </c>
      <c r="X469" s="523">
        <f t="shared" si="4133"/>
        <v>0</v>
      </c>
      <c r="Y469" s="524"/>
      <c r="Z469" s="523">
        <f t="shared" si="4134"/>
        <v>0</v>
      </c>
      <c r="AA469" s="524"/>
      <c r="AB469" s="523">
        <f>ADHB!AC469</f>
        <v>0</v>
      </c>
      <c r="AC469" s="523">
        <f t="shared" si="4135"/>
        <v>0</v>
      </c>
      <c r="AD469" s="523">
        <f t="shared" si="4136"/>
        <v>0</v>
      </c>
      <c r="AE469" s="524">
        <v>0.36319999999999997</v>
      </c>
      <c r="AF469" s="525">
        <f t="shared" si="4137"/>
        <v>0</v>
      </c>
      <c r="AG469" s="526">
        <f t="shared" si="4138"/>
        <v>0</v>
      </c>
      <c r="AH469" s="527"/>
      <c r="AI469" s="520">
        <v>19.0</v>
      </c>
      <c r="AJ469" s="521" t="s">
        <v>168</v>
      </c>
      <c r="AK469" s="522" t="s">
        <v>132</v>
      </c>
      <c r="AL469" s="522" t="s">
        <v>150</v>
      </c>
      <c r="AM469" s="523"/>
      <c r="AN469" s="523" t="str">
        <f t="shared" si="4139"/>
        <v/>
      </c>
      <c r="AO469" s="523">
        <f t="shared" si="4140"/>
        <v>0</v>
      </c>
      <c r="AP469" s="524"/>
      <c r="AQ469" s="523">
        <f t="shared" si="4141"/>
        <v>0</v>
      </c>
      <c r="AR469" s="524"/>
      <c r="AS469" s="523">
        <f>ADHB!AT469</f>
        <v>0</v>
      </c>
      <c r="AT469" s="523">
        <f t="shared" si="4142"/>
        <v>0</v>
      </c>
      <c r="AU469" s="523">
        <f t="shared" si="4143"/>
        <v>0</v>
      </c>
      <c r="AV469" s="524">
        <v>0.36319999999999997</v>
      </c>
      <c r="AW469" s="525">
        <f t="shared" si="4144"/>
        <v>0</v>
      </c>
      <c r="AX469" s="526">
        <f t="shared" si="4145"/>
        <v>0</v>
      </c>
      <c r="AY469" s="527"/>
      <c r="AZ469" s="520">
        <v>19.0</v>
      </c>
      <c r="BA469" s="521" t="s">
        <v>168</v>
      </c>
      <c r="BB469" s="522" t="s">
        <v>132</v>
      </c>
      <c r="BC469" s="522" t="s">
        <v>150</v>
      </c>
      <c r="BD469" s="523"/>
      <c r="BE469" s="523" t="str">
        <f t="shared" si="4146"/>
        <v/>
      </c>
      <c r="BF469" s="523">
        <f t="shared" si="4147"/>
        <v>0</v>
      </c>
      <c r="BG469" s="524"/>
      <c r="BH469" s="523">
        <f t="shared" si="4148"/>
        <v>0</v>
      </c>
      <c r="BI469" s="524"/>
      <c r="BJ469" s="523">
        <f>ADHB!BK469</f>
        <v>0</v>
      </c>
      <c r="BK469" s="523">
        <f t="shared" si="4149"/>
        <v>0</v>
      </c>
      <c r="BL469" s="523">
        <f t="shared" si="4150"/>
        <v>0</v>
      </c>
      <c r="BM469" s="524">
        <v>0.36319999999999997</v>
      </c>
      <c r="BN469" s="525">
        <f t="shared" si="4151"/>
        <v>0</v>
      </c>
      <c r="BO469" s="526">
        <f t="shared" si="4152"/>
        <v>0</v>
      </c>
      <c r="BP469" s="527"/>
      <c r="BQ469" s="520">
        <v>19.0</v>
      </c>
      <c r="BR469" s="521" t="s">
        <v>168</v>
      </c>
      <c r="BS469" s="522" t="s">
        <v>132</v>
      </c>
      <c r="BT469" s="522" t="s">
        <v>150</v>
      </c>
      <c r="BU469" s="523"/>
      <c r="BV469" s="523" t="str">
        <f t="shared" si="4153"/>
        <v/>
      </c>
      <c r="BW469" s="523">
        <f t="shared" si="4154"/>
        <v>0</v>
      </c>
      <c r="BX469" s="524"/>
      <c r="BY469" s="523">
        <f t="shared" si="4155"/>
        <v>0</v>
      </c>
      <c r="BZ469" s="524"/>
      <c r="CA469" s="523">
        <f>ADHB!CB469</f>
        <v>0</v>
      </c>
      <c r="CB469" s="523">
        <f t="shared" si="4156"/>
        <v>0</v>
      </c>
      <c r="CC469" s="523">
        <f t="shared" si="4157"/>
        <v>0</v>
      </c>
      <c r="CD469" s="524">
        <v>0.36319999999999997</v>
      </c>
      <c r="CE469" s="525">
        <f t="shared" si="4158"/>
        <v>0</v>
      </c>
      <c r="CF469" s="526">
        <f t="shared" si="4159"/>
        <v>0</v>
      </c>
      <c r="CG469" s="527"/>
      <c r="CH469" s="520">
        <v>19.0</v>
      </c>
      <c r="CI469" s="521" t="s">
        <v>168</v>
      </c>
      <c r="CJ469" s="522" t="s">
        <v>132</v>
      </c>
      <c r="CK469" s="522" t="s">
        <v>150</v>
      </c>
      <c r="CL469" s="523"/>
      <c r="CM469" s="523" t="str">
        <f t="shared" si="4160"/>
        <v/>
      </c>
      <c r="CN469" s="523">
        <f t="shared" si="4161"/>
        <v>0</v>
      </c>
      <c r="CO469" s="524"/>
      <c r="CP469" s="523">
        <f t="shared" si="4162"/>
        <v>0</v>
      </c>
      <c r="CQ469" s="524"/>
      <c r="CR469" s="523">
        <f>ADHB!CS469</f>
        <v>0</v>
      </c>
      <c r="CS469" s="523">
        <f t="shared" si="4163"/>
        <v>0</v>
      </c>
      <c r="CT469" s="523">
        <f t="shared" si="4164"/>
        <v>0</v>
      </c>
      <c r="CU469" s="524">
        <v>0.36319999999999997</v>
      </c>
      <c r="CV469" s="525">
        <f t="shared" si="4165"/>
        <v>0</v>
      </c>
      <c r="CW469" s="526">
        <f t="shared" si="4166"/>
        <v>0</v>
      </c>
      <c r="CX469" s="527"/>
      <c r="CY469" s="520">
        <v>19.0</v>
      </c>
      <c r="CZ469" s="521" t="s">
        <v>168</v>
      </c>
      <c r="DA469" s="522" t="s">
        <v>132</v>
      </c>
      <c r="DB469" s="522" t="s">
        <v>150</v>
      </c>
      <c r="DC469" s="523"/>
      <c r="DD469" s="523" t="str">
        <f t="shared" si="4167"/>
        <v/>
      </c>
      <c r="DE469" s="523">
        <f t="shared" si="4168"/>
        <v>0</v>
      </c>
      <c r="DF469" s="524"/>
      <c r="DG469" s="523">
        <f t="shared" si="4169"/>
        <v>0</v>
      </c>
      <c r="DH469" s="524"/>
      <c r="DI469" s="523">
        <f>ADHB!DJ469</f>
        <v>0</v>
      </c>
      <c r="DJ469" s="523">
        <f t="shared" si="4170"/>
        <v>0</v>
      </c>
      <c r="DK469" s="523">
        <f t="shared" si="4171"/>
        <v>0</v>
      </c>
      <c r="DL469" s="524">
        <v>0.36319999999999997</v>
      </c>
      <c r="DM469" s="525">
        <f t="shared" si="4172"/>
        <v>0</v>
      </c>
      <c r="DN469" s="526">
        <f t="shared" si="4173"/>
        <v>0</v>
      </c>
      <c r="DO469" s="527"/>
      <c r="DP469" s="520">
        <v>19.0</v>
      </c>
      <c r="DQ469" s="521" t="s">
        <v>168</v>
      </c>
      <c r="DR469" s="522" t="s">
        <v>132</v>
      </c>
      <c r="DS469" s="522" t="s">
        <v>150</v>
      </c>
      <c r="DT469" s="523"/>
      <c r="DU469" s="523" t="str">
        <f t="shared" si="4174"/>
        <v/>
      </c>
      <c r="DV469" s="523">
        <f t="shared" si="4175"/>
        <v>0</v>
      </c>
      <c r="DW469" s="524"/>
      <c r="DX469" s="523">
        <f t="shared" si="4176"/>
        <v>0</v>
      </c>
      <c r="DY469" s="524"/>
      <c r="DZ469" s="523">
        <f>ADHB!EA469</f>
        <v>0</v>
      </c>
      <c r="EA469" s="523">
        <f t="shared" si="4177"/>
        <v>0</v>
      </c>
      <c r="EB469" s="523">
        <f t="shared" si="4178"/>
        <v>0</v>
      </c>
      <c r="EC469" s="524">
        <v>0.36319999999999997</v>
      </c>
      <c r="ED469" s="525">
        <f t="shared" si="4179"/>
        <v>0</v>
      </c>
      <c r="EE469" s="526">
        <f t="shared" si="4180"/>
        <v>0</v>
      </c>
      <c r="EF469" s="527"/>
      <c r="EG469" s="520">
        <v>19.0</v>
      </c>
      <c r="EH469" s="521" t="s">
        <v>168</v>
      </c>
      <c r="EI469" s="522" t="s">
        <v>132</v>
      </c>
      <c r="EJ469" s="522" t="s">
        <v>150</v>
      </c>
      <c r="EK469" s="523"/>
      <c r="EL469" s="523" t="str">
        <f t="shared" si="4181"/>
        <v/>
      </c>
      <c r="EM469" s="523">
        <f t="shared" si="4182"/>
        <v>0</v>
      </c>
      <c r="EN469" s="524"/>
      <c r="EO469" s="523">
        <f t="shared" si="4183"/>
        <v>0</v>
      </c>
      <c r="EP469" s="524"/>
      <c r="EQ469" s="523">
        <f>ADHB!ER469</f>
        <v>0</v>
      </c>
      <c r="ER469" s="523">
        <f t="shared" si="4184"/>
        <v>0</v>
      </c>
      <c r="ES469" s="523">
        <f t="shared" si="4185"/>
        <v>0</v>
      </c>
      <c r="ET469" s="524">
        <v>0.36319999999999997</v>
      </c>
      <c r="EU469" s="525">
        <f t="shared" si="4186"/>
        <v>0</v>
      </c>
      <c r="EV469" s="526">
        <f t="shared" si="4187"/>
        <v>0</v>
      </c>
      <c r="EW469" s="527"/>
      <c r="EX469" s="520">
        <v>19.0</v>
      </c>
      <c r="EY469" s="521" t="s">
        <v>168</v>
      </c>
      <c r="EZ469" s="522" t="s">
        <v>132</v>
      </c>
      <c r="FA469" s="522" t="s">
        <v>150</v>
      </c>
      <c r="FB469" s="523"/>
      <c r="FC469" s="523" t="str">
        <f t="shared" si="4188"/>
        <v/>
      </c>
      <c r="FD469" s="523">
        <f t="shared" si="4189"/>
        <v>0</v>
      </c>
      <c r="FE469" s="524"/>
      <c r="FF469" s="523">
        <f t="shared" si="4190"/>
        <v>0</v>
      </c>
      <c r="FG469" s="524"/>
      <c r="FH469" s="523">
        <f>ADHB!FI469</f>
        <v>0</v>
      </c>
      <c r="FI469" s="523">
        <f t="shared" si="4191"/>
        <v>0</v>
      </c>
      <c r="FJ469" s="523">
        <f t="shared" si="4192"/>
        <v>0</v>
      </c>
      <c r="FK469" s="524">
        <v>0.36319999999999997</v>
      </c>
      <c r="FL469" s="525">
        <f t="shared" si="4193"/>
        <v>0</v>
      </c>
      <c r="FM469" s="526">
        <f t="shared" si="4194"/>
        <v>0</v>
      </c>
      <c r="FN469" s="527"/>
      <c r="FO469" s="520">
        <v>19.0</v>
      </c>
      <c r="FP469" s="521" t="s">
        <v>168</v>
      </c>
      <c r="FQ469" s="522" t="s">
        <v>132</v>
      </c>
      <c r="FR469" s="522" t="s">
        <v>150</v>
      </c>
      <c r="FS469" s="523"/>
      <c r="FT469" s="523" t="str">
        <f t="shared" si="4195"/>
        <v/>
      </c>
      <c r="FU469" s="523">
        <f t="shared" si="4196"/>
        <v>0</v>
      </c>
      <c r="FV469" s="524"/>
      <c r="FW469" s="523">
        <f t="shared" si="4197"/>
        <v>0</v>
      </c>
      <c r="FX469" s="524"/>
      <c r="FY469" s="523">
        <f>ADHB!FZ469</f>
        <v>0</v>
      </c>
      <c r="FZ469" s="523">
        <f t="shared" si="4198"/>
        <v>0</v>
      </c>
      <c r="GA469" s="523">
        <f t="shared" si="4199"/>
        <v>0</v>
      </c>
      <c r="GB469" s="524">
        <v>0.36319999999999997</v>
      </c>
      <c r="GC469" s="525">
        <f t="shared" si="4200"/>
        <v>0</v>
      </c>
      <c r="GD469" s="526">
        <f t="shared" si="4201"/>
        <v>0</v>
      </c>
      <c r="GE469" s="527"/>
      <c r="GF469" s="520">
        <v>19.0</v>
      </c>
      <c r="GG469" s="521" t="s">
        <v>168</v>
      </c>
      <c r="GH469" s="522" t="s">
        <v>132</v>
      </c>
      <c r="GI469" s="522" t="s">
        <v>150</v>
      </c>
      <c r="GJ469" s="523"/>
      <c r="GK469" s="523" t="str">
        <f t="shared" si="4202"/>
        <v/>
      </c>
      <c r="GL469" s="523">
        <f t="shared" si="4203"/>
        <v>0</v>
      </c>
      <c r="GM469" s="524"/>
      <c r="GN469" s="523">
        <f t="shared" si="4204"/>
        <v>0</v>
      </c>
      <c r="GO469" s="524"/>
      <c r="GP469" s="523">
        <f>ADHB!GQ469</f>
        <v>0</v>
      </c>
      <c r="GQ469" s="523">
        <f t="shared" si="4205"/>
        <v>0</v>
      </c>
      <c r="GR469" s="523">
        <f t="shared" si="4206"/>
        <v>0</v>
      </c>
      <c r="GS469" s="524">
        <v>0.36319999999999997</v>
      </c>
      <c r="GT469" s="525">
        <f t="shared" si="4207"/>
        <v>0</v>
      </c>
      <c r="GU469" s="526">
        <f t="shared" si="4208"/>
        <v>0</v>
      </c>
      <c r="GV469" s="527"/>
      <c r="GW469" s="520">
        <v>19.0</v>
      </c>
      <c r="GX469" s="521" t="s">
        <v>168</v>
      </c>
      <c r="GY469" s="522" t="s">
        <v>132</v>
      </c>
      <c r="GZ469" s="522" t="s">
        <v>150</v>
      </c>
      <c r="HA469" s="523"/>
      <c r="HB469" s="523" t="str">
        <f t="shared" si="4209"/>
        <v/>
      </c>
      <c r="HC469" s="523">
        <f t="shared" si="4210"/>
        <v>0</v>
      </c>
      <c r="HD469" s="524"/>
      <c r="HE469" s="523">
        <f t="shared" si="4211"/>
        <v>0</v>
      </c>
      <c r="HF469" s="524"/>
      <c r="HG469" s="523">
        <f>ADHB!HH469</f>
        <v>0</v>
      </c>
      <c r="HH469" s="523">
        <f t="shared" si="4212"/>
        <v>0</v>
      </c>
      <c r="HI469" s="523">
        <f t="shared" si="4213"/>
        <v>0</v>
      </c>
      <c r="HJ469" s="524">
        <v>0.36319999999999997</v>
      </c>
      <c r="HK469" s="525">
        <f t="shared" si="4214"/>
        <v>0</v>
      </c>
      <c r="HL469" s="526">
        <f t="shared" si="4215"/>
        <v>0</v>
      </c>
      <c r="HM469" s="527"/>
      <c r="HN469" s="520">
        <v>19.0</v>
      </c>
      <c r="HO469" s="521" t="s">
        <v>168</v>
      </c>
      <c r="HP469" s="522" t="s">
        <v>132</v>
      </c>
      <c r="HQ469" s="522" t="s">
        <v>150</v>
      </c>
      <c r="HR469" s="523"/>
      <c r="HS469" s="523" t="str">
        <f t="shared" si="4216"/>
        <v/>
      </c>
      <c r="HT469" s="523">
        <f t="shared" si="4217"/>
        <v>0</v>
      </c>
      <c r="HU469" s="524"/>
      <c r="HV469" s="523">
        <f t="shared" si="4218"/>
        <v>0</v>
      </c>
      <c r="HW469" s="524"/>
      <c r="HX469" s="523">
        <f>ADHB!HY469</f>
        <v>0</v>
      </c>
      <c r="HY469" s="523">
        <f t="shared" si="4219"/>
        <v>0</v>
      </c>
      <c r="HZ469" s="523">
        <f t="shared" si="4220"/>
        <v>0</v>
      </c>
      <c r="IA469" s="524">
        <v>0.36319999999999997</v>
      </c>
      <c r="IB469" s="525">
        <f t="shared" si="4221"/>
        <v>0</v>
      </c>
      <c r="IC469" s="526">
        <f t="shared" si="4222"/>
        <v>0</v>
      </c>
      <c r="ID469" s="527"/>
      <c r="IE469" s="520">
        <v>19.0</v>
      </c>
      <c r="IF469" s="521" t="s">
        <v>168</v>
      </c>
      <c r="IG469" s="522" t="s">
        <v>132</v>
      </c>
      <c r="IH469" s="522" t="s">
        <v>150</v>
      </c>
      <c r="II469" s="523"/>
      <c r="IJ469" s="523" t="str">
        <f t="shared" si="4223"/>
        <v/>
      </c>
      <c r="IK469" s="523">
        <f t="shared" si="4224"/>
        <v>0</v>
      </c>
      <c r="IL469" s="524"/>
      <c r="IM469" s="523">
        <f t="shared" si="4225"/>
        <v>0</v>
      </c>
      <c r="IN469" s="524"/>
      <c r="IO469" s="523">
        <f>ADHB!IP469</f>
        <v>0</v>
      </c>
      <c r="IP469" s="523">
        <f t="shared" si="4226"/>
        <v>0</v>
      </c>
      <c r="IQ469" s="523">
        <f t="shared" si="4227"/>
        <v>0</v>
      </c>
      <c r="IR469" s="524">
        <v>0.36319999999999997</v>
      </c>
      <c r="IS469" s="525">
        <f t="shared" si="4228"/>
        <v>0</v>
      </c>
      <c r="IT469" s="526">
        <f t="shared" si="4229"/>
        <v>0</v>
      </c>
      <c r="IU469" s="527"/>
      <c r="IV469" s="520">
        <v>19.0</v>
      </c>
      <c r="IW469" s="521" t="s">
        <v>168</v>
      </c>
      <c r="IX469" s="522" t="s">
        <v>132</v>
      </c>
      <c r="IY469" s="522" t="s">
        <v>150</v>
      </c>
      <c r="IZ469" s="523"/>
      <c r="JA469" s="523" t="str">
        <f t="shared" si="4230"/>
        <v/>
      </c>
      <c r="JB469" s="523">
        <f t="shared" si="4231"/>
        <v>0</v>
      </c>
      <c r="JC469" s="524"/>
      <c r="JD469" s="523">
        <f t="shared" si="4232"/>
        <v>0</v>
      </c>
      <c r="JE469" s="524"/>
      <c r="JF469" s="523">
        <f>ADHB!JG469</f>
        <v>0</v>
      </c>
      <c r="JG469" s="523">
        <f t="shared" si="4233"/>
        <v>0</v>
      </c>
      <c r="JH469" s="523">
        <f t="shared" si="4234"/>
        <v>0</v>
      </c>
      <c r="JI469" s="524">
        <v>0.36319999999999997</v>
      </c>
      <c r="JJ469" s="525">
        <f t="shared" si="4235"/>
        <v>0</v>
      </c>
      <c r="JK469" s="526">
        <f t="shared" si="4236"/>
        <v>0</v>
      </c>
      <c r="JL469" s="527"/>
      <c r="JM469" s="520">
        <v>19.0</v>
      </c>
      <c r="JN469" s="521" t="s">
        <v>168</v>
      </c>
      <c r="JO469" s="522" t="s">
        <v>132</v>
      </c>
      <c r="JP469" s="522" t="s">
        <v>150</v>
      </c>
      <c r="JQ469" s="523"/>
      <c r="JR469" s="523" t="str">
        <f t="shared" si="4237"/>
        <v/>
      </c>
      <c r="JS469" s="523">
        <f t="shared" si="4238"/>
        <v>0</v>
      </c>
      <c r="JT469" s="524"/>
      <c r="JU469" s="523">
        <f t="shared" si="4239"/>
        <v>0</v>
      </c>
      <c r="JV469" s="524"/>
      <c r="JW469" s="523" t="str">
        <f>ADHB!LF469</f>
        <v/>
      </c>
      <c r="JX469" s="523">
        <f t="shared" si="4240"/>
        <v>0</v>
      </c>
      <c r="JY469" s="523">
        <f t="shared" si="4241"/>
        <v>0</v>
      </c>
      <c r="JZ469" s="524">
        <v>0.36319999999999997</v>
      </c>
      <c r="KA469" s="525">
        <f t="shared" si="4242"/>
        <v>0</v>
      </c>
      <c r="KB469" s="526">
        <f t="shared" si="4243"/>
        <v>0</v>
      </c>
      <c r="KC469" s="527"/>
      <c r="KD469" s="520">
        <v>19.0</v>
      </c>
      <c r="KE469" s="521" t="s">
        <v>168</v>
      </c>
      <c r="KF469" s="522" t="s">
        <v>132</v>
      </c>
      <c r="KG469" s="522" t="s">
        <v>150</v>
      </c>
      <c r="KH469" s="523"/>
      <c r="KI469" s="523" t="str">
        <f t="shared" si="4244"/>
        <v/>
      </c>
      <c r="KJ469" s="523">
        <f t="shared" si="4245"/>
        <v>0</v>
      </c>
      <c r="KK469" s="524"/>
      <c r="KL469" s="523">
        <f t="shared" si="4246"/>
        <v>0</v>
      </c>
      <c r="KM469" s="524"/>
      <c r="KN469" s="523" t="str">
        <f>ADHB!LW469</f>
        <v/>
      </c>
      <c r="KO469" s="523">
        <f t="shared" si="4247"/>
        <v>0</v>
      </c>
      <c r="KP469" s="523">
        <f t="shared" si="4248"/>
        <v>0</v>
      </c>
      <c r="KQ469" s="524">
        <v>0.36319999999999997</v>
      </c>
      <c r="KR469" s="525">
        <f t="shared" si="4249"/>
        <v>0</v>
      </c>
      <c r="KS469" s="526">
        <f t="shared" si="4250"/>
        <v>0</v>
      </c>
      <c r="KT469" s="527"/>
      <c r="KU469" s="528"/>
    </row>
    <row r="470" ht="15.75" customHeight="1">
      <c r="A470" s="520">
        <v>20.0</v>
      </c>
      <c r="B470" s="521" t="s">
        <v>169</v>
      </c>
      <c r="C470" s="522" t="s">
        <v>132</v>
      </c>
      <c r="D470" s="522" t="s">
        <v>150</v>
      </c>
      <c r="E470" s="523"/>
      <c r="F470" s="523"/>
      <c r="G470" s="523">
        <f t="shared" si="4126"/>
        <v>0</v>
      </c>
      <c r="H470" s="524"/>
      <c r="I470" s="523">
        <f t="shared" si="4127"/>
        <v>0</v>
      </c>
      <c r="J470" s="524"/>
      <c r="K470" s="523">
        <f>ADHB!L470</f>
        <v>0</v>
      </c>
      <c r="L470" s="523">
        <f t="shared" si="4128"/>
        <v>0</v>
      </c>
      <c r="M470" s="523">
        <f t="shared" si="4129"/>
        <v>0</v>
      </c>
      <c r="N470" s="524">
        <v>0.36319999999999997</v>
      </c>
      <c r="O470" s="525">
        <f t="shared" si="4130"/>
        <v>0</v>
      </c>
      <c r="P470" s="526">
        <f t="shared" si="4131"/>
        <v>0</v>
      </c>
      <c r="Q470" s="527"/>
      <c r="R470" s="520">
        <v>20.0</v>
      </c>
      <c r="S470" s="521" t="s">
        <v>169</v>
      </c>
      <c r="T470" s="522" t="s">
        <v>132</v>
      </c>
      <c r="U470" s="522" t="s">
        <v>150</v>
      </c>
      <c r="V470" s="523"/>
      <c r="W470" s="523" t="str">
        <f t="shared" si="4132"/>
        <v/>
      </c>
      <c r="X470" s="523">
        <f t="shared" si="4133"/>
        <v>0</v>
      </c>
      <c r="Y470" s="524"/>
      <c r="Z470" s="523">
        <f t="shared" si="4134"/>
        <v>0</v>
      </c>
      <c r="AA470" s="524"/>
      <c r="AB470" s="523">
        <f>ADHB!AC470</f>
        <v>0</v>
      </c>
      <c r="AC470" s="523">
        <f t="shared" si="4135"/>
        <v>0</v>
      </c>
      <c r="AD470" s="523">
        <f t="shared" si="4136"/>
        <v>0</v>
      </c>
      <c r="AE470" s="524">
        <v>0.36319999999999997</v>
      </c>
      <c r="AF470" s="525">
        <f t="shared" si="4137"/>
        <v>0</v>
      </c>
      <c r="AG470" s="526">
        <f t="shared" si="4138"/>
        <v>0</v>
      </c>
      <c r="AH470" s="527"/>
      <c r="AI470" s="520">
        <v>20.0</v>
      </c>
      <c r="AJ470" s="521" t="s">
        <v>169</v>
      </c>
      <c r="AK470" s="522" t="s">
        <v>132</v>
      </c>
      <c r="AL470" s="522" t="s">
        <v>150</v>
      </c>
      <c r="AM470" s="523"/>
      <c r="AN470" s="523" t="str">
        <f t="shared" si="4139"/>
        <v/>
      </c>
      <c r="AO470" s="523">
        <f t="shared" si="4140"/>
        <v>0</v>
      </c>
      <c r="AP470" s="524"/>
      <c r="AQ470" s="523">
        <f t="shared" si="4141"/>
        <v>0</v>
      </c>
      <c r="AR470" s="524"/>
      <c r="AS470" s="523">
        <f>ADHB!AT470</f>
        <v>0</v>
      </c>
      <c r="AT470" s="523">
        <f t="shared" si="4142"/>
        <v>0</v>
      </c>
      <c r="AU470" s="523">
        <f t="shared" si="4143"/>
        <v>0</v>
      </c>
      <c r="AV470" s="524">
        <v>0.36319999999999997</v>
      </c>
      <c r="AW470" s="525">
        <f t="shared" si="4144"/>
        <v>0</v>
      </c>
      <c r="AX470" s="526">
        <f t="shared" si="4145"/>
        <v>0</v>
      </c>
      <c r="AY470" s="527"/>
      <c r="AZ470" s="520">
        <v>20.0</v>
      </c>
      <c r="BA470" s="521" t="s">
        <v>169</v>
      </c>
      <c r="BB470" s="522" t="s">
        <v>132</v>
      </c>
      <c r="BC470" s="522" t="s">
        <v>150</v>
      </c>
      <c r="BD470" s="523"/>
      <c r="BE470" s="523" t="str">
        <f t="shared" si="4146"/>
        <v/>
      </c>
      <c r="BF470" s="523">
        <f t="shared" si="4147"/>
        <v>0</v>
      </c>
      <c r="BG470" s="524"/>
      <c r="BH470" s="523">
        <f t="shared" si="4148"/>
        <v>0</v>
      </c>
      <c r="BI470" s="524"/>
      <c r="BJ470" s="523">
        <f>ADHB!BK470</f>
        <v>0</v>
      </c>
      <c r="BK470" s="523">
        <f t="shared" si="4149"/>
        <v>0</v>
      </c>
      <c r="BL470" s="523">
        <f t="shared" si="4150"/>
        <v>0</v>
      </c>
      <c r="BM470" s="524">
        <v>0.36319999999999997</v>
      </c>
      <c r="BN470" s="525">
        <f t="shared" si="4151"/>
        <v>0</v>
      </c>
      <c r="BO470" s="526">
        <f t="shared" si="4152"/>
        <v>0</v>
      </c>
      <c r="BP470" s="527"/>
      <c r="BQ470" s="520">
        <v>20.0</v>
      </c>
      <c r="BR470" s="521" t="s">
        <v>169</v>
      </c>
      <c r="BS470" s="522" t="s">
        <v>132</v>
      </c>
      <c r="BT470" s="522" t="s">
        <v>150</v>
      </c>
      <c r="BU470" s="523"/>
      <c r="BV470" s="523" t="str">
        <f t="shared" si="4153"/>
        <v/>
      </c>
      <c r="BW470" s="523">
        <f t="shared" si="4154"/>
        <v>0</v>
      </c>
      <c r="BX470" s="524"/>
      <c r="BY470" s="523">
        <f t="shared" si="4155"/>
        <v>0</v>
      </c>
      <c r="BZ470" s="524"/>
      <c r="CA470" s="523">
        <f>ADHB!CB470</f>
        <v>0</v>
      </c>
      <c r="CB470" s="523">
        <f t="shared" si="4156"/>
        <v>0</v>
      </c>
      <c r="CC470" s="523">
        <f t="shared" si="4157"/>
        <v>0</v>
      </c>
      <c r="CD470" s="524">
        <v>0.36319999999999997</v>
      </c>
      <c r="CE470" s="525">
        <f t="shared" si="4158"/>
        <v>0</v>
      </c>
      <c r="CF470" s="526">
        <f t="shared" si="4159"/>
        <v>0</v>
      </c>
      <c r="CG470" s="527"/>
      <c r="CH470" s="520">
        <v>20.0</v>
      </c>
      <c r="CI470" s="521" t="s">
        <v>169</v>
      </c>
      <c r="CJ470" s="522" t="s">
        <v>132</v>
      </c>
      <c r="CK470" s="522" t="s">
        <v>150</v>
      </c>
      <c r="CL470" s="523"/>
      <c r="CM470" s="523" t="str">
        <f t="shared" si="4160"/>
        <v/>
      </c>
      <c r="CN470" s="523">
        <f t="shared" si="4161"/>
        <v>0</v>
      </c>
      <c r="CO470" s="524"/>
      <c r="CP470" s="523">
        <f t="shared" si="4162"/>
        <v>0</v>
      </c>
      <c r="CQ470" s="524"/>
      <c r="CR470" s="523">
        <f>ADHB!CS470</f>
        <v>0</v>
      </c>
      <c r="CS470" s="523">
        <f t="shared" si="4163"/>
        <v>0</v>
      </c>
      <c r="CT470" s="523">
        <f t="shared" si="4164"/>
        <v>0</v>
      </c>
      <c r="CU470" s="524">
        <v>0.36319999999999997</v>
      </c>
      <c r="CV470" s="525">
        <f t="shared" si="4165"/>
        <v>0</v>
      </c>
      <c r="CW470" s="526">
        <f t="shared" si="4166"/>
        <v>0</v>
      </c>
      <c r="CX470" s="527"/>
      <c r="CY470" s="520">
        <v>20.0</v>
      </c>
      <c r="CZ470" s="521" t="s">
        <v>169</v>
      </c>
      <c r="DA470" s="522" t="s">
        <v>132</v>
      </c>
      <c r="DB470" s="522" t="s">
        <v>150</v>
      </c>
      <c r="DC470" s="523"/>
      <c r="DD470" s="523" t="str">
        <f t="shared" si="4167"/>
        <v/>
      </c>
      <c r="DE470" s="523">
        <f t="shared" si="4168"/>
        <v>0</v>
      </c>
      <c r="DF470" s="524"/>
      <c r="DG470" s="523">
        <f t="shared" si="4169"/>
        <v>0</v>
      </c>
      <c r="DH470" s="524"/>
      <c r="DI470" s="523">
        <f>ADHB!DJ470</f>
        <v>0</v>
      </c>
      <c r="DJ470" s="523">
        <f t="shared" si="4170"/>
        <v>0</v>
      </c>
      <c r="DK470" s="523">
        <f t="shared" si="4171"/>
        <v>0</v>
      </c>
      <c r="DL470" s="524">
        <v>0.36319999999999997</v>
      </c>
      <c r="DM470" s="525">
        <f t="shared" si="4172"/>
        <v>0</v>
      </c>
      <c r="DN470" s="526">
        <f t="shared" si="4173"/>
        <v>0</v>
      </c>
      <c r="DO470" s="527"/>
      <c r="DP470" s="520">
        <v>20.0</v>
      </c>
      <c r="DQ470" s="521" t="s">
        <v>169</v>
      </c>
      <c r="DR470" s="522" t="s">
        <v>132</v>
      </c>
      <c r="DS470" s="522" t="s">
        <v>150</v>
      </c>
      <c r="DT470" s="523"/>
      <c r="DU470" s="523" t="str">
        <f t="shared" si="4174"/>
        <v/>
      </c>
      <c r="DV470" s="523">
        <f t="shared" si="4175"/>
        <v>0</v>
      </c>
      <c r="DW470" s="524"/>
      <c r="DX470" s="523">
        <f t="shared" si="4176"/>
        <v>0</v>
      </c>
      <c r="DY470" s="524"/>
      <c r="DZ470" s="523">
        <f>ADHB!EA470</f>
        <v>0</v>
      </c>
      <c r="EA470" s="523">
        <f t="shared" si="4177"/>
        <v>0</v>
      </c>
      <c r="EB470" s="523">
        <f t="shared" si="4178"/>
        <v>0</v>
      </c>
      <c r="EC470" s="524">
        <v>0.36319999999999997</v>
      </c>
      <c r="ED470" s="525">
        <f t="shared" si="4179"/>
        <v>0</v>
      </c>
      <c r="EE470" s="526">
        <f t="shared" si="4180"/>
        <v>0</v>
      </c>
      <c r="EF470" s="527"/>
      <c r="EG470" s="520">
        <v>20.0</v>
      </c>
      <c r="EH470" s="521" t="s">
        <v>169</v>
      </c>
      <c r="EI470" s="522" t="s">
        <v>132</v>
      </c>
      <c r="EJ470" s="522" t="s">
        <v>150</v>
      </c>
      <c r="EK470" s="523"/>
      <c r="EL470" s="523" t="str">
        <f t="shared" si="4181"/>
        <v/>
      </c>
      <c r="EM470" s="523">
        <f t="shared" si="4182"/>
        <v>0</v>
      </c>
      <c r="EN470" s="524"/>
      <c r="EO470" s="523">
        <f t="shared" si="4183"/>
        <v>0</v>
      </c>
      <c r="EP470" s="524"/>
      <c r="EQ470" s="523">
        <f>ADHB!ER470</f>
        <v>0</v>
      </c>
      <c r="ER470" s="523">
        <f t="shared" si="4184"/>
        <v>0</v>
      </c>
      <c r="ES470" s="523">
        <f t="shared" si="4185"/>
        <v>0</v>
      </c>
      <c r="ET470" s="524">
        <v>0.36319999999999997</v>
      </c>
      <c r="EU470" s="525">
        <f t="shared" si="4186"/>
        <v>0</v>
      </c>
      <c r="EV470" s="526">
        <f t="shared" si="4187"/>
        <v>0</v>
      </c>
      <c r="EW470" s="527"/>
      <c r="EX470" s="520">
        <v>20.0</v>
      </c>
      <c r="EY470" s="521" t="s">
        <v>169</v>
      </c>
      <c r="EZ470" s="522" t="s">
        <v>132</v>
      </c>
      <c r="FA470" s="522" t="s">
        <v>150</v>
      </c>
      <c r="FB470" s="523"/>
      <c r="FC470" s="523" t="str">
        <f t="shared" si="4188"/>
        <v/>
      </c>
      <c r="FD470" s="523">
        <f t="shared" si="4189"/>
        <v>0</v>
      </c>
      <c r="FE470" s="524"/>
      <c r="FF470" s="523">
        <f t="shared" si="4190"/>
        <v>0</v>
      </c>
      <c r="FG470" s="524"/>
      <c r="FH470" s="523">
        <f>ADHB!FI470</f>
        <v>0</v>
      </c>
      <c r="FI470" s="523">
        <f t="shared" si="4191"/>
        <v>0</v>
      </c>
      <c r="FJ470" s="523">
        <f t="shared" si="4192"/>
        <v>0</v>
      </c>
      <c r="FK470" s="524">
        <v>0.36319999999999997</v>
      </c>
      <c r="FL470" s="525">
        <f t="shared" si="4193"/>
        <v>0</v>
      </c>
      <c r="FM470" s="526">
        <f t="shared" si="4194"/>
        <v>0</v>
      </c>
      <c r="FN470" s="527"/>
      <c r="FO470" s="520">
        <v>20.0</v>
      </c>
      <c r="FP470" s="521" t="s">
        <v>169</v>
      </c>
      <c r="FQ470" s="522" t="s">
        <v>132</v>
      </c>
      <c r="FR470" s="522" t="s">
        <v>150</v>
      </c>
      <c r="FS470" s="523"/>
      <c r="FT470" s="523" t="str">
        <f t="shared" si="4195"/>
        <v/>
      </c>
      <c r="FU470" s="523">
        <f t="shared" si="4196"/>
        <v>0</v>
      </c>
      <c r="FV470" s="524"/>
      <c r="FW470" s="523">
        <f t="shared" si="4197"/>
        <v>0</v>
      </c>
      <c r="FX470" s="524"/>
      <c r="FY470" s="523">
        <f>ADHB!FZ470</f>
        <v>0</v>
      </c>
      <c r="FZ470" s="523">
        <f t="shared" si="4198"/>
        <v>0</v>
      </c>
      <c r="GA470" s="523">
        <f t="shared" si="4199"/>
        <v>0</v>
      </c>
      <c r="GB470" s="524">
        <v>0.36319999999999997</v>
      </c>
      <c r="GC470" s="525">
        <f t="shared" si="4200"/>
        <v>0</v>
      </c>
      <c r="GD470" s="526">
        <f t="shared" si="4201"/>
        <v>0</v>
      </c>
      <c r="GE470" s="527"/>
      <c r="GF470" s="520">
        <v>20.0</v>
      </c>
      <c r="GG470" s="521" t="s">
        <v>169</v>
      </c>
      <c r="GH470" s="522" t="s">
        <v>132</v>
      </c>
      <c r="GI470" s="522" t="s">
        <v>150</v>
      </c>
      <c r="GJ470" s="523"/>
      <c r="GK470" s="523" t="str">
        <f t="shared" si="4202"/>
        <v/>
      </c>
      <c r="GL470" s="523">
        <f t="shared" si="4203"/>
        <v>0</v>
      </c>
      <c r="GM470" s="524"/>
      <c r="GN470" s="523">
        <f t="shared" si="4204"/>
        <v>0</v>
      </c>
      <c r="GO470" s="524"/>
      <c r="GP470" s="523">
        <f>ADHB!GQ470</f>
        <v>0</v>
      </c>
      <c r="GQ470" s="523">
        <f t="shared" si="4205"/>
        <v>0</v>
      </c>
      <c r="GR470" s="523">
        <f t="shared" si="4206"/>
        <v>0</v>
      </c>
      <c r="GS470" s="524">
        <v>0.36319999999999997</v>
      </c>
      <c r="GT470" s="525">
        <f t="shared" si="4207"/>
        <v>0</v>
      </c>
      <c r="GU470" s="526">
        <f t="shared" si="4208"/>
        <v>0</v>
      </c>
      <c r="GV470" s="527"/>
      <c r="GW470" s="520">
        <v>20.0</v>
      </c>
      <c r="GX470" s="521" t="s">
        <v>169</v>
      </c>
      <c r="GY470" s="522" t="s">
        <v>132</v>
      </c>
      <c r="GZ470" s="522" t="s">
        <v>150</v>
      </c>
      <c r="HA470" s="523"/>
      <c r="HB470" s="523" t="str">
        <f t="shared" si="4209"/>
        <v/>
      </c>
      <c r="HC470" s="523">
        <f t="shared" si="4210"/>
        <v>0</v>
      </c>
      <c r="HD470" s="524"/>
      <c r="HE470" s="523">
        <f t="shared" si="4211"/>
        <v>0</v>
      </c>
      <c r="HF470" s="524"/>
      <c r="HG470" s="523">
        <f>ADHB!HH470</f>
        <v>0</v>
      </c>
      <c r="HH470" s="523">
        <f t="shared" si="4212"/>
        <v>0</v>
      </c>
      <c r="HI470" s="523">
        <f t="shared" si="4213"/>
        <v>0</v>
      </c>
      <c r="HJ470" s="524">
        <v>0.36319999999999997</v>
      </c>
      <c r="HK470" s="525">
        <f t="shared" si="4214"/>
        <v>0</v>
      </c>
      <c r="HL470" s="526">
        <f t="shared" si="4215"/>
        <v>0</v>
      </c>
      <c r="HM470" s="527"/>
      <c r="HN470" s="520">
        <v>20.0</v>
      </c>
      <c r="HO470" s="521" t="s">
        <v>169</v>
      </c>
      <c r="HP470" s="522" t="s">
        <v>132</v>
      </c>
      <c r="HQ470" s="522" t="s">
        <v>150</v>
      </c>
      <c r="HR470" s="523"/>
      <c r="HS470" s="523" t="str">
        <f t="shared" si="4216"/>
        <v/>
      </c>
      <c r="HT470" s="523">
        <f t="shared" si="4217"/>
        <v>0</v>
      </c>
      <c r="HU470" s="524"/>
      <c r="HV470" s="523">
        <f t="shared" si="4218"/>
        <v>0</v>
      </c>
      <c r="HW470" s="524"/>
      <c r="HX470" s="523">
        <f>ADHB!HY470</f>
        <v>0</v>
      </c>
      <c r="HY470" s="523">
        <f t="shared" si="4219"/>
        <v>0</v>
      </c>
      <c r="HZ470" s="523">
        <f t="shared" si="4220"/>
        <v>0</v>
      </c>
      <c r="IA470" s="524">
        <v>0.36319999999999997</v>
      </c>
      <c r="IB470" s="525">
        <f t="shared" si="4221"/>
        <v>0</v>
      </c>
      <c r="IC470" s="526">
        <f t="shared" si="4222"/>
        <v>0</v>
      </c>
      <c r="ID470" s="527"/>
      <c r="IE470" s="520">
        <v>20.0</v>
      </c>
      <c r="IF470" s="521" t="s">
        <v>169</v>
      </c>
      <c r="IG470" s="522" t="s">
        <v>132</v>
      </c>
      <c r="IH470" s="522" t="s">
        <v>150</v>
      </c>
      <c r="II470" s="523"/>
      <c r="IJ470" s="523" t="str">
        <f t="shared" si="4223"/>
        <v/>
      </c>
      <c r="IK470" s="523">
        <f t="shared" si="4224"/>
        <v>0</v>
      </c>
      <c r="IL470" s="524"/>
      <c r="IM470" s="523">
        <f t="shared" si="4225"/>
        <v>0</v>
      </c>
      <c r="IN470" s="524"/>
      <c r="IO470" s="523">
        <f>ADHB!IP470</f>
        <v>0</v>
      </c>
      <c r="IP470" s="523">
        <f t="shared" si="4226"/>
        <v>0</v>
      </c>
      <c r="IQ470" s="523">
        <f t="shared" si="4227"/>
        <v>0</v>
      </c>
      <c r="IR470" s="524">
        <v>0.36319999999999997</v>
      </c>
      <c r="IS470" s="525">
        <f t="shared" si="4228"/>
        <v>0</v>
      </c>
      <c r="IT470" s="526">
        <f t="shared" si="4229"/>
        <v>0</v>
      </c>
      <c r="IU470" s="527"/>
      <c r="IV470" s="520">
        <v>20.0</v>
      </c>
      <c r="IW470" s="521" t="s">
        <v>169</v>
      </c>
      <c r="IX470" s="522" t="s">
        <v>132</v>
      </c>
      <c r="IY470" s="522" t="s">
        <v>150</v>
      </c>
      <c r="IZ470" s="523"/>
      <c r="JA470" s="523" t="str">
        <f t="shared" si="4230"/>
        <v/>
      </c>
      <c r="JB470" s="523">
        <f t="shared" si="4231"/>
        <v>0</v>
      </c>
      <c r="JC470" s="524"/>
      <c r="JD470" s="523">
        <f t="shared" si="4232"/>
        <v>0</v>
      </c>
      <c r="JE470" s="524"/>
      <c r="JF470" s="523">
        <f>ADHB!JG470</f>
        <v>0</v>
      </c>
      <c r="JG470" s="523">
        <f t="shared" si="4233"/>
        <v>0</v>
      </c>
      <c r="JH470" s="523">
        <f t="shared" si="4234"/>
        <v>0</v>
      </c>
      <c r="JI470" s="524">
        <v>0.36319999999999997</v>
      </c>
      <c r="JJ470" s="525">
        <f t="shared" si="4235"/>
        <v>0</v>
      </c>
      <c r="JK470" s="526">
        <f t="shared" si="4236"/>
        <v>0</v>
      </c>
      <c r="JL470" s="527"/>
      <c r="JM470" s="520">
        <v>20.0</v>
      </c>
      <c r="JN470" s="521" t="s">
        <v>169</v>
      </c>
      <c r="JO470" s="522" t="s">
        <v>132</v>
      </c>
      <c r="JP470" s="522" t="s">
        <v>150</v>
      </c>
      <c r="JQ470" s="523"/>
      <c r="JR470" s="523" t="str">
        <f t="shared" si="4237"/>
        <v/>
      </c>
      <c r="JS470" s="523">
        <f t="shared" si="4238"/>
        <v>0</v>
      </c>
      <c r="JT470" s="524"/>
      <c r="JU470" s="523">
        <f t="shared" si="4239"/>
        <v>0</v>
      </c>
      <c r="JV470" s="524"/>
      <c r="JW470" s="523" t="str">
        <f>ADHB!LF470</f>
        <v/>
      </c>
      <c r="JX470" s="523">
        <f t="shared" si="4240"/>
        <v>0</v>
      </c>
      <c r="JY470" s="523">
        <f t="shared" si="4241"/>
        <v>0</v>
      </c>
      <c r="JZ470" s="524">
        <v>0.36319999999999997</v>
      </c>
      <c r="KA470" s="525">
        <f t="shared" si="4242"/>
        <v>0</v>
      </c>
      <c r="KB470" s="526">
        <f t="shared" si="4243"/>
        <v>0</v>
      </c>
      <c r="KC470" s="527"/>
      <c r="KD470" s="520">
        <v>20.0</v>
      </c>
      <c r="KE470" s="521" t="s">
        <v>169</v>
      </c>
      <c r="KF470" s="522" t="s">
        <v>132</v>
      </c>
      <c r="KG470" s="522" t="s">
        <v>150</v>
      </c>
      <c r="KH470" s="523"/>
      <c r="KI470" s="523" t="str">
        <f t="shared" si="4244"/>
        <v/>
      </c>
      <c r="KJ470" s="523">
        <f t="shared" si="4245"/>
        <v>0</v>
      </c>
      <c r="KK470" s="524"/>
      <c r="KL470" s="523">
        <f t="shared" si="4246"/>
        <v>0</v>
      </c>
      <c r="KM470" s="524"/>
      <c r="KN470" s="523" t="str">
        <f>ADHB!LW470</f>
        <v/>
      </c>
      <c r="KO470" s="523">
        <f t="shared" si="4247"/>
        <v>0</v>
      </c>
      <c r="KP470" s="523">
        <f t="shared" si="4248"/>
        <v>0</v>
      </c>
      <c r="KQ470" s="524">
        <v>0.36319999999999997</v>
      </c>
      <c r="KR470" s="525">
        <f t="shared" si="4249"/>
        <v>0</v>
      </c>
      <c r="KS470" s="526">
        <f t="shared" si="4250"/>
        <v>0</v>
      </c>
      <c r="KT470" s="527"/>
      <c r="KU470" s="528"/>
    </row>
    <row r="471" ht="15.75" customHeight="1">
      <c r="A471" s="520">
        <v>21.0</v>
      </c>
      <c r="B471" s="521" t="s">
        <v>170</v>
      </c>
      <c r="C471" s="522" t="s">
        <v>132</v>
      </c>
      <c r="D471" s="522" t="s">
        <v>150</v>
      </c>
      <c r="E471" s="523"/>
      <c r="F471" s="523"/>
      <c r="G471" s="523">
        <f t="shared" si="4126"/>
        <v>0</v>
      </c>
      <c r="H471" s="524"/>
      <c r="I471" s="523">
        <f t="shared" si="4127"/>
        <v>0</v>
      </c>
      <c r="J471" s="524"/>
      <c r="K471" s="523">
        <f>ADHB!L471</f>
        <v>0</v>
      </c>
      <c r="L471" s="523">
        <f t="shared" si="4128"/>
        <v>0</v>
      </c>
      <c r="M471" s="523">
        <f t="shared" si="4129"/>
        <v>0</v>
      </c>
      <c r="N471" s="524">
        <v>0.36319999999999997</v>
      </c>
      <c r="O471" s="525">
        <f t="shared" si="4130"/>
        <v>0</v>
      </c>
      <c r="P471" s="526">
        <f t="shared" si="4131"/>
        <v>0</v>
      </c>
      <c r="Q471" s="527"/>
      <c r="R471" s="520">
        <v>21.0</v>
      </c>
      <c r="S471" s="521" t="s">
        <v>170</v>
      </c>
      <c r="T471" s="522" t="s">
        <v>132</v>
      </c>
      <c r="U471" s="522" t="s">
        <v>150</v>
      </c>
      <c r="V471" s="523"/>
      <c r="W471" s="523" t="str">
        <f t="shared" si="4132"/>
        <v/>
      </c>
      <c r="X471" s="523">
        <f t="shared" si="4133"/>
        <v>0</v>
      </c>
      <c r="Y471" s="524"/>
      <c r="Z471" s="523">
        <f t="shared" si="4134"/>
        <v>0</v>
      </c>
      <c r="AA471" s="524"/>
      <c r="AB471" s="523">
        <f>ADHB!AC471</f>
        <v>0</v>
      </c>
      <c r="AC471" s="523">
        <f t="shared" si="4135"/>
        <v>0</v>
      </c>
      <c r="AD471" s="523">
        <f t="shared" si="4136"/>
        <v>0</v>
      </c>
      <c r="AE471" s="524">
        <v>0.36319999999999997</v>
      </c>
      <c r="AF471" s="525">
        <f t="shared" si="4137"/>
        <v>0</v>
      </c>
      <c r="AG471" s="526">
        <f t="shared" si="4138"/>
        <v>0</v>
      </c>
      <c r="AH471" s="527"/>
      <c r="AI471" s="520">
        <v>21.0</v>
      </c>
      <c r="AJ471" s="521" t="s">
        <v>170</v>
      </c>
      <c r="AK471" s="522" t="s">
        <v>132</v>
      </c>
      <c r="AL471" s="522" t="s">
        <v>150</v>
      </c>
      <c r="AM471" s="523"/>
      <c r="AN471" s="523" t="str">
        <f t="shared" si="4139"/>
        <v/>
      </c>
      <c r="AO471" s="523">
        <f t="shared" si="4140"/>
        <v>0</v>
      </c>
      <c r="AP471" s="524"/>
      <c r="AQ471" s="523">
        <f t="shared" si="4141"/>
        <v>0</v>
      </c>
      <c r="AR471" s="524"/>
      <c r="AS471" s="523">
        <f>ADHB!AT471</f>
        <v>0</v>
      </c>
      <c r="AT471" s="523">
        <f t="shared" si="4142"/>
        <v>0</v>
      </c>
      <c r="AU471" s="523">
        <f t="shared" si="4143"/>
        <v>0</v>
      </c>
      <c r="AV471" s="524">
        <v>0.36319999999999997</v>
      </c>
      <c r="AW471" s="525">
        <f t="shared" si="4144"/>
        <v>0</v>
      </c>
      <c r="AX471" s="526">
        <f t="shared" si="4145"/>
        <v>0</v>
      </c>
      <c r="AY471" s="527"/>
      <c r="AZ471" s="520">
        <v>21.0</v>
      </c>
      <c r="BA471" s="521" t="s">
        <v>170</v>
      </c>
      <c r="BB471" s="522" t="s">
        <v>132</v>
      </c>
      <c r="BC471" s="522" t="s">
        <v>150</v>
      </c>
      <c r="BD471" s="523"/>
      <c r="BE471" s="523" t="str">
        <f t="shared" si="4146"/>
        <v/>
      </c>
      <c r="BF471" s="523">
        <f t="shared" si="4147"/>
        <v>0</v>
      </c>
      <c r="BG471" s="524"/>
      <c r="BH471" s="523">
        <f t="shared" si="4148"/>
        <v>0</v>
      </c>
      <c r="BI471" s="524"/>
      <c r="BJ471" s="523">
        <f>ADHB!BK471</f>
        <v>0</v>
      </c>
      <c r="BK471" s="523">
        <f t="shared" si="4149"/>
        <v>0</v>
      </c>
      <c r="BL471" s="523">
        <f t="shared" si="4150"/>
        <v>0</v>
      </c>
      <c r="BM471" s="524">
        <v>0.36319999999999997</v>
      </c>
      <c r="BN471" s="525">
        <f t="shared" si="4151"/>
        <v>0</v>
      </c>
      <c r="BO471" s="526">
        <f t="shared" si="4152"/>
        <v>0</v>
      </c>
      <c r="BP471" s="527"/>
      <c r="BQ471" s="520">
        <v>21.0</v>
      </c>
      <c r="BR471" s="521" t="s">
        <v>170</v>
      </c>
      <c r="BS471" s="522" t="s">
        <v>132</v>
      </c>
      <c r="BT471" s="522" t="s">
        <v>150</v>
      </c>
      <c r="BU471" s="523"/>
      <c r="BV471" s="523" t="str">
        <f t="shared" si="4153"/>
        <v/>
      </c>
      <c r="BW471" s="523">
        <f t="shared" si="4154"/>
        <v>0</v>
      </c>
      <c r="BX471" s="524"/>
      <c r="BY471" s="523">
        <f t="shared" si="4155"/>
        <v>0</v>
      </c>
      <c r="BZ471" s="524"/>
      <c r="CA471" s="523">
        <f>ADHB!CB471</f>
        <v>0</v>
      </c>
      <c r="CB471" s="523">
        <f t="shared" si="4156"/>
        <v>0</v>
      </c>
      <c r="CC471" s="523">
        <f t="shared" si="4157"/>
        <v>0</v>
      </c>
      <c r="CD471" s="524">
        <v>0.36319999999999997</v>
      </c>
      <c r="CE471" s="525">
        <f t="shared" si="4158"/>
        <v>0</v>
      </c>
      <c r="CF471" s="526">
        <f t="shared" si="4159"/>
        <v>0</v>
      </c>
      <c r="CG471" s="527"/>
      <c r="CH471" s="520">
        <v>21.0</v>
      </c>
      <c r="CI471" s="521" t="s">
        <v>170</v>
      </c>
      <c r="CJ471" s="522" t="s">
        <v>132</v>
      </c>
      <c r="CK471" s="522" t="s">
        <v>150</v>
      </c>
      <c r="CL471" s="523"/>
      <c r="CM471" s="523" t="str">
        <f t="shared" si="4160"/>
        <v/>
      </c>
      <c r="CN471" s="523">
        <f t="shared" si="4161"/>
        <v>0</v>
      </c>
      <c r="CO471" s="524"/>
      <c r="CP471" s="523">
        <f t="shared" si="4162"/>
        <v>0</v>
      </c>
      <c r="CQ471" s="524"/>
      <c r="CR471" s="523">
        <f>ADHB!CS471</f>
        <v>0</v>
      </c>
      <c r="CS471" s="523">
        <f t="shared" si="4163"/>
        <v>0</v>
      </c>
      <c r="CT471" s="523">
        <f t="shared" si="4164"/>
        <v>0</v>
      </c>
      <c r="CU471" s="524">
        <v>0.36319999999999997</v>
      </c>
      <c r="CV471" s="525">
        <f t="shared" si="4165"/>
        <v>0</v>
      </c>
      <c r="CW471" s="526">
        <f t="shared" si="4166"/>
        <v>0</v>
      </c>
      <c r="CX471" s="527"/>
      <c r="CY471" s="520">
        <v>21.0</v>
      </c>
      <c r="CZ471" s="521" t="s">
        <v>170</v>
      </c>
      <c r="DA471" s="522" t="s">
        <v>132</v>
      </c>
      <c r="DB471" s="522" t="s">
        <v>150</v>
      </c>
      <c r="DC471" s="523"/>
      <c r="DD471" s="523" t="str">
        <f t="shared" si="4167"/>
        <v/>
      </c>
      <c r="DE471" s="523">
        <f t="shared" si="4168"/>
        <v>0</v>
      </c>
      <c r="DF471" s="524"/>
      <c r="DG471" s="523">
        <f t="shared" si="4169"/>
        <v>0</v>
      </c>
      <c r="DH471" s="524"/>
      <c r="DI471" s="523">
        <f>ADHB!DJ471</f>
        <v>0</v>
      </c>
      <c r="DJ471" s="523">
        <f t="shared" si="4170"/>
        <v>0</v>
      </c>
      <c r="DK471" s="523">
        <f t="shared" si="4171"/>
        <v>0</v>
      </c>
      <c r="DL471" s="524">
        <v>0.36319999999999997</v>
      </c>
      <c r="DM471" s="525">
        <f t="shared" si="4172"/>
        <v>0</v>
      </c>
      <c r="DN471" s="526">
        <f t="shared" si="4173"/>
        <v>0</v>
      </c>
      <c r="DO471" s="527"/>
      <c r="DP471" s="520">
        <v>21.0</v>
      </c>
      <c r="DQ471" s="521" t="s">
        <v>170</v>
      </c>
      <c r="DR471" s="522" t="s">
        <v>132</v>
      </c>
      <c r="DS471" s="522" t="s">
        <v>150</v>
      </c>
      <c r="DT471" s="523"/>
      <c r="DU471" s="523" t="str">
        <f t="shared" si="4174"/>
        <v/>
      </c>
      <c r="DV471" s="523">
        <f t="shared" si="4175"/>
        <v>0</v>
      </c>
      <c r="DW471" s="524"/>
      <c r="DX471" s="523">
        <f t="shared" si="4176"/>
        <v>0</v>
      </c>
      <c r="DY471" s="524"/>
      <c r="DZ471" s="523">
        <f>ADHB!EA471</f>
        <v>0</v>
      </c>
      <c r="EA471" s="523">
        <f t="shared" si="4177"/>
        <v>0</v>
      </c>
      <c r="EB471" s="523">
        <f t="shared" si="4178"/>
        <v>0</v>
      </c>
      <c r="EC471" s="524">
        <v>0.36319999999999997</v>
      </c>
      <c r="ED471" s="525">
        <f t="shared" si="4179"/>
        <v>0</v>
      </c>
      <c r="EE471" s="526">
        <f t="shared" si="4180"/>
        <v>0</v>
      </c>
      <c r="EF471" s="527"/>
      <c r="EG471" s="520">
        <v>21.0</v>
      </c>
      <c r="EH471" s="521" t="s">
        <v>170</v>
      </c>
      <c r="EI471" s="522" t="s">
        <v>132</v>
      </c>
      <c r="EJ471" s="522" t="s">
        <v>150</v>
      </c>
      <c r="EK471" s="523"/>
      <c r="EL471" s="523" t="str">
        <f t="shared" si="4181"/>
        <v/>
      </c>
      <c r="EM471" s="523">
        <f t="shared" si="4182"/>
        <v>0</v>
      </c>
      <c r="EN471" s="524"/>
      <c r="EO471" s="523">
        <f t="shared" si="4183"/>
        <v>0</v>
      </c>
      <c r="EP471" s="524"/>
      <c r="EQ471" s="523">
        <f>ADHB!ER471</f>
        <v>0</v>
      </c>
      <c r="ER471" s="523">
        <f t="shared" si="4184"/>
        <v>0</v>
      </c>
      <c r="ES471" s="523">
        <f t="shared" si="4185"/>
        <v>0</v>
      </c>
      <c r="ET471" s="524">
        <v>0.36319999999999997</v>
      </c>
      <c r="EU471" s="525">
        <f t="shared" si="4186"/>
        <v>0</v>
      </c>
      <c r="EV471" s="526">
        <f t="shared" si="4187"/>
        <v>0</v>
      </c>
      <c r="EW471" s="527"/>
      <c r="EX471" s="520">
        <v>21.0</v>
      </c>
      <c r="EY471" s="521" t="s">
        <v>170</v>
      </c>
      <c r="EZ471" s="522" t="s">
        <v>132</v>
      </c>
      <c r="FA471" s="522" t="s">
        <v>150</v>
      </c>
      <c r="FB471" s="523"/>
      <c r="FC471" s="523" t="str">
        <f t="shared" si="4188"/>
        <v/>
      </c>
      <c r="FD471" s="523">
        <f t="shared" si="4189"/>
        <v>0</v>
      </c>
      <c r="FE471" s="524"/>
      <c r="FF471" s="523">
        <f t="shared" si="4190"/>
        <v>0</v>
      </c>
      <c r="FG471" s="524"/>
      <c r="FH471" s="523">
        <f>ADHB!FI471</f>
        <v>0</v>
      </c>
      <c r="FI471" s="523">
        <f t="shared" si="4191"/>
        <v>0</v>
      </c>
      <c r="FJ471" s="523">
        <f t="shared" si="4192"/>
        <v>0</v>
      </c>
      <c r="FK471" s="524">
        <v>0.36319999999999997</v>
      </c>
      <c r="FL471" s="525">
        <f t="shared" si="4193"/>
        <v>0</v>
      </c>
      <c r="FM471" s="526">
        <f t="shared" si="4194"/>
        <v>0</v>
      </c>
      <c r="FN471" s="527"/>
      <c r="FO471" s="520">
        <v>21.0</v>
      </c>
      <c r="FP471" s="521" t="s">
        <v>170</v>
      </c>
      <c r="FQ471" s="522" t="s">
        <v>132</v>
      </c>
      <c r="FR471" s="522" t="s">
        <v>150</v>
      </c>
      <c r="FS471" s="523"/>
      <c r="FT471" s="523" t="str">
        <f t="shared" si="4195"/>
        <v/>
      </c>
      <c r="FU471" s="523">
        <f t="shared" si="4196"/>
        <v>0</v>
      </c>
      <c r="FV471" s="524"/>
      <c r="FW471" s="523">
        <f t="shared" si="4197"/>
        <v>0</v>
      </c>
      <c r="FX471" s="524"/>
      <c r="FY471" s="523">
        <f>ADHB!FZ471</f>
        <v>0</v>
      </c>
      <c r="FZ471" s="523">
        <f t="shared" si="4198"/>
        <v>0</v>
      </c>
      <c r="GA471" s="523">
        <f t="shared" si="4199"/>
        <v>0</v>
      </c>
      <c r="GB471" s="524">
        <v>0.36319999999999997</v>
      </c>
      <c r="GC471" s="525">
        <f t="shared" si="4200"/>
        <v>0</v>
      </c>
      <c r="GD471" s="526">
        <f t="shared" si="4201"/>
        <v>0</v>
      </c>
      <c r="GE471" s="527"/>
      <c r="GF471" s="520">
        <v>21.0</v>
      </c>
      <c r="GG471" s="521" t="s">
        <v>170</v>
      </c>
      <c r="GH471" s="522" t="s">
        <v>132</v>
      </c>
      <c r="GI471" s="522" t="s">
        <v>150</v>
      </c>
      <c r="GJ471" s="523"/>
      <c r="GK471" s="523" t="str">
        <f t="shared" si="4202"/>
        <v/>
      </c>
      <c r="GL471" s="523">
        <f t="shared" si="4203"/>
        <v>0</v>
      </c>
      <c r="GM471" s="524"/>
      <c r="GN471" s="523">
        <f t="shared" si="4204"/>
        <v>0</v>
      </c>
      <c r="GO471" s="524"/>
      <c r="GP471" s="523">
        <f>ADHB!GQ471</f>
        <v>0</v>
      </c>
      <c r="GQ471" s="523">
        <f t="shared" si="4205"/>
        <v>0</v>
      </c>
      <c r="GR471" s="523">
        <f t="shared" si="4206"/>
        <v>0</v>
      </c>
      <c r="GS471" s="524">
        <v>0.36319999999999997</v>
      </c>
      <c r="GT471" s="525">
        <f t="shared" si="4207"/>
        <v>0</v>
      </c>
      <c r="GU471" s="526">
        <f t="shared" si="4208"/>
        <v>0</v>
      </c>
      <c r="GV471" s="527"/>
      <c r="GW471" s="520">
        <v>21.0</v>
      </c>
      <c r="GX471" s="521" t="s">
        <v>170</v>
      </c>
      <c r="GY471" s="522" t="s">
        <v>132</v>
      </c>
      <c r="GZ471" s="522" t="s">
        <v>150</v>
      </c>
      <c r="HA471" s="523"/>
      <c r="HB471" s="523" t="str">
        <f t="shared" si="4209"/>
        <v/>
      </c>
      <c r="HC471" s="523">
        <f t="shared" si="4210"/>
        <v>0</v>
      </c>
      <c r="HD471" s="524"/>
      <c r="HE471" s="523">
        <f t="shared" si="4211"/>
        <v>0</v>
      </c>
      <c r="HF471" s="524"/>
      <c r="HG471" s="523">
        <f>ADHB!HH471</f>
        <v>0</v>
      </c>
      <c r="HH471" s="523">
        <f t="shared" si="4212"/>
        <v>0</v>
      </c>
      <c r="HI471" s="523">
        <f t="shared" si="4213"/>
        <v>0</v>
      </c>
      <c r="HJ471" s="524">
        <v>0.36319999999999997</v>
      </c>
      <c r="HK471" s="525">
        <f t="shared" si="4214"/>
        <v>0</v>
      </c>
      <c r="HL471" s="526">
        <f t="shared" si="4215"/>
        <v>0</v>
      </c>
      <c r="HM471" s="527"/>
      <c r="HN471" s="520">
        <v>21.0</v>
      </c>
      <c r="HO471" s="521" t="s">
        <v>170</v>
      </c>
      <c r="HP471" s="522" t="s">
        <v>132</v>
      </c>
      <c r="HQ471" s="522" t="s">
        <v>150</v>
      </c>
      <c r="HR471" s="523"/>
      <c r="HS471" s="523" t="str">
        <f t="shared" si="4216"/>
        <v/>
      </c>
      <c r="HT471" s="523">
        <f t="shared" si="4217"/>
        <v>0</v>
      </c>
      <c r="HU471" s="524"/>
      <c r="HV471" s="523">
        <f t="shared" si="4218"/>
        <v>0</v>
      </c>
      <c r="HW471" s="524"/>
      <c r="HX471" s="523">
        <f>ADHB!HY471</f>
        <v>0</v>
      </c>
      <c r="HY471" s="523">
        <f t="shared" si="4219"/>
        <v>0</v>
      </c>
      <c r="HZ471" s="523">
        <f t="shared" si="4220"/>
        <v>0</v>
      </c>
      <c r="IA471" s="524">
        <v>0.36319999999999997</v>
      </c>
      <c r="IB471" s="525">
        <f t="shared" si="4221"/>
        <v>0</v>
      </c>
      <c r="IC471" s="526">
        <f t="shared" si="4222"/>
        <v>0</v>
      </c>
      <c r="ID471" s="527"/>
      <c r="IE471" s="520">
        <v>21.0</v>
      </c>
      <c r="IF471" s="521" t="s">
        <v>170</v>
      </c>
      <c r="IG471" s="522" t="s">
        <v>132</v>
      </c>
      <c r="IH471" s="522" t="s">
        <v>150</v>
      </c>
      <c r="II471" s="523"/>
      <c r="IJ471" s="523" t="str">
        <f t="shared" si="4223"/>
        <v/>
      </c>
      <c r="IK471" s="523">
        <f t="shared" si="4224"/>
        <v>0</v>
      </c>
      <c r="IL471" s="524"/>
      <c r="IM471" s="523">
        <f t="shared" si="4225"/>
        <v>0</v>
      </c>
      <c r="IN471" s="524"/>
      <c r="IO471" s="523">
        <f>ADHB!IP471</f>
        <v>0</v>
      </c>
      <c r="IP471" s="523">
        <f t="shared" si="4226"/>
        <v>0</v>
      </c>
      <c r="IQ471" s="523">
        <f t="shared" si="4227"/>
        <v>0</v>
      </c>
      <c r="IR471" s="524">
        <v>0.36319999999999997</v>
      </c>
      <c r="IS471" s="525">
        <f t="shared" si="4228"/>
        <v>0</v>
      </c>
      <c r="IT471" s="526">
        <f t="shared" si="4229"/>
        <v>0</v>
      </c>
      <c r="IU471" s="527"/>
      <c r="IV471" s="520">
        <v>21.0</v>
      </c>
      <c r="IW471" s="521" t="s">
        <v>170</v>
      </c>
      <c r="IX471" s="522" t="s">
        <v>132</v>
      </c>
      <c r="IY471" s="522" t="s">
        <v>150</v>
      </c>
      <c r="IZ471" s="523"/>
      <c r="JA471" s="523" t="str">
        <f t="shared" si="4230"/>
        <v/>
      </c>
      <c r="JB471" s="523">
        <f t="shared" si="4231"/>
        <v>0</v>
      </c>
      <c r="JC471" s="524"/>
      <c r="JD471" s="523">
        <f t="shared" si="4232"/>
        <v>0</v>
      </c>
      <c r="JE471" s="524"/>
      <c r="JF471" s="523">
        <f>ADHB!JG471</f>
        <v>0</v>
      </c>
      <c r="JG471" s="523">
        <f t="shared" si="4233"/>
        <v>0</v>
      </c>
      <c r="JH471" s="523">
        <f t="shared" si="4234"/>
        <v>0</v>
      </c>
      <c r="JI471" s="524">
        <v>0.36319999999999997</v>
      </c>
      <c r="JJ471" s="525">
        <f t="shared" si="4235"/>
        <v>0</v>
      </c>
      <c r="JK471" s="526">
        <f t="shared" si="4236"/>
        <v>0</v>
      </c>
      <c r="JL471" s="527"/>
      <c r="JM471" s="520">
        <v>21.0</v>
      </c>
      <c r="JN471" s="521" t="s">
        <v>170</v>
      </c>
      <c r="JO471" s="522" t="s">
        <v>132</v>
      </c>
      <c r="JP471" s="522" t="s">
        <v>150</v>
      </c>
      <c r="JQ471" s="523"/>
      <c r="JR471" s="523" t="str">
        <f t="shared" si="4237"/>
        <v/>
      </c>
      <c r="JS471" s="523">
        <f t="shared" si="4238"/>
        <v>0</v>
      </c>
      <c r="JT471" s="524"/>
      <c r="JU471" s="523">
        <f t="shared" si="4239"/>
        <v>0</v>
      </c>
      <c r="JV471" s="524"/>
      <c r="JW471" s="523" t="str">
        <f>ADHB!LF471</f>
        <v/>
      </c>
      <c r="JX471" s="523">
        <f t="shared" si="4240"/>
        <v>0</v>
      </c>
      <c r="JY471" s="523">
        <f t="shared" si="4241"/>
        <v>0</v>
      </c>
      <c r="JZ471" s="524">
        <v>0.36319999999999997</v>
      </c>
      <c r="KA471" s="525">
        <f t="shared" si="4242"/>
        <v>0</v>
      </c>
      <c r="KB471" s="526">
        <f t="shared" si="4243"/>
        <v>0</v>
      </c>
      <c r="KC471" s="527"/>
      <c r="KD471" s="520">
        <v>21.0</v>
      </c>
      <c r="KE471" s="521" t="s">
        <v>170</v>
      </c>
      <c r="KF471" s="522" t="s">
        <v>132</v>
      </c>
      <c r="KG471" s="522" t="s">
        <v>150</v>
      </c>
      <c r="KH471" s="523"/>
      <c r="KI471" s="523" t="str">
        <f t="shared" si="4244"/>
        <v/>
      </c>
      <c r="KJ471" s="523">
        <f t="shared" si="4245"/>
        <v>0</v>
      </c>
      <c r="KK471" s="524"/>
      <c r="KL471" s="523">
        <f t="shared" si="4246"/>
        <v>0</v>
      </c>
      <c r="KM471" s="524"/>
      <c r="KN471" s="523" t="str">
        <f>ADHB!LW471</f>
        <v/>
      </c>
      <c r="KO471" s="523">
        <f t="shared" si="4247"/>
        <v>0</v>
      </c>
      <c r="KP471" s="523">
        <f t="shared" si="4248"/>
        <v>0</v>
      </c>
      <c r="KQ471" s="524">
        <v>0.36319999999999997</v>
      </c>
      <c r="KR471" s="525">
        <f t="shared" si="4249"/>
        <v>0</v>
      </c>
      <c r="KS471" s="526">
        <f t="shared" si="4250"/>
        <v>0</v>
      </c>
      <c r="KT471" s="527"/>
      <c r="KU471" s="528"/>
    </row>
    <row r="472" ht="15.75" customHeight="1">
      <c r="A472" s="520">
        <v>22.0</v>
      </c>
      <c r="B472" s="521" t="s">
        <v>171</v>
      </c>
      <c r="C472" s="522" t="s">
        <v>132</v>
      </c>
      <c r="D472" s="522" t="s">
        <v>150</v>
      </c>
      <c r="E472" s="523"/>
      <c r="F472" s="523"/>
      <c r="G472" s="523">
        <f t="shared" si="4126"/>
        <v>0</v>
      </c>
      <c r="H472" s="524"/>
      <c r="I472" s="523">
        <f t="shared" si="4127"/>
        <v>0</v>
      </c>
      <c r="J472" s="524"/>
      <c r="K472" s="523">
        <f>ADHB!L472</f>
        <v>0</v>
      </c>
      <c r="L472" s="523">
        <f t="shared" si="4128"/>
        <v>0</v>
      </c>
      <c r="M472" s="523">
        <f t="shared" si="4129"/>
        <v>0</v>
      </c>
      <c r="N472" s="524">
        <v>0.36319999999999997</v>
      </c>
      <c r="O472" s="525">
        <f t="shared" si="4130"/>
        <v>0</v>
      </c>
      <c r="P472" s="526">
        <f t="shared" si="4131"/>
        <v>0</v>
      </c>
      <c r="Q472" s="527"/>
      <c r="R472" s="520">
        <v>22.0</v>
      </c>
      <c r="S472" s="521" t="s">
        <v>171</v>
      </c>
      <c r="T472" s="522" t="s">
        <v>132</v>
      </c>
      <c r="U472" s="522" t="s">
        <v>150</v>
      </c>
      <c r="V472" s="523"/>
      <c r="W472" s="523" t="str">
        <f t="shared" si="4132"/>
        <v/>
      </c>
      <c r="X472" s="523">
        <f t="shared" si="4133"/>
        <v>0</v>
      </c>
      <c r="Y472" s="524"/>
      <c r="Z472" s="523">
        <f t="shared" si="4134"/>
        <v>0</v>
      </c>
      <c r="AA472" s="524"/>
      <c r="AB472" s="523">
        <f>ADHB!AC472</f>
        <v>0</v>
      </c>
      <c r="AC472" s="523">
        <f t="shared" si="4135"/>
        <v>0</v>
      </c>
      <c r="AD472" s="523">
        <f t="shared" si="4136"/>
        <v>0</v>
      </c>
      <c r="AE472" s="524">
        <v>0.36319999999999997</v>
      </c>
      <c r="AF472" s="525">
        <f t="shared" si="4137"/>
        <v>0</v>
      </c>
      <c r="AG472" s="526">
        <f t="shared" si="4138"/>
        <v>0</v>
      </c>
      <c r="AH472" s="527"/>
      <c r="AI472" s="520">
        <v>22.0</v>
      </c>
      <c r="AJ472" s="521" t="s">
        <v>171</v>
      </c>
      <c r="AK472" s="522" t="s">
        <v>132</v>
      </c>
      <c r="AL472" s="522" t="s">
        <v>150</v>
      </c>
      <c r="AM472" s="523"/>
      <c r="AN472" s="523" t="str">
        <f t="shared" si="4139"/>
        <v/>
      </c>
      <c r="AO472" s="523">
        <f t="shared" si="4140"/>
        <v>0</v>
      </c>
      <c r="AP472" s="524"/>
      <c r="AQ472" s="523">
        <f t="shared" si="4141"/>
        <v>0</v>
      </c>
      <c r="AR472" s="524"/>
      <c r="AS472" s="523">
        <f>ADHB!AT472</f>
        <v>0</v>
      </c>
      <c r="AT472" s="523">
        <f t="shared" si="4142"/>
        <v>0</v>
      </c>
      <c r="AU472" s="523">
        <f t="shared" si="4143"/>
        <v>0</v>
      </c>
      <c r="AV472" s="524">
        <v>0.36319999999999997</v>
      </c>
      <c r="AW472" s="525">
        <f t="shared" si="4144"/>
        <v>0</v>
      </c>
      <c r="AX472" s="526">
        <f t="shared" si="4145"/>
        <v>0</v>
      </c>
      <c r="AY472" s="527"/>
      <c r="AZ472" s="520">
        <v>22.0</v>
      </c>
      <c r="BA472" s="521" t="s">
        <v>171</v>
      </c>
      <c r="BB472" s="522" t="s">
        <v>132</v>
      </c>
      <c r="BC472" s="522" t="s">
        <v>150</v>
      </c>
      <c r="BD472" s="523"/>
      <c r="BE472" s="523" t="str">
        <f t="shared" si="4146"/>
        <v/>
      </c>
      <c r="BF472" s="523">
        <f t="shared" si="4147"/>
        <v>0</v>
      </c>
      <c r="BG472" s="524"/>
      <c r="BH472" s="523">
        <f t="shared" si="4148"/>
        <v>0</v>
      </c>
      <c r="BI472" s="524"/>
      <c r="BJ472" s="523">
        <f>ADHB!BK472</f>
        <v>0</v>
      </c>
      <c r="BK472" s="523">
        <f t="shared" si="4149"/>
        <v>0</v>
      </c>
      <c r="BL472" s="523">
        <f t="shared" si="4150"/>
        <v>0</v>
      </c>
      <c r="BM472" s="524">
        <v>0.36319999999999997</v>
      </c>
      <c r="BN472" s="525">
        <f t="shared" si="4151"/>
        <v>0</v>
      </c>
      <c r="BO472" s="526">
        <f t="shared" si="4152"/>
        <v>0</v>
      </c>
      <c r="BP472" s="527"/>
      <c r="BQ472" s="520">
        <v>22.0</v>
      </c>
      <c r="BR472" s="521" t="s">
        <v>171</v>
      </c>
      <c r="BS472" s="522" t="s">
        <v>132</v>
      </c>
      <c r="BT472" s="522" t="s">
        <v>150</v>
      </c>
      <c r="BU472" s="523"/>
      <c r="BV472" s="523" t="str">
        <f t="shared" si="4153"/>
        <v/>
      </c>
      <c r="BW472" s="523">
        <f t="shared" si="4154"/>
        <v>0</v>
      </c>
      <c r="BX472" s="524"/>
      <c r="BY472" s="523">
        <f t="shared" si="4155"/>
        <v>0</v>
      </c>
      <c r="BZ472" s="524"/>
      <c r="CA472" s="523">
        <f>ADHB!CB472</f>
        <v>0</v>
      </c>
      <c r="CB472" s="523">
        <f t="shared" si="4156"/>
        <v>0</v>
      </c>
      <c r="CC472" s="523">
        <f t="shared" si="4157"/>
        <v>0</v>
      </c>
      <c r="CD472" s="524">
        <v>0.36319999999999997</v>
      </c>
      <c r="CE472" s="525">
        <f t="shared" si="4158"/>
        <v>0</v>
      </c>
      <c r="CF472" s="526">
        <f t="shared" si="4159"/>
        <v>0</v>
      </c>
      <c r="CG472" s="527"/>
      <c r="CH472" s="520">
        <v>22.0</v>
      </c>
      <c r="CI472" s="521" t="s">
        <v>171</v>
      </c>
      <c r="CJ472" s="522" t="s">
        <v>132</v>
      </c>
      <c r="CK472" s="522" t="s">
        <v>150</v>
      </c>
      <c r="CL472" s="523"/>
      <c r="CM472" s="523" t="str">
        <f t="shared" si="4160"/>
        <v/>
      </c>
      <c r="CN472" s="523">
        <f t="shared" si="4161"/>
        <v>0</v>
      </c>
      <c r="CO472" s="524"/>
      <c r="CP472" s="523">
        <f t="shared" si="4162"/>
        <v>0</v>
      </c>
      <c r="CQ472" s="524"/>
      <c r="CR472" s="523">
        <f>ADHB!CS472</f>
        <v>0</v>
      </c>
      <c r="CS472" s="523">
        <f t="shared" si="4163"/>
        <v>0</v>
      </c>
      <c r="CT472" s="523">
        <f t="shared" si="4164"/>
        <v>0</v>
      </c>
      <c r="CU472" s="524">
        <v>0.36319999999999997</v>
      </c>
      <c r="CV472" s="525">
        <f t="shared" si="4165"/>
        <v>0</v>
      </c>
      <c r="CW472" s="526">
        <f t="shared" si="4166"/>
        <v>0</v>
      </c>
      <c r="CX472" s="527"/>
      <c r="CY472" s="520">
        <v>22.0</v>
      </c>
      <c r="CZ472" s="521" t="s">
        <v>171</v>
      </c>
      <c r="DA472" s="522" t="s">
        <v>132</v>
      </c>
      <c r="DB472" s="522" t="s">
        <v>150</v>
      </c>
      <c r="DC472" s="523"/>
      <c r="DD472" s="523" t="str">
        <f t="shared" si="4167"/>
        <v/>
      </c>
      <c r="DE472" s="523">
        <f t="shared" si="4168"/>
        <v>0</v>
      </c>
      <c r="DF472" s="524"/>
      <c r="DG472" s="523">
        <f t="shared" si="4169"/>
        <v>0</v>
      </c>
      <c r="DH472" s="524"/>
      <c r="DI472" s="523">
        <f>ADHB!DJ472</f>
        <v>0</v>
      </c>
      <c r="DJ472" s="523">
        <f t="shared" si="4170"/>
        <v>0</v>
      </c>
      <c r="DK472" s="523">
        <f t="shared" si="4171"/>
        <v>0</v>
      </c>
      <c r="DL472" s="524">
        <v>0.36319999999999997</v>
      </c>
      <c r="DM472" s="525">
        <f t="shared" si="4172"/>
        <v>0</v>
      </c>
      <c r="DN472" s="526">
        <f t="shared" si="4173"/>
        <v>0</v>
      </c>
      <c r="DO472" s="527"/>
      <c r="DP472" s="520">
        <v>22.0</v>
      </c>
      <c r="DQ472" s="521" t="s">
        <v>171</v>
      </c>
      <c r="DR472" s="522" t="s">
        <v>132</v>
      </c>
      <c r="DS472" s="522" t="s">
        <v>150</v>
      </c>
      <c r="DT472" s="523"/>
      <c r="DU472" s="523" t="str">
        <f t="shared" si="4174"/>
        <v/>
      </c>
      <c r="DV472" s="523">
        <f t="shared" si="4175"/>
        <v>0</v>
      </c>
      <c r="DW472" s="524"/>
      <c r="DX472" s="523">
        <f t="shared" si="4176"/>
        <v>0</v>
      </c>
      <c r="DY472" s="524"/>
      <c r="DZ472" s="523">
        <f>ADHB!EA472</f>
        <v>0</v>
      </c>
      <c r="EA472" s="523">
        <f t="shared" si="4177"/>
        <v>0</v>
      </c>
      <c r="EB472" s="523">
        <f t="shared" si="4178"/>
        <v>0</v>
      </c>
      <c r="EC472" s="524">
        <v>0.36319999999999997</v>
      </c>
      <c r="ED472" s="525">
        <f t="shared" si="4179"/>
        <v>0</v>
      </c>
      <c r="EE472" s="526">
        <f t="shared" si="4180"/>
        <v>0</v>
      </c>
      <c r="EF472" s="527"/>
      <c r="EG472" s="520">
        <v>22.0</v>
      </c>
      <c r="EH472" s="521" t="s">
        <v>171</v>
      </c>
      <c r="EI472" s="522" t="s">
        <v>132</v>
      </c>
      <c r="EJ472" s="522" t="s">
        <v>150</v>
      </c>
      <c r="EK472" s="523"/>
      <c r="EL472" s="523" t="str">
        <f t="shared" si="4181"/>
        <v/>
      </c>
      <c r="EM472" s="523">
        <f t="shared" si="4182"/>
        <v>0</v>
      </c>
      <c r="EN472" s="524"/>
      <c r="EO472" s="523">
        <f t="shared" si="4183"/>
        <v>0</v>
      </c>
      <c r="EP472" s="524"/>
      <c r="EQ472" s="523">
        <f>ADHB!ER472</f>
        <v>0</v>
      </c>
      <c r="ER472" s="523">
        <f t="shared" si="4184"/>
        <v>0</v>
      </c>
      <c r="ES472" s="523">
        <f t="shared" si="4185"/>
        <v>0</v>
      </c>
      <c r="ET472" s="524">
        <v>0.36319999999999997</v>
      </c>
      <c r="EU472" s="525">
        <f t="shared" si="4186"/>
        <v>0</v>
      </c>
      <c r="EV472" s="526">
        <f t="shared" si="4187"/>
        <v>0</v>
      </c>
      <c r="EW472" s="527"/>
      <c r="EX472" s="520">
        <v>22.0</v>
      </c>
      <c r="EY472" s="521" t="s">
        <v>171</v>
      </c>
      <c r="EZ472" s="522" t="s">
        <v>132</v>
      </c>
      <c r="FA472" s="522" t="s">
        <v>150</v>
      </c>
      <c r="FB472" s="523"/>
      <c r="FC472" s="523" t="str">
        <f t="shared" si="4188"/>
        <v/>
      </c>
      <c r="FD472" s="523">
        <f t="shared" si="4189"/>
        <v>0</v>
      </c>
      <c r="FE472" s="524"/>
      <c r="FF472" s="523">
        <f t="shared" si="4190"/>
        <v>0</v>
      </c>
      <c r="FG472" s="524"/>
      <c r="FH472" s="523">
        <f>ADHB!FI472</f>
        <v>0</v>
      </c>
      <c r="FI472" s="523">
        <f t="shared" si="4191"/>
        <v>0</v>
      </c>
      <c r="FJ472" s="523">
        <f t="shared" si="4192"/>
        <v>0</v>
      </c>
      <c r="FK472" s="524">
        <v>0.36319999999999997</v>
      </c>
      <c r="FL472" s="525">
        <f t="shared" si="4193"/>
        <v>0</v>
      </c>
      <c r="FM472" s="526">
        <f t="shared" si="4194"/>
        <v>0</v>
      </c>
      <c r="FN472" s="527"/>
      <c r="FO472" s="520">
        <v>22.0</v>
      </c>
      <c r="FP472" s="521" t="s">
        <v>171</v>
      </c>
      <c r="FQ472" s="522" t="s">
        <v>132</v>
      </c>
      <c r="FR472" s="522" t="s">
        <v>150</v>
      </c>
      <c r="FS472" s="523"/>
      <c r="FT472" s="523" t="str">
        <f t="shared" si="4195"/>
        <v/>
      </c>
      <c r="FU472" s="523">
        <f t="shared" si="4196"/>
        <v>0</v>
      </c>
      <c r="FV472" s="524"/>
      <c r="FW472" s="523">
        <f t="shared" si="4197"/>
        <v>0</v>
      </c>
      <c r="FX472" s="524"/>
      <c r="FY472" s="523">
        <f>ADHB!FZ472</f>
        <v>0</v>
      </c>
      <c r="FZ472" s="523">
        <f t="shared" si="4198"/>
        <v>0</v>
      </c>
      <c r="GA472" s="523">
        <f t="shared" si="4199"/>
        <v>0</v>
      </c>
      <c r="GB472" s="524">
        <v>0.36319999999999997</v>
      </c>
      <c r="GC472" s="525">
        <f t="shared" si="4200"/>
        <v>0</v>
      </c>
      <c r="GD472" s="526">
        <f t="shared" si="4201"/>
        <v>0</v>
      </c>
      <c r="GE472" s="527"/>
      <c r="GF472" s="520">
        <v>22.0</v>
      </c>
      <c r="GG472" s="521" t="s">
        <v>171</v>
      </c>
      <c r="GH472" s="522" t="s">
        <v>132</v>
      </c>
      <c r="GI472" s="522" t="s">
        <v>150</v>
      </c>
      <c r="GJ472" s="523"/>
      <c r="GK472" s="523" t="str">
        <f t="shared" si="4202"/>
        <v/>
      </c>
      <c r="GL472" s="523">
        <f t="shared" si="4203"/>
        <v>0</v>
      </c>
      <c r="GM472" s="524"/>
      <c r="GN472" s="523">
        <f t="shared" si="4204"/>
        <v>0</v>
      </c>
      <c r="GO472" s="524"/>
      <c r="GP472" s="523">
        <f>ADHB!GQ472</f>
        <v>0</v>
      </c>
      <c r="GQ472" s="523">
        <f t="shared" si="4205"/>
        <v>0</v>
      </c>
      <c r="GR472" s="523">
        <f t="shared" si="4206"/>
        <v>0</v>
      </c>
      <c r="GS472" s="524">
        <v>0.36319999999999997</v>
      </c>
      <c r="GT472" s="525">
        <f t="shared" si="4207"/>
        <v>0</v>
      </c>
      <c r="GU472" s="526">
        <f t="shared" si="4208"/>
        <v>0</v>
      </c>
      <c r="GV472" s="527"/>
      <c r="GW472" s="520">
        <v>22.0</v>
      </c>
      <c r="GX472" s="521" t="s">
        <v>171</v>
      </c>
      <c r="GY472" s="522" t="s">
        <v>132</v>
      </c>
      <c r="GZ472" s="522" t="s">
        <v>150</v>
      </c>
      <c r="HA472" s="523"/>
      <c r="HB472" s="523" t="str">
        <f t="shared" si="4209"/>
        <v/>
      </c>
      <c r="HC472" s="523">
        <f t="shared" si="4210"/>
        <v>0</v>
      </c>
      <c r="HD472" s="524"/>
      <c r="HE472" s="523">
        <f t="shared" si="4211"/>
        <v>0</v>
      </c>
      <c r="HF472" s="524"/>
      <c r="HG472" s="523">
        <f>ADHB!HH472</f>
        <v>0</v>
      </c>
      <c r="HH472" s="523">
        <f t="shared" si="4212"/>
        <v>0</v>
      </c>
      <c r="HI472" s="523">
        <f t="shared" si="4213"/>
        <v>0</v>
      </c>
      <c r="HJ472" s="524">
        <v>0.36319999999999997</v>
      </c>
      <c r="HK472" s="525">
        <f t="shared" si="4214"/>
        <v>0</v>
      </c>
      <c r="HL472" s="526">
        <f t="shared" si="4215"/>
        <v>0</v>
      </c>
      <c r="HM472" s="527"/>
      <c r="HN472" s="520">
        <v>22.0</v>
      </c>
      <c r="HO472" s="521" t="s">
        <v>171</v>
      </c>
      <c r="HP472" s="522" t="s">
        <v>132</v>
      </c>
      <c r="HQ472" s="522" t="s">
        <v>150</v>
      </c>
      <c r="HR472" s="523"/>
      <c r="HS472" s="523" t="str">
        <f t="shared" si="4216"/>
        <v/>
      </c>
      <c r="HT472" s="523">
        <f t="shared" si="4217"/>
        <v>0</v>
      </c>
      <c r="HU472" s="524"/>
      <c r="HV472" s="523">
        <f t="shared" si="4218"/>
        <v>0</v>
      </c>
      <c r="HW472" s="524"/>
      <c r="HX472" s="523">
        <f>ADHB!HY472</f>
        <v>0</v>
      </c>
      <c r="HY472" s="523">
        <f t="shared" si="4219"/>
        <v>0</v>
      </c>
      <c r="HZ472" s="523">
        <f t="shared" si="4220"/>
        <v>0</v>
      </c>
      <c r="IA472" s="524">
        <v>0.36319999999999997</v>
      </c>
      <c r="IB472" s="525">
        <f t="shared" si="4221"/>
        <v>0</v>
      </c>
      <c r="IC472" s="526">
        <f t="shared" si="4222"/>
        <v>0</v>
      </c>
      <c r="ID472" s="527"/>
      <c r="IE472" s="520">
        <v>22.0</v>
      </c>
      <c r="IF472" s="521" t="s">
        <v>171</v>
      </c>
      <c r="IG472" s="522" t="s">
        <v>132</v>
      </c>
      <c r="IH472" s="522" t="s">
        <v>150</v>
      </c>
      <c r="II472" s="523"/>
      <c r="IJ472" s="523" t="str">
        <f t="shared" si="4223"/>
        <v/>
      </c>
      <c r="IK472" s="523">
        <f t="shared" si="4224"/>
        <v>0</v>
      </c>
      <c r="IL472" s="524"/>
      <c r="IM472" s="523">
        <f t="shared" si="4225"/>
        <v>0</v>
      </c>
      <c r="IN472" s="524"/>
      <c r="IO472" s="523">
        <f>ADHB!IP472</f>
        <v>0</v>
      </c>
      <c r="IP472" s="523">
        <f t="shared" si="4226"/>
        <v>0</v>
      </c>
      <c r="IQ472" s="523">
        <f t="shared" si="4227"/>
        <v>0</v>
      </c>
      <c r="IR472" s="524">
        <v>0.36319999999999997</v>
      </c>
      <c r="IS472" s="525">
        <f t="shared" si="4228"/>
        <v>0</v>
      </c>
      <c r="IT472" s="526">
        <f t="shared" si="4229"/>
        <v>0</v>
      </c>
      <c r="IU472" s="527"/>
      <c r="IV472" s="520">
        <v>22.0</v>
      </c>
      <c r="IW472" s="521" t="s">
        <v>171</v>
      </c>
      <c r="IX472" s="522" t="s">
        <v>132</v>
      </c>
      <c r="IY472" s="522" t="s">
        <v>150</v>
      </c>
      <c r="IZ472" s="523"/>
      <c r="JA472" s="523" t="str">
        <f t="shared" si="4230"/>
        <v/>
      </c>
      <c r="JB472" s="523">
        <f t="shared" si="4231"/>
        <v>0</v>
      </c>
      <c r="JC472" s="524"/>
      <c r="JD472" s="523">
        <f t="shared" si="4232"/>
        <v>0</v>
      </c>
      <c r="JE472" s="524"/>
      <c r="JF472" s="523">
        <f>ADHB!JG472</f>
        <v>0</v>
      </c>
      <c r="JG472" s="523">
        <f t="shared" si="4233"/>
        <v>0</v>
      </c>
      <c r="JH472" s="523">
        <f t="shared" si="4234"/>
        <v>0</v>
      </c>
      <c r="JI472" s="524">
        <v>0.36319999999999997</v>
      </c>
      <c r="JJ472" s="525">
        <f t="shared" si="4235"/>
        <v>0</v>
      </c>
      <c r="JK472" s="526">
        <f t="shared" si="4236"/>
        <v>0</v>
      </c>
      <c r="JL472" s="527"/>
      <c r="JM472" s="520">
        <v>22.0</v>
      </c>
      <c r="JN472" s="521" t="s">
        <v>171</v>
      </c>
      <c r="JO472" s="522" t="s">
        <v>132</v>
      </c>
      <c r="JP472" s="522" t="s">
        <v>150</v>
      </c>
      <c r="JQ472" s="523"/>
      <c r="JR472" s="523" t="str">
        <f t="shared" si="4237"/>
        <v/>
      </c>
      <c r="JS472" s="523">
        <f t="shared" si="4238"/>
        <v>0</v>
      </c>
      <c r="JT472" s="524"/>
      <c r="JU472" s="523">
        <f t="shared" si="4239"/>
        <v>0</v>
      </c>
      <c r="JV472" s="524"/>
      <c r="JW472" s="523" t="str">
        <f>ADHB!LF472</f>
        <v/>
      </c>
      <c r="JX472" s="523">
        <f t="shared" si="4240"/>
        <v>0</v>
      </c>
      <c r="JY472" s="523">
        <f t="shared" si="4241"/>
        <v>0</v>
      </c>
      <c r="JZ472" s="524">
        <v>0.36319999999999997</v>
      </c>
      <c r="KA472" s="525">
        <f t="shared" si="4242"/>
        <v>0</v>
      </c>
      <c r="KB472" s="526">
        <f t="shared" si="4243"/>
        <v>0</v>
      </c>
      <c r="KC472" s="527"/>
      <c r="KD472" s="520">
        <v>22.0</v>
      </c>
      <c r="KE472" s="521" t="s">
        <v>171</v>
      </c>
      <c r="KF472" s="522" t="s">
        <v>132</v>
      </c>
      <c r="KG472" s="522" t="s">
        <v>150</v>
      </c>
      <c r="KH472" s="523"/>
      <c r="KI472" s="523" t="str">
        <f t="shared" si="4244"/>
        <v/>
      </c>
      <c r="KJ472" s="523">
        <f t="shared" si="4245"/>
        <v>0</v>
      </c>
      <c r="KK472" s="524"/>
      <c r="KL472" s="523">
        <f t="shared" si="4246"/>
        <v>0</v>
      </c>
      <c r="KM472" s="524"/>
      <c r="KN472" s="523" t="str">
        <f>ADHB!LW472</f>
        <v/>
      </c>
      <c r="KO472" s="523">
        <f t="shared" si="4247"/>
        <v>0</v>
      </c>
      <c r="KP472" s="523">
        <f t="shared" si="4248"/>
        <v>0</v>
      </c>
      <c r="KQ472" s="524">
        <v>0.36319999999999997</v>
      </c>
      <c r="KR472" s="525">
        <f t="shared" si="4249"/>
        <v>0</v>
      </c>
      <c r="KS472" s="526">
        <f t="shared" si="4250"/>
        <v>0</v>
      </c>
      <c r="KT472" s="527"/>
      <c r="KU472" s="528"/>
    </row>
    <row r="473" ht="15.75" customHeight="1">
      <c r="A473" s="520">
        <v>23.0</v>
      </c>
      <c r="B473" s="521" t="s">
        <v>172</v>
      </c>
      <c r="C473" s="522" t="s">
        <v>132</v>
      </c>
      <c r="D473" s="522" t="s">
        <v>150</v>
      </c>
      <c r="E473" s="523"/>
      <c r="F473" s="523"/>
      <c r="G473" s="523">
        <f t="shared" si="4126"/>
        <v>0</v>
      </c>
      <c r="H473" s="524"/>
      <c r="I473" s="523">
        <f t="shared" si="4127"/>
        <v>0</v>
      </c>
      <c r="J473" s="524"/>
      <c r="K473" s="523">
        <f>ADHB!L473</f>
        <v>0</v>
      </c>
      <c r="L473" s="523">
        <f t="shared" si="4128"/>
        <v>0</v>
      </c>
      <c r="M473" s="523">
        <f t="shared" si="4129"/>
        <v>0</v>
      </c>
      <c r="N473" s="524">
        <v>0.36319999999999997</v>
      </c>
      <c r="O473" s="525">
        <f t="shared" si="4130"/>
        <v>0</v>
      </c>
      <c r="P473" s="526">
        <f t="shared" si="4131"/>
        <v>0</v>
      </c>
      <c r="Q473" s="527"/>
      <c r="R473" s="520">
        <v>23.0</v>
      </c>
      <c r="S473" s="521" t="s">
        <v>172</v>
      </c>
      <c r="T473" s="522" t="s">
        <v>132</v>
      </c>
      <c r="U473" s="522" t="s">
        <v>150</v>
      </c>
      <c r="V473" s="523"/>
      <c r="W473" s="523" t="str">
        <f t="shared" si="4132"/>
        <v/>
      </c>
      <c r="X473" s="523">
        <f t="shared" si="4133"/>
        <v>0</v>
      </c>
      <c r="Y473" s="524"/>
      <c r="Z473" s="523">
        <f t="shared" si="4134"/>
        <v>0</v>
      </c>
      <c r="AA473" s="524"/>
      <c r="AB473" s="523">
        <f>ADHB!AC473</f>
        <v>0</v>
      </c>
      <c r="AC473" s="523">
        <f t="shared" si="4135"/>
        <v>0</v>
      </c>
      <c r="AD473" s="523">
        <f t="shared" si="4136"/>
        <v>0</v>
      </c>
      <c r="AE473" s="524">
        <v>0.36319999999999997</v>
      </c>
      <c r="AF473" s="525">
        <f t="shared" si="4137"/>
        <v>0</v>
      </c>
      <c r="AG473" s="526">
        <f t="shared" si="4138"/>
        <v>0</v>
      </c>
      <c r="AH473" s="527"/>
      <c r="AI473" s="520">
        <v>23.0</v>
      </c>
      <c r="AJ473" s="521" t="s">
        <v>172</v>
      </c>
      <c r="AK473" s="522" t="s">
        <v>132</v>
      </c>
      <c r="AL473" s="522" t="s">
        <v>150</v>
      </c>
      <c r="AM473" s="523"/>
      <c r="AN473" s="523" t="str">
        <f t="shared" si="4139"/>
        <v/>
      </c>
      <c r="AO473" s="523">
        <f t="shared" si="4140"/>
        <v>0</v>
      </c>
      <c r="AP473" s="524"/>
      <c r="AQ473" s="523">
        <f t="shared" si="4141"/>
        <v>0</v>
      </c>
      <c r="AR473" s="524"/>
      <c r="AS473" s="523">
        <f>ADHB!AT473</f>
        <v>0</v>
      </c>
      <c r="AT473" s="523">
        <f t="shared" si="4142"/>
        <v>0</v>
      </c>
      <c r="AU473" s="523">
        <f t="shared" si="4143"/>
        <v>0</v>
      </c>
      <c r="AV473" s="524">
        <v>0.36319999999999997</v>
      </c>
      <c r="AW473" s="525">
        <f t="shared" si="4144"/>
        <v>0</v>
      </c>
      <c r="AX473" s="526">
        <f t="shared" si="4145"/>
        <v>0</v>
      </c>
      <c r="AY473" s="527"/>
      <c r="AZ473" s="520">
        <v>23.0</v>
      </c>
      <c r="BA473" s="521" t="s">
        <v>172</v>
      </c>
      <c r="BB473" s="522" t="s">
        <v>132</v>
      </c>
      <c r="BC473" s="522" t="s">
        <v>150</v>
      </c>
      <c r="BD473" s="523"/>
      <c r="BE473" s="523" t="str">
        <f t="shared" si="4146"/>
        <v/>
      </c>
      <c r="BF473" s="523">
        <f t="shared" si="4147"/>
        <v>0</v>
      </c>
      <c r="BG473" s="524"/>
      <c r="BH473" s="523">
        <f t="shared" si="4148"/>
        <v>0</v>
      </c>
      <c r="BI473" s="524"/>
      <c r="BJ473" s="523">
        <f>ADHB!BK473</f>
        <v>0</v>
      </c>
      <c r="BK473" s="523">
        <f t="shared" si="4149"/>
        <v>0</v>
      </c>
      <c r="BL473" s="523">
        <f t="shared" si="4150"/>
        <v>0</v>
      </c>
      <c r="BM473" s="524">
        <v>0.36319999999999997</v>
      </c>
      <c r="BN473" s="525">
        <f t="shared" si="4151"/>
        <v>0</v>
      </c>
      <c r="BO473" s="526">
        <f t="shared" si="4152"/>
        <v>0</v>
      </c>
      <c r="BP473" s="527"/>
      <c r="BQ473" s="520">
        <v>23.0</v>
      </c>
      <c r="BR473" s="521" t="s">
        <v>172</v>
      </c>
      <c r="BS473" s="522" t="s">
        <v>132</v>
      </c>
      <c r="BT473" s="522" t="s">
        <v>150</v>
      </c>
      <c r="BU473" s="523"/>
      <c r="BV473" s="523" t="str">
        <f t="shared" si="4153"/>
        <v/>
      </c>
      <c r="BW473" s="523">
        <f t="shared" si="4154"/>
        <v>0</v>
      </c>
      <c r="BX473" s="524"/>
      <c r="BY473" s="523">
        <f t="shared" si="4155"/>
        <v>0</v>
      </c>
      <c r="BZ473" s="524"/>
      <c r="CA473" s="523">
        <f>ADHB!CB473</f>
        <v>0</v>
      </c>
      <c r="CB473" s="523">
        <f t="shared" si="4156"/>
        <v>0</v>
      </c>
      <c r="CC473" s="523">
        <f t="shared" si="4157"/>
        <v>0</v>
      </c>
      <c r="CD473" s="524">
        <v>0.36319999999999997</v>
      </c>
      <c r="CE473" s="525">
        <f t="shared" si="4158"/>
        <v>0</v>
      </c>
      <c r="CF473" s="526">
        <f t="shared" si="4159"/>
        <v>0</v>
      </c>
      <c r="CG473" s="527"/>
      <c r="CH473" s="520">
        <v>23.0</v>
      </c>
      <c r="CI473" s="521" t="s">
        <v>172</v>
      </c>
      <c r="CJ473" s="522" t="s">
        <v>132</v>
      </c>
      <c r="CK473" s="522" t="s">
        <v>150</v>
      </c>
      <c r="CL473" s="523"/>
      <c r="CM473" s="523" t="str">
        <f t="shared" si="4160"/>
        <v/>
      </c>
      <c r="CN473" s="523">
        <f t="shared" si="4161"/>
        <v>0</v>
      </c>
      <c r="CO473" s="524"/>
      <c r="CP473" s="523">
        <f t="shared" si="4162"/>
        <v>0</v>
      </c>
      <c r="CQ473" s="524"/>
      <c r="CR473" s="523">
        <f>ADHB!CS473</f>
        <v>0</v>
      </c>
      <c r="CS473" s="523">
        <f t="shared" si="4163"/>
        <v>0</v>
      </c>
      <c r="CT473" s="523">
        <f t="shared" si="4164"/>
        <v>0</v>
      </c>
      <c r="CU473" s="524">
        <v>0.36319999999999997</v>
      </c>
      <c r="CV473" s="525">
        <f t="shared" si="4165"/>
        <v>0</v>
      </c>
      <c r="CW473" s="526">
        <f t="shared" si="4166"/>
        <v>0</v>
      </c>
      <c r="CX473" s="527"/>
      <c r="CY473" s="520">
        <v>23.0</v>
      </c>
      <c r="CZ473" s="521" t="s">
        <v>172</v>
      </c>
      <c r="DA473" s="522" t="s">
        <v>132</v>
      </c>
      <c r="DB473" s="522" t="s">
        <v>150</v>
      </c>
      <c r="DC473" s="523"/>
      <c r="DD473" s="523" t="str">
        <f t="shared" si="4167"/>
        <v/>
      </c>
      <c r="DE473" s="523">
        <f t="shared" si="4168"/>
        <v>0</v>
      </c>
      <c r="DF473" s="524"/>
      <c r="DG473" s="523">
        <f t="shared" si="4169"/>
        <v>0</v>
      </c>
      <c r="DH473" s="524"/>
      <c r="DI473" s="523">
        <f>ADHB!DJ473</f>
        <v>0</v>
      </c>
      <c r="DJ473" s="523">
        <f t="shared" si="4170"/>
        <v>0</v>
      </c>
      <c r="DK473" s="523">
        <f t="shared" si="4171"/>
        <v>0</v>
      </c>
      <c r="DL473" s="524">
        <v>0.36319999999999997</v>
      </c>
      <c r="DM473" s="525">
        <f t="shared" si="4172"/>
        <v>0</v>
      </c>
      <c r="DN473" s="526">
        <f t="shared" si="4173"/>
        <v>0</v>
      </c>
      <c r="DO473" s="527"/>
      <c r="DP473" s="520">
        <v>23.0</v>
      </c>
      <c r="DQ473" s="521" t="s">
        <v>172</v>
      </c>
      <c r="DR473" s="522" t="s">
        <v>132</v>
      </c>
      <c r="DS473" s="522" t="s">
        <v>150</v>
      </c>
      <c r="DT473" s="523"/>
      <c r="DU473" s="523" t="str">
        <f t="shared" si="4174"/>
        <v/>
      </c>
      <c r="DV473" s="523">
        <f t="shared" si="4175"/>
        <v>0</v>
      </c>
      <c r="DW473" s="524"/>
      <c r="DX473" s="523">
        <f t="shared" si="4176"/>
        <v>0</v>
      </c>
      <c r="DY473" s="524"/>
      <c r="DZ473" s="523">
        <f>ADHB!EA473</f>
        <v>0</v>
      </c>
      <c r="EA473" s="523">
        <f t="shared" si="4177"/>
        <v>0</v>
      </c>
      <c r="EB473" s="523">
        <f t="shared" si="4178"/>
        <v>0</v>
      </c>
      <c r="EC473" s="524">
        <v>0.36319999999999997</v>
      </c>
      <c r="ED473" s="525">
        <f t="shared" si="4179"/>
        <v>0</v>
      </c>
      <c r="EE473" s="526">
        <f t="shared" si="4180"/>
        <v>0</v>
      </c>
      <c r="EF473" s="527"/>
      <c r="EG473" s="520">
        <v>23.0</v>
      </c>
      <c r="EH473" s="521" t="s">
        <v>172</v>
      </c>
      <c r="EI473" s="522" t="s">
        <v>132</v>
      </c>
      <c r="EJ473" s="522" t="s">
        <v>150</v>
      </c>
      <c r="EK473" s="523"/>
      <c r="EL473" s="523" t="str">
        <f t="shared" si="4181"/>
        <v/>
      </c>
      <c r="EM473" s="523">
        <f t="shared" si="4182"/>
        <v>0</v>
      </c>
      <c r="EN473" s="524"/>
      <c r="EO473" s="523">
        <f t="shared" si="4183"/>
        <v>0</v>
      </c>
      <c r="EP473" s="524"/>
      <c r="EQ473" s="523">
        <f>ADHB!ER473</f>
        <v>0</v>
      </c>
      <c r="ER473" s="523">
        <f t="shared" si="4184"/>
        <v>0</v>
      </c>
      <c r="ES473" s="523">
        <f t="shared" si="4185"/>
        <v>0</v>
      </c>
      <c r="ET473" s="524">
        <v>0.36319999999999997</v>
      </c>
      <c r="EU473" s="525">
        <f t="shared" si="4186"/>
        <v>0</v>
      </c>
      <c r="EV473" s="526">
        <f t="shared" si="4187"/>
        <v>0</v>
      </c>
      <c r="EW473" s="527"/>
      <c r="EX473" s="520">
        <v>23.0</v>
      </c>
      <c r="EY473" s="521" t="s">
        <v>172</v>
      </c>
      <c r="EZ473" s="522" t="s">
        <v>132</v>
      </c>
      <c r="FA473" s="522" t="s">
        <v>150</v>
      </c>
      <c r="FB473" s="523"/>
      <c r="FC473" s="523" t="str">
        <f t="shared" si="4188"/>
        <v/>
      </c>
      <c r="FD473" s="523">
        <f t="shared" si="4189"/>
        <v>0</v>
      </c>
      <c r="FE473" s="524"/>
      <c r="FF473" s="523">
        <f t="shared" si="4190"/>
        <v>0</v>
      </c>
      <c r="FG473" s="524"/>
      <c r="FH473" s="523">
        <f>ADHB!FI473</f>
        <v>0</v>
      </c>
      <c r="FI473" s="523">
        <f t="shared" si="4191"/>
        <v>0</v>
      </c>
      <c r="FJ473" s="523">
        <f t="shared" si="4192"/>
        <v>0</v>
      </c>
      <c r="FK473" s="524">
        <v>0.36319999999999997</v>
      </c>
      <c r="FL473" s="525">
        <f t="shared" si="4193"/>
        <v>0</v>
      </c>
      <c r="FM473" s="526">
        <f t="shared" si="4194"/>
        <v>0</v>
      </c>
      <c r="FN473" s="527"/>
      <c r="FO473" s="520">
        <v>23.0</v>
      </c>
      <c r="FP473" s="521" t="s">
        <v>172</v>
      </c>
      <c r="FQ473" s="522" t="s">
        <v>132</v>
      </c>
      <c r="FR473" s="522" t="s">
        <v>150</v>
      </c>
      <c r="FS473" s="523"/>
      <c r="FT473" s="523" t="str">
        <f t="shared" si="4195"/>
        <v/>
      </c>
      <c r="FU473" s="523">
        <f t="shared" si="4196"/>
        <v>0</v>
      </c>
      <c r="FV473" s="524"/>
      <c r="FW473" s="523">
        <f t="shared" si="4197"/>
        <v>0</v>
      </c>
      <c r="FX473" s="524"/>
      <c r="FY473" s="523">
        <f>ADHB!FZ473</f>
        <v>0</v>
      </c>
      <c r="FZ473" s="523">
        <f t="shared" si="4198"/>
        <v>0</v>
      </c>
      <c r="GA473" s="523">
        <f t="shared" si="4199"/>
        <v>0</v>
      </c>
      <c r="GB473" s="524">
        <v>0.36319999999999997</v>
      </c>
      <c r="GC473" s="525">
        <f t="shared" si="4200"/>
        <v>0</v>
      </c>
      <c r="GD473" s="526">
        <f t="shared" si="4201"/>
        <v>0</v>
      </c>
      <c r="GE473" s="527"/>
      <c r="GF473" s="520">
        <v>23.0</v>
      </c>
      <c r="GG473" s="521" t="s">
        <v>172</v>
      </c>
      <c r="GH473" s="522" t="s">
        <v>132</v>
      </c>
      <c r="GI473" s="522" t="s">
        <v>150</v>
      </c>
      <c r="GJ473" s="523"/>
      <c r="GK473" s="523" t="str">
        <f t="shared" si="4202"/>
        <v/>
      </c>
      <c r="GL473" s="523">
        <f t="shared" si="4203"/>
        <v>0</v>
      </c>
      <c r="GM473" s="524"/>
      <c r="GN473" s="523">
        <f t="shared" si="4204"/>
        <v>0</v>
      </c>
      <c r="GO473" s="524"/>
      <c r="GP473" s="523">
        <f>ADHB!GQ473</f>
        <v>0</v>
      </c>
      <c r="GQ473" s="523">
        <f t="shared" si="4205"/>
        <v>0</v>
      </c>
      <c r="GR473" s="523">
        <f t="shared" si="4206"/>
        <v>0</v>
      </c>
      <c r="GS473" s="524">
        <v>0.36319999999999997</v>
      </c>
      <c r="GT473" s="525">
        <f t="shared" si="4207"/>
        <v>0</v>
      </c>
      <c r="GU473" s="526">
        <f t="shared" si="4208"/>
        <v>0</v>
      </c>
      <c r="GV473" s="527"/>
      <c r="GW473" s="520">
        <v>23.0</v>
      </c>
      <c r="GX473" s="521" t="s">
        <v>172</v>
      </c>
      <c r="GY473" s="522" t="s">
        <v>132</v>
      </c>
      <c r="GZ473" s="522" t="s">
        <v>150</v>
      </c>
      <c r="HA473" s="523"/>
      <c r="HB473" s="523" t="str">
        <f t="shared" si="4209"/>
        <v/>
      </c>
      <c r="HC473" s="523">
        <f t="shared" si="4210"/>
        <v>0</v>
      </c>
      <c r="HD473" s="524"/>
      <c r="HE473" s="523">
        <f t="shared" si="4211"/>
        <v>0</v>
      </c>
      <c r="HF473" s="524"/>
      <c r="HG473" s="523">
        <f>ADHB!HH473</f>
        <v>0</v>
      </c>
      <c r="HH473" s="523">
        <f t="shared" si="4212"/>
        <v>0</v>
      </c>
      <c r="HI473" s="523">
        <f t="shared" si="4213"/>
        <v>0</v>
      </c>
      <c r="HJ473" s="524">
        <v>0.36319999999999997</v>
      </c>
      <c r="HK473" s="525">
        <f t="shared" si="4214"/>
        <v>0</v>
      </c>
      <c r="HL473" s="526">
        <f t="shared" si="4215"/>
        <v>0</v>
      </c>
      <c r="HM473" s="527"/>
      <c r="HN473" s="520">
        <v>23.0</v>
      </c>
      <c r="HO473" s="521" t="s">
        <v>172</v>
      </c>
      <c r="HP473" s="522" t="s">
        <v>132</v>
      </c>
      <c r="HQ473" s="522" t="s">
        <v>150</v>
      </c>
      <c r="HR473" s="523"/>
      <c r="HS473" s="523" t="str">
        <f t="shared" si="4216"/>
        <v/>
      </c>
      <c r="HT473" s="523">
        <f t="shared" si="4217"/>
        <v>0</v>
      </c>
      <c r="HU473" s="524"/>
      <c r="HV473" s="523">
        <f t="shared" si="4218"/>
        <v>0</v>
      </c>
      <c r="HW473" s="524"/>
      <c r="HX473" s="523">
        <f>ADHB!HY473</f>
        <v>0</v>
      </c>
      <c r="HY473" s="523">
        <f t="shared" si="4219"/>
        <v>0</v>
      </c>
      <c r="HZ473" s="523">
        <f t="shared" si="4220"/>
        <v>0</v>
      </c>
      <c r="IA473" s="524">
        <v>0.36319999999999997</v>
      </c>
      <c r="IB473" s="525">
        <f t="shared" si="4221"/>
        <v>0</v>
      </c>
      <c r="IC473" s="526">
        <f t="shared" si="4222"/>
        <v>0</v>
      </c>
      <c r="ID473" s="527"/>
      <c r="IE473" s="520">
        <v>23.0</v>
      </c>
      <c r="IF473" s="521" t="s">
        <v>172</v>
      </c>
      <c r="IG473" s="522" t="s">
        <v>132</v>
      </c>
      <c r="IH473" s="522" t="s">
        <v>150</v>
      </c>
      <c r="II473" s="523"/>
      <c r="IJ473" s="523" t="str">
        <f t="shared" si="4223"/>
        <v/>
      </c>
      <c r="IK473" s="523">
        <f t="shared" si="4224"/>
        <v>0</v>
      </c>
      <c r="IL473" s="524"/>
      <c r="IM473" s="523">
        <f t="shared" si="4225"/>
        <v>0</v>
      </c>
      <c r="IN473" s="524"/>
      <c r="IO473" s="523">
        <f>ADHB!IP473</f>
        <v>0</v>
      </c>
      <c r="IP473" s="523">
        <f t="shared" si="4226"/>
        <v>0</v>
      </c>
      <c r="IQ473" s="523">
        <f t="shared" si="4227"/>
        <v>0</v>
      </c>
      <c r="IR473" s="524">
        <v>0.36319999999999997</v>
      </c>
      <c r="IS473" s="525">
        <f t="shared" si="4228"/>
        <v>0</v>
      </c>
      <c r="IT473" s="526">
        <f t="shared" si="4229"/>
        <v>0</v>
      </c>
      <c r="IU473" s="527"/>
      <c r="IV473" s="520">
        <v>23.0</v>
      </c>
      <c r="IW473" s="521" t="s">
        <v>172</v>
      </c>
      <c r="IX473" s="522" t="s">
        <v>132</v>
      </c>
      <c r="IY473" s="522" t="s">
        <v>150</v>
      </c>
      <c r="IZ473" s="523"/>
      <c r="JA473" s="523" t="str">
        <f t="shared" si="4230"/>
        <v/>
      </c>
      <c r="JB473" s="523">
        <f t="shared" si="4231"/>
        <v>0</v>
      </c>
      <c r="JC473" s="524"/>
      <c r="JD473" s="523">
        <f t="shared" si="4232"/>
        <v>0</v>
      </c>
      <c r="JE473" s="524"/>
      <c r="JF473" s="523">
        <f>ADHB!JG473</f>
        <v>0</v>
      </c>
      <c r="JG473" s="523">
        <f t="shared" si="4233"/>
        <v>0</v>
      </c>
      <c r="JH473" s="523">
        <f t="shared" si="4234"/>
        <v>0</v>
      </c>
      <c r="JI473" s="524">
        <v>0.36319999999999997</v>
      </c>
      <c r="JJ473" s="525">
        <f t="shared" si="4235"/>
        <v>0</v>
      </c>
      <c r="JK473" s="526">
        <f t="shared" si="4236"/>
        <v>0</v>
      </c>
      <c r="JL473" s="527"/>
      <c r="JM473" s="520">
        <v>23.0</v>
      </c>
      <c r="JN473" s="521" t="s">
        <v>172</v>
      </c>
      <c r="JO473" s="522" t="s">
        <v>132</v>
      </c>
      <c r="JP473" s="522" t="s">
        <v>150</v>
      </c>
      <c r="JQ473" s="523"/>
      <c r="JR473" s="523" t="str">
        <f t="shared" si="4237"/>
        <v/>
      </c>
      <c r="JS473" s="523">
        <f t="shared" si="4238"/>
        <v>0</v>
      </c>
      <c r="JT473" s="524"/>
      <c r="JU473" s="523">
        <f t="shared" si="4239"/>
        <v>0</v>
      </c>
      <c r="JV473" s="524"/>
      <c r="JW473" s="523" t="str">
        <f>ADHB!LF473</f>
        <v/>
      </c>
      <c r="JX473" s="523">
        <f t="shared" si="4240"/>
        <v>0</v>
      </c>
      <c r="JY473" s="523">
        <f t="shared" si="4241"/>
        <v>0</v>
      </c>
      <c r="JZ473" s="524">
        <v>0.36319999999999997</v>
      </c>
      <c r="KA473" s="525">
        <f t="shared" si="4242"/>
        <v>0</v>
      </c>
      <c r="KB473" s="526">
        <f t="shared" si="4243"/>
        <v>0</v>
      </c>
      <c r="KC473" s="527"/>
      <c r="KD473" s="520">
        <v>23.0</v>
      </c>
      <c r="KE473" s="521" t="s">
        <v>172</v>
      </c>
      <c r="KF473" s="522" t="s">
        <v>132</v>
      </c>
      <c r="KG473" s="522" t="s">
        <v>150</v>
      </c>
      <c r="KH473" s="523"/>
      <c r="KI473" s="523" t="str">
        <f t="shared" si="4244"/>
        <v/>
      </c>
      <c r="KJ473" s="523">
        <f t="shared" si="4245"/>
        <v>0</v>
      </c>
      <c r="KK473" s="524"/>
      <c r="KL473" s="523">
        <f t="shared" si="4246"/>
        <v>0</v>
      </c>
      <c r="KM473" s="524"/>
      <c r="KN473" s="523" t="str">
        <f>ADHB!LW473</f>
        <v/>
      </c>
      <c r="KO473" s="523">
        <f t="shared" si="4247"/>
        <v>0</v>
      </c>
      <c r="KP473" s="523">
        <f t="shared" si="4248"/>
        <v>0</v>
      </c>
      <c r="KQ473" s="524">
        <v>0.36319999999999997</v>
      </c>
      <c r="KR473" s="525">
        <f t="shared" si="4249"/>
        <v>0</v>
      </c>
      <c r="KS473" s="526">
        <f t="shared" si="4250"/>
        <v>0</v>
      </c>
      <c r="KT473" s="527"/>
      <c r="KU473" s="528"/>
    </row>
    <row r="474" ht="15.75" customHeight="1">
      <c r="A474" s="520">
        <v>24.0</v>
      </c>
      <c r="B474" s="521" t="s">
        <v>173</v>
      </c>
      <c r="C474" s="522" t="s">
        <v>132</v>
      </c>
      <c r="D474" s="522" t="s">
        <v>150</v>
      </c>
      <c r="E474" s="523"/>
      <c r="F474" s="523"/>
      <c r="G474" s="523">
        <f t="shared" si="4126"/>
        <v>0</v>
      </c>
      <c r="H474" s="524"/>
      <c r="I474" s="523">
        <f t="shared" si="4127"/>
        <v>0</v>
      </c>
      <c r="J474" s="524"/>
      <c r="K474" s="523">
        <f>ADHB!L474</f>
        <v>0</v>
      </c>
      <c r="L474" s="523">
        <f t="shared" si="4128"/>
        <v>0</v>
      </c>
      <c r="M474" s="523">
        <f t="shared" si="4129"/>
        <v>0</v>
      </c>
      <c r="N474" s="524">
        <v>0.36319999999999997</v>
      </c>
      <c r="O474" s="525">
        <f t="shared" si="4130"/>
        <v>0</v>
      </c>
      <c r="P474" s="526">
        <f t="shared" si="4131"/>
        <v>0</v>
      </c>
      <c r="Q474" s="527"/>
      <c r="R474" s="520">
        <v>24.0</v>
      </c>
      <c r="S474" s="521" t="s">
        <v>173</v>
      </c>
      <c r="T474" s="522" t="s">
        <v>132</v>
      </c>
      <c r="U474" s="522" t="s">
        <v>150</v>
      </c>
      <c r="V474" s="523"/>
      <c r="W474" s="523" t="str">
        <f t="shared" si="4132"/>
        <v/>
      </c>
      <c r="X474" s="523">
        <f t="shared" si="4133"/>
        <v>0</v>
      </c>
      <c r="Y474" s="524"/>
      <c r="Z474" s="523">
        <f t="shared" si="4134"/>
        <v>0</v>
      </c>
      <c r="AA474" s="524"/>
      <c r="AB474" s="523">
        <f>ADHB!AC474</f>
        <v>0</v>
      </c>
      <c r="AC474" s="523">
        <f t="shared" si="4135"/>
        <v>0</v>
      </c>
      <c r="AD474" s="523">
        <f t="shared" si="4136"/>
        <v>0</v>
      </c>
      <c r="AE474" s="524">
        <v>0.36319999999999997</v>
      </c>
      <c r="AF474" s="525">
        <f t="shared" si="4137"/>
        <v>0</v>
      </c>
      <c r="AG474" s="526">
        <f t="shared" si="4138"/>
        <v>0</v>
      </c>
      <c r="AH474" s="527"/>
      <c r="AI474" s="520">
        <v>24.0</v>
      </c>
      <c r="AJ474" s="521" t="s">
        <v>173</v>
      </c>
      <c r="AK474" s="522" t="s">
        <v>132</v>
      </c>
      <c r="AL474" s="522" t="s">
        <v>150</v>
      </c>
      <c r="AM474" s="523"/>
      <c r="AN474" s="523" t="str">
        <f t="shared" si="4139"/>
        <v/>
      </c>
      <c r="AO474" s="523">
        <f t="shared" si="4140"/>
        <v>0</v>
      </c>
      <c r="AP474" s="524"/>
      <c r="AQ474" s="523">
        <f t="shared" si="4141"/>
        <v>0</v>
      </c>
      <c r="AR474" s="524"/>
      <c r="AS474" s="523">
        <f>ADHB!AT474</f>
        <v>0</v>
      </c>
      <c r="AT474" s="523">
        <f t="shared" si="4142"/>
        <v>0</v>
      </c>
      <c r="AU474" s="523">
        <f t="shared" si="4143"/>
        <v>0</v>
      </c>
      <c r="AV474" s="524">
        <v>0.36319999999999997</v>
      </c>
      <c r="AW474" s="525">
        <f t="shared" si="4144"/>
        <v>0</v>
      </c>
      <c r="AX474" s="526">
        <f t="shared" si="4145"/>
        <v>0</v>
      </c>
      <c r="AY474" s="527"/>
      <c r="AZ474" s="520">
        <v>24.0</v>
      </c>
      <c r="BA474" s="521" t="s">
        <v>173</v>
      </c>
      <c r="BB474" s="522" t="s">
        <v>132</v>
      </c>
      <c r="BC474" s="522" t="s">
        <v>150</v>
      </c>
      <c r="BD474" s="523"/>
      <c r="BE474" s="523" t="str">
        <f t="shared" si="4146"/>
        <v/>
      </c>
      <c r="BF474" s="523">
        <f t="shared" si="4147"/>
        <v>0</v>
      </c>
      <c r="BG474" s="524"/>
      <c r="BH474" s="523">
        <f t="shared" si="4148"/>
        <v>0</v>
      </c>
      <c r="BI474" s="524"/>
      <c r="BJ474" s="523">
        <f>ADHB!BK474</f>
        <v>0</v>
      </c>
      <c r="BK474" s="523">
        <f t="shared" si="4149"/>
        <v>0</v>
      </c>
      <c r="BL474" s="523">
        <f t="shared" si="4150"/>
        <v>0</v>
      </c>
      <c r="BM474" s="524">
        <v>0.36319999999999997</v>
      </c>
      <c r="BN474" s="525">
        <f t="shared" si="4151"/>
        <v>0</v>
      </c>
      <c r="BO474" s="526">
        <f t="shared" si="4152"/>
        <v>0</v>
      </c>
      <c r="BP474" s="527"/>
      <c r="BQ474" s="520">
        <v>24.0</v>
      </c>
      <c r="BR474" s="521" t="s">
        <v>173</v>
      </c>
      <c r="BS474" s="522" t="s">
        <v>132</v>
      </c>
      <c r="BT474" s="522" t="s">
        <v>150</v>
      </c>
      <c r="BU474" s="523"/>
      <c r="BV474" s="523" t="str">
        <f t="shared" si="4153"/>
        <v/>
      </c>
      <c r="BW474" s="523">
        <f t="shared" si="4154"/>
        <v>0</v>
      </c>
      <c r="BX474" s="524"/>
      <c r="BY474" s="523">
        <f t="shared" si="4155"/>
        <v>0</v>
      </c>
      <c r="BZ474" s="524"/>
      <c r="CA474" s="523">
        <f>ADHB!CB474</f>
        <v>0</v>
      </c>
      <c r="CB474" s="523">
        <f t="shared" si="4156"/>
        <v>0</v>
      </c>
      <c r="CC474" s="523">
        <f t="shared" si="4157"/>
        <v>0</v>
      </c>
      <c r="CD474" s="524">
        <v>0.36319999999999997</v>
      </c>
      <c r="CE474" s="525">
        <f t="shared" si="4158"/>
        <v>0</v>
      </c>
      <c r="CF474" s="526">
        <f t="shared" si="4159"/>
        <v>0</v>
      </c>
      <c r="CG474" s="527"/>
      <c r="CH474" s="520">
        <v>24.0</v>
      </c>
      <c r="CI474" s="521" t="s">
        <v>173</v>
      </c>
      <c r="CJ474" s="522" t="s">
        <v>132</v>
      </c>
      <c r="CK474" s="522" t="s">
        <v>150</v>
      </c>
      <c r="CL474" s="523"/>
      <c r="CM474" s="523" t="str">
        <f t="shared" si="4160"/>
        <v/>
      </c>
      <c r="CN474" s="523">
        <f t="shared" si="4161"/>
        <v>0</v>
      </c>
      <c r="CO474" s="524"/>
      <c r="CP474" s="523">
        <f t="shared" si="4162"/>
        <v>0</v>
      </c>
      <c r="CQ474" s="524"/>
      <c r="CR474" s="523">
        <f>ADHB!CS474</f>
        <v>0</v>
      </c>
      <c r="CS474" s="523">
        <f t="shared" si="4163"/>
        <v>0</v>
      </c>
      <c r="CT474" s="523">
        <f t="shared" si="4164"/>
        <v>0</v>
      </c>
      <c r="CU474" s="524">
        <v>0.36319999999999997</v>
      </c>
      <c r="CV474" s="525">
        <f t="shared" si="4165"/>
        <v>0</v>
      </c>
      <c r="CW474" s="526">
        <f t="shared" si="4166"/>
        <v>0</v>
      </c>
      <c r="CX474" s="527"/>
      <c r="CY474" s="520">
        <v>24.0</v>
      </c>
      <c r="CZ474" s="521" t="s">
        <v>173</v>
      </c>
      <c r="DA474" s="522" t="s">
        <v>132</v>
      </c>
      <c r="DB474" s="522" t="s">
        <v>150</v>
      </c>
      <c r="DC474" s="523"/>
      <c r="DD474" s="523" t="str">
        <f t="shared" si="4167"/>
        <v/>
      </c>
      <c r="DE474" s="523">
        <f t="shared" si="4168"/>
        <v>0</v>
      </c>
      <c r="DF474" s="524"/>
      <c r="DG474" s="523">
        <f t="shared" si="4169"/>
        <v>0</v>
      </c>
      <c r="DH474" s="524"/>
      <c r="DI474" s="523">
        <f>ADHB!DJ474</f>
        <v>0</v>
      </c>
      <c r="DJ474" s="523">
        <f t="shared" si="4170"/>
        <v>0</v>
      </c>
      <c r="DK474" s="523">
        <f t="shared" si="4171"/>
        <v>0</v>
      </c>
      <c r="DL474" s="524">
        <v>0.36319999999999997</v>
      </c>
      <c r="DM474" s="525">
        <f t="shared" si="4172"/>
        <v>0</v>
      </c>
      <c r="DN474" s="526">
        <f t="shared" si="4173"/>
        <v>0</v>
      </c>
      <c r="DO474" s="527"/>
      <c r="DP474" s="520">
        <v>24.0</v>
      </c>
      <c r="DQ474" s="521" t="s">
        <v>173</v>
      </c>
      <c r="DR474" s="522" t="s">
        <v>132</v>
      </c>
      <c r="DS474" s="522" t="s">
        <v>150</v>
      </c>
      <c r="DT474" s="523"/>
      <c r="DU474" s="523" t="str">
        <f t="shared" si="4174"/>
        <v/>
      </c>
      <c r="DV474" s="523">
        <f t="shared" si="4175"/>
        <v>0</v>
      </c>
      <c r="DW474" s="524"/>
      <c r="DX474" s="523">
        <f t="shared" si="4176"/>
        <v>0</v>
      </c>
      <c r="DY474" s="524"/>
      <c r="DZ474" s="523">
        <f>ADHB!EA474</f>
        <v>0</v>
      </c>
      <c r="EA474" s="523">
        <f t="shared" si="4177"/>
        <v>0</v>
      </c>
      <c r="EB474" s="523">
        <f t="shared" si="4178"/>
        <v>0</v>
      </c>
      <c r="EC474" s="524">
        <v>0.36319999999999997</v>
      </c>
      <c r="ED474" s="525">
        <f t="shared" si="4179"/>
        <v>0</v>
      </c>
      <c r="EE474" s="526">
        <f t="shared" si="4180"/>
        <v>0</v>
      </c>
      <c r="EF474" s="527"/>
      <c r="EG474" s="520">
        <v>24.0</v>
      </c>
      <c r="EH474" s="521" t="s">
        <v>173</v>
      </c>
      <c r="EI474" s="522" t="s">
        <v>132</v>
      </c>
      <c r="EJ474" s="522" t="s">
        <v>150</v>
      </c>
      <c r="EK474" s="523"/>
      <c r="EL474" s="523" t="str">
        <f t="shared" si="4181"/>
        <v/>
      </c>
      <c r="EM474" s="523">
        <f t="shared" si="4182"/>
        <v>0</v>
      </c>
      <c r="EN474" s="524"/>
      <c r="EO474" s="523">
        <f t="shared" si="4183"/>
        <v>0</v>
      </c>
      <c r="EP474" s="524"/>
      <c r="EQ474" s="523">
        <f>ADHB!ER474</f>
        <v>0</v>
      </c>
      <c r="ER474" s="523">
        <f t="shared" si="4184"/>
        <v>0</v>
      </c>
      <c r="ES474" s="523">
        <f t="shared" si="4185"/>
        <v>0</v>
      </c>
      <c r="ET474" s="524">
        <v>0.36319999999999997</v>
      </c>
      <c r="EU474" s="525">
        <f t="shared" si="4186"/>
        <v>0</v>
      </c>
      <c r="EV474" s="526">
        <f t="shared" si="4187"/>
        <v>0</v>
      </c>
      <c r="EW474" s="527"/>
      <c r="EX474" s="520">
        <v>24.0</v>
      </c>
      <c r="EY474" s="521" t="s">
        <v>173</v>
      </c>
      <c r="EZ474" s="522" t="s">
        <v>132</v>
      </c>
      <c r="FA474" s="522" t="s">
        <v>150</v>
      </c>
      <c r="FB474" s="523"/>
      <c r="FC474" s="523" t="str">
        <f t="shared" si="4188"/>
        <v/>
      </c>
      <c r="FD474" s="523">
        <f t="shared" si="4189"/>
        <v>0</v>
      </c>
      <c r="FE474" s="524"/>
      <c r="FF474" s="523">
        <f t="shared" si="4190"/>
        <v>0</v>
      </c>
      <c r="FG474" s="524"/>
      <c r="FH474" s="523">
        <f>ADHB!FI474</f>
        <v>0</v>
      </c>
      <c r="FI474" s="523">
        <f t="shared" si="4191"/>
        <v>0</v>
      </c>
      <c r="FJ474" s="523">
        <f t="shared" si="4192"/>
        <v>0</v>
      </c>
      <c r="FK474" s="524">
        <v>0.36319999999999997</v>
      </c>
      <c r="FL474" s="525">
        <f t="shared" si="4193"/>
        <v>0</v>
      </c>
      <c r="FM474" s="526">
        <f t="shared" si="4194"/>
        <v>0</v>
      </c>
      <c r="FN474" s="527"/>
      <c r="FO474" s="520">
        <v>24.0</v>
      </c>
      <c r="FP474" s="521" t="s">
        <v>173</v>
      </c>
      <c r="FQ474" s="522" t="s">
        <v>132</v>
      </c>
      <c r="FR474" s="522" t="s">
        <v>150</v>
      </c>
      <c r="FS474" s="523"/>
      <c r="FT474" s="523" t="str">
        <f t="shared" si="4195"/>
        <v/>
      </c>
      <c r="FU474" s="523">
        <f t="shared" si="4196"/>
        <v>0</v>
      </c>
      <c r="FV474" s="524"/>
      <c r="FW474" s="523">
        <f t="shared" si="4197"/>
        <v>0</v>
      </c>
      <c r="FX474" s="524"/>
      <c r="FY474" s="523">
        <f>ADHB!FZ474</f>
        <v>0</v>
      </c>
      <c r="FZ474" s="523">
        <f t="shared" si="4198"/>
        <v>0</v>
      </c>
      <c r="GA474" s="523">
        <f t="shared" si="4199"/>
        <v>0</v>
      </c>
      <c r="GB474" s="524">
        <v>0.36319999999999997</v>
      </c>
      <c r="GC474" s="525">
        <f t="shared" si="4200"/>
        <v>0</v>
      </c>
      <c r="GD474" s="526">
        <f t="shared" si="4201"/>
        <v>0</v>
      </c>
      <c r="GE474" s="527"/>
      <c r="GF474" s="520">
        <v>24.0</v>
      </c>
      <c r="GG474" s="521" t="s">
        <v>173</v>
      </c>
      <c r="GH474" s="522" t="s">
        <v>132</v>
      </c>
      <c r="GI474" s="522" t="s">
        <v>150</v>
      </c>
      <c r="GJ474" s="523"/>
      <c r="GK474" s="523" t="str">
        <f t="shared" si="4202"/>
        <v/>
      </c>
      <c r="GL474" s="523">
        <f t="shared" si="4203"/>
        <v>0</v>
      </c>
      <c r="GM474" s="524"/>
      <c r="GN474" s="523">
        <f t="shared" si="4204"/>
        <v>0</v>
      </c>
      <c r="GO474" s="524"/>
      <c r="GP474" s="523">
        <f>ADHB!GQ474</f>
        <v>0</v>
      </c>
      <c r="GQ474" s="523">
        <f t="shared" si="4205"/>
        <v>0</v>
      </c>
      <c r="GR474" s="523">
        <f t="shared" si="4206"/>
        <v>0</v>
      </c>
      <c r="GS474" s="524">
        <v>0.36319999999999997</v>
      </c>
      <c r="GT474" s="525">
        <f t="shared" si="4207"/>
        <v>0</v>
      </c>
      <c r="GU474" s="526">
        <f t="shared" si="4208"/>
        <v>0</v>
      </c>
      <c r="GV474" s="527"/>
      <c r="GW474" s="520">
        <v>24.0</v>
      </c>
      <c r="GX474" s="521" t="s">
        <v>173</v>
      </c>
      <c r="GY474" s="522" t="s">
        <v>132</v>
      </c>
      <c r="GZ474" s="522" t="s">
        <v>150</v>
      </c>
      <c r="HA474" s="523"/>
      <c r="HB474" s="523" t="str">
        <f t="shared" si="4209"/>
        <v/>
      </c>
      <c r="HC474" s="523">
        <f t="shared" si="4210"/>
        <v>0</v>
      </c>
      <c r="HD474" s="524"/>
      <c r="HE474" s="523">
        <f t="shared" si="4211"/>
        <v>0</v>
      </c>
      <c r="HF474" s="524"/>
      <c r="HG474" s="523">
        <f>ADHB!HH474</f>
        <v>0</v>
      </c>
      <c r="HH474" s="523">
        <f t="shared" si="4212"/>
        <v>0</v>
      </c>
      <c r="HI474" s="523">
        <f t="shared" si="4213"/>
        <v>0</v>
      </c>
      <c r="HJ474" s="524">
        <v>0.36319999999999997</v>
      </c>
      <c r="HK474" s="525">
        <f t="shared" si="4214"/>
        <v>0</v>
      </c>
      <c r="HL474" s="526">
        <f t="shared" si="4215"/>
        <v>0</v>
      </c>
      <c r="HM474" s="527"/>
      <c r="HN474" s="520">
        <v>24.0</v>
      </c>
      <c r="HO474" s="521" t="s">
        <v>173</v>
      </c>
      <c r="HP474" s="522" t="s">
        <v>132</v>
      </c>
      <c r="HQ474" s="522" t="s">
        <v>150</v>
      </c>
      <c r="HR474" s="523"/>
      <c r="HS474" s="523" t="str">
        <f t="shared" si="4216"/>
        <v/>
      </c>
      <c r="HT474" s="523">
        <f t="shared" si="4217"/>
        <v>0</v>
      </c>
      <c r="HU474" s="524"/>
      <c r="HV474" s="523">
        <f t="shared" si="4218"/>
        <v>0</v>
      </c>
      <c r="HW474" s="524"/>
      <c r="HX474" s="523">
        <f>ADHB!HY474</f>
        <v>0</v>
      </c>
      <c r="HY474" s="523">
        <f t="shared" si="4219"/>
        <v>0</v>
      </c>
      <c r="HZ474" s="523">
        <f t="shared" si="4220"/>
        <v>0</v>
      </c>
      <c r="IA474" s="524">
        <v>0.36319999999999997</v>
      </c>
      <c r="IB474" s="525">
        <f t="shared" si="4221"/>
        <v>0</v>
      </c>
      <c r="IC474" s="526">
        <f t="shared" si="4222"/>
        <v>0</v>
      </c>
      <c r="ID474" s="527"/>
      <c r="IE474" s="520">
        <v>24.0</v>
      </c>
      <c r="IF474" s="521" t="s">
        <v>173</v>
      </c>
      <c r="IG474" s="522" t="s">
        <v>132</v>
      </c>
      <c r="IH474" s="522" t="s">
        <v>150</v>
      </c>
      <c r="II474" s="523"/>
      <c r="IJ474" s="523" t="str">
        <f t="shared" si="4223"/>
        <v/>
      </c>
      <c r="IK474" s="523">
        <f t="shared" si="4224"/>
        <v>0</v>
      </c>
      <c r="IL474" s="524"/>
      <c r="IM474" s="523">
        <f t="shared" si="4225"/>
        <v>0</v>
      </c>
      <c r="IN474" s="524"/>
      <c r="IO474" s="523">
        <f>ADHB!IP474</f>
        <v>0</v>
      </c>
      <c r="IP474" s="523">
        <f t="shared" si="4226"/>
        <v>0</v>
      </c>
      <c r="IQ474" s="523">
        <f t="shared" si="4227"/>
        <v>0</v>
      </c>
      <c r="IR474" s="524">
        <v>0.36319999999999997</v>
      </c>
      <c r="IS474" s="525">
        <f t="shared" si="4228"/>
        <v>0</v>
      </c>
      <c r="IT474" s="526">
        <f t="shared" si="4229"/>
        <v>0</v>
      </c>
      <c r="IU474" s="527"/>
      <c r="IV474" s="520">
        <v>24.0</v>
      </c>
      <c r="IW474" s="521" t="s">
        <v>173</v>
      </c>
      <c r="IX474" s="522" t="s">
        <v>132</v>
      </c>
      <c r="IY474" s="522" t="s">
        <v>150</v>
      </c>
      <c r="IZ474" s="523"/>
      <c r="JA474" s="523" t="str">
        <f t="shared" si="4230"/>
        <v/>
      </c>
      <c r="JB474" s="523">
        <f t="shared" si="4231"/>
        <v>0</v>
      </c>
      <c r="JC474" s="524"/>
      <c r="JD474" s="523">
        <f t="shared" si="4232"/>
        <v>0</v>
      </c>
      <c r="JE474" s="524"/>
      <c r="JF474" s="523">
        <f>ADHB!JG474</f>
        <v>0</v>
      </c>
      <c r="JG474" s="523">
        <f t="shared" si="4233"/>
        <v>0</v>
      </c>
      <c r="JH474" s="523">
        <f t="shared" si="4234"/>
        <v>0</v>
      </c>
      <c r="JI474" s="524">
        <v>0.36319999999999997</v>
      </c>
      <c r="JJ474" s="525">
        <f t="shared" si="4235"/>
        <v>0</v>
      </c>
      <c r="JK474" s="526">
        <f t="shared" si="4236"/>
        <v>0</v>
      </c>
      <c r="JL474" s="527"/>
      <c r="JM474" s="520">
        <v>24.0</v>
      </c>
      <c r="JN474" s="521" t="s">
        <v>173</v>
      </c>
      <c r="JO474" s="522" t="s">
        <v>132</v>
      </c>
      <c r="JP474" s="522" t="s">
        <v>150</v>
      </c>
      <c r="JQ474" s="523"/>
      <c r="JR474" s="523" t="str">
        <f t="shared" si="4237"/>
        <v/>
      </c>
      <c r="JS474" s="523">
        <f t="shared" si="4238"/>
        <v>0</v>
      </c>
      <c r="JT474" s="524"/>
      <c r="JU474" s="523">
        <f t="shared" si="4239"/>
        <v>0</v>
      </c>
      <c r="JV474" s="524"/>
      <c r="JW474" s="523" t="str">
        <f>ADHB!LF474</f>
        <v/>
      </c>
      <c r="JX474" s="523">
        <f t="shared" si="4240"/>
        <v>0</v>
      </c>
      <c r="JY474" s="523">
        <f t="shared" si="4241"/>
        <v>0</v>
      </c>
      <c r="JZ474" s="524">
        <v>0.36319999999999997</v>
      </c>
      <c r="KA474" s="525">
        <f t="shared" si="4242"/>
        <v>0</v>
      </c>
      <c r="KB474" s="526">
        <f t="shared" si="4243"/>
        <v>0</v>
      </c>
      <c r="KC474" s="527"/>
      <c r="KD474" s="520">
        <v>24.0</v>
      </c>
      <c r="KE474" s="521" t="s">
        <v>173</v>
      </c>
      <c r="KF474" s="522" t="s">
        <v>132</v>
      </c>
      <c r="KG474" s="522" t="s">
        <v>150</v>
      </c>
      <c r="KH474" s="523"/>
      <c r="KI474" s="523" t="str">
        <f t="shared" si="4244"/>
        <v/>
      </c>
      <c r="KJ474" s="523">
        <f t="shared" si="4245"/>
        <v>0</v>
      </c>
      <c r="KK474" s="524"/>
      <c r="KL474" s="523">
        <f t="shared" si="4246"/>
        <v>0</v>
      </c>
      <c r="KM474" s="524"/>
      <c r="KN474" s="523" t="str">
        <f>ADHB!LW474</f>
        <v/>
      </c>
      <c r="KO474" s="523">
        <f t="shared" si="4247"/>
        <v>0</v>
      </c>
      <c r="KP474" s="523">
        <f t="shared" si="4248"/>
        <v>0</v>
      </c>
      <c r="KQ474" s="524">
        <v>0.36319999999999997</v>
      </c>
      <c r="KR474" s="525">
        <f t="shared" si="4249"/>
        <v>0</v>
      </c>
      <c r="KS474" s="526">
        <f t="shared" si="4250"/>
        <v>0</v>
      </c>
      <c r="KT474" s="527"/>
      <c r="KU474" s="528"/>
    </row>
    <row r="475" ht="15.75" customHeight="1">
      <c r="A475" s="520">
        <v>25.0</v>
      </c>
      <c r="B475" s="521" t="s">
        <v>174</v>
      </c>
      <c r="C475" s="522" t="s">
        <v>132</v>
      </c>
      <c r="D475" s="522" t="s">
        <v>132</v>
      </c>
      <c r="E475" s="523"/>
      <c r="F475" s="523"/>
      <c r="G475" s="523">
        <f t="shared" si="4126"/>
        <v>0</v>
      </c>
      <c r="H475" s="524"/>
      <c r="I475" s="523">
        <f t="shared" si="4127"/>
        <v>0</v>
      </c>
      <c r="J475" s="524"/>
      <c r="K475" s="523">
        <f>ADHB!L475</f>
        <v>0</v>
      </c>
      <c r="L475" s="523">
        <f t="shared" si="4128"/>
        <v>0</v>
      </c>
      <c r="M475" s="523">
        <f t="shared" si="4129"/>
        <v>0</v>
      </c>
      <c r="N475" s="524">
        <v>0.36319999999999997</v>
      </c>
      <c r="O475" s="525">
        <f t="shared" si="4130"/>
        <v>0</v>
      </c>
      <c r="P475" s="526">
        <f t="shared" si="4131"/>
        <v>0</v>
      </c>
      <c r="Q475" s="527"/>
      <c r="R475" s="520">
        <v>25.0</v>
      </c>
      <c r="S475" s="521" t="s">
        <v>174</v>
      </c>
      <c r="T475" s="522" t="s">
        <v>132</v>
      </c>
      <c r="U475" s="522" t="s">
        <v>132</v>
      </c>
      <c r="V475" s="523"/>
      <c r="W475" s="523" t="str">
        <f t="shared" si="4132"/>
        <v/>
      </c>
      <c r="X475" s="523">
        <f t="shared" si="4133"/>
        <v>0</v>
      </c>
      <c r="Y475" s="524"/>
      <c r="Z475" s="523">
        <f t="shared" si="4134"/>
        <v>0</v>
      </c>
      <c r="AA475" s="524"/>
      <c r="AB475" s="523">
        <f>ADHB!AC475</f>
        <v>0</v>
      </c>
      <c r="AC475" s="523">
        <f t="shared" si="4135"/>
        <v>0</v>
      </c>
      <c r="AD475" s="523">
        <f t="shared" si="4136"/>
        <v>0</v>
      </c>
      <c r="AE475" s="524">
        <v>0.36319999999999997</v>
      </c>
      <c r="AF475" s="525">
        <f t="shared" si="4137"/>
        <v>0</v>
      </c>
      <c r="AG475" s="526">
        <f t="shared" si="4138"/>
        <v>0</v>
      </c>
      <c r="AH475" s="527"/>
      <c r="AI475" s="520">
        <v>25.0</v>
      </c>
      <c r="AJ475" s="521" t="s">
        <v>174</v>
      </c>
      <c r="AK475" s="522" t="s">
        <v>132</v>
      </c>
      <c r="AL475" s="522" t="s">
        <v>132</v>
      </c>
      <c r="AM475" s="523"/>
      <c r="AN475" s="523" t="str">
        <f t="shared" si="4139"/>
        <v/>
      </c>
      <c r="AO475" s="523">
        <f t="shared" si="4140"/>
        <v>0</v>
      </c>
      <c r="AP475" s="524"/>
      <c r="AQ475" s="523">
        <f t="shared" si="4141"/>
        <v>0</v>
      </c>
      <c r="AR475" s="524"/>
      <c r="AS475" s="523">
        <f>ADHB!AT475</f>
        <v>0</v>
      </c>
      <c r="AT475" s="523">
        <f t="shared" si="4142"/>
        <v>0</v>
      </c>
      <c r="AU475" s="523">
        <f t="shared" si="4143"/>
        <v>0</v>
      </c>
      <c r="AV475" s="524">
        <v>0.36319999999999997</v>
      </c>
      <c r="AW475" s="525">
        <f t="shared" si="4144"/>
        <v>0</v>
      </c>
      <c r="AX475" s="526">
        <f t="shared" si="4145"/>
        <v>0</v>
      </c>
      <c r="AY475" s="527"/>
      <c r="AZ475" s="520">
        <v>25.0</v>
      </c>
      <c r="BA475" s="521" t="s">
        <v>174</v>
      </c>
      <c r="BB475" s="522" t="s">
        <v>132</v>
      </c>
      <c r="BC475" s="522" t="s">
        <v>132</v>
      </c>
      <c r="BD475" s="523"/>
      <c r="BE475" s="523" t="str">
        <f t="shared" si="4146"/>
        <v/>
      </c>
      <c r="BF475" s="523">
        <f t="shared" si="4147"/>
        <v>0</v>
      </c>
      <c r="BG475" s="524"/>
      <c r="BH475" s="523">
        <f t="shared" si="4148"/>
        <v>0</v>
      </c>
      <c r="BI475" s="524"/>
      <c r="BJ475" s="523">
        <f>ADHB!BK475</f>
        <v>0</v>
      </c>
      <c r="BK475" s="523">
        <f t="shared" si="4149"/>
        <v>0</v>
      </c>
      <c r="BL475" s="523">
        <f t="shared" si="4150"/>
        <v>0</v>
      </c>
      <c r="BM475" s="524">
        <v>0.36319999999999997</v>
      </c>
      <c r="BN475" s="525">
        <f t="shared" si="4151"/>
        <v>0</v>
      </c>
      <c r="BO475" s="526">
        <f t="shared" si="4152"/>
        <v>0</v>
      </c>
      <c r="BP475" s="527"/>
      <c r="BQ475" s="520">
        <v>25.0</v>
      </c>
      <c r="BR475" s="521" t="s">
        <v>174</v>
      </c>
      <c r="BS475" s="522" t="s">
        <v>132</v>
      </c>
      <c r="BT475" s="522" t="s">
        <v>132</v>
      </c>
      <c r="BU475" s="523"/>
      <c r="BV475" s="523" t="str">
        <f t="shared" si="4153"/>
        <v/>
      </c>
      <c r="BW475" s="523">
        <f t="shared" si="4154"/>
        <v>0</v>
      </c>
      <c r="BX475" s="524"/>
      <c r="BY475" s="523">
        <f t="shared" si="4155"/>
        <v>0</v>
      </c>
      <c r="BZ475" s="524"/>
      <c r="CA475" s="523">
        <f>ADHB!CB475</f>
        <v>0</v>
      </c>
      <c r="CB475" s="523">
        <f t="shared" si="4156"/>
        <v>0</v>
      </c>
      <c r="CC475" s="523">
        <f t="shared" si="4157"/>
        <v>0</v>
      </c>
      <c r="CD475" s="524">
        <v>0.36319999999999997</v>
      </c>
      <c r="CE475" s="525">
        <f t="shared" si="4158"/>
        <v>0</v>
      </c>
      <c r="CF475" s="526">
        <f t="shared" si="4159"/>
        <v>0</v>
      </c>
      <c r="CG475" s="527"/>
      <c r="CH475" s="520">
        <v>25.0</v>
      </c>
      <c r="CI475" s="521" t="s">
        <v>174</v>
      </c>
      <c r="CJ475" s="522" t="s">
        <v>132</v>
      </c>
      <c r="CK475" s="522" t="s">
        <v>132</v>
      </c>
      <c r="CL475" s="523"/>
      <c r="CM475" s="523" t="str">
        <f t="shared" si="4160"/>
        <v/>
      </c>
      <c r="CN475" s="523">
        <f t="shared" si="4161"/>
        <v>0</v>
      </c>
      <c r="CO475" s="524"/>
      <c r="CP475" s="523">
        <f t="shared" si="4162"/>
        <v>0</v>
      </c>
      <c r="CQ475" s="524"/>
      <c r="CR475" s="523">
        <f>ADHB!CS475</f>
        <v>0</v>
      </c>
      <c r="CS475" s="523">
        <f t="shared" si="4163"/>
        <v>0</v>
      </c>
      <c r="CT475" s="523">
        <f t="shared" si="4164"/>
        <v>0</v>
      </c>
      <c r="CU475" s="524">
        <v>0.36319999999999997</v>
      </c>
      <c r="CV475" s="525">
        <f t="shared" si="4165"/>
        <v>0</v>
      </c>
      <c r="CW475" s="526">
        <f t="shared" si="4166"/>
        <v>0</v>
      </c>
      <c r="CX475" s="527"/>
      <c r="CY475" s="520">
        <v>25.0</v>
      </c>
      <c r="CZ475" s="521" t="s">
        <v>174</v>
      </c>
      <c r="DA475" s="522" t="s">
        <v>132</v>
      </c>
      <c r="DB475" s="522" t="s">
        <v>132</v>
      </c>
      <c r="DC475" s="523"/>
      <c r="DD475" s="523" t="str">
        <f t="shared" si="4167"/>
        <v/>
      </c>
      <c r="DE475" s="523">
        <f t="shared" si="4168"/>
        <v>0</v>
      </c>
      <c r="DF475" s="524"/>
      <c r="DG475" s="523">
        <f t="shared" si="4169"/>
        <v>0</v>
      </c>
      <c r="DH475" s="524"/>
      <c r="DI475" s="523">
        <f>ADHB!DJ475</f>
        <v>0</v>
      </c>
      <c r="DJ475" s="523">
        <f t="shared" si="4170"/>
        <v>0</v>
      </c>
      <c r="DK475" s="523">
        <f t="shared" si="4171"/>
        <v>0</v>
      </c>
      <c r="DL475" s="524">
        <v>0.36319999999999997</v>
      </c>
      <c r="DM475" s="525">
        <f t="shared" si="4172"/>
        <v>0</v>
      </c>
      <c r="DN475" s="526">
        <f t="shared" si="4173"/>
        <v>0</v>
      </c>
      <c r="DO475" s="527"/>
      <c r="DP475" s="520">
        <v>25.0</v>
      </c>
      <c r="DQ475" s="521" t="s">
        <v>174</v>
      </c>
      <c r="DR475" s="522" t="s">
        <v>132</v>
      </c>
      <c r="DS475" s="522" t="s">
        <v>132</v>
      </c>
      <c r="DT475" s="523"/>
      <c r="DU475" s="523" t="str">
        <f t="shared" si="4174"/>
        <v/>
      </c>
      <c r="DV475" s="523">
        <f t="shared" si="4175"/>
        <v>0</v>
      </c>
      <c r="DW475" s="524"/>
      <c r="DX475" s="523">
        <f t="shared" si="4176"/>
        <v>0</v>
      </c>
      <c r="DY475" s="524"/>
      <c r="DZ475" s="523">
        <f>ADHB!EA475</f>
        <v>0</v>
      </c>
      <c r="EA475" s="523">
        <f t="shared" si="4177"/>
        <v>0</v>
      </c>
      <c r="EB475" s="523">
        <f t="shared" si="4178"/>
        <v>0</v>
      </c>
      <c r="EC475" s="524">
        <v>0.36319999999999997</v>
      </c>
      <c r="ED475" s="525">
        <f t="shared" si="4179"/>
        <v>0</v>
      </c>
      <c r="EE475" s="526">
        <f t="shared" si="4180"/>
        <v>0</v>
      </c>
      <c r="EF475" s="527"/>
      <c r="EG475" s="520">
        <v>25.0</v>
      </c>
      <c r="EH475" s="521" t="s">
        <v>174</v>
      </c>
      <c r="EI475" s="522" t="s">
        <v>132</v>
      </c>
      <c r="EJ475" s="522" t="s">
        <v>132</v>
      </c>
      <c r="EK475" s="523"/>
      <c r="EL475" s="523" t="str">
        <f t="shared" si="4181"/>
        <v/>
      </c>
      <c r="EM475" s="523">
        <f t="shared" si="4182"/>
        <v>0</v>
      </c>
      <c r="EN475" s="524"/>
      <c r="EO475" s="523">
        <f t="shared" si="4183"/>
        <v>0</v>
      </c>
      <c r="EP475" s="524"/>
      <c r="EQ475" s="523">
        <f>ADHB!ER475</f>
        <v>0</v>
      </c>
      <c r="ER475" s="523">
        <f t="shared" si="4184"/>
        <v>0</v>
      </c>
      <c r="ES475" s="523">
        <f t="shared" si="4185"/>
        <v>0</v>
      </c>
      <c r="ET475" s="524">
        <v>0.36319999999999997</v>
      </c>
      <c r="EU475" s="525">
        <f t="shared" si="4186"/>
        <v>0</v>
      </c>
      <c r="EV475" s="526">
        <f t="shared" si="4187"/>
        <v>0</v>
      </c>
      <c r="EW475" s="527"/>
      <c r="EX475" s="520">
        <v>25.0</v>
      </c>
      <c r="EY475" s="521" t="s">
        <v>174</v>
      </c>
      <c r="EZ475" s="522" t="s">
        <v>132</v>
      </c>
      <c r="FA475" s="522" t="s">
        <v>132</v>
      </c>
      <c r="FB475" s="523"/>
      <c r="FC475" s="523" t="str">
        <f t="shared" si="4188"/>
        <v/>
      </c>
      <c r="FD475" s="523">
        <f t="shared" si="4189"/>
        <v>0</v>
      </c>
      <c r="FE475" s="524"/>
      <c r="FF475" s="523">
        <f t="shared" si="4190"/>
        <v>0</v>
      </c>
      <c r="FG475" s="524"/>
      <c r="FH475" s="523">
        <f>ADHB!FI475</f>
        <v>0</v>
      </c>
      <c r="FI475" s="523">
        <f t="shared" si="4191"/>
        <v>0</v>
      </c>
      <c r="FJ475" s="523">
        <f t="shared" si="4192"/>
        <v>0</v>
      </c>
      <c r="FK475" s="524">
        <v>0.36319999999999997</v>
      </c>
      <c r="FL475" s="525">
        <f t="shared" si="4193"/>
        <v>0</v>
      </c>
      <c r="FM475" s="526">
        <f t="shared" si="4194"/>
        <v>0</v>
      </c>
      <c r="FN475" s="527"/>
      <c r="FO475" s="520">
        <v>25.0</v>
      </c>
      <c r="FP475" s="521" t="s">
        <v>174</v>
      </c>
      <c r="FQ475" s="522" t="s">
        <v>132</v>
      </c>
      <c r="FR475" s="522" t="s">
        <v>132</v>
      </c>
      <c r="FS475" s="523"/>
      <c r="FT475" s="523" t="str">
        <f t="shared" si="4195"/>
        <v/>
      </c>
      <c r="FU475" s="523">
        <f t="shared" si="4196"/>
        <v>0</v>
      </c>
      <c r="FV475" s="524"/>
      <c r="FW475" s="523">
        <f t="shared" si="4197"/>
        <v>0</v>
      </c>
      <c r="FX475" s="524"/>
      <c r="FY475" s="523">
        <f>ADHB!FZ475</f>
        <v>0</v>
      </c>
      <c r="FZ475" s="523">
        <f t="shared" si="4198"/>
        <v>0</v>
      </c>
      <c r="GA475" s="523">
        <f t="shared" si="4199"/>
        <v>0</v>
      </c>
      <c r="GB475" s="524">
        <v>0.36319999999999997</v>
      </c>
      <c r="GC475" s="525">
        <f t="shared" si="4200"/>
        <v>0</v>
      </c>
      <c r="GD475" s="526">
        <f t="shared" si="4201"/>
        <v>0</v>
      </c>
      <c r="GE475" s="527"/>
      <c r="GF475" s="520">
        <v>25.0</v>
      </c>
      <c r="GG475" s="521" t="s">
        <v>174</v>
      </c>
      <c r="GH475" s="522" t="s">
        <v>132</v>
      </c>
      <c r="GI475" s="522" t="s">
        <v>132</v>
      </c>
      <c r="GJ475" s="523"/>
      <c r="GK475" s="523" t="str">
        <f t="shared" si="4202"/>
        <v/>
      </c>
      <c r="GL475" s="523">
        <f t="shared" si="4203"/>
        <v>0</v>
      </c>
      <c r="GM475" s="524"/>
      <c r="GN475" s="523">
        <f t="shared" si="4204"/>
        <v>0</v>
      </c>
      <c r="GO475" s="524"/>
      <c r="GP475" s="523">
        <f>ADHB!GQ475</f>
        <v>0</v>
      </c>
      <c r="GQ475" s="523">
        <f t="shared" si="4205"/>
        <v>0</v>
      </c>
      <c r="GR475" s="523">
        <f t="shared" si="4206"/>
        <v>0</v>
      </c>
      <c r="GS475" s="524">
        <v>0.36319999999999997</v>
      </c>
      <c r="GT475" s="525">
        <f t="shared" si="4207"/>
        <v>0</v>
      </c>
      <c r="GU475" s="526">
        <f t="shared" si="4208"/>
        <v>0</v>
      </c>
      <c r="GV475" s="527"/>
      <c r="GW475" s="520">
        <v>25.0</v>
      </c>
      <c r="GX475" s="521" t="s">
        <v>174</v>
      </c>
      <c r="GY475" s="522" t="s">
        <v>132</v>
      </c>
      <c r="GZ475" s="522" t="s">
        <v>132</v>
      </c>
      <c r="HA475" s="523"/>
      <c r="HB475" s="523" t="str">
        <f t="shared" si="4209"/>
        <v/>
      </c>
      <c r="HC475" s="523">
        <f t="shared" si="4210"/>
        <v>0</v>
      </c>
      <c r="HD475" s="524"/>
      <c r="HE475" s="523">
        <f t="shared" si="4211"/>
        <v>0</v>
      </c>
      <c r="HF475" s="524"/>
      <c r="HG475" s="523">
        <f>ADHB!HH475</f>
        <v>0</v>
      </c>
      <c r="HH475" s="523">
        <f t="shared" si="4212"/>
        <v>0</v>
      </c>
      <c r="HI475" s="523">
        <f t="shared" si="4213"/>
        <v>0</v>
      </c>
      <c r="HJ475" s="524">
        <v>0.36319999999999997</v>
      </c>
      <c r="HK475" s="525">
        <f t="shared" si="4214"/>
        <v>0</v>
      </c>
      <c r="HL475" s="526">
        <f t="shared" si="4215"/>
        <v>0</v>
      </c>
      <c r="HM475" s="527"/>
      <c r="HN475" s="520">
        <v>25.0</v>
      </c>
      <c r="HO475" s="521" t="s">
        <v>174</v>
      </c>
      <c r="HP475" s="522" t="s">
        <v>132</v>
      </c>
      <c r="HQ475" s="522" t="s">
        <v>132</v>
      </c>
      <c r="HR475" s="523"/>
      <c r="HS475" s="523" t="str">
        <f t="shared" si="4216"/>
        <v/>
      </c>
      <c r="HT475" s="523">
        <f t="shared" si="4217"/>
        <v>0</v>
      </c>
      <c r="HU475" s="524"/>
      <c r="HV475" s="523">
        <f t="shared" si="4218"/>
        <v>0</v>
      </c>
      <c r="HW475" s="524"/>
      <c r="HX475" s="523">
        <f>ADHB!HY475</f>
        <v>0</v>
      </c>
      <c r="HY475" s="523">
        <f t="shared" si="4219"/>
        <v>0</v>
      </c>
      <c r="HZ475" s="523">
        <f t="shared" si="4220"/>
        <v>0</v>
      </c>
      <c r="IA475" s="524">
        <v>0.36319999999999997</v>
      </c>
      <c r="IB475" s="525">
        <f t="shared" si="4221"/>
        <v>0</v>
      </c>
      <c r="IC475" s="526">
        <f t="shared" si="4222"/>
        <v>0</v>
      </c>
      <c r="ID475" s="527"/>
      <c r="IE475" s="520">
        <v>25.0</v>
      </c>
      <c r="IF475" s="521" t="s">
        <v>174</v>
      </c>
      <c r="IG475" s="522" t="s">
        <v>132</v>
      </c>
      <c r="IH475" s="522" t="s">
        <v>132</v>
      </c>
      <c r="II475" s="523"/>
      <c r="IJ475" s="523" t="str">
        <f t="shared" si="4223"/>
        <v/>
      </c>
      <c r="IK475" s="523">
        <f t="shared" si="4224"/>
        <v>0</v>
      </c>
      <c r="IL475" s="524"/>
      <c r="IM475" s="523">
        <f t="shared" si="4225"/>
        <v>0</v>
      </c>
      <c r="IN475" s="524"/>
      <c r="IO475" s="523">
        <f>ADHB!IP475</f>
        <v>0</v>
      </c>
      <c r="IP475" s="523">
        <f t="shared" si="4226"/>
        <v>0</v>
      </c>
      <c r="IQ475" s="523">
        <f t="shared" si="4227"/>
        <v>0</v>
      </c>
      <c r="IR475" s="524">
        <v>0.36319999999999997</v>
      </c>
      <c r="IS475" s="525">
        <f t="shared" si="4228"/>
        <v>0</v>
      </c>
      <c r="IT475" s="526">
        <f t="shared" si="4229"/>
        <v>0</v>
      </c>
      <c r="IU475" s="527"/>
      <c r="IV475" s="520">
        <v>25.0</v>
      </c>
      <c r="IW475" s="521" t="s">
        <v>174</v>
      </c>
      <c r="IX475" s="522" t="s">
        <v>132</v>
      </c>
      <c r="IY475" s="522" t="s">
        <v>132</v>
      </c>
      <c r="IZ475" s="523"/>
      <c r="JA475" s="523" t="str">
        <f t="shared" si="4230"/>
        <v/>
      </c>
      <c r="JB475" s="523">
        <f t="shared" si="4231"/>
        <v>0</v>
      </c>
      <c r="JC475" s="524"/>
      <c r="JD475" s="523">
        <f t="shared" si="4232"/>
        <v>0</v>
      </c>
      <c r="JE475" s="524"/>
      <c r="JF475" s="523">
        <f>ADHB!JG475</f>
        <v>0</v>
      </c>
      <c r="JG475" s="523">
        <f t="shared" si="4233"/>
        <v>0</v>
      </c>
      <c r="JH475" s="523">
        <f t="shared" si="4234"/>
        <v>0</v>
      </c>
      <c r="JI475" s="524">
        <v>0.36319999999999997</v>
      </c>
      <c r="JJ475" s="525">
        <f t="shared" si="4235"/>
        <v>0</v>
      </c>
      <c r="JK475" s="526">
        <f t="shared" si="4236"/>
        <v>0</v>
      </c>
      <c r="JL475" s="527"/>
      <c r="JM475" s="520">
        <v>25.0</v>
      </c>
      <c r="JN475" s="521" t="s">
        <v>174</v>
      </c>
      <c r="JO475" s="522" t="s">
        <v>132</v>
      </c>
      <c r="JP475" s="522" t="s">
        <v>132</v>
      </c>
      <c r="JQ475" s="523"/>
      <c r="JR475" s="523" t="str">
        <f t="shared" si="4237"/>
        <v/>
      </c>
      <c r="JS475" s="523">
        <f t="shared" si="4238"/>
        <v>0</v>
      </c>
      <c r="JT475" s="524"/>
      <c r="JU475" s="523">
        <f t="shared" si="4239"/>
        <v>0</v>
      </c>
      <c r="JV475" s="524"/>
      <c r="JW475" s="523" t="str">
        <f>ADHB!LF475</f>
        <v/>
      </c>
      <c r="JX475" s="523">
        <f t="shared" si="4240"/>
        <v>0</v>
      </c>
      <c r="JY475" s="523">
        <f t="shared" si="4241"/>
        <v>0</v>
      </c>
      <c r="JZ475" s="524">
        <v>0.36319999999999997</v>
      </c>
      <c r="KA475" s="525">
        <f t="shared" si="4242"/>
        <v>0</v>
      </c>
      <c r="KB475" s="526">
        <f t="shared" si="4243"/>
        <v>0</v>
      </c>
      <c r="KC475" s="527"/>
      <c r="KD475" s="520">
        <v>25.0</v>
      </c>
      <c r="KE475" s="521" t="s">
        <v>174</v>
      </c>
      <c r="KF475" s="522" t="s">
        <v>132</v>
      </c>
      <c r="KG475" s="522" t="s">
        <v>132</v>
      </c>
      <c r="KH475" s="523"/>
      <c r="KI475" s="523" t="str">
        <f t="shared" si="4244"/>
        <v/>
      </c>
      <c r="KJ475" s="523">
        <f t="shared" si="4245"/>
        <v>0</v>
      </c>
      <c r="KK475" s="524"/>
      <c r="KL475" s="523">
        <f t="shared" si="4246"/>
        <v>0</v>
      </c>
      <c r="KM475" s="524"/>
      <c r="KN475" s="523" t="str">
        <f>ADHB!LW475</f>
        <v/>
      </c>
      <c r="KO475" s="523">
        <f t="shared" si="4247"/>
        <v>0</v>
      </c>
      <c r="KP475" s="523">
        <f t="shared" si="4248"/>
        <v>0</v>
      </c>
      <c r="KQ475" s="524">
        <v>0.36319999999999997</v>
      </c>
      <c r="KR475" s="525">
        <f t="shared" si="4249"/>
        <v>0</v>
      </c>
      <c r="KS475" s="526">
        <f t="shared" si="4250"/>
        <v>0</v>
      </c>
      <c r="KT475" s="527"/>
      <c r="KU475" s="528"/>
    </row>
    <row r="476" ht="15.75" customHeight="1">
      <c r="A476" s="520">
        <v>26.0</v>
      </c>
      <c r="B476" s="521" t="s">
        <v>175</v>
      </c>
      <c r="C476" s="522" t="s">
        <v>132</v>
      </c>
      <c r="D476" s="522" t="s">
        <v>132</v>
      </c>
      <c r="E476" s="523"/>
      <c r="F476" s="523"/>
      <c r="G476" s="523">
        <f t="shared" si="4126"/>
        <v>0</v>
      </c>
      <c r="H476" s="524"/>
      <c r="I476" s="523">
        <f t="shared" si="4127"/>
        <v>0</v>
      </c>
      <c r="J476" s="524"/>
      <c r="K476" s="523">
        <f>ADHB!L476</f>
        <v>0</v>
      </c>
      <c r="L476" s="523">
        <f t="shared" si="4128"/>
        <v>0</v>
      </c>
      <c r="M476" s="523">
        <f t="shared" si="4129"/>
        <v>0</v>
      </c>
      <c r="N476" s="524">
        <v>0.36319999999999997</v>
      </c>
      <c r="O476" s="525">
        <f t="shared" si="4130"/>
        <v>0</v>
      </c>
      <c r="P476" s="526">
        <f t="shared" si="4131"/>
        <v>0</v>
      </c>
      <c r="Q476" s="527"/>
      <c r="R476" s="520">
        <v>26.0</v>
      </c>
      <c r="S476" s="521" t="s">
        <v>175</v>
      </c>
      <c r="T476" s="522" t="s">
        <v>132</v>
      </c>
      <c r="U476" s="522" t="s">
        <v>132</v>
      </c>
      <c r="V476" s="523"/>
      <c r="W476" s="523" t="str">
        <f t="shared" si="4132"/>
        <v/>
      </c>
      <c r="X476" s="523">
        <f t="shared" si="4133"/>
        <v>0</v>
      </c>
      <c r="Y476" s="524"/>
      <c r="Z476" s="523">
        <f t="shared" si="4134"/>
        <v>0</v>
      </c>
      <c r="AA476" s="524"/>
      <c r="AB476" s="523">
        <f>ADHB!AC476</f>
        <v>0</v>
      </c>
      <c r="AC476" s="523">
        <f t="shared" si="4135"/>
        <v>0</v>
      </c>
      <c r="AD476" s="523">
        <f t="shared" si="4136"/>
        <v>0</v>
      </c>
      <c r="AE476" s="524">
        <v>0.36319999999999997</v>
      </c>
      <c r="AF476" s="525">
        <f t="shared" si="4137"/>
        <v>0</v>
      </c>
      <c r="AG476" s="526">
        <f t="shared" si="4138"/>
        <v>0</v>
      </c>
      <c r="AH476" s="527"/>
      <c r="AI476" s="520">
        <v>26.0</v>
      </c>
      <c r="AJ476" s="521" t="s">
        <v>175</v>
      </c>
      <c r="AK476" s="522" t="s">
        <v>132</v>
      </c>
      <c r="AL476" s="522" t="s">
        <v>132</v>
      </c>
      <c r="AM476" s="523"/>
      <c r="AN476" s="523" t="str">
        <f t="shared" si="4139"/>
        <v/>
      </c>
      <c r="AO476" s="523">
        <f t="shared" si="4140"/>
        <v>0</v>
      </c>
      <c r="AP476" s="524"/>
      <c r="AQ476" s="523">
        <f t="shared" si="4141"/>
        <v>0</v>
      </c>
      <c r="AR476" s="524"/>
      <c r="AS476" s="523">
        <f>ADHB!AT476</f>
        <v>0</v>
      </c>
      <c r="AT476" s="523">
        <f t="shared" si="4142"/>
        <v>0</v>
      </c>
      <c r="AU476" s="523">
        <f t="shared" si="4143"/>
        <v>0</v>
      </c>
      <c r="AV476" s="524">
        <v>0.36319999999999997</v>
      </c>
      <c r="AW476" s="525">
        <f t="shared" si="4144"/>
        <v>0</v>
      </c>
      <c r="AX476" s="526">
        <f t="shared" si="4145"/>
        <v>0</v>
      </c>
      <c r="AY476" s="527"/>
      <c r="AZ476" s="520">
        <v>26.0</v>
      </c>
      <c r="BA476" s="521" t="s">
        <v>175</v>
      </c>
      <c r="BB476" s="522" t="s">
        <v>132</v>
      </c>
      <c r="BC476" s="522" t="s">
        <v>132</v>
      </c>
      <c r="BD476" s="523"/>
      <c r="BE476" s="523" t="str">
        <f t="shared" si="4146"/>
        <v/>
      </c>
      <c r="BF476" s="523">
        <f t="shared" si="4147"/>
        <v>0</v>
      </c>
      <c r="BG476" s="524"/>
      <c r="BH476" s="523">
        <f t="shared" si="4148"/>
        <v>0</v>
      </c>
      <c r="BI476" s="524"/>
      <c r="BJ476" s="523">
        <f>ADHB!BK476</f>
        <v>0</v>
      </c>
      <c r="BK476" s="523">
        <f t="shared" si="4149"/>
        <v>0</v>
      </c>
      <c r="BL476" s="523">
        <f t="shared" si="4150"/>
        <v>0</v>
      </c>
      <c r="BM476" s="524">
        <v>0.36319999999999997</v>
      </c>
      <c r="BN476" s="525">
        <f t="shared" si="4151"/>
        <v>0</v>
      </c>
      <c r="BO476" s="526">
        <f t="shared" si="4152"/>
        <v>0</v>
      </c>
      <c r="BP476" s="527"/>
      <c r="BQ476" s="520">
        <v>26.0</v>
      </c>
      <c r="BR476" s="521" t="s">
        <v>175</v>
      </c>
      <c r="BS476" s="522" t="s">
        <v>132</v>
      </c>
      <c r="BT476" s="522" t="s">
        <v>132</v>
      </c>
      <c r="BU476" s="523"/>
      <c r="BV476" s="523" t="str">
        <f t="shared" si="4153"/>
        <v/>
      </c>
      <c r="BW476" s="523">
        <f t="shared" si="4154"/>
        <v>0</v>
      </c>
      <c r="BX476" s="524"/>
      <c r="BY476" s="523">
        <f t="shared" si="4155"/>
        <v>0</v>
      </c>
      <c r="BZ476" s="524"/>
      <c r="CA476" s="523">
        <f>ADHB!CB476</f>
        <v>0</v>
      </c>
      <c r="CB476" s="523">
        <f t="shared" si="4156"/>
        <v>0</v>
      </c>
      <c r="CC476" s="523">
        <f t="shared" si="4157"/>
        <v>0</v>
      </c>
      <c r="CD476" s="524">
        <v>0.36319999999999997</v>
      </c>
      <c r="CE476" s="525">
        <f t="shared" si="4158"/>
        <v>0</v>
      </c>
      <c r="CF476" s="526">
        <f t="shared" si="4159"/>
        <v>0</v>
      </c>
      <c r="CG476" s="527"/>
      <c r="CH476" s="520">
        <v>26.0</v>
      </c>
      <c r="CI476" s="521" t="s">
        <v>175</v>
      </c>
      <c r="CJ476" s="522" t="s">
        <v>132</v>
      </c>
      <c r="CK476" s="522" t="s">
        <v>132</v>
      </c>
      <c r="CL476" s="523"/>
      <c r="CM476" s="523" t="str">
        <f t="shared" si="4160"/>
        <v/>
      </c>
      <c r="CN476" s="523">
        <f t="shared" si="4161"/>
        <v>0</v>
      </c>
      <c r="CO476" s="524"/>
      <c r="CP476" s="523">
        <f t="shared" si="4162"/>
        <v>0</v>
      </c>
      <c r="CQ476" s="524"/>
      <c r="CR476" s="523">
        <f>ADHB!CS476</f>
        <v>0</v>
      </c>
      <c r="CS476" s="523">
        <f t="shared" si="4163"/>
        <v>0</v>
      </c>
      <c r="CT476" s="523">
        <f t="shared" si="4164"/>
        <v>0</v>
      </c>
      <c r="CU476" s="524">
        <v>0.36319999999999997</v>
      </c>
      <c r="CV476" s="525">
        <f t="shared" si="4165"/>
        <v>0</v>
      </c>
      <c r="CW476" s="526">
        <f t="shared" si="4166"/>
        <v>0</v>
      </c>
      <c r="CX476" s="527"/>
      <c r="CY476" s="520">
        <v>26.0</v>
      </c>
      <c r="CZ476" s="521" t="s">
        <v>175</v>
      </c>
      <c r="DA476" s="522" t="s">
        <v>132</v>
      </c>
      <c r="DB476" s="522" t="s">
        <v>132</v>
      </c>
      <c r="DC476" s="523"/>
      <c r="DD476" s="523" t="str">
        <f t="shared" si="4167"/>
        <v/>
      </c>
      <c r="DE476" s="523">
        <f t="shared" si="4168"/>
        <v>0</v>
      </c>
      <c r="DF476" s="524"/>
      <c r="DG476" s="523">
        <f t="shared" si="4169"/>
        <v>0</v>
      </c>
      <c r="DH476" s="524"/>
      <c r="DI476" s="523">
        <f>ADHB!DJ476</f>
        <v>0</v>
      </c>
      <c r="DJ476" s="523">
        <f t="shared" si="4170"/>
        <v>0</v>
      </c>
      <c r="DK476" s="523">
        <f t="shared" si="4171"/>
        <v>0</v>
      </c>
      <c r="DL476" s="524">
        <v>0.36319999999999997</v>
      </c>
      <c r="DM476" s="525">
        <f t="shared" si="4172"/>
        <v>0</v>
      </c>
      <c r="DN476" s="526">
        <f t="shared" si="4173"/>
        <v>0</v>
      </c>
      <c r="DO476" s="527"/>
      <c r="DP476" s="520">
        <v>26.0</v>
      </c>
      <c r="DQ476" s="521" t="s">
        <v>175</v>
      </c>
      <c r="DR476" s="522" t="s">
        <v>132</v>
      </c>
      <c r="DS476" s="522" t="s">
        <v>132</v>
      </c>
      <c r="DT476" s="523"/>
      <c r="DU476" s="523" t="str">
        <f t="shared" si="4174"/>
        <v/>
      </c>
      <c r="DV476" s="523">
        <f t="shared" si="4175"/>
        <v>0</v>
      </c>
      <c r="DW476" s="524"/>
      <c r="DX476" s="523">
        <f t="shared" si="4176"/>
        <v>0</v>
      </c>
      <c r="DY476" s="524"/>
      <c r="DZ476" s="523">
        <f>ADHB!EA476</f>
        <v>0</v>
      </c>
      <c r="EA476" s="523">
        <f t="shared" si="4177"/>
        <v>0</v>
      </c>
      <c r="EB476" s="523">
        <f t="shared" si="4178"/>
        <v>0</v>
      </c>
      <c r="EC476" s="524">
        <v>0.36319999999999997</v>
      </c>
      <c r="ED476" s="525">
        <f t="shared" si="4179"/>
        <v>0</v>
      </c>
      <c r="EE476" s="526">
        <f t="shared" si="4180"/>
        <v>0</v>
      </c>
      <c r="EF476" s="527"/>
      <c r="EG476" s="520">
        <v>26.0</v>
      </c>
      <c r="EH476" s="521" t="s">
        <v>175</v>
      </c>
      <c r="EI476" s="522" t="s">
        <v>132</v>
      </c>
      <c r="EJ476" s="522" t="s">
        <v>132</v>
      </c>
      <c r="EK476" s="523"/>
      <c r="EL476" s="523" t="str">
        <f t="shared" si="4181"/>
        <v/>
      </c>
      <c r="EM476" s="523">
        <f t="shared" si="4182"/>
        <v>0</v>
      </c>
      <c r="EN476" s="524"/>
      <c r="EO476" s="523">
        <f t="shared" si="4183"/>
        <v>0</v>
      </c>
      <c r="EP476" s="524"/>
      <c r="EQ476" s="523">
        <f>ADHB!ER476</f>
        <v>0</v>
      </c>
      <c r="ER476" s="523">
        <f t="shared" si="4184"/>
        <v>0</v>
      </c>
      <c r="ES476" s="523">
        <f t="shared" si="4185"/>
        <v>0</v>
      </c>
      <c r="ET476" s="524">
        <v>0.36319999999999997</v>
      </c>
      <c r="EU476" s="525">
        <f t="shared" si="4186"/>
        <v>0</v>
      </c>
      <c r="EV476" s="526">
        <f t="shared" si="4187"/>
        <v>0</v>
      </c>
      <c r="EW476" s="527"/>
      <c r="EX476" s="520">
        <v>26.0</v>
      </c>
      <c r="EY476" s="521" t="s">
        <v>175</v>
      </c>
      <c r="EZ476" s="522" t="s">
        <v>132</v>
      </c>
      <c r="FA476" s="522" t="s">
        <v>132</v>
      </c>
      <c r="FB476" s="523"/>
      <c r="FC476" s="523" t="str">
        <f t="shared" si="4188"/>
        <v/>
      </c>
      <c r="FD476" s="523">
        <f t="shared" si="4189"/>
        <v>0</v>
      </c>
      <c r="FE476" s="524"/>
      <c r="FF476" s="523">
        <f t="shared" si="4190"/>
        <v>0</v>
      </c>
      <c r="FG476" s="524"/>
      <c r="FH476" s="523">
        <f>ADHB!FI476</f>
        <v>0</v>
      </c>
      <c r="FI476" s="523">
        <f t="shared" si="4191"/>
        <v>0</v>
      </c>
      <c r="FJ476" s="523">
        <f t="shared" si="4192"/>
        <v>0</v>
      </c>
      <c r="FK476" s="524">
        <v>0.36319999999999997</v>
      </c>
      <c r="FL476" s="525">
        <f t="shared" si="4193"/>
        <v>0</v>
      </c>
      <c r="FM476" s="526">
        <f t="shared" si="4194"/>
        <v>0</v>
      </c>
      <c r="FN476" s="527"/>
      <c r="FO476" s="520">
        <v>26.0</v>
      </c>
      <c r="FP476" s="521" t="s">
        <v>175</v>
      </c>
      <c r="FQ476" s="522" t="s">
        <v>132</v>
      </c>
      <c r="FR476" s="522" t="s">
        <v>132</v>
      </c>
      <c r="FS476" s="523"/>
      <c r="FT476" s="523" t="str">
        <f t="shared" si="4195"/>
        <v/>
      </c>
      <c r="FU476" s="523">
        <f t="shared" si="4196"/>
        <v>0</v>
      </c>
      <c r="FV476" s="524"/>
      <c r="FW476" s="523">
        <f t="shared" si="4197"/>
        <v>0</v>
      </c>
      <c r="FX476" s="524"/>
      <c r="FY476" s="523">
        <f>ADHB!FZ476</f>
        <v>0</v>
      </c>
      <c r="FZ476" s="523">
        <f t="shared" si="4198"/>
        <v>0</v>
      </c>
      <c r="GA476" s="523">
        <f t="shared" si="4199"/>
        <v>0</v>
      </c>
      <c r="GB476" s="524">
        <v>0.36319999999999997</v>
      </c>
      <c r="GC476" s="525">
        <f t="shared" si="4200"/>
        <v>0</v>
      </c>
      <c r="GD476" s="526">
        <f t="shared" si="4201"/>
        <v>0</v>
      </c>
      <c r="GE476" s="527"/>
      <c r="GF476" s="520">
        <v>26.0</v>
      </c>
      <c r="GG476" s="521" t="s">
        <v>175</v>
      </c>
      <c r="GH476" s="522" t="s">
        <v>132</v>
      </c>
      <c r="GI476" s="522" t="s">
        <v>132</v>
      </c>
      <c r="GJ476" s="523"/>
      <c r="GK476" s="523" t="str">
        <f t="shared" si="4202"/>
        <v/>
      </c>
      <c r="GL476" s="523">
        <f t="shared" si="4203"/>
        <v>0</v>
      </c>
      <c r="GM476" s="524"/>
      <c r="GN476" s="523">
        <f t="shared" si="4204"/>
        <v>0</v>
      </c>
      <c r="GO476" s="524"/>
      <c r="GP476" s="523">
        <f>ADHB!GQ476</f>
        <v>0</v>
      </c>
      <c r="GQ476" s="523">
        <f t="shared" si="4205"/>
        <v>0</v>
      </c>
      <c r="GR476" s="523">
        <f t="shared" si="4206"/>
        <v>0</v>
      </c>
      <c r="GS476" s="524">
        <v>0.36319999999999997</v>
      </c>
      <c r="GT476" s="525">
        <f t="shared" si="4207"/>
        <v>0</v>
      </c>
      <c r="GU476" s="526">
        <f t="shared" si="4208"/>
        <v>0</v>
      </c>
      <c r="GV476" s="527"/>
      <c r="GW476" s="520">
        <v>26.0</v>
      </c>
      <c r="GX476" s="521" t="s">
        <v>175</v>
      </c>
      <c r="GY476" s="522" t="s">
        <v>132</v>
      </c>
      <c r="GZ476" s="522" t="s">
        <v>132</v>
      </c>
      <c r="HA476" s="523"/>
      <c r="HB476" s="523" t="str">
        <f t="shared" si="4209"/>
        <v/>
      </c>
      <c r="HC476" s="523">
        <f t="shared" si="4210"/>
        <v>0</v>
      </c>
      <c r="HD476" s="524"/>
      <c r="HE476" s="523">
        <f t="shared" si="4211"/>
        <v>0</v>
      </c>
      <c r="HF476" s="524"/>
      <c r="HG476" s="523">
        <f>ADHB!HH476</f>
        <v>0</v>
      </c>
      <c r="HH476" s="523">
        <f t="shared" si="4212"/>
        <v>0</v>
      </c>
      <c r="HI476" s="523">
        <f t="shared" si="4213"/>
        <v>0</v>
      </c>
      <c r="HJ476" s="524">
        <v>0.36319999999999997</v>
      </c>
      <c r="HK476" s="525">
        <f t="shared" si="4214"/>
        <v>0</v>
      </c>
      <c r="HL476" s="526">
        <f t="shared" si="4215"/>
        <v>0</v>
      </c>
      <c r="HM476" s="527"/>
      <c r="HN476" s="520">
        <v>26.0</v>
      </c>
      <c r="HO476" s="521" t="s">
        <v>175</v>
      </c>
      <c r="HP476" s="522" t="s">
        <v>132</v>
      </c>
      <c r="HQ476" s="522" t="s">
        <v>132</v>
      </c>
      <c r="HR476" s="523"/>
      <c r="HS476" s="523" t="str">
        <f t="shared" si="4216"/>
        <v/>
      </c>
      <c r="HT476" s="523">
        <f t="shared" si="4217"/>
        <v>0</v>
      </c>
      <c r="HU476" s="524"/>
      <c r="HV476" s="523">
        <f t="shared" si="4218"/>
        <v>0</v>
      </c>
      <c r="HW476" s="524"/>
      <c r="HX476" s="523">
        <f>ADHB!HY476</f>
        <v>0</v>
      </c>
      <c r="HY476" s="523">
        <f t="shared" si="4219"/>
        <v>0</v>
      </c>
      <c r="HZ476" s="523">
        <f t="shared" si="4220"/>
        <v>0</v>
      </c>
      <c r="IA476" s="524">
        <v>0.36319999999999997</v>
      </c>
      <c r="IB476" s="525">
        <f t="shared" si="4221"/>
        <v>0</v>
      </c>
      <c r="IC476" s="526">
        <f t="shared" si="4222"/>
        <v>0</v>
      </c>
      <c r="ID476" s="527"/>
      <c r="IE476" s="520">
        <v>26.0</v>
      </c>
      <c r="IF476" s="521" t="s">
        <v>175</v>
      </c>
      <c r="IG476" s="522" t="s">
        <v>132</v>
      </c>
      <c r="IH476" s="522" t="s">
        <v>132</v>
      </c>
      <c r="II476" s="523"/>
      <c r="IJ476" s="523" t="str">
        <f t="shared" si="4223"/>
        <v/>
      </c>
      <c r="IK476" s="523">
        <f t="shared" si="4224"/>
        <v>0</v>
      </c>
      <c r="IL476" s="524"/>
      <c r="IM476" s="523">
        <f t="shared" si="4225"/>
        <v>0</v>
      </c>
      <c r="IN476" s="524"/>
      <c r="IO476" s="523">
        <f>ADHB!IP476</f>
        <v>0</v>
      </c>
      <c r="IP476" s="523">
        <f t="shared" si="4226"/>
        <v>0</v>
      </c>
      <c r="IQ476" s="523">
        <f t="shared" si="4227"/>
        <v>0</v>
      </c>
      <c r="IR476" s="524">
        <v>0.36319999999999997</v>
      </c>
      <c r="IS476" s="525">
        <f t="shared" si="4228"/>
        <v>0</v>
      </c>
      <c r="IT476" s="526">
        <f t="shared" si="4229"/>
        <v>0</v>
      </c>
      <c r="IU476" s="527"/>
      <c r="IV476" s="520">
        <v>26.0</v>
      </c>
      <c r="IW476" s="521" t="s">
        <v>175</v>
      </c>
      <c r="IX476" s="522" t="s">
        <v>132</v>
      </c>
      <c r="IY476" s="522" t="s">
        <v>132</v>
      </c>
      <c r="IZ476" s="523"/>
      <c r="JA476" s="523" t="str">
        <f t="shared" si="4230"/>
        <v/>
      </c>
      <c r="JB476" s="523">
        <f t="shared" si="4231"/>
        <v>0</v>
      </c>
      <c r="JC476" s="524"/>
      <c r="JD476" s="523">
        <f t="shared" si="4232"/>
        <v>0</v>
      </c>
      <c r="JE476" s="524"/>
      <c r="JF476" s="523">
        <f>ADHB!JG476</f>
        <v>0</v>
      </c>
      <c r="JG476" s="523">
        <f t="shared" si="4233"/>
        <v>0</v>
      </c>
      <c r="JH476" s="523">
        <f t="shared" si="4234"/>
        <v>0</v>
      </c>
      <c r="JI476" s="524">
        <v>0.36319999999999997</v>
      </c>
      <c r="JJ476" s="525">
        <f t="shared" si="4235"/>
        <v>0</v>
      </c>
      <c r="JK476" s="526">
        <f t="shared" si="4236"/>
        <v>0</v>
      </c>
      <c r="JL476" s="527"/>
      <c r="JM476" s="520">
        <v>26.0</v>
      </c>
      <c r="JN476" s="521" t="s">
        <v>175</v>
      </c>
      <c r="JO476" s="522" t="s">
        <v>132</v>
      </c>
      <c r="JP476" s="522" t="s">
        <v>132</v>
      </c>
      <c r="JQ476" s="523"/>
      <c r="JR476" s="523" t="str">
        <f t="shared" si="4237"/>
        <v/>
      </c>
      <c r="JS476" s="523">
        <f t="shared" si="4238"/>
        <v>0</v>
      </c>
      <c r="JT476" s="524"/>
      <c r="JU476" s="523">
        <f t="shared" si="4239"/>
        <v>0</v>
      </c>
      <c r="JV476" s="524"/>
      <c r="JW476" s="523" t="str">
        <f>ADHB!LF476</f>
        <v/>
      </c>
      <c r="JX476" s="523">
        <f t="shared" si="4240"/>
        <v>0</v>
      </c>
      <c r="JY476" s="523">
        <f t="shared" si="4241"/>
        <v>0</v>
      </c>
      <c r="JZ476" s="524">
        <v>0.36319999999999997</v>
      </c>
      <c r="KA476" s="525">
        <f t="shared" si="4242"/>
        <v>0</v>
      </c>
      <c r="KB476" s="526">
        <f t="shared" si="4243"/>
        <v>0</v>
      </c>
      <c r="KC476" s="527"/>
      <c r="KD476" s="520">
        <v>26.0</v>
      </c>
      <c r="KE476" s="521" t="s">
        <v>175</v>
      </c>
      <c r="KF476" s="522" t="s">
        <v>132</v>
      </c>
      <c r="KG476" s="522" t="s">
        <v>132</v>
      </c>
      <c r="KH476" s="523"/>
      <c r="KI476" s="523" t="str">
        <f t="shared" si="4244"/>
        <v/>
      </c>
      <c r="KJ476" s="523">
        <f t="shared" si="4245"/>
        <v>0</v>
      </c>
      <c r="KK476" s="524"/>
      <c r="KL476" s="523">
        <f t="shared" si="4246"/>
        <v>0</v>
      </c>
      <c r="KM476" s="524"/>
      <c r="KN476" s="523" t="str">
        <f>ADHB!LW476</f>
        <v/>
      </c>
      <c r="KO476" s="523">
        <f t="shared" si="4247"/>
        <v>0</v>
      </c>
      <c r="KP476" s="523">
        <f t="shared" si="4248"/>
        <v>0</v>
      </c>
      <c r="KQ476" s="524">
        <v>0.36319999999999997</v>
      </c>
      <c r="KR476" s="525">
        <f t="shared" si="4249"/>
        <v>0</v>
      </c>
      <c r="KS476" s="526">
        <f t="shared" si="4250"/>
        <v>0</v>
      </c>
      <c r="KT476" s="527"/>
      <c r="KU476" s="528"/>
    </row>
    <row r="477" ht="15.75" customHeight="1">
      <c r="A477" s="520">
        <v>27.0</v>
      </c>
      <c r="B477" s="521" t="s">
        <v>176</v>
      </c>
      <c r="C477" s="522" t="s">
        <v>132</v>
      </c>
      <c r="D477" s="522" t="s">
        <v>132</v>
      </c>
      <c r="E477" s="523"/>
      <c r="F477" s="523"/>
      <c r="G477" s="523">
        <f t="shared" si="4126"/>
        <v>0</v>
      </c>
      <c r="H477" s="524"/>
      <c r="I477" s="523">
        <f t="shared" si="4127"/>
        <v>0</v>
      </c>
      <c r="J477" s="524"/>
      <c r="K477" s="523">
        <f>ADHB!L477</f>
        <v>0</v>
      </c>
      <c r="L477" s="523">
        <f t="shared" si="4128"/>
        <v>0</v>
      </c>
      <c r="M477" s="523">
        <f t="shared" si="4129"/>
        <v>0</v>
      </c>
      <c r="N477" s="524">
        <v>0.36319999999999997</v>
      </c>
      <c r="O477" s="525">
        <f t="shared" si="4130"/>
        <v>0</v>
      </c>
      <c r="P477" s="526">
        <f t="shared" si="4131"/>
        <v>0</v>
      </c>
      <c r="Q477" s="527"/>
      <c r="R477" s="520">
        <v>27.0</v>
      </c>
      <c r="S477" s="521" t="s">
        <v>176</v>
      </c>
      <c r="T477" s="522" t="s">
        <v>132</v>
      </c>
      <c r="U477" s="522" t="s">
        <v>132</v>
      </c>
      <c r="V477" s="523"/>
      <c r="W477" s="523" t="str">
        <f t="shared" si="4132"/>
        <v/>
      </c>
      <c r="X477" s="523">
        <f t="shared" si="4133"/>
        <v>0</v>
      </c>
      <c r="Y477" s="524"/>
      <c r="Z477" s="523">
        <f t="shared" si="4134"/>
        <v>0</v>
      </c>
      <c r="AA477" s="524"/>
      <c r="AB477" s="523">
        <f>ADHB!AC477</f>
        <v>0</v>
      </c>
      <c r="AC477" s="523">
        <f t="shared" si="4135"/>
        <v>0</v>
      </c>
      <c r="AD477" s="523">
        <f t="shared" si="4136"/>
        <v>0</v>
      </c>
      <c r="AE477" s="524">
        <v>0.36319999999999997</v>
      </c>
      <c r="AF477" s="525">
        <f t="shared" si="4137"/>
        <v>0</v>
      </c>
      <c r="AG477" s="526">
        <f t="shared" si="4138"/>
        <v>0</v>
      </c>
      <c r="AH477" s="527"/>
      <c r="AI477" s="520">
        <v>27.0</v>
      </c>
      <c r="AJ477" s="521" t="s">
        <v>176</v>
      </c>
      <c r="AK477" s="522" t="s">
        <v>132</v>
      </c>
      <c r="AL477" s="522" t="s">
        <v>132</v>
      </c>
      <c r="AM477" s="523"/>
      <c r="AN477" s="523" t="str">
        <f t="shared" si="4139"/>
        <v/>
      </c>
      <c r="AO477" s="523">
        <f t="shared" si="4140"/>
        <v>0</v>
      </c>
      <c r="AP477" s="524"/>
      <c r="AQ477" s="523">
        <f t="shared" si="4141"/>
        <v>0</v>
      </c>
      <c r="AR477" s="524"/>
      <c r="AS477" s="523">
        <f>ADHB!AT477</f>
        <v>0</v>
      </c>
      <c r="AT477" s="523">
        <f t="shared" si="4142"/>
        <v>0</v>
      </c>
      <c r="AU477" s="523">
        <f t="shared" si="4143"/>
        <v>0</v>
      </c>
      <c r="AV477" s="524">
        <v>0.36319999999999997</v>
      </c>
      <c r="AW477" s="525">
        <f t="shared" si="4144"/>
        <v>0</v>
      </c>
      <c r="AX477" s="526">
        <f t="shared" si="4145"/>
        <v>0</v>
      </c>
      <c r="AY477" s="527"/>
      <c r="AZ477" s="520">
        <v>27.0</v>
      </c>
      <c r="BA477" s="521" t="s">
        <v>176</v>
      </c>
      <c r="BB477" s="522" t="s">
        <v>132</v>
      </c>
      <c r="BC477" s="522" t="s">
        <v>132</v>
      </c>
      <c r="BD477" s="523"/>
      <c r="BE477" s="523" t="str">
        <f t="shared" si="4146"/>
        <v/>
      </c>
      <c r="BF477" s="523">
        <f t="shared" si="4147"/>
        <v>0</v>
      </c>
      <c r="BG477" s="524"/>
      <c r="BH477" s="523">
        <f t="shared" si="4148"/>
        <v>0</v>
      </c>
      <c r="BI477" s="524"/>
      <c r="BJ477" s="523">
        <f>ADHB!BK477</f>
        <v>0</v>
      </c>
      <c r="BK477" s="523">
        <f t="shared" si="4149"/>
        <v>0</v>
      </c>
      <c r="BL477" s="523">
        <f t="shared" si="4150"/>
        <v>0</v>
      </c>
      <c r="BM477" s="524">
        <v>0.36319999999999997</v>
      </c>
      <c r="BN477" s="525">
        <f t="shared" si="4151"/>
        <v>0</v>
      </c>
      <c r="BO477" s="526">
        <f t="shared" si="4152"/>
        <v>0</v>
      </c>
      <c r="BP477" s="527"/>
      <c r="BQ477" s="520">
        <v>27.0</v>
      </c>
      <c r="BR477" s="521" t="s">
        <v>176</v>
      </c>
      <c r="BS477" s="522" t="s">
        <v>132</v>
      </c>
      <c r="BT477" s="522" t="s">
        <v>132</v>
      </c>
      <c r="BU477" s="523"/>
      <c r="BV477" s="523" t="str">
        <f t="shared" si="4153"/>
        <v/>
      </c>
      <c r="BW477" s="523">
        <f t="shared" si="4154"/>
        <v>0</v>
      </c>
      <c r="BX477" s="524"/>
      <c r="BY477" s="523">
        <f t="shared" si="4155"/>
        <v>0</v>
      </c>
      <c r="BZ477" s="524"/>
      <c r="CA477" s="523">
        <f>ADHB!CB477</f>
        <v>0</v>
      </c>
      <c r="CB477" s="523">
        <f t="shared" si="4156"/>
        <v>0</v>
      </c>
      <c r="CC477" s="523">
        <f t="shared" si="4157"/>
        <v>0</v>
      </c>
      <c r="CD477" s="524">
        <v>0.36319999999999997</v>
      </c>
      <c r="CE477" s="525">
        <f t="shared" si="4158"/>
        <v>0</v>
      </c>
      <c r="CF477" s="526">
        <f t="shared" si="4159"/>
        <v>0</v>
      </c>
      <c r="CG477" s="527"/>
      <c r="CH477" s="520">
        <v>27.0</v>
      </c>
      <c r="CI477" s="521" t="s">
        <v>176</v>
      </c>
      <c r="CJ477" s="522" t="s">
        <v>132</v>
      </c>
      <c r="CK477" s="522" t="s">
        <v>132</v>
      </c>
      <c r="CL477" s="523"/>
      <c r="CM477" s="523" t="str">
        <f t="shared" si="4160"/>
        <v/>
      </c>
      <c r="CN477" s="523">
        <f t="shared" si="4161"/>
        <v>0</v>
      </c>
      <c r="CO477" s="524"/>
      <c r="CP477" s="523">
        <f t="shared" si="4162"/>
        <v>0</v>
      </c>
      <c r="CQ477" s="524"/>
      <c r="CR477" s="523">
        <f>ADHB!CS477</f>
        <v>0</v>
      </c>
      <c r="CS477" s="523">
        <f t="shared" si="4163"/>
        <v>0</v>
      </c>
      <c r="CT477" s="523">
        <f t="shared" si="4164"/>
        <v>0</v>
      </c>
      <c r="CU477" s="524">
        <v>0.36319999999999997</v>
      </c>
      <c r="CV477" s="525">
        <f t="shared" si="4165"/>
        <v>0</v>
      </c>
      <c r="CW477" s="526">
        <f t="shared" si="4166"/>
        <v>0</v>
      </c>
      <c r="CX477" s="527"/>
      <c r="CY477" s="520">
        <v>27.0</v>
      </c>
      <c r="CZ477" s="521" t="s">
        <v>176</v>
      </c>
      <c r="DA477" s="522" t="s">
        <v>132</v>
      </c>
      <c r="DB477" s="522" t="s">
        <v>132</v>
      </c>
      <c r="DC477" s="523"/>
      <c r="DD477" s="523" t="str">
        <f t="shared" si="4167"/>
        <v/>
      </c>
      <c r="DE477" s="523">
        <f t="shared" si="4168"/>
        <v>0</v>
      </c>
      <c r="DF477" s="524"/>
      <c r="DG477" s="523">
        <f t="shared" si="4169"/>
        <v>0</v>
      </c>
      <c r="DH477" s="524"/>
      <c r="DI477" s="523">
        <f>ADHB!DJ477</f>
        <v>0</v>
      </c>
      <c r="DJ477" s="523">
        <f t="shared" si="4170"/>
        <v>0</v>
      </c>
      <c r="DK477" s="523">
        <f t="shared" si="4171"/>
        <v>0</v>
      </c>
      <c r="DL477" s="524">
        <v>0.36319999999999997</v>
      </c>
      <c r="DM477" s="525">
        <f t="shared" si="4172"/>
        <v>0</v>
      </c>
      <c r="DN477" s="526">
        <f t="shared" si="4173"/>
        <v>0</v>
      </c>
      <c r="DO477" s="527"/>
      <c r="DP477" s="520">
        <v>27.0</v>
      </c>
      <c r="DQ477" s="521" t="s">
        <v>176</v>
      </c>
      <c r="DR477" s="522" t="s">
        <v>132</v>
      </c>
      <c r="DS477" s="522" t="s">
        <v>132</v>
      </c>
      <c r="DT477" s="523"/>
      <c r="DU477" s="523" t="str">
        <f t="shared" si="4174"/>
        <v/>
      </c>
      <c r="DV477" s="523">
        <f t="shared" si="4175"/>
        <v>0</v>
      </c>
      <c r="DW477" s="524"/>
      <c r="DX477" s="523">
        <f t="shared" si="4176"/>
        <v>0</v>
      </c>
      <c r="DY477" s="524"/>
      <c r="DZ477" s="523">
        <f>ADHB!EA477</f>
        <v>0</v>
      </c>
      <c r="EA477" s="523">
        <f t="shared" si="4177"/>
        <v>0</v>
      </c>
      <c r="EB477" s="523">
        <f t="shared" si="4178"/>
        <v>0</v>
      </c>
      <c r="EC477" s="524">
        <v>0.36319999999999997</v>
      </c>
      <c r="ED477" s="525">
        <f t="shared" si="4179"/>
        <v>0</v>
      </c>
      <c r="EE477" s="526">
        <f t="shared" si="4180"/>
        <v>0</v>
      </c>
      <c r="EF477" s="527"/>
      <c r="EG477" s="520">
        <v>27.0</v>
      </c>
      <c r="EH477" s="521" t="s">
        <v>176</v>
      </c>
      <c r="EI477" s="522" t="s">
        <v>132</v>
      </c>
      <c r="EJ477" s="522" t="s">
        <v>132</v>
      </c>
      <c r="EK477" s="523"/>
      <c r="EL477" s="523" t="str">
        <f t="shared" si="4181"/>
        <v/>
      </c>
      <c r="EM477" s="523">
        <f t="shared" si="4182"/>
        <v>0</v>
      </c>
      <c r="EN477" s="524"/>
      <c r="EO477" s="523">
        <f t="shared" si="4183"/>
        <v>0</v>
      </c>
      <c r="EP477" s="524"/>
      <c r="EQ477" s="523">
        <f>ADHB!ER477</f>
        <v>0</v>
      </c>
      <c r="ER477" s="523">
        <f t="shared" si="4184"/>
        <v>0</v>
      </c>
      <c r="ES477" s="523">
        <f t="shared" si="4185"/>
        <v>0</v>
      </c>
      <c r="ET477" s="524">
        <v>0.36319999999999997</v>
      </c>
      <c r="EU477" s="525">
        <f t="shared" si="4186"/>
        <v>0</v>
      </c>
      <c r="EV477" s="526">
        <f t="shared" si="4187"/>
        <v>0</v>
      </c>
      <c r="EW477" s="527"/>
      <c r="EX477" s="520">
        <v>27.0</v>
      </c>
      <c r="EY477" s="521" t="s">
        <v>176</v>
      </c>
      <c r="EZ477" s="522" t="s">
        <v>132</v>
      </c>
      <c r="FA477" s="522" t="s">
        <v>132</v>
      </c>
      <c r="FB477" s="523"/>
      <c r="FC477" s="523" t="str">
        <f t="shared" si="4188"/>
        <v/>
      </c>
      <c r="FD477" s="523">
        <f t="shared" si="4189"/>
        <v>0</v>
      </c>
      <c r="FE477" s="524"/>
      <c r="FF477" s="523">
        <f t="shared" si="4190"/>
        <v>0</v>
      </c>
      <c r="FG477" s="524"/>
      <c r="FH477" s="523">
        <f>ADHB!FI477</f>
        <v>0</v>
      </c>
      <c r="FI477" s="523">
        <f t="shared" si="4191"/>
        <v>0</v>
      </c>
      <c r="FJ477" s="523">
        <f t="shared" si="4192"/>
        <v>0</v>
      </c>
      <c r="FK477" s="524">
        <v>0.36319999999999997</v>
      </c>
      <c r="FL477" s="525">
        <f t="shared" si="4193"/>
        <v>0</v>
      </c>
      <c r="FM477" s="526">
        <f t="shared" si="4194"/>
        <v>0</v>
      </c>
      <c r="FN477" s="527"/>
      <c r="FO477" s="520">
        <v>27.0</v>
      </c>
      <c r="FP477" s="521" t="s">
        <v>176</v>
      </c>
      <c r="FQ477" s="522" t="s">
        <v>132</v>
      </c>
      <c r="FR477" s="522" t="s">
        <v>132</v>
      </c>
      <c r="FS477" s="523"/>
      <c r="FT477" s="523" t="str">
        <f t="shared" si="4195"/>
        <v/>
      </c>
      <c r="FU477" s="523">
        <f t="shared" si="4196"/>
        <v>0</v>
      </c>
      <c r="FV477" s="524"/>
      <c r="FW477" s="523">
        <f t="shared" si="4197"/>
        <v>0</v>
      </c>
      <c r="FX477" s="524"/>
      <c r="FY477" s="523">
        <f>ADHB!FZ477</f>
        <v>0</v>
      </c>
      <c r="FZ477" s="523">
        <f t="shared" si="4198"/>
        <v>0</v>
      </c>
      <c r="GA477" s="523">
        <f t="shared" si="4199"/>
        <v>0</v>
      </c>
      <c r="GB477" s="524">
        <v>0.36319999999999997</v>
      </c>
      <c r="GC477" s="525">
        <f t="shared" si="4200"/>
        <v>0</v>
      </c>
      <c r="GD477" s="526">
        <f t="shared" si="4201"/>
        <v>0</v>
      </c>
      <c r="GE477" s="527"/>
      <c r="GF477" s="520">
        <v>27.0</v>
      </c>
      <c r="GG477" s="521" t="s">
        <v>176</v>
      </c>
      <c r="GH477" s="522" t="s">
        <v>132</v>
      </c>
      <c r="GI477" s="522" t="s">
        <v>132</v>
      </c>
      <c r="GJ477" s="523"/>
      <c r="GK477" s="523" t="str">
        <f t="shared" si="4202"/>
        <v/>
      </c>
      <c r="GL477" s="523">
        <f t="shared" si="4203"/>
        <v>0</v>
      </c>
      <c r="GM477" s="524"/>
      <c r="GN477" s="523">
        <f t="shared" si="4204"/>
        <v>0</v>
      </c>
      <c r="GO477" s="524"/>
      <c r="GP477" s="523">
        <f>ADHB!GQ477</f>
        <v>0</v>
      </c>
      <c r="GQ477" s="523">
        <f t="shared" si="4205"/>
        <v>0</v>
      </c>
      <c r="GR477" s="523">
        <f t="shared" si="4206"/>
        <v>0</v>
      </c>
      <c r="GS477" s="524">
        <v>0.36319999999999997</v>
      </c>
      <c r="GT477" s="525">
        <f t="shared" si="4207"/>
        <v>0</v>
      </c>
      <c r="GU477" s="526">
        <f t="shared" si="4208"/>
        <v>0</v>
      </c>
      <c r="GV477" s="527"/>
      <c r="GW477" s="520">
        <v>27.0</v>
      </c>
      <c r="GX477" s="521" t="s">
        <v>176</v>
      </c>
      <c r="GY477" s="522" t="s">
        <v>132</v>
      </c>
      <c r="GZ477" s="522" t="s">
        <v>132</v>
      </c>
      <c r="HA477" s="523"/>
      <c r="HB477" s="523" t="str">
        <f t="shared" si="4209"/>
        <v/>
      </c>
      <c r="HC477" s="523">
        <f t="shared" si="4210"/>
        <v>0</v>
      </c>
      <c r="HD477" s="524"/>
      <c r="HE477" s="523">
        <f t="shared" si="4211"/>
        <v>0</v>
      </c>
      <c r="HF477" s="524"/>
      <c r="HG477" s="523">
        <f>ADHB!HH477</f>
        <v>0</v>
      </c>
      <c r="HH477" s="523">
        <f t="shared" si="4212"/>
        <v>0</v>
      </c>
      <c r="HI477" s="523">
        <f t="shared" si="4213"/>
        <v>0</v>
      </c>
      <c r="HJ477" s="524">
        <v>0.36319999999999997</v>
      </c>
      <c r="HK477" s="525">
        <f t="shared" si="4214"/>
        <v>0</v>
      </c>
      <c r="HL477" s="526">
        <f t="shared" si="4215"/>
        <v>0</v>
      </c>
      <c r="HM477" s="527"/>
      <c r="HN477" s="520">
        <v>27.0</v>
      </c>
      <c r="HO477" s="521" t="s">
        <v>176</v>
      </c>
      <c r="HP477" s="522" t="s">
        <v>132</v>
      </c>
      <c r="HQ477" s="522" t="s">
        <v>132</v>
      </c>
      <c r="HR477" s="523"/>
      <c r="HS477" s="523" t="str">
        <f t="shared" si="4216"/>
        <v/>
      </c>
      <c r="HT477" s="523">
        <f t="shared" si="4217"/>
        <v>0</v>
      </c>
      <c r="HU477" s="524"/>
      <c r="HV477" s="523">
        <f t="shared" si="4218"/>
        <v>0</v>
      </c>
      <c r="HW477" s="524"/>
      <c r="HX477" s="523">
        <f>ADHB!HY477</f>
        <v>0</v>
      </c>
      <c r="HY477" s="523">
        <f t="shared" si="4219"/>
        <v>0</v>
      </c>
      <c r="HZ477" s="523">
        <f t="shared" si="4220"/>
        <v>0</v>
      </c>
      <c r="IA477" s="524">
        <v>0.36319999999999997</v>
      </c>
      <c r="IB477" s="525">
        <f t="shared" si="4221"/>
        <v>0</v>
      </c>
      <c r="IC477" s="526">
        <f t="shared" si="4222"/>
        <v>0</v>
      </c>
      <c r="ID477" s="527"/>
      <c r="IE477" s="520">
        <v>27.0</v>
      </c>
      <c r="IF477" s="521" t="s">
        <v>176</v>
      </c>
      <c r="IG477" s="522" t="s">
        <v>132</v>
      </c>
      <c r="IH477" s="522" t="s">
        <v>132</v>
      </c>
      <c r="II477" s="523"/>
      <c r="IJ477" s="523" t="str">
        <f t="shared" si="4223"/>
        <v/>
      </c>
      <c r="IK477" s="523">
        <f t="shared" si="4224"/>
        <v>0</v>
      </c>
      <c r="IL477" s="524"/>
      <c r="IM477" s="523">
        <f t="shared" si="4225"/>
        <v>0</v>
      </c>
      <c r="IN477" s="524"/>
      <c r="IO477" s="523">
        <f>ADHB!IP477</f>
        <v>0</v>
      </c>
      <c r="IP477" s="523">
        <f t="shared" si="4226"/>
        <v>0</v>
      </c>
      <c r="IQ477" s="523">
        <f t="shared" si="4227"/>
        <v>0</v>
      </c>
      <c r="IR477" s="524">
        <v>0.36319999999999997</v>
      </c>
      <c r="IS477" s="525">
        <f t="shared" si="4228"/>
        <v>0</v>
      </c>
      <c r="IT477" s="526">
        <f t="shared" si="4229"/>
        <v>0</v>
      </c>
      <c r="IU477" s="527"/>
      <c r="IV477" s="520">
        <v>27.0</v>
      </c>
      <c r="IW477" s="521" t="s">
        <v>176</v>
      </c>
      <c r="IX477" s="522" t="s">
        <v>132</v>
      </c>
      <c r="IY477" s="522" t="s">
        <v>132</v>
      </c>
      <c r="IZ477" s="523"/>
      <c r="JA477" s="523" t="str">
        <f t="shared" si="4230"/>
        <v/>
      </c>
      <c r="JB477" s="523">
        <f t="shared" si="4231"/>
        <v>0</v>
      </c>
      <c r="JC477" s="524"/>
      <c r="JD477" s="523">
        <f t="shared" si="4232"/>
        <v>0</v>
      </c>
      <c r="JE477" s="524"/>
      <c r="JF477" s="523">
        <f>ADHB!JG477</f>
        <v>0</v>
      </c>
      <c r="JG477" s="523">
        <f t="shared" si="4233"/>
        <v>0</v>
      </c>
      <c r="JH477" s="523">
        <f t="shared" si="4234"/>
        <v>0</v>
      </c>
      <c r="JI477" s="524">
        <v>0.36319999999999997</v>
      </c>
      <c r="JJ477" s="525">
        <f t="shared" si="4235"/>
        <v>0</v>
      </c>
      <c r="JK477" s="526">
        <f t="shared" si="4236"/>
        <v>0</v>
      </c>
      <c r="JL477" s="527"/>
      <c r="JM477" s="520">
        <v>27.0</v>
      </c>
      <c r="JN477" s="521" t="s">
        <v>176</v>
      </c>
      <c r="JO477" s="522" t="s">
        <v>132</v>
      </c>
      <c r="JP477" s="522" t="s">
        <v>132</v>
      </c>
      <c r="JQ477" s="523"/>
      <c r="JR477" s="523" t="str">
        <f t="shared" si="4237"/>
        <v/>
      </c>
      <c r="JS477" s="523">
        <f t="shared" si="4238"/>
        <v>0</v>
      </c>
      <c r="JT477" s="524"/>
      <c r="JU477" s="523">
        <f t="shared" si="4239"/>
        <v>0</v>
      </c>
      <c r="JV477" s="524"/>
      <c r="JW477" s="523" t="str">
        <f>ADHB!LF477</f>
        <v/>
      </c>
      <c r="JX477" s="523">
        <f t="shared" si="4240"/>
        <v>0</v>
      </c>
      <c r="JY477" s="523">
        <f t="shared" si="4241"/>
        <v>0</v>
      </c>
      <c r="JZ477" s="524">
        <v>0.36319999999999997</v>
      </c>
      <c r="KA477" s="525">
        <f t="shared" si="4242"/>
        <v>0</v>
      </c>
      <c r="KB477" s="526">
        <f t="shared" si="4243"/>
        <v>0</v>
      </c>
      <c r="KC477" s="527"/>
      <c r="KD477" s="520">
        <v>27.0</v>
      </c>
      <c r="KE477" s="521" t="s">
        <v>176</v>
      </c>
      <c r="KF477" s="522" t="s">
        <v>132</v>
      </c>
      <c r="KG477" s="522" t="s">
        <v>132</v>
      </c>
      <c r="KH477" s="523"/>
      <c r="KI477" s="523" t="str">
        <f t="shared" si="4244"/>
        <v/>
      </c>
      <c r="KJ477" s="523">
        <f t="shared" si="4245"/>
        <v>0</v>
      </c>
      <c r="KK477" s="524"/>
      <c r="KL477" s="523">
        <f t="shared" si="4246"/>
        <v>0</v>
      </c>
      <c r="KM477" s="524"/>
      <c r="KN477" s="523" t="str">
        <f>ADHB!LW477</f>
        <v/>
      </c>
      <c r="KO477" s="523">
        <f t="shared" si="4247"/>
        <v>0</v>
      </c>
      <c r="KP477" s="523">
        <f t="shared" si="4248"/>
        <v>0</v>
      </c>
      <c r="KQ477" s="524">
        <v>0.36319999999999997</v>
      </c>
      <c r="KR477" s="525">
        <f t="shared" si="4249"/>
        <v>0</v>
      </c>
      <c r="KS477" s="526">
        <f t="shared" si="4250"/>
        <v>0</v>
      </c>
      <c r="KT477" s="527"/>
      <c r="KU477" s="528"/>
    </row>
    <row r="478" ht="15.75" customHeight="1">
      <c r="A478" s="520">
        <v>28.0</v>
      </c>
      <c r="B478" s="521" t="s">
        <v>177</v>
      </c>
      <c r="C478" s="522" t="s">
        <v>132</v>
      </c>
      <c r="D478" s="522" t="s">
        <v>132</v>
      </c>
      <c r="E478" s="523"/>
      <c r="F478" s="523"/>
      <c r="G478" s="523">
        <f t="shared" si="4126"/>
        <v>0</v>
      </c>
      <c r="H478" s="524"/>
      <c r="I478" s="523">
        <f t="shared" si="4127"/>
        <v>0</v>
      </c>
      <c r="J478" s="524"/>
      <c r="K478" s="523">
        <f>ADHB!L478</f>
        <v>0</v>
      </c>
      <c r="L478" s="523">
        <f t="shared" si="4128"/>
        <v>0</v>
      </c>
      <c r="M478" s="523">
        <f t="shared" si="4129"/>
        <v>0</v>
      </c>
      <c r="N478" s="524">
        <v>0.36319999999999997</v>
      </c>
      <c r="O478" s="525">
        <f t="shared" si="4130"/>
        <v>0</v>
      </c>
      <c r="P478" s="526">
        <f t="shared" si="4131"/>
        <v>0</v>
      </c>
      <c r="Q478" s="527"/>
      <c r="R478" s="520">
        <v>28.0</v>
      </c>
      <c r="S478" s="521" t="s">
        <v>177</v>
      </c>
      <c r="T478" s="522" t="s">
        <v>132</v>
      </c>
      <c r="U478" s="522" t="s">
        <v>132</v>
      </c>
      <c r="V478" s="523"/>
      <c r="W478" s="523" t="str">
        <f t="shared" si="4132"/>
        <v/>
      </c>
      <c r="X478" s="523">
        <f t="shared" si="4133"/>
        <v>0</v>
      </c>
      <c r="Y478" s="524"/>
      <c r="Z478" s="523">
        <f t="shared" si="4134"/>
        <v>0</v>
      </c>
      <c r="AA478" s="524"/>
      <c r="AB478" s="523">
        <f>ADHB!AC478</f>
        <v>0</v>
      </c>
      <c r="AC478" s="523">
        <f t="shared" si="4135"/>
        <v>0</v>
      </c>
      <c r="AD478" s="523">
        <f t="shared" si="4136"/>
        <v>0</v>
      </c>
      <c r="AE478" s="524">
        <v>0.36319999999999997</v>
      </c>
      <c r="AF478" s="525">
        <f t="shared" si="4137"/>
        <v>0</v>
      </c>
      <c r="AG478" s="526">
        <f t="shared" si="4138"/>
        <v>0</v>
      </c>
      <c r="AH478" s="527"/>
      <c r="AI478" s="520">
        <v>28.0</v>
      </c>
      <c r="AJ478" s="521" t="s">
        <v>177</v>
      </c>
      <c r="AK478" s="522" t="s">
        <v>132</v>
      </c>
      <c r="AL478" s="522" t="s">
        <v>132</v>
      </c>
      <c r="AM478" s="523"/>
      <c r="AN478" s="523" t="str">
        <f t="shared" si="4139"/>
        <v/>
      </c>
      <c r="AO478" s="523">
        <f t="shared" si="4140"/>
        <v>0</v>
      </c>
      <c r="AP478" s="524"/>
      <c r="AQ478" s="523">
        <f t="shared" si="4141"/>
        <v>0</v>
      </c>
      <c r="AR478" s="524"/>
      <c r="AS478" s="523">
        <f>ADHB!AT478</f>
        <v>0</v>
      </c>
      <c r="AT478" s="523">
        <f t="shared" si="4142"/>
        <v>0</v>
      </c>
      <c r="AU478" s="523">
        <f t="shared" si="4143"/>
        <v>0</v>
      </c>
      <c r="AV478" s="524">
        <v>0.36319999999999997</v>
      </c>
      <c r="AW478" s="525">
        <f t="shared" si="4144"/>
        <v>0</v>
      </c>
      <c r="AX478" s="526">
        <f t="shared" si="4145"/>
        <v>0</v>
      </c>
      <c r="AY478" s="527"/>
      <c r="AZ478" s="520">
        <v>28.0</v>
      </c>
      <c r="BA478" s="521" t="s">
        <v>177</v>
      </c>
      <c r="BB478" s="522" t="s">
        <v>132</v>
      </c>
      <c r="BC478" s="522" t="s">
        <v>132</v>
      </c>
      <c r="BD478" s="523"/>
      <c r="BE478" s="523" t="str">
        <f t="shared" si="4146"/>
        <v/>
      </c>
      <c r="BF478" s="523">
        <f t="shared" si="4147"/>
        <v>0</v>
      </c>
      <c r="BG478" s="524"/>
      <c r="BH478" s="523">
        <f t="shared" si="4148"/>
        <v>0</v>
      </c>
      <c r="BI478" s="524"/>
      <c r="BJ478" s="523">
        <f>ADHB!BK478</f>
        <v>0</v>
      </c>
      <c r="BK478" s="523">
        <f t="shared" si="4149"/>
        <v>0</v>
      </c>
      <c r="BL478" s="523">
        <f t="shared" si="4150"/>
        <v>0</v>
      </c>
      <c r="BM478" s="524">
        <v>0.36319999999999997</v>
      </c>
      <c r="BN478" s="525">
        <f t="shared" si="4151"/>
        <v>0</v>
      </c>
      <c r="BO478" s="526">
        <f t="shared" si="4152"/>
        <v>0</v>
      </c>
      <c r="BP478" s="527"/>
      <c r="BQ478" s="520">
        <v>28.0</v>
      </c>
      <c r="BR478" s="521" t="s">
        <v>177</v>
      </c>
      <c r="BS478" s="522" t="s">
        <v>132</v>
      </c>
      <c r="BT478" s="522" t="s">
        <v>132</v>
      </c>
      <c r="BU478" s="523"/>
      <c r="BV478" s="523" t="str">
        <f t="shared" si="4153"/>
        <v/>
      </c>
      <c r="BW478" s="523">
        <f t="shared" si="4154"/>
        <v>0</v>
      </c>
      <c r="BX478" s="524"/>
      <c r="BY478" s="523">
        <f t="shared" si="4155"/>
        <v>0</v>
      </c>
      <c r="BZ478" s="524"/>
      <c r="CA478" s="523">
        <f>ADHB!CB478</f>
        <v>0</v>
      </c>
      <c r="CB478" s="523">
        <f t="shared" si="4156"/>
        <v>0</v>
      </c>
      <c r="CC478" s="523">
        <f t="shared" si="4157"/>
        <v>0</v>
      </c>
      <c r="CD478" s="524">
        <v>0.36319999999999997</v>
      </c>
      <c r="CE478" s="525">
        <f t="shared" si="4158"/>
        <v>0</v>
      </c>
      <c r="CF478" s="526">
        <f t="shared" si="4159"/>
        <v>0</v>
      </c>
      <c r="CG478" s="527"/>
      <c r="CH478" s="520">
        <v>28.0</v>
      </c>
      <c r="CI478" s="521" t="s">
        <v>177</v>
      </c>
      <c r="CJ478" s="522" t="s">
        <v>132</v>
      </c>
      <c r="CK478" s="522" t="s">
        <v>132</v>
      </c>
      <c r="CL478" s="523"/>
      <c r="CM478" s="523" t="str">
        <f t="shared" si="4160"/>
        <v/>
      </c>
      <c r="CN478" s="523">
        <f t="shared" si="4161"/>
        <v>0</v>
      </c>
      <c r="CO478" s="524"/>
      <c r="CP478" s="523">
        <f t="shared" si="4162"/>
        <v>0</v>
      </c>
      <c r="CQ478" s="524"/>
      <c r="CR478" s="523">
        <f>ADHB!CS478</f>
        <v>0</v>
      </c>
      <c r="CS478" s="523">
        <f t="shared" si="4163"/>
        <v>0</v>
      </c>
      <c r="CT478" s="523">
        <f t="shared" si="4164"/>
        <v>0</v>
      </c>
      <c r="CU478" s="524">
        <v>0.36319999999999997</v>
      </c>
      <c r="CV478" s="525">
        <f t="shared" si="4165"/>
        <v>0</v>
      </c>
      <c r="CW478" s="526">
        <f t="shared" si="4166"/>
        <v>0</v>
      </c>
      <c r="CX478" s="527"/>
      <c r="CY478" s="520">
        <v>28.0</v>
      </c>
      <c r="CZ478" s="521" t="s">
        <v>177</v>
      </c>
      <c r="DA478" s="522" t="s">
        <v>132</v>
      </c>
      <c r="DB478" s="522" t="s">
        <v>132</v>
      </c>
      <c r="DC478" s="523"/>
      <c r="DD478" s="523" t="str">
        <f t="shared" si="4167"/>
        <v/>
      </c>
      <c r="DE478" s="523">
        <f t="shared" si="4168"/>
        <v>0</v>
      </c>
      <c r="DF478" s="524"/>
      <c r="DG478" s="523">
        <f t="shared" si="4169"/>
        <v>0</v>
      </c>
      <c r="DH478" s="524"/>
      <c r="DI478" s="523">
        <f>ADHB!DJ478</f>
        <v>0</v>
      </c>
      <c r="DJ478" s="523">
        <f t="shared" si="4170"/>
        <v>0</v>
      </c>
      <c r="DK478" s="523">
        <f t="shared" si="4171"/>
        <v>0</v>
      </c>
      <c r="DL478" s="524">
        <v>0.36319999999999997</v>
      </c>
      <c r="DM478" s="525">
        <f t="shared" si="4172"/>
        <v>0</v>
      </c>
      <c r="DN478" s="526">
        <f t="shared" si="4173"/>
        <v>0</v>
      </c>
      <c r="DO478" s="527"/>
      <c r="DP478" s="520">
        <v>28.0</v>
      </c>
      <c r="DQ478" s="521" t="s">
        <v>177</v>
      </c>
      <c r="DR478" s="522" t="s">
        <v>132</v>
      </c>
      <c r="DS478" s="522" t="s">
        <v>132</v>
      </c>
      <c r="DT478" s="523"/>
      <c r="DU478" s="523" t="str">
        <f t="shared" si="4174"/>
        <v/>
      </c>
      <c r="DV478" s="523">
        <f t="shared" si="4175"/>
        <v>0</v>
      </c>
      <c r="DW478" s="524"/>
      <c r="DX478" s="523">
        <f t="shared" si="4176"/>
        <v>0</v>
      </c>
      <c r="DY478" s="524"/>
      <c r="DZ478" s="523">
        <f>ADHB!EA478</f>
        <v>0</v>
      </c>
      <c r="EA478" s="523">
        <f t="shared" si="4177"/>
        <v>0</v>
      </c>
      <c r="EB478" s="523">
        <f t="shared" si="4178"/>
        <v>0</v>
      </c>
      <c r="EC478" s="524">
        <v>0.36319999999999997</v>
      </c>
      <c r="ED478" s="525">
        <f t="shared" si="4179"/>
        <v>0</v>
      </c>
      <c r="EE478" s="526">
        <f t="shared" si="4180"/>
        <v>0</v>
      </c>
      <c r="EF478" s="527"/>
      <c r="EG478" s="520">
        <v>28.0</v>
      </c>
      <c r="EH478" s="521" t="s">
        <v>177</v>
      </c>
      <c r="EI478" s="522" t="s">
        <v>132</v>
      </c>
      <c r="EJ478" s="522" t="s">
        <v>132</v>
      </c>
      <c r="EK478" s="523"/>
      <c r="EL478" s="523" t="str">
        <f t="shared" si="4181"/>
        <v/>
      </c>
      <c r="EM478" s="523">
        <f t="shared" si="4182"/>
        <v>0</v>
      </c>
      <c r="EN478" s="524"/>
      <c r="EO478" s="523">
        <f t="shared" si="4183"/>
        <v>0</v>
      </c>
      <c r="EP478" s="524"/>
      <c r="EQ478" s="523">
        <f>ADHB!ER478</f>
        <v>0</v>
      </c>
      <c r="ER478" s="523">
        <f t="shared" si="4184"/>
        <v>0</v>
      </c>
      <c r="ES478" s="523">
        <f t="shared" si="4185"/>
        <v>0</v>
      </c>
      <c r="ET478" s="524">
        <v>0.36319999999999997</v>
      </c>
      <c r="EU478" s="525">
        <f t="shared" si="4186"/>
        <v>0</v>
      </c>
      <c r="EV478" s="526">
        <f t="shared" si="4187"/>
        <v>0</v>
      </c>
      <c r="EW478" s="527"/>
      <c r="EX478" s="520">
        <v>28.0</v>
      </c>
      <c r="EY478" s="521" t="s">
        <v>177</v>
      </c>
      <c r="EZ478" s="522" t="s">
        <v>132</v>
      </c>
      <c r="FA478" s="522" t="s">
        <v>132</v>
      </c>
      <c r="FB478" s="523"/>
      <c r="FC478" s="523" t="str">
        <f t="shared" si="4188"/>
        <v/>
      </c>
      <c r="FD478" s="523">
        <f t="shared" si="4189"/>
        <v>0</v>
      </c>
      <c r="FE478" s="524"/>
      <c r="FF478" s="523">
        <f t="shared" si="4190"/>
        <v>0</v>
      </c>
      <c r="FG478" s="524"/>
      <c r="FH478" s="523">
        <f>ADHB!FI478</f>
        <v>0</v>
      </c>
      <c r="FI478" s="523">
        <f t="shared" si="4191"/>
        <v>0</v>
      </c>
      <c r="FJ478" s="523">
        <f t="shared" si="4192"/>
        <v>0</v>
      </c>
      <c r="FK478" s="524">
        <v>0.36319999999999997</v>
      </c>
      <c r="FL478" s="525">
        <f t="shared" si="4193"/>
        <v>0</v>
      </c>
      <c r="FM478" s="526">
        <f t="shared" si="4194"/>
        <v>0</v>
      </c>
      <c r="FN478" s="527"/>
      <c r="FO478" s="520">
        <v>28.0</v>
      </c>
      <c r="FP478" s="521" t="s">
        <v>177</v>
      </c>
      <c r="FQ478" s="522" t="s">
        <v>132</v>
      </c>
      <c r="FR478" s="522" t="s">
        <v>132</v>
      </c>
      <c r="FS478" s="523"/>
      <c r="FT478" s="523" t="str">
        <f t="shared" si="4195"/>
        <v/>
      </c>
      <c r="FU478" s="523">
        <f t="shared" si="4196"/>
        <v>0</v>
      </c>
      <c r="FV478" s="524"/>
      <c r="FW478" s="523">
        <f t="shared" si="4197"/>
        <v>0</v>
      </c>
      <c r="FX478" s="524"/>
      <c r="FY478" s="523">
        <f>ADHB!FZ478</f>
        <v>0</v>
      </c>
      <c r="FZ478" s="523">
        <f t="shared" si="4198"/>
        <v>0</v>
      </c>
      <c r="GA478" s="523">
        <f t="shared" si="4199"/>
        <v>0</v>
      </c>
      <c r="GB478" s="524">
        <v>0.36319999999999997</v>
      </c>
      <c r="GC478" s="525">
        <f t="shared" si="4200"/>
        <v>0</v>
      </c>
      <c r="GD478" s="526">
        <f t="shared" si="4201"/>
        <v>0</v>
      </c>
      <c r="GE478" s="527"/>
      <c r="GF478" s="520">
        <v>28.0</v>
      </c>
      <c r="GG478" s="521" t="s">
        <v>177</v>
      </c>
      <c r="GH478" s="522" t="s">
        <v>132</v>
      </c>
      <c r="GI478" s="522" t="s">
        <v>132</v>
      </c>
      <c r="GJ478" s="523"/>
      <c r="GK478" s="523" t="str">
        <f t="shared" si="4202"/>
        <v/>
      </c>
      <c r="GL478" s="523">
        <f t="shared" si="4203"/>
        <v>0</v>
      </c>
      <c r="GM478" s="524"/>
      <c r="GN478" s="523">
        <f t="shared" si="4204"/>
        <v>0</v>
      </c>
      <c r="GO478" s="524"/>
      <c r="GP478" s="523">
        <f>ADHB!GQ478</f>
        <v>0</v>
      </c>
      <c r="GQ478" s="523">
        <f t="shared" si="4205"/>
        <v>0</v>
      </c>
      <c r="GR478" s="523">
        <f t="shared" si="4206"/>
        <v>0</v>
      </c>
      <c r="GS478" s="524">
        <v>0.36319999999999997</v>
      </c>
      <c r="GT478" s="525">
        <f t="shared" si="4207"/>
        <v>0</v>
      </c>
      <c r="GU478" s="526">
        <f t="shared" si="4208"/>
        <v>0</v>
      </c>
      <c r="GV478" s="527"/>
      <c r="GW478" s="520">
        <v>28.0</v>
      </c>
      <c r="GX478" s="521" t="s">
        <v>177</v>
      </c>
      <c r="GY478" s="522" t="s">
        <v>132</v>
      </c>
      <c r="GZ478" s="522" t="s">
        <v>132</v>
      </c>
      <c r="HA478" s="523"/>
      <c r="HB478" s="523" t="str">
        <f t="shared" si="4209"/>
        <v/>
      </c>
      <c r="HC478" s="523">
        <f t="shared" si="4210"/>
        <v>0</v>
      </c>
      <c r="HD478" s="524"/>
      <c r="HE478" s="523">
        <f t="shared" si="4211"/>
        <v>0</v>
      </c>
      <c r="HF478" s="524"/>
      <c r="HG478" s="523">
        <f>ADHB!HH478</f>
        <v>0</v>
      </c>
      <c r="HH478" s="523">
        <f t="shared" si="4212"/>
        <v>0</v>
      </c>
      <c r="HI478" s="523">
        <f t="shared" si="4213"/>
        <v>0</v>
      </c>
      <c r="HJ478" s="524">
        <v>0.36319999999999997</v>
      </c>
      <c r="HK478" s="525">
        <f t="shared" si="4214"/>
        <v>0</v>
      </c>
      <c r="HL478" s="526">
        <f t="shared" si="4215"/>
        <v>0</v>
      </c>
      <c r="HM478" s="527"/>
      <c r="HN478" s="520">
        <v>28.0</v>
      </c>
      <c r="HO478" s="521" t="s">
        <v>177</v>
      </c>
      <c r="HP478" s="522" t="s">
        <v>132</v>
      </c>
      <c r="HQ478" s="522" t="s">
        <v>132</v>
      </c>
      <c r="HR478" s="523"/>
      <c r="HS478" s="523" t="str">
        <f t="shared" si="4216"/>
        <v/>
      </c>
      <c r="HT478" s="523">
        <f t="shared" si="4217"/>
        <v>0</v>
      </c>
      <c r="HU478" s="524"/>
      <c r="HV478" s="523">
        <f t="shared" si="4218"/>
        <v>0</v>
      </c>
      <c r="HW478" s="524"/>
      <c r="HX478" s="523">
        <f>ADHB!HY478</f>
        <v>0</v>
      </c>
      <c r="HY478" s="523">
        <f t="shared" si="4219"/>
        <v>0</v>
      </c>
      <c r="HZ478" s="523">
        <f t="shared" si="4220"/>
        <v>0</v>
      </c>
      <c r="IA478" s="524">
        <v>0.36319999999999997</v>
      </c>
      <c r="IB478" s="525">
        <f t="shared" si="4221"/>
        <v>0</v>
      </c>
      <c r="IC478" s="526">
        <f t="shared" si="4222"/>
        <v>0</v>
      </c>
      <c r="ID478" s="527"/>
      <c r="IE478" s="520">
        <v>28.0</v>
      </c>
      <c r="IF478" s="521" t="s">
        <v>177</v>
      </c>
      <c r="IG478" s="522" t="s">
        <v>132</v>
      </c>
      <c r="IH478" s="522" t="s">
        <v>132</v>
      </c>
      <c r="II478" s="523"/>
      <c r="IJ478" s="523" t="str">
        <f t="shared" si="4223"/>
        <v/>
      </c>
      <c r="IK478" s="523">
        <f t="shared" si="4224"/>
        <v>0</v>
      </c>
      <c r="IL478" s="524"/>
      <c r="IM478" s="523">
        <f t="shared" si="4225"/>
        <v>0</v>
      </c>
      <c r="IN478" s="524"/>
      <c r="IO478" s="523">
        <f>ADHB!IP478</f>
        <v>0</v>
      </c>
      <c r="IP478" s="523">
        <f t="shared" si="4226"/>
        <v>0</v>
      </c>
      <c r="IQ478" s="523">
        <f t="shared" si="4227"/>
        <v>0</v>
      </c>
      <c r="IR478" s="524">
        <v>0.36319999999999997</v>
      </c>
      <c r="IS478" s="525">
        <f t="shared" si="4228"/>
        <v>0</v>
      </c>
      <c r="IT478" s="526">
        <f t="shared" si="4229"/>
        <v>0</v>
      </c>
      <c r="IU478" s="527"/>
      <c r="IV478" s="520">
        <v>28.0</v>
      </c>
      <c r="IW478" s="521" t="s">
        <v>177</v>
      </c>
      <c r="IX478" s="522" t="s">
        <v>132</v>
      </c>
      <c r="IY478" s="522" t="s">
        <v>132</v>
      </c>
      <c r="IZ478" s="523"/>
      <c r="JA478" s="523" t="str">
        <f t="shared" si="4230"/>
        <v/>
      </c>
      <c r="JB478" s="523">
        <f t="shared" si="4231"/>
        <v>0</v>
      </c>
      <c r="JC478" s="524"/>
      <c r="JD478" s="523">
        <f t="shared" si="4232"/>
        <v>0</v>
      </c>
      <c r="JE478" s="524"/>
      <c r="JF478" s="523">
        <f>ADHB!JG478</f>
        <v>0</v>
      </c>
      <c r="JG478" s="523">
        <f t="shared" si="4233"/>
        <v>0</v>
      </c>
      <c r="JH478" s="523">
        <f t="shared" si="4234"/>
        <v>0</v>
      </c>
      <c r="JI478" s="524">
        <v>0.36319999999999997</v>
      </c>
      <c r="JJ478" s="525">
        <f t="shared" si="4235"/>
        <v>0</v>
      </c>
      <c r="JK478" s="526">
        <f t="shared" si="4236"/>
        <v>0</v>
      </c>
      <c r="JL478" s="527"/>
      <c r="JM478" s="520">
        <v>28.0</v>
      </c>
      <c r="JN478" s="521" t="s">
        <v>177</v>
      </c>
      <c r="JO478" s="522" t="s">
        <v>132</v>
      </c>
      <c r="JP478" s="522" t="s">
        <v>132</v>
      </c>
      <c r="JQ478" s="523"/>
      <c r="JR478" s="523" t="str">
        <f t="shared" si="4237"/>
        <v/>
      </c>
      <c r="JS478" s="523">
        <f t="shared" si="4238"/>
        <v>0</v>
      </c>
      <c r="JT478" s="524"/>
      <c r="JU478" s="523">
        <f t="shared" si="4239"/>
        <v>0</v>
      </c>
      <c r="JV478" s="524"/>
      <c r="JW478" s="523" t="str">
        <f>ADHB!LF478</f>
        <v/>
      </c>
      <c r="JX478" s="523">
        <f t="shared" si="4240"/>
        <v>0</v>
      </c>
      <c r="JY478" s="523">
        <f t="shared" si="4241"/>
        <v>0</v>
      </c>
      <c r="JZ478" s="524">
        <v>0.36319999999999997</v>
      </c>
      <c r="KA478" s="525">
        <f t="shared" si="4242"/>
        <v>0</v>
      </c>
      <c r="KB478" s="526">
        <f t="shared" si="4243"/>
        <v>0</v>
      </c>
      <c r="KC478" s="527"/>
      <c r="KD478" s="520">
        <v>28.0</v>
      </c>
      <c r="KE478" s="521" t="s">
        <v>177</v>
      </c>
      <c r="KF478" s="522" t="s">
        <v>132</v>
      </c>
      <c r="KG478" s="522" t="s">
        <v>132</v>
      </c>
      <c r="KH478" s="523"/>
      <c r="KI478" s="523" t="str">
        <f t="shared" si="4244"/>
        <v/>
      </c>
      <c r="KJ478" s="523">
        <f t="shared" si="4245"/>
        <v>0</v>
      </c>
      <c r="KK478" s="524"/>
      <c r="KL478" s="523">
        <f t="shared" si="4246"/>
        <v>0</v>
      </c>
      <c r="KM478" s="524"/>
      <c r="KN478" s="523" t="str">
        <f>ADHB!LW478</f>
        <v/>
      </c>
      <c r="KO478" s="523">
        <f t="shared" si="4247"/>
        <v>0</v>
      </c>
      <c r="KP478" s="523">
        <f t="shared" si="4248"/>
        <v>0</v>
      </c>
      <c r="KQ478" s="524">
        <v>0.36319999999999997</v>
      </c>
      <c r="KR478" s="525">
        <f t="shared" si="4249"/>
        <v>0</v>
      </c>
      <c r="KS478" s="526">
        <f t="shared" si="4250"/>
        <v>0</v>
      </c>
      <c r="KT478" s="527"/>
      <c r="KU478" s="528"/>
    </row>
    <row r="479" ht="15.75" customHeight="1">
      <c r="A479" s="530"/>
      <c r="B479" s="531" t="s">
        <v>178</v>
      </c>
      <c r="C479" s="532"/>
      <c r="D479" s="532"/>
      <c r="E479" s="532"/>
      <c r="F479" s="532"/>
      <c r="G479" s="532"/>
      <c r="H479" s="532"/>
      <c r="I479" s="532"/>
      <c r="J479" s="532"/>
      <c r="K479" s="532"/>
      <c r="L479" s="532"/>
      <c r="M479" s="532"/>
      <c r="N479" s="532"/>
      <c r="O479" s="532"/>
      <c r="P479" s="532"/>
      <c r="Q479" s="518"/>
      <c r="R479" s="530"/>
      <c r="S479" s="531" t="s">
        <v>178</v>
      </c>
      <c r="T479" s="532"/>
      <c r="U479" s="532"/>
      <c r="V479" s="532"/>
      <c r="W479" s="532"/>
      <c r="X479" s="532"/>
      <c r="Y479" s="532"/>
      <c r="Z479" s="532"/>
      <c r="AA479" s="532"/>
      <c r="AB479" s="532"/>
      <c r="AC479" s="532"/>
      <c r="AD479" s="532"/>
      <c r="AE479" s="532"/>
      <c r="AF479" s="532"/>
      <c r="AG479" s="532"/>
      <c r="AH479" s="518"/>
      <c r="AI479" s="530"/>
      <c r="AJ479" s="531" t="s">
        <v>178</v>
      </c>
      <c r="AK479" s="532"/>
      <c r="AL479" s="532"/>
      <c r="AM479" s="532"/>
      <c r="AN479" s="532"/>
      <c r="AO479" s="532"/>
      <c r="AP479" s="532"/>
      <c r="AQ479" s="532"/>
      <c r="AR479" s="532"/>
      <c r="AS479" s="532"/>
      <c r="AT479" s="532"/>
      <c r="AU479" s="532"/>
      <c r="AV479" s="532"/>
      <c r="AW479" s="532"/>
      <c r="AX479" s="532"/>
      <c r="AY479" s="518"/>
      <c r="AZ479" s="530"/>
      <c r="BA479" s="531" t="s">
        <v>178</v>
      </c>
      <c r="BB479" s="532"/>
      <c r="BC479" s="532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18"/>
      <c r="BQ479" s="530"/>
      <c r="BR479" s="531" t="s">
        <v>178</v>
      </c>
      <c r="BS479" s="532"/>
      <c r="BT479" s="532"/>
      <c r="BU479" s="532"/>
      <c r="BV479" s="532"/>
      <c r="BW479" s="532"/>
      <c r="BX479" s="532"/>
      <c r="BY479" s="532"/>
      <c r="BZ479" s="532"/>
      <c r="CA479" s="532"/>
      <c r="CB479" s="532"/>
      <c r="CC479" s="532"/>
      <c r="CD479" s="532"/>
      <c r="CE479" s="532"/>
      <c r="CF479" s="532"/>
      <c r="CG479" s="518"/>
      <c r="CH479" s="530"/>
      <c r="CI479" s="531" t="s">
        <v>178</v>
      </c>
      <c r="CJ479" s="532"/>
      <c r="CK479" s="532"/>
      <c r="CL479" s="532"/>
      <c r="CM479" s="532"/>
      <c r="CN479" s="532"/>
      <c r="CO479" s="532"/>
      <c r="CP479" s="532"/>
      <c r="CQ479" s="532"/>
      <c r="CR479" s="532"/>
      <c r="CS479" s="532"/>
      <c r="CT479" s="532"/>
      <c r="CU479" s="532"/>
      <c r="CV479" s="532"/>
      <c r="CW479" s="532"/>
      <c r="CX479" s="518"/>
      <c r="CY479" s="530"/>
      <c r="CZ479" s="531" t="s">
        <v>178</v>
      </c>
      <c r="DA479" s="532"/>
      <c r="DB479" s="532"/>
      <c r="DC479" s="532"/>
      <c r="DD479" s="532"/>
      <c r="DE479" s="532"/>
      <c r="DF479" s="532"/>
      <c r="DG479" s="532"/>
      <c r="DH479" s="532"/>
      <c r="DI479" s="532"/>
      <c r="DJ479" s="532"/>
      <c r="DK479" s="532"/>
      <c r="DL479" s="532"/>
      <c r="DM479" s="532"/>
      <c r="DN479" s="532"/>
      <c r="DO479" s="518"/>
      <c r="DP479" s="530"/>
      <c r="DQ479" s="531" t="s">
        <v>178</v>
      </c>
      <c r="DR479" s="532"/>
      <c r="DS479" s="532"/>
      <c r="DT479" s="532"/>
      <c r="DU479" s="532"/>
      <c r="DV479" s="532"/>
      <c r="DW479" s="532"/>
      <c r="DX479" s="532"/>
      <c r="DY479" s="532"/>
      <c r="DZ479" s="532"/>
      <c r="EA479" s="532"/>
      <c r="EB479" s="532"/>
      <c r="EC479" s="532"/>
      <c r="ED479" s="532"/>
      <c r="EE479" s="532"/>
      <c r="EF479" s="518"/>
      <c r="EG479" s="530"/>
      <c r="EH479" s="531" t="s">
        <v>178</v>
      </c>
      <c r="EI479" s="532"/>
      <c r="EJ479" s="532"/>
      <c r="EK479" s="532"/>
      <c r="EL479" s="532"/>
      <c r="EM479" s="532"/>
      <c r="EN479" s="532"/>
      <c r="EO479" s="532"/>
      <c r="EP479" s="532"/>
      <c r="EQ479" s="532"/>
      <c r="ER479" s="532"/>
      <c r="ES479" s="532"/>
      <c r="ET479" s="532"/>
      <c r="EU479" s="532"/>
      <c r="EV479" s="532"/>
      <c r="EW479" s="518"/>
      <c r="EX479" s="530"/>
      <c r="EY479" s="531" t="s">
        <v>178</v>
      </c>
      <c r="EZ479" s="532"/>
      <c r="FA479" s="532"/>
      <c r="FB479" s="532"/>
      <c r="FC479" s="532"/>
      <c r="FD479" s="532"/>
      <c r="FE479" s="532"/>
      <c r="FF479" s="532"/>
      <c r="FG479" s="532"/>
      <c r="FH479" s="532"/>
      <c r="FI479" s="532"/>
      <c r="FJ479" s="532"/>
      <c r="FK479" s="532"/>
      <c r="FL479" s="532"/>
      <c r="FM479" s="532"/>
      <c r="FN479" s="518"/>
      <c r="FO479" s="530"/>
      <c r="FP479" s="531" t="s">
        <v>178</v>
      </c>
      <c r="FQ479" s="532"/>
      <c r="FR479" s="532"/>
      <c r="FS479" s="532"/>
      <c r="FT479" s="532"/>
      <c r="FU479" s="532"/>
      <c r="FV479" s="532"/>
      <c r="FW479" s="532"/>
      <c r="FX479" s="532"/>
      <c r="FY479" s="532"/>
      <c r="FZ479" s="532"/>
      <c r="GA479" s="532"/>
      <c r="GB479" s="532"/>
      <c r="GC479" s="532"/>
      <c r="GD479" s="532"/>
      <c r="GE479" s="518"/>
      <c r="GF479" s="530"/>
      <c r="GG479" s="531" t="s">
        <v>178</v>
      </c>
      <c r="GH479" s="532"/>
      <c r="GI479" s="532"/>
      <c r="GJ479" s="532"/>
      <c r="GK479" s="532"/>
      <c r="GL479" s="532"/>
      <c r="GM479" s="532"/>
      <c r="GN479" s="532"/>
      <c r="GO479" s="532"/>
      <c r="GP479" s="532"/>
      <c r="GQ479" s="532"/>
      <c r="GR479" s="532"/>
      <c r="GS479" s="532"/>
      <c r="GT479" s="532"/>
      <c r="GU479" s="532"/>
      <c r="GV479" s="518"/>
      <c r="GW479" s="530"/>
      <c r="GX479" s="531" t="s">
        <v>178</v>
      </c>
      <c r="GY479" s="532"/>
      <c r="GZ479" s="532"/>
      <c r="HA479" s="532"/>
      <c r="HB479" s="532"/>
      <c r="HC479" s="532"/>
      <c r="HD479" s="532"/>
      <c r="HE479" s="532"/>
      <c r="HF479" s="532"/>
      <c r="HG479" s="532"/>
      <c r="HH479" s="532"/>
      <c r="HI479" s="532"/>
      <c r="HJ479" s="532"/>
      <c r="HK479" s="532"/>
      <c r="HL479" s="532"/>
      <c r="HM479" s="518"/>
      <c r="HN479" s="530"/>
      <c r="HO479" s="531" t="s">
        <v>178</v>
      </c>
      <c r="HP479" s="532"/>
      <c r="HQ479" s="532"/>
      <c r="HR479" s="532"/>
      <c r="HS479" s="532"/>
      <c r="HT479" s="532"/>
      <c r="HU479" s="532"/>
      <c r="HV479" s="532"/>
      <c r="HW479" s="532"/>
      <c r="HX479" s="532"/>
      <c r="HY479" s="532"/>
      <c r="HZ479" s="532"/>
      <c r="IA479" s="532"/>
      <c r="IB479" s="532"/>
      <c r="IC479" s="532"/>
      <c r="ID479" s="518"/>
      <c r="IE479" s="530"/>
      <c r="IF479" s="531" t="s">
        <v>178</v>
      </c>
      <c r="IG479" s="532"/>
      <c r="IH479" s="532"/>
      <c r="II479" s="532"/>
      <c r="IJ479" s="532"/>
      <c r="IK479" s="532"/>
      <c r="IL479" s="532"/>
      <c r="IM479" s="532"/>
      <c r="IN479" s="532"/>
      <c r="IO479" s="532"/>
      <c r="IP479" s="532"/>
      <c r="IQ479" s="532"/>
      <c r="IR479" s="532"/>
      <c r="IS479" s="532"/>
      <c r="IT479" s="532"/>
      <c r="IU479" s="518"/>
      <c r="IV479" s="530"/>
      <c r="IW479" s="531" t="s">
        <v>178</v>
      </c>
      <c r="IX479" s="532"/>
      <c r="IY479" s="532"/>
      <c r="IZ479" s="532"/>
      <c r="JA479" s="532"/>
      <c r="JB479" s="532"/>
      <c r="JC479" s="532"/>
      <c r="JD479" s="532"/>
      <c r="JE479" s="532"/>
      <c r="JF479" s="532"/>
      <c r="JG479" s="532"/>
      <c r="JH479" s="532"/>
      <c r="JI479" s="532"/>
      <c r="JJ479" s="532"/>
      <c r="JK479" s="532"/>
      <c r="JL479" s="518"/>
      <c r="JM479" s="530"/>
      <c r="JN479" s="531" t="s">
        <v>178</v>
      </c>
      <c r="JO479" s="532"/>
      <c r="JP479" s="532"/>
      <c r="JQ479" s="532"/>
      <c r="JR479" s="532"/>
      <c r="JS479" s="532"/>
      <c r="JT479" s="532"/>
      <c r="JU479" s="532"/>
      <c r="JV479" s="532"/>
      <c r="JW479" s="532"/>
      <c r="JX479" s="532"/>
      <c r="JY479" s="532"/>
      <c r="JZ479" s="532"/>
      <c r="KA479" s="532"/>
      <c r="KB479" s="532"/>
      <c r="KC479" s="518"/>
      <c r="KD479" s="530"/>
      <c r="KE479" s="531" t="s">
        <v>178</v>
      </c>
      <c r="KF479" s="532"/>
      <c r="KG479" s="532"/>
      <c r="KH479" s="532"/>
      <c r="KI479" s="532"/>
      <c r="KJ479" s="532"/>
      <c r="KK479" s="532"/>
      <c r="KL479" s="532"/>
      <c r="KM479" s="532"/>
      <c r="KN479" s="532"/>
      <c r="KO479" s="532"/>
      <c r="KP479" s="532"/>
      <c r="KQ479" s="532"/>
      <c r="KR479" s="532"/>
      <c r="KS479" s="532"/>
      <c r="KT479" s="518"/>
      <c r="KU479" s="519"/>
    </row>
    <row r="480" ht="15.75" customHeight="1">
      <c r="A480" s="520">
        <v>1.0</v>
      </c>
      <c r="B480" s="521" t="s">
        <v>179</v>
      </c>
      <c r="C480" s="522" t="s">
        <v>132</v>
      </c>
      <c r="D480" s="522" t="s">
        <v>132</v>
      </c>
      <c r="E480" s="523"/>
      <c r="F480" s="523"/>
      <c r="G480" s="523">
        <f t="shared" ref="G480:G498" si="4251">IFERROR(E480*F480/1000000,0)</f>
        <v>0</v>
      </c>
      <c r="H480" s="524"/>
      <c r="I480" s="523">
        <f t="shared" ref="I480:I498" si="4252">IFERROR(+G480*H480,"")</f>
        <v>0</v>
      </c>
      <c r="J480" s="524"/>
      <c r="K480" s="523">
        <f>ADHB!L480</f>
        <v>0</v>
      </c>
      <c r="L480" s="523">
        <f t="shared" ref="L480:L498" si="4253">IFERROR(K480/J480*100,0)</f>
        <v>0</v>
      </c>
      <c r="M480" s="523">
        <f t="shared" ref="M480:M498" si="4254">IFERROR(+(IF(G480="","0",G480))+(IF(I480="","0",I480))+(IF(L480="","0",L480)),"")</f>
        <v>0</v>
      </c>
      <c r="N480" s="524">
        <v>0.36319999999999997</v>
      </c>
      <c r="O480" s="525">
        <f t="shared" ref="O480:O498" si="4255">IFERROR(+N480*(M480-L480),"")</f>
        <v>0</v>
      </c>
      <c r="P480" s="526">
        <f t="shared" ref="P480:P498" si="4256">IFERROR(+(IF(M480="","0",M480))-(IF(O480="","0",O480)),"")</f>
        <v>0</v>
      </c>
      <c r="Q480" s="527"/>
      <c r="R480" s="520">
        <v>1.0</v>
      </c>
      <c r="S480" s="521" t="s">
        <v>179</v>
      </c>
      <c r="T480" s="522" t="s">
        <v>132</v>
      </c>
      <c r="U480" s="522" t="s">
        <v>132</v>
      </c>
      <c r="V480" s="523"/>
      <c r="W480" s="523" t="str">
        <f t="shared" ref="W480:W498" si="4257">F480</f>
        <v/>
      </c>
      <c r="X480" s="523">
        <f t="shared" ref="X480:X498" si="4258">IFERROR(V480*W480/1000000,0)</f>
        <v>0</v>
      </c>
      <c r="Y480" s="524"/>
      <c r="Z480" s="523">
        <f t="shared" ref="Z480:Z498" si="4259">IFERROR(+X480*Y480,"")</f>
        <v>0</v>
      </c>
      <c r="AA480" s="524"/>
      <c r="AB480" s="523">
        <f>ADHB!AC480</f>
        <v>0</v>
      </c>
      <c r="AC480" s="523">
        <f t="shared" ref="AC480:AC498" si="4260">IFERROR(AB480/AA480*100,0)</f>
        <v>0</v>
      </c>
      <c r="AD480" s="523">
        <f t="shared" ref="AD480:AD498" si="4261">IFERROR(+(IF(X480="","0",X480))+(IF(Z480="","0",Z480))+(IF(AC480="","0",AC480)),"")</f>
        <v>0</v>
      </c>
      <c r="AE480" s="524">
        <v>0.36319999999999997</v>
      </c>
      <c r="AF480" s="525">
        <f t="shared" ref="AF480:AF498" si="4262">IFERROR(+AE480*(AD480-AC480),"")</f>
        <v>0</v>
      </c>
      <c r="AG480" s="526">
        <f t="shared" ref="AG480:AG498" si="4263">IFERROR(+(IF(AD480="","0",AD480))-(IF(AF480="","0",AF480)),"")</f>
        <v>0</v>
      </c>
      <c r="AH480" s="527"/>
      <c r="AI480" s="520">
        <v>1.0</v>
      </c>
      <c r="AJ480" s="521" t="s">
        <v>179</v>
      </c>
      <c r="AK480" s="522" t="s">
        <v>132</v>
      </c>
      <c r="AL480" s="522" t="s">
        <v>132</v>
      </c>
      <c r="AM480" s="523"/>
      <c r="AN480" s="523" t="str">
        <f t="shared" ref="AN480:AN498" si="4264">W480</f>
        <v/>
      </c>
      <c r="AO480" s="523">
        <f t="shared" ref="AO480:AO498" si="4265">IFERROR(AM480*AN480/1000000,0)</f>
        <v>0</v>
      </c>
      <c r="AP480" s="524"/>
      <c r="AQ480" s="523">
        <f t="shared" ref="AQ480:AQ498" si="4266">IFERROR(+AO480*AP480,"")</f>
        <v>0</v>
      </c>
      <c r="AR480" s="524"/>
      <c r="AS480" s="523">
        <f>ADHB!AT480</f>
        <v>0</v>
      </c>
      <c r="AT480" s="523">
        <f t="shared" ref="AT480:AT498" si="4267">IFERROR(AS480/AR480*100,0)</f>
        <v>0</v>
      </c>
      <c r="AU480" s="523">
        <f t="shared" ref="AU480:AU498" si="4268">IFERROR(+(IF(AO480="","0",AO480))+(IF(AQ480="","0",AQ480))+(IF(AT480="","0",AT480)),"")</f>
        <v>0</v>
      </c>
      <c r="AV480" s="524">
        <v>0.36319999999999997</v>
      </c>
      <c r="AW480" s="525">
        <f t="shared" ref="AW480:AW498" si="4269">IFERROR(+AV480*(AU480-AT480),"")</f>
        <v>0</v>
      </c>
      <c r="AX480" s="526">
        <f t="shared" ref="AX480:AX498" si="4270">IFERROR(+(IF(AU480="","0",AU480))-(IF(AW480="","0",AW480)),"")</f>
        <v>0</v>
      </c>
      <c r="AY480" s="527"/>
      <c r="AZ480" s="520">
        <v>1.0</v>
      </c>
      <c r="BA480" s="521" t="s">
        <v>179</v>
      </c>
      <c r="BB480" s="522" t="s">
        <v>132</v>
      </c>
      <c r="BC480" s="522" t="s">
        <v>132</v>
      </c>
      <c r="BD480" s="523"/>
      <c r="BE480" s="523" t="str">
        <f t="shared" ref="BE480:BE498" si="4271">AN480</f>
        <v/>
      </c>
      <c r="BF480" s="523">
        <f t="shared" ref="BF480:BF498" si="4272">IFERROR(BD480*BE480/1000000,0)</f>
        <v>0</v>
      </c>
      <c r="BG480" s="524"/>
      <c r="BH480" s="523">
        <f t="shared" ref="BH480:BH498" si="4273">IFERROR(+BF480*BG480,"")</f>
        <v>0</v>
      </c>
      <c r="BI480" s="524"/>
      <c r="BJ480" s="523">
        <f>ADHB!BK480</f>
        <v>0</v>
      </c>
      <c r="BK480" s="523">
        <f t="shared" ref="BK480:BK498" si="4274">IFERROR(BJ480/BI480*100,0)</f>
        <v>0</v>
      </c>
      <c r="BL480" s="523">
        <f t="shared" ref="BL480:BL498" si="4275">IFERROR(+(IF(BF480="","0",BF480))+(IF(BH480="","0",BH480))+(IF(BK480="","0",BK480)),"")</f>
        <v>0</v>
      </c>
      <c r="BM480" s="524">
        <v>0.36319999999999997</v>
      </c>
      <c r="BN480" s="525">
        <f t="shared" ref="BN480:BN498" si="4276">IFERROR(+BM480*(BL480-BK480),"")</f>
        <v>0</v>
      </c>
      <c r="BO480" s="526">
        <f t="shared" ref="BO480:BO498" si="4277">IFERROR(+(IF(BL480="","0",BL480))-(IF(BN480="","0",BN480)),"")</f>
        <v>0</v>
      </c>
      <c r="BP480" s="527"/>
      <c r="BQ480" s="520">
        <v>1.0</v>
      </c>
      <c r="BR480" s="521" t="s">
        <v>179</v>
      </c>
      <c r="BS480" s="522" t="s">
        <v>132</v>
      </c>
      <c r="BT480" s="522" t="s">
        <v>132</v>
      </c>
      <c r="BU480" s="523"/>
      <c r="BV480" s="523" t="str">
        <f t="shared" ref="BV480:BV498" si="4278">BE480</f>
        <v/>
      </c>
      <c r="BW480" s="523">
        <f t="shared" ref="BW480:BW498" si="4279">IFERROR(BU480*BV480/1000000,0)</f>
        <v>0</v>
      </c>
      <c r="BX480" s="524"/>
      <c r="BY480" s="523">
        <f t="shared" ref="BY480:BY498" si="4280">IFERROR(+BW480*BX480,"")</f>
        <v>0</v>
      </c>
      <c r="BZ480" s="524"/>
      <c r="CA480" s="523">
        <f>ADHB!CB480</f>
        <v>0</v>
      </c>
      <c r="CB480" s="523">
        <f t="shared" ref="CB480:CB498" si="4281">IFERROR(CA480/BZ480*100,0)</f>
        <v>0</v>
      </c>
      <c r="CC480" s="523">
        <f t="shared" ref="CC480:CC498" si="4282">IFERROR(+(IF(BW480="","0",BW480))+(IF(BY480="","0",BY480))+(IF(CB480="","0",CB480)),"")</f>
        <v>0</v>
      </c>
      <c r="CD480" s="524">
        <v>0.36319999999999997</v>
      </c>
      <c r="CE480" s="525">
        <f t="shared" ref="CE480:CE498" si="4283">IFERROR(+CD480*(CC480-CB480),"")</f>
        <v>0</v>
      </c>
      <c r="CF480" s="526">
        <f t="shared" ref="CF480:CF498" si="4284">IFERROR(+(IF(CC480="","0",CC480))-(IF(CE480="","0",CE480)),"")</f>
        <v>0</v>
      </c>
      <c r="CG480" s="527"/>
      <c r="CH480" s="520">
        <v>1.0</v>
      </c>
      <c r="CI480" s="521" t="s">
        <v>179</v>
      </c>
      <c r="CJ480" s="522" t="s">
        <v>132</v>
      </c>
      <c r="CK480" s="522" t="s">
        <v>132</v>
      </c>
      <c r="CL480" s="523"/>
      <c r="CM480" s="523" t="str">
        <f t="shared" ref="CM480:CM498" si="4285">BV480</f>
        <v/>
      </c>
      <c r="CN480" s="523">
        <f t="shared" ref="CN480:CN498" si="4286">IFERROR(CL480*CM480/1000000,0)</f>
        <v>0</v>
      </c>
      <c r="CO480" s="524"/>
      <c r="CP480" s="523">
        <f t="shared" ref="CP480:CP498" si="4287">IFERROR(+CN480*CO480,"")</f>
        <v>0</v>
      </c>
      <c r="CQ480" s="524"/>
      <c r="CR480" s="523">
        <f>ADHB!CS480</f>
        <v>0</v>
      </c>
      <c r="CS480" s="523">
        <f t="shared" ref="CS480:CS498" si="4288">IFERROR(CR480/CQ480*100,0)</f>
        <v>0</v>
      </c>
      <c r="CT480" s="523">
        <f t="shared" ref="CT480:CT498" si="4289">IFERROR(+(IF(CN480="","0",CN480))+(IF(CP480="","0",CP480))+(IF(CS480="","0",CS480)),"")</f>
        <v>0</v>
      </c>
      <c r="CU480" s="524">
        <v>0.36319999999999997</v>
      </c>
      <c r="CV480" s="525">
        <f t="shared" ref="CV480:CV498" si="4290">IFERROR(+CU480*(CT480-CS480),"")</f>
        <v>0</v>
      </c>
      <c r="CW480" s="526">
        <f t="shared" ref="CW480:CW498" si="4291">IFERROR(+(IF(CT480="","0",CT480))-(IF(CV480="","0",CV480)),"")</f>
        <v>0</v>
      </c>
      <c r="CX480" s="527"/>
      <c r="CY480" s="520">
        <v>1.0</v>
      </c>
      <c r="CZ480" s="521" t="s">
        <v>179</v>
      </c>
      <c r="DA480" s="522" t="s">
        <v>132</v>
      </c>
      <c r="DB480" s="522" t="s">
        <v>132</v>
      </c>
      <c r="DC480" s="523"/>
      <c r="DD480" s="523" t="str">
        <f t="shared" ref="DD480:DD498" si="4292">CM480</f>
        <v/>
      </c>
      <c r="DE480" s="523">
        <f t="shared" ref="DE480:DE498" si="4293">IFERROR(DC480*DD480/1000000,0)</f>
        <v>0</v>
      </c>
      <c r="DF480" s="524"/>
      <c r="DG480" s="523">
        <f t="shared" ref="DG480:DG498" si="4294">IFERROR(+DE480*DF480,"")</f>
        <v>0</v>
      </c>
      <c r="DH480" s="524"/>
      <c r="DI480" s="523">
        <f>ADHB!DJ480</f>
        <v>0</v>
      </c>
      <c r="DJ480" s="523">
        <f t="shared" ref="DJ480:DJ498" si="4295">IFERROR(DI480/DH480*100,0)</f>
        <v>0</v>
      </c>
      <c r="DK480" s="523">
        <f t="shared" ref="DK480:DK498" si="4296">IFERROR(+(IF(DE480="","0",DE480))+(IF(DG480="","0",DG480))+(IF(DJ480="","0",DJ480)),"")</f>
        <v>0</v>
      </c>
      <c r="DL480" s="524">
        <v>0.36319999999999997</v>
      </c>
      <c r="DM480" s="525">
        <f t="shared" ref="DM480:DM498" si="4297">IFERROR(+DL480*(DK480-DJ480),"")</f>
        <v>0</v>
      </c>
      <c r="DN480" s="526">
        <f t="shared" ref="DN480:DN498" si="4298">IFERROR(+(IF(DK480="","0",DK480))-(IF(DM480="","0",DM480)),"")</f>
        <v>0</v>
      </c>
      <c r="DO480" s="527"/>
      <c r="DP480" s="520">
        <v>1.0</v>
      </c>
      <c r="DQ480" s="521" t="s">
        <v>179</v>
      </c>
      <c r="DR480" s="522" t="s">
        <v>132</v>
      </c>
      <c r="DS480" s="522" t="s">
        <v>132</v>
      </c>
      <c r="DT480" s="523"/>
      <c r="DU480" s="523" t="str">
        <f t="shared" ref="DU480:DU498" si="4299">DD480</f>
        <v/>
      </c>
      <c r="DV480" s="523">
        <f t="shared" ref="DV480:DV498" si="4300">IFERROR(DT480*DU480/1000000,0)</f>
        <v>0</v>
      </c>
      <c r="DW480" s="524"/>
      <c r="DX480" s="523">
        <f t="shared" ref="DX480:DX498" si="4301">IFERROR(+DV480*DW480,"")</f>
        <v>0</v>
      </c>
      <c r="DY480" s="524"/>
      <c r="DZ480" s="523">
        <f>ADHB!EA480</f>
        <v>0</v>
      </c>
      <c r="EA480" s="523">
        <f t="shared" ref="EA480:EA498" si="4302">IFERROR(DZ480/DY480*100,0)</f>
        <v>0</v>
      </c>
      <c r="EB480" s="523">
        <f t="shared" ref="EB480:EB498" si="4303">IFERROR(+(IF(DV480="","0",DV480))+(IF(DX480="","0",DX480))+(IF(EA480="","0",EA480)),"")</f>
        <v>0</v>
      </c>
      <c r="EC480" s="524">
        <v>0.36319999999999997</v>
      </c>
      <c r="ED480" s="525">
        <f t="shared" ref="ED480:ED498" si="4304">IFERROR(+EC480*(EB480-EA480),"")</f>
        <v>0</v>
      </c>
      <c r="EE480" s="526">
        <f t="shared" ref="EE480:EE498" si="4305">IFERROR(+(IF(EB480="","0",EB480))-(IF(ED480="","0",ED480)),"")</f>
        <v>0</v>
      </c>
      <c r="EF480" s="527"/>
      <c r="EG480" s="520">
        <v>1.0</v>
      </c>
      <c r="EH480" s="521" t="s">
        <v>179</v>
      </c>
      <c r="EI480" s="522" t="s">
        <v>132</v>
      </c>
      <c r="EJ480" s="522" t="s">
        <v>132</v>
      </c>
      <c r="EK480" s="523"/>
      <c r="EL480" s="523" t="str">
        <f t="shared" ref="EL480:EL498" si="4306">DU480</f>
        <v/>
      </c>
      <c r="EM480" s="523">
        <f t="shared" ref="EM480:EM498" si="4307">IFERROR(EK480*EL480/1000000,0)</f>
        <v>0</v>
      </c>
      <c r="EN480" s="524"/>
      <c r="EO480" s="523">
        <f t="shared" ref="EO480:EO498" si="4308">IFERROR(+EM480*EN480,"")</f>
        <v>0</v>
      </c>
      <c r="EP480" s="524"/>
      <c r="EQ480" s="523">
        <f>ADHB!ER480</f>
        <v>0</v>
      </c>
      <c r="ER480" s="523">
        <f t="shared" ref="ER480:ER498" si="4309">IFERROR(EQ480/EP480*100,0)</f>
        <v>0</v>
      </c>
      <c r="ES480" s="523">
        <f t="shared" ref="ES480:ES498" si="4310">IFERROR(+(IF(EM480="","0",EM480))+(IF(EO480="","0",EO480))+(IF(ER480="","0",ER480)),"")</f>
        <v>0</v>
      </c>
      <c r="ET480" s="524">
        <v>0.36319999999999997</v>
      </c>
      <c r="EU480" s="525">
        <f t="shared" ref="EU480:EU498" si="4311">IFERROR(+ET480*(ES480-ER480),"")</f>
        <v>0</v>
      </c>
      <c r="EV480" s="526">
        <f t="shared" ref="EV480:EV498" si="4312">IFERROR(+(IF(ES480="","0",ES480))-(IF(EU480="","0",EU480)),"")</f>
        <v>0</v>
      </c>
      <c r="EW480" s="527"/>
      <c r="EX480" s="520">
        <v>1.0</v>
      </c>
      <c r="EY480" s="521" t="s">
        <v>179</v>
      </c>
      <c r="EZ480" s="522" t="s">
        <v>132</v>
      </c>
      <c r="FA480" s="522" t="s">
        <v>132</v>
      </c>
      <c r="FB480" s="523"/>
      <c r="FC480" s="523" t="str">
        <f t="shared" ref="FC480:FC498" si="4313">EL480</f>
        <v/>
      </c>
      <c r="FD480" s="523">
        <f t="shared" ref="FD480:FD498" si="4314">IFERROR(FB480*FC480/1000000,0)</f>
        <v>0</v>
      </c>
      <c r="FE480" s="524"/>
      <c r="FF480" s="523">
        <f t="shared" ref="FF480:FF498" si="4315">IFERROR(+FD480*FE480,"")</f>
        <v>0</v>
      </c>
      <c r="FG480" s="524"/>
      <c r="FH480" s="523">
        <f>ADHB!FI480</f>
        <v>0</v>
      </c>
      <c r="FI480" s="523">
        <f t="shared" ref="FI480:FI498" si="4316">IFERROR(FH480/FG480*100,0)</f>
        <v>0</v>
      </c>
      <c r="FJ480" s="523">
        <f t="shared" ref="FJ480:FJ498" si="4317">IFERROR(+(IF(FD480="","0",FD480))+(IF(FF480="","0",FF480))+(IF(FI480="","0",FI480)),"")</f>
        <v>0</v>
      </c>
      <c r="FK480" s="524">
        <v>0.36319999999999997</v>
      </c>
      <c r="FL480" s="525">
        <f t="shared" ref="FL480:FL498" si="4318">IFERROR(+FK480*(FJ480-FI480),"")</f>
        <v>0</v>
      </c>
      <c r="FM480" s="526">
        <f t="shared" ref="FM480:FM498" si="4319">IFERROR(+(IF(FJ480="","0",FJ480))-(IF(FL480="","0",FL480)),"")</f>
        <v>0</v>
      </c>
      <c r="FN480" s="527"/>
      <c r="FO480" s="520">
        <v>1.0</v>
      </c>
      <c r="FP480" s="521" t="s">
        <v>179</v>
      </c>
      <c r="FQ480" s="522" t="s">
        <v>132</v>
      </c>
      <c r="FR480" s="522" t="s">
        <v>132</v>
      </c>
      <c r="FS480" s="523"/>
      <c r="FT480" s="523" t="str">
        <f t="shared" ref="FT480:FT498" si="4320">FC480</f>
        <v/>
      </c>
      <c r="FU480" s="523">
        <f t="shared" ref="FU480:FU498" si="4321">IFERROR(FS480*FT480/1000000,0)</f>
        <v>0</v>
      </c>
      <c r="FV480" s="524"/>
      <c r="FW480" s="523">
        <f t="shared" ref="FW480:FW498" si="4322">IFERROR(+FU480*FV480,"")</f>
        <v>0</v>
      </c>
      <c r="FX480" s="524"/>
      <c r="FY480" s="523">
        <f>ADHB!FZ480</f>
        <v>0</v>
      </c>
      <c r="FZ480" s="523">
        <f t="shared" ref="FZ480:FZ498" si="4323">IFERROR(FY480/FX480*100,0)</f>
        <v>0</v>
      </c>
      <c r="GA480" s="523">
        <f t="shared" ref="GA480:GA498" si="4324">IFERROR(+(IF(FU480="","0",FU480))+(IF(FW480="","0",FW480))+(IF(FZ480="","0",FZ480)),"")</f>
        <v>0</v>
      </c>
      <c r="GB480" s="524">
        <v>0.36319999999999997</v>
      </c>
      <c r="GC480" s="525">
        <f t="shared" ref="GC480:GC498" si="4325">IFERROR(+GB480*(GA480-FZ480),"")</f>
        <v>0</v>
      </c>
      <c r="GD480" s="526">
        <f t="shared" ref="GD480:GD498" si="4326">IFERROR(+(IF(GA480="","0",GA480))-(IF(GC480="","0",GC480)),"")</f>
        <v>0</v>
      </c>
      <c r="GE480" s="527"/>
      <c r="GF480" s="520">
        <v>1.0</v>
      </c>
      <c r="GG480" s="521" t="s">
        <v>179</v>
      </c>
      <c r="GH480" s="522" t="s">
        <v>132</v>
      </c>
      <c r="GI480" s="522" t="s">
        <v>132</v>
      </c>
      <c r="GJ480" s="523"/>
      <c r="GK480" s="523" t="str">
        <f t="shared" ref="GK480:GK498" si="4327">FT480</f>
        <v/>
      </c>
      <c r="GL480" s="523">
        <f t="shared" ref="GL480:GL498" si="4328">IFERROR(GJ480*GK480/1000000,0)</f>
        <v>0</v>
      </c>
      <c r="GM480" s="524"/>
      <c r="GN480" s="523">
        <f t="shared" ref="GN480:GN498" si="4329">IFERROR(+GL480*GM480,"")</f>
        <v>0</v>
      </c>
      <c r="GO480" s="524"/>
      <c r="GP480" s="523">
        <f>ADHB!GQ480</f>
        <v>0</v>
      </c>
      <c r="GQ480" s="523">
        <f t="shared" ref="GQ480:GQ498" si="4330">IFERROR(GP480/GO480*100,0)</f>
        <v>0</v>
      </c>
      <c r="GR480" s="523">
        <f t="shared" ref="GR480:GR498" si="4331">IFERROR(+(IF(GL480="","0",GL480))+(IF(GN480="","0",GN480))+(IF(GQ480="","0",GQ480)),"")</f>
        <v>0</v>
      </c>
      <c r="GS480" s="524">
        <v>0.36319999999999997</v>
      </c>
      <c r="GT480" s="525">
        <f t="shared" ref="GT480:GT498" si="4332">IFERROR(+GS480*(GR480-GQ480),"")</f>
        <v>0</v>
      </c>
      <c r="GU480" s="526">
        <f t="shared" ref="GU480:GU498" si="4333">IFERROR(+(IF(GR480="","0",GR480))-(IF(GT480="","0",GT480)),"")</f>
        <v>0</v>
      </c>
      <c r="GV480" s="527"/>
      <c r="GW480" s="520">
        <v>1.0</v>
      </c>
      <c r="GX480" s="521" t="s">
        <v>179</v>
      </c>
      <c r="GY480" s="522" t="s">
        <v>132</v>
      </c>
      <c r="GZ480" s="522" t="s">
        <v>132</v>
      </c>
      <c r="HA480" s="523"/>
      <c r="HB480" s="523" t="str">
        <f t="shared" ref="HB480:HB498" si="4334">GK480</f>
        <v/>
      </c>
      <c r="HC480" s="523">
        <f t="shared" ref="HC480:HC498" si="4335">IFERROR(HA480*HB480/1000000,0)</f>
        <v>0</v>
      </c>
      <c r="HD480" s="524"/>
      <c r="HE480" s="523">
        <f t="shared" ref="HE480:HE498" si="4336">IFERROR(+HC480*HD480,"")</f>
        <v>0</v>
      </c>
      <c r="HF480" s="524"/>
      <c r="HG480" s="523">
        <f>ADHB!HH480</f>
        <v>0</v>
      </c>
      <c r="HH480" s="523">
        <f t="shared" ref="HH480:HH498" si="4337">IFERROR(HG480/HF480*100,0)</f>
        <v>0</v>
      </c>
      <c r="HI480" s="523">
        <f t="shared" ref="HI480:HI498" si="4338">IFERROR(+(IF(HC480="","0",HC480))+(IF(HE480="","0",HE480))+(IF(HH480="","0",HH480)),"")</f>
        <v>0</v>
      </c>
      <c r="HJ480" s="524">
        <v>0.36319999999999997</v>
      </c>
      <c r="HK480" s="525">
        <f t="shared" ref="HK480:HK498" si="4339">IFERROR(+HJ480*(HI480-HH480),"")</f>
        <v>0</v>
      </c>
      <c r="HL480" s="526">
        <f t="shared" ref="HL480:HL498" si="4340">IFERROR(+(IF(HI480="","0",HI480))-(IF(HK480="","0",HK480)),"")</f>
        <v>0</v>
      </c>
      <c r="HM480" s="527"/>
      <c r="HN480" s="520">
        <v>1.0</v>
      </c>
      <c r="HO480" s="521" t="s">
        <v>179</v>
      </c>
      <c r="HP480" s="522" t="s">
        <v>132</v>
      </c>
      <c r="HQ480" s="522" t="s">
        <v>132</v>
      </c>
      <c r="HR480" s="523"/>
      <c r="HS480" s="523" t="str">
        <f t="shared" ref="HS480:HS498" si="4341">HB480</f>
        <v/>
      </c>
      <c r="HT480" s="523">
        <f t="shared" ref="HT480:HT498" si="4342">IFERROR(HR480*HS480/1000000,0)</f>
        <v>0</v>
      </c>
      <c r="HU480" s="524"/>
      <c r="HV480" s="523">
        <f t="shared" ref="HV480:HV498" si="4343">IFERROR(+HT480*HU480,"")</f>
        <v>0</v>
      </c>
      <c r="HW480" s="524"/>
      <c r="HX480" s="523">
        <f>ADHB!HY480</f>
        <v>0</v>
      </c>
      <c r="HY480" s="523">
        <f t="shared" ref="HY480:HY498" si="4344">IFERROR(HX480/HW480*100,0)</f>
        <v>0</v>
      </c>
      <c r="HZ480" s="523">
        <f t="shared" ref="HZ480:HZ498" si="4345">IFERROR(+(IF(HT480="","0",HT480))+(IF(HV480="","0",HV480))+(IF(HY480="","0",HY480)),"")</f>
        <v>0</v>
      </c>
      <c r="IA480" s="524">
        <v>0.36319999999999997</v>
      </c>
      <c r="IB480" s="525">
        <f t="shared" ref="IB480:IB498" si="4346">IFERROR(+IA480*(HZ480-HY480),"")</f>
        <v>0</v>
      </c>
      <c r="IC480" s="526">
        <f t="shared" ref="IC480:IC498" si="4347">IFERROR(+(IF(HZ480="","0",HZ480))-(IF(IB480="","0",IB480)),"")</f>
        <v>0</v>
      </c>
      <c r="ID480" s="527"/>
      <c r="IE480" s="520">
        <v>1.0</v>
      </c>
      <c r="IF480" s="521" t="s">
        <v>179</v>
      </c>
      <c r="IG480" s="522" t="s">
        <v>132</v>
      </c>
      <c r="IH480" s="522" t="s">
        <v>132</v>
      </c>
      <c r="II480" s="523"/>
      <c r="IJ480" s="523" t="str">
        <f t="shared" ref="IJ480:IJ498" si="4348">HS480</f>
        <v/>
      </c>
      <c r="IK480" s="523">
        <f t="shared" ref="IK480:IK498" si="4349">IFERROR(II480*IJ480/1000000,0)</f>
        <v>0</v>
      </c>
      <c r="IL480" s="524"/>
      <c r="IM480" s="523">
        <f t="shared" ref="IM480:IM498" si="4350">IFERROR(+IK480*IL480,"")</f>
        <v>0</v>
      </c>
      <c r="IN480" s="524"/>
      <c r="IO480" s="523">
        <f>ADHB!IP480</f>
        <v>0</v>
      </c>
      <c r="IP480" s="523">
        <f t="shared" ref="IP480:IP498" si="4351">IFERROR(IO480/IN480*100,0)</f>
        <v>0</v>
      </c>
      <c r="IQ480" s="523">
        <f t="shared" ref="IQ480:IQ498" si="4352">IFERROR(+(IF(IK480="","0",IK480))+(IF(IM480="","0",IM480))+(IF(IP480="","0",IP480)),"")</f>
        <v>0</v>
      </c>
      <c r="IR480" s="524">
        <v>0.36319999999999997</v>
      </c>
      <c r="IS480" s="525">
        <f t="shared" ref="IS480:IS498" si="4353">IFERROR(+IR480*(IQ480-IP480),"")</f>
        <v>0</v>
      </c>
      <c r="IT480" s="526">
        <f t="shared" ref="IT480:IT498" si="4354">IFERROR(+(IF(IQ480="","0",IQ480))-(IF(IS480="","0",IS480)),"")</f>
        <v>0</v>
      </c>
      <c r="IU480" s="527"/>
      <c r="IV480" s="520">
        <v>1.0</v>
      </c>
      <c r="IW480" s="521" t="s">
        <v>179</v>
      </c>
      <c r="IX480" s="522" t="s">
        <v>132</v>
      </c>
      <c r="IY480" s="522" t="s">
        <v>132</v>
      </c>
      <c r="IZ480" s="523"/>
      <c r="JA480" s="523" t="str">
        <f t="shared" ref="JA480:JA498" si="4355">IJ480</f>
        <v/>
      </c>
      <c r="JB480" s="523">
        <f t="shared" ref="JB480:JB498" si="4356">IFERROR(IZ480*JA480/1000000,0)</f>
        <v>0</v>
      </c>
      <c r="JC480" s="524"/>
      <c r="JD480" s="523">
        <f t="shared" ref="JD480:JD498" si="4357">IFERROR(+JB480*JC480,"")</f>
        <v>0</v>
      </c>
      <c r="JE480" s="524"/>
      <c r="JF480" s="523">
        <f>ADHB!JG480</f>
        <v>0</v>
      </c>
      <c r="JG480" s="523">
        <f t="shared" ref="JG480:JG498" si="4358">IFERROR(JF480/JE480*100,0)</f>
        <v>0</v>
      </c>
      <c r="JH480" s="523">
        <f t="shared" ref="JH480:JH498" si="4359">IFERROR(+(IF(JB480="","0",JB480))+(IF(JD480="","0",JD480))+(IF(JG480="","0",JG480)),"")</f>
        <v>0</v>
      </c>
      <c r="JI480" s="524">
        <v>0.36319999999999997</v>
      </c>
      <c r="JJ480" s="525">
        <f t="shared" ref="JJ480:JJ498" si="4360">IFERROR(+JI480*(JH480-JG480),"")</f>
        <v>0</v>
      </c>
      <c r="JK480" s="526">
        <f t="shared" ref="JK480:JK498" si="4361">IFERROR(+(IF(JH480="","0",JH480))-(IF(JJ480="","0",JJ480)),"")</f>
        <v>0</v>
      </c>
      <c r="JL480" s="527"/>
      <c r="JM480" s="520">
        <v>1.0</v>
      </c>
      <c r="JN480" s="521" t="s">
        <v>179</v>
      </c>
      <c r="JO480" s="522" t="s">
        <v>132</v>
      </c>
      <c r="JP480" s="522" t="s">
        <v>132</v>
      </c>
      <c r="JQ480" s="523"/>
      <c r="JR480" s="523" t="str">
        <f t="shared" ref="JR480:JR498" si="4362">JA480</f>
        <v/>
      </c>
      <c r="JS480" s="523">
        <f t="shared" ref="JS480:JS498" si="4363">IFERROR(JQ480*JR480/1000000,0)</f>
        <v>0</v>
      </c>
      <c r="JT480" s="524"/>
      <c r="JU480" s="523">
        <f t="shared" ref="JU480:JU498" si="4364">IFERROR(+JS480*JT480,"")</f>
        <v>0</v>
      </c>
      <c r="JV480" s="524"/>
      <c r="JW480" s="523" t="str">
        <f>ADHB!LF480</f>
        <v/>
      </c>
      <c r="JX480" s="523">
        <f t="shared" ref="JX480:JX498" si="4365">IFERROR(JW480/JV480*100,0)</f>
        <v>0</v>
      </c>
      <c r="JY480" s="523">
        <f t="shared" ref="JY480:JY498" si="4366">IFERROR(+(IF(JS480="","0",JS480))+(IF(JU480="","0",JU480))+(IF(JX480="","0",JX480)),"")</f>
        <v>0</v>
      </c>
      <c r="JZ480" s="524">
        <v>0.36319999999999997</v>
      </c>
      <c r="KA480" s="525">
        <f t="shared" ref="KA480:KA498" si="4367">IFERROR(+JZ480*(JY480-JX480),"")</f>
        <v>0</v>
      </c>
      <c r="KB480" s="526">
        <f t="shared" ref="KB480:KB498" si="4368">IFERROR(+(IF(JY480="","0",JY480))-(IF(KA480="","0",KA480)),"")</f>
        <v>0</v>
      </c>
      <c r="KC480" s="527"/>
      <c r="KD480" s="520">
        <v>1.0</v>
      </c>
      <c r="KE480" s="521" t="s">
        <v>179</v>
      </c>
      <c r="KF480" s="522" t="s">
        <v>132</v>
      </c>
      <c r="KG480" s="522" t="s">
        <v>132</v>
      </c>
      <c r="KH480" s="523"/>
      <c r="KI480" s="523" t="str">
        <f t="shared" ref="KI480:KI498" si="4369">JR480</f>
        <v/>
      </c>
      <c r="KJ480" s="523">
        <f t="shared" ref="KJ480:KJ498" si="4370">IFERROR(KH480*KI480/1000000,0)</f>
        <v>0</v>
      </c>
      <c r="KK480" s="524"/>
      <c r="KL480" s="523">
        <f t="shared" ref="KL480:KL498" si="4371">IFERROR(+KJ480*KK480,"")</f>
        <v>0</v>
      </c>
      <c r="KM480" s="524"/>
      <c r="KN480" s="523" t="str">
        <f>ADHB!LW480</f>
        <v/>
      </c>
      <c r="KO480" s="523">
        <f t="shared" ref="KO480:KO498" si="4372">IFERROR(KN480/KM480*100,0)</f>
        <v>0</v>
      </c>
      <c r="KP480" s="523">
        <f t="shared" ref="KP480:KP498" si="4373">IFERROR(+(IF(KJ480="","0",KJ480))+(IF(KL480="","0",KL480))+(IF(KO480="","0",KO480)),"")</f>
        <v>0</v>
      </c>
      <c r="KQ480" s="524">
        <v>0.36319999999999997</v>
      </c>
      <c r="KR480" s="525">
        <f t="shared" ref="KR480:KR498" si="4374">IFERROR(+KQ480*(KP480-KO480),"")</f>
        <v>0</v>
      </c>
      <c r="KS480" s="526">
        <f t="shared" ref="KS480:KS498" si="4375">IFERROR(+(IF(KP480="","0",KP480))-(IF(KR480="","0",KR480)),"")</f>
        <v>0</v>
      </c>
      <c r="KT480" s="527"/>
      <c r="KU480" s="528"/>
    </row>
    <row r="481" ht="15.75" customHeight="1">
      <c r="A481" s="520">
        <v>2.0</v>
      </c>
      <c r="B481" s="521" t="s">
        <v>180</v>
      </c>
      <c r="C481" s="522" t="s">
        <v>132</v>
      </c>
      <c r="D481" s="522" t="s">
        <v>132</v>
      </c>
      <c r="E481" s="523"/>
      <c r="F481" s="523"/>
      <c r="G481" s="523">
        <f t="shared" si="4251"/>
        <v>0</v>
      </c>
      <c r="H481" s="524"/>
      <c r="I481" s="523">
        <f t="shared" si="4252"/>
        <v>0</v>
      </c>
      <c r="J481" s="524"/>
      <c r="K481" s="523">
        <f>ADHB!L481</f>
        <v>0</v>
      </c>
      <c r="L481" s="523">
        <f t="shared" si="4253"/>
        <v>0</v>
      </c>
      <c r="M481" s="523">
        <f t="shared" si="4254"/>
        <v>0</v>
      </c>
      <c r="N481" s="524">
        <v>0.36319999999999997</v>
      </c>
      <c r="O481" s="525">
        <f t="shared" si="4255"/>
        <v>0</v>
      </c>
      <c r="P481" s="526">
        <f t="shared" si="4256"/>
        <v>0</v>
      </c>
      <c r="Q481" s="527"/>
      <c r="R481" s="520">
        <v>2.0</v>
      </c>
      <c r="S481" s="521" t="s">
        <v>180</v>
      </c>
      <c r="T481" s="522" t="s">
        <v>132</v>
      </c>
      <c r="U481" s="522" t="s">
        <v>132</v>
      </c>
      <c r="V481" s="523"/>
      <c r="W481" s="523" t="str">
        <f t="shared" si="4257"/>
        <v/>
      </c>
      <c r="X481" s="523">
        <f t="shared" si="4258"/>
        <v>0</v>
      </c>
      <c r="Y481" s="524"/>
      <c r="Z481" s="523">
        <f t="shared" si="4259"/>
        <v>0</v>
      </c>
      <c r="AA481" s="524"/>
      <c r="AB481" s="523">
        <f>ADHB!AC481</f>
        <v>0</v>
      </c>
      <c r="AC481" s="523">
        <f t="shared" si="4260"/>
        <v>0</v>
      </c>
      <c r="AD481" s="523">
        <f t="shared" si="4261"/>
        <v>0</v>
      </c>
      <c r="AE481" s="524">
        <v>0.36319999999999997</v>
      </c>
      <c r="AF481" s="525">
        <f t="shared" si="4262"/>
        <v>0</v>
      </c>
      <c r="AG481" s="526">
        <f t="shared" si="4263"/>
        <v>0</v>
      </c>
      <c r="AH481" s="527"/>
      <c r="AI481" s="520">
        <v>2.0</v>
      </c>
      <c r="AJ481" s="521" t="s">
        <v>180</v>
      </c>
      <c r="AK481" s="522" t="s">
        <v>132</v>
      </c>
      <c r="AL481" s="522" t="s">
        <v>132</v>
      </c>
      <c r="AM481" s="523"/>
      <c r="AN481" s="523" t="str">
        <f t="shared" si="4264"/>
        <v/>
      </c>
      <c r="AO481" s="523">
        <f t="shared" si="4265"/>
        <v>0</v>
      </c>
      <c r="AP481" s="524"/>
      <c r="AQ481" s="523">
        <f t="shared" si="4266"/>
        <v>0</v>
      </c>
      <c r="AR481" s="524"/>
      <c r="AS481" s="523">
        <f>ADHB!AT481</f>
        <v>0</v>
      </c>
      <c r="AT481" s="523">
        <f t="shared" si="4267"/>
        <v>0</v>
      </c>
      <c r="AU481" s="523">
        <f t="shared" si="4268"/>
        <v>0</v>
      </c>
      <c r="AV481" s="524">
        <v>0.36319999999999997</v>
      </c>
      <c r="AW481" s="525">
        <f t="shared" si="4269"/>
        <v>0</v>
      </c>
      <c r="AX481" s="526">
        <f t="shared" si="4270"/>
        <v>0</v>
      </c>
      <c r="AY481" s="527"/>
      <c r="AZ481" s="520">
        <v>2.0</v>
      </c>
      <c r="BA481" s="521" t="s">
        <v>180</v>
      </c>
      <c r="BB481" s="522" t="s">
        <v>132</v>
      </c>
      <c r="BC481" s="522" t="s">
        <v>132</v>
      </c>
      <c r="BD481" s="523"/>
      <c r="BE481" s="523" t="str">
        <f t="shared" si="4271"/>
        <v/>
      </c>
      <c r="BF481" s="523">
        <f t="shared" si="4272"/>
        <v>0</v>
      </c>
      <c r="BG481" s="524"/>
      <c r="BH481" s="523">
        <f t="shared" si="4273"/>
        <v>0</v>
      </c>
      <c r="BI481" s="524"/>
      <c r="BJ481" s="523">
        <f>ADHB!BK481</f>
        <v>0</v>
      </c>
      <c r="BK481" s="523">
        <f t="shared" si="4274"/>
        <v>0</v>
      </c>
      <c r="BL481" s="523">
        <f t="shared" si="4275"/>
        <v>0</v>
      </c>
      <c r="BM481" s="524">
        <v>0.36319999999999997</v>
      </c>
      <c r="BN481" s="525">
        <f t="shared" si="4276"/>
        <v>0</v>
      </c>
      <c r="BO481" s="526">
        <f t="shared" si="4277"/>
        <v>0</v>
      </c>
      <c r="BP481" s="527"/>
      <c r="BQ481" s="520">
        <v>2.0</v>
      </c>
      <c r="BR481" s="521" t="s">
        <v>180</v>
      </c>
      <c r="BS481" s="522" t="s">
        <v>132</v>
      </c>
      <c r="BT481" s="522" t="s">
        <v>132</v>
      </c>
      <c r="BU481" s="523"/>
      <c r="BV481" s="523" t="str">
        <f t="shared" si="4278"/>
        <v/>
      </c>
      <c r="BW481" s="523">
        <f t="shared" si="4279"/>
        <v>0</v>
      </c>
      <c r="BX481" s="524"/>
      <c r="BY481" s="523">
        <f t="shared" si="4280"/>
        <v>0</v>
      </c>
      <c r="BZ481" s="524"/>
      <c r="CA481" s="523">
        <f>ADHB!CB481</f>
        <v>0</v>
      </c>
      <c r="CB481" s="523">
        <f t="shared" si="4281"/>
        <v>0</v>
      </c>
      <c r="CC481" s="523">
        <f t="shared" si="4282"/>
        <v>0</v>
      </c>
      <c r="CD481" s="524">
        <v>0.36319999999999997</v>
      </c>
      <c r="CE481" s="525">
        <f t="shared" si="4283"/>
        <v>0</v>
      </c>
      <c r="CF481" s="526">
        <f t="shared" si="4284"/>
        <v>0</v>
      </c>
      <c r="CG481" s="527"/>
      <c r="CH481" s="520">
        <v>2.0</v>
      </c>
      <c r="CI481" s="521" t="s">
        <v>180</v>
      </c>
      <c r="CJ481" s="522" t="s">
        <v>132</v>
      </c>
      <c r="CK481" s="522" t="s">
        <v>132</v>
      </c>
      <c r="CL481" s="523"/>
      <c r="CM481" s="523" t="str">
        <f t="shared" si="4285"/>
        <v/>
      </c>
      <c r="CN481" s="523">
        <f t="shared" si="4286"/>
        <v>0</v>
      </c>
      <c r="CO481" s="524"/>
      <c r="CP481" s="523">
        <f t="shared" si="4287"/>
        <v>0</v>
      </c>
      <c r="CQ481" s="524"/>
      <c r="CR481" s="523">
        <f>ADHB!CS481</f>
        <v>0</v>
      </c>
      <c r="CS481" s="523">
        <f t="shared" si="4288"/>
        <v>0</v>
      </c>
      <c r="CT481" s="523">
        <f t="shared" si="4289"/>
        <v>0</v>
      </c>
      <c r="CU481" s="524">
        <v>0.36319999999999997</v>
      </c>
      <c r="CV481" s="525">
        <f t="shared" si="4290"/>
        <v>0</v>
      </c>
      <c r="CW481" s="526">
        <f t="shared" si="4291"/>
        <v>0</v>
      </c>
      <c r="CX481" s="527"/>
      <c r="CY481" s="520">
        <v>2.0</v>
      </c>
      <c r="CZ481" s="521" t="s">
        <v>180</v>
      </c>
      <c r="DA481" s="522" t="s">
        <v>132</v>
      </c>
      <c r="DB481" s="522" t="s">
        <v>132</v>
      </c>
      <c r="DC481" s="523"/>
      <c r="DD481" s="523" t="str">
        <f t="shared" si="4292"/>
        <v/>
      </c>
      <c r="DE481" s="523">
        <f t="shared" si="4293"/>
        <v>0</v>
      </c>
      <c r="DF481" s="524"/>
      <c r="DG481" s="523">
        <f t="shared" si="4294"/>
        <v>0</v>
      </c>
      <c r="DH481" s="524"/>
      <c r="DI481" s="523">
        <f>ADHB!DJ481</f>
        <v>0</v>
      </c>
      <c r="DJ481" s="523">
        <f t="shared" si="4295"/>
        <v>0</v>
      </c>
      <c r="DK481" s="523">
        <f t="shared" si="4296"/>
        <v>0</v>
      </c>
      <c r="DL481" s="524">
        <v>0.36319999999999997</v>
      </c>
      <c r="DM481" s="525">
        <f t="shared" si="4297"/>
        <v>0</v>
      </c>
      <c r="DN481" s="526">
        <f t="shared" si="4298"/>
        <v>0</v>
      </c>
      <c r="DO481" s="527"/>
      <c r="DP481" s="520">
        <v>2.0</v>
      </c>
      <c r="DQ481" s="521" t="s">
        <v>180</v>
      </c>
      <c r="DR481" s="522" t="s">
        <v>132</v>
      </c>
      <c r="DS481" s="522" t="s">
        <v>132</v>
      </c>
      <c r="DT481" s="523"/>
      <c r="DU481" s="523" t="str">
        <f t="shared" si="4299"/>
        <v/>
      </c>
      <c r="DV481" s="523">
        <f t="shared" si="4300"/>
        <v>0</v>
      </c>
      <c r="DW481" s="524"/>
      <c r="DX481" s="523">
        <f t="shared" si="4301"/>
        <v>0</v>
      </c>
      <c r="DY481" s="524"/>
      <c r="DZ481" s="523">
        <f>ADHB!EA481</f>
        <v>0</v>
      </c>
      <c r="EA481" s="523">
        <f t="shared" si="4302"/>
        <v>0</v>
      </c>
      <c r="EB481" s="523">
        <f t="shared" si="4303"/>
        <v>0</v>
      </c>
      <c r="EC481" s="524">
        <v>0.36319999999999997</v>
      </c>
      <c r="ED481" s="525">
        <f t="shared" si="4304"/>
        <v>0</v>
      </c>
      <c r="EE481" s="526">
        <f t="shared" si="4305"/>
        <v>0</v>
      </c>
      <c r="EF481" s="527"/>
      <c r="EG481" s="520">
        <v>2.0</v>
      </c>
      <c r="EH481" s="521" t="s">
        <v>180</v>
      </c>
      <c r="EI481" s="522" t="s">
        <v>132</v>
      </c>
      <c r="EJ481" s="522" t="s">
        <v>132</v>
      </c>
      <c r="EK481" s="523"/>
      <c r="EL481" s="523" t="str">
        <f t="shared" si="4306"/>
        <v/>
      </c>
      <c r="EM481" s="523">
        <f t="shared" si="4307"/>
        <v>0</v>
      </c>
      <c r="EN481" s="524"/>
      <c r="EO481" s="523">
        <f t="shared" si="4308"/>
        <v>0</v>
      </c>
      <c r="EP481" s="524"/>
      <c r="EQ481" s="523">
        <f>ADHB!ER481</f>
        <v>0</v>
      </c>
      <c r="ER481" s="523">
        <f t="shared" si="4309"/>
        <v>0</v>
      </c>
      <c r="ES481" s="523">
        <f t="shared" si="4310"/>
        <v>0</v>
      </c>
      <c r="ET481" s="524">
        <v>0.36319999999999997</v>
      </c>
      <c r="EU481" s="525">
        <f t="shared" si="4311"/>
        <v>0</v>
      </c>
      <c r="EV481" s="526">
        <f t="shared" si="4312"/>
        <v>0</v>
      </c>
      <c r="EW481" s="527"/>
      <c r="EX481" s="520">
        <v>2.0</v>
      </c>
      <c r="EY481" s="521" t="s">
        <v>180</v>
      </c>
      <c r="EZ481" s="522" t="s">
        <v>132</v>
      </c>
      <c r="FA481" s="522" t="s">
        <v>132</v>
      </c>
      <c r="FB481" s="523"/>
      <c r="FC481" s="523" t="str">
        <f t="shared" si="4313"/>
        <v/>
      </c>
      <c r="FD481" s="523">
        <f t="shared" si="4314"/>
        <v>0</v>
      </c>
      <c r="FE481" s="524"/>
      <c r="FF481" s="523">
        <f t="shared" si="4315"/>
        <v>0</v>
      </c>
      <c r="FG481" s="524"/>
      <c r="FH481" s="523">
        <f>ADHB!FI481</f>
        <v>0</v>
      </c>
      <c r="FI481" s="523">
        <f t="shared" si="4316"/>
        <v>0</v>
      </c>
      <c r="FJ481" s="523">
        <f t="shared" si="4317"/>
        <v>0</v>
      </c>
      <c r="FK481" s="524">
        <v>0.36319999999999997</v>
      </c>
      <c r="FL481" s="525">
        <f t="shared" si="4318"/>
        <v>0</v>
      </c>
      <c r="FM481" s="526">
        <f t="shared" si="4319"/>
        <v>0</v>
      </c>
      <c r="FN481" s="527"/>
      <c r="FO481" s="520">
        <v>2.0</v>
      </c>
      <c r="FP481" s="521" t="s">
        <v>180</v>
      </c>
      <c r="FQ481" s="522" t="s">
        <v>132</v>
      </c>
      <c r="FR481" s="522" t="s">
        <v>132</v>
      </c>
      <c r="FS481" s="523"/>
      <c r="FT481" s="523" t="str">
        <f t="shared" si="4320"/>
        <v/>
      </c>
      <c r="FU481" s="523">
        <f t="shared" si="4321"/>
        <v>0</v>
      </c>
      <c r="FV481" s="524"/>
      <c r="FW481" s="523">
        <f t="shared" si="4322"/>
        <v>0</v>
      </c>
      <c r="FX481" s="524"/>
      <c r="FY481" s="523">
        <f>ADHB!FZ481</f>
        <v>0</v>
      </c>
      <c r="FZ481" s="523">
        <f t="shared" si="4323"/>
        <v>0</v>
      </c>
      <c r="GA481" s="523">
        <f t="shared" si="4324"/>
        <v>0</v>
      </c>
      <c r="GB481" s="524">
        <v>0.36319999999999997</v>
      </c>
      <c r="GC481" s="525">
        <f t="shared" si="4325"/>
        <v>0</v>
      </c>
      <c r="GD481" s="526">
        <f t="shared" si="4326"/>
        <v>0</v>
      </c>
      <c r="GE481" s="527"/>
      <c r="GF481" s="520">
        <v>2.0</v>
      </c>
      <c r="GG481" s="521" t="s">
        <v>180</v>
      </c>
      <c r="GH481" s="522" t="s">
        <v>132</v>
      </c>
      <c r="GI481" s="522" t="s">
        <v>132</v>
      </c>
      <c r="GJ481" s="523"/>
      <c r="GK481" s="523" t="str">
        <f t="shared" si="4327"/>
        <v/>
      </c>
      <c r="GL481" s="523">
        <f t="shared" si="4328"/>
        <v>0</v>
      </c>
      <c r="GM481" s="524"/>
      <c r="GN481" s="523">
        <f t="shared" si="4329"/>
        <v>0</v>
      </c>
      <c r="GO481" s="524"/>
      <c r="GP481" s="523">
        <f>ADHB!GQ481</f>
        <v>0</v>
      </c>
      <c r="GQ481" s="523">
        <f t="shared" si="4330"/>
        <v>0</v>
      </c>
      <c r="GR481" s="523">
        <f t="shared" si="4331"/>
        <v>0</v>
      </c>
      <c r="GS481" s="524">
        <v>0.36319999999999997</v>
      </c>
      <c r="GT481" s="525">
        <f t="shared" si="4332"/>
        <v>0</v>
      </c>
      <c r="GU481" s="526">
        <f t="shared" si="4333"/>
        <v>0</v>
      </c>
      <c r="GV481" s="527"/>
      <c r="GW481" s="520">
        <v>2.0</v>
      </c>
      <c r="GX481" s="521" t="s">
        <v>180</v>
      </c>
      <c r="GY481" s="522" t="s">
        <v>132</v>
      </c>
      <c r="GZ481" s="522" t="s">
        <v>132</v>
      </c>
      <c r="HA481" s="523"/>
      <c r="HB481" s="523" t="str">
        <f t="shared" si="4334"/>
        <v/>
      </c>
      <c r="HC481" s="523">
        <f t="shared" si="4335"/>
        <v>0</v>
      </c>
      <c r="HD481" s="524"/>
      <c r="HE481" s="523">
        <f t="shared" si="4336"/>
        <v>0</v>
      </c>
      <c r="HF481" s="524"/>
      <c r="HG481" s="523">
        <f>ADHB!HH481</f>
        <v>0</v>
      </c>
      <c r="HH481" s="523">
        <f t="shared" si="4337"/>
        <v>0</v>
      </c>
      <c r="HI481" s="523">
        <f t="shared" si="4338"/>
        <v>0</v>
      </c>
      <c r="HJ481" s="524">
        <v>0.36319999999999997</v>
      </c>
      <c r="HK481" s="525">
        <f t="shared" si="4339"/>
        <v>0</v>
      </c>
      <c r="HL481" s="526">
        <f t="shared" si="4340"/>
        <v>0</v>
      </c>
      <c r="HM481" s="527"/>
      <c r="HN481" s="520">
        <v>2.0</v>
      </c>
      <c r="HO481" s="521" t="s">
        <v>180</v>
      </c>
      <c r="HP481" s="522" t="s">
        <v>132</v>
      </c>
      <c r="HQ481" s="522" t="s">
        <v>132</v>
      </c>
      <c r="HR481" s="523"/>
      <c r="HS481" s="523" t="str">
        <f t="shared" si="4341"/>
        <v/>
      </c>
      <c r="HT481" s="523">
        <f t="shared" si="4342"/>
        <v>0</v>
      </c>
      <c r="HU481" s="524"/>
      <c r="HV481" s="523">
        <f t="shared" si="4343"/>
        <v>0</v>
      </c>
      <c r="HW481" s="524"/>
      <c r="HX481" s="523">
        <f>ADHB!HY481</f>
        <v>0</v>
      </c>
      <c r="HY481" s="523">
        <f t="shared" si="4344"/>
        <v>0</v>
      </c>
      <c r="HZ481" s="523">
        <f t="shared" si="4345"/>
        <v>0</v>
      </c>
      <c r="IA481" s="524">
        <v>0.36319999999999997</v>
      </c>
      <c r="IB481" s="525">
        <f t="shared" si="4346"/>
        <v>0</v>
      </c>
      <c r="IC481" s="526">
        <f t="shared" si="4347"/>
        <v>0</v>
      </c>
      <c r="ID481" s="527"/>
      <c r="IE481" s="520">
        <v>2.0</v>
      </c>
      <c r="IF481" s="521" t="s">
        <v>180</v>
      </c>
      <c r="IG481" s="522" t="s">
        <v>132</v>
      </c>
      <c r="IH481" s="522" t="s">
        <v>132</v>
      </c>
      <c r="II481" s="523"/>
      <c r="IJ481" s="523" t="str">
        <f t="shared" si="4348"/>
        <v/>
      </c>
      <c r="IK481" s="523">
        <f t="shared" si="4349"/>
        <v>0</v>
      </c>
      <c r="IL481" s="524"/>
      <c r="IM481" s="523">
        <f t="shared" si="4350"/>
        <v>0</v>
      </c>
      <c r="IN481" s="524"/>
      <c r="IO481" s="523">
        <f>ADHB!IP481</f>
        <v>0</v>
      </c>
      <c r="IP481" s="523">
        <f t="shared" si="4351"/>
        <v>0</v>
      </c>
      <c r="IQ481" s="523">
        <f t="shared" si="4352"/>
        <v>0</v>
      </c>
      <c r="IR481" s="524">
        <v>0.36319999999999997</v>
      </c>
      <c r="IS481" s="525">
        <f t="shared" si="4353"/>
        <v>0</v>
      </c>
      <c r="IT481" s="526">
        <f t="shared" si="4354"/>
        <v>0</v>
      </c>
      <c r="IU481" s="527"/>
      <c r="IV481" s="520">
        <v>2.0</v>
      </c>
      <c r="IW481" s="521" t="s">
        <v>180</v>
      </c>
      <c r="IX481" s="522" t="s">
        <v>132</v>
      </c>
      <c r="IY481" s="522" t="s">
        <v>132</v>
      </c>
      <c r="IZ481" s="523"/>
      <c r="JA481" s="523" t="str">
        <f t="shared" si="4355"/>
        <v/>
      </c>
      <c r="JB481" s="523">
        <f t="shared" si="4356"/>
        <v>0</v>
      </c>
      <c r="JC481" s="524"/>
      <c r="JD481" s="523">
        <f t="shared" si="4357"/>
        <v>0</v>
      </c>
      <c r="JE481" s="524"/>
      <c r="JF481" s="523">
        <f>ADHB!JG481</f>
        <v>0</v>
      </c>
      <c r="JG481" s="523">
        <f t="shared" si="4358"/>
        <v>0</v>
      </c>
      <c r="JH481" s="523">
        <f t="shared" si="4359"/>
        <v>0</v>
      </c>
      <c r="JI481" s="524">
        <v>0.36319999999999997</v>
      </c>
      <c r="JJ481" s="525">
        <f t="shared" si="4360"/>
        <v>0</v>
      </c>
      <c r="JK481" s="526">
        <f t="shared" si="4361"/>
        <v>0</v>
      </c>
      <c r="JL481" s="527"/>
      <c r="JM481" s="520">
        <v>2.0</v>
      </c>
      <c r="JN481" s="521" t="s">
        <v>180</v>
      </c>
      <c r="JO481" s="522" t="s">
        <v>132</v>
      </c>
      <c r="JP481" s="522" t="s">
        <v>132</v>
      </c>
      <c r="JQ481" s="523"/>
      <c r="JR481" s="523" t="str">
        <f t="shared" si="4362"/>
        <v/>
      </c>
      <c r="JS481" s="523">
        <f t="shared" si="4363"/>
        <v>0</v>
      </c>
      <c r="JT481" s="524"/>
      <c r="JU481" s="523">
        <f t="shared" si="4364"/>
        <v>0</v>
      </c>
      <c r="JV481" s="524"/>
      <c r="JW481" s="523" t="str">
        <f>ADHB!LF481</f>
        <v/>
      </c>
      <c r="JX481" s="523">
        <f t="shared" si="4365"/>
        <v>0</v>
      </c>
      <c r="JY481" s="523">
        <f t="shared" si="4366"/>
        <v>0</v>
      </c>
      <c r="JZ481" s="524">
        <v>0.36319999999999997</v>
      </c>
      <c r="KA481" s="525">
        <f t="shared" si="4367"/>
        <v>0</v>
      </c>
      <c r="KB481" s="526">
        <f t="shared" si="4368"/>
        <v>0</v>
      </c>
      <c r="KC481" s="527"/>
      <c r="KD481" s="520">
        <v>2.0</v>
      </c>
      <c r="KE481" s="521" t="s">
        <v>180</v>
      </c>
      <c r="KF481" s="522" t="s">
        <v>132</v>
      </c>
      <c r="KG481" s="522" t="s">
        <v>132</v>
      </c>
      <c r="KH481" s="523"/>
      <c r="KI481" s="523" t="str">
        <f t="shared" si="4369"/>
        <v/>
      </c>
      <c r="KJ481" s="523">
        <f t="shared" si="4370"/>
        <v>0</v>
      </c>
      <c r="KK481" s="524"/>
      <c r="KL481" s="523">
        <f t="shared" si="4371"/>
        <v>0</v>
      </c>
      <c r="KM481" s="524"/>
      <c r="KN481" s="523" t="str">
        <f>ADHB!LW481</f>
        <v/>
      </c>
      <c r="KO481" s="523">
        <f t="shared" si="4372"/>
        <v>0</v>
      </c>
      <c r="KP481" s="523">
        <f t="shared" si="4373"/>
        <v>0</v>
      </c>
      <c r="KQ481" s="524">
        <v>0.36319999999999997</v>
      </c>
      <c r="KR481" s="525">
        <f t="shared" si="4374"/>
        <v>0</v>
      </c>
      <c r="KS481" s="526">
        <f t="shared" si="4375"/>
        <v>0</v>
      </c>
      <c r="KT481" s="527"/>
      <c r="KU481" s="528"/>
    </row>
    <row r="482" ht="15.75" customHeight="1">
      <c r="A482" s="520">
        <v>3.0</v>
      </c>
      <c r="B482" s="521" t="s">
        <v>181</v>
      </c>
      <c r="C482" s="522" t="s">
        <v>132</v>
      </c>
      <c r="D482" s="522" t="s">
        <v>132</v>
      </c>
      <c r="E482" s="523"/>
      <c r="F482" s="523"/>
      <c r="G482" s="523">
        <f t="shared" si="4251"/>
        <v>0</v>
      </c>
      <c r="H482" s="524"/>
      <c r="I482" s="523">
        <f t="shared" si="4252"/>
        <v>0</v>
      </c>
      <c r="J482" s="524"/>
      <c r="K482" s="523">
        <f>ADHB!L482</f>
        <v>0</v>
      </c>
      <c r="L482" s="523">
        <f t="shared" si="4253"/>
        <v>0</v>
      </c>
      <c r="M482" s="523">
        <f t="shared" si="4254"/>
        <v>0</v>
      </c>
      <c r="N482" s="524">
        <v>0.36319999999999997</v>
      </c>
      <c r="O482" s="525">
        <f t="shared" si="4255"/>
        <v>0</v>
      </c>
      <c r="P482" s="526">
        <f t="shared" si="4256"/>
        <v>0</v>
      </c>
      <c r="Q482" s="527"/>
      <c r="R482" s="520">
        <v>3.0</v>
      </c>
      <c r="S482" s="521" t="s">
        <v>181</v>
      </c>
      <c r="T482" s="522" t="s">
        <v>132</v>
      </c>
      <c r="U482" s="522" t="s">
        <v>132</v>
      </c>
      <c r="V482" s="523"/>
      <c r="W482" s="523" t="str">
        <f t="shared" si="4257"/>
        <v/>
      </c>
      <c r="X482" s="523">
        <f t="shared" si="4258"/>
        <v>0</v>
      </c>
      <c r="Y482" s="524"/>
      <c r="Z482" s="523">
        <f t="shared" si="4259"/>
        <v>0</v>
      </c>
      <c r="AA482" s="524"/>
      <c r="AB482" s="523">
        <f>ADHB!AC482</f>
        <v>0</v>
      </c>
      <c r="AC482" s="523">
        <f t="shared" si="4260"/>
        <v>0</v>
      </c>
      <c r="AD482" s="523">
        <f t="shared" si="4261"/>
        <v>0</v>
      </c>
      <c r="AE482" s="524">
        <v>0.36319999999999997</v>
      </c>
      <c r="AF482" s="525">
        <f t="shared" si="4262"/>
        <v>0</v>
      </c>
      <c r="AG482" s="526">
        <f t="shared" si="4263"/>
        <v>0</v>
      </c>
      <c r="AH482" s="527"/>
      <c r="AI482" s="520">
        <v>3.0</v>
      </c>
      <c r="AJ482" s="521" t="s">
        <v>181</v>
      </c>
      <c r="AK482" s="522" t="s">
        <v>132</v>
      </c>
      <c r="AL482" s="522" t="s">
        <v>132</v>
      </c>
      <c r="AM482" s="523"/>
      <c r="AN482" s="523" t="str">
        <f t="shared" si="4264"/>
        <v/>
      </c>
      <c r="AO482" s="523">
        <f t="shared" si="4265"/>
        <v>0</v>
      </c>
      <c r="AP482" s="524"/>
      <c r="AQ482" s="523">
        <f t="shared" si="4266"/>
        <v>0</v>
      </c>
      <c r="AR482" s="524"/>
      <c r="AS482" s="523">
        <f>ADHB!AT482</f>
        <v>0</v>
      </c>
      <c r="AT482" s="523">
        <f t="shared" si="4267"/>
        <v>0</v>
      </c>
      <c r="AU482" s="523">
        <f t="shared" si="4268"/>
        <v>0</v>
      </c>
      <c r="AV482" s="524">
        <v>0.36319999999999997</v>
      </c>
      <c r="AW482" s="525">
        <f t="shared" si="4269"/>
        <v>0</v>
      </c>
      <c r="AX482" s="526">
        <f t="shared" si="4270"/>
        <v>0</v>
      </c>
      <c r="AY482" s="527"/>
      <c r="AZ482" s="520">
        <v>3.0</v>
      </c>
      <c r="BA482" s="521" t="s">
        <v>181</v>
      </c>
      <c r="BB482" s="522" t="s">
        <v>132</v>
      </c>
      <c r="BC482" s="522" t="s">
        <v>132</v>
      </c>
      <c r="BD482" s="523"/>
      <c r="BE482" s="523" t="str">
        <f t="shared" si="4271"/>
        <v/>
      </c>
      <c r="BF482" s="523">
        <f t="shared" si="4272"/>
        <v>0</v>
      </c>
      <c r="BG482" s="524"/>
      <c r="BH482" s="523">
        <f t="shared" si="4273"/>
        <v>0</v>
      </c>
      <c r="BI482" s="524"/>
      <c r="BJ482" s="523">
        <f>ADHB!BK482</f>
        <v>0</v>
      </c>
      <c r="BK482" s="523">
        <f t="shared" si="4274"/>
        <v>0</v>
      </c>
      <c r="BL482" s="523">
        <f t="shared" si="4275"/>
        <v>0</v>
      </c>
      <c r="BM482" s="524">
        <v>0.36319999999999997</v>
      </c>
      <c r="BN482" s="525">
        <f t="shared" si="4276"/>
        <v>0</v>
      </c>
      <c r="BO482" s="526">
        <f t="shared" si="4277"/>
        <v>0</v>
      </c>
      <c r="BP482" s="527"/>
      <c r="BQ482" s="520">
        <v>3.0</v>
      </c>
      <c r="BR482" s="521" t="s">
        <v>181</v>
      </c>
      <c r="BS482" s="522" t="s">
        <v>132</v>
      </c>
      <c r="BT482" s="522" t="s">
        <v>132</v>
      </c>
      <c r="BU482" s="523"/>
      <c r="BV482" s="523" t="str">
        <f t="shared" si="4278"/>
        <v/>
      </c>
      <c r="BW482" s="523">
        <f t="shared" si="4279"/>
        <v>0</v>
      </c>
      <c r="BX482" s="524"/>
      <c r="BY482" s="523">
        <f t="shared" si="4280"/>
        <v>0</v>
      </c>
      <c r="BZ482" s="524"/>
      <c r="CA482" s="523">
        <f>ADHB!CB482</f>
        <v>0</v>
      </c>
      <c r="CB482" s="523">
        <f t="shared" si="4281"/>
        <v>0</v>
      </c>
      <c r="CC482" s="523">
        <f t="shared" si="4282"/>
        <v>0</v>
      </c>
      <c r="CD482" s="524">
        <v>0.36319999999999997</v>
      </c>
      <c r="CE482" s="525">
        <f t="shared" si="4283"/>
        <v>0</v>
      </c>
      <c r="CF482" s="526">
        <f t="shared" si="4284"/>
        <v>0</v>
      </c>
      <c r="CG482" s="527"/>
      <c r="CH482" s="520">
        <v>3.0</v>
      </c>
      <c r="CI482" s="521" t="s">
        <v>181</v>
      </c>
      <c r="CJ482" s="522" t="s">
        <v>132</v>
      </c>
      <c r="CK482" s="522" t="s">
        <v>132</v>
      </c>
      <c r="CL482" s="523"/>
      <c r="CM482" s="523" t="str">
        <f t="shared" si="4285"/>
        <v/>
      </c>
      <c r="CN482" s="523">
        <f t="shared" si="4286"/>
        <v>0</v>
      </c>
      <c r="CO482" s="524"/>
      <c r="CP482" s="523">
        <f t="shared" si="4287"/>
        <v>0</v>
      </c>
      <c r="CQ482" s="524"/>
      <c r="CR482" s="523">
        <f>ADHB!CS482</f>
        <v>0</v>
      </c>
      <c r="CS482" s="523">
        <f t="shared" si="4288"/>
        <v>0</v>
      </c>
      <c r="CT482" s="523">
        <f t="shared" si="4289"/>
        <v>0</v>
      </c>
      <c r="CU482" s="524">
        <v>0.36319999999999997</v>
      </c>
      <c r="CV482" s="525">
        <f t="shared" si="4290"/>
        <v>0</v>
      </c>
      <c r="CW482" s="526">
        <f t="shared" si="4291"/>
        <v>0</v>
      </c>
      <c r="CX482" s="527"/>
      <c r="CY482" s="520">
        <v>3.0</v>
      </c>
      <c r="CZ482" s="521" t="s">
        <v>181</v>
      </c>
      <c r="DA482" s="522" t="s">
        <v>132</v>
      </c>
      <c r="DB482" s="522" t="s">
        <v>132</v>
      </c>
      <c r="DC482" s="523"/>
      <c r="DD482" s="523" t="str">
        <f t="shared" si="4292"/>
        <v/>
      </c>
      <c r="DE482" s="523">
        <f t="shared" si="4293"/>
        <v>0</v>
      </c>
      <c r="DF482" s="524"/>
      <c r="DG482" s="523">
        <f t="shared" si="4294"/>
        <v>0</v>
      </c>
      <c r="DH482" s="524"/>
      <c r="DI482" s="523">
        <f>ADHB!DJ482</f>
        <v>0</v>
      </c>
      <c r="DJ482" s="523">
        <f t="shared" si="4295"/>
        <v>0</v>
      </c>
      <c r="DK482" s="523">
        <f t="shared" si="4296"/>
        <v>0</v>
      </c>
      <c r="DL482" s="524">
        <v>0.36319999999999997</v>
      </c>
      <c r="DM482" s="525">
        <f t="shared" si="4297"/>
        <v>0</v>
      </c>
      <c r="DN482" s="526">
        <f t="shared" si="4298"/>
        <v>0</v>
      </c>
      <c r="DO482" s="527"/>
      <c r="DP482" s="520">
        <v>3.0</v>
      </c>
      <c r="DQ482" s="521" t="s">
        <v>181</v>
      </c>
      <c r="DR482" s="522" t="s">
        <v>132</v>
      </c>
      <c r="DS482" s="522" t="s">
        <v>132</v>
      </c>
      <c r="DT482" s="523"/>
      <c r="DU482" s="523" t="str">
        <f t="shared" si="4299"/>
        <v/>
      </c>
      <c r="DV482" s="523">
        <f t="shared" si="4300"/>
        <v>0</v>
      </c>
      <c r="DW482" s="524"/>
      <c r="DX482" s="523">
        <f t="shared" si="4301"/>
        <v>0</v>
      </c>
      <c r="DY482" s="524"/>
      <c r="DZ482" s="523">
        <f>ADHB!EA482</f>
        <v>0</v>
      </c>
      <c r="EA482" s="523">
        <f t="shared" si="4302"/>
        <v>0</v>
      </c>
      <c r="EB482" s="523">
        <f t="shared" si="4303"/>
        <v>0</v>
      </c>
      <c r="EC482" s="524">
        <v>0.36319999999999997</v>
      </c>
      <c r="ED482" s="525">
        <f t="shared" si="4304"/>
        <v>0</v>
      </c>
      <c r="EE482" s="526">
        <f t="shared" si="4305"/>
        <v>0</v>
      </c>
      <c r="EF482" s="527"/>
      <c r="EG482" s="520">
        <v>3.0</v>
      </c>
      <c r="EH482" s="521" t="s">
        <v>181</v>
      </c>
      <c r="EI482" s="522" t="s">
        <v>132</v>
      </c>
      <c r="EJ482" s="522" t="s">
        <v>132</v>
      </c>
      <c r="EK482" s="523"/>
      <c r="EL482" s="523" t="str">
        <f t="shared" si="4306"/>
        <v/>
      </c>
      <c r="EM482" s="523">
        <f t="shared" si="4307"/>
        <v>0</v>
      </c>
      <c r="EN482" s="524"/>
      <c r="EO482" s="523">
        <f t="shared" si="4308"/>
        <v>0</v>
      </c>
      <c r="EP482" s="524"/>
      <c r="EQ482" s="523">
        <f>ADHB!ER482</f>
        <v>0</v>
      </c>
      <c r="ER482" s="523">
        <f t="shared" si="4309"/>
        <v>0</v>
      </c>
      <c r="ES482" s="523">
        <f t="shared" si="4310"/>
        <v>0</v>
      </c>
      <c r="ET482" s="524">
        <v>0.36319999999999997</v>
      </c>
      <c r="EU482" s="525">
        <f t="shared" si="4311"/>
        <v>0</v>
      </c>
      <c r="EV482" s="526">
        <f t="shared" si="4312"/>
        <v>0</v>
      </c>
      <c r="EW482" s="527"/>
      <c r="EX482" s="520">
        <v>3.0</v>
      </c>
      <c r="EY482" s="521" t="s">
        <v>181</v>
      </c>
      <c r="EZ482" s="522" t="s">
        <v>132</v>
      </c>
      <c r="FA482" s="522" t="s">
        <v>132</v>
      </c>
      <c r="FB482" s="523"/>
      <c r="FC482" s="523" t="str">
        <f t="shared" si="4313"/>
        <v/>
      </c>
      <c r="FD482" s="523">
        <f t="shared" si="4314"/>
        <v>0</v>
      </c>
      <c r="FE482" s="524"/>
      <c r="FF482" s="523">
        <f t="shared" si="4315"/>
        <v>0</v>
      </c>
      <c r="FG482" s="524"/>
      <c r="FH482" s="523">
        <f>ADHB!FI482</f>
        <v>0</v>
      </c>
      <c r="FI482" s="523">
        <f t="shared" si="4316"/>
        <v>0</v>
      </c>
      <c r="FJ482" s="523">
        <f t="shared" si="4317"/>
        <v>0</v>
      </c>
      <c r="FK482" s="524">
        <v>0.36319999999999997</v>
      </c>
      <c r="FL482" s="525">
        <f t="shared" si="4318"/>
        <v>0</v>
      </c>
      <c r="FM482" s="526">
        <f t="shared" si="4319"/>
        <v>0</v>
      </c>
      <c r="FN482" s="527"/>
      <c r="FO482" s="520">
        <v>3.0</v>
      </c>
      <c r="FP482" s="521" t="s">
        <v>181</v>
      </c>
      <c r="FQ482" s="522" t="s">
        <v>132</v>
      </c>
      <c r="FR482" s="522" t="s">
        <v>132</v>
      </c>
      <c r="FS482" s="523"/>
      <c r="FT482" s="523" t="str">
        <f t="shared" si="4320"/>
        <v/>
      </c>
      <c r="FU482" s="523">
        <f t="shared" si="4321"/>
        <v>0</v>
      </c>
      <c r="FV482" s="524"/>
      <c r="FW482" s="523">
        <f t="shared" si="4322"/>
        <v>0</v>
      </c>
      <c r="FX482" s="524"/>
      <c r="FY482" s="523">
        <f>ADHB!FZ482</f>
        <v>0</v>
      </c>
      <c r="FZ482" s="523">
        <f t="shared" si="4323"/>
        <v>0</v>
      </c>
      <c r="GA482" s="523">
        <f t="shared" si="4324"/>
        <v>0</v>
      </c>
      <c r="GB482" s="524">
        <v>0.36319999999999997</v>
      </c>
      <c r="GC482" s="525">
        <f t="shared" si="4325"/>
        <v>0</v>
      </c>
      <c r="GD482" s="526">
        <f t="shared" si="4326"/>
        <v>0</v>
      </c>
      <c r="GE482" s="527"/>
      <c r="GF482" s="520">
        <v>3.0</v>
      </c>
      <c r="GG482" s="521" t="s">
        <v>181</v>
      </c>
      <c r="GH482" s="522" t="s">
        <v>132</v>
      </c>
      <c r="GI482" s="522" t="s">
        <v>132</v>
      </c>
      <c r="GJ482" s="523"/>
      <c r="GK482" s="523" t="str">
        <f t="shared" si="4327"/>
        <v/>
      </c>
      <c r="GL482" s="523">
        <f t="shared" si="4328"/>
        <v>0</v>
      </c>
      <c r="GM482" s="524"/>
      <c r="GN482" s="523">
        <f t="shared" si="4329"/>
        <v>0</v>
      </c>
      <c r="GO482" s="524"/>
      <c r="GP482" s="523">
        <f>ADHB!GQ482</f>
        <v>0</v>
      </c>
      <c r="GQ482" s="523">
        <f t="shared" si="4330"/>
        <v>0</v>
      </c>
      <c r="GR482" s="523">
        <f t="shared" si="4331"/>
        <v>0</v>
      </c>
      <c r="GS482" s="524">
        <v>0.36319999999999997</v>
      </c>
      <c r="GT482" s="525">
        <f t="shared" si="4332"/>
        <v>0</v>
      </c>
      <c r="GU482" s="526">
        <f t="shared" si="4333"/>
        <v>0</v>
      </c>
      <c r="GV482" s="527"/>
      <c r="GW482" s="520">
        <v>3.0</v>
      </c>
      <c r="GX482" s="521" t="s">
        <v>181</v>
      </c>
      <c r="GY482" s="522" t="s">
        <v>132</v>
      </c>
      <c r="GZ482" s="522" t="s">
        <v>132</v>
      </c>
      <c r="HA482" s="523"/>
      <c r="HB482" s="523" t="str">
        <f t="shared" si="4334"/>
        <v/>
      </c>
      <c r="HC482" s="523">
        <f t="shared" si="4335"/>
        <v>0</v>
      </c>
      <c r="HD482" s="524"/>
      <c r="HE482" s="523">
        <f t="shared" si="4336"/>
        <v>0</v>
      </c>
      <c r="HF482" s="524"/>
      <c r="HG482" s="523">
        <f>ADHB!HH482</f>
        <v>0</v>
      </c>
      <c r="HH482" s="523">
        <f t="shared" si="4337"/>
        <v>0</v>
      </c>
      <c r="HI482" s="523">
        <f t="shared" si="4338"/>
        <v>0</v>
      </c>
      <c r="HJ482" s="524">
        <v>0.36319999999999997</v>
      </c>
      <c r="HK482" s="525">
        <f t="shared" si="4339"/>
        <v>0</v>
      </c>
      <c r="HL482" s="526">
        <f t="shared" si="4340"/>
        <v>0</v>
      </c>
      <c r="HM482" s="527"/>
      <c r="HN482" s="520">
        <v>3.0</v>
      </c>
      <c r="HO482" s="521" t="s">
        <v>181</v>
      </c>
      <c r="HP482" s="522" t="s">
        <v>132</v>
      </c>
      <c r="HQ482" s="522" t="s">
        <v>132</v>
      </c>
      <c r="HR482" s="523"/>
      <c r="HS482" s="523" t="str">
        <f t="shared" si="4341"/>
        <v/>
      </c>
      <c r="HT482" s="523">
        <f t="shared" si="4342"/>
        <v>0</v>
      </c>
      <c r="HU482" s="524"/>
      <c r="HV482" s="523">
        <f t="shared" si="4343"/>
        <v>0</v>
      </c>
      <c r="HW482" s="524"/>
      <c r="HX482" s="523">
        <f>ADHB!HY482</f>
        <v>0</v>
      </c>
      <c r="HY482" s="523">
        <f t="shared" si="4344"/>
        <v>0</v>
      </c>
      <c r="HZ482" s="523">
        <f t="shared" si="4345"/>
        <v>0</v>
      </c>
      <c r="IA482" s="524">
        <v>0.36319999999999997</v>
      </c>
      <c r="IB482" s="525">
        <f t="shared" si="4346"/>
        <v>0</v>
      </c>
      <c r="IC482" s="526">
        <f t="shared" si="4347"/>
        <v>0</v>
      </c>
      <c r="ID482" s="527"/>
      <c r="IE482" s="520">
        <v>3.0</v>
      </c>
      <c r="IF482" s="521" t="s">
        <v>181</v>
      </c>
      <c r="IG482" s="522" t="s">
        <v>132</v>
      </c>
      <c r="IH482" s="522" t="s">
        <v>132</v>
      </c>
      <c r="II482" s="523"/>
      <c r="IJ482" s="523" t="str">
        <f t="shared" si="4348"/>
        <v/>
      </c>
      <c r="IK482" s="523">
        <f t="shared" si="4349"/>
        <v>0</v>
      </c>
      <c r="IL482" s="524"/>
      <c r="IM482" s="523">
        <f t="shared" si="4350"/>
        <v>0</v>
      </c>
      <c r="IN482" s="524"/>
      <c r="IO482" s="523">
        <f>ADHB!IP482</f>
        <v>0</v>
      </c>
      <c r="IP482" s="523">
        <f t="shared" si="4351"/>
        <v>0</v>
      </c>
      <c r="IQ482" s="523">
        <f t="shared" si="4352"/>
        <v>0</v>
      </c>
      <c r="IR482" s="524">
        <v>0.36319999999999997</v>
      </c>
      <c r="IS482" s="525">
        <f t="shared" si="4353"/>
        <v>0</v>
      </c>
      <c r="IT482" s="526">
        <f t="shared" si="4354"/>
        <v>0</v>
      </c>
      <c r="IU482" s="527"/>
      <c r="IV482" s="520">
        <v>3.0</v>
      </c>
      <c r="IW482" s="521" t="s">
        <v>181</v>
      </c>
      <c r="IX482" s="522" t="s">
        <v>132</v>
      </c>
      <c r="IY482" s="522" t="s">
        <v>132</v>
      </c>
      <c r="IZ482" s="523"/>
      <c r="JA482" s="523" t="str">
        <f t="shared" si="4355"/>
        <v/>
      </c>
      <c r="JB482" s="523">
        <f t="shared" si="4356"/>
        <v>0</v>
      </c>
      <c r="JC482" s="524"/>
      <c r="JD482" s="523">
        <f t="shared" si="4357"/>
        <v>0</v>
      </c>
      <c r="JE482" s="524"/>
      <c r="JF482" s="523">
        <f>ADHB!JG482</f>
        <v>0</v>
      </c>
      <c r="JG482" s="523">
        <f t="shared" si="4358"/>
        <v>0</v>
      </c>
      <c r="JH482" s="523">
        <f t="shared" si="4359"/>
        <v>0</v>
      </c>
      <c r="JI482" s="524">
        <v>0.36319999999999997</v>
      </c>
      <c r="JJ482" s="525">
        <f t="shared" si="4360"/>
        <v>0</v>
      </c>
      <c r="JK482" s="526">
        <f t="shared" si="4361"/>
        <v>0</v>
      </c>
      <c r="JL482" s="527"/>
      <c r="JM482" s="520">
        <v>3.0</v>
      </c>
      <c r="JN482" s="521" t="s">
        <v>181</v>
      </c>
      <c r="JO482" s="522" t="s">
        <v>132</v>
      </c>
      <c r="JP482" s="522" t="s">
        <v>132</v>
      </c>
      <c r="JQ482" s="523"/>
      <c r="JR482" s="523" t="str">
        <f t="shared" si="4362"/>
        <v/>
      </c>
      <c r="JS482" s="523">
        <f t="shared" si="4363"/>
        <v>0</v>
      </c>
      <c r="JT482" s="524"/>
      <c r="JU482" s="523">
        <f t="shared" si="4364"/>
        <v>0</v>
      </c>
      <c r="JV482" s="524"/>
      <c r="JW482" s="523" t="str">
        <f>ADHB!LF482</f>
        <v/>
      </c>
      <c r="JX482" s="523">
        <f t="shared" si="4365"/>
        <v>0</v>
      </c>
      <c r="JY482" s="523">
        <f t="shared" si="4366"/>
        <v>0</v>
      </c>
      <c r="JZ482" s="524">
        <v>0.36319999999999997</v>
      </c>
      <c r="KA482" s="525">
        <f t="shared" si="4367"/>
        <v>0</v>
      </c>
      <c r="KB482" s="526">
        <f t="shared" si="4368"/>
        <v>0</v>
      </c>
      <c r="KC482" s="527"/>
      <c r="KD482" s="520">
        <v>3.0</v>
      </c>
      <c r="KE482" s="521" t="s">
        <v>181</v>
      </c>
      <c r="KF482" s="522" t="s">
        <v>132</v>
      </c>
      <c r="KG482" s="522" t="s">
        <v>132</v>
      </c>
      <c r="KH482" s="523"/>
      <c r="KI482" s="523" t="str">
        <f t="shared" si="4369"/>
        <v/>
      </c>
      <c r="KJ482" s="523">
        <f t="shared" si="4370"/>
        <v>0</v>
      </c>
      <c r="KK482" s="524"/>
      <c r="KL482" s="523">
        <f t="shared" si="4371"/>
        <v>0</v>
      </c>
      <c r="KM482" s="524"/>
      <c r="KN482" s="523" t="str">
        <f>ADHB!LW482</f>
        <v/>
      </c>
      <c r="KO482" s="523">
        <f t="shared" si="4372"/>
        <v>0</v>
      </c>
      <c r="KP482" s="523">
        <f t="shared" si="4373"/>
        <v>0</v>
      </c>
      <c r="KQ482" s="524">
        <v>0.36319999999999997</v>
      </c>
      <c r="KR482" s="525">
        <f t="shared" si="4374"/>
        <v>0</v>
      </c>
      <c r="KS482" s="526">
        <f t="shared" si="4375"/>
        <v>0</v>
      </c>
      <c r="KT482" s="527"/>
      <c r="KU482" s="528"/>
    </row>
    <row r="483" ht="15.75" customHeight="1">
      <c r="A483" s="520">
        <v>4.0</v>
      </c>
      <c r="B483" s="521" t="s">
        <v>182</v>
      </c>
      <c r="C483" s="522" t="s">
        <v>132</v>
      </c>
      <c r="D483" s="522" t="s">
        <v>132</v>
      </c>
      <c r="E483" s="523"/>
      <c r="F483" s="523"/>
      <c r="G483" s="523">
        <f t="shared" si="4251"/>
        <v>0</v>
      </c>
      <c r="H483" s="524"/>
      <c r="I483" s="523">
        <f t="shared" si="4252"/>
        <v>0</v>
      </c>
      <c r="J483" s="524"/>
      <c r="K483" s="523">
        <f>ADHB!L483</f>
        <v>0</v>
      </c>
      <c r="L483" s="523">
        <f t="shared" si="4253"/>
        <v>0</v>
      </c>
      <c r="M483" s="523">
        <f t="shared" si="4254"/>
        <v>0</v>
      </c>
      <c r="N483" s="524">
        <v>0.36319999999999997</v>
      </c>
      <c r="O483" s="525">
        <f t="shared" si="4255"/>
        <v>0</v>
      </c>
      <c r="P483" s="526">
        <f t="shared" si="4256"/>
        <v>0</v>
      </c>
      <c r="Q483" s="527"/>
      <c r="R483" s="520">
        <v>4.0</v>
      </c>
      <c r="S483" s="521" t="s">
        <v>182</v>
      </c>
      <c r="T483" s="522" t="s">
        <v>132</v>
      </c>
      <c r="U483" s="522" t="s">
        <v>132</v>
      </c>
      <c r="V483" s="523"/>
      <c r="W483" s="523" t="str">
        <f t="shared" si="4257"/>
        <v/>
      </c>
      <c r="X483" s="523">
        <f t="shared" si="4258"/>
        <v>0</v>
      </c>
      <c r="Y483" s="524"/>
      <c r="Z483" s="523">
        <f t="shared" si="4259"/>
        <v>0</v>
      </c>
      <c r="AA483" s="524"/>
      <c r="AB483" s="523">
        <f>ADHB!AC483</f>
        <v>0</v>
      </c>
      <c r="AC483" s="523">
        <f t="shared" si="4260"/>
        <v>0</v>
      </c>
      <c r="AD483" s="523">
        <f t="shared" si="4261"/>
        <v>0</v>
      </c>
      <c r="AE483" s="524">
        <v>0.36319999999999997</v>
      </c>
      <c r="AF483" s="525">
        <f t="shared" si="4262"/>
        <v>0</v>
      </c>
      <c r="AG483" s="526">
        <f t="shared" si="4263"/>
        <v>0</v>
      </c>
      <c r="AH483" s="527"/>
      <c r="AI483" s="520">
        <v>4.0</v>
      </c>
      <c r="AJ483" s="521" t="s">
        <v>182</v>
      </c>
      <c r="AK483" s="522" t="s">
        <v>132</v>
      </c>
      <c r="AL483" s="522" t="s">
        <v>132</v>
      </c>
      <c r="AM483" s="523"/>
      <c r="AN483" s="523" t="str">
        <f t="shared" si="4264"/>
        <v/>
      </c>
      <c r="AO483" s="523">
        <f t="shared" si="4265"/>
        <v>0</v>
      </c>
      <c r="AP483" s="524"/>
      <c r="AQ483" s="523">
        <f t="shared" si="4266"/>
        <v>0</v>
      </c>
      <c r="AR483" s="524"/>
      <c r="AS483" s="523">
        <f>ADHB!AT483</f>
        <v>0</v>
      </c>
      <c r="AT483" s="523">
        <f t="shared" si="4267"/>
        <v>0</v>
      </c>
      <c r="AU483" s="523">
        <f t="shared" si="4268"/>
        <v>0</v>
      </c>
      <c r="AV483" s="524">
        <v>0.36319999999999997</v>
      </c>
      <c r="AW483" s="525">
        <f t="shared" si="4269"/>
        <v>0</v>
      </c>
      <c r="AX483" s="526">
        <f t="shared" si="4270"/>
        <v>0</v>
      </c>
      <c r="AY483" s="527"/>
      <c r="AZ483" s="520">
        <v>4.0</v>
      </c>
      <c r="BA483" s="521" t="s">
        <v>182</v>
      </c>
      <c r="BB483" s="522" t="s">
        <v>132</v>
      </c>
      <c r="BC483" s="522" t="s">
        <v>132</v>
      </c>
      <c r="BD483" s="523"/>
      <c r="BE483" s="523" t="str">
        <f t="shared" si="4271"/>
        <v/>
      </c>
      <c r="BF483" s="523">
        <f t="shared" si="4272"/>
        <v>0</v>
      </c>
      <c r="BG483" s="524"/>
      <c r="BH483" s="523">
        <f t="shared" si="4273"/>
        <v>0</v>
      </c>
      <c r="BI483" s="524"/>
      <c r="BJ483" s="523">
        <f>ADHB!BK483</f>
        <v>0</v>
      </c>
      <c r="BK483" s="523">
        <f t="shared" si="4274"/>
        <v>0</v>
      </c>
      <c r="BL483" s="523">
        <f t="shared" si="4275"/>
        <v>0</v>
      </c>
      <c r="BM483" s="524">
        <v>0.36319999999999997</v>
      </c>
      <c r="BN483" s="525">
        <f t="shared" si="4276"/>
        <v>0</v>
      </c>
      <c r="BO483" s="526">
        <f t="shared" si="4277"/>
        <v>0</v>
      </c>
      <c r="BP483" s="527"/>
      <c r="BQ483" s="520">
        <v>4.0</v>
      </c>
      <c r="BR483" s="521" t="s">
        <v>182</v>
      </c>
      <c r="BS483" s="522" t="s">
        <v>132</v>
      </c>
      <c r="BT483" s="522" t="s">
        <v>132</v>
      </c>
      <c r="BU483" s="523"/>
      <c r="BV483" s="523" t="str">
        <f t="shared" si="4278"/>
        <v/>
      </c>
      <c r="BW483" s="523">
        <f t="shared" si="4279"/>
        <v>0</v>
      </c>
      <c r="BX483" s="524"/>
      <c r="BY483" s="523">
        <f t="shared" si="4280"/>
        <v>0</v>
      </c>
      <c r="BZ483" s="524"/>
      <c r="CA483" s="523">
        <f>ADHB!CB483</f>
        <v>0</v>
      </c>
      <c r="CB483" s="523">
        <f t="shared" si="4281"/>
        <v>0</v>
      </c>
      <c r="CC483" s="523">
        <f t="shared" si="4282"/>
        <v>0</v>
      </c>
      <c r="CD483" s="524">
        <v>0.36319999999999997</v>
      </c>
      <c r="CE483" s="525">
        <f t="shared" si="4283"/>
        <v>0</v>
      </c>
      <c r="CF483" s="526">
        <f t="shared" si="4284"/>
        <v>0</v>
      </c>
      <c r="CG483" s="527"/>
      <c r="CH483" s="520">
        <v>4.0</v>
      </c>
      <c r="CI483" s="521" t="s">
        <v>182</v>
      </c>
      <c r="CJ483" s="522" t="s">
        <v>132</v>
      </c>
      <c r="CK483" s="522" t="s">
        <v>132</v>
      </c>
      <c r="CL483" s="523"/>
      <c r="CM483" s="523" t="str">
        <f t="shared" si="4285"/>
        <v/>
      </c>
      <c r="CN483" s="523">
        <f t="shared" si="4286"/>
        <v>0</v>
      </c>
      <c r="CO483" s="524"/>
      <c r="CP483" s="523">
        <f t="shared" si="4287"/>
        <v>0</v>
      </c>
      <c r="CQ483" s="524"/>
      <c r="CR483" s="523">
        <f>ADHB!CS483</f>
        <v>0</v>
      </c>
      <c r="CS483" s="523">
        <f t="shared" si="4288"/>
        <v>0</v>
      </c>
      <c r="CT483" s="523">
        <f t="shared" si="4289"/>
        <v>0</v>
      </c>
      <c r="CU483" s="524">
        <v>0.36319999999999997</v>
      </c>
      <c r="CV483" s="525">
        <f t="shared" si="4290"/>
        <v>0</v>
      </c>
      <c r="CW483" s="526">
        <f t="shared" si="4291"/>
        <v>0</v>
      </c>
      <c r="CX483" s="527"/>
      <c r="CY483" s="520">
        <v>4.0</v>
      </c>
      <c r="CZ483" s="521" t="s">
        <v>182</v>
      </c>
      <c r="DA483" s="522" t="s">
        <v>132</v>
      </c>
      <c r="DB483" s="522" t="s">
        <v>132</v>
      </c>
      <c r="DC483" s="523"/>
      <c r="DD483" s="523" t="str">
        <f t="shared" si="4292"/>
        <v/>
      </c>
      <c r="DE483" s="523">
        <f t="shared" si="4293"/>
        <v>0</v>
      </c>
      <c r="DF483" s="524"/>
      <c r="DG483" s="523">
        <f t="shared" si="4294"/>
        <v>0</v>
      </c>
      <c r="DH483" s="524"/>
      <c r="DI483" s="523">
        <f>ADHB!DJ483</f>
        <v>0</v>
      </c>
      <c r="DJ483" s="523">
        <f t="shared" si="4295"/>
        <v>0</v>
      </c>
      <c r="DK483" s="523">
        <f t="shared" si="4296"/>
        <v>0</v>
      </c>
      <c r="DL483" s="524">
        <v>0.36319999999999997</v>
      </c>
      <c r="DM483" s="525">
        <f t="shared" si="4297"/>
        <v>0</v>
      </c>
      <c r="DN483" s="526">
        <f t="shared" si="4298"/>
        <v>0</v>
      </c>
      <c r="DO483" s="527"/>
      <c r="DP483" s="520">
        <v>4.0</v>
      </c>
      <c r="DQ483" s="521" t="s">
        <v>182</v>
      </c>
      <c r="DR483" s="522" t="s">
        <v>132</v>
      </c>
      <c r="DS483" s="522" t="s">
        <v>132</v>
      </c>
      <c r="DT483" s="523"/>
      <c r="DU483" s="523" t="str">
        <f t="shared" si="4299"/>
        <v/>
      </c>
      <c r="DV483" s="523">
        <f t="shared" si="4300"/>
        <v>0</v>
      </c>
      <c r="DW483" s="524"/>
      <c r="DX483" s="523">
        <f t="shared" si="4301"/>
        <v>0</v>
      </c>
      <c r="DY483" s="524"/>
      <c r="DZ483" s="523">
        <f>ADHB!EA483</f>
        <v>0</v>
      </c>
      <c r="EA483" s="523">
        <f t="shared" si="4302"/>
        <v>0</v>
      </c>
      <c r="EB483" s="523">
        <f t="shared" si="4303"/>
        <v>0</v>
      </c>
      <c r="EC483" s="524">
        <v>0.36319999999999997</v>
      </c>
      <c r="ED483" s="525">
        <f t="shared" si="4304"/>
        <v>0</v>
      </c>
      <c r="EE483" s="526">
        <f t="shared" si="4305"/>
        <v>0</v>
      </c>
      <c r="EF483" s="527"/>
      <c r="EG483" s="520">
        <v>4.0</v>
      </c>
      <c r="EH483" s="521" t="s">
        <v>182</v>
      </c>
      <c r="EI483" s="522" t="s">
        <v>132</v>
      </c>
      <c r="EJ483" s="522" t="s">
        <v>132</v>
      </c>
      <c r="EK483" s="523"/>
      <c r="EL483" s="523" t="str">
        <f t="shared" si="4306"/>
        <v/>
      </c>
      <c r="EM483" s="523">
        <f t="shared" si="4307"/>
        <v>0</v>
      </c>
      <c r="EN483" s="524"/>
      <c r="EO483" s="523">
        <f t="shared" si="4308"/>
        <v>0</v>
      </c>
      <c r="EP483" s="524"/>
      <c r="EQ483" s="523">
        <f>ADHB!ER483</f>
        <v>0</v>
      </c>
      <c r="ER483" s="523">
        <f t="shared" si="4309"/>
        <v>0</v>
      </c>
      <c r="ES483" s="523">
        <f t="shared" si="4310"/>
        <v>0</v>
      </c>
      <c r="ET483" s="524">
        <v>0.36319999999999997</v>
      </c>
      <c r="EU483" s="525">
        <f t="shared" si="4311"/>
        <v>0</v>
      </c>
      <c r="EV483" s="526">
        <f t="shared" si="4312"/>
        <v>0</v>
      </c>
      <c r="EW483" s="527"/>
      <c r="EX483" s="520">
        <v>4.0</v>
      </c>
      <c r="EY483" s="521" t="s">
        <v>182</v>
      </c>
      <c r="EZ483" s="522" t="s">
        <v>132</v>
      </c>
      <c r="FA483" s="522" t="s">
        <v>132</v>
      </c>
      <c r="FB483" s="523"/>
      <c r="FC483" s="523" t="str">
        <f t="shared" si="4313"/>
        <v/>
      </c>
      <c r="FD483" s="523">
        <f t="shared" si="4314"/>
        <v>0</v>
      </c>
      <c r="FE483" s="524"/>
      <c r="FF483" s="523">
        <f t="shared" si="4315"/>
        <v>0</v>
      </c>
      <c r="FG483" s="524"/>
      <c r="FH483" s="523">
        <f>ADHB!FI483</f>
        <v>0</v>
      </c>
      <c r="FI483" s="523">
        <f t="shared" si="4316"/>
        <v>0</v>
      </c>
      <c r="FJ483" s="523">
        <f t="shared" si="4317"/>
        <v>0</v>
      </c>
      <c r="FK483" s="524">
        <v>0.36319999999999997</v>
      </c>
      <c r="FL483" s="525">
        <f t="shared" si="4318"/>
        <v>0</v>
      </c>
      <c r="FM483" s="526">
        <f t="shared" si="4319"/>
        <v>0</v>
      </c>
      <c r="FN483" s="527"/>
      <c r="FO483" s="520">
        <v>4.0</v>
      </c>
      <c r="FP483" s="521" t="s">
        <v>182</v>
      </c>
      <c r="FQ483" s="522" t="s">
        <v>132</v>
      </c>
      <c r="FR483" s="522" t="s">
        <v>132</v>
      </c>
      <c r="FS483" s="523"/>
      <c r="FT483" s="523" t="str">
        <f t="shared" si="4320"/>
        <v/>
      </c>
      <c r="FU483" s="523">
        <f t="shared" si="4321"/>
        <v>0</v>
      </c>
      <c r="FV483" s="524"/>
      <c r="FW483" s="523">
        <f t="shared" si="4322"/>
        <v>0</v>
      </c>
      <c r="FX483" s="524"/>
      <c r="FY483" s="523">
        <f>ADHB!FZ483</f>
        <v>0</v>
      </c>
      <c r="FZ483" s="523">
        <f t="shared" si="4323"/>
        <v>0</v>
      </c>
      <c r="GA483" s="523">
        <f t="shared" si="4324"/>
        <v>0</v>
      </c>
      <c r="GB483" s="524">
        <v>0.36319999999999997</v>
      </c>
      <c r="GC483" s="525">
        <f t="shared" si="4325"/>
        <v>0</v>
      </c>
      <c r="GD483" s="526">
        <f t="shared" si="4326"/>
        <v>0</v>
      </c>
      <c r="GE483" s="527"/>
      <c r="GF483" s="520">
        <v>4.0</v>
      </c>
      <c r="GG483" s="521" t="s">
        <v>182</v>
      </c>
      <c r="GH483" s="522" t="s">
        <v>132</v>
      </c>
      <c r="GI483" s="522" t="s">
        <v>132</v>
      </c>
      <c r="GJ483" s="523"/>
      <c r="GK483" s="523" t="str">
        <f t="shared" si="4327"/>
        <v/>
      </c>
      <c r="GL483" s="523">
        <f t="shared" si="4328"/>
        <v>0</v>
      </c>
      <c r="GM483" s="524"/>
      <c r="GN483" s="523">
        <f t="shared" si="4329"/>
        <v>0</v>
      </c>
      <c r="GO483" s="524"/>
      <c r="GP483" s="523">
        <f>ADHB!GQ483</f>
        <v>0</v>
      </c>
      <c r="GQ483" s="523">
        <f t="shared" si="4330"/>
        <v>0</v>
      </c>
      <c r="GR483" s="523">
        <f t="shared" si="4331"/>
        <v>0</v>
      </c>
      <c r="GS483" s="524">
        <v>0.36319999999999997</v>
      </c>
      <c r="GT483" s="525">
        <f t="shared" si="4332"/>
        <v>0</v>
      </c>
      <c r="GU483" s="526">
        <f t="shared" si="4333"/>
        <v>0</v>
      </c>
      <c r="GV483" s="527"/>
      <c r="GW483" s="520">
        <v>4.0</v>
      </c>
      <c r="GX483" s="521" t="s">
        <v>182</v>
      </c>
      <c r="GY483" s="522" t="s">
        <v>132</v>
      </c>
      <c r="GZ483" s="522" t="s">
        <v>132</v>
      </c>
      <c r="HA483" s="523"/>
      <c r="HB483" s="523" t="str">
        <f t="shared" si="4334"/>
        <v/>
      </c>
      <c r="HC483" s="523">
        <f t="shared" si="4335"/>
        <v>0</v>
      </c>
      <c r="HD483" s="524"/>
      <c r="HE483" s="523">
        <f t="shared" si="4336"/>
        <v>0</v>
      </c>
      <c r="HF483" s="524"/>
      <c r="HG483" s="523">
        <f>ADHB!HH483</f>
        <v>0</v>
      </c>
      <c r="HH483" s="523">
        <f t="shared" si="4337"/>
        <v>0</v>
      </c>
      <c r="HI483" s="523">
        <f t="shared" si="4338"/>
        <v>0</v>
      </c>
      <c r="HJ483" s="524">
        <v>0.36319999999999997</v>
      </c>
      <c r="HK483" s="525">
        <f t="shared" si="4339"/>
        <v>0</v>
      </c>
      <c r="HL483" s="526">
        <f t="shared" si="4340"/>
        <v>0</v>
      </c>
      <c r="HM483" s="527"/>
      <c r="HN483" s="520">
        <v>4.0</v>
      </c>
      <c r="HO483" s="521" t="s">
        <v>182</v>
      </c>
      <c r="HP483" s="522" t="s">
        <v>132</v>
      </c>
      <c r="HQ483" s="522" t="s">
        <v>132</v>
      </c>
      <c r="HR483" s="523"/>
      <c r="HS483" s="523" t="str">
        <f t="shared" si="4341"/>
        <v/>
      </c>
      <c r="HT483" s="523">
        <f t="shared" si="4342"/>
        <v>0</v>
      </c>
      <c r="HU483" s="524"/>
      <c r="HV483" s="523">
        <f t="shared" si="4343"/>
        <v>0</v>
      </c>
      <c r="HW483" s="524"/>
      <c r="HX483" s="523">
        <f>ADHB!HY483</f>
        <v>0</v>
      </c>
      <c r="HY483" s="523">
        <f t="shared" si="4344"/>
        <v>0</v>
      </c>
      <c r="HZ483" s="523">
        <f t="shared" si="4345"/>
        <v>0</v>
      </c>
      <c r="IA483" s="524">
        <v>0.36319999999999997</v>
      </c>
      <c r="IB483" s="525">
        <f t="shared" si="4346"/>
        <v>0</v>
      </c>
      <c r="IC483" s="526">
        <f t="shared" si="4347"/>
        <v>0</v>
      </c>
      <c r="ID483" s="527"/>
      <c r="IE483" s="520">
        <v>4.0</v>
      </c>
      <c r="IF483" s="521" t="s">
        <v>182</v>
      </c>
      <c r="IG483" s="522" t="s">
        <v>132</v>
      </c>
      <c r="IH483" s="522" t="s">
        <v>132</v>
      </c>
      <c r="II483" s="523"/>
      <c r="IJ483" s="523" t="str">
        <f t="shared" si="4348"/>
        <v/>
      </c>
      <c r="IK483" s="523">
        <f t="shared" si="4349"/>
        <v>0</v>
      </c>
      <c r="IL483" s="524"/>
      <c r="IM483" s="523">
        <f t="shared" si="4350"/>
        <v>0</v>
      </c>
      <c r="IN483" s="524"/>
      <c r="IO483" s="523">
        <f>ADHB!IP483</f>
        <v>0</v>
      </c>
      <c r="IP483" s="523">
        <f t="shared" si="4351"/>
        <v>0</v>
      </c>
      <c r="IQ483" s="523">
        <f t="shared" si="4352"/>
        <v>0</v>
      </c>
      <c r="IR483" s="524">
        <v>0.36319999999999997</v>
      </c>
      <c r="IS483" s="525">
        <f t="shared" si="4353"/>
        <v>0</v>
      </c>
      <c r="IT483" s="526">
        <f t="shared" si="4354"/>
        <v>0</v>
      </c>
      <c r="IU483" s="527"/>
      <c r="IV483" s="520">
        <v>4.0</v>
      </c>
      <c r="IW483" s="521" t="s">
        <v>182</v>
      </c>
      <c r="IX483" s="522" t="s">
        <v>132</v>
      </c>
      <c r="IY483" s="522" t="s">
        <v>132</v>
      </c>
      <c r="IZ483" s="523"/>
      <c r="JA483" s="523" t="str">
        <f t="shared" si="4355"/>
        <v/>
      </c>
      <c r="JB483" s="523">
        <f t="shared" si="4356"/>
        <v>0</v>
      </c>
      <c r="JC483" s="524"/>
      <c r="JD483" s="523">
        <f t="shared" si="4357"/>
        <v>0</v>
      </c>
      <c r="JE483" s="524"/>
      <c r="JF483" s="523">
        <f>ADHB!JG483</f>
        <v>0</v>
      </c>
      <c r="JG483" s="523">
        <f t="shared" si="4358"/>
        <v>0</v>
      </c>
      <c r="JH483" s="523">
        <f t="shared" si="4359"/>
        <v>0</v>
      </c>
      <c r="JI483" s="524">
        <v>0.36319999999999997</v>
      </c>
      <c r="JJ483" s="525">
        <f t="shared" si="4360"/>
        <v>0</v>
      </c>
      <c r="JK483" s="526">
        <f t="shared" si="4361"/>
        <v>0</v>
      </c>
      <c r="JL483" s="527"/>
      <c r="JM483" s="520">
        <v>4.0</v>
      </c>
      <c r="JN483" s="521" t="s">
        <v>182</v>
      </c>
      <c r="JO483" s="522" t="s">
        <v>132</v>
      </c>
      <c r="JP483" s="522" t="s">
        <v>132</v>
      </c>
      <c r="JQ483" s="523"/>
      <c r="JR483" s="523" t="str">
        <f t="shared" si="4362"/>
        <v/>
      </c>
      <c r="JS483" s="523">
        <f t="shared" si="4363"/>
        <v>0</v>
      </c>
      <c r="JT483" s="524"/>
      <c r="JU483" s="523">
        <f t="shared" si="4364"/>
        <v>0</v>
      </c>
      <c r="JV483" s="524"/>
      <c r="JW483" s="523" t="str">
        <f>ADHB!LF483</f>
        <v/>
      </c>
      <c r="JX483" s="523">
        <f t="shared" si="4365"/>
        <v>0</v>
      </c>
      <c r="JY483" s="523">
        <f t="shared" si="4366"/>
        <v>0</v>
      </c>
      <c r="JZ483" s="524">
        <v>0.36319999999999997</v>
      </c>
      <c r="KA483" s="525">
        <f t="shared" si="4367"/>
        <v>0</v>
      </c>
      <c r="KB483" s="526">
        <f t="shared" si="4368"/>
        <v>0</v>
      </c>
      <c r="KC483" s="527"/>
      <c r="KD483" s="520">
        <v>4.0</v>
      </c>
      <c r="KE483" s="521" t="s">
        <v>182</v>
      </c>
      <c r="KF483" s="522" t="s">
        <v>132</v>
      </c>
      <c r="KG483" s="522" t="s">
        <v>132</v>
      </c>
      <c r="KH483" s="523"/>
      <c r="KI483" s="523" t="str">
        <f t="shared" si="4369"/>
        <v/>
      </c>
      <c r="KJ483" s="523">
        <f t="shared" si="4370"/>
        <v>0</v>
      </c>
      <c r="KK483" s="524"/>
      <c r="KL483" s="523">
        <f t="shared" si="4371"/>
        <v>0</v>
      </c>
      <c r="KM483" s="524"/>
      <c r="KN483" s="523" t="str">
        <f>ADHB!LW483</f>
        <v/>
      </c>
      <c r="KO483" s="523">
        <f t="shared" si="4372"/>
        <v>0</v>
      </c>
      <c r="KP483" s="523">
        <f t="shared" si="4373"/>
        <v>0</v>
      </c>
      <c r="KQ483" s="524">
        <v>0.36319999999999997</v>
      </c>
      <c r="KR483" s="525">
        <f t="shared" si="4374"/>
        <v>0</v>
      </c>
      <c r="KS483" s="526">
        <f t="shared" si="4375"/>
        <v>0</v>
      </c>
      <c r="KT483" s="527"/>
      <c r="KU483" s="528"/>
    </row>
    <row r="484" ht="15.75" customHeight="1">
      <c r="A484" s="520">
        <v>5.0</v>
      </c>
      <c r="B484" s="521" t="s">
        <v>183</v>
      </c>
      <c r="C484" s="522" t="s">
        <v>132</v>
      </c>
      <c r="D484" s="522" t="s">
        <v>132</v>
      </c>
      <c r="E484" s="523"/>
      <c r="F484" s="523"/>
      <c r="G484" s="523">
        <f t="shared" si="4251"/>
        <v>0</v>
      </c>
      <c r="H484" s="524"/>
      <c r="I484" s="523">
        <f t="shared" si="4252"/>
        <v>0</v>
      </c>
      <c r="J484" s="524"/>
      <c r="K484" s="523">
        <f>ADHB!L484</f>
        <v>0</v>
      </c>
      <c r="L484" s="523">
        <f t="shared" si="4253"/>
        <v>0</v>
      </c>
      <c r="M484" s="523">
        <f t="shared" si="4254"/>
        <v>0</v>
      </c>
      <c r="N484" s="524">
        <v>0.36319999999999997</v>
      </c>
      <c r="O484" s="525">
        <f t="shared" si="4255"/>
        <v>0</v>
      </c>
      <c r="P484" s="526">
        <f t="shared" si="4256"/>
        <v>0</v>
      </c>
      <c r="Q484" s="527"/>
      <c r="R484" s="520">
        <v>5.0</v>
      </c>
      <c r="S484" s="521" t="s">
        <v>183</v>
      </c>
      <c r="T484" s="522" t="s">
        <v>132</v>
      </c>
      <c r="U484" s="522" t="s">
        <v>132</v>
      </c>
      <c r="V484" s="523"/>
      <c r="W484" s="523" t="str">
        <f t="shared" si="4257"/>
        <v/>
      </c>
      <c r="X484" s="523">
        <f t="shared" si="4258"/>
        <v>0</v>
      </c>
      <c r="Y484" s="524"/>
      <c r="Z484" s="523">
        <f t="shared" si="4259"/>
        <v>0</v>
      </c>
      <c r="AA484" s="524"/>
      <c r="AB484" s="523">
        <f>ADHB!AC484</f>
        <v>0</v>
      </c>
      <c r="AC484" s="523">
        <f t="shared" si="4260"/>
        <v>0</v>
      </c>
      <c r="AD484" s="523">
        <f t="shared" si="4261"/>
        <v>0</v>
      </c>
      <c r="AE484" s="524">
        <v>0.36319999999999997</v>
      </c>
      <c r="AF484" s="525">
        <f t="shared" si="4262"/>
        <v>0</v>
      </c>
      <c r="AG484" s="526">
        <f t="shared" si="4263"/>
        <v>0</v>
      </c>
      <c r="AH484" s="527"/>
      <c r="AI484" s="520">
        <v>5.0</v>
      </c>
      <c r="AJ484" s="521" t="s">
        <v>183</v>
      </c>
      <c r="AK484" s="522" t="s">
        <v>132</v>
      </c>
      <c r="AL484" s="522" t="s">
        <v>132</v>
      </c>
      <c r="AM484" s="523"/>
      <c r="AN484" s="523" t="str">
        <f t="shared" si="4264"/>
        <v/>
      </c>
      <c r="AO484" s="523">
        <f t="shared" si="4265"/>
        <v>0</v>
      </c>
      <c r="AP484" s="524"/>
      <c r="AQ484" s="523">
        <f t="shared" si="4266"/>
        <v>0</v>
      </c>
      <c r="AR484" s="524"/>
      <c r="AS484" s="523">
        <f>ADHB!AT484</f>
        <v>0</v>
      </c>
      <c r="AT484" s="523">
        <f t="shared" si="4267"/>
        <v>0</v>
      </c>
      <c r="AU484" s="523">
        <f t="shared" si="4268"/>
        <v>0</v>
      </c>
      <c r="AV484" s="524">
        <v>0.36319999999999997</v>
      </c>
      <c r="AW484" s="525">
        <f t="shared" si="4269"/>
        <v>0</v>
      </c>
      <c r="AX484" s="526">
        <f t="shared" si="4270"/>
        <v>0</v>
      </c>
      <c r="AY484" s="527"/>
      <c r="AZ484" s="520">
        <v>5.0</v>
      </c>
      <c r="BA484" s="521" t="s">
        <v>183</v>
      </c>
      <c r="BB484" s="522" t="s">
        <v>132</v>
      </c>
      <c r="BC484" s="522" t="s">
        <v>132</v>
      </c>
      <c r="BD484" s="523"/>
      <c r="BE484" s="523" t="str">
        <f t="shared" si="4271"/>
        <v/>
      </c>
      <c r="BF484" s="523">
        <f t="shared" si="4272"/>
        <v>0</v>
      </c>
      <c r="BG484" s="524"/>
      <c r="BH484" s="523">
        <f t="shared" si="4273"/>
        <v>0</v>
      </c>
      <c r="BI484" s="524"/>
      <c r="BJ484" s="523">
        <f>ADHB!BK484</f>
        <v>0</v>
      </c>
      <c r="BK484" s="523">
        <f t="shared" si="4274"/>
        <v>0</v>
      </c>
      <c r="BL484" s="523">
        <f t="shared" si="4275"/>
        <v>0</v>
      </c>
      <c r="BM484" s="524">
        <v>0.36319999999999997</v>
      </c>
      <c r="BN484" s="525">
        <f t="shared" si="4276"/>
        <v>0</v>
      </c>
      <c r="BO484" s="526">
        <f t="shared" si="4277"/>
        <v>0</v>
      </c>
      <c r="BP484" s="527"/>
      <c r="BQ484" s="520">
        <v>5.0</v>
      </c>
      <c r="BR484" s="521" t="s">
        <v>183</v>
      </c>
      <c r="BS484" s="522" t="s">
        <v>132</v>
      </c>
      <c r="BT484" s="522" t="s">
        <v>132</v>
      </c>
      <c r="BU484" s="523"/>
      <c r="BV484" s="523" t="str">
        <f t="shared" si="4278"/>
        <v/>
      </c>
      <c r="BW484" s="523">
        <f t="shared" si="4279"/>
        <v>0</v>
      </c>
      <c r="BX484" s="524"/>
      <c r="BY484" s="523">
        <f t="shared" si="4280"/>
        <v>0</v>
      </c>
      <c r="BZ484" s="524"/>
      <c r="CA484" s="523">
        <f>ADHB!CB484</f>
        <v>0</v>
      </c>
      <c r="CB484" s="523">
        <f t="shared" si="4281"/>
        <v>0</v>
      </c>
      <c r="CC484" s="523">
        <f t="shared" si="4282"/>
        <v>0</v>
      </c>
      <c r="CD484" s="524">
        <v>0.36319999999999997</v>
      </c>
      <c r="CE484" s="525">
        <f t="shared" si="4283"/>
        <v>0</v>
      </c>
      <c r="CF484" s="526">
        <f t="shared" si="4284"/>
        <v>0</v>
      </c>
      <c r="CG484" s="527"/>
      <c r="CH484" s="520">
        <v>5.0</v>
      </c>
      <c r="CI484" s="521" t="s">
        <v>183</v>
      </c>
      <c r="CJ484" s="522" t="s">
        <v>132</v>
      </c>
      <c r="CK484" s="522" t="s">
        <v>132</v>
      </c>
      <c r="CL484" s="523"/>
      <c r="CM484" s="523" t="str">
        <f t="shared" si="4285"/>
        <v/>
      </c>
      <c r="CN484" s="523">
        <f t="shared" si="4286"/>
        <v>0</v>
      </c>
      <c r="CO484" s="524"/>
      <c r="CP484" s="523">
        <f t="shared" si="4287"/>
        <v>0</v>
      </c>
      <c r="CQ484" s="524"/>
      <c r="CR484" s="523">
        <f>ADHB!CS484</f>
        <v>0</v>
      </c>
      <c r="CS484" s="523">
        <f t="shared" si="4288"/>
        <v>0</v>
      </c>
      <c r="CT484" s="523">
        <f t="shared" si="4289"/>
        <v>0</v>
      </c>
      <c r="CU484" s="524">
        <v>0.36319999999999997</v>
      </c>
      <c r="CV484" s="525">
        <f t="shared" si="4290"/>
        <v>0</v>
      </c>
      <c r="CW484" s="526">
        <f t="shared" si="4291"/>
        <v>0</v>
      </c>
      <c r="CX484" s="527"/>
      <c r="CY484" s="520">
        <v>5.0</v>
      </c>
      <c r="CZ484" s="521" t="s">
        <v>183</v>
      </c>
      <c r="DA484" s="522" t="s">
        <v>132</v>
      </c>
      <c r="DB484" s="522" t="s">
        <v>132</v>
      </c>
      <c r="DC484" s="523"/>
      <c r="DD484" s="523" t="str">
        <f t="shared" si="4292"/>
        <v/>
      </c>
      <c r="DE484" s="523">
        <f t="shared" si="4293"/>
        <v>0</v>
      </c>
      <c r="DF484" s="524"/>
      <c r="DG484" s="523">
        <f t="shared" si="4294"/>
        <v>0</v>
      </c>
      <c r="DH484" s="524"/>
      <c r="DI484" s="523">
        <f>ADHB!DJ484</f>
        <v>0</v>
      </c>
      <c r="DJ484" s="523">
        <f t="shared" si="4295"/>
        <v>0</v>
      </c>
      <c r="DK484" s="523">
        <f t="shared" si="4296"/>
        <v>0</v>
      </c>
      <c r="DL484" s="524">
        <v>0.36319999999999997</v>
      </c>
      <c r="DM484" s="525">
        <f t="shared" si="4297"/>
        <v>0</v>
      </c>
      <c r="DN484" s="526">
        <f t="shared" si="4298"/>
        <v>0</v>
      </c>
      <c r="DO484" s="527"/>
      <c r="DP484" s="520">
        <v>5.0</v>
      </c>
      <c r="DQ484" s="521" t="s">
        <v>183</v>
      </c>
      <c r="DR484" s="522" t="s">
        <v>132</v>
      </c>
      <c r="DS484" s="522" t="s">
        <v>132</v>
      </c>
      <c r="DT484" s="523"/>
      <c r="DU484" s="523" t="str">
        <f t="shared" si="4299"/>
        <v/>
      </c>
      <c r="DV484" s="523">
        <f t="shared" si="4300"/>
        <v>0</v>
      </c>
      <c r="DW484" s="524"/>
      <c r="DX484" s="523">
        <f t="shared" si="4301"/>
        <v>0</v>
      </c>
      <c r="DY484" s="524"/>
      <c r="DZ484" s="523">
        <f>ADHB!EA484</f>
        <v>0</v>
      </c>
      <c r="EA484" s="523">
        <f t="shared" si="4302"/>
        <v>0</v>
      </c>
      <c r="EB484" s="523">
        <f t="shared" si="4303"/>
        <v>0</v>
      </c>
      <c r="EC484" s="524">
        <v>0.36319999999999997</v>
      </c>
      <c r="ED484" s="525">
        <f t="shared" si="4304"/>
        <v>0</v>
      </c>
      <c r="EE484" s="526">
        <f t="shared" si="4305"/>
        <v>0</v>
      </c>
      <c r="EF484" s="527"/>
      <c r="EG484" s="520">
        <v>5.0</v>
      </c>
      <c r="EH484" s="521" t="s">
        <v>183</v>
      </c>
      <c r="EI484" s="522" t="s">
        <v>132</v>
      </c>
      <c r="EJ484" s="522" t="s">
        <v>132</v>
      </c>
      <c r="EK484" s="523"/>
      <c r="EL484" s="523" t="str">
        <f t="shared" si="4306"/>
        <v/>
      </c>
      <c r="EM484" s="523">
        <f t="shared" si="4307"/>
        <v>0</v>
      </c>
      <c r="EN484" s="524"/>
      <c r="EO484" s="523">
        <f t="shared" si="4308"/>
        <v>0</v>
      </c>
      <c r="EP484" s="524"/>
      <c r="EQ484" s="523">
        <f>ADHB!ER484</f>
        <v>0</v>
      </c>
      <c r="ER484" s="523">
        <f t="shared" si="4309"/>
        <v>0</v>
      </c>
      <c r="ES484" s="523">
        <f t="shared" si="4310"/>
        <v>0</v>
      </c>
      <c r="ET484" s="524">
        <v>0.36319999999999997</v>
      </c>
      <c r="EU484" s="525">
        <f t="shared" si="4311"/>
        <v>0</v>
      </c>
      <c r="EV484" s="526">
        <f t="shared" si="4312"/>
        <v>0</v>
      </c>
      <c r="EW484" s="527"/>
      <c r="EX484" s="520">
        <v>5.0</v>
      </c>
      <c r="EY484" s="521" t="s">
        <v>183</v>
      </c>
      <c r="EZ484" s="522" t="s">
        <v>132</v>
      </c>
      <c r="FA484" s="522" t="s">
        <v>132</v>
      </c>
      <c r="FB484" s="523"/>
      <c r="FC484" s="523" t="str">
        <f t="shared" si="4313"/>
        <v/>
      </c>
      <c r="FD484" s="523">
        <f t="shared" si="4314"/>
        <v>0</v>
      </c>
      <c r="FE484" s="524"/>
      <c r="FF484" s="523">
        <f t="shared" si="4315"/>
        <v>0</v>
      </c>
      <c r="FG484" s="524"/>
      <c r="FH484" s="523">
        <f>ADHB!FI484</f>
        <v>0</v>
      </c>
      <c r="FI484" s="523">
        <f t="shared" si="4316"/>
        <v>0</v>
      </c>
      <c r="FJ484" s="523">
        <f t="shared" si="4317"/>
        <v>0</v>
      </c>
      <c r="FK484" s="524">
        <v>0.36319999999999997</v>
      </c>
      <c r="FL484" s="525">
        <f t="shared" si="4318"/>
        <v>0</v>
      </c>
      <c r="FM484" s="526">
        <f t="shared" si="4319"/>
        <v>0</v>
      </c>
      <c r="FN484" s="527"/>
      <c r="FO484" s="520">
        <v>5.0</v>
      </c>
      <c r="FP484" s="521" t="s">
        <v>183</v>
      </c>
      <c r="FQ484" s="522" t="s">
        <v>132</v>
      </c>
      <c r="FR484" s="522" t="s">
        <v>132</v>
      </c>
      <c r="FS484" s="523"/>
      <c r="FT484" s="523" t="str">
        <f t="shared" si="4320"/>
        <v/>
      </c>
      <c r="FU484" s="523">
        <f t="shared" si="4321"/>
        <v>0</v>
      </c>
      <c r="FV484" s="524"/>
      <c r="FW484" s="523">
        <f t="shared" si="4322"/>
        <v>0</v>
      </c>
      <c r="FX484" s="524"/>
      <c r="FY484" s="523">
        <f>ADHB!FZ484</f>
        <v>0</v>
      </c>
      <c r="FZ484" s="523">
        <f t="shared" si="4323"/>
        <v>0</v>
      </c>
      <c r="GA484" s="523">
        <f t="shared" si="4324"/>
        <v>0</v>
      </c>
      <c r="GB484" s="524">
        <v>0.36319999999999997</v>
      </c>
      <c r="GC484" s="525">
        <f t="shared" si="4325"/>
        <v>0</v>
      </c>
      <c r="GD484" s="526">
        <f t="shared" si="4326"/>
        <v>0</v>
      </c>
      <c r="GE484" s="527"/>
      <c r="GF484" s="520">
        <v>5.0</v>
      </c>
      <c r="GG484" s="521" t="s">
        <v>183</v>
      </c>
      <c r="GH484" s="522" t="s">
        <v>132</v>
      </c>
      <c r="GI484" s="522" t="s">
        <v>132</v>
      </c>
      <c r="GJ484" s="523"/>
      <c r="GK484" s="523" t="str">
        <f t="shared" si="4327"/>
        <v/>
      </c>
      <c r="GL484" s="523">
        <f t="shared" si="4328"/>
        <v>0</v>
      </c>
      <c r="GM484" s="524"/>
      <c r="GN484" s="523">
        <f t="shared" si="4329"/>
        <v>0</v>
      </c>
      <c r="GO484" s="524"/>
      <c r="GP484" s="523">
        <f>ADHB!GQ484</f>
        <v>0</v>
      </c>
      <c r="GQ484" s="523">
        <f t="shared" si="4330"/>
        <v>0</v>
      </c>
      <c r="GR484" s="523">
        <f t="shared" si="4331"/>
        <v>0</v>
      </c>
      <c r="GS484" s="524">
        <v>0.36319999999999997</v>
      </c>
      <c r="GT484" s="525">
        <f t="shared" si="4332"/>
        <v>0</v>
      </c>
      <c r="GU484" s="526">
        <f t="shared" si="4333"/>
        <v>0</v>
      </c>
      <c r="GV484" s="527"/>
      <c r="GW484" s="520">
        <v>5.0</v>
      </c>
      <c r="GX484" s="521" t="s">
        <v>183</v>
      </c>
      <c r="GY484" s="522" t="s">
        <v>132</v>
      </c>
      <c r="GZ484" s="522" t="s">
        <v>132</v>
      </c>
      <c r="HA484" s="523"/>
      <c r="HB484" s="523" t="str">
        <f t="shared" si="4334"/>
        <v/>
      </c>
      <c r="HC484" s="523">
        <f t="shared" si="4335"/>
        <v>0</v>
      </c>
      <c r="HD484" s="524"/>
      <c r="HE484" s="523">
        <f t="shared" si="4336"/>
        <v>0</v>
      </c>
      <c r="HF484" s="524"/>
      <c r="HG484" s="523">
        <f>ADHB!HH484</f>
        <v>0</v>
      </c>
      <c r="HH484" s="523">
        <f t="shared" si="4337"/>
        <v>0</v>
      </c>
      <c r="HI484" s="523">
        <f t="shared" si="4338"/>
        <v>0</v>
      </c>
      <c r="HJ484" s="524">
        <v>0.36319999999999997</v>
      </c>
      <c r="HK484" s="525">
        <f t="shared" si="4339"/>
        <v>0</v>
      </c>
      <c r="HL484" s="526">
        <f t="shared" si="4340"/>
        <v>0</v>
      </c>
      <c r="HM484" s="527"/>
      <c r="HN484" s="520">
        <v>5.0</v>
      </c>
      <c r="HO484" s="521" t="s">
        <v>183</v>
      </c>
      <c r="HP484" s="522" t="s">
        <v>132</v>
      </c>
      <c r="HQ484" s="522" t="s">
        <v>132</v>
      </c>
      <c r="HR484" s="523"/>
      <c r="HS484" s="523" t="str">
        <f t="shared" si="4341"/>
        <v/>
      </c>
      <c r="HT484" s="523">
        <f t="shared" si="4342"/>
        <v>0</v>
      </c>
      <c r="HU484" s="524"/>
      <c r="HV484" s="523">
        <f t="shared" si="4343"/>
        <v>0</v>
      </c>
      <c r="HW484" s="524"/>
      <c r="HX484" s="523">
        <f>ADHB!HY484</f>
        <v>0</v>
      </c>
      <c r="HY484" s="523">
        <f t="shared" si="4344"/>
        <v>0</v>
      </c>
      <c r="HZ484" s="523">
        <f t="shared" si="4345"/>
        <v>0</v>
      </c>
      <c r="IA484" s="524">
        <v>0.36319999999999997</v>
      </c>
      <c r="IB484" s="525">
        <f t="shared" si="4346"/>
        <v>0</v>
      </c>
      <c r="IC484" s="526">
        <f t="shared" si="4347"/>
        <v>0</v>
      </c>
      <c r="ID484" s="527"/>
      <c r="IE484" s="520">
        <v>5.0</v>
      </c>
      <c r="IF484" s="521" t="s">
        <v>183</v>
      </c>
      <c r="IG484" s="522" t="s">
        <v>132</v>
      </c>
      <c r="IH484" s="522" t="s">
        <v>132</v>
      </c>
      <c r="II484" s="523"/>
      <c r="IJ484" s="523" t="str">
        <f t="shared" si="4348"/>
        <v/>
      </c>
      <c r="IK484" s="523">
        <f t="shared" si="4349"/>
        <v>0</v>
      </c>
      <c r="IL484" s="524"/>
      <c r="IM484" s="523">
        <f t="shared" si="4350"/>
        <v>0</v>
      </c>
      <c r="IN484" s="524"/>
      <c r="IO484" s="523">
        <f>ADHB!IP484</f>
        <v>0</v>
      </c>
      <c r="IP484" s="523">
        <f t="shared" si="4351"/>
        <v>0</v>
      </c>
      <c r="IQ484" s="523">
        <f t="shared" si="4352"/>
        <v>0</v>
      </c>
      <c r="IR484" s="524">
        <v>0.36319999999999997</v>
      </c>
      <c r="IS484" s="525">
        <f t="shared" si="4353"/>
        <v>0</v>
      </c>
      <c r="IT484" s="526">
        <f t="shared" si="4354"/>
        <v>0</v>
      </c>
      <c r="IU484" s="527"/>
      <c r="IV484" s="520">
        <v>5.0</v>
      </c>
      <c r="IW484" s="521" t="s">
        <v>183</v>
      </c>
      <c r="IX484" s="522" t="s">
        <v>132</v>
      </c>
      <c r="IY484" s="522" t="s">
        <v>132</v>
      </c>
      <c r="IZ484" s="523"/>
      <c r="JA484" s="523" t="str">
        <f t="shared" si="4355"/>
        <v/>
      </c>
      <c r="JB484" s="523">
        <f t="shared" si="4356"/>
        <v>0</v>
      </c>
      <c r="JC484" s="524"/>
      <c r="JD484" s="523">
        <f t="shared" si="4357"/>
        <v>0</v>
      </c>
      <c r="JE484" s="524"/>
      <c r="JF484" s="523">
        <f>ADHB!JG484</f>
        <v>0</v>
      </c>
      <c r="JG484" s="523">
        <f t="shared" si="4358"/>
        <v>0</v>
      </c>
      <c r="JH484" s="523">
        <f t="shared" si="4359"/>
        <v>0</v>
      </c>
      <c r="JI484" s="524">
        <v>0.36319999999999997</v>
      </c>
      <c r="JJ484" s="525">
        <f t="shared" si="4360"/>
        <v>0</v>
      </c>
      <c r="JK484" s="526">
        <f t="shared" si="4361"/>
        <v>0</v>
      </c>
      <c r="JL484" s="527"/>
      <c r="JM484" s="520">
        <v>5.0</v>
      </c>
      <c r="JN484" s="521" t="s">
        <v>183</v>
      </c>
      <c r="JO484" s="522" t="s">
        <v>132</v>
      </c>
      <c r="JP484" s="522" t="s">
        <v>132</v>
      </c>
      <c r="JQ484" s="523"/>
      <c r="JR484" s="523" t="str">
        <f t="shared" si="4362"/>
        <v/>
      </c>
      <c r="JS484" s="523">
        <f t="shared" si="4363"/>
        <v>0</v>
      </c>
      <c r="JT484" s="524"/>
      <c r="JU484" s="523">
        <f t="shared" si="4364"/>
        <v>0</v>
      </c>
      <c r="JV484" s="524"/>
      <c r="JW484" s="523" t="str">
        <f>ADHB!LF484</f>
        <v/>
      </c>
      <c r="JX484" s="523">
        <f t="shared" si="4365"/>
        <v>0</v>
      </c>
      <c r="JY484" s="523">
        <f t="shared" si="4366"/>
        <v>0</v>
      </c>
      <c r="JZ484" s="524">
        <v>0.36319999999999997</v>
      </c>
      <c r="KA484" s="525">
        <f t="shared" si="4367"/>
        <v>0</v>
      </c>
      <c r="KB484" s="526">
        <f t="shared" si="4368"/>
        <v>0</v>
      </c>
      <c r="KC484" s="527"/>
      <c r="KD484" s="520">
        <v>5.0</v>
      </c>
      <c r="KE484" s="521" t="s">
        <v>183</v>
      </c>
      <c r="KF484" s="522" t="s">
        <v>132</v>
      </c>
      <c r="KG484" s="522" t="s">
        <v>132</v>
      </c>
      <c r="KH484" s="523"/>
      <c r="KI484" s="523" t="str">
        <f t="shared" si="4369"/>
        <v/>
      </c>
      <c r="KJ484" s="523">
        <f t="shared" si="4370"/>
        <v>0</v>
      </c>
      <c r="KK484" s="524"/>
      <c r="KL484" s="523">
        <f t="shared" si="4371"/>
        <v>0</v>
      </c>
      <c r="KM484" s="524"/>
      <c r="KN484" s="523" t="str">
        <f>ADHB!LW484</f>
        <v/>
      </c>
      <c r="KO484" s="523">
        <f t="shared" si="4372"/>
        <v>0</v>
      </c>
      <c r="KP484" s="523">
        <f t="shared" si="4373"/>
        <v>0</v>
      </c>
      <c r="KQ484" s="524">
        <v>0.36319999999999997</v>
      </c>
      <c r="KR484" s="525">
        <f t="shared" si="4374"/>
        <v>0</v>
      </c>
      <c r="KS484" s="526">
        <f t="shared" si="4375"/>
        <v>0</v>
      </c>
      <c r="KT484" s="527"/>
      <c r="KU484" s="528"/>
    </row>
    <row r="485" ht="15.75" customHeight="1">
      <c r="A485" s="520">
        <v>6.0</v>
      </c>
      <c r="B485" s="521" t="s">
        <v>184</v>
      </c>
      <c r="C485" s="522" t="s">
        <v>132</v>
      </c>
      <c r="D485" s="522" t="s">
        <v>132</v>
      </c>
      <c r="E485" s="523"/>
      <c r="F485" s="523"/>
      <c r="G485" s="523">
        <f t="shared" si="4251"/>
        <v>0</v>
      </c>
      <c r="H485" s="524"/>
      <c r="I485" s="523">
        <f t="shared" si="4252"/>
        <v>0</v>
      </c>
      <c r="J485" s="524"/>
      <c r="K485" s="523">
        <f>ADHB!L485</f>
        <v>0</v>
      </c>
      <c r="L485" s="523">
        <f t="shared" si="4253"/>
        <v>0</v>
      </c>
      <c r="M485" s="523">
        <f t="shared" si="4254"/>
        <v>0</v>
      </c>
      <c r="N485" s="524">
        <v>0.36319999999999997</v>
      </c>
      <c r="O485" s="525">
        <f t="shared" si="4255"/>
        <v>0</v>
      </c>
      <c r="P485" s="526">
        <f t="shared" si="4256"/>
        <v>0</v>
      </c>
      <c r="Q485" s="527"/>
      <c r="R485" s="520">
        <v>6.0</v>
      </c>
      <c r="S485" s="521" t="s">
        <v>184</v>
      </c>
      <c r="T485" s="522" t="s">
        <v>132</v>
      </c>
      <c r="U485" s="522" t="s">
        <v>132</v>
      </c>
      <c r="V485" s="523"/>
      <c r="W485" s="523" t="str">
        <f t="shared" si="4257"/>
        <v/>
      </c>
      <c r="X485" s="523">
        <f t="shared" si="4258"/>
        <v>0</v>
      </c>
      <c r="Y485" s="524"/>
      <c r="Z485" s="523">
        <f t="shared" si="4259"/>
        <v>0</v>
      </c>
      <c r="AA485" s="524"/>
      <c r="AB485" s="523">
        <f>ADHB!AC485</f>
        <v>0</v>
      </c>
      <c r="AC485" s="523">
        <f t="shared" si="4260"/>
        <v>0</v>
      </c>
      <c r="AD485" s="523">
        <f t="shared" si="4261"/>
        <v>0</v>
      </c>
      <c r="AE485" s="524">
        <v>0.36319999999999997</v>
      </c>
      <c r="AF485" s="525">
        <f t="shared" si="4262"/>
        <v>0</v>
      </c>
      <c r="AG485" s="526">
        <f t="shared" si="4263"/>
        <v>0</v>
      </c>
      <c r="AH485" s="527"/>
      <c r="AI485" s="520">
        <v>6.0</v>
      </c>
      <c r="AJ485" s="521" t="s">
        <v>184</v>
      </c>
      <c r="AK485" s="522" t="s">
        <v>132</v>
      </c>
      <c r="AL485" s="522" t="s">
        <v>132</v>
      </c>
      <c r="AM485" s="523"/>
      <c r="AN485" s="523" t="str">
        <f t="shared" si="4264"/>
        <v/>
      </c>
      <c r="AO485" s="523">
        <f t="shared" si="4265"/>
        <v>0</v>
      </c>
      <c r="AP485" s="524"/>
      <c r="AQ485" s="523">
        <f t="shared" si="4266"/>
        <v>0</v>
      </c>
      <c r="AR485" s="524"/>
      <c r="AS485" s="523">
        <f>ADHB!AT485</f>
        <v>0</v>
      </c>
      <c r="AT485" s="523">
        <f t="shared" si="4267"/>
        <v>0</v>
      </c>
      <c r="AU485" s="523">
        <f t="shared" si="4268"/>
        <v>0</v>
      </c>
      <c r="AV485" s="524">
        <v>0.36319999999999997</v>
      </c>
      <c r="AW485" s="525">
        <f t="shared" si="4269"/>
        <v>0</v>
      </c>
      <c r="AX485" s="526">
        <f t="shared" si="4270"/>
        <v>0</v>
      </c>
      <c r="AY485" s="527"/>
      <c r="AZ485" s="520">
        <v>6.0</v>
      </c>
      <c r="BA485" s="521" t="s">
        <v>184</v>
      </c>
      <c r="BB485" s="522" t="s">
        <v>132</v>
      </c>
      <c r="BC485" s="522" t="s">
        <v>132</v>
      </c>
      <c r="BD485" s="523"/>
      <c r="BE485" s="523" t="str">
        <f t="shared" si="4271"/>
        <v/>
      </c>
      <c r="BF485" s="523">
        <f t="shared" si="4272"/>
        <v>0</v>
      </c>
      <c r="BG485" s="524"/>
      <c r="BH485" s="523">
        <f t="shared" si="4273"/>
        <v>0</v>
      </c>
      <c r="BI485" s="524"/>
      <c r="BJ485" s="523">
        <f>ADHB!BK485</f>
        <v>0</v>
      </c>
      <c r="BK485" s="523">
        <f t="shared" si="4274"/>
        <v>0</v>
      </c>
      <c r="BL485" s="523">
        <f t="shared" si="4275"/>
        <v>0</v>
      </c>
      <c r="BM485" s="524">
        <v>0.36319999999999997</v>
      </c>
      <c r="BN485" s="525">
        <f t="shared" si="4276"/>
        <v>0</v>
      </c>
      <c r="BO485" s="526">
        <f t="shared" si="4277"/>
        <v>0</v>
      </c>
      <c r="BP485" s="527"/>
      <c r="BQ485" s="520">
        <v>6.0</v>
      </c>
      <c r="BR485" s="521" t="s">
        <v>184</v>
      </c>
      <c r="BS485" s="522" t="s">
        <v>132</v>
      </c>
      <c r="BT485" s="522" t="s">
        <v>132</v>
      </c>
      <c r="BU485" s="523"/>
      <c r="BV485" s="523" t="str">
        <f t="shared" si="4278"/>
        <v/>
      </c>
      <c r="BW485" s="523">
        <f t="shared" si="4279"/>
        <v>0</v>
      </c>
      <c r="BX485" s="524"/>
      <c r="BY485" s="523">
        <f t="shared" si="4280"/>
        <v>0</v>
      </c>
      <c r="BZ485" s="524"/>
      <c r="CA485" s="523">
        <f>ADHB!CB485</f>
        <v>0</v>
      </c>
      <c r="CB485" s="523">
        <f t="shared" si="4281"/>
        <v>0</v>
      </c>
      <c r="CC485" s="523">
        <f t="shared" si="4282"/>
        <v>0</v>
      </c>
      <c r="CD485" s="524">
        <v>0.36319999999999997</v>
      </c>
      <c r="CE485" s="525">
        <f t="shared" si="4283"/>
        <v>0</v>
      </c>
      <c r="CF485" s="526">
        <f t="shared" si="4284"/>
        <v>0</v>
      </c>
      <c r="CG485" s="527"/>
      <c r="CH485" s="520">
        <v>6.0</v>
      </c>
      <c r="CI485" s="521" t="s">
        <v>184</v>
      </c>
      <c r="CJ485" s="522" t="s">
        <v>132</v>
      </c>
      <c r="CK485" s="522" t="s">
        <v>132</v>
      </c>
      <c r="CL485" s="523"/>
      <c r="CM485" s="523" t="str">
        <f t="shared" si="4285"/>
        <v/>
      </c>
      <c r="CN485" s="523">
        <f t="shared" si="4286"/>
        <v>0</v>
      </c>
      <c r="CO485" s="524"/>
      <c r="CP485" s="523">
        <f t="shared" si="4287"/>
        <v>0</v>
      </c>
      <c r="CQ485" s="524"/>
      <c r="CR485" s="523">
        <f>ADHB!CS485</f>
        <v>0</v>
      </c>
      <c r="CS485" s="523">
        <f t="shared" si="4288"/>
        <v>0</v>
      </c>
      <c r="CT485" s="523">
        <f t="shared" si="4289"/>
        <v>0</v>
      </c>
      <c r="CU485" s="524">
        <v>0.36319999999999997</v>
      </c>
      <c r="CV485" s="525">
        <f t="shared" si="4290"/>
        <v>0</v>
      </c>
      <c r="CW485" s="526">
        <f t="shared" si="4291"/>
        <v>0</v>
      </c>
      <c r="CX485" s="527"/>
      <c r="CY485" s="520">
        <v>6.0</v>
      </c>
      <c r="CZ485" s="521" t="s">
        <v>184</v>
      </c>
      <c r="DA485" s="522" t="s">
        <v>132</v>
      </c>
      <c r="DB485" s="522" t="s">
        <v>132</v>
      </c>
      <c r="DC485" s="523"/>
      <c r="DD485" s="523" t="str">
        <f t="shared" si="4292"/>
        <v/>
      </c>
      <c r="DE485" s="523">
        <f t="shared" si="4293"/>
        <v>0</v>
      </c>
      <c r="DF485" s="524"/>
      <c r="DG485" s="523">
        <f t="shared" si="4294"/>
        <v>0</v>
      </c>
      <c r="DH485" s="524"/>
      <c r="DI485" s="523">
        <f>ADHB!DJ485</f>
        <v>0</v>
      </c>
      <c r="DJ485" s="523">
        <f t="shared" si="4295"/>
        <v>0</v>
      </c>
      <c r="DK485" s="523">
        <f t="shared" si="4296"/>
        <v>0</v>
      </c>
      <c r="DL485" s="524">
        <v>0.36319999999999997</v>
      </c>
      <c r="DM485" s="525">
        <f t="shared" si="4297"/>
        <v>0</v>
      </c>
      <c r="DN485" s="526">
        <f t="shared" si="4298"/>
        <v>0</v>
      </c>
      <c r="DO485" s="527"/>
      <c r="DP485" s="520">
        <v>6.0</v>
      </c>
      <c r="DQ485" s="521" t="s">
        <v>184</v>
      </c>
      <c r="DR485" s="522" t="s">
        <v>132</v>
      </c>
      <c r="DS485" s="522" t="s">
        <v>132</v>
      </c>
      <c r="DT485" s="523"/>
      <c r="DU485" s="523" t="str">
        <f t="shared" si="4299"/>
        <v/>
      </c>
      <c r="DV485" s="523">
        <f t="shared" si="4300"/>
        <v>0</v>
      </c>
      <c r="DW485" s="524"/>
      <c r="DX485" s="523">
        <f t="shared" si="4301"/>
        <v>0</v>
      </c>
      <c r="DY485" s="524"/>
      <c r="DZ485" s="523">
        <f>ADHB!EA485</f>
        <v>0</v>
      </c>
      <c r="EA485" s="523">
        <f t="shared" si="4302"/>
        <v>0</v>
      </c>
      <c r="EB485" s="523">
        <f t="shared" si="4303"/>
        <v>0</v>
      </c>
      <c r="EC485" s="524">
        <v>0.36319999999999997</v>
      </c>
      <c r="ED485" s="525">
        <f t="shared" si="4304"/>
        <v>0</v>
      </c>
      <c r="EE485" s="526">
        <f t="shared" si="4305"/>
        <v>0</v>
      </c>
      <c r="EF485" s="527"/>
      <c r="EG485" s="520">
        <v>6.0</v>
      </c>
      <c r="EH485" s="521" t="s">
        <v>184</v>
      </c>
      <c r="EI485" s="522" t="s">
        <v>132</v>
      </c>
      <c r="EJ485" s="522" t="s">
        <v>132</v>
      </c>
      <c r="EK485" s="523"/>
      <c r="EL485" s="523" t="str">
        <f t="shared" si="4306"/>
        <v/>
      </c>
      <c r="EM485" s="523">
        <f t="shared" si="4307"/>
        <v>0</v>
      </c>
      <c r="EN485" s="524"/>
      <c r="EO485" s="523">
        <f t="shared" si="4308"/>
        <v>0</v>
      </c>
      <c r="EP485" s="524"/>
      <c r="EQ485" s="523">
        <f>ADHB!ER485</f>
        <v>0</v>
      </c>
      <c r="ER485" s="523">
        <f t="shared" si="4309"/>
        <v>0</v>
      </c>
      <c r="ES485" s="523">
        <f t="shared" si="4310"/>
        <v>0</v>
      </c>
      <c r="ET485" s="524">
        <v>0.36319999999999997</v>
      </c>
      <c r="EU485" s="525">
        <f t="shared" si="4311"/>
        <v>0</v>
      </c>
      <c r="EV485" s="526">
        <f t="shared" si="4312"/>
        <v>0</v>
      </c>
      <c r="EW485" s="527"/>
      <c r="EX485" s="520">
        <v>6.0</v>
      </c>
      <c r="EY485" s="521" t="s">
        <v>184</v>
      </c>
      <c r="EZ485" s="522" t="s">
        <v>132</v>
      </c>
      <c r="FA485" s="522" t="s">
        <v>132</v>
      </c>
      <c r="FB485" s="523"/>
      <c r="FC485" s="523" t="str">
        <f t="shared" si="4313"/>
        <v/>
      </c>
      <c r="FD485" s="523">
        <f t="shared" si="4314"/>
        <v>0</v>
      </c>
      <c r="FE485" s="524"/>
      <c r="FF485" s="523">
        <f t="shared" si="4315"/>
        <v>0</v>
      </c>
      <c r="FG485" s="524"/>
      <c r="FH485" s="523">
        <f>ADHB!FI485</f>
        <v>0</v>
      </c>
      <c r="FI485" s="523">
        <f t="shared" si="4316"/>
        <v>0</v>
      </c>
      <c r="FJ485" s="523">
        <f t="shared" si="4317"/>
        <v>0</v>
      </c>
      <c r="FK485" s="524">
        <v>0.36319999999999997</v>
      </c>
      <c r="FL485" s="525">
        <f t="shared" si="4318"/>
        <v>0</v>
      </c>
      <c r="FM485" s="526">
        <f t="shared" si="4319"/>
        <v>0</v>
      </c>
      <c r="FN485" s="527"/>
      <c r="FO485" s="520">
        <v>6.0</v>
      </c>
      <c r="FP485" s="521" t="s">
        <v>184</v>
      </c>
      <c r="FQ485" s="522" t="s">
        <v>132</v>
      </c>
      <c r="FR485" s="522" t="s">
        <v>132</v>
      </c>
      <c r="FS485" s="523"/>
      <c r="FT485" s="523" t="str">
        <f t="shared" si="4320"/>
        <v/>
      </c>
      <c r="FU485" s="523">
        <f t="shared" si="4321"/>
        <v>0</v>
      </c>
      <c r="FV485" s="524"/>
      <c r="FW485" s="523">
        <f t="shared" si="4322"/>
        <v>0</v>
      </c>
      <c r="FX485" s="524"/>
      <c r="FY485" s="523">
        <f>ADHB!FZ485</f>
        <v>0</v>
      </c>
      <c r="FZ485" s="523">
        <f t="shared" si="4323"/>
        <v>0</v>
      </c>
      <c r="GA485" s="523">
        <f t="shared" si="4324"/>
        <v>0</v>
      </c>
      <c r="GB485" s="524">
        <v>0.36319999999999997</v>
      </c>
      <c r="GC485" s="525">
        <f t="shared" si="4325"/>
        <v>0</v>
      </c>
      <c r="GD485" s="526">
        <f t="shared" si="4326"/>
        <v>0</v>
      </c>
      <c r="GE485" s="527"/>
      <c r="GF485" s="520">
        <v>6.0</v>
      </c>
      <c r="GG485" s="521" t="s">
        <v>184</v>
      </c>
      <c r="GH485" s="522" t="s">
        <v>132</v>
      </c>
      <c r="GI485" s="522" t="s">
        <v>132</v>
      </c>
      <c r="GJ485" s="523"/>
      <c r="GK485" s="523" t="str">
        <f t="shared" si="4327"/>
        <v/>
      </c>
      <c r="GL485" s="523">
        <f t="shared" si="4328"/>
        <v>0</v>
      </c>
      <c r="GM485" s="524"/>
      <c r="GN485" s="523">
        <f t="shared" si="4329"/>
        <v>0</v>
      </c>
      <c r="GO485" s="524"/>
      <c r="GP485" s="523">
        <f>ADHB!GQ485</f>
        <v>0</v>
      </c>
      <c r="GQ485" s="523">
        <f t="shared" si="4330"/>
        <v>0</v>
      </c>
      <c r="GR485" s="523">
        <f t="shared" si="4331"/>
        <v>0</v>
      </c>
      <c r="GS485" s="524">
        <v>0.36319999999999997</v>
      </c>
      <c r="GT485" s="525">
        <f t="shared" si="4332"/>
        <v>0</v>
      </c>
      <c r="GU485" s="526">
        <f t="shared" si="4333"/>
        <v>0</v>
      </c>
      <c r="GV485" s="527"/>
      <c r="GW485" s="520">
        <v>6.0</v>
      </c>
      <c r="GX485" s="521" t="s">
        <v>184</v>
      </c>
      <c r="GY485" s="522" t="s">
        <v>132</v>
      </c>
      <c r="GZ485" s="522" t="s">
        <v>132</v>
      </c>
      <c r="HA485" s="523"/>
      <c r="HB485" s="523" t="str">
        <f t="shared" si="4334"/>
        <v/>
      </c>
      <c r="HC485" s="523">
        <f t="shared" si="4335"/>
        <v>0</v>
      </c>
      <c r="HD485" s="524"/>
      <c r="HE485" s="523">
        <f t="shared" si="4336"/>
        <v>0</v>
      </c>
      <c r="HF485" s="524"/>
      <c r="HG485" s="523">
        <f>ADHB!HH485</f>
        <v>0</v>
      </c>
      <c r="HH485" s="523">
        <f t="shared" si="4337"/>
        <v>0</v>
      </c>
      <c r="HI485" s="523">
        <f t="shared" si="4338"/>
        <v>0</v>
      </c>
      <c r="HJ485" s="524">
        <v>0.36319999999999997</v>
      </c>
      <c r="HK485" s="525">
        <f t="shared" si="4339"/>
        <v>0</v>
      </c>
      <c r="HL485" s="526">
        <f t="shared" si="4340"/>
        <v>0</v>
      </c>
      <c r="HM485" s="527"/>
      <c r="HN485" s="520">
        <v>6.0</v>
      </c>
      <c r="HO485" s="521" t="s">
        <v>184</v>
      </c>
      <c r="HP485" s="522" t="s">
        <v>132</v>
      </c>
      <c r="HQ485" s="522" t="s">
        <v>132</v>
      </c>
      <c r="HR485" s="523"/>
      <c r="HS485" s="523" t="str">
        <f t="shared" si="4341"/>
        <v/>
      </c>
      <c r="HT485" s="523">
        <f t="shared" si="4342"/>
        <v>0</v>
      </c>
      <c r="HU485" s="524"/>
      <c r="HV485" s="523">
        <f t="shared" si="4343"/>
        <v>0</v>
      </c>
      <c r="HW485" s="524"/>
      <c r="HX485" s="523">
        <f>ADHB!HY485</f>
        <v>0</v>
      </c>
      <c r="HY485" s="523">
        <f t="shared" si="4344"/>
        <v>0</v>
      </c>
      <c r="HZ485" s="523">
        <f t="shared" si="4345"/>
        <v>0</v>
      </c>
      <c r="IA485" s="524">
        <v>0.36319999999999997</v>
      </c>
      <c r="IB485" s="525">
        <f t="shared" si="4346"/>
        <v>0</v>
      </c>
      <c r="IC485" s="526">
        <f t="shared" si="4347"/>
        <v>0</v>
      </c>
      <c r="ID485" s="527"/>
      <c r="IE485" s="520">
        <v>6.0</v>
      </c>
      <c r="IF485" s="521" t="s">
        <v>184</v>
      </c>
      <c r="IG485" s="522" t="s">
        <v>132</v>
      </c>
      <c r="IH485" s="522" t="s">
        <v>132</v>
      </c>
      <c r="II485" s="523"/>
      <c r="IJ485" s="523" t="str">
        <f t="shared" si="4348"/>
        <v/>
      </c>
      <c r="IK485" s="523">
        <f t="shared" si="4349"/>
        <v>0</v>
      </c>
      <c r="IL485" s="524"/>
      <c r="IM485" s="523">
        <f t="shared" si="4350"/>
        <v>0</v>
      </c>
      <c r="IN485" s="524"/>
      <c r="IO485" s="523">
        <f>ADHB!IP485</f>
        <v>0</v>
      </c>
      <c r="IP485" s="523">
        <f t="shared" si="4351"/>
        <v>0</v>
      </c>
      <c r="IQ485" s="523">
        <f t="shared" si="4352"/>
        <v>0</v>
      </c>
      <c r="IR485" s="524">
        <v>0.36319999999999997</v>
      </c>
      <c r="IS485" s="525">
        <f t="shared" si="4353"/>
        <v>0</v>
      </c>
      <c r="IT485" s="526">
        <f t="shared" si="4354"/>
        <v>0</v>
      </c>
      <c r="IU485" s="527"/>
      <c r="IV485" s="520">
        <v>6.0</v>
      </c>
      <c r="IW485" s="521" t="s">
        <v>184</v>
      </c>
      <c r="IX485" s="522" t="s">
        <v>132</v>
      </c>
      <c r="IY485" s="522" t="s">
        <v>132</v>
      </c>
      <c r="IZ485" s="523"/>
      <c r="JA485" s="523" t="str">
        <f t="shared" si="4355"/>
        <v/>
      </c>
      <c r="JB485" s="523">
        <f t="shared" si="4356"/>
        <v>0</v>
      </c>
      <c r="JC485" s="524"/>
      <c r="JD485" s="523">
        <f t="shared" si="4357"/>
        <v>0</v>
      </c>
      <c r="JE485" s="524"/>
      <c r="JF485" s="523">
        <f>ADHB!JG485</f>
        <v>0</v>
      </c>
      <c r="JG485" s="523">
        <f t="shared" si="4358"/>
        <v>0</v>
      </c>
      <c r="JH485" s="523">
        <f t="shared" si="4359"/>
        <v>0</v>
      </c>
      <c r="JI485" s="524">
        <v>0.36319999999999997</v>
      </c>
      <c r="JJ485" s="525">
        <f t="shared" si="4360"/>
        <v>0</v>
      </c>
      <c r="JK485" s="526">
        <f t="shared" si="4361"/>
        <v>0</v>
      </c>
      <c r="JL485" s="527"/>
      <c r="JM485" s="520">
        <v>6.0</v>
      </c>
      <c r="JN485" s="521" t="s">
        <v>184</v>
      </c>
      <c r="JO485" s="522" t="s">
        <v>132</v>
      </c>
      <c r="JP485" s="522" t="s">
        <v>132</v>
      </c>
      <c r="JQ485" s="523"/>
      <c r="JR485" s="523" t="str">
        <f t="shared" si="4362"/>
        <v/>
      </c>
      <c r="JS485" s="523">
        <f t="shared" si="4363"/>
        <v>0</v>
      </c>
      <c r="JT485" s="524"/>
      <c r="JU485" s="523">
        <f t="shared" si="4364"/>
        <v>0</v>
      </c>
      <c r="JV485" s="524"/>
      <c r="JW485" s="523" t="str">
        <f>ADHB!LF485</f>
        <v/>
      </c>
      <c r="JX485" s="523">
        <f t="shared" si="4365"/>
        <v>0</v>
      </c>
      <c r="JY485" s="523">
        <f t="shared" si="4366"/>
        <v>0</v>
      </c>
      <c r="JZ485" s="524">
        <v>0.36319999999999997</v>
      </c>
      <c r="KA485" s="525">
        <f t="shared" si="4367"/>
        <v>0</v>
      </c>
      <c r="KB485" s="526">
        <f t="shared" si="4368"/>
        <v>0</v>
      </c>
      <c r="KC485" s="527"/>
      <c r="KD485" s="520">
        <v>6.0</v>
      </c>
      <c r="KE485" s="521" t="s">
        <v>184</v>
      </c>
      <c r="KF485" s="522" t="s">
        <v>132</v>
      </c>
      <c r="KG485" s="522" t="s">
        <v>132</v>
      </c>
      <c r="KH485" s="523"/>
      <c r="KI485" s="523" t="str">
        <f t="shared" si="4369"/>
        <v/>
      </c>
      <c r="KJ485" s="523">
        <f t="shared" si="4370"/>
        <v>0</v>
      </c>
      <c r="KK485" s="524"/>
      <c r="KL485" s="523">
        <f t="shared" si="4371"/>
        <v>0</v>
      </c>
      <c r="KM485" s="524"/>
      <c r="KN485" s="523" t="str">
        <f>ADHB!LW485</f>
        <v/>
      </c>
      <c r="KO485" s="523">
        <f t="shared" si="4372"/>
        <v>0</v>
      </c>
      <c r="KP485" s="523">
        <f t="shared" si="4373"/>
        <v>0</v>
      </c>
      <c r="KQ485" s="524">
        <v>0.36319999999999997</v>
      </c>
      <c r="KR485" s="525">
        <f t="shared" si="4374"/>
        <v>0</v>
      </c>
      <c r="KS485" s="526">
        <f t="shared" si="4375"/>
        <v>0</v>
      </c>
      <c r="KT485" s="527"/>
      <c r="KU485" s="528"/>
    </row>
    <row r="486" ht="15.75" customHeight="1">
      <c r="A486" s="520">
        <v>7.0</v>
      </c>
      <c r="B486" s="521" t="s">
        <v>185</v>
      </c>
      <c r="C486" s="522" t="s">
        <v>132</v>
      </c>
      <c r="D486" s="522" t="s">
        <v>132</v>
      </c>
      <c r="E486" s="523"/>
      <c r="F486" s="523"/>
      <c r="G486" s="523">
        <f t="shared" si="4251"/>
        <v>0</v>
      </c>
      <c r="H486" s="524"/>
      <c r="I486" s="523">
        <f t="shared" si="4252"/>
        <v>0</v>
      </c>
      <c r="J486" s="524"/>
      <c r="K486" s="523">
        <f>ADHB!L486</f>
        <v>0</v>
      </c>
      <c r="L486" s="523">
        <f t="shared" si="4253"/>
        <v>0</v>
      </c>
      <c r="M486" s="523">
        <f t="shared" si="4254"/>
        <v>0</v>
      </c>
      <c r="N486" s="524">
        <v>0.36319999999999997</v>
      </c>
      <c r="O486" s="525">
        <f t="shared" si="4255"/>
        <v>0</v>
      </c>
      <c r="P486" s="526">
        <f t="shared" si="4256"/>
        <v>0</v>
      </c>
      <c r="Q486" s="527"/>
      <c r="R486" s="520">
        <v>7.0</v>
      </c>
      <c r="S486" s="521" t="s">
        <v>185</v>
      </c>
      <c r="T486" s="522" t="s">
        <v>132</v>
      </c>
      <c r="U486" s="522" t="s">
        <v>132</v>
      </c>
      <c r="V486" s="523"/>
      <c r="W486" s="523" t="str">
        <f t="shared" si="4257"/>
        <v/>
      </c>
      <c r="X486" s="523">
        <f t="shared" si="4258"/>
        <v>0</v>
      </c>
      <c r="Y486" s="524"/>
      <c r="Z486" s="523">
        <f t="shared" si="4259"/>
        <v>0</v>
      </c>
      <c r="AA486" s="524"/>
      <c r="AB486" s="523">
        <f>ADHB!AC486</f>
        <v>0</v>
      </c>
      <c r="AC486" s="523">
        <f t="shared" si="4260"/>
        <v>0</v>
      </c>
      <c r="AD486" s="523">
        <f t="shared" si="4261"/>
        <v>0</v>
      </c>
      <c r="AE486" s="524">
        <v>0.36319999999999997</v>
      </c>
      <c r="AF486" s="525">
        <f t="shared" si="4262"/>
        <v>0</v>
      </c>
      <c r="AG486" s="526">
        <f t="shared" si="4263"/>
        <v>0</v>
      </c>
      <c r="AH486" s="527"/>
      <c r="AI486" s="520">
        <v>7.0</v>
      </c>
      <c r="AJ486" s="521" t="s">
        <v>185</v>
      </c>
      <c r="AK486" s="522" t="s">
        <v>132</v>
      </c>
      <c r="AL486" s="522" t="s">
        <v>132</v>
      </c>
      <c r="AM486" s="523"/>
      <c r="AN486" s="523" t="str">
        <f t="shared" si="4264"/>
        <v/>
      </c>
      <c r="AO486" s="523">
        <f t="shared" si="4265"/>
        <v>0</v>
      </c>
      <c r="AP486" s="524"/>
      <c r="AQ486" s="523">
        <f t="shared" si="4266"/>
        <v>0</v>
      </c>
      <c r="AR486" s="524"/>
      <c r="AS486" s="523">
        <f>ADHB!AT486</f>
        <v>0</v>
      </c>
      <c r="AT486" s="523">
        <f t="shared" si="4267"/>
        <v>0</v>
      </c>
      <c r="AU486" s="523">
        <f t="shared" si="4268"/>
        <v>0</v>
      </c>
      <c r="AV486" s="524">
        <v>0.36319999999999997</v>
      </c>
      <c r="AW486" s="525">
        <f t="shared" si="4269"/>
        <v>0</v>
      </c>
      <c r="AX486" s="526">
        <f t="shared" si="4270"/>
        <v>0</v>
      </c>
      <c r="AY486" s="527"/>
      <c r="AZ486" s="520">
        <v>7.0</v>
      </c>
      <c r="BA486" s="521" t="s">
        <v>185</v>
      </c>
      <c r="BB486" s="522" t="s">
        <v>132</v>
      </c>
      <c r="BC486" s="522" t="s">
        <v>132</v>
      </c>
      <c r="BD486" s="523"/>
      <c r="BE486" s="523" t="str">
        <f t="shared" si="4271"/>
        <v/>
      </c>
      <c r="BF486" s="523">
        <f t="shared" si="4272"/>
        <v>0</v>
      </c>
      <c r="BG486" s="524"/>
      <c r="BH486" s="523">
        <f t="shared" si="4273"/>
        <v>0</v>
      </c>
      <c r="BI486" s="524"/>
      <c r="BJ486" s="523">
        <f>ADHB!BK486</f>
        <v>0</v>
      </c>
      <c r="BK486" s="523">
        <f t="shared" si="4274"/>
        <v>0</v>
      </c>
      <c r="BL486" s="523">
        <f t="shared" si="4275"/>
        <v>0</v>
      </c>
      <c r="BM486" s="524">
        <v>0.36319999999999997</v>
      </c>
      <c r="BN486" s="525">
        <f t="shared" si="4276"/>
        <v>0</v>
      </c>
      <c r="BO486" s="526">
        <f t="shared" si="4277"/>
        <v>0</v>
      </c>
      <c r="BP486" s="527"/>
      <c r="BQ486" s="520">
        <v>7.0</v>
      </c>
      <c r="BR486" s="521" t="s">
        <v>185</v>
      </c>
      <c r="BS486" s="522" t="s">
        <v>132</v>
      </c>
      <c r="BT486" s="522" t="s">
        <v>132</v>
      </c>
      <c r="BU486" s="523"/>
      <c r="BV486" s="523" t="str">
        <f t="shared" si="4278"/>
        <v/>
      </c>
      <c r="BW486" s="523">
        <f t="shared" si="4279"/>
        <v>0</v>
      </c>
      <c r="BX486" s="524"/>
      <c r="BY486" s="523">
        <f t="shared" si="4280"/>
        <v>0</v>
      </c>
      <c r="BZ486" s="524"/>
      <c r="CA486" s="523">
        <f>ADHB!CB486</f>
        <v>0</v>
      </c>
      <c r="CB486" s="523">
        <f t="shared" si="4281"/>
        <v>0</v>
      </c>
      <c r="CC486" s="523">
        <f t="shared" si="4282"/>
        <v>0</v>
      </c>
      <c r="CD486" s="524">
        <v>0.36319999999999997</v>
      </c>
      <c r="CE486" s="525">
        <f t="shared" si="4283"/>
        <v>0</v>
      </c>
      <c r="CF486" s="526">
        <f t="shared" si="4284"/>
        <v>0</v>
      </c>
      <c r="CG486" s="527"/>
      <c r="CH486" s="520">
        <v>7.0</v>
      </c>
      <c r="CI486" s="521" t="s">
        <v>185</v>
      </c>
      <c r="CJ486" s="522" t="s">
        <v>132</v>
      </c>
      <c r="CK486" s="522" t="s">
        <v>132</v>
      </c>
      <c r="CL486" s="523"/>
      <c r="CM486" s="523" t="str">
        <f t="shared" si="4285"/>
        <v/>
      </c>
      <c r="CN486" s="523">
        <f t="shared" si="4286"/>
        <v>0</v>
      </c>
      <c r="CO486" s="524"/>
      <c r="CP486" s="523">
        <f t="shared" si="4287"/>
        <v>0</v>
      </c>
      <c r="CQ486" s="524"/>
      <c r="CR486" s="523">
        <f>ADHB!CS486</f>
        <v>0</v>
      </c>
      <c r="CS486" s="523">
        <f t="shared" si="4288"/>
        <v>0</v>
      </c>
      <c r="CT486" s="523">
        <f t="shared" si="4289"/>
        <v>0</v>
      </c>
      <c r="CU486" s="524">
        <v>0.36319999999999997</v>
      </c>
      <c r="CV486" s="525">
        <f t="shared" si="4290"/>
        <v>0</v>
      </c>
      <c r="CW486" s="526">
        <f t="shared" si="4291"/>
        <v>0</v>
      </c>
      <c r="CX486" s="527"/>
      <c r="CY486" s="520">
        <v>7.0</v>
      </c>
      <c r="CZ486" s="521" t="s">
        <v>185</v>
      </c>
      <c r="DA486" s="522" t="s">
        <v>132</v>
      </c>
      <c r="DB486" s="522" t="s">
        <v>132</v>
      </c>
      <c r="DC486" s="523"/>
      <c r="DD486" s="523" t="str">
        <f t="shared" si="4292"/>
        <v/>
      </c>
      <c r="DE486" s="523">
        <f t="shared" si="4293"/>
        <v>0</v>
      </c>
      <c r="DF486" s="524"/>
      <c r="DG486" s="523">
        <f t="shared" si="4294"/>
        <v>0</v>
      </c>
      <c r="DH486" s="524"/>
      <c r="DI486" s="523">
        <f>ADHB!DJ486</f>
        <v>0</v>
      </c>
      <c r="DJ486" s="523">
        <f t="shared" si="4295"/>
        <v>0</v>
      </c>
      <c r="DK486" s="523">
        <f t="shared" si="4296"/>
        <v>0</v>
      </c>
      <c r="DL486" s="524">
        <v>0.36319999999999997</v>
      </c>
      <c r="DM486" s="525">
        <f t="shared" si="4297"/>
        <v>0</v>
      </c>
      <c r="DN486" s="526">
        <f t="shared" si="4298"/>
        <v>0</v>
      </c>
      <c r="DO486" s="527"/>
      <c r="DP486" s="520">
        <v>7.0</v>
      </c>
      <c r="DQ486" s="521" t="s">
        <v>185</v>
      </c>
      <c r="DR486" s="522" t="s">
        <v>132</v>
      </c>
      <c r="DS486" s="522" t="s">
        <v>132</v>
      </c>
      <c r="DT486" s="523"/>
      <c r="DU486" s="523" t="str">
        <f t="shared" si="4299"/>
        <v/>
      </c>
      <c r="DV486" s="523">
        <f t="shared" si="4300"/>
        <v>0</v>
      </c>
      <c r="DW486" s="524"/>
      <c r="DX486" s="523">
        <f t="shared" si="4301"/>
        <v>0</v>
      </c>
      <c r="DY486" s="524"/>
      <c r="DZ486" s="523">
        <f>ADHB!EA486</f>
        <v>0</v>
      </c>
      <c r="EA486" s="523">
        <f t="shared" si="4302"/>
        <v>0</v>
      </c>
      <c r="EB486" s="523">
        <f t="shared" si="4303"/>
        <v>0</v>
      </c>
      <c r="EC486" s="524">
        <v>0.36319999999999997</v>
      </c>
      <c r="ED486" s="525">
        <f t="shared" si="4304"/>
        <v>0</v>
      </c>
      <c r="EE486" s="526">
        <f t="shared" si="4305"/>
        <v>0</v>
      </c>
      <c r="EF486" s="527"/>
      <c r="EG486" s="520">
        <v>7.0</v>
      </c>
      <c r="EH486" s="521" t="s">
        <v>185</v>
      </c>
      <c r="EI486" s="522" t="s">
        <v>132</v>
      </c>
      <c r="EJ486" s="522" t="s">
        <v>132</v>
      </c>
      <c r="EK486" s="523"/>
      <c r="EL486" s="523" t="str">
        <f t="shared" si="4306"/>
        <v/>
      </c>
      <c r="EM486" s="523">
        <f t="shared" si="4307"/>
        <v>0</v>
      </c>
      <c r="EN486" s="524"/>
      <c r="EO486" s="523">
        <f t="shared" si="4308"/>
        <v>0</v>
      </c>
      <c r="EP486" s="524"/>
      <c r="EQ486" s="523">
        <f>ADHB!ER486</f>
        <v>0</v>
      </c>
      <c r="ER486" s="523">
        <f t="shared" si="4309"/>
        <v>0</v>
      </c>
      <c r="ES486" s="523">
        <f t="shared" si="4310"/>
        <v>0</v>
      </c>
      <c r="ET486" s="524">
        <v>0.36319999999999997</v>
      </c>
      <c r="EU486" s="525">
        <f t="shared" si="4311"/>
        <v>0</v>
      </c>
      <c r="EV486" s="526">
        <f t="shared" si="4312"/>
        <v>0</v>
      </c>
      <c r="EW486" s="527"/>
      <c r="EX486" s="520">
        <v>7.0</v>
      </c>
      <c r="EY486" s="521" t="s">
        <v>185</v>
      </c>
      <c r="EZ486" s="522" t="s">
        <v>132</v>
      </c>
      <c r="FA486" s="522" t="s">
        <v>132</v>
      </c>
      <c r="FB486" s="523"/>
      <c r="FC486" s="523" t="str">
        <f t="shared" si="4313"/>
        <v/>
      </c>
      <c r="FD486" s="523">
        <f t="shared" si="4314"/>
        <v>0</v>
      </c>
      <c r="FE486" s="524"/>
      <c r="FF486" s="523">
        <f t="shared" si="4315"/>
        <v>0</v>
      </c>
      <c r="FG486" s="524"/>
      <c r="FH486" s="523">
        <f>ADHB!FI486</f>
        <v>0</v>
      </c>
      <c r="FI486" s="523">
        <f t="shared" si="4316"/>
        <v>0</v>
      </c>
      <c r="FJ486" s="523">
        <f t="shared" si="4317"/>
        <v>0</v>
      </c>
      <c r="FK486" s="524">
        <v>0.36319999999999997</v>
      </c>
      <c r="FL486" s="525">
        <f t="shared" si="4318"/>
        <v>0</v>
      </c>
      <c r="FM486" s="526">
        <f t="shared" si="4319"/>
        <v>0</v>
      </c>
      <c r="FN486" s="527"/>
      <c r="FO486" s="520">
        <v>7.0</v>
      </c>
      <c r="FP486" s="521" t="s">
        <v>185</v>
      </c>
      <c r="FQ486" s="522" t="s">
        <v>132</v>
      </c>
      <c r="FR486" s="522" t="s">
        <v>132</v>
      </c>
      <c r="FS486" s="523"/>
      <c r="FT486" s="523" t="str">
        <f t="shared" si="4320"/>
        <v/>
      </c>
      <c r="FU486" s="523">
        <f t="shared" si="4321"/>
        <v>0</v>
      </c>
      <c r="FV486" s="524"/>
      <c r="FW486" s="523">
        <f t="shared" si="4322"/>
        <v>0</v>
      </c>
      <c r="FX486" s="524"/>
      <c r="FY486" s="523">
        <f>ADHB!FZ486</f>
        <v>0</v>
      </c>
      <c r="FZ486" s="523">
        <f t="shared" si="4323"/>
        <v>0</v>
      </c>
      <c r="GA486" s="523">
        <f t="shared" si="4324"/>
        <v>0</v>
      </c>
      <c r="GB486" s="524">
        <v>0.36319999999999997</v>
      </c>
      <c r="GC486" s="525">
        <f t="shared" si="4325"/>
        <v>0</v>
      </c>
      <c r="GD486" s="526">
        <f t="shared" si="4326"/>
        <v>0</v>
      </c>
      <c r="GE486" s="527"/>
      <c r="GF486" s="520">
        <v>7.0</v>
      </c>
      <c r="GG486" s="521" t="s">
        <v>185</v>
      </c>
      <c r="GH486" s="522" t="s">
        <v>132</v>
      </c>
      <c r="GI486" s="522" t="s">
        <v>132</v>
      </c>
      <c r="GJ486" s="523"/>
      <c r="GK486" s="523" t="str">
        <f t="shared" si="4327"/>
        <v/>
      </c>
      <c r="GL486" s="523">
        <f t="shared" si="4328"/>
        <v>0</v>
      </c>
      <c r="GM486" s="524"/>
      <c r="GN486" s="523">
        <f t="shared" si="4329"/>
        <v>0</v>
      </c>
      <c r="GO486" s="524"/>
      <c r="GP486" s="523">
        <f>ADHB!GQ486</f>
        <v>0</v>
      </c>
      <c r="GQ486" s="523">
        <f t="shared" si="4330"/>
        <v>0</v>
      </c>
      <c r="GR486" s="523">
        <f t="shared" si="4331"/>
        <v>0</v>
      </c>
      <c r="GS486" s="524">
        <v>0.36319999999999997</v>
      </c>
      <c r="GT486" s="525">
        <f t="shared" si="4332"/>
        <v>0</v>
      </c>
      <c r="GU486" s="526">
        <f t="shared" si="4333"/>
        <v>0</v>
      </c>
      <c r="GV486" s="527"/>
      <c r="GW486" s="520">
        <v>7.0</v>
      </c>
      <c r="GX486" s="521" t="s">
        <v>185</v>
      </c>
      <c r="GY486" s="522" t="s">
        <v>132</v>
      </c>
      <c r="GZ486" s="522" t="s">
        <v>132</v>
      </c>
      <c r="HA486" s="523"/>
      <c r="HB486" s="523" t="str">
        <f t="shared" si="4334"/>
        <v/>
      </c>
      <c r="HC486" s="523">
        <f t="shared" si="4335"/>
        <v>0</v>
      </c>
      <c r="HD486" s="524"/>
      <c r="HE486" s="523">
        <f t="shared" si="4336"/>
        <v>0</v>
      </c>
      <c r="HF486" s="524"/>
      <c r="HG486" s="523">
        <f>ADHB!HH486</f>
        <v>0</v>
      </c>
      <c r="HH486" s="523">
        <f t="shared" si="4337"/>
        <v>0</v>
      </c>
      <c r="HI486" s="523">
        <f t="shared" si="4338"/>
        <v>0</v>
      </c>
      <c r="HJ486" s="524">
        <v>0.36319999999999997</v>
      </c>
      <c r="HK486" s="525">
        <f t="shared" si="4339"/>
        <v>0</v>
      </c>
      <c r="HL486" s="526">
        <f t="shared" si="4340"/>
        <v>0</v>
      </c>
      <c r="HM486" s="527"/>
      <c r="HN486" s="520">
        <v>7.0</v>
      </c>
      <c r="HO486" s="521" t="s">
        <v>185</v>
      </c>
      <c r="HP486" s="522" t="s">
        <v>132</v>
      </c>
      <c r="HQ486" s="522" t="s">
        <v>132</v>
      </c>
      <c r="HR486" s="523"/>
      <c r="HS486" s="523" t="str">
        <f t="shared" si="4341"/>
        <v/>
      </c>
      <c r="HT486" s="523">
        <f t="shared" si="4342"/>
        <v>0</v>
      </c>
      <c r="HU486" s="524"/>
      <c r="HV486" s="523">
        <f t="shared" si="4343"/>
        <v>0</v>
      </c>
      <c r="HW486" s="524"/>
      <c r="HX486" s="523">
        <f>ADHB!HY486</f>
        <v>0</v>
      </c>
      <c r="HY486" s="523">
        <f t="shared" si="4344"/>
        <v>0</v>
      </c>
      <c r="HZ486" s="523">
        <f t="shared" si="4345"/>
        <v>0</v>
      </c>
      <c r="IA486" s="524">
        <v>0.36319999999999997</v>
      </c>
      <c r="IB486" s="525">
        <f t="shared" si="4346"/>
        <v>0</v>
      </c>
      <c r="IC486" s="526">
        <f t="shared" si="4347"/>
        <v>0</v>
      </c>
      <c r="ID486" s="527"/>
      <c r="IE486" s="520">
        <v>7.0</v>
      </c>
      <c r="IF486" s="521" t="s">
        <v>185</v>
      </c>
      <c r="IG486" s="522" t="s">
        <v>132</v>
      </c>
      <c r="IH486" s="522" t="s">
        <v>132</v>
      </c>
      <c r="II486" s="523"/>
      <c r="IJ486" s="523" t="str">
        <f t="shared" si="4348"/>
        <v/>
      </c>
      <c r="IK486" s="523">
        <f t="shared" si="4349"/>
        <v>0</v>
      </c>
      <c r="IL486" s="524"/>
      <c r="IM486" s="523">
        <f t="shared" si="4350"/>
        <v>0</v>
      </c>
      <c r="IN486" s="524"/>
      <c r="IO486" s="523">
        <f>ADHB!IP486</f>
        <v>0</v>
      </c>
      <c r="IP486" s="523">
        <f t="shared" si="4351"/>
        <v>0</v>
      </c>
      <c r="IQ486" s="523">
        <f t="shared" si="4352"/>
        <v>0</v>
      </c>
      <c r="IR486" s="524">
        <v>0.36319999999999997</v>
      </c>
      <c r="IS486" s="525">
        <f t="shared" si="4353"/>
        <v>0</v>
      </c>
      <c r="IT486" s="526">
        <f t="shared" si="4354"/>
        <v>0</v>
      </c>
      <c r="IU486" s="527"/>
      <c r="IV486" s="520">
        <v>7.0</v>
      </c>
      <c r="IW486" s="521" t="s">
        <v>185</v>
      </c>
      <c r="IX486" s="522" t="s">
        <v>132</v>
      </c>
      <c r="IY486" s="522" t="s">
        <v>132</v>
      </c>
      <c r="IZ486" s="523"/>
      <c r="JA486" s="523" t="str">
        <f t="shared" si="4355"/>
        <v/>
      </c>
      <c r="JB486" s="523">
        <f t="shared" si="4356"/>
        <v>0</v>
      </c>
      <c r="JC486" s="524"/>
      <c r="JD486" s="523">
        <f t="shared" si="4357"/>
        <v>0</v>
      </c>
      <c r="JE486" s="524"/>
      <c r="JF486" s="523">
        <f>ADHB!JG486</f>
        <v>0</v>
      </c>
      <c r="JG486" s="523">
        <f t="shared" si="4358"/>
        <v>0</v>
      </c>
      <c r="JH486" s="523">
        <f t="shared" si="4359"/>
        <v>0</v>
      </c>
      <c r="JI486" s="524">
        <v>0.36319999999999997</v>
      </c>
      <c r="JJ486" s="525">
        <f t="shared" si="4360"/>
        <v>0</v>
      </c>
      <c r="JK486" s="526">
        <f t="shared" si="4361"/>
        <v>0</v>
      </c>
      <c r="JL486" s="527"/>
      <c r="JM486" s="520">
        <v>7.0</v>
      </c>
      <c r="JN486" s="521" t="s">
        <v>185</v>
      </c>
      <c r="JO486" s="522" t="s">
        <v>132</v>
      </c>
      <c r="JP486" s="522" t="s">
        <v>132</v>
      </c>
      <c r="JQ486" s="523"/>
      <c r="JR486" s="523" t="str">
        <f t="shared" si="4362"/>
        <v/>
      </c>
      <c r="JS486" s="523">
        <f t="shared" si="4363"/>
        <v>0</v>
      </c>
      <c r="JT486" s="524"/>
      <c r="JU486" s="523">
        <f t="shared" si="4364"/>
        <v>0</v>
      </c>
      <c r="JV486" s="524"/>
      <c r="JW486" s="523" t="str">
        <f>ADHB!LF486</f>
        <v/>
      </c>
      <c r="JX486" s="523">
        <f t="shared" si="4365"/>
        <v>0</v>
      </c>
      <c r="JY486" s="523">
        <f t="shared" si="4366"/>
        <v>0</v>
      </c>
      <c r="JZ486" s="524">
        <v>0.36319999999999997</v>
      </c>
      <c r="KA486" s="525">
        <f t="shared" si="4367"/>
        <v>0</v>
      </c>
      <c r="KB486" s="526">
        <f t="shared" si="4368"/>
        <v>0</v>
      </c>
      <c r="KC486" s="527"/>
      <c r="KD486" s="520">
        <v>7.0</v>
      </c>
      <c r="KE486" s="521" t="s">
        <v>185</v>
      </c>
      <c r="KF486" s="522" t="s">
        <v>132</v>
      </c>
      <c r="KG486" s="522" t="s">
        <v>132</v>
      </c>
      <c r="KH486" s="523"/>
      <c r="KI486" s="523" t="str">
        <f t="shared" si="4369"/>
        <v/>
      </c>
      <c r="KJ486" s="523">
        <f t="shared" si="4370"/>
        <v>0</v>
      </c>
      <c r="KK486" s="524"/>
      <c r="KL486" s="523">
        <f t="shared" si="4371"/>
        <v>0</v>
      </c>
      <c r="KM486" s="524"/>
      <c r="KN486" s="523" t="str">
        <f>ADHB!LW486</f>
        <v/>
      </c>
      <c r="KO486" s="523">
        <f t="shared" si="4372"/>
        <v>0</v>
      </c>
      <c r="KP486" s="523">
        <f t="shared" si="4373"/>
        <v>0</v>
      </c>
      <c r="KQ486" s="524">
        <v>0.36319999999999997</v>
      </c>
      <c r="KR486" s="525">
        <f t="shared" si="4374"/>
        <v>0</v>
      </c>
      <c r="KS486" s="526">
        <f t="shared" si="4375"/>
        <v>0</v>
      </c>
      <c r="KT486" s="527"/>
      <c r="KU486" s="528"/>
    </row>
    <row r="487" ht="15.75" customHeight="1">
      <c r="A487" s="520">
        <v>8.0</v>
      </c>
      <c r="B487" s="521" t="s">
        <v>186</v>
      </c>
      <c r="C487" s="522" t="s">
        <v>132</v>
      </c>
      <c r="D487" s="522" t="s">
        <v>132</v>
      </c>
      <c r="E487" s="523"/>
      <c r="F487" s="523"/>
      <c r="G487" s="523">
        <f t="shared" si="4251"/>
        <v>0</v>
      </c>
      <c r="H487" s="524"/>
      <c r="I487" s="523">
        <f t="shared" si="4252"/>
        <v>0</v>
      </c>
      <c r="J487" s="524"/>
      <c r="K487" s="523">
        <f>ADHB!L487</f>
        <v>0</v>
      </c>
      <c r="L487" s="523">
        <f t="shared" si="4253"/>
        <v>0</v>
      </c>
      <c r="M487" s="523">
        <f t="shared" si="4254"/>
        <v>0</v>
      </c>
      <c r="N487" s="524">
        <v>0.36319999999999997</v>
      </c>
      <c r="O487" s="525">
        <f t="shared" si="4255"/>
        <v>0</v>
      </c>
      <c r="P487" s="526">
        <f t="shared" si="4256"/>
        <v>0</v>
      </c>
      <c r="Q487" s="527"/>
      <c r="R487" s="520">
        <v>8.0</v>
      </c>
      <c r="S487" s="521" t="s">
        <v>186</v>
      </c>
      <c r="T487" s="522" t="s">
        <v>132</v>
      </c>
      <c r="U487" s="522" t="s">
        <v>132</v>
      </c>
      <c r="V487" s="523"/>
      <c r="W487" s="523" t="str">
        <f t="shared" si="4257"/>
        <v/>
      </c>
      <c r="X487" s="523">
        <f t="shared" si="4258"/>
        <v>0</v>
      </c>
      <c r="Y487" s="524"/>
      <c r="Z487" s="523">
        <f t="shared" si="4259"/>
        <v>0</v>
      </c>
      <c r="AA487" s="524"/>
      <c r="AB487" s="523">
        <f>ADHB!AC487</f>
        <v>0</v>
      </c>
      <c r="AC487" s="523">
        <f t="shared" si="4260"/>
        <v>0</v>
      </c>
      <c r="AD487" s="523">
        <f t="shared" si="4261"/>
        <v>0</v>
      </c>
      <c r="AE487" s="524">
        <v>0.36319999999999997</v>
      </c>
      <c r="AF487" s="525">
        <f t="shared" si="4262"/>
        <v>0</v>
      </c>
      <c r="AG487" s="526">
        <f t="shared" si="4263"/>
        <v>0</v>
      </c>
      <c r="AH487" s="527"/>
      <c r="AI487" s="520">
        <v>8.0</v>
      </c>
      <c r="AJ487" s="521" t="s">
        <v>186</v>
      </c>
      <c r="AK487" s="522" t="s">
        <v>132</v>
      </c>
      <c r="AL487" s="522" t="s">
        <v>132</v>
      </c>
      <c r="AM487" s="523"/>
      <c r="AN487" s="523" t="str">
        <f t="shared" si="4264"/>
        <v/>
      </c>
      <c r="AO487" s="523">
        <f t="shared" si="4265"/>
        <v>0</v>
      </c>
      <c r="AP487" s="524"/>
      <c r="AQ487" s="523">
        <f t="shared" si="4266"/>
        <v>0</v>
      </c>
      <c r="AR487" s="524"/>
      <c r="AS487" s="523">
        <f>ADHB!AT487</f>
        <v>0</v>
      </c>
      <c r="AT487" s="523">
        <f t="shared" si="4267"/>
        <v>0</v>
      </c>
      <c r="AU487" s="523">
        <f t="shared" si="4268"/>
        <v>0</v>
      </c>
      <c r="AV487" s="524">
        <v>0.36319999999999997</v>
      </c>
      <c r="AW487" s="525">
        <f t="shared" si="4269"/>
        <v>0</v>
      </c>
      <c r="AX487" s="526">
        <f t="shared" si="4270"/>
        <v>0</v>
      </c>
      <c r="AY487" s="527"/>
      <c r="AZ487" s="520">
        <v>8.0</v>
      </c>
      <c r="BA487" s="521" t="s">
        <v>186</v>
      </c>
      <c r="BB487" s="522" t="s">
        <v>132</v>
      </c>
      <c r="BC487" s="522" t="s">
        <v>132</v>
      </c>
      <c r="BD487" s="523"/>
      <c r="BE487" s="523" t="str">
        <f t="shared" si="4271"/>
        <v/>
      </c>
      <c r="BF487" s="523">
        <f t="shared" si="4272"/>
        <v>0</v>
      </c>
      <c r="BG487" s="524"/>
      <c r="BH487" s="523">
        <f t="shared" si="4273"/>
        <v>0</v>
      </c>
      <c r="BI487" s="524"/>
      <c r="BJ487" s="523">
        <f>ADHB!BK487</f>
        <v>0</v>
      </c>
      <c r="BK487" s="523">
        <f t="shared" si="4274"/>
        <v>0</v>
      </c>
      <c r="BL487" s="523">
        <f t="shared" si="4275"/>
        <v>0</v>
      </c>
      <c r="BM487" s="524">
        <v>0.36319999999999997</v>
      </c>
      <c r="BN487" s="525">
        <f t="shared" si="4276"/>
        <v>0</v>
      </c>
      <c r="BO487" s="526">
        <f t="shared" si="4277"/>
        <v>0</v>
      </c>
      <c r="BP487" s="527"/>
      <c r="BQ487" s="520">
        <v>8.0</v>
      </c>
      <c r="BR487" s="521" t="s">
        <v>186</v>
      </c>
      <c r="BS487" s="522" t="s">
        <v>132</v>
      </c>
      <c r="BT487" s="522" t="s">
        <v>132</v>
      </c>
      <c r="BU487" s="523"/>
      <c r="BV487" s="523" t="str">
        <f t="shared" si="4278"/>
        <v/>
      </c>
      <c r="BW487" s="523">
        <f t="shared" si="4279"/>
        <v>0</v>
      </c>
      <c r="BX487" s="524"/>
      <c r="BY487" s="523">
        <f t="shared" si="4280"/>
        <v>0</v>
      </c>
      <c r="BZ487" s="524"/>
      <c r="CA487" s="523">
        <f>ADHB!CB487</f>
        <v>0</v>
      </c>
      <c r="CB487" s="523">
        <f t="shared" si="4281"/>
        <v>0</v>
      </c>
      <c r="CC487" s="523">
        <f t="shared" si="4282"/>
        <v>0</v>
      </c>
      <c r="CD487" s="524">
        <v>0.36319999999999997</v>
      </c>
      <c r="CE487" s="525">
        <f t="shared" si="4283"/>
        <v>0</v>
      </c>
      <c r="CF487" s="526">
        <f t="shared" si="4284"/>
        <v>0</v>
      </c>
      <c r="CG487" s="527"/>
      <c r="CH487" s="520">
        <v>8.0</v>
      </c>
      <c r="CI487" s="521" t="s">
        <v>186</v>
      </c>
      <c r="CJ487" s="522" t="s">
        <v>132</v>
      </c>
      <c r="CK487" s="522" t="s">
        <v>132</v>
      </c>
      <c r="CL487" s="523"/>
      <c r="CM487" s="523" t="str">
        <f t="shared" si="4285"/>
        <v/>
      </c>
      <c r="CN487" s="523">
        <f t="shared" si="4286"/>
        <v>0</v>
      </c>
      <c r="CO487" s="524"/>
      <c r="CP487" s="523">
        <f t="shared" si="4287"/>
        <v>0</v>
      </c>
      <c r="CQ487" s="524"/>
      <c r="CR487" s="523">
        <f>ADHB!CS487</f>
        <v>0</v>
      </c>
      <c r="CS487" s="523">
        <f t="shared" si="4288"/>
        <v>0</v>
      </c>
      <c r="CT487" s="523">
        <f t="shared" si="4289"/>
        <v>0</v>
      </c>
      <c r="CU487" s="524">
        <v>0.36319999999999997</v>
      </c>
      <c r="CV487" s="525">
        <f t="shared" si="4290"/>
        <v>0</v>
      </c>
      <c r="CW487" s="526">
        <f t="shared" si="4291"/>
        <v>0</v>
      </c>
      <c r="CX487" s="527"/>
      <c r="CY487" s="520">
        <v>8.0</v>
      </c>
      <c r="CZ487" s="521" t="s">
        <v>186</v>
      </c>
      <c r="DA487" s="522" t="s">
        <v>132</v>
      </c>
      <c r="DB487" s="522" t="s">
        <v>132</v>
      </c>
      <c r="DC487" s="523"/>
      <c r="DD487" s="523" t="str">
        <f t="shared" si="4292"/>
        <v/>
      </c>
      <c r="DE487" s="523">
        <f t="shared" si="4293"/>
        <v>0</v>
      </c>
      <c r="DF487" s="524"/>
      <c r="DG487" s="523">
        <f t="shared" si="4294"/>
        <v>0</v>
      </c>
      <c r="DH487" s="524"/>
      <c r="DI487" s="523">
        <f>ADHB!DJ487</f>
        <v>0</v>
      </c>
      <c r="DJ487" s="523">
        <f t="shared" si="4295"/>
        <v>0</v>
      </c>
      <c r="DK487" s="523">
        <f t="shared" si="4296"/>
        <v>0</v>
      </c>
      <c r="DL487" s="524">
        <v>0.36319999999999997</v>
      </c>
      <c r="DM487" s="525">
        <f t="shared" si="4297"/>
        <v>0</v>
      </c>
      <c r="DN487" s="526">
        <f t="shared" si="4298"/>
        <v>0</v>
      </c>
      <c r="DO487" s="527"/>
      <c r="DP487" s="520">
        <v>8.0</v>
      </c>
      <c r="DQ487" s="521" t="s">
        <v>186</v>
      </c>
      <c r="DR487" s="522" t="s">
        <v>132</v>
      </c>
      <c r="DS487" s="522" t="s">
        <v>132</v>
      </c>
      <c r="DT487" s="523"/>
      <c r="DU487" s="523" t="str">
        <f t="shared" si="4299"/>
        <v/>
      </c>
      <c r="DV487" s="523">
        <f t="shared" si="4300"/>
        <v>0</v>
      </c>
      <c r="DW487" s="524"/>
      <c r="DX487" s="523">
        <f t="shared" si="4301"/>
        <v>0</v>
      </c>
      <c r="DY487" s="524"/>
      <c r="DZ487" s="523">
        <f>ADHB!EA487</f>
        <v>0</v>
      </c>
      <c r="EA487" s="523">
        <f t="shared" si="4302"/>
        <v>0</v>
      </c>
      <c r="EB487" s="523">
        <f t="shared" si="4303"/>
        <v>0</v>
      </c>
      <c r="EC487" s="524">
        <v>0.36319999999999997</v>
      </c>
      <c r="ED487" s="525">
        <f t="shared" si="4304"/>
        <v>0</v>
      </c>
      <c r="EE487" s="526">
        <f t="shared" si="4305"/>
        <v>0</v>
      </c>
      <c r="EF487" s="527"/>
      <c r="EG487" s="520">
        <v>8.0</v>
      </c>
      <c r="EH487" s="521" t="s">
        <v>186</v>
      </c>
      <c r="EI487" s="522" t="s">
        <v>132</v>
      </c>
      <c r="EJ487" s="522" t="s">
        <v>132</v>
      </c>
      <c r="EK487" s="523"/>
      <c r="EL487" s="523" t="str">
        <f t="shared" si="4306"/>
        <v/>
      </c>
      <c r="EM487" s="523">
        <f t="shared" si="4307"/>
        <v>0</v>
      </c>
      <c r="EN487" s="524"/>
      <c r="EO487" s="523">
        <f t="shared" si="4308"/>
        <v>0</v>
      </c>
      <c r="EP487" s="524"/>
      <c r="EQ487" s="523">
        <f>ADHB!ER487</f>
        <v>0</v>
      </c>
      <c r="ER487" s="523">
        <f t="shared" si="4309"/>
        <v>0</v>
      </c>
      <c r="ES487" s="523">
        <f t="shared" si="4310"/>
        <v>0</v>
      </c>
      <c r="ET487" s="524">
        <v>0.36319999999999997</v>
      </c>
      <c r="EU487" s="525">
        <f t="shared" si="4311"/>
        <v>0</v>
      </c>
      <c r="EV487" s="526">
        <f t="shared" si="4312"/>
        <v>0</v>
      </c>
      <c r="EW487" s="527"/>
      <c r="EX487" s="520">
        <v>8.0</v>
      </c>
      <c r="EY487" s="521" t="s">
        <v>186</v>
      </c>
      <c r="EZ487" s="522" t="s">
        <v>132</v>
      </c>
      <c r="FA487" s="522" t="s">
        <v>132</v>
      </c>
      <c r="FB487" s="523"/>
      <c r="FC487" s="523" t="str">
        <f t="shared" si="4313"/>
        <v/>
      </c>
      <c r="FD487" s="523">
        <f t="shared" si="4314"/>
        <v>0</v>
      </c>
      <c r="FE487" s="524"/>
      <c r="FF487" s="523">
        <f t="shared" si="4315"/>
        <v>0</v>
      </c>
      <c r="FG487" s="524"/>
      <c r="FH487" s="523">
        <f>ADHB!FI487</f>
        <v>0</v>
      </c>
      <c r="FI487" s="523">
        <f t="shared" si="4316"/>
        <v>0</v>
      </c>
      <c r="FJ487" s="523">
        <f t="shared" si="4317"/>
        <v>0</v>
      </c>
      <c r="FK487" s="524">
        <v>0.36319999999999997</v>
      </c>
      <c r="FL487" s="525">
        <f t="shared" si="4318"/>
        <v>0</v>
      </c>
      <c r="FM487" s="526">
        <f t="shared" si="4319"/>
        <v>0</v>
      </c>
      <c r="FN487" s="527"/>
      <c r="FO487" s="520">
        <v>8.0</v>
      </c>
      <c r="FP487" s="521" t="s">
        <v>186</v>
      </c>
      <c r="FQ487" s="522" t="s">
        <v>132</v>
      </c>
      <c r="FR487" s="522" t="s">
        <v>132</v>
      </c>
      <c r="FS487" s="523"/>
      <c r="FT487" s="523" t="str">
        <f t="shared" si="4320"/>
        <v/>
      </c>
      <c r="FU487" s="523">
        <f t="shared" si="4321"/>
        <v>0</v>
      </c>
      <c r="FV487" s="524"/>
      <c r="FW487" s="523">
        <f t="shared" si="4322"/>
        <v>0</v>
      </c>
      <c r="FX487" s="524"/>
      <c r="FY487" s="523">
        <f>ADHB!FZ487</f>
        <v>0</v>
      </c>
      <c r="FZ487" s="523">
        <f t="shared" si="4323"/>
        <v>0</v>
      </c>
      <c r="GA487" s="523">
        <f t="shared" si="4324"/>
        <v>0</v>
      </c>
      <c r="GB487" s="524">
        <v>0.36319999999999997</v>
      </c>
      <c r="GC487" s="525">
        <f t="shared" si="4325"/>
        <v>0</v>
      </c>
      <c r="GD487" s="526">
        <f t="shared" si="4326"/>
        <v>0</v>
      </c>
      <c r="GE487" s="527"/>
      <c r="GF487" s="520">
        <v>8.0</v>
      </c>
      <c r="GG487" s="521" t="s">
        <v>186</v>
      </c>
      <c r="GH487" s="522" t="s">
        <v>132</v>
      </c>
      <c r="GI487" s="522" t="s">
        <v>132</v>
      </c>
      <c r="GJ487" s="523"/>
      <c r="GK487" s="523" t="str">
        <f t="shared" si="4327"/>
        <v/>
      </c>
      <c r="GL487" s="523">
        <f t="shared" si="4328"/>
        <v>0</v>
      </c>
      <c r="GM487" s="524"/>
      <c r="GN487" s="523">
        <f t="shared" si="4329"/>
        <v>0</v>
      </c>
      <c r="GO487" s="524"/>
      <c r="GP487" s="523">
        <f>ADHB!GQ487</f>
        <v>0</v>
      </c>
      <c r="GQ487" s="523">
        <f t="shared" si="4330"/>
        <v>0</v>
      </c>
      <c r="GR487" s="523">
        <f t="shared" si="4331"/>
        <v>0</v>
      </c>
      <c r="GS487" s="524">
        <v>0.36319999999999997</v>
      </c>
      <c r="GT487" s="525">
        <f t="shared" si="4332"/>
        <v>0</v>
      </c>
      <c r="GU487" s="526">
        <f t="shared" si="4333"/>
        <v>0</v>
      </c>
      <c r="GV487" s="527"/>
      <c r="GW487" s="520">
        <v>8.0</v>
      </c>
      <c r="GX487" s="521" t="s">
        <v>186</v>
      </c>
      <c r="GY487" s="522" t="s">
        <v>132</v>
      </c>
      <c r="GZ487" s="522" t="s">
        <v>132</v>
      </c>
      <c r="HA487" s="523"/>
      <c r="HB487" s="523" t="str">
        <f t="shared" si="4334"/>
        <v/>
      </c>
      <c r="HC487" s="523">
        <f t="shared" si="4335"/>
        <v>0</v>
      </c>
      <c r="HD487" s="524"/>
      <c r="HE487" s="523">
        <f t="shared" si="4336"/>
        <v>0</v>
      </c>
      <c r="HF487" s="524"/>
      <c r="HG487" s="523">
        <f>ADHB!HH487</f>
        <v>0</v>
      </c>
      <c r="HH487" s="523">
        <f t="shared" si="4337"/>
        <v>0</v>
      </c>
      <c r="HI487" s="523">
        <f t="shared" si="4338"/>
        <v>0</v>
      </c>
      <c r="HJ487" s="524">
        <v>0.36319999999999997</v>
      </c>
      <c r="HK487" s="525">
        <f t="shared" si="4339"/>
        <v>0</v>
      </c>
      <c r="HL487" s="526">
        <f t="shared" si="4340"/>
        <v>0</v>
      </c>
      <c r="HM487" s="527"/>
      <c r="HN487" s="520">
        <v>8.0</v>
      </c>
      <c r="HO487" s="521" t="s">
        <v>186</v>
      </c>
      <c r="HP487" s="522" t="s">
        <v>132</v>
      </c>
      <c r="HQ487" s="522" t="s">
        <v>132</v>
      </c>
      <c r="HR487" s="523"/>
      <c r="HS487" s="523" t="str">
        <f t="shared" si="4341"/>
        <v/>
      </c>
      <c r="HT487" s="523">
        <f t="shared" si="4342"/>
        <v>0</v>
      </c>
      <c r="HU487" s="524"/>
      <c r="HV487" s="523">
        <f t="shared" si="4343"/>
        <v>0</v>
      </c>
      <c r="HW487" s="524"/>
      <c r="HX487" s="523">
        <f>ADHB!HY487</f>
        <v>0</v>
      </c>
      <c r="HY487" s="523">
        <f t="shared" si="4344"/>
        <v>0</v>
      </c>
      <c r="HZ487" s="523">
        <f t="shared" si="4345"/>
        <v>0</v>
      </c>
      <c r="IA487" s="524">
        <v>0.36319999999999997</v>
      </c>
      <c r="IB487" s="525">
        <f t="shared" si="4346"/>
        <v>0</v>
      </c>
      <c r="IC487" s="526">
        <f t="shared" si="4347"/>
        <v>0</v>
      </c>
      <c r="ID487" s="527"/>
      <c r="IE487" s="520">
        <v>8.0</v>
      </c>
      <c r="IF487" s="521" t="s">
        <v>186</v>
      </c>
      <c r="IG487" s="522" t="s">
        <v>132</v>
      </c>
      <c r="IH487" s="522" t="s">
        <v>132</v>
      </c>
      <c r="II487" s="523"/>
      <c r="IJ487" s="523" t="str">
        <f t="shared" si="4348"/>
        <v/>
      </c>
      <c r="IK487" s="523">
        <f t="shared" si="4349"/>
        <v>0</v>
      </c>
      <c r="IL487" s="524"/>
      <c r="IM487" s="523">
        <f t="shared" si="4350"/>
        <v>0</v>
      </c>
      <c r="IN487" s="524"/>
      <c r="IO487" s="523">
        <f>ADHB!IP487</f>
        <v>0</v>
      </c>
      <c r="IP487" s="523">
        <f t="shared" si="4351"/>
        <v>0</v>
      </c>
      <c r="IQ487" s="523">
        <f t="shared" si="4352"/>
        <v>0</v>
      </c>
      <c r="IR487" s="524">
        <v>0.36319999999999997</v>
      </c>
      <c r="IS487" s="525">
        <f t="shared" si="4353"/>
        <v>0</v>
      </c>
      <c r="IT487" s="526">
        <f t="shared" si="4354"/>
        <v>0</v>
      </c>
      <c r="IU487" s="527"/>
      <c r="IV487" s="520">
        <v>8.0</v>
      </c>
      <c r="IW487" s="521" t="s">
        <v>186</v>
      </c>
      <c r="IX487" s="522" t="s">
        <v>132</v>
      </c>
      <c r="IY487" s="522" t="s">
        <v>132</v>
      </c>
      <c r="IZ487" s="523"/>
      <c r="JA487" s="523" t="str">
        <f t="shared" si="4355"/>
        <v/>
      </c>
      <c r="JB487" s="523">
        <f t="shared" si="4356"/>
        <v>0</v>
      </c>
      <c r="JC487" s="524"/>
      <c r="JD487" s="523">
        <f t="shared" si="4357"/>
        <v>0</v>
      </c>
      <c r="JE487" s="524"/>
      <c r="JF487" s="523">
        <f>ADHB!JG487</f>
        <v>0</v>
      </c>
      <c r="JG487" s="523">
        <f t="shared" si="4358"/>
        <v>0</v>
      </c>
      <c r="JH487" s="523">
        <f t="shared" si="4359"/>
        <v>0</v>
      </c>
      <c r="JI487" s="524">
        <v>0.36319999999999997</v>
      </c>
      <c r="JJ487" s="525">
        <f t="shared" si="4360"/>
        <v>0</v>
      </c>
      <c r="JK487" s="526">
        <f t="shared" si="4361"/>
        <v>0</v>
      </c>
      <c r="JL487" s="527"/>
      <c r="JM487" s="520">
        <v>8.0</v>
      </c>
      <c r="JN487" s="521" t="s">
        <v>186</v>
      </c>
      <c r="JO487" s="522" t="s">
        <v>132</v>
      </c>
      <c r="JP487" s="522" t="s">
        <v>132</v>
      </c>
      <c r="JQ487" s="523"/>
      <c r="JR487" s="523" t="str">
        <f t="shared" si="4362"/>
        <v/>
      </c>
      <c r="JS487" s="523">
        <f t="shared" si="4363"/>
        <v>0</v>
      </c>
      <c r="JT487" s="524"/>
      <c r="JU487" s="523">
        <f t="shared" si="4364"/>
        <v>0</v>
      </c>
      <c r="JV487" s="524"/>
      <c r="JW487" s="523" t="str">
        <f>ADHB!LF487</f>
        <v/>
      </c>
      <c r="JX487" s="523">
        <f t="shared" si="4365"/>
        <v>0</v>
      </c>
      <c r="JY487" s="523">
        <f t="shared" si="4366"/>
        <v>0</v>
      </c>
      <c r="JZ487" s="524">
        <v>0.36319999999999997</v>
      </c>
      <c r="KA487" s="525">
        <f t="shared" si="4367"/>
        <v>0</v>
      </c>
      <c r="KB487" s="526">
        <f t="shared" si="4368"/>
        <v>0</v>
      </c>
      <c r="KC487" s="527"/>
      <c r="KD487" s="520">
        <v>8.0</v>
      </c>
      <c r="KE487" s="521" t="s">
        <v>186</v>
      </c>
      <c r="KF487" s="522" t="s">
        <v>132</v>
      </c>
      <c r="KG487" s="522" t="s">
        <v>132</v>
      </c>
      <c r="KH487" s="523"/>
      <c r="KI487" s="523" t="str">
        <f t="shared" si="4369"/>
        <v/>
      </c>
      <c r="KJ487" s="523">
        <f t="shared" si="4370"/>
        <v>0</v>
      </c>
      <c r="KK487" s="524"/>
      <c r="KL487" s="523">
        <f t="shared" si="4371"/>
        <v>0</v>
      </c>
      <c r="KM487" s="524"/>
      <c r="KN487" s="523" t="str">
        <f>ADHB!LW487</f>
        <v/>
      </c>
      <c r="KO487" s="523">
        <f t="shared" si="4372"/>
        <v>0</v>
      </c>
      <c r="KP487" s="523">
        <f t="shared" si="4373"/>
        <v>0</v>
      </c>
      <c r="KQ487" s="524">
        <v>0.36319999999999997</v>
      </c>
      <c r="KR487" s="525">
        <f t="shared" si="4374"/>
        <v>0</v>
      </c>
      <c r="KS487" s="526">
        <f t="shared" si="4375"/>
        <v>0</v>
      </c>
      <c r="KT487" s="527"/>
      <c r="KU487" s="528"/>
    </row>
    <row r="488" ht="15.75" customHeight="1">
      <c r="A488" s="520">
        <v>9.0</v>
      </c>
      <c r="B488" s="521" t="s">
        <v>187</v>
      </c>
      <c r="C488" s="522" t="s">
        <v>132</v>
      </c>
      <c r="D488" s="522" t="s">
        <v>132</v>
      </c>
      <c r="E488" s="523"/>
      <c r="F488" s="523"/>
      <c r="G488" s="523">
        <f t="shared" si="4251"/>
        <v>0</v>
      </c>
      <c r="H488" s="524"/>
      <c r="I488" s="523">
        <f t="shared" si="4252"/>
        <v>0</v>
      </c>
      <c r="J488" s="524"/>
      <c r="K488" s="523">
        <f>ADHB!L488</f>
        <v>0</v>
      </c>
      <c r="L488" s="523">
        <f t="shared" si="4253"/>
        <v>0</v>
      </c>
      <c r="M488" s="523">
        <f t="shared" si="4254"/>
        <v>0</v>
      </c>
      <c r="N488" s="524">
        <v>0.36319999999999997</v>
      </c>
      <c r="O488" s="525">
        <f t="shared" si="4255"/>
        <v>0</v>
      </c>
      <c r="P488" s="526">
        <f t="shared" si="4256"/>
        <v>0</v>
      </c>
      <c r="Q488" s="527"/>
      <c r="R488" s="520">
        <v>9.0</v>
      </c>
      <c r="S488" s="521" t="s">
        <v>187</v>
      </c>
      <c r="T488" s="522" t="s">
        <v>132</v>
      </c>
      <c r="U488" s="522" t="s">
        <v>132</v>
      </c>
      <c r="V488" s="523"/>
      <c r="W488" s="523" t="str">
        <f t="shared" si="4257"/>
        <v/>
      </c>
      <c r="X488" s="523">
        <f t="shared" si="4258"/>
        <v>0</v>
      </c>
      <c r="Y488" s="524"/>
      <c r="Z488" s="523">
        <f t="shared" si="4259"/>
        <v>0</v>
      </c>
      <c r="AA488" s="524"/>
      <c r="AB488" s="523">
        <f>ADHB!AC488</f>
        <v>0</v>
      </c>
      <c r="AC488" s="523">
        <f t="shared" si="4260"/>
        <v>0</v>
      </c>
      <c r="AD488" s="523">
        <f t="shared" si="4261"/>
        <v>0</v>
      </c>
      <c r="AE488" s="524">
        <v>0.36319999999999997</v>
      </c>
      <c r="AF488" s="525">
        <f t="shared" si="4262"/>
        <v>0</v>
      </c>
      <c r="AG488" s="526">
        <f t="shared" si="4263"/>
        <v>0</v>
      </c>
      <c r="AH488" s="527"/>
      <c r="AI488" s="520">
        <v>9.0</v>
      </c>
      <c r="AJ488" s="521" t="s">
        <v>187</v>
      </c>
      <c r="AK488" s="522" t="s">
        <v>132</v>
      </c>
      <c r="AL488" s="522" t="s">
        <v>132</v>
      </c>
      <c r="AM488" s="523"/>
      <c r="AN488" s="523" t="str">
        <f t="shared" si="4264"/>
        <v/>
      </c>
      <c r="AO488" s="523">
        <f t="shared" si="4265"/>
        <v>0</v>
      </c>
      <c r="AP488" s="524"/>
      <c r="AQ488" s="523">
        <f t="shared" si="4266"/>
        <v>0</v>
      </c>
      <c r="AR488" s="524"/>
      <c r="AS488" s="523">
        <f>ADHB!AT488</f>
        <v>0</v>
      </c>
      <c r="AT488" s="523">
        <f t="shared" si="4267"/>
        <v>0</v>
      </c>
      <c r="AU488" s="523">
        <f t="shared" si="4268"/>
        <v>0</v>
      </c>
      <c r="AV488" s="524">
        <v>0.36319999999999997</v>
      </c>
      <c r="AW488" s="525">
        <f t="shared" si="4269"/>
        <v>0</v>
      </c>
      <c r="AX488" s="526">
        <f t="shared" si="4270"/>
        <v>0</v>
      </c>
      <c r="AY488" s="527"/>
      <c r="AZ488" s="520">
        <v>9.0</v>
      </c>
      <c r="BA488" s="521" t="s">
        <v>187</v>
      </c>
      <c r="BB488" s="522" t="s">
        <v>132</v>
      </c>
      <c r="BC488" s="522" t="s">
        <v>132</v>
      </c>
      <c r="BD488" s="523"/>
      <c r="BE488" s="523" t="str">
        <f t="shared" si="4271"/>
        <v/>
      </c>
      <c r="BF488" s="523">
        <f t="shared" si="4272"/>
        <v>0</v>
      </c>
      <c r="BG488" s="524"/>
      <c r="BH488" s="523">
        <f t="shared" si="4273"/>
        <v>0</v>
      </c>
      <c r="BI488" s="524"/>
      <c r="BJ488" s="523">
        <f>ADHB!BK488</f>
        <v>0</v>
      </c>
      <c r="BK488" s="523">
        <f t="shared" si="4274"/>
        <v>0</v>
      </c>
      <c r="BL488" s="523">
        <f t="shared" si="4275"/>
        <v>0</v>
      </c>
      <c r="BM488" s="524">
        <v>0.36319999999999997</v>
      </c>
      <c r="BN488" s="525">
        <f t="shared" si="4276"/>
        <v>0</v>
      </c>
      <c r="BO488" s="526">
        <f t="shared" si="4277"/>
        <v>0</v>
      </c>
      <c r="BP488" s="527"/>
      <c r="BQ488" s="520">
        <v>9.0</v>
      </c>
      <c r="BR488" s="521" t="s">
        <v>187</v>
      </c>
      <c r="BS488" s="522" t="s">
        <v>132</v>
      </c>
      <c r="BT488" s="522" t="s">
        <v>132</v>
      </c>
      <c r="BU488" s="523"/>
      <c r="BV488" s="523" t="str">
        <f t="shared" si="4278"/>
        <v/>
      </c>
      <c r="BW488" s="523">
        <f t="shared" si="4279"/>
        <v>0</v>
      </c>
      <c r="BX488" s="524"/>
      <c r="BY488" s="523">
        <f t="shared" si="4280"/>
        <v>0</v>
      </c>
      <c r="BZ488" s="524"/>
      <c r="CA488" s="523">
        <f>ADHB!CB488</f>
        <v>0</v>
      </c>
      <c r="CB488" s="523">
        <f t="shared" si="4281"/>
        <v>0</v>
      </c>
      <c r="CC488" s="523">
        <f t="shared" si="4282"/>
        <v>0</v>
      </c>
      <c r="CD488" s="524">
        <v>0.36319999999999997</v>
      </c>
      <c r="CE488" s="525">
        <f t="shared" si="4283"/>
        <v>0</v>
      </c>
      <c r="CF488" s="526">
        <f t="shared" si="4284"/>
        <v>0</v>
      </c>
      <c r="CG488" s="527"/>
      <c r="CH488" s="520">
        <v>9.0</v>
      </c>
      <c r="CI488" s="521" t="s">
        <v>187</v>
      </c>
      <c r="CJ488" s="522" t="s">
        <v>132</v>
      </c>
      <c r="CK488" s="522" t="s">
        <v>132</v>
      </c>
      <c r="CL488" s="523"/>
      <c r="CM488" s="523" t="str">
        <f t="shared" si="4285"/>
        <v/>
      </c>
      <c r="CN488" s="523">
        <f t="shared" si="4286"/>
        <v>0</v>
      </c>
      <c r="CO488" s="524"/>
      <c r="CP488" s="523">
        <f t="shared" si="4287"/>
        <v>0</v>
      </c>
      <c r="CQ488" s="524"/>
      <c r="CR488" s="523">
        <f>ADHB!CS488</f>
        <v>0</v>
      </c>
      <c r="CS488" s="523">
        <f t="shared" si="4288"/>
        <v>0</v>
      </c>
      <c r="CT488" s="523">
        <f t="shared" si="4289"/>
        <v>0</v>
      </c>
      <c r="CU488" s="524">
        <v>0.36319999999999997</v>
      </c>
      <c r="CV488" s="525">
        <f t="shared" si="4290"/>
        <v>0</v>
      </c>
      <c r="CW488" s="526">
        <f t="shared" si="4291"/>
        <v>0</v>
      </c>
      <c r="CX488" s="527"/>
      <c r="CY488" s="520">
        <v>9.0</v>
      </c>
      <c r="CZ488" s="521" t="s">
        <v>187</v>
      </c>
      <c r="DA488" s="522" t="s">
        <v>132</v>
      </c>
      <c r="DB488" s="522" t="s">
        <v>132</v>
      </c>
      <c r="DC488" s="523"/>
      <c r="DD488" s="523" t="str">
        <f t="shared" si="4292"/>
        <v/>
      </c>
      <c r="DE488" s="523">
        <f t="shared" si="4293"/>
        <v>0</v>
      </c>
      <c r="DF488" s="524"/>
      <c r="DG488" s="523">
        <f t="shared" si="4294"/>
        <v>0</v>
      </c>
      <c r="DH488" s="524"/>
      <c r="DI488" s="523">
        <f>ADHB!DJ488</f>
        <v>0</v>
      </c>
      <c r="DJ488" s="523">
        <f t="shared" si="4295"/>
        <v>0</v>
      </c>
      <c r="DK488" s="523">
        <f t="shared" si="4296"/>
        <v>0</v>
      </c>
      <c r="DL488" s="524">
        <v>0.36319999999999997</v>
      </c>
      <c r="DM488" s="525">
        <f t="shared" si="4297"/>
        <v>0</v>
      </c>
      <c r="DN488" s="526">
        <f t="shared" si="4298"/>
        <v>0</v>
      </c>
      <c r="DO488" s="527"/>
      <c r="DP488" s="520">
        <v>9.0</v>
      </c>
      <c r="DQ488" s="521" t="s">
        <v>187</v>
      </c>
      <c r="DR488" s="522" t="s">
        <v>132</v>
      </c>
      <c r="DS488" s="522" t="s">
        <v>132</v>
      </c>
      <c r="DT488" s="523"/>
      <c r="DU488" s="523" t="str">
        <f t="shared" si="4299"/>
        <v/>
      </c>
      <c r="DV488" s="523">
        <f t="shared" si="4300"/>
        <v>0</v>
      </c>
      <c r="DW488" s="524"/>
      <c r="DX488" s="523">
        <f t="shared" si="4301"/>
        <v>0</v>
      </c>
      <c r="DY488" s="524"/>
      <c r="DZ488" s="523">
        <f>ADHB!EA488</f>
        <v>0</v>
      </c>
      <c r="EA488" s="523">
        <f t="shared" si="4302"/>
        <v>0</v>
      </c>
      <c r="EB488" s="523">
        <f t="shared" si="4303"/>
        <v>0</v>
      </c>
      <c r="EC488" s="524">
        <v>0.36319999999999997</v>
      </c>
      <c r="ED488" s="525">
        <f t="shared" si="4304"/>
        <v>0</v>
      </c>
      <c r="EE488" s="526">
        <f t="shared" si="4305"/>
        <v>0</v>
      </c>
      <c r="EF488" s="527"/>
      <c r="EG488" s="520">
        <v>9.0</v>
      </c>
      <c r="EH488" s="521" t="s">
        <v>187</v>
      </c>
      <c r="EI488" s="522" t="s">
        <v>132</v>
      </c>
      <c r="EJ488" s="522" t="s">
        <v>132</v>
      </c>
      <c r="EK488" s="523"/>
      <c r="EL488" s="523" t="str">
        <f t="shared" si="4306"/>
        <v/>
      </c>
      <c r="EM488" s="523">
        <f t="shared" si="4307"/>
        <v>0</v>
      </c>
      <c r="EN488" s="524"/>
      <c r="EO488" s="523">
        <f t="shared" si="4308"/>
        <v>0</v>
      </c>
      <c r="EP488" s="524"/>
      <c r="EQ488" s="523">
        <f>ADHB!ER488</f>
        <v>0</v>
      </c>
      <c r="ER488" s="523">
        <f t="shared" si="4309"/>
        <v>0</v>
      </c>
      <c r="ES488" s="523">
        <f t="shared" si="4310"/>
        <v>0</v>
      </c>
      <c r="ET488" s="524">
        <v>0.36319999999999997</v>
      </c>
      <c r="EU488" s="525">
        <f t="shared" si="4311"/>
        <v>0</v>
      </c>
      <c r="EV488" s="526">
        <f t="shared" si="4312"/>
        <v>0</v>
      </c>
      <c r="EW488" s="527"/>
      <c r="EX488" s="520">
        <v>9.0</v>
      </c>
      <c r="EY488" s="521" t="s">
        <v>187</v>
      </c>
      <c r="EZ488" s="522" t="s">
        <v>132</v>
      </c>
      <c r="FA488" s="522" t="s">
        <v>132</v>
      </c>
      <c r="FB488" s="523"/>
      <c r="FC488" s="523" t="str">
        <f t="shared" si="4313"/>
        <v/>
      </c>
      <c r="FD488" s="523">
        <f t="shared" si="4314"/>
        <v>0</v>
      </c>
      <c r="FE488" s="524"/>
      <c r="FF488" s="523">
        <f t="shared" si="4315"/>
        <v>0</v>
      </c>
      <c r="FG488" s="524"/>
      <c r="FH488" s="523">
        <f>ADHB!FI488</f>
        <v>0</v>
      </c>
      <c r="FI488" s="523">
        <f t="shared" si="4316"/>
        <v>0</v>
      </c>
      <c r="FJ488" s="523">
        <f t="shared" si="4317"/>
        <v>0</v>
      </c>
      <c r="FK488" s="524">
        <v>0.36319999999999997</v>
      </c>
      <c r="FL488" s="525">
        <f t="shared" si="4318"/>
        <v>0</v>
      </c>
      <c r="FM488" s="526">
        <f t="shared" si="4319"/>
        <v>0</v>
      </c>
      <c r="FN488" s="527"/>
      <c r="FO488" s="520">
        <v>9.0</v>
      </c>
      <c r="FP488" s="521" t="s">
        <v>187</v>
      </c>
      <c r="FQ488" s="522" t="s">
        <v>132</v>
      </c>
      <c r="FR488" s="522" t="s">
        <v>132</v>
      </c>
      <c r="FS488" s="523"/>
      <c r="FT488" s="523" t="str">
        <f t="shared" si="4320"/>
        <v/>
      </c>
      <c r="FU488" s="523">
        <f t="shared" si="4321"/>
        <v>0</v>
      </c>
      <c r="FV488" s="524"/>
      <c r="FW488" s="523">
        <f t="shared" si="4322"/>
        <v>0</v>
      </c>
      <c r="FX488" s="524"/>
      <c r="FY488" s="523">
        <f>ADHB!FZ488</f>
        <v>0</v>
      </c>
      <c r="FZ488" s="523">
        <f t="shared" si="4323"/>
        <v>0</v>
      </c>
      <c r="GA488" s="523">
        <f t="shared" si="4324"/>
        <v>0</v>
      </c>
      <c r="GB488" s="524">
        <v>0.36319999999999997</v>
      </c>
      <c r="GC488" s="525">
        <f t="shared" si="4325"/>
        <v>0</v>
      </c>
      <c r="GD488" s="526">
        <f t="shared" si="4326"/>
        <v>0</v>
      </c>
      <c r="GE488" s="527"/>
      <c r="GF488" s="520">
        <v>9.0</v>
      </c>
      <c r="GG488" s="521" t="s">
        <v>187</v>
      </c>
      <c r="GH488" s="522" t="s">
        <v>132</v>
      </c>
      <c r="GI488" s="522" t="s">
        <v>132</v>
      </c>
      <c r="GJ488" s="523"/>
      <c r="GK488" s="523" t="str">
        <f t="shared" si="4327"/>
        <v/>
      </c>
      <c r="GL488" s="523">
        <f t="shared" si="4328"/>
        <v>0</v>
      </c>
      <c r="GM488" s="524"/>
      <c r="GN488" s="523">
        <f t="shared" si="4329"/>
        <v>0</v>
      </c>
      <c r="GO488" s="524"/>
      <c r="GP488" s="523">
        <f>ADHB!GQ488</f>
        <v>0</v>
      </c>
      <c r="GQ488" s="523">
        <f t="shared" si="4330"/>
        <v>0</v>
      </c>
      <c r="GR488" s="523">
        <f t="shared" si="4331"/>
        <v>0</v>
      </c>
      <c r="GS488" s="524">
        <v>0.36319999999999997</v>
      </c>
      <c r="GT488" s="525">
        <f t="shared" si="4332"/>
        <v>0</v>
      </c>
      <c r="GU488" s="526">
        <f t="shared" si="4333"/>
        <v>0</v>
      </c>
      <c r="GV488" s="527"/>
      <c r="GW488" s="520">
        <v>9.0</v>
      </c>
      <c r="GX488" s="521" t="s">
        <v>187</v>
      </c>
      <c r="GY488" s="522" t="s">
        <v>132</v>
      </c>
      <c r="GZ488" s="522" t="s">
        <v>132</v>
      </c>
      <c r="HA488" s="523"/>
      <c r="HB488" s="523" t="str">
        <f t="shared" si="4334"/>
        <v/>
      </c>
      <c r="HC488" s="523">
        <f t="shared" si="4335"/>
        <v>0</v>
      </c>
      <c r="HD488" s="524"/>
      <c r="HE488" s="523">
        <f t="shared" si="4336"/>
        <v>0</v>
      </c>
      <c r="HF488" s="524"/>
      <c r="HG488" s="523">
        <f>ADHB!HH488</f>
        <v>0</v>
      </c>
      <c r="HH488" s="523">
        <f t="shared" si="4337"/>
        <v>0</v>
      </c>
      <c r="HI488" s="523">
        <f t="shared" si="4338"/>
        <v>0</v>
      </c>
      <c r="HJ488" s="524">
        <v>0.36319999999999997</v>
      </c>
      <c r="HK488" s="525">
        <f t="shared" si="4339"/>
        <v>0</v>
      </c>
      <c r="HL488" s="526">
        <f t="shared" si="4340"/>
        <v>0</v>
      </c>
      <c r="HM488" s="527"/>
      <c r="HN488" s="520">
        <v>9.0</v>
      </c>
      <c r="HO488" s="521" t="s">
        <v>187</v>
      </c>
      <c r="HP488" s="522" t="s">
        <v>132</v>
      </c>
      <c r="HQ488" s="522" t="s">
        <v>132</v>
      </c>
      <c r="HR488" s="523"/>
      <c r="HS488" s="523" t="str">
        <f t="shared" si="4341"/>
        <v/>
      </c>
      <c r="HT488" s="523">
        <f t="shared" si="4342"/>
        <v>0</v>
      </c>
      <c r="HU488" s="524"/>
      <c r="HV488" s="523">
        <f t="shared" si="4343"/>
        <v>0</v>
      </c>
      <c r="HW488" s="524"/>
      <c r="HX488" s="523">
        <f>ADHB!HY488</f>
        <v>0</v>
      </c>
      <c r="HY488" s="523">
        <f t="shared" si="4344"/>
        <v>0</v>
      </c>
      <c r="HZ488" s="523">
        <f t="shared" si="4345"/>
        <v>0</v>
      </c>
      <c r="IA488" s="524">
        <v>0.36319999999999997</v>
      </c>
      <c r="IB488" s="525">
        <f t="shared" si="4346"/>
        <v>0</v>
      </c>
      <c r="IC488" s="526">
        <f t="shared" si="4347"/>
        <v>0</v>
      </c>
      <c r="ID488" s="527"/>
      <c r="IE488" s="520">
        <v>9.0</v>
      </c>
      <c r="IF488" s="521" t="s">
        <v>187</v>
      </c>
      <c r="IG488" s="522" t="s">
        <v>132</v>
      </c>
      <c r="IH488" s="522" t="s">
        <v>132</v>
      </c>
      <c r="II488" s="523"/>
      <c r="IJ488" s="523" t="str">
        <f t="shared" si="4348"/>
        <v/>
      </c>
      <c r="IK488" s="523">
        <f t="shared" si="4349"/>
        <v>0</v>
      </c>
      <c r="IL488" s="524"/>
      <c r="IM488" s="523">
        <f t="shared" si="4350"/>
        <v>0</v>
      </c>
      <c r="IN488" s="524"/>
      <c r="IO488" s="523">
        <f>ADHB!IP488</f>
        <v>0</v>
      </c>
      <c r="IP488" s="523">
        <f t="shared" si="4351"/>
        <v>0</v>
      </c>
      <c r="IQ488" s="523">
        <f t="shared" si="4352"/>
        <v>0</v>
      </c>
      <c r="IR488" s="524">
        <v>0.36319999999999997</v>
      </c>
      <c r="IS488" s="525">
        <f t="shared" si="4353"/>
        <v>0</v>
      </c>
      <c r="IT488" s="526">
        <f t="shared" si="4354"/>
        <v>0</v>
      </c>
      <c r="IU488" s="527"/>
      <c r="IV488" s="520">
        <v>9.0</v>
      </c>
      <c r="IW488" s="521" t="s">
        <v>187</v>
      </c>
      <c r="IX488" s="522" t="s">
        <v>132</v>
      </c>
      <c r="IY488" s="522" t="s">
        <v>132</v>
      </c>
      <c r="IZ488" s="523"/>
      <c r="JA488" s="523" t="str">
        <f t="shared" si="4355"/>
        <v/>
      </c>
      <c r="JB488" s="523">
        <f t="shared" si="4356"/>
        <v>0</v>
      </c>
      <c r="JC488" s="524"/>
      <c r="JD488" s="523">
        <f t="shared" si="4357"/>
        <v>0</v>
      </c>
      <c r="JE488" s="524"/>
      <c r="JF488" s="523">
        <f>ADHB!JG488</f>
        <v>0</v>
      </c>
      <c r="JG488" s="523">
        <f t="shared" si="4358"/>
        <v>0</v>
      </c>
      <c r="JH488" s="523">
        <f t="shared" si="4359"/>
        <v>0</v>
      </c>
      <c r="JI488" s="524">
        <v>0.36319999999999997</v>
      </c>
      <c r="JJ488" s="525">
        <f t="shared" si="4360"/>
        <v>0</v>
      </c>
      <c r="JK488" s="526">
        <f t="shared" si="4361"/>
        <v>0</v>
      </c>
      <c r="JL488" s="527"/>
      <c r="JM488" s="520">
        <v>9.0</v>
      </c>
      <c r="JN488" s="521" t="s">
        <v>187</v>
      </c>
      <c r="JO488" s="522" t="s">
        <v>132</v>
      </c>
      <c r="JP488" s="522" t="s">
        <v>132</v>
      </c>
      <c r="JQ488" s="523"/>
      <c r="JR488" s="523" t="str">
        <f t="shared" si="4362"/>
        <v/>
      </c>
      <c r="JS488" s="523">
        <f t="shared" si="4363"/>
        <v>0</v>
      </c>
      <c r="JT488" s="524"/>
      <c r="JU488" s="523">
        <f t="shared" si="4364"/>
        <v>0</v>
      </c>
      <c r="JV488" s="524"/>
      <c r="JW488" s="523" t="str">
        <f>ADHB!LF488</f>
        <v/>
      </c>
      <c r="JX488" s="523">
        <f t="shared" si="4365"/>
        <v>0</v>
      </c>
      <c r="JY488" s="523">
        <f t="shared" si="4366"/>
        <v>0</v>
      </c>
      <c r="JZ488" s="524">
        <v>0.36319999999999997</v>
      </c>
      <c r="KA488" s="525">
        <f t="shared" si="4367"/>
        <v>0</v>
      </c>
      <c r="KB488" s="526">
        <f t="shared" si="4368"/>
        <v>0</v>
      </c>
      <c r="KC488" s="527"/>
      <c r="KD488" s="520">
        <v>9.0</v>
      </c>
      <c r="KE488" s="521" t="s">
        <v>187</v>
      </c>
      <c r="KF488" s="522" t="s">
        <v>132</v>
      </c>
      <c r="KG488" s="522" t="s">
        <v>132</v>
      </c>
      <c r="KH488" s="523"/>
      <c r="KI488" s="523" t="str">
        <f t="shared" si="4369"/>
        <v/>
      </c>
      <c r="KJ488" s="523">
        <f t="shared" si="4370"/>
        <v>0</v>
      </c>
      <c r="KK488" s="524"/>
      <c r="KL488" s="523">
        <f t="shared" si="4371"/>
        <v>0</v>
      </c>
      <c r="KM488" s="524"/>
      <c r="KN488" s="523" t="str">
        <f>ADHB!LW488</f>
        <v/>
      </c>
      <c r="KO488" s="523">
        <f t="shared" si="4372"/>
        <v>0</v>
      </c>
      <c r="KP488" s="523">
        <f t="shared" si="4373"/>
        <v>0</v>
      </c>
      <c r="KQ488" s="524">
        <v>0.36319999999999997</v>
      </c>
      <c r="KR488" s="525">
        <f t="shared" si="4374"/>
        <v>0</v>
      </c>
      <c r="KS488" s="526">
        <f t="shared" si="4375"/>
        <v>0</v>
      </c>
      <c r="KT488" s="527"/>
      <c r="KU488" s="528"/>
    </row>
    <row r="489" ht="15.75" customHeight="1">
      <c r="A489" s="520">
        <v>10.0</v>
      </c>
      <c r="B489" s="521" t="s">
        <v>188</v>
      </c>
      <c r="C489" s="522" t="s">
        <v>132</v>
      </c>
      <c r="D489" s="522" t="s">
        <v>132</v>
      </c>
      <c r="E489" s="523"/>
      <c r="F489" s="523"/>
      <c r="G489" s="523">
        <f t="shared" si="4251"/>
        <v>0</v>
      </c>
      <c r="H489" s="524"/>
      <c r="I489" s="523">
        <f t="shared" si="4252"/>
        <v>0</v>
      </c>
      <c r="J489" s="524"/>
      <c r="K489" s="523">
        <f>ADHB!L489</f>
        <v>0</v>
      </c>
      <c r="L489" s="523">
        <f t="shared" si="4253"/>
        <v>0</v>
      </c>
      <c r="M489" s="523">
        <f t="shared" si="4254"/>
        <v>0</v>
      </c>
      <c r="N489" s="524">
        <v>0.36319999999999997</v>
      </c>
      <c r="O489" s="525">
        <f t="shared" si="4255"/>
        <v>0</v>
      </c>
      <c r="P489" s="526">
        <f t="shared" si="4256"/>
        <v>0</v>
      </c>
      <c r="Q489" s="527"/>
      <c r="R489" s="520">
        <v>10.0</v>
      </c>
      <c r="S489" s="521" t="s">
        <v>188</v>
      </c>
      <c r="T489" s="522" t="s">
        <v>132</v>
      </c>
      <c r="U489" s="522" t="s">
        <v>132</v>
      </c>
      <c r="V489" s="523"/>
      <c r="W489" s="523" t="str">
        <f t="shared" si="4257"/>
        <v/>
      </c>
      <c r="X489" s="523">
        <f t="shared" si="4258"/>
        <v>0</v>
      </c>
      <c r="Y489" s="524"/>
      <c r="Z489" s="523">
        <f t="shared" si="4259"/>
        <v>0</v>
      </c>
      <c r="AA489" s="524"/>
      <c r="AB489" s="523">
        <f>ADHB!AC489</f>
        <v>0</v>
      </c>
      <c r="AC489" s="523">
        <f t="shared" si="4260"/>
        <v>0</v>
      </c>
      <c r="AD489" s="523">
        <f t="shared" si="4261"/>
        <v>0</v>
      </c>
      <c r="AE489" s="524">
        <v>0.36319999999999997</v>
      </c>
      <c r="AF489" s="525">
        <f t="shared" si="4262"/>
        <v>0</v>
      </c>
      <c r="AG489" s="526">
        <f t="shared" si="4263"/>
        <v>0</v>
      </c>
      <c r="AH489" s="527"/>
      <c r="AI489" s="520">
        <v>10.0</v>
      </c>
      <c r="AJ489" s="521" t="s">
        <v>188</v>
      </c>
      <c r="AK489" s="522" t="s">
        <v>132</v>
      </c>
      <c r="AL489" s="522" t="s">
        <v>132</v>
      </c>
      <c r="AM489" s="523"/>
      <c r="AN489" s="523" t="str">
        <f t="shared" si="4264"/>
        <v/>
      </c>
      <c r="AO489" s="523">
        <f t="shared" si="4265"/>
        <v>0</v>
      </c>
      <c r="AP489" s="524"/>
      <c r="AQ489" s="523">
        <f t="shared" si="4266"/>
        <v>0</v>
      </c>
      <c r="AR489" s="524"/>
      <c r="AS489" s="523">
        <f>ADHB!AT489</f>
        <v>0</v>
      </c>
      <c r="AT489" s="523">
        <f t="shared" si="4267"/>
        <v>0</v>
      </c>
      <c r="AU489" s="523">
        <f t="shared" si="4268"/>
        <v>0</v>
      </c>
      <c r="AV489" s="524">
        <v>0.36319999999999997</v>
      </c>
      <c r="AW489" s="525">
        <f t="shared" si="4269"/>
        <v>0</v>
      </c>
      <c r="AX489" s="526">
        <f t="shared" si="4270"/>
        <v>0</v>
      </c>
      <c r="AY489" s="527"/>
      <c r="AZ489" s="520">
        <v>10.0</v>
      </c>
      <c r="BA489" s="521" t="s">
        <v>188</v>
      </c>
      <c r="BB489" s="522" t="s">
        <v>132</v>
      </c>
      <c r="BC489" s="522" t="s">
        <v>132</v>
      </c>
      <c r="BD489" s="523"/>
      <c r="BE489" s="523" t="str">
        <f t="shared" si="4271"/>
        <v/>
      </c>
      <c r="BF489" s="523">
        <f t="shared" si="4272"/>
        <v>0</v>
      </c>
      <c r="BG489" s="524"/>
      <c r="BH489" s="523">
        <f t="shared" si="4273"/>
        <v>0</v>
      </c>
      <c r="BI489" s="524"/>
      <c r="BJ489" s="523">
        <f>ADHB!BK489</f>
        <v>0</v>
      </c>
      <c r="BK489" s="523">
        <f t="shared" si="4274"/>
        <v>0</v>
      </c>
      <c r="BL489" s="523">
        <f t="shared" si="4275"/>
        <v>0</v>
      </c>
      <c r="BM489" s="524">
        <v>0.36319999999999997</v>
      </c>
      <c r="BN489" s="525">
        <f t="shared" si="4276"/>
        <v>0</v>
      </c>
      <c r="BO489" s="526">
        <f t="shared" si="4277"/>
        <v>0</v>
      </c>
      <c r="BP489" s="527"/>
      <c r="BQ489" s="520">
        <v>10.0</v>
      </c>
      <c r="BR489" s="521" t="s">
        <v>188</v>
      </c>
      <c r="BS489" s="522" t="s">
        <v>132</v>
      </c>
      <c r="BT489" s="522" t="s">
        <v>132</v>
      </c>
      <c r="BU489" s="523"/>
      <c r="BV489" s="523" t="str">
        <f t="shared" si="4278"/>
        <v/>
      </c>
      <c r="BW489" s="523">
        <f t="shared" si="4279"/>
        <v>0</v>
      </c>
      <c r="BX489" s="524"/>
      <c r="BY489" s="523">
        <f t="shared" si="4280"/>
        <v>0</v>
      </c>
      <c r="BZ489" s="524"/>
      <c r="CA489" s="523">
        <f>ADHB!CB489</f>
        <v>0</v>
      </c>
      <c r="CB489" s="523">
        <f t="shared" si="4281"/>
        <v>0</v>
      </c>
      <c r="CC489" s="523">
        <f t="shared" si="4282"/>
        <v>0</v>
      </c>
      <c r="CD489" s="524">
        <v>0.36319999999999997</v>
      </c>
      <c r="CE489" s="525">
        <f t="shared" si="4283"/>
        <v>0</v>
      </c>
      <c r="CF489" s="526">
        <f t="shared" si="4284"/>
        <v>0</v>
      </c>
      <c r="CG489" s="527"/>
      <c r="CH489" s="520">
        <v>10.0</v>
      </c>
      <c r="CI489" s="521" t="s">
        <v>188</v>
      </c>
      <c r="CJ489" s="522" t="s">
        <v>132</v>
      </c>
      <c r="CK489" s="522" t="s">
        <v>132</v>
      </c>
      <c r="CL489" s="523"/>
      <c r="CM489" s="523" t="str">
        <f t="shared" si="4285"/>
        <v/>
      </c>
      <c r="CN489" s="523">
        <f t="shared" si="4286"/>
        <v>0</v>
      </c>
      <c r="CO489" s="524"/>
      <c r="CP489" s="523">
        <f t="shared" si="4287"/>
        <v>0</v>
      </c>
      <c r="CQ489" s="524"/>
      <c r="CR489" s="523">
        <f>ADHB!CS489</f>
        <v>0</v>
      </c>
      <c r="CS489" s="523">
        <f t="shared" si="4288"/>
        <v>0</v>
      </c>
      <c r="CT489" s="523">
        <f t="shared" si="4289"/>
        <v>0</v>
      </c>
      <c r="CU489" s="524">
        <v>0.36319999999999997</v>
      </c>
      <c r="CV489" s="525">
        <f t="shared" si="4290"/>
        <v>0</v>
      </c>
      <c r="CW489" s="526">
        <f t="shared" si="4291"/>
        <v>0</v>
      </c>
      <c r="CX489" s="527"/>
      <c r="CY489" s="520">
        <v>10.0</v>
      </c>
      <c r="CZ489" s="521" t="s">
        <v>188</v>
      </c>
      <c r="DA489" s="522" t="s">
        <v>132</v>
      </c>
      <c r="DB489" s="522" t="s">
        <v>132</v>
      </c>
      <c r="DC489" s="523"/>
      <c r="DD489" s="523" t="str">
        <f t="shared" si="4292"/>
        <v/>
      </c>
      <c r="DE489" s="523">
        <f t="shared" si="4293"/>
        <v>0</v>
      </c>
      <c r="DF489" s="524"/>
      <c r="DG489" s="523">
        <f t="shared" si="4294"/>
        <v>0</v>
      </c>
      <c r="DH489" s="524"/>
      <c r="DI489" s="523">
        <f>ADHB!DJ489</f>
        <v>0</v>
      </c>
      <c r="DJ489" s="523">
        <f t="shared" si="4295"/>
        <v>0</v>
      </c>
      <c r="DK489" s="523">
        <f t="shared" si="4296"/>
        <v>0</v>
      </c>
      <c r="DL489" s="524">
        <v>0.36319999999999997</v>
      </c>
      <c r="DM489" s="525">
        <f t="shared" si="4297"/>
        <v>0</v>
      </c>
      <c r="DN489" s="526">
        <f t="shared" si="4298"/>
        <v>0</v>
      </c>
      <c r="DO489" s="527"/>
      <c r="DP489" s="520">
        <v>10.0</v>
      </c>
      <c r="DQ489" s="521" t="s">
        <v>188</v>
      </c>
      <c r="DR489" s="522" t="s">
        <v>132</v>
      </c>
      <c r="DS489" s="522" t="s">
        <v>132</v>
      </c>
      <c r="DT489" s="523"/>
      <c r="DU489" s="523" t="str">
        <f t="shared" si="4299"/>
        <v/>
      </c>
      <c r="DV489" s="523">
        <f t="shared" si="4300"/>
        <v>0</v>
      </c>
      <c r="DW489" s="524"/>
      <c r="DX489" s="523">
        <f t="shared" si="4301"/>
        <v>0</v>
      </c>
      <c r="DY489" s="524"/>
      <c r="DZ489" s="523">
        <f>ADHB!EA489</f>
        <v>0</v>
      </c>
      <c r="EA489" s="523">
        <f t="shared" si="4302"/>
        <v>0</v>
      </c>
      <c r="EB489" s="523">
        <f t="shared" si="4303"/>
        <v>0</v>
      </c>
      <c r="EC489" s="524">
        <v>0.36319999999999997</v>
      </c>
      <c r="ED489" s="525">
        <f t="shared" si="4304"/>
        <v>0</v>
      </c>
      <c r="EE489" s="526">
        <f t="shared" si="4305"/>
        <v>0</v>
      </c>
      <c r="EF489" s="527"/>
      <c r="EG489" s="520">
        <v>10.0</v>
      </c>
      <c r="EH489" s="521" t="s">
        <v>188</v>
      </c>
      <c r="EI489" s="522" t="s">
        <v>132</v>
      </c>
      <c r="EJ489" s="522" t="s">
        <v>132</v>
      </c>
      <c r="EK489" s="523"/>
      <c r="EL489" s="523" t="str">
        <f t="shared" si="4306"/>
        <v/>
      </c>
      <c r="EM489" s="523">
        <f t="shared" si="4307"/>
        <v>0</v>
      </c>
      <c r="EN489" s="524"/>
      <c r="EO489" s="523">
        <f t="shared" si="4308"/>
        <v>0</v>
      </c>
      <c r="EP489" s="524"/>
      <c r="EQ489" s="523">
        <f>ADHB!ER489</f>
        <v>0</v>
      </c>
      <c r="ER489" s="523">
        <f t="shared" si="4309"/>
        <v>0</v>
      </c>
      <c r="ES489" s="523">
        <f t="shared" si="4310"/>
        <v>0</v>
      </c>
      <c r="ET489" s="524">
        <v>0.36319999999999997</v>
      </c>
      <c r="EU489" s="525">
        <f t="shared" si="4311"/>
        <v>0</v>
      </c>
      <c r="EV489" s="526">
        <f t="shared" si="4312"/>
        <v>0</v>
      </c>
      <c r="EW489" s="527"/>
      <c r="EX489" s="520">
        <v>10.0</v>
      </c>
      <c r="EY489" s="521" t="s">
        <v>188</v>
      </c>
      <c r="EZ489" s="522" t="s">
        <v>132</v>
      </c>
      <c r="FA489" s="522" t="s">
        <v>132</v>
      </c>
      <c r="FB489" s="523"/>
      <c r="FC489" s="523" t="str">
        <f t="shared" si="4313"/>
        <v/>
      </c>
      <c r="FD489" s="523">
        <f t="shared" si="4314"/>
        <v>0</v>
      </c>
      <c r="FE489" s="524"/>
      <c r="FF489" s="523">
        <f t="shared" si="4315"/>
        <v>0</v>
      </c>
      <c r="FG489" s="524"/>
      <c r="FH489" s="523">
        <f>ADHB!FI489</f>
        <v>0</v>
      </c>
      <c r="FI489" s="523">
        <f t="shared" si="4316"/>
        <v>0</v>
      </c>
      <c r="FJ489" s="523">
        <f t="shared" si="4317"/>
        <v>0</v>
      </c>
      <c r="FK489" s="524">
        <v>0.36319999999999997</v>
      </c>
      <c r="FL489" s="525">
        <f t="shared" si="4318"/>
        <v>0</v>
      </c>
      <c r="FM489" s="526">
        <f t="shared" si="4319"/>
        <v>0</v>
      </c>
      <c r="FN489" s="527"/>
      <c r="FO489" s="520">
        <v>10.0</v>
      </c>
      <c r="FP489" s="521" t="s">
        <v>188</v>
      </c>
      <c r="FQ489" s="522" t="s">
        <v>132</v>
      </c>
      <c r="FR489" s="522" t="s">
        <v>132</v>
      </c>
      <c r="FS489" s="523"/>
      <c r="FT489" s="523" t="str">
        <f t="shared" si="4320"/>
        <v/>
      </c>
      <c r="FU489" s="523">
        <f t="shared" si="4321"/>
        <v>0</v>
      </c>
      <c r="FV489" s="524"/>
      <c r="FW489" s="523">
        <f t="shared" si="4322"/>
        <v>0</v>
      </c>
      <c r="FX489" s="524"/>
      <c r="FY489" s="523">
        <f>ADHB!FZ489</f>
        <v>0</v>
      </c>
      <c r="FZ489" s="523">
        <f t="shared" si="4323"/>
        <v>0</v>
      </c>
      <c r="GA489" s="523">
        <f t="shared" si="4324"/>
        <v>0</v>
      </c>
      <c r="GB489" s="524">
        <v>0.36319999999999997</v>
      </c>
      <c r="GC489" s="525">
        <f t="shared" si="4325"/>
        <v>0</v>
      </c>
      <c r="GD489" s="526">
        <f t="shared" si="4326"/>
        <v>0</v>
      </c>
      <c r="GE489" s="527"/>
      <c r="GF489" s="520">
        <v>10.0</v>
      </c>
      <c r="GG489" s="521" t="s">
        <v>188</v>
      </c>
      <c r="GH489" s="522" t="s">
        <v>132</v>
      </c>
      <c r="GI489" s="522" t="s">
        <v>132</v>
      </c>
      <c r="GJ489" s="523"/>
      <c r="GK489" s="523" t="str">
        <f t="shared" si="4327"/>
        <v/>
      </c>
      <c r="GL489" s="523">
        <f t="shared" si="4328"/>
        <v>0</v>
      </c>
      <c r="GM489" s="524"/>
      <c r="GN489" s="523">
        <f t="shared" si="4329"/>
        <v>0</v>
      </c>
      <c r="GO489" s="524"/>
      <c r="GP489" s="523">
        <f>ADHB!GQ489</f>
        <v>0</v>
      </c>
      <c r="GQ489" s="523">
        <f t="shared" si="4330"/>
        <v>0</v>
      </c>
      <c r="GR489" s="523">
        <f t="shared" si="4331"/>
        <v>0</v>
      </c>
      <c r="GS489" s="524">
        <v>0.36319999999999997</v>
      </c>
      <c r="GT489" s="525">
        <f t="shared" si="4332"/>
        <v>0</v>
      </c>
      <c r="GU489" s="526">
        <f t="shared" si="4333"/>
        <v>0</v>
      </c>
      <c r="GV489" s="527"/>
      <c r="GW489" s="520">
        <v>10.0</v>
      </c>
      <c r="GX489" s="521" t="s">
        <v>188</v>
      </c>
      <c r="GY489" s="522" t="s">
        <v>132</v>
      </c>
      <c r="GZ489" s="522" t="s">
        <v>132</v>
      </c>
      <c r="HA489" s="523"/>
      <c r="HB489" s="523" t="str">
        <f t="shared" si="4334"/>
        <v/>
      </c>
      <c r="HC489" s="523">
        <f t="shared" si="4335"/>
        <v>0</v>
      </c>
      <c r="HD489" s="524"/>
      <c r="HE489" s="523">
        <f t="shared" si="4336"/>
        <v>0</v>
      </c>
      <c r="HF489" s="524"/>
      <c r="HG489" s="523">
        <f>ADHB!HH489</f>
        <v>0</v>
      </c>
      <c r="HH489" s="523">
        <f t="shared" si="4337"/>
        <v>0</v>
      </c>
      <c r="HI489" s="523">
        <f t="shared" si="4338"/>
        <v>0</v>
      </c>
      <c r="HJ489" s="524">
        <v>0.36319999999999997</v>
      </c>
      <c r="HK489" s="525">
        <f t="shared" si="4339"/>
        <v>0</v>
      </c>
      <c r="HL489" s="526">
        <f t="shared" si="4340"/>
        <v>0</v>
      </c>
      <c r="HM489" s="527"/>
      <c r="HN489" s="520">
        <v>10.0</v>
      </c>
      <c r="HO489" s="521" t="s">
        <v>188</v>
      </c>
      <c r="HP489" s="522" t="s">
        <v>132</v>
      </c>
      <c r="HQ489" s="522" t="s">
        <v>132</v>
      </c>
      <c r="HR489" s="523"/>
      <c r="HS489" s="523" t="str">
        <f t="shared" si="4341"/>
        <v/>
      </c>
      <c r="HT489" s="523">
        <f t="shared" si="4342"/>
        <v>0</v>
      </c>
      <c r="HU489" s="524"/>
      <c r="HV489" s="523">
        <f t="shared" si="4343"/>
        <v>0</v>
      </c>
      <c r="HW489" s="524"/>
      <c r="HX489" s="523">
        <f>ADHB!HY489</f>
        <v>0</v>
      </c>
      <c r="HY489" s="523">
        <f t="shared" si="4344"/>
        <v>0</v>
      </c>
      <c r="HZ489" s="523">
        <f t="shared" si="4345"/>
        <v>0</v>
      </c>
      <c r="IA489" s="524">
        <v>0.36319999999999997</v>
      </c>
      <c r="IB489" s="525">
        <f t="shared" si="4346"/>
        <v>0</v>
      </c>
      <c r="IC489" s="526">
        <f t="shared" si="4347"/>
        <v>0</v>
      </c>
      <c r="ID489" s="527"/>
      <c r="IE489" s="520">
        <v>10.0</v>
      </c>
      <c r="IF489" s="521" t="s">
        <v>188</v>
      </c>
      <c r="IG489" s="522" t="s">
        <v>132</v>
      </c>
      <c r="IH489" s="522" t="s">
        <v>132</v>
      </c>
      <c r="II489" s="523"/>
      <c r="IJ489" s="523" t="str">
        <f t="shared" si="4348"/>
        <v/>
      </c>
      <c r="IK489" s="523">
        <f t="shared" si="4349"/>
        <v>0</v>
      </c>
      <c r="IL489" s="524"/>
      <c r="IM489" s="523">
        <f t="shared" si="4350"/>
        <v>0</v>
      </c>
      <c r="IN489" s="524"/>
      <c r="IO489" s="523">
        <f>ADHB!IP489</f>
        <v>0</v>
      </c>
      <c r="IP489" s="523">
        <f t="shared" si="4351"/>
        <v>0</v>
      </c>
      <c r="IQ489" s="523">
        <f t="shared" si="4352"/>
        <v>0</v>
      </c>
      <c r="IR489" s="524">
        <v>0.36319999999999997</v>
      </c>
      <c r="IS489" s="525">
        <f t="shared" si="4353"/>
        <v>0</v>
      </c>
      <c r="IT489" s="526">
        <f t="shared" si="4354"/>
        <v>0</v>
      </c>
      <c r="IU489" s="527"/>
      <c r="IV489" s="520">
        <v>10.0</v>
      </c>
      <c r="IW489" s="521" t="s">
        <v>188</v>
      </c>
      <c r="IX489" s="522" t="s">
        <v>132</v>
      </c>
      <c r="IY489" s="522" t="s">
        <v>132</v>
      </c>
      <c r="IZ489" s="523"/>
      <c r="JA489" s="523" t="str">
        <f t="shared" si="4355"/>
        <v/>
      </c>
      <c r="JB489" s="523">
        <f t="shared" si="4356"/>
        <v>0</v>
      </c>
      <c r="JC489" s="524"/>
      <c r="JD489" s="523">
        <f t="shared" si="4357"/>
        <v>0</v>
      </c>
      <c r="JE489" s="524"/>
      <c r="JF489" s="523">
        <f>ADHB!JG489</f>
        <v>0</v>
      </c>
      <c r="JG489" s="523">
        <f t="shared" si="4358"/>
        <v>0</v>
      </c>
      <c r="JH489" s="523">
        <f t="shared" si="4359"/>
        <v>0</v>
      </c>
      <c r="JI489" s="524">
        <v>0.36319999999999997</v>
      </c>
      <c r="JJ489" s="525">
        <f t="shared" si="4360"/>
        <v>0</v>
      </c>
      <c r="JK489" s="526">
        <f t="shared" si="4361"/>
        <v>0</v>
      </c>
      <c r="JL489" s="527"/>
      <c r="JM489" s="520">
        <v>10.0</v>
      </c>
      <c r="JN489" s="521" t="s">
        <v>188</v>
      </c>
      <c r="JO489" s="522" t="s">
        <v>132</v>
      </c>
      <c r="JP489" s="522" t="s">
        <v>132</v>
      </c>
      <c r="JQ489" s="523"/>
      <c r="JR489" s="523" t="str">
        <f t="shared" si="4362"/>
        <v/>
      </c>
      <c r="JS489" s="523">
        <f t="shared" si="4363"/>
        <v>0</v>
      </c>
      <c r="JT489" s="524"/>
      <c r="JU489" s="523">
        <f t="shared" si="4364"/>
        <v>0</v>
      </c>
      <c r="JV489" s="524"/>
      <c r="JW489" s="523" t="str">
        <f>ADHB!LF489</f>
        <v/>
      </c>
      <c r="JX489" s="523">
        <f t="shared" si="4365"/>
        <v>0</v>
      </c>
      <c r="JY489" s="523">
        <f t="shared" si="4366"/>
        <v>0</v>
      </c>
      <c r="JZ489" s="524">
        <v>0.36319999999999997</v>
      </c>
      <c r="KA489" s="525">
        <f t="shared" si="4367"/>
        <v>0</v>
      </c>
      <c r="KB489" s="526">
        <f t="shared" si="4368"/>
        <v>0</v>
      </c>
      <c r="KC489" s="527"/>
      <c r="KD489" s="520">
        <v>10.0</v>
      </c>
      <c r="KE489" s="521" t="s">
        <v>188</v>
      </c>
      <c r="KF489" s="522" t="s">
        <v>132</v>
      </c>
      <c r="KG489" s="522" t="s">
        <v>132</v>
      </c>
      <c r="KH489" s="523"/>
      <c r="KI489" s="523" t="str">
        <f t="shared" si="4369"/>
        <v/>
      </c>
      <c r="KJ489" s="523">
        <f t="shared" si="4370"/>
        <v>0</v>
      </c>
      <c r="KK489" s="524"/>
      <c r="KL489" s="523">
        <f t="shared" si="4371"/>
        <v>0</v>
      </c>
      <c r="KM489" s="524"/>
      <c r="KN489" s="523" t="str">
        <f>ADHB!LW489</f>
        <v/>
      </c>
      <c r="KO489" s="523">
        <f t="shared" si="4372"/>
        <v>0</v>
      </c>
      <c r="KP489" s="523">
        <f t="shared" si="4373"/>
        <v>0</v>
      </c>
      <c r="KQ489" s="524">
        <v>0.36319999999999997</v>
      </c>
      <c r="KR489" s="525">
        <f t="shared" si="4374"/>
        <v>0</v>
      </c>
      <c r="KS489" s="526">
        <f t="shared" si="4375"/>
        <v>0</v>
      </c>
      <c r="KT489" s="527"/>
      <c r="KU489" s="528"/>
    </row>
    <row r="490" ht="15.75" customHeight="1">
      <c r="A490" s="520">
        <v>11.0</v>
      </c>
      <c r="B490" s="521" t="s">
        <v>189</v>
      </c>
      <c r="C490" s="522" t="s">
        <v>132</v>
      </c>
      <c r="D490" s="522" t="s">
        <v>132</v>
      </c>
      <c r="E490" s="523"/>
      <c r="F490" s="523"/>
      <c r="G490" s="523">
        <f t="shared" si="4251"/>
        <v>0</v>
      </c>
      <c r="H490" s="524"/>
      <c r="I490" s="523">
        <f t="shared" si="4252"/>
        <v>0</v>
      </c>
      <c r="J490" s="524"/>
      <c r="K490" s="523">
        <f>ADHB!L490</f>
        <v>0</v>
      </c>
      <c r="L490" s="523">
        <f t="shared" si="4253"/>
        <v>0</v>
      </c>
      <c r="M490" s="523">
        <f t="shared" si="4254"/>
        <v>0</v>
      </c>
      <c r="N490" s="524">
        <v>0.36319999999999997</v>
      </c>
      <c r="O490" s="525">
        <f t="shared" si="4255"/>
        <v>0</v>
      </c>
      <c r="P490" s="526">
        <f t="shared" si="4256"/>
        <v>0</v>
      </c>
      <c r="Q490" s="527"/>
      <c r="R490" s="520">
        <v>11.0</v>
      </c>
      <c r="S490" s="521" t="s">
        <v>189</v>
      </c>
      <c r="T490" s="522" t="s">
        <v>132</v>
      </c>
      <c r="U490" s="522" t="s">
        <v>132</v>
      </c>
      <c r="V490" s="523"/>
      <c r="W490" s="523" t="str">
        <f t="shared" si="4257"/>
        <v/>
      </c>
      <c r="X490" s="523">
        <f t="shared" si="4258"/>
        <v>0</v>
      </c>
      <c r="Y490" s="524"/>
      <c r="Z490" s="523">
        <f t="shared" si="4259"/>
        <v>0</v>
      </c>
      <c r="AA490" s="524"/>
      <c r="AB490" s="523">
        <f>ADHB!AC490</f>
        <v>0</v>
      </c>
      <c r="AC490" s="523">
        <f t="shared" si="4260"/>
        <v>0</v>
      </c>
      <c r="AD490" s="523">
        <f t="shared" si="4261"/>
        <v>0</v>
      </c>
      <c r="AE490" s="524">
        <v>0.36319999999999997</v>
      </c>
      <c r="AF490" s="525">
        <f t="shared" si="4262"/>
        <v>0</v>
      </c>
      <c r="AG490" s="526">
        <f t="shared" si="4263"/>
        <v>0</v>
      </c>
      <c r="AH490" s="527"/>
      <c r="AI490" s="520">
        <v>11.0</v>
      </c>
      <c r="AJ490" s="521" t="s">
        <v>189</v>
      </c>
      <c r="AK490" s="522" t="s">
        <v>132</v>
      </c>
      <c r="AL490" s="522" t="s">
        <v>132</v>
      </c>
      <c r="AM490" s="523"/>
      <c r="AN490" s="523" t="str">
        <f t="shared" si="4264"/>
        <v/>
      </c>
      <c r="AO490" s="523">
        <f t="shared" si="4265"/>
        <v>0</v>
      </c>
      <c r="AP490" s="524"/>
      <c r="AQ490" s="523">
        <f t="shared" si="4266"/>
        <v>0</v>
      </c>
      <c r="AR490" s="524"/>
      <c r="AS490" s="523">
        <f>ADHB!AT490</f>
        <v>0</v>
      </c>
      <c r="AT490" s="523">
        <f t="shared" si="4267"/>
        <v>0</v>
      </c>
      <c r="AU490" s="523">
        <f t="shared" si="4268"/>
        <v>0</v>
      </c>
      <c r="AV490" s="524">
        <v>0.36319999999999997</v>
      </c>
      <c r="AW490" s="525">
        <f t="shared" si="4269"/>
        <v>0</v>
      </c>
      <c r="AX490" s="526">
        <f t="shared" si="4270"/>
        <v>0</v>
      </c>
      <c r="AY490" s="527"/>
      <c r="AZ490" s="520">
        <v>11.0</v>
      </c>
      <c r="BA490" s="521" t="s">
        <v>189</v>
      </c>
      <c r="BB490" s="522" t="s">
        <v>132</v>
      </c>
      <c r="BC490" s="522" t="s">
        <v>132</v>
      </c>
      <c r="BD490" s="523"/>
      <c r="BE490" s="523" t="str">
        <f t="shared" si="4271"/>
        <v/>
      </c>
      <c r="BF490" s="523">
        <f t="shared" si="4272"/>
        <v>0</v>
      </c>
      <c r="BG490" s="524"/>
      <c r="BH490" s="523">
        <f t="shared" si="4273"/>
        <v>0</v>
      </c>
      <c r="BI490" s="524"/>
      <c r="BJ490" s="523">
        <f>ADHB!BK490</f>
        <v>0</v>
      </c>
      <c r="BK490" s="523">
        <f t="shared" si="4274"/>
        <v>0</v>
      </c>
      <c r="BL490" s="523">
        <f t="shared" si="4275"/>
        <v>0</v>
      </c>
      <c r="BM490" s="524">
        <v>0.36319999999999997</v>
      </c>
      <c r="BN490" s="525">
        <f t="shared" si="4276"/>
        <v>0</v>
      </c>
      <c r="BO490" s="526">
        <f t="shared" si="4277"/>
        <v>0</v>
      </c>
      <c r="BP490" s="527"/>
      <c r="BQ490" s="520">
        <v>11.0</v>
      </c>
      <c r="BR490" s="521" t="s">
        <v>189</v>
      </c>
      <c r="BS490" s="522" t="s">
        <v>132</v>
      </c>
      <c r="BT490" s="522" t="s">
        <v>132</v>
      </c>
      <c r="BU490" s="523"/>
      <c r="BV490" s="523" t="str">
        <f t="shared" si="4278"/>
        <v/>
      </c>
      <c r="BW490" s="523">
        <f t="shared" si="4279"/>
        <v>0</v>
      </c>
      <c r="BX490" s="524"/>
      <c r="BY490" s="523">
        <f t="shared" si="4280"/>
        <v>0</v>
      </c>
      <c r="BZ490" s="524"/>
      <c r="CA490" s="523">
        <f>ADHB!CB490</f>
        <v>0</v>
      </c>
      <c r="CB490" s="523">
        <f t="shared" si="4281"/>
        <v>0</v>
      </c>
      <c r="CC490" s="523">
        <f t="shared" si="4282"/>
        <v>0</v>
      </c>
      <c r="CD490" s="524">
        <v>0.36319999999999997</v>
      </c>
      <c r="CE490" s="525">
        <f t="shared" si="4283"/>
        <v>0</v>
      </c>
      <c r="CF490" s="526">
        <f t="shared" si="4284"/>
        <v>0</v>
      </c>
      <c r="CG490" s="527"/>
      <c r="CH490" s="520">
        <v>11.0</v>
      </c>
      <c r="CI490" s="521" t="s">
        <v>189</v>
      </c>
      <c r="CJ490" s="522" t="s">
        <v>132</v>
      </c>
      <c r="CK490" s="522" t="s">
        <v>132</v>
      </c>
      <c r="CL490" s="523"/>
      <c r="CM490" s="523" t="str">
        <f t="shared" si="4285"/>
        <v/>
      </c>
      <c r="CN490" s="523">
        <f t="shared" si="4286"/>
        <v>0</v>
      </c>
      <c r="CO490" s="524"/>
      <c r="CP490" s="523">
        <f t="shared" si="4287"/>
        <v>0</v>
      </c>
      <c r="CQ490" s="524"/>
      <c r="CR490" s="523">
        <f>ADHB!CS490</f>
        <v>0</v>
      </c>
      <c r="CS490" s="523">
        <f t="shared" si="4288"/>
        <v>0</v>
      </c>
      <c r="CT490" s="523">
        <f t="shared" si="4289"/>
        <v>0</v>
      </c>
      <c r="CU490" s="524">
        <v>0.36319999999999997</v>
      </c>
      <c r="CV490" s="525">
        <f t="shared" si="4290"/>
        <v>0</v>
      </c>
      <c r="CW490" s="526">
        <f t="shared" si="4291"/>
        <v>0</v>
      </c>
      <c r="CX490" s="527"/>
      <c r="CY490" s="520">
        <v>11.0</v>
      </c>
      <c r="CZ490" s="521" t="s">
        <v>189</v>
      </c>
      <c r="DA490" s="522" t="s">
        <v>132</v>
      </c>
      <c r="DB490" s="522" t="s">
        <v>132</v>
      </c>
      <c r="DC490" s="523"/>
      <c r="DD490" s="523" t="str">
        <f t="shared" si="4292"/>
        <v/>
      </c>
      <c r="DE490" s="523">
        <f t="shared" si="4293"/>
        <v>0</v>
      </c>
      <c r="DF490" s="524"/>
      <c r="DG490" s="523">
        <f t="shared" si="4294"/>
        <v>0</v>
      </c>
      <c r="DH490" s="524"/>
      <c r="DI490" s="523">
        <f>ADHB!DJ490</f>
        <v>0</v>
      </c>
      <c r="DJ490" s="523">
        <f t="shared" si="4295"/>
        <v>0</v>
      </c>
      <c r="DK490" s="523">
        <f t="shared" si="4296"/>
        <v>0</v>
      </c>
      <c r="DL490" s="524">
        <v>0.36319999999999997</v>
      </c>
      <c r="DM490" s="525">
        <f t="shared" si="4297"/>
        <v>0</v>
      </c>
      <c r="DN490" s="526">
        <f t="shared" si="4298"/>
        <v>0</v>
      </c>
      <c r="DO490" s="527"/>
      <c r="DP490" s="520">
        <v>11.0</v>
      </c>
      <c r="DQ490" s="521" t="s">
        <v>189</v>
      </c>
      <c r="DR490" s="522" t="s">
        <v>132</v>
      </c>
      <c r="DS490" s="522" t="s">
        <v>132</v>
      </c>
      <c r="DT490" s="523"/>
      <c r="DU490" s="523" t="str">
        <f t="shared" si="4299"/>
        <v/>
      </c>
      <c r="DV490" s="523">
        <f t="shared" si="4300"/>
        <v>0</v>
      </c>
      <c r="DW490" s="524"/>
      <c r="DX490" s="523">
        <f t="shared" si="4301"/>
        <v>0</v>
      </c>
      <c r="DY490" s="524"/>
      <c r="DZ490" s="523">
        <f>ADHB!EA490</f>
        <v>0</v>
      </c>
      <c r="EA490" s="523">
        <f t="shared" si="4302"/>
        <v>0</v>
      </c>
      <c r="EB490" s="523">
        <f t="shared" si="4303"/>
        <v>0</v>
      </c>
      <c r="EC490" s="524">
        <v>0.36319999999999997</v>
      </c>
      <c r="ED490" s="525">
        <f t="shared" si="4304"/>
        <v>0</v>
      </c>
      <c r="EE490" s="526">
        <f t="shared" si="4305"/>
        <v>0</v>
      </c>
      <c r="EF490" s="527"/>
      <c r="EG490" s="520">
        <v>11.0</v>
      </c>
      <c r="EH490" s="521" t="s">
        <v>189</v>
      </c>
      <c r="EI490" s="522" t="s">
        <v>132</v>
      </c>
      <c r="EJ490" s="522" t="s">
        <v>132</v>
      </c>
      <c r="EK490" s="523"/>
      <c r="EL490" s="523" t="str">
        <f t="shared" si="4306"/>
        <v/>
      </c>
      <c r="EM490" s="523">
        <f t="shared" si="4307"/>
        <v>0</v>
      </c>
      <c r="EN490" s="524"/>
      <c r="EO490" s="523">
        <f t="shared" si="4308"/>
        <v>0</v>
      </c>
      <c r="EP490" s="524"/>
      <c r="EQ490" s="523">
        <f>ADHB!ER490</f>
        <v>0</v>
      </c>
      <c r="ER490" s="523">
        <f t="shared" si="4309"/>
        <v>0</v>
      </c>
      <c r="ES490" s="523">
        <f t="shared" si="4310"/>
        <v>0</v>
      </c>
      <c r="ET490" s="524">
        <v>0.36319999999999997</v>
      </c>
      <c r="EU490" s="525">
        <f t="shared" si="4311"/>
        <v>0</v>
      </c>
      <c r="EV490" s="526">
        <f t="shared" si="4312"/>
        <v>0</v>
      </c>
      <c r="EW490" s="527"/>
      <c r="EX490" s="520">
        <v>11.0</v>
      </c>
      <c r="EY490" s="521" t="s">
        <v>189</v>
      </c>
      <c r="EZ490" s="522" t="s">
        <v>132</v>
      </c>
      <c r="FA490" s="522" t="s">
        <v>132</v>
      </c>
      <c r="FB490" s="523"/>
      <c r="FC490" s="523" t="str">
        <f t="shared" si="4313"/>
        <v/>
      </c>
      <c r="FD490" s="523">
        <f t="shared" si="4314"/>
        <v>0</v>
      </c>
      <c r="FE490" s="524"/>
      <c r="FF490" s="523">
        <f t="shared" si="4315"/>
        <v>0</v>
      </c>
      <c r="FG490" s="524"/>
      <c r="FH490" s="523">
        <f>ADHB!FI490</f>
        <v>0</v>
      </c>
      <c r="FI490" s="523">
        <f t="shared" si="4316"/>
        <v>0</v>
      </c>
      <c r="FJ490" s="523">
        <f t="shared" si="4317"/>
        <v>0</v>
      </c>
      <c r="FK490" s="524">
        <v>0.36319999999999997</v>
      </c>
      <c r="FL490" s="525">
        <f t="shared" si="4318"/>
        <v>0</v>
      </c>
      <c r="FM490" s="526">
        <f t="shared" si="4319"/>
        <v>0</v>
      </c>
      <c r="FN490" s="527"/>
      <c r="FO490" s="520">
        <v>11.0</v>
      </c>
      <c r="FP490" s="521" t="s">
        <v>189</v>
      </c>
      <c r="FQ490" s="522" t="s">
        <v>132</v>
      </c>
      <c r="FR490" s="522" t="s">
        <v>132</v>
      </c>
      <c r="FS490" s="523"/>
      <c r="FT490" s="523" t="str">
        <f t="shared" si="4320"/>
        <v/>
      </c>
      <c r="FU490" s="523">
        <f t="shared" si="4321"/>
        <v>0</v>
      </c>
      <c r="FV490" s="524"/>
      <c r="FW490" s="523">
        <f t="shared" si="4322"/>
        <v>0</v>
      </c>
      <c r="FX490" s="524"/>
      <c r="FY490" s="523">
        <f>ADHB!FZ490</f>
        <v>0</v>
      </c>
      <c r="FZ490" s="523">
        <f t="shared" si="4323"/>
        <v>0</v>
      </c>
      <c r="GA490" s="523">
        <f t="shared" si="4324"/>
        <v>0</v>
      </c>
      <c r="GB490" s="524">
        <v>0.36319999999999997</v>
      </c>
      <c r="GC490" s="525">
        <f t="shared" si="4325"/>
        <v>0</v>
      </c>
      <c r="GD490" s="526">
        <f t="shared" si="4326"/>
        <v>0</v>
      </c>
      <c r="GE490" s="527"/>
      <c r="GF490" s="520">
        <v>11.0</v>
      </c>
      <c r="GG490" s="521" t="s">
        <v>189</v>
      </c>
      <c r="GH490" s="522" t="s">
        <v>132</v>
      </c>
      <c r="GI490" s="522" t="s">
        <v>132</v>
      </c>
      <c r="GJ490" s="523"/>
      <c r="GK490" s="523" t="str">
        <f t="shared" si="4327"/>
        <v/>
      </c>
      <c r="GL490" s="523">
        <f t="shared" si="4328"/>
        <v>0</v>
      </c>
      <c r="GM490" s="524"/>
      <c r="GN490" s="523">
        <f t="shared" si="4329"/>
        <v>0</v>
      </c>
      <c r="GO490" s="524"/>
      <c r="GP490" s="523">
        <f>ADHB!GQ490</f>
        <v>0</v>
      </c>
      <c r="GQ490" s="523">
        <f t="shared" si="4330"/>
        <v>0</v>
      </c>
      <c r="GR490" s="523">
        <f t="shared" si="4331"/>
        <v>0</v>
      </c>
      <c r="GS490" s="524">
        <v>0.36319999999999997</v>
      </c>
      <c r="GT490" s="525">
        <f t="shared" si="4332"/>
        <v>0</v>
      </c>
      <c r="GU490" s="526">
        <f t="shared" si="4333"/>
        <v>0</v>
      </c>
      <c r="GV490" s="527"/>
      <c r="GW490" s="520">
        <v>11.0</v>
      </c>
      <c r="GX490" s="521" t="s">
        <v>189</v>
      </c>
      <c r="GY490" s="522" t="s">
        <v>132</v>
      </c>
      <c r="GZ490" s="522" t="s">
        <v>132</v>
      </c>
      <c r="HA490" s="523"/>
      <c r="HB490" s="523" t="str">
        <f t="shared" si="4334"/>
        <v/>
      </c>
      <c r="HC490" s="523">
        <f t="shared" si="4335"/>
        <v>0</v>
      </c>
      <c r="HD490" s="524"/>
      <c r="HE490" s="523">
        <f t="shared" si="4336"/>
        <v>0</v>
      </c>
      <c r="HF490" s="524"/>
      <c r="HG490" s="523">
        <f>ADHB!HH490</f>
        <v>0</v>
      </c>
      <c r="HH490" s="523">
        <f t="shared" si="4337"/>
        <v>0</v>
      </c>
      <c r="HI490" s="523">
        <f t="shared" si="4338"/>
        <v>0</v>
      </c>
      <c r="HJ490" s="524">
        <v>0.36319999999999997</v>
      </c>
      <c r="HK490" s="525">
        <f t="shared" si="4339"/>
        <v>0</v>
      </c>
      <c r="HL490" s="526">
        <f t="shared" si="4340"/>
        <v>0</v>
      </c>
      <c r="HM490" s="527"/>
      <c r="HN490" s="520">
        <v>11.0</v>
      </c>
      <c r="HO490" s="521" t="s">
        <v>189</v>
      </c>
      <c r="HP490" s="522" t="s">
        <v>132</v>
      </c>
      <c r="HQ490" s="522" t="s">
        <v>132</v>
      </c>
      <c r="HR490" s="523"/>
      <c r="HS490" s="523" t="str">
        <f t="shared" si="4341"/>
        <v/>
      </c>
      <c r="HT490" s="523">
        <f t="shared" si="4342"/>
        <v>0</v>
      </c>
      <c r="HU490" s="524"/>
      <c r="HV490" s="523">
        <f t="shared" si="4343"/>
        <v>0</v>
      </c>
      <c r="HW490" s="524"/>
      <c r="HX490" s="523">
        <f>ADHB!HY490</f>
        <v>0</v>
      </c>
      <c r="HY490" s="523">
        <f t="shared" si="4344"/>
        <v>0</v>
      </c>
      <c r="HZ490" s="523">
        <f t="shared" si="4345"/>
        <v>0</v>
      </c>
      <c r="IA490" s="524">
        <v>0.36319999999999997</v>
      </c>
      <c r="IB490" s="525">
        <f t="shared" si="4346"/>
        <v>0</v>
      </c>
      <c r="IC490" s="526">
        <f t="shared" si="4347"/>
        <v>0</v>
      </c>
      <c r="ID490" s="527"/>
      <c r="IE490" s="520">
        <v>11.0</v>
      </c>
      <c r="IF490" s="521" t="s">
        <v>189</v>
      </c>
      <c r="IG490" s="522" t="s">
        <v>132</v>
      </c>
      <c r="IH490" s="522" t="s">
        <v>132</v>
      </c>
      <c r="II490" s="523"/>
      <c r="IJ490" s="523" t="str">
        <f t="shared" si="4348"/>
        <v/>
      </c>
      <c r="IK490" s="523">
        <f t="shared" si="4349"/>
        <v>0</v>
      </c>
      <c r="IL490" s="524"/>
      <c r="IM490" s="523">
        <f t="shared" si="4350"/>
        <v>0</v>
      </c>
      <c r="IN490" s="524"/>
      <c r="IO490" s="523">
        <f>ADHB!IP490</f>
        <v>0</v>
      </c>
      <c r="IP490" s="523">
        <f t="shared" si="4351"/>
        <v>0</v>
      </c>
      <c r="IQ490" s="523">
        <f t="shared" si="4352"/>
        <v>0</v>
      </c>
      <c r="IR490" s="524">
        <v>0.36319999999999997</v>
      </c>
      <c r="IS490" s="525">
        <f t="shared" si="4353"/>
        <v>0</v>
      </c>
      <c r="IT490" s="526">
        <f t="shared" si="4354"/>
        <v>0</v>
      </c>
      <c r="IU490" s="527"/>
      <c r="IV490" s="520">
        <v>11.0</v>
      </c>
      <c r="IW490" s="521" t="s">
        <v>189</v>
      </c>
      <c r="IX490" s="522" t="s">
        <v>132</v>
      </c>
      <c r="IY490" s="522" t="s">
        <v>132</v>
      </c>
      <c r="IZ490" s="523"/>
      <c r="JA490" s="523" t="str">
        <f t="shared" si="4355"/>
        <v/>
      </c>
      <c r="JB490" s="523">
        <f t="shared" si="4356"/>
        <v>0</v>
      </c>
      <c r="JC490" s="524"/>
      <c r="JD490" s="523">
        <f t="shared" si="4357"/>
        <v>0</v>
      </c>
      <c r="JE490" s="524"/>
      <c r="JF490" s="523">
        <f>ADHB!JG490</f>
        <v>0</v>
      </c>
      <c r="JG490" s="523">
        <f t="shared" si="4358"/>
        <v>0</v>
      </c>
      <c r="JH490" s="523">
        <f t="shared" si="4359"/>
        <v>0</v>
      </c>
      <c r="JI490" s="524">
        <v>0.36319999999999997</v>
      </c>
      <c r="JJ490" s="525">
        <f t="shared" si="4360"/>
        <v>0</v>
      </c>
      <c r="JK490" s="526">
        <f t="shared" si="4361"/>
        <v>0</v>
      </c>
      <c r="JL490" s="527"/>
      <c r="JM490" s="520">
        <v>11.0</v>
      </c>
      <c r="JN490" s="521" t="s">
        <v>189</v>
      </c>
      <c r="JO490" s="522" t="s">
        <v>132</v>
      </c>
      <c r="JP490" s="522" t="s">
        <v>132</v>
      </c>
      <c r="JQ490" s="523"/>
      <c r="JR490" s="523" t="str">
        <f t="shared" si="4362"/>
        <v/>
      </c>
      <c r="JS490" s="523">
        <f t="shared" si="4363"/>
        <v>0</v>
      </c>
      <c r="JT490" s="524"/>
      <c r="JU490" s="523">
        <f t="shared" si="4364"/>
        <v>0</v>
      </c>
      <c r="JV490" s="524"/>
      <c r="JW490" s="523" t="str">
        <f>ADHB!LF490</f>
        <v/>
      </c>
      <c r="JX490" s="523">
        <f t="shared" si="4365"/>
        <v>0</v>
      </c>
      <c r="JY490" s="523">
        <f t="shared" si="4366"/>
        <v>0</v>
      </c>
      <c r="JZ490" s="524">
        <v>0.36319999999999997</v>
      </c>
      <c r="KA490" s="525">
        <f t="shared" si="4367"/>
        <v>0</v>
      </c>
      <c r="KB490" s="526">
        <f t="shared" si="4368"/>
        <v>0</v>
      </c>
      <c r="KC490" s="527"/>
      <c r="KD490" s="520">
        <v>11.0</v>
      </c>
      <c r="KE490" s="521" t="s">
        <v>189</v>
      </c>
      <c r="KF490" s="522" t="s">
        <v>132</v>
      </c>
      <c r="KG490" s="522" t="s">
        <v>132</v>
      </c>
      <c r="KH490" s="523"/>
      <c r="KI490" s="523" t="str">
        <f t="shared" si="4369"/>
        <v/>
      </c>
      <c r="KJ490" s="523">
        <f t="shared" si="4370"/>
        <v>0</v>
      </c>
      <c r="KK490" s="524"/>
      <c r="KL490" s="523">
        <f t="shared" si="4371"/>
        <v>0</v>
      </c>
      <c r="KM490" s="524"/>
      <c r="KN490" s="523" t="str">
        <f>ADHB!LW490</f>
        <v/>
      </c>
      <c r="KO490" s="523">
        <f t="shared" si="4372"/>
        <v>0</v>
      </c>
      <c r="KP490" s="523">
        <f t="shared" si="4373"/>
        <v>0</v>
      </c>
      <c r="KQ490" s="524">
        <v>0.36319999999999997</v>
      </c>
      <c r="KR490" s="525">
        <f t="shared" si="4374"/>
        <v>0</v>
      </c>
      <c r="KS490" s="526">
        <f t="shared" si="4375"/>
        <v>0</v>
      </c>
      <c r="KT490" s="527"/>
      <c r="KU490" s="528"/>
    </row>
    <row r="491" ht="15.75" customHeight="1">
      <c r="A491" s="520">
        <v>12.0</v>
      </c>
      <c r="B491" s="521" t="s">
        <v>190</v>
      </c>
      <c r="C491" s="522" t="s">
        <v>132</v>
      </c>
      <c r="D491" s="522" t="s">
        <v>132</v>
      </c>
      <c r="E491" s="523"/>
      <c r="F491" s="523"/>
      <c r="G491" s="523">
        <f t="shared" si="4251"/>
        <v>0</v>
      </c>
      <c r="H491" s="524"/>
      <c r="I491" s="523">
        <f t="shared" si="4252"/>
        <v>0</v>
      </c>
      <c r="J491" s="524"/>
      <c r="K491" s="523">
        <f>ADHB!L491</f>
        <v>0</v>
      </c>
      <c r="L491" s="523">
        <f t="shared" si="4253"/>
        <v>0</v>
      </c>
      <c r="M491" s="523">
        <f t="shared" si="4254"/>
        <v>0</v>
      </c>
      <c r="N491" s="524">
        <v>0.36319999999999997</v>
      </c>
      <c r="O491" s="525">
        <f t="shared" si="4255"/>
        <v>0</v>
      </c>
      <c r="P491" s="526">
        <f t="shared" si="4256"/>
        <v>0</v>
      </c>
      <c r="Q491" s="527"/>
      <c r="R491" s="520">
        <v>12.0</v>
      </c>
      <c r="S491" s="521" t="s">
        <v>190</v>
      </c>
      <c r="T491" s="522" t="s">
        <v>132</v>
      </c>
      <c r="U491" s="522" t="s">
        <v>132</v>
      </c>
      <c r="V491" s="523"/>
      <c r="W491" s="523" t="str">
        <f t="shared" si="4257"/>
        <v/>
      </c>
      <c r="X491" s="523">
        <f t="shared" si="4258"/>
        <v>0</v>
      </c>
      <c r="Y491" s="524"/>
      <c r="Z491" s="523">
        <f t="shared" si="4259"/>
        <v>0</v>
      </c>
      <c r="AA491" s="524"/>
      <c r="AB491" s="523">
        <f>ADHB!AC491</f>
        <v>0</v>
      </c>
      <c r="AC491" s="523">
        <f t="shared" si="4260"/>
        <v>0</v>
      </c>
      <c r="AD491" s="523">
        <f t="shared" si="4261"/>
        <v>0</v>
      </c>
      <c r="AE491" s="524">
        <v>0.36319999999999997</v>
      </c>
      <c r="AF491" s="525">
        <f t="shared" si="4262"/>
        <v>0</v>
      </c>
      <c r="AG491" s="526">
        <f t="shared" si="4263"/>
        <v>0</v>
      </c>
      <c r="AH491" s="527"/>
      <c r="AI491" s="520">
        <v>12.0</v>
      </c>
      <c r="AJ491" s="521" t="s">
        <v>190</v>
      </c>
      <c r="AK491" s="522" t="s">
        <v>132</v>
      </c>
      <c r="AL491" s="522" t="s">
        <v>132</v>
      </c>
      <c r="AM491" s="523"/>
      <c r="AN491" s="523" t="str">
        <f t="shared" si="4264"/>
        <v/>
      </c>
      <c r="AO491" s="523">
        <f t="shared" si="4265"/>
        <v>0</v>
      </c>
      <c r="AP491" s="524"/>
      <c r="AQ491" s="523">
        <f t="shared" si="4266"/>
        <v>0</v>
      </c>
      <c r="AR491" s="524"/>
      <c r="AS491" s="523">
        <f>ADHB!AT491</f>
        <v>0</v>
      </c>
      <c r="AT491" s="523">
        <f t="shared" si="4267"/>
        <v>0</v>
      </c>
      <c r="AU491" s="523">
        <f t="shared" si="4268"/>
        <v>0</v>
      </c>
      <c r="AV491" s="524">
        <v>0.36319999999999997</v>
      </c>
      <c r="AW491" s="525">
        <f t="shared" si="4269"/>
        <v>0</v>
      </c>
      <c r="AX491" s="526">
        <f t="shared" si="4270"/>
        <v>0</v>
      </c>
      <c r="AY491" s="527"/>
      <c r="AZ491" s="520">
        <v>12.0</v>
      </c>
      <c r="BA491" s="521" t="s">
        <v>190</v>
      </c>
      <c r="BB491" s="522" t="s">
        <v>132</v>
      </c>
      <c r="BC491" s="522" t="s">
        <v>132</v>
      </c>
      <c r="BD491" s="523"/>
      <c r="BE491" s="523" t="str">
        <f t="shared" si="4271"/>
        <v/>
      </c>
      <c r="BF491" s="523">
        <f t="shared" si="4272"/>
        <v>0</v>
      </c>
      <c r="BG491" s="524"/>
      <c r="BH491" s="523">
        <f t="shared" si="4273"/>
        <v>0</v>
      </c>
      <c r="BI491" s="524"/>
      <c r="BJ491" s="523">
        <f>ADHB!BK491</f>
        <v>0</v>
      </c>
      <c r="BK491" s="523">
        <f t="shared" si="4274"/>
        <v>0</v>
      </c>
      <c r="BL491" s="523">
        <f t="shared" si="4275"/>
        <v>0</v>
      </c>
      <c r="BM491" s="524">
        <v>0.36319999999999997</v>
      </c>
      <c r="BN491" s="525">
        <f t="shared" si="4276"/>
        <v>0</v>
      </c>
      <c r="BO491" s="526">
        <f t="shared" si="4277"/>
        <v>0</v>
      </c>
      <c r="BP491" s="527"/>
      <c r="BQ491" s="520">
        <v>12.0</v>
      </c>
      <c r="BR491" s="521" t="s">
        <v>190</v>
      </c>
      <c r="BS491" s="522" t="s">
        <v>132</v>
      </c>
      <c r="BT491" s="522" t="s">
        <v>132</v>
      </c>
      <c r="BU491" s="523"/>
      <c r="BV491" s="523" t="str">
        <f t="shared" si="4278"/>
        <v/>
      </c>
      <c r="BW491" s="523">
        <f t="shared" si="4279"/>
        <v>0</v>
      </c>
      <c r="BX491" s="524"/>
      <c r="BY491" s="523">
        <f t="shared" si="4280"/>
        <v>0</v>
      </c>
      <c r="BZ491" s="524"/>
      <c r="CA491" s="523">
        <f>ADHB!CB491</f>
        <v>0</v>
      </c>
      <c r="CB491" s="523">
        <f t="shared" si="4281"/>
        <v>0</v>
      </c>
      <c r="CC491" s="523">
        <f t="shared" si="4282"/>
        <v>0</v>
      </c>
      <c r="CD491" s="524">
        <v>0.36319999999999997</v>
      </c>
      <c r="CE491" s="525">
        <f t="shared" si="4283"/>
        <v>0</v>
      </c>
      <c r="CF491" s="526">
        <f t="shared" si="4284"/>
        <v>0</v>
      </c>
      <c r="CG491" s="527"/>
      <c r="CH491" s="520">
        <v>12.0</v>
      </c>
      <c r="CI491" s="521" t="s">
        <v>190</v>
      </c>
      <c r="CJ491" s="522" t="s">
        <v>132</v>
      </c>
      <c r="CK491" s="522" t="s">
        <v>132</v>
      </c>
      <c r="CL491" s="523"/>
      <c r="CM491" s="523" t="str">
        <f t="shared" si="4285"/>
        <v/>
      </c>
      <c r="CN491" s="523">
        <f t="shared" si="4286"/>
        <v>0</v>
      </c>
      <c r="CO491" s="524"/>
      <c r="CP491" s="523">
        <f t="shared" si="4287"/>
        <v>0</v>
      </c>
      <c r="CQ491" s="524"/>
      <c r="CR491" s="523">
        <f>ADHB!CS491</f>
        <v>0</v>
      </c>
      <c r="CS491" s="523">
        <f t="shared" si="4288"/>
        <v>0</v>
      </c>
      <c r="CT491" s="523">
        <f t="shared" si="4289"/>
        <v>0</v>
      </c>
      <c r="CU491" s="524">
        <v>0.36319999999999997</v>
      </c>
      <c r="CV491" s="525">
        <f t="shared" si="4290"/>
        <v>0</v>
      </c>
      <c r="CW491" s="526">
        <f t="shared" si="4291"/>
        <v>0</v>
      </c>
      <c r="CX491" s="527"/>
      <c r="CY491" s="520">
        <v>12.0</v>
      </c>
      <c r="CZ491" s="521" t="s">
        <v>190</v>
      </c>
      <c r="DA491" s="522" t="s">
        <v>132</v>
      </c>
      <c r="DB491" s="522" t="s">
        <v>132</v>
      </c>
      <c r="DC491" s="523"/>
      <c r="DD491" s="523" t="str">
        <f t="shared" si="4292"/>
        <v/>
      </c>
      <c r="DE491" s="523">
        <f t="shared" si="4293"/>
        <v>0</v>
      </c>
      <c r="DF491" s="524"/>
      <c r="DG491" s="523">
        <f t="shared" si="4294"/>
        <v>0</v>
      </c>
      <c r="DH491" s="524"/>
      <c r="DI491" s="523">
        <f>ADHB!DJ491</f>
        <v>0</v>
      </c>
      <c r="DJ491" s="523">
        <f t="shared" si="4295"/>
        <v>0</v>
      </c>
      <c r="DK491" s="523">
        <f t="shared" si="4296"/>
        <v>0</v>
      </c>
      <c r="DL491" s="524">
        <v>0.36319999999999997</v>
      </c>
      <c r="DM491" s="525">
        <f t="shared" si="4297"/>
        <v>0</v>
      </c>
      <c r="DN491" s="526">
        <f t="shared" si="4298"/>
        <v>0</v>
      </c>
      <c r="DO491" s="527"/>
      <c r="DP491" s="520">
        <v>12.0</v>
      </c>
      <c r="DQ491" s="521" t="s">
        <v>190</v>
      </c>
      <c r="DR491" s="522" t="s">
        <v>132</v>
      </c>
      <c r="DS491" s="522" t="s">
        <v>132</v>
      </c>
      <c r="DT491" s="523"/>
      <c r="DU491" s="523" t="str">
        <f t="shared" si="4299"/>
        <v/>
      </c>
      <c r="DV491" s="523">
        <f t="shared" si="4300"/>
        <v>0</v>
      </c>
      <c r="DW491" s="524"/>
      <c r="DX491" s="523">
        <f t="shared" si="4301"/>
        <v>0</v>
      </c>
      <c r="DY491" s="524"/>
      <c r="DZ491" s="523">
        <f>ADHB!EA491</f>
        <v>0</v>
      </c>
      <c r="EA491" s="523">
        <f t="shared" si="4302"/>
        <v>0</v>
      </c>
      <c r="EB491" s="523">
        <f t="shared" si="4303"/>
        <v>0</v>
      </c>
      <c r="EC491" s="524">
        <v>0.36319999999999997</v>
      </c>
      <c r="ED491" s="525">
        <f t="shared" si="4304"/>
        <v>0</v>
      </c>
      <c r="EE491" s="526">
        <f t="shared" si="4305"/>
        <v>0</v>
      </c>
      <c r="EF491" s="527"/>
      <c r="EG491" s="520">
        <v>12.0</v>
      </c>
      <c r="EH491" s="521" t="s">
        <v>190</v>
      </c>
      <c r="EI491" s="522" t="s">
        <v>132</v>
      </c>
      <c r="EJ491" s="522" t="s">
        <v>132</v>
      </c>
      <c r="EK491" s="523"/>
      <c r="EL491" s="523" t="str">
        <f t="shared" si="4306"/>
        <v/>
      </c>
      <c r="EM491" s="523">
        <f t="shared" si="4307"/>
        <v>0</v>
      </c>
      <c r="EN491" s="524"/>
      <c r="EO491" s="523">
        <f t="shared" si="4308"/>
        <v>0</v>
      </c>
      <c r="EP491" s="524"/>
      <c r="EQ491" s="523">
        <f>ADHB!ER491</f>
        <v>0</v>
      </c>
      <c r="ER491" s="523">
        <f t="shared" si="4309"/>
        <v>0</v>
      </c>
      <c r="ES491" s="523">
        <f t="shared" si="4310"/>
        <v>0</v>
      </c>
      <c r="ET491" s="524">
        <v>0.36319999999999997</v>
      </c>
      <c r="EU491" s="525">
        <f t="shared" si="4311"/>
        <v>0</v>
      </c>
      <c r="EV491" s="526">
        <f t="shared" si="4312"/>
        <v>0</v>
      </c>
      <c r="EW491" s="527"/>
      <c r="EX491" s="520">
        <v>12.0</v>
      </c>
      <c r="EY491" s="521" t="s">
        <v>190</v>
      </c>
      <c r="EZ491" s="522" t="s">
        <v>132</v>
      </c>
      <c r="FA491" s="522" t="s">
        <v>132</v>
      </c>
      <c r="FB491" s="523"/>
      <c r="FC491" s="523" t="str">
        <f t="shared" si="4313"/>
        <v/>
      </c>
      <c r="FD491" s="523">
        <f t="shared" si="4314"/>
        <v>0</v>
      </c>
      <c r="FE491" s="524"/>
      <c r="FF491" s="523">
        <f t="shared" si="4315"/>
        <v>0</v>
      </c>
      <c r="FG491" s="524"/>
      <c r="FH491" s="523">
        <f>ADHB!FI491</f>
        <v>0</v>
      </c>
      <c r="FI491" s="523">
        <f t="shared" si="4316"/>
        <v>0</v>
      </c>
      <c r="FJ491" s="523">
        <f t="shared" si="4317"/>
        <v>0</v>
      </c>
      <c r="FK491" s="524">
        <v>0.36319999999999997</v>
      </c>
      <c r="FL491" s="525">
        <f t="shared" si="4318"/>
        <v>0</v>
      </c>
      <c r="FM491" s="526">
        <f t="shared" si="4319"/>
        <v>0</v>
      </c>
      <c r="FN491" s="527"/>
      <c r="FO491" s="520">
        <v>12.0</v>
      </c>
      <c r="FP491" s="521" t="s">
        <v>190</v>
      </c>
      <c r="FQ491" s="522" t="s">
        <v>132</v>
      </c>
      <c r="FR491" s="522" t="s">
        <v>132</v>
      </c>
      <c r="FS491" s="523"/>
      <c r="FT491" s="523" t="str">
        <f t="shared" si="4320"/>
        <v/>
      </c>
      <c r="FU491" s="523">
        <f t="shared" si="4321"/>
        <v>0</v>
      </c>
      <c r="FV491" s="524"/>
      <c r="FW491" s="523">
        <f t="shared" si="4322"/>
        <v>0</v>
      </c>
      <c r="FX491" s="524"/>
      <c r="FY491" s="523">
        <f>ADHB!FZ491</f>
        <v>0</v>
      </c>
      <c r="FZ491" s="523">
        <f t="shared" si="4323"/>
        <v>0</v>
      </c>
      <c r="GA491" s="523">
        <f t="shared" si="4324"/>
        <v>0</v>
      </c>
      <c r="GB491" s="524">
        <v>0.36319999999999997</v>
      </c>
      <c r="GC491" s="525">
        <f t="shared" si="4325"/>
        <v>0</v>
      </c>
      <c r="GD491" s="526">
        <f t="shared" si="4326"/>
        <v>0</v>
      </c>
      <c r="GE491" s="527"/>
      <c r="GF491" s="520">
        <v>12.0</v>
      </c>
      <c r="GG491" s="521" t="s">
        <v>190</v>
      </c>
      <c r="GH491" s="522" t="s">
        <v>132</v>
      </c>
      <c r="GI491" s="522" t="s">
        <v>132</v>
      </c>
      <c r="GJ491" s="523"/>
      <c r="GK491" s="523" t="str">
        <f t="shared" si="4327"/>
        <v/>
      </c>
      <c r="GL491" s="523">
        <f t="shared" si="4328"/>
        <v>0</v>
      </c>
      <c r="GM491" s="524"/>
      <c r="GN491" s="523">
        <f t="shared" si="4329"/>
        <v>0</v>
      </c>
      <c r="GO491" s="524"/>
      <c r="GP491" s="523">
        <f>ADHB!GQ491</f>
        <v>0</v>
      </c>
      <c r="GQ491" s="523">
        <f t="shared" si="4330"/>
        <v>0</v>
      </c>
      <c r="GR491" s="523">
        <f t="shared" si="4331"/>
        <v>0</v>
      </c>
      <c r="GS491" s="524">
        <v>0.36319999999999997</v>
      </c>
      <c r="GT491" s="525">
        <f t="shared" si="4332"/>
        <v>0</v>
      </c>
      <c r="GU491" s="526">
        <f t="shared" si="4333"/>
        <v>0</v>
      </c>
      <c r="GV491" s="527"/>
      <c r="GW491" s="520">
        <v>12.0</v>
      </c>
      <c r="GX491" s="521" t="s">
        <v>190</v>
      </c>
      <c r="GY491" s="522" t="s">
        <v>132</v>
      </c>
      <c r="GZ491" s="522" t="s">
        <v>132</v>
      </c>
      <c r="HA491" s="523"/>
      <c r="HB491" s="523" t="str">
        <f t="shared" si="4334"/>
        <v/>
      </c>
      <c r="HC491" s="523">
        <f t="shared" si="4335"/>
        <v>0</v>
      </c>
      <c r="HD491" s="524"/>
      <c r="HE491" s="523">
        <f t="shared" si="4336"/>
        <v>0</v>
      </c>
      <c r="HF491" s="524"/>
      <c r="HG491" s="523">
        <f>ADHB!HH491</f>
        <v>0</v>
      </c>
      <c r="HH491" s="523">
        <f t="shared" si="4337"/>
        <v>0</v>
      </c>
      <c r="HI491" s="523">
        <f t="shared" si="4338"/>
        <v>0</v>
      </c>
      <c r="HJ491" s="524">
        <v>0.36319999999999997</v>
      </c>
      <c r="HK491" s="525">
        <f t="shared" si="4339"/>
        <v>0</v>
      </c>
      <c r="HL491" s="526">
        <f t="shared" si="4340"/>
        <v>0</v>
      </c>
      <c r="HM491" s="527"/>
      <c r="HN491" s="520">
        <v>12.0</v>
      </c>
      <c r="HO491" s="521" t="s">
        <v>190</v>
      </c>
      <c r="HP491" s="522" t="s">
        <v>132</v>
      </c>
      <c r="HQ491" s="522" t="s">
        <v>132</v>
      </c>
      <c r="HR491" s="523"/>
      <c r="HS491" s="523" t="str">
        <f t="shared" si="4341"/>
        <v/>
      </c>
      <c r="HT491" s="523">
        <f t="shared" si="4342"/>
        <v>0</v>
      </c>
      <c r="HU491" s="524"/>
      <c r="HV491" s="523">
        <f t="shared" si="4343"/>
        <v>0</v>
      </c>
      <c r="HW491" s="524"/>
      <c r="HX491" s="523">
        <f>ADHB!HY491</f>
        <v>0</v>
      </c>
      <c r="HY491" s="523">
        <f t="shared" si="4344"/>
        <v>0</v>
      </c>
      <c r="HZ491" s="523">
        <f t="shared" si="4345"/>
        <v>0</v>
      </c>
      <c r="IA491" s="524">
        <v>0.36319999999999997</v>
      </c>
      <c r="IB491" s="525">
        <f t="shared" si="4346"/>
        <v>0</v>
      </c>
      <c r="IC491" s="526">
        <f t="shared" si="4347"/>
        <v>0</v>
      </c>
      <c r="ID491" s="527"/>
      <c r="IE491" s="520">
        <v>12.0</v>
      </c>
      <c r="IF491" s="521" t="s">
        <v>190</v>
      </c>
      <c r="IG491" s="522" t="s">
        <v>132</v>
      </c>
      <c r="IH491" s="522" t="s">
        <v>132</v>
      </c>
      <c r="II491" s="523"/>
      <c r="IJ491" s="523" t="str">
        <f t="shared" si="4348"/>
        <v/>
      </c>
      <c r="IK491" s="523">
        <f t="shared" si="4349"/>
        <v>0</v>
      </c>
      <c r="IL491" s="524"/>
      <c r="IM491" s="523">
        <f t="shared" si="4350"/>
        <v>0</v>
      </c>
      <c r="IN491" s="524"/>
      <c r="IO491" s="523">
        <f>ADHB!IP491</f>
        <v>0</v>
      </c>
      <c r="IP491" s="523">
        <f t="shared" si="4351"/>
        <v>0</v>
      </c>
      <c r="IQ491" s="523">
        <f t="shared" si="4352"/>
        <v>0</v>
      </c>
      <c r="IR491" s="524">
        <v>0.36319999999999997</v>
      </c>
      <c r="IS491" s="525">
        <f t="shared" si="4353"/>
        <v>0</v>
      </c>
      <c r="IT491" s="526">
        <f t="shared" si="4354"/>
        <v>0</v>
      </c>
      <c r="IU491" s="527"/>
      <c r="IV491" s="520">
        <v>12.0</v>
      </c>
      <c r="IW491" s="521" t="s">
        <v>190</v>
      </c>
      <c r="IX491" s="522" t="s">
        <v>132</v>
      </c>
      <c r="IY491" s="522" t="s">
        <v>132</v>
      </c>
      <c r="IZ491" s="523"/>
      <c r="JA491" s="523" t="str">
        <f t="shared" si="4355"/>
        <v/>
      </c>
      <c r="JB491" s="523">
        <f t="shared" si="4356"/>
        <v>0</v>
      </c>
      <c r="JC491" s="524"/>
      <c r="JD491" s="523">
        <f t="shared" si="4357"/>
        <v>0</v>
      </c>
      <c r="JE491" s="524"/>
      <c r="JF491" s="523">
        <f>ADHB!JG491</f>
        <v>0</v>
      </c>
      <c r="JG491" s="523">
        <f t="shared" si="4358"/>
        <v>0</v>
      </c>
      <c r="JH491" s="523">
        <f t="shared" si="4359"/>
        <v>0</v>
      </c>
      <c r="JI491" s="524">
        <v>0.36319999999999997</v>
      </c>
      <c r="JJ491" s="525">
        <f t="shared" si="4360"/>
        <v>0</v>
      </c>
      <c r="JK491" s="526">
        <f t="shared" si="4361"/>
        <v>0</v>
      </c>
      <c r="JL491" s="527"/>
      <c r="JM491" s="520">
        <v>12.0</v>
      </c>
      <c r="JN491" s="521" t="s">
        <v>190</v>
      </c>
      <c r="JO491" s="522" t="s">
        <v>132</v>
      </c>
      <c r="JP491" s="522" t="s">
        <v>132</v>
      </c>
      <c r="JQ491" s="523"/>
      <c r="JR491" s="523" t="str">
        <f t="shared" si="4362"/>
        <v/>
      </c>
      <c r="JS491" s="523">
        <f t="shared" si="4363"/>
        <v>0</v>
      </c>
      <c r="JT491" s="524"/>
      <c r="JU491" s="523">
        <f t="shared" si="4364"/>
        <v>0</v>
      </c>
      <c r="JV491" s="524"/>
      <c r="JW491" s="523" t="str">
        <f>ADHB!LF491</f>
        <v/>
      </c>
      <c r="JX491" s="523">
        <f t="shared" si="4365"/>
        <v>0</v>
      </c>
      <c r="JY491" s="523">
        <f t="shared" si="4366"/>
        <v>0</v>
      </c>
      <c r="JZ491" s="524">
        <v>0.36319999999999997</v>
      </c>
      <c r="KA491" s="525">
        <f t="shared" si="4367"/>
        <v>0</v>
      </c>
      <c r="KB491" s="526">
        <f t="shared" si="4368"/>
        <v>0</v>
      </c>
      <c r="KC491" s="527"/>
      <c r="KD491" s="520">
        <v>12.0</v>
      </c>
      <c r="KE491" s="521" t="s">
        <v>190</v>
      </c>
      <c r="KF491" s="522" t="s">
        <v>132</v>
      </c>
      <c r="KG491" s="522" t="s">
        <v>132</v>
      </c>
      <c r="KH491" s="523"/>
      <c r="KI491" s="523" t="str">
        <f t="shared" si="4369"/>
        <v/>
      </c>
      <c r="KJ491" s="523">
        <f t="shared" si="4370"/>
        <v>0</v>
      </c>
      <c r="KK491" s="524"/>
      <c r="KL491" s="523">
        <f t="shared" si="4371"/>
        <v>0</v>
      </c>
      <c r="KM491" s="524"/>
      <c r="KN491" s="523" t="str">
        <f>ADHB!LW491</f>
        <v/>
      </c>
      <c r="KO491" s="523">
        <f t="shared" si="4372"/>
        <v>0</v>
      </c>
      <c r="KP491" s="523">
        <f t="shared" si="4373"/>
        <v>0</v>
      </c>
      <c r="KQ491" s="524">
        <v>0.36319999999999997</v>
      </c>
      <c r="KR491" s="525">
        <f t="shared" si="4374"/>
        <v>0</v>
      </c>
      <c r="KS491" s="526">
        <f t="shared" si="4375"/>
        <v>0</v>
      </c>
      <c r="KT491" s="527"/>
      <c r="KU491" s="528"/>
    </row>
    <row r="492" ht="15.75" customHeight="1">
      <c r="A492" s="520">
        <v>13.0</v>
      </c>
      <c r="B492" s="521" t="s">
        <v>191</v>
      </c>
      <c r="C492" s="522" t="s">
        <v>132</v>
      </c>
      <c r="D492" s="522" t="s">
        <v>132</v>
      </c>
      <c r="E492" s="523"/>
      <c r="F492" s="523"/>
      <c r="G492" s="523">
        <f t="shared" si="4251"/>
        <v>0</v>
      </c>
      <c r="H492" s="524"/>
      <c r="I492" s="523">
        <f t="shared" si="4252"/>
        <v>0</v>
      </c>
      <c r="J492" s="524"/>
      <c r="K492" s="523">
        <f>ADHB!L492</f>
        <v>0</v>
      </c>
      <c r="L492" s="523">
        <f t="shared" si="4253"/>
        <v>0</v>
      </c>
      <c r="M492" s="523">
        <f t="shared" si="4254"/>
        <v>0</v>
      </c>
      <c r="N492" s="524">
        <v>0.36319999999999997</v>
      </c>
      <c r="O492" s="525">
        <f t="shared" si="4255"/>
        <v>0</v>
      </c>
      <c r="P492" s="526">
        <f t="shared" si="4256"/>
        <v>0</v>
      </c>
      <c r="Q492" s="527"/>
      <c r="R492" s="520">
        <v>13.0</v>
      </c>
      <c r="S492" s="521" t="s">
        <v>191</v>
      </c>
      <c r="T492" s="522" t="s">
        <v>132</v>
      </c>
      <c r="U492" s="522" t="s">
        <v>132</v>
      </c>
      <c r="V492" s="523"/>
      <c r="W492" s="523" t="str">
        <f t="shared" si="4257"/>
        <v/>
      </c>
      <c r="X492" s="523">
        <f t="shared" si="4258"/>
        <v>0</v>
      </c>
      <c r="Y492" s="524"/>
      <c r="Z492" s="523">
        <f t="shared" si="4259"/>
        <v>0</v>
      </c>
      <c r="AA492" s="524"/>
      <c r="AB492" s="523">
        <f>ADHB!AC492</f>
        <v>0</v>
      </c>
      <c r="AC492" s="523">
        <f t="shared" si="4260"/>
        <v>0</v>
      </c>
      <c r="AD492" s="523">
        <f t="shared" si="4261"/>
        <v>0</v>
      </c>
      <c r="AE492" s="524">
        <v>0.36319999999999997</v>
      </c>
      <c r="AF492" s="525">
        <f t="shared" si="4262"/>
        <v>0</v>
      </c>
      <c r="AG492" s="526">
        <f t="shared" si="4263"/>
        <v>0</v>
      </c>
      <c r="AH492" s="527"/>
      <c r="AI492" s="520">
        <v>13.0</v>
      </c>
      <c r="AJ492" s="521" t="s">
        <v>191</v>
      </c>
      <c r="AK492" s="522" t="s">
        <v>132</v>
      </c>
      <c r="AL492" s="522" t="s">
        <v>132</v>
      </c>
      <c r="AM492" s="523"/>
      <c r="AN492" s="523" t="str">
        <f t="shared" si="4264"/>
        <v/>
      </c>
      <c r="AO492" s="523">
        <f t="shared" si="4265"/>
        <v>0</v>
      </c>
      <c r="AP492" s="524"/>
      <c r="AQ492" s="523">
        <f t="shared" si="4266"/>
        <v>0</v>
      </c>
      <c r="AR492" s="524"/>
      <c r="AS492" s="523">
        <f>ADHB!AT492</f>
        <v>0</v>
      </c>
      <c r="AT492" s="523">
        <f t="shared" si="4267"/>
        <v>0</v>
      </c>
      <c r="AU492" s="523">
        <f t="shared" si="4268"/>
        <v>0</v>
      </c>
      <c r="AV492" s="524">
        <v>0.36319999999999997</v>
      </c>
      <c r="AW492" s="525">
        <f t="shared" si="4269"/>
        <v>0</v>
      </c>
      <c r="AX492" s="526">
        <f t="shared" si="4270"/>
        <v>0</v>
      </c>
      <c r="AY492" s="527"/>
      <c r="AZ492" s="520">
        <v>13.0</v>
      </c>
      <c r="BA492" s="521" t="s">
        <v>191</v>
      </c>
      <c r="BB492" s="522" t="s">
        <v>132</v>
      </c>
      <c r="BC492" s="522" t="s">
        <v>132</v>
      </c>
      <c r="BD492" s="523"/>
      <c r="BE492" s="523" t="str">
        <f t="shared" si="4271"/>
        <v/>
      </c>
      <c r="BF492" s="523">
        <f t="shared" si="4272"/>
        <v>0</v>
      </c>
      <c r="BG492" s="524"/>
      <c r="BH492" s="523">
        <f t="shared" si="4273"/>
        <v>0</v>
      </c>
      <c r="BI492" s="524"/>
      <c r="BJ492" s="523">
        <f>ADHB!BK492</f>
        <v>0</v>
      </c>
      <c r="BK492" s="523">
        <f t="shared" si="4274"/>
        <v>0</v>
      </c>
      <c r="BL492" s="523">
        <f t="shared" si="4275"/>
        <v>0</v>
      </c>
      <c r="BM492" s="524">
        <v>0.36319999999999997</v>
      </c>
      <c r="BN492" s="525">
        <f t="shared" si="4276"/>
        <v>0</v>
      </c>
      <c r="BO492" s="526">
        <f t="shared" si="4277"/>
        <v>0</v>
      </c>
      <c r="BP492" s="527"/>
      <c r="BQ492" s="520">
        <v>13.0</v>
      </c>
      <c r="BR492" s="521" t="s">
        <v>191</v>
      </c>
      <c r="BS492" s="522" t="s">
        <v>132</v>
      </c>
      <c r="BT492" s="522" t="s">
        <v>132</v>
      </c>
      <c r="BU492" s="523"/>
      <c r="BV492" s="523" t="str">
        <f t="shared" si="4278"/>
        <v/>
      </c>
      <c r="BW492" s="523">
        <f t="shared" si="4279"/>
        <v>0</v>
      </c>
      <c r="BX492" s="524"/>
      <c r="BY492" s="523">
        <f t="shared" si="4280"/>
        <v>0</v>
      </c>
      <c r="BZ492" s="524"/>
      <c r="CA492" s="523">
        <f>ADHB!CB492</f>
        <v>0</v>
      </c>
      <c r="CB492" s="523">
        <f t="shared" si="4281"/>
        <v>0</v>
      </c>
      <c r="CC492" s="523">
        <f t="shared" si="4282"/>
        <v>0</v>
      </c>
      <c r="CD492" s="524">
        <v>0.36319999999999997</v>
      </c>
      <c r="CE492" s="525">
        <f t="shared" si="4283"/>
        <v>0</v>
      </c>
      <c r="CF492" s="526">
        <f t="shared" si="4284"/>
        <v>0</v>
      </c>
      <c r="CG492" s="527"/>
      <c r="CH492" s="520">
        <v>13.0</v>
      </c>
      <c r="CI492" s="521" t="s">
        <v>191</v>
      </c>
      <c r="CJ492" s="522" t="s">
        <v>132</v>
      </c>
      <c r="CK492" s="522" t="s">
        <v>132</v>
      </c>
      <c r="CL492" s="523"/>
      <c r="CM492" s="523" t="str">
        <f t="shared" si="4285"/>
        <v/>
      </c>
      <c r="CN492" s="523">
        <f t="shared" si="4286"/>
        <v>0</v>
      </c>
      <c r="CO492" s="524"/>
      <c r="CP492" s="523">
        <f t="shared" si="4287"/>
        <v>0</v>
      </c>
      <c r="CQ492" s="524"/>
      <c r="CR492" s="523">
        <f>ADHB!CS492</f>
        <v>0</v>
      </c>
      <c r="CS492" s="523">
        <f t="shared" si="4288"/>
        <v>0</v>
      </c>
      <c r="CT492" s="523">
        <f t="shared" si="4289"/>
        <v>0</v>
      </c>
      <c r="CU492" s="524">
        <v>0.36319999999999997</v>
      </c>
      <c r="CV492" s="525">
        <f t="shared" si="4290"/>
        <v>0</v>
      </c>
      <c r="CW492" s="526">
        <f t="shared" si="4291"/>
        <v>0</v>
      </c>
      <c r="CX492" s="527"/>
      <c r="CY492" s="520">
        <v>13.0</v>
      </c>
      <c r="CZ492" s="521" t="s">
        <v>191</v>
      </c>
      <c r="DA492" s="522" t="s">
        <v>132</v>
      </c>
      <c r="DB492" s="522" t="s">
        <v>132</v>
      </c>
      <c r="DC492" s="523"/>
      <c r="DD492" s="523" t="str">
        <f t="shared" si="4292"/>
        <v/>
      </c>
      <c r="DE492" s="523">
        <f t="shared" si="4293"/>
        <v>0</v>
      </c>
      <c r="DF492" s="524"/>
      <c r="DG492" s="523">
        <f t="shared" si="4294"/>
        <v>0</v>
      </c>
      <c r="DH492" s="524"/>
      <c r="DI492" s="523">
        <f>ADHB!DJ492</f>
        <v>0</v>
      </c>
      <c r="DJ492" s="523">
        <f t="shared" si="4295"/>
        <v>0</v>
      </c>
      <c r="DK492" s="523">
        <f t="shared" si="4296"/>
        <v>0</v>
      </c>
      <c r="DL492" s="524">
        <v>0.36319999999999997</v>
      </c>
      <c r="DM492" s="525">
        <f t="shared" si="4297"/>
        <v>0</v>
      </c>
      <c r="DN492" s="526">
        <f t="shared" si="4298"/>
        <v>0</v>
      </c>
      <c r="DO492" s="527"/>
      <c r="DP492" s="520">
        <v>13.0</v>
      </c>
      <c r="DQ492" s="521" t="s">
        <v>191</v>
      </c>
      <c r="DR492" s="522" t="s">
        <v>132</v>
      </c>
      <c r="DS492" s="522" t="s">
        <v>132</v>
      </c>
      <c r="DT492" s="523"/>
      <c r="DU492" s="523" t="str">
        <f t="shared" si="4299"/>
        <v/>
      </c>
      <c r="DV492" s="523">
        <f t="shared" si="4300"/>
        <v>0</v>
      </c>
      <c r="DW492" s="524"/>
      <c r="DX492" s="523">
        <f t="shared" si="4301"/>
        <v>0</v>
      </c>
      <c r="DY492" s="524"/>
      <c r="DZ492" s="523">
        <f>ADHB!EA492</f>
        <v>0</v>
      </c>
      <c r="EA492" s="523">
        <f t="shared" si="4302"/>
        <v>0</v>
      </c>
      <c r="EB492" s="523">
        <f t="shared" si="4303"/>
        <v>0</v>
      </c>
      <c r="EC492" s="524">
        <v>0.36319999999999997</v>
      </c>
      <c r="ED492" s="525">
        <f t="shared" si="4304"/>
        <v>0</v>
      </c>
      <c r="EE492" s="526">
        <f t="shared" si="4305"/>
        <v>0</v>
      </c>
      <c r="EF492" s="527"/>
      <c r="EG492" s="520">
        <v>13.0</v>
      </c>
      <c r="EH492" s="521" t="s">
        <v>191</v>
      </c>
      <c r="EI492" s="522" t="s">
        <v>132</v>
      </c>
      <c r="EJ492" s="522" t="s">
        <v>132</v>
      </c>
      <c r="EK492" s="523"/>
      <c r="EL492" s="523" t="str">
        <f t="shared" si="4306"/>
        <v/>
      </c>
      <c r="EM492" s="523">
        <f t="shared" si="4307"/>
        <v>0</v>
      </c>
      <c r="EN492" s="524"/>
      <c r="EO492" s="523">
        <f t="shared" si="4308"/>
        <v>0</v>
      </c>
      <c r="EP492" s="524"/>
      <c r="EQ492" s="523">
        <f>ADHB!ER492</f>
        <v>0</v>
      </c>
      <c r="ER492" s="523">
        <f t="shared" si="4309"/>
        <v>0</v>
      </c>
      <c r="ES492" s="523">
        <f t="shared" si="4310"/>
        <v>0</v>
      </c>
      <c r="ET492" s="524">
        <v>0.36319999999999997</v>
      </c>
      <c r="EU492" s="525">
        <f t="shared" si="4311"/>
        <v>0</v>
      </c>
      <c r="EV492" s="526">
        <f t="shared" si="4312"/>
        <v>0</v>
      </c>
      <c r="EW492" s="527"/>
      <c r="EX492" s="520">
        <v>13.0</v>
      </c>
      <c r="EY492" s="521" t="s">
        <v>191</v>
      </c>
      <c r="EZ492" s="522" t="s">
        <v>132</v>
      </c>
      <c r="FA492" s="522" t="s">
        <v>132</v>
      </c>
      <c r="FB492" s="523"/>
      <c r="FC492" s="523" t="str">
        <f t="shared" si="4313"/>
        <v/>
      </c>
      <c r="FD492" s="523">
        <f t="shared" si="4314"/>
        <v>0</v>
      </c>
      <c r="FE492" s="524"/>
      <c r="FF492" s="523">
        <f t="shared" si="4315"/>
        <v>0</v>
      </c>
      <c r="FG492" s="524"/>
      <c r="FH492" s="523">
        <f>ADHB!FI492</f>
        <v>0</v>
      </c>
      <c r="FI492" s="523">
        <f t="shared" si="4316"/>
        <v>0</v>
      </c>
      <c r="FJ492" s="523">
        <f t="shared" si="4317"/>
        <v>0</v>
      </c>
      <c r="FK492" s="524">
        <v>0.36319999999999997</v>
      </c>
      <c r="FL492" s="525">
        <f t="shared" si="4318"/>
        <v>0</v>
      </c>
      <c r="FM492" s="526">
        <f t="shared" si="4319"/>
        <v>0</v>
      </c>
      <c r="FN492" s="527"/>
      <c r="FO492" s="520">
        <v>13.0</v>
      </c>
      <c r="FP492" s="521" t="s">
        <v>191</v>
      </c>
      <c r="FQ492" s="522" t="s">
        <v>132</v>
      </c>
      <c r="FR492" s="522" t="s">
        <v>132</v>
      </c>
      <c r="FS492" s="523"/>
      <c r="FT492" s="523" t="str">
        <f t="shared" si="4320"/>
        <v/>
      </c>
      <c r="FU492" s="523">
        <f t="shared" si="4321"/>
        <v>0</v>
      </c>
      <c r="FV492" s="524"/>
      <c r="FW492" s="523">
        <f t="shared" si="4322"/>
        <v>0</v>
      </c>
      <c r="FX492" s="524"/>
      <c r="FY492" s="523">
        <f>ADHB!FZ492</f>
        <v>0</v>
      </c>
      <c r="FZ492" s="523">
        <f t="shared" si="4323"/>
        <v>0</v>
      </c>
      <c r="GA492" s="523">
        <f t="shared" si="4324"/>
        <v>0</v>
      </c>
      <c r="GB492" s="524">
        <v>0.36319999999999997</v>
      </c>
      <c r="GC492" s="525">
        <f t="shared" si="4325"/>
        <v>0</v>
      </c>
      <c r="GD492" s="526">
        <f t="shared" si="4326"/>
        <v>0</v>
      </c>
      <c r="GE492" s="527"/>
      <c r="GF492" s="520">
        <v>13.0</v>
      </c>
      <c r="GG492" s="521" t="s">
        <v>191</v>
      </c>
      <c r="GH492" s="522" t="s">
        <v>132</v>
      </c>
      <c r="GI492" s="522" t="s">
        <v>132</v>
      </c>
      <c r="GJ492" s="523"/>
      <c r="GK492" s="523" t="str">
        <f t="shared" si="4327"/>
        <v/>
      </c>
      <c r="GL492" s="523">
        <f t="shared" si="4328"/>
        <v>0</v>
      </c>
      <c r="GM492" s="524"/>
      <c r="GN492" s="523">
        <f t="shared" si="4329"/>
        <v>0</v>
      </c>
      <c r="GO492" s="524"/>
      <c r="GP492" s="523">
        <f>ADHB!GQ492</f>
        <v>0</v>
      </c>
      <c r="GQ492" s="523">
        <f t="shared" si="4330"/>
        <v>0</v>
      </c>
      <c r="GR492" s="523">
        <f t="shared" si="4331"/>
        <v>0</v>
      </c>
      <c r="GS492" s="524">
        <v>0.36319999999999997</v>
      </c>
      <c r="GT492" s="525">
        <f t="shared" si="4332"/>
        <v>0</v>
      </c>
      <c r="GU492" s="526">
        <f t="shared" si="4333"/>
        <v>0</v>
      </c>
      <c r="GV492" s="527"/>
      <c r="GW492" s="520">
        <v>13.0</v>
      </c>
      <c r="GX492" s="521" t="s">
        <v>191</v>
      </c>
      <c r="GY492" s="522" t="s">
        <v>132</v>
      </c>
      <c r="GZ492" s="522" t="s">
        <v>132</v>
      </c>
      <c r="HA492" s="523"/>
      <c r="HB492" s="523" t="str">
        <f t="shared" si="4334"/>
        <v/>
      </c>
      <c r="HC492" s="523">
        <f t="shared" si="4335"/>
        <v>0</v>
      </c>
      <c r="HD492" s="524"/>
      <c r="HE492" s="523">
        <f t="shared" si="4336"/>
        <v>0</v>
      </c>
      <c r="HF492" s="524"/>
      <c r="HG492" s="523">
        <f>ADHB!HH492</f>
        <v>0</v>
      </c>
      <c r="HH492" s="523">
        <f t="shared" si="4337"/>
        <v>0</v>
      </c>
      <c r="HI492" s="523">
        <f t="shared" si="4338"/>
        <v>0</v>
      </c>
      <c r="HJ492" s="524">
        <v>0.36319999999999997</v>
      </c>
      <c r="HK492" s="525">
        <f t="shared" si="4339"/>
        <v>0</v>
      </c>
      <c r="HL492" s="526">
        <f t="shared" si="4340"/>
        <v>0</v>
      </c>
      <c r="HM492" s="527"/>
      <c r="HN492" s="520">
        <v>13.0</v>
      </c>
      <c r="HO492" s="521" t="s">
        <v>191</v>
      </c>
      <c r="HP492" s="522" t="s">
        <v>132</v>
      </c>
      <c r="HQ492" s="522" t="s">
        <v>132</v>
      </c>
      <c r="HR492" s="523"/>
      <c r="HS492" s="523" t="str">
        <f t="shared" si="4341"/>
        <v/>
      </c>
      <c r="HT492" s="523">
        <f t="shared" si="4342"/>
        <v>0</v>
      </c>
      <c r="HU492" s="524"/>
      <c r="HV492" s="523">
        <f t="shared" si="4343"/>
        <v>0</v>
      </c>
      <c r="HW492" s="524"/>
      <c r="HX492" s="523">
        <f>ADHB!HY492</f>
        <v>0</v>
      </c>
      <c r="HY492" s="523">
        <f t="shared" si="4344"/>
        <v>0</v>
      </c>
      <c r="HZ492" s="523">
        <f t="shared" si="4345"/>
        <v>0</v>
      </c>
      <c r="IA492" s="524">
        <v>0.36319999999999997</v>
      </c>
      <c r="IB492" s="525">
        <f t="shared" si="4346"/>
        <v>0</v>
      </c>
      <c r="IC492" s="526">
        <f t="shared" si="4347"/>
        <v>0</v>
      </c>
      <c r="ID492" s="527"/>
      <c r="IE492" s="520">
        <v>13.0</v>
      </c>
      <c r="IF492" s="521" t="s">
        <v>191</v>
      </c>
      <c r="IG492" s="522" t="s">
        <v>132</v>
      </c>
      <c r="IH492" s="522" t="s">
        <v>132</v>
      </c>
      <c r="II492" s="523"/>
      <c r="IJ492" s="523" t="str">
        <f t="shared" si="4348"/>
        <v/>
      </c>
      <c r="IK492" s="523">
        <f t="shared" si="4349"/>
        <v>0</v>
      </c>
      <c r="IL492" s="524"/>
      <c r="IM492" s="523">
        <f t="shared" si="4350"/>
        <v>0</v>
      </c>
      <c r="IN492" s="524"/>
      <c r="IO492" s="523">
        <f>ADHB!IP492</f>
        <v>0</v>
      </c>
      <c r="IP492" s="523">
        <f t="shared" si="4351"/>
        <v>0</v>
      </c>
      <c r="IQ492" s="523">
        <f t="shared" si="4352"/>
        <v>0</v>
      </c>
      <c r="IR492" s="524">
        <v>0.36319999999999997</v>
      </c>
      <c r="IS492" s="525">
        <f t="shared" si="4353"/>
        <v>0</v>
      </c>
      <c r="IT492" s="526">
        <f t="shared" si="4354"/>
        <v>0</v>
      </c>
      <c r="IU492" s="527"/>
      <c r="IV492" s="520">
        <v>13.0</v>
      </c>
      <c r="IW492" s="521" t="s">
        <v>191</v>
      </c>
      <c r="IX492" s="522" t="s">
        <v>132</v>
      </c>
      <c r="IY492" s="522" t="s">
        <v>132</v>
      </c>
      <c r="IZ492" s="523"/>
      <c r="JA492" s="523" t="str">
        <f t="shared" si="4355"/>
        <v/>
      </c>
      <c r="JB492" s="523">
        <f t="shared" si="4356"/>
        <v>0</v>
      </c>
      <c r="JC492" s="524"/>
      <c r="JD492" s="523">
        <f t="shared" si="4357"/>
        <v>0</v>
      </c>
      <c r="JE492" s="524"/>
      <c r="JF492" s="523">
        <f>ADHB!JG492</f>
        <v>0</v>
      </c>
      <c r="JG492" s="523">
        <f t="shared" si="4358"/>
        <v>0</v>
      </c>
      <c r="JH492" s="523">
        <f t="shared" si="4359"/>
        <v>0</v>
      </c>
      <c r="JI492" s="524">
        <v>0.36319999999999997</v>
      </c>
      <c r="JJ492" s="525">
        <f t="shared" si="4360"/>
        <v>0</v>
      </c>
      <c r="JK492" s="526">
        <f t="shared" si="4361"/>
        <v>0</v>
      </c>
      <c r="JL492" s="527"/>
      <c r="JM492" s="520">
        <v>13.0</v>
      </c>
      <c r="JN492" s="521" t="s">
        <v>191</v>
      </c>
      <c r="JO492" s="522" t="s">
        <v>132</v>
      </c>
      <c r="JP492" s="522" t="s">
        <v>132</v>
      </c>
      <c r="JQ492" s="523"/>
      <c r="JR492" s="523" t="str">
        <f t="shared" si="4362"/>
        <v/>
      </c>
      <c r="JS492" s="523">
        <f t="shared" si="4363"/>
        <v>0</v>
      </c>
      <c r="JT492" s="524"/>
      <c r="JU492" s="523">
        <f t="shared" si="4364"/>
        <v>0</v>
      </c>
      <c r="JV492" s="524"/>
      <c r="JW492" s="523" t="str">
        <f>ADHB!LF492</f>
        <v/>
      </c>
      <c r="JX492" s="523">
        <f t="shared" si="4365"/>
        <v>0</v>
      </c>
      <c r="JY492" s="523">
        <f t="shared" si="4366"/>
        <v>0</v>
      </c>
      <c r="JZ492" s="524">
        <v>0.36319999999999997</v>
      </c>
      <c r="KA492" s="525">
        <f t="shared" si="4367"/>
        <v>0</v>
      </c>
      <c r="KB492" s="526">
        <f t="shared" si="4368"/>
        <v>0</v>
      </c>
      <c r="KC492" s="527"/>
      <c r="KD492" s="520">
        <v>13.0</v>
      </c>
      <c r="KE492" s="521" t="s">
        <v>191</v>
      </c>
      <c r="KF492" s="522" t="s">
        <v>132</v>
      </c>
      <c r="KG492" s="522" t="s">
        <v>132</v>
      </c>
      <c r="KH492" s="523"/>
      <c r="KI492" s="523" t="str">
        <f t="shared" si="4369"/>
        <v/>
      </c>
      <c r="KJ492" s="523">
        <f t="shared" si="4370"/>
        <v>0</v>
      </c>
      <c r="KK492" s="524"/>
      <c r="KL492" s="523">
        <f t="shared" si="4371"/>
        <v>0</v>
      </c>
      <c r="KM492" s="524"/>
      <c r="KN492" s="523" t="str">
        <f>ADHB!LW492</f>
        <v/>
      </c>
      <c r="KO492" s="523">
        <f t="shared" si="4372"/>
        <v>0</v>
      </c>
      <c r="KP492" s="523">
        <f t="shared" si="4373"/>
        <v>0</v>
      </c>
      <c r="KQ492" s="524">
        <v>0.36319999999999997</v>
      </c>
      <c r="KR492" s="525">
        <f t="shared" si="4374"/>
        <v>0</v>
      </c>
      <c r="KS492" s="526">
        <f t="shared" si="4375"/>
        <v>0</v>
      </c>
      <c r="KT492" s="527"/>
      <c r="KU492" s="528"/>
    </row>
    <row r="493" ht="15.75" customHeight="1">
      <c r="A493" s="520">
        <v>14.0</v>
      </c>
      <c r="B493" s="521" t="s">
        <v>192</v>
      </c>
      <c r="C493" s="522" t="s">
        <v>132</v>
      </c>
      <c r="D493" s="522" t="s">
        <v>132</v>
      </c>
      <c r="E493" s="523"/>
      <c r="F493" s="523"/>
      <c r="G493" s="523">
        <f t="shared" si="4251"/>
        <v>0</v>
      </c>
      <c r="H493" s="524"/>
      <c r="I493" s="523">
        <f t="shared" si="4252"/>
        <v>0</v>
      </c>
      <c r="J493" s="524"/>
      <c r="K493" s="523">
        <f>ADHB!L493</f>
        <v>0</v>
      </c>
      <c r="L493" s="523">
        <f t="shared" si="4253"/>
        <v>0</v>
      </c>
      <c r="M493" s="523">
        <f t="shared" si="4254"/>
        <v>0</v>
      </c>
      <c r="N493" s="524">
        <v>0.36319999999999997</v>
      </c>
      <c r="O493" s="525">
        <f t="shared" si="4255"/>
        <v>0</v>
      </c>
      <c r="P493" s="526">
        <f t="shared" si="4256"/>
        <v>0</v>
      </c>
      <c r="Q493" s="527"/>
      <c r="R493" s="520">
        <v>14.0</v>
      </c>
      <c r="S493" s="521" t="s">
        <v>192</v>
      </c>
      <c r="T493" s="522" t="s">
        <v>132</v>
      </c>
      <c r="U493" s="522" t="s">
        <v>132</v>
      </c>
      <c r="V493" s="523"/>
      <c r="W493" s="523" t="str">
        <f t="shared" si="4257"/>
        <v/>
      </c>
      <c r="X493" s="523">
        <f t="shared" si="4258"/>
        <v>0</v>
      </c>
      <c r="Y493" s="524"/>
      <c r="Z493" s="523">
        <f t="shared" si="4259"/>
        <v>0</v>
      </c>
      <c r="AA493" s="524"/>
      <c r="AB493" s="523">
        <f>ADHB!AC493</f>
        <v>0</v>
      </c>
      <c r="AC493" s="523">
        <f t="shared" si="4260"/>
        <v>0</v>
      </c>
      <c r="AD493" s="523">
        <f t="shared" si="4261"/>
        <v>0</v>
      </c>
      <c r="AE493" s="524">
        <v>0.36319999999999997</v>
      </c>
      <c r="AF493" s="525">
        <f t="shared" si="4262"/>
        <v>0</v>
      </c>
      <c r="AG493" s="526">
        <f t="shared" si="4263"/>
        <v>0</v>
      </c>
      <c r="AH493" s="527"/>
      <c r="AI493" s="520">
        <v>14.0</v>
      </c>
      <c r="AJ493" s="521" t="s">
        <v>192</v>
      </c>
      <c r="AK493" s="522" t="s">
        <v>132</v>
      </c>
      <c r="AL493" s="522" t="s">
        <v>132</v>
      </c>
      <c r="AM493" s="523"/>
      <c r="AN493" s="523" t="str">
        <f t="shared" si="4264"/>
        <v/>
      </c>
      <c r="AO493" s="523">
        <f t="shared" si="4265"/>
        <v>0</v>
      </c>
      <c r="AP493" s="524"/>
      <c r="AQ493" s="523">
        <f t="shared" si="4266"/>
        <v>0</v>
      </c>
      <c r="AR493" s="524"/>
      <c r="AS493" s="523">
        <f>ADHB!AT493</f>
        <v>0</v>
      </c>
      <c r="AT493" s="523">
        <f t="shared" si="4267"/>
        <v>0</v>
      </c>
      <c r="AU493" s="523">
        <f t="shared" si="4268"/>
        <v>0</v>
      </c>
      <c r="AV493" s="524">
        <v>0.36319999999999997</v>
      </c>
      <c r="AW493" s="525">
        <f t="shared" si="4269"/>
        <v>0</v>
      </c>
      <c r="AX493" s="526">
        <f t="shared" si="4270"/>
        <v>0</v>
      </c>
      <c r="AY493" s="527"/>
      <c r="AZ493" s="520">
        <v>14.0</v>
      </c>
      <c r="BA493" s="521" t="s">
        <v>192</v>
      </c>
      <c r="BB493" s="522" t="s">
        <v>132</v>
      </c>
      <c r="BC493" s="522" t="s">
        <v>132</v>
      </c>
      <c r="BD493" s="523"/>
      <c r="BE493" s="523" t="str">
        <f t="shared" si="4271"/>
        <v/>
      </c>
      <c r="BF493" s="523">
        <f t="shared" si="4272"/>
        <v>0</v>
      </c>
      <c r="BG493" s="524"/>
      <c r="BH493" s="523">
        <f t="shared" si="4273"/>
        <v>0</v>
      </c>
      <c r="BI493" s="524"/>
      <c r="BJ493" s="523">
        <f>ADHB!BK493</f>
        <v>0</v>
      </c>
      <c r="BK493" s="523">
        <f t="shared" si="4274"/>
        <v>0</v>
      </c>
      <c r="BL493" s="523">
        <f t="shared" si="4275"/>
        <v>0</v>
      </c>
      <c r="BM493" s="524">
        <v>0.36319999999999997</v>
      </c>
      <c r="BN493" s="525">
        <f t="shared" si="4276"/>
        <v>0</v>
      </c>
      <c r="BO493" s="526">
        <f t="shared" si="4277"/>
        <v>0</v>
      </c>
      <c r="BP493" s="527"/>
      <c r="BQ493" s="520">
        <v>14.0</v>
      </c>
      <c r="BR493" s="521" t="s">
        <v>192</v>
      </c>
      <c r="BS493" s="522" t="s">
        <v>132</v>
      </c>
      <c r="BT493" s="522" t="s">
        <v>132</v>
      </c>
      <c r="BU493" s="523"/>
      <c r="BV493" s="523" t="str">
        <f t="shared" si="4278"/>
        <v/>
      </c>
      <c r="BW493" s="523">
        <f t="shared" si="4279"/>
        <v>0</v>
      </c>
      <c r="BX493" s="524"/>
      <c r="BY493" s="523">
        <f t="shared" si="4280"/>
        <v>0</v>
      </c>
      <c r="BZ493" s="524"/>
      <c r="CA493" s="523">
        <f>ADHB!CB493</f>
        <v>0</v>
      </c>
      <c r="CB493" s="523">
        <f t="shared" si="4281"/>
        <v>0</v>
      </c>
      <c r="CC493" s="523">
        <f t="shared" si="4282"/>
        <v>0</v>
      </c>
      <c r="CD493" s="524">
        <v>0.36319999999999997</v>
      </c>
      <c r="CE493" s="525">
        <f t="shared" si="4283"/>
        <v>0</v>
      </c>
      <c r="CF493" s="526">
        <f t="shared" si="4284"/>
        <v>0</v>
      </c>
      <c r="CG493" s="527"/>
      <c r="CH493" s="520">
        <v>14.0</v>
      </c>
      <c r="CI493" s="521" t="s">
        <v>192</v>
      </c>
      <c r="CJ493" s="522" t="s">
        <v>132</v>
      </c>
      <c r="CK493" s="522" t="s">
        <v>132</v>
      </c>
      <c r="CL493" s="523"/>
      <c r="CM493" s="523" t="str">
        <f t="shared" si="4285"/>
        <v/>
      </c>
      <c r="CN493" s="523">
        <f t="shared" si="4286"/>
        <v>0</v>
      </c>
      <c r="CO493" s="524"/>
      <c r="CP493" s="523">
        <f t="shared" si="4287"/>
        <v>0</v>
      </c>
      <c r="CQ493" s="524"/>
      <c r="CR493" s="523">
        <f>ADHB!CS493</f>
        <v>0</v>
      </c>
      <c r="CS493" s="523">
        <f t="shared" si="4288"/>
        <v>0</v>
      </c>
      <c r="CT493" s="523">
        <f t="shared" si="4289"/>
        <v>0</v>
      </c>
      <c r="CU493" s="524">
        <v>0.36319999999999997</v>
      </c>
      <c r="CV493" s="525">
        <f t="shared" si="4290"/>
        <v>0</v>
      </c>
      <c r="CW493" s="526">
        <f t="shared" si="4291"/>
        <v>0</v>
      </c>
      <c r="CX493" s="527"/>
      <c r="CY493" s="520">
        <v>14.0</v>
      </c>
      <c r="CZ493" s="521" t="s">
        <v>192</v>
      </c>
      <c r="DA493" s="522" t="s">
        <v>132</v>
      </c>
      <c r="DB493" s="522" t="s">
        <v>132</v>
      </c>
      <c r="DC493" s="523"/>
      <c r="DD493" s="523" t="str">
        <f t="shared" si="4292"/>
        <v/>
      </c>
      <c r="DE493" s="523">
        <f t="shared" si="4293"/>
        <v>0</v>
      </c>
      <c r="DF493" s="524"/>
      <c r="DG493" s="523">
        <f t="shared" si="4294"/>
        <v>0</v>
      </c>
      <c r="DH493" s="524"/>
      <c r="DI493" s="523">
        <f>ADHB!DJ493</f>
        <v>0</v>
      </c>
      <c r="DJ493" s="523">
        <f t="shared" si="4295"/>
        <v>0</v>
      </c>
      <c r="DK493" s="523">
        <f t="shared" si="4296"/>
        <v>0</v>
      </c>
      <c r="DL493" s="524">
        <v>0.36319999999999997</v>
      </c>
      <c r="DM493" s="525">
        <f t="shared" si="4297"/>
        <v>0</v>
      </c>
      <c r="DN493" s="526">
        <f t="shared" si="4298"/>
        <v>0</v>
      </c>
      <c r="DO493" s="527"/>
      <c r="DP493" s="520">
        <v>14.0</v>
      </c>
      <c r="DQ493" s="521" t="s">
        <v>192</v>
      </c>
      <c r="DR493" s="522" t="s">
        <v>132</v>
      </c>
      <c r="DS493" s="522" t="s">
        <v>132</v>
      </c>
      <c r="DT493" s="523"/>
      <c r="DU493" s="523" t="str">
        <f t="shared" si="4299"/>
        <v/>
      </c>
      <c r="DV493" s="523">
        <f t="shared" si="4300"/>
        <v>0</v>
      </c>
      <c r="DW493" s="524"/>
      <c r="DX493" s="523">
        <f t="shared" si="4301"/>
        <v>0</v>
      </c>
      <c r="DY493" s="524"/>
      <c r="DZ493" s="523">
        <f>ADHB!EA493</f>
        <v>0</v>
      </c>
      <c r="EA493" s="523">
        <f t="shared" si="4302"/>
        <v>0</v>
      </c>
      <c r="EB493" s="523">
        <f t="shared" si="4303"/>
        <v>0</v>
      </c>
      <c r="EC493" s="524">
        <v>0.36319999999999997</v>
      </c>
      <c r="ED493" s="525">
        <f t="shared" si="4304"/>
        <v>0</v>
      </c>
      <c r="EE493" s="526">
        <f t="shared" si="4305"/>
        <v>0</v>
      </c>
      <c r="EF493" s="527"/>
      <c r="EG493" s="520">
        <v>14.0</v>
      </c>
      <c r="EH493" s="521" t="s">
        <v>192</v>
      </c>
      <c r="EI493" s="522" t="s">
        <v>132</v>
      </c>
      <c r="EJ493" s="522" t="s">
        <v>132</v>
      </c>
      <c r="EK493" s="523"/>
      <c r="EL493" s="523" t="str">
        <f t="shared" si="4306"/>
        <v/>
      </c>
      <c r="EM493" s="523">
        <f t="shared" si="4307"/>
        <v>0</v>
      </c>
      <c r="EN493" s="524"/>
      <c r="EO493" s="523">
        <f t="shared" si="4308"/>
        <v>0</v>
      </c>
      <c r="EP493" s="524"/>
      <c r="EQ493" s="523">
        <f>ADHB!ER493</f>
        <v>0</v>
      </c>
      <c r="ER493" s="523">
        <f t="shared" si="4309"/>
        <v>0</v>
      </c>
      <c r="ES493" s="523">
        <f t="shared" si="4310"/>
        <v>0</v>
      </c>
      <c r="ET493" s="524">
        <v>0.36319999999999997</v>
      </c>
      <c r="EU493" s="525">
        <f t="shared" si="4311"/>
        <v>0</v>
      </c>
      <c r="EV493" s="526">
        <f t="shared" si="4312"/>
        <v>0</v>
      </c>
      <c r="EW493" s="527"/>
      <c r="EX493" s="520">
        <v>14.0</v>
      </c>
      <c r="EY493" s="521" t="s">
        <v>192</v>
      </c>
      <c r="EZ493" s="522" t="s">
        <v>132</v>
      </c>
      <c r="FA493" s="522" t="s">
        <v>132</v>
      </c>
      <c r="FB493" s="523"/>
      <c r="FC493" s="523" t="str">
        <f t="shared" si="4313"/>
        <v/>
      </c>
      <c r="FD493" s="523">
        <f t="shared" si="4314"/>
        <v>0</v>
      </c>
      <c r="FE493" s="524"/>
      <c r="FF493" s="523">
        <f t="shared" si="4315"/>
        <v>0</v>
      </c>
      <c r="FG493" s="524"/>
      <c r="FH493" s="523">
        <f>ADHB!FI493</f>
        <v>0</v>
      </c>
      <c r="FI493" s="523">
        <f t="shared" si="4316"/>
        <v>0</v>
      </c>
      <c r="FJ493" s="523">
        <f t="shared" si="4317"/>
        <v>0</v>
      </c>
      <c r="FK493" s="524">
        <v>0.36319999999999997</v>
      </c>
      <c r="FL493" s="525">
        <f t="shared" si="4318"/>
        <v>0</v>
      </c>
      <c r="FM493" s="526">
        <f t="shared" si="4319"/>
        <v>0</v>
      </c>
      <c r="FN493" s="527"/>
      <c r="FO493" s="520">
        <v>14.0</v>
      </c>
      <c r="FP493" s="521" t="s">
        <v>192</v>
      </c>
      <c r="FQ493" s="522" t="s">
        <v>132</v>
      </c>
      <c r="FR493" s="522" t="s">
        <v>132</v>
      </c>
      <c r="FS493" s="523"/>
      <c r="FT493" s="523" t="str">
        <f t="shared" si="4320"/>
        <v/>
      </c>
      <c r="FU493" s="523">
        <f t="shared" si="4321"/>
        <v>0</v>
      </c>
      <c r="FV493" s="524"/>
      <c r="FW493" s="523">
        <f t="shared" si="4322"/>
        <v>0</v>
      </c>
      <c r="FX493" s="524"/>
      <c r="FY493" s="523">
        <f>ADHB!FZ493</f>
        <v>0</v>
      </c>
      <c r="FZ493" s="523">
        <f t="shared" si="4323"/>
        <v>0</v>
      </c>
      <c r="GA493" s="523">
        <f t="shared" si="4324"/>
        <v>0</v>
      </c>
      <c r="GB493" s="524">
        <v>0.36319999999999997</v>
      </c>
      <c r="GC493" s="525">
        <f t="shared" si="4325"/>
        <v>0</v>
      </c>
      <c r="GD493" s="526">
        <f t="shared" si="4326"/>
        <v>0</v>
      </c>
      <c r="GE493" s="527"/>
      <c r="GF493" s="520">
        <v>14.0</v>
      </c>
      <c r="GG493" s="521" t="s">
        <v>192</v>
      </c>
      <c r="GH493" s="522" t="s">
        <v>132</v>
      </c>
      <c r="GI493" s="522" t="s">
        <v>132</v>
      </c>
      <c r="GJ493" s="523"/>
      <c r="GK493" s="523" t="str">
        <f t="shared" si="4327"/>
        <v/>
      </c>
      <c r="GL493" s="523">
        <f t="shared" si="4328"/>
        <v>0</v>
      </c>
      <c r="GM493" s="524"/>
      <c r="GN493" s="523">
        <f t="shared" si="4329"/>
        <v>0</v>
      </c>
      <c r="GO493" s="524"/>
      <c r="GP493" s="523">
        <f>ADHB!GQ493</f>
        <v>0</v>
      </c>
      <c r="GQ493" s="523">
        <f t="shared" si="4330"/>
        <v>0</v>
      </c>
      <c r="GR493" s="523">
        <f t="shared" si="4331"/>
        <v>0</v>
      </c>
      <c r="GS493" s="524">
        <v>0.36319999999999997</v>
      </c>
      <c r="GT493" s="525">
        <f t="shared" si="4332"/>
        <v>0</v>
      </c>
      <c r="GU493" s="526">
        <f t="shared" si="4333"/>
        <v>0</v>
      </c>
      <c r="GV493" s="527"/>
      <c r="GW493" s="520">
        <v>14.0</v>
      </c>
      <c r="GX493" s="521" t="s">
        <v>192</v>
      </c>
      <c r="GY493" s="522" t="s">
        <v>132</v>
      </c>
      <c r="GZ493" s="522" t="s">
        <v>132</v>
      </c>
      <c r="HA493" s="523"/>
      <c r="HB493" s="523" t="str">
        <f t="shared" si="4334"/>
        <v/>
      </c>
      <c r="HC493" s="523">
        <f t="shared" si="4335"/>
        <v>0</v>
      </c>
      <c r="HD493" s="524"/>
      <c r="HE493" s="523">
        <f t="shared" si="4336"/>
        <v>0</v>
      </c>
      <c r="HF493" s="524"/>
      <c r="HG493" s="523">
        <f>ADHB!HH493</f>
        <v>0</v>
      </c>
      <c r="HH493" s="523">
        <f t="shared" si="4337"/>
        <v>0</v>
      </c>
      <c r="HI493" s="523">
        <f t="shared" si="4338"/>
        <v>0</v>
      </c>
      <c r="HJ493" s="524">
        <v>0.36319999999999997</v>
      </c>
      <c r="HK493" s="525">
        <f t="shared" si="4339"/>
        <v>0</v>
      </c>
      <c r="HL493" s="526">
        <f t="shared" si="4340"/>
        <v>0</v>
      </c>
      <c r="HM493" s="527"/>
      <c r="HN493" s="520">
        <v>14.0</v>
      </c>
      <c r="HO493" s="521" t="s">
        <v>192</v>
      </c>
      <c r="HP493" s="522" t="s">
        <v>132</v>
      </c>
      <c r="HQ493" s="522" t="s">
        <v>132</v>
      </c>
      <c r="HR493" s="523"/>
      <c r="HS493" s="523" t="str">
        <f t="shared" si="4341"/>
        <v/>
      </c>
      <c r="HT493" s="523">
        <f t="shared" si="4342"/>
        <v>0</v>
      </c>
      <c r="HU493" s="524"/>
      <c r="HV493" s="523">
        <f t="shared" si="4343"/>
        <v>0</v>
      </c>
      <c r="HW493" s="524"/>
      <c r="HX493" s="523">
        <f>ADHB!HY493</f>
        <v>0</v>
      </c>
      <c r="HY493" s="523">
        <f t="shared" si="4344"/>
        <v>0</v>
      </c>
      <c r="HZ493" s="523">
        <f t="shared" si="4345"/>
        <v>0</v>
      </c>
      <c r="IA493" s="524">
        <v>0.36319999999999997</v>
      </c>
      <c r="IB493" s="525">
        <f t="shared" si="4346"/>
        <v>0</v>
      </c>
      <c r="IC493" s="526">
        <f t="shared" si="4347"/>
        <v>0</v>
      </c>
      <c r="ID493" s="527"/>
      <c r="IE493" s="520">
        <v>14.0</v>
      </c>
      <c r="IF493" s="521" t="s">
        <v>192</v>
      </c>
      <c r="IG493" s="522" t="s">
        <v>132</v>
      </c>
      <c r="IH493" s="522" t="s">
        <v>132</v>
      </c>
      <c r="II493" s="523"/>
      <c r="IJ493" s="523" t="str">
        <f t="shared" si="4348"/>
        <v/>
      </c>
      <c r="IK493" s="523">
        <f t="shared" si="4349"/>
        <v>0</v>
      </c>
      <c r="IL493" s="524"/>
      <c r="IM493" s="523">
        <f t="shared" si="4350"/>
        <v>0</v>
      </c>
      <c r="IN493" s="524"/>
      <c r="IO493" s="523">
        <f>ADHB!IP493</f>
        <v>0</v>
      </c>
      <c r="IP493" s="523">
        <f t="shared" si="4351"/>
        <v>0</v>
      </c>
      <c r="IQ493" s="523">
        <f t="shared" si="4352"/>
        <v>0</v>
      </c>
      <c r="IR493" s="524">
        <v>0.36319999999999997</v>
      </c>
      <c r="IS493" s="525">
        <f t="shared" si="4353"/>
        <v>0</v>
      </c>
      <c r="IT493" s="526">
        <f t="shared" si="4354"/>
        <v>0</v>
      </c>
      <c r="IU493" s="527"/>
      <c r="IV493" s="520">
        <v>14.0</v>
      </c>
      <c r="IW493" s="521" t="s">
        <v>192</v>
      </c>
      <c r="IX493" s="522" t="s">
        <v>132</v>
      </c>
      <c r="IY493" s="522" t="s">
        <v>132</v>
      </c>
      <c r="IZ493" s="523"/>
      <c r="JA493" s="523" t="str">
        <f t="shared" si="4355"/>
        <v/>
      </c>
      <c r="JB493" s="523">
        <f t="shared" si="4356"/>
        <v>0</v>
      </c>
      <c r="JC493" s="524"/>
      <c r="JD493" s="523">
        <f t="shared" si="4357"/>
        <v>0</v>
      </c>
      <c r="JE493" s="524"/>
      <c r="JF493" s="523">
        <f>ADHB!JG493</f>
        <v>0</v>
      </c>
      <c r="JG493" s="523">
        <f t="shared" si="4358"/>
        <v>0</v>
      </c>
      <c r="JH493" s="523">
        <f t="shared" si="4359"/>
        <v>0</v>
      </c>
      <c r="JI493" s="524">
        <v>0.36319999999999997</v>
      </c>
      <c r="JJ493" s="525">
        <f t="shared" si="4360"/>
        <v>0</v>
      </c>
      <c r="JK493" s="526">
        <f t="shared" si="4361"/>
        <v>0</v>
      </c>
      <c r="JL493" s="527"/>
      <c r="JM493" s="520">
        <v>14.0</v>
      </c>
      <c r="JN493" s="521" t="s">
        <v>192</v>
      </c>
      <c r="JO493" s="522" t="s">
        <v>132</v>
      </c>
      <c r="JP493" s="522" t="s">
        <v>132</v>
      </c>
      <c r="JQ493" s="523"/>
      <c r="JR493" s="523" t="str">
        <f t="shared" si="4362"/>
        <v/>
      </c>
      <c r="JS493" s="523">
        <f t="shared" si="4363"/>
        <v>0</v>
      </c>
      <c r="JT493" s="524"/>
      <c r="JU493" s="523">
        <f t="shared" si="4364"/>
        <v>0</v>
      </c>
      <c r="JV493" s="524"/>
      <c r="JW493" s="523" t="str">
        <f>ADHB!LF493</f>
        <v/>
      </c>
      <c r="JX493" s="523">
        <f t="shared" si="4365"/>
        <v>0</v>
      </c>
      <c r="JY493" s="523">
        <f t="shared" si="4366"/>
        <v>0</v>
      </c>
      <c r="JZ493" s="524">
        <v>0.36319999999999997</v>
      </c>
      <c r="KA493" s="525">
        <f t="shared" si="4367"/>
        <v>0</v>
      </c>
      <c r="KB493" s="526">
        <f t="shared" si="4368"/>
        <v>0</v>
      </c>
      <c r="KC493" s="527"/>
      <c r="KD493" s="520">
        <v>14.0</v>
      </c>
      <c r="KE493" s="521" t="s">
        <v>192</v>
      </c>
      <c r="KF493" s="522" t="s">
        <v>132</v>
      </c>
      <c r="KG493" s="522" t="s">
        <v>132</v>
      </c>
      <c r="KH493" s="523"/>
      <c r="KI493" s="523" t="str">
        <f t="shared" si="4369"/>
        <v/>
      </c>
      <c r="KJ493" s="523">
        <f t="shared" si="4370"/>
        <v>0</v>
      </c>
      <c r="KK493" s="524"/>
      <c r="KL493" s="523">
        <f t="shared" si="4371"/>
        <v>0</v>
      </c>
      <c r="KM493" s="524"/>
      <c r="KN493" s="523" t="str">
        <f>ADHB!LW493</f>
        <v/>
      </c>
      <c r="KO493" s="523">
        <f t="shared" si="4372"/>
        <v>0</v>
      </c>
      <c r="KP493" s="523">
        <f t="shared" si="4373"/>
        <v>0</v>
      </c>
      <c r="KQ493" s="524">
        <v>0.36319999999999997</v>
      </c>
      <c r="KR493" s="525">
        <f t="shared" si="4374"/>
        <v>0</v>
      </c>
      <c r="KS493" s="526">
        <f t="shared" si="4375"/>
        <v>0</v>
      </c>
      <c r="KT493" s="527"/>
      <c r="KU493" s="528"/>
    </row>
    <row r="494" ht="15.75" customHeight="1">
      <c r="A494" s="520">
        <v>15.0</v>
      </c>
      <c r="B494" s="521" t="s">
        <v>193</v>
      </c>
      <c r="C494" s="522" t="s">
        <v>132</v>
      </c>
      <c r="D494" s="522" t="s">
        <v>132</v>
      </c>
      <c r="E494" s="523"/>
      <c r="F494" s="523"/>
      <c r="G494" s="523">
        <f t="shared" si="4251"/>
        <v>0</v>
      </c>
      <c r="H494" s="524"/>
      <c r="I494" s="523">
        <f t="shared" si="4252"/>
        <v>0</v>
      </c>
      <c r="J494" s="524"/>
      <c r="K494" s="523">
        <f>ADHB!L494</f>
        <v>0</v>
      </c>
      <c r="L494" s="523">
        <f t="shared" si="4253"/>
        <v>0</v>
      </c>
      <c r="M494" s="523">
        <f t="shared" si="4254"/>
        <v>0</v>
      </c>
      <c r="N494" s="524">
        <v>0.36319999999999997</v>
      </c>
      <c r="O494" s="525">
        <f t="shared" si="4255"/>
        <v>0</v>
      </c>
      <c r="P494" s="526">
        <f t="shared" si="4256"/>
        <v>0</v>
      </c>
      <c r="Q494" s="527"/>
      <c r="R494" s="520">
        <v>15.0</v>
      </c>
      <c r="S494" s="521" t="s">
        <v>193</v>
      </c>
      <c r="T494" s="522" t="s">
        <v>132</v>
      </c>
      <c r="U494" s="522" t="s">
        <v>132</v>
      </c>
      <c r="V494" s="523"/>
      <c r="W494" s="523" t="str">
        <f t="shared" si="4257"/>
        <v/>
      </c>
      <c r="X494" s="523">
        <f t="shared" si="4258"/>
        <v>0</v>
      </c>
      <c r="Y494" s="524"/>
      <c r="Z494" s="523">
        <f t="shared" si="4259"/>
        <v>0</v>
      </c>
      <c r="AA494" s="524"/>
      <c r="AB494" s="523">
        <f>ADHB!AC494</f>
        <v>0</v>
      </c>
      <c r="AC494" s="523">
        <f t="shared" si="4260"/>
        <v>0</v>
      </c>
      <c r="AD494" s="523">
        <f t="shared" si="4261"/>
        <v>0</v>
      </c>
      <c r="AE494" s="524">
        <v>0.36319999999999997</v>
      </c>
      <c r="AF494" s="525">
        <f t="shared" si="4262"/>
        <v>0</v>
      </c>
      <c r="AG494" s="526">
        <f t="shared" si="4263"/>
        <v>0</v>
      </c>
      <c r="AH494" s="527"/>
      <c r="AI494" s="520">
        <v>15.0</v>
      </c>
      <c r="AJ494" s="521" t="s">
        <v>193</v>
      </c>
      <c r="AK494" s="522" t="s">
        <v>132</v>
      </c>
      <c r="AL494" s="522" t="s">
        <v>132</v>
      </c>
      <c r="AM494" s="523"/>
      <c r="AN494" s="523" t="str">
        <f t="shared" si="4264"/>
        <v/>
      </c>
      <c r="AO494" s="523">
        <f t="shared" si="4265"/>
        <v>0</v>
      </c>
      <c r="AP494" s="524"/>
      <c r="AQ494" s="523">
        <f t="shared" si="4266"/>
        <v>0</v>
      </c>
      <c r="AR494" s="524"/>
      <c r="AS494" s="523">
        <f>ADHB!AT494</f>
        <v>0</v>
      </c>
      <c r="AT494" s="523">
        <f t="shared" si="4267"/>
        <v>0</v>
      </c>
      <c r="AU494" s="523">
        <f t="shared" si="4268"/>
        <v>0</v>
      </c>
      <c r="AV494" s="524">
        <v>0.36319999999999997</v>
      </c>
      <c r="AW494" s="525">
        <f t="shared" si="4269"/>
        <v>0</v>
      </c>
      <c r="AX494" s="526">
        <f t="shared" si="4270"/>
        <v>0</v>
      </c>
      <c r="AY494" s="527"/>
      <c r="AZ494" s="520">
        <v>15.0</v>
      </c>
      <c r="BA494" s="521" t="s">
        <v>193</v>
      </c>
      <c r="BB494" s="522" t="s">
        <v>132</v>
      </c>
      <c r="BC494" s="522" t="s">
        <v>132</v>
      </c>
      <c r="BD494" s="523"/>
      <c r="BE494" s="523" t="str">
        <f t="shared" si="4271"/>
        <v/>
      </c>
      <c r="BF494" s="523">
        <f t="shared" si="4272"/>
        <v>0</v>
      </c>
      <c r="BG494" s="524"/>
      <c r="BH494" s="523">
        <f t="shared" si="4273"/>
        <v>0</v>
      </c>
      <c r="BI494" s="524"/>
      <c r="BJ494" s="523">
        <f>ADHB!BK494</f>
        <v>0</v>
      </c>
      <c r="BK494" s="523">
        <f t="shared" si="4274"/>
        <v>0</v>
      </c>
      <c r="BL494" s="523">
        <f t="shared" si="4275"/>
        <v>0</v>
      </c>
      <c r="BM494" s="524">
        <v>0.36319999999999997</v>
      </c>
      <c r="BN494" s="525">
        <f t="shared" si="4276"/>
        <v>0</v>
      </c>
      <c r="BO494" s="526">
        <f t="shared" si="4277"/>
        <v>0</v>
      </c>
      <c r="BP494" s="527"/>
      <c r="BQ494" s="520">
        <v>15.0</v>
      </c>
      <c r="BR494" s="521" t="s">
        <v>193</v>
      </c>
      <c r="BS494" s="522" t="s">
        <v>132</v>
      </c>
      <c r="BT494" s="522" t="s">
        <v>132</v>
      </c>
      <c r="BU494" s="523"/>
      <c r="BV494" s="523" t="str">
        <f t="shared" si="4278"/>
        <v/>
      </c>
      <c r="BW494" s="523">
        <f t="shared" si="4279"/>
        <v>0</v>
      </c>
      <c r="BX494" s="524"/>
      <c r="BY494" s="523">
        <f t="shared" si="4280"/>
        <v>0</v>
      </c>
      <c r="BZ494" s="524"/>
      <c r="CA494" s="523">
        <f>ADHB!CB494</f>
        <v>0</v>
      </c>
      <c r="CB494" s="523">
        <f t="shared" si="4281"/>
        <v>0</v>
      </c>
      <c r="CC494" s="523">
        <f t="shared" si="4282"/>
        <v>0</v>
      </c>
      <c r="CD494" s="524">
        <v>0.36319999999999997</v>
      </c>
      <c r="CE494" s="525">
        <f t="shared" si="4283"/>
        <v>0</v>
      </c>
      <c r="CF494" s="526">
        <f t="shared" si="4284"/>
        <v>0</v>
      </c>
      <c r="CG494" s="527"/>
      <c r="CH494" s="520">
        <v>15.0</v>
      </c>
      <c r="CI494" s="521" t="s">
        <v>193</v>
      </c>
      <c r="CJ494" s="522" t="s">
        <v>132</v>
      </c>
      <c r="CK494" s="522" t="s">
        <v>132</v>
      </c>
      <c r="CL494" s="523"/>
      <c r="CM494" s="523" t="str">
        <f t="shared" si="4285"/>
        <v/>
      </c>
      <c r="CN494" s="523">
        <f t="shared" si="4286"/>
        <v>0</v>
      </c>
      <c r="CO494" s="524"/>
      <c r="CP494" s="523">
        <f t="shared" si="4287"/>
        <v>0</v>
      </c>
      <c r="CQ494" s="524"/>
      <c r="CR494" s="523">
        <f>ADHB!CS494</f>
        <v>0</v>
      </c>
      <c r="CS494" s="523">
        <f t="shared" si="4288"/>
        <v>0</v>
      </c>
      <c r="CT494" s="523">
        <f t="shared" si="4289"/>
        <v>0</v>
      </c>
      <c r="CU494" s="524">
        <v>0.36319999999999997</v>
      </c>
      <c r="CV494" s="525">
        <f t="shared" si="4290"/>
        <v>0</v>
      </c>
      <c r="CW494" s="526">
        <f t="shared" si="4291"/>
        <v>0</v>
      </c>
      <c r="CX494" s="527"/>
      <c r="CY494" s="520">
        <v>15.0</v>
      </c>
      <c r="CZ494" s="521" t="s">
        <v>193</v>
      </c>
      <c r="DA494" s="522" t="s">
        <v>132</v>
      </c>
      <c r="DB494" s="522" t="s">
        <v>132</v>
      </c>
      <c r="DC494" s="523"/>
      <c r="DD494" s="523" t="str">
        <f t="shared" si="4292"/>
        <v/>
      </c>
      <c r="DE494" s="523">
        <f t="shared" si="4293"/>
        <v>0</v>
      </c>
      <c r="DF494" s="524"/>
      <c r="DG494" s="523">
        <f t="shared" si="4294"/>
        <v>0</v>
      </c>
      <c r="DH494" s="524"/>
      <c r="DI494" s="523">
        <f>ADHB!DJ494</f>
        <v>0</v>
      </c>
      <c r="DJ494" s="523">
        <f t="shared" si="4295"/>
        <v>0</v>
      </c>
      <c r="DK494" s="523">
        <f t="shared" si="4296"/>
        <v>0</v>
      </c>
      <c r="DL494" s="524">
        <v>0.36319999999999997</v>
      </c>
      <c r="DM494" s="525">
        <f t="shared" si="4297"/>
        <v>0</v>
      </c>
      <c r="DN494" s="526">
        <f t="shared" si="4298"/>
        <v>0</v>
      </c>
      <c r="DO494" s="527"/>
      <c r="DP494" s="520">
        <v>15.0</v>
      </c>
      <c r="DQ494" s="521" t="s">
        <v>193</v>
      </c>
      <c r="DR494" s="522" t="s">
        <v>132</v>
      </c>
      <c r="DS494" s="522" t="s">
        <v>132</v>
      </c>
      <c r="DT494" s="523"/>
      <c r="DU494" s="523" t="str">
        <f t="shared" si="4299"/>
        <v/>
      </c>
      <c r="DV494" s="523">
        <f t="shared" si="4300"/>
        <v>0</v>
      </c>
      <c r="DW494" s="524"/>
      <c r="DX494" s="523">
        <f t="shared" si="4301"/>
        <v>0</v>
      </c>
      <c r="DY494" s="524"/>
      <c r="DZ494" s="523">
        <f>ADHB!EA494</f>
        <v>0</v>
      </c>
      <c r="EA494" s="523">
        <f t="shared" si="4302"/>
        <v>0</v>
      </c>
      <c r="EB494" s="523">
        <f t="shared" si="4303"/>
        <v>0</v>
      </c>
      <c r="EC494" s="524">
        <v>0.36319999999999997</v>
      </c>
      <c r="ED494" s="525">
        <f t="shared" si="4304"/>
        <v>0</v>
      </c>
      <c r="EE494" s="526">
        <f t="shared" si="4305"/>
        <v>0</v>
      </c>
      <c r="EF494" s="527"/>
      <c r="EG494" s="520">
        <v>15.0</v>
      </c>
      <c r="EH494" s="521" t="s">
        <v>193</v>
      </c>
      <c r="EI494" s="522" t="s">
        <v>132</v>
      </c>
      <c r="EJ494" s="522" t="s">
        <v>132</v>
      </c>
      <c r="EK494" s="523"/>
      <c r="EL494" s="523" t="str">
        <f t="shared" si="4306"/>
        <v/>
      </c>
      <c r="EM494" s="523">
        <f t="shared" si="4307"/>
        <v>0</v>
      </c>
      <c r="EN494" s="524"/>
      <c r="EO494" s="523">
        <f t="shared" si="4308"/>
        <v>0</v>
      </c>
      <c r="EP494" s="524"/>
      <c r="EQ494" s="523">
        <f>ADHB!ER494</f>
        <v>0</v>
      </c>
      <c r="ER494" s="523">
        <f t="shared" si="4309"/>
        <v>0</v>
      </c>
      <c r="ES494" s="523">
        <f t="shared" si="4310"/>
        <v>0</v>
      </c>
      <c r="ET494" s="524">
        <v>0.36319999999999997</v>
      </c>
      <c r="EU494" s="525">
        <f t="shared" si="4311"/>
        <v>0</v>
      </c>
      <c r="EV494" s="526">
        <f t="shared" si="4312"/>
        <v>0</v>
      </c>
      <c r="EW494" s="527"/>
      <c r="EX494" s="520">
        <v>15.0</v>
      </c>
      <c r="EY494" s="521" t="s">
        <v>193</v>
      </c>
      <c r="EZ494" s="522" t="s">
        <v>132</v>
      </c>
      <c r="FA494" s="522" t="s">
        <v>132</v>
      </c>
      <c r="FB494" s="523"/>
      <c r="FC494" s="523" t="str">
        <f t="shared" si="4313"/>
        <v/>
      </c>
      <c r="FD494" s="523">
        <f t="shared" si="4314"/>
        <v>0</v>
      </c>
      <c r="FE494" s="524"/>
      <c r="FF494" s="523">
        <f t="shared" si="4315"/>
        <v>0</v>
      </c>
      <c r="FG494" s="524"/>
      <c r="FH494" s="523">
        <f>ADHB!FI494</f>
        <v>0</v>
      </c>
      <c r="FI494" s="523">
        <f t="shared" si="4316"/>
        <v>0</v>
      </c>
      <c r="FJ494" s="523">
        <f t="shared" si="4317"/>
        <v>0</v>
      </c>
      <c r="FK494" s="524">
        <v>0.36319999999999997</v>
      </c>
      <c r="FL494" s="525">
        <f t="shared" si="4318"/>
        <v>0</v>
      </c>
      <c r="FM494" s="526">
        <f t="shared" si="4319"/>
        <v>0</v>
      </c>
      <c r="FN494" s="527"/>
      <c r="FO494" s="520">
        <v>15.0</v>
      </c>
      <c r="FP494" s="521" t="s">
        <v>193</v>
      </c>
      <c r="FQ494" s="522" t="s">
        <v>132</v>
      </c>
      <c r="FR494" s="522" t="s">
        <v>132</v>
      </c>
      <c r="FS494" s="523"/>
      <c r="FT494" s="523" t="str">
        <f t="shared" si="4320"/>
        <v/>
      </c>
      <c r="FU494" s="523">
        <f t="shared" si="4321"/>
        <v>0</v>
      </c>
      <c r="FV494" s="524"/>
      <c r="FW494" s="523">
        <f t="shared" si="4322"/>
        <v>0</v>
      </c>
      <c r="FX494" s="524"/>
      <c r="FY494" s="523">
        <f>ADHB!FZ494</f>
        <v>0</v>
      </c>
      <c r="FZ494" s="523">
        <f t="shared" si="4323"/>
        <v>0</v>
      </c>
      <c r="GA494" s="523">
        <f t="shared" si="4324"/>
        <v>0</v>
      </c>
      <c r="GB494" s="524">
        <v>0.36319999999999997</v>
      </c>
      <c r="GC494" s="525">
        <f t="shared" si="4325"/>
        <v>0</v>
      </c>
      <c r="GD494" s="526">
        <f t="shared" si="4326"/>
        <v>0</v>
      </c>
      <c r="GE494" s="527"/>
      <c r="GF494" s="520">
        <v>15.0</v>
      </c>
      <c r="GG494" s="521" t="s">
        <v>193</v>
      </c>
      <c r="GH494" s="522" t="s">
        <v>132</v>
      </c>
      <c r="GI494" s="522" t="s">
        <v>132</v>
      </c>
      <c r="GJ494" s="523"/>
      <c r="GK494" s="523" t="str">
        <f t="shared" si="4327"/>
        <v/>
      </c>
      <c r="GL494" s="523">
        <f t="shared" si="4328"/>
        <v>0</v>
      </c>
      <c r="GM494" s="524"/>
      <c r="GN494" s="523">
        <f t="shared" si="4329"/>
        <v>0</v>
      </c>
      <c r="GO494" s="524"/>
      <c r="GP494" s="523">
        <f>ADHB!GQ494</f>
        <v>0</v>
      </c>
      <c r="GQ494" s="523">
        <f t="shared" si="4330"/>
        <v>0</v>
      </c>
      <c r="GR494" s="523">
        <f t="shared" si="4331"/>
        <v>0</v>
      </c>
      <c r="GS494" s="524">
        <v>0.36319999999999997</v>
      </c>
      <c r="GT494" s="525">
        <f t="shared" si="4332"/>
        <v>0</v>
      </c>
      <c r="GU494" s="526">
        <f t="shared" si="4333"/>
        <v>0</v>
      </c>
      <c r="GV494" s="527"/>
      <c r="GW494" s="520">
        <v>15.0</v>
      </c>
      <c r="GX494" s="521" t="s">
        <v>193</v>
      </c>
      <c r="GY494" s="522" t="s">
        <v>132</v>
      </c>
      <c r="GZ494" s="522" t="s">
        <v>132</v>
      </c>
      <c r="HA494" s="523"/>
      <c r="HB494" s="523" t="str">
        <f t="shared" si="4334"/>
        <v/>
      </c>
      <c r="HC494" s="523">
        <f t="shared" si="4335"/>
        <v>0</v>
      </c>
      <c r="HD494" s="524"/>
      <c r="HE494" s="523">
        <f t="shared" si="4336"/>
        <v>0</v>
      </c>
      <c r="HF494" s="524"/>
      <c r="HG494" s="523">
        <f>ADHB!HH494</f>
        <v>0</v>
      </c>
      <c r="HH494" s="523">
        <f t="shared" si="4337"/>
        <v>0</v>
      </c>
      <c r="HI494" s="523">
        <f t="shared" si="4338"/>
        <v>0</v>
      </c>
      <c r="HJ494" s="524">
        <v>0.36319999999999997</v>
      </c>
      <c r="HK494" s="525">
        <f t="shared" si="4339"/>
        <v>0</v>
      </c>
      <c r="HL494" s="526">
        <f t="shared" si="4340"/>
        <v>0</v>
      </c>
      <c r="HM494" s="527"/>
      <c r="HN494" s="520">
        <v>15.0</v>
      </c>
      <c r="HO494" s="521" t="s">
        <v>193</v>
      </c>
      <c r="HP494" s="522" t="s">
        <v>132</v>
      </c>
      <c r="HQ494" s="522" t="s">
        <v>132</v>
      </c>
      <c r="HR494" s="523"/>
      <c r="HS494" s="523" t="str">
        <f t="shared" si="4341"/>
        <v/>
      </c>
      <c r="HT494" s="523">
        <f t="shared" si="4342"/>
        <v>0</v>
      </c>
      <c r="HU494" s="524"/>
      <c r="HV494" s="523">
        <f t="shared" si="4343"/>
        <v>0</v>
      </c>
      <c r="HW494" s="524"/>
      <c r="HX494" s="523">
        <f>ADHB!HY494</f>
        <v>0</v>
      </c>
      <c r="HY494" s="523">
        <f t="shared" si="4344"/>
        <v>0</v>
      </c>
      <c r="HZ494" s="523">
        <f t="shared" si="4345"/>
        <v>0</v>
      </c>
      <c r="IA494" s="524">
        <v>0.36319999999999997</v>
      </c>
      <c r="IB494" s="525">
        <f t="shared" si="4346"/>
        <v>0</v>
      </c>
      <c r="IC494" s="526">
        <f t="shared" si="4347"/>
        <v>0</v>
      </c>
      <c r="ID494" s="527"/>
      <c r="IE494" s="520">
        <v>15.0</v>
      </c>
      <c r="IF494" s="521" t="s">
        <v>193</v>
      </c>
      <c r="IG494" s="522" t="s">
        <v>132</v>
      </c>
      <c r="IH494" s="522" t="s">
        <v>132</v>
      </c>
      <c r="II494" s="523"/>
      <c r="IJ494" s="523" t="str">
        <f t="shared" si="4348"/>
        <v/>
      </c>
      <c r="IK494" s="523">
        <f t="shared" si="4349"/>
        <v>0</v>
      </c>
      <c r="IL494" s="524"/>
      <c r="IM494" s="523">
        <f t="shared" si="4350"/>
        <v>0</v>
      </c>
      <c r="IN494" s="524"/>
      <c r="IO494" s="523">
        <f>ADHB!IP494</f>
        <v>0</v>
      </c>
      <c r="IP494" s="523">
        <f t="shared" si="4351"/>
        <v>0</v>
      </c>
      <c r="IQ494" s="523">
        <f t="shared" si="4352"/>
        <v>0</v>
      </c>
      <c r="IR494" s="524">
        <v>0.36319999999999997</v>
      </c>
      <c r="IS494" s="525">
        <f t="shared" si="4353"/>
        <v>0</v>
      </c>
      <c r="IT494" s="526">
        <f t="shared" si="4354"/>
        <v>0</v>
      </c>
      <c r="IU494" s="527"/>
      <c r="IV494" s="520">
        <v>15.0</v>
      </c>
      <c r="IW494" s="521" t="s">
        <v>193</v>
      </c>
      <c r="IX494" s="522" t="s">
        <v>132</v>
      </c>
      <c r="IY494" s="522" t="s">
        <v>132</v>
      </c>
      <c r="IZ494" s="523"/>
      <c r="JA494" s="523" t="str">
        <f t="shared" si="4355"/>
        <v/>
      </c>
      <c r="JB494" s="523">
        <f t="shared" si="4356"/>
        <v>0</v>
      </c>
      <c r="JC494" s="524"/>
      <c r="JD494" s="523">
        <f t="shared" si="4357"/>
        <v>0</v>
      </c>
      <c r="JE494" s="524"/>
      <c r="JF494" s="523">
        <f>ADHB!JG494</f>
        <v>0</v>
      </c>
      <c r="JG494" s="523">
        <f t="shared" si="4358"/>
        <v>0</v>
      </c>
      <c r="JH494" s="523">
        <f t="shared" si="4359"/>
        <v>0</v>
      </c>
      <c r="JI494" s="524">
        <v>0.36319999999999997</v>
      </c>
      <c r="JJ494" s="525">
        <f t="shared" si="4360"/>
        <v>0</v>
      </c>
      <c r="JK494" s="526">
        <f t="shared" si="4361"/>
        <v>0</v>
      </c>
      <c r="JL494" s="527"/>
      <c r="JM494" s="520">
        <v>15.0</v>
      </c>
      <c r="JN494" s="521" t="s">
        <v>193</v>
      </c>
      <c r="JO494" s="522" t="s">
        <v>132</v>
      </c>
      <c r="JP494" s="522" t="s">
        <v>132</v>
      </c>
      <c r="JQ494" s="523"/>
      <c r="JR494" s="523" t="str">
        <f t="shared" si="4362"/>
        <v/>
      </c>
      <c r="JS494" s="523">
        <f t="shared" si="4363"/>
        <v>0</v>
      </c>
      <c r="JT494" s="524"/>
      <c r="JU494" s="523">
        <f t="shared" si="4364"/>
        <v>0</v>
      </c>
      <c r="JV494" s="524"/>
      <c r="JW494" s="523" t="str">
        <f>ADHB!LF494</f>
        <v/>
      </c>
      <c r="JX494" s="523">
        <f t="shared" si="4365"/>
        <v>0</v>
      </c>
      <c r="JY494" s="523">
        <f t="shared" si="4366"/>
        <v>0</v>
      </c>
      <c r="JZ494" s="524">
        <v>0.36319999999999997</v>
      </c>
      <c r="KA494" s="525">
        <f t="shared" si="4367"/>
        <v>0</v>
      </c>
      <c r="KB494" s="526">
        <f t="shared" si="4368"/>
        <v>0</v>
      </c>
      <c r="KC494" s="527"/>
      <c r="KD494" s="520">
        <v>15.0</v>
      </c>
      <c r="KE494" s="521" t="s">
        <v>193</v>
      </c>
      <c r="KF494" s="522" t="s">
        <v>132</v>
      </c>
      <c r="KG494" s="522" t="s">
        <v>132</v>
      </c>
      <c r="KH494" s="523"/>
      <c r="KI494" s="523" t="str">
        <f t="shared" si="4369"/>
        <v/>
      </c>
      <c r="KJ494" s="523">
        <f t="shared" si="4370"/>
        <v>0</v>
      </c>
      <c r="KK494" s="524"/>
      <c r="KL494" s="523">
        <f t="shared" si="4371"/>
        <v>0</v>
      </c>
      <c r="KM494" s="524"/>
      <c r="KN494" s="523" t="str">
        <f>ADHB!LW494</f>
        <v/>
      </c>
      <c r="KO494" s="523">
        <f t="shared" si="4372"/>
        <v>0</v>
      </c>
      <c r="KP494" s="523">
        <f t="shared" si="4373"/>
        <v>0</v>
      </c>
      <c r="KQ494" s="524">
        <v>0.36319999999999997</v>
      </c>
      <c r="KR494" s="525">
        <f t="shared" si="4374"/>
        <v>0</v>
      </c>
      <c r="KS494" s="526">
        <f t="shared" si="4375"/>
        <v>0</v>
      </c>
      <c r="KT494" s="527"/>
      <c r="KU494" s="528"/>
    </row>
    <row r="495" ht="15.75" customHeight="1">
      <c r="A495" s="520">
        <v>16.0</v>
      </c>
      <c r="B495" s="521" t="s">
        <v>194</v>
      </c>
      <c r="C495" s="522" t="s">
        <v>132</v>
      </c>
      <c r="D495" s="522" t="s">
        <v>132</v>
      </c>
      <c r="E495" s="523"/>
      <c r="F495" s="523"/>
      <c r="G495" s="523">
        <f t="shared" si="4251"/>
        <v>0</v>
      </c>
      <c r="H495" s="524"/>
      <c r="I495" s="523">
        <f t="shared" si="4252"/>
        <v>0</v>
      </c>
      <c r="J495" s="524"/>
      <c r="K495" s="523">
        <f>ADHB!L495</f>
        <v>0</v>
      </c>
      <c r="L495" s="523">
        <f t="shared" si="4253"/>
        <v>0</v>
      </c>
      <c r="M495" s="523">
        <f t="shared" si="4254"/>
        <v>0</v>
      </c>
      <c r="N495" s="524">
        <v>0.36319999999999997</v>
      </c>
      <c r="O495" s="525">
        <f t="shared" si="4255"/>
        <v>0</v>
      </c>
      <c r="P495" s="526">
        <f t="shared" si="4256"/>
        <v>0</v>
      </c>
      <c r="Q495" s="527"/>
      <c r="R495" s="520">
        <v>16.0</v>
      </c>
      <c r="S495" s="521" t="s">
        <v>194</v>
      </c>
      <c r="T495" s="522" t="s">
        <v>132</v>
      </c>
      <c r="U495" s="522" t="s">
        <v>132</v>
      </c>
      <c r="V495" s="523"/>
      <c r="W495" s="523" t="str">
        <f t="shared" si="4257"/>
        <v/>
      </c>
      <c r="X495" s="523">
        <f t="shared" si="4258"/>
        <v>0</v>
      </c>
      <c r="Y495" s="524"/>
      <c r="Z495" s="523">
        <f t="shared" si="4259"/>
        <v>0</v>
      </c>
      <c r="AA495" s="524"/>
      <c r="AB495" s="523">
        <f>ADHB!AC495</f>
        <v>0</v>
      </c>
      <c r="AC495" s="523">
        <f t="shared" si="4260"/>
        <v>0</v>
      </c>
      <c r="AD495" s="523">
        <f t="shared" si="4261"/>
        <v>0</v>
      </c>
      <c r="AE495" s="524">
        <v>0.36319999999999997</v>
      </c>
      <c r="AF495" s="525">
        <f t="shared" si="4262"/>
        <v>0</v>
      </c>
      <c r="AG495" s="526">
        <f t="shared" si="4263"/>
        <v>0</v>
      </c>
      <c r="AH495" s="527"/>
      <c r="AI495" s="520">
        <v>16.0</v>
      </c>
      <c r="AJ495" s="521" t="s">
        <v>194</v>
      </c>
      <c r="AK495" s="522" t="s">
        <v>132</v>
      </c>
      <c r="AL495" s="522" t="s">
        <v>132</v>
      </c>
      <c r="AM495" s="523"/>
      <c r="AN495" s="523" t="str">
        <f t="shared" si="4264"/>
        <v/>
      </c>
      <c r="AO495" s="523">
        <f t="shared" si="4265"/>
        <v>0</v>
      </c>
      <c r="AP495" s="524"/>
      <c r="AQ495" s="523">
        <f t="shared" si="4266"/>
        <v>0</v>
      </c>
      <c r="AR495" s="524"/>
      <c r="AS495" s="523">
        <f>ADHB!AT495</f>
        <v>0</v>
      </c>
      <c r="AT495" s="523">
        <f t="shared" si="4267"/>
        <v>0</v>
      </c>
      <c r="AU495" s="523">
        <f t="shared" si="4268"/>
        <v>0</v>
      </c>
      <c r="AV495" s="524">
        <v>0.36319999999999997</v>
      </c>
      <c r="AW495" s="525">
        <f t="shared" si="4269"/>
        <v>0</v>
      </c>
      <c r="AX495" s="526">
        <f t="shared" si="4270"/>
        <v>0</v>
      </c>
      <c r="AY495" s="527"/>
      <c r="AZ495" s="520">
        <v>16.0</v>
      </c>
      <c r="BA495" s="521" t="s">
        <v>194</v>
      </c>
      <c r="BB495" s="522" t="s">
        <v>132</v>
      </c>
      <c r="BC495" s="522" t="s">
        <v>132</v>
      </c>
      <c r="BD495" s="523"/>
      <c r="BE495" s="523" t="str">
        <f t="shared" si="4271"/>
        <v/>
      </c>
      <c r="BF495" s="523">
        <f t="shared" si="4272"/>
        <v>0</v>
      </c>
      <c r="BG495" s="524"/>
      <c r="BH495" s="523">
        <f t="shared" si="4273"/>
        <v>0</v>
      </c>
      <c r="BI495" s="524"/>
      <c r="BJ495" s="523">
        <f>ADHB!BK495</f>
        <v>0</v>
      </c>
      <c r="BK495" s="523">
        <f t="shared" si="4274"/>
        <v>0</v>
      </c>
      <c r="BL495" s="523">
        <f t="shared" si="4275"/>
        <v>0</v>
      </c>
      <c r="BM495" s="524">
        <v>0.36319999999999997</v>
      </c>
      <c r="BN495" s="525">
        <f t="shared" si="4276"/>
        <v>0</v>
      </c>
      <c r="BO495" s="526">
        <f t="shared" si="4277"/>
        <v>0</v>
      </c>
      <c r="BP495" s="527"/>
      <c r="BQ495" s="520">
        <v>16.0</v>
      </c>
      <c r="BR495" s="521" t="s">
        <v>194</v>
      </c>
      <c r="BS495" s="522" t="s">
        <v>132</v>
      </c>
      <c r="BT495" s="522" t="s">
        <v>132</v>
      </c>
      <c r="BU495" s="523"/>
      <c r="BV495" s="523" t="str">
        <f t="shared" si="4278"/>
        <v/>
      </c>
      <c r="BW495" s="523">
        <f t="shared" si="4279"/>
        <v>0</v>
      </c>
      <c r="BX495" s="524"/>
      <c r="BY495" s="523">
        <f t="shared" si="4280"/>
        <v>0</v>
      </c>
      <c r="BZ495" s="524"/>
      <c r="CA495" s="523">
        <f>ADHB!CB495</f>
        <v>0</v>
      </c>
      <c r="CB495" s="523">
        <f t="shared" si="4281"/>
        <v>0</v>
      </c>
      <c r="CC495" s="523">
        <f t="shared" si="4282"/>
        <v>0</v>
      </c>
      <c r="CD495" s="524">
        <v>0.36319999999999997</v>
      </c>
      <c r="CE495" s="525">
        <f t="shared" si="4283"/>
        <v>0</v>
      </c>
      <c r="CF495" s="526">
        <f t="shared" si="4284"/>
        <v>0</v>
      </c>
      <c r="CG495" s="527"/>
      <c r="CH495" s="520">
        <v>16.0</v>
      </c>
      <c r="CI495" s="521" t="s">
        <v>194</v>
      </c>
      <c r="CJ495" s="522" t="s">
        <v>132</v>
      </c>
      <c r="CK495" s="522" t="s">
        <v>132</v>
      </c>
      <c r="CL495" s="523"/>
      <c r="CM495" s="523" t="str">
        <f t="shared" si="4285"/>
        <v/>
      </c>
      <c r="CN495" s="523">
        <f t="shared" si="4286"/>
        <v>0</v>
      </c>
      <c r="CO495" s="524"/>
      <c r="CP495" s="523">
        <f t="shared" si="4287"/>
        <v>0</v>
      </c>
      <c r="CQ495" s="524"/>
      <c r="CR495" s="523">
        <f>ADHB!CS495</f>
        <v>0</v>
      </c>
      <c r="CS495" s="523">
        <f t="shared" si="4288"/>
        <v>0</v>
      </c>
      <c r="CT495" s="523">
        <f t="shared" si="4289"/>
        <v>0</v>
      </c>
      <c r="CU495" s="524">
        <v>0.36319999999999997</v>
      </c>
      <c r="CV495" s="525">
        <f t="shared" si="4290"/>
        <v>0</v>
      </c>
      <c r="CW495" s="526">
        <f t="shared" si="4291"/>
        <v>0</v>
      </c>
      <c r="CX495" s="527"/>
      <c r="CY495" s="520">
        <v>16.0</v>
      </c>
      <c r="CZ495" s="521" t="s">
        <v>194</v>
      </c>
      <c r="DA495" s="522" t="s">
        <v>132</v>
      </c>
      <c r="DB495" s="522" t="s">
        <v>132</v>
      </c>
      <c r="DC495" s="523"/>
      <c r="DD495" s="523" t="str">
        <f t="shared" si="4292"/>
        <v/>
      </c>
      <c r="DE495" s="523">
        <f t="shared" si="4293"/>
        <v>0</v>
      </c>
      <c r="DF495" s="524"/>
      <c r="DG495" s="523">
        <f t="shared" si="4294"/>
        <v>0</v>
      </c>
      <c r="DH495" s="524"/>
      <c r="DI495" s="523">
        <f>ADHB!DJ495</f>
        <v>0</v>
      </c>
      <c r="DJ495" s="523">
        <f t="shared" si="4295"/>
        <v>0</v>
      </c>
      <c r="DK495" s="523">
        <f t="shared" si="4296"/>
        <v>0</v>
      </c>
      <c r="DL495" s="524">
        <v>0.36319999999999997</v>
      </c>
      <c r="DM495" s="525">
        <f t="shared" si="4297"/>
        <v>0</v>
      </c>
      <c r="DN495" s="526">
        <f t="shared" si="4298"/>
        <v>0</v>
      </c>
      <c r="DO495" s="527"/>
      <c r="DP495" s="520">
        <v>16.0</v>
      </c>
      <c r="DQ495" s="521" t="s">
        <v>194</v>
      </c>
      <c r="DR495" s="522" t="s">
        <v>132</v>
      </c>
      <c r="DS495" s="522" t="s">
        <v>132</v>
      </c>
      <c r="DT495" s="523"/>
      <c r="DU495" s="523" t="str">
        <f t="shared" si="4299"/>
        <v/>
      </c>
      <c r="DV495" s="523">
        <f t="shared" si="4300"/>
        <v>0</v>
      </c>
      <c r="DW495" s="524"/>
      <c r="DX495" s="523">
        <f t="shared" si="4301"/>
        <v>0</v>
      </c>
      <c r="DY495" s="524"/>
      <c r="DZ495" s="523">
        <f>ADHB!EA495</f>
        <v>0</v>
      </c>
      <c r="EA495" s="523">
        <f t="shared" si="4302"/>
        <v>0</v>
      </c>
      <c r="EB495" s="523">
        <f t="shared" si="4303"/>
        <v>0</v>
      </c>
      <c r="EC495" s="524">
        <v>0.36319999999999997</v>
      </c>
      <c r="ED495" s="525">
        <f t="shared" si="4304"/>
        <v>0</v>
      </c>
      <c r="EE495" s="526">
        <f t="shared" si="4305"/>
        <v>0</v>
      </c>
      <c r="EF495" s="527"/>
      <c r="EG495" s="520">
        <v>16.0</v>
      </c>
      <c r="EH495" s="521" t="s">
        <v>194</v>
      </c>
      <c r="EI495" s="522" t="s">
        <v>132</v>
      </c>
      <c r="EJ495" s="522" t="s">
        <v>132</v>
      </c>
      <c r="EK495" s="523"/>
      <c r="EL495" s="523" t="str">
        <f t="shared" si="4306"/>
        <v/>
      </c>
      <c r="EM495" s="523">
        <f t="shared" si="4307"/>
        <v>0</v>
      </c>
      <c r="EN495" s="524"/>
      <c r="EO495" s="523">
        <f t="shared" si="4308"/>
        <v>0</v>
      </c>
      <c r="EP495" s="524"/>
      <c r="EQ495" s="523">
        <f>ADHB!ER495</f>
        <v>0</v>
      </c>
      <c r="ER495" s="523">
        <f t="shared" si="4309"/>
        <v>0</v>
      </c>
      <c r="ES495" s="523">
        <f t="shared" si="4310"/>
        <v>0</v>
      </c>
      <c r="ET495" s="524">
        <v>0.36319999999999997</v>
      </c>
      <c r="EU495" s="525">
        <f t="shared" si="4311"/>
        <v>0</v>
      </c>
      <c r="EV495" s="526">
        <f t="shared" si="4312"/>
        <v>0</v>
      </c>
      <c r="EW495" s="527"/>
      <c r="EX495" s="520">
        <v>16.0</v>
      </c>
      <c r="EY495" s="521" t="s">
        <v>194</v>
      </c>
      <c r="EZ495" s="522" t="s">
        <v>132</v>
      </c>
      <c r="FA495" s="522" t="s">
        <v>132</v>
      </c>
      <c r="FB495" s="523"/>
      <c r="FC495" s="523" t="str">
        <f t="shared" si="4313"/>
        <v/>
      </c>
      <c r="FD495" s="523">
        <f t="shared" si="4314"/>
        <v>0</v>
      </c>
      <c r="FE495" s="524"/>
      <c r="FF495" s="523">
        <f t="shared" si="4315"/>
        <v>0</v>
      </c>
      <c r="FG495" s="524"/>
      <c r="FH495" s="523">
        <f>ADHB!FI495</f>
        <v>0</v>
      </c>
      <c r="FI495" s="523">
        <f t="shared" si="4316"/>
        <v>0</v>
      </c>
      <c r="FJ495" s="523">
        <f t="shared" si="4317"/>
        <v>0</v>
      </c>
      <c r="FK495" s="524">
        <v>0.36319999999999997</v>
      </c>
      <c r="FL495" s="525">
        <f t="shared" si="4318"/>
        <v>0</v>
      </c>
      <c r="FM495" s="526">
        <f t="shared" si="4319"/>
        <v>0</v>
      </c>
      <c r="FN495" s="527"/>
      <c r="FO495" s="520">
        <v>16.0</v>
      </c>
      <c r="FP495" s="521" t="s">
        <v>194</v>
      </c>
      <c r="FQ495" s="522" t="s">
        <v>132</v>
      </c>
      <c r="FR495" s="522" t="s">
        <v>132</v>
      </c>
      <c r="FS495" s="523"/>
      <c r="FT495" s="523" t="str">
        <f t="shared" si="4320"/>
        <v/>
      </c>
      <c r="FU495" s="523">
        <f t="shared" si="4321"/>
        <v>0</v>
      </c>
      <c r="FV495" s="524"/>
      <c r="FW495" s="523">
        <f t="shared" si="4322"/>
        <v>0</v>
      </c>
      <c r="FX495" s="524"/>
      <c r="FY495" s="523">
        <f>ADHB!FZ495</f>
        <v>0</v>
      </c>
      <c r="FZ495" s="523">
        <f t="shared" si="4323"/>
        <v>0</v>
      </c>
      <c r="GA495" s="523">
        <f t="shared" si="4324"/>
        <v>0</v>
      </c>
      <c r="GB495" s="524">
        <v>0.36319999999999997</v>
      </c>
      <c r="GC495" s="525">
        <f t="shared" si="4325"/>
        <v>0</v>
      </c>
      <c r="GD495" s="526">
        <f t="shared" si="4326"/>
        <v>0</v>
      </c>
      <c r="GE495" s="527"/>
      <c r="GF495" s="520">
        <v>16.0</v>
      </c>
      <c r="GG495" s="521" t="s">
        <v>194</v>
      </c>
      <c r="GH495" s="522" t="s">
        <v>132</v>
      </c>
      <c r="GI495" s="522" t="s">
        <v>132</v>
      </c>
      <c r="GJ495" s="523"/>
      <c r="GK495" s="523" t="str">
        <f t="shared" si="4327"/>
        <v/>
      </c>
      <c r="GL495" s="523">
        <f t="shared" si="4328"/>
        <v>0</v>
      </c>
      <c r="GM495" s="524"/>
      <c r="GN495" s="523">
        <f t="shared" si="4329"/>
        <v>0</v>
      </c>
      <c r="GO495" s="524"/>
      <c r="GP495" s="523">
        <f>ADHB!GQ495</f>
        <v>0</v>
      </c>
      <c r="GQ495" s="523">
        <f t="shared" si="4330"/>
        <v>0</v>
      </c>
      <c r="GR495" s="523">
        <f t="shared" si="4331"/>
        <v>0</v>
      </c>
      <c r="GS495" s="524">
        <v>0.36319999999999997</v>
      </c>
      <c r="GT495" s="525">
        <f t="shared" si="4332"/>
        <v>0</v>
      </c>
      <c r="GU495" s="526">
        <f t="shared" si="4333"/>
        <v>0</v>
      </c>
      <c r="GV495" s="527"/>
      <c r="GW495" s="520">
        <v>16.0</v>
      </c>
      <c r="GX495" s="521" t="s">
        <v>194</v>
      </c>
      <c r="GY495" s="522" t="s">
        <v>132</v>
      </c>
      <c r="GZ495" s="522" t="s">
        <v>132</v>
      </c>
      <c r="HA495" s="523"/>
      <c r="HB495" s="523" t="str">
        <f t="shared" si="4334"/>
        <v/>
      </c>
      <c r="HC495" s="523">
        <f t="shared" si="4335"/>
        <v>0</v>
      </c>
      <c r="HD495" s="524"/>
      <c r="HE495" s="523">
        <f t="shared" si="4336"/>
        <v>0</v>
      </c>
      <c r="HF495" s="524"/>
      <c r="HG495" s="523">
        <f>ADHB!HH495</f>
        <v>0</v>
      </c>
      <c r="HH495" s="523">
        <f t="shared" si="4337"/>
        <v>0</v>
      </c>
      <c r="HI495" s="523">
        <f t="shared" si="4338"/>
        <v>0</v>
      </c>
      <c r="HJ495" s="524">
        <v>0.36319999999999997</v>
      </c>
      <c r="HK495" s="525">
        <f t="shared" si="4339"/>
        <v>0</v>
      </c>
      <c r="HL495" s="526">
        <f t="shared" si="4340"/>
        <v>0</v>
      </c>
      <c r="HM495" s="527"/>
      <c r="HN495" s="520">
        <v>16.0</v>
      </c>
      <c r="HO495" s="521" t="s">
        <v>194</v>
      </c>
      <c r="HP495" s="522" t="s">
        <v>132</v>
      </c>
      <c r="HQ495" s="522" t="s">
        <v>132</v>
      </c>
      <c r="HR495" s="523"/>
      <c r="HS495" s="523" t="str">
        <f t="shared" si="4341"/>
        <v/>
      </c>
      <c r="HT495" s="523">
        <f t="shared" si="4342"/>
        <v>0</v>
      </c>
      <c r="HU495" s="524"/>
      <c r="HV495" s="523">
        <f t="shared" si="4343"/>
        <v>0</v>
      </c>
      <c r="HW495" s="524"/>
      <c r="HX495" s="523">
        <f>ADHB!HY495</f>
        <v>0</v>
      </c>
      <c r="HY495" s="523">
        <f t="shared" si="4344"/>
        <v>0</v>
      </c>
      <c r="HZ495" s="523">
        <f t="shared" si="4345"/>
        <v>0</v>
      </c>
      <c r="IA495" s="524">
        <v>0.36319999999999997</v>
      </c>
      <c r="IB495" s="525">
        <f t="shared" si="4346"/>
        <v>0</v>
      </c>
      <c r="IC495" s="526">
        <f t="shared" si="4347"/>
        <v>0</v>
      </c>
      <c r="ID495" s="527"/>
      <c r="IE495" s="520">
        <v>16.0</v>
      </c>
      <c r="IF495" s="521" t="s">
        <v>194</v>
      </c>
      <c r="IG495" s="522" t="s">
        <v>132</v>
      </c>
      <c r="IH495" s="522" t="s">
        <v>132</v>
      </c>
      <c r="II495" s="523"/>
      <c r="IJ495" s="523" t="str">
        <f t="shared" si="4348"/>
        <v/>
      </c>
      <c r="IK495" s="523">
        <f t="shared" si="4349"/>
        <v>0</v>
      </c>
      <c r="IL495" s="524"/>
      <c r="IM495" s="523">
        <f t="shared" si="4350"/>
        <v>0</v>
      </c>
      <c r="IN495" s="524"/>
      <c r="IO495" s="523">
        <f>ADHB!IP495</f>
        <v>0</v>
      </c>
      <c r="IP495" s="523">
        <f t="shared" si="4351"/>
        <v>0</v>
      </c>
      <c r="IQ495" s="523">
        <f t="shared" si="4352"/>
        <v>0</v>
      </c>
      <c r="IR495" s="524">
        <v>0.36319999999999997</v>
      </c>
      <c r="IS495" s="525">
        <f t="shared" si="4353"/>
        <v>0</v>
      </c>
      <c r="IT495" s="526">
        <f t="shared" si="4354"/>
        <v>0</v>
      </c>
      <c r="IU495" s="527"/>
      <c r="IV495" s="520">
        <v>16.0</v>
      </c>
      <c r="IW495" s="521" t="s">
        <v>194</v>
      </c>
      <c r="IX495" s="522" t="s">
        <v>132</v>
      </c>
      <c r="IY495" s="522" t="s">
        <v>132</v>
      </c>
      <c r="IZ495" s="523"/>
      <c r="JA495" s="523" t="str">
        <f t="shared" si="4355"/>
        <v/>
      </c>
      <c r="JB495" s="523">
        <f t="shared" si="4356"/>
        <v>0</v>
      </c>
      <c r="JC495" s="524"/>
      <c r="JD495" s="523">
        <f t="shared" si="4357"/>
        <v>0</v>
      </c>
      <c r="JE495" s="524"/>
      <c r="JF495" s="523">
        <f>ADHB!JG495</f>
        <v>0</v>
      </c>
      <c r="JG495" s="523">
        <f t="shared" si="4358"/>
        <v>0</v>
      </c>
      <c r="JH495" s="523">
        <f t="shared" si="4359"/>
        <v>0</v>
      </c>
      <c r="JI495" s="524">
        <v>0.36319999999999997</v>
      </c>
      <c r="JJ495" s="525">
        <f t="shared" si="4360"/>
        <v>0</v>
      </c>
      <c r="JK495" s="526">
        <f t="shared" si="4361"/>
        <v>0</v>
      </c>
      <c r="JL495" s="527"/>
      <c r="JM495" s="520">
        <v>16.0</v>
      </c>
      <c r="JN495" s="521" t="s">
        <v>194</v>
      </c>
      <c r="JO495" s="522" t="s">
        <v>132</v>
      </c>
      <c r="JP495" s="522" t="s">
        <v>132</v>
      </c>
      <c r="JQ495" s="523"/>
      <c r="JR495" s="523" t="str">
        <f t="shared" si="4362"/>
        <v/>
      </c>
      <c r="JS495" s="523">
        <f t="shared" si="4363"/>
        <v>0</v>
      </c>
      <c r="JT495" s="524"/>
      <c r="JU495" s="523">
        <f t="shared" si="4364"/>
        <v>0</v>
      </c>
      <c r="JV495" s="524"/>
      <c r="JW495" s="523" t="str">
        <f>ADHB!LF495</f>
        <v/>
      </c>
      <c r="JX495" s="523">
        <f t="shared" si="4365"/>
        <v>0</v>
      </c>
      <c r="JY495" s="523">
        <f t="shared" si="4366"/>
        <v>0</v>
      </c>
      <c r="JZ495" s="524">
        <v>0.36319999999999997</v>
      </c>
      <c r="KA495" s="525">
        <f t="shared" si="4367"/>
        <v>0</v>
      </c>
      <c r="KB495" s="526">
        <f t="shared" si="4368"/>
        <v>0</v>
      </c>
      <c r="KC495" s="527"/>
      <c r="KD495" s="520">
        <v>16.0</v>
      </c>
      <c r="KE495" s="521" t="s">
        <v>194</v>
      </c>
      <c r="KF495" s="522" t="s">
        <v>132</v>
      </c>
      <c r="KG495" s="522" t="s">
        <v>132</v>
      </c>
      <c r="KH495" s="523"/>
      <c r="KI495" s="523" t="str">
        <f t="shared" si="4369"/>
        <v/>
      </c>
      <c r="KJ495" s="523">
        <f t="shared" si="4370"/>
        <v>0</v>
      </c>
      <c r="KK495" s="524"/>
      <c r="KL495" s="523">
        <f t="shared" si="4371"/>
        <v>0</v>
      </c>
      <c r="KM495" s="524"/>
      <c r="KN495" s="523" t="str">
        <f>ADHB!LW495</f>
        <v/>
      </c>
      <c r="KO495" s="523">
        <f t="shared" si="4372"/>
        <v>0</v>
      </c>
      <c r="KP495" s="523">
        <f t="shared" si="4373"/>
        <v>0</v>
      </c>
      <c r="KQ495" s="524">
        <v>0.36319999999999997</v>
      </c>
      <c r="KR495" s="525">
        <f t="shared" si="4374"/>
        <v>0</v>
      </c>
      <c r="KS495" s="526">
        <f t="shared" si="4375"/>
        <v>0</v>
      </c>
      <c r="KT495" s="527"/>
      <c r="KU495" s="528"/>
    </row>
    <row r="496" ht="15.75" customHeight="1">
      <c r="A496" s="520">
        <v>17.0</v>
      </c>
      <c r="B496" s="521" t="s">
        <v>195</v>
      </c>
      <c r="C496" s="522" t="s">
        <v>132</v>
      </c>
      <c r="D496" s="522" t="s">
        <v>132</v>
      </c>
      <c r="E496" s="523"/>
      <c r="F496" s="523"/>
      <c r="G496" s="523">
        <f t="shared" si="4251"/>
        <v>0</v>
      </c>
      <c r="H496" s="524"/>
      <c r="I496" s="523">
        <f t="shared" si="4252"/>
        <v>0</v>
      </c>
      <c r="J496" s="524"/>
      <c r="K496" s="523">
        <f>ADHB!L496</f>
        <v>0</v>
      </c>
      <c r="L496" s="523">
        <f t="shared" si="4253"/>
        <v>0</v>
      </c>
      <c r="M496" s="523">
        <f t="shared" si="4254"/>
        <v>0</v>
      </c>
      <c r="N496" s="524">
        <v>0.36319999999999997</v>
      </c>
      <c r="O496" s="525">
        <f t="shared" si="4255"/>
        <v>0</v>
      </c>
      <c r="P496" s="526">
        <f t="shared" si="4256"/>
        <v>0</v>
      </c>
      <c r="Q496" s="527"/>
      <c r="R496" s="520">
        <v>17.0</v>
      </c>
      <c r="S496" s="521" t="s">
        <v>195</v>
      </c>
      <c r="T496" s="522" t="s">
        <v>132</v>
      </c>
      <c r="U496" s="522" t="s">
        <v>132</v>
      </c>
      <c r="V496" s="523"/>
      <c r="W496" s="523" t="str">
        <f t="shared" si="4257"/>
        <v/>
      </c>
      <c r="X496" s="523">
        <f t="shared" si="4258"/>
        <v>0</v>
      </c>
      <c r="Y496" s="524"/>
      <c r="Z496" s="523">
        <f t="shared" si="4259"/>
        <v>0</v>
      </c>
      <c r="AA496" s="524"/>
      <c r="AB496" s="523">
        <f>ADHB!AC496</f>
        <v>0</v>
      </c>
      <c r="AC496" s="523">
        <f t="shared" si="4260"/>
        <v>0</v>
      </c>
      <c r="AD496" s="523">
        <f t="shared" si="4261"/>
        <v>0</v>
      </c>
      <c r="AE496" s="524">
        <v>0.36319999999999997</v>
      </c>
      <c r="AF496" s="525">
        <f t="shared" si="4262"/>
        <v>0</v>
      </c>
      <c r="AG496" s="526">
        <f t="shared" si="4263"/>
        <v>0</v>
      </c>
      <c r="AH496" s="527"/>
      <c r="AI496" s="520">
        <v>17.0</v>
      </c>
      <c r="AJ496" s="521" t="s">
        <v>195</v>
      </c>
      <c r="AK496" s="522" t="s">
        <v>132</v>
      </c>
      <c r="AL496" s="522" t="s">
        <v>132</v>
      </c>
      <c r="AM496" s="523"/>
      <c r="AN496" s="523" t="str">
        <f t="shared" si="4264"/>
        <v/>
      </c>
      <c r="AO496" s="523">
        <f t="shared" si="4265"/>
        <v>0</v>
      </c>
      <c r="AP496" s="524"/>
      <c r="AQ496" s="523">
        <f t="shared" si="4266"/>
        <v>0</v>
      </c>
      <c r="AR496" s="524"/>
      <c r="AS496" s="523">
        <f>ADHB!AT496</f>
        <v>0</v>
      </c>
      <c r="AT496" s="523">
        <f t="shared" si="4267"/>
        <v>0</v>
      </c>
      <c r="AU496" s="523">
        <f t="shared" si="4268"/>
        <v>0</v>
      </c>
      <c r="AV496" s="524">
        <v>0.36319999999999997</v>
      </c>
      <c r="AW496" s="525">
        <f t="shared" si="4269"/>
        <v>0</v>
      </c>
      <c r="AX496" s="526">
        <f t="shared" si="4270"/>
        <v>0</v>
      </c>
      <c r="AY496" s="527"/>
      <c r="AZ496" s="520">
        <v>17.0</v>
      </c>
      <c r="BA496" s="521" t="s">
        <v>195</v>
      </c>
      <c r="BB496" s="522" t="s">
        <v>132</v>
      </c>
      <c r="BC496" s="522" t="s">
        <v>132</v>
      </c>
      <c r="BD496" s="523"/>
      <c r="BE496" s="523" t="str">
        <f t="shared" si="4271"/>
        <v/>
      </c>
      <c r="BF496" s="523">
        <f t="shared" si="4272"/>
        <v>0</v>
      </c>
      <c r="BG496" s="524"/>
      <c r="BH496" s="523">
        <f t="shared" si="4273"/>
        <v>0</v>
      </c>
      <c r="BI496" s="524"/>
      <c r="BJ496" s="523">
        <f>ADHB!BK496</f>
        <v>0</v>
      </c>
      <c r="BK496" s="523">
        <f t="shared" si="4274"/>
        <v>0</v>
      </c>
      <c r="BL496" s="523">
        <f t="shared" si="4275"/>
        <v>0</v>
      </c>
      <c r="BM496" s="524">
        <v>0.36319999999999997</v>
      </c>
      <c r="BN496" s="525">
        <f t="shared" si="4276"/>
        <v>0</v>
      </c>
      <c r="BO496" s="526">
        <f t="shared" si="4277"/>
        <v>0</v>
      </c>
      <c r="BP496" s="527"/>
      <c r="BQ496" s="520">
        <v>17.0</v>
      </c>
      <c r="BR496" s="521" t="s">
        <v>195</v>
      </c>
      <c r="BS496" s="522" t="s">
        <v>132</v>
      </c>
      <c r="BT496" s="522" t="s">
        <v>132</v>
      </c>
      <c r="BU496" s="523"/>
      <c r="BV496" s="523" t="str">
        <f t="shared" si="4278"/>
        <v/>
      </c>
      <c r="BW496" s="523">
        <f t="shared" si="4279"/>
        <v>0</v>
      </c>
      <c r="BX496" s="524"/>
      <c r="BY496" s="523">
        <f t="shared" si="4280"/>
        <v>0</v>
      </c>
      <c r="BZ496" s="524"/>
      <c r="CA496" s="523">
        <f>ADHB!CB496</f>
        <v>0</v>
      </c>
      <c r="CB496" s="523">
        <f t="shared" si="4281"/>
        <v>0</v>
      </c>
      <c r="CC496" s="523">
        <f t="shared" si="4282"/>
        <v>0</v>
      </c>
      <c r="CD496" s="524">
        <v>0.36319999999999997</v>
      </c>
      <c r="CE496" s="525">
        <f t="shared" si="4283"/>
        <v>0</v>
      </c>
      <c r="CF496" s="526">
        <f t="shared" si="4284"/>
        <v>0</v>
      </c>
      <c r="CG496" s="527"/>
      <c r="CH496" s="520">
        <v>17.0</v>
      </c>
      <c r="CI496" s="521" t="s">
        <v>195</v>
      </c>
      <c r="CJ496" s="522" t="s">
        <v>132</v>
      </c>
      <c r="CK496" s="522" t="s">
        <v>132</v>
      </c>
      <c r="CL496" s="523"/>
      <c r="CM496" s="523" t="str">
        <f t="shared" si="4285"/>
        <v/>
      </c>
      <c r="CN496" s="523">
        <f t="shared" si="4286"/>
        <v>0</v>
      </c>
      <c r="CO496" s="524"/>
      <c r="CP496" s="523">
        <f t="shared" si="4287"/>
        <v>0</v>
      </c>
      <c r="CQ496" s="524"/>
      <c r="CR496" s="523">
        <f>ADHB!CS496</f>
        <v>0</v>
      </c>
      <c r="CS496" s="523">
        <f t="shared" si="4288"/>
        <v>0</v>
      </c>
      <c r="CT496" s="523">
        <f t="shared" si="4289"/>
        <v>0</v>
      </c>
      <c r="CU496" s="524">
        <v>0.36319999999999997</v>
      </c>
      <c r="CV496" s="525">
        <f t="shared" si="4290"/>
        <v>0</v>
      </c>
      <c r="CW496" s="526">
        <f t="shared" si="4291"/>
        <v>0</v>
      </c>
      <c r="CX496" s="527"/>
      <c r="CY496" s="520">
        <v>17.0</v>
      </c>
      <c r="CZ496" s="521" t="s">
        <v>195</v>
      </c>
      <c r="DA496" s="522" t="s">
        <v>132</v>
      </c>
      <c r="DB496" s="522" t="s">
        <v>132</v>
      </c>
      <c r="DC496" s="523"/>
      <c r="DD496" s="523" t="str">
        <f t="shared" si="4292"/>
        <v/>
      </c>
      <c r="DE496" s="523">
        <f t="shared" si="4293"/>
        <v>0</v>
      </c>
      <c r="DF496" s="524"/>
      <c r="DG496" s="523">
        <f t="shared" si="4294"/>
        <v>0</v>
      </c>
      <c r="DH496" s="524"/>
      <c r="DI496" s="523">
        <f>ADHB!DJ496</f>
        <v>0</v>
      </c>
      <c r="DJ496" s="523">
        <f t="shared" si="4295"/>
        <v>0</v>
      </c>
      <c r="DK496" s="523">
        <f t="shared" si="4296"/>
        <v>0</v>
      </c>
      <c r="DL496" s="524">
        <v>0.36319999999999997</v>
      </c>
      <c r="DM496" s="525">
        <f t="shared" si="4297"/>
        <v>0</v>
      </c>
      <c r="DN496" s="526">
        <f t="shared" si="4298"/>
        <v>0</v>
      </c>
      <c r="DO496" s="527"/>
      <c r="DP496" s="520">
        <v>17.0</v>
      </c>
      <c r="DQ496" s="521" t="s">
        <v>195</v>
      </c>
      <c r="DR496" s="522" t="s">
        <v>132</v>
      </c>
      <c r="DS496" s="522" t="s">
        <v>132</v>
      </c>
      <c r="DT496" s="523"/>
      <c r="DU496" s="523" t="str">
        <f t="shared" si="4299"/>
        <v/>
      </c>
      <c r="DV496" s="523">
        <f t="shared" si="4300"/>
        <v>0</v>
      </c>
      <c r="DW496" s="524"/>
      <c r="DX496" s="523">
        <f t="shared" si="4301"/>
        <v>0</v>
      </c>
      <c r="DY496" s="524"/>
      <c r="DZ496" s="523">
        <f>ADHB!EA496</f>
        <v>0</v>
      </c>
      <c r="EA496" s="523">
        <f t="shared" si="4302"/>
        <v>0</v>
      </c>
      <c r="EB496" s="523">
        <f t="shared" si="4303"/>
        <v>0</v>
      </c>
      <c r="EC496" s="524">
        <v>0.36319999999999997</v>
      </c>
      <c r="ED496" s="525">
        <f t="shared" si="4304"/>
        <v>0</v>
      </c>
      <c r="EE496" s="526">
        <f t="shared" si="4305"/>
        <v>0</v>
      </c>
      <c r="EF496" s="527"/>
      <c r="EG496" s="520">
        <v>17.0</v>
      </c>
      <c r="EH496" s="521" t="s">
        <v>195</v>
      </c>
      <c r="EI496" s="522" t="s">
        <v>132</v>
      </c>
      <c r="EJ496" s="522" t="s">
        <v>132</v>
      </c>
      <c r="EK496" s="523"/>
      <c r="EL496" s="523" t="str">
        <f t="shared" si="4306"/>
        <v/>
      </c>
      <c r="EM496" s="523">
        <f t="shared" si="4307"/>
        <v>0</v>
      </c>
      <c r="EN496" s="524"/>
      <c r="EO496" s="523">
        <f t="shared" si="4308"/>
        <v>0</v>
      </c>
      <c r="EP496" s="524"/>
      <c r="EQ496" s="523">
        <f>ADHB!ER496</f>
        <v>0</v>
      </c>
      <c r="ER496" s="523">
        <f t="shared" si="4309"/>
        <v>0</v>
      </c>
      <c r="ES496" s="523">
        <f t="shared" si="4310"/>
        <v>0</v>
      </c>
      <c r="ET496" s="524">
        <v>0.36319999999999997</v>
      </c>
      <c r="EU496" s="525">
        <f t="shared" si="4311"/>
        <v>0</v>
      </c>
      <c r="EV496" s="526">
        <f t="shared" si="4312"/>
        <v>0</v>
      </c>
      <c r="EW496" s="527"/>
      <c r="EX496" s="520">
        <v>17.0</v>
      </c>
      <c r="EY496" s="521" t="s">
        <v>195</v>
      </c>
      <c r="EZ496" s="522" t="s">
        <v>132</v>
      </c>
      <c r="FA496" s="522" t="s">
        <v>132</v>
      </c>
      <c r="FB496" s="523"/>
      <c r="FC496" s="523" t="str">
        <f t="shared" si="4313"/>
        <v/>
      </c>
      <c r="FD496" s="523">
        <f t="shared" si="4314"/>
        <v>0</v>
      </c>
      <c r="FE496" s="524"/>
      <c r="FF496" s="523">
        <f t="shared" si="4315"/>
        <v>0</v>
      </c>
      <c r="FG496" s="524"/>
      <c r="FH496" s="523">
        <f>ADHB!FI496</f>
        <v>0</v>
      </c>
      <c r="FI496" s="523">
        <f t="shared" si="4316"/>
        <v>0</v>
      </c>
      <c r="FJ496" s="523">
        <f t="shared" si="4317"/>
        <v>0</v>
      </c>
      <c r="FK496" s="524">
        <v>0.36319999999999997</v>
      </c>
      <c r="FL496" s="525">
        <f t="shared" si="4318"/>
        <v>0</v>
      </c>
      <c r="FM496" s="526">
        <f t="shared" si="4319"/>
        <v>0</v>
      </c>
      <c r="FN496" s="527"/>
      <c r="FO496" s="520">
        <v>17.0</v>
      </c>
      <c r="FP496" s="521" t="s">
        <v>195</v>
      </c>
      <c r="FQ496" s="522" t="s">
        <v>132</v>
      </c>
      <c r="FR496" s="522" t="s">
        <v>132</v>
      </c>
      <c r="FS496" s="523"/>
      <c r="FT496" s="523" t="str">
        <f t="shared" si="4320"/>
        <v/>
      </c>
      <c r="FU496" s="523">
        <f t="shared" si="4321"/>
        <v>0</v>
      </c>
      <c r="FV496" s="524"/>
      <c r="FW496" s="523">
        <f t="shared" si="4322"/>
        <v>0</v>
      </c>
      <c r="FX496" s="524"/>
      <c r="FY496" s="523">
        <f>ADHB!FZ496</f>
        <v>0</v>
      </c>
      <c r="FZ496" s="523">
        <f t="shared" si="4323"/>
        <v>0</v>
      </c>
      <c r="GA496" s="523">
        <f t="shared" si="4324"/>
        <v>0</v>
      </c>
      <c r="GB496" s="524">
        <v>0.36319999999999997</v>
      </c>
      <c r="GC496" s="525">
        <f t="shared" si="4325"/>
        <v>0</v>
      </c>
      <c r="GD496" s="526">
        <f t="shared" si="4326"/>
        <v>0</v>
      </c>
      <c r="GE496" s="527"/>
      <c r="GF496" s="520">
        <v>17.0</v>
      </c>
      <c r="GG496" s="521" t="s">
        <v>195</v>
      </c>
      <c r="GH496" s="522" t="s">
        <v>132</v>
      </c>
      <c r="GI496" s="522" t="s">
        <v>132</v>
      </c>
      <c r="GJ496" s="523"/>
      <c r="GK496" s="523" t="str">
        <f t="shared" si="4327"/>
        <v/>
      </c>
      <c r="GL496" s="523">
        <f t="shared" si="4328"/>
        <v>0</v>
      </c>
      <c r="GM496" s="524"/>
      <c r="GN496" s="523">
        <f t="shared" si="4329"/>
        <v>0</v>
      </c>
      <c r="GO496" s="524"/>
      <c r="GP496" s="523">
        <f>ADHB!GQ496</f>
        <v>0</v>
      </c>
      <c r="GQ496" s="523">
        <f t="shared" si="4330"/>
        <v>0</v>
      </c>
      <c r="GR496" s="523">
        <f t="shared" si="4331"/>
        <v>0</v>
      </c>
      <c r="GS496" s="524">
        <v>0.36319999999999997</v>
      </c>
      <c r="GT496" s="525">
        <f t="shared" si="4332"/>
        <v>0</v>
      </c>
      <c r="GU496" s="526">
        <f t="shared" si="4333"/>
        <v>0</v>
      </c>
      <c r="GV496" s="527"/>
      <c r="GW496" s="520">
        <v>17.0</v>
      </c>
      <c r="GX496" s="521" t="s">
        <v>195</v>
      </c>
      <c r="GY496" s="522" t="s">
        <v>132</v>
      </c>
      <c r="GZ496" s="522" t="s">
        <v>132</v>
      </c>
      <c r="HA496" s="523"/>
      <c r="HB496" s="523" t="str">
        <f t="shared" si="4334"/>
        <v/>
      </c>
      <c r="HC496" s="523">
        <f t="shared" si="4335"/>
        <v>0</v>
      </c>
      <c r="HD496" s="524"/>
      <c r="HE496" s="523">
        <f t="shared" si="4336"/>
        <v>0</v>
      </c>
      <c r="HF496" s="524"/>
      <c r="HG496" s="523">
        <f>ADHB!HH496</f>
        <v>0</v>
      </c>
      <c r="HH496" s="523">
        <f t="shared" si="4337"/>
        <v>0</v>
      </c>
      <c r="HI496" s="523">
        <f t="shared" si="4338"/>
        <v>0</v>
      </c>
      <c r="HJ496" s="524">
        <v>0.36319999999999997</v>
      </c>
      <c r="HK496" s="525">
        <f t="shared" si="4339"/>
        <v>0</v>
      </c>
      <c r="HL496" s="526">
        <f t="shared" si="4340"/>
        <v>0</v>
      </c>
      <c r="HM496" s="527"/>
      <c r="HN496" s="520">
        <v>17.0</v>
      </c>
      <c r="HO496" s="521" t="s">
        <v>195</v>
      </c>
      <c r="HP496" s="522" t="s">
        <v>132</v>
      </c>
      <c r="HQ496" s="522" t="s">
        <v>132</v>
      </c>
      <c r="HR496" s="523"/>
      <c r="HS496" s="523" t="str">
        <f t="shared" si="4341"/>
        <v/>
      </c>
      <c r="HT496" s="523">
        <f t="shared" si="4342"/>
        <v>0</v>
      </c>
      <c r="HU496" s="524"/>
      <c r="HV496" s="523">
        <f t="shared" si="4343"/>
        <v>0</v>
      </c>
      <c r="HW496" s="524"/>
      <c r="HX496" s="523">
        <f>ADHB!HY496</f>
        <v>0</v>
      </c>
      <c r="HY496" s="523">
        <f t="shared" si="4344"/>
        <v>0</v>
      </c>
      <c r="HZ496" s="523">
        <f t="shared" si="4345"/>
        <v>0</v>
      </c>
      <c r="IA496" s="524">
        <v>0.36319999999999997</v>
      </c>
      <c r="IB496" s="525">
        <f t="shared" si="4346"/>
        <v>0</v>
      </c>
      <c r="IC496" s="526">
        <f t="shared" si="4347"/>
        <v>0</v>
      </c>
      <c r="ID496" s="527"/>
      <c r="IE496" s="520">
        <v>17.0</v>
      </c>
      <c r="IF496" s="521" t="s">
        <v>195</v>
      </c>
      <c r="IG496" s="522" t="s">
        <v>132</v>
      </c>
      <c r="IH496" s="522" t="s">
        <v>132</v>
      </c>
      <c r="II496" s="523"/>
      <c r="IJ496" s="523" t="str">
        <f t="shared" si="4348"/>
        <v/>
      </c>
      <c r="IK496" s="523">
        <f t="shared" si="4349"/>
        <v>0</v>
      </c>
      <c r="IL496" s="524"/>
      <c r="IM496" s="523">
        <f t="shared" si="4350"/>
        <v>0</v>
      </c>
      <c r="IN496" s="524"/>
      <c r="IO496" s="523">
        <f>ADHB!IP496</f>
        <v>0</v>
      </c>
      <c r="IP496" s="523">
        <f t="shared" si="4351"/>
        <v>0</v>
      </c>
      <c r="IQ496" s="523">
        <f t="shared" si="4352"/>
        <v>0</v>
      </c>
      <c r="IR496" s="524">
        <v>0.36319999999999997</v>
      </c>
      <c r="IS496" s="525">
        <f t="shared" si="4353"/>
        <v>0</v>
      </c>
      <c r="IT496" s="526">
        <f t="shared" si="4354"/>
        <v>0</v>
      </c>
      <c r="IU496" s="527"/>
      <c r="IV496" s="520">
        <v>17.0</v>
      </c>
      <c r="IW496" s="521" t="s">
        <v>195</v>
      </c>
      <c r="IX496" s="522" t="s">
        <v>132</v>
      </c>
      <c r="IY496" s="522" t="s">
        <v>132</v>
      </c>
      <c r="IZ496" s="523"/>
      <c r="JA496" s="523" t="str">
        <f t="shared" si="4355"/>
        <v/>
      </c>
      <c r="JB496" s="523">
        <f t="shared" si="4356"/>
        <v>0</v>
      </c>
      <c r="JC496" s="524"/>
      <c r="JD496" s="523">
        <f t="shared" si="4357"/>
        <v>0</v>
      </c>
      <c r="JE496" s="524"/>
      <c r="JF496" s="523">
        <f>ADHB!JG496</f>
        <v>0</v>
      </c>
      <c r="JG496" s="523">
        <f t="shared" si="4358"/>
        <v>0</v>
      </c>
      <c r="JH496" s="523">
        <f t="shared" si="4359"/>
        <v>0</v>
      </c>
      <c r="JI496" s="524">
        <v>0.36319999999999997</v>
      </c>
      <c r="JJ496" s="525">
        <f t="shared" si="4360"/>
        <v>0</v>
      </c>
      <c r="JK496" s="526">
        <f t="shared" si="4361"/>
        <v>0</v>
      </c>
      <c r="JL496" s="527"/>
      <c r="JM496" s="520">
        <v>17.0</v>
      </c>
      <c r="JN496" s="521" t="s">
        <v>195</v>
      </c>
      <c r="JO496" s="522" t="s">
        <v>132</v>
      </c>
      <c r="JP496" s="522" t="s">
        <v>132</v>
      </c>
      <c r="JQ496" s="523"/>
      <c r="JR496" s="523" t="str">
        <f t="shared" si="4362"/>
        <v/>
      </c>
      <c r="JS496" s="523">
        <f t="shared" si="4363"/>
        <v>0</v>
      </c>
      <c r="JT496" s="524"/>
      <c r="JU496" s="523">
        <f t="shared" si="4364"/>
        <v>0</v>
      </c>
      <c r="JV496" s="524"/>
      <c r="JW496" s="523" t="str">
        <f>ADHB!LF496</f>
        <v/>
      </c>
      <c r="JX496" s="523">
        <f t="shared" si="4365"/>
        <v>0</v>
      </c>
      <c r="JY496" s="523">
        <f t="shared" si="4366"/>
        <v>0</v>
      </c>
      <c r="JZ496" s="524">
        <v>0.36319999999999997</v>
      </c>
      <c r="KA496" s="525">
        <f t="shared" si="4367"/>
        <v>0</v>
      </c>
      <c r="KB496" s="526">
        <f t="shared" si="4368"/>
        <v>0</v>
      </c>
      <c r="KC496" s="527"/>
      <c r="KD496" s="520">
        <v>17.0</v>
      </c>
      <c r="KE496" s="521" t="s">
        <v>195</v>
      </c>
      <c r="KF496" s="522" t="s">
        <v>132</v>
      </c>
      <c r="KG496" s="522" t="s">
        <v>132</v>
      </c>
      <c r="KH496" s="523"/>
      <c r="KI496" s="523" t="str">
        <f t="shared" si="4369"/>
        <v/>
      </c>
      <c r="KJ496" s="523">
        <f t="shared" si="4370"/>
        <v>0</v>
      </c>
      <c r="KK496" s="524"/>
      <c r="KL496" s="523">
        <f t="shared" si="4371"/>
        <v>0</v>
      </c>
      <c r="KM496" s="524"/>
      <c r="KN496" s="523" t="str">
        <f>ADHB!LW496</f>
        <v/>
      </c>
      <c r="KO496" s="523">
        <f t="shared" si="4372"/>
        <v>0</v>
      </c>
      <c r="KP496" s="523">
        <f t="shared" si="4373"/>
        <v>0</v>
      </c>
      <c r="KQ496" s="524">
        <v>0.36319999999999997</v>
      </c>
      <c r="KR496" s="525">
        <f t="shared" si="4374"/>
        <v>0</v>
      </c>
      <c r="KS496" s="526">
        <f t="shared" si="4375"/>
        <v>0</v>
      </c>
      <c r="KT496" s="527"/>
      <c r="KU496" s="528"/>
    </row>
    <row r="497" ht="15.75" customHeight="1">
      <c r="A497" s="520">
        <v>18.0</v>
      </c>
      <c r="B497" s="521" t="s">
        <v>196</v>
      </c>
      <c r="C497" s="522" t="s">
        <v>132</v>
      </c>
      <c r="D497" s="522" t="s">
        <v>132</v>
      </c>
      <c r="E497" s="523"/>
      <c r="F497" s="523"/>
      <c r="G497" s="523">
        <f t="shared" si="4251"/>
        <v>0</v>
      </c>
      <c r="H497" s="524"/>
      <c r="I497" s="523">
        <f t="shared" si="4252"/>
        <v>0</v>
      </c>
      <c r="J497" s="524"/>
      <c r="K497" s="523">
        <f>ADHB!L497</f>
        <v>0</v>
      </c>
      <c r="L497" s="523">
        <f t="shared" si="4253"/>
        <v>0</v>
      </c>
      <c r="M497" s="523">
        <f t="shared" si="4254"/>
        <v>0</v>
      </c>
      <c r="N497" s="524">
        <v>0.36319999999999997</v>
      </c>
      <c r="O497" s="525">
        <f t="shared" si="4255"/>
        <v>0</v>
      </c>
      <c r="P497" s="526">
        <f t="shared" si="4256"/>
        <v>0</v>
      </c>
      <c r="Q497" s="527"/>
      <c r="R497" s="520">
        <v>18.0</v>
      </c>
      <c r="S497" s="521" t="s">
        <v>196</v>
      </c>
      <c r="T497" s="522" t="s">
        <v>132</v>
      </c>
      <c r="U497" s="522" t="s">
        <v>132</v>
      </c>
      <c r="V497" s="523"/>
      <c r="W497" s="523" t="str">
        <f t="shared" si="4257"/>
        <v/>
      </c>
      <c r="X497" s="523">
        <f t="shared" si="4258"/>
        <v>0</v>
      </c>
      <c r="Y497" s="524"/>
      <c r="Z497" s="523">
        <f t="shared" si="4259"/>
        <v>0</v>
      </c>
      <c r="AA497" s="524"/>
      <c r="AB497" s="523">
        <f>ADHB!AC497</f>
        <v>0</v>
      </c>
      <c r="AC497" s="523">
        <f t="shared" si="4260"/>
        <v>0</v>
      </c>
      <c r="AD497" s="523">
        <f t="shared" si="4261"/>
        <v>0</v>
      </c>
      <c r="AE497" s="524">
        <v>0.36319999999999997</v>
      </c>
      <c r="AF497" s="525">
        <f t="shared" si="4262"/>
        <v>0</v>
      </c>
      <c r="AG497" s="526">
        <f t="shared" si="4263"/>
        <v>0</v>
      </c>
      <c r="AH497" s="527"/>
      <c r="AI497" s="520">
        <v>18.0</v>
      </c>
      <c r="AJ497" s="521" t="s">
        <v>196</v>
      </c>
      <c r="AK497" s="522" t="s">
        <v>132</v>
      </c>
      <c r="AL497" s="522" t="s">
        <v>132</v>
      </c>
      <c r="AM497" s="523"/>
      <c r="AN497" s="523" t="str">
        <f t="shared" si="4264"/>
        <v/>
      </c>
      <c r="AO497" s="523">
        <f t="shared" si="4265"/>
        <v>0</v>
      </c>
      <c r="AP497" s="524"/>
      <c r="AQ497" s="523">
        <f t="shared" si="4266"/>
        <v>0</v>
      </c>
      <c r="AR497" s="524"/>
      <c r="AS497" s="523">
        <f>ADHB!AT497</f>
        <v>0</v>
      </c>
      <c r="AT497" s="523">
        <f t="shared" si="4267"/>
        <v>0</v>
      </c>
      <c r="AU497" s="523">
        <f t="shared" si="4268"/>
        <v>0</v>
      </c>
      <c r="AV497" s="524">
        <v>0.36319999999999997</v>
      </c>
      <c r="AW497" s="525">
        <f t="shared" si="4269"/>
        <v>0</v>
      </c>
      <c r="AX497" s="526">
        <f t="shared" si="4270"/>
        <v>0</v>
      </c>
      <c r="AY497" s="527"/>
      <c r="AZ497" s="520">
        <v>18.0</v>
      </c>
      <c r="BA497" s="521" t="s">
        <v>196</v>
      </c>
      <c r="BB497" s="522" t="s">
        <v>132</v>
      </c>
      <c r="BC497" s="522" t="s">
        <v>132</v>
      </c>
      <c r="BD497" s="523"/>
      <c r="BE497" s="523" t="str">
        <f t="shared" si="4271"/>
        <v/>
      </c>
      <c r="BF497" s="523">
        <f t="shared" si="4272"/>
        <v>0</v>
      </c>
      <c r="BG497" s="524"/>
      <c r="BH497" s="523">
        <f t="shared" si="4273"/>
        <v>0</v>
      </c>
      <c r="BI497" s="524"/>
      <c r="BJ497" s="523">
        <f>ADHB!BK497</f>
        <v>0</v>
      </c>
      <c r="BK497" s="523">
        <f t="shared" si="4274"/>
        <v>0</v>
      </c>
      <c r="BL497" s="523">
        <f t="shared" si="4275"/>
        <v>0</v>
      </c>
      <c r="BM497" s="524">
        <v>0.36319999999999997</v>
      </c>
      <c r="BN497" s="525">
        <f t="shared" si="4276"/>
        <v>0</v>
      </c>
      <c r="BO497" s="526">
        <f t="shared" si="4277"/>
        <v>0</v>
      </c>
      <c r="BP497" s="527"/>
      <c r="BQ497" s="520">
        <v>18.0</v>
      </c>
      <c r="BR497" s="521" t="s">
        <v>196</v>
      </c>
      <c r="BS497" s="522" t="s">
        <v>132</v>
      </c>
      <c r="BT497" s="522" t="s">
        <v>132</v>
      </c>
      <c r="BU497" s="523"/>
      <c r="BV497" s="523" t="str">
        <f t="shared" si="4278"/>
        <v/>
      </c>
      <c r="BW497" s="523">
        <f t="shared" si="4279"/>
        <v>0</v>
      </c>
      <c r="BX497" s="524"/>
      <c r="BY497" s="523">
        <f t="shared" si="4280"/>
        <v>0</v>
      </c>
      <c r="BZ497" s="524"/>
      <c r="CA497" s="523">
        <f>ADHB!CB497</f>
        <v>0</v>
      </c>
      <c r="CB497" s="523">
        <f t="shared" si="4281"/>
        <v>0</v>
      </c>
      <c r="CC497" s="523">
        <f t="shared" si="4282"/>
        <v>0</v>
      </c>
      <c r="CD497" s="524">
        <v>0.36319999999999997</v>
      </c>
      <c r="CE497" s="525">
        <f t="shared" si="4283"/>
        <v>0</v>
      </c>
      <c r="CF497" s="526">
        <f t="shared" si="4284"/>
        <v>0</v>
      </c>
      <c r="CG497" s="527"/>
      <c r="CH497" s="520">
        <v>18.0</v>
      </c>
      <c r="CI497" s="521" t="s">
        <v>196</v>
      </c>
      <c r="CJ497" s="522" t="s">
        <v>132</v>
      </c>
      <c r="CK497" s="522" t="s">
        <v>132</v>
      </c>
      <c r="CL497" s="523"/>
      <c r="CM497" s="523" t="str">
        <f t="shared" si="4285"/>
        <v/>
      </c>
      <c r="CN497" s="523">
        <f t="shared" si="4286"/>
        <v>0</v>
      </c>
      <c r="CO497" s="524"/>
      <c r="CP497" s="523">
        <f t="shared" si="4287"/>
        <v>0</v>
      </c>
      <c r="CQ497" s="524"/>
      <c r="CR497" s="523">
        <f>ADHB!CS497</f>
        <v>0</v>
      </c>
      <c r="CS497" s="523">
        <f t="shared" si="4288"/>
        <v>0</v>
      </c>
      <c r="CT497" s="523">
        <f t="shared" si="4289"/>
        <v>0</v>
      </c>
      <c r="CU497" s="524">
        <v>0.36319999999999997</v>
      </c>
      <c r="CV497" s="525">
        <f t="shared" si="4290"/>
        <v>0</v>
      </c>
      <c r="CW497" s="526">
        <f t="shared" si="4291"/>
        <v>0</v>
      </c>
      <c r="CX497" s="527"/>
      <c r="CY497" s="520">
        <v>18.0</v>
      </c>
      <c r="CZ497" s="521" t="s">
        <v>196</v>
      </c>
      <c r="DA497" s="522" t="s">
        <v>132</v>
      </c>
      <c r="DB497" s="522" t="s">
        <v>132</v>
      </c>
      <c r="DC497" s="523"/>
      <c r="DD497" s="523" t="str">
        <f t="shared" si="4292"/>
        <v/>
      </c>
      <c r="DE497" s="523">
        <f t="shared" si="4293"/>
        <v>0</v>
      </c>
      <c r="DF497" s="524"/>
      <c r="DG497" s="523">
        <f t="shared" si="4294"/>
        <v>0</v>
      </c>
      <c r="DH497" s="524"/>
      <c r="DI497" s="523">
        <f>ADHB!DJ497</f>
        <v>0</v>
      </c>
      <c r="DJ497" s="523">
        <f t="shared" si="4295"/>
        <v>0</v>
      </c>
      <c r="DK497" s="523">
        <f t="shared" si="4296"/>
        <v>0</v>
      </c>
      <c r="DL497" s="524">
        <v>0.36319999999999997</v>
      </c>
      <c r="DM497" s="525">
        <f t="shared" si="4297"/>
        <v>0</v>
      </c>
      <c r="DN497" s="526">
        <f t="shared" si="4298"/>
        <v>0</v>
      </c>
      <c r="DO497" s="527"/>
      <c r="DP497" s="520">
        <v>18.0</v>
      </c>
      <c r="DQ497" s="521" t="s">
        <v>196</v>
      </c>
      <c r="DR497" s="522" t="s">
        <v>132</v>
      </c>
      <c r="DS497" s="522" t="s">
        <v>132</v>
      </c>
      <c r="DT497" s="523"/>
      <c r="DU497" s="523" t="str">
        <f t="shared" si="4299"/>
        <v/>
      </c>
      <c r="DV497" s="523">
        <f t="shared" si="4300"/>
        <v>0</v>
      </c>
      <c r="DW497" s="524"/>
      <c r="DX497" s="523">
        <f t="shared" si="4301"/>
        <v>0</v>
      </c>
      <c r="DY497" s="524"/>
      <c r="DZ497" s="523">
        <f>ADHB!EA497</f>
        <v>0</v>
      </c>
      <c r="EA497" s="523">
        <f t="shared" si="4302"/>
        <v>0</v>
      </c>
      <c r="EB497" s="523">
        <f t="shared" si="4303"/>
        <v>0</v>
      </c>
      <c r="EC497" s="524">
        <v>0.36319999999999997</v>
      </c>
      <c r="ED497" s="525">
        <f t="shared" si="4304"/>
        <v>0</v>
      </c>
      <c r="EE497" s="526">
        <f t="shared" si="4305"/>
        <v>0</v>
      </c>
      <c r="EF497" s="527"/>
      <c r="EG497" s="520">
        <v>18.0</v>
      </c>
      <c r="EH497" s="521" t="s">
        <v>196</v>
      </c>
      <c r="EI497" s="522" t="s">
        <v>132</v>
      </c>
      <c r="EJ497" s="522" t="s">
        <v>132</v>
      </c>
      <c r="EK497" s="523"/>
      <c r="EL497" s="523" t="str">
        <f t="shared" si="4306"/>
        <v/>
      </c>
      <c r="EM497" s="523">
        <f t="shared" si="4307"/>
        <v>0</v>
      </c>
      <c r="EN497" s="524"/>
      <c r="EO497" s="523">
        <f t="shared" si="4308"/>
        <v>0</v>
      </c>
      <c r="EP497" s="524"/>
      <c r="EQ497" s="523">
        <f>ADHB!ER497</f>
        <v>0</v>
      </c>
      <c r="ER497" s="523">
        <f t="shared" si="4309"/>
        <v>0</v>
      </c>
      <c r="ES497" s="523">
        <f t="shared" si="4310"/>
        <v>0</v>
      </c>
      <c r="ET497" s="524">
        <v>0.36319999999999997</v>
      </c>
      <c r="EU497" s="525">
        <f t="shared" si="4311"/>
        <v>0</v>
      </c>
      <c r="EV497" s="526">
        <f t="shared" si="4312"/>
        <v>0</v>
      </c>
      <c r="EW497" s="527"/>
      <c r="EX497" s="520">
        <v>18.0</v>
      </c>
      <c r="EY497" s="521" t="s">
        <v>196</v>
      </c>
      <c r="EZ497" s="522" t="s">
        <v>132</v>
      </c>
      <c r="FA497" s="522" t="s">
        <v>132</v>
      </c>
      <c r="FB497" s="523"/>
      <c r="FC497" s="523" t="str">
        <f t="shared" si="4313"/>
        <v/>
      </c>
      <c r="FD497" s="523">
        <f t="shared" si="4314"/>
        <v>0</v>
      </c>
      <c r="FE497" s="524"/>
      <c r="FF497" s="523">
        <f t="shared" si="4315"/>
        <v>0</v>
      </c>
      <c r="FG497" s="524"/>
      <c r="FH497" s="523">
        <f>ADHB!FI497</f>
        <v>0</v>
      </c>
      <c r="FI497" s="523">
        <f t="shared" si="4316"/>
        <v>0</v>
      </c>
      <c r="FJ497" s="523">
        <f t="shared" si="4317"/>
        <v>0</v>
      </c>
      <c r="FK497" s="524">
        <v>0.36319999999999997</v>
      </c>
      <c r="FL497" s="525">
        <f t="shared" si="4318"/>
        <v>0</v>
      </c>
      <c r="FM497" s="526">
        <f t="shared" si="4319"/>
        <v>0</v>
      </c>
      <c r="FN497" s="527"/>
      <c r="FO497" s="520">
        <v>18.0</v>
      </c>
      <c r="FP497" s="521" t="s">
        <v>196</v>
      </c>
      <c r="FQ497" s="522" t="s">
        <v>132</v>
      </c>
      <c r="FR497" s="522" t="s">
        <v>132</v>
      </c>
      <c r="FS497" s="523"/>
      <c r="FT497" s="523" t="str">
        <f t="shared" si="4320"/>
        <v/>
      </c>
      <c r="FU497" s="523">
        <f t="shared" si="4321"/>
        <v>0</v>
      </c>
      <c r="FV497" s="524"/>
      <c r="FW497" s="523">
        <f t="shared" si="4322"/>
        <v>0</v>
      </c>
      <c r="FX497" s="524"/>
      <c r="FY497" s="523">
        <f>ADHB!FZ497</f>
        <v>0</v>
      </c>
      <c r="FZ497" s="523">
        <f t="shared" si="4323"/>
        <v>0</v>
      </c>
      <c r="GA497" s="523">
        <f t="shared" si="4324"/>
        <v>0</v>
      </c>
      <c r="GB497" s="524">
        <v>0.36319999999999997</v>
      </c>
      <c r="GC497" s="525">
        <f t="shared" si="4325"/>
        <v>0</v>
      </c>
      <c r="GD497" s="526">
        <f t="shared" si="4326"/>
        <v>0</v>
      </c>
      <c r="GE497" s="527"/>
      <c r="GF497" s="520">
        <v>18.0</v>
      </c>
      <c r="GG497" s="521" t="s">
        <v>196</v>
      </c>
      <c r="GH497" s="522" t="s">
        <v>132</v>
      </c>
      <c r="GI497" s="522" t="s">
        <v>132</v>
      </c>
      <c r="GJ497" s="523"/>
      <c r="GK497" s="523" t="str">
        <f t="shared" si="4327"/>
        <v/>
      </c>
      <c r="GL497" s="523">
        <f t="shared" si="4328"/>
        <v>0</v>
      </c>
      <c r="GM497" s="524"/>
      <c r="GN497" s="523">
        <f t="shared" si="4329"/>
        <v>0</v>
      </c>
      <c r="GO497" s="524"/>
      <c r="GP497" s="523">
        <f>ADHB!GQ497</f>
        <v>0</v>
      </c>
      <c r="GQ497" s="523">
        <f t="shared" si="4330"/>
        <v>0</v>
      </c>
      <c r="GR497" s="523">
        <f t="shared" si="4331"/>
        <v>0</v>
      </c>
      <c r="GS497" s="524">
        <v>0.36319999999999997</v>
      </c>
      <c r="GT497" s="525">
        <f t="shared" si="4332"/>
        <v>0</v>
      </c>
      <c r="GU497" s="526">
        <f t="shared" si="4333"/>
        <v>0</v>
      </c>
      <c r="GV497" s="527"/>
      <c r="GW497" s="520">
        <v>18.0</v>
      </c>
      <c r="GX497" s="521" t="s">
        <v>196</v>
      </c>
      <c r="GY497" s="522" t="s">
        <v>132</v>
      </c>
      <c r="GZ497" s="522" t="s">
        <v>132</v>
      </c>
      <c r="HA497" s="523"/>
      <c r="HB497" s="523" t="str">
        <f t="shared" si="4334"/>
        <v/>
      </c>
      <c r="HC497" s="523">
        <f t="shared" si="4335"/>
        <v>0</v>
      </c>
      <c r="HD497" s="524"/>
      <c r="HE497" s="523">
        <f t="shared" si="4336"/>
        <v>0</v>
      </c>
      <c r="HF497" s="524"/>
      <c r="HG497" s="523">
        <f>ADHB!HH497</f>
        <v>0</v>
      </c>
      <c r="HH497" s="523">
        <f t="shared" si="4337"/>
        <v>0</v>
      </c>
      <c r="HI497" s="523">
        <f t="shared" si="4338"/>
        <v>0</v>
      </c>
      <c r="HJ497" s="524">
        <v>0.36319999999999997</v>
      </c>
      <c r="HK497" s="525">
        <f t="shared" si="4339"/>
        <v>0</v>
      </c>
      <c r="HL497" s="526">
        <f t="shared" si="4340"/>
        <v>0</v>
      </c>
      <c r="HM497" s="527"/>
      <c r="HN497" s="520">
        <v>18.0</v>
      </c>
      <c r="HO497" s="521" t="s">
        <v>196</v>
      </c>
      <c r="HP497" s="522" t="s">
        <v>132</v>
      </c>
      <c r="HQ497" s="522" t="s">
        <v>132</v>
      </c>
      <c r="HR497" s="523"/>
      <c r="HS497" s="523" t="str">
        <f t="shared" si="4341"/>
        <v/>
      </c>
      <c r="HT497" s="523">
        <f t="shared" si="4342"/>
        <v>0</v>
      </c>
      <c r="HU497" s="524"/>
      <c r="HV497" s="523">
        <f t="shared" si="4343"/>
        <v>0</v>
      </c>
      <c r="HW497" s="524"/>
      <c r="HX497" s="523">
        <f>ADHB!HY497</f>
        <v>0</v>
      </c>
      <c r="HY497" s="523">
        <f t="shared" si="4344"/>
        <v>0</v>
      </c>
      <c r="HZ497" s="523">
        <f t="shared" si="4345"/>
        <v>0</v>
      </c>
      <c r="IA497" s="524">
        <v>0.36319999999999997</v>
      </c>
      <c r="IB497" s="525">
        <f t="shared" si="4346"/>
        <v>0</v>
      </c>
      <c r="IC497" s="526">
        <f t="shared" si="4347"/>
        <v>0</v>
      </c>
      <c r="ID497" s="527"/>
      <c r="IE497" s="520">
        <v>18.0</v>
      </c>
      <c r="IF497" s="521" t="s">
        <v>196</v>
      </c>
      <c r="IG497" s="522" t="s">
        <v>132</v>
      </c>
      <c r="IH497" s="522" t="s">
        <v>132</v>
      </c>
      <c r="II497" s="523"/>
      <c r="IJ497" s="523" t="str">
        <f t="shared" si="4348"/>
        <v/>
      </c>
      <c r="IK497" s="523">
        <f t="shared" si="4349"/>
        <v>0</v>
      </c>
      <c r="IL497" s="524"/>
      <c r="IM497" s="523">
        <f t="shared" si="4350"/>
        <v>0</v>
      </c>
      <c r="IN497" s="524"/>
      <c r="IO497" s="523">
        <f>ADHB!IP497</f>
        <v>0</v>
      </c>
      <c r="IP497" s="523">
        <f t="shared" si="4351"/>
        <v>0</v>
      </c>
      <c r="IQ497" s="523">
        <f t="shared" si="4352"/>
        <v>0</v>
      </c>
      <c r="IR497" s="524">
        <v>0.36319999999999997</v>
      </c>
      <c r="IS497" s="525">
        <f t="shared" si="4353"/>
        <v>0</v>
      </c>
      <c r="IT497" s="526">
        <f t="shared" si="4354"/>
        <v>0</v>
      </c>
      <c r="IU497" s="527"/>
      <c r="IV497" s="520">
        <v>18.0</v>
      </c>
      <c r="IW497" s="521" t="s">
        <v>196</v>
      </c>
      <c r="IX497" s="522" t="s">
        <v>132</v>
      </c>
      <c r="IY497" s="522" t="s">
        <v>132</v>
      </c>
      <c r="IZ497" s="523"/>
      <c r="JA497" s="523" t="str">
        <f t="shared" si="4355"/>
        <v/>
      </c>
      <c r="JB497" s="523">
        <f t="shared" si="4356"/>
        <v>0</v>
      </c>
      <c r="JC497" s="524"/>
      <c r="JD497" s="523">
        <f t="shared" si="4357"/>
        <v>0</v>
      </c>
      <c r="JE497" s="524"/>
      <c r="JF497" s="523">
        <f>ADHB!JG497</f>
        <v>0</v>
      </c>
      <c r="JG497" s="523">
        <f t="shared" si="4358"/>
        <v>0</v>
      </c>
      <c r="JH497" s="523">
        <f t="shared" si="4359"/>
        <v>0</v>
      </c>
      <c r="JI497" s="524">
        <v>0.36319999999999997</v>
      </c>
      <c r="JJ497" s="525">
        <f t="shared" si="4360"/>
        <v>0</v>
      </c>
      <c r="JK497" s="526">
        <f t="shared" si="4361"/>
        <v>0</v>
      </c>
      <c r="JL497" s="527"/>
      <c r="JM497" s="520">
        <v>18.0</v>
      </c>
      <c r="JN497" s="521" t="s">
        <v>196</v>
      </c>
      <c r="JO497" s="522" t="s">
        <v>132</v>
      </c>
      <c r="JP497" s="522" t="s">
        <v>132</v>
      </c>
      <c r="JQ497" s="523"/>
      <c r="JR497" s="523" t="str">
        <f t="shared" si="4362"/>
        <v/>
      </c>
      <c r="JS497" s="523">
        <f t="shared" si="4363"/>
        <v>0</v>
      </c>
      <c r="JT497" s="524"/>
      <c r="JU497" s="523">
        <f t="shared" si="4364"/>
        <v>0</v>
      </c>
      <c r="JV497" s="524"/>
      <c r="JW497" s="523" t="str">
        <f>ADHB!LF497</f>
        <v/>
      </c>
      <c r="JX497" s="523">
        <f t="shared" si="4365"/>
        <v>0</v>
      </c>
      <c r="JY497" s="523">
        <f t="shared" si="4366"/>
        <v>0</v>
      </c>
      <c r="JZ497" s="524">
        <v>0.36319999999999997</v>
      </c>
      <c r="KA497" s="525">
        <f t="shared" si="4367"/>
        <v>0</v>
      </c>
      <c r="KB497" s="526">
        <f t="shared" si="4368"/>
        <v>0</v>
      </c>
      <c r="KC497" s="527"/>
      <c r="KD497" s="520">
        <v>18.0</v>
      </c>
      <c r="KE497" s="521" t="s">
        <v>196</v>
      </c>
      <c r="KF497" s="522" t="s">
        <v>132</v>
      </c>
      <c r="KG497" s="522" t="s">
        <v>132</v>
      </c>
      <c r="KH497" s="523"/>
      <c r="KI497" s="523" t="str">
        <f t="shared" si="4369"/>
        <v/>
      </c>
      <c r="KJ497" s="523">
        <f t="shared" si="4370"/>
        <v>0</v>
      </c>
      <c r="KK497" s="524"/>
      <c r="KL497" s="523">
        <f t="shared" si="4371"/>
        <v>0</v>
      </c>
      <c r="KM497" s="524"/>
      <c r="KN497" s="523" t="str">
        <f>ADHB!LW497</f>
        <v/>
      </c>
      <c r="KO497" s="523">
        <f t="shared" si="4372"/>
        <v>0</v>
      </c>
      <c r="KP497" s="523">
        <f t="shared" si="4373"/>
        <v>0</v>
      </c>
      <c r="KQ497" s="524">
        <v>0.36319999999999997</v>
      </c>
      <c r="KR497" s="525">
        <f t="shared" si="4374"/>
        <v>0</v>
      </c>
      <c r="KS497" s="526">
        <f t="shared" si="4375"/>
        <v>0</v>
      </c>
      <c r="KT497" s="527"/>
      <c r="KU497" s="528"/>
    </row>
    <row r="498" ht="15.75" customHeight="1">
      <c r="A498" s="520">
        <v>19.0</v>
      </c>
      <c r="B498" s="521" t="s">
        <v>197</v>
      </c>
      <c r="C498" s="522" t="s">
        <v>132</v>
      </c>
      <c r="D498" s="522" t="s">
        <v>132</v>
      </c>
      <c r="E498" s="523"/>
      <c r="F498" s="523"/>
      <c r="G498" s="523">
        <f t="shared" si="4251"/>
        <v>0</v>
      </c>
      <c r="H498" s="524"/>
      <c r="I498" s="523">
        <f t="shared" si="4252"/>
        <v>0</v>
      </c>
      <c r="J498" s="524"/>
      <c r="K498" s="523">
        <f>ADHB!L498</f>
        <v>0</v>
      </c>
      <c r="L498" s="523">
        <f t="shared" si="4253"/>
        <v>0</v>
      </c>
      <c r="M498" s="523">
        <f t="shared" si="4254"/>
        <v>0</v>
      </c>
      <c r="N498" s="524">
        <v>0.36319999999999997</v>
      </c>
      <c r="O498" s="525">
        <f t="shared" si="4255"/>
        <v>0</v>
      </c>
      <c r="P498" s="526">
        <f t="shared" si="4256"/>
        <v>0</v>
      </c>
      <c r="Q498" s="527"/>
      <c r="R498" s="520">
        <v>19.0</v>
      </c>
      <c r="S498" s="521" t="s">
        <v>197</v>
      </c>
      <c r="T498" s="522" t="s">
        <v>132</v>
      </c>
      <c r="U498" s="522" t="s">
        <v>132</v>
      </c>
      <c r="V498" s="523"/>
      <c r="W498" s="523" t="str">
        <f t="shared" si="4257"/>
        <v/>
      </c>
      <c r="X498" s="523">
        <f t="shared" si="4258"/>
        <v>0</v>
      </c>
      <c r="Y498" s="524"/>
      <c r="Z498" s="523">
        <f t="shared" si="4259"/>
        <v>0</v>
      </c>
      <c r="AA498" s="524"/>
      <c r="AB498" s="523">
        <f>ADHB!AC498</f>
        <v>0</v>
      </c>
      <c r="AC498" s="523">
        <f t="shared" si="4260"/>
        <v>0</v>
      </c>
      <c r="AD498" s="523">
        <f t="shared" si="4261"/>
        <v>0</v>
      </c>
      <c r="AE498" s="524">
        <v>0.36319999999999997</v>
      </c>
      <c r="AF498" s="525">
        <f t="shared" si="4262"/>
        <v>0</v>
      </c>
      <c r="AG498" s="526">
        <f t="shared" si="4263"/>
        <v>0</v>
      </c>
      <c r="AH498" s="527"/>
      <c r="AI498" s="520">
        <v>19.0</v>
      </c>
      <c r="AJ498" s="521" t="s">
        <v>197</v>
      </c>
      <c r="AK498" s="522" t="s">
        <v>132</v>
      </c>
      <c r="AL498" s="522" t="s">
        <v>132</v>
      </c>
      <c r="AM498" s="523"/>
      <c r="AN498" s="523" t="str">
        <f t="shared" si="4264"/>
        <v/>
      </c>
      <c r="AO498" s="523">
        <f t="shared" si="4265"/>
        <v>0</v>
      </c>
      <c r="AP498" s="524"/>
      <c r="AQ498" s="523">
        <f t="shared" si="4266"/>
        <v>0</v>
      </c>
      <c r="AR498" s="524"/>
      <c r="AS498" s="523">
        <f>ADHB!AT498</f>
        <v>0</v>
      </c>
      <c r="AT498" s="523">
        <f t="shared" si="4267"/>
        <v>0</v>
      </c>
      <c r="AU498" s="523">
        <f t="shared" si="4268"/>
        <v>0</v>
      </c>
      <c r="AV498" s="524">
        <v>0.36319999999999997</v>
      </c>
      <c r="AW498" s="525">
        <f t="shared" si="4269"/>
        <v>0</v>
      </c>
      <c r="AX498" s="526">
        <f t="shared" si="4270"/>
        <v>0</v>
      </c>
      <c r="AY498" s="527"/>
      <c r="AZ498" s="520">
        <v>19.0</v>
      </c>
      <c r="BA498" s="521" t="s">
        <v>197</v>
      </c>
      <c r="BB498" s="522" t="s">
        <v>132</v>
      </c>
      <c r="BC498" s="522" t="s">
        <v>132</v>
      </c>
      <c r="BD498" s="523"/>
      <c r="BE498" s="523" t="str">
        <f t="shared" si="4271"/>
        <v/>
      </c>
      <c r="BF498" s="523">
        <f t="shared" si="4272"/>
        <v>0</v>
      </c>
      <c r="BG498" s="524"/>
      <c r="BH498" s="523">
        <f t="shared" si="4273"/>
        <v>0</v>
      </c>
      <c r="BI498" s="524"/>
      <c r="BJ498" s="523">
        <f>ADHB!BK498</f>
        <v>0</v>
      </c>
      <c r="BK498" s="523">
        <f t="shared" si="4274"/>
        <v>0</v>
      </c>
      <c r="BL498" s="523">
        <f t="shared" si="4275"/>
        <v>0</v>
      </c>
      <c r="BM498" s="524">
        <v>0.36319999999999997</v>
      </c>
      <c r="BN498" s="525">
        <f t="shared" si="4276"/>
        <v>0</v>
      </c>
      <c r="BO498" s="526">
        <f t="shared" si="4277"/>
        <v>0</v>
      </c>
      <c r="BP498" s="527"/>
      <c r="BQ498" s="520">
        <v>19.0</v>
      </c>
      <c r="BR498" s="521" t="s">
        <v>197</v>
      </c>
      <c r="BS498" s="522" t="s">
        <v>132</v>
      </c>
      <c r="BT498" s="522" t="s">
        <v>132</v>
      </c>
      <c r="BU498" s="523"/>
      <c r="BV498" s="523" t="str">
        <f t="shared" si="4278"/>
        <v/>
      </c>
      <c r="BW498" s="523">
        <f t="shared" si="4279"/>
        <v>0</v>
      </c>
      <c r="BX498" s="524"/>
      <c r="BY498" s="523">
        <f t="shared" si="4280"/>
        <v>0</v>
      </c>
      <c r="BZ498" s="524"/>
      <c r="CA498" s="523">
        <f>ADHB!CB498</f>
        <v>0</v>
      </c>
      <c r="CB498" s="523">
        <f t="shared" si="4281"/>
        <v>0</v>
      </c>
      <c r="CC498" s="523">
        <f t="shared" si="4282"/>
        <v>0</v>
      </c>
      <c r="CD498" s="524">
        <v>0.36319999999999997</v>
      </c>
      <c r="CE498" s="525">
        <f t="shared" si="4283"/>
        <v>0</v>
      </c>
      <c r="CF498" s="526">
        <f t="shared" si="4284"/>
        <v>0</v>
      </c>
      <c r="CG498" s="527"/>
      <c r="CH498" s="520">
        <v>19.0</v>
      </c>
      <c r="CI498" s="521" t="s">
        <v>197</v>
      </c>
      <c r="CJ498" s="522" t="s">
        <v>132</v>
      </c>
      <c r="CK498" s="522" t="s">
        <v>132</v>
      </c>
      <c r="CL498" s="523"/>
      <c r="CM498" s="523" t="str">
        <f t="shared" si="4285"/>
        <v/>
      </c>
      <c r="CN498" s="523">
        <f t="shared" si="4286"/>
        <v>0</v>
      </c>
      <c r="CO498" s="524"/>
      <c r="CP498" s="523">
        <f t="shared" si="4287"/>
        <v>0</v>
      </c>
      <c r="CQ498" s="524"/>
      <c r="CR498" s="523">
        <f>ADHB!CS498</f>
        <v>0</v>
      </c>
      <c r="CS498" s="523">
        <f t="shared" si="4288"/>
        <v>0</v>
      </c>
      <c r="CT498" s="523">
        <f t="shared" si="4289"/>
        <v>0</v>
      </c>
      <c r="CU498" s="524">
        <v>0.36319999999999997</v>
      </c>
      <c r="CV498" s="525">
        <f t="shared" si="4290"/>
        <v>0</v>
      </c>
      <c r="CW498" s="526">
        <f t="shared" si="4291"/>
        <v>0</v>
      </c>
      <c r="CX498" s="527"/>
      <c r="CY498" s="520">
        <v>19.0</v>
      </c>
      <c r="CZ498" s="521" t="s">
        <v>197</v>
      </c>
      <c r="DA498" s="522" t="s">
        <v>132</v>
      </c>
      <c r="DB498" s="522" t="s">
        <v>132</v>
      </c>
      <c r="DC498" s="523"/>
      <c r="DD498" s="523" t="str">
        <f t="shared" si="4292"/>
        <v/>
      </c>
      <c r="DE498" s="523">
        <f t="shared" si="4293"/>
        <v>0</v>
      </c>
      <c r="DF498" s="524"/>
      <c r="DG498" s="523">
        <f t="shared" si="4294"/>
        <v>0</v>
      </c>
      <c r="DH498" s="524"/>
      <c r="DI498" s="523">
        <f>ADHB!DJ498</f>
        <v>0</v>
      </c>
      <c r="DJ498" s="523">
        <f t="shared" si="4295"/>
        <v>0</v>
      </c>
      <c r="DK498" s="523">
        <f t="shared" si="4296"/>
        <v>0</v>
      </c>
      <c r="DL498" s="524">
        <v>0.36319999999999997</v>
      </c>
      <c r="DM498" s="525">
        <f t="shared" si="4297"/>
        <v>0</v>
      </c>
      <c r="DN498" s="526">
        <f t="shared" si="4298"/>
        <v>0</v>
      </c>
      <c r="DO498" s="527"/>
      <c r="DP498" s="520">
        <v>19.0</v>
      </c>
      <c r="DQ498" s="521" t="s">
        <v>197</v>
      </c>
      <c r="DR498" s="522" t="s">
        <v>132</v>
      </c>
      <c r="DS498" s="522" t="s">
        <v>132</v>
      </c>
      <c r="DT498" s="523"/>
      <c r="DU498" s="523" t="str">
        <f t="shared" si="4299"/>
        <v/>
      </c>
      <c r="DV498" s="523">
        <f t="shared" si="4300"/>
        <v>0</v>
      </c>
      <c r="DW498" s="524"/>
      <c r="DX498" s="523">
        <f t="shared" si="4301"/>
        <v>0</v>
      </c>
      <c r="DY498" s="524"/>
      <c r="DZ498" s="523">
        <f>ADHB!EA498</f>
        <v>0</v>
      </c>
      <c r="EA498" s="523">
        <f t="shared" si="4302"/>
        <v>0</v>
      </c>
      <c r="EB498" s="523">
        <f t="shared" si="4303"/>
        <v>0</v>
      </c>
      <c r="EC498" s="524">
        <v>0.36319999999999997</v>
      </c>
      <c r="ED498" s="525">
        <f t="shared" si="4304"/>
        <v>0</v>
      </c>
      <c r="EE498" s="526">
        <f t="shared" si="4305"/>
        <v>0</v>
      </c>
      <c r="EF498" s="527"/>
      <c r="EG498" s="520">
        <v>19.0</v>
      </c>
      <c r="EH498" s="521" t="s">
        <v>197</v>
      </c>
      <c r="EI498" s="522" t="s">
        <v>132</v>
      </c>
      <c r="EJ498" s="522" t="s">
        <v>132</v>
      </c>
      <c r="EK498" s="523"/>
      <c r="EL498" s="523" t="str">
        <f t="shared" si="4306"/>
        <v/>
      </c>
      <c r="EM498" s="523">
        <f t="shared" si="4307"/>
        <v>0</v>
      </c>
      <c r="EN498" s="524"/>
      <c r="EO498" s="523">
        <f t="shared" si="4308"/>
        <v>0</v>
      </c>
      <c r="EP498" s="524"/>
      <c r="EQ498" s="523">
        <f>ADHB!ER498</f>
        <v>0</v>
      </c>
      <c r="ER498" s="523">
        <f t="shared" si="4309"/>
        <v>0</v>
      </c>
      <c r="ES498" s="523">
        <f t="shared" si="4310"/>
        <v>0</v>
      </c>
      <c r="ET498" s="524">
        <v>0.36319999999999997</v>
      </c>
      <c r="EU498" s="525">
        <f t="shared" si="4311"/>
        <v>0</v>
      </c>
      <c r="EV498" s="526">
        <f t="shared" si="4312"/>
        <v>0</v>
      </c>
      <c r="EW498" s="527"/>
      <c r="EX498" s="520">
        <v>19.0</v>
      </c>
      <c r="EY498" s="521" t="s">
        <v>197</v>
      </c>
      <c r="EZ498" s="522" t="s">
        <v>132</v>
      </c>
      <c r="FA498" s="522" t="s">
        <v>132</v>
      </c>
      <c r="FB498" s="523"/>
      <c r="FC498" s="523" t="str">
        <f t="shared" si="4313"/>
        <v/>
      </c>
      <c r="FD498" s="523">
        <f t="shared" si="4314"/>
        <v>0</v>
      </c>
      <c r="FE498" s="524"/>
      <c r="FF498" s="523">
        <f t="shared" si="4315"/>
        <v>0</v>
      </c>
      <c r="FG498" s="524"/>
      <c r="FH498" s="523">
        <f>ADHB!FI498</f>
        <v>0</v>
      </c>
      <c r="FI498" s="523">
        <f t="shared" si="4316"/>
        <v>0</v>
      </c>
      <c r="FJ498" s="523">
        <f t="shared" si="4317"/>
        <v>0</v>
      </c>
      <c r="FK498" s="524">
        <v>0.36319999999999997</v>
      </c>
      <c r="FL498" s="525">
        <f t="shared" si="4318"/>
        <v>0</v>
      </c>
      <c r="FM498" s="526">
        <f t="shared" si="4319"/>
        <v>0</v>
      </c>
      <c r="FN498" s="527"/>
      <c r="FO498" s="520">
        <v>19.0</v>
      </c>
      <c r="FP498" s="521" t="s">
        <v>197</v>
      </c>
      <c r="FQ498" s="522" t="s">
        <v>132</v>
      </c>
      <c r="FR498" s="522" t="s">
        <v>132</v>
      </c>
      <c r="FS498" s="523"/>
      <c r="FT498" s="523" t="str">
        <f t="shared" si="4320"/>
        <v/>
      </c>
      <c r="FU498" s="523">
        <f t="shared" si="4321"/>
        <v>0</v>
      </c>
      <c r="FV498" s="524"/>
      <c r="FW498" s="523">
        <f t="shared" si="4322"/>
        <v>0</v>
      </c>
      <c r="FX498" s="524"/>
      <c r="FY498" s="523">
        <f>ADHB!FZ498</f>
        <v>0</v>
      </c>
      <c r="FZ498" s="523">
        <f t="shared" si="4323"/>
        <v>0</v>
      </c>
      <c r="GA498" s="523">
        <f t="shared" si="4324"/>
        <v>0</v>
      </c>
      <c r="GB498" s="524">
        <v>0.36319999999999997</v>
      </c>
      <c r="GC498" s="525">
        <f t="shared" si="4325"/>
        <v>0</v>
      </c>
      <c r="GD498" s="526">
        <f t="shared" si="4326"/>
        <v>0</v>
      </c>
      <c r="GE498" s="527"/>
      <c r="GF498" s="520">
        <v>19.0</v>
      </c>
      <c r="GG498" s="521" t="s">
        <v>197</v>
      </c>
      <c r="GH498" s="522" t="s">
        <v>132</v>
      </c>
      <c r="GI498" s="522" t="s">
        <v>132</v>
      </c>
      <c r="GJ498" s="523"/>
      <c r="GK498" s="523" t="str">
        <f t="shared" si="4327"/>
        <v/>
      </c>
      <c r="GL498" s="523">
        <f t="shared" si="4328"/>
        <v>0</v>
      </c>
      <c r="GM498" s="524"/>
      <c r="GN498" s="523">
        <f t="shared" si="4329"/>
        <v>0</v>
      </c>
      <c r="GO498" s="524"/>
      <c r="GP498" s="523">
        <f>ADHB!GQ498</f>
        <v>0</v>
      </c>
      <c r="GQ498" s="523">
        <f t="shared" si="4330"/>
        <v>0</v>
      </c>
      <c r="GR498" s="523">
        <f t="shared" si="4331"/>
        <v>0</v>
      </c>
      <c r="GS498" s="524">
        <v>0.36319999999999997</v>
      </c>
      <c r="GT498" s="525">
        <f t="shared" si="4332"/>
        <v>0</v>
      </c>
      <c r="GU498" s="526">
        <f t="shared" si="4333"/>
        <v>0</v>
      </c>
      <c r="GV498" s="527"/>
      <c r="GW498" s="520">
        <v>19.0</v>
      </c>
      <c r="GX498" s="521" t="s">
        <v>197</v>
      </c>
      <c r="GY498" s="522" t="s">
        <v>132</v>
      </c>
      <c r="GZ498" s="522" t="s">
        <v>132</v>
      </c>
      <c r="HA498" s="523"/>
      <c r="HB498" s="523" t="str">
        <f t="shared" si="4334"/>
        <v/>
      </c>
      <c r="HC498" s="523">
        <f t="shared" si="4335"/>
        <v>0</v>
      </c>
      <c r="HD498" s="524"/>
      <c r="HE498" s="523">
        <f t="shared" si="4336"/>
        <v>0</v>
      </c>
      <c r="HF498" s="524"/>
      <c r="HG498" s="523">
        <f>ADHB!HH498</f>
        <v>0</v>
      </c>
      <c r="HH498" s="523">
        <f t="shared" si="4337"/>
        <v>0</v>
      </c>
      <c r="HI498" s="523">
        <f t="shared" si="4338"/>
        <v>0</v>
      </c>
      <c r="HJ498" s="524">
        <v>0.36319999999999997</v>
      </c>
      <c r="HK498" s="525">
        <f t="shared" si="4339"/>
        <v>0</v>
      </c>
      <c r="HL498" s="526">
        <f t="shared" si="4340"/>
        <v>0</v>
      </c>
      <c r="HM498" s="527"/>
      <c r="HN498" s="520">
        <v>19.0</v>
      </c>
      <c r="HO498" s="521" t="s">
        <v>197</v>
      </c>
      <c r="HP498" s="522" t="s">
        <v>132</v>
      </c>
      <c r="HQ498" s="522" t="s">
        <v>132</v>
      </c>
      <c r="HR498" s="523"/>
      <c r="HS498" s="523" t="str">
        <f t="shared" si="4341"/>
        <v/>
      </c>
      <c r="HT498" s="523">
        <f t="shared" si="4342"/>
        <v>0</v>
      </c>
      <c r="HU498" s="524"/>
      <c r="HV498" s="523">
        <f t="shared" si="4343"/>
        <v>0</v>
      </c>
      <c r="HW498" s="524"/>
      <c r="HX498" s="523">
        <f>ADHB!HY498</f>
        <v>0</v>
      </c>
      <c r="HY498" s="523">
        <f t="shared" si="4344"/>
        <v>0</v>
      </c>
      <c r="HZ498" s="523">
        <f t="shared" si="4345"/>
        <v>0</v>
      </c>
      <c r="IA498" s="524">
        <v>0.36319999999999997</v>
      </c>
      <c r="IB498" s="525">
        <f t="shared" si="4346"/>
        <v>0</v>
      </c>
      <c r="IC498" s="526">
        <f t="shared" si="4347"/>
        <v>0</v>
      </c>
      <c r="ID498" s="527"/>
      <c r="IE498" s="520">
        <v>19.0</v>
      </c>
      <c r="IF498" s="521" t="s">
        <v>197</v>
      </c>
      <c r="IG498" s="522" t="s">
        <v>132</v>
      </c>
      <c r="IH498" s="522" t="s">
        <v>132</v>
      </c>
      <c r="II498" s="523"/>
      <c r="IJ498" s="523" t="str">
        <f t="shared" si="4348"/>
        <v/>
      </c>
      <c r="IK498" s="523">
        <f t="shared" si="4349"/>
        <v>0</v>
      </c>
      <c r="IL498" s="524"/>
      <c r="IM498" s="523">
        <f t="shared" si="4350"/>
        <v>0</v>
      </c>
      <c r="IN498" s="524"/>
      <c r="IO498" s="523">
        <f>ADHB!IP498</f>
        <v>0</v>
      </c>
      <c r="IP498" s="523">
        <f t="shared" si="4351"/>
        <v>0</v>
      </c>
      <c r="IQ498" s="523">
        <f t="shared" si="4352"/>
        <v>0</v>
      </c>
      <c r="IR498" s="524">
        <v>0.36319999999999997</v>
      </c>
      <c r="IS498" s="525">
        <f t="shared" si="4353"/>
        <v>0</v>
      </c>
      <c r="IT498" s="526">
        <f t="shared" si="4354"/>
        <v>0</v>
      </c>
      <c r="IU498" s="527"/>
      <c r="IV498" s="520">
        <v>19.0</v>
      </c>
      <c r="IW498" s="521" t="s">
        <v>197</v>
      </c>
      <c r="IX498" s="522" t="s">
        <v>132</v>
      </c>
      <c r="IY498" s="522" t="s">
        <v>132</v>
      </c>
      <c r="IZ498" s="523"/>
      <c r="JA498" s="523" t="str">
        <f t="shared" si="4355"/>
        <v/>
      </c>
      <c r="JB498" s="523">
        <f t="shared" si="4356"/>
        <v>0</v>
      </c>
      <c r="JC498" s="524"/>
      <c r="JD498" s="523">
        <f t="shared" si="4357"/>
        <v>0</v>
      </c>
      <c r="JE498" s="524"/>
      <c r="JF498" s="523">
        <f>ADHB!JG498</f>
        <v>0</v>
      </c>
      <c r="JG498" s="523">
        <f t="shared" si="4358"/>
        <v>0</v>
      </c>
      <c r="JH498" s="523">
        <f t="shared" si="4359"/>
        <v>0</v>
      </c>
      <c r="JI498" s="524">
        <v>0.36319999999999997</v>
      </c>
      <c r="JJ498" s="525">
        <f t="shared" si="4360"/>
        <v>0</v>
      </c>
      <c r="JK498" s="526">
        <f t="shared" si="4361"/>
        <v>0</v>
      </c>
      <c r="JL498" s="527"/>
      <c r="JM498" s="520">
        <v>19.0</v>
      </c>
      <c r="JN498" s="521" t="s">
        <v>197</v>
      </c>
      <c r="JO498" s="522" t="s">
        <v>132</v>
      </c>
      <c r="JP498" s="522" t="s">
        <v>132</v>
      </c>
      <c r="JQ498" s="523"/>
      <c r="JR498" s="523" t="str">
        <f t="shared" si="4362"/>
        <v/>
      </c>
      <c r="JS498" s="523">
        <f t="shared" si="4363"/>
        <v>0</v>
      </c>
      <c r="JT498" s="524"/>
      <c r="JU498" s="523">
        <f t="shared" si="4364"/>
        <v>0</v>
      </c>
      <c r="JV498" s="524"/>
      <c r="JW498" s="523" t="str">
        <f>ADHB!LF498</f>
        <v/>
      </c>
      <c r="JX498" s="523">
        <f t="shared" si="4365"/>
        <v>0</v>
      </c>
      <c r="JY498" s="523">
        <f t="shared" si="4366"/>
        <v>0</v>
      </c>
      <c r="JZ498" s="524">
        <v>0.36319999999999997</v>
      </c>
      <c r="KA498" s="525">
        <f t="shared" si="4367"/>
        <v>0</v>
      </c>
      <c r="KB498" s="526">
        <f t="shared" si="4368"/>
        <v>0</v>
      </c>
      <c r="KC498" s="527"/>
      <c r="KD498" s="520">
        <v>19.0</v>
      </c>
      <c r="KE498" s="521" t="s">
        <v>197</v>
      </c>
      <c r="KF498" s="522" t="s">
        <v>132</v>
      </c>
      <c r="KG498" s="522" t="s">
        <v>132</v>
      </c>
      <c r="KH498" s="523"/>
      <c r="KI498" s="523" t="str">
        <f t="shared" si="4369"/>
        <v/>
      </c>
      <c r="KJ498" s="523">
        <f t="shared" si="4370"/>
        <v>0</v>
      </c>
      <c r="KK498" s="524"/>
      <c r="KL498" s="523">
        <f t="shared" si="4371"/>
        <v>0</v>
      </c>
      <c r="KM498" s="524"/>
      <c r="KN498" s="523" t="str">
        <f>ADHB!LW498</f>
        <v/>
      </c>
      <c r="KO498" s="523">
        <f t="shared" si="4372"/>
        <v>0</v>
      </c>
      <c r="KP498" s="523">
        <f t="shared" si="4373"/>
        <v>0</v>
      </c>
      <c r="KQ498" s="524">
        <v>0.36319999999999997</v>
      </c>
      <c r="KR498" s="525">
        <f t="shared" si="4374"/>
        <v>0</v>
      </c>
      <c r="KS498" s="526">
        <f t="shared" si="4375"/>
        <v>0</v>
      </c>
      <c r="KT498" s="527"/>
      <c r="KU498" s="528"/>
    </row>
    <row r="499" ht="15.75" customHeight="1">
      <c r="A499" s="520"/>
      <c r="B499" s="521"/>
      <c r="C499" s="533"/>
      <c r="D499" s="533"/>
      <c r="E499" s="523"/>
      <c r="F499" s="523"/>
      <c r="G499" s="523"/>
      <c r="H499" s="523"/>
      <c r="I499" s="523"/>
      <c r="J499" s="523"/>
      <c r="K499" s="523"/>
      <c r="L499" s="523"/>
      <c r="M499" s="523"/>
      <c r="N499" s="523"/>
      <c r="O499" s="523"/>
      <c r="P499" s="526"/>
      <c r="Q499" s="527"/>
      <c r="R499" s="520"/>
      <c r="S499" s="521"/>
      <c r="T499" s="533"/>
      <c r="U499" s="533"/>
      <c r="V499" s="523"/>
      <c r="W499" s="523"/>
      <c r="X499" s="523"/>
      <c r="Y499" s="523"/>
      <c r="Z499" s="523"/>
      <c r="AA499" s="523"/>
      <c r="AB499" s="523"/>
      <c r="AC499" s="523"/>
      <c r="AD499" s="523"/>
      <c r="AE499" s="523"/>
      <c r="AF499" s="523"/>
      <c r="AG499" s="526"/>
      <c r="AH499" s="527"/>
      <c r="AI499" s="520"/>
      <c r="AJ499" s="521"/>
      <c r="AK499" s="533"/>
      <c r="AL499" s="533"/>
      <c r="AM499" s="523"/>
      <c r="AN499" s="523"/>
      <c r="AO499" s="523"/>
      <c r="AP499" s="523"/>
      <c r="AQ499" s="523"/>
      <c r="AR499" s="523"/>
      <c r="AS499" s="523"/>
      <c r="AT499" s="523"/>
      <c r="AU499" s="523"/>
      <c r="AV499" s="523"/>
      <c r="AW499" s="523"/>
      <c r="AX499" s="526"/>
      <c r="AY499" s="527"/>
      <c r="AZ499" s="520"/>
      <c r="BA499" s="521"/>
      <c r="BB499" s="533"/>
      <c r="BC499" s="53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6"/>
      <c r="BP499" s="527"/>
      <c r="BQ499" s="520"/>
      <c r="BR499" s="521"/>
      <c r="BS499" s="533"/>
      <c r="BT499" s="53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6"/>
      <c r="CG499" s="527"/>
      <c r="CH499" s="520"/>
      <c r="CI499" s="521"/>
      <c r="CJ499" s="533"/>
      <c r="CK499" s="53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6"/>
      <c r="CX499" s="527"/>
      <c r="CY499" s="520"/>
      <c r="CZ499" s="521"/>
      <c r="DA499" s="533"/>
      <c r="DB499" s="53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6"/>
      <c r="DO499" s="527"/>
      <c r="DP499" s="520"/>
      <c r="DQ499" s="521"/>
      <c r="DR499" s="533"/>
      <c r="DS499" s="53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6"/>
      <c r="EF499" s="527"/>
      <c r="EG499" s="520"/>
      <c r="EH499" s="521"/>
      <c r="EI499" s="533"/>
      <c r="EJ499" s="53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6"/>
      <c r="EW499" s="527"/>
      <c r="EX499" s="520"/>
      <c r="EY499" s="521"/>
      <c r="EZ499" s="533"/>
      <c r="FA499" s="53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6"/>
      <c r="FN499" s="527"/>
      <c r="FO499" s="520"/>
      <c r="FP499" s="521"/>
      <c r="FQ499" s="533"/>
      <c r="FR499" s="53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6"/>
      <c r="GE499" s="527"/>
      <c r="GF499" s="520"/>
      <c r="GG499" s="521"/>
      <c r="GH499" s="533"/>
      <c r="GI499" s="53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6"/>
      <c r="GV499" s="527"/>
      <c r="GW499" s="520"/>
      <c r="GX499" s="521"/>
      <c r="GY499" s="533"/>
      <c r="GZ499" s="53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  <c r="HL499" s="526"/>
      <c r="HM499" s="527"/>
      <c r="HN499" s="520"/>
      <c r="HO499" s="521"/>
      <c r="HP499" s="533"/>
      <c r="HQ499" s="533"/>
      <c r="HR499" s="523"/>
      <c r="HS499" s="523"/>
      <c r="HT499" s="523"/>
      <c r="HU499" s="523"/>
      <c r="HV499" s="523"/>
      <c r="HW499" s="523"/>
      <c r="HX499" s="523"/>
      <c r="HY499" s="523"/>
      <c r="HZ499" s="523"/>
      <c r="IA499" s="523"/>
      <c r="IB499" s="523"/>
      <c r="IC499" s="526"/>
      <c r="ID499" s="527"/>
      <c r="IE499" s="520"/>
      <c r="IF499" s="521"/>
      <c r="IG499" s="533"/>
      <c r="IH499" s="533"/>
      <c r="II499" s="523"/>
      <c r="IJ499" s="523"/>
      <c r="IK499" s="523"/>
      <c r="IL499" s="523"/>
      <c r="IM499" s="523"/>
      <c r="IN499" s="523"/>
      <c r="IO499" s="523"/>
      <c r="IP499" s="523"/>
      <c r="IQ499" s="523"/>
      <c r="IR499" s="523"/>
      <c r="IS499" s="523"/>
      <c r="IT499" s="526"/>
      <c r="IU499" s="527"/>
      <c r="IV499" s="520"/>
      <c r="IW499" s="521"/>
      <c r="IX499" s="533"/>
      <c r="IY499" s="533"/>
      <c r="IZ499" s="523"/>
      <c r="JA499" s="523"/>
      <c r="JB499" s="523"/>
      <c r="JC499" s="523"/>
      <c r="JD499" s="523"/>
      <c r="JE499" s="523"/>
      <c r="JF499" s="523"/>
      <c r="JG499" s="523"/>
      <c r="JH499" s="523"/>
      <c r="JI499" s="523"/>
      <c r="JJ499" s="523"/>
      <c r="JK499" s="526"/>
      <c r="JL499" s="527"/>
      <c r="JM499" s="520"/>
      <c r="JN499" s="521"/>
      <c r="JO499" s="533"/>
      <c r="JP499" s="533"/>
      <c r="JQ499" s="523"/>
      <c r="JR499" s="523"/>
      <c r="JS499" s="523"/>
      <c r="JT499" s="523"/>
      <c r="JU499" s="523"/>
      <c r="JV499" s="523"/>
      <c r="JW499" s="523"/>
      <c r="JX499" s="523"/>
      <c r="JY499" s="523"/>
      <c r="JZ499" s="523"/>
      <c r="KA499" s="523"/>
      <c r="KB499" s="526"/>
      <c r="KC499" s="527"/>
      <c r="KD499" s="520"/>
      <c r="KE499" s="521"/>
      <c r="KF499" s="533"/>
      <c r="KG499" s="533"/>
      <c r="KH499" s="523"/>
      <c r="KI499" s="523"/>
      <c r="KJ499" s="523"/>
      <c r="KK499" s="523"/>
      <c r="KL499" s="523"/>
      <c r="KM499" s="523"/>
      <c r="KN499" s="523"/>
      <c r="KO499" s="523"/>
      <c r="KP499" s="523"/>
      <c r="KQ499" s="523"/>
      <c r="KR499" s="523"/>
      <c r="KS499" s="526"/>
      <c r="KT499" s="527"/>
      <c r="KU499" s="528"/>
    </row>
    <row r="500" ht="15.75" customHeight="1">
      <c r="A500" s="534" t="s">
        <v>198</v>
      </c>
      <c r="B500" s="252"/>
      <c r="C500" s="535"/>
      <c r="D500" s="535"/>
      <c r="E500" s="536"/>
      <c r="F500" s="536"/>
      <c r="G500" s="537">
        <f>SUM(G417:G499)</f>
        <v>42761.8283</v>
      </c>
      <c r="H500" s="536"/>
      <c r="I500" s="537">
        <f>SUM(I417:I499)</f>
        <v>0</v>
      </c>
      <c r="J500" s="536"/>
      <c r="K500" s="536"/>
      <c r="L500" s="537">
        <f t="shared" ref="L500:M500" si="4376">SUM(L417:L499)</f>
        <v>0</v>
      </c>
      <c r="M500" s="537">
        <f t="shared" si="4376"/>
        <v>42761.8283</v>
      </c>
      <c r="N500" s="536"/>
      <c r="O500" s="537">
        <f t="shared" ref="O500:P500" si="4377">SUM(O417:O499)</f>
        <v>9636.877853</v>
      </c>
      <c r="P500" s="537">
        <f t="shared" si="4377"/>
        <v>33124.95045</v>
      </c>
      <c r="Q500" s="518"/>
      <c r="R500" s="534" t="s">
        <v>198</v>
      </c>
      <c r="S500" s="252"/>
      <c r="T500" s="535"/>
      <c r="U500" s="535"/>
      <c r="V500" s="536"/>
      <c r="W500" s="536"/>
      <c r="X500" s="537">
        <f>SUM(X417:X499)</f>
        <v>40535.52776</v>
      </c>
      <c r="Y500" s="536"/>
      <c r="Z500" s="537">
        <f>SUM(Z417:Z499)</f>
        <v>0</v>
      </c>
      <c r="AA500" s="536"/>
      <c r="AB500" s="536"/>
      <c r="AC500" s="537">
        <f t="shared" ref="AC500:AD500" si="4378">SUM(AC417:AC499)</f>
        <v>0</v>
      </c>
      <c r="AD500" s="537">
        <f t="shared" si="4378"/>
        <v>40535.52776</v>
      </c>
      <c r="AE500" s="536"/>
      <c r="AF500" s="537">
        <f t="shared" ref="AF500:AG500" si="4379">SUM(AF417:AF499)</f>
        <v>9192.860354</v>
      </c>
      <c r="AG500" s="537">
        <f t="shared" si="4379"/>
        <v>31342.6674</v>
      </c>
      <c r="AH500" s="518"/>
      <c r="AI500" s="534" t="s">
        <v>198</v>
      </c>
      <c r="AJ500" s="252"/>
      <c r="AK500" s="535"/>
      <c r="AL500" s="535"/>
      <c r="AM500" s="536"/>
      <c r="AN500" s="536"/>
      <c r="AO500" s="537">
        <f>SUM(AO417:AO499)</f>
        <v>33584.29126</v>
      </c>
      <c r="AP500" s="536"/>
      <c r="AQ500" s="537">
        <f>SUM(AQ417:AQ499)</f>
        <v>0</v>
      </c>
      <c r="AR500" s="536"/>
      <c r="AS500" s="536"/>
      <c r="AT500" s="537">
        <f t="shared" ref="AT500:AU500" si="4380">SUM(AT417:AT499)</f>
        <v>0</v>
      </c>
      <c r="AU500" s="537">
        <f t="shared" si="4380"/>
        <v>33584.29126</v>
      </c>
      <c r="AV500" s="536"/>
      <c r="AW500" s="537">
        <f t="shared" ref="AW500:AX500" si="4381">SUM(AW417:AW499)</f>
        <v>7571.69243</v>
      </c>
      <c r="AX500" s="537">
        <f t="shared" si="4381"/>
        <v>26012.59883</v>
      </c>
      <c r="AY500" s="518"/>
      <c r="AZ500" s="534" t="s">
        <v>198</v>
      </c>
      <c r="BA500" s="252"/>
      <c r="BB500" s="535"/>
      <c r="BC500" s="535"/>
      <c r="BD500" s="536"/>
      <c r="BE500" s="536"/>
      <c r="BF500" s="537">
        <f>SUM(BF417:BF499)</f>
        <v>43406.5154</v>
      </c>
      <c r="BG500" s="536"/>
      <c r="BH500" s="537">
        <f>SUM(BH417:BH499)</f>
        <v>0</v>
      </c>
      <c r="BI500" s="536"/>
      <c r="BJ500" s="536"/>
      <c r="BK500" s="537">
        <f t="shared" ref="BK500:BL500" si="4382">SUM(BK417:BK499)</f>
        <v>0</v>
      </c>
      <c r="BL500" s="537">
        <f t="shared" si="4382"/>
        <v>43406.5154</v>
      </c>
      <c r="BM500" s="536"/>
      <c r="BN500" s="537">
        <f t="shared" ref="BN500:BO500" si="4383">SUM(BN417:BN499)</f>
        <v>9790.956053</v>
      </c>
      <c r="BO500" s="537">
        <f t="shared" si="4383"/>
        <v>33615.55935</v>
      </c>
      <c r="BP500" s="518"/>
      <c r="BQ500" s="534" t="s">
        <v>198</v>
      </c>
      <c r="BR500" s="252"/>
      <c r="BS500" s="535"/>
      <c r="BT500" s="535"/>
      <c r="BU500" s="536"/>
      <c r="BV500" s="536"/>
      <c r="BW500" s="537">
        <f>SUM(BW417:BW499)</f>
        <v>30051.04003</v>
      </c>
      <c r="BX500" s="536"/>
      <c r="BY500" s="537">
        <f>SUM(BY417:BY499)</f>
        <v>0</v>
      </c>
      <c r="BZ500" s="536"/>
      <c r="CA500" s="536"/>
      <c r="CB500" s="537">
        <f t="shared" ref="CB500:CC500" si="4384">SUM(CB417:CB499)</f>
        <v>0</v>
      </c>
      <c r="CC500" s="537">
        <f t="shared" si="4384"/>
        <v>30051.04003</v>
      </c>
      <c r="CD500" s="536"/>
      <c r="CE500" s="537">
        <f t="shared" ref="CE500:CF500" si="4385">SUM(CE417:CE499)</f>
        <v>6776.617789</v>
      </c>
      <c r="CF500" s="537">
        <f t="shared" si="4385"/>
        <v>23274.42224</v>
      </c>
      <c r="CG500" s="518"/>
      <c r="CH500" s="534" t="s">
        <v>198</v>
      </c>
      <c r="CI500" s="252"/>
      <c r="CJ500" s="535"/>
      <c r="CK500" s="535"/>
      <c r="CL500" s="536"/>
      <c r="CM500" s="536"/>
      <c r="CN500" s="537">
        <f>SUM(CN417:CN499)</f>
        <v>12068.29993</v>
      </c>
      <c r="CO500" s="536"/>
      <c r="CP500" s="537">
        <f>SUM(CP417:CP499)</f>
        <v>0</v>
      </c>
      <c r="CQ500" s="536"/>
      <c r="CR500" s="536"/>
      <c r="CS500" s="537">
        <f t="shared" ref="CS500:CT500" si="4386">SUM(CS417:CS499)</f>
        <v>0</v>
      </c>
      <c r="CT500" s="537">
        <f t="shared" si="4386"/>
        <v>12068.29993</v>
      </c>
      <c r="CU500" s="536"/>
      <c r="CV500" s="537">
        <f t="shared" ref="CV500:CW500" si="4387">SUM(CV417:CV499)</f>
        <v>2808.045669</v>
      </c>
      <c r="CW500" s="537">
        <f t="shared" si="4387"/>
        <v>9260.254259</v>
      </c>
      <c r="CX500" s="518"/>
      <c r="CY500" s="534" t="s">
        <v>198</v>
      </c>
      <c r="CZ500" s="252"/>
      <c r="DA500" s="535"/>
      <c r="DB500" s="535"/>
      <c r="DC500" s="536"/>
      <c r="DD500" s="536"/>
      <c r="DE500" s="537">
        <f>SUM(DE417:DE499)</f>
        <v>41147.78751</v>
      </c>
      <c r="DF500" s="536"/>
      <c r="DG500" s="537">
        <f>SUM(DG417:DG499)</f>
        <v>0</v>
      </c>
      <c r="DH500" s="536"/>
      <c r="DI500" s="536"/>
      <c r="DJ500" s="537">
        <f t="shared" ref="DJ500:DK500" si="4388">SUM(DJ417:DJ499)</f>
        <v>0</v>
      </c>
      <c r="DK500" s="537">
        <f t="shared" si="4388"/>
        <v>41147.78751</v>
      </c>
      <c r="DL500" s="536"/>
      <c r="DM500" s="537">
        <f t="shared" ref="DM500:DN500" si="4389">SUM(DM417:DM499)</f>
        <v>9375.737269</v>
      </c>
      <c r="DN500" s="537">
        <f t="shared" si="4389"/>
        <v>31772.05024</v>
      </c>
      <c r="DO500" s="518"/>
      <c r="DP500" s="534" t="s">
        <v>198</v>
      </c>
      <c r="DQ500" s="252"/>
      <c r="DR500" s="535"/>
      <c r="DS500" s="535"/>
      <c r="DT500" s="536"/>
      <c r="DU500" s="536"/>
      <c r="DV500" s="537">
        <f>SUM(DV417:DV499)</f>
        <v>18433.9273</v>
      </c>
      <c r="DW500" s="536"/>
      <c r="DX500" s="537">
        <f>SUM(DX417:DX499)</f>
        <v>0</v>
      </c>
      <c r="DY500" s="536"/>
      <c r="DZ500" s="536"/>
      <c r="EA500" s="537">
        <f t="shared" ref="EA500:EB500" si="4390">SUM(EA417:EA499)</f>
        <v>0</v>
      </c>
      <c r="EB500" s="537">
        <f t="shared" si="4390"/>
        <v>18433.9273</v>
      </c>
      <c r="EC500" s="536"/>
      <c r="ED500" s="537">
        <f t="shared" ref="ED500:EE500" si="4391">SUM(ED417:ED499)</f>
        <v>4191.304755</v>
      </c>
      <c r="EE500" s="537">
        <f t="shared" si="4391"/>
        <v>14242.62255</v>
      </c>
      <c r="EF500" s="518"/>
      <c r="EG500" s="534" t="s">
        <v>198</v>
      </c>
      <c r="EH500" s="252"/>
      <c r="EI500" s="535"/>
      <c r="EJ500" s="535"/>
      <c r="EK500" s="536"/>
      <c r="EL500" s="536"/>
      <c r="EM500" s="537">
        <f>SUM(EM417:EM499)</f>
        <v>20729.24809</v>
      </c>
      <c r="EN500" s="536"/>
      <c r="EO500" s="537">
        <f>SUM(EO417:EO499)</f>
        <v>0</v>
      </c>
      <c r="EP500" s="536"/>
      <c r="EQ500" s="536"/>
      <c r="ER500" s="537">
        <f t="shared" ref="ER500:ES500" si="4392">SUM(ER417:ER499)</f>
        <v>0</v>
      </c>
      <c r="ES500" s="537">
        <f t="shared" si="4392"/>
        <v>20729.24809</v>
      </c>
      <c r="ET500" s="536"/>
      <c r="EU500" s="537">
        <f t="shared" ref="EU500:EV500" si="4393">SUM(EU417:EU499)</f>
        <v>4702.065312</v>
      </c>
      <c r="EV500" s="537">
        <f t="shared" si="4393"/>
        <v>16027.18278</v>
      </c>
      <c r="EW500" s="518"/>
      <c r="EX500" s="534" t="s">
        <v>198</v>
      </c>
      <c r="EY500" s="252"/>
      <c r="EZ500" s="535"/>
      <c r="FA500" s="535"/>
      <c r="FB500" s="536"/>
      <c r="FC500" s="536"/>
      <c r="FD500" s="537">
        <f>SUM(FD417:FD499)</f>
        <v>23750.32871</v>
      </c>
      <c r="FE500" s="536"/>
      <c r="FF500" s="537">
        <f>SUM(FF417:FF499)</f>
        <v>0</v>
      </c>
      <c r="FG500" s="536"/>
      <c r="FH500" s="536"/>
      <c r="FI500" s="537">
        <f t="shared" ref="FI500:FJ500" si="4394">SUM(FI417:FI499)</f>
        <v>0</v>
      </c>
      <c r="FJ500" s="537">
        <f t="shared" si="4394"/>
        <v>23750.32871</v>
      </c>
      <c r="FK500" s="536"/>
      <c r="FL500" s="537">
        <f t="shared" ref="FL500:FM500" si="4395">SUM(FL417:FL499)</f>
        <v>5390.655174</v>
      </c>
      <c r="FM500" s="537">
        <f t="shared" si="4395"/>
        <v>18359.67353</v>
      </c>
      <c r="FN500" s="518"/>
      <c r="FO500" s="534" t="s">
        <v>198</v>
      </c>
      <c r="FP500" s="252"/>
      <c r="FQ500" s="535"/>
      <c r="FR500" s="535"/>
      <c r="FS500" s="536"/>
      <c r="FT500" s="536"/>
      <c r="FU500" s="537">
        <f>SUM(FU417:FU499)</f>
        <v>32227.21014</v>
      </c>
      <c r="FV500" s="536"/>
      <c r="FW500" s="537">
        <f>SUM(FW417:FW499)</f>
        <v>0</v>
      </c>
      <c r="FX500" s="536"/>
      <c r="FY500" s="536"/>
      <c r="FZ500" s="537">
        <f t="shared" ref="FZ500:GA500" si="4396">SUM(FZ417:FZ499)</f>
        <v>0</v>
      </c>
      <c r="GA500" s="537">
        <f t="shared" si="4396"/>
        <v>32227.21014</v>
      </c>
      <c r="GB500" s="536"/>
      <c r="GC500" s="537">
        <f t="shared" ref="GC500:GD500" si="4397">SUM(GC417:GC499)</f>
        <v>7296.003656</v>
      </c>
      <c r="GD500" s="537">
        <f t="shared" si="4397"/>
        <v>24931.20649</v>
      </c>
      <c r="GE500" s="518"/>
      <c r="GF500" s="534" t="s">
        <v>198</v>
      </c>
      <c r="GG500" s="252"/>
      <c r="GH500" s="535"/>
      <c r="GI500" s="535"/>
      <c r="GJ500" s="536"/>
      <c r="GK500" s="536"/>
      <c r="GL500" s="537">
        <f>SUM(GL417:GL499)</f>
        <v>23494.01767</v>
      </c>
      <c r="GM500" s="536"/>
      <c r="GN500" s="537">
        <f>SUM(GN417:GN499)</f>
        <v>0</v>
      </c>
      <c r="GO500" s="536"/>
      <c r="GP500" s="536"/>
      <c r="GQ500" s="537">
        <f t="shared" ref="GQ500:GR500" si="4398">SUM(GQ417:GQ499)</f>
        <v>0</v>
      </c>
      <c r="GR500" s="537">
        <f t="shared" si="4398"/>
        <v>23494.01767</v>
      </c>
      <c r="GS500" s="536"/>
      <c r="GT500" s="537">
        <f t="shared" ref="GT500:GU500" si="4399">SUM(GT417:GT499)</f>
        <v>5319.252261</v>
      </c>
      <c r="GU500" s="537">
        <f t="shared" si="4399"/>
        <v>18174.76541</v>
      </c>
      <c r="GV500" s="518"/>
      <c r="GW500" s="534" t="s">
        <v>198</v>
      </c>
      <c r="GX500" s="252"/>
      <c r="GY500" s="535"/>
      <c r="GZ500" s="535"/>
      <c r="HA500" s="536"/>
      <c r="HB500" s="536"/>
      <c r="HC500" s="537">
        <f>SUM(HC417:HC499)</f>
        <v>26127.05354</v>
      </c>
      <c r="HD500" s="536"/>
      <c r="HE500" s="537">
        <f>SUM(HE417:HE499)</f>
        <v>0</v>
      </c>
      <c r="HF500" s="536"/>
      <c r="HG500" s="536"/>
      <c r="HH500" s="537">
        <f t="shared" ref="HH500:HI500" si="4400">SUM(HH417:HH499)</f>
        <v>0</v>
      </c>
      <c r="HI500" s="537">
        <f t="shared" si="4400"/>
        <v>26127.05354</v>
      </c>
      <c r="HJ500" s="536"/>
      <c r="HK500" s="537">
        <f t="shared" ref="HK500:HL500" si="4401">SUM(HK417:HK499)</f>
        <v>5917.944241</v>
      </c>
      <c r="HL500" s="537">
        <f t="shared" si="4401"/>
        <v>20209.1093</v>
      </c>
      <c r="HM500" s="518"/>
      <c r="HN500" s="534" t="s">
        <v>198</v>
      </c>
      <c r="HO500" s="252"/>
      <c r="HP500" s="535"/>
      <c r="HQ500" s="535"/>
      <c r="HR500" s="536"/>
      <c r="HS500" s="536"/>
      <c r="HT500" s="537">
        <f>SUM(HT417:HT499)</f>
        <v>23119.51731</v>
      </c>
      <c r="HU500" s="536"/>
      <c r="HV500" s="537">
        <f>SUM(HV417:HV499)</f>
        <v>0</v>
      </c>
      <c r="HW500" s="536"/>
      <c r="HX500" s="536"/>
      <c r="HY500" s="537">
        <f t="shared" ref="HY500:HZ500" si="4402">SUM(HY417:HY499)</f>
        <v>0</v>
      </c>
      <c r="HZ500" s="537">
        <f t="shared" si="4402"/>
        <v>23119.51731</v>
      </c>
      <c r="IA500" s="536"/>
      <c r="IB500" s="537">
        <f t="shared" ref="IB500:IC500" si="4403">SUM(IB417:IB499)</f>
        <v>5252.102574</v>
      </c>
      <c r="IC500" s="537">
        <f t="shared" si="4403"/>
        <v>17867.41474</v>
      </c>
      <c r="ID500" s="518"/>
      <c r="IE500" s="534" t="s">
        <v>198</v>
      </c>
      <c r="IF500" s="252"/>
      <c r="IG500" s="535"/>
      <c r="IH500" s="535"/>
      <c r="II500" s="536"/>
      <c r="IJ500" s="536"/>
      <c r="IK500" s="537">
        <f>SUM(IK417:IK499)</f>
        <v>28544.41267</v>
      </c>
      <c r="IL500" s="536"/>
      <c r="IM500" s="537">
        <f>SUM(IM417:IM499)</f>
        <v>0</v>
      </c>
      <c r="IN500" s="536"/>
      <c r="IO500" s="536"/>
      <c r="IP500" s="537">
        <f t="shared" ref="IP500:IQ500" si="4404">SUM(IP417:IP499)</f>
        <v>0</v>
      </c>
      <c r="IQ500" s="537">
        <f t="shared" si="4404"/>
        <v>28544.41267</v>
      </c>
      <c r="IR500" s="536"/>
      <c r="IS500" s="537">
        <f t="shared" ref="IS500:IT500" si="4405">SUM(IS417:IS499)</f>
        <v>6483.564887</v>
      </c>
      <c r="IT500" s="537">
        <f t="shared" si="4405"/>
        <v>22060.84779</v>
      </c>
      <c r="IU500" s="518"/>
      <c r="IV500" s="534" t="s">
        <v>198</v>
      </c>
      <c r="IW500" s="252"/>
      <c r="IX500" s="535"/>
      <c r="IY500" s="535"/>
      <c r="IZ500" s="536"/>
      <c r="JA500" s="536"/>
      <c r="JB500" s="537">
        <f>SUM(JB417:JB499)</f>
        <v>28845.74931</v>
      </c>
      <c r="JC500" s="536"/>
      <c r="JD500" s="537">
        <f>SUM(JD417:JD499)</f>
        <v>0</v>
      </c>
      <c r="JE500" s="536"/>
      <c r="JF500" s="536"/>
      <c r="JG500" s="537">
        <f t="shared" ref="JG500:JH500" si="4406">SUM(JG417:JG499)</f>
        <v>0</v>
      </c>
      <c r="JH500" s="537">
        <f t="shared" si="4406"/>
        <v>28845.74931</v>
      </c>
      <c r="JI500" s="536"/>
      <c r="JJ500" s="537">
        <f t="shared" ref="JJ500:JK500" si="4407">SUM(JJ417:JJ499)</f>
        <v>6572.033146</v>
      </c>
      <c r="JK500" s="537">
        <f t="shared" si="4407"/>
        <v>22273.71616</v>
      </c>
      <c r="JL500" s="518"/>
      <c r="JM500" s="534" t="s">
        <v>198</v>
      </c>
      <c r="JN500" s="252"/>
      <c r="JO500" s="535"/>
      <c r="JP500" s="535"/>
      <c r="JQ500" s="536"/>
      <c r="JR500" s="536"/>
      <c r="JS500" s="537">
        <f>SUM(JS417:JS499)</f>
        <v>0</v>
      </c>
      <c r="JT500" s="536"/>
      <c r="JU500" s="537">
        <f>SUM(JU417:JU499)</f>
        <v>0</v>
      </c>
      <c r="JV500" s="536"/>
      <c r="JW500" s="536"/>
      <c r="JX500" s="537">
        <f t="shared" ref="JX500:JY500" si="4408">SUM(JX417:JX499)</f>
        <v>0</v>
      </c>
      <c r="JY500" s="537">
        <f t="shared" si="4408"/>
        <v>0</v>
      </c>
      <c r="JZ500" s="536"/>
      <c r="KA500" s="537">
        <f t="shared" ref="KA500:KB500" si="4409">SUM(KA417:KA499)</f>
        <v>0</v>
      </c>
      <c r="KB500" s="537">
        <f t="shared" si="4409"/>
        <v>0</v>
      </c>
      <c r="KC500" s="518"/>
      <c r="KD500" s="534" t="s">
        <v>198</v>
      </c>
      <c r="KE500" s="252"/>
      <c r="KF500" s="535"/>
      <c r="KG500" s="535"/>
      <c r="KH500" s="536"/>
      <c r="KI500" s="536"/>
      <c r="KJ500" s="537">
        <f>SUM(KJ417:KJ499)</f>
        <v>0</v>
      </c>
      <c r="KK500" s="536"/>
      <c r="KL500" s="537">
        <f>SUM(KL417:KL499)</f>
        <v>0</v>
      </c>
      <c r="KM500" s="536"/>
      <c r="KN500" s="536"/>
      <c r="KO500" s="537">
        <f t="shared" ref="KO500:KP500" si="4410">SUM(KO417:KO499)</f>
        <v>0</v>
      </c>
      <c r="KP500" s="537">
        <f t="shared" si="4410"/>
        <v>0</v>
      </c>
      <c r="KQ500" s="536"/>
      <c r="KR500" s="537">
        <f t="shared" ref="KR500:KS500" si="4411">SUM(KR417:KR499)</f>
        <v>0</v>
      </c>
      <c r="KS500" s="537">
        <f t="shared" si="4411"/>
        <v>0</v>
      </c>
      <c r="KT500" s="518"/>
      <c r="KU500" s="519"/>
    </row>
    <row r="501" ht="15.75" customHeight="1">
      <c r="A501" s="520"/>
      <c r="B501" s="533"/>
      <c r="C501" s="533"/>
      <c r="D501" s="533"/>
      <c r="E501" s="523"/>
      <c r="F501" s="523"/>
      <c r="G501" s="523"/>
      <c r="H501" s="523"/>
      <c r="I501" s="523"/>
      <c r="J501" s="523"/>
      <c r="K501" s="523"/>
      <c r="L501" s="523"/>
      <c r="M501" s="523"/>
      <c r="N501" s="523"/>
      <c r="O501" s="525"/>
      <c r="P501" s="526"/>
      <c r="Q501" s="527"/>
      <c r="R501" s="520"/>
      <c r="S501" s="533"/>
      <c r="T501" s="533"/>
      <c r="U501" s="533"/>
      <c r="V501" s="523"/>
      <c r="W501" s="523"/>
      <c r="X501" s="523"/>
      <c r="Y501" s="523"/>
      <c r="Z501" s="523"/>
      <c r="AA501" s="523"/>
      <c r="AB501" s="523"/>
      <c r="AC501" s="523"/>
      <c r="AD501" s="523"/>
      <c r="AE501" s="523"/>
      <c r="AF501" s="525"/>
      <c r="AG501" s="526"/>
      <c r="AH501" s="527"/>
      <c r="AI501" s="520"/>
      <c r="AJ501" s="533"/>
      <c r="AK501" s="533"/>
      <c r="AL501" s="533"/>
      <c r="AM501" s="523"/>
      <c r="AN501" s="523"/>
      <c r="AO501" s="523"/>
      <c r="AP501" s="523"/>
      <c r="AQ501" s="523"/>
      <c r="AR501" s="523"/>
      <c r="AS501" s="523"/>
      <c r="AT501" s="523"/>
      <c r="AU501" s="523"/>
      <c r="AV501" s="523"/>
      <c r="AW501" s="525"/>
      <c r="AX501" s="526"/>
      <c r="AY501" s="527"/>
      <c r="AZ501" s="520"/>
      <c r="BA501" s="533"/>
      <c r="BB501" s="533"/>
      <c r="BC501" s="53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5"/>
      <c r="BO501" s="526"/>
      <c r="BP501" s="527"/>
      <c r="BQ501" s="520"/>
      <c r="BR501" s="533"/>
      <c r="BS501" s="533"/>
      <c r="BT501" s="53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5"/>
      <c r="CF501" s="526"/>
      <c r="CG501" s="527"/>
      <c r="CH501" s="520"/>
      <c r="CI501" s="533"/>
      <c r="CJ501" s="533"/>
      <c r="CK501" s="53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5"/>
      <c r="CW501" s="526"/>
      <c r="CX501" s="527"/>
      <c r="CY501" s="520"/>
      <c r="CZ501" s="533"/>
      <c r="DA501" s="533"/>
      <c r="DB501" s="53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5"/>
      <c r="DN501" s="526"/>
      <c r="DO501" s="527"/>
      <c r="DP501" s="520"/>
      <c r="DQ501" s="533"/>
      <c r="DR501" s="533"/>
      <c r="DS501" s="53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5"/>
      <c r="EE501" s="526"/>
      <c r="EF501" s="527"/>
      <c r="EG501" s="520"/>
      <c r="EH501" s="533"/>
      <c r="EI501" s="533"/>
      <c r="EJ501" s="53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5"/>
      <c r="EV501" s="526"/>
      <c r="EW501" s="527"/>
      <c r="EX501" s="520"/>
      <c r="EY501" s="533"/>
      <c r="EZ501" s="533"/>
      <c r="FA501" s="53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5"/>
      <c r="FM501" s="526"/>
      <c r="FN501" s="527"/>
      <c r="FO501" s="520"/>
      <c r="FP501" s="533"/>
      <c r="FQ501" s="533"/>
      <c r="FR501" s="53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5"/>
      <c r="GD501" s="526"/>
      <c r="GE501" s="527"/>
      <c r="GF501" s="520"/>
      <c r="GG501" s="533"/>
      <c r="GH501" s="533"/>
      <c r="GI501" s="53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5"/>
      <c r="GU501" s="526"/>
      <c r="GV501" s="527"/>
      <c r="GW501" s="520"/>
      <c r="GX501" s="533"/>
      <c r="GY501" s="533"/>
      <c r="GZ501" s="53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5"/>
      <c r="HL501" s="526"/>
      <c r="HM501" s="527"/>
      <c r="HN501" s="520"/>
      <c r="HO501" s="533"/>
      <c r="HP501" s="533"/>
      <c r="HQ501" s="533"/>
      <c r="HR501" s="523"/>
      <c r="HS501" s="523"/>
      <c r="HT501" s="523"/>
      <c r="HU501" s="523"/>
      <c r="HV501" s="523"/>
      <c r="HW501" s="523"/>
      <c r="HX501" s="523"/>
      <c r="HY501" s="523"/>
      <c r="HZ501" s="523"/>
      <c r="IA501" s="523"/>
      <c r="IB501" s="525"/>
      <c r="IC501" s="526"/>
      <c r="ID501" s="527"/>
      <c r="IE501" s="520"/>
      <c r="IF501" s="533"/>
      <c r="IG501" s="533"/>
      <c r="IH501" s="533"/>
      <c r="II501" s="523"/>
      <c r="IJ501" s="523"/>
      <c r="IK501" s="523"/>
      <c r="IL501" s="523"/>
      <c r="IM501" s="523"/>
      <c r="IN501" s="523"/>
      <c r="IO501" s="523"/>
      <c r="IP501" s="523"/>
      <c r="IQ501" s="523"/>
      <c r="IR501" s="523"/>
      <c r="IS501" s="525"/>
      <c r="IT501" s="526"/>
      <c r="IU501" s="527"/>
      <c r="IV501" s="520"/>
      <c r="IW501" s="533"/>
      <c r="IX501" s="533"/>
      <c r="IY501" s="533"/>
      <c r="IZ501" s="523"/>
      <c r="JA501" s="523"/>
      <c r="JB501" s="523"/>
      <c r="JC501" s="523"/>
      <c r="JD501" s="523"/>
      <c r="JE501" s="523"/>
      <c r="JF501" s="523"/>
      <c r="JG501" s="523"/>
      <c r="JH501" s="523"/>
      <c r="JI501" s="523"/>
      <c r="JJ501" s="525"/>
      <c r="JK501" s="526"/>
      <c r="JL501" s="527"/>
      <c r="JM501" s="520"/>
      <c r="JN501" s="533"/>
      <c r="JO501" s="533"/>
      <c r="JP501" s="533"/>
      <c r="JQ501" s="523"/>
      <c r="JR501" s="523"/>
      <c r="JS501" s="523"/>
      <c r="JT501" s="523"/>
      <c r="JU501" s="523"/>
      <c r="JV501" s="523"/>
      <c r="JW501" s="523"/>
      <c r="JX501" s="523"/>
      <c r="JY501" s="523"/>
      <c r="JZ501" s="523"/>
      <c r="KA501" s="525"/>
      <c r="KB501" s="526"/>
      <c r="KC501" s="527"/>
      <c r="KD501" s="520"/>
      <c r="KE501" s="533"/>
      <c r="KF501" s="533"/>
      <c r="KG501" s="533"/>
      <c r="KH501" s="523"/>
      <c r="KI501" s="523"/>
      <c r="KJ501" s="523"/>
      <c r="KK501" s="523"/>
      <c r="KL501" s="523"/>
      <c r="KM501" s="523"/>
      <c r="KN501" s="523"/>
      <c r="KO501" s="523"/>
      <c r="KP501" s="523"/>
      <c r="KQ501" s="523"/>
      <c r="KR501" s="525"/>
      <c r="KS501" s="526"/>
      <c r="KT501" s="527"/>
      <c r="KU501" s="528"/>
    </row>
    <row r="502" ht="15.75" customHeight="1">
      <c r="A502" s="520"/>
      <c r="B502" s="538" t="str">
        <f>"Output Sekunder "&amp;" %"</f>
        <v>Output Sekunder  %</v>
      </c>
      <c r="C502" s="539"/>
      <c r="D502" s="539"/>
      <c r="E502" s="523"/>
      <c r="F502" s="540"/>
      <c r="G502" s="540"/>
      <c r="H502" s="540"/>
      <c r="I502" s="540"/>
      <c r="J502" s="540"/>
      <c r="K502" s="540"/>
      <c r="L502" s="540"/>
      <c r="M502" s="541">
        <f>E502/100*M500</f>
        <v>0</v>
      </c>
      <c r="N502" s="540"/>
      <c r="O502" s="540"/>
      <c r="P502" s="542">
        <f t="shared" ref="P502:P503" si="4412">M502</f>
        <v>0</v>
      </c>
      <c r="Q502" s="527"/>
      <c r="R502" s="520"/>
      <c r="S502" s="538" t="str">
        <f>"Output Sekunder "&amp;" %"</f>
        <v>Output Sekunder  %</v>
      </c>
      <c r="T502" s="539"/>
      <c r="U502" s="539"/>
      <c r="V502" s="523"/>
      <c r="W502" s="540"/>
      <c r="X502" s="540"/>
      <c r="Y502" s="540"/>
      <c r="Z502" s="540"/>
      <c r="AA502" s="540"/>
      <c r="AB502" s="540"/>
      <c r="AC502" s="540"/>
      <c r="AD502" s="541">
        <f>V502/100*AD500</f>
        <v>0</v>
      </c>
      <c r="AE502" s="540"/>
      <c r="AF502" s="540"/>
      <c r="AG502" s="542">
        <f t="shared" ref="AG502:AG503" si="4413">AD502</f>
        <v>0</v>
      </c>
      <c r="AH502" s="527"/>
      <c r="AI502" s="520"/>
      <c r="AJ502" s="538" t="str">
        <f>"Output Sekunder "&amp;" %"</f>
        <v>Output Sekunder  %</v>
      </c>
      <c r="AK502" s="539"/>
      <c r="AL502" s="539"/>
      <c r="AM502" s="523"/>
      <c r="AN502" s="540"/>
      <c r="AO502" s="540"/>
      <c r="AP502" s="540"/>
      <c r="AQ502" s="540"/>
      <c r="AR502" s="540"/>
      <c r="AS502" s="540"/>
      <c r="AT502" s="540"/>
      <c r="AU502" s="541">
        <f>AM502/100*AU500</f>
        <v>0</v>
      </c>
      <c r="AV502" s="540"/>
      <c r="AW502" s="540"/>
      <c r="AX502" s="542">
        <f t="shared" ref="AX502:AX503" si="4414">AU502</f>
        <v>0</v>
      </c>
      <c r="AY502" s="527"/>
      <c r="AZ502" s="520"/>
      <c r="BA502" s="538" t="str">
        <f>"Output Sekunder "&amp;" %"</f>
        <v>Output Sekunder  %</v>
      </c>
      <c r="BB502" s="539"/>
      <c r="BC502" s="539"/>
      <c r="BD502" s="523"/>
      <c r="BE502" s="540"/>
      <c r="BF502" s="540"/>
      <c r="BG502" s="540"/>
      <c r="BH502" s="540"/>
      <c r="BI502" s="540"/>
      <c r="BJ502" s="540"/>
      <c r="BK502" s="540"/>
      <c r="BL502" s="541">
        <f>BD502/100*BL500</f>
        <v>0</v>
      </c>
      <c r="BM502" s="540"/>
      <c r="BN502" s="540"/>
      <c r="BO502" s="542">
        <f t="shared" ref="BO502:BO503" si="4415">BL502</f>
        <v>0</v>
      </c>
      <c r="BP502" s="527"/>
      <c r="BQ502" s="520"/>
      <c r="BR502" s="538" t="str">
        <f>"Output Sekunder "&amp;" %"</f>
        <v>Output Sekunder  %</v>
      </c>
      <c r="BS502" s="539"/>
      <c r="BT502" s="539"/>
      <c r="BU502" s="523"/>
      <c r="BV502" s="540"/>
      <c r="BW502" s="540"/>
      <c r="BX502" s="540"/>
      <c r="BY502" s="540"/>
      <c r="BZ502" s="540"/>
      <c r="CA502" s="540"/>
      <c r="CB502" s="540"/>
      <c r="CC502" s="541">
        <f>BU502/100*CC500</f>
        <v>0</v>
      </c>
      <c r="CD502" s="540"/>
      <c r="CE502" s="540"/>
      <c r="CF502" s="542">
        <f t="shared" ref="CF502:CF503" si="4416">CC502</f>
        <v>0</v>
      </c>
      <c r="CG502" s="527"/>
      <c r="CH502" s="520"/>
      <c r="CI502" s="538" t="str">
        <f>"Output Sekunder "&amp;" %"</f>
        <v>Output Sekunder  %</v>
      </c>
      <c r="CJ502" s="539"/>
      <c r="CK502" s="539"/>
      <c r="CL502" s="523"/>
      <c r="CM502" s="540"/>
      <c r="CN502" s="540"/>
      <c r="CO502" s="540"/>
      <c r="CP502" s="540"/>
      <c r="CQ502" s="540"/>
      <c r="CR502" s="540"/>
      <c r="CS502" s="540"/>
      <c r="CT502" s="541">
        <f>CL502/100*CT500</f>
        <v>0</v>
      </c>
      <c r="CU502" s="540"/>
      <c r="CV502" s="540"/>
      <c r="CW502" s="542">
        <f t="shared" ref="CW502:CW503" si="4417">CT502</f>
        <v>0</v>
      </c>
      <c r="CX502" s="527"/>
      <c r="CY502" s="520"/>
      <c r="CZ502" s="538" t="str">
        <f>"Output Sekunder "&amp;" %"</f>
        <v>Output Sekunder  %</v>
      </c>
      <c r="DA502" s="539"/>
      <c r="DB502" s="539"/>
      <c r="DC502" s="523"/>
      <c r="DD502" s="540"/>
      <c r="DE502" s="540"/>
      <c r="DF502" s="540"/>
      <c r="DG502" s="540"/>
      <c r="DH502" s="540"/>
      <c r="DI502" s="540"/>
      <c r="DJ502" s="540"/>
      <c r="DK502" s="541">
        <f>DC502/100*DK500</f>
        <v>0</v>
      </c>
      <c r="DL502" s="540"/>
      <c r="DM502" s="540"/>
      <c r="DN502" s="542">
        <f t="shared" ref="DN502:DN503" si="4418">DK502</f>
        <v>0</v>
      </c>
      <c r="DO502" s="527"/>
      <c r="DP502" s="520"/>
      <c r="DQ502" s="538" t="str">
        <f>"Output Sekunder "&amp;" %"</f>
        <v>Output Sekunder  %</v>
      </c>
      <c r="DR502" s="539"/>
      <c r="DS502" s="539"/>
      <c r="DT502" s="523"/>
      <c r="DU502" s="540"/>
      <c r="DV502" s="540"/>
      <c r="DW502" s="540"/>
      <c r="DX502" s="540"/>
      <c r="DY502" s="540"/>
      <c r="DZ502" s="540"/>
      <c r="EA502" s="540"/>
      <c r="EB502" s="541">
        <f>DT502/100*EB500</f>
        <v>0</v>
      </c>
      <c r="EC502" s="540"/>
      <c r="ED502" s="540"/>
      <c r="EE502" s="542">
        <f t="shared" ref="EE502:EE503" si="4419">EB502</f>
        <v>0</v>
      </c>
      <c r="EF502" s="527"/>
      <c r="EG502" s="520"/>
      <c r="EH502" s="538" t="str">
        <f>"Output Sekunder "&amp;" %"</f>
        <v>Output Sekunder  %</v>
      </c>
      <c r="EI502" s="539"/>
      <c r="EJ502" s="539"/>
      <c r="EK502" s="523"/>
      <c r="EL502" s="540"/>
      <c r="EM502" s="540"/>
      <c r="EN502" s="540"/>
      <c r="EO502" s="540"/>
      <c r="EP502" s="540"/>
      <c r="EQ502" s="540"/>
      <c r="ER502" s="540"/>
      <c r="ES502" s="541">
        <f>EK502/100*ES500</f>
        <v>0</v>
      </c>
      <c r="ET502" s="540"/>
      <c r="EU502" s="540"/>
      <c r="EV502" s="542">
        <f t="shared" ref="EV502:EV503" si="4420">ES502</f>
        <v>0</v>
      </c>
      <c r="EW502" s="527"/>
      <c r="EX502" s="520"/>
      <c r="EY502" s="538" t="str">
        <f>"Output Sekunder "&amp;" %"</f>
        <v>Output Sekunder  %</v>
      </c>
      <c r="EZ502" s="539"/>
      <c r="FA502" s="539"/>
      <c r="FB502" s="523"/>
      <c r="FC502" s="540"/>
      <c r="FD502" s="540"/>
      <c r="FE502" s="540"/>
      <c r="FF502" s="540"/>
      <c r="FG502" s="540"/>
      <c r="FH502" s="540"/>
      <c r="FI502" s="540"/>
      <c r="FJ502" s="541">
        <f>FB502/100*FJ500</f>
        <v>0</v>
      </c>
      <c r="FK502" s="540"/>
      <c r="FL502" s="540"/>
      <c r="FM502" s="542">
        <f t="shared" ref="FM502:FM503" si="4421">FJ502</f>
        <v>0</v>
      </c>
      <c r="FN502" s="527"/>
      <c r="FO502" s="520"/>
      <c r="FP502" s="538" t="str">
        <f>"Output Sekunder "&amp;" %"</f>
        <v>Output Sekunder  %</v>
      </c>
      <c r="FQ502" s="539"/>
      <c r="FR502" s="539"/>
      <c r="FS502" s="523"/>
      <c r="FT502" s="540"/>
      <c r="FU502" s="540"/>
      <c r="FV502" s="540"/>
      <c r="FW502" s="540"/>
      <c r="FX502" s="540"/>
      <c r="FY502" s="540"/>
      <c r="FZ502" s="540"/>
      <c r="GA502" s="541">
        <f>FS502/100*GA500</f>
        <v>0</v>
      </c>
      <c r="GB502" s="540"/>
      <c r="GC502" s="540"/>
      <c r="GD502" s="542">
        <f t="shared" ref="GD502:GD503" si="4422">GA502</f>
        <v>0</v>
      </c>
      <c r="GE502" s="527"/>
      <c r="GF502" s="520"/>
      <c r="GG502" s="538" t="str">
        <f>"Output Sekunder "&amp;" %"</f>
        <v>Output Sekunder  %</v>
      </c>
      <c r="GH502" s="539"/>
      <c r="GI502" s="539"/>
      <c r="GJ502" s="523"/>
      <c r="GK502" s="540"/>
      <c r="GL502" s="540"/>
      <c r="GM502" s="540"/>
      <c r="GN502" s="540"/>
      <c r="GO502" s="540"/>
      <c r="GP502" s="540"/>
      <c r="GQ502" s="540"/>
      <c r="GR502" s="541">
        <f>GJ502/100*GR500</f>
        <v>0</v>
      </c>
      <c r="GS502" s="540"/>
      <c r="GT502" s="540"/>
      <c r="GU502" s="542">
        <f t="shared" ref="GU502:GU503" si="4423">GR502</f>
        <v>0</v>
      </c>
      <c r="GV502" s="527"/>
      <c r="GW502" s="520"/>
      <c r="GX502" s="538" t="str">
        <f>"Output Sekunder "&amp;" %"</f>
        <v>Output Sekunder  %</v>
      </c>
      <c r="GY502" s="539"/>
      <c r="GZ502" s="539"/>
      <c r="HA502" s="523"/>
      <c r="HB502" s="540"/>
      <c r="HC502" s="540"/>
      <c r="HD502" s="540"/>
      <c r="HE502" s="540"/>
      <c r="HF502" s="540"/>
      <c r="HG502" s="540"/>
      <c r="HH502" s="540"/>
      <c r="HI502" s="541">
        <f>HA502/100*HI500</f>
        <v>0</v>
      </c>
      <c r="HJ502" s="540"/>
      <c r="HK502" s="540"/>
      <c r="HL502" s="542">
        <f t="shared" ref="HL502:HL503" si="4424">HI502</f>
        <v>0</v>
      </c>
      <c r="HM502" s="527"/>
      <c r="HN502" s="520"/>
      <c r="HO502" s="538" t="str">
        <f>"Output Sekunder "&amp;" %"</f>
        <v>Output Sekunder  %</v>
      </c>
      <c r="HP502" s="539"/>
      <c r="HQ502" s="539"/>
      <c r="HR502" s="523"/>
      <c r="HS502" s="540"/>
      <c r="HT502" s="540"/>
      <c r="HU502" s="540"/>
      <c r="HV502" s="540"/>
      <c r="HW502" s="540"/>
      <c r="HX502" s="540"/>
      <c r="HY502" s="540"/>
      <c r="HZ502" s="541">
        <f>HR502/100*HZ500</f>
        <v>0</v>
      </c>
      <c r="IA502" s="540"/>
      <c r="IB502" s="540"/>
      <c r="IC502" s="542">
        <f t="shared" ref="IC502:IC503" si="4425">HZ502</f>
        <v>0</v>
      </c>
      <c r="ID502" s="527"/>
      <c r="IE502" s="520"/>
      <c r="IF502" s="538" t="str">
        <f>"Output Sekunder "&amp;" %"</f>
        <v>Output Sekunder  %</v>
      </c>
      <c r="IG502" s="539"/>
      <c r="IH502" s="539"/>
      <c r="II502" s="523"/>
      <c r="IJ502" s="540"/>
      <c r="IK502" s="540"/>
      <c r="IL502" s="540"/>
      <c r="IM502" s="540"/>
      <c r="IN502" s="540"/>
      <c r="IO502" s="540"/>
      <c r="IP502" s="540"/>
      <c r="IQ502" s="541">
        <f>II502/100*IQ500</f>
        <v>0</v>
      </c>
      <c r="IR502" s="540"/>
      <c r="IS502" s="540"/>
      <c r="IT502" s="542">
        <f t="shared" ref="IT502:IT503" si="4426">IQ502</f>
        <v>0</v>
      </c>
      <c r="IU502" s="527"/>
      <c r="IV502" s="520"/>
      <c r="IW502" s="538" t="str">
        <f>"Output Sekunder "&amp;" %"</f>
        <v>Output Sekunder  %</v>
      </c>
      <c r="IX502" s="539"/>
      <c r="IY502" s="539"/>
      <c r="IZ502" s="523"/>
      <c r="JA502" s="540"/>
      <c r="JB502" s="540"/>
      <c r="JC502" s="540"/>
      <c r="JD502" s="540"/>
      <c r="JE502" s="540"/>
      <c r="JF502" s="540"/>
      <c r="JG502" s="540"/>
      <c r="JH502" s="541">
        <f>IZ502/100*JH500</f>
        <v>0</v>
      </c>
      <c r="JI502" s="540"/>
      <c r="JJ502" s="540"/>
      <c r="JK502" s="542">
        <f t="shared" ref="JK502:JK503" si="4427">JH502</f>
        <v>0</v>
      </c>
      <c r="JL502" s="527"/>
      <c r="JM502" s="520"/>
      <c r="JN502" s="538" t="str">
        <f>"Output Sekunder "&amp;" %"</f>
        <v>Output Sekunder  %</v>
      </c>
      <c r="JO502" s="539"/>
      <c r="JP502" s="539"/>
      <c r="JQ502" s="523"/>
      <c r="JR502" s="540"/>
      <c r="JS502" s="540"/>
      <c r="JT502" s="540"/>
      <c r="JU502" s="540"/>
      <c r="JV502" s="540"/>
      <c r="JW502" s="540"/>
      <c r="JX502" s="540"/>
      <c r="JY502" s="541">
        <f>JQ502/100*JY500</f>
        <v>0</v>
      </c>
      <c r="JZ502" s="540"/>
      <c r="KA502" s="540"/>
      <c r="KB502" s="542">
        <f t="shared" ref="KB502:KB503" si="4428">JY502</f>
        <v>0</v>
      </c>
      <c r="KC502" s="527"/>
      <c r="KD502" s="520"/>
      <c r="KE502" s="538" t="str">
        <f>"Output Sekunder "&amp;" %"</f>
        <v>Output Sekunder  %</v>
      </c>
      <c r="KF502" s="539"/>
      <c r="KG502" s="539"/>
      <c r="KH502" s="523"/>
      <c r="KI502" s="540"/>
      <c r="KJ502" s="540"/>
      <c r="KK502" s="540"/>
      <c r="KL502" s="540"/>
      <c r="KM502" s="540"/>
      <c r="KN502" s="540"/>
      <c r="KO502" s="540"/>
      <c r="KP502" s="541">
        <f>KH502/100*KP500</f>
        <v>0</v>
      </c>
      <c r="KQ502" s="540"/>
      <c r="KR502" s="540"/>
      <c r="KS502" s="542">
        <f t="shared" ref="KS502:KS503" si="4429">KP502</f>
        <v>0</v>
      </c>
      <c r="KT502" s="527"/>
      <c r="KU502" s="528"/>
    </row>
    <row r="503" ht="15.75" customHeight="1">
      <c r="A503" s="520"/>
      <c r="B503" s="543" t="str">
        <f>"Adjusment "&amp;" %"</f>
        <v>Adjusment  %</v>
      </c>
      <c r="C503" s="544"/>
      <c r="D503" s="544"/>
      <c r="E503" s="523"/>
      <c r="F503" s="540"/>
      <c r="G503" s="540"/>
      <c r="H503" s="540"/>
      <c r="I503" s="540"/>
      <c r="J503" s="540"/>
      <c r="K503" s="540"/>
      <c r="L503" s="540"/>
      <c r="M503" s="545">
        <f>E503/100*(M500+M502)</f>
        <v>0</v>
      </c>
      <c r="N503" s="540"/>
      <c r="O503" s="540"/>
      <c r="P503" s="546">
        <f t="shared" si="4412"/>
        <v>0</v>
      </c>
      <c r="Q503" s="527"/>
      <c r="R503" s="520"/>
      <c r="S503" s="543" t="str">
        <f>"Adjusment "&amp;" %"</f>
        <v>Adjusment  %</v>
      </c>
      <c r="T503" s="544"/>
      <c r="U503" s="544"/>
      <c r="V503" s="523"/>
      <c r="W503" s="540"/>
      <c r="X503" s="540"/>
      <c r="Y503" s="540"/>
      <c r="Z503" s="540"/>
      <c r="AA503" s="540"/>
      <c r="AB503" s="540"/>
      <c r="AC503" s="540"/>
      <c r="AD503" s="545">
        <f>V503/100*(AD500+AD502)</f>
        <v>0</v>
      </c>
      <c r="AE503" s="540"/>
      <c r="AF503" s="540"/>
      <c r="AG503" s="546">
        <f t="shared" si="4413"/>
        <v>0</v>
      </c>
      <c r="AH503" s="527"/>
      <c r="AI503" s="520"/>
      <c r="AJ503" s="543" t="str">
        <f>"Adjusment "&amp;" %"</f>
        <v>Adjusment  %</v>
      </c>
      <c r="AK503" s="544"/>
      <c r="AL503" s="544"/>
      <c r="AM503" s="523"/>
      <c r="AN503" s="540"/>
      <c r="AO503" s="540"/>
      <c r="AP503" s="540"/>
      <c r="AQ503" s="540"/>
      <c r="AR503" s="540"/>
      <c r="AS503" s="540"/>
      <c r="AT503" s="540"/>
      <c r="AU503" s="545">
        <f>AM503/100*(AU500+AU502)</f>
        <v>0</v>
      </c>
      <c r="AV503" s="540"/>
      <c r="AW503" s="540"/>
      <c r="AX503" s="546">
        <f t="shared" si="4414"/>
        <v>0</v>
      </c>
      <c r="AY503" s="527"/>
      <c r="AZ503" s="520"/>
      <c r="BA503" s="543" t="str">
        <f>"Adjusment "&amp;" %"</f>
        <v>Adjusment  %</v>
      </c>
      <c r="BB503" s="544"/>
      <c r="BC503" s="544"/>
      <c r="BD503" s="523"/>
      <c r="BE503" s="540"/>
      <c r="BF503" s="540"/>
      <c r="BG503" s="540"/>
      <c r="BH503" s="540"/>
      <c r="BI503" s="540"/>
      <c r="BJ503" s="540"/>
      <c r="BK503" s="540"/>
      <c r="BL503" s="545">
        <f>BD503/100*(BL500+BL502)</f>
        <v>0</v>
      </c>
      <c r="BM503" s="540"/>
      <c r="BN503" s="540"/>
      <c r="BO503" s="546">
        <f t="shared" si="4415"/>
        <v>0</v>
      </c>
      <c r="BP503" s="527"/>
      <c r="BQ503" s="520"/>
      <c r="BR503" s="543" t="str">
        <f>"Adjusment "&amp;" %"</f>
        <v>Adjusment  %</v>
      </c>
      <c r="BS503" s="544"/>
      <c r="BT503" s="544"/>
      <c r="BU503" s="523"/>
      <c r="BV503" s="540"/>
      <c r="BW503" s="540"/>
      <c r="BX503" s="540"/>
      <c r="BY503" s="540"/>
      <c r="BZ503" s="540"/>
      <c r="CA503" s="540"/>
      <c r="CB503" s="540"/>
      <c r="CC503" s="545">
        <f>BU503/100*(CC500+CC502)</f>
        <v>0</v>
      </c>
      <c r="CD503" s="540"/>
      <c r="CE503" s="540"/>
      <c r="CF503" s="546">
        <f t="shared" si="4416"/>
        <v>0</v>
      </c>
      <c r="CG503" s="527"/>
      <c r="CH503" s="520"/>
      <c r="CI503" s="543" t="str">
        <f>"Adjusment "&amp;" %"</f>
        <v>Adjusment  %</v>
      </c>
      <c r="CJ503" s="544"/>
      <c r="CK503" s="544"/>
      <c r="CL503" s="523"/>
      <c r="CM503" s="540"/>
      <c r="CN503" s="540"/>
      <c r="CO503" s="540"/>
      <c r="CP503" s="540"/>
      <c r="CQ503" s="540"/>
      <c r="CR503" s="540"/>
      <c r="CS503" s="540"/>
      <c r="CT503" s="545">
        <f>CL503/100*(CT500+CT502)</f>
        <v>0</v>
      </c>
      <c r="CU503" s="540"/>
      <c r="CV503" s="540"/>
      <c r="CW503" s="546">
        <f t="shared" si="4417"/>
        <v>0</v>
      </c>
      <c r="CX503" s="527"/>
      <c r="CY503" s="520"/>
      <c r="CZ503" s="543" t="str">
        <f>"Adjusment "&amp;" %"</f>
        <v>Adjusment  %</v>
      </c>
      <c r="DA503" s="544"/>
      <c r="DB503" s="544"/>
      <c r="DC503" s="523"/>
      <c r="DD503" s="540"/>
      <c r="DE503" s="540"/>
      <c r="DF503" s="540"/>
      <c r="DG503" s="540"/>
      <c r="DH503" s="540"/>
      <c r="DI503" s="540"/>
      <c r="DJ503" s="540"/>
      <c r="DK503" s="545">
        <f>DC503/100*(DK500+DK502)</f>
        <v>0</v>
      </c>
      <c r="DL503" s="540"/>
      <c r="DM503" s="540"/>
      <c r="DN503" s="546">
        <f t="shared" si="4418"/>
        <v>0</v>
      </c>
      <c r="DO503" s="527"/>
      <c r="DP503" s="520"/>
      <c r="DQ503" s="543" t="str">
        <f>"Adjusment "&amp;" %"</f>
        <v>Adjusment  %</v>
      </c>
      <c r="DR503" s="544"/>
      <c r="DS503" s="544"/>
      <c r="DT503" s="523"/>
      <c r="DU503" s="540"/>
      <c r="DV503" s="540"/>
      <c r="DW503" s="540"/>
      <c r="DX503" s="540"/>
      <c r="DY503" s="540"/>
      <c r="DZ503" s="540"/>
      <c r="EA503" s="540"/>
      <c r="EB503" s="545">
        <f>DT503/100*(EB500+EB502)</f>
        <v>0</v>
      </c>
      <c r="EC503" s="540"/>
      <c r="ED503" s="540"/>
      <c r="EE503" s="546">
        <f t="shared" si="4419"/>
        <v>0</v>
      </c>
      <c r="EF503" s="527"/>
      <c r="EG503" s="520"/>
      <c r="EH503" s="543" t="str">
        <f>"Adjusment "&amp;" %"</f>
        <v>Adjusment  %</v>
      </c>
      <c r="EI503" s="544"/>
      <c r="EJ503" s="544"/>
      <c r="EK503" s="523"/>
      <c r="EL503" s="540"/>
      <c r="EM503" s="540"/>
      <c r="EN503" s="540"/>
      <c r="EO503" s="540"/>
      <c r="EP503" s="540"/>
      <c r="EQ503" s="540"/>
      <c r="ER503" s="540"/>
      <c r="ES503" s="545">
        <f>EK503/100*(ES500+ES502)</f>
        <v>0</v>
      </c>
      <c r="ET503" s="540"/>
      <c r="EU503" s="540"/>
      <c r="EV503" s="546">
        <f t="shared" si="4420"/>
        <v>0</v>
      </c>
      <c r="EW503" s="527"/>
      <c r="EX503" s="520"/>
      <c r="EY503" s="543" t="str">
        <f>"Adjusment "&amp;" %"</f>
        <v>Adjusment  %</v>
      </c>
      <c r="EZ503" s="544"/>
      <c r="FA503" s="544"/>
      <c r="FB503" s="523"/>
      <c r="FC503" s="540"/>
      <c r="FD503" s="540"/>
      <c r="FE503" s="540"/>
      <c r="FF503" s="540"/>
      <c r="FG503" s="540"/>
      <c r="FH503" s="540"/>
      <c r="FI503" s="540"/>
      <c r="FJ503" s="545">
        <f>FB503/100*(FJ500+FJ502)</f>
        <v>0</v>
      </c>
      <c r="FK503" s="540"/>
      <c r="FL503" s="540"/>
      <c r="FM503" s="546">
        <f t="shared" si="4421"/>
        <v>0</v>
      </c>
      <c r="FN503" s="527"/>
      <c r="FO503" s="520"/>
      <c r="FP503" s="543" t="str">
        <f>"Adjusment "&amp;" %"</f>
        <v>Adjusment  %</v>
      </c>
      <c r="FQ503" s="544"/>
      <c r="FR503" s="544"/>
      <c r="FS503" s="523"/>
      <c r="FT503" s="540"/>
      <c r="FU503" s="540"/>
      <c r="FV503" s="540"/>
      <c r="FW503" s="540"/>
      <c r="FX503" s="540"/>
      <c r="FY503" s="540"/>
      <c r="FZ503" s="540"/>
      <c r="GA503" s="545">
        <f>FS503/100*(GA500+GA502)</f>
        <v>0</v>
      </c>
      <c r="GB503" s="540"/>
      <c r="GC503" s="540"/>
      <c r="GD503" s="546">
        <f t="shared" si="4422"/>
        <v>0</v>
      </c>
      <c r="GE503" s="527"/>
      <c r="GF503" s="520"/>
      <c r="GG503" s="543" t="str">
        <f>"Adjusment "&amp;" %"</f>
        <v>Adjusment  %</v>
      </c>
      <c r="GH503" s="544"/>
      <c r="GI503" s="544"/>
      <c r="GJ503" s="523"/>
      <c r="GK503" s="540"/>
      <c r="GL503" s="540"/>
      <c r="GM503" s="540"/>
      <c r="GN503" s="540"/>
      <c r="GO503" s="540"/>
      <c r="GP503" s="540"/>
      <c r="GQ503" s="540"/>
      <c r="GR503" s="545">
        <f>GJ503/100*(GR500+GR502)</f>
        <v>0</v>
      </c>
      <c r="GS503" s="540"/>
      <c r="GT503" s="540"/>
      <c r="GU503" s="546">
        <f t="shared" si="4423"/>
        <v>0</v>
      </c>
      <c r="GV503" s="527"/>
      <c r="GW503" s="520"/>
      <c r="GX503" s="543" t="str">
        <f>"Adjusment "&amp;" %"</f>
        <v>Adjusment  %</v>
      </c>
      <c r="GY503" s="544"/>
      <c r="GZ503" s="544"/>
      <c r="HA503" s="523"/>
      <c r="HB503" s="540"/>
      <c r="HC503" s="540"/>
      <c r="HD503" s="540"/>
      <c r="HE503" s="540"/>
      <c r="HF503" s="540"/>
      <c r="HG503" s="540"/>
      <c r="HH503" s="540"/>
      <c r="HI503" s="545">
        <f>HA503/100*(HI500+HI502)</f>
        <v>0</v>
      </c>
      <c r="HJ503" s="540"/>
      <c r="HK503" s="540"/>
      <c r="HL503" s="546">
        <f t="shared" si="4424"/>
        <v>0</v>
      </c>
      <c r="HM503" s="527"/>
      <c r="HN503" s="520"/>
      <c r="HO503" s="543" t="str">
        <f>"Adjusment "&amp;" %"</f>
        <v>Adjusment  %</v>
      </c>
      <c r="HP503" s="544"/>
      <c r="HQ503" s="544"/>
      <c r="HR503" s="523"/>
      <c r="HS503" s="540"/>
      <c r="HT503" s="540"/>
      <c r="HU503" s="540"/>
      <c r="HV503" s="540"/>
      <c r="HW503" s="540"/>
      <c r="HX503" s="540"/>
      <c r="HY503" s="540"/>
      <c r="HZ503" s="545">
        <f>HR503/100*(HZ500+HZ502)</f>
        <v>0</v>
      </c>
      <c r="IA503" s="540"/>
      <c r="IB503" s="540"/>
      <c r="IC503" s="546">
        <f t="shared" si="4425"/>
        <v>0</v>
      </c>
      <c r="ID503" s="527"/>
      <c r="IE503" s="520"/>
      <c r="IF503" s="543" t="str">
        <f>"Adjusment "&amp;" %"</f>
        <v>Adjusment  %</v>
      </c>
      <c r="IG503" s="544"/>
      <c r="IH503" s="544"/>
      <c r="II503" s="523"/>
      <c r="IJ503" s="540"/>
      <c r="IK503" s="540"/>
      <c r="IL503" s="540"/>
      <c r="IM503" s="540"/>
      <c r="IN503" s="540"/>
      <c r="IO503" s="540"/>
      <c r="IP503" s="540"/>
      <c r="IQ503" s="545">
        <f>II503/100*(IQ500+IQ502)</f>
        <v>0</v>
      </c>
      <c r="IR503" s="540"/>
      <c r="IS503" s="540"/>
      <c r="IT503" s="546">
        <f t="shared" si="4426"/>
        <v>0</v>
      </c>
      <c r="IU503" s="527"/>
      <c r="IV503" s="520"/>
      <c r="IW503" s="543" t="str">
        <f>"Adjusment "&amp;" %"</f>
        <v>Adjusment  %</v>
      </c>
      <c r="IX503" s="544"/>
      <c r="IY503" s="544"/>
      <c r="IZ503" s="523"/>
      <c r="JA503" s="540"/>
      <c r="JB503" s="540"/>
      <c r="JC503" s="540"/>
      <c r="JD503" s="540"/>
      <c r="JE503" s="540"/>
      <c r="JF503" s="540"/>
      <c r="JG503" s="540"/>
      <c r="JH503" s="545">
        <f>IZ503/100*(JH500+JH502)</f>
        <v>0</v>
      </c>
      <c r="JI503" s="540"/>
      <c r="JJ503" s="540"/>
      <c r="JK503" s="546">
        <f t="shared" si="4427"/>
        <v>0</v>
      </c>
      <c r="JL503" s="527"/>
      <c r="JM503" s="520"/>
      <c r="JN503" s="543" t="str">
        <f>"Adjusment "&amp;" %"</f>
        <v>Adjusment  %</v>
      </c>
      <c r="JO503" s="544"/>
      <c r="JP503" s="544"/>
      <c r="JQ503" s="523"/>
      <c r="JR503" s="540"/>
      <c r="JS503" s="540"/>
      <c r="JT503" s="540"/>
      <c r="JU503" s="540"/>
      <c r="JV503" s="540"/>
      <c r="JW503" s="540"/>
      <c r="JX503" s="540"/>
      <c r="JY503" s="545">
        <f>JQ503/100*(JY500+JY502)</f>
        <v>0</v>
      </c>
      <c r="JZ503" s="540"/>
      <c r="KA503" s="540"/>
      <c r="KB503" s="546">
        <f t="shared" si="4428"/>
        <v>0</v>
      </c>
      <c r="KC503" s="527"/>
      <c r="KD503" s="520"/>
      <c r="KE503" s="543" t="str">
        <f>"Adjusment "&amp;" %"</f>
        <v>Adjusment  %</v>
      </c>
      <c r="KF503" s="544"/>
      <c r="KG503" s="544"/>
      <c r="KH503" s="523"/>
      <c r="KI503" s="540"/>
      <c r="KJ503" s="540"/>
      <c r="KK503" s="540"/>
      <c r="KL503" s="540"/>
      <c r="KM503" s="540"/>
      <c r="KN503" s="540"/>
      <c r="KO503" s="540"/>
      <c r="KP503" s="545">
        <f>KH503/100*(KP500+KP502)</f>
        <v>0</v>
      </c>
      <c r="KQ503" s="540"/>
      <c r="KR503" s="540"/>
      <c r="KS503" s="546">
        <f t="shared" si="4429"/>
        <v>0</v>
      </c>
      <c r="KT503" s="527"/>
      <c r="KU503" s="528"/>
    </row>
    <row r="504" ht="15.75" customHeight="1">
      <c r="A504" s="520"/>
      <c r="B504" s="521"/>
      <c r="C504" s="522"/>
      <c r="D504" s="522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6"/>
      <c r="Q504" s="527"/>
      <c r="R504" s="520"/>
      <c r="S504" s="521"/>
      <c r="T504" s="522"/>
      <c r="U504" s="522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6"/>
      <c r="AH504" s="527"/>
      <c r="AI504" s="520"/>
      <c r="AJ504" s="521"/>
      <c r="AK504" s="522"/>
      <c r="AL504" s="522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6"/>
      <c r="AY504" s="527"/>
      <c r="AZ504" s="520"/>
      <c r="BA504" s="521"/>
      <c r="BB504" s="522"/>
      <c r="BC504" s="522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6"/>
      <c r="BP504" s="527"/>
      <c r="BQ504" s="520"/>
      <c r="BR504" s="521"/>
      <c r="BS504" s="522"/>
      <c r="BT504" s="522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6"/>
      <c r="CG504" s="527"/>
      <c r="CH504" s="520"/>
      <c r="CI504" s="521"/>
      <c r="CJ504" s="522"/>
      <c r="CK504" s="522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6"/>
      <c r="CX504" s="527"/>
      <c r="CY504" s="520"/>
      <c r="CZ504" s="521"/>
      <c r="DA504" s="522"/>
      <c r="DB504" s="522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6"/>
      <c r="DO504" s="527"/>
      <c r="DP504" s="520"/>
      <c r="DQ504" s="521"/>
      <c r="DR504" s="522"/>
      <c r="DS504" s="522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6"/>
      <c r="EF504" s="527"/>
      <c r="EG504" s="520"/>
      <c r="EH504" s="521"/>
      <c r="EI504" s="522"/>
      <c r="EJ504" s="522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6"/>
      <c r="EW504" s="527"/>
      <c r="EX504" s="520"/>
      <c r="EY504" s="521"/>
      <c r="EZ504" s="522"/>
      <c r="FA504" s="522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6"/>
      <c r="FN504" s="527"/>
      <c r="FO504" s="520"/>
      <c r="FP504" s="521"/>
      <c r="FQ504" s="522"/>
      <c r="FR504" s="522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6"/>
      <c r="GE504" s="527"/>
      <c r="GF504" s="520"/>
      <c r="GG504" s="521"/>
      <c r="GH504" s="522"/>
      <c r="GI504" s="522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6"/>
      <c r="GV504" s="527"/>
      <c r="GW504" s="520"/>
      <c r="GX504" s="521"/>
      <c r="GY504" s="522"/>
      <c r="GZ504" s="522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  <c r="HL504" s="526"/>
      <c r="HM504" s="527"/>
      <c r="HN504" s="520"/>
      <c r="HO504" s="521"/>
      <c r="HP504" s="522"/>
      <c r="HQ504" s="522"/>
      <c r="HR504" s="523"/>
      <c r="HS504" s="523"/>
      <c r="HT504" s="523"/>
      <c r="HU504" s="523"/>
      <c r="HV504" s="523"/>
      <c r="HW504" s="523"/>
      <c r="HX504" s="523"/>
      <c r="HY504" s="523"/>
      <c r="HZ504" s="523"/>
      <c r="IA504" s="523"/>
      <c r="IB504" s="523"/>
      <c r="IC504" s="526"/>
      <c r="ID504" s="527"/>
      <c r="IE504" s="520"/>
      <c r="IF504" s="521"/>
      <c r="IG504" s="522"/>
      <c r="IH504" s="522"/>
      <c r="II504" s="523"/>
      <c r="IJ504" s="523"/>
      <c r="IK504" s="523"/>
      <c r="IL504" s="523"/>
      <c r="IM504" s="523"/>
      <c r="IN504" s="523"/>
      <c r="IO504" s="523"/>
      <c r="IP504" s="523"/>
      <c r="IQ504" s="523"/>
      <c r="IR504" s="523"/>
      <c r="IS504" s="523"/>
      <c r="IT504" s="526"/>
      <c r="IU504" s="527"/>
      <c r="IV504" s="520"/>
      <c r="IW504" s="521"/>
      <c r="IX504" s="522"/>
      <c r="IY504" s="522"/>
      <c r="IZ504" s="523"/>
      <c r="JA504" s="523"/>
      <c r="JB504" s="523"/>
      <c r="JC504" s="523"/>
      <c r="JD504" s="523"/>
      <c r="JE504" s="523"/>
      <c r="JF504" s="523"/>
      <c r="JG504" s="523"/>
      <c r="JH504" s="523"/>
      <c r="JI504" s="523"/>
      <c r="JJ504" s="523"/>
      <c r="JK504" s="526"/>
      <c r="JL504" s="527"/>
      <c r="JM504" s="520"/>
      <c r="JN504" s="521"/>
      <c r="JO504" s="522"/>
      <c r="JP504" s="522"/>
      <c r="JQ504" s="523"/>
      <c r="JR504" s="523"/>
      <c r="JS504" s="523"/>
      <c r="JT504" s="523"/>
      <c r="JU504" s="523"/>
      <c r="JV504" s="523"/>
      <c r="JW504" s="523"/>
      <c r="JX504" s="523"/>
      <c r="JY504" s="523"/>
      <c r="JZ504" s="523"/>
      <c r="KA504" s="523"/>
      <c r="KB504" s="526"/>
      <c r="KC504" s="527"/>
      <c r="KD504" s="520"/>
      <c r="KE504" s="521"/>
      <c r="KF504" s="522"/>
      <c r="KG504" s="522"/>
      <c r="KH504" s="523"/>
      <c r="KI504" s="523"/>
      <c r="KJ504" s="523"/>
      <c r="KK504" s="523"/>
      <c r="KL504" s="523"/>
      <c r="KM504" s="523"/>
      <c r="KN504" s="523"/>
      <c r="KO504" s="523"/>
      <c r="KP504" s="523"/>
      <c r="KQ504" s="523"/>
      <c r="KR504" s="523"/>
      <c r="KS504" s="526"/>
      <c r="KT504" s="527"/>
      <c r="KU504" s="528"/>
    </row>
    <row r="505" ht="24.0" customHeight="1">
      <c r="A505" s="547" t="s">
        <v>29</v>
      </c>
      <c r="B505" s="268"/>
      <c r="C505" s="548"/>
      <c r="D505" s="548"/>
      <c r="E505" s="549"/>
      <c r="F505" s="549"/>
      <c r="G505" s="550">
        <f>SUM(G500:G504)</f>
        <v>42761.8283</v>
      </c>
      <c r="H505" s="549"/>
      <c r="I505" s="550">
        <f>SUM(I500:I504)</f>
        <v>0</v>
      </c>
      <c r="J505" s="549"/>
      <c r="K505" s="549"/>
      <c r="L505" s="550">
        <f t="shared" ref="L505:M505" si="4430">SUM(L500:L504)</f>
        <v>0</v>
      </c>
      <c r="M505" s="550">
        <f t="shared" si="4430"/>
        <v>42761.8283</v>
      </c>
      <c r="N505" s="549"/>
      <c r="O505" s="550">
        <f t="shared" ref="O505:P505" si="4431">SUM(O500:O504)</f>
        <v>9636.877853</v>
      </c>
      <c r="P505" s="550">
        <f t="shared" si="4431"/>
        <v>33124.95045</v>
      </c>
      <c r="Q505" s="518"/>
      <c r="R505" s="547" t="s">
        <v>29</v>
      </c>
      <c r="S505" s="268"/>
      <c r="T505" s="548"/>
      <c r="U505" s="548"/>
      <c r="V505" s="549"/>
      <c r="W505" s="549"/>
      <c r="X505" s="550">
        <f>SUM(X500:X504)</f>
        <v>40535.52776</v>
      </c>
      <c r="Y505" s="549"/>
      <c r="Z505" s="550">
        <f>SUM(Z500:Z504)</f>
        <v>0</v>
      </c>
      <c r="AA505" s="549"/>
      <c r="AB505" s="549"/>
      <c r="AC505" s="550">
        <f t="shared" ref="AC505:AD505" si="4432">SUM(AC500:AC504)</f>
        <v>0</v>
      </c>
      <c r="AD505" s="550">
        <f t="shared" si="4432"/>
        <v>40535.52776</v>
      </c>
      <c r="AE505" s="549"/>
      <c r="AF505" s="550">
        <f t="shared" ref="AF505:AG505" si="4433">SUM(AF500:AF504)</f>
        <v>9192.860354</v>
      </c>
      <c r="AG505" s="550">
        <f t="shared" si="4433"/>
        <v>31342.6674</v>
      </c>
      <c r="AH505" s="518"/>
      <c r="AI505" s="547" t="s">
        <v>29</v>
      </c>
      <c r="AJ505" s="268"/>
      <c r="AK505" s="548"/>
      <c r="AL505" s="548"/>
      <c r="AM505" s="549"/>
      <c r="AN505" s="549"/>
      <c r="AO505" s="550">
        <f>SUM(AO500:AO504)</f>
        <v>33584.29126</v>
      </c>
      <c r="AP505" s="549"/>
      <c r="AQ505" s="550">
        <f>SUM(AQ500:AQ504)</f>
        <v>0</v>
      </c>
      <c r="AR505" s="549"/>
      <c r="AS505" s="549"/>
      <c r="AT505" s="550">
        <f t="shared" ref="AT505:AU505" si="4434">SUM(AT500:AT504)</f>
        <v>0</v>
      </c>
      <c r="AU505" s="550">
        <f t="shared" si="4434"/>
        <v>33584.29126</v>
      </c>
      <c r="AV505" s="549"/>
      <c r="AW505" s="550">
        <f t="shared" ref="AW505:AX505" si="4435">SUM(AW500:AW504)</f>
        <v>7571.69243</v>
      </c>
      <c r="AX505" s="550">
        <f t="shared" si="4435"/>
        <v>26012.59883</v>
      </c>
      <c r="AY505" s="518"/>
      <c r="AZ505" s="547" t="s">
        <v>29</v>
      </c>
      <c r="BA505" s="268"/>
      <c r="BB505" s="548"/>
      <c r="BC505" s="548"/>
      <c r="BD505" s="549"/>
      <c r="BE505" s="549"/>
      <c r="BF505" s="550">
        <f>SUM(BF500:BF504)</f>
        <v>43406.5154</v>
      </c>
      <c r="BG505" s="549"/>
      <c r="BH505" s="550">
        <f>SUM(BH500:BH504)</f>
        <v>0</v>
      </c>
      <c r="BI505" s="549"/>
      <c r="BJ505" s="549"/>
      <c r="BK505" s="550">
        <f t="shared" ref="BK505:BL505" si="4436">SUM(BK500:BK504)</f>
        <v>0</v>
      </c>
      <c r="BL505" s="550">
        <f t="shared" si="4436"/>
        <v>43406.5154</v>
      </c>
      <c r="BM505" s="549"/>
      <c r="BN505" s="550">
        <f t="shared" ref="BN505:BO505" si="4437">SUM(BN500:BN504)</f>
        <v>9790.956053</v>
      </c>
      <c r="BO505" s="550">
        <f t="shared" si="4437"/>
        <v>33615.55935</v>
      </c>
      <c r="BP505" s="518"/>
      <c r="BQ505" s="547" t="s">
        <v>29</v>
      </c>
      <c r="BR505" s="268"/>
      <c r="BS505" s="548"/>
      <c r="BT505" s="548"/>
      <c r="BU505" s="549"/>
      <c r="BV505" s="549"/>
      <c r="BW505" s="550">
        <f>SUM(BW500:BW504)</f>
        <v>30051.04003</v>
      </c>
      <c r="BX505" s="549"/>
      <c r="BY505" s="550">
        <f>SUM(BY500:BY504)</f>
        <v>0</v>
      </c>
      <c r="BZ505" s="549"/>
      <c r="CA505" s="549"/>
      <c r="CB505" s="550">
        <f t="shared" ref="CB505:CC505" si="4438">SUM(CB500:CB504)</f>
        <v>0</v>
      </c>
      <c r="CC505" s="550">
        <f t="shared" si="4438"/>
        <v>30051.04003</v>
      </c>
      <c r="CD505" s="549"/>
      <c r="CE505" s="550">
        <f t="shared" ref="CE505:CF505" si="4439">SUM(CE500:CE504)</f>
        <v>6776.617789</v>
      </c>
      <c r="CF505" s="550">
        <f t="shared" si="4439"/>
        <v>23274.42224</v>
      </c>
      <c r="CG505" s="518"/>
      <c r="CH505" s="547" t="s">
        <v>29</v>
      </c>
      <c r="CI505" s="268"/>
      <c r="CJ505" s="548"/>
      <c r="CK505" s="548"/>
      <c r="CL505" s="549"/>
      <c r="CM505" s="549"/>
      <c r="CN505" s="550">
        <f>SUM(CN500:CN504)</f>
        <v>12068.29993</v>
      </c>
      <c r="CO505" s="549"/>
      <c r="CP505" s="550">
        <f>SUM(CP500:CP504)</f>
        <v>0</v>
      </c>
      <c r="CQ505" s="549"/>
      <c r="CR505" s="549"/>
      <c r="CS505" s="550">
        <f t="shared" ref="CS505:CT505" si="4440">SUM(CS500:CS504)</f>
        <v>0</v>
      </c>
      <c r="CT505" s="550">
        <f t="shared" si="4440"/>
        <v>12068.29993</v>
      </c>
      <c r="CU505" s="549"/>
      <c r="CV505" s="550">
        <f t="shared" ref="CV505:CW505" si="4441">SUM(CV500:CV504)</f>
        <v>2808.045669</v>
      </c>
      <c r="CW505" s="550">
        <f t="shared" si="4441"/>
        <v>9260.254259</v>
      </c>
      <c r="CX505" s="518"/>
      <c r="CY505" s="547" t="s">
        <v>29</v>
      </c>
      <c r="CZ505" s="268"/>
      <c r="DA505" s="548"/>
      <c r="DB505" s="548"/>
      <c r="DC505" s="549"/>
      <c r="DD505" s="549"/>
      <c r="DE505" s="550">
        <f>SUM(DE500:DE504)</f>
        <v>41147.78751</v>
      </c>
      <c r="DF505" s="549"/>
      <c r="DG505" s="550">
        <f>SUM(DG500:DG504)</f>
        <v>0</v>
      </c>
      <c r="DH505" s="549"/>
      <c r="DI505" s="549"/>
      <c r="DJ505" s="550">
        <f t="shared" ref="DJ505:DK505" si="4442">SUM(DJ500:DJ504)</f>
        <v>0</v>
      </c>
      <c r="DK505" s="550">
        <f t="shared" si="4442"/>
        <v>41147.78751</v>
      </c>
      <c r="DL505" s="549"/>
      <c r="DM505" s="550">
        <f t="shared" ref="DM505:DN505" si="4443">SUM(DM500:DM504)</f>
        <v>9375.737269</v>
      </c>
      <c r="DN505" s="550">
        <f t="shared" si="4443"/>
        <v>31772.05024</v>
      </c>
      <c r="DO505" s="518"/>
      <c r="DP505" s="547" t="s">
        <v>29</v>
      </c>
      <c r="DQ505" s="268"/>
      <c r="DR505" s="548"/>
      <c r="DS505" s="548"/>
      <c r="DT505" s="549"/>
      <c r="DU505" s="549"/>
      <c r="DV505" s="550">
        <f>SUM(DV500:DV504)</f>
        <v>18433.9273</v>
      </c>
      <c r="DW505" s="549"/>
      <c r="DX505" s="550">
        <f>SUM(DX500:DX504)</f>
        <v>0</v>
      </c>
      <c r="DY505" s="549"/>
      <c r="DZ505" s="549"/>
      <c r="EA505" s="550">
        <f t="shared" ref="EA505:EB505" si="4444">SUM(EA500:EA504)</f>
        <v>0</v>
      </c>
      <c r="EB505" s="550">
        <f t="shared" si="4444"/>
        <v>18433.9273</v>
      </c>
      <c r="EC505" s="549"/>
      <c r="ED505" s="550">
        <f t="shared" ref="ED505:EE505" si="4445">SUM(ED500:ED504)</f>
        <v>4191.304755</v>
      </c>
      <c r="EE505" s="550">
        <f t="shared" si="4445"/>
        <v>14242.62255</v>
      </c>
      <c r="EF505" s="518"/>
      <c r="EG505" s="547" t="s">
        <v>29</v>
      </c>
      <c r="EH505" s="268"/>
      <c r="EI505" s="548"/>
      <c r="EJ505" s="548"/>
      <c r="EK505" s="549"/>
      <c r="EL505" s="549"/>
      <c r="EM505" s="550">
        <f>SUM(EM500:EM504)</f>
        <v>20729.24809</v>
      </c>
      <c r="EN505" s="549"/>
      <c r="EO505" s="550">
        <f>SUM(EO500:EO504)</f>
        <v>0</v>
      </c>
      <c r="EP505" s="549"/>
      <c r="EQ505" s="549"/>
      <c r="ER505" s="550">
        <f t="shared" ref="ER505:ES505" si="4446">SUM(ER500:ER504)</f>
        <v>0</v>
      </c>
      <c r="ES505" s="550">
        <f t="shared" si="4446"/>
        <v>20729.24809</v>
      </c>
      <c r="ET505" s="549"/>
      <c r="EU505" s="550">
        <f t="shared" ref="EU505:EV505" si="4447">SUM(EU500:EU504)</f>
        <v>4702.065312</v>
      </c>
      <c r="EV505" s="550">
        <f t="shared" si="4447"/>
        <v>16027.18278</v>
      </c>
      <c r="EW505" s="518"/>
      <c r="EX505" s="547" t="s">
        <v>29</v>
      </c>
      <c r="EY505" s="268"/>
      <c r="EZ505" s="548"/>
      <c r="FA505" s="548"/>
      <c r="FB505" s="549"/>
      <c r="FC505" s="549"/>
      <c r="FD505" s="550">
        <f>SUM(FD500:FD504)</f>
        <v>23750.32871</v>
      </c>
      <c r="FE505" s="549"/>
      <c r="FF505" s="550">
        <f>SUM(FF500:FF504)</f>
        <v>0</v>
      </c>
      <c r="FG505" s="549"/>
      <c r="FH505" s="549"/>
      <c r="FI505" s="550">
        <f t="shared" ref="FI505:FJ505" si="4448">SUM(FI500:FI504)</f>
        <v>0</v>
      </c>
      <c r="FJ505" s="550">
        <f t="shared" si="4448"/>
        <v>23750.32871</v>
      </c>
      <c r="FK505" s="549"/>
      <c r="FL505" s="550">
        <f t="shared" ref="FL505:FM505" si="4449">SUM(FL500:FL504)</f>
        <v>5390.655174</v>
      </c>
      <c r="FM505" s="550">
        <f t="shared" si="4449"/>
        <v>18359.67353</v>
      </c>
      <c r="FN505" s="518"/>
      <c r="FO505" s="547" t="s">
        <v>29</v>
      </c>
      <c r="FP505" s="268"/>
      <c r="FQ505" s="548"/>
      <c r="FR505" s="548"/>
      <c r="FS505" s="549"/>
      <c r="FT505" s="549"/>
      <c r="FU505" s="550">
        <f>SUM(FU500:FU504)</f>
        <v>32227.21014</v>
      </c>
      <c r="FV505" s="549"/>
      <c r="FW505" s="550">
        <f>SUM(FW500:FW504)</f>
        <v>0</v>
      </c>
      <c r="FX505" s="549"/>
      <c r="FY505" s="549"/>
      <c r="FZ505" s="550">
        <f t="shared" ref="FZ505:GA505" si="4450">SUM(FZ500:FZ504)</f>
        <v>0</v>
      </c>
      <c r="GA505" s="550">
        <f t="shared" si="4450"/>
        <v>32227.21014</v>
      </c>
      <c r="GB505" s="549"/>
      <c r="GC505" s="550">
        <f t="shared" ref="GC505:GD505" si="4451">SUM(GC500:GC504)</f>
        <v>7296.003656</v>
      </c>
      <c r="GD505" s="550">
        <f t="shared" si="4451"/>
        <v>24931.20649</v>
      </c>
      <c r="GE505" s="518"/>
      <c r="GF505" s="547" t="s">
        <v>29</v>
      </c>
      <c r="GG505" s="268"/>
      <c r="GH505" s="548"/>
      <c r="GI505" s="548"/>
      <c r="GJ505" s="549"/>
      <c r="GK505" s="549"/>
      <c r="GL505" s="550">
        <f>SUM(GL500:GL504)</f>
        <v>23494.01767</v>
      </c>
      <c r="GM505" s="549"/>
      <c r="GN505" s="550">
        <f>SUM(GN500:GN504)</f>
        <v>0</v>
      </c>
      <c r="GO505" s="549"/>
      <c r="GP505" s="549"/>
      <c r="GQ505" s="550">
        <f t="shared" ref="GQ505:GR505" si="4452">SUM(GQ500:GQ504)</f>
        <v>0</v>
      </c>
      <c r="GR505" s="550">
        <f t="shared" si="4452"/>
        <v>23494.01767</v>
      </c>
      <c r="GS505" s="549"/>
      <c r="GT505" s="550">
        <f t="shared" ref="GT505:GU505" si="4453">SUM(GT500:GT504)</f>
        <v>5319.252261</v>
      </c>
      <c r="GU505" s="550">
        <f t="shared" si="4453"/>
        <v>18174.76541</v>
      </c>
      <c r="GV505" s="518"/>
      <c r="GW505" s="547" t="s">
        <v>29</v>
      </c>
      <c r="GX505" s="268"/>
      <c r="GY505" s="548"/>
      <c r="GZ505" s="548"/>
      <c r="HA505" s="549"/>
      <c r="HB505" s="549"/>
      <c r="HC505" s="550">
        <f>SUM(HC500:HC504)</f>
        <v>26127.05354</v>
      </c>
      <c r="HD505" s="549"/>
      <c r="HE505" s="550">
        <f>SUM(HE500:HE504)</f>
        <v>0</v>
      </c>
      <c r="HF505" s="549"/>
      <c r="HG505" s="549"/>
      <c r="HH505" s="550">
        <f t="shared" ref="HH505:HI505" si="4454">SUM(HH500:HH504)</f>
        <v>0</v>
      </c>
      <c r="HI505" s="550">
        <f t="shared" si="4454"/>
        <v>26127.05354</v>
      </c>
      <c r="HJ505" s="549"/>
      <c r="HK505" s="550">
        <f t="shared" ref="HK505:HL505" si="4455">SUM(HK500:HK504)</f>
        <v>5917.944241</v>
      </c>
      <c r="HL505" s="550">
        <f t="shared" si="4455"/>
        <v>20209.1093</v>
      </c>
      <c r="HM505" s="518"/>
      <c r="HN505" s="547" t="s">
        <v>29</v>
      </c>
      <c r="HO505" s="268"/>
      <c r="HP505" s="548"/>
      <c r="HQ505" s="548"/>
      <c r="HR505" s="549"/>
      <c r="HS505" s="549"/>
      <c r="HT505" s="550">
        <f>SUM(HT500:HT504)</f>
        <v>23119.51731</v>
      </c>
      <c r="HU505" s="549"/>
      <c r="HV505" s="550">
        <f>SUM(HV500:HV504)</f>
        <v>0</v>
      </c>
      <c r="HW505" s="549"/>
      <c r="HX505" s="549"/>
      <c r="HY505" s="550">
        <f t="shared" ref="HY505:HZ505" si="4456">SUM(HY500:HY504)</f>
        <v>0</v>
      </c>
      <c r="HZ505" s="550">
        <f t="shared" si="4456"/>
        <v>23119.51731</v>
      </c>
      <c r="IA505" s="549"/>
      <c r="IB505" s="550">
        <f t="shared" ref="IB505:IC505" si="4457">SUM(IB500:IB504)</f>
        <v>5252.102574</v>
      </c>
      <c r="IC505" s="550">
        <f t="shared" si="4457"/>
        <v>17867.41474</v>
      </c>
      <c r="ID505" s="518"/>
      <c r="IE505" s="547" t="s">
        <v>29</v>
      </c>
      <c r="IF505" s="268"/>
      <c r="IG505" s="548"/>
      <c r="IH505" s="548"/>
      <c r="II505" s="549"/>
      <c r="IJ505" s="549"/>
      <c r="IK505" s="550">
        <f>SUM(IK500:IK504)</f>
        <v>28544.41267</v>
      </c>
      <c r="IL505" s="549"/>
      <c r="IM505" s="550">
        <f>SUM(IM500:IM504)</f>
        <v>0</v>
      </c>
      <c r="IN505" s="549"/>
      <c r="IO505" s="549"/>
      <c r="IP505" s="550">
        <f t="shared" ref="IP505:IQ505" si="4458">SUM(IP500:IP504)</f>
        <v>0</v>
      </c>
      <c r="IQ505" s="550">
        <f t="shared" si="4458"/>
        <v>28544.41267</v>
      </c>
      <c r="IR505" s="549"/>
      <c r="IS505" s="550">
        <f t="shared" ref="IS505:IT505" si="4459">SUM(IS500:IS504)</f>
        <v>6483.564887</v>
      </c>
      <c r="IT505" s="550">
        <f t="shared" si="4459"/>
        <v>22060.84779</v>
      </c>
      <c r="IU505" s="518"/>
      <c r="IV505" s="547" t="s">
        <v>29</v>
      </c>
      <c r="IW505" s="268"/>
      <c r="IX505" s="548"/>
      <c r="IY505" s="548"/>
      <c r="IZ505" s="549"/>
      <c r="JA505" s="549"/>
      <c r="JB505" s="550">
        <f>SUM(JB500:JB504)</f>
        <v>28845.74931</v>
      </c>
      <c r="JC505" s="549"/>
      <c r="JD505" s="550">
        <f>SUM(JD500:JD504)</f>
        <v>0</v>
      </c>
      <c r="JE505" s="549"/>
      <c r="JF505" s="549"/>
      <c r="JG505" s="550">
        <f t="shared" ref="JG505:JH505" si="4460">SUM(JG500:JG504)</f>
        <v>0</v>
      </c>
      <c r="JH505" s="550">
        <f t="shared" si="4460"/>
        <v>28845.74931</v>
      </c>
      <c r="JI505" s="549"/>
      <c r="JJ505" s="550">
        <f t="shared" ref="JJ505:JK505" si="4461">SUM(JJ500:JJ504)</f>
        <v>6572.033146</v>
      </c>
      <c r="JK505" s="550">
        <f t="shared" si="4461"/>
        <v>22273.71616</v>
      </c>
      <c r="JL505" s="518"/>
      <c r="JM505" s="547" t="s">
        <v>29</v>
      </c>
      <c r="JN505" s="268"/>
      <c r="JO505" s="548"/>
      <c r="JP505" s="548"/>
      <c r="JQ505" s="549"/>
      <c r="JR505" s="549"/>
      <c r="JS505" s="550">
        <f>SUM(JS500:JS504)</f>
        <v>0</v>
      </c>
      <c r="JT505" s="549"/>
      <c r="JU505" s="550">
        <f>SUM(JU500:JU504)</f>
        <v>0</v>
      </c>
      <c r="JV505" s="549"/>
      <c r="JW505" s="549"/>
      <c r="JX505" s="550">
        <f t="shared" ref="JX505:JY505" si="4462">SUM(JX500:JX504)</f>
        <v>0</v>
      </c>
      <c r="JY505" s="550">
        <f t="shared" si="4462"/>
        <v>0</v>
      </c>
      <c r="JZ505" s="549"/>
      <c r="KA505" s="550">
        <f t="shared" ref="KA505:KB505" si="4463">SUM(KA500:KA504)</f>
        <v>0</v>
      </c>
      <c r="KB505" s="550">
        <f t="shared" si="4463"/>
        <v>0</v>
      </c>
      <c r="KC505" s="518"/>
      <c r="KD505" s="547" t="s">
        <v>29</v>
      </c>
      <c r="KE505" s="268"/>
      <c r="KF505" s="548"/>
      <c r="KG505" s="548"/>
      <c r="KH505" s="549"/>
      <c r="KI505" s="549"/>
      <c r="KJ505" s="550">
        <f>SUM(KJ500:KJ504)</f>
        <v>0</v>
      </c>
      <c r="KK505" s="549"/>
      <c r="KL505" s="550">
        <f>SUM(KL500:KL504)</f>
        <v>0</v>
      </c>
      <c r="KM505" s="549"/>
      <c r="KN505" s="549"/>
      <c r="KO505" s="550">
        <f t="shared" ref="KO505:KP505" si="4464">SUM(KO500:KO504)</f>
        <v>0</v>
      </c>
      <c r="KP505" s="550">
        <f t="shared" si="4464"/>
        <v>0</v>
      </c>
      <c r="KQ505" s="549"/>
      <c r="KR505" s="550">
        <f t="shared" ref="KR505:KS505" si="4465">SUM(KR500:KR504)</f>
        <v>0</v>
      </c>
      <c r="KS505" s="550">
        <f t="shared" si="4465"/>
        <v>0</v>
      </c>
      <c r="KT505" s="518"/>
      <c r="KU505" s="519"/>
    </row>
    <row r="506" ht="15.0" customHeight="1">
      <c r="A506" s="195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9"/>
      <c r="R506" s="195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9"/>
      <c r="AI506" s="195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9"/>
      <c r="AZ506" s="195"/>
      <c r="BA506" s="188"/>
      <c r="BB506" s="188"/>
      <c r="BC506" s="188"/>
      <c r="BD506" s="188"/>
      <c r="BE506" s="188"/>
      <c r="BF506" s="188"/>
      <c r="BG506" s="188"/>
      <c r="BH506" s="188"/>
      <c r="BI506" s="188"/>
      <c r="BJ506" s="188"/>
      <c r="BK506" s="188"/>
      <c r="BL506" s="188"/>
      <c r="BM506" s="188"/>
      <c r="BN506" s="188"/>
      <c r="BO506" s="188"/>
      <c r="BP506" s="189"/>
      <c r="BQ506" s="195"/>
      <c r="BR506" s="188"/>
      <c r="BS506" s="188"/>
      <c r="BT506" s="188"/>
      <c r="BU506" s="188"/>
      <c r="BV506" s="188"/>
      <c r="BW506" s="188"/>
      <c r="BX506" s="188"/>
      <c r="BY506" s="188"/>
      <c r="BZ506" s="188"/>
      <c r="CA506" s="188"/>
      <c r="CB506" s="188"/>
      <c r="CC506" s="188"/>
      <c r="CD506" s="188"/>
      <c r="CE506" s="188"/>
      <c r="CF506" s="188"/>
      <c r="CG506" s="189"/>
      <c r="CH506" s="195"/>
      <c r="CI506" s="188"/>
      <c r="CJ506" s="188"/>
      <c r="CK506" s="188"/>
      <c r="CL506" s="188"/>
      <c r="CM506" s="188"/>
      <c r="CN506" s="188"/>
      <c r="CO506" s="188"/>
      <c r="CP506" s="188"/>
      <c r="CQ506" s="188"/>
      <c r="CR506" s="188"/>
      <c r="CS506" s="188"/>
      <c r="CT506" s="188"/>
      <c r="CU506" s="188"/>
      <c r="CV506" s="188"/>
      <c r="CW506" s="188"/>
      <c r="CX506" s="189"/>
      <c r="CY506" s="195"/>
      <c r="CZ506" s="188"/>
      <c r="DA506" s="188"/>
      <c r="DB506" s="188"/>
      <c r="DC506" s="188"/>
      <c r="DD506" s="188"/>
      <c r="DE506" s="188"/>
      <c r="DF506" s="188"/>
      <c r="DG506" s="188"/>
      <c r="DH506" s="188"/>
      <c r="DI506" s="188"/>
      <c r="DJ506" s="188"/>
      <c r="DK506" s="188"/>
      <c r="DL506" s="188"/>
      <c r="DM506" s="188"/>
      <c r="DN506" s="188"/>
      <c r="DO506" s="189"/>
      <c r="DP506" s="195"/>
      <c r="DQ506" s="188"/>
      <c r="DR506" s="188"/>
      <c r="DS506" s="188"/>
      <c r="DT506" s="188"/>
      <c r="DU506" s="188"/>
      <c r="DV506" s="188"/>
      <c r="DW506" s="188"/>
      <c r="DX506" s="188"/>
      <c r="DY506" s="188"/>
      <c r="DZ506" s="188"/>
      <c r="EA506" s="188"/>
      <c r="EB506" s="188"/>
      <c r="EC506" s="188"/>
      <c r="ED506" s="188"/>
      <c r="EE506" s="188"/>
      <c r="EF506" s="189"/>
      <c r="EG506" s="195"/>
      <c r="EH506" s="188"/>
      <c r="EI506" s="188"/>
      <c r="EJ506" s="188"/>
      <c r="EK506" s="188"/>
      <c r="EL506" s="188"/>
      <c r="EM506" s="188"/>
      <c r="EN506" s="188"/>
      <c r="EO506" s="188"/>
      <c r="EP506" s="188"/>
      <c r="EQ506" s="188"/>
      <c r="ER506" s="188"/>
      <c r="ES506" s="188"/>
      <c r="ET506" s="188"/>
      <c r="EU506" s="188"/>
      <c r="EV506" s="188"/>
      <c r="EW506" s="189"/>
      <c r="EX506" s="195"/>
      <c r="EY506" s="188"/>
      <c r="EZ506" s="188"/>
      <c r="FA506" s="188"/>
      <c r="FB506" s="188"/>
      <c r="FC506" s="188"/>
      <c r="FD506" s="188"/>
      <c r="FE506" s="188"/>
      <c r="FF506" s="188"/>
      <c r="FG506" s="188"/>
      <c r="FH506" s="188"/>
      <c r="FI506" s="188"/>
      <c r="FJ506" s="188"/>
      <c r="FK506" s="188"/>
      <c r="FL506" s="188"/>
      <c r="FM506" s="188"/>
      <c r="FN506" s="189"/>
      <c r="FO506" s="195"/>
      <c r="FP506" s="188"/>
      <c r="FQ506" s="188"/>
      <c r="FR506" s="188"/>
      <c r="FS506" s="188"/>
      <c r="FT506" s="188"/>
      <c r="FU506" s="188"/>
      <c r="FV506" s="188"/>
      <c r="FW506" s="188"/>
      <c r="FX506" s="188"/>
      <c r="FY506" s="188"/>
      <c r="FZ506" s="188"/>
      <c r="GA506" s="188"/>
      <c r="GB506" s="188"/>
      <c r="GC506" s="188"/>
      <c r="GD506" s="188"/>
      <c r="GE506" s="189"/>
      <c r="GF506" s="195"/>
      <c r="GG506" s="188"/>
      <c r="GH506" s="188"/>
      <c r="GI506" s="188"/>
      <c r="GJ506" s="188"/>
      <c r="GK506" s="188"/>
      <c r="GL506" s="188"/>
      <c r="GM506" s="188"/>
      <c r="GN506" s="188"/>
      <c r="GO506" s="188"/>
      <c r="GP506" s="188"/>
      <c r="GQ506" s="188"/>
      <c r="GR506" s="188"/>
      <c r="GS506" s="188"/>
      <c r="GT506" s="188"/>
      <c r="GU506" s="188"/>
      <c r="GV506" s="189"/>
      <c r="GW506" s="195"/>
      <c r="GX506" s="188"/>
      <c r="GY506" s="188"/>
      <c r="GZ506" s="188"/>
      <c r="HA506" s="188"/>
      <c r="HB506" s="188"/>
      <c r="HC506" s="188"/>
      <c r="HD506" s="188"/>
      <c r="HE506" s="188"/>
      <c r="HF506" s="188"/>
      <c r="HG506" s="188"/>
      <c r="HH506" s="188"/>
      <c r="HI506" s="188"/>
      <c r="HJ506" s="188"/>
      <c r="HK506" s="188"/>
      <c r="HL506" s="188"/>
      <c r="HM506" s="189"/>
      <c r="HN506" s="195"/>
      <c r="HO506" s="188"/>
      <c r="HP506" s="188"/>
      <c r="HQ506" s="188"/>
      <c r="HR506" s="188"/>
      <c r="HS506" s="188"/>
      <c r="HT506" s="188"/>
      <c r="HU506" s="188"/>
      <c r="HV506" s="188"/>
      <c r="HW506" s="188"/>
      <c r="HX506" s="188"/>
      <c r="HY506" s="188"/>
      <c r="HZ506" s="188"/>
      <c r="IA506" s="188"/>
      <c r="IB506" s="188"/>
      <c r="IC506" s="188"/>
      <c r="ID506" s="189"/>
      <c r="IE506" s="195"/>
      <c r="IF506" s="188"/>
      <c r="IG506" s="188"/>
      <c r="IH506" s="188"/>
      <c r="II506" s="188"/>
      <c r="IJ506" s="188"/>
      <c r="IK506" s="188"/>
      <c r="IL506" s="188"/>
      <c r="IM506" s="188"/>
      <c r="IN506" s="188"/>
      <c r="IO506" s="188"/>
      <c r="IP506" s="188"/>
      <c r="IQ506" s="188"/>
      <c r="IR506" s="188"/>
      <c r="IS506" s="188"/>
      <c r="IT506" s="188"/>
      <c r="IU506" s="189"/>
      <c r="IV506" s="195"/>
      <c r="IW506" s="188"/>
      <c r="IX506" s="188"/>
      <c r="IY506" s="188"/>
      <c r="IZ506" s="188"/>
      <c r="JA506" s="188"/>
      <c r="JB506" s="188"/>
      <c r="JC506" s="188"/>
      <c r="JD506" s="188"/>
      <c r="JE506" s="188"/>
      <c r="JF506" s="188"/>
      <c r="JG506" s="188"/>
      <c r="JH506" s="188"/>
      <c r="JI506" s="188"/>
      <c r="JJ506" s="188"/>
      <c r="JK506" s="188"/>
      <c r="JL506" s="189"/>
      <c r="JM506" s="195"/>
      <c r="JN506" s="188"/>
      <c r="JO506" s="188"/>
      <c r="JP506" s="188"/>
      <c r="JQ506" s="188"/>
      <c r="JR506" s="188"/>
      <c r="JS506" s="188"/>
      <c r="JT506" s="188"/>
      <c r="JU506" s="188"/>
      <c r="JV506" s="188"/>
      <c r="JW506" s="188"/>
      <c r="JX506" s="188"/>
      <c r="JY506" s="188"/>
      <c r="JZ506" s="188"/>
      <c r="KA506" s="188"/>
      <c r="KB506" s="188"/>
      <c r="KC506" s="189"/>
      <c r="KD506" s="195"/>
      <c r="KE506" s="188"/>
      <c r="KF506" s="188"/>
      <c r="KG506" s="188"/>
      <c r="KH506" s="188"/>
      <c r="KI506" s="188"/>
      <c r="KJ506" s="188"/>
      <c r="KK506" s="188"/>
      <c r="KL506" s="188"/>
      <c r="KM506" s="188"/>
      <c r="KN506" s="188"/>
      <c r="KO506" s="188"/>
      <c r="KP506" s="188"/>
      <c r="KQ506" s="188"/>
      <c r="KR506" s="188"/>
      <c r="KS506" s="188"/>
      <c r="KT506" s="189"/>
      <c r="KU506" s="188"/>
    </row>
    <row r="507" ht="15.0" customHeight="1">
      <c r="A507" s="195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9"/>
      <c r="R507" s="195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9"/>
      <c r="AI507" s="195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9"/>
      <c r="AZ507" s="195"/>
      <c r="BA507" s="188"/>
      <c r="BB507" s="188"/>
      <c r="BC507" s="188"/>
      <c r="BD507" s="188"/>
      <c r="BE507" s="188"/>
      <c r="BF507" s="188"/>
      <c r="BG507" s="188"/>
      <c r="BH507" s="188"/>
      <c r="BI507" s="188"/>
      <c r="BJ507" s="188"/>
      <c r="BK507" s="188"/>
      <c r="BL507" s="188"/>
      <c r="BM507" s="188"/>
      <c r="BN507" s="188"/>
      <c r="BO507" s="188"/>
      <c r="BP507" s="189"/>
      <c r="BQ507" s="195"/>
      <c r="BR507" s="188"/>
      <c r="BS507" s="188"/>
      <c r="BT507" s="188"/>
      <c r="BU507" s="188"/>
      <c r="BV507" s="188"/>
      <c r="BW507" s="188"/>
      <c r="BX507" s="188"/>
      <c r="BY507" s="188"/>
      <c r="BZ507" s="188"/>
      <c r="CA507" s="188"/>
      <c r="CB507" s="188"/>
      <c r="CC507" s="188"/>
      <c r="CD507" s="188"/>
      <c r="CE507" s="188"/>
      <c r="CF507" s="188"/>
      <c r="CG507" s="189"/>
      <c r="CH507" s="195"/>
      <c r="CI507" s="188"/>
      <c r="CJ507" s="188"/>
      <c r="CK507" s="188"/>
      <c r="CL507" s="188"/>
      <c r="CM507" s="188"/>
      <c r="CN507" s="188"/>
      <c r="CO507" s="188"/>
      <c r="CP507" s="188"/>
      <c r="CQ507" s="188"/>
      <c r="CR507" s="188"/>
      <c r="CS507" s="188"/>
      <c r="CT507" s="188"/>
      <c r="CU507" s="188"/>
      <c r="CV507" s="188"/>
      <c r="CW507" s="188"/>
      <c r="CX507" s="189"/>
      <c r="CY507" s="195"/>
      <c r="CZ507" s="188"/>
      <c r="DA507" s="188"/>
      <c r="DB507" s="188"/>
      <c r="DC507" s="188"/>
      <c r="DD507" s="188"/>
      <c r="DE507" s="188"/>
      <c r="DF507" s="188"/>
      <c r="DG507" s="188"/>
      <c r="DH507" s="188"/>
      <c r="DI507" s="188"/>
      <c r="DJ507" s="188"/>
      <c r="DK507" s="188"/>
      <c r="DL507" s="188"/>
      <c r="DM507" s="188"/>
      <c r="DN507" s="188"/>
      <c r="DO507" s="189"/>
      <c r="DP507" s="195"/>
      <c r="DQ507" s="188"/>
      <c r="DR507" s="188"/>
      <c r="DS507" s="188"/>
      <c r="DT507" s="188"/>
      <c r="DU507" s="188"/>
      <c r="DV507" s="188"/>
      <c r="DW507" s="188"/>
      <c r="DX507" s="188"/>
      <c r="DY507" s="188"/>
      <c r="DZ507" s="188"/>
      <c r="EA507" s="188"/>
      <c r="EB507" s="188"/>
      <c r="EC507" s="188"/>
      <c r="ED507" s="188"/>
      <c r="EE507" s="188"/>
      <c r="EF507" s="189"/>
      <c r="EG507" s="195"/>
      <c r="EH507" s="188"/>
      <c r="EI507" s="188"/>
      <c r="EJ507" s="188"/>
      <c r="EK507" s="188"/>
      <c r="EL507" s="188"/>
      <c r="EM507" s="188"/>
      <c r="EN507" s="188"/>
      <c r="EO507" s="188"/>
      <c r="EP507" s="188"/>
      <c r="EQ507" s="188"/>
      <c r="ER507" s="188"/>
      <c r="ES507" s="188"/>
      <c r="ET507" s="188"/>
      <c r="EU507" s="188"/>
      <c r="EV507" s="188"/>
      <c r="EW507" s="189"/>
      <c r="EX507" s="195"/>
      <c r="EY507" s="188"/>
      <c r="EZ507" s="188"/>
      <c r="FA507" s="188"/>
      <c r="FB507" s="188"/>
      <c r="FC507" s="188"/>
      <c r="FD507" s="188"/>
      <c r="FE507" s="188"/>
      <c r="FF507" s="188"/>
      <c r="FG507" s="188"/>
      <c r="FH507" s="188"/>
      <c r="FI507" s="188"/>
      <c r="FJ507" s="188"/>
      <c r="FK507" s="188"/>
      <c r="FL507" s="188"/>
      <c r="FM507" s="188"/>
      <c r="FN507" s="189"/>
      <c r="FO507" s="195"/>
      <c r="FP507" s="188"/>
      <c r="FQ507" s="188"/>
      <c r="FR507" s="188"/>
      <c r="FS507" s="188"/>
      <c r="FT507" s="188"/>
      <c r="FU507" s="188"/>
      <c r="FV507" s="188"/>
      <c r="FW507" s="188"/>
      <c r="FX507" s="188"/>
      <c r="FY507" s="188"/>
      <c r="FZ507" s="188"/>
      <c r="GA507" s="188"/>
      <c r="GB507" s="188"/>
      <c r="GC507" s="188"/>
      <c r="GD507" s="188"/>
      <c r="GE507" s="189"/>
      <c r="GF507" s="195"/>
      <c r="GG507" s="188"/>
      <c r="GH507" s="188"/>
      <c r="GI507" s="188"/>
      <c r="GJ507" s="188"/>
      <c r="GK507" s="188"/>
      <c r="GL507" s="188"/>
      <c r="GM507" s="188"/>
      <c r="GN507" s="188"/>
      <c r="GO507" s="188"/>
      <c r="GP507" s="188"/>
      <c r="GQ507" s="188"/>
      <c r="GR507" s="188"/>
      <c r="GS507" s="188"/>
      <c r="GT507" s="188"/>
      <c r="GU507" s="188"/>
      <c r="GV507" s="189"/>
      <c r="GW507" s="195"/>
      <c r="GX507" s="188"/>
      <c r="GY507" s="188"/>
      <c r="GZ507" s="188"/>
      <c r="HA507" s="188"/>
      <c r="HB507" s="188"/>
      <c r="HC507" s="188"/>
      <c r="HD507" s="188"/>
      <c r="HE507" s="188"/>
      <c r="HF507" s="188"/>
      <c r="HG507" s="188"/>
      <c r="HH507" s="188"/>
      <c r="HI507" s="188"/>
      <c r="HJ507" s="188"/>
      <c r="HK507" s="188"/>
      <c r="HL507" s="188"/>
      <c r="HM507" s="189"/>
      <c r="HN507" s="195"/>
      <c r="HO507" s="188"/>
      <c r="HP507" s="188"/>
      <c r="HQ507" s="188"/>
      <c r="HR507" s="188"/>
      <c r="HS507" s="188"/>
      <c r="HT507" s="188"/>
      <c r="HU507" s="188"/>
      <c r="HV507" s="188"/>
      <c r="HW507" s="188"/>
      <c r="HX507" s="188"/>
      <c r="HY507" s="188"/>
      <c r="HZ507" s="188"/>
      <c r="IA507" s="188"/>
      <c r="IB507" s="188"/>
      <c r="IC507" s="188"/>
      <c r="ID507" s="189"/>
      <c r="IE507" s="195"/>
      <c r="IF507" s="188"/>
      <c r="IG507" s="188"/>
      <c r="IH507" s="188"/>
      <c r="II507" s="188"/>
      <c r="IJ507" s="188"/>
      <c r="IK507" s="188"/>
      <c r="IL507" s="188"/>
      <c r="IM507" s="188"/>
      <c r="IN507" s="188"/>
      <c r="IO507" s="188"/>
      <c r="IP507" s="188"/>
      <c r="IQ507" s="188"/>
      <c r="IR507" s="188"/>
      <c r="IS507" s="188"/>
      <c r="IT507" s="188"/>
      <c r="IU507" s="189"/>
      <c r="IV507" s="195"/>
      <c r="IW507" s="188"/>
      <c r="IX507" s="188"/>
      <c r="IY507" s="188"/>
      <c r="IZ507" s="188"/>
      <c r="JA507" s="188"/>
      <c r="JB507" s="188"/>
      <c r="JC507" s="188"/>
      <c r="JD507" s="188"/>
      <c r="JE507" s="188"/>
      <c r="JF507" s="188"/>
      <c r="JG507" s="188"/>
      <c r="JH507" s="188"/>
      <c r="JI507" s="188"/>
      <c r="JJ507" s="188"/>
      <c r="JK507" s="188"/>
      <c r="JL507" s="189"/>
      <c r="JM507" s="195"/>
      <c r="JN507" s="188"/>
      <c r="JO507" s="188"/>
      <c r="JP507" s="188"/>
      <c r="JQ507" s="188"/>
      <c r="JR507" s="188"/>
      <c r="JS507" s="188"/>
      <c r="JT507" s="188"/>
      <c r="JU507" s="188"/>
      <c r="JV507" s="188"/>
      <c r="JW507" s="188"/>
      <c r="JX507" s="188"/>
      <c r="JY507" s="188"/>
      <c r="JZ507" s="188"/>
      <c r="KA507" s="188"/>
      <c r="KB507" s="188"/>
      <c r="KC507" s="189"/>
      <c r="KD507" s="195"/>
      <c r="KE507" s="188"/>
      <c r="KF507" s="188"/>
      <c r="KG507" s="188"/>
      <c r="KH507" s="188"/>
      <c r="KI507" s="188"/>
      <c r="KJ507" s="188"/>
      <c r="KK507" s="188"/>
      <c r="KL507" s="188"/>
      <c r="KM507" s="188"/>
      <c r="KN507" s="188"/>
      <c r="KO507" s="188"/>
      <c r="KP507" s="188"/>
      <c r="KQ507" s="188"/>
      <c r="KR507" s="188"/>
      <c r="KS507" s="188"/>
      <c r="KT507" s="189"/>
      <c r="KU507" s="188"/>
    </row>
    <row r="508" ht="15.0" customHeight="1">
      <c r="A508" s="195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9"/>
      <c r="R508" s="195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9"/>
      <c r="AI508" s="195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9"/>
      <c r="AZ508" s="195"/>
      <c r="BA508" s="188"/>
      <c r="BB508" s="188"/>
      <c r="BC508" s="188"/>
      <c r="BD508" s="188"/>
      <c r="BE508" s="188"/>
      <c r="BF508" s="188"/>
      <c r="BG508" s="188"/>
      <c r="BH508" s="188"/>
      <c r="BI508" s="188"/>
      <c r="BJ508" s="188"/>
      <c r="BK508" s="188"/>
      <c r="BL508" s="188"/>
      <c r="BM508" s="188"/>
      <c r="BN508" s="188"/>
      <c r="BO508" s="188"/>
      <c r="BP508" s="189"/>
      <c r="BQ508" s="195"/>
      <c r="BR508" s="188"/>
      <c r="BS508" s="188"/>
      <c r="BT508" s="188"/>
      <c r="BU508" s="188"/>
      <c r="BV508" s="188"/>
      <c r="BW508" s="188"/>
      <c r="BX508" s="188"/>
      <c r="BY508" s="188"/>
      <c r="BZ508" s="188"/>
      <c r="CA508" s="188"/>
      <c r="CB508" s="188"/>
      <c r="CC508" s="188"/>
      <c r="CD508" s="188"/>
      <c r="CE508" s="188"/>
      <c r="CF508" s="188"/>
      <c r="CG508" s="189"/>
      <c r="CH508" s="195"/>
      <c r="CI508" s="188"/>
      <c r="CJ508" s="188"/>
      <c r="CK508" s="188"/>
      <c r="CL508" s="188"/>
      <c r="CM508" s="188"/>
      <c r="CN508" s="188"/>
      <c r="CO508" s="188"/>
      <c r="CP508" s="188"/>
      <c r="CQ508" s="188"/>
      <c r="CR508" s="188"/>
      <c r="CS508" s="188"/>
      <c r="CT508" s="188"/>
      <c r="CU508" s="188"/>
      <c r="CV508" s="188"/>
      <c r="CW508" s="188"/>
      <c r="CX508" s="189"/>
      <c r="CY508" s="195"/>
      <c r="CZ508" s="188"/>
      <c r="DA508" s="188"/>
      <c r="DB508" s="188"/>
      <c r="DC508" s="188"/>
      <c r="DD508" s="188"/>
      <c r="DE508" s="188"/>
      <c r="DF508" s="188"/>
      <c r="DG508" s="188"/>
      <c r="DH508" s="188"/>
      <c r="DI508" s="188"/>
      <c r="DJ508" s="188"/>
      <c r="DK508" s="188"/>
      <c r="DL508" s="188"/>
      <c r="DM508" s="188"/>
      <c r="DN508" s="188"/>
      <c r="DO508" s="189"/>
      <c r="DP508" s="195"/>
      <c r="DQ508" s="188"/>
      <c r="DR508" s="188"/>
      <c r="DS508" s="188"/>
      <c r="DT508" s="188"/>
      <c r="DU508" s="188"/>
      <c r="DV508" s="188"/>
      <c r="DW508" s="188"/>
      <c r="DX508" s="188"/>
      <c r="DY508" s="188"/>
      <c r="DZ508" s="188"/>
      <c r="EA508" s="188"/>
      <c r="EB508" s="188"/>
      <c r="EC508" s="188"/>
      <c r="ED508" s="188"/>
      <c r="EE508" s="188"/>
      <c r="EF508" s="189"/>
      <c r="EG508" s="195"/>
      <c r="EH508" s="188"/>
      <c r="EI508" s="188"/>
      <c r="EJ508" s="188"/>
      <c r="EK508" s="188"/>
      <c r="EL508" s="188"/>
      <c r="EM508" s="188"/>
      <c r="EN508" s="188"/>
      <c r="EO508" s="188"/>
      <c r="EP508" s="188"/>
      <c r="EQ508" s="188"/>
      <c r="ER508" s="188"/>
      <c r="ES508" s="188"/>
      <c r="ET508" s="188"/>
      <c r="EU508" s="188"/>
      <c r="EV508" s="188"/>
      <c r="EW508" s="189"/>
      <c r="EX508" s="195"/>
      <c r="EY508" s="188"/>
      <c r="EZ508" s="188"/>
      <c r="FA508" s="188"/>
      <c r="FB508" s="188"/>
      <c r="FC508" s="188"/>
      <c r="FD508" s="188"/>
      <c r="FE508" s="188"/>
      <c r="FF508" s="188"/>
      <c r="FG508" s="188"/>
      <c r="FH508" s="188"/>
      <c r="FI508" s="188"/>
      <c r="FJ508" s="188"/>
      <c r="FK508" s="188"/>
      <c r="FL508" s="188"/>
      <c r="FM508" s="188"/>
      <c r="FN508" s="189"/>
      <c r="FO508" s="195"/>
      <c r="FP508" s="188"/>
      <c r="FQ508" s="188"/>
      <c r="FR508" s="188"/>
      <c r="FS508" s="188"/>
      <c r="FT508" s="188"/>
      <c r="FU508" s="188"/>
      <c r="FV508" s="188"/>
      <c r="FW508" s="188"/>
      <c r="FX508" s="188"/>
      <c r="FY508" s="188"/>
      <c r="FZ508" s="188"/>
      <c r="GA508" s="188"/>
      <c r="GB508" s="188"/>
      <c r="GC508" s="188"/>
      <c r="GD508" s="188"/>
      <c r="GE508" s="189"/>
      <c r="GF508" s="195"/>
      <c r="GG508" s="188"/>
      <c r="GH508" s="188"/>
      <c r="GI508" s="188"/>
      <c r="GJ508" s="188"/>
      <c r="GK508" s="188"/>
      <c r="GL508" s="188"/>
      <c r="GM508" s="188"/>
      <c r="GN508" s="188"/>
      <c r="GO508" s="188"/>
      <c r="GP508" s="188"/>
      <c r="GQ508" s="188"/>
      <c r="GR508" s="188"/>
      <c r="GS508" s="188"/>
      <c r="GT508" s="188"/>
      <c r="GU508" s="188"/>
      <c r="GV508" s="189"/>
      <c r="GW508" s="195"/>
      <c r="GX508" s="188"/>
      <c r="GY508" s="188"/>
      <c r="GZ508" s="188"/>
      <c r="HA508" s="188"/>
      <c r="HB508" s="188"/>
      <c r="HC508" s="188"/>
      <c r="HD508" s="188"/>
      <c r="HE508" s="188"/>
      <c r="HF508" s="188"/>
      <c r="HG508" s="188"/>
      <c r="HH508" s="188"/>
      <c r="HI508" s="188"/>
      <c r="HJ508" s="188"/>
      <c r="HK508" s="188"/>
      <c r="HL508" s="188"/>
      <c r="HM508" s="189"/>
      <c r="HN508" s="195"/>
      <c r="HO508" s="188"/>
      <c r="HP508" s="188"/>
      <c r="HQ508" s="188"/>
      <c r="HR508" s="188"/>
      <c r="HS508" s="188"/>
      <c r="HT508" s="188"/>
      <c r="HU508" s="188"/>
      <c r="HV508" s="188"/>
      <c r="HW508" s="188"/>
      <c r="HX508" s="188"/>
      <c r="HY508" s="188"/>
      <c r="HZ508" s="188"/>
      <c r="IA508" s="188"/>
      <c r="IB508" s="188"/>
      <c r="IC508" s="188"/>
      <c r="ID508" s="189"/>
      <c r="IE508" s="195"/>
      <c r="IF508" s="188"/>
      <c r="IG508" s="188"/>
      <c r="IH508" s="188"/>
      <c r="II508" s="188"/>
      <c r="IJ508" s="188"/>
      <c r="IK508" s="188"/>
      <c r="IL508" s="188"/>
      <c r="IM508" s="188"/>
      <c r="IN508" s="188"/>
      <c r="IO508" s="188"/>
      <c r="IP508" s="188"/>
      <c r="IQ508" s="188"/>
      <c r="IR508" s="188"/>
      <c r="IS508" s="188"/>
      <c r="IT508" s="188"/>
      <c r="IU508" s="189"/>
      <c r="IV508" s="195"/>
      <c r="IW508" s="188"/>
      <c r="IX508" s="188"/>
      <c r="IY508" s="188"/>
      <c r="IZ508" s="188"/>
      <c r="JA508" s="188"/>
      <c r="JB508" s="188"/>
      <c r="JC508" s="188"/>
      <c r="JD508" s="188"/>
      <c r="JE508" s="188"/>
      <c r="JF508" s="188"/>
      <c r="JG508" s="188"/>
      <c r="JH508" s="188"/>
      <c r="JI508" s="188"/>
      <c r="JJ508" s="188"/>
      <c r="JK508" s="188"/>
      <c r="JL508" s="189"/>
      <c r="JM508" s="195"/>
      <c r="JN508" s="188"/>
      <c r="JO508" s="188"/>
      <c r="JP508" s="188"/>
      <c r="JQ508" s="188"/>
      <c r="JR508" s="188"/>
      <c r="JS508" s="188"/>
      <c r="JT508" s="188"/>
      <c r="JU508" s="188"/>
      <c r="JV508" s="188"/>
      <c r="JW508" s="188"/>
      <c r="JX508" s="188"/>
      <c r="JY508" s="188"/>
      <c r="JZ508" s="188"/>
      <c r="KA508" s="188"/>
      <c r="KB508" s="188"/>
      <c r="KC508" s="189"/>
      <c r="KD508" s="195"/>
      <c r="KE508" s="188"/>
      <c r="KF508" s="188"/>
      <c r="KG508" s="188"/>
      <c r="KH508" s="188"/>
      <c r="KI508" s="188"/>
      <c r="KJ508" s="188"/>
      <c r="KK508" s="188"/>
      <c r="KL508" s="188"/>
      <c r="KM508" s="188"/>
      <c r="KN508" s="188"/>
      <c r="KO508" s="188"/>
      <c r="KP508" s="188"/>
      <c r="KQ508" s="188"/>
      <c r="KR508" s="188"/>
      <c r="KS508" s="188"/>
      <c r="KT508" s="189"/>
      <c r="KU508" s="188"/>
    </row>
    <row r="509" ht="15.0" customHeight="1">
      <c r="A509" s="195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9"/>
      <c r="R509" s="195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9"/>
      <c r="AI509" s="195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9"/>
      <c r="AZ509" s="195"/>
      <c r="BA509" s="188"/>
      <c r="BB509" s="188"/>
      <c r="BC509" s="188"/>
      <c r="BD509" s="188"/>
      <c r="BE509" s="188"/>
      <c r="BF509" s="188"/>
      <c r="BG509" s="188"/>
      <c r="BH509" s="188"/>
      <c r="BI509" s="188"/>
      <c r="BJ509" s="188"/>
      <c r="BK509" s="188"/>
      <c r="BL509" s="188"/>
      <c r="BM509" s="188"/>
      <c r="BN509" s="188"/>
      <c r="BO509" s="188"/>
      <c r="BP509" s="189"/>
      <c r="BQ509" s="195"/>
      <c r="BR509" s="188"/>
      <c r="BS509" s="188"/>
      <c r="BT509" s="188"/>
      <c r="BU509" s="188"/>
      <c r="BV509" s="188"/>
      <c r="BW509" s="188"/>
      <c r="BX509" s="188"/>
      <c r="BY509" s="188"/>
      <c r="BZ509" s="188"/>
      <c r="CA509" s="188"/>
      <c r="CB509" s="188"/>
      <c r="CC509" s="188"/>
      <c r="CD509" s="188"/>
      <c r="CE509" s="188"/>
      <c r="CF509" s="188"/>
      <c r="CG509" s="189"/>
      <c r="CH509" s="195"/>
      <c r="CI509" s="188"/>
      <c r="CJ509" s="188"/>
      <c r="CK509" s="188"/>
      <c r="CL509" s="188"/>
      <c r="CM509" s="188"/>
      <c r="CN509" s="188"/>
      <c r="CO509" s="188"/>
      <c r="CP509" s="188"/>
      <c r="CQ509" s="188"/>
      <c r="CR509" s="188"/>
      <c r="CS509" s="188"/>
      <c r="CT509" s="188"/>
      <c r="CU509" s="188"/>
      <c r="CV509" s="188"/>
      <c r="CW509" s="188"/>
      <c r="CX509" s="189"/>
      <c r="CY509" s="195"/>
      <c r="CZ509" s="188"/>
      <c r="DA509" s="188"/>
      <c r="DB509" s="188"/>
      <c r="DC509" s="188"/>
      <c r="DD509" s="188"/>
      <c r="DE509" s="188"/>
      <c r="DF509" s="188"/>
      <c r="DG509" s="188"/>
      <c r="DH509" s="188"/>
      <c r="DI509" s="188"/>
      <c r="DJ509" s="188"/>
      <c r="DK509" s="188"/>
      <c r="DL509" s="188"/>
      <c r="DM509" s="188"/>
      <c r="DN509" s="188"/>
      <c r="DO509" s="189"/>
      <c r="DP509" s="195"/>
      <c r="DQ509" s="188"/>
      <c r="DR509" s="188"/>
      <c r="DS509" s="188"/>
      <c r="DT509" s="188"/>
      <c r="DU509" s="188"/>
      <c r="DV509" s="188"/>
      <c r="DW509" s="188"/>
      <c r="DX509" s="188"/>
      <c r="DY509" s="188"/>
      <c r="DZ509" s="188"/>
      <c r="EA509" s="188"/>
      <c r="EB509" s="188"/>
      <c r="EC509" s="188"/>
      <c r="ED509" s="188"/>
      <c r="EE509" s="188"/>
      <c r="EF509" s="189"/>
      <c r="EG509" s="195"/>
      <c r="EH509" s="188"/>
      <c r="EI509" s="188"/>
      <c r="EJ509" s="188"/>
      <c r="EK509" s="188"/>
      <c r="EL509" s="188"/>
      <c r="EM509" s="188"/>
      <c r="EN509" s="188"/>
      <c r="EO509" s="188"/>
      <c r="EP509" s="188"/>
      <c r="EQ509" s="188"/>
      <c r="ER509" s="188"/>
      <c r="ES509" s="188"/>
      <c r="ET509" s="188"/>
      <c r="EU509" s="188"/>
      <c r="EV509" s="188"/>
      <c r="EW509" s="189"/>
      <c r="EX509" s="195"/>
      <c r="EY509" s="188"/>
      <c r="EZ509" s="188"/>
      <c r="FA509" s="188"/>
      <c r="FB509" s="188"/>
      <c r="FC509" s="188"/>
      <c r="FD509" s="188"/>
      <c r="FE509" s="188"/>
      <c r="FF509" s="188"/>
      <c r="FG509" s="188"/>
      <c r="FH509" s="188"/>
      <c r="FI509" s="188"/>
      <c r="FJ509" s="188"/>
      <c r="FK509" s="188"/>
      <c r="FL509" s="188"/>
      <c r="FM509" s="188"/>
      <c r="FN509" s="189"/>
      <c r="FO509" s="195"/>
      <c r="FP509" s="188"/>
      <c r="FQ509" s="188"/>
      <c r="FR509" s="188"/>
      <c r="FS509" s="188"/>
      <c r="FT509" s="188"/>
      <c r="FU509" s="188"/>
      <c r="FV509" s="188"/>
      <c r="FW509" s="188"/>
      <c r="FX509" s="188"/>
      <c r="FY509" s="188"/>
      <c r="FZ509" s="188"/>
      <c r="GA509" s="188"/>
      <c r="GB509" s="188"/>
      <c r="GC509" s="188"/>
      <c r="GD509" s="188"/>
      <c r="GE509" s="189"/>
      <c r="GF509" s="195"/>
      <c r="GG509" s="188"/>
      <c r="GH509" s="188"/>
      <c r="GI509" s="188"/>
      <c r="GJ509" s="188"/>
      <c r="GK509" s="188"/>
      <c r="GL509" s="188"/>
      <c r="GM509" s="188"/>
      <c r="GN509" s="188"/>
      <c r="GO509" s="188"/>
      <c r="GP509" s="188"/>
      <c r="GQ509" s="188"/>
      <c r="GR509" s="188"/>
      <c r="GS509" s="188"/>
      <c r="GT509" s="188"/>
      <c r="GU509" s="188"/>
      <c r="GV509" s="189"/>
      <c r="GW509" s="195"/>
      <c r="GX509" s="188"/>
      <c r="GY509" s="188"/>
      <c r="GZ509" s="188"/>
      <c r="HA509" s="188"/>
      <c r="HB509" s="188"/>
      <c r="HC509" s="188"/>
      <c r="HD509" s="188"/>
      <c r="HE509" s="188"/>
      <c r="HF509" s="188"/>
      <c r="HG509" s="188"/>
      <c r="HH509" s="188"/>
      <c r="HI509" s="188"/>
      <c r="HJ509" s="188"/>
      <c r="HK509" s="188"/>
      <c r="HL509" s="188"/>
      <c r="HM509" s="189"/>
      <c r="HN509" s="195"/>
      <c r="HO509" s="188"/>
      <c r="HP509" s="188"/>
      <c r="HQ509" s="188"/>
      <c r="HR509" s="188"/>
      <c r="HS509" s="188"/>
      <c r="HT509" s="188"/>
      <c r="HU509" s="188"/>
      <c r="HV509" s="188"/>
      <c r="HW509" s="188"/>
      <c r="HX509" s="188"/>
      <c r="HY509" s="188"/>
      <c r="HZ509" s="188"/>
      <c r="IA509" s="188"/>
      <c r="IB509" s="188"/>
      <c r="IC509" s="188"/>
      <c r="ID509" s="189"/>
      <c r="IE509" s="195"/>
      <c r="IF509" s="188"/>
      <c r="IG509" s="188"/>
      <c r="IH509" s="188"/>
      <c r="II509" s="188"/>
      <c r="IJ509" s="188"/>
      <c r="IK509" s="188"/>
      <c r="IL509" s="188"/>
      <c r="IM509" s="188"/>
      <c r="IN509" s="188"/>
      <c r="IO509" s="188"/>
      <c r="IP509" s="188"/>
      <c r="IQ509" s="188"/>
      <c r="IR509" s="188"/>
      <c r="IS509" s="188"/>
      <c r="IT509" s="188"/>
      <c r="IU509" s="189"/>
      <c r="IV509" s="195"/>
      <c r="IW509" s="188"/>
      <c r="IX509" s="188"/>
      <c r="IY509" s="188"/>
      <c r="IZ509" s="188"/>
      <c r="JA509" s="188"/>
      <c r="JB509" s="188"/>
      <c r="JC509" s="188"/>
      <c r="JD509" s="188"/>
      <c r="JE509" s="188"/>
      <c r="JF509" s="188"/>
      <c r="JG509" s="188"/>
      <c r="JH509" s="188"/>
      <c r="JI509" s="188"/>
      <c r="JJ509" s="188"/>
      <c r="JK509" s="188"/>
      <c r="JL509" s="189"/>
      <c r="JM509" s="195"/>
      <c r="JN509" s="188"/>
      <c r="JO509" s="188"/>
      <c r="JP509" s="188"/>
      <c r="JQ509" s="188"/>
      <c r="JR509" s="188"/>
      <c r="JS509" s="188"/>
      <c r="JT509" s="188"/>
      <c r="JU509" s="188"/>
      <c r="JV509" s="188"/>
      <c r="JW509" s="188"/>
      <c r="JX509" s="188"/>
      <c r="JY509" s="188"/>
      <c r="JZ509" s="188"/>
      <c r="KA509" s="188"/>
      <c r="KB509" s="188"/>
      <c r="KC509" s="189"/>
      <c r="KD509" s="195"/>
      <c r="KE509" s="188"/>
      <c r="KF509" s="188"/>
      <c r="KG509" s="188"/>
      <c r="KH509" s="188"/>
      <c r="KI509" s="188"/>
      <c r="KJ509" s="188"/>
      <c r="KK509" s="188"/>
      <c r="KL509" s="188"/>
      <c r="KM509" s="188"/>
      <c r="KN509" s="188"/>
      <c r="KO509" s="188"/>
      <c r="KP509" s="188"/>
      <c r="KQ509" s="188"/>
      <c r="KR509" s="188"/>
      <c r="KS509" s="188"/>
      <c r="KT509" s="189"/>
      <c r="KU509" s="188"/>
    </row>
    <row r="510" ht="15.0" customHeight="1">
      <c r="A510" s="195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9"/>
      <c r="R510" s="195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9"/>
      <c r="AI510" s="195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9"/>
      <c r="AZ510" s="195"/>
      <c r="BA510" s="188"/>
      <c r="BB510" s="188"/>
      <c r="BC510" s="188"/>
      <c r="BD510" s="188"/>
      <c r="BE510" s="188"/>
      <c r="BF510" s="188"/>
      <c r="BG510" s="188"/>
      <c r="BH510" s="188"/>
      <c r="BI510" s="188"/>
      <c r="BJ510" s="188"/>
      <c r="BK510" s="188"/>
      <c r="BL510" s="188"/>
      <c r="BM510" s="188"/>
      <c r="BN510" s="188"/>
      <c r="BO510" s="188"/>
      <c r="BP510" s="189"/>
      <c r="BQ510" s="195"/>
      <c r="BR510" s="188"/>
      <c r="BS510" s="188"/>
      <c r="BT510" s="188"/>
      <c r="BU510" s="188"/>
      <c r="BV510" s="188"/>
      <c r="BW510" s="188"/>
      <c r="BX510" s="188"/>
      <c r="BY510" s="188"/>
      <c r="BZ510" s="188"/>
      <c r="CA510" s="188"/>
      <c r="CB510" s="188"/>
      <c r="CC510" s="188"/>
      <c r="CD510" s="188"/>
      <c r="CE510" s="188"/>
      <c r="CF510" s="188"/>
      <c r="CG510" s="189"/>
      <c r="CH510" s="195"/>
      <c r="CI510" s="188"/>
      <c r="CJ510" s="188"/>
      <c r="CK510" s="188"/>
      <c r="CL510" s="188"/>
      <c r="CM510" s="188"/>
      <c r="CN510" s="188"/>
      <c r="CO510" s="188"/>
      <c r="CP510" s="188"/>
      <c r="CQ510" s="188"/>
      <c r="CR510" s="188"/>
      <c r="CS510" s="188"/>
      <c r="CT510" s="188"/>
      <c r="CU510" s="188"/>
      <c r="CV510" s="188"/>
      <c r="CW510" s="188"/>
      <c r="CX510" s="189"/>
      <c r="CY510" s="195"/>
      <c r="CZ510" s="188"/>
      <c r="DA510" s="188"/>
      <c r="DB510" s="188"/>
      <c r="DC510" s="188"/>
      <c r="DD510" s="188"/>
      <c r="DE510" s="188"/>
      <c r="DF510" s="188"/>
      <c r="DG510" s="188"/>
      <c r="DH510" s="188"/>
      <c r="DI510" s="188"/>
      <c r="DJ510" s="188"/>
      <c r="DK510" s="188"/>
      <c r="DL510" s="188"/>
      <c r="DM510" s="188"/>
      <c r="DN510" s="188"/>
      <c r="DO510" s="189"/>
      <c r="DP510" s="195"/>
      <c r="DQ510" s="188"/>
      <c r="DR510" s="188"/>
      <c r="DS510" s="188"/>
      <c r="DT510" s="188"/>
      <c r="DU510" s="188"/>
      <c r="DV510" s="188"/>
      <c r="DW510" s="188"/>
      <c r="DX510" s="188"/>
      <c r="DY510" s="188"/>
      <c r="DZ510" s="188"/>
      <c r="EA510" s="188"/>
      <c r="EB510" s="188"/>
      <c r="EC510" s="188"/>
      <c r="ED510" s="188"/>
      <c r="EE510" s="188"/>
      <c r="EF510" s="189"/>
      <c r="EG510" s="195"/>
      <c r="EH510" s="188"/>
      <c r="EI510" s="188"/>
      <c r="EJ510" s="188"/>
      <c r="EK510" s="188"/>
      <c r="EL510" s="188"/>
      <c r="EM510" s="188"/>
      <c r="EN510" s="188"/>
      <c r="EO510" s="188"/>
      <c r="EP510" s="188"/>
      <c r="EQ510" s="188"/>
      <c r="ER510" s="188"/>
      <c r="ES510" s="188"/>
      <c r="ET510" s="188"/>
      <c r="EU510" s="188"/>
      <c r="EV510" s="188"/>
      <c r="EW510" s="189"/>
      <c r="EX510" s="195"/>
      <c r="EY510" s="188"/>
      <c r="EZ510" s="188"/>
      <c r="FA510" s="188"/>
      <c r="FB510" s="188"/>
      <c r="FC510" s="188"/>
      <c r="FD510" s="188"/>
      <c r="FE510" s="188"/>
      <c r="FF510" s="188"/>
      <c r="FG510" s="188"/>
      <c r="FH510" s="188"/>
      <c r="FI510" s="188"/>
      <c r="FJ510" s="188"/>
      <c r="FK510" s="188"/>
      <c r="FL510" s="188"/>
      <c r="FM510" s="188"/>
      <c r="FN510" s="189"/>
      <c r="FO510" s="195"/>
      <c r="FP510" s="188"/>
      <c r="FQ510" s="188"/>
      <c r="FR510" s="188"/>
      <c r="FS510" s="188"/>
      <c r="FT510" s="188"/>
      <c r="FU510" s="188"/>
      <c r="FV510" s="188"/>
      <c r="FW510" s="188"/>
      <c r="FX510" s="188"/>
      <c r="FY510" s="188"/>
      <c r="FZ510" s="188"/>
      <c r="GA510" s="188"/>
      <c r="GB510" s="188"/>
      <c r="GC510" s="188"/>
      <c r="GD510" s="188"/>
      <c r="GE510" s="189"/>
      <c r="GF510" s="195"/>
      <c r="GG510" s="188"/>
      <c r="GH510" s="188"/>
      <c r="GI510" s="188"/>
      <c r="GJ510" s="188"/>
      <c r="GK510" s="188"/>
      <c r="GL510" s="188"/>
      <c r="GM510" s="188"/>
      <c r="GN510" s="188"/>
      <c r="GO510" s="188"/>
      <c r="GP510" s="188"/>
      <c r="GQ510" s="188"/>
      <c r="GR510" s="188"/>
      <c r="GS510" s="188"/>
      <c r="GT510" s="188"/>
      <c r="GU510" s="188"/>
      <c r="GV510" s="189"/>
      <c r="GW510" s="195"/>
      <c r="GX510" s="188"/>
      <c r="GY510" s="188"/>
      <c r="GZ510" s="188"/>
      <c r="HA510" s="188"/>
      <c r="HB510" s="188"/>
      <c r="HC510" s="188"/>
      <c r="HD510" s="188"/>
      <c r="HE510" s="188"/>
      <c r="HF510" s="188"/>
      <c r="HG510" s="188"/>
      <c r="HH510" s="188"/>
      <c r="HI510" s="188"/>
      <c r="HJ510" s="188"/>
      <c r="HK510" s="188"/>
      <c r="HL510" s="188"/>
      <c r="HM510" s="189"/>
      <c r="HN510" s="195"/>
      <c r="HO510" s="188"/>
      <c r="HP510" s="188"/>
      <c r="HQ510" s="188"/>
      <c r="HR510" s="188"/>
      <c r="HS510" s="188"/>
      <c r="HT510" s="188"/>
      <c r="HU510" s="188"/>
      <c r="HV510" s="188"/>
      <c r="HW510" s="188"/>
      <c r="HX510" s="188"/>
      <c r="HY510" s="188"/>
      <c r="HZ510" s="188"/>
      <c r="IA510" s="188"/>
      <c r="IB510" s="188"/>
      <c r="IC510" s="188"/>
      <c r="ID510" s="189"/>
      <c r="IE510" s="195"/>
      <c r="IF510" s="188"/>
      <c r="IG510" s="188"/>
      <c r="IH510" s="188"/>
      <c r="II510" s="188"/>
      <c r="IJ510" s="188"/>
      <c r="IK510" s="188"/>
      <c r="IL510" s="188"/>
      <c r="IM510" s="188"/>
      <c r="IN510" s="188"/>
      <c r="IO510" s="188"/>
      <c r="IP510" s="188"/>
      <c r="IQ510" s="188"/>
      <c r="IR510" s="188"/>
      <c r="IS510" s="188"/>
      <c r="IT510" s="188"/>
      <c r="IU510" s="189"/>
      <c r="IV510" s="195"/>
      <c r="IW510" s="188"/>
      <c r="IX510" s="188"/>
      <c r="IY510" s="188"/>
      <c r="IZ510" s="188"/>
      <c r="JA510" s="188"/>
      <c r="JB510" s="188"/>
      <c r="JC510" s="188"/>
      <c r="JD510" s="188"/>
      <c r="JE510" s="188"/>
      <c r="JF510" s="188"/>
      <c r="JG510" s="188"/>
      <c r="JH510" s="188"/>
      <c r="JI510" s="188"/>
      <c r="JJ510" s="188"/>
      <c r="JK510" s="188"/>
      <c r="JL510" s="189"/>
      <c r="JM510" s="195"/>
      <c r="JN510" s="188"/>
      <c r="JO510" s="188"/>
      <c r="JP510" s="188"/>
      <c r="JQ510" s="188"/>
      <c r="JR510" s="188"/>
      <c r="JS510" s="188"/>
      <c r="JT510" s="188"/>
      <c r="JU510" s="188"/>
      <c r="JV510" s="188"/>
      <c r="JW510" s="188"/>
      <c r="JX510" s="188"/>
      <c r="JY510" s="188"/>
      <c r="JZ510" s="188"/>
      <c r="KA510" s="188"/>
      <c r="KB510" s="188"/>
      <c r="KC510" s="189"/>
      <c r="KD510" s="195"/>
      <c r="KE510" s="188"/>
      <c r="KF510" s="188"/>
      <c r="KG510" s="188"/>
      <c r="KH510" s="188"/>
      <c r="KI510" s="188"/>
      <c r="KJ510" s="188"/>
      <c r="KK510" s="188"/>
      <c r="KL510" s="188"/>
      <c r="KM510" s="188"/>
      <c r="KN510" s="188"/>
      <c r="KO510" s="188"/>
      <c r="KP510" s="188"/>
      <c r="KQ510" s="188"/>
      <c r="KR510" s="188"/>
      <c r="KS510" s="188"/>
      <c r="KT510" s="189"/>
      <c r="KU510" s="188"/>
    </row>
    <row r="511" ht="15.0" customHeight="1">
      <c r="A511" s="195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9"/>
      <c r="R511" s="195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9"/>
      <c r="AI511" s="195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9"/>
      <c r="AZ511" s="195"/>
      <c r="BA511" s="188"/>
      <c r="BB511" s="188"/>
      <c r="BC511" s="188"/>
      <c r="BD511" s="188"/>
      <c r="BE511" s="188"/>
      <c r="BF511" s="188"/>
      <c r="BG511" s="188"/>
      <c r="BH511" s="188"/>
      <c r="BI511" s="188"/>
      <c r="BJ511" s="188"/>
      <c r="BK511" s="188"/>
      <c r="BL511" s="188"/>
      <c r="BM511" s="188"/>
      <c r="BN511" s="188"/>
      <c r="BO511" s="188"/>
      <c r="BP511" s="189"/>
      <c r="BQ511" s="195"/>
      <c r="BR511" s="188"/>
      <c r="BS511" s="188"/>
      <c r="BT511" s="188"/>
      <c r="BU511" s="188"/>
      <c r="BV511" s="188"/>
      <c r="BW511" s="188"/>
      <c r="BX511" s="188"/>
      <c r="BY511" s="188"/>
      <c r="BZ511" s="188"/>
      <c r="CA511" s="188"/>
      <c r="CB511" s="188"/>
      <c r="CC511" s="188"/>
      <c r="CD511" s="188"/>
      <c r="CE511" s="188"/>
      <c r="CF511" s="188"/>
      <c r="CG511" s="189"/>
      <c r="CH511" s="195"/>
      <c r="CI511" s="188"/>
      <c r="CJ511" s="188"/>
      <c r="CK511" s="188"/>
      <c r="CL511" s="188"/>
      <c r="CM511" s="188"/>
      <c r="CN511" s="188"/>
      <c r="CO511" s="188"/>
      <c r="CP511" s="188"/>
      <c r="CQ511" s="188"/>
      <c r="CR511" s="188"/>
      <c r="CS511" s="188"/>
      <c r="CT511" s="188"/>
      <c r="CU511" s="188"/>
      <c r="CV511" s="188"/>
      <c r="CW511" s="188"/>
      <c r="CX511" s="189"/>
      <c r="CY511" s="195"/>
      <c r="CZ511" s="188"/>
      <c r="DA511" s="188"/>
      <c r="DB511" s="188"/>
      <c r="DC511" s="188"/>
      <c r="DD511" s="188"/>
      <c r="DE511" s="188"/>
      <c r="DF511" s="188"/>
      <c r="DG511" s="188"/>
      <c r="DH511" s="188"/>
      <c r="DI511" s="188"/>
      <c r="DJ511" s="188"/>
      <c r="DK511" s="188"/>
      <c r="DL511" s="188"/>
      <c r="DM511" s="188"/>
      <c r="DN511" s="188"/>
      <c r="DO511" s="189"/>
      <c r="DP511" s="195"/>
      <c r="DQ511" s="188"/>
      <c r="DR511" s="188"/>
      <c r="DS511" s="188"/>
      <c r="DT511" s="188"/>
      <c r="DU511" s="188"/>
      <c r="DV511" s="188"/>
      <c r="DW511" s="188"/>
      <c r="DX511" s="188"/>
      <c r="DY511" s="188"/>
      <c r="DZ511" s="188"/>
      <c r="EA511" s="188"/>
      <c r="EB511" s="188"/>
      <c r="EC511" s="188"/>
      <c r="ED511" s="188"/>
      <c r="EE511" s="188"/>
      <c r="EF511" s="189"/>
      <c r="EG511" s="195"/>
      <c r="EH511" s="188"/>
      <c r="EI511" s="188"/>
      <c r="EJ511" s="188"/>
      <c r="EK511" s="188"/>
      <c r="EL511" s="188"/>
      <c r="EM511" s="188"/>
      <c r="EN511" s="188"/>
      <c r="EO511" s="188"/>
      <c r="EP511" s="188"/>
      <c r="EQ511" s="188"/>
      <c r="ER511" s="188"/>
      <c r="ES511" s="188"/>
      <c r="ET511" s="188"/>
      <c r="EU511" s="188"/>
      <c r="EV511" s="188"/>
      <c r="EW511" s="189"/>
      <c r="EX511" s="195"/>
      <c r="EY511" s="188"/>
      <c r="EZ511" s="188"/>
      <c r="FA511" s="188"/>
      <c r="FB511" s="188"/>
      <c r="FC511" s="188"/>
      <c r="FD511" s="188"/>
      <c r="FE511" s="188"/>
      <c r="FF511" s="188"/>
      <c r="FG511" s="188"/>
      <c r="FH511" s="188"/>
      <c r="FI511" s="188"/>
      <c r="FJ511" s="188"/>
      <c r="FK511" s="188"/>
      <c r="FL511" s="188"/>
      <c r="FM511" s="188"/>
      <c r="FN511" s="189"/>
      <c r="FO511" s="195"/>
      <c r="FP511" s="188"/>
      <c r="FQ511" s="188"/>
      <c r="FR511" s="188"/>
      <c r="FS511" s="188"/>
      <c r="FT511" s="188"/>
      <c r="FU511" s="188"/>
      <c r="FV511" s="188"/>
      <c r="FW511" s="188"/>
      <c r="FX511" s="188"/>
      <c r="FY511" s="188"/>
      <c r="FZ511" s="188"/>
      <c r="GA511" s="188"/>
      <c r="GB511" s="188"/>
      <c r="GC511" s="188"/>
      <c r="GD511" s="188"/>
      <c r="GE511" s="189"/>
      <c r="GF511" s="195"/>
      <c r="GG511" s="188"/>
      <c r="GH511" s="188"/>
      <c r="GI511" s="188"/>
      <c r="GJ511" s="188"/>
      <c r="GK511" s="188"/>
      <c r="GL511" s="188"/>
      <c r="GM511" s="188"/>
      <c r="GN511" s="188"/>
      <c r="GO511" s="188"/>
      <c r="GP511" s="188"/>
      <c r="GQ511" s="188"/>
      <c r="GR511" s="188"/>
      <c r="GS511" s="188"/>
      <c r="GT511" s="188"/>
      <c r="GU511" s="188"/>
      <c r="GV511" s="189"/>
      <c r="GW511" s="195"/>
      <c r="GX511" s="188"/>
      <c r="GY511" s="188"/>
      <c r="GZ511" s="188"/>
      <c r="HA511" s="188"/>
      <c r="HB511" s="188"/>
      <c r="HC511" s="188"/>
      <c r="HD511" s="188"/>
      <c r="HE511" s="188"/>
      <c r="HF511" s="188"/>
      <c r="HG511" s="188"/>
      <c r="HH511" s="188"/>
      <c r="HI511" s="188"/>
      <c r="HJ511" s="188"/>
      <c r="HK511" s="188"/>
      <c r="HL511" s="188"/>
      <c r="HM511" s="189"/>
      <c r="HN511" s="195"/>
      <c r="HO511" s="188"/>
      <c r="HP511" s="188"/>
      <c r="HQ511" s="188"/>
      <c r="HR511" s="188"/>
      <c r="HS511" s="188"/>
      <c r="HT511" s="188"/>
      <c r="HU511" s="188"/>
      <c r="HV511" s="188"/>
      <c r="HW511" s="188"/>
      <c r="HX511" s="188"/>
      <c r="HY511" s="188"/>
      <c r="HZ511" s="188"/>
      <c r="IA511" s="188"/>
      <c r="IB511" s="188"/>
      <c r="IC511" s="188"/>
      <c r="ID511" s="189"/>
      <c r="IE511" s="195"/>
      <c r="IF511" s="188"/>
      <c r="IG511" s="188"/>
      <c r="IH511" s="188"/>
      <c r="II511" s="188"/>
      <c r="IJ511" s="188"/>
      <c r="IK511" s="188"/>
      <c r="IL511" s="188"/>
      <c r="IM511" s="188"/>
      <c r="IN511" s="188"/>
      <c r="IO511" s="188"/>
      <c r="IP511" s="188"/>
      <c r="IQ511" s="188"/>
      <c r="IR511" s="188"/>
      <c r="IS511" s="188"/>
      <c r="IT511" s="188"/>
      <c r="IU511" s="189"/>
      <c r="IV511" s="195"/>
      <c r="IW511" s="188"/>
      <c r="IX511" s="188"/>
      <c r="IY511" s="188"/>
      <c r="IZ511" s="188"/>
      <c r="JA511" s="188"/>
      <c r="JB511" s="188"/>
      <c r="JC511" s="188"/>
      <c r="JD511" s="188"/>
      <c r="JE511" s="188"/>
      <c r="JF511" s="188"/>
      <c r="JG511" s="188"/>
      <c r="JH511" s="188"/>
      <c r="JI511" s="188"/>
      <c r="JJ511" s="188"/>
      <c r="JK511" s="188"/>
      <c r="JL511" s="189"/>
      <c r="JM511" s="195"/>
      <c r="JN511" s="188"/>
      <c r="JO511" s="188"/>
      <c r="JP511" s="188"/>
      <c r="JQ511" s="188"/>
      <c r="JR511" s="188"/>
      <c r="JS511" s="188"/>
      <c r="JT511" s="188"/>
      <c r="JU511" s="188"/>
      <c r="JV511" s="188"/>
      <c r="JW511" s="188"/>
      <c r="JX511" s="188"/>
      <c r="JY511" s="188"/>
      <c r="JZ511" s="188"/>
      <c r="KA511" s="188"/>
      <c r="KB511" s="188"/>
      <c r="KC511" s="189"/>
      <c r="KD511" s="195"/>
      <c r="KE511" s="188"/>
      <c r="KF511" s="188"/>
      <c r="KG511" s="188"/>
      <c r="KH511" s="188"/>
      <c r="KI511" s="188"/>
      <c r="KJ511" s="188"/>
      <c r="KK511" s="188"/>
      <c r="KL511" s="188"/>
      <c r="KM511" s="188"/>
      <c r="KN511" s="188"/>
      <c r="KO511" s="188"/>
      <c r="KP511" s="188"/>
      <c r="KQ511" s="188"/>
      <c r="KR511" s="188"/>
      <c r="KS511" s="188"/>
      <c r="KT511" s="189"/>
      <c r="KU511" s="188"/>
    </row>
    <row r="512" ht="15.0" customHeight="1">
      <c r="A512" s="195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9"/>
      <c r="R512" s="195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9"/>
      <c r="AI512" s="195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9"/>
      <c r="AZ512" s="195"/>
      <c r="BA512" s="188"/>
      <c r="BB512" s="188"/>
      <c r="BC512" s="188"/>
      <c r="BD512" s="188"/>
      <c r="BE512" s="188"/>
      <c r="BF512" s="188"/>
      <c r="BG512" s="188"/>
      <c r="BH512" s="188"/>
      <c r="BI512" s="188"/>
      <c r="BJ512" s="188"/>
      <c r="BK512" s="188"/>
      <c r="BL512" s="188"/>
      <c r="BM512" s="188"/>
      <c r="BN512" s="188"/>
      <c r="BO512" s="188"/>
      <c r="BP512" s="189"/>
      <c r="BQ512" s="195"/>
      <c r="BR512" s="188"/>
      <c r="BS512" s="188"/>
      <c r="BT512" s="188"/>
      <c r="BU512" s="188"/>
      <c r="BV512" s="188"/>
      <c r="BW512" s="188"/>
      <c r="BX512" s="188"/>
      <c r="BY512" s="188"/>
      <c r="BZ512" s="188"/>
      <c r="CA512" s="188"/>
      <c r="CB512" s="188"/>
      <c r="CC512" s="188"/>
      <c r="CD512" s="188"/>
      <c r="CE512" s="188"/>
      <c r="CF512" s="188"/>
      <c r="CG512" s="189"/>
      <c r="CH512" s="195"/>
      <c r="CI512" s="188"/>
      <c r="CJ512" s="188"/>
      <c r="CK512" s="188"/>
      <c r="CL512" s="188"/>
      <c r="CM512" s="188"/>
      <c r="CN512" s="188"/>
      <c r="CO512" s="188"/>
      <c r="CP512" s="188"/>
      <c r="CQ512" s="188"/>
      <c r="CR512" s="188"/>
      <c r="CS512" s="188"/>
      <c r="CT512" s="188"/>
      <c r="CU512" s="188"/>
      <c r="CV512" s="188"/>
      <c r="CW512" s="188"/>
      <c r="CX512" s="189"/>
      <c r="CY512" s="195"/>
      <c r="CZ512" s="188"/>
      <c r="DA512" s="188"/>
      <c r="DB512" s="188"/>
      <c r="DC512" s="188"/>
      <c r="DD512" s="188"/>
      <c r="DE512" s="188"/>
      <c r="DF512" s="188"/>
      <c r="DG512" s="188"/>
      <c r="DH512" s="188"/>
      <c r="DI512" s="188"/>
      <c r="DJ512" s="188"/>
      <c r="DK512" s="188"/>
      <c r="DL512" s="188"/>
      <c r="DM512" s="188"/>
      <c r="DN512" s="188"/>
      <c r="DO512" s="189"/>
      <c r="DP512" s="195"/>
      <c r="DQ512" s="188"/>
      <c r="DR512" s="188"/>
      <c r="DS512" s="188"/>
      <c r="DT512" s="188"/>
      <c r="DU512" s="188"/>
      <c r="DV512" s="188"/>
      <c r="DW512" s="188"/>
      <c r="DX512" s="188"/>
      <c r="DY512" s="188"/>
      <c r="DZ512" s="188"/>
      <c r="EA512" s="188"/>
      <c r="EB512" s="188"/>
      <c r="EC512" s="188"/>
      <c r="ED512" s="188"/>
      <c r="EE512" s="188"/>
      <c r="EF512" s="189"/>
      <c r="EG512" s="195"/>
      <c r="EH512" s="188"/>
      <c r="EI512" s="188"/>
      <c r="EJ512" s="188"/>
      <c r="EK512" s="188"/>
      <c r="EL512" s="188"/>
      <c r="EM512" s="188"/>
      <c r="EN512" s="188"/>
      <c r="EO512" s="188"/>
      <c r="EP512" s="188"/>
      <c r="EQ512" s="188"/>
      <c r="ER512" s="188"/>
      <c r="ES512" s="188"/>
      <c r="ET512" s="188"/>
      <c r="EU512" s="188"/>
      <c r="EV512" s="188"/>
      <c r="EW512" s="189"/>
      <c r="EX512" s="195"/>
      <c r="EY512" s="188"/>
      <c r="EZ512" s="188"/>
      <c r="FA512" s="188"/>
      <c r="FB512" s="188"/>
      <c r="FC512" s="188"/>
      <c r="FD512" s="188"/>
      <c r="FE512" s="188"/>
      <c r="FF512" s="188"/>
      <c r="FG512" s="188"/>
      <c r="FH512" s="188"/>
      <c r="FI512" s="188"/>
      <c r="FJ512" s="188"/>
      <c r="FK512" s="188"/>
      <c r="FL512" s="188"/>
      <c r="FM512" s="188"/>
      <c r="FN512" s="189"/>
      <c r="FO512" s="195"/>
      <c r="FP512" s="188"/>
      <c r="FQ512" s="188"/>
      <c r="FR512" s="188"/>
      <c r="FS512" s="188"/>
      <c r="FT512" s="188"/>
      <c r="FU512" s="188"/>
      <c r="FV512" s="188"/>
      <c r="FW512" s="188"/>
      <c r="FX512" s="188"/>
      <c r="FY512" s="188"/>
      <c r="FZ512" s="188"/>
      <c r="GA512" s="188"/>
      <c r="GB512" s="188"/>
      <c r="GC512" s="188"/>
      <c r="GD512" s="188"/>
      <c r="GE512" s="189"/>
      <c r="GF512" s="195"/>
      <c r="GG512" s="188"/>
      <c r="GH512" s="188"/>
      <c r="GI512" s="188"/>
      <c r="GJ512" s="188"/>
      <c r="GK512" s="188"/>
      <c r="GL512" s="188"/>
      <c r="GM512" s="188"/>
      <c r="GN512" s="188"/>
      <c r="GO512" s="188"/>
      <c r="GP512" s="188"/>
      <c r="GQ512" s="188"/>
      <c r="GR512" s="188"/>
      <c r="GS512" s="188"/>
      <c r="GT512" s="188"/>
      <c r="GU512" s="188"/>
      <c r="GV512" s="189"/>
      <c r="GW512" s="195"/>
      <c r="GX512" s="188"/>
      <c r="GY512" s="188"/>
      <c r="GZ512" s="188"/>
      <c r="HA512" s="188"/>
      <c r="HB512" s="188"/>
      <c r="HC512" s="188"/>
      <c r="HD512" s="188"/>
      <c r="HE512" s="188"/>
      <c r="HF512" s="188"/>
      <c r="HG512" s="188"/>
      <c r="HH512" s="188"/>
      <c r="HI512" s="188"/>
      <c r="HJ512" s="188"/>
      <c r="HK512" s="188"/>
      <c r="HL512" s="188"/>
      <c r="HM512" s="189"/>
      <c r="HN512" s="195"/>
      <c r="HO512" s="188"/>
      <c r="HP512" s="188"/>
      <c r="HQ512" s="188"/>
      <c r="HR512" s="188"/>
      <c r="HS512" s="188"/>
      <c r="HT512" s="188"/>
      <c r="HU512" s="188"/>
      <c r="HV512" s="188"/>
      <c r="HW512" s="188"/>
      <c r="HX512" s="188"/>
      <c r="HY512" s="188"/>
      <c r="HZ512" s="188"/>
      <c r="IA512" s="188"/>
      <c r="IB512" s="188"/>
      <c r="IC512" s="188"/>
      <c r="ID512" s="189"/>
      <c r="IE512" s="195"/>
      <c r="IF512" s="188"/>
      <c r="IG512" s="188"/>
      <c r="IH512" s="188"/>
      <c r="II512" s="188"/>
      <c r="IJ512" s="188"/>
      <c r="IK512" s="188"/>
      <c r="IL512" s="188"/>
      <c r="IM512" s="188"/>
      <c r="IN512" s="188"/>
      <c r="IO512" s="188"/>
      <c r="IP512" s="188"/>
      <c r="IQ512" s="188"/>
      <c r="IR512" s="188"/>
      <c r="IS512" s="188"/>
      <c r="IT512" s="188"/>
      <c r="IU512" s="189"/>
      <c r="IV512" s="195"/>
      <c r="IW512" s="188"/>
      <c r="IX512" s="188"/>
      <c r="IY512" s="188"/>
      <c r="IZ512" s="188"/>
      <c r="JA512" s="188"/>
      <c r="JB512" s="188"/>
      <c r="JC512" s="188"/>
      <c r="JD512" s="188"/>
      <c r="JE512" s="188"/>
      <c r="JF512" s="188"/>
      <c r="JG512" s="188"/>
      <c r="JH512" s="188"/>
      <c r="JI512" s="188"/>
      <c r="JJ512" s="188"/>
      <c r="JK512" s="188"/>
      <c r="JL512" s="189"/>
      <c r="JM512" s="195"/>
      <c r="JN512" s="188"/>
      <c r="JO512" s="188"/>
      <c r="JP512" s="188"/>
      <c r="JQ512" s="188"/>
      <c r="JR512" s="188"/>
      <c r="JS512" s="188"/>
      <c r="JT512" s="188"/>
      <c r="JU512" s="188"/>
      <c r="JV512" s="188"/>
      <c r="JW512" s="188"/>
      <c r="JX512" s="188"/>
      <c r="JY512" s="188"/>
      <c r="JZ512" s="188"/>
      <c r="KA512" s="188"/>
      <c r="KB512" s="188"/>
      <c r="KC512" s="189"/>
      <c r="KD512" s="195"/>
      <c r="KE512" s="188"/>
      <c r="KF512" s="188"/>
      <c r="KG512" s="188"/>
      <c r="KH512" s="188"/>
      <c r="KI512" s="188"/>
      <c r="KJ512" s="188"/>
      <c r="KK512" s="188"/>
      <c r="KL512" s="188"/>
      <c r="KM512" s="188"/>
      <c r="KN512" s="188"/>
      <c r="KO512" s="188"/>
      <c r="KP512" s="188"/>
      <c r="KQ512" s="188"/>
      <c r="KR512" s="188"/>
      <c r="KS512" s="188"/>
      <c r="KT512" s="189"/>
      <c r="KU512" s="188"/>
    </row>
    <row r="513" ht="15.0" customHeight="1">
      <c r="A513" s="195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9"/>
      <c r="R513" s="195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9"/>
      <c r="AI513" s="195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9"/>
      <c r="AZ513" s="195"/>
      <c r="BA513" s="188"/>
      <c r="BB513" s="188"/>
      <c r="BC513" s="188"/>
      <c r="BD513" s="188"/>
      <c r="BE513" s="188"/>
      <c r="BF513" s="188"/>
      <c r="BG513" s="188"/>
      <c r="BH513" s="188"/>
      <c r="BI513" s="188"/>
      <c r="BJ513" s="188"/>
      <c r="BK513" s="188"/>
      <c r="BL513" s="188"/>
      <c r="BM513" s="188"/>
      <c r="BN513" s="188"/>
      <c r="BO513" s="188"/>
      <c r="BP513" s="189"/>
      <c r="BQ513" s="195"/>
      <c r="BR513" s="188"/>
      <c r="BS513" s="188"/>
      <c r="BT513" s="188"/>
      <c r="BU513" s="188"/>
      <c r="BV513" s="188"/>
      <c r="BW513" s="188"/>
      <c r="BX513" s="188"/>
      <c r="BY513" s="188"/>
      <c r="BZ513" s="188"/>
      <c r="CA513" s="188"/>
      <c r="CB513" s="188"/>
      <c r="CC513" s="188"/>
      <c r="CD513" s="188"/>
      <c r="CE513" s="188"/>
      <c r="CF513" s="188"/>
      <c r="CG513" s="189"/>
      <c r="CH513" s="195"/>
      <c r="CI513" s="188"/>
      <c r="CJ513" s="188"/>
      <c r="CK513" s="188"/>
      <c r="CL513" s="188"/>
      <c r="CM513" s="188"/>
      <c r="CN513" s="188"/>
      <c r="CO513" s="188"/>
      <c r="CP513" s="188"/>
      <c r="CQ513" s="188"/>
      <c r="CR513" s="188"/>
      <c r="CS513" s="188"/>
      <c r="CT513" s="188"/>
      <c r="CU513" s="188"/>
      <c r="CV513" s="188"/>
      <c r="CW513" s="188"/>
      <c r="CX513" s="189"/>
      <c r="CY513" s="195"/>
      <c r="CZ513" s="188"/>
      <c r="DA513" s="188"/>
      <c r="DB513" s="188"/>
      <c r="DC513" s="188"/>
      <c r="DD513" s="188"/>
      <c r="DE513" s="188"/>
      <c r="DF513" s="188"/>
      <c r="DG513" s="188"/>
      <c r="DH513" s="188"/>
      <c r="DI513" s="188"/>
      <c r="DJ513" s="188"/>
      <c r="DK513" s="188"/>
      <c r="DL513" s="188"/>
      <c r="DM513" s="188"/>
      <c r="DN513" s="188"/>
      <c r="DO513" s="189"/>
      <c r="DP513" s="195"/>
      <c r="DQ513" s="188"/>
      <c r="DR513" s="188"/>
      <c r="DS513" s="188"/>
      <c r="DT513" s="188"/>
      <c r="DU513" s="188"/>
      <c r="DV513" s="188"/>
      <c r="DW513" s="188"/>
      <c r="DX513" s="188"/>
      <c r="DY513" s="188"/>
      <c r="DZ513" s="188"/>
      <c r="EA513" s="188"/>
      <c r="EB513" s="188"/>
      <c r="EC513" s="188"/>
      <c r="ED513" s="188"/>
      <c r="EE513" s="188"/>
      <c r="EF513" s="189"/>
      <c r="EG513" s="195"/>
      <c r="EH513" s="188"/>
      <c r="EI513" s="188"/>
      <c r="EJ513" s="188"/>
      <c r="EK513" s="188"/>
      <c r="EL513" s="188"/>
      <c r="EM513" s="188"/>
      <c r="EN513" s="188"/>
      <c r="EO513" s="188"/>
      <c r="EP513" s="188"/>
      <c r="EQ513" s="188"/>
      <c r="ER513" s="188"/>
      <c r="ES513" s="188"/>
      <c r="ET513" s="188"/>
      <c r="EU513" s="188"/>
      <c r="EV513" s="188"/>
      <c r="EW513" s="189"/>
      <c r="EX513" s="195"/>
      <c r="EY513" s="188"/>
      <c r="EZ513" s="188"/>
      <c r="FA513" s="188"/>
      <c r="FB513" s="188"/>
      <c r="FC513" s="188"/>
      <c r="FD513" s="188"/>
      <c r="FE513" s="188"/>
      <c r="FF513" s="188"/>
      <c r="FG513" s="188"/>
      <c r="FH513" s="188"/>
      <c r="FI513" s="188"/>
      <c r="FJ513" s="188"/>
      <c r="FK513" s="188"/>
      <c r="FL513" s="188"/>
      <c r="FM513" s="188"/>
      <c r="FN513" s="189"/>
      <c r="FO513" s="195"/>
      <c r="FP513" s="188"/>
      <c r="FQ513" s="188"/>
      <c r="FR513" s="188"/>
      <c r="FS513" s="188"/>
      <c r="FT513" s="188"/>
      <c r="FU513" s="188"/>
      <c r="FV513" s="188"/>
      <c r="FW513" s="188"/>
      <c r="FX513" s="188"/>
      <c r="FY513" s="188"/>
      <c r="FZ513" s="188"/>
      <c r="GA513" s="188"/>
      <c r="GB513" s="188"/>
      <c r="GC513" s="188"/>
      <c r="GD513" s="188"/>
      <c r="GE513" s="189"/>
      <c r="GF513" s="195"/>
      <c r="GG513" s="188"/>
      <c r="GH513" s="188"/>
      <c r="GI513" s="188"/>
      <c r="GJ513" s="188"/>
      <c r="GK513" s="188"/>
      <c r="GL513" s="188"/>
      <c r="GM513" s="188"/>
      <c r="GN513" s="188"/>
      <c r="GO513" s="188"/>
      <c r="GP513" s="188"/>
      <c r="GQ513" s="188"/>
      <c r="GR513" s="188"/>
      <c r="GS513" s="188"/>
      <c r="GT513" s="188"/>
      <c r="GU513" s="188"/>
      <c r="GV513" s="189"/>
      <c r="GW513" s="195"/>
      <c r="GX513" s="188"/>
      <c r="GY513" s="188"/>
      <c r="GZ513" s="188"/>
      <c r="HA513" s="188"/>
      <c r="HB513" s="188"/>
      <c r="HC513" s="188"/>
      <c r="HD513" s="188"/>
      <c r="HE513" s="188"/>
      <c r="HF513" s="188"/>
      <c r="HG513" s="188"/>
      <c r="HH513" s="188"/>
      <c r="HI513" s="188"/>
      <c r="HJ513" s="188"/>
      <c r="HK513" s="188"/>
      <c r="HL513" s="188"/>
      <c r="HM513" s="189"/>
      <c r="HN513" s="195"/>
      <c r="HO513" s="188"/>
      <c r="HP513" s="188"/>
      <c r="HQ513" s="188"/>
      <c r="HR513" s="188"/>
      <c r="HS513" s="188"/>
      <c r="HT513" s="188"/>
      <c r="HU513" s="188"/>
      <c r="HV513" s="188"/>
      <c r="HW513" s="188"/>
      <c r="HX513" s="188"/>
      <c r="HY513" s="188"/>
      <c r="HZ513" s="188"/>
      <c r="IA513" s="188"/>
      <c r="IB513" s="188"/>
      <c r="IC513" s="188"/>
      <c r="ID513" s="189"/>
      <c r="IE513" s="195"/>
      <c r="IF513" s="188"/>
      <c r="IG513" s="188"/>
      <c r="IH513" s="188"/>
      <c r="II513" s="188"/>
      <c r="IJ513" s="188"/>
      <c r="IK513" s="188"/>
      <c r="IL513" s="188"/>
      <c r="IM513" s="188"/>
      <c r="IN513" s="188"/>
      <c r="IO513" s="188"/>
      <c r="IP513" s="188"/>
      <c r="IQ513" s="188"/>
      <c r="IR513" s="188"/>
      <c r="IS513" s="188"/>
      <c r="IT513" s="188"/>
      <c r="IU513" s="189"/>
      <c r="IV513" s="195"/>
      <c r="IW513" s="188"/>
      <c r="IX513" s="188"/>
      <c r="IY513" s="188"/>
      <c r="IZ513" s="188"/>
      <c r="JA513" s="188"/>
      <c r="JB513" s="188"/>
      <c r="JC513" s="188"/>
      <c r="JD513" s="188"/>
      <c r="JE513" s="188"/>
      <c r="JF513" s="188"/>
      <c r="JG513" s="188"/>
      <c r="JH513" s="188"/>
      <c r="JI513" s="188"/>
      <c r="JJ513" s="188"/>
      <c r="JK513" s="188"/>
      <c r="JL513" s="189"/>
      <c r="JM513" s="195"/>
      <c r="JN513" s="188"/>
      <c r="JO513" s="188"/>
      <c r="JP513" s="188"/>
      <c r="JQ513" s="188"/>
      <c r="JR513" s="188"/>
      <c r="JS513" s="188"/>
      <c r="JT513" s="188"/>
      <c r="JU513" s="188"/>
      <c r="JV513" s="188"/>
      <c r="JW513" s="188"/>
      <c r="JX513" s="188"/>
      <c r="JY513" s="188"/>
      <c r="JZ513" s="188"/>
      <c r="KA513" s="188"/>
      <c r="KB513" s="188"/>
      <c r="KC513" s="189"/>
      <c r="KD513" s="195"/>
      <c r="KE513" s="188"/>
      <c r="KF513" s="188"/>
      <c r="KG513" s="188"/>
      <c r="KH513" s="188"/>
      <c r="KI513" s="188"/>
      <c r="KJ513" s="188"/>
      <c r="KK513" s="188"/>
      <c r="KL513" s="188"/>
      <c r="KM513" s="188"/>
      <c r="KN513" s="188"/>
      <c r="KO513" s="188"/>
      <c r="KP513" s="188"/>
      <c r="KQ513" s="188"/>
      <c r="KR513" s="188"/>
      <c r="KS513" s="188"/>
      <c r="KT513" s="189"/>
      <c r="KU513" s="188"/>
    </row>
    <row r="514" ht="15.0" customHeight="1">
      <c r="A514" s="195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9"/>
      <c r="R514" s="195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9"/>
      <c r="AI514" s="195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9"/>
      <c r="AZ514" s="195"/>
      <c r="BA514" s="188"/>
      <c r="BB514" s="188"/>
      <c r="BC514" s="188"/>
      <c r="BD514" s="188"/>
      <c r="BE514" s="188"/>
      <c r="BF514" s="188"/>
      <c r="BG514" s="188"/>
      <c r="BH514" s="188"/>
      <c r="BI514" s="188"/>
      <c r="BJ514" s="188"/>
      <c r="BK514" s="188"/>
      <c r="BL514" s="188"/>
      <c r="BM514" s="188"/>
      <c r="BN514" s="188"/>
      <c r="BO514" s="188"/>
      <c r="BP514" s="189"/>
      <c r="BQ514" s="195"/>
      <c r="BR514" s="188"/>
      <c r="BS514" s="188"/>
      <c r="BT514" s="188"/>
      <c r="BU514" s="188"/>
      <c r="BV514" s="188"/>
      <c r="BW514" s="188"/>
      <c r="BX514" s="188"/>
      <c r="BY514" s="188"/>
      <c r="BZ514" s="188"/>
      <c r="CA514" s="188"/>
      <c r="CB514" s="188"/>
      <c r="CC514" s="188"/>
      <c r="CD514" s="188"/>
      <c r="CE514" s="188"/>
      <c r="CF514" s="188"/>
      <c r="CG514" s="189"/>
      <c r="CH514" s="195"/>
      <c r="CI514" s="188"/>
      <c r="CJ514" s="188"/>
      <c r="CK514" s="188"/>
      <c r="CL514" s="188"/>
      <c r="CM514" s="188"/>
      <c r="CN514" s="188"/>
      <c r="CO514" s="188"/>
      <c r="CP514" s="188"/>
      <c r="CQ514" s="188"/>
      <c r="CR514" s="188"/>
      <c r="CS514" s="188"/>
      <c r="CT514" s="188"/>
      <c r="CU514" s="188"/>
      <c r="CV514" s="188"/>
      <c r="CW514" s="188"/>
      <c r="CX514" s="189"/>
      <c r="CY514" s="195"/>
      <c r="CZ514" s="188"/>
      <c r="DA514" s="188"/>
      <c r="DB514" s="188"/>
      <c r="DC514" s="188"/>
      <c r="DD514" s="188"/>
      <c r="DE514" s="188"/>
      <c r="DF514" s="188"/>
      <c r="DG514" s="188"/>
      <c r="DH514" s="188"/>
      <c r="DI514" s="188"/>
      <c r="DJ514" s="188"/>
      <c r="DK514" s="188"/>
      <c r="DL514" s="188"/>
      <c r="DM514" s="188"/>
      <c r="DN514" s="188"/>
      <c r="DO514" s="189"/>
      <c r="DP514" s="195"/>
      <c r="DQ514" s="188"/>
      <c r="DR514" s="188"/>
      <c r="DS514" s="188"/>
      <c r="DT514" s="188"/>
      <c r="DU514" s="188"/>
      <c r="DV514" s="188"/>
      <c r="DW514" s="188"/>
      <c r="DX514" s="188"/>
      <c r="DY514" s="188"/>
      <c r="DZ514" s="188"/>
      <c r="EA514" s="188"/>
      <c r="EB514" s="188"/>
      <c r="EC514" s="188"/>
      <c r="ED514" s="188"/>
      <c r="EE514" s="188"/>
      <c r="EF514" s="189"/>
      <c r="EG514" s="195"/>
      <c r="EH514" s="188"/>
      <c r="EI514" s="188"/>
      <c r="EJ514" s="188"/>
      <c r="EK514" s="188"/>
      <c r="EL514" s="188"/>
      <c r="EM514" s="188"/>
      <c r="EN514" s="188"/>
      <c r="EO514" s="188"/>
      <c r="EP514" s="188"/>
      <c r="EQ514" s="188"/>
      <c r="ER514" s="188"/>
      <c r="ES514" s="188"/>
      <c r="ET514" s="188"/>
      <c r="EU514" s="188"/>
      <c r="EV514" s="188"/>
      <c r="EW514" s="189"/>
      <c r="EX514" s="195"/>
      <c r="EY514" s="188"/>
      <c r="EZ514" s="188"/>
      <c r="FA514" s="188"/>
      <c r="FB514" s="188"/>
      <c r="FC514" s="188"/>
      <c r="FD514" s="188"/>
      <c r="FE514" s="188"/>
      <c r="FF514" s="188"/>
      <c r="FG514" s="188"/>
      <c r="FH514" s="188"/>
      <c r="FI514" s="188"/>
      <c r="FJ514" s="188"/>
      <c r="FK514" s="188"/>
      <c r="FL514" s="188"/>
      <c r="FM514" s="188"/>
      <c r="FN514" s="189"/>
      <c r="FO514" s="195"/>
      <c r="FP514" s="188"/>
      <c r="FQ514" s="188"/>
      <c r="FR514" s="188"/>
      <c r="FS514" s="188"/>
      <c r="FT514" s="188"/>
      <c r="FU514" s="188"/>
      <c r="FV514" s="188"/>
      <c r="FW514" s="188"/>
      <c r="FX514" s="188"/>
      <c r="FY514" s="188"/>
      <c r="FZ514" s="188"/>
      <c r="GA514" s="188"/>
      <c r="GB514" s="188"/>
      <c r="GC514" s="188"/>
      <c r="GD514" s="188"/>
      <c r="GE514" s="189"/>
      <c r="GF514" s="195"/>
      <c r="GG514" s="188"/>
      <c r="GH514" s="188"/>
      <c r="GI514" s="188"/>
      <c r="GJ514" s="188"/>
      <c r="GK514" s="188"/>
      <c r="GL514" s="188"/>
      <c r="GM514" s="188"/>
      <c r="GN514" s="188"/>
      <c r="GO514" s="188"/>
      <c r="GP514" s="188"/>
      <c r="GQ514" s="188"/>
      <c r="GR514" s="188"/>
      <c r="GS514" s="188"/>
      <c r="GT514" s="188"/>
      <c r="GU514" s="188"/>
      <c r="GV514" s="189"/>
      <c r="GW514" s="195"/>
      <c r="GX514" s="188"/>
      <c r="GY514" s="188"/>
      <c r="GZ514" s="188"/>
      <c r="HA514" s="188"/>
      <c r="HB514" s="188"/>
      <c r="HC514" s="188"/>
      <c r="HD514" s="188"/>
      <c r="HE514" s="188"/>
      <c r="HF514" s="188"/>
      <c r="HG514" s="188"/>
      <c r="HH514" s="188"/>
      <c r="HI514" s="188"/>
      <c r="HJ514" s="188"/>
      <c r="HK514" s="188"/>
      <c r="HL514" s="188"/>
      <c r="HM514" s="189"/>
      <c r="HN514" s="195"/>
      <c r="HO514" s="188"/>
      <c r="HP514" s="188"/>
      <c r="HQ514" s="188"/>
      <c r="HR514" s="188"/>
      <c r="HS514" s="188"/>
      <c r="HT514" s="188"/>
      <c r="HU514" s="188"/>
      <c r="HV514" s="188"/>
      <c r="HW514" s="188"/>
      <c r="HX514" s="188"/>
      <c r="HY514" s="188"/>
      <c r="HZ514" s="188"/>
      <c r="IA514" s="188"/>
      <c r="IB514" s="188"/>
      <c r="IC514" s="188"/>
      <c r="ID514" s="189"/>
      <c r="IE514" s="195"/>
      <c r="IF514" s="188"/>
      <c r="IG514" s="188"/>
      <c r="IH514" s="188"/>
      <c r="II514" s="188"/>
      <c r="IJ514" s="188"/>
      <c r="IK514" s="188"/>
      <c r="IL514" s="188"/>
      <c r="IM514" s="188"/>
      <c r="IN514" s="188"/>
      <c r="IO514" s="188"/>
      <c r="IP514" s="188"/>
      <c r="IQ514" s="188"/>
      <c r="IR514" s="188"/>
      <c r="IS514" s="188"/>
      <c r="IT514" s="188"/>
      <c r="IU514" s="189"/>
      <c r="IV514" s="195"/>
      <c r="IW514" s="188"/>
      <c r="IX514" s="188"/>
      <c r="IY514" s="188"/>
      <c r="IZ514" s="188"/>
      <c r="JA514" s="188"/>
      <c r="JB514" s="188"/>
      <c r="JC514" s="188"/>
      <c r="JD514" s="188"/>
      <c r="JE514" s="188"/>
      <c r="JF514" s="188"/>
      <c r="JG514" s="188"/>
      <c r="JH514" s="188"/>
      <c r="JI514" s="188"/>
      <c r="JJ514" s="188"/>
      <c r="JK514" s="188"/>
      <c r="JL514" s="189"/>
      <c r="JM514" s="195"/>
      <c r="JN514" s="188"/>
      <c r="JO514" s="188"/>
      <c r="JP514" s="188"/>
      <c r="JQ514" s="188"/>
      <c r="JR514" s="188"/>
      <c r="JS514" s="188"/>
      <c r="JT514" s="188"/>
      <c r="JU514" s="188"/>
      <c r="JV514" s="188"/>
      <c r="JW514" s="188"/>
      <c r="JX514" s="188"/>
      <c r="JY514" s="188"/>
      <c r="JZ514" s="188"/>
      <c r="KA514" s="188"/>
      <c r="KB514" s="188"/>
      <c r="KC514" s="189"/>
      <c r="KD514" s="195"/>
      <c r="KE514" s="188"/>
      <c r="KF514" s="188"/>
      <c r="KG514" s="188"/>
      <c r="KH514" s="188"/>
      <c r="KI514" s="188"/>
      <c r="KJ514" s="188"/>
      <c r="KK514" s="188"/>
      <c r="KL514" s="188"/>
      <c r="KM514" s="188"/>
      <c r="KN514" s="188"/>
      <c r="KO514" s="188"/>
      <c r="KP514" s="188"/>
      <c r="KQ514" s="188"/>
      <c r="KR514" s="188"/>
      <c r="KS514" s="188"/>
      <c r="KT514" s="189"/>
      <c r="KU514" s="188"/>
    </row>
    <row r="515" ht="15.0" customHeight="1">
      <c r="A515" s="195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9"/>
      <c r="R515" s="195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9"/>
      <c r="AI515" s="195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9"/>
      <c r="AZ515" s="195"/>
      <c r="BA515" s="188"/>
      <c r="BB515" s="188"/>
      <c r="BC515" s="188"/>
      <c r="BD515" s="188"/>
      <c r="BE515" s="188"/>
      <c r="BF515" s="188"/>
      <c r="BG515" s="188"/>
      <c r="BH515" s="188"/>
      <c r="BI515" s="188"/>
      <c r="BJ515" s="188"/>
      <c r="BK515" s="188"/>
      <c r="BL515" s="188"/>
      <c r="BM515" s="188"/>
      <c r="BN515" s="188"/>
      <c r="BO515" s="188"/>
      <c r="BP515" s="189"/>
      <c r="BQ515" s="195"/>
      <c r="BR515" s="188"/>
      <c r="BS515" s="188"/>
      <c r="BT515" s="188"/>
      <c r="BU515" s="188"/>
      <c r="BV515" s="188"/>
      <c r="BW515" s="188"/>
      <c r="BX515" s="188"/>
      <c r="BY515" s="188"/>
      <c r="BZ515" s="188"/>
      <c r="CA515" s="188"/>
      <c r="CB515" s="188"/>
      <c r="CC515" s="188"/>
      <c r="CD515" s="188"/>
      <c r="CE515" s="188"/>
      <c r="CF515" s="188"/>
      <c r="CG515" s="189"/>
      <c r="CH515" s="195"/>
      <c r="CI515" s="188"/>
      <c r="CJ515" s="188"/>
      <c r="CK515" s="188"/>
      <c r="CL515" s="188"/>
      <c r="CM515" s="188"/>
      <c r="CN515" s="188"/>
      <c r="CO515" s="188"/>
      <c r="CP515" s="188"/>
      <c r="CQ515" s="188"/>
      <c r="CR515" s="188"/>
      <c r="CS515" s="188"/>
      <c r="CT515" s="188"/>
      <c r="CU515" s="188"/>
      <c r="CV515" s="188"/>
      <c r="CW515" s="188"/>
      <c r="CX515" s="189"/>
      <c r="CY515" s="195"/>
      <c r="CZ515" s="188"/>
      <c r="DA515" s="188"/>
      <c r="DB515" s="188"/>
      <c r="DC515" s="188"/>
      <c r="DD515" s="188"/>
      <c r="DE515" s="188"/>
      <c r="DF515" s="188"/>
      <c r="DG515" s="188"/>
      <c r="DH515" s="188"/>
      <c r="DI515" s="188"/>
      <c r="DJ515" s="188"/>
      <c r="DK515" s="188"/>
      <c r="DL515" s="188"/>
      <c r="DM515" s="188"/>
      <c r="DN515" s="188"/>
      <c r="DO515" s="189"/>
      <c r="DP515" s="195"/>
      <c r="DQ515" s="188"/>
      <c r="DR515" s="188"/>
      <c r="DS515" s="188"/>
      <c r="DT515" s="188"/>
      <c r="DU515" s="188"/>
      <c r="DV515" s="188"/>
      <c r="DW515" s="188"/>
      <c r="DX515" s="188"/>
      <c r="DY515" s="188"/>
      <c r="DZ515" s="188"/>
      <c r="EA515" s="188"/>
      <c r="EB515" s="188"/>
      <c r="EC515" s="188"/>
      <c r="ED515" s="188"/>
      <c r="EE515" s="188"/>
      <c r="EF515" s="189"/>
      <c r="EG515" s="195"/>
      <c r="EH515" s="188"/>
      <c r="EI515" s="188"/>
      <c r="EJ515" s="188"/>
      <c r="EK515" s="188"/>
      <c r="EL515" s="188"/>
      <c r="EM515" s="188"/>
      <c r="EN515" s="188"/>
      <c r="EO515" s="188"/>
      <c r="EP515" s="188"/>
      <c r="EQ515" s="188"/>
      <c r="ER515" s="188"/>
      <c r="ES515" s="188"/>
      <c r="ET515" s="188"/>
      <c r="EU515" s="188"/>
      <c r="EV515" s="188"/>
      <c r="EW515" s="189"/>
      <c r="EX515" s="195"/>
      <c r="EY515" s="188"/>
      <c r="EZ515" s="188"/>
      <c r="FA515" s="188"/>
      <c r="FB515" s="188"/>
      <c r="FC515" s="188"/>
      <c r="FD515" s="188"/>
      <c r="FE515" s="188"/>
      <c r="FF515" s="188"/>
      <c r="FG515" s="188"/>
      <c r="FH515" s="188"/>
      <c r="FI515" s="188"/>
      <c r="FJ515" s="188"/>
      <c r="FK515" s="188"/>
      <c r="FL515" s="188"/>
      <c r="FM515" s="188"/>
      <c r="FN515" s="189"/>
      <c r="FO515" s="195"/>
      <c r="FP515" s="188"/>
      <c r="FQ515" s="188"/>
      <c r="FR515" s="188"/>
      <c r="FS515" s="188"/>
      <c r="FT515" s="188"/>
      <c r="FU515" s="188"/>
      <c r="FV515" s="188"/>
      <c r="FW515" s="188"/>
      <c r="FX515" s="188"/>
      <c r="FY515" s="188"/>
      <c r="FZ515" s="188"/>
      <c r="GA515" s="188"/>
      <c r="GB515" s="188"/>
      <c r="GC515" s="188"/>
      <c r="GD515" s="188"/>
      <c r="GE515" s="189"/>
      <c r="GF515" s="195"/>
      <c r="GG515" s="188"/>
      <c r="GH515" s="188"/>
      <c r="GI515" s="188"/>
      <c r="GJ515" s="188"/>
      <c r="GK515" s="188"/>
      <c r="GL515" s="188"/>
      <c r="GM515" s="188"/>
      <c r="GN515" s="188"/>
      <c r="GO515" s="188"/>
      <c r="GP515" s="188"/>
      <c r="GQ515" s="188"/>
      <c r="GR515" s="188"/>
      <c r="GS515" s="188"/>
      <c r="GT515" s="188"/>
      <c r="GU515" s="188"/>
      <c r="GV515" s="189"/>
      <c r="GW515" s="195"/>
      <c r="GX515" s="188"/>
      <c r="GY515" s="188"/>
      <c r="GZ515" s="188"/>
      <c r="HA515" s="188"/>
      <c r="HB515" s="188"/>
      <c r="HC515" s="188"/>
      <c r="HD515" s="188"/>
      <c r="HE515" s="188"/>
      <c r="HF515" s="188"/>
      <c r="HG515" s="188"/>
      <c r="HH515" s="188"/>
      <c r="HI515" s="188"/>
      <c r="HJ515" s="188"/>
      <c r="HK515" s="188"/>
      <c r="HL515" s="188"/>
      <c r="HM515" s="189"/>
      <c r="HN515" s="195"/>
      <c r="HO515" s="188"/>
      <c r="HP515" s="188"/>
      <c r="HQ515" s="188"/>
      <c r="HR515" s="188"/>
      <c r="HS515" s="188"/>
      <c r="HT515" s="188"/>
      <c r="HU515" s="188"/>
      <c r="HV515" s="188"/>
      <c r="HW515" s="188"/>
      <c r="HX515" s="188"/>
      <c r="HY515" s="188"/>
      <c r="HZ515" s="188"/>
      <c r="IA515" s="188"/>
      <c r="IB515" s="188"/>
      <c r="IC515" s="188"/>
      <c r="ID515" s="189"/>
      <c r="IE515" s="195"/>
      <c r="IF515" s="188"/>
      <c r="IG515" s="188"/>
      <c r="IH515" s="188"/>
      <c r="II515" s="188"/>
      <c r="IJ515" s="188"/>
      <c r="IK515" s="188"/>
      <c r="IL515" s="188"/>
      <c r="IM515" s="188"/>
      <c r="IN515" s="188"/>
      <c r="IO515" s="188"/>
      <c r="IP515" s="188"/>
      <c r="IQ515" s="188"/>
      <c r="IR515" s="188"/>
      <c r="IS515" s="188"/>
      <c r="IT515" s="188"/>
      <c r="IU515" s="189"/>
      <c r="IV515" s="195"/>
      <c r="IW515" s="188"/>
      <c r="IX515" s="188"/>
      <c r="IY515" s="188"/>
      <c r="IZ515" s="188"/>
      <c r="JA515" s="188"/>
      <c r="JB515" s="188"/>
      <c r="JC515" s="188"/>
      <c r="JD515" s="188"/>
      <c r="JE515" s="188"/>
      <c r="JF515" s="188"/>
      <c r="JG515" s="188"/>
      <c r="JH515" s="188"/>
      <c r="JI515" s="188"/>
      <c r="JJ515" s="188"/>
      <c r="JK515" s="188"/>
      <c r="JL515" s="189"/>
      <c r="JM515" s="195"/>
      <c r="JN515" s="188"/>
      <c r="JO515" s="188"/>
      <c r="JP515" s="188"/>
      <c r="JQ515" s="188"/>
      <c r="JR515" s="188"/>
      <c r="JS515" s="188"/>
      <c r="JT515" s="188"/>
      <c r="JU515" s="188"/>
      <c r="JV515" s="188"/>
      <c r="JW515" s="188"/>
      <c r="JX515" s="188"/>
      <c r="JY515" s="188"/>
      <c r="JZ515" s="188"/>
      <c r="KA515" s="188"/>
      <c r="KB515" s="188"/>
      <c r="KC515" s="189"/>
      <c r="KD515" s="195"/>
      <c r="KE515" s="188"/>
      <c r="KF515" s="188"/>
      <c r="KG515" s="188"/>
      <c r="KH515" s="188"/>
      <c r="KI515" s="188"/>
      <c r="KJ515" s="188"/>
      <c r="KK515" s="188"/>
      <c r="KL515" s="188"/>
      <c r="KM515" s="188"/>
      <c r="KN515" s="188"/>
      <c r="KO515" s="188"/>
      <c r="KP515" s="188"/>
      <c r="KQ515" s="188"/>
      <c r="KR515" s="188"/>
      <c r="KS515" s="188"/>
      <c r="KT515" s="189"/>
      <c r="KU515" s="188"/>
    </row>
    <row r="516" ht="15.0" customHeight="1">
      <c r="A516" s="195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9"/>
      <c r="R516" s="195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9"/>
      <c r="AI516" s="195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9"/>
      <c r="AZ516" s="195"/>
      <c r="BA516" s="188"/>
      <c r="BB516" s="188"/>
      <c r="BC516" s="188"/>
      <c r="BD516" s="188"/>
      <c r="BE516" s="188"/>
      <c r="BF516" s="188"/>
      <c r="BG516" s="188"/>
      <c r="BH516" s="188"/>
      <c r="BI516" s="188"/>
      <c r="BJ516" s="188"/>
      <c r="BK516" s="188"/>
      <c r="BL516" s="188"/>
      <c r="BM516" s="188"/>
      <c r="BN516" s="188"/>
      <c r="BO516" s="188"/>
      <c r="BP516" s="189"/>
      <c r="BQ516" s="195"/>
      <c r="BR516" s="188"/>
      <c r="BS516" s="188"/>
      <c r="BT516" s="188"/>
      <c r="BU516" s="188"/>
      <c r="BV516" s="188"/>
      <c r="BW516" s="188"/>
      <c r="BX516" s="188"/>
      <c r="BY516" s="188"/>
      <c r="BZ516" s="188"/>
      <c r="CA516" s="188"/>
      <c r="CB516" s="188"/>
      <c r="CC516" s="188"/>
      <c r="CD516" s="188"/>
      <c r="CE516" s="188"/>
      <c r="CF516" s="188"/>
      <c r="CG516" s="189"/>
      <c r="CH516" s="195"/>
      <c r="CI516" s="188"/>
      <c r="CJ516" s="188"/>
      <c r="CK516" s="188"/>
      <c r="CL516" s="188"/>
      <c r="CM516" s="188"/>
      <c r="CN516" s="188"/>
      <c r="CO516" s="188"/>
      <c r="CP516" s="188"/>
      <c r="CQ516" s="188"/>
      <c r="CR516" s="188"/>
      <c r="CS516" s="188"/>
      <c r="CT516" s="188"/>
      <c r="CU516" s="188"/>
      <c r="CV516" s="188"/>
      <c r="CW516" s="188"/>
      <c r="CX516" s="189"/>
      <c r="CY516" s="195"/>
      <c r="CZ516" s="188"/>
      <c r="DA516" s="188"/>
      <c r="DB516" s="188"/>
      <c r="DC516" s="188"/>
      <c r="DD516" s="188"/>
      <c r="DE516" s="188"/>
      <c r="DF516" s="188"/>
      <c r="DG516" s="188"/>
      <c r="DH516" s="188"/>
      <c r="DI516" s="188"/>
      <c r="DJ516" s="188"/>
      <c r="DK516" s="188"/>
      <c r="DL516" s="188"/>
      <c r="DM516" s="188"/>
      <c r="DN516" s="188"/>
      <c r="DO516" s="189"/>
      <c r="DP516" s="195"/>
      <c r="DQ516" s="188"/>
      <c r="DR516" s="188"/>
      <c r="DS516" s="188"/>
      <c r="DT516" s="188"/>
      <c r="DU516" s="188"/>
      <c r="DV516" s="188"/>
      <c r="DW516" s="188"/>
      <c r="DX516" s="188"/>
      <c r="DY516" s="188"/>
      <c r="DZ516" s="188"/>
      <c r="EA516" s="188"/>
      <c r="EB516" s="188"/>
      <c r="EC516" s="188"/>
      <c r="ED516" s="188"/>
      <c r="EE516" s="188"/>
      <c r="EF516" s="189"/>
      <c r="EG516" s="195"/>
      <c r="EH516" s="188"/>
      <c r="EI516" s="188"/>
      <c r="EJ516" s="188"/>
      <c r="EK516" s="188"/>
      <c r="EL516" s="188"/>
      <c r="EM516" s="188"/>
      <c r="EN516" s="188"/>
      <c r="EO516" s="188"/>
      <c r="EP516" s="188"/>
      <c r="EQ516" s="188"/>
      <c r="ER516" s="188"/>
      <c r="ES516" s="188"/>
      <c r="ET516" s="188"/>
      <c r="EU516" s="188"/>
      <c r="EV516" s="188"/>
      <c r="EW516" s="189"/>
      <c r="EX516" s="195"/>
      <c r="EY516" s="188"/>
      <c r="EZ516" s="188"/>
      <c r="FA516" s="188"/>
      <c r="FB516" s="188"/>
      <c r="FC516" s="188"/>
      <c r="FD516" s="188"/>
      <c r="FE516" s="188"/>
      <c r="FF516" s="188"/>
      <c r="FG516" s="188"/>
      <c r="FH516" s="188"/>
      <c r="FI516" s="188"/>
      <c r="FJ516" s="188"/>
      <c r="FK516" s="188"/>
      <c r="FL516" s="188"/>
      <c r="FM516" s="188"/>
      <c r="FN516" s="189"/>
      <c r="FO516" s="195"/>
      <c r="FP516" s="188"/>
      <c r="FQ516" s="188"/>
      <c r="FR516" s="188"/>
      <c r="FS516" s="188"/>
      <c r="FT516" s="188"/>
      <c r="FU516" s="188"/>
      <c r="FV516" s="188"/>
      <c r="FW516" s="188"/>
      <c r="FX516" s="188"/>
      <c r="FY516" s="188"/>
      <c r="FZ516" s="188"/>
      <c r="GA516" s="188"/>
      <c r="GB516" s="188"/>
      <c r="GC516" s="188"/>
      <c r="GD516" s="188"/>
      <c r="GE516" s="189"/>
      <c r="GF516" s="195"/>
      <c r="GG516" s="188"/>
      <c r="GH516" s="188"/>
      <c r="GI516" s="188"/>
      <c r="GJ516" s="188"/>
      <c r="GK516" s="188"/>
      <c r="GL516" s="188"/>
      <c r="GM516" s="188"/>
      <c r="GN516" s="188"/>
      <c r="GO516" s="188"/>
      <c r="GP516" s="188"/>
      <c r="GQ516" s="188"/>
      <c r="GR516" s="188"/>
      <c r="GS516" s="188"/>
      <c r="GT516" s="188"/>
      <c r="GU516" s="188"/>
      <c r="GV516" s="189"/>
      <c r="GW516" s="195"/>
      <c r="GX516" s="188"/>
      <c r="GY516" s="188"/>
      <c r="GZ516" s="188"/>
      <c r="HA516" s="188"/>
      <c r="HB516" s="188"/>
      <c r="HC516" s="188"/>
      <c r="HD516" s="188"/>
      <c r="HE516" s="188"/>
      <c r="HF516" s="188"/>
      <c r="HG516" s="188"/>
      <c r="HH516" s="188"/>
      <c r="HI516" s="188"/>
      <c r="HJ516" s="188"/>
      <c r="HK516" s="188"/>
      <c r="HL516" s="188"/>
      <c r="HM516" s="189"/>
      <c r="HN516" s="195"/>
      <c r="HO516" s="188"/>
      <c r="HP516" s="188"/>
      <c r="HQ516" s="188"/>
      <c r="HR516" s="188"/>
      <c r="HS516" s="188"/>
      <c r="HT516" s="188"/>
      <c r="HU516" s="188"/>
      <c r="HV516" s="188"/>
      <c r="HW516" s="188"/>
      <c r="HX516" s="188"/>
      <c r="HY516" s="188"/>
      <c r="HZ516" s="188"/>
      <c r="IA516" s="188"/>
      <c r="IB516" s="188"/>
      <c r="IC516" s="188"/>
      <c r="ID516" s="189"/>
      <c r="IE516" s="195"/>
      <c r="IF516" s="188"/>
      <c r="IG516" s="188"/>
      <c r="IH516" s="188"/>
      <c r="II516" s="188"/>
      <c r="IJ516" s="188"/>
      <c r="IK516" s="188"/>
      <c r="IL516" s="188"/>
      <c r="IM516" s="188"/>
      <c r="IN516" s="188"/>
      <c r="IO516" s="188"/>
      <c r="IP516" s="188"/>
      <c r="IQ516" s="188"/>
      <c r="IR516" s="188"/>
      <c r="IS516" s="188"/>
      <c r="IT516" s="188"/>
      <c r="IU516" s="189"/>
      <c r="IV516" s="195"/>
      <c r="IW516" s="188"/>
      <c r="IX516" s="188"/>
      <c r="IY516" s="188"/>
      <c r="IZ516" s="188"/>
      <c r="JA516" s="188"/>
      <c r="JB516" s="188"/>
      <c r="JC516" s="188"/>
      <c r="JD516" s="188"/>
      <c r="JE516" s="188"/>
      <c r="JF516" s="188"/>
      <c r="JG516" s="188"/>
      <c r="JH516" s="188"/>
      <c r="JI516" s="188"/>
      <c r="JJ516" s="188"/>
      <c r="JK516" s="188"/>
      <c r="JL516" s="189"/>
      <c r="JM516" s="195"/>
      <c r="JN516" s="188"/>
      <c r="JO516" s="188"/>
      <c r="JP516" s="188"/>
      <c r="JQ516" s="188"/>
      <c r="JR516" s="188"/>
      <c r="JS516" s="188"/>
      <c r="JT516" s="188"/>
      <c r="JU516" s="188"/>
      <c r="JV516" s="188"/>
      <c r="JW516" s="188"/>
      <c r="JX516" s="188"/>
      <c r="JY516" s="188"/>
      <c r="JZ516" s="188"/>
      <c r="KA516" s="188"/>
      <c r="KB516" s="188"/>
      <c r="KC516" s="189"/>
      <c r="KD516" s="195"/>
      <c r="KE516" s="188"/>
      <c r="KF516" s="188"/>
      <c r="KG516" s="188"/>
      <c r="KH516" s="188"/>
      <c r="KI516" s="188"/>
      <c r="KJ516" s="188"/>
      <c r="KK516" s="188"/>
      <c r="KL516" s="188"/>
      <c r="KM516" s="188"/>
      <c r="KN516" s="188"/>
      <c r="KO516" s="188"/>
      <c r="KP516" s="188"/>
      <c r="KQ516" s="188"/>
      <c r="KR516" s="188"/>
      <c r="KS516" s="188"/>
      <c r="KT516" s="189"/>
      <c r="KU516" s="188"/>
    </row>
    <row r="517" ht="15.0" customHeight="1">
      <c r="A517" s="195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9"/>
      <c r="R517" s="195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9"/>
      <c r="AI517" s="195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9"/>
      <c r="AZ517" s="195"/>
      <c r="BA517" s="188"/>
      <c r="BB517" s="188"/>
      <c r="BC517" s="188"/>
      <c r="BD517" s="188"/>
      <c r="BE517" s="188"/>
      <c r="BF517" s="188"/>
      <c r="BG517" s="188"/>
      <c r="BH517" s="188"/>
      <c r="BI517" s="188"/>
      <c r="BJ517" s="188"/>
      <c r="BK517" s="188"/>
      <c r="BL517" s="188"/>
      <c r="BM517" s="188"/>
      <c r="BN517" s="188"/>
      <c r="BO517" s="188"/>
      <c r="BP517" s="189"/>
      <c r="BQ517" s="195"/>
      <c r="BR517" s="188"/>
      <c r="BS517" s="188"/>
      <c r="BT517" s="188"/>
      <c r="BU517" s="188"/>
      <c r="BV517" s="188"/>
      <c r="BW517" s="188"/>
      <c r="BX517" s="188"/>
      <c r="BY517" s="188"/>
      <c r="BZ517" s="188"/>
      <c r="CA517" s="188"/>
      <c r="CB517" s="188"/>
      <c r="CC517" s="188"/>
      <c r="CD517" s="188"/>
      <c r="CE517" s="188"/>
      <c r="CF517" s="188"/>
      <c r="CG517" s="189"/>
      <c r="CH517" s="195"/>
      <c r="CI517" s="188"/>
      <c r="CJ517" s="188"/>
      <c r="CK517" s="188"/>
      <c r="CL517" s="188"/>
      <c r="CM517" s="188"/>
      <c r="CN517" s="188"/>
      <c r="CO517" s="188"/>
      <c r="CP517" s="188"/>
      <c r="CQ517" s="188"/>
      <c r="CR517" s="188"/>
      <c r="CS517" s="188"/>
      <c r="CT517" s="188"/>
      <c r="CU517" s="188"/>
      <c r="CV517" s="188"/>
      <c r="CW517" s="188"/>
      <c r="CX517" s="189"/>
      <c r="CY517" s="195"/>
      <c r="CZ517" s="188"/>
      <c r="DA517" s="188"/>
      <c r="DB517" s="188"/>
      <c r="DC517" s="188"/>
      <c r="DD517" s="188"/>
      <c r="DE517" s="188"/>
      <c r="DF517" s="188"/>
      <c r="DG517" s="188"/>
      <c r="DH517" s="188"/>
      <c r="DI517" s="188"/>
      <c r="DJ517" s="188"/>
      <c r="DK517" s="188"/>
      <c r="DL517" s="188"/>
      <c r="DM517" s="188"/>
      <c r="DN517" s="188"/>
      <c r="DO517" s="189"/>
      <c r="DP517" s="195"/>
      <c r="DQ517" s="188"/>
      <c r="DR517" s="188"/>
      <c r="DS517" s="188"/>
      <c r="DT517" s="188"/>
      <c r="DU517" s="188"/>
      <c r="DV517" s="188"/>
      <c r="DW517" s="188"/>
      <c r="DX517" s="188"/>
      <c r="DY517" s="188"/>
      <c r="DZ517" s="188"/>
      <c r="EA517" s="188"/>
      <c r="EB517" s="188"/>
      <c r="EC517" s="188"/>
      <c r="ED517" s="188"/>
      <c r="EE517" s="188"/>
      <c r="EF517" s="189"/>
      <c r="EG517" s="195"/>
      <c r="EH517" s="188"/>
      <c r="EI517" s="188"/>
      <c r="EJ517" s="188"/>
      <c r="EK517" s="188"/>
      <c r="EL517" s="188"/>
      <c r="EM517" s="188"/>
      <c r="EN517" s="188"/>
      <c r="EO517" s="188"/>
      <c r="EP517" s="188"/>
      <c r="EQ517" s="188"/>
      <c r="ER517" s="188"/>
      <c r="ES517" s="188"/>
      <c r="ET517" s="188"/>
      <c r="EU517" s="188"/>
      <c r="EV517" s="188"/>
      <c r="EW517" s="189"/>
      <c r="EX517" s="195"/>
      <c r="EY517" s="188"/>
      <c r="EZ517" s="188"/>
      <c r="FA517" s="188"/>
      <c r="FB517" s="188"/>
      <c r="FC517" s="188"/>
      <c r="FD517" s="188"/>
      <c r="FE517" s="188"/>
      <c r="FF517" s="188"/>
      <c r="FG517" s="188"/>
      <c r="FH517" s="188"/>
      <c r="FI517" s="188"/>
      <c r="FJ517" s="188"/>
      <c r="FK517" s="188"/>
      <c r="FL517" s="188"/>
      <c r="FM517" s="188"/>
      <c r="FN517" s="189"/>
      <c r="FO517" s="195"/>
      <c r="FP517" s="188"/>
      <c r="FQ517" s="188"/>
      <c r="FR517" s="188"/>
      <c r="FS517" s="188"/>
      <c r="FT517" s="188"/>
      <c r="FU517" s="188"/>
      <c r="FV517" s="188"/>
      <c r="FW517" s="188"/>
      <c r="FX517" s="188"/>
      <c r="FY517" s="188"/>
      <c r="FZ517" s="188"/>
      <c r="GA517" s="188"/>
      <c r="GB517" s="188"/>
      <c r="GC517" s="188"/>
      <c r="GD517" s="188"/>
      <c r="GE517" s="189"/>
      <c r="GF517" s="195"/>
      <c r="GG517" s="188"/>
      <c r="GH517" s="188"/>
      <c r="GI517" s="188"/>
      <c r="GJ517" s="188"/>
      <c r="GK517" s="188"/>
      <c r="GL517" s="188"/>
      <c r="GM517" s="188"/>
      <c r="GN517" s="188"/>
      <c r="GO517" s="188"/>
      <c r="GP517" s="188"/>
      <c r="GQ517" s="188"/>
      <c r="GR517" s="188"/>
      <c r="GS517" s="188"/>
      <c r="GT517" s="188"/>
      <c r="GU517" s="188"/>
      <c r="GV517" s="189"/>
      <c r="GW517" s="195"/>
      <c r="GX517" s="188"/>
      <c r="GY517" s="188"/>
      <c r="GZ517" s="188"/>
      <c r="HA517" s="188"/>
      <c r="HB517" s="188"/>
      <c r="HC517" s="188"/>
      <c r="HD517" s="188"/>
      <c r="HE517" s="188"/>
      <c r="HF517" s="188"/>
      <c r="HG517" s="188"/>
      <c r="HH517" s="188"/>
      <c r="HI517" s="188"/>
      <c r="HJ517" s="188"/>
      <c r="HK517" s="188"/>
      <c r="HL517" s="188"/>
      <c r="HM517" s="189"/>
      <c r="HN517" s="195"/>
      <c r="HO517" s="188"/>
      <c r="HP517" s="188"/>
      <c r="HQ517" s="188"/>
      <c r="HR517" s="188"/>
      <c r="HS517" s="188"/>
      <c r="HT517" s="188"/>
      <c r="HU517" s="188"/>
      <c r="HV517" s="188"/>
      <c r="HW517" s="188"/>
      <c r="HX517" s="188"/>
      <c r="HY517" s="188"/>
      <c r="HZ517" s="188"/>
      <c r="IA517" s="188"/>
      <c r="IB517" s="188"/>
      <c r="IC517" s="188"/>
      <c r="ID517" s="189"/>
      <c r="IE517" s="195"/>
      <c r="IF517" s="188"/>
      <c r="IG517" s="188"/>
      <c r="IH517" s="188"/>
      <c r="II517" s="188"/>
      <c r="IJ517" s="188"/>
      <c r="IK517" s="188"/>
      <c r="IL517" s="188"/>
      <c r="IM517" s="188"/>
      <c r="IN517" s="188"/>
      <c r="IO517" s="188"/>
      <c r="IP517" s="188"/>
      <c r="IQ517" s="188"/>
      <c r="IR517" s="188"/>
      <c r="IS517" s="188"/>
      <c r="IT517" s="188"/>
      <c r="IU517" s="189"/>
      <c r="IV517" s="195"/>
      <c r="IW517" s="188"/>
      <c r="IX517" s="188"/>
      <c r="IY517" s="188"/>
      <c r="IZ517" s="188"/>
      <c r="JA517" s="188"/>
      <c r="JB517" s="188"/>
      <c r="JC517" s="188"/>
      <c r="JD517" s="188"/>
      <c r="JE517" s="188"/>
      <c r="JF517" s="188"/>
      <c r="JG517" s="188"/>
      <c r="JH517" s="188"/>
      <c r="JI517" s="188"/>
      <c r="JJ517" s="188"/>
      <c r="JK517" s="188"/>
      <c r="JL517" s="189"/>
      <c r="JM517" s="195"/>
      <c r="JN517" s="188"/>
      <c r="JO517" s="188"/>
      <c r="JP517" s="188"/>
      <c r="JQ517" s="188"/>
      <c r="JR517" s="188"/>
      <c r="JS517" s="188"/>
      <c r="JT517" s="188"/>
      <c r="JU517" s="188"/>
      <c r="JV517" s="188"/>
      <c r="JW517" s="188"/>
      <c r="JX517" s="188"/>
      <c r="JY517" s="188"/>
      <c r="JZ517" s="188"/>
      <c r="KA517" s="188"/>
      <c r="KB517" s="188"/>
      <c r="KC517" s="189"/>
      <c r="KD517" s="195"/>
      <c r="KE517" s="188"/>
      <c r="KF517" s="188"/>
      <c r="KG517" s="188"/>
      <c r="KH517" s="188"/>
      <c r="KI517" s="188"/>
      <c r="KJ517" s="188"/>
      <c r="KK517" s="188"/>
      <c r="KL517" s="188"/>
      <c r="KM517" s="188"/>
      <c r="KN517" s="188"/>
      <c r="KO517" s="188"/>
      <c r="KP517" s="188"/>
      <c r="KQ517" s="188"/>
      <c r="KR517" s="188"/>
      <c r="KS517" s="188"/>
      <c r="KT517" s="189"/>
      <c r="KU517" s="188"/>
    </row>
    <row r="518" ht="15.0" customHeight="1">
      <c r="A518" s="195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9"/>
      <c r="R518" s="195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9"/>
      <c r="AI518" s="195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9"/>
      <c r="AZ518" s="195"/>
      <c r="BA518" s="188"/>
      <c r="BB518" s="188"/>
      <c r="BC518" s="188"/>
      <c r="BD518" s="188"/>
      <c r="BE518" s="188"/>
      <c r="BF518" s="188"/>
      <c r="BG518" s="188"/>
      <c r="BH518" s="188"/>
      <c r="BI518" s="188"/>
      <c r="BJ518" s="188"/>
      <c r="BK518" s="188"/>
      <c r="BL518" s="188"/>
      <c r="BM518" s="188"/>
      <c r="BN518" s="188"/>
      <c r="BO518" s="188"/>
      <c r="BP518" s="189"/>
      <c r="BQ518" s="195"/>
      <c r="BR518" s="188"/>
      <c r="BS518" s="188"/>
      <c r="BT518" s="188"/>
      <c r="BU518" s="188"/>
      <c r="BV518" s="188"/>
      <c r="BW518" s="188"/>
      <c r="BX518" s="188"/>
      <c r="BY518" s="188"/>
      <c r="BZ518" s="188"/>
      <c r="CA518" s="188"/>
      <c r="CB518" s="188"/>
      <c r="CC518" s="188"/>
      <c r="CD518" s="188"/>
      <c r="CE518" s="188"/>
      <c r="CF518" s="188"/>
      <c r="CG518" s="189"/>
      <c r="CH518" s="195"/>
      <c r="CI518" s="188"/>
      <c r="CJ518" s="188"/>
      <c r="CK518" s="188"/>
      <c r="CL518" s="188"/>
      <c r="CM518" s="188"/>
      <c r="CN518" s="188"/>
      <c r="CO518" s="188"/>
      <c r="CP518" s="188"/>
      <c r="CQ518" s="188"/>
      <c r="CR518" s="188"/>
      <c r="CS518" s="188"/>
      <c r="CT518" s="188"/>
      <c r="CU518" s="188"/>
      <c r="CV518" s="188"/>
      <c r="CW518" s="188"/>
      <c r="CX518" s="189"/>
      <c r="CY518" s="195"/>
      <c r="CZ518" s="188"/>
      <c r="DA518" s="188"/>
      <c r="DB518" s="188"/>
      <c r="DC518" s="188"/>
      <c r="DD518" s="188"/>
      <c r="DE518" s="188"/>
      <c r="DF518" s="188"/>
      <c r="DG518" s="188"/>
      <c r="DH518" s="188"/>
      <c r="DI518" s="188"/>
      <c r="DJ518" s="188"/>
      <c r="DK518" s="188"/>
      <c r="DL518" s="188"/>
      <c r="DM518" s="188"/>
      <c r="DN518" s="188"/>
      <c r="DO518" s="189"/>
      <c r="DP518" s="195"/>
      <c r="DQ518" s="188"/>
      <c r="DR518" s="188"/>
      <c r="DS518" s="188"/>
      <c r="DT518" s="188"/>
      <c r="DU518" s="188"/>
      <c r="DV518" s="188"/>
      <c r="DW518" s="188"/>
      <c r="DX518" s="188"/>
      <c r="DY518" s="188"/>
      <c r="DZ518" s="188"/>
      <c r="EA518" s="188"/>
      <c r="EB518" s="188"/>
      <c r="EC518" s="188"/>
      <c r="ED518" s="188"/>
      <c r="EE518" s="188"/>
      <c r="EF518" s="189"/>
      <c r="EG518" s="195"/>
      <c r="EH518" s="188"/>
      <c r="EI518" s="188"/>
      <c r="EJ518" s="188"/>
      <c r="EK518" s="188"/>
      <c r="EL518" s="188"/>
      <c r="EM518" s="188"/>
      <c r="EN518" s="188"/>
      <c r="EO518" s="188"/>
      <c r="EP518" s="188"/>
      <c r="EQ518" s="188"/>
      <c r="ER518" s="188"/>
      <c r="ES518" s="188"/>
      <c r="ET518" s="188"/>
      <c r="EU518" s="188"/>
      <c r="EV518" s="188"/>
      <c r="EW518" s="189"/>
      <c r="EX518" s="195"/>
      <c r="EY518" s="188"/>
      <c r="EZ518" s="188"/>
      <c r="FA518" s="188"/>
      <c r="FB518" s="188"/>
      <c r="FC518" s="188"/>
      <c r="FD518" s="188"/>
      <c r="FE518" s="188"/>
      <c r="FF518" s="188"/>
      <c r="FG518" s="188"/>
      <c r="FH518" s="188"/>
      <c r="FI518" s="188"/>
      <c r="FJ518" s="188"/>
      <c r="FK518" s="188"/>
      <c r="FL518" s="188"/>
      <c r="FM518" s="188"/>
      <c r="FN518" s="189"/>
      <c r="FO518" s="195"/>
      <c r="FP518" s="188"/>
      <c r="FQ518" s="188"/>
      <c r="FR518" s="188"/>
      <c r="FS518" s="188"/>
      <c r="FT518" s="188"/>
      <c r="FU518" s="188"/>
      <c r="FV518" s="188"/>
      <c r="FW518" s="188"/>
      <c r="FX518" s="188"/>
      <c r="FY518" s="188"/>
      <c r="FZ518" s="188"/>
      <c r="GA518" s="188"/>
      <c r="GB518" s="188"/>
      <c r="GC518" s="188"/>
      <c r="GD518" s="188"/>
      <c r="GE518" s="189"/>
      <c r="GF518" s="195"/>
      <c r="GG518" s="188"/>
      <c r="GH518" s="188"/>
      <c r="GI518" s="188"/>
      <c r="GJ518" s="188"/>
      <c r="GK518" s="188"/>
      <c r="GL518" s="188"/>
      <c r="GM518" s="188"/>
      <c r="GN518" s="188"/>
      <c r="GO518" s="188"/>
      <c r="GP518" s="188"/>
      <c r="GQ518" s="188"/>
      <c r="GR518" s="188"/>
      <c r="GS518" s="188"/>
      <c r="GT518" s="188"/>
      <c r="GU518" s="188"/>
      <c r="GV518" s="189"/>
      <c r="GW518" s="195"/>
      <c r="GX518" s="188"/>
      <c r="GY518" s="188"/>
      <c r="GZ518" s="188"/>
      <c r="HA518" s="188"/>
      <c r="HB518" s="188"/>
      <c r="HC518" s="188"/>
      <c r="HD518" s="188"/>
      <c r="HE518" s="188"/>
      <c r="HF518" s="188"/>
      <c r="HG518" s="188"/>
      <c r="HH518" s="188"/>
      <c r="HI518" s="188"/>
      <c r="HJ518" s="188"/>
      <c r="HK518" s="188"/>
      <c r="HL518" s="188"/>
      <c r="HM518" s="189"/>
      <c r="HN518" s="195"/>
      <c r="HO518" s="188"/>
      <c r="HP518" s="188"/>
      <c r="HQ518" s="188"/>
      <c r="HR518" s="188"/>
      <c r="HS518" s="188"/>
      <c r="HT518" s="188"/>
      <c r="HU518" s="188"/>
      <c r="HV518" s="188"/>
      <c r="HW518" s="188"/>
      <c r="HX518" s="188"/>
      <c r="HY518" s="188"/>
      <c r="HZ518" s="188"/>
      <c r="IA518" s="188"/>
      <c r="IB518" s="188"/>
      <c r="IC518" s="188"/>
      <c r="ID518" s="189"/>
      <c r="IE518" s="195"/>
      <c r="IF518" s="188"/>
      <c r="IG518" s="188"/>
      <c r="IH518" s="188"/>
      <c r="II518" s="188"/>
      <c r="IJ518" s="188"/>
      <c r="IK518" s="188"/>
      <c r="IL518" s="188"/>
      <c r="IM518" s="188"/>
      <c r="IN518" s="188"/>
      <c r="IO518" s="188"/>
      <c r="IP518" s="188"/>
      <c r="IQ518" s="188"/>
      <c r="IR518" s="188"/>
      <c r="IS518" s="188"/>
      <c r="IT518" s="188"/>
      <c r="IU518" s="189"/>
      <c r="IV518" s="195"/>
      <c r="IW518" s="188"/>
      <c r="IX518" s="188"/>
      <c r="IY518" s="188"/>
      <c r="IZ518" s="188"/>
      <c r="JA518" s="188"/>
      <c r="JB518" s="188"/>
      <c r="JC518" s="188"/>
      <c r="JD518" s="188"/>
      <c r="JE518" s="188"/>
      <c r="JF518" s="188"/>
      <c r="JG518" s="188"/>
      <c r="JH518" s="188"/>
      <c r="JI518" s="188"/>
      <c r="JJ518" s="188"/>
      <c r="JK518" s="188"/>
      <c r="JL518" s="189"/>
      <c r="JM518" s="195"/>
      <c r="JN518" s="188"/>
      <c r="JO518" s="188"/>
      <c r="JP518" s="188"/>
      <c r="JQ518" s="188"/>
      <c r="JR518" s="188"/>
      <c r="JS518" s="188"/>
      <c r="JT518" s="188"/>
      <c r="JU518" s="188"/>
      <c r="JV518" s="188"/>
      <c r="JW518" s="188"/>
      <c r="JX518" s="188"/>
      <c r="JY518" s="188"/>
      <c r="JZ518" s="188"/>
      <c r="KA518" s="188"/>
      <c r="KB518" s="188"/>
      <c r="KC518" s="189"/>
      <c r="KD518" s="195"/>
      <c r="KE518" s="188"/>
      <c r="KF518" s="188"/>
      <c r="KG518" s="188"/>
      <c r="KH518" s="188"/>
      <c r="KI518" s="188"/>
      <c r="KJ518" s="188"/>
      <c r="KK518" s="188"/>
      <c r="KL518" s="188"/>
      <c r="KM518" s="188"/>
      <c r="KN518" s="188"/>
      <c r="KO518" s="188"/>
      <c r="KP518" s="188"/>
      <c r="KQ518" s="188"/>
      <c r="KR518" s="188"/>
      <c r="KS518" s="188"/>
      <c r="KT518" s="189"/>
      <c r="KU518" s="188"/>
    </row>
    <row r="519" ht="15.0" customHeight="1">
      <c r="A519" s="195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9"/>
      <c r="R519" s="195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9"/>
      <c r="AI519" s="195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9"/>
      <c r="AZ519" s="195"/>
      <c r="BA519" s="188"/>
      <c r="BB519" s="188"/>
      <c r="BC519" s="188"/>
      <c r="BD519" s="188"/>
      <c r="BE519" s="188"/>
      <c r="BF519" s="188"/>
      <c r="BG519" s="188"/>
      <c r="BH519" s="188"/>
      <c r="BI519" s="188"/>
      <c r="BJ519" s="188"/>
      <c r="BK519" s="188"/>
      <c r="BL519" s="188"/>
      <c r="BM519" s="188"/>
      <c r="BN519" s="188"/>
      <c r="BO519" s="188"/>
      <c r="BP519" s="189"/>
      <c r="BQ519" s="195"/>
      <c r="BR519" s="188"/>
      <c r="BS519" s="188"/>
      <c r="BT519" s="188"/>
      <c r="BU519" s="188"/>
      <c r="BV519" s="188"/>
      <c r="BW519" s="188"/>
      <c r="BX519" s="188"/>
      <c r="BY519" s="188"/>
      <c r="BZ519" s="188"/>
      <c r="CA519" s="188"/>
      <c r="CB519" s="188"/>
      <c r="CC519" s="188"/>
      <c r="CD519" s="188"/>
      <c r="CE519" s="188"/>
      <c r="CF519" s="188"/>
      <c r="CG519" s="189"/>
      <c r="CH519" s="195"/>
      <c r="CI519" s="188"/>
      <c r="CJ519" s="188"/>
      <c r="CK519" s="188"/>
      <c r="CL519" s="188"/>
      <c r="CM519" s="188"/>
      <c r="CN519" s="188"/>
      <c r="CO519" s="188"/>
      <c r="CP519" s="188"/>
      <c r="CQ519" s="188"/>
      <c r="CR519" s="188"/>
      <c r="CS519" s="188"/>
      <c r="CT519" s="188"/>
      <c r="CU519" s="188"/>
      <c r="CV519" s="188"/>
      <c r="CW519" s="188"/>
      <c r="CX519" s="189"/>
      <c r="CY519" s="195"/>
      <c r="CZ519" s="188"/>
      <c r="DA519" s="188"/>
      <c r="DB519" s="188"/>
      <c r="DC519" s="188"/>
      <c r="DD519" s="188"/>
      <c r="DE519" s="188"/>
      <c r="DF519" s="188"/>
      <c r="DG519" s="188"/>
      <c r="DH519" s="188"/>
      <c r="DI519" s="188"/>
      <c r="DJ519" s="188"/>
      <c r="DK519" s="188"/>
      <c r="DL519" s="188"/>
      <c r="DM519" s="188"/>
      <c r="DN519" s="188"/>
      <c r="DO519" s="189"/>
      <c r="DP519" s="195"/>
      <c r="DQ519" s="188"/>
      <c r="DR519" s="188"/>
      <c r="DS519" s="188"/>
      <c r="DT519" s="188"/>
      <c r="DU519" s="188"/>
      <c r="DV519" s="188"/>
      <c r="DW519" s="188"/>
      <c r="DX519" s="188"/>
      <c r="DY519" s="188"/>
      <c r="DZ519" s="188"/>
      <c r="EA519" s="188"/>
      <c r="EB519" s="188"/>
      <c r="EC519" s="188"/>
      <c r="ED519" s="188"/>
      <c r="EE519" s="188"/>
      <c r="EF519" s="189"/>
      <c r="EG519" s="195"/>
      <c r="EH519" s="188"/>
      <c r="EI519" s="188"/>
      <c r="EJ519" s="188"/>
      <c r="EK519" s="188"/>
      <c r="EL519" s="188"/>
      <c r="EM519" s="188"/>
      <c r="EN519" s="188"/>
      <c r="EO519" s="188"/>
      <c r="EP519" s="188"/>
      <c r="EQ519" s="188"/>
      <c r="ER519" s="188"/>
      <c r="ES519" s="188"/>
      <c r="ET519" s="188"/>
      <c r="EU519" s="188"/>
      <c r="EV519" s="188"/>
      <c r="EW519" s="189"/>
      <c r="EX519" s="195"/>
      <c r="EY519" s="188"/>
      <c r="EZ519" s="188"/>
      <c r="FA519" s="188"/>
      <c r="FB519" s="188"/>
      <c r="FC519" s="188"/>
      <c r="FD519" s="188"/>
      <c r="FE519" s="188"/>
      <c r="FF519" s="188"/>
      <c r="FG519" s="188"/>
      <c r="FH519" s="188"/>
      <c r="FI519" s="188"/>
      <c r="FJ519" s="188"/>
      <c r="FK519" s="188"/>
      <c r="FL519" s="188"/>
      <c r="FM519" s="188"/>
      <c r="FN519" s="189"/>
      <c r="FO519" s="195"/>
      <c r="FP519" s="188"/>
      <c r="FQ519" s="188"/>
      <c r="FR519" s="188"/>
      <c r="FS519" s="188"/>
      <c r="FT519" s="188"/>
      <c r="FU519" s="188"/>
      <c r="FV519" s="188"/>
      <c r="FW519" s="188"/>
      <c r="FX519" s="188"/>
      <c r="FY519" s="188"/>
      <c r="FZ519" s="188"/>
      <c r="GA519" s="188"/>
      <c r="GB519" s="188"/>
      <c r="GC519" s="188"/>
      <c r="GD519" s="188"/>
      <c r="GE519" s="189"/>
      <c r="GF519" s="195"/>
      <c r="GG519" s="188"/>
      <c r="GH519" s="188"/>
      <c r="GI519" s="188"/>
      <c r="GJ519" s="188"/>
      <c r="GK519" s="188"/>
      <c r="GL519" s="188"/>
      <c r="GM519" s="188"/>
      <c r="GN519" s="188"/>
      <c r="GO519" s="188"/>
      <c r="GP519" s="188"/>
      <c r="GQ519" s="188"/>
      <c r="GR519" s="188"/>
      <c r="GS519" s="188"/>
      <c r="GT519" s="188"/>
      <c r="GU519" s="188"/>
      <c r="GV519" s="189"/>
      <c r="GW519" s="195"/>
      <c r="GX519" s="188"/>
      <c r="GY519" s="188"/>
      <c r="GZ519" s="188"/>
      <c r="HA519" s="188"/>
      <c r="HB519" s="188"/>
      <c r="HC519" s="188"/>
      <c r="HD519" s="188"/>
      <c r="HE519" s="188"/>
      <c r="HF519" s="188"/>
      <c r="HG519" s="188"/>
      <c r="HH519" s="188"/>
      <c r="HI519" s="188"/>
      <c r="HJ519" s="188"/>
      <c r="HK519" s="188"/>
      <c r="HL519" s="188"/>
      <c r="HM519" s="189"/>
      <c r="HN519" s="195"/>
      <c r="HO519" s="188"/>
      <c r="HP519" s="188"/>
      <c r="HQ519" s="188"/>
      <c r="HR519" s="188"/>
      <c r="HS519" s="188"/>
      <c r="HT519" s="188"/>
      <c r="HU519" s="188"/>
      <c r="HV519" s="188"/>
      <c r="HW519" s="188"/>
      <c r="HX519" s="188"/>
      <c r="HY519" s="188"/>
      <c r="HZ519" s="188"/>
      <c r="IA519" s="188"/>
      <c r="IB519" s="188"/>
      <c r="IC519" s="188"/>
      <c r="ID519" s="189"/>
      <c r="IE519" s="195"/>
      <c r="IF519" s="188"/>
      <c r="IG519" s="188"/>
      <c r="IH519" s="188"/>
      <c r="II519" s="188"/>
      <c r="IJ519" s="188"/>
      <c r="IK519" s="188"/>
      <c r="IL519" s="188"/>
      <c r="IM519" s="188"/>
      <c r="IN519" s="188"/>
      <c r="IO519" s="188"/>
      <c r="IP519" s="188"/>
      <c r="IQ519" s="188"/>
      <c r="IR519" s="188"/>
      <c r="IS519" s="188"/>
      <c r="IT519" s="188"/>
      <c r="IU519" s="189"/>
      <c r="IV519" s="195"/>
      <c r="IW519" s="188"/>
      <c r="IX519" s="188"/>
      <c r="IY519" s="188"/>
      <c r="IZ519" s="188"/>
      <c r="JA519" s="188"/>
      <c r="JB519" s="188"/>
      <c r="JC519" s="188"/>
      <c r="JD519" s="188"/>
      <c r="JE519" s="188"/>
      <c r="JF519" s="188"/>
      <c r="JG519" s="188"/>
      <c r="JH519" s="188"/>
      <c r="JI519" s="188"/>
      <c r="JJ519" s="188"/>
      <c r="JK519" s="188"/>
      <c r="JL519" s="189"/>
      <c r="JM519" s="195"/>
      <c r="JN519" s="188"/>
      <c r="JO519" s="188"/>
      <c r="JP519" s="188"/>
      <c r="JQ519" s="188"/>
      <c r="JR519" s="188"/>
      <c r="JS519" s="188"/>
      <c r="JT519" s="188"/>
      <c r="JU519" s="188"/>
      <c r="JV519" s="188"/>
      <c r="JW519" s="188"/>
      <c r="JX519" s="188"/>
      <c r="JY519" s="188"/>
      <c r="JZ519" s="188"/>
      <c r="KA519" s="188"/>
      <c r="KB519" s="188"/>
      <c r="KC519" s="189"/>
      <c r="KD519" s="195"/>
      <c r="KE519" s="188"/>
      <c r="KF519" s="188"/>
      <c r="KG519" s="188"/>
      <c r="KH519" s="188"/>
      <c r="KI519" s="188"/>
      <c r="KJ519" s="188"/>
      <c r="KK519" s="188"/>
      <c r="KL519" s="188"/>
      <c r="KM519" s="188"/>
      <c r="KN519" s="188"/>
      <c r="KO519" s="188"/>
      <c r="KP519" s="188"/>
      <c r="KQ519" s="188"/>
      <c r="KR519" s="188"/>
      <c r="KS519" s="188"/>
      <c r="KT519" s="189"/>
      <c r="KU519" s="188"/>
    </row>
    <row r="520" ht="15.0" customHeight="1">
      <c r="A520" s="195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9"/>
      <c r="R520" s="195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9"/>
      <c r="AI520" s="195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9"/>
      <c r="AZ520" s="195"/>
      <c r="BA520" s="188"/>
      <c r="BB520" s="188"/>
      <c r="BC520" s="188"/>
      <c r="BD520" s="188"/>
      <c r="BE520" s="188"/>
      <c r="BF520" s="188"/>
      <c r="BG520" s="188"/>
      <c r="BH520" s="188"/>
      <c r="BI520" s="188"/>
      <c r="BJ520" s="188"/>
      <c r="BK520" s="188"/>
      <c r="BL520" s="188"/>
      <c r="BM520" s="188"/>
      <c r="BN520" s="188"/>
      <c r="BO520" s="188"/>
      <c r="BP520" s="189"/>
      <c r="BQ520" s="195"/>
      <c r="BR520" s="188"/>
      <c r="BS520" s="188"/>
      <c r="BT520" s="188"/>
      <c r="BU520" s="188"/>
      <c r="BV520" s="188"/>
      <c r="BW520" s="188"/>
      <c r="BX520" s="188"/>
      <c r="BY520" s="188"/>
      <c r="BZ520" s="188"/>
      <c r="CA520" s="188"/>
      <c r="CB520" s="188"/>
      <c r="CC520" s="188"/>
      <c r="CD520" s="188"/>
      <c r="CE520" s="188"/>
      <c r="CF520" s="188"/>
      <c r="CG520" s="189"/>
      <c r="CH520" s="195"/>
      <c r="CI520" s="188"/>
      <c r="CJ520" s="188"/>
      <c r="CK520" s="188"/>
      <c r="CL520" s="188"/>
      <c r="CM520" s="188"/>
      <c r="CN520" s="188"/>
      <c r="CO520" s="188"/>
      <c r="CP520" s="188"/>
      <c r="CQ520" s="188"/>
      <c r="CR520" s="188"/>
      <c r="CS520" s="188"/>
      <c r="CT520" s="188"/>
      <c r="CU520" s="188"/>
      <c r="CV520" s="188"/>
      <c r="CW520" s="188"/>
      <c r="CX520" s="189"/>
      <c r="CY520" s="195"/>
      <c r="CZ520" s="188"/>
      <c r="DA520" s="188"/>
      <c r="DB520" s="188"/>
      <c r="DC520" s="188"/>
      <c r="DD520" s="188"/>
      <c r="DE520" s="188"/>
      <c r="DF520" s="188"/>
      <c r="DG520" s="188"/>
      <c r="DH520" s="188"/>
      <c r="DI520" s="188"/>
      <c r="DJ520" s="188"/>
      <c r="DK520" s="188"/>
      <c r="DL520" s="188"/>
      <c r="DM520" s="188"/>
      <c r="DN520" s="188"/>
      <c r="DO520" s="189"/>
      <c r="DP520" s="195"/>
      <c r="DQ520" s="188"/>
      <c r="DR520" s="188"/>
      <c r="DS520" s="188"/>
      <c r="DT520" s="188"/>
      <c r="DU520" s="188"/>
      <c r="DV520" s="188"/>
      <c r="DW520" s="188"/>
      <c r="DX520" s="188"/>
      <c r="DY520" s="188"/>
      <c r="DZ520" s="188"/>
      <c r="EA520" s="188"/>
      <c r="EB520" s="188"/>
      <c r="EC520" s="188"/>
      <c r="ED520" s="188"/>
      <c r="EE520" s="188"/>
      <c r="EF520" s="189"/>
      <c r="EG520" s="195"/>
      <c r="EH520" s="188"/>
      <c r="EI520" s="188"/>
      <c r="EJ520" s="188"/>
      <c r="EK520" s="188"/>
      <c r="EL520" s="188"/>
      <c r="EM520" s="188"/>
      <c r="EN520" s="188"/>
      <c r="EO520" s="188"/>
      <c r="EP520" s="188"/>
      <c r="EQ520" s="188"/>
      <c r="ER520" s="188"/>
      <c r="ES520" s="188"/>
      <c r="ET520" s="188"/>
      <c r="EU520" s="188"/>
      <c r="EV520" s="188"/>
      <c r="EW520" s="189"/>
      <c r="EX520" s="195"/>
      <c r="EY520" s="188"/>
      <c r="EZ520" s="188"/>
      <c r="FA520" s="188"/>
      <c r="FB520" s="188"/>
      <c r="FC520" s="188"/>
      <c r="FD520" s="188"/>
      <c r="FE520" s="188"/>
      <c r="FF520" s="188"/>
      <c r="FG520" s="188"/>
      <c r="FH520" s="188"/>
      <c r="FI520" s="188"/>
      <c r="FJ520" s="188"/>
      <c r="FK520" s="188"/>
      <c r="FL520" s="188"/>
      <c r="FM520" s="188"/>
      <c r="FN520" s="189"/>
      <c r="FO520" s="195"/>
      <c r="FP520" s="188"/>
      <c r="FQ520" s="188"/>
      <c r="FR520" s="188"/>
      <c r="FS520" s="188"/>
      <c r="FT520" s="188"/>
      <c r="FU520" s="188"/>
      <c r="FV520" s="188"/>
      <c r="FW520" s="188"/>
      <c r="FX520" s="188"/>
      <c r="FY520" s="188"/>
      <c r="FZ520" s="188"/>
      <c r="GA520" s="188"/>
      <c r="GB520" s="188"/>
      <c r="GC520" s="188"/>
      <c r="GD520" s="188"/>
      <c r="GE520" s="189"/>
      <c r="GF520" s="195"/>
      <c r="GG520" s="188"/>
      <c r="GH520" s="188"/>
      <c r="GI520" s="188"/>
      <c r="GJ520" s="188"/>
      <c r="GK520" s="188"/>
      <c r="GL520" s="188"/>
      <c r="GM520" s="188"/>
      <c r="GN520" s="188"/>
      <c r="GO520" s="188"/>
      <c r="GP520" s="188"/>
      <c r="GQ520" s="188"/>
      <c r="GR520" s="188"/>
      <c r="GS520" s="188"/>
      <c r="GT520" s="188"/>
      <c r="GU520" s="188"/>
      <c r="GV520" s="189"/>
      <c r="GW520" s="195"/>
      <c r="GX520" s="188"/>
      <c r="GY520" s="188"/>
      <c r="GZ520" s="188"/>
      <c r="HA520" s="188"/>
      <c r="HB520" s="188"/>
      <c r="HC520" s="188"/>
      <c r="HD520" s="188"/>
      <c r="HE520" s="188"/>
      <c r="HF520" s="188"/>
      <c r="HG520" s="188"/>
      <c r="HH520" s="188"/>
      <c r="HI520" s="188"/>
      <c r="HJ520" s="188"/>
      <c r="HK520" s="188"/>
      <c r="HL520" s="188"/>
      <c r="HM520" s="189"/>
      <c r="HN520" s="195"/>
      <c r="HO520" s="188"/>
      <c r="HP520" s="188"/>
      <c r="HQ520" s="188"/>
      <c r="HR520" s="188"/>
      <c r="HS520" s="188"/>
      <c r="HT520" s="188"/>
      <c r="HU520" s="188"/>
      <c r="HV520" s="188"/>
      <c r="HW520" s="188"/>
      <c r="HX520" s="188"/>
      <c r="HY520" s="188"/>
      <c r="HZ520" s="188"/>
      <c r="IA520" s="188"/>
      <c r="IB520" s="188"/>
      <c r="IC520" s="188"/>
      <c r="ID520" s="189"/>
      <c r="IE520" s="195"/>
      <c r="IF520" s="188"/>
      <c r="IG520" s="188"/>
      <c r="IH520" s="188"/>
      <c r="II520" s="188"/>
      <c r="IJ520" s="188"/>
      <c r="IK520" s="188"/>
      <c r="IL520" s="188"/>
      <c r="IM520" s="188"/>
      <c r="IN520" s="188"/>
      <c r="IO520" s="188"/>
      <c r="IP520" s="188"/>
      <c r="IQ520" s="188"/>
      <c r="IR520" s="188"/>
      <c r="IS520" s="188"/>
      <c r="IT520" s="188"/>
      <c r="IU520" s="189"/>
      <c r="IV520" s="195"/>
      <c r="IW520" s="188"/>
      <c r="IX520" s="188"/>
      <c r="IY520" s="188"/>
      <c r="IZ520" s="188"/>
      <c r="JA520" s="188"/>
      <c r="JB520" s="188"/>
      <c r="JC520" s="188"/>
      <c r="JD520" s="188"/>
      <c r="JE520" s="188"/>
      <c r="JF520" s="188"/>
      <c r="JG520" s="188"/>
      <c r="JH520" s="188"/>
      <c r="JI520" s="188"/>
      <c r="JJ520" s="188"/>
      <c r="JK520" s="188"/>
      <c r="JL520" s="189"/>
      <c r="JM520" s="195"/>
      <c r="JN520" s="188"/>
      <c r="JO520" s="188"/>
      <c r="JP520" s="188"/>
      <c r="JQ520" s="188"/>
      <c r="JR520" s="188"/>
      <c r="JS520" s="188"/>
      <c r="JT520" s="188"/>
      <c r="JU520" s="188"/>
      <c r="JV520" s="188"/>
      <c r="JW520" s="188"/>
      <c r="JX520" s="188"/>
      <c r="JY520" s="188"/>
      <c r="JZ520" s="188"/>
      <c r="KA520" s="188"/>
      <c r="KB520" s="188"/>
      <c r="KC520" s="189"/>
      <c r="KD520" s="195"/>
      <c r="KE520" s="188"/>
      <c r="KF520" s="188"/>
      <c r="KG520" s="188"/>
      <c r="KH520" s="188"/>
      <c r="KI520" s="188"/>
      <c r="KJ520" s="188"/>
      <c r="KK520" s="188"/>
      <c r="KL520" s="188"/>
      <c r="KM520" s="188"/>
      <c r="KN520" s="188"/>
      <c r="KO520" s="188"/>
      <c r="KP520" s="188"/>
      <c r="KQ520" s="188"/>
      <c r="KR520" s="188"/>
      <c r="KS520" s="188"/>
      <c r="KT520" s="189"/>
      <c r="KU520" s="188"/>
    </row>
    <row r="521" ht="15.0" customHeight="1">
      <c r="A521" s="195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9"/>
      <c r="R521" s="195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9"/>
      <c r="AI521" s="195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9"/>
      <c r="AZ521" s="195"/>
      <c r="BA521" s="188"/>
      <c r="BB521" s="188"/>
      <c r="BC521" s="188"/>
      <c r="BD521" s="188"/>
      <c r="BE521" s="188"/>
      <c r="BF521" s="188"/>
      <c r="BG521" s="188"/>
      <c r="BH521" s="188"/>
      <c r="BI521" s="188"/>
      <c r="BJ521" s="188"/>
      <c r="BK521" s="188"/>
      <c r="BL521" s="188"/>
      <c r="BM521" s="188"/>
      <c r="BN521" s="188"/>
      <c r="BO521" s="188"/>
      <c r="BP521" s="189"/>
      <c r="BQ521" s="195"/>
      <c r="BR521" s="188"/>
      <c r="BS521" s="188"/>
      <c r="BT521" s="188"/>
      <c r="BU521" s="188"/>
      <c r="BV521" s="188"/>
      <c r="BW521" s="188"/>
      <c r="BX521" s="188"/>
      <c r="BY521" s="188"/>
      <c r="BZ521" s="188"/>
      <c r="CA521" s="188"/>
      <c r="CB521" s="188"/>
      <c r="CC521" s="188"/>
      <c r="CD521" s="188"/>
      <c r="CE521" s="188"/>
      <c r="CF521" s="188"/>
      <c r="CG521" s="189"/>
      <c r="CH521" s="195"/>
      <c r="CI521" s="188"/>
      <c r="CJ521" s="188"/>
      <c r="CK521" s="188"/>
      <c r="CL521" s="188"/>
      <c r="CM521" s="188"/>
      <c r="CN521" s="188"/>
      <c r="CO521" s="188"/>
      <c r="CP521" s="188"/>
      <c r="CQ521" s="188"/>
      <c r="CR521" s="188"/>
      <c r="CS521" s="188"/>
      <c r="CT521" s="188"/>
      <c r="CU521" s="188"/>
      <c r="CV521" s="188"/>
      <c r="CW521" s="188"/>
      <c r="CX521" s="189"/>
      <c r="CY521" s="195"/>
      <c r="CZ521" s="188"/>
      <c r="DA521" s="188"/>
      <c r="DB521" s="188"/>
      <c r="DC521" s="188"/>
      <c r="DD521" s="188"/>
      <c r="DE521" s="188"/>
      <c r="DF521" s="188"/>
      <c r="DG521" s="188"/>
      <c r="DH521" s="188"/>
      <c r="DI521" s="188"/>
      <c r="DJ521" s="188"/>
      <c r="DK521" s="188"/>
      <c r="DL521" s="188"/>
      <c r="DM521" s="188"/>
      <c r="DN521" s="188"/>
      <c r="DO521" s="189"/>
      <c r="DP521" s="195"/>
      <c r="DQ521" s="188"/>
      <c r="DR521" s="188"/>
      <c r="DS521" s="188"/>
      <c r="DT521" s="188"/>
      <c r="DU521" s="188"/>
      <c r="DV521" s="188"/>
      <c r="DW521" s="188"/>
      <c r="DX521" s="188"/>
      <c r="DY521" s="188"/>
      <c r="DZ521" s="188"/>
      <c r="EA521" s="188"/>
      <c r="EB521" s="188"/>
      <c r="EC521" s="188"/>
      <c r="ED521" s="188"/>
      <c r="EE521" s="188"/>
      <c r="EF521" s="189"/>
      <c r="EG521" s="195"/>
      <c r="EH521" s="188"/>
      <c r="EI521" s="188"/>
      <c r="EJ521" s="188"/>
      <c r="EK521" s="188"/>
      <c r="EL521" s="188"/>
      <c r="EM521" s="188"/>
      <c r="EN521" s="188"/>
      <c r="EO521" s="188"/>
      <c r="EP521" s="188"/>
      <c r="EQ521" s="188"/>
      <c r="ER521" s="188"/>
      <c r="ES521" s="188"/>
      <c r="ET521" s="188"/>
      <c r="EU521" s="188"/>
      <c r="EV521" s="188"/>
      <c r="EW521" s="189"/>
      <c r="EX521" s="195"/>
      <c r="EY521" s="188"/>
      <c r="EZ521" s="188"/>
      <c r="FA521" s="188"/>
      <c r="FB521" s="188"/>
      <c r="FC521" s="188"/>
      <c r="FD521" s="188"/>
      <c r="FE521" s="188"/>
      <c r="FF521" s="188"/>
      <c r="FG521" s="188"/>
      <c r="FH521" s="188"/>
      <c r="FI521" s="188"/>
      <c r="FJ521" s="188"/>
      <c r="FK521" s="188"/>
      <c r="FL521" s="188"/>
      <c r="FM521" s="188"/>
      <c r="FN521" s="189"/>
      <c r="FO521" s="195"/>
      <c r="FP521" s="188"/>
      <c r="FQ521" s="188"/>
      <c r="FR521" s="188"/>
      <c r="FS521" s="188"/>
      <c r="FT521" s="188"/>
      <c r="FU521" s="188"/>
      <c r="FV521" s="188"/>
      <c r="FW521" s="188"/>
      <c r="FX521" s="188"/>
      <c r="FY521" s="188"/>
      <c r="FZ521" s="188"/>
      <c r="GA521" s="188"/>
      <c r="GB521" s="188"/>
      <c r="GC521" s="188"/>
      <c r="GD521" s="188"/>
      <c r="GE521" s="189"/>
      <c r="GF521" s="195"/>
      <c r="GG521" s="188"/>
      <c r="GH521" s="188"/>
      <c r="GI521" s="188"/>
      <c r="GJ521" s="188"/>
      <c r="GK521" s="188"/>
      <c r="GL521" s="188"/>
      <c r="GM521" s="188"/>
      <c r="GN521" s="188"/>
      <c r="GO521" s="188"/>
      <c r="GP521" s="188"/>
      <c r="GQ521" s="188"/>
      <c r="GR521" s="188"/>
      <c r="GS521" s="188"/>
      <c r="GT521" s="188"/>
      <c r="GU521" s="188"/>
      <c r="GV521" s="189"/>
      <c r="GW521" s="195"/>
      <c r="GX521" s="188"/>
      <c r="GY521" s="188"/>
      <c r="GZ521" s="188"/>
      <c r="HA521" s="188"/>
      <c r="HB521" s="188"/>
      <c r="HC521" s="188"/>
      <c r="HD521" s="188"/>
      <c r="HE521" s="188"/>
      <c r="HF521" s="188"/>
      <c r="HG521" s="188"/>
      <c r="HH521" s="188"/>
      <c r="HI521" s="188"/>
      <c r="HJ521" s="188"/>
      <c r="HK521" s="188"/>
      <c r="HL521" s="188"/>
      <c r="HM521" s="189"/>
      <c r="HN521" s="195"/>
      <c r="HO521" s="188"/>
      <c r="HP521" s="188"/>
      <c r="HQ521" s="188"/>
      <c r="HR521" s="188"/>
      <c r="HS521" s="188"/>
      <c r="HT521" s="188"/>
      <c r="HU521" s="188"/>
      <c r="HV521" s="188"/>
      <c r="HW521" s="188"/>
      <c r="HX521" s="188"/>
      <c r="HY521" s="188"/>
      <c r="HZ521" s="188"/>
      <c r="IA521" s="188"/>
      <c r="IB521" s="188"/>
      <c r="IC521" s="188"/>
      <c r="ID521" s="189"/>
      <c r="IE521" s="195"/>
      <c r="IF521" s="188"/>
      <c r="IG521" s="188"/>
      <c r="IH521" s="188"/>
      <c r="II521" s="188"/>
      <c r="IJ521" s="188"/>
      <c r="IK521" s="188"/>
      <c r="IL521" s="188"/>
      <c r="IM521" s="188"/>
      <c r="IN521" s="188"/>
      <c r="IO521" s="188"/>
      <c r="IP521" s="188"/>
      <c r="IQ521" s="188"/>
      <c r="IR521" s="188"/>
      <c r="IS521" s="188"/>
      <c r="IT521" s="188"/>
      <c r="IU521" s="189"/>
      <c r="IV521" s="195"/>
      <c r="IW521" s="188"/>
      <c r="IX521" s="188"/>
      <c r="IY521" s="188"/>
      <c r="IZ521" s="188"/>
      <c r="JA521" s="188"/>
      <c r="JB521" s="188"/>
      <c r="JC521" s="188"/>
      <c r="JD521" s="188"/>
      <c r="JE521" s="188"/>
      <c r="JF521" s="188"/>
      <c r="JG521" s="188"/>
      <c r="JH521" s="188"/>
      <c r="JI521" s="188"/>
      <c r="JJ521" s="188"/>
      <c r="JK521" s="188"/>
      <c r="JL521" s="189"/>
      <c r="JM521" s="195"/>
      <c r="JN521" s="188"/>
      <c r="JO521" s="188"/>
      <c r="JP521" s="188"/>
      <c r="JQ521" s="188"/>
      <c r="JR521" s="188"/>
      <c r="JS521" s="188"/>
      <c r="JT521" s="188"/>
      <c r="JU521" s="188"/>
      <c r="JV521" s="188"/>
      <c r="JW521" s="188"/>
      <c r="JX521" s="188"/>
      <c r="JY521" s="188"/>
      <c r="JZ521" s="188"/>
      <c r="KA521" s="188"/>
      <c r="KB521" s="188"/>
      <c r="KC521" s="189"/>
      <c r="KD521" s="195"/>
      <c r="KE521" s="188"/>
      <c r="KF521" s="188"/>
      <c r="KG521" s="188"/>
      <c r="KH521" s="188"/>
      <c r="KI521" s="188"/>
      <c r="KJ521" s="188"/>
      <c r="KK521" s="188"/>
      <c r="KL521" s="188"/>
      <c r="KM521" s="188"/>
      <c r="KN521" s="188"/>
      <c r="KO521" s="188"/>
      <c r="KP521" s="188"/>
      <c r="KQ521" s="188"/>
      <c r="KR521" s="188"/>
      <c r="KS521" s="188"/>
      <c r="KT521" s="189"/>
      <c r="KU521" s="188"/>
    </row>
    <row r="522" ht="15.0" customHeight="1">
      <c r="A522" s="195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9"/>
      <c r="R522" s="195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9"/>
      <c r="AI522" s="195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9"/>
      <c r="AZ522" s="195"/>
      <c r="BA522" s="188"/>
      <c r="BB522" s="188"/>
      <c r="BC522" s="188"/>
      <c r="BD522" s="188"/>
      <c r="BE522" s="188"/>
      <c r="BF522" s="188"/>
      <c r="BG522" s="188"/>
      <c r="BH522" s="188"/>
      <c r="BI522" s="188"/>
      <c r="BJ522" s="188"/>
      <c r="BK522" s="188"/>
      <c r="BL522" s="188"/>
      <c r="BM522" s="188"/>
      <c r="BN522" s="188"/>
      <c r="BO522" s="188"/>
      <c r="BP522" s="189"/>
      <c r="BQ522" s="195"/>
      <c r="BR522" s="188"/>
      <c r="BS522" s="188"/>
      <c r="BT522" s="188"/>
      <c r="BU522" s="188"/>
      <c r="BV522" s="188"/>
      <c r="BW522" s="188"/>
      <c r="BX522" s="188"/>
      <c r="BY522" s="188"/>
      <c r="BZ522" s="188"/>
      <c r="CA522" s="188"/>
      <c r="CB522" s="188"/>
      <c r="CC522" s="188"/>
      <c r="CD522" s="188"/>
      <c r="CE522" s="188"/>
      <c r="CF522" s="188"/>
      <c r="CG522" s="189"/>
      <c r="CH522" s="195"/>
      <c r="CI522" s="188"/>
      <c r="CJ522" s="188"/>
      <c r="CK522" s="188"/>
      <c r="CL522" s="188"/>
      <c r="CM522" s="188"/>
      <c r="CN522" s="188"/>
      <c r="CO522" s="188"/>
      <c r="CP522" s="188"/>
      <c r="CQ522" s="188"/>
      <c r="CR522" s="188"/>
      <c r="CS522" s="188"/>
      <c r="CT522" s="188"/>
      <c r="CU522" s="188"/>
      <c r="CV522" s="188"/>
      <c r="CW522" s="188"/>
      <c r="CX522" s="189"/>
      <c r="CY522" s="195"/>
      <c r="CZ522" s="188"/>
      <c r="DA522" s="188"/>
      <c r="DB522" s="188"/>
      <c r="DC522" s="188"/>
      <c r="DD522" s="188"/>
      <c r="DE522" s="188"/>
      <c r="DF522" s="188"/>
      <c r="DG522" s="188"/>
      <c r="DH522" s="188"/>
      <c r="DI522" s="188"/>
      <c r="DJ522" s="188"/>
      <c r="DK522" s="188"/>
      <c r="DL522" s="188"/>
      <c r="DM522" s="188"/>
      <c r="DN522" s="188"/>
      <c r="DO522" s="189"/>
      <c r="DP522" s="195"/>
      <c r="DQ522" s="188"/>
      <c r="DR522" s="188"/>
      <c r="DS522" s="188"/>
      <c r="DT522" s="188"/>
      <c r="DU522" s="188"/>
      <c r="DV522" s="188"/>
      <c r="DW522" s="188"/>
      <c r="DX522" s="188"/>
      <c r="DY522" s="188"/>
      <c r="DZ522" s="188"/>
      <c r="EA522" s="188"/>
      <c r="EB522" s="188"/>
      <c r="EC522" s="188"/>
      <c r="ED522" s="188"/>
      <c r="EE522" s="188"/>
      <c r="EF522" s="189"/>
      <c r="EG522" s="195"/>
      <c r="EH522" s="188"/>
      <c r="EI522" s="188"/>
      <c r="EJ522" s="188"/>
      <c r="EK522" s="188"/>
      <c r="EL522" s="188"/>
      <c r="EM522" s="188"/>
      <c r="EN522" s="188"/>
      <c r="EO522" s="188"/>
      <c r="EP522" s="188"/>
      <c r="EQ522" s="188"/>
      <c r="ER522" s="188"/>
      <c r="ES522" s="188"/>
      <c r="ET522" s="188"/>
      <c r="EU522" s="188"/>
      <c r="EV522" s="188"/>
      <c r="EW522" s="189"/>
      <c r="EX522" s="195"/>
      <c r="EY522" s="188"/>
      <c r="EZ522" s="188"/>
      <c r="FA522" s="188"/>
      <c r="FB522" s="188"/>
      <c r="FC522" s="188"/>
      <c r="FD522" s="188"/>
      <c r="FE522" s="188"/>
      <c r="FF522" s="188"/>
      <c r="FG522" s="188"/>
      <c r="FH522" s="188"/>
      <c r="FI522" s="188"/>
      <c r="FJ522" s="188"/>
      <c r="FK522" s="188"/>
      <c r="FL522" s="188"/>
      <c r="FM522" s="188"/>
      <c r="FN522" s="189"/>
      <c r="FO522" s="195"/>
      <c r="FP522" s="188"/>
      <c r="FQ522" s="188"/>
      <c r="FR522" s="188"/>
      <c r="FS522" s="188"/>
      <c r="FT522" s="188"/>
      <c r="FU522" s="188"/>
      <c r="FV522" s="188"/>
      <c r="FW522" s="188"/>
      <c r="FX522" s="188"/>
      <c r="FY522" s="188"/>
      <c r="FZ522" s="188"/>
      <c r="GA522" s="188"/>
      <c r="GB522" s="188"/>
      <c r="GC522" s="188"/>
      <c r="GD522" s="188"/>
      <c r="GE522" s="189"/>
      <c r="GF522" s="195"/>
      <c r="GG522" s="188"/>
      <c r="GH522" s="188"/>
      <c r="GI522" s="188"/>
      <c r="GJ522" s="188"/>
      <c r="GK522" s="188"/>
      <c r="GL522" s="188"/>
      <c r="GM522" s="188"/>
      <c r="GN522" s="188"/>
      <c r="GO522" s="188"/>
      <c r="GP522" s="188"/>
      <c r="GQ522" s="188"/>
      <c r="GR522" s="188"/>
      <c r="GS522" s="188"/>
      <c r="GT522" s="188"/>
      <c r="GU522" s="188"/>
      <c r="GV522" s="189"/>
      <c r="GW522" s="195"/>
      <c r="GX522" s="188"/>
      <c r="GY522" s="188"/>
      <c r="GZ522" s="188"/>
      <c r="HA522" s="188"/>
      <c r="HB522" s="188"/>
      <c r="HC522" s="188"/>
      <c r="HD522" s="188"/>
      <c r="HE522" s="188"/>
      <c r="HF522" s="188"/>
      <c r="HG522" s="188"/>
      <c r="HH522" s="188"/>
      <c r="HI522" s="188"/>
      <c r="HJ522" s="188"/>
      <c r="HK522" s="188"/>
      <c r="HL522" s="188"/>
      <c r="HM522" s="189"/>
      <c r="HN522" s="195"/>
      <c r="HO522" s="188"/>
      <c r="HP522" s="188"/>
      <c r="HQ522" s="188"/>
      <c r="HR522" s="188"/>
      <c r="HS522" s="188"/>
      <c r="HT522" s="188"/>
      <c r="HU522" s="188"/>
      <c r="HV522" s="188"/>
      <c r="HW522" s="188"/>
      <c r="HX522" s="188"/>
      <c r="HY522" s="188"/>
      <c r="HZ522" s="188"/>
      <c r="IA522" s="188"/>
      <c r="IB522" s="188"/>
      <c r="IC522" s="188"/>
      <c r="ID522" s="189"/>
      <c r="IE522" s="195"/>
      <c r="IF522" s="188"/>
      <c r="IG522" s="188"/>
      <c r="IH522" s="188"/>
      <c r="II522" s="188"/>
      <c r="IJ522" s="188"/>
      <c r="IK522" s="188"/>
      <c r="IL522" s="188"/>
      <c r="IM522" s="188"/>
      <c r="IN522" s="188"/>
      <c r="IO522" s="188"/>
      <c r="IP522" s="188"/>
      <c r="IQ522" s="188"/>
      <c r="IR522" s="188"/>
      <c r="IS522" s="188"/>
      <c r="IT522" s="188"/>
      <c r="IU522" s="189"/>
      <c r="IV522" s="195"/>
      <c r="IW522" s="188"/>
      <c r="IX522" s="188"/>
      <c r="IY522" s="188"/>
      <c r="IZ522" s="188"/>
      <c r="JA522" s="188"/>
      <c r="JB522" s="188"/>
      <c r="JC522" s="188"/>
      <c r="JD522" s="188"/>
      <c r="JE522" s="188"/>
      <c r="JF522" s="188"/>
      <c r="JG522" s="188"/>
      <c r="JH522" s="188"/>
      <c r="JI522" s="188"/>
      <c r="JJ522" s="188"/>
      <c r="JK522" s="188"/>
      <c r="JL522" s="189"/>
      <c r="JM522" s="195"/>
      <c r="JN522" s="188"/>
      <c r="JO522" s="188"/>
      <c r="JP522" s="188"/>
      <c r="JQ522" s="188"/>
      <c r="JR522" s="188"/>
      <c r="JS522" s="188"/>
      <c r="JT522" s="188"/>
      <c r="JU522" s="188"/>
      <c r="JV522" s="188"/>
      <c r="JW522" s="188"/>
      <c r="JX522" s="188"/>
      <c r="JY522" s="188"/>
      <c r="JZ522" s="188"/>
      <c r="KA522" s="188"/>
      <c r="KB522" s="188"/>
      <c r="KC522" s="189"/>
      <c r="KD522" s="195"/>
      <c r="KE522" s="188"/>
      <c r="KF522" s="188"/>
      <c r="KG522" s="188"/>
      <c r="KH522" s="188"/>
      <c r="KI522" s="188"/>
      <c r="KJ522" s="188"/>
      <c r="KK522" s="188"/>
      <c r="KL522" s="188"/>
      <c r="KM522" s="188"/>
      <c r="KN522" s="188"/>
      <c r="KO522" s="188"/>
      <c r="KP522" s="188"/>
      <c r="KQ522" s="188"/>
      <c r="KR522" s="188"/>
      <c r="KS522" s="188"/>
      <c r="KT522" s="189"/>
      <c r="KU522" s="188"/>
    </row>
    <row r="523" ht="15.0" customHeight="1">
      <c r="A523" s="195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9"/>
      <c r="R523" s="195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9"/>
      <c r="AI523" s="195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9"/>
      <c r="AZ523" s="195"/>
      <c r="BA523" s="188"/>
      <c r="BB523" s="188"/>
      <c r="BC523" s="188"/>
      <c r="BD523" s="188"/>
      <c r="BE523" s="188"/>
      <c r="BF523" s="188"/>
      <c r="BG523" s="188"/>
      <c r="BH523" s="188"/>
      <c r="BI523" s="188"/>
      <c r="BJ523" s="188"/>
      <c r="BK523" s="188"/>
      <c r="BL523" s="188"/>
      <c r="BM523" s="188"/>
      <c r="BN523" s="188"/>
      <c r="BO523" s="188"/>
      <c r="BP523" s="189"/>
      <c r="BQ523" s="195"/>
      <c r="BR523" s="188"/>
      <c r="BS523" s="188"/>
      <c r="BT523" s="188"/>
      <c r="BU523" s="188"/>
      <c r="BV523" s="188"/>
      <c r="BW523" s="188"/>
      <c r="BX523" s="188"/>
      <c r="BY523" s="188"/>
      <c r="BZ523" s="188"/>
      <c r="CA523" s="188"/>
      <c r="CB523" s="188"/>
      <c r="CC523" s="188"/>
      <c r="CD523" s="188"/>
      <c r="CE523" s="188"/>
      <c r="CF523" s="188"/>
      <c r="CG523" s="189"/>
      <c r="CH523" s="195"/>
      <c r="CI523" s="188"/>
      <c r="CJ523" s="188"/>
      <c r="CK523" s="188"/>
      <c r="CL523" s="188"/>
      <c r="CM523" s="188"/>
      <c r="CN523" s="188"/>
      <c r="CO523" s="188"/>
      <c r="CP523" s="188"/>
      <c r="CQ523" s="188"/>
      <c r="CR523" s="188"/>
      <c r="CS523" s="188"/>
      <c r="CT523" s="188"/>
      <c r="CU523" s="188"/>
      <c r="CV523" s="188"/>
      <c r="CW523" s="188"/>
      <c r="CX523" s="189"/>
      <c r="CY523" s="195"/>
      <c r="CZ523" s="188"/>
      <c r="DA523" s="188"/>
      <c r="DB523" s="188"/>
      <c r="DC523" s="188"/>
      <c r="DD523" s="188"/>
      <c r="DE523" s="188"/>
      <c r="DF523" s="188"/>
      <c r="DG523" s="188"/>
      <c r="DH523" s="188"/>
      <c r="DI523" s="188"/>
      <c r="DJ523" s="188"/>
      <c r="DK523" s="188"/>
      <c r="DL523" s="188"/>
      <c r="DM523" s="188"/>
      <c r="DN523" s="188"/>
      <c r="DO523" s="189"/>
      <c r="DP523" s="195"/>
      <c r="DQ523" s="188"/>
      <c r="DR523" s="188"/>
      <c r="DS523" s="188"/>
      <c r="DT523" s="188"/>
      <c r="DU523" s="188"/>
      <c r="DV523" s="188"/>
      <c r="DW523" s="188"/>
      <c r="DX523" s="188"/>
      <c r="DY523" s="188"/>
      <c r="DZ523" s="188"/>
      <c r="EA523" s="188"/>
      <c r="EB523" s="188"/>
      <c r="EC523" s="188"/>
      <c r="ED523" s="188"/>
      <c r="EE523" s="188"/>
      <c r="EF523" s="189"/>
      <c r="EG523" s="195"/>
      <c r="EH523" s="188"/>
      <c r="EI523" s="188"/>
      <c r="EJ523" s="188"/>
      <c r="EK523" s="188"/>
      <c r="EL523" s="188"/>
      <c r="EM523" s="188"/>
      <c r="EN523" s="188"/>
      <c r="EO523" s="188"/>
      <c r="EP523" s="188"/>
      <c r="EQ523" s="188"/>
      <c r="ER523" s="188"/>
      <c r="ES523" s="188"/>
      <c r="ET523" s="188"/>
      <c r="EU523" s="188"/>
      <c r="EV523" s="188"/>
      <c r="EW523" s="189"/>
      <c r="EX523" s="195"/>
      <c r="EY523" s="188"/>
      <c r="EZ523" s="188"/>
      <c r="FA523" s="188"/>
      <c r="FB523" s="188"/>
      <c r="FC523" s="188"/>
      <c r="FD523" s="188"/>
      <c r="FE523" s="188"/>
      <c r="FF523" s="188"/>
      <c r="FG523" s="188"/>
      <c r="FH523" s="188"/>
      <c r="FI523" s="188"/>
      <c r="FJ523" s="188"/>
      <c r="FK523" s="188"/>
      <c r="FL523" s="188"/>
      <c r="FM523" s="188"/>
      <c r="FN523" s="189"/>
      <c r="FO523" s="195"/>
      <c r="FP523" s="188"/>
      <c r="FQ523" s="188"/>
      <c r="FR523" s="188"/>
      <c r="FS523" s="188"/>
      <c r="FT523" s="188"/>
      <c r="FU523" s="188"/>
      <c r="FV523" s="188"/>
      <c r="FW523" s="188"/>
      <c r="FX523" s="188"/>
      <c r="FY523" s="188"/>
      <c r="FZ523" s="188"/>
      <c r="GA523" s="188"/>
      <c r="GB523" s="188"/>
      <c r="GC523" s="188"/>
      <c r="GD523" s="188"/>
      <c r="GE523" s="189"/>
      <c r="GF523" s="195"/>
      <c r="GG523" s="188"/>
      <c r="GH523" s="188"/>
      <c r="GI523" s="188"/>
      <c r="GJ523" s="188"/>
      <c r="GK523" s="188"/>
      <c r="GL523" s="188"/>
      <c r="GM523" s="188"/>
      <c r="GN523" s="188"/>
      <c r="GO523" s="188"/>
      <c r="GP523" s="188"/>
      <c r="GQ523" s="188"/>
      <c r="GR523" s="188"/>
      <c r="GS523" s="188"/>
      <c r="GT523" s="188"/>
      <c r="GU523" s="188"/>
      <c r="GV523" s="189"/>
      <c r="GW523" s="195"/>
      <c r="GX523" s="188"/>
      <c r="GY523" s="188"/>
      <c r="GZ523" s="188"/>
      <c r="HA523" s="188"/>
      <c r="HB523" s="188"/>
      <c r="HC523" s="188"/>
      <c r="HD523" s="188"/>
      <c r="HE523" s="188"/>
      <c r="HF523" s="188"/>
      <c r="HG523" s="188"/>
      <c r="HH523" s="188"/>
      <c r="HI523" s="188"/>
      <c r="HJ523" s="188"/>
      <c r="HK523" s="188"/>
      <c r="HL523" s="188"/>
      <c r="HM523" s="189"/>
      <c r="HN523" s="195"/>
      <c r="HO523" s="188"/>
      <c r="HP523" s="188"/>
      <c r="HQ523" s="188"/>
      <c r="HR523" s="188"/>
      <c r="HS523" s="188"/>
      <c r="HT523" s="188"/>
      <c r="HU523" s="188"/>
      <c r="HV523" s="188"/>
      <c r="HW523" s="188"/>
      <c r="HX523" s="188"/>
      <c r="HY523" s="188"/>
      <c r="HZ523" s="188"/>
      <c r="IA523" s="188"/>
      <c r="IB523" s="188"/>
      <c r="IC523" s="188"/>
      <c r="ID523" s="189"/>
      <c r="IE523" s="195"/>
      <c r="IF523" s="188"/>
      <c r="IG523" s="188"/>
      <c r="IH523" s="188"/>
      <c r="II523" s="188"/>
      <c r="IJ523" s="188"/>
      <c r="IK523" s="188"/>
      <c r="IL523" s="188"/>
      <c r="IM523" s="188"/>
      <c r="IN523" s="188"/>
      <c r="IO523" s="188"/>
      <c r="IP523" s="188"/>
      <c r="IQ523" s="188"/>
      <c r="IR523" s="188"/>
      <c r="IS523" s="188"/>
      <c r="IT523" s="188"/>
      <c r="IU523" s="189"/>
      <c r="IV523" s="195"/>
      <c r="IW523" s="188"/>
      <c r="IX523" s="188"/>
      <c r="IY523" s="188"/>
      <c r="IZ523" s="188"/>
      <c r="JA523" s="188"/>
      <c r="JB523" s="188"/>
      <c r="JC523" s="188"/>
      <c r="JD523" s="188"/>
      <c r="JE523" s="188"/>
      <c r="JF523" s="188"/>
      <c r="JG523" s="188"/>
      <c r="JH523" s="188"/>
      <c r="JI523" s="188"/>
      <c r="JJ523" s="188"/>
      <c r="JK523" s="188"/>
      <c r="JL523" s="189"/>
      <c r="JM523" s="195"/>
      <c r="JN523" s="188"/>
      <c r="JO523" s="188"/>
      <c r="JP523" s="188"/>
      <c r="JQ523" s="188"/>
      <c r="JR523" s="188"/>
      <c r="JS523" s="188"/>
      <c r="JT523" s="188"/>
      <c r="JU523" s="188"/>
      <c r="JV523" s="188"/>
      <c r="JW523" s="188"/>
      <c r="JX523" s="188"/>
      <c r="JY523" s="188"/>
      <c r="JZ523" s="188"/>
      <c r="KA523" s="188"/>
      <c r="KB523" s="188"/>
      <c r="KC523" s="189"/>
      <c r="KD523" s="195"/>
      <c r="KE523" s="188"/>
      <c r="KF523" s="188"/>
      <c r="KG523" s="188"/>
      <c r="KH523" s="188"/>
      <c r="KI523" s="188"/>
      <c r="KJ523" s="188"/>
      <c r="KK523" s="188"/>
      <c r="KL523" s="188"/>
      <c r="KM523" s="188"/>
      <c r="KN523" s="188"/>
      <c r="KO523" s="188"/>
      <c r="KP523" s="188"/>
      <c r="KQ523" s="188"/>
      <c r="KR523" s="188"/>
      <c r="KS523" s="188"/>
      <c r="KT523" s="189"/>
      <c r="KU523" s="188"/>
    </row>
    <row r="524" ht="15.0" customHeight="1">
      <c r="A524" s="195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9"/>
      <c r="R524" s="195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9"/>
      <c r="AI524" s="195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9"/>
      <c r="AZ524" s="195"/>
      <c r="BA524" s="188"/>
      <c r="BB524" s="188"/>
      <c r="BC524" s="188"/>
      <c r="BD524" s="188"/>
      <c r="BE524" s="188"/>
      <c r="BF524" s="188"/>
      <c r="BG524" s="188"/>
      <c r="BH524" s="188"/>
      <c r="BI524" s="188"/>
      <c r="BJ524" s="188"/>
      <c r="BK524" s="188"/>
      <c r="BL524" s="188"/>
      <c r="BM524" s="188"/>
      <c r="BN524" s="188"/>
      <c r="BO524" s="188"/>
      <c r="BP524" s="189"/>
      <c r="BQ524" s="195"/>
      <c r="BR524" s="188"/>
      <c r="BS524" s="188"/>
      <c r="BT524" s="188"/>
      <c r="BU524" s="188"/>
      <c r="BV524" s="188"/>
      <c r="BW524" s="188"/>
      <c r="BX524" s="188"/>
      <c r="BY524" s="188"/>
      <c r="BZ524" s="188"/>
      <c r="CA524" s="188"/>
      <c r="CB524" s="188"/>
      <c r="CC524" s="188"/>
      <c r="CD524" s="188"/>
      <c r="CE524" s="188"/>
      <c r="CF524" s="188"/>
      <c r="CG524" s="189"/>
      <c r="CH524" s="195"/>
      <c r="CI524" s="188"/>
      <c r="CJ524" s="188"/>
      <c r="CK524" s="188"/>
      <c r="CL524" s="188"/>
      <c r="CM524" s="188"/>
      <c r="CN524" s="188"/>
      <c r="CO524" s="188"/>
      <c r="CP524" s="188"/>
      <c r="CQ524" s="188"/>
      <c r="CR524" s="188"/>
      <c r="CS524" s="188"/>
      <c r="CT524" s="188"/>
      <c r="CU524" s="188"/>
      <c r="CV524" s="188"/>
      <c r="CW524" s="188"/>
      <c r="CX524" s="189"/>
      <c r="CY524" s="195"/>
      <c r="CZ524" s="188"/>
      <c r="DA524" s="188"/>
      <c r="DB524" s="188"/>
      <c r="DC524" s="188"/>
      <c r="DD524" s="188"/>
      <c r="DE524" s="188"/>
      <c r="DF524" s="188"/>
      <c r="DG524" s="188"/>
      <c r="DH524" s="188"/>
      <c r="DI524" s="188"/>
      <c r="DJ524" s="188"/>
      <c r="DK524" s="188"/>
      <c r="DL524" s="188"/>
      <c r="DM524" s="188"/>
      <c r="DN524" s="188"/>
      <c r="DO524" s="189"/>
      <c r="DP524" s="195"/>
      <c r="DQ524" s="188"/>
      <c r="DR524" s="188"/>
      <c r="DS524" s="188"/>
      <c r="DT524" s="188"/>
      <c r="DU524" s="188"/>
      <c r="DV524" s="188"/>
      <c r="DW524" s="188"/>
      <c r="DX524" s="188"/>
      <c r="DY524" s="188"/>
      <c r="DZ524" s="188"/>
      <c r="EA524" s="188"/>
      <c r="EB524" s="188"/>
      <c r="EC524" s="188"/>
      <c r="ED524" s="188"/>
      <c r="EE524" s="188"/>
      <c r="EF524" s="189"/>
      <c r="EG524" s="195"/>
      <c r="EH524" s="188"/>
      <c r="EI524" s="188"/>
      <c r="EJ524" s="188"/>
      <c r="EK524" s="188"/>
      <c r="EL524" s="188"/>
      <c r="EM524" s="188"/>
      <c r="EN524" s="188"/>
      <c r="EO524" s="188"/>
      <c r="EP524" s="188"/>
      <c r="EQ524" s="188"/>
      <c r="ER524" s="188"/>
      <c r="ES524" s="188"/>
      <c r="ET524" s="188"/>
      <c r="EU524" s="188"/>
      <c r="EV524" s="188"/>
      <c r="EW524" s="189"/>
      <c r="EX524" s="195"/>
      <c r="EY524" s="188"/>
      <c r="EZ524" s="188"/>
      <c r="FA524" s="188"/>
      <c r="FB524" s="188"/>
      <c r="FC524" s="188"/>
      <c r="FD524" s="188"/>
      <c r="FE524" s="188"/>
      <c r="FF524" s="188"/>
      <c r="FG524" s="188"/>
      <c r="FH524" s="188"/>
      <c r="FI524" s="188"/>
      <c r="FJ524" s="188"/>
      <c r="FK524" s="188"/>
      <c r="FL524" s="188"/>
      <c r="FM524" s="188"/>
      <c r="FN524" s="189"/>
      <c r="FO524" s="195"/>
      <c r="FP524" s="188"/>
      <c r="FQ524" s="188"/>
      <c r="FR524" s="188"/>
      <c r="FS524" s="188"/>
      <c r="FT524" s="188"/>
      <c r="FU524" s="188"/>
      <c r="FV524" s="188"/>
      <c r="FW524" s="188"/>
      <c r="FX524" s="188"/>
      <c r="FY524" s="188"/>
      <c r="FZ524" s="188"/>
      <c r="GA524" s="188"/>
      <c r="GB524" s="188"/>
      <c r="GC524" s="188"/>
      <c r="GD524" s="188"/>
      <c r="GE524" s="189"/>
      <c r="GF524" s="195"/>
      <c r="GG524" s="188"/>
      <c r="GH524" s="188"/>
      <c r="GI524" s="188"/>
      <c r="GJ524" s="188"/>
      <c r="GK524" s="188"/>
      <c r="GL524" s="188"/>
      <c r="GM524" s="188"/>
      <c r="GN524" s="188"/>
      <c r="GO524" s="188"/>
      <c r="GP524" s="188"/>
      <c r="GQ524" s="188"/>
      <c r="GR524" s="188"/>
      <c r="GS524" s="188"/>
      <c r="GT524" s="188"/>
      <c r="GU524" s="188"/>
      <c r="GV524" s="189"/>
      <c r="GW524" s="195"/>
      <c r="GX524" s="188"/>
      <c r="GY524" s="188"/>
      <c r="GZ524" s="188"/>
      <c r="HA524" s="188"/>
      <c r="HB524" s="188"/>
      <c r="HC524" s="188"/>
      <c r="HD524" s="188"/>
      <c r="HE524" s="188"/>
      <c r="HF524" s="188"/>
      <c r="HG524" s="188"/>
      <c r="HH524" s="188"/>
      <c r="HI524" s="188"/>
      <c r="HJ524" s="188"/>
      <c r="HK524" s="188"/>
      <c r="HL524" s="188"/>
      <c r="HM524" s="189"/>
      <c r="HN524" s="195"/>
      <c r="HO524" s="188"/>
      <c r="HP524" s="188"/>
      <c r="HQ524" s="188"/>
      <c r="HR524" s="188"/>
      <c r="HS524" s="188"/>
      <c r="HT524" s="188"/>
      <c r="HU524" s="188"/>
      <c r="HV524" s="188"/>
      <c r="HW524" s="188"/>
      <c r="HX524" s="188"/>
      <c r="HY524" s="188"/>
      <c r="HZ524" s="188"/>
      <c r="IA524" s="188"/>
      <c r="IB524" s="188"/>
      <c r="IC524" s="188"/>
      <c r="ID524" s="189"/>
      <c r="IE524" s="195"/>
      <c r="IF524" s="188"/>
      <c r="IG524" s="188"/>
      <c r="IH524" s="188"/>
      <c r="II524" s="188"/>
      <c r="IJ524" s="188"/>
      <c r="IK524" s="188"/>
      <c r="IL524" s="188"/>
      <c r="IM524" s="188"/>
      <c r="IN524" s="188"/>
      <c r="IO524" s="188"/>
      <c r="IP524" s="188"/>
      <c r="IQ524" s="188"/>
      <c r="IR524" s="188"/>
      <c r="IS524" s="188"/>
      <c r="IT524" s="188"/>
      <c r="IU524" s="189"/>
      <c r="IV524" s="195"/>
      <c r="IW524" s="188"/>
      <c r="IX524" s="188"/>
      <c r="IY524" s="188"/>
      <c r="IZ524" s="188"/>
      <c r="JA524" s="188"/>
      <c r="JB524" s="188"/>
      <c r="JC524" s="188"/>
      <c r="JD524" s="188"/>
      <c r="JE524" s="188"/>
      <c r="JF524" s="188"/>
      <c r="JG524" s="188"/>
      <c r="JH524" s="188"/>
      <c r="JI524" s="188"/>
      <c r="JJ524" s="188"/>
      <c r="JK524" s="188"/>
      <c r="JL524" s="189"/>
      <c r="JM524" s="195"/>
      <c r="JN524" s="188"/>
      <c r="JO524" s="188"/>
      <c r="JP524" s="188"/>
      <c r="JQ524" s="188"/>
      <c r="JR524" s="188"/>
      <c r="JS524" s="188"/>
      <c r="JT524" s="188"/>
      <c r="JU524" s="188"/>
      <c r="JV524" s="188"/>
      <c r="JW524" s="188"/>
      <c r="JX524" s="188"/>
      <c r="JY524" s="188"/>
      <c r="JZ524" s="188"/>
      <c r="KA524" s="188"/>
      <c r="KB524" s="188"/>
      <c r="KC524" s="189"/>
      <c r="KD524" s="195"/>
      <c r="KE524" s="188"/>
      <c r="KF524" s="188"/>
      <c r="KG524" s="188"/>
      <c r="KH524" s="188"/>
      <c r="KI524" s="188"/>
      <c r="KJ524" s="188"/>
      <c r="KK524" s="188"/>
      <c r="KL524" s="188"/>
      <c r="KM524" s="188"/>
      <c r="KN524" s="188"/>
      <c r="KO524" s="188"/>
      <c r="KP524" s="188"/>
      <c r="KQ524" s="188"/>
      <c r="KR524" s="188"/>
      <c r="KS524" s="188"/>
      <c r="KT524" s="189"/>
      <c r="KU524" s="188"/>
    </row>
    <row r="525" ht="15.0" customHeight="1">
      <c r="A525" s="195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9"/>
      <c r="R525" s="195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9"/>
      <c r="AI525" s="195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9"/>
      <c r="AZ525" s="195"/>
      <c r="BA525" s="188"/>
      <c r="BB525" s="188"/>
      <c r="BC525" s="188"/>
      <c r="BD525" s="188"/>
      <c r="BE525" s="188"/>
      <c r="BF525" s="188"/>
      <c r="BG525" s="188"/>
      <c r="BH525" s="188"/>
      <c r="BI525" s="188"/>
      <c r="BJ525" s="188"/>
      <c r="BK525" s="188"/>
      <c r="BL525" s="188"/>
      <c r="BM525" s="188"/>
      <c r="BN525" s="188"/>
      <c r="BO525" s="188"/>
      <c r="BP525" s="189"/>
      <c r="BQ525" s="195"/>
      <c r="BR525" s="188"/>
      <c r="BS525" s="188"/>
      <c r="BT525" s="188"/>
      <c r="BU525" s="188"/>
      <c r="BV525" s="188"/>
      <c r="BW525" s="188"/>
      <c r="BX525" s="188"/>
      <c r="BY525" s="188"/>
      <c r="BZ525" s="188"/>
      <c r="CA525" s="188"/>
      <c r="CB525" s="188"/>
      <c r="CC525" s="188"/>
      <c r="CD525" s="188"/>
      <c r="CE525" s="188"/>
      <c r="CF525" s="188"/>
      <c r="CG525" s="189"/>
      <c r="CH525" s="195"/>
      <c r="CI525" s="188"/>
      <c r="CJ525" s="188"/>
      <c r="CK525" s="188"/>
      <c r="CL525" s="188"/>
      <c r="CM525" s="188"/>
      <c r="CN525" s="188"/>
      <c r="CO525" s="188"/>
      <c r="CP525" s="188"/>
      <c r="CQ525" s="188"/>
      <c r="CR525" s="188"/>
      <c r="CS525" s="188"/>
      <c r="CT525" s="188"/>
      <c r="CU525" s="188"/>
      <c r="CV525" s="188"/>
      <c r="CW525" s="188"/>
      <c r="CX525" s="189"/>
      <c r="CY525" s="195"/>
      <c r="CZ525" s="188"/>
      <c r="DA525" s="188"/>
      <c r="DB525" s="188"/>
      <c r="DC525" s="188"/>
      <c r="DD525" s="188"/>
      <c r="DE525" s="188"/>
      <c r="DF525" s="188"/>
      <c r="DG525" s="188"/>
      <c r="DH525" s="188"/>
      <c r="DI525" s="188"/>
      <c r="DJ525" s="188"/>
      <c r="DK525" s="188"/>
      <c r="DL525" s="188"/>
      <c r="DM525" s="188"/>
      <c r="DN525" s="188"/>
      <c r="DO525" s="189"/>
      <c r="DP525" s="195"/>
      <c r="DQ525" s="188"/>
      <c r="DR525" s="188"/>
      <c r="DS525" s="188"/>
      <c r="DT525" s="188"/>
      <c r="DU525" s="188"/>
      <c r="DV525" s="188"/>
      <c r="DW525" s="188"/>
      <c r="DX525" s="188"/>
      <c r="DY525" s="188"/>
      <c r="DZ525" s="188"/>
      <c r="EA525" s="188"/>
      <c r="EB525" s="188"/>
      <c r="EC525" s="188"/>
      <c r="ED525" s="188"/>
      <c r="EE525" s="188"/>
      <c r="EF525" s="189"/>
      <c r="EG525" s="195"/>
      <c r="EH525" s="188"/>
      <c r="EI525" s="188"/>
      <c r="EJ525" s="188"/>
      <c r="EK525" s="188"/>
      <c r="EL525" s="188"/>
      <c r="EM525" s="188"/>
      <c r="EN525" s="188"/>
      <c r="EO525" s="188"/>
      <c r="EP525" s="188"/>
      <c r="EQ525" s="188"/>
      <c r="ER525" s="188"/>
      <c r="ES525" s="188"/>
      <c r="ET525" s="188"/>
      <c r="EU525" s="188"/>
      <c r="EV525" s="188"/>
      <c r="EW525" s="189"/>
      <c r="EX525" s="195"/>
      <c r="EY525" s="188"/>
      <c r="EZ525" s="188"/>
      <c r="FA525" s="188"/>
      <c r="FB525" s="188"/>
      <c r="FC525" s="188"/>
      <c r="FD525" s="188"/>
      <c r="FE525" s="188"/>
      <c r="FF525" s="188"/>
      <c r="FG525" s="188"/>
      <c r="FH525" s="188"/>
      <c r="FI525" s="188"/>
      <c r="FJ525" s="188"/>
      <c r="FK525" s="188"/>
      <c r="FL525" s="188"/>
      <c r="FM525" s="188"/>
      <c r="FN525" s="189"/>
      <c r="FO525" s="195"/>
      <c r="FP525" s="188"/>
      <c r="FQ525" s="188"/>
      <c r="FR525" s="188"/>
      <c r="FS525" s="188"/>
      <c r="FT525" s="188"/>
      <c r="FU525" s="188"/>
      <c r="FV525" s="188"/>
      <c r="FW525" s="188"/>
      <c r="FX525" s="188"/>
      <c r="FY525" s="188"/>
      <c r="FZ525" s="188"/>
      <c r="GA525" s="188"/>
      <c r="GB525" s="188"/>
      <c r="GC525" s="188"/>
      <c r="GD525" s="188"/>
      <c r="GE525" s="189"/>
      <c r="GF525" s="195"/>
      <c r="GG525" s="188"/>
      <c r="GH525" s="188"/>
      <c r="GI525" s="188"/>
      <c r="GJ525" s="188"/>
      <c r="GK525" s="188"/>
      <c r="GL525" s="188"/>
      <c r="GM525" s="188"/>
      <c r="GN525" s="188"/>
      <c r="GO525" s="188"/>
      <c r="GP525" s="188"/>
      <c r="GQ525" s="188"/>
      <c r="GR525" s="188"/>
      <c r="GS525" s="188"/>
      <c r="GT525" s="188"/>
      <c r="GU525" s="188"/>
      <c r="GV525" s="189"/>
      <c r="GW525" s="195"/>
      <c r="GX525" s="188"/>
      <c r="GY525" s="188"/>
      <c r="GZ525" s="188"/>
      <c r="HA525" s="188"/>
      <c r="HB525" s="188"/>
      <c r="HC525" s="188"/>
      <c r="HD525" s="188"/>
      <c r="HE525" s="188"/>
      <c r="HF525" s="188"/>
      <c r="HG525" s="188"/>
      <c r="HH525" s="188"/>
      <c r="HI525" s="188"/>
      <c r="HJ525" s="188"/>
      <c r="HK525" s="188"/>
      <c r="HL525" s="188"/>
      <c r="HM525" s="189"/>
      <c r="HN525" s="195"/>
      <c r="HO525" s="188"/>
      <c r="HP525" s="188"/>
      <c r="HQ525" s="188"/>
      <c r="HR525" s="188"/>
      <c r="HS525" s="188"/>
      <c r="HT525" s="188"/>
      <c r="HU525" s="188"/>
      <c r="HV525" s="188"/>
      <c r="HW525" s="188"/>
      <c r="HX525" s="188"/>
      <c r="HY525" s="188"/>
      <c r="HZ525" s="188"/>
      <c r="IA525" s="188"/>
      <c r="IB525" s="188"/>
      <c r="IC525" s="188"/>
      <c r="ID525" s="189"/>
      <c r="IE525" s="195"/>
      <c r="IF525" s="188"/>
      <c r="IG525" s="188"/>
      <c r="IH525" s="188"/>
      <c r="II525" s="188"/>
      <c r="IJ525" s="188"/>
      <c r="IK525" s="188"/>
      <c r="IL525" s="188"/>
      <c r="IM525" s="188"/>
      <c r="IN525" s="188"/>
      <c r="IO525" s="188"/>
      <c r="IP525" s="188"/>
      <c r="IQ525" s="188"/>
      <c r="IR525" s="188"/>
      <c r="IS525" s="188"/>
      <c r="IT525" s="188"/>
      <c r="IU525" s="189"/>
      <c r="IV525" s="195"/>
      <c r="IW525" s="188"/>
      <c r="IX525" s="188"/>
      <c r="IY525" s="188"/>
      <c r="IZ525" s="188"/>
      <c r="JA525" s="188"/>
      <c r="JB525" s="188"/>
      <c r="JC525" s="188"/>
      <c r="JD525" s="188"/>
      <c r="JE525" s="188"/>
      <c r="JF525" s="188"/>
      <c r="JG525" s="188"/>
      <c r="JH525" s="188"/>
      <c r="JI525" s="188"/>
      <c r="JJ525" s="188"/>
      <c r="JK525" s="188"/>
      <c r="JL525" s="189"/>
      <c r="JM525" s="195"/>
      <c r="JN525" s="188"/>
      <c r="JO525" s="188"/>
      <c r="JP525" s="188"/>
      <c r="JQ525" s="188"/>
      <c r="JR525" s="188"/>
      <c r="JS525" s="188"/>
      <c r="JT525" s="188"/>
      <c r="JU525" s="188"/>
      <c r="JV525" s="188"/>
      <c r="JW525" s="188"/>
      <c r="JX525" s="188"/>
      <c r="JY525" s="188"/>
      <c r="JZ525" s="188"/>
      <c r="KA525" s="188"/>
      <c r="KB525" s="188"/>
      <c r="KC525" s="189"/>
      <c r="KD525" s="195"/>
      <c r="KE525" s="188"/>
      <c r="KF525" s="188"/>
      <c r="KG525" s="188"/>
      <c r="KH525" s="188"/>
      <c r="KI525" s="188"/>
      <c r="KJ525" s="188"/>
      <c r="KK525" s="188"/>
      <c r="KL525" s="188"/>
      <c r="KM525" s="188"/>
      <c r="KN525" s="188"/>
      <c r="KO525" s="188"/>
      <c r="KP525" s="188"/>
      <c r="KQ525" s="188"/>
      <c r="KR525" s="188"/>
      <c r="KS525" s="188"/>
      <c r="KT525" s="189"/>
      <c r="KU525" s="188"/>
    </row>
    <row r="526" ht="15.0" customHeight="1">
      <c r="A526" s="195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9"/>
      <c r="R526" s="195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9"/>
      <c r="AI526" s="195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9"/>
      <c r="AZ526" s="195"/>
      <c r="BA526" s="188"/>
      <c r="BB526" s="188"/>
      <c r="BC526" s="188"/>
      <c r="BD526" s="188"/>
      <c r="BE526" s="188"/>
      <c r="BF526" s="188"/>
      <c r="BG526" s="188"/>
      <c r="BH526" s="188"/>
      <c r="BI526" s="188"/>
      <c r="BJ526" s="188"/>
      <c r="BK526" s="188"/>
      <c r="BL526" s="188"/>
      <c r="BM526" s="188"/>
      <c r="BN526" s="188"/>
      <c r="BO526" s="188"/>
      <c r="BP526" s="189"/>
      <c r="BQ526" s="195"/>
      <c r="BR526" s="188"/>
      <c r="BS526" s="188"/>
      <c r="BT526" s="188"/>
      <c r="BU526" s="188"/>
      <c r="BV526" s="188"/>
      <c r="BW526" s="188"/>
      <c r="BX526" s="188"/>
      <c r="BY526" s="188"/>
      <c r="BZ526" s="188"/>
      <c r="CA526" s="188"/>
      <c r="CB526" s="188"/>
      <c r="CC526" s="188"/>
      <c r="CD526" s="188"/>
      <c r="CE526" s="188"/>
      <c r="CF526" s="188"/>
      <c r="CG526" s="189"/>
      <c r="CH526" s="195"/>
      <c r="CI526" s="188"/>
      <c r="CJ526" s="188"/>
      <c r="CK526" s="188"/>
      <c r="CL526" s="188"/>
      <c r="CM526" s="188"/>
      <c r="CN526" s="188"/>
      <c r="CO526" s="188"/>
      <c r="CP526" s="188"/>
      <c r="CQ526" s="188"/>
      <c r="CR526" s="188"/>
      <c r="CS526" s="188"/>
      <c r="CT526" s="188"/>
      <c r="CU526" s="188"/>
      <c r="CV526" s="188"/>
      <c r="CW526" s="188"/>
      <c r="CX526" s="189"/>
      <c r="CY526" s="195"/>
      <c r="CZ526" s="188"/>
      <c r="DA526" s="188"/>
      <c r="DB526" s="188"/>
      <c r="DC526" s="188"/>
      <c r="DD526" s="188"/>
      <c r="DE526" s="188"/>
      <c r="DF526" s="188"/>
      <c r="DG526" s="188"/>
      <c r="DH526" s="188"/>
      <c r="DI526" s="188"/>
      <c r="DJ526" s="188"/>
      <c r="DK526" s="188"/>
      <c r="DL526" s="188"/>
      <c r="DM526" s="188"/>
      <c r="DN526" s="188"/>
      <c r="DO526" s="189"/>
      <c r="DP526" s="195"/>
      <c r="DQ526" s="188"/>
      <c r="DR526" s="188"/>
      <c r="DS526" s="188"/>
      <c r="DT526" s="188"/>
      <c r="DU526" s="188"/>
      <c r="DV526" s="188"/>
      <c r="DW526" s="188"/>
      <c r="DX526" s="188"/>
      <c r="DY526" s="188"/>
      <c r="DZ526" s="188"/>
      <c r="EA526" s="188"/>
      <c r="EB526" s="188"/>
      <c r="EC526" s="188"/>
      <c r="ED526" s="188"/>
      <c r="EE526" s="188"/>
      <c r="EF526" s="189"/>
      <c r="EG526" s="195"/>
      <c r="EH526" s="188"/>
      <c r="EI526" s="188"/>
      <c r="EJ526" s="188"/>
      <c r="EK526" s="188"/>
      <c r="EL526" s="188"/>
      <c r="EM526" s="188"/>
      <c r="EN526" s="188"/>
      <c r="EO526" s="188"/>
      <c r="EP526" s="188"/>
      <c r="EQ526" s="188"/>
      <c r="ER526" s="188"/>
      <c r="ES526" s="188"/>
      <c r="ET526" s="188"/>
      <c r="EU526" s="188"/>
      <c r="EV526" s="188"/>
      <c r="EW526" s="189"/>
      <c r="EX526" s="195"/>
      <c r="EY526" s="188"/>
      <c r="EZ526" s="188"/>
      <c r="FA526" s="188"/>
      <c r="FB526" s="188"/>
      <c r="FC526" s="188"/>
      <c r="FD526" s="188"/>
      <c r="FE526" s="188"/>
      <c r="FF526" s="188"/>
      <c r="FG526" s="188"/>
      <c r="FH526" s="188"/>
      <c r="FI526" s="188"/>
      <c r="FJ526" s="188"/>
      <c r="FK526" s="188"/>
      <c r="FL526" s="188"/>
      <c r="FM526" s="188"/>
      <c r="FN526" s="189"/>
      <c r="FO526" s="195"/>
      <c r="FP526" s="188"/>
      <c r="FQ526" s="188"/>
      <c r="FR526" s="188"/>
      <c r="FS526" s="188"/>
      <c r="FT526" s="188"/>
      <c r="FU526" s="188"/>
      <c r="FV526" s="188"/>
      <c r="FW526" s="188"/>
      <c r="FX526" s="188"/>
      <c r="FY526" s="188"/>
      <c r="FZ526" s="188"/>
      <c r="GA526" s="188"/>
      <c r="GB526" s="188"/>
      <c r="GC526" s="188"/>
      <c r="GD526" s="188"/>
      <c r="GE526" s="189"/>
      <c r="GF526" s="195"/>
      <c r="GG526" s="188"/>
      <c r="GH526" s="188"/>
      <c r="GI526" s="188"/>
      <c r="GJ526" s="188"/>
      <c r="GK526" s="188"/>
      <c r="GL526" s="188"/>
      <c r="GM526" s="188"/>
      <c r="GN526" s="188"/>
      <c r="GO526" s="188"/>
      <c r="GP526" s="188"/>
      <c r="GQ526" s="188"/>
      <c r="GR526" s="188"/>
      <c r="GS526" s="188"/>
      <c r="GT526" s="188"/>
      <c r="GU526" s="188"/>
      <c r="GV526" s="189"/>
      <c r="GW526" s="195"/>
      <c r="GX526" s="188"/>
      <c r="GY526" s="188"/>
      <c r="GZ526" s="188"/>
      <c r="HA526" s="188"/>
      <c r="HB526" s="188"/>
      <c r="HC526" s="188"/>
      <c r="HD526" s="188"/>
      <c r="HE526" s="188"/>
      <c r="HF526" s="188"/>
      <c r="HG526" s="188"/>
      <c r="HH526" s="188"/>
      <c r="HI526" s="188"/>
      <c r="HJ526" s="188"/>
      <c r="HK526" s="188"/>
      <c r="HL526" s="188"/>
      <c r="HM526" s="189"/>
      <c r="HN526" s="195"/>
      <c r="HO526" s="188"/>
      <c r="HP526" s="188"/>
      <c r="HQ526" s="188"/>
      <c r="HR526" s="188"/>
      <c r="HS526" s="188"/>
      <c r="HT526" s="188"/>
      <c r="HU526" s="188"/>
      <c r="HV526" s="188"/>
      <c r="HW526" s="188"/>
      <c r="HX526" s="188"/>
      <c r="HY526" s="188"/>
      <c r="HZ526" s="188"/>
      <c r="IA526" s="188"/>
      <c r="IB526" s="188"/>
      <c r="IC526" s="188"/>
      <c r="ID526" s="189"/>
      <c r="IE526" s="195"/>
      <c r="IF526" s="188"/>
      <c r="IG526" s="188"/>
      <c r="IH526" s="188"/>
      <c r="II526" s="188"/>
      <c r="IJ526" s="188"/>
      <c r="IK526" s="188"/>
      <c r="IL526" s="188"/>
      <c r="IM526" s="188"/>
      <c r="IN526" s="188"/>
      <c r="IO526" s="188"/>
      <c r="IP526" s="188"/>
      <c r="IQ526" s="188"/>
      <c r="IR526" s="188"/>
      <c r="IS526" s="188"/>
      <c r="IT526" s="188"/>
      <c r="IU526" s="189"/>
      <c r="IV526" s="195"/>
      <c r="IW526" s="188"/>
      <c r="IX526" s="188"/>
      <c r="IY526" s="188"/>
      <c r="IZ526" s="188"/>
      <c r="JA526" s="188"/>
      <c r="JB526" s="188"/>
      <c r="JC526" s="188"/>
      <c r="JD526" s="188"/>
      <c r="JE526" s="188"/>
      <c r="JF526" s="188"/>
      <c r="JG526" s="188"/>
      <c r="JH526" s="188"/>
      <c r="JI526" s="188"/>
      <c r="JJ526" s="188"/>
      <c r="JK526" s="188"/>
      <c r="JL526" s="189"/>
      <c r="JM526" s="195"/>
      <c r="JN526" s="188"/>
      <c r="JO526" s="188"/>
      <c r="JP526" s="188"/>
      <c r="JQ526" s="188"/>
      <c r="JR526" s="188"/>
      <c r="JS526" s="188"/>
      <c r="JT526" s="188"/>
      <c r="JU526" s="188"/>
      <c r="JV526" s="188"/>
      <c r="JW526" s="188"/>
      <c r="JX526" s="188"/>
      <c r="JY526" s="188"/>
      <c r="JZ526" s="188"/>
      <c r="KA526" s="188"/>
      <c r="KB526" s="188"/>
      <c r="KC526" s="189"/>
      <c r="KD526" s="195"/>
      <c r="KE526" s="188"/>
      <c r="KF526" s="188"/>
      <c r="KG526" s="188"/>
      <c r="KH526" s="188"/>
      <c r="KI526" s="188"/>
      <c r="KJ526" s="188"/>
      <c r="KK526" s="188"/>
      <c r="KL526" s="188"/>
      <c r="KM526" s="188"/>
      <c r="KN526" s="188"/>
      <c r="KO526" s="188"/>
      <c r="KP526" s="188"/>
      <c r="KQ526" s="188"/>
      <c r="KR526" s="188"/>
      <c r="KS526" s="188"/>
      <c r="KT526" s="189"/>
      <c r="KU526" s="188"/>
    </row>
    <row r="527" ht="15.0" customHeight="1">
      <c r="A527" s="195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9"/>
      <c r="R527" s="195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9"/>
      <c r="AI527" s="195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9"/>
      <c r="AZ527" s="195"/>
      <c r="BA527" s="188"/>
      <c r="BB527" s="188"/>
      <c r="BC527" s="188"/>
      <c r="BD527" s="188"/>
      <c r="BE527" s="188"/>
      <c r="BF527" s="188"/>
      <c r="BG527" s="188"/>
      <c r="BH527" s="188"/>
      <c r="BI527" s="188"/>
      <c r="BJ527" s="188"/>
      <c r="BK527" s="188"/>
      <c r="BL527" s="188"/>
      <c r="BM527" s="188"/>
      <c r="BN527" s="188"/>
      <c r="BO527" s="188"/>
      <c r="BP527" s="189"/>
      <c r="BQ527" s="195"/>
      <c r="BR527" s="188"/>
      <c r="BS527" s="188"/>
      <c r="BT527" s="188"/>
      <c r="BU527" s="188"/>
      <c r="BV527" s="188"/>
      <c r="BW527" s="188"/>
      <c r="BX527" s="188"/>
      <c r="BY527" s="188"/>
      <c r="BZ527" s="188"/>
      <c r="CA527" s="188"/>
      <c r="CB527" s="188"/>
      <c r="CC527" s="188"/>
      <c r="CD527" s="188"/>
      <c r="CE527" s="188"/>
      <c r="CF527" s="188"/>
      <c r="CG527" s="189"/>
      <c r="CH527" s="195"/>
      <c r="CI527" s="188"/>
      <c r="CJ527" s="188"/>
      <c r="CK527" s="188"/>
      <c r="CL527" s="188"/>
      <c r="CM527" s="188"/>
      <c r="CN527" s="188"/>
      <c r="CO527" s="188"/>
      <c r="CP527" s="188"/>
      <c r="CQ527" s="188"/>
      <c r="CR527" s="188"/>
      <c r="CS527" s="188"/>
      <c r="CT527" s="188"/>
      <c r="CU527" s="188"/>
      <c r="CV527" s="188"/>
      <c r="CW527" s="188"/>
      <c r="CX527" s="189"/>
      <c r="CY527" s="195"/>
      <c r="CZ527" s="188"/>
      <c r="DA527" s="188"/>
      <c r="DB527" s="188"/>
      <c r="DC527" s="188"/>
      <c r="DD527" s="188"/>
      <c r="DE527" s="188"/>
      <c r="DF527" s="188"/>
      <c r="DG527" s="188"/>
      <c r="DH527" s="188"/>
      <c r="DI527" s="188"/>
      <c r="DJ527" s="188"/>
      <c r="DK527" s="188"/>
      <c r="DL527" s="188"/>
      <c r="DM527" s="188"/>
      <c r="DN527" s="188"/>
      <c r="DO527" s="189"/>
      <c r="DP527" s="195"/>
      <c r="DQ527" s="188"/>
      <c r="DR527" s="188"/>
      <c r="DS527" s="188"/>
      <c r="DT527" s="188"/>
      <c r="DU527" s="188"/>
      <c r="DV527" s="188"/>
      <c r="DW527" s="188"/>
      <c r="DX527" s="188"/>
      <c r="DY527" s="188"/>
      <c r="DZ527" s="188"/>
      <c r="EA527" s="188"/>
      <c r="EB527" s="188"/>
      <c r="EC527" s="188"/>
      <c r="ED527" s="188"/>
      <c r="EE527" s="188"/>
      <c r="EF527" s="189"/>
      <c r="EG527" s="195"/>
      <c r="EH527" s="188"/>
      <c r="EI527" s="188"/>
      <c r="EJ527" s="188"/>
      <c r="EK527" s="188"/>
      <c r="EL527" s="188"/>
      <c r="EM527" s="188"/>
      <c r="EN527" s="188"/>
      <c r="EO527" s="188"/>
      <c r="EP527" s="188"/>
      <c r="EQ527" s="188"/>
      <c r="ER527" s="188"/>
      <c r="ES527" s="188"/>
      <c r="ET527" s="188"/>
      <c r="EU527" s="188"/>
      <c r="EV527" s="188"/>
      <c r="EW527" s="189"/>
      <c r="EX527" s="195"/>
      <c r="EY527" s="188"/>
      <c r="EZ527" s="188"/>
      <c r="FA527" s="188"/>
      <c r="FB527" s="188"/>
      <c r="FC527" s="188"/>
      <c r="FD527" s="188"/>
      <c r="FE527" s="188"/>
      <c r="FF527" s="188"/>
      <c r="FG527" s="188"/>
      <c r="FH527" s="188"/>
      <c r="FI527" s="188"/>
      <c r="FJ527" s="188"/>
      <c r="FK527" s="188"/>
      <c r="FL527" s="188"/>
      <c r="FM527" s="188"/>
      <c r="FN527" s="189"/>
      <c r="FO527" s="195"/>
      <c r="FP527" s="188"/>
      <c r="FQ527" s="188"/>
      <c r="FR527" s="188"/>
      <c r="FS527" s="188"/>
      <c r="FT527" s="188"/>
      <c r="FU527" s="188"/>
      <c r="FV527" s="188"/>
      <c r="FW527" s="188"/>
      <c r="FX527" s="188"/>
      <c r="FY527" s="188"/>
      <c r="FZ527" s="188"/>
      <c r="GA527" s="188"/>
      <c r="GB527" s="188"/>
      <c r="GC527" s="188"/>
      <c r="GD527" s="188"/>
      <c r="GE527" s="189"/>
      <c r="GF527" s="195"/>
      <c r="GG527" s="188"/>
      <c r="GH527" s="188"/>
      <c r="GI527" s="188"/>
      <c r="GJ527" s="188"/>
      <c r="GK527" s="188"/>
      <c r="GL527" s="188"/>
      <c r="GM527" s="188"/>
      <c r="GN527" s="188"/>
      <c r="GO527" s="188"/>
      <c r="GP527" s="188"/>
      <c r="GQ527" s="188"/>
      <c r="GR527" s="188"/>
      <c r="GS527" s="188"/>
      <c r="GT527" s="188"/>
      <c r="GU527" s="188"/>
      <c r="GV527" s="189"/>
      <c r="GW527" s="195"/>
      <c r="GX527" s="188"/>
      <c r="GY527" s="188"/>
      <c r="GZ527" s="188"/>
      <c r="HA527" s="188"/>
      <c r="HB527" s="188"/>
      <c r="HC527" s="188"/>
      <c r="HD527" s="188"/>
      <c r="HE527" s="188"/>
      <c r="HF527" s="188"/>
      <c r="HG527" s="188"/>
      <c r="HH527" s="188"/>
      <c r="HI527" s="188"/>
      <c r="HJ527" s="188"/>
      <c r="HK527" s="188"/>
      <c r="HL527" s="188"/>
      <c r="HM527" s="189"/>
      <c r="HN527" s="195"/>
      <c r="HO527" s="188"/>
      <c r="HP527" s="188"/>
      <c r="HQ527" s="188"/>
      <c r="HR527" s="188"/>
      <c r="HS527" s="188"/>
      <c r="HT527" s="188"/>
      <c r="HU527" s="188"/>
      <c r="HV527" s="188"/>
      <c r="HW527" s="188"/>
      <c r="HX527" s="188"/>
      <c r="HY527" s="188"/>
      <c r="HZ527" s="188"/>
      <c r="IA527" s="188"/>
      <c r="IB527" s="188"/>
      <c r="IC527" s="188"/>
      <c r="ID527" s="189"/>
      <c r="IE527" s="195"/>
      <c r="IF527" s="188"/>
      <c r="IG527" s="188"/>
      <c r="IH527" s="188"/>
      <c r="II527" s="188"/>
      <c r="IJ527" s="188"/>
      <c r="IK527" s="188"/>
      <c r="IL527" s="188"/>
      <c r="IM527" s="188"/>
      <c r="IN527" s="188"/>
      <c r="IO527" s="188"/>
      <c r="IP527" s="188"/>
      <c r="IQ527" s="188"/>
      <c r="IR527" s="188"/>
      <c r="IS527" s="188"/>
      <c r="IT527" s="188"/>
      <c r="IU527" s="189"/>
      <c r="IV527" s="195"/>
      <c r="IW527" s="188"/>
      <c r="IX527" s="188"/>
      <c r="IY527" s="188"/>
      <c r="IZ527" s="188"/>
      <c r="JA527" s="188"/>
      <c r="JB527" s="188"/>
      <c r="JC527" s="188"/>
      <c r="JD527" s="188"/>
      <c r="JE527" s="188"/>
      <c r="JF527" s="188"/>
      <c r="JG527" s="188"/>
      <c r="JH527" s="188"/>
      <c r="JI527" s="188"/>
      <c r="JJ527" s="188"/>
      <c r="JK527" s="188"/>
      <c r="JL527" s="189"/>
      <c r="JM527" s="195"/>
      <c r="JN527" s="188"/>
      <c r="JO527" s="188"/>
      <c r="JP527" s="188"/>
      <c r="JQ527" s="188"/>
      <c r="JR527" s="188"/>
      <c r="JS527" s="188"/>
      <c r="JT527" s="188"/>
      <c r="JU527" s="188"/>
      <c r="JV527" s="188"/>
      <c r="JW527" s="188"/>
      <c r="JX527" s="188"/>
      <c r="JY527" s="188"/>
      <c r="JZ527" s="188"/>
      <c r="KA527" s="188"/>
      <c r="KB527" s="188"/>
      <c r="KC527" s="189"/>
      <c r="KD527" s="195"/>
      <c r="KE527" s="188"/>
      <c r="KF527" s="188"/>
      <c r="KG527" s="188"/>
      <c r="KH527" s="188"/>
      <c r="KI527" s="188"/>
      <c r="KJ527" s="188"/>
      <c r="KK527" s="188"/>
      <c r="KL527" s="188"/>
      <c r="KM527" s="188"/>
      <c r="KN527" s="188"/>
      <c r="KO527" s="188"/>
      <c r="KP527" s="188"/>
      <c r="KQ527" s="188"/>
      <c r="KR527" s="188"/>
      <c r="KS527" s="188"/>
      <c r="KT527" s="189"/>
      <c r="KU527" s="188"/>
    </row>
    <row r="528" ht="15.0" customHeight="1">
      <c r="A528" s="195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9"/>
      <c r="R528" s="195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9"/>
      <c r="AI528" s="195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9"/>
      <c r="AZ528" s="195"/>
      <c r="BA528" s="188"/>
      <c r="BB528" s="188"/>
      <c r="BC528" s="188"/>
      <c r="BD528" s="188"/>
      <c r="BE528" s="188"/>
      <c r="BF528" s="188"/>
      <c r="BG528" s="188"/>
      <c r="BH528" s="188"/>
      <c r="BI528" s="188"/>
      <c r="BJ528" s="188"/>
      <c r="BK528" s="188"/>
      <c r="BL528" s="188"/>
      <c r="BM528" s="188"/>
      <c r="BN528" s="188"/>
      <c r="BO528" s="188"/>
      <c r="BP528" s="189"/>
      <c r="BQ528" s="195"/>
      <c r="BR528" s="188"/>
      <c r="BS528" s="188"/>
      <c r="BT528" s="188"/>
      <c r="BU528" s="188"/>
      <c r="BV528" s="188"/>
      <c r="BW528" s="188"/>
      <c r="BX528" s="188"/>
      <c r="BY528" s="188"/>
      <c r="BZ528" s="188"/>
      <c r="CA528" s="188"/>
      <c r="CB528" s="188"/>
      <c r="CC528" s="188"/>
      <c r="CD528" s="188"/>
      <c r="CE528" s="188"/>
      <c r="CF528" s="188"/>
      <c r="CG528" s="189"/>
      <c r="CH528" s="195"/>
      <c r="CI528" s="188"/>
      <c r="CJ528" s="188"/>
      <c r="CK528" s="188"/>
      <c r="CL528" s="188"/>
      <c r="CM528" s="188"/>
      <c r="CN528" s="188"/>
      <c r="CO528" s="188"/>
      <c r="CP528" s="188"/>
      <c r="CQ528" s="188"/>
      <c r="CR528" s="188"/>
      <c r="CS528" s="188"/>
      <c r="CT528" s="188"/>
      <c r="CU528" s="188"/>
      <c r="CV528" s="188"/>
      <c r="CW528" s="188"/>
      <c r="CX528" s="189"/>
      <c r="CY528" s="195"/>
      <c r="CZ528" s="188"/>
      <c r="DA528" s="188"/>
      <c r="DB528" s="188"/>
      <c r="DC528" s="188"/>
      <c r="DD528" s="188"/>
      <c r="DE528" s="188"/>
      <c r="DF528" s="188"/>
      <c r="DG528" s="188"/>
      <c r="DH528" s="188"/>
      <c r="DI528" s="188"/>
      <c r="DJ528" s="188"/>
      <c r="DK528" s="188"/>
      <c r="DL528" s="188"/>
      <c r="DM528" s="188"/>
      <c r="DN528" s="188"/>
      <c r="DO528" s="189"/>
      <c r="DP528" s="195"/>
      <c r="DQ528" s="188"/>
      <c r="DR528" s="188"/>
      <c r="DS528" s="188"/>
      <c r="DT528" s="188"/>
      <c r="DU528" s="188"/>
      <c r="DV528" s="188"/>
      <c r="DW528" s="188"/>
      <c r="DX528" s="188"/>
      <c r="DY528" s="188"/>
      <c r="DZ528" s="188"/>
      <c r="EA528" s="188"/>
      <c r="EB528" s="188"/>
      <c r="EC528" s="188"/>
      <c r="ED528" s="188"/>
      <c r="EE528" s="188"/>
      <c r="EF528" s="189"/>
      <c r="EG528" s="195"/>
      <c r="EH528" s="188"/>
      <c r="EI528" s="188"/>
      <c r="EJ528" s="188"/>
      <c r="EK528" s="188"/>
      <c r="EL528" s="188"/>
      <c r="EM528" s="188"/>
      <c r="EN528" s="188"/>
      <c r="EO528" s="188"/>
      <c r="EP528" s="188"/>
      <c r="EQ528" s="188"/>
      <c r="ER528" s="188"/>
      <c r="ES528" s="188"/>
      <c r="ET528" s="188"/>
      <c r="EU528" s="188"/>
      <c r="EV528" s="188"/>
      <c r="EW528" s="189"/>
      <c r="EX528" s="195"/>
      <c r="EY528" s="188"/>
      <c r="EZ528" s="188"/>
      <c r="FA528" s="188"/>
      <c r="FB528" s="188"/>
      <c r="FC528" s="188"/>
      <c r="FD528" s="188"/>
      <c r="FE528" s="188"/>
      <c r="FF528" s="188"/>
      <c r="FG528" s="188"/>
      <c r="FH528" s="188"/>
      <c r="FI528" s="188"/>
      <c r="FJ528" s="188"/>
      <c r="FK528" s="188"/>
      <c r="FL528" s="188"/>
      <c r="FM528" s="188"/>
      <c r="FN528" s="189"/>
      <c r="FO528" s="195"/>
      <c r="FP528" s="188"/>
      <c r="FQ528" s="188"/>
      <c r="FR528" s="188"/>
      <c r="FS528" s="188"/>
      <c r="FT528" s="188"/>
      <c r="FU528" s="188"/>
      <c r="FV528" s="188"/>
      <c r="FW528" s="188"/>
      <c r="FX528" s="188"/>
      <c r="FY528" s="188"/>
      <c r="FZ528" s="188"/>
      <c r="GA528" s="188"/>
      <c r="GB528" s="188"/>
      <c r="GC528" s="188"/>
      <c r="GD528" s="188"/>
      <c r="GE528" s="189"/>
      <c r="GF528" s="195"/>
      <c r="GG528" s="188"/>
      <c r="GH528" s="188"/>
      <c r="GI528" s="188"/>
      <c r="GJ528" s="188"/>
      <c r="GK528" s="188"/>
      <c r="GL528" s="188"/>
      <c r="GM528" s="188"/>
      <c r="GN528" s="188"/>
      <c r="GO528" s="188"/>
      <c r="GP528" s="188"/>
      <c r="GQ528" s="188"/>
      <c r="GR528" s="188"/>
      <c r="GS528" s="188"/>
      <c r="GT528" s="188"/>
      <c r="GU528" s="188"/>
      <c r="GV528" s="189"/>
      <c r="GW528" s="195"/>
      <c r="GX528" s="188"/>
      <c r="GY528" s="188"/>
      <c r="GZ528" s="188"/>
      <c r="HA528" s="188"/>
      <c r="HB528" s="188"/>
      <c r="HC528" s="188"/>
      <c r="HD528" s="188"/>
      <c r="HE528" s="188"/>
      <c r="HF528" s="188"/>
      <c r="HG528" s="188"/>
      <c r="HH528" s="188"/>
      <c r="HI528" s="188"/>
      <c r="HJ528" s="188"/>
      <c r="HK528" s="188"/>
      <c r="HL528" s="188"/>
      <c r="HM528" s="189"/>
      <c r="HN528" s="195"/>
      <c r="HO528" s="188"/>
      <c r="HP528" s="188"/>
      <c r="HQ528" s="188"/>
      <c r="HR528" s="188"/>
      <c r="HS528" s="188"/>
      <c r="HT528" s="188"/>
      <c r="HU528" s="188"/>
      <c r="HV528" s="188"/>
      <c r="HW528" s="188"/>
      <c r="HX528" s="188"/>
      <c r="HY528" s="188"/>
      <c r="HZ528" s="188"/>
      <c r="IA528" s="188"/>
      <c r="IB528" s="188"/>
      <c r="IC528" s="188"/>
      <c r="ID528" s="189"/>
      <c r="IE528" s="195"/>
      <c r="IF528" s="188"/>
      <c r="IG528" s="188"/>
      <c r="IH528" s="188"/>
      <c r="II528" s="188"/>
      <c r="IJ528" s="188"/>
      <c r="IK528" s="188"/>
      <c r="IL528" s="188"/>
      <c r="IM528" s="188"/>
      <c r="IN528" s="188"/>
      <c r="IO528" s="188"/>
      <c r="IP528" s="188"/>
      <c r="IQ528" s="188"/>
      <c r="IR528" s="188"/>
      <c r="IS528" s="188"/>
      <c r="IT528" s="188"/>
      <c r="IU528" s="189"/>
      <c r="IV528" s="195"/>
      <c r="IW528" s="188"/>
      <c r="IX528" s="188"/>
      <c r="IY528" s="188"/>
      <c r="IZ528" s="188"/>
      <c r="JA528" s="188"/>
      <c r="JB528" s="188"/>
      <c r="JC528" s="188"/>
      <c r="JD528" s="188"/>
      <c r="JE528" s="188"/>
      <c r="JF528" s="188"/>
      <c r="JG528" s="188"/>
      <c r="JH528" s="188"/>
      <c r="JI528" s="188"/>
      <c r="JJ528" s="188"/>
      <c r="JK528" s="188"/>
      <c r="JL528" s="189"/>
      <c r="JM528" s="195"/>
      <c r="JN528" s="188"/>
      <c r="JO528" s="188"/>
      <c r="JP528" s="188"/>
      <c r="JQ528" s="188"/>
      <c r="JR528" s="188"/>
      <c r="JS528" s="188"/>
      <c r="JT528" s="188"/>
      <c r="JU528" s="188"/>
      <c r="JV528" s="188"/>
      <c r="JW528" s="188"/>
      <c r="JX528" s="188"/>
      <c r="JY528" s="188"/>
      <c r="JZ528" s="188"/>
      <c r="KA528" s="188"/>
      <c r="KB528" s="188"/>
      <c r="KC528" s="189"/>
      <c r="KD528" s="195"/>
      <c r="KE528" s="188"/>
      <c r="KF528" s="188"/>
      <c r="KG528" s="188"/>
      <c r="KH528" s="188"/>
      <c r="KI528" s="188"/>
      <c r="KJ528" s="188"/>
      <c r="KK528" s="188"/>
      <c r="KL528" s="188"/>
      <c r="KM528" s="188"/>
      <c r="KN528" s="188"/>
      <c r="KO528" s="188"/>
      <c r="KP528" s="188"/>
      <c r="KQ528" s="188"/>
      <c r="KR528" s="188"/>
      <c r="KS528" s="188"/>
      <c r="KT528" s="189"/>
      <c r="KU528" s="188"/>
    </row>
    <row r="529" ht="15.0" customHeight="1">
      <c r="A529" s="195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9"/>
      <c r="R529" s="195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9"/>
      <c r="AI529" s="195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9"/>
      <c r="AZ529" s="195"/>
      <c r="BA529" s="188"/>
      <c r="BB529" s="188"/>
      <c r="BC529" s="188"/>
      <c r="BD529" s="188"/>
      <c r="BE529" s="188"/>
      <c r="BF529" s="188"/>
      <c r="BG529" s="188"/>
      <c r="BH529" s="188"/>
      <c r="BI529" s="188"/>
      <c r="BJ529" s="188"/>
      <c r="BK529" s="188"/>
      <c r="BL529" s="188"/>
      <c r="BM529" s="188"/>
      <c r="BN529" s="188"/>
      <c r="BO529" s="188"/>
      <c r="BP529" s="189"/>
      <c r="BQ529" s="195"/>
      <c r="BR529" s="188"/>
      <c r="BS529" s="188"/>
      <c r="BT529" s="188"/>
      <c r="BU529" s="188"/>
      <c r="BV529" s="188"/>
      <c r="BW529" s="188"/>
      <c r="BX529" s="188"/>
      <c r="BY529" s="188"/>
      <c r="BZ529" s="188"/>
      <c r="CA529" s="188"/>
      <c r="CB529" s="188"/>
      <c r="CC529" s="188"/>
      <c r="CD529" s="188"/>
      <c r="CE529" s="188"/>
      <c r="CF529" s="188"/>
      <c r="CG529" s="189"/>
      <c r="CH529" s="195"/>
      <c r="CI529" s="188"/>
      <c r="CJ529" s="188"/>
      <c r="CK529" s="188"/>
      <c r="CL529" s="188"/>
      <c r="CM529" s="188"/>
      <c r="CN529" s="188"/>
      <c r="CO529" s="188"/>
      <c r="CP529" s="188"/>
      <c r="CQ529" s="188"/>
      <c r="CR529" s="188"/>
      <c r="CS529" s="188"/>
      <c r="CT529" s="188"/>
      <c r="CU529" s="188"/>
      <c r="CV529" s="188"/>
      <c r="CW529" s="188"/>
      <c r="CX529" s="189"/>
      <c r="CY529" s="195"/>
      <c r="CZ529" s="188"/>
      <c r="DA529" s="188"/>
      <c r="DB529" s="188"/>
      <c r="DC529" s="188"/>
      <c r="DD529" s="188"/>
      <c r="DE529" s="188"/>
      <c r="DF529" s="188"/>
      <c r="DG529" s="188"/>
      <c r="DH529" s="188"/>
      <c r="DI529" s="188"/>
      <c r="DJ529" s="188"/>
      <c r="DK529" s="188"/>
      <c r="DL529" s="188"/>
      <c r="DM529" s="188"/>
      <c r="DN529" s="188"/>
      <c r="DO529" s="189"/>
      <c r="DP529" s="195"/>
      <c r="DQ529" s="188"/>
      <c r="DR529" s="188"/>
      <c r="DS529" s="188"/>
      <c r="DT529" s="188"/>
      <c r="DU529" s="188"/>
      <c r="DV529" s="188"/>
      <c r="DW529" s="188"/>
      <c r="DX529" s="188"/>
      <c r="DY529" s="188"/>
      <c r="DZ529" s="188"/>
      <c r="EA529" s="188"/>
      <c r="EB529" s="188"/>
      <c r="EC529" s="188"/>
      <c r="ED529" s="188"/>
      <c r="EE529" s="188"/>
      <c r="EF529" s="189"/>
      <c r="EG529" s="195"/>
      <c r="EH529" s="188"/>
      <c r="EI529" s="188"/>
      <c r="EJ529" s="188"/>
      <c r="EK529" s="188"/>
      <c r="EL529" s="188"/>
      <c r="EM529" s="188"/>
      <c r="EN529" s="188"/>
      <c r="EO529" s="188"/>
      <c r="EP529" s="188"/>
      <c r="EQ529" s="188"/>
      <c r="ER529" s="188"/>
      <c r="ES529" s="188"/>
      <c r="ET529" s="188"/>
      <c r="EU529" s="188"/>
      <c r="EV529" s="188"/>
      <c r="EW529" s="189"/>
      <c r="EX529" s="195"/>
      <c r="EY529" s="188"/>
      <c r="EZ529" s="188"/>
      <c r="FA529" s="188"/>
      <c r="FB529" s="188"/>
      <c r="FC529" s="188"/>
      <c r="FD529" s="188"/>
      <c r="FE529" s="188"/>
      <c r="FF529" s="188"/>
      <c r="FG529" s="188"/>
      <c r="FH529" s="188"/>
      <c r="FI529" s="188"/>
      <c r="FJ529" s="188"/>
      <c r="FK529" s="188"/>
      <c r="FL529" s="188"/>
      <c r="FM529" s="188"/>
      <c r="FN529" s="189"/>
      <c r="FO529" s="195"/>
      <c r="FP529" s="188"/>
      <c r="FQ529" s="188"/>
      <c r="FR529" s="188"/>
      <c r="FS529" s="188"/>
      <c r="FT529" s="188"/>
      <c r="FU529" s="188"/>
      <c r="FV529" s="188"/>
      <c r="FW529" s="188"/>
      <c r="FX529" s="188"/>
      <c r="FY529" s="188"/>
      <c r="FZ529" s="188"/>
      <c r="GA529" s="188"/>
      <c r="GB529" s="188"/>
      <c r="GC529" s="188"/>
      <c r="GD529" s="188"/>
      <c r="GE529" s="189"/>
      <c r="GF529" s="195"/>
      <c r="GG529" s="188"/>
      <c r="GH529" s="188"/>
      <c r="GI529" s="188"/>
      <c r="GJ529" s="188"/>
      <c r="GK529" s="188"/>
      <c r="GL529" s="188"/>
      <c r="GM529" s="188"/>
      <c r="GN529" s="188"/>
      <c r="GO529" s="188"/>
      <c r="GP529" s="188"/>
      <c r="GQ529" s="188"/>
      <c r="GR529" s="188"/>
      <c r="GS529" s="188"/>
      <c r="GT529" s="188"/>
      <c r="GU529" s="188"/>
      <c r="GV529" s="189"/>
      <c r="GW529" s="195"/>
      <c r="GX529" s="188"/>
      <c r="GY529" s="188"/>
      <c r="GZ529" s="188"/>
      <c r="HA529" s="188"/>
      <c r="HB529" s="188"/>
      <c r="HC529" s="188"/>
      <c r="HD529" s="188"/>
      <c r="HE529" s="188"/>
      <c r="HF529" s="188"/>
      <c r="HG529" s="188"/>
      <c r="HH529" s="188"/>
      <c r="HI529" s="188"/>
      <c r="HJ529" s="188"/>
      <c r="HK529" s="188"/>
      <c r="HL529" s="188"/>
      <c r="HM529" s="189"/>
      <c r="HN529" s="195"/>
      <c r="HO529" s="188"/>
      <c r="HP529" s="188"/>
      <c r="HQ529" s="188"/>
      <c r="HR529" s="188"/>
      <c r="HS529" s="188"/>
      <c r="HT529" s="188"/>
      <c r="HU529" s="188"/>
      <c r="HV529" s="188"/>
      <c r="HW529" s="188"/>
      <c r="HX529" s="188"/>
      <c r="HY529" s="188"/>
      <c r="HZ529" s="188"/>
      <c r="IA529" s="188"/>
      <c r="IB529" s="188"/>
      <c r="IC529" s="188"/>
      <c r="ID529" s="189"/>
      <c r="IE529" s="195"/>
      <c r="IF529" s="188"/>
      <c r="IG529" s="188"/>
      <c r="IH529" s="188"/>
      <c r="II529" s="188"/>
      <c r="IJ529" s="188"/>
      <c r="IK529" s="188"/>
      <c r="IL529" s="188"/>
      <c r="IM529" s="188"/>
      <c r="IN529" s="188"/>
      <c r="IO529" s="188"/>
      <c r="IP529" s="188"/>
      <c r="IQ529" s="188"/>
      <c r="IR529" s="188"/>
      <c r="IS529" s="188"/>
      <c r="IT529" s="188"/>
      <c r="IU529" s="189"/>
      <c r="IV529" s="195"/>
      <c r="IW529" s="188"/>
      <c r="IX529" s="188"/>
      <c r="IY529" s="188"/>
      <c r="IZ529" s="188"/>
      <c r="JA529" s="188"/>
      <c r="JB529" s="188"/>
      <c r="JC529" s="188"/>
      <c r="JD529" s="188"/>
      <c r="JE529" s="188"/>
      <c r="JF529" s="188"/>
      <c r="JG529" s="188"/>
      <c r="JH529" s="188"/>
      <c r="JI529" s="188"/>
      <c r="JJ529" s="188"/>
      <c r="JK529" s="188"/>
      <c r="JL529" s="189"/>
      <c r="JM529" s="195"/>
      <c r="JN529" s="188"/>
      <c r="JO529" s="188"/>
      <c r="JP529" s="188"/>
      <c r="JQ529" s="188"/>
      <c r="JR529" s="188"/>
      <c r="JS529" s="188"/>
      <c r="JT529" s="188"/>
      <c r="JU529" s="188"/>
      <c r="JV529" s="188"/>
      <c r="JW529" s="188"/>
      <c r="JX529" s="188"/>
      <c r="JY529" s="188"/>
      <c r="JZ529" s="188"/>
      <c r="KA529" s="188"/>
      <c r="KB529" s="188"/>
      <c r="KC529" s="189"/>
      <c r="KD529" s="195"/>
      <c r="KE529" s="188"/>
      <c r="KF529" s="188"/>
      <c r="KG529" s="188"/>
      <c r="KH529" s="188"/>
      <c r="KI529" s="188"/>
      <c r="KJ529" s="188"/>
      <c r="KK529" s="188"/>
      <c r="KL529" s="188"/>
      <c r="KM529" s="188"/>
      <c r="KN529" s="188"/>
      <c r="KO529" s="188"/>
      <c r="KP529" s="188"/>
      <c r="KQ529" s="188"/>
      <c r="KR529" s="188"/>
      <c r="KS529" s="188"/>
      <c r="KT529" s="189"/>
      <c r="KU529" s="188"/>
    </row>
    <row r="530" ht="15.0" customHeight="1">
      <c r="A530" s="195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9"/>
      <c r="R530" s="195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9"/>
      <c r="AI530" s="195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9"/>
      <c r="AZ530" s="195"/>
      <c r="BA530" s="188"/>
      <c r="BB530" s="188"/>
      <c r="BC530" s="188"/>
      <c r="BD530" s="188"/>
      <c r="BE530" s="188"/>
      <c r="BF530" s="188"/>
      <c r="BG530" s="188"/>
      <c r="BH530" s="188"/>
      <c r="BI530" s="188"/>
      <c r="BJ530" s="188"/>
      <c r="BK530" s="188"/>
      <c r="BL530" s="188"/>
      <c r="BM530" s="188"/>
      <c r="BN530" s="188"/>
      <c r="BO530" s="188"/>
      <c r="BP530" s="189"/>
      <c r="BQ530" s="195"/>
      <c r="BR530" s="188"/>
      <c r="BS530" s="188"/>
      <c r="BT530" s="188"/>
      <c r="BU530" s="188"/>
      <c r="BV530" s="188"/>
      <c r="BW530" s="188"/>
      <c r="BX530" s="188"/>
      <c r="BY530" s="188"/>
      <c r="BZ530" s="188"/>
      <c r="CA530" s="188"/>
      <c r="CB530" s="188"/>
      <c r="CC530" s="188"/>
      <c r="CD530" s="188"/>
      <c r="CE530" s="188"/>
      <c r="CF530" s="188"/>
      <c r="CG530" s="189"/>
      <c r="CH530" s="195"/>
      <c r="CI530" s="188"/>
      <c r="CJ530" s="188"/>
      <c r="CK530" s="188"/>
      <c r="CL530" s="188"/>
      <c r="CM530" s="188"/>
      <c r="CN530" s="188"/>
      <c r="CO530" s="188"/>
      <c r="CP530" s="188"/>
      <c r="CQ530" s="188"/>
      <c r="CR530" s="188"/>
      <c r="CS530" s="188"/>
      <c r="CT530" s="188"/>
      <c r="CU530" s="188"/>
      <c r="CV530" s="188"/>
      <c r="CW530" s="188"/>
      <c r="CX530" s="189"/>
      <c r="CY530" s="195"/>
      <c r="CZ530" s="188"/>
      <c r="DA530" s="188"/>
      <c r="DB530" s="188"/>
      <c r="DC530" s="188"/>
      <c r="DD530" s="188"/>
      <c r="DE530" s="188"/>
      <c r="DF530" s="188"/>
      <c r="DG530" s="188"/>
      <c r="DH530" s="188"/>
      <c r="DI530" s="188"/>
      <c r="DJ530" s="188"/>
      <c r="DK530" s="188"/>
      <c r="DL530" s="188"/>
      <c r="DM530" s="188"/>
      <c r="DN530" s="188"/>
      <c r="DO530" s="189"/>
      <c r="DP530" s="195"/>
      <c r="DQ530" s="188"/>
      <c r="DR530" s="188"/>
      <c r="DS530" s="188"/>
      <c r="DT530" s="188"/>
      <c r="DU530" s="188"/>
      <c r="DV530" s="188"/>
      <c r="DW530" s="188"/>
      <c r="DX530" s="188"/>
      <c r="DY530" s="188"/>
      <c r="DZ530" s="188"/>
      <c r="EA530" s="188"/>
      <c r="EB530" s="188"/>
      <c r="EC530" s="188"/>
      <c r="ED530" s="188"/>
      <c r="EE530" s="188"/>
      <c r="EF530" s="189"/>
      <c r="EG530" s="195"/>
      <c r="EH530" s="188"/>
      <c r="EI530" s="188"/>
      <c r="EJ530" s="188"/>
      <c r="EK530" s="188"/>
      <c r="EL530" s="188"/>
      <c r="EM530" s="188"/>
      <c r="EN530" s="188"/>
      <c r="EO530" s="188"/>
      <c r="EP530" s="188"/>
      <c r="EQ530" s="188"/>
      <c r="ER530" s="188"/>
      <c r="ES530" s="188"/>
      <c r="ET530" s="188"/>
      <c r="EU530" s="188"/>
      <c r="EV530" s="188"/>
      <c r="EW530" s="189"/>
      <c r="EX530" s="195"/>
      <c r="EY530" s="188"/>
      <c r="EZ530" s="188"/>
      <c r="FA530" s="188"/>
      <c r="FB530" s="188"/>
      <c r="FC530" s="188"/>
      <c r="FD530" s="188"/>
      <c r="FE530" s="188"/>
      <c r="FF530" s="188"/>
      <c r="FG530" s="188"/>
      <c r="FH530" s="188"/>
      <c r="FI530" s="188"/>
      <c r="FJ530" s="188"/>
      <c r="FK530" s="188"/>
      <c r="FL530" s="188"/>
      <c r="FM530" s="188"/>
      <c r="FN530" s="189"/>
      <c r="FO530" s="195"/>
      <c r="FP530" s="188"/>
      <c r="FQ530" s="188"/>
      <c r="FR530" s="188"/>
      <c r="FS530" s="188"/>
      <c r="FT530" s="188"/>
      <c r="FU530" s="188"/>
      <c r="FV530" s="188"/>
      <c r="FW530" s="188"/>
      <c r="FX530" s="188"/>
      <c r="FY530" s="188"/>
      <c r="FZ530" s="188"/>
      <c r="GA530" s="188"/>
      <c r="GB530" s="188"/>
      <c r="GC530" s="188"/>
      <c r="GD530" s="188"/>
      <c r="GE530" s="189"/>
      <c r="GF530" s="195"/>
      <c r="GG530" s="188"/>
      <c r="GH530" s="188"/>
      <c r="GI530" s="188"/>
      <c r="GJ530" s="188"/>
      <c r="GK530" s="188"/>
      <c r="GL530" s="188"/>
      <c r="GM530" s="188"/>
      <c r="GN530" s="188"/>
      <c r="GO530" s="188"/>
      <c r="GP530" s="188"/>
      <c r="GQ530" s="188"/>
      <c r="GR530" s="188"/>
      <c r="GS530" s="188"/>
      <c r="GT530" s="188"/>
      <c r="GU530" s="188"/>
      <c r="GV530" s="189"/>
      <c r="GW530" s="195"/>
      <c r="GX530" s="188"/>
      <c r="GY530" s="188"/>
      <c r="GZ530" s="188"/>
      <c r="HA530" s="188"/>
      <c r="HB530" s="188"/>
      <c r="HC530" s="188"/>
      <c r="HD530" s="188"/>
      <c r="HE530" s="188"/>
      <c r="HF530" s="188"/>
      <c r="HG530" s="188"/>
      <c r="HH530" s="188"/>
      <c r="HI530" s="188"/>
      <c r="HJ530" s="188"/>
      <c r="HK530" s="188"/>
      <c r="HL530" s="188"/>
      <c r="HM530" s="189"/>
      <c r="HN530" s="195"/>
      <c r="HO530" s="188"/>
      <c r="HP530" s="188"/>
      <c r="HQ530" s="188"/>
      <c r="HR530" s="188"/>
      <c r="HS530" s="188"/>
      <c r="HT530" s="188"/>
      <c r="HU530" s="188"/>
      <c r="HV530" s="188"/>
      <c r="HW530" s="188"/>
      <c r="HX530" s="188"/>
      <c r="HY530" s="188"/>
      <c r="HZ530" s="188"/>
      <c r="IA530" s="188"/>
      <c r="IB530" s="188"/>
      <c r="IC530" s="188"/>
      <c r="ID530" s="189"/>
      <c r="IE530" s="195"/>
      <c r="IF530" s="188"/>
      <c r="IG530" s="188"/>
      <c r="IH530" s="188"/>
      <c r="II530" s="188"/>
      <c r="IJ530" s="188"/>
      <c r="IK530" s="188"/>
      <c r="IL530" s="188"/>
      <c r="IM530" s="188"/>
      <c r="IN530" s="188"/>
      <c r="IO530" s="188"/>
      <c r="IP530" s="188"/>
      <c r="IQ530" s="188"/>
      <c r="IR530" s="188"/>
      <c r="IS530" s="188"/>
      <c r="IT530" s="188"/>
      <c r="IU530" s="189"/>
      <c r="IV530" s="195"/>
      <c r="IW530" s="188"/>
      <c r="IX530" s="188"/>
      <c r="IY530" s="188"/>
      <c r="IZ530" s="188"/>
      <c r="JA530" s="188"/>
      <c r="JB530" s="188"/>
      <c r="JC530" s="188"/>
      <c r="JD530" s="188"/>
      <c r="JE530" s="188"/>
      <c r="JF530" s="188"/>
      <c r="JG530" s="188"/>
      <c r="JH530" s="188"/>
      <c r="JI530" s="188"/>
      <c r="JJ530" s="188"/>
      <c r="JK530" s="188"/>
      <c r="JL530" s="189"/>
      <c r="JM530" s="195"/>
      <c r="JN530" s="188"/>
      <c r="JO530" s="188"/>
      <c r="JP530" s="188"/>
      <c r="JQ530" s="188"/>
      <c r="JR530" s="188"/>
      <c r="JS530" s="188"/>
      <c r="JT530" s="188"/>
      <c r="JU530" s="188"/>
      <c r="JV530" s="188"/>
      <c r="JW530" s="188"/>
      <c r="JX530" s="188"/>
      <c r="JY530" s="188"/>
      <c r="JZ530" s="188"/>
      <c r="KA530" s="188"/>
      <c r="KB530" s="188"/>
      <c r="KC530" s="189"/>
      <c r="KD530" s="195"/>
      <c r="KE530" s="188"/>
      <c r="KF530" s="188"/>
      <c r="KG530" s="188"/>
      <c r="KH530" s="188"/>
      <c r="KI530" s="188"/>
      <c r="KJ530" s="188"/>
      <c r="KK530" s="188"/>
      <c r="KL530" s="188"/>
      <c r="KM530" s="188"/>
      <c r="KN530" s="188"/>
      <c r="KO530" s="188"/>
      <c r="KP530" s="188"/>
      <c r="KQ530" s="188"/>
      <c r="KR530" s="188"/>
      <c r="KS530" s="188"/>
      <c r="KT530" s="189"/>
      <c r="KU530" s="188"/>
    </row>
    <row r="531" ht="15.0" customHeight="1">
      <c r="A531" s="195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9"/>
      <c r="R531" s="195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9"/>
      <c r="AI531" s="195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9"/>
      <c r="AZ531" s="195"/>
      <c r="BA531" s="188"/>
      <c r="BB531" s="188"/>
      <c r="BC531" s="188"/>
      <c r="BD531" s="188"/>
      <c r="BE531" s="188"/>
      <c r="BF531" s="188"/>
      <c r="BG531" s="188"/>
      <c r="BH531" s="188"/>
      <c r="BI531" s="188"/>
      <c r="BJ531" s="188"/>
      <c r="BK531" s="188"/>
      <c r="BL531" s="188"/>
      <c r="BM531" s="188"/>
      <c r="BN531" s="188"/>
      <c r="BO531" s="188"/>
      <c r="BP531" s="189"/>
      <c r="BQ531" s="195"/>
      <c r="BR531" s="188"/>
      <c r="BS531" s="188"/>
      <c r="BT531" s="188"/>
      <c r="BU531" s="188"/>
      <c r="BV531" s="188"/>
      <c r="BW531" s="188"/>
      <c r="BX531" s="188"/>
      <c r="BY531" s="188"/>
      <c r="BZ531" s="188"/>
      <c r="CA531" s="188"/>
      <c r="CB531" s="188"/>
      <c r="CC531" s="188"/>
      <c r="CD531" s="188"/>
      <c r="CE531" s="188"/>
      <c r="CF531" s="188"/>
      <c r="CG531" s="189"/>
      <c r="CH531" s="195"/>
      <c r="CI531" s="188"/>
      <c r="CJ531" s="188"/>
      <c r="CK531" s="188"/>
      <c r="CL531" s="188"/>
      <c r="CM531" s="188"/>
      <c r="CN531" s="188"/>
      <c r="CO531" s="188"/>
      <c r="CP531" s="188"/>
      <c r="CQ531" s="188"/>
      <c r="CR531" s="188"/>
      <c r="CS531" s="188"/>
      <c r="CT531" s="188"/>
      <c r="CU531" s="188"/>
      <c r="CV531" s="188"/>
      <c r="CW531" s="188"/>
      <c r="CX531" s="189"/>
      <c r="CY531" s="195"/>
      <c r="CZ531" s="188"/>
      <c r="DA531" s="188"/>
      <c r="DB531" s="188"/>
      <c r="DC531" s="188"/>
      <c r="DD531" s="188"/>
      <c r="DE531" s="188"/>
      <c r="DF531" s="188"/>
      <c r="DG531" s="188"/>
      <c r="DH531" s="188"/>
      <c r="DI531" s="188"/>
      <c r="DJ531" s="188"/>
      <c r="DK531" s="188"/>
      <c r="DL531" s="188"/>
      <c r="DM531" s="188"/>
      <c r="DN531" s="188"/>
      <c r="DO531" s="189"/>
      <c r="DP531" s="195"/>
      <c r="DQ531" s="188"/>
      <c r="DR531" s="188"/>
      <c r="DS531" s="188"/>
      <c r="DT531" s="188"/>
      <c r="DU531" s="188"/>
      <c r="DV531" s="188"/>
      <c r="DW531" s="188"/>
      <c r="DX531" s="188"/>
      <c r="DY531" s="188"/>
      <c r="DZ531" s="188"/>
      <c r="EA531" s="188"/>
      <c r="EB531" s="188"/>
      <c r="EC531" s="188"/>
      <c r="ED531" s="188"/>
      <c r="EE531" s="188"/>
      <c r="EF531" s="189"/>
      <c r="EG531" s="195"/>
      <c r="EH531" s="188"/>
      <c r="EI531" s="188"/>
      <c r="EJ531" s="188"/>
      <c r="EK531" s="188"/>
      <c r="EL531" s="188"/>
      <c r="EM531" s="188"/>
      <c r="EN531" s="188"/>
      <c r="EO531" s="188"/>
      <c r="EP531" s="188"/>
      <c r="EQ531" s="188"/>
      <c r="ER531" s="188"/>
      <c r="ES531" s="188"/>
      <c r="ET531" s="188"/>
      <c r="EU531" s="188"/>
      <c r="EV531" s="188"/>
      <c r="EW531" s="189"/>
      <c r="EX531" s="195"/>
      <c r="EY531" s="188"/>
      <c r="EZ531" s="188"/>
      <c r="FA531" s="188"/>
      <c r="FB531" s="188"/>
      <c r="FC531" s="188"/>
      <c r="FD531" s="188"/>
      <c r="FE531" s="188"/>
      <c r="FF531" s="188"/>
      <c r="FG531" s="188"/>
      <c r="FH531" s="188"/>
      <c r="FI531" s="188"/>
      <c r="FJ531" s="188"/>
      <c r="FK531" s="188"/>
      <c r="FL531" s="188"/>
      <c r="FM531" s="188"/>
      <c r="FN531" s="189"/>
      <c r="FO531" s="195"/>
      <c r="FP531" s="188"/>
      <c r="FQ531" s="188"/>
      <c r="FR531" s="188"/>
      <c r="FS531" s="188"/>
      <c r="FT531" s="188"/>
      <c r="FU531" s="188"/>
      <c r="FV531" s="188"/>
      <c r="FW531" s="188"/>
      <c r="FX531" s="188"/>
      <c r="FY531" s="188"/>
      <c r="FZ531" s="188"/>
      <c r="GA531" s="188"/>
      <c r="GB531" s="188"/>
      <c r="GC531" s="188"/>
      <c r="GD531" s="188"/>
      <c r="GE531" s="189"/>
      <c r="GF531" s="195"/>
      <c r="GG531" s="188"/>
      <c r="GH531" s="188"/>
      <c r="GI531" s="188"/>
      <c r="GJ531" s="188"/>
      <c r="GK531" s="188"/>
      <c r="GL531" s="188"/>
      <c r="GM531" s="188"/>
      <c r="GN531" s="188"/>
      <c r="GO531" s="188"/>
      <c r="GP531" s="188"/>
      <c r="GQ531" s="188"/>
      <c r="GR531" s="188"/>
      <c r="GS531" s="188"/>
      <c r="GT531" s="188"/>
      <c r="GU531" s="188"/>
      <c r="GV531" s="189"/>
      <c r="GW531" s="195"/>
      <c r="GX531" s="188"/>
      <c r="GY531" s="188"/>
      <c r="GZ531" s="188"/>
      <c r="HA531" s="188"/>
      <c r="HB531" s="188"/>
      <c r="HC531" s="188"/>
      <c r="HD531" s="188"/>
      <c r="HE531" s="188"/>
      <c r="HF531" s="188"/>
      <c r="HG531" s="188"/>
      <c r="HH531" s="188"/>
      <c r="HI531" s="188"/>
      <c r="HJ531" s="188"/>
      <c r="HK531" s="188"/>
      <c r="HL531" s="188"/>
      <c r="HM531" s="189"/>
      <c r="HN531" s="195"/>
      <c r="HO531" s="188"/>
      <c r="HP531" s="188"/>
      <c r="HQ531" s="188"/>
      <c r="HR531" s="188"/>
      <c r="HS531" s="188"/>
      <c r="HT531" s="188"/>
      <c r="HU531" s="188"/>
      <c r="HV531" s="188"/>
      <c r="HW531" s="188"/>
      <c r="HX531" s="188"/>
      <c r="HY531" s="188"/>
      <c r="HZ531" s="188"/>
      <c r="IA531" s="188"/>
      <c r="IB531" s="188"/>
      <c r="IC531" s="188"/>
      <c r="ID531" s="189"/>
      <c r="IE531" s="195"/>
      <c r="IF531" s="188"/>
      <c r="IG531" s="188"/>
      <c r="IH531" s="188"/>
      <c r="II531" s="188"/>
      <c r="IJ531" s="188"/>
      <c r="IK531" s="188"/>
      <c r="IL531" s="188"/>
      <c r="IM531" s="188"/>
      <c r="IN531" s="188"/>
      <c r="IO531" s="188"/>
      <c r="IP531" s="188"/>
      <c r="IQ531" s="188"/>
      <c r="IR531" s="188"/>
      <c r="IS531" s="188"/>
      <c r="IT531" s="188"/>
      <c r="IU531" s="189"/>
      <c r="IV531" s="195"/>
      <c r="IW531" s="188"/>
      <c r="IX531" s="188"/>
      <c r="IY531" s="188"/>
      <c r="IZ531" s="188"/>
      <c r="JA531" s="188"/>
      <c r="JB531" s="188"/>
      <c r="JC531" s="188"/>
      <c r="JD531" s="188"/>
      <c r="JE531" s="188"/>
      <c r="JF531" s="188"/>
      <c r="JG531" s="188"/>
      <c r="JH531" s="188"/>
      <c r="JI531" s="188"/>
      <c r="JJ531" s="188"/>
      <c r="JK531" s="188"/>
      <c r="JL531" s="189"/>
      <c r="JM531" s="195"/>
      <c r="JN531" s="188"/>
      <c r="JO531" s="188"/>
      <c r="JP531" s="188"/>
      <c r="JQ531" s="188"/>
      <c r="JR531" s="188"/>
      <c r="JS531" s="188"/>
      <c r="JT531" s="188"/>
      <c r="JU531" s="188"/>
      <c r="JV531" s="188"/>
      <c r="JW531" s="188"/>
      <c r="JX531" s="188"/>
      <c r="JY531" s="188"/>
      <c r="JZ531" s="188"/>
      <c r="KA531" s="188"/>
      <c r="KB531" s="188"/>
      <c r="KC531" s="189"/>
      <c r="KD531" s="195"/>
      <c r="KE531" s="188"/>
      <c r="KF531" s="188"/>
      <c r="KG531" s="188"/>
      <c r="KH531" s="188"/>
      <c r="KI531" s="188"/>
      <c r="KJ531" s="188"/>
      <c r="KK531" s="188"/>
      <c r="KL531" s="188"/>
      <c r="KM531" s="188"/>
      <c r="KN531" s="188"/>
      <c r="KO531" s="188"/>
      <c r="KP531" s="188"/>
      <c r="KQ531" s="188"/>
      <c r="KR531" s="188"/>
      <c r="KS531" s="188"/>
      <c r="KT531" s="189"/>
      <c r="KU531" s="188"/>
    </row>
    <row r="532" ht="15.0" customHeight="1">
      <c r="A532" s="195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9"/>
      <c r="R532" s="195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9"/>
      <c r="AI532" s="195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9"/>
      <c r="AZ532" s="195"/>
      <c r="BA532" s="188"/>
      <c r="BB532" s="188"/>
      <c r="BC532" s="188"/>
      <c r="BD532" s="188"/>
      <c r="BE532" s="188"/>
      <c r="BF532" s="188"/>
      <c r="BG532" s="188"/>
      <c r="BH532" s="188"/>
      <c r="BI532" s="188"/>
      <c r="BJ532" s="188"/>
      <c r="BK532" s="188"/>
      <c r="BL532" s="188"/>
      <c r="BM532" s="188"/>
      <c r="BN532" s="188"/>
      <c r="BO532" s="188"/>
      <c r="BP532" s="189"/>
      <c r="BQ532" s="195"/>
      <c r="BR532" s="188"/>
      <c r="BS532" s="188"/>
      <c r="BT532" s="188"/>
      <c r="BU532" s="188"/>
      <c r="BV532" s="188"/>
      <c r="BW532" s="188"/>
      <c r="BX532" s="188"/>
      <c r="BY532" s="188"/>
      <c r="BZ532" s="188"/>
      <c r="CA532" s="188"/>
      <c r="CB532" s="188"/>
      <c r="CC532" s="188"/>
      <c r="CD532" s="188"/>
      <c r="CE532" s="188"/>
      <c r="CF532" s="188"/>
      <c r="CG532" s="189"/>
      <c r="CH532" s="195"/>
      <c r="CI532" s="188"/>
      <c r="CJ532" s="188"/>
      <c r="CK532" s="188"/>
      <c r="CL532" s="188"/>
      <c r="CM532" s="188"/>
      <c r="CN532" s="188"/>
      <c r="CO532" s="188"/>
      <c r="CP532" s="188"/>
      <c r="CQ532" s="188"/>
      <c r="CR532" s="188"/>
      <c r="CS532" s="188"/>
      <c r="CT532" s="188"/>
      <c r="CU532" s="188"/>
      <c r="CV532" s="188"/>
      <c r="CW532" s="188"/>
      <c r="CX532" s="189"/>
      <c r="CY532" s="195"/>
      <c r="CZ532" s="188"/>
      <c r="DA532" s="188"/>
      <c r="DB532" s="188"/>
      <c r="DC532" s="188"/>
      <c r="DD532" s="188"/>
      <c r="DE532" s="188"/>
      <c r="DF532" s="188"/>
      <c r="DG532" s="188"/>
      <c r="DH532" s="188"/>
      <c r="DI532" s="188"/>
      <c r="DJ532" s="188"/>
      <c r="DK532" s="188"/>
      <c r="DL532" s="188"/>
      <c r="DM532" s="188"/>
      <c r="DN532" s="188"/>
      <c r="DO532" s="189"/>
      <c r="DP532" s="195"/>
      <c r="DQ532" s="188"/>
      <c r="DR532" s="188"/>
      <c r="DS532" s="188"/>
      <c r="DT532" s="188"/>
      <c r="DU532" s="188"/>
      <c r="DV532" s="188"/>
      <c r="DW532" s="188"/>
      <c r="DX532" s="188"/>
      <c r="DY532" s="188"/>
      <c r="DZ532" s="188"/>
      <c r="EA532" s="188"/>
      <c r="EB532" s="188"/>
      <c r="EC532" s="188"/>
      <c r="ED532" s="188"/>
      <c r="EE532" s="188"/>
      <c r="EF532" s="189"/>
      <c r="EG532" s="195"/>
      <c r="EH532" s="188"/>
      <c r="EI532" s="188"/>
      <c r="EJ532" s="188"/>
      <c r="EK532" s="188"/>
      <c r="EL532" s="188"/>
      <c r="EM532" s="188"/>
      <c r="EN532" s="188"/>
      <c r="EO532" s="188"/>
      <c r="EP532" s="188"/>
      <c r="EQ532" s="188"/>
      <c r="ER532" s="188"/>
      <c r="ES532" s="188"/>
      <c r="ET532" s="188"/>
      <c r="EU532" s="188"/>
      <c r="EV532" s="188"/>
      <c r="EW532" s="189"/>
      <c r="EX532" s="195"/>
      <c r="EY532" s="188"/>
      <c r="EZ532" s="188"/>
      <c r="FA532" s="188"/>
      <c r="FB532" s="188"/>
      <c r="FC532" s="188"/>
      <c r="FD532" s="188"/>
      <c r="FE532" s="188"/>
      <c r="FF532" s="188"/>
      <c r="FG532" s="188"/>
      <c r="FH532" s="188"/>
      <c r="FI532" s="188"/>
      <c r="FJ532" s="188"/>
      <c r="FK532" s="188"/>
      <c r="FL532" s="188"/>
      <c r="FM532" s="188"/>
      <c r="FN532" s="189"/>
      <c r="FO532" s="195"/>
      <c r="FP532" s="188"/>
      <c r="FQ532" s="188"/>
      <c r="FR532" s="188"/>
      <c r="FS532" s="188"/>
      <c r="FT532" s="188"/>
      <c r="FU532" s="188"/>
      <c r="FV532" s="188"/>
      <c r="FW532" s="188"/>
      <c r="FX532" s="188"/>
      <c r="FY532" s="188"/>
      <c r="FZ532" s="188"/>
      <c r="GA532" s="188"/>
      <c r="GB532" s="188"/>
      <c r="GC532" s="188"/>
      <c r="GD532" s="188"/>
      <c r="GE532" s="189"/>
      <c r="GF532" s="195"/>
      <c r="GG532" s="188"/>
      <c r="GH532" s="188"/>
      <c r="GI532" s="188"/>
      <c r="GJ532" s="188"/>
      <c r="GK532" s="188"/>
      <c r="GL532" s="188"/>
      <c r="GM532" s="188"/>
      <c r="GN532" s="188"/>
      <c r="GO532" s="188"/>
      <c r="GP532" s="188"/>
      <c r="GQ532" s="188"/>
      <c r="GR532" s="188"/>
      <c r="GS532" s="188"/>
      <c r="GT532" s="188"/>
      <c r="GU532" s="188"/>
      <c r="GV532" s="189"/>
      <c r="GW532" s="195"/>
      <c r="GX532" s="188"/>
      <c r="GY532" s="188"/>
      <c r="GZ532" s="188"/>
      <c r="HA532" s="188"/>
      <c r="HB532" s="188"/>
      <c r="HC532" s="188"/>
      <c r="HD532" s="188"/>
      <c r="HE532" s="188"/>
      <c r="HF532" s="188"/>
      <c r="HG532" s="188"/>
      <c r="HH532" s="188"/>
      <c r="HI532" s="188"/>
      <c r="HJ532" s="188"/>
      <c r="HK532" s="188"/>
      <c r="HL532" s="188"/>
      <c r="HM532" s="189"/>
      <c r="HN532" s="195"/>
      <c r="HO532" s="188"/>
      <c r="HP532" s="188"/>
      <c r="HQ532" s="188"/>
      <c r="HR532" s="188"/>
      <c r="HS532" s="188"/>
      <c r="HT532" s="188"/>
      <c r="HU532" s="188"/>
      <c r="HV532" s="188"/>
      <c r="HW532" s="188"/>
      <c r="HX532" s="188"/>
      <c r="HY532" s="188"/>
      <c r="HZ532" s="188"/>
      <c r="IA532" s="188"/>
      <c r="IB532" s="188"/>
      <c r="IC532" s="188"/>
      <c r="ID532" s="189"/>
      <c r="IE532" s="195"/>
      <c r="IF532" s="188"/>
      <c r="IG532" s="188"/>
      <c r="IH532" s="188"/>
      <c r="II532" s="188"/>
      <c r="IJ532" s="188"/>
      <c r="IK532" s="188"/>
      <c r="IL532" s="188"/>
      <c r="IM532" s="188"/>
      <c r="IN532" s="188"/>
      <c r="IO532" s="188"/>
      <c r="IP532" s="188"/>
      <c r="IQ532" s="188"/>
      <c r="IR532" s="188"/>
      <c r="IS532" s="188"/>
      <c r="IT532" s="188"/>
      <c r="IU532" s="189"/>
      <c r="IV532" s="195"/>
      <c r="IW532" s="188"/>
      <c r="IX532" s="188"/>
      <c r="IY532" s="188"/>
      <c r="IZ532" s="188"/>
      <c r="JA532" s="188"/>
      <c r="JB532" s="188"/>
      <c r="JC532" s="188"/>
      <c r="JD532" s="188"/>
      <c r="JE532" s="188"/>
      <c r="JF532" s="188"/>
      <c r="JG532" s="188"/>
      <c r="JH532" s="188"/>
      <c r="JI532" s="188"/>
      <c r="JJ532" s="188"/>
      <c r="JK532" s="188"/>
      <c r="JL532" s="189"/>
      <c r="JM532" s="195"/>
      <c r="JN532" s="188"/>
      <c r="JO532" s="188"/>
      <c r="JP532" s="188"/>
      <c r="JQ532" s="188"/>
      <c r="JR532" s="188"/>
      <c r="JS532" s="188"/>
      <c r="JT532" s="188"/>
      <c r="JU532" s="188"/>
      <c r="JV532" s="188"/>
      <c r="JW532" s="188"/>
      <c r="JX532" s="188"/>
      <c r="JY532" s="188"/>
      <c r="JZ532" s="188"/>
      <c r="KA532" s="188"/>
      <c r="KB532" s="188"/>
      <c r="KC532" s="189"/>
      <c r="KD532" s="195"/>
      <c r="KE532" s="188"/>
      <c r="KF532" s="188"/>
      <c r="KG532" s="188"/>
      <c r="KH532" s="188"/>
      <c r="KI532" s="188"/>
      <c r="KJ532" s="188"/>
      <c r="KK532" s="188"/>
      <c r="KL532" s="188"/>
      <c r="KM532" s="188"/>
      <c r="KN532" s="188"/>
      <c r="KO532" s="188"/>
      <c r="KP532" s="188"/>
      <c r="KQ532" s="188"/>
      <c r="KR532" s="188"/>
      <c r="KS532" s="188"/>
      <c r="KT532" s="189"/>
      <c r="KU532" s="188"/>
    </row>
    <row r="533" ht="15.0" customHeight="1">
      <c r="A533" s="195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9"/>
      <c r="R533" s="195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9"/>
      <c r="AI533" s="195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9"/>
      <c r="AZ533" s="195"/>
      <c r="BA533" s="188"/>
      <c r="BB533" s="188"/>
      <c r="BC533" s="188"/>
      <c r="BD533" s="188"/>
      <c r="BE533" s="188"/>
      <c r="BF533" s="188"/>
      <c r="BG533" s="188"/>
      <c r="BH533" s="188"/>
      <c r="BI533" s="188"/>
      <c r="BJ533" s="188"/>
      <c r="BK533" s="188"/>
      <c r="BL533" s="188"/>
      <c r="BM533" s="188"/>
      <c r="BN533" s="188"/>
      <c r="BO533" s="188"/>
      <c r="BP533" s="189"/>
      <c r="BQ533" s="195"/>
      <c r="BR533" s="188"/>
      <c r="BS533" s="188"/>
      <c r="BT533" s="188"/>
      <c r="BU533" s="188"/>
      <c r="BV533" s="188"/>
      <c r="BW533" s="188"/>
      <c r="BX533" s="188"/>
      <c r="BY533" s="188"/>
      <c r="BZ533" s="188"/>
      <c r="CA533" s="188"/>
      <c r="CB533" s="188"/>
      <c r="CC533" s="188"/>
      <c r="CD533" s="188"/>
      <c r="CE533" s="188"/>
      <c r="CF533" s="188"/>
      <c r="CG533" s="189"/>
      <c r="CH533" s="195"/>
      <c r="CI533" s="188"/>
      <c r="CJ533" s="188"/>
      <c r="CK533" s="188"/>
      <c r="CL533" s="188"/>
      <c r="CM533" s="188"/>
      <c r="CN533" s="188"/>
      <c r="CO533" s="188"/>
      <c r="CP533" s="188"/>
      <c r="CQ533" s="188"/>
      <c r="CR533" s="188"/>
      <c r="CS533" s="188"/>
      <c r="CT533" s="188"/>
      <c r="CU533" s="188"/>
      <c r="CV533" s="188"/>
      <c r="CW533" s="188"/>
      <c r="CX533" s="189"/>
      <c r="CY533" s="195"/>
      <c r="CZ533" s="188"/>
      <c r="DA533" s="188"/>
      <c r="DB533" s="188"/>
      <c r="DC533" s="188"/>
      <c r="DD533" s="188"/>
      <c r="DE533" s="188"/>
      <c r="DF533" s="188"/>
      <c r="DG533" s="188"/>
      <c r="DH533" s="188"/>
      <c r="DI533" s="188"/>
      <c r="DJ533" s="188"/>
      <c r="DK533" s="188"/>
      <c r="DL533" s="188"/>
      <c r="DM533" s="188"/>
      <c r="DN533" s="188"/>
      <c r="DO533" s="189"/>
      <c r="DP533" s="195"/>
      <c r="DQ533" s="188"/>
      <c r="DR533" s="188"/>
      <c r="DS533" s="188"/>
      <c r="DT533" s="188"/>
      <c r="DU533" s="188"/>
      <c r="DV533" s="188"/>
      <c r="DW533" s="188"/>
      <c r="DX533" s="188"/>
      <c r="DY533" s="188"/>
      <c r="DZ533" s="188"/>
      <c r="EA533" s="188"/>
      <c r="EB533" s="188"/>
      <c r="EC533" s="188"/>
      <c r="ED533" s="188"/>
      <c r="EE533" s="188"/>
      <c r="EF533" s="189"/>
      <c r="EG533" s="195"/>
      <c r="EH533" s="188"/>
      <c r="EI533" s="188"/>
      <c r="EJ533" s="188"/>
      <c r="EK533" s="188"/>
      <c r="EL533" s="188"/>
      <c r="EM533" s="188"/>
      <c r="EN533" s="188"/>
      <c r="EO533" s="188"/>
      <c r="EP533" s="188"/>
      <c r="EQ533" s="188"/>
      <c r="ER533" s="188"/>
      <c r="ES533" s="188"/>
      <c r="ET533" s="188"/>
      <c r="EU533" s="188"/>
      <c r="EV533" s="188"/>
      <c r="EW533" s="189"/>
      <c r="EX533" s="195"/>
      <c r="EY533" s="188"/>
      <c r="EZ533" s="188"/>
      <c r="FA533" s="188"/>
      <c r="FB533" s="188"/>
      <c r="FC533" s="188"/>
      <c r="FD533" s="188"/>
      <c r="FE533" s="188"/>
      <c r="FF533" s="188"/>
      <c r="FG533" s="188"/>
      <c r="FH533" s="188"/>
      <c r="FI533" s="188"/>
      <c r="FJ533" s="188"/>
      <c r="FK533" s="188"/>
      <c r="FL533" s="188"/>
      <c r="FM533" s="188"/>
      <c r="FN533" s="189"/>
      <c r="FO533" s="195"/>
      <c r="FP533" s="188"/>
      <c r="FQ533" s="188"/>
      <c r="FR533" s="188"/>
      <c r="FS533" s="188"/>
      <c r="FT533" s="188"/>
      <c r="FU533" s="188"/>
      <c r="FV533" s="188"/>
      <c r="FW533" s="188"/>
      <c r="FX533" s="188"/>
      <c r="FY533" s="188"/>
      <c r="FZ533" s="188"/>
      <c r="GA533" s="188"/>
      <c r="GB533" s="188"/>
      <c r="GC533" s="188"/>
      <c r="GD533" s="188"/>
      <c r="GE533" s="189"/>
      <c r="GF533" s="195"/>
      <c r="GG533" s="188"/>
      <c r="GH533" s="188"/>
      <c r="GI533" s="188"/>
      <c r="GJ533" s="188"/>
      <c r="GK533" s="188"/>
      <c r="GL533" s="188"/>
      <c r="GM533" s="188"/>
      <c r="GN533" s="188"/>
      <c r="GO533" s="188"/>
      <c r="GP533" s="188"/>
      <c r="GQ533" s="188"/>
      <c r="GR533" s="188"/>
      <c r="GS533" s="188"/>
      <c r="GT533" s="188"/>
      <c r="GU533" s="188"/>
      <c r="GV533" s="189"/>
      <c r="GW533" s="195"/>
      <c r="GX533" s="188"/>
      <c r="GY533" s="188"/>
      <c r="GZ533" s="188"/>
      <c r="HA533" s="188"/>
      <c r="HB533" s="188"/>
      <c r="HC533" s="188"/>
      <c r="HD533" s="188"/>
      <c r="HE533" s="188"/>
      <c r="HF533" s="188"/>
      <c r="HG533" s="188"/>
      <c r="HH533" s="188"/>
      <c r="HI533" s="188"/>
      <c r="HJ533" s="188"/>
      <c r="HK533" s="188"/>
      <c r="HL533" s="188"/>
      <c r="HM533" s="189"/>
      <c r="HN533" s="195"/>
      <c r="HO533" s="188"/>
      <c r="HP533" s="188"/>
      <c r="HQ533" s="188"/>
      <c r="HR533" s="188"/>
      <c r="HS533" s="188"/>
      <c r="HT533" s="188"/>
      <c r="HU533" s="188"/>
      <c r="HV533" s="188"/>
      <c r="HW533" s="188"/>
      <c r="HX533" s="188"/>
      <c r="HY533" s="188"/>
      <c r="HZ533" s="188"/>
      <c r="IA533" s="188"/>
      <c r="IB533" s="188"/>
      <c r="IC533" s="188"/>
      <c r="ID533" s="189"/>
      <c r="IE533" s="195"/>
      <c r="IF533" s="188"/>
      <c r="IG533" s="188"/>
      <c r="IH533" s="188"/>
      <c r="II533" s="188"/>
      <c r="IJ533" s="188"/>
      <c r="IK533" s="188"/>
      <c r="IL533" s="188"/>
      <c r="IM533" s="188"/>
      <c r="IN533" s="188"/>
      <c r="IO533" s="188"/>
      <c r="IP533" s="188"/>
      <c r="IQ533" s="188"/>
      <c r="IR533" s="188"/>
      <c r="IS533" s="188"/>
      <c r="IT533" s="188"/>
      <c r="IU533" s="189"/>
      <c r="IV533" s="195"/>
      <c r="IW533" s="188"/>
      <c r="IX533" s="188"/>
      <c r="IY533" s="188"/>
      <c r="IZ533" s="188"/>
      <c r="JA533" s="188"/>
      <c r="JB533" s="188"/>
      <c r="JC533" s="188"/>
      <c r="JD533" s="188"/>
      <c r="JE533" s="188"/>
      <c r="JF533" s="188"/>
      <c r="JG533" s="188"/>
      <c r="JH533" s="188"/>
      <c r="JI533" s="188"/>
      <c r="JJ533" s="188"/>
      <c r="JK533" s="188"/>
      <c r="JL533" s="189"/>
      <c r="JM533" s="195"/>
      <c r="JN533" s="188"/>
      <c r="JO533" s="188"/>
      <c r="JP533" s="188"/>
      <c r="JQ533" s="188"/>
      <c r="JR533" s="188"/>
      <c r="JS533" s="188"/>
      <c r="JT533" s="188"/>
      <c r="JU533" s="188"/>
      <c r="JV533" s="188"/>
      <c r="JW533" s="188"/>
      <c r="JX533" s="188"/>
      <c r="JY533" s="188"/>
      <c r="JZ533" s="188"/>
      <c r="KA533" s="188"/>
      <c r="KB533" s="188"/>
      <c r="KC533" s="189"/>
      <c r="KD533" s="195"/>
      <c r="KE533" s="188"/>
      <c r="KF533" s="188"/>
      <c r="KG533" s="188"/>
      <c r="KH533" s="188"/>
      <c r="KI533" s="188"/>
      <c r="KJ533" s="188"/>
      <c r="KK533" s="188"/>
      <c r="KL533" s="188"/>
      <c r="KM533" s="188"/>
      <c r="KN533" s="188"/>
      <c r="KO533" s="188"/>
      <c r="KP533" s="188"/>
      <c r="KQ533" s="188"/>
      <c r="KR533" s="188"/>
      <c r="KS533" s="188"/>
      <c r="KT533" s="189"/>
      <c r="KU533" s="188"/>
    </row>
    <row r="534" ht="15.0" customHeight="1">
      <c r="A534" s="195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9"/>
      <c r="R534" s="195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9"/>
      <c r="AI534" s="195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9"/>
      <c r="AZ534" s="195"/>
      <c r="BA534" s="188"/>
      <c r="BB534" s="188"/>
      <c r="BC534" s="188"/>
      <c r="BD534" s="188"/>
      <c r="BE534" s="188"/>
      <c r="BF534" s="188"/>
      <c r="BG534" s="188"/>
      <c r="BH534" s="188"/>
      <c r="BI534" s="188"/>
      <c r="BJ534" s="188"/>
      <c r="BK534" s="188"/>
      <c r="BL534" s="188"/>
      <c r="BM534" s="188"/>
      <c r="BN534" s="188"/>
      <c r="BO534" s="188"/>
      <c r="BP534" s="189"/>
      <c r="BQ534" s="195"/>
      <c r="BR534" s="188"/>
      <c r="BS534" s="188"/>
      <c r="BT534" s="188"/>
      <c r="BU534" s="188"/>
      <c r="BV534" s="188"/>
      <c r="BW534" s="188"/>
      <c r="BX534" s="188"/>
      <c r="BY534" s="188"/>
      <c r="BZ534" s="188"/>
      <c r="CA534" s="188"/>
      <c r="CB534" s="188"/>
      <c r="CC534" s="188"/>
      <c r="CD534" s="188"/>
      <c r="CE534" s="188"/>
      <c r="CF534" s="188"/>
      <c r="CG534" s="189"/>
      <c r="CH534" s="195"/>
      <c r="CI534" s="188"/>
      <c r="CJ534" s="188"/>
      <c r="CK534" s="188"/>
      <c r="CL534" s="188"/>
      <c r="CM534" s="188"/>
      <c r="CN534" s="188"/>
      <c r="CO534" s="188"/>
      <c r="CP534" s="188"/>
      <c r="CQ534" s="188"/>
      <c r="CR534" s="188"/>
      <c r="CS534" s="188"/>
      <c r="CT534" s="188"/>
      <c r="CU534" s="188"/>
      <c r="CV534" s="188"/>
      <c r="CW534" s="188"/>
      <c r="CX534" s="189"/>
      <c r="CY534" s="195"/>
      <c r="CZ534" s="188"/>
      <c r="DA534" s="188"/>
      <c r="DB534" s="188"/>
      <c r="DC534" s="188"/>
      <c r="DD534" s="188"/>
      <c r="DE534" s="188"/>
      <c r="DF534" s="188"/>
      <c r="DG534" s="188"/>
      <c r="DH534" s="188"/>
      <c r="DI534" s="188"/>
      <c r="DJ534" s="188"/>
      <c r="DK534" s="188"/>
      <c r="DL534" s="188"/>
      <c r="DM534" s="188"/>
      <c r="DN534" s="188"/>
      <c r="DO534" s="189"/>
      <c r="DP534" s="195"/>
      <c r="DQ534" s="188"/>
      <c r="DR534" s="188"/>
      <c r="DS534" s="188"/>
      <c r="DT534" s="188"/>
      <c r="DU534" s="188"/>
      <c r="DV534" s="188"/>
      <c r="DW534" s="188"/>
      <c r="DX534" s="188"/>
      <c r="DY534" s="188"/>
      <c r="DZ534" s="188"/>
      <c r="EA534" s="188"/>
      <c r="EB534" s="188"/>
      <c r="EC534" s="188"/>
      <c r="ED534" s="188"/>
      <c r="EE534" s="188"/>
      <c r="EF534" s="189"/>
      <c r="EG534" s="195"/>
      <c r="EH534" s="188"/>
      <c r="EI534" s="188"/>
      <c r="EJ534" s="188"/>
      <c r="EK534" s="188"/>
      <c r="EL534" s="188"/>
      <c r="EM534" s="188"/>
      <c r="EN534" s="188"/>
      <c r="EO534" s="188"/>
      <c r="EP534" s="188"/>
      <c r="EQ534" s="188"/>
      <c r="ER534" s="188"/>
      <c r="ES534" s="188"/>
      <c r="ET534" s="188"/>
      <c r="EU534" s="188"/>
      <c r="EV534" s="188"/>
      <c r="EW534" s="189"/>
      <c r="EX534" s="195"/>
      <c r="EY534" s="188"/>
      <c r="EZ534" s="188"/>
      <c r="FA534" s="188"/>
      <c r="FB534" s="188"/>
      <c r="FC534" s="188"/>
      <c r="FD534" s="188"/>
      <c r="FE534" s="188"/>
      <c r="FF534" s="188"/>
      <c r="FG534" s="188"/>
      <c r="FH534" s="188"/>
      <c r="FI534" s="188"/>
      <c r="FJ534" s="188"/>
      <c r="FK534" s="188"/>
      <c r="FL534" s="188"/>
      <c r="FM534" s="188"/>
      <c r="FN534" s="189"/>
      <c r="FO534" s="195"/>
      <c r="FP534" s="188"/>
      <c r="FQ534" s="188"/>
      <c r="FR534" s="188"/>
      <c r="FS534" s="188"/>
      <c r="FT534" s="188"/>
      <c r="FU534" s="188"/>
      <c r="FV534" s="188"/>
      <c r="FW534" s="188"/>
      <c r="FX534" s="188"/>
      <c r="FY534" s="188"/>
      <c r="FZ534" s="188"/>
      <c r="GA534" s="188"/>
      <c r="GB534" s="188"/>
      <c r="GC534" s="188"/>
      <c r="GD534" s="188"/>
      <c r="GE534" s="189"/>
      <c r="GF534" s="195"/>
      <c r="GG534" s="188"/>
      <c r="GH534" s="188"/>
      <c r="GI534" s="188"/>
      <c r="GJ534" s="188"/>
      <c r="GK534" s="188"/>
      <c r="GL534" s="188"/>
      <c r="GM534" s="188"/>
      <c r="GN534" s="188"/>
      <c r="GO534" s="188"/>
      <c r="GP534" s="188"/>
      <c r="GQ534" s="188"/>
      <c r="GR534" s="188"/>
      <c r="GS534" s="188"/>
      <c r="GT534" s="188"/>
      <c r="GU534" s="188"/>
      <c r="GV534" s="189"/>
      <c r="GW534" s="195"/>
      <c r="GX534" s="188"/>
      <c r="GY534" s="188"/>
      <c r="GZ534" s="188"/>
      <c r="HA534" s="188"/>
      <c r="HB534" s="188"/>
      <c r="HC534" s="188"/>
      <c r="HD534" s="188"/>
      <c r="HE534" s="188"/>
      <c r="HF534" s="188"/>
      <c r="HG534" s="188"/>
      <c r="HH534" s="188"/>
      <c r="HI534" s="188"/>
      <c r="HJ534" s="188"/>
      <c r="HK534" s="188"/>
      <c r="HL534" s="188"/>
      <c r="HM534" s="189"/>
      <c r="HN534" s="195"/>
      <c r="HO534" s="188"/>
      <c r="HP534" s="188"/>
      <c r="HQ534" s="188"/>
      <c r="HR534" s="188"/>
      <c r="HS534" s="188"/>
      <c r="HT534" s="188"/>
      <c r="HU534" s="188"/>
      <c r="HV534" s="188"/>
      <c r="HW534" s="188"/>
      <c r="HX534" s="188"/>
      <c r="HY534" s="188"/>
      <c r="HZ534" s="188"/>
      <c r="IA534" s="188"/>
      <c r="IB534" s="188"/>
      <c r="IC534" s="188"/>
      <c r="ID534" s="189"/>
      <c r="IE534" s="195"/>
      <c r="IF534" s="188"/>
      <c r="IG534" s="188"/>
      <c r="IH534" s="188"/>
      <c r="II534" s="188"/>
      <c r="IJ534" s="188"/>
      <c r="IK534" s="188"/>
      <c r="IL534" s="188"/>
      <c r="IM534" s="188"/>
      <c r="IN534" s="188"/>
      <c r="IO534" s="188"/>
      <c r="IP534" s="188"/>
      <c r="IQ534" s="188"/>
      <c r="IR534" s="188"/>
      <c r="IS534" s="188"/>
      <c r="IT534" s="188"/>
      <c r="IU534" s="189"/>
      <c r="IV534" s="195"/>
      <c r="IW534" s="188"/>
      <c r="IX534" s="188"/>
      <c r="IY534" s="188"/>
      <c r="IZ534" s="188"/>
      <c r="JA534" s="188"/>
      <c r="JB534" s="188"/>
      <c r="JC534" s="188"/>
      <c r="JD534" s="188"/>
      <c r="JE534" s="188"/>
      <c r="JF534" s="188"/>
      <c r="JG534" s="188"/>
      <c r="JH534" s="188"/>
      <c r="JI534" s="188"/>
      <c r="JJ534" s="188"/>
      <c r="JK534" s="188"/>
      <c r="JL534" s="189"/>
      <c r="JM534" s="195"/>
      <c r="JN534" s="188"/>
      <c r="JO534" s="188"/>
      <c r="JP534" s="188"/>
      <c r="JQ534" s="188"/>
      <c r="JR534" s="188"/>
      <c r="JS534" s="188"/>
      <c r="JT534" s="188"/>
      <c r="JU534" s="188"/>
      <c r="JV534" s="188"/>
      <c r="JW534" s="188"/>
      <c r="JX534" s="188"/>
      <c r="JY534" s="188"/>
      <c r="JZ534" s="188"/>
      <c r="KA534" s="188"/>
      <c r="KB534" s="188"/>
      <c r="KC534" s="189"/>
      <c r="KD534" s="195"/>
      <c r="KE534" s="188"/>
      <c r="KF534" s="188"/>
      <c r="KG534" s="188"/>
      <c r="KH534" s="188"/>
      <c r="KI534" s="188"/>
      <c r="KJ534" s="188"/>
      <c r="KK534" s="188"/>
      <c r="KL534" s="188"/>
      <c r="KM534" s="188"/>
      <c r="KN534" s="188"/>
      <c r="KO534" s="188"/>
      <c r="KP534" s="188"/>
      <c r="KQ534" s="188"/>
      <c r="KR534" s="188"/>
      <c r="KS534" s="188"/>
      <c r="KT534" s="189"/>
      <c r="KU534" s="188"/>
    </row>
    <row r="535" ht="15.0" customHeight="1">
      <c r="A535" s="195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9"/>
      <c r="R535" s="195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9"/>
      <c r="AI535" s="195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9"/>
      <c r="AZ535" s="195"/>
      <c r="BA535" s="188"/>
      <c r="BB535" s="188"/>
      <c r="BC535" s="188"/>
      <c r="BD535" s="188"/>
      <c r="BE535" s="188"/>
      <c r="BF535" s="188"/>
      <c r="BG535" s="188"/>
      <c r="BH535" s="188"/>
      <c r="BI535" s="188"/>
      <c r="BJ535" s="188"/>
      <c r="BK535" s="188"/>
      <c r="BL535" s="188"/>
      <c r="BM535" s="188"/>
      <c r="BN535" s="188"/>
      <c r="BO535" s="188"/>
      <c r="BP535" s="189"/>
      <c r="BQ535" s="195"/>
      <c r="BR535" s="188"/>
      <c r="BS535" s="188"/>
      <c r="BT535" s="188"/>
      <c r="BU535" s="188"/>
      <c r="BV535" s="188"/>
      <c r="BW535" s="188"/>
      <c r="BX535" s="188"/>
      <c r="BY535" s="188"/>
      <c r="BZ535" s="188"/>
      <c r="CA535" s="188"/>
      <c r="CB535" s="188"/>
      <c r="CC535" s="188"/>
      <c r="CD535" s="188"/>
      <c r="CE535" s="188"/>
      <c r="CF535" s="188"/>
      <c r="CG535" s="189"/>
      <c r="CH535" s="195"/>
      <c r="CI535" s="188"/>
      <c r="CJ535" s="188"/>
      <c r="CK535" s="188"/>
      <c r="CL535" s="188"/>
      <c r="CM535" s="188"/>
      <c r="CN535" s="188"/>
      <c r="CO535" s="188"/>
      <c r="CP535" s="188"/>
      <c r="CQ535" s="188"/>
      <c r="CR535" s="188"/>
      <c r="CS535" s="188"/>
      <c r="CT535" s="188"/>
      <c r="CU535" s="188"/>
      <c r="CV535" s="188"/>
      <c r="CW535" s="188"/>
      <c r="CX535" s="189"/>
      <c r="CY535" s="195"/>
      <c r="CZ535" s="188"/>
      <c r="DA535" s="188"/>
      <c r="DB535" s="188"/>
      <c r="DC535" s="188"/>
      <c r="DD535" s="188"/>
      <c r="DE535" s="188"/>
      <c r="DF535" s="188"/>
      <c r="DG535" s="188"/>
      <c r="DH535" s="188"/>
      <c r="DI535" s="188"/>
      <c r="DJ535" s="188"/>
      <c r="DK535" s="188"/>
      <c r="DL535" s="188"/>
      <c r="DM535" s="188"/>
      <c r="DN535" s="188"/>
      <c r="DO535" s="189"/>
      <c r="DP535" s="195"/>
      <c r="DQ535" s="188"/>
      <c r="DR535" s="188"/>
      <c r="DS535" s="188"/>
      <c r="DT535" s="188"/>
      <c r="DU535" s="188"/>
      <c r="DV535" s="188"/>
      <c r="DW535" s="188"/>
      <c r="DX535" s="188"/>
      <c r="DY535" s="188"/>
      <c r="DZ535" s="188"/>
      <c r="EA535" s="188"/>
      <c r="EB535" s="188"/>
      <c r="EC535" s="188"/>
      <c r="ED535" s="188"/>
      <c r="EE535" s="188"/>
      <c r="EF535" s="189"/>
      <c r="EG535" s="195"/>
      <c r="EH535" s="188"/>
      <c r="EI535" s="188"/>
      <c r="EJ535" s="188"/>
      <c r="EK535" s="188"/>
      <c r="EL535" s="188"/>
      <c r="EM535" s="188"/>
      <c r="EN535" s="188"/>
      <c r="EO535" s="188"/>
      <c r="EP535" s="188"/>
      <c r="EQ535" s="188"/>
      <c r="ER535" s="188"/>
      <c r="ES535" s="188"/>
      <c r="ET535" s="188"/>
      <c r="EU535" s="188"/>
      <c r="EV535" s="188"/>
      <c r="EW535" s="189"/>
      <c r="EX535" s="195"/>
      <c r="EY535" s="188"/>
      <c r="EZ535" s="188"/>
      <c r="FA535" s="188"/>
      <c r="FB535" s="188"/>
      <c r="FC535" s="188"/>
      <c r="FD535" s="188"/>
      <c r="FE535" s="188"/>
      <c r="FF535" s="188"/>
      <c r="FG535" s="188"/>
      <c r="FH535" s="188"/>
      <c r="FI535" s="188"/>
      <c r="FJ535" s="188"/>
      <c r="FK535" s="188"/>
      <c r="FL535" s="188"/>
      <c r="FM535" s="188"/>
      <c r="FN535" s="189"/>
      <c r="FO535" s="195"/>
      <c r="FP535" s="188"/>
      <c r="FQ535" s="188"/>
      <c r="FR535" s="188"/>
      <c r="FS535" s="188"/>
      <c r="FT535" s="188"/>
      <c r="FU535" s="188"/>
      <c r="FV535" s="188"/>
      <c r="FW535" s="188"/>
      <c r="FX535" s="188"/>
      <c r="FY535" s="188"/>
      <c r="FZ535" s="188"/>
      <c r="GA535" s="188"/>
      <c r="GB535" s="188"/>
      <c r="GC535" s="188"/>
      <c r="GD535" s="188"/>
      <c r="GE535" s="189"/>
      <c r="GF535" s="195"/>
      <c r="GG535" s="188"/>
      <c r="GH535" s="188"/>
      <c r="GI535" s="188"/>
      <c r="GJ535" s="188"/>
      <c r="GK535" s="188"/>
      <c r="GL535" s="188"/>
      <c r="GM535" s="188"/>
      <c r="GN535" s="188"/>
      <c r="GO535" s="188"/>
      <c r="GP535" s="188"/>
      <c r="GQ535" s="188"/>
      <c r="GR535" s="188"/>
      <c r="GS535" s="188"/>
      <c r="GT535" s="188"/>
      <c r="GU535" s="188"/>
      <c r="GV535" s="189"/>
      <c r="GW535" s="195"/>
      <c r="GX535" s="188"/>
      <c r="GY535" s="188"/>
      <c r="GZ535" s="188"/>
      <c r="HA535" s="188"/>
      <c r="HB535" s="188"/>
      <c r="HC535" s="188"/>
      <c r="HD535" s="188"/>
      <c r="HE535" s="188"/>
      <c r="HF535" s="188"/>
      <c r="HG535" s="188"/>
      <c r="HH535" s="188"/>
      <c r="HI535" s="188"/>
      <c r="HJ535" s="188"/>
      <c r="HK535" s="188"/>
      <c r="HL535" s="188"/>
      <c r="HM535" s="189"/>
      <c r="HN535" s="195"/>
      <c r="HO535" s="188"/>
      <c r="HP535" s="188"/>
      <c r="HQ535" s="188"/>
      <c r="HR535" s="188"/>
      <c r="HS535" s="188"/>
      <c r="HT535" s="188"/>
      <c r="HU535" s="188"/>
      <c r="HV535" s="188"/>
      <c r="HW535" s="188"/>
      <c r="HX535" s="188"/>
      <c r="HY535" s="188"/>
      <c r="HZ535" s="188"/>
      <c r="IA535" s="188"/>
      <c r="IB535" s="188"/>
      <c r="IC535" s="188"/>
      <c r="ID535" s="189"/>
      <c r="IE535" s="195"/>
      <c r="IF535" s="188"/>
      <c r="IG535" s="188"/>
      <c r="IH535" s="188"/>
      <c r="II535" s="188"/>
      <c r="IJ535" s="188"/>
      <c r="IK535" s="188"/>
      <c r="IL535" s="188"/>
      <c r="IM535" s="188"/>
      <c r="IN535" s="188"/>
      <c r="IO535" s="188"/>
      <c r="IP535" s="188"/>
      <c r="IQ535" s="188"/>
      <c r="IR535" s="188"/>
      <c r="IS535" s="188"/>
      <c r="IT535" s="188"/>
      <c r="IU535" s="189"/>
      <c r="IV535" s="195"/>
      <c r="IW535" s="188"/>
      <c r="IX535" s="188"/>
      <c r="IY535" s="188"/>
      <c r="IZ535" s="188"/>
      <c r="JA535" s="188"/>
      <c r="JB535" s="188"/>
      <c r="JC535" s="188"/>
      <c r="JD535" s="188"/>
      <c r="JE535" s="188"/>
      <c r="JF535" s="188"/>
      <c r="JG535" s="188"/>
      <c r="JH535" s="188"/>
      <c r="JI535" s="188"/>
      <c r="JJ535" s="188"/>
      <c r="JK535" s="188"/>
      <c r="JL535" s="189"/>
      <c r="JM535" s="195"/>
      <c r="JN535" s="188"/>
      <c r="JO535" s="188"/>
      <c r="JP535" s="188"/>
      <c r="JQ535" s="188"/>
      <c r="JR535" s="188"/>
      <c r="JS535" s="188"/>
      <c r="JT535" s="188"/>
      <c r="JU535" s="188"/>
      <c r="JV535" s="188"/>
      <c r="JW535" s="188"/>
      <c r="JX535" s="188"/>
      <c r="JY535" s="188"/>
      <c r="JZ535" s="188"/>
      <c r="KA535" s="188"/>
      <c r="KB535" s="188"/>
      <c r="KC535" s="189"/>
      <c r="KD535" s="195"/>
      <c r="KE535" s="188"/>
      <c r="KF535" s="188"/>
      <c r="KG535" s="188"/>
      <c r="KH535" s="188"/>
      <c r="KI535" s="188"/>
      <c r="KJ535" s="188"/>
      <c r="KK535" s="188"/>
      <c r="KL535" s="188"/>
      <c r="KM535" s="188"/>
      <c r="KN535" s="188"/>
      <c r="KO535" s="188"/>
      <c r="KP535" s="188"/>
      <c r="KQ535" s="188"/>
      <c r="KR535" s="188"/>
      <c r="KS535" s="188"/>
      <c r="KT535" s="189"/>
      <c r="KU535" s="188"/>
    </row>
    <row r="536" ht="15.0" customHeight="1">
      <c r="A536" s="195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9"/>
      <c r="R536" s="195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9"/>
      <c r="AI536" s="195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9"/>
      <c r="AZ536" s="195"/>
      <c r="BA536" s="188"/>
      <c r="BB536" s="188"/>
      <c r="BC536" s="188"/>
      <c r="BD536" s="188"/>
      <c r="BE536" s="188"/>
      <c r="BF536" s="188"/>
      <c r="BG536" s="188"/>
      <c r="BH536" s="188"/>
      <c r="BI536" s="188"/>
      <c r="BJ536" s="188"/>
      <c r="BK536" s="188"/>
      <c r="BL536" s="188"/>
      <c r="BM536" s="188"/>
      <c r="BN536" s="188"/>
      <c r="BO536" s="188"/>
      <c r="BP536" s="189"/>
      <c r="BQ536" s="195"/>
      <c r="BR536" s="188"/>
      <c r="BS536" s="188"/>
      <c r="BT536" s="188"/>
      <c r="BU536" s="188"/>
      <c r="BV536" s="188"/>
      <c r="BW536" s="188"/>
      <c r="BX536" s="188"/>
      <c r="BY536" s="188"/>
      <c r="BZ536" s="188"/>
      <c r="CA536" s="188"/>
      <c r="CB536" s="188"/>
      <c r="CC536" s="188"/>
      <c r="CD536" s="188"/>
      <c r="CE536" s="188"/>
      <c r="CF536" s="188"/>
      <c r="CG536" s="189"/>
      <c r="CH536" s="195"/>
      <c r="CI536" s="188"/>
      <c r="CJ536" s="188"/>
      <c r="CK536" s="188"/>
      <c r="CL536" s="188"/>
      <c r="CM536" s="188"/>
      <c r="CN536" s="188"/>
      <c r="CO536" s="188"/>
      <c r="CP536" s="188"/>
      <c r="CQ536" s="188"/>
      <c r="CR536" s="188"/>
      <c r="CS536" s="188"/>
      <c r="CT536" s="188"/>
      <c r="CU536" s="188"/>
      <c r="CV536" s="188"/>
      <c r="CW536" s="188"/>
      <c r="CX536" s="189"/>
      <c r="CY536" s="195"/>
      <c r="CZ536" s="188"/>
      <c r="DA536" s="188"/>
      <c r="DB536" s="188"/>
      <c r="DC536" s="188"/>
      <c r="DD536" s="188"/>
      <c r="DE536" s="188"/>
      <c r="DF536" s="188"/>
      <c r="DG536" s="188"/>
      <c r="DH536" s="188"/>
      <c r="DI536" s="188"/>
      <c r="DJ536" s="188"/>
      <c r="DK536" s="188"/>
      <c r="DL536" s="188"/>
      <c r="DM536" s="188"/>
      <c r="DN536" s="188"/>
      <c r="DO536" s="189"/>
      <c r="DP536" s="195"/>
      <c r="DQ536" s="188"/>
      <c r="DR536" s="188"/>
      <c r="DS536" s="188"/>
      <c r="DT536" s="188"/>
      <c r="DU536" s="188"/>
      <c r="DV536" s="188"/>
      <c r="DW536" s="188"/>
      <c r="DX536" s="188"/>
      <c r="DY536" s="188"/>
      <c r="DZ536" s="188"/>
      <c r="EA536" s="188"/>
      <c r="EB536" s="188"/>
      <c r="EC536" s="188"/>
      <c r="ED536" s="188"/>
      <c r="EE536" s="188"/>
      <c r="EF536" s="189"/>
      <c r="EG536" s="195"/>
      <c r="EH536" s="188"/>
      <c r="EI536" s="188"/>
      <c r="EJ536" s="188"/>
      <c r="EK536" s="188"/>
      <c r="EL536" s="188"/>
      <c r="EM536" s="188"/>
      <c r="EN536" s="188"/>
      <c r="EO536" s="188"/>
      <c r="EP536" s="188"/>
      <c r="EQ536" s="188"/>
      <c r="ER536" s="188"/>
      <c r="ES536" s="188"/>
      <c r="ET536" s="188"/>
      <c r="EU536" s="188"/>
      <c r="EV536" s="188"/>
      <c r="EW536" s="189"/>
      <c r="EX536" s="195"/>
      <c r="EY536" s="188"/>
      <c r="EZ536" s="188"/>
      <c r="FA536" s="188"/>
      <c r="FB536" s="188"/>
      <c r="FC536" s="188"/>
      <c r="FD536" s="188"/>
      <c r="FE536" s="188"/>
      <c r="FF536" s="188"/>
      <c r="FG536" s="188"/>
      <c r="FH536" s="188"/>
      <c r="FI536" s="188"/>
      <c r="FJ536" s="188"/>
      <c r="FK536" s="188"/>
      <c r="FL536" s="188"/>
      <c r="FM536" s="188"/>
      <c r="FN536" s="189"/>
      <c r="FO536" s="195"/>
      <c r="FP536" s="188"/>
      <c r="FQ536" s="188"/>
      <c r="FR536" s="188"/>
      <c r="FS536" s="188"/>
      <c r="FT536" s="188"/>
      <c r="FU536" s="188"/>
      <c r="FV536" s="188"/>
      <c r="FW536" s="188"/>
      <c r="FX536" s="188"/>
      <c r="FY536" s="188"/>
      <c r="FZ536" s="188"/>
      <c r="GA536" s="188"/>
      <c r="GB536" s="188"/>
      <c r="GC536" s="188"/>
      <c r="GD536" s="188"/>
      <c r="GE536" s="189"/>
      <c r="GF536" s="195"/>
      <c r="GG536" s="188"/>
      <c r="GH536" s="188"/>
      <c r="GI536" s="188"/>
      <c r="GJ536" s="188"/>
      <c r="GK536" s="188"/>
      <c r="GL536" s="188"/>
      <c r="GM536" s="188"/>
      <c r="GN536" s="188"/>
      <c r="GO536" s="188"/>
      <c r="GP536" s="188"/>
      <c r="GQ536" s="188"/>
      <c r="GR536" s="188"/>
      <c r="GS536" s="188"/>
      <c r="GT536" s="188"/>
      <c r="GU536" s="188"/>
      <c r="GV536" s="189"/>
      <c r="GW536" s="195"/>
      <c r="GX536" s="188"/>
      <c r="GY536" s="188"/>
      <c r="GZ536" s="188"/>
      <c r="HA536" s="188"/>
      <c r="HB536" s="188"/>
      <c r="HC536" s="188"/>
      <c r="HD536" s="188"/>
      <c r="HE536" s="188"/>
      <c r="HF536" s="188"/>
      <c r="HG536" s="188"/>
      <c r="HH536" s="188"/>
      <c r="HI536" s="188"/>
      <c r="HJ536" s="188"/>
      <c r="HK536" s="188"/>
      <c r="HL536" s="188"/>
      <c r="HM536" s="189"/>
      <c r="HN536" s="195"/>
      <c r="HO536" s="188"/>
      <c r="HP536" s="188"/>
      <c r="HQ536" s="188"/>
      <c r="HR536" s="188"/>
      <c r="HS536" s="188"/>
      <c r="HT536" s="188"/>
      <c r="HU536" s="188"/>
      <c r="HV536" s="188"/>
      <c r="HW536" s="188"/>
      <c r="HX536" s="188"/>
      <c r="HY536" s="188"/>
      <c r="HZ536" s="188"/>
      <c r="IA536" s="188"/>
      <c r="IB536" s="188"/>
      <c r="IC536" s="188"/>
      <c r="ID536" s="189"/>
      <c r="IE536" s="195"/>
      <c r="IF536" s="188"/>
      <c r="IG536" s="188"/>
      <c r="IH536" s="188"/>
      <c r="II536" s="188"/>
      <c r="IJ536" s="188"/>
      <c r="IK536" s="188"/>
      <c r="IL536" s="188"/>
      <c r="IM536" s="188"/>
      <c r="IN536" s="188"/>
      <c r="IO536" s="188"/>
      <c r="IP536" s="188"/>
      <c r="IQ536" s="188"/>
      <c r="IR536" s="188"/>
      <c r="IS536" s="188"/>
      <c r="IT536" s="188"/>
      <c r="IU536" s="189"/>
      <c r="IV536" s="195"/>
      <c r="IW536" s="188"/>
      <c r="IX536" s="188"/>
      <c r="IY536" s="188"/>
      <c r="IZ536" s="188"/>
      <c r="JA536" s="188"/>
      <c r="JB536" s="188"/>
      <c r="JC536" s="188"/>
      <c r="JD536" s="188"/>
      <c r="JE536" s="188"/>
      <c r="JF536" s="188"/>
      <c r="JG536" s="188"/>
      <c r="JH536" s="188"/>
      <c r="JI536" s="188"/>
      <c r="JJ536" s="188"/>
      <c r="JK536" s="188"/>
      <c r="JL536" s="189"/>
      <c r="JM536" s="195"/>
      <c r="JN536" s="188"/>
      <c r="JO536" s="188"/>
      <c r="JP536" s="188"/>
      <c r="JQ536" s="188"/>
      <c r="JR536" s="188"/>
      <c r="JS536" s="188"/>
      <c r="JT536" s="188"/>
      <c r="JU536" s="188"/>
      <c r="JV536" s="188"/>
      <c r="JW536" s="188"/>
      <c r="JX536" s="188"/>
      <c r="JY536" s="188"/>
      <c r="JZ536" s="188"/>
      <c r="KA536" s="188"/>
      <c r="KB536" s="188"/>
      <c r="KC536" s="189"/>
      <c r="KD536" s="195"/>
      <c r="KE536" s="188"/>
      <c r="KF536" s="188"/>
      <c r="KG536" s="188"/>
      <c r="KH536" s="188"/>
      <c r="KI536" s="188"/>
      <c r="KJ536" s="188"/>
      <c r="KK536" s="188"/>
      <c r="KL536" s="188"/>
      <c r="KM536" s="188"/>
      <c r="KN536" s="188"/>
      <c r="KO536" s="188"/>
      <c r="KP536" s="188"/>
      <c r="KQ536" s="188"/>
      <c r="KR536" s="188"/>
      <c r="KS536" s="188"/>
      <c r="KT536" s="189"/>
      <c r="KU536" s="188"/>
    </row>
    <row r="537" ht="15.0" customHeight="1">
      <c r="A537" s="195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9"/>
      <c r="R537" s="195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9"/>
      <c r="AI537" s="195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9"/>
      <c r="AZ537" s="195"/>
      <c r="BA537" s="188"/>
      <c r="BB537" s="188"/>
      <c r="BC537" s="188"/>
      <c r="BD537" s="188"/>
      <c r="BE537" s="188"/>
      <c r="BF537" s="188"/>
      <c r="BG537" s="188"/>
      <c r="BH537" s="188"/>
      <c r="BI537" s="188"/>
      <c r="BJ537" s="188"/>
      <c r="BK537" s="188"/>
      <c r="BL537" s="188"/>
      <c r="BM537" s="188"/>
      <c r="BN537" s="188"/>
      <c r="BO537" s="188"/>
      <c r="BP537" s="189"/>
      <c r="BQ537" s="195"/>
      <c r="BR537" s="188"/>
      <c r="BS537" s="188"/>
      <c r="BT537" s="188"/>
      <c r="BU537" s="188"/>
      <c r="BV537" s="188"/>
      <c r="BW537" s="188"/>
      <c r="BX537" s="188"/>
      <c r="BY537" s="188"/>
      <c r="BZ537" s="188"/>
      <c r="CA537" s="188"/>
      <c r="CB537" s="188"/>
      <c r="CC537" s="188"/>
      <c r="CD537" s="188"/>
      <c r="CE537" s="188"/>
      <c r="CF537" s="188"/>
      <c r="CG537" s="189"/>
      <c r="CH537" s="195"/>
      <c r="CI537" s="188"/>
      <c r="CJ537" s="188"/>
      <c r="CK537" s="188"/>
      <c r="CL537" s="188"/>
      <c r="CM537" s="188"/>
      <c r="CN537" s="188"/>
      <c r="CO537" s="188"/>
      <c r="CP537" s="188"/>
      <c r="CQ537" s="188"/>
      <c r="CR537" s="188"/>
      <c r="CS537" s="188"/>
      <c r="CT537" s="188"/>
      <c r="CU537" s="188"/>
      <c r="CV537" s="188"/>
      <c r="CW537" s="188"/>
      <c r="CX537" s="189"/>
      <c r="CY537" s="195"/>
      <c r="CZ537" s="188"/>
      <c r="DA537" s="188"/>
      <c r="DB537" s="188"/>
      <c r="DC537" s="188"/>
      <c r="DD537" s="188"/>
      <c r="DE537" s="188"/>
      <c r="DF537" s="188"/>
      <c r="DG537" s="188"/>
      <c r="DH537" s="188"/>
      <c r="DI537" s="188"/>
      <c r="DJ537" s="188"/>
      <c r="DK537" s="188"/>
      <c r="DL537" s="188"/>
      <c r="DM537" s="188"/>
      <c r="DN537" s="188"/>
      <c r="DO537" s="189"/>
      <c r="DP537" s="195"/>
      <c r="DQ537" s="188"/>
      <c r="DR537" s="188"/>
      <c r="DS537" s="188"/>
      <c r="DT537" s="188"/>
      <c r="DU537" s="188"/>
      <c r="DV537" s="188"/>
      <c r="DW537" s="188"/>
      <c r="DX537" s="188"/>
      <c r="DY537" s="188"/>
      <c r="DZ537" s="188"/>
      <c r="EA537" s="188"/>
      <c r="EB537" s="188"/>
      <c r="EC537" s="188"/>
      <c r="ED537" s="188"/>
      <c r="EE537" s="188"/>
      <c r="EF537" s="189"/>
      <c r="EG537" s="195"/>
      <c r="EH537" s="188"/>
      <c r="EI537" s="188"/>
      <c r="EJ537" s="188"/>
      <c r="EK537" s="188"/>
      <c r="EL537" s="188"/>
      <c r="EM537" s="188"/>
      <c r="EN537" s="188"/>
      <c r="EO537" s="188"/>
      <c r="EP537" s="188"/>
      <c r="EQ537" s="188"/>
      <c r="ER537" s="188"/>
      <c r="ES537" s="188"/>
      <c r="ET537" s="188"/>
      <c r="EU537" s="188"/>
      <c r="EV537" s="188"/>
      <c r="EW537" s="189"/>
      <c r="EX537" s="195"/>
      <c r="EY537" s="188"/>
      <c r="EZ537" s="188"/>
      <c r="FA537" s="188"/>
      <c r="FB537" s="188"/>
      <c r="FC537" s="188"/>
      <c r="FD537" s="188"/>
      <c r="FE537" s="188"/>
      <c r="FF537" s="188"/>
      <c r="FG537" s="188"/>
      <c r="FH537" s="188"/>
      <c r="FI537" s="188"/>
      <c r="FJ537" s="188"/>
      <c r="FK537" s="188"/>
      <c r="FL537" s="188"/>
      <c r="FM537" s="188"/>
      <c r="FN537" s="189"/>
      <c r="FO537" s="195"/>
      <c r="FP537" s="188"/>
      <c r="FQ537" s="188"/>
      <c r="FR537" s="188"/>
      <c r="FS537" s="188"/>
      <c r="FT537" s="188"/>
      <c r="FU537" s="188"/>
      <c r="FV537" s="188"/>
      <c r="FW537" s="188"/>
      <c r="FX537" s="188"/>
      <c r="FY537" s="188"/>
      <c r="FZ537" s="188"/>
      <c r="GA537" s="188"/>
      <c r="GB537" s="188"/>
      <c r="GC537" s="188"/>
      <c r="GD537" s="188"/>
      <c r="GE537" s="189"/>
      <c r="GF537" s="195"/>
      <c r="GG537" s="188"/>
      <c r="GH537" s="188"/>
      <c r="GI537" s="188"/>
      <c r="GJ537" s="188"/>
      <c r="GK537" s="188"/>
      <c r="GL537" s="188"/>
      <c r="GM537" s="188"/>
      <c r="GN537" s="188"/>
      <c r="GO537" s="188"/>
      <c r="GP537" s="188"/>
      <c r="GQ537" s="188"/>
      <c r="GR537" s="188"/>
      <c r="GS537" s="188"/>
      <c r="GT537" s="188"/>
      <c r="GU537" s="188"/>
      <c r="GV537" s="189"/>
      <c r="GW537" s="195"/>
      <c r="GX537" s="188"/>
      <c r="GY537" s="188"/>
      <c r="GZ537" s="188"/>
      <c r="HA537" s="188"/>
      <c r="HB537" s="188"/>
      <c r="HC537" s="188"/>
      <c r="HD537" s="188"/>
      <c r="HE537" s="188"/>
      <c r="HF537" s="188"/>
      <c r="HG537" s="188"/>
      <c r="HH537" s="188"/>
      <c r="HI537" s="188"/>
      <c r="HJ537" s="188"/>
      <c r="HK537" s="188"/>
      <c r="HL537" s="188"/>
      <c r="HM537" s="189"/>
      <c r="HN537" s="195"/>
      <c r="HO537" s="188"/>
      <c r="HP537" s="188"/>
      <c r="HQ537" s="188"/>
      <c r="HR537" s="188"/>
      <c r="HS537" s="188"/>
      <c r="HT537" s="188"/>
      <c r="HU537" s="188"/>
      <c r="HV537" s="188"/>
      <c r="HW537" s="188"/>
      <c r="HX537" s="188"/>
      <c r="HY537" s="188"/>
      <c r="HZ537" s="188"/>
      <c r="IA537" s="188"/>
      <c r="IB537" s="188"/>
      <c r="IC537" s="188"/>
      <c r="ID537" s="189"/>
      <c r="IE537" s="195"/>
      <c r="IF537" s="188"/>
      <c r="IG537" s="188"/>
      <c r="IH537" s="188"/>
      <c r="II537" s="188"/>
      <c r="IJ537" s="188"/>
      <c r="IK537" s="188"/>
      <c r="IL537" s="188"/>
      <c r="IM537" s="188"/>
      <c r="IN537" s="188"/>
      <c r="IO537" s="188"/>
      <c r="IP537" s="188"/>
      <c r="IQ537" s="188"/>
      <c r="IR537" s="188"/>
      <c r="IS537" s="188"/>
      <c r="IT537" s="188"/>
      <c r="IU537" s="189"/>
      <c r="IV537" s="195"/>
      <c r="IW537" s="188"/>
      <c r="IX537" s="188"/>
      <c r="IY537" s="188"/>
      <c r="IZ537" s="188"/>
      <c r="JA537" s="188"/>
      <c r="JB537" s="188"/>
      <c r="JC537" s="188"/>
      <c r="JD537" s="188"/>
      <c r="JE537" s="188"/>
      <c r="JF537" s="188"/>
      <c r="JG537" s="188"/>
      <c r="JH537" s="188"/>
      <c r="JI537" s="188"/>
      <c r="JJ537" s="188"/>
      <c r="JK537" s="188"/>
      <c r="JL537" s="189"/>
      <c r="JM537" s="195"/>
      <c r="JN537" s="188"/>
      <c r="JO537" s="188"/>
      <c r="JP537" s="188"/>
      <c r="JQ537" s="188"/>
      <c r="JR537" s="188"/>
      <c r="JS537" s="188"/>
      <c r="JT537" s="188"/>
      <c r="JU537" s="188"/>
      <c r="JV537" s="188"/>
      <c r="JW537" s="188"/>
      <c r="JX537" s="188"/>
      <c r="JY537" s="188"/>
      <c r="JZ537" s="188"/>
      <c r="KA537" s="188"/>
      <c r="KB537" s="188"/>
      <c r="KC537" s="189"/>
      <c r="KD537" s="195"/>
      <c r="KE537" s="188"/>
      <c r="KF537" s="188"/>
      <c r="KG537" s="188"/>
      <c r="KH537" s="188"/>
      <c r="KI537" s="188"/>
      <c r="KJ537" s="188"/>
      <c r="KK537" s="188"/>
      <c r="KL537" s="188"/>
      <c r="KM537" s="188"/>
      <c r="KN537" s="188"/>
      <c r="KO537" s="188"/>
      <c r="KP537" s="188"/>
      <c r="KQ537" s="188"/>
      <c r="KR537" s="188"/>
      <c r="KS537" s="188"/>
      <c r="KT537" s="189"/>
      <c r="KU537" s="188"/>
    </row>
    <row r="538" ht="15.0" customHeight="1">
      <c r="A538" s="195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9"/>
      <c r="R538" s="195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9"/>
      <c r="AI538" s="195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9"/>
      <c r="AZ538" s="195"/>
      <c r="BA538" s="188"/>
      <c r="BB538" s="188"/>
      <c r="BC538" s="188"/>
      <c r="BD538" s="188"/>
      <c r="BE538" s="188"/>
      <c r="BF538" s="188"/>
      <c r="BG538" s="188"/>
      <c r="BH538" s="188"/>
      <c r="BI538" s="188"/>
      <c r="BJ538" s="188"/>
      <c r="BK538" s="188"/>
      <c r="BL538" s="188"/>
      <c r="BM538" s="188"/>
      <c r="BN538" s="188"/>
      <c r="BO538" s="188"/>
      <c r="BP538" s="189"/>
      <c r="BQ538" s="195"/>
      <c r="BR538" s="188"/>
      <c r="BS538" s="188"/>
      <c r="BT538" s="188"/>
      <c r="BU538" s="188"/>
      <c r="BV538" s="188"/>
      <c r="BW538" s="188"/>
      <c r="BX538" s="188"/>
      <c r="BY538" s="188"/>
      <c r="BZ538" s="188"/>
      <c r="CA538" s="188"/>
      <c r="CB538" s="188"/>
      <c r="CC538" s="188"/>
      <c r="CD538" s="188"/>
      <c r="CE538" s="188"/>
      <c r="CF538" s="188"/>
      <c r="CG538" s="189"/>
      <c r="CH538" s="195"/>
      <c r="CI538" s="188"/>
      <c r="CJ538" s="188"/>
      <c r="CK538" s="188"/>
      <c r="CL538" s="188"/>
      <c r="CM538" s="188"/>
      <c r="CN538" s="188"/>
      <c r="CO538" s="188"/>
      <c r="CP538" s="188"/>
      <c r="CQ538" s="188"/>
      <c r="CR538" s="188"/>
      <c r="CS538" s="188"/>
      <c r="CT538" s="188"/>
      <c r="CU538" s="188"/>
      <c r="CV538" s="188"/>
      <c r="CW538" s="188"/>
      <c r="CX538" s="189"/>
      <c r="CY538" s="195"/>
      <c r="CZ538" s="188"/>
      <c r="DA538" s="188"/>
      <c r="DB538" s="188"/>
      <c r="DC538" s="188"/>
      <c r="DD538" s="188"/>
      <c r="DE538" s="188"/>
      <c r="DF538" s="188"/>
      <c r="DG538" s="188"/>
      <c r="DH538" s="188"/>
      <c r="DI538" s="188"/>
      <c r="DJ538" s="188"/>
      <c r="DK538" s="188"/>
      <c r="DL538" s="188"/>
      <c r="DM538" s="188"/>
      <c r="DN538" s="188"/>
      <c r="DO538" s="189"/>
      <c r="DP538" s="195"/>
      <c r="DQ538" s="188"/>
      <c r="DR538" s="188"/>
      <c r="DS538" s="188"/>
      <c r="DT538" s="188"/>
      <c r="DU538" s="188"/>
      <c r="DV538" s="188"/>
      <c r="DW538" s="188"/>
      <c r="DX538" s="188"/>
      <c r="DY538" s="188"/>
      <c r="DZ538" s="188"/>
      <c r="EA538" s="188"/>
      <c r="EB538" s="188"/>
      <c r="EC538" s="188"/>
      <c r="ED538" s="188"/>
      <c r="EE538" s="188"/>
      <c r="EF538" s="189"/>
      <c r="EG538" s="195"/>
      <c r="EH538" s="188"/>
      <c r="EI538" s="188"/>
      <c r="EJ538" s="188"/>
      <c r="EK538" s="188"/>
      <c r="EL538" s="188"/>
      <c r="EM538" s="188"/>
      <c r="EN538" s="188"/>
      <c r="EO538" s="188"/>
      <c r="EP538" s="188"/>
      <c r="EQ538" s="188"/>
      <c r="ER538" s="188"/>
      <c r="ES538" s="188"/>
      <c r="ET538" s="188"/>
      <c r="EU538" s="188"/>
      <c r="EV538" s="188"/>
      <c r="EW538" s="189"/>
      <c r="EX538" s="195"/>
      <c r="EY538" s="188"/>
      <c r="EZ538" s="188"/>
      <c r="FA538" s="188"/>
      <c r="FB538" s="188"/>
      <c r="FC538" s="188"/>
      <c r="FD538" s="188"/>
      <c r="FE538" s="188"/>
      <c r="FF538" s="188"/>
      <c r="FG538" s="188"/>
      <c r="FH538" s="188"/>
      <c r="FI538" s="188"/>
      <c r="FJ538" s="188"/>
      <c r="FK538" s="188"/>
      <c r="FL538" s="188"/>
      <c r="FM538" s="188"/>
      <c r="FN538" s="189"/>
      <c r="FO538" s="195"/>
      <c r="FP538" s="188"/>
      <c r="FQ538" s="188"/>
      <c r="FR538" s="188"/>
      <c r="FS538" s="188"/>
      <c r="FT538" s="188"/>
      <c r="FU538" s="188"/>
      <c r="FV538" s="188"/>
      <c r="FW538" s="188"/>
      <c r="FX538" s="188"/>
      <c r="FY538" s="188"/>
      <c r="FZ538" s="188"/>
      <c r="GA538" s="188"/>
      <c r="GB538" s="188"/>
      <c r="GC538" s="188"/>
      <c r="GD538" s="188"/>
      <c r="GE538" s="189"/>
      <c r="GF538" s="195"/>
      <c r="GG538" s="188"/>
      <c r="GH538" s="188"/>
      <c r="GI538" s="188"/>
      <c r="GJ538" s="188"/>
      <c r="GK538" s="188"/>
      <c r="GL538" s="188"/>
      <c r="GM538" s="188"/>
      <c r="GN538" s="188"/>
      <c r="GO538" s="188"/>
      <c r="GP538" s="188"/>
      <c r="GQ538" s="188"/>
      <c r="GR538" s="188"/>
      <c r="GS538" s="188"/>
      <c r="GT538" s="188"/>
      <c r="GU538" s="188"/>
      <c r="GV538" s="189"/>
      <c r="GW538" s="195"/>
      <c r="GX538" s="188"/>
      <c r="GY538" s="188"/>
      <c r="GZ538" s="188"/>
      <c r="HA538" s="188"/>
      <c r="HB538" s="188"/>
      <c r="HC538" s="188"/>
      <c r="HD538" s="188"/>
      <c r="HE538" s="188"/>
      <c r="HF538" s="188"/>
      <c r="HG538" s="188"/>
      <c r="HH538" s="188"/>
      <c r="HI538" s="188"/>
      <c r="HJ538" s="188"/>
      <c r="HK538" s="188"/>
      <c r="HL538" s="188"/>
      <c r="HM538" s="189"/>
      <c r="HN538" s="195"/>
      <c r="HO538" s="188"/>
      <c r="HP538" s="188"/>
      <c r="HQ538" s="188"/>
      <c r="HR538" s="188"/>
      <c r="HS538" s="188"/>
      <c r="HT538" s="188"/>
      <c r="HU538" s="188"/>
      <c r="HV538" s="188"/>
      <c r="HW538" s="188"/>
      <c r="HX538" s="188"/>
      <c r="HY538" s="188"/>
      <c r="HZ538" s="188"/>
      <c r="IA538" s="188"/>
      <c r="IB538" s="188"/>
      <c r="IC538" s="188"/>
      <c r="ID538" s="189"/>
      <c r="IE538" s="195"/>
      <c r="IF538" s="188"/>
      <c r="IG538" s="188"/>
      <c r="IH538" s="188"/>
      <c r="II538" s="188"/>
      <c r="IJ538" s="188"/>
      <c r="IK538" s="188"/>
      <c r="IL538" s="188"/>
      <c r="IM538" s="188"/>
      <c r="IN538" s="188"/>
      <c r="IO538" s="188"/>
      <c r="IP538" s="188"/>
      <c r="IQ538" s="188"/>
      <c r="IR538" s="188"/>
      <c r="IS538" s="188"/>
      <c r="IT538" s="188"/>
      <c r="IU538" s="189"/>
      <c r="IV538" s="195"/>
      <c r="IW538" s="188"/>
      <c r="IX538" s="188"/>
      <c r="IY538" s="188"/>
      <c r="IZ538" s="188"/>
      <c r="JA538" s="188"/>
      <c r="JB538" s="188"/>
      <c r="JC538" s="188"/>
      <c r="JD538" s="188"/>
      <c r="JE538" s="188"/>
      <c r="JF538" s="188"/>
      <c r="JG538" s="188"/>
      <c r="JH538" s="188"/>
      <c r="JI538" s="188"/>
      <c r="JJ538" s="188"/>
      <c r="JK538" s="188"/>
      <c r="JL538" s="189"/>
      <c r="JM538" s="195"/>
      <c r="JN538" s="188"/>
      <c r="JO538" s="188"/>
      <c r="JP538" s="188"/>
      <c r="JQ538" s="188"/>
      <c r="JR538" s="188"/>
      <c r="JS538" s="188"/>
      <c r="JT538" s="188"/>
      <c r="JU538" s="188"/>
      <c r="JV538" s="188"/>
      <c r="JW538" s="188"/>
      <c r="JX538" s="188"/>
      <c r="JY538" s="188"/>
      <c r="JZ538" s="188"/>
      <c r="KA538" s="188"/>
      <c r="KB538" s="188"/>
      <c r="KC538" s="189"/>
      <c r="KD538" s="195"/>
      <c r="KE538" s="188"/>
      <c r="KF538" s="188"/>
      <c r="KG538" s="188"/>
      <c r="KH538" s="188"/>
      <c r="KI538" s="188"/>
      <c r="KJ538" s="188"/>
      <c r="KK538" s="188"/>
      <c r="KL538" s="188"/>
      <c r="KM538" s="188"/>
      <c r="KN538" s="188"/>
      <c r="KO538" s="188"/>
      <c r="KP538" s="188"/>
      <c r="KQ538" s="188"/>
      <c r="KR538" s="188"/>
      <c r="KS538" s="188"/>
      <c r="KT538" s="189"/>
      <c r="KU538" s="188"/>
    </row>
    <row r="539" ht="15.0" customHeight="1">
      <c r="A539" s="195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9"/>
      <c r="R539" s="195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9"/>
      <c r="AI539" s="195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9"/>
      <c r="AZ539" s="195"/>
      <c r="BA539" s="188"/>
      <c r="BB539" s="188"/>
      <c r="BC539" s="188"/>
      <c r="BD539" s="188"/>
      <c r="BE539" s="188"/>
      <c r="BF539" s="188"/>
      <c r="BG539" s="188"/>
      <c r="BH539" s="188"/>
      <c r="BI539" s="188"/>
      <c r="BJ539" s="188"/>
      <c r="BK539" s="188"/>
      <c r="BL539" s="188"/>
      <c r="BM539" s="188"/>
      <c r="BN539" s="188"/>
      <c r="BO539" s="188"/>
      <c r="BP539" s="189"/>
      <c r="BQ539" s="195"/>
      <c r="BR539" s="188"/>
      <c r="BS539" s="188"/>
      <c r="BT539" s="188"/>
      <c r="BU539" s="188"/>
      <c r="BV539" s="188"/>
      <c r="BW539" s="188"/>
      <c r="BX539" s="188"/>
      <c r="BY539" s="188"/>
      <c r="BZ539" s="188"/>
      <c r="CA539" s="188"/>
      <c r="CB539" s="188"/>
      <c r="CC539" s="188"/>
      <c r="CD539" s="188"/>
      <c r="CE539" s="188"/>
      <c r="CF539" s="188"/>
      <c r="CG539" s="189"/>
      <c r="CH539" s="195"/>
      <c r="CI539" s="188"/>
      <c r="CJ539" s="188"/>
      <c r="CK539" s="188"/>
      <c r="CL539" s="188"/>
      <c r="CM539" s="188"/>
      <c r="CN539" s="188"/>
      <c r="CO539" s="188"/>
      <c r="CP539" s="188"/>
      <c r="CQ539" s="188"/>
      <c r="CR539" s="188"/>
      <c r="CS539" s="188"/>
      <c r="CT539" s="188"/>
      <c r="CU539" s="188"/>
      <c r="CV539" s="188"/>
      <c r="CW539" s="188"/>
      <c r="CX539" s="189"/>
      <c r="CY539" s="195"/>
      <c r="CZ539" s="188"/>
      <c r="DA539" s="188"/>
      <c r="DB539" s="188"/>
      <c r="DC539" s="188"/>
      <c r="DD539" s="188"/>
      <c r="DE539" s="188"/>
      <c r="DF539" s="188"/>
      <c r="DG539" s="188"/>
      <c r="DH539" s="188"/>
      <c r="DI539" s="188"/>
      <c r="DJ539" s="188"/>
      <c r="DK539" s="188"/>
      <c r="DL539" s="188"/>
      <c r="DM539" s="188"/>
      <c r="DN539" s="188"/>
      <c r="DO539" s="189"/>
      <c r="DP539" s="195"/>
      <c r="DQ539" s="188"/>
      <c r="DR539" s="188"/>
      <c r="DS539" s="188"/>
      <c r="DT539" s="188"/>
      <c r="DU539" s="188"/>
      <c r="DV539" s="188"/>
      <c r="DW539" s="188"/>
      <c r="DX539" s="188"/>
      <c r="DY539" s="188"/>
      <c r="DZ539" s="188"/>
      <c r="EA539" s="188"/>
      <c r="EB539" s="188"/>
      <c r="EC539" s="188"/>
      <c r="ED539" s="188"/>
      <c r="EE539" s="188"/>
      <c r="EF539" s="189"/>
      <c r="EG539" s="195"/>
      <c r="EH539" s="188"/>
      <c r="EI539" s="188"/>
      <c r="EJ539" s="188"/>
      <c r="EK539" s="188"/>
      <c r="EL539" s="188"/>
      <c r="EM539" s="188"/>
      <c r="EN539" s="188"/>
      <c r="EO539" s="188"/>
      <c r="EP539" s="188"/>
      <c r="EQ539" s="188"/>
      <c r="ER539" s="188"/>
      <c r="ES539" s="188"/>
      <c r="ET539" s="188"/>
      <c r="EU539" s="188"/>
      <c r="EV539" s="188"/>
      <c r="EW539" s="189"/>
      <c r="EX539" s="195"/>
      <c r="EY539" s="188"/>
      <c r="EZ539" s="188"/>
      <c r="FA539" s="188"/>
      <c r="FB539" s="188"/>
      <c r="FC539" s="188"/>
      <c r="FD539" s="188"/>
      <c r="FE539" s="188"/>
      <c r="FF539" s="188"/>
      <c r="FG539" s="188"/>
      <c r="FH539" s="188"/>
      <c r="FI539" s="188"/>
      <c r="FJ539" s="188"/>
      <c r="FK539" s="188"/>
      <c r="FL539" s="188"/>
      <c r="FM539" s="188"/>
      <c r="FN539" s="189"/>
      <c r="FO539" s="195"/>
      <c r="FP539" s="188"/>
      <c r="FQ539" s="188"/>
      <c r="FR539" s="188"/>
      <c r="FS539" s="188"/>
      <c r="FT539" s="188"/>
      <c r="FU539" s="188"/>
      <c r="FV539" s="188"/>
      <c r="FW539" s="188"/>
      <c r="FX539" s="188"/>
      <c r="FY539" s="188"/>
      <c r="FZ539" s="188"/>
      <c r="GA539" s="188"/>
      <c r="GB539" s="188"/>
      <c r="GC539" s="188"/>
      <c r="GD539" s="188"/>
      <c r="GE539" s="189"/>
      <c r="GF539" s="195"/>
      <c r="GG539" s="188"/>
      <c r="GH539" s="188"/>
      <c r="GI539" s="188"/>
      <c r="GJ539" s="188"/>
      <c r="GK539" s="188"/>
      <c r="GL539" s="188"/>
      <c r="GM539" s="188"/>
      <c r="GN539" s="188"/>
      <c r="GO539" s="188"/>
      <c r="GP539" s="188"/>
      <c r="GQ539" s="188"/>
      <c r="GR539" s="188"/>
      <c r="GS539" s="188"/>
      <c r="GT539" s="188"/>
      <c r="GU539" s="188"/>
      <c r="GV539" s="189"/>
      <c r="GW539" s="195"/>
      <c r="GX539" s="188"/>
      <c r="GY539" s="188"/>
      <c r="GZ539" s="188"/>
      <c r="HA539" s="188"/>
      <c r="HB539" s="188"/>
      <c r="HC539" s="188"/>
      <c r="HD539" s="188"/>
      <c r="HE539" s="188"/>
      <c r="HF539" s="188"/>
      <c r="HG539" s="188"/>
      <c r="HH539" s="188"/>
      <c r="HI539" s="188"/>
      <c r="HJ539" s="188"/>
      <c r="HK539" s="188"/>
      <c r="HL539" s="188"/>
      <c r="HM539" s="189"/>
      <c r="HN539" s="195"/>
      <c r="HO539" s="188"/>
      <c r="HP539" s="188"/>
      <c r="HQ539" s="188"/>
      <c r="HR539" s="188"/>
      <c r="HS539" s="188"/>
      <c r="HT539" s="188"/>
      <c r="HU539" s="188"/>
      <c r="HV539" s="188"/>
      <c r="HW539" s="188"/>
      <c r="HX539" s="188"/>
      <c r="HY539" s="188"/>
      <c r="HZ539" s="188"/>
      <c r="IA539" s="188"/>
      <c r="IB539" s="188"/>
      <c r="IC539" s="188"/>
      <c r="ID539" s="189"/>
      <c r="IE539" s="195"/>
      <c r="IF539" s="188"/>
      <c r="IG539" s="188"/>
      <c r="IH539" s="188"/>
      <c r="II539" s="188"/>
      <c r="IJ539" s="188"/>
      <c r="IK539" s="188"/>
      <c r="IL539" s="188"/>
      <c r="IM539" s="188"/>
      <c r="IN539" s="188"/>
      <c r="IO539" s="188"/>
      <c r="IP539" s="188"/>
      <c r="IQ539" s="188"/>
      <c r="IR539" s="188"/>
      <c r="IS539" s="188"/>
      <c r="IT539" s="188"/>
      <c r="IU539" s="189"/>
      <c r="IV539" s="195"/>
      <c r="IW539" s="188"/>
      <c r="IX539" s="188"/>
      <c r="IY539" s="188"/>
      <c r="IZ539" s="188"/>
      <c r="JA539" s="188"/>
      <c r="JB539" s="188"/>
      <c r="JC539" s="188"/>
      <c r="JD539" s="188"/>
      <c r="JE539" s="188"/>
      <c r="JF539" s="188"/>
      <c r="JG539" s="188"/>
      <c r="JH539" s="188"/>
      <c r="JI539" s="188"/>
      <c r="JJ539" s="188"/>
      <c r="JK539" s="188"/>
      <c r="JL539" s="189"/>
      <c r="JM539" s="195"/>
      <c r="JN539" s="188"/>
      <c r="JO539" s="188"/>
      <c r="JP539" s="188"/>
      <c r="JQ539" s="188"/>
      <c r="JR539" s="188"/>
      <c r="JS539" s="188"/>
      <c r="JT539" s="188"/>
      <c r="JU539" s="188"/>
      <c r="JV539" s="188"/>
      <c r="JW539" s="188"/>
      <c r="JX539" s="188"/>
      <c r="JY539" s="188"/>
      <c r="JZ539" s="188"/>
      <c r="KA539" s="188"/>
      <c r="KB539" s="188"/>
      <c r="KC539" s="189"/>
      <c r="KD539" s="195"/>
      <c r="KE539" s="188"/>
      <c r="KF539" s="188"/>
      <c r="KG539" s="188"/>
      <c r="KH539" s="188"/>
      <c r="KI539" s="188"/>
      <c r="KJ539" s="188"/>
      <c r="KK539" s="188"/>
      <c r="KL539" s="188"/>
      <c r="KM539" s="188"/>
      <c r="KN539" s="188"/>
      <c r="KO539" s="188"/>
      <c r="KP539" s="188"/>
      <c r="KQ539" s="188"/>
      <c r="KR539" s="188"/>
      <c r="KS539" s="188"/>
      <c r="KT539" s="189"/>
      <c r="KU539" s="188"/>
    </row>
    <row r="540" ht="15.0" customHeight="1">
      <c r="A540" s="195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9"/>
      <c r="R540" s="195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9"/>
      <c r="AI540" s="195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9"/>
      <c r="AZ540" s="195"/>
      <c r="BA540" s="188"/>
      <c r="BB540" s="188"/>
      <c r="BC540" s="188"/>
      <c r="BD540" s="188"/>
      <c r="BE540" s="188"/>
      <c r="BF540" s="188"/>
      <c r="BG540" s="188"/>
      <c r="BH540" s="188"/>
      <c r="BI540" s="188"/>
      <c r="BJ540" s="188"/>
      <c r="BK540" s="188"/>
      <c r="BL540" s="188"/>
      <c r="BM540" s="188"/>
      <c r="BN540" s="188"/>
      <c r="BO540" s="188"/>
      <c r="BP540" s="189"/>
      <c r="BQ540" s="195"/>
      <c r="BR540" s="188"/>
      <c r="BS540" s="188"/>
      <c r="BT540" s="188"/>
      <c r="BU540" s="188"/>
      <c r="BV540" s="188"/>
      <c r="BW540" s="188"/>
      <c r="BX540" s="188"/>
      <c r="BY540" s="188"/>
      <c r="BZ540" s="188"/>
      <c r="CA540" s="188"/>
      <c r="CB540" s="188"/>
      <c r="CC540" s="188"/>
      <c r="CD540" s="188"/>
      <c r="CE540" s="188"/>
      <c r="CF540" s="188"/>
      <c r="CG540" s="189"/>
      <c r="CH540" s="195"/>
      <c r="CI540" s="188"/>
      <c r="CJ540" s="188"/>
      <c r="CK540" s="188"/>
      <c r="CL540" s="188"/>
      <c r="CM540" s="188"/>
      <c r="CN540" s="188"/>
      <c r="CO540" s="188"/>
      <c r="CP540" s="188"/>
      <c r="CQ540" s="188"/>
      <c r="CR540" s="188"/>
      <c r="CS540" s="188"/>
      <c r="CT540" s="188"/>
      <c r="CU540" s="188"/>
      <c r="CV540" s="188"/>
      <c r="CW540" s="188"/>
      <c r="CX540" s="189"/>
      <c r="CY540" s="195"/>
      <c r="CZ540" s="188"/>
      <c r="DA540" s="188"/>
      <c r="DB540" s="188"/>
      <c r="DC540" s="188"/>
      <c r="DD540" s="188"/>
      <c r="DE540" s="188"/>
      <c r="DF540" s="188"/>
      <c r="DG540" s="188"/>
      <c r="DH540" s="188"/>
      <c r="DI540" s="188"/>
      <c r="DJ540" s="188"/>
      <c r="DK540" s="188"/>
      <c r="DL540" s="188"/>
      <c r="DM540" s="188"/>
      <c r="DN540" s="188"/>
      <c r="DO540" s="189"/>
      <c r="DP540" s="195"/>
      <c r="DQ540" s="188"/>
      <c r="DR540" s="188"/>
      <c r="DS540" s="188"/>
      <c r="DT540" s="188"/>
      <c r="DU540" s="188"/>
      <c r="DV540" s="188"/>
      <c r="DW540" s="188"/>
      <c r="DX540" s="188"/>
      <c r="DY540" s="188"/>
      <c r="DZ540" s="188"/>
      <c r="EA540" s="188"/>
      <c r="EB540" s="188"/>
      <c r="EC540" s="188"/>
      <c r="ED540" s="188"/>
      <c r="EE540" s="188"/>
      <c r="EF540" s="189"/>
      <c r="EG540" s="195"/>
      <c r="EH540" s="188"/>
      <c r="EI540" s="188"/>
      <c r="EJ540" s="188"/>
      <c r="EK540" s="188"/>
      <c r="EL540" s="188"/>
      <c r="EM540" s="188"/>
      <c r="EN540" s="188"/>
      <c r="EO540" s="188"/>
      <c r="EP540" s="188"/>
      <c r="EQ540" s="188"/>
      <c r="ER540" s="188"/>
      <c r="ES540" s="188"/>
      <c r="ET540" s="188"/>
      <c r="EU540" s="188"/>
      <c r="EV540" s="188"/>
      <c r="EW540" s="189"/>
      <c r="EX540" s="195"/>
      <c r="EY540" s="188"/>
      <c r="EZ540" s="188"/>
      <c r="FA540" s="188"/>
      <c r="FB540" s="188"/>
      <c r="FC540" s="188"/>
      <c r="FD540" s="188"/>
      <c r="FE540" s="188"/>
      <c r="FF540" s="188"/>
      <c r="FG540" s="188"/>
      <c r="FH540" s="188"/>
      <c r="FI540" s="188"/>
      <c r="FJ540" s="188"/>
      <c r="FK540" s="188"/>
      <c r="FL540" s="188"/>
      <c r="FM540" s="188"/>
      <c r="FN540" s="189"/>
      <c r="FO540" s="195"/>
      <c r="FP540" s="188"/>
      <c r="FQ540" s="188"/>
      <c r="FR540" s="188"/>
      <c r="FS540" s="188"/>
      <c r="FT540" s="188"/>
      <c r="FU540" s="188"/>
      <c r="FV540" s="188"/>
      <c r="FW540" s="188"/>
      <c r="FX540" s="188"/>
      <c r="FY540" s="188"/>
      <c r="FZ540" s="188"/>
      <c r="GA540" s="188"/>
      <c r="GB540" s="188"/>
      <c r="GC540" s="188"/>
      <c r="GD540" s="188"/>
      <c r="GE540" s="189"/>
      <c r="GF540" s="195"/>
      <c r="GG540" s="188"/>
      <c r="GH540" s="188"/>
      <c r="GI540" s="188"/>
      <c r="GJ540" s="188"/>
      <c r="GK540" s="188"/>
      <c r="GL540" s="188"/>
      <c r="GM540" s="188"/>
      <c r="GN540" s="188"/>
      <c r="GO540" s="188"/>
      <c r="GP540" s="188"/>
      <c r="GQ540" s="188"/>
      <c r="GR540" s="188"/>
      <c r="GS540" s="188"/>
      <c r="GT540" s="188"/>
      <c r="GU540" s="188"/>
      <c r="GV540" s="189"/>
      <c r="GW540" s="195"/>
      <c r="GX540" s="188"/>
      <c r="GY540" s="188"/>
      <c r="GZ540" s="188"/>
      <c r="HA540" s="188"/>
      <c r="HB540" s="188"/>
      <c r="HC540" s="188"/>
      <c r="HD540" s="188"/>
      <c r="HE540" s="188"/>
      <c r="HF540" s="188"/>
      <c r="HG540" s="188"/>
      <c r="HH540" s="188"/>
      <c r="HI540" s="188"/>
      <c r="HJ540" s="188"/>
      <c r="HK540" s="188"/>
      <c r="HL540" s="188"/>
      <c r="HM540" s="189"/>
      <c r="HN540" s="195"/>
      <c r="HO540" s="188"/>
      <c r="HP540" s="188"/>
      <c r="HQ540" s="188"/>
      <c r="HR540" s="188"/>
      <c r="HS540" s="188"/>
      <c r="HT540" s="188"/>
      <c r="HU540" s="188"/>
      <c r="HV540" s="188"/>
      <c r="HW540" s="188"/>
      <c r="HX540" s="188"/>
      <c r="HY540" s="188"/>
      <c r="HZ540" s="188"/>
      <c r="IA540" s="188"/>
      <c r="IB540" s="188"/>
      <c r="IC540" s="188"/>
      <c r="ID540" s="189"/>
      <c r="IE540" s="195"/>
      <c r="IF540" s="188"/>
      <c r="IG540" s="188"/>
      <c r="IH540" s="188"/>
      <c r="II540" s="188"/>
      <c r="IJ540" s="188"/>
      <c r="IK540" s="188"/>
      <c r="IL540" s="188"/>
      <c r="IM540" s="188"/>
      <c r="IN540" s="188"/>
      <c r="IO540" s="188"/>
      <c r="IP540" s="188"/>
      <c r="IQ540" s="188"/>
      <c r="IR540" s="188"/>
      <c r="IS540" s="188"/>
      <c r="IT540" s="188"/>
      <c r="IU540" s="189"/>
      <c r="IV540" s="195"/>
      <c r="IW540" s="188"/>
      <c r="IX540" s="188"/>
      <c r="IY540" s="188"/>
      <c r="IZ540" s="188"/>
      <c r="JA540" s="188"/>
      <c r="JB540" s="188"/>
      <c r="JC540" s="188"/>
      <c r="JD540" s="188"/>
      <c r="JE540" s="188"/>
      <c r="JF540" s="188"/>
      <c r="JG540" s="188"/>
      <c r="JH540" s="188"/>
      <c r="JI540" s="188"/>
      <c r="JJ540" s="188"/>
      <c r="JK540" s="188"/>
      <c r="JL540" s="189"/>
      <c r="JM540" s="195"/>
      <c r="JN540" s="188"/>
      <c r="JO540" s="188"/>
      <c r="JP540" s="188"/>
      <c r="JQ540" s="188"/>
      <c r="JR540" s="188"/>
      <c r="JS540" s="188"/>
      <c r="JT540" s="188"/>
      <c r="JU540" s="188"/>
      <c r="JV540" s="188"/>
      <c r="JW540" s="188"/>
      <c r="JX540" s="188"/>
      <c r="JY540" s="188"/>
      <c r="JZ540" s="188"/>
      <c r="KA540" s="188"/>
      <c r="KB540" s="188"/>
      <c r="KC540" s="189"/>
      <c r="KD540" s="195"/>
      <c r="KE540" s="188"/>
      <c r="KF540" s="188"/>
      <c r="KG540" s="188"/>
      <c r="KH540" s="188"/>
      <c r="KI540" s="188"/>
      <c r="KJ540" s="188"/>
      <c r="KK540" s="188"/>
      <c r="KL540" s="188"/>
      <c r="KM540" s="188"/>
      <c r="KN540" s="188"/>
      <c r="KO540" s="188"/>
      <c r="KP540" s="188"/>
      <c r="KQ540" s="188"/>
      <c r="KR540" s="188"/>
      <c r="KS540" s="188"/>
      <c r="KT540" s="189"/>
      <c r="KU540" s="188"/>
    </row>
    <row r="541" ht="15.0" customHeight="1">
      <c r="A541" s="195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9"/>
      <c r="R541" s="195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9"/>
      <c r="AI541" s="195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9"/>
      <c r="AZ541" s="195"/>
      <c r="BA541" s="188"/>
      <c r="BB541" s="188"/>
      <c r="BC541" s="188"/>
      <c r="BD541" s="188"/>
      <c r="BE541" s="188"/>
      <c r="BF541" s="188"/>
      <c r="BG541" s="188"/>
      <c r="BH541" s="188"/>
      <c r="BI541" s="188"/>
      <c r="BJ541" s="188"/>
      <c r="BK541" s="188"/>
      <c r="BL541" s="188"/>
      <c r="BM541" s="188"/>
      <c r="BN541" s="188"/>
      <c r="BO541" s="188"/>
      <c r="BP541" s="189"/>
      <c r="BQ541" s="195"/>
      <c r="BR541" s="188"/>
      <c r="BS541" s="188"/>
      <c r="BT541" s="188"/>
      <c r="BU541" s="188"/>
      <c r="BV541" s="188"/>
      <c r="BW541" s="188"/>
      <c r="BX541" s="188"/>
      <c r="BY541" s="188"/>
      <c r="BZ541" s="188"/>
      <c r="CA541" s="188"/>
      <c r="CB541" s="188"/>
      <c r="CC541" s="188"/>
      <c r="CD541" s="188"/>
      <c r="CE541" s="188"/>
      <c r="CF541" s="188"/>
      <c r="CG541" s="189"/>
      <c r="CH541" s="195"/>
      <c r="CI541" s="188"/>
      <c r="CJ541" s="188"/>
      <c r="CK541" s="188"/>
      <c r="CL541" s="188"/>
      <c r="CM541" s="188"/>
      <c r="CN541" s="188"/>
      <c r="CO541" s="188"/>
      <c r="CP541" s="188"/>
      <c r="CQ541" s="188"/>
      <c r="CR541" s="188"/>
      <c r="CS541" s="188"/>
      <c r="CT541" s="188"/>
      <c r="CU541" s="188"/>
      <c r="CV541" s="188"/>
      <c r="CW541" s="188"/>
      <c r="CX541" s="189"/>
      <c r="CY541" s="195"/>
      <c r="CZ541" s="188"/>
      <c r="DA541" s="188"/>
      <c r="DB541" s="188"/>
      <c r="DC541" s="188"/>
      <c r="DD541" s="188"/>
      <c r="DE541" s="188"/>
      <c r="DF541" s="188"/>
      <c r="DG541" s="188"/>
      <c r="DH541" s="188"/>
      <c r="DI541" s="188"/>
      <c r="DJ541" s="188"/>
      <c r="DK541" s="188"/>
      <c r="DL541" s="188"/>
      <c r="DM541" s="188"/>
      <c r="DN541" s="188"/>
      <c r="DO541" s="189"/>
      <c r="DP541" s="195"/>
      <c r="DQ541" s="188"/>
      <c r="DR541" s="188"/>
      <c r="DS541" s="188"/>
      <c r="DT541" s="188"/>
      <c r="DU541" s="188"/>
      <c r="DV541" s="188"/>
      <c r="DW541" s="188"/>
      <c r="DX541" s="188"/>
      <c r="DY541" s="188"/>
      <c r="DZ541" s="188"/>
      <c r="EA541" s="188"/>
      <c r="EB541" s="188"/>
      <c r="EC541" s="188"/>
      <c r="ED541" s="188"/>
      <c r="EE541" s="188"/>
      <c r="EF541" s="189"/>
      <c r="EG541" s="195"/>
      <c r="EH541" s="188"/>
      <c r="EI541" s="188"/>
      <c r="EJ541" s="188"/>
      <c r="EK541" s="188"/>
      <c r="EL541" s="188"/>
      <c r="EM541" s="188"/>
      <c r="EN541" s="188"/>
      <c r="EO541" s="188"/>
      <c r="EP541" s="188"/>
      <c r="EQ541" s="188"/>
      <c r="ER541" s="188"/>
      <c r="ES541" s="188"/>
      <c r="ET541" s="188"/>
      <c r="EU541" s="188"/>
      <c r="EV541" s="188"/>
      <c r="EW541" s="189"/>
      <c r="EX541" s="195"/>
      <c r="EY541" s="188"/>
      <c r="EZ541" s="188"/>
      <c r="FA541" s="188"/>
      <c r="FB541" s="188"/>
      <c r="FC541" s="188"/>
      <c r="FD541" s="188"/>
      <c r="FE541" s="188"/>
      <c r="FF541" s="188"/>
      <c r="FG541" s="188"/>
      <c r="FH541" s="188"/>
      <c r="FI541" s="188"/>
      <c r="FJ541" s="188"/>
      <c r="FK541" s="188"/>
      <c r="FL541" s="188"/>
      <c r="FM541" s="188"/>
      <c r="FN541" s="189"/>
      <c r="FO541" s="195"/>
      <c r="FP541" s="188"/>
      <c r="FQ541" s="188"/>
      <c r="FR541" s="188"/>
      <c r="FS541" s="188"/>
      <c r="FT541" s="188"/>
      <c r="FU541" s="188"/>
      <c r="FV541" s="188"/>
      <c r="FW541" s="188"/>
      <c r="FX541" s="188"/>
      <c r="FY541" s="188"/>
      <c r="FZ541" s="188"/>
      <c r="GA541" s="188"/>
      <c r="GB541" s="188"/>
      <c r="GC541" s="188"/>
      <c r="GD541" s="188"/>
      <c r="GE541" s="189"/>
      <c r="GF541" s="195"/>
      <c r="GG541" s="188"/>
      <c r="GH541" s="188"/>
      <c r="GI541" s="188"/>
      <c r="GJ541" s="188"/>
      <c r="GK541" s="188"/>
      <c r="GL541" s="188"/>
      <c r="GM541" s="188"/>
      <c r="GN541" s="188"/>
      <c r="GO541" s="188"/>
      <c r="GP541" s="188"/>
      <c r="GQ541" s="188"/>
      <c r="GR541" s="188"/>
      <c r="GS541" s="188"/>
      <c r="GT541" s="188"/>
      <c r="GU541" s="188"/>
      <c r="GV541" s="189"/>
      <c r="GW541" s="195"/>
      <c r="GX541" s="188"/>
      <c r="GY541" s="188"/>
      <c r="GZ541" s="188"/>
      <c r="HA541" s="188"/>
      <c r="HB541" s="188"/>
      <c r="HC541" s="188"/>
      <c r="HD541" s="188"/>
      <c r="HE541" s="188"/>
      <c r="HF541" s="188"/>
      <c r="HG541" s="188"/>
      <c r="HH541" s="188"/>
      <c r="HI541" s="188"/>
      <c r="HJ541" s="188"/>
      <c r="HK541" s="188"/>
      <c r="HL541" s="188"/>
      <c r="HM541" s="189"/>
      <c r="HN541" s="195"/>
      <c r="HO541" s="188"/>
      <c r="HP541" s="188"/>
      <c r="HQ541" s="188"/>
      <c r="HR541" s="188"/>
      <c r="HS541" s="188"/>
      <c r="HT541" s="188"/>
      <c r="HU541" s="188"/>
      <c r="HV541" s="188"/>
      <c r="HW541" s="188"/>
      <c r="HX541" s="188"/>
      <c r="HY541" s="188"/>
      <c r="HZ541" s="188"/>
      <c r="IA541" s="188"/>
      <c r="IB541" s="188"/>
      <c r="IC541" s="188"/>
      <c r="ID541" s="189"/>
      <c r="IE541" s="195"/>
      <c r="IF541" s="188"/>
      <c r="IG541" s="188"/>
      <c r="IH541" s="188"/>
      <c r="II541" s="188"/>
      <c r="IJ541" s="188"/>
      <c r="IK541" s="188"/>
      <c r="IL541" s="188"/>
      <c r="IM541" s="188"/>
      <c r="IN541" s="188"/>
      <c r="IO541" s="188"/>
      <c r="IP541" s="188"/>
      <c r="IQ541" s="188"/>
      <c r="IR541" s="188"/>
      <c r="IS541" s="188"/>
      <c r="IT541" s="188"/>
      <c r="IU541" s="189"/>
      <c r="IV541" s="195"/>
      <c r="IW541" s="188"/>
      <c r="IX541" s="188"/>
      <c r="IY541" s="188"/>
      <c r="IZ541" s="188"/>
      <c r="JA541" s="188"/>
      <c r="JB541" s="188"/>
      <c r="JC541" s="188"/>
      <c r="JD541" s="188"/>
      <c r="JE541" s="188"/>
      <c r="JF541" s="188"/>
      <c r="JG541" s="188"/>
      <c r="JH541" s="188"/>
      <c r="JI541" s="188"/>
      <c r="JJ541" s="188"/>
      <c r="JK541" s="188"/>
      <c r="JL541" s="189"/>
      <c r="JM541" s="195"/>
      <c r="JN541" s="188"/>
      <c r="JO541" s="188"/>
      <c r="JP541" s="188"/>
      <c r="JQ541" s="188"/>
      <c r="JR541" s="188"/>
      <c r="JS541" s="188"/>
      <c r="JT541" s="188"/>
      <c r="JU541" s="188"/>
      <c r="JV541" s="188"/>
      <c r="JW541" s="188"/>
      <c r="JX541" s="188"/>
      <c r="JY541" s="188"/>
      <c r="JZ541" s="188"/>
      <c r="KA541" s="188"/>
      <c r="KB541" s="188"/>
      <c r="KC541" s="189"/>
      <c r="KD541" s="195"/>
      <c r="KE541" s="188"/>
      <c r="KF541" s="188"/>
      <c r="KG541" s="188"/>
      <c r="KH541" s="188"/>
      <c r="KI541" s="188"/>
      <c r="KJ541" s="188"/>
      <c r="KK541" s="188"/>
      <c r="KL541" s="188"/>
      <c r="KM541" s="188"/>
      <c r="KN541" s="188"/>
      <c r="KO541" s="188"/>
      <c r="KP541" s="188"/>
      <c r="KQ541" s="188"/>
      <c r="KR541" s="188"/>
      <c r="KS541" s="188"/>
      <c r="KT541" s="189"/>
      <c r="KU541" s="188"/>
    </row>
    <row r="542" ht="15.0" customHeight="1">
      <c r="A542" s="195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9"/>
      <c r="R542" s="195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9"/>
      <c r="AI542" s="195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9"/>
      <c r="AZ542" s="195"/>
      <c r="BA542" s="188"/>
      <c r="BB542" s="188"/>
      <c r="BC542" s="188"/>
      <c r="BD542" s="188"/>
      <c r="BE542" s="188"/>
      <c r="BF542" s="188"/>
      <c r="BG542" s="188"/>
      <c r="BH542" s="188"/>
      <c r="BI542" s="188"/>
      <c r="BJ542" s="188"/>
      <c r="BK542" s="188"/>
      <c r="BL542" s="188"/>
      <c r="BM542" s="188"/>
      <c r="BN542" s="188"/>
      <c r="BO542" s="188"/>
      <c r="BP542" s="189"/>
      <c r="BQ542" s="195"/>
      <c r="BR542" s="188"/>
      <c r="BS542" s="188"/>
      <c r="BT542" s="188"/>
      <c r="BU542" s="188"/>
      <c r="BV542" s="188"/>
      <c r="BW542" s="188"/>
      <c r="BX542" s="188"/>
      <c r="BY542" s="188"/>
      <c r="BZ542" s="188"/>
      <c r="CA542" s="188"/>
      <c r="CB542" s="188"/>
      <c r="CC542" s="188"/>
      <c r="CD542" s="188"/>
      <c r="CE542" s="188"/>
      <c r="CF542" s="188"/>
      <c r="CG542" s="189"/>
      <c r="CH542" s="195"/>
      <c r="CI542" s="188"/>
      <c r="CJ542" s="188"/>
      <c r="CK542" s="188"/>
      <c r="CL542" s="188"/>
      <c r="CM542" s="188"/>
      <c r="CN542" s="188"/>
      <c r="CO542" s="188"/>
      <c r="CP542" s="188"/>
      <c r="CQ542" s="188"/>
      <c r="CR542" s="188"/>
      <c r="CS542" s="188"/>
      <c r="CT542" s="188"/>
      <c r="CU542" s="188"/>
      <c r="CV542" s="188"/>
      <c r="CW542" s="188"/>
      <c r="CX542" s="189"/>
      <c r="CY542" s="195"/>
      <c r="CZ542" s="188"/>
      <c r="DA542" s="188"/>
      <c r="DB542" s="188"/>
      <c r="DC542" s="188"/>
      <c r="DD542" s="188"/>
      <c r="DE542" s="188"/>
      <c r="DF542" s="188"/>
      <c r="DG542" s="188"/>
      <c r="DH542" s="188"/>
      <c r="DI542" s="188"/>
      <c r="DJ542" s="188"/>
      <c r="DK542" s="188"/>
      <c r="DL542" s="188"/>
      <c r="DM542" s="188"/>
      <c r="DN542" s="188"/>
      <c r="DO542" s="189"/>
      <c r="DP542" s="195"/>
      <c r="DQ542" s="188"/>
      <c r="DR542" s="188"/>
      <c r="DS542" s="188"/>
      <c r="DT542" s="188"/>
      <c r="DU542" s="188"/>
      <c r="DV542" s="188"/>
      <c r="DW542" s="188"/>
      <c r="DX542" s="188"/>
      <c r="DY542" s="188"/>
      <c r="DZ542" s="188"/>
      <c r="EA542" s="188"/>
      <c r="EB542" s="188"/>
      <c r="EC542" s="188"/>
      <c r="ED542" s="188"/>
      <c r="EE542" s="188"/>
      <c r="EF542" s="189"/>
      <c r="EG542" s="195"/>
      <c r="EH542" s="188"/>
      <c r="EI542" s="188"/>
      <c r="EJ542" s="188"/>
      <c r="EK542" s="188"/>
      <c r="EL542" s="188"/>
      <c r="EM542" s="188"/>
      <c r="EN542" s="188"/>
      <c r="EO542" s="188"/>
      <c r="EP542" s="188"/>
      <c r="EQ542" s="188"/>
      <c r="ER542" s="188"/>
      <c r="ES542" s="188"/>
      <c r="ET542" s="188"/>
      <c r="EU542" s="188"/>
      <c r="EV542" s="188"/>
      <c r="EW542" s="189"/>
      <c r="EX542" s="195"/>
      <c r="EY542" s="188"/>
      <c r="EZ542" s="188"/>
      <c r="FA542" s="188"/>
      <c r="FB542" s="188"/>
      <c r="FC542" s="188"/>
      <c r="FD542" s="188"/>
      <c r="FE542" s="188"/>
      <c r="FF542" s="188"/>
      <c r="FG542" s="188"/>
      <c r="FH542" s="188"/>
      <c r="FI542" s="188"/>
      <c r="FJ542" s="188"/>
      <c r="FK542" s="188"/>
      <c r="FL542" s="188"/>
      <c r="FM542" s="188"/>
      <c r="FN542" s="189"/>
      <c r="FO542" s="195"/>
      <c r="FP542" s="188"/>
      <c r="FQ542" s="188"/>
      <c r="FR542" s="188"/>
      <c r="FS542" s="188"/>
      <c r="FT542" s="188"/>
      <c r="FU542" s="188"/>
      <c r="FV542" s="188"/>
      <c r="FW542" s="188"/>
      <c r="FX542" s="188"/>
      <c r="FY542" s="188"/>
      <c r="FZ542" s="188"/>
      <c r="GA542" s="188"/>
      <c r="GB542" s="188"/>
      <c r="GC542" s="188"/>
      <c r="GD542" s="188"/>
      <c r="GE542" s="189"/>
      <c r="GF542" s="195"/>
      <c r="GG542" s="188"/>
      <c r="GH542" s="188"/>
      <c r="GI542" s="188"/>
      <c r="GJ542" s="188"/>
      <c r="GK542" s="188"/>
      <c r="GL542" s="188"/>
      <c r="GM542" s="188"/>
      <c r="GN542" s="188"/>
      <c r="GO542" s="188"/>
      <c r="GP542" s="188"/>
      <c r="GQ542" s="188"/>
      <c r="GR542" s="188"/>
      <c r="GS542" s="188"/>
      <c r="GT542" s="188"/>
      <c r="GU542" s="188"/>
      <c r="GV542" s="189"/>
      <c r="GW542" s="195"/>
      <c r="GX542" s="188"/>
      <c r="GY542" s="188"/>
      <c r="GZ542" s="188"/>
      <c r="HA542" s="188"/>
      <c r="HB542" s="188"/>
      <c r="HC542" s="188"/>
      <c r="HD542" s="188"/>
      <c r="HE542" s="188"/>
      <c r="HF542" s="188"/>
      <c r="HG542" s="188"/>
      <c r="HH542" s="188"/>
      <c r="HI542" s="188"/>
      <c r="HJ542" s="188"/>
      <c r="HK542" s="188"/>
      <c r="HL542" s="188"/>
      <c r="HM542" s="189"/>
      <c r="HN542" s="195"/>
      <c r="HO542" s="188"/>
      <c r="HP542" s="188"/>
      <c r="HQ542" s="188"/>
      <c r="HR542" s="188"/>
      <c r="HS542" s="188"/>
      <c r="HT542" s="188"/>
      <c r="HU542" s="188"/>
      <c r="HV542" s="188"/>
      <c r="HW542" s="188"/>
      <c r="HX542" s="188"/>
      <c r="HY542" s="188"/>
      <c r="HZ542" s="188"/>
      <c r="IA542" s="188"/>
      <c r="IB542" s="188"/>
      <c r="IC542" s="188"/>
      <c r="ID542" s="189"/>
      <c r="IE542" s="195"/>
      <c r="IF542" s="188"/>
      <c r="IG542" s="188"/>
      <c r="IH542" s="188"/>
      <c r="II542" s="188"/>
      <c r="IJ542" s="188"/>
      <c r="IK542" s="188"/>
      <c r="IL542" s="188"/>
      <c r="IM542" s="188"/>
      <c r="IN542" s="188"/>
      <c r="IO542" s="188"/>
      <c r="IP542" s="188"/>
      <c r="IQ542" s="188"/>
      <c r="IR542" s="188"/>
      <c r="IS542" s="188"/>
      <c r="IT542" s="188"/>
      <c r="IU542" s="189"/>
      <c r="IV542" s="195"/>
      <c r="IW542" s="188"/>
      <c r="IX542" s="188"/>
      <c r="IY542" s="188"/>
      <c r="IZ542" s="188"/>
      <c r="JA542" s="188"/>
      <c r="JB542" s="188"/>
      <c r="JC542" s="188"/>
      <c r="JD542" s="188"/>
      <c r="JE542" s="188"/>
      <c r="JF542" s="188"/>
      <c r="JG542" s="188"/>
      <c r="JH542" s="188"/>
      <c r="JI542" s="188"/>
      <c r="JJ542" s="188"/>
      <c r="JK542" s="188"/>
      <c r="JL542" s="189"/>
      <c r="JM542" s="195"/>
      <c r="JN542" s="188"/>
      <c r="JO542" s="188"/>
      <c r="JP542" s="188"/>
      <c r="JQ542" s="188"/>
      <c r="JR542" s="188"/>
      <c r="JS542" s="188"/>
      <c r="JT542" s="188"/>
      <c r="JU542" s="188"/>
      <c r="JV542" s="188"/>
      <c r="JW542" s="188"/>
      <c r="JX542" s="188"/>
      <c r="JY542" s="188"/>
      <c r="JZ542" s="188"/>
      <c r="KA542" s="188"/>
      <c r="KB542" s="188"/>
      <c r="KC542" s="189"/>
      <c r="KD542" s="195"/>
      <c r="KE542" s="188"/>
      <c r="KF542" s="188"/>
      <c r="KG542" s="188"/>
      <c r="KH542" s="188"/>
      <c r="KI542" s="188"/>
      <c r="KJ542" s="188"/>
      <c r="KK542" s="188"/>
      <c r="KL542" s="188"/>
      <c r="KM542" s="188"/>
      <c r="KN542" s="188"/>
      <c r="KO542" s="188"/>
      <c r="KP542" s="188"/>
      <c r="KQ542" s="188"/>
      <c r="KR542" s="188"/>
      <c r="KS542" s="188"/>
      <c r="KT542" s="189"/>
      <c r="KU542" s="188"/>
    </row>
    <row r="543" ht="15.0" customHeight="1">
      <c r="A543" s="195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9"/>
      <c r="R543" s="195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9"/>
      <c r="AI543" s="195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9"/>
      <c r="AZ543" s="195"/>
      <c r="BA543" s="188"/>
      <c r="BB543" s="188"/>
      <c r="BC543" s="188"/>
      <c r="BD543" s="188"/>
      <c r="BE543" s="188"/>
      <c r="BF543" s="188"/>
      <c r="BG543" s="188"/>
      <c r="BH543" s="188"/>
      <c r="BI543" s="188"/>
      <c r="BJ543" s="188"/>
      <c r="BK543" s="188"/>
      <c r="BL543" s="188"/>
      <c r="BM543" s="188"/>
      <c r="BN543" s="188"/>
      <c r="BO543" s="188"/>
      <c r="BP543" s="189"/>
      <c r="BQ543" s="195"/>
      <c r="BR543" s="188"/>
      <c r="BS543" s="188"/>
      <c r="BT543" s="188"/>
      <c r="BU543" s="188"/>
      <c r="BV543" s="188"/>
      <c r="BW543" s="188"/>
      <c r="BX543" s="188"/>
      <c r="BY543" s="188"/>
      <c r="BZ543" s="188"/>
      <c r="CA543" s="188"/>
      <c r="CB543" s="188"/>
      <c r="CC543" s="188"/>
      <c r="CD543" s="188"/>
      <c r="CE543" s="188"/>
      <c r="CF543" s="188"/>
      <c r="CG543" s="189"/>
      <c r="CH543" s="195"/>
      <c r="CI543" s="188"/>
      <c r="CJ543" s="188"/>
      <c r="CK543" s="188"/>
      <c r="CL543" s="188"/>
      <c r="CM543" s="188"/>
      <c r="CN543" s="188"/>
      <c r="CO543" s="188"/>
      <c r="CP543" s="188"/>
      <c r="CQ543" s="188"/>
      <c r="CR543" s="188"/>
      <c r="CS543" s="188"/>
      <c r="CT543" s="188"/>
      <c r="CU543" s="188"/>
      <c r="CV543" s="188"/>
      <c r="CW543" s="188"/>
      <c r="CX543" s="189"/>
      <c r="CY543" s="195"/>
      <c r="CZ543" s="188"/>
      <c r="DA543" s="188"/>
      <c r="DB543" s="188"/>
      <c r="DC543" s="188"/>
      <c r="DD543" s="188"/>
      <c r="DE543" s="188"/>
      <c r="DF543" s="188"/>
      <c r="DG543" s="188"/>
      <c r="DH543" s="188"/>
      <c r="DI543" s="188"/>
      <c r="DJ543" s="188"/>
      <c r="DK543" s="188"/>
      <c r="DL543" s="188"/>
      <c r="DM543" s="188"/>
      <c r="DN543" s="188"/>
      <c r="DO543" s="189"/>
      <c r="DP543" s="195"/>
      <c r="DQ543" s="188"/>
      <c r="DR543" s="188"/>
      <c r="DS543" s="188"/>
      <c r="DT543" s="188"/>
      <c r="DU543" s="188"/>
      <c r="DV543" s="188"/>
      <c r="DW543" s="188"/>
      <c r="DX543" s="188"/>
      <c r="DY543" s="188"/>
      <c r="DZ543" s="188"/>
      <c r="EA543" s="188"/>
      <c r="EB543" s="188"/>
      <c r="EC543" s="188"/>
      <c r="ED543" s="188"/>
      <c r="EE543" s="188"/>
      <c r="EF543" s="189"/>
      <c r="EG543" s="195"/>
      <c r="EH543" s="188"/>
      <c r="EI543" s="188"/>
      <c r="EJ543" s="188"/>
      <c r="EK543" s="188"/>
      <c r="EL543" s="188"/>
      <c r="EM543" s="188"/>
      <c r="EN543" s="188"/>
      <c r="EO543" s="188"/>
      <c r="EP543" s="188"/>
      <c r="EQ543" s="188"/>
      <c r="ER543" s="188"/>
      <c r="ES543" s="188"/>
      <c r="ET543" s="188"/>
      <c r="EU543" s="188"/>
      <c r="EV543" s="188"/>
      <c r="EW543" s="189"/>
      <c r="EX543" s="195"/>
      <c r="EY543" s="188"/>
      <c r="EZ543" s="188"/>
      <c r="FA543" s="188"/>
      <c r="FB543" s="188"/>
      <c r="FC543" s="188"/>
      <c r="FD543" s="188"/>
      <c r="FE543" s="188"/>
      <c r="FF543" s="188"/>
      <c r="FG543" s="188"/>
      <c r="FH543" s="188"/>
      <c r="FI543" s="188"/>
      <c r="FJ543" s="188"/>
      <c r="FK543" s="188"/>
      <c r="FL543" s="188"/>
      <c r="FM543" s="188"/>
      <c r="FN543" s="189"/>
      <c r="FO543" s="195"/>
      <c r="FP543" s="188"/>
      <c r="FQ543" s="188"/>
      <c r="FR543" s="188"/>
      <c r="FS543" s="188"/>
      <c r="FT543" s="188"/>
      <c r="FU543" s="188"/>
      <c r="FV543" s="188"/>
      <c r="FW543" s="188"/>
      <c r="FX543" s="188"/>
      <c r="FY543" s="188"/>
      <c r="FZ543" s="188"/>
      <c r="GA543" s="188"/>
      <c r="GB543" s="188"/>
      <c r="GC543" s="188"/>
      <c r="GD543" s="188"/>
      <c r="GE543" s="189"/>
      <c r="GF543" s="195"/>
      <c r="GG543" s="188"/>
      <c r="GH543" s="188"/>
      <c r="GI543" s="188"/>
      <c r="GJ543" s="188"/>
      <c r="GK543" s="188"/>
      <c r="GL543" s="188"/>
      <c r="GM543" s="188"/>
      <c r="GN543" s="188"/>
      <c r="GO543" s="188"/>
      <c r="GP543" s="188"/>
      <c r="GQ543" s="188"/>
      <c r="GR543" s="188"/>
      <c r="GS543" s="188"/>
      <c r="GT543" s="188"/>
      <c r="GU543" s="188"/>
      <c r="GV543" s="189"/>
      <c r="GW543" s="195"/>
      <c r="GX543" s="188"/>
      <c r="GY543" s="188"/>
      <c r="GZ543" s="188"/>
      <c r="HA543" s="188"/>
      <c r="HB543" s="188"/>
      <c r="HC543" s="188"/>
      <c r="HD543" s="188"/>
      <c r="HE543" s="188"/>
      <c r="HF543" s="188"/>
      <c r="HG543" s="188"/>
      <c r="HH543" s="188"/>
      <c r="HI543" s="188"/>
      <c r="HJ543" s="188"/>
      <c r="HK543" s="188"/>
      <c r="HL543" s="188"/>
      <c r="HM543" s="189"/>
      <c r="HN543" s="195"/>
      <c r="HO543" s="188"/>
      <c r="HP543" s="188"/>
      <c r="HQ543" s="188"/>
      <c r="HR543" s="188"/>
      <c r="HS543" s="188"/>
      <c r="HT543" s="188"/>
      <c r="HU543" s="188"/>
      <c r="HV543" s="188"/>
      <c r="HW543" s="188"/>
      <c r="HX543" s="188"/>
      <c r="HY543" s="188"/>
      <c r="HZ543" s="188"/>
      <c r="IA543" s="188"/>
      <c r="IB543" s="188"/>
      <c r="IC543" s="188"/>
      <c r="ID543" s="189"/>
      <c r="IE543" s="195"/>
      <c r="IF543" s="188"/>
      <c r="IG543" s="188"/>
      <c r="IH543" s="188"/>
      <c r="II543" s="188"/>
      <c r="IJ543" s="188"/>
      <c r="IK543" s="188"/>
      <c r="IL543" s="188"/>
      <c r="IM543" s="188"/>
      <c r="IN543" s="188"/>
      <c r="IO543" s="188"/>
      <c r="IP543" s="188"/>
      <c r="IQ543" s="188"/>
      <c r="IR543" s="188"/>
      <c r="IS543" s="188"/>
      <c r="IT543" s="188"/>
      <c r="IU543" s="189"/>
      <c r="IV543" s="195"/>
      <c r="IW543" s="188"/>
      <c r="IX543" s="188"/>
      <c r="IY543" s="188"/>
      <c r="IZ543" s="188"/>
      <c r="JA543" s="188"/>
      <c r="JB543" s="188"/>
      <c r="JC543" s="188"/>
      <c r="JD543" s="188"/>
      <c r="JE543" s="188"/>
      <c r="JF543" s="188"/>
      <c r="JG543" s="188"/>
      <c r="JH543" s="188"/>
      <c r="JI543" s="188"/>
      <c r="JJ543" s="188"/>
      <c r="JK543" s="188"/>
      <c r="JL543" s="189"/>
      <c r="JM543" s="195"/>
      <c r="JN543" s="188"/>
      <c r="JO543" s="188"/>
      <c r="JP543" s="188"/>
      <c r="JQ543" s="188"/>
      <c r="JR543" s="188"/>
      <c r="JS543" s="188"/>
      <c r="JT543" s="188"/>
      <c r="JU543" s="188"/>
      <c r="JV543" s="188"/>
      <c r="JW543" s="188"/>
      <c r="JX543" s="188"/>
      <c r="JY543" s="188"/>
      <c r="JZ543" s="188"/>
      <c r="KA543" s="188"/>
      <c r="KB543" s="188"/>
      <c r="KC543" s="189"/>
      <c r="KD543" s="195"/>
      <c r="KE543" s="188"/>
      <c r="KF543" s="188"/>
      <c r="KG543" s="188"/>
      <c r="KH543" s="188"/>
      <c r="KI543" s="188"/>
      <c r="KJ543" s="188"/>
      <c r="KK543" s="188"/>
      <c r="KL543" s="188"/>
      <c r="KM543" s="188"/>
      <c r="KN543" s="188"/>
      <c r="KO543" s="188"/>
      <c r="KP543" s="188"/>
      <c r="KQ543" s="188"/>
      <c r="KR543" s="188"/>
      <c r="KS543" s="188"/>
      <c r="KT543" s="189"/>
      <c r="KU543" s="188"/>
    </row>
    <row r="544" ht="15.0" customHeight="1">
      <c r="A544" s="195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9"/>
      <c r="R544" s="195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9"/>
      <c r="AI544" s="195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9"/>
      <c r="AZ544" s="195"/>
      <c r="BA544" s="188"/>
      <c r="BB544" s="188"/>
      <c r="BC544" s="188"/>
      <c r="BD544" s="188"/>
      <c r="BE544" s="188"/>
      <c r="BF544" s="188"/>
      <c r="BG544" s="188"/>
      <c r="BH544" s="188"/>
      <c r="BI544" s="188"/>
      <c r="BJ544" s="188"/>
      <c r="BK544" s="188"/>
      <c r="BL544" s="188"/>
      <c r="BM544" s="188"/>
      <c r="BN544" s="188"/>
      <c r="BO544" s="188"/>
      <c r="BP544" s="189"/>
      <c r="BQ544" s="195"/>
      <c r="BR544" s="188"/>
      <c r="BS544" s="188"/>
      <c r="BT544" s="188"/>
      <c r="BU544" s="188"/>
      <c r="BV544" s="188"/>
      <c r="BW544" s="188"/>
      <c r="BX544" s="188"/>
      <c r="BY544" s="188"/>
      <c r="BZ544" s="188"/>
      <c r="CA544" s="188"/>
      <c r="CB544" s="188"/>
      <c r="CC544" s="188"/>
      <c r="CD544" s="188"/>
      <c r="CE544" s="188"/>
      <c r="CF544" s="188"/>
      <c r="CG544" s="189"/>
      <c r="CH544" s="195"/>
      <c r="CI544" s="188"/>
      <c r="CJ544" s="188"/>
      <c r="CK544" s="188"/>
      <c r="CL544" s="188"/>
      <c r="CM544" s="188"/>
      <c r="CN544" s="188"/>
      <c r="CO544" s="188"/>
      <c r="CP544" s="188"/>
      <c r="CQ544" s="188"/>
      <c r="CR544" s="188"/>
      <c r="CS544" s="188"/>
      <c r="CT544" s="188"/>
      <c r="CU544" s="188"/>
      <c r="CV544" s="188"/>
      <c r="CW544" s="188"/>
      <c r="CX544" s="189"/>
      <c r="CY544" s="195"/>
      <c r="CZ544" s="188"/>
      <c r="DA544" s="188"/>
      <c r="DB544" s="188"/>
      <c r="DC544" s="188"/>
      <c r="DD544" s="188"/>
      <c r="DE544" s="188"/>
      <c r="DF544" s="188"/>
      <c r="DG544" s="188"/>
      <c r="DH544" s="188"/>
      <c r="DI544" s="188"/>
      <c r="DJ544" s="188"/>
      <c r="DK544" s="188"/>
      <c r="DL544" s="188"/>
      <c r="DM544" s="188"/>
      <c r="DN544" s="188"/>
      <c r="DO544" s="189"/>
      <c r="DP544" s="195"/>
      <c r="DQ544" s="188"/>
      <c r="DR544" s="188"/>
      <c r="DS544" s="188"/>
      <c r="DT544" s="188"/>
      <c r="DU544" s="188"/>
      <c r="DV544" s="188"/>
      <c r="DW544" s="188"/>
      <c r="DX544" s="188"/>
      <c r="DY544" s="188"/>
      <c r="DZ544" s="188"/>
      <c r="EA544" s="188"/>
      <c r="EB544" s="188"/>
      <c r="EC544" s="188"/>
      <c r="ED544" s="188"/>
      <c r="EE544" s="188"/>
      <c r="EF544" s="189"/>
      <c r="EG544" s="195"/>
      <c r="EH544" s="188"/>
      <c r="EI544" s="188"/>
      <c r="EJ544" s="188"/>
      <c r="EK544" s="188"/>
      <c r="EL544" s="188"/>
      <c r="EM544" s="188"/>
      <c r="EN544" s="188"/>
      <c r="EO544" s="188"/>
      <c r="EP544" s="188"/>
      <c r="EQ544" s="188"/>
      <c r="ER544" s="188"/>
      <c r="ES544" s="188"/>
      <c r="ET544" s="188"/>
      <c r="EU544" s="188"/>
      <c r="EV544" s="188"/>
      <c r="EW544" s="189"/>
      <c r="EX544" s="195"/>
      <c r="EY544" s="188"/>
      <c r="EZ544" s="188"/>
      <c r="FA544" s="188"/>
      <c r="FB544" s="188"/>
      <c r="FC544" s="188"/>
      <c r="FD544" s="188"/>
      <c r="FE544" s="188"/>
      <c r="FF544" s="188"/>
      <c r="FG544" s="188"/>
      <c r="FH544" s="188"/>
      <c r="FI544" s="188"/>
      <c r="FJ544" s="188"/>
      <c r="FK544" s="188"/>
      <c r="FL544" s="188"/>
      <c r="FM544" s="188"/>
      <c r="FN544" s="189"/>
      <c r="FO544" s="195"/>
      <c r="FP544" s="188"/>
      <c r="FQ544" s="188"/>
      <c r="FR544" s="188"/>
      <c r="FS544" s="188"/>
      <c r="FT544" s="188"/>
      <c r="FU544" s="188"/>
      <c r="FV544" s="188"/>
      <c r="FW544" s="188"/>
      <c r="FX544" s="188"/>
      <c r="FY544" s="188"/>
      <c r="FZ544" s="188"/>
      <c r="GA544" s="188"/>
      <c r="GB544" s="188"/>
      <c r="GC544" s="188"/>
      <c r="GD544" s="188"/>
      <c r="GE544" s="189"/>
      <c r="GF544" s="195"/>
      <c r="GG544" s="188"/>
      <c r="GH544" s="188"/>
      <c r="GI544" s="188"/>
      <c r="GJ544" s="188"/>
      <c r="GK544" s="188"/>
      <c r="GL544" s="188"/>
      <c r="GM544" s="188"/>
      <c r="GN544" s="188"/>
      <c r="GO544" s="188"/>
      <c r="GP544" s="188"/>
      <c r="GQ544" s="188"/>
      <c r="GR544" s="188"/>
      <c r="GS544" s="188"/>
      <c r="GT544" s="188"/>
      <c r="GU544" s="188"/>
      <c r="GV544" s="189"/>
      <c r="GW544" s="195"/>
      <c r="GX544" s="188"/>
      <c r="GY544" s="188"/>
      <c r="GZ544" s="188"/>
      <c r="HA544" s="188"/>
      <c r="HB544" s="188"/>
      <c r="HC544" s="188"/>
      <c r="HD544" s="188"/>
      <c r="HE544" s="188"/>
      <c r="HF544" s="188"/>
      <c r="HG544" s="188"/>
      <c r="HH544" s="188"/>
      <c r="HI544" s="188"/>
      <c r="HJ544" s="188"/>
      <c r="HK544" s="188"/>
      <c r="HL544" s="188"/>
      <c r="HM544" s="189"/>
      <c r="HN544" s="195"/>
      <c r="HO544" s="188"/>
      <c r="HP544" s="188"/>
      <c r="HQ544" s="188"/>
      <c r="HR544" s="188"/>
      <c r="HS544" s="188"/>
      <c r="HT544" s="188"/>
      <c r="HU544" s="188"/>
      <c r="HV544" s="188"/>
      <c r="HW544" s="188"/>
      <c r="HX544" s="188"/>
      <c r="HY544" s="188"/>
      <c r="HZ544" s="188"/>
      <c r="IA544" s="188"/>
      <c r="IB544" s="188"/>
      <c r="IC544" s="188"/>
      <c r="ID544" s="189"/>
      <c r="IE544" s="195"/>
      <c r="IF544" s="188"/>
      <c r="IG544" s="188"/>
      <c r="IH544" s="188"/>
      <c r="II544" s="188"/>
      <c r="IJ544" s="188"/>
      <c r="IK544" s="188"/>
      <c r="IL544" s="188"/>
      <c r="IM544" s="188"/>
      <c r="IN544" s="188"/>
      <c r="IO544" s="188"/>
      <c r="IP544" s="188"/>
      <c r="IQ544" s="188"/>
      <c r="IR544" s="188"/>
      <c r="IS544" s="188"/>
      <c r="IT544" s="188"/>
      <c r="IU544" s="189"/>
      <c r="IV544" s="195"/>
      <c r="IW544" s="188"/>
      <c r="IX544" s="188"/>
      <c r="IY544" s="188"/>
      <c r="IZ544" s="188"/>
      <c r="JA544" s="188"/>
      <c r="JB544" s="188"/>
      <c r="JC544" s="188"/>
      <c r="JD544" s="188"/>
      <c r="JE544" s="188"/>
      <c r="JF544" s="188"/>
      <c r="JG544" s="188"/>
      <c r="JH544" s="188"/>
      <c r="JI544" s="188"/>
      <c r="JJ544" s="188"/>
      <c r="JK544" s="188"/>
      <c r="JL544" s="189"/>
      <c r="JM544" s="195"/>
      <c r="JN544" s="188"/>
      <c r="JO544" s="188"/>
      <c r="JP544" s="188"/>
      <c r="JQ544" s="188"/>
      <c r="JR544" s="188"/>
      <c r="JS544" s="188"/>
      <c r="JT544" s="188"/>
      <c r="JU544" s="188"/>
      <c r="JV544" s="188"/>
      <c r="JW544" s="188"/>
      <c r="JX544" s="188"/>
      <c r="JY544" s="188"/>
      <c r="JZ544" s="188"/>
      <c r="KA544" s="188"/>
      <c r="KB544" s="188"/>
      <c r="KC544" s="189"/>
      <c r="KD544" s="195"/>
      <c r="KE544" s="188"/>
      <c r="KF544" s="188"/>
      <c r="KG544" s="188"/>
      <c r="KH544" s="188"/>
      <c r="KI544" s="188"/>
      <c r="KJ544" s="188"/>
      <c r="KK544" s="188"/>
      <c r="KL544" s="188"/>
      <c r="KM544" s="188"/>
      <c r="KN544" s="188"/>
      <c r="KO544" s="188"/>
      <c r="KP544" s="188"/>
      <c r="KQ544" s="188"/>
      <c r="KR544" s="188"/>
      <c r="KS544" s="188"/>
      <c r="KT544" s="189"/>
      <c r="KU544" s="188"/>
    </row>
    <row r="545" ht="15.0" customHeight="1">
      <c r="A545" s="195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9"/>
      <c r="R545" s="195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9"/>
      <c r="AI545" s="195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9"/>
      <c r="AZ545" s="195"/>
      <c r="BA545" s="188"/>
      <c r="BB545" s="188"/>
      <c r="BC545" s="188"/>
      <c r="BD545" s="188"/>
      <c r="BE545" s="188"/>
      <c r="BF545" s="188"/>
      <c r="BG545" s="188"/>
      <c r="BH545" s="188"/>
      <c r="BI545" s="188"/>
      <c r="BJ545" s="188"/>
      <c r="BK545" s="188"/>
      <c r="BL545" s="188"/>
      <c r="BM545" s="188"/>
      <c r="BN545" s="188"/>
      <c r="BO545" s="188"/>
      <c r="BP545" s="189"/>
      <c r="BQ545" s="195"/>
      <c r="BR545" s="188"/>
      <c r="BS545" s="188"/>
      <c r="BT545" s="188"/>
      <c r="BU545" s="188"/>
      <c r="BV545" s="188"/>
      <c r="BW545" s="188"/>
      <c r="BX545" s="188"/>
      <c r="BY545" s="188"/>
      <c r="BZ545" s="188"/>
      <c r="CA545" s="188"/>
      <c r="CB545" s="188"/>
      <c r="CC545" s="188"/>
      <c r="CD545" s="188"/>
      <c r="CE545" s="188"/>
      <c r="CF545" s="188"/>
      <c r="CG545" s="189"/>
      <c r="CH545" s="195"/>
      <c r="CI545" s="188"/>
      <c r="CJ545" s="188"/>
      <c r="CK545" s="188"/>
      <c r="CL545" s="188"/>
      <c r="CM545" s="188"/>
      <c r="CN545" s="188"/>
      <c r="CO545" s="188"/>
      <c r="CP545" s="188"/>
      <c r="CQ545" s="188"/>
      <c r="CR545" s="188"/>
      <c r="CS545" s="188"/>
      <c r="CT545" s="188"/>
      <c r="CU545" s="188"/>
      <c r="CV545" s="188"/>
      <c r="CW545" s="188"/>
      <c r="CX545" s="189"/>
      <c r="CY545" s="195"/>
      <c r="CZ545" s="188"/>
      <c r="DA545" s="188"/>
      <c r="DB545" s="188"/>
      <c r="DC545" s="188"/>
      <c r="DD545" s="188"/>
      <c r="DE545" s="188"/>
      <c r="DF545" s="188"/>
      <c r="DG545" s="188"/>
      <c r="DH545" s="188"/>
      <c r="DI545" s="188"/>
      <c r="DJ545" s="188"/>
      <c r="DK545" s="188"/>
      <c r="DL545" s="188"/>
      <c r="DM545" s="188"/>
      <c r="DN545" s="188"/>
      <c r="DO545" s="189"/>
      <c r="DP545" s="195"/>
      <c r="DQ545" s="188"/>
      <c r="DR545" s="188"/>
      <c r="DS545" s="188"/>
      <c r="DT545" s="188"/>
      <c r="DU545" s="188"/>
      <c r="DV545" s="188"/>
      <c r="DW545" s="188"/>
      <c r="DX545" s="188"/>
      <c r="DY545" s="188"/>
      <c r="DZ545" s="188"/>
      <c r="EA545" s="188"/>
      <c r="EB545" s="188"/>
      <c r="EC545" s="188"/>
      <c r="ED545" s="188"/>
      <c r="EE545" s="188"/>
      <c r="EF545" s="189"/>
      <c r="EG545" s="195"/>
      <c r="EH545" s="188"/>
      <c r="EI545" s="188"/>
      <c r="EJ545" s="188"/>
      <c r="EK545" s="188"/>
      <c r="EL545" s="188"/>
      <c r="EM545" s="188"/>
      <c r="EN545" s="188"/>
      <c r="EO545" s="188"/>
      <c r="EP545" s="188"/>
      <c r="EQ545" s="188"/>
      <c r="ER545" s="188"/>
      <c r="ES545" s="188"/>
      <c r="ET545" s="188"/>
      <c r="EU545" s="188"/>
      <c r="EV545" s="188"/>
      <c r="EW545" s="189"/>
      <c r="EX545" s="195"/>
      <c r="EY545" s="188"/>
      <c r="EZ545" s="188"/>
      <c r="FA545" s="188"/>
      <c r="FB545" s="188"/>
      <c r="FC545" s="188"/>
      <c r="FD545" s="188"/>
      <c r="FE545" s="188"/>
      <c r="FF545" s="188"/>
      <c r="FG545" s="188"/>
      <c r="FH545" s="188"/>
      <c r="FI545" s="188"/>
      <c r="FJ545" s="188"/>
      <c r="FK545" s="188"/>
      <c r="FL545" s="188"/>
      <c r="FM545" s="188"/>
      <c r="FN545" s="189"/>
      <c r="FO545" s="195"/>
      <c r="FP545" s="188"/>
      <c r="FQ545" s="188"/>
      <c r="FR545" s="188"/>
      <c r="FS545" s="188"/>
      <c r="FT545" s="188"/>
      <c r="FU545" s="188"/>
      <c r="FV545" s="188"/>
      <c r="FW545" s="188"/>
      <c r="FX545" s="188"/>
      <c r="FY545" s="188"/>
      <c r="FZ545" s="188"/>
      <c r="GA545" s="188"/>
      <c r="GB545" s="188"/>
      <c r="GC545" s="188"/>
      <c r="GD545" s="188"/>
      <c r="GE545" s="189"/>
      <c r="GF545" s="195"/>
      <c r="GG545" s="188"/>
      <c r="GH545" s="188"/>
      <c r="GI545" s="188"/>
      <c r="GJ545" s="188"/>
      <c r="GK545" s="188"/>
      <c r="GL545" s="188"/>
      <c r="GM545" s="188"/>
      <c r="GN545" s="188"/>
      <c r="GO545" s="188"/>
      <c r="GP545" s="188"/>
      <c r="GQ545" s="188"/>
      <c r="GR545" s="188"/>
      <c r="GS545" s="188"/>
      <c r="GT545" s="188"/>
      <c r="GU545" s="188"/>
      <c r="GV545" s="189"/>
      <c r="GW545" s="195"/>
      <c r="GX545" s="188"/>
      <c r="GY545" s="188"/>
      <c r="GZ545" s="188"/>
      <c r="HA545" s="188"/>
      <c r="HB545" s="188"/>
      <c r="HC545" s="188"/>
      <c r="HD545" s="188"/>
      <c r="HE545" s="188"/>
      <c r="HF545" s="188"/>
      <c r="HG545" s="188"/>
      <c r="HH545" s="188"/>
      <c r="HI545" s="188"/>
      <c r="HJ545" s="188"/>
      <c r="HK545" s="188"/>
      <c r="HL545" s="188"/>
      <c r="HM545" s="189"/>
      <c r="HN545" s="195"/>
      <c r="HO545" s="188"/>
      <c r="HP545" s="188"/>
      <c r="HQ545" s="188"/>
      <c r="HR545" s="188"/>
      <c r="HS545" s="188"/>
      <c r="HT545" s="188"/>
      <c r="HU545" s="188"/>
      <c r="HV545" s="188"/>
      <c r="HW545" s="188"/>
      <c r="HX545" s="188"/>
      <c r="HY545" s="188"/>
      <c r="HZ545" s="188"/>
      <c r="IA545" s="188"/>
      <c r="IB545" s="188"/>
      <c r="IC545" s="188"/>
      <c r="ID545" s="189"/>
      <c r="IE545" s="195"/>
      <c r="IF545" s="188"/>
      <c r="IG545" s="188"/>
      <c r="IH545" s="188"/>
      <c r="II545" s="188"/>
      <c r="IJ545" s="188"/>
      <c r="IK545" s="188"/>
      <c r="IL545" s="188"/>
      <c r="IM545" s="188"/>
      <c r="IN545" s="188"/>
      <c r="IO545" s="188"/>
      <c r="IP545" s="188"/>
      <c r="IQ545" s="188"/>
      <c r="IR545" s="188"/>
      <c r="IS545" s="188"/>
      <c r="IT545" s="188"/>
      <c r="IU545" s="189"/>
      <c r="IV545" s="195"/>
      <c r="IW545" s="188"/>
      <c r="IX545" s="188"/>
      <c r="IY545" s="188"/>
      <c r="IZ545" s="188"/>
      <c r="JA545" s="188"/>
      <c r="JB545" s="188"/>
      <c r="JC545" s="188"/>
      <c r="JD545" s="188"/>
      <c r="JE545" s="188"/>
      <c r="JF545" s="188"/>
      <c r="JG545" s="188"/>
      <c r="JH545" s="188"/>
      <c r="JI545" s="188"/>
      <c r="JJ545" s="188"/>
      <c r="JK545" s="188"/>
      <c r="JL545" s="189"/>
      <c r="JM545" s="195"/>
      <c r="JN545" s="188"/>
      <c r="JO545" s="188"/>
      <c r="JP545" s="188"/>
      <c r="JQ545" s="188"/>
      <c r="JR545" s="188"/>
      <c r="JS545" s="188"/>
      <c r="JT545" s="188"/>
      <c r="JU545" s="188"/>
      <c r="JV545" s="188"/>
      <c r="JW545" s="188"/>
      <c r="JX545" s="188"/>
      <c r="JY545" s="188"/>
      <c r="JZ545" s="188"/>
      <c r="KA545" s="188"/>
      <c r="KB545" s="188"/>
      <c r="KC545" s="189"/>
      <c r="KD545" s="195"/>
      <c r="KE545" s="188"/>
      <c r="KF545" s="188"/>
      <c r="KG545" s="188"/>
      <c r="KH545" s="188"/>
      <c r="KI545" s="188"/>
      <c r="KJ545" s="188"/>
      <c r="KK545" s="188"/>
      <c r="KL545" s="188"/>
      <c r="KM545" s="188"/>
      <c r="KN545" s="188"/>
      <c r="KO545" s="188"/>
      <c r="KP545" s="188"/>
      <c r="KQ545" s="188"/>
      <c r="KR545" s="188"/>
      <c r="KS545" s="188"/>
      <c r="KT545" s="189"/>
      <c r="KU545" s="188"/>
    </row>
    <row r="546" ht="15.0" customHeight="1">
      <c r="A546" s="195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9"/>
      <c r="R546" s="195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9"/>
      <c r="AI546" s="195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9"/>
      <c r="AZ546" s="195"/>
      <c r="BA546" s="188"/>
      <c r="BB546" s="188"/>
      <c r="BC546" s="188"/>
      <c r="BD546" s="188"/>
      <c r="BE546" s="188"/>
      <c r="BF546" s="188"/>
      <c r="BG546" s="188"/>
      <c r="BH546" s="188"/>
      <c r="BI546" s="188"/>
      <c r="BJ546" s="188"/>
      <c r="BK546" s="188"/>
      <c r="BL546" s="188"/>
      <c r="BM546" s="188"/>
      <c r="BN546" s="188"/>
      <c r="BO546" s="188"/>
      <c r="BP546" s="189"/>
      <c r="BQ546" s="195"/>
      <c r="BR546" s="188"/>
      <c r="BS546" s="188"/>
      <c r="BT546" s="188"/>
      <c r="BU546" s="188"/>
      <c r="BV546" s="188"/>
      <c r="BW546" s="188"/>
      <c r="BX546" s="188"/>
      <c r="BY546" s="188"/>
      <c r="BZ546" s="188"/>
      <c r="CA546" s="188"/>
      <c r="CB546" s="188"/>
      <c r="CC546" s="188"/>
      <c r="CD546" s="188"/>
      <c r="CE546" s="188"/>
      <c r="CF546" s="188"/>
      <c r="CG546" s="189"/>
      <c r="CH546" s="195"/>
      <c r="CI546" s="188"/>
      <c r="CJ546" s="188"/>
      <c r="CK546" s="188"/>
      <c r="CL546" s="188"/>
      <c r="CM546" s="188"/>
      <c r="CN546" s="188"/>
      <c r="CO546" s="188"/>
      <c r="CP546" s="188"/>
      <c r="CQ546" s="188"/>
      <c r="CR546" s="188"/>
      <c r="CS546" s="188"/>
      <c r="CT546" s="188"/>
      <c r="CU546" s="188"/>
      <c r="CV546" s="188"/>
      <c r="CW546" s="188"/>
      <c r="CX546" s="189"/>
      <c r="CY546" s="195"/>
      <c r="CZ546" s="188"/>
      <c r="DA546" s="188"/>
      <c r="DB546" s="188"/>
      <c r="DC546" s="188"/>
      <c r="DD546" s="188"/>
      <c r="DE546" s="188"/>
      <c r="DF546" s="188"/>
      <c r="DG546" s="188"/>
      <c r="DH546" s="188"/>
      <c r="DI546" s="188"/>
      <c r="DJ546" s="188"/>
      <c r="DK546" s="188"/>
      <c r="DL546" s="188"/>
      <c r="DM546" s="188"/>
      <c r="DN546" s="188"/>
      <c r="DO546" s="189"/>
      <c r="DP546" s="195"/>
      <c r="DQ546" s="188"/>
      <c r="DR546" s="188"/>
      <c r="DS546" s="188"/>
      <c r="DT546" s="188"/>
      <c r="DU546" s="188"/>
      <c r="DV546" s="188"/>
      <c r="DW546" s="188"/>
      <c r="DX546" s="188"/>
      <c r="DY546" s="188"/>
      <c r="DZ546" s="188"/>
      <c r="EA546" s="188"/>
      <c r="EB546" s="188"/>
      <c r="EC546" s="188"/>
      <c r="ED546" s="188"/>
      <c r="EE546" s="188"/>
      <c r="EF546" s="189"/>
      <c r="EG546" s="195"/>
      <c r="EH546" s="188"/>
      <c r="EI546" s="188"/>
      <c r="EJ546" s="188"/>
      <c r="EK546" s="188"/>
      <c r="EL546" s="188"/>
      <c r="EM546" s="188"/>
      <c r="EN546" s="188"/>
      <c r="EO546" s="188"/>
      <c r="EP546" s="188"/>
      <c r="EQ546" s="188"/>
      <c r="ER546" s="188"/>
      <c r="ES546" s="188"/>
      <c r="ET546" s="188"/>
      <c r="EU546" s="188"/>
      <c r="EV546" s="188"/>
      <c r="EW546" s="189"/>
      <c r="EX546" s="195"/>
      <c r="EY546" s="188"/>
      <c r="EZ546" s="188"/>
      <c r="FA546" s="188"/>
      <c r="FB546" s="188"/>
      <c r="FC546" s="188"/>
      <c r="FD546" s="188"/>
      <c r="FE546" s="188"/>
      <c r="FF546" s="188"/>
      <c r="FG546" s="188"/>
      <c r="FH546" s="188"/>
      <c r="FI546" s="188"/>
      <c r="FJ546" s="188"/>
      <c r="FK546" s="188"/>
      <c r="FL546" s="188"/>
      <c r="FM546" s="188"/>
      <c r="FN546" s="189"/>
      <c r="FO546" s="195"/>
      <c r="FP546" s="188"/>
      <c r="FQ546" s="188"/>
      <c r="FR546" s="188"/>
      <c r="FS546" s="188"/>
      <c r="FT546" s="188"/>
      <c r="FU546" s="188"/>
      <c r="FV546" s="188"/>
      <c r="FW546" s="188"/>
      <c r="FX546" s="188"/>
      <c r="FY546" s="188"/>
      <c r="FZ546" s="188"/>
      <c r="GA546" s="188"/>
      <c r="GB546" s="188"/>
      <c r="GC546" s="188"/>
      <c r="GD546" s="188"/>
      <c r="GE546" s="189"/>
      <c r="GF546" s="195"/>
      <c r="GG546" s="188"/>
      <c r="GH546" s="188"/>
      <c r="GI546" s="188"/>
      <c r="GJ546" s="188"/>
      <c r="GK546" s="188"/>
      <c r="GL546" s="188"/>
      <c r="GM546" s="188"/>
      <c r="GN546" s="188"/>
      <c r="GO546" s="188"/>
      <c r="GP546" s="188"/>
      <c r="GQ546" s="188"/>
      <c r="GR546" s="188"/>
      <c r="GS546" s="188"/>
      <c r="GT546" s="188"/>
      <c r="GU546" s="188"/>
      <c r="GV546" s="189"/>
      <c r="GW546" s="195"/>
      <c r="GX546" s="188"/>
      <c r="GY546" s="188"/>
      <c r="GZ546" s="188"/>
      <c r="HA546" s="188"/>
      <c r="HB546" s="188"/>
      <c r="HC546" s="188"/>
      <c r="HD546" s="188"/>
      <c r="HE546" s="188"/>
      <c r="HF546" s="188"/>
      <c r="HG546" s="188"/>
      <c r="HH546" s="188"/>
      <c r="HI546" s="188"/>
      <c r="HJ546" s="188"/>
      <c r="HK546" s="188"/>
      <c r="HL546" s="188"/>
      <c r="HM546" s="189"/>
      <c r="HN546" s="195"/>
      <c r="HO546" s="188"/>
      <c r="HP546" s="188"/>
      <c r="HQ546" s="188"/>
      <c r="HR546" s="188"/>
      <c r="HS546" s="188"/>
      <c r="HT546" s="188"/>
      <c r="HU546" s="188"/>
      <c r="HV546" s="188"/>
      <c r="HW546" s="188"/>
      <c r="HX546" s="188"/>
      <c r="HY546" s="188"/>
      <c r="HZ546" s="188"/>
      <c r="IA546" s="188"/>
      <c r="IB546" s="188"/>
      <c r="IC546" s="188"/>
      <c r="ID546" s="189"/>
      <c r="IE546" s="195"/>
      <c r="IF546" s="188"/>
      <c r="IG546" s="188"/>
      <c r="IH546" s="188"/>
      <c r="II546" s="188"/>
      <c r="IJ546" s="188"/>
      <c r="IK546" s="188"/>
      <c r="IL546" s="188"/>
      <c r="IM546" s="188"/>
      <c r="IN546" s="188"/>
      <c r="IO546" s="188"/>
      <c r="IP546" s="188"/>
      <c r="IQ546" s="188"/>
      <c r="IR546" s="188"/>
      <c r="IS546" s="188"/>
      <c r="IT546" s="188"/>
      <c r="IU546" s="189"/>
      <c r="IV546" s="195"/>
      <c r="IW546" s="188"/>
      <c r="IX546" s="188"/>
      <c r="IY546" s="188"/>
      <c r="IZ546" s="188"/>
      <c r="JA546" s="188"/>
      <c r="JB546" s="188"/>
      <c r="JC546" s="188"/>
      <c r="JD546" s="188"/>
      <c r="JE546" s="188"/>
      <c r="JF546" s="188"/>
      <c r="JG546" s="188"/>
      <c r="JH546" s="188"/>
      <c r="JI546" s="188"/>
      <c r="JJ546" s="188"/>
      <c r="JK546" s="188"/>
      <c r="JL546" s="189"/>
      <c r="JM546" s="195"/>
      <c r="JN546" s="188"/>
      <c r="JO546" s="188"/>
      <c r="JP546" s="188"/>
      <c r="JQ546" s="188"/>
      <c r="JR546" s="188"/>
      <c r="JS546" s="188"/>
      <c r="JT546" s="188"/>
      <c r="JU546" s="188"/>
      <c r="JV546" s="188"/>
      <c r="JW546" s="188"/>
      <c r="JX546" s="188"/>
      <c r="JY546" s="188"/>
      <c r="JZ546" s="188"/>
      <c r="KA546" s="188"/>
      <c r="KB546" s="188"/>
      <c r="KC546" s="189"/>
      <c r="KD546" s="195"/>
      <c r="KE546" s="188"/>
      <c r="KF546" s="188"/>
      <c r="KG546" s="188"/>
      <c r="KH546" s="188"/>
      <c r="KI546" s="188"/>
      <c r="KJ546" s="188"/>
      <c r="KK546" s="188"/>
      <c r="KL546" s="188"/>
      <c r="KM546" s="188"/>
      <c r="KN546" s="188"/>
      <c r="KO546" s="188"/>
      <c r="KP546" s="188"/>
      <c r="KQ546" s="188"/>
      <c r="KR546" s="188"/>
      <c r="KS546" s="188"/>
      <c r="KT546" s="189"/>
      <c r="KU546" s="188"/>
    </row>
    <row r="547" ht="15.0" customHeight="1">
      <c r="A547" s="195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9"/>
      <c r="R547" s="195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9"/>
      <c r="AI547" s="195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9"/>
      <c r="AZ547" s="195"/>
      <c r="BA547" s="188"/>
      <c r="BB547" s="188"/>
      <c r="BC547" s="188"/>
      <c r="BD547" s="188"/>
      <c r="BE547" s="188"/>
      <c r="BF547" s="188"/>
      <c r="BG547" s="188"/>
      <c r="BH547" s="188"/>
      <c r="BI547" s="188"/>
      <c r="BJ547" s="188"/>
      <c r="BK547" s="188"/>
      <c r="BL547" s="188"/>
      <c r="BM547" s="188"/>
      <c r="BN547" s="188"/>
      <c r="BO547" s="188"/>
      <c r="BP547" s="189"/>
      <c r="BQ547" s="195"/>
      <c r="BR547" s="188"/>
      <c r="BS547" s="188"/>
      <c r="BT547" s="188"/>
      <c r="BU547" s="188"/>
      <c r="BV547" s="188"/>
      <c r="BW547" s="188"/>
      <c r="BX547" s="188"/>
      <c r="BY547" s="188"/>
      <c r="BZ547" s="188"/>
      <c r="CA547" s="188"/>
      <c r="CB547" s="188"/>
      <c r="CC547" s="188"/>
      <c r="CD547" s="188"/>
      <c r="CE547" s="188"/>
      <c r="CF547" s="188"/>
      <c r="CG547" s="189"/>
      <c r="CH547" s="195"/>
      <c r="CI547" s="188"/>
      <c r="CJ547" s="188"/>
      <c r="CK547" s="188"/>
      <c r="CL547" s="188"/>
      <c r="CM547" s="188"/>
      <c r="CN547" s="188"/>
      <c r="CO547" s="188"/>
      <c r="CP547" s="188"/>
      <c r="CQ547" s="188"/>
      <c r="CR547" s="188"/>
      <c r="CS547" s="188"/>
      <c r="CT547" s="188"/>
      <c r="CU547" s="188"/>
      <c r="CV547" s="188"/>
      <c r="CW547" s="188"/>
      <c r="CX547" s="189"/>
      <c r="CY547" s="195"/>
      <c r="CZ547" s="188"/>
      <c r="DA547" s="188"/>
      <c r="DB547" s="188"/>
      <c r="DC547" s="188"/>
      <c r="DD547" s="188"/>
      <c r="DE547" s="188"/>
      <c r="DF547" s="188"/>
      <c r="DG547" s="188"/>
      <c r="DH547" s="188"/>
      <c r="DI547" s="188"/>
      <c r="DJ547" s="188"/>
      <c r="DK547" s="188"/>
      <c r="DL547" s="188"/>
      <c r="DM547" s="188"/>
      <c r="DN547" s="188"/>
      <c r="DO547" s="189"/>
      <c r="DP547" s="195"/>
      <c r="DQ547" s="188"/>
      <c r="DR547" s="188"/>
      <c r="DS547" s="188"/>
      <c r="DT547" s="188"/>
      <c r="DU547" s="188"/>
      <c r="DV547" s="188"/>
      <c r="DW547" s="188"/>
      <c r="DX547" s="188"/>
      <c r="DY547" s="188"/>
      <c r="DZ547" s="188"/>
      <c r="EA547" s="188"/>
      <c r="EB547" s="188"/>
      <c r="EC547" s="188"/>
      <c r="ED547" s="188"/>
      <c r="EE547" s="188"/>
      <c r="EF547" s="189"/>
      <c r="EG547" s="195"/>
      <c r="EH547" s="188"/>
      <c r="EI547" s="188"/>
      <c r="EJ547" s="188"/>
      <c r="EK547" s="188"/>
      <c r="EL547" s="188"/>
      <c r="EM547" s="188"/>
      <c r="EN547" s="188"/>
      <c r="EO547" s="188"/>
      <c r="EP547" s="188"/>
      <c r="EQ547" s="188"/>
      <c r="ER547" s="188"/>
      <c r="ES547" s="188"/>
      <c r="ET547" s="188"/>
      <c r="EU547" s="188"/>
      <c r="EV547" s="188"/>
      <c r="EW547" s="189"/>
      <c r="EX547" s="195"/>
      <c r="EY547" s="188"/>
      <c r="EZ547" s="188"/>
      <c r="FA547" s="188"/>
      <c r="FB547" s="188"/>
      <c r="FC547" s="188"/>
      <c r="FD547" s="188"/>
      <c r="FE547" s="188"/>
      <c r="FF547" s="188"/>
      <c r="FG547" s="188"/>
      <c r="FH547" s="188"/>
      <c r="FI547" s="188"/>
      <c r="FJ547" s="188"/>
      <c r="FK547" s="188"/>
      <c r="FL547" s="188"/>
      <c r="FM547" s="188"/>
      <c r="FN547" s="189"/>
      <c r="FO547" s="195"/>
      <c r="FP547" s="188"/>
      <c r="FQ547" s="188"/>
      <c r="FR547" s="188"/>
      <c r="FS547" s="188"/>
      <c r="FT547" s="188"/>
      <c r="FU547" s="188"/>
      <c r="FV547" s="188"/>
      <c r="FW547" s="188"/>
      <c r="FX547" s="188"/>
      <c r="FY547" s="188"/>
      <c r="FZ547" s="188"/>
      <c r="GA547" s="188"/>
      <c r="GB547" s="188"/>
      <c r="GC547" s="188"/>
      <c r="GD547" s="188"/>
      <c r="GE547" s="189"/>
      <c r="GF547" s="195"/>
      <c r="GG547" s="188"/>
      <c r="GH547" s="188"/>
      <c r="GI547" s="188"/>
      <c r="GJ547" s="188"/>
      <c r="GK547" s="188"/>
      <c r="GL547" s="188"/>
      <c r="GM547" s="188"/>
      <c r="GN547" s="188"/>
      <c r="GO547" s="188"/>
      <c r="GP547" s="188"/>
      <c r="GQ547" s="188"/>
      <c r="GR547" s="188"/>
      <c r="GS547" s="188"/>
      <c r="GT547" s="188"/>
      <c r="GU547" s="188"/>
      <c r="GV547" s="189"/>
      <c r="GW547" s="195"/>
      <c r="GX547" s="188"/>
      <c r="GY547" s="188"/>
      <c r="GZ547" s="188"/>
      <c r="HA547" s="188"/>
      <c r="HB547" s="188"/>
      <c r="HC547" s="188"/>
      <c r="HD547" s="188"/>
      <c r="HE547" s="188"/>
      <c r="HF547" s="188"/>
      <c r="HG547" s="188"/>
      <c r="HH547" s="188"/>
      <c r="HI547" s="188"/>
      <c r="HJ547" s="188"/>
      <c r="HK547" s="188"/>
      <c r="HL547" s="188"/>
      <c r="HM547" s="189"/>
      <c r="HN547" s="195"/>
      <c r="HO547" s="188"/>
      <c r="HP547" s="188"/>
      <c r="HQ547" s="188"/>
      <c r="HR547" s="188"/>
      <c r="HS547" s="188"/>
      <c r="HT547" s="188"/>
      <c r="HU547" s="188"/>
      <c r="HV547" s="188"/>
      <c r="HW547" s="188"/>
      <c r="HX547" s="188"/>
      <c r="HY547" s="188"/>
      <c r="HZ547" s="188"/>
      <c r="IA547" s="188"/>
      <c r="IB547" s="188"/>
      <c r="IC547" s="188"/>
      <c r="ID547" s="189"/>
      <c r="IE547" s="195"/>
      <c r="IF547" s="188"/>
      <c r="IG547" s="188"/>
      <c r="IH547" s="188"/>
      <c r="II547" s="188"/>
      <c r="IJ547" s="188"/>
      <c r="IK547" s="188"/>
      <c r="IL547" s="188"/>
      <c r="IM547" s="188"/>
      <c r="IN547" s="188"/>
      <c r="IO547" s="188"/>
      <c r="IP547" s="188"/>
      <c r="IQ547" s="188"/>
      <c r="IR547" s="188"/>
      <c r="IS547" s="188"/>
      <c r="IT547" s="188"/>
      <c r="IU547" s="189"/>
      <c r="IV547" s="195"/>
      <c r="IW547" s="188"/>
      <c r="IX547" s="188"/>
      <c r="IY547" s="188"/>
      <c r="IZ547" s="188"/>
      <c r="JA547" s="188"/>
      <c r="JB547" s="188"/>
      <c r="JC547" s="188"/>
      <c r="JD547" s="188"/>
      <c r="JE547" s="188"/>
      <c r="JF547" s="188"/>
      <c r="JG547" s="188"/>
      <c r="JH547" s="188"/>
      <c r="JI547" s="188"/>
      <c r="JJ547" s="188"/>
      <c r="JK547" s="188"/>
      <c r="JL547" s="189"/>
      <c r="JM547" s="195"/>
      <c r="JN547" s="188"/>
      <c r="JO547" s="188"/>
      <c r="JP547" s="188"/>
      <c r="JQ547" s="188"/>
      <c r="JR547" s="188"/>
      <c r="JS547" s="188"/>
      <c r="JT547" s="188"/>
      <c r="JU547" s="188"/>
      <c r="JV547" s="188"/>
      <c r="JW547" s="188"/>
      <c r="JX547" s="188"/>
      <c r="JY547" s="188"/>
      <c r="JZ547" s="188"/>
      <c r="KA547" s="188"/>
      <c r="KB547" s="188"/>
      <c r="KC547" s="189"/>
      <c r="KD547" s="195"/>
      <c r="KE547" s="188"/>
      <c r="KF547" s="188"/>
      <c r="KG547" s="188"/>
      <c r="KH547" s="188"/>
      <c r="KI547" s="188"/>
      <c r="KJ547" s="188"/>
      <c r="KK547" s="188"/>
      <c r="KL547" s="188"/>
      <c r="KM547" s="188"/>
      <c r="KN547" s="188"/>
      <c r="KO547" s="188"/>
      <c r="KP547" s="188"/>
      <c r="KQ547" s="188"/>
      <c r="KR547" s="188"/>
      <c r="KS547" s="188"/>
      <c r="KT547" s="189"/>
      <c r="KU547" s="188"/>
    </row>
    <row r="548" ht="15.0" customHeight="1">
      <c r="A548" s="195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9"/>
      <c r="R548" s="195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9"/>
      <c r="AI548" s="195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9"/>
      <c r="AZ548" s="195"/>
      <c r="BA548" s="188"/>
      <c r="BB548" s="188"/>
      <c r="BC548" s="188"/>
      <c r="BD548" s="188"/>
      <c r="BE548" s="188"/>
      <c r="BF548" s="188"/>
      <c r="BG548" s="188"/>
      <c r="BH548" s="188"/>
      <c r="BI548" s="188"/>
      <c r="BJ548" s="188"/>
      <c r="BK548" s="188"/>
      <c r="BL548" s="188"/>
      <c r="BM548" s="188"/>
      <c r="BN548" s="188"/>
      <c r="BO548" s="188"/>
      <c r="BP548" s="189"/>
      <c r="BQ548" s="195"/>
      <c r="BR548" s="188"/>
      <c r="BS548" s="188"/>
      <c r="BT548" s="188"/>
      <c r="BU548" s="188"/>
      <c r="BV548" s="188"/>
      <c r="BW548" s="188"/>
      <c r="BX548" s="188"/>
      <c r="BY548" s="188"/>
      <c r="BZ548" s="188"/>
      <c r="CA548" s="188"/>
      <c r="CB548" s="188"/>
      <c r="CC548" s="188"/>
      <c r="CD548" s="188"/>
      <c r="CE548" s="188"/>
      <c r="CF548" s="188"/>
      <c r="CG548" s="189"/>
      <c r="CH548" s="195"/>
      <c r="CI548" s="188"/>
      <c r="CJ548" s="188"/>
      <c r="CK548" s="188"/>
      <c r="CL548" s="188"/>
      <c r="CM548" s="188"/>
      <c r="CN548" s="188"/>
      <c r="CO548" s="188"/>
      <c r="CP548" s="188"/>
      <c r="CQ548" s="188"/>
      <c r="CR548" s="188"/>
      <c r="CS548" s="188"/>
      <c r="CT548" s="188"/>
      <c r="CU548" s="188"/>
      <c r="CV548" s="188"/>
      <c r="CW548" s="188"/>
      <c r="CX548" s="189"/>
      <c r="CY548" s="195"/>
      <c r="CZ548" s="188"/>
      <c r="DA548" s="188"/>
      <c r="DB548" s="188"/>
      <c r="DC548" s="188"/>
      <c r="DD548" s="188"/>
      <c r="DE548" s="188"/>
      <c r="DF548" s="188"/>
      <c r="DG548" s="188"/>
      <c r="DH548" s="188"/>
      <c r="DI548" s="188"/>
      <c r="DJ548" s="188"/>
      <c r="DK548" s="188"/>
      <c r="DL548" s="188"/>
      <c r="DM548" s="188"/>
      <c r="DN548" s="188"/>
      <c r="DO548" s="189"/>
      <c r="DP548" s="195"/>
      <c r="DQ548" s="188"/>
      <c r="DR548" s="188"/>
      <c r="DS548" s="188"/>
      <c r="DT548" s="188"/>
      <c r="DU548" s="188"/>
      <c r="DV548" s="188"/>
      <c r="DW548" s="188"/>
      <c r="DX548" s="188"/>
      <c r="DY548" s="188"/>
      <c r="DZ548" s="188"/>
      <c r="EA548" s="188"/>
      <c r="EB548" s="188"/>
      <c r="EC548" s="188"/>
      <c r="ED548" s="188"/>
      <c r="EE548" s="188"/>
      <c r="EF548" s="189"/>
      <c r="EG548" s="195"/>
      <c r="EH548" s="188"/>
      <c r="EI548" s="188"/>
      <c r="EJ548" s="188"/>
      <c r="EK548" s="188"/>
      <c r="EL548" s="188"/>
      <c r="EM548" s="188"/>
      <c r="EN548" s="188"/>
      <c r="EO548" s="188"/>
      <c r="EP548" s="188"/>
      <c r="EQ548" s="188"/>
      <c r="ER548" s="188"/>
      <c r="ES548" s="188"/>
      <c r="ET548" s="188"/>
      <c r="EU548" s="188"/>
      <c r="EV548" s="188"/>
      <c r="EW548" s="189"/>
      <c r="EX548" s="195"/>
      <c r="EY548" s="188"/>
      <c r="EZ548" s="188"/>
      <c r="FA548" s="188"/>
      <c r="FB548" s="188"/>
      <c r="FC548" s="188"/>
      <c r="FD548" s="188"/>
      <c r="FE548" s="188"/>
      <c r="FF548" s="188"/>
      <c r="FG548" s="188"/>
      <c r="FH548" s="188"/>
      <c r="FI548" s="188"/>
      <c r="FJ548" s="188"/>
      <c r="FK548" s="188"/>
      <c r="FL548" s="188"/>
      <c r="FM548" s="188"/>
      <c r="FN548" s="189"/>
      <c r="FO548" s="195"/>
      <c r="FP548" s="188"/>
      <c r="FQ548" s="188"/>
      <c r="FR548" s="188"/>
      <c r="FS548" s="188"/>
      <c r="FT548" s="188"/>
      <c r="FU548" s="188"/>
      <c r="FV548" s="188"/>
      <c r="FW548" s="188"/>
      <c r="FX548" s="188"/>
      <c r="FY548" s="188"/>
      <c r="FZ548" s="188"/>
      <c r="GA548" s="188"/>
      <c r="GB548" s="188"/>
      <c r="GC548" s="188"/>
      <c r="GD548" s="188"/>
      <c r="GE548" s="189"/>
      <c r="GF548" s="195"/>
      <c r="GG548" s="188"/>
      <c r="GH548" s="188"/>
      <c r="GI548" s="188"/>
      <c r="GJ548" s="188"/>
      <c r="GK548" s="188"/>
      <c r="GL548" s="188"/>
      <c r="GM548" s="188"/>
      <c r="GN548" s="188"/>
      <c r="GO548" s="188"/>
      <c r="GP548" s="188"/>
      <c r="GQ548" s="188"/>
      <c r="GR548" s="188"/>
      <c r="GS548" s="188"/>
      <c r="GT548" s="188"/>
      <c r="GU548" s="188"/>
      <c r="GV548" s="189"/>
      <c r="GW548" s="195"/>
      <c r="GX548" s="188"/>
      <c r="GY548" s="188"/>
      <c r="GZ548" s="188"/>
      <c r="HA548" s="188"/>
      <c r="HB548" s="188"/>
      <c r="HC548" s="188"/>
      <c r="HD548" s="188"/>
      <c r="HE548" s="188"/>
      <c r="HF548" s="188"/>
      <c r="HG548" s="188"/>
      <c r="HH548" s="188"/>
      <c r="HI548" s="188"/>
      <c r="HJ548" s="188"/>
      <c r="HK548" s="188"/>
      <c r="HL548" s="188"/>
      <c r="HM548" s="189"/>
      <c r="HN548" s="195"/>
      <c r="HO548" s="188"/>
      <c r="HP548" s="188"/>
      <c r="HQ548" s="188"/>
      <c r="HR548" s="188"/>
      <c r="HS548" s="188"/>
      <c r="HT548" s="188"/>
      <c r="HU548" s="188"/>
      <c r="HV548" s="188"/>
      <c r="HW548" s="188"/>
      <c r="HX548" s="188"/>
      <c r="HY548" s="188"/>
      <c r="HZ548" s="188"/>
      <c r="IA548" s="188"/>
      <c r="IB548" s="188"/>
      <c r="IC548" s="188"/>
      <c r="ID548" s="189"/>
      <c r="IE548" s="195"/>
      <c r="IF548" s="188"/>
      <c r="IG548" s="188"/>
      <c r="IH548" s="188"/>
      <c r="II548" s="188"/>
      <c r="IJ548" s="188"/>
      <c r="IK548" s="188"/>
      <c r="IL548" s="188"/>
      <c r="IM548" s="188"/>
      <c r="IN548" s="188"/>
      <c r="IO548" s="188"/>
      <c r="IP548" s="188"/>
      <c r="IQ548" s="188"/>
      <c r="IR548" s="188"/>
      <c r="IS548" s="188"/>
      <c r="IT548" s="188"/>
      <c r="IU548" s="189"/>
      <c r="IV548" s="195"/>
      <c r="IW548" s="188"/>
      <c r="IX548" s="188"/>
      <c r="IY548" s="188"/>
      <c r="IZ548" s="188"/>
      <c r="JA548" s="188"/>
      <c r="JB548" s="188"/>
      <c r="JC548" s="188"/>
      <c r="JD548" s="188"/>
      <c r="JE548" s="188"/>
      <c r="JF548" s="188"/>
      <c r="JG548" s="188"/>
      <c r="JH548" s="188"/>
      <c r="JI548" s="188"/>
      <c r="JJ548" s="188"/>
      <c r="JK548" s="188"/>
      <c r="JL548" s="189"/>
      <c r="JM548" s="195"/>
      <c r="JN548" s="188"/>
      <c r="JO548" s="188"/>
      <c r="JP548" s="188"/>
      <c r="JQ548" s="188"/>
      <c r="JR548" s="188"/>
      <c r="JS548" s="188"/>
      <c r="JT548" s="188"/>
      <c r="JU548" s="188"/>
      <c r="JV548" s="188"/>
      <c r="JW548" s="188"/>
      <c r="JX548" s="188"/>
      <c r="JY548" s="188"/>
      <c r="JZ548" s="188"/>
      <c r="KA548" s="188"/>
      <c r="KB548" s="188"/>
      <c r="KC548" s="189"/>
      <c r="KD548" s="195"/>
      <c r="KE548" s="188"/>
      <c r="KF548" s="188"/>
      <c r="KG548" s="188"/>
      <c r="KH548" s="188"/>
      <c r="KI548" s="188"/>
      <c r="KJ548" s="188"/>
      <c r="KK548" s="188"/>
      <c r="KL548" s="188"/>
      <c r="KM548" s="188"/>
      <c r="KN548" s="188"/>
      <c r="KO548" s="188"/>
      <c r="KP548" s="188"/>
      <c r="KQ548" s="188"/>
      <c r="KR548" s="188"/>
      <c r="KS548" s="188"/>
      <c r="KT548" s="189"/>
      <c r="KU548" s="188"/>
    </row>
    <row r="549" ht="15.0" customHeight="1">
      <c r="A549" s="195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9"/>
      <c r="R549" s="195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9"/>
      <c r="AI549" s="195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9"/>
      <c r="AZ549" s="195"/>
      <c r="BA549" s="188"/>
      <c r="BB549" s="188"/>
      <c r="BC549" s="188"/>
      <c r="BD549" s="188"/>
      <c r="BE549" s="188"/>
      <c r="BF549" s="188"/>
      <c r="BG549" s="188"/>
      <c r="BH549" s="188"/>
      <c r="BI549" s="188"/>
      <c r="BJ549" s="188"/>
      <c r="BK549" s="188"/>
      <c r="BL549" s="188"/>
      <c r="BM549" s="188"/>
      <c r="BN549" s="188"/>
      <c r="BO549" s="188"/>
      <c r="BP549" s="189"/>
      <c r="BQ549" s="195"/>
      <c r="BR549" s="188"/>
      <c r="BS549" s="188"/>
      <c r="BT549" s="188"/>
      <c r="BU549" s="188"/>
      <c r="BV549" s="188"/>
      <c r="BW549" s="188"/>
      <c r="BX549" s="188"/>
      <c r="BY549" s="188"/>
      <c r="BZ549" s="188"/>
      <c r="CA549" s="188"/>
      <c r="CB549" s="188"/>
      <c r="CC549" s="188"/>
      <c r="CD549" s="188"/>
      <c r="CE549" s="188"/>
      <c r="CF549" s="188"/>
      <c r="CG549" s="189"/>
      <c r="CH549" s="195"/>
      <c r="CI549" s="188"/>
      <c r="CJ549" s="188"/>
      <c r="CK549" s="188"/>
      <c r="CL549" s="188"/>
      <c r="CM549" s="188"/>
      <c r="CN549" s="188"/>
      <c r="CO549" s="188"/>
      <c r="CP549" s="188"/>
      <c r="CQ549" s="188"/>
      <c r="CR549" s="188"/>
      <c r="CS549" s="188"/>
      <c r="CT549" s="188"/>
      <c r="CU549" s="188"/>
      <c r="CV549" s="188"/>
      <c r="CW549" s="188"/>
      <c r="CX549" s="189"/>
      <c r="CY549" s="195"/>
      <c r="CZ549" s="188"/>
      <c r="DA549" s="188"/>
      <c r="DB549" s="188"/>
      <c r="DC549" s="188"/>
      <c r="DD549" s="188"/>
      <c r="DE549" s="188"/>
      <c r="DF549" s="188"/>
      <c r="DG549" s="188"/>
      <c r="DH549" s="188"/>
      <c r="DI549" s="188"/>
      <c r="DJ549" s="188"/>
      <c r="DK549" s="188"/>
      <c r="DL549" s="188"/>
      <c r="DM549" s="188"/>
      <c r="DN549" s="188"/>
      <c r="DO549" s="189"/>
      <c r="DP549" s="195"/>
      <c r="DQ549" s="188"/>
      <c r="DR549" s="188"/>
      <c r="DS549" s="188"/>
      <c r="DT549" s="188"/>
      <c r="DU549" s="188"/>
      <c r="DV549" s="188"/>
      <c r="DW549" s="188"/>
      <c r="DX549" s="188"/>
      <c r="DY549" s="188"/>
      <c r="DZ549" s="188"/>
      <c r="EA549" s="188"/>
      <c r="EB549" s="188"/>
      <c r="EC549" s="188"/>
      <c r="ED549" s="188"/>
      <c r="EE549" s="188"/>
      <c r="EF549" s="189"/>
      <c r="EG549" s="195"/>
      <c r="EH549" s="188"/>
      <c r="EI549" s="188"/>
      <c r="EJ549" s="188"/>
      <c r="EK549" s="188"/>
      <c r="EL549" s="188"/>
      <c r="EM549" s="188"/>
      <c r="EN549" s="188"/>
      <c r="EO549" s="188"/>
      <c r="EP549" s="188"/>
      <c r="EQ549" s="188"/>
      <c r="ER549" s="188"/>
      <c r="ES549" s="188"/>
      <c r="ET549" s="188"/>
      <c r="EU549" s="188"/>
      <c r="EV549" s="188"/>
      <c r="EW549" s="189"/>
      <c r="EX549" s="195"/>
      <c r="EY549" s="188"/>
      <c r="EZ549" s="188"/>
      <c r="FA549" s="188"/>
      <c r="FB549" s="188"/>
      <c r="FC549" s="188"/>
      <c r="FD549" s="188"/>
      <c r="FE549" s="188"/>
      <c r="FF549" s="188"/>
      <c r="FG549" s="188"/>
      <c r="FH549" s="188"/>
      <c r="FI549" s="188"/>
      <c r="FJ549" s="188"/>
      <c r="FK549" s="188"/>
      <c r="FL549" s="188"/>
      <c r="FM549" s="188"/>
      <c r="FN549" s="189"/>
      <c r="FO549" s="195"/>
      <c r="FP549" s="188"/>
      <c r="FQ549" s="188"/>
      <c r="FR549" s="188"/>
      <c r="FS549" s="188"/>
      <c r="FT549" s="188"/>
      <c r="FU549" s="188"/>
      <c r="FV549" s="188"/>
      <c r="FW549" s="188"/>
      <c r="FX549" s="188"/>
      <c r="FY549" s="188"/>
      <c r="FZ549" s="188"/>
      <c r="GA549" s="188"/>
      <c r="GB549" s="188"/>
      <c r="GC549" s="188"/>
      <c r="GD549" s="188"/>
      <c r="GE549" s="189"/>
      <c r="GF549" s="195"/>
      <c r="GG549" s="188"/>
      <c r="GH549" s="188"/>
      <c r="GI549" s="188"/>
      <c r="GJ549" s="188"/>
      <c r="GK549" s="188"/>
      <c r="GL549" s="188"/>
      <c r="GM549" s="188"/>
      <c r="GN549" s="188"/>
      <c r="GO549" s="188"/>
      <c r="GP549" s="188"/>
      <c r="GQ549" s="188"/>
      <c r="GR549" s="188"/>
      <c r="GS549" s="188"/>
      <c r="GT549" s="188"/>
      <c r="GU549" s="188"/>
      <c r="GV549" s="189"/>
      <c r="GW549" s="195"/>
      <c r="GX549" s="188"/>
      <c r="GY549" s="188"/>
      <c r="GZ549" s="188"/>
      <c r="HA549" s="188"/>
      <c r="HB549" s="188"/>
      <c r="HC549" s="188"/>
      <c r="HD549" s="188"/>
      <c r="HE549" s="188"/>
      <c r="HF549" s="188"/>
      <c r="HG549" s="188"/>
      <c r="HH549" s="188"/>
      <c r="HI549" s="188"/>
      <c r="HJ549" s="188"/>
      <c r="HK549" s="188"/>
      <c r="HL549" s="188"/>
      <c r="HM549" s="189"/>
      <c r="HN549" s="195"/>
      <c r="HO549" s="188"/>
      <c r="HP549" s="188"/>
      <c r="HQ549" s="188"/>
      <c r="HR549" s="188"/>
      <c r="HS549" s="188"/>
      <c r="HT549" s="188"/>
      <c r="HU549" s="188"/>
      <c r="HV549" s="188"/>
      <c r="HW549" s="188"/>
      <c r="HX549" s="188"/>
      <c r="HY549" s="188"/>
      <c r="HZ549" s="188"/>
      <c r="IA549" s="188"/>
      <c r="IB549" s="188"/>
      <c r="IC549" s="188"/>
      <c r="ID549" s="189"/>
      <c r="IE549" s="195"/>
      <c r="IF549" s="188"/>
      <c r="IG549" s="188"/>
      <c r="IH549" s="188"/>
      <c r="II549" s="188"/>
      <c r="IJ549" s="188"/>
      <c r="IK549" s="188"/>
      <c r="IL549" s="188"/>
      <c r="IM549" s="188"/>
      <c r="IN549" s="188"/>
      <c r="IO549" s="188"/>
      <c r="IP549" s="188"/>
      <c r="IQ549" s="188"/>
      <c r="IR549" s="188"/>
      <c r="IS549" s="188"/>
      <c r="IT549" s="188"/>
      <c r="IU549" s="189"/>
      <c r="IV549" s="195"/>
      <c r="IW549" s="188"/>
      <c r="IX549" s="188"/>
      <c r="IY549" s="188"/>
      <c r="IZ549" s="188"/>
      <c r="JA549" s="188"/>
      <c r="JB549" s="188"/>
      <c r="JC549" s="188"/>
      <c r="JD549" s="188"/>
      <c r="JE549" s="188"/>
      <c r="JF549" s="188"/>
      <c r="JG549" s="188"/>
      <c r="JH549" s="188"/>
      <c r="JI549" s="188"/>
      <c r="JJ549" s="188"/>
      <c r="JK549" s="188"/>
      <c r="JL549" s="189"/>
      <c r="JM549" s="195"/>
      <c r="JN549" s="188"/>
      <c r="JO549" s="188"/>
      <c r="JP549" s="188"/>
      <c r="JQ549" s="188"/>
      <c r="JR549" s="188"/>
      <c r="JS549" s="188"/>
      <c r="JT549" s="188"/>
      <c r="JU549" s="188"/>
      <c r="JV549" s="188"/>
      <c r="JW549" s="188"/>
      <c r="JX549" s="188"/>
      <c r="JY549" s="188"/>
      <c r="JZ549" s="188"/>
      <c r="KA549" s="188"/>
      <c r="KB549" s="188"/>
      <c r="KC549" s="189"/>
      <c r="KD549" s="195"/>
      <c r="KE549" s="188"/>
      <c r="KF549" s="188"/>
      <c r="KG549" s="188"/>
      <c r="KH549" s="188"/>
      <c r="KI549" s="188"/>
      <c r="KJ549" s="188"/>
      <c r="KK549" s="188"/>
      <c r="KL549" s="188"/>
      <c r="KM549" s="188"/>
      <c r="KN549" s="188"/>
      <c r="KO549" s="188"/>
      <c r="KP549" s="188"/>
      <c r="KQ549" s="188"/>
      <c r="KR549" s="188"/>
      <c r="KS549" s="188"/>
      <c r="KT549" s="189"/>
      <c r="KU549" s="188"/>
    </row>
    <row r="550" ht="15.0" customHeight="1">
      <c r="A550" s="195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9"/>
      <c r="R550" s="195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9"/>
      <c r="AI550" s="195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9"/>
      <c r="AZ550" s="195"/>
      <c r="BA550" s="188"/>
      <c r="BB550" s="188"/>
      <c r="BC550" s="188"/>
      <c r="BD550" s="188"/>
      <c r="BE550" s="188"/>
      <c r="BF550" s="188"/>
      <c r="BG550" s="188"/>
      <c r="BH550" s="188"/>
      <c r="BI550" s="188"/>
      <c r="BJ550" s="188"/>
      <c r="BK550" s="188"/>
      <c r="BL550" s="188"/>
      <c r="BM550" s="188"/>
      <c r="BN550" s="188"/>
      <c r="BO550" s="188"/>
      <c r="BP550" s="189"/>
      <c r="BQ550" s="195"/>
      <c r="BR550" s="188"/>
      <c r="BS550" s="188"/>
      <c r="BT550" s="188"/>
      <c r="BU550" s="188"/>
      <c r="BV550" s="188"/>
      <c r="BW550" s="188"/>
      <c r="BX550" s="188"/>
      <c r="BY550" s="188"/>
      <c r="BZ550" s="188"/>
      <c r="CA550" s="188"/>
      <c r="CB550" s="188"/>
      <c r="CC550" s="188"/>
      <c r="CD550" s="188"/>
      <c r="CE550" s="188"/>
      <c r="CF550" s="188"/>
      <c r="CG550" s="189"/>
      <c r="CH550" s="195"/>
      <c r="CI550" s="188"/>
      <c r="CJ550" s="188"/>
      <c r="CK550" s="188"/>
      <c r="CL550" s="188"/>
      <c r="CM550" s="188"/>
      <c r="CN550" s="188"/>
      <c r="CO550" s="188"/>
      <c r="CP550" s="188"/>
      <c r="CQ550" s="188"/>
      <c r="CR550" s="188"/>
      <c r="CS550" s="188"/>
      <c r="CT550" s="188"/>
      <c r="CU550" s="188"/>
      <c r="CV550" s="188"/>
      <c r="CW550" s="188"/>
      <c r="CX550" s="189"/>
      <c r="CY550" s="195"/>
      <c r="CZ550" s="188"/>
      <c r="DA550" s="188"/>
      <c r="DB550" s="188"/>
      <c r="DC550" s="188"/>
      <c r="DD550" s="188"/>
      <c r="DE550" s="188"/>
      <c r="DF550" s="188"/>
      <c r="DG550" s="188"/>
      <c r="DH550" s="188"/>
      <c r="DI550" s="188"/>
      <c r="DJ550" s="188"/>
      <c r="DK550" s="188"/>
      <c r="DL550" s="188"/>
      <c r="DM550" s="188"/>
      <c r="DN550" s="188"/>
      <c r="DO550" s="189"/>
      <c r="DP550" s="195"/>
      <c r="DQ550" s="188"/>
      <c r="DR550" s="188"/>
      <c r="DS550" s="188"/>
      <c r="DT550" s="188"/>
      <c r="DU550" s="188"/>
      <c r="DV550" s="188"/>
      <c r="DW550" s="188"/>
      <c r="DX550" s="188"/>
      <c r="DY550" s="188"/>
      <c r="DZ550" s="188"/>
      <c r="EA550" s="188"/>
      <c r="EB550" s="188"/>
      <c r="EC550" s="188"/>
      <c r="ED550" s="188"/>
      <c r="EE550" s="188"/>
      <c r="EF550" s="189"/>
      <c r="EG550" s="195"/>
      <c r="EH550" s="188"/>
      <c r="EI550" s="188"/>
      <c r="EJ550" s="188"/>
      <c r="EK550" s="188"/>
      <c r="EL550" s="188"/>
      <c r="EM550" s="188"/>
      <c r="EN550" s="188"/>
      <c r="EO550" s="188"/>
      <c r="EP550" s="188"/>
      <c r="EQ550" s="188"/>
      <c r="ER550" s="188"/>
      <c r="ES550" s="188"/>
      <c r="ET550" s="188"/>
      <c r="EU550" s="188"/>
      <c r="EV550" s="188"/>
      <c r="EW550" s="189"/>
      <c r="EX550" s="195"/>
      <c r="EY550" s="188"/>
      <c r="EZ550" s="188"/>
      <c r="FA550" s="188"/>
      <c r="FB550" s="188"/>
      <c r="FC550" s="188"/>
      <c r="FD550" s="188"/>
      <c r="FE550" s="188"/>
      <c r="FF550" s="188"/>
      <c r="FG550" s="188"/>
      <c r="FH550" s="188"/>
      <c r="FI550" s="188"/>
      <c r="FJ550" s="188"/>
      <c r="FK550" s="188"/>
      <c r="FL550" s="188"/>
      <c r="FM550" s="188"/>
      <c r="FN550" s="189"/>
      <c r="FO550" s="195"/>
      <c r="FP550" s="188"/>
      <c r="FQ550" s="188"/>
      <c r="FR550" s="188"/>
      <c r="FS550" s="188"/>
      <c r="FT550" s="188"/>
      <c r="FU550" s="188"/>
      <c r="FV550" s="188"/>
      <c r="FW550" s="188"/>
      <c r="FX550" s="188"/>
      <c r="FY550" s="188"/>
      <c r="FZ550" s="188"/>
      <c r="GA550" s="188"/>
      <c r="GB550" s="188"/>
      <c r="GC550" s="188"/>
      <c r="GD550" s="188"/>
      <c r="GE550" s="189"/>
      <c r="GF550" s="195"/>
      <c r="GG550" s="188"/>
      <c r="GH550" s="188"/>
      <c r="GI550" s="188"/>
      <c r="GJ550" s="188"/>
      <c r="GK550" s="188"/>
      <c r="GL550" s="188"/>
      <c r="GM550" s="188"/>
      <c r="GN550" s="188"/>
      <c r="GO550" s="188"/>
      <c r="GP550" s="188"/>
      <c r="GQ550" s="188"/>
      <c r="GR550" s="188"/>
      <c r="GS550" s="188"/>
      <c r="GT550" s="188"/>
      <c r="GU550" s="188"/>
      <c r="GV550" s="189"/>
      <c r="GW550" s="195"/>
      <c r="GX550" s="188"/>
      <c r="GY550" s="188"/>
      <c r="GZ550" s="188"/>
      <c r="HA550" s="188"/>
      <c r="HB550" s="188"/>
      <c r="HC550" s="188"/>
      <c r="HD550" s="188"/>
      <c r="HE550" s="188"/>
      <c r="HF550" s="188"/>
      <c r="HG550" s="188"/>
      <c r="HH550" s="188"/>
      <c r="HI550" s="188"/>
      <c r="HJ550" s="188"/>
      <c r="HK550" s="188"/>
      <c r="HL550" s="188"/>
      <c r="HM550" s="189"/>
      <c r="HN550" s="195"/>
      <c r="HO550" s="188"/>
      <c r="HP550" s="188"/>
      <c r="HQ550" s="188"/>
      <c r="HR550" s="188"/>
      <c r="HS550" s="188"/>
      <c r="HT550" s="188"/>
      <c r="HU550" s="188"/>
      <c r="HV550" s="188"/>
      <c r="HW550" s="188"/>
      <c r="HX550" s="188"/>
      <c r="HY550" s="188"/>
      <c r="HZ550" s="188"/>
      <c r="IA550" s="188"/>
      <c r="IB550" s="188"/>
      <c r="IC550" s="188"/>
      <c r="ID550" s="189"/>
      <c r="IE550" s="195"/>
      <c r="IF550" s="188"/>
      <c r="IG550" s="188"/>
      <c r="IH550" s="188"/>
      <c r="II550" s="188"/>
      <c r="IJ550" s="188"/>
      <c r="IK550" s="188"/>
      <c r="IL550" s="188"/>
      <c r="IM550" s="188"/>
      <c r="IN550" s="188"/>
      <c r="IO550" s="188"/>
      <c r="IP550" s="188"/>
      <c r="IQ550" s="188"/>
      <c r="IR550" s="188"/>
      <c r="IS550" s="188"/>
      <c r="IT550" s="188"/>
      <c r="IU550" s="189"/>
      <c r="IV550" s="195"/>
      <c r="IW550" s="188"/>
      <c r="IX550" s="188"/>
      <c r="IY550" s="188"/>
      <c r="IZ550" s="188"/>
      <c r="JA550" s="188"/>
      <c r="JB550" s="188"/>
      <c r="JC550" s="188"/>
      <c r="JD550" s="188"/>
      <c r="JE550" s="188"/>
      <c r="JF550" s="188"/>
      <c r="JG550" s="188"/>
      <c r="JH550" s="188"/>
      <c r="JI550" s="188"/>
      <c r="JJ550" s="188"/>
      <c r="JK550" s="188"/>
      <c r="JL550" s="189"/>
      <c r="JM550" s="195"/>
      <c r="JN550" s="188"/>
      <c r="JO550" s="188"/>
      <c r="JP550" s="188"/>
      <c r="JQ550" s="188"/>
      <c r="JR550" s="188"/>
      <c r="JS550" s="188"/>
      <c r="JT550" s="188"/>
      <c r="JU550" s="188"/>
      <c r="JV550" s="188"/>
      <c r="JW550" s="188"/>
      <c r="JX550" s="188"/>
      <c r="JY550" s="188"/>
      <c r="JZ550" s="188"/>
      <c r="KA550" s="188"/>
      <c r="KB550" s="188"/>
      <c r="KC550" s="189"/>
      <c r="KD550" s="195"/>
      <c r="KE550" s="188"/>
      <c r="KF550" s="188"/>
      <c r="KG550" s="188"/>
      <c r="KH550" s="188"/>
      <c r="KI550" s="188"/>
      <c r="KJ550" s="188"/>
      <c r="KK550" s="188"/>
      <c r="KL550" s="188"/>
      <c r="KM550" s="188"/>
      <c r="KN550" s="188"/>
      <c r="KO550" s="188"/>
      <c r="KP550" s="188"/>
      <c r="KQ550" s="188"/>
      <c r="KR550" s="188"/>
      <c r="KS550" s="188"/>
      <c r="KT550" s="189"/>
      <c r="KU550" s="188"/>
    </row>
    <row r="551" ht="15.0" customHeight="1">
      <c r="A551" s="195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9"/>
      <c r="R551" s="195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9"/>
      <c r="AI551" s="195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9"/>
      <c r="AZ551" s="195"/>
      <c r="BA551" s="188"/>
      <c r="BB551" s="188"/>
      <c r="BC551" s="188"/>
      <c r="BD551" s="188"/>
      <c r="BE551" s="188"/>
      <c r="BF551" s="188"/>
      <c r="BG551" s="188"/>
      <c r="BH551" s="188"/>
      <c r="BI551" s="188"/>
      <c r="BJ551" s="188"/>
      <c r="BK551" s="188"/>
      <c r="BL551" s="188"/>
      <c r="BM551" s="188"/>
      <c r="BN551" s="188"/>
      <c r="BO551" s="188"/>
      <c r="BP551" s="189"/>
      <c r="BQ551" s="195"/>
      <c r="BR551" s="188"/>
      <c r="BS551" s="188"/>
      <c r="BT551" s="188"/>
      <c r="BU551" s="188"/>
      <c r="BV551" s="188"/>
      <c r="BW551" s="188"/>
      <c r="BX551" s="188"/>
      <c r="BY551" s="188"/>
      <c r="BZ551" s="188"/>
      <c r="CA551" s="188"/>
      <c r="CB551" s="188"/>
      <c r="CC551" s="188"/>
      <c r="CD551" s="188"/>
      <c r="CE551" s="188"/>
      <c r="CF551" s="188"/>
      <c r="CG551" s="189"/>
      <c r="CH551" s="195"/>
      <c r="CI551" s="188"/>
      <c r="CJ551" s="188"/>
      <c r="CK551" s="188"/>
      <c r="CL551" s="188"/>
      <c r="CM551" s="188"/>
      <c r="CN551" s="188"/>
      <c r="CO551" s="188"/>
      <c r="CP551" s="188"/>
      <c r="CQ551" s="188"/>
      <c r="CR551" s="188"/>
      <c r="CS551" s="188"/>
      <c r="CT551" s="188"/>
      <c r="CU551" s="188"/>
      <c r="CV551" s="188"/>
      <c r="CW551" s="188"/>
      <c r="CX551" s="189"/>
      <c r="CY551" s="195"/>
      <c r="CZ551" s="188"/>
      <c r="DA551" s="188"/>
      <c r="DB551" s="188"/>
      <c r="DC551" s="188"/>
      <c r="DD551" s="188"/>
      <c r="DE551" s="188"/>
      <c r="DF551" s="188"/>
      <c r="DG551" s="188"/>
      <c r="DH551" s="188"/>
      <c r="DI551" s="188"/>
      <c r="DJ551" s="188"/>
      <c r="DK551" s="188"/>
      <c r="DL551" s="188"/>
      <c r="DM551" s="188"/>
      <c r="DN551" s="188"/>
      <c r="DO551" s="189"/>
      <c r="DP551" s="195"/>
      <c r="DQ551" s="188"/>
      <c r="DR551" s="188"/>
      <c r="DS551" s="188"/>
      <c r="DT551" s="188"/>
      <c r="DU551" s="188"/>
      <c r="DV551" s="188"/>
      <c r="DW551" s="188"/>
      <c r="DX551" s="188"/>
      <c r="DY551" s="188"/>
      <c r="DZ551" s="188"/>
      <c r="EA551" s="188"/>
      <c r="EB551" s="188"/>
      <c r="EC551" s="188"/>
      <c r="ED551" s="188"/>
      <c r="EE551" s="188"/>
      <c r="EF551" s="189"/>
      <c r="EG551" s="195"/>
      <c r="EH551" s="188"/>
      <c r="EI551" s="188"/>
      <c r="EJ551" s="188"/>
      <c r="EK551" s="188"/>
      <c r="EL551" s="188"/>
      <c r="EM551" s="188"/>
      <c r="EN551" s="188"/>
      <c r="EO551" s="188"/>
      <c r="EP551" s="188"/>
      <c r="EQ551" s="188"/>
      <c r="ER551" s="188"/>
      <c r="ES551" s="188"/>
      <c r="ET551" s="188"/>
      <c r="EU551" s="188"/>
      <c r="EV551" s="188"/>
      <c r="EW551" s="189"/>
      <c r="EX551" s="195"/>
      <c r="EY551" s="188"/>
      <c r="EZ551" s="188"/>
      <c r="FA551" s="188"/>
      <c r="FB551" s="188"/>
      <c r="FC551" s="188"/>
      <c r="FD551" s="188"/>
      <c r="FE551" s="188"/>
      <c r="FF551" s="188"/>
      <c r="FG551" s="188"/>
      <c r="FH551" s="188"/>
      <c r="FI551" s="188"/>
      <c r="FJ551" s="188"/>
      <c r="FK551" s="188"/>
      <c r="FL551" s="188"/>
      <c r="FM551" s="188"/>
      <c r="FN551" s="189"/>
      <c r="FO551" s="195"/>
      <c r="FP551" s="188"/>
      <c r="FQ551" s="188"/>
      <c r="FR551" s="188"/>
      <c r="FS551" s="188"/>
      <c r="FT551" s="188"/>
      <c r="FU551" s="188"/>
      <c r="FV551" s="188"/>
      <c r="FW551" s="188"/>
      <c r="FX551" s="188"/>
      <c r="FY551" s="188"/>
      <c r="FZ551" s="188"/>
      <c r="GA551" s="188"/>
      <c r="GB551" s="188"/>
      <c r="GC551" s="188"/>
      <c r="GD551" s="188"/>
      <c r="GE551" s="189"/>
      <c r="GF551" s="195"/>
      <c r="GG551" s="188"/>
      <c r="GH551" s="188"/>
      <c r="GI551" s="188"/>
      <c r="GJ551" s="188"/>
      <c r="GK551" s="188"/>
      <c r="GL551" s="188"/>
      <c r="GM551" s="188"/>
      <c r="GN551" s="188"/>
      <c r="GO551" s="188"/>
      <c r="GP551" s="188"/>
      <c r="GQ551" s="188"/>
      <c r="GR551" s="188"/>
      <c r="GS551" s="188"/>
      <c r="GT551" s="188"/>
      <c r="GU551" s="188"/>
      <c r="GV551" s="189"/>
      <c r="GW551" s="195"/>
      <c r="GX551" s="188"/>
      <c r="GY551" s="188"/>
      <c r="GZ551" s="188"/>
      <c r="HA551" s="188"/>
      <c r="HB551" s="188"/>
      <c r="HC551" s="188"/>
      <c r="HD551" s="188"/>
      <c r="HE551" s="188"/>
      <c r="HF551" s="188"/>
      <c r="HG551" s="188"/>
      <c r="HH551" s="188"/>
      <c r="HI551" s="188"/>
      <c r="HJ551" s="188"/>
      <c r="HK551" s="188"/>
      <c r="HL551" s="188"/>
      <c r="HM551" s="189"/>
      <c r="HN551" s="195"/>
      <c r="HO551" s="188"/>
      <c r="HP551" s="188"/>
      <c r="HQ551" s="188"/>
      <c r="HR551" s="188"/>
      <c r="HS551" s="188"/>
      <c r="HT551" s="188"/>
      <c r="HU551" s="188"/>
      <c r="HV551" s="188"/>
      <c r="HW551" s="188"/>
      <c r="HX551" s="188"/>
      <c r="HY551" s="188"/>
      <c r="HZ551" s="188"/>
      <c r="IA551" s="188"/>
      <c r="IB551" s="188"/>
      <c r="IC551" s="188"/>
      <c r="ID551" s="189"/>
      <c r="IE551" s="195"/>
      <c r="IF551" s="188"/>
      <c r="IG551" s="188"/>
      <c r="IH551" s="188"/>
      <c r="II551" s="188"/>
      <c r="IJ551" s="188"/>
      <c r="IK551" s="188"/>
      <c r="IL551" s="188"/>
      <c r="IM551" s="188"/>
      <c r="IN551" s="188"/>
      <c r="IO551" s="188"/>
      <c r="IP551" s="188"/>
      <c r="IQ551" s="188"/>
      <c r="IR551" s="188"/>
      <c r="IS551" s="188"/>
      <c r="IT551" s="188"/>
      <c r="IU551" s="189"/>
      <c r="IV551" s="195"/>
      <c r="IW551" s="188"/>
      <c r="IX551" s="188"/>
      <c r="IY551" s="188"/>
      <c r="IZ551" s="188"/>
      <c r="JA551" s="188"/>
      <c r="JB551" s="188"/>
      <c r="JC551" s="188"/>
      <c r="JD551" s="188"/>
      <c r="JE551" s="188"/>
      <c r="JF551" s="188"/>
      <c r="JG551" s="188"/>
      <c r="JH551" s="188"/>
      <c r="JI551" s="188"/>
      <c r="JJ551" s="188"/>
      <c r="JK551" s="188"/>
      <c r="JL551" s="189"/>
      <c r="JM551" s="195"/>
      <c r="JN551" s="188"/>
      <c r="JO551" s="188"/>
      <c r="JP551" s="188"/>
      <c r="JQ551" s="188"/>
      <c r="JR551" s="188"/>
      <c r="JS551" s="188"/>
      <c r="JT551" s="188"/>
      <c r="JU551" s="188"/>
      <c r="JV551" s="188"/>
      <c r="JW551" s="188"/>
      <c r="JX551" s="188"/>
      <c r="JY551" s="188"/>
      <c r="JZ551" s="188"/>
      <c r="KA551" s="188"/>
      <c r="KB551" s="188"/>
      <c r="KC551" s="189"/>
      <c r="KD551" s="195"/>
      <c r="KE551" s="188"/>
      <c r="KF551" s="188"/>
      <c r="KG551" s="188"/>
      <c r="KH551" s="188"/>
      <c r="KI551" s="188"/>
      <c r="KJ551" s="188"/>
      <c r="KK551" s="188"/>
      <c r="KL551" s="188"/>
      <c r="KM551" s="188"/>
      <c r="KN551" s="188"/>
      <c r="KO551" s="188"/>
      <c r="KP551" s="188"/>
      <c r="KQ551" s="188"/>
      <c r="KR551" s="188"/>
      <c r="KS551" s="188"/>
      <c r="KT551" s="189"/>
      <c r="KU551" s="188"/>
    </row>
    <row r="552" ht="15.0" customHeight="1">
      <c r="A552" s="195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9"/>
      <c r="R552" s="195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9"/>
      <c r="AI552" s="195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9"/>
      <c r="AZ552" s="195"/>
      <c r="BA552" s="188"/>
      <c r="BB552" s="188"/>
      <c r="BC552" s="188"/>
      <c r="BD552" s="188"/>
      <c r="BE552" s="188"/>
      <c r="BF552" s="188"/>
      <c r="BG552" s="188"/>
      <c r="BH552" s="188"/>
      <c r="BI552" s="188"/>
      <c r="BJ552" s="188"/>
      <c r="BK552" s="188"/>
      <c r="BL552" s="188"/>
      <c r="BM552" s="188"/>
      <c r="BN552" s="188"/>
      <c r="BO552" s="188"/>
      <c r="BP552" s="189"/>
      <c r="BQ552" s="195"/>
      <c r="BR552" s="188"/>
      <c r="BS552" s="188"/>
      <c r="BT552" s="188"/>
      <c r="BU552" s="188"/>
      <c r="BV552" s="188"/>
      <c r="BW552" s="188"/>
      <c r="BX552" s="188"/>
      <c r="BY552" s="188"/>
      <c r="BZ552" s="188"/>
      <c r="CA552" s="188"/>
      <c r="CB552" s="188"/>
      <c r="CC552" s="188"/>
      <c r="CD552" s="188"/>
      <c r="CE552" s="188"/>
      <c r="CF552" s="188"/>
      <c r="CG552" s="189"/>
      <c r="CH552" s="195"/>
      <c r="CI552" s="188"/>
      <c r="CJ552" s="188"/>
      <c r="CK552" s="188"/>
      <c r="CL552" s="188"/>
      <c r="CM552" s="188"/>
      <c r="CN552" s="188"/>
      <c r="CO552" s="188"/>
      <c r="CP552" s="188"/>
      <c r="CQ552" s="188"/>
      <c r="CR552" s="188"/>
      <c r="CS552" s="188"/>
      <c r="CT552" s="188"/>
      <c r="CU552" s="188"/>
      <c r="CV552" s="188"/>
      <c r="CW552" s="188"/>
      <c r="CX552" s="189"/>
      <c r="CY552" s="195"/>
      <c r="CZ552" s="188"/>
      <c r="DA552" s="188"/>
      <c r="DB552" s="188"/>
      <c r="DC552" s="188"/>
      <c r="DD552" s="188"/>
      <c r="DE552" s="188"/>
      <c r="DF552" s="188"/>
      <c r="DG552" s="188"/>
      <c r="DH552" s="188"/>
      <c r="DI552" s="188"/>
      <c r="DJ552" s="188"/>
      <c r="DK552" s="188"/>
      <c r="DL552" s="188"/>
      <c r="DM552" s="188"/>
      <c r="DN552" s="188"/>
      <c r="DO552" s="189"/>
      <c r="DP552" s="195"/>
      <c r="DQ552" s="188"/>
      <c r="DR552" s="188"/>
      <c r="DS552" s="188"/>
      <c r="DT552" s="188"/>
      <c r="DU552" s="188"/>
      <c r="DV552" s="188"/>
      <c r="DW552" s="188"/>
      <c r="DX552" s="188"/>
      <c r="DY552" s="188"/>
      <c r="DZ552" s="188"/>
      <c r="EA552" s="188"/>
      <c r="EB552" s="188"/>
      <c r="EC552" s="188"/>
      <c r="ED552" s="188"/>
      <c r="EE552" s="188"/>
      <c r="EF552" s="189"/>
      <c r="EG552" s="195"/>
      <c r="EH552" s="188"/>
      <c r="EI552" s="188"/>
      <c r="EJ552" s="188"/>
      <c r="EK552" s="188"/>
      <c r="EL552" s="188"/>
      <c r="EM552" s="188"/>
      <c r="EN552" s="188"/>
      <c r="EO552" s="188"/>
      <c r="EP552" s="188"/>
      <c r="EQ552" s="188"/>
      <c r="ER552" s="188"/>
      <c r="ES552" s="188"/>
      <c r="ET552" s="188"/>
      <c r="EU552" s="188"/>
      <c r="EV552" s="188"/>
      <c r="EW552" s="189"/>
      <c r="EX552" s="195"/>
      <c r="EY552" s="188"/>
      <c r="EZ552" s="188"/>
      <c r="FA552" s="188"/>
      <c r="FB552" s="188"/>
      <c r="FC552" s="188"/>
      <c r="FD552" s="188"/>
      <c r="FE552" s="188"/>
      <c r="FF552" s="188"/>
      <c r="FG552" s="188"/>
      <c r="FH552" s="188"/>
      <c r="FI552" s="188"/>
      <c r="FJ552" s="188"/>
      <c r="FK552" s="188"/>
      <c r="FL552" s="188"/>
      <c r="FM552" s="188"/>
      <c r="FN552" s="189"/>
      <c r="FO552" s="195"/>
      <c r="FP552" s="188"/>
      <c r="FQ552" s="188"/>
      <c r="FR552" s="188"/>
      <c r="FS552" s="188"/>
      <c r="FT552" s="188"/>
      <c r="FU552" s="188"/>
      <c r="FV552" s="188"/>
      <c r="FW552" s="188"/>
      <c r="FX552" s="188"/>
      <c r="FY552" s="188"/>
      <c r="FZ552" s="188"/>
      <c r="GA552" s="188"/>
      <c r="GB552" s="188"/>
      <c r="GC552" s="188"/>
      <c r="GD552" s="188"/>
      <c r="GE552" s="189"/>
      <c r="GF552" s="195"/>
      <c r="GG552" s="188"/>
      <c r="GH552" s="188"/>
      <c r="GI552" s="188"/>
      <c r="GJ552" s="188"/>
      <c r="GK552" s="188"/>
      <c r="GL552" s="188"/>
      <c r="GM552" s="188"/>
      <c r="GN552" s="188"/>
      <c r="GO552" s="188"/>
      <c r="GP552" s="188"/>
      <c r="GQ552" s="188"/>
      <c r="GR552" s="188"/>
      <c r="GS552" s="188"/>
      <c r="GT552" s="188"/>
      <c r="GU552" s="188"/>
      <c r="GV552" s="189"/>
      <c r="GW552" s="195"/>
      <c r="GX552" s="188"/>
      <c r="GY552" s="188"/>
      <c r="GZ552" s="188"/>
      <c r="HA552" s="188"/>
      <c r="HB552" s="188"/>
      <c r="HC552" s="188"/>
      <c r="HD552" s="188"/>
      <c r="HE552" s="188"/>
      <c r="HF552" s="188"/>
      <c r="HG552" s="188"/>
      <c r="HH552" s="188"/>
      <c r="HI552" s="188"/>
      <c r="HJ552" s="188"/>
      <c r="HK552" s="188"/>
      <c r="HL552" s="188"/>
      <c r="HM552" s="189"/>
      <c r="HN552" s="195"/>
      <c r="HO552" s="188"/>
      <c r="HP552" s="188"/>
      <c r="HQ552" s="188"/>
      <c r="HR552" s="188"/>
      <c r="HS552" s="188"/>
      <c r="HT552" s="188"/>
      <c r="HU552" s="188"/>
      <c r="HV552" s="188"/>
      <c r="HW552" s="188"/>
      <c r="HX552" s="188"/>
      <c r="HY552" s="188"/>
      <c r="HZ552" s="188"/>
      <c r="IA552" s="188"/>
      <c r="IB552" s="188"/>
      <c r="IC552" s="188"/>
      <c r="ID552" s="189"/>
      <c r="IE552" s="195"/>
      <c r="IF552" s="188"/>
      <c r="IG552" s="188"/>
      <c r="IH552" s="188"/>
      <c r="II552" s="188"/>
      <c r="IJ552" s="188"/>
      <c r="IK552" s="188"/>
      <c r="IL552" s="188"/>
      <c r="IM552" s="188"/>
      <c r="IN552" s="188"/>
      <c r="IO552" s="188"/>
      <c r="IP552" s="188"/>
      <c r="IQ552" s="188"/>
      <c r="IR552" s="188"/>
      <c r="IS552" s="188"/>
      <c r="IT552" s="188"/>
      <c r="IU552" s="189"/>
      <c r="IV552" s="195"/>
      <c r="IW552" s="188"/>
      <c r="IX552" s="188"/>
      <c r="IY552" s="188"/>
      <c r="IZ552" s="188"/>
      <c r="JA552" s="188"/>
      <c r="JB552" s="188"/>
      <c r="JC552" s="188"/>
      <c r="JD552" s="188"/>
      <c r="JE552" s="188"/>
      <c r="JF552" s="188"/>
      <c r="JG552" s="188"/>
      <c r="JH552" s="188"/>
      <c r="JI552" s="188"/>
      <c r="JJ552" s="188"/>
      <c r="JK552" s="188"/>
      <c r="JL552" s="189"/>
      <c r="JM552" s="195"/>
      <c r="JN552" s="188"/>
      <c r="JO552" s="188"/>
      <c r="JP552" s="188"/>
      <c r="JQ552" s="188"/>
      <c r="JR552" s="188"/>
      <c r="JS552" s="188"/>
      <c r="JT552" s="188"/>
      <c r="JU552" s="188"/>
      <c r="JV552" s="188"/>
      <c r="JW552" s="188"/>
      <c r="JX552" s="188"/>
      <c r="JY552" s="188"/>
      <c r="JZ552" s="188"/>
      <c r="KA552" s="188"/>
      <c r="KB552" s="188"/>
      <c r="KC552" s="189"/>
      <c r="KD552" s="195"/>
      <c r="KE552" s="188"/>
      <c r="KF552" s="188"/>
      <c r="KG552" s="188"/>
      <c r="KH552" s="188"/>
      <c r="KI552" s="188"/>
      <c r="KJ552" s="188"/>
      <c r="KK552" s="188"/>
      <c r="KL552" s="188"/>
      <c r="KM552" s="188"/>
      <c r="KN552" s="188"/>
      <c r="KO552" s="188"/>
      <c r="KP552" s="188"/>
      <c r="KQ552" s="188"/>
      <c r="KR552" s="188"/>
      <c r="KS552" s="188"/>
      <c r="KT552" s="189"/>
      <c r="KU552" s="188"/>
    </row>
    <row r="553" ht="15.0" customHeight="1">
      <c r="A553" s="195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9"/>
      <c r="R553" s="195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9"/>
      <c r="AI553" s="195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9"/>
      <c r="AZ553" s="195"/>
      <c r="BA553" s="188"/>
      <c r="BB553" s="188"/>
      <c r="BC553" s="188"/>
      <c r="BD553" s="188"/>
      <c r="BE553" s="188"/>
      <c r="BF553" s="188"/>
      <c r="BG553" s="188"/>
      <c r="BH553" s="188"/>
      <c r="BI553" s="188"/>
      <c r="BJ553" s="188"/>
      <c r="BK553" s="188"/>
      <c r="BL553" s="188"/>
      <c r="BM553" s="188"/>
      <c r="BN553" s="188"/>
      <c r="BO553" s="188"/>
      <c r="BP553" s="189"/>
      <c r="BQ553" s="195"/>
      <c r="BR553" s="188"/>
      <c r="BS553" s="188"/>
      <c r="BT553" s="188"/>
      <c r="BU553" s="188"/>
      <c r="BV553" s="188"/>
      <c r="BW553" s="188"/>
      <c r="BX553" s="188"/>
      <c r="BY553" s="188"/>
      <c r="BZ553" s="188"/>
      <c r="CA553" s="188"/>
      <c r="CB553" s="188"/>
      <c r="CC553" s="188"/>
      <c r="CD553" s="188"/>
      <c r="CE553" s="188"/>
      <c r="CF553" s="188"/>
      <c r="CG553" s="189"/>
      <c r="CH553" s="195"/>
      <c r="CI553" s="188"/>
      <c r="CJ553" s="188"/>
      <c r="CK553" s="188"/>
      <c r="CL553" s="188"/>
      <c r="CM553" s="188"/>
      <c r="CN553" s="188"/>
      <c r="CO553" s="188"/>
      <c r="CP553" s="188"/>
      <c r="CQ553" s="188"/>
      <c r="CR553" s="188"/>
      <c r="CS553" s="188"/>
      <c r="CT553" s="188"/>
      <c r="CU553" s="188"/>
      <c r="CV553" s="188"/>
      <c r="CW553" s="188"/>
      <c r="CX553" s="189"/>
      <c r="CY553" s="195"/>
      <c r="CZ553" s="188"/>
      <c r="DA553" s="188"/>
      <c r="DB553" s="188"/>
      <c r="DC553" s="188"/>
      <c r="DD553" s="188"/>
      <c r="DE553" s="188"/>
      <c r="DF553" s="188"/>
      <c r="DG553" s="188"/>
      <c r="DH553" s="188"/>
      <c r="DI553" s="188"/>
      <c r="DJ553" s="188"/>
      <c r="DK553" s="188"/>
      <c r="DL553" s="188"/>
      <c r="DM553" s="188"/>
      <c r="DN553" s="188"/>
      <c r="DO553" s="189"/>
      <c r="DP553" s="195"/>
      <c r="DQ553" s="188"/>
      <c r="DR553" s="188"/>
      <c r="DS553" s="188"/>
      <c r="DT553" s="188"/>
      <c r="DU553" s="188"/>
      <c r="DV553" s="188"/>
      <c r="DW553" s="188"/>
      <c r="DX553" s="188"/>
      <c r="DY553" s="188"/>
      <c r="DZ553" s="188"/>
      <c r="EA553" s="188"/>
      <c r="EB553" s="188"/>
      <c r="EC553" s="188"/>
      <c r="ED553" s="188"/>
      <c r="EE553" s="188"/>
      <c r="EF553" s="189"/>
      <c r="EG553" s="195"/>
      <c r="EH553" s="188"/>
      <c r="EI553" s="188"/>
      <c r="EJ553" s="188"/>
      <c r="EK553" s="188"/>
      <c r="EL553" s="188"/>
      <c r="EM553" s="188"/>
      <c r="EN553" s="188"/>
      <c r="EO553" s="188"/>
      <c r="EP553" s="188"/>
      <c r="EQ553" s="188"/>
      <c r="ER553" s="188"/>
      <c r="ES553" s="188"/>
      <c r="ET553" s="188"/>
      <c r="EU553" s="188"/>
      <c r="EV553" s="188"/>
      <c r="EW553" s="189"/>
      <c r="EX553" s="195"/>
      <c r="EY553" s="188"/>
      <c r="EZ553" s="188"/>
      <c r="FA553" s="188"/>
      <c r="FB553" s="188"/>
      <c r="FC553" s="188"/>
      <c r="FD553" s="188"/>
      <c r="FE553" s="188"/>
      <c r="FF553" s="188"/>
      <c r="FG553" s="188"/>
      <c r="FH553" s="188"/>
      <c r="FI553" s="188"/>
      <c r="FJ553" s="188"/>
      <c r="FK553" s="188"/>
      <c r="FL553" s="188"/>
      <c r="FM553" s="188"/>
      <c r="FN553" s="189"/>
      <c r="FO553" s="195"/>
      <c r="FP553" s="188"/>
      <c r="FQ553" s="188"/>
      <c r="FR553" s="188"/>
      <c r="FS553" s="188"/>
      <c r="FT553" s="188"/>
      <c r="FU553" s="188"/>
      <c r="FV553" s="188"/>
      <c r="FW553" s="188"/>
      <c r="FX553" s="188"/>
      <c r="FY553" s="188"/>
      <c r="FZ553" s="188"/>
      <c r="GA553" s="188"/>
      <c r="GB553" s="188"/>
      <c r="GC553" s="188"/>
      <c r="GD553" s="188"/>
      <c r="GE553" s="189"/>
      <c r="GF553" s="195"/>
      <c r="GG553" s="188"/>
      <c r="GH553" s="188"/>
      <c r="GI553" s="188"/>
      <c r="GJ553" s="188"/>
      <c r="GK553" s="188"/>
      <c r="GL553" s="188"/>
      <c r="GM553" s="188"/>
      <c r="GN553" s="188"/>
      <c r="GO553" s="188"/>
      <c r="GP553" s="188"/>
      <c r="GQ553" s="188"/>
      <c r="GR553" s="188"/>
      <c r="GS553" s="188"/>
      <c r="GT553" s="188"/>
      <c r="GU553" s="188"/>
      <c r="GV553" s="189"/>
      <c r="GW553" s="195"/>
      <c r="GX553" s="188"/>
      <c r="GY553" s="188"/>
      <c r="GZ553" s="188"/>
      <c r="HA553" s="188"/>
      <c r="HB553" s="188"/>
      <c r="HC553" s="188"/>
      <c r="HD553" s="188"/>
      <c r="HE553" s="188"/>
      <c r="HF553" s="188"/>
      <c r="HG553" s="188"/>
      <c r="HH553" s="188"/>
      <c r="HI553" s="188"/>
      <c r="HJ553" s="188"/>
      <c r="HK553" s="188"/>
      <c r="HL553" s="188"/>
      <c r="HM553" s="189"/>
      <c r="HN553" s="195"/>
      <c r="HO553" s="188"/>
      <c r="HP553" s="188"/>
      <c r="HQ553" s="188"/>
      <c r="HR553" s="188"/>
      <c r="HS553" s="188"/>
      <c r="HT553" s="188"/>
      <c r="HU553" s="188"/>
      <c r="HV553" s="188"/>
      <c r="HW553" s="188"/>
      <c r="HX553" s="188"/>
      <c r="HY553" s="188"/>
      <c r="HZ553" s="188"/>
      <c r="IA553" s="188"/>
      <c r="IB553" s="188"/>
      <c r="IC553" s="188"/>
      <c r="ID553" s="189"/>
      <c r="IE553" s="195"/>
      <c r="IF553" s="188"/>
      <c r="IG553" s="188"/>
      <c r="IH553" s="188"/>
      <c r="II553" s="188"/>
      <c r="IJ553" s="188"/>
      <c r="IK553" s="188"/>
      <c r="IL553" s="188"/>
      <c r="IM553" s="188"/>
      <c r="IN553" s="188"/>
      <c r="IO553" s="188"/>
      <c r="IP553" s="188"/>
      <c r="IQ553" s="188"/>
      <c r="IR553" s="188"/>
      <c r="IS553" s="188"/>
      <c r="IT553" s="188"/>
      <c r="IU553" s="189"/>
      <c r="IV553" s="195"/>
      <c r="IW553" s="188"/>
      <c r="IX553" s="188"/>
      <c r="IY553" s="188"/>
      <c r="IZ553" s="188"/>
      <c r="JA553" s="188"/>
      <c r="JB553" s="188"/>
      <c r="JC553" s="188"/>
      <c r="JD553" s="188"/>
      <c r="JE553" s="188"/>
      <c r="JF553" s="188"/>
      <c r="JG553" s="188"/>
      <c r="JH553" s="188"/>
      <c r="JI553" s="188"/>
      <c r="JJ553" s="188"/>
      <c r="JK553" s="188"/>
      <c r="JL553" s="189"/>
      <c r="JM553" s="195"/>
      <c r="JN553" s="188"/>
      <c r="JO553" s="188"/>
      <c r="JP553" s="188"/>
      <c r="JQ553" s="188"/>
      <c r="JR553" s="188"/>
      <c r="JS553" s="188"/>
      <c r="JT553" s="188"/>
      <c r="JU553" s="188"/>
      <c r="JV553" s="188"/>
      <c r="JW553" s="188"/>
      <c r="JX553" s="188"/>
      <c r="JY553" s="188"/>
      <c r="JZ553" s="188"/>
      <c r="KA553" s="188"/>
      <c r="KB553" s="188"/>
      <c r="KC553" s="189"/>
      <c r="KD553" s="195"/>
      <c r="KE553" s="188"/>
      <c r="KF553" s="188"/>
      <c r="KG553" s="188"/>
      <c r="KH553" s="188"/>
      <c r="KI553" s="188"/>
      <c r="KJ553" s="188"/>
      <c r="KK553" s="188"/>
      <c r="KL553" s="188"/>
      <c r="KM553" s="188"/>
      <c r="KN553" s="188"/>
      <c r="KO553" s="188"/>
      <c r="KP553" s="188"/>
      <c r="KQ553" s="188"/>
      <c r="KR553" s="188"/>
      <c r="KS553" s="188"/>
      <c r="KT553" s="189"/>
      <c r="KU553" s="188"/>
    </row>
    <row r="554" ht="15.0" customHeight="1">
      <c r="A554" s="195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9"/>
      <c r="R554" s="195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9"/>
      <c r="AI554" s="195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9"/>
      <c r="AZ554" s="195"/>
      <c r="BA554" s="188"/>
      <c r="BB554" s="188"/>
      <c r="BC554" s="188"/>
      <c r="BD554" s="188"/>
      <c r="BE554" s="188"/>
      <c r="BF554" s="188"/>
      <c r="BG554" s="188"/>
      <c r="BH554" s="188"/>
      <c r="BI554" s="188"/>
      <c r="BJ554" s="188"/>
      <c r="BK554" s="188"/>
      <c r="BL554" s="188"/>
      <c r="BM554" s="188"/>
      <c r="BN554" s="188"/>
      <c r="BO554" s="188"/>
      <c r="BP554" s="189"/>
      <c r="BQ554" s="195"/>
      <c r="BR554" s="188"/>
      <c r="BS554" s="188"/>
      <c r="BT554" s="188"/>
      <c r="BU554" s="188"/>
      <c r="BV554" s="188"/>
      <c r="BW554" s="188"/>
      <c r="BX554" s="188"/>
      <c r="BY554" s="188"/>
      <c r="BZ554" s="188"/>
      <c r="CA554" s="188"/>
      <c r="CB554" s="188"/>
      <c r="CC554" s="188"/>
      <c r="CD554" s="188"/>
      <c r="CE554" s="188"/>
      <c r="CF554" s="188"/>
      <c r="CG554" s="189"/>
      <c r="CH554" s="195"/>
      <c r="CI554" s="188"/>
      <c r="CJ554" s="188"/>
      <c r="CK554" s="188"/>
      <c r="CL554" s="188"/>
      <c r="CM554" s="188"/>
      <c r="CN554" s="188"/>
      <c r="CO554" s="188"/>
      <c r="CP554" s="188"/>
      <c r="CQ554" s="188"/>
      <c r="CR554" s="188"/>
      <c r="CS554" s="188"/>
      <c r="CT554" s="188"/>
      <c r="CU554" s="188"/>
      <c r="CV554" s="188"/>
      <c r="CW554" s="188"/>
      <c r="CX554" s="189"/>
      <c r="CY554" s="195"/>
      <c r="CZ554" s="188"/>
      <c r="DA554" s="188"/>
      <c r="DB554" s="188"/>
      <c r="DC554" s="188"/>
      <c r="DD554" s="188"/>
      <c r="DE554" s="188"/>
      <c r="DF554" s="188"/>
      <c r="DG554" s="188"/>
      <c r="DH554" s="188"/>
      <c r="DI554" s="188"/>
      <c r="DJ554" s="188"/>
      <c r="DK554" s="188"/>
      <c r="DL554" s="188"/>
      <c r="DM554" s="188"/>
      <c r="DN554" s="188"/>
      <c r="DO554" s="189"/>
      <c r="DP554" s="195"/>
      <c r="DQ554" s="188"/>
      <c r="DR554" s="188"/>
      <c r="DS554" s="188"/>
      <c r="DT554" s="188"/>
      <c r="DU554" s="188"/>
      <c r="DV554" s="188"/>
      <c r="DW554" s="188"/>
      <c r="DX554" s="188"/>
      <c r="DY554" s="188"/>
      <c r="DZ554" s="188"/>
      <c r="EA554" s="188"/>
      <c r="EB554" s="188"/>
      <c r="EC554" s="188"/>
      <c r="ED554" s="188"/>
      <c r="EE554" s="188"/>
      <c r="EF554" s="189"/>
      <c r="EG554" s="195"/>
      <c r="EH554" s="188"/>
      <c r="EI554" s="188"/>
      <c r="EJ554" s="188"/>
      <c r="EK554" s="188"/>
      <c r="EL554" s="188"/>
      <c r="EM554" s="188"/>
      <c r="EN554" s="188"/>
      <c r="EO554" s="188"/>
      <c r="EP554" s="188"/>
      <c r="EQ554" s="188"/>
      <c r="ER554" s="188"/>
      <c r="ES554" s="188"/>
      <c r="ET554" s="188"/>
      <c r="EU554" s="188"/>
      <c r="EV554" s="188"/>
      <c r="EW554" s="189"/>
      <c r="EX554" s="195"/>
      <c r="EY554" s="188"/>
      <c r="EZ554" s="188"/>
      <c r="FA554" s="188"/>
      <c r="FB554" s="188"/>
      <c r="FC554" s="188"/>
      <c r="FD554" s="188"/>
      <c r="FE554" s="188"/>
      <c r="FF554" s="188"/>
      <c r="FG554" s="188"/>
      <c r="FH554" s="188"/>
      <c r="FI554" s="188"/>
      <c r="FJ554" s="188"/>
      <c r="FK554" s="188"/>
      <c r="FL554" s="188"/>
      <c r="FM554" s="188"/>
      <c r="FN554" s="189"/>
      <c r="FO554" s="195"/>
      <c r="FP554" s="188"/>
      <c r="FQ554" s="188"/>
      <c r="FR554" s="188"/>
      <c r="FS554" s="188"/>
      <c r="FT554" s="188"/>
      <c r="FU554" s="188"/>
      <c r="FV554" s="188"/>
      <c r="FW554" s="188"/>
      <c r="FX554" s="188"/>
      <c r="FY554" s="188"/>
      <c r="FZ554" s="188"/>
      <c r="GA554" s="188"/>
      <c r="GB554" s="188"/>
      <c r="GC554" s="188"/>
      <c r="GD554" s="188"/>
      <c r="GE554" s="189"/>
      <c r="GF554" s="195"/>
      <c r="GG554" s="188"/>
      <c r="GH554" s="188"/>
      <c r="GI554" s="188"/>
      <c r="GJ554" s="188"/>
      <c r="GK554" s="188"/>
      <c r="GL554" s="188"/>
      <c r="GM554" s="188"/>
      <c r="GN554" s="188"/>
      <c r="GO554" s="188"/>
      <c r="GP554" s="188"/>
      <c r="GQ554" s="188"/>
      <c r="GR554" s="188"/>
      <c r="GS554" s="188"/>
      <c r="GT554" s="188"/>
      <c r="GU554" s="188"/>
      <c r="GV554" s="189"/>
      <c r="GW554" s="195"/>
      <c r="GX554" s="188"/>
      <c r="GY554" s="188"/>
      <c r="GZ554" s="188"/>
      <c r="HA554" s="188"/>
      <c r="HB554" s="188"/>
      <c r="HC554" s="188"/>
      <c r="HD554" s="188"/>
      <c r="HE554" s="188"/>
      <c r="HF554" s="188"/>
      <c r="HG554" s="188"/>
      <c r="HH554" s="188"/>
      <c r="HI554" s="188"/>
      <c r="HJ554" s="188"/>
      <c r="HK554" s="188"/>
      <c r="HL554" s="188"/>
      <c r="HM554" s="189"/>
      <c r="HN554" s="195"/>
      <c r="HO554" s="188"/>
      <c r="HP554" s="188"/>
      <c r="HQ554" s="188"/>
      <c r="HR554" s="188"/>
      <c r="HS554" s="188"/>
      <c r="HT554" s="188"/>
      <c r="HU554" s="188"/>
      <c r="HV554" s="188"/>
      <c r="HW554" s="188"/>
      <c r="HX554" s="188"/>
      <c r="HY554" s="188"/>
      <c r="HZ554" s="188"/>
      <c r="IA554" s="188"/>
      <c r="IB554" s="188"/>
      <c r="IC554" s="188"/>
      <c r="ID554" s="189"/>
      <c r="IE554" s="195"/>
      <c r="IF554" s="188"/>
      <c r="IG554" s="188"/>
      <c r="IH554" s="188"/>
      <c r="II554" s="188"/>
      <c r="IJ554" s="188"/>
      <c r="IK554" s="188"/>
      <c r="IL554" s="188"/>
      <c r="IM554" s="188"/>
      <c r="IN554" s="188"/>
      <c r="IO554" s="188"/>
      <c r="IP554" s="188"/>
      <c r="IQ554" s="188"/>
      <c r="IR554" s="188"/>
      <c r="IS554" s="188"/>
      <c r="IT554" s="188"/>
      <c r="IU554" s="189"/>
      <c r="IV554" s="195"/>
      <c r="IW554" s="188"/>
      <c r="IX554" s="188"/>
      <c r="IY554" s="188"/>
      <c r="IZ554" s="188"/>
      <c r="JA554" s="188"/>
      <c r="JB554" s="188"/>
      <c r="JC554" s="188"/>
      <c r="JD554" s="188"/>
      <c r="JE554" s="188"/>
      <c r="JF554" s="188"/>
      <c r="JG554" s="188"/>
      <c r="JH554" s="188"/>
      <c r="JI554" s="188"/>
      <c r="JJ554" s="188"/>
      <c r="JK554" s="188"/>
      <c r="JL554" s="189"/>
      <c r="JM554" s="195"/>
      <c r="JN554" s="188"/>
      <c r="JO554" s="188"/>
      <c r="JP554" s="188"/>
      <c r="JQ554" s="188"/>
      <c r="JR554" s="188"/>
      <c r="JS554" s="188"/>
      <c r="JT554" s="188"/>
      <c r="JU554" s="188"/>
      <c r="JV554" s="188"/>
      <c r="JW554" s="188"/>
      <c r="JX554" s="188"/>
      <c r="JY554" s="188"/>
      <c r="JZ554" s="188"/>
      <c r="KA554" s="188"/>
      <c r="KB554" s="188"/>
      <c r="KC554" s="189"/>
      <c r="KD554" s="195"/>
      <c r="KE554" s="188"/>
      <c r="KF554" s="188"/>
      <c r="KG554" s="188"/>
      <c r="KH554" s="188"/>
      <c r="KI554" s="188"/>
      <c r="KJ554" s="188"/>
      <c r="KK554" s="188"/>
      <c r="KL554" s="188"/>
      <c r="KM554" s="188"/>
      <c r="KN554" s="188"/>
      <c r="KO554" s="188"/>
      <c r="KP554" s="188"/>
      <c r="KQ554" s="188"/>
      <c r="KR554" s="188"/>
      <c r="KS554" s="188"/>
      <c r="KT554" s="189"/>
      <c r="KU554" s="188"/>
    </row>
    <row r="555" ht="15.0" customHeight="1">
      <c r="A555" s="195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9"/>
      <c r="R555" s="195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9"/>
      <c r="AI555" s="195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9"/>
      <c r="AZ555" s="195"/>
      <c r="BA555" s="188"/>
      <c r="BB555" s="188"/>
      <c r="BC555" s="188"/>
      <c r="BD555" s="188"/>
      <c r="BE555" s="188"/>
      <c r="BF555" s="188"/>
      <c r="BG555" s="188"/>
      <c r="BH555" s="188"/>
      <c r="BI555" s="188"/>
      <c r="BJ555" s="188"/>
      <c r="BK555" s="188"/>
      <c r="BL555" s="188"/>
      <c r="BM555" s="188"/>
      <c r="BN555" s="188"/>
      <c r="BO555" s="188"/>
      <c r="BP555" s="189"/>
      <c r="BQ555" s="195"/>
      <c r="BR555" s="188"/>
      <c r="BS555" s="188"/>
      <c r="BT555" s="188"/>
      <c r="BU555" s="188"/>
      <c r="BV555" s="188"/>
      <c r="BW555" s="188"/>
      <c r="BX555" s="188"/>
      <c r="BY555" s="188"/>
      <c r="BZ555" s="188"/>
      <c r="CA555" s="188"/>
      <c r="CB555" s="188"/>
      <c r="CC555" s="188"/>
      <c r="CD555" s="188"/>
      <c r="CE555" s="188"/>
      <c r="CF555" s="188"/>
      <c r="CG555" s="189"/>
      <c r="CH555" s="195"/>
      <c r="CI555" s="188"/>
      <c r="CJ555" s="188"/>
      <c r="CK555" s="188"/>
      <c r="CL555" s="188"/>
      <c r="CM555" s="188"/>
      <c r="CN555" s="188"/>
      <c r="CO555" s="188"/>
      <c r="CP555" s="188"/>
      <c r="CQ555" s="188"/>
      <c r="CR555" s="188"/>
      <c r="CS555" s="188"/>
      <c r="CT555" s="188"/>
      <c r="CU555" s="188"/>
      <c r="CV555" s="188"/>
      <c r="CW555" s="188"/>
      <c r="CX555" s="189"/>
      <c r="CY555" s="195"/>
      <c r="CZ555" s="188"/>
      <c r="DA555" s="188"/>
      <c r="DB555" s="188"/>
      <c r="DC555" s="188"/>
      <c r="DD555" s="188"/>
      <c r="DE555" s="188"/>
      <c r="DF555" s="188"/>
      <c r="DG555" s="188"/>
      <c r="DH555" s="188"/>
      <c r="DI555" s="188"/>
      <c r="DJ555" s="188"/>
      <c r="DK555" s="188"/>
      <c r="DL555" s="188"/>
      <c r="DM555" s="188"/>
      <c r="DN555" s="188"/>
      <c r="DO555" s="189"/>
      <c r="DP555" s="195"/>
      <c r="DQ555" s="188"/>
      <c r="DR555" s="188"/>
      <c r="DS555" s="188"/>
      <c r="DT555" s="188"/>
      <c r="DU555" s="188"/>
      <c r="DV555" s="188"/>
      <c r="DW555" s="188"/>
      <c r="DX555" s="188"/>
      <c r="DY555" s="188"/>
      <c r="DZ555" s="188"/>
      <c r="EA555" s="188"/>
      <c r="EB555" s="188"/>
      <c r="EC555" s="188"/>
      <c r="ED555" s="188"/>
      <c r="EE555" s="188"/>
      <c r="EF555" s="189"/>
      <c r="EG555" s="195"/>
      <c r="EH555" s="188"/>
      <c r="EI555" s="188"/>
      <c r="EJ555" s="188"/>
      <c r="EK555" s="188"/>
      <c r="EL555" s="188"/>
      <c r="EM555" s="188"/>
      <c r="EN555" s="188"/>
      <c r="EO555" s="188"/>
      <c r="EP555" s="188"/>
      <c r="EQ555" s="188"/>
      <c r="ER555" s="188"/>
      <c r="ES555" s="188"/>
      <c r="ET555" s="188"/>
      <c r="EU555" s="188"/>
      <c r="EV555" s="188"/>
      <c r="EW555" s="189"/>
      <c r="EX555" s="195"/>
      <c r="EY555" s="188"/>
      <c r="EZ555" s="188"/>
      <c r="FA555" s="188"/>
      <c r="FB555" s="188"/>
      <c r="FC555" s="188"/>
      <c r="FD555" s="188"/>
      <c r="FE555" s="188"/>
      <c r="FF555" s="188"/>
      <c r="FG555" s="188"/>
      <c r="FH555" s="188"/>
      <c r="FI555" s="188"/>
      <c r="FJ555" s="188"/>
      <c r="FK555" s="188"/>
      <c r="FL555" s="188"/>
      <c r="FM555" s="188"/>
      <c r="FN555" s="189"/>
      <c r="FO555" s="195"/>
      <c r="FP555" s="188"/>
      <c r="FQ555" s="188"/>
      <c r="FR555" s="188"/>
      <c r="FS555" s="188"/>
      <c r="FT555" s="188"/>
      <c r="FU555" s="188"/>
      <c r="FV555" s="188"/>
      <c r="FW555" s="188"/>
      <c r="FX555" s="188"/>
      <c r="FY555" s="188"/>
      <c r="FZ555" s="188"/>
      <c r="GA555" s="188"/>
      <c r="GB555" s="188"/>
      <c r="GC555" s="188"/>
      <c r="GD555" s="188"/>
      <c r="GE555" s="189"/>
      <c r="GF555" s="195"/>
      <c r="GG555" s="188"/>
      <c r="GH555" s="188"/>
      <c r="GI555" s="188"/>
      <c r="GJ555" s="188"/>
      <c r="GK555" s="188"/>
      <c r="GL555" s="188"/>
      <c r="GM555" s="188"/>
      <c r="GN555" s="188"/>
      <c r="GO555" s="188"/>
      <c r="GP555" s="188"/>
      <c r="GQ555" s="188"/>
      <c r="GR555" s="188"/>
      <c r="GS555" s="188"/>
      <c r="GT555" s="188"/>
      <c r="GU555" s="188"/>
      <c r="GV555" s="189"/>
      <c r="GW555" s="195"/>
      <c r="GX555" s="188"/>
      <c r="GY555" s="188"/>
      <c r="GZ555" s="188"/>
      <c r="HA555" s="188"/>
      <c r="HB555" s="188"/>
      <c r="HC555" s="188"/>
      <c r="HD555" s="188"/>
      <c r="HE555" s="188"/>
      <c r="HF555" s="188"/>
      <c r="HG555" s="188"/>
      <c r="HH555" s="188"/>
      <c r="HI555" s="188"/>
      <c r="HJ555" s="188"/>
      <c r="HK555" s="188"/>
      <c r="HL555" s="188"/>
      <c r="HM555" s="189"/>
      <c r="HN555" s="195"/>
      <c r="HO555" s="188"/>
      <c r="HP555" s="188"/>
      <c r="HQ555" s="188"/>
      <c r="HR555" s="188"/>
      <c r="HS555" s="188"/>
      <c r="HT555" s="188"/>
      <c r="HU555" s="188"/>
      <c r="HV555" s="188"/>
      <c r="HW555" s="188"/>
      <c r="HX555" s="188"/>
      <c r="HY555" s="188"/>
      <c r="HZ555" s="188"/>
      <c r="IA555" s="188"/>
      <c r="IB555" s="188"/>
      <c r="IC555" s="188"/>
      <c r="ID555" s="189"/>
      <c r="IE555" s="195"/>
      <c r="IF555" s="188"/>
      <c r="IG555" s="188"/>
      <c r="IH555" s="188"/>
      <c r="II555" s="188"/>
      <c r="IJ555" s="188"/>
      <c r="IK555" s="188"/>
      <c r="IL555" s="188"/>
      <c r="IM555" s="188"/>
      <c r="IN555" s="188"/>
      <c r="IO555" s="188"/>
      <c r="IP555" s="188"/>
      <c r="IQ555" s="188"/>
      <c r="IR555" s="188"/>
      <c r="IS555" s="188"/>
      <c r="IT555" s="188"/>
      <c r="IU555" s="189"/>
      <c r="IV555" s="195"/>
      <c r="IW555" s="188"/>
      <c r="IX555" s="188"/>
      <c r="IY555" s="188"/>
      <c r="IZ555" s="188"/>
      <c r="JA555" s="188"/>
      <c r="JB555" s="188"/>
      <c r="JC555" s="188"/>
      <c r="JD555" s="188"/>
      <c r="JE555" s="188"/>
      <c r="JF555" s="188"/>
      <c r="JG555" s="188"/>
      <c r="JH555" s="188"/>
      <c r="JI555" s="188"/>
      <c r="JJ555" s="188"/>
      <c r="JK555" s="188"/>
      <c r="JL555" s="189"/>
      <c r="JM555" s="195"/>
      <c r="JN555" s="188"/>
      <c r="JO555" s="188"/>
      <c r="JP555" s="188"/>
      <c r="JQ555" s="188"/>
      <c r="JR555" s="188"/>
      <c r="JS555" s="188"/>
      <c r="JT555" s="188"/>
      <c r="JU555" s="188"/>
      <c r="JV555" s="188"/>
      <c r="JW555" s="188"/>
      <c r="JX555" s="188"/>
      <c r="JY555" s="188"/>
      <c r="JZ555" s="188"/>
      <c r="KA555" s="188"/>
      <c r="KB555" s="188"/>
      <c r="KC555" s="189"/>
      <c r="KD555" s="195"/>
      <c r="KE555" s="188"/>
      <c r="KF555" s="188"/>
      <c r="KG555" s="188"/>
      <c r="KH555" s="188"/>
      <c r="KI555" s="188"/>
      <c r="KJ555" s="188"/>
      <c r="KK555" s="188"/>
      <c r="KL555" s="188"/>
      <c r="KM555" s="188"/>
      <c r="KN555" s="188"/>
      <c r="KO555" s="188"/>
      <c r="KP555" s="188"/>
      <c r="KQ555" s="188"/>
      <c r="KR555" s="188"/>
      <c r="KS555" s="188"/>
      <c r="KT555" s="189"/>
      <c r="KU555" s="188"/>
    </row>
    <row r="556" ht="15.0" customHeight="1">
      <c r="A556" s="195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9"/>
      <c r="R556" s="195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9"/>
      <c r="AI556" s="195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9"/>
      <c r="AZ556" s="195"/>
      <c r="BA556" s="188"/>
      <c r="BB556" s="188"/>
      <c r="BC556" s="188"/>
      <c r="BD556" s="188"/>
      <c r="BE556" s="188"/>
      <c r="BF556" s="188"/>
      <c r="BG556" s="188"/>
      <c r="BH556" s="188"/>
      <c r="BI556" s="188"/>
      <c r="BJ556" s="188"/>
      <c r="BK556" s="188"/>
      <c r="BL556" s="188"/>
      <c r="BM556" s="188"/>
      <c r="BN556" s="188"/>
      <c r="BO556" s="188"/>
      <c r="BP556" s="189"/>
      <c r="BQ556" s="195"/>
      <c r="BR556" s="188"/>
      <c r="BS556" s="188"/>
      <c r="BT556" s="188"/>
      <c r="BU556" s="188"/>
      <c r="BV556" s="188"/>
      <c r="BW556" s="188"/>
      <c r="BX556" s="188"/>
      <c r="BY556" s="188"/>
      <c r="BZ556" s="188"/>
      <c r="CA556" s="188"/>
      <c r="CB556" s="188"/>
      <c r="CC556" s="188"/>
      <c r="CD556" s="188"/>
      <c r="CE556" s="188"/>
      <c r="CF556" s="188"/>
      <c r="CG556" s="189"/>
      <c r="CH556" s="195"/>
      <c r="CI556" s="188"/>
      <c r="CJ556" s="188"/>
      <c r="CK556" s="188"/>
      <c r="CL556" s="188"/>
      <c r="CM556" s="188"/>
      <c r="CN556" s="188"/>
      <c r="CO556" s="188"/>
      <c r="CP556" s="188"/>
      <c r="CQ556" s="188"/>
      <c r="CR556" s="188"/>
      <c r="CS556" s="188"/>
      <c r="CT556" s="188"/>
      <c r="CU556" s="188"/>
      <c r="CV556" s="188"/>
      <c r="CW556" s="188"/>
      <c r="CX556" s="189"/>
      <c r="CY556" s="195"/>
      <c r="CZ556" s="188"/>
      <c r="DA556" s="188"/>
      <c r="DB556" s="188"/>
      <c r="DC556" s="188"/>
      <c r="DD556" s="188"/>
      <c r="DE556" s="188"/>
      <c r="DF556" s="188"/>
      <c r="DG556" s="188"/>
      <c r="DH556" s="188"/>
      <c r="DI556" s="188"/>
      <c r="DJ556" s="188"/>
      <c r="DK556" s="188"/>
      <c r="DL556" s="188"/>
      <c r="DM556" s="188"/>
      <c r="DN556" s="188"/>
      <c r="DO556" s="189"/>
      <c r="DP556" s="195"/>
      <c r="DQ556" s="188"/>
      <c r="DR556" s="188"/>
      <c r="DS556" s="188"/>
      <c r="DT556" s="188"/>
      <c r="DU556" s="188"/>
      <c r="DV556" s="188"/>
      <c r="DW556" s="188"/>
      <c r="DX556" s="188"/>
      <c r="DY556" s="188"/>
      <c r="DZ556" s="188"/>
      <c r="EA556" s="188"/>
      <c r="EB556" s="188"/>
      <c r="EC556" s="188"/>
      <c r="ED556" s="188"/>
      <c r="EE556" s="188"/>
      <c r="EF556" s="189"/>
      <c r="EG556" s="195"/>
      <c r="EH556" s="188"/>
      <c r="EI556" s="188"/>
      <c r="EJ556" s="188"/>
      <c r="EK556" s="188"/>
      <c r="EL556" s="188"/>
      <c r="EM556" s="188"/>
      <c r="EN556" s="188"/>
      <c r="EO556" s="188"/>
      <c r="EP556" s="188"/>
      <c r="EQ556" s="188"/>
      <c r="ER556" s="188"/>
      <c r="ES556" s="188"/>
      <c r="ET556" s="188"/>
      <c r="EU556" s="188"/>
      <c r="EV556" s="188"/>
      <c r="EW556" s="189"/>
      <c r="EX556" s="195"/>
      <c r="EY556" s="188"/>
      <c r="EZ556" s="188"/>
      <c r="FA556" s="188"/>
      <c r="FB556" s="188"/>
      <c r="FC556" s="188"/>
      <c r="FD556" s="188"/>
      <c r="FE556" s="188"/>
      <c r="FF556" s="188"/>
      <c r="FG556" s="188"/>
      <c r="FH556" s="188"/>
      <c r="FI556" s="188"/>
      <c r="FJ556" s="188"/>
      <c r="FK556" s="188"/>
      <c r="FL556" s="188"/>
      <c r="FM556" s="188"/>
      <c r="FN556" s="189"/>
      <c r="FO556" s="195"/>
      <c r="FP556" s="188"/>
      <c r="FQ556" s="188"/>
      <c r="FR556" s="188"/>
      <c r="FS556" s="188"/>
      <c r="FT556" s="188"/>
      <c r="FU556" s="188"/>
      <c r="FV556" s="188"/>
      <c r="FW556" s="188"/>
      <c r="FX556" s="188"/>
      <c r="FY556" s="188"/>
      <c r="FZ556" s="188"/>
      <c r="GA556" s="188"/>
      <c r="GB556" s="188"/>
      <c r="GC556" s="188"/>
      <c r="GD556" s="188"/>
      <c r="GE556" s="189"/>
      <c r="GF556" s="195"/>
      <c r="GG556" s="188"/>
      <c r="GH556" s="188"/>
      <c r="GI556" s="188"/>
      <c r="GJ556" s="188"/>
      <c r="GK556" s="188"/>
      <c r="GL556" s="188"/>
      <c r="GM556" s="188"/>
      <c r="GN556" s="188"/>
      <c r="GO556" s="188"/>
      <c r="GP556" s="188"/>
      <c r="GQ556" s="188"/>
      <c r="GR556" s="188"/>
      <c r="GS556" s="188"/>
      <c r="GT556" s="188"/>
      <c r="GU556" s="188"/>
      <c r="GV556" s="189"/>
      <c r="GW556" s="195"/>
      <c r="GX556" s="188"/>
      <c r="GY556" s="188"/>
      <c r="GZ556" s="188"/>
      <c r="HA556" s="188"/>
      <c r="HB556" s="188"/>
      <c r="HC556" s="188"/>
      <c r="HD556" s="188"/>
      <c r="HE556" s="188"/>
      <c r="HF556" s="188"/>
      <c r="HG556" s="188"/>
      <c r="HH556" s="188"/>
      <c r="HI556" s="188"/>
      <c r="HJ556" s="188"/>
      <c r="HK556" s="188"/>
      <c r="HL556" s="188"/>
      <c r="HM556" s="189"/>
      <c r="HN556" s="195"/>
      <c r="HO556" s="188"/>
      <c r="HP556" s="188"/>
      <c r="HQ556" s="188"/>
      <c r="HR556" s="188"/>
      <c r="HS556" s="188"/>
      <c r="HT556" s="188"/>
      <c r="HU556" s="188"/>
      <c r="HV556" s="188"/>
      <c r="HW556" s="188"/>
      <c r="HX556" s="188"/>
      <c r="HY556" s="188"/>
      <c r="HZ556" s="188"/>
      <c r="IA556" s="188"/>
      <c r="IB556" s="188"/>
      <c r="IC556" s="188"/>
      <c r="ID556" s="189"/>
      <c r="IE556" s="195"/>
      <c r="IF556" s="188"/>
      <c r="IG556" s="188"/>
      <c r="IH556" s="188"/>
      <c r="II556" s="188"/>
      <c r="IJ556" s="188"/>
      <c r="IK556" s="188"/>
      <c r="IL556" s="188"/>
      <c r="IM556" s="188"/>
      <c r="IN556" s="188"/>
      <c r="IO556" s="188"/>
      <c r="IP556" s="188"/>
      <c r="IQ556" s="188"/>
      <c r="IR556" s="188"/>
      <c r="IS556" s="188"/>
      <c r="IT556" s="188"/>
      <c r="IU556" s="189"/>
      <c r="IV556" s="195"/>
      <c r="IW556" s="188"/>
      <c r="IX556" s="188"/>
      <c r="IY556" s="188"/>
      <c r="IZ556" s="188"/>
      <c r="JA556" s="188"/>
      <c r="JB556" s="188"/>
      <c r="JC556" s="188"/>
      <c r="JD556" s="188"/>
      <c r="JE556" s="188"/>
      <c r="JF556" s="188"/>
      <c r="JG556" s="188"/>
      <c r="JH556" s="188"/>
      <c r="JI556" s="188"/>
      <c r="JJ556" s="188"/>
      <c r="JK556" s="188"/>
      <c r="JL556" s="189"/>
      <c r="JM556" s="195"/>
      <c r="JN556" s="188"/>
      <c r="JO556" s="188"/>
      <c r="JP556" s="188"/>
      <c r="JQ556" s="188"/>
      <c r="JR556" s="188"/>
      <c r="JS556" s="188"/>
      <c r="JT556" s="188"/>
      <c r="JU556" s="188"/>
      <c r="JV556" s="188"/>
      <c r="JW556" s="188"/>
      <c r="JX556" s="188"/>
      <c r="JY556" s="188"/>
      <c r="JZ556" s="188"/>
      <c r="KA556" s="188"/>
      <c r="KB556" s="188"/>
      <c r="KC556" s="189"/>
      <c r="KD556" s="195"/>
      <c r="KE556" s="188"/>
      <c r="KF556" s="188"/>
      <c r="KG556" s="188"/>
      <c r="KH556" s="188"/>
      <c r="KI556" s="188"/>
      <c r="KJ556" s="188"/>
      <c r="KK556" s="188"/>
      <c r="KL556" s="188"/>
      <c r="KM556" s="188"/>
      <c r="KN556" s="188"/>
      <c r="KO556" s="188"/>
      <c r="KP556" s="188"/>
      <c r="KQ556" s="188"/>
      <c r="KR556" s="188"/>
      <c r="KS556" s="188"/>
      <c r="KT556" s="189"/>
      <c r="KU556" s="188"/>
    </row>
    <row r="557" ht="15.0" customHeight="1">
      <c r="A557" s="195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9"/>
      <c r="R557" s="195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9"/>
      <c r="AI557" s="195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9"/>
      <c r="AZ557" s="195"/>
      <c r="BA557" s="188"/>
      <c r="BB557" s="188"/>
      <c r="BC557" s="188"/>
      <c r="BD557" s="188"/>
      <c r="BE557" s="188"/>
      <c r="BF557" s="188"/>
      <c r="BG557" s="188"/>
      <c r="BH557" s="188"/>
      <c r="BI557" s="188"/>
      <c r="BJ557" s="188"/>
      <c r="BK557" s="188"/>
      <c r="BL557" s="188"/>
      <c r="BM557" s="188"/>
      <c r="BN557" s="188"/>
      <c r="BO557" s="188"/>
      <c r="BP557" s="189"/>
      <c r="BQ557" s="195"/>
      <c r="BR557" s="188"/>
      <c r="BS557" s="188"/>
      <c r="BT557" s="188"/>
      <c r="BU557" s="188"/>
      <c r="BV557" s="188"/>
      <c r="BW557" s="188"/>
      <c r="BX557" s="188"/>
      <c r="BY557" s="188"/>
      <c r="BZ557" s="188"/>
      <c r="CA557" s="188"/>
      <c r="CB557" s="188"/>
      <c r="CC557" s="188"/>
      <c r="CD557" s="188"/>
      <c r="CE557" s="188"/>
      <c r="CF557" s="188"/>
      <c r="CG557" s="189"/>
      <c r="CH557" s="195"/>
      <c r="CI557" s="188"/>
      <c r="CJ557" s="188"/>
      <c r="CK557" s="188"/>
      <c r="CL557" s="188"/>
      <c r="CM557" s="188"/>
      <c r="CN557" s="188"/>
      <c r="CO557" s="188"/>
      <c r="CP557" s="188"/>
      <c r="CQ557" s="188"/>
      <c r="CR557" s="188"/>
      <c r="CS557" s="188"/>
      <c r="CT557" s="188"/>
      <c r="CU557" s="188"/>
      <c r="CV557" s="188"/>
      <c r="CW557" s="188"/>
      <c r="CX557" s="189"/>
      <c r="CY557" s="195"/>
      <c r="CZ557" s="188"/>
      <c r="DA557" s="188"/>
      <c r="DB557" s="188"/>
      <c r="DC557" s="188"/>
      <c r="DD557" s="188"/>
      <c r="DE557" s="188"/>
      <c r="DF557" s="188"/>
      <c r="DG557" s="188"/>
      <c r="DH557" s="188"/>
      <c r="DI557" s="188"/>
      <c r="DJ557" s="188"/>
      <c r="DK557" s="188"/>
      <c r="DL557" s="188"/>
      <c r="DM557" s="188"/>
      <c r="DN557" s="188"/>
      <c r="DO557" s="189"/>
      <c r="DP557" s="195"/>
      <c r="DQ557" s="188"/>
      <c r="DR557" s="188"/>
      <c r="DS557" s="188"/>
      <c r="DT557" s="188"/>
      <c r="DU557" s="188"/>
      <c r="DV557" s="188"/>
      <c r="DW557" s="188"/>
      <c r="DX557" s="188"/>
      <c r="DY557" s="188"/>
      <c r="DZ557" s="188"/>
      <c r="EA557" s="188"/>
      <c r="EB557" s="188"/>
      <c r="EC557" s="188"/>
      <c r="ED557" s="188"/>
      <c r="EE557" s="188"/>
      <c r="EF557" s="189"/>
      <c r="EG557" s="195"/>
      <c r="EH557" s="188"/>
      <c r="EI557" s="188"/>
      <c r="EJ557" s="188"/>
      <c r="EK557" s="188"/>
      <c r="EL557" s="188"/>
      <c r="EM557" s="188"/>
      <c r="EN557" s="188"/>
      <c r="EO557" s="188"/>
      <c r="EP557" s="188"/>
      <c r="EQ557" s="188"/>
      <c r="ER557" s="188"/>
      <c r="ES557" s="188"/>
      <c r="ET557" s="188"/>
      <c r="EU557" s="188"/>
      <c r="EV557" s="188"/>
      <c r="EW557" s="189"/>
      <c r="EX557" s="195"/>
      <c r="EY557" s="188"/>
      <c r="EZ557" s="188"/>
      <c r="FA557" s="188"/>
      <c r="FB557" s="188"/>
      <c r="FC557" s="188"/>
      <c r="FD557" s="188"/>
      <c r="FE557" s="188"/>
      <c r="FF557" s="188"/>
      <c r="FG557" s="188"/>
      <c r="FH557" s="188"/>
      <c r="FI557" s="188"/>
      <c r="FJ557" s="188"/>
      <c r="FK557" s="188"/>
      <c r="FL557" s="188"/>
      <c r="FM557" s="188"/>
      <c r="FN557" s="189"/>
      <c r="FO557" s="195"/>
      <c r="FP557" s="188"/>
      <c r="FQ557" s="188"/>
      <c r="FR557" s="188"/>
      <c r="FS557" s="188"/>
      <c r="FT557" s="188"/>
      <c r="FU557" s="188"/>
      <c r="FV557" s="188"/>
      <c r="FW557" s="188"/>
      <c r="FX557" s="188"/>
      <c r="FY557" s="188"/>
      <c r="FZ557" s="188"/>
      <c r="GA557" s="188"/>
      <c r="GB557" s="188"/>
      <c r="GC557" s="188"/>
      <c r="GD557" s="188"/>
      <c r="GE557" s="189"/>
      <c r="GF557" s="195"/>
      <c r="GG557" s="188"/>
      <c r="GH557" s="188"/>
      <c r="GI557" s="188"/>
      <c r="GJ557" s="188"/>
      <c r="GK557" s="188"/>
      <c r="GL557" s="188"/>
      <c r="GM557" s="188"/>
      <c r="GN557" s="188"/>
      <c r="GO557" s="188"/>
      <c r="GP557" s="188"/>
      <c r="GQ557" s="188"/>
      <c r="GR557" s="188"/>
      <c r="GS557" s="188"/>
      <c r="GT557" s="188"/>
      <c r="GU557" s="188"/>
      <c r="GV557" s="189"/>
      <c r="GW557" s="195"/>
      <c r="GX557" s="188"/>
      <c r="GY557" s="188"/>
      <c r="GZ557" s="188"/>
      <c r="HA557" s="188"/>
      <c r="HB557" s="188"/>
      <c r="HC557" s="188"/>
      <c r="HD557" s="188"/>
      <c r="HE557" s="188"/>
      <c r="HF557" s="188"/>
      <c r="HG557" s="188"/>
      <c r="HH557" s="188"/>
      <c r="HI557" s="188"/>
      <c r="HJ557" s="188"/>
      <c r="HK557" s="188"/>
      <c r="HL557" s="188"/>
      <c r="HM557" s="189"/>
      <c r="HN557" s="195"/>
      <c r="HO557" s="188"/>
      <c r="HP557" s="188"/>
      <c r="HQ557" s="188"/>
      <c r="HR557" s="188"/>
      <c r="HS557" s="188"/>
      <c r="HT557" s="188"/>
      <c r="HU557" s="188"/>
      <c r="HV557" s="188"/>
      <c r="HW557" s="188"/>
      <c r="HX557" s="188"/>
      <c r="HY557" s="188"/>
      <c r="HZ557" s="188"/>
      <c r="IA557" s="188"/>
      <c r="IB557" s="188"/>
      <c r="IC557" s="188"/>
      <c r="ID557" s="189"/>
      <c r="IE557" s="195"/>
      <c r="IF557" s="188"/>
      <c r="IG557" s="188"/>
      <c r="IH557" s="188"/>
      <c r="II557" s="188"/>
      <c r="IJ557" s="188"/>
      <c r="IK557" s="188"/>
      <c r="IL557" s="188"/>
      <c r="IM557" s="188"/>
      <c r="IN557" s="188"/>
      <c r="IO557" s="188"/>
      <c r="IP557" s="188"/>
      <c r="IQ557" s="188"/>
      <c r="IR557" s="188"/>
      <c r="IS557" s="188"/>
      <c r="IT557" s="188"/>
      <c r="IU557" s="189"/>
      <c r="IV557" s="195"/>
      <c r="IW557" s="188"/>
      <c r="IX557" s="188"/>
      <c r="IY557" s="188"/>
      <c r="IZ557" s="188"/>
      <c r="JA557" s="188"/>
      <c r="JB557" s="188"/>
      <c r="JC557" s="188"/>
      <c r="JD557" s="188"/>
      <c r="JE557" s="188"/>
      <c r="JF557" s="188"/>
      <c r="JG557" s="188"/>
      <c r="JH557" s="188"/>
      <c r="JI557" s="188"/>
      <c r="JJ557" s="188"/>
      <c r="JK557" s="188"/>
      <c r="JL557" s="189"/>
      <c r="JM557" s="195"/>
      <c r="JN557" s="188"/>
      <c r="JO557" s="188"/>
      <c r="JP557" s="188"/>
      <c r="JQ557" s="188"/>
      <c r="JR557" s="188"/>
      <c r="JS557" s="188"/>
      <c r="JT557" s="188"/>
      <c r="JU557" s="188"/>
      <c r="JV557" s="188"/>
      <c r="JW557" s="188"/>
      <c r="JX557" s="188"/>
      <c r="JY557" s="188"/>
      <c r="JZ557" s="188"/>
      <c r="KA557" s="188"/>
      <c r="KB557" s="188"/>
      <c r="KC557" s="189"/>
      <c r="KD557" s="195"/>
      <c r="KE557" s="188"/>
      <c r="KF557" s="188"/>
      <c r="KG557" s="188"/>
      <c r="KH557" s="188"/>
      <c r="KI557" s="188"/>
      <c r="KJ557" s="188"/>
      <c r="KK557" s="188"/>
      <c r="KL557" s="188"/>
      <c r="KM557" s="188"/>
      <c r="KN557" s="188"/>
      <c r="KO557" s="188"/>
      <c r="KP557" s="188"/>
      <c r="KQ557" s="188"/>
      <c r="KR557" s="188"/>
      <c r="KS557" s="188"/>
      <c r="KT557" s="189"/>
      <c r="KU557" s="188"/>
    </row>
    <row r="558" ht="15.0" customHeight="1">
      <c r="A558" s="195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9"/>
      <c r="R558" s="195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9"/>
      <c r="AI558" s="195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9"/>
      <c r="AZ558" s="195"/>
      <c r="BA558" s="188"/>
      <c r="BB558" s="188"/>
      <c r="BC558" s="188"/>
      <c r="BD558" s="188"/>
      <c r="BE558" s="188"/>
      <c r="BF558" s="188"/>
      <c r="BG558" s="188"/>
      <c r="BH558" s="188"/>
      <c r="BI558" s="188"/>
      <c r="BJ558" s="188"/>
      <c r="BK558" s="188"/>
      <c r="BL558" s="188"/>
      <c r="BM558" s="188"/>
      <c r="BN558" s="188"/>
      <c r="BO558" s="188"/>
      <c r="BP558" s="189"/>
      <c r="BQ558" s="195"/>
      <c r="BR558" s="188"/>
      <c r="BS558" s="188"/>
      <c r="BT558" s="188"/>
      <c r="BU558" s="188"/>
      <c r="BV558" s="188"/>
      <c r="BW558" s="188"/>
      <c r="BX558" s="188"/>
      <c r="BY558" s="188"/>
      <c r="BZ558" s="188"/>
      <c r="CA558" s="188"/>
      <c r="CB558" s="188"/>
      <c r="CC558" s="188"/>
      <c r="CD558" s="188"/>
      <c r="CE558" s="188"/>
      <c r="CF558" s="188"/>
      <c r="CG558" s="189"/>
      <c r="CH558" s="195"/>
      <c r="CI558" s="188"/>
      <c r="CJ558" s="188"/>
      <c r="CK558" s="188"/>
      <c r="CL558" s="188"/>
      <c r="CM558" s="188"/>
      <c r="CN558" s="188"/>
      <c r="CO558" s="188"/>
      <c r="CP558" s="188"/>
      <c r="CQ558" s="188"/>
      <c r="CR558" s="188"/>
      <c r="CS558" s="188"/>
      <c r="CT558" s="188"/>
      <c r="CU558" s="188"/>
      <c r="CV558" s="188"/>
      <c r="CW558" s="188"/>
      <c r="CX558" s="189"/>
      <c r="CY558" s="195"/>
      <c r="CZ558" s="188"/>
      <c r="DA558" s="188"/>
      <c r="DB558" s="188"/>
      <c r="DC558" s="188"/>
      <c r="DD558" s="188"/>
      <c r="DE558" s="188"/>
      <c r="DF558" s="188"/>
      <c r="DG558" s="188"/>
      <c r="DH558" s="188"/>
      <c r="DI558" s="188"/>
      <c r="DJ558" s="188"/>
      <c r="DK558" s="188"/>
      <c r="DL558" s="188"/>
      <c r="DM558" s="188"/>
      <c r="DN558" s="188"/>
      <c r="DO558" s="189"/>
      <c r="DP558" s="195"/>
      <c r="DQ558" s="188"/>
      <c r="DR558" s="188"/>
      <c r="DS558" s="188"/>
      <c r="DT558" s="188"/>
      <c r="DU558" s="188"/>
      <c r="DV558" s="188"/>
      <c r="DW558" s="188"/>
      <c r="DX558" s="188"/>
      <c r="DY558" s="188"/>
      <c r="DZ558" s="188"/>
      <c r="EA558" s="188"/>
      <c r="EB558" s="188"/>
      <c r="EC558" s="188"/>
      <c r="ED558" s="188"/>
      <c r="EE558" s="188"/>
      <c r="EF558" s="189"/>
      <c r="EG558" s="195"/>
      <c r="EH558" s="188"/>
      <c r="EI558" s="188"/>
      <c r="EJ558" s="188"/>
      <c r="EK558" s="188"/>
      <c r="EL558" s="188"/>
      <c r="EM558" s="188"/>
      <c r="EN558" s="188"/>
      <c r="EO558" s="188"/>
      <c r="EP558" s="188"/>
      <c r="EQ558" s="188"/>
      <c r="ER558" s="188"/>
      <c r="ES558" s="188"/>
      <c r="ET558" s="188"/>
      <c r="EU558" s="188"/>
      <c r="EV558" s="188"/>
      <c r="EW558" s="189"/>
      <c r="EX558" s="195"/>
      <c r="EY558" s="188"/>
      <c r="EZ558" s="188"/>
      <c r="FA558" s="188"/>
      <c r="FB558" s="188"/>
      <c r="FC558" s="188"/>
      <c r="FD558" s="188"/>
      <c r="FE558" s="188"/>
      <c r="FF558" s="188"/>
      <c r="FG558" s="188"/>
      <c r="FH558" s="188"/>
      <c r="FI558" s="188"/>
      <c r="FJ558" s="188"/>
      <c r="FK558" s="188"/>
      <c r="FL558" s="188"/>
      <c r="FM558" s="188"/>
      <c r="FN558" s="189"/>
      <c r="FO558" s="195"/>
      <c r="FP558" s="188"/>
      <c r="FQ558" s="188"/>
      <c r="FR558" s="188"/>
      <c r="FS558" s="188"/>
      <c r="FT558" s="188"/>
      <c r="FU558" s="188"/>
      <c r="FV558" s="188"/>
      <c r="FW558" s="188"/>
      <c r="FX558" s="188"/>
      <c r="FY558" s="188"/>
      <c r="FZ558" s="188"/>
      <c r="GA558" s="188"/>
      <c r="GB558" s="188"/>
      <c r="GC558" s="188"/>
      <c r="GD558" s="188"/>
      <c r="GE558" s="189"/>
      <c r="GF558" s="195"/>
      <c r="GG558" s="188"/>
      <c r="GH558" s="188"/>
      <c r="GI558" s="188"/>
      <c r="GJ558" s="188"/>
      <c r="GK558" s="188"/>
      <c r="GL558" s="188"/>
      <c r="GM558" s="188"/>
      <c r="GN558" s="188"/>
      <c r="GO558" s="188"/>
      <c r="GP558" s="188"/>
      <c r="GQ558" s="188"/>
      <c r="GR558" s="188"/>
      <c r="GS558" s="188"/>
      <c r="GT558" s="188"/>
      <c r="GU558" s="188"/>
      <c r="GV558" s="189"/>
      <c r="GW558" s="195"/>
      <c r="GX558" s="188"/>
      <c r="GY558" s="188"/>
      <c r="GZ558" s="188"/>
      <c r="HA558" s="188"/>
      <c r="HB558" s="188"/>
      <c r="HC558" s="188"/>
      <c r="HD558" s="188"/>
      <c r="HE558" s="188"/>
      <c r="HF558" s="188"/>
      <c r="HG558" s="188"/>
      <c r="HH558" s="188"/>
      <c r="HI558" s="188"/>
      <c r="HJ558" s="188"/>
      <c r="HK558" s="188"/>
      <c r="HL558" s="188"/>
      <c r="HM558" s="189"/>
      <c r="HN558" s="195"/>
      <c r="HO558" s="188"/>
      <c r="HP558" s="188"/>
      <c r="HQ558" s="188"/>
      <c r="HR558" s="188"/>
      <c r="HS558" s="188"/>
      <c r="HT558" s="188"/>
      <c r="HU558" s="188"/>
      <c r="HV558" s="188"/>
      <c r="HW558" s="188"/>
      <c r="HX558" s="188"/>
      <c r="HY558" s="188"/>
      <c r="HZ558" s="188"/>
      <c r="IA558" s="188"/>
      <c r="IB558" s="188"/>
      <c r="IC558" s="188"/>
      <c r="ID558" s="189"/>
      <c r="IE558" s="195"/>
      <c r="IF558" s="188"/>
      <c r="IG558" s="188"/>
      <c r="IH558" s="188"/>
      <c r="II558" s="188"/>
      <c r="IJ558" s="188"/>
      <c r="IK558" s="188"/>
      <c r="IL558" s="188"/>
      <c r="IM558" s="188"/>
      <c r="IN558" s="188"/>
      <c r="IO558" s="188"/>
      <c r="IP558" s="188"/>
      <c r="IQ558" s="188"/>
      <c r="IR558" s="188"/>
      <c r="IS558" s="188"/>
      <c r="IT558" s="188"/>
      <c r="IU558" s="189"/>
      <c r="IV558" s="195"/>
      <c r="IW558" s="188"/>
      <c r="IX558" s="188"/>
      <c r="IY558" s="188"/>
      <c r="IZ558" s="188"/>
      <c r="JA558" s="188"/>
      <c r="JB558" s="188"/>
      <c r="JC558" s="188"/>
      <c r="JD558" s="188"/>
      <c r="JE558" s="188"/>
      <c r="JF558" s="188"/>
      <c r="JG558" s="188"/>
      <c r="JH558" s="188"/>
      <c r="JI558" s="188"/>
      <c r="JJ558" s="188"/>
      <c r="JK558" s="188"/>
      <c r="JL558" s="189"/>
      <c r="JM558" s="195"/>
      <c r="JN558" s="188"/>
      <c r="JO558" s="188"/>
      <c r="JP558" s="188"/>
      <c r="JQ558" s="188"/>
      <c r="JR558" s="188"/>
      <c r="JS558" s="188"/>
      <c r="JT558" s="188"/>
      <c r="JU558" s="188"/>
      <c r="JV558" s="188"/>
      <c r="JW558" s="188"/>
      <c r="JX558" s="188"/>
      <c r="JY558" s="188"/>
      <c r="JZ558" s="188"/>
      <c r="KA558" s="188"/>
      <c r="KB558" s="188"/>
      <c r="KC558" s="189"/>
      <c r="KD558" s="195"/>
      <c r="KE558" s="188"/>
      <c r="KF558" s="188"/>
      <c r="KG558" s="188"/>
      <c r="KH558" s="188"/>
      <c r="KI558" s="188"/>
      <c r="KJ558" s="188"/>
      <c r="KK558" s="188"/>
      <c r="KL558" s="188"/>
      <c r="KM558" s="188"/>
      <c r="KN558" s="188"/>
      <c r="KO558" s="188"/>
      <c r="KP558" s="188"/>
      <c r="KQ558" s="188"/>
      <c r="KR558" s="188"/>
      <c r="KS558" s="188"/>
      <c r="KT558" s="189"/>
      <c r="KU558" s="188"/>
    </row>
    <row r="559" ht="15.0" customHeight="1">
      <c r="A559" s="195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9"/>
      <c r="R559" s="195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9"/>
      <c r="AI559" s="195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9"/>
      <c r="AZ559" s="195"/>
      <c r="BA559" s="188"/>
      <c r="BB559" s="188"/>
      <c r="BC559" s="188"/>
      <c r="BD559" s="188"/>
      <c r="BE559" s="188"/>
      <c r="BF559" s="188"/>
      <c r="BG559" s="188"/>
      <c r="BH559" s="188"/>
      <c r="BI559" s="188"/>
      <c r="BJ559" s="188"/>
      <c r="BK559" s="188"/>
      <c r="BL559" s="188"/>
      <c r="BM559" s="188"/>
      <c r="BN559" s="188"/>
      <c r="BO559" s="188"/>
      <c r="BP559" s="189"/>
      <c r="BQ559" s="195"/>
      <c r="BR559" s="188"/>
      <c r="BS559" s="188"/>
      <c r="BT559" s="188"/>
      <c r="BU559" s="188"/>
      <c r="BV559" s="188"/>
      <c r="BW559" s="188"/>
      <c r="BX559" s="188"/>
      <c r="BY559" s="188"/>
      <c r="BZ559" s="188"/>
      <c r="CA559" s="188"/>
      <c r="CB559" s="188"/>
      <c r="CC559" s="188"/>
      <c r="CD559" s="188"/>
      <c r="CE559" s="188"/>
      <c r="CF559" s="188"/>
      <c r="CG559" s="189"/>
      <c r="CH559" s="195"/>
      <c r="CI559" s="188"/>
      <c r="CJ559" s="188"/>
      <c r="CK559" s="188"/>
      <c r="CL559" s="188"/>
      <c r="CM559" s="188"/>
      <c r="CN559" s="188"/>
      <c r="CO559" s="188"/>
      <c r="CP559" s="188"/>
      <c r="CQ559" s="188"/>
      <c r="CR559" s="188"/>
      <c r="CS559" s="188"/>
      <c r="CT559" s="188"/>
      <c r="CU559" s="188"/>
      <c r="CV559" s="188"/>
      <c r="CW559" s="188"/>
      <c r="CX559" s="189"/>
      <c r="CY559" s="195"/>
      <c r="CZ559" s="188"/>
      <c r="DA559" s="188"/>
      <c r="DB559" s="188"/>
      <c r="DC559" s="188"/>
      <c r="DD559" s="188"/>
      <c r="DE559" s="188"/>
      <c r="DF559" s="188"/>
      <c r="DG559" s="188"/>
      <c r="DH559" s="188"/>
      <c r="DI559" s="188"/>
      <c r="DJ559" s="188"/>
      <c r="DK559" s="188"/>
      <c r="DL559" s="188"/>
      <c r="DM559" s="188"/>
      <c r="DN559" s="188"/>
      <c r="DO559" s="189"/>
      <c r="DP559" s="195"/>
      <c r="DQ559" s="188"/>
      <c r="DR559" s="188"/>
      <c r="DS559" s="188"/>
      <c r="DT559" s="188"/>
      <c r="DU559" s="188"/>
      <c r="DV559" s="188"/>
      <c r="DW559" s="188"/>
      <c r="DX559" s="188"/>
      <c r="DY559" s="188"/>
      <c r="DZ559" s="188"/>
      <c r="EA559" s="188"/>
      <c r="EB559" s="188"/>
      <c r="EC559" s="188"/>
      <c r="ED559" s="188"/>
      <c r="EE559" s="188"/>
      <c r="EF559" s="189"/>
      <c r="EG559" s="195"/>
      <c r="EH559" s="188"/>
      <c r="EI559" s="188"/>
      <c r="EJ559" s="188"/>
      <c r="EK559" s="188"/>
      <c r="EL559" s="188"/>
      <c r="EM559" s="188"/>
      <c r="EN559" s="188"/>
      <c r="EO559" s="188"/>
      <c r="EP559" s="188"/>
      <c r="EQ559" s="188"/>
      <c r="ER559" s="188"/>
      <c r="ES559" s="188"/>
      <c r="ET559" s="188"/>
      <c r="EU559" s="188"/>
      <c r="EV559" s="188"/>
      <c r="EW559" s="189"/>
      <c r="EX559" s="195"/>
      <c r="EY559" s="188"/>
      <c r="EZ559" s="188"/>
      <c r="FA559" s="188"/>
      <c r="FB559" s="188"/>
      <c r="FC559" s="188"/>
      <c r="FD559" s="188"/>
      <c r="FE559" s="188"/>
      <c r="FF559" s="188"/>
      <c r="FG559" s="188"/>
      <c r="FH559" s="188"/>
      <c r="FI559" s="188"/>
      <c r="FJ559" s="188"/>
      <c r="FK559" s="188"/>
      <c r="FL559" s="188"/>
      <c r="FM559" s="188"/>
      <c r="FN559" s="189"/>
      <c r="FO559" s="195"/>
      <c r="FP559" s="188"/>
      <c r="FQ559" s="188"/>
      <c r="FR559" s="188"/>
      <c r="FS559" s="188"/>
      <c r="FT559" s="188"/>
      <c r="FU559" s="188"/>
      <c r="FV559" s="188"/>
      <c r="FW559" s="188"/>
      <c r="FX559" s="188"/>
      <c r="FY559" s="188"/>
      <c r="FZ559" s="188"/>
      <c r="GA559" s="188"/>
      <c r="GB559" s="188"/>
      <c r="GC559" s="188"/>
      <c r="GD559" s="188"/>
      <c r="GE559" s="189"/>
      <c r="GF559" s="195"/>
      <c r="GG559" s="188"/>
      <c r="GH559" s="188"/>
      <c r="GI559" s="188"/>
      <c r="GJ559" s="188"/>
      <c r="GK559" s="188"/>
      <c r="GL559" s="188"/>
      <c r="GM559" s="188"/>
      <c r="GN559" s="188"/>
      <c r="GO559" s="188"/>
      <c r="GP559" s="188"/>
      <c r="GQ559" s="188"/>
      <c r="GR559" s="188"/>
      <c r="GS559" s="188"/>
      <c r="GT559" s="188"/>
      <c r="GU559" s="188"/>
      <c r="GV559" s="189"/>
      <c r="GW559" s="195"/>
      <c r="GX559" s="188"/>
      <c r="GY559" s="188"/>
      <c r="GZ559" s="188"/>
      <c r="HA559" s="188"/>
      <c r="HB559" s="188"/>
      <c r="HC559" s="188"/>
      <c r="HD559" s="188"/>
      <c r="HE559" s="188"/>
      <c r="HF559" s="188"/>
      <c r="HG559" s="188"/>
      <c r="HH559" s="188"/>
      <c r="HI559" s="188"/>
      <c r="HJ559" s="188"/>
      <c r="HK559" s="188"/>
      <c r="HL559" s="188"/>
      <c r="HM559" s="189"/>
      <c r="HN559" s="195"/>
      <c r="HO559" s="188"/>
      <c r="HP559" s="188"/>
      <c r="HQ559" s="188"/>
      <c r="HR559" s="188"/>
      <c r="HS559" s="188"/>
      <c r="HT559" s="188"/>
      <c r="HU559" s="188"/>
      <c r="HV559" s="188"/>
      <c r="HW559" s="188"/>
      <c r="HX559" s="188"/>
      <c r="HY559" s="188"/>
      <c r="HZ559" s="188"/>
      <c r="IA559" s="188"/>
      <c r="IB559" s="188"/>
      <c r="IC559" s="188"/>
      <c r="ID559" s="189"/>
      <c r="IE559" s="195"/>
      <c r="IF559" s="188"/>
      <c r="IG559" s="188"/>
      <c r="IH559" s="188"/>
      <c r="II559" s="188"/>
      <c r="IJ559" s="188"/>
      <c r="IK559" s="188"/>
      <c r="IL559" s="188"/>
      <c r="IM559" s="188"/>
      <c r="IN559" s="188"/>
      <c r="IO559" s="188"/>
      <c r="IP559" s="188"/>
      <c r="IQ559" s="188"/>
      <c r="IR559" s="188"/>
      <c r="IS559" s="188"/>
      <c r="IT559" s="188"/>
      <c r="IU559" s="189"/>
      <c r="IV559" s="195"/>
      <c r="IW559" s="188"/>
      <c r="IX559" s="188"/>
      <c r="IY559" s="188"/>
      <c r="IZ559" s="188"/>
      <c r="JA559" s="188"/>
      <c r="JB559" s="188"/>
      <c r="JC559" s="188"/>
      <c r="JD559" s="188"/>
      <c r="JE559" s="188"/>
      <c r="JF559" s="188"/>
      <c r="JG559" s="188"/>
      <c r="JH559" s="188"/>
      <c r="JI559" s="188"/>
      <c r="JJ559" s="188"/>
      <c r="JK559" s="188"/>
      <c r="JL559" s="189"/>
      <c r="JM559" s="195"/>
      <c r="JN559" s="188"/>
      <c r="JO559" s="188"/>
      <c r="JP559" s="188"/>
      <c r="JQ559" s="188"/>
      <c r="JR559" s="188"/>
      <c r="JS559" s="188"/>
      <c r="JT559" s="188"/>
      <c r="JU559" s="188"/>
      <c r="JV559" s="188"/>
      <c r="JW559" s="188"/>
      <c r="JX559" s="188"/>
      <c r="JY559" s="188"/>
      <c r="JZ559" s="188"/>
      <c r="KA559" s="188"/>
      <c r="KB559" s="188"/>
      <c r="KC559" s="189"/>
      <c r="KD559" s="195"/>
      <c r="KE559" s="188"/>
      <c r="KF559" s="188"/>
      <c r="KG559" s="188"/>
      <c r="KH559" s="188"/>
      <c r="KI559" s="188"/>
      <c r="KJ559" s="188"/>
      <c r="KK559" s="188"/>
      <c r="KL559" s="188"/>
      <c r="KM559" s="188"/>
      <c r="KN559" s="188"/>
      <c r="KO559" s="188"/>
      <c r="KP559" s="188"/>
      <c r="KQ559" s="188"/>
      <c r="KR559" s="188"/>
      <c r="KS559" s="188"/>
      <c r="KT559" s="189"/>
      <c r="KU559" s="188"/>
    </row>
    <row r="560" ht="15.0" customHeight="1">
      <c r="A560" s="195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9"/>
      <c r="R560" s="195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9"/>
      <c r="AI560" s="195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9"/>
      <c r="AZ560" s="195"/>
      <c r="BA560" s="188"/>
      <c r="BB560" s="188"/>
      <c r="BC560" s="188"/>
      <c r="BD560" s="188"/>
      <c r="BE560" s="188"/>
      <c r="BF560" s="188"/>
      <c r="BG560" s="188"/>
      <c r="BH560" s="188"/>
      <c r="BI560" s="188"/>
      <c r="BJ560" s="188"/>
      <c r="BK560" s="188"/>
      <c r="BL560" s="188"/>
      <c r="BM560" s="188"/>
      <c r="BN560" s="188"/>
      <c r="BO560" s="188"/>
      <c r="BP560" s="189"/>
      <c r="BQ560" s="195"/>
      <c r="BR560" s="188"/>
      <c r="BS560" s="188"/>
      <c r="BT560" s="188"/>
      <c r="BU560" s="188"/>
      <c r="BV560" s="188"/>
      <c r="BW560" s="188"/>
      <c r="BX560" s="188"/>
      <c r="BY560" s="188"/>
      <c r="BZ560" s="188"/>
      <c r="CA560" s="188"/>
      <c r="CB560" s="188"/>
      <c r="CC560" s="188"/>
      <c r="CD560" s="188"/>
      <c r="CE560" s="188"/>
      <c r="CF560" s="188"/>
      <c r="CG560" s="189"/>
      <c r="CH560" s="195"/>
      <c r="CI560" s="188"/>
      <c r="CJ560" s="188"/>
      <c r="CK560" s="188"/>
      <c r="CL560" s="188"/>
      <c r="CM560" s="188"/>
      <c r="CN560" s="188"/>
      <c r="CO560" s="188"/>
      <c r="CP560" s="188"/>
      <c r="CQ560" s="188"/>
      <c r="CR560" s="188"/>
      <c r="CS560" s="188"/>
      <c r="CT560" s="188"/>
      <c r="CU560" s="188"/>
      <c r="CV560" s="188"/>
      <c r="CW560" s="188"/>
      <c r="CX560" s="189"/>
      <c r="CY560" s="195"/>
      <c r="CZ560" s="188"/>
      <c r="DA560" s="188"/>
      <c r="DB560" s="188"/>
      <c r="DC560" s="188"/>
      <c r="DD560" s="188"/>
      <c r="DE560" s="188"/>
      <c r="DF560" s="188"/>
      <c r="DG560" s="188"/>
      <c r="DH560" s="188"/>
      <c r="DI560" s="188"/>
      <c r="DJ560" s="188"/>
      <c r="DK560" s="188"/>
      <c r="DL560" s="188"/>
      <c r="DM560" s="188"/>
      <c r="DN560" s="188"/>
      <c r="DO560" s="189"/>
      <c r="DP560" s="195"/>
      <c r="DQ560" s="188"/>
      <c r="DR560" s="188"/>
      <c r="DS560" s="188"/>
      <c r="DT560" s="188"/>
      <c r="DU560" s="188"/>
      <c r="DV560" s="188"/>
      <c r="DW560" s="188"/>
      <c r="DX560" s="188"/>
      <c r="DY560" s="188"/>
      <c r="DZ560" s="188"/>
      <c r="EA560" s="188"/>
      <c r="EB560" s="188"/>
      <c r="EC560" s="188"/>
      <c r="ED560" s="188"/>
      <c r="EE560" s="188"/>
      <c r="EF560" s="189"/>
      <c r="EG560" s="195"/>
      <c r="EH560" s="188"/>
      <c r="EI560" s="188"/>
      <c r="EJ560" s="188"/>
      <c r="EK560" s="188"/>
      <c r="EL560" s="188"/>
      <c r="EM560" s="188"/>
      <c r="EN560" s="188"/>
      <c r="EO560" s="188"/>
      <c r="EP560" s="188"/>
      <c r="EQ560" s="188"/>
      <c r="ER560" s="188"/>
      <c r="ES560" s="188"/>
      <c r="ET560" s="188"/>
      <c r="EU560" s="188"/>
      <c r="EV560" s="188"/>
      <c r="EW560" s="189"/>
      <c r="EX560" s="195"/>
      <c r="EY560" s="188"/>
      <c r="EZ560" s="188"/>
      <c r="FA560" s="188"/>
      <c r="FB560" s="188"/>
      <c r="FC560" s="188"/>
      <c r="FD560" s="188"/>
      <c r="FE560" s="188"/>
      <c r="FF560" s="188"/>
      <c r="FG560" s="188"/>
      <c r="FH560" s="188"/>
      <c r="FI560" s="188"/>
      <c r="FJ560" s="188"/>
      <c r="FK560" s="188"/>
      <c r="FL560" s="188"/>
      <c r="FM560" s="188"/>
      <c r="FN560" s="189"/>
      <c r="FO560" s="195"/>
      <c r="FP560" s="188"/>
      <c r="FQ560" s="188"/>
      <c r="FR560" s="188"/>
      <c r="FS560" s="188"/>
      <c r="FT560" s="188"/>
      <c r="FU560" s="188"/>
      <c r="FV560" s="188"/>
      <c r="FW560" s="188"/>
      <c r="FX560" s="188"/>
      <c r="FY560" s="188"/>
      <c r="FZ560" s="188"/>
      <c r="GA560" s="188"/>
      <c r="GB560" s="188"/>
      <c r="GC560" s="188"/>
      <c r="GD560" s="188"/>
      <c r="GE560" s="189"/>
      <c r="GF560" s="195"/>
      <c r="GG560" s="188"/>
      <c r="GH560" s="188"/>
      <c r="GI560" s="188"/>
      <c r="GJ560" s="188"/>
      <c r="GK560" s="188"/>
      <c r="GL560" s="188"/>
      <c r="GM560" s="188"/>
      <c r="GN560" s="188"/>
      <c r="GO560" s="188"/>
      <c r="GP560" s="188"/>
      <c r="GQ560" s="188"/>
      <c r="GR560" s="188"/>
      <c r="GS560" s="188"/>
      <c r="GT560" s="188"/>
      <c r="GU560" s="188"/>
      <c r="GV560" s="189"/>
      <c r="GW560" s="195"/>
      <c r="GX560" s="188"/>
      <c r="GY560" s="188"/>
      <c r="GZ560" s="188"/>
      <c r="HA560" s="188"/>
      <c r="HB560" s="188"/>
      <c r="HC560" s="188"/>
      <c r="HD560" s="188"/>
      <c r="HE560" s="188"/>
      <c r="HF560" s="188"/>
      <c r="HG560" s="188"/>
      <c r="HH560" s="188"/>
      <c r="HI560" s="188"/>
      <c r="HJ560" s="188"/>
      <c r="HK560" s="188"/>
      <c r="HL560" s="188"/>
      <c r="HM560" s="189"/>
      <c r="HN560" s="195"/>
      <c r="HO560" s="188"/>
      <c r="HP560" s="188"/>
      <c r="HQ560" s="188"/>
      <c r="HR560" s="188"/>
      <c r="HS560" s="188"/>
      <c r="HT560" s="188"/>
      <c r="HU560" s="188"/>
      <c r="HV560" s="188"/>
      <c r="HW560" s="188"/>
      <c r="HX560" s="188"/>
      <c r="HY560" s="188"/>
      <c r="HZ560" s="188"/>
      <c r="IA560" s="188"/>
      <c r="IB560" s="188"/>
      <c r="IC560" s="188"/>
      <c r="ID560" s="189"/>
      <c r="IE560" s="195"/>
      <c r="IF560" s="188"/>
      <c r="IG560" s="188"/>
      <c r="IH560" s="188"/>
      <c r="II560" s="188"/>
      <c r="IJ560" s="188"/>
      <c r="IK560" s="188"/>
      <c r="IL560" s="188"/>
      <c r="IM560" s="188"/>
      <c r="IN560" s="188"/>
      <c r="IO560" s="188"/>
      <c r="IP560" s="188"/>
      <c r="IQ560" s="188"/>
      <c r="IR560" s="188"/>
      <c r="IS560" s="188"/>
      <c r="IT560" s="188"/>
      <c r="IU560" s="189"/>
      <c r="IV560" s="195"/>
      <c r="IW560" s="188"/>
      <c r="IX560" s="188"/>
      <c r="IY560" s="188"/>
      <c r="IZ560" s="188"/>
      <c r="JA560" s="188"/>
      <c r="JB560" s="188"/>
      <c r="JC560" s="188"/>
      <c r="JD560" s="188"/>
      <c r="JE560" s="188"/>
      <c r="JF560" s="188"/>
      <c r="JG560" s="188"/>
      <c r="JH560" s="188"/>
      <c r="JI560" s="188"/>
      <c r="JJ560" s="188"/>
      <c r="JK560" s="188"/>
      <c r="JL560" s="189"/>
      <c r="JM560" s="195"/>
      <c r="JN560" s="188"/>
      <c r="JO560" s="188"/>
      <c r="JP560" s="188"/>
      <c r="JQ560" s="188"/>
      <c r="JR560" s="188"/>
      <c r="JS560" s="188"/>
      <c r="JT560" s="188"/>
      <c r="JU560" s="188"/>
      <c r="JV560" s="188"/>
      <c r="JW560" s="188"/>
      <c r="JX560" s="188"/>
      <c r="JY560" s="188"/>
      <c r="JZ560" s="188"/>
      <c r="KA560" s="188"/>
      <c r="KB560" s="188"/>
      <c r="KC560" s="189"/>
      <c r="KD560" s="195"/>
      <c r="KE560" s="188"/>
      <c r="KF560" s="188"/>
      <c r="KG560" s="188"/>
      <c r="KH560" s="188"/>
      <c r="KI560" s="188"/>
      <c r="KJ560" s="188"/>
      <c r="KK560" s="188"/>
      <c r="KL560" s="188"/>
      <c r="KM560" s="188"/>
      <c r="KN560" s="188"/>
      <c r="KO560" s="188"/>
      <c r="KP560" s="188"/>
      <c r="KQ560" s="188"/>
      <c r="KR560" s="188"/>
      <c r="KS560" s="188"/>
      <c r="KT560" s="189"/>
      <c r="KU560" s="188"/>
    </row>
    <row r="561" ht="15.0" customHeight="1">
      <c r="A561" s="195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9"/>
      <c r="R561" s="195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9"/>
      <c r="AI561" s="195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9"/>
      <c r="AZ561" s="195"/>
      <c r="BA561" s="188"/>
      <c r="BB561" s="188"/>
      <c r="BC561" s="188"/>
      <c r="BD561" s="188"/>
      <c r="BE561" s="188"/>
      <c r="BF561" s="188"/>
      <c r="BG561" s="188"/>
      <c r="BH561" s="188"/>
      <c r="BI561" s="188"/>
      <c r="BJ561" s="188"/>
      <c r="BK561" s="188"/>
      <c r="BL561" s="188"/>
      <c r="BM561" s="188"/>
      <c r="BN561" s="188"/>
      <c r="BO561" s="188"/>
      <c r="BP561" s="189"/>
      <c r="BQ561" s="195"/>
      <c r="BR561" s="188"/>
      <c r="BS561" s="188"/>
      <c r="BT561" s="188"/>
      <c r="BU561" s="188"/>
      <c r="BV561" s="188"/>
      <c r="BW561" s="188"/>
      <c r="BX561" s="188"/>
      <c r="BY561" s="188"/>
      <c r="BZ561" s="188"/>
      <c r="CA561" s="188"/>
      <c r="CB561" s="188"/>
      <c r="CC561" s="188"/>
      <c r="CD561" s="188"/>
      <c r="CE561" s="188"/>
      <c r="CF561" s="188"/>
      <c r="CG561" s="189"/>
      <c r="CH561" s="195"/>
      <c r="CI561" s="188"/>
      <c r="CJ561" s="188"/>
      <c r="CK561" s="188"/>
      <c r="CL561" s="188"/>
      <c r="CM561" s="188"/>
      <c r="CN561" s="188"/>
      <c r="CO561" s="188"/>
      <c r="CP561" s="188"/>
      <c r="CQ561" s="188"/>
      <c r="CR561" s="188"/>
      <c r="CS561" s="188"/>
      <c r="CT561" s="188"/>
      <c r="CU561" s="188"/>
      <c r="CV561" s="188"/>
      <c r="CW561" s="188"/>
      <c r="CX561" s="189"/>
      <c r="CY561" s="195"/>
      <c r="CZ561" s="188"/>
      <c r="DA561" s="188"/>
      <c r="DB561" s="188"/>
      <c r="DC561" s="188"/>
      <c r="DD561" s="188"/>
      <c r="DE561" s="188"/>
      <c r="DF561" s="188"/>
      <c r="DG561" s="188"/>
      <c r="DH561" s="188"/>
      <c r="DI561" s="188"/>
      <c r="DJ561" s="188"/>
      <c r="DK561" s="188"/>
      <c r="DL561" s="188"/>
      <c r="DM561" s="188"/>
      <c r="DN561" s="188"/>
      <c r="DO561" s="189"/>
      <c r="DP561" s="195"/>
      <c r="DQ561" s="188"/>
      <c r="DR561" s="188"/>
      <c r="DS561" s="188"/>
      <c r="DT561" s="188"/>
      <c r="DU561" s="188"/>
      <c r="DV561" s="188"/>
      <c r="DW561" s="188"/>
      <c r="DX561" s="188"/>
      <c r="DY561" s="188"/>
      <c r="DZ561" s="188"/>
      <c r="EA561" s="188"/>
      <c r="EB561" s="188"/>
      <c r="EC561" s="188"/>
      <c r="ED561" s="188"/>
      <c r="EE561" s="188"/>
      <c r="EF561" s="189"/>
      <c r="EG561" s="195"/>
      <c r="EH561" s="188"/>
      <c r="EI561" s="188"/>
      <c r="EJ561" s="188"/>
      <c r="EK561" s="188"/>
      <c r="EL561" s="188"/>
      <c r="EM561" s="188"/>
      <c r="EN561" s="188"/>
      <c r="EO561" s="188"/>
      <c r="EP561" s="188"/>
      <c r="EQ561" s="188"/>
      <c r="ER561" s="188"/>
      <c r="ES561" s="188"/>
      <c r="ET561" s="188"/>
      <c r="EU561" s="188"/>
      <c r="EV561" s="188"/>
      <c r="EW561" s="189"/>
      <c r="EX561" s="195"/>
      <c r="EY561" s="188"/>
      <c r="EZ561" s="188"/>
      <c r="FA561" s="188"/>
      <c r="FB561" s="188"/>
      <c r="FC561" s="188"/>
      <c r="FD561" s="188"/>
      <c r="FE561" s="188"/>
      <c r="FF561" s="188"/>
      <c r="FG561" s="188"/>
      <c r="FH561" s="188"/>
      <c r="FI561" s="188"/>
      <c r="FJ561" s="188"/>
      <c r="FK561" s="188"/>
      <c r="FL561" s="188"/>
      <c r="FM561" s="188"/>
      <c r="FN561" s="189"/>
      <c r="FO561" s="195"/>
      <c r="FP561" s="188"/>
      <c r="FQ561" s="188"/>
      <c r="FR561" s="188"/>
      <c r="FS561" s="188"/>
      <c r="FT561" s="188"/>
      <c r="FU561" s="188"/>
      <c r="FV561" s="188"/>
      <c r="FW561" s="188"/>
      <c r="FX561" s="188"/>
      <c r="FY561" s="188"/>
      <c r="FZ561" s="188"/>
      <c r="GA561" s="188"/>
      <c r="GB561" s="188"/>
      <c r="GC561" s="188"/>
      <c r="GD561" s="188"/>
      <c r="GE561" s="189"/>
      <c r="GF561" s="195"/>
      <c r="GG561" s="188"/>
      <c r="GH561" s="188"/>
      <c r="GI561" s="188"/>
      <c r="GJ561" s="188"/>
      <c r="GK561" s="188"/>
      <c r="GL561" s="188"/>
      <c r="GM561" s="188"/>
      <c r="GN561" s="188"/>
      <c r="GO561" s="188"/>
      <c r="GP561" s="188"/>
      <c r="GQ561" s="188"/>
      <c r="GR561" s="188"/>
      <c r="GS561" s="188"/>
      <c r="GT561" s="188"/>
      <c r="GU561" s="188"/>
      <c r="GV561" s="189"/>
      <c r="GW561" s="195"/>
      <c r="GX561" s="188"/>
      <c r="GY561" s="188"/>
      <c r="GZ561" s="188"/>
      <c r="HA561" s="188"/>
      <c r="HB561" s="188"/>
      <c r="HC561" s="188"/>
      <c r="HD561" s="188"/>
      <c r="HE561" s="188"/>
      <c r="HF561" s="188"/>
      <c r="HG561" s="188"/>
      <c r="HH561" s="188"/>
      <c r="HI561" s="188"/>
      <c r="HJ561" s="188"/>
      <c r="HK561" s="188"/>
      <c r="HL561" s="188"/>
      <c r="HM561" s="189"/>
      <c r="HN561" s="195"/>
      <c r="HO561" s="188"/>
      <c r="HP561" s="188"/>
      <c r="HQ561" s="188"/>
      <c r="HR561" s="188"/>
      <c r="HS561" s="188"/>
      <c r="HT561" s="188"/>
      <c r="HU561" s="188"/>
      <c r="HV561" s="188"/>
      <c r="HW561" s="188"/>
      <c r="HX561" s="188"/>
      <c r="HY561" s="188"/>
      <c r="HZ561" s="188"/>
      <c r="IA561" s="188"/>
      <c r="IB561" s="188"/>
      <c r="IC561" s="188"/>
      <c r="ID561" s="189"/>
      <c r="IE561" s="195"/>
      <c r="IF561" s="188"/>
      <c r="IG561" s="188"/>
      <c r="IH561" s="188"/>
      <c r="II561" s="188"/>
      <c r="IJ561" s="188"/>
      <c r="IK561" s="188"/>
      <c r="IL561" s="188"/>
      <c r="IM561" s="188"/>
      <c r="IN561" s="188"/>
      <c r="IO561" s="188"/>
      <c r="IP561" s="188"/>
      <c r="IQ561" s="188"/>
      <c r="IR561" s="188"/>
      <c r="IS561" s="188"/>
      <c r="IT561" s="188"/>
      <c r="IU561" s="189"/>
      <c r="IV561" s="195"/>
      <c r="IW561" s="188"/>
      <c r="IX561" s="188"/>
      <c r="IY561" s="188"/>
      <c r="IZ561" s="188"/>
      <c r="JA561" s="188"/>
      <c r="JB561" s="188"/>
      <c r="JC561" s="188"/>
      <c r="JD561" s="188"/>
      <c r="JE561" s="188"/>
      <c r="JF561" s="188"/>
      <c r="JG561" s="188"/>
      <c r="JH561" s="188"/>
      <c r="JI561" s="188"/>
      <c r="JJ561" s="188"/>
      <c r="JK561" s="188"/>
      <c r="JL561" s="189"/>
      <c r="JM561" s="195"/>
      <c r="JN561" s="188"/>
      <c r="JO561" s="188"/>
      <c r="JP561" s="188"/>
      <c r="JQ561" s="188"/>
      <c r="JR561" s="188"/>
      <c r="JS561" s="188"/>
      <c r="JT561" s="188"/>
      <c r="JU561" s="188"/>
      <c r="JV561" s="188"/>
      <c r="JW561" s="188"/>
      <c r="JX561" s="188"/>
      <c r="JY561" s="188"/>
      <c r="JZ561" s="188"/>
      <c r="KA561" s="188"/>
      <c r="KB561" s="188"/>
      <c r="KC561" s="189"/>
      <c r="KD561" s="195"/>
      <c r="KE561" s="188"/>
      <c r="KF561" s="188"/>
      <c r="KG561" s="188"/>
      <c r="KH561" s="188"/>
      <c r="KI561" s="188"/>
      <c r="KJ561" s="188"/>
      <c r="KK561" s="188"/>
      <c r="KL561" s="188"/>
      <c r="KM561" s="188"/>
      <c r="KN561" s="188"/>
      <c r="KO561" s="188"/>
      <c r="KP561" s="188"/>
      <c r="KQ561" s="188"/>
      <c r="KR561" s="188"/>
      <c r="KS561" s="188"/>
      <c r="KT561" s="189"/>
      <c r="KU561" s="188"/>
    </row>
    <row r="562" ht="15.0" customHeight="1">
      <c r="A562" s="195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9"/>
      <c r="R562" s="195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9"/>
      <c r="AI562" s="195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9"/>
      <c r="AZ562" s="195"/>
      <c r="BA562" s="188"/>
      <c r="BB562" s="188"/>
      <c r="BC562" s="188"/>
      <c r="BD562" s="188"/>
      <c r="BE562" s="188"/>
      <c r="BF562" s="188"/>
      <c r="BG562" s="188"/>
      <c r="BH562" s="188"/>
      <c r="BI562" s="188"/>
      <c r="BJ562" s="188"/>
      <c r="BK562" s="188"/>
      <c r="BL562" s="188"/>
      <c r="BM562" s="188"/>
      <c r="BN562" s="188"/>
      <c r="BO562" s="188"/>
      <c r="BP562" s="189"/>
      <c r="BQ562" s="195"/>
      <c r="BR562" s="188"/>
      <c r="BS562" s="188"/>
      <c r="BT562" s="188"/>
      <c r="BU562" s="188"/>
      <c r="BV562" s="188"/>
      <c r="BW562" s="188"/>
      <c r="BX562" s="188"/>
      <c r="BY562" s="188"/>
      <c r="BZ562" s="188"/>
      <c r="CA562" s="188"/>
      <c r="CB562" s="188"/>
      <c r="CC562" s="188"/>
      <c r="CD562" s="188"/>
      <c r="CE562" s="188"/>
      <c r="CF562" s="188"/>
      <c r="CG562" s="189"/>
      <c r="CH562" s="195"/>
      <c r="CI562" s="188"/>
      <c r="CJ562" s="188"/>
      <c r="CK562" s="188"/>
      <c r="CL562" s="188"/>
      <c r="CM562" s="188"/>
      <c r="CN562" s="188"/>
      <c r="CO562" s="188"/>
      <c r="CP562" s="188"/>
      <c r="CQ562" s="188"/>
      <c r="CR562" s="188"/>
      <c r="CS562" s="188"/>
      <c r="CT562" s="188"/>
      <c r="CU562" s="188"/>
      <c r="CV562" s="188"/>
      <c r="CW562" s="188"/>
      <c r="CX562" s="189"/>
      <c r="CY562" s="195"/>
      <c r="CZ562" s="188"/>
      <c r="DA562" s="188"/>
      <c r="DB562" s="188"/>
      <c r="DC562" s="188"/>
      <c r="DD562" s="188"/>
      <c r="DE562" s="188"/>
      <c r="DF562" s="188"/>
      <c r="DG562" s="188"/>
      <c r="DH562" s="188"/>
      <c r="DI562" s="188"/>
      <c r="DJ562" s="188"/>
      <c r="DK562" s="188"/>
      <c r="DL562" s="188"/>
      <c r="DM562" s="188"/>
      <c r="DN562" s="188"/>
      <c r="DO562" s="189"/>
      <c r="DP562" s="195"/>
      <c r="DQ562" s="188"/>
      <c r="DR562" s="188"/>
      <c r="DS562" s="188"/>
      <c r="DT562" s="188"/>
      <c r="DU562" s="188"/>
      <c r="DV562" s="188"/>
      <c r="DW562" s="188"/>
      <c r="DX562" s="188"/>
      <c r="DY562" s="188"/>
      <c r="DZ562" s="188"/>
      <c r="EA562" s="188"/>
      <c r="EB562" s="188"/>
      <c r="EC562" s="188"/>
      <c r="ED562" s="188"/>
      <c r="EE562" s="188"/>
      <c r="EF562" s="189"/>
      <c r="EG562" s="195"/>
      <c r="EH562" s="188"/>
      <c r="EI562" s="188"/>
      <c r="EJ562" s="188"/>
      <c r="EK562" s="188"/>
      <c r="EL562" s="188"/>
      <c r="EM562" s="188"/>
      <c r="EN562" s="188"/>
      <c r="EO562" s="188"/>
      <c r="EP562" s="188"/>
      <c r="EQ562" s="188"/>
      <c r="ER562" s="188"/>
      <c r="ES562" s="188"/>
      <c r="ET562" s="188"/>
      <c r="EU562" s="188"/>
      <c r="EV562" s="188"/>
      <c r="EW562" s="189"/>
      <c r="EX562" s="195"/>
      <c r="EY562" s="188"/>
      <c r="EZ562" s="188"/>
      <c r="FA562" s="188"/>
      <c r="FB562" s="188"/>
      <c r="FC562" s="188"/>
      <c r="FD562" s="188"/>
      <c r="FE562" s="188"/>
      <c r="FF562" s="188"/>
      <c r="FG562" s="188"/>
      <c r="FH562" s="188"/>
      <c r="FI562" s="188"/>
      <c r="FJ562" s="188"/>
      <c r="FK562" s="188"/>
      <c r="FL562" s="188"/>
      <c r="FM562" s="188"/>
      <c r="FN562" s="189"/>
      <c r="FO562" s="195"/>
      <c r="FP562" s="188"/>
      <c r="FQ562" s="188"/>
      <c r="FR562" s="188"/>
      <c r="FS562" s="188"/>
      <c r="FT562" s="188"/>
      <c r="FU562" s="188"/>
      <c r="FV562" s="188"/>
      <c r="FW562" s="188"/>
      <c r="FX562" s="188"/>
      <c r="FY562" s="188"/>
      <c r="FZ562" s="188"/>
      <c r="GA562" s="188"/>
      <c r="GB562" s="188"/>
      <c r="GC562" s="188"/>
      <c r="GD562" s="188"/>
      <c r="GE562" s="189"/>
      <c r="GF562" s="195"/>
      <c r="GG562" s="188"/>
      <c r="GH562" s="188"/>
      <c r="GI562" s="188"/>
      <c r="GJ562" s="188"/>
      <c r="GK562" s="188"/>
      <c r="GL562" s="188"/>
      <c r="GM562" s="188"/>
      <c r="GN562" s="188"/>
      <c r="GO562" s="188"/>
      <c r="GP562" s="188"/>
      <c r="GQ562" s="188"/>
      <c r="GR562" s="188"/>
      <c r="GS562" s="188"/>
      <c r="GT562" s="188"/>
      <c r="GU562" s="188"/>
      <c r="GV562" s="189"/>
      <c r="GW562" s="195"/>
      <c r="GX562" s="188"/>
      <c r="GY562" s="188"/>
      <c r="GZ562" s="188"/>
      <c r="HA562" s="188"/>
      <c r="HB562" s="188"/>
      <c r="HC562" s="188"/>
      <c r="HD562" s="188"/>
      <c r="HE562" s="188"/>
      <c r="HF562" s="188"/>
      <c r="HG562" s="188"/>
      <c r="HH562" s="188"/>
      <c r="HI562" s="188"/>
      <c r="HJ562" s="188"/>
      <c r="HK562" s="188"/>
      <c r="HL562" s="188"/>
      <c r="HM562" s="189"/>
      <c r="HN562" s="195"/>
      <c r="HO562" s="188"/>
      <c r="HP562" s="188"/>
      <c r="HQ562" s="188"/>
      <c r="HR562" s="188"/>
      <c r="HS562" s="188"/>
      <c r="HT562" s="188"/>
      <c r="HU562" s="188"/>
      <c r="HV562" s="188"/>
      <c r="HW562" s="188"/>
      <c r="HX562" s="188"/>
      <c r="HY562" s="188"/>
      <c r="HZ562" s="188"/>
      <c r="IA562" s="188"/>
      <c r="IB562" s="188"/>
      <c r="IC562" s="188"/>
      <c r="ID562" s="189"/>
      <c r="IE562" s="195"/>
      <c r="IF562" s="188"/>
      <c r="IG562" s="188"/>
      <c r="IH562" s="188"/>
      <c r="II562" s="188"/>
      <c r="IJ562" s="188"/>
      <c r="IK562" s="188"/>
      <c r="IL562" s="188"/>
      <c r="IM562" s="188"/>
      <c r="IN562" s="188"/>
      <c r="IO562" s="188"/>
      <c r="IP562" s="188"/>
      <c r="IQ562" s="188"/>
      <c r="IR562" s="188"/>
      <c r="IS562" s="188"/>
      <c r="IT562" s="188"/>
      <c r="IU562" s="189"/>
      <c r="IV562" s="195"/>
      <c r="IW562" s="188"/>
      <c r="IX562" s="188"/>
      <c r="IY562" s="188"/>
      <c r="IZ562" s="188"/>
      <c r="JA562" s="188"/>
      <c r="JB562" s="188"/>
      <c r="JC562" s="188"/>
      <c r="JD562" s="188"/>
      <c r="JE562" s="188"/>
      <c r="JF562" s="188"/>
      <c r="JG562" s="188"/>
      <c r="JH562" s="188"/>
      <c r="JI562" s="188"/>
      <c r="JJ562" s="188"/>
      <c r="JK562" s="188"/>
      <c r="JL562" s="189"/>
      <c r="JM562" s="195"/>
      <c r="JN562" s="188"/>
      <c r="JO562" s="188"/>
      <c r="JP562" s="188"/>
      <c r="JQ562" s="188"/>
      <c r="JR562" s="188"/>
      <c r="JS562" s="188"/>
      <c r="JT562" s="188"/>
      <c r="JU562" s="188"/>
      <c r="JV562" s="188"/>
      <c r="JW562" s="188"/>
      <c r="JX562" s="188"/>
      <c r="JY562" s="188"/>
      <c r="JZ562" s="188"/>
      <c r="KA562" s="188"/>
      <c r="KB562" s="188"/>
      <c r="KC562" s="189"/>
      <c r="KD562" s="195"/>
      <c r="KE562" s="188"/>
      <c r="KF562" s="188"/>
      <c r="KG562" s="188"/>
      <c r="KH562" s="188"/>
      <c r="KI562" s="188"/>
      <c r="KJ562" s="188"/>
      <c r="KK562" s="188"/>
      <c r="KL562" s="188"/>
      <c r="KM562" s="188"/>
      <c r="KN562" s="188"/>
      <c r="KO562" s="188"/>
      <c r="KP562" s="188"/>
      <c r="KQ562" s="188"/>
      <c r="KR562" s="188"/>
      <c r="KS562" s="188"/>
      <c r="KT562" s="189"/>
      <c r="KU562" s="188"/>
    </row>
    <row r="563" ht="15.0" customHeight="1">
      <c r="A563" s="195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9"/>
      <c r="R563" s="195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9"/>
      <c r="AI563" s="195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9"/>
      <c r="AZ563" s="195"/>
      <c r="BA563" s="188"/>
      <c r="BB563" s="188"/>
      <c r="BC563" s="188"/>
      <c r="BD563" s="188"/>
      <c r="BE563" s="188"/>
      <c r="BF563" s="188"/>
      <c r="BG563" s="188"/>
      <c r="BH563" s="188"/>
      <c r="BI563" s="188"/>
      <c r="BJ563" s="188"/>
      <c r="BK563" s="188"/>
      <c r="BL563" s="188"/>
      <c r="BM563" s="188"/>
      <c r="BN563" s="188"/>
      <c r="BO563" s="188"/>
      <c r="BP563" s="189"/>
      <c r="BQ563" s="195"/>
      <c r="BR563" s="188"/>
      <c r="BS563" s="188"/>
      <c r="BT563" s="188"/>
      <c r="BU563" s="188"/>
      <c r="BV563" s="188"/>
      <c r="BW563" s="188"/>
      <c r="BX563" s="188"/>
      <c r="BY563" s="188"/>
      <c r="BZ563" s="188"/>
      <c r="CA563" s="188"/>
      <c r="CB563" s="188"/>
      <c r="CC563" s="188"/>
      <c r="CD563" s="188"/>
      <c r="CE563" s="188"/>
      <c r="CF563" s="188"/>
      <c r="CG563" s="189"/>
      <c r="CH563" s="195"/>
      <c r="CI563" s="188"/>
      <c r="CJ563" s="188"/>
      <c r="CK563" s="188"/>
      <c r="CL563" s="188"/>
      <c r="CM563" s="188"/>
      <c r="CN563" s="188"/>
      <c r="CO563" s="188"/>
      <c r="CP563" s="188"/>
      <c r="CQ563" s="188"/>
      <c r="CR563" s="188"/>
      <c r="CS563" s="188"/>
      <c r="CT563" s="188"/>
      <c r="CU563" s="188"/>
      <c r="CV563" s="188"/>
      <c r="CW563" s="188"/>
      <c r="CX563" s="189"/>
      <c r="CY563" s="195"/>
      <c r="CZ563" s="188"/>
      <c r="DA563" s="188"/>
      <c r="DB563" s="188"/>
      <c r="DC563" s="188"/>
      <c r="DD563" s="188"/>
      <c r="DE563" s="188"/>
      <c r="DF563" s="188"/>
      <c r="DG563" s="188"/>
      <c r="DH563" s="188"/>
      <c r="DI563" s="188"/>
      <c r="DJ563" s="188"/>
      <c r="DK563" s="188"/>
      <c r="DL563" s="188"/>
      <c r="DM563" s="188"/>
      <c r="DN563" s="188"/>
      <c r="DO563" s="189"/>
      <c r="DP563" s="195"/>
      <c r="DQ563" s="188"/>
      <c r="DR563" s="188"/>
      <c r="DS563" s="188"/>
      <c r="DT563" s="188"/>
      <c r="DU563" s="188"/>
      <c r="DV563" s="188"/>
      <c r="DW563" s="188"/>
      <c r="DX563" s="188"/>
      <c r="DY563" s="188"/>
      <c r="DZ563" s="188"/>
      <c r="EA563" s="188"/>
      <c r="EB563" s="188"/>
      <c r="EC563" s="188"/>
      <c r="ED563" s="188"/>
      <c r="EE563" s="188"/>
      <c r="EF563" s="189"/>
      <c r="EG563" s="195"/>
      <c r="EH563" s="188"/>
      <c r="EI563" s="188"/>
      <c r="EJ563" s="188"/>
      <c r="EK563" s="188"/>
      <c r="EL563" s="188"/>
      <c r="EM563" s="188"/>
      <c r="EN563" s="188"/>
      <c r="EO563" s="188"/>
      <c r="EP563" s="188"/>
      <c r="EQ563" s="188"/>
      <c r="ER563" s="188"/>
      <c r="ES563" s="188"/>
      <c r="ET563" s="188"/>
      <c r="EU563" s="188"/>
      <c r="EV563" s="188"/>
      <c r="EW563" s="189"/>
      <c r="EX563" s="195"/>
      <c r="EY563" s="188"/>
      <c r="EZ563" s="188"/>
      <c r="FA563" s="188"/>
      <c r="FB563" s="188"/>
      <c r="FC563" s="188"/>
      <c r="FD563" s="188"/>
      <c r="FE563" s="188"/>
      <c r="FF563" s="188"/>
      <c r="FG563" s="188"/>
      <c r="FH563" s="188"/>
      <c r="FI563" s="188"/>
      <c r="FJ563" s="188"/>
      <c r="FK563" s="188"/>
      <c r="FL563" s="188"/>
      <c r="FM563" s="188"/>
      <c r="FN563" s="189"/>
      <c r="FO563" s="195"/>
      <c r="FP563" s="188"/>
      <c r="FQ563" s="188"/>
      <c r="FR563" s="188"/>
      <c r="FS563" s="188"/>
      <c r="FT563" s="188"/>
      <c r="FU563" s="188"/>
      <c r="FV563" s="188"/>
      <c r="FW563" s="188"/>
      <c r="FX563" s="188"/>
      <c r="FY563" s="188"/>
      <c r="FZ563" s="188"/>
      <c r="GA563" s="188"/>
      <c r="GB563" s="188"/>
      <c r="GC563" s="188"/>
      <c r="GD563" s="188"/>
      <c r="GE563" s="189"/>
      <c r="GF563" s="195"/>
      <c r="GG563" s="188"/>
      <c r="GH563" s="188"/>
      <c r="GI563" s="188"/>
      <c r="GJ563" s="188"/>
      <c r="GK563" s="188"/>
      <c r="GL563" s="188"/>
      <c r="GM563" s="188"/>
      <c r="GN563" s="188"/>
      <c r="GO563" s="188"/>
      <c r="GP563" s="188"/>
      <c r="GQ563" s="188"/>
      <c r="GR563" s="188"/>
      <c r="GS563" s="188"/>
      <c r="GT563" s="188"/>
      <c r="GU563" s="188"/>
      <c r="GV563" s="189"/>
      <c r="GW563" s="195"/>
      <c r="GX563" s="188"/>
      <c r="GY563" s="188"/>
      <c r="GZ563" s="188"/>
      <c r="HA563" s="188"/>
      <c r="HB563" s="188"/>
      <c r="HC563" s="188"/>
      <c r="HD563" s="188"/>
      <c r="HE563" s="188"/>
      <c r="HF563" s="188"/>
      <c r="HG563" s="188"/>
      <c r="HH563" s="188"/>
      <c r="HI563" s="188"/>
      <c r="HJ563" s="188"/>
      <c r="HK563" s="188"/>
      <c r="HL563" s="188"/>
      <c r="HM563" s="189"/>
      <c r="HN563" s="195"/>
      <c r="HO563" s="188"/>
      <c r="HP563" s="188"/>
      <c r="HQ563" s="188"/>
      <c r="HR563" s="188"/>
      <c r="HS563" s="188"/>
      <c r="HT563" s="188"/>
      <c r="HU563" s="188"/>
      <c r="HV563" s="188"/>
      <c r="HW563" s="188"/>
      <c r="HX563" s="188"/>
      <c r="HY563" s="188"/>
      <c r="HZ563" s="188"/>
      <c r="IA563" s="188"/>
      <c r="IB563" s="188"/>
      <c r="IC563" s="188"/>
      <c r="ID563" s="189"/>
      <c r="IE563" s="195"/>
      <c r="IF563" s="188"/>
      <c r="IG563" s="188"/>
      <c r="IH563" s="188"/>
      <c r="II563" s="188"/>
      <c r="IJ563" s="188"/>
      <c r="IK563" s="188"/>
      <c r="IL563" s="188"/>
      <c r="IM563" s="188"/>
      <c r="IN563" s="188"/>
      <c r="IO563" s="188"/>
      <c r="IP563" s="188"/>
      <c r="IQ563" s="188"/>
      <c r="IR563" s="188"/>
      <c r="IS563" s="188"/>
      <c r="IT563" s="188"/>
      <c r="IU563" s="189"/>
      <c r="IV563" s="195"/>
      <c r="IW563" s="188"/>
      <c r="IX563" s="188"/>
      <c r="IY563" s="188"/>
      <c r="IZ563" s="188"/>
      <c r="JA563" s="188"/>
      <c r="JB563" s="188"/>
      <c r="JC563" s="188"/>
      <c r="JD563" s="188"/>
      <c r="JE563" s="188"/>
      <c r="JF563" s="188"/>
      <c r="JG563" s="188"/>
      <c r="JH563" s="188"/>
      <c r="JI563" s="188"/>
      <c r="JJ563" s="188"/>
      <c r="JK563" s="188"/>
      <c r="JL563" s="189"/>
      <c r="JM563" s="195"/>
      <c r="JN563" s="188"/>
      <c r="JO563" s="188"/>
      <c r="JP563" s="188"/>
      <c r="JQ563" s="188"/>
      <c r="JR563" s="188"/>
      <c r="JS563" s="188"/>
      <c r="JT563" s="188"/>
      <c r="JU563" s="188"/>
      <c r="JV563" s="188"/>
      <c r="JW563" s="188"/>
      <c r="JX563" s="188"/>
      <c r="JY563" s="188"/>
      <c r="JZ563" s="188"/>
      <c r="KA563" s="188"/>
      <c r="KB563" s="188"/>
      <c r="KC563" s="189"/>
      <c r="KD563" s="195"/>
      <c r="KE563" s="188"/>
      <c r="KF563" s="188"/>
      <c r="KG563" s="188"/>
      <c r="KH563" s="188"/>
      <c r="KI563" s="188"/>
      <c r="KJ563" s="188"/>
      <c r="KK563" s="188"/>
      <c r="KL563" s="188"/>
      <c r="KM563" s="188"/>
      <c r="KN563" s="188"/>
      <c r="KO563" s="188"/>
      <c r="KP563" s="188"/>
      <c r="KQ563" s="188"/>
      <c r="KR563" s="188"/>
      <c r="KS563" s="188"/>
      <c r="KT563" s="189"/>
      <c r="KU563" s="188"/>
    </row>
    <row r="564" ht="15.0" customHeight="1">
      <c r="A564" s="195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9"/>
      <c r="R564" s="195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9"/>
      <c r="AI564" s="195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9"/>
      <c r="AZ564" s="195"/>
      <c r="BA564" s="188"/>
      <c r="BB564" s="188"/>
      <c r="BC564" s="188"/>
      <c r="BD564" s="188"/>
      <c r="BE564" s="188"/>
      <c r="BF564" s="188"/>
      <c r="BG564" s="188"/>
      <c r="BH564" s="188"/>
      <c r="BI564" s="188"/>
      <c r="BJ564" s="188"/>
      <c r="BK564" s="188"/>
      <c r="BL564" s="188"/>
      <c r="BM564" s="188"/>
      <c r="BN564" s="188"/>
      <c r="BO564" s="188"/>
      <c r="BP564" s="189"/>
      <c r="BQ564" s="195"/>
      <c r="BR564" s="188"/>
      <c r="BS564" s="188"/>
      <c r="BT564" s="188"/>
      <c r="BU564" s="188"/>
      <c r="BV564" s="188"/>
      <c r="BW564" s="188"/>
      <c r="BX564" s="188"/>
      <c r="BY564" s="188"/>
      <c r="BZ564" s="188"/>
      <c r="CA564" s="188"/>
      <c r="CB564" s="188"/>
      <c r="CC564" s="188"/>
      <c r="CD564" s="188"/>
      <c r="CE564" s="188"/>
      <c r="CF564" s="188"/>
      <c r="CG564" s="189"/>
      <c r="CH564" s="195"/>
      <c r="CI564" s="188"/>
      <c r="CJ564" s="188"/>
      <c r="CK564" s="188"/>
      <c r="CL564" s="188"/>
      <c r="CM564" s="188"/>
      <c r="CN564" s="188"/>
      <c r="CO564" s="188"/>
      <c r="CP564" s="188"/>
      <c r="CQ564" s="188"/>
      <c r="CR564" s="188"/>
      <c r="CS564" s="188"/>
      <c r="CT564" s="188"/>
      <c r="CU564" s="188"/>
      <c r="CV564" s="188"/>
      <c r="CW564" s="188"/>
      <c r="CX564" s="189"/>
      <c r="CY564" s="195"/>
      <c r="CZ564" s="188"/>
      <c r="DA564" s="188"/>
      <c r="DB564" s="188"/>
      <c r="DC564" s="188"/>
      <c r="DD564" s="188"/>
      <c r="DE564" s="188"/>
      <c r="DF564" s="188"/>
      <c r="DG564" s="188"/>
      <c r="DH564" s="188"/>
      <c r="DI564" s="188"/>
      <c r="DJ564" s="188"/>
      <c r="DK564" s="188"/>
      <c r="DL564" s="188"/>
      <c r="DM564" s="188"/>
      <c r="DN564" s="188"/>
      <c r="DO564" s="189"/>
      <c r="DP564" s="195"/>
      <c r="DQ564" s="188"/>
      <c r="DR564" s="188"/>
      <c r="DS564" s="188"/>
      <c r="DT564" s="188"/>
      <c r="DU564" s="188"/>
      <c r="DV564" s="188"/>
      <c r="DW564" s="188"/>
      <c r="DX564" s="188"/>
      <c r="DY564" s="188"/>
      <c r="DZ564" s="188"/>
      <c r="EA564" s="188"/>
      <c r="EB564" s="188"/>
      <c r="EC564" s="188"/>
      <c r="ED564" s="188"/>
      <c r="EE564" s="188"/>
      <c r="EF564" s="189"/>
      <c r="EG564" s="195"/>
      <c r="EH564" s="188"/>
      <c r="EI564" s="188"/>
      <c r="EJ564" s="188"/>
      <c r="EK564" s="188"/>
      <c r="EL564" s="188"/>
      <c r="EM564" s="188"/>
      <c r="EN564" s="188"/>
      <c r="EO564" s="188"/>
      <c r="EP564" s="188"/>
      <c r="EQ564" s="188"/>
      <c r="ER564" s="188"/>
      <c r="ES564" s="188"/>
      <c r="ET564" s="188"/>
      <c r="EU564" s="188"/>
      <c r="EV564" s="188"/>
      <c r="EW564" s="189"/>
      <c r="EX564" s="195"/>
      <c r="EY564" s="188"/>
      <c r="EZ564" s="188"/>
      <c r="FA564" s="188"/>
      <c r="FB564" s="188"/>
      <c r="FC564" s="188"/>
      <c r="FD564" s="188"/>
      <c r="FE564" s="188"/>
      <c r="FF564" s="188"/>
      <c r="FG564" s="188"/>
      <c r="FH564" s="188"/>
      <c r="FI564" s="188"/>
      <c r="FJ564" s="188"/>
      <c r="FK564" s="188"/>
      <c r="FL564" s="188"/>
      <c r="FM564" s="188"/>
      <c r="FN564" s="189"/>
      <c r="FO564" s="195"/>
      <c r="FP564" s="188"/>
      <c r="FQ564" s="188"/>
      <c r="FR564" s="188"/>
      <c r="FS564" s="188"/>
      <c r="FT564" s="188"/>
      <c r="FU564" s="188"/>
      <c r="FV564" s="188"/>
      <c r="FW564" s="188"/>
      <c r="FX564" s="188"/>
      <c r="FY564" s="188"/>
      <c r="FZ564" s="188"/>
      <c r="GA564" s="188"/>
      <c r="GB564" s="188"/>
      <c r="GC564" s="188"/>
      <c r="GD564" s="188"/>
      <c r="GE564" s="189"/>
      <c r="GF564" s="195"/>
      <c r="GG564" s="188"/>
      <c r="GH564" s="188"/>
      <c r="GI564" s="188"/>
      <c r="GJ564" s="188"/>
      <c r="GK564" s="188"/>
      <c r="GL564" s="188"/>
      <c r="GM564" s="188"/>
      <c r="GN564" s="188"/>
      <c r="GO564" s="188"/>
      <c r="GP564" s="188"/>
      <c r="GQ564" s="188"/>
      <c r="GR564" s="188"/>
      <c r="GS564" s="188"/>
      <c r="GT564" s="188"/>
      <c r="GU564" s="188"/>
      <c r="GV564" s="189"/>
      <c r="GW564" s="195"/>
      <c r="GX564" s="188"/>
      <c r="GY564" s="188"/>
      <c r="GZ564" s="188"/>
      <c r="HA564" s="188"/>
      <c r="HB564" s="188"/>
      <c r="HC564" s="188"/>
      <c r="HD564" s="188"/>
      <c r="HE564" s="188"/>
      <c r="HF564" s="188"/>
      <c r="HG564" s="188"/>
      <c r="HH564" s="188"/>
      <c r="HI564" s="188"/>
      <c r="HJ564" s="188"/>
      <c r="HK564" s="188"/>
      <c r="HL564" s="188"/>
      <c r="HM564" s="189"/>
      <c r="HN564" s="195"/>
      <c r="HO564" s="188"/>
      <c r="HP564" s="188"/>
      <c r="HQ564" s="188"/>
      <c r="HR564" s="188"/>
      <c r="HS564" s="188"/>
      <c r="HT564" s="188"/>
      <c r="HU564" s="188"/>
      <c r="HV564" s="188"/>
      <c r="HW564" s="188"/>
      <c r="HX564" s="188"/>
      <c r="HY564" s="188"/>
      <c r="HZ564" s="188"/>
      <c r="IA564" s="188"/>
      <c r="IB564" s="188"/>
      <c r="IC564" s="188"/>
      <c r="ID564" s="189"/>
      <c r="IE564" s="195"/>
      <c r="IF564" s="188"/>
      <c r="IG564" s="188"/>
      <c r="IH564" s="188"/>
      <c r="II564" s="188"/>
      <c r="IJ564" s="188"/>
      <c r="IK564" s="188"/>
      <c r="IL564" s="188"/>
      <c r="IM564" s="188"/>
      <c r="IN564" s="188"/>
      <c r="IO564" s="188"/>
      <c r="IP564" s="188"/>
      <c r="IQ564" s="188"/>
      <c r="IR564" s="188"/>
      <c r="IS564" s="188"/>
      <c r="IT564" s="188"/>
      <c r="IU564" s="189"/>
      <c r="IV564" s="195"/>
      <c r="IW564" s="188"/>
      <c r="IX564" s="188"/>
      <c r="IY564" s="188"/>
      <c r="IZ564" s="188"/>
      <c r="JA564" s="188"/>
      <c r="JB564" s="188"/>
      <c r="JC564" s="188"/>
      <c r="JD564" s="188"/>
      <c r="JE564" s="188"/>
      <c r="JF564" s="188"/>
      <c r="JG564" s="188"/>
      <c r="JH564" s="188"/>
      <c r="JI564" s="188"/>
      <c r="JJ564" s="188"/>
      <c r="JK564" s="188"/>
      <c r="JL564" s="189"/>
      <c r="JM564" s="195"/>
      <c r="JN564" s="188"/>
      <c r="JO564" s="188"/>
      <c r="JP564" s="188"/>
      <c r="JQ564" s="188"/>
      <c r="JR564" s="188"/>
      <c r="JS564" s="188"/>
      <c r="JT564" s="188"/>
      <c r="JU564" s="188"/>
      <c r="JV564" s="188"/>
      <c r="JW564" s="188"/>
      <c r="JX564" s="188"/>
      <c r="JY564" s="188"/>
      <c r="JZ564" s="188"/>
      <c r="KA564" s="188"/>
      <c r="KB564" s="188"/>
      <c r="KC564" s="189"/>
      <c r="KD564" s="195"/>
      <c r="KE564" s="188"/>
      <c r="KF564" s="188"/>
      <c r="KG564" s="188"/>
      <c r="KH564" s="188"/>
      <c r="KI564" s="188"/>
      <c r="KJ564" s="188"/>
      <c r="KK564" s="188"/>
      <c r="KL564" s="188"/>
      <c r="KM564" s="188"/>
      <c r="KN564" s="188"/>
      <c r="KO564" s="188"/>
      <c r="KP564" s="188"/>
      <c r="KQ564" s="188"/>
      <c r="KR564" s="188"/>
      <c r="KS564" s="188"/>
      <c r="KT564" s="189"/>
      <c r="KU564" s="188"/>
    </row>
    <row r="565" ht="15.0" customHeight="1">
      <c r="A565" s="195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9"/>
      <c r="R565" s="195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9"/>
      <c r="AI565" s="195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9"/>
      <c r="AZ565" s="195"/>
      <c r="BA565" s="188"/>
      <c r="BB565" s="188"/>
      <c r="BC565" s="188"/>
      <c r="BD565" s="188"/>
      <c r="BE565" s="188"/>
      <c r="BF565" s="188"/>
      <c r="BG565" s="188"/>
      <c r="BH565" s="188"/>
      <c r="BI565" s="188"/>
      <c r="BJ565" s="188"/>
      <c r="BK565" s="188"/>
      <c r="BL565" s="188"/>
      <c r="BM565" s="188"/>
      <c r="BN565" s="188"/>
      <c r="BO565" s="188"/>
      <c r="BP565" s="189"/>
      <c r="BQ565" s="195"/>
      <c r="BR565" s="188"/>
      <c r="BS565" s="188"/>
      <c r="BT565" s="188"/>
      <c r="BU565" s="188"/>
      <c r="BV565" s="188"/>
      <c r="BW565" s="188"/>
      <c r="BX565" s="188"/>
      <c r="BY565" s="188"/>
      <c r="BZ565" s="188"/>
      <c r="CA565" s="188"/>
      <c r="CB565" s="188"/>
      <c r="CC565" s="188"/>
      <c r="CD565" s="188"/>
      <c r="CE565" s="188"/>
      <c r="CF565" s="188"/>
      <c r="CG565" s="189"/>
      <c r="CH565" s="195"/>
      <c r="CI565" s="188"/>
      <c r="CJ565" s="188"/>
      <c r="CK565" s="188"/>
      <c r="CL565" s="188"/>
      <c r="CM565" s="188"/>
      <c r="CN565" s="188"/>
      <c r="CO565" s="188"/>
      <c r="CP565" s="188"/>
      <c r="CQ565" s="188"/>
      <c r="CR565" s="188"/>
      <c r="CS565" s="188"/>
      <c r="CT565" s="188"/>
      <c r="CU565" s="188"/>
      <c r="CV565" s="188"/>
      <c r="CW565" s="188"/>
      <c r="CX565" s="189"/>
      <c r="CY565" s="195"/>
      <c r="CZ565" s="188"/>
      <c r="DA565" s="188"/>
      <c r="DB565" s="188"/>
      <c r="DC565" s="188"/>
      <c r="DD565" s="188"/>
      <c r="DE565" s="188"/>
      <c r="DF565" s="188"/>
      <c r="DG565" s="188"/>
      <c r="DH565" s="188"/>
      <c r="DI565" s="188"/>
      <c r="DJ565" s="188"/>
      <c r="DK565" s="188"/>
      <c r="DL565" s="188"/>
      <c r="DM565" s="188"/>
      <c r="DN565" s="188"/>
      <c r="DO565" s="189"/>
      <c r="DP565" s="195"/>
      <c r="DQ565" s="188"/>
      <c r="DR565" s="188"/>
      <c r="DS565" s="188"/>
      <c r="DT565" s="188"/>
      <c r="DU565" s="188"/>
      <c r="DV565" s="188"/>
      <c r="DW565" s="188"/>
      <c r="DX565" s="188"/>
      <c r="DY565" s="188"/>
      <c r="DZ565" s="188"/>
      <c r="EA565" s="188"/>
      <c r="EB565" s="188"/>
      <c r="EC565" s="188"/>
      <c r="ED565" s="188"/>
      <c r="EE565" s="188"/>
      <c r="EF565" s="189"/>
      <c r="EG565" s="195"/>
      <c r="EH565" s="188"/>
      <c r="EI565" s="188"/>
      <c r="EJ565" s="188"/>
      <c r="EK565" s="188"/>
      <c r="EL565" s="188"/>
      <c r="EM565" s="188"/>
      <c r="EN565" s="188"/>
      <c r="EO565" s="188"/>
      <c r="EP565" s="188"/>
      <c r="EQ565" s="188"/>
      <c r="ER565" s="188"/>
      <c r="ES565" s="188"/>
      <c r="ET565" s="188"/>
      <c r="EU565" s="188"/>
      <c r="EV565" s="188"/>
      <c r="EW565" s="189"/>
      <c r="EX565" s="195"/>
      <c r="EY565" s="188"/>
      <c r="EZ565" s="188"/>
      <c r="FA565" s="188"/>
      <c r="FB565" s="188"/>
      <c r="FC565" s="188"/>
      <c r="FD565" s="188"/>
      <c r="FE565" s="188"/>
      <c r="FF565" s="188"/>
      <c r="FG565" s="188"/>
      <c r="FH565" s="188"/>
      <c r="FI565" s="188"/>
      <c r="FJ565" s="188"/>
      <c r="FK565" s="188"/>
      <c r="FL565" s="188"/>
      <c r="FM565" s="188"/>
      <c r="FN565" s="189"/>
      <c r="FO565" s="195"/>
      <c r="FP565" s="188"/>
      <c r="FQ565" s="188"/>
      <c r="FR565" s="188"/>
      <c r="FS565" s="188"/>
      <c r="FT565" s="188"/>
      <c r="FU565" s="188"/>
      <c r="FV565" s="188"/>
      <c r="FW565" s="188"/>
      <c r="FX565" s="188"/>
      <c r="FY565" s="188"/>
      <c r="FZ565" s="188"/>
      <c r="GA565" s="188"/>
      <c r="GB565" s="188"/>
      <c r="GC565" s="188"/>
      <c r="GD565" s="188"/>
      <c r="GE565" s="189"/>
      <c r="GF565" s="195"/>
      <c r="GG565" s="188"/>
      <c r="GH565" s="188"/>
      <c r="GI565" s="188"/>
      <c r="GJ565" s="188"/>
      <c r="GK565" s="188"/>
      <c r="GL565" s="188"/>
      <c r="GM565" s="188"/>
      <c r="GN565" s="188"/>
      <c r="GO565" s="188"/>
      <c r="GP565" s="188"/>
      <c r="GQ565" s="188"/>
      <c r="GR565" s="188"/>
      <c r="GS565" s="188"/>
      <c r="GT565" s="188"/>
      <c r="GU565" s="188"/>
      <c r="GV565" s="189"/>
      <c r="GW565" s="195"/>
      <c r="GX565" s="188"/>
      <c r="GY565" s="188"/>
      <c r="GZ565" s="188"/>
      <c r="HA565" s="188"/>
      <c r="HB565" s="188"/>
      <c r="HC565" s="188"/>
      <c r="HD565" s="188"/>
      <c r="HE565" s="188"/>
      <c r="HF565" s="188"/>
      <c r="HG565" s="188"/>
      <c r="HH565" s="188"/>
      <c r="HI565" s="188"/>
      <c r="HJ565" s="188"/>
      <c r="HK565" s="188"/>
      <c r="HL565" s="188"/>
      <c r="HM565" s="189"/>
      <c r="HN565" s="195"/>
      <c r="HO565" s="188"/>
      <c r="HP565" s="188"/>
      <c r="HQ565" s="188"/>
      <c r="HR565" s="188"/>
      <c r="HS565" s="188"/>
      <c r="HT565" s="188"/>
      <c r="HU565" s="188"/>
      <c r="HV565" s="188"/>
      <c r="HW565" s="188"/>
      <c r="HX565" s="188"/>
      <c r="HY565" s="188"/>
      <c r="HZ565" s="188"/>
      <c r="IA565" s="188"/>
      <c r="IB565" s="188"/>
      <c r="IC565" s="188"/>
      <c r="ID565" s="189"/>
      <c r="IE565" s="195"/>
      <c r="IF565" s="188"/>
      <c r="IG565" s="188"/>
      <c r="IH565" s="188"/>
      <c r="II565" s="188"/>
      <c r="IJ565" s="188"/>
      <c r="IK565" s="188"/>
      <c r="IL565" s="188"/>
      <c r="IM565" s="188"/>
      <c r="IN565" s="188"/>
      <c r="IO565" s="188"/>
      <c r="IP565" s="188"/>
      <c r="IQ565" s="188"/>
      <c r="IR565" s="188"/>
      <c r="IS565" s="188"/>
      <c r="IT565" s="188"/>
      <c r="IU565" s="189"/>
      <c r="IV565" s="195"/>
      <c r="IW565" s="188"/>
      <c r="IX565" s="188"/>
      <c r="IY565" s="188"/>
      <c r="IZ565" s="188"/>
      <c r="JA565" s="188"/>
      <c r="JB565" s="188"/>
      <c r="JC565" s="188"/>
      <c r="JD565" s="188"/>
      <c r="JE565" s="188"/>
      <c r="JF565" s="188"/>
      <c r="JG565" s="188"/>
      <c r="JH565" s="188"/>
      <c r="JI565" s="188"/>
      <c r="JJ565" s="188"/>
      <c r="JK565" s="188"/>
      <c r="JL565" s="189"/>
      <c r="JM565" s="195"/>
      <c r="JN565" s="188"/>
      <c r="JO565" s="188"/>
      <c r="JP565" s="188"/>
      <c r="JQ565" s="188"/>
      <c r="JR565" s="188"/>
      <c r="JS565" s="188"/>
      <c r="JT565" s="188"/>
      <c r="JU565" s="188"/>
      <c r="JV565" s="188"/>
      <c r="JW565" s="188"/>
      <c r="JX565" s="188"/>
      <c r="JY565" s="188"/>
      <c r="JZ565" s="188"/>
      <c r="KA565" s="188"/>
      <c r="KB565" s="188"/>
      <c r="KC565" s="189"/>
      <c r="KD565" s="195"/>
      <c r="KE565" s="188"/>
      <c r="KF565" s="188"/>
      <c r="KG565" s="188"/>
      <c r="KH565" s="188"/>
      <c r="KI565" s="188"/>
      <c r="KJ565" s="188"/>
      <c r="KK565" s="188"/>
      <c r="KL565" s="188"/>
      <c r="KM565" s="188"/>
      <c r="KN565" s="188"/>
      <c r="KO565" s="188"/>
      <c r="KP565" s="188"/>
      <c r="KQ565" s="188"/>
      <c r="KR565" s="188"/>
      <c r="KS565" s="188"/>
      <c r="KT565" s="189"/>
      <c r="KU565" s="188"/>
    </row>
    <row r="566" ht="15.0" customHeight="1">
      <c r="A566" s="195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9"/>
      <c r="R566" s="195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9"/>
      <c r="AI566" s="195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9"/>
      <c r="AZ566" s="195"/>
      <c r="BA566" s="188"/>
      <c r="BB566" s="188"/>
      <c r="BC566" s="188"/>
      <c r="BD566" s="188"/>
      <c r="BE566" s="188"/>
      <c r="BF566" s="188"/>
      <c r="BG566" s="188"/>
      <c r="BH566" s="188"/>
      <c r="BI566" s="188"/>
      <c r="BJ566" s="188"/>
      <c r="BK566" s="188"/>
      <c r="BL566" s="188"/>
      <c r="BM566" s="188"/>
      <c r="BN566" s="188"/>
      <c r="BO566" s="188"/>
      <c r="BP566" s="189"/>
      <c r="BQ566" s="195"/>
      <c r="BR566" s="188"/>
      <c r="BS566" s="188"/>
      <c r="BT566" s="188"/>
      <c r="BU566" s="188"/>
      <c r="BV566" s="188"/>
      <c r="BW566" s="188"/>
      <c r="BX566" s="188"/>
      <c r="BY566" s="188"/>
      <c r="BZ566" s="188"/>
      <c r="CA566" s="188"/>
      <c r="CB566" s="188"/>
      <c r="CC566" s="188"/>
      <c r="CD566" s="188"/>
      <c r="CE566" s="188"/>
      <c r="CF566" s="188"/>
      <c r="CG566" s="189"/>
      <c r="CH566" s="195"/>
      <c r="CI566" s="188"/>
      <c r="CJ566" s="188"/>
      <c r="CK566" s="188"/>
      <c r="CL566" s="188"/>
      <c r="CM566" s="188"/>
      <c r="CN566" s="188"/>
      <c r="CO566" s="188"/>
      <c r="CP566" s="188"/>
      <c r="CQ566" s="188"/>
      <c r="CR566" s="188"/>
      <c r="CS566" s="188"/>
      <c r="CT566" s="188"/>
      <c r="CU566" s="188"/>
      <c r="CV566" s="188"/>
      <c r="CW566" s="188"/>
      <c r="CX566" s="189"/>
      <c r="CY566" s="195"/>
      <c r="CZ566" s="188"/>
      <c r="DA566" s="188"/>
      <c r="DB566" s="188"/>
      <c r="DC566" s="188"/>
      <c r="DD566" s="188"/>
      <c r="DE566" s="188"/>
      <c r="DF566" s="188"/>
      <c r="DG566" s="188"/>
      <c r="DH566" s="188"/>
      <c r="DI566" s="188"/>
      <c r="DJ566" s="188"/>
      <c r="DK566" s="188"/>
      <c r="DL566" s="188"/>
      <c r="DM566" s="188"/>
      <c r="DN566" s="188"/>
      <c r="DO566" s="189"/>
      <c r="DP566" s="195"/>
      <c r="DQ566" s="188"/>
      <c r="DR566" s="188"/>
      <c r="DS566" s="188"/>
      <c r="DT566" s="188"/>
      <c r="DU566" s="188"/>
      <c r="DV566" s="188"/>
      <c r="DW566" s="188"/>
      <c r="DX566" s="188"/>
      <c r="DY566" s="188"/>
      <c r="DZ566" s="188"/>
      <c r="EA566" s="188"/>
      <c r="EB566" s="188"/>
      <c r="EC566" s="188"/>
      <c r="ED566" s="188"/>
      <c r="EE566" s="188"/>
      <c r="EF566" s="189"/>
      <c r="EG566" s="195"/>
      <c r="EH566" s="188"/>
      <c r="EI566" s="188"/>
      <c r="EJ566" s="188"/>
      <c r="EK566" s="188"/>
      <c r="EL566" s="188"/>
      <c r="EM566" s="188"/>
      <c r="EN566" s="188"/>
      <c r="EO566" s="188"/>
      <c r="EP566" s="188"/>
      <c r="EQ566" s="188"/>
      <c r="ER566" s="188"/>
      <c r="ES566" s="188"/>
      <c r="ET566" s="188"/>
      <c r="EU566" s="188"/>
      <c r="EV566" s="188"/>
      <c r="EW566" s="189"/>
      <c r="EX566" s="195"/>
      <c r="EY566" s="188"/>
      <c r="EZ566" s="188"/>
      <c r="FA566" s="188"/>
      <c r="FB566" s="188"/>
      <c r="FC566" s="188"/>
      <c r="FD566" s="188"/>
      <c r="FE566" s="188"/>
      <c r="FF566" s="188"/>
      <c r="FG566" s="188"/>
      <c r="FH566" s="188"/>
      <c r="FI566" s="188"/>
      <c r="FJ566" s="188"/>
      <c r="FK566" s="188"/>
      <c r="FL566" s="188"/>
      <c r="FM566" s="188"/>
      <c r="FN566" s="189"/>
      <c r="FO566" s="195"/>
      <c r="FP566" s="188"/>
      <c r="FQ566" s="188"/>
      <c r="FR566" s="188"/>
      <c r="FS566" s="188"/>
      <c r="FT566" s="188"/>
      <c r="FU566" s="188"/>
      <c r="FV566" s="188"/>
      <c r="FW566" s="188"/>
      <c r="FX566" s="188"/>
      <c r="FY566" s="188"/>
      <c r="FZ566" s="188"/>
      <c r="GA566" s="188"/>
      <c r="GB566" s="188"/>
      <c r="GC566" s="188"/>
      <c r="GD566" s="188"/>
      <c r="GE566" s="189"/>
      <c r="GF566" s="195"/>
      <c r="GG566" s="188"/>
      <c r="GH566" s="188"/>
      <c r="GI566" s="188"/>
      <c r="GJ566" s="188"/>
      <c r="GK566" s="188"/>
      <c r="GL566" s="188"/>
      <c r="GM566" s="188"/>
      <c r="GN566" s="188"/>
      <c r="GO566" s="188"/>
      <c r="GP566" s="188"/>
      <c r="GQ566" s="188"/>
      <c r="GR566" s="188"/>
      <c r="GS566" s="188"/>
      <c r="GT566" s="188"/>
      <c r="GU566" s="188"/>
      <c r="GV566" s="189"/>
      <c r="GW566" s="195"/>
      <c r="GX566" s="188"/>
      <c r="GY566" s="188"/>
      <c r="GZ566" s="188"/>
      <c r="HA566" s="188"/>
      <c r="HB566" s="188"/>
      <c r="HC566" s="188"/>
      <c r="HD566" s="188"/>
      <c r="HE566" s="188"/>
      <c r="HF566" s="188"/>
      <c r="HG566" s="188"/>
      <c r="HH566" s="188"/>
      <c r="HI566" s="188"/>
      <c r="HJ566" s="188"/>
      <c r="HK566" s="188"/>
      <c r="HL566" s="188"/>
      <c r="HM566" s="189"/>
      <c r="HN566" s="195"/>
      <c r="HO566" s="188"/>
      <c r="HP566" s="188"/>
      <c r="HQ566" s="188"/>
      <c r="HR566" s="188"/>
      <c r="HS566" s="188"/>
      <c r="HT566" s="188"/>
      <c r="HU566" s="188"/>
      <c r="HV566" s="188"/>
      <c r="HW566" s="188"/>
      <c r="HX566" s="188"/>
      <c r="HY566" s="188"/>
      <c r="HZ566" s="188"/>
      <c r="IA566" s="188"/>
      <c r="IB566" s="188"/>
      <c r="IC566" s="188"/>
      <c r="ID566" s="189"/>
      <c r="IE566" s="195"/>
      <c r="IF566" s="188"/>
      <c r="IG566" s="188"/>
      <c r="IH566" s="188"/>
      <c r="II566" s="188"/>
      <c r="IJ566" s="188"/>
      <c r="IK566" s="188"/>
      <c r="IL566" s="188"/>
      <c r="IM566" s="188"/>
      <c r="IN566" s="188"/>
      <c r="IO566" s="188"/>
      <c r="IP566" s="188"/>
      <c r="IQ566" s="188"/>
      <c r="IR566" s="188"/>
      <c r="IS566" s="188"/>
      <c r="IT566" s="188"/>
      <c r="IU566" s="189"/>
      <c r="IV566" s="195"/>
      <c r="IW566" s="188"/>
      <c r="IX566" s="188"/>
      <c r="IY566" s="188"/>
      <c r="IZ566" s="188"/>
      <c r="JA566" s="188"/>
      <c r="JB566" s="188"/>
      <c r="JC566" s="188"/>
      <c r="JD566" s="188"/>
      <c r="JE566" s="188"/>
      <c r="JF566" s="188"/>
      <c r="JG566" s="188"/>
      <c r="JH566" s="188"/>
      <c r="JI566" s="188"/>
      <c r="JJ566" s="188"/>
      <c r="JK566" s="188"/>
      <c r="JL566" s="189"/>
      <c r="JM566" s="195"/>
      <c r="JN566" s="188"/>
      <c r="JO566" s="188"/>
      <c r="JP566" s="188"/>
      <c r="JQ566" s="188"/>
      <c r="JR566" s="188"/>
      <c r="JS566" s="188"/>
      <c r="JT566" s="188"/>
      <c r="JU566" s="188"/>
      <c r="JV566" s="188"/>
      <c r="JW566" s="188"/>
      <c r="JX566" s="188"/>
      <c r="JY566" s="188"/>
      <c r="JZ566" s="188"/>
      <c r="KA566" s="188"/>
      <c r="KB566" s="188"/>
      <c r="KC566" s="189"/>
      <c r="KD566" s="195"/>
      <c r="KE566" s="188"/>
      <c r="KF566" s="188"/>
      <c r="KG566" s="188"/>
      <c r="KH566" s="188"/>
      <c r="KI566" s="188"/>
      <c r="KJ566" s="188"/>
      <c r="KK566" s="188"/>
      <c r="KL566" s="188"/>
      <c r="KM566" s="188"/>
      <c r="KN566" s="188"/>
      <c r="KO566" s="188"/>
      <c r="KP566" s="188"/>
      <c r="KQ566" s="188"/>
      <c r="KR566" s="188"/>
      <c r="KS566" s="188"/>
      <c r="KT566" s="189"/>
      <c r="KU566" s="188"/>
    </row>
    <row r="567" ht="15.0" customHeight="1">
      <c r="A567" s="195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9"/>
      <c r="R567" s="195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9"/>
      <c r="AI567" s="195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9"/>
      <c r="AZ567" s="195"/>
      <c r="BA567" s="188"/>
      <c r="BB567" s="188"/>
      <c r="BC567" s="188"/>
      <c r="BD567" s="188"/>
      <c r="BE567" s="188"/>
      <c r="BF567" s="188"/>
      <c r="BG567" s="188"/>
      <c r="BH567" s="188"/>
      <c r="BI567" s="188"/>
      <c r="BJ567" s="188"/>
      <c r="BK567" s="188"/>
      <c r="BL567" s="188"/>
      <c r="BM567" s="188"/>
      <c r="BN567" s="188"/>
      <c r="BO567" s="188"/>
      <c r="BP567" s="189"/>
      <c r="BQ567" s="195"/>
      <c r="BR567" s="188"/>
      <c r="BS567" s="188"/>
      <c r="BT567" s="188"/>
      <c r="BU567" s="188"/>
      <c r="BV567" s="188"/>
      <c r="BW567" s="188"/>
      <c r="BX567" s="188"/>
      <c r="BY567" s="188"/>
      <c r="BZ567" s="188"/>
      <c r="CA567" s="188"/>
      <c r="CB567" s="188"/>
      <c r="CC567" s="188"/>
      <c r="CD567" s="188"/>
      <c r="CE567" s="188"/>
      <c r="CF567" s="188"/>
      <c r="CG567" s="189"/>
      <c r="CH567" s="195"/>
      <c r="CI567" s="188"/>
      <c r="CJ567" s="188"/>
      <c r="CK567" s="188"/>
      <c r="CL567" s="188"/>
      <c r="CM567" s="188"/>
      <c r="CN567" s="188"/>
      <c r="CO567" s="188"/>
      <c r="CP567" s="188"/>
      <c r="CQ567" s="188"/>
      <c r="CR567" s="188"/>
      <c r="CS567" s="188"/>
      <c r="CT567" s="188"/>
      <c r="CU567" s="188"/>
      <c r="CV567" s="188"/>
      <c r="CW567" s="188"/>
      <c r="CX567" s="189"/>
      <c r="CY567" s="195"/>
      <c r="CZ567" s="188"/>
      <c r="DA567" s="188"/>
      <c r="DB567" s="188"/>
      <c r="DC567" s="188"/>
      <c r="DD567" s="188"/>
      <c r="DE567" s="188"/>
      <c r="DF567" s="188"/>
      <c r="DG567" s="188"/>
      <c r="DH567" s="188"/>
      <c r="DI567" s="188"/>
      <c r="DJ567" s="188"/>
      <c r="DK567" s="188"/>
      <c r="DL567" s="188"/>
      <c r="DM567" s="188"/>
      <c r="DN567" s="188"/>
      <c r="DO567" s="189"/>
      <c r="DP567" s="195"/>
      <c r="DQ567" s="188"/>
      <c r="DR567" s="188"/>
      <c r="DS567" s="188"/>
      <c r="DT567" s="188"/>
      <c r="DU567" s="188"/>
      <c r="DV567" s="188"/>
      <c r="DW567" s="188"/>
      <c r="DX567" s="188"/>
      <c r="DY567" s="188"/>
      <c r="DZ567" s="188"/>
      <c r="EA567" s="188"/>
      <c r="EB567" s="188"/>
      <c r="EC567" s="188"/>
      <c r="ED567" s="188"/>
      <c r="EE567" s="188"/>
      <c r="EF567" s="189"/>
      <c r="EG567" s="195"/>
      <c r="EH567" s="188"/>
      <c r="EI567" s="188"/>
      <c r="EJ567" s="188"/>
      <c r="EK567" s="188"/>
      <c r="EL567" s="188"/>
      <c r="EM567" s="188"/>
      <c r="EN567" s="188"/>
      <c r="EO567" s="188"/>
      <c r="EP567" s="188"/>
      <c r="EQ567" s="188"/>
      <c r="ER567" s="188"/>
      <c r="ES567" s="188"/>
      <c r="ET567" s="188"/>
      <c r="EU567" s="188"/>
      <c r="EV567" s="188"/>
      <c r="EW567" s="189"/>
      <c r="EX567" s="195"/>
      <c r="EY567" s="188"/>
      <c r="EZ567" s="188"/>
      <c r="FA567" s="188"/>
      <c r="FB567" s="188"/>
      <c r="FC567" s="188"/>
      <c r="FD567" s="188"/>
      <c r="FE567" s="188"/>
      <c r="FF567" s="188"/>
      <c r="FG567" s="188"/>
      <c r="FH567" s="188"/>
      <c r="FI567" s="188"/>
      <c r="FJ567" s="188"/>
      <c r="FK567" s="188"/>
      <c r="FL567" s="188"/>
      <c r="FM567" s="188"/>
      <c r="FN567" s="189"/>
      <c r="FO567" s="195"/>
      <c r="FP567" s="188"/>
      <c r="FQ567" s="188"/>
      <c r="FR567" s="188"/>
      <c r="FS567" s="188"/>
      <c r="FT567" s="188"/>
      <c r="FU567" s="188"/>
      <c r="FV567" s="188"/>
      <c r="FW567" s="188"/>
      <c r="FX567" s="188"/>
      <c r="FY567" s="188"/>
      <c r="FZ567" s="188"/>
      <c r="GA567" s="188"/>
      <c r="GB567" s="188"/>
      <c r="GC567" s="188"/>
      <c r="GD567" s="188"/>
      <c r="GE567" s="189"/>
      <c r="GF567" s="195"/>
      <c r="GG567" s="188"/>
      <c r="GH567" s="188"/>
      <c r="GI567" s="188"/>
      <c r="GJ567" s="188"/>
      <c r="GK567" s="188"/>
      <c r="GL567" s="188"/>
      <c r="GM567" s="188"/>
      <c r="GN567" s="188"/>
      <c r="GO567" s="188"/>
      <c r="GP567" s="188"/>
      <c r="GQ567" s="188"/>
      <c r="GR567" s="188"/>
      <c r="GS567" s="188"/>
      <c r="GT567" s="188"/>
      <c r="GU567" s="188"/>
      <c r="GV567" s="189"/>
      <c r="GW567" s="195"/>
      <c r="GX567" s="188"/>
      <c r="GY567" s="188"/>
      <c r="GZ567" s="188"/>
      <c r="HA567" s="188"/>
      <c r="HB567" s="188"/>
      <c r="HC567" s="188"/>
      <c r="HD567" s="188"/>
      <c r="HE567" s="188"/>
      <c r="HF567" s="188"/>
      <c r="HG567" s="188"/>
      <c r="HH567" s="188"/>
      <c r="HI567" s="188"/>
      <c r="HJ567" s="188"/>
      <c r="HK567" s="188"/>
      <c r="HL567" s="188"/>
      <c r="HM567" s="189"/>
      <c r="HN567" s="195"/>
      <c r="HO567" s="188"/>
      <c r="HP567" s="188"/>
      <c r="HQ567" s="188"/>
      <c r="HR567" s="188"/>
      <c r="HS567" s="188"/>
      <c r="HT567" s="188"/>
      <c r="HU567" s="188"/>
      <c r="HV567" s="188"/>
      <c r="HW567" s="188"/>
      <c r="HX567" s="188"/>
      <c r="HY567" s="188"/>
      <c r="HZ567" s="188"/>
      <c r="IA567" s="188"/>
      <c r="IB567" s="188"/>
      <c r="IC567" s="188"/>
      <c r="ID567" s="189"/>
      <c r="IE567" s="195"/>
      <c r="IF567" s="188"/>
      <c r="IG567" s="188"/>
      <c r="IH567" s="188"/>
      <c r="II567" s="188"/>
      <c r="IJ567" s="188"/>
      <c r="IK567" s="188"/>
      <c r="IL567" s="188"/>
      <c r="IM567" s="188"/>
      <c r="IN567" s="188"/>
      <c r="IO567" s="188"/>
      <c r="IP567" s="188"/>
      <c r="IQ567" s="188"/>
      <c r="IR567" s="188"/>
      <c r="IS567" s="188"/>
      <c r="IT567" s="188"/>
      <c r="IU567" s="189"/>
      <c r="IV567" s="195"/>
      <c r="IW567" s="188"/>
      <c r="IX567" s="188"/>
      <c r="IY567" s="188"/>
      <c r="IZ567" s="188"/>
      <c r="JA567" s="188"/>
      <c r="JB567" s="188"/>
      <c r="JC567" s="188"/>
      <c r="JD567" s="188"/>
      <c r="JE567" s="188"/>
      <c r="JF567" s="188"/>
      <c r="JG567" s="188"/>
      <c r="JH567" s="188"/>
      <c r="JI567" s="188"/>
      <c r="JJ567" s="188"/>
      <c r="JK567" s="188"/>
      <c r="JL567" s="189"/>
      <c r="JM567" s="195"/>
      <c r="JN567" s="188"/>
      <c r="JO567" s="188"/>
      <c r="JP567" s="188"/>
      <c r="JQ567" s="188"/>
      <c r="JR567" s="188"/>
      <c r="JS567" s="188"/>
      <c r="JT567" s="188"/>
      <c r="JU567" s="188"/>
      <c r="JV567" s="188"/>
      <c r="JW567" s="188"/>
      <c r="JX567" s="188"/>
      <c r="JY567" s="188"/>
      <c r="JZ567" s="188"/>
      <c r="KA567" s="188"/>
      <c r="KB567" s="188"/>
      <c r="KC567" s="189"/>
      <c r="KD567" s="195"/>
      <c r="KE567" s="188"/>
      <c r="KF567" s="188"/>
      <c r="KG567" s="188"/>
      <c r="KH567" s="188"/>
      <c r="KI567" s="188"/>
      <c r="KJ567" s="188"/>
      <c r="KK567" s="188"/>
      <c r="KL567" s="188"/>
      <c r="KM567" s="188"/>
      <c r="KN567" s="188"/>
      <c r="KO567" s="188"/>
      <c r="KP567" s="188"/>
      <c r="KQ567" s="188"/>
      <c r="KR567" s="188"/>
      <c r="KS567" s="188"/>
      <c r="KT567" s="189"/>
      <c r="KU567" s="188"/>
    </row>
    <row r="568" ht="15.0" customHeight="1">
      <c r="A568" s="195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9"/>
      <c r="R568" s="195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9"/>
      <c r="AI568" s="195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9"/>
      <c r="AZ568" s="195"/>
      <c r="BA568" s="188"/>
      <c r="BB568" s="188"/>
      <c r="BC568" s="188"/>
      <c r="BD568" s="188"/>
      <c r="BE568" s="188"/>
      <c r="BF568" s="188"/>
      <c r="BG568" s="188"/>
      <c r="BH568" s="188"/>
      <c r="BI568" s="188"/>
      <c r="BJ568" s="188"/>
      <c r="BK568" s="188"/>
      <c r="BL568" s="188"/>
      <c r="BM568" s="188"/>
      <c r="BN568" s="188"/>
      <c r="BO568" s="188"/>
      <c r="BP568" s="189"/>
      <c r="BQ568" s="195"/>
      <c r="BR568" s="188"/>
      <c r="BS568" s="188"/>
      <c r="BT568" s="188"/>
      <c r="BU568" s="188"/>
      <c r="BV568" s="188"/>
      <c r="BW568" s="188"/>
      <c r="BX568" s="188"/>
      <c r="BY568" s="188"/>
      <c r="BZ568" s="188"/>
      <c r="CA568" s="188"/>
      <c r="CB568" s="188"/>
      <c r="CC568" s="188"/>
      <c r="CD568" s="188"/>
      <c r="CE568" s="188"/>
      <c r="CF568" s="188"/>
      <c r="CG568" s="189"/>
      <c r="CH568" s="195"/>
      <c r="CI568" s="188"/>
      <c r="CJ568" s="188"/>
      <c r="CK568" s="188"/>
      <c r="CL568" s="188"/>
      <c r="CM568" s="188"/>
      <c r="CN568" s="188"/>
      <c r="CO568" s="188"/>
      <c r="CP568" s="188"/>
      <c r="CQ568" s="188"/>
      <c r="CR568" s="188"/>
      <c r="CS568" s="188"/>
      <c r="CT568" s="188"/>
      <c r="CU568" s="188"/>
      <c r="CV568" s="188"/>
      <c r="CW568" s="188"/>
      <c r="CX568" s="189"/>
      <c r="CY568" s="195"/>
      <c r="CZ568" s="188"/>
      <c r="DA568" s="188"/>
      <c r="DB568" s="188"/>
      <c r="DC568" s="188"/>
      <c r="DD568" s="188"/>
      <c r="DE568" s="188"/>
      <c r="DF568" s="188"/>
      <c r="DG568" s="188"/>
      <c r="DH568" s="188"/>
      <c r="DI568" s="188"/>
      <c r="DJ568" s="188"/>
      <c r="DK568" s="188"/>
      <c r="DL568" s="188"/>
      <c r="DM568" s="188"/>
      <c r="DN568" s="188"/>
      <c r="DO568" s="189"/>
      <c r="DP568" s="195"/>
      <c r="DQ568" s="188"/>
      <c r="DR568" s="188"/>
      <c r="DS568" s="188"/>
      <c r="DT568" s="188"/>
      <c r="DU568" s="188"/>
      <c r="DV568" s="188"/>
      <c r="DW568" s="188"/>
      <c r="DX568" s="188"/>
      <c r="DY568" s="188"/>
      <c r="DZ568" s="188"/>
      <c r="EA568" s="188"/>
      <c r="EB568" s="188"/>
      <c r="EC568" s="188"/>
      <c r="ED568" s="188"/>
      <c r="EE568" s="188"/>
      <c r="EF568" s="189"/>
      <c r="EG568" s="195"/>
      <c r="EH568" s="188"/>
      <c r="EI568" s="188"/>
      <c r="EJ568" s="188"/>
      <c r="EK568" s="188"/>
      <c r="EL568" s="188"/>
      <c r="EM568" s="188"/>
      <c r="EN568" s="188"/>
      <c r="EO568" s="188"/>
      <c r="EP568" s="188"/>
      <c r="EQ568" s="188"/>
      <c r="ER568" s="188"/>
      <c r="ES568" s="188"/>
      <c r="ET568" s="188"/>
      <c r="EU568" s="188"/>
      <c r="EV568" s="188"/>
      <c r="EW568" s="189"/>
      <c r="EX568" s="195"/>
      <c r="EY568" s="188"/>
      <c r="EZ568" s="188"/>
      <c r="FA568" s="188"/>
      <c r="FB568" s="188"/>
      <c r="FC568" s="188"/>
      <c r="FD568" s="188"/>
      <c r="FE568" s="188"/>
      <c r="FF568" s="188"/>
      <c r="FG568" s="188"/>
      <c r="FH568" s="188"/>
      <c r="FI568" s="188"/>
      <c r="FJ568" s="188"/>
      <c r="FK568" s="188"/>
      <c r="FL568" s="188"/>
      <c r="FM568" s="188"/>
      <c r="FN568" s="189"/>
      <c r="FO568" s="195"/>
      <c r="FP568" s="188"/>
      <c r="FQ568" s="188"/>
      <c r="FR568" s="188"/>
      <c r="FS568" s="188"/>
      <c r="FT568" s="188"/>
      <c r="FU568" s="188"/>
      <c r="FV568" s="188"/>
      <c r="FW568" s="188"/>
      <c r="FX568" s="188"/>
      <c r="FY568" s="188"/>
      <c r="FZ568" s="188"/>
      <c r="GA568" s="188"/>
      <c r="GB568" s="188"/>
      <c r="GC568" s="188"/>
      <c r="GD568" s="188"/>
      <c r="GE568" s="189"/>
      <c r="GF568" s="195"/>
      <c r="GG568" s="188"/>
      <c r="GH568" s="188"/>
      <c r="GI568" s="188"/>
      <c r="GJ568" s="188"/>
      <c r="GK568" s="188"/>
      <c r="GL568" s="188"/>
      <c r="GM568" s="188"/>
      <c r="GN568" s="188"/>
      <c r="GO568" s="188"/>
      <c r="GP568" s="188"/>
      <c r="GQ568" s="188"/>
      <c r="GR568" s="188"/>
      <c r="GS568" s="188"/>
      <c r="GT568" s="188"/>
      <c r="GU568" s="188"/>
      <c r="GV568" s="189"/>
      <c r="GW568" s="195"/>
      <c r="GX568" s="188"/>
      <c r="GY568" s="188"/>
      <c r="GZ568" s="188"/>
      <c r="HA568" s="188"/>
      <c r="HB568" s="188"/>
      <c r="HC568" s="188"/>
      <c r="HD568" s="188"/>
      <c r="HE568" s="188"/>
      <c r="HF568" s="188"/>
      <c r="HG568" s="188"/>
      <c r="HH568" s="188"/>
      <c r="HI568" s="188"/>
      <c r="HJ568" s="188"/>
      <c r="HK568" s="188"/>
      <c r="HL568" s="188"/>
      <c r="HM568" s="189"/>
      <c r="HN568" s="195"/>
      <c r="HO568" s="188"/>
      <c r="HP568" s="188"/>
      <c r="HQ568" s="188"/>
      <c r="HR568" s="188"/>
      <c r="HS568" s="188"/>
      <c r="HT568" s="188"/>
      <c r="HU568" s="188"/>
      <c r="HV568" s="188"/>
      <c r="HW568" s="188"/>
      <c r="HX568" s="188"/>
      <c r="HY568" s="188"/>
      <c r="HZ568" s="188"/>
      <c r="IA568" s="188"/>
      <c r="IB568" s="188"/>
      <c r="IC568" s="188"/>
      <c r="ID568" s="189"/>
      <c r="IE568" s="195"/>
      <c r="IF568" s="188"/>
      <c r="IG568" s="188"/>
      <c r="IH568" s="188"/>
      <c r="II568" s="188"/>
      <c r="IJ568" s="188"/>
      <c r="IK568" s="188"/>
      <c r="IL568" s="188"/>
      <c r="IM568" s="188"/>
      <c r="IN568" s="188"/>
      <c r="IO568" s="188"/>
      <c r="IP568" s="188"/>
      <c r="IQ568" s="188"/>
      <c r="IR568" s="188"/>
      <c r="IS568" s="188"/>
      <c r="IT568" s="188"/>
      <c r="IU568" s="189"/>
      <c r="IV568" s="195"/>
      <c r="IW568" s="188"/>
      <c r="IX568" s="188"/>
      <c r="IY568" s="188"/>
      <c r="IZ568" s="188"/>
      <c r="JA568" s="188"/>
      <c r="JB568" s="188"/>
      <c r="JC568" s="188"/>
      <c r="JD568" s="188"/>
      <c r="JE568" s="188"/>
      <c r="JF568" s="188"/>
      <c r="JG568" s="188"/>
      <c r="JH568" s="188"/>
      <c r="JI568" s="188"/>
      <c r="JJ568" s="188"/>
      <c r="JK568" s="188"/>
      <c r="JL568" s="189"/>
      <c r="JM568" s="195"/>
      <c r="JN568" s="188"/>
      <c r="JO568" s="188"/>
      <c r="JP568" s="188"/>
      <c r="JQ568" s="188"/>
      <c r="JR568" s="188"/>
      <c r="JS568" s="188"/>
      <c r="JT568" s="188"/>
      <c r="JU568" s="188"/>
      <c r="JV568" s="188"/>
      <c r="JW568" s="188"/>
      <c r="JX568" s="188"/>
      <c r="JY568" s="188"/>
      <c r="JZ568" s="188"/>
      <c r="KA568" s="188"/>
      <c r="KB568" s="188"/>
      <c r="KC568" s="189"/>
      <c r="KD568" s="195"/>
      <c r="KE568" s="188"/>
      <c r="KF568" s="188"/>
      <c r="KG568" s="188"/>
      <c r="KH568" s="188"/>
      <c r="KI568" s="188"/>
      <c r="KJ568" s="188"/>
      <c r="KK568" s="188"/>
      <c r="KL568" s="188"/>
      <c r="KM568" s="188"/>
      <c r="KN568" s="188"/>
      <c r="KO568" s="188"/>
      <c r="KP568" s="188"/>
      <c r="KQ568" s="188"/>
      <c r="KR568" s="188"/>
      <c r="KS568" s="188"/>
      <c r="KT568" s="189"/>
      <c r="KU568" s="188"/>
    </row>
    <row r="569" ht="15.0" customHeight="1">
      <c r="A569" s="195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9"/>
      <c r="R569" s="195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9"/>
      <c r="AI569" s="195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9"/>
      <c r="AZ569" s="195"/>
      <c r="BA569" s="188"/>
      <c r="BB569" s="188"/>
      <c r="BC569" s="188"/>
      <c r="BD569" s="188"/>
      <c r="BE569" s="188"/>
      <c r="BF569" s="188"/>
      <c r="BG569" s="188"/>
      <c r="BH569" s="188"/>
      <c r="BI569" s="188"/>
      <c r="BJ569" s="188"/>
      <c r="BK569" s="188"/>
      <c r="BL569" s="188"/>
      <c r="BM569" s="188"/>
      <c r="BN569" s="188"/>
      <c r="BO569" s="188"/>
      <c r="BP569" s="189"/>
      <c r="BQ569" s="195"/>
      <c r="BR569" s="188"/>
      <c r="BS569" s="188"/>
      <c r="BT569" s="188"/>
      <c r="BU569" s="188"/>
      <c r="BV569" s="188"/>
      <c r="BW569" s="188"/>
      <c r="BX569" s="188"/>
      <c r="BY569" s="188"/>
      <c r="BZ569" s="188"/>
      <c r="CA569" s="188"/>
      <c r="CB569" s="188"/>
      <c r="CC569" s="188"/>
      <c r="CD569" s="188"/>
      <c r="CE569" s="188"/>
      <c r="CF569" s="188"/>
      <c r="CG569" s="189"/>
      <c r="CH569" s="195"/>
      <c r="CI569" s="188"/>
      <c r="CJ569" s="188"/>
      <c r="CK569" s="188"/>
      <c r="CL569" s="188"/>
      <c r="CM569" s="188"/>
      <c r="CN569" s="188"/>
      <c r="CO569" s="188"/>
      <c r="CP569" s="188"/>
      <c r="CQ569" s="188"/>
      <c r="CR569" s="188"/>
      <c r="CS569" s="188"/>
      <c r="CT569" s="188"/>
      <c r="CU569" s="188"/>
      <c r="CV569" s="188"/>
      <c r="CW569" s="188"/>
      <c r="CX569" s="189"/>
      <c r="CY569" s="195"/>
      <c r="CZ569" s="188"/>
      <c r="DA569" s="188"/>
      <c r="DB569" s="188"/>
      <c r="DC569" s="188"/>
      <c r="DD569" s="188"/>
      <c r="DE569" s="188"/>
      <c r="DF569" s="188"/>
      <c r="DG569" s="188"/>
      <c r="DH569" s="188"/>
      <c r="DI569" s="188"/>
      <c r="DJ569" s="188"/>
      <c r="DK569" s="188"/>
      <c r="DL569" s="188"/>
      <c r="DM569" s="188"/>
      <c r="DN569" s="188"/>
      <c r="DO569" s="189"/>
      <c r="DP569" s="195"/>
      <c r="DQ569" s="188"/>
      <c r="DR569" s="188"/>
      <c r="DS569" s="188"/>
      <c r="DT569" s="188"/>
      <c r="DU569" s="188"/>
      <c r="DV569" s="188"/>
      <c r="DW569" s="188"/>
      <c r="DX569" s="188"/>
      <c r="DY569" s="188"/>
      <c r="DZ569" s="188"/>
      <c r="EA569" s="188"/>
      <c r="EB569" s="188"/>
      <c r="EC569" s="188"/>
      <c r="ED569" s="188"/>
      <c r="EE569" s="188"/>
      <c r="EF569" s="189"/>
      <c r="EG569" s="195"/>
      <c r="EH569" s="188"/>
      <c r="EI569" s="188"/>
      <c r="EJ569" s="188"/>
      <c r="EK569" s="188"/>
      <c r="EL569" s="188"/>
      <c r="EM569" s="188"/>
      <c r="EN569" s="188"/>
      <c r="EO569" s="188"/>
      <c r="EP569" s="188"/>
      <c r="EQ569" s="188"/>
      <c r="ER569" s="188"/>
      <c r="ES569" s="188"/>
      <c r="ET569" s="188"/>
      <c r="EU569" s="188"/>
      <c r="EV569" s="188"/>
      <c r="EW569" s="189"/>
      <c r="EX569" s="195"/>
      <c r="EY569" s="188"/>
      <c r="EZ569" s="188"/>
      <c r="FA569" s="188"/>
      <c r="FB569" s="188"/>
      <c r="FC569" s="188"/>
      <c r="FD569" s="188"/>
      <c r="FE569" s="188"/>
      <c r="FF569" s="188"/>
      <c r="FG569" s="188"/>
      <c r="FH569" s="188"/>
      <c r="FI569" s="188"/>
      <c r="FJ569" s="188"/>
      <c r="FK569" s="188"/>
      <c r="FL569" s="188"/>
      <c r="FM569" s="188"/>
      <c r="FN569" s="189"/>
      <c r="FO569" s="195"/>
      <c r="FP569" s="188"/>
      <c r="FQ569" s="188"/>
      <c r="FR569" s="188"/>
      <c r="FS569" s="188"/>
      <c r="FT569" s="188"/>
      <c r="FU569" s="188"/>
      <c r="FV569" s="188"/>
      <c r="FW569" s="188"/>
      <c r="FX569" s="188"/>
      <c r="FY569" s="188"/>
      <c r="FZ569" s="188"/>
      <c r="GA569" s="188"/>
      <c r="GB569" s="188"/>
      <c r="GC569" s="188"/>
      <c r="GD569" s="188"/>
      <c r="GE569" s="189"/>
      <c r="GF569" s="195"/>
      <c r="GG569" s="188"/>
      <c r="GH569" s="188"/>
      <c r="GI569" s="188"/>
      <c r="GJ569" s="188"/>
      <c r="GK569" s="188"/>
      <c r="GL569" s="188"/>
      <c r="GM569" s="188"/>
      <c r="GN569" s="188"/>
      <c r="GO569" s="188"/>
      <c r="GP569" s="188"/>
      <c r="GQ569" s="188"/>
      <c r="GR569" s="188"/>
      <c r="GS569" s="188"/>
      <c r="GT569" s="188"/>
      <c r="GU569" s="188"/>
      <c r="GV569" s="189"/>
      <c r="GW569" s="195"/>
      <c r="GX569" s="188"/>
      <c r="GY569" s="188"/>
      <c r="GZ569" s="188"/>
      <c r="HA569" s="188"/>
      <c r="HB569" s="188"/>
      <c r="HC569" s="188"/>
      <c r="HD569" s="188"/>
      <c r="HE569" s="188"/>
      <c r="HF569" s="188"/>
      <c r="HG569" s="188"/>
      <c r="HH569" s="188"/>
      <c r="HI569" s="188"/>
      <c r="HJ569" s="188"/>
      <c r="HK569" s="188"/>
      <c r="HL569" s="188"/>
      <c r="HM569" s="189"/>
      <c r="HN569" s="195"/>
      <c r="HO569" s="188"/>
      <c r="HP569" s="188"/>
      <c r="HQ569" s="188"/>
      <c r="HR569" s="188"/>
      <c r="HS569" s="188"/>
      <c r="HT569" s="188"/>
      <c r="HU569" s="188"/>
      <c r="HV569" s="188"/>
      <c r="HW569" s="188"/>
      <c r="HX569" s="188"/>
      <c r="HY569" s="188"/>
      <c r="HZ569" s="188"/>
      <c r="IA569" s="188"/>
      <c r="IB569" s="188"/>
      <c r="IC569" s="188"/>
      <c r="ID569" s="189"/>
      <c r="IE569" s="195"/>
      <c r="IF569" s="188"/>
      <c r="IG569" s="188"/>
      <c r="IH569" s="188"/>
      <c r="II569" s="188"/>
      <c r="IJ569" s="188"/>
      <c r="IK569" s="188"/>
      <c r="IL569" s="188"/>
      <c r="IM569" s="188"/>
      <c r="IN569" s="188"/>
      <c r="IO569" s="188"/>
      <c r="IP569" s="188"/>
      <c r="IQ569" s="188"/>
      <c r="IR569" s="188"/>
      <c r="IS569" s="188"/>
      <c r="IT569" s="188"/>
      <c r="IU569" s="189"/>
      <c r="IV569" s="195"/>
      <c r="IW569" s="188"/>
      <c r="IX569" s="188"/>
      <c r="IY569" s="188"/>
      <c r="IZ569" s="188"/>
      <c r="JA569" s="188"/>
      <c r="JB569" s="188"/>
      <c r="JC569" s="188"/>
      <c r="JD569" s="188"/>
      <c r="JE569" s="188"/>
      <c r="JF569" s="188"/>
      <c r="JG569" s="188"/>
      <c r="JH569" s="188"/>
      <c r="JI569" s="188"/>
      <c r="JJ569" s="188"/>
      <c r="JK569" s="188"/>
      <c r="JL569" s="189"/>
      <c r="JM569" s="195"/>
      <c r="JN569" s="188"/>
      <c r="JO569" s="188"/>
      <c r="JP569" s="188"/>
      <c r="JQ569" s="188"/>
      <c r="JR569" s="188"/>
      <c r="JS569" s="188"/>
      <c r="JT569" s="188"/>
      <c r="JU569" s="188"/>
      <c r="JV569" s="188"/>
      <c r="JW569" s="188"/>
      <c r="JX569" s="188"/>
      <c r="JY569" s="188"/>
      <c r="JZ569" s="188"/>
      <c r="KA569" s="188"/>
      <c r="KB569" s="188"/>
      <c r="KC569" s="189"/>
      <c r="KD569" s="195"/>
      <c r="KE569" s="188"/>
      <c r="KF569" s="188"/>
      <c r="KG569" s="188"/>
      <c r="KH569" s="188"/>
      <c r="KI569" s="188"/>
      <c r="KJ569" s="188"/>
      <c r="KK569" s="188"/>
      <c r="KL569" s="188"/>
      <c r="KM569" s="188"/>
      <c r="KN569" s="188"/>
      <c r="KO569" s="188"/>
      <c r="KP569" s="188"/>
      <c r="KQ569" s="188"/>
      <c r="KR569" s="188"/>
      <c r="KS569" s="188"/>
      <c r="KT569" s="189"/>
      <c r="KU569" s="188"/>
    </row>
    <row r="570" ht="15.0" customHeight="1">
      <c r="A570" s="195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9"/>
      <c r="R570" s="195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9"/>
      <c r="AI570" s="195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9"/>
      <c r="AZ570" s="195"/>
      <c r="BA570" s="188"/>
      <c r="BB570" s="188"/>
      <c r="BC570" s="188"/>
      <c r="BD570" s="188"/>
      <c r="BE570" s="188"/>
      <c r="BF570" s="188"/>
      <c r="BG570" s="188"/>
      <c r="BH570" s="188"/>
      <c r="BI570" s="188"/>
      <c r="BJ570" s="188"/>
      <c r="BK570" s="188"/>
      <c r="BL570" s="188"/>
      <c r="BM570" s="188"/>
      <c r="BN570" s="188"/>
      <c r="BO570" s="188"/>
      <c r="BP570" s="189"/>
      <c r="BQ570" s="195"/>
      <c r="BR570" s="188"/>
      <c r="BS570" s="188"/>
      <c r="BT570" s="188"/>
      <c r="BU570" s="188"/>
      <c r="BV570" s="188"/>
      <c r="BW570" s="188"/>
      <c r="BX570" s="188"/>
      <c r="BY570" s="188"/>
      <c r="BZ570" s="188"/>
      <c r="CA570" s="188"/>
      <c r="CB570" s="188"/>
      <c r="CC570" s="188"/>
      <c r="CD570" s="188"/>
      <c r="CE570" s="188"/>
      <c r="CF570" s="188"/>
      <c r="CG570" s="189"/>
      <c r="CH570" s="195"/>
      <c r="CI570" s="188"/>
      <c r="CJ570" s="188"/>
      <c r="CK570" s="188"/>
      <c r="CL570" s="188"/>
      <c r="CM570" s="188"/>
      <c r="CN570" s="188"/>
      <c r="CO570" s="188"/>
      <c r="CP570" s="188"/>
      <c r="CQ570" s="188"/>
      <c r="CR570" s="188"/>
      <c r="CS570" s="188"/>
      <c r="CT570" s="188"/>
      <c r="CU570" s="188"/>
      <c r="CV570" s="188"/>
      <c r="CW570" s="188"/>
      <c r="CX570" s="189"/>
      <c r="CY570" s="195"/>
      <c r="CZ570" s="188"/>
      <c r="DA570" s="188"/>
      <c r="DB570" s="188"/>
      <c r="DC570" s="188"/>
      <c r="DD570" s="188"/>
      <c r="DE570" s="188"/>
      <c r="DF570" s="188"/>
      <c r="DG570" s="188"/>
      <c r="DH570" s="188"/>
      <c r="DI570" s="188"/>
      <c r="DJ570" s="188"/>
      <c r="DK570" s="188"/>
      <c r="DL570" s="188"/>
      <c r="DM570" s="188"/>
      <c r="DN570" s="188"/>
      <c r="DO570" s="189"/>
      <c r="DP570" s="195"/>
      <c r="DQ570" s="188"/>
      <c r="DR570" s="188"/>
      <c r="DS570" s="188"/>
      <c r="DT570" s="188"/>
      <c r="DU570" s="188"/>
      <c r="DV570" s="188"/>
      <c r="DW570" s="188"/>
      <c r="DX570" s="188"/>
      <c r="DY570" s="188"/>
      <c r="DZ570" s="188"/>
      <c r="EA570" s="188"/>
      <c r="EB570" s="188"/>
      <c r="EC570" s="188"/>
      <c r="ED570" s="188"/>
      <c r="EE570" s="188"/>
      <c r="EF570" s="189"/>
      <c r="EG570" s="195"/>
      <c r="EH570" s="188"/>
      <c r="EI570" s="188"/>
      <c r="EJ570" s="188"/>
      <c r="EK570" s="188"/>
      <c r="EL570" s="188"/>
      <c r="EM570" s="188"/>
      <c r="EN570" s="188"/>
      <c r="EO570" s="188"/>
      <c r="EP570" s="188"/>
      <c r="EQ570" s="188"/>
      <c r="ER570" s="188"/>
      <c r="ES570" s="188"/>
      <c r="ET570" s="188"/>
      <c r="EU570" s="188"/>
      <c r="EV570" s="188"/>
      <c r="EW570" s="189"/>
      <c r="EX570" s="195"/>
      <c r="EY570" s="188"/>
      <c r="EZ570" s="188"/>
      <c r="FA570" s="188"/>
      <c r="FB570" s="188"/>
      <c r="FC570" s="188"/>
      <c r="FD570" s="188"/>
      <c r="FE570" s="188"/>
      <c r="FF570" s="188"/>
      <c r="FG570" s="188"/>
      <c r="FH570" s="188"/>
      <c r="FI570" s="188"/>
      <c r="FJ570" s="188"/>
      <c r="FK570" s="188"/>
      <c r="FL570" s="188"/>
      <c r="FM570" s="188"/>
      <c r="FN570" s="189"/>
      <c r="FO570" s="195"/>
      <c r="FP570" s="188"/>
      <c r="FQ570" s="188"/>
      <c r="FR570" s="188"/>
      <c r="FS570" s="188"/>
      <c r="FT570" s="188"/>
      <c r="FU570" s="188"/>
      <c r="FV570" s="188"/>
      <c r="FW570" s="188"/>
      <c r="FX570" s="188"/>
      <c r="FY570" s="188"/>
      <c r="FZ570" s="188"/>
      <c r="GA570" s="188"/>
      <c r="GB570" s="188"/>
      <c r="GC570" s="188"/>
      <c r="GD570" s="188"/>
      <c r="GE570" s="189"/>
      <c r="GF570" s="195"/>
      <c r="GG570" s="188"/>
      <c r="GH570" s="188"/>
      <c r="GI570" s="188"/>
      <c r="GJ570" s="188"/>
      <c r="GK570" s="188"/>
      <c r="GL570" s="188"/>
      <c r="GM570" s="188"/>
      <c r="GN570" s="188"/>
      <c r="GO570" s="188"/>
      <c r="GP570" s="188"/>
      <c r="GQ570" s="188"/>
      <c r="GR570" s="188"/>
      <c r="GS570" s="188"/>
      <c r="GT570" s="188"/>
      <c r="GU570" s="188"/>
      <c r="GV570" s="189"/>
      <c r="GW570" s="195"/>
      <c r="GX570" s="188"/>
      <c r="GY570" s="188"/>
      <c r="GZ570" s="188"/>
      <c r="HA570" s="188"/>
      <c r="HB570" s="188"/>
      <c r="HC570" s="188"/>
      <c r="HD570" s="188"/>
      <c r="HE570" s="188"/>
      <c r="HF570" s="188"/>
      <c r="HG570" s="188"/>
      <c r="HH570" s="188"/>
      <c r="HI570" s="188"/>
      <c r="HJ570" s="188"/>
      <c r="HK570" s="188"/>
      <c r="HL570" s="188"/>
      <c r="HM570" s="189"/>
      <c r="HN570" s="195"/>
      <c r="HO570" s="188"/>
      <c r="HP570" s="188"/>
      <c r="HQ570" s="188"/>
      <c r="HR570" s="188"/>
      <c r="HS570" s="188"/>
      <c r="HT570" s="188"/>
      <c r="HU570" s="188"/>
      <c r="HV570" s="188"/>
      <c r="HW570" s="188"/>
      <c r="HX570" s="188"/>
      <c r="HY570" s="188"/>
      <c r="HZ570" s="188"/>
      <c r="IA570" s="188"/>
      <c r="IB570" s="188"/>
      <c r="IC570" s="188"/>
      <c r="ID570" s="189"/>
      <c r="IE570" s="195"/>
      <c r="IF570" s="188"/>
      <c r="IG570" s="188"/>
      <c r="IH570" s="188"/>
      <c r="II570" s="188"/>
      <c r="IJ570" s="188"/>
      <c r="IK570" s="188"/>
      <c r="IL570" s="188"/>
      <c r="IM570" s="188"/>
      <c r="IN570" s="188"/>
      <c r="IO570" s="188"/>
      <c r="IP570" s="188"/>
      <c r="IQ570" s="188"/>
      <c r="IR570" s="188"/>
      <c r="IS570" s="188"/>
      <c r="IT570" s="188"/>
      <c r="IU570" s="189"/>
      <c r="IV570" s="195"/>
      <c r="IW570" s="188"/>
      <c r="IX570" s="188"/>
      <c r="IY570" s="188"/>
      <c r="IZ570" s="188"/>
      <c r="JA570" s="188"/>
      <c r="JB570" s="188"/>
      <c r="JC570" s="188"/>
      <c r="JD570" s="188"/>
      <c r="JE570" s="188"/>
      <c r="JF570" s="188"/>
      <c r="JG570" s="188"/>
      <c r="JH570" s="188"/>
      <c r="JI570" s="188"/>
      <c r="JJ570" s="188"/>
      <c r="JK570" s="188"/>
      <c r="JL570" s="189"/>
      <c r="JM570" s="195"/>
      <c r="JN570" s="188"/>
      <c r="JO570" s="188"/>
      <c r="JP570" s="188"/>
      <c r="JQ570" s="188"/>
      <c r="JR570" s="188"/>
      <c r="JS570" s="188"/>
      <c r="JT570" s="188"/>
      <c r="JU570" s="188"/>
      <c r="JV570" s="188"/>
      <c r="JW570" s="188"/>
      <c r="JX570" s="188"/>
      <c r="JY570" s="188"/>
      <c r="JZ570" s="188"/>
      <c r="KA570" s="188"/>
      <c r="KB570" s="188"/>
      <c r="KC570" s="189"/>
      <c r="KD570" s="195"/>
      <c r="KE570" s="188"/>
      <c r="KF570" s="188"/>
      <c r="KG570" s="188"/>
      <c r="KH570" s="188"/>
      <c r="KI570" s="188"/>
      <c r="KJ570" s="188"/>
      <c r="KK570" s="188"/>
      <c r="KL570" s="188"/>
      <c r="KM570" s="188"/>
      <c r="KN570" s="188"/>
      <c r="KO570" s="188"/>
      <c r="KP570" s="188"/>
      <c r="KQ570" s="188"/>
      <c r="KR570" s="188"/>
      <c r="KS570" s="188"/>
      <c r="KT570" s="189"/>
      <c r="KU570" s="188"/>
    </row>
    <row r="571" ht="15.0" customHeight="1">
      <c r="A571" s="195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9"/>
      <c r="R571" s="195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9"/>
      <c r="AI571" s="195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9"/>
      <c r="AZ571" s="195"/>
      <c r="BA571" s="188"/>
      <c r="BB571" s="188"/>
      <c r="BC571" s="188"/>
      <c r="BD571" s="188"/>
      <c r="BE571" s="188"/>
      <c r="BF571" s="188"/>
      <c r="BG571" s="188"/>
      <c r="BH571" s="188"/>
      <c r="BI571" s="188"/>
      <c r="BJ571" s="188"/>
      <c r="BK571" s="188"/>
      <c r="BL571" s="188"/>
      <c r="BM571" s="188"/>
      <c r="BN571" s="188"/>
      <c r="BO571" s="188"/>
      <c r="BP571" s="189"/>
      <c r="BQ571" s="195"/>
      <c r="BR571" s="188"/>
      <c r="BS571" s="188"/>
      <c r="BT571" s="188"/>
      <c r="BU571" s="188"/>
      <c r="BV571" s="188"/>
      <c r="BW571" s="188"/>
      <c r="BX571" s="188"/>
      <c r="BY571" s="188"/>
      <c r="BZ571" s="188"/>
      <c r="CA571" s="188"/>
      <c r="CB571" s="188"/>
      <c r="CC571" s="188"/>
      <c r="CD571" s="188"/>
      <c r="CE571" s="188"/>
      <c r="CF571" s="188"/>
      <c r="CG571" s="189"/>
      <c r="CH571" s="195"/>
      <c r="CI571" s="188"/>
      <c r="CJ571" s="188"/>
      <c r="CK571" s="188"/>
      <c r="CL571" s="188"/>
      <c r="CM571" s="188"/>
      <c r="CN571" s="188"/>
      <c r="CO571" s="188"/>
      <c r="CP571" s="188"/>
      <c r="CQ571" s="188"/>
      <c r="CR571" s="188"/>
      <c r="CS571" s="188"/>
      <c r="CT571" s="188"/>
      <c r="CU571" s="188"/>
      <c r="CV571" s="188"/>
      <c r="CW571" s="188"/>
      <c r="CX571" s="189"/>
      <c r="CY571" s="195"/>
      <c r="CZ571" s="188"/>
      <c r="DA571" s="188"/>
      <c r="DB571" s="188"/>
      <c r="DC571" s="188"/>
      <c r="DD571" s="188"/>
      <c r="DE571" s="188"/>
      <c r="DF571" s="188"/>
      <c r="DG571" s="188"/>
      <c r="DH571" s="188"/>
      <c r="DI571" s="188"/>
      <c r="DJ571" s="188"/>
      <c r="DK571" s="188"/>
      <c r="DL571" s="188"/>
      <c r="DM571" s="188"/>
      <c r="DN571" s="188"/>
      <c r="DO571" s="189"/>
      <c r="DP571" s="195"/>
      <c r="DQ571" s="188"/>
      <c r="DR571" s="188"/>
      <c r="DS571" s="188"/>
      <c r="DT571" s="188"/>
      <c r="DU571" s="188"/>
      <c r="DV571" s="188"/>
      <c r="DW571" s="188"/>
      <c r="DX571" s="188"/>
      <c r="DY571" s="188"/>
      <c r="DZ571" s="188"/>
      <c r="EA571" s="188"/>
      <c r="EB571" s="188"/>
      <c r="EC571" s="188"/>
      <c r="ED571" s="188"/>
      <c r="EE571" s="188"/>
      <c r="EF571" s="189"/>
      <c r="EG571" s="195"/>
      <c r="EH571" s="188"/>
      <c r="EI571" s="188"/>
      <c r="EJ571" s="188"/>
      <c r="EK571" s="188"/>
      <c r="EL571" s="188"/>
      <c r="EM571" s="188"/>
      <c r="EN571" s="188"/>
      <c r="EO571" s="188"/>
      <c r="EP571" s="188"/>
      <c r="EQ571" s="188"/>
      <c r="ER571" s="188"/>
      <c r="ES571" s="188"/>
      <c r="ET571" s="188"/>
      <c r="EU571" s="188"/>
      <c r="EV571" s="188"/>
      <c r="EW571" s="189"/>
      <c r="EX571" s="195"/>
      <c r="EY571" s="188"/>
      <c r="EZ571" s="188"/>
      <c r="FA571" s="188"/>
      <c r="FB571" s="188"/>
      <c r="FC571" s="188"/>
      <c r="FD571" s="188"/>
      <c r="FE571" s="188"/>
      <c r="FF571" s="188"/>
      <c r="FG571" s="188"/>
      <c r="FH571" s="188"/>
      <c r="FI571" s="188"/>
      <c r="FJ571" s="188"/>
      <c r="FK571" s="188"/>
      <c r="FL571" s="188"/>
      <c r="FM571" s="188"/>
      <c r="FN571" s="189"/>
      <c r="FO571" s="195"/>
      <c r="FP571" s="188"/>
      <c r="FQ571" s="188"/>
      <c r="FR571" s="188"/>
      <c r="FS571" s="188"/>
      <c r="FT571" s="188"/>
      <c r="FU571" s="188"/>
      <c r="FV571" s="188"/>
      <c r="FW571" s="188"/>
      <c r="FX571" s="188"/>
      <c r="FY571" s="188"/>
      <c r="FZ571" s="188"/>
      <c r="GA571" s="188"/>
      <c r="GB571" s="188"/>
      <c r="GC571" s="188"/>
      <c r="GD571" s="188"/>
      <c r="GE571" s="189"/>
      <c r="GF571" s="195"/>
      <c r="GG571" s="188"/>
      <c r="GH571" s="188"/>
      <c r="GI571" s="188"/>
      <c r="GJ571" s="188"/>
      <c r="GK571" s="188"/>
      <c r="GL571" s="188"/>
      <c r="GM571" s="188"/>
      <c r="GN571" s="188"/>
      <c r="GO571" s="188"/>
      <c r="GP571" s="188"/>
      <c r="GQ571" s="188"/>
      <c r="GR571" s="188"/>
      <c r="GS571" s="188"/>
      <c r="GT571" s="188"/>
      <c r="GU571" s="188"/>
      <c r="GV571" s="189"/>
      <c r="GW571" s="195"/>
      <c r="GX571" s="188"/>
      <c r="GY571" s="188"/>
      <c r="GZ571" s="188"/>
      <c r="HA571" s="188"/>
      <c r="HB571" s="188"/>
      <c r="HC571" s="188"/>
      <c r="HD571" s="188"/>
      <c r="HE571" s="188"/>
      <c r="HF571" s="188"/>
      <c r="HG571" s="188"/>
      <c r="HH571" s="188"/>
      <c r="HI571" s="188"/>
      <c r="HJ571" s="188"/>
      <c r="HK571" s="188"/>
      <c r="HL571" s="188"/>
      <c r="HM571" s="189"/>
      <c r="HN571" s="195"/>
      <c r="HO571" s="188"/>
      <c r="HP571" s="188"/>
      <c r="HQ571" s="188"/>
      <c r="HR571" s="188"/>
      <c r="HS571" s="188"/>
      <c r="HT571" s="188"/>
      <c r="HU571" s="188"/>
      <c r="HV571" s="188"/>
      <c r="HW571" s="188"/>
      <c r="HX571" s="188"/>
      <c r="HY571" s="188"/>
      <c r="HZ571" s="188"/>
      <c r="IA571" s="188"/>
      <c r="IB571" s="188"/>
      <c r="IC571" s="188"/>
      <c r="ID571" s="189"/>
      <c r="IE571" s="195"/>
      <c r="IF571" s="188"/>
      <c r="IG571" s="188"/>
      <c r="IH571" s="188"/>
      <c r="II571" s="188"/>
      <c r="IJ571" s="188"/>
      <c r="IK571" s="188"/>
      <c r="IL571" s="188"/>
      <c r="IM571" s="188"/>
      <c r="IN571" s="188"/>
      <c r="IO571" s="188"/>
      <c r="IP571" s="188"/>
      <c r="IQ571" s="188"/>
      <c r="IR571" s="188"/>
      <c r="IS571" s="188"/>
      <c r="IT571" s="188"/>
      <c r="IU571" s="189"/>
      <c r="IV571" s="195"/>
      <c r="IW571" s="188"/>
      <c r="IX571" s="188"/>
      <c r="IY571" s="188"/>
      <c r="IZ571" s="188"/>
      <c r="JA571" s="188"/>
      <c r="JB571" s="188"/>
      <c r="JC571" s="188"/>
      <c r="JD571" s="188"/>
      <c r="JE571" s="188"/>
      <c r="JF571" s="188"/>
      <c r="JG571" s="188"/>
      <c r="JH571" s="188"/>
      <c r="JI571" s="188"/>
      <c r="JJ571" s="188"/>
      <c r="JK571" s="188"/>
      <c r="JL571" s="189"/>
      <c r="JM571" s="195"/>
      <c r="JN571" s="188"/>
      <c r="JO571" s="188"/>
      <c r="JP571" s="188"/>
      <c r="JQ571" s="188"/>
      <c r="JR571" s="188"/>
      <c r="JS571" s="188"/>
      <c r="JT571" s="188"/>
      <c r="JU571" s="188"/>
      <c r="JV571" s="188"/>
      <c r="JW571" s="188"/>
      <c r="JX571" s="188"/>
      <c r="JY571" s="188"/>
      <c r="JZ571" s="188"/>
      <c r="KA571" s="188"/>
      <c r="KB571" s="188"/>
      <c r="KC571" s="189"/>
      <c r="KD571" s="195"/>
      <c r="KE571" s="188"/>
      <c r="KF571" s="188"/>
      <c r="KG571" s="188"/>
      <c r="KH571" s="188"/>
      <c r="KI571" s="188"/>
      <c r="KJ571" s="188"/>
      <c r="KK571" s="188"/>
      <c r="KL571" s="188"/>
      <c r="KM571" s="188"/>
      <c r="KN571" s="188"/>
      <c r="KO571" s="188"/>
      <c r="KP571" s="188"/>
      <c r="KQ571" s="188"/>
      <c r="KR571" s="188"/>
      <c r="KS571" s="188"/>
      <c r="KT571" s="189"/>
      <c r="KU571" s="188"/>
    </row>
    <row r="572" ht="15.0" customHeight="1">
      <c r="A572" s="195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9"/>
      <c r="R572" s="195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9"/>
      <c r="AI572" s="195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9"/>
      <c r="AZ572" s="195"/>
      <c r="BA572" s="188"/>
      <c r="BB572" s="188"/>
      <c r="BC572" s="188"/>
      <c r="BD572" s="188"/>
      <c r="BE572" s="188"/>
      <c r="BF572" s="188"/>
      <c r="BG572" s="188"/>
      <c r="BH572" s="188"/>
      <c r="BI572" s="188"/>
      <c r="BJ572" s="188"/>
      <c r="BK572" s="188"/>
      <c r="BL572" s="188"/>
      <c r="BM572" s="188"/>
      <c r="BN572" s="188"/>
      <c r="BO572" s="188"/>
      <c r="BP572" s="189"/>
      <c r="BQ572" s="195"/>
      <c r="BR572" s="188"/>
      <c r="BS572" s="188"/>
      <c r="BT572" s="188"/>
      <c r="BU572" s="188"/>
      <c r="BV572" s="188"/>
      <c r="BW572" s="188"/>
      <c r="BX572" s="188"/>
      <c r="BY572" s="188"/>
      <c r="BZ572" s="188"/>
      <c r="CA572" s="188"/>
      <c r="CB572" s="188"/>
      <c r="CC572" s="188"/>
      <c r="CD572" s="188"/>
      <c r="CE572" s="188"/>
      <c r="CF572" s="188"/>
      <c r="CG572" s="189"/>
      <c r="CH572" s="195"/>
      <c r="CI572" s="188"/>
      <c r="CJ572" s="188"/>
      <c r="CK572" s="188"/>
      <c r="CL572" s="188"/>
      <c r="CM572" s="188"/>
      <c r="CN572" s="188"/>
      <c r="CO572" s="188"/>
      <c r="CP572" s="188"/>
      <c r="CQ572" s="188"/>
      <c r="CR572" s="188"/>
      <c r="CS572" s="188"/>
      <c r="CT572" s="188"/>
      <c r="CU572" s="188"/>
      <c r="CV572" s="188"/>
      <c r="CW572" s="188"/>
      <c r="CX572" s="189"/>
      <c r="CY572" s="195"/>
      <c r="CZ572" s="188"/>
      <c r="DA572" s="188"/>
      <c r="DB572" s="188"/>
      <c r="DC572" s="188"/>
      <c r="DD572" s="188"/>
      <c r="DE572" s="188"/>
      <c r="DF572" s="188"/>
      <c r="DG572" s="188"/>
      <c r="DH572" s="188"/>
      <c r="DI572" s="188"/>
      <c r="DJ572" s="188"/>
      <c r="DK572" s="188"/>
      <c r="DL572" s="188"/>
      <c r="DM572" s="188"/>
      <c r="DN572" s="188"/>
      <c r="DO572" s="189"/>
      <c r="DP572" s="195"/>
      <c r="DQ572" s="188"/>
      <c r="DR572" s="188"/>
      <c r="DS572" s="188"/>
      <c r="DT572" s="188"/>
      <c r="DU572" s="188"/>
      <c r="DV572" s="188"/>
      <c r="DW572" s="188"/>
      <c r="DX572" s="188"/>
      <c r="DY572" s="188"/>
      <c r="DZ572" s="188"/>
      <c r="EA572" s="188"/>
      <c r="EB572" s="188"/>
      <c r="EC572" s="188"/>
      <c r="ED572" s="188"/>
      <c r="EE572" s="188"/>
      <c r="EF572" s="189"/>
      <c r="EG572" s="195"/>
      <c r="EH572" s="188"/>
      <c r="EI572" s="188"/>
      <c r="EJ572" s="188"/>
      <c r="EK572" s="188"/>
      <c r="EL572" s="188"/>
      <c r="EM572" s="188"/>
      <c r="EN572" s="188"/>
      <c r="EO572" s="188"/>
      <c r="EP572" s="188"/>
      <c r="EQ572" s="188"/>
      <c r="ER572" s="188"/>
      <c r="ES572" s="188"/>
      <c r="ET572" s="188"/>
      <c r="EU572" s="188"/>
      <c r="EV572" s="188"/>
      <c r="EW572" s="189"/>
      <c r="EX572" s="195"/>
      <c r="EY572" s="188"/>
      <c r="EZ572" s="188"/>
      <c r="FA572" s="188"/>
      <c r="FB572" s="188"/>
      <c r="FC572" s="188"/>
      <c r="FD572" s="188"/>
      <c r="FE572" s="188"/>
      <c r="FF572" s="188"/>
      <c r="FG572" s="188"/>
      <c r="FH572" s="188"/>
      <c r="FI572" s="188"/>
      <c r="FJ572" s="188"/>
      <c r="FK572" s="188"/>
      <c r="FL572" s="188"/>
      <c r="FM572" s="188"/>
      <c r="FN572" s="189"/>
      <c r="FO572" s="195"/>
      <c r="FP572" s="188"/>
      <c r="FQ572" s="188"/>
      <c r="FR572" s="188"/>
      <c r="FS572" s="188"/>
      <c r="FT572" s="188"/>
      <c r="FU572" s="188"/>
      <c r="FV572" s="188"/>
      <c r="FW572" s="188"/>
      <c r="FX572" s="188"/>
      <c r="FY572" s="188"/>
      <c r="FZ572" s="188"/>
      <c r="GA572" s="188"/>
      <c r="GB572" s="188"/>
      <c r="GC572" s="188"/>
      <c r="GD572" s="188"/>
      <c r="GE572" s="189"/>
      <c r="GF572" s="195"/>
      <c r="GG572" s="188"/>
      <c r="GH572" s="188"/>
      <c r="GI572" s="188"/>
      <c r="GJ572" s="188"/>
      <c r="GK572" s="188"/>
      <c r="GL572" s="188"/>
      <c r="GM572" s="188"/>
      <c r="GN572" s="188"/>
      <c r="GO572" s="188"/>
      <c r="GP572" s="188"/>
      <c r="GQ572" s="188"/>
      <c r="GR572" s="188"/>
      <c r="GS572" s="188"/>
      <c r="GT572" s="188"/>
      <c r="GU572" s="188"/>
      <c r="GV572" s="189"/>
      <c r="GW572" s="195"/>
      <c r="GX572" s="188"/>
      <c r="GY572" s="188"/>
      <c r="GZ572" s="188"/>
      <c r="HA572" s="188"/>
      <c r="HB572" s="188"/>
      <c r="HC572" s="188"/>
      <c r="HD572" s="188"/>
      <c r="HE572" s="188"/>
      <c r="HF572" s="188"/>
      <c r="HG572" s="188"/>
      <c r="HH572" s="188"/>
      <c r="HI572" s="188"/>
      <c r="HJ572" s="188"/>
      <c r="HK572" s="188"/>
      <c r="HL572" s="188"/>
      <c r="HM572" s="189"/>
      <c r="HN572" s="195"/>
      <c r="HO572" s="188"/>
      <c r="HP572" s="188"/>
      <c r="HQ572" s="188"/>
      <c r="HR572" s="188"/>
      <c r="HS572" s="188"/>
      <c r="HT572" s="188"/>
      <c r="HU572" s="188"/>
      <c r="HV572" s="188"/>
      <c r="HW572" s="188"/>
      <c r="HX572" s="188"/>
      <c r="HY572" s="188"/>
      <c r="HZ572" s="188"/>
      <c r="IA572" s="188"/>
      <c r="IB572" s="188"/>
      <c r="IC572" s="188"/>
      <c r="ID572" s="189"/>
      <c r="IE572" s="195"/>
      <c r="IF572" s="188"/>
      <c r="IG572" s="188"/>
      <c r="IH572" s="188"/>
      <c r="II572" s="188"/>
      <c r="IJ572" s="188"/>
      <c r="IK572" s="188"/>
      <c r="IL572" s="188"/>
      <c r="IM572" s="188"/>
      <c r="IN572" s="188"/>
      <c r="IO572" s="188"/>
      <c r="IP572" s="188"/>
      <c r="IQ572" s="188"/>
      <c r="IR572" s="188"/>
      <c r="IS572" s="188"/>
      <c r="IT572" s="188"/>
      <c r="IU572" s="189"/>
      <c r="IV572" s="195"/>
      <c r="IW572" s="188"/>
      <c r="IX572" s="188"/>
      <c r="IY572" s="188"/>
      <c r="IZ572" s="188"/>
      <c r="JA572" s="188"/>
      <c r="JB572" s="188"/>
      <c r="JC572" s="188"/>
      <c r="JD572" s="188"/>
      <c r="JE572" s="188"/>
      <c r="JF572" s="188"/>
      <c r="JG572" s="188"/>
      <c r="JH572" s="188"/>
      <c r="JI572" s="188"/>
      <c r="JJ572" s="188"/>
      <c r="JK572" s="188"/>
      <c r="JL572" s="189"/>
      <c r="JM572" s="195"/>
      <c r="JN572" s="188"/>
      <c r="JO572" s="188"/>
      <c r="JP572" s="188"/>
      <c r="JQ572" s="188"/>
      <c r="JR572" s="188"/>
      <c r="JS572" s="188"/>
      <c r="JT572" s="188"/>
      <c r="JU572" s="188"/>
      <c r="JV572" s="188"/>
      <c r="JW572" s="188"/>
      <c r="JX572" s="188"/>
      <c r="JY572" s="188"/>
      <c r="JZ572" s="188"/>
      <c r="KA572" s="188"/>
      <c r="KB572" s="188"/>
      <c r="KC572" s="189"/>
      <c r="KD572" s="195"/>
      <c r="KE572" s="188"/>
      <c r="KF572" s="188"/>
      <c r="KG572" s="188"/>
      <c r="KH572" s="188"/>
      <c r="KI572" s="188"/>
      <c r="KJ572" s="188"/>
      <c r="KK572" s="188"/>
      <c r="KL572" s="188"/>
      <c r="KM572" s="188"/>
      <c r="KN572" s="188"/>
      <c r="KO572" s="188"/>
      <c r="KP572" s="188"/>
      <c r="KQ572" s="188"/>
      <c r="KR572" s="188"/>
      <c r="KS572" s="188"/>
      <c r="KT572" s="189"/>
      <c r="KU572" s="188"/>
    </row>
    <row r="573" ht="15.0" customHeight="1">
      <c r="A573" s="195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9"/>
      <c r="R573" s="195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9"/>
      <c r="AI573" s="195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9"/>
      <c r="AZ573" s="195"/>
      <c r="BA573" s="188"/>
      <c r="BB573" s="188"/>
      <c r="BC573" s="188"/>
      <c r="BD573" s="188"/>
      <c r="BE573" s="188"/>
      <c r="BF573" s="188"/>
      <c r="BG573" s="188"/>
      <c r="BH573" s="188"/>
      <c r="BI573" s="188"/>
      <c r="BJ573" s="188"/>
      <c r="BK573" s="188"/>
      <c r="BL573" s="188"/>
      <c r="BM573" s="188"/>
      <c r="BN573" s="188"/>
      <c r="BO573" s="188"/>
      <c r="BP573" s="189"/>
      <c r="BQ573" s="195"/>
      <c r="BR573" s="188"/>
      <c r="BS573" s="188"/>
      <c r="BT573" s="188"/>
      <c r="BU573" s="188"/>
      <c r="BV573" s="188"/>
      <c r="BW573" s="188"/>
      <c r="BX573" s="188"/>
      <c r="BY573" s="188"/>
      <c r="BZ573" s="188"/>
      <c r="CA573" s="188"/>
      <c r="CB573" s="188"/>
      <c r="CC573" s="188"/>
      <c r="CD573" s="188"/>
      <c r="CE573" s="188"/>
      <c r="CF573" s="188"/>
      <c r="CG573" s="189"/>
      <c r="CH573" s="195"/>
      <c r="CI573" s="188"/>
      <c r="CJ573" s="188"/>
      <c r="CK573" s="188"/>
      <c r="CL573" s="188"/>
      <c r="CM573" s="188"/>
      <c r="CN573" s="188"/>
      <c r="CO573" s="188"/>
      <c r="CP573" s="188"/>
      <c r="CQ573" s="188"/>
      <c r="CR573" s="188"/>
      <c r="CS573" s="188"/>
      <c r="CT573" s="188"/>
      <c r="CU573" s="188"/>
      <c r="CV573" s="188"/>
      <c r="CW573" s="188"/>
      <c r="CX573" s="189"/>
      <c r="CY573" s="195"/>
      <c r="CZ573" s="188"/>
      <c r="DA573" s="188"/>
      <c r="DB573" s="188"/>
      <c r="DC573" s="188"/>
      <c r="DD573" s="188"/>
      <c r="DE573" s="188"/>
      <c r="DF573" s="188"/>
      <c r="DG573" s="188"/>
      <c r="DH573" s="188"/>
      <c r="DI573" s="188"/>
      <c r="DJ573" s="188"/>
      <c r="DK573" s="188"/>
      <c r="DL573" s="188"/>
      <c r="DM573" s="188"/>
      <c r="DN573" s="188"/>
      <c r="DO573" s="189"/>
      <c r="DP573" s="195"/>
      <c r="DQ573" s="188"/>
      <c r="DR573" s="188"/>
      <c r="DS573" s="188"/>
      <c r="DT573" s="188"/>
      <c r="DU573" s="188"/>
      <c r="DV573" s="188"/>
      <c r="DW573" s="188"/>
      <c r="DX573" s="188"/>
      <c r="DY573" s="188"/>
      <c r="DZ573" s="188"/>
      <c r="EA573" s="188"/>
      <c r="EB573" s="188"/>
      <c r="EC573" s="188"/>
      <c r="ED573" s="188"/>
      <c r="EE573" s="188"/>
      <c r="EF573" s="189"/>
      <c r="EG573" s="195"/>
      <c r="EH573" s="188"/>
      <c r="EI573" s="188"/>
      <c r="EJ573" s="188"/>
      <c r="EK573" s="188"/>
      <c r="EL573" s="188"/>
      <c r="EM573" s="188"/>
      <c r="EN573" s="188"/>
      <c r="EO573" s="188"/>
      <c r="EP573" s="188"/>
      <c r="EQ573" s="188"/>
      <c r="ER573" s="188"/>
      <c r="ES573" s="188"/>
      <c r="ET573" s="188"/>
      <c r="EU573" s="188"/>
      <c r="EV573" s="188"/>
      <c r="EW573" s="189"/>
      <c r="EX573" s="195"/>
      <c r="EY573" s="188"/>
      <c r="EZ573" s="188"/>
      <c r="FA573" s="188"/>
      <c r="FB573" s="188"/>
      <c r="FC573" s="188"/>
      <c r="FD573" s="188"/>
      <c r="FE573" s="188"/>
      <c r="FF573" s="188"/>
      <c r="FG573" s="188"/>
      <c r="FH573" s="188"/>
      <c r="FI573" s="188"/>
      <c r="FJ573" s="188"/>
      <c r="FK573" s="188"/>
      <c r="FL573" s="188"/>
      <c r="FM573" s="188"/>
      <c r="FN573" s="189"/>
      <c r="FO573" s="195"/>
      <c r="FP573" s="188"/>
      <c r="FQ573" s="188"/>
      <c r="FR573" s="188"/>
      <c r="FS573" s="188"/>
      <c r="FT573" s="188"/>
      <c r="FU573" s="188"/>
      <c r="FV573" s="188"/>
      <c r="FW573" s="188"/>
      <c r="FX573" s="188"/>
      <c r="FY573" s="188"/>
      <c r="FZ573" s="188"/>
      <c r="GA573" s="188"/>
      <c r="GB573" s="188"/>
      <c r="GC573" s="188"/>
      <c r="GD573" s="188"/>
      <c r="GE573" s="189"/>
      <c r="GF573" s="195"/>
      <c r="GG573" s="188"/>
      <c r="GH573" s="188"/>
      <c r="GI573" s="188"/>
      <c r="GJ573" s="188"/>
      <c r="GK573" s="188"/>
      <c r="GL573" s="188"/>
      <c r="GM573" s="188"/>
      <c r="GN573" s="188"/>
      <c r="GO573" s="188"/>
      <c r="GP573" s="188"/>
      <c r="GQ573" s="188"/>
      <c r="GR573" s="188"/>
      <c r="GS573" s="188"/>
      <c r="GT573" s="188"/>
      <c r="GU573" s="188"/>
      <c r="GV573" s="189"/>
      <c r="GW573" s="195"/>
      <c r="GX573" s="188"/>
      <c r="GY573" s="188"/>
      <c r="GZ573" s="188"/>
      <c r="HA573" s="188"/>
      <c r="HB573" s="188"/>
      <c r="HC573" s="188"/>
      <c r="HD573" s="188"/>
      <c r="HE573" s="188"/>
      <c r="HF573" s="188"/>
      <c r="HG573" s="188"/>
      <c r="HH573" s="188"/>
      <c r="HI573" s="188"/>
      <c r="HJ573" s="188"/>
      <c r="HK573" s="188"/>
      <c r="HL573" s="188"/>
      <c r="HM573" s="189"/>
      <c r="HN573" s="195"/>
      <c r="HO573" s="188"/>
      <c r="HP573" s="188"/>
      <c r="HQ573" s="188"/>
      <c r="HR573" s="188"/>
      <c r="HS573" s="188"/>
      <c r="HT573" s="188"/>
      <c r="HU573" s="188"/>
      <c r="HV573" s="188"/>
      <c r="HW573" s="188"/>
      <c r="HX573" s="188"/>
      <c r="HY573" s="188"/>
      <c r="HZ573" s="188"/>
      <c r="IA573" s="188"/>
      <c r="IB573" s="188"/>
      <c r="IC573" s="188"/>
      <c r="ID573" s="189"/>
      <c r="IE573" s="195"/>
      <c r="IF573" s="188"/>
      <c r="IG573" s="188"/>
      <c r="IH573" s="188"/>
      <c r="II573" s="188"/>
      <c r="IJ573" s="188"/>
      <c r="IK573" s="188"/>
      <c r="IL573" s="188"/>
      <c r="IM573" s="188"/>
      <c r="IN573" s="188"/>
      <c r="IO573" s="188"/>
      <c r="IP573" s="188"/>
      <c r="IQ573" s="188"/>
      <c r="IR573" s="188"/>
      <c r="IS573" s="188"/>
      <c r="IT573" s="188"/>
      <c r="IU573" s="189"/>
      <c r="IV573" s="195"/>
      <c r="IW573" s="188"/>
      <c r="IX573" s="188"/>
      <c r="IY573" s="188"/>
      <c r="IZ573" s="188"/>
      <c r="JA573" s="188"/>
      <c r="JB573" s="188"/>
      <c r="JC573" s="188"/>
      <c r="JD573" s="188"/>
      <c r="JE573" s="188"/>
      <c r="JF573" s="188"/>
      <c r="JG573" s="188"/>
      <c r="JH573" s="188"/>
      <c r="JI573" s="188"/>
      <c r="JJ573" s="188"/>
      <c r="JK573" s="188"/>
      <c r="JL573" s="189"/>
      <c r="JM573" s="195"/>
      <c r="JN573" s="188"/>
      <c r="JO573" s="188"/>
      <c r="JP573" s="188"/>
      <c r="JQ573" s="188"/>
      <c r="JR573" s="188"/>
      <c r="JS573" s="188"/>
      <c r="JT573" s="188"/>
      <c r="JU573" s="188"/>
      <c r="JV573" s="188"/>
      <c r="JW573" s="188"/>
      <c r="JX573" s="188"/>
      <c r="JY573" s="188"/>
      <c r="JZ573" s="188"/>
      <c r="KA573" s="188"/>
      <c r="KB573" s="188"/>
      <c r="KC573" s="189"/>
      <c r="KD573" s="195"/>
      <c r="KE573" s="188"/>
      <c r="KF573" s="188"/>
      <c r="KG573" s="188"/>
      <c r="KH573" s="188"/>
      <c r="KI573" s="188"/>
      <c r="KJ573" s="188"/>
      <c r="KK573" s="188"/>
      <c r="KL573" s="188"/>
      <c r="KM573" s="188"/>
      <c r="KN573" s="188"/>
      <c r="KO573" s="188"/>
      <c r="KP573" s="188"/>
      <c r="KQ573" s="188"/>
      <c r="KR573" s="188"/>
      <c r="KS573" s="188"/>
      <c r="KT573" s="189"/>
      <c r="KU573" s="188"/>
    </row>
    <row r="574" ht="15.0" customHeight="1">
      <c r="A574" s="195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9"/>
      <c r="R574" s="195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9"/>
      <c r="AI574" s="195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9"/>
      <c r="AZ574" s="195"/>
      <c r="BA574" s="188"/>
      <c r="BB574" s="188"/>
      <c r="BC574" s="188"/>
      <c r="BD574" s="188"/>
      <c r="BE574" s="188"/>
      <c r="BF574" s="188"/>
      <c r="BG574" s="188"/>
      <c r="BH574" s="188"/>
      <c r="BI574" s="188"/>
      <c r="BJ574" s="188"/>
      <c r="BK574" s="188"/>
      <c r="BL574" s="188"/>
      <c r="BM574" s="188"/>
      <c r="BN574" s="188"/>
      <c r="BO574" s="188"/>
      <c r="BP574" s="189"/>
      <c r="BQ574" s="195"/>
      <c r="BR574" s="188"/>
      <c r="BS574" s="188"/>
      <c r="BT574" s="188"/>
      <c r="BU574" s="188"/>
      <c r="BV574" s="188"/>
      <c r="BW574" s="188"/>
      <c r="BX574" s="188"/>
      <c r="BY574" s="188"/>
      <c r="BZ574" s="188"/>
      <c r="CA574" s="188"/>
      <c r="CB574" s="188"/>
      <c r="CC574" s="188"/>
      <c r="CD574" s="188"/>
      <c r="CE574" s="188"/>
      <c r="CF574" s="188"/>
      <c r="CG574" s="189"/>
      <c r="CH574" s="195"/>
      <c r="CI574" s="188"/>
      <c r="CJ574" s="188"/>
      <c r="CK574" s="188"/>
      <c r="CL574" s="188"/>
      <c r="CM574" s="188"/>
      <c r="CN574" s="188"/>
      <c r="CO574" s="188"/>
      <c r="CP574" s="188"/>
      <c r="CQ574" s="188"/>
      <c r="CR574" s="188"/>
      <c r="CS574" s="188"/>
      <c r="CT574" s="188"/>
      <c r="CU574" s="188"/>
      <c r="CV574" s="188"/>
      <c r="CW574" s="188"/>
      <c r="CX574" s="189"/>
      <c r="CY574" s="195"/>
      <c r="CZ574" s="188"/>
      <c r="DA574" s="188"/>
      <c r="DB574" s="188"/>
      <c r="DC574" s="188"/>
      <c r="DD574" s="188"/>
      <c r="DE574" s="188"/>
      <c r="DF574" s="188"/>
      <c r="DG574" s="188"/>
      <c r="DH574" s="188"/>
      <c r="DI574" s="188"/>
      <c r="DJ574" s="188"/>
      <c r="DK574" s="188"/>
      <c r="DL574" s="188"/>
      <c r="DM574" s="188"/>
      <c r="DN574" s="188"/>
      <c r="DO574" s="189"/>
      <c r="DP574" s="195"/>
      <c r="DQ574" s="188"/>
      <c r="DR574" s="188"/>
      <c r="DS574" s="188"/>
      <c r="DT574" s="188"/>
      <c r="DU574" s="188"/>
      <c r="DV574" s="188"/>
      <c r="DW574" s="188"/>
      <c r="DX574" s="188"/>
      <c r="DY574" s="188"/>
      <c r="DZ574" s="188"/>
      <c r="EA574" s="188"/>
      <c r="EB574" s="188"/>
      <c r="EC574" s="188"/>
      <c r="ED574" s="188"/>
      <c r="EE574" s="188"/>
      <c r="EF574" s="189"/>
      <c r="EG574" s="195"/>
      <c r="EH574" s="188"/>
      <c r="EI574" s="188"/>
      <c r="EJ574" s="188"/>
      <c r="EK574" s="188"/>
      <c r="EL574" s="188"/>
      <c r="EM574" s="188"/>
      <c r="EN574" s="188"/>
      <c r="EO574" s="188"/>
      <c r="EP574" s="188"/>
      <c r="EQ574" s="188"/>
      <c r="ER574" s="188"/>
      <c r="ES574" s="188"/>
      <c r="ET574" s="188"/>
      <c r="EU574" s="188"/>
      <c r="EV574" s="188"/>
      <c r="EW574" s="189"/>
      <c r="EX574" s="195"/>
      <c r="EY574" s="188"/>
      <c r="EZ574" s="188"/>
      <c r="FA574" s="188"/>
      <c r="FB574" s="188"/>
      <c r="FC574" s="188"/>
      <c r="FD574" s="188"/>
      <c r="FE574" s="188"/>
      <c r="FF574" s="188"/>
      <c r="FG574" s="188"/>
      <c r="FH574" s="188"/>
      <c r="FI574" s="188"/>
      <c r="FJ574" s="188"/>
      <c r="FK574" s="188"/>
      <c r="FL574" s="188"/>
      <c r="FM574" s="188"/>
      <c r="FN574" s="189"/>
      <c r="FO574" s="195"/>
      <c r="FP574" s="188"/>
      <c r="FQ574" s="188"/>
      <c r="FR574" s="188"/>
      <c r="FS574" s="188"/>
      <c r="FT574" s="188"/>
      <c r="FU574" s="188"/>
      <c r="FV574" s="188"/>
      <c r="FW574" s="188"/>
      <c r="FX574" s="188"/>
      <c r="FY574" s="188"/>
      <c r="FZ574" s="188"/>
      <c r="GA574" s="188"/>
      <c r="GB574" s="188"/>
      <c r="GC574" s="188"/>
      <c r="GD574" s="188"/>
      <c r="GE574" s="189"/>
      <c r="GF574" s="195"/>
      <c r="GG574" s="188"/>
      <c r="GH574" s="188"/>
      <c r="GI574" s="188"/>
      <c r="GJ574" s="188"/>
      <c r="GK574" s="188"/>
      <c r="GL574" s="188"/>
      <c r="GM574" s="188"/>
      <c r="GN574" s="188"/>
      <c r="GO574" s="188"/>
      <c r="GP574" s="188"/>
      <c r="GQ574" s="188"/>
      <c r="GR574" s="188"/>
      <c r="GS574" s="188"/>
      <c r="GT574" s="188"/>
      <c r="GU574" s="188"/>
      <c r="GV574" s="189"/>
      <c r="GW574" s="195"/>
      <c r="GX574" s="188"/>
      <c r="GY574" s="188"/>
      <c r="GZ574" s="188"/>
      <c r="HA574" s="188"/>
      <c r="HB574" s="188"/>
      <c r="HC574" s="188"/>
      <c r="HD574" s="188"/>
      <c r="HE574" s="188"/>
      <c r="HF574" s="188"/>
      <c r="HG574" s="188"/>
      <c r="HH574" s="188"/>
      <c r="HI574" s="188"/>
      <c r="HJ574" s="188"/>
      <c r="HK574" s="188"/>
      <c r="HL574" s="188"/>
      <c r="HM574" s="189"/>
      <c r="HN574" s="195"/>
      <c r="HO574" s="188"/>
      <c r="HP574" s="188"/>
      <c r="HQ574" s="188"/>
      <c r="HR574" s="188"/>
      <c r="HS574" s="188"/>
      <c r="HT574" s="188"/>
      <c r="HU574" s="188"/>
      <c r="HV574" s="188"/>
      <c r="HW574" s="188"/>
      <c r="HX574" s="188"/>
      <c r="HY574" s="188"/>
      <c r="HZ574" s="188"/>
      <c r="IA574" s="188"/>
      <c r="IB574" s="188"/>
      <c r="IC574" s="188"/>
      <c r="ID574" s="189"/>
      <c r="IE574" s="195"/>
      <c r="IF574" s="188"/>
      <c r="IG574" s="188"/>
      <c r="IH574" s="188"/>
      <c r="II574" s="188"/>
      <c r="IJ574" s="188"/>
      <c r="IK574" s="188"/>
      <c r="IL574" s="188"/>
      <c r="IM574" s="188"/>
      <c r="IN574" s="188"/>
      <c r="IO574" s="188"/>
      <c r="IP574" s="188"/>
      <c r="IQ574" s="188"/>
      <c r="IR574" s="188"/>
      <c r="IS574" s="188"/>
      <c r="IT574" s="188"/>
      <c r="IU574" s="189"/>
      <c r="IV574" s="195"/>
      <c r="IW574" s="188"/>
      <c r="IX574" s="188"/>
      <c r="IY574" s="188"/>
      <c r="IZ574" s="188"/>
      <c r="JA574" s="188"/>
      <c r="JB574" s="188"/>
      <c r="JC574" s="188"/>
      <c r="JD574" s="188"/>
      <c r="JE574" s="188"/>
      <c r="JF574" s="188"/>
      <c r="JG574" s="188"/>
      <c r="JH574" s="188"/>
      <c r="JI574" s="188"/>
      <c r="JJ574" s="188"/>
      <c r="JK574" s="188"/>
      <c r="JL574" s="189"/>
      <c r="JM574" s="195"/>
      <c r="JN574" s="188"/>
      <c r="JO574" s="188"/>
      <c r="JP574" s="188"/>
      <c r="JQ574" s="188"/>
      <c r="JR574" s="188"/>
      <c r="JS574" s="188"/>
      <c r="JT574" s="188"/>
      <c r="JU574" s="188"/>
      <c r="JV574" s="188"/>
      <c r="JW574" s="188"/>
      <c r="JX574" s="188"/>
      <c r="JY574" s="188"/>
      <c r="JZ574" s="188"/>
      <c r="KA574" s="188"/>
      <c r="KB574" s="188"/>
      <c r="KC574" s="189"/>
      <c r="KD574" s="195"/>
      <c r="KE574" s="188"/>
      <c r="KF574" s="188"/>
      <c r="KG574" s="188"/>
      <c r="KH574" s="188"/>
      <c r="KI574" s="188"/>
      <c r="KJ574" s="188"/>
      <c r="KK574" s="188"/>
      <c r="KL574" s="188"/>
      <c r="KM574" s="188"/>
      <c r="KN574" s="188"/>
      <c r="KO574" s="188"/>
      <c r="KP574" s="188"/>
      <c r="KQ574" s="188"/>
      <c r="KR574" s="188"/>
      <c r="KS574" s="188"/>
      <c r="KT574" s="189"/>
      <c r="KU574" s="188"/>
    </row>
    <row r="575" ht="15.0" customHeight="1">
      <c r="A575" s="195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9"/>
      <c r="R575" s="195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9"/>
      <c r="AI575" s="195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9"/>
      <c r="AZ575" s="195"/>
      <c r="BA575" s="188"/>
      <c r="BB575" s="188"/>
      <c r="BC575" s="188"/>
      <c r="BD575" s="188"/>
      <c r="BE575" s="188"/>
      <c r="BF575" s="188"/>
      <c r="BG575" s="188"/>
      <c r="BH575" s="188"/>
      <c r="BI575" s="188"/>
      <c r="BJ575" s="188"/>
      <c r="BK575" s="188"/>
      <c r="BL575" s="188"/>
      <c r="BM575" s="188"/>
      <c r="BN575" s="188"/>
      <c r="BO575" s="188"/>
      <c r="BP575" s="189"/>
      <c r="BQ575" s="195"/>
      <c r="BR575" s="188"/>
      <c r="BS575" s="188"/>
      <c r="BT575" s="188"/>
      <c r="BU575" s="188"/>
      <c r="BV575" s="188"/>
      <c r="BW575" s="188"/>
      <c r="BX575" s="188"/>
      <c r="BY575" s="188"/>
      <c r="BZ575" s="188"/>
      <c r="CA575" s="188"/>
      <c r="CB575" s="188"/>
      <c r="CC575" s="188"/>
      <c r="CD575" s="188"/>
      <c r="CE575" s="188"/>
      <c r="CF575" s="188"/>
      <c r="CG575" s="189"/>
      <c r="CH575" s="195"/>
      <c r="CI575" s="188"/>
      <c r="CJ575" s="188"/>
      <c r="CK575" s="188"/>
      <c r="CL575" s="188"/>
      <c r="CM575" s="188"/>
      <c r="CN575" s="188"/>
      <c r="CO575" s="188"/>
      <c r="CP575" s="188"/>
      <c r="CQ575" s="188"/>
      <c r="CR575" s="188"/>
      <c r="CS575" s="188"/>
      <c r="CT575" s="188"/>
      <c r="CU575" s="188"/>
      <c r="CV575" s="188"/>
      <c r="CW575" s="188"/>
      <c r="CX575" s="189"/>
      <c r="CY575" s="195"/>
      <c r="CZ575" s="188"/>
      <c r="DA575" s="188"/>
      <c r="DB575" s="188"/>
      <c r="DC575" s="188"/>
      <c r="DD575" s="188"/>
      <c r="DE575" s="188"/>
      <c r="DF575" s="188"/>
      <c r="DG575" s="188"/>
      <c r="DH575" s="188"/>
      <c r="DI575" s="188"/>
      <c r="DJ575" s="188"/>
      <c r="DK575" s="188"/>
      <c r="DL575" s="188"/>
      <c r="DM575" s="188"/>
      <c r="DN575" s="188"/>
      <c r="DO575" s="189"/>
      <c r="DP575" s="195"/>
      <c r="DQ575" s="188"/>
      <c r="DR575" s="188"/>
      <c r="DS575" s="188"/>
      <c r="DT575" s="188"/>
      <c r="DU575" s="188"/>
      <c r="DV575" s="188"/>
      <c r="DW575" s="188"/>
      <c r="DX575" s="188"/>
      <c r="DY575" s="188"/>
      <c r="DZ575" s="188"/>
      <c r="EA575" s="188"/>
      <c r="EB575" s="188"/>
      <c r="EC575" s="188"/>
      <c r="ED575" s="188"/>
      <c r="EE575" s="188"/>
      <c r="EF575" s="189"/>
      <c r="EG575" s="195"/>
      <c r="EH575" s="188"/>
      <c r="EI575" s="188"/>
      <c r="EJ575" s="188"/>
      <c r="EK575" s="188"/>
      <c r="EL575" s="188"/>
      <c r="EM575" s="188"/>
      <c r="EN575" s="188"/>
      <c r="EO575" s="188"/>
      <c r="EP575" s="188"/>
      <c r="EQ575" s="188"/>
      <c r="ER575" s="188"/>
      <c r="ES575" s="188"/>
      <c r="ET575" s="188"/>
      <c r="EU575" s="188"/>
      <c r="EV575" s="188"/>
      <c r="EW575" s="189"/>
      <c r="EX575" s="195"/>
      <c r="EY575" s="188"/>
      <c r="EZ575" s="188"/>
      <c r="FA575" s="188"/>
      <c r="FB575" s="188"/>
      <c r="FC575" s="188"/>
      <c r="FD575" s="188"/>
      <c r="FE575" s="188"/>
      <c r="FF575" s="188"/>
      <c r="FG575" s="188"/>
      <c r="FH575" s="188"/>
      <c r="FI575" s="188"/>
      <c r="FJ575" s="188"/>
      <c r="FK575" s="188"/>
      <c r="FL575" s="188"/>
      <c r="FM575" s="188"/>
      <c r="FN575" s="189"/>
      <c r="FO575" s="195"/>
      <c r="FP575" s="188"/>
      <c r="FQ575" s="188"/>
      <c r="FR575" s="188"/>
      <c r="FS575" s="188"/>
      <c r="FT575" s="188"/>
      <c r="FU575" s="188"/>
      <c r="FV575" s="188"/>
      <c r="FW575" s="188"/>
      <c r="FX575" s="188"/>
      <c r="FY575" s="188"/>
      <c r="FZ575" s="188"/>
      <c r="GA575" s="188"/>
      <c r="GB575" s="188"/>
      <c r="GC575" s="188"/>
      <c r="GD575" s="188"/>
      <c r="GE575" s="189"/>
      <c r="GF575" s="195"/>
      <c r="GG575" s="188"/>
      <c r="GH575" s="188"/>
      <c r="GI575" s="188"/>
      <c r="GJ575" s="188"/>
      <c r="GK575" s="188"/>
      <c r="GL575" s="188"/>
      <c r="GM575" s="188"/>
      <c r="GN575" s="188"/>
      <c r="GO575" s="188"/>
      <c r="GP575" s="188"/>
      <c r="GQ575" s="188"/>
      <c r="GR575" s="188"/>
      <c r="GS575" s="188"/>
      <c r="GT575" s="188"/>
      <c r="GU575" s="188"/>
      <c r="GV575" s="189"/>
      <c r="GW575" s="195"/>
      <c r="GX575" s="188"/>
      <c r="GY575" s="188"/>
      <c r="GZ575" s="188"/>
      <c r="HA575" s="188"/>
      <c r="HB575" s="188"/>
      <c r="HC575" s="188"/>
      <c r="HD575" s="188"/>
      <c r="HE575" s="188"/>
      <c r="HF575" s="188"/>
      <c r="HG575" s="188"/>
      <c r="HH575" s="188"/>
      <c r="HI575" s="188"/>
      <c r="HJ575" s="188"/>
      <c r="HK575" s="188"/>
      <c r="HL575" s="188"/>
      <c r="HM575" s="189"/>
      <c r="HN575" s="195"/>
      <c r="HO575" s="188"/>
      <c r="HP575" s="188"/>
      <c r="HQ575" s="188"/>
      <c r="HR575" s="188"/>
      <c r="HS575" s="188"/>
      <c r="HT575" s="188"/>
      <c r="HU575" s="188"/>
      <c r="HV575" s="188"/>
      <c r="HW575" s="188"/>
      <c r="HX575" s="188"/>
      <c r="HY575" s="188"/>
      <c r="HZ575" s="188"/>
      <c r="IA575" s="188"/>
      <c r="IB575" s="188"/>
      <c r="IC575" s="188"/>
      <c r="ID575" s="189"/>
      <c r="IE575" s="195"/>
      <c r="IF575" s="188"/>
      <c r="IG575" s="188"/>
      <c r="IH575" s="188"/>
      <c r="II575" s="188"/>
      <c r="IJ575" s="188"/>
      <c r="IK575" s="188"/>
      <c r="IL575" s="188"/>
      <c r="IM575" s="188"/>
      <c r="IN575" s="188"/>
      <c r="IO575" s="188"/>
      <c r="IP575" s="188"/>
      <c r="IQ575" s="188"/>
      <c r="IR575" s="188"/>
      <c r="IS575" s="188"/>
      <c r="IT575" s="188"/>
      <c r="IU575" s="189"/>
      <c r="IV575" s="195"/>
      <c r="IW575" s="188"/>
      <c r="IX575" s="188"/>
      <c r="IY575" s="188"/>
      <c r="IZ575" s="188"/>
      <c r="JA575" s="188"/>
      <c r="JB575" s="188"/>
      <c r="JC575" s="188"/>
      <c r="JD575" s="188"/>
      <c r="JE575" s="188"/>
      <c r="JF575" s="188"/>
      <c r="JG575" s="188"/>
      <c r="JH575" s="188"/>
      <c r="JI575" s="188"/>
      <c r="JJ575" s="188"/>
      <c r="JK575" s="188"/>
      <c r="JL575" s="189"/>
      <c r="JM575" s="195"/>
      <c r="JN575" s="188"/>
      <c r="JO575" s="188"/>
      <c r="JP575" s="188"/>
      <c r="JQ575" s="188"/>
      <c r="JR575" s="188"/>
      <c r="JS575" s="188"/>
      <c r="JT575" s="188"/>
      <c r="JU575" s="188"/>
      <c r="JV575" s="188"/>
      <c r="JW575" s="188"/>
      <c r="JX575" s="188"/>
      <c r="JY575" s="188"/>
      <c r="JZ575" s="188"/>
      <c r="KA575" s="188"/>
      <c r="KB575" s="188"/>
      <c r="KC575" s="189"/>
      <c r="KD575" s="195"/>
      <c r="KE575" s="188"/>
      <c r="KF575" s="188"/>
      <c r="KG575" s="188"/>
      <c r="KH575" s="188"/>
      <c r="KI575" s="188"/>
      <c r="KJ575" s="188"/>
      <c r="KK575" s="188"/>
      <c r="KL575" s="188"/>
      <c r="KM575" s="188"/>
      <c r="KN575" s="188"/>
      <c r="KO575" s="188"/>
      <c r="KP575" s="188"/>
      <c r="KQ575" s="188"/>
      <c r="KR575" s="188"/>
      <c r="KS575" s="188"/>
      <c r="KT575" s="189"/>
      <c r="KU575" s="188"/>
    </row>
    <row r="576" ht="15.0" customHeight="1">
      <c r="A576" s="195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9"/>
      <c r="R576" s="195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9"/>
      <c r="AI576" s="195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9"/>
      <c r="AZ576" s="195"/>
      <c r="BA576" s="188"/>
      <c r="BB576" s="188"/>
      <c r="BC576" s="188"/>
      <c r="BD576" s="188"/>
      <c r="BE576" s="188"/>
      <c r="BF576" s="188"/>
      <c r="BG576" s="188"/>
      <c r="BH576" s="188"/>
      <c r="BI576" s="188"/>
      <c r="BJ576" s="188"/>
      <c r="BK576" s="188"/>
      <c r="BL576" s="188"/>
      <c r="BM576" s="188"/>
      <c r="BN576" s="188"/>
      <c r="BO576" s="188"/>
      <c r="BP576" s="189"/>
      <c r="BQ576" s="195"/>
      <c r="BR576" s="188"/>
      <c r="BS576" s="188"/>
      <c r="BT576" s="188"/>
      <c r="BU576" s="188"/>
      <c r="BV576" s="188"/>
      <c r="BW576" s="188"/>
      <c r="BX576" s="188"/>
      <c r="BY576" s="188"/>
      <c r="BZ576" s="188"/>
      <c r="CA576" s="188"/>
      <c r="CB576" s="188"/>
      <c r="CC576" s="188"/>
      <c r="CD576" s="188"/>
      <c r="CE576" s="188"/>
      <c r="CF576" s="188"/>
      <c r="CG576" s="189"/>
      <c r="CH576" s="195"/>
      <c r="CI576" s="188"/>
      <c r="CJ576" s="188"/>
      <c r="CK576" s="188"/>
      <c r="CL576" s="188"/>
      <c r="CM576" s="188"/>
      <c r="CN576" s="188"/>
      <c r="CO576" s="188"/>
      <c r="CP576" s="188"/>
      <c r="CQ576" s="188"/>
      <c r="CR576" s="188"/>
      <c r="CS576" s="188"/>
      <c r="CT576" s="188"/>
      <c r="CU576" s="188"/>
      <c r="CV576" s="188"/>
      <c r="CW576" s="188"/>
      <c r="CX576" s="189"/>
      <c r="CY576" s="195"/>
      <c r="CZ576" s="188"/>
      <c r="DA576" s="188"/>
      <c r="DB576" s="188"/>
      <c r="DC576" s="188"/>
      <c r="DD576" s="188"/>
      <c r="DE576" s="188"/>
      <c r="DF576" s="188"/>
      <c r="DG576" s="188"/>
      <c r="DH576" s="188"/>
      <c r="DI576" s="188"/>
      <c r="DJ576" s="188"/>
      <c r="DK576" s="188"/>
      <c r="DL576" s="188"/>
      <c r="DM576" s="188"/>
      <c r="DN576" s="188"/>
      <c r="DO576" s="189"/>
      <c r="DP576" s="195"/>
      <c r="DQ576" s="188"/>
      <c r="DR576" s="188"/>
      <c r="DS576" s="188"/>
      <c r="DT576" s="188"/>
      <c r="DU576" s="188"/>
      <c r="DV576" s="188"/>
      <c r="DW576" s="188"/>
      <c r="DX576" s="188"/>
      <c r="DY576" s="188"/>
      <c r="DZ576" s="188"/>
      <c r="EA576" s="188"/>
      <c r="EB576" s="188"/>
      <c r="EC576" s="188"/>
      <c r="ED576" s="188"/>
      <c r="EE576" s="188"/>
      <c r="EF576" s="189"/>
      <c r="EG576" s="195"/>
      <c r="EH576" s="188"/>
      <c r="EI576" s="188"/>
      <c r="EJ576" s="188"/>
      <c r="EK576" s="188"/>
      <c r="EL576" s="188"/>
      <c r="EM576" s="188"/>
      <c r="EN576" s="188"/>
      <c r="EO576" s="188"/>
      <c r="EP576" s="188"/>
      <c r="EQ576" s="188"/>
      <c r="ER576" s="188"/>
      <c r="ES576" s="188"/>
      <c r="ET576" s="188"/>
      <c r="EU576" s="188"/>
      <c r="EV576" s="188"/>
      <c r="EW576" s="189"/>
      <c r="EX576" s="195"/>
      <c r="EY576" s="188"/>
      <c r="EZ576" s="188"/>
      <c r="FA576" s="188"/>
      <c r="FB576" s="188"/>
      <c r="FC576" s="188"/>
      <c r="FD576" s="188"/>
      <c r="FE576" s="188"/>
      <c r="FF576" s="188"/>
      <c r="FG576" s="188"/>
      <c r="FH576" s="188"/>
      <c r="FI576" s="188"/>
      <c r="FJ576" s="188"/>
      <c r="FK576" s="188"/>
      <c r="FL576" s="188"/>
      <c r="FM576" s="188"/>
      <c r="FN576" s="189"/>
      <c r="FO576" s="195"/>
      <c r="FP576" s="188"/>
      <c r="FQ576" s="188"/>
      <c r="FR576" s="188"/>
      <c r="FS576" s="188"/>
      <c r="FT576" s="188"/>
      <c r="FU576" s="188"/>
      <c r="FV576" s="188"/>
      <c r="FW576" s="188"/>
      <c r="FX576" s="188"/>
      <c r="FY576" s="188"/>
      <c r="FZ576" s="188"/>
      <c r="GA576" s="188"/>
      <c r="GB576" s="188"/>
      <c r="GC576" s="188"/>
      <c r="GD576" s="188"/>
      <c r="GE576" s="189"/>
      <c r="GF576" s="195"/>
      <c r="GG576" s="188"/>
      <c r="GH576" s="188"/>
      <c r="GI576" s="188"/>
      <c r="GJ576" s="188"/>
      <c r="GK576" s="188"/>
      <c r="GL576" s="188"/>
      <c r="GM576" s="188"/>
      <c r="GN576" s="188"/>
      <c r="GO576" s="188"/>
      <c r="GP576" s="188"/>
      <c r="GQ576" s="188"/>
      <c r="GR576" s="188"/>
      <c r="GS576" s="188"/>
      <c r="GT576" s="188"/>
      <c r="GU576" s="188"/>
      <c r="GV576" s="189"/>
      <c r="GW576" s="195"/>
      <c r="GX576" s="188"/>
      <c r="GY576" s="188"/>
      <c r="GZ576" s="188"/>
      <c r="HA576" s="188"/>
      <c r="HB576" s="188"/>
      <c r="HC576" s="188"/>
      <c r="HD576" s="188"/>
      <c r="HE576" s="188"/>
      <c r="HF576" s="188"/>
      <c r="HG576" s="188"/>
      <c r="HH576" s="188"/>
      <c r="HI576" s="188"/>
      <c r="HJ576" s="188"/>
      <c r="HK576" s="188"/>
      <c r="HL576" s="188"/>
      <c r="HM576" s="189"/>
      <c r="HN576" s="195"/>
      <c r="HO576" s="188"/>
      <c r="HP576" s="188"/>
      <c r="HQ576" s="188"/>
      <c r="HR576" s="188"/>
      <c r="HS576" s="188"/>
      <c r="HT576" s="188"/>
      <c r="HU576" s="188"/>
      <c r="HV576" s="188"/>
      <c r="HW576" s="188"/>
      <c r="HX576" s="188"/>
      <c r="HY576" s="188"/>
      <c r="HZ576" s="188"/>
      <c r="IA576" s="188"/>
      <c r="IB576" s="188"/>
      <c r="IC576" s="188"/>
      <c r="ID576" s="189"/>
      <c r="IE576" s="195"/>
      <c r="IF576" s="188"/>
      <c r="IG576" s="188"/>
      <c r="IH576" s="188"/>
      <c r="II576" s="188"/>
      <c r="IJ576" s="188"/>
      <c r="IK576" s="188"/>
      <c r="IL576" s="188"/>
      <c r="IM576" s="188"/>
      <c r="IN576" s="188"/>
      <c r="IO576" s="188"/>
      <c r="IP576" s="188"/>
      <c r="IQ576" s="188"/>
      <c r="IR576" s="188"/>
      <c r="IS576" s="188"/>
      <c r="IT576" s="188"/>
      <c r="IU576" s="189"/>
      <c r="IV576" s="195"/>
      <c r="IW576" s="188"/>
      <c r="IX576" s="188"/>
      <c r="IY576" s="188"/>
      <c r="IZ576" s="188"/>
      <c r="JA576" s="188"/>
      <c r="JB576" s="188"/>
      <c r="JC576" s="188"/>
      <c r="JD576" s="188"/>
      <c r="JE576" s="188"/>
      <c r="JF576" s="188"/>
      <c r="JG576" s="188"/>
      <c r="JH576" s="188"/>
      <c r="JI576" s="188"/>
      <c r="JJ576" s="188"/>
      <c r="JK576" s="188"/>
      <c r="JL576" s="189"/>
      <c r="JM576" s="195"/>
      <c r="JN576" s="188"/>
      <c r="JO576" s="188"/>
      <c r="JP576" s="188"/>
      <c r="JQ576" s="188"/>
      <c r="JR576" s="188"/>
      <c r="JS576" s="188"/>
      <c r="JT576" s="188"/>
      <c r="JU576" s="188"/>
      <c r="JV576" s="188"/>
      <c r="JW576" s="188"/>
      <c r="JX576" s="188"/>
      <c r="JY576" s="188"/>
      <c r="JZ576" s="188"/>
      <c r="KA576" s="188"/>
      <c r="KB576" s="188"/>
      <c r="KC576" s="189"/>
      <c r="KD576" s="195"/>
      <c r="KE576" s="188"/>
      <c r="KF576" s="188"/>
      <c r="KG576" s="188"/>
      <c r="KH576" s="188"/>
      <c r="KI576" s="188"/>
      <c r="KJ576" s="188"/>
      <c r="KK576" s="188"/>
      <c r="KL576" s="188"/>
      <c r="KM576" s="188"/>
      <c r="KN576" s="188"/>
      <c r="KO576" s="188"/>
      <c r="KP576" s="188"/>
      <c r="KQ576" s="188"/>
      <c r="KR576" s="188"/>
      <c r="KS576" s="188"/>
      <c r="KT576" s="189"/>
      <c r="KU576" s="188"/>
    </row>
    <row r="577" ht="15.0" customHeight="1">
      <c r="A577" s="195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9"/>
      <c r="R577" s="195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9"/>
      <c r="AI577" s="195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9"/>
      <c r="AZ577" s="195"/>
      <c r="BA577" s="188"/>
      <c r="BB577" s="188"/>
      <c r="BC577" s="188"/>
      <c r="BD577" s="188"/>
      <c r="BE577" s="188"/>
      <c r="BF577" s="188"/>
      <c r="BG577" s="188"/>
      <c r="BH577" s="188"/>
      <c r="BI577" s="188"/>
      <c r="BJ577" s="188"/>
      <c r="BK577" s="188"/>
      <c r="BL577" s="188"/>
      <c r="BM577" s="188"/>
      <c r="BN577" s="188"/>
      <c r="BO577" s="188"/>
      <c r="BP577" s="189"/>
      <c r="BQ577" s="195"/>
      <c r="BR577" s="188"/>
      <c r="BS577" s="188"/>
      <c r="BT577" s="188"/>
      <c r="BU577" s="188"/>
      <c r="BV577" s="188"/>
      <c r="BW577" s="188"/>
      <c r="BX577" s="188"/>
      <c r="BY577" s="188"/>
      <c r="BZ577" s="188"/>
      <c r="CA577" s="188"/>
      <c r="CB577" s="188"/>
      <c r="CC577" s="188"/>
      <c r="CD577" s="188"/>
      <c r="CE577" s="188"/>
      <c r="CF577" s="188"/>
      <c r="CG577" s="189"/>
      <c r="CH577" s="195"/>
      <c r="CI577" s="188"/>
      <c r="CJ577" s="188"/>
      <c r="CK577" s="188"/>
      <c r="CL577" s="188"/>
      <c r="CM577" s="188"/>
      <c r="CN577" s="188"/>
      <c r="CO577" s="188"/>
      <c r="CP577" s="188"/>
      <c r="CQ577" s="188"/>
      <c r="CR577" s="188"/>
      <c r="CS577" s="188"/>
      <c r="CT577" s="188"/>
      <c r="CU577" s="188"/>
      <c r="CV577" s="188"/>
      <c r="CW577" s="188"/>
      <c r="CX577" s="189"/>
      <c r="CY577" s="195"/>
      <c r="CZ577" s="188"/>
      <c r="DA577" s="188"/>
      <c r="DB577" s="188"/>
      <c r="DC577" s="188"/>
      <c r="DD577" s="188"/>
      <c r="DE577" s="188"/>
      <c r="DF577" s="188"/>
      <c r="DG577" s="188"/>
      <c r="DH577" s="188"/>
      <c r="DI577" s="188"/>
      <c r="DJ577" s="188"/>
      <c r="DK577" s="188"/>
      <c r="DL577" s="188"/>
      <c r="DM577" s="188"/>
      <c r="DN577" s="188"/>
      <c r="DO577" s="189"/>
      <c r="DP577" s="195"/>
      <c r="DQ577" s="188"/>
      <c r="DR577" s="188"/>
      <c r="DS577" s="188"/>
      <c r="DT577" s="188"/>
      <c r="DU577" s="188"/>
      <c r="DV577" s="188"/>
      <c r="DW577" s="188"/>
      <c r="DX577" s="188"/>
      <c r="DY577" s="188"/>
      <c r="DZ577" s="188"/>
      <c r="EA577" s="188"/>
      <c r="EB577" s="188"/>
      <c r="EC577" s="188"/>
      <c r="ED577" s="188"/>
      <c r="EE577" s="188"/>
      <c r="EF577" s="189"/>
      <c r="EG577" s="195"/>
      <c r="EH577" s="188"/>
      <c r="EI577" s="188"/>
      <c r="EJ577" s="188"/>
      <c r="EK577" s="188"/>
      <c r="EL577" s="188"/>
      <c r="EM577" s="188"/>
      <c r="EN577" s="188"/>
      <c r="EO577" s="188"/>
      <c r="EP577" s="188"/>
      <c r="EQ577" s="188"/>
      <c r="ER577" s="188"/>
      <c r="ES577" s="188"/>
      <c r="ET577" s="188"/>
      <c r="EU577" s="188"/>
      <c r="EV577" s="188"/>
      <c r="EW577" s="189"/>
      <c r="EX577" s="195"/>
      <c r="EY577" s="188"/>
      <c r="EZ577" s="188"/>
      <c r="FA577" s="188"/>
      <c r="FB577" s="188"/>
      <c r="FC577" s="188"/>
      <c r="FD577" s="188"/>
      <c r="FE577" s="188"/>
      <c r="FF577" s="188"/>
      <c r="FG577" s="188"/>
      <c r="FH577" s="188"/>
      <c r="FI577" s="188"/>
      <c r="FJ577" s="188"/>
      <c r="FK577" s="188"/>
      <c r="FL577" s="188"/>
      <c r="FM577" s="188"/>
      <c r="FN577" s="189"/>
      <c r="FO577" s="195"/>
      <c r="FP577" s="188"/>
      <c r="FQ577" s="188"/>
      <c r="FR577" s="188"/>
      <c r="FS577" s="188"/>
      <c r="FT577" s="188"/>
      <c r="FU577" s="188"/>
      <c r="FV577" s="188"/>
      <c r="FW577" s="188"/>
      <c r="FX577" s="188"/>
      <c r="FY577" s="188"/>
      <c r="FZ577" s="188"/>
      <c r="GA577" s="188"/>
      <c r="GB577" s="188"/>
      <c r="GC577" s="188"/>
      <c r="GD577" s="188"/>
      <c r="GE577" s="189"/>
      <c r="GF577" s="195"/>
      <c r="GG577" s="188"/>
      <c r="GH577" s="188"/>
      <c r="GI577" s="188"/>
      <c r="GJ577" s="188"/>
      <c r="GK577" s="188"/>
      <c r="GL577" s="188"/>
      <c r="GM577" s="188"/>
      <c r="GN577" s="188"/>
      <c r="GO577" s="188"/>
      <c r="GP577" s="188"/>
      <c r="GQ577" s="188"/>
      <c r="GR577" s="188"/>
      <c r="GS577" s="188"/>
      <c r="GT577" s="188"/>
      <c r="GU577" s="188"/>
      <c r="GV577" s="189"/>
      <c r="GW577" s="195"/>
      <c r="GX577" s="188"/>
      <c r="GY577" s="188"/>
      <c r="GZ577" s="188"/>
      <c r="HA577" s="188"/>
      <c r="HB577" s="188"/>
      <c r="HC577" s="188"/>
      <c r="HD577" s="188"/>
      <c r="HE577" s="188"/>
      <c r="HF577" s="188"/>
      <c r="HG577" s="188"/>
      <c r="HH577" s="188"/>
      <c r="HI577" s="188"/>
      <c r="HJ577" s="188"/>
      <c r="HK577" s="188"/>
      <c r="HL577" s="188"/>
      <c r="HM577" s="189"/>
      <c r="HN577" s="195"/>
      <c r="HO577" s="188"/>
      <c r="HP577" s="188"/>
      <c r="HQ577" s="188"/>
      <c r="HR577" s="188"/>
      <c r="HS577" s="188"/>
      <c r="HT577" s="188"/>
      <c r="HU577" s="188"/>
      <c r="HV577" s="188"/>
      <c r="HW577" s="188"/>
      <c r="HX577" s="188"/>
      <c r="HY577" s="188"/>
      <c r="HZ577" s="188"/>
      <c r="IA577" s="188"/>
      <c r="IB577" s="188"/>
      <c r="IC577" s="188"/>
      <c r="ID577" s="189"/>
      <c r="IE577" s="195"/>
      <c r="IF577" s="188"/>
      <c r="IG577" s="188"/>
      <c r="IH577" s="188"/>
      <c r="II577" s="188"/>
      <c r="IJ577" s="188"/>
      <c r="IK577" s="188"/>
      <c r="IL577" s="188"/>
      <c r="IM577" s="188"/>
      <c r="IN577" s="188"/>
      <c r="IO577" s="188"/>
      <c r="IP577" s="188"/>
      <c r="IQ577" s="188"/>
      <c r="IR577" s="188"/>
      <c r="IS577" s="188"/>
      <c r="IT577" s="188"/>
      <c r="IU577" s="189"/>
      <c r="IV577" s="195"/>
      <c r="IW577" s="188"/>
      <c r="IX577" s="188"/>
      <c r="IY577" s="188"/>
      <c r="IZ577" s="188"/>
      <c r="JA577" s="188"/>
      <c r="JB577" s="188"/>
      <c r="JC577" s="188"/>
      <c r="JD577" s="188"/>
      <c r="JE577" s="188"/>
      <c r="JF577" s="188"/>
      <c r="JG577" s="188"/>
      <c r="JH577" s="188"/>
      <c r="JI577" s="188"/>
      <c r="JJ577" s="188"/>
      <c r="JK577" s="188"/>
      <c r="JL577" s="189"/>
      <c r="JM577" s="195"/>
      <c r="JN577" s="188"/>
      <c r="JO577" s="188"/>
      <c r="JP577" s="188"/>
      <c r="JQ577" s="188"/>
      <c r="JR577" s="188"/>
      <c r="JS577" s="188"/>
      <c r="JT577" s="188"/>
      <c r="JU577" s="188"/>
      <c r="JV577" s="188"/>
      <c r="JW577" s="188"/>
      <c r="JX577" s="188"/>
      <c r="JY577" s="188"/>
      <c r="JZ577" s="188"/>
      <c r="KA577" s="188"/>
      <c r="KB577" s="188"/>
      <c r="KC577" s="189"/>
      <c r="KD577" s="195"/>
      <c r="KE577" s="188"/>
      <c r="KF577" s="188"/>
      <c r="KG577" s="188"/>
      <c r="KH577" s="188"/>
      <c r="KI577" s="188"/>
      <c r="KJ577" s="188"/>
      <c r="KK577" s="188"/>
      <c r="KL577" s="188"/>
      <c r="KM577" s="188"/>
      <c r="KN577" s="188"/>
      <c r="KO577" s="188"/>
      <c r="KP577" s="188"/>
      <c r="KQ577" s="188"/>
      <c r="KR577" s="188"/>
      <c r="KS577" s="188"/>
      <c r="KT577" s="189"/>
      <c r="KU577" s="188"/>
    </row>
    <row r="578" ht="15.0" customHeight="1">
      <c r="A578" s="195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9"/>
      <c r="R578" s="195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9"/>
      <c r="AI578" s="195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9"/>
      <c r="AZ578" s="195"/>
      <c r="BA578" s="188"/>
      <c r="BB578" s="188"/>
      <c r="BC578" s="188"/>
      <c r="BD578" s="188"/>
      <c r="BE578" s="188"/>
      <c r="BF578" s="188"/>
      <c r="BG578" s="188"/>
      <c r="BH578" s="188"/>
      <c r="BI578" s="188"/>
      <c r="BJ578" s="188"/>
      <c r="BK578" s="188"/>
      <c r="BL578" s="188"/>
      <c r="BM578" s="188"/>
      <c r="BN578" s="188"/>
      <c r="BO578" s="188"/>
      <c r="BP578" s="189"/>
      <c r="BQ578" s="195"/>
      <c r="BR578" s="188"/>
      <c r="BS578" s="188"/>
      <c r="BT578" s="188"/>
      <c r="BU578" s="188"/>
      <c r="BV578" s="188"/>
      <c r="BW578" s="188"/>
      <c r="BX578" s="188"/>
      <c r="BY578" s="188"/>
      <c r="BZ578" s="188"/>
      <c r="CA578" s="188"/>
      <c r="CB578" s="188"/>
      <c r="CC578" s="188"/>
      <c r="CD578" s="188"/>
      <c r="CE578" s="188"/>
      <c r="CF578" s="188"/>
      <c r="CG578" s="189"/>
      <c r="CH578" s="195"/>
      <c r="CI578" s="188"/>
      <c r="CJ578" s="188"/>
      <c r="CK578" s="188"/>
      <c r="CL578" s="188"/>
      <c r="CM578" s="188"/>
      <c r="CN578" s="188"/>
      <c r="CO578" s="188"/>
      <c r="CP578" s="188"/>
      <c r="CQ578" s="188"/>
      <c r="CR578" s="188"/>
      <c r="CS578" s="188"/>
      <c r="CT578" s="188"/>
      <c r="CU578" s="188"/>
      <c r="CV578" s="188"/>
      <c r="CW578" s="188"/>
      <c r="CX578" s="189"/>
      <c r="CY578" s="195"/>
      <c r="CZ578" s="188"/>
      <c r="DA578" s="188"/>
      <c r="DB578" s="188"/>
      <c r="DC578" s="188"/>
      <c r="DD578" s="188"/>
      <c r="DE578" s="188"/>
      <c r="DF578" s="188"/>
      <c r="DG578" s="188"/>
      <c r="DH578" s="188"/>
      <c r="DI578" s="188"/>
      <c r="DJ578" s="188"/>
      <c r="DK578" s="188"/>
      <c r="DL578" s="188"/>
      <c r="DM578" s="188"/>
      <c r="DN578" s="188"/>
      <c r="DO578" s="189"/>
      <c r="DP578" s="195"/>
      <c r="DQ578" s="188"/>
      <c r="DR578" s="188"/>
      <c r="DS578" s="188"/>
      <c r="DT578" s="188"/>
      <c r="DU578" s="188"/>
      <c r="DV578" s="188"/>
      <c r="DW578" s="188"/>
      <c r="DX578" s="188"/>
      <c r="DY578" s="188"/>
      <c r="DZ578" s="188"/>
      <c r="EA578" s="188"/>
      <c r="EB578" s="188"/>
      <c r="EC578" s="188"/>
      <c r="ED578" s="188"/>
      <c r="EE578" s="188"/>
      <c r="EF578" s="189"/>
      <c r="EG578" s="195"/>
      <c r="EH578" s="188"/>
      <c r="EI578" s="188"/>
      <c r="EJ578" s="188"/>
      <c r="EK578" s="188"/>
      <c r="EL578" s="188"/>
      <c r="EM578" s="188"/>
      <c r="EN578" s="188"/>
      <c r="EO578" s="188"/>
      <c r="EP578" s="188"/>
      <c r="EQ578" s="188"/>
      <c r="ER578" s="188"/>
      <c r="ES578" s="188"/>
      <c r="ET578" s="188"/>
      <c r="EU578" s="188"/>
      <c r="EV578" s="188"/>
      <c r="EW578" s="189"/>
      <c r="EX578" s="195"/>
      <c r="EY578" s="188"/>
      <c r="EZ578" s="188"/>
      <c r="FA578" s="188"/>
      <c r="FB578" s="188"/>
      <c r="FC578" s="188"/>
      <c r="FD578" s="188"/>
      <c r="FE578" s="188"/>
      <c r="FF578" s="188"/>
      <c r="FG578" s="188"/>
      <c r="FH578" s="188"/>
      <c r="FI578" s="188"/>
      <c r="FJ578" s="188"/>
      <c r="FK578" s="188"/>
      <c r="FL578" s="188"/>
      <c r="FM578" s="188"/>
      <c r="FN578" s="189"/>
      <c r="FO578" s="195"/>
      <c r="FP578" s="188"/>
      <c r="FQ578" s="188"/>
      <c r="FR578" s="188"/>
      <c r="FS578" s="188"/>
      <c r="FT578" s="188"/>
      <c r="FU578" s="188"/>
      <c r="FV578" s="188"/>
      <c r="FW578" s="188"/>
      <c r="FX578" s="188"/>
      <c r="FY578" s="188"/>
      <c r="FZ578" s="188"/>
      <c r="GA578" s="188"/>
      <c r="GB578" s="188"/>
      <c r="GC578" s="188"/>
      <c r="GD578" s="188"/>
      <c r="GE578" s="189"/>
      <c r="GF578" s="195"/>
      <c r="GG578" s="188"/>
      <c r="GH578" s="188"/>
      <c r="GI578" s="188"/>
      <c r="GJ578" s="188"/>
      <c r="GK578" s="188"/>
      <c r="GL578" s="188"/>
      <c r="GM578" s="188"/>
      <c r="GN578" s="188"/>
      <c r="GO578" s="188"/>
      <c r="GP578" s="188"/>
      <c r="GQ578" s="188"/>
      <c r="GR578" s="188"/>
      <c r="GS578" s="188"/>
      <c r="GT578" s="188"/>
      <c r="GU578" s="188"/>
      <c r="GV578" s="189"/>
      <c r="GW578" s="195"/>
      <c r="GX578" s="188"/>
      <c r="GY578" s="188"/>
      <c r="GZ578" s="188"/>
      <c r="HA578" s="188"/>
      <c r="HB578" s="188"/>
      <c r="HC578" s="188"/>
      <c r="HD578" s="188"/>
      <c r="HE578" s="188"/>
      <c r="HF578" s="188"/>
      <c r="HG578" s="188"/>
      <c r="HH578" s="188"/>
      <c r="HI578" s="188"/>
      <c r="HJ578" s="188"/>
      <c r="HK578" s="188"/>
      <c r="HL578" s="188"/>
      <c r="HM578" s="189"/>
      <c r="HN578" s="195"/>
      <c r="HO578" s="188"/>
      <c r="HP578" s="188"/>
      <c r="HQ578" s="188"/>
      <c r="HR578" s="188"/>
      <c r="HS578" s="188"/>
      <c r="HT578" s="188"/>
      <c r="HU578" s="188"/>
      <c r="HV578" s="188"/>
      <c r="HW578" s="188"/>
      <c r="HX578" s="188"/>
      <c r="HY578" s="188"/>
      <c r="HZ578" s="188"/>
      <c r="IA578" s="188"/>
      <c r="IB578" s="188"/>
      <c r="IC578" s="188"/>
      <c r="ID578" s="189"/>
      <c r="IE578" s="195"/>
      <c r="IF578" s="188"/>
      <c r="IG578" s="188"/>
      <c r="IH578" s="188"/>
      <c r="II578" s="188"/>
      <c r="IJ578" s="188"/>
      <c r="IK578" s="188"/>
      <c r="IL578" s="188"/>
      <c r="IM578" s="188"/>
      <c r="IN578" s="188"/>
      <c r="IO578" s="188"/>
      <c r="IP578" s="188"/>
      <c r="IQ578" s="188"/>
      <c r="IR578" s="188"/>
      <c r="IS578" s="188"/>
      <c r="IT578" s="188"/>
      <c r="IU578" s="189"/>
      <c r="IV578" s="195"/>
      <c r="IW578" s="188"/>
      <c r="IX578" s="188"/>
      <c r="IY578" s="188"/>
      <c r="IZ578" s="188"/>
      <c r="JA578" s="188"/>
      <c r="JB578" s="188"/>
      <c r="JC578" s="188"/>
      <c r="JD578" s="188"/>
      <c r="JE578" s="188"/>
      <c r="JF578" s="188"/>
      <c r="JG578" s="188"/>
      <c r="JH578" s="188"/>
      <c r="JI578" s="188"/>
      <c r="JJ578" s="188"/>
      <c r="JK578" s="188"/>
      <c r="JL578" s="189"/>
      <c r="JM578" s="195"/>
      <c r="JN578" s="188"/>
      <c r="JO578" s="188"/>
      <c r="JP578" s="188"/>
      <c r="JQ578" s="188"/>
      <c r="JR578" s="188"/>
      <c r="JS578" s="188"/>
      <c r="JT578" s="188"/>
      <c r="JU578" s="188"/>
      <c r="JV578" s="188"/>
      <c r="JW578" s="188"/>
      <c r="JX578" s="188"/>
      <c r="JY578" s="188"/>
      <c r="JZ578" s="188"/>
      <c r="KA578" s="188"/>
      <c r="KB578" s="188"/>
      <c r="KC578" s="189"/>
      <c r="KD578" s="195"/>
      <c r="KE578" s="188"/>
      <c r="KF578" s="188"/>
      <c r="KG578" s="188"/>
      <c r="KH578" s="188"/>
      <c r="KI578" s="188"/>
      <c r="KJ578" s="188"/>
      <c r="KK578" s="188"/>
      <c r="KL578" s="188"/>
      <c r="KM578" s="188"/>
      <c r="KN578" s="188"/>
      <c r="KO578" s="188"/>
      <c r="KP578" s="188"/>
      <c r="KQ578" s="188"/>
      <c r="KR578" s="188"/>
      <c r="KS578" s="188"/>
      <c r="KT578" s="189"/>
      <c r="KU578" s="188"/>
    </row>
    <row r="579" ht="15.0" customHeight="1">
      <c r="A579" s="195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9"/>
      <c r="R579" s="195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9"/>
      <c r="AI579" s="195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9"/>
      <c r="AZ579" s="195"/>
      <c r="BA579" s="188"/>
      <c r="BB579" s="188"/>
      <c r="BC579" s="188"/>
      <c r="BD579" s="188"/>
      <c r="BE579" s="188"/>
      <c r="BF579" s="188"/>
      <c r="BG579" s="188"/>
      <c r="BH579" s="188"/>
      <c r="BI579" s="188"/>
      <c r="BJ579" s="188"/>
      <c r="BK579" s="188"/>
      <c r="BL579" s="188"/>
      <c r="BM579" s="188"/>
      <c r="BN579" s="188"/>
      <c r="BO579" s="188"/>
      <c r="BP579" s="189"/>
      <c r="BQ579" s="195"/>
      <c r="BR579" s="188"/>
      <c r="BS579" s="188"/>
      <c r="BT579" s="188"/>
      <c r="BU579" s="188"/>
      <c r="BV579" s="188"/>
      <c r="BW579" s="188"/>
      <c r="BX579" s="188"/>
      <c r="BY579" s="188"/>
      <c r="BZ579" s="188"/>
      <c r="CA579" s="188"/>
      <c r="CB579" s="188"/>
      <c r="CC579" s="188"/>
      <c r="CD579" s="188"/>
      <c r="CE579" s="188"/>
      <c r="CF579" s="188"/>
      <c r="CG579" s="189"/>
      <c r="CH579" s="195"/>
      <c r="CI579" s="188"/>
      <c r="CJ579" s="188"/>
      <c r="CK579" s="188"/>
      <c r="CL579" s="188"/>
      <c r="CM579" s="188"/>
      <c r="CN579" s="188"/>
      <c r="CO579" s="188"/>
      <c r="CP579" s="188"/>
      <c r="CQ579" s="188"/>
      <c r="CR579" s="188"/>
      <c r="CS579" s="188"/>
      <c r="CT579" s="188"/>
      <c r="CU579" s="188"/>
      <c r="CV579" s="188"/>
      <c r="CW579" s="188"/>
      <c r="CX579" s="189"/>
      <c r="CY579" s="195"/>
      <c r="CZ579" s="188"/>
      <c r="DA579" s="188"/>
      <c r="DB579" s="188"/>
      <c r="DC579" s="188"/>
      <c r="DD579" s="188"/>
      <c r="DE579" s="188"/>
      <c r="DF579" s="188"/>
      <c r="DG579" s="188"/>
      <c r="DH579" s="188"/>
      <c r="DI579" s="188"/>
      <c r="DJ579" s="188"/>
      <c r="DK579" s="188"/>
      <c r="DL579" s="188"/>
      <c r="DM579" s="188"/>
      <c r="DN579" s="188"/>
      <c r="DO579" s="189"/>
      <c r="DP579" s="195"/>
      <c r="DQ579" s="188"/>
      <c r="DR579" s="188"/>
      <c r="DS579" s="188"/>
      <c r="DT579" s="188"/>
      <c r="DU579" s="188"/>
      <c r="DV579" s="188"/>
      <c r="DW579" s="188"/>
      <c r="DX579" s="188"/>
      <c r="DY579" s="188"/>
      <c r="DZ579" s="188"/>
      <c r="EA579" s="188"/>
      <c r="EB579" s="188"/>
      <c r="EC579" s="188"/>
      <c r="ED579" s="188"/>
      <c r="EE579" s="188"/>
      <c r="EF579" s="189"/>
      <c r="EG579" s="195"/>
      <c r="EH579" s="188"/>
      <c r="EI579" s="188"/>
      <c r="EJ579" s="188"/>
      <c r="EK579" s="188"/>
      <c r="EL579" s="188"/>
      <c r="EM579" s="188"/>
      <c r="EN579" s="188"/>
      <c r="EO579" s="188"/>
      <c r="EP579" s="188"/>
      <c r="EQ579" s="188"/>
      <c r="ER579" s="188"/>
      <c r="ES579" s="188"/>
      <c r="ET579" s="188"/>
      <c r="EU579" s="188"/>
      <c r="EV579" s="188"/>
      <c r="EW579" s="189"/>
      <c r="EX579" s="195"/>
      <c r="EY579" s="188"/>
      <c r="EZ579" s="188"/>
      <c r="FA579" s="188"/>
      <c r="FB579" s="188"/>
      <c r="FC579" s="188"/>
      <c r="FD579" s="188"/>
      <c r="FE579" s="188"/>
      <c r="FF579" s="188"/>
      <c r="FG579" s="188"/>
      <c r="FH579" s="188"/>
      <c r="FI579" s="188"/>
      <c r="FJ579" s="188"/>
      <c r="FK579" s="188"/>
      <c r="FL579" s="188"/>
      <c r="FM579" s="188"/>
      <c r="FN579" s="189"/>
      <c r="FO579" s="195"/>
      <c r="FP579" s="188"/>
      <c r="FQ579" s="188"/>
      <c r="FR579" s="188"/>
      <c r="FS579" s="188"/>
      <c r="FT579" s="188"/>
      <c r="FU579" s="188"/>
      <c r="FV579" s="188"/>
      <c r="FW579" s="188"/>
      <c r="FX579" s="188"/>
      <c r="FY579" s="188"/>
      <c r="FZ579" s="188"/>
      <c r="GA579" s="188"/>
      <c r="GB579" s="188"/>
      <c r="GC579" s="188"/>
      <c r="GD579" s="188"/>
      <c r="GE579" s="189"/>
      <c r="GF579" s="195"/>
      <c r="GG579" s="188"/>
      <c r="GH579" s="188"/>
      <c r="GI579" s="188"/>
      <c r="GJ579" s="188"/>
      <c r="GK579" s="188"/>
      <c r="GL579" s="188"/>
      <c r="GM579" s="188"/>
      <c r="GN579" s="188"/>
      <c r="GO579" s="188"/>
      <c r="GP579" s="188"/>
      <c r="GQ579" s="188"/>
      <c r="GR579" s="188"/>
      <c r="GS579" s="188"/>
      <c r="GT579" s="188"/>
      <c r="GU579" s="188"/>
      <c r="GV579" s="189"/>
      <c r="GW579" s="195"/>
      <c r="GX579" s="188"/>
      <c r="GY579" s="188"/>
      <c r="GZ579" s="188"/>
      <c r="HA579" s="188"/>
      <c r="HB579" s="188"/>
      <c r="HC579" s="188"/>
      <c r="HD579" s="188"/>
      <c r="HE579" s="188"/>
      <c r="HF579" s="188"/>
      <c r="HG579" s="188"/>
      <c r="HH579" s="188"/>
      <c r="HI579" s="188"/>
      <c r="HJ579" s="188"/>
      <c r="HK579" s="188"/>
      <c r="HL579" s="188"/>
      <c r="HM579" s="189"/>
      <c r="HN579" s="195"/>
      <c r="HO579" s="188"/>
      <c r="HP579" s="188"/>
      <c r="HQ579" s="188"/>
      <c r="HR579" s="188"/>
      <c r="HS579" s="188"/>
      <c r="HT579" s="188"/>
      <c r="HU579" s="188"/>
      <c r="HV579" s="188"/>
      <c r="HW579" s="188"/>
      <c r="HX579" s="188"/>
      <c r="HY579" s="188"/>
      <c r="HZ579" s="188"/>
      <c r="IA579" s="188"/>
      <c r="IB579" s="188"/>
      <c r="IC579" s="188"/>
      <c r="ID579" s="189"/>
      <c r="IE579" s="195"/>
      <c r="IF579" s="188"/>
      <c r="IG579" s="188"/>
      <c r="IH579" s="188"/>
      <c r="II579" s="188"/>
      <c r="IJ579" s="188"/>
      <c r="IK579" s="188"/>
      <c r="IL579" s="188"/>
      <c r="IM579" s="188"/>
      <c r="IN579" s="188"/>
      <c r="IO579" s="188"/>
      <c r="IP579" s="188"/>
      <c r="IQ579" s="188"/>
      <c r="IR579" s="188"/>
      <c r="IS579" s="188"/>
      <c r="IT579" s="188"/>
      <c r="IU579" s="189"/>
      <c r="IV579" s="195"/>
      <c r="IW579" s="188"/>
      <c r="IX579" s="188"/>
      <c r="IY579" s="188"/>
      <c r="IZ579" s="188"/>
      <c r="JA579" s="188"/>
      <c r="JB579" s="188"/>
      <c r="JC579" s="188"/>
      <c r="JD579" s="188"/>
      <c r="JE579" s="188"/>
      <c r="JF579" s="188"/>
      <c r="JG579" s="188"/>
      <c r="JH579" s="188"/>
      <c r="JI579" s="188"/>
      <c r="JJ579" s="188"/>
      <c r="JK579" s="188"/>
      <c r="JL579" s="189"/>
      <c r="JM579" s="195"/>
      <c r="JN579" s="188"/>
      <c r="JO579" s="188"/>
      <c r="JP579" s="188"/>
      <c r="JQ579" s="188"/>
      <c r="JR579" s="188"/>
      <c r="JS579" s="188"/>
      <c r="JT579" s="188"/>
      <c r="JU579" s="188"/>
      <c r="JV579" s="188"/>
      <c r="JW579" s="188"/>
      <c r="JX579" s="188"/>
      <c r="JY579" s="188"/>
      <c r="JZ579" s="188"/>
      <c r="KA579" s="188"/>
      <c r="KB579" s="188"/>
      <c r="KC579" s="189"/>
      <c r="KD579" s="195"/>
      <c r="KE579" s="188"/>
      <c r="KF579" s="188"/>
      <c r="KG579" s="188"/>
      <c r="KH579" s="188"/>
      <c r="KI579" s="188"/>
      <c r="KJ579" s="188"/>
      <c r="KK579" s="188"/>
      <c r="KL579" s="188"/>
      <c r="KM579" s="188"/>
      <c r="KN579" s="188"/>
      <c r="KO579" s="188"/>
      <c r="KP579" s="188"/>
      <c r="KQ579" s="188"/>
      <c r="KR579" s="188"/>
      <c r="KS579" s="188"/>
      <c r="KT579" s="189"/>
      <c r="KU579" s="188"/>
    </row>
    <row r="580" ht="15.0" customHeight="1">
      <c r="A580" s="195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9"/>
      <c r="R580" s="195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9"/>
      <c r="AI580" s="195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9"/>
      <c r="AZ580" s="195"/>
      <c r="BA580" s="188"/>
      <c r="BB580" s="188"/>
      <c r="BC580" s="188"/>
      <c r="BD580" s="188"/>
      <c r="BE580" s="188"/>
      <c r="BF580" s="188"/>
      <c r="BG580" s="188"/>
      <c r="BH580" s="188"/>
      <c r="BI580" s="188"/>
      <c r="BJ580" s="188"/>
      <c r="BK580" s="188"/>
      <c r="BL580" s="188"/>
      <c r="BM580" s="188"/>
      <c r="BN580" s="188"/>
      <c r="BO580" s="188"/>
      <c r="BP580" s="189"/>
      <c r="BQ580" s="195"/>
      <c r="BR580" s="188"/>
      <c r="BS580" s="188"/>
      <c r="BT580" s="188"/>
      <c r="BU580" s="188"/>
      <c r="BV580" s="188"/>
      <c r="BW580" s="188"/>
      <c r="BX580" s="188"/>
      <c r="BY580" s="188"/>
      <c r="BZ580" s="188"/>
      <c r="CA580" s="188"/>
      <c r="CB580" s="188"/>
      <c r="CC580" s="188"/>
      <c r="CD580" s="188"/>
      <c r="CE580" s="188"/>
      <c r="CF580" s="188"/>
      <c r="CG580" s="189"/>
      <c r="CH580" s="195"/>
      <c r="CI580" s="188"/>
      <c r="CJ580" s="188"/>
      <c r="CK580" s="188"/>
      <c r="CL580" s="188"/>
      <c r="CM580" s="188"/>
      <c r="CN580" s="188"/>
      <c r="CO580" s="188"/>
      <c r="CP580" s="188"/>
      <c r="CQ580" s="188"/>
      <c r="CR580" s="188"/>
      <c r="CS580" s="188"/>
      <c r="CT580" s="188"/>
      <c r="CU580" s="188"/>
      <c r="CV580" s="188"/>
      <c r="CW580" s="188"/>
      <c r="CX580" s="189"/>
      <c r="CY580" s="195"/>
      <c r="CZ580" s="188"/>
      <c r="DA580" s="188"/>
      <c r="DB580" s="188"/>
      <c r="DC580" s="188"/>
      <c r="DD580" s="188"/>
      <c r="DE580" s="188"/>
      <c r="DF580" s="188"/>
      <c r="DG580" s="188"/>
      <c r="DH580" s="188"/>
      <c r="DI580" s="188"/>
      <c r="DJ580" s="188"/>
      <c r="DK580" s="188"/>
      <c r="DL580" s="188"/>
      <c r="DM580" s="188"/>
      <c r="DN580" s="188"/>
      <c r="DO580" s="189"/>
      <c r="DP580" s="195"/>
      <c r="DQ580" s="188"/>
      <c r="DR580" s="188"/>
      <c r="DS580" s="188"/>
      <c r="DT580" s="188"/>
      <c r="DU580" s="188"/>
      <c r="DV580" s="188"/>
      <c r="DW580" s="188"/>
      <c r="DX580" s="188"/>
      <c r="DY580" s="188"/>
      <c r="DZ580" s="188"/>
      <c r="EA580" s="188"/>
      <c r="EB580" s="188"/>
      <c r="EC580" s="188"/>
      <c r="ED580" s="188"/>
      <c r="EE580" s="188"/>
      <c r="EF580" s="189"/>
      <c r="EG580" s="195"/>
      <c r="EH580" s="188"/>
      <c r="EI580" s="188"/>
      <c r="EJ580" s="188"/>
      <c r="EK580" s="188"/>
      <c r="EL580" s="188"/>
      <c r="EM580" s="188"/>
      <c r="EN580" s="188"/>
      <c r="EO580" s="188"/>
      <c r="EP580" s="188"/>
      <c r="EQ580" s="188"/>
      <c r="ER580" s="188"/>
      <c r="ES580" s="188"/>
      <c r="ET580" s="188"/>
      <c r="EU580" s="188"/>
      <c r="EV580" s="188"/>
      <c r="EW580" s="189"/>
      <c r="EX580" s="195"/>
      <c r="EY580" s="188"/>
      <c r="EZ580" s="188"/>
      <c r="FA580" s="188"/>
      <c r="FB580" s="188"/>
      <c r="FC580" s="188"/>
      <c r="FD580" s="188"/>
      <c r="FE580" s="188"/>
      <c r="FF580" s="188"/>
      <c r="FG580" s="188"/>
      <c r="FH580" s="188"/>
      <c r="FI580" s="188"/>
      <c r="FJ580" s="188"/>
      <c r="FK580" s="188"/>
      <c r="FL580" s="188"/>
      <c r="FM580" s="188"/>
      <c r="FN580" s="189"/>
      <c r="FO580" s="195"/>
      <c r="FP580" s="188"/>
      <c r="FQ580" s="188"/>
      <c r="FR580" s="188"/>
      <c r="FS580" s="188"/>
      <c r="FT580" s="188"/>
      <c r="FU580" s="188"/>
      <c r="FV580" s="188"/>
      <c r="FW580" s="188"/>
      <c r="FX580" s="188"/>
      <c r="FY580" s="188"/>
      <c r="FZ580" s="188"/>
      <c r="GA580" s="188"/>
      <c r="GB580" s="188"/>
      <c r="GC580" s="188"/>
      <c r="GD580" s="188"/>
      <c r="GE580" s="189"/>
      <c r="GF580" s="195"/>
      <c r="GG580" s="188"/>
      <c r="GH580" s="188"/>
      <c r="GI580" s="188"/>
      <c r="GJ580" s="188"/>
      <c r="GK580" s="188"/>
      <c r="GL580" s="188"/>
      <c r="GM580" s="188"/>
      <c r="GN580" s="188"/>
      <c r="GO580" s="188"/>
      <c r="GP580" s="188"/>
      <c r="GQ580" s="188"/>
      <c r="GR580" s="188"/>
      <c r="GS580" s="188"/>
      <c r="GT580" s="188"/>
      <c r="GU580" s="188"/>
      <c r="GV580" s="189"/>
      <c r="GW580" s="195"/>
      <c r="GX580" s="188"/>
      <c r="GY580" s="188"/>
      <c r="GZ580" s="188"/>
      <c r="HA580" s="188"/>
      <c r="HB580" s="188"/>
      <c r="HC580" s="188"/>
      <c r="HD580" s="188"/>
      <c r="HE580" s="188"/>
      <c r="HF580" s="188"/>
      <c r="HG580" s="188"/>
      <c r="HH580" s="188"/>
      <c r="HI580" s="188"/>
      <c r="HJ580" s="188"/>
      <c r="HK580" s="188"/>
      <c r="HL580" s="188"/>
      <c r="HM580" s="189"/>
      <c r="HN580" s="195"/>
      <c r="HO580" s="188"/>
      <c r="HP580" s="188"/>
      <c r="HQ580" s="188"/>
      <c r="HR580" s="188"/>
      <c r="HS580" s="188"/>
      <c r="HT580" s="188"/>
      <c r="HU580" s="188"/>
      <c r="HV580" s="188"/>
      <c r="HW580" s="188"/>
      <c r="HX580" s="188"/>
      <c r="HY580" s="188"/>
      <c r="HZ580" s="188"/>
      <c r="IA580" s="188"/>
      <c r="IB580" s="188"/>
      <c r="IC580" s="188"/>
      <c r="ID580" s="189"/>
      <c r="IE580" s="195"/>
      <c r="IF580" s="188"/>
      <c r="IG580" s="188"/>
      <c r="IH580" s="188"/>
      <c r="II580" s="188"/>
      <c r="IJ580" s="188"/>
      <c r="IK580" s="188"/>
      <c r="IL580" s="188"/>
      <c r="IM580" s="188"/>
      <c r="IN580" s="188"/>
      <c r="IO580" s="188"/>
      <c r="IP580" s="188"/>
      <c r="IQ580" s="188"/>
      <c r="IR580" s="188"/>
      <c r="IS580" s="188"/>
      <c r="IT580" s="188"/>
      <c r="IU580" s="189"/>
      <c r="IV580" s="195"/>
      <c r="IW580" s="188"/>
      <c r="IX580" s="188"/>
      <c r="IY580" s="188"/>
      <c r="IZ580" s="188"/>
      <c r="JA580" s="188"/>
      <c r="JB580" s="188"/>
      <c r="JC580" s="188"/>
      <c r="JD580" s="188"/>
      <c r="JE580" s="188"/>
      <c r="JF580" s="188"/>
      <c r="JG580" s="188"/>
      <c r="JH580" s="188"/>
      <c r="JI580" s="188"/>
      <c r="JJ580" s="188"/>
      <c r="JK580" s="188"/>
      <c r="JL580" s="189"/>
      <c r="JM580" s="195"/>
      <c r="JN580" s="188"/>
      <c r="JO580" s="188"/>
      <c r="JP580" s="188"/>
      <c r="JQ580" s="188"/>
      <c r="JR580" s="188"/>
      <c r="JS580" s="188"/>
      <c r="JT580" s="188"/>
      <c r="JU580" s="188"/>
      <c r="JV580" s="188"/>
      <c r="JW580" s="188"/>
      <c r="JX580" s="188"/>
      <c r="JY580" s="188"/>
      <c r="JZ580" s="188"/>
      <c r="KA580" s="188"/>
      <c r="KB580" s="188"/>
      <c r="KC580" s="189"/>
      <c r="KD580" s="195"/>
      <c r="KE580" s="188"/>
      <c r="KF580" s="188"/>
      <c r="KG580" s="188"/>
      <c r="KH580" s="188"/>
      <c r="KI580" s="188"/>
      <c r="KJ580" s="188"/>
      <c r="KK580" s="188"/>
      <c r="KL580" s="188"/>
      <c r="KM580" s="188"/>
      <c r="KN580" s="188"/>
      <c r="KO580" s="188"/>
      <c r="KP580" s="188"/>
      <c r="KQ580" s="188"/>
      <c r="KR580" s="188"/>
      <c r="KS580" s="188"/>
      <c r="KT580" s="189"/>
      <c r="KU580" s="188"/>
    </row>
    <row r="581" ht="15.0" customHeight="1">
      <c r="A581" s="195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9"/>
      <c r="R581" s="195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9"/>
      <c r="AI581" s="195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9"/>
      <c r="AZ581" s="195"/>
      <c r="BA581" s="188"/>
      <c r="BB581" s="188"/>
      <c r="BC581" s="188"/>
      <c r="BD581" s="188"/>
      <c r="BE581" s="188"/>
      <c r="BF581" s="188"/>
      <c r="BG581" s="188"/>
      <c r="BH581" s="188"/>
      <c r="BI581" s="188"/>
      <c r="BJ581" s="188"/>
      <c r="BK581" s="188"/>
      <c r="BL581" s="188"/>
      <c r="BM581" s="188"/>
      <c r="BN581" s="188"/>
      <c r="BO581" s="188"/>
      <c r="BP581" s="189"/>
      <c r="BQ581" s="195"/>
      <c r="BR581" s="188"/>
      <c r="BS581" s="188"/>
      <c r="BT581" s="188"/>
      <c r="BU581" s="188"/>
      <c r="BV581" s="188"/>
      <c r="BW581" s="188"/>
      <c r="BX581" s="188"/>
      <c r="BY581" s="188"/>
      <c r="BZ581" s="188"/>
      <c r="CA581" s="188"/>
      <c r="CB581" s="188"/>
      <c r="CC581" s="188"/>
      <c r="CD581" s="188"/>
      <c r="CE581" s="188"/>
      <c r="CF581" s="188"/>
      <c r="CG581" s="189"/>
      <c r="CH581" s="195"/>
      <c r="CI581" s="188"/>
      <c r="CJ581" s="188"/>
      <c r="CK581" s="188"/>
      <c r="CL581" s="188"/>
      <c r="CM581" s="188"/>
      <c r="CN581" s="188"/>
      <c r="CO581" s="188"/>
      <c r="CP581" s="188"/>
      <c r="CQ581" s="188"/>
      <c r="CR581" s="188"/>
      <c r="CS581" s="188"/>
      <c r="CT581" s="188"/>
      <c r="CU581" s="188"/>
      <c r="CV581" s="188"/>
      <c r="CW581" s="188"/>
      <c r="CX581" s="189"/>
      <c r="CY581" s="195"/>
      <c r="CZ581" s="188"/>
      <c r="DA581" s="188"/>
      <c r="DB581" s="188"/>
      <c r="DC581" s="188"/>
      <c r="DD581" s="188"/>
      <c r="DE581" s="188"/>
      <c r="DF581" s="188"/>
      <c r="DG581" s="188"/>
      <c r="DH581" s="188"/>
      <c r="DI581" s="188"/>
      <c r="DJ581" s="188"/>
      <c r="DK581" s="188"/>
      <c r="DL581" s="188"/>
      <c r="DM581" s="188"/>
      <c r="DN581" s="188"/>
      <c r="DO581" s="189"/>
      <c r="DP581" s="195"/>
      <c r="DQ581" s="188"/>
      <c r="DR581" s="188"/>
      <c r="DS581" s="188"/>
      <c r="DT581" s="188"/>
      <c r="DU581" s="188"/>
      <c r="DV581" s="188"/>
      <c r="DW581" s="188"/>
      <c r="DX581" s="188"/>
      <c r="DY581" s="188"/>
      <c r="DZ581" s="188"/>
      <c r="EA581" s="188"/>
      <c r="EB581" s="188"/>
      <c r="EC581" s="188"/>
      <c r="ED581" s="188"/>
      <c r="EE581" s="188"/>
      <c r="EF581" s="189"/>
      <c r="EG581" s="195"/>
      <c r="EH581" s="188"/>
      <c r="EI581" s="188"/>
      <c r="EJ581" s="188"/>
      <c r="EK581" s="188"/>
      <c r="EL581" s="188"/>
      <c r="EM581" s="188"/>
      <c r="EN581" s="188"/>
      <c r="EO581" s="188"/>
      <c r="EP581" s="188"/>
      <c r="EQ581" s="188"/>
      <c r="ER581" s="188"/>
      <c r="ES581" s="188"/>
      <c r="ET581" s="188"/>
      <c r="EU581" s="188"/>
      <c r="EV581" s="188"/>
      <c r="EW581" s="189"/>
      <c r="EX581" s="195"/>
      <c r="EY581" s="188"/>
      <c r="EZ581" s="188"/>
      <c r="FA581" s="188"/>
      <c r="FB581" s="188"/>
      <c r="FC581" s="188"/>
      <c r="FD581" s="188"/>
      <c r="FE581" s="188"/>
      <c r="FF581" s="188"/>
      <c r="FG581" s="188"/>
      <c r="FH581" s="188"/>
      <c r="FI581" s="188"/>
      <c r="FJ581" s="188"/>
      <c r="FK581" s="188"/>
      <c r="FL581" s="188"/>
      <c r="FM581" s="188"/>
      <c r="FN581" s="189"/>
      <c r="FO581" s="195"/>
      <c r="FP581" s="188"/>
      <c r="FQ581" s="188"/>
      <c r="FR581" s="188"/>
      <c r="FS581" s="188"/>
      <c r="FT581" s="188"/>
      <c r="FU581" s="188"/>
      <c r="FV581" s="188"/>
      <c r="FW581" s="188"/>
      <c r="FX581" s="188"/>
      <c r="FY581" s="188"/>
      <c r="FZ581" s="188"/>
      <c r="GA581" s="188"/>
      <c r="GB581" s="188"/>
      <c r="GC581" s="188"/>
      <c r="GD581" s="188"/>
      <c r="GE581" s="189"/>
      <c r="GF581" s="195"/>
      <c r="GG581" s="188"/>
      <c r="GH581" s="188"/>
      <c r="GI581" s="188"/>
      <c r="GJ581" s="188"/>
      <c r="GK581" s="188"/>
      <c r="GL581" s="188"/>
      <c r="GM581" s="188"/>
      <c r="GN581" s="188"/>
      <c r="GO581" s="188"/>
      <c r="GP581" s="188"/>
      <c r="GQ581" s="188"/>
      <c r="GR581" s="188"/>
      <c r="GS581" s="188"/>
      <c r="GT581" s="188"/>
      <c r="GU581" s="188"/>
      <c r="GV581" s="189"/>
      <c r="GW581" s="195"/>
      <c r="GX581" s="188"/>
      <c r="GY581" s="188"/>
      <c r="GZ581" s="188"/>
      <c r="HA581" s="188"/>
      <c r="HB581" s="188"/>
      <c r="HC581" s="188"/>
      <c r="HD581" s="188"/>
      <c r="HE581" s="188"/>
      <c r="HF581" s="188"/>
      <c r="HG581" s="188"/>
      <c r="HH581" s="188"/>
      <c r="HI581" s="188"/>
      <c r="HJ581" s="188"/>
      <c r="HK581" s="188"/>
      <c r="HL581" s="188"/>
      <c r="HM581" s="189"/>
      <c r="HN581" s="195"/>
      <c r="HO581" s="188"/>
      <c r="HP581" s="188"/>
      <c r="HQ581" s="188"/>
      <c r="HR581" s="188"/>
      <c r="HS581" s="188"/>
      <c r="HT581" s="188"/>
      <c r="HU581" s="188"/>
      <c r="HV581" s="188"/>
      <c r="HW581" s="188"/>
      <c r="HX581" s="188"/>
      <c r="HY581" s="188"/>
      <c r="HZ581" s="188"/>
      <c r="IA581" s="188"/>
      <c r="IB581" s="188"/>
      <c r="IC581" s="188"/>
      <c r="ID581" s="189"/>
      <c r="IE581" s="195"/>
      <c r="IF581" s="188"/>
      <c r="IG581" s="188"/>
      <c r="IH581" s="188"/>
      <c r="II581" s="188"/>
      <c r="IJ581" s="188"/>
      <c r="IK581" s="188"/>
      <c r="IL581" s="188"/>
      <c r="IM581" s="188"/>
      <c r="IN581" s="188"/>
      <c r="IO581" s="188"/>
      <c r="IP581" s="188"/>
      <c r="IQ581" s="188"/>
      <c r="IR581" s="188"/>
      <c r="IS581" s="188"/>
      <c r="IT581" s="188"/>
      <c r="IU581" s="189"/>
      <c r="IV581" s="195"/>
      <c r="IW581" s="188"/>
      <c r="IX581" s="188"/>
      <c r="IY581" s="188"/>
      <c r="IZ581" s="188"/>
      <c r="JA581" s="188"/>
      <c r="JB581" s="188"/>
      <c r="JC581" s="188"/>
      <c r="JD581" s="188"/>
      <c r="JE581" s="188"/>
      <c r="JF581" s="188"/>
      <c r="JG581" s="188"/>
      <c r="JH581" s="188"/>
      <c r="JI581" s="188"/>
      <c r="JJ581" s="188"/>
      <c r="JK581" s="188"/>
      <c r="JL581" s="189"/>
      <c r="JM581" s="195"/>
      <c r="JN581" s="188"/>
      <c r="JO581" s="188"/>
      <c r="JP581" s="188"/>
      <c r="JQ581" s="188"/>
      <c r="JR581" s="188"/>
      <c r="JS581" s="188"/>
      <c r="JT581" s="188"/>
      <c r="JU581" s="188"/>
      <c r="JV581" s="188"/>
      <c r="JW581" s="188"/>
      <c r="JX581" s="188"/>
      <c r="JY581" s="188"/>
      <c r="JZ581" s="188"/>
      <c r="KA581" s="188"/>
      <c r="KB581" s="188"/>
      <c r="KC581" s="189"/>
      <c r="KD581" s="195"/>
      <c r="KE581" s="188"/>
      <c r="KF581" s="188"/>
      <c r="KG581" s="188"/>
      <c r="KH581" s="188"/>
      <c r="KI581" s="188"/>
      <c r="KJ581" s="188"/>
      <c r="KK581" s="188"/>
      <c r="KL581" s="188"/>
      <c r="KM581" s="188"/>
      <c r="KN581" s="188"/>
      <c r="KO581" s="188"/>
      <c r="KP581" s="188"/>
      <c r="KQ581" s="188"/>
      <c r="KR581" s="188"/>
      <c r="KS581" s="188"/>
      <c r="KT581" s="189"/>
      <c r="KU581" s="188"/>
    </row>
    <row r="582" ht="15.0" customHeight="1">
      <c r="A582" s="195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9"/>
      <c r="R582" s="195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9"/>
      <c r="AI582" s="195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9"/>
      <c r="AZ582" s="195"/>
      <c r="BA582" s="188"/>
      <c r="BB582" s="188"/>
      <c r="BC582" s="188"/>
      <c r="BD582" s="188"/>
      <c r="BE582" s="188"/>
      <c r="BF582" s="188"/>
      <c r="BG582" s="188"/>
      <c r="BH582" s="188"/>
      <c r="BI582" s="188"/>
      <c r="BJ582" s="188"/>
      <c r="BK582" s="188"/>
      <c r="BL582" s="188"/>
      <c r="BM582" s="188"/>
      <c r="BN582" s="188"/>
      <c r="BO582" s="188"/>
      <c r="BP582" s="189"/>
      <c r="BQ582" s="195"/>
      <c r="BR582" s="188"/>
      <c r="BS582" s="188"/>
      <c r="BT582" s="188"/>
      <c r="BU582" s="188"/>
      <c r="BV582" s="188"/>
      <c r="BW582" s="188"/>
      <c r="BX582" s="188"/>
      <c r="BY582" s="188"/>
      <c r="BZ582" s="188"/>
      <c r="CA582" s="188"/>
      <c r="CB582" s="188"/>
      <c r="CC582" s="188"/>
      <c r="CD582" s="188"/>
      <c r="CE582" s="188"/>
      <c r="CF582" s="188"/>
      <c r="CG582" s="189"/>
      <c r="CH582" s="195"/>
      <c r="CI582" s="188"/>
      <c r="CJ582" s="188"/>
      <c r="CK582" s="188"/>
      <c r="CL582" s="188"/>
      <c r="CM582" s="188"/>
      <c r="CN582" s="188"/>
      <c r="CO582" s="188"/>
      <c r="CP582" s="188"/>
      <c r="CQ582" s="188"/>
      <c r="CR582" s="188"/>
      <c r="CS582" s="188"/>
      <c r="CT582" s="188"/>
      <c r="CU582" s="188"/>
      <c r="CV582" s="188"/>
      <c r="CW582" s="188"/>
      <c r="CX582" s="189"/>
      <c r="CY582" s="195"/>
      <c r="CZ582" s="188"/>
      <c r="DA582" s="188"/>
      <c r="DB582" s="188"/>
      <c r="DC582" s="188"/>
      <c r="DD582" s="188"/>
      <c r="DE582" s="188"/>
      <c r="DF582" s="188"/>
      <c r="DG582" s="188"/>
      <c r="DH582" s="188"/>
      <c r="DI582" s="188"/>
      <c r="DJ582" s="188"/>
      <c r="DK582" s="188"/>
      <c r="DL582" s="188"/>
      <c r="DM582" s="188"/>
      <c r="DN582" s="188"/>
      <c r="DO582" s="189"/>
      <c r="DP582" s="195"/>
      <c r="DQ582" s="188"/>
      <c r="DR582" s="188"/>
      <c r="DS582" s="188"/>
      <c r="DT582" s="188"/>
      <c r="DU582" s="188"/>
      <c r="DV582" s="188"/>
      <c r="DW582" s="188"/>
      <c r="DX582" s="188"/>
      <c r="DY582" s="188"/>
      <c r="DZ582" s="188"/>
      <c r="EA582" s="188"/>
      <c r="EB582" s="188"/>
      <c r="EC582" s="188"/>
      <c r="ED582" s="188"/>
      <c r="EE582" s="188"/>
      <c r="EF582" s="189"/>
      <c r="EG582" s="195"/>
      <c r="EH582" s="188"/>
      <c r="EI582" s="188"/>
      <c r="EJ582" s="188"/>
      <c r="EK582" s="188"/>
      <c r="EL582" s="188"/>
      <c r="EM582" s="188"/>
      <c r="EN582" s="188"/>
      <c r="EO582" s="188"/>
      <c r="EP582" s="188"/>
      <c r="EQ582" s="188"/>
      <c r="ER582" s="188"/>
      <c r="ES582" s="188"/>
      <c r="ET582" s="188"/>
      <c r="EU582" s="188"/>
      <c r="EV582" s="188"/>
      <c r="EW582" s="189"/>
      <c r="EX582" s="195"/>
      <c r="EY582" s="188"/>
      <c r="EZ582" s="188"/>
      <c r="FA582" s="188"/>
      <c r="FB582" s="188"/>
      <c r="FC582" s="188"/>
      <c r="FD582" s="188"/>
      <c r="FE582" s="188"/>
      <c r="FF582" s="188"/>
      <c r="FG582" s="188"/>
      <c r="FH582" s="188"/>
      <c r="FI582" s="188"/>
      <c r="FJ582" s="188"/>
      <c r="FK582" s="188"/>
      <c r="FL582" s="188"/>
      <c r="FM582" s="188"/>
      <c r="FN582" s="189"/>
      <c r="FO582" s="195"/>
      <c r="FP582" s="188"/>
      <c r="FQ582" s="188"/>
      <c r="FR582" s="188"/>
      <c r="FS582" s="188"/>
      <c r="FT582" s="188"/>
      <c r="FU582" s="188"/>
      <c r="FV582" s="188"/>
      <c r="FW582" s="188"/>
      <c r="FX582" s="188"/>
      <c r="FY582" s="188"/>
      <c r="FZ582" s="188"/>
      <c r="GA582" s="188"/>
      <c r="GB582" s="188"/>
      <c r="GC582" s="188"/>
      <c r="GD582" s="188"/>
      <c r="GE582" s="189"/>
      <c r="GF582" s="195"/>
      <c r="GG582" s="188"/>
      <c r="GH582" s="188"/>
      <c r="GI582" s="188"/>
      <c r="GJ582" s="188"/>
      <c r="GK582" s="188"/>
      <c r="GL582" s="188"/>
      <c r="GM582" s="188"/>
      <c r="GN582" s="188"/>
      <c r="GO582" s="188"/>
      <c r="GP582" s="188"/>
      <c r="GQ582" s="188"/>
      <c r="GR582" s="188"/>
      <c r="GS582" s="188"/>
      <c r="GT582" s="188"/>
      <c r="GU582" s="188"/>
      <c r="GV582" s="189"/>
      <c r="GW582" s="195"/>
      <c r="GX582" s="188"/>
      <c r="GY582" s="188"/>
      <c r="GZ582" s="188"/>
      <c r="HA582" s="188"/>
      <c r="HB582" s="188"/>
      <c r="HC582" s="188"/>
      <c r="HD582" s="188"/>
      <c r="HE582" s="188"/>
      <c r="HF582" s="188"/>
      <c r="HG582" s="188"/>
      <c r="HH582" s="188"/>
      <c r="HI582" s="188"/>
      <c r="HJ582" s="188"/>
      <c r="HK582" s="188"/>
      <c r="HL582" s="188"/>
      <c r="HM582" s="189"/>
      <c r="HN582" s="195"/>
      <c r="HO582" s="188"/>
      <c r="HP582" s="188"/>
      <c r="HQ582" s="188"/>
      <c r="HR582" s="188"/>
      <c r="HS582" s="188"/>
      <c r="HT582" s="188"/>
      <c r="HU582" s="188"/>
      <c r="HV582" s="188"/>
      <c r="HW582" s="188"/>
      <c r="HX582" s="188"/>
      <c r="HY582" s="188"/>
      <c r="HZ582" s="188"/>
      <c r="IA582" s="188"/>
      <c r="IB582" s="188"/>
      <c r="IC582" s="188"/>
      <c r="ID582" s="189"/>
      <c r="IE582" s="195"/>
      <c r="IF582" s="188"/>
      <c r="IG582" s="188"/>
      <c r="IH582" s="188"/>
      <c r="II582" s="188"/>
      <c r="IJ582" s="188"/>
      <c r="IK582" s="188"/>
      <c r="IL582" s="188"/>
      <c r="IM582" s="188"/>
      <c r="IN582" s="188"/>
      <c r="IO582" s="188"/>
      <c r="IP582" s="188"/>
      <c r="IQ582" s="188"/>
      <c r="IR582" s="188"/>
      <c r="IS582" s="188"/>
      <c r="IT582" s="188"/>
      <c r="IU582" s="189"/>
      <c r="IV582" s="195"/>
      <c r="IW582" s="188"/>
      <c r="IX582" s="188"/>
      <c r="IY582" s="188"/>
      <c r="IZ582" s="188"/>
      <c r="JA582" s="188"/>
      <c r="JB582" s="188"/>
      <c r="JC582" s="188"/>
      <c r="JD582" s="188"/>
      <c r="JE582" s="188"/>
      <c r="JF582" s="188"/>
      <c r="JG582" s="188"/>
      <c r="JH582" s="188"/>
      <c r="JI582" s="188"/>
      <c r="JJ582" s="188"/>
      <c r="JK582" s="188"/>
      <c r="JL582" s="189"/>
      <c r="JM582" s="195"/>
      <c r="JN582" s="188"/>
      <c r="JO582" s="188"/>
      <c r="JP582" s="188"/>
      <c r="JQ582" s="188"/>
      <c r="JR582" s="188"/>
      <c r="JS582" s="188"/>
      <c r="JT582" s="188"/>
      <c r="JU582" s="188"/>
      <c r="JV582" s="188"/>
      <c r="JW582" s="188"/>
      <c r="JX582" s="188"/>
      <c r="JY582" s="188"/>
      <c r="JZ582" s="188"/>
      <c r="KA582" s="188"/>
      <c r="KB582" s="188"/>
      <c r="KC582" s="189"/>
      <c r="KD582" s="195"/>
      <c r="KE582" s="188"/>
      <c r="KF582" s="188"/>
      <c r="KG582" s="188"/>
      <c r="KH582" s="188"/>
      <c r="KI582" s="188"/>
      <c r="KJ582" s="188"/>
      <c r="KK582" s="188"/>
      <c r="KL582" s="188"/>
      <c r="KM582" s="188"/>
      <c r="KN582" s="188"/>
      <c r="KO582" s="188"/>
      <c r="KP582" s="188"/>
      <c r="KQ582" s="188"/>
      <c r="KR582" s="188"/>
      <c r="KS582" s="188"/>
      <c r="KT582" s="189"/>
      <c r="KU582" s="188"/>
    </row>
    <row r="583" ht="15.0" customHeight="1">
      <c r="A583" s="195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9"/>
      <c r="R583" s="195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9"/>
      <c r="AI583" s="195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9"/>
      <c r="AZ583" s="195"/>
      <c r="BA583" s="188"/>
      <c r="BB583" s="188"/>
      <c r="BC583" s="188"/>
      <c r="BD583" s="188"/>
      <c r="BE583" s="188"/>
      <c r="BF583" s="188"/>
      <c r="BG583" s="188"/>
      <c r="BH583" s="188"/>
      <c r="BI583" s="188"/>
      <c r="BJ583" s="188"/>
      <c r="BK583" s="188"/>
      <c r="BL583" s="188"/>
      <c r="BM583" s="188"/>
      <c r="BN583" s="188"/>
      <c r="BO583" s="188"/>
      <c r="BP583" s="189"/>
      <c r="BQ583" s="195"/>
      <c r="BR583" s="188"/>
      <c r="BS583" s="188"/>
      <c r="BT583" s="188"/>
      <c r="BU583" s="188"/>
      <c r="BV583" s="188"/>
      <c r="BW583" s="188"/>
      <c r="BX583" s="188"/>
      <c r="BY583" s="188"/>
      <c r="BZ583" s="188"/>
      <c r="CA583" s="188"/>
      <c r="CB583" s="188"/>
      <c r="CC583" s="188"/>
      <c r="CD583" s="188"/>
      <c r="CE583" s="188"/>
      <c r="CF583" s="188"/>
      <c r="CG583" s="189"/>
      <c r="CH583" s="195"/>
      <c r="CI583" s="188"/>
      <c r="CJ583" s="188"/>
      <c r="CK583" s="188"/>
      <c r="CL583" s="188"/>
      <c r="CM583" s="188"/>
      <c r="CN583" s="188"/>
      <c r="CO583" s="188"/>
      <c r="CP583" s="188"/>
      <c r="CQ583" s="188"/>
      <c r="CR583" s="188"/>
      <c r="CS583" s="188"/>
      <c r="CT583" s="188"/>
      <c r="CU583" s="188"/>
      <c r="CV583" s="188"/>
      <c r="CW583" s="188"/>
      <c r="CX583" s="189"/>
      <c r="CY583" s="195"/>
      <c r="CZ583" s="188"/>
      <c r="DA583" s="188"/>
      <c r="DB583" s="188"/>
      <c r="DC583" s="188"/>
      <c r="DD583" s="188"/>
      <c r="DE583" s="188"/>
      <c r="DF583" s="188"/>
      <c r="DG583" s="188"/>
      <c r="DH583" s="188"/>
      <c r="DI583" s="188"/>
      <c r="DJ583" s="188"/>
      <c r="DK583" s="188"/>
      <c r="DL583" s="188"/>
      <c r="DM583" s="188"/>
      <c r="DN583" s="188"/>
      <c r="DO583" s="189"/>
      <c r="DP583" s="195"/>
      <c r="DQ583" s="188"/>
      <c r="DR583" s="188"/>
      <c r="DS583" s="188"/>
      <c r="DT583" s="188"/>
      <c r="DU583" s="188"/>
      <c r="DV583" s="188"/>
      <c r="DW583" s="188"/>
      <c r="DX583" s="188"/>
      <c r="DY583" s="188"/>
      <c r="DZ583" s="188"/>
      <c r="EA583" s="188"/>
      <c r="EB583" s="188"/>
      <c r="EC583" s="188"/>
      <c r="ED583" s="188"/>
      <c r="EE583" s="188"/>
      <c r="EF583" s="189"/>
      <c r="EG583" s="195"/>
      <c r="EH583" s="188"/>
      <c r="EI583" s="188"/>
      <c r="EJ583" s="188"/>
      <c r="EK583" s="188"/>
      <c r="EL583" s="188"/>
      <c r="EM583" s="188"/>
      <c r="EN583" s="188"/>
      <c r="EO583" s="188"/>
      <c r="EP583" s="188"/>
      <c r="EQ583" s="188"/>
      <c r="ER583" s="188"/>
      <c r="ES583" s="188"/>
      <c r="ET583" s="188"/>
      <c r="EU583" s="188"/>
      <c r="EV583" s="188"/>
      <c r="EW583" s="189"/>
      <c r="EX583" s="195"/>
      <c r="EY583" s="188"/>
      <c r="EZ583" s="188"/>
      <c r="FA583" s="188"/>
      <c r="FB583" s="188"/>
      <c r="FC583" s="188"/>
      <c r="FD583" s="188"/>
      <c r="FE583" s="188"/>
      <c r="FF583" s="188"/>
      <c r="FG583" s="188"/>
      <c r="FH583" s="188"/>
      <c r="FI583" s="188"/>
      <c r="FJ583" s="188"/>
      <c r="FK583" s="188"/>
      <c r="FL583" s="188"/>
      <c r="FM583" s="188"/>
      <c r="FN583" s="189"/>
      <c r="FO583" s="195"/>
      <c r="FP583" s="188"/>
      <c r="FQ583" s="188"/>
      <c r="FR583" s="188"/>
      <c r="FS583" s="188"/>
      <c r="FT583" s="188"/>
      <c r="FU583" s="188"/>
      <c r="FV583" s="188"/>
      <c r="FW583" s="188"/>
      <c r="FX583" s="188"/>
      <c r="FY583" s="188"/>
      <c r="FZ583" s="188"/>
      <c r="GA583" s="188"/>
      <c r="GB583" s="188"/>
      <c r="GC583" s="188"/>
      <c r="GD583" s="188"/>
      <c r="GE583" s="189"/>
      <c r="GF583" s="195"/>
      <c r="GG583" s="188"/>
      <c r="GH583" s="188"/>
      <c r="GI583" s="188"/>
      <c r="GJ583" s="188"/>
      <c r="GK583" s="188"/>
      <c r="GL583" s="188"/>
      <c r="GM583" s="188"/>
      <c r="GN583" s="188"/>
      <c r="GO583" s="188"/>
      <c r="GP583" s="188"/>
      <c r="GQ583" s="188"/>
      <c r="GR583" s="188"/>
      <c r="GS583" s="188"/>
      <c r="GT583" s="188"/>
      <c r="GU583" s="188"/>
      <c r="GV583" s="189"/>
      <c r="GW583" s="195"/>
      <c r="GX583" s="188"/>
      <c r="GY583" s="188"/>
      <c r="GZ583" s="188"/>
      <c r="HA583" s="188"/>
      <c r="HB583" s="188"/>
      <c r="HC583" s="188"/>
      <c r="HD583" s="188"/>
      <c r="HE583" s="188"/>
      <c r="HF583" s="188"/>
      <c r="HG583" s="188"/>
      <c r="HH583" s="188"/>
      <c r="HI583" s="188"/>
      <c r="HJ583" s="188"/>
      <c r="HK583" s="188"/>
      <c r="HL583" s="188"/>
      <c r="HM583" s="189"/>
      <c r="HN583" s="195"/>
      <c r="HO583" s="188"/>
      <c r="HP583" s="188"/>
      <c r="HQ583" s="188"/>
      <c r="HR583" s="188"/>
      <c r="HS583" s="188"/>
      <c r="HT583" s="188"/>
      <c r="HU583" s="188"/>
      <c r="HV583" s="188"/>
      <c r="HW583" s="188"/>
      <c r="HX583" s="188"/>
      <c r="HY583" s="188"/>
      <c r="HZ583" s="188"/>
      <c r="IA583" s="188"/>
      <c r="IB583" s="188"/>
      <c r="IC583" s="188"/>
      <c r="ID583" s="189"/>
      <c r="IE583" s="195"/>
      <c r="IF583" s="188"/>
      <c r="IG583" s="188"/>
      <c r="IH583" s="188"/>
      <c r="II583" s="188"/>
      <c r="IJ583" s="188"/>
      <c r="IK583" s="188"/>
      <c r="IL583" s="188"/>
      <c r="IM583" s="188"/>
      <c r="IN583" s="188"/>
      <c r="IO583" s="188"/>
      <c r="IP583" s="188"/>
      <c r="IQ583" s="188"/>
      <c r="IR583" s="188"/>
      <c r="IS583" s="188"/>
      <c r="IT583" s="188"/>
      <c r="IU583" s="189"/>
      <c r="IV583" s="195"/>
      <c r="IW583" s="188"/>
      <c r="IX583" s="188"/>
      <c r="IY583" s="188"/>
      <c r="IZ583" s="188"/>
      <c r="JA583" s="188"/>
      <c r="JB583" s="188"/>
      <c r="JC583" s="188"/>
      <c r="JD583" s="188"/>
      <c r="JE583" s="188"/>
      <c r="JF583" s="188"/>
      <c r="JG583" s="188"/>
      <c r="JH583" s="188"/>
      <c r="JI583" s="188"/>
      <c r="JJ583" s="188"/>
      <c r="JK583" s="188"/>
      <c r="JL583" s="189"/>
      <c r="JM583" s="195"/>
      <c r="JN583" s="188"/>
      <c r="JO583" s="188"/>
      <c r="JP583" s="188"/>
      <c r="JQ583" s="188"/>
      <c r="JR583" s="188"/>
      <c r="JS583" s="188"/>
      <c r="JT583" s="188"/>
      <c r="JU583" s="188"/>
      <c r="JV583" s="188"/>
      <c r="JW583" s="188"/>
      <c r="JX583" s="188"/>
      <c r="JY583" s="188"/>
      <c r="JZ583" s="188"/>
      <c r="KA583" s="188"/>
      <c r="KB583" s="188"/>
      <c r="KC583" s="189"/>
      <c r="KD583" s="195"/>
      <c r="KE583" s="188"/>
      <c r="KF583" s="188"/>
      <c r="KG583" s="188"/>
      <c r="KH583" s="188"/>
      <c r="KI583" s="188"/>
      <c r="KJ583" s="188"/>
      <c r="KK583" s="188"/>
      <c r="KL583" s="188"/>
      <c r="KM583" s="188"/>
      <c r="KN583" s="188"/>
      <c r="KO583" s="188"/>
      <c r="KP583" s="188"/>
      <c r="KQ583" s="188"/>
      <c r="KR583" s="188"/>
      <c r="KS583" s="188"/>
      <c r="KT583" s="189"/>
      <c r="KU583" s="188"/>
    </row>
    <row r="584" ht="15.0" customHeight="1">
      <c r="A584" s="195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9"/>
      <c r="R584" s="195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9"/>
      <c r="AI584" s="195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9"/>
      <c r="AZ584" s="195"/>
      <c r="BA584" s="188"/>
      <c r="BB584" s="188"/>
      <c r="BC584" s="188"/>
      <c r="BD584" s="188"/>
      <c r="BE584" s="188"/>
      <c r="BF584" s="188"/>
      <c r="BG584" s="188"/>
      <c r="BH584" s="188"/>
      <c r="BI584" s="188"/>
      <c r="BJ584" s="188"/>
      <c r="BK584" s="188"/>
      <c r="BL584" s="188"/>
      <c r="BM584" s="188"/>
      <c r="BN584" s="188"/>
      <c r="BO584" s="188"/>
      <c r="BP584" s="189"/>
      <c r="BQ584" s="195"/>
      <c r="BR584" s="188"/>
      <c r="BS584" s="188"/>
      <c r="BT584" s="188"/>
      <c r="BU584" s="188"/>
      <c r="BV584" s="188"/>
      <c r="BW584" s="188"/>
      <c r="BX584" s="188"/>
      <c r="BY584" s="188"/>
      <c r="BZ584" s="188"/>
      <c r="CA584" s="188"/>
      <c r="CB584" s="188"/>
      <c r="CC584" s="188"/>
      <c r="CD584" s="188"/>
      <c r="CE584" s="188"/>
      <c r="CF584" s="188"/>
      <c r="CG584" s="189"/>
      <c r="CH584" s="195"/>
      <c r="CI584" s="188"/>
      <c r="CJ584" s="188"/>
      <c r="CK584" s="188"/>
      <c r="CL584" s="188"/>
      <c r="CM584" s="188"/>
      <c r="CN584" s="188"/>
      <c r="CO584" s="188"/>
      <c r="CP584" s="188"/>
      <c r="CQ584" s="188"/>
      <c r="CR584" s="188"/>
      <c r="CS584" s="188"/>
      <c r="CT584" s="188"/>
      <c r="CU584" s="188"/>
      <c r="CV584" s="188"/>
      <c r="CW584" s="188"/>
      <c r="CX584" s="189"/>
      <c r="CY584" s="195"/>
      <c r="CZ584" s="188"/>
      <c r="DA584" s="188"/>
      <c r="DB584" s="188"/>
      <c r="DC584" s="188"/>
      <c r="DD584" s="188"/>
      <c r="DE584" s="188"/>
      <c r="DF584" s="188"/>
      <c r="DG584" s="188"/>
      <c r="DH584" s="188"/>
      <c r="DI584" s="188"/>
      <c r="DJ584" s="188"/>
      <c r="DK584" s="188"/>
      <c r="DL584" s="188"/>
      <c r="DM584" s="188"/>
      <c r="DN584" s="188"/>
      <c r="DO584" s="189"/>
      <c r="DP584" s="195"/>
      <c r="DQ584" s="188"/>
      <c r="DR584" s="188"/>
      <c r="DS584" s="188"/>
      <c r="DT584" s="188"/>
      <c r="DU584" s="188"/>
      <c r="DV584" s="188"/>
      <c r="DW584" s="188"/>
      <c r="DX584" s="188"/>
      <c r="DY584" s="188"/>
      <c r="DZ584" s="188"/>
      <c r="EA584" s="188"/>
      <c r="EB584" s="188"/>
      <c r="EC584" s="188"/>
      <c r="ED584" s="188"/>
      <c r="EE584" s="188"/>
      <c r="EF584" s="189"/>
      <c r="EG584" s="195"/>
      <c r="EH584" s="188"/>
      <c r="EI584" s="188"/>
      <c r="EJ584" s="188"/>
      <c r="EK584" s="188"/>
      <c r="EL584" s="188"/>
      <c r="EM584" s="188"/>
      <c r="EN584" s="188"/>
      <c r="EO584" s="188"/>
      <c r="EP584" s="188"/>
      <c r="EQ584" s="188"/>
      <c r="ER584" s="188"/>
      <c r="ES584" s="188"/>
      <c r="ET584" s="188"/>
      <c r="EU584" s="188"/>
      <c r="EV584" s="188"/>
      <c r="EW584" s="189"/>
      <c r="EX584" s="195"/>
      <c r="EY584" s="188"/>
      <c r="EZ584" s="188"/>
      <c r="FA584" s="188"/>
      <c r="FB584" s="188"/>
      <c r="FC584" s="188"/>
      <c r="FD584" s="188"/>
      <c r="FE584" s="188"/>
      <c r="FF584" s="188"/>
      <c r="FG584" s="188"/>
      <c r="FH584" s="188"/>
      <c r="FI584" s="188"/>
      <c r="FJ584" s="188"/>
      <c r="FK584" s="188"/>
      <c r="FL584" s="188"/>
      <c r="FM584" s="188"/>
      <c r="FN584" s="189"/>
      <c r="FO584" s="195"/>
      <c r="FP584" s="188"/>
      <c r="FQ584" s="188"/>
      <c r="FR584" s="188"/>
      <c r="FS584" s="188"/>
      <c r="FT584" s="188"/>
      <c r="FU584" s="188"/>
      <c r="FV584" s="188"/>
      <c r="FW584" s="188"/>
      <c r="FX584" s="188"/>
      <c r="FY584" s="188"/>
      <c r="FZ584" s="188"/>
      <c r="GA584" s="188"/>
      <c r="GB584" s="188"/>
      <c r="GC584" s="188"/>
      <c r="GD584" s="188"/>
      <c r="GE584" s="189"/>
      <c r="GF584" s="195"/>
      <c r="GG584" s="188"/>
      <c r="GH584" s="188"/>
      <c r="GI584" s="188"/>
      <c r="GJ584" s="188"/>
      <c r="GK584" s="188"/>
      <c r="GL584" s="188"/>
      <c r="GM584" s="188"/>
      <c r="GN584" s="188"/>
      <c r="GO584" s="188"/>
      <c r="GP584" s="188"/>
      <c r="GQ584" s="188"/>
      <c r="GR584" s="188"/>
      <c r="GS584" s="188"/>
      <c r="GT584" s="188"/>
      <c r="GU584" s="188"/>
      <c r="GV584" s="189"/>
      <c r="GW584" s="195"/>
      <c r="GX584" s="188"/>
      <c r="GY584" s="188"/>
      <c r="GZ584" s="188"/>
      <c r="HA584" s="188"/>
      <c r="HB584" s="188"/>
      <c r="HC584" s="188"/>
      <c r="HD584" s="188"/>
      <c r="HE584" s="188"/>
      <c r="HF584" s="188"/>
      <c r="HG584" s="188"/>
      <c r="HH584" s="188"/>
      <c r="HI584" s="188"/>
      <c r="HJ584" s="188"/>
      <c r="HK584" s="188"/>
      <c r="HL584" s="188"/>
      <c r="HM584" s="189"/>
      <c r="HN584" s="195"/>
      <c r="HO584" s="188"/>
      <c r="HP584" s="188"/>
      <c r="HQ584" s="188"/>
      <c r="HR584" s="188"/>
      <c r="HS584" s="188"/>
      <c r="HT584" s="188"/>
      <c r="HU584" s="188"/>
      <c r="HV584" s="188"/>
      <c r="HW584" s="188"/>
      <c r="HX584" s="188"/>
      <c r="HY584" s="188"/>
      <c r="HZ584" s="188"/>
      <c r="IA584" s="188"/>
      <c r="IB584" s="188"/>
      <c r="IC584" s="188"/>
      <c r="ID584" s="189"/>
      <c r="IE584" s="195"/>
      <c r="IF584" s="188"/>
      <c r="IG584" s="188"/>
      <c r="IH584" s="188"/>
      <c r="II584" s="188"/>
      <c r="IJ584" s="188"/>
      <c r="IK584" s="188"/>
      <c r="IL584" s="188"/>
      <c r="IM584" s="188"/>
      <c r="IN584" s="188"/>
      <c r="IO584" s="188"/>
      <c r="IP584" s="188"/>
      <c r="IQ584" s="188"/>
      <c r="IR584" s="188"/>
      <c r="IS584" s="188"/>
      <c r="IT584" s="188"/>
      <c r="IU584" s="189"/>
      <c r="IV584" s="195"/>
      <c r="IW584" s="188"/>
      <c r="IX584" s="188"/>
      <c r="IY584" s="188"/>
      <c r="IZ584" s="188"/>
      <c r="JA584" s="188"/>
      <c r="JB584" s="188"/>
      <c r="JC584" s="188"/>
      <c r="JD584" s="188"/>
      <c r="JE584" s="188"/>
      <c r="JF584" s="188"/>
      <c r="JG584" s="188"/>
      <c r="JH584" s="188"/>
      <c r="JI584" s="188"/>
      <c r="JJ584" s="188"/>
      <c r="JK584" s="188"/>
      <c r="JL584" s="189"/>
      <c r="JM584" s="195"/>
      <c r="JN584" s="188"/>
      <c r="JO584" s="188"/>
      <c r="JP584" s="188"/>
      <c r="JQ584" s="188"/>
      <c r="JR584" s="188"/>
      <c r="JS584" s="188"/>
      <c r="JT584" s="188"/>
      <c r="JU584" s="188"/>
      <c r="JV584" s="188"/>
      <c r="JW584" s="188"/>
      <c r="JX584" s="188"/>
      <c r="JY584" s="188"/>
      <c r="JZ584" s="188"/>
      <c r="KA584" s="188"/>
      <c r="KB584" s="188"/>
      <c r="KC584" s="189"/>
      <c r="KD584" s="195"/>
      <c r="KE584" s="188"/>
      <c r="KF584" s="188"/>
      <c r="KG584" s="188"/>
      <c r="KH584" s="188"/>
      <c r="KI584" s="188"/>
      <c r="KJ584" s="188"/>
      <c r="KK584" s="188"/>
      <c r="KL584" s="188"/>
      <c r="KM584" s="188"/>
      <c r="KN584" s="188"/>
      <c r="KO584" s="188"/>
      <c r="KP584" s="188"/>
      <c r="KQ584" s="188"/>
      <c r="KR584" s="188"/>
      <c r="KS584" s="188"/>
      <c r="KT584" s="189"/>
      <c r="KU584" s="188"/>
    </row>
    <row r="585" ht="15.0" customHeight="1">
      <c r="A585" s="195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9"/>
      <c r="R585" s="195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9"/>
      <c r="AI585" s="195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9"/>
      <c r="AZ585" s="195"/>
      <c r="BA585" s="188"/>
      <c r="BB585" s="188"/>
      <c r="BC585" s="188"/>
      <c r="BD585" s="188"/>
      <c r="BE585" s="188"/>
      <c r="BF585" s="188"/>
      <c r="BG585" s="188"/>
      <c r="BH585" s="188"/>
      <c r="BI585" s="188"/>
      <c r="BJ585" s="188"/>
      <c r="BK585" s="188"/>
      <c r="BL585" s="188"/>
      <c r="BM585" s="188"/>
      <c r="BN585" s="188"/>
      <c r="BO585" s="188"/>
      <c r="BP585" s="189"/>
      <c r="BQ585" s="195"/>
      <c r="BR585" s="188"/>
      <c r="BS585" s="188"/>
      <c r="BT585" s="188"/>
      <c r="BU585" s="188"/>
      <c r="BV585" s="188"/>
      <c r="BW585" s="188"/>
      <c r="BX585" s="188"/>
      <c r="BY585" s="188"/>
      <c r="BZ585" s="188"/>
      <c r="CA585" s="188"/>
      <c r="CB585" s="188"/>
      <c r="CC585" s="188"/>
      <c r="CD585" s="188"/>
      <c r="CE585" s="188"/>
      <c r="CF585" s="188"/>
      <c r="CG585" s="189"/>
      <c r="CH585" s="195"/>
      <c r="CI585" s="188"/>
      <c r="CJ585" s="188"/>
      <c r="CK585" s="188"/>
      <c r="CL585" s="188"/>
      <c r="CM585" s="188"/>
      <c r="CN585" s="188"/>
      <c r="CO585" s="188"/>
      <c r="CP585" s="188"/>
      <c r="CQ585" s="188"/>
      <c r="CR585" s="188"/>
      <c r="CS585" s="188"/>
      <c r="CT585" s="188"/>
      <c r="CU585" s="188"/>
      <c r="CV585" s="188"/>
      <c r="CW585" s="188"/>
      <c r="CX585" s="189"/>
      <c r="CY585" s="195"/>
      <c r="CZ585" s="188"/>
      <c r="DA585" s="188"/>
      <c r="DB585" s="188"/>
      <c r="DC585" s="188"/>
      <c r="DD585" s="188"/>
      <c r="DE585" s="188"/>
      <c r="DF585" s="188"/>
      <c r="DG585" s="188"/>
      <c r="DH585" s="188"/>
      <c r="DI585" s="188"/>
      <c r="DJ585" s="188"/>
      <c r="DK585" s="188"/>
      <c r="DL585" s="188"/>
      <c r="DM585" s="188"/>
      <c r="DN585" s="188"/>
      <c r="DO585" s="189"/>
      <c r="DP585" s="195"/>
      <c r="DQ585" s="188"/>
      <c r="DR585" s="188"/>
      <c r="DS585" s="188"/>
      <c r="DT585" s="188"/>
      <c r="DU585" s="188"/>
      <c r="DV585" s="188"/>
      <c r="DW585" s="188"/>
      <c r="DX585" s="188"/>
      <c r="DY585" s="188"/>
      <c r="DZ585" s="188"/>
      <c r="EA585" s="188"/>
      <c r="EB585" s="188"/>
      <c r="EC585" s="188"/>
      <c r="ED585" s="188"/>
      <c r="EE585" s="188"/>
      <c r="EF585" s="189"/>
      <c r="EG585" s="195"/>
      <c r="EH585" s="188"/>
      <c r="EI585" s="188"/>
      <c r="EJ585" s="188"/>
      <c r="EK585" s="188"/>
      <c r="EL585" s="188"/>
      <c r="EM585" s="188"/>
      <c r="EN585" s="188"/>
      <c r="EO585" s="188"/>
      <c r="EP585" s="188"/>
      <c r="EQ585" s="188"/>
      <c r="ER585" s="188"/>
      <c r="ES585" s="188"/>
      <c r="ET585" s="188"/>
      <c r="EU585" s="188"/>
      <c r="EV585" s="188"/>
      <c r="EW585" s="189"/>
      <c r="EX585" s="195"/>
      <c r="EY585" s="188"/>
      <c r="EZ585" s="188"/>
      <c r="FA585" s="188"/>
      <c r="FB585" s="188"/>
      <c r="FC585" s="188"/>
      <c r="FD585" s="188"/>
      <c r="FE585" s="188"/>
      <c r="FF585" s="188"/>
      <c r="FG585" s="188"/>
      <c r="FH585" s="188"/>
      <c r="FI585" s="188"/>
      <c r="FJ585" s="188"/>
      <c r="FK585" s="188"/>
      <c r="FL585" s="188"/>
      <c r="FM585" s="188"/>
      <c r="FN585" s="189"/>
      <c r="FO585" s="195"/>
      <c r="FP585" s="188"/>
      <c r="FQ585" s="188"/>
      <c r="FR585" s="188"/>
      <c r="FS585" s="188"/>
      <c r="FT585" s="188"/>
      <c r="FU585" s="188"/>
      <c r="FV585" s="188"/>
      <c r="FW585" s="188"/>
      <c r="FX585" s="188"/>
      <c r="FY585" s="188"/>
      <c r="FZ585" s="188"/>
      <c r="GA585" s="188"/>
      <c r="GB585" s="188"/>
      <c r="GC585" s="188"/>
      <c r="GD585" s="188"/>
      <c r="GE585" s="189"/>
      <c r="GF585" s="195"/>
      <c r="GG585" s="188"/>
      <c r="GH585" s="188"/>
      <c r="GI585" s="188"/>
      <c r="GJ585" s="188"/>
      <c r="GK585" s="188"/>
      <c r="GL585" s="188"/>
      <c r="GM585" s="188"/>
      <c r="GN585" s="188"/>
      <c r="GO585" s="188"/>
      <c r="GP585" s="188"/>
      <c r="GQ585" s="188"/>
      <c r="GR585" s="188"/>
      <c r="GS585" s="188"/>
      <c r="GT585" s="188"/>
      <c r="GU585" s="188"/>
      <c r="GV585" s="189"/>
      <c r="GW585" s="195"/>
      <c r="GX585" s="188"/>
      <c r="GY585" s="188"/>
      <c r="GZ585" s="188"/>
      <c r="HA585" s="188"/>
      <c r="HB585" s="188"/>
      <c r="HC585" s="188"/>
      <c r="HD585" s="188"/>
      <c r="HE585" s="188"/>
      <c r="HF585" s="188"/>
      <c r="HG585" s="188"/>
      <c r="HH585" s="188"/>
      <c r="HI585" s="188"/>
      <c r="HJ585" s="188"/>
      <c r="HK585" s="188"/>
      <c r="HL585" s="188"/>
      <c r="HM585" s="189"/>
      <c r="HN585" s="195"/>
      <c r="HO585" s="188"/>
      <c r="HP585" s="188"/>
      <c r="HQ585" s="188"/>
      <c r="HR585" s="188"/>
      <c r="HS585" s="188"/>
      <c r="HT585" s="188"/>
      <c r="HU585" s="188"/>
      <c r="HV585" s="188"/>
      <c r="HW585" s="188"/>
      <c r="HX585" s="188"/>
      <c r="HY585" s="188"/>
      <c r="HZ585" s="188"/>
      <c r="IA585" s="188"/>
      <c r="IB585" s="188"/>
      <c r="IC585" s="188"/>
      <c r="ID585" s="189"/>
      <c r="IE585" s="195"/>
      <c r="IF585" s="188"/>
      <c r="IG585" s="188"/>
      <c r="IH585" s="188"/>
      <c r="II585" s="188"/>
      <c r="IJ585" s="188"/>
      <c r="IK585" s="188"/>
      <c r="IL585" s="188"/>
      <c r="IM585" s="188"/>
      <c r="IN585" s="188"/>
      <c r="IO585" s="188"/>
      <c r="IP585" s="188"/>
      <c r="IQ585" s="188"/>
      <c r="IR585" s="188"/>
      <c r="IS585" s="188"/>
      <c r="IT585" s="188"/>
      <c r="IU585" s="189"/>
      <c r="IV585" s="195"/>
      <c r="IW585" s="188"/>
      <c r="IX585" s="188"/>
      <c r="IY585" s="188"/>
      <c r="IZ585" s="188"/>
      <c r="JA585" s="188"/>
      <c r="JB585" s="188"/>
      <c r="JC585" s="188"/>
      <c r="JD585" s="188"/>
      <c r="JE585" s="188"/>
      <c r="JF585" s="188"/>
      <c r="JG585" s="188"/>
      <c r="JH585" s="188"/>
      <c r="JI585" s="188"/>
      <c r="JJ585" s="188"/>
      <c r="JK585" s="188"/>
      <c r="JL585" s="189"/>
      <c r="JM585" s="195"/>
      <c r="JN585" s="188"/>
      <c r="JO585" s="188"/>
      <c r="JP585" s="188"/>
      <c r="JQ585" s="188"/>
      <c r="JR585" s="188"/>
      <c r="JS585" s="188"/>
      <c r="JT585" s="188"/>
      <c r="JU585" s="188"/>
      <c r="JV585" s="188"/>
      <c r="JW585" s="188"/>
      <c r="JX585" s="188"/>
      <c r="JY585" s="188"/>
      <c r="JZ585" s="188"/>
      <c r="KA585" s="188"/>
      <c r="KB585" s="188"/>
      <c r="KC585" s="189"/>
      <c r="KD585" s="195"/>
      <c r="KE585" s="188"/>
      <c r="KF585" s="188"/>
      <c r="KG585" s="188"/>
      <c r="KH585" s="188"/>
      <c r="KI585" s="188"/>
      <c r="KJ585" s="188"/>
      <c r="KK585" s="188"/>
      <c r="KL585" s="188"/>
      <c r="KM585" s="188"/>
      <c r="KN585" s="188"/>
      <c r="KO585" s="188"/>
      <c r="KP585" s="188"/>
      <c r="KQ585" s="188"/>
      <c r="KR585" s="188"/>
      <c r="KS585" s="188"/>
      <c r="KT585" s="189"/>
      <c r="KU585" s="188"/>
    </row>
    <row r="586" ht="15.0" customHeight="1">
      <c r="A586" s="195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9"/>
      <c r="R586" s="195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9"/>
      <c r="AI586" s="195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9"/>
      <c r="AZ586" s="195"/>
      <c r="BA586" s="188"/>
      <c r="BB586" s="188"/>
      <c r="BC586" s="188"/>
      <c r="BD586" s="188"/>
      <c r="BE586" s="188"/>
      <c r="BF586" s="188"/>
      <c r="BG586" s="188"/>
      <c r="BH586" s="188"/>
      <c r="BI586" s="188"/>
      <c r="BJ586" s="188"/>
      <c r="BK586" s="188"/>
      <c r="BL586" s="188"/>
      <c r="BM586" s="188"/>
      <c r="BN586" s="188"/>
      <c r="BO586" s="188"/>
      <c r="BP586" s="189"/>
      <c r="BQ586" s="195"/>
      <c r="BR586" s="188"/>
      <c r="BS586" s="188"/>
      <c r="BT586" s="188"/>
      <c r="BU586" s="188"/>
      <c r="BV586" s="188"/>
      <c r="BW586" s="188"/>
      <c r="BX586" s="188"/>
      <c r="BY586" s="188"/>
      <c r="BZ586" s="188"/>
      <c r="CA586" s="188"/>
      <c r="CB586" s="188"/>
      <c r="CC586" s="188"/>
      <c r="CD586" s="188"/>
      <c r="CE586" s="188"/>
      <c r="CF586" s="188"/>
      <c r="CG586" s="189"/>
      <c r="CH586" s="195"/>
      <c r="CI586" s="188"/>
      <c r="CJ586" s="188"/>
      <c r="CK586" s="188"/>
      <c r="CL586" s="188"/>
      <c r="CM586" s="188"/>
      <c r="CN586" s="188"/>
      <c r="CO586" s="188"/>
      <c r="CP586" s="188"/>
      <c r="CQ586" s="188"/>
      <c r="CR586" s="188"/>
      <c r="CS586" s="188"/>
      <c r="CT586" s="188"/>
      <c r="CU586" s="188"/>
      <c r="CV586" s="188"/>
      <c r="CW586" s="188"/>
      <c r="CX586" s="189"/>
      <c r="CY586" s="195"/>
      <c r="CZ586" s="188"/>
      <c r="DA586" s="188"/>
      <c r="DB586" s="188"/>
      <c r="DC586" s="188"/>
      <c r="DD586" s="188"/>
      <c r="DE586" s="188"/>
      <c r="DF586" s="188"/>
      <c r="DG586" s="188"/>
      <c r="DH586" s="188"/>
      <c r="DI586" s="188"/>
      <c r="DJ586" s="188"/>
      <c r="DK586" s="188"/>
      <c r="DL586" s="188"/>
      <c r="DM586" s="188"/>
      <c r="DN586" s="188"/>
      <c r="DO586" s="189"/>
      <c r="DP586" s="195"/>
      <c r="DQ586" s="188"/>
      <c r="DR586" s="188"/>
      <c r="DS586" s="188"/>
      <c r="DT586" s="188"/>
      <c r="DU586" s="188"/>
      <c r="DV586" s="188"/>
      <c r="DW586" s="188"/>
      <c r="DX586" s="188"/>
      <c r="DY586" s="188"/>
      <c r="DZ586" s="188"/>
      <c r="EA586" s="188"/>
      <c r="EB586" s="188"/>
      <c r="EC586" s="188"/>
      <c r="ED586" s="188"/>
      <c r="EE586" s="188"/>
      <c r="EF586" s="189"/>
      <c r="EG586" s="195"/>
      <c r="EH586" s="188"/>
      <c r="EI586" s="188"/>
      <c r="EJ586" s="188"/>
      <c r="EK586" s="188"/>
      <c r="EL586" s="188"/>
      <c r="EM586" s="188"/>
      <c r="EN586" s="188"/>
      <c r="EO586" s="188"/>
      <c r="EP586" s="188"/>
      <c r="EQ586" s="188"/>
      <c r="ER586" s="188"/>
      <c r="ES586" s="188"/>
      <c r="ET586" s="188"/>
      <c r="EU586" s="188"/>
      <c r="EV586" s="188"/>
      <c r="EW586" s="189"/>
      <c r="EX586" s="195"/>
      <c r="EY586" s="188"/>
      <c r="EZ586" s="188"/>
      <c r="FA586" s="188"/>
      <c r="FB586" s="188"/>
      <c r="FC586" s="188"/>
      <c r="FD586" s="188"/>
      <c r="FE586" s="188"/>
      <c r="FF586" s="188"/>
      <c r="FG586" s="188"/>
      <c r="FH586" s="188"/>
      <c r="FI586" s="188"/>
      <c r="FJ586" s="188"/>
      <c r="FK586" s="188"/>
      <c r="FL586" s="188"/>
      <c r="FM586" s="188"/>
      <c r="FN586" s="189"/>
      <c r="FO586" s="195"/>
      <c r="FP586" s="188"/>
      <c r="FQ586" s="188"/>
      <c r="FR586" s="188"/>
      <c r="FS586" s="188"/>
      <c r="FT586" s="188"/>
      <c r="FU586" s="188"/>
      <c r="FV586" s="188"/>
      <c r="FW586" s="188"/>
      <c r="FX586" s="188"/>
      <c r="FY586" s="188"/>
      <c r="FZ586" s="188"/>
      <c r="GA586" s="188"/>
      <c r="GB586" s="188"/>
      <c r="GC586" s="188"/>
      <c r="GD586" s="188"/>
      <c r="GE586" s="189"/>
      <c r="GF586" s="195"/>
      <c r="GG586" s="188"/>
      <c r="GH586" s="188"/>
      <c r="GI586" s="188"/>
      <c r="GJ586" s="188"/>
      <c r="GK586" s="188"/>
      <c r="GL586" s="188"/>
      <c r="GM586" s="188"/>
      <c r="GN586" s="188"/>
      <c r="GO586" s="188"/>
      <c r="GP586" s="188"/>
      <c r="GQ586" s="188"/>
      <c r="GR586" s="188"/>
      <c r="GS586" s="188"/>
      <c r="GT586" s="188"/>
      <c r="GU586" s="188"/>
      <c r="GV586" s="189"/>
      <c r="GW586" s="195"/>
      <c r="GX586" s="188"/>
      <c r="GY586" s="188"/>
      <c r="GZ586" s="188"/>
      <c r="HA586" s="188"/>
      <c r="HB586" s="188"/>
      <c r="HC586" s="188"/>
      <c r="HD586" s="188"/>
      <c r="HE586" s="188"/>
      <c r="HF586" s="188"/>
      <c r="HG586" s="188"/>
      <c r="HH586" s="188"/>
      <c r="HI586" s="188"/>
      <c r="HJ586" s="188"/>
      <c r="HK586" s="188"/>
      <c r="HL586" s="188"/>
      <c r="HM586" s="189"/>
      <c r="HN586" s="195"/>
      <c r="HO586" s="188"/>
      <c r="HP586" s="188"/>
      <c r="HQ586" s="188"/>
      <c r="HR586" s="188"/>
      <c r="HS586" s="188"/>
      <c r="HT586" s="188"/>
      <c r="HU586" s="188"/>
      <c r="HV586" s="188"/>
      <c r="HW586" s="188"/>
      <c r="HX586" s="188"/>
      <c r="HY586" s="188"/>
      <c r="HZ586" s="188"/>
      <c r="IA586" s="188"/>
      <c r="IB586" s="188"/>
      <c r="IC586" s="188"/>
      <c r="ID586" s="189"/>
      <c r="IE586" s="195"/>
      <c r="IF586" s="188"/>
      <c r="IG586" s="188"/>
      <c r="IH586" s="188"/>
      <c r="II586" s="188"/>
      <c r="IJ586" s="188"/>
      <c r="IK586" s="188"/>
      <c r="IL586" s="188"/>
      <c r="IM586" s="188"/>
      <c r="IN586" s="188"/>
      <c r="IO586" s="188"/>
      <c r="IP586" s="188"/>
      <c r="IQ586" s="188"/>
      <c r="IR586" s="188"/>
      <c r="IS586" s="188"/>
      <c r="IT586" s="188"/>
      <c r="IU586" s="189"/>
      <c r="IV586" s="195"/>
      <c r="IW586" s="188"/>
      <c r="IX586" s="188"/>
      <c r="IY586" s="188"/>
      <c r="IZ586" s="188"/>
      <c r="JA586" s="188"/>
      <c r="JB586" s="188"/>
      <c r="JC586" s="188"/>
      <c r="JD586" s="188"/>
      <c r="JE586" s="188"/>
      <c r="JF586" s="188"/>
      <c r="JG586" s="188"/>
      <c r="JH586" s="188"/>
      <c r="JI586" s="188"/>
      <c r="JJ586" s="188"/>
      <c r="JK586" s="188"/>
      <c r="JL586" s="189"/>
      <c r="JM586" s="195"/>
      <c r="JN586" s="188"/>
      <c r="JO586" s="188"/>
      <c r="JP586" s="188"/>
      <c r="JQ586" s="188"/>
      <c r="JR586" s="188"/>
      <c r="JS586" s="188"/>
      <c r="JT586" s="188"/>
      <c r="JU586" s="188"/>
      <c r="JV586" s="188"/>
      <c r="JW586" s="188"/>
      <c r="JX586" s="188"/>
      <c r="JY586" s="188"/>
      <c r="JZ586" s="188"/>
      <c r="KA586" s="188"/>
      <c r="KB586" s="188"/>
      <c r="KC586" s="189"/>
      <c r="KD586" s="195"/>
      <c r="KE586" s="188"/>
      <c r="KF586" s="188"/>
      <c r="KG586" s="188"/>
      <c r="KH586" s="188"/>
      <c r="KI586" s="188"/>
      <c r="KJ586" s="188"/>
      <c r="KK586" s="188"/>
      <c r="KL586" s="188"/>
      <c r="KM586" s="188"/>
      <c r="KN586" s="188"/>
      <c r="KO586" s="188"/>
      <c r="KP586" s="188"/>
      <c r="KQ586" s="188"/>
      <c r="KR586" s="188"/>
      <c r="KS586" s="188"/>
      <c r="KT586" s="189"/>
      <c r="KU586" s="188"/>
    </row>
    <row r="587" ht="15.0" customHeight="1">
      <c r="A587" s="195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9"/>
      <c r="R587" s="195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9"/>
      <c r="AI587" s="195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9"/>
      <c r="AZ587" s="195"/>
      <c r="BA587" s="188"/>
      <c r="BB587" s="188"/>
      <c r="BC587" s="188"/>
      <c r="BD587" s="188"/>
      <c r="BE587" s="188"/>
      <c r="BF587" s="188"/>
      <c r="BG587" s="188"/>
      <c r="BH587" s="188"/>
      <c r="BI587" s="188"/>
      <c r="BJ587" s="188"/>
      <c r="BK587" s="188"/>
      <c r="BL587" s="188"/>
      <c r="BM587" s="188"/>
      <c r="BN587" s="188"/>
      <c r="BO587" s="188"/>
      <c r="BP587" s="189"/>
      <c r="BQ587" s="195"/>
      <c r="BR587" s="188"/>
      <c r="BS587" s="188"/>
      <c r="BT587" s="188"/>
      <c r="BU587" s="188"/>
      <c r="BV587" s="188"/>
      <c r="BW587" s="188"/>
      <c r="BX587" s="188"/>
      <c r="BY587" s="188"/>
      <c r="BZ587" s="188"/>
      <c r="CA587" s="188"/>
      <c r="CB587" s="188"/>
      <c r="CC587" s="188"/>
      <c r="CD587" s="188"/>
      <c r="CE587" s="188"/>
      <c r="CF587" s="188"/>
      <c r="CG587" s="189"/>
      <c r="CH587" s="195"/>
      <c r="CI587" s="188"/>
      <c r="CJ587" s="188"/>
      <c r="CK587" s="188"/>
      <c r="CL587" s="188"/>
      <c r="CM587" s="188"/>
      <c r="CN587" s="188"/>
      <c r="CO587" s="188"/>
      <c r="CP587" s="188"/>
      <c r="CQ587" s="188"/>
      <c r="CR587" s="188"/>
      <c r="CS587" s="188"/>
      <c r="CT587" s="188"/>
      <c r="CU587" s="188"/>
      <c r="CV587" s="188"/>
      <c r="CW587" s="188"/>
      <c r="CX587" s="189"/>
      <c r="CY587" s="195"/>
      <c r="CZ587" s="188"/>
      <c r="DA587" s="188"/>
      <c r="DB587" s="188"/>
      <c r="DC587" s="188"/>
      <c r="DD587" s="188"/>
      <c r="DE587" s="188"/>
      <c r="DF587" s="188"/>
      <c r="DG587" s="188"/>
      <c r="DH587" s="188"/>
      <c r="DI587" s="188"/>
      <c r="DJ587" s="188"/>
      <c r="DK587" s="188"/>
      <c r="DL587" s="188"/>
      <c r="DM587" s="188"/>
      <c r="DN587" s="188"/>
      <c r="DO587" s="189"/>
      <c r="DP587" s="195"/>
      <c r="DQ587" s="188"/>
      <c r="DR587" s="188"/>
      <c r="DS587" s="188"/>
      <c r="DT587" s="188"/>
      <c r="DU587" s="188"/>
      <c r="DV587" s="188"/>
      <c r="DW587" s="188"/>
      <c r="DX587" s="188"/>
      <c r="DY587" s="188"/>
      <c r="DZ587" s="188"/>
      <c r="EA587" s="188"/>
      <c r="EB587" s="188"/>
      <c r="EC587" s="188"/>
      <c r="ED587" s="188"/>
      <c r="EE587" s="188"/>
      <c r="EF587" s="189"/>
      <c r="EG587" s="195"/>
      <c r="EH587" s="188"/>
      <c r="EI587" s="188"/>
      <c r="EJ587" s="188"/>
      <c r="EK587" s="188"/>
      <c r="EL587" s="188"/>
      <c r="EM587" s="188"/>
      <c r="EN587" s="188"/>
      <c r="EO587" s="188"/>
      <c r="EP587" s="188"/>
      <c r="EQ587" s="188"/>
      <c r="ER587" s="188"/>
      <c r="ES587" s="188"/>
      <c r="ET587" s="188"/>
      <c r="EU587" s="188"/>
      <c r="EV587" s="188"/>
      <c r="EW587" s="189"/>
      <c r="EX587" s="195"/>
      <c r="EY587" s="188"/>
      <c r="EZ587" s="188"/>
      <c r="FA587" s="188"/>
      <c r="FB587" s="188"/>
      <c r="FC587" s="188"/>
      <c r="FD587" s="188"/>
      <c r="FE587" s="188"/>
      <c r="FF587" s="188"/>
      <c r="FG587" s="188"/>
      <c r="FH587" s="188"/>
      <c r="FI587" s="188"/>
      <c r="FJ587" s="188"/>
      <c r="FK587" s="188"/>
      <c r="FL587" s="188"/>
      <c r="FM587" s="188"/>
      <c r="FN587" s="189"/>
      <c r="FO587" s="195"/>
      <c r="FP587" s="188"/>
      <c r="FQ587" s="188"/>
      <c r="FR587" s="188"/>
      <c r="FS587" s="188"/>
      <c r="FT587" s="188"/>
      <c r="FU587" s="188"/>
      <c r="FV587" s="188"/>
      <c r="FW587" s="188"/>
      <c r="FX587" s="188"/>
      <c r="FY587" s="188"/>
      <c r="FZ587" s="188"/>
      <c r="GA587" s="188"/>
      <c r="GB587" s="188"/>
      <c r="GC587" s="188"/>
      <c r="GD587" s="188"/>
      <c r="GE587" s="189"/>
      <c r="GF587" s="195"/>
      <c r="GG587" s="188"/>
      <c r="GH587" s="188"/>
      <c r="GI587" s="188"/>
      <c r="GJ587" s="188"/>
      <c r="GK587" s="188"/>
      <c r="GL587" s="188"/>
      <c r="GM587" s="188"/>
      <c r="GN587" s="188"/>
      <c r="GO587" s="188"/>
      <c r="GP587" s="188"/>
      <c r="GQ587" s="188"/>
      <c r="GR587" s="188"/>
      <c r="GS587" s="188"/>
      <c r="GT587" s="188"/>
      <c r="GU587" s="188"/>
      <c r="GV587" s="189"/>
      <c r="GW587" s="195"/>
      <c r="GX587" s="188"/>
      <c r="GY587" s="188"/>
      <c r="GZ587" s="188"/>
      <c r="HA587" s="188"/>
      <c r="HB587" s="188"/>
      <c r="HC587" s="188"/>
      <c r="HD587" s="188"/>
      <c r="HE587" s="188"/>
      <c r="HF587" s="188"/>
      <c r="HG587" s="188"/>
      <c r="HH587" s="188"/>
      <c r="HI587" s="188"/>
      <c r="HJ587" s="188"/>
      <c r="HK587" s="188"/>
      <c r="HL587" s="188"/>
      <c r="HM587" s="189"/>
      <c r="HN587" s="195"/>
      <c r="HO587" s="188"/>
      <c r="HP587" s="188"/>
      <c r="HQ587" s="188"/>
      <c r="HR587" s="188"/>
      <c r="HS587" s="188"/>
      <c r="HT587" s="188"/>
      <c r="HU587" s="188"/>
      <c r="HV587" s="188"/>
      <c r="HW587" s="188"/>
      <c r="HX587" s="188"/>
      <c r="HY587" s="188"/>
      <c r="HZ587" s="188"/>
      <c r="IA587" s="188"/>
      <c r="IB587" s="188"/>
      <c r="IC587" s="188"/>
      <c r="ID587" s="189"/>
      <c r="IE587" s="195"/>
      <c r="IF587" s="188"/>
      <c r="IG587" s="188"/>
      <c r="IH587" s="188"/>
      <c r="II587" s="188"/>
      <c r="IJ587" s="188"/>
      <c r="IK587" s="188"/>
      <c r="IL587" s="188"/>
      <c r="IM587" s="188"/>
      <c r="IN587" s="188"/>
      <c r="IO587" s="188"/>
      <c r="IP587" s="188"/>
      <c r="IQ587" s="188"/>
      <c r="IR587" s="188"/>
      <c r="IS587" s="188"/>
      <c r="IT587" s="188"/>
      <c r="IU587" s="189"/>
      <c r="IV587" s="195"/>
      <c r="IW587" s="188"/>
      <c r="IX587" s="188"/>
      <c r="IY587" s="188"/>
      <c r="IZ587" s="188"/>
      <c r="JA587" s="188"/>
      <c r="JB587" s="188"/>
      <c r="JC587" s="188"/>
      <c r="JD587" s="188"/>
      <c r="JE587" s="188"/>
      <c r="JF587" s="188"/>
      <c r="JG587" s="188"/>
      <c r="JH587" s="188"/>
      <c r="JI587" s="188"/>
      <c r="JJ587" s="188"/>
      <c r="JK587" s="188"/>
      <c r="JL587" s="189"/>
      <c r="JM587" s="195"/>
      <c r="JN587" s="188"/>
      <c r="JO587" s="188"/>
      <c r="JP587" s="188"/>
      <c r="JQ587" s="188"/>
      <c r="JR587" s="188"/>
      <c r="JS587" s="188"/>
      <c r="JT587" s="188"/>
      <c r="JU587" s="188"/>
      <c r="JV587" s="188"/>
      <c r="JW587" s="188"/>
      <c r="JX587" s="188"/>
      <c r="JY587" s="188"/>
      <c r="JZ587" s="188"/>
      <c r="KA587" s="188"/>
      <c r="KB587" s="188"/>
      <c r="KC587" s="189"/>
      <c r="KD587" s="195"/>
      <c r="KE587" s="188"/>
      <c r="KF587" s="188"/>
      <c r="KG587" s="188"/>
      <c r="KH587" s="188"/>
      <c r="KI587" s="188"/>
      <c r="KJ587" s="188"/>
      <c r="KK587" s="188"/>
      <c r="KL587" s="188"/>
      <c r="KM587" s="188"/>
      <c r="KN587" s="188"/>
      <c r="KO587" s="188"/>
      <c r="KP587" s="188"/>
      <c r="KQ587" s="188"/>
      <c r="KR587" s="188"/>
      <c r="KS587" s="188"/>
      <c r="KT587" s="189"/>
      <c r="KU587" s="188"/>
    </row>
    <row r="588" ht="15.0" customHeight="1">
      <c r="A588" s="195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9"/>
      <c r="R588" s="195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9"/>
      <c r="AI588" s="195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9"/>
      <c r="AZ588" s="195"/>
      <c r="BA588" s="188"/>
      <c r="BB588" s="188"/>
      <c r="BC588" s="188"/>
      <c r="BD588" s="188"/>
      <c r="BE588" s="188"/>
      <c r="BF588" s="188"/>
      <c r="BG588" s="188"/>
      <c r="BH588" s="188"/>
      <c r="BI588" s="188"/>
      <c r="BJ588" s="188"/>
      <c r="BK588" s="188"/>
      <c r="BL588" s="188"/>
      <c r="BM588" s="188"/>
      <c r="BN588" s="188"/>
      <c r="BO588" s="188"/>
      <c r="BP588" s="189"/>
      <c r="BQ588" s="195"/>
      <c r="BR588" s="188"/>
      <c r="BS588" s="188"/>
      <c r="BT588" s="188"/>
      <c r="BU588" s="188"/>
      <c r="BV588" s="188"/>
      <c r="BW588" s="188"/>
      <c r="BX588" s="188"/>
      <c r="BY588" s="188"/>
      <c r="BZ588" s="188"/>
      <c r="CA588" s="188"/>
      <c r="CB588" s="188"/>
      <c r="CC588" s="188"/>
      <c r="CD588" s="188"/>
      <c r="CE588" s="188"/>
      <c r="CF588" s="188"/>
      <c r="CG588" s="189"/>
      <c r="CH588" s="195"/>
      <c r="CI588" s="188"/>
      <c r="CJ588" s="188"/>
      <c r="CK588" s="188"/>
      <c r="CL588" s="188"/>
      <c r="CM588" s="188"/>
      <c r="CN588" s="188"/>
      <c r="CO588" s="188"/>
      <c r="CP588" s="188"/>
      <c r="CQ588" s="188"/>
      <c r="CR588" s="188"/>
      <c r="CS588" s="188"/>
      <c r="CT588" s="188"/>
      <c r="CU588" s="188"/>
      <c r="CV588" s="188"/>
      <c r="CW588" s="188"/>
      <c r="CX588" s="189"/>
      <c r="CY588" s="195"/>
      <c r="CZ588" s="188"/>
      <c r="DA588" s="188"/>
      <c r="DB588" s="188"/>
      <c r="DC588" s="188"/>
      <c r="DD588" s="188"/>
      <c r="DE588" s="188"/>
      <c r="DF588" s="188"/>
      <c r="DG588" s="188"/>
      <c r="DH588" s="188"/>
      <c r="DI588" s="188"/>
      <c r="DJ588" s="188"/>
      <c r="DK588" s="188"/>
      <c r="DL588" s="188"/>
      <c r="DM588" s="188"/>
      <c r="DN588" s="188"/>
      <c r="DO588" s="189"/>
      <c r="DP588" s="195"/>
      <c r="DQ588" s="188"/>
      <c r="DR588" s="188"/>
      <c r="DS588" s="188"/>
      <c r="DT588" s="188"/>
      <c r="DU588" s="188"/>
      <c r="DV588" s="188"/>
      <c r="DW588" s="188"/>
      <c r="DX588" s="188"/>
      <c r="DY588" s="188"/>
      <c r="DZ588" s="188"/>
      <c r="EA588" s="188"/>
      <c r="EB588" s="188"/>
      <c r="EC588" s="188"/>
      <c r="ED588" s="188"/>
      <c r="EE588" s="188"/>
      <c r="EF588" s="189"/>
      <c r="EG588" s="195"/>
      <c r="EH588" s="188"/>
      <c r="EI588" s="188"/>
      <c r="EJ588" s="188"/>
      <c r="EK588" s="188"/>
      <c r="EL588" s="188"/>
      <c r="EM588" s="188"/>
      <c r="EN588" s="188"/>
      <c r="EO588" s="188"/>
      <c r="EP588" s="188"/>
      <c r="EQ588" s="188"/>
      <c r="ER588" s="188"/>
      <c r="ES588" s="188"/>
      <c r="ET588" s="188"/>
      <c r="EU588" s="188"/>
      <c r="EV588" s="188"/>
      <c r="EW588" s="189"/>
      <c r="EX588" s="195"/>
      <c r="EY588" s="188"/>
      <c r="EZ588" s="188"/>
      <c r="FA588" s="188"/>
      <c r="FB588" s="188"/>
      <c r="FC588" s="188"/>
      <c r="FD588" s="188"/>
      <c r="FE588" s="188"/>
      <c r="FF588" s="188"/>
      <c r="FG588" s="188"/>
      <c r="FH588" s="188"/>
      <c r="FI588" s="188"/>
      <c r="FJ588" s="188"/>
      <c r="FK588" s="188"/>
      <c r="FL588" s="188"/>
      <c r="FM588" s="188"/>
      <c r="FN588" s="189"/>
      <c r="FO588" s="195"/>
      <c r="FP588" s="188"/>
      <c r="FQ588" s="188"/>
      <c r="FR588" s="188"/>
      <c r="FS588" s="188"/>
      <c r="FT588" s="188"/>
      <c r="FU588" s="188"/>
      <c r="FV588" s="188"/>
      <c r="FW588" s="188"/>
      <c r="FX588" s="188"/>
      <c r="FY588" s="188"/>
      <c r="FZ588" s="188"/>
      <c r="GA588" s="188"/>
      <c r="GB588" s="188"/>
      <c r="GC588" s="188"/>
      <c r="GD588" s="188"/>
      <c r="GE588" s="189"/>
      <c r="GF588" s="195"/>
      <c r="GG588" s="188"/>
      <c r="GH588" s="188"/>
      <c r="GI588" s="188"/>
      <c r="GJ588" s="188"/>
      <c r="GK588" s="188"/>
      <c r="GL588" s="188"/>
      <c r="GM588" s="188"/>
      <c r="GN588" s="188"/>
      <c r="GO588" s="188"/>
      <c r="GP588" s="188"/>
      <c r="GQ588" s="188"/>
      <c r="GR588" s="188"/>
      <c r="GS588" s="188"/>
      <c r="GT588" s="188"/>
      <c r="GU588" s="188"/>
      <c r="GV588" s="189"/>
      <c r="GW588" s="195"/>
      <c r="GX588" s="188"/>
      <c r="GY588" s="188"/>
      <c r="GZ588" s="188"/>
      <c r="HA588" s="188"/>
      <c r="HB588" s="188"/>
      <c r="HC588" s="188"/>
      <c r="HD588" s="188"/>
      <c r="HE588" s="188"/>
      <c r="HF588" s="188"/>
      <c r="HG588" s="188"/>
      <c r="HH588" s="188"/>
      <c r="HI588" s="188"/>
      <c r="HJ588" s="188"/>
      <c r="HK588" s="188"/>
      <c r="HL588" s="188"/>
      <c r="HM588" s="189"/>
      <c r="HN588" s="195"/>
      <c r="HO588" s="188"/>
      <c r="HP588" s="188"/>
      <c r="HQ588" s="188"/>
      <c r="HR588" s="188"/>
      <c r="HS588" s="188"/>
      <c r="HT588" s="188"/>
      <c r="HU588" s="188"/>
      <c r="HV588" s="188"/>
      <c r="HW588" s="188"/>
      <c r="HX588" s="188"/>
      <c r="HY588" s="188"/>
      <c r="HZ588" s="188"/>
      <c r="IA588" s="188"/>
      <c r="IB588" s="188"/>
      <c r="IC588" s="188"/>
      <c r="ID588" s="189"/>
      <c r="IE588" s="195"/>
      <c r="IF588" s="188"/>
      <c r="IG588" s="188"/>
      <c r="IH588" s="188"/>
      <c r="II588" s="188"/>
      <c r="IJ588" s="188"/>
      <c r="IK588" s="188"/>
      <c r="IL588" s="188"/>
      <c r="IM588" s="188"/>
      <c r="IN588" s="188"/>
      <c r="IO588" s="188"/>
      <c r="IP588" s="188"/>
      <c r="IQ588" s="188"/>
      <c r="IR588" s="188"/>
      <c r="IS588" s="188"/>
      <c r="IT588" s="188"/>
      <c r="IU588" s="189"/>
      <c r="IV588" s="195"/>
      <c r="IW588" s="188"/>
      <c r="IX588" s="188"/>
      <c r="IY588" s="188"/>
      <c r="IZ588" s="188"/>
      <c r="JA588" s="188"/>
      <c r="JB588" s="188"/>
      <c r="JC588" s="188"/>
      <c r="JD588" s="188"/>
      <c r="JE588" s="188"/>
      <c r="JF588" s="188"/>
      <c r="JG588" s="188"/>
      <c r="JH588" s="188"/>
      <c r="JI588" s="188"/>
      <c r="JJ588" s="188"/>
      <c r="JK588" s="188"/>
      <c r="JL588" s="189"/>
      <c r="JM588" s="195"/>
      <c r="JN588" s="188"/>
      <c r="JO588" s="188"/>
      <c r="JP588" s="188"/>
      <c r="JQ588" s="188"/>
      <c r="JR588" s="188"/>
      <c r="JS588" s="188"/>
      <c r="JT588" s="188"/>
      <c r="JU588" s="188"/>
      <c r="JV588" s="188"/>
      <c r="JW588" s="188"/>
      <c r="JX588" s="188"/>
      <c r="JY588" s="188"/>
      <c r="JZ588" s="188"/>
      <c r="KA588" s="188"/>
      <c r="KB588" s="188"/>
      <c r="KC588" s="189"/>
      <c r="KD588" s="195"/>
      <c r="KE588" s="188"/>
      <c r="KF588" s="188"/>
      <c r="KG588" s="188"/>
      <c r="KH588" s="188"/>
      <c r="KI588" s="188"/>
      <c r="KJ588" s="188"/>
      <c r="KK588" s="188"/>
      <c r="KL588" s="188"/>
      <c r="KM588" s="188"/>
      <c r="KN588" s="188"/>
      <c r="KO588" s="188"/>
      <c r="KP588" s="188"/>
      <c r="KQ588" s="188"/>
      <c r="KR588" s="188"/>
      <c r="KS588" s="188"/>
      <c r="KT588" s="189"/>
      <c r="KU588" s="188"/>
    </row>
    <row r="589" ht="15.0" customHeight="1">
      <c r="A589" s="195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9"/>
      <c r="R589" s="195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9"/>
      <c r="AI589" s="195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9"/>
      <c r="AZ589" s="195"/>
      <c r="BA589" s="188"/>
      <c r="BB589" s="188"/>
      <c r="BC589" s="188"/>
      <c r="BD589" s="188"/>
      <c r="BE589" s="188"/>
      <c r="BF589" s="188"/>
      <c r="BG589" s="188"/>
      <c r="BH589" s="188"/>
      <c r="BI589" s="188"/>
      <c r="BJ589" s="188"/>
      <c r="BK589" s="188"/>
      <c r="BL589" s="188"/>
      <c r="BM589" s="188"/>
      <c r="BN589" s="188"/>
      <c r="BO589" s="188"/>
      <c r="BP589" s="189"/>
      <c r="BQ589" s="195"/>
      <c r="BR589" s="188"/>
      <c r="BS589" s="188"/>
      <c r="BT589" s="188"/>
      <c r="BU589" s="188"/>
      <c r="BV589" s="188"/>
      <c r="BW589" s="188"/>
      <c r="BX589" s="188"/>
      <c r="BY589" s="188"/>
      <c r="BZ589" s="188"/>
      <c r="CA589" s="188"/>
      <c r="CB589" s="188"/>
      <c r="CC589" s="188"/>
      <c r="CD589" s="188"/>
      <c r="CE589" s="188"/>
      <c r="CF589" s="188"/>
      <c r="CG589" s="189"/>
      <c r="CH589" s="195"/>
      <c r="CI589" s="188"/>
      <c r="CJ589" s="188"/>
      <c r="CK589" s="188"/>
      <c r="CL589" s="188"/>
      <c r="CM589" s="188"/>
      <c r="CN589" s="188"/>
      <c r="CO589" s="188"/>
      <c r="CP589" s="188"/>
      <c r="CQ589" s="188"/>
      <c r="CR589" s="188"/>
      <c r="CS589" s="188"/>
      <c r="CT589" s="188"/>
      <c r="CU589" s="188"/>
      <c r="CV589" s="188"/>
      <c r="CW589" s="188"/>
      <c r="CX589" s="189"/>
      <c r="CY589" s="195"/>
      <c r="CZ589" s="188"/>
      <c r="DA589" s="188"/>
      <c r="DB589" s="188"/>
      <c r="DC589" s="188"/>
      <c r="DD589" s="188"/>
      <c r="DE589" s="188"/>
      <c r="DF589" s="188"/>
      <c r="DG589" s="188"/>
      <c r="DH589" s="188"/>
      <c r="DI589" s="188"/>
      <c r="DJ589" s="188"/>
      <c r="DK589" s="188"/>
      <c r="DL589" s="188"/>
      <c r="DM589" s="188"/>
      <c r="DN589" s="188"/>
      <c r="DO589" s="189"/>
      <c r="DP589" s="195"/>
      <c r="DQ589" s="188"/>
      <c r="DR589" s="188"/>
      <c r="DS589" s="188"/>
      <c r="DT589" s="188"/>
      <c r="DU589" s="188"/>
      <c r="DV589" s="188"/>
      <c r="DW589" s="188"/>
      <c r="DX589" s="188"/>
      <c r="DY589" s="188"/>
      <c r="DZ589" s="188"/>
      <c r="EA589" s="188"/>
      <c r="EB589" s="188"/>
      <c r="EC589" s="188"/>
      <c r="ED589" s="188"/>
      <c r="EE589" s="188"/>
      <c r="EF589" s="189"/>
      <c r="EG589" s="195"/>
      <c r="EH589" s="188"/>
      <c r="EI589" s="188"/>
      <c r="EJ589" s="188"/>
      <c r="EK589" s="188"/>
      <c r="EL589" s="188"/>
      <c r="EM589" s="188"/>
      <c r="EN589" s="188"/>
      <c r="EO589" s="188"/>
      <c r="EP589" s="188"/>
      <c r="EQ589" s="188"/>
      <c r="ER589" s="188"/>
      <c r="ES589" s="188"/>
      <c r="ET589" s="188"/>
      <c r="EU589" s="188"/>
      <c r="EV589" s="188"/>
      <c r="EW589" s="189"/>
      <c r="EX589" s="195"/>
      <c r="EY589" s="188"/>
      <c r="EZ589" s="188"/>
      <c r="FA589" s="188"/>
      <c r="FB589" s="188"/>
      <c r="FC589" s="188"/>
      <c r="FD589" s="188"/>
      <c r="FE589" s="188"/>
      <c r="FF589" s="188"/>
      <c r="FG589" s="188"/>
      <c r="FH589" s="188"/>
      <c r="FI589" s="188"/>
      <c r="FJ589" s="188"/>
      <c r="FK589" s="188"/>
      <c r="FL589" s="188"/>
      <c r="FM589" s="188"/>
      <c r="FN589" s="189"/>
      <c r="FO589" s="195"/>
      <c r="FP589" s="188"/>
      <c r="FQ589" s="188"/>
      <c r="FR589" s="188"/>
      <c r="FS589" s="188"/>
      <c r="FT589" s="188"/>
      <c r="FU589" s="188"/>
      <c r="FV589" s="188"/>
      <c r="FW589" s="188"/>
      <c r="FX589" s="188"/>
      <c r="FY589" s="188"/>
      <c r="FZ589" s="188"/>
      <c r="GA589" s="188"/>
      <c r="GB589" s="188"/>
      <c r="GC589" s="188"/>
      <c r="GD589" s="188"/>
      <c r="GE589" s="189"/>
      <c r="GF589" s="195"/>
      <c r="GG589" s="188"/>
      <c r="GH589" s="188"/>
      <c r="GI589" s="188"/>
      <c r="GJ589" s="188"/>
      <c r="GK589" s="188"/>
      <c r="GL589" s="188"/>
      <c r="GM589" s="188"/>
      <c r="GN589" s="188"/>
      <c r="GO589" s="188"/>
      <c r="GP589" s="188"/>
      <c r="GQ589" s="188"/>
      <c r="GR589" s="188"/>
      <c r="GS589" s="188"/>
      <c r="GT589" s="188"/>
      <c r="GU589" s="188"/>
      <c r="GV589" s="189"/>
      <c r="GW589" s="195"/>
      <c r="GX589" s="188"/>
      <c r="GY589" s="188"/>
      <c r="GZ589" s="188"/>
      <c r="HA589" s="188"/>
      <c r="HB589" s="188"/>
      <c r="HC589" s="188"/>
      <c r="HD589" s="188"/>
      <c r="HE589" s="188"/>
      <c r="HF589" s="188"/>
      <c r="HG589" s="188"/>
      <c r="HH589" s="188"/>
      <c r="HI589" s="188"/>
      <c r="HJ589" s="188"/>
      <c r="HK589" s="188"/>
      <c r="HL589" s="188"/>
      <c r="HM589" s="189"/>
      <c r="HN589" s="195"/>
      <c r="HO589" s="188"/>
      <c r="HP589" s="188"/>
      <c r="HQ589" s="188"/>
      <c r="HR589" s="188"/>
      <c r="HS589" s="188"/>
      <c r="HT589" s="188"/>
      <c r="HU589" s="188"/>
      <c r="HV589" s="188"/>
      <c r="HW589" s="188"/>
      <c r="HX589" s="188"/>
      <c r="HY589" s="188"/>
      <c r="HZ589" s="188"/>
      <c r="IA589" s="188"/>
      <c r="IB589" s="188"/>
      <c r="IC589" s="188"/>
      <c r="ID589" s="189"/>
      <c r="IE589" s="195"/>
      <c r="IF589" s="188"/>
      <c r="IG589" s="188"/>
      <c r="IH589" s="188"/>
      <c r="II589" s="188"/>
      <c r="IJ589" s="188"/>
      <c r="IK589" s="188"/>
      <c r="IL589" s="188"/>
      <c r="IM589" s="188"/>
      <c r="IN589" s="188"/>
      <c r="IO589" s="188"/>
      <c r="IP589" s="188"/>
      <c r="IQ589" s="188"/>
      <c r="IR589" s="188"/>
      <c r="IS589" s="188"/>
      <c r="IT589" s="188"/>
      <c r="IU589" s="189"/>
      <c r="IV589" s="195"/>
      <c r="IW589" s="188"/>
      <c r="IX589" s="188"/>
      <c r="IY589" s="188"/>
      <c r="IZ589" s="188"/>
      <c r="JA589" s="188"/>
      <c r="JB589" s="188"/>
      <c r="JC589" s="188"/>
      <c r="JD589" s="188"/>
      <c r="JE589" s="188"/>
      <c r="JF589" s="188"/>
      <c r="JG589" s="188"/>
      <c r="JH589" s="188"/>
      <c r="JI589" s="188"/>
      <c r="JJ589" s="188"/>
      <c r="JK589" s="188"/>
      <c r="JL589" s="189"/>
      <c r="JM589" s="195"/>
      <c r="JN589" s="188"/>
      <c r="JO589" s="188"/>
      <c r="JP589" s="188"/>
      <c r="JQ589" s="188"/>
      <c r="JR589" s="188"/>
      <c r="JS589" s="188"/>
      <c r="JT589" s="188"/>
      <c r="JU589" s="188"/>
      <c r="JV589" s="188"/>
      <c r="JW589" s="188"/>
      <c r="JX589" s="188"/>
      <c r="JY589" s="188"/>
      <c r="JZ589" s="188"/>
      <c r="KA589" s="188"/>
      <c r="KB589" s="188"/>
      <c r="KC589" s="189"/>
      <c r="KD589" s="195"/>
      <c r="KE589" s="188"/>
      <c r="KF589" s="188"/>
      <c r="KG589" s="188"/>
      <c r="KH589" s="188"/>
      <c r="KI589" s="188"/>
      <c r="KJ589" s="188"/>
      <c r="KK589" s="188"/>
      <c r="KL589" s="188"/>
      <c r="KM589" s="188"/>
      <c r="KN589" s="188"/>
      <c r="KO589" s="188"/>
      <c r="KP589" s="188"/>
      <c r="KQ589" s="188"/>
      <c r="KR589" s="188"/>
      <c r="KS589" s="188"/>
      <c r="KT589" s="189"/>
      <c r="KU589" s="188"/>
    </row>
    <row r="590" ht="15.0" customHeight="1">
      <c r="A590" s="195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9"/>
      <c r="R590" s="195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9"/>
      <c r="AI590" s="195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9"/>
      <c r="AZ590" s="195"/>
      <c r="BA590" s="188"/>
      <c r="BB590" s="188"/>
      <c r="BC590" s="188"/>
      <c r="BD590" s="188"/>
      <c r="BE590" s="188"/>
      <c r="BF590" s="188"/>
      <c r="BG590" s="188"/>
      <c r="BH590" s="188"/>
      <c r="BI590" s="188"/>
      <c r="BJ590" s="188"/>
      <c r="BK590" s="188"/>
      <c r="BL590" s="188"/>
      <c r="BM590" s="188"/>
      <c r="BN590" s="188"/>
      <c r="BO590" s="188"/>
      <c r="BP590" s="189"/>
      <c r="BQ590" s="195"/>
      <c r="BR590" s="188"/>
      <c r="BS590" s="188"/>
      <c r="BT590" s="188"/>
      <c r="BU590" s="188"/>
      <c r="BV590" s="188"/>
      <c r="BW590" s="188"/>
      <c r="BX590" s="188"/>
      <c r="BY590" s="188"/>
      <c r="BZ590" s="188"/>
      <c r="CA590" s="188"/>
      <c r="CB590" s="188"/>
      <c r="CC590" s="188"/>
      <c r="CD590" s="188"/>
      <c r="CE590" s="188"/>
      <c r="CF590" s="188"/>
      <c r="CG590" s="189"/>
      <c r="CH590" s="195"/>
      <c r="CI590" s="188"/>
      <c r="CJ590" s="188"/>
      <c r="CK590" s="188"/>
      <c r="CL590" s="188"/>
      <c r="CM590" s="188"/>
      <c r="CN590" s="188"/>
      <c r="CO590" s="188"/>
      <c r="CP590" s="188"/>
      <c r="CQ590" s="188"/>
      <c r="CR590" s="188"/>
      <c r="CS590" s="188"/>
      <c r="CT590" s="188"/>
      <c r="CU590" s="188"/>
      <c r="CV590" s="188"/>
      <c r="CW590" s="188"/>
      <c r="CX590" s="189"/>
      <c r="CY590" s="195"/>
      <c r="CZ590" s="188"/>
      <c r="DA590" s="188"/>
      <c r="DB590" s="188"/>
      <c r="DC590" s="188"/>
      <c r="DD590" s="188"/>
      <c r="DE590" s="188"/>
      <c r="DF590" s="188"/>
      <c r="DG590" s="188"/>
      <c r="DH590" s="188"/>
      <c r="DI590" s="188"/>
      <c r="DJ590" s="188"/>
      <c r="DK590" s="188"/>
      <c r="DL590" s="188"/>
      <c r="DM590" s="188"/>
      <c r="DN590" s="188"/>
      <c r="DO590" s="189"/>
      <c r="DP590" s="195"/>
      <c r="DQ590" s="188"/>
      <c r="DR590" s="188"/>
      <c r="DS590" s="188"/>
      <c r="DT590" s="188"/>
      <c r="DU590" s="188"/>
      <c r="DV590" s="188"/>
      <c r="DW590" s="188"/>
      <c r="DX590" s="188"/>
      <c r="DY590" s="188"/>
      <c r="DZ590" s="188"/>
      <c r="EA590" s="188"/>
      <c r="EB590" s="188"/>
      <c r="EC590" s="188"/>
      <c r="ED590" s="188"/>
      <c r="EE590" s="188"/>
      <c r="EF590" s="189"/>
      <c r="EG590" s="195"/>
      <c r="EH590" s="188"/>
      <c r="EI590" s="188"/>
      <c r="EJ590" s="188"/>
      <c r="EK590" s="188"/>
      <c r="EL590" s="188"/>
      <c r="EM590" s="188"/>
      <c r="EN590" s="188"/>
      <c r="EO590" s="188"/>
      <c r="EP590" s="188"/>
      <c r="EQ590" s="188"/>
      <c r="ER590" s="188"/>
      <c r="ES590" s="188"/>
      <c r="ET590" s="188"/>
      <c r="EU590" s="188"/>
      <c r="EV590" s="188"/>
      <c r="EW590" s="189"/>
      <c r="EX590" s="195"/>
      <c r="EY590" s="188"/>
      <c r="EZ590" s="188"/>
      <c r="FA590" s="188"/>
      <c r="FB590" s="188"/>
      <c r="FC590" s="188"/>
      <c r="FD590" s="188"/>
      <c r="FE590" s="188"/>
      <c r="FF590" s="188"/>
      <c r="FG590" s="188"/>
      <c r="FH590" s="188"/>
      <c r="FI590" s="188"/>
      <c r="FJ590" s="188"/>
      <c r="FK590" s="188"/>
      <c r="FL590" s="188"/>
      <c r="FM590" s="188"/>
      <c r="FN590" s="189"/>
      <c r="FO590" s="195"/>
      <c r="FP590" s="188"/>
      <c r="FQ590" s="188"/>
      <c r="FR590" s="188"/>
      <c r="FS590" s="188"/>
      <c r="FT590" s="188"/>
      <c r="FU590" s="188"/>
      <c r="FV590" s="188"/>
      <c r="FW590" s="188"/>
      <c r="FX590" s="188"/>
      <c r="FY590" s="188"/>
      <c r="FZ590" s="188"/>
      <c r="GA590" s="188"/>
      <c r="GB590" s="188"/>
      <c r="GC590" s="188"/>
      <c r="GD590" s="188"/>
      <c r="GE590" s="189"/>
      <c r="GF590" s="195"/>
      <c r="GG590" s="188"/>
      <c r="GH590" s="188"/>
      <c r="GI590" s="188"/>
      <c r="GJ590" s="188"/>
      <c r="GK590" s="188"/>
      <c r="GL590" s="188"/>
      <c r="GM590" s="188"/>
      <c r="GN590" s="188"/>
      <c r="GO590" s="188"/>
      <c r="GP590" s="188"/>
      <c r="GQ590" s="188"/>
      <c r="GR590" s="188"/>
      <c r="GS590" s="188"/>
      <c r="GT590" s="188"/>
      <c r="GU590" s="188"/>
      <c r="GV590" s="189"/>
      <c r="GW590" s="195"/>
      <c r="GX590" s="188"/>
      <c r="GY590" s="188"/>
      <c r="GZ590" s="188"/>
      <c r="HA590" s="188"/>
      <c r="HB590" s="188"/>
      <c r="HC590" s="188"/>
      <c r="HD590" s="188"/>
      <c r="HE590" s="188"/>
      <c r="HF590" s="188"/>
      <c r="HG590" s="188"/>
      <c r="HH590" s="188"/>
      <c r="HI590" s="188"/>
      <c r="HJ590" s="188"/>
      <c r="HK590" s="188"/>
      <c r="HL590" s="188"/>
      <c r="HM590" s="189"/>
      <c r="HN590" s="195"/>
      <c r="HO590" s="188"/>
      <c r="HP590" s="188"/>
      <c r="HQ590" s="188"/>
      <c r="HR590" s="188"/>
      <c r="HS590" s="188"/>
      <c r="HT590" s="188"/>
      <c r="HU590" s="188"/>
      <c r="HV590" s="188"/>
      <c r="HW590" s="188"/>
      <c r="HX590" s="188"/>
      <c r="HY590" s="188"/>
      <c r="HZ590" s="188"/>
      <c r="IA590" s="188"/>
      <c r="IB590" s="188"/>
      <c r="IC590" s="188"/>
      <c r="ID590" s="189"/>
      <c r="IE590" s="195"/>
      <c r="IF590" s="188"/>
      <c r="IG590" s="188"/>
      <c r="IH590" s="188"/>
      <c r="II590" s="188"/>
      <c r="IJ590" s="188"/>
      <c r="IK590" s="188"/>
      <c r="IL590" s="188"/>
      <c r="IM590" s="188"/>
      <c r="IN590" s="188"/>
      <c r="IO590" s="188"/>
      <c r="IP590" s="188"/>
      <c r="IQ590" s="188"/>
      <c r="IR590" s="188"/>
      <c r="IS590" s="188"/>
      <c r="IT590" s="188"/>
      <c r="IU590" s="189"/>
      <c r="IV590" s="195"/>
      <c r="IW590" s="188"/>
      <c r="IX590" s="188"/>
      <c r="IY590" s="188"/>
      <c r="IZ590" s="188"/>
      <c r="JA590" s="188"/>
      <c r="JB590" s="188"/>
      <c r="JC590" s="188"/>
      <c r="JD590" s="188"/>
      <c r="JE590" s="188"/>
      <c r="JF590" s="188"/>
      <c r="JG590" s="188"/>
      <c r="JH590" s="188"/>
      <c r="JI590" s="188"/>
      <c r="JJ590" s="188"/>
      <c r="JK590" s="188"/>
      <c r="JL590" s="189"/>
      <c r="JM590" s="195"/>
      <c r="JN590" s="188"/>
      <c r="JO590" s="188"/>
      <c r="JP590" s="188"/>
      <c r="JQ590" s="188"/>
      <c r="JR590" s="188"/>
      <c r="JS590" s="188"/>
      <c r="JT590" s="188"/>
      <c r="JU590" s="188"/>
      <c r="JV590" s="188"/>
      <c r="JW590" s="188"/>
      <c r="JX590" s="188"/>
      <c r="JY590" s="188"/>
      <c r="JZ590" s="188"/>
      <c r="KA590" s="188"/>
      <c r="KB590" s="188"/>
      <c r="KC590" s="189"/>
      <c r="KD590" s="195"/>
      <c r="KE590" s="188"/>
      <c r="KF590" s="188"/>
      <c r="KG590" s="188"/>
      <c r="KH590" s="188"/>
      <c r="KI590" s="188"/>
      <c r="KJ590" s="188"/>
      <c r="KK590" s="188"/>
      <c r="KL590" s="188"/>
      <c r="KM590" s="188"/>
      <c r="KN590" s="188"/>
      <c r="KO590" s="188"/>
      <c r="KP590" s="188"/>
      <c r="KQ590" s="188"/>
      <c r="KR590" s="188"/>
      <c r="KS590" s="188"/>
      <c r="KT590" s="189"/>
      <c r="KU590" s="188"/>
    </row>
    <row r="591" ht="15.0" customHeight="1">
      <c r="A591" s="195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9"/>
      <c r="R591" s="195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9"/>
      <c r="AI591" s="195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9"/>
      <c r="AZ591" s="195"/>
      <c r="BA591" s="188"/>
      <c r="BB591" s="188"/>
      <c r="BC591" s="188"/>
      <c r="BD591" s="188"/>
      <c r="BE591" s="188"/>
      <c r="BF591" s="188"/>
      <c r="BG591" s="188"/>
      <c r="BH591" s="188"/>
      <c r="BI591" s="188"/>
      <c r="BJ591" s="188"/>
      <c r="BK591" s="188"/>
      <c r="BL591" s="188"/>
      <c r="BM591" s="188"/>
      <c r="BN591" s="188"/>
      <c r="BO591" s="188"/>
      <c r="BP591" s="189"/>
      <c r="BQ591" s="195"/>
      <c r="BR591" s="188"/>
      <c r="BS591" s="188"/>
      <c r="BT591" s="188"/>
      <c r="BU591" s="188"/>
      <c r="BV591" s="188"/>
      <c r="BW591" s="188"/>
      <c r="BX591" s="188"/>
      <c r="BY591" s="188"/>
      <c r="BZ591" s="188"/>
      <c r="CA591" s="188"/>
      <c r="CB591" s="188"/>
      <c r="CC591" s="188"/>
      <c r="CD591" s="188"/>
      <c r="CE591" s="188"/>
      <c r="CF591" s="188"/>
      <c r="CG591" s="189"/>
      <c r="CH591" s="195"/>
      <c r="CI591" s="188"/>
      <c r="CJ591" s="188"/>
      <c r="CK591" s="188"/>
      <c r="CL591" s="188"/>
      <c r="CM591" s="188"/>
      <c r="CN591" s="188"/>
      <c r="CO591" s="188"/>
      <c r="CP591" s="188"/>
      <c r="CQ591" s="188"/>
      <c r="CR591" s="188"/>
      <c r="CS591" s="188"/>
      <c r="CT591" s="188"/>
      <c r="CU591" s="188"/>
      <c r="CV591" s="188"/>
      <c r="CW591" s="188"/>
      <c r="CX591" s="189"/>
      <c r="CY591" s="195"/>
      <c r="CZ591" s="188"/>
      <c r="DA591" s="188"/>
      <c r="DB591" s="188"/>
      <c r="DC591" s="188"/>
      <c r="DD591" s="188"/>
      <c r="DE591" s="188"/>
      <c r="DF591" s="188"/>
      <c r="DG591" s="188"/>
      <c r="DH591" s="188"/>
      <c r="DI591" s="188"/>
      <c r="DJ591" s="188"/>
      <c r="DK591" s="188"/>
      <c r="DL591" s="188"/>
      <c r="DM591" s="188"/>
      <c r="DN591" s="188"/>
      <c r="DO591" s="189"/>
      <c r="DP591" s="195"/>
      <c r="DQ591" s="188"/>
      <c r="DR591" s="188"/>
      <c r="DS591" s="188"/>
      <c r="DT591" s="188"/>
      <c r="DU591" s="188"/>
      <c r="DV591" s="188"/>
      <c r="DW591" s="188"/>
      <c r="DX591" s="188"/>
      <c r="DY591" s="188"/>
      <c r="DZ591" s="188"/>
      <c r="EA591" s="188"/>
      <c r="EB591" s="188"/>
      <c r="EC591" s="188"/>
      <c r="ED591" s="188"/>
      <c r="EE591" s="188"/>
      <c r="EF591" s="189"/>
      <c r="EG591" s="195"/>
      <c r="EH591" s="188"/>
      <c r="EI591" s="188"/>
      <c r="EJ591" s="188"/>
      <c r="EK591" s="188"/>
      <c r="EL591" s="188"/>
      <c r="EM591" s="188"/>
      <c r="EN591" s="188"/>
      <c r="EO591" s="188"/>
      <c r="EP591" s="188"/>
      <c r="EQ591" s="188"/>
      <c r="ER591" s="188"/>
      <c r="ES591" s="188"/>
      <c r="ET591" s="188"/>
      <c r="EU591" s="188"/>
      <c r="EV591" s="188"/>
      <c r="EW591" s="189"/>
      <c r="EX591" s="195"/>
      <c r="EY591" s="188"/>
      <c r="EZ591" s="188"/>
      <c r="FA591" s="188"/>
      <c r="FB591" s="188"/>
      <c r="FC591" s="188"/>
      <c r="FD591" s="188"/>
      <c r="FE591" s="188"/>
      <c r="FF591" s="188"/>
      <c r="FG591" s="188"/>
      <c r="FH591" s="188"/>
      <c r="FI591" s="188"/>
      <c r="FJ591" s="188"/>
      <c r="FK591" s="188"/>
      <c r="FL591" s="188"/>
      <c r="FM591" s="188"/>
      <c r="FN591" s="189"/>
      <c r="FO591" s="195"/>
      <c r="FP591" s="188"/>
      <c r="FQ591" s="188"/>
      <c r="FR591" s="188"/>
      <c r="FS591" s="188"/>
      <c r="FT591" s="188"/>
      <c r="FU591" s="188"/>
      <c r="FV591" s="188"/>
      <c r="FW591" s="188"/>
      <c r="FX591" s="188"/>
      <c r="FY591" s="188"/>
      <c r="FZ591" s="188"/>
      <c r="GA591" s="188"/>
      <c r="GB591" s="188"/>
      <c r="GC591" s="188"/>
      <c r="GD591" s="188"/>
      <c r="GE591" s="189"/>
      <c r="GF591" s="195"/>
      <c r="GG591" s="188"/>
      <c r="GH591" s="188"/>
      <c r="GI591" s="188"/>
      <c r="GJ591" s="188"/>
      <c r="GK591" s="188"/>
      <c r="GL591" s="188"/>
      <c r="GM591" s="188"/>
      <c r="GN591" s="188"/>
      <c r="GO591" s="188"/>
      <c r="GP591" s="188"/>
      <c r="GQ591" s="188"/>
      <c r="GR591" s="188"/>
      <c r="GS591" s="188"/>
      <c r="GT591" s="188"/>
      <c r="GU591" s="188"/>
      <c r="GV591" s="189"/>
      <c r="GW591" s="195"/>
      <c r="GX591" s="188"/>
      <c r="GY591" s="188"/>
      <c r="GZ591" s="188"/>
      <c r="HA591" s="188"/>
      <c r="HB591" s="188"/>
      <c r="HC591" s="188"/>
      <c r="HD591" s="188"/>
      <c r="HE591" s="188"/>
      <c r="HF591" s="188"/>
      <c r="HG591" s="188"/>
      <c r="HH591" s="188"/>
      <c r="HI591" s="188"/>
      <c r="HJ591" s="188"/>
      <c r="HK591" s="188"/>
      <c r="HL591" s="188"/>
      <c r="HM591" s="189"/>
      <c r="HN591" s="195"/>
      <c r="HO591" s="188"/>
      <c r="HP591" s="188"/>
      <c r="HQ591" s="188"/>
      <c r="HR591" s="188"/>
      <c r="HS591" s="188"/>
      <c r="HT591" s="188"/>
      <c r="HU591" s="188"/>
      <c r="HV591" s="188"/>
      <c r="HW591" s="188"/>
      <c r="HX591" s="188"/>
      <c r="HY591" s="188"/>
      <c r="HZ591" s="188"/>
      <c r="IA591" s="188"/>
      <c r="IB591" s="188"/>
      <c r="IC591" s="188"/>
      <c r="ID591" s="189"/>
      <c r="IE591" s="195"/>
      <c r="IF591" s="188"/>
      <c r="IG591" s="188"/>
      <c r="IH591" s="188"/>
      <c r="II591" s="188"/>
      <c r="IJ591" s="188"/>
      <c r="IK591" s="188"/>
      <c r="IL591" s="188"/>
      <c r="IM591" s="188"/>
      <c r="IN591" s="188"/>
      <c r="IO591" s="188"/>
      <c r="IP591" s="188"/>
      <c r="IQ591" s="188"/>
      <c r="IR591" s="188"/>
      <c r="IS591" s="188"/>
      <c r="IT591" s="188"/>
      <c r="IU591" s="189"/>
      <c r="IV591" s="195"/>
      <c r="IW591" s="188"/>
      <c r="IX591" s="188"/>
      <c r="IY591" s="188"/>
      <c r="IZ591" s="188"/>
      <c r="JA591" s="188"/>
      <c r="JB591" s="188"/>
      <c r="JC591" s="188"/>
      <c r="JD591" s="188"/>
      <c r="JE591" s="188"/>
      <c r="JF591" s="188"/>
      <c r="JG591" s="188"/>
      <c r="JH591" s="188"/>
      <c r="JI591" s="188"/>
      <c r="JJ591" s="188"/>
      <c r="JK591" s="188"/>
      <c r="JL591" s="189"/>
      <c r="JM591" s="195"/>
      <c r="JN591" s="188"/>
      <c r="JO591" s="188"/>
      <c r="JP591" s="188"/>
      <c r="JQ591" s="188"/>
      <c r="JR591" s="188"/>
      <c r="JS591" s="188"/>
      <c r="JT591" s="188"/>
      <c r="JU591" s="188"/>
      <c r="JV591" s="188"/>
      <c r="JW591" s="188"/>
      <c r="JX591" s="188"/>
      <c r="JY591" s="188"/>
      <c r="JZ591" s="188"/>
      <c r="KA591" s="188"/>
      <c r="KB591" s="188"/>
      <c r="KC591" s="189"/>
      <c r="KD591" s="195"/>
      <c r="KE591" s="188"/>
      <c r="KF591" s="188"/>
      <c r="KG591" s="188"/>
      <c r="KH591" s="188"/>
      <c r="KI591" s="188"/>
      <c r="KJ591" s="188"/>
      <c r="KK591" s="188"/>
      <c r="KL591" s="188"/>
      <c r="KM591" s="188"/>
      <c r="KN591" s="188"/>
      <c r="KO591" s="188"/>
      <c r="KP591" s="188"/>
      <c r="KQ591" s="188"/>
      <c r="KR591" s="188"/>
      <c r="KS591" s="188"/>
      <c r="KT591" s="189"/>
      <c r="KU591" s="188"/>
    </row>
    <row r="592" ht="15.0" customHeight="1">
      <c r="A592" s="195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9"/>
      <c r="R592" s="195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9"/>
      <c r="AI592" s="195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9"/>
      <c r="AZ592" s="195"/>
      <c r="BA592" s="188"/>
      <c r="BB592" s="188"/>
      <c r="BC592" s="188"/>
      <c r="BD592" s="188"/>
      <c r="BE592" s="188"/>
      <c r="BF592" s="188"/>
      <c r="BG592" s="188"/>
      <c r="BH592" s="188"/>
      <c r="BI592" s="188"/>
      <c r="BJ592" s="188"/>
      <c r="BK592" s="188"/>
      <c r="BL592" s="188"/>
      <c r="BM592" s="188"/>
      <c r="BN592" s="188"/>
      <c r="BO592" s="188"/>
      <c r="BP592" s="189"/>
      <c r="BQ592" s="195"/>
      <c r="BR592" s="188"/>
      <c r="BS592" s="188"/>
      <c r="BT592" s="188"/>
      <c r="BU592" s="188"/>
      <c r="BV592" s="188"/>
      <c r="BW592" s="188"/>
      <c r="BX592" s="188"/>
      <c r="BY592" s="188"/>
      <c r="BZ592" s="188"/>
      <c r="CA592" s="188"/>
      <c r="CB592" s="188"/>
      <c r="CC592" s="188"/>
      <c r="CD592" s="188"/>
      <c r="CE592" s="188"/>
      <c r="CF592" s="188"/>
      <c r="CG592" s="189"/>
      <c r="CH592" s="195"/>
      <c r="CI592" s="188"/>
      <c r="CJ592" s="188"/>
      <c r="CK592" s="188"/>
      <c r="CL592" s="188"/>
      <c r="CM592" s="188"/>
      <c r="CN592" s="188"/>
      <c r="CO592" s="188"/>
      <c r="CP592" s="188"/>
      <c r="CQ592" s="188"/>
      <c r="CR592" s="188"/>
      <c r="CS592" s="188"/>
      <c r="CT592" s="188"/>
      <c r="CU592" s="188"/>
      <c r="CV592" s="188"/>
      <c r="CW592" s="188"/>
      <c r="CX592" s="189"/>
      <c r="CY592" s="195"/>
      <c r="CZ592" s="188"/>
      <c r="DA592" s="188"/>
      <c r="DB592" s="188"/>
      <c r="DC592" s="188"/>
      <c r="DD592" s="188"/>
      <c r="DE592" s="188"/>
      <c r="DF592" s="188"/>
      <c r="DG592" s="188"/>
      <c r="DH592" s="188"/>
      <c r="DI592" s="188"/>
      <c r="DJ592" s="188"/>
      <c r="DK592" s="188"/>
      <c r="DL592" s="188"/>
      <c r="DM592" s="188"/>
      <c r="DN592" s="188"/>
      <c r="DO592" s="189"/>
      <c r="DP592" s="195"/>
      <c r="DQ592" s="188"/>
      <c r="DR592" s="188"/>
      <c r="DS592" s="188"/>
      <c r="DT592" s="188"/>
      <c r="DU592" s="188"/>
      <c r="DV592" s="188"/>
      <c r="DW592" s="188"/>
      <c r="DX592" s="188"/>
      <c r="DY592" s="188"/>
      <c r="DZ592" s="188"/>
      <c r="EA592" s="188"/>
      <c r="EB592" s="188"/>
      <c r="EC592" s="188"/>
      <c r="ED592" s="188"/>
      <c r="EE592" s="188"/>
      <c r="EF592" s="189"/>
      <c r="EG592" s="195"/>
      <c r="EH592" s="188"/>
      <c r="EI592" s="188"/>
      <c r="EJ592" s="188"/>
      <c r="EK592" s="188"/>
      <c r="EL592" s="188"/>
      <c r="EM592" s="188"/>
      <c r="EN592" s="188"/>
      <c r="EO592" s="188"/>
      <c r="EP592" s="188"/>
      <c r="EQ592" s="188"/>
      <c r="ER592" s="188"/>
      <c r="ES592" s="188"/>
      <c r="ET592" s="188"/>
      <c r="EU592" s="188"/>
      <c r="EV592" s="188"/>
      <c r="EW592" s="189"/>
      <c r="EX592" s="195"/>
      <c r="EY592" s="188"/>
      <c r="EZ592" s="188"/>
      <c r="FA592" s="188"/>
      <c r="FB592" s="188"/>
      <c r="FC592" s="188"/>
      <c r="FD592" s="188"/>
      <c r="FE592" s="188"/>
      <c r="FF592" s="188"/>
      <c r="FG592" s="188"/>
      <c r="FH592" s="188"/>
      <c r="FI592" s="188"/>
      <c r="FJ592" s="188"/>
      <c r="FK592" s="188"/>
      <c r="FL592" s="188"/>
      <c r="FM592" s="188"/>
      <c r="FN592" s="189"/>
      <c r="FO592" s="195"/>
      <c r="FP592" s="188"/>
      <c r="FQ592" s="188"/>
      <c r="FR592" s="188"/>
      <c r="FS592" s="188"/>
      <c r="FT592" s="188"/>
      <c r="FU592" s="188"/>
      <c r="FV592" s="188"/>
      <c r="FW592" s="188"/>
      <c r="FX592" s="188"/>
      <c r="FY592" s="188"/>
      <c r="FZ592" s="188"/>
      <c r="GA592" s="188"/>
      <c r="GB592" s="188"/>
      <c r="GC592" s="188"/>
      <c r="GD592" s="188"/>
      <c r="GE592" s="189"/>
      <c r="GF592" s="195"/>
      <c r="GG592" s="188"/>
      <c r="GH592" s="188"/>
      <c r="GI592" s="188"/>
      <c r="GJ592" s="188"/>
      <c r="GK592" s="188"/>
      <c r="GL592" s="188"/>
      <c r="GM592" s="188"/>
      <c r="GN592" s="188"/>
      <c r="GO592" s="188"/>
      <c r="GP592" s="188"/>
      <c r="GQ592" s="188"/>
      <c r="GR592" s="188"/>
      <c r="GS592" s="188"/>
      <c r="GT592" s="188"/>
      <c r="GU592" s="188"/>
      <c r="GV592" s="189"/>
      <c r="GW592" s="195"/>
      <c r="GX592" s="188"/>
      <c r="GY592" s="188"/>
      <c r="GZ592" s="188"/>
      <c r="HA592" s="188"/>
      <c r="HB592" s="188"/>
      <c r="HC592" s="188"/>
      <c r="HD592" s="188"/>
      <c r="HE592" s="188"/>
      <c r="HF592" s="188"/>
      <c r="HG592" s="188"/>
      <c r="HH592" s="188"/>
      <c r="HI592" s="188"/>
      <c r="HJ592" s="188"/>
      <c r="HK592" s="188"/>
      <c r="HL592" s="188"/>
      <c r="HM592" s="189"/>
      <c r="HN592" s="195"/>
      <c r="HO592" s="188"/>
      <c r="HP592" s="188"/>
      <c r="HQ592" s="188"/>
      <c r="HR592" s="188"/>
      <c r="HS592" s="188"/>
      <c r="HT592" s="188"/>
      <c r="HU592" s="188"/>
      <c r="HV592" s="188"/>
      <c r="HW592" s="188"/>
      <c r="HX592" s="188"/>
      <c r="HY592" s="188"/>
      <c r="HZ592" s="188"/>
      <c r="IA592" s="188"/>
      <c r="IB592" s="188"/>
      <c r="IC592" s="188"/>
      <c r="ID592" s="189"/>
      <c r="IE592" s="195"/>
      <c r="IF592" s="188"/>
      <c r="IG592" s="188"/>
      <c r="IH592" s="188"/>
      <c r="II592" s="188"/>
      <c r="IJ592" s="188"/>
      <c r="IK592" s="188"/>
      <c r="IL592" s="188"/>
      <c r="IM592" s="188"/>
      <c r="IN592" s="188"/>
      <c r="IO592" s="188"/>
      <c r="IP592" s="188"/>
      <c r="IQ592" s="188"/>
      <c r="IR592" s="188"/>
      <c r="IS592" s="188"/>
      <c r="IT592" s="188"/>
      <c r="IU592" s="189"/>
      <c r="IV592" s="195"/>
      <c r="IW592" s="188"/>
      <c r="IX592" s="188"/>
      <c r="IY592" s="188"/>
      <c r="IZ592" s="188"/>
      <c r="JA592" s="188"/>
      <c r="JB592" s="188"/>
      <c r="JC592" s="188"/>
      <c r="JD592" s="188"/>
      <c r="JE592" s="188"/>
      <c r="JF592" s="188"/>
      <c r="JG592" s="188"/>
      <c r="JH592" s="188"/>
      <c r="JI592" s="188"/>
      <c r="JJ592" s="188"/>
      <c r="JK592" s="188"/>
      <c r="JL592" s="189"/>
      <c r="JM592" s="195"/>
      <c r="JN592" s="188"/>
      <c r="JO592" s="188"/>
      <c r="JP592" s="188"/>
      <c r="JQ592" s="188"/>
      <c r="JR592" s="188"/>
      <c r="JS592" s="188"/>
      <c r="JT592" s="188"/>
      <c r="JU592" s="188"/>
      <c r="JV592" s="188"/>
      <c r="JW592" s="188"/>
      <c r="JX592" s="188"/>
      <c r="JY592" s="188"/>
      <c r="JZ592" s="188"/>
      <c r="KA592" s="188"/>
      <c r="KB592" s="188"/>
      <c r="KC592" s="189"/>
      <c r="KD592" s="195"/>
      <c r="KE592" s="188"/>
      <c r="KF592" s="188"/>
      <c r="KG592" s="188"/>
      <c r="KH592" s="188"/>
      <c r="KI592" s="188"/>
      <c r="KJ592" s="188"/>
      <c r="KK592" s="188"/>
      <c r="KL592" s="188"/>
      <c r="KM592" s="188"/>
      <c r="KN592" s="188"/>
      <c r="KO592" s="188"/>
      <c r="KP592" s="188"/>
      <c r="KQ592" s="188"/>
      <c r="KR592" s="188"/>
      <c r="KS592" s="188"/>
      <c r="KT592" s="189"/>
      <c r="KU592" s="188"/>
    </row>
    <row r="593" ht="15.0" customHeight="1">
      <c r="A593" s="195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9"/>
      <c r="R593" s="195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9"/>
      <c r="AI593" s="195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9"/>
      <c r="AZ593" s="195"/>
      <c r="BA593" s="188"/>
      <c r="BB593" s="188"/>
      <c r="BC593" s="188"/>
      <c r="BD593" s="188"/>
      <c r="BE593" s="188"/>
      <c r="BF593" s="188"/>
      <c r="BG593" s="188"/>
      <c r="BH593" s="188"/>
      <c r="BI593" s="188"/>
      <c r="BJ593" s="188"/>
      <c r="BK593" s="188"/>
      <c r="BL593" s="188"/>
      <c r="BM593" s="188"/>
      <c r="BN593" s="188"/>
      <c r="BO593" s="188"/>
      <c r="BP593" s="189"/>
      <c r="BQ593" s="195"/>
      <c r="BR593" s="188"/>
      <c r="BS593" s="188"/>
      <c r="BT593" s="188"/>
      <c r="BU593" s="188"/>
      <c r="BV593" s="188"/>
      <c r="BW593" s="188"/>
      <c r="BX593" s="188"/>
      <c r="BY593" s="188"/>
      <c r="BZ593" s="188"/>
      <c r="CA593" s="188"/>
      <c r="CB593" s="188"/>
      <c r="CC593" s="188"/>
      <c r="CD593" s="188"/>
      <c r="CE593" s="188"/>
      <c r="CF593" s="188"/>
      <c r="CG593" s="189"/>
      <c r="CH593" s="195"/>
      <c r="CI593" s="188"/>
      <c r="CJ593" s="188"/>
      <c r="CK593" s="188"/>
      <c r="CL593" s="188"/>
      <c r="CM593" s="188"/>
      <c r="CN593" s="188"/>
      <c r="CO593" s="188"/>
      <c r="CP593" s="188"/>
      <c r="CQ593" s="188"/>
      <c r="CR593" s="188"/>
      <c r="CS593" s="188"/>
      <c r="CT593" s="188"/>
      <c r="CU593" s="188"/>
      <c r="CV593" s="188"/>
      <c r="CW593" s="188"/>
      <c r="CX593" s="189"/>
      <c r="CY593" s="195"/>
      <c r="CZ593" s="188"/>
      <c r="DA593" s="188"/>
      <c r="DB593" s="188"/>
      <c r="DC593" s="188"/>
      <c r="DD593" s="188"/>
      <c r="DE593" s="188"/>
      <c r="DF593" s="188"/>
      <c r="DG593" s="188"/>
      <c r="DH593" s="188"/>
      <c r="DI593" s="188"/>
      <c r="DJ593" s="188"/>
      <c r="DK593" s="188"/>
      <c r="DL593" s="188"/>
      <c r="DM593" s="188"/>
      <c r="DN593" s="188"/>
      <c r="DO593" s="189"/>
      <c r="DP593" s="195"/>
      <c r="DQ593" s="188"/>
      <c r="DR593" s="188"/>
      <c r="DS593" s="188"/>
      <c r="DT593" s="188"/>
      <c r="DU593" s="188"/>
      <c r="DV593" s="188"/>
      <c r="DW593" s="188"/>
      <c r="DX593" s="188"/>
      <c r="DY593" s="188"/>
      <c r="DZ593" s="188"/>
      <c r="EA593" s="188"/>
      <c r="EB593" s="188"/>
      <c r="EC593" s="188"/>
      <c r="ED593" s="188"/>
      <c r="EE593" s="188"/>
      <c r="EF593" s="189"/>
      <c r="EG593" s="195"/>
      <c r="EH593" s="188"/>
      <c r="EI593" s="188"/>
      <c r="EJ593" s="188"/>
      <c r="EK593" s="188"/>
      <c r="EL593" s="188"/>
      <c r="EM593" s="188"/>
      <c r="EN593" s="188"/>
      <c r="EO593" s="188"/>
      <c r="EP593" s="188"/>
      <c r="EQ593" s="188"/>
      <c r="ER593" s="188"/>
      <c r="ES593" s="188"/>
      <c r="ET593" s="188"/>
      <c r="EU593" s="188"/>
      <c r="EV593" s="188"/>
      <c r="EW593" s="189"/>
      <c r="EX593" s="195"/>
      <c r="EY593" s="188"/>
      <c r="EZ593" s="188"/>
      <c r="FA593" s="188"/>
      <c r="FB593" s="188"/>
      <c r="FC593" s="188"/>
      <c r="FD593" s="188"/>
      <c r="FE593" s="188"/>
      <c r="FF593" s="188"/>
      <c r="FG593" s="188"/>
      <c r="FH593" s="188"/>
      <c r="FI593" s="188"/>
      <c r="FJ593" s="188"/>
      <c r="FK593" s="188"/>
      <c r="FL593" s="188"/>
      <c r="FM593" s="188"/>
      <c r="FN593" s="189"/>
      <c r="FO593" s="195"/>
      <c r="FP593" s="188"/>
      <c r="FQ593" s="188"/>
      <c r="FR593" s="188"/>
      <c r="FS593" s="188"/>
      <c r="FT593" s="188"/>
      <c r="FU593" s="188"/>
      <c r="FV593" s="188"/>
      <c r="FW593" s="188"/>
      <c r="FX593" s="188"/>
      <c r="FY593" s="188"/>
      <c r="FZ593" s="188"/>
      <c r="GA593" s="188"/>
      <c r="GB593" s="188"/>
      <c r="GC593" s="188"/>
      <c r="GD593" s="188"/>
      <c r="GE593" s="189"/>
      <c r="GF593" s="195"/>
      <c r="GG593" s="188"/>
      <c r="GH593" s="188"/>
      <c r="GI593" s="188"/>
      <c r="GJ593" s="188"/>
      <c r="GK593" s="188"/>
      <c r="GL593" s="188"/>
      <c r="GM593" s="188"/>
      <c r="GN593" s="188"/>
      <c r="GO593" s="188"/>
      <c r="GP593" s="188"/>
      <c r="GQ593" s="188"/>
      <c r="GR593" s="188"/>
      <c r="GS593" s="188"/>
      <c r="GT593" s="188"/>
      <c r="GU593" s="188"/>
      <c r="GV593" s="189"/>
      <c r="GW593" s="195"/>
      <c r="GX593" s="188"/>
      <c r="GY593" s="188"/>
      <c r="GZ593" s="188"/>
      <c r="HA593" s="188"/>
      <c r="HB593" s="188"/>
      <c r="HC593" s="188"/>
      <c r="HD593" s="188"/>
      <c r="HE593" s="188"/>
      <c r="HF593" s="188"/>
      <c r="HG593" s="188"/>
      <c r="HH593" s="188"/>
      <c r="HI593" s="188"/>
      <c r="HJ593" s="188"/>
      <c r="HK593" s="188"/>
      <c r="HL593" s="188"/>
      <c r="HM593" s="189"/>
      <c r="HN593" s="195"/>
      <c r="HO593" s="188"/>
      <c r="HP593" s="188"/>
      <c r="HQ593" s="188"/>
      <c r="HR593" s="188"/>
      <c r="HS593" s="188"/>
      <c r="HT593" s="188"/>
      <c r="HU593" s="188"/>
      <c r="HV593" s="188"/>
      <c r="HW593" s="188"/>
      <c r="HX593" s="188"/>
      <c r="HY593" s="188"/>
      <c r="HZ593" s="188"/>
      <c r="IA593" s="188"/>
      <c r="IB593" s="188"/>
      <c r="IC593" s="188"/>
      <c r="ID593" s="189"/>
      <c r="IE593" s="195"/>
      <c r="IF593" s="188"/>
      <c r="IG593" s="188"/>
      <c r="IH593" s="188"/>
      <c r="II593" s="188"/>
      <c r="IJ593" s="188"/>
      <c r="IK593" s="188"/>
      <c r="IL593" s="188"/>
      <c r="IM593" s="188"/>
      <c r="IN593" s="188"/>
      <c r="IO593" s="188"/>
      <c r="IP593" s="188"/>
      <c r="IQ593" s="188"/>
      <c r="IR593" s="188"/>
      <c r="IS593" s="188"/>
      <c r="IT593" s="188"/>
      <c r="IU593" s="189"/>
      <c r="IV593" s="195"/>
      <c r="IW593" s="188"/>
      <c r="IX593" s="188"/>
      <c r="IY593" s="188"/>
      <c r="IZ593" s="188"/>
      <c r="JA593" s="188"/>
      <c r="JB593" s="188"/>
      <c r="JC593" s="188"/>
      <c r="JD593" s="188"/>
      <c r="JE593" s="188"/>
      <c r="JF593" s="188"/>
      <c r="JG593" s="188"/>
      <c r="JH593" s="188"/>
      <c r="JI593" s="188"/>
      <c r="JJ593" s="188"/>
      <c r="JK593" s="188"/>
      <c r="JL593" s="189"/>
      <c r="JM593" s="195"/>
      <c r="JN593" s="188"/>
      <c r="JO593" s="188"/>
      <c r="JP593" s="188"/>
      <c r="JQ593" s="188"/>
      <c r="JR593" s="188"/>
      <c r="JS593" s="188"/>
      <c r="JT593" s="188"/>
      <c r="JU593" s="188"/>
      <c r="JV593" s="188"/>
      <c r="JW593" s="188"/>
      <c r="JX593" s="188"/>
      <c r="JY593" s="188"/>
      <c r="JZ593" s="188"/>
      <c r="KA593" s="188"/>
      <c r="KB593" s="188"/>
      <c r="KC593" s="189"/>
      <c r="KD593" s="195"/>
      <c r="KE593" s="188"/>
      <c r="KF593" s="188"/>
      <c r="KG593" s="188"/>
      <c r="KH593" s="188"/>
      <c r="KI593" s="188"/>
      <c r="KJ593" s="188"/>
      <c r="KK593" s="188"/>
      <c r="KL593" s="188"/>
      <c r="KM593" s="188"/>
      <c r="KN593" s="188"/>
      <c r="KO593" s="188"/>
      <c r="KP593" s="188"/>
      <c r="KQ593" s="188"/>
      <c r="KR593" s="188"/>
      <c r="KS593" s="188"/>
      <c r="KT593" s="189"/>
      <c r="KU593" s="188"/>
    </row>
    <row r="594" ht="15.0" customHeight="1">
      <c r="A594" s="195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9"/>
      <c r="R594" s="195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9"/>
      <c r="AI594" s="195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9"/>
      <c r="AZ594" s="195"/>
      <c r="BA594" s="188"/>
      <c r="BB594" s="188"/>
      <c r="BC594" s="188"/>
      <c r="BD594" s="188"/>
      <c r="BE594" s="188"/>
      <c r="BF594" s="188"/>
      <c r="BG594" s="188"/>
      <c r="BH594" s="188"/>
      <c r="BI594" s="188"/>
      <c r="BJ594" s="188"/>
      <c r="BK594" s="188"/>
      <c r="BL594" s="188"/>
      <c r="BM594" s="188"/>
      <c r="BN594" s="188"/>
      <c r="BO594" s="188"/>
      <c r="BP594" s="189"/>
      <c r="BQ594" s="195"/>
      <c r="BR594" s="188"/>
      <c r="BS594" s="188"/>
      <c r="BT594" s="188"/>
      <c r="BU594" s="188"/>
      <c r="BV594" s="188"/>
      <c r="BW594" s="188"/>
      <c r="BX594" s="188"/>
      <c r="BY594" s="188"/>
      <c r="BZ594" s="188"/>
      <c r="CA594" s="188"/>
      <c r="CB594" s="188"/>
      <c r="CC594" s="188"/>
      <c r="CD594" s="188"/>
      <c r="CE594" s="188"/>
      <c r="CF594" s="188"/>
      <c r="CG594" s="189"/>
      <c r="CH594" s="195"/>
      <c r="CI594" s="188"/>
      <c r="CJ594" s="188"/>
      <c r="CK594" s="188"/>
      <c r="CL594" s="188"/>
      <c r="CM594" s="188"/>
      <c r="CN594" s="188"/>
      <c r="CO594" s="188"/>
      <c r="CP594" s="188"/>
      <c r="CQ594" s="188"/>
      <c r="CR594" s="188"/>
      <c r="CS594" s="188"/>
      <c r="CT594" s="188"/>
      <c r="CU594" s="188"/>
      <c r="CV594" s="188"/>
      <c r="CW594" s="188"/>
      <c r="CX594" s="189"/>
      <c r="CY594" s="195"/>
      <c r="CZ594" s="188"/>
      <c r="DA594" s="188"/>
      <c r="DB594" s="188"/>
      <c r="DC594" s="188"/>
      <c r="DD594" s="188"/>
      <c r="DE594" s="188"/>
      <c r="DF594" s="188"/>
      <c r="DG594" s="188"/>
      <c r="DH594" s="188"/>
      <c r="DI594" s="188"/>
      <c r="DJ594" s="188"/>
      <c r="DK594" s="188"/>
      <c r="DL594" s="188"/>
      <c r="DM594" s="188"/>
      <c r="DN594" s="188"/>
      <c r="DO594" s="189"/>
      <c r="DP594" s="195"/>
      <c r="DQ594" s="188"/>
      <c r="DR594" s="188"/>
      <c r="DS594" s="188"/>
      <c r="DT594" s="188"/>
      <c r="DU594" s="188"/>
      <c r="DV594" s="188"/>
      <c r="DW594" s="188"/>
      <c r="DX594" s="188"/>
      <c r="DY594" s="188"/>
      <c r="DZ594" s="188"/>
      <c r="EA594" s="188"/>
      <c r="EB594" s="188"/>
      <c r="EC594" s="188"/>
      <c r="ED594" s="188"/>
      <c r="EE594" s="188"/>
      <c r="EF594" s="189"/>
      <c r="EG594" s="195"/>
      <c r="EH594" s="188"/>
      <c r="EI594" s="188"/>
      <c r="EJ594" s="188"/>
      <c r="EK594" s="188"/>
      <c r="EL594" s="188"/>
      <c r="EM594" s="188"/>
      <c r="EN594" s="188"/>
      <c r="EO594" s="188"/>
      <c r="EP594" s="188"/>
      <c r="EQ594" s="188"/>
      <c r="ER594" s="188"/>
      <c r="ES594" s="188"/>
      <c r="ET594" s="188"/>
      <c r="EU594" s="188"/>
      <c r="EV594" s="188"/>
      <c r="EW594" s="189"/>
      <c r="EX594" s="195"/>
      <c r="EY594" s="188"/>
      <c r="EZ594" s="188"/>
      <c r="FA594" s="188"/>
      <c r="FB594" s="188"/>
      <c r="FC594" s="188"/>
      <c r="FD594" s="188"/>
      <c r="FE594" s="188"/>
      <c r="FF594" s="188"/>
      <c r="FG594" s="188"/>
      <c r="FH594" s="188"/>
      <c r="FI594" s="188"/>
      <c r="FJ594" s="188"/>
      <c r="FK594" s="188"/>
      <c r="FL594" s="188"/>
      <c r="FM594" s="188"/>
      <c r="FN594" s="189"/>
      <c r="FO594" s="195"/>
      <c r="FP594" s="188"/>
      <c r="FQ594" s="188"/>
      <c r="FR594" s="188"/>
      <c r="FS594" s="188"/>
      <c r="FT594" s="188"/>
      <c r="FU594" s="188"/>
      <c r="FV594" s="188"/>
      <c r="FW594" s="188"/>
      <c r="FX594" s="188"/>
      <c r="FY594" s="188"/>
      <c r="FZ594" s="188"/>
      <c r="GA594" s="188"/>
      <c r="GB594" s="188"/>
      <c r="GC594" s="188"/>
      <c r="GD594" s="188"/>
      <c r="GE594" s="189"/>
      <c r="GF594" s="195"/>
      <c r="GG594" s="188"/>
      <c r="GH594" s="188"/>
      <c r="GI594" s="188"/>
      <c r="GJ594" s="188"/>
      <c r="GK594" s="188"/>
      <c r="GL594" s="188"/>
      <c r="GM594" s="188"/>
      <c r="GN594" s="188"/>
      <c r="GO594" s="188"/>
      <c r="GP594" s="188"/>
      <c r="GQ594" s="188"/>
      <c r="GR594" s="188"/>
      <c r="GS594" s="188"/>
      <c r="GT594" s="188"/>
      <c r="GU594" s="188"/>
      <c r="GV594" s="189"/>
      <c r="GW594" s="195"/>
      <c r="GX594" s="188"/>
      <c r="GY594" s="188"/>
      <c r="GZ594" s="188"/>
      <c r="HA594" s="188"/>
      <c r="HB594" s="188"/>
      <c r="HC594" s="188"/>
      <c r="HD594" s="188"/>
      <c r="HE594" s="188"/>
      <c r="HF594" s="188"/>
      <c r="HG594" s="188"/>
      <c r="HH594" s="188"/>
      <c r="HI594" s="188"/>
      <c r="HJ594" s="188"/>
      <c r="HK594" s="188"/>
      <c r="HL594" s="188"/>
      <c r="HM594" s="189"/>
      <c r="HN594" s="195"/>
      <c r="HO594" s="188"/>
      <c r="HP594" s="188"/>
      <c r="HQ594" s="188"/>
      <c r="HR594" s="188"/>
      <c r="HS594" s="188"/>
      <c r="HT594" s="188"/>
      <c r="HU594" s="188"/>
      <c r="HV594" s="188"/>
      <c r="HW594" s="188"/>
      <c r="HX594" s="188"/>
      <c r="HY594" s="188"/>
      <c r="HZ594" s="188"/>
      <c r="IA594" s="188"/>
      <c r="IB594" s="188"/>
      <c r="IC594" s="188"/>
      <c r="ID594" s="189"/>
      <c r="IE594" s="195"/>
      <c r="IF594" s="188"/>
      <c r="IG594" s="188"/>
      <c r="IH594" s="188"/>
      <c r="II594" s="188"/>
      <c r="IJ594" s="188"/>
      <c r="IK594" s="188"/>
      <c r="IL594" s="188"/>
      <c r="IM594" s="188"/>
      <c r="IN594" s="188"/>
      <c r="IO594" s="188"/>
      <c r="IP594" s="188"/>
      <c r="IQ594" s="188"/>
      <c r="IR594" s="188"/>
      <c r="IS594" s="188"/>
      <c r="IT594" s="188"/>
      <c r="IU594" s="189"/>
      <c r="IV594" s="195"/>
      <c r="IW594" s="188"/>
      <c r="IX594" s="188"/>
      <c r="IY594" s="188"/>
      <c r="IZ594" s="188"/>
      <c r="JA594" s="188"/>
      <c r="JB594" s="188"/>
      <c r="JC594" s="188"/>
      <c r="JD594" s="188"/>
      <c r="JE594" s="188"/>
      <c r="JF594" s="188"/>
      <c r="JG594" s="188"/>
      <c r="JH594" s="188"/>
      <c r="JI594" s="188"/>
      <c r="JJ594" s="188"/>
      <c r="JK594" s="188"/>
      <c r="JL594" s="189"/>
      <c r="JM594" s="195"/>
      <c r="JN594" s="188"/>
      <c r="JO594" s="188"/>
      <c r="JP594" s="188"/>
      <c r="JQ594" s="188"/>
      <c r="JR594" s="188"/>
      <c r="JS594" s="188"/>
      <c r="JT594" s="188"/>
      <c r="JU594" s="188"/>
      <c r="JV594" s="188"/>
      <c r="JW594" s="188"/>
      <c r="JX594" s="188"/>
      <c r="JY594" s="188"/>
      <c r="JZ594" s="188"/>
      <c r="KA594" s="188"/>
      <c r="KB594" s="188"/>
      <c r="KC594" s="189"/>
      <c r="KD594" s="195"/>
      <c r="KE594" s="188"/>
      <c r="KF594" s="188"/>
      <c r="KG594" s="188"/>
      <c r="KH594" s="188"/>
      <c r="KI594" s="188"/>
      <c r="KJ594" s="188"/>
      <c r="KK594" s="188"/>
      <c r="KL594" s="188"/>
      <c r="KM594" s="188"/>
      <c r="KN594" s="188"/>
      <c r="KO594" s="188"/>
      <c r="KP594" s="188"/>
      <c r="KQ594" s="188"/>
      <c r="KR594" s="188"/>
      <c r="KS594" s="188"/>
      <c r="KT594" s="189"/>
      <c r="KU594" s="188"/>
    </row>
    <row r="595" ht="15.0" customHeight="1">
      <c r="A595" s="195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9"/>
      <c r="R595" s="195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9"/>
      <c r="AI595" s="195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9"/>
      <c r="AZ595" s="195"/>
      <c r="BA595" s="188"/>
      <c r="BB595" s="188"/>
      <c r="BC595" s="188"/>
      <c r="BD595" s="188"/>
      <c r="BE595" s="188"/>
      <c r="BF595" s="188"/>
      <c r="BG595" s="188"/>
      <c r="BH595" s="188"/>
      <c r="BI595" s="188"/>
      <c r="BJ595" s="188"/>
      <c r="BK595" s="188"/>
      <c r="BL595" s="188"/>
      <c r="BM595" s="188"/>
      <c r="BN595" s="188"/>
      <c r="BO595" s="188"/>
      <c r="BP595" s="189"/>
      <c r="BQ595" s="195"/>
      <c r="BR595" s="188"/>
      <c r="BS595" s="188"/>
      <c r="BT595" s="188"/>
      <c r="BU595" s="188"/>
      <c r="BV595" s="188"/>
      <c r="BW595" s="188"/>
      <c r="BX595" s="188"/>
      <c r="BY595" s="188"/>
      <c r="BZ595" s="188"/>
      <c r="CA595" s="188"/>
      <c r="CB595" s="188"/>
      <c r="CC595" s="188"/>
      <c r="CD595" s="188"/>
      <c r="CE595" s="188"/>
      <c r="CF595" s="188"/>
      <c r="CG595" s="189"/>
      <c r="CH595" s="195"/>
      <c r="CI595" s="188"/>
      <c r="CJ595" s="188"/>
      <c r="CK595" s="188"/>
      <c r="CL595" s="188"/>
      <c r="CM595" s="188"/>
      <c r="CN595" s="188"/>
      <c r="CO595" s="188"/>
      <c r="CP595" s="188"/>
      <c r="CQ595" s="188"/>
      <c r="CR595" s="188"/>
      <c r="CS595" s="188"/>
      <c r="CT595" s="188"/>
      <c r="CU595" s="188"/>
      <c r="CV595" s="188"/>
      <c r="CW595" s="188"/>
      <c r="CX595" s="189"/>
      <c r="CY595" s="195"/>
      <c r="CZ595" s="188"/>
      <c r="DA595" s="188"/>
      <c r="DB595" s="188"/>
      <c r="DC595" s="188"/>
      <c r="DD595" s="188"/>
      <c r="DE595" s="188"/>
      <c r="DF595" s="188"/>
      <c r="DG595" s="188"/>
      <c r="DH595" s="188"/>
      <c r="DI595" s="188"/>
      <c r="DJ595" s="188"/>
      <c r="DK595" s="188"/>
      <c r="DL595" s="188"/>
      <c r="DM595" s="188"/>
      <c r="DN595" s="188"/>
      <c r="DO595" s="189"/>
      <c r="DP595" s="195"/>
      <c r="DQ595" s="188"/>
      <c r="DR595" s="188"/>
      <c r="DS595" s="188"/>
      <c r="DT595" s="188"/>
      <c r="DU595" s="188"/>
      <c r="DV595" s="188"/>
      <c r="DW595" s="188"/>
      <c r="DX595" s="188"/>
      <c r="DY595" s="188"/>
      <c r="DZ595" s="188"/>
      <c r="EA595" s="188"/>
      <c r="EB595" s="188"/>
      <c r="EC595" s="188"/>
      <c r="ED595" s="188"/>
      <c r="EE595" s="188"/>
      <c r="EF595" s="189"/>
      <c r="EG595" s="195"/>
      <c r="EH595" s="188"/>
      <c r="EI595" s="188"/>
      <c r="EJ595" s="188"/>
      <c r="EK595" s="188"/>
      <c r="EL595" s="188"/>
      <c r="EM595" s="188"/>
      <c r="EN595" s="188"/>
      <c r="EO595" s="188"/>
      <c r="EP595" s="188"/>
      <c r="EQ595" s="188"/>
      <c r="ER595" s="188"/>
      <c r="ES595" s="188"/>
      <c r="ET595" s="188"/>
      <c r="EU595" s="188"/>
      <c r="EV595" s="188"/>
      <c r="EW595" s="189"/>
      <c r="EX595" s="195"/>
      <c r="EY595" s="188"/>
      <c r="EZ595" s="188"/>
      <c r="FA595" s="188"/>
      <c r="FB595" s="188"/>
      <c r="FC595" s="188"/>
      <c r="FD595" s="188"/>
      <c r="FE595" s="188"/>
      <c r="FF595" s="188"/>
      <c r="FG595" s="188"/>
      <c r="FH595" s="188"/>
      <c r="FI595" s="188"/>
      <c r="FJ595" s="188"/>
      <c r="FK595" s="188"/>
      <c r="FL595" s="188"/>
      <c r="FM595" s="188"/>
      <c r="FN595" s="189"/>
      <c r="FO595" s="195"/>
      <c r="FP595" s="188"/>
      <c r="FQ595" s="188"/>
      <c r="FR595" s="188"/>
      <c r="FS595" s="188"/>
      <c r="FT595" s="188"/>
      <c r="FU595" s="188"/>
      <c r="FV595" s="188"/>
      <c r="FW595" s="188"/>
      <c r="FX595" s="188"/>
      <c r="FY595" s="188"/>
      <c r="FZ595" s="188"/>
      <c r="GA595" s="188"/>
      <c r="GB595" s="188"/>
      <c r="GC595" s="188"/>
      <c r="GD595" s="188"/>
      <c r="GE595" s="189"/>
      <c r="GF595" s="195"/>
      <c r="GG595" s="188"/>
      <c r="GH595" s="188"/>
      <c r="GI595" s="188"/>
      <c r="GJ595" s="188"/>
      <c r="GK595" s="188"/>
      <c r="GL595" s="188"/>
      <c r="GM595" s="188"/>
      <c r="GN595" s="188"/>
      <c r="GO595" s="188"/>
      <c r="GP595" s="188"/>
      <c r="GQ595" s="188"/>
      <c r="GR595" s="188"/>
      <c r="GS595" s="188"/>
      <c r="GT595" s="188"/>
      <c r="GU595" s="188"/>
      <c r="GV595" s="189"/>
      <c r="GW595" s="195"/>
      <c r="GX595" s="188"/>
      <c r="GY595" s="188"/>
      <c r="GZ595" s="188"/>
      <c r="HA595" s="188"/>
      <c r="HB595" s="188"/>
      <c r="HC595" s="188"/>
      <c r="HD595" s="188"/>
      <c r="HE595" s="188"/>
      <c r="HF595" s="188"/>
      <c r="HG595" s="188"/>
      <c r="HH595" s="188"/>
      <c r="HI595" s="188"/>
      <c r="HJ595" s="188"/>
      <c r="HK595" s="188"/>
      <c r="HL595" s="188"/>
      <c r="HM595" s="189"/>
      <c r="HN595" s="195"/>
      <c r="HO595" s="188"/>
      <c r="HP595" s="188"/>
      <c r="HQ595" s="188"/>
      <c r="HR595" s="188"/>
      <c r="HS595" s="188"/>
      <c r="HT595" s="188"/>
      <c r="HU595" s="188"/>
      <c r="HV595" s="188"/>
      <c r="HW595" s="188"/>
      <c r="HX595" s="188"/>
      <c r="HY595" s="188"/>
      <c r="HZ595" s="188"/>
      <c r="IA595" s="188"/>
      <c r="IB595" s="188"/>
      <c r="IC595" s="188"/>
      <c r="ID595" s="189"/>
      <c r="IE595" s="195"/>
      <c r="IF595" s="188"/>
      <c r="IG595" s="188"/>
      <c r="IH595" s="188"/>
      <c r="II595" s="188"/>
      <c r="IJ595" s="188"/>
      <c r="IK595" s="188"/>
      <c r="IL595" s="188"/>
      <c r="IM595" s="188"/>
      <c r="IN595" s="188"/>
      <c r="IO595" s="188"/>
      <c r="IP595" s="188"/>
      <c r="IQ595" s="188"/>
      <c r="IR595" s="188"/>
      <c r="IS595" s="188"/>
      <c r="IT595" s="188"/>
      <c r="IU595" s="189"/>
      <c r="IV595" s="195"/>
      <c r="IW595" s="188"/>
      <c r="IX595" s="188"/>
      <c r="IY595" s="188"/>
      <c r="IZ595" s="188"/>
      <c r="JA595" s="188"/>
      <c r="JB595" s="188"/>
      <c r="JC595" s="188"/>
      <c r="JD595" s="188"/>
      <c r="JE595" s="188"/>
      <c r="JF595" s="188"/>
      <c r="JG595" s="188"/>
      <c r="JH595" s="188"/>
      <c r="JI595" s="188"/>
      <c r="JJ595" s="188"/>
      <c r="JK595" s="188"/>
      <c r="JL595" s="189"/>
      <c r="JM595" s="195"/>
      <c r="JN595" s="188"/>
      <c r="JO595" s="188"/>
      <c r="JP595" s="188"/>
      <c r="JQ595" s="188"/>
      <c r="JR595" s="188"/>
      <c r="JS595" s="188"/>
      <c r="JT595" s="188"/>
      <c r="JU595" s="188"/>
      <c r="JV595" s="188"/>
      <c r="JW595" s="188"/>
      <c r="JX595" s="188"/>
      <c r="JY595" s="188"/>
      <c r="JZ595" s="188"/>
      <c r="KA595" s="188"/>
      <c r="KB595" s="188"/>
      <c r="KC595" s="189"/>
      <c r="KD595" s="195"/>
      <c r="KE595" s="188"/>
      <c r="KF595" s="188"/>
      <c r="KG595" s="188"/>
      <c r="KH595" s="188"/>
      <c r="KI595" s="188"/>
      <c r="KJ595" s="188"/>
      <c r="KK595" s="188"/>
      <c r="KL595" s="188"/>
      <c r="KM595" s="188"/>
      <c r="KN595" s="188"/>
      <c r="KO595" s="188"/>
      <c r="KP595" s="188"/>
      <c r="KQ595" s="188"/>
      <c r="KR595" s="188"/>
      <c r="KS595" s="188"/>
      <c r="KT595" s="189"/>
      <c r="KU595" s="188"/>
    </row>
    <row r="596" ht="15.0" customHeight="1">
      <c r="A596" s="195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9"/>
      <c r="R596" s="195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9"/>
      <c r="AI596" s="195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9"/>
      <c r="AZ596" s="195"/>
      <c r="BA596" s="188"/>
      <c r="BB596" s="188"/>
      <c r="BC596" s="188"/>
      <c r="BD596" s="188"/>
      <c r="BE596" s="188"/>
      <c r="BF596" s="188"/>
      <c r="BG596" s="188"/>
      <c r="BH596" s="188"/>
      <c r="BI596" s="188"/>
      <c r="BJ596" s="188"/>
      <c r="BK596" s="188"/>
      <c r="BL596" s="188"/>
      <c r="BM596" s="188"/>
      <c r="BN596" s="188"/>
      <c r="BO596" s="188"/>
      <c r="BP596" s="189"/>
      <c r="BQ596" s="195"/>
      <c r="BR596" s="188"/>
      <c r="BS596" s="188"/>
      <c r="BT596" s="188"/>
      <c r="BU596" s="188"/>
      <c r="BV596" s="188"/>
      <c r="BW596" s="188"/>
      <c r="BX596" s="188"/>
      <c r="BY596" s="188"/>
      <c r="BZ596" s="188"/>
      <c r="CA596" s="188"/>
      <c r="CB596" s="188"/>
      <c r="CC596" s="188"/>
      <c r="CD596" s="188"/>
      <c r="CE596" s="188"/>
      <c r="CF596" s="188"/>
      <c r="CG596" s="189"/>
      <c r="CH596" s="195"/>
      <c r="CI596" s="188"/>
      <c r="CJ596" s="188"/>
      <c r="CK596" s="188"/>
      <c r="CL596" s="188"/>
      <c r="CM596" s="188"/>
      <c r="CN596" s="188"/>
      <c r="CO596" s="188"/>
      <c r="CP596" s="188"/>
      <c r="CQ596" s="188"/>
      <c r="CR596" s="188"/>
      <c r="CS596" s="188"/>
      <c r="CT596" s="188"/>
      <c r="CU596" s="188"/>
      <c r="CV596" s="188"/>
      <c r="CW596" s="188"/>
      <c r="CX596" s="189"/>
      <c r="CY596" s="195"/>
      <c r="CZ596" s="188"/>
      <c r="DA596" s="188"/>
      <c r="DB596" s="188"/>
      <c r="DC596" s="188"/>
      <c r="DD596" s="188"/>
      <c r="DE596" s="188"/>
      <c r="DF596" s="188"/>
      <c r="DG596" s="188"/>
      <c r="DH596" s="188"/>
      <c r="DI596" s="188"/>
      <c r="DJ596" s="188"/>
      <c r="DK596" s="188"/>
      <c r="DL596" s="188"/>
      <c r="DM596" s="188"/>
      <c r="DN596" s="188"/>
      <c r="DO596" s="189"/>
      <c r="DP596" s="195"/>
      <c r="DQ596" s="188"/>
      <c r="DR596" s="188"/>
      <c r="DS596" s="188"/>
      <c r="DT596" s="188"/>
      <c r="DU596" s="188"/>
      <c r="DV596" s="188"/>
      <c r="DW596" s="188"/>
      <c r="DX596" s="188"/>
      <c r="DY596" s="188"/>
      <c r="DZ596" s="188"/>
      <c r="EA596" s="188"/>
      <c r="EB596" s="188"/>
      <c r="EC596" s="188"/>
      <c r="ED596" s="188"/>
      <c r="EE596" s="188"/>
      <c r="EF596" s="189"/>
      <c r="EG596" s="195"/>
      <c r="EH596" s="188"/>
      <c r="EI596" s="188"/>
      <c r="EJ596" s="188"/>
      <c r="EK596" s="188"/>
      <c r="EL596" s="188"/>
      <c r="EM596" s="188"/>
      <c r="EN596" s="188"/>
      <c r="EO596" s="188"/>
      <c r="EP596" s="188"/>
      <c r="EQ596" s="188"/>
      <c r="ER596" s="188"/>
      <c r="ES596" s="188"/>
      <c r="ET596" s="188"/>
      <c r="EU596" s="188"/>
      <c r="EV596" s="188"/>
      <c r="EW596" s="189"/>
      <c r="EX596" s="195"/>
      <c r="EY596" s="188"/>
      <c r="EZ596" s="188"/>
      <c r="FA596" s="188"/>
      <c r="FB596" s="188"/>
      <c r="FC596" s="188"/>
      <c r="FD596" s="188"/>
      <c r="FE596" s="188"/>
      <c r="FF596" s="188"/>
      <c r="FG596" s="188"/>
      <c r="FH596" s="188"/>
      <c r="FI596" s="188"/>
      <c r="FJ596" s="188"/>
      <c r="FK596" s="188"/>
      <c r="FL596" s="188"/>
      <c r="FM596" s="188"/>
      <c r="FN596" s="189"/>
      <c r="FO596" s="195"/>
      <c r="FP596" s="188"/>
      <c r="FQ596" s="188"/>
      <c r="FR596" s="188"/>
      <c r="FS596" s="188"/>
      <c r="FT596" s="188"/>
      <c r="FU596" s="188"/>
      <c r="FV596" s="188"/>
      <c r="FW596" s="188"/>
      <c r="FX596" s="188"/>
      <c r="FY596" s="188"/>
      <c r="FZ596" s="188"/>
      <c r="GA596" s="188"/>
      <c r="GB596" s="188"/>
      <c r="GC596" s="188"/>
      <c r="GD596" s="188"/>
      <c r="GE596" s="189"/>
      <c r="GF596" s="195"/>
      <c r="GG596" s="188"/>
      <c r="GH596" s="188"/>
      <c r="GI596" s="188"/>
      <c r="GJ596" s="188"/>
      <c r="GK596" s="188"/>
      <c r="GL596" s="188"/>
      <c r="GM596" s="188"/>
      <c r="GN596" s="188"/>
      <c r="GO596" s="188"/>
      <c r="GP596" s="188"/>
      <c r="GQ596" s="188"/>
      <c r="GR596" s="188"/>
      <c r="GS596" s="188"/>
      <c r="GT596" s="188"/>
      <c r="GU596" s="188"/>
      <c r="GV596" s="189"/>
      <c r="GW596" s="195"/>
      <c r="GX596" s="188"/>
      <c r="GY596" s="188"/>
      <c r="GZ596" s="188"/>
      <c r="HA596" s="188"/>
      <c r="HB596" s="188"/>
      <c r="HC596" s="188"/>
      <c r="HD596" s="188"/>
      <c r="HE596" s="188"/>
      <c r="HF596" s="188"/>
      <c r="HG596" s="188"/>
      <c r="HH596" s="188"/>
      <c r="HI596" s="188"/>
      <c r="HJ596" s="188"/>
      <c r="HK596" s="188"/>
      <c r="HL596" s="188"/>
      <c r="HM596" s="189"/>
      <c r="HN596" s="195"/>
      <c r="HO596" s="188"/>
      <c r="HP596" s="188"/>
      <c r="HQ596" s="188"/>
      <c r="HR596" s="188"/>
      <c r="HS596" s="188"/>
      <c r="HT596" s="188"/>
      <c r="HU596" s="188"/>
      <c r="HV596" s="188"/>
      <c r="HW596" s="188"/>
      <c r="HX596" s="188"/>
      <c r="HY596" s="188"/>
      <c r="HZ596" s="188"/>
      <c r="IA596" s="188"/>
      <c r="IB596" s="188"/>
      <c r="IC596" s="188"/>
      <c r="ID596" s="189"/>
      <c r="IE596" s="195"/>
      <c r="IF596" s="188"/>
      <c r="IG596" s="188"/>
      <c r="IH596" s="188"/>
      <c r="II596" s="188"/>
      <c r="IJ596" s="188"/>
      <c r="IK596" s="188"/>
      <c r="IL596" s="188"/>
      <c r="IM596" s="188"/>
      <c r="IN596" s="188"/>
      <c r="IO596" s="188"/>
      <c r="IP596" s="188"/>
      <c r="IQ596" s="188"/>
      <c r="IR596" s="188"/>
      <c r="IS596" s="188"/>
      <c r="IT596" s="188"/>
      <c r="IU596" s="189"/>
      <c r="IV596" s="195"/>
      <c r="IW596" s="188"/>
      <c r="IX596" s="188"/>
      <c r="IY596" s="188"/>
      <c r="IZ596" s="188"/>
      <c r="JA596" s="188"/>
      <c r="JB596" s="188"/>
      <c r="JC596" s="188"/>
      <c r="JD596" s="188"/>
      <c r="JE596" s="188"/>
      <c r="JF596" s="188"/>
      <c r="JG596" s="188"/>
      <c r="JH596" s="188"/>
      <c r="JI596" s="188"/>
      <c r="JJ596" s="188"/>
      <c r="JK596" s="188"/>
      <c r="JL596" s="189"/>
      <c r="JM596" s="195"/>
      <c r="JN596" s="188"/>
      <c r="JO596" s="188"/>
      <c r="JP596" s="188"/>
      <c r="JQ596" s="188"/>
      <c r="JR596" s="188"/>
      <c r="JS596" s="188"/>
      <c r="JT596" s="188"/>
      <c r="JU596" s="188"/>
      <c r="JV596" s="188"/>
      <c r="JW596" s="188"/>
      <c r="JX596" s="188"/>
      <c r="JY596" s="188"/>
      <c r="JZ596" s="188"/>
      <c r="KA596" s="188"/>
      <c r="KB596" s="188"/>
      <c r="KC596" s="189"/>
      <c r="KD596" s="195"/>
      <c r="KE596" s="188"/>
      <c r="KF596" s="188"/>
      <c r="KG596" s="188"/>
      <c r="KH596" s="188"/>
      <c r="KI596" s="188"/>
      <c r="KJ596" s="188"/>
      <c r="KK596" s="188"/>
      <c r="KL596" s="188"/>
      <c r="KM596" s="188"/>
      <c r="KN596" s="188"/>
      <c r="KO596" s="188"/>
      <c r="KP596" s="188"/>
      <c r="KQ596" s="188"/>
      <c r="KR596" s="188"/>
      <c r="KS596" s="188"/>
      <c r="KT596" s="189"/>
      <c r="KU596" s="188"/>
    </row>
    <row r="597" ht="15.0" customHeight="1">
      <c r="A597" s="195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9"/>
      <c r="R597" s="195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9"/>
      <c r="AI597" s="195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9"/>
      <c r="AZ597" s="195"/>
      <c r="BA597" s="188"/>
      <c r="BB597" s="188"/>
      <c r="BC597" s="188"/>
      <c r="BD597" s="188"/>
      <c r="BE597" s="188"/>
      <c r="BF597" s="188"/>
      <c r="BG597" s="188"/>
      <c r="BH597" s="188"/>
      <c r="BI597" s="188"/>
      <c r="BJ597" s="188"/>
      <c r="BK597" s="188"/>
      <c r="BL597" s="188"/>
      <c r="BM597" s="188"/>
      <c r="BN597" s="188"/>
      <c r="BO597" s="188"/>
      <c r="BP597" s="189"/>
      <c r="BQ597" s="195"/>
      <c r="BR597" s="188"/>
      <c r="BS597" s="188"/>
      <c r="BT597" s="188"/>
      <c r="BU597" s="188"/>
      <c r="BV597" s="188"/>
      <c r="BW597" s="188"/>
      <c r="BX597" s="188"/>
      <c r="BY597" s="188"/>
      <c r="BZ597" s="188"/>
      <c r="CA597" s="188"/>
      <c r="CB597" s="188"/>
      <c r="CC597" s="188"/>
      <c r="CD597" s="188"/>
      <c r="CE597" s="188"/>
      <c r="CF597" s="188"/>
      <c r="CG597" s="189"/>
      <c r="CH597" s="195"/>
      <c r="CI597" s="188"/>
      <c r="CJ597" s="188"/>
      <c r="CK597" s="188"/>
      <c r="CL597" s="188"/>
      <c r="CM597" s="188"/>
      <c r="CN597" s="188"/>
      <c r="CO597" s="188"/>
      <c r="CP597" s="188"/>
      <c r="CQ597" s="188"/>
      <c r="CR597" s="188"/>
      <c r="CS597" s="188"/>
      <c r="CT597" s="188"/>
      <c r="CU597" s="188"/>
      <c r="CV597" s="188"/>
      <c r="CW597" s="188"/>
      <c r="CX597" s="189"/>
      <c r="CY597" s="195"/>
      <c r="CZ597" s="188"/>
      <c r="DA597" s="188"/>
      <c r="DB597" s="188"/>
      <c r="DC597" s="188"/>
      <c r="DD597" s="188"/>
      <c r="DE597" s="188"/>
      <c r="DF597" s="188"/>
      <c r="DG597" s="188"/>
      <c r="DH597" s="188"/>
      <c r="DI597" s="188"/>
      <c r="DJ597" s="188"/>
      <c r="DK597" s="188"/>
      <c r="DL597" s="188"/>
      <c r="DM597" s="188"/>
      <c r="DN597" s="188"/>
      <c r="DO597" s="189"/>
      <c r="DP597" s="195"/>
      <c r="DQ597" s="188"/>
      <c r="DR597" s="188"/>
      <c r="DS597" s="188"/>
      <c r="DT597" s="188"/>
      <c r="DU597" s="188"/>
      <c r="DV597" s="188"/>
      <c r="DW597" s="188"/>
      <c r="DX597" s="188"/>
      <c r="DY597" s="188"/>
      <c r="DZ597" s="188"/>
      <c r="EA597" s="188"/>
      <c r="EB597" s="188"/>
      <c r="EC597" s="188"/>
      <c r="ED597" s="188"/>
      <c r="EE597" s="188"/>
      <c r="EF597" s="189"/>
      <c r="EG597" s="195"/>
      <c r="EH597" s="188"/>
      <c r="EI597" s="188"/>
      <c r="EJ597" s="188"/>
      <c r="EK597" s="188"/>
      <c r="EL597" s="188"/>
      <c r="EM597" s="188"/>
      <c r="EN597" s="188"/>
      <c r="EO597" s="188"/>
      <c r="EP597" s="188"/>
      <c r="EQ597" s="188"/>
      <c r="ER597" s="188"/>
      <c r="ES597" s="188"/>
      <c r="ET597" s="188"/>
      <c r="EU597" s="188"/>
      <c r="EV597" s="188"/>
      <c r="EW597" s="189"/>
      <c r="EX597" s="195"/>
      <c r="EY597" s="188"/>
      <c r="EZ597" s="188"/>
      <c r="FA597" s="188"/>
      <c r="FB597" s="188"/>
      <c r="FC597" s="188"/>
      <c r="FD597" s="188"/>
      <c r="FE597" s="188"/>
      <c r="FF597" s="188"/>
      <c r="FG597" s="188"/>
      <c r="FH597" s="188"/>
      <c r="FI597" s="188"/>
      <c r="FJ597" s="188"/>
      <c r="FK597" s="188"/>
      <c r="FL597" s="188"/>
      <c r="FM597" s="188"/>
      <c r="FN597" s="189"/>
      <c r="FO597" s="195"/>
      <c r="FP597" s="188"/>
      <c r="FQ597" s="188"/>
      <c r="FR597" s="188"/>
      <c r="FS597" s="188"/>
      <c r="FT597" s="188"/>
      <c r="FU597" s="188"/>
      <c r="FV597" s="188"/>
      <c r="FW597" s="188"/>
      <c r="FX597" s="188"/>
      <c r="FY597" s="188"/>
      <c r="FZ597" s="188"/>
      <c r="GA597" s="188"/>
      <c r="GB597" s="188"/>
      <c r="GC597" s="188"/>
      <c r="GD597" s="188"/>
      <c r="GE597" s="189"/>
      <c r="GF597" s="195"/>
      <c r="GG597" s="188"/>
      <c r="GH597" s="188"/>
      <c r="GI597" s="188"/>
      <c r="GJ597" s="188"/>
      <c r="GK597" s="188"/>
      <c r="GL597" s="188"/>
      <c r="GM597" s="188"/>
      <c r="GN597" s="188"/>
      <c r="GO597" s="188"/>
      <c r="GP597" s="188"/>
      <c r="GQ597" s="188"/>
      <c r="GR597" s="188"/>
      <c r="GS597" s="188"/>
      <c r="GT597" s="188"/>
      <c r="GU597" s="188"/>
      <c r="GV597" s="189"/>
      <c r="GW597" s="195"/>
      <c r="GX597" s="188"/>
      <c r="GY597" s="188"/>
      <c r="GZ597" s="188"/>
      <c r="HA597" s="188"/>
      <c r="HB597" s="188"/>
      <c r="HC597" s="188"/>
      <c r="HD597" s="188"/>
      <c r="HE597" s="188"/>
      <c r="HF597" s="188"/>
      <c r="HG597" s="188"/>
      <c r="HH597" s="188"/>
      <c r="HI597" s="188"/>
      <c r="HJ597" s="188"/>
      <c r="HK597" s="188"/>
      <c r="HL597" s="188"/>
      <c r="HM597" s="189"/>
      <c r="HN597" s="195"/>
      <c r="HO597" s="188"/>
      <c r="HP597" s="188"/>
      <c r="HQ597" s="188"/>
      <c r="HR597" s="188"/>
      <c r="HS597" s="188"/>
      <c r="HT597" s="188"/>
      <c r="HU597" s="188"/>
      <c r="HV597" s="188"/>
      <c r="HW597" s="188"/>
      <c r="HX597" s="188"/>
      <c r="HY597" s="188"/>
      <c r="HZ597" s="188"/>
      <c r="IA597" s="188"/>
      <c r="IB597" s="188"/>
      <c r="IC597" s="188"/>
      <c r="ID597" s="189"/>
      <c r="IE597" s="195"/>
      <c r="IF597" s="188"/>
      <c r="IG597" s="188"/>
      <c r="IH597" s="188"/>
      <c r="II597" s="188"/>
      <c r="IJ597" s="188"/>
      <c r="IK597" s="188"/>
      <c r="IL597" s="188"/>
      <c r="IM597" s="188"/>
      <c r="IN597" s="188"/>
      <c r="IO597" s="188"/>
      <c r="IP597" s="188"/>
      <c r="IQ597" s="188"/>
      <c r="IR597" s="188"/>
      <c r="IS597" s="188"/>
      <c r="IT597" s="188"/>
      <c r="IU597" s="189"/>
      <c r="IV597" s="195"/>
      <c r="IW597" s="188"/>
      <c r="IX597" s="188"/>
      <c r="IY597" s="188"/>
      <c r="IZ597" s="188"/>
      <c r="JA597" s="188"/>
      <c r="JB597" s="188"/>
      <c r="JC597" s="188"/>
      <c r="JD597" s="188"/>
      <c r="JE597" s="188"/>
      <c r="JF597" s="188"/>
      <c r="JG597" s="188"/>
      <c r="JH597" s="188"/>
      <c r="JI597" s="188"/>
      <c r="JJ597" s="188"/>
      <c r="JK597" s="188"/>
      <c r="JL597" s="189"/>
      <c r="JM597" s="195"/>
      <c r="JN597" s="188"/>
      <c r="JO597" s="188"/>
      <c r="JP597" s="188"/>
      <c r="JQ597" s="188"/>
      <c r="JR597" s="188"/>
      <c r="JS597" s="188"/>
      <c r="JT597" s="188"/>
      <c r="JU597" s="188"/>
      <c r="JV597" s="188"/>
      <c r="JW597" s="188"/>
      <c r="JX597" s="188"/>
      <c r="JY597" s="188"/>
      <c r="JZ597" s="188"/>
      <c r="KA597" s="188"/>
      <c r="KB597" s="188"/>
      <c r="KC597" s="189"/>
      <c r="KD597" s="195"/>
      <c r="KE597" s="188"/>
      <c r="KF597" s="188"/>
      <c r="KG597" s="188"/>
      <c r="KH597" s="188"/>
      <c r="KI597" s="188"/>
      <c r="KJ597" s="188"/>
      <c r="KK597" s="188"/>
      <c r="KL597" s="188"/>
      <c r="KM597" s="188"/>
      <c r="KN597" s="188"/>
      <c r="KO597" s="188"/>
      <c r="KP597" s="188"/>
      <c r="KQ597" s="188"/>
      <c r="KR597" s="188"/>
      <c r="KS597" s="188"/>
      <c r="KT597" s="189"/>
      <c r="KU597" s="188"/>
    </row>
    <row r="598" ht="15.0" customHeight="1">
      <c r="A598" s="195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9"/>
      <c r="R598" s="195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9"/>
      <c r="AI598" s="195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9"/>
      <c r="AZ598" s="195"/>
      <c r="BA598" s="188"/>
      <c r="BB598" s="188"/>
      <c r="BC598" s="188"/>
      <c r="BD598" s="188"/>
      <c r="BE598" s="188"/>
      <c r="BF598" s="188"/>
      <c r="BG598" s="188"/>
      <c r="BH598" s="188"/>
      <c r="BI598" s="188"/>
      <c r="BJ598" s="188"/>
      <c r="BK598" s="188"/>
      <c r="BL598" s="188"/>
      <c r="BM598" s="188"/>
      <c r="BN598" s="188"/>
      <c r="BO598" s="188"/>
      <c r="BP598" s="189"/>
      <c r="BQ598" s="195"/>
      <c r="BR598" s="188"/>
      <c r="BS598" s="188"/>
      <c r="BT598" s="188"/>
      <c r="BU598" s="188"/>
      <c r="BV598" s="188"/>
      <c r="BW598" s="188"/>
      <c r="BX598" s="188"/>
      <c r="BY598" s="188"/>
      <c r="BZ598" s="188"/>
      <c r="CA598" s="188"/>
      <c r="CB598" s="188"/>
      <c r="CC598" s="188"/>
      <c r="CD598" s="188"/>
      <c r="CE598" s="188"/>
      <c r="CF598" s="188"/>
      <c r="CG598" s="189"/>
      <c r="CH598" s="195"/>
      <c r="CI598" s="188"/>
      <c r="CJ598" s="188"/>
      <c r="CK598" s="188"/>
      <c r="CL598" s="188"/>
      <c r="CM598" s="188"/>
      <c r="CN598" s="188"/>
      <c r="CO598" s="188"/>
      <c r="CP598" s="188"/>
      <c r="CQ598" s="188"/>
      <c r="CR598" s="188"/>
      <c r="CS598" s="188"/>
      <c r="CT598" s="188"/>
      <c r="CU598" s="188"/>
      <c r="CV598" s="188"/>
      <c r="CW598" s="188"/>
      <c r="CX598" s="189"/>
      <c r="CY598" s="195"/>
      <c r="CZ598" s="188"/>
      <c r="DA598" s="188"/>
      <c r="DB598" s="188"/>
      <c r="DC598" s="188"/>
      <c r="DD598" s="188"/>
      <c r="DE598" s="188"/>
      <c r="DF598" s="188"/>
      <c r="DG598" s="188"/>
      <c r="DH598" s="188"/>
      <c r="DI598" s="188"/>
      <c r="DJ598" s="188"/>
      <c r="DK598" s="188"/>
      <c r="DL598" s="188"/>
      <c r="DM598" s="188"/>
      <c r="DN598" s="188"/>
      <c r="DO598" s="189"/>
      <c r="DP598" s="195"/>
      <c r="DQ598" s="188"/>
      <c r="DR598" s="188"/>
      <c r="DS598" s="188"/>
      <c r="DT598" s="188"/>
      <c r="DU598" s="188"/>
      <c r="DV598" s="188"/>
      <c r="DW598" s="188"/>
      <c r="DX598" s="188"/>
      <c r="DY598" s="188"/>
      <c r="DZ598" s="188"/>
      <c r="EA598" s="188"/>
      <c r="EB598" s="188"/>
      <c r="EC598" s="188"/>
      <c r="ED598" s="188"/>
      <c r="EE598" s="188"/>
      <c r="EF598" s="189"/>
      <c r="EG598" s="195"/>
      <c r="EH598" s="188"/>
      <c r="EI598" s="188"/>
      <c r="EJ598" s="188"/>
      <c r="EK598" s="188"/>
      <c r="EL598" s="188"/>
      <c r="EM598" s="188"/>
      <c r="EN598" s="188"/>
      <c r="EO598" s="188"/>
      <c r="EP598" s="188"/>
      <c r="EQ598" s="188"/>
      <c r="ER598" s="188"/>
      <c r="ES598" s="188"/>
      <c r="ET598" s="188"/>
      <c r="EU598" s="188"/>
      <c r="EV598" s="188"/>
      <c r="EW598" s="189"/>
      <c r="EX598" s="195"/>
      <c r="EY598" s="188"/>
      <c r="EZ598" s="188"/>
      <c r="FA598" s="188"/>
      <c r="FB598" s="188"/>
      <c r="FC598" s="188"/>
      <c r="FD598" s="188"/>
      <c r="FE598" s="188"/>
      <c r="FF598" s="188"/>
      <c r="FG598" s="188"/>
      <c r="FH598" s="188"/>
      <c r="FI598" s="188"/>
      <c r="FJ598" s="188"/>
      <c r="FK598" s="188"/>
      <c r="FL598" s="188"/>
      <c r="FM598" s="188"/>
      <c r="FN598" s="189"/>
      <c r="FO598" s="195"/>
      <c r="FP598" s="188"/>
      <c r="FQ598" s="188"/>
      <c r="FR598" s="188"/>
      <c r="FS598" s="188"/>
      <c r="FT598" s="188"/>
      <c r="FU598" s="188"/>
      <c r="FV598" s="188"/>
      <c r="FW598" s="188"/>
      <c r="FX598" s="188"/>
      <c r="FY598" s="188"/>
      <c r="FZ598" s="188"/>
      <c r="GA598" s="188"/>
      <c r="GB598" s="188"/>
      <c r="GC598" s="188"/>
      <c r="GD598" s="188"/>
      <c r="GE598" s="189"/>
      <c r="GF598" s="195"/>
      <c r="GG598" s="188"/>
      <c r="GH598" s="188"/>
      <c r="GI598" s="188"/>
      <c r="GJ598" s="188"/>
      <c r="GK598" s="188"/>
      <c r="GL598" s="188"/>
      <c r="GM598" s="188"/>
      <c r="GN598" s="188"/>
      <c r="GO598" s="188"/>
      <c r="GP598" s="188"/>
      <c r="GQ598" s="188"/>
      <c r="GR598" s="188"/>
      <c r="GS598" s="188"/>
      <c r="GT598" s="188"/>
      <c r="GU598" s="188"/>
      <c r="GV598" s="189"/>
      <c r="GW598" s="195"/>
      <c r="GX598" s="188"/>
      <c r="GY598" s="188"/>
      <c r="GZ598" s="188"/>
      <c r="HA598" s="188"/>
      <c r="HB598" s="188"/>
      <c r="HC598" s="188"/>
      <c r="HD598" s="188"/>
      <c r="HE598" s="188"/>
      <c r="HF598" s="188"/>
      <c r="HG598" s="188"/>
      <c r="HH598" s="188"/>
      <c r="HI598" s="188"/>
      <c r="HJ598" s="188"/>
      <c r="HK598" s="188"/>
      <c r="HL598" s="188"/>
      <c r="HM598" s="189"/>
      <c r="HN598" s="195"/>
      <c r="HO598" s="188"/>
      <c r="HP598" s="188"/>
      <c r="HQ598" s="188"/>
      <c r="HR598" s="188"/>
      <c r="HS598" s="188"/>
      <c r="HT598" s="188"/>
      <c r="HU598" s="188"/>
      <c r="HV598" s="188"/>
      <c r="HW598" s="188"/>
      <c r="HX598" s="188"/>
      <c r="HY598" s="188"/>
      <c r="HZ598" s="188"/>
      <c r="IA598" s="188"/>
      <c r="IB598" s="188"/>
      <c r="IC598" s="188"/>
      <c r="ID598" s="189"/>
      <c r="IE598" s="195"/>
      <c r="IF598" s="188"/>
      <c r="IG598" s="188"/>
      <c r="IH598" s="188"/>
      <c r="II598" s="188"/>
      <c r="IJ598" s="188"/>
      <c r="IK598" s="188"/>
      <c r="IL598" s="188"/>
      <c r="IM598" s="188"/>
      <c r="IN598" s="188"/>
      <c r="IO598" s="188"/>
      <c r="IP598" s="188"/>
      <c r="IQ598" s="188"/>
      <c r="IR598" s="188"/>
      <c r="IS598" s="188"/>
      <c r="IT598" s="188"/>
      <c r="IU598" s="189"/>
      <c r="IV598" s="195"/>
      <c r="IW598" s="188"/>
      <c r="IX598" s="188"/>
      <c r="IY598" s="188"/>
      <c r="IZ598" s="188"/>
      <c r="JA598" s="188"/>
      <c r="JB598" s="188"/>
      <c r="JC598" s="188"/>
      <c r="JD598" s="188"/>
      <c r="JE598" s="188"/>
      <c r="JF598" s="188"/>
      <c r="JG598" s="188"/>
      <c r="JH598" s="188"/>
      <c r="JI598" s="188"/>
      <c r="JJ598" s="188"/>
      <c r="JK598" s="188"/>
      <c r="JL598" s="189"/>
      <c r="JM598" s="195"/>
      <c r="JN598" s="188"/>
      <c r="JO598" s="188"/>
      <c r="JP598" s="188"/>
      <c r="JQ598" s="188"/>
      <c r="JR598" s="188"/>
      <c r="JS598" s="188"/>
      <c r="JT598" s="188"/>
      <c r="JU598" s="188"/>
      <c r="JV598" s="188"/>
      <c r="JW598" s="188"/>
      <c r="JX598" s="188"/>
      <c r="JY598" s="188"/>
      <c r="JZ598" s="188"/>
      <c r="KA598" s="188"/>
      <c r="KB598" s="188"/>
      <c r="KC598" s="189"/>
      <c r="KD598" s="195"/>
      <c r="KE598" s="188"/>
      <c r="KF598" s="188"/>
      <c r="KG598" s="188"/>
      <c r="KH598" s="188"/>
      <c r="KI598" s="188"/>
      <c r="KJ598" s="188"/>
      <c r="KK598" s="188"/>
      <c r="KL598" s="188"/>
      <c r="KM598" s="188"/>
      <c r="KN598" s="188"/>
      <c r="KO598" s="188"/>
      <c r="KP598" s="188"/>
      <c r="KQ598" s="188"/>
      <c r="KR598" s="188"/>
      <c r="KS598" s="188"/>
      <c r="KT598" s="189"/>
      <c r="KU598" s="188"/>
    </row>
    <row r="599" ht="15.0" customHeight="1">
      <c r="A599" s="195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9"/>
      <c r="R599" s="195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9"/>
      <c r="AI599" s="195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9"/>
      <c r="AZ599" s="195"/>
      <c r="BA599" s="188"/>
      <c r="BB599" s="188"/>
      <c r="BC599" s="188"/>
      <c r="BD599" s="188"/>
      <c r="BE599" s="188"/>
      <c r="BF599" s="188"/>
      <c r="BG599" s="188"/>
      <c r="BH599" s="188"/>
      <c r="BI599" s="188"/>
      <c r="BJ599" s="188"/>
      <c r="BK599" s="188"/>
      <c r="BL599" s="188"/>
      <c r="BM599" s="188"/>
      <c r="BN599" s="188"/>
      <c r="BO599" s="188"/>
      <c r="BP599" s="189"/>
      <c r="BQ599" s="195"/>
      <c r="BR599" s="188"/>
      <c r="BS599" s="188"/>
      <c r="BT599" s="188"/>
      <c r="BU599" s="188"/>
      <c r="BV599" s="188"/>
      <c r="BW599" s="188"/>
      <c r="BX599" s="188"/>
      <c r="BY599" s="188"/>
      <c r="BZ599" s="188"/>
      <c r="CA599" s="188"/>
      <c r="CB599" s="188"/>
      <c r="CC599" s="188"/>
      <c r="CD599" s="188"/>
      <c r="CE599" s="188"/>
      <c r="CF599" s="188"/>
      <c r="CG599" s="189"/>
      <c r="CH599" s="195"/>
      <c r="CI599" s="188"/>
      <c r="CJ599" s="188"/>
      <c r="CK599" s="188"/>
      <c r="CL599" s="188"/>
      <c r="CM599" s="188"/>
      <c r="CN599" s="188"/>
      <c r="CO599" s="188"/>
      <c r="CP599" s="188"/>
      <c r="CQ599" s="188"/>
      <c r="CR599" s="188"/>
      <c r="CS599" s="188"/>
      <c r="CT599" s="188"/>
      <c r="CU599" s="188"/>
      <c r="CV599" s="188"/>
      <c r="CW599" s="188"/>
      <c r="CX599" s="189"/>
      <c r="CY599" s="195"/>
      <c r="CZ599" s="188"/>
      <c r="DA599" s="188"/>
      <c r="DB599" s="188"/>
      <c r="DC599" s="188"/>
      <c r="DD599" s="188"/>
      <c r="DE599" s="188"/>
      <c r="DF599" s="188"/>
      <c r="DG599" s="188"/>
      <c r="DH599" s="188"/>
      <c r="DI599" s="188"/>
      <c r="DJ599" s="188"/>
      <c r="DK599" s="188"/>
      <c r="DL599" s="188"/>
      <c r="DM599" s="188"/>
      <c r="DN599" s="188"/>
      <c r="DO599" s="189"/>
      <c r="DP599" s="195"/>
      <c r="DQ599" s="188"/>
      <c r="DR599" s="188"/>
      <c r="DS599" s="188"/>
      <c r="DT599" s="188"/>
      <c r="DU599" s="188"/>
      <c r="DV599" s="188"/>
      <c r="DW599" s="188"/>
      <c r="DX599" s="188"/>
      <c r="DY599" s="188"/>
      <c r="DZ599" s="188"/>
      <c r="EA599" s="188"/>
      <c r="EB599" s="188"/>
      <c r="EC599" s="188"/>
      <c r="ED599" s="188"/>
      <c r="EE599" s="188"/>
      <c r="EF599" s="189"/>
      <c r="EG599" s="195"/>
      <c r="EH599" s="188"/>
      <c r="EI599" s="188"/>
      <c r="EJ599" s="188"/>
      <c r="EK599" s="188"/>
      <c r="EL599" s="188"/>
      <c r="EM599" s="188"/>
      <c r="EN599" s="188"/>
      <c r="EO599" s="188"/>
      <c r="EP599" s="188"/>
      <c r="EQ599" s="188"/>
      <c r="ER599" s="188"/>
      <c r="ES599" s="188"/>
      <c r="ET599" s="188"/>
      <c r="EU599" s="188"/>
      <c r="EV599" s="188"/>
      <c r="EW599" s="189"/>
      <c r="EX599" s="195"/>
      <c r="EY599" s="188"/>
      <c r="EZ599" s="188"/>
      <c r="FA599" s="188"/>
      <c r="FB599" s="188"/>
      <c r="FC599" s="188"/>
      <c r="FD599" s="188"/>
      <c r="FE599" s="188"/>
      <c r="FF599" s="188"/>
      <c r="FG599" s="188"/>
      <c r="FH599" s="188"/>
      <c r="FI599" s="188"/>
      <c r="FJ599" s="188"/>
      <c r="FK599" s="188"/>
      <c r="FL599" s="188"/>
      <c r="FM599" s="188"/>
      <c r="FN599" s="189"/>
      <c r="FO599" s="195"/>
      <c r="FP599" s="188"/>
      <c r="FQ599" s="188"/>
      <c r="FR599" s="188"/>
      <c r="FS599" s="188"/>
      <c r="FT599" s="188"/>
      <c r="FU599" s="188"/>
      <c r="FV599" s="188"/>
      <c r="FW599" s="188"/>
      <c r="FX599" s="188"/>
      <c r="FY599" s="188"/>
      <c r="FZ599" s="188"/>
      <c r="GA599" s="188"/>
      <c r="GB599" s="188"/>
      <c r="GC599" s="188"/>
      <c r="GD599" s="188"/>
      <c r="GE599" s="189"/>
      <c r="GF599" s="195"/>
      <c r="GG599" s="188"/>
      <c r="GH599" s="188"/>
      <c r="GI599" s="188"/>
      <c r="GJ599" s="188"/>
      <c r="GK599" s="188"/>
      <c r="GL599" s="188"/>
      <c r="GM599" s="188"/>
      <c r="GN599" s="188"/>
      <c r="GO599" s="188"/>
      <c r="GP599" s="188"/>
      <c r="GQ599" s="188"/>
      <c r="GR599" s="188"/>
      <c r="GS599" s="188"/>
      <c r="GT599" s="188"/>
      <c r="GU599" s="188"/>
      <c r="GV599" s="189"/>
      <c r="GW599" s="195"/>
      <c r="GX599" s="188"/>
      <c r="GY599" s="188"/>
      <c r="GZ599" s="188"/>
      <c r="HA599" s="188"/>
      <c r="HB599" s="188"/>
      <c r="HC599" s="188"/>
      <c r="HD599" s="188"/>
      <c r="HE599" s="188"/>
      <c r="HF599" s="188"/>
      <c r="HG599" s="188"/>
      <c r="HH599" s="188"/>
      <c r="HI599" s="188"/>
      <c r="HJ599" s="188"/>
      <c r="HK599" s="188"/>
      <c r="HL599" s="188"/>
      <c r="HM599" s="189"/>
      <c r="HN599" s="195"/>
      <c r="HO599" s="188"/>
      <c r="HP599" s="188"/>
      <c r="HQ599" s="188"/>
      <c r="HR599" s="188"/>
      <c r="HS599" s="188"/>
      <c r="HT599" s="188"/>
      <c r="HU599" s="188"/>
      <c r="HV599" s="188"/>
      <c r="HW599" s="188"/>
      <c r="HX599" s="188"/>
      <c r="HY599" s="188"/>
      <c r="HZ599" s="188"/>
      <c r="IA599" s="188"/>
      <c r="IB599" s="188"/>
      <c r="IC599" s="188"/>
      <c r="ID599" s="189"/>
      <c r="IE599" s="195"/>
      <c r="IF599" s="188"/>
      <c r="IG599" s="188"/>
      <c r="IH599" s="188"/>
      <c r="II599" s="188"/>
      <c r="IJ599" s="188"/>
      <c r="IK599" s="188"/>
      <c r="IL599" s="188"/>
      <c r="IM599" s="188"/>
      <c r="IN599" s="188"/>
      <c r="IO599" s="188"/>
      <c r="IP599" s="188"/>
      <c r="IQ599" s="188"/>
      <c r="IR599" s="188"/>
      <c r="IS599" s="188"/>
      <c r="IT599" s="188"/>
      <c r="IU599" s="189"/>
      <c r="IV599" s="195"/>
      <c r="IW599" s="188"/>
      <c r="IX599" s="188"/>
      <c r="IY599" s="188"/>
      <c r="IZ599" s="188"/>
      <c r="JA599" s="188"/>
      <c r="JB599" s="188"/>
      <c r="JC599" s="188"/>
      <c r="JD599" s="188"/>
      <c r="JE599" s="188"/>
      <c r="JF599" s="188"/>
      <c r="JG599" s="188"/>
      <c r="JH599" s="188"/>
      <c r="JI599" s="188"/>
      <c r="JJ599" s="188"/>
      <c r="JK599" s="188"/>
      <c r="JL599" s="189"/>
      <c r="JM599" s="195"/>
      <c r="JN599" s="188"/>
      <c r="JO599" s="188"/>
      <c r="JP599" s="188"/>
      <c r="JQ599" s="188"/>
      <c r="JR599" s="188"/>
      <c r="JS599" s="188"/>
      <c r="JT599" s="188"/>
      <c r="JU599" s="188"/>
      <c r="JV599" s="188"/>
      <c r="JW599" s="188"/>
      <c r="JX599" s="188"/>
      <c r="JY599" s="188"/>
      <c r="JZ599" s="188"/>
      <c r="KA599" s="188"/>
      <c r="KB599" s="188"/>
      <c r="KC599" s="189"/>
      <c r="KD599" s="195"/>
      <c r="KE599" s="188"/>
      <c r="KF599" s="188"/>
      <c r="KG599" s="188"/>
      <c r="KH599" s="188"/>
      <c r="KI599" s="188"/>
      <c r="KJ599" s="188"/>
      <c r="KK599" s="188"/>
      <c r="KL599" s="188"/>
      <c r="KM599" s="188"/>
      <c r="KN599" s="188"/>
      <c r="KO599" s="188"/>
      <c r="KP599" s="188"/>
      <c r="KQ599" s="188"/>
      <c r="KR599" s="188"/>
      <c r="KS599" s="188"/>
      <c r="KT599" s="189"/>
      <c r="KU599" s="188"/>
    </row>
    <row r="600" ht="15.0" customHeight="1">
      <c r="A600" s="195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9"/>
      <c r="R600" s="195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9"/>
      <c r="AI600" s="195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9"/>
      <c r="AZ600" s="195"/>
      <c r="BA600" s="188"/>
      <c r="BB600" s="188"/>
      <c r="BC600" s="188"/>
      <c r="BD600" s="188"/>
      <c r="BE600" s="188"/>
      <c r="BF600" s="188"/>
      <c r="BG600" s="188"/>
      <c r="BH600" s="188"/>
      <c r="BI600" s="188"/>
      <c r="BJ600" s="188"/>
      <c r="BK600" s="188"/>
      <c r="BL600" s="188"/>
      <c r="BM600" s="188"/>
      <c r="BN600" s="188"/>
      <c r="BO600" s="188"/>
      <c r="BP600" s="189"/>
      <c r="BQ600" s="195"/>
      <c r="BR600" s="188"/>
      <c r="BS600" s="188"/>
      <c r="BT600" s="188"/>
      <c r="BU600" s="188"/>
      <c r="BV600" s="188"/>
      <c r="BW600" s="188"/>
      <c r="BX600" s="188"/>
      <c r="BY600" s="188"/>
      <c r="BZ600" s="188"/>
      <c r="CA600" s="188"/>
      <c r="CB600" s="188"/>
      <c r="CC600" s="188"/>
      <c r="CD600" s="188"/>
      <c r="CE600" s="188"/>
      <c r="CF600" s="188"/>
      <c r="CG600" s="189"/>
      <c r="CH600" s="195"/>
      <c r="CI600" s="188"/>
      <c r="CJ600" s="188"/>
      <c r="CK600" s="188"/>
      <c r="CL600" s="188"/>
      <c r="CM600" s="188"/>
      <c r="CN600" s="188"/>
      <c r="CO600" s="188"/>
      <c r="CP600" s="188"/>
      <c r="CQ600" s="188"/>
      <c r="CR600" s="188"/>
      <c r="CS600" s="188"/>
      <c r="CT600" s="188"/>
      <c r="CU600" s="188"/>
      <c r="CV600" s="188"/>
      <c r="CW600" s="188"/>
      <c r="CX600" s="189"/>
      <c r="CY600" s="195"/>
      <c r="CZ600" s="188"/>
      <c r="DA600" s="188"/>
      <c r="DB600" s="188"/>
      <c r="DC600" s="188"/>
      <c r="DD600" s="188"/>
      <c r="DE600" s="188"/>
      <c r="DF600" s="188"/>
      <c r="DG600" s="188"/>
      <c r="DH600" s="188"/>
      <c r="DI600" s="188"/>
      <c r="DJ600" s="188"/>
      <c r="DK600" s="188"/>
      <c r="DL600" s="188"/>
      <c r="DM600" s="188"/>
      <c r="DN600" s="188"/>
      <c r="DO600" s="189"/>
      <c r="DP600" s="195"/>
      <c r="DQ600" s="188"/>
      <c r="DR600" s="188"/>
      <c r="DS600" s="188"/>
      <c r="DT600" s="188"/>
      <c r="DU600" s="188"/>
      <c r="DV600" s="188"/>
      <c r="DW600" s="188"/>
      <c r="DX600" s="188"/>
      <c r="DY600" s="188"/>
      <c r="DZ600" s="188"/>
      <c r="EA600" s="188"/>
      <c r="EB600" s="188"/>
      <c r="EC600" s="188"/>
      <c r="ED600" s="188"/>
      <c r="EE600" s="188"/>
      <c r="EF600" s="189"/>
      <c r="EG600" s="195"/>
      <c r="EH600" s="188"/>
      <c r="EI600" s="188"/>
      <c r="EJ600" s="188"/>
      <c r="EK600" s="188"/>
      <c r="EL600" s="188"/>
      <c r="EM600" s="188"/>
      <c r="EN600" s="188"/>
      <c r="EO600" s="188"/>
      <c r="EP600" s="188"/>
      <c r="EQ600" s="188"/>
      <c r="ER600" s="188"/>
      <c r="ES600" s="188"/>
      <c r="ET600" s="188"/>
      <c r="EU600" s="188"/>
      <c r="EV600" s="188"/>
      <c r="EW600" s="189"/>
      <c r="EX600" s="195"/>
      <c r="EY600" s="188"/>
      <c r="EZ600" s="188"/>
      <c r="FA600" s="188"/>
      <c r="FB600" s="188"/>
      <c r="FC600" s="188"/>
      <c r="FD600" s="188"/>
      <c r="FE600" s="188"/>
      <c r="FF600" s="188"/>
      <c r="FG600" s="188"/>
      <c r="FH600" s="188"/>
      <c r="FI600" s="188"/>
      <c r="FJ600" s="188"/>
      <c r="FK600" s="188"/>
      <c r="FL600" s="188"/>
      <c r="FM600" s="188"/>
      <c r="FN600" s="189"/>
      <c r="FO600" s="195"/>
      <c r="FP600" s="188"/>
      <c r="FQ600" s="188"/>
      <c r="FR600" s="188"/>
      <c r="FS600" s="188"/>
      <c r="FT600" s="188"/>
      <c r="FU600" s="188"/>
      <c r="FV600" s="188"/>
      <c r="FW600" s="188"/>
      <c r="FX600" s="188"/>
      <c r="FY600" s="188"/>
      <c r="FZ600" s="188"/>
      <c r="GA600" s="188"/>
      <c r="GB600" s="188"/>
      <c r="GC600" s="188"/>
      <c r="GD600" s="188"/>
      <c r="GE600" s="189"/>
      <c r="GF600" s="195"/>
      <c r="GG600" s="188"/>
      <c r="GH600" s="188"/>
      <c r="GI600" s="188"/>
      <c r="GJ600" s="188"/>
      <c r="GK600" s="188"/>
      <c r="GL600" s="188"/>
      <c r="GM600" s="188"/>
      <c r="GN600" s="188"/>
      <c r="GO600" s="188"/>
      <c r="GP600" s="188"/>
      <c r="GQ600" s="188"/>
      <c r="GR600" s="188"/>
      <c r="GS600" s="188"/>
      <c r="GT600" s="188"/>
      <c r="GU600" s="188"/>
      <c r="GV600" s="189"/>
      <c r="GW600" s="195"/>
      <c r="GX600" s="188"/>
      <c r="GY600" s="188"/>
      <c r="GZ600" s="188"/>
      <c r="HA600" s="188"/>
      <c r="HB600" s="188"/>
      <c r="HC600" s="188"/>
      <c r="HD600" s="188"/>
      <c r="HE600" s="188"/>
      <c r="HF600" s="188"/>
      <c r="HG600" s="188"/>
      <c r="HH600" s="188"/>
      <c r="HI600" s="188"/>
      <c r="HJ600" s="188"/>
      <c r="HK600" s="188"/>
      <c r="HL600" s="188"/>
      <c r="HM600" s="189"/>
      <c r="HN600" s="195"/>
      <c r="HO600" s="188"/>
      <c r="HP600" s="188"/>
      <c r="HQ600" s="188"/>
      <c r="HR600" s="188"/>
      <c r="HS600" s="188"/>
      <c r="HT600" s="188"/>
      <c r="HU600" s="188"/>
      <c r="HV600" s="188"/>
      <c r="HW600" s="188"/>
      <c r="HX600" s="188"/>
      <c r="HY600" s="188"/>
      <c r="HZ600" s="188"/>
      <c r="IA600" s="188"/>
      <c r="IB600" s="188"/>
      <c r="IC600" s="188"/>
      <c r="ID600" s="189"/>
      <c r="IE600" s="195"/>
      <c r="IF600" s="188"/>
      <c r="IG600" s="188"/>
      <c r="IH600" s="188"/>
      <c r="II600" s="188"/>
      <c r="IJ600" s="188"/>
      <c r="IK600" s="188"/>
      <c r="IL600" s="188"/>
      <c r="IM600" s="188"/>
      <c r="IN600" s="188"/>
      <c r="IO600" s="188"/>
      <c r="IP600" s="188"/>
      <c r="IQ600" s="188"/>
      <c r="IR600" s="188"/>
      <c r="IS600" s="188"/>
      <c r="IT600" s="188"/>
      <c r="IU600" s="189"/>
      <c r="IV600" s="195"/>
      <c r="IW600" s="188"/>
      <c r="IX600" s="188"/>
      <c r="IY600" s="188"/>
      <c r="IZ600" s="188"/>
      <c r="JA600" s="188"/>
      <c r="JB600" s="188"/>
      <c r="JC600" s="188"/>
      <c r="JD600" s="188"/>
      <c r="JE600" s="188"/>
      <c r="JF600" s="188"/>
      <c r="JG600" s="188"/>
      <c r="JH600" s="188"/>
      <c r="JI600" s="188"/>
      <c r="JJ600" s="188"/>
      <c r="JK600" s="188"/>
      <c r="JL600" s="189"/>
      <c r="JM600" s="195"/>
      <c r="JN600" s="188"/>
      <c r="JO600" s="188"/>
      <c r="JP600" s="188"/>
      <c r="JQ600" s="188"/>
      <c r="JR600" s="188"/>
      <c r="JS600" s="188"/>
      <c r="JT600" s="188"/>
      <c r="JU600" s="188"/>
      <c r="JV600" s="188"/>
      <c r="JW600" s="188"/>
      <c r="JX600" s="188"/>
      <c r="JY600" s="188"/>
      <c r="JZ600" s="188"/>
      <c r="KA600" s="188"/>
      <c r="KB600" s="188"/>
      <c r="KC600" s="189"/>
      <c r="KD600" s="195"/>
      <c r="KE600" s="188"/>
      <c r="KF600" s="188"/>
      <c r="KG600" s="188"/>
      <c r="KH600" s="188"/>
      <c r="KI600" s="188"/>
      <c r="KJ600" s="188"/>
      <c r="KK600" s="188"/>
      <c r="KL600" s="188"/>
      <c r="KM600" s="188"/>
      <c r="KN600" s="188"/>
      <c r="KO600" s="188"/>
      <c r="KP600" s="188"/>
      <c r="KQ600" s="188"/>
      <c r="KR600" s="188"/>
      <c r="KS600" s="188"/>
      <c r="KT600" s="189"/>
      <c r="KU600" s="188"/>
    </row>
    <row r="601" ht="15.0" customHeight="1">
      <c r="A601" s="195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9"/>
      <c r="R601" s="195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9"/>
      <c r="AI601" s="195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9"/>
      <c r="AZ601" s="195"/>
      <c r="BA601" s="188"/>
      <c r="BB601" s="188"/>
      <c r="BC601" s="188"/>
      <c r="BD601" s="188"/>
      <c r="BE601" s="188"/>
      <c r="BF601" s="188"/>
      <c r="BG601" s="188"/>
      <c r="BH601" s="188"/>
      <c r="BI601" s="188"/>
      <c r="BJ601" s="188"/>
      <c r="BK601" s="188"/>
      <c r="BL601" s="188"/>
      <c r="BM601" s="188"/>
      <c r="BN601" s="188"/>
      <c r="BO601" s="188"/>
      <c r="BP601" s="189"/>
      <c r="BQ601" s="195"/>
      <c r="BR601" s="188"/>
      <c r="BS601" s="188"/>
      <c r="BT601" s="188"/>
      <c r="BU601" s="188"/>
      <c r="BV601" s="188"/>
      <c r="BW601" s="188"/>
      <c r="BX601" s="188"/>
      <c r="BY601" s="188"/>
      <c r="BZ601" s="188"/>
      <c r="CA601" s="188"/>
      <c r="CB601" s="188"/>
      <c r="CC601" s="188"/>
      <c r="CD601" s="188"/>
      <c r="CE601" s="188"/>
      <c r="CF601" s="188"/>
      <c r="CG601" s="189"/>
      <c r="CH601" s="195"/>
      <c r="CI601" s="188"/>
      <c r="CJ601" s="188"/>
      <c r="CK601" s="188"/>
      <c r="CL601" s="188"/>
      <c r="CM601" s="188"/>
      <c r="CN601" s="188"/>
      <c r="CO601" s="188"/>
      <c r="CP601" s="188"/>
      <c r="CQ601" s="188"/>
      <c r="CR601" s="188"/>
      <c r="CS601" s="188"/>
      <c r="CT601" s="188"/>
      <c r="CU601" s="188"/>
      <c r="CV601" s="188"/>
      <c r="CW601" s="188"/>
      <c r="CX601" s="189"/>
      <c r="CY601" s="195"/>
      <c r="CZ601" s="188"/>
      <c r="DA601" s="188"/>
      <c r="DB601" s="188"/>
      <c r="DC601" s="188"/>
      <c r="DD601" s="188"/>
      <c r="DE601" s="188"/>
      <c r="DF601" s="188"/>
      <c r="DG601" s="188"/>
      <c r="DH601" s="188"/>
      <c r="DI601" s="188"/>
      <c r="DJ601" s="188"/>
      <c r="DK601" s="188"/>
      <c r="DL601" s="188"/>
      <c r="DM601" s="188"/>
      <c r="DN601" s="188"/>
      <c r="DO601" s="189"/>
      <c r="DP601" s="195"/>
      <c r="DQ601" s="188"/>
      <c r="DR601" s="188"/>
      <c r="DS601" s="188"/>
      <c r="DT601" s="188"/>
      <c r="DU601" s="188"/>
      <c r="DV601" s="188"/>
      <c r="DW601" s="188"/>
      <c r="DX601" s="188"/>
      <c r="DY601" s="188"/>
      <c r="DZ601" s="188"/>
      <c r="EA601" s="188"/>
      <c r="EB601" s="188"/>
      <c r="EC601" s="188"/>
      <c r="ED601" s="188"/>
      <c r="EE601" s="188"/>
      <c r="EF601" s="189"/>
      <c r="EG601" s="195"/>
      <c r="EH601" s="188"/>
      <c r="EI601" s="188"/>
      <c r="EJ601" s="188"/>
      <c r="EK601" s="188"/>
      <c r="EL601" s="188"/>
      <c r="EM601" s="188"/>
      <c r="EN601" s="188"/>
      <c r="EO601" s="188"/>
      <c r="EP601" s="188"/>
      <c r="EQ601" s="188"/>
      <c r="ER601" s="188"/>
      <c r="ES601" s="188"/>
      <c r="ET601" s="188"/>
      <c r="EU601" s="188"/>
      <c r="EV601" s="188"/>
      <c r="EW601" s="189"/>
      <c r="EX601" s="195"/>
      <c r="EY601" s="188"/>
      <c r="EZ601" s="188"/>
      <c r="FA601" s="188"/>
      <c r="FB601" s="188"/>
      <c r="FC601" s="188"/>
      <c r="FD601" s="188"/>
      <c r="FE601" s="188"/>
      <c r="FF601" s="188"/>
      <c r="FG601" s="188"/>
      <c r="FH601" s="188"/>
      <c r="FI601" s="188"/>
      <c r="FJ601" s="188"/>
      <c r="FK601" s="188"/>
      <c r="FL601" s="188"/>
      <c r="FM601" s="188"/>
      <c r="FN601" s="189"/>
      <c r="FO601" s="195"/>
      <c r="FP601" s="188"/>
      <c r="FQ601" s="188"/>
      <c r="FR601" s="188"/>
      <c r="FS601" s="188"/>
      <c r="FT601" s="188"/>
      <c r="FU601" s="188"/>
      <c r="FV601" s="188"/>
      <c r="FW601" s="188"/>
      <c r="FX601" s="188"/>
      <c r="FY601" s="188"/>
      <c r="FZ601" s="188"/>
      <c r="GA601" s="188"/>
      <c r="GB601" s="188"/>
      <c r="GC601" s="188"/>
      <c r="GD601" s="188"/>
      <c r="GE601" s="189"/>
      <c r="GF601" s="195"/>
      <c r="GG601" s="188"/>
      <c r="GH601" s="188"/>
      <c r="GI601" s="188"/>
      <c r="GJ601" s="188"/>
      <c r="GK601" s="188"/>
      <c r="GL601" s="188"/>
      <c r="GM601" s="188"/>
      <c r="GN601" s="188"/>
      <c r="GO601" s="188"/>
      <c r="GP601" s="188"/>
      <c r="GQ601" s="188"/>
      <c r="GR601" s="188"/>
      <c r="GS601" s="188"/>
      <c r="GT601" s="188"/>
      <c r="GU601" s="188"/>
      <c r="GV601" s="189"/>
      <c r="GW601" s="195"/>
      <c r="GX601" s="188"/>
      <c r="GY601" s="188"/>
      <c r="GZ601" s="188"/>
      <c r="HA601" s="188"/>
      <c r="HB601" s="188"/>
      <c r="HC601" s="188"/>
      <c r="HD601" s="188"/>
      <c r="HE601" s="188"/>
      <c r="HF601" s="188"/>
      <c r="HG601" s="188"/>
      <c r="HH601" s="188"/>
      <c r="HI601" s="188"/>
      <c r="HJ601" s="188"/>
      <c r="HK601" s="188"/>
      <c r="HL601" s="188"/>
      <c r="HM601" s="189"/>
      <c r="HN601" s="195"/>
      <c r="HO601" s="188"/>
      <c r="HP601" s="188"/>
      <c r="HQ601" s="188"/>
      <c r="HR601" s="188"/>
      <c r="HS601" s="188"/>
      <c r="HT601" s="188"/>
      <c r="HU601" s="188"/>
      <c r="HV601" s="188"/>
      <c r="HW601" s="188"/>
      <c r="HX601" s="188"/>
      <c r="HY601" s="188"/>
      <c r="HZ601" s="188"/>
      <c r="IA601" s="188"/>
      <c r="IB601" s="188"/>
      <c r="IC601" s="188"/>
      <c r="ID601" s="189"/>
      <c r="IE601" s="195"/>
      <c r="IF601" s="188"/>
      <c r="IG601" s="188"/>
      <c r="IH601" s="188"/>
      <c r="II601" s="188"/>
      <c r="IJ601" s="188"/>
      <c r="IK601" s="188"/>
      <c r="IL601" s="188"/>
      <c r="IM601" s="188"/>
      <c r="IN601" s="188"/>
      <c r="IO601" s="188"/>
      <c r="IP601" s="188"/>
      <c r="IQ601" s="188"/>
      <c r="IR601" s="188"/>
      <c r="IS601" s="188"/>
      <c r="IT601" s="188"/>
      <c r="IU601" s="189"/>
      <c r="IV601" s="195"/>
      <c r="IW601" s="188"/>
      <c r="IX601" s="188"/>
      <c r="IY601" s="188"/>
      <c r="IZ601" s="188"/>
      <c r="JA601" s="188"/>
      <c r="JB601" s="188"/>
      <c r="JC601" s="188"/>
      <c r="JD601" s="188"/>
      <c r="JE601" s="188"/>
      <c r="JF601" s="188"/>
      <c r="JG601" s="188"/>
      <c r="JH601" s="188"/>
      <c r="JI601" s="188"/>
      <c r="JJ601" s="188"/>
      <c r="JK601" s="188"/>
      <c r="JL601" s="189"/>
      <c r="JM601" s="195"/>
      <c r="JN601" s="188"/>
      <c r="JO601" s="188"/>
      <c r="JP601" s="188"/>
      <c r="JQ601" s="188"/>
      <c r="JR601" s="188"/>
      <c r="JS601" s="188"/>
      <c r="JT601" s="188"/>
      <c r="JU601" s="188"/>
      <c r="JV601" s="188"/>
      <c r="JW601" s="188"/>
      <c r="JX601" s="188"/>
      <c r="JY601" s="188"/>
      <c r="JZ601" s="188"/>
      <c r="KA601" s="188"/>
      <c r="KB601" s="188"/>
      <c r="KC601" s="189"/>
      <c r="KD601" s="195"/>
      <c r="KE601" s="188"/>
      <c r="KF601" s="188"/>
      <c r="KG601" s="188"/>
      <c r="KH601" s="188"/>
      <c r="KI601" s="188"/>
      <c r="KJ601" s="188"/>
      <c r="KK601" s="188"/>
      <c r="KL601" s="188"/>
      <c r="KM601" s="188"/>
      <c r="KN601" s="188"/>
      <c r="KO601" s="188"/>
      <c r="KP601" s="188"/>
      <c r="KQ601" s="188"/>
      <c r="KR601" s="188"/>
      <c r="KS601" s="188"/>
      <c r="KT601" s="189"/>
      <c r="KU601" s="188"/>
    </row>
    <row r="602" ht="15.0" customHeight="1">
      <c r="A602" s="195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9"/>
      <c r="R602" s="195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9"/>
      <c r="AI602" s="195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9"/>
      <c r="AZ602" s="195"/>
      <c r="BA602" s="188"/>
      <c r="BB602" s="188"/>
      <c r="BC602" s="188"/>
      <c r="BD602" s="188"/>
      <c r="BE602" s="188"/>
      <c r="BF602" s="188"/>
      <c r="BG602" s="188"/>
      <c r="BH602" s="188"/>
      <c r="BI602" s="188"/>
      <c r="BJ602" s="188"/>
      <c r="BK602" s="188"/>
      <c r="BL602" s="188"/>
      <c r="BM602" s="188"/>
      <c r="BN602" s="188"/>
      <c r="BO602" s="188"/>
      <c r="BP602" s="189"/>
      <c r="BQ602" s="195"/>
      <c r="BR602" s="188"/>
      <c r="BS602" s="188"/>
      <c r="BT602" s="188"/>
      <c r="BU602" s="188"/>
      <c r="BV602" s="188"/>
      <c r="BW602" s="188"/>
      <c r="BX602" s="188"/>
      <c r="BY602" s="188"/>
      <c r="BZ602" s="188"/>
      <c r="CA602" s="188"/>
      <c r="CB602" s="188"/>
      <c r="CC602" s="188"/>
      <c r="CD602" s="188"/>
      <c r="CE602" s="188"/>
      <c r="CF602" s="188"/>
      <c r="CG602" s="189"/>
      <c r="CH602" s="195"/>
      <c r="CI602" s="188"/>
      <c r="CJ602" s="188"/>
      <c r="CK602" s="188"/>
      <c r="CL602" s="188"/>
      <c r="CM602" s="188"/>
      <c r="CN602" s="188"/>
      <c r="CO602" s="188"/>
      <c r="CP602" s="188"/>
      <c r="CQ602" s="188"/>
      <c r="CR602" s="188"/>
      <c r="CS602" s="188"/>
      <c r="CT602" s="188"/>
      <c r="CU602" s="188"/>
      <c r="CV602" s="188"/>
      <c r="CW602" s="188"/>
      <c r="CX602" s="189"/>
      <c r="CY602" s="195"/>
      <c r="CZ602" s="188"/>
      <c r="DA602" s="188"/>
      <c r="DB602" s="188"/>
      <c r="DC602" s="188"/>
      <c r="DD602" s="188"/>
      <c r="DE602" s="188"/>
      <c r="DF602" s="188"/>
      <c r="DG602" s="188"/>
      <c r="DH602" s="188"/>
      <c r="DI602" s="188"/>
      <c r="DJ602" s="188"/>
      <c r="DK602" s="188"/>
      <c r="DL602" s="188"/>
      <c r="DM602" s="188"/>
      <c r="DN602" s="188"/>
      <c r="DO602" s="189"/>
      <c r="DP602" s="195"/>
      <c r="DQ602" s="188"/>
      <c r="DR602" s="188"/>
      <c r="DS602" s="188"/>
      <c r="DT602" s="188"/>
      <c r="DU602" s="188"/>
      <c r="DV602" s="188"/>
      <c r="DW602" s="188"/>
      <c r="DX602" s="188"/>
      <c r="DY602" s="188"/>
      <c r="DZ602" s="188"/>
      <c r="EA602" s="188"/>
      <c r="EB602" s="188"/>
      <c r="EC602" s="188"/>
      <c r="ED602" s="188"/>
      <c r="EE602" s="188"/>
      <c r="EF602" s="189"/>
      <c r="EG602" s="195"/>
      <c r="EH602" s="188"/>
      <c r="EI602" s="188"/>
      <c r="EJ602" s="188"/>
      <c r="EK602" s="188"/>
      <c r="EL602" s="188"/>
      <c r="EM602" s="188"/>
      <c r="EN602" s="188"/>
      <c r="EO602" s="188"/>
      <c r="EP602" s="188"/>
      <c r="EQ602" s="188"/>
      <c r="ER602" s="188"/>
      <c r="ES602" s="188"/>
      <c r="ET602" s="188"/>
      <c r="EU602" s="188"/>
      <c r="EV602" s="188"/>
      <c r="EW602" s="189"/>
      <c r="EX602" s="195"/>
      <c r="EY602" s="188"/>
      <c r="EZ602" s="188"/>
      <c r="FA602" s="188"/>
      <c r="FB602" s="188"/>
      <c r="FC602" s="188"/>
      <c r="FD602" s="188"/>
      <c r="FE602" s="188"/>
      <c r="FF602" s="188"/>
      <c r="FG602" s="188"/>
      <c r="FH602" s="188"/>
      <c r="FI602" s="188"/>
      <c r="FJ602" s="188"/>
      <c r="FK602" s="188"/>
      <c r="FL602" s="188"/>
      <c r="FM602" s="188"/>
      <c r="FN602" s="189"/>
      <c r="FO602" s="195"/>
      <c r="FP602" s="188"/>
      <c r="FQ602" s="188"/>
      <c r="FR602" s="188"/>
      <c r="FS602" s="188"/>
      <c r="FT602" s="188"/>
      <c r="FU602" s="188"/>
      <c r="FV602" s="188"/>
      <c r="FW602" s="188"/>
      <c r="FX602" s="188"/>
      <c r="FY602" s="188"/>
      <c r="FZ602" s="188"/>
      <c r="GA602" s="188"/>
      <c r="GB602" s="188"/>
      <c r="GC602" s="188"/>
      <c r="GD602" s="188"/>
      <c r="GE602" s="189"/>
      <c r="GF602" s="195"/>
      <c r="GG602" s="188"/>
      <c r="GH602" s="188"/>
      <c r="GI602" s="188"/>
      <c r="GJ602" s="188"/>
      <c r="GK602" s="188"/>
      <c r="GL602" s="188"/>
      <c r="GM602" s="188"/>
      <c r="GN602" s="188"/>
      <c r="GO602" s="188"/>
      <c r="GP602" s="188"/>
      <c r="GQ602" s="188"/>
      <c r="GR602" s="188"/>
      <c r="GS602" s="188"/>
      <c r="GT602" s="188"/>
      <c r="GU602" s="188"/>
      <c r="GV602" s="189"/>
      <c r="GW602" s="195"/>
      <c r="GX602" s="188"/>
      <c r="GY602" s="188"/>
      <c r="GZ602" s="188"/>
      <c r="HA602" s="188"/>
      <c r="HB602" s="188"/>
      <c r="HC602" s="188"/>
      <c r="HD602" s="188"/>
      <c r="HE602" s="188"/>
      <c r="HF602" s="188"/>
      <c r="HG602" s="188"/>
      <c r="HH602" s="188"/>
      <c r="HI602" s="188"/>
      <c r="HJ602" s="188"/>
      <c r="HK602" s="188"/>
      <c r="HL602" s="188"/>
      <c r="HM602" s="189"/>
      <c r="HN602" s="195"/>
      <c r="HO602" s="188"/>
      <c r="HP602" s="188"/>
      <c r="HQ602" s="188"/>
      <c r="HR602" s="188"/>
      <c r="HS602" s="188"/>
      <c r="HT602" s="188"/>
      <c r="HU602" s="188"/>
      <c r="HV602" s="188"/>
      <c r="HW602" s="188"/>
      <c r="HX602" s="188"/>
      <c r="HY602" s="188"/>
      <c r="HZ602" s="188"/>
      <c r="IA602" s="188"/>
      <c r="IB602" s="188"/>
      <c r="IC602" s="188"/>
      <c r="ID602" s="189"/>
      <c r="IE602" s="195"/>
      <c r="IF602" s="188"/>
      <c r="IG602" s="188"/>
      <c r="IH602" s="188"/>
      <c r="II602" s="188"/>
      <c r="IJ602" s="188"/>
      <c r="IK602" s="188"/>
      <c r="IL602" s="188"/>
      <c r="IM602" s="188"/>
      <c r="IN602" s="188"/>
      <c r="IO602" s="188"/>
      <c r="IP602" s="188"/>
      <c r="IQ602" s="188"/>
      <c r="IR602" s="188"/>
      <c r="IS602" s="188"/>
      <c r="IT602" s="188"/>
      <c r="IU602" s="189"/>
      <c r="IV602" s="195"/>
      <c r="IW602" s="188"/>
      <c r="IX602" s="188"/>
      <c r="IY602" s="188"/>
      <c r="IZ602" s="188"/>
      <c r="JA602" s="188"/>
      <c r="JB602" s="188"/>
      <c r="JC602" s="188"/>
      <c r="JD602" s="188"/>
      <c r="JE602" s="188"/>
      <c r="JF602" s="188"/>
      <c r="JG602" s="188"/>
      <c r="JH602" s="188"/>
      <c r="JI602" s="188"/>
      <c r="JJ602" s="188"/>
      <c r="JK602" s="188"/>
      <c r="JL602" s="189"/>
      <c r="JM602" s="195"/>
      <c r="JN602" s="188"/>
      <c r="JO602" s="188"/>
      <c r="JP602" s="188"/>
      <c r="JQ602" s="188"/>
      <c r="JR602" s="188"/>
      <c r="JS602" s="188"/>
      <c r="JT602" s="188"/>
      <c r="JU602" s="188"/>
      <c r="JV602" s="188"/>
      <c r="JW602" s="188"/>
      <c r="JX602" s="188"/>
      <c r="JY602" s="188"/>
      <c r="JZ602" s="188"/>
      <c r="KA602" s="188"/>
      <c r="KB602" s="188"/>
      <c r="KC602" s="189"/>
      <c r="KD602" s="195"/>
      <c r="KE602" s="188"/>
      <c r="KF602" s="188"/>
      <c r="KG602" s="188"/>
      <c r="KH602" s="188"/>
      <c r="KI602" s="188"/>
      <c r="KJ602" s="188"/>
      <c r="KK602" s="188"/>
      <c r="KL602" s="188"/>
      <c r="KM602" s="188"/>
      <c r="KN602" s="188"/>
      <c r="KO602" s="188"/>
      <c r="KP602" s="188"/>
      <c r="KQ602" s="188"/>
      <c r="KR602" s="188"/>
      <c r="KS602" s="188"/>
      <c r="KT602" s="189"/>
      <c r="KU602" s="188"/>
    </row>
    <row r="603" ht="15.0" customHeight="1">
      <c r="A603" s="195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9"/>
      <c r="R603" s="195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9"/>
      <c r="AI603" s="195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9"/>
      <c r="AZ603" s="195"/>
      <c r="BA603" s="188"/>
      <c r="BB603" s="188"/>
      <c r="BC603" s="188"/>
      <c r="BD603" s="188"/>
      <c r="BE603" s="188"/>
      <c r="BF603" s="188"/>
      <c r="BG603" s="188"/>
      <c r="BH603" s="188"/>
      <c r="BI603" s="188"/>
      <c r="BJ603" s="188"/>
      <c r="BK603" s="188"/>
      <c r="BL603" s="188"/>
      <c r="BM603" s="188"/>
      <c r="BN603" s="188"/>
      <c r="BO603" s="188"/>
      <c r="BP603" s="189"/>
      <c r="BQ603" s="195"/>
      <c r="BR603" s="188"/>
      <c r="BS603" s="188"/>
      <c r="BT603" s="188"/>
      <c r="BU603" s="188"/>
      <c r="BV603" s="188"/>
      <c r="BW603" s="188"/>
      <c r="BX603" s="188"/>
      <c r="BY603" s="188"/>
      <c r="BZ603" s="188"/>
      <c r="CA603" s="188"/>
      <c r="CB603" s="188"/>
      <c r="CC603" s="188"/>
      <c r="CD603" s="188"/>
      <c r="CE603" s="188"/>
      <c r="CF603" s="188"/>
      <c r="CG603" s="189"/>
      <c r="CH603" s="195"/>
      <c r="CI603" s="188"/>
      <c r="CJ603" s="188"/>
      <c r="CK603" s="188"/>
      <c r="CL603" s="188"/>
      <c r="CM603" s="188"/>
      <c r="CN603" s="188"/>
      <c r="CO603" s="188"/>
      <c r="CP603" s="188"/>
      <c r="CQ603" s="188"/>
      <c r="CR603" s="188"/>
      <c r="CS603" s="188"/>
      <c r="CT603" s="188"/>
      <c r="CU603" s="188"/>
      <c r="CV603" s="188"/>
      <c r="CW603" s="188"/>
      <c r="CX603" s="189"/>
      <c r="CY603" s="195"/>
      <c r="CZ603" s="188"/>
      <c r="DA603" s="188"/>
      <c r="DB603" s="188"/>
      <c r="DC603" s="188"/>
      <c r="DD603" s="188"/>
      <c r="DE603" s="188"/>
      <c r="DF603" s="188"/>
      <c r="DG603" s="188"/>
      <c r="DH603" s="188"/>
      <c r="DI603" s="188"/>
      <c r="DJ603" s="188"/>
      <c r="DK603" s="188"/>
      <c r="DL603" s="188"/>
      <c r="DM603" s="188"/>
      <c r="DN603" s="188"/>
      <c r="DO603" s="189"/>
      <c r="DP603" s="195"/>
      <c r="DQ603" s="188"/>
      <c r="DR603" s="188"/>
      <c r="DS603" s="188"/>
      <c r="DT603" s="188"/>
      <c r="DU603" s="188"/>
      <c r="DV603" s="188"/>
      <c r="DW603" s="188"/>
      <c r="DX603" s="188"/>
      <c r="DY603" s="188"/>
      <c r="DZ603" s="188"/>
      <c r="EA603" s="188"/>
      <c r="EB603" s="188"/>
      <c r="EC603" s="188"/>
      <c r="ED603" s="188"/>
      <c r="EE603" s="188"/>
      <c r="EF603" s="189"/>
      <c r="EG603" s="195"/>
      <c r="EH603" s="188"/>
      <c r="EI603" s="188"/>
      <c r="EJ603" s="188"/>
      <c r="EK603" s="188"/>
      <c r="EL603" s="188"/>
      <c r="EM603" s="188"/>
      <c r="EN603" s="188"/>
      <c r="EO603" s="188"/>
      <c r="EP603" s="188"/>
      <c r="EQ603" s="188"/>
      <c r="ER603" s="188"/>
      <c r="ES603" s="188"/>
      <c r="ET603" s="188"/>
      <c r="EU603" s="188"/>
      <c r="EV603" s="188"/>
      <c r="EW603" s="189"/>
      <c r="EX603" s="195"/>
      <c r="EY603" s="188"/>
      <c r="EZ603" s="188"/>
      <c r="FA603" s="188"/>
      <c r="FB603" s="188"/>
      <c r="FC603" s="188"/>
      <c r="FD603" s="188"/>
      <c r="FE603" s="188"/>
      <c r="FF603" s="188"/>
      <c r="FG603" s="188"/>
      <c r="FH603" s="188"/>
      <c r="FI603" s="188"/>
      <c r="FJ603" s="188"/>
      <c r="FK603" s="188"/>
      <c r="FL603" s="188"/>
      <c r="FM603" s="188"/>
      <c r="FN603" s="189"/>
      <c r="FO603" s="195"/>
      <c r="FP603" s="188"/>
      <c r="FQ603" s="188"/>
      <c r="FR603" s="188"/>
      <c r="FS603" s="188"/>
      <c r="FT603" s="188"/>
      <c r="FU603" s="188"/>
      <c r="FV603" s="188"/>
      <c r="FW603" s="188"/>
      <c r="FX603" s="188"/>
      <c r="FY603" s="188"/>
      <c r="FZ603" s="188"/>
      <c r="GA603" s="188"/>
      <c r="GB603" s="188"/>
      <c r="GC603" s="188"/>
      <c r="GD603" s="188"/>
      <c r="GE603" s="189"/>
      <c r="GF603" s="195"/>
      <c r="GG603" s="188"/>
      <c r="GH603" s="188"/>
      <c r="GI603" s="188"/>
      <c r="GJ603" s="188"/>
      <c r="GK603" s="188"/>
      <c r="GL603" s="188"/>
      <c r="GM603" s="188"/>
      <c r="GN603" s="188"/>
      <c r="GO603" s="188"/>
      <c r="GP603" s="188"/>
      <c r="GQ603" s="188"/>
      <c r="GR603" s="188"/>
      <c r="GS603" s="188"/>
      <c r="GT603" s="188"/>
      <c r="GU603" s="188"/>
      <c r="GV603" s="189"/>
      <c r="GW603" s="195"/>
      <c r="GX603" s="188"/>
      <c r="GY603" s="188"/>
      <c r="GZ603" s="188"/>
      <c r="HA603" s="188"/>
      <c r="HB603" s="188"/>
      <c r="HC603" s="188"/>
      <c r="HD603" s="188"/>
      <c r="HE603" s="188"/>
      <c r="HF603" s="188"/>
      <c r="HG603" s="188"/>
      <c r="HH603" s="188"/>
      <c r="HI603" s="188"/>
      <c r="HJ603" s="188"/>
      <c r="HK603" s="188"/>
      <c r="HL603" s="188"/>
      <c r="HM603" s="189"/>
      <c r="HN603" s="195"/>
      <c r="HO603" s="188"/>
      <c r="HP603" s="188"/>
      <c r="HQ603" s="188"/>
      <c r="HR603" s="188"/>
      <c r="HS603" s="188"/>
      <c r="HT603" s="188"/>
      <c r="HU603" s="188"/>
      <c r="HV603" s="188"/>
      <c r="HW603" s="188"/>
      <c r="HX603" s="188"/>
      <c r="HY603" s="188"/>
      <c r="HZ603" s="188"/>
      <c r="IA603" s="188"/>
      <c r="IB603" s="188"/>
      <c r="IC603" s="188"/>
      <c r="ID603" s="189"/>
      <c r="IE603" s="195"/>
      <c r="IF603" s="188"/>
      <c r="IG603" s="188"/>
      <c r="IH603" s="188"/>
      <c r="II603" s="188"/>
      <c r="IJ603" s="188"/>
      <c r="IK603" s="188"/>
      <c r="IL603" s="188"/>
      <c r="IM603" s="188"/>
      <c r="IN603" s="188"/>
      <c r="IO603" s="188"/>
      <c r="IP603" s="188"/>
      <c r="IQ603" s="188"/>
      <c r="IR603" s="188"/>
      <c r="IS603" s="188"/>
      <c r="IT603" s="188"/>
      <c r="IU603" s="189"/>
      <c r="IV603" s="195"/>
      <c r="IW603" s="188"/>
      <c r="IX603" s="188"/>
      <c r="IY603" s="188"/>
      <c r="IZ603" s="188"/>
      <c r="JA603" s="188"/>
      <c r="JB603" s="188"/>
      <c r="JC603" s="188"/>
      <c r="JD603" s="188"/>
      <c r="JE603" s="188"/>
      <c r="JF603" s="188"/>
      <c r="JG603" s="188"/>
      <c r="JH603" s="188"/>
      <c r="JI603" s="188"/>
      <c r="JJ603" s="188"/>
      <c r="JK603" s="188"/>
      <c r="JL603" s="189"/>
      <c r="JM603" s="195"/>
      <c r="JN603" s="188"/>
      <c r="JO603" s="188"/>
      <c r="JP603" s="188"/>
      <c r="JQ603" s="188"/>
      <c r="JR603" s="188"/>
      <c r="JS603" s="188"/>
      <c r="JT603" s="188"/>
      <c r="JU603" s="188"/>
      <c r="JV603" s="188"/>
      <c r="JW603" s="188"/>
      <c r="JX603" s="188"/>
      <c r="JY603" s="188"/>
      <c r="JZ603" s="188"/>
      <c r="KA603" s="188"/>
      <c r="KB603" s="188"/>
      <c r="KC603" s="189"/>
      <c r="KD603" s="195"/>
      <c r="KE603" s="188"/>
      <c r="KF603" s="188"/>
      <c r="KG603" s="188"/>
      <c r="KH603" s="188"/>
      <c r="KI603" s="188"/>
      <c r="KJ603" s="188"/>
      <c r="KK603" s="188"/>
      <c r="KL603" s="188"/>
      <c r="KM603" s="188"/>
      <c r="KN603" s="188"/>
      <c r="KO603" s="188"/>
      <c r="KP603" s="188"/>
      <c r="KQ603" s="188"/>
      <c r="KR603" s="188"/>
      <c r="KS603" s="188"/>
      <c r="KT603" s="189"/>
      <c r="KU603" s="188"/>
    </row>
    <row r="604" ht="15.0" customHeight="1">
      <c r="A604" s="195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9"/>
      <c r="R604" s="195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9"/>
      <c r="AI604" s="195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9"/>
      <c r="AZ604" s="195"/>
      <c r="BA604" s="188"/>
      <c r="BB604" s="188"/>
      <c r="BC604" s="188"/>
      <c r="BD604" s="188"/>
      <c r="BE604" s="188"/>
      <c r="BF604" s="188"/>
      <c r="BG604" s="188"/>
      <c r="BH604" s="188"/>
      <c r="BI604" s="188"/>
      <c r="BJ604" s="188"/>
      <c r="BK604" s="188"/>
      <c r="BL604" s="188"/>
      <c r="BM604" s="188"/>
      <c r="BN604" s="188"/>
      <c r="BO604" s="188"/>
      <c r="BP604" s="189"/>
      <c r="BQ604" s="195"/>
      <c r="BR604" s="188"/>
      <c r="BS604" s="188"/>
      <c r="BT604" s="188"/>
      <c r="BU604" s="188"/>
      <c r="BV604" s="188"/>
      <c r="BW604" s="188"/>
      <c r="BX604" s="188"/>
      <c r="BY604" s="188"/>
      <c r="BZ604" s="188"/>
      <c r="CA604" s="188"/>
      <c r="CB604" s="188"/>
      <c r="CC604" s="188"/>
      <c r="CD604" s="188"/>
      <c r="CE604" s="188"/>
      <c r="CF604" s="188"/>
      <c r="CG604" s="189"/>
      <c r="CH604" s="195"/>
      <c r="CI604" s="188"/>
      <c r="CJ604" s="188"/>
      <c r="CK604" s="188"/>
      <c r="CL604" s="188"/>
      <c r="CM604" s="188"/>
      <c r="CN604" s="188"/>
      <c r="CO604" s="188"/>
      <c r="CP604" s="188"/>
      <c r="CQ604" s="188"/>
      <c r="CR604" s="188"/>
      <c r="CS604" s="188"/>
      <c r="CT604" s="188"/>
      <c r="CU604" s="188"/>
      <c r="CV604" s="188"/>
      <c r="CW604" s="188"/>
      <c r="CX604" s="189"/>
      <c r="CY604" s="195"/>
      <c r="CZ604" s="188"/>
      <c r="DA604" s="188"/>
      <c r="DB604" s="188"/>
      <c r="DC604" s="188"/>
      <c r="DD604" s="188"/>
      <c r="DE604" s="188"/>
      <c r="DF604" s="188"/>
      <c r="DG604" s="188"/>
      <c r="DH604" s="188"/>
      <c r="DI604" s="188"/>
      <c r="DJ604" s="188"/>
      <c r="DK604" s="188"/>
      <c r="DL604" s="188"/>
      <c r="DM604" s="188"/>
      <c r="DN604" s="188"/>
      <c r="DO604" s="189"/>
      <c r="DP604" s="195"/>
      <c r="DQ604" s="188"/>
      <c r="DR604" s="188"/>
      <c r="DS604" s="188"/>
      <c r="DT604" s="188"/>
      <c r="DU604" s="188"/>
      <c r="DV604" s="188"/>
      <c r="DW604" s="188"/>
      <c r="DX604" s="188"/>
      <c r="DY604" s="188"/>
      <c r="DZ604" s="188"/>
      <c r="EA604" s="188"/>
      <c r="EB604" s="188"/>
      <c r="EC604" s="188"/>
      <c r="ED604" s="188"/>
      <c r="EE604" s="188"/>
      <c r="EF604" s="189"/>
      <c r="EG604" s="195"/>
      <c r="EH604" s="188"/>
      <c r="EI604" s="188"/>
      <c r="EJ604" s="188"/>
      <c r="EK604" s="188"/>
      <c r="EL604" s="188"/>
      <c r="EM604" s="188"/>
      <c r="EN604" s="188"/>
      <c r="EO604" s="188"/>
      <c r="EP604" s="188"/>
      <c r="EQ604" s="188"/>
      <c r="ER604" s="188"/>
      <c r="ES604" s="188"/>
      <c r="ET604" s="188"/>
      <c r="EU604" s="188"/>
      <c r="EV604" s="188"/>
      <c r="EW604" s="189"/>
      <c r="EX604" s="195"/>
      <c r="EY604" s="188"/>
      <c r="EZ604" s="188"/>
      <c r="FA604" s="188"/>
      <c r="FB604" s="188"/>
      <c r="FC604" s="188"/>
      <c r="FD604" s="188"/>
      <c r="FE604" s="188"/>
      <c r="FF604" s="188"/>
      <c r="FG604" s="188"/>
      <c r="FH604" s="188"/>
      <c r="FI604" s="188"/>
      <c r="FJ604" s="188"/>
      <c r="FK604" s="188"/>
      <c r="FL604" s="188"/>
      <c r="FM604" s="188"/>
      <c r="FN604" s="189"/>
      <c r="FO604" s="195"/>
      <c r="FP604" s="188"/>
      <c r="FQ604" s="188"/>
      <c r="FR604" s="188"/>
      <c r="FS604" s="188"/>
      <c r="FT604" s="188"/>
      <c r="FU604" s="188"/>
      <c r="FV604" s="188"/>
      <c r="FW604" s="188"/>
      <c r="FX604" s="188"/>
      <c r="FY604" s="188"/>
      <c r="FZ604" s="188"/>
      <c r="GA604" s="188"/>
      <c r="GB604" s="188"/>
      <c r="GC604" s="188"/>
      <c r="GD604" s="188"/>
      <c r="GE604" s="189"/>
      <c r="GF604" s="195"/>
      <c r="GG604" s="188"/>
      <c r="GH604" s="188"/>
      <c r="GI604" s="188"/>
      <c r="GJ604" s="188"/>
      <c r="GK604" s="188"/>
      <c r="GL604" s="188"/>
      <c r="GM604" s="188"/>
      <c r="GN604" s="188"/>
      <c r="GO604" s="188"/>
      <c r="GP604" s="188"/>
      <c r="GQ604" s="188"/>
      <c r="GR604" s="188"/>
      <c r="GS604" s="188"/>
      <c r="GT604" s="188"/>
      <c r="GU604" s="188"/>
      <c r="GV604" s="189"/>
      <c r="GW604" s="195"/>
      <c r="GX604" s="188"/>
      <c r="GY604" s="188"/>
      <c r="GZ604" s="188"/>
      <c r="HA604" s="188"/>
      <c r="HB604" s="188"/>
      <c r="HC604" s="188"/>
      <c r="HD604" s="188"/>
      <c r="HE604" s="188"/>
      <c r="HF604" s="188"/>
      <c r="HG604" s="188"/>
      <c r="HH604" s="188"/>
      <c r="HI604" s="188"/>
      <c r="HJ604" s="188"/>
      <c r="HK604" s="188"/>
      <c r="HL604" s="188"/>
      <c r="HM604" s="189"/>
      <c r="HN604" s="195"/>
      <c r="HO604" s="188"/>
      <c r="HP604" s="188"/>
      <c r="HQ604" s="188"/>
      <c r="HR604" s="188"/>
      <c r="HS604" s="188"/>
      <c r="HT604" s="188"/>
      <c r="HU604" s="188"/>
      <c r="HV604" s="188"/>
      <c r="HW604" s="188"/>
      <c r="HX604" s="188"/>
      <c r="HY604" s="188"/>
      <c r="HZ604" s="188"/>
      <c r="IA604" s="188"/>
      <c r="IB604" s="188"/>
      <c r="IC604" s="188"/>
      <c r="ID604" s="189"/>
      <c r="IE604" s="195"/>
      <c r="IF604" s="188"/>
      <c r="IG604" s="188"/>
      <c r="IH604" s="188"/>
      <c r="II604" s="188"/>
      <c r="IJ604" s="188"/>
      <c r="IK604" s="188"/>
      <c r="IL604" s="188"/>
      <c r="IM604" s="188"/>
      <c r="IN604" s="188"/>
      <c r="IO604" s="188"/>
      <c r="IP604" s="188"/>
      <c r="IQ604" s="188"/>
      <c r="IR604" s="188"/>
      <c r="IS604" s="188"/>
      <c r="IT604" s="188"/>
      <c r="IU604" s="189"/>
      <c r="IV604" s="195"/>
      <c r="IW604" s="188"/>
      <c r="IX604" s="188"/>
      <c r="IY604" s="188"/>
      <c r="IZ604" s="188"/>
      <c r="JA604" s="188"/>
      <c r="JB604" s="188"/>
      <c r="JC604" s="188"/>
      <c r="JD604" s="188"/>
      <c r="JE604" s="188"/>
      <c r="JF604" s="188"/>
      <c r="JG604" s="188"/>
      <c r="JH604" s="188"/>
      <c r="JI604" s="188"/>
      <c r="JJ604" s="188"/>
      <c r="JK604" s="188"/>
      <c r="JL604" s="189"/>
      <c r="JM604" s="195"/>
      <c r="JN604" s="188"/>
      <c r="JO604" s="188"/>
      <c r="JP604" s="188"/>
      <c r="JQ604" s="188"/>
      <c r="JR604" s="188"/>
      <c r="JS604" s="188"/>
      <c r="JT604" s="188"/>
      <c r="JU604" s="188"/>
      <c r="JV604" s="188"/>
      <c r="JW604" s="188"/>
      <c r="JX604" s="188"/>
      <c r="JY604" s="188"/>
      <c r="JZ604" s="188"/>
      <c r="KA604" s="188"/>
      <c r="KB604" s="188"/>
      <c r="KC604" s="189"/>
      <c r="KD604" s="195"/>
      <c r="KE604" s="188"/>
      <c r="KF604" s="188"/>
      <c r="KG604" s="188"/>
      <c r="KH604" s="188"/>
      <c r="KI604" s="188"/>
      <c r="KJ604" s="188"/>
      <c r="KK604" s="188"/>
      <c r="KL604" s="188"/>
      <c r="KM604" s="188"/>
      <c r="KN604" s="188"/>
      <c r="KO604" s="188"/>
      <c r="KP604" s="188"/>
      <c r="KQ604" s="188"/>
      <c r="KR604" s="188"/>
      <c r="KS604" s="188"/>
      <c r="KT604" s="189"/>
      <c r="KU604" s="188"/>
    </row>
    <row r="605" ht="15.0" customHeight="1">
      <c r="A605" s="195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9"/>
      <c r="R605" s="195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9"/>
      <c r="AI605" s="195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9"/>
      <c r="AZ605" s="195"/>
      <c r="BA605" s="188"/>
      <c r="BB605" s="188"/>
      <c r="BC605" s="188"/>
      <c r="BD605" s="188"/>
      <c r="BE605" s="188"/>
      <c r="BF605" s="188"/>
      <c r="BG605" s="188"/>
      <c r="BH605" s="188"/>
      <c r="BI605" s="188"/>
      <c r="BJ605" s="188"/>
      <c r="BK605" s="188"/>
      <c r="BL605" s="188"/>
      <c r="BM605" s="188"/>
      <c r="BN605" s="188"/>
      <c r="BO605" s="188"/>
      <c r="BP605" s="189"/>
      <c r="BQ605" s="195"/>
      <c r="BR605" s="188"/>
      <c r="BS605" s="188"/>
      <c r="BT605" s="188"/>
      <c r="BU605" s="188"/>
      <c r="BV605" s="188"/>
      <c r="BW605" s="188"/>
      <c r="BX605" s="188"/>
      <c r="BY605" s="188"/>
      <c r="BZ605" s="188"/>
      <c r="CA605" s="188"/>
      <c r="CB605" s="188"/>
      <c r="CC605" s="188"/>
      <c r="CD605" s="188"/>
      <c r="CE605" s="188"/>
      <c r="CF605" s="188"/>
      <c r="CG605" s="189"/>
      <c r="CH605" s="195"/>
      <c r="CI605" s="188"/>
      <c r="CJ605" s="188"/>
      <c r="CK605" s="188"/>
      <c r="CL605" s="188"/>
      <c r="CM605" s="188"/>
      <c r="CN605" s="188"/>
      <c r="CO605" s="188"/>
      <c r="CP605" s="188"/>
      <c r="CQ605" s="188"/>
      <c r="CR605" s="188"/>
      <c r="CS605" s="188"/>
      <c r="CT605" s="188"/>
      <c r="CU605" s="188"/>
      <c r="CV605" s="188"/>
      <c r="CW605" s="188"/>
      <c r="CX605" s="189"/>
      <c r="CY605" s="195"/>
      <c r="CZ605" s="188"/>
      <c r="DA605" s="188"/>
      <c r="DB605" s="188"/>
      <c r="DC605" s="188"/>
      <c r="DD605" s="188"/>
      <c r="DE605" s="188"/>
      <c r="DF605" s="188"/>
      <c r="DG605" s="188"/>
      <c r="DH605" s="188"/>
      <c r="DI605" s="188"/>
      <c r="DJ605" s="188"/>
      <c r="DK605" s="188"/>
      <c r="DL605" s="188"/>
      <c r="DM605" s="188"/>
      <c r="DN605" s="188"/>
      <c r="DO605" s="189"/>
      <c r="DP605" s="195"/>
      <c r="DQ605" s="188"/>
      <c r="DR605" s="188"/>
      <c r="DS605" s="188"/>
      <c r="DT605" s="188"/>
      <c r="DU605" s="188"/>
      <c r="DV605" s="188"/>
      <c r="DW605" s="188"/>
      <c r="DX605" s="188"/>
      <c r="DY605" s="188"/>
      <c r="DZ605" s="188"/>
      <c r="EA605" s="188"/>
      <c r="EB605" s="188"/>
      <c r="EC605" s="188"/>
      <c r="ED605" s="188"/>
      <c r="EE605" s="188"/>
      <c r="EF605" s="189"/>
      <c r="EG605" s="195"/>
      <c r="EH605" s="188"/>
      <c r="EI605" s="188"/>
      <c r="EJ605" s="188"/>
      <c r="EK605" s="188"/>
      <c r="EL605" s="188"/>
      <c r="EM605" s="188"/>
      <c r="EN605" s="188"/>
      <c r="EO605" s="188"/>
      <c r="EP605" s="188"/>
      <c r="EQ605" s="188"/>
      <c r="ER605" s="188"/>
      <c r="ES605" s="188"/>
      <c r="ET605" s="188"/>
      <c r="EU605" s="188"/>
      <c r="EV605" s="188"/>
      <c r="EW605" s="189"/>
      <c r="EX605" s="195"/>
      <c r="EY605" s="188"/>
      <c r="EZ605" s="188"/>
      <c r="FA605" s="188"/>
      <c r="FB605" s="188"/>
      <c r="FC605" s="188"/>
      <c r="FD605" s="188"/>
      <c r="FE605" s="188"/>
      <c r="FF605" s="188"/>
      <c r="FG605" s="188"/>
      <c r="FH605" s="188"/>
      <c r="FI605" s="188"/>
      <c r="FJ605" s="188"/>
      <c r="FK605" s="188"/>
      <c r="FL605" s="188"/>
      <c r="FM605" s="188"/>
      <c r="FN605" s="189"/>
      <c r="FO605" s="195"/>
      <c r="FP605" s="188"/>
      <c r="FQ605" s="188"/>
      <c r="FR605" s="188"/>
      <c r="FS605" s="188"/>
      <c r="FT605" s="188"/>
      <c r="FU605" s="188"/>
      <c r="FV605" s="188"/>
      <c r="FW605" s="188"/>
      <c r="FX605" s="188"/>
      <c r="FY605" s="188"/>
      <c r="FZ605" s="188"/>
      <c r="GA605" s="188"/>
      <c r="GB605" s="188"/>
      <c r="GC605" s="188"/>
      <c r="GD605" s="188"/>
      <c r="GE605" s="189"/>
      <c r="GF605" s="195"/>
      <c r="GG605" s="188"/>
      <c r="GH605" s="188"/>
      <c r="GI605" s="188"/>
      <c r="GJ605" s="188"/>
      <c r="GK605" s="188"/>
      <c r="GL605" s="188"/>
      <c r="GM605" s="188"/>
      <c r="GN605" s="188"/>
      <c r="GO605" s="188"/>
      <c r="GP605" s="188"/>
      <c r="GQ605" s="188"/>
      <c r="GR605" s="188"/>
      <c r="GS605" s="188"/>
      <c r="GT605" s="188"/>
      <c r="GU605" s="188"/>
      <c r="GV605" s="189"/>
      <c r="GW605" s="195"/>
      <c r="GX605" s="188"/>
      <c r="GY605" s="188"/>
      <c r="GZ605" s="188"/>
      <c r="HA605" s="188"/>
      <c r="HB605" s="188"/>
      <c r="HC605" s="188"/>
      <c r="HD605" s="188"/>
      <c r="HE605" s="188"/>
      <c r="HF605" s="188"/>
      <c r="HG605" s="188"/>
      <c r="HH605" s="188"/>
      <c r="HI605" s="188"/>
      <c r="HJ605" s="188"/>
      <c r="HK605" s="188"/>
      <c r="HL605" s="188"/>
      <c r="HM605" s="189"/>
      <c r="HN605" s="195"/>
      <c r="HO605" s="188"/>
      <c r="HP605" s="188"/>
      <c r="HQ605" s="188"/>
      <c r="HR605" s="188"/>
      <c r="HS605" s="188"/>
      <c r="HT605" s="188"/>
      <c r="HU605" s="188"/>
      <c r="HV605" s="188"/>
      <c r="HW605" s="188"/>
      <c r="HX605" s="188"/>
      <c r="HY605" s="188"/>
      <c r="HZ605" s="188"/>
      <c r="IA605" s="188"/>
      <c r="IB605" s="188"/>
      <c r="IC605" s="188"/>
      <c r="ID605" s="189"/>
      <c r="IE605" s="195"/>
      <c r="IF605" s="188"/>
      <c r="IG605" s="188"/>
      <c r="IH605" s="188"/>
      <c r="II605" s="188"/>
      <c r="IJ605" s="188"/>
      <c r="IK605" s="188"/>
      <c r="IL605" s="188"/>
      <c r="IM605" s="188"/>
      <c r="IN605" s="188"/>
      <c r="IO605" s="188"/>
      <c r="IP605" s="188"/>
      <c r="IQ605" s="188"/>
      <c r="IR605" s="188"/>
      <c r="IS605" s="188"/>
      <c r="IT605" s="188"/>
      <c r="IU605" s="189"/>
      <c r="IV605" s="195"/>
      <c r="IW605" s="188"/>
      <c r="IX605" s="188"/>
      <c r="IY605" s="188"/>
      <c r="IZ605" s="188"/>
      <c r="JA605" s="188"/>
      <c r="JB605" s="188"/>
      <c r="JC605" s="188"/>
      <c r="JD605" s="188"/>
      <c r="JE605" s="188"/>
      <c r="JF605" s="188"/>
      <c r="JG605" s="188"/>
      <c r="JH605" s="188"/>
      <c r="JI605" s="188"/>
      <c r="JJ605" s="188"/>
      <c r="JK605" s="188"/>
      <c r="JL605" s="189"/>
      <c r="JM605" s="195"/>
      <c r="JN605" s="188"/>
      <c r="JO605" s="188"/>
      <c r="JP605" s="188"/>
      <c r="JQ605" s="188"/>
      <c r="JR605" s="188"/>
      <c r="JS605" s="188"/>
      <c r="JT605" s="188"/>
      <c r="JU605" s="188"/>
      <c r="JV605" s="188"/>
      <c r="JW605" s="188"/>
      <c r="JX605" s="188"/>
      <c r="JY605" s="188"/>
      <c r="JZ605" s="188"/>
      <c r="KA605" s="188"/>
      <c r="KB605" s="188"/>
      <c r="KC605" s="189"/>
      <c r="KD605" s="195"/>
      <c r="KE605" s="188"/>
      <c r="KF605" s="188"/>
      <c r="KG605" s="188"/>
      <c r="KH605" s="188"/>
      <c r="KI605" s="188"/>
      <c r="KJ605" s="188"/>
      <c r="KK605" s="188"/>
      <c r="KL605" s="188"/>
      <c r="KM605" s="188"/>
      <c r="KN605" s="188"/>
      <c r="KO605" s="188"/>
      <c r="KP605" s="188"/>
      <c r="KQ605" s="188"/>
      <c r="KR605" s="188"/>
      <c r="KS605" s="188"/>
      <c r="KT605" s="189"/>
      <c r="KU605" s="188"/>
    </row>
    <row r="606" ht="15.0" customHeight="1">
      <c r="A606" s="195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9"/>
      <c r="R606" s="195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9"/>
      <c r="AI606" s="195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9"/>
      <c r="AZ606" s="195"/>
      <c r="BA606" s="188"/>
      <c r="BB606" s="188"/>
      <c r="BC606" s="188"/>
      <c r="BD606" s="188"/>
      <c r="BE606" s="188"/>
      <c r="BF606" s="188"/>
      <c r="BG606" s="188"/>
      <c r="BH606" s="188"/>
      <c r="BI606" s="188"/>
      <c r="BJ606" s="188"/>
      <c r="BK606" s="188"/>
      <c r="BL606" s="188"/>
      <c r="BM606" s="188"/>
      <c r="BN606" s="188"/>
      <c r="BO606" s="188"/>
      <c r="BP606" s="189"/>
      <c r="BQ606" s="195"/>
      <c r="BR606" s="188"/>
      <c r="BS606" s="188"/>
      <c r="BT606" s="188"/>
      <c r="BU606" s="188"/>
      <c r="BV606" s="188"/>
      <c r="BW606" s="188"/>
      <c r="BX606" s="188"/>
      <c r="BY606" s="188"/>
      <c r="BZ606" s="188"/>
      <c r="CA606" s="188"/>
      <c r="CB606" s="188"/>
      <c r="CC606" s="188"/>
      <c r="CD606" s="188"/>
      <c r="CE606" s="188"/>
      <c r="CF606" s="188"/>
      <c r="CG606" s="189"/>
      <c r="CH606" s="195"/>
      <c r="CI606" s="188"/>
      <c r="CJ606" s="188"/>
      <c r="CK606" s="188"/>
      <c r="CL606" s="188"/>
      <c r="CM606" s="188"/>
      <c r="CN606" s="188"/>
      <c r="CO606" s="188"/>
      <c r="CP606" s="188"/>
      <c r="CQ606" s="188"/>
      <c r="CR606" s="188"/>
      <c r="CS606" s="188"/>
      <c r="CT606" s="188"/>
      <c r="CU606" s="188"/>
      <c r="CV606" s="188"/>
      <c r="CW606" s="188"/>
      <c r="CX606" s="189"/>
      <c r="CY606" s="195"/>
      <c r="CZ606" s="188"/>
      <c r="DA606" s="188"/>
      <c r="DB606" s="188"/>
      <c r="DC606" s="188"/>
      <c r="DD606" s="188"/>
      <c r="DE606" s="188"/>
      <c r="DF606" s="188"/>
      <c r="DG606" s="188"/>
      <c r="DH606" s="188"/>
      <c r="DI606" s="188"/>
      <c r="DJ606" s="188"/>
      <c r="DK606" s="188"/>
      <c r="DL606" s="188"/>
      <c r="DM606" s="188"/>
      <c r="DN606" s="188"/>
      <c r="DO606" s="189"/>
      <c r="DP606" s="195"/>
      <c r="DQ606" s="188"/>
      <c r="DR606" s="188"/>
      <c r="DS606" s="188"/>
      <c r="DT606" s="188"/>
      <c r="DU606" s="188"/>
      <c r="DV606" s="188"/>
      <c r="DW606" s="188"/>
      <c r="DX606" s="188"/>
      <c r="DY606" s="188"/>
      <c r="DZ606" s="188"/>
      <c r="EA606" s="188"/>
      <c r="EB606" s="188"/>
      <c r="EC606" s="188"/>
      <c r="ED606" s="188"/>
      <c r="EE606" s="188"/>
      <c r="EF606" s="189"/>
      <c r="EG606" s="195"/>
      <c r="EH606" s="188"/>
      <c r="EI606" s="188"/>
      <c r="EJ606" s="188"/>
      <c r="EK606" s="188"/>
      <c r="EL606" s="188"/>
      <c r="EM606" s="188"/>
      <c r="EN606" s="188"/>
      <c r="EO606" s="188"/>
      <c r="EP606" s="188"/>
      <c r="EQ606" s="188"/>
      <c r="ER606" s="188"/>
      <c r="ES606" s="188"/>
      <c r="ET606" s="188"/>
      <c r="EU606" s="188"/>
      <c r="EV606" s="188"/>
      <c r="EW606" s="189"/>
      <c r="EX606" s="195"/>
      <c r="EY606" s="188"/>
      <c r="EZ606" s="188"/>
      <c r="FA606" s="188"/>
      <c r="FB606" s="188"/>
      <c r="FC606" s="188"/>
      <c r="FD606" s="188"/>
      <c r="FE606" s="188"/>
      <c r="FF606" s="188"/>
      <c r="FG606" s="188"/>
      <c r="FH606" s="188"/>
      <c r="FI606" s="188"/>
      <c r="FJ606" s="188"/>
      <c r="FK606" s="188"/>
      <c r="FL606" s="188"/>
      <c r="FM606" s="188"/>
      <c r="FN606" s="189"/>
      <c r="FO606" s="195"/>
      <c r="FP606" s="188"/>
      <c r="FQ606" s="188"/>
      <c r="FR606" s="188"/>
      <c r="FS606" s="188"/>
      <c r="FT606" s="188"/>
      <c r="FU606" s="188"/>
      <c r="FV606" s="188"/>
      <c r="FW606" s="188"/>
      <c r="FX606" s="188"/>
      <c r="FY606" s="188"/>
      <c r="FZ606" s="188"/>
      <c r="GA606" s="188"/>
      <c r="GB606" s="188"/>
      <c r="GC606" s="188"/>
      <c r="GD606" s="188"/>
      <c r="GE606" s="189"/>
      <c r="GF606" s="195"/>
      <c r="GG606" s="188"/>
      <c r="GH606" s="188"/>
      <c r="GI606" s="188"/>
      <c r="GJ606" s="188"/>
      <c r="GK606" s="188"/>
      <c r="GL606" s="188"/>
      <c r="GM606" s="188"/>
      <c r="GN606" s="188"/>
      <c r="GO606" s="188"/>
      <c r="GP606" s="188"/>
      <c r="GQ606" s="188"/>
      <c r="GR606" s="188"/>
      <c r="GS606" s="188"/>
      <c r="GT606" s="188"/>
      <c r="GU606" s="188"/>
      <c r="GV606" s="189"/>
      <c r="GW606" s="195"/>
      <c r="GX606" s="188"/>
      <c r="GY606" s="188"/>
      <c r="GZ606" s="188"/>
      <c r="HA606" s="188"/>
      <c r="HB606" s="188"/>
      <c r="HC606" s="188"/>
      <c r="HD606" s="188"/>
      <c r="HE606" s="188"/>
      <c r="HF606" s="188"/>
      <c r="HG606" s="188"/>
      <c r="HH606" s="188"/>
      <c r="HI606" s="188"/>
      <c r="HJ606" s="188"/>
      <c r="HK606" s="188"/>
      <c r="HL606" s="188"/>
      <c r="HM606" s="189"/>
      <c r="HN606" s="195"/>
      <c r="HO606" s="188"/>
      <c r="HP606" s="188"/>
      <c r="HQ606" s="188"/>
      <c r="HR606" s="188"/>
      <c r="HS606" s="188"/>
      <c r="HT606" s="188"/>
      <c r="HU606" s="188"/>
      <c r="HV606" s="188"/>
      <c r="HW606" s="188"/>
      <c r="HX606" s="188"/>
      <c r="HY606" s="188"/>
      <c r="HZ606" s="188"/>
      <c r="IA606" s="188"/>
      <c r="IB606" s="188"/>
      <c r="IC606" s="188"/>
      <c r="ID606" s="189"/>
      <c r="IE606" s="195"/>
      <c r="IF606" s="188"/>
      <c r="IG606" s="188"/>
      <c r="IH606" s="188"/>
      <c r="II606" s="188"/>
      <c r="IJ606" s="188"/>
      <c r="IK606" s="188"/>
      <c r="IL606" s="188"/>
      <c r="IM606" s="188"/>
      <c r="IN606" s="188"/>
      <c r="IO606" s="188"/>
      <c r="IP606" s="188"/>
      <c r="IQ606" s="188"/>
      <c r="IR606" s="188"/>
      <c r="IS606" s="188"/>
      <c r="IT606" s="188"/>
      <c r="IU606" s="189"/>
      <c r="IV606" s="195"/>
      <c r="IW606" s="188"/>
      <c r="IX606" s="188"/>
      <c r="IY606" s="188"/>
      <c r="IZ606" s="188"/>
      <c r="JA606" s="188"/>
      <c r="JB606" s="188"/>
      <c r="JC606" s="188"/>
      <c r="JD606" s="188"/>
      <c r="JE606" s="188"/>
      <c r="JF606" s="188"/>
      <c r="JG606" s="188"/>
      <c r="JH606" s="188"/>
      <c r="JI606" s="188"/>
      <c r="JJ606" s="188"/>
      <c r="JK606" s="188"/>
      <c r="JL606" s="189"/>
      <c r="JM606" s="195"/>
      <c r="JN606" s="188"/>
      <c r="JO606" s="188"/>
      <c r="JP606" s="188"/>
      <c r="JQ606" s="188"/>
      <c r="JR606" s="188"/>
      <c r="JS606" s="188"/>
      <c r="JT606" s="188"/>
      <c r="JU606" s="188"/>
      <c r="JV606" s="188"/>
      <c r="JW606" s="188"/>
      <c r="JX606" s="188"/>
      <c r="JY606" s="188"/>
      <c r="JZ606" s="188"/>
      <c r="KA606" s="188"/>
      <c r="KB606" s="188"/>
      <c r="KC606" s="189"/>
      <c r="KD606" s="195"/>
      <c r="KE606" s="188"/>
      <c r="KF606" s="188"/>
      <c r="KG606" s="188"/>
      <c r="KH606" s="188"/>
      <c r="KI606" s="188"/>
      <c r="KJ606" s="188"/>
      <c r="KK606" s="188"/>
      <c r="KL606" s="188"/>
      <c r="KM606" s="188"/>
      <c r="KN606" s="188"/>
      <c r="KO606" s="188"/>
      <c r="KP606" s="188"/>
      <c r="KQ606" s="188"/>
      <c r="KR606" s="188"/>
      <c r="KS606" s="188"/>
      <c r="KT606" s="189"/>
      <c r="KU606" s="188"/>
    </row>
    <row r="607" ht="15.0" customHeight="1">
      <c r="A607" s="195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9"/>
      <c r="R607" s="195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9"/>
      <c r="AI607" s="195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9"/>
      <c r="AZ607" s="195"/>
      <c r="BA607" s="188"/>
      <c r="BB607" s="188"/>
      <c r="BC607" s="188"/>
      <c r="BD607" s="188"/>
      <c r="BE607" s="188"/>
      <c r="BF607" s="188"/>
      <c r="BG607" s="188"/>
      <c r="BH607" s="188"/>
      <c r="BI607" s="188"/>
      <c r="BJ607" s="188"/>
      <c r="BK607" s="188"/>
      <c r="BL607" s="188"/>
      <c r="BM607" s="188"/>
      <c r="BN607" s="188"/>
      <c r="BO607" s="188"/>
      <c r="BP607" s="189"/>
      <c r="BQ607" s="195"/>
      <c r="BR607" s="188"/>
      <c r="BS607" s="188"/>
      <c r="BT607" s="188"/>
      <c r="BU607" s="188"/>
      <c r="BV607" s="188"/>
      <c r="BW607" s="188"/>
      <c r="BX607" s="188"/>
      <c r="BY607" s="188"/>
      <c r="BZ607" s="188"/>
      <c r="CA607" s="188"/>
      <c r="CB607" s="188"/>
      <c r="CC607" s="188"/>
      <c r="CD607" s="188"/>
      <c r="CE607" s="188"/>
      <c r="CF607" s="188"/>
      <c r="CG607" s="189"/>
      <c r="CH607" s="195"/>
      <c r="CI607" s="188"/>
      <c r="CJ607" s="188"/>
      <c r="CK607" s="188"/>
      <c r="CL607" s="188"/>
      <c r="CM607" s="188"/>
      <c r="CN607" s="188"/>
      <c r="CO607" s="188"/>
      <c r="CP607" s="188"/>
      <c r="CQ607" s="188"/>
      <c r="CR607" s="188"/>
      <c r="CS607" s="188"/>
      <c r="CT607" s="188"/>
      <c r="CU607" s="188"/>
      <c r="CV607" s="188"/>
      <c r="CW607" s="188"/>
      <c r="CX607" s="189"/>
      <c r="CY607" s="195"/>
      <c r="CZ607" s="188"/>
      <c r="DA607" s="188"/>
      <c r="DB607" s="188"/>
      <c r="DC607" s="188"/>
      <c r="DD607" s="188"/>
      <c r="DE607" s="188"/>
      <c r="DF607" s="188"/>
      <c r="DG607" s="188"/>
      <c r="DH607" s="188"/>
      <c r="DI607" s="188"/>
      <c r="DJ607" s="188"/>
      <c r="DK607" s="188"/>
      <c r="DL607" s="188"/>
      <c r="DM607" s="188"/>
      <c r="DN607" s="188"/>
      <c r="DO607" s="189"/>
      <c r="DP607" s="195"/>
      <c r="DQ607" s="188"/>
      <c r="DR607" s="188"/>
      <c r="DS607" s="188"/>
      <c r="DT607" s="188"/>
      <c r="DU607" s="188"/>
      <c r="DV607" s="188"/>
      <c r="DW607" s="188"/>
      <c r="DX607" s="188"/>
      <c r="DY607" s="188"/>
      <c r="DZ607" s="188"/>
      <c r="EA607" s="188"/>
      <c r="EB607" s="188"/>
      <c r="EC607" s="188"/>
      <c r="ED607" s="188"/>
      <c r="EE607" s="188"/>
      <c r="EF607" s="189"/>
      <c r="EG607" s="195"/>
      <c r="EH607" s="188"/>
      <c r="EI607" s="188"/>
      <c r="EJ607" s="188"/>
      <c r="EK607" s="188"/>
      <c r="EL607" s="188"/>
      <c r="EM607" s="188"/>
      <c r="EN607" s="188"/>
      <c r="EO607" s="188"/>
      <c r="EP607" s="188"/>
      <c r="EQ607" s="188"/>
      <c r="ER607" s="188"/>
      <c r="ES607" s="188"/>
      <c r="ET607" s="188"/>
      <c r="EU607" s="188"/>
      <c r="EV607" s="188"/>
      <c r="EW607" s="189"/>
      <c r="EX607" s="195"/>
      <c r="EY607" s="188"/>
      <c r="EZ607" s="188"/>
      <c r="FA607" s="188"/>
      <c r="FB607" s="188"/>
      <c r="FC607" s="188"/>
      <c r="FD607" s="188"/>
      <c r="FE607" s="188"/>
      <c r="FF607" s="188"/>
      <c r="FG607" s="188"/>
      <c r="FH607" s="188"/>
      <c r="FI607" s="188"/>
      <c r="FJ607" s="188"/>
      <c r="FK607" s="188"/>
      <c r="FL607" s="188"/>
      <c r="FM607" s="188"/>
      <c r="FN607" s="189"/>
      <c r="FO607" s="195"/>
      <c r="FP607" s="188"/>
      <c r="FQ607" s="188"/>
      <c r="FR607" s="188"/>
      <c r="FS607" s="188"/>
      <c r="FT607" s="188"/>
      <c r="FU607" s="188"/>
      <c r="FV607" s="188"/>
      <c r="FW607" s="188"/>
      <c r="FX607" s="188"/>
      <c r="FY607" s="188"/>
      <c r="FZ607" s="188"/>
      <c r="GA607" s="188"/>
      <c r="GB607" s="188"/>
      <c r="GC607" s="188"/>
      <c r="GD607" s="188"/>
      <c r="GE607" s="189"/>
      <c r="GF607" s="195"/>
      <c r="GG607" s="188"/>
      <c r="GH607" s="188"/>
      <c r="GI607" s="188"/>
      <c r="GJ607" s="188"/>
      <c r="GK607" s="188"/>
      <c r="GL607" s="188"/>
      <c r="GM607" s="188"/>
      <c r="GN607" s="188"/>
      <c r="GO607" s="188"/>
      <c r="GP607" s="188"/>
      <c r="GQ607" s="188"/>
      <c r="GR607" s="188"/>
      <c r="GS607" s="188"/>
      <c r="GT607" s="188"/>
      <c r="GU607" s="188"/>
      <c r="GV607" s="189"/>
      <c r="GW607" s="195"/>
      <c r="GX607" s="188"/>
      <c r="GY607" s="188"/>
      <c r="GZ607" s="188"/>
      <c r="HA607" s="188"/>
      <c r="HB607" s="188"/>
      <c r="HC607" s="188"/>
      <c r="HD607" s="188"/>
      <c r="HE607" s="188"/>
      <c r="HF607" s="188"/>
      <c r="HG607" s="188"/>
      <c r="HH607" s="188"/>
      <c r="HI607" s="188"/>
      <c r="HJ607" s="188"/>
      <c r="HK607" s="188"/>
      <c r="HL607" s="188"/>
      <c r="HM607" s="189"/>
      <c r="HN607" s="195"/>
      <c r="HO607" s="188"/>
      <c r="HP607" s="188"/>
      <c r="HQ607" s="188"/>
      <c r="HR607" s="188"/>
      <c r="HS607" s="188"/>
      <c r="HT607" s="188"/>
      <c r="HU607" s="188"/>
      <c r="HV607" s="188"/>
      <c r="HW607" s="188"/>
      <c r="HX607" s="188"/>
      <c r="HY607" s="188"/>
      <c r="HZ607" s="188"/>
      <c r="IA607" s="188"/>
      <c r="IB607" s="188"/>
      <c r="IC607" s="188"/>
      <c r="ID607" s="189"/>
      <c r="IE607" s="195"/>
      <c r="IF607" s="188"/>
      <c r="IG607" s="188"/>
      <c r="IH607" s="188"/>
      <c r="II607" s="188"/>
      <c r="IJ607" s="188"/>
      <c r="IK607" s="188"/>
      <c r="IL607" s="188"/>
      <c r="IM607" s="188"/>
      <c r="IN607" s="188"/>
      <c r="IO607" s="188"/>
      <c r="IP607" s="188"/>
      <c r="IQ607" s="188"/>
      <c r="IR607" s="188"/>
      <c r="IS607" s="188"/>
      <c r="IT607" s="188"/>
      <c r="IU607" s="189"/>
      <c r="IV607" s="195"/>
      <c r="IW607" s="188"/>
      <c r="IX607" s="188"/>
      <c r="IY607" s="188"/>
      <c r="IZ607" s="188"/>
      <c r="JA607" s="188"/>
      <c r="JB607" s="188"/>
      <c r="JC607" s="188"/>
      <c r="JD607" s="188"/>
      <c r="JE607" s="188"/>
      <c r="JF607" s="188"/>
      <c r="JG607" s="188"/>
      <c r="JH607" s="188"/>
      <c r="JI607" s="188"/>
      <c r="JJ607" s="188"/>
      <c r="JK607" s="188"/>
      <c r="JL607" s="189"/>
      <c r="JM607" s="195"/>
      <c r="JN607" s="188"/>
      <c r="JO607" s="188"/>
      <c r="JP607" s="188"/>
      <c r="JQ607" s="188"/>
      <c r="JR607" s="188"/>
      <c r="JS607" s="188"/>
      <c r="JT607" s="188"/>
      <c r="JU607" s="188"/>
      <c r="JV607" s="188"/>
      <c r="JW607" s="188"/>
      <c r="JX607" s="188"/>
      <c r="JY607" s="188"/>
      <c r="JZ607" s="188"/>
      <c r="KA607" s="188"/>
      <c r="KB607" s="188"/>
      <c r="KC607" s="189"/>
      <c r="KD607" s="195"/>
      <c r="KE607" s="188"/>
      <c r="KF607" s="188"/>
      <c r="KG607" s="188"/>
      <c r="KH607" s="188"/>
      <c r="KI607" s="188"/>
      <c r="KJ607" s="188"/>
      <c r="KK607" s="188"/>
      <c r="KL607" s="188"/>
      <c r="KM607" s="188"/>
      <c r="KN607" s="188"/>
      <c r="KO607" s="188"/>
      <c r="KP607" s="188"/>
      <c r="KQ607" s="188"/>
      <c r="KR607" s="188"/>
      <c r="KS607" s="188"/>
      <c r="KT607" s="189"/>
      <c r="KU607" s="188"/>
    </row>
    <row r="608" ht="15.0" customHeight="1">
      <c r="A608" s="195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9"/>
      <c r="R608" s="195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9"/>
      <c r="AI608" s="195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9"/>
      <c r="AZ608" s="195"/>
      <c r="BA608" s="188"/>
      <c r="BB608" s="188"/>
      <c r="BC608" s="188"/>
      <c r="BD608" s="188"/>
      <c r="BE608" s="188"/>
      <c r="BF608" s="188"/>
      <c r="BG608" s="188"/>
      <c r="BH608" s="188"/>
      <c r="BI608" s="188"/>
      <c r="BJ608" s="188"/>
      <c r="BK608" s="188"/>
      <c r="BL608" s="188"/>
      <c r="BM608" s="188"/>
      <c r="BN608" s="188"/>
      <c r="BO608" s="188"/>
      <c r="BP608" s="189"/>
      <c r="BQ608" s="195"/>
      <c r="BR608" s="188"/>
      <c r="BS608" s="188"/>
      <c r="BT608" s="188"/>
      <c r="BU608" s="188"/>
      <c r="BV608" s="188"/>
      <c r="BW608" s="188"/>
      <c r="BX608" s="188"/>
      <c r="BY608" s="188"/>
      <c r="BZ608" s="188"/>
      <c r="CA608" s="188"/>
      <c r="CB608" s="188"/>
      <c r="CC608" s="188"/>
      <c r="CD608" s="188"/>
      <c r="CE608" s="188"/>
      <c r="CF608" s="188"/>
      <c r="CG608" s="189"/>
      <c r="CH608" s="195"/>
      <c r="CI608" s="188"/>
      <c r="CJ608" s="188"/>
      <c r="CK608" s="188"/>
      <c r="CL608" s="188"/>
      <c r="CM608" s="188"/>
      <c r="CN608" s="188"/>
      <c r="CO608" s="188"/>
      <c r="CP608" s="188"/>
      <c r="CQ608" s="188"/>
      <c r="CR608" s="188"/>
      <c r="CS608" s="188"/>
      <c r="CT608" s="188"/>
      <c r="CU608" s="188"/>
      <c r="CV608" s="188"/>
      <c r="CW608" s="188"/>
      <c r="CX608" s="189"/>
      <c r="CY608" s="195"/>
      <c r="CZ608" s="188"/>
      <c r="DA608" s="188"/>
      <c r="DB608" s="188"/>
      <c r="DC608" s="188"/>
      <c r="DD608" s="188"/>
      <c r="DE608" s="188"/>
      <c r="DF608" s="188"/>
      <c r="DG608" s="188"/>
      <c r="DH608" s="188"/>
      <c r="DI608" s="188"/>
      <c r="DJ608" s="188"/>
      <c r="DK608" s="188"/>
      <c r="DL608" s="188"/>
      <c r="DM608" s="188"/>
      <c r="DN608" s="188"/>
      <c r="DO608" s="189"/>
      <c r="DP608" s="195"/>
      <c r="DQ608" s="188"/>
      <c r="DR608" s="188"/>
      <c r="DS608" s="188"/>
      <c r="DT608" s="188"/>
      <c r="DU608" s="188"/>
      <c r="DV608" s="188"/>
      <c r="DW608" s="188"/>
      <c r="DX608" s="188"/>
      <c r="DY608" s="188"/>
      <c r="DZ608" s="188"/>
      <c r="EA608" s="188"/>
      <c r="EB608" s="188"/>
      <c r="EC608" s="188"/>
      <c r="ED608" s="188"/>
      <c r="EE608" s="188"/>
      <c r="EF608" s="189"/>
      <c r="EG608" s="195"/>
      <c r="EH608" s="188"/>
      <c r="EI608" s="188"/>
      <c r="EJ608" s="188"/>
      <c r="EK608" s="188"/>
      <c r="EL608" s="188"/>
      <c r="EM608" s="188"/>
      <c r="EN608" s="188"/>
      <c r="EO608" s="188"/>
      <c r="EP608" s="188"/>
      <c r="EQ608" s="188"/>
      <c r="ER608" s="188"/>
      <c r="ES608" s="188"/>
      <c r="ET608" s="188"/>
      <c r="EU608" s="188"/>
      <c r="EV608" s="188"/>
      <c r="EW608" s="189"/>
      <c r="EX608" s="195"/>
      <c r="EY608" s="188"/>
      <c r="EZ608" s="188"/>
      <c r="FA608" s="188"/>
      <c r="FB608" s="188"/>
      <c r="FC608" s="188"/>
      <c r="FD608" s="188"/>
      <c r="FE608" s="188"/>
      <c r="FF608" s="188"/>
      <c r="FG608" s="188"/>
      <c r="FH608" s="188"/>
      <c r="FI608" s="188"/>
      <c r="FJ608" s="188"/>
      <c r="FK608" s="188"/>
      <c r="FL608" s="188"/>
      <c r="FM608" s="188"/>
      <c r="FN608" s="189"/>
      <c r="FO608" s="195"/>
      <c r="FP608" s="188"/>
      <c r="FQ608" s="188"/>
      <c r="FR608" s="188"/>
      <c r="FS608" s="188"/>
      <c r="FT608" s="188"/>
      <c r="FU608" s="188"/>
      <c r="FV608" s="188"/>
      <c r="FW608" s="188"/>
      <c r="FX608" s="188"/>
      <c r="FY608" s="188"/>
      <c r="FZ608" s="188"/>
      <c r="GA608" s="188"/>
      <c r="GB608" s="188"/>
      <c r="GC608" s="188"/>
      <c r="GD608" s="188"/>
      <c r="GE608" s="189"/>
      <c r="GF608" s="195"/>
      <c r="GG608" s="188"/>
      <c r="GH608" s="188"/>
      <c r="GI608" s="188"/>
      <c r="GJ608" s="188"/>
      <c r="GK608" s="188"/>
      <c r="GL608" s="188"/>
      <c r="GM608" s="188"/>
      <c r="GN608" s="188"/>
      <c r="GO608" s="188"/>
      <c r="GP608" s="188"/>
      <c r="GQ608" s="188"/>
      <c r="GR608" s="188"/>
      <c r="GS608" s="188"/>
      <c r="GT608" s="188"/>
      <c r="GU608" s="188"/>
      <c r="GV608" s="189"/>
      <c r="GW608" s="195"/>
      <c r="GX608" s="188"/>
      <c r="GY608" s="188"/>
      <c r="GZ608" s="188"/>
      <c r="HA608" s="188"/>
      <c r="HB608" s="188"/>
      <c r="HC608" s="188"/>
      <c r="HD608" s="188"/>
      <c r="HE608" s="188"/>
      <c r="HF608" s="188"/>
      <c r="HG608" s="188"/>
      <c r="HH608" s="188"/>
      <c r="HI608" s="188"/>
      <c r="HJ608" s="188"/>
      <c r="HK608" s="188"/>
      <c r="HL608" s="188"/>
      <c r="HM608" s="189"/>
      <c r="HN608" s="195"/>
      <c r="HO608" s="188"/>
      <c r="HP608" s="188"/>
      <c r="HQ608" s="188"/>
      <c r="HR608" s="188"/>
      <c r="HS608" s="188"/>
      <c r="HT608" s="188"/>
      <c r="HU608" s="188"/>
      <c r="HV608" s="188"/>
      <c r="HW608" s="188"/>
      <c r="HX608" s="188"/>
      <c r="HY608" s="188"/>
      <c r="HZ608" s="188"/>
      <c r="IA608" s="188"/>
      <c r="IB608" s="188"/>
      <c r="IC608" s="188"/>
      <c r="ID608" s="189"/>
      <c r="IE608" s="195"/>
      <c r="IF608" s="188"/>
      <c r="IG608" s="188"/>
      <c r="IH608" s="188"/>
      <c r="II608" s="188"/>
      <c r="IJ608" s="188"/>
      <c r="IK608" s="188"/>
      <c r="IL608" s="188"/>
      <c r="IM608" s="188"/>
      <c r="IN608" s="188"/>
      <c r="IO608" s="188"/>
      <c r="IP608" s="188"/>
      <c r="IQ608" s="188"/>
      <c r="IR608" s="188"/>
      <c r="IS608" s="188"/>
      <c r="IT608" s="188"/>
      <c r="IU608" s="189"/>
      <c r="IV608" s="195"/>
      <c r="IW608" s="188"/>
      <c r="IX608" s="188"/>
      <c r="IY608" s="188"/>
      <c r="IZ608" s="188"/>
      <c r="JA608" s="188"/>
      <c r="JB608" s="188"/>
      <c r="JC608" s="188"/>
      <c r="JD608" s="188"/>
      <c r="JE608" s="188"/>
      <c r="JF608" s="188"/>
      <c r="JG608" s="188"/>
      <c r="JH608" s="188"/>
      <c r="JI608" s="188"/>
      <c r="JJ608" s="188"/>
      <c r="JK608" s="188"/>
      <c r="JL608" s="189"/>
      <c r="JM608" s="195"/>
      <c r="JN608" s="188"/>
      <c r="JO608" s="188"/>
      <c r="JP608" s="188"/>
      <c r="JQ608" s="188"/>
      <c r="JR608" s="188"/>
      <c r="JS608" s="188"/>
      <c r="JT608" s="188"/>
      <c r="JU608" s="188"/>
      <c r="JV608" s="188"/>
      <c r="JW608" s="188"/>
      <c r="JX608" s="188"/>
      <c r="JY608" s="188"/>
      <c r="JZ608" s="188"/>
      <c r="KA608" s="188"/>
      <c r="KB608" s="188"/>
      <c r="KC608" s="189"/>
      <c r="KD608" s="195"/>
      <c r="KE608" s="188"/>
      <c r="KF608" s="188"/>
      <c r="KG608" s="188"/>
      <c r="KH608" s="188"/>
      <c r="KI608" s="188"/>
      <c r="KJ608" s="188"/>
      <c r="KK608" s="188"/>
      <c r="KL608" s="188"/>
      <c r="KM608" s="188"/>
      <c r="KN608" s="188"/>
      <c r="KO608" s="188"/>
      <c r="KP608" s="188"/>
      <c r="KQ608" s="188"/>
      <c r="KR608" s="188"/>
      <c r="KS608" s="188"/>
      <c r="KT608" s="189"/>
      <c r="KU608" s="188"/>
    </row>
    <row r="609" ht="15.0" customHeight="1">
      <c r="A609" s="195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9"/>
      <c r="R609" s="195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9"/>
      <c r="AI609" s="195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9"/>
      <c r="AZ609" s="195"/>
      <c r="BA609" s="188"/>
      <c r="BB609" s="188"/>
      <c r="BC609" s="188"/>
      <c r="BD609" s="188"/>
      <c r="BE609" s="188"/>
      <c r="BF609" s="188"/>
      <c r="BG609" s="188"/>
      <c r="BH609" s="188"/>
      <c r="BI609" s="188"/>
      <c r="BJ609" s="188"/>
      <c r="BK609" s="188"/>
      <c r="BL609" s="188"/>
      <c r="BM609" s="188"/>
      <c r="BN609" s="188"/>
      <c r="BO609" s="188"/>
      <c r="BP609" s="189"/>
      <c r="BQ609" s="195"/>
      <c r="BR609" s="188"/>
      <c r="BS609" s="188"/>
      <c r="BT609" s="188"/>
      <c r="BU609" s="188"/>
      <c r="BV609" s="188"/>
      <c r="BW609" s="188"/>
      <c r="BX609" s="188"/>
      <c r="BY609" s="188"/>
      <c r="BZ609" s="188"/>
      <c r="CA609" s="188"/>
      <c r="CB609" s="188"/>
      <c r="CC609" s="188"/>
      <c r="CD609" s="188"/>
      <c r="CE609" s="188"/>
      <c r="CF609" s="188"/>
      <c r="CG609" s="189"/>
      <c r="CH609" s="195"/>
      <c r="CI609" s="188"/>
      <c r="CJ609" s="188"/>
      <c r="CK609" s="188"/>
      <c r="CL609" s="188"/>
      <c r="CM609" s="188"/>
      <c r="CN609" s="188"/>
      <c r="CO609" s="188"/>
      <c r="CP609" s="188"/>
      <c r="CQ609" s="188"/>
      <c r="CR609" s="188"/>
      <c r="CS609" s="188"/>
      <c r="CT609" s="188"/>
      <c r="CU609" s="188"/>
      <c r="CV609" s="188"/>
      <c r="CW609" s="188"/>
      <c r="CX609" s="189"/>
      <c r="CY609" s="195"/>
      <c r="CZ609" s="188"/>
      <c r="DA609" s="188"/>
      <c r="DB609" s="188"/>
      <c r="DC609" s="188"/>
      <c r="DD609" s="188"/>
      <c r="DE609" s="188"/>
      <c r="DF609" s="188"/>
      <c r="DG609" s="188"/>
      <c r="DH609" s="188"/>
      <c r="DI609" s="188"/>
      <c r="DJ609" s="188"/>
      <c r="DK609" s="188"/>
      <c r="DL609" s="188"/>
      <c r="DM609" s="188"/>
      <c r="DN609" s="188"/>
      <c r="DO609" s="189"/>
      <c r="DP609" s="195"/>
      <c r="DQ609" s="188"/>
      <c r="DR609" s="188"/>
      <c r="DS609" s="188"/>
      <c r="DT609" s="188"/>
      <c r="DU609" s="188"/>
      <c r="DV609" s="188"/>
      <c r="DW609" s="188"/>
      <c r="DX609" s="188"/>
      <c r="DY609" s="188"/>
      <c r="DZ609" s="188"/>
      <c r="EA609" s="188"/>
      <c r="EB609" s="188"/>
      <c r="EC609" s="188"/>
      <c r="ED609" s="188"/>
      <c r="EE609" s="188"/>
      <c r="EF609" s="189"/>
      <c r="EG609" s="195"/>
      <c r="EH609" s="188"/>
      <c r="EI609" s="188"/>
      <c r="EJ609" s="188"/>
      <c r="EK609" s="188"/>
      <c r="EL609" s="188"/>
      <c r="EM609" s="188"/>
      <c r="EN609" s="188"/>
      <c r="EO609" s="188"/>
      <c r="EP609" s="188"/>
      <c r="EQ609" s="188"/>
      <c r="ER609" s="188"/>
      <c r="ES609" s="188"/>
      <c r="ET609" s="188"/>
      <c r="EU609" s="188"/>
      <c r="EV609" s="188"/>
      <c r="EW609" s="189"/>
      <c r="EX609" s="195"/>
      <c r="EY609" s="188"/>
      <c r="EZ609" s="188"/>
      <c r="FA609" s="188"/>
      <c r="FB609" s="188"/>
      <c r="FC609" s="188"/>
      <c r="FD609" s="188"/>
      <c r="FE609" s="188"/>
      <c r="FF609" s="188"/>
      <c r="FG609" s="188"/>
      <c r="FH609" s="188"/>
      <c r="FI609" s="188"/>
      <c r="FJ609" s="188"/>
      <c r="FK609" s="188"/>
      <c r="FL609" s="188"/>
      <c r="FM609" s="188"/>
      <c r="FN609" s="189"/>
      <c r="FO609" s="195"/>
      <c r="FP609" s="188"/>
      <c r="FQ609" s="188"/>
      <c r="FR609" s="188"/>
      <c r="FS609" s="188"/>
      <c r="FT609" s="188"/>
      <c r="FU609" s="188"/>
      <c r="FV609" s="188"/>
      <c r="FW609" s="188"/>
      <c r="FX609" s="188"/>
      <c r="FY609" s="188"/>
      <c r="FZ609" s="188"/>
      <c r="GA609" s="188"/>
      <c r="GB609" s="188"/>
      <c r="GC609" s="188"/>
      <c r="GD609" s="188"/>
      <c r="GE609" s="189"/>
      <c r="GF609" s="195"/>
      <c r="GG609" s="188"/>
      <c r="GH609" s="188"/>
      <c r="GI609" s="188"/>
      <c r="GJ609" s="188"/>
      <c r="GK609" s="188"/>
      <c r="GL609" s="188"/>
      <c r="GM609" s="188"/>
      <c r="GN609" s="188"/>
      <c r="GO609" s="188"/>
      <c r="GP609" s="188"/>
      <c r="GQ609" s="188"/>
      <c r="GR609" s="188"/>
      <c r="GS609" s="188"/>
      <c r="GT609" s="188"/>
      <c r="GU609" s="188"/>
      <c r="GV609" s="189"/>
      <c r="GW609" s="195"/>
      <c r="GX609" s="188"/>
      <c r="GY609" s="188"/>
      <c r="GZ609" s="188"/>
      <c r="HA609" s="188"/>
      <c r="HB609" s="188"/>
      <c r="HC609" s="188"/>
      <c r="HD609" s="188"/>
      <c r="HE609" s="188"/>
      <c r="HF609" s="188"/>
      <c r="HG609" s="188"/>
      <c r="HH609" s="188"/>
      <c r="HI609" s="188"/>
      <c r="HJ609" s="188"/>
      <c r="HK609" s="188"/>
      <c r="HL609" s="188"/>
      <c r="HM609" s="189"/>
      <c r="HN609" s="195"/>
      <c r="HO609" s="188"/>
      <c r="HP609" s="188"/>
      <c r="HQ609" s="188"/>
      <c r="HR609" s="188"/>
      <c r="HS609" s="188"/>
      <c r="HT609" s="188"/>
      <c r="HU609" s="188"/>
      <c r="HV609" s="188"/>
      <c r="HW609" s="188"/>
      <c r="HX609" s="188"/>
      <c r="HY609" s="188"/>
      <c r="HZ609" s="188"/>
      <c r="IA609" s="188"/>
      <c r="IB609" s="188"/>
      <c r="IC609" s="188"/>
      <c r="ID609" s="189"/>
      <c r="IE609" s="195"/>
      <c r="IF609" s="188"/>
      <c r="IG609" s="188"/>
      <c r="IH609" s="188"/>
      <c r="II609" s="188"/>
      <c r="IJ609" s="188"/>
      <c r="IK609" s="188"/>
      <c r="IL609" s="188"/>
      <c r="IM609" s="188"/>
      <c r="IN609" s="188"/>
      <c r="IO609" s="188"/>
      <c r="IP609" s="188"/>
      <c r="IQ609" s="188"/>
      <c r="IR609" s="188"/>
      <c r="IS609" s="188"/>
      <c r="IT609" s="188"/>
      <c r="IU609" s="189"/>
      <c r="IV609" s="195"/>
      <c r="IW609" s="188"/>
      <c r="IX609" s="188"/>
      <c r="IY609" s="188"/>
      <c r="IZ609" s="188"/>
      <c r="JA609" s="188"/>
      <c r="JB609" s="188"/>
      <c r="JC609" s="188"/>
      <c r="JD609" s="188"/>
      <c r="JE609" s="188"/>
      <c r="JF609" s="188"/>
      <c r="JG609" s="188"/>
      <c r="JH609" s="188"/>
      <c r="JI609" s="188"/>
      <c r="JJ609" s="188"/>
      <c r="JK609" s="188"/>
      <c r="JL609" s="189"/>
      <c r="JM609" s="195"/>
      <c r="JN609" s="188"/>
      <c r="JO609" s="188"/>
      <c r="JP609" s="188"/>
      <c r="JQ609" s="188"/>
      <c r="JR609" s="188"/>
      <c r="JS609" s="188"/>
      <c r="JT609" s="188"/>
      <c r="JU609" s="188"/>
      <c r="JV609" s="188"/>
      <c r="JW609" s="188"/>
      <c r="JX609" s="188"/>
      <c r="JY609" s="188"/>
      <c r="JZ609" s="188"/>
      <c r="KA609" s="188"/>
      <c r="KB609" s="188"/>
      <c r="KC609" s="189"/>
      <c r="KD609" s="195"/>
      <c r="KE609" s="188"/>
      <c r="KF609" s="188"/>
      <c r="KG609" s="188"/>
      <c r="KH609" s="188"/>
      <c r="KI609" s="188"/>
      <c r="KJ609" s="188"/>
      <c r="KK609" s="188"/>
      <c r="KL609" s="188"/>
      <c r="KM609" s="188"/>
      <c r="KN609" s="188"/>
      <c r="KO609" s="188"/>
      <c r="KP609" s="188"/>
      <c r="KQ609" s="188"/>
      <c r="KR609" s="188"/>
      <c r="KS609" s="188"/>
      <c r="KT609" s="189"/>
      <c r="KU609" s="188"/>
    </row>
    <row r="610" ht="15.0" customHeight="1">
      <c r="A610" s="195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9"/>
      <c r="R610" s="195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9"/>
      <c r="AI610" s="195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9"/>
      <c r="AZ610" s="195"/>
      <c r="BA610" s="188"/>
      <c r="BB610" s="188"/>
      <c r="BC610" s="188"/>
      <c r="BD610" s="188"/>
      <c r="BE610" s="188"/>
      <c r="BF610" s="188"/>
      <c r="BG610" s="188"/>
      <c r="BH610" s="188"/>
      <c r="BI610" s="188"/>
      <c r="BJ610" s="188"/>
      <c r="BK610" s="188"/>
      <c r="BL610" s="188"/>
      <c r="BM610" s="188"/>
      <c r="BN610" s="188"/>
      <c r="BO610" s="188"/>
      <c r="BP610" s="189"/>
      <c r="BQ610" s="195"/>
      <c r="BR610" s="188"/>
      <c r="BS610" s="188"/>
      <c r="BT610" s="188"/>
      <c r="BU610" s="188"/>
      <c r="BV610" s="188"/>
      <c r="BW610" s="188"/>
      <c r="BX610" s="188"/>
      <c r="BY610" s="188"/>
      <c r="BZ610" s="188"/>
      <c r="CA610" s="188"/>
      <c r="CB610" s="188"/>
      <c r="CC610" s="188"/>
      <c r="CD610" s="188"/>
      <c r="CE610" s="188"/>
      <c r="CF610" s="188"/>
      <c r="CG610" s="189"/>
      <c r="CH610" s="195"/>
      <c r="CI610" s="188"/>
      <c r="CJ610" s="188"/>
      <c r="CK610" s="188"/>
      <c r="CL610" s="188"/>
      <c r="CM610" s="188"/>
      <c r="CN610" s="188"/>
      <c r="CO610" s="188"/>
      <c r="CP610" s="188"/>
      <c r="CQ610" s="188"/>
      <c r="CR610" s="188"/>
      <c r="CS610" s="188"/>
      <c r="CT610" s="188"/>
      <c r="CU610" s="188"/>
      <c r="CV610" s="188"/>
      <c r="CW610" s="188"/>
      <c r="CX610" s="189"/>
      <c r="CY610" s="195"/>
      <c r="CZ610" s="188"/>
      <c r="DA610" s="188"/>
      <c r="DB610" s="188"/>
      <c r="DC610" s="188"/>
      <c r="DD610" s="188"/>
      <c r="DE610" s="188"/>
      <c r="DF610" s="188"/>
      <c r="DG610" s="188"/>
      <c r="DH610" s="188"/>
      <c r="DI610" s="188"/>
      <c r="DJ610" s="188"/>
      <c r="DK610" s="188"/>
      <c r="DL610" s="188"/>
      <c r="DM610" s="188"/>
      <c r="DN610" s="188"/>
      <c r="DO610" s="189"/>
      <c r="DP610" s="195"/>
      <c r="DQ610" s="188"/>
      <c r="DR610" s="188"/>
      <c r="DS610" s="188"/>
      <c r="DT610" s="188"/>
      <c r="DU610" s="188"/>
      <c r="DV610" s="188"/>
      <c r="DW610" s="188"/>
      <c r="DX610" s="188"/>
      <c r="DY610" s="188"/>
      <c r="DZ610" s="188"/>
      <c r="EA610" s="188"/>
      <c r="EB610" s="188"/>
      <c r="EC610" s="188"/>
      <c r="ED610" s="188"/>
      <c r="EE610" s="188"/>
      <c r="EF610" s="189"/>
      <c r="EG610" s="195"/>
      <c r="EH610" s="188"/>
      <c r="EI610" s="188"/>
      <c r="EJ610" s="188"/>
      <c r="EK610" s="188"/>
      <c r="EL610" s="188"/>
      <c r="EM610" s="188"/>
      <c r="EN610" s="188"/>
      <c r="EO610" s="188"/>
      <c r="EP610" s="188"/>
      <c r="EQ610" s="188"/>
      <c r="ER610" s="188"/>
      <c r="ES610" s="188"/>
      <c r="ET610" s="188"/>
      <c r="EU610" s="188"/>
      <c r="EV610" s="188"/>
      <c r="EW610" s="189"/>
      <c r="EX610" s="195"/>
      <c r="EY610" s="188"/>
      <c r="EZ610" s="188"/>
      <c r="FA610" s="188"/>
      <c r="FB610" s="188"/>
      <c r="FC610" s="188"/>
      <c r="FD610" s="188"/>
      <c r="FE610" s="188"/>
      <c r="FF610" s="188"/>
      <c r="FG610" s="188"/>
      <c r="FH610" s="188"/>
      <c r="FI610" s="188"/>
      <c r="FJ610" s="188"/>
      <c r="FK610" s="188"/>
      <c r="FL610" s="188"/>
      <c r="FM610" s="188"/>
      <c r="FN610" s="189"/>
      <c r="FO610" s="195"/>
      <c r="FP610" s="188"/>
      <c r="FQ610" s="188"/>
      <c r="FR610" s="188"/>
      <c r="FS610" s="188"/>
      <c r="FT610" s="188"/>
      <c r="FU610" s="188"/>
      <c r="FV610" s="188"/>
      <c r="FW610" s="188"/>
      <c r="FX610" s="188"/>
      <c r="FY610" s="188"/>
      <c r="FZ610" s="188"/>
      <c r="GA610" s="188"/>
      <c r="GB610" s="188"/>
      <c r="GC610" s="188"/>
      <c r="GD610" s="188"/>
      <c r="GE610" s="189"/>
      <c r="GF610" s="195"/>
      <c r="GG610" s="188"/>
      <c r="GH610" s="188"/>
      <c r="GI610" s="188"/>
      <c r="GJ610" s="188"/>
      <c r="GK610" s="188"/>
      <c r="GL610" s="188"/>
      <c r="GM610" s="188"/>
      <c r="GN610" s="188"/>
      <c r="GO610" s="188"/>
      <c r="GP610" s="188"/>
      <c r="GQ610" s="188"/>
      <c r="GR610" s="188"/>
      <c r="GS610" s="188"/>
      <c r="GT610" s="188"/>
      <c r="GU610" s="188"/>
      <c r="GV610" s="189"/>
      <c r="GW610" s="195"/>
      <c r="GX610" s="188"/>
      <c r="GY610" s="188"/>
      <c r="GZ610" s="188"/>
      <c r="HA610" s="188"/>
      <c r="HB610" s="188"/>
      <c r="HC610" s="188"/>
      <c r="HD610" s="188"/>
      <c r="HE610" s="188"/>
      <c r="HF610" s="188"/>
      <c r="HG610" s="188"/>
      <c r="HH610" s="188"/>
      <c r="HI610" s="188"/>
      <c r="HJ610" s="188"/>
      <c r="HK610" s="188"/>
      <c r="HL610" s="188"/>
      <c r="HM610" s="189"/>
      <c r="HN610" s="195"/>
      <c r="HO610" s="188"/>
      <c r="HP610" s="188"/>
      <c r="HQ610" s="188"/>
      <c r="HR610" s="188"/>
      <c r="HS610" s="188"/>
      <c r="HT610" s="188"/>
      <c r="HU610" s="188"/>
      <c r="HV610" s="188"/>
      <c r="HW610" s="188"/>
      <c r="HX610" s="188"/>
      <c r="HY610" s="188"/>
      <c r="HZ610" s="188"/>
      <c r="IA610" s="188"/>
      <c r="IB610" s="188"/>
      <c r="IC610" s="188"/>
      <c r="ID610" s="189"/>
      <c r="IE610" s="195"/>
      <c r="IF610" s="188"/>
      <c r="IG610" s="188"/>
      <c r="IH610" s="188"/>
      <c r="II610" s="188"/>
      <c r="IJ610" s="188"/>
      <c r="IK610" s="188"/>
      <c r="IL610" s="188"/>
      <c r="IM610" s="188"/>
      <c r="IN610" s="188"/>
      <c r="IO610" s="188"/>
      <c r="IP610" s="188"/>
      <c r="IQ610" s="188"/>
      <c r="IR610" s="188"/>
      <c r="IS610" s="188"/>
      <c r="IT610" s="188"/>
      <c r="IU610" s="189"/>
      <c r="IV610" s="195"/>
      <c r="IW610" s="188"/>
      <c r="IX610" s="188"/>
      <c r="IY610" s="188"/>
      <c r="IZ610" s="188"/>
      <c r="JA610" s="188"/>
      <c r="JB610" s="188"/>
      <c r="JC610" s="188"/>
      <c r="JD610" s="188"/>
      <c r="JE610" s="188"/>
      <c r="JF610" s="188"/>
      <c r="JG610" s="188"/>
      <c r="JH610" s="188"/>
      <c r="JI610" s="188"/>
      <c r="JJ610" s="188"/>
      <c r="JK610" s="188"/>
      <c r="JL610" s="189"/>
      <c r="JM610" s="195"/>
      <c r="JN610" s="188"/>
      <c r="JO610" s="188"/>
      <c r="JP610" s="188"/>
      <c r="JQ610" s="188"/>
      <c r="JR610" s="188"/>
      <c r="JS610" s="188"/>
      <c r="JT610" s="188"/>
      <c r="JU610" s="188"/>
      <c r="JV610" s="188"/>
      <c r="JW610" s="188"/>
      <c r="JX610" s="188"/>
      <c r="JY610" s="188"/>
      <c r="JZ610" s="188"/>
      <c r="KA610" s="188"/>
      <c r="KB610" s="188"/>
      <c r="KC610" s="189"/>
      <c r="KD610" s="195"/>
      <c r="KE610" s="188"/>
      <c r="KF610" s="188"/>
      <c r="KG610" s="188"/>
      <c r="KH610" s="188"/>
      <c r="KI610" s="188"/>
      <c r="KJ610" s="188"/>
      <c r="KK610" s="188"/>
      <c r="KL610" s="188"/>
      <c r="KM610" s="188"/>
      <c r="KN610" s="188"/>
      <c r="KO610" s="188"/>
      <c r="KP610" s="188"/>
      <c r="KQ610" s="188"/>
      <c r="KR610" s="188"/>
      <c r="KS610" s="188"/>
      <c r="KT610" s="189"/>
      <c r="KU610" s="188"/>
    </row>
    <row r="611" ht="15.0" customHeight="1">
      <c r="A611" s="195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9"/>
      <c r="R611" s="195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9"/>
      <c r="AI611" s="195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9"/>
      <c r="AZ611" s="195"/>
      <c r="BA611" s="188"/>
      <c r="BB611" s="188"/>
      <c r="BC611" s="188"/>
      <c r="BD611" s="188"/>
      <c r="BE611" s="188"/>
      <c r="BF611" s="188"/>
      <c r="BG611" s="188"/>
      <c r="BH611" s="188"/>
      <c r="BI611" s="188"/>
      <c r="BJ611" s="188"/>
      <c r="BK611" s="188"/>
      <c r="BL611" s="188"/>
      <c r="BM611" s="188"/>
      <c r="BN611" s="188"/>
      <c r="BO611" s="188"/>
      <c r="BP611" s="189"/>
      <c r="BQ611" s="195"/>
      <c r="BR611" s="188"/>
      <c r="BS611" s="188"/>
      <c r="BT611" s="188"/>
      <c r="BU611" s="188"/>
      <c r="BV611" s="188"/>
      <c r="BW611" s="188"/>
      <c r="BX611" s="188"/>
      <c r="BY611" s="188"/>
      <c r="BZ611" s="188"/>
      <c r="CA611" s="188"/>
      <c r="CB611" s="188"/>
      <c r="CC611" s="188"/>
      <c r="CD611" s="188"/>
      <c r="CE611" s="188"/>
      <c r="CF611" s="188"/>
      <c r="CG611" s="189"/>
      <c r="CH611" s="195"/>
      <c r="CI611" s="188"/>
      <c r="CJ611" s="188"/>
      <c r="CK611" s="188"/>
      <c r="CL611" s="188"/>
      <c r="CM611" s="188"/>
      <c r="CN611" s="188"/>
      <c r="CO611" s="188"/>
      <c r="CP611" s="188"/>
      <c r="CQ611" s="188"/>
      <c r="CR611" s="188"/>
      <c r="CS611" s="188"/>
      <c r="CT611" s="188"/>
      <c r="CU611" s="188"/>
      <c r="CV611" s="188"/>
      <c r="CW611" s="188"/>
      <c r="CX611" s="189"/>
      <c r="CY611" s="195"/>
      <c r="CZ611" s="188"/>
      <c r="DA611" s="188"/>
      <c r="DB611" s="188"/>
      <c r="DC611" s="188"/>
      <c r="DD611" s="188"/>
      <c r="DE611" s="188"/>
      <c r="DF611" s="188"/>
      <c r="DG611" s="188"/>
      <c r="DH611" s="188"/>
      <c r="DI611" s="188"/>
      <c r="DJ611" s="188"/>
      <c r="DK611" s="188"/>
      <c r="DL611" s="188"/>
      <c r="DM611" s="188"/>
      <c r="DN611" s="188"/>
      <c r="DO611" s="189"/>
      <c r="DP611" s="195"/>
      <c r="DQ611" s="188"/>
      <c r="DR611" s="188"/>
      <c r="DS611" s="188"/>
      <c r="DT611" s="188"/>
      <c r="DU611" s="188"/>
      <c r="DV611" s="188"/>
      <c r="DW611" s="188"/>
      <c r="DX611" s="188"/>
      <c r="DY611" s="188"/>
      <c r="DZ611" s="188"/>
      <c r="EA611" s="188"/>
      <c r="EB611" s="188"/>
      <c r="EC611" s="188"/>
      <c r="ED611" s="188"/>
      <c r="EE611" s="188"/>
      <c r="EF611" s="189"/>
      <c r="EG611" s="195"/>
      <c r="EH611" s="188"/>
      <c r="EI611" s="188"/>
      <c r="EJ611" s="188"/>
      <c r="EK611" s="188"/>
      <c r="EL611" s="188"/>
      <c r="EM611" s="188"/>
      <c r="EN611" s="188"/>
      <c r="EO611" s="188"/>
      <c r="EP611" s="188"/>
      <c r="EQ611" s="188"/>
      <c r="ER611" s="188"/>
      <c r="ES611" s="188"/>
      <c r="ET611" s="188"/>
      <c r="EU611" s="188"/>
      <c r="EV611" s="188"/>
      <c r="EW611" s="189"/>
      <c r="EX611" s="195"/>
      <c r="EY611" s="188"/>
      <c r="EZ611" s="188"/>
      <c r="FA611" s="188"/>
      <c r="FB611" s="188"/>
      <c r="FC611" s="188"/>
      <c r="FD611" s="188"/>
      <c r="FE611" s="188"/>
      <c r="FF611" s="188"/>
      <c r="FG611" s="188"/>
      <c r="FH611" s="188"/>
      <c r="FI611" s="188"/>
      <c r="FJ611" s="188"/>
      <c r="FK611" s="188"/>
      <c r="FL611" s="188"/>
      <c r="FM611" s="188"/>
      <c r="FN611" s="189"/>
      <c r="FO611" s="195"/>
      <c r="FP611" s="188"/>
      <c r="FQ611" s="188"/>
      <c r="FR611" s="188"/>
      <c r="FS611" s="188"/>
      <c r="FT611" s="188"/>
      <c r="FU611" s="188"/>
      <c r="FV611" s="188"/>
      <c r="FW611" s="188"/>
      <c r="FX611" s="188"/>
      <c r="FY611" s="188"/>
      <c r="FZ611" s="188"/>
      <c r="GA611" s="188"/>
      <c r="GB611" s="188"/>
      <c r="GC611" s="188"/>
      <c r="GD611" s="188"/>
      <c r="GE611" s="189"/>
      <c r="GF611" s="195"/>
      <c r="GG611" s="188"/>
      <c r="GH611" s="188"/>
      <c r="GI611" s="188"/>
      <c r="GJ611" s="188"/>
      <c r="GK611" s="188"/>
      <c r="GL611" s="188"/>
      <c r="GM611" s="188"/>
      <c r="GN611" s="188"/>
      <c r="GO611" s="188"/>
      <c r="GP611" s="188"/>
      <c r="GQ611" s="188"/>
      <c r="GR611" s="188"/>
      <c r="GS611" s="188"/>
      <c r="GT611" s="188"/>
      <c r="GU611" s="188"/>
      <c r="GV611" s="189"/>
      <c r="GW611" s="195"/>
      <c r="GX611" s="188"/>
      <c r="GY611" s="188"/>
      <c r="GZ611" s="188"/>
      <c r="HA611" s="188"/>
      <c r="HB611" s="188"/>
      <c r="HC611" s="188"/>
      <c r="HD611" s="188"/>
      <c r="HE611" s="188"/>
      <c r="HF611" s="188"/>
      <c r="HG611" s="188"/>
      <c r="HH611" s="188"/>
      <c r="HI611" s="188"/>
      <c r="HJ611" s="188"/>
      <c r="HK611" s="188"/>
      <c r="HL611" s="188"/>
      <c r="HM611" s="189"/>
      <c r="HN611" s="195"/>
      <c r="HO611" s="188"/>
      <c r="HP611" s="188"/>
      <c r="HQ611" s="188"/>
      <c r="HR611" s="188"/>
      <c r="HS611" s="188"/>
      <c r="HT611" s="188"/>
      <c r="HU611" s="188"/>
      <c r="HV611" s="188"/>
      <c r="HW611" s="188"/>
      <c r="HX611" s="188"/>
      <c r="HY611" s="188"/>
      <c r="HZ611" s="188"/>
      <c r="IA611" s="188"/>
      <c r="IB611" s="188"/>
      <c r="IC611" s="188"/>
      <c r="ID611" s="189"/>
      <c r="IE611" s="195"/>
      <c r="IF611" s="188"/>
      <c r="IG611" s="188"/>
      <c r="IH611" s="188"/>
      <c r="II611" s="188"/>
      <c r="IJ611" s="188"/>
      <c r="IK611" s="188"/>
      <c r="IL611" s="188"/>
      <c r="IM611" s="188"/>
      <c r="IN611" s="188"/>
      <c r="IO611" s="188"/>
      <c r="IP611" s="188"/>
      <c r="IQ611" s="188"/>
      <c r="IR611" s="188"/>
      <c r="IS611" s="188"/>
      <c r="IT611" s="188"/>
      <c r="IU611" s="189"/>
      <c r="IV611" s="195"/>
      <c r="IW611" s="188"/>
      <c r="IX611" s="188"/>
      <c r="IY611" s="188"/>
      <c r="IZ611" s="188"/>
      <c r="JA611" s="188"/>
      <c r="JB611" s="188"/>
      <c r="JC611" s="188"/>
      <c r="JD611" s="188"/>
      <c r="JE611" s="188"/>
      <c r="JF611" s="188"/>
      <c r="JG611" s="188"/>
      <c r="JH611" s="188"/>
      <c r="JI611" s="188"/>
      <c r="JJ611" s="188"/>
      <c r="JK611" s="188"/>
      <c r="JL611" s="189"/>
      <c r="JM611" s="195"/>
      <c r="JN611" s="188"/>
      <c r="JO611" s="188"/>
      <c r="JP611" s="188"/>
      <c r="JQ611" s="188"/>
      <c r="JR611" s="188"/>
      <c r="JS611" s="188"/>
      <c r="JT611" s="188"/>
      <c r="JU611" s="188"/>
      <c r="JV611" s="188"/>
      <c r="JW611" s="188"/>
      <c r="JX611" s="188"/>
      <c r="JY611" s="188"/>
      <c r="JZ611" s="188"/>
      <c r="KA611" s="188"/>
      <c r="KB611" s="188"/>
      <c r="KC611" s="189"/>
      <c r="KD611" s="195"/>
      <c r="KE611" s="188"/>
      <c r="KF611" s="188"/>
      <c r="KG611" s="188"/>
      <c r="KH611" s="188"/>
      <c r="KI611" s="188"/>
      <c r="KJ611" s="188"/>
      <c r="KK611" s="188"/>
      <c r="KL611" s="188"/>
      <c r="KM611" s="188"/>
      <c r="KN611" s="188"/>
      <c r="KO611" s="188"/>
      <c r="KP611" s="188"/>
      <c r="KQ611" s="188"/>
      <c r="KR611" s="188"/>
      <c r="KS611" s="188"/>
      <c r="KT611" s="189"/>
      <c r="KU611" s="188"/>
    </row>
    <row r="612" ht="15.0" customHeight="1">
      <c r="A612" s="195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9"/>
      <c r="R612" s="195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9"/>
      <c r="AI612" s="195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9"/>
      <c r="AZ612" s="195"/>
      <c r="BA612" s="188"/>
      <c r="BB612" s="188"/>
      <c r="BC612" s="188"/>
      <c r="BD612" s="188"/>
      <c r="BE612" s="188"/>
      <c r="BF612" s="188"/>
      <c r="BG612" s="188"/>
      <c r="BH612" s="188"/>
      <c r="BI612" s="188"/>
      <c r="BJ612" s="188"/>
      <c r="BK612" s="188"/>
      <c r="BL612" s="188"/>
      <c r="BM612" s="188"/>
      <c r="BN612" s="188"/>
      <c r="BO612" s="188"/>
      <c r="BP612" s="189"/>
      <c r="BQ612" s="195"/>
      <c r="BR612" s="188"/>
      <c r="BS612" s="188"/>
      <c r="BT612" s="188"/>
      <c r="BU612" s="188"/>
      <c r="BV612" s="188"/>
      <c r="BW612" s="188"/>
      <c r="BX612" s="188"/>
      <c r="BY612" s="188"/>
      <c r="BZ612" s="188"/>
      <c r="CA612" s="188"/>
      <c r="CB612" s="188"/>
      <c r="CC612" s="188"/>
      <c r="CD612" s="188"/>
      <c r="CE612" s="188"/>
      <c r="CF612" s="188"/>
      <c r="CG612" s="189"/>
      <c r="CH612" s="195"/>
      <c r="CI612" s="188"/>
      <c r="CJ612" s="188"/>
      <c r="CK612" s="188"/>
      <c r="CL612" s="188"/>
      <c r="CM612" s="188"/>
      <c r="CN612" s="188"/>
      <c r="CO612" s="188"/>
      <c r="CP612" s="188"/>
      <c r="CQ612" s="188"/>
      <c r="CR612" s="188"/>
      <c r="CS612" s="188"/>
      <c r="CT612" s="188"/>
      <c r="CU612" s="188"/>
      <c r="CV612" s="188"/>
      <c r="CW612" s="188"/>
      <c r="CX612" s="189"/>
      <c r="CY612" s="195"/>
      <c r="CZ612" s="188"/>
      <c r="DA612" s="188"/>
      <c r="DB612" s="188"/>
      <c r="DC612" s="188"/>
      <c r="DD612" s="188"/>
      <c r="DE612" s="188"/>
      <c r="DF612" s="188"/>
      <c r="DG612" s="188"/>
      <c r="DH612" s="188"/>
      <c r="DI612" s="188"/>
      <c r="DJ612" s="188"/>
      <c r="DK612" s="188"/>
      <c r="DL612" s="188"/>
      <c r="DM612" s="188"/>
      <c r="DN612" s="188"/>
      <c r="DO612" s="189"/>
      <c r="DP612" s="195"/>
      <c r="DQ612" s="188"/>
      <c r="DR612" s="188"/>
      <c r="DS612" s="188"/>
      <c r="DT612" s="188"/>
      <c r="DU612" s="188"/>
      <c r="DV612" s="188"/>
      <c r="DW612" s="188"/>
      <c r="DX612" s="188"/>
      <c r="DY612" s="188"/>
      <c r="DZ612" s="188"/>
      <c r="EA612" s="188"/>
      <c r="EB612" s="188"/>
      <c r="EC612" s="188"/>
      <c r="ED612" s="188"/>
      <c r="EE612" s="188"/>
      <c r="EF612" s="189"/>
      <c r="EG612" s="195"/>
      <c r="EH612" s="188"/>
      <c r="EI612" s="188"/>
      <c r="EJ612" s="188"/>
      <c r="EK612" s="188"/>
      <c r="EL612" s="188"/>
      <c r="EM612" s="188"/>
      <c r="EN612" s="188"/>
      <c r="EO612" s="188"/>
      <c r="EP612" s="188"/>
      <c r="EQ612" s="188"/>
      <c r="ER612" s="188"/>
      <c r="ES612" s="188"/>
      <c r="ET612" s="188"/>
      <c r="EU612" s="188"/>
      <c r="EV612" s="188"/>
      <c r="EW612" s="189"/>
      <c r="EX612" s="195"/>
      <c r="EY612" s="188"/>
      <c r="EZ612" s="188"/>
      <c r="FA612" s="188"/>
      <c r="FB612" s="188"/>
      <c r="FC612" s="188"/>
      <c r="FD612" s="188"/>
      <c r="FE612" s="188"/>
      <c r="FF612" s="188"/>
      <c r="FG612" s="188"/>
      <c r="FH612" s="188"/>
      <c r="FI612" s="188"/>
      <c r="FJ612" s="188"/>
      <c r="FK612" s="188"/>
      <c r="FL612" s="188"/>
      <c r="FM612" s="188"/>
      <c r="FN612" s="189"/>
      <c r="FO612" s="195"/>
      <c r="FP612" s="188"/>
      <c r="FQ612" s="188"/>
      <c r="FR612" s="188"/>
      <c r="FS612" s="188"/>
      <c r="FT612" s="188"/>
      <c r="FU612" s="188"/>
      <c r="FV612" s="188"/>
      <c r="FW612" s="188"/>
      <c r="FX612" s="188"/>
      <c r="FY612" s="188"/>
      <c r="FZ612" s="188"/>
      <c r="GA612" s="188"/>
      <c r="GB612" s="188"/>
      <c r="GC612" s="188"/>
      <c r="GD612" s="188"/>
      <c r="GE612" s="189"/>
      <c r="GF612" s="195"/>
      <c r="GG612" s="188"/>
      <c r="GH612" s="188"/>
      <c r="GI612" s="188"/>
      <c r="GJ612" s="188"/>
      <c r="GK612" s="188"/>
      <c r="GL612" s="188"/>
      <c r="GM612" s="188"/>
      <c r="GN612" s="188"/>
      <c r="GO612" s="188"/>
      <c r="GP612" s="188"/>
      <c r="GQ612" s="188"/>
      <c r="GR612" s="188"/>
      <c r="GS612" s="188"/>
      <c r="GT612" s="188"/>
      <c r="GU612" s="188"/>
      <c r="GV612" s="189"/>
      <c r="GW612" s="195"/>
      <c r="GX612" s="188"/>
      <c r="GY612" s="188"/>
      <c r="GZ612" s="188"/>
      <c r="HA612" s="188"/>
      <c r="HB612" s="188"/>
      <c r="HC612" s="188"/>
      <c r="HD612" s="188"/>
      <c r="HE612" s="188"/>
      <c r="HF612" s="188"/>
      <c r="HG612" s="188"/>
      <c r="HH612" s="188"/>
      <c r="HI612" s="188"/>
      <c r="HJ612" s="188"/>
      <c r="HK612" s="188"/>
      <c r="HL612" s="188"/>
      <c r="HM612" s="189"/>
      <c r="HN612" s="195"/>
      <c r="HO612" s="188"/>
      <c r="HP612" s="188"/>
      <c r="HQ612" s="188"/>
      <c r="HR612" s="188"/>
      <c r="HS612" s="188"/>
      <c r="HT612" s="188"/>
      <c r="HU612" s="188"/>
      <c r="HV612" s="188"/>
      <c r="HW612" s="188"/>
      <c r="HX612" s="188"/>
      <c r="HY612" s="188"/>
      <c r="HZ612" s="188"/>
      <c r="IA612" s="188"/>
      <c r="IB612" s="188"/>
      <c r="IC612" s="188"/>
      <c r="ID612" s="189"/>
      <c r="IE612" s="195"/>
      <c r="IF612" s="188"/>
      <c r="IG612" s="188"/>
      <c r="IH612" s="188"/>
      <c r="II612" s="188"/>
      <c r="IJ612" s="188"/>
      <c r="IK612" s="188"/>
      <c r="IL612" s="188"/>
      <c r="IM612" s="188"/>
      <c r="IN612" s="188"/>
      <c r="IO612" s="188"/>
      <c r="IP612" s="188"/>
      <c r="IQ612" s="188"/>
      <c r="IR612" s="188"/>
      <c r="IS612" s="188"/>
      <c r="IT612" s="188"/>
      <c r="IU612" s="189"/>
      <c r="IV612" s="195"/>
      <c r="IW612" s="188"/>
      <c r="IX612" s="188"/>
      <c r="IY612" s="188"/>
      <c r="IZ612" s="188"/>
      <c r="JA612" s="188"/>
      <c r="JB612" s="188"/>
      <c r="JC612" s="188"/>
      <c r="JD612" s="188"/>
      <c r="JE612" s="188"/>
      <c r="JF612" s="188"/>
      <c r="JG612" s="188"/>
      <c r="JH612" s="188"/>
      <c r="JI612" s="188"/>
      <c r="JJ612" s="188"/>
      <c r="JK612" s="188"/>
      <c r="JL612" s="189"/>
      <c r="JM612" s="195"/>
      <c r="JN612" s="188"/>
      <c r="JO612" s="188"/>
      <c r="JP612" s="188"/>
      <c r="JQ612" s="188"/>
      <c r="JR612" s="188"/>
      <c r="JS612" s="188"/>
      <c r="JT612" s="188"/>
      <c r="JU612" s="188"/>
      <c r="JV612" s="188"/>
      <c r="JW612" s="188"/>
      <c r="JX612" s="188"/>
      <c r="JY612" s="188"/>
      <c r="JZ612" s="188"/>
      <c r="KA612" s="188"/>
      <c r="KB612" s="188"/>
      <c r="KC612" s="189"/>
      <c r="KD612" s="195"/>
      <c r="KE612" s="188"/>
      <c r="KF612" s="188"/>
      <c r="KG612" s="188"/>
      <c r="KH612" s="188"/>
      <c r="KI612" s="188"/>
      <c r="KJ612" s="188"/>
      <c r="KK612" s="188"/>
      <c r="KL612" s="188"/>
      <c r="KM612" s="188"/>
      <c r="KN612" s="188"/>
      <c r="KO612" s="188"/>
      <c r="KP612" s="188"/>
      <c r="KQ612" s="188"/>
      <c r="KR612" s="188"/>
      <c r="KS612" s="188"/>
      <c r="KT612" s="189"/>
      <c r="KU612" s="188"/>
    </row>
    <row r="613" ht="15.0" customHeight="1">
      <c r="A613" s="195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9"/>
      <c r="R613" s="195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9"/>
      <c r="AI613" s="195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9"/>
      <c r="AZ613" s="195"/>
      <c r="BA613" s="188"/>
      <c r="BB613" s="188"/>
      <c r="BC613" s="188"/>
      <c r="BD613" s="188"/>
      <c r="BE613" s="188"/>
      <c r="BF613" s="188"/>
      <c r="BG613" s="188"/>
      <c r="BH613" s="188"/>
      <c r="BI613" s="188"/>
      <c r="BJ613" s="188"/>
      <c r="BK613" s="188"/>
      <c r="BL613" s="188"/>
      <c r="BM613" s="188"/>
      <c r="BN613" s="188"/>
      <c r="BO613" s="188"/>
      <c r="BP613" s="189"/>
      <c r="BQ613" s="195"/>
      <c r="BR613" s="188"/>
      <c r="BS613" s="188"/>
      <c r="BT613" s="188"/>
      <c r="BU613" s="188"/>
      <c r="BV613" s="188"/>
      <c r="BW613" s="188"/>
      <c r="BX613" s="188"/>
      <c r="BY613" s="188"/>
      <c r="BZ613" s="188"/>
      <c r="CA613" s="188"/>
      <c r="CB613" s="188"/>
      <c r="CC613" s="188"/>
      <c r="CD613" s="188"/>
      <c r="CE613" s="188"/>
      <c r="CF613" s="188"/>
      <c r="CG613" s="189"/>
      <c r="CH613" s="195"/>
      <c r="CI613" s="188"/>
      <c r="CJ613" s="188"/>
      <c r="CK613" s="188"/>
      <c r="CL613" s="188"/>
      <c r="CM613" s="188"/>
      <c r="CN613" s="188"/>
      <c r="CO613" s="188"/>
      <c r="CP613" s="188"/>
      <c r="CQ613" s="188"/>
      <c r="CR613" s="188"/>
      <c r="CS613" s="188"/>
      <c r="CT613" s="188"/>
      <c r="CU613" s="188"/>
      <c r="CV613" s="188"/>
      <c r="CW613" s="188"/>
      <c r="CX613" s="189"/>
      <c r="CY613" s="195"/>
      <c r="CZ613" s="188"/>
      <c r="DA613" s="188"/>
      <c r="DB613" s="188"/>
      <c r="DC613" s="188"/>
      <c r="DD613" s="188"/>
      <c r="DE613" s="188"/>
      <c r="DF613" s="188"/>
      <c r="DG613" s="188"/>
      <c r="DH613" s="188"/>
      <c r="DI613" s="188"/>
      <c r="DJ613" s="188"/>
      <c r="DK613" s="188"/>
      <c r="DL613" s="188"/>
      <c r="DM613" s="188"/>
      <c r="DN613" s="188"/>
      <c r="DO613" s="189"/>
      <c r="DP613" s="195"/>
      <c r="DQ613" s="188"/>
      <c r="DR613" s="188"/>
      <c r="DS613" s="188"/>
      <c r="DT613" s="188"/>
      <c r="DU613" s="188"/>
      <c r="DV613" s="188"/>
      <c r="DW613" s="188"/>
      <c r="DX613" s="188"/>
      <c r="DY613" s="188"/>
      <c r="DZ613" s="188"/>
      <c r="EA613" s="188"/>
      <c r="EB613" s="188"/>
      <c r="EC613" s="188"/>
      <c r="ED613" s="188"/>
      <c r="EE613" s="188"/>
      <c r="EF613" s="189"/>
      <c r="EG613" s="195"/>
      <c r="EH613" s="188"/>
      <c r="EI613" s="188"/>
      <c r="EJ613" s="188"/>
      <c r="EK613" s="188"/>
      <c r="EL613" s="188"/>
      <c r="EM613" s="188"/>
      <c r="EN613" s="188"/>
      <c r="EO613" s="188"/>
      <c r="EP613" s="188"/>
      <c r="EQ613" s="188"/>
      <c r="ER613" s="188"/>
      <c r="ES613" s="188"/>
      <c r="ET613" s="188"/>
      <c r="EU613" s="188"/>
      <c r="EV613" s="188"/>
      <c r="EW613" s="189"/>
      <c r="EX613" s="195"/>
      <c r="EY613" s="188"/>
      <c r="EZ613" s="188"/>
      <c r="FA613" s="188"/>
      <c r="FB613" s="188"/>
      <c r="FC613" s="188"/>
      <c r="FD613" s="188"/>
      <c r="FE613" s="188"/>
      <c r="FF613" s="188"/>
      <c r="FG613" s="188"/>
      <c r="FH613" s="188"/>
      <c r="FI613" s="188"/>
      <c r="FJ613" s="188"/>
      <c r="FK613" s="188"/>
      <c r="FL613" s="188"/>
      <c r="FM613" s="188"/>
      <c r="FN613" s="189"/>
      <c r="FO613" s="195"/>
      <c r="FP613" s="188"/>
      <c r="FQ613" s="188"/>
      <c r="FR613" s="188"/>
      <c r="FS613" s="188"/>
      <c r="FT613" s="188"/>
      <c r="FU613" s="188"/>
      <c r="FV613" s="188"/>
      <c r="FW613" s="188"/>
      <c r="FX613" s="188"/>
      <c r="FY613" s="188"/>
      <c r="FZ613" s="188"/>
      <c r="GA613" s="188"/>
      <c r="GB613" s="188"/>
      <c r="GC613" s="188"/>
      <c r="GD613" s="188"/>
      <c r="GE613" s="189"/>
      <c r="GF613" s="195"/>
      <c r="GG613" s="188"/>
      <c r="GH613" s="188"/>
      <c r="GI613" s="188"/>
      <c r="GJ613" s="188"/>
      <c r="GK613" s="188"/>
      <c r="GL613" s="188"/>
      <c r="GM613" s="188"/>
      <c r="GN613" s="188"/>
      <c r="GO613" s="188"/>
      <c r="GP613" s="188"/>
      <c r="GQ613" s="188"/>
      <c r="GR613" s="188"/>
      <c r="GS613" s="188"/>
      <c r="GT613" s="188"/>
      <c r="GU613" s="188"/>
      <c r="GV613" s="189"/>
      <c r="GW613" s="195"/>
      <c r="GX613" s="188"/>
      <c r="GY613" s="188"/>
      <c r="GZ613" s="188"/>
      <c r="HA613" s="188"/>
      <c r="HB613" s="188"/>
      <c r="HC613" s="188"/>
      <c r="HD613" s="188"/>
      <c r="HE613" s="188"/>
      <c r="HF613" s="188"/>
      <c r="HG613" s="188"/>
      <c r="HH613" s="188"/>
      <c r="HI613" s="188"/>
      <c r="HJ613" s="188"/>
      <c r="HK613" s="188"/>
      <c r="HL613" s="188"/>
      <c r="HM613" s="189"/>
      <c r="HN613" s="195"/>
      <c r="HO613" s="188"/>
      <c r="HP613" s="188"/>
      <c r="HQ613" s="188"/>
      <c r="HR613" s="188"/>
      <c r="HS613" s="188"/>
      <c r="HT613" s="188"/>
      <c r="HU613" s="188"/>
      <c r="HV613" s="188"/>
      <c r="HW613" s="188"/>
      <c r="HX613" s="188"/>
      <c r="HY613" s="188"/>
      <c r="HZ613" s="188"/>
      <c r="IA613" s="188"/>
      <c r="IB613" s="188"/>
      <c r="IC613" s="188"/>
      <c r="ID613" s="189"/>
      <c r="IE613" s="195"/>
      <c r="IF613" s="188"/>
      <c r="IG613" s="188"/>
      <c r="IH613" s="188"/>
      <c r="II613" s="188"/>
      <c r="IJ613" s="188"/>
      <c r="IK613" s="188"/>
      <c r="IL613" s="188"/>
      <c r="IM613" s="188"/>
      <c r="IN613" s="188"/>
      <c r="IO613" s="188"/>
      <c r="IP613" s="188"/>
      <c r="IQ613" s="188"/>
      <c r="IR613" s="188"/>
      <c r="IS613" s="188"/>
      <c r="IT613" s="188"/>
      <c r="IU613" s="189"/>
      <c r="IV613" s="195"/>
      <c r="IW613" s="188"/>
      <c r="IX613" s="188"/>
      <c r="IY613" s="188"/>
      <c r="IZ613" s="188"/>
      <c r="JA613" s="188"/>
      <c r="JB613" s="188"/>
      <c r="JC613" s="188"/>
      <c r="JD613" s="188"/>
      <c r="JE613" s="188"/>
      <c r="JF613" s="188"/>
      <c r="JG613" s="188"/>
      <c r="JH613" s="188"/>
      <c r="JI613" s="188"/>
      <c r="JJ613" s="188"/>
      <c r="JK613" s="188"/>
      <c r="JL613" s="189"/>
      <c r="JM613" s="195"/>
      <c r="JN613" s="188"/>
      <c r="JO613" s="188"/>
      <c r="JP613" s="188"/>
      <c r="JQ613" s="188"/>
      <c r="JR613" s="188"/>
      <c r="JS613" s="188"/>
      <c r="JT613" s="188"/>
      <c r="JU613" s="188"/>
      <c r="JV613" s="188"/>
      <c r="JW613" s="188"/>
      <c r="JX613" s="188"/>
      <c r="JY613" s="188"/>
      <c r="JZ613" s="188"/>
      <c r="KA613" s="188"/>
      <c r="KB613" s="188"/>
      <c r="KC613" s="189"/>
      <c r="KD613" s="195"/>
      <c r="KE613" s="188"/>
      <c r="KF613" s="188"/>
      <c r="KG613" s="188"/>
      <c r="KH613" s="188"/>
      <c r="KI613" s="188"/>
      <c r="KJ613" s="188"/>
      <c r="KK613" s="188"/>
      <c r="KL613" s="188"/>
      <c r="KM613" s="188"/>
      <c r="KN613" s="188"/>
      <c r="KO613" s="188"/>
      <c r="KP613" s="188"/>
      <c r="KQ613" s="188"/>
      <c r="KR613" s="188"/>
      <c r="KS613" s="188"/>
      <c r="KT613" s="189"/>
      <c r="KU613" s="188"/>
    </row>
    <row r="614" ht="15.0" customHeight="1">
      <c r="A614" s="195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9"/>
      <c r="R614" s="195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9"/>
      <c r="AI614" s="195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9"/>
      <c r="AZ614" s="195"/>
      <c r="BA614" s="188"/>
      <c r="BB614" s="188"/>
      <c r="BC614" s="188"/>
      <c r="BD614" s="188"/>
      <c r="BE614" s="188"/>
      <c r="BF614" s="188"/>
      <c r="BG614" s="188"/>
      <c r="BH614" s="188"/>
      <c r="BI614" s="188"/>
      <c r="BJ614" s="188"/>
      <c r="BK614" s="188"/>
      <c r="BL614" s="188"/>
      <c r="BM614" s="188"/>
      <c r="BN614" s="188"/>
      <c r="BO614" s="188"/>
      <c r="BP614" s="189"/>
      <c r="BQ614" s="195"/>
      <c r="BR614" s="188"/>
      <c r="BS614" s="188"/>
      <c r="BT614" s="188"/>
      <c r="BU614" s="188"/>
      <c r="BV614" s="188"/>
      <c r="BW614" s="188"/>
      <c r="BX614" s="188"/>
      <c r="BY614" s="188"/>
      <c r="BZ614" s="188"/>
      <c r="CA614" s="188"/>
      <c r="CB614" s="188"/>
      <c r="CC614" s="188"/>
      <c r="CD614" s="188"/>
      <c r="CE614" s="188"/>
      <c r="CF614" s="188"/>
      <c r="CG614" s="189"/>
      <c r="CH614" s="195"/>
      <c r="CI614" s="188"/>
      <c r="CJ614" s="188"/>
      <c r="CK614" s="188"/>
      <c r="CL614" s="188"/>
      <c r="CM614" s="188"/>
      <c r="CN614" s="188"/>
      <c r="CO614" s="188"/>
      <c r="CP614" s="188"/>
      <c r="CQ614" s="188"/>
      <c r="CR614" s="188"/>
      <c r="CS614" s="188"/>
      <c r="CT614" s="188"/>
      <c r="CU614" s="188"/>
      <c r="CV614" s="188"/>
      <c r="CW614" s="188"/>
      <c r="CX614" s="189"/>
      <c r="CY614" s="195"/>
      <c r="CZ614" s="188"/>
      <c r="DA614" s="188"/>
      <c r="DB614" s="188"/>
      <c r="DC614" s="188"/>
      <c r="DD614" s="188"/>
      <c r="DE614" s="188"/>
      <c r="DF614" s="188"/>
      <c r="DG614" s="188"/>
      <c r="DH614" s="188"/>
      <c r="DI614" s="188"/>
      <c r="DJ614" s="188"/>
      <c r="DK614" s="188"/>
      <c r="DL614" s="188"/>
      <c r="DM614" s="188"/>
      <c r="DN614" s="188"/>
      <c r="DO614" s="189"/>
      <c r="DP614" s="195"/>
      <c r="DQ614" s="188"/>
      <c r="DR614" s="188"/>
      <c r="DS614" s="188"/>
      <c r="DT614" s="188"/>
      <c r="DU614" s="188"/>
      <c r="DV614" s="188"/>
      <c r="DW614" s="188"/>
      <c r="DX614" s="188"/>
      <c r="DY614" s="188"/>
      <c r="DZ614" s="188"/>
      <c r="EA614" s="188"/>
      <c r="EB614" s="188"/>
      <c r="EC614" s="188"/>
      <c r="ED614" s="188"/>
      <c r="EE614" s="188"/>
      <c r="EF614" s="189"/>
      <c r="EG614" s="195"/>
      <c r="EH614" s="188"/>
      <c r="EI614" s="188"/>
      <c r="EJ614" s="188"/>
      <c r="EK614" s="188"/>
      <c r="EL614" s="188"/>
      <c r="EM614" s="188"/>
      <c r="EN614" s="188"/>
      <c r="EO614" s="188"/>
      <c r="EP614" s="188"/>
      <c r="EQ614" s="188"/>
      <c r="ER614" s="188"/>
      <c r="ES614" s="188"/>
      <c r="ET614" s="188"/>
      <c r="EU614" s="188"/>
      <c r="EV614" s="188"/>
      <c r="EW614" s="189"/>
      <c r="EX614" s="195"/>
      <c r="EY614" s="188"/>
      <c r="EZ614" s="188"/>
      <c r="FA614" s="188"/>
      <c r="FB614" s="188"/>
      <c r="FC614" s="188"/>
      <c r="FD614" s="188"/>
      <c r="FE614" s="188"/>
      <c r="FF614" s="188"/>
      <c r="FG614" s="188"/>
      <c r="FH614" s="188"/>
      <c r="FI614" s="188"/>
      <c r="FJ614" s="188"/>
      <c r="FK614" s="188"/>
      <c r="FL614" s="188"/>
      <c r="FM614" s="188"/>
      <c r="FN614" s="189"/>
      <c r="FO614" s="195"/>
      <c r="FP614" s="188"/>
      <c r="FQ614" s="188"/>
      <c r="FR614" s="188"/>
      <c r="FS614" s="188"/>
      <c r="FT614" s="188"/>
      <c r="FU614" s="188"/>
      <c r="FV614" s="188"/>
      <c r="FW614" s="188"/>
      <c r="FX614" s="188"/>
      <c r="FY614" s="188"/>
      <c r="FZ614" s="188"/>
      <c r="GA614" s="188"/>
      <c r="GB614" s="188"/>
      <c r="GC614" s="188"/>
      <c r="GD614" s="188"/>
      <c r="GE614" s="189"/>
      <c r="GF614" s="195"/>
      <c r="GG614" s="188"/>
      <c r="GH614" s="188"/>
      <c r="GI614" s="188"/>
      <c r="GJ614" s="188"/>
      <c r="GK614" s="188"/>
      <c r="GL614" s="188"/>
      <c r="GM614" s="188"/>
      <c r="GN614" s="188"/>
      <c r="GO614" s="188"/>
      <c r="GP614" s="188"/>
      <c r="GQ614" s="188"/>
      <c r="GR614" s="188"/>
      <c r="GS614" s="188"/>
      <c r="GT614" s="188"/>
      <c r="GU614" s="188"/>
      <c r="GV614" s="189"/>
      <c r="GW614" s="195"/>
      <c r="GX614" s="188"/>
      <c r="GY614" s="188"/>
      <c r="GZ614" s="188"/>
      <c r="HA614" s="188"/>
      <c r="HB614" s="188"/>
      <c r="HC614" s="188"/>
      <c r="HD614" s="188"/>
      <c r="HE614" s="188"/>
      <c r="HF614" s="188"/>
      <c r="HG614" s="188"/>
      <c r="HH614" s="188"/>
      <c r="HI614" s="188"/>
      <c r="HJ614" s="188"/>
      <c r="HK614" s="188"/>
      <c r="HL614" s="188"/>
      <c r="HM614" s="189"/>
      <c r="HN614" s="195"/>
      <c r="HO614" s="188"/>
      <c r="HP614" s="188"/>
      <c r="HQ614" s="188"/>
      <c r="HR614" s="188"/>
      <c r="HS614" s="188"/>
      <c r="HT614" s="188"/>
      <c r="HU614" s="188"/>
      <c r="HV614" s="188"/>
      <c r="HW614" s="188"/>
      <c r="HX614" s="188"/>
      <c r="HY614" s="188"/>
      <c r="HZ614" s="188"/>
      <c r="IA614" s="188"/>
      <c r="IB614" s="188"/>
      <c r="IC614" s="188"/>
      <c r="ID614" s="189"/>
      <c r="IE614" s="195"/>
      <c r="IF614" s="188"/>
      <c r="IG614" s="188"/>
      <c r="IH614" s="188"/>
      <c r="II614" s="188"/>
      <c r="IJ614" s="188"/>
      <c r="IK614" s="188"/>
      <c r="IL614" s="188"/>
      <c r="IM614" s="188"/>
      <c r="IN614" s="188"/>
      <c r="IO614" s="188"/>
      <c r="IP614" s="188"/>
      <c r="IQ614" s="188"/>
      <c r="IR614" s="188"/>
      <c r="IS614" s="188"/>
      <c r="IT614" s="188"/>
      <c r="IU614" s="189"/>
      <c r="IV614" s="195"/>
      <c r="IW614" s="188"/>
      <c r="IX614" s="188"/>
      <c r="IY614" s="188"/>
      <c r="IZ614" s="188"/>
      <c r="JA614" s="188"/>
      <c r="JB614" s="188"/>
      <c r="JC614" s="188"/>
      <c r="JD614" s="188"/>
      <c r="JE614" s="188"/>
      <c r="JF614" s="188"/>
      <c r="JG614" s="188"/>
      <c r="JH614" s="188"/>
      <c r="JI614" s="188"/>
      <c r="JJ614" s="188"/>
      <c r="JK614" s="188"/>
      <c r="JL614" s="189"/>
      <c r="JM614" s="195"/>
      <c r="JN614" s="188"/>
      <c r="JO614" s="188"/>
      <c r="JP614" s="188"/>
      <c r="JQ614" s="188"/>
      <c r="JR614" s="188"/>
      <c r="JS614" s="188"/>
      <c r="JT614" s="188"/>
      <c r="JU614" s="188"/>
      <c r="JV614" s="188"/>
      <c r="JW614" s="188"/>
      <c r="JX614" s="188"/>
      <c r="JY614" s="188"/>
      <c r="JZ614" s="188"/>
      <c r="KA614" s="188"/>
      <c r="KB614" s="188"/>
      <c r="KC614" s="189"/>
      <c r="KD614" s="195"/>
      <c r="KE614" s="188"/>
      <c r="KF614" s="188"/>
      <c r="KG614" s="188"/>
      <c r="KH614" s="188"/>
      <c r="KI614" s="188"/>
      <c r="KJ614" s="188"/>
      <c r="KK614" s="188"/>
      <c r="KL614" s="188"/>
      <c r="KM614" s="188"/>
      <c r="KN614" s="188"/>
      <c r="KO614" s="188"/>
      <c r="KP614" s="188"/>
      <c r="KQ614" s="188"/>
      <c r="KR614" s="188"/>
      <c r="KS614" s="188"/>
      <c r="KT614" s="189"/>
      <c r="KU614" s="188"/>
    </row>
    <row r="615" ht="15.0" customHeight="1">
      <c r="A615" s="195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9"/>
      <c r="R615" s="195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9"/>
      <c r="AI615" s="195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9"/>
      <c r="AZ615" s="195"/>
      <c r="BA615" s="188"/>
      <c r="BB615" s="188"/>
      <c r="BC615" s="188"/>
      <c r="BD615" s="188"/>
      <c r="BE615" s="188"/>
      <c r="BF615" s="188"/>
      <c r="BG615" s="188"/>
      <c r="BH615" s="188"/>
      <c r="BI615" s="188"/>
      <c r="BJ615" s="188"/>
      <c r="BK615" s="188"/>
      <c r="BL615" s="188"/>
      <c r="BM615" s="188"/>
      <c r="BN615" s="188"/>
      <c r="BO615" s="188"/>
      <c r="BP615" s="189"/>
      <c r="BQ615" s="195"/>
      <c r="BR615" s="188"/>
      <c r="BS615" s="188"/>
      <c r="BT615" s="188"/>
      <c r="BU615" s="188"/>
      <c r="BV615" s="188"/>
      <c r="BW615" s="188"/>
      <c r="BX615" s="188"/>
      <c r="BY615" s="188"/>
      <c r="BZ615" s="188"/>
      <c r="CA615" s="188"/>
      <c r="CB615" s="188"/>
      <c r="CC615" s="188"/>
      <c r="CD615" s="188"/>
      <c r="CE615" s="188"/>
      <c r="CF615" s="188"/>
      <c r="CG615" s="189"/>
      <c r="CH615" s="195"/>
      <c r="CI615" s="188"/>
      <c r="CJ615" s="188"/>
      <c r="CK615" s="188"/>
      <c r="CL615" s="188"/>
      <c r="CM615" s="188"/>
      <c r="CN615" s="188"/>
      <c r="CO615" s="188"/>
      <c r="CP615" s="188"/>
      <c r="CQ615" s="188"/>
      <c r="CR615" s="188"/>
      <c r="CS615" s="188"/>
      <c r="CT615" s="188"/>
      <c r="CU615" s="188"/>
      <c r="CV615" s="188"/>
      <c r="CW615" s="188"/>
      <c r="CX615" s="189"/>
      <c r="CY615" s="195"/>
      <c r="CZ615" s="188"/>
      <c r="DA615" s="188"/>
      <c r="DB615" s="188"/>
      <c r="DC615" s="188"/>
      <c r="DD615" s="188"/>
      <c r="DE615" s="188"/>
      <c r="DF615" s="188"/>
      <c r="DG615" s="188"/>
      <c r="DH615" s="188"/>
      <c r="DI615" s="188"/>
      <c r="DJ615" s="188"/>
      <c r="DK615" s="188"/>
      <c r="DL615" s="188"/>
      <c r="DM615" s="188"/>
      <c r="DN615" s="188"/>
      <c r="DO615" s="189"/>
      <c r="DP615" s="195"/>
      <c r="DQ615" s="188"/>
      <c r="DR615" s="188"/>
      <c r="DS615" s="188"/>
      <c r="DT615" s="188"/>
      <c r="DU615" s="188"/>
      <c r="DV615" s="188"/>
      <c r="DW615" s="188"/>
      <c r="DX615" s="188"/>
      <c r="DY615" s="188"/>
      <c r="DZ615" s="188"/>
      <c r="EA615" s="188"/>
      <c r="EB615" s="188"/>
      <c r="EC615" s="188"/>
      <c r="ED615" s="188"/>
      <c r="EE615" s="188"/>
      <c r="EF615" s="189"/>
      <c r="EG615" s="195"/>
      <c r="EH615" s="188"/>
      <c r="EI615" s="188"/>
      <c r="EJ615" s="188"/>
      <c r="EK615" s="188"/>
      <c r="EL615" s="188"/>
      <c r="EM615" s="188"/>
      <c r="EN615" s="188"/>
      <c r="EO615" s="188"/>
      <c r="EP615" s="188"/>
      <c r="EQ615" s="188"/>
      <c r="ER615" s="188"/>
      <c r="ES615" s="188"/>
      <c r="ET615" s="188"/>
      <c r="EU615" s="188"/>
      <c r="EV615" s="188"/>
      <c r="EW615" s="189"/>
      <c r="EX615" s="195"/>
      <c r="EY615" s="188"/>
      <c r="EZ615" s="188"/>
      <c r="FA615" s="188"/>
      <c r="FB615" s="188"/>
      <c r="FC615" s="188"/>
      <c r="FD615" s="188"/>
      <c r="FE615" s="188"/>
      <c r="FF615" s="188"/>
      <c r="FG615" s="188"/>
      <c r="FH615" s="188"/>
      <c r="FI615" s="188"/>
      <c r="FJ615" s="188"/>
      <c r="FK615" s="188"/>
      <c r="FL615" s="188"/>
      <c r="FM615" s="188"/>
      <c r="FN615" s="189"/>
      <c r="FO615" s="195"/>
      <c r="FP615" s="188"/>
      <c r="FQ615" s="188"/>
      <c r="FR615" s="188"/>
      <c r="FS615" s="188"/>
      <c r="FT615" s="188"/>
      <c r="FU615" s="188"/>
      <c r="FV615" s="188"/>
      <c r="FW615" s="188"/>
      <c r="FX615" s="188"/>
      <c r="FY615" s="188"/>
      <c r="FZ615" s="188"/>
      <c r="GA615" s="188"/>
      <c r="GB615" s="188"/>
      <c r="GC615" s="188"/>
      <c r="GD615" s="188"/>
      <c r="GE615" s="189"/>
      <c r="GF615" s="195"/>
      <c r="GG615" s="188"/>
      <c r="GH615" s="188"/>
      <c r="GI615" s="188"/>
      <c r="GJ615" s="188"/>
      <c r="GK615" s="188"/>
      <c r="GL615" s="188"/>
      <c r="GM615" s="188"/>
      <c r="GN615" s="188"/>
      <c r="GO615" s="188"/>
      <c r="GP615" s="188"/>
      <c r="GQ615" s="188"/>
      <c r="GR615" s="188"/>
      <c r="GS615" s="188"/>
      <c r="GT615" s="188"/>
      <c r="GU615" s="188"/>
      <c r="GV615" s="189"/>
      <c r="GW615" s="195"/>
      <c r="GX615" s="188"/>
      <c r="GY615" s="188"/>
      <c r="GZ615" s="188"/>
      <c r="HA615" s="188"/>
      <c r="HB615" s="188"/>
      <c r="HC615" s="188"/>
      <c r="HD615" s="188"/>
      <c r="HE615" s="188"/>
      <c r="HF615" s="188"/>
      <c r="HG615" s="188"/>
      <c r="HH615" s="188"/>
      <c r="HI615" s="188"/>
      <c r="HJ615" s="188"/>
      <c r="HK615" s="188"/>
      <c r="HL615" s="188"/>
      <c r="HM615" s="189"/>
      <c r="HN615" s="195"/>
      <c r="HO615" s="188"/>
      <c r="HP615" s="188"/>
      <c r="HQ615" s="188"/>
      <c r="HR615" s="188"/>
      <c r="HS615" s="188"/>
      <c r="HT615" s="188"/>
      <c r="HU615" s="188"/>
      <c r="HV615" s="188"/>
      <c r="HW615" s="188"/>
      <c r="HX615" s="188"/>
      <c r="HY615" s="188"/>
      <c r="HZ615" s="188"/>
      <c r="IA615" s="188"/>
      <c r="IB615" s="188"/>
      <c r="IC615" s="188"/>
      <c r="ID615" s="189"/>
      <c r="IE615" s="195"/>
      <c r="IF615" s="188"/>
      <c r="IG615" s="188"/>
      <c r="IH615" s="188"/>
      <c r="II615" s="188"/>
      <c r="IJ615" s="188"/>
      <c r="IK615" s="188"/>
      <c r="IL615" s="188"/>
      <c r="IM615" s="188"/>
      <c r="IN615" s="188"/>
      <c r="IO615" s="188"/>
      <c r="IP615" s="188"/>
      <c r="IQ615" s="188"/>
      <c r="IR615" s="188"/>
      <c r="IS615" s="188"/>
      <c r="IT615" s="188"/>
      <c r="IU615" s="189"/>
      <c r="IV615" s="195"/>
      <c r="IW615" s="188"/>
      <c r="IX615" s="188"/>
      <c r="IY615" s="188"/>
      <c r="IZ615" s="188"/>
      <c r="JA615" s="188"/>
      <c r="JB615" s="188"/>
      <c r="JC615" s="188"/>
      <c r="JD615" s="188"/>
      <c r="JE615" s="188"/>
      <c r="JF615" s="188"/>
      <c r="JG615" s="188"/>
      <c r="JH615" s="188"/>
      <c r="JI615" s="188"/>
      <c r="JJ615" s="188"/>
      <c r="JK615" s="188"/>
      <c r="JL615" s="189"/>
      <c r="JM615" s="195"/>
      <c r="JN615" s="188"/>
      <c r="JO615" s="188"/>
      <c r="JP615" s="188"/>
      <c r="JQ615" s="188"/>
      <c r="JR615" s="188"/>
      <c r="JS615" s="188"/>
      <c r="JT615" s="188"/>
      <c r="JU615" s="188"/>
      <c r="JV615" s="188"/>
      <c r="JW615" s="188"/>
      <c r="JX615" s="188"/>
      <c r="JY615" s="188"/>
      <c r="JZ615" s="188"/>
      <c r="KA615" s="188"/>
      <c r="KB615" s="188"/>
      <c r="KC615" s="189"/>
      <c r="KD615" s="195"/>
      <c r="KE615" s="188"/>
      <c r="KF615" s="188"/>
      <c r="KG615" s="188"/>
      <c r="KH615" s="188"/>
      <c r="KI615" s="188"/>
      <c r="KJ615" s="188"/>
      <c r="KK615" s="188"/>
      <c r="KL615" s="188"/>
      <c r="KM615" s="188"/>
      <c r="KN615" s="188"/>
      <c r="KO615" s="188"/>
      <c r="KP615" s="188"/>
      <c r="KQ615" s="188"/>
      <c r="KR615" s="188"/>
      <c r="KS615" s="188"/>
      <c r="KT615" s="189"/>
      <c r="KU615" s="188"/>
    </row>
    <row r="616" ht="15.0" customHeight="1">
      <c r="A616" s="195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9"/>
      <c r="R616" s="195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9"/>
      <c r="AI616" s="195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9"/>
      <c r="AZ616" s="195"/>
      <c r="BA616" s="188"/>
      <c r="BB616" s="188"/>
      <c r="BC616" s="188"/>
      <c r="BD616" s="188"/>
      <c r="BE616" s="188"/>
      <c r="BF616" s="188"/>
      <c r="BG616" s="188"/>
      <c r="BH616" s="188"/>
      <c r="BI616" s="188"/>
      <c r="BJ616" s="188"/>
      <c r="BK616" s="188"/>
      <c r="BL616" s="188"/>
      <c r="BM616" s="188"/>
      <c r="BN616" s="188"/>
      <c r="BO616" s="188"/>
      <c r="BP616" s="189"/>
      <c r="BQ616" s="195"/>
      <c r="BR616" s="188"/>
      <c r="BS616" s="188"/>
      <c r="BT616" s="188"/>
      <c r="BU616" s="188"/>
      <c r="BV616" s="188"/>
      <c r="BW616" s="188"/>
      <c r="BX616" s="188"/>
      <c r="BY616" s="188"/>
      <c r="BZ616" s="188"/>
      <c r="CA616" s="188"/>
      <c r="CB616" s="188"/>
      <c r="CC616" s="188"/>
      <c r="CD616" s="188"/>
      <c r="CE616" s="188"/>
      <c r="CF616" s="188"/>
      <c r="CG616" s="189"/>
      <c r="CH616" s="195"/>
      <c r="CI616" s="188"/>
      <c r="CJ616" s="188"/>
      <c r="CK616" s="188"/>
      <c r="CL616" s="188"/>
      <c r="CM616" s="188"/>
      <c r="CN616" s="188"/>
      <c r="CO616" s="188"/>
      <c r="CP616" s="188"/>
      <c r="CQ616" s="188"/>
      <c r="CR616" s="188"/>
      <c r="CS616" s="188"/>
      <c r="CT616" s="188"/>
      <c r="CU616" s="188"/>
      <c r="CV616" s="188"/>
      <c r="CW616" s="188"/>
      <c r="CX616" s="189"/>
      <c r="CY616" s="195"/>
      <c r="CZ616" s="188"/>
      <c r="DA616" s="188"/>
      <c r="DB616" s="188"/>
      <c r="DC616" s="188"/>
      <c r="DD616" s="188"/>
      <c r="DE616" s="188"/>
      <c r="DF616" s="188"/>
      <c r="DG616" s="188"/>
      <c r="DH616" s="188"/>
      <c r="DI616" s="188"/>
      <c r="DJ616" s="188"/>
      <c r="DK616" s="188"/>
      <c r="DL616" s="188"/>
      <c r="DM616" s="188"/>
      <c r="DN616" s="188"/>
      <c r="DO616" s="189"/>
      <c r="DP616" s="195"/>
      <c r="DQ616" s="188"/>
      <c r="DR616" s="188"/>
      <c r="DS616" s="188"/>
      <c r="DT616" s="188"/>
      <c r="DU616" s="188"/>
      <c r="DV616" s="188"/>
      <c r="DW616" s="188"/>
      <c r="DX616" s="188"/>
      <c r="DY616" s="188"/>
      <c r="DZ616" s="188"/>
      <c r="EA616" s="188"/>
      <c r="EB616" s="188"/>
      <c r="EC616" s="188"/>
      <c r="ED616" s="188"/>
      <c r="EE616" s="188"/>
      <c r="EF616" s="189"/>
      <c r="EG616" s="195"/>
      <c r="EH616" s="188"/>
      <c r="EI616" s="188"/>
      <c r="EJ616" s="188"/>
      <c r="EK616" s="188"/>
      <c r="EL616" s="188"/>
      <c r="EM616" s="188"/>
      <c r="EN616" s="188"/>
      <c r="EO616" s="188"/>
      <c r="EP616" s="188"/>
      <c r="EQ616" s="188"/>
      <c r="ER616" s="188"/>
      <c r="ES616" s="188"/>
      <c r="ET616" s="188"/>
      <c r="EU616" s="188"/>
      <c r="EV616" s="188"/>
      <c r="EW616" s="189"/>
      <c r="EX616" s="195"/>
      <c r="EY616" s="188"/>
      <c r="EZ616" s="188"/>
      <c r="FA616" s="188"/>
      <c r="FB616" s="188"/>
      <c r="FC616" s="188"/>
      <c r="FD616" s="188"/>
      <c r="FE616" s="188"/>
      <c r="FF616" s="188"/>
      <c r="FG616" s="188"/>
      <c r="FH616" s="188"/>
      <c r="FI616" s="188"/>
      <c r="FJ616" s="188"/>
      <c r="FK616" s="188"/>
      <c r="FL616" s="188"/>
      <c r="FM616" s="188"/>
      <c r="FN616" s="189"/>
      <c r="FO616" s="195"/>
      <c r="FP616" s="188"/>
      <c r="FQ616" s="188"/>
      <c r="FR616" s="188"/>
      <c r="FS616" s="188"/>
      <c r="FT616" s="188"/>
      <c r="FU616" s="188"/>
      <c r="FV616" s="188"/>
      <c r="FW616" s="188"/>
      <c r="FX616" s="188"/>
      <c r="FY616" s="188"/>
      <c r="FZ616" s="188"/>
      <c r="GA616" s="188"/>
      <c r="GB616" s="188"/>
      <c r="GC616" s="188"/>
      <c r="GD616" s="188"/>
      <c r="GE616" s="189"/>
      <c r="GF616" s="195"/>
      <c r="GG616" s="188"/>
      <c r="GH616" s="188"/>
      <c r="GI616" s="188"/>
      <c r="GJ616" s="188"/>
      <c r="GK616" s="188"/>
      <c r="GL616" s="188"/>
      <c r="GM616" s="188"/>
      <c r="GN616" s="188"/>
      <c r="GO616" s="188"/>
      <c r="GP616" s="188"/>
      <c r="GQ616" s="188"/>
      <c r="GR616" s="188"/>
      <c r="GS616" s="188"/>
      <c r="GT616" s="188"/>
      <c r="GU616" s="188"/>
      <c r="GV616" s="189"/>
      <c r="GW616" s="195"/>
      <c r="GX616" s="188"/>
      <c r="GY616" s="188"/>
      <c r="GZ616" s="188"/>
      <c r="HA616" s="188"/>
      <c r="HB616" s="188"/>
      <c r="HC616" s="188"/>
      <c r="HD616" s="188"/>
      <c r="HE616" s="188"/>
      <c r="HF616" s="188"/>
      <c r="HG616" s="188"/>
      <c r="HH616" s="188"/>
      <c r="HI616" s="188"/>
      <c r="HJ616" s="188"/>
      <c r="HK616" s="188"/>
      <c r="HL616" s="188"/>
      <c r="HM616" s="189"/>
      <c r="HN616" s="195"/>
      <c r="HO616" s="188"/>
      <c r="HP616" s="188"/>
      <c r="HQ616" s="188"/>
      <c r="HR616" s="188"/>
      <c r="HS616" s="188"/>
      <c r="HT616" s="188"/>
      <c r="HU616" s="188"/>
      <c r="HV616" s="188"/>
      <c r="HW616" s="188"/>
      <c r="HX616" s="188"/>
      <c r="HY616" s="188"/>
      <c r="HZ616" s="188"/>
      <c r="IA616" s="188"/>
      <c r="IB616" s="188"/>
      <c r="IC616" s="188"/>
      <c r="ID616" s="189"/>
      <c r="IE616" s="195"/>
      <c r="IF616" s="188"/>
      <c r="IG616" s="188"/>
      <c r="IH616" s="188"/>
      <c r="II616" s="188"/>
      <c r="IJ616" s="188"/>
      <c r="IK616" s="188"/>
      <c r="IL616" s="188"/>
      <c r="IM616" s="188"/>
      <c r="IN616" s="188"/>
      <c r="IO616" s="188"/>
      <c r="IP616" s="188"/>
      <c r="IQ616" s="188"/>
      <c r="IR616" s="188"/>
      <c r="IS616" s="188"/>
      <c r="IT616" s="188"/>
      <c r="IU616" s="189"/>
      <c r="IV616" s="195"/>
      <c r="IW616" s="188"/>
      <c r="IX616" s="188"/>
      <c r="IY616" s="188"/>
      <c r="IZ616" s="188"/>
      <c r="JA616" s="188"/>
      <c r="JB616" s="188"/>
      <c r="JC616" s="188"/>
      <c r="JD616" s="188"/>
      <c r="JE616" s="188"/>
      <c r="JF616" s="188"/>
      <c r="JG616" s="188"/>
      <c r="JH616" s="188"/>
      <c r="JI616" s="188"/>
      <c r="JJ616" s="188"/>
      <c r="JK616" s="188"/>
      <c r="JL616" s="189"/>
      <c r="JM616" s="195"/>
      <c r="JN616" s="188"/>
      <c r="JO616" s="188"/>
      <c r="JP616" s="188"/>
      <c r="JQ616" s="188"/>
      <c r="JR616" s="188"/>
      <c r="JS616" s="188"/>
      <c r="JT616" s="188"/>
      <c r="JU616" s="188"/>
      <c r="JV616" s="188"/>
      <c r="JW616" s="188"/>
      <c r="JX616" s="188"/>
      <c r="JY616" s="188"/>
      <c r="JZ616" s="188"/>
      <c r="KA616" s="188"/>
      <c r="KB616" s="188"/>
      <c r="KC616" s="189"/>
      <c r="KD616" s="195"/>
      <c r="KE616" s="188"/>
      <c r="KF616" s="188"/>
      <c r="KG616" s="188"/>
      <c r="KH616" s="188"/>
      <c r="KI616" s="188"/>
      <c r="KJ616" s="188"/>
      <c r="KK616" s="188"/>
      <c r="KL616" s="188"/>
      <c r="KM616" s="188"/>
      <c r="KN616" s="188"/>
      <c r="KO616" s="188"/>
      <c r="KP616" s="188"/>
      <c r="KQ616" s="188"/>
      <c r="KR616" s="188"/>
      <c r="KS616" s="188"/>
      <c r="KT616" s="189"/>
      <c r="KU616" s="188"/>
    </row>
    <row r="617" ht="15.0" customHeight="1">
      <c r="A617" s="195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9"/>
      <c r="R617" s="195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9"/>
      <c r="AI617" s="195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9"/>
      <c r="AZ617" s="195"/>
      <c r="BA617" s="188"/>
      <c r="BB617" s="188"/>
      <c r="BC617" s="188"/>
      <c r="BD617" s="188"/>
      <c r="BE617" s="188"/>
      <c r="BF617" s="188"/>
      <c r="BG617" s="188"/>
      <c r="BH617" s="188"/>
      <c r="BI617" s="188"/>
      <c r="BJ617" s="188"/>
      <c r="BK617" s="188"/>
      <c r="BL617" s="188"/>
      <c r="BM617" s="188"/>
      <c r="BN617" s="188"/>
      <c r="BO617" s="188"/>
      <c r="BP617" s="189"/>
      <c r="BQ617" s="195"/>
      <c r="BR617" s="188"/>
      <c r="BS617" s="188"/>
      <c r="BT617" s="188"/>
      <c r="BU617" s="188"/>
      <c r="BV617" s="188"/>
      <c r="BW617" s="188"/>
      <c r="BX617" s="188"/>
      <c r="BY617" s="188"/>
      <c r="BZ617" s="188"/>
      <c r="CA617" s="188"/>
      <c r="CB617" s="188"/>
      <c r="CC617" s="188"/>
      <c r="CD617" s="188"/>
      <c r="CE617" s="188"/>
      <c r="CF617" s="188"/>
      <c r="CG617" s="189"/>
      <c r="CH617" s="195"/>
      <c r="CI617" s="188"/>
      <c r="CJ617" s="188"/>
      <c r="CK617" s="188"/>
      <c r="CL617" s="188"/>
      <c r="CM617" s="188"/>
      <c r="CN617" s="188"/>
      <c r="CO617" s="188"/>
      <c r="CP617" s="188"/>
      <c r="CQ617" s="188"/>
      <c r="CR617" s="188"/>
      <c r="CS617" s="188"/>
      <c r="CT617" s="188"/>
      <c r="CU617" s="188"/>
      <c r="CV617" s="188"/>
      <c r="CW617" s="188"/>
      <c r="CX617" s="189"/>
      <c r="CY617" s="195"/>
      <c r="CZ617" s="188"/>
      <c r="DA617" s="188"/>
      <c r="DB617" s="188"/>
      <c r="DC617" s="188"/>
      <c r="DD617" s="188"/>
      <c r="DE617" s="188"/>
      <c r="DF617" s="188"/>
      <c r="DG617" s="188"/>
      <c r="DH617" s="188"/>
      <c r="DI617" s="188"/>
      <c r="DJ617" s="188"/>
      <c r="DK617" s="188"/>
      <c r="DL617" s="188"/>
      <c r="DM617" s="188"/>
      <c r="DN617" s="188"/>
      <c r="DO617" s="189"/>
      <c r="DP617" s="195"/>
      <c r="DQ617" s="188"/>
      <c r="DR617" s="188"/>
      <c r="DS617" s="188"/>
      <c r="DT617" s="188"/>
      <c r="DU617" s="188"/>
      <c r="DV617" s="188"/>
      <c r="DW617" s="188"/>
      <c r="DX617" s="188"/>
      <c r="DY617" s="188"/>
      <c r="DZ617" s="188"/>
      <c r="EA617" s="188"/>
      <c r="EB617" s="188"/>
      <c r="EC617" s="188"/>
      <c r="ED617" s="188"/>
      <c r="EE617" s="188"/>
      <c r="EF617" s="189"/>
      <c r="EG617" s="195"/>
      <c r="EH617" s="188"/>
      <c r="EI617" s="188"/>
      <c r="EJ617" s="188"/>
      <c r="EK617" s="188"/>
      <c r="EL617" s="188"/>
      <c r="EM617" s="188"/>
      <c r="EN617" s="188"/>
      <c r="EO617" s="188"/>
      <c r="EP617" s="188"/>
      <c r="EQ617" s="188"/>
      <c r="ER617" s="188"/>
      <c r="ES617" s="188"/>
      <c r="ET617" s="188"/>
      <c r="EU617" s="188"/>
      <c r="EV617" s="188"/>
      <c r="EW617" s="189"/>
      <c r="EX617" s="195"/>
      <c r="EY617" s="188"/>
      <c r="EZ617" s="188"/>
      <c r="FA617" s="188"/>
      <c r="FB617" s="188"/>
      <c r="FC617" s="188"/>
      <c r="FD617" s="188"/>
      <c r="FE617" s="188"/>
      <c r="FF617" s="188"/>
      <c r="FG617" s="188"/>
      <c r="FH617" s="188"/>
      <c r="FI617" s="188"/>
      <c r="FJ617" s="188"/>
      <c r="FK617" s="188"/>
      <c r="FL617" s="188"/>
      <c r="FM617" s="188"/>
      <c r="FN617" s="189"/>
      <c r="FO617" s="195"/>
      <c r="FP617" s="188"/>
      <c r="FQ617" s="188"/>
      <c r="FR617" s="188"/>
      <c r="FS617" s="188"/>
      <c r="FT617" s="188"/>
      <c r="FU617" s="188"/>
      <c r="FV617" s="188"/>
      <c r="FW617" s="188"/>
      <c r="FX617" s="188"/>
      <c r="FY617" s="188"/>
      <c r="FZ617" s="188"/>
      <c r="GA617" s="188"/>
      <c r="GB617" s="188"/>
      <c r="GC617" s="188"/>
      <c r="GD617" s="188"/>
      <c r="GE617" s="189"/>
      <c r="GF617" s="195"/>
      <c r="GG617" s="188"/>
      <c r="GH617" s="188"/>
      <c r="GI617" s="188"/>
      <c r="GJ617" s="188"/>
      <c r="GK617" s="188"/>
      <c r="GL617" s="188"/>
      <c r="GM617" s="188"/>
      <c r="GN617" s="188"/>
      <c r="GO617" s="188"/>
      <c r="GP617" s="188"/>
      <c r="GQ617" s="188"/>
      <c r="GR617" s="188"/>
      <c r="GS617" s="188"/>
      <c r="GT617" s="188"/>
      <c r="GU617" s="188"/>
      <c r="GV617" s="189"/>
      <c r="GW617" s="195"/>
      <c r="GX617" s="188"/>
      <c r="GY617" s="188"/>
      <c r="GZ617" s="188"/>
      <c r="HA617" s="188"/>
      <c r="HB617" s="188"/>
      <c r="HC617" s="188"/>
      <c r="HD617" s="188"/>
      <c r="HE617" s="188"/>
      <c r="HF617" s="188"/>
      <c r="HG617" s="188"/>
      <c r="HH617" s="188"/>
      <c r="HI617" s="188"/>
      <c r="HJ617" s="188"/>
      <c r="HK617" s="188"/>
      <c r="HL617" s="188"/>
      <c r="HM617" s="189"/>
      <c r="HN617" s="195"/>
      <c r="HO617" s="188"/>
      <c r="HP617" s="188"/>
      <c r="HQ617" s="188"/>
      <c r="HR617" s="188"/>
      <c r="HS617" s="188"/>
      <c r="HT617" s="188"/>
      <c r="HU617" s="188"/>
      <c r="HV617" s="188"/>
      <c r="HW617" s="188"/>
      <c r="HX617" s="188"/>
      <c r="HY617" s="188"/>
      <c r="HZ617" s="188"/>
      <c r="IA617" s="188"/>
      <c r="IB617" s="188"/>
      <c r="IC617" s="188"/>
      <c r="ID617" s="189"/>
      <c r="IE617" s="195"/>
      <c r="IF617" s="188"/>
      <c r="IG617" s="188"/>
      <c r="IH617" s="188"/>
      <c r="II617" s="188"/>
      <c r="IJ617" s="188"/>
      <c r="IK617" s="188"/>
      <c r="IL617" s="188"/>
      <c r="IM617" s="188"/>
      <c r="IN617" s="188"/>
      <c r="IO617" s="188"/>
      <c r="IP617" s="188"/>
      <c r="IQ617" s="188"/>
      <c r="IR617" s="188"/>
      <c r="IS617" s="188"/>
      <c r="IT617" s="188"/>
      <c r="IU617" s="189"/>
      <c r="IV617" s="195"/>
      <c r="IW617" s="188"/>
      <c r="IX617" s="188"/>
      <c r="IY617" s="188"/>
      <c r="IZ617" s="188"/>
      <c r="JA617" s="188"/>
      <c r="JB617" s="188"/>
      <c r="JC617" s="188"/>
      <c r="JD617" s="188"/>
      <c r="JE617" s="188"/>
      <c r="JF617" s="188"/>
      <c r="JG617" s="188"/>
      <c r="JH617" s="188"/>
      <c r="JI617" s="188"/>
      <c r="JJ617" s="188"/>
      <c r="JK617" s="188"/>
      <c r="JL617" s="189"/>
      <c r="JM617" s="195"/>
      <c r="JN617" s="188"/>
      <c r="JO617" s="188"/>
      <c r="JP617" s="188"/>
      <c r="JQ617" s="188"/>
      <c r="JR617" s="188"/>
      <c r="JS617" s="188"/>
      <c r="JT617" s="188"/>
      <c r="JU617" s="188"/>
      <c r="JV617" s="188"/>
      <c r="JW617" s="188"/>
      <c r="JX617" s="188"/>
      <c r="JY617" s="188"/>
      <c r="JZ617" s="188"/>
      <c r="KA617" s="188"/>
      <c r="KB617" s="188"/>
      <c r="KC617" s="189"/>
      <c r="KD617" s="195"/>
      <c r="KE617" s="188"/>
      <c r="KF617" s="188"/>
      <c r="KG617" s="188"/>
      <c r="KH617" s="188"/>
      <c r="KI617" s="188"/>
      <c r="KJ617" s="188"/>
      <c r="KK617" s="188"/>
      <c r="KL617" s="188"/>
      <c r="KM617" s="188"/>
      <c r="KN617" s="188"/>
      <c r="KO617" s="188"/>
      <c r="KP617" s="188"/>
      <c r="KQ617" s="188"/>
      <c r="KR617" s="188"/>
      <c r="KS617" s="188"/>
      <c r="KT617" s="189"/>
      <c r="KU617" s="188"/>
    </row>
    <row r="618" ht="15.0" customHeight="1">
      <c r="A618" s="195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9"/>
      <c r="R618" s="195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9"/>
      <c r="AI618" s="195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9"/>
      <c r="AZ618" s="195"/>
      <c r="BA618" s="188"/>
      <c r="BB618" s="188"/>
      <c r="BC618" s="188"/>
      <c r="BD618" s="188"/>
      <c r="BE618" s="188"/>
      <c r="BF618" s="188"/>
      <c r="BG618" s="188"/>
      <c r="BH618" s="188"/>
      <c r="BI618" s="188"/>
      <c r="BJ618" s="188"/>
      <c r="BK618" s="188"/>
      <c r="BL618" s="188"/>
      <c r="BM618" s="188"/>
      <c r="BN618" s="188"/>
      <c r="BO618" s="188"/>
      <c r="BP618" s="189"/>
      <c r="BQ618" s="195"/>
      <c r="BR618" s="188"/>
      <c r="BS618" s="188"/>
      <c r="BT618" s="188"/>
      <c r="BU618" s="188"/>
      <c r="BV618" s="188"/>
      <c r="BW618" s="188"/>
      <c r="BX618" s="188"/>
      <c r="BY618" s="188"/>
      <c r="BZ618" s="188"/>
      <c r="CA618" s="188"/>
      <c r="CB618" s="188"/>
      <c r="CC618" s="188"/>
      <c r="CD618" s="188"/>
      <c r="CE618" s="188"/>
      <c r="CF618" s="188"/>
      <c r="CG618" s="189"/>
      <c r="CH618" s="195"/>
      <c r="CI618" s="188"/>
      <c r="CJ618" s="188"/>
      <c r="CK618" s="188"/>
      <c r="CL618" s="188"/>
      <c r="CM618" s="188"/>
      <c r="CN618" s="188"/>
      <c r="CO618" s="188"/>
      <c r="CP618" s="188"/>
      <c r="CQ618" s="188"/>
      <c r="CR618" s="188"/>
      <c r="CS618" s="188"/>
      <c r="CT618" s="188"/>
      <c r="CU618" s="188"/>
      <c r="CV618" s="188"/>
      <c r="CW618" s="188"/>
      <c r="CX618" s="189"/>
      <c r="CY618" s="195"/>
      <c r="CZ618" s="188"/>
      <c r="DA618" s="188"/>
      <c r="DB618" s="188"/>
      <c r="DC618" s="188"/>
      <c r="DD618" s="188"/>
      <c r="DE618" s="188"/>
      <c r="DF618" s="188"/>
      <c r="DG618" s="188"/>
      <c r="DH618" s="188"/>
      <c r="DI618" s="188"/>
      <c r="DJ618" s="188"/>
      <c r="DK618" s="188"/>
      <c r="DL618" s="188"/>
      <c r="DM618" s="188"/>
      <c r="DN618" s="188"/>
      <c r="DO618" s="189"/>
      <c r="DP618" s="195"/>
      <c r="DQ618" s="188"/>
      <c r="DR618" s="188"/>
      <c r="DS618" s="188"/>
      <c r="DT618" s="188"/>
      <c r="DU618" s="188"/>
      <c r="DV618" s="188"/>
      <c r="DW618" s="188"/>
      <c r="DX618" s="188"/>
      <c r="DY618" s="188"/>
      <c r="DZ618" s="188"/>
      <c r="EA618" s="188"/>
      <c r="EB618" s="188"/>
      <c r="EC618" s="188"/>
      <c r="ED618" s="188"/>
      <c r="EE618" s="188"/>
      <c r="EF618" s="189"/>
      <c r="EG618" s="195"/>
      <c r="EH618" s="188"/>
      <c r="EI618" s="188"/>
      <c r="EJ618" s="188"/>
      <c r="EK618" s="188"/>
      <c r="EL618" s="188"/>
      <c r="EM618" s="188"/>
      <c r="EN618" s="188"/>
      <c r="EO618" s="188"/>
      <c r="EP618" s="188"/>
      <c r="EQ618" s="188"/>
      <c r="ER618" s="188"/>
      <c r="ES618" s="188"/>
      <c r="ET618" s="188"/>
      <c r="EU618" s="188"/>
      <c r="EV618" s="188"/>
      <c r="EW618" s="189"/>
      <c r="EX618" s="195"/>
      <c r="EY618" s="188"/>
      <c r="EZ618" s="188"/>
      <c r="FA618" s="188"/>
      <c r="FB618" s="188"/>
      <c r="FC618" s="188"/>
      <c r="FD618" s="188"/>
      <c r="FE618" s="188"/>
      <c r="FF618" s="188"/>
      <c r="FG618" s="188"/>
      <c r="FH618" s="188"/>
      <c r="FI618" s="188"/>
      <c r="FJ618" s="188"/>
      <c r="FK618" s="188"/>
      <c r="FL618" s="188"/>
      <c r="FM618" s="188"/>
      <c r="FN618" s="189"/>
      <c r="FO618" s="195"/>
      <c r="FP618" s="188"/>
      <c r="FQ618" s="188"/>
      <c r="FR618" s="188"/>
      <c r="FS618" s="188"/>
      <c r="FT618" s="188"/>
      <c r="FU618" s="188"/>
      <c r="FV618" s="188"/>
      <c r="FW618" s="188"/>
      <c r="FX618" s="188"/>
      <c r="FY618" s="188"/>
      <c r="FZ618" s="188"/>
      <c r="GA618" s="188"/>
      <c r="GB618" s="188"/>
      <c r="GC618" s="188"/>
      <c r="GD618" s="188"/>
      <c r="GE618" s="189"/>
      <c r="GF618" s="195"/>
      <c r="GG618" s="188"/>
      <c r="GH618" s="188"/>
      <c r="GI618" s="188"/>
      <c r="GJ618" s="188"/>
      <c r="GK618" s="188"/>
      <c r="GL618" s="188"/>
      <c r="GM618" s="188"/>
      <c r="GN618" s="188"/>
      <c r="GO618" s="188"/>
      <c r="GP618" s="188"/>
      <c r="GQ618" s="188"/>
      <c r="GR618" s="188"/>
      <c r="GS618" s="188"/>
      <c r="GT618" s="188"/>
      <c r="GU618" s="188"/>
      <c r="GV618" s="189"/>
      <c r="GW618" s="195"/>
      <c r="GX618" s="188"/>
      <c r="GY618" s="188"/>
      <c r="GZ618" s="188"/>
      <c r="HA618" s="188"/>
      <c r="HB618" s="188"/>
      <c r="HC618" s="188"/>
      <c r="HD618" s="188"/>
      <c r="HE618" s="188"/>
      <c r="HF618" s="188"/>
      <c r="HG618" s="188"/>
      <c r="HH618" s="188"/>
      <c r="HI618" s="188"/>
      <c r="HJ618" s="188"/>
      <c r="HK618" s="188"/>
      <c r="HL618" s="188"/>
      <c r="HM618" s="189"/>
      <c r="HN618" s="195"/>
      <c r="HO618" s="188"/>
      <c r="HP618" s="188"/>
      <c r="HQ618" s="188"/>
      <c r="HR618" s="188"/>
      <c r="HS618" s="188"/>
      <c r="HT618" s="188"/>
      <c r="HU618" s="188"/>
      <c r="HV618" s="188"/>
      <c r="HW618" s="188"/>
      <c r="HX618" s="188"/>
      <c r="HY618" s="188"/>
      <c r="HZ618" s="188"/>
      <c r="IA618" s="188"/>
      <c r="IB618" s="188"/>
      <c r="IC618" s="188"/>
      <c r="ID618" s="189"/>
      <c r="IE618" s="195"/>
      <c r="IF618" s="188"/>
      <c r="IG618" s="188"/>
      <c r="IH618" s="188"/>
      <c r="II618" s="188"/>
      <c r="IJ618" s="188"/>
      <c r="IK618" s="188"/>
      <c r="IL618" s="188"/>
      <c r="IM618" s="188"/>
      <c r="IN618" s="188"/>
      <c r="IO618" s="188"/>
      <c r="IP618" s="188"/>
      <c r="IQ618" s="188"/>
      <c r="IR618" s="188"/>
      <c r="IS618" s="188"/>
      <c r="IT618" s="188"/>
      <c r="IU618" s="189"/>
      <c r="IV618" s="195"/>
      <c r="IW618" s="188"/>
      <c r="IX618" s="188"/>
      <c r="IY618" s="188"/>
      <c r="IZ618" s="188"/>
      <c r="JA618" s="188"/>
      <c r="JB618" s="188"/>
      <c r="JC618" s="188"/>
      <c r="JD618" s="188"/>
      <c r="JE618" s="188"/>
      <c r="JF618" s="188"/>
      <c r="JG618" s="188"/>
      <c r="JH618" s="188"/>
      <c r="JI618" s="188"/>
      <c r="JJ618" s="188"/>
      <c r="JK618" s="188"/>
      <c r="JL618" s="189"/>
      <c r="JM618" s="195"/>
      <c r="JN618" s="188"/>
      <c r="JO618" s="188"/>
      <c r="JP618" s="188"/>
      <c r="JQ618" s="188"/>
      <c r="JR618" s="188"/>
      <c r="JS618" s="188"/>
      <c r="JT618" s="188"/>
      <c r="JU618" s="188"/>
      <c r="JV618" s="188"/>
      <c r="JW618" s="188"/>
      <c r="JX618" s="188"/>
      <c r="JY618" s="188"/>
      <c r="JZ618" s="188"/>
      <c r="KA618" s="188"/>
      <c r="KB618" s="188"/>
      <c r="KC618" s="189"/>
      <c r="KD618" s="195"/>
      <c r="KE618" s="188"/>
      <c r="KF618" s="188"/>
      <c r="KG618" s="188"/>
      <c r="KH618" s="188"/>
      <c r="KI618" s="188"/>
      <c r="KJ618" s="188"/>
      <c r="KK618" s="188"/>
      <c r="KL618" s="188"/>
      <c r="KM618" s="188"/>
      <c r="KN618" s="188"/>
      <c r="KO618" s="188"/>
      <c r="KP618" s="188"/>
      <c r="KQ618" s="188"/>
      <c r="KR618" s="188"/>
      <c r="KS618" s="188"/>
      <c r="KT618" s="189"/>
      <c r="KU618" s="188"/>
    </row>
    <row r="619" ht="15.0" customHeight="1">
      <c r="A619" s="195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9"/>
      <c r="R619" s="195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9"/>
      <c r="AI619" s="195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9"/>
      <c r="AZ619" s="195"/>
      <c r="BA619" s="188"/>
      <c r="BB619" s="188"/>
      <c r="BC619" s="188"/>
      <c r="BD619" s="188"/>
      <c r="BE619" s="188"/>
      <c r="BF619" s="188"/>
      <c r="BG619" s="188"/>
      <c r="BH619" s="188"/>
      <c r="BI619" s="188"/>
      <c r="BJ619" s="188"/>
      <c r="BK619" s="188"/>
      <c r="BL619" s="188"/>
      <c r="BM619" s="188"/>
      <c r="BN619" s="188"/>
      <c r="BO619" s="188"/>
      <c r="BP619" s="189"/>
      <c r="BQ619" s="195"/>
      <c r="BR619" s="188"/>
      <c r="BS619" s="188"/>
      <c r="BT619" s="188"/>
      <c r="BU619" s="188"/>
      <c r="BV619" s="188"/>
      <c r="BW619" s="188"/>
      <c r="BX619" s="188"/>
      <c r="BY619" s="188"/>
      <c r="BZ619" s="188"/>
      <c r="CA619" s="188"/>
      <c r="CB619" s="188"/>
      <c r="CC619" s="188"/>
      <c r="CD619" s="188"/>
      <c r="CE619" s="188"/>
      <c r="CF619" s="188"/>
      <c r="CG619" s="189"/>
      <c r="CH619" s="195"/>
      <c r="CI619" s="188"/>
      <c r="CJ619" s="188"/>
      <c r="CK619" s="188"/>
      <c r="CL619" s="188"/>
      <c r="CM619" s="188"/>
      <c r="CN619" s="188"/>
      <c r="CO619" s="188"/>
      <c r="CP619" s="188"/>
      <c r="CQ619" s="188"/>
      <c r="CR619" s="188"/>
      <c r="CS619" s="188"/>
      <c r="CT619" s="188"/>
      <c r="CU619" s="188"/>
      <c r="CV619" s="188"/>
      <c r="CW619" s="188"/>
      <c r="CX619" s="189"/>
      <c r="CY619" s="195"/>
      <c r="CZ619" s="188"/>
      <c r="DA619" s="188"/>
      <c r="DB619" s="188"/>
      <c r="DC619" s="188"/>
      <c r="DD619" s="188"/>
      <c r="DE619" s="188"/>
      <c r="DF619" s="188"/>
      <c r="DG619" s="188"/>
      <c r="DH619" s="188"/>
      <c r="DI619" s="188"/>
      <c r="DJ619" s="188"/>
      <c r="DK619" s="188"/>
      <c r="DL619" s="188"/>
      <c r="DM619" s="188"/>
      <c r="DN619" s="188"/>
      <c r="DO619" s="189"/>
      <c r="DP619" s="195"/>
      <c r="DQ619" s="188"/>
      <c r="DR619" s="188"/>
      <c r="DS619" s="188"/>
      <c r="DT619" s="188"/>
      <c r="DU619" s="188"/>
      <c r="DV619" s="188"/>
      <c r="DW619" s="188"/>
      <c r="DX619" s="188"/>
      <c r="DY619" s="188"/>
      <c r="DZ619" s="188"/>
      <c r="EA619" s="188"/>
      <c r="EB619" s="188"/>
      <c r="EC619" s="188"/>
      <c r="ED619" s="188"/>
      <c r="EE619" s="188"/>
      <c r="EF619" s="189"/>
      <c r="EG619" s="195"/>
      <c r="EH619" s="188"/>
      <c r="EI619" s="188"/>
      <c r="EJ619" s="188"/>
      <c r="EK619" s="188"/>
      <c r="EL619" s="188"/>
      <c r="EM619" s="188"/>
      <c r="EN619" s="188"/>
      <c r="EO619" s="188"/>
      <c r="EP619" s="188"/>
      <c r="EQ619" s="188"/>
      <c r="ER619" s="188"/>
      <c r="ES619" s="188"/>
      <c r="ET619" s="188"/>
      <c r="EU619" s="188"/>
      <c r="EV619" s="188"/>
      <c r="EW619" s="189"/>
      <c r="EX619" s="195"/>
      <c r="EY619" s="188"/>
      <c r="EZ619" s="188"/>
      <c r="FA619" s="188"/>
      <c r="FB619" s="188"/>
      <c r="FC619" s="188"/>
      <c r="FD619" s="188"/>
      <c r="FE619" s="188"/>
      <c r="FF619" s="188"/>
      <c r="FG619" s="188"/>
      <c r="FH619" s="188"/>
      <c r="FI619" s="188"/>
      <c r="FJ619" s="188"/>
      <c r="FK619" s="188"/>
      <c r="FL619" s="188"/>
      <c r="FM619" s="188"/>
      <c r="FN619" s="189"/>
      <c r="FO619" s="195"/>
      <c r="FP619" s="188"/>
      <c r="FQ619" s="188"/>
      <c r="FR619" s="188"/>
      <c r="FS619" s="188"/>
      <c r="FT619" s="188"/>
      <c r="FU619" s="188"/>
      <c r="FV619" s="188"/>
      <c r="FW619" s="188"/>
      <c r="FX619" s="188"/>
      <c r="FY619" s="188"/>
      <c r="FZ619" s="188"/>
      <c r="GA619" s="188"/>
      <c r="GB619" s="188"/>
      <c r="GC619" s="188"/>
      <c r="GD619" s="188"/>
      <c r="GE619" s="189"/>
      <c r="GF619" s="195"/>
      <c r="GG619" s="188"/>
      <c r="GH619" s="188"/>
      <c r="GI619" s="188"/>
      <c r="GJ619" s="188"/>
      <c r="GK619" s="188"/>
      <c r="GL619" s="188"/>
      <c r="GM619" s="188"/>
      <c r="GN619" s="188"/>
      <c r="GO619" s="188"/>
      <c r="GP619" s="188"/>
      <c r="GQ619" s="188"/>
      <c r="GR619" s="188"/>
      <c r="GS619" s="188"/>
      <c r="GT619" s="188"/>
      <c r="GU619" s="188"/>
      <c r="GV619" s="189"/>
      <c r="GW619" s="195"/>
      <c r="GX619" s="188"/>
      <c r="GY619" s="188"/>
      <c r="GZ619" s="188"/>
      <c r="HA619" s="188"/>
      <c r="HB619" s="188"/>
      <c r="HC619" s="188"/>
      <c r="HD619" s="188"/>
      <c r="HE619" s="188"/>
      <c r="HF619" s="188"/>
      <c r="HG619" s="188"/>
      <c r="HH619" s="188"/>
      <c r="HI619" s="188"/>
      <c r="HJ619" s="188"/>
      <c r="HK619" s="188"/>
      <c r="HL619" s="188"/>
      <c r="HM619" s="189"/>
      <c r="HN619" s="195"/>
      <c r="HO619" s="188"/>
      <c r="HP619" s="188"/>
      <c r="HQ619" s="188"/>
      <c r="HR619" s="188"/>
      <c r="HS619" s="188"/>
      <c r="HT619" s="188"/>
      <c r="HU619" s="188"/>
      <c r="HV619" s="188"/>
      <c r="HW619" s="188"/>
      <c r="HX619" s="188"/>
      <c r="HY619" s="188"/>
      <c r="HZ619" s="188"/>
      <c r="IA619" s="188"/>
      <c r="IB619" s="188"/>
      <c r="IC619" s="188"/>
      <c r="ID619" s="189"/>
      <c r="IE619" s="195"/>
      <c r="IF619" s="188"/>
      <c r="IG619" s="188"/>
      <c r="IH619" s="188"/>
      <c r="II619" s="188"/>
      <c r="IJ619" s="188"/>
      <c r="IK619" s="188"/>
      <c r="IL619" s="188"/>
      <c r="IM619" s="188"/>
      <c r="IN619" s="188"/>
      <c r="IO619" s="188"/>
      <c r="IP619" s="188"/>
      <c r="IQ619" s="188"/>
      <c r="IR619" s="188"/>
      <c r="IS619" s="188"/>
      <c r="IT619" s="188"/>
      <c r="IU619" s="189"/>
      <c r="IV619" s="195"/>
      <c r="IW619" s="188"/>
      <c r="IX619" s="188"/>
      <c r="IY619" s="188"/>
      <c r="IZ619" s="188"/>
      <c r="JA619" s="188"/>
      <c r="JB619" s="188"/>
      <c r="JC619" s="188"/>
      <c r="JD619" s="188"/>
      <c r="JE619" s="188"/>
      <c r="JF619" s="188"/>
      <c r="JG619" s="188"/>
      <c r="JH619" s="188"/>
      <c r="JI619" s="188"/>
      <c r="JJ619" s="188"/>
      <c r="JK619" s="188"/>
      <c r="JL619" s="189"/>
      <c r="JM619" s="195"/>
      <c r="JN619" s="188"/>
      <c r="JO619" s="188"/>
      <c r="JP619" s="188"/>
      <c r="JQ619" s="188"/>
      <c r="JR619" s="188"/>
      <c r="JS619" s="188"/>
      <c r="JT619" s="188"/>
      <c r="JU619" s="188"/>
      <c r="JV619" s="188"/>
      <c r="JW619" s="188"/>
      <c r="JX619" s="188"/>
      <c r="JY619" s="188"/>
      <c r="JZ619" s="188"/>
      <c r="KA619" s="188"/>
      <c r="KB619" s="188"/>
      <c r="KC619" s="189"/>
      <c r="KD619" s="195"/>
      <c r="KE619" s="188"/>
      <c r="KF619" s="188"/>
      <c r="KG619" s="188"/>
      <c r="KH619" s="188"/>
      <c r="KI619" s="188"/>
      <c r="KJ619" s="188"/>
      <c r="KK619" s="188"/>
      <c r="KL619" s="188"/>
      <c r="KM619" s="188"/>
      <c r="KN619" s="188"/>
      <c r="KO619" s="188"/>
      <c r="KP619" s="188"/>
      <c r="KQ619" s="188"/>
      <c r="KR619" s="188"/>
      <c r="KS619" s="188"/>
      <c r="KT619" s="189"/>
      <c r="KU619" s="188"/>
    </row>
    <row r="620" ht="15.0" customHeight="1">
      <c r="A620" s="195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9"/>
      <c r="R620" s="195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9"/>
      <c r="AI620" s="195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9"/>
      <c r="AZ620" s="195"/>
      <c r="BA620" s="188"/>
      <c r="BB620" s="188"/>
      <c r="BC620" s="188"/>
      <c r="BD620" s="188"/>
      <c r="BE620" s="188"/>
      <c r="BF620" s="188"/>
      <c r="BG620" s="188"/>
      <c r="BH620" s="188"/>
      <c r="BI620" s="188"/>
      <c r="BJ620" s="188"/>
      <c r="BK620" s="188"/>
      <c r="BL620" s="188"/>
      <c r="BM620" s="188"/>
      <c r="BN620" s="188"/>
      <c r="BO620" s="188"/>
      <c r="BP620" s="189"/>
      <c r="BQ620" s="195"/>
      <c r="BR620" s="188"/>
      <c r="BS620" s="188"/>
      <c r="BT620" s="188"/>
      <c r="BU620" s="188"/>
      <c r="BV620" s="188"/>
      <c r="BW620" s="188"/>
      <c r="BX620" s="188"/>
      <c r="BY620" s="188"/>
      <c r="BZ620" s="188"/>
      <c r="CA620" s="188"/>
      <c r="CB620" s="188"/>
      <c r="CC620" s="188"/>
      <c r="CD620" s="188"/>
      <c r="CE620" s="188"/>
      <c r="CF620" s="188"/>
      <c r="CG620" s="189"/>
      <c r="CH620" s="195"/>
      <c r="CI620" s="188"/>
      <c r="CJ620" s="188"/>
      <c r="CK620" s="188"/>
      <c r="CL620" s="188"/>
      <c r="CM620" s="188"/>
      <c r="CN620" s="188"/>
      <c r="CO620" s="188"/>
      <c r="CP620" s="188"/>
      <c r="CQ620" s="188"/>
      <c r="CR620" s="188"/>
      <c r="CS620" s="188"/>
      <c r="CT620" s="188"/>
      <c r="CU620" s="188"/>
      <c r="CV620" s="188"/>
      <c r="CW620" s="188"/>
      <c r="CX620" s="189"/>
      <c r="CY620" s="195"/>
      <c r="CZ620" s="188"/>
      <c r="DA620" s="188"/>
      <c r="DB620" s="188"/>
      <c r="DC620" s="188"/>
      <c r="DD620" s="188"/>
      <c r="DE620" s="188"/>
      <c r="DF620" s="188"/>
      <c r="DG620" s="188"/>
      <c r="DH620" s="188"/>
      <c r="DI620" s="188"/>
      <c r="DJ620" s="188"/>
      <c r="DK620" s="188"/>
      <c r="DL620" s="188"/>
      <c r="DM620" s="188"/>
      <c r="DN620" s="188"/>
      <c r="DO620" s="189"/>
      <c r="DP620" s="195"/>
      <c r="DQ620" s="188"/>
      <c r="DR620" s="188"/>
      <c r="DS620" s="188"/>
      <c r="DT620" s="188"/>
      <c r="DU620" s="188"/>
      <c r="DV620" s="188"/>
      <c r="DW620" s="188"/>
      <c r="DX620" s="188"/>
      <c r="DY620" s="188"/>
      <c r="DZ620" s="188"/>
      <c r="EA620" s="188"/>
      <c r="EB620" s="188"/>
      <c r="EC620" s="188"/>
      <c r="ED620" s="188"/>
      <c r="EE620" s="188"/>
      <c r="EF620" s="189"/>
      <c r="EG620" s="195"/>
      <c r="EH620" s="188"/>
      <c r="EI620" s="188"/>
      <c r="EJ620" s="188"/>
      <c r="EK620" s="188"/>
      <c r="EL620" s="188"/>
      <c r="EM620" s="188"/>
      <c r="EN620" s="188"/>
      <c r="EO620" s="188"/>
      <c r="EP620" s="188"/>
      <c r="EQ620" s="188"/>
      <c r="ER620" s="188"/>
      <c r="ES620" s="188"/>
      <c r="ET620" s="188"/>
      <c r="EU620" s="188"/>
      <c r="EV620" s="188"/>
      <c r="EW620" s="189"/>
      <c r="EX620" s="195"/>
      <c r="EY620" s="188"/>
      <c r="EZ620" s="188"/>
      <c r="FA620" s="188"/>
      <c r="FB620" s="188"/>
      <c r="FC620" s="188"/>
      <c r="FD620" s="188"/>
      <c r="FE620" s="188"/>
      <c r="FF620" s="188"/>
      <c r="FG620" s="188"/>
      <c r="FH620" s="188"/>
      <c r="FI620" s="188"/>
      <c r="FJ620" s="188"/>
      <c r="FK620" s="188"/>
      <c r="FL620" s="188"/>
      <c r="FM620" s="188"/>
      <c r="FN620" s="189"/>
      <c r="FO620" s="195"/>
      <c r="FP620" s="188"/>
      <c r="FQ620" s="188"/>
      <c r="FR620" s="188"/>
      <c r="FS620" s="188"/>
      <c r="FT620" s="188"/>
      <c r="FU620" s="188"/>
      <c r="FV620" s="188"/>
      <c r="FW620" s="188"/>
      <c r="FX620" s="188"/>
      <c r="FY620" s="188"/>
      <c r="FZ620" s="188"/>
      <c r="GA620" s="188"/>
      <c r="GB620" s="188"/>
      <c r="GC620" s="188"/>
      <c r="GD620" s="188"/>
      <c r="GE620" s="189"/>
      <c r="GF620" s="195"/>
      <c r="GG620" s="188"/>
      <c r="GH620" s="188"/>
      <c r="GI620" s="188"/>
      <c r="GJ620" s="188"/>
      <c r="GK620" s="188"/>
      <c r="GL620" s="188"/>
      <c r="GM620" s="188"/>
      <c r="GN620" s="188"/>
      <c r="GO620" s="188"/>
      <c r="GP620" s="188"/>
      <c r="GQ620" s="188"/>
      <c r="GR620" s="188"/>
      <c r="GS620" s="188"/>
      <c r="GT620" s="188"/>
      <c r="GU620" s="188"/>
      <c r="GV620" s="189"/>
      <c r="GW620" s="195"/>
      <c r="GX620" s="188"/>
      <c r="GY620" s="188"/>
      <c r="GZ620" s="188"/>
      <c r="HA620" s="188"/>
      <c r="HB620" s="188"/>
      <c r="HC620" s="188"/>
      <c r="HD620" s="188"/>
      <c r="HE620" s="188"/>
      <c r="HF620" s="188"/>
      <c r="HG620" s="188"/>
      <c r="HH620" s="188"/>
      <c r="HI620" s="188"/>
      <c r="HJ620" s="188"/>
      <c r="HK620" s="188"/>
      <c r="HL620" s="188"/>
      <c r="HM620" s="189"/>
      <c r="HN620" s="195"/>
      <c r="HO620" s="188"/>
      <c r="HP620" s="188"/>
      <c r="HQ620" s="188"/>
      <c r="HR620" s="188"/>
      <c r="HS620" s="188"/>
      <c r="HT620" s="188"/>
      <c r="HU620" s="188"/>
      <c r="HV620" s="188"/>
      <c r="HW620" s="188"/>
      <c r="HX620" s="188"/>
      <c r="HY620" s="188"/>
      <c r="HZ620" s="188"/>
      <c r="IA620" s="188"/>
      <c r="IB620" s="188"/>
      <c r="IC620" s="188"/>
      <c r="ID620" s="189"/>
      <c r="IE620" s="195"/>
      <c r="IF620" s="188"/>
      <c r="IG620" s="188"/>
      <c r="IH620" s="188"/>
      <c r="II620" s="188"/>
      <c r="IJ620" s="188"/>
      <c r="IK620" s="188"/>
      <c r="IL620" s="188"/>
      <c r="IM620" s="188"/>
      <c r="IN620" s="188"/>
      <c r="IO620" s="188"/>
      <c r="IP620" s="188"/>
      <c r="IQ620" s="188"/>
      <c r="IR620" s="188"/>
      <c r="IS620" s="188"/>
      <c r="IT620" s="188"/>
      <c r="IU620" s="189"/>
      <c r="IV620" s="195"/>
      <c r="IW620" s="188"/>
      <c r="IX620" s="188"/>
      <c r="IY620" s="188"/>
      <c r="IZ620" s="188"/>
      <c r="JA620" s="188"/>
      <c r="JB620" s="188"/>
      <c r="JC620" s="188"/>
      <c r="JD620" s="188"/>
      <c r="JE620" s="188"/>
      <c r="JF620" s="188"/>
      <c r="JG620" s="188"/>
      <c r="JH620" s="188"/>
      <c r="JI620" s="188"/>
      <c r="JJ620" s="188"/>
      <c r="JK620" s="188"/>
      <c r="JL620" s="189"/>
      <c r="JM620" s="195"/>
      <c r="JN620" s="188"/>
      <c r="JO620" s="188"/>
      <c r="JP620" s="188"/>
      <c r="JQ620" s="188"/>
      <c r="JR620" s="188"/>
      <c r="JS620" s="188"/>
      <c r="JT620" s="188"/>
      <c r="JU620" s="188"/>
      <c r="JV620" s="188"/>
      <c r="JW620" s="188"/>
      <c r="JX620" s="188"/>
      <c r="JY620" s="188"/>
      <c r="JZ620" s="188"/>
      <c r="KA620" s="188"/>
      <c r="KB620" s="188"/>
      <c r="KC620" s="189"/>
      <c r="KD620" s="195"/>
      <c r="KE620" s="188"/>
      <c r="KF620" s="188"/>
      <c r="KG620" s="188"/>
      <c r="KH620" s="188"/>
      <c r="KI620" s="188"/>
      <c r="KJ620" s="188"/>
      <c r="KK620" s="188"/>
      <c r="KL620" s="188"/>
      <c r="KM620" s="188"/>
      <c r="KN620" s="188"/>
      <c r="KO620" s="188"/>
      <c r="KP620" s="188"/>
      <c r="KQ620" s="188"/>
      <c r="KR620" s="188"/>
      <c r="KS620" s="188"/>
      <c r="KT620" s="189"/>
      <c r="KU620" s="188"/>
    </row>
    <row r="621" ht="15.0" customHeight="1">
      <c r="A621" s="195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9"/>
      <c r="R621" s="195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9"/>
      <c r="AI621" s="195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9"/>
      <c r="AZ621" s="195"/>
      <c r="BA621" s="188"/>
      <c r="BB621" s="188"/>
      <c r="BC621" s="188"/>
      <c r="BD621" s="188"/>
      <c r="BE621" s="188"/>
      <c r="BF621" s="188"/>
      <c r="BG621" s="188"/>
      <c r="BH621" s="188"/>
      <c r="BI621" s="188"/>
      <c r="BJ621" s="188"/>
      <c r="BK621" s="188"/>
      <c r="BL621" s="188"/>
      <c r="BM621" s="188"/>
      <c r="BN621" s="188"/>
      <c r="BO621" s="188"/>
      <c r="BP621" s="189"/>
      <c r="BQ621" s="195"/>
      <c r="BR621" s="188"/>
      <c r="BS621" s="188"/>
      <c r="BT621" s="188"/>
      <c r="BU621" s="188"/>
      <c r="BV621" s="188"/>
      <c r="BW621" s="188"/>
      <c r="BX621" s="188"/>
      <c r="BY621" s="188"/>
      <c r="BZ621" s="188"/>
      <c r="CA621" s="188"/>
      <c r="CB621" s="188"/>
      <c r="CC621" s="188"/>
      <c r="CD621" s="188"/>
      <c r="CE621" s="188"/>
      <c r="CF621" s="188"/>
      <c r="CG621" s="189"/>
      <c r="CH621" s="195"/>
      <c r="CI621" s="188"/>
      <c r="CJ621" s="188"/>
      <c r="CK621" s="188"/>
      <c r="CL621" s="188"/>
      <c r="CM621" s="188"/>
      <c r="CN621" s="188"/>
      <c r="CO621" s="188"/>
      <c r="CP621" s="188"/>
      <c r="CQ621" s="188"/>
      <c r="CR621" s="188"/>
      <c r="CS621" s="188"/>
      <c r="CT621" s="188"/>
      <c r="CU621" s="188"/>
      <c r="CV621" s="188"/>
      <c r="CW621" s="188"/>
      <c r="CX621" s="189"/>
      <c r="CY621" s="195"/>
      <c r="CZ621" s="188"/>
      <c r="DA621" s="188"/>
      <c r="DB621" s="188"/>
      <c r="DC621" s="188"/>
      <c r="DD621" s="188"/>
      <c r="DE621" s="188"/>
      <c r="DF621" s="188"/>
      <c r="DG621" s="188"/>
      <c r="DH621" s="188"/>
      <c r="DI621" s="188"/>
      <c r="DJ621" s="188"/>
      <c r="DK621" s="188"/>
      <c r="DL621" s="188"/>
      <c r="DM621" s="188"/>
      <c r="DN621" s="188"/>
      <c r="DO621" s="189"/>
      <c r="DP621" s="195"/>
      <c r="DQ621" s="188"/>
      <c r="DR621" s="188"/>
      <c r="DS621" s="188"/>
      <c r="DT621" s="188"/>
      <c r="DU621" s="188"/>
      <c r="DV621" s="188"/>
      <c r="DW621" s="188"/>
      <c r="DX621" s="188"/>
      <c r="DY621" s="188"/>
      <c r="DZ621" s="188"/>
      <c r="EA621" s="188"/>
      <c r="EB621" s="188"/>
      <c r="EC621" s="188"/>
      <c r="ED621" s="188"/>
      <c r="EE621" s="188"/>
      <c r="EF621" s="189"/>
      <c r="EG621" s="195"/>
      <c r="EH621" s="188"/>
      <c r="EI621" s="188"/>
      <c r="EJ621" s="188"/>
      <c r="EK621" s="188"/>
      <c r="EL621" s="188"/>
      <c r="EM621" s="188"/>
      <c r="EN621" s="188"/>
      <c r="EO621" s="188"/>
      <c r="EP621" s="188"/>
      <c r="EQ621" s="188"/>
      <c r="ER621" s="188"/>
      <c r="ES621" s="188"/>
      <c r="ET621" s="188"/>
      <c r="EU621" s="188"/>
      <c r="EV621" s="188"/>
      <c r="EW621" s="189"/>
      <c r="EX621" s="195"/>
      <c r="EY621" s="188"/>
      <c r="EZ621" s="188"/>
      <c r="FA621" s="188"/>
      <c r="FB621" s="188"/>
      <c r="FC621" s="188"/>
      <c r="FD621" s="188"/>
      <c r="FE621" s="188"/>
      <c r="FF621" s="188"/>
      <c r="FG621" s="188"/>
      <c r="FH621" s="188"/>
      <c r="FI621" s="188"/>
      <c r="FJ621" s="188"/>
      <c r="FK621" s="188"/>
      <c r="FL621" s="188"/>
      <c r="FM621" s="188"/>
      <c r="FN621" s="189"/>
      <c r="FO621" s="195"/>
      <c r="FP621" s="188"/>
      <c r="FQ621" s="188"/>
      <c r="FR621" s="188"/>
      <c r="FS621" s="188"/>
      <c r="FT621" s="188"/>
      <c r="FU621" s="188"/>
      <c r="FV621" s="188"/>
      <c r="FW621" s="188"/>
      <c r="FX621" s="188"/>
      <c r="FY621" s="188"/>
      <c r="FZ621" s="188"/>
      <c r="GA621" s="188"/>
      <c r="GB621" s="188"/>
      <c r="GC621" s="188"/>
      <c r="GD621" s="188"/>
      <c r="GE621" s="189"/>
      <c r="GF621" s="195"/>
      <c r="GG621" s="188"/>
      <c r="GH621" s="188"/>
      <c r="GI621" s="188"/>
      <c r="GJ621" s="188"/>
      <c r="GK621" s="188"/>
      <c r="GL621" s="188"/>
      <c r="GM621" s="188"/>
      <c r="GN621" s="188"/>
      <c r="GO621" s="188"/>
      <c r="GP621" s="188"/>
      <c r="GQ621" s="188"/>
      <c r="GR621" s="188"/>
      <c r="GS621" s="188"/>
      <c r="GT621" s="188"/>
      <c r="GU621" s="188"/>
      <c r="GV621" s="189"/>
      <c r="GW621" s="195"/>
      <c r="GX621" s="188"/>
      <c r="GY621" s="188"/>
      <c r="GZ621" s="188"/>
      <c r="HA621" s="188"/>
      <c r="HB621" s="188"/>
      <c r="HC621" s="188"/>
      <c r="HD621" s="188"/>
      <c r="HE621" s="188"/>
      <c r="HF621" s="188"/>
      <c r="HG621" s="188"/>
      <c r="HH621" s="188"/>
      <c r="HI621" s="188"/>
      <c r="HJ621" s="188"/>
      <c r="HK621" s="188"/>
      <c r="HL621" s="188"/>
      <c r="HM621" s="189"/>
      <c r="HN621" s="195"/>
      <c r="HO621" s="188"/>
      <c r="HP621" s="188"/>
      <c r="HQ621" s="188"/>
      <c r="HR621" s="188"/>
      <c r="HS621" s="188"/>
      <c r="HT621" s="188"/>
      <c r="HU621" s="188"/>
      <c r="HV621" s="188"/>
      <c r="HW621" s="188"/>
      <c r="HX621" s="188"/>
      <c r="HY621" s="188"/>
      <c r="HZ621" s="188"/>
      <c r="IA621" s="188"/>
      <c r="IB621" s="188"/>
      <c r="IC621" s="188"/>
      <c r="ID621" s="189"/>
      <c r="IE621" s="195"/>
      <c r="IF621" s="188"/>
      <c r="IG621" s="188"/>
      <c r="IH621" s="188"/>
      <c r="II621" s="188"/>
      <c r="IJ621" s="188"/>
      <c r="IK621" s="188"/>
      <c r="IL621" s="188"/>
      <c r="IM621" s="188"/>
      <c r="IN621" s="188"/>
      <c r="IO621" s="188"/>
      <c r="IP621" s="188"/>
      <c r="IQ621" s="188"/>
      <c r="IR621" s="188"/>
      <c r="IS621" s="188"/>
      <c r="IT621" s="188"/>
      <c r="IU621" s="189"/>
      <c r="IV621" s="195"/>
      <c r="IW621" s="188"/>
      <c r="IX621" s="188"/>
      <c r="IY621" s="188"/>
      <c r="IZ621" s="188"/>
      <c r="JA621" s="188"/>
      <c r="JB621" s="188"/>
      <c r="JC621" s="188"/>
      <c r="JD621" s="188"/>
      <c r="JE621" s="188"/>
      <c r="JF621" s="188"/>
      <c r="JG621" s="188"/>
      <c r="JH621" s="188"/>
      <c r="JI621" s="188"/>
      <c r="JJ621" s="188"/>
      <c r="JK621" s="188"/>
      <c r="JL621" s="189"/>
      <c r="JM621" s="195"/>
      <c r="JN621" s="188"/>
      <c r="JO621" s="188"/>
      <c r="JP621" s="188"/>
      <c r="JQ621" s="188"/>
      <c r="JR621" s="188"/>
      <c r="JS621" s="188"/>
      <c r="JT621" s="188"/>
      <c r="JU621" s="188"/>
      <c r="JV621" s="188"/>
      <c r="JW621" s="188"/>
      <c r="JX621" s="188"/>
      <c r="JY621" s="188"/>
      <c r="JZ621" s="188"/>
      <c r="KA621" s="188"/>
      <c r="KB621" s="188"/>
      <c r="KC621" s="189"/>
      <c r="KD621" s="195"/>
      <c r="KE621" s="188"/>
      <c r="KF621" s="188"/>
      <c r="KG621" s="188"/>
      <c r="KH621" s="188"/>
      <c r="KI621" s="188"/>
      <c r="KJ621" s="188"/>
      <c r="KK621" s="188"/>
      <c r="KL621" s="188"/>
      <c r="KM621" s="188"/>
      <c r="KN621" s="188"/>
      <c r="KO621" s="188"/>
      <c r="KP621" s="188"/>
      <c r="KQ621" s="188"/>
      <c r="KR621" s="188"/>
      <c r="KS621" s="188"/>
      <c r="KT621" s="189"/>
      <c r="KU621" s="188"/>
    </row>
    <row r="622" ht="15.0" customHeight="1">
      <c r="A622" s="195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9"/>
      <c r="R622" s="195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9"/>
      <c r="AI622" s="195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9"/>
      <c r="AZ622" s="195"/>
      <c r="BA622" s="188"/>
      <c r="BB622" s="188"/>
      <c r="BC622" s="188"/>
      <c r="BD622" s="188"/>
      <c r="BE622" s="188"/>
      <c r="BF622" s="188"/>
      <c r="BG622" s="188"/>
      <c r="BH622" s="188"/>
      <c r="BI622" s="188"/>
      <c r="BJ622" s="188"/>
      <c r="BK622" s="188"/>
      <c r="BL622" s="188"/>
      <c r="BM622" s="188"/>
      <c r="BN622" s="188"/>
      <c r="BO622" s="188"/>
      <c r="BP622" s="189"/>
      <c r="BQ622" s="195"/>
      <c r="BR622" s="188"/>
      <c r="BS622" s="188"/>
      <c r="BT622" s="188"/>
      <c r="BU622" s="188"/>
      <c r="BV622" s="188"/>
      <c r="BW622" s="188"/>
      <c r="BX622" s="188"/>
      <c r="BY622" s="188"/>
      <c r="BZ622" s="188"/>
      <c r="CA622" s="188"/>
      <c r="CB622" s="188"/>
      <c r="CC622" s="188"/>
      <c r="CD622" s="188"/>
      <c r="CE622" s="188"/>
      <c r="CF622" s="188"/>
      <c r="CG622" s="189"/>
      <c r="CH622" s="195"/>
      <c r="CI622" s="188"/>
      <c r="CJ622" s="188"/>
      <c r="CK622" s="188"/>
      <c r="CL622" s="188"/>
      <c r="CM622" s="188"/>
      <c r="CN622" s="188"/>
      <c r="CO622" s="188"/>
      <c r="CP622" s="188"/>
      <c r="CQ622" s="188"/>
      <c r="CR622" s="188"/>
      <c r="CS622" s="188"/>
      <c r="CT622" s="188"/>
      <c r="CU622" s="188"/>
      <c r="CV622" s="188"/>
      <c r="CW622" s="188"/>
      <c r="CX622" s="189"/>
      <c r="CY622" s="195"/>
      <c r="CZ622" s="188"/>
      <c r="DA622" s="188"/>
      <c r="DB622" s="188"/>
      <c r="DC622" s="188"/>
      <c r="DD622" s="188"/>
      <c r="DE622" s="188"/>
      <c r="DF622" s="188"/>
      <c r="DG622" s="188"/>
      <c r="DH622" s="188"/>
      <c r="DI622" s="188"/>
      <c r="DJ622" s="188"/>
      <c r="DK622" s="188"/>
      <c r="DL622" s="188"/>
      <c r="DM622" s="188"/>
      <c r="DN622" s="188"/>
      <c r="DO622" s="189"/>
      <c r="DP622" s="195"/>
      <c r="DQ622" s="188"/>
      <c r="DR622" s="188"/>
      <c r="DS622" s="188"/>
      <c r="DT622" s="188"/>
      <c r="DU622" s="188"/>
      <c r="DV622" s="188"/>
      <c r="DW622" s="188"/>
      <c r="DX622" s="188"/>
      <c r="DY622" s="188"/>
      <c r="DZ622" s="188"/>
      <c r="EA622" s="188"/>
      <c r="EB622" s="188"/>
      <c r="EC622" s="188"/>
      <c r="ED622" s="188"/>
      <c r="EE622" s="188"/>
      <c r="EF622" s="189"/>
      <c r="EG622" s="195"/>
      <c r="EH622" s="188"/>
      <c r="EI622" s="188"/>
      <c r="EJ622" s="188"/>
      <c r="EK622" s="188"/>
      <c r="EL622" s="188"/>
      <c r="EM622" s="188"/>
      <c r="EN622" s="188"/>
      <c r="EO622" s="188"/>
      <c r="EP622" s="188"/>
      <c r="EQ622" s="188"/>
      <c r="ER622" s="188"/>
      <c r="ES622" s="188"/>
      <c r="ET622" s="188"/>
      <c r="EU622" s="188"/>
      <c r="EV622" s="188"/>
      <c r="EW622" s="189"/>
      <c r="EX622" s="195"/>
      <c r="EY622" s="188"/>
      <c r="EZ622" s="188"/>
      <c r="FA622" s="188"/>
      <c r="FB622" s="188"/>
      <c r="FC622" s="188"/>
      <c r="FD622" s="188"/>
      <c r="FE622" s="188"/>
      <c r="FF622" s="188"/>
      <c r="FG622" s="188"/>
      <c r="FH622" s="188"/>
      <c r="FI622" s="188"/>
      <c r="FJ622" s="188"/>
      <c r="FK622" s="188"/>
      <c r="FL622" s="188"/>
      <c r="FM622" s="188"/>
      <c r="FN622" s="189"/>
      <c r="FO622" s="195"/>
      <c r="FP622" s="188"/>
      <c r="FQ622" s="188"/>
      <c r="FR622" s="188"/>
      <c r="FS622" s="188"/>
      <c r="FT622" s="188"/>
      <c r="FU622" s="188"/>
      <c r="FV622" s="188"/>
      <c r="FW622" s="188"/>
      <c r="FX622" s="188"/>
      <c r="FY622" s="188"/>
      <c r="FZ622" s="188"/>
      <c r="GA622" s="188"/>
      <c r="GB622" s="188"/>
      <c r="GC622" s="188"/>
      <c r="GD622" s="188"/>
      <c r="GE622" s="189"/>
      <c r="GF622" s="195"/>
      <c r="GG622" s="188"/>
      <c r="GH622" s="188"/>
      <c r="GI622" s="188"/>
      <c r="GJ622" s="188"/>
      <c r="GK622" s="188"/>
      <c r="GL622" s="188"/>
      <c r="GM622" s="188"/>
      <c r="GN622" s="188"/>
      <c r="GO622" s="188"/>
      <c r="GP622" s="188"/>
      <c r="GQ622" s="188"/>
      <c r="GR622" s="188"/>
      <c r="GS622" s="188"/>
      <c r="GT622" s="188"/>
      <c r="GU622" s="188"/>
      <c r="GV622" s="189"/>
      <c r="GW622" s="195"/>
      <c r="GX622" s="188"/>
      <c r="GY622" s="188"/>
      <c r="GZ622" s="188"/>
      <c r="HA622" s="188"/>
      <c r="HB622" s="188"/>
      <c r="HC622" s="188"/>
      <c r="HD622" s="188"/>
      <c r="HE622" s="188"/>
      <c r="HF622" s="188"/>
      <c r="HG622" s="188"/>
      <c r="HH622" s="188"/>
      <c r="HI622" s="188"/>
      <c r="HJ622" s="188"/>
      <c r="HK622" s="188"/>
      <c r="HL622" s="188"/>
      <c r="HM622" s="189"/>
      <c r="HN622" s="195"/>
      <c r="HO622" s="188"/>
      <c r="HP622" s="188"/>
      <c r="HQ622" s="188"/>
      <c r="HR622" s="188"/>
      <c r="HS622" s="188"/>
      <c r="HT622" s="188"/>
      <c r="HU622" s="188"/>
      <c r="HV622" s="188"/>
      <c r="HW622" s="188"/>
      <c r="HX622" s="188"/>
      <c r="HY622" s="188"/>
      <c r="HZ622" s="188"/>
      <c r="IA622" s="188"/>
      <c r="IB622" s="188"/>
      <c r="IC622" s="188"/>
      <c r="ID622" s="189"/>
      <c r="IE622" s="195"/>
      <c r="IF622" s="188"/>
      <c r="IG622" s="188"/>
      <c r="IH622" s="188"/>
      <c r="II622" s="188"/>
      <c r="IJ622" s="188"/>
      <c r="IK622" s="188"/>
      <c r="IL622" s="188"/>
      <c r="IM622" s="188"/>
      <c r="IN622" s="188"/>
      <c r="IO622" s="188"/>
      <c r="IP622" s="188"/>
      <c r="IQ622" s="188"/>
      <c r="IR622" s="188"/>
      <c r="IS622" s="188"/>
      <c r="IT622" s="188"/>
      <c r="IU622" s="189"/>
      <c r="IV622" s="195"/>
      <c r="IW622" s="188"/>
      <c r="IX622" s="188"/>
      <c r="IY622" s="188"/>
      <c r="IZ622" s="188"/>
      <c r="JA622" s="188"/>
      <c r="JB622" s="188"/>
      <c r="JC622" s="188"/>
      <c r="JD622" s="188"/>
      <c r="JE622" s="188"/>
      <c r="JF622" s="188"/>
      <c r="JG622" s="188"/>
      <c r="JH622" s="188"/>
      <c r="JI622" s="188"/>
      <c r="JJ622" s="188"/>
      <c r="JK622" s="188"/>
      <c r="JL622" s="189"/>
      <c r="JM622" s="195"/>
      <c r="JN622" s="188"/>
      <c r="JO622" s="188"/>
      <c r="JP622" s="188"/>
      <c r="JQ622" s="188"/>
      <c r="JR622" s="188"/>
      <c r="JS622" s="188"/>
      <c r="JT622" s="188"/>
      <c r="JU622" s="188"/>
      <c r="JV622" s="188"/>
      <c r="JW622" s="188"/>
      <c r="JX622" s="188"/>
      <c r="JY622" s="188"/>
      <c r="JZ622" s="188"/>
      <c r="KA622" s="188"/>
      <c r="KB622" s="188"/>
      <c r="KC622" s="189"/>
      <c r="KD622" s="195"/>
      <c r="KE622" s="188"/>
      <c r="KF622" s="188"/>
      <c r="KG622" s="188"/>
      <c r="KH622" s="188"/>
      <c r="KI622" s="188"/>
      <c r="KJ622" s="188"/>
      <c r="KK622" s="188"/>
      <c r="KL622" s="188"/>
      <c r="KM622" s="188"/>
      <c r="KN622" s="188"/>
      <c r="KO622" s="188"/>
      <c r="KP622" s="188"/>
      <c r="KQ622" s="188"/>
      <c r="KR622" s="188"/>
      <c r="KS622" s="188"/>
      <c r="KT622" s="189"/>
      <c r="KU622" s="188"/>
    </row>
    <row r="623" ht="15.0" customHeight="1">
      <c r="A623" s="195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9"/>
      <c r="R623" s="195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9"/>
      <c r="AI623" s="195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9"/>
      <c r="AZ623" s="195"/>
      <c r="BA623" s="188"/>
      <c r="BB623" s="188"/>
      <c r="BC623" s="188"/>
      <c r="BD623" s="188"/>
      <c r="BE623" s="188"/>
      <c r="BF623" s="188"/>
      <c r="BG623" s="188"/>
      <c r="BH623" s="188"/>
      <c r="BI623" s="188"/>
      <c r="BJ623" s="188"/>
      <c r="BK623" s="188"/>
      <c r="BL623" s="188"/>
      <c r="BM623" s="188"/>
      <c r="BN623" s="188"/>
      <c r="BO623" s="188"/>
      <c r="BP623" s="189"/>
      <c r="BQ623" s="195"/>
      <c r="BR623" s="188"/>
      <c r="BS623" s="188"/>
      <c r="BT623" s="188"/>
      <c r="BU623" s="188"/>
      <c r="BV623" s="188"/>
      <c r="BW623" s="188"/>
      <c r="BX623" s="188"/>
      <c r="BY623" s="188"/>
      <c r="BZ623" s="188"/>
      <c r="CA623" s="188"/>
      <c r="CB623" s="188"/>
      <c r="CC623" s="188"/>
      <c r="CD623" s="188"/>
      <c r="CE623" s="188"/>
      <c r="CF623" s="188"/>
      <c r="CG623" s="189"/>
      <c r="CH623" s="195"/>
      <c r="CI623" s="188"/>
      <c r="CJ623" s="188"/>
      <c r="CK623" s="188"/>
      <c r="CL623" s="188"/>
      <c r="CM623" s="188"/>
      <c r="CN623" s="188"/>
      <c r="CO623" s="188"/>
      <c r="CP623" s="188"/>
      <c r="CQ623" s="188"/>
      <c r="CR623" s="188"/>
      <c r="CS623" s="188"/>
      <c r="CT623" s="188"/>
      <c r="CU623" s="188"/>
      <c r="CV623" s="188"/>
      <c r="CW623" s="188"/>
      <c r="CX623" s="189"/>
      <c r="CY623" s="195"/>
      <c r="CZ623" s="188"/>
      <c r="DA623" s="188"/>
      <c r="DB623" s="188"/>
      <c r="DC623" s="188"/>
      <c r="DD623" s="188"/>
      <c r="DE623" s="188"/>
      <c r="DF623" s="188"/>
      <c r="DG623" s="188"/>
      <c r="DH623" s="188"/>
      <c r="DI623" s="188"/>
      <c r="DJ623" s="188"/>
      <c r="DK623" s="188"/>
      <c r="DL623" s="188"/>
      <c r="DM623" s="188"/>
      <c r="DN623" s="188"/>
      <c r="DO623" s="189"/>
      <c r="DP623" s="195"/>
      <c r="DQ623" s="188"/>
      <c r="DR623" s="188"/>
      <c r="DS623" s="188"/>
      <c r="DT623" s="188"/>
      <c r="DU623" s="188"/>
      <c r="DV623" s="188"/>
      <c r="DW623" s="188"/>
      <c r="DX623" s="188"/>
      <c r="DY623" s="188"/>
      <c r="DZ623" s="188"/>
      <c r="EA623" s="188"/>
      <c r="EB623" s="188"/>
      <c r="EC623" s="188"/>
      <c r="ED623" s="188"/>
      <c r="EE623" s="188"/>
      <c r="EF623" s="189"/>
      <c r="EG623" s="195"/>
      <c r="EH623" s="188"/>
      <c r="EI623" s="188"/>
      <c r="EJ623" s="188"/>
      <c r="EK623" s="188"/>
      <c r="EL623" s="188"/>
      <c r="EM623" s="188"/>
      <c r="EN623" s="188"/>
      <c r="EO623" s="188"/>
      <c r="EP623" s="188"/>
      <c r="EQ623" s="188"/>
      <c r="ER623" s="188"/>
      <c r="ES623" s="188"/>
      <c r="ET623" s="188"/>
      <c r="EU623" s="188"/>
      <c r="EV623" s="188"/>
      <c r="EW623" s="189"/>
      <c r="EX623" s="195"/>
      <c r="EY623" s="188"/>
      <c r="EZ623" s="188"/>
      <c r="FA623" s="188"/>
      <c r="FB623" s="188"/>
      <c r="FC623" s="188"/>
      <c r="FD623" s="188"/>
      <c r="FE623" s="188"/>
      <c r="FF623" s="188"/>
      <c r="FG623" s="188"/>
      <c r="FH623" s="188"/>
      <c r="FI623" s="188"/>
      <c r="FJ623" s="188"/>
      <c r="FK623" s="188"/>
      <c r="FL623" s="188"/>
      <c r="FM623" s="188"/>
      <c r="FN623" s="189"/>
      <c r="FO623" s="195"/>
      <c r="FP623" s="188"/>
      <c r="FQ623" s="188"/>
      <c r="FR623" s="188"/>
      <c r="FS623" s="188"/>
      <c r="FT623" s="188"/>
      <c r="FU623" s="188"/>
      <c r="FV623" s="188"/>
      <c r="FW623" s="188"/>
      <c r="FX623" s="188"/>
      <c r="FY623" s="188"/>
      <c r="FZ623" s="188"/>
      <c r="GA623" s="188"/>
      <c r="GB623" s="188"/>
      <c r="GC623" s="188"/>
      <c r="GD623" s="188"/>
      <c r="GE623" s="189"/>
      <c r="GF623" s="195"/>
      <c r="GG623" s="188"/>
      <c r="GH623" s="188"/>
      <c r="GI623" s="188"/>
      <c r="GJ623" s="188"/>
      <c r="GK623" s="188"/>
      <c r="GL623" s="188"/>
      <c r="GM623" s="188"/>
      <c r="GN623" s="188"/>
      <c r="GO623" s="188"/>
      <c r="GP623" s="188"/>
      <c r="GQ623" s="188"/>
      <c r="GR623" s="188"/>
      <c r="GS623" s="188"/>
      <c r="GT623" s="188"/>
      <c r="GU623" s="188"/>
      <c r="GV623" s="189"/>
      <c r="GW623" s="195"/>
      <c r="GX623" s="188"/>
      <c r="GY623" s="188"/>
      <c r="GZ623" s="188"/>
      <c r="HA623" s="188"/>
      <c r="HB623" s="188"/>
      <c r="HC623" s="188"/>
      <c r="HD623" s="188"/>
      <c r="HE623" s="188"/>
      <c r="HF623" s="188"/>
      <c r="HG623" s="188"/>
      <c r="HH623" s="188"/>
      <c r="HI623" s="188"/>
      <c r="HJ623" s="188"/>
      <c r="HK623" s="188"/>
      <c r="HL623" s="188"/>
      <c r="HM623" s="189"/>
      <c r="HN623" s="195"/>
      <c r="HO623" s="188"/>
      <c r="HP623" s="188"/>
      <c r="HQ623" s="188"/>
      <c r="HR623" s="188"/>
      <c r="HS623" s="188"/>
      <c r="HT623" s="188"/>
      <c r="HU623" s="188"/>
      <c r="HV623" s="188"/>
      <c r="HW623" s="188"/>
      <c r="HX623" s="188"/>
      <c r="HY623" s="188"/>
      <c r="HZ623" s="188"/>
      <c r="IA623" s="188"/>
      <c r="IB623" s="188"/>
      <c r="IC623" s="188"/>
      <c r="ID623" s="189"/>
      <c r="IE623" s="195"/>
      <c r="IF623" s="188"/>
      <c r="IG623" s="188"/>
      <c r="IH623" s="188"/>
      <c r="II623" s="188"/>
      <c r="IJ623" s="188"/>
      <c r="IK623" s="188"/>
      <c r="IL623" s="188"/>
      <c r="IM623" s="188"/>
      <c r="IN623" s="188"/>
      <c r="IO623" s="188"/>
      <c r="IP623" s="188"/>
      <c r="IQ623" s="188"/>
      <c r="IR623" s="188"/>
      <c r="IS623" s="188"/>
      <c r="IT623" s="188"/>
      <c r="IU623" s="189"/>
      <c r="IV623" s="195"/>
      <c r="IW623" s="188"/>
      <c r="IX623" s="188"/>
      <c r="IY623" s="188"/>
      <c r="IZ623" s="188"/>
      <c r="JA623" s="188"/>
      <c r="JB623" s="188"/>
      <c r="JC623" s="188"/>
      <c r="JD623" s="188"/>
      <c r="JE623" s="188"/>
      <c r="JF623" s="188"/>
      <c r="JG623" s="188"/>
      <c r="JH623" s="188"/>
      <c r="JI623" s="188"/>
      <c r="JJ623" s="188"/>
      <c r="JK623" s="188"/>
      <c r="JL623" s="189"/>
      <c r="JM623" s="195"/>
      <c r="JN623" s="188"/>
      <c r="JO623" s="188"/>
      <c r="JP623" s="188"/>
      <c r="JQ623" s="188"/>
      <c r="JR623" s="188"/>
      <c r="JS623" s="188"/>
      <c r="JT623" s="188"/>
      <c r="JU623" s="188"/>
      <c r="JV623" s="188"/>
      <c r="JW623" s="188"/>
      <c r="JX623" s="188"/>
      <c r="JY623" s="188"/>
      <c r="JZ623" s="188"/>
      <c r="KA623" s="188"/>
      <c r="KB623" s="188"/>
      <c r="KC623" s="189"/>
      <c r="KD623" s="195"/>
      <c r="KE623" s="188"/>
      <c r="KF623" s="188"/>
      <c r="KG623" s="188"/>
      <c r="KH623" s="188"/>
      <c r="KI623" s="188"/>
      <c r="KJ623" s="188"/>
      <c r="KK623" s="188"/>
      <c r="KL623" s="188"/>
      <c r="KM623" s="188"/>
      <c r="KN623" s="188"/>
      <c r="KO623" s="188"/>
      <c r="KP623" s="188"/>
      <c r="KQ623" s="188"/>
      <c r="KR623" s="188"/>
      <c r="KS623" s="188"/>
      <c r="KT623" s="189"/>
      <c r="KU623" s="188"/>
    </row>
    <row r="624" ht="15.0" customHeight="1">
      <c r="A624" s="195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9"/>
      <c r="R624" s="195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9"/>
      <c r="AI624" s="195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9"/>
      <c r="AZ624" s="195"/>
      <c r="BA624" s="188"/>
      <c r="BB624" s="188"/>
      <c r="BC624" s="188"/>
      <c r="BD624" s="188"/>
      <c r="BE624" s="188"/>
      <c r="BF624" s="188"/>
      <c r="BG624" s="188"/>
      <c r="BH624" s="188"/>
      <c r="BI624" s="188"/>
      <c r="BJ624" s="188"/>
      <c r="BK624" s="188"/>
      <c r="BL624" s="188"/>
      <c r="BM624" s="188"/>
      <c r="BN624" s="188"/>
      <c r="BO624" s="188"/>
      <c r="BP624" s="189"/>
      <c r="BQ624" s="195"/>
      <c r="BR624" s="188"/>
      <c r="BS624" s="188"/>
      <c r="BT624" s="188"/>
      <c r="BU624" s="188"/>
      <c r="BV624" s="188"/>
      <c r="BW624" s="188"/>
      <c r="BX624" s="188"/>
      <c r="BY624" s="188"/>
      <c r="BZ624" s="188"/>
      <c r="CA624" s="188"/>
      <c r="CB624" s="188"/>
      <c r="CC624" s="188"/>
      <c r="CD624" s="188"/>
      <c r="CE624" s="188"/>
      <c r="CF624" s="188"/>
      <c r="CG624" s="189"/>
      <c r="CH624" s="195"/>
      <c r="CI624" s="188"/>
      <c r="CJ624" s="188"/>
      <c r="CK624" s="188"/>
      <c r="CL624" s="188"/>
      <c r="CM624" s="188"/>
      <c r="CN624" s="188"/>
      <c r="CO624" s="188"/>
      <c r="CP624" s="188"/>
      <c r="CQ624" s="188"/>
      <c r="CR624" s="188"/>
      <c r="CS624" s="188"/>
      <c r="CT624" s="188"/>
      <c r="CU624" s="188"/>
      <c r="CV624" s="188"/>
      <c r="CW624" s="188"/>
      <c r="CX624" s="189"/>
      <c r="CY624" s="195"/>
      <c r="CZ624" s="188"/>
      <c r="DA624" s="188"/>
      <c r="DB624" s="188"/>
      <c r="DC624" s="188"/>
      <c r="DD624" s="188"/>
      <c r="DE624" s="188"/>
      <c r="DF624" s="188"/>
      <c r="DG624" s="188"/>
      <c r="DH624" s="188"/>
      <c r="DI624" s="188"/>
      <c r="DJ624" s="188"/>
      <c r="DK624" s="188"/>
      <c r="DL624" s="188"/>
      <c r="DM624" s="188"/>
      <c r="DN624" s="188"/>
      <c r="DO624" s="189"/>
      <c r="DP624" s="195"/>
      <c r="DQ624" s="188"/>
      <c r="DR624" s="188"/>
      <c r="DS624" s="188"/>
      <c r="DT624" s="188"/>
      <c r="DU624" s="188"/>
      <c r="DV624" s="188"/>
      <c r="DW624" s="188"/>
      <c r="DX624" s="188"/>
      <c r="DY624" s="188"/>
      <c r="DZ624" s="188"/>
      <c r="EA624" s="188"/>
      <c r="EB624" s="188"/>
      <c r="EC624" s="188"/>
      <c r="ED624" s="188"/>
      <c r="EE624" s="188"/>
      <c r="EF624" s="189"/>
      <c r="EG624" s="195"/>
      <c r="EH624" s="188"/>
      <c r="EI624" s="188"/>
      <c r="EJ624" s="188"/>
      <c r="EK624" s="188"/>
      <c r="EL624" s="188"/>
      <c r="EM624" s="188"/>
      <c r="EN624" s="188"/>
      <c r="EO624" s="188"/>
      <c r="EP624" s="188"/>
      <c r="EQ624" s="188"/>
      <c r="ER624" s="188"/>
      <c r="ES624" s="188"/>
      <c r="ET624" s="188"/>
      <c r="EU624" s="188"/>
      <c r="EV624" s="188"/>
      <c r="EW624" s="189"/>
      <c r="EX624" s="195"/>
      <c r="EY624" s="188"/>
      <c r="EZ624" s="188"/>
      <c r="FA624" s="188"/>
      <c r="FB624" s="188"/>
      <c r="FC624" s="188"/>
      <c r="FD624" s="188"/>
      <c r="FE624" s="188"/>
      <c r="FF624" s="188"/>
      <c r="FG624" s="188"/>
      <c r="FH624" s="188"/>
      <c r="FI624" s="188"/>
      <c r="FJ624" s="188"/>
      <c r="FK624" s="188"/>
      <c r="FL624" s="188"/>
      <c r="FM624" s="188"/>
      <c r="FN624" s="189"/>
      <c r="FO624" s="195"/>
      <c r="FP624" s="188"/>
      <c r="FQ624" s="188"/>
      <c r="FR624" s="188"/>
      <c r="FS624" s="188"/>
      <c r="FT624" s="188"/>
      <c r="FU624" s="188"/>
      <c r="FV624" s="188"/>
      <c r="FW624" s="188"/>
      <c r="FX624" s="188"/>
      <c r="FY624" s="188"/>
      <c r="FZ624" s="188"/>
      <c r="GA624" s="188"/>
      <c r="GB624" s="188"/>
      <c r="GC624" s="188"/>
      <c r="GD624" s="188"/>
      <c r="GE624" s="189"/>
      <c r="GF624" s="195"/>
      <c r="GG624" s="188"/>
      <c r="GH624" s="188"/>
      <c r="GI624" s="188"/>
      <c r="GJ624" s="188"/>
      <c r="GK624" s="188"/>
      <c r="GL624" s="188"/>
      <c r="GM624" s="188"/>
      <c r="GN624" s="188"/>
      <c r="GO624" s="188"/>
      <c r="GP624" s="188"/>
      <c r="GQ624" s="188"/>
      <c r="GR624" s="188"/>
      <c r="GS624" s="188"/>
      <c r="GT624" s="188"/>
      <c r="GU624" s="188"/>
      <c r="GV624" s="189"/>
      <c r="GW624" s="195"/>
      <c r="GX624" s="188"/>
      <c r="GY624" s="188"/>
      <c r="GZ624" s="188"/>
      <c r="HA624" s="188"/>
      <c r="HB624" s="188"/>
      <c r="HC624" s="188"/>
      <c r="HD624" s="188"/>
      <c r="HE624" s="188"/>
      <c r="HF624" s="188"/>
      <c r="HG624" s="188"/>
      <c r="HH624" s="188"/>
      <c r="HI624" s="188"/>
      <c r="HJ624" s="188"/>
      <c r="HK624" s="188"/>
      <c r="HL624" s="188"/>
      <c r="HM624" s="189"/>
      <c r="HN624" s="195"/>
      <c r="HO624" s="188"/>
      <c r="HP624" s="188"/>
      <c r="HQ624" s="188"/>
      <c r="HR624" s="188"/>
      <c r="HS624" s="188"/>
      <c r="HT624" s="188"/>
      <c r="HU624" s="188"/>
      <c r="HV624" s="188"/>
      <c r="HW624" s="188"/>
      <c r="HX624" s="188"/>
      <c r="HY624" s="188"/>
      <c r="HZ624" s="188"/>
      <c r="IA624" s="188"/>
      <c r="IB624" s="188"/>
      <c r="IC624" s="188"/>
      <c r="ID624" s="189"/>
      <c r="IE624" s="195"/>
      <c r="IF624" s="188"/>
      <c r="IG624" s="188"/>
      <c r="IH624" s="188"/>
      <c r="II624" s="188"/>
      <c r="IJ624" s="188"/>
      <c r="IK624" s="188"/>
      <c r="IL624" s="188"/>
      <c r="IM624" s="188"/>
      <c r="IN624" s="188"/>
      <c r="IO624" s="188"/>
      <c r="IP624" s="188"/>
      <c r="IQ624" s="188"/>
      <c r="IR624" s="188"/>
      <c r="IS624" s="188"/>
      <c r="IT624" s="188"/>
      <c r="IU624" s="189"/>
      <c r="IV624" s="195"/>
      <c r="IW624" s="188"/>
      <c r="IX624" s="188"/>
      <c r="IY624" s="188"/>
      <c r="IZ624" s="188"/>
      <c r="JA624" s="188"/>
      <c r="JB624" s="188"/>
      <c r="JC624" s="188"/>
      <c r="JD624" s="188"/>
      <c r="JE624" s="188"/>
      <c r="JF624" s="188"/>
      <c r="JG624" s="188"/>
      <c r="JH624" s="188"/>
      <c r="JI624" s="188"/>
      <c r="JJ624" s="188"/>
      <c r="JK624" s="188"/>
      <c r="JL624" s="189"/>
      <c r="JM624" s="195"/>
      <c r="JN624" s="188"/>
      <c r="JO624" s="188"/>
      <c r="JP624" s="188"/>
      <c r="JQ624" s="188"/>
      <c r="JR624" s="188"/>
      <c r="JS624" s="188"/>
      <c r="JT624" s="188"/>
      <c r="JU624" s="188"/>
      <c r="JV624" s="188"/>
      <c r="JW624" s="188"/>
      <c r="JX624" s="188"/>
      <c r="JY624" s="188"/>
      <c r="JZ624" s="188"/>
      <c r="KA624" s="188"/>
      <c r="KB624" s="188"/>
      <c r="KC624" s="189"/>
      <c r="KD624" s="195"/>
      <c r="KE624" s="188"/>
      <c r="KF624" s="188"/>
      <c r="KG624" s="188"/>
      <c r="KH624" s="188"/>
      <c r="KI624" s="188"/>
      <c r="KJ624" s="188"/>
      <c r="KK624" s="188"/>
      <c r="KL624" s="188"/>
      <c r="KM624" s="188"/>
      <c r="KN624" s="188"/>
      <c r="KO624" s="188"/>
      <c r="KP624" s="188"/>
      <c r="KQ624" s="188"/>
      <c r="KR624" s="188"/>
      <c r="KS624" s="188"/>
      <c r="KT624" s="189"/>
      <c r="KU624" s="188"/>
    </row>
    <row r="625" ht="15.0" customHeight="1">
      <c r="A625" s="195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9"/>
      <c r="R625" s="195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9"/>
      <c r="AI625" s="195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9"/>
      <c r="AZ625" s="195"/>
      <c r="BA625" s="188"/>
      <c r="BB625" s="188"/>
      <c r="BC625" s="188"/>
      <c r="BD625" s="188"/>
      <c r="BE625" s="188"/>
      <c r="BF625" s="188"/>
      <c r="BG625" s="188"/>
      <c r="BH625" s="188"/>
      <c r="BI625" s="188"/>
      <c r="BJ625" s="188"/>
      <c r="BK625" s="188"/>
      <c r="BL625" s="188"/>
      <c r="BM625" s="188"/>
      <c r="BN625" s="188"/>
      <c r="BO625" s="188"/>
      <c r="BP625" s="189"/>
      <c r="BQ625" s="195"/>
      <c r="BR625" s="188"/>
      <c r="BS625" s="188"/>
      <c r="BT625" s="188"/>
      <c r="BU625" s="188"/>
      <c r="BV625" s="188"/>
      <c r="BW625" s="188"/>
      <c r="BX625" s="188"/>
      <c r="BY625" s="188"/>
      <c r="BZ625" s="188"/>
      <c r="CA625" s="188"/>
      <c r="CB625" s="188"/>
      <c r="CC625" s="188"/>
      <c r="CD625" s="188"/>
      <c r="CE625" s="188"/>
      <c r="CF625" s="188"/>
      <c r="CG625" s="189"/>
      <c r="CH625" s="195"/>
      <c r="CI625" s="188"/>
      <c r="CJ625" s="188"/>
      <c r="CK625" s="188"/>
      <c r="CL625" s="188"/>
      <c r="CM625" s="188"/>
      <c r="CN625" s="188"/>
      <c r="CO625" s="188"/>
      <c r="CP625" s="188"/>
      <c r="CQ625" s="188"/>
      <c r="CR625" s="188"/>
      <c r="CS625" s="188"/>
      <c r="CT625" s="188"/>
      <c r="CU625" s="188"/>
      <c r="CV625" s="188"/>
      <c r="CW625" s="188"/>
      <c r="CX625" s="189"/>
      <c r="CY625" s="195"/>
      <c r="CZ625" s="188"/>
      <c r="DA625" s="188"/>
      <c r="DB625" s="188"/>
      <c r="DC625" s="188"/>
      <c r="DD625" s="188"/>
      <c r="DE625" s="188"/>
      <c r="DF625" s="188"/>
      <c r="DG625" s="188"/>
      <c r="DH625" s="188"/>
      <c r="DI625" s="188"/>
      <c r="DJ625" s="188"/>
      <c r="DK625" s="188"/>
      <c r="DL625" s="188"/>
      <c r="DM625" s="188"/>
      <c r="DN625" s="188"/>
      <c r="DO625" s="189"/>
      <c r="DP625" s="195"/>
      <c r="DQ625" s="188"/>
      <c r="DR625" s="188"/>
      <c r="DS625" s="188"/>
      <c r="DT625" s="188"/>
      <c r="DU625" s="188"/>
      <c r="DV625" s="188"/>
      <c r="DW625" s="188"/>
      <c r="DX625" s="188"/>
      <c r="DY625" s="188"/>
      <c r="DZ625" s="188"/>
      <c r="EA625" s="188"/>
      <c r="EB625" s="188"/>
      <c r="EC625" s="188"/>
      <c r="ED625" s="188"/>
      <c r="EE625" s="188"/>
      <c r="EF625" s="189"/>
      <c r="EG625" s="195"/>
      <c r="EH625" s="188"/>
      <c r="EI625" s="188"/>
      <c r="EJ625" s="188"/>
      <c r="EK625" s="188"/>
      <c r="EL625" s="188"/>
      <c r="EM625" s="188"/>
      <c r="EN625" s="188"/>
      <c r="EO625" s="188"/>
      <c r="EP625" s="188"/>
      <c r="EQ625" s="188"/>
      <c r="ER625" s="188"/>
      <c r="ES625" s="188"/>
      <c r="ET625" s="188"/>
      <c r="EU625" s="188"/>
      <c r="EV625" s="188"/>
      <c r="EW625" s="189"/>
      <c r="EX625" s="195"/>
      <c r="EY625" s="188"/>
      <c r="EZ625" s="188"/>
      <c r="FA625" s="188"/>
      <c r="FB625" s="188"/>
      <c r="FC625" s="188"/>
      <c r="FD625" s="188"/>
      <c r="FE625" s="188"/>
      <c r="FF625" s="188"/>
      <c r="FG625" s="188"/>
      <c r="FH625" s="188"/>
      <c r="FI625" s="188"/>
      <c r="FJ625" s="188"/>
      <c r="FK625" s="188"/>
      <c r="FL625" s="188"/>
      <c r="FM625" s="188"/>
      <c r="FN625" s="189"/>
      <c r="FO625" s="195"/>
      <c r="FP625" s="188"/>
      <c r="FQ625" s="188"/>
      <c r="FR625" s="188"/>
      <c r="FS625" s="188"/>
      <c r="FT625" s="188"/>
      <c r="FU625" s="188"/>
      <c r="FV625" s="188"/>
      <c r="FW625" s="188"/>
      <c r="FX625" s="188"/>
      <c r="FY625" s="188"/>
      <c r="FZ625" s="188"/>
      <c r="GA625" s="188"/>
      <c r="GB625" s="188"/>
      <c r="GC625" s="188"/>
      <c r="GD625" s="188"/>
      <c r="GE625" s="189"/>
      <c r="GF625" s="195"/>
      <c r="GG625" s="188"/>
      <c r="GH625" s="188"/>
      <c r="GI625" s="188"/>
      <c r="GJ625" s="188"/>
      <c r="GK625" s="188"/>
      <c r="GL625" s="188"/>
      <c r="GM625" s="188"/>
      <c r="GN625" s="188"/>
      <c r="GO625" s="188"/>
      <c r="GP625" s="188"/>
      <c r="GQ625" s="188"/>
      <c r="GR625" s="188"/>
      <c r="GS625" s="188"/>
      <c r="GT625" s="188"/>
      <c r="GU625" s="188"/>
      <c r="GV625" s="189"/>
      <c r="GW625" s="195"/>
      <c r="GX625" s="188"/>
      <c r="GY625" s="188"/>
      <c r="GZ625" s="188"/>
      <c r="HA625" s="188"/>
      <c r="HB625" s="188"/>
      <c r="HC625" s="188"/>
      <c r="HD625" s="188"/>
      <c r="HE625" s="188"/>
      <c r="HF625" s="188"/>
      <c r="HG625" s="188"/>
      <c r="HH625" s="188"/>
      <c r="HI625" s="188"/>
      <c r="HJ625" s="188"/>
      <c r="HK625" s="188"/>
      <c r="HL625" s="188"/>
      <c r="HM625" s="189"/>
      <c r="HN625" s="195"/>
      <c r="HO625" s="188"/>
      <c r="HP625" s="188"/>
      <c r="HQ625" s="188"/>
      <c r="HR625" s="188"/>
      <c r="HS625" s="188"/>
      <c r="HT625" s="188"/>
      <c r="HU625" s="188"/>
      <c r="HV625" s="188"/>
      <c r="HW625" s="188"/>
      <c r="HX625" s="188"/>
      <c r="HY625" s="188"/>
      <c r="HZ625" s="188"/>
      <c r="IA625" s="188"/>
      <c r="IB625" s="188"/>
      <c r="IC625" s="188"/>
      <c r="ID625" s="189"/>
      <c r="IE625" s="195"/>
      <c r="IF625" s="188"/>
      <c r="IG625" s="188"/>
      <c r="IH625" s="188"/>
      <c r="II625" s="188"/>
      <c r="IJ625" s="188"/>
      <c r="IK625" s="188"/>
      <c r="IL625" s="188"/>
      <c r="IM625" s="188"/>
      <c r="IN625" s="188"/>
      <c r="IO625" s="188"/>
      <c r="IP625" s="188"/>
      <c r="IQ625" s="188"/>
      <c r="IR625" s="188"/>
      <c r="IS625" s="188"/>
      <c r="IT625" s="188"/>
      <c r="IU625" s="189"/>
      <c r="IV625" s="195"/>
      <c r="IW625" s="188"/>
      <c r="IX625" s="188"/>
      <c r="IY625" s="188"/>
      <c r="IZ625" s="188"/>
      <c r="JA625" s="188"/>
      <c r="JB625" s="188"/>
      <c r="JC625" s="188"/>
      <c r="JD625" s="188"/>
      <c r="JE625" s="188"/>
      <c r="JF625" s="188"/>
      <c r="JG625" s="188"/>
      <c r="JH625" s="188"/>
      <c r="JI625" s="188"/>
      <c r="JJ625" s="188"/>
      <c r="JK625" s="188"/>
      <c r="JL625" s="189"/>
      <c r="JM625" s="195"/>
      <c r="JN625" s="188"/>
      <c r="JO625" s="188"/>
      <c r="JP625" s="188"/>
      <c r="JQ625" s="188"/>
      <c r="JR625" s="188"/>
      <c r="JS625" s="188"/>
      <c r="JT625" s="188"/>
      <c r="JU625" s="188"/>
      <c r="JV625" s="188"/>
      <c r="JW625" s="188"/>
      <c r="JX625" s="188"/>
      <c r="JY625" s="188"/>
      <c r="JZ625" s="188"/>
      <c r="KA625" s="188"/>
      <c r="KB625" s="188"/>
      <c r="KC625" s="189"/>
      <c r="KD625" s="195"/>
      <c r="KE625" s="188"/>
      <c r="KF625" s="188"/>
      <c r="KG625" s="188"/>
      <c r="KH625" s="188"/>
      <c r="KI625" s="188"/>
      <c r="KJ625" s="188"/>
      <c r="KK625" s="188"/>
      <c r="KL625" s="188"/>
      <c r="KM625" s="188"/>
      <c r="KN625" s="188"/>
      <c r="KO625" s="188"/>
      <c r="KP625" s="188"/>
      <c r="KQ625" s="188"/>
      <c r="KR625" s="188"/>
      <c r="KS625" s="188"/>
      <c r="KT625" s="189"/>
      <c r="KU625" s="188"/>
    </row>
    <row r="626" ht="15.0" customHeight="1">
      <c r="A626" s="195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9"/>
      <c r="R626" s="195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9"/>
      <c r="AI626" s="195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9"/>
      <c r="AZ626" s="195"/>
      <c r="BA626" s="188"/>
      <c r="BB626" s="188"/>
      <c r="BC626" s="188"/>
      <c r="BD626" s="188"/>
      <c r="BE626" s="188"/>
      <c r="BF626" s="188"/>
      <c r="BG626" s="188"/>
      <c r="BH626" s="188"/>
      <c r="BI626" s="188"/>
      <c r="BJ626" s="188"/>
      <c r="BK626" s="188"/>
      <c r="BL626" s="188"/>
      <c r="BM626" s="188"/>
      <c r="BN626" s="188"/>
      <c r="BO626" s="188"/>
      <c r="BP626" s="189"/>
      <c r="BQ626" s="195"/>
      <c r="BR626" s="188"/>
      <c r="BS626" s="188"/>
      <c r="BT626" s="188"/>
      <c r="BU626" s="188"/>
      <c r="BV626" s="188"/>
      <c r="BW626" s="188"/>
      <c r="BX626" s="188"/>
      <c r="BY626" s="188"/>
      <c r="BZ626" s="188"/>
      <c r="CA626" s="188"/>
      <c r="CB626" s="188"/>
      <c r="CC626" s="188"/>
      <c r="CD626" s="188"/>
      <c r="CE626" s="188"/>
      <c r="CF626" s="188"/>
      <c r="CG626" s="189"/>
      <c r="CH626" s="195"/>
      <c r="CI626" s="188"/>
      <c r="CJ626" s="188"/>
      <c r="CK626" s="188"/>
      <c r="CL626" s="188"/>
      <c r="CM626" s="188"/>
      <c r="CN626" s="188"/>
      <c r="CO626" s="188"/>
      <c r="CP626" s="188"/>
      <c r="CQ626" s="188"/>
      <c r="CR626" s="188"/>
      <c r="CS626" s="188"/>
      <c r="CT626" s="188"/>
      <c r="CU626" s="188"/>
      <c r="CV626" s="188"/>
      <c r="CW626" s="188"/>
      <c r="CX626" s="189"/>
      <c r="CY626" s="195"/>
      <c r="CZ626" s="188"/>
      <c r="DA626" s="188"/>
      <c r="DB626" s="188"/>
      <c r="DC626" s="188"/>
      <c r="DD626" s="188"/>
      <c r="DE626" s="188"/>
      <c r="DF626" s="188"/>
      <c r="DG626" s="188"/>
      <c r="DH626" s="188"/>
      <c r="DI626" s="188"/>
      <c r="DJ626" s="188"/>
      <c r="DK626" s="188"/>
      <c r="DL626" s="188"/>
      <c r="DM626" s="188"/>
      <c r="DN626" s="188"/>
      <c r="DO626" s="189"/>
      <c r="DP626" s="195"/>
      <c r="DQ626" s="188"/>
      <c r="DR626" s="188"/>
      <c r="DS626" s="188"/>
      <c r="DT626" s="188"/>
      <c r="DU626" s="188"/>
      <c r="DV626" s="188"/>
      <c r="DW626" s="188"/>
      <c r="DX626" s="188"/>
      <c r="DY626" s="188"/>
      <c r="DZ626" s="188"/>
      <c r="EA626" s="188"/>
      <c r="EB626" s="188"/>
      <c r="EC626" s="188"/>
      <c r="ED626" s="188"/>
      <c r="EE626" s="188"/>
      <c r="EF626" s="189"/>
      <c r="EG626" s="195"/>
      <c r="EH626" s="188"/>
      <c r="EI626" s="188"/>
      <c r="EJ626" s="188"/>
      <c r="EK626" s="188"/>
      <c r="EL626" s="188"/>
      <c r="EM626" s="188"/>
      <c r="EN626" s="188"/>
      <c r="EO626" s="188"/>
      <c r="EP626" s="188"/>
      <c r="EQ626" s="188"/>
      <c r="ER626" s="188"/>
      <c r="ES626" s="188"/>
      <c r="ET626" s="188"/>
      <c r="EU626" s="188"/>
      <c r="EV626" s="188"/>
      <c r="EW626" s="189"/>
      <c r="EX626" s="195"/>
      <c r="EY626" s="188"/>
      <c r="EZ626" s="188"/>
      <c r="FA626" s="188"/>
      <c r="FB626" s="188"/>
      <c r="FC626" s="188"/>
      <c r="FD626" s="188"/>
      <c r="FE626" s="188"/>
      <c r="FF626" s="188"/>
      <c r="FG626" s="188"/>
      <c r="FH626" s="188"/>
      <c r="FI626" s="188"/>
      <c r="FJ626" s="188"/>
      <c r="FK626" s="188"/>
      <c r="FL626" s="188"/>
      <c r="FM626" s="188"/>
      <c r="FN626" s="189"/>
      <c r="FO626" s="195"/>
      <c r="FP626" s="188"/>
      <c r="FQ626" s="188"/>
      <c r="FR626" s="188"/>
      <c r="FS626" s="188"/>
      <c r="FT626" s="188"/>
      <c r="FU626" s="188"/>
      <c r="FV626" s="188"/>
      <c r="FW626" s="188"/>
      <c r="FX626" s="188"/>
      <c r="FY626" s="188"/>
      <c r="FZ626" s="188"/>
      <c r="GA626" s="188"/>
      <c r="GB626" s="188"/>
      <c r="GC626" s="188"/>
      <c r="GD626" s="188"/>
      <c r="GE626" s="189"/>
      <c r="GF626" s="195"/>
      <c r="GG626" s="188"/>
      <c r="GH626" s="188"/>
      <c r="GI626" s="188"/>
      <c r="GJ626" s="188"/>
      <c r="GK626" s="188"/>
      <c r="GL626" s="188"/>
      <c r="GM626" s="188"/>
      <c r="GN626" s="188"/>
      <c r="GO626" s="188"/>
      <c r="GP626" s="188"/>
      <c r="GQ626" s="188"/>
      <c r="GR626" s="188"/>
      <c r="GS626" s="188"/>
      <c r="GT626" s="188"/>
      <c r="GU626" s="188"/>
      <c r="GV626" s="189"/>
      <c r="GW626" s="195"/>
      <c r="GX626" s="188"/>
      <c r="GY626" s="188"/>
      <c r="GZ626" s="188"/>
      <c r="HA626" s="188"/>
      <c r="HB626" s="188"/>
      <c r="HC626" s="188"/>
      <c r="HD626" s="188"/>
      <c r="HE626" s="188"/>
      <c r="HF626" s="188"/>
      <c r="HG626" s="188"/>
      <c r="HH626" s="188"/>
      <c r="HI626" s="188"/>
      <c r="HJ626" s="188"/>
      <c r="HK626" s="188"/>
      <c r="HL626" s="188"/>
      <c r="HM626" s="189"/>
      <c r="HN626" s="195"/>
      <c r="HO626" s="188"/>
      <c r="HP626" s="188"/>
      <c r="HQ626" s="188"/>
      <c r="HR626" s="188"/>
      <c r="HS626" s="188"/>
      <c r="HT626" s="188"/>
      <c r="HU626" s="188"/>
      <c r="HV626" s="188"/>
      <c r="HW626" s="188"/>
      <c r="HX626" s="188"/>
      <c r="HY626" s="188"/>
      <c r="HZ626" s="188"/>
      <c r="IA626" s="188"/>
      <c r="IB626" s="188"/>
      <c r="IC626" s="188"/>
      <c r="ID626" s="189"/>
      <c r="IE626" s="195"/>
      <c r="IF626" s="188"/>
      <c r="IG626" s="188"/>
      <c r="IH626" s="188"/>
      <c r="II626" s="188"/>
      <c r="IJ626" s="188"/>
      <c r="IK626" s="188"/>
      <c r="IL626" s="188"/>
      <c r="IM626" s="188"/>
      <c r="IN626" s="188"/>
      <c r="IO626" s="188"/>
      <c r="IP626" s="188"/>
      <c r="IQ626" s="188"/>
      <c r="IR626" s="188"/>
      <c r="IS626" s="188"/>
      <c r="IT626" s="188"/>
      <c r="IU626" s="189"/>
      <c r="IV626" s="195"/>
      <c r="IW626" s="188"/>
      <c r="IX626" s="188"/>
      <c r="IY626" s="188"/>
      <c r="IZ626" s="188"/>
      <c r="JA626" s="188"/>
      <c r="JB626" s="188"/>
      <c r="JC626" s="188"/>
      <c r="JD626" s="188"/>
      <c r="JE626" s="188"/>
      <c r="JF626" s="188"/>
      <c r="JG626" s="188"/>
      <c r="JH626" s="188"/>
      <c r="JI626" s="188"/>
      <c r="JJ626" s="188"/>
      <c r="JK626" s="188"/>
      <c r="JL626" s="189"/>
      <c r="JM626" s="195"/>
      <c r="JN626" s="188"/>
      <c r="JO626" s="188"/>
      <c r="JP626" s="188"/>
      <c r="JQ626" s="188"/>
      <c r="JR626" s="188"/>
      <c r="JS626" s="188"/>
      <c r="JT626" s="188"/>
      <c r="JU626" s="188"/>
      <c r="JV626" s="188"/>
      <c r="JW626" s="188"/>
      <c r="JX626" s="188"/>
      <c r="JY626" s="188"/>
      <c r="JZ626" s="188"/>
      <c r="KA626" s="188"/>
      <c r="KB626" s="188"/>
      <c r="KC626" s="189"/>
      <c r="KD626" s="195"/>
      <c r="KE626" s="188"/>
      <c r="KF626" s="188"/>
      <c r="KG626" s="188"/>
      <c r="KH626" s="188"/>
      <c r="KI626" s="188"/>
      <c r="KJ626" s="188"/>
      <c r="KK626" s="188"/>
      <c r="KL626" s="188"/>
      <c r="KM626" s="188"/>
      <c r="KN626" s="188"/>
      <c r="KO626" s="188"/>
      <c r="KP626" s="188"/>
      <c r="KQ626" s="188"/>
      <c r="KR626" s="188"/>
      <c r="KS626" s="188"/>
      <c r="KT626" s="189"/>
      <c r="KU626" s="188"/>
    </row>
    <row r="627" ht="15.0" customHeight="1">
      <c r="A627" s="195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9"/>
      <c r="R627" s="195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9"/>
      <c r="AI627" s="195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9"/>
      <c r="AZ627" s="195"/>
      <c r="BA627" s="188"/>
      <c r="BB627" s="188"/>
      <c r="BC627" s="188"/>
      <c r="BD627" s="188"/>
      <c r="BE627" s="188"/>
      <c r="BF627" s="188"/>
      <c r="BG627" s="188"/>
      <c r="BH627" s="188"/>
      <c r="BI627" s="188"/>
      <c r="BJ627" s="188"/>
      <c r="BK627" s="188"/>
      <c r="BL627" s="188"/>
      <c r="BM627" s="188"/>
      <c r="BN627" s="188"/>
      <c r="BO627" s="188"/>
      <c r="BP627" s="189"/>
      <c r="BQ627" s="195"/>
      <c r="BR627" s="188"/>
      <c r="BS627" s="188"/>
      <c r="BT627" s="188"/>
      <c r="BU627" s="188"/>
      <c r="BV627" s="188"/>
      <c r="BW627" s="188"/>
      <c r="BX627" s="188"/>
      <c r="BY627" s="188"/>
      <c r="BZ627" s="188"/>
      <c r="CA627" s="188"/>
      <c r="CB627" s="188"/>
      <c r="CC627" s="188"/>
      <c r="CD627" s="188"/>
      <c r="CE627" s="188"/>
      <c r="CF627" s="188"/>
      <c r="CG627" s="189"/>
      <c r="CH627" s="195"/>
      <c r="CI627" s="188"/>
      <c r="CJ627" s="188"/>
      <c r="CK627" s="188"/>
      <c r="CL627" s="188"/>
      <c r="CM627" s="188"/>
      <c r="CN627" s="188"/>
      <c r="CO627" s="188"/>
      <c r="CP627" s="188"/>
      <c r="CQ627" s="188"/>
      <c r="CR627" s="188"/>
      <c r="CS627" s="188"/>
      <c r="CT627" s="188"/>
      <c r="CU627" s="188"/>
      <c r="CV627" s="188"/>
      <c r="CW627" s="188"/>
      <c r="CX627" s="189"/>
      <c r="CY627" s="195"/>
      <c r="CZ627" s="188"/>
      <c r="DA627" s="188"/>
      <c r="DB627" s="188"/>
      <c r="DC627" s="188"/>
      <c r="DD627" s="188"/>
      <c r="DE627" s="188"/>
      <c r="DF627" s="188"/>
      <c r="DG627" s="188"/>
      <c r="DH627" s="188"/>
      <c r="DI627" s="188"/>
      <c r="DJ627" s="188"/>
      <c r="DK627" s="188"/>
      <c r="DL627" s="188"/>
      <c r="DM627" s="188"/>
      <c r="DN627" s="188"/>
      <c r="DO627" s="189"/>
      <c r="DP627" s="195"/>
      <c r="DQ627" s="188"/>
      <c r="DR627" s="188"/>
      <c r="DS627" s="188"/>
      <c r="DT627" s="188"/>
      <c r="DU627" s="188"/>
      <c r="DV627" s="188"/>
      <c r="DW627" s="188"/>
      <c r="DX627" s="188"/>
      <c r="DY627" s="188"/>
      <c r="DZ627" s="188"/>
      <c r="EA627" s="188"/>
      <c r="EB627" s="188"/>
      <c r="EC627" s="188"/>
      <c r="ED627" s="188"/>
      <c r="EE627" s="188"/>
      <c r="EF627" s="189"/>
      <c r="EG627" s="195"/>
      <c r="EH627" s="188"/>
      <c r="EI627" s="188"/>
      <c r="EJ627" s="188"/>
      <c r="EK627" s="188"/>
      <c r="EL627" s="188"/>
      <c r="EM627" s="188"/>
      <c r="EN627" s="188"/>
      <c r="EO627" s="188"/>
      <c r="EP627" s="188"/>
      <c r="EQ627" s="188"/>
      <c r="ER627" s="188"/>
      <c r="ES627" s="188"/>
      <c r="ET627" s="188"/>
      <c r="EU627" s="188"/>
      <c r="EV627" s="188"/>
      <c r="EW627" s="189"/>
      <c r="EX627" s="195"/>
      <c r="EY627" s="188"/>
      <c r="EZ627" s="188"/>
      <c r="FA627" s="188"/>
      <c r="FB627" s="188"/>
      <c r="FC627" s="188"/>
      <c r="FD627" s="188"/>
      <c r="FE627" s="188"/>
      <c r="FF627" s="188"/>
      <c r="FG627" s="188"/>
      <c r="FH627" s="188"/>
      <c r="FI627" s="188"/>
      <c r="FJ627" s="188"/>
      <c r="FK627" s="188"/>
      <c r="FL627" s="188"/>
      <c r="FM627" s="188"/>
      <c r="FN627" s="189"/>
      <c r="FO627" s="195"/>
      <c r="FP627" s="188"/>
      <c r="FQ627" s="188"/>
      <c r="FR627" s="188"/>
      <c r="FS627" s="188"/>
      <c r="FT627" s="188"/>
      <c r="FU627" s="188"/>
      <c r="FV627" s="188"/>
      <c r="FW627" s="188"/>
      <c r="FX627" s="188"/>
      <c r="FY627" s="188"/>
      <c r="FZ627" s="188"/>
      <c r="GA627" s="188"/>
      <c r="GB627" s="188"/>
      <c r="GC627" s="188"/>
      <c r="GD627" s="188"/>
      <c r="GE627" s="189"/>
      <c r="GF627" s="195"/>
      <c r="GG627" s="188"/>
      <c r="GH627" s="188"/>
      <c r="GI627" s="188"/>
      <c r="GJ627" s="188"/>
      <c r="GK627" s="188"/>
      <c r="GL627" s="188"/>
      <c r="GM627" s="188"/>
      <c r="GN627" s="188"/>
      <c r="GO627" s="188"/>
      <c r="GP627" s="188"/>
      <c r="GQ627" s="188"/>
      <c r="GR627" s="188"/>
      <c r="GS627" s="188"/>
      <c r="GT627" s="188"/>
      <c r="GU627" s="188"/>
      <c r="GV627" s="189"/>
      <c r="GW627" s="195"/>
      <c r="GX627" s="188"/>
      <c r="GY627" s="188"/>
      <c r="GZ627" s="188"/>
      <c r="HA627" s="188"/>
      <c r="HB627" s="188"/>
      <c r="HC627" s="188"/>
      <c r="HD627" s="188"/>
      <c r="HE627" s="188"/>
      <c r="HF627" s="188"/>
      <c r="HG627" s="188"/>
      <c r="HH627" s="188"/>
      <c r="HI627" s="188"/>
      <c r="HJ627" s="188"/>
      <c r="HK627" s="188"/>
      <c r="HL627" s="188"/>
      <c r="HM627" s="189"/>
      <c r="HN627" s="195"/>
      <c r="HO627" s="188"/>
      <c r="HP627" s="188"/>
      <c r="HQ627" s="188"/>
      <c r="HR627" s="188"/>
      <c r="HS627" s="188"/>
      <c r="HT627" s="188"/>
      <c r="HU627" s="188"/>
      <c r="HV627" s="188"/>
      <c r="HW627" s="188"/>
      <c r="HX627" s="188"/>
      <c r="HY627" s="188"/>
      <c r="HZ627" s="188"/>
      <c r="IA627" s="188"/>
      <c r="IB627" s="188"/>
      <c r="IC627" s="188"/>
      <c r="ID627" s="189"/>
      <c r="IE627" s="195"/>
      <c r="IF627" s="188"/>
      <c r="IG627" s="188"/>
      <c r="IH627" s="188"/>
      <c r="II627" s="188"/>
      <c r="IJ627" s="188"/>
      <c r="IK627" s="188"/>
      <c r="IL627" s="188"/>
      <c r="IM627" s="188"/>
      <c r="IN627" s="188"/>
      <c r="IO627" s="188"/>
      <c r="IP627" s="188"/>
      <c r="IQ627" s="188"/>
      <c r="IR627" s="188"/>
      <c r="IS627" s="188"/>
      <c r="IT627" s="188"/>
      <c r="IU627" s="189"/>
      <c r="IV627" s="195"/>
      <c r="IW627" s="188"/>
      <c r="IX627" s="188"/>
      <c r="IY627" s="188"/>
      <c r="IZ627" s="188"/>
      <c r="JA627" s="188"/>
      <c r="JB627" s="188"/>
      <c r="JC627" s="188"/>
      <c r="JD627" s="188"/>
      <c r="JE627" s="188"/>
      <c r="JF627" s="188"/>
      <c r="JG627" s="188"/>
      <c r="JH627" s="188"/>
      <c r="JI627" s="188"/>
      <c r="JJ627" s="188"/>
      <c r="JK627" s="188"/>
      <c r="JL627" s="189"/>
      <c r="JM627" s="195"/>
      <c r="JN627" s="188"/>
      <c r="JO627" s="188"/>
      <c r="JP627" s="188"/>
      <c r="JQ627" s="188"/>
      <c r="JR627" s="188"/>
      <c r="JS627" s="188"/>
      <c r="JT627" s="188"/>
      <c r="JU627" s="188"/>
      <c r="JV627" s="188"/>
      <c r="JW627" s="188"/>
      <c r="JX627" s="188"/>
      <c r="JY627" s="188"/>
      <c r="JZ627" s="188"/>
      <c r="KA627" s="188"/>
      <c r="KB627" s="188"/>
      <c r="KC627" s="189"/>
      <c r="KD627" s="195"/>
      <c r="KE627" s="188"/>
      <c r="KF627" s="188"/>
      <c r="KG627" s="188"/>
      <c r="KH627" s="188"/>
      <c r="KI627" s="188"/>
      <c r="KJ627" s="188"/>
      <c r="KK627" s="188"/>
      <c r="KL627" s="188"/>
      <c r="KM627" s="188"/>
      <c r="KN627" s="188"/>
      <c r="KO627" s="188"/>
      <c r="KP627" s="188"/>
      <c r="KQ627" s="188"/>
      <c r="KR627" s="188"/>
      <c r="KS627" s="188"/>
      <c r="KT627" s="189"/>
      <c r="KU627" s="188"/>
    </row>
    <row r="628" ht="15.0" customHeight="1">
      <c r="A628" s="195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9"/>
      <c r="R628" s="195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9"/>
      <c r="AI628" s="195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9"/>
      <c r="AZ628" s="195"/>
      <c r="BA628" s="188"/>
      <c r="BB628" s="188"/>
      <c r="BC628" s="188"/>
      <c r="BD628" s="188"/>
      <c r="BE628" s="188"/>
      <c r="BF628" s="188"/>
      <c r="BG628" s="188"/>
      <c r="BH628" s="188"/>
      <c r="BI628" s="188"/>
      <c r="BJ628" s="188"/>
      <c r="BK628" s="188"/>
      <c r="BL628" s="188"/>
      <c r="BM628" s="188"/>
      <c r="BN628" s="188"/>
      <c r="BO628" s="188"/>
      <c r="BP628" s="189"/>
      <c r="BQ628" s="195"/>
      <c r="BR628" s="188"/>
      <c r="BS628" s="188"/>
      <c r="BT628" s="188"/>
      <c r="BU628" s="188"/>
      <c r="BV628" s="188"/>
      <c r="BW628" s="188"/>
      <c r="BX628" s="188"/>
      <c r="BY628" s="188"/>
      <c r="BZ628" s="188"/>
      <c r="CA628" s="188"/>
      <c r="CB628" s="188"/>
      <c r="CC628" s="188"/>
      <c r="CD628" s="188"/>
      <c r="CE628" s="188"/>
      <c r="CF628" s="188"/>
      <c r="CG628" s="189"/>
      <c r="CH628" s="195"/>
      <c r="CI628" s="188"/>
      <c r="CJ628" s="188"/>
      <c r="CK628" s="188"/>
      <c r="CL628" s="188"/>
      <c r="CM628" s="188"/>
      <c r="CN628" s="188"/>
      <c r="CO628" s="188"/>
      <c r="CP628" s="188"/>
      <c r="CQ628" s="188"/>
      <c r="CR628" s="188"/>
      <c r="CS628" s="188"/>
      <c r="CT628" s="188"/>
      <c r="CU628" s="188"/>
      <c r="CV628" s="188"/>
      <c r="CW628" s="188"/>
      <c r="CX628" s="189"/>
      <c r="CY628" s="195"/>
      <c r="CZ628" s="188"/>
      <c r="DA628" s="188"/>
      <c r="DB628" s="188"/>
      <c r="DC628" s="188"/>
      <c r="DD628" s="188"/>
      <c r="DE628" s="188"/>
      <c r="DF628" s="188"/>
      <c r="DG628" s="188"/>
      <c r="DH628" s="188"/>
      <c r="DI628" s="188"/>
      <c r="DJ628" s="188"/>
      <c r="DK628" s="188"/>
      <c r="DL628" s="188"/>
      <c r="DM628" s="188"/>
      <c r="DN628" s="188"/>
      <c r="DO628" s="189"/>
      <c r="DP628" s="195"/>
      <c r="DQ628" s="188"/>
      <c r="DR628" s="188"/>
      <c r="DS628" s="188"/>
      <c r="DT628" s="188"/>
      <c r="DU628" s="188"/>
      <c r="DV628" s="188"/>
      <c r="DW628" s="188"/>
      <c r="DX628" s="188"/>
      <c r="DY628" s="188"/>
      <c r="DZ628" s="188"/>
      <c r="EA628" s="188"/>
      <c r="EB628" s="188"/>
      <c r="EC628" s="188"/>
      <c r="ED628" s="188"/>
      <c r="EE628" s="188"/>
      <c r="EF628" s="189"/>
      <c r="EG628" s="195"/>
      <c r="EH628" s="188"/>
      <c r="EI628" s="188"/>
      <c r="EJ628" s="188"/>
      <c r="EK628" s="188"/>
      <c r="EL628" s="188"/>
      <c r="EM628" s="188"/>
      <c r="EN628" s="188"/>
      <c r="EO628" s="188"/>
      <c r="EP628" s="188"/>
      <c r="EQ628" s="188"/>
      <c r="ER628" s="188"/>
      <c r="ES628" s="188"/>
      <c r="ET628" s="188"/>
      <c r="EU628" s="188"/>
      <c r="EV628" s="188"/>
      <c r="EW628" s="189"/>
      <c r="EX628" s="195"/>
      <c r="EY628" s="188"/>
      <c r="EZ628" s="188"/>
      <c r="FA628" s="188"/>
      <c r="FB628" s="188"/>
      <c r="FC628" s="188"/>
      <c r="FD628" s="188"/>
      <c r="FE628" s="188"/>
      <c r="FF628" s="188"/>
      <c r="FG628" s="188"/>
      <c r="FH628" s="188"/>
      <c r="FI628" s="188"/>
      <c r="FJ628" s="188"/>
      <c r="FK628" s="188"/>
      <c r="FL628" s="188"/>
      <c r="FM628" s="188"/>
      <c r="FN628" s="189"/>
      <c r="FO628" s="195"/>
      <c r="FP628" s="188"/>
      <c r="FQ628" s="188"/>
      <c r="FR628" s="188"/>
      <c r="FS628" s="188"/>
      <c r="FT628" s="188"/>
      <c r="FU628" s="188"/>
      <c r="FV628" s="188"/>
      <c r="FW628" s="188"/>
      <c r="FX628" s="188"/>
      <c r="FY628" s="188"/>
      <c r="FZ628" s="188"/>
      <c r="GA628" s="188"/>
      <c r="GB628" s="188"/>
      <c r="GC628" s="188"/>
      <c r="GD628" s="188"/>
      <c r="GE628" s="189"/>
      <c r="GF628" s="195"/>
      <c r="GG628" s="188"/>
      <c r="GH628" s="188"/>
      <c r="GI628" s="188"/>
      <c r="GJ628" s="188"/>
      <c r="GK628" s="188"/>
      <c r="GL628" s="188"/>
      <c r="GM628" s="188"/>
      <c r="GN628" s="188"/>
      <c r="GO628" s="188"/>
      <c r="GP628" s="188"/>
      <c r="GQ628" s="188"/>
      <c r="GR628" s="188"/>
      <c r="GS628" s="188"/>
      <c r="GT628" s="188"/>
      <c r="GU628" s="188"/>
      <c r="GV628" s="189"/>
      <c r="GW628" s="195"/>
      <c r="GX628" s="188"/>
      <c r="GY628" s="188"/>
      <c r="GZ628" s="188"/>
      <c r="HA628" s="188"/>
      <c r="HB628" s="188"/>
      <c r="HC628" s="188"/>
      <c r="HD628" s="188"/>
      <c r="HE628" s="188"/>
      <c r="HF628" s="188"/>
      <c r="HG628" s="188"/>
      <c r="HH628" s="188"/>
      <c r="HI628" s="188"/>
      <c r="HJ628" s="188"/>
      <c r="HK628" s="188"/>
      <c r="HL628" s="188"/>
      <c r="HM628" s="189"/>
      <c r="HN628" s="195"/>
      <c r="HO628" s="188"/>
      <c r="HP628" s="188"/>
      <c r="HQ628" s="188"/>
      <c r="HR628" s="188"/>
      <c r="HS628" s="188"/>
      <c r="HT628" s="188"/>
      <c r="HU628" s="188"/>
      <c r="HV628" s="188"/>
      <c r="HW628" s="188"/>
      <c r="HX628" s="188"/>
      <c r="HY628" s="188"/>
      <c r="HZ628" s="188"/>
      <c r="IA628" s="188"/>
      <c r="IB628" s="188"/>
      <c r="IC628" s="188"/>
      <c r="ID628" s="189"/>
      <c r="IE628" s="195"/>
      <c r="IF628" s="188"/>
      <c r="IG628" s="188"/>
      <c r="IH628" s="188"/>
      <c r="II628" s="188"/>
      <c r="IJ628" s="188"/>
      <c r="IK628" s="188"/>
      <c r="IL628" s="188"/>
      <c r="IM628" s="188"/>
      <c r="IN628" s="188"/>
      <c r="IO628" s="188"/>
      <c r="IP628" s="188"/>
      <c r="IQ628" s="188"/>
      <c r="IR628" s="188"/>
      <c r="IS628" s="188"/>
      <c r="IT628" s="188"/>
      <c r="IU628" s="189"/>
      <c r="IV628" s="195"/>
      <c r="IW628" s="188"/>
      <c r="IX628" s="188"/>
      <c r="IY628" s="188"/>
      <c r="IZ628" s="188"/>
      <c r="JA628" s="188"/>
      <c r="JB628" s="188"/>
      <c r="JC628" s="188"/>
      <c r="JD628" s="188"/>
      <c r="JE628" s="188"/>
      <c r="JF628" s="188"/>
      <c r="JG628" s="188"/>
      <c r="JH628" s="188"/>
      <c r="JI628" s="188"/>
      <c r="JJ628" s="188"/>
      <c r="JK628" s="188"/>
      <c r="JL628" s="189"/>
      <c r="JM628" s="195"/>
      <c r="JN628" s="188"/>
      <c r="JO628" s="188"/>
      <c r="JP628" s="188"/>
      <c r="JQ628" s="188"/>
      <c r="JR628" s="188"/>
      <c r="JS628" s="188"/>
      <c r="JT628" s="188"/>
      <c r="JU628" s="188"/>
      <c r="JV628" s="188"/>
      <c r="JW628" s="188"/>
      <c r="JX628" s="188"/>
      <c r="JY628" s="188"/>
      <c r="JZ628" s="188"/>
      <c r="KA628" s="188"/>
      <c r="KB628" s="188"/>
      <c r="KC628" s="189"/>
      <c r="KD628" s="195"/>
      <c r="KE628" s="188"/>
      <c r="KF628" s="188"/>
      <c r="KG628" s="188"/>
      <c r="KH628" s="188"/>
      <c r="KI628" s="188"/>
      <c r="KJ628" s="188"/>
      <c r="KK628" s="188"/>
      <c r="KL628" s="188"/>
      <c r="KM628" s="188"/>
      <c r="KN628" s="188"/>
      <c r="KO628" s="188"/>
      <c r="KP628" s="188"/>
      <c r="KQ628" s="188"/>
      <c r="KR628" s="188"/>
      <c r="KS628" s="188"/>
      <c r="KT628" s="189"/>
      <c r="KU628" s="188"/>
    </row>
    <row r="629" ht="15.0" customHeight="1">
      <c r="A629" s="195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9"/>
      <c r="R629" s="195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9"/>
      <c r="AI629" s="195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9"/>
      <c r="AZ629" s="195"/>
      <c r="BA629" s="188"/>
      <c r="BB629" s="188"/>
      <c r="BC629" s="188"/>
      <c r="BD629" s="188"/>
      <c r="BE629" s="188"/>
      <c r="BF629" s="188"/>
      <c r="BG629" s="188"/>
      <c r="BH629" s="188"/>
      <c r="BI629" s="188"/>
      <c r="BJ629" s="188"/>
      <c r="BK629" s="188"/>
      <c r="BL629" s="188"/>
      <c r="BM629" s="188"/>
      <c r="BN629" s="188"/>
      <c r="BO629" s="188"/>
      <c r="BP629" s="189"/>
      <c r="BQ629" s="195"/>
      <c r="BR629" s="188"/>
      <c r="BS629" s="188"/>
      <c r="BT629" s="188"/>
      <c r="BU629" s="188"/>
      <c r="BV629" s="188"/>
      <c r="BW629" s="188"/>
      <c r="BX629" s="188"/>
      <c r="BY629" s="188"/>
      <c r="BZ629" s="188"/>
      <c r="CA629" s="188"/>
      <c r="CB629" s="188"/>
      <c r="CC629" s="188"/>
      <c r="CD629" s="188"/>
      <c r="CE629" s="188"/>
      <c r="CF629" s="188"/>
      <c r="CG629" s="189"/>
      <c r="CH629" s="195"/>
      <c r="CI629" s="188"/>
      <c r="CJ629" s="188"/>
      <c r="CK629" s="188"/>
      <c r="CL629" s="188"/>
      <c r="CM629" s="188"/>
      <c r="CN629" s="188"/>
      <c r="CO629" s="188"/>
      <c r="CP629" s="188"/>
      <c r="CQ629" s="188"/>
      <c r="CR629" s="188"/>
      <c r="CS629" s="188"/>
      <c r="CT629" s="188"/>
      <c r="CU629" s="188"/>
      <c r="CV629" s="188"/>
      <c r="CW629" s="188"/>
      <c r="CX629" s="189"/>
      <c r="CY629" s="195"/>
      <c r="CZ629" s="188"/>
      <c r="DA629" s="188"/>
      <c r="DB629" s="188"/>
      <c r="DC629" s="188"/>
      <c r="DD629" s="188"/>
      <c r="DE629" s="188"/>
      <c r="DF629" s="188"/>
      <c r="DG629" s="188"/>
      <c r="DH629" s="188"/>
      <c r="DI629" s="188"/>
      <c r="DJ629" s="188"/>
      <c r="DK629" s="188"/>
      <c r="DL629" s="188"/>
      <c r="DM629" s="188"/>
      <c r="DN629" s="188"/>
      <c r="DO629" s="189"/>
      <c r="DP629" s="195"/>
      <c r="DQ629" s="188"/>
      <c r="DR629" s="188"/>
      <c r="DS629" s="188"/>
      <c r="DT629" s="188"/>
      <c r="DU629" s="188"/>
      <c r="DV629" s="188"/>
      <c r="DW629" s="188"/>
      <c r="DX629" s="188"/>
      <c r="DY629" s="188"/>
      <c r="DZ629" s="188"/>
      <c r="EA629" s="188"/>
      <c r="EB629" s="188"/>
      <c r="EC629" s="188"/>
      <c r="ED629" s="188"/>
      <c r="EE629" s="188"/>
      <c r="EF629" s="189"/>
      <c r="EG629" s="195"/>
      <c r="EH629" s="188"/>
      <c r="EI629" s="188"/>
      <c r="EJ629" s="188"/>
      <c r="EK629" s="188"/>
      <c r="EL629" s="188"/>
      <c r="EM629" s="188"/>
      <c r="EN629" s="188"/>
      <c r="EO629" s="188"/>
      <c r="EP629" s="188"/>
      <c r="EQ629" s="188"/>
      <c r="ER629" s="188"/>
      <c r="ES629" s="188"/>
      <c r="ET629" s="188"/>
      <c r="EU629" s="188"/>
      <c r="EV629" s="188"/>
      <c r="EW629" s="189"/>
      <c r="EX629" s="195"/>
      <c r="EY629" s="188"/>
      <c r="EZ629" s="188"/>
      <c r="FA629" s="188"/>
      <c r="FB629" s="188"/>
      <c r="FC629" s="188"/>
      <c r="FD629" s="188"/>
      <c r="FE629" s="188"/>
      <c r="FF629" s="188"/>
      <c r="FG629" s="188"/>
      <c r="FH629" s="188"/>
      <c r="FI629" s="188"/>
      <c r="FJ629" s="188"/>
      <c r="FK629" s="188"/>
      <c r="FL629" s="188"/>
      <c r="FM629" s="188"/>
      <c r="FN629" s="189"/>
      <c r="FO629" s="195"/>
      <c r="FP629" s="188"/>
      <c r="FQ629" s="188"/>
      <c r="FR629" s="188"/>
      <c r="FS629" s="188"/>
      <c r="FT629" s="188"/>
      <c r="FU629" s="188"/>
      <c r="FV629" s="188"/>
      <c r="FW629" s="188"/>
      <c r="FX629" s="188"/>
      <c r="FY629" s="188"/>
      <c r="FZ629" s="188"/>
      <c r="GA629" s="188"/>
      <c r="GB629" s="188"/>
      <c r="GC629" s="188"/>
      <c r="GD629" s="188"/>
      <c r="GE629" s="189"/>
      <c r="GF629" s="195"/>
      <c r="GG629" s="188"/>
      <c r="GH629" s="188"/>
      <c r="GI629" s="188"/>
      <c r="GJ629" s="188"/>
      <c r="GK629" s="188"/>
      <c r="GL629" s="188"/>
      <c r="GM629" s="188"/>
      <c r="GN629" s="188"/>
      <c r="GO629" s="188"/>
      <c r="GP629" s="188"/>
      <c r="GQ629" s="188"/>
      <c r="GR629" s="188"/>
      <c r="GS629" s="188"/>
      <c r="GT629" s="188"/>
      <c r="GU629" s="188"/>
      <c r="GV629" s="189"/>
      <c r="GW629" s="195"/>
      <c r="GX629" s="188"/>
      <c r="GY629" s="188"/>
      <c r="GZ629" s="188"/>
      <c r="HA629" s="188"/>
      <c r="HB629" s="188"/>
      <c r="HC629" s="188"/>
      <c r="HD629" s="188"/>
      <c r="HE629" s="188"/>
      <c r="HF629" s="188"/>
      <c r="HG629" s="188"/>
      <c r="HH629" s="188"/>
      <c r="HI629" s="188"/>
      <c r="HJ629" s="188"/>
      <c r="HK629" s="188"/>
      <c r="HL629" s="188"/>
      <c r="HM629" s="189"/>
      <c r="HN629" s="195"/>
      <c r="HO629" s="188"/>
      <c r="HP629" s="188"/>
      <c r="HQ629" s="188"/>
      <c r="HR629" s="188"/>
      <c r="HS629" s="188"/>
      <c r="HT629" s="188"/>
      <c r="HU629" s="188"/>
      <c r="HV629" s="188"/>
      <c r="HW629" s="188"/>
      <c r="HX629" s="188"/>
      <c r="HY629" s="188"/>
      <c r="HZ629" s="188"/>
      <c r="IA629" s="188"/>
      <c r="IB629" s="188"/>
      <c r="IC629" s="188"/>
      <c r="ID629" s="189"/>
      <c r="IE629" s="195"/>
      <c r="IF629" s="188"/>
      <c r="IG629" s="188"/>
      <c r="IH629" s="188"/>
      <c r="II629" s="188"/>
      <c r="IJ629" s="188"/>
      <c r="IK629" s="188"/>
      <c r="IL629" s="188"/>
      <c r="IM629" s="188"/>
      <c r="IN629" s="188"/>
      <c r="IO629" s="188"/>
      <c r="IP629" s="188"/>
      <c r="IQ629" s="188"/>
      <c r="IR629" s="188"/>
      <c r="IS629" s="188"/>
      <c r="IT629" s="188"/>
      <c r="IU629" s="189"/>
      <c r="IV629" s="195"/>
      <c r="IW629" s="188"/>
      <c r="IX629" s="188"/>
      <c r="IY629" s="188"/>
      <c r="IZ629" s="188"/>
      <c r="JA629" s="188"/>
      <c r="JB629" s="188"/>
      <c r="JC629" s="188"/>
      <c r="JD629" s="188"/>
      <c r="JE629" s="188"/>
      <c r="JF629" s="188"/>
      <c r="JG629" s="188"/>
      <c r="JH629" s="188"/>
      <c r="JI629" s="188"/>
      <c r="JJ629" s="188"/>
      <c r="JK629" s="188"/>
      <c r="JL629" s="189"/>
      <c r="JM629" s="195"/>
      <c r="JN629" s="188"/>
      <c r="JO629" s="188"/>
      <c r="JP629" s="188"/>
      <c r="JQ629" s="188"/>
      <c r="JR629" s="188"/>
      <c r="JS629" s="188"/>
      <c r="JT629" s="188"/>
      <c r="JU629" s="188"/>
      <c r="JV629" s="188"/>
      <c r="JW629" s="188"/>
      <c r="JX629" s="188"/>
      <c r="JY629" s="188"/>
      <c r="JZ629" s="188"/>
      <c r="KA629" s="188"/>
      <c r="KB629" s="188"/>
      <c r="KC629" s="189"/>
      <c r="KD629" s="195"/>
      <c r="KE629" s="188"/>
      <c r="KF629" s="188"/>
      <c r="KG629" s="188"/>
      <c r="KH629" s="188"/>
      <c r="KI629" s="188"/>
      <c r="KJ629" s="188"/>
      <c r="KK629" s="188"/>
      <c r="KL629" s="188"/>
      <c r="KM629" s="188"/>
      <c r="KN629" s="188"/>
      <c r="KO629" s="188"/>
      <c r="KP629" s="188"/>
      <c r="KQ629" s="188"/>
      <c r="KR629" s="188"/>
      <c r="KS629" s="188"/>
      <c r="KT629" s="189"/>
      <c r="KU629" s="188"/>
    </row>
    <row r="630" ht="15.0" customHeight="1">
      <c r="A630" s="195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9"/>
      <c r="R630" s="195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9"/>
      <c r="AI630" s="195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9"/>
      <c r="AZ630" s="195"/>
      <c r="BA630" s="188"/>
      <c r="BB630" s="188"/>
      <c r="BC630" s="188"/>
      <c r="BD630" s="188"/>
      <c r="BE630" s="188"/>
      <c r="BF630" s="188"/>
      <c r="BG630" s="188"/>
      <c r="BH630" s="188"/>
      <c r="BI630" s="188"/>
      <c r="BJ630" s="188"/>
      <c r="BK630" s="188"/>
      <c r="BL630" s="188"/>
      <c r="BM630" s="188"/>
      <c r="BN630" s="188"/>
      <c r="BO630" s="188"/>
      <c r="BP630" s="189"/>
      <c r="BQ630" s="195"/>
      <c r="BR630" s="188"/>
      <c r="BS630" s="188"/>
      <c r="BT630" s="188"/>
      <c r="BU630" s="188"/>
      <c r="BV630" s="188"/>
      <c r="BW630" s="188"/>
      <c r="BX630" s="188"/>
      <c r="BY630" s="188"/>
      <c r="BZ630" s="188"/>
      <c r="CA630" s="188"/>
      <c r="CB630" s="188"/>
      <c r="CC630" s="188"/>
      <c r="CD630" s="188"/>
      <c r="CE630" s="188"/>
      <c r="CF630" s="188"/>
      <c r="CG630" s="189"/>
      <c r="CH630" s="195"/>
      <c r="CI630" s="188"/>
      <c r="CJ630" s="188"/>
      <c r="CK630" s="188"/>
      <c r="CL630" s="188"/>
      <c r="CM630" s="188"/>
      <c r="CN630" s="188"/>
      <c r="CO630" s="188"/>
      <c r="CP630" s="188"/>
      <c r="CQ630" s="188"/>
      <c r="CR630" s="188"/>
      <c r="CS630" s="188"/>
      <c r="CT630" s="188"/>
      <c r="CU630" s="188"/>
      <c r="CV630" s="188"/>
      <c r="CW630" s="188"/>
      <c r="CX630" s="189"/>
      <c r="CY630" s="195"/>
      <c r="CZ630" s="188"/>
      <c r="DA630" s="188"/>
      <c r="DB630" s="188"/>
      <c r="DC630" s="188"/>
      <c r="DD630" s="188"/>
      <c r="DE630" s="188"/>
      <c r="DF630" s="188"/>
      <c r="DG630" s="188"/>
      <c r="DH630" s="188"/>
      <c r="DI630" s="188"/>
      <c r="DJ630" s="188"/>
      <c r="DK630" s="188"/>
      <c r="DL630" s="188"/>
      <c r="DM630" s="188"/>
      <c r="DN630" s="188"/>
      <c r="DO630" s="189"/>
      <c r="DP630" s="195"/>
      <c r="DQ630" s="188"/>
      <c r="DR630" s="188"/>
      <c r="DS630" s="188"/>
      <c r="DT630" s="188"/>
      <c r="DU630" s="188"/>
      <c r="DV630" s="188"/>
      <c r="DW630" s="188"/>
      <c r="DX630" s="188"/>
      <c r="DY630" s="188"/>
      <c r="DZ630" s="188"/>
      <c r="EA630" s="188"/>
      <c r="EB630" s="188"/>
      <c r="EC630" s="188"/>
      <c r="ED630" s="188"/>
      <c r="EE630" s="188"/>
      <c r="EF630" s="189"/>
      <c r="EG630" s="195"/>
      <c r="EH630" s="188"/>
      <c r="EI630" s="188"/>
      <c r="EJ630" s="188"/>
      <c r="EK630" s="188"/>
      <c r="EL630" s="188"/>
      <c r="EM630" s="188"/>
      <c r="EN630" s="188"/>
      <c r="EO630" s="188"/>
      <c r="EP630" s="188"/>
      <c r="EQ630" s="188"/>
      <c r="ER630" s="188"/>
      <c r="ES630" s="188"/>
      <c r="ET630" s="188"/>
      <c r="EU630" s="188"/>
      <c r="EV630" s="188"/>
      <c r="EW630" s="189"/>
      <c r="EX630" s="195"/>
      <c r="EY630" s="188"/>
      <c r="EZ630" s="188"/>
      <c r="FA630" s="188"/>
      <c r="FB630" s="188"/>
      <c r="FC630" s="188"/>
      <c r="FD630" s="188"/>
      <c r="FE630" s="188"/>
      <c r="FF630" s="188"/>
      <c r="FG630" s="188"/>
      <c r="FH630" s="188"/>
      <c r="FI630" s="188"/>
      <c r="FJ630" s="188"/>
      <c r="FK630" s="188"/>
      <c r="FL630" s="188"/>
      <c r="FM630" s="188"/>
      <c r="FN630" s="189"/>
      <c r="FO630" s="195"/>
      <c r="FP630" s="188"/>
      <c r="FQ630" s="188"/>
      <c r="FR630" s="188"/>
      <c r="FS630" s="188"/>
      <c r="FT630" s="188"/>
      <c r="FU630" s="188"/>
      <c r="FV630" s="188"/>
      <c r="FW630" s="188"/>
      <c r="FX630" s="188"/>
      <c r="FY630" s="188"/>
      <c r="FZ630" s="188"/>
      <c r="GA630" s="188"/>
      <c r="GB630" s="188"/>
      <c r="GC630" s="188"/>
      <c r="GD630" s="188"/>
      <c r="GE630" s="189"/>
      <c r="GF630" s="195"/>
      <c r="GG630" s="188"/>
      <c r="GH630" s="188"/>
      <c r="GI630" s="188"/>
      <c r="GJ630" s="188"/>
      <c r="GK630" s="188"/>
      <c r="GL630" s="188"/>
      <c r="GM630" s="188"/>
      <c r="GN630" s="188"/>
      <c r="GO630" s="188"/>
      <c r="GP630" s="188"/>
      <c r="GQ630" s="188"/>
      <c r="GR630" s="188"/>
      <c r="GS630" s="188"/>
      <c r="GT630" s="188"/>
      <c r="GU630" s="188"/>
      <c r="GV630" s="189"/>
      <c r="GW630" s="195"/>
      <c r="GX630" s="188"/>
      <c r="GY630" s="188"/>
      <c r="GZ630" s="188"/>
      <c r="HA630" s="188"/>
      <c r="HB630" s="188"/>
      <c r="HC630" s="188"/>
      <c r="HD630" s="188"/>
      <c r="HE630" s="188"/>
      <c r="HF630" s="188"/>
      <c r="HG630" s="188"/>
      <c r="HH630" s="188"/>
      <c r="HI630" s="188"/>
      <c r="HJ630" s="188"/>
      <c r="HK630" s="188"/>
      <c r="HL630" s="188"/>
      <c r="HM630" s="189"/>
      <c r="HN630" s="195"/>
      <c r="HO630" s="188"/>
      <c r="HP630" s="188"/>
      <c r="HQ630" s="188"/>
      <c r="HR630" s="188"/>
      <c r="HS630" s="188"/>
      <c r="HT630" s="188"/>
      <c r="HU630" s="188"/>
      <c r="HV630" s="188"/>
      <c r="HW630" s="188"/>
      <c r="HX630" s="188"/>
      <c r="HY630" s="188"/>
      <c r="HZ630" s="188"/>
      <c r="IA630" s="188"/>
      <c r="IB630" s="188"/>
      <c r="IC630" s="188"/>
      <c r="ID630" s="189"/>
      <c r="IE630" s="195"/>
      <c r="IF630" s="188"/>
      <c r="IG630" s="188"/>
      <c r="IH630" s="188"/>
      <c r="II630" s="188"/>
      <c r="IJ630" s="188"/>
      <c r="IK630" s="188"/>
      <c r="IL630" s="188"/>
      <c r="IM630" s="188"/>
      <c r="IN630" s="188"/>
      <c r="IO630" s="188"/>
      <c r="IP630" s="188"/>
      <c r="IQ630" s="188"/>
      <c r="IR630" s="188"/>
      <c r="IS630" s="188"/>
      <c r="IT630" s="188"/>
      <c r="IU630" s="189"/>
      <c r="IV630" s="195"/>
      <c r="IW630" s="188"/>
      <c r="IX630" s="188"/>
      <c r="IY630" s="188"/>
      <c r="IZ630" s="188"/>
      <c r="JA630" s="188"/>
      <c r="JB630" s="188"/>
      <c r="JC630" s="188"/>
      <c r="JD630" s="188"/>
      <c r="JE630" s="188"/>
      <c r="JF630" s="188"/>
      <c r="JG630" s="188"/>
      <c r="JH630" s="188"/>
      <c r="JI630" s="188"/>
      <c r="JJ630" s="188"/>
      <c r="JK630" s="188"/>
      <c r="JL630" s="189"/>
      <c r="JM630" s="195"/>
      <c r="JN630" s="188"/>
      <c r="JO630" s="188"/>
      <c r="JP630" s="188"/>
      <c r="JQ630" s="188"/>
      <c r="JR630" s="188"/>
      <c r="JS630" s="188"/>
      <c r="JT630" s="188"/>
      <c r="JU630" s="188"/>
      <c r="JV630" s="188"/>
      <c r="JW630" s="188"/>
      <c r="JX630" s="188"/>
      <c r="JY630" s="188"/>
      <c r="JZ630" s="188"/>
      <c r="KA630" s="188"/>
      <c r="KB630" s="188"/>
      <c r="KC630" s="189"/>
      <c r="KD630" s="195"/>
      <c r="KE630" s="188"/>
      <c r="KF630" s="188"/>
      <c r="KG630" s="188"/>
      <c r="KH630" s="188"/>
      <c r="KI630" s="188"/>
      <c r="KJ630" s="188"/>
      <c r="KK630" s="188"/>
      <c r="KL630" s="188"/>
      <c r="KM630" s="188"/>
      <c r="KN630" s="188"/>
      <c r="KO630" s="188"/>
      <c r="KP630" s="188"/>
      <c r="KQ630" s="188"/>
      <c r="KR630" s="188"/>
      <c r="KS630" s="188"/>
      <c r="KT630" s="189"/>
      <c r="KU630" s="188"/>
    </row>
    <row r="631" ht="15.0" customHeight="1">
      <c r="A631" s="195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9"/>
      <c r="R631" s="195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9"/>
      <c r="AI631" s="195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9"/>
      <c r="AZ631" s="195"/>
      <c r="BA631" s="188"/>
      <c r="BB631" s="188"/>
      <c r="BC631" s="188"/>
      <c r="BD631" s="188"/>
      <c r="BE631" s="188"/>
      <c r="BF631" s="188"/>
      <c r="BG631" s="188"/>
      <c r="BH631" s="188"/>
      <c r="BI631" s="188"/>
      <c r="BJ631" s="188"/>
      <c r="BK631" s="188"/>
      <c r="BL631" s="188"/>
      <c r="BM631" s="188"/>
      <c r="BN631" s="188"/>
      <c r="BO631" s="188"/>
      <c r="BP631" s="189"/>
      <c r="BQ631" s="195"/>
      <c r="BR631" s="188"/>
      <c r="BS631" s="188"/>
      <c r="BT631" s="188"/>
      <c r="BU631" s="188"/>
      <c r="BV631" s="188"/>
      <c r="BW631" s="188"/>
      <c r="BX631" s="188"/>
      <c r="BY631" s="188"/>
      <c r="BZ631" s="188"/>
      <c r="CA631" s="188"/>
      <c r="CB631" s="188"/>
      <c r="CC631" s="188"/>
      <c r="CD631" s="188"/>
      <c r="CE631" s="188"/>
      <c r="CF631" s="188"/>
      <c r="CG631" s="189"/>
      <c r="CH631" s="195"/>
      <c r="CI631" s="188"/>
      <c r="CJ631" s="188"/>
      <c r="CK631" s="188"/>
      <c r="CL631" s="188"/>
      <c r="CM631" s="188"/>
      <c r="CN631" s="188"/>
      <c r="CO631" s="188"/>
      <c r="CP631" s="188"/>
      <c r="CQ631" s="188"/>
      <c r="CR631" s="188"/>
      <c r="CS631" s="188"/>
      <c r="CT631" s="188"/>
      <c r="CU631" s="188"/>
      <c r="CV631" s="188"/>
      <c r="CW631" s="188"/>
      <c r="CX631" s="189"/>
      <c r="CY631" s="195"/>
      <c r="CZ631" s="188"/>
      <c r="DA631" s="188"/>
      <c r="DB631" s="188"/>
      <c r="DC631" s="188"/>
      <c r="DD631" s="188"/>
      <c r="DE631" s="188"/>
      <c r="DF631" s="188"/>
      <c r="DG631" s="188"/>
      <c r="DH631" s="188"/>
      <c r="DI631" s="188"/>
      <c r="DJ631" s="188"/>
      <c r="DK631" s="188"/>
      <c r="DL631" s="188"/>
      <c r="DM631" s="188"/>
      <c r="DN631" s="188"/>
      <c r="DO631" s="189"/>
      <c r="DP631" s="195"/>
      <c r="DQ631" s="188"/>
      <c r="DR631" s="188"/>
      <c r="DS631" s="188"/>
      <c r="DT631" s="188"/>
      <c r="DU631" s="188"/>
      <c r="DV631" s="188"/>
      <c r="DW631" s="188"/>
      <c r="DX631" s="188"/>
      <c r="DY631" s="188"/>
      <c r="DZ631" s="188"/>
      <c r="EA631" s="188"/>
      <c r="EB631" s="188"/>
      <c r="EC631" s="188"/>
      <c r="ED631" s="188"/>
      <c r="EE631" s="188"/>
      <c r="EF631" s="189"/>
      <c r="EG631" s="195"/>
      <c r="EH631" s="188"/>
      <c r="EI631" s="188"/>
      <c r="EJ631" s="188"/>
      <c r="EK631" s="188"/>
      <c r="EL631" s="188"/>
      <c r="EM631" s="188"/>
      <c r="EN631" s="188"/>
      <c r="EO631" s="188"/>
      <c r="EP631" s="188"/>
      <c r="EQ631" s="188"/>
      <c r="ER631" s="188"/>
      <c r="ES631" s="188"/>
      <c r="ET631" s="188"/>
      <c r="EU631" s="188"/>
      <c r="EV631" s="188"/>
      <c r="EW631" s="189"/>
      <c r="EX631" s="195"/>
      <c r="EY631" s="188"/>
      <c r="EZ631" s="188"/>
      <c r="FA631" s="188"/>
      <c r="FB631" s="188"/>
      <c r="FC631" s="188"/>
      <c r="FD631" s="188"/>
      <c r="FE631" s="188"/>
      <c r="FF631" s="188"/>
      <c r="FG631" s="188"/>
      <c r="FH631" s="188"/>
      <c r="FI631" s="188"/>
      <c r="FJ631" s="188"/>
      <c r="FK631" s="188"/>
      <c r="FL631" s="188"/>
      <c r="FM631" s="188"/>
      <c r="FN631" s="189"/>
      <c r="FO631" s="195"/>
      <c r="FP631" s="188"/>
      <c r="FQ631" s="188"/>
      <c r="FR631" s="188"/>
      <c r="FS631" s="188"/>
      <c r="FT631" s="188"/>
      <c r="FU631" s="188"/>
      <c r="FV631" s="188"/>
      <c r="FW631" s="188"/>
      <c r="FX631" s="188"/>
      <c r="FY631" s="188"/>
      <c r="FZ631" s="188"/>
      <c r="GA631" s="188"/>
      <c r="GB631" s="188"/>
      <c r="GC631" s="188"/>
      <c r="GD631" s="188"/>
      <c r="GE631" s="189"/>
      <c r="GF631" s="195"/>
      <c r="GG631" s="188"/>
      <c r="GH631" s="188"/>
      <c r="GI631" s="188"/>
      <c r="GJ631" s="188"/>
      <c r="GK631" s="188"/>
      <c r="GL631" s="188"/>
      <c r="GM631" s="188"/>
      <c r="GN631" s="188"/>
      <c r="GO631" s="188"/>
      <c r="GP631" s="188"/>
      <c r="GQ631" s="188"/>
      <c r="GR631" s="188"/>
      <c r="GS631" s="188"/>
      <c r="GT631" s="188"/>
      <c r="GU631" s="188"/>
      <c r="GV631" s="189"/>
      <c r="GW631" s="195"/>
      <c r="GX631" s="188"/>
      <c r="GY631" s="188"/>
      <c r="GZ631" s="188"/>
      <c r="HA631" s="188"/>
      <c r="HB631" s="188"/>
      <c r="HC631" s="188"/>
      <c r="HD631" s="188"/>
      <c r="HE631" s="188"/>
      <c r="HF631" s="188"/>
      <c r="HG631" s="188"/>
      <c r="HH631" s="188"/>
      <c r="HI631" s="188"/>
      <c r="HJ631" s="188"/>
      <c r="HK631" s="188"/>
      <c r="HL631" s="188"/>
      <c r="HM631" s="189"/>
      <c r="HN631" s="195"/>
      <c r="HO631" s="188"/>
      <c r="HP631" s="188"/>
      <c r="HQ631" s="188"/>
      <c r="HR631" s="188"/>
      <c r="HS631" s="188"/>
      <c r="HT631" s="188"/>
      <c r="HU631" s="188"/>
      <c r="HV631" s="188"/>
      <c r="HW631" s="188"/>
      <c r="HX631" s="188"/>
      <c r="HY631" s="188"/>
      <c r="HZ631" s="188"/>
      <c r="IA631" s="188"/>
      <c r="IB631" s="188"/>
      <c r="IC631" s="188"/>
      <c r="ID631" s="189"/>
      <c r="IE631" s="195"/>
      <c r="IF631" s="188"/>
      <c r="IG631" s="188"/>
      <c r="IH631" s="188"/>
      <c r="II631" s="188"/>
      <c r="IJ631" s="188"/>
      <c r="IK631" s="188"/>
      <c r="IL631" s="188"/>
      <c r="IM631" s="188"/>
      <c r="IN631" s="188"/>
      <c r="IO631" s="188"/>
      <c r="IP631" s="188"/>
      <c r="IQ631" s="188"/>
      <c r="IR631" s="188"/>
      <c r="IS631" s="188"/>
      <c r="IT631" s="188"/>
      <c r="IU631" s="189"/>
      <c r="IV631" s="195"/>
      <c r="IW631" s="188"/>
      <c r="IX631" s="188"/>
      <c r="IY631" s="188"/>
      <c r="IZ631" s="188"/>
      <c r="JA631" s="188"/>
      <c r="JB631" s="188"/>
      <c r="JC631" s="188"/>
      <c r="JD631" s="188"/>
      <c r="JE631" s="188"/>
      <c r="JF631" s="188"/>
      <c r="JG631" s="188"/>
      <c r="JH631" s="188"/>
      <c r="JI631" s="188"/>
      <c r="JJ631" s="188"/>
      <c r="JK631" s="188"/>
      <c r="JL631" s="189"/>
      <c r="JM631" s="195"/>
      <c r="JN631" s="188"/>
      <c r="JO631" s="188"/>
      <c r="JP631" s="188"/>
      <c r="JQ631" s="188"/>
      <c r="JR631" s="188"/>
      <c r="JS631" s="188"/>
      <c r="JT631" s="188"/>
      <c r="JU631" s="188"/>
      <c r="JV631" s="188"/>
      <c r="JW631" s="188"/>
      <c r="JX631" s="188"/>
      <c r="JY631" s="188"/>
      <c r="JZ631" s="188"/>
      <c r="KA631" s="188"/>
      <c r="KB631" s="188"/>
      <c r="KC631" s="189"/>
      <c r="KD631" s="195"/>
      <c r="KE631" s="188"/>
      <c r="KF631" s="188"/>
      <c r="KG631" s="188"/>
      <c r="KH631" s="188"/>
      <c r="KI631" s="188"/>
      <c r="KJ631" s="188"/>
      <c r="KK631" s="188"/>
      <c r="KL631" s="188"/>
      <c r="KM631" s="188"/>
      <c r="KN631" s="188"/>
      <c r="KO631" s="188"/>
      <c r="KP631" s="188"/>
      <c r="KQ631" s="188"/>
      <c r="KR631" s="188"/>
      <c r="KS631" s="188"/>
      <c r="KT631" s="189"/>
      <c r="KU631" s="188"/>
    </row>
    <row r="632" ht="15.0" customHeight="1">
      <c r="A632" s="195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9"/>
      <c r="R632" s="195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9"/>
      <c r="AI632" s="195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9"/>
      <c r="AZ632" s="195"/>
      <c r="BA632" s="188"/>
      <c r="BB632" s="188"/>
      <c r="BC632" s="188"/>
      <c r="BD632" s="188"/>
      <c r="BE632" s="188"/>
      <c r="BF632" s="188"/>
      <c r="BG632" s="188"/>
      <c r="BH632" s="188"/>
      <c r="BI632" s="188"/>
      <c r="BJ632" s="188"/>
      <c r="BK632" s="188"/>
      <c r="BL632" s="188"/>
      <c r="BM632" s="188"/>
      <c r="BN632" s="188"/>
      <c r="BO632" s="188"/>
      <c r="BP632" s="189"/>
      <c r="BQ632" s="195"/>
      <c r="BR632" s="188"/>
      <c r="BS632" s="188"/>
      <c r="BT632" s="188"/>
      <c r="BU632" s="188"/>
      <c r="BV632" s="188"/>
      <c r="BW632" s="188"/>
      <c r="BX632" s="188"/>
      <c r="BY632" s="188"/>
      <c r="BZ632" s="188"/>
      <c r="CA632" s="188"/>
      <c r="CB632" s="188"/>
      <c r="CC632" s="188"/>
      <c r="CD632" s="188"/>
      <c r="CE632" s="188"/>
      <c r="CF632" s="188"/>
      <c r="CG632" s="189"/>
      <c r="CH632" s="195"/>
      <c r="CI632" s="188"/>
      <c r="CJ632" s="188"/>
      <c r="CK632" s="188"/>
      <c r="CL632" s="188"/>
      <c r="CM632" s="188"/>
      <c r="CN632" s="188"/>
      <c r="CO632" s="188"/>
      <c r="CP632" s="188"/>
      <c r="CQ632" s="188"/>
      <c r="CR632" s="188"/>
      <c r="CS632" s="188"/>
      <c r="CT632" s="188"/>
      <c r="CU632" s="188"/>
      <c r="CV632" s="188"/>
      <c r="CW632" s="188"/>
      <c r="CX632" s="189"/>
      <c r="CY632" s="195"/>
      <c r="CZ632" s="188"/>
      <c r="DA632" s="188"/>
      <c r="DB632" s="188"/>
      <c r="DC632" s="188"/>
      <c r="DD632" s="188"/>
      <c r="DE632" s="188"/>
      <c r="DF632" s="188"/>
      <c r="DG632" s="188"/>
      <c r="DH632" s="188"/>
      <c r="DI632" s="188"/>
      <c r="DJ632" s="188"/>
      <c r="DK632" s="188"/>
      <c r="DL632" s="188"/>
      <c r="DM632" s="188"/>
      <c r="DN632" s="188"/>
      <c r="DO632" s="189"/>
      <c r="DP632" s="195"/>
      <c r="DQ632" s="188"/>
      <c r="DR632" s="188"/>
      <c r="DS632" s="188"/>
      <c r="DT632" s="188"/>
      <c r="DU632" s="188"/>
      <c r="DV632" s="188"/>
      <c r="DW632" s="188"/>
      <c r="DX632" s="188"/>
      <c r="DY632" s="188"/>
      <c r="DZ632" s="188"/>
      <c r="EA632" s="188"/>
      <c r="EB632" s="188"/>
      <c r="EC632" s="188"/>
      <c r="ED632" s="188"/>
      <c r="EE632" s="188"/>
      <c r="EF632" s="189"/>
      <c r="EG632" s="195"/>
      <c r="EH632" s="188"/>
      <c r="EI632" s="188"/>
      <c r="EJ632" s="188"/>
      <c r="EK632" s="188"/>
      <c r="EL632" s="188"/>
      <c r="EM632" s="188"/>
      <c r="EN632" s="188"/>
      <c r="EO632" s="188"/>
      <c r="EP632" s="188"/>
      <c r="EQ632" s="188"/>
      <c r="ER632" s="188"/>
      <c r="ES632" s="188"/>
      <c r="ET632" s="188"/>
      <c r="EU632" s="188"/>
      <c r="EV632" s="188"/>
      <c r="EW632" s="189"/>
      <c r="EX632" s="195"/>
      <c r="EY632" s="188"/>
      <c r="EZ632" s="188"/>
      <c r="FA632" s="188"/>
      <c r="FB632" s="188"/>
      <c r="FC632" s="188"/>
      <c r="FD632" s="188"/>
      <c r="FE632" s="188"/>
      <c r="FF632" s="188"/>
      <c r="FG632" s="188"/>
      <c r="FH632" s="188"/>
      <c r="FI632" s="188"/>
      <c r="FJ632" s="188"/>
      <c r="FK632" s="188"/>
      <c r="FL632" s="188"/>
      <c r="FM632" s="188"/>
      <c r="FN632" s="189"/>
      <c r="FO632" s="195"/>
      <c r="FP632" s="188"/>
      <c r="FQ632" s="188"/>
      <c r="FR632" s="188"/>
      <c r="FS632" s="188"/>
      <c r="FT632" s="188"/>
      <c r="FU632" s="188"/>
      <c r="FV632" s="188"/>
      <c r="FW632" s="188"/>
      <c r="FX632" s="188"/>
      <c r="FY632" s="188"/>
      <c r="FZ632" s="188"/>
      <c r="GA632" s="188"/>
      <c r="GB632" s="188"/>
      <c r="GC632" s="188"/>
      <c r="GD632" s="188"/>
      <c r="GE632" s="189"/>
      <c r="GF632" s="195"/>
      <c r="GG632" s="188"/>
      <c r="GH632" s="188"/>
      <c r="GI632" s="188"/>
      <c r="GJ632" s="188"/>
      <c r="GK632" s="188"/>
      <c r="GL632" s="188"/>
      <c r="GM632" s="188"/>
      <c r="GN632" s="188"/>
      <c r="GO632" s="188"/>
      <c r="GP632" s="188"/>
      <c r="GQ632" s="188"/>
      <c r="GR632" s="188"/>
      <c r="GS632" s="188"/>
      <c r="GT632" s="188"/>
      <c r="GU632" s="188"/>
      <c r="GV632" s="189"/>
      <c r="GW632" s="195"/>
      <c r="GX632" s="188"/>
      <c r="GY632" s="188"/>
      <c r="GZ632" s="188"/>
      <c r="HA632" s="188"/>
      <c r="HB632" s="188"/>
      <c r="HC632" s="188"/>
      <c r="HD632" s="188"/>
      <c r="HE632" s="188"/>
      <c r="HF632" s="188"/>
      <c r="HG632" s="188"/>
      <c r="HH632" s="188"/>
      <c r="HI632" s="188"/>
      <c r="HJ632" s="188"/>
      <c r="HK632" s="188"/>
      <c r="HL632" s="188"/>
      <c r="HM632" s="189"/>
      <c r="HN632" s="195"/>
      <c r="HO632" s="188"/>
      <c r="HP632" s="188"/>
      <c r="HQ632" s="188"/>
      <c r="HR632" s="188"/>
      <c r="HS632" s="188"/>
      <c r="HT632" s="188"/>
      <c r="HU632" s="188"/>
      <c r="HV632" s="188"/>
      <c r="HW632" s="188"/>
      <c r="HX632" s="188"/>
      <c r="HY632" s="188"/>
      <c r="HZ632" s="188"/>
      <c r="IA632" s="188"/>
      <c r="IB632" s="188"/>
      <c r="IC632" s="188"/>
      <c r="ID632" s="189"/>
      <c r="IE632" s="195"/>
      <c r="IF632" s="188"/>
      <c r="IG632" s="188"/>
      <c r="IH632" s="188"/>
      <c r="II632" s="188"/>
      <c r="IJ632" s="188"/>
      <c r="IK632" s="188"/>
      <c r="IL632" s="188"/>
      <c r="IM632" s="188"/>
      <c r="IN632" s="188"/>
      <c r="IO632" s="188"/>
      <c r="IP632" s="188"/>
      <c r="IQ632" s="188"/>
      <c r="IR632" s="188"/>
      <c r="IS632" s="188"/>
      <c r="IT632" s="188"/>
      <c r="IU632" s="189"/>
      <c r="IV632" s="195"/>
      <c r="IW632" s="188"/>
      <c r="IX632" s="188"/>
      <c r="IY632" s="188"/>
      <c r="IZ632" s="188"/>
      <c r="JA632" s="188"/>
      <c r="JB632" s="188"/>
      <c r="JC632" s="188"/>
      <c r="JD632" s="188"/>
      <c r="JE632" s="188"/>
      <c r="JF632" s="188"/>
      <c r="JG632" s="188"/>
      <c r="JH632" s="188"/>
      <c r="JI632" s="188"/>
      <c r="JJ632" s="188"/>
      <c r="JK632" s="188"/>
      <c r="JL632" s="189"/>
      <c r="JM632" s="195"/>
      <c r="JN632" s="188"/>
      <c r="JO632" s="188"/>
      <c r="JP632" s="188"/>
      <c r="JQ632" s="188"/>
      <c r="JR632" s="188"/>
      <c r="JS632" s="188"/>
      <c r="JT632" s="188"/>
      <c r="JU632" s="188"/>
      <c r="JV632" s="188"/>
      <c r="JW632" s="188"/>
      <c r="JX632" s="188"/>
      <c r="JY632" s="188"/>
      <c r="JZ632" s="188"/>
      <c r="KA632" s="188"/>
      <c r="KB632" s="188"/>
      <c r="KC632" s="189"/>
      <c r="KD632" s="195"/>
      <c r="KE632" s="188"/>
      <c r="KF632" s="188"/>
      <c r="KG632" s="188"/>
      <c r="KH632" s="188"/>
      <c r="KI632" s="188"/>
      <c r="KJ632" s="188"/>
      <c r="KK632" s="188"/>
      <c r="KL632" s="188"/>
      <c r="KM632" s="188"/>
      <c r="KN632" s="188"/>
      <c r="KO632" s="188"/>
      <c r="KP632" s="188"/>
      <c r="KQ632" s="188"/>
      <c r="KR632" s="188"/>
      <c r="KS632" s="188"/>
      <c r="KT632" s="189"/>
      <c r="KU632" s="188"/>
    </row>
    <row r="633" ht="15.0" customHeight="1">
      <c r="A633" s="195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9"/>
      <c r="R633" s="195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9"/>
      <c r="AI633" s="195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9"/>
      <c r="AZ633" s="195"/>
      <c r="BA633" s="188"/>
      <c r="BB633" s="188"/>
      <c r="BC633" s="188"/>
      <c r="BD633" s="188"/>
      <c r="BE633" s="188"/>
      <c r="BF633" s="188"/>
      <c r="BG633" s="188"/>
      <c r="BH633" s="188"/>
      <c r="BI633" s="188"/>
      <c r="BJ633" s="188"/>
      <c r="BK633" s="188"/>
      <c r="BL633" s="188"/>
      <c r="BM633" s="188"/>
      <c r="BN633" s="188"/>
      <c r="BO633" s="188"/>
      <c r="BP633" s="189"/>
      <c r="BQ633" s="195"/>
      <c r="BR633" s="188"/>
      <c r="BS633" s="188"/>
      <c r="BT633" s="188"/>
      <c r="BU633" s="188"/>
      <c r="BV633" s="188"/>
      <c r="BW633" s="188"/>
      <c r="BX633" s="188"/>
      <c r="BY633" s="188"/>
      <c r="BZ633" s="188"/>
      <c r="CA633" s="188"/>
      <c r="CB633" s="188"/>
      <c r="CC633" s="188"/>
      <c r="CD633" s="188"/>
      <c r="CE633" s="188"/>
      <c r="CF633" s="188"/>
      <c r="CG633" s="189"/>
      <c r="CH633" s="195"/>
      <c r="CI633" s="188"/>
      <c r="CJ633" s="188"/>
      <c r="CK633" s="188"/>
      <c r="CL633" s="188"/>
      <c r="CM633" s="188"/>
      <c r="CN633" s="188"/>
      <c r="CO633" s="188"/>
      <c r="CP633" s="188"/>
      <c r="CQ633" s="188"/>
      <c r="CR633" s="188"/>
      <c r="CS633" s="188"/>
      <c r="CT633" s="188"/>
      <c r="CU633" s="188"/>
      <c r="CV633" s="188"/>
      <c r="CW633" s="188"/>
      <c r="CX633" s="189"/>
      <c r="CY633" s="195"/>
      <c r="CZ633" s="188"/>
      <c r="DA633" s="188"/>
      <c r="DB633" s="188"/>
      <c r="DC633" s="188"/>
      <c r="DD633" s="188"/>
      <c r="DE633" s="188"/>
      <c r="DF633" s="188"/>
      <c r="DG633" s="188"/>
      <c r="DH633" s="188"/>
      <c r="DI633" s="188"/>
      <c r="DJ633" s="188"/>
      <c r="DK633" s="188"/>
      <c r="DL633" s="188"/>
      <c r="DM633" s="188"/>
      <c r="DN633" s="188"/>
      <c r="DO633" s="189"/>
      <c r="DP633" s="195"/>
      <c r="DQ633" s="188"/>
      <c r="DR633" s="188"/>
      <c r="DS633" s="188"/>
      <c r="DT633" s="188"/>
      <c r="DU633" s="188"/>
      <c r="DV633" s="188"/>
      <c r="DW633" s="188"/>
      <c r="DX633" s="188"/>
      <c r="DY633" s="188"/>
      <c r="DZ633" s="188"/>
      <c r="EA633" s="188"/>
      <c r="EB633" s="188"/>
      <c r="EC633" s="188"/>
      <c r="ED633" s="188"/>
      <c r="EE633" s="188"/>
      <c r="EF633" s="189"/>
      <c r="EG633" s="195"/>
      <c r="EH633" s="188"/>
      <c r="EI633" s="188"/>
      <c r="EJ633" s="188"/>
      <c r="EK633" s="188"/>
      <c r="EL633" s="188"/>
      <c r="EM633" s="188"/>
      <c r="EN633" s="188"/>
      <c r="EO633" s="188"/>
      <c r="EP633" s="188"/>
      <c r="EQ633" s="188"/>
      <c r="ER633" s="188"/>
      <c r="ES633" s="188"/>
      <c r="ET633" s="188"/>
      <c r="EU633" s="188"/>
      <c r="EV633" s="188"/>
      <c r="EW633" s="189"/>
      <c r="EX633" s="195"/>
      <c r="EY633" s="188"/>
      <c r="EZ633" s="188"/>
      <c r="FA633" s="188"/>
      <c r="FB633" s="188"/>
      <c r="FC633" s="188"/>
      <c r="FD633" s="188"/>
      <c r="FE633" s="188"/>
      <c r="FF633" s="188"/>
      <c r="FG633" s="188"/>
      <c r="FH633" s="188"/>
      <c r="FI633" s="188"/>
      <c r="FJ633" s="188"/>
      <c r="FK633" s="188"/>
      <c r="FL633" s="188"/>
      <c r="FM633" s="188"/>
      <c r="FN633" s="189"/>
      <c r="FO633" s="195"/>
      <c r="FP633" s="188"/>
      <c r="FQ633" s="188"/>
      <c r="FR633" s="188"/>
      <c r="FS633" s="188"/>
      <c r="FT633" s="188"/>
      <c r="FU633" s="188"/>
      <c r="FV633" s="188"/>
      <c r="FW633" s="188"/>
      <c r="FX633" s="188"/>
      <c r="FY633" s="188"/>
      <c r="FZ633" s="188"/>
      <c r="GA633" s="188"/>
      <c r="GB633" s="188"/>
      <c r="GC633" s="188"/>
      <c r="GD633" s="188"/>
      <c r="GE633" s="189"/>
      <c r="GF633" s="195"/>
      <c r="GG633" s="188"/>
      <c r="GH633" s="188"/>
      <c r="GI633" s="188"/>
      <c r="GJ633" s="188"/>
      <c r="GK633" s="188"/>
      <c r="GL633" s="188"/>
      <c r="GM633" s="188"/>
      <c r="GN633" s="188"/>
      <c r="GO633" s="188"/>
      <c r="GP633" s="188"/>
      <c r="GQ633" s="188"/>
      <c r="GR633" s="188"/>
      <c r="GS633" s="188"/>
      <c r="GT633" s="188"/>
      <c r="GU633" s="188"/>
      <c r="GV633" s="189"/>
      <c r="GW633" s="195"/>
      <c r="GX633" s="188"/>
      <c r="GY633" s="188"/>
      <c r="GZ633" s="188"/>
      <c r="HA633" s="188"/>
      <c r="HB633" s="188"/>
      <c r="HC633" s="188"/>
      <c r="HD633" s="188"/>
      <c r="HE633" s="188"/>
      <c r="HF633" s="188"/>
      <c r="HG633" s="188"/>
      <c r="HH633" s="188"/>
      <c r="HI633" s="188"/>
      <c r="HJ633" s="188"/>
      <c r="HK633" s="188"/>
      <c r="HL633" s="188"/>
      <c r="HM633" s="189"/>
      <c r="HN633" s="195"/>
      <c r="HO633" s="188"/>
      <c r="HP633" s="188"/>
      <c r="HQ633" s="188"/>
      <c r="HR633" s="188"/>
      <c r="HS633" s="188"/>
      <c r="HT633" s="188"/>
      <c r="HU633" s="188"/>
      <c r="HV633" s="188"/>
      <c r="HW633" s="188"/>
      <c r="HX633" s="188"/>
      <c r="HY633" s="188"/>
      <c r="HZ633" s="188"/>
      <c r="IA633" s="188"/>
      <c r="IB633" s="188"/>
      <c r="IC633" s="188"/>
      <c r="ID633" s="189"/>
      <c r="IE633" s="195"/>
      <c r="IF633" s="188"/>
      <c r="IG633" s="188"/>
      <c r="IH633" s="188"/>
      <c r="II633" s="188"/>
      <c r="IJ633" s="188"/>
      <c r="IK633" s="188"/>
      <c r="IL633" s="188"/>
      <c r="IM633" s="188"/>
      <c r="IN633" s="188"/>
      <c r="IO633" s="188"/>
      <c r="IP633" s="188"/>
      <c r="IQ633" s="188"/>
      <c r="IR633" s="188"/>
      <c r="IS633" s="188"/>
      <c r="IT633" s="188"/>
      <c r="IU633" s="189"/>
      <c r="IV633" s="195"/>
      <c r="IW633" s="188"/>
      <c r="IX633" s="188"/>
      <c r="IY633" s="188"/>
      <c r="IZ633" s="188"/>
      <c r="JA633" s="188"/>
      <c r="JB633" s="188"/>
      <c r="JC633" s="188"/>
      <c r="JD633" s="188"/>
      <c r="JE633" s="188"/>
      <c r="JF633" s="188"/>
      <c r="JG633" s="188"/>
      <c r="JH633" s="188"/>
      <c r="JI633" s="188"/>
      <c r="JJ633" s="188"/>
      <c r="JK633" s="188"/>
      <c r="JL633" s="189"/>
      <c r="JM633" s="195"/>
      <c r="JN633" s="188"/>
      <c r="JO633" s="188"/>
      <c r="JP633" s="188"/>
      <c r="JQ633" s="188"/>
      <c r="JR633" s="188"/>
      <c r="JS633" s="188"/>
      <c r="JT633" s="188"/>
      <c r="JU633" s="188"/>
      <c r="JV633" s="188"/>
      <c r="JW633" s="188"/>
      <c r="JX633" s="188"/>
      <c r="JY633" s="188"/>
      <c r="JZ633" s="188"/>
      <c r="KA633" s="188"/>
      <c r="KB633" s="188"/>
      <c r="KC633" s="189"/>
      <c r="KD633" s="195"/>
      <c r="KE633" s="188"/>
      <c r="KF633" s="188"/>
      <c r="KG633" s="188"/>
      <c r="KH633" s="188"/>
      <c r="KI633" s="188"/>
      <c r="KJ633" s="188"/>
      <c r="KK633" s="188"/>
      <c r="KL633" s="188"/>
      <c r="KM633" s="188"/>
      <c r="KN633" s="188"/>
      <c r="KO633" s="188"/>
      <c r="KP633" s="188"/>
      <c r="KQ633" s="188"/>
      <c r="KR633" s="188"/>
      <c r="KS633" s="188"/>
      <c r="KT633" s="189"/>
      <c r="KU633" s="188"/>
    </row>
    <row r="634" ht="15.0" customHeight="1">
      <c r="A634" s="195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9"/>
      <c r="R634" s="195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9"/>
      <c r="AI634" s="195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9"/>
      <c r="AZ634" s="195"/>
      <c r="BA634" s="188"/>
      <c r="BB634" s="188"/>
      <c r="BC634" s="188"/>
      <c r="BD634" s="188"/>
      <c r="BE634" s="188"/>
      <c r="BF634" s="188"/>
      <c r="BG634" s="188"/>
      <c r="BH634" s="188"/>
      <c r="BI634" s="188"/>
      <c r="BJ634" s="188"/>
      <c r="BK634" s="188"/>
      <c r="BL634" s="188"/>
      <c r="BM634" s="188"/>
      <c r="BN634" s="188"/>
      <c r="BO634" s="188"/>
      <c r="BP634" s="189"/>
      <c r="BQ634" s="195"/>
      <c r="BR634" s="188"/>
      <c r="BS634" s="188"/>
      <c r="BT634" s="188"/>
      <c r="BU634" s="188"/>
      <c r="BV634" s="188"/>
      <c r="BW634" s="188"/>
      <c r="BX634" s="188"/>
      <c r="BY634" s="188"/>
      <c r="BZ634" s="188"/>
      <c r="CA634" s="188"/>
      <c r="CB634" s="188"/>
      <c r="CC634" s="188"/>
      <c r="CD634" s="188"/>
      <c r="CE634" s="188"/>
      <c r="CF634" s="188"/>
      <c r="CG634" s="189"/>
      <c r="CH634" s="195"/>
      <c r="CI634" s="188"/>
      <c r="CJ634" s="188"/>
      <c r="CK634" s="188"/>
      <c r="CL634" s="188"/>
      <c r="CM634" s="188"/>
      <c r="CN634" s="188"/>
      <c r="CO634" s="188"/>
      <c r="CP634" s="188"/>
      <c r="CQ634" s="188"/>
      <c r="CR634" s="188"/>
      <c r="CS634" s="188"/>
      <c r="CT634" s="188"/>
      <c r="CU634" s="188"/>
      <c r="CV634" s="188"/>
      <c r="CW634" s="188"/>
      <c r="CX634" s="189"/>
      <c r="CY634" s="195"/>
      <c r="CZ634" s="188"/>
      <c r="DA634" s="188"/>
      <c r="DB634" s="188"/>
      <c r="DC634" s="188"/>
      <c r="DD634" s="188"/>
      <c r="DE634" s="188"/>
      <c r="DF634" s="188"/>
      <c r="DG634" s="188"/>
      <c r="DH634" s="188"/>
      <c r="DI634" s="188"/>
      <c r="DJ634" s="188"/>
      <c r="DK634" s="188"/>
      <c r="DL634" s="188"/>
      <c r="DM634" s="188"/>
      <c r="DN634" s="188"/>
      <c r="DO634" s="189"/>
      <c r="DP634" s="195"/>
      <c r="DQ634" s="188"/>
      <c r="DR634" s="188"/>
      <c r="DS634" s="188"/>
      <c r="DT634" s="188"/>
      <c r="DU634" s="188"/>
      <c r="DV634" s="188"/>
      <c r="DW634" s="188"/>
      <c r="DX634" s="188"/>
      <c r="DY634" s="188"/>
      <c r="DZ634" s="188"/>
      <c r="EA634" s="188"/>
      <c r="EB634" s="188"/>
      <c r="EC634" s="188"/>
      <c r="ED634" s="188"/>
      <c r="EE634" s="188"/>
      <c r="EF634" s="189"/>
      <c r="EG634" s="195"/>
      <c r="EH634" s="188"/>
      <c r="EI634" s="188"/>
      <c r="EJ634" s="188"/>
      <c r="EK634" s="188"/>
      <c r="EL634" s="188"/>
      <c r="EM634" s="188"/>
      <c r="EN634" s="188"/>
      <c r="EO634" s="188"/>
      <c r="EP634" s="188"/>
      <c r="EQ634" s="188"/>
      <c r="ER634" s="188"/>
      <c r="ES634" s="188"/>
      <c r="ET634" s="188"/>
      <c r="EU634" s="188"/>
      <c r="EV634" s="188"/>
      <c r="EW634" s="189"/>
      <c r="EX634" s="195"/>
      <c r="EY634" s="188"/>
      <c r="EZ634" s="188"/>
      <c r="FA634" s="188"/>
      <c r="FB634" s="188"/>
      <c r="FC634" s="188"/>
      <c r="FD634" s="188"/>
      <c r="FE634" s="188"/>
      <c r="FF634" s="188"/>
      <c r="FG634" s="188"/>
      <c r="FH634" s="188"/>
      <c r="FI634" s="188"/>
      <c r="FJ634" s="188"/>
      <c r="FK634" s="188"/>
      <c r="FL634" s="188"/>
      <c r="FM634" s="188"/>
      <c r="FN634" s="189"/>
      <c r="FO634" s="195"/>
      <c r="FP634" s="188"/>
      <c r="FQ634" s="188"/>
      <c r="FR634" s="188"/>
      <c r="FS634" s="188"/>
      <c r="FT634" s="188"/>
      <c r="FU634" s="188"/>
      <c r="FV634" s="188"/>
      <c r="FW634" s="188"/>
      <c r="FX634" s="188"/>
      <c r="FY634" s="188"/>
      <c r="FZ634" s="188"/>
      <c r="GA634" s="188"/>
      <c r="GB634" s="188"/>
      <c r="GC634" s="188"/>
      <c r="GD634" s="188"/>
      <c r="GE634" s="189"/>
      <c r="GF634" s="195"/>
      <c r="GG634" s="188"/>
      <c r="GH634" s="188"/>
      <c r="GI634" s="188"/>
      <c r="GJ634" s="188"/>
      <c r="GK634" s="188"/>
      <c r="GL634" s="188"/>
      <c r="GM634" s="188"/>
      <c r="GN634" s="188"/>
      <c r="GO634" s="188"/>
      <c r="GP634" s="188"/>
      <c r="GQ634" s="188"/>
      <c r="GR634" s="188"/>
      <c r="GS634" s="188"/>
      <c r="GT634" s="188"/>
      <c r="GU634" s="188"/>
      <c r="GV634" s="189"/>
      <c r="GW634" s="195"/>
      <c r="GX634" s="188"/>
      <c r="GY634" s="188"/>
      <c r="GZ634" s="188"/>
      <c r="HA634" s="188"/>
      <c r="HB634" s="188"/>
      <c r="HC634" s="188"/>
      <c r="HD634" s="188"/>
      <c r="HE634" s="188"/>
      <c r="HF634" s="188"/>
      <c r="HG634" s="188"/>
      <c r="HH634" s="188"/>
      <c r="HI634" s="188"/>
      <c r="HJ634" s="188"/>
      <c r="HK634" s="188"/>
      <c r="HL634" s="188"/>
      <c r="HM634" s="189"/>
      <c r="HN634" s="195"/>
      <c r="HO634" s="188"/>
      <c r="HP634" s="188"/>
      <c r="HQ634" s="188"/>
      <c r="HR634" s="188"/>
      <c r="HS634" s="188"/>
      <c r="HT634" s="188"/>
      <c r="HU634" s="188"/>
      <c r="HV634" s="188"/>
      <c r="HW634" s="188"/>
      <c r="HX634" s="188"/>
      <c r="HY634" s="188"/>
      <c r="HZ634" s="188"/>
      <c r="IA634" s="188"/>
      <c r="IB634" s="188"/>
      <c r="IC634" s="188"/>
      <c r="ID634" s="189"/>
      <c r="IE634" s="195"/>
      <c r="IF634" s="188"/>
      <c r="IG634" s="188"/>
      <c r="IH634" s="188"/>
      <c r="II634" s="188"/>
      <c r="IJ634" s="188"/>
      <c r="IK634" s="188"/>
      <c r="IL634" s="188"/>
      <c r="IM634" s="188"/>
      <c r="IN634" s="188"/>
      <c r="IO634" s="188"/>
      <c r="IP634" s="188"/>
      <c r="IQ634" s="188"/>
      <c r="IR634" s="188"/>
      <c r="IS634" s="188"/>
      <c r="IT634" s="188"/>
      <c r="IU634" s="189"/>
      <c r="IV634" s="195"/>
      <c r="IW634" s="188"/>
      <c r="IX634" s="188"/>
      <c r="IY634" s="188"/>
      <c r="IZ634" s="188"/>
      <c r="JA634" s="188"/>
      <c r="JB634" s="188"/>
      <c r="JC634" s="188"/>
      <c r="JD634" s="188"/>
      <c r="JE634" s="188"/>
      <c r="JF634" s="188"/>
      <c r="JG634" s="188"/>
      <c r="JH634" s="188"/>
      <c r="JI634" s="188"/>
      <c r="JJ634" s="188"/>
      <c r="JK634" s="188"/>
      <c r="JL634" s="189"/>
      <c r="JM634" s="195"/>
      <c r="JN634" s="188"/>
      <c r="JO634" s="188"/>
      <c r="JP634" s="188"/>
      <c r="JQ634" s="188"/>
      <c r="JR634" s="188"/>
      <c r="JS634" s="188"/>
      <c r="JT634" s="188"/>
      <c r="JU634" s="188"/>
      <c r="JV634" s="188"/>
      <c r="JW634" s="188"/>
      <c r="JX634" s="188"/>
      <c r="JY634" s="188"/>
      <c r="JZ634" s="188"/>
      <c r="KA634" s="188"/>
      <c r="KB634" s="188"/>
      <c r="KC634" s="189"/>
      <c r="KD634" s="195"/>
      <c r="KE634" s="188"/>
      <c r="KF634" s="188"/>
      <c r="KG634" s="188"/>
      <c r="KH634" s="188"/>
      <c r="KI634" s="188"/>
      <c r="KJ634" s="188"/>
      <c r="KK634" s="188"/>
      <c r="KL634" s="188"/>
      <c r="KM634" s="188"/>
      <c r="KN634" s="188"/>
      <c r="KO634" s="188"/>
      <c r="KP634" s="188"/>
      <c r="KQ634" s="188"/>
      <c r="KR634" s="188"/>
      <c r="KS634" s="188"/>
      <c r="KT634" s="189"/>
      <c r="KU634" s="188"/>
    </row>
    <row r="635" ht="15.0" customHeight="1">
      <c r="A635" s="195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9"/>
      <c r="R635" s="195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9"/>
      <c r="AI635" s="195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9"/>
      <c r="AZ635" s="195"/>
      <c r="BA635" s="188"/>
      <c r="BB635" s="188"/>
      <c r="BC635" s="188"/>
      <c r="BD635" s="188"/>
      <c r="BE635" s="188"/>
      <c r="BF635" s="188"/>
      <c r="BG635" s="188"/>
      <c r="BH635" s="188"/>
      <c r="BI635" s="188"/>
      <c r="BJ635" s="188"/>
      <c r="BK635" s="188"/>
      <c r="BL635" s="188"/>
      <c r="BM635" s="188"/>
      <c r="BN635" s="188"/>
      <c r="BO635" s="188"/>
      <c r="BP635" s="189"/>
      <c r="BQ635" s="195"/>
      <c r="BR635" s="188"/>
      <c r="BS635" s="188"/>
      <c r="BT635" s="188"/>
      <c r="BU635" s="188"/>
      <c r="BV635" s="188"/>
      <c r="BW635" s="188"/>
      <c r="BX635" s="188"/>
      <c r="BY635" s="188"/>
      <c r="BZ635" s="188"/>
      <c r="CA635" s="188"/>
      <c r="CB635" s="188"/>
      <c r="CC635" s="188"/>
      <c r="CD635" s="188"/>
      <c r="CE635" s="188"/>
      <c r="CF635" s="188"/>
      <c r="CG635" s="189"/>
      <c r="CH635" s="195"/>
      <c r="CI635" s="188"/>
      <c r="CJ635" s="188"/>
      <c r="CK635" s="188"/>
      <c r="CL635" s="188"/>
      <c r="CM635" s="188"/>
      <c r="CN635" s="188"/>
      <c r="CO635" s="188"/>
      <c r="CP635" s="188"/>
      <c r="CQ635" s="188"/>
      <c r="CR635" s="188"/>
      <c r="CS635" s="188"/>
      <c r="CT635" s="188"/>
      <c r="CU635" s="188"/>
      <c r="CV635" s="188"/>
      <c r="CW635" s="188"/>
      <c r="CX635" s="189"/>
      <c r="CY635" s="195"/>
      <c r="CZ635" s="188"/>
      <c r="DA635" s="188"/>
      <c r="DB635" s="188"/>
      <c r="DC635" s="188"/>
      <c r="DD635" s="188"/>
      <c r="DE635" s="188"/>
      <c r="DF635" s="188"/>
      <c r="DG635" s="188"/>
      <c r="DH635" s="188"/>
      <c r="DI635" s="188"/>
      <c r="DJ635" s="188"/>
      <c r="DK635" s="188"/>
      <c r="DL635" s="188"/>
      <c r="DM635" s="188"/>
      <c r="DN635" s="188"/>
      <c r="DO635" s="189"/>
      <c r="DP635" s="195"/>
      <c r="DQ635" s="188"/>
      <c r="DR635" s="188"/>
      <c r="DS635" s="188"/>
      <c r="DT635" s="188"/>
      <c r="DU635" s="188"/>
      <c r="DV635" s="188"/>
      <c r="DW635" s="188"/>
      <c r="DX635" s="188"/>
      <c r="DY635" s="188"/>
      <c r="DZ635" s="188"/>
      <c r="EA635" s="188"/>
      <c r="EB635" s="188"/>
      <c r="EC635" s="188"/>
      <c r="ED635" s="188"/>
      <c r="EE635" s="188"/>
      <c r="EF635" s="189"/>
      <c r="EG635" s="195"/>
      <c r="EH635" s="188"/>
      <c r="EI635" s="188"/>
      <c r="EJ635" s="188"/>
      <c r="EK635" s="188"/>
      <c r="EL635" s="188"/>
      <c r="EM635" s="188"/>
      <c r="EN635" s="188"/>
      <c r="EO635" s="188"/>
      <c r="EP635" s="188"/>
      <c r="EQ635" s="188"/>
      <c r="ER635" s="188"/>
      <c r="ES635" s="188"/>
      <c r="ET635" s="188"/>
      <c r="EU635" s="188"/>
      <c r="EV635" s="188"/>
      <c r="EW635" s="189"/>
      <c r="EX635" s="195"/>
      <c r="EY635" s="188"/>
      <c r="EZ635" s="188"/>
      <c r="FA635" s="188"/>
      <c r="FB635" s="188"/>
      <c r="FC635" s="188"/>
      <c r="FD635" s="188"/>
      <c r="FE635" s="188"/>
      <c r="FF635" s="188"/>
      <c r="FG635" s="188"/>
      <c r="FH635" s="188"/>
      <c r="FI635" s="188"/>
      <c r="FJ635" s="188"/>
      <c r="FK635" s="188"/>
      <c r="FL635" s="188"/>
      <c r="FM635" s="188"/>
      <c r="FN635" s="189"/>
      <c r="FO635" s="195"/>
      <c r="FP635" s="188"/>
      <c r="FQ635" s="188"/>
      <c r="FR635" s="188"/>
      <c r="FS635" s="188"/>
      <c r="FT635" s="188"/>
      <c r="FU635" s="188"/>
      <c r="FV635" s="188"/>
      <c r="FW635" s="188"/>
      <c r="FX635" s="188"/>
      <c r="FY635" s="188"/>
      <c r="FZ635" s="188"/>
      <c r="GA635" s="188"/>
      <c r="GB635" s="188"/>
      <c r="GC635" s="188"/>
      <c r="GD635" s="188"/>
      <c r="GE635" s="189"/>
      <c r="GF635" s="195"/>
      <c r="GG635" s="188"/>
      <c r="GH635" s="188"/>
      <c r="GI635" s="188"/>
      <c r="GJ635" s="188"/>
      <c r="GK635" s="188"/>
      <c r="GL635" s="188"/>
      <c r="GM635" s="188"/>
      <c r="GN635" s="188"/>
      <c r="GO635" s="188"/>
      <c r="GP635" s="188"/>
      <c r="GQ635" s="188"/>
      <c r="GR635" s="188"/>
      <c r="GS635" s="188"/>
      <c r="GT635" s="188"/>
      <c r="GU635" s="188"/>
      <c r="GV635" s="189"/>
      <c r="GW635" s="195"/>
      <c r="GX635" s="188"/>
      <c r="GY635" s="188"/>
      <c r="GZ635" s="188"/>
      <c r="HA635" s="188"/>
      <c r="HB635" s="188"/>
      <c r="HC635" s="188"/>
      <c r="HD635" s="188"/>
      <c r="HE635" s="188"/>
      <c r="HF635" s="188"/>
      <c r="HG635" s="188"/>
      <c r="HH635" s="188"/>
      <c r="HI635" s="188"/>
      <c r="HJ635" s="188"/>
      <c r="HK635" s="188"/>
      <c r="HL635" s="188"/>
      <c r="HM635" s="189"/>
      <c r="HN635" s="195"/>
      <c r="HO635" s="188"/>
      <c r="HP635" s="188"/>
      <c r="HQ635" s="188"/>
      <c r="HR635" s="188"/>
      <c r="HS635" s="188"/>
      <c r="HT635" s="188"/>
      <c r="HU635" s="188"/>
      <c r="HV635" s="188"/>
      <c r="HW635" s="188"/>
      <c r="HX635" s="188"/>
      <c r="HY635" s="188"/>
      <c r="HZ635" s="188"/>
      <c r="IA635" s="188"/>
      <c r="IB635" s="188"/>
      <c r="IC635" s="188"/>
      <c r="ID635" s="189"/>
      <c r="IE635" s="195"/>
      <c r="IF635" s="188"/>
      <c r="IG635" s="188"/>
      <c r="IH635" s="188"/>
      <c r="II635" s="188"/>
      <c r="IJ635" s="188"/>
      <c r="IK635" s="188"/>
      <c r="IL635" s="188"/>
      <c r="IM635" s="188"/>
      <c r="IN635" s="188"/>
      <c r="IO635" s="188"/>
      <c r="IP635" s="188"/>
      <c r="IQ635" s="188"/>
      <c r="IR635" s="188"/>
      <c r="IS635" s="188"/>
      <c r="IT635" s="188"/>
      <c r="IU635" s="189"/>
      <c r="IV635" s="195"/>
      <c r="IW635" s="188"/>
      <c r="IX635" s="188"/>
      <c r="IY635" s="188"/>
      <c r="IZ635" s="188"/>
      <c r="JA635" s="188"/>
      <c r="JB635" s="188"/>
      <c r="JC635" s="188"/>
      <c r="JD635" s="188"/>
      <c r="JE635" s="188"/>
      <c r="JF635" s="188"/>
      <c r="JG635" s="188"/>
      <c r="JH635" s="188"/>
      <c r="JI635" s="188"/>
      <c r="JJ635" s="188"/>
      <c r="JK635" s="188"/>
      <c r="JL635" s="189"/>
      <c r="JM635" s="195"/>
      <c r="JN635" s="188"/>
      <c r="JO635" s="188"/>
      <c r="JP635" s="188"/>
      <c r="JQ635" s="188"/>
      <c r="JR635" s="188"/>
      <c r="JS635" s="188"/>
      <c r="JT635" s="188"/>
      <c r="JU635" s="188"/>
      <c r="JV635" s="188"/>
      <c r="JW635" s="188"/>
      <c r="JX635" s="188"/>
      <c r="JY635" s="188"/>
      <c r="JZ635" s="188"/>
      <c r="KA635" s="188"/>
      <c r="KB635" s="188"/>
      <c r="KC635" s="189"/>
      <c r="KD635" s="195"/>
      <c r="KE635" s="188"/>
      <c r="KF635" s="188"/>
      <c r="KG635" s="188"/>
      <c r="KH635" s="188"/>
      <c r="KI635" s="188"/>
      <c r="KJ635" s="188"/>
      <c r="KK635" s="188"/>
      <c r="KL635" s="188"/>
      <c r="KM635" s="188"/>
      <c r="KN635" s="188"/>
      <c r="KO635" s="188"/>
      <c r="KP635" s="188"/>
      <c r="KQ635" s="188"/>
      <c r="KR635" s="188"/>
      <c r="KS635" s="188"/>
      <c r="KT635" s="189"/>
      <c r="KU635" s="188"/>
    </row>
    <row r="636" ht="15.0" customHeight="1">
      <c r="A636" s="195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9"/>
      <c r="R636" s="195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9"/>
      <c r="AI636" s="195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9"/>
      <c r="AZ636" s="195"/>
      <c r="BA636" s="188"/>
      <c r="BB636" s="188"/>
      <c r="BC636" s="188"/>
      <c r="BD636" s="188"/>
      <c r="BE636" s="188"/>
      <c r="BF636" s="188"/>
      <c r="BG636" s="188"/>
      <c r="BH636" s="188"/>
      <c r="BI636" s="188"/>
      <c r="BJ636" s="188"/>
      <c r="BK636" s="188"/>
      <c r="BL636" s="188"/>
      <c r="BM636" s="188"/>
      <c r="BN636" s="188"/>
      <c r="BO636" s="188"/>
      <c r="BP636" s="189"/>
      <c r="BQ636" s="195"/>
      <c r="BR636" s="188"/>
      <c r="BS636" s="188"/>
      <c r="BT636" s="188"/>
      <c r="BU636" s="188"/>
      <c r="BV636" s="188"/>
      <c r="BW636" s="188"/>
      <c r="BX636" s="188"/>
      <c r="BY636" s="188"/>
      <c r="BZ636" s="188"/>
      <c r="CA636" s="188"/>
      <c r="CB636" s="188"/>
      <c r="CC636" s="188"/>
      <c r="CD636" s="188"/>
      <c r="CE636" s="188"/>
      <c r="CF636" s="188"/>
      <c r="CG636" s="189"/>
      <c r="CH636" s="195"/>
      <c r="CI636" s="188"/>
      <c r="CJ636" s="188"/>
      <c r="CK636" s="188"/>
      <c r="CL636" s="188"/>
      <c r="CM636" s="188"/>
      <c r="CN636" s="188"/>
      <c r="CO636" s="188"/>
      <c r="CP636" s="188"/>
      <c r="CQ636" s="188"/>
      <c r="CR636" s="188"/>
      <c r="CS636" s="188"/>
      <c r="CT636" s="188"/>
      <c r="CU636" s="188"/>
      <c r="CV636" s="188"/>
      <c r="CW636" s="188"/>
      <c r="CX636" s="189"/>
      <c r="CY636" s="195"/>
      <c r="CZ636" s="188"/>
      <c r="DA636" s="188"/>
      <c r="DB636" s="188"/>
      <c r="DC636" s="188"/>
      <c r="DD636" s="188"/>
      <c r="DE636" s="188"/>
      <c r="DF636" s="188"/>
      <c r="DG636" s="188"/>
      <c r="DH636" s="188"/>
      <c r="DI636" s="188"/>
      <c r="DJ636" s="188"/>
      <c r="DK636" s="188"/>
      <c r="DL636" s="188"/>
      <c r="DM636" s="188"/>
      <c r="DN636" s="188"/>
      <c r="DO636" s="189"/>
      <c r="DP636" s="195"/>
      <c r="DQ636" s="188"/>
      <c r="DR636" s="188"/>
      <c r="DS636" s="188"/>
      <c r="DT636" s="188"/>
      <c r="DU636" s="188"/>
      <c r="DV636" s="188"/>
      <c r="DW636" s="188"/>
      <c r="DX636" s="188"/>
      <c r="DY636" s="188"/>
      <c r="DZ636" s="188"/>
      <c r="EA636" s="188"/>
      <c r="EB636" s="188"/>
      <c r="EC636" s="188"/>
      <c r="ED636" s="188"/>
      <c r="EE636" s="188"/>
      <c r="EF636" s="189"/>
      <c r="EG636" s="195"/>
      <c r="EH636" s="188"/>
      <c r="EI636" s="188"/>
      <c r="EJ636" s="188"/>
      <c r="EK636" s="188"/>
      <c r="EL636" s="188"/>
      <c r="EM636" s="188"/>
      <c r="EN636" s="188"/>
      <c r="EO636" s="188"/>
      <c r="EP636" s="188"/>
      <c r="EQ636" s="188"/>
      <c r="ER636" s="188"/>
      <c r="ES636" s="188"/>
      <c r="ET636" s="188"/>
      <c r="EU636" s="188"/>
      <c r="EV636" s="188"/>
      <c r="EW636" s="189"/>
      <c r="EX636" s="195"/>
      <c r="EY636" s="188"/>
      <c r="EZ636" s="188"/>
      <c r="FA636" s="188"/>
      <c r="FB636" s="188"/>
      <c r="FC636" s="188"/>
      <c r="FD636" s="188"/>
      <c r="FE636" s="188"/>
      <c r="FF636" s="188"/>
      <c r="FG636" s="188"/>
      <c r="FH636" s="188"/>
      <c r="FI636" s="188"/>
      <c r="FJ636" s="188"/>
      <c r="FK636" s="188"/>
      <c r="FL636" s="188"/>
      <c r="FM636" s="188"/>
      <c r="FN636" s="189"/>
      <c r="FO636" s="195"/>
      <c r="FP636" s="188"/>
      <c r="FQ636" s="188"/>
      <c r="FR636" s="188"/>
      <c r="FS636" s="188"/>
      <c r="FT636" s="188"/>
      <c r="FU636" s="188"/>
      <c r="FV636" s="188"/>
      <c r="FW636" s="188"/>
      <c r="FX636" s="188"/>
      <c r="FY636" s="188"/>
      <c r="FZ636" s="188"/>
      <c r="GA636" s="188"/>
      <c r="GB636" s="188"/>
      <c r="GC636" s="188"/>
      <c r="GD636" s="188"/>
      <c r="GE636" s="189"/>
      <c r="GF636" s="195"/>
      <c r="GG636" s="188"/>
      <c r="GH636" s="188"/>
      <c r="GI636" s="188"/>
      <c r="GJ636" s="188"/>
      <c r="GK636" s="188"/>
      <c r="GL636" s="188"/>
      <c r="GM636" s="188"/>
      <c r="GN636" s="188"/>
      <c r="GO636" s="188"/>
      <c r="GP636" s="188"/>
      <c r="GQ636" s="188"/>
      <c r="GR636" s="188"/>
      <c r="GS636" s="188"/>
      <c r="GT636" s="188"/>
      <c r="GU636" s="188"/>
      <c r="GV636" s="189"/>
      <c r="GW636" s="195"/>
      <c r="GX636" s="188"/>
      <c r="GY636" s="188"/>
      <c r="GZ636" s="188"/>
      <c r="HA636" s="188"/>
      <c r="HB636" s="188"/>
      <c r="HC636" s="188"/>
      <c r="HD636" s="188"/>
      <c r="HE636" s="188"/>
      <c r="HF636" s="188"/>
      <c r="HG636" s="188"/>
      <c r="HH636" s="188"/>
      <c r="HI636" s="188"/>
      <c r="HJ636" s="188"/>
      <c r="HK636" s="188"/>
      <c r="HL636" s="188"/>
      <c r="HM636" s="189"/>
      <c r="HN636" s="195"/>
      <c r="HO636" s="188"/>
      <c r="HP636" s="188"/>
      <c r="HQ636" s="188"/>
      <c r="HR636" s="188"/>
      <c r="HS636" s="188"/>
      <c r="HT636" s="188"/>
      <c r="HU636" s="188"/>
      <c r="HV636" s="188"/>
      <c r="HW636" s="188"/>
      <c r="HX636" s="188"/>
      <c r="HY636" s="188"/>
      <c r="HZ636" s="188"/>
      <c r="IA636" s="188"/>
      <c r="IB636" s="188"/>
      <c r="IC636" s="188"/>
      <c r="ID636" s="189"/>
      <c r="IE636" s="195"/>
      <c r="IF636" s="188"/>
      <c r="IG636" s="188"/>
      <c r="IH636" s="188"/>
      <c r="II636" s="188"/>
      <c r="IJ636" s="188"/>
      <c r="IK636" s="188"/>
      <c r="IL636" s="188"/>
      <c r="IM636" s="188"/>
      <c r="IN636" s="188"/>
      <c r="IO636" s="188"/>
      <c r="IP636" s="188"/>
      <c r="IQ636" s="188"/>
      <c r="IR636" s="188"/>
      <c r="IS636" s="188"/>
      <c r="IT636" s="188"/>
      <c r="IU636" s="189"/>
      <c r="IV636" s="195"/>
      <c r="IW636" s="188"/>
      <c r="IX636" s="188"/>
      <c r="IY636" s="188"/>
      <c r="IZ636" s="188"/>
      <c r="JA636" s="188"/>
      <c r="JB636" s="188"/>
      <c r="JC636" s="188"/>
      <c r="JD636" s="188"/>
      <c r="JE636" s="188"/>
      <c r="JF636" s="188"/>
      <c r="JG636" s="188"/>
      <c r="JH636" s="188"/>
      <c r="JI636" s="188"/>
      <c r="JJ636" s="188"/>
      <c r="JK636" s="188"/>
      <c r="JL636" s="189"/>
      <c r="JM636" s="195"/>
      <c r="JN636" s="188"/>
      <c r="JO636" s="188"/>
      <c r="JP636" s="188"/>
      <c r="JQ636" s="188"/>
      <c r="JR636" s="188"/>
      <c r="JS636" s="188"/>
      <c r="JT636" s="188"/>
      <c r="JU636" s="188"/>
      <c r="JV636" s="188"/>
      <c r="JW636" s="188"/>
      <c r="JX636" s="188"/>
      <c r="JY636" s="188"/>
      <c r="JZ636" s="188"/>
      <c r="KA636" s="188"/>
      <c r="KB636" s="188"/>
      <c r="KC636" s="189"/>
      <c r="KD636" s="195"/>
      <c r="KE636" s="188"/>
      <c r="KF636" s="188"/>
      <c r="KG636" s="188"/>
      <c r="KH636" s="188"/>
      <c r="KI636" s="188"/>
      <c r="KJ636" s="188"/>
      <c r="KK636" s="188"/>
      <c r="KL636" s="188"/>
      <c r="KM636" s="188"/>
      <c r="KN636" s="188"/>
      <c r="KO636" s="188"/>
      <c r="KP636" s="188"/>
      <c r="KQ636" s="188"/>
      <c r="KR636" s="188"/>
      <c r="KS636" s="188"/>
      <c r="KT636" s="189"/>
      <c r="KU636" s="188"/>
    </row>
    <row r="637" ht="15.0" customHeight="1">
      <c r="A637" s="195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9"/>
      <c r="R637" s="195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9"/>
      <c r="AI637" s="195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9"/>
      <c r="AZ637" s="195"/>
      <c r="BA637" s="188"/>
      <c r="BB637" s="188"/>
      <c r="BC637" s="188"/>
      <c r="BD637" s="188"/>
      <c r="BE637" s="188"/>
      <c r="BF637" s="188"/>
      <c r="BG637" s="188"/>
      <c r="BH637" s="188"/>
      <c r="BI637" s="188"/>
      <c r="BJ637" s="188"/>
      <c r="BK637" s="188"/>
      <c r="BL637" s="188"/>
      <c r="BM637" s="188"/>
      <c r="BN637" s="188"/>
      <c r="BO637" s="188"/>
      <c r="BP637" s="189"/>
      <c r="BQ637" s="195"/>
      <c r="BR637" s="188"/>
      <c r="BS637" s="188"/>
      <c r="BT637" s="188"/>
      <c r="BU637" s="188"/>
      <c r="BV637" s="188"/>
      <c r="BW637" s="188"/>
      <c r="BX637" s="188"/>
      <c r="BY637" s="188"/>
      <c r="BZ637" s="188"/>
      <c r="CA637" s="188"/>
      <c r="CB637" s="188"/>
      <c r="CC637" s="188"/>
      <c r="CD637" s="188"/>
      <c r="CE637" s="188"/>
      <c r="CF637" s="188"/>
      <c r="CG637" s="189"/>
      <c r="CH637" s="195"/>
      <c r="CI637" s="188"/>
      <c r="CJ637" s="188"/>
      <c r="CK637" s="188"/>
      <c r="CL637" s="188"/>
      <c r="CM637" s="188"/>
      <c r="CN637" s="188"/>
      <c r="CO637" s="188"/>
      <c r="CP637" s="188"/>
      <c r="CQ637" s="188"/>
      <c r="CR637" s="188"/>
      <c r="CS637" s="188"/>
      <c r="CT637" s="188"/>
      <c r="CU637" s="188"/>
      <c r="CV637" s="188"/>
      <c r="CW637" s="188"/>
      <c r="CX637" s="189"/>
      <c r="CY637" s="195"/>
      <c r="CZ637" s="188"/>
      <c r="DA637" s="188"/>
      <c r="DB637" s="188"/>
      <c r="DC637" s="188"/>
      <c r="DD637" s="188"/>
      <c r="DE637" s="188"/>
      <c r="DF637" s="188"/>
      <c r="DG637" s="188"/>
      <c r="DH637" s="188"/>
      <c r="DI637" s="188"/>
      <c r="DJ637" s="188"/>
      <c r="DK637" s="188"/>
      <c r="DL637" s="188"/>
      <c r="DM637" s="188"/>
      <c r="DN637" s="188"/>
      <c r="DO637" s="189"/>
      <c r="DP637" s="195"/>
      <c r="DQ637" s="188"/>
      <c r="DR637" s="188"/>
      <c r="DS637" s="188"/>
      <c r="DT637" s="188"/>
      <c r="DU637" s="188"/>
      <c r="DV637" s="188"/>
      <c r="DW637" s="188"/>
      <c r="DX637" s="188"/>
      <c r="DY637" s="188"/>
      <c r="DZ637" s="188"/>
      <c r="EA637" s="188"/>
      <c r="EB637" s="188"/>
      <c r="EC637" s="188"/>
      <c r="ED637" s="188"/>
      <c r="EE637" s="188"/>
      <c r="EF637" s="189"/>
      <c r="EG637" s="195"/>
      <c r="EH637" s="188"/>
      <c r="EI637" s="188"/>
      <c r="EJ637" s="188"/>
      <c r="EK637" s="188"/>
      <c r="EL637" s="188"/>
      <c r="EM637" s="188"/>
      <c r="EN637" s="188"/>
      <c r="EO637" s="188"/>
      <c r="EP637" s="188"/>
      <c r="EQ637" s="188"/>
      <c r="ER637" s="188"/>
      <c r="ES637" s="188"/>
      <c r="ET637" s="188"/>
      <c r="EU637" s="188"/>
      <c r="EV637" s="188"/>
      <c r="EW637" s="189"/>
      <c r="EX637" s="195"/>
      <c r="EY637" s="188"/>
      <c r="EZ637" s="188"/>
      <c r="FA637" s="188"/>
      <c r="FB637" s="188"/>
      <c r="FC637" s="188"/>
      <c r="FD637" s="188"/>
      <c r="FE637" s="188"/>
      <c r="FF637" s="188"/>
      <c r="FG637" s="188"/>
      <c r="FH637" s="188"/>
      <c r="FI637" s="188"/>
      <c r="FJ637" s="188"/>
      <c r="FK637" s="188"/>
      <c r="FL637" s="188"/>
      <c r="FM637" s="188"/>
      <c r="FN637" s="189"/>
      <c r="FO637" s="195"/>
      <c r="FP637" s="188"/>
      <c r="FQ637" s="188"/>
      <c r="FR637" s="188"/>
      <c r="FS637" s="188"/>
      <c r="FT637" s="188"/>
      <c r="FU637" s="188"/>
      <c r="FV637" s="188"/>
      <c r="FW637" s="188"/>
      <c r="FX637" s="188"/>
      <c r="FY637" s="188"/>
      <c r="FZ637" s="188"/>
      <c r="GA637" s="188"/>
      <c r="GB637" s="188"/>
      <c r="GC637" s="188"/>
      <c r="GD637" s="188"/>
      <c r="GE637" s="189"/>
      <c r="GF637" s="195"/>
      <c r="GG637" s="188"/>
      <c r="GH637" s="188"/>
      <c r="GI637" s="188"/>
      <c r="GJ637" s="188"/>
      <c r="GK637" s="188"/>
      <c r="GL637" s="188"/>
      <c r="GM637" s="188"/>
      <c r="GN637" s="188"/>
      <c r="GO637" s="188"/>
      <c r="GP637" s="188"/>
      <c r="GQ637" s="188"/>
      <c r="GR637" s="188"/>
      <c r="GS637" s="188"/>
      <c r="GT637" s="188"/>
      <c r="GU637" s="188"/>
      <c r="GV637" s="189"/>
      <c r="GW637" s="195"/>
      <c r="GX637" s="188"/>
      <c r="GY637" s="188"/>
      <c r="GZ637" s="188"/>
      <c r="HA637" s="188"/>
      <c r="HB637" s="188"/>
      <c r="HC637" s="188"/>
      <c r="HD637" s="188"/>
      <c r="HE637" s="188"/>
      <c r="HF637" s="188"/>
      <c r="HG637" s="188"/>
      <c r="HH637" s="188"/>
      <c r="HI637" s="188"/>
      <c r="HJ637" s="188"/>
      <c r="HK637" s="188"/>
      <c r="HL637" s="188"/>
      <c r="HM637" s="189"/>
      <c r="HN637" s="195"/>
      <c r="HO637" s="188"/>
      <c r="HP637" s="188"/>
      <c r="HQ637" s="188"/>
      <c r="HR637" s="188"/>
      <c r="HS637" s="188"/>
      <c r="HT637" s="188"/>
      <c r="HU637" s="188"/>
      <c r="HV637" s="188"/>
      <c r="HW637" s="188"/>
      <c r="HX637" s="188"/>
      <c r="HY637" s="188"/>
      <c r="HZ637" s="188"/>
      <c r="IA637" s="188"/>
      <c r="IB637" s="188"/>
      <c r="IC637" s="188"/>
      <c r="ID637" s="189"/>
      <c r="IE637" s="195"/>
      <c r="IF637" s="188"/>
      <c r="IG637" s="188"/>
      <c r="IH637" s="188"/>
      <c r="II637" s="188"/>
      <c r="IJ637" s="188"/>
      <c r="IK637" s="188"/>
      <c r="IL637" s="188"/>
      <c r="IM637" s="188"/>
      <c r="IN637" s="188"/>
      <c r="IO637" s="188"/>
      <c r="IP637" s="188"/>
      <c r="IQ637" s="188"/>
      <c r="IR637" s="188"/>
      <c r="IS637" s="188"/>
      <c r="IT637" s="188"/>
      <c r="IU637" s="189"/>
      <c r="IV637" s="195"/>
      <c r="IW637" s="188"/>
      <c r="IX637" s="188"/>
      <c r="IY637" s="188"/>
      <c r="IZ637" s="188"/>
      <c r="JA637" s="188"/>
      <c r="JB637" s="188"/>
      <c r="JC637" s="188"/>
      <c r="JD637" s="188"/>
      <c r="JE637" s="188"/>
      <c r="JF637" s="188"/>
      <c r="JG637" s="188"/>
      <c r="JH637" s="188"/>
      <c r="JI637" s="188"/>
      <c r="JJ637" s="188"/>
      <c r="JK637" s="188"/>
      <c r="JL637" s="189"/>
      <c r="JM637" s="195"/>
      <c r="JN637" s="188"/>
      <c r="JO637" s="188"/>
      <c r="JP637" s="188"/>
      <c r="JQ637" s="188"/>
      <c r="JR637" s="188"/>
      <c r="JS637" s="188"/>
      <c r="JT637" s="188"/>
      <c r="JU637" s="188"/>
      <c r="JV637" s="188"/>
      <c r="JW637" s="188"/>
      <c r="JX637" s="188"/>
      <c r="JY637" s="188"/>
      <c r="JZ637" s="188"/>
      <c r="KA637" s="188"/>
      <c r="KB637" s="188"/>
      <c r="KC637" s="189"/>
      <c r="KD637" s="195"/>
      <c r="KE637" s="188"/>
      <c r="KF637" s="188"/>
      <c r="KG637" s="188"/>
      <c r="KH637" s="188"/>
      <c r="KI637" s="188"/>
      <c r="KJ637" s="188"/>
      <c r="KK637" s="188"/>
      <c r="KL637" s="188"/>
      <c r="KM637" s="188"/>
      <c r="KN637" s="188"/>
      <c r="KO637" s="188"/>
      <c r="KP637" s="188"/>
      <c r="KQ637" s="188"/>
      <c r="KR637" s="188"/>
      <c r="KS637" s="188"/>
      <c r="KT637" s="189"/>
      <c r="KU637" s="188"/>
    </row>
    <row r="638" ht="15.0" customHeight="1">
      <c r="A638" s="195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9"/>
      <c r="R638" s="195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9"/>
      <c r="AI638" s="195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9"/>
      <c r="AZ638" s="195"/>
      <c r="BA638" s="188"/>
      <c r="BB638" s="188"/>
      <c r="BC638" s="188"/>
      <c r="BD638" s="188"/>
      <c r="BE638" s="188"/>
      <c r="BF638" s="188"/>
      <c r="BG638" s="188"/>
      <c r="BH638" s="188"/>
      <c r="BI638" s="188"/>
      <c r="BJ638" s="188"/>
      <c r="BK638" s="188"/>
      <c r="BL638" s="188"/>
      <c r="BM638" s="188"/>
      <c r="BN638" s="188"/>
      <c r="BO638" s="188"/>
      <c r="BP638" s="189"/>
      <c r="BQ638" s="195"/>
      <c r="BR638" s="188"/>
      <c r="BS638" s="188"/>
      <c r="BT638" s="188"/>
      <c r="BU638" s="188"/>
      <c r="BV638" s="188"/>
      <c r="BW638" s="188"/>
      <c r="BX638" s="188"/>
      <c r="BY638" s="188"/>
      <c r="BZ638" s="188"/>
      <c r="CA638" s="188"/>
      <c r="CB638" s="188"/>
      <c r="CC638" s="188"/>
      <c r="CD638" s="188"/>
      <c r="CE638" s="188"/>
      <c r="CF638" s="188"/>
      <c r="CG638" s="189"/>
      <c r="CH638" s="195"/>
      <c r="CI638" s="188"/>
      <c r="CJ638" s="188"/>
      <c r="CK638" s="188"/>
      <c r="CL638" s="188"/>
      <c r="CM638" s="188"/>
      <c r="CN638" s="188"/>
      <c r="CO638" s="188"/>
      <c r="CP638" s="188"/>
      <c r="CQ638" s="188"/>
      <c r="CR638" s="188"/>
      <c r="CS638" s="188"/>
      <c r="CT638" s="188"/>
      <c r="CU638" s="188"/>
      <c r="CV638" s="188"/>
      <c r="CW638" s="188"/>
      <c r="CX638" s="189"/>
      <c r="CY638" s="195"/>
      <c r="CZ638" s="188"/>
      <c r="DA638" s="188"/>
      <c r="DB638" s="188"/>
      <c r="DC638" s="188"/>
      <c r="DD638" s="188"/>
      <c r="DE638" s="188"/>
      <c r="DF638" s="188"/>
      <c r="DG638" s="188"/>
      <c r="DH638" s="188"/>
      <c r="DI638" s="188"/>
      <c r="DJ638" s="188"/>
      <c r="DK638" s="188"/>
      <c r="DL638" s="188"/>
      <c r="DM638" s="188"/>
      <c r="DN638" s="188"/>
      <c r="DO638" s="189"/>
      <c r="DP638" s="195"/>
      <c r="DQ638" s="188"/>
      <c r="DR638" s="188"/>
      <c r="DS638" s="188"/>
      <c r="DT638" s="188"/>
      <c r="DU638" s="188"/>
      <c r="DV638" s="188"/>
      <c r="DW638" s="188"/>
      <c r="DX638" s="188"/>
      <c r="DY638" s="188"/>
      <c r="DZ638" s="188"/>
      <c r="EA638" s="188"/>
      <c r="EB638" s="188"/>
      <c r="EC638" s="188"/>
      <c r="ED638" s="188"/>
      <c r="EE638" s="188"/>
      <c r="EF638" s="189"/>
      <c r="EG638" s="195"/>
      <c r="EH638" s="188"/>
      <c r="EI638" s="188"/>
      <c r="EJ638" s="188"/>
      <c r="EK638" s="188"/>
      <c r="EL638" s="188"/>
      <c r="EM638" s="188"/>
      <c r="EN638" s="188"/>
      <c r="EO638" s="188"/>
      <c r="EP638" s="188"/>
      <c r="EQ638" s="188"/>
      <c r="ER638" s="188"/>
      <c r="ES638" s="188"/>
      <c r="ET638" s="188"/>
      <c r="EU638" s="188"/>
      <c r="EV638" s="188"/>
      <c r="EW638" s="189"/>
      <c r="EX638" s="195"/>
      <c r="EY638" s="188"/>
      <c r="EZ638" s="188"/>
      <c r="FA638" s="188"/>
      <c r="FB638" s="188"/>
      <c r="FC638" s="188"/>
      <c r="FD638" s="188"/>
      <c r="FE638" s="188"/>
      <c r="FF638" s="188"/>
      <c r="FG638" s="188"/>
      <c r="FH638" s="188"/>
      <c r="FI638" s="188"/>
      <c r="FJ638" s="188"/>
      <c r="FK638" s="188"/>
      <c r="FL638" s="188"/>
      <c r="FM638" s="188"/>
      <c r="FN638" s="189"/>
      <c r="FO638" s="195"/>
      <c r="FP638" s="188"/>
      <c r="FQ638" s="188"/>
      <c r="FR638" s="188"/>
      <c r="FS638" s="188"/>
      <c r="FT638" s="188"/>
      <c r="FU638" s="188"/>
      <c r="FV638" s="188"/>
      <c r="FW638" s="188"/>
      <c r="FX638" s="188"/>
      <c r="FY638" s="188"/>
      <c r="FZ638" s="188"/>
      <c r="GA638" s="188"/>
      <c r="GB638" s="188"/>
      <c r="GC638" s="188"/>
      <c r="GD638" s="188"/>
      <c r="GE638" s="189"/>
      <c r="GF638" s="195"/>
      <c r="GG638" s="188"/>
      <c r="GH638" s="188"/>
      <c r="GI638" s="188"/>
      <c r="GJ638" s="188"/>
      <c r="GK638" s="188"/>
      <c r="GL638" s="188"/>
      <c r="GM638" s="188"/>
      <c r="GN638" s="188"/>
      <c r="GO638" s="188"/>
      <c r="GP638" s="188"/>
      <c r="GQ638" s="188"/>
      <c r="GR638" s="188"/>
      <c r="GS638" s="188"/>
      <c r="GT638" s="188"/>
      <c r="GU638" s="188"/>
      <c r="GV638" s="189"/>
      <c r="GW638" s="195"/>
      <c r="GX638" s="188"/>
      <c r="GY638" s="188"/>
      <c r="GZ638" s="188"/>
      <c r="HA638" s="188"/>
      <c r="HB638" s="188"/>
      <c r="HC638" s="188"/>
      <c r="HD638" s="188"/>
      <c r="HE638" s="188"/>
      <c r="HF638" s="188"/>
      <c r="HG638" s="188"/>
      <c r="HH638" s="188"/>
      <c r="HI638" s="188"/>
      <c r="HJ638" s="188"/>
      <c r="HK638" s="188"/>
      <c r="HL638" s="188"/>
      <c r="HM638" s="189"/>
      <c r="HN638" s="195"/>
      <c r="HO638" s="188"/>
      <c r="HP638" s="188"/>
      <c r="HQ638" s="188"/>
      <c r="HR638" s="188"/>
      <c r="HS638" s="188"/>
      <c r="HT638" s="188"/>
      <c r="HU638" s="188"/>
      <c r="HV638" s="188"/>
      <c r="HW638" s="188"/>
      <c r="HX638" s="188"/>
      <c r="HY638" s="188"/>
      <c r="HZ638" s="188"/>
      <c r="IA638" s="188"/>
      <c r="IB638" s="188"/>
      <c r="IC638" s="188"/>
      <c r="ID638" s="189"/>
      <c r="IE638" s="195"/>
      <c r="IF638" s="188"/>
      <c r="IG638" s="188"/>
      <c r="IH638" s="188"/>
      <c r="II638" s="188"/>
      <c r="IJ638" s="188"/>
      <c r="IK638" s="188"/>
      <c r="IL638" s="188"/>
      <c r="IM638" s="188"/>
      <c r="IN638" s="188"/>
      <c r="IO638" s="188"/>
      <c r="IP638" s="188"/>
      <c r="IQ638" s="188"/>
      <c r="IR638" s="188"/>
      <c r="IS638" s="188"/>
      <c r="IT638" s="188"/>
      <c r="IU638" s="189"/>
      <c r="IV638" s="195"/>
      <c r="IW638" s="188"/>
      <c r="IX638" s="188"/>
      <c r="IY638" s="188"/>
      <c r="IZ638" s="188"/>
      <c r="JA638" s="188"/>
      <c r="JB638" s="188"/>
      <c r="JC638" s="188"/>
      <c r="JD638" s="188"/>
      <c r="JE638" s="188"/>
      <c r="JF638" s="188"/>
      <c r="JG638" s="188"/>
      <c r="JH638" s="188"/>
      <c r="JI638" s="188"/>
      <c r="JJ638" s="188"/>
      <c r="JK638" s="188"/>
      <c r="JL638" s="189"/>
      <c r="JM638" s="195"/>
      <c r="JN638" s="188"/>
      <c r="JO638" s="188"/>
      <c r="JP638" s="188"/>
      <c r="JQ638" s="188"/>
      <c r="JR638" s="188"/>
      <c r="JS638" s="188"/>
      <c r="JT638" s="188"/>
      <c r="JU638" s="188"/>
      <c r="JV638" s="188"/>
      <c r="JW638" s="188"/>
      <c r="JX638" s="188"/>
      <c r="JY638" s="188"/>
      <c r="JZ638" s="188"/>
      <c r="KA638" s="188"/>
      <c r="KB638" s="188"/>
      <c r="KC638" s="189"/>
      <c r="KD638" s="195"/>
      <c r="KE638" s="188"/>
      <c r="KF638" s="188"/>
      <c r="KG638" s="188"/>
      <c r="KH638" s="188"/>
      <c r="KI638" s="188"/>
      <c r="KJ638" s="188"/>
      <c r="KK638" s="188"/>
      <c r="KL638" s="188"/>
      <c r="KM638" s="188"/>
      <c r="KN638" s="188"/>
      <c r="KO638" s="188"/>
      <c r="KP638" s="188"/>
      <c r="KQ638" s="188"/>
      <c r="KR638" s="188"/>
      <c r="KS638" s="188"/>
      <c r="KT638" s="189"/>
      <c r="KU638" s="188"/>
    </row>
    <row r="639" ht="15.0" customHeight="1">
      <c r="A639" s="195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9"/>
      <c r="R639" s="195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9"/>
      <c r="AI639" s="195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9"/>
      <c r="AZ639" s="195"/>
      <c r="BA639" s="188"/>
      <c r="BB639" s="188"/>
      <c r="BC639" s="188"/>
      <c r="BD639" s="188"/>
      <c r="BE639" s="188"/>
      <c r="BF639" s="188"/>
      <c r="BG639" s="188"/>
      <c r="BH639" s="188"/>
      <c r="BI639" s="188"/>
      <c r="BJ639" s="188"/>
      <c r="BK639" s="188"/>
      <c r="BL639" s="188"/>
      <c r="BM639" s="188"/>
      <c r="BN639" s="188"/>
      <c r="BO639" s="188"/>
      <c r="BP639" s="189"/>
      <c r="BQ639" s="195"/>
      <c r="BR639" s="188"/>
      <c r="BS639" s="188"/>
      <c r="BT639" s="188"/>
      <c r="BU639" s="188"/>
      <c r="BV639" s="188"/>
      <c r="BW639" s="188"/>
      <c r="BX639" s="188"/>
      <c r="BY639" s="188"/>
      <c r="BZ639" s="188"/>
      <c r="CA639" s="188"/>
      <c r="CB639" s="188"/>
      <c r="CC639" s="188"/>
      <c r="CD639" s="188"/>
      <c r="CE639" s="188"/>
      <c r="CF639" s="188"/>
      <c r="CG639" s="189"/>
      <c r="CH639" s="195"/>
      <c r="CI639" s="188"/>
      <c r="CJ639" s="188"/>
      <c r="CK639" s="188"/>
      <c r="CL639" s="188"/>
      <c r="CM639" s="188"/>
      <c r="CN639" s="188"/>
      <c r="CO639" s="188"/>
      <c r="CP639" s="188"/>
      <c r="CQ639" s="188"/>
      <c r="CR639" s="188"/>
      <c r="CS639" s="188"/>
      <c r="CT639" s="188"/>
      <c r="CU639" s="188"/>
      <c r="CV639" s="188"/>
      <c r="CW639" s="188"/>
      <c r="CX639" s="189"/>
      <c r="CY639" s="195"/>
      <c r="CZ639" s="188"/>
      <c r="DA639" s="188"/>
      <c r="DB639" s="188"/>
      <c r="DC639" s="188"/>
      <c r="DD639" s="188"/>
      <c r="DE639" s="188"/>
      <c r="DF639" s="188"/>
      <c r="DG639" s="188"/>
      <c r="DH639" s="188"/>
      <c r="DI639" s="188"/>
      <c r="DJ639" s="188"/>
      <c r="DK639" s="188"/>
      <c r="DL639" s="188"/>
      <c r="DM639" s="188"/>
      <c r="DN639" s="188"/>
      <c r="DO639" s="189"/>
      <c r="DP639" s="195"/>
      <c r="DQ639" s="188"/>
      <c r="DR639" s="188"/>
      <c r="DS639" s="188"/>
      <c r="DT639" s="188"/>
      <c r="DU639" s="188"/>
      <c r="DV639" s="188"/>
      <c r="DW639" s="188"/>
      <c r="DX639" s="188"/>
      <c r="DY639" s="188"/>
      <c r="DZ639" s="188"/>
      <c r="EA639" s="188"/>
      <c r="EB639" s="188"/>
      <c r="EC639" s="188"/>
      <c r="ED639" s="188"/>
      <c r="EE639" s="188"/>
      <c r="EF639" s="189"/>
      <c r="EG639" s="195"/>
      <c r="EH639" s="188"/>
      <c r="EI639" s="188"/>
      <c r="EJ639" s="188"/>
      <c r="EK639" s="188"/>
      <c r="EL639" s="188"/>
      <c r="EM639" s="188"/>
      <c r="EN639" s="188"/>
      <c r="EO639" s="188"/>
      <c r="EP639" s="188"/>
      <c r="EQ639" s="188"/>
      <c r="ER639" s="188"/>
      <c r="ES639" s="188"/>
      <c r="ET639" s="188"/>
      <c r="EU639" s="188"/>
      <c r="EV639" s="188"/>
      <c r="EW639" s="189"/>
      <c r="EX639" s="195"/>
      <c r="EY639" s="188"/>
      <c r="EZ639" s="188"/>
      <c r="FA639" s="188"/>
      <c r="FB639" s="188"/>
      <c r="FC639" s="188"/>
      <c r="FD639" s="188"/>
      <c r="FE639" s="188"/>
      <c r="FF639" s="188"/>
      <c r="FG639" s="188"/>
      <c r="FH639" s="188"/>
      <c r="FI639" s="188"/>
      <c r="FJ639" s="188"/>
      <c r="FK639" s="188"/>
      <c r="FL639" s="188"/>
      <c r="FM639" s="188"/>
      <c r="FN639" s="189"/>
      <c r="FO639" s="195"/>
      <c r="FP639" s="188"/>
      <c r="FQ639" s="188"/>
      <c r="FR639" s="188"/>
      <c r="FS639" s="188"/>
      <c r="FT639" s="188"/>
      <c r="FU639" s="188"/>
      <c r="FV639" s="188"/>
      <c r="FW639" s="188"/>
      <c r="FX639" s="188"/>
      <c r="FY639" s="188"/>
      <c r="FZ639" s="188"/>
      <c r="GA639" s="188"/>
      <c r="GB639" s="188"/>
      <c r="GC639" s="188"/>
      <c r="GD639" s="188"/>
      <c r="GE639" s="189"/>
      <c r="GF639" s="195"/>
      <c r="GG639" s="188"/>
      <c r="GH639" s="188"/>
      <c r="GI639" s="188"/>
      <c r="GJ639" s="188"/>
      <c r="GK639" s="188"/>
      <c r="GL639" s="188"/>
      <c r="GM639" s="188"/>
      <c r="GN639" s="188"/>
      <c r="GO639" s="188"/>
      <c r="GP639" s="188"/>
      <c r="GQ639" s="188"/>
      <c r="GR639" s="188"/>
      <c r="GS639" s="188"/>
      <c r="GT639" s="188"/>
      <c r="GU639" s="188"/>
      <c r="GV639" s="189"/>
      <c r="GW639" s="195"/>
      <c r="GX639" s="188"/>
      <c r="GY639" s="188"/>
      <c r="GZ639" s="188"/>
      <c r="HA639" s="188"/>
      <c r="HB639" s="188"/>
      <c r="HC639" s="188"/>
      <c r="HD639" s="188"/>
      <c r="HE639" s="188"/>
      <c r="HF639" s="188"/>
      <c r="HG639" s="188"/>
      <c r="HH639" s="188"/>
      <c r="HI639" s="188"/>
      <c r="HJ639" s="188"/>
      <c r="HK639" s="188"/>
      <c r="HL639" s="188"/>
      <c r="HM639" s="189"/>
      <c r="HN639" s="195"/>
      <c r="HO639" s="188"/>
      <c r="HP639" s="188"/>
      <c r="HQ639" s="188"/>
      <c r="HR639" s="188"/>
      <c r="HS639" s="188"/>
      <c r="HT639" s="188"/>
      <c r="HU639" s="188"/>
      <c r="HV639" s="188"/>
      <c r="HW639" s="188"/>
      <c r="HX639" s="188"/>
      <c r="HY639" s="188"/>
      <c r="HZ639" s="188"/>
      <c r="IA639" s="188"/>
      <c r="IB639" s="188"/>
      <c r="IC639" s="188"/>
      <c r="ID639" s="189"/>
      <c r="IE639" s="195"/>
      <c r="IF639" s="188"/>
      <c r="IG639" s="188"/>
      <c r="IH639" s="188"/>
      <c r="II639" s="188"/>
      <c r="IJ639" s="188"/>
      <c r="IK639" s="188"/>
      <c r="IL639" s="188"/>
      <c r="IM639" s="188"/>
      <c r="IN639" s="188"/>
      <c r="IO639" s="188"/>
      <c r="IP639" s="188"/>
      <c r="IQ639" s="188"/>
      <c r="IR639" s="188"/>
      <c r="IS639" s="188"/>
      <c r="IT639" s="188"/>
      <c r="IU639" s="189"/>
      <c r="IV639" s="195"/>
      <c r="IW639" s="188"/>
      <c r="IX639" s="188"/>
      <c r="IY639" s="188"/>
      <c r="IZ639" s="188"/>
      <c r="JA639" s="188"/>
      <c r="JB639" s="188"/>
      <c r="JC639" s="188"/>
      <c r="JD639" s="188"/>
      <c r="JE639" s="188"/>
      <c r="JF639" s="188"/>
      <c r="JG639" s="188"/>
      <c r="JH639" s="188"/>
      <c r="JI639" s="188"/>
      <c r="JJ639" s="188"/>
      <c r="JK639" s="188"/>
      <c r="JL639" s="189"/>
      <c r="JM639" s="195"/>
      <c r="JN639" s="188"/>
      <c r="JO639" s="188"/>
      <c r="JP639" s="188"/>
      <c r="JQ639" s="188"/>
      <c r="JR639" s="188"/>
      <c r="JS639" s="188"/>
      <c r="JT639" s="188"/>
      <c r="JU639" s="188"/>
      <c r="JV639" s="188"/>
      <c r="JW639" s="188"/>
      <c r="JX639" s="188"/>
      <c r="JY639" s="188"/>
      <c r="JZ639" s="188"/>
      <c r="KA639" s="188"/>
      <c r="KB639" s="188"/>
      <c r="KC639" s="189"/>
      <c r="KD639" s="195"/>
      <c r="KE639" s="188"/>
      <c r="KF639" s="188"/>
      <c r="KG639" s="188"/>
      <c r="KH639" s="188"/>
      <c r="KI639" s="188"/>
      <c r="KJ639" s="188"/>
      <c r="KK639" s="188"/>
      <c r="KL639" s="188"/>
      <c r="KM639" s="188"/>
      <c r="KN639" s="188"/>
      <c r="KO639" s="188"/>
      <c r="KP639" s="188"/>
      <c r="KQ639" s="188"/>
      <c r="KR639" s="188"/>
      <c r="KS639" s="188"/>
      <c r="KT639" s="189"/>
      <c r="KU639" s="188"/>
    </row>
    <row r="640" ht="15.0" customHeight="1">
      <c r="A640" s="195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9"/>
      <c r="R640" s="195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9"/>
      <c r="AI640" s="195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9"/>
      <c r="AZ640" s="195"/>
      <c r="BA640" s="188"/>
      <c r="BB640" s="188"/>
      <c r="BC640" s="188"/>
      <c r="BD640" s="188"/>
      <c r="BE640" s="188"/>
      <c r="BF640" s="188"/>
      <c r="BG640" s="188"/>
      <c r="BH640" s="188"/>
      <c r="BI640" s="188"/>
      <c r="BJ640" s="188"/>
      <c r="BK640" s="188"/>
      <c r="BL640" s="188"/>
      <c r="BM640" s="188"/>
      <c r="BN640" s="188"/>
      <c r="BO640" s="188"/>
      <c r="BP640" s="189"/>
      <c r="BQ640" s="195"/>
      <c r="BR640" s="188"/>
      <c r="BS640" s="188"/>
      <c r="BT640" s="188"/>
      <c r="BU640" s="188"/>
      <c r="BV640" s="188"/>
      <c r="BW640" s="188"/>
      <c r="BX640" s="188"/>
      <c r="BY640" s="188"/>
      <c r="BZ640" s="188"/>
      <c r="CA640" s="188"/>
      <c r="CB640" s="188"/>
      <c r="CC640" s="188"/>
      <c r="CD640" s="188"/>
      <c r="CE640" s="188"/>
      <c r="CF640" s="188"/>
      <c r="CG640" s="189"/>
      <c r="CH640" s="195"/>
      <c r="CI640" s="188"/>
      <c r="CJ640" s="188"/>
      <c r="CK640" s="188"/>
      <c r="CL640" s="188"/>
      <c r="CM640" s="188"/>
      <c r="CN640" s="188"/>
      <c r="CO640" s="188"/>
      <c r="CP640" s="188"/>
      <c r="CQ640" s="188"/>
      <c r="CR640" s="188"/>
      <c r="CS640" s="188"/>
      <c r="CT640" s="188"/>
      <c r="CU640" s="188"/>
      <c r="CV640" s="188"/>
      <c r="CW640" s="188"/>
      <c r="CX640" s="189"/>
      <c r="CY640" s="195"/>
      <c r="CZ640" s="188"/>
      <c r="DA640" s="188"/>
      <c r="DB640" s="188"/>
      <c r="DC640" s="188"/>
      <c r="DD640" s="188"/>
      <c r="DE640" s="188"/>
      <c r="DF640" s="188"/>
      <c r="DG640" s="188"/>
      <c r="DH640" s="188"/>
      <c r="DI640" s="188"/>
      <c r="DJ640" s="188"/>
      <c r="DK640" s="188"/>
      <c r="DL640" s="188"/>
      <c r="DM640" s="188"/>
      <c r="DN640" s="188"/>
      <c r="DO640" s="189"/>
      <c r="DP640" s="195"/>
      <c r="DQ640" s="188"/>
      <c r="DR640" s="188"/>
      <c r="DS640" s="188"/>
      <c r="DT640" s="188"/>
      <c r="DU640" s="188"/>
      <c r="DV640" s="188"/>
      <c r="DW640" s="188"/>
      <c r="DX640" s="188"/>
      <c r="DY640" s="188"/>
      <c r="DZ640" s="188"/>
      <c r="EA640" s="188"/>
      <c r="EB640" s="188"/>
      <c r="EC640" s="188"/>
      <c r="ED640" s="188"/>
      <c r="EE640" s="188"/>
      <c r="EF640" s="189"/>
      <c r="EG640" s="195"/>
      <c r="EH640" s="188"/>
      <c r="EI640" s="188"/>
      <c r="EJ640" s="188"/>
      <c r="EK640" s="188"/>
      <c r="EL640" s="188"/>
      <c r="EM640" s="188"/>
      <c r="EN640" s="188"/>
      <c r="EO640" s="188"/>
      <c r="EP640" s="188"/>
      <c r="EQ640" s="188"/>
      <c r="ER640" s="188"/>
      <c r="ES640" s="188"/>
      <c r="ET640" s="188"/>
      <c r="EU640" s="188"/>
      <c r="EV640" s="188"/>
      <c r="EW640" s="189"/>
      <c r="EX640" s="195"/>
      <c r="EY640" s="188"/>
      <c r="EZ640" s="188"/>
      <c r="FA640" s="188"/>
      <c r="FB640" s="188"/>
      <c r="FC640" s="188"/>
      <c r="FD640" s="188"/>
      <c r="FE640" s="188"/>
      <c r="FF640" s="188"/>
      <c r="FG640" s="188"/>
      <c r="FH640" s="188"/>
      <c r="FI640" s="188"/>
      <c r="FJ640" s="188"/>
      <c r="FK640" s="188"/>
      <c r="FL640" s="188"/>
      <c r="FM640" s="188"/>
      <c r="FN640" s="189"/>
      <c r="FO640" s="195"/>
      <c r="FP640" s="188"/>
      <c r="FQ640" s="188"/>
      <c r="FR640" s="188"/>
      <c r="FS640" s="188"/>
      <c r="FT640" s="188"/>
      <c r="FU640" s="188"/>
      <c r="FV640" s="188"/>
      <c r="FW640" s="188"/>
      <c r="FX640" s="188"/>
      <c r="FY640" s="188"/>
      <c r="FZ640" s="188"/>
      <c r="GA640" s="188"/>
      <c r="GB640" s="188"/>
      <c r="GC640" s="188"/>
      <c r="GD640" s="188"/>
      <c r="GE640" s="189"/>
      <c r="GF640" s="195"/>
      <c r="GG640" s="188"/>
      <c r="GH640" s="188"/>
      <c r="GI640" s="188"/>
      <c r="GJ640" s="188"/>
      <c r="GK640" s="188"/>
      <c r="GL640" s="188"/>
      <c r="GM640" s="188"/>
      <c r="GN640" s="188"/>
      <c r="GO640" s="188"/>
      <c r="GP640" s="188"/>
      <c r="GQ640" s="188"/>
      <c r="GR640" s="188"/>
      <c r="GS640" s="188"/>
      <c r="GT640" s="188"/>
      <c r="GU640" s="188"/>
      <c r="GV640" s="189"/>
      <c r="GW640" s="195"/>
      <c r="GX640" s="188"/>
      <c r="GY640" s="188"/>
      <c r="GZ640" s="188"/>
      <c r="HA640" s="188"/>
      <c r="HB640" s="188"/>
      <c r="HC640" s="188"/>
      <c r="HD640" s="188"/>
      <c r="HE640" s="188"/>
      <c r="HF640" s="188"/>
      <c r="HG640" s="188"/>
      <c r="HH640" s="188"/>
      <c r="HI640" s="188"/>
      <c r="HJ640" s="188"/>
      <c r="HK640" s="188"/>
      <c r="HL640" s="188"/>
      <c r="HM640" s="189"/>
      <c r="HN640" s="195"/>
      <c r="HO640" s="188"/>
      <c r="HP640" s="188"/>
      <c r="HQ640" s="188"/>
      <c r="HR640" s="188"/>
      <c r="HS640" s="188"/>
      <c r="HT640" s="188"/>
      <c r="HU640" s="188"/>
      <c r="HV640" s="188"/>
      <c r="HW640" s="188"/>
      <c r="HX640" s="188"/>
      <c r="HY640" s="188"/>
      <c r="HZ640" s="188"/>
      <c r="IA640" s="188"/>
      <c r="IB640" s="188"/>
      <c r="IC640" s="188"/>
      <c r="ID640" s="189"/>
      <c r="IE640" s="195"/>
      <c r="IF640" s="188"/>
      <c r="IG640" s="188"/>
      <c r="IH640" s="188"/>
      <c r="II640" s="188"/>
      <c r="IJ640" s="188"/>
      <c r="IK640" s="188"/>
      <c r="IL640" s="188"/>
      <c r="IM640" s="188"/>
      <c r="IN640" s="188"/>
      <c r="IO640" s="188"/>
      <c r="IP640" s="188"/>
      <c r="IQ640" s="188"/>
      <c r="IR640" s="188"/>
      <c r="IS640" s="188"/>
      <c r="IT640" s="188"/>
      <c r="IU640" s="189"/>
      <c r="IV640" s="195"/>
      <c r="IW640" s="188"/>
      <c r="IX640" s="188"/>
      <c r="IY640" s="188"/>
      <c r="IZ640" s="188"/>
      <c r="JA640" s="188"/>
      <c r="JB640" s="188"/>
      <c r="JC640" s="188"/>
      <c r="JD640" s="188"/>
      <c r="JE640" s="188"/>
      <c r="JF640" s="188"/>
      <c r="JG640" s="188"/>
      <c r="JH640" s="188"/>
      <c r="JI640" s="188"/>
      <c r="JJ640" s="188"/>
      <c r="JK640" s="188"/>
      <c r="JL640" s="189"/>
      <c r="JM640" s="195"/>
      <c r="JN640" s="188"/>
      <c r="JO640" s="188"/>
      <c r="JP640" s="188"/>
      <c r="JQ640" s="188"/>
      <c r="JR640" s="188"/>
      <c r="JS640" s="188"/>
      <c r="JT640" s="188"/>
      <c r="JU640" s="188"/>
      <c r="JV640" s="188"/>
      <c r="JW640" s="188"/>
      <c r="JX640" s="188"/>
      <c r="JY640" s="188"/>
      <c r="JZ640" s="188"/>
      <c r="KA640" s="188"/>
      <c r="KB640" s="188"/>
      <c r="KC640" s="189"/>
      <c r="KD640" s="195"/>
      <c r="KE640" s="188"/>
      <c r="KF640" s="188"/>
      <c r="KG640" s="188"/>
      <c r="KH640" s="188"/>
      <c r="KI640" s="188"/>
      <c r="KJ640" s="188"/>
      <c r="KK640" s="188"/>
      <c r="KL640" s="188"/>
      <c r="KM640" s="188"/>
      <c r="KN640" s="188"/>
      <c r="KO640" s="188"/>
      <c r="KP640" s="188"/>
      <c r="KQ640" s="188"/>
      <c r="KR640" s="188"/>
      <c r="KS640" s="188"/>
      <c r="KT640" s="189"/>
      <c r="KU640" s="188"/>
    </row>
    <row r="641" ht="15.0" customHeight="1">
      <c r="A641" s="195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9"/>
      <c r="R641" s="195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9"/>
      <c r="AI641" s="195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9"/>
      <c r="AZ641" s="195"/>
      <c r="BA641" s="188"/>
      <c r="BB641" s="188"/>
      <c r="BC641" s="188"/>
      <c r="BD641" s="188"/>
      <c r="BE641" s="188"/>
      <c r="BF641" s="188"/>
      <c r="BG641" s="188"/>
      <c r="BH641" s="188"/>
      <c r="BI641" s="188"/>
      <c r="BJ641" s="188"/>
      <c r="BK641" s="188"/>
      <c r="BL641" s="188"/>
      <c r="BM641" s="188"/>
      <c r="BN641" s="188"/>
      <c r="BO641" s="188"/>
      <c r="BP641" s="189"/>
      <c r="BQ641" s="195"/>
      <c r="BR641" s="188"/>
      <c r="BS641" s="188"/>
      <c r="BT641" s="188"/>
      <c r="BU641" s="188"/>
      <c r="BV641" s="188"/>
      <c r="BW641" s="188"/>
      <c r="BX641" s="188"/>
      <c r="BY641" s="188"/>
      <c r="BZ641" s="188"/>
      <c r="CA641" s="188"/>
      <c r="CB641" s="188"/>
      <c r="CC641" s="188"/>
      <c r="CD641" s="188"/>
      <c r="CE641" s="188"/>
      <c r="CF641" s="188"/>
      <c r="CG641" s="189"/>
      <c r="CH641" s="195"/>
      <c r="CI641" s="188"/>
      <c r="CJ641" s="188"/>
      <c r="CK641" s="188"/>
      <c r="CL641" s="188"/>
      <c r="CM641" s="188"/>
      <c r="CN641" s="188"/>
      <c r="CO641" s="188"/>
      <c r="CP641" s="188"/>
      <c r="CQ641" s="188"/>
      <c r="CR641" s="188"/>
      <c r="CS641" s="188"/>
      <c r="CT641" s="188"/>
      <c r="CU641" s="188"/>
      <c r="CV641" s="188"/>
      <c r="CW641" s="188"/>
      <c r="CX641" s="189"/>
      <c r="CY641" s="195"/>
      <c r="CZ641" s="188"/>
      <c r="DA641" s="188"/>
      <c r="DB641" s="188"/>
      <c r="DC641" s="188"/>
      <c r="DD641" s="188"/>
      <c r="DE641" s="188"/>
      <c r="DF641" s="188"/>
      <c r="DG641" s="188"/>
      <c r="DH641" s="188"/>
      <c r="DI641" s="188"/>
      <c r="DJ641" s="188"/>
      <c r="DK641" s="188"/>
      <c r="DL641" s="188"/>
      <c r="DM641" s="188"/>
      <c r="DN641" s="188"/>
      <c r="DO641" s="189"/>
      <c r="DP641" s="195"/>
      <c r="DQ641" s="188"/>
      <c r="DR641" s="188"/>
      <c r="DS641" s="188"/>
      <c r="DT641" s="188"/>
      <c r="DU641" s="188"/>
      <c r="DV641" s="188"/>
      <c r="DW641" s="188"/>
      <c r="DX641" s="188"/>
      <c r="DY641" s="188"/>
      <c r="DZ641" s="188"/>
      <c r="EA641" s="188"/>
      <c r="EB641" s="188"/>
      <c r="EC641" s="188"/>
      <c r="ED641" s="188"/>
      <c r="EE641" s="188"/>
      <c r="EF641" s="189"/>
      <c r="EG641" s="195"/>
      <c r="EH641" s="188"/>
      <c r="EI641" s="188"/>
      <c r="EJ641" s="188"/>
      <c r="EK641" s="188"/>
      <c r="EL641" s="188"/>
      <c r="EM641" s="188"/>
      <c r="EN641" s="188"/>
      <c r="EO641" s="188"/>
      <c r="EP641" s="188"/>
      <c r="EQ641" s="188"/>
      <c r="ER641" s="188"/>
      <c r="ES641" s="188"/>
      <c r="ET641" s="188"/>
      <c r="EU641" s="188"/>
      <c r="EV641" s="188"/>
      <c r="EW641" s="189"/>
      <c r="EX641" s="195"/>
      <c r="EY641" s="188"/>
      <c r="EZ641" s="188"/>
      <c r="FA641" s="188"/>
      <c r="FB641" s="188"/>
      <c r="FC641" s="188"/>
      <c r="FD641" s="188"/>
      <c r="FE641" s="188"/>
      <c r="FF641" s="188"/>
      <c r="FG641" s="188"/>
      <c r="FH641" s="188"/>
      <c r="FI641" s="188"/>
      <c r="FJ641" s="188"/>
      <c r="FK641" s="188"/>
      <c r="FL641" s="188"/>
      <c r="FM641" s="188"/>
      <c r="FN641" s="189"/>
      <c r="FO641" s="195"/>
      <c r="FP641" s="188"/>
      <c r="FQ641" s="188"/>
      <c r="FR641" s="188"/>
      <c r="FS641" s="188"/>
      <c r="FT641" s="188"/>
      <c r="FU641" s="188"/>
      <c r="FV641" s="188"/>
      <c r="FW641" s="188"/>
      <c r="FX641" s="188"/>
      <c r="FY641" s="188"/>
      <c r="FZ641" s="188"/>
      <c r="GA641" s="188"/>
      <c r="GB641" s="188"/>
      <c r="GC641" s="188"/>
      <c r="GD641" s="188"/>
      <c r="GE641" s="189"/>
      <c r="GF641" s="195"/>
      <c r="GG641" s="188"/>
      <c r="GH641" s="188"/>
      <c r="GI641" s="188"/>
      <c r="GJ641" s="188"/>
      <c r="GK641" s="188"/>
      <c r="GL641" s="188"/>
      <c r="GM641" s="188"/>
      <c r="GN641" s="188"/>
      <c r="GO641" s="188"/>
      <c r="GP641" s="188"/>
      <c r="GQ641" s="188"/>
      <c r="GR641" s="188"/>
      <c r="GS641" s="188"/>
      <c r="GT641" s="188"/>
      <c r="GU641" s="188"/>
      <c r="GV641" s="189"/>
      <c r="GW641" s="195"/>
      <c r="GX641" s="188"/>
      <c r="GY641" s="188"/>
      <c r="GZ641" s="188"/>
      <c r="HA641" s="188"/>
      <c r="HB641" s="188"/>
      <c r="HC641" s="188"/>
      <c r="HD641" s="188"/>
      <c r="HE641" s="188"/>
      <c r="HF641" s="188"/>
      <c r="HG641" s="188"/>
      <c r="HH641" s="188"/>
      <c r="HI641" s="188"/>
      <c r="HJ641" s="188"/>
      <c r="HK641" s="188"/>
      <c r="HL641" s="188"/>
      <c r="HM641" s="189"/>
      <c r="HN641" s="195"/>
      <c r="HO641" s="188"/>
      <c r="HP641" s="188"/>
      <c r="HQ641" s="188"/>
      <c r="HR641" s="188"/>
      <c r="HS641" s="188"/>
      <c r="HT641" s="188"/>
      <c r="HU641" s="188"/>
      <c r="HV641" s="188"/>
      <c r="HW641" s="188"/>
      <c r="HX641" s="188"/>
      <c r="HY641" s="188"/>
      <c r="HZ641" s="188"/>
      <c r="IA641" s="188"/>
      <c r="IB641" s="188"/>
      <c r="IC641" s="188"/>
      <c r="ID641" s="189"/>
      <c r="IE641" s="195"/>
      <c r="IF641" s="188"/>
      <c r="IG641" s="188"/>
      <c r="IH641" s="188"/>
      <c r="II641" s="188"/>
      <c r="IJ641" s="188"/>
      <c r="IK641" s="188"/>
      <c r="IL641" s="188"/>
      <c r="IM641" s="188"/>
      <c r="IN641" s="188"/>
      <c r="IO641" s="188"/>
      <c r="IP641" s="188"/>
      <c r="IQ641" s="188"/>
      <c r="IR641" s="188"/>
      <c r="IS641" s="188"/>
      <c r="IT641" s="188"/>
      <c r="IU641" s="189"/>
      <c r="IV641" s="195"/>
      <c r="IW641" s="188"/>
      <c r="IX641" s="188"/>
      <c r="IY641" s="188"/>
      <c r="IZ641" s="188"/>
      <c r="JA641" s="188"/>
      <c r="JB641" s="188"/>
      <c r="JC641" s="188"/>
      <c r="JD641" s="188"/>
      <c r="JE641" s="188"/>
      <c r="JF641" s="188"/>
      <c r="JG641" s="188"/>
      <c r="JH641" s="188"/>
      <c r="JI641" s="188"/>
      <c r="JJ641" s="188"/>
      <c r="JK641" s="188"/>
      <c r="JL641" s="189"/>
      <c r="JM641" s="195"/>
      <c r="JN641" s="188"/>
      <c r="JO641" s="188"/>
      <c r="JP641" s="188"/>
      <c r="JQ641" s="188"/>
      <c r="JR641" s="188"/>
      <c r="JS641" s="188"/>
      <c r="JT641" s="188"/>
      <c r="JU641" s="188"/>
      <c r="JV641" s="188"/>
      <c r="JW641" s="188"/>
      <c r="JX641" s="188"/>
      <c r="JY641" s="188"/>
      <c r="JZ641" s="188"/>
      <c r="KA641" s="188"/>
      <c r="KB641" s="188"/>
      <c r="KC641" s="189"/>
      <c r="KD641" s="195"/>
      <c r="KE641" s="188"/>
      <c r="KF641" s="188"/>
      <c r="KG641" s="188"/>
      <c r="KH641" s="188"/>
      <c r="KI641" s="188"/>
      <c r="KJ641" s="188"/>
      <c r="KK641" s="188"/>
      <c r="KL641" s="188"/>
      <c r="KM641" s="188"/>
      <c r="KN641" s="188"/>
      <c r="KO641" s="188"/>
      <c r="KP641" s="188"/>
      <c r="KQ641" s="188"/>
      <c r="KR641" s="188"/>
      <c r="KS641" s="188"/>
      <c r="KT641" s="189"/>
      <c r="KU641" s="188"/>
    </row>
    <row r="642" ht="15.0" customHeight="1">
      <c r="A642" s="195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9"/>
      <c r="R642" s="195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9"/>
      <c r="AI642" s="195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9"/>
      <c r="AZ642" s="195"/>
      <c r="BA642" s="188"/>
      <c r="BB642" s="188"/>
      <c r="BC642" s="188"/>
      <c r="BD642" s="188"/>
      <c r="BE642" s="188"/>
      <c r="BF642" s="188"/>
      <c r="BG642" s="188"/>
      <c r="BH642" s="188"/>
      <c r="BI642" s="188"/>
      <c r="BJ642" s="188"/>
      <c r="BK642" s="188"/>
      <c r="BL642" s="188"/>
      <c r="BM642" s="188"/>
      <c r="BN642" s="188"/>
      <c r="BO642" s="188"/>
      <c r="BP642" s="189"/>
      <c r="BQ642" s="195"/>
      <c r="BR642" s="188"/>
      <c r="BS642" s="188"/>
      <c r="BT642" s="188"/>
      <c r="BU642" s="188"/>
      <c r="BV642" s="188"/>
      <c r="BW642" s="188"/>
      <c r="BX642" s="188"/>
      <c r="BY642" s="188"/>
      <c r="BZ642" s="188"/>
      <c r="CA642" s="188"/>
      <c r="CB642" s="188"/>
      <c r="CC642" s="188"/>
      <c r="CD642" s="188"/>
      <c r="CE642" s="188"/>
      <c r="CF642" s="188"/>
      <c r="CG642" s="189"/>
      <c r="CH642" s="195"/>
      <c r="CI642" s="188"/>
      <c r="CJ642" s="188"/>
      <c r="CK642" s="188"/>
      <c r="CL642" s="188"/>
      <c r="CM642" s="188"/>
      <c r="CN642" s="188"/>
      <c r="CO642" s="188"/>
      <c r="CP642" s="188"/>
      <c r="CQ642" s="188"/>
      <c r="CR642" s="188"/>
      <c r="CS642" s="188"/>
      <c r="CT642" s="188"/>
      <c r="CU642" s="188"/>
      <c r="CV642" s="188"/>
      <c r="CW642" s="188"/>
      <c r="CX642" s="189"/>
      <c r="CY642" s="195"/>
      <c r="CZ642" s="188"/>
      <c r="DA642" s="188"/>
      <c r="DB642" s="188"/>
      <c r="DC642" s="188"/>
      <c r="DD642" s="188"/>
      <c r="DE642" s="188"/>
      <c r="DF642" s="188"/>
      <c r="DG642" s="188"/>
      <c r="DH642" s="188"/>
      <c r="DI642" s="188"/>
      <c r="DJ642" s="188"/>
      <c r="DK642" s="188"/>
      <c r="DL642" s="188"/>
      <c r="DM642" s="188"/>
      <c r="DN642" s="188"/>
      <c r="DO642" s="189"/>
      <c r="DP642" s="195"/>
      <c r="DQ642" s="188"/>
      <c r="DR642" s="188"/>
      <c r="DS642" s="188"/>
      <c r="DT642" s="188"/>
      <c r="DU642" s="188"/>
      <c r="DV642" s="188"/>
      <c r="DW642" s="188"/>
      <c r="DX642" s="188"/>
      <c r="DY642" s="188"/>
      <c r="DZ642" s="188"/>
      <c r="EA642" s="188"/>
      <c r="EB642" s="188"/>
      <c r="EC642" s="188"/>
      <c r="ED642" s="188"/>
      <c r="EE642" s="188"/>
      <c r="EF642" s="189"/>
      <c r="EG642" s="195"/>
      <c r="EH642" s="188"/>
      <c r="EI642" s="188"/>
      <c r="EJ642" s="188"/>
      <c r="EK642" s="188"/>
      <c r="EL642" s="188"/>
      <c r="EM642" s="188"/>
      <c r="EN642" s="188"/>
      <c r="EO642" s="188"/>
      <c r="EP642" s="188"/>
      <c r="EQ642" s="188"/>
      <c r="ER642" s="188"/>
      <c r="ES642" s="188"/>
      <c r="ET642" s="188"/>
      <c r="EU642" s="188"/>
      <c r="EV642" s="188"/>
      <c r="EW642" s="189"/>
      <c r="EX642" s="195"/>
      <c r="EY642" s="188"/>
      <c r="EZ642" s="188"/>
      <c r="FA642" s="188"/>
      <c r="FB642" s="188"/>
      <c r="FC642" s="188"/>
      <c r="FD642" s="188"/>
      <c r="FE642" s="188"/>
      <c r="FF642" s="188"/>
      <c r="FG642" s="188"/>
      <c r="FH642" s="188"/>
      <c r="FI642" s="188"/>
      <c r="FJ642" s="188"/>
      <c r="FK642" s="188"/>
      <c r="FL642" s="188"/>
      <c r="FM642" s="188"/>
      <c r="FN642" s="189"/>
      <c r="FO642" s="195"/>
      <c r="FP642" s="188"/>
      <c r="FQ642" s="188"/>
      <c r="FR642" s="188"/>
      <c r="FS642" s="188"/>
      <c r="FT642" s="188"/>
      <c r="FU642" s="188"/>
      <c r="FV642" s="188"/>
      <c r="FW642" s="188"/>
      <c r="FX642" s="188"/>
      <c r="FY642" s="188"/>
      <c r="FZ642" s="188"/>
      <c r="GA642" s="188"/>
      <c r="GB642" s="188"/>
      <c r="GC642" s="188"/>
      <c r="GD642" s="188"/>
      <c r="GE642" s="189"/>
      <c r="GF642" s="195"/>
      <c r="GG642" s="188"/>
      <c r="GH642" s="188"/>
      <c r="GI642" s="188"/>
      <c r="GJ642" s="188"/>
      <c r="GK642" s="188"/>
      <c r="GL642" s="188"/>
      <c r="GM642" s="188"/>
      <c r="GN642" s="188"/>
      <c r="GO642" s="188"/>
      <c r="GP642" s="188"/>
      <c r="GQ642" s="188"/>
      <c r="GR642" s="188"/>
      <c r="GS642" s="188"/>
      <c r="GT642" s="188"/>
      <c r="GU642" s="188"/>
      <c r="GV642" s="189"/>
      <c r="GW642" s="195"/>
      <c r="GX642" s="188"/>
      <c r="GY642" s="188"/>
      <c r="GZ642" s="188"/>
      <c r="HA642" s="188"/>
      <c r="HB642" s="188"/>
      <c r="HC642" s="188"/>
      <c r="HD642" s="188"/>
      <c r="HE642" s="188"/>
      <c r="HF642" s="188"/>
      <c r="HG642" s="188"/>
      <c r="HH642" s="188"/>
      <c r="HI642" s="188"/>
      <c r="HJ642" s="188"/>
      <c r="HK642" s="188"/>
      <c r="HL642" s="188"/>
      <c r="HM642" s="189"/>
      <c r="HN642" s="195"/>
      <c r="HO642" s="188"/>
      <c r="HP642" s="188"/>
      <c r="HQ642" s="188"/>
      <c r="HR642" s="188"/>
      <c r="HS642" s="188"/>
      <c r="HT642" s="188"/>
      <c r="HU642" s="188"/>
      <c r="HV642" s="188"/>
      <c r="HW642" s="188"/>
      <c r="HX642" s="188"/>
      <c r="HY642" s="188"/>
      <c r="HZ642" s="188"/>
      <c r="IA642" s="188"/>
      <c r="IB642" s="188"/>
      <c r="IC642" s="188"/>
      <c r="ID642" s="189"/>
      <c r="IE642" s="195"/>
      <c r="IF642" s="188"/>
      <c r="IG642" s="188"/>
      <c r="IH642" s="188"/>
      <c r="II642" s="188"/>
      <c r="IJ642" s="188"/>
      <c r="IK642" s="188"/>
      <c r="IL642" s="188"/>
      <c r="IM642" s="188"/>
      <c r="IN642" s="188"/>
      <c r="IO642" s="188"/>
      <c r="IP642" s="188"/>
      <c r="IQ642" s="188"/>
      <c r="IR642" s="188"/>
      <c r="IS642" s="188"/>
      <c r="IT642" s="188"/>
      <c r="IU642" s="189"/>
      <c r="IV642" s="195"/>
      <c r="IW642" s="188"/>
      <c r="IX642" s="188"/>
      <c r="IY642" s="188"/>
      <c r="IZ642" s="188"/>
      <c r="JA642" s="188"/>
      <c r="JB642" s="188"/>
      <c r="JC642" s="188"/>
      <c r="JD642" s="188"/>
      <c r="JE642" s="188"/>
      <c r="JF642" s="188"/>
      <c r="JG642" s="188"/>
      <c r="JH642" s="188"/>
      <c r="JI642" s="188"/>
      <c r="JJ642" s="188"/>
      <c r="JK642" s="188"/>
      <c r="JL642" s="189"/>
      <c r="JM642" s="195"/>
      <c r="JN642" s="188"/>
      <c r="JO642" s="188"/>
      <c r="JP642" s="188"/>
      <c r="JQ642" s="188"/>
      <c r="JR642" s="188"/>
      <c r="JS642" s="188"/>
      <c r="JT642" s="188"/>
      <c r="JU642" s="188"/>
      <c r="JV642" s="188"/>
      <c r="JW642" s="188"/>
      <c r="JX642" s="188"/>
      <c r="JY642" s="188"/>
      <c r="JZ642" s="188"/>
      <c r="KA642" s="188"/>
      <c r="KB642" s="188"/>
      <c r="KC642" s="189"/>
      <c r="KD642" s="195"/>
      <c r="KE642" s="188"/>
      <c r="KF642" s="188"/>
      <c r="KG642" s="188"/>
      <c r="KH642" s="188"/>
      <c r="KI642" s="188"/>
      <c r="KJ642" s="188"/>
      <c r="KK642" s="188"/>
      <c r="KL642" s="188"/>
      <c r="KM642" s="188"/>
      <c r="KN642" s="188"/>
      <c r="KO642" s="188"/>
      <c r="KP642" s="188"/>
      <c r="KQ642" s="188"/>
      <c r="KR642" s="188"/>
      <c r="KS642" s="188"/>
      <c r="KT642" s="189"/>
      <c r="KU642" s="188"/>
    </row>
    <row r="643" ht="15.0" customHeight="1">
      <c r="A643" s="195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9"/>
      <c r="R643" s="195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9"/>
      <c r="AI643" s="195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9"/>
      <c r="AZ643" s="195"/>
      <c r="BA643" s="188"/>
      <c r="BB643" s="188"/>
      <c r="BC643" s="188"/>
      <c r="BD643" s="188"/>
      <c r="BE643" s="188"/>
      <c r="BF643" s="188"/>
      <c r="BG643" s="188"/>
      <c r="BH643" s="188"/>
      <c r="BI643" s="188"/>
      <c r="BJ643" s="188"/>
      <c r="BK643" s="188"/>
      <c r="BL643" s="188"/>
      <c r="BM643" s="188"/>
      <c r="BN643" s="188"/>
      <c r="BO643" s="188"/>
      <c r="BP643" s="189"/>
      <c r="BQ643" s="195"/>
      <c r="BR643" s="188"/>
      <c r="BS643" s="188"/>
      <c r="BT643" s="188"/>
      <c r="BU643" s="188"/>
      <c r="BV643" s="188"/>
      <c r="BW643" s="188"/>
      <c r="BX643" s="188"/>
      <c r="BY643" s="188"/>
      <c r="BZ643" s="188"/>
      <c r="CA643" s="188"/>
      <c r="CB643" s="188"/>
      <c r="CC643" s="188"/>
      <c r="CD643" s="188"/>
      <c r="CE643" s="188"/>
      <c r="CF643" s="188"/>
      <c r="CG643" s="189"/>
      <c r="CH643" s="195"/>
      <c r="CI643" s="188"/>
      <c r="CJ643" s="188"/>
      <c r="CK643" s="188"/>
      <c r="CL643" s="188"/>
      <c r="CM643" s="188"/>
      <c r="CN643" s="188"/>
      <c r="CO643" s="188"/>
      <c r="CP643" s="188"/>
      <c r="CQ643" s="188"/>
      <c r="CR643" s="188"/>
      <c r="CS643" s="188"/>
      <c r="CT643" s="188"/>
      <c r="CU643" s="188"/>
      <c r="CV643" s="188"/>
      <c r="CW643" s="188"/>
      <c r="CX643" s="189"/>
      <c r="CY643" s="195"/>
      <c r="CZ643" s="188"/>
      <c r="DA643" s="188"/>
      <c r="DB643" s="188"/>
      <c r="DC643" s="188"/>
      <c r="DD643" s="188"/>
      <c r="DE643" s="188"/>
      <c r="DF643" s="188"/>
      <c r="DG643" s="188"/>
      <c r="DH643" s="188"/>
      <c r="DI643" s="188"/>
      <c r="DJ643" s="188"/>
      <c r="DK643" s="188"/>
      <c r="DL643" s="188"/>
      <c r="DM643" s="188"/>
      <c r="DN643" s="188"/>
      <c r="DO643" s="189"/>
      <c r="DP643" s="195"/>
      <c r="DQ643" s="188"/>
      <c r="DR643" s="188"/>
      <c r="DS643" s="188"/>
      <c r="DT643" s="188"/>
      <c r="DU643" s="188"/>
      <c r="DV643" s="188"/>
      <c r="DW643" s="188"/>
      <c r="DX643" s="188"/>
      <c r="DY643" s="188"/>
      <c r="DZ643" s="188"/>
      <c r="EA643" s="188"/>
      <c r="EB643" s="188"/>
      <c r="EC643" s="188"/>
      <c r="ED643" s="188"/>
      <c r="EE643" s="188"/>
      <c r="EF643" s="189"/>
      <c r="EG643" s="195"/>
      <c r="EH643" s="188"/>
      <c r="EI643" s="188"/>
      <c r="EJ643" s="188"/>
      <c r="EK643" s="188"/>
      <c r="EL643" s="188"/>
      <c r="EM643" s="188"/>
      <c r="EN643" s="188"/>
      <c r="EO643" s="188"/>
      <c r="EP643" s="188"/>
      <c r="EQ643" s="188"/>
      <c r="ER643" s="188"/>
      <c r="ES643" s="188"/>
      <c r="ET643" s="188"/>
      <c r="EU643" s="188"/>
      <c r="EV643" s="188"/>
      <c r="EW643" s="189"/>
      <c r="EX643" s="195"/>
      <c r="EY643" s="188"/>
      <c r="EZ643" s="188"/>
      <c r="FA643" s="188"/>
      <c r="FB643" s="188"/>
      <c r="FC643" s="188"/>
      <c r="FD643" s="188"/>
      <c r="FE643" s="188"/>
      <c r="FF643" s="188"/>
      <c r="FG643" s="188"/>
      <c r="FH643" s="188"/>
      <c r="FI643" s="188"/>
      <c r="FJ643" s="188"/>
      <c r="FK643" s="188"/>
      <c r="FL643" s="188"/>
      <c r="FM643" s="188"/>
      <c r="FN643" s="189"/>
      <c r="FO643" s="195"/>
      <c r="FP643" s="188"/>
      <c r="FQ643" s="188"/>
      <c r="FR643" s="188"/>
      <c r="FS643" s="188"/>
      <c r="FT643" s="188"/>
      <c r="FU643" s="188"/>
      <c r="FV643" s="188"/>
      <c r="FW643" s="188"/>
      <c r="FX643" s="188"/>
      <c r="FY643" s="188"/>
      <c r="FZ643" s="188"/>
      <c r="GA643" s="188"/>
      <c r="GB643" s="188"/>
      <c r="GC643" s="188"/>
      <c r="GD643" s="188"/>
      <c r="GE643" s="189"/>
      <c r="GF643" s="195"/>
      <c r="GG643" s="188"/>
      <c r="GH643" s="188"/>
      <c r="GI643" s="188"/>
      <c r="GJ643" s="188"/>
      <c r="GK643" s="188"/>
      <c r="GL643" s="188"/>
      <c r="GM643" s="188"/>
      <c r="GN643" s="188"/>
      <c r="GO643" s="188"/>
      <c r="GP643" s="188"/>
      <c r="GQ643" s="188"/>
      <c r="GR643" s="188"/>
      <c r="GS643" s="188"/>
      <c r="GT643" s="188"/>
      <c r="GU643" s="188"/>
      <c r="GV643" s="189"/>
      <c r="GW643" s="195"/>
      <c r="GX643" s="188"/>
      <c r="GY643" s="188"/>
      <c r="GZ643" s="188"/>
      <c r="HA643" s="188"/>
      <c r="HB643" s="188"/>
      <c r="HC643" s="188"/>
      <c r="HD643" s="188"/>
      <c r="HE643" s="188"/>
      <c r="HF643" s="188"/>
      <c r="HG643" s="188"/>
      <c r="HH643" s="188"/>
      <c r="HI643" s="188"/>
      <c r="HJ643" s="188"/>
      <c r="HK643" s="188"/>
      <c r="HL643" s="188"/>
      <c r="HM643" s="189"/>
      <c r="HN643" s="195"/>
      <c r="HO643" s="188"/>
      <c r="HP643" s="188"/>
      <c r="HQ643" s="188"/>
      <c r="HR643" s="188"/>
      <c r="HS643" s="188"/>
      <c r="HT643" s="188"/>
      <c r="HU643" s="188"/>
      <c r="HV643" s="188"/>
      <c r="HW643" s="188"/>
      <c r="HX643" s="188"/>
      <c r="HY643" s="188"/>
      <c r="HZ643" s="188"/>
      <c r="IA643" s="188"/>
      <c r="IB643" s="188"/>
      <c r="IC643" s="188"/>
      <c r="ID643" s="189"/>
      <c r="IE643" s="195"/>
      <c r="IF643" s="188"/>
      <c r="IG643" s="188"/>
      <c r="IH643" s="188"/>
      <c r="II643" s="188"/>
      <c r="IJ643" s="188"/>
      <c r="IK643" s="188"/>
      <c r="IL643" s="188"/>
      <c r="IM643" s="188"/>
      <c r="IN643" s="188"/>
      <c r="IO643" s="188"/>
      <c r="IP643" s="188"/>
      <c r="IQ643" s="188"/>
      <c r="IR643" s="188"/>
      <c r="IS643" s="188"/>
      <c r="IT643" s="188"/>
      <c r="IU643" s="189"/>
      <c r="IV643" s="195"/>
      <c r="IW643" s="188"/>
      <c r="IX643" s="188"/>
      <c r="IY643" s="188"/>
      <c r="IZ643" s="188"/>
      <c r="JA643" s="188"/>
      <c r="JB643" s="188"/>
      <c r="JC643" s="188"/>
      <c r="JD643" s="188"/>
      <c r="JE643" s="188"/>
      <c r="JF643" s="188"/>
      <c r="JG643" s="188"/>
      <c r="JH643" s="188"/>
      <c r="JI643" s="188"/>
      <c r="JJ643" s="188"/>
      <c r="JK643" s="188"/>
      <c r="JL643" s="189"/>
      <c r="JM643" s="195"/>
      <c r="JN643" s="188"/>
      <c r="JO643" s="188"/>
      <c r="JP643" s="188"/>
      <c r="JQ643" s="188"/>
      <c r="JR643" s="188"/>
      <c r="JS643" s="188"/>
      <c r="JT643" s="188"/>
      <c r="JU643" s="188"/>
      <c r="JV643" s="188"/>
      <c r="JW643" s="188"/>
      <c r="JX643" s="188"/>
      <c r="JY643" s="188"/>
      <c r="JZ643" s="188"/>
      <c r="KA643" s="188"/>
      <c r="KB643" s="188"/>
      <c r="KC643" s="189"/>
      <c r="KD643" s="195"/>
      <c r="KE643" s="188"/>
      <c r="KF643" s="188"/>
      <c r="KG643" s="188"/>
      <c r="KH643" s="188"/>
      <c r="KI643" s="188"/>
      <c r="KJ643" s="188"/>
      <c r="KK643" s="188"/>
      <c r="KL643" s="188"/>
      <c r="KM643" s="188"/>
      <c r="KN643" s="188"/>
      <c r="KO643" s="188"/>
      <c r="KP643" s="188"/>
      <c r="KQ643" s="188"/>
      <c r="KR643" s="188"/>
      <c r="KS643" s="188"/>
      <c r="KT643" s="189"/>
      <c r="KU643" s="188"/>
    </row>
    <row r="644" ht="15.0" customHeight="1">
      <c r="A644" s="195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9"/>
      <c r="R644" s="195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9"/>
      <c r="AI644" s="195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9"/>
      <c r="AZ644" s="195"/>
      <c r="BA644" s="188"/>
      <c r="BB644" s="188"/>
      <c r="BC644" s="188"/>
      <c r="BD644" s="188"/>
      <c r="BE644" s="188"/>
      <c r="BF644" s="188"/>
      <c r="BG644" s="188"/>
      <c r="BH644" s="188"/>
      <c r="BI644" s="188"/>
      <c r="BJ644" s="188"/>
      <c r="BK644" s="188"/>
      <c r="BL644" s="188"/>
      <c r="BM644" s="188"/>
      <c r="BN644" s="188"/>
      <c r="BO644" s="188"/>
      <c r="BP644" s="189"/>
      <c r="BQ644" s="195"/>
      <c r="BR644" s="188"/>
      <c r="BS644" s="188"/>
      <c r="BT644" s="188"/>
      <c r="BU644" s="188"/>
      <c r="BV644" s="188"/>
      <c r="BW644" s="188"/>
      <c r="BX644" s="188"/>
      <c r="BY644" s="188"/>
      <c r="BZ644" s="188"/>
      <c r="CA644" s="188"/>
      <c r="CB644" s="188"/>
      <c r="CC644" s="188"/>
      <c r="CD644" s="188"/>
      <c r="CE644" s="188"/>
      <c r="CF644" s="188"/>
      <c r="CG644" s="189"/>
      <c r="CH644" s="195"/>
      <c r="CI644" s="188"/>
      <c r="CJ644" s="188"/>
      <c r="CK644" s="188"/>
      <c r="CL644" s="188"/>
      <c r="CM644" s="188"/>
      <c r="CN644" s="188"/>
      <c r="CO644" s="188"/>
      <c r="CP644" s="188"/>
      <c r="CQ644" s="188"/>
      <c r="CR644" s="188"/>
      <c r="CS644" s="188"/>
      <c r="CT644" s="188"/>
      <c r="CU644" s="188"/>
      <c r="CV644" s="188"/>
      <c r="CW644" s="188"/>
      <c r="CX644" s="189"/>
      <c r="CY644" s="195"/>
      <c r="CZ644" s="188"/>
      <c r="DA644" s="188"/>
      <c r="DB644" s="188"/>
      <c r="DC644" s="188"/>
      <c r="DD644" s="188"/>
      <c r="DE644" s="188"/>
      <c r="DF644" s="188"/>
      <c r="DG644" s="188"/>
      <c r="DH644" s="188"/>
      <c r="DI644" s="188"/>
      <c r="DJ644" s="188"/>
      <c r="DK644" s="188"/>
      <c r="DL644" s="188"/>
      <c r="DM644" s="188"/>
      <c r="DN644" s="188"/>
      <c r="DO644" s="189"/>
      <c r="DP644" s="195"/>
      <c r="DQ644" s="188"/>
      <c r="DR644" s="188"/>
      <c r="DS644" s="188"/>
      <c r="DT644" s="188"/>
      <c r="DU644" s="188"/>
      <c r="DV644" s="188"/>
      <c r="DW644" s="188"/>
      <c r="DX644" s="188"/>
      <c r="DY644" s="188"/>
      <c r="DZ644" s="188"/>
      <c r="EA644" s="188"/>
      <c r="EB644" s="188"/>
      <c r="EC644" s="188"/>
      <c r="ED644" s="188"/>
      <c r="EE644" s="188"/>
      <c r="EF644" s="189"/>
      <c r="EG644" s="195"/>
      <c r="EH644" s="188"/>
      <c r="EI644" s="188"/>
      <c r="EJ644" s="188"/>
      <c r="EK644" s="188"/>
      <c r="EL644" s="188"/>
      <c r="EM644" s="188"/>
      <c r="EN644" s="188"/>
      <c r="EO644" s="188"/>
      <c r="EP644" s="188"/>
      <c r="EQ644" s="188"/>
      <c r="ER644" s="188"/>
      <c r="ES644" s="188"/>
      <c r="ET644" s="188"/>
      <c r="EU644" s="188"/>
      <c r="EV644" s="188"/>
      <c r="EW644" s="189"/>
      <c r="EX644" s="195"/>
      <c r="EY644" s="188"/>
      <c r="EZ644" s="188"/>
      <c r="FA644" s="188"/>
      <c r="FB644" s="188"/>
      <c r="FC644" s="188"/>
      <c r="FD644" s="188"/>
      <c r="FE644" s="188"/>
      <c r="FF644" s="188"/>
      <c r="FG644" s="188"/>
      <c r="FH644" s="188"/>
      <c r="FI644" s="188"/>
      <c r="FJ644" s="188"/>
      <c r="FK644" s="188"/>
      <c r="FL644" s="188"/>
      <c r="FM644" s="188"/>
      <c r="FN644" s="189"/>
      <c r="FO644" s="195"/>
      <c r="FP644" s="188"/>
      <c r="FQ644" s="188"/>
      <c r="FR644" s="188"/>
      <c r="FS644" s="188"/>
      <c r="FT644" s="188"/>
      <c r="FU644" s="188"/>
      <c r="FV644" s="188"/>
      <c r="FW644" s="188"/>
      <c r="FX644" s="188"/>
      <c r="FY644" s="188"/>
      <c r="FZ644" s="188"/>
      <c r="GA644" s="188"/>
      <c r="GB644" s="188"/>
      <c r="GC644" s="188"/>
      <c r="GD644" s="188"/>
      <c r="GE644" s="189"/>
      <c r="GF644" s="195"/>
      <c r="GG644" s="188"/>
      <c r="GH644" s="188"/>
      <c r="GI644" s="188"/>
      <c r="GJ644" s="188"/>
      <c r="GK644" s="188"/>
      <c r="GL644" s="188"/>
      <c r="GM644" s="188"/>
      <c r="GN644" s="188"/>
      <c r="GO644" s="188"/>
      <c r="GP644" s="188"/>
      <c r="GQ644" s="188"/>
      <c r="GR644" s="188"/>
      <c r="GS644" s="188"/>
      <c r="GT644" s="188"/>
      <c r="GU644" s="188"/>
      <c r="GV644" s="189"/>
      <c r="GW644" s="195"/>
      <c r="GX644" s="188"/>
      <c r="GY644" s="188"/>
      <c r="GZ644" s="188"/>
      <c r="HA644" s="188"/>
      <c r="HB644" s="188"/>
      <c r="HC644" s="188"/>
      <c r="HD644" s="188"/>
      <c r="HE644" s="188"/>
      <c r="HF644" s="188"/>
      <c r="HG644" s="188"/>
      <c r="HH644" s="188"/>
      <c r="HI644" s="188"/>
      <c r="HJ644" s="188"/>
      <c r="HK644" s="188"/>
      <c r="HL644" s="188"/>
      <c r="HM644" s="189"/>
      <c r="HN644" s="195"/>
      <c r="HO644" s="188"/>
      <c r="HP644" s="188"/>
      <c r="HQ644" s="188"/>
      <c r="HR644" s="188"/>
      <c r="HS644" s="188"/>
      <c r="HT644" s="188"/>
      <c r="HU644" s="188"/>
      <c r="HV644" s="188"/>
      <c r="HW644" s="188"/>
      <c r="HX644" s="188"/>
      <c r="HY644" s="188"/>
      <c r="HZ644" s="188"/>
      <c r="IA644" s="188"/>
      <c r="IB644" s="188"/>
      <c r="IC644" s="188"/>
      <c r="ID644" s="189"/>
      <c r="IE644" s="195"/>
      <c r="IF644" s="188"/>
      <c r="IG644" s="188"/>
      <c r="IH644" s="188"/>
      <c r="II644" s="188"/>
      <c r="IJ644" s="188"/>
      <c r="IK644" s="188"/>
      <c r="IL644" s="188"/>
      <c r="IM644" s="188"/>
      <c r="IN644" s="188"/>
      <c r="IO644" s="188"/>
      <c r="IP644" s="188"/>
      <c r="IQ644" s="188"/>
      <c r="IR644" s="188"/>
      <c r="IS644" s="188"/>
      <c r="IT644" s="188"/>
      <c r="IU644" s="189"/>
      <c r="IV644" s="195"/>
      <c r="IW644" s="188"/>
      <c r="IX644" s="188"/>
      <c r="IY644" s="188"/>
      <c r="IZ644" s="188"/>
      <c r="JA644" s="188"/>
      <c r="JB644" s="188"/>
      <c r="JC644" s="188"/>
      <c r="JD644" s="188"/>
      <c r="JE644" s="188"/>
      <c r="JF644" s="188"/>
      <c r="JG644" s="188"/>
      <c r="JH644" s="188"/>
      <c r="JI644" s="188"/>
      <c r="JJ644" s="188"/>
      <c r="JK644" s="188"/>
      <c r="JL644" s="189"/>
      <c r="JM644" s="195"/>
      <c r="JN644" s="188"/>
      <c r="JO644" s="188"/>
      <c r="JP644" s="188"/>
      <c r="JQ644" s="188"/>
      <c r="JR644" s="188"/>
      <c r="JS644" s="188"/>
      <c r="JT644" s="188"/>
      <c r="JU644" s="188"/>
      <c r="JV644" s="188"/>
      <c r="JW644" s="188"/>
      <c r="JX644" s="188"/>
      <c r="JY644" s="188"/>
      <c r="JZ644" s="188"/>
      <c r="KA644" s="188"/>
      <c r="KB644" s="188"/>
      <c r="KC644" s="189"/>
      <c r="KD644" s="195"/>
      <c r="KE644" s="188"/>
      <c r="KF644" s="188"/>
      <c r="KG644" s="188"/>
      <c r="KH644" s="188"/>
      <c r="KI644" s="188"/>
      <c r="KJ644" s="188"/>
      <c r="KK644" s="188"/>
      <c r="KL644" s="188"/>
      <c r="KM644" s="188"/>
      <c r="KN644" s="188"/>
      <c r="KO644" s="188"/>
      <c r="KP644" s="188"/>
      <c r="KQ644" s="188"/>
      <c r="KR644" s="188"/>
      <c r="KS644" s="188"/>
      <c r="KT644" s="189"/>
      <c r="KU644" s="188"/>
    </row>
    <row r="645" ht="15.0" customHeight="1">
      <c r="A645" s="195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9"/>
      <c r="R645" s="195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9"/>
      <c r="AI645" s="195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9"/>
      <c r="AZ645" s="195"/>
      <c r="BA645" s="188"/>
      <c r="BB645" s="188"/>
      <c r="BC645" s="188"/>
      <c r="BD645" s="188"/>
      <c r="BE645" s="188"/>
      <c r="BF645" s="188"/>
      <c r="BG645" s="188"/>
      <c r="BH645" s="188"/>
      <c r="BI645" s="188"/>
      <c r="BJ645" s="188"/>
      <c r="BK645" s="188"/>
      <c r="BL645" s="188"/>
      <c r="BM645" s="188"/>
      <c r="BN645" s="188"/>
      <c r="BO645" s="188"/>
      <c r="BP645" s="189"/>
      <c r="BQ645" s="195"/>
      <c r="BR645" s="188"/>
      <c r="BS645" s="188"/>
      <c r="BT645" s="188"/>
      <c r="BU645" s="188"/>
      <c r="BV645" s="188"/>
      <c r="BW645" s="188"/>
      <c r="BX645" s="188"/>
      <c r="BY645" s="188"/>
      <c r="BZ645" s="188"/>
      <c r="CA645" s="188"/>
      <c r="CB645" s="188"/>
      <c r="CC645" s="188"/>
      <c r="CD645" s="188"/>
      <c r="CE645" s="188"/>
      <c r="CF645" s="188"/>
      <c r="CG645" s="189"/>
      <c r="CH645" s="195"/>
      <c r="CI645" s="188"/>
      <c r="CJ645" s="188"/>
      <c r="CK645" s="188"/>
      <c r="CL645" s="188"/>
      <c r="CM645" s="188"/>
      <c r="CN645" s="188"/>
      <c r="CO645" s="188"/>
      <c r="CP645" s="188"/>
      <c r="CQ645" s="188"/>
      <c r="CR645" s="188"/>
      <c r="CS645" s="188"/>
      <c r="CT645" s="188"/>
      <c r="CU645" s="188"/>
      <c r="CV645" s="188"/>
      <c r="CW645" s="188"/>
      <c r="CX645" s="189"/>
      <c r="CY645" s="195"/>
      <c r="CZ645" s="188"/>
      <c r="DA645" s="188"/>
      <c r="DB645" s="188"/>
      <c r="DC645" s="188"/>
      <c r="DD645" s="188"/>
      <c r="DE645" s="188"/>
      <c r="DF645" s="188"/>
      <c r="DG645" s="188"/>
      <c r="DH645" s="188"/>
      <c r="DI645" s="188"/>
      <c r="DJ645" s="188"/>
      <c r="DK645" s="188"/>
      <c r="DL645" s="188"/>
      <c r="DM645" s="188"/>
      <c r="DN645" s="188"/>
      <c r="DO645" s="189"/>
      <c r="DP645" s="195"/>
      <c r="DQ645" s="188"/>
      <c r="DR645" s="188"/>
      <c r="DS645" s="188"/>
      <c r="DT645" s="188"/>
      <c r="DU645" s="188"/>
      <c r="DV645" s="188"/>
      <c r="DW645" s="188"/>
      <c r="DX645" s="188"/>
      <c r="DY645" s="188"/>
      <c r="DZ645" s="188"/>
      <c r="EA645" s="188"/>
      <c r="EB645" s="188"/>
      <c r="EC645" s="188"/>
      <c r="ED645" s="188"/>
      <c r="EE645" s="188"/>
      <c r="EF645" s="189"/>
      <c r="EG645" s="195"/>
      <c r="EH645" s="188"/>
      <c r="EI645" s="188"/>
      <c r="EJ645" s="188"/>
      <c r="EK645" s="188"/>
      <c r="EL645" s="188"/>
      <c r="EM645" s="188"/>
      <c r="EN645" s="188"/>
      <c r="EO645" s="188"/>
      <c r="EP645" s="188"/>
      <c r="EQ645" s="188"/>
      <c r="ER645" s="188"/>
      <c r="ES645" s="188"/>
      <c r="ET645" s="188"/>
      <c r="EU645" s="188"/>
      <c r="EV645" s="188"/>
      <c r="EW645" s="189"/>
      <c r="EX645" s="195"/>
      <c r="EY645" s="188"/>
      <c r="EZ645" s="188"/>
      <c r="FA645" s="188"/>
      <c r="FB645" s="188"/>
      <c r="FC645" s="188"/>
      <c r="FD645" s="188"/>
      <c r="FE645" s="188"/>
      <c r="FF645" s="188"/>
      <c r="FG645" s="188"/>
      <c r="FH645" s="188"/>
      <c r="FI645" s="188"/>
      <c r="FJ645" s="188"/>
      <c r="FK645" s="188"/>
      <c r="FL645" s="188"/>
      <c r="FM645" s="188"/>
      <c r="FN645" s="189"/>
      <c r="FO645" s="195"/>
      <c r="FP645" s="188"/>
      <c r="FQ645" s="188"/>
      <c r="FR645" s="188"/>
      <c r="FS645" s="188"/>
      <c r="FT645" s="188"/>
      <c r="FU645" s="188"/>
      <c r="FV645" s="188"/>
      <c r="FW645" s="188"/>
      <c r="FX645" s="188"/>
      <c r="FY645" s="188"/>
      <c r="FZ645" s="188"/>
      <c r="GA645" s="188"/>
      <c r="GB645" s="188"/>
      <c r="GC645" s="188"/>
      <c r="GD645" s="188"/>
      <c r="GE645" s="189"/>
      <c r="GF645" s="195"/>
      <c r="GG645" s="188"/>
      <c r="GH645" s="188"/>
      <c r="GI645" s="188"/>
      <c r="GJ645" s="188"/>
      <c r="GK645" s="188"/>
      <c r="GL645" s="188"/>
      <c r="GM645" s="188"/>
      <c r="GN645" s="188"/>
      <c r="GO645" s="188"/>
      <c r="GP645" s="188"/>
      <c r="GQ645" s="188"/>
      <c r="GR645" s="188"/>
      <c r="GS645" s="188"/>
      <c r="GT645" s="188"/>
      <c r="GU645" s="188"/>
      <c r="GV645" s="189"/>
      <c r="GW645" s="195"/>
      <c r="GX645" s="188"/>
      <c r="GY645" s="188"/>
      <c r="GZ645" s="188"/>
      <c r="HA645" s="188"/>
      <c r="HB645" s="188"/>
      <c r="HC645" s="188"/>
      <c r="HD645" s="188"/>
      <c r="HE645" s="188"/>
      <c r="HF645" s="188"/>
      <c r="HG645" s="188"/>
      <c r="HH645" s="188"/>
      <c r="HI645" s="188"/>
      <c r="HJ645" s="188"/>
      <c r="HK645" s="188"/>
      <c r="HL645" s="188"/>
      <c r="HM645" s="189"/>
      <c r="HN645" s="195"/>
      <c r="HO645" s="188"/>
      <c r="HP645" s="188"/>
      <c r="HQ645" s="188"/>
      <c r="HR645" s="188"/>
      <c r="HS645" s="188"/>
      <c r="HT645" s="188"/>
      <c r="HU645" s="188"/>
      <c r="HV645" s="188"/>
      <c r="HW645" s="188"/>
      <c r="HX645" s="188"/>
      <c r="HY645" s="188"/>
      <c r="HZ645" s="188"/>
      <c r="IA645" s="188"/>
      <c r="IB645" s="188"/>
      <c r="IC645" s="188"/>
      <c r="ID645" s="189"/>
      <c r="IE645" s="195"/>
      <c r="IF645" s="188"/>
      <c r="IG645" s="188"/>
      <c r="IH645" s="188"/>
      <c r="II645" s="188"/>
      <c r="IJ645" s="188"/>
      <c r="IK645" s="188"/>
      <c r="IL645" s="188"/>
      <c r="IM645" s="188"/>
      <c r="IN645" s="188"/>
      <c r="IO645" s="188"/>
      <c r="IP645" s="188"/>
      <c r="IQ645" s="188"/>
      <c r="IR645" s="188"/>
      <c r="IS645" s="188"/>
      <c r="IT645" s="188"/>
      <c r="IU645" s="189"/>
      <c r="IV645" s="195"/>
      <c r="IW645" s="188"/>
      <c r="IX645" s="188"/>
      <c r="IY645" s="188"/>
      <c r="IZ645" s="188"/>
      <c r="JA645" s="188"/>
      <c r="JB645" s="188"/>
      <c r="JC645" s="188"/>
      <c r="JD645" s="188"/>
      <c r="JE645" s="188"/>
      <c r="JF645" s="188"/>
      <c r="JG645" s="188"/>
      <c r="JH645" s="188"/>
      <c r="JI645" s="188"/>
      <c r="JJ645" s="188"/>
      <c r="JK645" s="188"/>
      <c r="JL645" s="189"/>
      <c r="JM645" s="195"/>
      <c r="JN645" s="188"/>
      <c r="JO645" s="188"/>
      <c r="JP645" s="188"/>
      <c r="JQ645" s="188"/>
      <c r="JR645" s="188"/>
      <c r="JS645" s="188"/>
      <c r="JT645" s="188"/>
      <c r="JU645" s="188"/>
      <c r="JV645" s="188"/>
      <c r="JW645" s="188"/>
      <c r="JX645" s="188"/>
      <c r="JY645" s="188"/>
      <c r="JZ645" s="188"/>
      <c r="KA645" s="188"/>
      <c r="KB645" s="188"/>
      <c r="KC645" s="189"/>
      <c r="KD645" s="195"/>
      <c r="KE645" s="188"/>
      <c r="KF645" s="188"/>
      <c r="KG645" s="188"/>
      <c r="KH645" s="188"/>
      <c r="KI645" s="188"/>
      <c r="KJ645" s="188"/>
      <c r="KK645" s="188"/>
      <c r="KL645" s="188"/>
      <c r="KM645" s="188"/>
      <c r="KN645" s="188"/>
      <c r="KO645" s="188"/>
      <c r="KP645" s="188"/>
      <c r="KQ645" s="188"/>
      <c r="KR645" s="188"/>
      <c r="KS645" s="188"/>
      <c r="KT645" s="189"/>
      <c r="KU645" s="188"/>
    </row>
    <row r="646" ht="15.0" customHeight="1">
      <c r="A646" s="195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9"/>
      <c r="R646" s="195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9"/>
      <c r="AI646" s="195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9"/>
      <c r="AZ646" s="195"/>
      <c r="BA646" s="188"/>
      <c r="BB646" s="188"/>
      <c r="BC646" s="188"/>
      <c r="BD646" s="188"/>
      <c r="BE646" s="188"/>
      <c r="BF646" s="188"/>
      <c r="BG646" s="188"/>
      <c r="BH646" s="188"/>
      <c r="BI646" s="188"/>
      <c r="BJ646" s="188"/>
      <c r="BK646" s="188"/>
      <c r="BL646" s="188"/>
      <c r="BM646" s="188"/>
      <c r="BN646" s="188"/>
      <c r="BO646" s="188"/>
      <c r="BP646" s="189"/>
      <c r="BQ646" s="195"/>
      <c r="BR646" s="188"/>
      <c r="BS646" s="188"/>
      <c r="BT646" s="188"/>
      <c r="BU646" s="188"/>
      <c r="BV646" s="188"/>
      <c r="BW646" s="188"/>
      <c r="BX646" s="188"/>
      <c r="BY646" s="188"/>
      <c r="BZ646" s="188"/>
      <c r="CA646" s="188"/>
      <c r="CB646" s="188"/>
      <c r="CC646" s="188"/>
      <c r="CD646" s="188"/>
      <c r="CE646" s="188"/>
      <c r="CF646" s="188"/>
      <c r="CG646" s="189"/>
      <c r="CH646" s="195"/>
      <c r="CI646" s="188"/>
      <c r="CJ646" s="188"/>
      <c r="CK646" s="188"/>
      <c r="CL646" s="188"/>
      <c r="CM646" s="188"/>
      <c r="CN646" s="188"/>
      <c r="CO646" s="188"/>
      <c r="CP646" s="188"/>
      <c r="CQ646" s="188"/>
      <c r="CR646" s="188"/>
      <c r="CS646" s="188"/>
      <c r="CT646" s="188"/>
      <c r="CU646" s="188"/>
      <c r="CV646" s="188"/>
      <c r="CW646" s="188"/>
      <c r="CX646" s="189"/>
      <c r="CY646" s="195"/>
      <c r="CZ646" s="188"/>
      <c r="DA646" s="188"/>
      <c r="DB646" s="188"/>
      <c r="DC646" s="188"/>
      <c r="DD646" s="188"/>
      <c r="DE646" s="188"/>
      <c r="DF646" s="188"/>
      <c r="DG646" s="188"/>
      <c r="DH646" s="188"/>
      <c r="DI646" s="188"/>
      <c r="DJ646" s="188"/>
      <c r="DK646" s="188"/>
      <c r="DL646" s="188"/>
      <c r="DM646" s="188"/>
      <c r="DN646" s="188"/>
      <c r="DO646" s="189"/>
      <c r="DP646" s="195"/>
      <c r="DQ646" s="188"/>
      <c r="DR646" s="188"/>
      <c r="DS646" s="188"/>
      <c r="DT646" s="188"/>
      <c r="DU646" s="188"/>
      <c r="DV646" s="188"/>
      <c r="DW646" s="188"/>
      <c r="DX646" s="188"/>
      <c r="DY646" s="188"/>
      <c r="DZ646" s="188"/>
      <c r="EA646" s="188"/>
      <c r="EB646" s="188"/>
      <c r="EC646" s="188"/>
      <c r="ED646" s="188"/>
      <c r="EE646" s="188"/>
      <c r="EF646" s="189"/>
      <c r="EG646" s="195"/>
      <c r="EH646" s="188"/>
      <c r="EI646" s="188"/>
      <c r="EJ646" s="188"/>
      <c r="EK646" s="188"/>
      <c r="EL646" s="188"/>
      <c r="EM646" s="188"/>
      <c r="EN646" s="188"/>
      <c r="EO646" s="188"/>
      <c r="EP646" s="188"/>
      <c r="EQ646" s="188"/>
      <c r="ER646" s="188"/>
      <c r="ES646" s="188"/>
      <c r="ET646" s="188"/>
      <c r="EU646" s="188"/>
      <c r="EV646" s="188"/>
      <c r="EW646" s="189"/>
      <c r="EX646" s="195"/>
      <c r="EY646" s="188"/>
      <c r="EZ646" s="188"/>
      <c r="FA646" s="188"/>
      <c r="FB646" s="188"/>
      <c r="FC646" s="188"/>
      <c r="FD646" s="188"/>
      <c r="FE646" s="188"/>
      <c r="FF646" s="188"/>
      <c r="FG646" s="188"/>
      <c r="FH646" s="188"/>
      <c r="FI646" s="188"/>
      <c r="FJ646" s="188"/>
      <c r="FK646" s="188"/>
      <c r="FL646" s="188"/>
      <c r="FM646" s="188"/>
      <c r="FN646" s="189"/>
      <c r="FO646" s="195"/>
      <c r="FP646" s="188"/>
      <c r="FQ646" s="188"/>
      <c r="FR646" s="188"/>
      <c r="FS646" s="188"/>
      <c r="FT646" s="188"/>
      <c r="FU646" s="188"/>
      <c r="FV646" s="188"/>
      <c r="FW646" s="188"/>
      <c r="FX646" s="188"/>
      <c r="FY646" s="188"/>
      <c r="FZ646" s="188"/>
      <c r="GA646" s="188"/>
      <c r="GB646" s="188"/>
      <c r="GC646" s="188"/>
      <c r="GD646" s="188"/>
      <c r="GE646" s="189"/>
      <c r="GF646" s="195"/>
      <c r="GG646" s="188"/>
      <c r="GH646" s="188"/>
      <c r="GI646" s="188"/>
      <c r="GJ646" s="188"/>
      <c r="GK646" s="188"/>
      <c r="GL646" s="188"/>
      <c r="GM646" s="188"/>
      <c r="GN646" s="188"/>
      <c r="GO646" s="188"/>
      <c r="GP646" s="188"/>
      <c r="GQ646" s="188"/>
      <c r="GR646" s="188"/>
      <c r="GS646" s="188"/>
      <c r="GT646" s="188"/>
      <c r="GU646" s="188"/>
      <c r="GV646" s="189"/>
      <c r="GW646" s="195"/>
      <c r="GX646" s="188"/>
      <c r="GY646" s="188"/>
      <c r="GZ646" s="188"/>
      <c r="HA646" s="188"/>
      <c r="HB646" s="188"/>
      <c r="HC646" s="188"/>
      <c r="HD646" s="188"/>
      <c r="HE646" s="188"/>
      <c r="HF646" s="188"/>
      <c r="HG646" s="188"/>
      <c r="HH646" s="188"/>
      <c r="HI646" s="188"/>
      <c r="HJ646" s="188"/>
      <c r="HK646" s="188"/>
      <c r="HL646" s="188"/>
      <c r="HM646" s="189"/>
      <c r="HN646" s="195"/>
      <c r="HO646" s="188"/>
      <c r="HP646" s="188"/>
      <c r="HQ646" s="188"/>
      <c r="HR646" s="188"/>
      <c r="HS646" s="188"/>
      <c r="HT646" s="188"/>
      <c r="HU646" s="188"/>
      <c r="HV646" s="188"/>
      <c r="HW646" s="188"/>
      <c r="HX646" s="188"/>
      <c r="HY646" s="188"/>
      <c r="HZ646" s="188"/>
      <c r="IA646" s="188"/>
      <c r="IB646" s="188"/>
      <c r="IC646" s="188"/>
      <c r="ID646" s="189"/>
      <c r="IE646" s="195"/>
      <c r="IF646" s="188"/>
      <c r="IG646" s="188"/>
      <c r="IH646" s="188"/>
      <c r="II646" s="188"/>
      <c r="IJ646" s="188"/>
      <c r="IK646" s="188"/>
      <c r="IL646" s="188"/>
      <c r="IM646" s="188"/>
      <c r="IN646" s="188"/>
      <c r="IO646" s="188"/>
      <c r="IP646" s="188"/>
      <c r="IQ646" s="188"/>
      <c r="IR646" s="188"/>
      <c r="IS646" s="188"/>
      <c r="IT646" s="188"/>
      <c r="IU646" s="189"/>
      <c r="IV646" s="195"/>
      <c r="IW646" s="188"/>
      <c r="IX646" s="188"/>
      <c r="IY646" s="188"/>
      <c r="IZ646" s="188"/>
      <c r="JA646" s="188"/>
      <c r="JB646" s="188"/>
      <c r="JC646" s="188"/>
      <c r="JD646" s="188"/>
      <c r="JE646" s="188"/>
      <c r="JF646" s="188"/>
      <c r="JG646" s="188"/>
      <c r="JH646" s="188"/>
      <c r="JI646" s="188"/>
      <c r="JJ646" s="188"/>
      <c r="JK646" s="188"/>
      <c r="JL646" s="189"/>
      <c r="JM646" s="195"/>
      <c r="JN646" s="188"/>
      <c r="JO646" s="188"/>
      <c r="JP646" s="188"/>
      <c r="JQ646" s="188"/>
      <c r="JR646" s="188"/>
      <c r="JS646" s="188"/>
      <c r="JT646" s="188"/>
      <c r="JU646" s="188"/>
      <c r="JV646" s="188"/>
      <c r="JW646" s="188"/>
      <c r="JX646" s="188"/>
      <c r="JY646" s="188"/>
      <c r="JZ646" s="188"/>
      <c r="KA646" s="188"/>
      <c r="KB646" s="188"/>
      <c r="KC646" s="189"/>
      <c r="KD646" s="195"/>
      <c r="KE646" s="188"/>
      <c r="KF646" s="188"/>
      <c r="KG646" s="188"/>
      <c r="KH646" s="188"/>
      <c r="KI646" s="188"/>
      <c r="KJ646" s="188"/>
      <c r="KK646" s="188"/>
      <c r="KL646" s="188"/>
      <c r="KM646" s="188"/>
      <c r="KN646" s="188"/>
      <c r="KO646" s="188"/>
      <c r="KP646" s="188"/>
      <c r="KQ646" s="188"/>
      <c r="KR646" s="188"/>
      <c r="KS646" s="188"/>
      <c r="KT646" s="189"/>
      <c r="KU646" s="188"/>
    </row>
    <row r="647" ht="15.0" customHeight="1">
      <c r="A647" s="195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9"/>
      <c r="R647" s="195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9"/>
      <c r="AI647" s="195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9"/>
      <c r="AZ647" s="195"/>
      <c r="BA647" s="188"/>
      <c r="BB647" s="188"/>
      <c r="BC647" s="188"/>
      <c r="BD647" s="188"/>
      <c r="BE647" s="188"/>
      <c r="BF647" s="188"/>
      <c r="BG647" s="188"/>
      <c r="BH647" s="188"/>
      <c r="BI647" s="188"/>
      <c r="BJ647" s="188"/>
      <c r="BK647" s="188"/>
      <c r="BL647" s="188"/>
      <c r="BM647" s="188"/>
      <c r="BN647" s="188"/>
      <c r="BO647" s="188"/>
      <c r="BP647" s="189"/>
      <c r="BQ647" s="195"/>
      <c r="BR647" s="188"/>
      <c r="BS647" s="188"/>
      <c r="BT647" s="188"/>
      <c r="BU647" s="188"/>
      <c r="BV647" s="188"/>
      <c r="BW647" s="188"/>
      <c r="BX647" s="188"/>
      <c r="BY647" s="188"/>
      <c r="BZ647" s="188"/>
      <c r="CA647" s="188"/>
      <c r="CB647" s="188"/>
      <c r="CC647" s="188"/>
      <c r="CD647" s="188"/>
      <c r="CE647" s="188"/>
      <c r="CF647" s="188"/>
      <c r="CG647" s="189"/>
      <c r="CH647" s="195"/>
      <c r="CI647" s="188"/>
      <c r="CJ647" s="188"/>
      <c r="CK647" s="188"/>
      <c r="CL647" s="188"/>
      <c r="CM647" s="188"/>
      <c r="CN647" s="188"/>
      <c r="CO647" s="188"/>
      <c r="CP647" s="188"/>
      <c r="CQ647" s="188"/>
      <c r="CR647" s="188"/>
      <c r="CS647" s="188"/>
      <c r="CT647" s="188"/>
      <c r="CU647" s="188"/>
      <c r="CV647" s="188"/>
      <c r="CW647" s="188"/>
      <c r="CX647" s="189"/>
      <c r="CY647" s="195"/>
      <c r="CZ647" s="188"/>
      <c r="DA647" s="188"/>
      <c r="DB647" s="188"/>
      <c r="DC647" s="188"/>
      <c r="DD647" s="188"/>
      <c r="DE647" s="188"/>
      <c r="DF647" s="188"/>
      <c r="DG647" s="188"/>
      <c r="DH647" s="188"/>
      <c r="DI647" s="188"/>
      <c r="DJ647" s="188"/>
      <c r="DK647" s="188"/>
      <c r="DL647" s="188"/>
      <c r="DM647" s="188"/>
      <c r="DN647" s="188"/>
      <c r="DO647" s="189"/>
      <c r="DP647" s="195"/>
      <c r="DQ647" s="188"/>
      <c r="DR647" s="188"/>
      <c r="DS647" s="188"/>
      <c r="DT647" s="188"/>
      <c r="DU647" s="188"/>
      <c r="DV647" s="188"/>
      <c r="DW647" s="188"/>
      <c r="DX647" s="188"/>
      <c r="DY647" s="188"/>
      <c r="DZ647" s="188"/>
      <c r="EA647" s="188"/>
      <c r="EB647" s="188"/>
      <c r="EC647" s="188"/>
      <c r="ED647" s="188"/>
      <c r="EE647" s="188"/>
      <c r="EF647" s="189"/>
      <c r="EG647" s="195"/>
      <c r="EH647" s="188"/>
      <c r="EI647" s="188"/>
      <c r="EJ647" s="188"/>
      <c r="EK647" s="188"/>
      <c r="EL647" s="188"/>
      <c r="EM647" s="188"/>
      <c r="EN647" s="188"/>
      <c r="EO647" s="188"/>
      <c r="EP647" s="188"/>
      <c r="EQ647" s="188"/>
      <c r="ER647" s="188"/>
      <c r="ES647" s="188"/>
      <c r="ET647" s="188"/>
      <c r="EU647" s="188"/>
      <c r="EV647" s="188"/>
      <c r="EW647" s="189"/>
      <c r="EX647" s="195"/>
      <c r="EY647" s="188"/>
      <c r="EZ647" s="188"/>
      <c r="FA647" s="188"/>
      <c r="FB647" s="188"/>
      <c r="FC647" s="188"/>
      <c r="FD647" s="188"/>
      <c r="FE647" s="188"/>
      <c r="FF647" s="188"/>
      <c r="FG647" s="188"/>
      <c r="FH647" s="188"/>
      <c r="FI647" s="188"/>
      <c r="FJ647" s="188"/>
      <c r="FK647" s="188"/>
      <c r="FL647" s="188"/>
      <c r="FM647" s="188"/>
      <c r="FN647" s="189"/>
      <c r="FO647" s="195"/>
      <c r="FP647" s="188"/>
      <c r="FQ647" s="188"/>
      <c r="FR647" s="188"/>
      <c r="FS647" s="188"/>
      <c r="FT647" s="188"/>
      <c r="FU647" s="188"/>
      <c r="FV647" s="188"/>
      <c r="FW647" s="188"/>
      <c r="FX647" s="188"/>
      <c r="FY647" s="188"/>
      <c r="FZ647" s="188"/>
      <c r="GA647" s="188"/>
      <c r="GB647" s="188"/>
      <c r="GC647" s="188"/>
      <c r="GD647" s="188"/>
      <c r="GE647" s="189"/>
      <c r="GF647" s="195"/>
      <c r="GG647" s="188"/>
      <c r="GH647" s="188"/>
      <c r="GI647" s="188"/>
      <c r="GJ647" s="188"/>
      <c r="GK647" s="188"/>
      <c r="GL647" s="188"/>
      <c r="GM647" s="188"/>
      <c r="GN647" s="188"/>
      <c r="GO647" s="188"/>
      <c r="GP647" s="188"/>
      <c r="GQ647" s="188"/>
      <c r="GR647" s="188"/>
      <c r="GS647" s="188"/>
      <c r="GT647" s="188"/>
      <c r="GU647" s="188"/>
      <c r="GV647" s="189"/>
      <c r="GW647" s="195"/>
      <c r="GX647" s="188"/>
      <c r="GY647" s="188"/>
      <c r="GZ647" s="188"/>
      <c r="HA647" s="188"/>
      <c r="HB647" s="188"/>
      <c r="HC647" s="188"/>
      <c r="HD647" s="188"/>
      <c r="HE647" s="188"/>
      <c r="HF647" s="188"/>
      <c r="HG647" s="188"/>
      <c r="HH647" s="188"/>
      <c r="HI647" s="188"/>
      <c r="HJ647" s="188"/>
      <c r="HK647" s="188"/>
      <c r="HL647" s="188"/>
      <c r="HM647" s="189"/>
      <c r="HN647" s="195"/>
      <c r="HO647" s="188"/>
      <c r="HP647" s="188"/>
      <c r="HQ647" s="188"/>
      <c r="HR647" s="188"/>
      <c r="HS647" s="188"/>
      <c r="HT647" s="188"/>
      <c r="HU647" s="188"/>
      <c r="HV647" s="188"/>
      <c r="HW647" s="188"/>
      <c r="HX647" s="188"/>
      <c r="HY647" s="188"/>
      <c r="HZ647" s="188"/>
      <c r="IA647" s="188"/>
      <c r="IB647" s="188"/>
      <c r="IC647" s="188"/>
      <c r="ID647" s="189"/>
      <c r="IE647" s="195"/>
      <c r="IF647" s="188"/>
      <c r="IG647" s="188"/>
      <c r="IH647" s="188"/>
      <c r="II647" s="188"/>
      <c r="IJ647" s="188"/>
      <c r="IK647" s="188"/>
      <c r="IL647" s="188"/>
      <c r="IM647" s="188"/>
      <c r="IN647" s="188"/>
      <c r="IO647" s="188"/>
      <c r="IP647" s="188"/>
      <c r="IQ647" s="188"/>
      <c r="IR647" s="188"/>
      <c r="IS647" s="188"/>
      <c r="IT647" s="188"/>
      <c r="IU647" s="189"/>
      <c r="IV647" s="195"/>
      <c r="IW647" s="188"/>
      <c r="IX647" s="188"/>
      <c r="IY647" s="188"/>
      <c r="IZ647" s="188"/>
      <c r="JA647" s="188"/>
      <c r="JB647" s="188"/>
      <c r="JC647" s="188"/>
      <c r="JD647" s="188"/>
      <c r="JE647" s="188"/>
      <c r="JF647" s="188"/>
      <c r="JG647" s="188"/>
      <c r="JH647" s="188"/>
      <c r="JI647" s="188"/>
      <c r="JJ647" s="188"/>
      <c r="JK647" s="188"/>
      <c r="JL647" s="189"/>
      <c r="JM647" s="195"/>
      <c r="JN647" s="188"/>
      <c r="JO647" s="188"/>
      <c r="JP647" s="188"/>
      <c r="JQ647" s="188"/>
      <c r="JR647" s="188"/>
      <c r="JS647" s="188"/>
      <c r="JT647" s="188"/>
      <c r="JU647" s="188"/>
      <c r="JV647" s="188"/>
      <c r="JW647" s="188"/>
      <c r="JX647" s="188"/>
      <c r="JY647" s="188"/>
      <c r="JZ647" s="188"/>
      <c r="KA647" s="188"/>
      <c r="KB647" s="188"/>
      <c r="KC647" s="189"/>
      <c r="KD647" s="195"/>
      <c r="KE647" s="188"/>
      <c r="KF647" s="188"/>
      <c r="KG647" s="188"/>
      <c r="KH647" s="188"/>
      <c r="KI647" s="188"/>
      <c r="KJ647" s="188"/>
      <c r="KK647" s="188"/>
      <c r="KL647" s="188"/>
      <c r="KM647" s="188"/>
      <c r="KN647" s="188"/>
      <c r="KO647" s="188"/>
      <c r="KP647" s="188"/>
      <c r="KQ647" s="188"/>
      <c r="KR647" s="188"/>
      <c r="KS647" s="188"/>
      <c r="KT647" s="189"/>
      <c r="KU647" s="188"/>
    </row>
    <row r="648" ht="15.0" customHeight="1">
      <c r="A648" s="195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9"/>
      <c r="R648" s="195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9"/>
      <c r="AI648" s="195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9"/>
      <c r="AZ648" s="195"/>
      <c r="BA648" s="188"/>
      <c r="BB648" s="188"/>
      <c r="BC648" s="188"/>
      <c r="BD648" s="188"/>
      <c r="BE648" s="188"/>
      <c r="BF648" s="188"/>
      <c r="BG648" s="188"/>
      <c r="BH648" s="188"/>
      <c r="BI648" s="188"/>
      <c r="BJ648" s="188"/>
      <c r="BK648" s="188"/>
      <c r="BL648" s="188"/>
      <c r="BM648" s="188"/>
      <c r="BN648" s="188"/>
      <c r="BO648" s="188"/>
      <c r="BP648" s="189"/>
      <c r="BQ648" s="195"/>
      <c r="BR648" s="188"/>
      <c r="BS648" s="188"/>
      <c r="BT648" s="188"/>
      <c r="BU648" s="188"/>
      <c r="BV648" s="188"/>
      <c r="BW648" s="188"/>
      <c r="BX648" s="188"/>
      <c r="BY648" s="188"/>
      <c r="BZ648" s="188"/>
      <c r="CA648" s="188"/>
      <c r="CB648" s="188"/>
      <c r="CC648" s="188"/>
      <c r="CD648" s="188"/>
      <c r="CE648" s="188"/>
      <c r="CF648" s="188"/>
      <c r="CG648" s="189"/>
      <c r="CH648" s="195"/>
      <c r="CI648" s="188"/>
      <c r="CJ648" s="188"/>
      <c r="CK648" s="188"/>
      <c r="CL648" s="188"/>
      <c r="CM648" s="188"/>
      <c r="CN648" s="188"/>
      <c r="CO648" s="188"/>
      <c r="CP648" s="188"/>
      <c r="CQ648" s="188"/>
      <c r="CR648" s="188"/>
      <c r="CS648" s="188"/>
      <c r="CT648" s="188"/>
      <c r="CU648" s="188"/>
      <c r="CV648" s="188"/>
      <c r="CW648" s="188"/>
      <c r="CX648" s="189"/>
      <c r="CY648" s="195"/>
      <c r="CZ648" s="188"/>
      <c r="DA648" s="188"/>
      <c r="DB648" s="188"/>
      <c r="DC648" s="188"/>
      <c r="DD648" s="188"/>
      <c r="DE648" s="188"/>
      <c r="DF648" s="188"/>
      <c r="DG648" s="188"/>
      <c r="DH648" s="188"/>
      <c r="DI648" s="188"/>
      <c r="DJ648" s="188"/>
      <c r="DK648" s="188"/>
      <c r="DL648" s="188"/>
      <c r="DM648" s="188"/>
      <c r="DN648" s="188"/>
      <c r="DO648" s="189"/>
      <c r="DP648" s="195"/>
      <c r="DQ648" s="188"/>
      <c r="DR648" s="188"/>
      <c r="DS648" s="188"/>
      <c r="DT648" s="188"/>
      <c r="DU648" s="188"/>
      <c r="DV648" s="188"/>
      <c r="DW648" s="188"/>
      <c r="DX648" s="188"/>
      <c r="DY648" s="188"/>
      <c r="DZ648" s="188"/>
      <c r="EA648" s="188"/>
      <c r="EB648" s="188"/>
      <c r="EC648" s="188"/>
      <c r="ED648" s="188"/>
      <c r="EE648" s="188"/>
      <c r="EF648" s="189"/>
      <c r="EG648" s="195"/>
      <c r="EH648" s="188"/>
      <c r="EI648" s="188"/>
      <c r="EJ648" s="188"/>
      <c r="EK648" s="188"/>
      <c r="EL648" s="188"/>
      <c r="EM648" s="188"/>
      <c r="EN648" s="188"/>
      <c r="EO648" s="188"/>
      <c r="EP648" s="188"/>
      <c r="EQ648" s="188"/>
      <c r="ER648" s="188"/>
      <c r="ES648" s="188"/>
      <c r="ET648" s="188"/>
      <c r="EU648" s="188"/>
      <c r="EV648" s="188"/>
      <c r="EW648" s="189"/>
      <c r="EX648" s="195"/>
      <c r="EY648" s="188"/>
      <c r="EZ648" s="188"/>
      <c r="FA648" s="188"/>
      <c r="FB648" s="188"/>
      <c r="FC648" s="188"/>
      <c r="FD648" s="188"/>
      <c r="FE648" s="188"/>
      <c r="FF648" s="188"/>
      <c r="FG648" s="188"/>
      <c r="FH648" s="188"/>
      <c r="FI648" s="188"/>
      <c r="FJ648" s="188"/>
      <c r="FK648" s="188"/>
      <c r="FL648" s="188"/>
      <c r="FM648" s="188"/>
      <c r="FN648" s="189"/>
      <c r="FO648" s="195"/>
      <c r="FP648" s="188"/>
      <c r="FQ648" s="188"/>
      <c r="FR648" s="188"/>
      <c r="FS648" s="188"/>
      <c r="FT648" s="188"/>
      <c r="FU648" s="188"/>
      <c r="FV648" s="188"/>
      <c r="FW648" s="188"/>
      <c r="FX648" s="188"/>
      <c r="FY648" s="188"/>
      <c r="FZ648" s="188"/>
      <c r="GA648" s="188"/>
      <c r="GB648" s="188"/>
      <c r="GC648" s="188"/>
      <c r="GD648" s="188"/>
      <c r="GE648" s="189"/>
      <c r="GF648" s="195"/>
      <c r="GG648" s="188"/>
      <c r="GH648" s="188"/>
      <c r="GI648" s="188"/>
      <c r="GJ648" s="188"/>
      <c r="GK648" s="188"/>
      <c r="GL648" s="188"/>
      <c r="GM648" s="188"/>
      <c r="GN648" s="188"/>
      <c r="GO648" s="188"/>
      <c r="GP648" s="188"/>
      <c r="GQ648" s="188"/>
      <c r="GR648" s="188"/>
      <c r="GS648" s="188"/>
      <c r="GT648" s="188"/>
      <c r="GU648" s="188"/>
      <c r="GV648" s="189"/>
      <c r="GW648" s="195"/>
      <c r="GX648" s="188"/>
      <c r="GY648" s="188"/>
      <c r="GZ648" s="188"/>
      <c r="HA648" s="188"/>
      <c r="HB648" s="188"/>
      <c r="HC648" s="188"/>
      <c r="HD648" s="188"/>
      <c r="HE648" s="188"/>
      <c r="HF648" s="188"/>
      <c r="HG648" s="188"/>
      <c r="HH648" s="188"/>
      <c r="HI648" s="188"/>
      <c r="HJ648" s="188"/>
      <c r="HK648" s="188"/>
      <c r="HL648" s="188"/>
      <c r="HM648" s="189"/>
      <c r="HN648" s="195"/>
      <c r="HO648" s="188"/>
      <c r="HP648" s="188"/>
      <c r="HQ648" s="188"/>
      <c r="HR648" s="188"/>
      <c r="HS648" s="188"/>
      <c r="HT648" s="188"/>
      <c r="HU648" s="188"/>
      <c r="HV648" s="188"/>
      <c r="HW648" s="188"/>
      <c r="HX648" s="188"/>
      <c r="HY648" s="188"/>
      <c r="HZ648" s="188"/>
      <c r="IA648" s="188"/>
      <c r="IB648" s="188"/>
      <c r="IC648" s="188"/>
      <c r="ID648" s="189"/>
      <c r="IE648" s="195"/>
      <c r="IF648" s="188"/>
      <c r="IG648" s="188"/>
      <c r="IH648" s="188"/>
      <c r="II648" s="188"/>
      <c r="IJ648" s="188"/>
      <c r="IK648" s="188"/>
      <c r="IL648" s="188"/>
      <c r="IM648" s="188"/>
      <c r="IN648" s="188"/>
      <c r="IO648" s="188"/>
      <c r="IP648" s="188"/>
      <c r="IQ648" s="188"/>
      <c r="IR648" s="188"/>
      <c r="IS648" s="188"/>
      <c r="IT648" s="188"/>
      <c r="IU648" s="189"/>
      <c r="IV648" s="195"/>
      <c r="IW648" s="188"/>
      <c r="IX648" s="188"/>
      <c r="IY648" s="188"/>
      <c r="IZ648" s="188"/>
      <c r="JA648" s="188"/>
      <c r="JB648" s="188"/>
      <c r="JC648" s="188"/>
      <c r="JD648" s="188"/>
      <c r="JE648" s="188"/>
      <c r="JF648" s="188"/>
      <c r="JG648" s="188"/>
      <c r="JH648" s="188"/>
      <c r="JI648" s="188"/>
      <c r="JJ648" s="188"/>
      <c r="JK648" s="188"/>
      <c r="JL648" s="189"/>
      <c r="JM648" s="195"/>
      <c r="JN648" s="188"/>
      <c r="JO648" s="188"/>
      <c r="JP648" s="188"/>
      <c r="JQ648" s="188"/>
      <c r="JR648" s="188"/>
      <c r="JS648" s="188"/>
      <c r="JT648" s="188"/>
      <c r="JU648" s="188"/>
      <c r="JV648" s="188"/>
      <c r="JW648" s="188"/>
      <c r="JX648" s="188"/>
      <c r="JY648" s="188"/>
      <c r="JZ648" s="188"/>
      <c r="KA648" s="188"/>
      <c r="KB648" s="188"/>
      <c r="KC648" s="189"/>
      <c r="KD648" s="195"/>
      <c r="KE648" s="188"/>
      <c r="KF648" s="188"/>
      <c r="KG648" s="188"/>
      <c r="KH648" s="188"/>
      <c r="KI648" s="188"/>
      <c r="KJ648" s="188"/>
      <c r="KK648" s="188"/>
      <c r="KL648" s="188"/>
      <c r="KM648" s="188"/>
      <c r="KN648" s="188"/>
      <c r="KO648" s="188"/>
      <c r="KP648" s="188"/>
      <c r="KQ648" s="188"/>
      <c r="KR648" s="188"/>
      <c r="KS648" s="188"/>
      <c r="KT648" s="189"/>
      <c r="KU648" s="188"/>
    </row>
    <row r="649" ht="15.0" customHeight="1">
      <c r="A649" s="195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9"/>
      <c r="R649" s="195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9"/>
      <c r="AI649" s="195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9"/>
      <c r="AZ649" s="195"/>
      <c r="BA649" s="188"/>
      <c r="BB649" s="188"/>
      <c r="BC649" s="188"/>
      <c r="BD649" s="188"/>
      <c r="BE649" s="188"/>
      <c r="BF649" s="188"/>
      <c r="BG649" s="188"/>
      <c r="BH649" s="188"/>
      <c r="BI649" s="188"/>
      <c r="BJ649" s="188"/>
      <c r="BK649" s="188"/>
      <c r="BL649" s="188"/>
      <c r="BM649" s="188"/>
      <c r="BN649" s="188"/>
      <c r="BO649" s="188"/>
      <c r="BP649" s="189"/>
      <c r="BQ649" s="195"/>
      <c r="BR649" s="188"/>
      <c r="BS649" s="188"/>
      <c r="BT649" s="188"/>
      <c r="BU649" s="188"/>
      <c r="BV649" s="188"/>
      <c r="BW649" s="188"/>
      <c r="BX649" s="188"/>
      <c r="BY649" s="188"/>
      <c r="BZ649" s="188"/>
      <c r="CA649" s="188"/>
      <c r="CB649" s="188"/>
      <c r="CC649" s="188"/>
      <c r="CD649" s="188"/>
      <c r="CE649" s="188"/>
      <c r="CF649" s="188"/>
      <c r="CG649" s="189"/>
      <c r="CH649" s="195"/>
      <c r="CI649" s="188"/>
      <c r="CJ649" s="188"/>
      <c r="CK649" s="188"/>
      <c r="CL649" s="188"/>
      <c r="CM649" s="188"/>
      <c r="CN649" s="188"/>
      <c r="CO649" s="188"/>
      <c r="CP649" s="188"/>
      <c r="CQ649" s="188"/>
      <c r="CR649" s="188"/>
      <c r="CS649" s="188"/>
      <c r="CT649" s="188"/>
      <c r="CU649" s="188"/>
      <c r="CV649" s="188"/>
      <c r="CW649" s="188"/>
      <c r="CX649" s="189"/>
      <c r="CY649" s="195"/>
      <c r="CZ649" s="188"/>
      <c r="DA649" s="188"/>
      <c r="DB649" s="188"/>
      <c r="DC649" s="188"/>
      <c r="DD649" s="188"/>
      <c r="DE649" s="188"/>
      <c r="DF649" s="188"/>
      <c r="DG649" s="188"/>
      <c r="DH649" s="188"/>
      <c r="DI649" s="188"/>
      <c r="DJ649" s="188"/>
      <c r="DK649" s="188"/>
      <c r="DL649" s="188"/>
      <c r="DM649" s="188"/>
      <c r="DN649" s="188"/>
      <c r="DO649" s="189"/>
      <c r="DP649" s="195"/>
      <c r="DQ649" s="188"/>
      <c r="DR649" s="188"/>
      <c r="DS649" s="188"/>
      <c r="DT649" s="188"/>
      <c r="DU649" s="188"/>
      <c r="DV649" s="188"/>
      <c r="DW649" s="188"/>
      <c r="DX649" s="188"/>
      <c r="DY649" s="188"/>
      <c r="DZ649" s="188"/>
      <c r="EA649" s="188"/>
      <c r="EB649" s="188"/>
      <c r="EC649" s="188"/>
      <c r="ED649" s="188"/>
      <c r="EE649" s="188"/>
      <c r="EF649" s="189"/>
      <c r="EG649" s="195"/>
      <c r="EH649" s="188"/>
      <c r="EI649" s="188"/>
      <c r="EJ649" s="188"/>
      <c r="EK649" s="188"/>
      <c r="EL649" s="188"/>
      <c r="EM649" s="188"/>
      <c r="EN649" s="188"/>
      <c r="EO649" s="188"/>
      <c r="EP649" s="188"/>
      <c r="EQ649" s="188"/>
      <c r="ER649" s="188"/>
      <c r="ES649" s="188"/>
      <c r="ET649" s="188"/>
      <c r="EU649" s="188"/>
      <c r="EV649" s="188"/>
      <c r="EW649" s="189"/>
      <c r="EX649" s="195"/>
      <c r="EY649" s="188"/>
      <c r="EZ649" s="188"/>
      <c r="FA649" s="188"/>
      <c r="FB649" s="188"/>
      <c r="FC649" s="188"/>
      <c r="FD649" s="188"/>
      <c r="FE649" s="188"/>
      <c r="FF649" s="188"/>
      <c r="FG649" s="188"/>
      <c r="FH649" s="188"/>
      <c r="FI649" s="188"/>
      <c r="FJ649" s="188"/>
      <c r="FK649" s="188"/>
      <c r="FL649" s="188"/>
      <c r="FM649" s="188"/>
      <c r="FN649" s="189"/>
      <c r="FO649" s="195"/>
      <c r="FP649" s="188"/>
      <c r="FQ649" s="188"/>
      <c r="FR649" s="188"/>
      <c r="FS649" s="188"/>
      <c r="FT649" s="188"/>
      <c r="FU649" s="188"/>
      <c r="FV649" s="188"/>
      <c r="FW649" s="188"/>
      <c r="FX649" s="188"/>
      <c r="FY649" s="188"/>
      <c r="FZ649" s="188"/>
      <c r="GA649" s="188"/>
      <c r="GB649" s="188"/>
      <c r="GC649" s="188"/>
      <c r="GD649" s="188"/>
      <c r="GE649" s="189"/>
      <c r="GF649" s="195"/>
      <c r="GG649" s="188"/>
      <c r="GH649" s="188"/>
      <c r="GI649" s="188"/>
      <c r="GJ649" s="188"/>
      <c r="GK649" s="188"/>
      <c r="GL649" s="188"/>
      <c r="GM649" s="188"/>
      <c r="GN649" s="188"/>
      <c r="GO649" s="188"/>
      <c r="GP649" s="188"/>
      <c r="GQ649" s="188"/>
      <c r="GR649" s="188"/>
      <c r="GS649" s="188"/>
      <c r="GT649" s="188"/>
      <c r="GU649" s="188"/>
      <c r="GV649" s="189"/>
      <c r="GW649" s="195"/>
      <c r="GX649" s="188"/>
      <c r="GY649" s="188"/>
      <c r="GZ649" s="188"/>
      <c r="HA649" s="188"/>
      <c r="HB649" s="188"/>
      <c r="HC649" s="188"/>
      <c r="HD649" s="188"/>
      <c r="HE649" s="188"/>
      <c r="HF649" s="188"/>
      <c r="HG649" s="188"/>
      <c r="HH649" s="188"/>
      <c r="HI649" s="188"/>
      <c r="HJ649" s="188"/>
      <c r="HK649" s="188"/>
      <c r="HL649" s="188"/>
      <c r="HM649" s="189"/>
      <c r="HN649" s="195"/>
      <c r="HO649" s="188"/>
      <c r="HP649" s="188"/>
      <c r="HQ649" s="188"/>
      <c r="HR649" s="188"/>
      <c r="HS649" s="188"/>
      <c r="HT649" s="188"/>
      <c r="HU649" s="188"/>
      <c r="HV649" s="188"/>
      <c r="HW649" s="188"/>
      <c r="HX649" s="188"/>
      <c r="HY649" s="188"/>
      <c r="HZ649" s="188"/>
      <c r="IA649" s="188"/>
      <c r="IB649" s="188"/>
      <c r="IC649" s="188"/>
      <c r="ID649" s="189"/>
      <c r="IE649" s="195"/>
      <c r="IF649" s="188"/>
      <c r="IG649" s="188"/>
      <c r="IH649" s="188"/>
      <c r="II649" s="188"/>
      <c r="IJ649" s="188"/>
      <c r="IK649" s="188"/>
      <c r="IL649" s="188"/>
      <c r="IM649" s="188"/>
      <c r="IN649" s="188"/>
      <c r="IO649" s="188"/>
      <c r="IP649" s="188"/>
      <c r="IQ649" s="188"/>
      <c r="IR649" s="188"/>
      <c r="IS649" s="188"/>
      <c r="IT649" s="188"/>
      <c r="IU649" s="189"/>
      <c r="IV649" s="195"/>
      <c r="IW649" s="188"/>
      <c r="IX649" s="188"/>
      <c r="IY649" s="188"/>
      <c r="IZ649" s="188"/>
      <c r="JA649" s="188"/>
      <c r="JB649" s="188"/>
      <c r="JC649" s="188"/>
      <c r="JD649" s="188"/>
      <c r="JE649" s="188"/>
      <c r="JF649" s="188"/>
      <c r="JG649" s="188"/>
      <c r="JH649" s="188"/>
      <c r="JI649" s="188"/>
      <c r="JJ649" s="188"/>
      <c r="JK649" s="188"/>
      <c r="JL649" s="189"/>
      <c r="JM649" s="195"/>
      <c r="JN649" s="188"/>
      <c r="JO649" s="188"/>
      <c r="JP649" s="188"/>
      <c r="JQ649" s="188"/>
      <c r="JR649" s="188"/>
      <c r="JS649" s="188"/>
      <c r="JT649" s="188"/>
      <c r="JU649" s="188"/>
      <c r="JV649" s="188"/>
      <c r="JW649" s="188"/>
      <c r="JX649" s="188"/>
      <c r="JY649" s="188"/>
      <c r="JZ649" s="188"/>
      <c r="KA649" s="188"/>
      <c r="KB649" s="188"/>
      <c r="KC649" s="189"/>
      <c r="KD649" s="195"/>
      <c r="KE649" s="188"/>
      <c r="KF649" s="188"/>
      <c r="KG649" s="188"/>
      <c r="KH649" s="188"/>
      <c r="KI649" s="188"/>
      <c r="KJ649" s="188"/>
      <c r="KK649" s="188"/>
      <c r="KL649" s="188"/>
      <c r="KM649" s="188"/>
      <c r="KN649" s="188"/>
      <c r="KO649" s="188"/>
      <c r="KP649" s="188"/>
      <c r="KQ649" s="188"/>
      <c r="KR649" s="188"/>
      <c r="KS649" s="188"/>
      <c r="KT649" s="189"/>
      <c r="KU649" s="188"/>
    </row>
    <row r="650" ht="15.0" customHeight="1">
      <c r="A650" s="195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9"/>
      <c r="R650" s="195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9"/>
      <c r="AI650" s="195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9"/>
      <c r="AZ650" s="195"/>
      <c r="BA650" s="188"/>
      <c r="BB650" s="188"/>
      <c r="BC650" s="188"/>
      <c r="BD650" s="188"/>
      <c r="BE650" s="188"/>
      <c r="BF650" s="188"/>
      <c r="BG650" s="188"/>
      <c r="BH650" s="188"/>
      <c r="BI650" s="188"/>
      <c r="BJ650" s="188"/>
      <c r="BK650" s="188"/>
      <c r="BL650" s="188"/>
      <c r="BM650" s="188"/>
      <c r="BN650" s="188"/>
      <c r="BO650" s="188"/>
      <c r="BP650" s="189"/>
      <c r="BQ650" s="195"/>
      <c r="BR650" s="188"/>
      <c r="BS650" s="188"/>
      <c r="BT650" s="188"/>
      <c r="BU650" s="188"/>
      <c r="BV650" s="188"/>
      <c r="BW650" s="188"/>
      <c r="BX650" s="188"/>
      <c r="BY650" s="188"/>
      <c r="BZ650" s="188"/>
      <c r="CA650" s="188"/>
      <c r="CB650" s="188"/>
      <c r="CC650" s="188"/>
      <c r="CD650" s="188"/>
      <c r="CE650" s="188"/>
      <c r="CF650" s="188"/>
      <c r="CG650" s="189"/>
      <c r="CH650" s="195"/>
      <c r="CI650" s="188"/>
      <c r="CJ650" s="188"/>
      <c r="CK650" s="188"/>
      <c r="CL650" s="188"/>
      <c r="CM650" s="188"/>
      <c r="CN650" s="188"/>
      <c r="CO650" s="188"/>
      <c r="CP650" s="188"/>
      <c r="CQ650" s="188"/>
      <c r="CR650" s="188"/>
      <c r="CS650" s="188"/>
      <c r="CT650" s="188"/>
      <c r="CU650" s="188"/>
      <c r="CV650" s="188"/>
      <c r="CW650" s="188"/>
      <c r="CX650" s="189"/>
      <c r="CY650" s="195"/>
      <c r="CZ650" s="188"/>
      <c r="DA650" s="188"/>
      <c r="DB650" s="188"/>
      <c r="DC650" s="188"/>
      <c r="DD650" s="188"/>
      <c r="DE650" s="188"/>
      <c r="DF650" s="188"/>
      <c r="DG650" s="188"/>
      <c r="DH650" s="188"/>
      <c r="DI650" s="188"/>
      <c r="DJ650" s="188"/>
      <c r="DK650" s="188"/>
      <c r="DL650" s="188"/>
      <c r="DM650" s="188"/>
      <c r="DN650" s="188"/>
      <c r="DO650" s="189"/>
      <c r="DP650" s="195"/>
      <c r="DQ650" s="188"/>
      <c r="DR650" s="188"/>
      <c r="DS650" s="188"/>
      <c r="DT650" s="188"/>
      <c r="DU650" s="188"/>
      <c r="DV650" s="188"/>
      <c r="DW650" s="188"/>
      <c r="DX650" s="188"/>
      <c r="DY650" s="188"/>
      <c r="DZ650" s="188"/>
      <c r="EA650" s="188"/>
      <c r="EB650" s="188"/>
      <c r="EC650" s="188"/>
      <c r="ED650" s="188"/>
      <c r="EE650" s="188"/>
      <c r="EF650" s="189"/>
      <c r="EG650" s="195"/>
      <c r="EH650" s="188"/>
      <c r="EI650" s="188"/>
      <c r="EJ650" s="188"/>
      <c r="EK650" s="188"/>
      <c r="EL650" s="188"/>
      <c r="EM650" s="188"/>
      <c r="EN650" s="188"/>
      <c r="EO650" s="188"/>
      <c r="EP650" s="188"/>
      <c r="EQ650" s="188"/>
      <c r="ER650" s="188"/>
      <c r="ES650" s="188"/>
      <c r="ET650" s="188"/>
      <c r="EU650" s="188"/>
      <c r="EV650" s="188"/>
      <c r="EW650" s="189"/>
      <c r="EX650" s="195"/>
      <c r="EY650" s="188"/>
      <c r="EZ650" s="188"/>
      <c r="FA650" s="188"/>
      <c r="FB650" s="188"/>
      <c r="FC650" s="188"/>
      <c r="FD650" s="188"/>
      <c r="FE650" s="188"/>
      <c r="FF650" s="188"/>
      <c r="FG650" s="188"/>
      <c r="FH650" s="188"/>
      <c r="FI650" s="188"/>
      <c r="FJ650" s="188"/>
      <c r="FK650" s="188"/>
      <c r="FL650" s="188"/>
      <c r="FM650" s="188"/>
      <c r="FN650" s="189"/>
      <c r="FO650" s="195"/>
      <c r="FP650" s="188"/>
      <c r="FQ650" s="188"/>
      <c r="FR650" s="188"/>
      <c r="FS650" s="188"/>
      <c r="FT650" s="188"/>
      <c r="FU650" s="188"/>
      <c r="FV650" s="188"/>
      <c r="FW650" s="188"/>
      <c r="FX650" s="188"/>
      <c r="FY650" s="188"/>
      <c r="FZ650" s="188"/>
      <c r="GA650" s="188"/>
      <c r="GB650" s="188"/>
      <c r="GC650" s="188"/>
      <c r="GD650" s="188"/>
      <c r="GE650" s="189"/>
      <c r="GF650" s="195"/>
      <c r="GG650" s="188"/>
      <c r="GH650" s="188"/>
      <c r="GI650" s="188"/>
      <c r="GJ650" s="188"/>
      <c r="GK650" s="188"/>
      <c r="GL650" s="188"/>
      <c r="GM650" s="188"/>
      <c r="GN650" s="188"/>
      <c r="GO650" s="188"/>
      <c r="GP650" s="188"/>
      <c r="GQ650" s="188"/>
      <c r="GR650" s="188"/>
      <c r="GS650" s="188"/>
      <c r="GT650" s="188"/>
      <c r="GU650" s="188"/>
      <c r="GV650" s="189"/>
      <c r="GW650" s="195"/>
      <c r="GX650" s="188"/>
      <c r="GY650" s="188"/>
      <c r="GZ650" s="188"/>
      <c r="HA650" s="188"/>
      <c r="HB650" s="188"/>
      <c r="HC650" s="188"/>
      <c r="HD650" s="188"/>
      <c r="HE650" s="188"/>
      <c r="HF650" s="188"/>
      <c r="HG650" s="188"/>
      <c r="HH650" s="188"/>
      <c r="HI650" s="188"/>
      <c r="HJ650" s="188"/>
      <c r="HK650" s="188"/>
      <c r="HL650" s="188"/>
      <c r="HM650" s="189"/>
      <c r="HN650" s="195"/>
      <c r="HO650" s="188"/>
      <c r="HP650" s="188"/>
      <c r="HQ650" s="188"/>
      <c r="HR650" s="188"/>
      <c r="HS650" s="188"/>
      <c r="HT650" s="188"/>
      <c r="HU650" s="188"/>
      <c r="HV650" s="188"/>
      <c r="HW650" s="188"/>
      <c r="HX650" s="188"/>
      <c r="HY650" s="188"/>
      <c r="HZ650" s="188"/>
      <c r="IA650" s="188"/>
      <c r="IB650" s="188"/>
      <c r="IC650" s="188"/>
      <c r="ID650" s="189"/>
      <c r="IE650" s="195"/>
      <c r="IF650" s="188"/>
      <c r="IG650" s="188"/>
      <c r="IH650" s="188"/>
      <c r="II650" s="188"/>
      <c r="IJ650" s="188"/>
      <c r="IK650" s="188"/>
      <c r="IL650" s="188"/>
      <c r="IM650" s="188"/>
      <c r="IN650" s="188"/>
      <c r="IO650" s="188"/>
      <c r="IP650" s="188"/>
      <c r="IQ650" s="188"/>
      <c r="IR650" s="188"/>
      <c r="IS650" s="188"/>
      <c r="IT650" s="188"/>
      <c r="IU650" s="189"/>
      <c r="IV650" s="195"/>
      <c r="IW650" s="188"/>
      <c r="IX650" s="188"/>
      <c r="IY650" s="188"/>
      <c r="IZ650" s="188"/>
      <c r="JA650" s="188"/>
      <c r="JB650" s="188"/>
      <c r="JC650" s="188"/>
      <c r="JD650" s="188"/>
      <c r="JE650" s="188"/>
      <c r="JF650" s="188"/>
      <c r="JG650" s="188"/>
      <c r="JH650" s="188"/>
      <c r="JI650" s="188"/>
      <c r="JJ650" s="188"/>
      <c r="JK650" s="188"/>
      <c r="JL650" s="189"/>
      <c r="JM650" s="195"/>
      <c r="JN650" s="188"/>
      <c r="JO650" s="188"/>
      <c r="JP650" s="188"/>
      <c r="JQ650" s="188"/>
      <c r="JR650" s="188"/>
      <c r="JS650" s="188"/>
      <c r="JT650" s="188"/>
      <c r="JU650" s="188"/>
      <c r="JV650" s="188"/>
      <c r="JW650" s="188"/>
      <c r="JX650" s="188"/>
      <c r="JY650" s="188"/>
      <c r="JZ650" s="188"/>
      <c r="KA650" s="188"/>
      <c r="KB650" s="188"/>
      <c r="KC650" s="189"/>
      <c r="KD650" s="195"/>
      <c r="KE650" s="188"/>
      <c r="KF650" s="188"/>
      <c r="KG650" s="188"/>
      <c r="KH650" s="188"/>
      <c r="KI650" s="188"/>
      <c r="KJ650" s="188"/>
      <c r="KK650" s="188"/>
      <c r="KL650" s="188"/>
      <c r="KM650" s="188"/>
      <c r="KN650" s="188"/>
      <c r="KO650" s="188"/>
      <c r="KP650" s="188"/>
      <c r="KQ650" s="188"/>
      <c r="KR650" s="188"/>
      <c r="KS650" s="188"/>
      <c r="KT650" s="189"/>
      <c r="KU650" s="188"/>
    </row>
    <row r="651" ht="15.0" customHeight="1">
      <c r="A651" s="195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9"/>
      <c r="R651" s="195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9"/>
      <c r="AI651" s="195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9"/>
      <c r="AZ651" s="195"/>
      <c r="BA651" s="188"/>
      <c r="BB651" s="188"/>
      <c r="BC651" s="188"/>
      <c r="BD651" s="188"/>
      <c r="BE651" s="188"/>
      <c r="BF651" s="188"/>
      <c r="BG651" s="188"/>
      <c r="BH651" s="188"/>
      <c r="BI651" s="188"/>
      <c r="BJ651" s="188"/>
      <c r="BK651" s="188"/>
      <c r="BL651" s="188"/>
      <c r="BM651" s="188"/>
      <c r="BN651" s="188"/>
      <c r="BO651" s="188"/>
      <c r="BP651" s="189"/>
      <c r="BQ651" s="195"/>
      <c r="BR651" s="188"/>
      <c r="BS651" s="188"/>
      <c r="BT651" s="188"/>
      <c r="BU651" s="188"/>
      <c r="BV651" s="188"/>
      <c r="BW651" s="188"/>
      <c r="BX651" s="188"/>
      <c r="BY651" s="188"/>
      <c r="BZ651" s="188"/>
      <c r="CA651" s="188"/>
      <c r="CB651" s="188"/>
      <c r="CC651" s="188"/>
      <c r="CD651" s="188"/>
      <c r="CE651" s="188"/>
      <c r="CF651" s="188"/>
      <c r="CG651" s="189"/>
      <c r="CH651" s="195"/>
      <c r="CI651" s="188"/>
      <c r="CJ651" s="188"/>
      <c r="CK651" s="188"/>
      <c r="CL651" s="188"/>
      <c r="CM651" s="188"/>
      <c r="CN651" s="188"/>
      <c r="CO651" s="188"/>
      <c r="CP651" s="188"/>
      <c r="CQ651" s="188"/>
      <c r="CR651" s="188"/>
      <c r="CS651" s="188"/>
      <c r="CT651" s="188"/>
      <c r="CU651" s="188"/>
      <c r="CV651" s="188"/>
      <c r="CW651" s="188"/>
      <c r="CX651" s="189"/>
      <c r="CY651" s="195"/>
      <c r="CZ651" s="188"/>
      <c r="DA651" s="188"/>
      <c r="DB651" s="188"/>
      <c r="DC651" s="188"/>
      <c r="DD651" s="188"/>
      <c r="DE651" s="188"/>
      <c r="DF651" s="188"/>
      <c r="DG651" s="188"/>
      <c r="DH651" s="188"/>
      <c r="DI651" s="188"/>
      <c r="DJ651" s="188"/>
      <c r="DK651" s="188"/>
      <c r="DL651" s="188"/>
      <c r="DM651" s="188"/>
      <c r="DN651" s="188"/>
      <c r="DO651" s="189"/>
      <c r="DP651" s="195"/>
      <c r="DQ651" s="188"/>
      <c r="DR651" s="188"/>
      <c r="DS651" s="188"/>
      <c r="DT651" s="188"/>
      <c r="DU651" s="188"/>
      <c r="DV651" s="188"/>
      <c r="DW651" s="188"/>
      <c r="DX651" s="188"/>
      <c r="DY651" s="188"/>
      <c r="DZ651" s="188"/>
      <c r="EA651" s="188"/>
      <c r="EB651" s="188"/>
      <c r="EC651" s="188"/>
      <c r="ED651" s="188"/>
      <c r="EE651" s="188"/>
      <c r="EF651" s="189"/>
      <c r="EG651" s="195"/>
      <c r="EH651" s="188"/>
      <c r="EI651" s="188"/>
      <c r="EJ651" s="188"/>
      <c r="EK651" s="188"/>
      <c r="EL651" s="188"/>
      <c r="EM651" s="188"/>
      <c r="EN651" s="188"/>
      <c r="EO651" s="188"/>
      <c r="EP651" s="188"/>
      <c r="EQ651" s="188"/>
      <c r="ER651" s="188"/>
      <c r="ES651" s="188"/>
      <c r="ET651" s="188"/>
      <c r="EU651" s="188"/>
      <c r="EV651" s="188"/>
      <c r="EW651" s="189"/>
      <c r="EX651" s="195"/>
      <c r="EY651" s="188"/>
      <c r="EZ651" s="188"/>
      <c r="FA651" s="188"/>
      <c r="FB651" s="188"/>
      <c r="FC651" s="188"/>
      <c r="FD651" s="188"/>
      <c r="FE651" s="188"/>
      <c r="FF651" s="188"/>
      <c r="FG651" s="188"/>
      <c r="FH651" s="188"/>
      <c r="FI651" s="188"/>
      <c r="FJ651" s="188"/>
      <c r="FK651" s="188"/>
      <c r="FL651" s="188"/>
      <c r="FM651" s="188"/>
      <c r="FN651" s="189"/>
      <c r="FO651" s="195"/>
      <c r="FP651" s="188"/>
      <c r="FQ651" s="188"/>
      <c r="FR651" s="188"/>
      <c r="FS651" s="188"/>
      <c r="FT651" s="188"/>
      <c r="FU651" s="188"/>
      <c r="FV651" s="188"/>
      <c r="FW651" s="188"/>
      <c r="FX651" s="188"/>
      <c r="FY651" s="188"/>
      <c r="FZ651" s="188"/>
      <c r="GA651" s="188"/>
      <c r="GB651" s="188"/>
      <c r="GC651" s="188"/>
      <c r="GD651" s="188"/>
      <c r="GE651" s="189"/>
      <c r="GF651" s="195"/>
      <c r="GG651" s="188"/>
      <c r="GH651" s="188"/>
      <c r="GI651" s="188"/>
      <c r="GJ651" s="188"/>
      <c r="GK651" s="188"/>
      <c r="GL651" s="188"/>
      <c r="GM651" s="188"/>
      <c r="GN651" s="188"/>
      <c r="GO651" s="188"/>
      <c r="GP651" s="188"/>
      <c r="GQ651" s="188"/>
      <c r="GR651" s="188"/>
      <c r="GS651" s="188"/>
      <c r="GT651" s="188"/>
      <c r="GU651" s="188"/>
      <c r="GV651" s="189"/>
      <c r="GW651" s="195"/>
      <c r="GX651" s="188"/>
      <c r="GY651" s="188"/>
      <c r="GZ651" s="188"/>
      <c r="HA651" s="188"/>
      <c r="HB651" s="188"/>
      <c r="HC651" s="188"/>
      <c r="HD651" s="188"/>
      <c r="HE651" s="188"/>
      <c r="HF651" s="188"/>
      <c r="HG651" s="188"/>
      <c r="HH651" s="188"/>
      <c r="HI651" s="188"/>
      <c r="HJ651" s="188"/>
      <c r="HK651" s="188"/>
      <c r="HL651" s="188"/>
      <c r="HM651" s="189"/>
      <c r="HN651" s="195"/>
      <c r="HO651" s="188"/>
      <c r="HP651" s="188"/>
      <c r="HQ651" s="188"/>
      <c r="HR651" s="188"/>
      <c r="HS651" s="188"/>
      <c r="HT651" s="188"/>
      <c r="HU651" s="188"/>
      <c r="HV651" s="188"/>
      <c r="HW651" s="188"/>
      <c r="HX651" s="188"/>
      <c r="HY651" s="188"/>
      <c r="HZ651" s="188"/>
      <c r="IA651" s="188"/>
      <c r="IB651" s="188"/>
      <c r="IC651" s="188"/>
      <c r="ID651" s="189"/>
      <c r="IE651" s="195"/>
      <c r="IF651" s="188"/>
      <c r="IG651" s="188"/>
      <c r="IH651" s="188"/>
      <c r="II651" s="188"/>
      <c r="IJ651" s="188"/>
      <c r="IK651" s="188"/>
      <c r="IL651" s="188"/>
      <c r="IM651" s="188"/>
      <c r="IN651" s="188"/>
      <c r="IO651" s="188"/>
      <c r="IP651" s="188"/>
      <c r="IQ651" s="188"/>
      <c r="IR651" s="188"/>
      <c r="IS651" s="188"/>
      <c r="IT651" s="188"/>
      <c r="IU651" s="189"/>
      <c r="IV651" s="195"/>
      <c r="IW651" s="188"/>
      <c r="IX651" s="188"/>
      <c r="IY651" s="188"/>
      <c r="IZ651" s="188"/>
      <c r="JA651" s="188"/>
      <c r="JB651" s="188"/>
      <c r="JC651" s="188"/>
      <c r="JD651" s="188"/>
      <c r="JE651" s="188"/>
      <c r="JF651" s="188"/>
      <c r="JG651" s="188"/>
      <c r="JH651" s="188"/>
      <c r="JI651" s="188"/>
      <c r="JJ651" s="188"/>
      <c r="JK651" s="188"/>
      <c r="JL651" s="189"/>
      <c r="JM651" s="195"/>
      <c r="JN651" s="188"/>
      <c r="JO651" s="188"/>
      <c r="JP651" s="188"/>
      <c r="JQ651" s="188"/>
      <c r="JR651" s="188"/>
      <c r="JS651" s="188"/>
      <c r="JT651" s="188"/>
      <c r="JU651" s="188"/>
      <c r="JV651" s="188"/>
      <c r="JW651" s="188"/>
      <c r="JX651" s="188"/>
      <c r="JY651" s="188"/>
      <c r="JZ651" s="188"/>
      <c r="KA651" s="188"/>
      <c r="KB651" s="188"/>
      <c r="KC651" s="189"/>
      <c r="KD651" s="195"/>
      <c r="KE651" s="188"/>
      <c r="KF651" s="188"/>
      <c r="KG651" s="188"/>
      <c r="KH651" s="188"/>
      <c r="KI651" s="188"/>
      <c r="KJ651" s="188"/>
      <c r="KK651" s="188"/>
      <c r="KL651" s="188"/>
      <c r="KM651" s="188"/>
      <c r="KN651" s="188"/>
      <c r="KO651" s="188"/>
      <c r="KP651" s="188"/>
      <c r="KQ651" s="188"/>
      <c r="KR651" s="188"/>
      <c r="KS651" s="188"/>
      <c r="KT651" s="189"/>
      <c r="KU651" s="188"/>
    </row>
    <row r="652" ht="15.0" customHeight="1">
      <c r="A652" s="195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9"/>
      <c r="R652" s="195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9"/>
      <c r="AI652" s="195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9"/>
      <c r="AZ652" s="195"/>
      <c r="BA652" s="188"/>
      <c r="BB652" s="188"/>
      <c r="BC652" s="188"/>
      <c r="BD652" s="188"/>
      <c r="BE652" s="188"/>
      <c r="BF652" s="188"/>
      <c r="BG652" s="188"/>
      <c r="BH652" s="188"/>
      <c r="BI652" s="188"/>
      <c r="BJ652" s="188"/>
      <c r="BK652" s="188"/>
      <c r="BL652" s="188"/>
      <c r="BM652" s="188"/>
      <c r="BN652" s="188"/>
      <c r="BO652" s="188"/>
      <c r="BP652" s="189"/>
      <c r="BQ652" s="195"/>
      <c r="BR652" s="188"/>
      <c r="BS652" s="188"/>
      <c r="BT652" s="188"/>
      <c r="BU652" s="188"/>
      <c r="BV652" s="188"/>
      <c r="BW652" s="188"/>
      <c r="BX652" s="188"/>
      <c r="BY652" s="188"/>
      <c r="BZ652" s="188"/>
      <c r="CA652" s="188"/>
      <c r="CB652" s="188"/>
      <c r="CC652" s="188"/>
      <c r="CD652" s="188"/>
      <c r="CE652" s="188"/>
      <c r="CF652" s="188"/>
      <c r="CG652" s="189"/>
      <c r="CH652" s="195"/>
      <c r="CI652" s="188"/>
      <c r="CJ652" s="188"/>
      <c r="CK652" s="188"/>
      <c r="CL652" s="188"/>
      <c r="CM652" s="188"/>
      <c r="CN652" s="188"/>
      <c r="CO652" s="188"/>
      <c r="CP652" s="188"/>
      <c r="CQ652" s="188"/>
      <c r="CR652" s="188"/>
      <c r="CS652" s="188"/>
      <c r="CT652" s="188"/>
      <c r="CU652" s="188"/>
      <c r="CV652" s="188"/>
      <c r="CW652" s="188"/>
      <c r="CX652" s="189"/>
      <c r="CY652" s="195"/>
      <c r="CZ652" s="188"/>
      <c r="DA652" s="188"/>
      <c r="DB652" s="188"/>
      <c r="DC652" s="188"/>
      <c r="DD652" s="188"/>
      <c r="DE652" s="188"/>
      <c r="DF652" s="188"/>
      <c r="DG652" s="188"/>
      <c r="DH652" s="188"/>
      <c r="DI652" s="188"/>
      <c r="DJ652" s="188"/>
      <c r="DK652" s="188"/>
      <c r="DL652" s="188"/>
      <c r="DM652" s="188"/>
      <c r="DN652" s="188"/>
      <c r="DO652" s="189"/>
      <c r="DP652" s="195"/>
      <c r="DQ652" s="188"/>
      <c r="DR652" s="188"/>
      <c r="DS652" s="188"/>
      <c r="DT652" s="188"/>
      <c r="DU652" s="188"/>
      <c r="DV652" s="188"/>
      <c r="DW652" s="188"/>
      <c r="DX652" s="188"/>
      <c r="DY652" s="188"/>
      <c r="DZ652" s="188"/>
      <c r="EA652" s="188"/>
      <c r="EB652" s="188"/>
      <c r="EC652" s="188"/>
      <c r="ED652" s="188"/>
      <c r="EE652" s="188"/>
      <c r="EF652" s="189"/>
      <c r="EG652" s="195"/>
      <c r="EH652" s="188"/>
      <c r="EI652" s="188"/>
      <c r="EJ652" s="188"/>
      <c r="EK652" s="188"/>
      <c r="EL652" s="188"/>
      <c r="EM652" s="188"/>
      <c r="EN652" s="188"/>
      <c r="EO652" s="188"/>
      <c r="EP652" s="188"/>
      <c r="EQ652" s="188"/>
      <c r="ER652" s="188"/>
      <c r="ES652" s="188"/>
      <c r="ET652" s="188"/>
      <c r="EU652" s="188"/>
      <c r="EV652" s="188"/>
      <c r="EW652" s="189"/>
      <c r="EX652" s="195"/>
      <c r="EY652" s="188"/>
      <c r="EZ652" s="188"/>
      <c r="FA652" s="188"/>
      <c r="FB652" s="188"/>
      <c r="FC652" s="188"/>
      <c r="FD652" s="188"/>
      <c r="FE652" s="188"/>
      <c r="FF652" s="188"/>
      <c r="FG652" s="188"/>
      <c r="FH652" s="188"/>
      <c r="FI652" s="188"/>
      <c r="FJ652" s="188"/>
      <c r="FK652" s="188"/>
      <c r="FL652" s="188"/>
      <c r="FM652" s="188"/>
      <c r="FN652" s="189"/>
      <c r="FO652" s="195"/>
      <c r="FP652" s="188"/>
      <c r="FQ652" s="188"/>
      <c r="FR652" s="188"/>
      <c r="FS652" s="188"/>
      <c r="FT652" s="188"/>
      <c r="FU652" s="188"/>
      <c r="FV652" s="188"/>
      <c r="FW652" s="188"/>
      <c r="FX652" s="188"/>
      <c r="FY652" s="188"/>
      <c r="FZ652" s="188"/>
      <c r="GA652" s="188"/>
      <c r="GB652" s="188"/>
      <c r="GC652" s="188"/>
      <c r="GD652" s="188"/>
      <c r="GE652" s="189"/>
      <c r="GF652" s="195"/>
      <c r="GG652" s="188"/>
      <c r="GH652" s="188"/>
      <c r="GI652" s="188"/>
      <c r="GJ652" s="188"/>
      <c r="GK652" s="188"/>
      <c r="GL652" s="188"/>
      <c r="GM652" s="188"/>
      <c r="GN652" s="188"/>
      <c r="GO652" s="188"/>
      <c r="GP652" s="188"/>
      <c r="GQ652" s="188"/>
      <c r="GR652" s="188"/>
      <c r="GS652" s="188"/>
      <c r="GT652" s="188"/>
      <c r="GU652" s="188"/>
      <c r="GV652" s="189"/>
      <c r="GW652" s="195"/>
      <c r="GX652" s="188"/>
      <c r="GY652" s="188"/>
      <c r="GZ652" s="188"/>
      <c r="HA652" s="188"/>
      <c r="HB652" s="188"/>
      <c r="HC652" s="188"/>
      <c r="HD652" s="188"/>
      <c r="HE652" s="188"/>
      <c r="HF652" s="188"/>
      <c r="HG652" s="188"/>
      <c r="HH652" s="188"/>
      <c r="HI652" s="188"/>
      <c r="HJ652" s="188"/>
      <c r="HK652" s="188"/>
      <c r="HL652" s="188"/>
      <c r="HM652" s="189"/>
      <c r="HN652" s="195"/>
      <c r="HO652" s="188"/>
      <c r="HP652" s="188"/>
      <c r="HQ652" s="188"/>
      <c r="HR652" s="188"/>
      <c r="HS652" s="188"/>
      <c r="HT652" s="188"/>
      <c r="HU652" s="188"/>
      <c r="HV652" s="188"/>
      <c r="HW652" s="188"/>
      <c r="HX652" s="188"/>
      <c r="HY652" s="188"/>
      <c r="HZ652" s="188"/>
      <c r="IA652" s="188"/>
      <c r="IB652" s="188"/>
      <c r="IC652" s="188"/>
      <c r="ID652" s="189"/>
      <c r="IE652" s="195"/>
      <c r="IF652" s="188"/>
      <c r="IG652" s="188"/>
      <c r="IH652" s="188"/>
      <c r="II652" s="188"/>
      <c r="IJ652" s="188"/>
      <c r="IK652" s="188"/>
      <c r="IL652" s="188"/>
      <c r="IM652" s="188"/>
      <c r="IN652" s="188"/>
      <c r="IO652" s="188"/>
      <c r="IP652" s="188"/>
      <c r="IQ652" s="188"/>
      <c r="IR652" s="188"/>
      <c r="IS652" s="188"/>
      <c r="IT652" s="188"/>
      <c r="IU652" s="189"/>
      <c r="IV652" s="195"/>
      <c r="IW652" s="188"/>
      <c r="IX652" s="188"/>
      <c r="IY652" s="188"/>
      <c r="IZ652" s="188"/>
      <c r="JA652" s="188"/>
      <c r="JB652" s="188"/>
      <c r="JC652" s="188"/>
      <c r="JD652" s="188"/>
      <c r="JE652" s="188"/>
      <c r="JF652" s="188"/>
      <c r="JG652" s="188"/>
      <c r="JH652" s="188"/>
      <c r="JI652" s="188"/>
      <c r="JJ652" s="188"/>
      <c r="JK652" s="188"/>
      <c r="JL652" s="189"/>
      <c r="JM652" s="195"/>
      <c r="JN652" s="188"/>
      <c r="JO652" s="188"/>
      <c r="JP652" s="188"/>
      <c r="JQ652" s="188"/>
      <c r="JR652" s="188"/>
      <c r="JS652" s="188"/>
      <c r="JT652" s="188"/>
      <c r="JU652" s="188"/>
      <c r="JV652" s="188"/>
      <c r="JW652" s="188"/>
      <c r="JX652" s="188"/>
      <c r="JY652" s="188"/>
      <c r="JZ652" s="188"/>
      <c r="KA652" s="188"/>
      <c r="KB652" s="188"/>
      <c r="KC652" s="189"/>
      <c r="KD652" s="195"/>
      <c r="KE652" s="188"/>
      <c r="KF652" s="188"/>
      <c r="KG652" s="188"/>
      <c r="KH652" s="188"/>
      <c r="KI652" s="188"/>
      <c r="KJ652" s="188"/>
      <c r="KK652" s="188"/>
      <c r="KL652" s="188"/>
      <c r="KM652" s="188"/>
      <c r="KN652" s="188"/>
      <c r="KO652" s="188"/>
      <c r="KP652" s="188"/>
      <c r="KQ652" s="188"/>
      <c r="KR652" s="188"/>
      <c r="KS652" s="188"/>
      <c r="KT652" s="189"/>
      <c r="KU652" s="188"/>
    </row>
    <row r="653" ht="15.0" customHeight="1">
      <c r="A653" s="195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9"/>
      <c r="R653" s="195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9"/>
      <c r="AI653" s="195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9"/>
      <c r="AZ653" s="195"/>
      <c r="BA653" s="188"/>
      <c r="BB653" s="188"/>
      <c r="BC653" s="188"/>
      <c r="BD653" s="188"/>
      <c r="BE653" s="188"/>
      <c r="BF653" s="188"/>
      <c r="BG653" s="188"/>
      <c r="BH653" s="188"/>
      <c r="BI653" s="188"/>
      <c r="BJ653" s="188"/>
      <c r="BK653" s="188"/>
      <c r="BL653" s="188"/>
      <c r="BM653" s="188"/>
      <c r="BN653" s="188"/>
      <c r="BO653" s="188"/>
      <c r="BP653" s="189"/>
      <c r="BQ653" s="195"/>
      <c r="BR653" s="188"/>
      <c r="BS653" s="188"/>
      <c r="BT653" s="188"/>
      <c r="BU653" s="188"/>
      <c r="BV653" s="188"/>
      <c r="BW653" s="188"/>
      <c r="BX653" s="188"/>
      <c r="BY653" s="188"/>
      <c r="BZ653" s="188"/>
      <c r="CA653" s="188"/>
      <c r="CB653" s="188"/>
      <c r="CC653" s="188"/>
      <c r="CD653" s="188"/>
      <c r="CE653" s="188"/>
      <c r="CF653" s="188"/>
      <c r="CG653" s="189"/>
      <c r="CH653" s="195"/>
      <c r="CI653" s="188"/>
      <c r="CJ653" s="188"/>
      <c r="CK653" s="188"/>
      <c r="CL653" s="188"/>
      <c r="CM653" s="188"/>
      <c r="CN653" s="188"/>
      <c r="CO653" s="188"/>
      <c r="CP653" s="188"/>
      <c r="CQ653" s="188"/>
      <c r="CR653" s="188"/>
      <c r="CS653" s="188"/>
      <c r="CT653" s="188"/>
      <c r="CU653" s="188"/>
      <c r="CV653" s="188"/>
      <c r="CW653" s="188"/>
      <c r="CX653" s="189"/>
      <c r="CY653" s="195"/>
      <c r="CZ653" s="188"/>
      <c r="DA653" s="188"/>
      <c r="DB653" s="188"/>
      <c r="DC653" s="188"/>
      <c r="DD653" s="188"/>
      <c r="DE653" s="188"/>
      <c r="DF653" s="188"/>
      <c r="DG653" s="188"/>
      <c r="DH653" s="188"/>
      <c r="DI653" s="188"/>
      <c r="DJ653" s="188"/>
      <c r="DK653" s="188"/>
      <c r="DL653" s="188"/>
      <c r="DM653" s="188"/>
      <c r="DN653" s="188"/>
      <c r="DO653" s="189"/>
      <c r="DP653" s="195"/>
      <c r="DQ653" s="188"/>
      <c r="DR653" s="188"/>
      <c r="DS653" s="188"/>
      <c r="DT653" s="188"/>
      <c r="DU653" s="188"/>
      <c r="DV653" s="188"/>
      <c r="DW653" s="188"/>
      <c r="DX653" s="188"/>
      <c r="DY653" s="188"/>
      <c r="DZ653" s="188"/>
      <c r="EA653" s="188"/>
      <c r="EB653" s="188"/>
      <c r="EC653" s="188"/>
      <c r="ED653" s="188"/>
      <c r="EE653" s="188"/>
      <c r="EF653" s="189"/>
      <c r="EG653" s="195"/>
      <c r="EH653" s="188"/>
      <c r="EI653" s="188"/>
      <c r="EJ653" s="188"/>
      <c r="EK653" s="188"/>
      <c r="EL653" s="188"/>
      <c r="EM653" s="188"/>
      <c r="EN653" s="188"/>
      <c r="EO653" s="188"/>
      <c r="EP653" s="188"/>
      <c r="EQ653" s="188"/>
      <c r="ER653" s="188"/>
      <c r="ES653" s="188"/>
      <c r="ET653" s="188"/>
      <c r="EU653" s="188"/>
      <c r="EV653" s="188"/>
      <c r="EW653" s="189"/>
      <c r="EX653" s="195"/>
      <c r="EY653" s="188"/>
      <c r="EZ653" s="188"/>
      <c r="FA653" s="188"/>
      <c r="FB653" s="188"/>
      <c r="FC653" s="188"/>
      <c r="FD653" s="188"/>
      <c r="FE653" s="188"/>
      <c r="FF653" s="188"/>
      <c r="FG653" s="188"/>
      <c r="FH653" s="188"/>
      <c r="FI653" s="188"/>
      <c r="FJ653" s="188"/>
      <c r="FK653" s="188"/>
      <c r="FL653" s="188"/>
      <c r="FM653" s="188"/>
      <c r="FN653" s="189"/>
      <c r="FO653" s="195"/>
      <c r="FP653" s="188"/>
      <c r="FQ653" s="188"/>
      <c r="FR653" s="188"/>
      <c r="FS653" s="188"/>
      <c r="FT653" s="188"/>
      <c r="FU653" s="188"/>
      <c r="FV653" s="188"/>
      <c r="FW653" s="188"/>
      <c r="FX653" s="188"/>
      <c r="FY653" s="188"/>
      <c r="FZ653" s="188"/>
      <c r="GA653" s="188"/>
      <c r="GB653" s="188"/>
      <c r="GC653" s="188"/>
      <c r="GD653" s="188"/>
      <c r="GE653" s="189"/>
      <c r="GF653" s="195"/>
      <c r="GG653" s="188"/>
      <c r="GH653" s="188"/>
      <c r="GI653" s="188"/>
      <c r="GJ653" s="188"/>
      <c r="GK653" s="188"/>
      <c r="GL653" s="188"/>
      <c r="GM653" s="188"/>
      <c r="GN653" s="188"/>
      <c r="GO653" s="188"/>
      <c r="GP653" s="188"/>
      <c r="GQ653" s="188"/>
      <c r="GR653" s="188"/>
      <c r="GS653" s="188"/>
      <c r="GT653" s="188"/>
      <c r="GU653" s="188"/>
      <c r="GV653" s="189"/>
      <c r="GW653" s="195"/>
      <c r="GX653" s="188"/>
      <c r="GY653" s="188"/>
      <c r="GZ653" s="188"/>
      <c r="HA653" s="188"/>
      <c r="HB653" s="188"/>
      <c r="HC653" s="188"/>
      <c r="HD653" s="188"/>
      <c r="HE653" s="188"/>
      <c r="HF653" s="188"/>
      <c r="HG653" s="188"/>
      <c r="HH653" s="188"/>
      <c r="HI653" s="188"/>
      <c r="HJ653" s="188"/>
      <c r="HK653" s="188"/>
      <c r="HL653" s="188"/>
      <c r="HM653" s="189"/>
      <c r="HN653" s="195"/>
      <c r="HO653" s="188"/>
      <c r="HP653" s="188"/>
      <c r="HQ653" s="188"/>
      <c r="HR653" s="188"/>
      <c r="HS653" s="188"/>
      <c r="HT653" s="188"/>
      <c r="HU653" s="188"/>
      <c r="HV653" s="188"/>
      <c r="HW653" s="188"/>
      <c r="HX653" s="188"/>
      <c r="HY653" s="188"/>
      <c r="HZ653" s="188"/>
      <c r="IA653" s="188"/>
      <c r="IB653" s="188"/>
      <c r="IC653" s="188"/>
      <c r="ID653" s="189"/>
      <c r="IE653" s="195"/>
      <c r="IF653" s="188"/>
      <c r="IG653" s="188"/>
      <c r="IH653" s="188"/>
      <c r="II653" s="188"/>
      <c r="IJ653" s="188"/>
      <c r="IK653" s="188"/>
      <c r="IL653" s="188"/>
      <c r="IM653" s="188"/>
      <c r="IN653" s="188"/>
      <c r="IO653" s="188"/>
      <c r="IP653" s="188"/>
      <c r="IQ653" s="188"/>
      <c r="IR653" s="188"/>
      <c r="IS653" s="188"/>
      <c r="IT653" s="188"/>
      <c r="IU653" s="189"/>
      <c r="IV653" s="195"/>
      <c r="IW653" s="188"/>
      <c r="IX653" s="188"/>
      <c r="IY653" s="188"/>
      <c r="IZ653" s="188"/>
      <c r="JA653" s="188"/>
      <c r="JB653" s="188"/>
      <c r="JC653" s="188"/>
      <c r="JD653" s="188"/>
      <c r="JE653" s="188"/>
      <c r="JF653" s="188"/>
      <c r="JG653" s="188"/>
      <c r="JH653" s="188"/>
      <c r="JI653" s="188"/>
      <c r="JJ653" s="188"/>
      <c r="JK653" s="188"/>
      <c r="JL653" s="189"/>
      <c r="JM653" s="195"/>
      <c r="JN653" s="188"/>
      <c r="JO653" s="188"/>
      <c r="JP653" s="188"/>
      <c r="JQ653" s="188"/>
      <c r="JR653" s="188"/>
      <c r="JS653" s="188"/>
      <c r="JT653" s="188"/>
      <c r="JU653" s="188"/>
      <c r="JV653" s="188"/>
      <c r="JW653" s="188"/>
      <c r="JX653" s="188"/>
      <c r="JY653" s="188"/>
      <c r="JZ653" s="188"/>
      <c r="KA653" s="188"/>
      <c r="KB653" s="188"/>
      <c r="KC653" s="189"/>
      <c r="KD653" s="195"/>
      <c r="KE653" s="188"/>
      <c r="KF653" s="188"/>
      <c r="KG653" s="188"/>
      <c r="KH653" s="188"/>
      <c r="KI653" s="188"/>
      <c r="KJ653" s="188"/>
      <c r="KK653" s="188"/>
      <c r="KL653" s="188"/>
      <c r="KM653" s="188"/>
      <c r="KN653" s="188"/>
      <c r="KO653" s="188"/>
      <c r="KP653" s="188"/>
      <c r="KQ653" s="188"/>
      <c r="KR653" s="188"/>
      <c r="KS653" s="188"/>
      <c r="KT653" s="189"/>
      <c r="KU653" s="188"/>
    </row>
    <row r="654" ht="15.0" customHeight="1">
      <c r="A654" s="195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9"/>
      <c r="R654" s="195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9"/>
      <c r="AI654" s="195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9"/>
      <c r="AZ654" s="195"/>
      <c r="BA654" s="188"/>
      <c r="BB654" s="188"/>
      <c r="BC654" s="188"/>
      <c r="BD654" s="188"/>
      <c r="BE654" s="188"/>
      <c r="BF654" s="188"/>
      <c r="BG654" s="188"/>
      <c r="BH654" s="188"/>
      <c r="BI654" s="188"/>
      <c r="BJ654" s="188"/>
      <c r="BK654" s="188"/>
      <c r="BL654" s="188"/>
      <c r="BM654" s="188"/>
      <c r="BN654" s="188"/>
      <c r="BO654" s="188"/>
      <c r="BP654" s="189"/>
      <c r="BQ654" s="195"/>
      <c r="BR654" s="188"/>
      <c r="BS654" s="188"/>
      <c r="BT654" s="188"/>
      <c r="BU654" s="188"/>
      <c r="BV654" s="188"/>
      <c r="BW654" s="188"/>
      <c r="BX654" s="188"/>
      <c r="BY654" s="188"/>
      <c r="BZ654" s="188"/>
      <c r="CA654" s="188"/>
      <c r="CB654" s="188"/>
      <c r="CC654" s="188"/>
      <c r="CD654" s="188"/>
      <c r="CE654" s="188"/>
      <c r="CF654" s="188"/>
      <c r="CG654" s="189"/>
      <c r="CH654" s="195"/>
      <c r="CI654" s="188"/>
      <c r="CJ654" s="188"/>
      <c r="CK654" s="188"/>
      <c r="CL654" s="188"/>
      <c r="CM654" s="188"/>
      <c r="CN654" s="188"/>
      <c r="CO654" s="188"/>
      <c r="CP654" s="188"/>
      <c r="CQ654" s="188"/>
      <c r="CR654" s="188"/>
      <c r="CS654" s="188"/>
      <c r="CT654" s="188"/>
      <c r="CU654" s="188"/>
      <c r="CV654" s="188"/>
      <c r="CW654" s="188"/>
      <c r="CX654" s="189"/>
      <c r="CY654" s="195"/>
      <c r="CZ654" s="188"/>
      <c r="DA654" s="188"/>
      <c r="DB654" s="188"/>
      <c r="DC654" s="188"/>
      <c r="DD654" s="188"/>
      <c r="DE654" s="188"/>
      <c r="DF654" s="188"/>
      <c r="DG654" s="188"/>
      <c r="DH654" s="188"/>
      <c r="DI654" s="188"/>
      <c r="DJ654" s="188"/>
      <c r="DK654" s="188"/>
      <c r="DL654" s="188"/>
      <c r="DM654" s="188"/>
      <c r="DN654" s="188"/>
      <c r="DO654" s="189"/>
      <c r="DP654" s="195"/>
      <c r="DQ654" s="188"/>
      <c r="DR654" s="188"/>
      <c r="DS654" s="188"/>
      <c r="DT654" s="188"/>
      <c r="DU654" s="188"/>
      <c r="DV654" s="188"/>
      <c r="DW654" s="188"/>
      <c r="DX654" s="188"/>
      <c r="DY654" s="188"/>
      <c r="DZ654" s="188"/>
      <c r="EA654" s="188"/>
      <c r="EB654" s="188"/>
      <c r="EC654" s="188"/>
      <c r="ED654" s="188"/>
      <c r="EE654" s="188"/>
      <c r="EF654" s="189"/>
      <c r="EG654" s="195"/>
      <c r="EH654" s="188"/>
      <c r="EI654" s="188"/>
      <c r="EJ654" s="188"/>
      <c r="EK654" s="188"/>
      <c r="EL654" s="188"/>
      <c r="EM654" s="188"/>
      <c r="EN654" s="188"/>
      <c r="EO654" s="188"/>
      <c r="EP654" s="188"/>
      <c r="EQ654" s="188"/>
      <c r="ER654" s="188"/>
      <c r="ES654" s="188"/>
      <c r="ET654" s="188"/>
      <c r="EU654" s="188"/>
      <c r="EV654" s="188"/>
      <c r="EW654" s="189"/>
      <c r="EX654" s="195"/>
      <c r="EY654" s="188"/>
      <c r="EZ654" s="188"/>
      <c r="FA654" s="188"/>
      <c r="FB654" s="188"/>
      <c r="FC654" s="188"/>
      <c r="FD654" s="188"/>
      <c r="FE654" s="188"/>
      <c r="FF654" s="188"/>
      <c r="FG654" s="188"/>
      <c r="FH654" s="188"/>
      <c r="FI654" s="188"/>
      <c r="FJ654" s="188"/>
      <c r="FK654" s="188"/>
      <c r="FL654" s="188"/>
      <c r="FM654" s="188"/>
      <c r="FN654" s="189"/>
      <c r="FO654" s="195"/>
      <c r="FP654" s="188"/>
      <c r="FQ654" s="188"/>
      <c r="FR654" s="188"/>
      <c r="FS654" s="188"/>
      <c r="FT654" s="188"/>
      <c r="FU654" s="188"/>
      <c r="FV654" s="188"/>
      <c r="FW654" s="188"/>
      <c r="FX654" s="188"/>
      <c r="FY654" s="188"/>
      <c r="FZ654" s="188"/>
      <c r="GA654" s="188"/>
      <c r="GB654" s="188"/>
      <c r="GC654" s="188"/>
      <c r="GD654" s="188"/>
      <c r="GE654" s="189"/>
      <c r="GF654" s="195"/>
      <c r="GG654" s="188"/>
      <c r="GH654" s="188"/>
      <c r="GI654" s="188"/>
      <c r="GJ654" s="188"/>
      <c r="GK654" s="188"/>
      <c r="GL654" s="188"/>
      <c r="GM654" s="188"/>
      <c r="GN654" s="188"/>
      <c r="GO654" s="188"/>
      <c r="GP654" s="188"/>
      <c r="GQ654" s="188"/>
      <c r="GR654" s="188"/>
      <c r="GS654" s="188"/>
      <c r="GT654" s="188"/>
      <c r="GU654" s="188"/>
      <c r="GV654" s="189"/>
      <c r="GW654" s="195"/>
      <c r="GX654" s="188"/>
      <c r="GY654" s="188"/>
      <c r="GZ654" s="188"/>
      <c r="HA654" s="188"/>
      <c r="HB654" s="188"/>
      <c r="HC654" s="188"/>
      <c r="HD654" s="188"/>
      <c r="HE654" s="188"/>
      <c r="HF654" s="188"/>
      <c r="HG654" s="188"/>
      <c r="HH654" s="188"/>
      <c r="HI654" s="188"/>
      <c r="HJ654" s="188"/>
      <c r="HK654" s="188"/>
      <c r="HL654" s="188"/>
      <c r="HM654" s="189"/>
      <c r="HN654" s="195"/>
      <c r="HO654" s="188"/>
      <c r="HP654" s="188"/>
      <c r="HQ654" s="188"/>
      <c r="HR654" s="188"/>
      <c r="HS654" s="188"/>
      <c r="HT654" s="188"/>
      <c r="HU654" s="188"/>
      <c r="HV654" s="188"/>
      <c r="HW654" s="188"/>
      <c r="HX654" s="188"/>
      <c r="HY654" s="188"/>
      <c r="HZ654" s="188"/>
      <c r="IA654" s="188"/>
      <c r="IB654" s="188"/>
      <c r="IC654" s="188"/>
      <c r="ID654" s="189"/>
      <c r="IE654" s="195"/>
      <c r="IF654" s="188"/>
      <c r="IG654" s="188"/>
      <c r="IH654" s="188"/>
      <c r="II654" s="188"/>
      <c r="IJ654" s="188"/>
      <c r="IK654" s="188"/>
      <c r="IL654" s="188"/>
      <c r="IM654" s="188"/>
      <c r="IN654" s="188"/>
      <c r="IO654" s="188"/>
      <c r="IP654" s="188"/>
      <c r="IQ654" s="188"/>
      <c r="IR654" s="188"/>
      <c r="IS654" s="188"/>
      <c r="IT654" s="188"/>
      <c r="IU654" s="189"/>
      <c r="IV654" s="195"/>
      <c r="IW654" s="188"/>
      <c r="IX654" s="188"/>
      <c r="IY654" s="188"/>
      <c r="IZ654" s="188"/>
      <c r="JA654" s="188"/>
      <c r="JB654" s="188"/>
      <c r="JC654" s="188"/>
      <c r="JD654" s="188"/>
      <c r="JE654" s="188"/>
      <c r="JF654" s="188"/>
      <c r="JG654" s="188"/>
      <c r="JH654" s="188"/>
      <c r="JI654" s="188"/>
      <c r="JJ654" s="188"/>
      <c r="JK654" s="188"/>
      <c r="JL654" s="189"/>
      <c r="JM654" s="195"/>
      <c r="JN654" s="188"/>
      <c r="JO654" s="188"/>
      <c r="JP654" s="188"/>
      <c r="JQ654" s="188"/>
      <c r="JR654" s="188"/>
      <c r="JS654" s="188"/>
      <c r="JT654" s="188"/>
      <c r="JU654" s="188"/>
      <c r="JV654" s="188"/>
      <c r="JW654" s="188"/>
      <c r="JX654" s="188"/>
      <c r="JY654" s="188"/>
      <c r="JZ654" s="188"/>
      <c r="KA654" s="188"/>
      <c r="KB654" s="188"/>
      <c r="KC654" s="189"/>
      <c r="KD654" s="195"/>
      <c r="KE654" s="188"/>
      <c r="KF654" s="188"/>
      <c r="KG654" s="188"/>
      <c r="KH654" s="188"/>
      <c r="KI654" s="188"/>
      <c r="KJ654" s="188"/>
      <c r="KK654" s="188"/>
      <c r="KL654" s="188"/>
      <c r="KM654" s="188"/>
      <c r="KN654" s="188"/>
      <c r="KO654" s="188"/>
      <c r="KP654" s="188"/>
      <c r="KQ654" s="188"/>
      <c r="KR654" s="188"/>
      <c r="KS654" s="188"/>
      <c r="KT654" s="189"/>
      <c r="KU654" s="188"/>
    </row>
    <row r="655" ht="15.0" customHeight="1">
      <c r="A655" s="195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9"/>
      <c r="R655" s="195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9"/>
      <c r="AI655" s="195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9"/>
      <c r="AZ655" s="195"/>
      <c r="BA655" s="188"/>
      <c r="BB655" s="188"/>
      <c r="BC655" s="188"/>
      <c r="BD655" s="188"/>
      <c r="BE655" s="188"/>
      <c r="BF655" s="188"/>
      <c r="BG655" s="188"/>
      <c r="BH655" s="188"/>
      <c r="BI655" s="188"/>
      <c r="BJ655" s="188"/>
      <c r="BK655" s="188"/>
      <c r="BL655" s="188"/>
      <c r="BM655" s="188"/>
      <c r="BN655" s="188"/>
      <c r="BO655" s="188"/>
      <c r="BP655" s="189"/>
      <c r="BQ655" s="195"/>
      <c r="BR655" s="188"/>
      <c r="BS655" s="188"/>
      <c r="BT655" s="188"/>
      <c r="BU655" s="188"/>
      <c r="BV655" s="188"/>
      <c r="BW655" s="188"/>
      <c r="BX655" s="188"/>
      <c r="BY655" s="188"/>
      <c r="BZ655" s="188"/>
      <c r="CA655" s="188"/>
      <c r="CB655" s="188"/>
      <c r="CC655" s="188"/>
      <c r="CD655" s="188"/>
      <c r="CE655" s="188"/>
      <c r="CF655" s="188"/>
      <c r="CG655" s="189"/>
      <c r="CH655" s="195"/>
      <c r="CI655" s="188"/>
      <c r="CJ655" s="188"/>
      <c r="CK655" s="188"/>
      <c r="CL655" s="188"/>
      <c r="CM655" s="188"/>
      <c r="CN655" s="188"/>
      <c r="CO655" s="188"/>
      <c r="CP655" s="188"/>
      <c r="CQ655" s="188"/>
      <c r="CR655" s="188"/>
      <c r="CS655" s="188"/>
      <c r="CT655" s="188"/>
      <c r="CU655" s="188"/>
      <c r="CV655" s="188"/>
      <c r="CW655" s="188"/>
      <c r="CX655" s="189"/>
      <c r="CY655" s="195"/>
      <c r="CZ655" s="188"/>
      <c r="DA655" s="188"/>
      <c r="DB655" s="188"/>
      <c r="DC655" s="188"/>
      <c r="DD655" s="188"/>
      <c r="DE655" s="188"/>
      <c r="DF655" s="188"/>
      <c r="DG655" s="188"/>
      <c r="DH655" s="188"/>
      <c r="DI655" s="188"/>
      <c r="DJ655" s="188"/>
      <c r="DK655" s="188"/>
      <c r="DL655" s="188"/>
      <c r="DM655" s="188"/>
      <c r="DN655" s="188"/>
      <c r="DO655" s="189"/>
      <c r="DP655" s="195"/>
      <c r="DQ655" s="188"/>
      <c r="DR655" s="188"/>
      <c r="DS655" s="188"/>
      <c r="DT655" s="188"/>
      <c r="DU655" s="188"/>
      <c r="DV655" s="188"/>
      <c r="DW655" s="188"/>
      <c r="DX655" s="188"/>
      <c r="DY655" s="188"/>
      <c r="DZ655" s="188"/>
      <c r="EA655" s="188"/>
      <c r="EB655" s="188"/>
      <c r="EC655" s="188"/>
      <c r="ED655" s="188"/>
      <c r="EE655" s="188"/>
      <c r="EF655" s="189"/>
      <c r="EG655" s="195"/>
      <c r="EH655" s="188"/>
      <c r="EI655" s="188"/>
      <c r="EJ655" s="188"/>
      <c r="EK655" s="188"/>
      <c r="EL655" s="188"/>
      <c r="EM655" s="188"/>
      <c r="EN655" s="188"/>
      <c r="EO655" s="188"/>
      <c r="EP655" s="188"/>
      <c r="EQ655" s="188"/>
      <c r="ER655" s="188"/>
      <c r="ES655" s="188"/>
      <c r="ET655" s="188"/>
      <c r="EU655" s="188"/>
      <c r="EV655" s="188"/>
      <c r="EW655" s="189"/>
      <c r="EX655" s="195"/>
      <c r="EY655" s="188"/>
      <c r="EZ655" s="188"/>
      <c r="FA655" s="188"/>
      <c r="FB655" s="188"/>
      <c r="FC655" s="188"/>
      <c r="FD655" s="188"/>
      <c r="FE655" s="188"/>
      <c r="FF655" s="188"/>
      <c r="FG655" s="188"/>
      <c r="FH655" s="188"/>
      <c r="FI655" s="188"/>
      <c r="FJ655" s="188"/>
      <c r="FK655" s="188"/>
      <c r="FL655" s="188"/>
      <c r="FM655" s="188"/>
      <c r="FN655" s="189"/>
      <c r="FO655" s="195"/>
      <c r="FP655" s="188"/>
      <c r="FQ655" s="188"/>
      <c r="FR655" s="188"/>
      <c r="FS655" s="188"/>
      <c r="FT655" s="188"/>
      <c r="FU655" s="188"/>
      <c r="FV655" s="188"/>
      <c r="FW655" s="188"/>
      <c r="FX655" s="188"/>
      <c r="FY655" s="188"/>
      <c r="FZ655" s="188"/>
      <c r="GA655" s="188"/>
      <c r="GB655" s="188"/>
      <c r="GC655" s="188"/>
      <c r="GD655" s="188"/>
      <c r="GE655" s="189"/>
      <c r="GF655" s="195"/>
      <c r="GG655" s="188"/>
      <c r="GH655" s="188"/>
      <c r="GI655" s="188"/>
      <c r="GJ655" s="188"/>
      <c r="GK655" s="188"/>
      <c r="GL655" s="188"/>
      <c r="GM655" s="188"/>
      <c r="GN655" s="188"/>
      <c r="GO655" s="188"/>
      <c r="GP655" s="188"/>
      <c r="GQ655" s="188"/>
      <c r="GR655" s="188"/>
      <c r="GS655" s="188"/>
      <c r="GT655" s="188"/>
      <c r="GU655" s="188"/>
      <c r="GV655" s="189"/>
      <c r="GW655" s="195"/>
      <c r="GX655" s="188"/>
      <c r="GY655" s="188"/>
      <c r="GZ655" s="188"/>
      <c r="HA655" s="188"/>
      <c r="HB655" s="188"/>
      <c r="HC655" s="188"/>
      <c r="HD655" s="188"/>
      <c r="HE655" s="188"/>
      <c r="HF655" s="188"/>
      <c r="HG655" s="188"/>
      <c r="HH655" s="188"/>
      <c r="HI655" s="188"/>
      <c r="HJ655" s="188"/>
      <c r="HK655" s="188"/>
      <c r="HL655" s="188"/>
      <c r="HM655" s="189"/>
      <c r="HN655" s="195"/>
      <c r="HO655" s="188"/>
      <c r="HP655" s="188"/>
      <c r="HQ655" s="188"/>
      <c r="HR655" s="188"/>
      <c r="HS655" s="188"/>
      <c r="HT655" s="188"/>
      <c r="HU655" s="188"/>
      <c r="HV655" s="188"/>
      <c r="HW655" s="188"/>
      <c r="HX655" s="188"/>
      <c r="HY655" s="188"/>
      <c r="HZ655" s="188"/>
      <c r="IA655" s="188"/>
      <c r="IB655" s="188"/>
      <c r="IC655" s="188"/>
      <c r="ID655" s="189"/>
      <c r="IE655" s="195"/>
      <c r="IF655" s="188"/>
      <c r="IG655" s="188"/>
      <c r="IH655" s="188"/>
      <c r="II655" s="188"/>
      <c r="IJ655" s="188"/>
      <c r="IK655" s="188"/>
      <c r="IL655" s="188"/>
      <c r="IM655" s="188"/>
      <c r="IN655" s="188"/>
      <c r="IO655" s="188"/>
      <c r="IP655" s="188"/>
      <c r="IQ655" s="188"/>
      <c r="IR655" s="188"/>
      <c r="IS655" s="188"/>
      <c r="IT655" s="188"/>
      <c r="IU655" s="189"/>
      <c r="IV655" s="195"/>
      <c r="IW655" s="188"/>
      <c r="IX655" s="188"/>
      <c r="IY655" s="188"/>
      <c r="IZ655" s="188"/>
      <c r="JA655" s="188"/>
      <c r="JB655" s="188"/>
      <c r="JC655" s="188"/>
      <c r="JD655" s="188"/>
      <c r="JE655" s="188"/>
      <c r="JF655" s="188"/>
      <c r="JG655" s="188"/>
      <c r="JH655" s="188"/>
      <c r="JI655" s="188"/>
      <c r="JJ655" s="188"/>
      <c r="JK655" s="188"/>
      <c r="JL655" s="189"/>
      <c r="JM655" s="195"/>
      <c r="JN655" s="188"/>
      <c r="JO655" s="188"/>
      <c r="JP655" s="188"/>
      <c r="JQ655" s="188"/>
      <c r="JR655" s="188"/>
      <c r="JS655" s="188"/>
      <c r="JT655" s="188"/>
      <c r="JU655" s="188"/>
      <c r="JV655" s="188"/>
      <c r="JW655" s="188"/>
      <c r="JX655" s="188"/>
      <c r="JY655" s="188"/>
      <c r="JZ655" s="188"/>
      <c r="KA655" s="188"/>
      <c r="KB655" s="188"/>
      <c r="KC655" s="189"/>
      <c r="KD655" s="195"/>
      <c r="KE655" s="188"/>
      <c r="KF655" s="188"/>
      <c r="KG655" s="188"/>
      <c r="KH655" s="188"/>
      <c r="KI655" s="188"/>
      <c r="KJ655" s="188"/>
      <c r="KK655" s="188"/>
      <c r="KL655" s="188"/>
      <c r="KM655" s="188"/>
      <c r="KN655" s="188"/>
      <c r="KO655" s="188"/>
      <c r="KP655" s="188"/>
      <c r="KQ655" s="188"/>
      <c r="KR655" s="188"/>
      <c r="KS655" s="188"/>
      <c r="KT655" s="189"/>
      <c r="KU655" s="188"/>
    </row>
    <row r="656" ht="15.0" customHeight="1">
      <c r="A656" s="195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9"/>
      <c r="R656" s="195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9"/>
      <c r="AI656" s="195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9"/>
      <c r="AZ656" s="195"/>
      <c r="BA656" s="188"/>
      <c r="BB656" s="188"/>
      <c r="BC656" s="188"/>
      <c r="BD656" s="188"/>
      <c r="BE656" s="188"/>
      <c r="BF656" s="188"/>
      <c r="BG656" s="188"/>
      <c r="BH656" s="188"/>
      <c r="BI656" s="188"/>
      <c r="BJ656" s="188"/>
      <c r="BK656" s="188"/>
      <c r="BL656" s="188"/>
      <c r="BM656" s="188"/>
      <c r="BN656" s="188"/>
      <c r="BO656" s="188"/>
      <c r="BP656" s="189"/>
      <c r="BQ656" s="195"/>
      <c r="BR656" s="188"/>
      <c r="BS656" s="188"/>
      <c r="BT656" s="188"/>
      <c r="BU656" s="188"/>
      <c r="BV656" s="188"/>
      <c r="BW656" s="188"/>
      <c r="BX656" s="188"/>
      <c r="BY656" s="188"/>
      <c r="BZ656" s="188"/>
      <c r="CA656" s="188"/>
      <c r="CB656" s="188"/>
      <c r="CC656" s="188"/>
      <c r="CD656" s="188"/>
      <c r="CE656" s="188"/>
      <c r="CF656" s="188"/>
      <c r="CG656" s="189"/>
      <c r="CH656" s="195"/>
      <c r="CI656" s="188"/>
      <c r="CJ656" s="188"/>
      <c r="CK656" s="188"/>
      <c r="CL656" s="188"/>
      <c r="CM656" s="188"/>
      <c r="CN656" s="188"/>
      <c r="CO656" s="188"/>
      <c r="CP656" s="188"/>
      <c r="CQ656" s="188"/>
      <c r="CR656" s="188"/>
      <c r="CS656" s="188"/>
      <c r="CT656" s="188"/>
      <c r="CU656" s="188"/>
      <c r="CV656" s="188"/>
      <c r="CW656" s="188"/>
      <c r="CX656" s="189"/>
      <c r="CY656" s="195"/>
      <c r="CZ656" s="188"/>
      <c r="DA656" s="188"/>
      <c r="DB656" s="188"/>
      <c r="DC656" s="188"/>
      <c r="DD656" s="188"/>
      <c r="DE656" s="188"/>
      <c r="DF656" s="188"/>
      <c r="DG656" s="188"/>
      <c r="DH656" s="188"/>
      <c r="DI656" s="188"/>
      <c r="DJ656" s="188"/>
      <c r="DK656" s="188"/>
      <c r="DL656" s="188"/>
      <c r="DM656" s="188"/>
      <c r="DN656" s="188"/>
      <c r="DO656" s="189"/>
      <c r="DP656" s="195"/>
      <c r="DQ656" s="188"/>
      <c r="DR656" s="188"/>
      <c r="DS656" s="188"/>
      <c r="DT656" s="188"/>
      <c r="DU656" s="188"/>
      <c r="DV656" s="188"/>
      <c r="DW656" s="188"/>
      <c r="DX656" s="188"/>
      <c r="DY656" s="188"/>
      <c r="DZ656" s="188"/>
      <c r="EA656" s="188"/>
      <c r="EB656" s="188"/>
      <c r="EC656" s="188"/>
      <c r="ED656" s="188"/>
      <c r="EE656" s="188"/>
      <c r="EF656" s="189"/>
      <c r="EG656" s="195"/>
      <c r="EH656" s="188"/>
      <c r="EI656" s="188"/>
      <c r="EJ656" s="188"/>
      <c r="EK656" s="188"/>
      <c r="EL656" s="188"/>
      <c r="EM656" s="188"/>
      <c r="EN656" s="188"/>
      <c r="EO656" s="188"/>
      <c r="EP656" s="188"/>
      <c r="EQ656" s="188"/>
      <c r="ER656" s="188"/>
      <c r="ES656" s="188"/>
      <c r="ET656" s="188"/>
      <c r="EU656" s="188"/>
      <c r="EV656" s="188"/>
      <c r="EW656" s="189"/>
      <c r="EX656" s="195"/>
      <c r="EY656" s="188"/>
      <c r="EZ656" s="188"/>
      <c r="FA656" s="188"/>
      <c r="FB656" s="188"/>
      <c r="FC656" s="188"/>
      <c r="FD656" s="188"/>
      <c r="FE656" s="188"/>
      <c r="FF656" s="188"/>
      <c r="FG656" s="188"/>
      <c r="FH656" s="188"/>
      <c r="FI656" s="188"/>
      <c r="FJ656" s="188"/>
      <c r="FK656" s="188"/>
      <c r="FL656" s="188"/>
      <c r="FM656" s="188"/>
      <c r="FN656" s="189"/>
      <c r="FO656" s="195"/>
      <c r="FP656" s="188"/>
      <c r="FQ656" s="188"/>
      <c r="FR656" s="188"/>
      <c r="FS656" s="188"/>
      <c r="FT656" s="188"/>
      <c r="FU656" s="188"/>
      <c r="FV656" s="188"/>
      <c r="FW656" s="188"/>
      <c r="FX656" s="188"/>
      <c r="FY656" s="188"/>
      <c r="FZ656" s="188"/>
      <c r="GA656" s="188"/>
      <c r="GB656" s="188"/>
      <c r="GC656" s="188"/>
      <c r="GD656" s="188"/>
      <c r="GE656" s="189"/>
      <c r="GF656" s="195"/>
      <c r="GG656" s="188"/>
      <c r="GH656" s="188"/>
      <c r="GI656" s="188"/>
      <c r="GJ656" s="188"/>
      <c r="GK656" s="188"/>
      <c r="GL656" s="188"/>
      <c r="GM656" s="188"/>
      <c r="GN656" s="188"/>
      <c r="GO656" s="188"/>
      <c r="GP656" s="188"/>
      <c r="GQ656" s="188"/>
      <c r="GR656" s="188"/>
      <c r="GS656" s="188"/>
      <c r="GT656" s="188"/>
      <c r="GU656" s="188"/>
      <c r="GV656" s="189"/>
      <c r="GW656" s="195"/>
      <c r="GX656" s="188"/>
      <c r="GY656" s="188"/>
      <c r="GZ656" s="188"/>
      <c r="HA656" s="188"/>
      <c r="HB656" s="188"/>
      <c r="HC656" s="188"/>
      <c r="HD656" s="188"/>
      <c r="HE656" s="188"/>
      <c r="HF656" s="188"/>
      <c r="HG656" s="188"/>
      <c r="HH656" s="188"/>
      <c r="HI656" s="188"/>
      <c r="HJ656" s="188"/>
      <c r="HK656" s="188"/>
      <c r="HL656" s="188"/>
      <c r="HM656" s="189"/>
      <c r="HN656" s="195"/>
      <c r="HO656" s="188"/>
      <c r="HP656" s="188"/>
      <c r="HQ656" s="188"/>
      <c r="HR656" s="188"/>
      <c r="HS656" s="188"/>
      <c r="HT656" s="188"/>
      <c r="HU656" s="188"/>
      <c r="HV656" s="188"/>
      <c r="HW656" s="188"/>
      <c r="HX656" s="188"/>
      <c r="HY656" s="188"/>
      <c r="HZ656" s="188"/>
      <c r="IA656" s="188"/>
      <c r="IB656" s="188"/>
      <c r="IC656" s="188"/>
      <c r="ID656" s="189"/>
      <c r="IE656" s="195"/>
      <c r="IF656" s="188"/>
      <c r="IG656" s="188"/>
      <c r="IH656" s="188"/>
      <c r="II656" s="188"/>
      <c r="IJ656" s="188"/>
      <c r="IK656" s="188"/>
      <c r="IL656" s="188"/>
      <c r="IM656" s="188"/>
      <c r="IN656" s="188"/>
      <c r="IO656" s="188"/>
      <c r="IP656" s="188"/>
      <c r="IQ656" s="188"/>
      <c r="IR656" s="188"/>
      <c r="IS656" s="188"/>
      <c r="IT656" s="188"/>
      <c r="IU656" s="189"/>
      <c r="IV656" s="195"/>
      <c r="IW656" s="188"/>
      <c r="IX656" s="188"/>
      <c r="IY656" s="188"/>
      <c r="IZ656" s="188"/>
      <c r="JA656" s="188"/>
      <c r="JB656" s="188"/>
      <c r="JC656" s="188"/>
      <c r="JD656" s="188"/>
      <c r="JE656" s="188"/>
      <c r="JF656" s="188"/>
      <c r="JG656" s="188"/>
      <c r="JH656" s="188"/>
      <c r="JI656" s="188"/>
      <c r="JJ656" s="188"/>
      <c r="JK656" s="188"/>
      <c r="JL656" s="189"/>
      <c r="JM656" s="195"/>
      <c r="JN656" s="188"/>
      <c r="JO656" s="188"/>
      <c r="JP656" s="188"/>
      <c r="JQ656" s="188"/>
      <c r="JR656" s="188"/>
      <c r="JS656" s="188"/>
      <c r="JT656" s="188"/>
      <c r="JU656" s="188"/>
      <c r="JV656" s="188"/>
      <c r="JW656" s="188"/>
      <c r="JX656" s="188"/>
      <c r="JY656" s="188"/>
      <c r="JZ656" s="188"/>
      <c r="KA656" s="188"/>
      <c r="KB656" s="188"/>
      <c r="KC656" s="189"/>
      <c r="KD656" s="195"/>
      <c r="KE656" s="188"/>
      <c r="KF656" s="188"/>
      <c r="KG656" s="188"/>
      <c r="KH656" s="188"/>
      <c r="KI656" s="188"/>
      <c r="KJ656" s="188"/>
      <c r="KK656" s="188"/>
      <c r="KL656" s="188"/>
      <c r="KM656" s="188"/>
      <c r="KN656" s="188"/>
      <c r="KO656" s="188"/>
      <c r="KP656" s="188"/>
      <c r="KQ656" s="188"/>
      <c r="KR656" s="188"/>
      <c r="KS656" s="188"/>
      <c r="KT656" s="189"/>
      <c r="KU656" s="188"/>
    </row>
    <row r="657" ht="15.0" customHeight="1">
      <c r="A657" s="195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9"/>
      <c r="R657" s="195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9"/>
      <c r="AI657" s="195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9"/>
      <c r="AZ657" s="195"/>
      <c r="BA657" s="188"/>
      <c r="BB657" s="188"/>
      <c r="BC657" s="188"/>
      <c r="BD657" s="188"/>
      <c r="BE657" s="188"/>
      <c r="BF657" s="188"/>
      <c r="BG657" s="188"/>
      <c r="BH657" s="188"/>
      <c r="BI657" s="188"/>
      <c r="BJ657" s="188"/>
      <c r="BK657" s="188"/>
      <c r="BL657" s="188"/>
      <c r="BM657" s="188"/>
      <c r="BN657" s="188"/>
      <c r="BO657" s="188"/>
      <c r="BP657" s="189"/>
      <c r="BQ657" s="195"/>
      <c r="BR657" s="188"/>
      <c r="BS657" s="188"/>
      <c r="BT657" s="188"/>
      <c r="BU657" s="188"/>
      <c r="BV657" s="188"/>
      <c r="BW657" s="188"/>
      <c r="BX657" s="188"/>
      <c r="BY657" s="188"/>
      <c r="BZ657" s="188"/>
      <c r="CA657" s="188"/>
      <c r="CB657" s="188"/>
      <c r="CC657" s="188"/>
      <c r="CD657" s="188"/>
      <c r="CE657" s="188"/>
      <c r="CF657" s="188"/>
      <c r="CG657" s="189"/>
      <c r="CH657" s="195"/>
      <c r="CI657" s="188"/>
      <c r="CJ657" s="188"/>
      <c r="CK657" s="188"/>
      <c r="CL657" s="188"/>
      <c r="CM657" s="188"/>
      <c r="CN657" s="188"/>
      <c r="CO657" s="188"/>
      <c r="CP657" s="188"/>
      <c r="CQ657" s="188"/>
      <c r="CR657" s="188"/>
      <c r="CS657" s="188"/>
      <c r="CT657" s="188"/>
      <c r="CU657" s="188"/>
      <c r="CV657" s="188"/>
      <c r="CW657" s="188"/>
      <c r="CX657" s="189"/>
      <c r="CY657" s="195"/>
      <c r="CZ657" s="188"/>
      <c r="DA657" s="188"/>
      <c r="DB657" s="188"/>
      <c r="DC657" s="188"/>
      <c r="DD657" s="188"/>
      <c r="DE657" s="188"/>
      <c r="DF657" s="188"/>
      <c r="DG657" s="188"/>
      <c r="DH657" s="188"/>
      <c r="DI657" s="188"/>
      <c r="DJ657" s="188"/>
      <c r="DK657" s="188"/>
      <c r="DL657" s="188"/>
      <c r="DM657" s="188"/>
      <c r="DN657" s="188"/>
      <c r="DO657" s="189"/>
      <c r="DP657" s="195"/>
      <c r="DQ657" s="188"/>
      <c r="DR657" s="188"/>
      <c r="DS657" s="188"/>
      <c r="DT657" s="188"/>
      <c r="DU657" s="188"/>
      <c r="DV657" s="188"/>
      <c r="DW657" s="188"/>
      <c r="DX657" s="188"/>
      <c r="DY657" s="188"/>
      <c r="DZ657" s="188"/>
      <c r="EA657" s="188"/>
      <c r="EB657" s="188"/>
      <c r="EC657" s="188"/>
      <c r="ED657" s="188"/>
      <c r="EE657" s="188"/>
      <c r="EF657" s="189"/>
      <c r="EG657" s="195"/>
      <c r="EH657" s="188"/>
      <c r="EI657" s="188"/>
      <c r="EJ657" s="188"/>
      <c r="EK657" s="188"/>
      <c r="EL657" s="188"/>
      <c r="EM657" s="188"/>
      <c r="EN657" s="188"/>
      <c r="EO657" s="188"/>
      <c r="EP657" s="188"/>
      <c r="EQ657" s="188"/>
      <c r="ER657" s="188"/>
      <c r="ES657" s="188"/>
      <c r="ET657" s="188"/>
      <c r="EU657" s="188"/>
      <c r="EV657" s="188"/>
      <c r="EW657" s="189"/>
      <c r="EX657" s="195"/>
      <c r="EY657" s="188"/>
      <c r="EZ657" s="188"/>
      <c r="FA657" s="188"/>
      <c r="FB657" s="188"/>
      <c r="FC657" s="188"/>
      <c r="FD657" s="188"/>
      <c r="FE657" s="188"/>
      <c r="FF657" s="188"/>
      <c r="FG657" s="188"/>
      <c r="FH657" s="188"/>
      <c r="FI657" s="188"/>
      <c r="FJ657" s="188"/>
      <c r="FK657" s="188"/>
      <c r="FL657" s="188"/>
      <c r="FM657" s="188"/>
      <c r="FN657" s="189"/>
      <c r="FO657" s="195"/>
      <c r="FP657" s="188"/>
      <c r="FQ657" s="188"/>
      <c r="FR657" s="188"/>
      <c r="FS657" s="188"/>
      <c r="FT657" s="188"/>
      <c r="FU657" s="188"/>
      <c r="FV657" s="188"/>
      <c r="FW657" s="188"/>
      <c r="FX657" s="188"/>
      <c r="FY657" s="188"/>
      <c r="FZ657" s="188"/>
      <c r="GA657" s="188"/>
      <c r="GB657" s="188"/>
      <c r="GC657" s="188"/>
      <c r="GD657" s="188"/>
      <c r="GE657" s="189"/>
      <c r="GF657" s="195"/>
      <c r="GG657" s="188"/>
      <c r="GH657" s="188"/>
      <c r="GI657" s="188"/>
      <c r="GJ657" s="188"/>
      <c r="GK657" s="188"/>
      <c r="GL657" s="188"/>
      <c r="GM657" s="188"/>
      <c r="GN657" s="188"/>
      <c r="GO657" s="188"/>
      <c r="GP657" s="188"/>
      <c r="GQ657" s="188"/>
      <c r="GR657" s="188"/>
      <c r="GS657" s="188"/>
      <c r="GT657" s="188"/>
      <c r="GU657" s="188"/>
      <c r="GV657" s="189"/>
      <c r="GW657" s="195"/>
      <c r="GX657" s="188"/>
      <c r="GY657" s="188"/>
      <c r="GZ657" s="188"/>
      <c r="HA657" s="188"/>
      <c r="HB657" s="188"/>
      <c r="HC657" s="188"/>
      <c r="HD657" s="188"/>
      <c r="HE657" s="188"/>
      <c r="HF657" s="188"/>
      <c r="HG657" s="188"/>
      <c r="HH657" s="188"/>
      <c r="HI657" s="188"/>
      <c r="HJ657" s="188"/>
      <c r="HK657" s="188"/>
      <c r="HL657" s="188"/>
      <c r="HM657" s="189"/>
      <c r="HN657" s="195"/>
      <c r="HO657" s="188"/>
      <c r="HP657" s="188"/>
      <c r="HQ657" s="188"/>
      <c r="HR657" s="188"/>
      <c r="HS657" s="188"/>
      <c r="HT657" s="188"/>
      <c r="HU657" s="188"/>
      <c r="HV657" s="188"/>
      <c r="HW657" s="188"/>
      <c r="HX657" s="188"/>
      <c r="HY657" s="188"/>
      <c r="HZ657" s="188"/>
      <c r="IA657" s="188"/>
      <c r="IB657" s="188"/>
      <c r="IC657" s="188"/>
      <c r="ID657" s="189"/>
      <c r="IE657" s="195"/>
      <c r="IF657" s="188"/>
      <c r="IG657" s="188"/>
      <c r="IH657" s="188"/>
      <c r="II657" s="188"/>
      <c r="IJ657" s="188"/>
      <c r="IK657" s="188"/>
      <c r="IL657" s="188"/>
      <c r="IM657" s="188"/>
      <c r="IN657" s="188"/>
      <c r="IO657" s="188"/>
      <c r="IP657" s="188"/>
      <c r="IQ657" s="188"/>
      <c r="IR657" s="188"/>
      <c r="IS657" s="188"/>
      <c r="IT657" s="188"/>
      <c r="IU657" s="189"/>
      <c r="IV657" s="195"/>
      <c r="IW657" s="188"/>
      <c r="IX657" s="188"/>
      <c r="IY657" s="188"/>
      <c r="IZ657" s="188"/>
      <c r="JA657" s="188"/>
      <c r="JB657" s="188"/>
      <c r="JC657" s="188"/>
      <c r="JD657" s="188"/>
      <c r="JE657" s="188"/>
      <c r="JF657" s="188"/>
      <c r="JG657" s="188"/>
      <c r="JH657" s="188"/>
      <c r="JI657" s="188"/>
      <c r="JJ657" s="188"/>
      <c r="JK657" s="188"/>
      <c r="JL657" s="189"/>
      <c r="JM657" s="195"/>
      <c r="JN657" s="188"/>
      <c r="JO657" s="188"/>
      <c r="JP657" s="188"/>
      <c r="JQ657" s="188"/>
      <c r="JR657" s="188"/>
      <c r="JS657" s="188"/>
      <c r="JT657" s="188"/>
      <c r="JU657" s="188"/>
      <c r="JV657" s="188"/>
      <c r="JW657" s="188"/>
      <c r="JX657" s="188"/>
      <c r="JY657" s="188"/>
      <c r="JZ657" s="188"/>
      <c r="KA657" s="188"/>
      <c r="KB657" s="188"/>
      <c r="KC657" s="189"/>
      <c r="KD657" s="195"/>
      <c r="KE657" s="188"/>
      <c r="KF657" s="188"/>
      <c r="KG657" s="188"/>
      <c r="KH657" s="188"/>
      <c r="KI657" s="188"/>
      <c r="KJ657" s="188"/>
      <c r="KK657" s="188"/>
      <c r="KL657" s="188"/>
      <c r="KM657" s="188"/>
      <c r="KN657" s="188"/>
      <c r="KO657" s="188"/>
      <c r="KP657" s="188"/>
      <c r="KQ657" s="188"/>
      <c r="KR657" s="188"/>
      <c r="KS657" s="188"/>
      <c r="KT657" s="189"/>
      <c r="KU657" s="188"/>
    </row>
    <row r="658" ht="15.0" customHeight="1">
      <c r="A658" s="195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9"/>
      <c r="R658" s="195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9"/>
      <c r="AI658" s="195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9"/>
      <c r="AZ658" s="195"/>
      <c r="BA658" s="188"/>
      <c r="BB658" s="188"/>
      <c r="BC658" s="188"/>
      <c r="BD658" s="188"/>
      <c r="BE658" s="188"/>
      <c r="BF658" s="188"/>
      <c r="BG658" s="188"/>
      <c r="BH658" s="188"/>
      <c r="BI658" s="188"/>
      <c r="BJ658" s="188"/>
      <c r="BK658" s="188"/>
      <c r="BL658" s="188"/>
      <c r="BM658" s="188"/>
      <c r="BN658" s="188"/>
      <c r="BO658" s="188"/>
      <c r="BP658" s="189"/>
      <c r="BQ658" s="195"/>
      <c r="BR658" s="188"/>
      <c r="BS658" s="188"/>
      <c r="BT658" s="188"/>
      <c r="BU658" s="188"/>
      <c r="BV658" s="188"/>
      <c r="BW658" s="188"/>
      <c r="BX658" s="188"/>
      <c r="BY658" s="188"/>
      <c r="BZ658" s="188"/>
      <c r="CA658" s="188"/>
      <c r="CB658" s="188"/>
      <c r="CC658" s="188"/>
      <c r="CD658" s="188"/>
      <c r="CE658" s="188"/>
      <c r="CF658" s="188"/>
      <c r="CG658" s="189"/>
      <c r="CH658" s="195"/>
      <c r="CI658" s="188"/>
      <c r="CJ658" s="188"/>
      <c r="CK658" s="188"/>
      <c r="CL658" s="188"/>
      <c r="CM658" s="188"/>
      <c r="CN658" s="188"/>
      <c r="CO658" s="188"/>
      <c r="CP658" s="188"/>
      <c r="CQ658" s="188"/>
      <c r="CR658" s="188"/>
      <c r="CS658" s="188"/>
      <c r="CT658" s="188"/>
      <c r="CU658" s="188"/>
      <c r="CV658" s="188"/>
      <c r="CW658" s="188"/>
      <c r="CX658" s="189"/>
      <c r="CY658" s="195"/>
      <c r="CZ658" s="188"/>
      <c r="DA658" s="188"/>
      <c r="DB658" s="188"/>
      <c r="DC658" s="188"/>
      <c r="DD658" s="188"/>
      <c r="DE658" s="188"/>
      <c r="DF658" s="188"/>
      <c r="DG658" s="188"/>
      <c r="DH658" s="188"/>
      <c r="DI658" s="188"/>
      <c r="DJ658" s="188"/>
      <c r="DK658" s="188"/>
      <c r="DL658" s="188"/>
      <c r="DM658" s="188"/>
      <c r="DN658" s="188"/>
      <c r="DO658" s="189"/>
      <c r="DP658" s="195"/>
      <c r="DQ658" s="188"/>
      <c r="DR658" s="188"/>
      <c r="DS658" s="188"/>
      <c r="DT658" s="188"/>
      <c r="DU658" s="188"/>
      <c r="DV658" s="188"/>
      <c r="DW658" s="188"/>
      <c r="DX658" s="188"/>
      <c r="DY658" s="188"/>
      <c r="DZ658" s="188"/>
      <c r="EA658" s="188"/>
      <c r="EB658" s="188"/>
      <c r="EC658" s="188"/>
      <c r="ED658" s="188"/>
      <c r="EE658" s="188"/>
      <c r="EF658" s="189"/>
      <c r="EG658" s="195"/>
      <c r="EH658" s="188"/>
      <c r="EI658" s="188"/>
      <c r="EJ658" s="188"/>
      <c r="EK658" s="188"/>
      <c r="EL658" s="188"/>
      <c r="EM658" s="188"/>
      <c r="EN658" s="188"/>
      <c r="EO658" s="188"/>
      <c r="EP658" s="188"/>
      <c r="EQ658" s="188"/>
      <c r="ER658" s="188"/>
      <c r="ES658" s="188"/>
      <c r="ET658" s="188"/>
      <c r="EU658" s="188"/>
      <c r="EV658" s="188"/>
      <c r="EW658" s="189"/>
      <c r="EX658" s="195"/>
      <c r="EY658" s="188"/>
      <c r="EZ658" s="188"/>
      <c r="FA658" s="188"/>
      <c r="FB658" s="188"/>
      <c r="FC658" s="188"/>
      <c r="FD658" s="188"/>
      <c r="FE658" s="188"/>
      <c r="FF658" s="188"/>
      <c r="FG658" s="188"/>
      <c r="FH658" s="188"/>
      <c r="FI658" s="188"/>
      <c r="FJ658" s="188"/>
      <c r="FK658" s="188"/>
      <c r="FL658" s="188"/>
      <c r="FM658" s="188"/>
      <c r="FN658" s="189"/>
      <c r="FO658" s="195"/>
      <c r="FP658" s="188"/>
      <c r="FQ658" s="188"/>
      <c r="FR658" s="188"/>
      <c r="FS658" s="188"/>
      <c r="FT658" s="188"/>
      <c r="FU658" s="188"/>
      <c r="FV658" s="188"/>
      <c r="FW658" s="188"/>
      <c r="FX658" s="188"/>
      <c r="FY658" s="188"/>
      <c r="FZ658" s="188"/>
      <c r="GA658" s="188"/>
      <c r="GB658" s="188"/>
      <c r="GC658" s="188"/>
      <c r="GD658" s="188"/>
      <c r="GE658" s="189"/>
      <c r="GF658" s="195"/>
      <c r="GG658" s="188"/>
      <c r="GH658" s="188"/>
      <c r="GI658" s="188"/>
      <c r="GJ658" s="188"/>
      <c r="GK658" s="188"/>
      <c r="GL658" s="188"/>
      <c r="GM658" s="188"/>
      <c r="GN658" s="188"/>
      <c r="GO658" s="188"/>
      <c r="GP658" s="188"/>
      <c r="GQ658" s="188"/>
      <c r="GR658" s="188"/>
      <c r="GS658" s="188"/>
      <c r="GT658" s="188"/>
      <c r="GU658" s="188"/>
      <c r="GV658" s="189"/>
      <c r="GW658" s="195"/>
      <c r="GX658" s="188"/>
      <c r="GY658" s="188"/>
      <c r="GZ658" s="188"/>
      <c r="HA658" s="188"/>
      <c r="HB658" s="188"/>
      <c r="HC658" s="188"/>
      <c r="HD658" s="188"/>
      <c r="HE658" s="188"/>
      <c r="HF658" s="188"/>
      <c r="HG658" s="188"/>
      <c r="HH658" s="188"/>
      <c r="HI658" s="188"/>
      <c r="HJ658" s="188"/>
      <c r="HK658" s="188"/>
      <c r="HL658" s="188"/>
      <c r="HM658" s="189"/>
      <c r="HN658" s="195"/>
      <c r="HO658" s="188"/>
      <c r="HP658" s="188"/>
      <c r="HQ658" s="188"/>
      <c r="HR658" s="188"/>
      <c r="HS658" s="188"/>
      <c r="HT658" s="188"/>
      <c r="HU658" s="188"/>
      <c r="HV658" s="188"/>
      <c r="HW658" s="188"/>
      <c r="HX658" s="188"/>
      <c r="HY658" s="188"/>
      <c r="HZ658" s="188"/>
      <c r="IA658" s="188"/>
      <c r="IB658" s="188"/>
      <c r="IC658" s="188"/>
      <c r="ID658" s="189"/>
      <c r="IE658" s="195"/>
      <c r="IF658" s="188"/>
      <c r="IG658" s="188"/>
      <c r="IH658" s="188"/>
      <c r="II658" s="188"/>
      <c r="IJ658" s="188"/>
      <c r="IK658" s="188"/>
      <c r="IL658" s="188"/>
      <c r="IM658" s="188"/>
      <c r="IN658" s="188"/>
      <c r="IO658" s="188"/>
      <c r="IP658" s="188"/>
      <c r="IQ658" s="188"/>
      <c r="IR658" s="188"/>
      <c r="IS658" s="188"/>
      <c r="IT658" s="188"/>
      <c r="IU658" s="189"/>
      <c r="IV658" s="195"/>
      <c r="IW658" s="188"/>
      <c r="IX658" s="188"/>
      <c r="IY658" s="188"/>
      <c r="IZ658" s="188"/>
      <c r="JA658" s="188"/>
      <c r="JB658" s="188"/>
      <c r="JC658" s="188"/>
      <c r="JD658" s="188"/>
      <c r="JE658" s="188"/>
      <c r="JF658" s="188"/>
      <c r="JG658" s="188"/>
      <c r="JH658" s="188"/>
      <c r="JI658" s="188"/>
      <c r="JJ658" s="188"/>
      <c r="JK658" s="188"/>
      <c r="JL658" s="189"/>
      <c r="JM658" s="195"/>
      <c r="JN658" s="188"/>
      <c r="JO658" s="188"/>
      <c r="JP658" s="188"/>
      <c r="JQ658" s="188"/>
      <c r="JR658" s="188"/>
      <c r="JS658" s="188"/>
      <c r="JT658" s="188"/>
      <c r="JU658" s="188"/>
      <c r="JV658" s="188"/>
      <c r="JW658" s="188"/>
      <c r="JX658" s="188"/>
      <c r="JY658" s="188"/>
      <c r="JZ658" s="188"/>
      <c r="KA658" s="188"/>
      <c r="KB658" s="188"/>
      <c r="KC658" s="189"/>
      <c r="KD658" s="195"/>
      <c r="KE658" s="188"/>
      <c r="KF658" s="188"/>
      <c r="KG658" s="188"/>
      <c r="KH658" s="188"/>
      <c r="KI658" s="188"/>
      <c r="KJ658" s="188"/>
      <c r="KK658" s="188"/>
      <c r="KL658" s="188"/>
      <c r="KM658" s="188"/>
      <c r="KN658" s="188"/>
      <c r="KO658" s="188"/>
      <c r="KP658" s="188"/>
      <c r="KQ658" s="188"/>
      <c r="KR658" s="188"/>
      <c r="KS658" s="188"/>
      <c r="KT658" s="189"/>
      <c r="KU658" s="188"/>
    </row>
    <row r="659" ht="15.0" customHeight="1">
      <c r="A659" s="195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9"/>
      <c r="R659" s="195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9"/>
      <c r="AI659" s="195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9"/>
      <c r="AZ659" s="195"/>
      <c r="BA659" s="188"/>
      <c r="BB659" s="188"/>
      <c r="BC659" s="188"/>
      <c r="BD659" s="188"/>
      <c r="BE659" s="188"/>
      <c r="BF659" s="188"/>
      <c r="BG659" s="188"/>
      <c r="BH659" s="188"/>
      <c r="BI659" s="188"/>
      <c r="BJ659" s="188"/>
      <c r="BK659" s="188"/>
      <c r="BL659" s="188"/>
      <c r="BM659" s="188"/>
      <c r="BN659" s="188"/>
      <c r="BO659" s="188"/>
      <c r="BP659" s="189"/>
      <c r="BQ659" s="195"/>
      <c r="BR659" s="188"/>
      <c r="BS659" s="188"/>
      <c r="BT659" s="188"/>
      <c r="BU659" s="188"/>
      <c r="BV659" s="188"/>
      <c r="BW659" s="188"/>
      <c r="BX659" s="188"/>
      <c r="BY659" s="188"/>
      <c r="BZ659" s="188"/>
      <c r="CA659" s="188"/>
      <c r="CB659" s="188"/>
      <c r="CC659" s="188"/>
      <c r="CD659" s="188"/>
      <c r="CE659" s="188"/>
      <c r="CF659" s="188"/>
      <c r="CG659" s="189"/>
      <c r="CH659" s="195"/>
      <c r="CI659" s="188"/>
      <c r="CJ659" s="188"/>
      <c r="CK659" s="188"/>
      <c r="CL659" s="188"/>
      <c r="CM659" s="188"/>
      <c r="CN659" s="188"/>
      <c r="CO659" s="188"/>
      <c r="CP659" s="188"/>
      <c r="CQ659" s="188"/>
      <c r="CR659" s="188"/>
      <c r="CS659" s="188"/>
      <c r="CT659" s="188"/>
      <c r="CU659" s="188"/>
      <c r="CV659" s="188"/>
      <c r="CW659" s="188"/>
      <c r="CX659" s="189"/>
      <c r="CY659" s="195"/>
      <c r="CZ659" s="188"/>
      <c r="DA659" s="188"/>
      <c r="DB659" s="188"/>
      <c r="DC659" s="188"/>
      <c r="DD659" s="188"/>
      <c r="DE659" s="188"/>
      <c r="DF659" s="188"/>
      <c r="DG659" s="188"/>
      <c r="DH659" s="188"/>
      <c r="DI659" s="188"/>
      <c r="DJ659" s="188"/>
      <c r="DK659" s="188"/>
      <c r="DL659" s="188"/>
      <c r="DM659" s="188"/>
      <c r="DN659" s="188"/>
      <c r="DO659" s="189"/>
      <c r="DP659" s="195"/>
      <c r="DQ659" s="188"/>
      <c r="DR659" s="188"/>
      <c r="DS659" s="188"/>
      <c r="DT659" s="188"/>
      <c r="DU659" s="188"/>
      <c r="DV659" s="188"/>
      <c r="DW659" s="188"/>
      <c r="DX659" s="188"/>
      <c r="DY659" s="188"/>
      <c r="DZ659" s="188"/>
      <c r="EA659" s="188"/>
      <c r="EB659" s="188"/>
      <c r="EC659" s="188"/>
      <c r="ED659" s="188"/>
      <c r="EE659" s="188"/>
      <c r="EF659" s="189"/>
      <c r="EG659" s="195"/>
      <c r="EH659" s="188"/>
      <c r="EI659" s="188"/>
      <c r="EJ659" s="188"/>
      <c r="EK659" s="188"/>
      <c r="EL659" s="188"/>
      <c r="EM659" s="188"/>
      <c r="EN659" s="188"/>
      <c r="EO659" s="188"/>
      <c r="EP659" s="188"/>
      <c r="EQ659" s="188"/>
      <c r="ER659" s="188"/>
      <c r="ES659" s="188"/>
      <c r="ET659" s="188"/>
      <c r="EU659" s="188"/>
      <c r="EV659" s="188"/>
      <c r="EW659" s="189"/>
      <c r="EX659" s="195"/>
      <c r="EY659" s="188"/>
      <c r="EZ659" s="188"/>
      <c r="FA659" s="188"/>
      <c r="FB659" s="188"/>
      <c r="FC659" s="188"/>
      <c r="FD659" s="188"/>
      <c r="FE659" s="188"/>
      <c r="FF659" s="188"/>
      <c r="FG659" s="188"/>
      <c r="FH659" s="188"/>
      <c r="FI659" s="188"/>
      <c r="FJ659" s="188"/>
      <c r="FK659" s="188"/>
      <c r="FL659" s="188"/>
      <c r="FM659" s="188"/>
      <c r="FN659" s="189"/>
      <c r="FO659" s="195"/>
      <c r="FP659" s="188"/>
      <c r="FQ659" s="188"/>
      <c r="FR659" s="188"/>
      <c r="FS659" s="188"/>
      <c r="FT659" s="188"/>
      <c r="FU659" s="188"/>
      <c r="FV659" s="188"/>
      <c r="FW659" s="188"/>
      <c r="FX659" s="188"/>
      <c r="FY659" s="188"/>
      <c r="FZ659" s="188"/>
      <c r="GA659" s="188"/>
      <c r="GB659" s="188"/>
      <c r="GC659" s="188"/>
      <c r="GD659" s="188"/>
      <c r="GE659" s="189"/>
      <c r="GF659" s="195"/>
      <c r="GG659" s="188"/>
      <c r="GH659" s="188"/>
      <c r="GI659" s="188"/>
      <c r="GJ659" s="188"/>
      <c r="GK659" s="188"/>
      <c r="GL659" s="188"/>
      <c r="GM659" s="188"/>
      <c r="GN659" s="188"/>
      <c r="GO659" s="188"/>
      <c r="GP659" s="188"/>
      <c r="GQ659" s="188"/>
      <c r="GR659" s="188"/>
      <c r="GS659" s="188"/>
      <c r="GT659" s="188"/>
      <c r="GU659" s="188"/>
      <c r="GV659" s="189"/>
      <c r="GW659" s="195"/>
      <c r="GX659" s="188"/>
      <c r="GY659" s="188"/>
      <c r="GZ659" s="188"/>
      <c r="HA659" s="188"/>
      <c r="HB659" s="188"/>
      <c r="HC659" s="188"/>
      <c r="HD659" s="188"/>
      <c r="HE659" s="188"/>
      <c r="HF659" s="188"/>
      <c r="HG659" s="188"/>
      <c r="HH659" s="188"/>
      <c r="HI659" s="188"/>
      <c r="HJ659" s="188"/>
      <c r="HK659" s="188"/>
      <c r="HL659" s="188"/>
      <c r="HM659" s="189"/>
      <c r="HN659" s="195"/>
      <c r="HO659" s="188"/>
      <c r="HP659" s="188"/>
      <c r="HQ659" s="188"/>
      <c r="HR659" s="188"/>
      <c r="HS659" s="188"/>
      <c r="HT659" s="188"/>
      <c r="HU659" s="188"/>
      <c r="HV659" s="188"/>
      <c r="HW659" s="188"/>
      <c r="HX659" s="188"/>
      <c r="HY659" s="188"/>
      <c r="HZ659" s="188"/>
      <c r="IA659" s="188"/>
      <c r="IB659" s="188"/>
      <c r="IC659" s="188"/>
      <c r="ID659" s="189"/>
      <c r="IE659" s="195"/>
      <c r="IF659" s="188"/>
      <c r="IG659" s="188"/>
      <c r="IH659" s="188"/>
      <c r="II659" s="188"/>
      <c r="IJ659" s="188"/>
      <c r="IK659" s="188"/>
      <c r="IL659" s="188"/>
      <c r="IM659" s="188"/>
      <c r="IN659" s="188"/>
      <c r="IO659" s="188"/>
      <c r="IP659" s="188"/>
      <c r="IQ659" s="188"/>
      <c r="IR659" s="188"/>
      <c r="IS659" s="188"/>
      <c r="IT659" s="188"/>
      <c r="IU659" s="189"/>
      <c r="IV659" s="195"/>
      <c r="IW659" s="188"/>
      <c r="IX659" s="188"/>
      <c r="IY659" s="188"/>
      <c r="IZ659" s="188"/>
      <c r="JA659" s="188"/>
      <c r="JB659" s="188"/>
      <c r="JC659" s="188"/>
      <c r="JD659" s="188"/>
      <c r="JE659" s="188"/>
      <c r="JF659" s="188"/>
      <c r="JG659" s="188"/>
      <c r="JH659" s="188"/>
      <c r="JI659" s="188"/>
      <c r="JJ659" s="188"/>
      <c r="JK659" s="188"/>
      <c r="JL659" s="189"/>
      <c r="JM659" s="195"/>
      <c r="JN659" s="188"/>
      <c r="JO659" s="188"/>
      <c r="JP659" s="188"/>
      <c r="JQ659" s="188"/>
      <c r="JR659" s="188"/>
      <c r="JS659" s="188"/>
      <c r="JT659" s="188"/>
      <c r="JU659" s="188"/>
      <c r="JV659" s="188"/>
      <c r="JW659" s="188"/>
      <c r="JX659" s="188"/>
      <c r="JY659" s="188"/>
      <c r="JZ659" s="188"/>
      <c r="KA659" s="188"/>
      <c r="KB659" s="188"/>
      <c r="KC659" s="189"/>
      <c r="KD659" s="195"/>
      <c r="KE659" s="188"/>
      <c r="KF659" s="188"/>
      <c r="KG659" s="188"/>
      <c r="KH659" s="188"/>
      <c r="KI659" s="188"/>
      <c r="KJ659" s="188"/>
      <c r="KK659" s="188"/>
      <c r="KL659" s="188"/>
      <c r="KM659" s="188"/>
      <c r="KN659" s="188"/>
      <c r="KO659" s="188"/>
      <c r="KP659" s="188"/>
      <c r="KQ659" s="188"/>
      <c r="KR659" s="188"/>
      <c r="KS659" s="188"/>
      <c r="KT659" s="189"/>
      <c r="KU659" s="188"/>
    </row>
    <row r="660" ht="15.0" customHeight="1">
      <c r="A660" s="195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9"/>
      <c r="R660" s="195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9"/>
      <c r="AI660" s="195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9"/>
      <c r="AZ660" s="195"/>
      <c r="BA660" s="188"/>
      <c r="BB660" s="188"/>
      <c r="BC660" s="188"/>
      <c r="BD660" s="188"/>
      <c r="BE660" s="188"/>
      <c r="BF660" s="188"/>
      <c r="BG660" s="188"/>
      <c r="BH660" s="188"/>
      <c r="BI660" s="188"/>
      <c r="BJ660" s="188"/>
      <c r="BK660" s="188"/>
      <c r="BL660" s="188"/>
      <c r="BM660" s="188"/>
      <c r="BN660" s="188"/>
      <c r="BO660" s="188"/>
      <c r="BP660" s="189"/>
      <c r="BQ660" s="195"/>
      <c r="BR660" s="188"/>
      <c r="BS660" s="188"/>
      <c r="BT660" s="188"/>
      <c r="BU660" s="188"/>
      <c r="BV660" s="188"/>
      <c r="BW660" s="188"/>
      <c r="BX660" s="188"/>
      <c r="BY660" s="188"/>
      <c r="BZ660" s="188"/>
      <c r="CA660" s="188"/>
      <c r="CB660" s="188"/>
      <c r="CC660" s="188"/>
      <c r="CD660" s="188"/>
      <c r="CE660" s="188"/>
      <c r="CF660" s="188"/>
      <c r="CG660" s="189"/>
      <c r="CH660" s="195"/>
      <c r="CI660" s="188"/>
      <c r="CJ660" s="188"/>
      <c r="CK660" s="188"/>
      <c r="CL660" s="188"/>
      <c r="CM660" s="188"/>
      <c r="CN660" s="188"/>
      <c r="CO660" s="188"/>
      <c r="CP660" s="188"/>
      <c r="CQ660" s="188"/>
      <c r="CR660" s="188"/>
      <c r="CS660" s="188"/>
      <c r="CT660" s="188"/>
      <c r="CU660" s="188"/>
      <c r="CV660" s="188"/>
      <c r="CW660" s="188"/>
      <c r="CX660" s="189"/>
      <c r="CY660" s="195"/>
      <c r="CZ660" s="188"/>
      <c r="DA660" s="188"/>
      <c r="DB660" s="188"/>
      <c r="DC660" s="188"/>
      <c r="DD660" s="188"/>
      <c r="DE660" s="188"/>
      <c r="DF660" s="188"/>
      <c r="DG660" s="188"/>
      <c r="DH660" s="188"/>
      <c r="DI660" s="188"/>
      <c r="DJ660" s="188"/>
      <c r="DK660" s="188"/>
      <c r="DL660" s="188"/>
      <c r="DM660" s="188"/>
      <c r="DN660" s="188"/>
      <c r="DO660" s="189"/>
      <c r="DP660" s="195"/>
      <c r="DQ660" s="188"/>
      <c r="DR660" s="188"/>
      <c r="DS660" s="188"/>
      <c r="DT660" s="188"/>
      <c r="DU660" s="188"/>
      <c r="DV660" s="188"/>
      <c r="DW660" s="188"/>
      <c r="DX660" s="188"/>
      <c r="DY660" s="188"/>
      <c r="DZ660" s="188"/>
      <c r="EA660" s="188"/>
      <c r="EB660" s="188"/>
      <c r="EC660" s="188"/>
      <c r="ED660" s="188"/>
      <c r="EE660" s="188"/>
      <c r="EF660" s="189"/>
      <c r="EG660" s="195"/>
      <c r="EH660" s="188"/>
      <c r="EI660" s="188"/>
      <c r="EJ660" s="188"/>
      <c r="EK660" s="188"/>
      <c r="EL660" s="188"/>
      <c r="EM660" s="188"/>
      <c r="EN660" s="188"/>
      <c r="EO660" s="188"/>
      <c r="EP660" s="188"/>
      <c r="EQ660" s="188"/>
      <c r="ER660" s="188"/>
      <c r="ES660" s="188"/>
      <c r="ET660" s="188"/>
      <c r="EU660" s="188"/>
      <c r="EV660" s="188"/>
      <c r="EW660" s="189"/>
      <c r="EX660" s="195"/>
      <c r="EY660" s="188"/>
      <c r="EZ660" s="188"/>
      <c r="FA660" s="188"/>
      <c r="FB660" s="188"/>
      <c r="FC660" s="188"/>
      <c r="FD660" s="188"/>
      <c r="FE660" s="188"/>
      <c r="FF660" s="188"/>
      <c r="FG660" s="188"/>
      <c r="FH660" s="188"/>
      <c r="FI660" s="188"/>
      <c r="FJ660" s="188"/>
      <c r="FK660" s="188"/>
      <c r="FL660" s="188"/>
      <c r="FM660" s="188"/>
      <c r="FN660" s="189"/>
      <c r="FO660" s="195"/>
      <c r="FP660" s="188"/>
      <c r="FQ660" s="188"/>
      <c r="FR660" s="188"/>
      <c r="FS660" s="188"/>
      <c r="FT660" s="188"/>
      <c r="FU660" s="188"/>
      <c r="FV660" s="188"/>
      <c r="FW660" s="188"/>
      <c r="FX660" s="188"/>
      <c r="FY660" s="188"/>
      <c r="FZ660" s="188"/>
      <c r="GA660" s="188"/>
      <c r="GB660" s="188"/>
      <c r="GC660" s="188"/>
      <c r="GD660" s="188"/>
      <c r="GE660" s="189"/>
      <c r="GF660" s="195"/>
      <c r="GG660" s="188"/>
      <c r="GH660" s="188"/>
      <c r="GI660" s="188"/>
      <c r="GJ660" s="188"/>
      <c r="GK660" s="188"/>
      <c r="GL660" s="188"/>
      <c r="GM660" s="188"/>
      <c r="GN660" s="188"/>
      <c r="GO660" s="188"/>
      <c r="GP660" s="188"/>
      <c r="GQ660" s="188"/>
      <c r="GR660" s="188"/>
      <c r="GS660" s="188"/>
      <c r="GT660" s="188"/>
      <c r="GU660" s="188"/>
      <c r="GV660" s="189"/>
      <c r="GW660" s="195"/>
      <c r="GX660" s="188"/>
      <c r="GY660" s="188"/>
      <c r="GZ660" s="188"/>
      <c r="HA660" s="188"/>
      <c r="HB660" s="188"/>
      <c r="HC660" s="188"/>
      <c r="HD660" s="188"/>
      <c r="HE660" s="188"/>
      <c r="HF660" s="188"/>
      <c r="HG660" s="188"/>
      <c r="HH660" s="188"/>
      <c r="HI660" s="188"/>
      <c r="HJ660" s="188"/>
      <c r="HK660" s="188"/>
      <c r="HL660" s="188"/>
      <c r="HM660" s="189"/>
      <c r="HN660" s="195"/>
      <c r="HO660" s="188"/>
      <c r="HP660" s="188"/>
      <c r="HQ660" s="188"/>
      <c r="HR660" s="188"/>
      <c r="HS660" s="188"/>
      <c r="HT660" s="188"/>
      <c r="HU660" s="188"/>
      <c r="HV660" s="188"/>
      <c r="HW660" s="188"/>
      <c r="HX660" s="188"/>
      <c r="HY660" s="188"/>
      <c r="HZ660" s="188"/>
      <c r="IA660" s="188"/>
      <c r="IB660" s="188"/>
      <c r="IC660" s="188"/>
      <c r="ID660" s="189"/>
      <c r="IE660" s="195"/>
      <c r="IF660" s="188"/>
      <c r="IG660" s="188"/>
      <c r="IH660" s="188"/>
      <c r="II660" s="188"/>
      <c r="IJ660" s="188"/>
      <c r="IK660" s="188"/>
      <c r="IL660" s="188"/>
      <c r="IM660" s="188"/>
      <c r="IN660" s="188"/>
      <c r="IO660" s="188"/>
      <c r="IP660" s="188"/>
      <c r="IQ660" s="188"/>
      <c r="IR660" s="188"/>
      <c r="IS660" s="188"/>
      <c r="IT660" s="188"/>
      <c r="IU660" s="189"/>
      <c r="IV660" s="195"/>
      <c r="IW660" s="188"/>
      <c r="IX660" s="188"/>
      <c r="IY660" s="188"/>
      <c r="IZ660" s="188"/>
      <c r="JA660" s="188"/>
      <c r="JB660" s="188"/>
      <c r="JC660" s="188"/>
      <c r="JD660" s="188"/>
      <c r="JE660" s="188"/>
      <c r="JF660" s="188"/>
      <c r="JG660" s="188"/>
      <c r="JH660" s="188"/>
      <c r="JI660" s="188"/>
      <c r="JJ660" s="188"/>
      <c r="JK660" s="188"/>
      <c r="JL660" s="189"/>
      <c r="JM660" s="195"/>
      <c r="JN660" s="188"/>
      <c r="JO660" s="188"/>
      <c r="JP660" s="188"/>
      <c r="JQ660" s="188"/>
      <c r="JR660" s="188"/>
      <c r="JS660" s="188"/>
      <c r="JT660" s="188"/>
      <c r="JU660" s="188"/>
      <c r="JV660" s="188"/>
      <c r="JW660" s="188"/>
      <c r="JX660" s="188"/>
      <c r="JY660" s="188"/>
      <c r="JZ660" s="188"/>
      <c r="KA660" s="188"/>
      <c r="KB660" s="188"/>
      <c r="KC660" s="189"/>
      <c r="KD660" s="195"/>
      <c r="KE660" s="188"/>
      <c r="KF660" s="188"/>
      <c r="KG660" s="188"/>
      <c r="KH660" s="188"/>
      <c r="KI660" s="188"/>
      <c r="KJ660" s="188"/>
      <c r="KK660" s="188"/>
      <c r="KL660" s="188"/>
      <c r="KM660" s="188"/>
      <c r="KN660" s="188"/>
      <c r="KO660" s="188"/>
      <c r="KP660" s="188"/>
      <c r="KQ660" s="188"/>
      <c r="KR660" s="188"/>
      <c r="KS660" s="188"/>
      <c r="KT660" s="189"/>
      <c r="KU660" s="188"/>
    </row>
    <row r="661" ht="15.0" customHeight="1">
      <c r="A661" s="195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9"/>
      <c r="R661" s="195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9"/>
      <c r="AI661" s="195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9"/>
      <c r="AZ661" s="195"/>
      <c r="BA661" s="188"/>
      <c r="BB661" s="188"/>
      <c r="BC661" s="188"/>
      <c r="BD661" s="188"/>
      <c r="BE661" s="188"/>
      <c r="BF661" s="188"/>
      <c r="BG661" s="188"/>
      <c r="BH661" s="188"/>
      <c r="BI661" s="188"/>
      <c r="BJ661" s="188"/>
      <c r="BK661" s="188"/>
      <c r="BL661" s="188"/>
      <c r="BM661" s="188"/>
      <c r="BN661" s="188"/>
      <c r="BO661" s="188"/>
      <c r="BP661" s="189"/>
      <c r="BQ661" s="195"/>
      <c r="BR661" s="188"/>
      <c r="BS661" s="188"/>
      <c r="BT661" s="188"/>
      <c r="BU661" s="188"/>
      <c r="BV661" s="188"/>
      <c r="BW661" s="188"/>
      <c r="BX661" s="188"/>
      <c r="BY661" s="188"/>
      <c r="BZ661" s="188"/>
      <c r="CA661" s="188"/>
      <c r="CB661" s="188"/>
      <c r="CC661" s="188"/>
      <c r="CD661" s="188"/>
      <c r="CE661" s="188"/>
      <c r="CF661" s="188"/>
      <c r="CG661" s="189"/>
      <c r="CH661" s="195"/>
      <c r="CI661" s="188"/>
      <c r="CJ661" s="188"/>
      <c r="CK661" s="188"/>
      <c r="CL661" s="188"/>
      <c r="CM661" s="188"/>
      <c r="CN661" s="188"/>
      <c r="CO661" s="188"/>
      <c r="CP661" s="188"/>
      <c r="CQ661" s="188"/>
      <c r="CR661" s="188"/>
      <c r="CS661" s="188"/>
      <c r="CT661" s="188"/>
      <c r="CU661" s="188"/>
      <c r="CV661" s="188"/>
      <c r="CW661" s="188"/>
      <c r="CX661" s="189"/>
      <c r="CY661" s="195"/>
      <c r="CZ661" s="188"/>
      <c r="DA661" s="188"/>
      <c r="DB661" s="188"/>
      <c r="DC661" s="188"/>
      <c r="DD661" s="188"/>
      <c r="DE661" s="188"/>
      <c r="DF661" s="188"/>
      <c r="DG661" s="188"/>
      <c r="DH661" s="188"/>
      <c r="DI661" s="188"/>
      <c r="DJ661" s="188"/>
      <c r="DK661" s="188"/>
      <c r="DL661" s="188"/>
      <c r="DM661" s="188"/>
      <c r="DN661" s="188"/>
      <c r="DO661" s="189"/>
      <c r="DP661" s="195"/>
      <c r="DQ661" s="188"/>
      <c r="DR661" s="188"/>
      <c r="DS661" s="188"/>
      <c r="DT661" s="188"/>
      <c r="DU661" s="188"/>
      <c r="DV661" s="188"/>
      <c r="DW661" s="188"/>
      <c r="DX661" s="188"/>
      <c r="DY661" s="188"/>
      <c r="DZ661" s="188"/>
      <c r="EA661" s="188"/>
      <c r="EB661" s="188"/>
      <c r="EC661" s="188"/>
      <c r="ED661" s="188"/>
      <c r="EE661" s="188"/>
      <c r="EF661" s="189"/>
      <c r="EG661" s="195"/>
      <c r="EH661" s="188"/>
      <c r="EI661" s="188"/>
      <c r="EJ661" s="188"/>
      <c r="EK661" s="188"/>
      <c r="EL661" s="188"/>
      <c r="EM661" s="188"/>
      <c r="EN661" s="188"/>
      <c r="EO661" s="188"/>
      <c r="EP661" s="188"/>
      <c r="EQ661" s="188"/>
      <c r="ER661" s="188"/>
      <c r="ES661" s="188"/>
      <c r="ET661" s="188"/>
      <c r="EU661" s="188"/>
      <c r="EV661" s="188"/>
      <c r="EW661" s="189"/>
      <c r="EX661" s="195"/>
      <c r="EY661" s="188"/>
      <c r="EZ661" s="188"/>
      <c r="FA661" s="188"/>
      <c r="FB661" s="188"/>
      <c r="FC661" s="188"/>
      <c r="FD661" s="188"/>
      <c r="FE661" s="188"/>
      <c r="FF661" s="188"/>
      <c r="FG661" s="188"/>
      <c r="FH661" s="188"/>
      <c r="FI661" s="188"/>
      <c r="FJ661" s="188"/>
      <c r="FK661" s="188"/>
      <c r="FL661" s="188"/>
      <c r="FM661" s="188"/>
      <c r="FN661" s="189"/>
      <c r="FO661" s="195"/>
      <c r="FP661" s="188"/>
      <c r="FQ661" s="188"/>
      <c r="FR661" s="188"/>
      <c r="FS661" s="188"/>
      <c r="FT661" s="188"/>
      <c r="FU661" s="188"/>
      <c r="FV661" s="188"/>
      <c r="FW661" s="188"/>
      <c r="FX661" s="188"/>
      <c r="FY661" s="188"/>
      <c r="FZ661" s="188"/>
      <c r="GA661" s="188"/>
      <c r="GB661" s="188"/>
      <c r="GC661" s="188"/>
      <c r="GD661" s="188"/>
      <c r="GE661" s="189"/>
      <c r="GF661" s="195"/>
      <c r="GG661" s="188"/>
      <c r="GH661" s="188"/>
      <c r="GI661" s="188"/>
      <c r="GJ661" s="188"/>
      <c r="GK661" s="188"/>
      <c r="GL661" s="188"/>
      <c r="GM661" s="188"/>
      <c r="GN661" s="188"/>
      <c r="GO661" s="188"/>
      <c r="GP661" s="188"/>
      <c r="GQ661" s="188"/>
      <c r="GR661" s="188"/>
      <c r="GS661" s="188"/>
      <c r="GT661" s="188"/>
      <c r="GU661" s="188"/>
      <c r="GV661" s="189"/>
      <c r="GW661" s="195"/>
      <c r="GX661" s="188"/>
      <c r="GY661" s="188"/>
      <c r="GZ661" s="188"/>
      <c r="HA661" s="188"/>
      <c r="HB661" s="188"/>
      <c r="HC661" s="188"/>
      <c r="HD661" s="188"/>
      <c r="HE661" s="188"/>
      <c r="HF661" s="188"/>
      <c r="HG661" s="188"/>
      <c r="HH661" s="188"/>
      <c r="HI661" s="188"/>
      <c r="HJ661" s="188"/>
      <c r="HK661" s="188"/>
      <c r="HL661" s="188"/>
      <c r="HM661" s="189"/>
      <c r="HN661" s="195"/>
      <c r="HO661" s="188"/>
      <c r="HP661" s="188"/>
      <c r="HQ661" s="188"/>
      <c r="HR661" s="188"/>
      <c r="HS661" s="188"/>
      <c r="HT661" s="188"/>
      <c r="HU661" s="188"/>
      <c r="HV661" s="188"/>
      <c r="HW661" s="188"/>
      <c r="HX661" s="188"/>
      <c r="HY661" s="188"/>
      <c r="HZ661" s="188"/>
      <c r="IA661" s="188"/>
      <c r="IB661" s="188"/>
      <c r="IC661" s="188"/>
      <c r="ID661" s="189"/>
      <c r="IE661" s="195"/>
      <c r="IF661" s="188"/>
      <c r="IG661" s="188"/>
      <c r="IH661" s="188"/>
      <c r="II661" s="188"/>
      <c r="IJ661" s="188"/>
      <c r="IK661" s="188"/>
      <c r="IL661" s="188"/>
      <c r="IM661" s="188"/>
      <c r="IN661" s="188"/>
      <c r="IO661" s="188"/>
      <c r="IP661" s="188"/>
      <c r="IQ661" s="188"/>
      <c r="IR661" s="188"/>
      <c r="IS661" s="188"/>
      <c r="IT661" s="188"/>
      <c r="IU661" s="189"/>
      <c r="IV661" s="195"/>
      <c r="IW661" s="188"/>
      <c r="IX661" s="188"/>
      <c r="IY661" s="188"/>
      <c r="IZ661" s="188"/>
      <c r="JA661" s="188"/>
      <c r="JB661" s="188"/>
      <c r="JC661" s="188"/>
      <c r="JD661" s="188"/>
      <c r="JE661" s="188"/>
      <c r="JF661" s="188"/>
      <c r="JG661" s="188"/>
      <c r="JH661" s="188"/>
      <c r="JI661" s="188"/>
      <c r="JJ661" s="188"/>
      <c r="JK661" s="188"/>
      <c r="JL661" s="189"/>
      <c r="JM661" s="195"/>
      <c r="JN661" s="188"/>
      <c r="JO661" s="188"/>
      <c r="JP661" s="188"/>
      <c r="JQ661" s="188"/>
      <c r="JR661" s="188"/>
      <c r="JS661" s="188"/>
      <c r="JT661" s="188"/>
      <c r="JU661" s="188"/>
      <c r="JV661" s="188"/>
      <c r="JW661" s="188"/>
      <c r="JX661" s="188"/>
      <c r="JY661" s="188"/>
      <c r="JZ661" s="188"/>
      <c r="KA661" s="188"/>
      <c r="KB661" s="188"/>
      <c r="KC661" s="189"/>
      <c r="KD661" s="195"/>
      <c r="KE661" s="188"/>
      <c r="KF661" s="188"/>
      <c r="KG661" s="188"/>
      <c r="KH661" s="188"/>
      <c r="KI661" s="188"/>
      <c r="KJ661" s="188"/>
      <c r="KK661" s="188"/>
      <c r="KL661" s="188"/>
      <c r="KM661" s="188"/>
      <c r="KN661" s="188"/>
      <c r="KO661" s="188"/>
      <c r="KP661" s="188"/>
      <c r="KQ661" s="188"/>
      <c r="KR661" s="188"/>
      <c r="KS661" s="188"/>
      <c r="KT661" s="189"/>
      <c r="KU661" s="188"/>
    </row>
    <row r="662" ht="15.0" customHeight="1">
      <c r="A662" s="195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9"/>
      <c r="R662" s="195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9"/>
      <c r="AI662" s="195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9"/>
      <c r="AZ662" s="195"/>
      <c r="BA662" s="188"/>
      <c r="BB662" s="188"/>
      <c r="BC662" s="188"/>
      <c r="BD662" s="188"/>
      <c r="BE662" s="188"/>
      <c r="BF662" s="188"/>
      <c r="BG662" s="188"/>
      <c r="BH662" s="188"/>
      <c r="BI662" s="188"/>
      <c r="BJ662" s="188"/>
      <c r="BK662" s="188"/>
      <c r="BL662" s="188"/>
      <c r="BM662" s="188"/>
      <c r="BN662" s="188"/>
      <c r="BO662" s="188"/>
      <c r="BP662" s="189"/>
      <c r="BQ662" s="195"/>
      <c r="BR662" s="188"/>
      <c r="BS662" s="188"/>
      <c r="BT662" s="188"/>
      <c r="BU662" s="188"/>
      <c r="BV662" s="188"/>
      <c r="BW662" s="188"/>
      <c r="BX662" s="188"/>
      <c r="BY662" s="188"/>
      <c r="BZ662" s="188"/>
      <c r="CA662" s="188"/>
      <c r="CB662" s="188"/>
      <c r="CC662" s="188"/>
      <c r="CD662" s="188"/>
      <c r="CE662" s="188"/>
      <c r="CF662" s="188"/>
      <c r="CG662" s="189"/>
      <c r="CH662" s="195"/>
      <c r="CI662" s="188"/>
      <c r="CJ662" s="188"/>
      <c r="CK662" s="188"/>
      <c r="CL662" s="188"/>
      <c r="CM662" s="188"/>
      <c r="CN662" s="188"/>
      <c r="CO662" s="188"/>
      <c r="CP662" s="188"/>
      <c r="CQ662" s="188"/>
      <c r="CR662" s="188"/>
      <c r="CS662" s="188"/>
      <c r="CT662" s="188"/>
      <c r="CU662" s="188"/>
      <c r="CV662" s="188"/>
      <c r="CW662" s="188"/>
      <c r="CX662" s="189"/>
      <c r="CY662" s="195"/>
      <c r="CZ662" s="188"/>
      <c r="DA662" s="188"/>
      <c r="DB662" s="188"/>
      <c r="DC662" s="188"/>
      <c r="DD662" s="188"/>
      <c r="DE662" s="188"/>
      <c r="DF662" s="188"/>
      <c r="DG662" s="188"/>
      <c r="DH662" s="188"/>
      <c r="DI662" s="188"/>
      <c r="DJ662" s="188"/>
      <c r="DK662" s="188"/>
      <c r="DL662" s="188"/>
      <c r="DM662" s="188"/>
      <c r="DN662" s="188"/>
      <c r="DO662" s="189"/>
      <c r="DP662" s="195"/>
      <c r="DQ662" s="188"/>
      <c r="DR662" s="188"/>
      <c r="DS662" s="188"/>
      <c r="DT662" s="188"/>
      <c r="DU662" s="188"/>
      <c r="DV662" s="188"/>
      <c r="DW662" s="188"/>
      <c r="DX662" s="188"/>
      <c r="DY662" s="188"/>
      <c r="DZ662" s="188"/>
      <c r="EA662" s="188"/>
      <c r="EB662" s="188"/>
      <c r="EC662" s="188"/>
      <c r="ED662" s="188"/>
      <c r="EE662" s="188"/>
      <c r="EF662" s="189"/>
      <c r="EG662" s="195"/>
      <c r="EH662" s="188"/>
      <c r="EI662" s="188"/>
      <c r="EJ662" s="188"/>
      <c r="EK662" s="188"/>
      <c r="EL662" s="188"/>
      <c r="EM662" s="188"/>
      <c r="EN662" s="188"/>
      <c r="EO662" s="188"/>
      <c r="EP662" s="188"/>
      <c r="EQ662" s="188"/>
      <c r="ER662" s="188"/>
      <c r="ES662" s="188"/>
      <c r="ET662" s="188"/>
      <c r="EU662" s="188"/>
      <c r="EV662" s="188"/>
      <c r="EW662" s="189"/>
      <c r="EX662" s="195"/>
      <c r="EY662" s="188"/>
      <c r="EZ662" s="188"/>
      <c r="FA662" s="188"/>
      <c r="FB662" s="188"/>
      <c r="FC662" s="188"/>
      <c r="FD662" s="188"/>
      <c r="FE662" s="188"/>
      <c r="FF662" s="188"/>
      <c r="FG662" s="188"/>
      <c r="FH662" s="188"/>
      <c r="FI662" s="188"/>
      <c r="FJ662" s="188"/>
      <c r="FK662" s="188"/>
      <c r="FL662" s="188"/>
      <c r="FM662" s="188"/>
      <c r="FN662" s="189"/>
      <c r="FO662" s="195"/>
      <c r="FP662" s="188"/>
      <c r="FQ662" s="188"/>
      <c r="FR662" s="188"/>
      <c r="FS662" s="188"/>
      <c r="FT662" s="188"/>
      <c r="FU662" s="188"/>
      <c r="FV662" s="188"/>
      <c r="FW662" s="188"/>
      <c r="FX662" s="188"/>
      <c r="FY662" s="188"/>
      <c r="FZ662" s="188"/>
      <c r="GA662" s="188"/>
      <c r="GB662" s="188"/>
      <c r="GC662" s="188"/>
      <c r="GD662" s="188"/>
      <c r="GE662" s="189"/>
      <c r="GF662" s="195"/>
      <c r="GG662" s="188"/>
      <c r="GH662" s="188"/>
      <c r="GI662" s="188"/>
      <c r="GJ662" s="188"/>
      <c r="GK662" s="188"/>
      <c r="GL662" s="188"/>
      <c r="GM662" s="188"/>
      <c r="GN662" s="188"/>
      <c r="GO662" s="188"/>
      <c r="GP662" s="188"/>
      <c r="GQ662" s="188"/>
      <c r="GR662" s="188"/>
      <c r="GS662" s="188"/>
      <c r="GT662" s="188"/>
      <c r="GU662" s="188"/>
      <c r="GV662" s="189"/>
      <c r="GW662" s="195"/>
      <c r="GX662" s="188"/>
      <c r="GY662" s="188"/>
      <c r="GZ662" s="188"/>
      <c r="HA662" s="188"/>
      <c r="HB662" s="188"/>
      <c r="HC662" s="188"/>
      <c r="HD662" s="188"/>
      <c r="HE662" s="188"/>
      <c r="HF662" s="188"/>
      <c r="HG662" s="188"/>
      <c r="HH662" s="188"/>
      <c r="HI662" s="188"/>
      <c r="HJ662" s="188"/>
      <c r="HK662" s="188"/>
      <c r="HL662" s="188"/>
      <c r="HM662" s="189"/>
      <c r="HN662" s="195"/>
      <c r="HO662" s="188"/>
      <c r="HP662" s="188"/>
      <c r="HQ662" s="188"/>
      <c r="HR662" s="188"/>
      <c r="HS662" s="188"/>
      <c r="HT662" s="188"/>
      <c r="HU662" s="188"/>
      <c r="HV662" s="188"/>
      <c r="HW662" s="188"/>
      <c r="HX662" s="188"/>
      <c r="HY662" s="188"/>
      <c r="HZ662" s="188"/>
      <c r="IA662" s="188"/>
      <c r="IB662" s="188"/>
      <c r="IC662" s="188"/>
      <c r="ID662" s="189"/>
      <c r="IE662" s="195"/>
      <c r="IF662" s="188"/>
      <c r="IG662" s="188"/>
      <c r="IH662" s="188"/>
      <c r="II662" s="188"/>
      <c r="IJ662" s="188"/>
      <c r="IK662" s="188"/>
      <c r="IL662" s="188"/>
      <c r="IM662" s="188"/>
      <c r="IN662" s="188"/>
      <c r="IO662" s="188"/>
      <c r="IP662" s="188"/>
      <c r="IQ662" s="188"/>
      <c r="IR662" s="188"/>
      <c r="IS662" s="188"/>
      <c r="IT662" s="188"/>
      <c r="IU662" s="189"/>
      <c r="IV662" s="195"/>
      <c r="IW662" s="188"/>
      <c r="IX662" s="188"/>
      <c r="IY662" s="188"/>
      <c r="IZ662" s="188"/>
      <c r="JA662" s="188"/>
      <c r="JB662" s="188"/>
      <c r="JC662" s="188"/>
      <c r="JD662" s="188"/>
      <c r="JE662" s="188"/>
      <c r="JF662" s="188"/>
      <c r="JG662" s="188"/>
      <c r="JH662" s="188"/>
      <c r="JI662" s="188"/>
      <c r="JJ662" s="188"/>
      <c r="JK662" s="188"/>
      <c r="JL662" s="189"/>
      <c r="JM662" s="195"/>
      <c r="JN662" s="188"/>
      <c r="JO662" s="188"/>
      <c r="JP662" s="188"/>
      <c r="JQ662" s="188"/>
      <c r="JR662" s="188"/>
      <c r="JS662" s="188"/>
      <c r="JT662" s="188"/>
      <c r="JU662" s="188"/>
      <c r="JV662" s="188"/>
      <c r="JW662" s="188"/>
      <c r="JX662" s="188"/>
      <c r="JY662" s="188"/>
      <c r="JZ662" s="188"/>
      <c r="KA662" s="188"/>
      <c r="KB662" s="188"/>
      <c r="KC662" s="189"/>
      <c r="KD662" s="195"/>
      <c r="KE662" s="188"/>
      <c r="KF662" s="188"/>
      <c r="KG662" s="188"/>
      <c r="KH662" s="188"/>
      <c r="KI662" s="188"/>
      <c r="KJ662" s="188"/>
      <c r="KK662" s="188"/>
      <c r="KL662" s="188"/>
      <c r="KM662" s="188"/>
      <c r="KN662" s="188"/>
      <c r="KO662" s="188"/>
      <c r="KP662" s="188"/>
      <c r="KQ662" s="188"/>
      <c r="KR662" s="188"/>
      <c r="KS662" s="188"/>
      <c r="KT662" s="189"/>
      <c r="KU662" s="188"/>
    </row>
    <row r="663" ht="15.0" customHeight="1">
      <c r="A663" s="195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9"/>
      <c r="R663" s="195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9"/>
      <c r="AI663" s="195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9"/>
      <c r="AZ663" s="195"/>
      <c r="BA663" s="188"/>
      <c r="BB663" s="188"/>
      <c r="BC663" s="188"/>
      <c r="BD663" s="188"/>
      <c r="BE663" s="188"/>
      <c r="BF663" s="188"/>
      <c r="BG663" s="188"/>
      <c r="BH663" s="188"/>
      <c r="BI663" s="188"/>
      <c r="BJ663" s="188"/>
      <c r="BK663" s="188"/>
      <c r="BL663" s="188"/>
      <c r="BM663" s="188"/>
      <c r="BN663" s="188"/>
      <c r="BO663" s="188"/>
      <c r="BP663" s="189"/>
      <c r="BQ663" s="195"/>
      <c r="BR663" s="188"/>
      <c r="BS663" s="188"/>
      <c r="BT663" s="188"/>
      <c r="BU663" s="188"/>
      <c r="BV663" s="188"/>
      <c r="BW663" s="188"/>
      <c r="BX663" s="188"/>
      <c r="BY663" s="188"/>
      <c r="BZ663" s="188"/>
      <c r="CA663" s="188"/>
      <c r="CB663" s="188"/>
      <c r="CC663" s="188"/>
      <c r="CD663" s="188"/>
      <c r="CE663" s="188"/>
      <c r="CF663" s="188"/>
      <c r="CG663" s="189"/>
      <c r="CH663" s="195"/>
      <c r="CI663" s="188"/>
      <c r="CJ663" s="188"/>
      <c r="CK663" s="188"/>
      <c r="CL663" s="188"/>
      <c r="CM663" s="188"/>
      <c r="CN663" s="188"/>
      <c r="CO663" s="188"/>
      <c r="CP663" s="188"/>
      <c r="CQ663" s="188"/>
      <c r="CR663" s="188"/>
      <c r="CS663" s="188"/>
      <c r="CT663" s="188"/>
      <c r="CU663" s="188"/>
      <c r="CV663" s="188"/>
      <c r="CW663" s="188"/>
      <c r="CX663" s="189"/>
      <c r="CY663" s="195"/>
      <c r="CZ663" s="188"/>
      <c r="DA663" s="188"/>
      <c r="DB663" s="188"/>
      <c r="DC663" s="188"/>
      <c r="DD663" s="188"/>
      <c r="DE663" s="188"/>
      <c r="DF663" s="188"/>
      <c r="DG663" s="188"/>
      <c r="DH663" s="188"/>
      <c r="DI663" s="188"/>
      <c r="DJ663" s="188"/>
      <c r="DK663" s="188"/>
      <c r="DL663" s="188"/>
      <c r="DM663" s="188"/>
      <c r="DN663" s="188"/>
      <c r="DO663" s="189"/>
      <c r="DP663" s="195"/>
      <c r="DQ663" s="188"/>
      <c r="DR663" s="188"/>
      <c r="DS663" s="188"/>
      <c r="DT663" s="188"/>
      <c r="DU663" s="188"/>
      <c r="DV663" s="188"/>
      <c r="DW663" s="188"/>
      <c r="DX663" s="188"/>
      <c r="DY663" s="188"/>
      <c r="DZ663" s="188"/>
      <c r="EA663" s="188"/>
      <c r="EB663" s="188"/>
      <c r="EC663" s="188"/>
      <c r="ED663" s="188"/>
      <c r="EE663" s="188"/>
      <c r="EF663" s="189"/>
      <c r="EG663" s="195"/>
      <c r="EH663" s="188"/>
      <c r="EI663" s="188"/>
      <c r="EJ663" s="188"/>
      <c r="EK663" s="188"/>
      <c r="EL663" s="188"/>
      <c r="EM663" s="188"/>
      <c r="EN663" s="188"/>
      <c r="EO663" s="188"/>
      <c r="EP663" s="188"/>
      <c r="EQ663" s="188"/>
      <c r="ER663" s="188"/>
      <c r="ES663" s="188"/>
      <c r="ET663" s="188"/>
      <c r="EU663" s="188"/>
      <c r="EV663" s="188"/>
      <c r="EW663" s="189"/>
      <c r="EX663" s="195"/>
      <c r="EY663" s="188"/>
      <c r="EZ663" s="188"/>
      <c r="FA663" s="188"/>
      <c r="FB663" s="188"/>
      <c r="FC663" s="188"/>
      <c r="FD663" s="188"/>
      <c r="FE663" s="188"/>
      <c r="FF663" s="188"/>
      <c r="FG663" s="188"/>
      <c r="FH663" s="188"/>
      <c r="FI663" s="188"/>
      <c r="FJ663" s="188"/>
      <c r="FK663" s="188"/>
      <c r="FL663" s="188"/>
      <c r="FM663" s="188"/>
      <c r="FN663" s="189"/>
      <c r="FO663" s="195"/>
      <c r="FP663" s="188"/>
      <c r="FQ663" s="188"/>
      <c r="FR663" s="188"/>
      <c r="FS663" s="188"/>
      <c r="FT663" s="188"/>
      <c r="FU663" s="188"/>
      <c r="FV663" s="188"/>
      <c r="FW663" s="188"/>
      <c r="FX663" s="188"/>
      <c r="FY663" s="188"/>
      <c r="FZ663" s="188"/>
      <c r="GA663" s="188"/>
      <c r="GB663" s="188"/>
      <c r="GC663" s="188"/>
      <c r="GD663" s="188"/>
      <c r="GE663" s="189"/>
      <c r="GF663" s="195"/>
      <c r="GG663" s="188"/>
      <c r="GH663" s="188"/>
      <c r="GI663" s="188"/>
      <c r="GJ663" s="188"/>
      <c r="GK663" s="188"/>
      <c r="GL663" s="188"/>
      <c r="GM663" s="188"/>
      <c r="GN663" s="188"/>
      <c r="GO663" s="188"/>
      <c r="GP663" s="188"/>
      <c r="GQ663" s="188"/>
      <c r="GR663" s="188"/>
      <c r="GS663" s="188"/>
      <c r="GT663" s="188"/>
      <c r="GU663" s="188"/>
      <c r="GV663" s="189"/>
      <c r="GW663" s="195"/>
      <c r="GX663" s="188"/>
      <c r="GY663" s="188"/>
      <c r="GZ663" s="188"/>
      <c r="HA663" s="188"/>
      <c r="HB663" s="188"/>
      <c r="HC663" s="188"/>
      <c r="HD663" s="188"/>
      <c r="HE663" s="188"/>
      <c r="HF663" s="188"/>
      <c r="HG663" s="188"/>
      <c r="HH663" s="188"/>
      <c r="HI663" s="188"/>
      <c r="HJ663" s="188"/>
      <c r="HK663" s="188"/>
      <c r="HL663" s="188"/>
      <c r="HM663" s="189"/>
      <c r="HN663" s="195"/>
      <c r="HO663" s="188"/>
      <c r="HP663" s="188"/>
      <c r="HQ663" s="188"/>
      <c r="HR663" s="188"/>
      <c r="HS663" s="188"/>
      <c r="HT663" s="188"/>
      <c r="HU663" s="188"/>
      <c r="HV663" s="188"/>
      <c r="HW663" s="188"/>
      <c r="HX663" s="188"/>
      <c r="HY663" s="188"/>
      <c r="HZ663" s="188"/>
      <c r="IA663" s="188"/>
      <c r="IB663" s="188"/>
      <c r="IC663" s="188"/>
      <c r="ID663" s="189"/>
      <c r="IE663" s="195"/>
      <c r="IF663" s="188"/>
      <c r="IG663" s="188"/>
      <c r="IH663" s="188"/>
      <c r="II663" s="188"/>
      <c r="IJ663" s="188"/>
      <c r="IK663" s="188"/>
      <c r="IL663" s="188"/>
      <c r="IM663" s="188"/>
      <c r="IN663" s="188"/>
      <c r="IO663" s="188"/>
      <c r="IP663" s="188"/>
      <c r="IQ663" s="188"/>
      <c r="IR663" s="188"/>
      <c r="IS663" s="188"/>
      <c r="IT663" s="188"/>
      <c r="IU663" s="189"/>
      <c r="IV663" s="195"/>
      <c r="IW663" s="188"/>
      <c r="IX663" s="188"/>
      <c r="IY663" s="188"/>
      <c r="IZ663" s="188"/>
      <c r="JA663" s="188"/>
      <c r="JB663" s="188"/>
      <c r="JC663" s="188"/>
      <c r="JD663" s="188"/>
      <c r="JE663" s="188"/>
      <c r="JF663" s="188"/>
      <c r="JG663" s="188"/>
      <c r="JH663" s="188"/>
      <c r="JI663" s="188"/>
      <c r="JJ663" s="188"/>
      <c r="JK663" s="188"/>
      <c r="JL663" s="189"/>
      <c r="JM663" s="195"/>
      <c r="JN663" s="188"/>
      <c r="JO663" s="188"/>
      <c r="JP663" s="188"/>
      <c r="JQ663" s="188"/>
      <c r="JR663" s="188"/>
      <c r="JS663" s="188"/>
      <c r="JT663" s="188"/>
      <c r="JU663" s="188"/>
      <c r="JV663" s="188"/>
      <c r="JW663" s="188"/>
      <c r="JX663" s="188"/>
      <c r="JY663" s="188"/>
      <c r="JZ663" s="188"/>
      <c r="KA663" s="188"/>
      <c r="KB663" s="188"/>
      <c r="KC663" s="189"/>
      <c r="KD663" s="195"/>
      <c r="KE663" s="188"/>
      <c r="KF663" s="188"/>
      <c r="KG663" s="188"/>
      <c r="KH663" s="188"/>
      <c r="KI663" s="188"/>
      <c r="KJ663" s="188"/>
      <c r="KK663" s="188"/>
      <c r="KL663" s="188"/>
      <c r="KM663" s="188"/>
      <c r="KN663" s="188"/>
      <c r="KO663" s="188"/>
      <c r="KP663" s="188"/>
      <c r="KQ663" s="188"/>
      <c r="KR663" s="188"/>
      <c r="KS663" s="188"/>
      <c r="KT663" s="189"/>
      <c r="KU663" s="188"/>
    </row>
    <row r="664" ht="15.0" customHeight="1">
      <c r="A664" s="195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9"/>
      <c r="R664" s="195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9"/>
      <c r="AI664" s="195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9"/>
      <c r="AZ664" s="195"/>
      <c r="BA664" s="188"/>
      <c r="BB664" s="188"/>
      <c r="BC664" s="188"/>
      <c r="BD664" s="188"/>
      <c r="BE664" s="188"/>
      <c r="BF664" s="188"/>
      <c r="BG664" s="188"/>
      <c r="BH664" s="188"/>
      <c r="BI664" s="188"/>
      <c r="BJ664" s="188"/>
      <c r="BK664" s="188"/>
      <c r="BL664" s="188"/>
      <c r="BM664" s="188"/>
      <c r="BN664" s="188"/>
      <c r="BO664" s="188"/>
      <c r="BP664" s="189"/>
      <c r="BQ664" s="195"/>
      <c r="BR664" s="188"/>
      <c r="BS664" s="188"/>
      <c r="BT664" s="188"/>
      <c r="BU664" s="188"/>
      <c r="BV664" s="188"/>
      <c r="BW664" s="188"/>
      <c r="BX664" s="188"/>
      <c r="BY664" s="188"/>
      <c r="BZ664" s="188"/>
      <c r="CA664" s="188"/>
      <c r="CB664" s="188"/>
      <c r="CC664" s="188"/>
      <c r="CD664" s="188"/>
      <c r="CE664" s="188"/>
      <c r="CF664" s="188"/>
      <c r="CG664" s="189"/>
      <c r="CH664" s="195"/>
      <c r="CI664" s="188"/>
      <c r="CJ664" s="188"/>
      <c r="CK664" s="188"/>
      <c r="CL664" s="188"/>
      <c r="CM664" s="188"/>
      <c r="CN664" s="188"/>
      <c r="CO664" s="188"/>
      <c r="CP664" s="188"/>
      <c r="CQ664" s="188"/>
      <c r="CR664" s="188"/>
      <c r="CS664" s="188"/>
      <c r="CT664" s="188"/>
      <c r="CU664" s="188"/>
      <c r="CV664" s="188"/>
      <c r="CW664" s="188"/>
      <c r="CX664" s="189"/>
      <c r="CY664" s="195"/>
      <c r="CZ664" s="188"/>
      <c r="DA664" s="188"/>
      <c r="DB664" s="188"/>
      <c r="DC664" s="188"/>
      <c r="DD664" s="188"/>
      <c r="DE664" s="188"/>
      <c r="DF664" s="188"/>
      <c r="DG664" s="188"/>
      <c r="DH664" s="188"/>
      <c r="DI664" s="188"/>
      <c r="DJ664" s="188"/>
      <c r="DK664" s="188"/>
      <c r="DL664" s="188"/>
      <c r="DM664" s="188"/>
      <c r="DN664" s="188"/>
      <c r="DO664" s="189"/>
      <c r="DP664" s="195"/>
      <c r="DQ664" s="188"/>
      <c r="DR664" s="188"/>
      <c r="DS664" s="188"/>
      <c r="DT664" s="188"/>
      <c r="DU664" s="188"/>
      <c r="DV664" s="188"/>
      <c r="DW664" s="188"/>
      <c r="DX664" s="188"/>
      <c r="DY664" s="188"/>
      <c r="DZ664" s="188"/>
      <c r="EA664" s="188"/>
      <c r="EB664" s="188"/>
      <c r="EC664" s="188"/>
      <c r="ED664" s="188"/>
      <c r="EE664" s="188"/>
      <c r="EF664" s="189"/>
      <c r="EG664" s="195"/>
      <c r="EH664" s="188"/>
      <c r="EI664" s="188"/>
      <c r="EJ664" s="188"/>
      <c r="EK664" s="188"/>
      <c r="EL664" s="188"/>
      <c r="EM664" s="188"/>
      <c r="EN664" s="188"/>
      <c r="EO664" s="188"/>
      <c r="EP664" s="188"/>
      <c r="EQ664" s="188"/>
      <c r="ER664" s="188"/>
      <c r="ES664" s="188"/>
      <c r="ET664" s="188"/>
      <c r="EU664" s="188"/>
      <c r="EV664" s="188"/>
      <c r="EW664" s="189"/>
      <c r="EX664" s="195"/>
      <c r="EY664" s="188"/>
      <c r="EZ664" s="188"/>
      <c r="FA664" s="188"/>
      <c r="FB664" s="188"/>
      <c r="FC664" s="188"/>
      <c r="FD664" s="188"/>
      <c r="FE664" s="188"/>
      <c r="FF664" s="188"/>
      <c r="FG664" s="188"/>
      <c r="FH664" s="188"/>
      <c r="FI664" s="188"/>
      <c r="FJ664" s="188"/>
      <c r="FK664" s="188"/>
      <c r="FL664" s="188"/>
      <c r="FM664" s="188"/>
      <c r="FN664" s="189"/>
      <c r="FO664" s="195"/>
      <c r="FP664" s="188"/>
      <c r="FQ664" s="188"/>
      <c r="FR664" s="188"/>
      <c r="FS664" s="188"/>
      <c r="FT664" s="188"/>
      <c r="FU664" s="188"/>
      <c r="FV664" s="188"/>
      <c r="FW664" s="188"/>
      <c r="FX664" s="188"/>
      <c r="FY664" s="188"/>
      <c r="FZ664" s="188"/>
      <c r="GA664" s="188"/>
      <c r="GB664" s="188"/>
      <c r="GC664" s="188"/>
      <c r="GD664" s="188"/>
      <c r="GE664" s="189"/>
      <c r="GF664" s="195"/>
      <c r="GG664" s="188"/>
      <c r="GH664" s="188"/>
      <c r="GI664" s="188"/>
      <c r="GJ664" s="188"/>
      <c r="GK664" s="188"/>
      <c r="GL664" s="188"/>
      <c r="GM664" s="188"/>
      <c r="GN664" s="188"/>
      <c r="GO664" s="188"/>
      <c r="GP664" s="188"/>
      <c r="GQ664" s="188"/>
      <c r="GR664" s="188"/>
      <c r="GS664" s="188"/>
      <c r="GT664" s="188"/>
      <c r="GU664" s="188"/>
      <c r="GV664" s="189"/>
      <c r="GW664" s="195"/>
      <c r="GX664" s="188"/>
      <c r="GY664" s="188"/>
      <c r="GZ664" s="188"/>
      <c r="HA664" s="188"/>
      <c r="HB664" s="188"/>
      <c r="HC664" s="188"/>
      <c r="HD664" s="188"/>
      <c r="HE664" s="188"/>
      <c r="HF664" s="188"/>
      <c r="HG664" s="188"/>
      <c r="HH664" s="188"/>
      <c r="HI664" s="188"/>
      <c r="HJ664" s="188"/>
      <c r="HK664" s="188"/>
      <c r="HL664" s="188"/>
      <c r="HM664" s="189"/>
      <c r="HN664" s="195"/>
      <c r="HO664" s="188"/>
      <c r="HP664" s="188"/>
      <c r="HQ664" s="188"/>
      <c r="HR664" s="188"/>
      <c r="HS664" s="188"/>
      <c r="HT664" s="188"/>
      <c r="HU664" s="188"/>
      <c r="HV664" s="188"/>
      <c r="HW664" s="188"/>
      <c r="HX664" s="188"/>
      <c r="HY664" s="188"/>
      <c r="HZ664" s="188"/>
      <c r="IA664" s="188"/>
      <c r="IB664" s="188"/>
      <c r="IC664" s="188"/>
      <c r="ID664" s="189"/>
      <c r="IE664" s="195"/>
      <c r="IF664" s="188"/>
      <c r="IG664" s="188"/>
      <c r="IH664" s="188"/>
      <c r="II664" s="188"/>
      <c r="IJ664" s="188"/>
      <c r="IK664" s="188"/>
      <c r="IL664" s="188"/>
      <c r="IM664" s="188"/>
      <c r="IN664" s="188"/>
      <c r="IO664" s="188"/>
      <c r="IP664" s="188"/>
      <c r="IQ664" s="188"/>
      <c r="IR664" s="188"/>
      <c r="IS664" s="188"/>
      <c r="IT664" s="188"/>
      <c r="IU664" s="189"/>
      <c r="IV664" s="195"/>
      <c r="IW664" s="188"/>
      <c r="IX664" s="188"/>
      <c r="IY664" s="188"/>
      <c r="IZ664" s="188"/>
      <c r="JA664" s="188"/>
      <c r="JB664" s="188"/>
      <c r="JC664" s="188"/>
      <c r="JD664" s="188"/>
      <c r="JE664" s="188"/>
      <c r="JF664" s="188"/>
      <c r="JG664" s="188"/>
      <c r="JH664" s="188"/>
      <c r="JI664" s="188"/>
      <c r="JJ664" s="188"/>
      <c r="JK664" s="188"/>
      <c r="JL664" s="189"/>
      <c r="JM664" s="195"/>
      <c r="JN664" s="188"/>
      <c r="JO664" s="188"/>
      <c r="JP664" s="188"/>
      <c r="JQ664" s="188"/>
      <c r="JR664" s="188"/>
      <c r="JS664" s="188"/>
      <c r="JT664" s="188"/>
      <c r="JU664" s="188"/>
      <c r="JV664" s="188"/>
      <c r="JW664" s="188"/>
      <c r="JX664" s="188"/>
      <c r="JY664" s="188"/>
      <c r="JZ664" s="188"/>
      <c r="KA664" s="188"/>
      <c r="KB664" s="188"/>
      <c r="KC664" s="189"/>
      <c r="KD664" s="195"/>
      <c r="KE664" s="188"/>
      <c r="KF664" s="188"/>
      <c r="KG664" s="188"/>
      <c r="KH664" s="188"/>
      <c r="KI664" s="188"/>
      <c r="KJ664" s="188"/>
      <c r="KK664" s="188"/>
      <c r="KL664" s="188"/>
      <c r="KM664" s="188"/>
      <c r="KN664" s="188"/>
      <c r="KO664" s="188"/>
      <c r="KP664" s="188"/>
      <c r="KQ664" s="188"/>
      <c r="KR664" s="188"/>
      <c r="KS664" s="188"/>
      <c r="KT664" s="189"/>
      <c r="KU664" s="188"/>
    </row>
    <row r="665" ht="15.0" customHeight="1">
      <c r="A665" s="195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9"/>
      <c r="R665" s="195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9"/>
      <c r="AI665" s="195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9"/>
      <c r="AZ665" s="195"/>
      <c r="BA665" s="188"/>
      <c r="BB665" s="188"/>
      <c r="BC665" s="188"/>
      <c r="BD665" s="188"/>
      <c r="BE665" s="188"/>
      <c r="BF665" s="188"/>
      <c r="BG665" s="188"/>
      <c r="BH665" s="188"/>
      <c r="BI665" s="188"/>
      <c r="BJ665" s="188"/>
      <c r="BK665" s="188"/>
      <c r="BL665" s="188"/>
      <c r="BM665" s="188"/>
      <c r="BN665" s="188"/>
      <c r="BO665" s="188"/>
      <c r="BP665" s="189"/>
      <c r="BQ665" s="195"/>
      <c r="BR665" s="188"/>
      <c r="BS665" s="188"/>
      <c r="BT665" s="188"/>
      <c r="BU665" s="188"/>
      <c r="BV665" s="188"/>
      <c r="BW665" s="188"/>
      <c r="BX665" s="188"/>
      <c r="BY665" s="188"/>
      <c r="BZ665" s="188"/>
      <c r="CA665" s="188"/>
      <c r="CB665" s="188"/>
      <c r="CC665" s="188"/>
      <c r="CD665" s="188"/>
      <c r="CE665" s="188"/>
      <c r="CF665" s="188"/>
      <c r="CG665" s="189"/>
      <c r="CH665" s="195"/>
      <c r="CI665" s="188"/>
      <c r="CJ665" s="188"/>
      <c r="CK665" s="188"/>
      <c r="CL665" s="188"/>
      <c r="CM665" s="188"/>
      <c r="CN665" s="188"/>
      <c r="CO665" s="188"/>
      <c r="CP665" s="188"/>
      <c r="CQ665" s="188"/>
      <c r="CR665" s="188"/>
      <c r="CS665" s="188"/>
      <c r="CT665" s="188"/>
      <c r="CU665" s="188"/>
      <c r="CV665" s="188"/>
      <c r="CW665" s="188"/>
      <c r="CX665" s="189"/>
      <c r="CY665" s="195"/>
      <c r="CZ665" s="188"/>
      <c r="DA665" s="188"/>
      <c r="DB665" s="188"/>
      <c r="DC665" s="188"/>
      <c r="DD665" s="188"/>
      <c r="DE665" s="188"/>
      <c r="DF665" s="188"/>
      <c r="DG665" s="188"/>
      <c r="DH665" s="188"/>
      <c r="DI665" s="188"/>
      <c r="DJ665" s="188"/>
      <c r="DK665" s="188"/>
      <c r="DL665" s="188"/>
      <c r="DM665" s="188"/>
      <c r="DN665" s="188"/>
      <c r="DO665" s="189"/>
      <c r="DP665" s="195"/>
      <c r="DQ665" s="188"/>
      <c r="DR665" s="188"/>
      <c r="DS665" s="188"/>
      <c r="DT665" s="188"/>
      <c r="DU665" s="188"/>
      <c r="DV665" s="188"/>
      <c r="DW665" s="188"/>
      <c r="DX665" s="188"/>
      <c r="DY665" s="188"/>
      <c r="DZ665" s="188"/>
      <c r="EA665" s="188"/>
      <c r="EB665" s="188"/>
      <c r="EC665" s="188"/>
      <c r="ED665" s="188"/>
      <c r="EE665" s="188"/>
      <c r="EF665" s="189"/>
      <c r="EG665" s="195"/>
      <c r="EH665" s="188"/>
      <c r="EI665" s="188"/>
      <c r="EJ665" s="188"/>
      <c r="EK665" s="188"/>
      <c r="EL665" s="188"/>
      <c r="EM665" s="188"/>
      <c r="EN665" s="188"/>
      <c r="EO665" s="188"/>
      <c r="EP665" s="188"/>
      <c r="EQ665" s="188"/>
      <c r="ER665" s="188"/>
      <c r="ES665" s="188"/>
      <c r="ET665" s="188"/>
      <c r="EU665" s="188"/>
      <c r="EV665" s="188"/>
      <c r="EW665" s="189"/>
      <c r="EX665" s="195"/>
      <c r="EY665" s="188"/>
      <c r="EZ665" s="188"/>
      <c r="FA665" s="188"/>
      <c r="FB665" s="188"/>
      <c r="FC665" s="188"/>
      <c r="FD665" s="188"/>
      <c r="FE665" s="188"/>
      <c r="FF665" s="188"/>
      <c r="FG665" s="188"/>
      <c r="FH665" s="188"/>
      <c r="FI665" s="188"/>
      <c r="FJ665" s="188"/>
      <c r="FK665" s="188"/>
      <c r="FL665" s="188"/>
      <c r="FM665" s="188"/>
      <c r="FN665" s="189"/>
      <c r="FO665" s="195"/>
      <c r="FP665" s="188"/>
      <c r="FQ665" s="188"/>
      <c r="FR665" s="188"/>
      <c r="FS665" s="188"/>
      <c r="FT665" s="188"/>
      <c r="FU665" s="188"/>
      <c r="FV665" s="188"/>
      <c r="FW665" s="188"/>
      <c r="FX665" s="188"/>
      <c r="FY665" s="188"/>
      <c r="FZ665" s="188"/>
      <c r="GA665" s="188"/>
      <c r="GB665" s="188"/>
      <c r="GC665" s="188"/>
      <c r="GD665" s="188"/>
      <c r="GE665" s="189"/>
      <c r="GF665" s="195"/>
      <c r="GG665" s="188"/>
      <c r="GH665" s="188"/>
      <c r="GI665" s="188"/>
      <c r="GJ665" s="188"/>
      <c r="GK665" s="188"/>
      <c r="GL665" s="188"/>
      <c r="GM665" s="188"/>
      <c r="GN665" s="188"/>
      <c r="GO665" s="188"/>
      <c r="GP665" s="188"/>
      <c r="GQ665" s="188"/>
      <c r="GR665" s="188"/>
      <c r="GS665" s="188"/>
      <c r="GT665" s="188"/>
      <c r="GU665" s="188"/>
      <c r="GV665" s="189"/>
      <c r="GW665" s="195"/>
      <c r="GX665" s="188"/>
      <c r="GY665" s="188"/>
      <c r="GZ665" s="188"/>
      <c r="HA665" s="188"/>
      <c r="HB665" s="188"/>
      <c r="HC665" s="188"/>
      <c r="HD665" s="188"/>
      <c r="HE665" s="188"/>
      <c r="HF665" s="188"/>
      <c r="HG665" s="188"/>
      <c r="HH665" s="188"/>
      <c r="HI665" s="188"/>
      <c r="HJ665" s="188"/>
      <c r="HK665" s="188"/>
      <c r="HL665" s="188"/>
      <c r="HM665" s="189"/>
      <c r="HN665" s="195"/>
      <c r="HO665" s="188"/>
      <c r="HP665" s="188"/>
      <c r="HQ665" s="188"/>
      <c r="HR665" s="188"/>
      <c r="HS665" s="188"/>
      <c r="HT665" s="188"/>
      <c r="HU665" s="188"/>
      <c r="HV665" s="188"/>
      <c r="HW665" s="188"/>
      <c r="HX665" s="188"/>
      <c r="HY665" s="188"/>
      <c r="HZ665" s="188"/>
      <c r="IA665" s="188"/>
      <c r="IB665" s="188"/>
      <c r="IC665" s="188"/>
      <c r="ID665" s="189"/>
      <c r="IE665" s="195"/>
      <c r="IF665" s="188"/>
      <c r="IG665" s="188"/>
      <c r="IH665" s="188"/>
      <c r="II665" s="188"/>
      <c r="IJ665" s="188"/>
      <c r="IK665" s="188"/>
      <c r="IL665" s="188"/>
      <c r="IM665" s="188"/>
      <c r="IN665" s="188"/>
      <c r="IO665" s="188"/>
      <c r="IP665" s="188"/>
      <c r="IQ665" s="188"/>
      <c r="IR665" s="188"/>
      <c r="IS665" s="188"/>
      <c r="IT665" s="188"/>
      <c r="IU665" s="189"/>
      <c r="IV665" s="195"/>
      <c r="IW665" s="188"/>
      <c r="IX665" s="188"/>
      <c r="IY665" s="188"/>
      <c r="IZ665" s="188"/>
      <c r="JA665" s="188"/>
      <c r="JB665" s="188"/>
      <c r="JC665" s="188"/>
      <c r="JD665" s="188"/>
      <c r="JE665" s="188"/>
      <c r="JF665" s="188"/>
      <c r="JG665" s="188"/>
      <c r="JH665" s="188"/>
      <c r="JI665" s="188"/>
      <c r="JJ665" s="188"/>
      <c r="JK665" s="188"/>
      <c r="JL665" s="189"/>
      <c r="JM665" s="195"/>
      <c r="JN665" s="188"/>
      <c r="JO665" s="188"/>
      <c r="JP665" s="188"/>
      <c r="JQ665" s="188"/>
      <c r="JR665" s="188"/>
      <c r="JS665" s="188"/>
      <c r="JT665" s="188"/>
      <c r="JU665" s="188"/>
      <c r="JV665" s="188"/>
      <c r="JW665" s="188"/>
      <c r="JX665" s="188"/>
      <c r="JY665" s="188"/>
      <c r="JZ665" s="188"/>
      <c r="KA665" s="188"/>
      <c r="KB665" s="188"/>
      <c r="KC665" s="189"/>
      <c r="KD665" s="195"/>
      <c r="KE665" s="188"/>
      <c r="KF665" s="188"/>
      <c r="KG665" s="188"/>
      <c r="KH665" s="188"/>
      <c r="KI665" s="188"/>
      <c r="KJ665" s="188"/>
      <c r="KK665" s="188"/>
      <c r="KL665" s="188"/>
      <c r="KM665" s="188"/>
      <c r="KN665" s="188"/>
      <c r="KO665" s="188"/>
      <c r="KP665" s="188"/>
      <c r="KQ665" s="188"/>
      <c r="KR665" s="188"/>
      <c r="KS665" s="188"/>
      <c r="KT665" s="189"/>
      <c r="KU665" s="188"/>
    </row>
    <row r="666" ht="15.0" customHeight="1">
      <c r="A666" s="195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9"/>
      <c r="R666" s="195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9"/>
      <c r="AI666" s="195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9"/>
      <c r="AZ666" s="195"/>
      <c r="BA666" s="188"/>
      <c r="BB666" s="188"/>
      <c r="BC666" s="188"/>
      <c r="BD666" s="188"/>
      <c r="BE666" s="188"/>
      <c r="BF666" s="188"/>
      <c r="BG666" s="188"/>
      <c r="BH666" s="188"/>
      <c r="BI666" s="188"/>
      <c r="BJ666" s="188"/>
      <c r="BK666" s="188"/>
      <c r="BL666" s="188"/>
      <c r="BM666" s="188"/>
      <c r="BN666" s="188"/>
      <c r="BO666" s="188"/>
      <c r="BP666" s="189"/>
      <c r="BQ666" s="195"/>
      <c r="BR666" s="188"/>
      <c r="BS666" s="188"/>
      <c r="BT666" s="188"/>
      <c r="BU666" s="188"/>
      <c r="BV666" s="188"/>
      <c r="BW666" s="188"/>
      <c r="BX666" s="188"/>
      <c r="BY666" s="188"/>
      <c r="BZ666" s="188"/>
      <c r="CA666" s="188"/>
      <c r="CB666" s="188"/>
      <c r="CC666" s="188"/>
      <c r="CD666" s="188"/>
      <c r="CE666" s="188"/>
      <c r="CF666" s="188"/>
      <c r="CG666" s="189"/>
      <c r="CH666" s="195"/>
      <c r="CI666" s="188"/>
      <c r="CJ666" s="188"/>
      <c r="CK666" s="188"/>
      <c r="CL666" s="188"/>
      <c r="CM666" s="188"/>
      <c r="CN666" s="188"/>
      <c r="CO666" s="188"/>
      <c r="CP666" s="188"/>
      <c r="CQ666" s="188"/>
      <c r="CR666" s="188"/>
      <c r="CS666" s="188"/>
      <c r="CT666" s="188"/>
      <c r="CU666" s="188"/>
      <c r="CV666" s="188"/>
      <c r="CW666" s="188"/>
      <c r="CX666" s="189"/>
      <c r="CY666" s="195"/>
      <c r="CZ666" s="188"/>
      <c r="DA666" s="188"/>
      <c r="DB666" s="188"/>
      <c r="DC666" s="188"/>
      <c r="DD666" s="188"/>
      <c r="DE666" s="188"/>
      <c r="DF666" s="188"/>
      <c r="DG666" s="188"/>
      <c r="DH666" s="188"/>
      <c r="DI666" s="188"/>
      <c r="DJ666" s="188"/>
      <c r="DK666" s="188"/>
      <c r="DL666" s="188"/>
      <c r="DM666" s="188"/>
      <c r="DN666" s="188"/>
      <c r="DO666" s="189"/>
      <c r="DP666" s="195"/>
      <c r="DQ666" s="188"/>
      <c r="DR666" s="188"/>
      <c r="DS666" s="188"/>
      <c r="DT666" s="188"/>
      <c r="DU666" s="188"/>
      <c r="DV666" s="188"/>
      <c r="DW666" s="188"/>
      <c r="DX666" s="188"/>
      <c r="DY666" s="188"/>
      <c r="DZ666" s="188"/>
      <c r="EA666" s="188"/>
      <c r="EB666" s="188"/>
      <c r="EC666" s="188"/>
      <c r="ED666" s="188"/>
      <c r="EE666" s="188"/>
      <c r="EF666" s="189"/>
      <c r="EG666" s="195"/>
      <c r="EH666" s="188"/>
      <c r="EI666" s="188"/>
      <c r="EJ666" s="188"/>
      <c r="EK666" s="188"/>
      <c r="EL666" s="188"/>
      <c r="EM666" s="188"/>
      <c r="EN666" s="188"/>
      <c r="EO666" s="188"/>
      <c r="EP666" s="188"/>
      <c r="EQ666" s="188"/>
      <c r="ER666" s="188"/>
      <c r="ES666" s="188"/>
      <c r="ET666" s="188"/>
      <c r="EU666" s="188"/>
      <c r="EV666" s="188"/>
      <c r="EW666" s="189"/>
      <c r="EX666" s="195"/>
      <c r="EY666" s="188"/>
      <c r="EZ666" s="188"/>
      <c r="FA666" s="188"/>
      <c r="FB666" s="188"/>
      <c r="FC666" s="188"/>
      <c r="FD666" s="188"/>
      <c r="FE666" s="188"/>
      <c r="FF666" s="188"/>
      <c r="FG666" s="188"/>
      <c r="FH666" s="188"/>
      <c r="FI666" s="188"/>
      <c r="FJ666" s="188"/>
      <c r="FK666" s="188"/>
      <c r="FL666" s="188"/>
      <c r="FM666" s="188"/>
      <c r="FN666" s="189"/>
      <c r="FO666" s="195"/>
      <c r="FP666" s="188"/>
      <c r="FQ666" s="188"/>
      <c r="FR666" s="188"/>
      <c r="FS666" s="188"/>
      <c r="FT666" s="188"/>
      <c r="FU666" s="188"/>
      <c r="FV666" s="188"/>
      <c r="FW666" s="188"/>
      <c r="FX666" s="188"/>
      <c r="FY666" s="188"/>
      <c r="FZ666" s="188"/>
      <c r="GA666" s="188"/>
      <c r="GB666" s="188"/>
      <c r="GC666" s="188"/>
      <c r="GD666" s="188"/>
      <c r="GE666" s="189"/>
      <c r="GF666" s="195"/>
      <c r="GG666" s="188"/>
      <c r="GH666" s="188"/>
      <c r="GI666" s="188"/>
      <c r="GJ666" s="188"/>
      <c r="GK666" s="188"/>
      <c r="GL666" s="188"/>
      <c r="GM666" s="188"/>
      <c r="GN666" s="188"/>
      <c r="GO666" s="188"/>
      <c r="GP666" s="188"/>
      <c r="GQ666" s="188"/>
      <c r="GR666" s="188"/>
      <c r="GS666" s="188"/>
      <c r="GT666" s="188"/>
      <c r="GU666" s="188"/>
      <c r="GV666" s="189"/>
      <c r="GW666" s="195"/>
      <c r="GX666" s="188"/>
      <c r="GY666" s="188"/>
      <c r="GZ666" s="188"/>
      <c r="HA666" s="188"/>
      <c r="HB666" s="188"/>
      <c r="HC666" s="188"/>
      <c r="HD666" s="188"/>
      <c r="HE666" s="188"/>
      <c r="HF666" s="188"/>
      <c r="HG666" s="188"/>
      <c r="HH666" s="188"/>
      <c r="HI666" s="188"/>
      <c r="HJ666" s="188"/>
      <c r="HK666" s="188"/>
      <c r="HL666" s="188"/>
      <c r="HM666" s="189"/>
      <c r="HN666" s="195"/>
      <c r="HO666" s="188"/>
      <c r="HP666" s="188"/>
      <c r="HQ666" s="188"/>
      <c r="HR666" s="188"/>
      <c r="HS666" s="188"/>
      <c r="HT666" s="188"/>
      <c r="HU666" s="188"/>
      <c r="HV666" s="188"/>
      <c r="HW666" s="188"/>
      <c r="HX666" s="188"/>
      <c r="HY666" s="188"/>
      <c r="HZ666" s="188"/>
      <c r="IA666" s="188"/>
      <c r="IB666" s="188"/>
      <c r="IC666" s="188"/>
      <c r="ID666" s="189"/>
      <c r="IE666" s="195"/>
      <c r="IF666" s="188"/>
      <c r="IG666" s="188"/>
      <c r="IH666" s="188"/>
      <c r="II666" s="188"/>
      <c r="IJ666" s="188"/>
      <c r="IK666" s="188"/>
      <c r="IL666" s="188"/>
      <c r="IM666" s="188"/>
      <c r="IN666" s="188"/>
      <c r="IO666" s="188"/>
      <c r="IP666" s="188"/>
      <c r="IQ666" s="188"/>
      <c r="IR666" s="188"/>
      <c r="IS666" s="188"/>
      <c r="IT666" s="188"/>
      <c r="IU666" s="189"/>
      <c r="IV666" s="195"/>
      <c r="IW666" s="188"/>
      <c r="IX666" s="188"/>
      <c r="IY666" s="188"/>
      <c r="IZ666" s="188"/>
      <c r="JA666" s="188"/>
      <c r="JB666" s="188"/>
      <c r="JC666" s="188"/>
      <c r="JD666" s="188"/>
      <c r="JE666" s="188"/>
      <c r="JF666" s="188"/>
      <c r="JG666" s="188"/>
      <c r="JH666" s="188"/>
      <c r="JI666" s="188"/>
      <c r="JJ666" s="188"/>
      <c r="JK666" s="188"/>
      <c r="JL666" s="189"/>
      <c r="JM666" s="195"/>
      <c r="JN666" s="188"/>
      <c r="JO666" s="188"/>
      <c r="JP666" s="188"/>
      <c r="JQ666" s="188"/>
      <c r="JR666" s="188"/>
      <c r="JS666" s="188"/>
      <c r="JT666" s="188"/>
      <c r="JU666" s="188"/>
      <c r="JV666" s="188"/>
      <c r="JW666" s="188"/>
      <c r="JX666" s="188"/>
      <c r="JY666" s="188"/>
      <c r="JZ666" s="188"/>
      <c r="KA666" s="188"/>
      <c r="KB666" s="188"/>
      <c r="KC666" s="189"/>
      <c r="KD666" s="195"/>
      <c r="KE666" s="188"/>
      <c r="KF666" s="188"/>
      <c r="KG666" s="188"/>
      <c r="KH666" s="188"/>
      <c r="KI666" s="188"/>
      <c r="KJ666" s="188"/>
      <c r="KK666" s="188"/>
      <c r="KL666" s="188"/>
      <c r="KM666" s="188"/>
      <c r="KN666" s="188"/>
      <c r="KO666" s="188"/>
      <c r="KP666" s="188"/>
      <c r="KQ666" s="188"/>
      <c r="KR666" s="188"/>
      <c r="KS666" s="188"/>
      <c r="KT666" s="189"/>
      <c r="KU666" s="188"/>
    </row>
    <row r="667" ht="15.0" customHeight="1">
      <c r="A667" s="195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9"/>
      <c r="R667" s="195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9"/>
      <c r="AI667" s="195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9"/>
      <c r="AZ667" s="195"/>
      <c r="BA667" s="188"/>
      <c r="BB667" s="188"/>
      <c r="BC667" s="188"/>
      <c r="BD667" s="188"/>
      <c r="BE667" s="188"/>
      <c r="BF667" s="188"/>
      <c r="BG667" s="188"/>
      <c r="BH667" s="188"/>
      <c r="BI667" s="188"/>
      <c r="BJ667" s="188"/>
      <c r="BK667" s="188"/>
      <c r="BL667" s="188"/>
      <c r="BM667" s="188"/>
      <c r="BN667" s="188"/>
      <c r="BO667" s="188"/>
      <c r="BP667" s="189"/>
      <c r="BQ667" s="195"/>
      <c r="BR667" s="188"/>
      <c r="BS667" s="188"/>
      <c r="BT667" s="188"/>
      <c r="BU667" s="188"/>
      <c r="BV667" s="188"/>
      <c r="BW667" s="188"/>
      <c r="BX667" s="188"/>
      <c r="BY667" s="188"/>
      <c r="BZ667" s="188"/>
      <c r="CA667" s="188"/>
      <c r="CB667" s="188"/>
      <c r="CC667" s="188"/>
      <c r="CD667" s="188"/>
      <c r="CE667" s="188"/>
      <c r="CF667" s="188"/>
      <c r="CG667" s="189"/>
      <c r="CH667" s="195"/>
      <c r="CI667" s="188"/>
      <c r="CJ667" s="188"/>
      <c r="CK667" s="188"/>
      <c r="CL667" s="188"/>
      <c r="CM667" s="188"/>
      <c r="CN667" s="188"/>
      <c r="CO667" s="188"/>
      <c r="CP667" s="188"/>
      <c r="CQ667" s="188"/>
      <c r="CR667" s="188"/>
      <c r="CS667" s="188"/>
      <c r="CT667" s="188"/>
      <c r="CU667" s="188"/>
      <c r="CV667" s="188"/>
      <c r="CW667" s="188"/>
      <c r="CX667" s="189"/>
      <c r="CY667" s="195"/>
      <c r="CZ667" s="188"/>
      <c r="DA667" s="188"/>
      <c r="DB667" s="188"/>
      <c r="DC667" s="188"/>
      <c r="DD667" s="188"/>
      <c r="DE667" s="188"/>
      <c r="DF667" s="188"/>
      <c r="DG667" s="188"/>
      <c r="DH667" s="188"/>
      <c r="DI667" s="188"/>
      <c r="DJ667" s="188"/>
      <c r="DK667" s="188"/>
      <c r="DL667" s="188"/>
      <c r="DM667" s="188"/>
      <c r="DN667" s="188"/>
      <c r="DO667" s="189"/>
      <c r="DP667" s="195"/>
      <c r="DQ667" s="188"/>
      <c r="DR667" s="188"/>
      <c r="DS667" s="188"/>
      <c r="DT667" s="188"/>
      <c r="DU667" s="188"/>
      <c r="DV667" s="188"/>
      <c r="DW667" s="188"/>
      <c r="DX667" s="188"/>
      <c r="DY667" s="188"/>
      <c r="DZ667" s="188"/>
      <c r="EA667" s="188"/>
      <c r="EB667" s="188"/>
      <c r="EC667" s="188"/>
      <c r="ED667" s="188"/>
      <c r="EE667" s="188"/>
      <c r="EF667" s="189"/>
      <c r="EG667" s="195"/>
      <c r="EH667" s="188"/>
      <c r="EI667" s="188"/>
      <c r="EJ667" s="188"/>
      <c r="EK667" s="188"/>
      <c r="EL667" s="188"/>
      <c r="EM667" s="188"/>
      <c r="EN667" s="188"/>
      <c r="EO667" s="188"/>
      <c r="EP667" s="188"/>
      <c r="EQ667" s="188"/>
      <c r="ER667" s="188"/>
      <c r="ES667" s="188"/>
      <c r="ET667" s="188"/>
      <c r="EU667" s="188"/>
      <c r="EV667" s="188"/>
      <c r="EW667" s="189"/>
      <c r="EX667" s="195"/>
      <c r="EY667" s="188"/>
      <c r="EZ667" s="188"/>
      <c r="FA667" s="188"/>
      <c r="FB667" s="188"/>
      <c r="FC667" s="188"/>
      <c r="FD667" s="188"/>
      <c r="FE667" s="188"/>
      <c r="FF667" s="188"/>
      <c r="FG667" s="188"/>
      <c r="FH667" s="188"/>
      <c r="FI667" s="188"/>
      <c r="FJ667" s="188"/>
      <c r="FK667" s="188"/>
      <c r="FL667" s="188"/>
      <c r="FM667" s="188"/>
      <c r="FN667" s="189"/>
      <c r="FO667" s="195"/>
      <c r="FP667" s="188"/>
      <c r="FQ667" s="188"/>
      <c r="FR667" s="188"/>
      <c r="FS667" s="188"/>
      <c r="FT667" s="188"/>
      <c r="FU667" s="188"/>
      <c r="FV667" s="188"/>
      <c r="FW667" s="188"/>
      <c r="FX667" s="188"/>
      <c r="FY667" s="188"/>
      <c r="FZ667" s="188"/>
      <c r="GA667" s="188"/>
      <c r="GB667" s="188"/>
      <c r="GC667" s="188"/>
      <c r="GD667" s="188"/>
      <c r="GE667" s="189"/>
      <c r="GF667" s="195"/>
      <c r="GG667" s="188"/>
      <c r="GH667" s="188"/>
      <c r="GI667" s="188"/>
      <c r="GJ667" s="188"/>
      <c r="GK667" s="188"/>
      <c r="GL667" s="188"/>
      <c r="GM667" s="188"/>
      <c r="GN667" s="188"/>
      <c r="GO667" s="188"/>
      <c r="GP667" s="188"/>
      <c r="GQ667" s="188"/>
      <c r="GR667" s="188"/>
      <c r="GS667" s="188"/>
      <c r="GT667" s="188"/>
      <c r="GU667" s="188"/>
      <c r="GV667" s="189"/>
      <c r="GW667" s="195"/>
      <c r="GX667" s="188"/>
      <c r="GY667" s="188"/>
      <c r="GZ667" s="188"/>
      <c r="HA667" s="188"/>
      <c r="HB667" s="188"/>
      <c r="HC667" s="188"/>
      <c r="HD667" s="188"/>
      <c r="HE667" s="188"/>
      <c r="HF667" s="188"/>
      <c r="HG667" s="188"/>
      <c r="HH667" s="188"/>
      <c r="HI667" s="188"/>
      <c r="HJ667" s="188"/>
      <c r="HK667" s="188"/>
      <c r="HL667" s="188"/>
      <c r="HM667" s="189"/>
      <c r="HN667" s="195"/>
      <c r="HO667" s="188"/>
      <c r="HP667" s="188"/>
      <c r="HQ667" s="188"/>
      <c r="HR667" s="188"/>
      <c r="HS667" s="188"/>
      <c r="HT667" s="188"/>
      <c r="HU667" s="188"/>
      <c r="HV667" s="188"/>
      <c r="HW667" s="188"/>
      <c r="HX667" s="188"/>
      <c r="HY667" s="188"/>
      <c r="HZ667" s="188"/>
      <c r="IA667" s="188"/>
      <c r="IB667" s="188"/>
      <c r="IC667" s="188"/>
      <c r="ID667" s="189"/>
      <c r="IE667" s="195"/>
      <c r="IF667" s="188"/>
      <c r="IG667" s="188"/>
      <c r="IH667" s="188"/>
      <c r="II667" s="188"/>
      <c r="IJ667" s="188"/>
      <c r="IK667" s="188"/>
      <c r="IL667" s="188"/>
      <c r="IM667" s="188"/>
      <c r="IN667" s="188"/>
      <c r="IO667" s="188"/>
      <c r="IP667" s="188"/>
      <c r="IQ667" s="188"/>
      <c r="IR667" s="188"/>
      <c r="IS667" s="188"/>
      <c r="IT667" s="188"/>
      <c r="IU667" s="189"/>
      <c r="IV667" s="195"/>
      <c r="IW667" s="188"/>
      <c r="IX667" s="188"/>
      <c r="IY667" s="188"/>
      <c r="IZ667" s="188"/>
      <c r="JA667" s="188"/>
      <c r="JB667" s="188"/>
      <c r="JC667" s="188"/>
      <c r="JD667" s="188"/>
      <c r="JE667" s="188"/>
      <c r="JF667" s="188"/>
      <c r="JG667" s="188"/>
      <c r="JH667" s="188"/>
      <c r="JI667" s="188"/>
      <c r="JJ667" s="188"/>
      <c r="JK667" s="188"/>
      <c r="JL667" s="189"/>
      <c r="JM667" s="195"/>
      <c r="JN667" s="188"/>
      <c r="JO667" s="188"/>
      <c r="JP667" s="188"/>
      <c r="JQ667" s="188"/>
      <c r="JR667" s="188"/>
      <c r="JS667" s="188"/>
      <c r="JT667" s="188"/>
      <c r="JU667" s="188"/>
      <c r="JV667" s="188"/>
      <c r="JW667" s="188"/>
      <c r="JX667" s="188"/>
      <c r="JY667" s="188"/>
      <c r="JZ667" s="188"/>
      <c r="KA667" s="188"/>
      <c r="KB667" s="188"/>
      <c r="KC667" s="189"/>
      <c r="KD667" s="195"/>
      <c r="KE667" s="188"/>
      <c r="KF667" s="188"/>
      <c r="KG667" s="188"/>
      <c r="KH667" s="188"/>
      <c r="KI667" s="188"/>
      <c r="KJ667" s="188"/>
      <c r="KK667" s="188"/>
      <c r="KL667" s="188"/>
      <c r="KM667" s="188"/>
      <c r="KN667" s="188"/>
      <c r="KO667" s="188"/>
      <c r="KP667" s="188"/>
      <c r="KQ667" s="188"/>
      <c r="KR667" s="188"/>
      <c r="KS667" s="188"/>
      <c r="KT667" s="189"/>
      <c r="KU667" s="188"/>
    </row>
    <row r="668" ht="15.0" customHeight="1">
      <c r="A668" s="195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9"/>
      <c r="R668" s="195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9"/>
      <c r="AI668" s="195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9"/>
      <c r="AZ668" s="195"/>
      <c r="BA668" s="188"/>
      <c r="BB668" s="188"/>
      <c r="BC668" s="188"/>
      <c r="BD668" s="188"/>
      <c r="BE668" s="188"/>
      <c r="BF668" s="188"/>
      <c r="BG668" s="188"/>
      <c r="BH668" s="188"/>
      <c r="BI668" s="188"/>
      <c r="BJ668" s="188"/>
      <c r="BK668" s="188"/>
      <c r="BL668" s="188"/>
      <c r="BM668" s="188"/>
      <c r="BN668" s="188"/>
      <c r="BO668" s="188"/>
      <c r="BP668" s="189"/>
      <c r="BQ668" s="195"/>
      <c r="BR668" s="188"/>
      <c r="BS668" s="188"/>
      <c r="BT668" s="188"/>
      <c r="BU668" s="188"/>
      <c r="BV668" s="188"/>
      <c r="BW668" s="188"/>
      <c r="BX668" s="188"/>
      <c r="BY668" s="188"/>
      <c r="BZ668" s="188"/>
      <c r="CA668" s="188"/>
      <c r="CB668" s="188"/>
      <c r="CC668" s="188"/>
      <c r="CD668" s="188"/>
      <c r="CE668" s="188"/>
      <c r="CF668" s="188"/>
      <c r="CG668" s="189"/>
      <c r="CH668" s="195"/>
      <c r="CI668" s="188"/>
      <c r="CJ668" s="188"/>
      <c r="CK668" s="188"/>
      <c r="CL668" s="188"/>
      <c r="CM668" s="188"/>
      <c r="CN668" s="188"/>
      <c r="CO668" s="188"/>
      <c r="CP668" s="188"/>
      <c r="CQ668" s="188"/>
      <c r="CR668" s="188"/>
      <c r="CS668" s="188"/>
      <c r="CT668" s="188"/>
      <c r="CU668" s="188"/>
      <c r="CV668" s="188"/>
      <c r="CW668" s="188"/>
      <c r="CX668" s="189"/>
      <c r="CY668" s="195"/>
      <c r="CZ668" s="188"/>
      <c r="DA668" s="188"/>
      <c r="DB668" s="188"/>
      <c r="DC668" s="188"/>
      <c r="DD668" s="188"/>
      <c r="DE668" s="188"/>
      <c r="DF668" s="188"/>
      <c r="DG668" s="188"/>
      <c r="DH668" s="188"/>
      <c r="DI668" s="188"/>
      <c r="DJ668" s="188"/>
      <c r="DK668" s="188"/>
      <c r="DL668" s="188"/>
      <c r="DM668" s="188"/>
      <c r="DN668" s="188"/>
      <c r="DO668" s="189"/>
      <c r="DP668" s="195"/>
      <c r="DQ668" s="188"/>
      <c r="DR668" s="188"/>
      <c r="DS668" s="188"/>
      <c r="DT668" s="188"/>
      <c r="DU668" s="188"/>
      <c r="DV668" s="188"/>
      <c r="DW668" s="188"/>
      <c r="DX668" s="188"/>
      <c r="DY668" s="188"/>
      <c r="DZ668" s="188"/>
      <c r="EA668" s="188"/>
      <c r="EB668" s="188"/>
      <c r="EC668" s="188"/>
      <c r="ED668" s="188"/>
      <c r="EE668" s="188"/>
      <c r="EF668" s="189"/>
      <c r="EG668" s="195"/>
      <c r="EH668" s="188"/>
      <c r="EI668" s="188"/>
      <c r="EJ668" s="188"/>
      <c r="EK668" s="188"/>
      <c r="EL668" s="188"/>
      <c r="EM668" s="188"/>
      <c r="EN668" s="188"/>
      <c r="EO668" s="188"/>
      <c r="EP668" s="188"/>
      <c r="EQ668" s="188"/>
      <c r="ER668" s="188"/>
      <c r="ES668" s="188"/>
      <c r="ET668" s="188"/>
      <c r="EU668" s="188"/>
      <c r="EV668" s="188"/>
      <c r="EW668" s="189"/>
      <c r="EX668" s="195"/>
      <c r="EY668" s="188"/>
      <c r="EZ668" s="188"/>
      <c r="FA668" s="188"/>
      <c r="FB668" s="188"/>
      <c r="FC668" s="188"/>
      <c r="FD668" s="188"/>
      <c r="FE668" s="188"/>
      <c r="FF668" s="188"/>
      <c r="FG668" s="188"/>
      <c r="FH668" s="188"/>
      <c r="FI668" s="188"/>
      <c r="FJ668" s="188"/>
      <c r="FK668" s="188"/>
      <c r="FL668" s="188"/>
      <c r="FM668" s="188"/>
      <c r="FN668" s="189"/>
      <c r="FO668" s="195"/>
      <c r="FP668" s="188"/>
      <c r="FQ668" s="188"/>
      <c r="FR668" s="188"/>
      <c r="FS668" s="188"/>
      <c r="FT668" s="188"/>
      <c r="FU668" s="188"/>
      <c r="FV668" s="188"/>
      <c r="FW668" s="188"/>
      <c r="FX668" s="188"/>
      <c r="FY668" s="188"/>
      <c r="FZ668" s="188"/>
      <c r="GA668" s="188"/>
      <c r="GB668" s="188"/>
      <c r="GC668" s="188"/>
      <c r="GD668" s="188"/>
      <c r="GE668" s="189"/>
      <c r="GF668" s="195"/>
      <c r="GG668" s="188"/>
      <c r="GH668" s="188"/>
      <c r="GI668" s="188"/>
      <c r="GJ668" s="188"/>
      <c r="GK668" s="188"/>
      <c r="GL668" s="188"/>
      <c r="GM668" s="188"/>
      <c r="GN668" s="188"/>
      <c r="GO668" s="188"/>
      <c r="GP668" s="188"/>
      <c r="GQ668" s="188"/>
      <c r="GR668" s="188"/>
      <c r="GS668" s="188"/>
      <c r="GT668" s="188"/>
      <c r="GU668" s="188"/>
      <c r="GV668" s="189"/>
      <c r="GW668" s="195"/>
      <c r="GX668" s="188"/>
      <c r="GY668" s="188"/>
      <c r="GZ668" s="188"/>
      <c r="HA668" s="188"/>
      <c r="HB668" s="188"/>
      <c r="HC668" s="188"/>
      <c r="HD668" s="188"/>
      <c r="HE668" s="188"/>
      <c r="HF668" s="188"/>
      <c r="HG668" s="188"/>
      <c r="HH668" s="188"/>
      <c r="HI668" s="188"/>
      <c r="HJ668" s="188"/>
      <c r="HK668" s="188"/>
      <c r="HL668" s="188"/>
      <c r="HM668" s="189"/>
      <c r="HN668" s="195"/>
      <c r="HO668" s="188"/>
      <c r="HP668" s="188"/>
      <c r="HQ668" s="188"/>
      <c r="HR668" s="188"/>
      <c r="HS668" s="188"/>
      <c r="HT668" s="188"/>
      <c r="HU668" s="188"/>
      <c r="HV668" s="188"/>
      <c r="HW668" s="188"/>
      <c r="HX668" s="188"/>
      <c r="HY668" s="188"/>
      <c r="HZ668" s="188"/>
      <c r="IA668" s="188"/>
      <c r="IB668" s="188"/>
      <c r="IC668" s="188"/>
      <c r="ID668" s="189"/>
      <c r="IE668" s="195"/>
      <c r="IF668" s="188"/>
      <c r="IG668" s="188"/>
      <c r="IH668" s="188"/>
      <c r="II668" s="188"/>
      <c r="IJ668" s="188"/>
      <c r="IK668" s="188"/>
      <c r="IL668" s="188"/>
      <c r="IM668" s="188"/>
      <c r="IN668" s="188"/>
      <c r="IO668" s="188"/>
      <c r="IP668" s="188"/>
      <c r="IQ668" s="188"/>
      <c r="IR668" s="188"/>
      <c r="IS668" s="188"/>
      <c r="IT668" s="188"/>
      <c r="IU668" s="189"/>
      <c r="IV668" s="195"/>
      <c r="IW668" s="188"/>
      <c r="IX668" s="188"/>
      <c r="IY668" s="188"/>
      <c r="IZ668" s="188"/>
      <c r="JA668" s="188"/>
      <c r="JB668" s="188"/>
      <c r="JC668" s="188"/>
      <c r="JD668" s="188"/>
      <c r="JE668" s="188"/>
      <c r="JF668" s="188"/>
      <c r="JG668" s="188"/>
      <c r="JH668" s="188"/>
      <c r="JI668" s="188"/>
      <c r="JJ668" s="188"/>
      <c r="JK668" s="188"/>
      <c r="JL668" s="189"/>
      <c r="JM668" s="195"/>
      <c r="JN668" s="188"/>
      <c r="JO668" s="188"/>
      <c r="JP668" s="188"/>
      <c r="JQ668" s="188"/>
      <c r="JR668" s="188"/>
      <c r="JS668" s="188"/>
      <c r="JT668" s="188"/>
      <c r="JU668" s="188"/>
      <c r="JV668" s="188"/>
      <c r="JW668" s="188"/>
      <c r="JX668" s="188"/>
      <c r="JY668" s="188"/>
      <c r="JZ668" s="188"/>
      <c r="KA668" s="188"/>
      <c r="KB668" s="188"/>
      <c r="KC668" s="189"/>
      <c r="KD668" s="195"/>
      <c r="KE668" s="188"/>
      <c r="KF668" s="188"/>
      <c r="KG668" s="188"/>
      <c r="KH668" s="188"/>
      <c r="KI668" s="188"/>
      <c r="KJ668" s="188"/>
      <c r="KK668" s="188"/>
      <c r="KL668" s="188"/>
      <c r="KM668" s="188"/>
      <c r="KN668" s="188"/>
      <c r="KO668" s="188"/>
      <c r="KP668" s="188"/>
      <c r="KQ668" s="188"/>
      <c r="KR668" s="188"/>
      <c r="KS668" s="188"/>
      <c r="KT668" s="189"/>
      <c r="KU668" s="188"/>
    </row>
    <row r="669" ht="15.0" customHeight="1">
      <c r="A669" s="195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9"/>
      <c r="R669" s="195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9"/>
      <c r="AI669" s="195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9"/>
      <c r="AZ669" s="195"/>
      <c r="BA669" s="188"/>
      <c r="BB669" s="188"/>
      <c r="BC669" s="188"/>
      <c r="BD669" s="188"/>
      <c r="BE669" s="188"/>
      <c r="BF669" s="188"/>
      <c r="BG669" s="188"/>
      <c r="BH669" s="188"/>
      <c r="BI669" s="188"/>
      <c r="BJ669" s="188"/>
      <c r="BK669" s="188"/>
      <c r="BL669" s="188"/>
      <c r="BM669" s="188"/>
      <c r="BN669" s="188"/>
      <c r="BO669" s="188"/>
      <c r="BP669" s="189"/>
      <c r="BQ669" s="195"/>
      <c r="BR669" s="188"/>
      <c r="BS669" s="188"/>
      <c r="BT669" s="188"/>
      <c r="BU669" s="188"/>
      <c r="BV669" s="188"/>
      <c r="BW669" s="188"/>
      <c r="BX669" s="188"/>
      <c r="BY669" s="188"/>
      <c r="BZ669" s="188"/>
      <c r="CA669" s="188"/>
      <c r="CB669" s="188"/>
      <c r="CC669" s="188"/>
      <c r="CD669" s="188"/>
      <c r="CE669" s="188"/>
      <c r="CF669" s="188"/>
      <c r="CG669" s="189"/>
      <c r="CH669" s="195"/>
      <c r="CI669" s="188"/>
      <c r="CJ669" s="188"/>
      <c r="CK669" s="188"/>
      <c r="CL669" s="188"/>
      <c r="CM669" s="188"/>
      <c r="CN669" s="188"/>
      <c r="CO669" s="188"/>
      <c r="CP669" s="188"/>
      <c r="CQ669" s="188"/>
      <c r="CR669" s="188"/>
      <c r="CS669" s="188"/>
      <c r="CT669" s="188"/>
      <c r="CU669" s="188"/>
      <c r="CV669" s="188"/>
      <c r="CW669" s="188"/>
      <c r="CX669" s="189"/>
      <c r="CY669" s="195"/>
      <c r="CZ669" s="188"/>
      <c r="DA669" s="188"/>
      <c r="DB669" s="188"/>
      <c r="DC669" s="188"/>
      <c r="DD669" s="188"/>
      <c r="DE669" s="188"/>
      <c r="DF669" s="188"/>
      <c r="DG669" s="188"/>
      <c r="DH669" s="188"/>
      <c r="DI669" s="188"/>
      <c r="DJ669" s="188"/>
      <c r="DK669" s="188"/>
      <c r="DL669" s="188"/>
      <c r="DM669" s="188"/>
      <c r="DN669" s="188"/>
      <c r="DO669" s="189"/>
      <c r="DP669" s="195"/>
      <c r="DQ669" s="188"/>
      <c r="DR669" s="188"/>
      <c r="DS669" s="188"/>
      <c r="DT669" s="188"/>
      <c r="DU669" s="188"/>
      <c r="DV669" s="188"/>
      <c r="DW669" s="188"/>
      <c r="DX669" s="188"/>
      <c r="DY669" s="188"/>
      <c r="DZ669" s="188"/>
      <c r="EA669" s="188"/>
      <c r="EB669" s="188"/>
      <c r="EC669" s="188"/>
      <c r="ED669" s="188"/>
      <c r="EE669" s="188"/>
      <c r="EF669" s="189"/>
      <c r="EG669" s="195"/>
      <c r="EH669" s="188"/>
      <c r="EI669" s="188"/>
      <c r="EJ669" s="188"/>
      <c r="EK669" s="188"/>
      <c r="EL669" s="188"/>
      <c r="EM669" s="188"/>
      <c r="EN669" s="188"/>
      <c r="EO669" s="188"/>
      <c r="EP669" s="188"/>
      <c r="EQ669" s="188"/>
      <c r="ER669" s="188"/>
      <c r="ES669" s="188"/>
      <c r="ET669" s="188"/>
      <c r="EU669" s="188"/>
      <c r="EV669" s="188"/>
      <c r="EW669" s="189"/>
      <c r="EX669" s="195"/>
      <c r="EY669" s="188"/>
      <c r="EZ669" s="188"/>
      <c r="FA669" s="188"/>
      <c r="FB669" s="188"/>
      <c r="FC669" s="188"/>
      <c r="FD669" s="188"/>
      <c r="FE669" s="188"/>
      <c r="FF669" s="188"/>
      <c r="FG669" s="188"/>
      <c r="FH669" s="188"/>
      <c r="FI669" s="188"/>
      <c r="FJ669" s="188"/>
      <c r="FK669" s="188"/>
      <c r="FL669" s="188"/>
      <c r="FM669" s="188"/>
      <c r="FN669" s="189"/>
      <c r="FO669" s="195"/>
      <c r="FP669" s="188"/>
      <c r="FQ669" s="188"/>
      <c r="FR669" s="188"/>
      <c r="FS669" s="188"/>
      <c r="FT669" s="188"/>
      <c r="FU669" s="188"/>
      <c r="FV669" s="188"/>
      <c r="FW669" s="188"/>
      <c r="FX669" s="188"/>
      <c r="FY669" s="188"/>
      <c r="FZ669" s="188"/>
      <c r="GA669" s="188"/>
      <c r="GB669" s="188"/>
      <c r="GC669" s="188"/>
      <c r="GD669" s="188"/>
      <c r="GE669" s="189"/>
      <c r="GF669" s="195"/>
      <c r="GG669" s="188"/>
      <c r="GH669" s="188"/>
      <c r="GI669" s="188"/>
      <c r="GJ669" s="188"/>
      <c r="GK669" s="188"/>
      <c r="GL669" s="188"/>
      <c r="GM669" s="188"/>
      <c r="GN669" s="188"/>
      <c r="GO669" s="188"/>
      <c r="GP669" s="188"/>
      <c r="GQ669" s="188"/>
      <c r="GR669" s="188"/>
      <c r="GS669" s="188"/>
      <c r="GT669" s="188"/>
      <c r="GU669" s="188"/>
      <c r="GV669" s="189"/>
      <c r="GW669" s="195"/>
      <c r="GX669" s="188"/>
      <c r="GY669" s="188"/>
      <c r="GZ669" s="188"/>
      <c r="HA669" s="188"/>
      <c r="HB669" s="188"/>
      <c r="HC669" s="188"/>
      <c r="HD669" s="188"/>
      <c r="HE669" s="188"/>
      <c r="HF669" s="188"/>
      <c r="HG669" s="188"/>
      <c r="HH669" s="188"/>
      <c r="HI669" s="188"/>
      <c r="HJ669" s="188"/>
      <c r="HK669" s="188"/>
      <c r="HL669" s="188"/>
      <c r="HM669" s="189"/>
      <c r="HN669" s="195"/>
      <c r="HO669" s="188"/>
      <c r="HP669" s="188"/>
      <c r="HQ669" s="188"/>
      <c r="HR669" s="188"/>
      <c r="HS669" s="188"/>
      <c r="HT669" s="188"/>
      <c r="HU669" s="188"/>
      <c r="HV669" s="188"/>
      <c r="HW669" s="188"/>
      <c r="HX669" s="188"/>
      <c r="HY669" s="188"/>
      <c r="HZ669" s="188"/>
      <c r="IA669" s="188"/>
      <c r="IB669" s="188"/>
      <c r="IC669" s="188"/>
      <c r="ID669" s="189"/>
      <c r="IE669" s="195"/>
      <c r="IF669" s="188"/>
      <c r="IG669" s="188"/>
      <c r="IH669" s="188"/>
      <c r="II669" s="188"/>
      <c r="IJ669" s="188"/>
      <c r="IK669" s="188"/>
      <c r="IL669" s="188"/>
      <c r="IM669" s="188"/>
      <c r="IN669" s="188"/>
      <c r="IO669" s="188"/>
      <c r="IP669" s="188"/>
      <c r="IQ669" s="188"/>
      <c r="IR669" s="188"/>
      <c r="IS669" s="188"/>
      <c r="IT669" s="188"/>
      <c r="IU669" s="189"/>
      <c r="IV669" s="195"/>
      <c r="IW669" s="188"/>
      <c r="IX669" s="188"/>
      <c r="IY669" s="188"/>
      <c r="IZ669" s="188"/>
      <c r="JA669" s="188"/>
      <c r="JB669" s="188"/>
      <c r="JC669" s="188"/>
      <c r="JD669" s="188"/>
      <c r="JE669" s="188"/>
      <c r="JF669" s="188"/>
      <c r="JG669" s="188"/>
      <c r="JH669" s="188"/>
      <c r="JI669" s="188"/>
      <c r="JJ669" s="188"/>
      <c r="JK669" s="188"/>
      <c r="JL669" s="189"/>
      <c r="JM669" s="195"/>
      <c r="JN669" s="188"/>
      <c r="JO669" s="188"/>
      <c r="JP669" s="188"/>
      <c r="JQ669" s="188"/>
      <c r="JR669" s="188"/>
      <c r="JS669" s="188"/>
      <c r="JT669" s="188"/>
      <c r="JU669" s="188"/>
      <c r="JV669" s="188"/>
      <c r="JW669" s="188"/>
      <c r="JX669" s="188"/>
      <c r="JY669" s="188"/>
      <c r="JZ669" s="188"/>
      <c r="KA669" s="188"/>
      <c r="KB669" s="188"/>
      <c r="KC669" s="189"/>
      <c r="KD669" s="195"/>
      <c r="KE669" s="188"/>
      <c r="KF669" s="188"/>
      <c r="KG669" s="188"/>
      <c r="KH669" s="188"/>
      <c r="KI669" s="188"/>
      <c r="KJ669" s="188"/>
      <c r="KK669" s="188"/>
      <c r="KL669" s="188"/>
      <c r="KM669" s="188"/>
      <c r="KN669" s="188"/>
      <c r="KO669" s="188"/>
      <c r="KP669" s="188"/>
      <c r="KQ669" s="188"/>
      <c r="KR669" s="188"/>
      <c r="KS669" s="188"/>
      <c r="KT669" s="189"/>
      <c r="KU669" s="188"/>
    </row>
    <row r="670" ht="15.0" customHeight="1">
      <c r="A670" s="195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9"/>
      <c r="R670" s="195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9"/>
      <c r="AI670" s="195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9"/>
      <c r="AZ670" s="195"/>
      <c r="BA670" s="188"/>
      <c r="BB670" s="188"/>
      <c r="BC670" s="188"/>
      <c r="BD670" s="188"/>
      <c r="BE670" s="188"/>
      <c r="BF670" s="188"/>
      <c r="BG670" s="188"/>
      <c r="BH670" s="188"/>
      <c r="BI670" s="188"/>
      <c r="BJ670" s="188"/>
      <c r="BK670" s="188"/>
      <c r="BL670" s="188"/>
      <c r="BM670" s="188"/>
      <c r="BN670" s="188"/>
      <c r="BO670" s="188"/>
      <c r="BP670" s="189"/>
      <c r="BQ670" s="195"/>
      <c r="BR670" s="188"/>
      <c r="BS670" s="188"/>
      <c r="BT670" s="188"/>
      <c r="BU670" s="188"/>
      <c r="BV670" s="188"/>
      <c r="BW670" s="188"/>
      <c r="BX670" s="188"/>
      <c r="BY670" s="188"/>
      <c r="BZ670" s="188"/>
      <c r="CA670" s="188"/>
      <c r="CB670" s="188"/>
      <c r="CC670" s="188"/>
      <c r="CD670" s="188"/>
      <c r="CE670" s="188"/>
      <c r="CF670" s="188"/>
      <c r="CG670" s="189"/>
      <c r="CH670" s="195"/>
      <c r="CI670" s="188"/>
      <c r="CJ670" s="188"/>
      <c r="CK670" s="188"/>
      <c r="CL670" s="188"/>
      <c r="CM670" s="188"/>
      <c r="CN670" s="188"/>
      <c r="CO670" s="188"/>
      <c r="CP670" s="188"/>
      <c r="CQ670" s="188"/>
      <c r="CR670" s="188"/>
      <c r="CS670" s="188"/>
      <c r="CT670" s="188"/>
      <c r="CU670" s="188"/>
      <c r="CV670" s="188"/>
      <c r="CW670" s="188"/>
      <c r="CX670" s="189"/>
      <c r="CY670" s="195"/>
      <c r="CZ670" s="188"/>
      <c r="DA670" s="188"/>
      <c r="DB670" s="188"/>
      <c r="DC670" s="188"/>
      <c r="DD670" s="188"/>
      <c r="DE670" s="188"/>
      <c r="DF670" s="188"/>
      <c r="DG670" s="188"/>
      <c r="DH670" s="188"/>
      <c r="DI670" s="188"/>
      <c r="DJ670" s="188"/>
      <c r="DK670" s="188"/>
      <c r="DL670" s="188"/>
      <c r="DM670" s="188"/>
      <c r="DN670" s="188"/>
      <c r="DO670" s="189"/>
      <c r="DP670" s="195"/>
      <c r="DQ670" s="188"/>
      <c r="DR670" s="188"/>
      <c r="DS670" s="188"/>
      <c r="DT670" s="188"/>
      <c r="DU670" s="188"/>
      <c r="DV670" s="188"/>
      <c r="DW670" s="188"/>
      <c r="DX670" s="188"/>
      <c r="DY670" s="188"/>
      <c r="DZ670" s="188"/>
      <c r="EA670" s="188"/>
      <c r="EB670" s="188"/>
      <c r="EC670" s="188"/>
      <c r="ED670" s="188"/>
      <c r="EE670" s="188"/>
      <c r="EF670" s="189"/>
      <c r="EG670" s="195"/>
      <c r="EH670" s="188"/>
      <c r="EI670" s="188"/>
      <c r="EJ670" s="188"/>
      <c r="EK670" s="188"/>
      <c r="EL670" s="188"/>
      <c r="EM670" s="188"/>
      <c r="EN670" s="188"/>
      <c r="EO670" s="188"/>
      <c r="EP670" s="188"/>
      <c r="EQ670" s="188"/>
      <c r="ER670" s="188"/>
      <c r="ES670" s="188"/>
      <c r="ET670" s="188"/>
      <c r="EU670" s="188"/>
      <c r="EV670" s="188"/>
      <c r="EW670" s="189"/>
      <c r="EX670" s="195"/>
      <c r="EY670" s="188"/>
      <c r="EZ670" s="188"/>
      <c r="FA670" s="188"/>
      <c r="FB670" s="188"/>
      <c r="FC670" s="188"/>
      <c r="FD670" s="188"/>
      <c r="FE670" s="188"/>
      <c r="FF670" s="188"/>
      <c r="FG670" s="188"/>
      <c r="FH670" s="188"/>
      <c r="FI670" s="188"/>
      <c r="FJ670" s="188"/>
      <c r="FK670" s="188"/>
      <c r="FL670" s="188"/>
      <c r="FM670" s="188"/>
      <c r="FN670" s="189"/>
      <c r="FO670" s="195"/>
      <c r="FP670" s="188"/>
      <c r="FQ670" s="188"/>
      <c r="FR670" s="188"/>
      <c r="FS670" s="188"/>
      <c r="FT670" s="188"/>
      <c r="FU670" s="188"/>
      <c r="FV670" s="188"/>
      <c r="FW670" s="188"/>
      <c r="FX670" s="188"/>
      <c r="FY670" s="188"/>
      <c r="FZ670" s="188"/>
      <c r="GA670" s="188"/>
      <c r="GB670" s="188"/>
      <c r="GC670" s="188"/>
      <c r="GD670" s="188"/>
      <c r="GE670" s="189"/>
      <c r="GF670" s="195"/>
      <c r="GG670" s="188"/>
      <c r="GH670" s="188"/>
      <c r="GI670" s="188"/>
      <c r="GJ670" s="188"/>
      <c r="GK670" s="188"/>
      <c r="GL670" s="188"/>
      <c r="GM670" s="188"/>
      <c r="GN670" s="188"/>
      <c r="GO670" s="188"/>
      <c r="GP670" s="188"/>
      <c r="GQ670" s="188"/>
      <c r="GR670" s="188"/>
      <c r="GS670" s="188"/>
      <c r="GT670" s="188"/>
      <c r="GU670" s="188"/>
      <c r="GV670" s="189"/>
      <c r="GW670" s="195"/>
      <c r="GX670" s="188"/>
      <c r="GY670" s="188"/>
      <c r="GZ670" s="188"/>
      <c r="HA670" s="188"/>
      <c r="HB670" s="188"/>
      <c r="HC670" s="188"/>
      <c r="HD670" s="188"/>
      <c r="HE670" s="188"/>
      <c r="HF670" s="188"/>
      <c r="HG670" s="188"/>
      <c r="HH670" s="188"/>
      <c r="HI670" s="188"/>
      <c r="HJ670" s="188"/>
      <c r="HK670" s="188"/>
      <c r="HL670" s="188"/>
      <c r="HM670" s="189"/>
      <c r="HN670" s="195"/>
      <c r="HO670" s="188"/>
      <c r="HP670" s="188"/>
      <c r="HQ670" s="188"/>
      <c r="HR670" s="188"/>
      <c r="HS670" s="188"/>
      <c r="HT670" s="188"/>
      <c r="HU670" s="188"/>
      <c r="HV670" s="188"/>
      <c r="HW670" s="188"/>
      <c r="HX670" s="188"/>
      <c r="HY670" s="188"/>
      <c r="HZ670" s="188"/>
      <c r="IA670" s="188"/>
      <c r="IB670" s="188"/>
      <c r="IC670" s="188"/>
      <c r="ID670" s="189"/>
      <c r="IE670" s="195"/>
      <c r="IF670" s="188"/>
      <c r="IG670" s="188"/>
      <c r="IH670" s="188"/>
      <c r="II670" s="188"/>
      <c r="IJ670" s="188"/>
      <c r="IK670" s="188"/>
      <c r="IL670" s="188"/>
      <c r="IM670" s="188"/>
      <c r="IN670" s="188"/>
      <c r="IO670" s="188"/>
      <c r="IP670" s="188"/>
      <c r="IQ670" s="188"/>
      <c r="IR670" s="188"/>
      <c r="IS670" s="188"/>
      <c r="IT670" s="188"/>
      <c r="IU670" s="189"/>
      <c r="IV670" s="195"/>
      <c r="IW670" s="188"/>
      <c r="IX670" s="188"/>
      <c r="IY670" s="188"/>
      <c r="IZ670" s="188"/>
      <c r="JA670" s="188"/>
      <c r="JB670" s="188"/>
      <c r="JC670" s="188"/>
      <c r="JD670" s="188"/>
      <c r="JE670" s="188"/>
      <c r="JF670" s="188"/>
      <c r="JG670" s="188"/>
      <c r="JH670" s="188"/>
      <c r="JI670" s="188"/>
      <c r="JJ670" s="188"/>
      <c r="JK670" s="188"/>
      <c r="JL670" s="189"/>
      <c r="JM670" s="195"/>
      <c r="JN670" s="188"/>
      <c r="JO670" s="188"/>
      <c r="JP670" s="188"/>
      <c r="JQ670" s="188"/>
      <c r="JR670" s="188"/>
      <c r="JS670" s="188"/>
      <c r="JT670" s="188"/>
      <c r="JU670" s="188"/>
      <c r="JV670" s="188"/>
      <c r="JW670" s="188"/>
      <c r="JX670" s="188"/>
      <c r="JY670" s="188"/>
      <c r="JZ670" s="188"/>
      <c r="KA670" s="188"/>
      <c r="KB670" s="188"/>
      <c r="KC670" s="189"/>
      <c r="KD670" s="195"/>
      <c r="KE670" s="188"/>
      <c r="KF670" s="188"/>
      <c r="KG670" s="188"/>
      <c r="KH670" s="188"/>
      <c r="KI670" s="188"/>
      <c r="KJ670" s="188"/>
      <c r="KK670" s="188"/>
      <c r="KL670" s="188"/>
      <c r="KM670" s="188"/>
      <c r="KN670" s="188"/>
      <c r="KO670" s="188"/>
      <c r="KP670" s="188"/>
      <c r="KQ670" s="188"/>
      <c r="KR670" s="188"/>
      <c r="KS670" s="188"/>
      <c r="KT670" s="189"/>
      <c r="KU670" s="188"/>
    </row>
    <row r="671" ht="15.0" customHeight="1">
      <c r="A671" s="195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9"/>
      <c r="R671" s="195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9"/>
      <c r="AI671" s="195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9"/>
      <c r="AZ671" s="195"/>
      <c r="BA671" s="188"/>
      <c r="BB671" s="188"/>
      <c r="BC671" s="188"/>
      <c r="BD671" s="188"/>
      <c r="BE671" s="188"/>
      <c r="BF671" s="188"/>
      <c r="BG671" s="188"/>
      <c r="BH671" s="188"/>
      <c r="BI671" s="188"/>
      <c r="BJ671" s="188"/>
      <c r="BK671" s="188"/>
      <c r="BL671" s="188"/>
      <c r="BM671" s="188"/>
      <c r="BN671" s="188"/>
      <c r="BO671" s="188"/>
      <c r="BP671" s="189"/>
      <c r="BQ671" s="195"/>
      <c r="BR671" s="188"/>
      <c r="BS671" s="188"/>
      <c r="BT671" s="188"/>
      <c r="BU671" s="188"/>
      <c r="BV671" s="188"/>
      <c r="BW671" s="188"/>
      <c r="BX671" s="188"/>
      <c r="BY671" s="188"/>
      <c r="BZ671" s="188"/>
      <c r="CA671" s="188"/>
      <c r="CB671" s="188"/>
      <c r="CC671" s="188"/>
      <c r="CD671" s="188"/>
      <c r="CE671" s="188"/>
      <c r="CF671" s="188"/>
      <c r="CG671" s="189"/>
      <c r="CH671" s="195"/>
      <c r="CI671" s="188"/>
      <c r="CJ671" s="188"/>
      <c r="CK671" s="188"/>
      <c r="CL671" s="188"/>
      <c r="CM671" s="188"/>
      <c r="CN671" s="188"/>
      <c r="CO671" s="188"/>
      <c r="CP671" s="188"/>
      <c r="CQ671" s="188"/>
      <c r="CR671" s="188"/>
      <c r="CS671" s="188"/>
      <c r="CT671" s="188"/>
      <c r="CU671" s="188"/>
      <c r="CV671" s="188"/>
      <c r="CW671" s="188"/>
      <c r="CX671" s="189"/>
      <c r="CY671" s="195"/>
      <c r="CZ671" s="188"/>
      <c r="DA671" s="188"/>
      <c r="DB671" s="188"/>
      <c r="DC671" s="188"/>
      <c r="DD671" s="188"/>
      <c r="DE671" s="188"/>
      <c r="DF671" s="188"/>
      <c r="DG671" s="188"/>
      <c r="DH671" s="188"/>
      <c r="DI671" s="188"/>
      <c r="DJ671" s="188"/>
      <c r="DK671" s="188"/>
      <c r="DL671" s="188"/>
      <c r="DM671" s="188"/>
      <c r="DN671" s="188"/>
      <c r="DO671" s="189"/>
      <c r="DP671" s="195"/>
      <c r="DQ671" s="188"/>
      <c r="DR671" s="188"/>
      <c r="DS671" s="188"/>
      <c r="DT671" s="188"/>
      <c r="DU671" s="188"/>
      <c r="DV671" s="188"/>
      <c r="DW671" s="188"/>
      <c r="DX671" s="188"/>
      <c r="DY671" s="188"/>
      <c r="DZ671" s="188"/>
      <c r="EA671" s="188"/>
      <c r="EB671" s="188"/>
      <c r="EC671" s="188"/>
      <c r="ED671" s="188"/>
      <c r="EE671" s="188"/>
      <c r="EF671" s="189"/>
      <c r="EG671" s="195"/>
      <c r="EH671" s="188"/>
      <c r="EI671" s="188"/>
      <c r="EJ671" s="188"/>
      <c r="EK671" s="188"/>
      <c r="EL671" s="188"/>
      <c r="EM671" s="188"/>
      <c r="EN671" s="188"/>
      <c r="EO671" s="188"/>
      <c r="EP671" s="188"/>
      <c r="EQ671" s="188"/>
      <c r="ER671" s="188"/>
      <c r="ES671" s="188"/>
      <c r="ET671" s="188"/>
      <c r="EU671" s="188"/>
      <c r="EV671" s="188"/>
      <c r="EW671" s="189"/>
      <c r="EX671" s="195"/>
      <c r="EY671" s="188"/>
      <c r="EZ671" s="188"/>
      <c r="FA671" s="188"/>
      <c r="FB671" s="188"/>
      <c r="FC671" s="188"/>
      <c r="FD671" s="188"/>
      <c r="FE671" s="188"/>
      <c r="FF671" s="188"/>
      <c r="FG671" s="188"/>
      <c r="FH671" s="188"/>
      <c r="FI671" s="188"/>
      <c r="FJ671" s="188"/>
      <c r="FK671" s="188"/>
      <c r="FL671" s="188"/>
      <c r="FM671" s="188"/>
      <c r="FN671" s="189"/>
      <c r="FO671" s="195"/>
      <c r="FP671" s="188"/>
      <c r="FQ671" s="188"/>
      <c r="FR671" s="188"/>
      <c r="FS671" s="188"/>
      <c r="FT671" s="188"/>
      <c r="FU671" s="188"/>
      <c r="FV671" s="188"/>
      <c r="FW671" s="188"/>
      <c r="FX671" s="188"/>
      <c r="FY671" s="188"/>
      <c r="FZ671" s="188"/>
      <c r="GA671" s="188"/>
      <c r="GB671" s="188"/>
      <c r="GC671" s="188"/>
      <c r="GD671" s="188"/>
      <c r="GE671" s="189"/>
      <c r="GF671" s="195"/>
      <c r="GG671" s="188"/>
      <c r="GH671" s="188"/>
      <c r="GI671" s="188"/>
      <c r="GJ671" s="188"/>
      <c r="GK671" s="188"/>
      <c r="GL671" s="188"/>
      <c r="GM671" s="188"/>
      <c r="GN671" s="188"/>
      <c r="GO671" s="188"/>
      <c r="GP671" s="188"/>
      <c r="GQ671" s="188"/>
      <c r="GR671" s="188"/>
      <c r="GS671" s="188"/>
      <c r="GT671" s="188"/>
      <c r="GU671" s="188"/>
      <c r="GV671" s="189"/>
      <c r="GW671" s="195"/>
      <c r="GX671" s="188"/>
      <c r="GY671" s="188"/>
      <c r="GZ671" s="188"/>
      <c r="HA671" s="188"/>
      <c r="HB671" s="188"/>
      <c r="HC671" s="188"/>
      <c r="HD671" s="188"/>
      <c r="HE671" s="188"/>
      <c r="HF671" s="188"/>
      <c r="HG671" s="188"/>
      <c r="HH671" s="188"/>
      <c r="HI671" s="188"/>
      <c r="HJ671" s="188"/>
      <c r="HK671" s="188"/>
      <c r="HL671" s="188"/>
      <c r="HM671" s="189"/>
      <c r="HN671" s="195"/>
      <c r="HO671" s="188"/>
      <c r="HP671" s="188"/>
      <c r="HQ671" s="188"/>
      <c r="HR671" s="188"/>
      <c r="HS671" s="188"/>
      <c r="HT671" s="188"/>
      <c r="HU671" s="188"/>
      <c r="HV671" s="188"/>
      <c r="HW671" s="188"/>
      <c r="HX671" s="188"/>
      <c r="HY671" s="188"/>
      <c r="HZ671" s="188"/>
      <c r="IA671" s="188"/>
      <c r="IB671" s="188"/>
      <c r="IC671" s="188"/>
      <c r="ID671" s="189"/>
      <c r="IE671" s="195"/>
      <c r="IF671" s="188"/>
      <c r="IG671" s="188"/>
      <c r="IH671" s="188"/>
      <c r="II671" s="188"/>
      <c r="IJ671" s="188"/>
      <c r="IK671" s="188"/>
      <c r="IL671" s="188"/>
      <c r="IM671" s="188"/>
      <c r="IN671" s="188"/>
      <c r="IO671" s="188"/>
      <c r="IP671" s="188"/>
      <c r="IQ671" s="188"/>
      <c r="IR671" s="188"/>
      <c r="IS671" s="188"/>
      <c r="IT671" s="188"/>
      <c r="IU671" s="189"/>
      <c r="IV671" s="195"/>
      <c r="IW671" s="188"/>
      <c r="IX671" s="188"/>
      <c r="IY671" s="188"/>
      <c r="IZ671" s="188"/>
      <c r="JA671" s="188"/>
      <c r="JB671" s="188"/>
      <c r="JC671" s="188"/>
      <c r="JD671" s="188"/>
      <c r="JE671" s="188"/>
      <c r="JF671" s="188"/>
      <c r="JG671" s="188"/>
      <c r="JH671" s="188"/>
      <c r="JI671" s="188"/>
      <c r="JJ671" s="188"/>
      <c r="JK671" s="188"/>
      <c r="JL671" s="189"/>
      <c r="JM671" s="195"/>
      <c r="JN671" s="188"/>
      <c r="JO671" s="188"/>
      <c r="JP671" s="188"/>
      <c r="JQ671" s="188"/>
      <c r="JR671" s="188"/>
      <c r="JS671" s="188"/>
      <c r="JT671" s="188"/>
      <c r="JU671" s="188"/>
      <c r="JV671" s="188"/>
      <c r="JW671" s="188"/>
      <c r="JX671" s="188"/>
      <c r="JY671" s="188"/>
      <c r="JZ671" s="188"/>
      <c r="KA671" s="188"/>
      <c r="KB671" s="188"/>
      <c r="KC671" s="189"/>
      <c r="KD671" s="195"/>
      <c r="KE671" s="188"/>
      <c r="KF671" s="188"/>
      <c r="KG671" s="188"/>
      <c r="KH671" s="188"/>
      <c r="KI671" s="188"/>
      <c r="KJ671" s="188"/>
      <c r="KK671" s="188"/>
      <c r="KL671" s="188"/>
      <c r="KM671" s="188"/>
      <c r="KN671" s="188"/>
      <c r="KO671" s="188"/>
      <c r="KP671" s="188"/>
      <c r="KQ671" s="188"/>
      <c r="KR671" s="188"/>
      <c r="KS671" s="188"/>
      <c r="KT671" s="189"/>
      <c r="KU671" s="188"/>
    </row>
    <row r="672" ht="15.0" customHeight="1">
      <c r="A672" s="195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9"/>
      <c r="R672" s="195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9"/>
      <c r="AI672" s="195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9"/>
      <c r="AZ672" s="195"/>
      <c r="BA672" s="188"/>
      <c r="BB672" s="188"/>
      <c r="BC672" s="188"/>
      <c r="BD672" s="188"/>
      <c r="BE672" s="188"/>
      <c r="BF672" s="188"/>
      <c r="BG672" s="188"/>
      <c r="BH672" s="188"/>
      <c r="BI672" s="188"/>
      <c r="BJ672" s="188"/>
      <c r="BK672" s="188"/>
      <c r="BL672" s="188"/>
      <c r="BM672" s="188"/>
      <c r="BN672" s="188"/>
      <c r="BO672" s="188"/>
      <c r="BP672" s="189"/>
      <c r="BQ672" s="195"/>
      <c r="BR672" s="188"/>
      <c r="BS672" s="188"/>
      <c r="BT672" s="188"/>
      <c r="BU672" s="188"/>
      <c r="BV672" s="188"/>
      <c r="BW672" s="188"/>
      <c r="BX672" s="188"/>
      <c r="BY672" s="188"/>
      <c r="BZ672" s="188"/>
      <c r="CA672" s="188"/>
      <c r="CB672" s="188"/>
      <c r="CC672" s="188"/>
      <c r="CD672" s="188"/>
      <c r="CE672" s="188"/>
      <c r="CF672" s="188"/>
      <c r="CG672" s="189"/>
      <c r="CH672" s="195"/>
      <c r="CI672" s="188"/>
      <c r="CJ672" s="188"/>
      <c r="CK672" s="188"/>
      <c r="CL672" s="188"/>
      <c r="CM672" s="188"/>
      <c r="CN672" s="188"/>
      <c r="CO672" s="188"/>
      <c r="CP672" s="188"/>
      <c r="CQ672" s="188"/>
      <c r="CR672" s="188"/>
      <c r="CS672" s="188"/>
      <c r="CT672" s="188"/>
      <c r="CU672" s="188"/>
      <c r="CV672" s="188"/>
      <c r="CW672" s="188"/>
      <c r="CX672" s="189"/>
      <c r="CY672" s="195"/>
      <c r="CZ672" s="188"/>
      <c r="DA672" s="188"/>
      <c r="DB672" s="188"/>
      <c r="DC672" s="188"/>
      <c r="DD672" s="188"/>
      <c r="DE672" s="188"/>
      <c r="DF672" s="188"/>
      <c r="DG672" s="188"/>
      <c r="DH672" s="188"/>
      <c r="DI672" s="188"/>
      <c r="DJ672" s="188"/>
      <c r="DK672" s="188"/>
      <c r="DL672" s="188"/>
      <c r="DM672" s="188"/>
      <c r="DN672" s="188"/>
      <c r="DO672" s="189"/>
      <c r="DP672" s="195"/>
      <c r="DQ672" s="188"/>
      <c r="DR672" s="188"/>
      <c r="DS672" s="188"/>
      <c r="DT672" s="188"/>
      <c r="DU672" s="188"/>
      <c r="DV672" s="188"/>
      <c r="DW672" s="188"/>
      <c r="DX672" s="188"/>
      <c r="DY672" s="188"/>
      <c r="DZ672" s="188"/>
      <c r="EA672" s="188"/>
      <c r="EB672" s="188"/>
      <c r="EC672" s="188"/>
      <c r="ED672" s="188"/>
      <c r="EE672" s="188"/>
      <c r="EF672" s="189"/>
      <c r="EG672" s="195"/>
      <c r="EH672" s="188"/>
      <c r="EI672" s="188"/>
      <c r="EJ672" s="188"/>
      <c r="EK672" s="188"/>
      <c r="EL672" s="188"/>
      <c r="EM672" s="188"/>
      <c r="EN672" s="188"/>
      <c r="EO672" s="188"/>
      <c r="EP672" s="188"/>
      <c r="EQ672" s="188"/>
      <c r="ER672" s="188"/>
      <c r="ES672" s="188"/>
      <c r="ET672" s="188"/>
      <c r="EU672" s="188"/>
      <c r="EV672" s="188"/>
      <c r="EW672" s="189"/>
      <c r="EX672" s="195"/>
      <c r="EY672" s="188"/>
      <c r="EZ672" s="188"/>
      <c r="FA672" s="188"/>
      <c r="FB672" s="188"/>
      <c r="FC672" s="188"/>
      <c r="FD672" s="188"/>
      <c r="FE672" s="188"/>
      <c r="FF672" s="188"/>
      <c r="FG672" s="188"/>
      <c r="FH672" s="188"/>
      <c r="FI672" s="188"/>
      <c r="FJ672" s="188"/>
      <c r="FK672" s="188"/>
      <c r="FL672" s="188"/>
      <c r="FM672" s="188"/>
      <c r="FN672" s="189"/>
      <c r="FO672" s="195"/>
      <c r="FP672" s="188"/>
      <c r="FQ672" s="188"/>
      <c r="FR672" s="188"/>
      <c r="FS672" s="188"/>
      <c r="FT672" s="188"/>
      <c r="FU672" s="188"/>
      <c r="FV672" s="188"/>
      <c r="FW672" s="188"/>
      <c r="FX672" s="188"/>
      <c r="FY672" s="188"/>
      <c r="FZ672" s="188"/>
      <c r="GA672" s="188"/>
      <c r="GB672" s="188"/>
      <c r="GC672" s="188"/>
      <c r="GD672" s="188"/>
      <c r="GE672" s="189"/>
      <c r="GF672" s="195"/>
      <c r="GG672" s="188"/>
      <c r="GH672" s="188"/>
      <c r="GI672" s="188"/>
      <c r="GJ672" s="188"/>
      <c r="GK672" s="188"/>
      <c r="GL672" s="188"/>
      <c r="GM672" s="188"/>
      <c r="GN672" s="188"/>
      <c r="GO672" s="188"/>
      <c r="GP672" s="188"/>
      <c r="GQ672" s="188"/>
      <c r="GR672" s="188"/>
      <c r="GS672" s="188"/>
      <c r="GT672" s="188"/>
      <c r="GU672" s="188"/>
      <c r="GV672" s="189"/>
      <c r="GW672" s="195"/>
      <c r="GX672" s="188"/>
      <c r="GY672" s="188"/>
      <c r="GZ672" s="188"/>
      <c r="HA672" s="188"/>
      <c r="HB672" s="188"/>
      <c r="HC672" s="188"/>
      <c r="HD672" s="188"/>
      <c r="HE672" s="188"/>
      <c r="HF672" s="188"/>
      <c r="HG672" s="188"/>
      <c r="HH672" s="188"/>
      <c r="HI672" s="188"/>
      <c r="HJ672" s="188"/>
      <c r="HK672" s="188"/>
      <c r="HL672" s="188"/>
      <c r="HM672" s="189"/>
      <c r="HN672" s="195"/>
      <c r="HO672" s="188"/>
      <c r="HP672" s="188"/>
      <c r="HQ672" s="188"/>
      <c r="HR672" s="188"/>
      <c r="HS672" s="188"/>
      <c r="HT672" s="188"/>
      <c r="HU672" s="188"/>
      <c r="HV672" s="188"/>
      <c r="HW672" s="188"/>
      <c r="HX672" s="188"/>
      <c r="HY672" s="188"/>
      <c r="HZ672" s="188"/>
      <c r="IA672" s="188"/>
      <c r="IB672" s="188"/>
      <c r="IC672" s="188"/>
      <c r="ID672" s="189"/>
      <c r="IE672" s="195"/>
      <c r="IF672" s="188"/>
      <c r="IG672" s="188"/>
      <c r="IH672" s="188"/>
      <c r="II672" s="188"/>
      <c r="IJ672" s="188"/>
      <c r="IK672" s="188"/>
      <c r="IL672" s="188"/>
      <c r="IM672" s="188"/>
      <c r="IN672" s="188"/>
      <c r="IO672" s="188"/>
      <c r="IP672" s="188"/>
      <c r="IQ672" s="188"/>
      <c r="IR672" s="188"/>
      <c r="IS672" s="188"/>
      <c r="IT672" s="188"/>
      <c r="IU672" s="189"/>
      <c r="IV672" s="195"/>
      <c r="IW672" s="188"/>
      <c r="IX672" s="188"/>
      <c r="IY672" s="188"/>
      <c r="IZ672" s="188"/>
      <c r="JA672" s="188"/>
      <c r="JB672" s="188"/>
      <c r="JC672" s="188"/>
      <c r="JD672" s="188"/>
      <c r="JE672" s="188"/>
      <c r="JF672" s="188"/>
      <c r="JG672" s="188"/>
      <c r="JH672" s="188"/>
      <c r="JI672" s="188"/>
      <c r="JJ672" s="188"/>
      <c r="JK672" s="188"/>
      <c r="JL672" s="189"/>
      <c r="JM672" s="195"/>
      <c r="JN672" s="188"/>
      <c r="JO672" s="188"/>
      <c r="JP672" s="188"/>
      <c r="JQ672" s="188"/>
      <c r="JR672" s="188"/>
      <c r="JS672" s="188"/>
      <c r="JT672" s="188"/>
      <c r="JU672" s="188"/>
      <c r="JV672" s="188"/>
      <c r="JW672" s="188"/>
      <c r="JX672" s="188"/>
      <c r="JY672" s="188"/>
      <c r="JZ672" s="188"/>
      <c r="KA672" s="188"/>
      <c r="KB672" s="188"/>
      <c r="KC672" s="189"/>
      <c r="KD672" s="195"/>
      <c r="KE672" s="188"/>
      <c r="KF672" s="188"/>
      <c r="KG672" s="188"/>
      <c r="KH672" s="188"/>
      <c r="KI672" s="188"/>
      <c r="KJ672" s="188"/>
      <c r="KK672" s="188"/>
      <c r="KL672" s="188"/>
      <c r="KM672" s="188"/>
      <c r="KN672" s="188"/>
      <c r="KO672" s="188"/>
      <c r="KP672" s="188"/>
      <c r="KQ672" s="188"/>
      <c r="KR672" s="188"/>
      <c r="KS672" s="188"/>
      <c r="KT672" s="189"/>
      <c r="KU672" s="188"/>
    </row>
    <row r="673" ht="15.0" customHeight="1">
      <c r="A673" s="195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9"/>
      <c r="R673" s="195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9"/>
      <c r="AI673" s="195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9"/>
      <c r="AZ673" s="195"/>
      <c r="BA673" s="188"/>
      <c r="BB673" s="188"/>
      <c r="BC673" s="188"/>
      <c r="BD673" s="188"/>
      <c r="BE673" s="188"/>
      <c r="BF673" s="188"/>
      <c r="BG673" s="188"/>
      <c r="BH673" s="188"/>
      <c r="BI673" s="188"/>
      <c r="BJ673" s="188"/>
      <c r="BK673" s="188"/>
      <c r="BL673" s="188"/>
      <c r="BM673" s="188"/>
      <c r="BN673" s="188"/>
      <c r="BO673" s="188"/>
      <c r="BP673" s="189"/>
      <c r="BQ673" s="195"/>
      <c r="BR673" s="188"/>
      <c r="BS673" s="188"/>
      <c r="BT673" s="188"/>
      <c r="BU673" s="188"/>
      <c r="BV673" s="188"/>
      <c r="BW673" s="188"/>
      <c r="BX673" s="188"/>
      <c r="BY673" s="188"/>
      <c r="BZ673" s="188"/>
      <c r="CA673" s="188"/>
      <c r="CB673" s="188"/>
      <c r="CC673" s="188"/>
      <c r="CD673" s="188"/>
      <c r="CE673" s="188"/>
      <c r="CF673" s="188"/>
      <c r="CG673" s="189"/>
      <c r="CH673" s="195"/>
      <c r="CI673" s="188"/>
      <c r="CJ673" s="188"/>
      <c r="CK673" s="188"/>
      <c r="CL673" s="188"/>
      <c r="CM673" s="188"/>
      <c r="CN673" s="188"/>
      <c r="CO673" s="188"/>
      <c r="CP673" s="188"/>
      <c r="CQ673" s="188"/>
      <c r="CR673" s="188"/>
      <c r="CS673" s="188"/>
      <c r="CT673" s="188"/>
      <c r="CU673" s="188"/>
      <c r="CV673" s="188"/>
      <c r="CW673" s="188"/>
      <c r="CX673" s="189"/>
      <c r="CY673" s="195"/>
      <c r="CZ673" s="188"/>
      <c r="DA673" s="188"/>
      <c r="DB673" s="188"/>
      <c r="DC673" s="188"/>
      <c r="DD673" s="188"/>
      <c r="DE673" s="188"/>
      <c r="DF673" s="188"/>
      <c r="DG673" s="188"/>
      <c r="DH673" s="188"/>
      <c r="DI673" s="188"/>
      <c r="DJ673" s="188"/>
      <c r="DK673" s="188"/>
      <c r="DL673" s="188"/>
      <c r="DM673" s="188"/>
      <c r="DN673" s="188"/>
      <c r="DO673" s="189"/>
      <c r="DP673" s="195"/>
      <c r="DQ673" s="188"/>
      <c r="DR673" s="188"/>
      <c r="DS673" s="188"/>
      <c r="DT673" s="188"/>
      <c r="DU673" s="188"/>
      <c r="DV673" s="188"/>
      <c r="DW673" s="188"/>
      <c r="DX673" s="188"/>
      <c r="DY673" s="188"/>
      <c r="DZ673" s="188"/>
      <c r="EA673" s="188"/>
      <c r="EB673" s="188"/>
      <c r="EC673" s="188"/>
      <c r="ED673" s="188"/>
      <c r="EE673" s="188"/>
      <c r="EF673" s="189"/>
      <c r="EG673" s="195"/>
      <c r="EH673" s="188"/>
      <c r="EI673" s="188"/>
      <c r="EJ673" s="188"/>
      <c r="EK673" s="188"/>
      <c r="EL673" s="188"/>
      <c r="EM673" s="188"/>
      <c r="EN673" s="188"/>
      <c r="EO673" s="188"/>
      <c r="EP673" s="188"/>
      <c r="EQ673" s="188"/>
      <c r="ER673" s="188"/>
      <c r="ES673" s="188"/>
      <c r="ET673" s="188"/>
      <c r="EU673" s="188"/>
      <c r="EV673" s="188"/>
      <c r="EW673" s="189"/>
      <c r="EX673" s="195"/>
      <c r="EY673" s="188"/>
      <c r="EZ673" s="188"/>
      <c r="FA673" s="188"/>
      <c r="FB673" s="188"/>
      <c r="FC673" s="188"/>
      <c r="FD673" s="188"/>
      <c r="FE673" s="188"/>
      <c r="FF673" s="188"/>
      <c r="FG673" s="188"/>
      <c r="FH673" s="188"/>
      <c r="FI673" s="188"/>
      <c r="FJ673" s="188"/>
      <c r="FK673" s="188"/>
      <c r="FL673" s="188"/>
      <c r="FM673" s="188"/>
      <c r="FN673" s="189"/>
      <c r="FO673" s="195"/>
      <c r="FP673" s="188"/>
      <c r="FQ673" s="188"/>
      <c r="FR673" s="188"/>
      <c r="FS673" s="188"/>
      <c r="FT673" s="188"/>
      <c r="FU673" s="188"/>
      <c r="FV673" s="188"/>
      <c r="FW673" s="188"/>
      <c r="FX673" s="188"/>
      <c r="FY673" s="188"/>
      <c r="FZ673" s="188"/>
      <c r="GA673" s="188"/>
      <c r="GB673" s="188"/>
      <c r="GC673" s="188"/>
      <c r="GD673" s="188"/>
      <c r="GE673" s="189"/>
      <c r="GF673" s="195"/>
      <c r="GG673" s="188"/>
      <c r="GH673" s="188"/>
      <c r="GI673" s="188"/>
      <c r="GJ673" s="188"/>
      <c r="GK673" s="188"/>
      <c r="GL673" s="188"/>
      <c r="GM673" s="188"/>
      <c r="GN673" s="188"/>
      <c r="GO673" s="188"/>
      <c r="GP673" s="188"/>
      <c r="GQ673" s="188"/>
      <c r="GR673" s="188"/>
      <c r="GS673" s="188"/>
      <c r="GT673" s="188"/>
      <c r="GU673" s="188"/>
      <c r="GV673" s="189"/>
      <c r="GW673" s="195"/>
      <c r="GX673" s="188"/>
      <c r="GY673" s="188"/>
      <c r="GZ673" s="188"/>
      <c r="HA673" s="188"/>
      <c r="HB673" s="188"/>
      <c r="HC673" s="188"/>
      <c r="HD673" s="188"/>
      <c r="HE673" s="188"/>
      <c r="HF673" s="188"/>
      <c r="HG673" s="188"/>
      <c r="HH673" s="188"/>
      <c r="HI673" s="188"/>
      <c r="HJ673" s="188"/>
      <c r="HK673" s="188"/>
      <c r="HL673" s="188"/>
      <c r="HM673" s="189"/>
      <c r="HN673" s="195"/>
      <c r="HO673" s="188"/>
      <c r="HP673" s="188"/>
      <c r="HQ673" s="188"/>
      <c r="HR673" s="188"/>
      <c r="HS673" s="188"/>
      <c r="HT673" s="188"/>
      <c r="HU673" s="188"/>
      <c r="HV673" s="188"/>
      <c r="HW673" s="188"/>
      <c r="HX673" s="188"/>
      <c r="HY673" s="188"/>
      <c r="HZ673" s="188"/>
      <c r="IA673" s="188"/>
      <c r="IB673" s="188"/>
      <c r="IC673" s="188"/>
      <c r="ID673" s="189"/>
      <c r="IE673" s="195"/>
      <c r="IF673" s="188"/>
      <c r="IG673" s="188"/>
      <c r="IH673" s="188"/>
      <c r="II673" s="188"/>
      <c r="IJ673" s="188"/>
      <c r="IK673" s="188"/>
      <c r="IL673" s="188"/>
      <c r="IM673" s="188"/>
      <c r="IN673" s="188"/>
      <c r="IO673" s="188"/>
      <c r="IP673" s="188"/>
      <c r="IQ673" s="188"/>
      <c r="IR673" s="188"/>
      <c r="IS673" s="188"/>
      <c r="IT673" s="188"/>
      <c r="IU673" s="189"/>
      <c r="IV673" s="195"/>
      <c r="IW673" s="188"/>
      <c r="IX673" s="188"/>
      <c r="IY673" s="188"/>
      <c r="IZ673" s="188"/>
      <c r="JA673" s="188"/>
      <c r="JB673" s="188"/>
      <c r="JC673" s="188"/>
      <c r="JD673" s="188"/>
      <c r="JE673" s="188"/>
      <c r="JF673" s="188"/>
      <c r="JG673" s="188"/>
      <c r="JH673" s="188"/>
      <c r="JI673" s="188"/>
      <c r="JJ673" s="188"/>
      <c r="JK673" s="188"/>
      <c r="JL673" s="189"/>
      <c r="JM673" s="195"/>
      <c r="JN673" s="188"/>
      <c r="JO673" s="188"/>
      <c r="JP673" s="188"/>
      <c r="JQ673" s="188"/>
      <c r="JR673" s="188"/>
      <c r="JS673" s="188"/>
      <c r="JT673" s="188"/>
      <c r="JU673" s="188"/>
      <c r="JV673" s="188"/>
      <c r="JW673" s="188"/>
      <c r="JX673" s="188"/>
      <c r="JY673" s="188"/>
      <c r="JZ673" s="188"/>
      <c r="KA673" s="188"/>
      <c r="KB673" s="188"/>
      <c r="KC673" s="189"/>
      <c r="KD673" s="195"/>
      <c r="KE673" s="188"/>
      <c r="KF673" s="188"/>
      <c r="KG673" s="188"/>
      <c r="KH673" s="188"/>
      <c r="KI673" s="188"/>
      <c r="KJ673" s="188"/>
      <c r="KK673" s="188"/>
      <c r="KL673" s="188"/>
      <c r="KM673" s="188"/>
      <c r="KN673" s="188"/>
      <c r="KO673" s="188"/>
      <c r="KP673" s="188"/>
      <c r="KQ673" s="188"/>
      <c r="KR673" s="188"/>
      <c r="KS673" s="188"/>
      <c r="KT673" s="189"/>
      <c r="KU673" s="188"/>
    </row>
    <row r="674" ht="15.0" customHeight="1">
      <c r="A674" s="195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9"/>
      <c r="R674" s="195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9"/>
      <c r="AI674" s="195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9"/>
      <c r="AZ674" s="195"/>
      <c r="BA674" s="188"/>
      <c r="BB674" s="188"/>
      <c r="BC674" s="188"/>
      <c r="BD674" s="188"/>
      <c r="BE674" s="188"/>
      <c r="BF674" s="188"/>
      <c r="BG674" s="188"/>
      <c r="BH674" s="188"/>
      <c r="BI674" s="188"/>
      <c r="BJ674" s="188"/>
      <c r="BK674" s="188"/>
      <c r="BL674" s="188"/>
      <c r="BM674" s="188"/>
      <c r="BN674" s="188"/>
      <c r="BO674" s="188"/>
      <c r="BP674" s="189"/>
      <c r="BQ674" s="195"/>
      <c r="BR674" s="188"/>
      <c r="BS674" s="188"/>
      <c r="BT674" s="188"/>
      <c r="BU674" s="188"/>
      <c r="BV674" s="188"/>
      <c r="BW674" s="188"/>
      <c r="BX674" s="188"/>
      <c r="BY674" s="188"/>
      <c r="BZ674" s="188"/>
      <c r="CA674" s="188"/>
      <c r="CB674" s="188"/>
      <c r="CC674" s="188"/>
      <c r="CD674" s="188"/>
      <c r="CE674" s="188"/>
      <c r="CF674" s="188"/>
      <c r="CG674" s="189"/>
      <c r="CH674" s="195"/>
      <c r="CI674" s="188"/>
      <c r="CJ674" s="188"/>
      <c r="CK674" s="188"/>
      <c r="CL674" s="188"/>
      <c r="CM674" s="188"/>
      <c r="CN674" s="188"/>
      <c r="CO674" s="188"/>
      <c r="CP674" s="188"/>
      <c r="CQ674" s="188"/>
      <c r="CR674" s="188"/>
      <c r="CS674" s="188"/>
      <c r="CT674" s="188"/>
      <c r="CU674" s="188"/>
      <c r="CV674" s="188"/>
      <c r="CW674" s="188"/>
      <c r="CX674" s="189"/>
      <c r="CY674" s="195"/>
      <c r="CZ674" s="188"/>
      <c r="DA674" s="188"/>
      <c r="DB674" s="188"/>
      <c r="DC674" s="188"/>
      <c r="DD674" s="188"/>
      <c r="DE674" s="188"/>
      <c r="DF674" s="188"/>
      <c r="DG674" s="188"/>
      <c r="DH674" s="188"/>
      <c r="DI674" s="188"/>
      <c r="DJ674" s="188"/>
      <c r="DK674" s="188"/>
      <c r="DL674" s="188"/>
      <c r="DM674" s="188"/>
      <c r="DN674" s="188"/>
      <c r="DO674" s="189"/>
      <c r="DP674" s="195"/>
      <c r="DQ674" s="188"/>
      <c r="DR674" s="188"/>
      <c r="DS674" s="188"/>
      <c r="DT674" s="188"/>
      <c r="DU674" s="188"/>
      <c r="DV674" s="188"/>
      <c r="DW674" s="188"/>
      <c r="DX674" s="188"/>
      <c r="DY674" s="188"/>
      <c r="DZ674" s="188"/>
      <c r="EA674" s="188"/>
      <c r="EB674" s="188"/>
      <c r="EC674" s="188"/>
      <c r="ED674" s="188"/>
      <c r="EE674" s="188"/>
      <c r="EF674" s="189"/>
      <c r="EG674" s="195"/>
      <c r="EH674" s="188"/>
      <c r="EI674" s="188"/>
      <c r="EJ674" s="188"/>
      <c r="EK674" s="188"/>
      <c r="EL674" s="188"/>
      <c r="EM674" s="188"/>
      <c r="EN674" s="188"/>
      <c r="EO674" s="188"/>
      <c r="EP674" s="188"/>
      <c r="EQ674" s="188"/>
      <c r="ER674" s="188"/>
      <c r="ES674" s="188"/>
      <c r="ET674" s="188"/>
      <c r="EU674" s="188"/>
      <c r="EV674" s="188"/>
      <c r="EW674" s="189"/>
      <c r="EX674" s="195"/>
      <c r="EY674" s="188"/>
      <c r="EZ674" s="188"/>
      <c r="FA674" s="188"/>
      <c r="FB674" s="188"/>
      <c r="FC674" s="188"/>
      <c r="FD674" s="188"/>
      <c r="FE674" s="188"/>
      <c r="FF674" s="188"/>
      <c r="FG674" s="188"/>
      <c r="FH674" s="188"/>
      <c r="FI674" s="188"/>
      <c r="FJ674" s="188"/>
      <c r="FK674" s="188"/>
      <c r="FL674" s="188"/>
      <c r="FM674" s="188"/>
      <c r="FN674" s="189"/>
      <c r="FO674" s="195"/>
      <c r="FP674" s="188"/>
      <c r="FQ674" s="188"/>
      <c r="FR674" s="188"/>
      <c r="FS674" s="188"/>
      <c r="FT674" s="188"/>
      <c r="FU674" s="188"/>
      <c r="FV674" s="188"/>
      <c r="FW674" s="188"/>
      <c r="FX674" s="188"/>
      <c r="FY674" s="188"/>
      <c r="FZ674" s="188"/>
      <c r="GA674" s="188"/>
      <c r="GB674" s="188"/>
      <c r="GC674" s="188"/>
      <c r="GD674" s="188"/>
      <c r="GE674" s="189"/>
      <c r="GF674" s="195"/>
      <c r="GG674" s="188"/>
      <c r="GH674" s="188"/>
      <c r="GI674" s="188"/>
      <c r="GJ674" s="188"/>
      <c r="GK674" s="188"/>
      <c r="GL674" s="188"/>
      <c r="GM674" s="188"/>
      <c r="GN674" s="188"/>
      <c r="GO674" s="188"/>
      <c r="GP674" s="188"/>
      <c r="GQ674" s="188"/>
      <c r="GR674" s="188"/>
      <c r="GS674" s="188"/>
      <c r="GT674" s="188"/>
      <c r="GU674" s="188"/>
      <c r="GV674" s="189"/>
      <c r="GW674" s="195"/>
      <c r="GX674" s="188"/>
      <c r="GY674" s="188"/>
      <c r="GZ674" s="188"/>
      <c r="HA674" s="188"/>
      <c r="HB674" s="188"/>
      <c r="HC674" s="188"/>
      <c r="HD674" s="188"/>
      <c r="HE674" s="188"/>
      <c r="HF674" s="188"/>
      <c r="HG674" s="188"/>
      <c r="HH674" s="188"/>
      <c r="HI674" s="188"/>
      <c r="HJ674" s="188"/>
      <c r="HK674" s="188"/>
      <c r="HL674" s="188"/>
      <c r="HM674" s="189"/>
      <c r="HN674" s="195"/>
      <c r="HO674" s="188"/>
      <c r="HP674" s="188"/>
      <c r="HQ674" s="188"/>
      <c r="HR674" s="188"/>
      <c r="HS674" s="188"/>
      <c r="HT674" s="188"/>
      <c r="HU674" s="188"/>
      <c r="HV674" s="188"/>
      <c r="HW674" s="188"/>
      <c r="HX674" s="188"/>
      <c r="HY674" s="188"/>
      <c r="HZ674" s="188"/>
      <c r="IA674" s="188"/>
      <c r="IB674" s="188"/>
      <c r="IC674" s="188"/>
      <c r="ID674" s="189"/>
      <c r="IE674" s="195"/>
      <c r="IF674" s="188"/>
      <c r="IG674" s="188"/>
      <c r="IH674" s="188"/>
      <c r="II674" s="188"/>
      <c r="IJ674" s="188"/>
      <c r="IK674" s="188"/>
      <c r="IL674" s="188"/>
      <c r="IM674" s="188"/>
      <c r="IN674" s="188"/>
      <c r="IO674" s="188"/>
      <c r="IP674" s="188"/>
      <c r="IQ674" s="188"/>
      <c r="IR674" s="188"/>
      <c r="IS674" s="188"/>
      <c r="IT674" s="188"/>
      <c r="IU674" s="189"/>
      <c r="IV674" s="195"/>
      <c r="IW674" s="188"/>
      <c r="IX674" s="188"/>
      <c r="IY674" s="188"/>
      <c r="IZ674" s="188"/>
      <c r="JA674" s="188"/>
      <c r="JB674" s="188"/>
      <c r="JC674" s="188"/>
      <c r="JD674" s="188"/>
      <c r="JE674" s="188"/>
      <c r="JF674" s="188"/>
      <c r="JG674" s="188"/>
      <c r="JH674" s="188"/>
      <c r="JI674" s="188"/>
      <c r="JJ674" s="188"/>
      <c r="JK674" s="188"/>
      <c r="JL674" s="189"/>
      <c r="JM674" s="195"/>
      <c r="JN674" s="188"/>
      <c r="JO674" s="188"/>
      <c r="JP674" s="188"/>
      <c r="JQ674" s="188"/>
      <c r="JR674" s="188"/>
      <c r="JS674" s="188"/>
      <c r="JT674" s="188"/>
      <c r="JU674" s="188"/>
      <c r="JV674" s="188"/>
      <c r="JW674" s="188"/>
      <c r="JX674" s="188"/>
      <c r="JY674" s="188"/>
      <c r="JZ674" s="188"/>
      <c r="KA674" s="188"/>
      <c r="KB674" s="188"/>
      <c r="KC674" s="189"/>
      <c r="KD674" s="195"/>
      <c r="KE674" s="188"/>
      <c r="KF674" s="188"/>
      <c r="KG674" s="188"/>
      <c r="KH674" s="188"/>
      <c r="KI674" s="188"/>
      <c r="KJ674" s="188"/>
      <c r="KK674" s="188"/>
      <c r="KL674" s="188"/>
      <c r="KM674" s="188"/>
      <c r="KN674" s="188"/>
      <c r="KO674" s="188"/>
      <c r="KP674" s="188"/>
      <c r="KQ674" s="188"/>
      <c r="KR674" s="188"/>
      <c r="KS674" s="188"/>
      <c r="KT674" s="189"/>
      <c r="KU674" s="188"/>
    </row>
    <row r="675" ht="15.0" customHeight="1">
      <c r="A675" s="195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9"/>
      <c r="R675" s="195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9"/>
      <c r="AI675" s="195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9"/>
      <c r="AZ675" s="195"/>
      <c r="BA675" s="188"/>
      <c r="BB675" s="188"/>
      <c r="BC675" s="188"/>
      <c r="BD675" s="188"/>
      <c r="BE675" s="188"/>
      <c r="BF675" s="188"/>
      <c r="BG675" s="188"/>
      <c r="BH675" s="188"/>
      <c r="BI675" s="188"/>
      <c r="BJ675" s="188"/>
      <c r="BK675" s="188"/>
      <c r="BL675" s="188"/>
      <c r="BM675" s="188"/>
      <c r="BN675" s="188"/>
      <c r="BO675" s="188"/>
      <c r="BP675" s="189"/>
      <c r="BQ675" s="195"/>
      <c r="BR675" s="188"/>
      <c r="BS675" s="188"/>
      <c r="BT675" s="188"/>
      <c r="BU675" s="188"/>
      <c r="BV675" s="188"/>
      <c r="BW675" s="188"/>
      <c r="BX675" s="188"/>
      <c r="BY675" s="188"/>
      <c r="BZ675" s="188"/>
      <c r="CA675" s="188"/>
      <c r="CB675" s="188"/>
      <c r="CC675" s="188"/>
      <c r="CD675" s="188"/>
      <c r="CE675" s="188"/>
      <c r="CF675" s="188"/>
      <c r="CG675" s="189"/>
      <c r="CH675" s="195"/>
      <c r="CI675" s="188"/>
      <c r="CJ675" s="188"/>
      <c r="CK675" s="188"/>
      <c r="CL675" s="188"/>
      <c r="CM675" s="188"/>
      <c r="CN675" s="188"/>
      <c r="CO675" s="188"/>
      <c r="CP675" s="188"/>
      <c r="CQ675" s="188"/>
      <c r="CR675" s="188"/>
      <c r="CS675" s="188"/>
      <c r="CT675" s="188"/>
      <c r="CU675" s="188"/>
      <c r="CV675" s="188"/>
      <c r="CW675" s="188"/>
      <c r="CX675" s="189"/>
      <c r="CY675" s="195"/>
      <c r="CZ675" s="188"/>
      <c r="DA675" s="188"/>
      <c r="DB675" s="188"/>
      <c r="DC675" s="188"/>
      <c r="DD675" s="188"/>
      <c r="DE675" s="188"/>
      <c r="DF675" s="188"/>
      <c r="DG675" s="188"/>
      <c r="DH675" s="188"/>
      <c r="DI675" s="188"/>
      <c r="DJ675" s="188"/>
      <c r="DK675" s="188"/>
      <c r="DL675" s="188"/>
      <c r="DM675" s="188"/>
      <c r="DN675" s="188"/>
      <c r="DO675" s="189"/>
      <c r="DP675" s="195"/>
      <c r="DQ675" s="188"/>
      <c r="DR675" s="188"/>
      <c r="DS675" s="188"/>
      <c r="DT675" s="188"/>
      <c r="DU675" s="188"/>
      <c r="DV675" s="188"/>
      <c r="DW675" s="188"/>
      <c r="DX675" s="188"/>
      <c r="DY675" s="188"/>
      <c r="DZ675" s="188"/>
      <c r="EA675" s="188"/>
      <c r="EB675" s="188"/>
      <c r="EC675" s="188"/>
      <c r="ED675" s="188"/>
      <c r="EE675" s="188"/>
      <c r="EF675" s="189"/>
      <c r="EG675" s="195"/>
      <c r="EH675" s="188"/>
      <c r="EI675" s="188"/>
      <c r="EJ675" s="188"/>
      <c r="EK675" s="188"/>
      <c r="EL675" s="188"/>
      <c r="EM675" s="188"/>
      <c r="EN675" s="188"/>
      <c r="EO675" s="188"/>
      <c r="EP675" s="188"/>
      <c r="EQ675" s="188"/>
      <c r="ER675" s="188"/>
      <c r="ES675" s="188"/>
      <c r="ET675" s="188"/>
      <c r="EU675" s="188"/>
      <c r="EV675" s="188"/>
      <c r="EW675" s="189"/>
      <c r="EX675" s="195"/>
      <c r="EY675" s="188"/>
      <c r="EZ675" s="188"/>
      <c r="FA675" s="188"/>
      <c r="FB675" s="188"/>
      <c r="FC675" s="188"/>
      <c r="FD675" s="188"/>
      <c r="FE675" s="188"/>
      <c r="FF675" s="188"/>
      <c r="FG675" s="188"/>
      <c r="FH675" s="188"/>
      <c r="FI675" s="188"/>
      <c r="FJ675" s="188"/>
      <c r="FK675" s="188"/>
      <c r="FL675" s="188"/>
      <c r="FM675" s="188"/>
      <c r="FN675" s="189"/>
      <c r="FO675" s="195"/>
      <c r="FP675" s="188"/>
      <c r="FQ675" s="188"/>
      <c r="FR675" s="188"/>
      <c r="FS675" s="188"/>
      <c r="FT675" s="188"/>
      <c r="FU675" s="188"/>
      <c r="FV675" s="188"/>
      <c r="FW675" s="188"/>
      <c r="FX675" s="188"/>
      <c r="FY675" s="188"/>
      <c r="FZ675" s="188"/>
      <c r="GA675" s="188"/>
      <c r="GB675" s="188"/>
      <c r="GC675" s="188"/>
      <c r="GD675" s="188"/>
      <c r="GE675" s="189"/>
      <c r="GF675" s="195"/>
      <c r="GG675" s="188"/>
      <c r="GH675" s="188"/>
      <c r="GI675" s="188"/>
      <c r="GJ675" s="188"/>
      <c r="GK675" s="188"/>
      <c r="GL675" s="188"/>
      <c r="GM675" s="188"/>
      <c r="GN675" s="188"/>
      <c r="GO675" s="188"/>
      <c r="GP675" s="188"/>
      <c r="GQ675" s="188"/>
      <c r="GR675" s="188"/>
      <c r="GS675" s="188"/>
      <c r="GT675" s="188"/>
      <c r="GU675" s="188"/>
      <c r="GV675" s="189"/>
      <c r="GW675" s="195"/>
      <c r="GX675" s="188"/>
      <c r="GY675" s="188"/>
      <c r="GZ675" s="188"/>
      <c r="HA675" s="188"/>
      <c r="HB675" s="188"/>
      <c r="HC675" s="188"/>
      <c r="HD675" s="188"/>
      <c r="HE675" s="188"/>
      <c r="HF675" s="188"/>
      <c r="HG675" s="188"/>
      <c r="HH675" s="188"/>
      <c r="HI675" s="188"/>
      <c r="HJ675" s="188"/>
      <c r="HK675" s="188"/>
      <c r="HL675" s="188"/>
      <c r="HM675" s="189"/>
      <c r="HN675" s="195"/>
      <c r="HO675" s="188"/>
      <c r="HP675" s="188"/>
      <c r="HQ675" s="188"/>
      <c r="HR675" s="188"/>
      <c r="HS675" s="188"/>
      <c r="HT675" s="188"/>
      <c r="HU675" s="188"/>
      <c r="HV675" s="188"/>
      <c r="HW675" s="188"/>
      <c r="HX675" s="188"/>
      <c r="HY675" s="188"/>
      <c r="HZ675" s="188"/>
      <c r="IA675" s="188"/>
      <c r="IB675" s="188"/>
      <c r="IC675" s="188"/>
      <c r="ID675" s="189"/>
      <c r="IE675" s="195"/>
      <c r="IF675" s="188"/>
      <c r="IG675" s="188"/>
      <c r="IH675" s="188"/>
      <c r="II675" s="188"/>
      <c r="IJ675" s="188"/>
      <c r="IK675" s="188"/>
      <c r="IL675" s="188"/>
      <c r="IM675" s="188"/>
      <c r="IN675" s="188"/>
      <c r="IO675" s="188"/>
      <c r="IP675" s="188"/>
      <c r="IQ675" s="188"/>
      <c r="IR675" s="188"/>
      <c r="IS675" s="188"/>
      <c r="IT675" s="188"/>
      <c r="IU675" s="189"/>
      <c r="IV675" s="195"/>
      <c r="IW675" s="188"/>
      <c r="IX675" s="188"/>
      <c r="IY675" s="188"/>
      <c r="IZ675" s="188"/>
      <c r="JA675" s="188"/>
      <c r="JB675" s="188"/>
      <c r="JC675" s="188"/>
      <c r="JD675" s="188"/>
      <c r="JE675" s="188"/>
      <c r="JF675" s="188"/>
      <c r="JG675" s="188"/>
      <c r="JH675" s="188"/>
      <c r="JI675" s="188"/>
      <c r="JJ675" s="188"/>
      <c r="JK675" s="188"/>
      <c r="JL675" s="189"/>
      <c r="JM675" s="195"/>
      <c r="JN675" s="188"/>
      <c r="JO675" s="188"/>
      <c r="JP675" s="188"/>
      <c r="JQ675" s="188"/>
      <c r="JR675" s="188"/>
      <c r="JS675" s="188"/>
      <c r="JT675" s="188"/>
      <c r="JU675" s="188"/>
      <c r="JV675" s="188"/>
      <c r="JW675" s="188"/>
      <c r="JX675" s="188"/>
      <c r="JY675" s="188"/>
      <c r="JZ675" s="188"/>
      <c r="KA675" s="188"/>
      <c r="KB675" s="188"/>
      <c r="KC675" s="189"/>
      <c r="KD675" s="195"/>
      <c r="KE675" s="188"/>
      <c r="KF675" s="188"/>
      <c r="KG675" s="188"/>
      <c r="KH675" s="188"/>
      <c r="KI675" s="188"/>
      <c r="KJ675" s="188"/>
      <c r="KK675" s="188"/>
      <c r="KL675" s="188"/>
      <c r="KM675" s="188"/>
      <c r="KN675" s="188"/>
      <c r="KO675" s="188"/>
      <c r="KP675" s="188"/>
      <c r="KQ675" s="188"/>
      <c r="KR675" s="188"/>
      <c r="KS675" s="188"/>
      <c r="KT675" s="189"/>
      <c r="KU675" s="188"/>
    </row>
    <row r="676" ht="15.0" customHeight="1">
      <c r="A676" s="195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9"/>
      <c r="R676" s="195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9"/>
      <c r="AI676" s="195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9"/>
      <c r="AZ676" s="195"/>
      <c r="BA676" s="188"/>
      <c r="BB676" s="188"/>
      <c r="BC676" s="188"/>
      <c r="BD676" s="188"/>
      <c r="BE676" s="188"/>
      <c r="BF676" s="188"/>
      <c r="BG676" s="188"/>
      <c r="BH676" s="188"/>
      <c r="BI676" s="188"/>
      <c r="BJ676" s="188"/>
      <c r="BK676" s="188"/>
      <c r="BL676" s="188"/>
      <c r="BM676" s="188"/>
      <c r="BN676" s="188"/>
      <c r="BO676" s="188"/>
      <c r="BP676" s="189"/>
      <c r="BQ676" s="195"/>
      <c r="BR676" s="188"/>
      <c r="BS676" s="188"/>
      <c r="BT676" s="188"/>
      <c r="BU676" s="188"/>
      <c r="BV676" s="188"/>
      <c r="BW676" s="188"/>
      <c r="BX676" s="188"/>
      <c r="BY676" s="188"/>
      <c r="BZ676" s="188"/>
      <c r="CA676" s="188"/>
      <c r="CB676" s="188"/>
      <c r="CC676" s="188"/>
      <c r="CD676" s="188"/>
      <c r="CE676" s="188"/>
      <c r="CF676" s="188"/>
      <c r="CG676" s="189"/>
      <c r="CH676" s="195"/>
      <c r="CI676" s="188"/>
      <c r="CJ676" s="188"/>
      <c r="CK676" s="188"/>
      <c r="CL676" s="188"/>
      <c r="CM676" s="188"/>
      <c r="CN676" s="188"/>
      <c r="CO676" s="188"/>
      <c r="CP676" s="188"/>
      <c r="CQ676" s="188"/>
      <c r="CR676" s="188"/>
      <c r="CS676" s="188"/>
      <c r="CT676" s="188"/>
      <c r="CU676" s="188"/>
      <c r="CV676" s="188"/>
      <c r="CW676" s="188"/>
      <c r="CX676" s="189"/>
      <c r="CY676" s="195"/>
      <c r="CZ676" s="188"/>
      <c r="DA676" s="188"/>
      <c r="DB676" s="188"/>
      <c r="DC676" s="188"/>
      <c r="DD676" s="188"/>
      <c r="DE676" s="188"/>
      <c r="DF676" s="188"/>
      <c r="DG676" s="188"/>
      <c r="DH676" s="188"/>
      <c r="DI676" s="188"/>
      <c r="DJ676" s="188"/>
      <c r="DK676" s="188"/>
      <c r="DL676" s="188"/>
      <c r="DM676" s="188"/>
      <c r="DN676" s="188"/>
      <c r="DO676" s="189"/>
      <c r="DP676" s="195"/>
      <c r="DQ676" s="188"/>
      <c r="DR676" s="188"/>
      <c r="DS676" s="188"/>
      <c r="DT676" s="188"/>
      <c r="DU676" s="188"/>
      <c r="DV676" s="188"/>
      <c r="DW676" s="188"/>
      <c r="DX676" s="188"/>
      <c r="DY676" s="188"/>
      <c r="DZ676" s="188"/>
      <c r="EA676" s="188"/>
      <c r="EB676" s="188"/>
      <c r="EC676" s="188"/>
      <c r="ED676" s="188"/>
      <c r="EE676" s="188"/>
      <c r="EF676" s="189"/>
      <c r="EG676" s="195"/>
      <c r="EH676" s="188"/>
      <c r="EI676" s="188"/>
      <c r="EJ676" s="188"/>
      <c r="EK676" s="188"/>
      <c r="EL676" s="188"/>
      <c r="EM676" s="188"/>
      <c r="EN676" s="188"/>
      <c r="EO676" s="188"/>
      <c r="EP676" s="188"/>
      <c r="EQ676" s="188"/>
      <c r="ER676" s="188"/>
      <c r="ES676" s="188"/>
      <c r="ET676" s="188"/>
      <c r="EU676" s="188"/>
      <c r="EV676" s="188"/>
      <c r="EW676" s="189"/>
      <c r="EX676" s="195"/>
      <c r="EY676" s="188"/>
      <c r="EZ676" s="188"/>
      <c r="FA676" s="188"/>
      <c r="FB676" s="188"/>
      <c r="FC676" s="188"/>
      <c r="FD676" s="188"/>
      <c r="FE676" s="188"/>
      <c r="FF676" s="188"/>
      <c r="FG676" s="188"/>
      <c r="FH676" s="188"/>
      <c r="FI676" s="188"/>
      <c r="FJ676" s="188"/>
      <c r="FK676" s="188"/>
      <c r="FL676" s="188"/>
      <c r="FM676" s="188"/>
      <c r="FN676" s="189"/>
      <c r="FO676" s="195"/>
      <c r="FP676" s="188"/>
      <c r="FQ676" s="188"/>
      <c r="FR676" s="188"/>
      <c r="FS676" s="188"/>
      <c r="FT676" s="188"/>
      <c r="FU676" s="188"/>
      <c r="FV676" s="188"/>
      <c r="FW676" s="188"/>
      <c r="FX676" s="188"/>
      <c r="FY676" s="188"/>
      <c r="FZ676" s="188"/>
      <c r="GA676" s="188"/>
      <c r="GB676" s="188"/>
      <c r="GC676" s="188"/>
      <c r="GD676" s="188"/>
      <c r="GE676" s="189"/>
      <c r="GF676" s="195"/>
      <c r="GG676" s="188"/>
      <c r="GH676" s="188"/>
      <c r="GI676" s="188"/>
      <c r="GJ676" s="188"/>
      <c r="GK676" s="188"/>
      <c r="GL676" s="188"/>
      <c r="GM676" s="188"/>
      <c r="GN676" s="188"/>
      <c r="GO676" s="188"/>
      <c r="GP676" s="188"/>
      <c r="GQ676" s="188"/>
      <c r="GR676" s="188"/>
      <c r="GS676" s="188"/>
      <c r="GT676" s="188"/>
      <c r="GU676" s="188"/>
      <c r="GV676" s="189"/>
      <c r="GW676" s="195"/>
      <c r="GX676" s="188"/>
      <c r="GY676" s="188"/>
      <c r="GZ676" s="188"/>
      <c r="HA676" s="188"/>
      <c r="HB676" s="188"/>
      <c r="HC676" s="188"/>
      <c r="HD676" s="188"/>
      <c r="HE676" s="188"/>
      <c r="HF676" s="188"/>
      <c r="HG676" s="188"/>
      <c r="HH676" s="188"/>
      <c r="HI676" s="188"/>
      <c r="HJ676" s="188"/>
      <c r="HK676" s="188"/>
      <c r="HL676" s="188"/>
      <c r="HM676" s="189"/>
      <c r="HN676" s="195"/>
      <c r="HO676" s="188"/>
      <c r="HP676" s="188"/>
      <c r="HQ676" s="188"/>
      <c r="HR676" s="188"/>
      <c r="HS676" s="188"/>
      <c r="HT676" s="188"/>
      <c r="HU676" s="188"/>
      <c r="HV676" s="188"/>
      <c r="HW676" s="188"/>
      <c r="HX676" s="188"/>
      <c r="HY676" s="188"/>
      <c r="HZ676" s="188"/>
      <c r="IA676" s="188"/>
      <c r="IB676" s="188"/>
      <c r="IC676" s="188"/>
      <c r="ID676" s="189"/>
      <c r="IE676" s="195"/>
      <c r="IF676" s="188"/>
      <c r="IG676" s="188"/>
      <c r="IH676" s="188"/>
      <c r="II676" s="188"/>
      <c r="IJ676" s="188"/>
      <c r="IK676" s="188"/>
      <c r="IL676" s="188"/>
      <c r="IM676" s="188"/>
      <c r="IN676" s="188"/>
      <c r="IO676" s="188"/>
      <c r="IP676" s="188"/>
      <c r="IQ676" s="188"/>
      <c r="IR676" s="188"/>
      <c r="IS676" s="188"/>
      <c r="IT676" s="188"/>
      <c r="IU676" s="189"/>
      <c r="IV676" s="195"/>
      <c r="IW676" s="188"/>
      <c r="IX676" s="188"/>
      <c r="IY676" s="188"/>
      <c r="IZ676" s="188"/>
      <c r="JA676" s="188"/>
      <c r="JB676" s="188"/>
      <c r="JC676" s="188"/>
      <c r="JD676" s="188"/>
      <c r="JE676" s="188"/>
      <c r="JF676" s="188"/>
      <c r="JG676" s="188"/>
      <c r="JH676" s="188"/>
      <c r="JI676" s="188"/>
      <c r="JJ676" s="188"/>
      <c r="JK676" s="188"/>
      <c r="JL676" s="189"/>
      <c r="JM676" s="195"/>
      <c r="JN676" s="188"/>
      <c r="JO676" s="188"/>
      <c r="JP676" s="188"/>
      <c r="JQ676" s="188"/>
      <c r="JR676" s="188"/>
      <c r="JS676" s="188"/>
      <c r="JT676" s="188"/>
      <c r="JU676" s="188"/>
      <c r="JV676" s="188"/>
      <c r="JW676" s="188"/>
      <c r="JX676" s="188"/>
      <c r="JY676" s="188"/>
      <c r="JZ676" s="188"/>
      <c r="KA676" s="188"/>
      <c r="KB676" s="188"/>
      <c r="KC676" s="189"/>
      <c r="KD676" s="195"/>
      <c r="KE676" s="188"/>
      <c r="KF676" s="188"/>
      <c r="KG676" s="188"/>
      <c r="KH676" s="188"/>
      <c r="KI676" s="188"/>
      <c r="KJ676" s="188"/>
      <c r="KK676" s="188"/>
      <c r="KL676" s="188"/>
      <c r="KM676" s="188"/>
      <c r="KN676" s="188"/>
      <c r="KO676" s="188"/>
      <c r="KP676" s="188"/>
      <c r="KQ676" s="188"/>
      <c r="KR676" s="188"/>
      <c r="KS676" s="188"/>
      <c r="KT676" s="189"/>
      <c r="KU676" s="188"/>
    </row>
    <row r="677" ht="15.0" customHeight="1">
      <c r="A677" s="195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9"/>
      <c r="R677" s="195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9"/>
      <c r="AI677" s="195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9"/>
      <c r="AZ677" s="195"/>
      <c r="BA677" s="188"/>
      <c r="BB677" s="188"/>
      <c r="BC677" s="188"/>
      <c r="BD677" s="188"/>
      <c r="BE677" s="188"/>
      <c r="BF677" s="188"/>
      <c r="BG677" s="188"/>
      <c r="BH677" s="188"/>
      <c r="BI677" s="188"/>
      <c r="BJ677" s="188"/>
      <c r="BK677" s="188"/>
      <c r="BL677" s="188"/>
      <c r="BM677" s="188"/>
      <c r="BN677" s="188"/>
      <c r="BO677" s="188"/>
      <c r="BP677" s="189"/>
      <c r="BQ677" s="195"/>
      <c r="BR677" s="188"/>
      <c r="BS677" s="188"/>
      <c r="BT677" s="188"/>
      <c r="BU677" s="188"/>
      <c r="BV677" s="188"/>
      <c r="BW677" s="188"/>
      <c r="BX677" s="188"/>
      <c r="BY677" s="188"/>
      <c r="BZ677" s="188"/>
      <c r="CA677" s="188"/>
      <c r="CB677" s="188"/>
      <c r="CC677" s="188"/>
      <c r="CD677" s="188"/>
      <c r="CE677" s="188"/>
      <c r="CF677" s="188"/>
      <c r="CG677" s="189"/>
      <c r="CH677" s="195"/>
      <c r="CI677" s="188"/>
      <c r="CJ677" s="188"/>
      <c r="CK677" s="188"/>
      <c r="CL677" s="188"/>
      <c r="CM677" s="188"/>
      <c r="CN677" s="188"/>
      <c r="CO677" s="188"/>
      <c r="CP677" s="188"/>
      <c r="CQ677" s="188"/>
      <c r="CR677" s="188"/>
      <c r="CS677" s="188"/>
      <c r="CT677" s="188"/>
      <c r="CU677" s="188"/>
      <c r="CV677" s="188"/>
      <c r="CW677" s="188"/>
      <c r="CX677" s="189"/>
      <c r="CY677" s="195"/>
      <c r="CZ677" s="188"/>
      <c r="DA677" s="188"/>
      <c r="DB677" s="188"/>
      <c r="DC677" s="188"/>
      <c r="DD677" s="188"/>
      <c r="DE677" s="188"/>
      <c r="DF677" s="188"/>
      <c r="DG677" s="188"/>
      <c r="DH677" s="188"/>
      <c r="DI677" s="188"/>
      <c r="DJ677" s="188"/>
      <c r="DK677" s="188"/>
      <c r="DL677" s="188"/>
      <c r="DM677" s="188"/>
      <c r="DN677" s="188"/>
      <c r="DO677" s="189"/>
      <c r="DP677" s="195"/>
      <c r="DQ677" s="188"/>
      <c r="DR677" s="188"/>
      <c r="DS677" s="188"/>
      <c r="DT677" s="188"/>
      <c r="DU677" s="188"/>
      <c r="DV677" s="188"/>
      <c r="DW677" s="188"/>
      <c r="DX677" s="188"/>
      <c r="DY677" s="188"/>
      <c r="DZ677" s="188"/>
      <c r="EA677" s="188"/>
      <c r="EB677" s="188"/>
      <c r="EC677" s="188"/>
      <c r="ED677" s="188"/>
      <c r="EE677" s="188"/>
      <c r="EF677" s="189"/>
      <c r="EG677" s="195"/>
      <c r="EH677" s="188"/>
      <c r="EI677" s="188"/>
      <c r="EJ677" s="188"/>
      <c r="EK677" s="188"/>
      <c r="EL677" s="188"/>
      <c r="EM677" s="188"/>
      <c r="EN677" s="188"/>
      <c r="EO677" s="188"/>
      <c r="EP677" s="188"/>
      <c r="EQ677" s="188"/>
      <c r="ER677" s="188"/>
      <c r="ES677" s="188"/>
      <c r="ET677" s="188"/>
      <c r="EU677" s="188"/>
      <c r="EV677" s="188"/>
      <c r="EW677" s="189"/>
      <c r="EX677" s="195"/>
      <c r="EY677" s="188"/>
      <c r="EZ677" s="188"/>
      <c r="FA677" s="188"/>
      <c r="FB677" s="188"/>
      <c r="FC677" s="188"/>
      <c r="FD677" s="188"/>
      <c r="FE677" s="188"/>
      <c r="FF677" s="188"/>
      <c r="FG677" s="188"/>
      <c r="FH677" s="188"/>
      <c r="FI677" s="188"/>
      <c r="FJ677" s="188"/>
      <c r="FK677" s="188"/>
      <c r="FL677" s="188"/>
      <c r="FM677" s="188"/>
      <c r="FN677" s="189"/>
      <c r="FO677" s="195"/>
      <c r="FP677" s="188"/>
      <c r="FQ677" s="188"/>
      <c r="FR677" s="188"/>
      <c r="FS677" s="188"/>
      <c r="FT677" s="188"/>
      <c r="FU677" s="188"/>
      <c r="FV677" s="188"/>
      <c r="FW677" s="188"/>
      <c r="FX677" s="188"/>
      <c r="FY677" s="188"/>
      <c r="FZ677" s="188"/>
      <c r="GA677" s="188"/>
      <c r="GB677" s="188"/>
      <c r="GC677" s="188"/>
      <c r="GD677" s="188"/>
      <c r="GE677" s="189"/>
      <c r="GF677" s="195"/>
      <c r="GG677" s="188"/>
      <c r="GH677" s="188"/>
      <c r="GI677" s="188"/>
      <c r="GJ677" s="188"/>
      <c r="GK677" s="188"/>
      <c r="GL677" s="188"/>
      <c r="GM677" s="188"/>
      <c r="GN677" s="188"/>
      <c r="GO677" s="188"/>
      <c r="GP677" s="188"/>
      <c r="GQ677" s="188"/>
      <c r="GR677" s="188"/>
      <c r="GS677" s="188"/>
      <c r="GT677" s="188"/>
      <c r="GU677" s="188"/>
      <c r="GV677" s="189"/>
      <c r="GW677" s="195"/>
      <c r="GX677" s="188"/>
      <c r="GY677" s="188"/>
      <c r="GZ677" s="188"/>
      <c r="HA677" s="188"/>
      <c r="HB677" s="188"/>
      <c r="HC677" s="188"/>
      <c r="HD677" s="188"/>
      <c r="HE677" s="188"/>
      <c r="HF677" s="188"/>
      <c r="HG677" s="188"/>
      <c r="HH677" s="188"/>
      <c r="HI677" s="188"/>
      <c r="HJ677" s="188"/>
      <c r="HK677" s="188"/>
      <c r="HL677" s="188"/>
      <c r="HM677" s="189"/>
      <c r="HN677" s="195"/>
      <c r="HO677" s="188"/>
      <c r="HP677" s="188"/>
      <c r="HQ677" s="188"/>
      <c r="HR677" s="188"/>
      <c r="HS677" s="188"/>
      <c r="HT677" s="188"/>
      <c r="HU677" s="188"/>
      <c r="HV677" s="188"/>
      <c r="HW677" s="188"/>
      <c r="HX677" s="188"/>
      <c r="HY677" s="188"/>
      <c r="HZ677" s="188"/>
      <c r="IA677" s="188"/>
      <c r="IB677" s="188"/>
      <c r="IC677" s="188"/>
      <c r="ID677" s="189"/>
      <c r="IE677" s="195"/>
      <c r="IF677" s="188"/>
      <c r="IG677" s="188"/>
      <c r="IH677" s="188"/>
      <c r="II677" s="188"/>
      <c r="IJ677" s="188"/>
      <c r="IK677" s="188"/>
      <c r="IL677" s="188"/>
      <c r="IM677" s="188"/>
      <c r="IN677" s="188"/>
      <c r="IO677" s="188"/>
      <c r="IP677" s="188"/>
      <c r="IQ677" s="188"/>
      <c r="IR677" s="188"/>
      <c r="IS677" s="188"/>
      <c r="IT677" s="188"/>
      <c r="IU677" s="189"/>
      <c r="IV677" s="195"/>
      <c r="IW677" s="188"/>
      <c r="IX677" s="188"/>
      <c r="IY677" s="188"/>
      <c r="IZ677" s="188"/>
      <c r="JA677" s="188"/>
      <c r="JB677" s="188"/>
      <c r="JC677" s="188"/>
      <c r="JD677" s="188"/>
      <c r="JE677" s="188"/>
      <c r="JF677" s="188"/>
      <c r="JG677" s="188"/>
      <c r="JH677" s="188"/>
      <c r="JI677" s="188"/>
      <c r="JJ677" s="188"/>
      <c r="JK677" s="188"/>
      <c r="JL677" s="189"/>
      <c r="JM677" s="195"/>
      <c r="JN677" s="188"/>
      <c r="JO677" s="188"/>
      <c r="JP677" s="188"/>
      <c r="JQ677" s="188"/>
      <c r="JR677" s="188"/>
      <c r="JS677" s="188"/>
      <c r="JT677" s="188"/>
      <c r="JU677" s="188"/>
      <c r="JV677" s="188"/>
      <c r="JW677" s="188"/>
      <c r="JX677" s="188"/>
      <c r="JY677" s="188"/>
      <c r="JZ677" s="188"/>
      <c r="KA677" s="188"/>
      <c r="KB677" s="188"/>
      <c r="KC677" s="189"/>
      <c r="KD677" s="195"/>
      <c r="KE677" s="188"/>
      <c r="KF677" s="188"/>
      <c r="KG677" s="188"/>
      <c r="KH677" s="188"/>
      <c r="KI677" s="188"/>
      <c r="KJ677" s="188"/>
      <c r="KK677" s="188"/>
      <c r="KL677" s="188"/>
      <c r="KM677" s="188"/>
      <c r="KN677" s="188"/>
      <c r="KO677" s="188"/>
      <c r="KP677" s="188"/>
      <c r="KQ677" s="188"/>
      <c r="KR677" s="188"/>
      <c r="KS677" s="188"/>
      <c r="KT677" s="189"/>
      <c r="KU677" s="188"/>
    </row>
    <row r="678" ht="15.0" customHeight="1">
      <c r="A678" s="195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9"/>
      <c r="R678" s="195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9"/>
      <c r="AI678" s="195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9"/>
      <c r="AZ678" s="195"/>
      <c r="BA678" s="188"/>
      <c r="BB678" s="188"/>
      <c r="BC678" s="188"/>
      <c r="BD678" s="188"/>
      <c r="BE678" s="188"/>
      <c r="BF678" s="188"/>
      <c r="BG678" s="188"/>
      <c r="BH678" s="188"/>
      <c r="BI678" s="188"/>
      <c r="BJ678" s="188"/>
      <c r="BK678" s="188"/>
      <c r="BL678" s="188"/>
      <c r="BM678" s="188"/>
      <c r="BN678" s="188"/>
      <c r="BO678" s="188"/>
      <c r="BP678" s="189"/>
      <c r="BQ678" s="195"/>
      <c r="BR678" s="188"/>
      <c r="BS678" s="188"/>
      <c r="BT678" s="188"/>
      <c r="BU678" s="188"/>
      <c r="BV678" s="188"/>
      <c r="BW678" s="188"/>
      <c r="BX678" s="188"/>
      <c r="BY678" s="188"/>
      <c r="BZ678" s="188"/>
      <c r="CA678" s="188"/>
      <c r="CB678" s="188"/>
      <c r="CC678" s="188"/>
      <c r="CD678" s="188"/>
      <c r="CE678" s="188"/>
      <c r="CF678" s="188"/>
      <c r="CG678" s="189"/>
      <c r="CH678" s="195"/>
      <c r="CI678" s="188"/>
      <c r="CJ678" s="188"/>
      <c r="CK678" s="188"/>
      <c r="CL678" s="188"/>
      <c r="CM678" s="188"/>
      <c r="CN678" s="188"/>
      <c r="CO678" s="188"/>
      <c r="CP678" s="188"/>
      <c r="CQ678" s="188"/>
      <c r="CR678" s="188"/>
      <c r="CS678" s="188"/>
      <c r="CT678" s="188"/>
      <c r="CU678" s="188"/>
      <c r="CV678" s="188"/>
      <c r="CW678" s="188"/>
      <c r="CX678" s="189"/>
      <c r="CY678" s="195"/>
      <c r="CZ678" s="188"/>
      <c r="DA678" s="188"/>
      <c r="DB678" s="188"/>
      <c r="DC678" s="188"/>
      <c r="DD678" s="188"/>
      <c r="DE678" s="188"/>
      <c r="DF678" s="188"/>
      <c r="DG678" s="188"/>
      <c r="DH678" s="188"/>
      <c r="DI678" s="188"/>
      <c r="DJ678" s="188"/>
      <c r="DK678" s="188"/>
      <c r="DL678" s="188"/>
      <c r="DM678" s="188"/>
      <c r="DN678" s="188"/>
      <c r="DO678" s="189"/>
      <c r="DP678" s="195"/>
      <c r="DQ678" s="188"/>
      <c r="DR678" s="188"/>
      <c r="DS678" s="188"/>
      <c r="DT678" s="188"/>
      <c r="DU678" s="188"/>
      <c r="DV678" s="188"/>
      <c r="DW678" s="188"/>
      <c r="DX678" s="188"/>
      <c r="DY678" s="188"/>
      <c r="DZ678" s="188"/>
      <c r="EA678" s="188"/>
      <c r="EB678" s="188"/>
      <c r="EC678" s="188"/>
      <c r="ED678" s="188"/>
      <c r="EE678" s="188"/>
      <c r="EF678" s="189"/>
      <c r="EG678" s="195"/>
      <c r="EH678" s="188"/>
      <c r="EI678" s="188"/>
      <c r="EJ678" s="188"/>
      <c r="EK678" s="188"/>
      <c r="EL678" s="188"/>
      <c r="EM678" s="188"/>
      <c r="EN678" s="188"/>
      <c r="EO678" s="188"/>
      <c r="EP678" s="188"/>
      <c r="EQ678" s="188"/>
      <c r="ER678" s="188"/>
      <c r="ES678" s="188"/>
      <c r="ET678" s="188"/>
      <c r="EU678" s="188"/>
      <c r="EV678" s="188"/>
      <c r="EW678" s="189"/>
      <c r="EX678" s="195"/>
      <c r="EY678" s="188"/>
      <c r="EZ678" s="188"/>
      <c r="FA678" s="188"/>
      <c r="FB678" s="188"/>
      <c r="FC678" s="188"/>
      <c r="FD678" s="188"/>
      <c r="FE678" s="188"/>
      <c r="FF678" s="188"/>
      <c r="FG678" s="188"/>
      <c r="FH678" s="188"/>
      <c r="FI678" s="188"/>
      <c r="FJ678" s="188"/>
      <c r="FK678" s="188"/>
      <c r="FL678" s="188"/>
      <c r="FM678" s="188"/>
      <c r="FN678" s="189"/>
      <c r="FO678" s="195"/>
      <c r="FP678" s="188"/>
      <c r="FQ678" s="188"/>
      <c r="FR678" s="188"/>
      <c r="FS678" s="188"/>
      <c r="FT678" s="188"/>
      <c r="FU678" s="188"/>
      <c r="FV678" s="188"/>
      <c r="FW678" s="188"/>
      <c r="FX678" s="188"/>
      <c r="FY678" s="188"/>
      <c r="FZ678" s="188"/>
      <c r="GA678" s="188"/>
      <c r="GB678" s="188"/>
      <c r="GC678" s="188"/>
      <c r="GD678" s="188"/>
      <c r="GE678" s="189"/>
      <c r="GF678" s="195"/>
      <c r="GG678" s="188"/>
      <c r="GH678" s="188"/>
      <c r="GI678" s="188"/>
      <c r="GJ678" s="188"/>
      <c r="GK678" s="188"/>
      <c r="GL678" s="188"/>
      <c r="GM678" s="188"/>
      <c r="GN678" s="188"/>
      <c r="GO678" s="188"/>
      <c r="GP678" s="188"/>
      <c r="GQ678" s="188"/>
      <c r="GR678" s="188"/>
      <c r="GS678" s="188"/>
      <c r="GT678" s="188"/>
      <c r="GU678" s="188"/>
      <c r="GV678" s="189"/>
      <c r="GW678" s="195"/>
      <c r="GX678" s="188"/>
      <c r="GY678" s="188"/>
      <c r="GZ678" s="188"/>
      <c r="HA678" s="188"/>
      <c r="HB678" s="188"/>
      <c r="HC678" s="188"/>
      <c r="HD678" s="188"/>
      <c r="HE678" s="188"/>
      <c r="HF678" s="188"/>
      <c r="HG678" s="188"/>
      <c r="HH678" s="188"/>
      <c r="HI678" s="188"/>
      <c r="HJ678" s="188"/>
      <c r="HK678" s="188"/>
      <c r="HL678" s="188"/>
      <c r="HM678" s="189"/>
      <c r="HN678" s="195"/>
      <c r="HO678" s="188"/>
      <c r="HP678" s="188"/>
      <c r="HQ678" s="188"/>
      <c r="HR678" s="188"/>
      <c r="HS678" s="188"/>
      <c r="HT678" s="188"/>
      <c r="HU678" s="188"/>
      <c r="HV678" s="188"/>
      <c r="HW678" s="188"/>
      <c r="HX678" s="188"/>
      <c r="HY678" s="188"/>
      <c r="HZ678" s="188"/>
      <c r="IA678" s="188"/>
      <c r="IB678" s="188"/>
      <c r="IC678" s="188"/>
      <c r="ID678" s="189"/>
      <c r="IE678" s="195"/>
      <c r="IF678" s="188"/>
      <c r="IG678" s="188"/>
      <c r="IH678" s="188"/>
      <c r="II678" s="188"/>
      <c r="IJ678" s="188"/>
      <c r="IK678" s="188"/>
      <c r="IL678" s="188"/>
      <c r="IM678" s="188"/>
      <c r="IN678" s="188"/>
      <c r="IO678" s="188"/>
      <c r="IP678" s="188"/>
      <c r="IQ678" s="188"/>
      <c r="IR678" s="188"/>
      <c r="IS678" s="188"/>
      <c r="IT678" s="188"/>
      <c r="IU678" s="189"/>
      <c r="IV678" s="195"/>
      <c r="IW678" s="188"/>
      <c r="IX678" s="188"/>
      <c r="IY678" s="188"/>
      <c r="IZ678" s="188"/>
      <c r="JA678" s="188"/>
      <c r="JB678" s="188"/>
      <c r="JC678" s="188"/>
      <c r="JD678" s="188"/>
      <c r="JE678" s="188"/>
      <c r="JF678" s="188"/>
      <c r="JG678" s="188"/>
      <c r="JH678" s="188"/>
      <c r="JI678" s="188"/>
      <c r="JJ678" s="188"/>
      <c r="JK678" s="188"/>
      <c r="JL678" s="189"/>
      <c r="JM678" s="195"/>
      <c r="JN678" s="188"/>
      <c r="JO678" s="188"/>
      <c r="JP678" s="188"/>
      <c r="JQ678" s="188"/>
      <c r="JR678" s="188"/>
      <c r="JS678" s="188"/>
      <c r="JT678" s="188"/>
      <c r="JU678" s="188"/>
      <c r="JV678" s="188"/>
      <c r="JW678" s="188"/>
      <c r="JX678" s="188"/>
      <c r="JY678" s="188"/>
      <c r="JZ678" s="188"/>
      <c r="KA678" s="188"/>
      <c r="KB678" s="188"/>
      <c r="KC678" s="189"/>
      <c r="KD678" s="195"/>
      <c r="KE678" s="188"/>
      <c r="KF678" s="188"/>
      <c r="KG678" s="188"/>
      <c r="KH678" s="188"/>
      <c r="KI678" s="188"/>
      <c r="KJ678" s="188"/>
      <c r="KK678" s="188"/>
      <c r="KL678" s="188"/>
      <c r="KM678" s="188"/>
      <c r="KN678" s="188"/>
      <c r="KO678" s="188"/>
      <c r="KP678" s="188"/>
      <c r="KQ678" s="188"/>
      <c r="KR678" s="188"/>
      <c r="KS678" s="188"/>
      <c r="KT678" s="189"/>
      <c r="KU678" s="188"/>
    </row>
    <row r="679" ht="15.0" customHeight="1">
      <c r="A679" s="195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9"/>
      <c r="R679" s="195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9"/>
      <c r="AI679" s="195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9"/>
      <c r="AZ679" s="195"/>
      <c r="BA679" s="188"/>
      <c r="BB679" s="188"/>
      <c r="BC679" s="188"/>
      <c r="BD679" s="188"/>
      <c r="BE679" s="188"/>
      <c r="BF679" s="188"/>
      <c r="BG679" s="188"/>
      <c r="BH679" s="188"/>
      <c r="BI679" s="188"/>
      <c r="BJ679" s="188"/>
      <c r="BK679" s="188"/>
      <c r="BL679" s="188"/>
      <c r="BM679" s="188"/>
      <c r="BN679" s="188"/>
      <c r="BO679" s="188"/>
      <c r="BP679" s="189"/>
      <c r="BQ679" s="195"/>
      <c r="BR679" s="188"/>
      <c r="BS679" s="188"/>
      <c r="BT679" s="188"/>
      <c r="BU679" s="188"/>
      <c r="BV679" s="188"/>
      <c r="BW679" s="188"/>
      <c r="BX679" s="188"/>
      <c r="BY679" s="188"/>
      <c r="BZ679" s="188"/>
      <c r="CA679" s="188"/>
      <c r="CB679" s="188"/>
      <c r="CC679" s="188"/>
      <c r="CD679" s="188"/>
      <c r="CE679" s="188"/>
      <c r="CF679" s="188"/>
      <c r="CG679" s="189"/>
      <c r="CH679" s="195"/>
      <c r="CI679" s="188"/>
      <c r="CJ679" s="188"/>
      <c r="CK679" s="188"/>
      <c r="CL679" s="188"/>
      <c r="CM679" s="188"/>
      <c r="CN679" s="188"/>
      <c r="CO679" s="188"/>
      <c r="CP679" s="188"/>
      <c r="CQ679" s="188"/>
      <c r="CR679" s="188"/>
      <c r="CS679" s="188"/>
      <c r="CT679" s="188"/>
      <c r="CU679" s="188"/>
      <c r="CV679" s="188"/>
      <c r="CW679" s="188"/>
      <c r="CX679" s="189"/>
      <c r="CY679" s="195"/>
      <c r="CZ679" s="188"/>
      <c r="DA679" s="188"/>
      <c r="DB679" s="188"/>
      <c r="DC679" s="188"/>
      <c r="DD679" s="188"/>
      <c r="DE679" s="188"/>
      <c r="DF679" s="188"/>
      <c r="DG679" s="188"/>
      <c r="DH679" s="188"/>
      <c r="DI679" s="188"/>
      <c r="DJ679" s="188"/>
      <c r="DK679" s="188"/>
      <c r="DL679" s="188"/>
      <c r="DM679" s="188"/>
      <c r="DN679" s="188"/>
      <c r="DO679" s="189"/>
      <c r="DP679" s="195"/>
      <c r="DQ679" s="188"/>
      <c r="DR679" s="188"/>
      <c r="DS679" s="188"/>
      <c r="DT679" s="188"/>
      <c r="DU679" s="188"/>
      <c r="DV679" s="188"/>
      <c r="DW679" s="188"/>
      <c r="DX679" s="188"/>
      <c r="DY679" s="188"/>
      <c r="DZ679" s="188"/>
      <c r="EA679" s="188"/>
      <c r="EB679" s="188"/>
      <c r="EC679" s="188"/>
      <c r="ED679" s="188"/>
      <c r="EE679" s="188"/>
      <c r="EF679" s="189"/>
      <c r="EG679" s="195"/>
      <c r="EH679" s="188"/>
      <c r="EI679" s="188"/>
      <c r="EJ679" s="188"/>
      <c r="EK679" s="188"/>
      <c r="EL679" s="188"/>
      <c r="EM679" s="188"/>
      <c r="EN679" s="188"/>
      <c r="EO679" s="188"/>
      <c r="EP679" s="188"/>
      <c r="EQ679" s="188"/>
      <c r="ER679" s="188"/>
      <c r="ES679" s="188"/>
      <c r="ET679" s="188"/>
      <c r="EU679" s="188"/>
      <c r="EV679" s="188"/>
      <c r="EW679" s="189"/>
      <c r="EX679" s="195"/>
      <c r="EY679" s="188"/>
      <c r="EZ679" s="188"/>
      <c r="FA679" s="188"/>
      <c r="FB679" s="188"/>
      <c r="FC679" s="188"/>
      <c r="FD679" s="188"/>
      <c r="FE679" s="188"/>
      <c r="FF679" s="188"/>
      <c r="FG679" s="188"/>
      <c r="FH679" s="188"/>
      <c r="FI679" s="188"/>
      <c r="FJ679" s="188"/>
      <c r="FK679" s="188"/>
      <c r="FL679" s="188"/>
      <c r="FM679" s="188"/>
      <c r="FN679" s="189"/>
      <c r="FO679" s="195"/>
      <c r="FP679" s="188"/>
      <c r="FQ679" s="188"/>
      <c r="FR679" s="188"/>
      <c r="FS679" s="188"/>
      <c r="FT679" s="188"/>
      <c r="FU679" s="188"/>
      <c r="FV679" s="188"/>
      <c r="FW679" s="188"/>
      <c r="FX679" s="188"/>
      <c r="FY679" s="188"/>
      <c r="FZ679" s="188"/>
      <c r="GA679" s="188"/>
      <c r="GB679" s="188"/>
      <c r="GC679" s="188"/>
      <c r="GD679" s="188"/>
      <c r="GE679" s="189"/>
      <c r="GF679" s="195"/>
      <c r="GG679" s="188"/>
      <c r="GH679" s="188"/>
      <c r="GI679" s="188"/>
      <c r="GJ679" s="188"/>
      <c r="GK679" s="188"/>
      <c r="GL679" s="188"/>
      <c r="GM679" s="188"/>
      <c r="GN679" s="188"/>
      <c r="GO679" s="188"/>
      <c r="GP679" s="188"/>
      <c r="GQ679" s="188"/>
      <c r="GR679" s="188"/>
      <c r="GS679" s="188"/>
      <c r="GT679" s="188"/>
      <c r="GU679" s="188"/>
      <c r="GV679" s="189"/>
      <c r="GW679" s="195"/>
      <c r="GX679" s="188"/>
      <c r="GY679" s="188"/>
      <c r="GZ679" s="188"/>
      <c r="HA679" s="188"/>
      <c r="HB679" s="188"/>
      <c r="HC679" s="188"/>
      <c r="HD679" s="188"/>
      <c r="HE679" s="188"/>
      <c r="HF679" s="188"/>
      <c r="HG679" s="188"/>
      <c r="HH679" s="188"/>
      <c r="HI679" s="188"/>
      <c r="HJ679" s="188"/>
      <c r="HK679" s="188"/>
      <c r="HL679" s="188"/>
      <c r="HM679" s="189"/>
      <c r="HN679" s="195"/>
      <c r="HO679" s="188"/>
      <c r="HP679" s="188"/>
      <c r="HQ679" s="188"/>
      <c r="HR679" s="188"/>
      <c r="HS679" s="188"/>
      <c r="HT679" s="188"/>
      <c r="HU679" s="188"/>
      <c r="HV679" s="188"/>
      <c r="HW679" s="188"/>
      <c r="HX679" s="188"/>
      <c r="HY679" s="188"/>
      <c r="HZ679" s="188"/>
      <c r="IA679" s="188"/>
      <c r="IB679" s="188"/>
      <c r="IC679" s="188"/>
      <c r="ID679" s="189"/>
      <c r="IE679" s="195"/>
      <c r="IF679" s="188"/>
      <c r="IG679" s="188"/>
      <c r="IH679" s="188"/>
      <c r="II679" s="188"/>
      <c r="IJ679" s="188"/>
      <c r="IK679" s="188"/>
      <c r="IL679" s="188"/>
      <c r="IM679" s="188"/>
      <c r="IN679" s="188"/>
      <c r="IO679" s="188"/>
      <c r="IP679" s="188"/>
      <c r="IQ679" s="188"/>
      <c r="IR679" s="188"/>
      <c r="IS679" s="188"/>
      <c r="IT679" s="188"/>
      <c r="IU679" s="189"/>
      <c r="IV679" s="195"/>
      <c r="IW679" s="188"/>
      <c r="IX679" s="188"/>
      <c r="IY679" s="188"/>
      <c r="IZ679" s="188"/>
      <c r="JA679" s="188"/>
      <c r="JB679" s="188"/>
      <c r="JC679" s="188"/>
      <c r="JD679" s="188"/>
      <c r="JE679" s="188"/>
      <c r="JF679" s="188"/>
      <c r="JG679" s="188"/>
      <c r="JH679" s="188"/>
      <c r="JI679" s="188"/>
      <c r="JJ679" s="188"/>
      <c r="JK679" s="188"/>
      <c r="JL679" s="189"/>
      <c r="JM679" s="195"/>
      <c r="JN679" s="188"/>
      <c r="JO679" s="188"/>
      <c r="JP679" s="188"/>
      <c r="JQ679" s="188"/>
      <c r="JR679" s="188"/>
      <c r="JS679" s="188"/>
      <c r="JT679" s="188"/>
      <c r="JU679" s="188"/>
      <c r="JV679" s="188"/>
      <c r="JW679" s="188"/>
      <c r="JX679" s="188"/>
      <c r="JY679" s="188"/>
      <c r="JZ679" s="188"/>
      <c r="KA679" s="188"/>
      <c r="KB679" s="188"/>
      <c r="KC679" s="189"/>
      <c r="KD679" s="195"/>
      <c r="KE679" s="188"/>
      <c r="KF679" s="188"/>
      <c r="KG679" s="188"/>
      <c r="KH679" s="188"/>
      <c r="KI679" s="188"/>
      <c r="KJ679" s="188"/>
      <c r="KK679" s="188"/>
      <c r="KL679" s="188"/>
      <c r="KM679" s="188"/>
      <c r="KN679" s="188"/>
      <c r="KO679" s="188"/>
      <c r="KP679" s="188"/>
      <c r="KQ679" s="188"/>
      <c r="KR679" s="188"/>
      <c r="KS679" s="188"/>
      <c r="KT679" s="189"/>
      <c r="KU679" s="188"/>
    </row>
    <row r="680" ht="15.0" customHeight="1">
      <c r="A680" s="195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9"/>
      <c r="R680" s="195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9"/>
      <c r="AI680" s="195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9"/>
      <c r="AZ680" s="195"/>
      <c r="BA680" s="188"/>
      <c r="BB680" s="188"/>
      <c r="BC680" s="188"/>
      <c r="BD680" s="188"/>
      <c r="BE680" s="188"/>
      <c r="BF680" s="188"/>
      <c r="BG680" s="188"/>
      <c r="BH680" s="188"/>
      <c r="BI680" s="188"/>
      <c r="BJ680" s="188"/>
      <c r="BK680" s="188"/>
      <c r="BL680" s="188"/>
      <c r="BM680" s="188"/>
      <c r="BN680" s="188"/>
      <c r="BO680" s="188"/>
      <c r="BP680" s="189"/>
      <c r="BQ680" s="195"/>
      <c r="BR680" s="188"/>
      <c r="BS680" s="188"/>
      <c r="BT680" s="188"/>
      <c r="BU680" s="188"/>
      <c r="BV680" s="188"/>
      <c r="BW680" s="188"/>
      <c r="BX680" s="188"/>
      <c r="BY680" s="188"/>
      <c r="BZ680" s="188"/>
      <c r="CA680" s="188"/>
      <c r="CB680" s="188"/>
      <c r="CC680" s="188"/>
      <c r="CD680" s="188"/>
      <c r="CE680" s="188"/>
      <c r="CF680" s="188"/>
      <c r="CG680" s="189"/>
      <c r="CH680" s="195"/>
      <c r="CI680" s="188"/>
      <c r="CJ680" s="188"/>
      <c r="CK680" s="188"/>
      <c r="CL680" s="188"/>
      <c r="CM680" s="188"/>
      <c r="CN680" s="188"/>
      <c r="CO680" s="188"/>
      <c r="CP680" s="188"/>
      <c r="CQ680" s="188"/>
      <c r="CR680" s="188"/>
      <c r="CS680" s="188"/>
      <c r="CT680" s="188"/>
      <c r="CU680" s="188"/>
      <c r="CV680" s="188"/>
      <c r="CW680" s="188"/>
      <c r="CX680" s="189"/>
      <c r="CY680" s="195"/>
      <c r="CZ680" s="188"/>
      <c r="DA680" s="188"/>
      <c r="DB680" s="188"/>
      <c r="DC680" s="188"/>
      <c r="DD680" s="188"/>
      <c r="DE680" s="188"/>
      <c r="DF680" s="188"/>
      <c r="DG680" s="188"/>
      <c r="DH680" s="188"/>
      <c r="DI680" s="188"/>
      <c r="DJ680" s="188"/>
      <c r="DK680" s="188"/>
      <c r="DL680" s="188"/>
      <c r="DM680" s="188"/>
      <c r="DN680" s="188"/>
      <c r="DO680" s="189"/>
      <c r="DP680" s="195"/>
      <c r="DQ680" s="188"/>
      <c r="DR680" s="188"/>
      <c r="DS680" s="188"/>
      <c r="DT680" s="188"/>
      <c r="DU680" s="188"/>
      <c r="DV680" s="188"/>
      <c r="DW680" s="188"/>
      <c r="DX680" s="188"/>
      <c r="DY680" s="188"/>
      <c r="DZ680" s="188"/>
      <c r="EA680" s="188"/>
      <c r="EB680" s="188"/>
      <c r="EC680" s="188"/>
      <c r="ED680" s="188"/>
      <c r="EE680" s="188"/>
      <c r="EF680" s="189"/>
      <c r="EG680" s="195"/>
      <c r="EH680" s="188"/>
      <c r="EI680" s="188"/>
      <c r="EJ680" s="188"/>
      <c r="EK680" s="188"/>
      <c r="EL680" s="188"/>
      <c r="EM680" s="188"/>
      <c r="EN680" s="188"/>
      <c r="EO680" s="188"/>
      <c r="EP680" s="188"/>
      <c r="EQ680" s="188"/>
      <c r="ER680" s="188"/>
      <c r="ES680" s="188"/>
      <c r="ET680" s="188"/>
      <c r="EU680" s="188"/>
      <c r="EV680" s="188"/>
      <c r="EW680" s="189"/>
      <c r="EX680" s="195"/>
      <c r="EY680" s="188"/>
      <c r="EZ680" s="188"/>
      <c r="FA680" s="188"/>
      <c r="FB680" s="188"/>
      <c r="FC680" s="188"/>
      <c r="FD680" s="188"/>
      <c r="FE680" s="188"/>
      <c r="FF680" s="188"/>
      <c r="FG680" s="188"/>
      <c r="FH680" s="188"/>
      <c r="FI680" s="188"/>
      <c r="FJ680" s="188"/>
      <c r="FK680" s="188"/>
      <c r="FL680" s="188"/>
      <c r="FM680" s="188"/>
      <c r="FN680" s="189"/>
      <c r="FO680" s="195"/>
      <c r="FP680" s="188"/>
      <c r="FQ680" s="188"/>
      <c r="FR680" s="188"/>
      <c r="FS680" s="188"/>
      <c r="FT680" s="188"/>
      <c r="FU680" s="188"/>
      <c r="FV680" s="188"/>
      <c r="FW680" s="188"/>
      <c r="FX680" s="188"/>
      <c r="FY680" s="188"/>
      <c r="FZ680" s="188"/>
      <c r="GA680" s="188"/>
      <c r="GB680" s="188"/>
      <c r="GC680" s="188"/>
      <c r="GD680" s="188"/>
      <c r="GE680" s="189"/>
      <c r="GF680" s="195"/>
      <c r="GG680" s="188"/>
      <c r="GH680" s="188"/>
      <c r="GI680" s="188"/>
      <c r="GJ680" s="188"/>
      <c r="GK680" s="188"/>
      <c r="GL680" s="188"/>
      <c r="GM680" s="188"/>
      <c r="GN680" s="188"/>
      <c r="GO680" s="188"/>
      <c r="GP680" s="188"/>
      <c r="GQ680" s="188"/>
      <c r="GR680" s="188"/>
      <c r="GS680" s="188"/>
      <c r="GT680" s="188"/>
      <c r="GU680" s="188"/>
      <c r="GV680" s="189"/>
      <c r="GW680" s="195"/>
      <c r="GX680" s="188"/>
      <c r="GY680" s="188"/>
      <c r="GZ680" s="188"/>
      <c r="HA680" s="188"/>
      <c r="HB680" s="188"/>
      <c r="HC680" s="188"/>
      <c r="HD680" s="188"/>
      <c r="HE680" s="188"/>
      <c r="HF680" s="188"/>
      <c r="HG680" s="188"/>
      <c r="HH680" s="188"/>
      <c r="HI680" s="188"/>
      <c r="HJ680" s="188"/>
      <c r="HK680" s="188"/>
      <c r="HL680" s="188"/>
      <c r="HM680" s="189"/>
      <c r="HN680" s="195"/>
      <c r="HO680" s="188"/>
      <c r="HP680" s="188"/>
      <c r="HQ680" s="188"/>
      <c r="HR680" s="188"/>
      <c r="HS680" s="188"/>
      <c r="HT680" s="188"/>
      <c r="HU680" s="188"/>
      <c r="HV680" s="188"/>
      <c r="HW680" s="188"/>
      <c r="HX680" s="188"/>
      <c r="HY680" s="188"/>
      <c r="HZ680" s="188"/>
      <c r="IA680" s="188"/>
      <c r="IB680" s="188"/>
      <c r="IC680" s="188"/>
      <c r="ID680" s="189"/>
      <c r="IE680" s="195"/>
      <c r="IF680" s="188"/>
      <c r="IG680" s="188"/>
      <c r="IH680" s="188"/>
      <c r="II680" s="188"/>
      <c r="IJ680" s="188"/>
      <c r="IK680" s="188"/>
      <c r="IL680" s="188"/>
      <c r="IM680" s="188"/>
      <c r="IN680" s="188"/>
      <c r="IO680" s="188"/>
      <c r="IP680" s="188"/>
      <c r="IQ680" s="188"/>
      <c r="IR680" s="188"/>
      <c r="IS680" s="188"/>
      <c r="IT680" s="188"/>
      <c r="IU680" s="189"/>
      <c r="IV680" s="195"/>
      <c r="IW680" s="188"/>
      <c r="IX680" s="188"/>
      <c r="IY680" s="188"/>
      <c r="IZ680" s="188"/>
      <c r="JA680" s="188"/>
      <c r="JB680" s="188"/>
      <c r="JC680" s="188"/>
      <c r="JD680" s="188"/>
      <c r="JE680" s="188"/>
      <c r="JF680" s="188"/>
      <c r="JG680" s="188"/>
      <c r="JH680" s="188"/>
      <c r="JI680" s="188"/>
      <c r="JJ680" s="188"/>
      <c r="JK680" s="188"/>
      <c r="JL680" s="189"/>
      <c r="JM680" s="195"/>
      <c r="JN680" s="188"/>
      <c r="JO680" s="188"/>
      <c r="JP680" s="188"/>
      <c r="JQ680" s="188"/>
      <c r="JR680" s="188"/>
      <c r="JS680" s="188"/>
      <c r="JT680" s="188"/>
      <c r="JU680" s="188"/>
      <c r="JV680" s="188"/>
      <c r="JW680" s="188"/>
      <c r="JX680" s="188"/>
      <c r="JY680" s="188"/>
      <c r="JZ680" s="188"/>
      <c r="KA680" s="188"/>
      <c r="KB680" s="188"/>
      <c r="KC680" s="189"/>
      <c r="KD680" s="195"/>
      <c r="KE680" s="188"/>
      <c r="KF680" s="188"/>
      <c r="KG680" s="188"/>
      <c r="KH680" s="188"/>
      <c r="KI680" s="188"/>
      <c r="KJ680" s="188"/>
      <c r="KK680" s="188"/>
      <c r="KL680" s="188"/>
      <c r="KM680" s="188"/>
      <c r="KN680" s="188"/>
      <c r="KO680" s="188"/>
      <c r="KP680" s="188"/>
      <c r="KQ680" s="188"/>
      <c r="KR680" s="188"/>
      <c r="KS680" s="188"/>
      <c r="KT680" s="189"/>
      <c r="KU680" s="188"/>
    </row>
    <row r="681" ht="15.0" customHeight="1">
      <c r="A681" s="195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9"/>
      <c r="R681" s="195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9"/>
      <c r="AI681" s="195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9"/>
      <c r="AZ681" s="195"/>
      <c r="BA681" s="188"/>
      <c r="BB681" s="188"/>
      <c r="BC681" s="188"/>
      <c r="BD681" s="188"/>
      <c r="BE681" s="188"/>
      <c r="BF681" s="188"/>
      <c r="BG681" s="188"/>
      <c r="BH681" s="188"/>
      <c r="BI681" s="188"/>
      <c r="BJ681" s="188"/>
      <c r="BK681" s="188"/>
      <c r="BL681" s="188"/>
      <c r="BM681" s="188"/>
      <c r="BN681" s="188"/>
      <c r="BO681" s="188"/>
      <c r="BP681" s="189"/>
      <c r="BQ681" s="195"/>
      <c r="BR681" s="188"/>
      <c r="BS681" s="188"/>
      <c r="BT681" s="188"/>
      <c r="BU681" s="188"/>
      <c r="BV681" s="188"/>
      <c r="BW681" s="188"/>
      <c r="BX681" s="188"/>
      <c r="BY681" s="188"/>
      <c r="BZ681" s="188"/>
      <c r="CA681" s="188"/>
      <c r="CB681" s="188"/>
      <c r="CC681" s="188"/>
      <c r="CD681" s="188"/>
      <c r="CE681" s="188"/>
      <c r="CF681" s="188"/>
      <c r="CG681" s="189"/>
      <c r="CH681" s="195"/>
      <c r="CI681" s="188"/>
      <c r="CJ681" s="188"/>
      <c r="CK681" s="188"/>
      <c r="CL681" s="188"/>
      <c r="CM681" s="188"/>
      <c r="CN681" s="188"/>
      <c r="CO681" s="188"/>
      <c r="CP681" s="188"/>
      <c r="CQ681" s="188"/>
      <c r="CR681" s="188"/>
      <c r="CS681" s="188"/>
      <c r="CT681" s="188"/>
      <c r="CU681" s="188"/>
      <c r="CV681" s="188"/>
      <c r="CW681" s="188"/>
      <c r="CX681" s="189"/>
      <c r="CY681" s="195"/>
      <c r="CZ681" s="188"/>
      <c r="DA681" s="188"/>
      <c r="DB681" s="188"/>
      <c r="DC681" s="188"/>
      <c r="DD681" s="188"/>
      <c r="DE681" s="188"/>
      <c r="DF681" s="188"/>
      <c r="DG681" s="188"/>
      <c r="DH681" s="188"/>
      <c r="DI681" s="188"/>
      <c r="DJ681" s="188"/>
      <c r="DK681" s="188"/>
      <c r="DL681" s="188"/>
      <c r="DM681" s="188"/>
      <c r="DN681" s="188"/>
      <c r="DO681" s="189"/>
      <c r="DP681" s="195"/>
      <c r="DQ681" s="188"/>
      <c r="DR681" s="188"/>
      <c r="DS681" s="188"/>
      <c r="DT681" s="188"/>
      <c r="DU681" s="188"/>
      <c r="DV681" s="188"/>
      <c r="DW681" s="188"/>
      <c r="DX681" s="188"/>
      <c r="DY681" s="188"/>
      <c r="DZ681" s="188"/>
      <c r="EA681" s="188"/>
      <c r="EB681" s="188"/>
      <c r="EC681" s="188"/>
      <c r="ED681" s="188"/>
      <c r="EE681" s="188"/>
      <c r="EF681" s="189"/>
      <c r="EG681" s="195"/>
      <c r="EH681" s="188"/>
      <c r="EI681" s="188"/>
      <c r="EJ681" s="188"/>
      <c r="EK681" s="188"/>
      <c r="EL681" s="188"/>
      <c r="EM681" s="188"/>
      <c r="EN681" s="188"/>
      <c r="EO681" s="188"/>
      <c r="EP681" s="188"/>
      <c r="EQ681" s="188"/>
      <c r="ER681" s="188"/>
      <c r="ES681" s="188"/>
      <c r="ET681" s="188"/>
      <c r="EU681" s="188"/>
      <c r="EV681" s="188"/>
      <c r="EW681" s="189"/>
      <c r="EX681" s="195"/>
      <c r="EY681" s="188"/>
      <c r="EZ681" s="188"/>
      <c r="FA681" s="188"/>
      <c r="FB681" s="188"/>
      <c r="FC681" s="188"/>
      <c r="FD681" s="188"/>
      <c r="FE681" s="188"/>
      <c r="FF681" s="188"/>
      <c r="FG681" s="188"/>
      <c r="FH681" s="188"/>
      <c r="FI681" s="188"/>
      <c r="FJ681" s="188"/>
      <c r="FK681" s="188"/>
      <c r="FL681" s="188"/>
      <c r="FM681" s="188"/>
      <c r="FN681" s="189"/>
      <c r="FO681" s="195"/>
      <c r="FP681" s="188"/>
      <c r="FQ681" s="188"/>
      <c r="FR681" s="188"/>
      <c r="FS681" s="188"/>
      <c r="FT681" s="188"/>
      <c r="FU681" s="188"/>
      <c r="FV681" s="188"/>
      <c r="FW681" s="188"/>
      <c r="FX681" s="188"/>
      <c r="FY681" s="188"/>
      <c r="FZ681" s="188"/>
      <c r="GA681" s="188"/>
      <c r="GB681" s="188"/>
      <c r="GC681" s="188"/>
      <c r="GD681" s="188"/>
      <c r="GE681" s="189"/>
      <c r="GF681" s="195"/>
      <c r="GG681" s="188"/>
      <c r="GH681" s="188"/>
      <c r="GI681" s="188"/>
      <c r="GJ681" s="188"/>
      <c r="GK681" s="188"/>
      <c r="GL681" s="188"/>
      <c r="GM681" s="188"/>
      <c r="GN681" s="188"/>
      <c r="GO681" s="188"/>
      <c r="GP681" s="188"/>
      <c r="GQ681" s="188"/>
      <c r="GR681" s="188"/>
      <c r="GS681" s="188"/>
      <c r="GT681" s="188"/>
      <c r="GU681" s="188"/>
      <c r="GV681" s="189"/>
      <c r="GW681" s="195"/>
      <c r="GX681" s="188"/>
      <c r="GY681" s="188"/>
      <c r="GZ681" s="188"/>
      <c r="HA681" s="188"/>
      <c r="HB681" s="188"/>
      <c r="HC681" s="188"/>
      <c r="HD681" s="188"/>
      <c r="HE681" s="188"/>
      <c r="HF681" s="188"/>
      <c r="HG681" s="188"/>
      <c r="HH681" s="188"/>
      <c r="HI681" s="188"/>
      <c r="HJ681" s="188"/>
      <c r="HK681" s="188"/>
      <c r="HL681" s="188"/>
      <c r="HM681" s="189"/>
      <c r="HN681" s="195"/>
      <c r="HO681" s="188"/>
      <c r="HP681" s="188"/>
      <c r="HQ681" s="188"/>
      <c r="HR681" s="188"/>
      <c r="HS681" s="188"/>
      <c r="HT681" s="188"/>
      <c r="HU681" s="188"/>
      <c r="HV681" s="188"/>
      <c r="HW681" s="188"/>
      <c r="HX681" s="188"/>
      <c r="HY681" s="188"/>
      <c r="HZ681" s="188"/>
      <c r="IA681" s="188"/>
      <c r="IB681" s="188"/>
      <c r="IC681" s="188"/>
      <c r="ID681" s="189"/>
      <c r="IE681" s="195"/>
      <c r="IF681" s="188"/>
      <c r="IG681" s="188"/>
      <c r="IH681" s="188"/>
      <c r="II681" s="188"/>
      <c r="IJ681" s="188"/>
      <c r="IK681" s="188"/>
      <c r="IL681" s="188"/>
      <c r="IM681" s="188"/>
      <c r="IN681" s="188"/>
      <c r="IO681" s="188"/>
      <c r="IP681" s="188"/>
      <c r="IQ681" s="188"/>
      <c r="IR681" s="188"/>
      <c r="IS681" s="188"/>
      <c r="IT681" s="188"/>
      <c r="IU681" s="189"/>
      <c r="IV681" s="195"/>
      <c r="IW681" s="188"/>
      <c r="IX681" s="188"/>
      <c r="IY681" s="188"/>
      <c r="IZ681" s="188"/>
      <c r="JA681" s="188"/>
      <c r="JB681" s="188"/>
      <c r="JC681" s="188"/>
      <c r="JD681" s="188"/>
      <c r="JE681" s="188"/>
      <c r="JF681" s="188"/>
      <c r="JG681" s="188"/>
      <c r="JH681" s="188"/>
      <c r="JI681" s="188"/>
      <c r="JJ681" s="188"/>
      <c r="JK681" s="188"/>
      <c r="JL681" s="189"/>
      <c r="JM681" s="195"/>
      <c r="JN681" s="188"/>
      <c r="JO681" s="188"/>
      <c r="JP681" s="188"/>
      <c r="JQ681" s="188"/>
      <c r="JR681" s="188"/>
      <c r="JS681" s="188"/>
      <c r="JT681" s="188"/>
      <c r="JU681" s="188"/>
      <c r="JV681" s="188"/>
      <c r="JW681" s="188"/>
      <c r="JX681" s="188"/>
      <c r="JY681" s="188"/>
      <c r="JZ681" s="188"/>
      <c r="KA681" s="188"/>
      <c r="KB681" s="188"/>
      <c r="KC681" s="189"/>
      <c r="KD681" s="195"/>
      <c r="KE681" s="188"/>
      <c r="KF681" s="188"/>
      <c r="KG681" s="188"/>
      <c r="KH681" s="188"/>
      <c r="KI681" s="188"/>
      <c r="KJ681" s="188"/>
      <c r="KK681" s="188"/>
      <c r="KL681" s="188"/>
      <c r="KM681" s="188"/>
      <c r="KN681" s="188"/>
      <c r="KO681" s="188"/>
      <c r="KP681" s="188"/>
      <c r="KQ681" s="188"/>
      <c r="KR681" s="188"/>
      <c r="KS681" s="188"/>
      <c r="KT681" s="189"/>
      <c r="KU681" s="188"/>
    </row>
    <row r="682" ht="15.0" customHeight="1">
      <c r="A682" s="195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9"/>
      <c r="R682" s="195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9"/>
      <c r="AI682" s="195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9"/>
      <c r="AZ682" s="195"/>
      <c r="BA682" s="188"/>
      <c r="BB682" s="188"/>
      <c r="BC682" s="188"/>
      <c r="BD682" s="188"/>
      <c r="BE682" s="188"/>
      <c r="BF682" s="188"/>
      <c r="BG682" s="188"/>
      <c r="BH682" s="188"/>
      <c r="BI682" s="188"/>
      <c r="BJ682" s="188"/>
      <c r="BK682" s="188"/>
      <c r="BL682" s="188"/>
      <c r="BM682" s="188"/>
      <c r="BN682" s="188"/>
      <c r="BO682" s="188"/>
      <c r="BP682" s="189"/>
      <c r="BQ682" s="195"/>
      <c r="BR682" s="188"/>
      <c r="BS682" s="188"/>
      <c r="BT682" s="188"/>
      <c r="BU682" s="188"/>
      <c r="BV682" s="188"/>
      <c r="BW682" s="188"/>
      <c r="BX682" s="188"/>
      <c r="BY682" s="188"/>
      <c r="BZ682" s="188"/>
      <c r="CA682" s="188"/>
      <c r="CB682" s="188"/>
      <c r="CC682" s="188"/>
      <c r="CD682" s="188"/>
      <c r="CE682" s="188"/>
      <c r="CF682" s="188"/>
      <c r="CG682" s="189"/>
      <c r="CH682" s="195"/>
      <c r="CI682" s="188"/>
      <c r="CJ682" s="188"/>
      <c r="CK682" s="188"/>
      <c r="CL682" s="188"/>
      <c r="CM682" s="188"/>
      <c r="CN682" s="188"/>
      <c r="CO682" s="188"/>
      <c r="CP682" s="188"/>
      <c r="CQ682" s="188"/>
      <c r="CR682" s="188"/>
      <c r="CS682" s="188"/>
      <c r="CT682" s="188"/>
      <c r="CU682" s="188"/>
      <c r="CV682" s="188"/>
      <c r="CW682" s="188"/>
      <c r="CX682" s="189"/>
      <c r="CY682" s="195"/>
      <c r="CZ682" s="188"/>
      <c r="DA682" s="188"/>
      <c r="DB682" s="188"/>
      <c r="DC682" s="188"/>
      <c r="DD682" s="188"/>
      <c r="DE682" s="188"/>
      <c r="DF682" s="188"/>
      <c r="DG682" s="188"/>
      <c r="DH682" s="188"/>
      <c r="DI682" s="188"/>
      <c r="DJ682" s="188"/>
      <c r="DK682" s="188"/>
      <c r="DL682" s="188"/>
      <c r="DM682" s="188"/>
      <c r="DN682" s="188"/>
      <c r="DO682" s="189"/>
      <c r="DP682" s="195"/>
      <c r="DQ682" s="188"/>
      <c r="DR682" s="188"/>
      <c r="DS682" s="188"/>
      <c r="DT682" s="188"/>
      <c r="DU682" s="188"/>
      <c r="DV682" s="188"/>
      <c r="DW682" s="188"/>
      <c r="DX682" s="188"/>
      <c r="DY682" s="188"/>
      <c r="DZ682" s="188"/>
      <c r="EA682" s="188"/>
      <c r="EB682" s="188"/>
      <c r="EC682" s="188"/>
      <c r="ED682" s="188"/>
      <c r="EE682" s="188"/>
      <c r="EF682" s="189"/>
      <c r="EG682" s="195"/>
      <c r="EH682" s="188"/>
      <c r="EI682" s="188"/>
      <c r="EJ682" s="188"/>
      <c r="EK682" s="188"/>
      <c r="EL682" s="188"/>
      <c r="EM682" s="188"/>
      <c r="EN682" s="188"/>
      <c r="EO682" s="188"/>
      <c r="EP682" s="188"/>
      <c r="EQ682" s="188"/>
      <c r="ER682" s="188"/>
      <c r="ES682" s="188"/>
      <c r="ET682" s="188"/>
      <c r="EU682" s="188"/>
      <c r="EV682" s="188"/>
      <c r="EW682" s="189"/>
      <c r="EX682" s="195"/>
      <c r="EY682" s="188"/>
      <c r="EZ682" s="188"/>
      <c r="FA682" s="188"/>
      <c r="FB682" s="188"/>
      <c r="FC682" s="188"/>
      <c r="FD682" s="188"/>
      <c r="FE682" s="188"/>
      <c r="FF682" s="188"/>
      <c r="FG682" s="188"/>
      <c r="FH682" s="188"/>
      <c r="FI682" s="188"/>
      <c r="FJ682" s="188"/>
      <c r="FK682" s="188"/>
      <c r="FL682" s="188"/>
      <c r="FM682" s="188"/>
      <c r="FN682" s="189"/>
      <c r="FO682" s="195"/>
      <c r="FP682" s="188"/>
      <c r="FQ682" s="188"/>
      <c r="FR682" s="188"/>
      <c r="FS682" s="188"/>
      <c r="FT682" s="188"/>
      <c r="FU682" s="188"/>
      <c r="FV682" s="188"/>
      <c r="FW682" s="188"/>
      <c r="FX682" s="188"/>
      <c r="FY682" s="188"/>
      <c r="FZ682" s="188"/>
      <c r="GA682" s="188"/>
      <c r="GB682" s="188"/>
      <c r="GC682" s="188"/>
      <c r="GD682" s="188"/>
      <c r="GE682" s="189"/>
      <c r="GF682" s="195"/>
      <c r="GG682" s="188"/>
      <c r="GH682" s="188"/>
      <c r="GI682" s="188"/>
      <c r="GJ682" s="188"/>
      <c r="GK682" s="188"/>
      <c r="GL682" s="188"/>
      <c r="GM682" s="188"/>
      <c r="GN682" s="188"/>
      <c r="GO682" s="188"/>
      <c r="GP682" s="188"/>
      <c r="GQ682" s="188"/>
      <c r="GR682" s="188"/>
      <c r="GS682" s="188"/>
      <c r="GT682" s="188"/>
      <c r="GU682" s="188"/>
      <c r="GV682" s="189"/>
      <c r="GW682" s="195"/>
      <c r="GX682" s="188"/>
      <c r="GY682" s="188"/>
      <c r="GZ682" s="188"/>
      <c r="HA682" s="188"/>
      <c r="HB682" s="188"/>
      <c r="HC682" s="188"/>
      <c r="HD682" s="188"/>
      <c r="HE682" s="188"/>
      <c r="HF682" s="188"/>
      <c r="HG682" s="188"/>
      <c r="HH682" s="188"/>
      <c r="HI682" s="188"/>
      <c r="HJ682" s="188"/>
      <c r="HK682" s="188"/>
      <c r="HL682" s="188"/>
      <c r="HM682" s="189"/>
      <c r="HN682" s="195"/>
      <c r="HO682" s="188"/>
      <c r="HP682" s="188"/>
      <c r="HQ682" s="188"/>
      <c r="HR682" s="188"/>
      <c r="HS682" s="188"/>
      <c r="HT682" s="188"/>
      <c r="HU682" s="188"/>
      <c r="HV682" s="188"/>
      <c r="HW682" s="188"/>
      <c r="HX682" s="188"/>
      <c r="HY682" s="188"/>
      <c r="HZ682" s="188"/>
      <c r="IA682" s="188"/>
      <c r="IB682" s="188"/>
      <c r="IC682" s="188"/>
      <c r="ID682" s="189"/>
      <c r="IE682" s="195"/>
      <c r="IF682" s="188"/>
      <c r="IG682" s="188"/>
      <c r="IH682" s="188"/>
      <c r="II682" s="188"/>
      <c r="IJ682" s="188"/>
      <c r="IK682" s="188"/>
      <c r="IL682" s="188"/>
      <c r="IM682" s="188"/>
      <c r="IN682" s="188"/>
      <c r="IO682" s="188"/>
      <c r="IP682" s="188"/>
      <c r="IQ682" s="188"/>
      <c r="IR682" s="188"/>
      <c r="IS682" s="188"/>
      <c r="IT682" s="188"/>
      <c r="IU682" s="189"/>
      <c r="IV682" s="195"/>
      <c r="IW682" s="188"/>
      <c r="IX682" s="188"/>
      <c r="IY682" s="188"/>
      <c r="IZ682" s="188"/>
      <c r="JA682" s="188"/>
      <c r="JB682" s="188"/>
      <c r="JC682" s="188"/>
      <c r="JD682" s="188"/>
      <c r="JE682" s="188"/>
      <c r="JF682" s="188"/>
      <c r="JG682" s="188"/>
      <c r="JH682" s="188"/>
      <c r="JI682" s="188"/>
      <c r="JJ682" s="188"/>
      <c r="JK682" s="188"/>
      <c r="JL682" s="189"/>
      <c r="JM682" s="195"/>
      <c r="JN682" s="188"/>
      <c r="JO682" s="188"/>
      <c r="JP682" s="188"/>
      <c r="JQ682" s="188"/>
      <c r="JR682" s="188"/>
      <c r="JS682" s="188"/>
      <c r="JT682" s="188"/>
      <c r="JU682" s="188"/>
      <c r="JV682" s="188"/>
      <c r="JW682" s="188"/>
      <c r="JX682" s="188"/>
      <c r="JY682" s="188"/>
      <c r="JZ682" s="188"/>
      <c r="KA682" s="188"/>
      <c r="KB682" s="188"/>
      <c r="KC682" s="189"/>
      <c r="KD682" s="195"/>
      <c r="KE682" s="188"/>
      <c r="KF682" s="188"/>
      <c r="KG682" s="188"/>
      <c r="KH682" s="188"/>
      <c r="KI682" s="188"/>
      <c r="KJ682" s="188"/>
      <c r="KK682" s="188"/>
      <c r="KL682" s="188"/>
      <c r="KM682" s="188"/>
      <c r="KN682" s="188"/>
      <c r="KO682" s="188"/>
      <c r="KP682" s="188"/>
      <c r="KQ682" s="188"/>
      <c r="KR682" s="188"/>
      <c r="KS682" s="188"/>
      <c r="KT682" s="189"/>
      <c r="KU682" s="188"/>
    </row>
    <row r="683" ht="15.0" customHeight="1">
      <c r="A683" s="195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9"/>
      <c r="R683" s="195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9"/>
      <c r="AI683" s="195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9"/>
      <c r="AZ683" s="195"/>
      <c r="BA683" s="188"/>
      <c r="BB683" s="188"/>
      <c r="BC683" s="188"/>
      <c r="BD683" s="188"/>
      <c r="BE683" s="188"/>
      <c r="BF683" s="188"/>
      <c r="BG683" s="188"/>
      <c r="BH683" s="188"/>
      <c r="BI683" s="188"/>
      <c r="BJ683" s="188"/>
      <c r="BK683" s="188"/>
      <c r="BL683" s="188"/>
      <c r="BM683" s="188"/>
      <c r="BN683" s="188"/>
      <c r="BO683" s="188"/>
      <c r="BP683" s="189"/>
      <c r="BQ683" s="195"/>
      <c r="BR683" s="188"/>
      <c r="BS683" s="188"/>
      <c r="BT683" s="188"/>
      <c r="BU683" s="188"/>
      <c r="BV683" s="188"/>
      <c r="BW683" s="188"/>
      <c r="BX683" s="188"/>
      <c r="BY683" s="188"/>
      <c r="BZ683" s="188"/>
      <c r="CA683" s="188"/>
      <c r="CB683" s="188"/>
      <c r="CC683" s="188"/>
      <c r="CD683" s="188"/>
      <c r="CE683" s="188"/>
      <c r="CF683" s="188"/>
      <c r="CG683" s="189"/>
      <c r="CH683" s="195"/>
      <c r="CI683" s="188"/>
      <c r="CJ683" s="188"/>
      <c r="CK683" s="188"/>
      <c r="CL683" s="188"/>
      <c r="CM683" s="188"/>
      <c r="CN683" s="188"/>
      <c r="CO683" s="188"/>
      <c r="CP683" s="188"/>
      <c r="CQ683" s="188"/>
      <c r="CR683" s="188"/>
      <c r="CS683" s="188"/>
      <c r="CT683" s="188"/>
      <c r="CU683" s="188"/>
      <c r="CV683" s="188"/>
      <c r="CW683" s="188"/>
      <c r="CX683" s="189"/>
      <c r="CY683" s="195"/>
      <c r="CZ683" s="188"/>
      <c r="DA683" s="188"/>
      <c r="DB683" s="188"/>
      <c r="DC683" s="188"/>
      <c r="DD683" s="188"/>
      <c r="DE683" s="188"/>
      <c r="DF683" s="188"/>
      <c r="DG683" s="188"/>
      <c r="DH683" s="188"/>
      <c r="DI683" s="188"/>
      <c r="DJ683" s="188"/>
      <c r="DK683" s="188"/>
      <c r="DL683" s="188"/>
      <c r="DM683" s="188"/>
      <c r="DN683" s="188"/>
      <c r="DO683" s="189"/>
      <c r="DP683" s="195"/>
      <c r="DQ683" s="188"/>
      <c r="DR683" s="188"/>
      <c r="DS683" s="188"/>
      <c r="DT683" s="188"/>
      <c r="DU683" s="188"/>
      <c r="DV683" s="188"/>
      <c r="DW683" s="188"/>
      <c r="DX683" s="188"/>
      <c r="DY683" s="188"/>
      <c r="DZ683" s="188"/>
      <c r="EA683" s="188"/>
      <c r="EB683" s="188"/>
      <c r="EC683" s="188"/>
      <c r="ED683" s="188"/>
      <c r="EE683" s="188"/>
      <c r="EF683" s="189"/>
      <c r="EG683" s="195"/>
      <c r="EH683" s="188"/>
      <c r="EI683" s="188"/>
      <c r="EJ683" s="188"/>
      <c r="EK683" s="188"/>
      <c r="EL683" s="188"/>
      <c r="EM683" s="188"/>
      <c r="EN683" s="188"/>
      <c r="EO683" s="188"/>
      <c r="EP683" s="188"/>
      <c r="EQ683" s="188"/>
      <c r="ER683" s="188"/>
      <c r="ES683" s="188"/>
      <c r="ET683" s="188"/>
      <c r="EU683" s="188"/>
      <c r="EV683" s="188"/>
      <c r="EW683" s="189"/>
      <c r="EX683" s="195"/>
      <c r="EY683" s="188"/>
      <c r="EZ683" s="188"/>
      <c r="FA683" s="188"/>
      <c r="FB683" s="188"/>
      <c r="FC683" s="188"/>
      <c r="FD683" s="188"/>
      <c r="FE683" s="188"/>
      <c r="FF683" s="188"/>
      <c r="FG683" s="188"/>
      <c r="FH683" s="188"/>
      <c r="FI683" s="188"/>
      <c r="FJ683" s="188"/>
      <c r="FK683" s="188"/>
      <c r="FL683" s="188"/>
      <c r="FM683" s="188"/>
      <c r="FN683" s="189"/>
      <c r="FO683" s="195"/>
      <c r="FP683" s="188"/>
      <c r="FQ683" s="188"/>
      <c r="FR683" s="188"/>
      <c r="FS683" s="188"/>
      <c r="FT683" s="188"/>
      <c r="FU683" s="188"/>
      <c r="FV683" s="188"/>
      <c r="FW683" s="188"/>
      <c r="FX683" s="188"/>
      <c r="FY683" s="188"/>
      <c r="FZ683" s="188"/>
      <c r="GA683" s="188"/>
      <c r="GB683" s="188"/>
      <c r="GC683" s="188"/>
      <c r="GD683" s="188"/>
      <c r="GE683" s="189"/>
      <c r="GF683" s="195"/>
      <c r="GG683" s="188"/>
      <c r="GH683" s="188"/>
      <c r="GI683" s="188"/>
      <c r="GJ683" s="188"/>
      <c r="GK683" s="188"/>
      <c r="GL683" s="188"/>
      <c r="GM683" s="188"/>
      <c r="GN683" s="188"/>
      <c r="GO683" s="188"/>
      <c r="GP683" s="188"/>
      <c r="GQ683" s="188"/>
      <c r="GR683" s="188"/>
      <c r="GS683" s="188"/>
      <c r="GT683" s="188"/>
      <c r="GU683" s="188"/>
      <c r="GV683" s="189"/>
      <c r="GW683" s="195"/>
      <c r="GX683" s="188"/>
      <c r="GY683" s="188"/>
      <c r="GZ683" s="188"/>
      <c r="HA683" s="188"/>
      <c r="HB683" s="188"/>
      <c r="HC683" s="188"/>
      <c r="HD683" s="188"/>
      <c r="HE683" s="188"/>
      <c r="HF683" s="188"/>
      <c r="HG683" s="188"/>
      <c r="HH683" s="188"/>
      <c r="HI683" s="188"/>
      <c r="HJ683" s="188"/>
      <c r="HK683" s="188"/>
      <c r="HL683" s="188"/>
      <c r="HM683" s="189"/>
      <c r="HN683" s="195"/>
      <c r="HO683" s="188"/>
      <c r="HP683" s="188"/>
      <c r="HQ683" s="188"/>
      <c r="HR683" s="188"/>
      <c r="HS683" s="188"/>
      <c r="HT683" s="188"/>
      <c r="HU683" s="188"/>
      <c r="HV683" s="188"/>
      <c r="HW683" s="188"/>
      <c r="HX683" s="188"/>
      <c r="HY683" s="188"/>
      <c r="HZ683" s="188"/>
      <c r="IA683" s="188"/>
      <c r="IB683" s="188"/>
      <c r="IC683" s="188"/>
      <c r="ID683" s="189"/>
      <c r="IE683" s="195"/>
      <c r="IF683" s="188"/>
      <c r="IG683" s="188"/>
      <c r="IH683" s="188"/>
      <c r="II683" s="188"/>
      <c r="IJ683" s="188"/>
      <c r="IK683" s="188"/>
      <c r="IL683" s="188"/>
      <c r="IM683" s="188"/>
      <c r="IN683" s="188"/>
      <c r="IO683" s="188"/>
      <c r="IP683" s="188"/>
      <c r="IQ683" s="188"/>
      <c r="IR683" s="188"/>
      <c r="IS683" s="188"/>
      <c r="IT683" s="188"/>
      <c r="IU683" s="189"/>
      <c r="IV683" s="195"/>
      <c r="IW683" s="188"/>
      <c r="IX683" s="188"/>
      <c r="IY683" s="188"/>
      <c r="IZ683" s="188"/>
      <c r="JA683" s="188"/>
      <c r="JB683" s="188"/>
      <c r="JC683" s="188"/>
      <c r="JD683" s="188"/>
      <c r="JE683" s="188"/>
      <c r="JF683" s="188"/>
      <c r="JG683" s="188"/>
      <c r="JH683" s="188"/>
      <c r="JI683" s="188"/>
      <c r="JJ683" s="188"/>
      <c r="JK683" s="188"/>
      <c r="JL683" s="189"/>
      <c r="JM683" s="195"/>
      <c r="JN683" s="188"/>
      <c r="JO683" s="188"/>
      <c r="JP683" s="188"/>
      <c r="JQ683" s="188"/>
      <c r="JR683" s="188"/>
      <c r="JS683" s="188"/>
      <c r="JT683" s="188"/>
      <c r="JU683" s="188"/>
      <c r="JV683" s="188"/>
      <c r="JW683" s="188"/>
      <c r="JX683" s="188"/>
      <c r="JY683" s="188"/>
      <c r="JZ683" s="188"/>
      <c r="KA683" s="188"/>
      <c r="KB683" s="188"/>
      <c r="KC683" s="189"/>
      <c r="KD683" s="195"/>
      <c r="KE683" s="188"/>
      <c r="KF683" s="188"/>
      <c r="KG683" s="188"/>
      <c r="KH683" s="188"/>
      <c r="KI683" s="188"/>
      <c r="KJ683" s="188"/>
      <c r="KK683" s="188"/>
      <c r="KL683" s="188"/>
      <c r="KM683" s="188"/>
      <c r="KN683" s="188"/>
      <c r="KO683" s="188"/>
      <c r="KP683" s="188"/>
      <c r="KQ683" s="188"/>
      <c r="KR683" s="188"/>
      <c r="KS683" s="188"/>
      <c r="KT683" s="189"/>
      <c r="KU683" s="188"/>
    </row>
    <row r="684" ht="15.0" customHeight="1">
      <c r="A684" s="195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9"/>
      <c r="R684" s="195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9"/>
      <c r="AI684" s="195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9"/>
      <c r="AZ684" s="195"/>
      <c r="BA684" s="188"/>
      <c r="BB684" s="188"/>
      <c r="BC684" s="188"/>
      <c r="BD684" s="188"/>
      <c r="BE684" s="188"/>
      <c r="BF684" s="188"/>
      <c r="BG684" s="188"/>
      <c r="BH684" s="188"/>
      <c r="BI684" s="188"/>
      <c r="BJ684" s="188"/>
      <c r="BK684" s="188"/>
      <c r="BL684" s="188"/>
      <c r="BM684" s="188"/>
      <c r="BN684" s="188"/>
      <c r="BO684" s="188"/>
      <c r="BP684" s="189"/>
      <c r="BQ684" s="195"/>
      <c r="BR684" s="188"/>
      <c r="BS684" s="188"/>
      <c r="BT684" s="188"/>
      <c r="BU684" s="188"/>
      <c r="BV684" s="188"/>
      <c r="BW684" s="188"/>
      <c r="BX684" s="188"/>
      <c r="BY684" s="188"/>
      <c r="BZ684" s="188"/>
      <c r="CA684" s="188"/>
      <c r="CB684" s="188"/>
      <c r="CC684" s="188"/>
      <c r="CD684" s="188"/>
      <c r="CE684" s="188"/>
      <c r="CF684" s="188"/>
      <c r="CG684" s="189"/>
      <c r="CH684" s="195"/>
      <c r="CI684" s="188"/>
      <c r="CJ684" s="188"/>
      <c r="CK684" s="188"/>
      <c r="CL684" s="188"/>
      <c r="CM684" s="188"/>
      <c r="CN684" s="188"/>
      <c r="CO684" s="188"/>
      <c r="CP684" s="188"/>
      <c r="CQ684" s="188"/>
      <c r="CR684" s="188"/>
      <c r="CS684" s="188"/>
      <c r="CT684" s="188"/>
      <c r="CU684" s="188"/>
      <c r="CV684" s="188"/>
      <c r="CW684" s="188"/>
      <c r="CX684" s="189"/>
      <c r="CY684" s="195"/>
      <c r="CZ684" s="188"/>
      <c r="DA684" s="188"/>
      <c r="DB684" s="188"/>
      <c r="DC684" s="188"/>
      <c r="DD684" s="188"/>
      <c r="DE684" s="188"/>
      <c r="DF684" s="188"/>
      <c r="DG684" s="188"/>
      <c r="DH684" s="188"/>
      <c r="DI684" s="188"/>
      <c r="DJ684" s="188"/>
      <c r="DK684" s="188"/>
      <c r="DL684" s="188"/>
      <c r="DM684" s="188"/>
      <c r="DN684" s="188"/>
      <c r="DO684" s="189"/>
      <c r="DP684" s="195"/>
      <c r="DQ684" s="188"/>
      <c r="DR684" s="188"/>
      <c r="DS684" s="188"/>
      <c r="DT684" s="188"/>
      <c r="DU684" s="188"/>
      <c r="DV684" s="188"/>
      <c r="DW684" s="188"/>
      <c r="DX684" s="188"/>
      <c r="DY684" s="188"/>
      <c r="DZ684" s="188"/>
      <c r="EA684" s="188"/>
      <c r="EB684" s="188"/>
      <c r="EC684" s="188"/>
      <c r="ED684" s="188"/>
      <c r="EE684" s="188"/>
      <c r="EF684" s="189"/>
      <c r="EG684" s="195"/>
      <c r="EH684" s="188"/>
      <c r="EI684" s="188"/>
      <c r="EJ684" s="188"/>
      <c r="EK684" s="188"/>
      <c r="EL684" s="188"/>
      <c r="EM684" s="188"/>
      <c r="EN684" s="188"/>
      <c r="EO684" s="188"/>
      <c r="EP684" s="188"/>
      <c r="EQ684" s="188"/>
      <c r="ER684" s="188"/>
      <c r="ES684" s="188"/>
      <c r="ET684" s="188"/>
      <c r="EU684" s="188"/>
      <c r="EV684" s="188"/>
      <c r="EW684" s="189"/>
      <c r="EX684" s="195"/>
      <c r="EY684" s="188"/>
      <c r="EZ684" s="188"/>
      <c r="FA684" s="188"/>
      <c r="FB684" s="188"/>
      <c r="FC684" s="188"/>
      <c r="FD684" s="188"/>
      <c r="FE684" s="188"/>
      <c r="FF684" s="188"/>
      <c r="FG684" s="188"/>
      <c r="FH684" s="188"/>
      <c r="FI684" s="188"/>
      <c r="FJ684" s="188"/>
      <c r="FK684" s="188"/>
      <c r="FL684" s="188"/>
      <c r="FM684" s="188"/>
      <c r="FN684" s="189"/>
      <c r="FO684" s="195"/>
      <c r="FP684" s="188"/>
      <c r="FQ684" s="188"/>
      <c r="FR684" s="188"/>
      <c r="FS684" s="188"/>
      <c r="FT684" s="188"/>
      <c r="FU684" s="188"/>
      <c r="FV684" s="188"/>
      <c r="FW684" s="188"/>
      <c r="FX684" s="188"/>
      <c r="FY684" s="188"/>
      <c r="FZ684" s="188"/>
      <c r="GA684" s="188"/>
      <c r="GB684" s="188"/>
      <c r="GC684" s="188"/>
      <c r="GD684" s="188"/>
      <c r="GE684" s="189"/>
      <c r="GF684" s="195"/>
      <c r="GG684" s="188"/>
      <c r="GH684" s="188"/>
      <c r="GI684" s="188"/>
      <c r="GJ684" s="188"/>
      <c r="GK684" s="188"/>
      <c r="GL684" s="188"/>
      <c r="GM684" s="188"/>
      <c r="GN684" s="188"/>
      <c r="GO684" s="188"/>
      <c r="GP684" s="188"/>
      <c r="GQ684" s="188"/>
      <c r="GR684" s="188"/>
      <c r="GS684" s="188"/>
      <c r="GT684" s="188"/>
      <c r="GU684" s="188"/>
      <c r="GV684" s="189"/>
      <c r="GW684" s="195"/>
      <c r="GX684" s="188"/>
      <c r="GY684" s="188"/>
      <c r="GZ684" s="188"/>
      <c r="HA684" s="188"/>
      <c r="HB684" s="188"/>
      <c r="HC684" s="188"/>
      <c r="HD684" s="188"/>
      <c r="HE684" s="188"/>
      <c r="HF684" s="188"/>
      <c r="HG684" s="188"/>
      <c r="HH684" s="188"/>
      <c r="HI684" s="188"/>
      <c r="HJ684" s="188"/>
      <c r="HK684" s="188"/>
      <c r="HL684" s="188"/>
      <c r="HM684" s="189"/>
      <c r="HN684" s="195"/>
      <c r="HO684" s="188"/>
      <c r="HP684" s="188"/>
      <c r="HQ684" s="188"/>
      <c r="HR684" s="188"/>
      <c r="HS684" s="188"/>
      <c r="HT684" s="188"/>
      <c r="HU684" s="188"/>
      <c r="HV684" s="188"/>
      <c r="HW684" s="188"/>
      <c r="HX684" s="188"/>
      <c r="HY684" s="188"/>
      <c r="HZ684" s="188"/>
      <c r="IA684" s="188"/>
      <c r="IB684" s="188"/>
      <c r="IC684" s="188"/>
      <c r="ID684" s="189"/>
      <c r="IE684" s="195"/>
      <c r="IF684" s="188"/>
      <c r="IG684" s="188"/>
      <c r="IH684" s="188"/>
      <c r="II684" s="188"/>
      <c r="IJ684" s="188"/>
      <c r="IK684" s="188"/>
      <c r="IL684" s="188"/>
      <c r="IM684" s="188"/>
      <c r="IN684" s="188"/>
      <c r="IO684" s="188"/>
      <c r="IP684" s="188"/>
      <c r="IQ684" s="188"/>
      <c r="IR684" s="188"/>
      <c r="IS684" s="188"/>
      <c r="IT684" s="188"/>
      <c r="IU684" s="189"/>
      <c r="IV684" s="195"/>
      <c r="IW684" s="188"/>
      <c r="IX684" s="188"/>
      <c r="IY684" s="188"/>
      <c r="IZ684" s="188"/>
      <c r="JA684" s="188"/>
      <c r="JB684" s="188"/>
      <c r="JC684" s="188"/>
      <c r="JD684" s="188"/>
      <c r="JE684" s="188"/>
      <c r="JF684" s="188"/>
      <c r="JG684" s="188"/>
      <c r="JH684" s="188"/>
      <c r="JI684" s="188"/>
      <c r="JJ684" s="188"/>
      <c r="JK684" s="188"/>
      <c r="JL684" s="189"/>
      <c r="JM684" s="195"/>
      <c r="JN684" s="188"/>
      <c r="JO684" s="188"/>
      <c r="JP684" s="188"/>
      <c r="JQ684" s="188"/>
      <c r="JR684" s="188"/>
      <c r="JS684" s="188"/>
      <c r="JT684" s="188"/>
      <c r="JU684" s="188"/>
      <c r="JV684" s="188"/>
      <c r="JW684" s="188"/>
      <c r="JX684" s="188"/>
      <c r="JY684" s="188"/>
      <c r="JZ684" s="188"/>
      <c r="KA684" s="188"/>
      <c r="KB684" s="188"/>
      <c r="KC684" s="189"/>
      <c r="KD684" s="195"/>
      <c r="KE684" s="188"/>
      <c r="KF684" s="188"/>
      <c r="KG684" s="188"/>
      <c r="KH684" s="188"/>
      <c r="KI684" s="188"/>
      <c r="KJ684" s="188"/>
      <c r="KK684" s="188"/>
      <c r="KL684" s="188"/>
      <c r="KM684" s="188"/>
      <c r="KN684" s="188"/>
      <c r="KO684" s="188"/>
      <c r="KP684" s="188"/>
      <c r="KQ684" s="188"/>
      <c r="KR684" s="188"/>
      <c r="KS684" s="188"/>
      <c r="KT684" s="189"/>
      <c r="KU684" s="188"/>
    </row>
    <row r="685" ht="15.0" customHeight="1">
      <c r="A685" s="195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9"/>
      <c r="R685" s="195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9"/>
      <c r="AI685" s="195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9"/>
      <c r="AZ685" s="195"/>
      <c r="BA685" s="188"/>
      <c r="BB685" s="188"/>
      <c r="BC685" s="188"/>
      <c r="BD685" s="188"/>
      <c r="BE685" s="188"/>
      <c r="BF685" s="188"/>
      <c r="BG685" s="188"/>
      <c r="BH685" s="188"/>
      <c r="BI685" s="188"/>
      <c r="BJ685" s="188"/>
      <c r="BK685" s="188"/>
      <c r="BL685" s="188"/>
      <c r="BM685" s="188"/>
      <c r="BN685" s="188"/>
      <c r="BO685" s="188"/>
      <c r="BP685" s="189"/>
      <c r="BQ685" s="195"/>
      <c r="BR685" s="188"/>
      <c r="BS685" s="188"/>
      <c r="BT685" s="188"/>
      <c r="BU685" s="188"/>
      <c r="BV685" s="188"/>
      <c r="BW685" s="188"/>
      <c r="BX685" s="188"/>
      <c r="BY685" s="188"/>
      <c r="BZ685" s="188"/>
      <c r="CA685" s="188"/>
      <c r="CB685" s="188"/>
      <c r="CC685" s="188"/>
      <c r="CD685" s="188"/>
      <c r="CE685" s="188"/>
      <c r="CF685" s="188"/>
      <c r="CG685" s="189"/>
      <c r="CH685" s="195"/>
      <c r="CI685" s="188"/>
      <c r="CJ685" s="188"/>
      <c r="CK685" s="188"/>
      <c r="CL685" s="188"/>
      <c r="CM685" s="188"/>
      <c r="CN685" s="188"/>
      <c r="CO685" s="188"/>
      <c r="CP685" s="188"/>
      <c r="CQ685" s="188"/>
      <c r="CR685" s="188"/>
      <c r="CS685" s="188"/>
      <c r="CT685" s="188"/>
      <c r="CU685" s="188"/>
      <c r="CV685" s="188"/>
      <c r="CW685" s="188"/>
      <c r="CX685" s="189"/>
      <c r="CY685" s="195"/>
      <c r="CZ685" s="188"/>
      <c r="DA685" s="188"/>
      <c r="DB685" s="188"/>
      <c r="DC685" s="188"/>
      <c r="DD685" s="188"/>
      <c r="DE685" s="188"/>
      <c r="DF685" s="188"/>
      <c r="DG685" s="188"/>
      <c r="DH685" s="188"/>
      <c r="DI685" s="188"/>
      <c r="DJ685" s="188"/>
      <c r="DK685" s="188"/>
      <c r="DL685" s="188"/>
      <c r="DM685" s="188"/>
      <c r="DN685" s="188"/>
      <c r="DO685" s="189"/>
      <c r="DP685" s="195"/>
      <c r="DQ685" s="188"/>
      <c r="DR685" s="188"/>
      <c r="DS685" s="188"/>
      <c r="DT685" s="188"/>
      <c r="DU685" s="188"/>
      <c r="DV685" s="188"/>
      <c r="DW685" s="188"/>
      <c r="DX685" s="188"/>
      <c r="DY685" s="188"/>
      <c r="DZ685" s="188"/>
      <c r="EA685" s="188"/>
      <c r="EB685" s="188"/>
      <c r="EC685" s="188"/>
      <c r="ED685" s="188"/>
      <c r="EE685" s="188"/>
      <c r="EF685" s="189"/>
      <c r="EG685" s="195"/>
      <c r="EH685" s="188"/>
      <c r="EI685" s="188"/>
      <c r="EJ685" s="188"/>
      <c r="EK685" s="188"/>
      <c r="EL685" s="188"/>
      <c r="EM685" s="188"/>
      <c r="EN685" s="188"/>
      <c r="EO685" s="188"/>
      <c r="EP685" s="188"/>
      <c r="EQ685" s="188"/>
      <c r="ER685" s="188"/>
      <c r="ES685" s="188"/>
      <c r="ET685" s="188"/>
      <c r="EU685" s="188"/>
      <c r="EV685" s="188"/>
      <c r="EW685" s="189"/>
      <c r="EX685" s="195"/>
      <c r="EY685" s="188"/>
      <c r="EZ685" s="188"/>
      <c r="FA685" s="188"/>
      <c r="FB685" s="188"/>
      <c r="FC685" s="188"/>
      <c r="FD685" s="188"/>
      <c r="FE685" s="188"/>
      <c r="FF685" s="188"/>
      <c r="FG685" s="188"/>
      <c r="FH685" s="188"/>
      <c r="FI685" s="188"/>
      <c r="FJ685" s="188"/>
      <c r="FK685" s="188"/>
      <c r="FL685" s="188"/>
      <c r="FM685" s="188"/>
      <c r="FN685" s="189"/>
      <c r="FO685" s="195"/>
      <c r="FP685" s="188"/>
      <c r="FQ685" s="188"/>
      <c r="FR685" s="188"/>
      <c r="FS685" s="188"/>
      <c r="FT685" s="188"/>
      <c r="FU685" s="188"/>
      <c r="FV685" s="188"/>
      <c r="FW685" s="188"/>
      <c r="FX685" s="188"/>
      <c r="FY685" s="188"/>
      <c r="FZ685" s="188"/>
      <c r="GA685" s="188"/>
      <c r="GB685" s="188"/>
      <c r="GC685" s="188"/>
      <c r="GD685" s="188"/>
      <c r="GE685" s="189"/>
      <c r="GF685" s="195"/>
      <c r="GG685" s="188"/>
      <c r="GH685" s="188"/>
      <c r="GI685" s="188"/>
      <c r="GJ685" s="188"/>
      <c r="GK685" s="188"/>
      <c r="GL685" s="188"/>
      <c r="GM685" s="188"/>
      <c r="GN685" s="188"/>
      <c r="GO685" s="188"/>
      <c r="GP685" s="188"/>
      <c r="GQ685" s="188"/>
      <c r="GR685" s="188"/>
      <c r="GS685" s="188"/>
      <c r="GT685" s="188"/>
      <c r="GU685" s="188"/>
      <c r="GV685" s="189"/>
      <c r="GW685" s="195"/>
      <c r="GX685" s="188"/>
      <c r="GY685" s="188"/>
      <c r="GZ685" s="188"/>
      <c r="HA685" s="188"/>
      <c r="HB685" s="188"/>
      <c r="HC685" s="188"/>
      <c r="HD685" s="188"/>
      <c r="HE685" s="188"/>
      <c r="HF685" s="188"/>
      <c r="HG685" s="188"/>
      <c r="HH685" s="188"/>
      <c r="HI685" s="188"/>
      <c r="HJ685" s="188"/>
      <c r="HK685" s="188"/>
      <c r="HL685" s="188"/>
      <c r="HM685" s="189"/>
      <c r="HN685" s="195"/>
      <c r="HO685" s="188"/>
      <c r="HP685" s="188"/>
      <c r="HQ685" s="188"/>
      <c r="HR685" s="188"/>
      <c r="HS685" s="188"/>
      <c r="HT685" s="188"/>
      <c r="HU685" s="188"/>
      <c r="HV685" s="188"/>
      <c r="HW685" s="188"/>
      <c r="HX685" s="188"/>
      <c r="HY685" s="188"/>
      <c r="HZ685" s="188"/>
      <c r="IA685" s="188"/>
      <c r="IB685" s="188"/>
      <c r="IC685" s="188"/>
      <c r="ID685" s="189"/>
      <c r="IE685" s="195"/>
      <c r="IF685" s="188"/>
      <c r="IG685" s="188"/>
      <c r="IH685" s="188"/>
      <c r="II685" s="188"/>
      <c r="IJ685" s="188"/>
      <c r="IK685" s="188"/>
      <c r="IL685" s="188"/>
      <c r="IM685" s="188"/>
      <c r="IN685" s="188"/>
      <c r="IO685" s="188"/>
      <c r="IP685" s="188"/>
      <c r="IQ685" s="188"/>
      <c r="IR685" s="188"/>
      <c r="IS685" s="188"/>
      <c r="IT685" s="188"/>
      <c r="IU685" s="189"/>
      <c r="IV685" s="195"/>
      <c r="IW685" s="188"/>
      <c r="IX685" s="188"/>
      <c r="IY685" s="188"/>
      <c r="IZ685" s="188"/>
      <c r="JA685" s="188"/>
      <c r="JB685" s="188"/>
      <c r="JC685" s="188"/>
      <c r="JD685" s="188"/>
      <c r="JE685" s="188"/>
      <c r="JF685" s="188"/>
      <c r="JG685" s="188"/>
      <c r="JH685" s="188"/>
      <c r="JI685" s="188"/>
      <c r="JJ685" s="188"/>
      <c r="JK685" s="188"/>
      <c r="JL685" s="189"/>
      <c r="JM685" s="195"/>
      <c r="JN685" s="188"/>
      <c r="JO685" s="188"/>
      <c r="JP685" s="188"/>
      <c r="JQ685" s="188"/>
      <c r="JR685" s="188"/>
      <c r="JS685" s="188"/>
      <c r="JT685" s="188"/>
      <c r="JU685" s="188"/>
      <c r="JV685" s="188"/>
      <c r="JW685" s="188"/>
      <c r="JX685" s="188"/>
      <c r="JY685" s="188"/>
      <c r="JZ685" s="188"/>
      <c r="KA685" s="188"/>
      <c r="KB685" s="188"/>
      <c r="KC685" s="189"/>
      <c r="KD685" s="195"/>
      <c r="KE685" s="188"/>
      <c r="KF685" s="188"/>
      <c r="KG685" s="188"/>
      <c r="KH685" s="188"/>
      <c r="KI685" s="188"/>
      <c r="KJ685" s="188"/>
      <c r="KK685" s="188"/>
      <c r="KL685" s="188"/>
      <c r="KM685" s="188"/>
      <c r="KN685" s="188"/>
      <c r="KO685" s="188"/>
      <c r="KP685" s="188"/>
      <c r="KQ685" s="188"/>
      <c r="KR685" s="188"/>
      <c r="KS685" s="188"/>
      <c r="KT685" s="189"/>
      <c r="KU685" s="188"/>
    </row>
    <row r="686" ht="15.0" customHeight="1">
      <c r="A686" s="195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9"/>
      <c r="R686" s="195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9"/>
      <c r="AI686" s="195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9"/>
      <c r="AZ686" s="195"/>
      <c r="BA686" s="188"/>
      <c r="BB686" s="188"/>
      <c r="BC686" s="188"/>
      <c r="BD686" s="188"/>
      <c r="BE686" s="188"/>
      <c r="BF686" s="188"/>
      <c r="BG686" s="188"/>
      <c r="BH686" s="188"/>
      <c r="BI686" s="188"/>
      <c r="BJ686" s="188"/>
      <c r="BK686" s="188"/>
      <c r="BL686" s="188"/>
      <c r="BM686" s="188"/>
      <c r="BN686" s="188"/>
      <c r="BO686" s="188"/>
      <c r="BP686" s="189"/>
      <c r="BQ686" s="195"/>
      <c r="BR686" s="188"/>
      <c r="BS686" s="188"/>
      <c r="BT686" s="188"/>
      <c r="BU686" s="188"/>
      <c r="BV686" s="188"/>
      <c r="BW686" s="188"/>
      <c r="BX686" s="188"/>
      <c r="BY686" s="188"/>
      <c r="BZ686" s="188"/>
      <c r="CA686" s="188"/>
      <c r="CB686" s="188"/>
      <c r="CC686" s="188"/>
      <c r="CD686" s="188"/>
      <c r="CE686" s="188"/>
      <c r="CF686" s="188"/>
      <c r="CG686" s="189"/>
      <c r="CH686" s="195"/>
      <c r="CI686" s="188"/>
      <c r="CJ686" s="188"/>
      <c r="CK686" s="188"/>
      <c r="CL686" s="188"/>
      <c r="CM686" s="188"/>
      <c r="CN686" s="188"/>
      <c r="CO686" s="188"/>
      <c r="CP686" s="188"/>
      <c r="CQ686" s="188"/>
      <c r="CR686" s="188"/>
      <c r="CS686" s="188"/>
      <c r="CT686" s="188"/>
      <c r="CU686" s="188"/>
      <c r="CV686" s="188"/>
      <c r="CW686" s="188"/>
      <c r="CX686" s="189"/>
      <c r="CY686" s="195"/>
      <c r="CZ686" s="188"/>
      <c r="DA686" s="188"/>
      <c r="DB686" s="188"/>
      <c r="DC686" s="188"/>
      <c r="DD686" s="188"/>
      <c r="DE686" s="188"/>
      <c r="DF686" s="188"/>
      <c r="DG686" s="188"/>
      <c r="DH686" s="188"/>
      <c r="DI686" s="188"/>
      <c r="DJ686" s="188"/>
      <c r="DK686" s="188"/>
      <c r="DL686" s="188"/>
      <c r="DM686" s="188"/>
      <c r="DN686" s="188"/>
      <c r="DO686" s="189"/>
      <c r="DP686" s="195"/>
      <c r="DQ686" s="188"/>
      <c r="DR686" s="188"/>
      <c r="DS686" s="188"/>
      <c r="DT686" s="188"/>
      <c r="DU686" s="188"/>
      <c r="DV686" s="188"/>
      <c r="DW686" s="188"/>
      <c r="DX686" s="188"/>
      <c r="DY686" s="188"/>
      <c r="DZ686" s="188"/>
      <c r="EA686" s="188"/>
      <c r="EB686" s="188"/>
      <c r="EC686" s="188"/>
      <c r="ED686" s="188"/>
      <c r="EE686" s="188"/>
      <c r="EF686" s="189"/>
      <c r="EG686" s="195"/>
      <c r="EH686" s="188"/>
      <c r="EI686" s="188"/>
      <c r="EJ686" s="188"/>
      <c r="EK686" s="188"/>
      <c r="EL686" s="188"/>
      <c r="EM686" s="188"/>
      <c r="EN686" s="188"/>
      <c r="EO686" s="188"/>
      <c r="EP686" s="188"/>
      <c r="EQ686" s="188"/>
      <c r="ER686" s="188"/>
      <c r="ES686" s="188"/>
      <c r="ET686" s="188"/>
      <c r="EU686" s="188"/>
      <c r="EV686" s="188"/>
      <c r="EW686" s="189"/>
      <c r="EX686" s="195"/>
      <c r="EY686" s="188"/>
      <c r="EZ686" s="188"/>
      <c r="FA686" s="188"/>
      <c r="FB686" s="188"/>
      <c r="FC686" s="188"/>
      <c r="FD686" s="188"/>
      <c r="FE686" s="188"/>
      <c r="FF686" s="188"/>
      <c r="FG686" s="188"/>
      <c r="FH686" s="188"/>
      <c r="FI686" s="188"/>
      <c r="FJ686" s="188"/>
      <c r="FK686" s="188"/>
      <c r="FL686" s="188"/>
      <c r="FM686" s="188"/>
      <c r="FN686" s="189"/>
      <c r="FO686" s="195"/>
      <c r="FP686" s="188"/>
      <c r="FQ686" s="188"/>
      <c r="FR686" s="188"/>
      <c r="FS686" s="188"/>
      <c r="FT686" s="188"/>
      <c r="FU686" s="188"/>
      <c r="FV686" s="188"/>
      <c r="FW686" s="188"/>
      <c r="FX686" s="188"/>
      <c r="FY686" s="188"/>
      <c r="FZ686" s="188"/>
      <c r="GA686" s="188"/>
      <c r="GB686" s="188"/>
      <c r="GC686" s="188"/>
      <c r="GD686" s="188"/>
      <c r="GE686" s="189"/>
      <c r="GF686" s="195"/>
      <c r="GG686" s="188"/>
      <c r="GH686" s="188"/>
      <c r="GI686" s="188"/>
      <c r="GJ686" s="188"/>
      <c r="GK686" s="188"/>
      <c r="GL686" s="188"/>
      <c r="GM686" s="188"/>
      <c r="GN686" s="188"/>
      <c r="GO686" s="188"/>
      <c r="GP686" s="188"/>
      <c r="GQ686" s="188"/>
      <c r="GR686" s="188"/>
      <c r="GS686" s="188"/>
      <c r="GT686" s="188"/>
      <c r="GU686" s="188"/>
      <c r="GV686" s="189"/>
      <c r="GW686" s="195"/>
      <c r="GX686" s="188"/>
      <c r="GY686" s="188"/>
      <c r="GZ686" s="188"/>
      <c r="HA686" s="188"/>
      <c r="HB686" s="188"/>
      <c r="HC686" s="188"/>
      <c r="HD686" s="188"/>
      <c r="HE686" s="188"/>
      <c r="HF686" s="188"/>
      <c r="HG686" s="188"/>
      <c r="HH686" s="188"/>
      <c r="HI686" s="188"/>
      <c r="HJ686" s="188"/>
      <c r="HK686" s="188"/>
      <c r="HL686" s="188"/>
      <c r="HM686" s="189"/>
      <c r="HN686" s="195"/>
      <c r="HO686" s="188"/>
      <c r="HP686" s="188"/>
      <c r="HQ686" s="188"/>
      <c r="HR686" s="188"/>
      <c r="HS686" s="188"/>
      <c r="HT686" s="188"/>
      <c r="HU686" s="188"/>
      <c r="HV686" s="188"/>
      <c r="HW686" s="188"/>
      <c r="HX686" s="188"/>
      <c r="HY686" s="188"/>
      <c r="HZ686" s="188"/>
      <c r="IA686" s="188"/>
      <c r="IB686" s="188"/>
      <c r="IC686" s="188"/>
      <c r="ID686" s="189"/>
      <c r="IE686" s="195"/>
      <c r="IF686" s="188"/>
      <c r="IG686" s="188"/>
      <c r="IH686" s="188"/>
      <c r="II686" s="188"/>
      <c r="IJ686" s="188"/>
      <c r="IK686" s="188"/>
      <c r="IL686" s="188"/>
      <c r="IM686" s="188"/>
      <c r="IN686" s="188"/>
      <c r="IO686" s="188"/>
      <c r="IP686" s="188"/>
      <c r="IQ686" s="188"/>
      <c r="IR686" s="188"/>
      <c r="IS686" s="188"/>
      <c r="IT686" s="188"/>
      <c r="IU686" s="189"/>
      <c r="IV686" s="195"/>
      <c r="IW686" s="188"/>
      <c r="IX686" s="188"/>
      <c r="IY686" s="188"/>
      <c r="IZ686" s="188"/>
      <c r="JA686" s="188"/>
      <c r="JB686" s="188"/>
      <c r="JC686" s="188"/>
      <c r="JD686" s="188"/>
      <c r="JE686" s="188"/>
      <c r="JF686" s="188"/>
      <c r="JG686" s="188"/>
      <c r="JH686" s="188"/>
      <c r="JI686" s="188"/>
      <c r="JJ686" s="188"/>
      <c r="JK686" s="188"/>
      <c r="JL686" s="189"/>
      <c r="JM686" s="195"/>
      <c r="JN686" s="188"/>
      <c r="JO686" s="188"/>
      <c r="JP686" s="188"/>
      <c r="JQ686" s="188"/>
      <c r="JR686" s="188"/>
      <c r="JS686" s="188"/>
      <c r="JT686" s="188"/>
      <c r="JU686" s="188"/>
      <c r="JV686" s="188"/>
      <c r="JW686" s="188"/>
      <c r="JX686" s="188"/>
      <c r="JY686" s="188"/>
      <c r="JZ686" s="188"/>
      <c r="KA686" s="188"/>
      <c r="KB686" s="188"/>
      <c r="KC686" s="189"/>
      <c r="KD686" s="195"/>
      <c r="KE686" s="188"/>
      <c r="KF686" s="188"/>
      <c r="KG686" s="188"/>
      <c r="KH686" s="188"/>
      <c r="KI686" s="188"/>
      <c r="KJ686" s="188"/>
      <c r="KK686" s="188"/>
      <c r="KL686" s="188"/>
      <c r="KM686" s="188"/>
      <c r="KN686" s="188"/>
      <c r="KO686" s="188"/>
      <c r="KP686" s="188"/>
      <c r="KQ686" s="188"/>
      <c r="KR686" s="188"/>
      <c r="KS686" s="188"/>
      <c r="KT686" s="189"/>
      <c r="KU686" s="188"/>
    </row>
    <row r="687" ht="15.0" customHeight="1">
      <c r="A687" s="195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9"/>
      <c r="R687" s="195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9"/>
      <c r="AI687" s="195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9"/>
      <c r="AZ687" s="195"/>
      <c r="BA687" s="188"/>
      <c r="BB687" s="188"/>
      <c r="BC687" s="188"/>
      <c r="BD687" s="188"/>
      <c r="BE687" s="188"/>
      <c r="BF687" s="188"/>
      <c r="BG687" s="188"/>
      <c r="BH687" s="188"/>
      <c r="BI687" s="188"/>
      <c r="BJ687" s="188"/>
      <c r="BK687" s="188"/>
      <c r="BL687" s="188"/>
      <c r="BM687" s="188"/>
      <c r="BN687" s="188"/>
      <c r="BO687" s="188"/>
      <c r="BP687" s="189"/>
      <c r="BQ687" s="195"/>
      <c r="BR687" s="188"/>
      <c r="BS687" s="188"/>
      <c r="BT687" s="188"/>
      <c r="BU687" s="188"/>
      <c r="BV687" s="188"/>
      <c r="BW687" s="188"/>
      <c r="BX687" s="188"/>
      <c r="BY687" s="188"/>
      <c r="BZ687" s="188"/>
      <c r="CA687" s="188"/>
      <c r="CB687" s="188"/>
      <c r="CC687" s="188"/>
      <c r="CD687" s="188"/>
      <c r="CE687" s="188"/>
      <c r="CF687" s="188"/>
      <c r="CG687" s="189"/>
      <c r="CH687" s="195"/>
      <c r="CI687" s="188"/>
      <c r="CJ687" s="188"/>
      <c r="CK687" s="188"/>
      <c r="CL687" s="188"/>
      <c r="CM687" s="188"/>
      <c r="CN687" s="188"/>
      <c r="CO687" s="188"/>
      <c r="CP687" s="188"/>
      <c r="CQ687" s="188"/>
      <c r="CR687" s="188"/>
      <c r="CS687" s="188"/>
      <c r="CT687" s="188"/>
      <c r="CU687" s="188"/>
      <c r="CV687" s="188"/>
      <c r="CW687" s="188"/>
      <c r="CX687" s="189"/>
      <c r="CY687" s="195"/>
      <c r="CZ687" s="188"/>
      <c r="DA687" s="188"/>
      <c r="DB687" s="188"/>
      <c r="DC687" s="188"/>
      <c r="DD687" s="188"/>
      <c r="DE687" s="188"/>
      <c r="DF687" s="188"/>
      <c r="DG687" s="188"/>
      <c r="DH687" s="188"/>
      <c r="DI687" s="188"/>
      <c r="DJ687" s="188"/>
      <c r="DK687" s="188"/>
      <c r="DL687" s="188"/>
      <c r="DM687" s="188"/>
      <c r="DN687" s="188"/>
      <c r="DO687" s="189"/>
      <c r="DP687" s="195"/>
      <c r="DQ687" s="188"/>
      <c r="DR687" s="188"/>
      <c r="DS687" s="188"/>
      <c r="DT687" s="188"/>
      <c r="DU687" s="188"/>
      <c r="DV687" s="188"/>
      <c r="DW687" s="188"/>
      <c r="DX687" s="188"/>
      <c r="DY687" s="188"/>
      <c r="DZ687" s="188"/>
      <c r="EA687" s="188"/>
      <c r="EB687" s="188"/>
      <c r="EC687" s="188"/>
      <c r="ED687" s="188"/>
      <c r="EE687" s="188"/>
      <c r="EF687" s="189"/>
      <c r="EG687" s="195"/>
      <c r="EH687" s="188"/>
      <c r="EI687" s="188"/>
      <c r="EJ687" s="188"/>
      <c r="EK687" s="188"/>
      <c r="EL687" s="188"/>
      <c r="EM687" s="188"/>
      <c r="EN687" s="188"/>
      <c r="EO687" s="188"/>
      <c r="EP687" s="188"/>
      <c r="EQ687" s="188"/>
      <c r="ER687" s="188"/>
      <c r="ES687" s="188"/>
      <c r="ET687" s="188"/>
      <c r="EU687" s="188"/>
      <c r="EV687" s="188"/>
      <c r="EW687" s="189"/>
      <c r="EX687" s="195"/>
      <c r="EY687" s="188"/>
      <c r="EZ687" s="188"/>
      <c r="FA687" s="188"/>
      <c r="FB687" s="188"/>
      <c r="FC687" s="188"/>
      <c r="FD687" s="188"/>
      <c r="FE687" s="188"/>
      <c r="FF687" s="188"/>
      <c r="FG687" s="188"/>
      <c r="FH687" s="188"/>
      <c r="FI687" s="188"/>
      <c r="FJ687" s="188"/>
      <c r="FK687" s="188"/>
      <c r="FL687" s="188"/>
      <c r="FM687" s="188"/>
      <c r="FN687" s="189"/>
      <c r="FO687" s="195"/>
      <c r="FP687" s="188"/>
      <c r="FQ687" s="188"/>
      <c r="FR687" s="188"/>
      <c r="FS687" s="188"/>
      <c r="FT687" s="188"/>
      <c r="FU687" s="188"/>
      <c r="FV687" s="188"/>
      <c r="FW687" s="188"/>
      <c r="FX687" s="188"/>
      <c r="FY687" s="188"/>
      <c r="FZ687" s="188"/>
      <c r="GA687" s="188"/>
      <c r="GB687" s="188"/>
      <c r="GC687" s="188"/>
      <c r="GD687" s="188"/>
      <c r="GE687" s="189"/>
      <c r="GF687" s="195"/>
      <c r="GG687" s="188"/>
      <c r="GH687" s="188"/>
      <c r="GI687" s="188"/>
      <c r="GJ687" s="188"/>
      <c r="GK687" s="188"/>
      <c r="GL687" s="188"/>
      <c r="GM687" s="188"/>
      <c r="GN687" s="188"/>
      <c r="GO687" s="188"/>
      <c r="GP687" s="188"/>
      <c r="GQ687" s="188"/>
      <c r="GR687" s="188"/>
      <c r="GS687" s="188"/>
      <c r="GT687" s="188"/>
      <c r="GU687" s="188"/>
      <c r="GV687" s="189"/>
      <c r="GW687" s="195"/>
      <c r="GX687" s="188"/>
      <c r="GY687" s="188"/>
      <c r="GZ687" s="188"/>
      <c r="HA687" s="188"/>
      <c r="HB687" s="188"/>
      <c r="HC687" s="188"/>
      <c r="HD687" s="188"/>
      <c r="HE687" s="188"/>
      <c r="HF687" s="188"/>
      <c r="HG687" s="188"/>
      <c r="HH687" s="188"/>
      <c r="HI687" s="188"/>
      <c r="HJ687" s="188"/>
      <c r="HK687" s="188"/>
      <c r="HL687" s="188"/>
      <c r="HM687" s="189"/>
      <c r="HN687" s="195"/>
      <c r="HO687" s="188"/>
      <c r="HP687" s="188"/>
      <c r="HQ687" s="188"/>
      <c r="HR687" s="188"/>
      <c r="HS687" s="188"/>
      <c r="HT687" s="188"/>
      <c r="HU687" s="188"/>
      <c r="HV687" s="188"/>
      <c r="HW687" s="188"/>
      <c r="HX687" s="188"/>
      <c r="HY687" s="188"/>
      <c r="HZ687" s="188"/>
      <c r="IA687" s="188"/>
      <c r="IB687" s="188"/>
      <c r="IC687" s="188"/>
      <c r="ID687" s="189"/>
      <c r="IE687" s="195"/>
      <c r="IF687" s="188"/>
      <c r="IG687" s="188"/>
      <c r="IH687" s="188"/>
      <c r="II687" s="188"/>
      <c r="IJ687" s="188"/>
      <c r="IK687" s="188"/>
      <c r="IL687" s="188"/>
      <c r="IM687" s="188"/>
      <c r="IN687" s="188"/>
      <c r="IO687" s="188"/>
      <c r="IP687" s="188"/>
      <c r="IQ687" s="188"/>
      <c r="IR687" s="188"/>
      <c r="IS687" s="188"/>
      <c r="IT687" s="188"/>
      <c r="IU687" s="189"/>
      <c r="IV687" s="195"/>
      <c r="IW687" s="188"/>
      <c r="IX687" s="188"/>
      <c r="IY687" s="188"/>
      <c r="IZ687" s="188"/>
      <c r="JA687" s="188"/>
      <c r="JB687" s="188"/>
      <c r="JC687" s="188"/>
      <c r="JD687" s="188"/>
      <c r="JE687" s="188"/>
      <c r="JF687" s="188"/>
      <c r="JG687" s="188"/>
      <c r="JH687" s="188"/>
      <c r="JI687" s="188"/>
      <c r="JJ687" s="188"/>
      <c r="JK687" s="188"/>
      <c r="JL687" s="189"/>
      <c r="JM687" s="195"/>
      <c r="JN687" s="188"/>
      <c r="JO687" s="188"/>
      <c r="JP687" s="188"/>
      <c r="JQ687" s="188"/>
      <c r="JR687" s="188"/>
      <c r="JS687" s="188"/>
      <c r="JT687" s="188"/>
      <c r="JU687" s="188"/>
      <c r="JV687" s="188"/>
      <c r="JW687" s="188"/>
      <c r="JX687" s="188"/>
      <c r="JY687" s="188"/>
      <c r="JZ687" s="188"/>
      <c r="KA687" s="188"/>
      <c r="KB687" s="188"/>
      <c r="KC687" s="189"/>
      <c r="KD687" s="195"/>
      <c r="KE687" s="188"/>
      <c r="KF687" s="188"/>
      <c r="KG687" s="188"/>
      <c r="KH687" s="188"/>
      <c r="KI687" s="188"/>
      <c r="KJ687" s="188"/>
      <c r="KK687" s="188"/>
      <c r="KL687" s="188"/>
      <c r="KM687" s="188"/>
      <c r="KN687" s="188"/>
      <c r="KO687" s="188"/>
      <c r="KP687" s="188"/>
      <c r="KQ687" s="188"/>
      <c r="KR687" s="188"/>
      <c r="KS687" s="188"/>
      <c r="KT687" s="189"/>
      <c r="KU687" s="188"/>
    </row>
    <row r="688" ht="15.0" customHeight="1">
      <c r="A688" s="195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9"/>
      <c r="R688" s="195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9"/>
      <c r="AI688" s="195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9"/>
      <c r="AZ688" s="195"/>
      <c r="BA688" s="188"/>
      <c r="BB688" s="188"/>
      <c r="BC688" s="188"/>
      <c r="BD688" s="188"/>
      <c r="BE688" s="188"/>
      <c r="BF688" s="188"/>
      <c r="BG688" s="188"/>
      <c r="BH688" s="188"/>
      <c r="BI688" s="188"/>
      <c r="BJ688" s="188"/>
      <c r="BK688" s="188"/>
      <c r="BL688" s="188"/>
      <c r="BM688" s="188"/>
      <c r="BN688" s="188"/>
      <c r="BO688" s="188"/>
      <c r="BP688" s="189"/>
      <c r="BQ688" s="195"/>
      <c r="BR688" s="188"/>
      <c r="BS688" s="188"/>
      <c r="BT688" s="188"/>
      <c r="BU688" s="188"/>
      <c r="BV688" s="188"/>
      <c r="BW688" s="188"/>
      <c r="BX688" s="188"/>
      <c r="BY688" s="188"/>
      <c r="BZ688" s="188"/>
      <c r="CA688" s="188"/>
      <c r="CB688" s="188"/>
      <c r="CC688" s="188"/>
      <c r="CD688" s="188"/>
      <c r="CE688" s="188"/>
      <c r="CF688" s="188"/>
      <c r="CG688" s="189"/>
      <c r="CH688" s="195"/>
      <c r="CI688" s="188"/>
      <c r="CJ688" s="188"/>
      <c r="CK688" s="188"/>
      <c r="CL688" s="188"/>
      <c r="CM688" s="188"/>
      <c r="CN688" s="188"/>
      <c r="CO688" s="188"/>
      <c r="CP688" s="188"/>
      <c r="CQ688" s="188"/>
      <c r="CR688" s="188"/>
      <c r="CS688" s="188"/>
      <c r="CT688" s="188"/>
      <c r="CU688" s="188"/>
      <c r="CV688" s="188"/>
      <c r="CW688" s="188"/>
      <c r="CX688" s="189"/>
      <c r="CY688" s="195"/>
      <c r="CZ688" s="188"/>
      <c r="DA688" s="188"/>
      <c r="DB688" s="188"/>
      <c r="DC688" s="188"/>
      <c r="DD688" s="188"/>
      <c r="DE688" s="188"/>
      <c r="DF688" s="188"/>
      <c r="DG688" s="188"/>
      <c r="DH688" s="188"/>
      <c r="DI688" s="188"/>
      <c r="DJ688" s="188"/>
      <c r="DK688" s="188"/>
      <c r="DL688" s="188"/>
      <c r="DM688" s="188"/>
      <c r="DN688" s="188"/>
      <c r="DO688" s="189"/>
      <c r="DP688" s="195"/>
      <c r="DQ688" s="188"/>
      <c r="DR688" s="188"/>
      <c r="DS688" s="188"/>
      <c r="DT688" s="188"/>
      <c r="DU688" s="188"/>
      <c r="DV688" s="188"/>
      <c r="DW688" s="188"/>
      <c r="DX688" s="188"/>
      <c r="DY688" s="188"/>
      <c r="DZ688" s="188"/>
      <c r="EA688" s="188"/>
      <c r="EB688" s="188"/>
      <c r="EC688" s="188"/>
      <c r="ED688" s="188"/>
      <c r="EE688" s="188"/>
      <c r="EF688" s="189"/>
      <c r="EG688" s="195"/>
      <c r="EH688" s="188"/>
      <c r="EI688" s="188"/>
      <c r="EJ688" s="188"/>
      <c r="EK688" s="188"/>
      <c r="EL688" s="188"/>
      <c r="EM688" s="188"/>
      <c r="EN688" s="188"/>
      <c r="EO688" s="188"/>
      <c r="EP688" s="188"/>
      <c r="EQ688" s="188"/>
      <c r="ER688" s="188"/>
      <c r="ES688" s="188"/>
      <c r="ET688" s="188"/>
      <c r="EU688" s="188"/>
      <c r="EV688" s="188"/>
      <c r="EW688" s="189"/>
      <c r="EX688" s="195"/>
      <c r="EY688" s="188"/>
      <c r="EZ688" s="188"/>
      <c r="FA688" s="188"/>
      <c r="FB688" s="188"/>
      <c r="FC688" s="188"/>
      <c r="FD688" s="188"/>
      <c r="FE688" s="188"/>
      <c r="FF688" s="188"/>
      <c r="FG688" s="188"/>
      <c r="FH688" s="188"/>
      <c r="FI688" s="188"/>
      <c r="FJ688" s="188"/>
      <c r="FK688" s="188"/>
      <c r="FL688" s="188"/>
      <c r="FM688" s="188"/>
      <c r="FN688" s="189"/>
      <c r="FO688" s="195"/>
      <c r="FP688" s="188"/>
      <c r="FQ688" s="188"/>
      <c r="FR688" s="188"/>
      <c r="FS688" s="188"/>
      <c r="FT688" s="188"/>
      <c r="FU688" s="188"/>
      <c r="FV688" s="188"/>
      <c r="FW688" s="188"/>
      <c r="FX688" s="188"/>
      <c r="FY688" s="188"/>
      <c r="FZ688" s="188"/>
      <c r="GA688" s="188"/>
      <c r="GB688" s="188"/>
      <c r="GC688" s="188"/>
      <c r="GD688" s="188"/>
      <c r="GE688" s="189"/>
      <c r="GF688" s="195"/>
      <c r="GG688" s="188"/>
      <c r="GH688" s="188"/>
      <c r="GI688" s="188"/>
      <c r="GJ688" s="188"/>
      <c r="GK688" s="188"/>
      <c r="GL688" s="188"/>
      <c r="GM688" s="188"/>
      <c r="GN688" s="188"/>
      <c r="GO688" s="188"/>
      <c r="GP688" s="188"/>
      <c r="GQ688" s="188"/>
      <c r="GR688" s="188"/>
      <c r="GS688" s="188"/>
      <c r="GT688" s="188"/>
      <c r="GU688" s="188"/>
      <c r="GV688" s="189"/>
      <c r="GW688" s="195"/>
      <c r="GX688" s="188"/>
      <c r="GY688" s="188"/>
      <c r="GZ688" s="188"/>
      <c r="HA688" s="188"/>
      <c r="HB688" s="188"/>
      <c r="HC688" s="188"/>
      <c r="HD688" s="188"/>
      <c r="HE688" s="188"/>
      <c r="HF688" s="188"/>
      <c r="HG688" s="188"/>
      <c r="HH688" s="188"/>
      <c r="HI688" s="188"/>
      <c r="HJ688" s="188"/>
      <c r="HK688" s="188"/>
      <c r="HL688" s="188"/>
      <c r="HM688" s="189"/>
      <c r="HN688" s="195"/>
      <c r="HO688" s="188"/>
      <c r="HP688" s="188"/>
      <c r="HQ688" s="188"/>
      <c r="HR688" s="188"/>
      <c r="HS688" s="188"/>
      <c r="HT688" s="188"/>
      <c r="HU688" s="188"/>
      <c r="HV688" s="188"/>
      <c r="HW688" s="188"/>
      <c r="HX688" s="188"/>
      <c r="HY688" s="188"/>
      <c r="HZ688" s="188"/>
      <c r="IA688" s="188"/>
      <c r="IB688" s="188"/>
      <c r="IC688" s="188"/>
      <c r="ID688" s="189"/>
      <c r="IE688" s="195"/>
      <c r="IF688" s="188"/>
      <c r="IG688" s="188"/>
      <c r="IH688" s="188"/>
      <c r="II688" s="188"/>
      <c r="IJ688" s="188"/>
      <c r="IK688" s="188"/>
      <c r="IL688" s="188"/>
      <c r="IM688" s="188"/>
      <c r="IN688" s="188"/>
      <c r="IO688" s="188"/>
      <c r="IP688" s="188"/>
      <c r="IQ688" s="188"/>
      <c r="IR688" s="188"/>
      <c r="IS688" s="188"/>
      <c r="IT688" s="188"/>
      <c r="IU688" s="189"/>
      <c r="IV688" s="195"/>
      <c r="IW688" s="188"/>
      <c r="IX688" s="188"/>
      <c r="IY688" s="188"/>
      <c r="IZ688" s="188"/>
      <c r="JA688" s="188"/>
      <c r="JB688" s="188"/>
      <c r="JC688" s="188"/>
      <c r="JD688" s="188"/>
      <c r="JE688" s="188"/>
      <c r="JF688" s="188"/>
      <c r="JG688" s="188"/>
      <c r="JH688" s="188"/>
      <c r="JI688" s="188"/>
      <c r="JJ688" s="188"/>
      <c r="JK688" s="188"/>
      <c r="JL688" s="189"/>
      <c r="JM688" s="195"/>
      <c r="JN688" s="188"/>
      <c r="JO688" s="188"/>
      <c r="JP688" s="188"/>
      <c r="JQ688" s="188"/>
      <c r="JR688" s="188"/>
      <c r="JS688" s="188"/>
      <c r="JT688" s="188"/>
      <c r="JU688" s="188"/>
      <c r="JV688" s="188"/>
      <c r="JW688" s="188"/>
      <c r="JX688" s="188"/>
      <c r="JY688" s="188"/>
      <c r="JZ688" s="188"/>
      <c r="KA688" s="188"/>
      <c r="KB688" s="188"/>
      <c r="KC688" s="189"/>
      <c r="KD688" s="195"/>
      <c r="KE688" s="188"/>
      <c r="KF688" s="188"/>
      <c r="KG688" s="188"/>
      <c r="KH688" s="188"/>
      <c r="KI688" s="188"/>
      <c r="KJ688" s="188"/>
      <c r="KK688" s="188"/>
      <c r="KL688" s="188"/>
      <c r="KM688" s="188"/>
      <c r="KN688" s="188"/>
      <c r="KO688" s="188"/>
      <c r="KP688" s="188"/>
      <c r="KQ688" s="188"/>
      <c r="KR688" s="188"/>
      <c r="KS688" s="188"/>
      <c r="KT688" s="189"/>
      <c r="KU688" s="188"/>
    </row>
    <row r="689" ht="15.0" customHeight="1">
      <c r="A689" s="195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9"/>
      <c r="R689" s="195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9"/>
      <c r="AI689" s="195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9"/>
      <c r="AZ689" s="195"/>
      <c r="BA689" s="188"/>
      <c r="BB689" s="188"/>
      <c r="BC689" s="188"/>
      <c r="BD689" s="188"/>
      <c r="BE689" s="188"/>
      <c r="BF689" s="188"/>
      <c r="BG689" s="188"/>
      <c r="BH689" s="188"/>
      <c r="BI689" s="188"/>
      <c r="BJ689" s="188"/>
      <c r="BK689" s="188"/>
      <c r="BL689" s="188"/>
      <c r="BM689" s="188"/>
      <c r="BN689" s="188"/>
      <c r="BO689" s="188"/>
      <c r="BP689" s="189"/>
      <c r="BQ689" s="195"/>
      <c r="BR689" s="188"/>
      <c r="BS689" s="188"/>
      <c r="BT689" s="188"/>
      <c r="BU689" s="188"/>
      <c r="BV689" s="188"/>
      <c r="BW689" s="188"/>
      <c r="BX689" s="188"/>
      <c r="BY689" s="188"/>
      <c r="BZ689" s="188"/>
      <c r="CA689" s="188"/>
      <c r="CB689" s="188"/>
      <c r="CC689" s="188"/>
      <c r="CD689" s="188"/>
      <c r="CE689" s="188"/>
      <c r="CF689" s="188"/>
      <c r="CG689" s="189"/>
      <c r="CH689" s="195"/>
      <c r="CI689" s="188"/>
      <c r="CJ689" s="188"/>
      <c r="CK689" s="188"/>
      <c r="CL689" s="188"/>
      <c r="CM689" s="188"/>
      <c r="CN689" s="188"/>
      <c r="CO689" s="188"/>
      <c r="CP689" s="188"/>
      <c r="CQ689" s="188"/>
      <c r="CR689" s="188"/>
      <c r="CS689" s="188"/>
      <c r="CT689" s="188"/>
      <c r="CU689" s="188"/>
      <c r="CV689" s="188"/>
      <c r="CW689" s="188"/>
      <c r="CX689" s="189"/>
      <c r="CY689" s="195"/>
      <c r="CZ689" s="188"/>
      <c r="DA689" s="188"/>
      <c r="DB689" s="188"/>
      <c r="DC689" s="188"/>
      <c r="DD689" s="188"/>
      <c r="DE689" s="188"/>
      <c r="DF689" s="188"/>
      <c r="DG689" s="188"/>
      <c r="DH689" s="188"/>
      <c r="DI689" s="188"/>
      <c r="DJ689" s="188"/>
      <c r="DK689" s="188"/>
      <c r="DL689" s="188"/>
      <c r="DM689" s="188"/>
      <c r="DN689" s="188"/>
      <c r="DO689" s="189"/>
      <c r="DP689" s="195"/>
      <c r="DQ689" s="188"/>
      <c r="DR689" s="188"/>
      <c r="DS689" s="188"/>
      <c r="DT689" s="188"/>
      <c r="DU689" s="188"/>
      <c r="DV689" s="188"/>
      <c r="DW689" s="188"/>
      <c r="DX689" s="188"/>
      <c r="DY689" s="188"/>
      <c r="DZ689" s="188"/>
      <c r="EA689" s="188"/>
      <c r="EB689" s="188"/>
      <c r="EC689" s="188"/>
      <c r="ED689" s="188"/>
      <c r="EE689" s="188"/>
      <c r="EF689" s="189"/>
      <c r="EG689" s="195"/>
      <c r="EH689" s="188"/>
      <c r="EI689" s="188"/>
      <c r="EJ689" s="188"/>
      <c r="EK689" s="188"/>
      <c r="EL689" s="188"/>
      <c r="EM689" s="188"/>
      <c r="EN689" s="188"/>
      <c r="EO689" s="188"/>
      <c r="EP689" s="188"/>
      <c r="EQ689" s="188"/>
      <c r="ER689" s="188"/>
      <c r="ES689" s="188"/>
      <c r="ET689" s="188"/>
      <c r="EU689" s="188"/>
      <c r="EV689" s="188"/>
      <c r="EW689" s="189"/>
      <c r="EX689" s="195"/>
      <c r="EY689" s="188"/>
      <c r="EZ689" s="188"/>
      <c r="FA689" s="188"/>
      <c r="FB689" s="188"/>
      <c r="FC689" s="188"/>
      <c r="FD689" s="188"/>
      <c r="FE689" s="188"/>
      <c r="FF689" s="188"/>
      <c r="FG689" s="188"/>
      <c r="FH689" s="188"/>
      <c r="FI689" s="188"/>
      <c r="FJ689" s="188"/>
      <c r="FK689" s="188"/>
      <c r="FL689" s="188"/>
      <c r="FM689" s="188"/>
      <c r="FN689" s="189"/>
      <c r="FO689" s="195"/>
      <c r="FP689" s="188"/>
      <c r="FQ689" s="188"/>
      <c r="FR689" s="188"/>
      <c r="FS689" s="188"/>
      <c r="FT689" s="188"/>
      <c r="FU689" s="188"/>
      <c r="FV689" s="188"/>
      <c r="FW689" s="188"/>
      <c r="FX689" s="188"/>
      <c r="FY689" s="188"/>
      <c r="FZ689" s="188"/>
      <c r="GA689" s="188"/>
      <c r="GB689" s="188"/>
      <c r="GC689" s="188"/>
      <c r="GD689" s="188"/>
      <c r="GE689" s="189"/>
      <c r="GF689" s="195"/>
      <c r="GG689" s="188"/>
      <c r="GH689" s="188"/>
      <c r="GI689" s="188"/>
      <c r="GJ689" s="188"/>
      <c r="GK689" s="188"/>
      <c r="GL689" s="188"/>
      <c r="GM689" s="188"/>
      <c r="GN689" s="188"/>
      <c r="GO689" s="188"/>
      <c r="GP689" s="188"/>
      <c r="GQ689" s="188"/>
      <c r="GR689" s="188"/>
      <c r="GS689" s="188"/>
      <c r="GT689" s="188"/>
      <c r="GU689" s="188"/>
      <c r="GV689" s="189"/>
      <c r="GW689" s="195"/>
      <c r="GX689" s="188"/>
      <c r="GY689" s="188"/>
      <c r="GZ689" s="188"/>
      <c r="HA689" s="188"/>
      <c r="HB689" s="188"/>
      <c r="HC689" s="188"/>
      <c r="HD689" s="188"/>
      <c r="HE689" s="188"/>
      <c r="HF689" s="188"/>
      <c r="HG689" s="188"/>
      <c r="HH689" s="188"/>
      <c r="HI689" s="188"/>
      <c r="HJ689" s="188"/>
      <c r="HK689" s="188"/>
      <c r="HL689" s="188"/>
      <c r="HM689" s="189"/>
      <c r="HN689" s="195"/>
      <c r="HO689" s="188"/>
      <c r="HP689" s="188"/>
      <c r="HQ689" s="188"/>
      <c r="HR689" s="188"/>
      <c r="HS689" s="188"/>
      <c r="HT689" s="188"/>
      <c r="HU689" s="188"/>
      <c r="HV689" s="188"/>
      <c r="HW689" s="188"/>
      <c r="HX689" s="188"/>
      <c r="HY689" s="188"/>
      <c r="HZ689" s="188"/>
      <c r="IA689" s="188"/>
      <c r="IB689" s="188"/>
      <c r="IC689" s="188"/>
      <c r="ID689" s="189"/>
      <c r="IE689" s="195"/>
      <c r="IF689" s="188"/>
      <c r="IG689" s="188"/>
      <c r="IH689" s="188"/>
      <c r="II689" s="188"/>
      <c r="IJ689" s="188"/>
      <c r="IK689" s="188"/>
      <c r="IL689" s="188"/>
      <c r="IM689" s="188"/>
      <c r="IN689" s="188"/>
      <c r="IO689" s="188"/>
      <c r="IP689" s="188"/>
      <c r="IQ689" s="188"/>
      <c r="IR689" s="188"/>
      <c r="IS689" s="188"/>
      <c r="IT689" s="188"/>
      <c r="IU689" s="189"/>
      <c r="IV689" s="195"/>
      <c r="IW689" s="188"/>
      <c r="IX689" s="188"/>
      <c r="IY689" s="188"/>
      <c r="IZ689" s="188"/>
      <c r="JA689" s="188"/>
      <c r="JB689" s="188"/>
      <c r="JC689" s="188"/>
      <c r="JD689" s="188"/>
      <c r="JE689" s="188"/>
      <c r="JF689" s="188"/>
      <c r="JG689" s="188"/>
      <c r="JH689" s="188"/>
      <c r="JI689" s="188"/>
      <c r="JJ689" s="188"/>
      <c r="JK689" s="188"/>
      <c r="JL689" s="189"/>
      <c r="JM689" s="195"/>
      <c r="JN689" s="188"/>
      <c r="JO689" s="188"/>
      <c r="JP689" s="188"/>
      <c r="JQ689" s="188"/>
      <c r="JR689" s="188"/>
      <c r="JS689" s="188"/>
      <c r="JT689" s="188"/>
      <c r="JU689" s="188"/>
      <c r="JV689" s="188"/>
      <c r="JW689" s="188"/>
      <c r="JX689" s="188"/>
      <c r="JY689" s="188"/>
      <c r="JZ689" s="188"/>
      <c r="KA689" s="188"/>
      <c r="KB689" s="188"/>
      <c r="KC689" s="189"/>
      <c r="KD689" s="195"/>
      <c r="KE689" s="188"/>
      <c r="KF689" s="188"/>
      <c r="KG689" s="188"/>
      <c r="KH689" s="188"/>
      <c r="KI689" s="188"/>
      <c r="KJ689" s="188"/>
      <c r="KK689" s="188"/>
      <c r="KL689" s="188"/>
      <c r="KM689" s="188"/>
      <c r="KN689" s="188"/>
      <c r="KO689" s="188"/>
      <c r="KP689" s="188"/>
      <c r="KQ689" s="188"/>
      <c r="KR689" s="188"/>
      <c r="KS689" s="188"/>
      <c r="KT689" s="189"/>
      <c r="KU689" s="188"/>
    </row>
    <row r="690" ht="15.0" customHeight="1">
      <c r="A690" s="195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9"/>
      <c r="R690" s="195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9"/>
      <c r="AI690" s="195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9"/>
      <c r="AZ690" s="195"/>
      <c r="BA690" s="188"/>
      <c r="BB690" s="188"/>
      <c r="BC690" s="188"/>
      <c r="BD690" s="188"/>
      <c r="BE690" s="188"/>
      <c r="BF690" s="188"/>
      <c r="BG690" s="188"/>
      <c r="BH690" s="188"/>
      <c r="BI690" s="188"/>
      <c r="BJ690" s="188"/>
      <c r="BK690" s="188"/>
      <c r="BL690" s="188"/>
      <c r="BM690" s="188"/>
      <c r="BN690" s="188"/>
      <c r="BO690" s="188"/>
      <c r="BP690" s="189"/>
      <c r="BQ690" s="195"/>
      <c r="BR690" s="188"/>
      <c r="BS690" s="188"/>
      <c r="BT690" s="188"/>
      <c r="BU690" s="188"/>
      <c r="BV690" s="188"/>
      <c r="BW690" s="188"/>
      <c r="BX690" s="188"/>
      <c r="BY690" s="188"/>
      <c r="BZ690" s="188"/>
      <c r="CA690" s="188"/>
      <c r="CB690" s="188"/>
      <c r="CC690" s="188"/>
      <c r="CD690" s="188"/>
      <c r="CE690" s="188"/>
      <c r="CF690" s="188"/>
      <c r="CG690" s="189"/>
      <c r="CH690" s="195"/>
      <c r="CI690" s="188"/>
      <c r="CJ690" s="188"/>
      <c r="CK690" s="188"/>
      <c r="CL690" s="188"/>
      <c r="CM690" s="188"/>
      <c r="CN690" s="188"/>
      <c r="CO690" s="188"/>
      <c r="CP690" s="188"/>
      <c r="CQ690" s="188"/>
      <c r="CR690" s="188"/>
      <c r="CS690" s="188"/>
      <c r="CT690" s="188"/>
      <c r="CU690" s="188"/>
      <c r="CV690" s="188"/>
      <c r="CW690" s="188"/>
      <c r="CX690" s="189"/>
      <c r="CY690" s="195"/>
      <c r="CZ690" s="188"/>
      <c r="DA690" s="188"/>
      <c r="DB690" s="188"/>
      <c r="DC690" s="188"/>
      <c r="DD690" s="188"/>
      <c r="DE690" s="188"/>
      <c r="DF690" s="188"/>
      <c r="DG690" s="188"/>
      <c r="DH690" s="188"/>
      <c r="DI690" s="188"/>
      <c r="DJ690" s="188"/>
      <c r="DK690" s="188"/>
      <c r="DL690" s="188"/>
      <c r="DM690" s="188"/>
      <c r="DN690" s="188"/>
      <c r="DO690" s="189"/>
      <c r="DP690" s="195"/>
      <c r="DQ690" s="188"/>
      <c r="DR690" s="188"/>
      <c r="DS690" s="188"/>
      <c r="DT690" s="188"/>
      <c r="DU690" s="188"/>
      <c r="DV690" s="188"/>
      <c r="DW690" s="188"/>
      <c r="DX690" s="188"/>
      <c r="DY690" s="188"/>
      <c r="DZ690" s="188"/>
      <c r="EA690" s="188"/>
      <c r="EB690" s="188"/>
      <c r="EC690" s="188"/>
      <c r="ED690" s="188"/>
      <c r="EE690" s="188"/>
      <c r="EF690" s="189"/>
      <c r="EG690" s="195"/>
      <c r="EH690" s="188"/>
      <c r="EI690" s="188"/>
      <c r="EJ690" s="188"/>
      <c r="EK690" s="188"/>
      <c r="EL690" s="188"/>
      <c r="EM690" s="188"/>
      <c r="EN690" s="188"/>
      <c r="EO690" s="188"/>
      <c r="EP690" s="188"/>
      <c r="EQ690" s="188"/>
      <c r="ER690" s="188"/>
      <c r="ES690" s="188"/>
      <c r="ET690" s="188"/>
      <c r="EU690" s="188"/>
      <c r="EV690" s="188"/>
      <c r="EW690" s="189"/>
      <c r="EX690" s="195"/>
      <c r="EY690" s="188"/>
      <c r="EZ690" s="188"/>
      <c r="FA690" s="188"/>
      <c r="FB690" s="188"/>
      <c r="FC690" s="188"/>
      <c r="FD690" s="188"/>
      <c r="FE690" s="188"/>
      <c r="FF690" s="188"/>
      <c r="FG690" s="188"/>
      <c r="FH690" s="188"/>
      <c r="FI690" s="188"/>
      <c r="FJ690" s="188"/>
      <c r="FK690" s="188"/>
      <c r="FL690" s="188"/>
      <c r="FM690" s="188"/>
      <c r="FN690" s="189"/>
      <c r="FO690" s="195"/>
      <c r="FP690" s="188"/>
      <c r="FQ690" s="188"/>
      <c r="FR690" s="188"/>
      <c r="FS690" s="188"/>
      <c r="FT690" s="188"/>
      <c r="FU690" s="188"/>
      <c r="FV690" s="188"/>
      <c r="FW690" s="188"/>
      <c r="FX690" s="188"/>
      <c r="FY690" s="188"/>
      <c r="FZ690" s="188"/>
      <c r="GA690" s="188"/>
      <c r="GB690" s="188"/>
      <c r="GC690" s="188"/>
      <c r="GD690" s="188"/>
      <c r="GE690" s="189"/>
      <c r="GF690" s="195"/>
      <c r="GG690" s="188"/>
      <c r="GH690" s="188"/>
      <c r="GI690" s="188"/>
      <c r="GJ690" s="188"/>
      <c r="GK690" s="188"/>
      <c r="GL690" s="188"/>
      <c r="GM690" s="188"/>
      <c r="GN690" s="188"/>
      <c r="GO690" s="188"/>
      <c r="GP690" s="188"/>
      <c r="GQ690" s="188"/>
      <c r="GR690" s="188"/>
      <c r="GS690" s="188"/>
      <c r="GT690" s="188"/>
      <c r="GU690" s="188"/>
      <c r="GV690" s="189"/>
      <c r="GW690" s="195"/>
      <c r="GX690" s="188"/>
      <c r="GY690" s="188"/>
      <c r="GZ690" s="188"/>
      <c r="HA690" s="188"/>
      <c r="HB690" s="188"/>
      <c r="HC690" s="188"/>
      <c r="HD690" s="188"/>
      <c r="HE690" s="188"/>
      <c r="HF690" s="188"/>
      <c r="HG690" s="188"/>
      <c r="HH690" s="188"/>
      <c r="HI690" s="188"/>
      <c r="HJ690" s="188"/>
      <c r="HK690" s="188"/>
      <c r="HL690" s="188"/>
      <c r="HM690" s="189"/>
      <c r="HN690" s="195"/>
      <c r="HO690" s="188"/>
      <c r="HP690" s="188"/>
      <c r="HQ690" s="188"/>
      <c r="HR690" s="188"/>
      <c r="HS690" s="188"/>
      <c r="HT690" s="188"/>
      <c r="HU690" s="188"/>
      <c r="HV690" s="188"/>
      <c r="HW690" s="188"/>
      <c r="HX690" s="188"/>
      <c r="HY690" s="188"/>
      <c r="HZ690" s="188"/>
      <c r="IA690" s="188"/>
      <c r="IB690" s="188"/>
      <c r="IC690" s="188"/>
      <c r="ID690" s="189"/>
      <c r="IE690" s="195"/>
      <c r="IF690" s="188"/>
      <c r="IG690" s="188"/>
      <c r="IH690" s="188"/>
      <c r="II690" s="188"/>
      <c r="IJ690" s="188"/>
      <c r="IK690" s="188"/>
      <c r="IL690" s="188"/>
      <c r="IM690" s="188"/>
      <c r="IN690" s="188"/>
      <c r="IO690" s="188"/>
      <c r="IP690" s="188"/>
      <c r="IQ690" s="188"/>
      <c r="IR690" s="188"/>
      <c r="IS690" s="188"/>
      <c r="IT690" s="188"/>
      <c r="IU690" s="189"/>
      <c r="IV690" s="195"/>
      <c r="IW690" s="188"/>
      <c r="IX690" s="188"/>
      <c r="IY690" s="188"/>
      <c r="IZ690" s="188"/>
      <c r="JA690" s="188"/>
      <c r="JB690" s="188"/>
      <c r="JC690" s="188"/>
      <c r="JD690" s="188"/>
      <c r="JE690" s="188"/>
      <c r="JF690" s="188"/>
      <c r="JG690" s="188"/>
      <c r="JH690" s="188"/>
      <c r="JI690" s="188"/>
      <c r="JJ690" s="188"/>
      <c r="JK690" s="188"/>
      <c r="JL690" s="189"/>
      <c r="JM690" s="195"/>
      <c r="JN690" s="188"/>
      <c r="JO690" s="188"/>
      <c r="JP690" s="188"/>
      <c r="JQ690" s="188"/>
      <c r="JR690" s="188"/>
      <c r="JS690" s="188"/>
      <c r="JT690" s="188"/>
      <c r="JU690" s="188"/>
      <c r="JV690" s="188"/>
      <c r="JW690" s="188"/>
      <c r="JX690" s="188"/>
      <c r="JY690" s="188"/>
      <c r="JZ690" s="188"/>
      <c r="KA690" s="188"/>
      <c r="KB690" s="188"/>
      <c r="KC690" s="189"/>
      <c r="KD690" s="195"/>
      <c r="KE690" s="188"/>
      <c r="KF690" s="188"/>
      <c r="KG690" s="188"/>
      <c r="KH690" s="188"/>
      <c r="KI690" s="188"/>
      <c r="KJ690" s="188"/>
      <c r="KK690" s="188"/>
      <c r="KL690" s="188"/>
      <c r="KM690" s="188"/>
      <c r="KN690" s="188"/>
      <c r="KO690" s="188"/>
      <c r="KP690" s="188"/>
      <c r="KQ690" s="188"/>
      <c r="KR690" s="188"/>
      <c r="KS690" s="188"/>
      <c r="KT690" s="189"/>
      <c r="KU690" s="188"/>
    </row>
    <row r="691" ht="15.0" customHeight="1">
      <c r="A691" s="195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9"/>
      <c r="R691" s="195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9"/>
      <c r="AI691" s="195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9"/>
      <c r="AZ691" s="195"/>
      <c r="BA691" s="188"/>
      <c r="BB691" s="188"/>
      <c r="BC691" s="188"/>
      <c r="BD691" s="188"/>
      <c r="BE691" s="188"/>
      <c r="BF691" s="188"/>
      <c r="BG691" s="188"/>
      <c r="BH691" s="188"/>
      <c r="BI691" s="188"/>
      <c r="BJ691" s="188"/>
      <c r="BK691" s="188"/>
      <c r="BL691" s="188"/>
      <c r="BM691" s="188"/>
      <c r="BN691" s="188"/>
      <c r="BO691" s="188"/>
      <c r="BP691" s="189"/>
      <c r="BQ691" s="195"/>
      <c r="BR691" s="188"/>
      <c r="BS691" s="188"/>
      <c r="BT691" s="188"/>
      <c r="BU691" s="188"/>
      <c r="BV691" s="188"/>
      <c r="BW691" s="188"/>
      <c r="BX691" s="188"/>
      <c r="BY691" s="188"/>
      <c r="BZ691" s="188"/>
      <c r="CA691" s="188"/>
      <c r="CB691" s="188"/>
      <c r="CC691" s="188"/>
      <c r="CD691" s="188"/>
      <c r="CE691" s="188"/>
      <c r="CF691" s="188"/>
      <c r="CG691" s="189"/>
      <c r="CH691" s="195"/>
      <c r="CI691" s="188"/>
      <c r="CJ691" s="188"/>
      <c r="CK691" s="188"/>
      <c r="CL691" s="188"/>
      <c r="CM691" s="188"/>
      <c r="CN691" s="188"/>
      <c r="CO691" s="188"/>
      <c r="CP691" s="188"/>
      <c r="CQ691" s="188"/>
      <c r="CR691" s="188"/>
      <c r="CS691" s="188"/>
      <c r="CT691" s="188"/>
      <c r="CU691" s="188"/>
      <c r="CV691" s="188"/>
      <c r="CW691" s="188"/>
      <c r="CX691" s="189"/>
      <c r="CY691" s="195"/>
      <c r="CZ691" s="188"/>
      <c r="DA691" s="188"/>
      <c r="DB691" s="188"/>
      <c r="DC691" s="188"/>
      <c r="DD691" s="188"/>
      <c r="DE691" s="188"/>
      <c r="DF691" s="188"/>
      <c r="DG691" s="188"/>
      <c r="DH691" s="188"/>
      <c r="DI691" s="188"/>
      <c r="DJ691" s="188"/>
      <c r="DK691" s="188"/>
      <c r="DL691" s="188"/>
      <c r="DM691" s="188"/>
      <c r="DN691" s="188"/>
      <c r="DO691" s="189"/>
      <c r="DP691" s="195"/>
      <c r="DQ691" s="188"/>
      <c r="DR691" s="188"/>
      <c r="DS691" s="188"/>
      <c r="DT691" s="188"/>
      <c r="DU691" s="188"/>
      <c r="DV691" s="188"/>
      <c r="DW691" s="188"/>
      <c r="DX691" s="188"/>
      <c r="DY691" s="188"/>
      <c r="DZ691" s="188"/>
      <c r="EA691" s="188"/>
      <c r="EB691" s="188"/>
      <c r="EC691" s="188"/>
      <c r="ED691" s="188"/>
      <c r="EE691" s="188"/>
      <c r="EF691" s="189"/>
      <c r="EG691" s="195"/>
      <c r="EH691" s="188"/>
      <c r="EI691" s="188"/>
      <c r="EJ691" s="188"/>
      <c r="EK691" s="188"/>
      <c r="EL691" s="188"/>
      <c r="EM691" s="188"/>
      <c r="EN691" s="188"/>
      <c r="EO691" s="188"/>
      <c r="EP691" s="188"/>
      <c r="EQ691" s="188"/>
      <c r="ER691" s="188"/>
      <c r="ES691" s="188"/>
      <c r="ET691" s="188"/>
      <c r="EU691" s="188"/>
      <c r="EV691" s="188"/>
      <c r="EW691" s="189"/>
      <c r="EX691" s="195"/>
      <c r="EY691" s="188"/>
      <c r="EZ691" s="188"/>
      <c r="FA691" s="188"/>
      <c r="FB691" s="188"/>
      <c r="FC691" s="188"/>
      <c r="FD691" s="188"/>
      <c r="FE691" s="188"/>
      <c r="FF691" s="188"/>
      <c r="FG691" s="188"/>
      <c r="FH691" s="188"/>
      <c r="FI691" s="188"/>
      <c r="FJ691" s="188"/>
      <c r="FK691" s="188"/>
      <c r="FL691" s="188"/>
      <c r="FM691" s="188"/>
      <c r="FN691" s="189"/>
      <c r="FO691" s="195"/>
      <c r="FP691" s="188"/>
      <c r="FQ691" s="188"/>
      <c r="FR691" s="188"/>
      <c r="FS691" s="188"/>
      <c r="FT691" s="188"/>
      <c r="FU691" s="188"/>
      <c r="FV691" s="188"/>
      <c r="FW691" s="188"/>
      <c r="FX691" s="188"/>
      <c r="FY691" s="188"/>
      <c r="FZ691" s="188"/>
      <c r="GA691" s="188"/>
      <c r="GB691" s="188"/>
      <c r="GC691" s="188"/>
      <c r="GD691" s="188"/>
      <c r="GE691" s="189"/>
      <c r="GF691" s="195"/>
      <c r="GG691" s="188"/>
      <c r="GH691" s="188"/>
      <c r="GI691" s="188"/>
      <c r="GJ691" s="188"/>
      <c r="GK691" s="188"/>
      <c r="GL691" s="188"/>
      <c r="GM691" s="188"/>
      <c r="GN691" s="188"/>
      <c r="GO691" s="188"/>
      <c r="GP691" s="188"/>
      <c r="GQ691" s="188"/>
      <c r="GR691" s="188"/>
      <c r="GS691" s="188"/>
      <c r="GT691" s="188"/>
      <c r="GU691" s="188"/>
      <c r="GV691" s="189"/>
      <c r="GW691" s="195"/>
      <c r="GX691" s="188"/>
      <c r="GY691" s="188"/>
      <c r="GZ691" s="188"/>
      <c r="HA691" s="188"/>
      <c r="HB691" s="188"/>
      <c r="HC691" s="188"/>
      <c r="HD691" s="188"/>
      <c r="HE691" s="188"/>
      <c r="HF691" s="188"/>
      <c r="HG691" s="188"/>
      <c r="HH691" s="188"/>
      <c r="HI691" s="188"/>
      <c r="HJ691" s="188"/>
      <c r="HK691" s="188"/>
      <c r="HL691" s="188"/>
      <c r="HM691" s="189"/>
      <c r="HN691" s="195"/>
      <c r="HO691" s="188"/>
      <c r="HP691" s="188"/>
      <c r="HQ691" s="188"/>
      <c r="HR691" s="188"/>
      <c r="HS691" s="188"/>
      <c r="HT691" s="188"/>
      <c r="HU691" s="188"/>
      <c r="HV691" s="188"/>
      <c r="HW691" s="188"/>
      <c r="HX691" s="188"/>
      <c r="HY691" s="188"/>
      <c r="HZ691" s="188"/>
      <c r="IA691" s="188"/>
      <c r="IB691" s="188"/>
      <c r="IC691" s="188"/>
      <c r="ID691" s="189"/>
      <c r="IE691" s="195"/>
      <c r="IF691" s="188"/>
      <c r="IG691" s="188"/>
      <c r="IH691" s="188"/>
      <c r="II691" s="188"/>
      <c r="IJ691" s="188"/>
      <c r="IK691" s="188"/>
      <c r="IL691" s="188"/>
      <c r="IM691" s="188"/>
      <c r="IN691" s="188"/>
      <c r="IO691" s="188"/>
      <c r="IP691" s="188"/>
      <c r="IQ691" s="188"/>
      <c r="IR691" s="188"/>
      <c r="IS691" s="188"/>
      <c r="IT691" s="188"/>
      <c r="IU691" s="189"/>
      <c r="IV691" s="195"/>
      <c r="IW691" s="188"/>
      <c r="IX691" s="188"/>
      <c r="IY691" s="188"/>
      <c r="IZ691" s="188"/>
      <c r="JA691" s="188"/>
      <c r="JB691" s="188"/>
      <c r="JC691" s="188"/>
      <c r="JD691" s="188"/>
      <c r="JE691" s="188"/>
      <c r="JF691" s="188"/>
      <c r="JG691" s="188"/>
      <c r="JH691" s="188"/>
      <c r="JI691" s="188"/>
      <c r="JJ691" s="188"/>
      <c r="JK691" s="188"/>
      <c r="JL691" s="189"/>
      <c r="JM691" s="195"/>
      <c r="JN691" s="188"/>
      <c r="JO691" s="188"/>
      <c r="JP691" s="188"/>
      <c r="JQ691" s="188"/>
      <c r="JR691" s="188"/>
      <c r="JS691" s="188"/>
      <c r="JT691" s="188"/>
      <c r="JU691" s="188"/>
      <c r="JV691" s="188"/>
      <c r="JW691" s="188"/>
      <c r="JX691" s="188"/>
      <c r="JY691" s="188"/>
      <c r="JZ691" s="188"/>
      <c r="KA691" s="188"/>
      <c r="KB691" s="188"/>
      <c r="KC691" s="189"/>
      <c r="KD691" s="195"/>
      <c r="KE691" s="188"/>
      <c r="KF691" s="188"/>
      <c r="KG691" s="188"/>
      <c r="KH691" s="188"/>
      <c r="KI691" s="188"/>
      <c r="KJ691" s="188"/>
      <c r="KK691" s="188"/>
      <c r="KL691" s="188"/>
      <c r="KM691" s="188"/>
      <c r="KN691" s="188"/>
      <c r="KO691" s="188"/>
      <c r="KP691" s="188"/>
      <c r="KQ691" s="188"/>
      <c r="KR691" s="188"/>
      <c r="KS691" s="188"/>
      <c r="KT691" s="189"/>
      <c r="KU691" s="188"/>
    </row>
    <row r="692" ht="15.0" customHeight="1">
      <c r="A692" s="195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9"/>
      <c r="R692" s="195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9"/>
      <c r="AI692" s="195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9"/>
      <c r="AZ692" s="195"/>
      <c r="BA692" s="188"/>
      <c r="BB692" s="188"/>
      <c r="BC692" s="188"/>
      <c r="BD692" s="188"/>
      <c r="BE692" s="188"/>
      <c r="BF692" s="188"/>
      <c r="BG692" s="188"/>
      <c r="BH692" s="188"/>
      <c r="BI692" s="188"/>
      <c r="BJ692" s="188"/>
      <c r="BK692" s="188"/>
      <c r="BL692" s="188"/>
      <c r="BM692" s="188"/>
      <c r="BN692" s="188"/>
      <c r="BO692" s="188"/>
      <c r="BP692" s="189"/>
      <c r="BQ692" s="195"/>
      <c r="BR692" s="188"/>
      <c r="BS692" s="188"/>
      <c r="BT692" s="188"/>
      <c r="BU692" s="188"/>
      <c r="BV692" s="188"/>
      <c r="BW692" s="188"/>
      <c r="BX692" s="188"/>
      <c r="BY692" s="188"/>
      <c r="BZ692" s="188"/>
      <c r="CA692" s="188"/>
      <c r="CB692" s="188"/>
      <c r="CC692" s="188"/>
      <c r="CD692" s="188"/>
      <c r="CE692" s="188"/>
      <c r="CF692" s="188"/>
      <c r="CG692" s="189"/>
      <c r="CH692" s="195"/>
      <c r="CI692" s="188"/>
      <c r="CJ692" s="188"/>
      <c r="CK692" s="188"/>
      <c r="CL692" s="188"/>
      <c r="CM692" s="188"/>
      <c r="CN692" s="188"/>
      <c r="CO692" s="188"/>
      <c r="CP692" s="188"/>
      <c r="CQ692" s="188"/>
      <c r="CR692" s="188"/>
      <c r="CS692" s="188"/>
      <c r="CT692" s="188"/>
      <c r="CU692" s="188"/>
      <c r="CV692" s="188"/>
      <c r="CW692" s="188"/>
      <c r="CX692" s="189"/>
      <c r="CY692" s="195"/>
      <c r="CZ692" s="188"/>
      <c r="DA692" s="188"/>
      <c r="DB692" s="188"/>
      <c r="DC692" s="188"/>
      <c r="DD692" s="188"/>
      <c r="DE692" s="188"/>
      <c r="DF692" s="188"/>
      <c r="DG692" s="188"/>
      <c r="DH692" s="188"/>
      <c r="DI692" s="188"/>
      <c r="DJ692" s="188"/>
      <c r="DK692" s="188"/>
      <c r="DL692" s="188"/>
      <c r="DM692" s="188"/>
      <c r="DN692" s="188"/>
      <c r="DO692" s="189"/>
      <c r="DP692" s="195"/>
      <c r="DQ692" s="188"/>
      <c r="DR692" s="188"/>
      <c r="DS692" s="188"/>
      <c r="DT692" s="188"/>
      <c r="DU692" s="188"/>
      <c r="DV692" s="188"/>
      <c r="DW692" s="188"/>
      <c r="DX692" s="188"/>
      <c r="DY692" s="188"/>
      <c r="DZ692" s="188"/>
      <c r="EA692" s="188"/>
      <c r="EB692" s="188"/>
      <c r="EC692" s="188"/>
      <c r="ED692" s="188"/>
      <c r="EE692" s="188"/>
      <c r="EF692" s="189"/>
      <c r="EG692" s="195"/>
      <c r="EH692" s="188"/>
      <c r="EI692" s="188"/>
      <c r="EJ692" s="188"/>
      <c r="EK692" s="188"/>
      <c r="EL692" s="188"/>
      <c r="EM692" s="188"/>
      <c r="EN692" s="188"/>
      <c r="EO692" s="188"/>
      <c r="EP692" s="188"/>
      <c r="EQ692" s="188"/>
      <c r="ER692" s="188"/>
      <c r="ES692" s="188"/>
      <c r="ET692" s="188"/>
      <c r="EU692" s="188"/>
      <c r="EV692" s="188"/>
      <c r="EW692" s="189"/>
      <c r="EX692" s="195"/>
      <c r="EY692" s="188"/>
      <c r="EZ692" s="188"/>
      <c r="FA692" s="188"/>
      <c r="FB692" s="188"/>
      <c r="FC692" s="188"/>
      <c r="FD692" s="188"/>
      <c r="FE692" s="188"/>
      <c r="FF692" s="188"/>
      <c r="FG692" s="188"/>
      <c r="FH692" s="188"/>
      <c r="FI692" s="188"/>
      <c r="FJ692" s="188"/>
      <c r="FK692" s="188"/>
      <c r="FL692" s="188"/>
      <c r="FM692" s="188"/>
      <c r="FN692" s="189"/>
      <c r="FO692" s="195"/>
      <c r="FP692" s="188"/>
      <c r="FQ692" s="188"/>
      <c r="FR692" s="188"/>
      <c r="FS692" s="188"/>
      <c r="FT692" s="188"/>
      <c r="FU692" s="188"/>
      <c r="FV692" s="188"/>
      <c r="FW692" s="188"/>
      <c r="FX692" s="188"/>
      <c r="FY692" s="188"/>
      <c r="FZ692" s="188"/>
      <c r="GA692" s="188"/>
      <c r="GB692" s="188"/>
      <c r="GC692" s="188"/>
      <c r="GD692" s="188"/>
      <c r="GE692" s="189"/>
      <c r="GF692" s="195"/>
      <c r="GG692" s="188"/>
      <c r="GH692" s="188"/>
      <c r="GI692" s="188"/>
      <c r="GJ692" s="188"/>
      <c r="GK692" s="188"/>
      <c r="GL692" s="188"/>
      <c r="GM692" s="188"/>
      <c r="GN692" s="188"/>
      <c r="GO692" s="188"/>
      <c r="GP692" s="188"/>
      <c r="GQ692" s="188"/>
      <c r="GR692" s="188"/>
      <c r="GS692" s="188"/>
      <c r="GT692" s="188"/>
      <c r="GU692" s="188"/>
      <c r="GV692" s="189"/>
      <c r="GW692" s="195"/>
      <c r="GX692" s="188"/>
      <c r="GY692" s="188"/>
      <c r="GZ692" s="188"/>
      <c r="HA692" s="188"/>
      <c r="HB692" s="188"/>
      <c r="HC692" s="188"/>
      <c r="HD692" s="188"/>
      <c r="HE692" s="188"/>
      <c r="HF692" s="188"/>
      <c r="HG692" s="188"/>
      <c r="HH692" s="188"/>
      <c r="HI692" s="188"/>
      <c r="HJ692" s="188"/>
      <c r="HK692" s="188"/>
      <c r="HL692" s="188"/>
      <c r="HM692" s="189"/>
      <c r="HN692" s="195"/>
      <c r="HO692" s="188"/>
      <c r="HP692" s="188"/>
      <c r="HQ692" s="188"/>
      <c r="HR692" s="188"/>
      <c r="HS692" s="188"/>
      <c r="HT692" s="188"/>
      <c r="HU692" s="188"/>
      <c r="HV692" s="188"/>
      <c r="HW692" s="188"/>
      <c r="HX692" s="188"/>
      <c r="HY692" s="188"/>
      <c r="HZ692" s="188"/>
      <c r="IA692" s="188"/>
      <c r="IB692" s="188"/>
      <c r="IC692" s="188"/>
      <c r="ID692" s="189"/>
      <c r="IE692" s="195"/>
      <c r="IF692" s="188"/>
      <c r="IG692" s="188"/>
      <c r="IH692" s="188"/>
      <c r="II692" s="188"/>
      <c r="IJ692" s="188"/>
      <c r="IK692" s="188"/>
      <c r="IL692" s="188"/>
      <c r="IM692" s="188"/>
      <c r="IN692" s="188"/>
      <c r="IO692" s="188"/>
      <c r="IP692" s="188"/>
      <c r="IQ692" s="188"/>
      <c r="IR692" s="188"/>
      <c r="IS692" s="188"/>
      <c r="IT692" s="188"/>
      <c r="IU692" s="189"/>
      <c r="IV692" s="195"/>
      <c r="IW692" s="188"/>
      <c r="IX692" s="188"/>
      <c r="IY692" s="188"/>
      <c r="IZ692" s="188"/>
      <c r="JA692" s="188"/>
      <c r="JB692" s="188"/>
      <c r="JC692" s="188"/>
      <c r="JD692" s="188"/>
      <c r="JE692" s="188"/>
      <c r="JF692" s="188"/>
      <c r="JG692" s="188"/>
      <c r="JH692" s="188"/>
      <c r="JI692" s="188"/>
      <c r="JJ692" s="188"/>
      <c r="JK692" s="188"/>
      <c r="JL692" s="189"/>
      <c r="JM692" s="195"/>
      <c r="JN692" s="188"/>
      <c r="JO692" s="188"/>
      <c r="JP692" s="188"/>
      <c r="JQ692" s="188"/>
      <c r="JR692" s="188"/>
      <c r="JS692" s="188"/>
      <c r="JT692" s="188"/>
      <c r="JU692" s="188"/>
      <c r="JV692" s="188"/>
      <c r="JW692" s="188"/>
      <c r="JX692" s="188"/>
      <c r="JY692" s="188"/>
      <c r="JZ692" s="188"/>
      <c r="KA692" s="188"/>
      <c r="KB692" s="188"/>
      <c r="KC692" s="189"/>
      <c r="KD692" s="195"/>
      <c r="KE692" s="188"/>
      <c r="KF692" s="188"/>
      <c r="KG692" s="188"/>
      <c r="KH692" s="188"/>
      <c r="KI692" s="188"/>
      <c r="KJ692" s="188"/>
      <c r="KK692" s="188"/>
      <c r="KL692" s="188"/>
      <c r="KM692" s="188"/>
      <c r="KN692" s="188"/>
      <c r="KO692" s="188"/>
      <c r="KP692" s="188"/>
      <c r="KQ692" s="188"/>
      <c r="KR692" s="188"/>
      <c r="KS692" s="188"/>
      <c r="KT692" s="189"/>
      <c r="KU692" s="188"/>
    </row>
    <row r="693" ht="15.0" customHeight="1">
      <c r="A693" s="195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9"/>
      <c r="R693" s="195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9"/>
      <c r="AI693" s="195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9"/>
      <c r="AZ693" s="195"/>
      <c r="BA693" s="188"/>
      <c r="BB693" s="188"/>
      <c r="BC693" s="188"/>
      <c r="BD693" s="188"/>
      <c r="BE693" s="188"/>
      <c r="BF693" s="188"/>
      <c r="BG693" s="188"/>
      <c r="BH693" s="188"/>
      <c r="BI693" s="188"/>
      <c r="BJ693" s="188"/>
      <c r="BK693" s="188"/>
      <c r="BL693" s="188"/>
      <c r="BM693" s="188"/>
      <c r="BN693" s="188"/>
      <c r="BO693" s="188"/>
      <c r="BP693" s="189"/>
      <c r="BQ693" s="195"/>
      <c r="BR693" s="188"/>
      <c r="BS693" s="188"/>
      <c r="BT693" s="188"/>
      <c r="BU693" s="188"/>
      <c r="BV693" s="188"/>
      <c r="BW693" s="188"/>
      <c r="BX693" s="188"/>
      <c r="BY693" s="188"/>
      <c r="BZ693" s="188"/>
      <c r="CA693" s="188"/>
      <c r="CB693" s="188"/>
      <c r="CC693" s="188"/>
      <c r="CD693" s="188"/>
      <c r="CE693" s="188"/>
      <c r="CF693" s="188"/>
      <c r="CG693" s="189"/>
      <c r="CH693" s="195"/>
      <c r="CI693" s="188"/>
      <c r="CJ693" s="188"/>
      <c r="CK693" s="188"/>
      <c r="CL693" s="188"/>
      <c r="CM693" s="188"/>
      <c r="CN693" s="188"/>
      <c r="CO693" s="188"/>
      <c r="CP693" s="188"/>
      <c r="CQ693" s="188"/>
      <c r="CR693" s="188"/>
      <c r="CS693" s="188"/>
      <c r="CT693" s="188"/>
      <c r="CU693" s="188"/>
      <c r="CV693" s="188"/>
      <c r="CW693" s="188"/>
      <c r="CX693" s="189"/>
      <c r="CY693" s="195"/>
      <c r="CZ693" s="188"/>
      <c r="DA693" s="188"/>
      <c r="DB693" s="188"/>
      <c r="DC693" s="188"/>
      <c r="DD693" s="188"/>
      <c r="DE693" s="188"/>
      <c r="DF693" s="188"/>
      <c r="DG693" s="188"/>
      <c r="DH693" s="188"/>
      <c r="DI693" s="188"/>
      <c r="DJ693" s="188"/>
      <c r="DK693" s="188"/>
      <c r="DL693" s="188"/>
      <c r="DM693" s="188"/>
      <c r="DN693" s="188"/>
      <c r="DO693" s="189"/>
      <c r="DP693" s="195"/>
      <c r="DQ693" s="188"/>
      <c r="DR693" s="188"/>
      <c r="DS693" s="188"/>
      <c r="DT693" s="188"/>
      <c r="DU693" s="188"/>
      <c r="DV693" s="188"/>
      <c r="DW693" s="188"/>
      <c r="DX693" s="188"/>
      <c r="DY693" s="188"/>
      <c r="DZ693" s="188"/>
      <c r="EA693" s="188"/>
      <c r="EB693" s="188"/>
      <c r="EC693" s="188"/>
      <c r="ED693" s="188"/>
      <c r="EE693" s="188"/>
      <c r="EF693" s="189"/>
      <c r="EG693" s="195"/>
      <c r="EH693" s="188"/>
      <c r="EI693" s="188"/>
      <c r="EJ693" s="188"/>
      <c r="EK693" s="188"/>
      <c r="EL693" s="188"/>
      <c r="EM693" s="188"/>
      <c r="EN693" s="188"/>
      <c r="EO693" s="188"/>
      <c r="EP693" s="188"/>
      <c r="EQ693" s="188"/>
      <c r="ER693" s="188"/>
      <c r="ES693" s="188"/>
      <c r="ET693" s="188"/>
      <c r="EU693" s="188"/>
      <c r="EV693" s="188"/>
      <c r="EW693" s="189"/>
      <c r="EX693" s="195"/>
      <c r="EY693" s="188"/>
      <c r="EZ693" s="188"/>
      <c r="FA693" s="188"/>
      <c r="FB693" s="188"/>
      <c r="FC693" s="188"/>
      <c r="FD693" s="188"/>
      <c r="FE693" s="188"/>
      <c r="FF693" s="188"/>
      <c r="FG693" s="188"/>
      <c r="FH693" s="188"/>
      <c r="FI693" s="188"/>
      <c r="FJ693" s="188"/>
      <c r="FK693" s="188"/>
      <c r="FL693" s="188"/>
      <c r="FM693" s="188"/>
      <c r="FN693" s="189"/>
      <c r="FO693" s="195"/>
      <c r="FP693" s="188"/>
      <c r="FQ693" s="188"/>
      <c r="FR693" s="188"/>
      <c r="FS693" s="188"/>
      <c r="FT693" s="188"/>
      <c r="FU693" s="188"/>
      <c r="FV693" s="188"/>
      <c r="FW693" s="188"/>
      <c r="FX693" s="188"/>
      <c r="FY693" s="188"/>
      <c r="FZ693" s="188"/>
      <c r="GA693" s="188"/>
      <c r="GB693" s="188"/>
      <c r="GC693" s="188"/>
      <c r="GD693" s="188"/>
      <c r="GE693" s="189"/>
      <c r="GF693" s="195"/>
      <c r="GG693" s="188"/>
      <c r="GH693" s="188"/>
      <c r="GI693" s="188"/>
      <c r="GJ693" s="188"/>
      <c r="GK693" s="188"/>
      <c r="GL693" s="188"/>
      <c r="GM693" s="188"/>
      <c r="GN693" s="188"/>
      <c r="GO693" s="188"/>
      <c r="GP693" s="188"/>
      <c r="GQ693" s="188"/>
      <c r="GR693" s="188"/>
      <c r="GS693" s="188"/>
      <c r="GT693" s="188"/>
      <c r="GU693" s="188"/>
      <c r="GV693" s="189"/>
      <c r="GW693" s="195"/>
      <c r="GX693" s="188"/>
      <c r="GY693" s="188"/>
      <c r="GZ693" s="188"/>
      <c r="HA693" s="188"/>
      <c r="HB693" s="188"/>
      <c r="HC693" s="188"/>
      <c r="HD693" s="188"/>
      <c r="HE693" s="188"/>
      <c r="HF693" s="188"/>
      <c r="HG693" s="188"/>
      <c r="HH693" s="188"/>
      <c r="HI693" s="188"/>
      <c r="HJ693" s="188"/>
      <c r="HK693" s="188"/>
      <c r="HL693" s="188"/>
      <c r="HM693" s="189"/>
      <c r="HN693" s="195"/>
      <c r="HO693" s="188"/>
      <c r="HP693" s="188"/>
      <c r="HQ693" s="188"/>
      <c r="HR693" s="188"/>
      <c r="HS693" s="188"/>
      <c r="HT693" s="188"/>
      <c r="HU693" s="188"/>
      <c r="HV693" s="188"/>
      <c r="HW693" s="188"/>
      <c r="HX693" s="188"/>
      <c r="HY693" s="188"/>
      <c r="HZ693" s="188"/>
      <c r="IA693" s="188"/>
      <c r="IB693" s="188"/>
      <c r="IC693" s="188"/>
      <c r="ID693" s="189"/>
      <c r="IE693" s="195"/>
      <c r="IF693" s="188"/>
      <c r="IG693" s="188"/>
      <c r="IH693" s="188"/>
      <c r="II693" s="188"/>
      <c r="IJ693" s="188"/>
      <c r="IK693" s="188"/>
      <c r="IL693" s="188"/>
      <c r="IM693" s="188"/>
      <c r="IN693" s="188"/>
      <c r="IO693" s="188"/>
      <c r="IP693" s="188"/>
      <c r="IQ693" s="188"/>
      <c r="IR693" s="188"/>
      <c r="IS693" s="188"/>
      <c r="IT693" s="188"/>
      <c r="IU693" s="189"/>
      <c r="IV693" s="195"/>
      <c r="IW693" s="188"/>
      <c r="IX693" s="188"/>
      <c r="IY693" s="188"/>
      <c r="IZ693" s="188"/>
      <c r="JA693" s="188"/>
      <c r="JB693" s="188"/>
      <c r="JC693" s="188"/>
      <c r="JD693" s="188"/>
      <c r="JE693" s="188"/>
      <c r="JF693" s="188"/>
      <c r="JG693" s="188"/>
      <c r="JH693" s="188"/>
      <c r="JI693" s="188"/>
      <c r="JJ693" s="188"/>
      <c r="JK693" s="188"/>
      <c r="JL693" s="189"/>
      <c r="JM693" s="195"/>
      <c r="JN693" s="188"/>
      <c r="JO693" s="188"/>
      <c r="JP693" s="188"/>
      <c r="JQ693" s="188"/>
      <c r="JR693" s="188"/>
      <c r="JS693" s="188"/>
      <c r="JT693" s="188"/>
      <c r="JU693" s="188"/>
      <c r="JV693" s="188"/>
      <c r="JW693" s="188"/>
      <c r="JX693" s="188"/>
      <c r="JY693" s="188"/>
      <c r="JZ693" s="188"/>
      <c r="KA693" s="188"/>
      <c r="KB693" s="188"/>
      <c r="KC693" s="189"/>
      <c r="KD693" s="195"/>
      <c r="KE693" s="188"/>
      <c r="KF693" s="188"/>
      <c r="KG693" s="188"/>
      <c r="KH693" s="188"/>
      <c r="KI693" s="188"/>
      <c r="KJ693" s="188"/>
      <c r="KK693" s="188"/>
      <c r="KL693" s="188"/>
      <c r="KM693" s="188"/>
      <c r="KN693" s="188"/>
      <c r="KO693" s="188"/>
      <c r="KP693" s="188"/>
      <c r="KQ693" s="188"/>
      <c r="KR693" s="188"/>
      <c r="KS693" s="188"/>
      <c r="KT693" s="189"/>
      <c r="KU693" s="188"/>
    </row>
    <row r="694" ht="15.0" customHeight="1">
      <c r="A694" s="195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9"/>
      <c r="R694" s="195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9"/>
      <c r="AI694" s="195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9"/>
      <c r="AZ694" s="195"/>
      <c r="BA694" s="188"/>
      <c r="BB694" s="188"/>
      <c r="BC694" s="188"/>
      <c r="BD694" s="188"/>
      <c r="BE694" s="188"/>
      <c r="BF694" s="188"/>
      <c r="BG694" s="188"/>
      <c r="BH694" s="188"/>
      <c r="BI694" s="188"/>
      <c r="BJ694" s="188"/>
      <c r="BK694" s="188"/>
      <c r="BL694" s="188"/>
      <c r="BM694" s="188"/>
      <c r="BN694" s="188"/>
      <c r="BO694" s="188"/>
      <c r="BP694" s="189"/>
      <c r="BQ694" s="195"/>
      <c r="BR694" s="188"/>
      <c r="BS694" s="188"/>
      <c r="BT694" s="188"/>
      <c r="BU694" s="188"/>
      <c r="BV694" s="188"/>
      <c r="BW694" s="188"/>
      <c r="BX694" s="188"/>
      <c r="BY694" s="188"/>
      <c r="BZ694" s="188"/>
      <c r="CA694" s="188"/>
      <c r="CB694" s="188"/>
      <c r="CC694" s="188"/>
      <c r="CD694" s="188"/>
      <c r="CE694" s="188"/>
      <c r="CF694" s="188"/>
      <c r="CG694" s="189"/>
      <c r="CH694" s="195"/>
      <c r="CI694" s="188"/>
      <c r="CJ694" s="188"/>
      <c r="CK694" s="188"/>
      <c r="CL694" s="188"/>
      <c r="CM694" s="188"/>
      <c r="CN694" s="188"/>
      <c r="CO694" s="188"/>
      <c r="CP694" s="188"/>
      <c r="CQ694" s="188"/>
      <c r="CR694" s="188"/>
      <c r="CS694" s="188"/>
      <c r="CT694" s="188"/>
      <c r="CU694" s="188"/>
      <c r="CV694" s="188"/>
      <c r="CW694" s="188"/>
      <c r="CX694" s="189"/>
      <c r="CY694" s="195"/>
      <c r="CZ694" s="188"/>
      <c r="DA694" s="188"/>
      <c r="DB694" s="188"/>
      <c r="DC694" s="188"/>
      <c r="DD694" s="188"/>
      <c r="DE694" s="188"/>
      <c r="DF694" s="188"/>
      <c r="DG694" s="188"/>
      <c r="DH694" s="188"/>
      <c r="DI694" s="188"/>
      <c r="DJ694" s="188"/>
      <c r="DK694" s="188"/>
      <c r="DL694" s="188"/>
      <c r="DM694" s="188"/>
      <c r="DN694" s="188"/>
      <c r="DO694" s="189"/>
      <c r="DP694" s="195"/>
      <c r="DQ694" s="188"/>
      <c r="DR694" s="188"/>
      <c r="DS694" s="188"/>
      <c r="DT694" s="188"/>
      <c r="DU694" s="188"/>
      <c r="DV694" s="188"/>
      <c r="DW694" s="188"/>
      <c r="DX694" s="188"/>
      <c r="DY694" s="188"/>
      <c r="DZ694" s="188"/>
      <c r="EA694" s="188"/>
      <c r="EB694" s="188"/>
      <c r="EC694" s="188"/>
      <c r="ED694" s="188"/>
      <c r="EE694" s="188"/>
      <c r="EF694" s="189"/>
      <c r="EG694" s="195"/>
      <c r="EH694" s="188"/>
      <c r="EI694" s="188"/>
      <c r="EJ694" s="188"/>
      <c r="EK694" s="188"/>
      <c r="EL694" s="188"/>
      <c r="EM694" s="188"/>
      <c r="EN694" s="188"/>
      <c r="EO694" s="188"/>
      <c r="EP694" s="188"/>
      <c r="EQ694" s="188"/>
      <c r="ER694" s="188"/>
      <c r="ES694" s="188"/>
      <c r="ET694" s="188"/>
      <c r="EU694" s="188"/>
      <c r="EV694" s="188"/>
      <c r="EW694" s="189"/>
      <c r="EX694" s="195"/>
      <c r="EY694" s="188"/>
      <c r="EZ694" s="188"/>
      <c r="FA694" s="188"/>
      <c r="FB694" s="188"/>
      <c r="FC694" s="188"/>
      <c r="FD694" s="188"/>
      <c r="FE694" s="188"/>
      <c r="FF694" s="188"/>
      <c r="FG694" s="188"/>
      <c r="FH694" s="188"/>
      <c r="FI694" s="188"/>
      <c r="FJ694" s="188"/>
      <c r="FK694" s="188"/>
      <c r="FL694" s="188"/>
      <c r="FM694" s="188"/>
      <c r="FN694" s="189"/>
      <c r="FO694" s="195"/>
      <c r="FP694" s="188"/>
      <c r="FQ694" s="188"/>
      <c r="FR694" s="188"/>
      <c r="FS694" s="188"/>
      <c r="FT694" s="188"/>
      <c r="FU694" s="188"/>
      <c r="FV694" s="188"/>
      <c r="FW694" s="188"/>
      <c r="FX694" s="188"/>
      <c r="FY694" s="188"/>
      <c r="FZ694" s="188"/>
      <c r="GA694" s="188"/>
      <c r="GB694" s="188"/>
      <c r="GC694" s="188"/>
      <c r="GD694" s="188"/>
      <c r="GE694" s="189"/>
      <c r="GF694" s="195"/>
      <c r="GG694" s="188"/>
      <c r="GH694" s="188"/>
      <c r="GI694" s="188"/>
      <c r="GJ694" s="188"/>
      <c r="GK694" s="188"/>
      <c r="GL694" s="188"/>
      <c r="GM694" s="188"/>
      <c r="GN694" s="188"/>
      <c r="GO694" s="188"/>
      <c r="GP694" s="188"/>
      <c r="GQ694" s="188"/>
      <c r="GR694" s="188"/>
      <c r="GS694" s="188"/>
      <c r="GT694" s="188"/>
      <c r="GU694" s="188"/>
      <c r="GV694" s="189"/>
      <c r="GW694" s="195"/>
      <c r="GX694" s="188"/>
      <c r="GY694" s="188"/>
      <c r="GZ694" s="188"/>
      <c r="HA694" s="188"/>
      <c r="HB694" s="188"/>
      <c r="HC694" s="188"/>
      <c r="HD694" s="188"/>
      <c r="HE694" s="188"/>
      <c r="HF694" s="188"/>
      <c r="HG694" s="188"/>
      <c r="HH694" s="188"/>
      <c r="HI694" s="188"/>
      <c r="HJ694" s="188"/>
      <c r="HK694" s="188"/>
      <c r="HL694" s="188"/>
      <c r="HM694" s="189"/>
      <c r="HN694" s="195"/>
      <c r="HO694" s="188"/>
      <c r="HP694" s="188"/>
      <c r="HQ694" s="188"/>
      <c r="HR694" s="188"/>
      <c r="HS694" s="188"/>
      <c r="HT694" s="188"/>
      <c r="HU694" s="188"/>
      <c r="HV694" s="188"/>
      <c r="HW694" s="188"/>
      <c r="HX694" s="188"/>
      <c r="HY694" s="188"/>
      <c r="HZ694" s="188"/>
      <c r="IA694" s="188"/>
      <c r="IB694" s="188"/>
      <c r="IC694" s="188"/>
      <c r="ID694" s="189"/>
      <c r="IE694" s="195"/>
      <c r="IF694" s="188"/>
      <c r="IG694" s="188"/>
      <c r="IH694" s="188"/>
      <c r="II694" s="188"/>
      <c r="IJ694" s="188"/>
      <c r="IK694" s="188"/>
      <c r="IL694" s="188"/>
      <c r="IM694" s="188"/>
      <c r="IN694" s="188"/>
      <c r="IO694" s="188"/>
      <c r="IP694" s="188"/>
      <c r="IQ694" s="188"/>
      <c r="IR694" s="188"/>
      <c r="IS694" s="188"/>
      <c r="IT694" s="188"/>
      <c r="IU694" s="189"/>
      <c r="IV694" s="195"/>
      <c r="IW694" s="188"/>
      <c r="IX694" s="188"/>
      <c r="IY694" s="188"/>
      <c r="IZ694" s="188"/>
      <c r="JA694" s="188"/>
      <c r="JB694" s="188"/>
      <c r="JC694" s="188"/>
      <c r="JD694" s="188"/>
      <c r="JE694" s="188"/>
      <c r="JF694" s="188"/>
      <c r="JG694" s="188"/>
      <c r="JH694" s="188"/>
      <c r="JI694" s="188"/>
      <c r="JJ694" s="188"/>
      <c r="JK694" s="188"/>
      <c r="JL694" s="189"/>
      <c r="JM694" s="195"/>
      <c r="JN694" s="188"/>
      <c r="JO694" s="188"/>
      <c r="JP694" s="188"/>
      <c r="JQ694" s="188"/>
      <c r="JR694" s="188"/>
      <c r="JS694" s="188"/>
      <c r="JT694" s="188"/>
      <c r="JU694" s="188"/>
      <c r="JV694" s="188"/>
      <c r="JW694" s="188"/>
      <c r="JX694" s="188"/>
      <c r="JY694" s="188"/>
      <c r="JZ694" s="188"/>
      <c r="KA694" s="188"/>
      <c r="KB694" s="188"/>
      <c r="KC694" s="189"/>
      <c r="KD694" s="195"/>
      <c r="KE694" s="188"/>
      <c r="KF694" s="188"/>
      <c r="KG694" s="188"/>
      <c r="KH694" s="188"/>
      <c r="KI694" s="188"/>
      <c r="KJ694" s="188"/>
      <c r="KK694" s="188"/>
      <c r="KL694" s="188"/>
      <c r="KM694" s="188"/>
      <c r="KN694" s="188"/>
      <c r="KO694" s="188"/>
      <c r="KP694" s="188"/>
      <c r="KQ694" s="188"/>
      <c r="KR694" s="188"/>
      <c r="KS694" s="188"/>
      <c r="KT694" s="189"/>
      <c r="KU694" s="188"/>
    </row>
    <row r="695" ht="15.0" customHeight="1">
      <c r="A695" s="195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9"/>
      <c r="R695" s="195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9"/>
      <c r="AI695" s="195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9"/>
      <c r="AZ695" s="195"/>
      <c r="BA695" s="188"/>
      <c r="BB695" s="188"/>
      <c r="BC695" s="188"/>
      <c r="BD695" s="188"/>
      <c r="BE695" s="188"/>
      <c r="BF695" s="188"/>
      <c r="BG695" s="188"/>
      <c r="BH695" s="188"/>
      <c r="BI695" s="188"/>
      <c r="BJ695" s="188"/>
      <c r="BK695" s="188"/>
      <c r="BL695" s="188"/>
      <c r="BM695" s="188"/>
      <c r="BN695" s="188"/>
      <c r="BO695" s="188"/>
      <c r="BP695" s="189"/>
      <c r="BQ695" s="195"/>
      <c r="BR695" s="188"/>
      <c r="BS695" s="188"/>
      <c r="BT695" s="188"/>
      <c r="BU695" s="188"/>
      <c r="BV695" s="188"/>
      <c r="BW695" s="188"/>
      <c r="BX695" s="188"/>
      <c r="BY695" s="188"/>
      <c r="BZ695" s="188"/>
      <c r="CA695" s="188"/>
      <c r="CB695" s="188"/>
      <c r="CC695" s="188"/>
      <c r="CD695" s="188"/>
      <c r="CE695" s="188"/>
      <c r="CF695" s="188"/>
      <c r="CG695" s="189"/>
      <c r="CH695" s="195"/>
      <c r="CI695" s="188"/>
      <c r="CJ695" s="188"/>
      <c r="CK695" s="188"/>
      <c r="CL695" s="188"/>
      <c r="CM695" s="188"/>
      <c r="CN695" s="188"/>
      <c r="CO695" s="188"/>
      <c r="CP695" s="188"/>
      <c r="CQ695" s="188"/>
      <c r="CR695" s="188"/>
      <c r="CS695" s="188"/>
      <c r="CT695" s="188"/>
      <c r="CU695" s="188"/>
      <c r="CV695" s="188"/>
      <c r="CW695" s="188"/>
      <c r="CX695" s="189"/>
      <c r="CY695" s="195"/>
      <c r="CZ695" s="188"/>
      <c r="DA695" s="188"/>
      <c r="DB695" s="188"/>
      <c r="DC695" s="188"/>
      <c r="DD695" s="188"/>
      <c r="DE695" s="188"/>
      <c r="DF695" s="188"/>
      <c r="DG695" s="188"/>
      <c r="DH695" s="188"/>
      <c r="DI695" s="188"/>
      <c r="DJ695" s="188"/>
      <c r="DK695" s="188"/>
      <c r="DL695" s="188"/>
      <c r="DM695" s="188"/>
      <c r="DN695" s="188"/>
      <c r="DO695" s="189"/>
      <c r="DP695" s="195"/>
      <c r="DQ695" s="188"/>
      <c r="DR695" s="188"/>
      <c r="DS695" s="188"/>
      <c r="DT695" s="188"/>
      <c r="DU695" s="188"/>
      <c r="DV695" s="188"/>
      <c r="DW695" s="188"/>
      <c r="DX695" s="188"/>
      <c r="DY695" s="188"/>
      <c r="DZ695" s="188"/>
      <c r="EA695" s="188"/>
      <c r="EB695" s="188"/>
      <c r="EC695" s="188"/>
      <c r="ED695" s="188"/>
      <c r="EE695" s="188"/>
      <c r="EF695" s="189"/>
      <c r="EG695" s="195"/>
      <c r="EH695" s="188"/>
      <c r="EI695" s="188"/>
      <c r="EJ695" s="188"/>
      <c r="EK695" s="188"/>
      <c r="EL695" s="188"/>
      <c r="EM695" s="188"/>
      <c r="EN695" s="188"/>
      <c r="EO695" s="188"/>
      <c r="EP695" s="188"/>
      <c r="EQ695" s="188"/>
      <c r="ER695" s="188"/>
      <c r="ES695" s="188"/>
      <c r="ET695" s="188"/>
      <c r="EU695" s="188"/>
      <c r="EV695" s="188"/>
      <c r="EW695" s="189"/>
      <c r="EX695" s="195"/>
      <c r="EY695" s="188"/>
      <c r="EZ695" s="188"/>
      <c r="FA695" s="188"/>
      <c r="FB695" s="188"/>
      <c r="FC695" s="188"/>
      <c r="FD695" s="188"/>
      <c r="FE695" s="188"/>
      <c r="FF695" s="188"/>
      <c r="FG695" s="188"/>
      <c r="FH695" s="188"/>
      <c r="FI695" s="188"/>
      <c r="FJ695" s="188"/>
      <c r="FK695" s="188"/>
      <c r="FL695" s="188"/>
      <c r="FM695" s="188"/>
      <c r="FN695" s="189"/>
      <c r="FO695" s="195"/>
      <c r="FP695" s="188"/>
      <c r="FQ695" s="188"/>
      <c r="FR695" s="188"/>
      <c r="FS695" s="188"/>
      <c r="FT695" s="188"/>
      <c r="FU695" s="188"/>
      <c r="FV695" s="188"/>
      <c r="FW695" s="188"/>
      <c r="FX695" s="188"/>
      <c r="FY695" s="188"/>
      <c r="FZ695" s="188"/>
      <c r="GA695" s="188"/>
      <c r="GB695" s="188"/>
      <c r="GC695" s="188"/>
      <c r="GD695" s="188"/>
      <c r="GE695" s="189"/>
      <c r="GF695" s="195"/>
      <c r="GG695" s="188"/>
      <c r="GH695" s="188"/>
      <c r="GI695" s="188"/>
      <c r="GJ695" s="188"/>
      <c r="GK695" s="188"/>
      <c r="GL695" s="188"/>
      <c r="GM695" s="188"/>
      <c r="GN695" s="188"/>
      <c r="GO695" s="188"/>
      <c r="GP695" s="188"/>
      <c r="GQ695" s="188"/>
      <c r="GR695" s="188"/>
      <c r="GS695" s="188"/>
      <c r="GT695" s="188"/>
      <c r="GU695" s="188"/>
      <c r="GV695" s="189"/>
      <c r="GW695" s="195"/>
      <c r="GX695" s="188"/>
      <c r="GY695" s="188"/>
      <c r="GZ695" s="188"/>
      <c r="HA695" s="188"/>
      <c r="HB695" s="188"/>
      <c r="HC695" s="188"/>
      <c r="HD695" s="188"/>
      <c r="HE695" s="188"/>
      <c r="HF695" s="188"/>
      <c r="HG695" s="188"/>
      <c r="HH695" s="188"/>
      <c r="HI695" s="188"/>
      <c r="HJ695" s="188"/>
      <c r="HK695" s="188"/>
      <c r="HL695" s="188"/>
      <c r="HM695" s="189"/>
      <c r="HN695" s="195"/>
      <c r="HO695" s="188"/>
      <c r="HP695" s="188"/>
      <c r="HQ695" s="188"/>
      <c r="HR695" s="188"/>
      <c r="HS695" s="188"/>
      <c r="HT695" s="188"/>
      <c r="HU695" s="188"/>
      <c r="HV695" s="188"/>
      <c r="HW695" s="188"/>
      <c r="HX695" s="188"/>
      <c r="HY695" s="188"/>
      <c r="HZ695" s="188"/>
      <c r="IA695" s="188"/>
      <c r="IB695" s="188"/>
      <c r="IC695" s="188"/>
      <c r="ID695" s="189"/>
      <c r="IE695" s="195"/>
      <c r="IF695" s="188"/>
      <c r="IG695" s="188"/>
      <c r="IH695" s="188"/>
      <c r="II695" s="188"/>
      <c r="IJ695" s="188"/>
      <c r="IK695" s="188"/>
      <c r="IL695" s="188"/>
      <c r="IM695" s="188"/>
      <c r="IN695" s="188"/>
      <c r="IO695" s="188"/>
      <c r="IP695" s="188"/>
      <c r="IQ695" s="188"/>
      <c r="IR695" s="188"/>
      <c r="IS695" s="188"/>
      <c r="IT695" s="188"/>
      <c r="IU695" s="189"/>
      <c r="IV695" s="195"/>
      <c r="IW695" s="188"/>
      <c r="IX695" s="188"/>
      <c r="IY695" s="188"/>
      <c r="IZ695" s="188"/>
      <c r="JA695" s="188"/>
      <c r="JB695" s="188"/>
      <c r="JC695" s="188"/>
      <c r="JD695" s="188"/>
      <c r="JE695" s="188"/>
      <c r="JF695" s="188"/>
      <c r="JG695" s="188"/>
      <c r="JH695" s="188"/>
      <c r="JI695" s="188"/>
      <c r="JJ695" s="188"/>
      <c r="JK695" s="188"/>
      <c r="JL695" s="189"/>
      <c r="JM695" s="195"/>
      <c r="JN695" s="188"/>
      <c r="JO695" s="188"/>
      <c r="JP695" s="188"/>
      <c r="JQ695" s="188"/>
      <c r="JR695" s="188"/>
      <c r="JS695" s="188"/>
      <c r="JT695" s="188"/>
      <c r="JU695" s="188"/>
      <c r="JV695" s="188"/>
      <c r="JW695" s="188"/>
      <c r="JX695" s="188"/>
      <c r="JY695" s="188"/>
      <c r="JZ695" s="188"/>
      <c r="KA695" s="188"/>
      <c r="KB695" s="188"/>
      <c r="KC695" s="189"/>
      <c r="KD695" s="195"/>
      <c r="KE695" s="188"/>
      <c r="KF695" s="188"/>
      <c r="KG695" s="188"/>
      <c r="KH695" s="188"/>
      <c r="KI695" s="188"/>
      <c r="KJ695" s="188"/>
      <c r="KK695" s="188"/>
      <c r="KL695" s="188"/>
      <c r="KM695" s="188"/>
      <c r="KN695" s="188"/>
      <c r="KO695" s="188"/>
      <c r="KP695" s="188"/>
      <c r="KQ695" s="188"/>
      <c r="KR695" s="188"/>
      <c r="KS695" s="188"/>
      <c r="KT695" s="189"/>
      <c r="KU695" s="188"/>
    </row>
    <row r="696" ht="15.0" customHeight="1">
      <c r="A696" s="195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9"/>
      <c r="R696" s="195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9"/>
      <c r="AI696" s="195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9"/>
      <c r="AZ696" s="195"/>
      <c r="BA696" s="188"/>
      <c r="BB696" s="188"/>
      <c r="BC696" s="188"/>
      <c r="BD696" s="188"/>
      <c r="BE696" s="188"/>
      <c r="BF696" s="188"/>
      <c r="BG696" s="188"/>
      <c r="BH696" s="188"/>
      <c r="BI696" s="188"/>
      <c r="BJ696" s="188"/>
      <c r="BK696" s="188"/>
      <c r="BL696" s="188"/>
      <c r="BM696" s="188"/>
      <c r="BN696" s="188"/>
      <c r="BO696" s="188"/>
      <c r="BP696" s="189"/>
      <c r="BQ696" s="195"/>
      <c r="BR696" s="188"/>
      <c r="BS696" s="188"/>
      <c r="BT696" s="188"/>
      <c r="BU696" s="188"/>
      <c r="BV696" s="188"/>
      <c r="BW696" s="188"/>
      <c r="BX696" s="188"/>
      <c r="BY696" s="188"/>
      <c r="BZ696" s="188"/>
      <c r="CA696" s="188"/>
      <c r="CB696" s="188"/>
      <c r="CC696" s="188"/>
      <c r="CD696" s="188"/>
      <c r="CE696" s="188"/>
      <c r="CF696" s="188"/>
      <c r="CG696" s="189"/>
      <c r="CH696" s="195"/>
      <c r="CI696" s="188"/>
      <c r="CJ696" s="188"/>
      <c r="CK696" s="188"/>
      <c r="CL696" s="188"/>
      <c r="CM696" s="188"/>
      <c r="CN696" s="188"/>
      <c r="CO696" s="188"/>
      <c r="CP696" s="188"/>
      <c r="CQ696" s="188"/>
      <c r="CR696" s="188"/>
      <c r="CS696" s="188"/>
      <c r="CT696" s="188"/>
      <c r="CU696" s="188"/>
      <c r="CV696" s="188"/>
      <c r="CW696" s="188"/>
      <c r="CX696" s="189"/>
      <c r="CY696" s="195"/>
      <c r="CZ696" s="188"/>
      <c r="DA696" s="188"/>
      <c r="DB696" s="188"/>
      <c r="DC696" s="188"/>
      <c r="DD696" s="188"/>
      <c r="DE696" s="188"/>
      <c r="DF696" s="188"/>
      <c r="DG696" s="188"/>
      <c r="DH696" s="188"/>
      <c r="DI696" s="188"/>
      <c r="DJ696" s="188"/>
      <c r="DK696" s="188"/>
      <c r="DL696" s="188"/>
      <c r="DM696" s="188"/>
      <c r="DN696" s="188"/>
      <c r="DO696" s="189"/>
      <c r="DP696" s="195"/>
      <c r="DQ696" s="188"/>
      <c r="DR696" s="188"/>
      <c r="DS696" s="188"/>
      <c r="DT696" s="188"/>
      <c r="DU696" s="188"/>
      <c r="DV696" s="188"/>
      <c r="DW696" s="188"/>
      <c r="DX696" s="188"/>
      <c r="DY696" s="188"/>
      <c r="DZ696" s="188"/>
      <c r="EA696" s="188"/>
      <c r="EB696" s="188"/>
      <c r="EC696" s="188"/>
      <c r="ED696" s="188"/>
      <c r="EE696" s="188"/>
      <c r="EF696" s="189"/>
      <c r="EG696" s="195"/>
      <c r="EH696" s="188"/>
      <c r="EI696" s="188"/>
      <c r="EJ696" s="188"/>
      <c r="EK696" s="188"/>
      <c r="EL696" s="188"/>
      <c r="EM696" s="188"/>
      <c r="EN696" s="188"/>
      <c r="EO696" s="188"/>
      <c r="EP696" s="188"/>
      <c r="EQ696" s="188"/>
      <c r="ER696" s="188"/>
      <c r="ES696" s="188"/>
      <c r="ET696" s="188"/>
      <c r="EU696" s="188"/>
      <c r="EV696" s="188"/>
      <c r="EW696" s="189"/>
      <c r="EX696" s="195"/>
      <c r="EY696" s="188"/>
      <c r="EZ696" s="188"/>
      <c r="FA696" s="188"/>
      <c r="FB696" s="188"/>
      <c r="FC696" s="188"/>
      <c r="FD696" s="188"/>
      <c r="FE696" s="188"/>
      <c r="FF696" s="188"/>
      <c r="FG696" s="188"/>
      <c r="FH696" s="188"/>
      <c r="FI696" s="188"/>
      <c r="FJ696" s="188"/>
      <c r="FK696" s="188"/>
      <c r="FL696" s="188"/>
      <c r="FM696" s="188"/>
      <c r="FN696" s="189"/>
      <c r="FO696" s="195"/>
      <c r="FP696" s="188"/>
      <c r="FQ696" s="188"/>
      <c r="FR696" s="188"/>
      <c r="FS696" s="188"/>
      <c r="FT696" s="188"/>
      <c r="FU696" s="188"/>
      <c r="FV696" s="188"/>
      <c r="FW696" s="188"/>
      <c r="FX696" s="188"/>
      <c r="FY696" s="188"/>
      <c r="FZ696" s="188"/>
      <c r="GA696" s="188"/>
      <c r="GB696" s="188"/>
      <c r="GC696" s="188"/>
      <c r="GD696" s="188"/>
      <c r="GE696" s="189"/>
      <c r="GF696" s="195"/>
      <c r="GG696" s="188"/>
      <c r="GH696" s="188"/>
      <c r="GI696" s="188"/>
      <c r="GJ696" s="188"/>
      <c r="GK696" s="188"/>
      <c r="GL696" s="188"/>
      <c r="GM696" s="188"/>
      <c r="GN696" s="188"/>
      <c r="GO696" s="188"/>
      <c r="GP696" s="188"/>
      <c r="GQ696" s="188"/>
      <c r="GR696" s="188"/>
      <c r="GS696" s="188"/>
      <c r="GT696" s="188"/>
      <c r="GU696" s="188"/>
      <c r="GV696" s="189"/>
      <c r="GW696" s="195"/>
      <c r="GX696" s="188"/>
      <c r="GY696" s="188"/>
      <c r="GZ696" s="188"/>
      <c r="HA696" s="188"/>
      <c r="HB696" s="188"/>
      <c r="HC696" s="188"/>
      <c r="HD696" s="188"/>
      <c r="HE696" s="188"/>
      <c r="HF696" s="188"/>
      <c r="HG696" s="188"/>
      <c r="HH696" s="188"/>
      <c r="HI696" s="188"/>
      <c r="HJ696" s="188"/>
      <c r="HK696" s="188"/>
      <c r="HL696" s="188"/>
      <c r="HM696" s="189"/>
      <c r="HN696" s="195"/>
      <c r="HO696" s="188"/>
      <c r="HP696" s="188"/>
      <c r="HQ696" s="188"/>
      <c r="HR696" s="188"/>
      <c r="HS696" s="188"/>
      <c r="HT696" s="188"/>
      <c r="HU696" s="188"/>
      <c r="HV696" s="188"/>
      <c r="HW696" s="188"/>
      <c r="HX696" s="188"/>
      <c r="HY696" s="188"/>
      <c r="HZ696" s="188"/>
      <c r="IA696" s="188"/>
      <c r="IB696" s="188"/>
      <c r="IC696" s="188"/>
      <c r="ID696" s="189"/>
      <c r="IE696" s="195"/>
      <c r="IF696" s="188"/>
      <c r="IG696" s="188"/>
      <c r="IH696" s="188"/>
      <c r="II696" s="188"/>
      <c r="IJ696" s="188"/>
      <c r="IK696" s="188"/>
      <c r="IL696" s="188"/>
      <c r="IM696" s="188"/>
      <c r="IN696" s="188"/>
      <c r="IO696" s="188"/>
      <c r="IP696" s="188"/>
      <c r="IQ696" s="188"/>
      <c r="IR696" s="188"/>
      <c r="IS696" s="188"/>
      <c r="IT696" s="188"/>
      <c r="IU696" s="189"/>
      <c r="IV696" s="195"/>
      <c r="IW696" s="188"/>
      <c r="IX696" s="188"/>
      <c r="IY696" s="188"/>
      <c r="IZ696" s="188"/>
      <c r="JA696" s="188"/>
      <c r="JB696" s="188"/>
      <c r="JC696" s="188"/>
      <c r="JD696" s="188"/>
      <c r="JE696" s="188"/>
      <c r="JF696" s="188"/>
      <c r="JG696" s="188"/>
      <c r="JH696" s="188"/>
      <c r="JI696" s="188"/>
      <c r="JJ696" s="188"/>
      <c r="JK696" s="188"/>
      <c r="JL696" s="189"/>
      <c r="JM696" s="195"/>
      <c r="JN696" s="188"/>
      <c r="JO696" s="188"/>
      <c r="JP696" s="188"/>
      <c r="JQ696" s="188"/>
      <c r="JR696" s="188"/>
      <c r="JS696" s="188"/>
      <c r="JT696" s="188"/>
      <c r="JU696" s="188"/>
      <c r="JV696" s="188"/>
      <c r="JW696" s="188"/>
      <c r="JX696" s="188"/>
      <c r="JY696" s="188"/>
      <c r="JZ696" s="188"/>
      <c r="KA696" s="188"/>
      <c r="KB696" s="188"/>
      <c r="KC696" s="189"/>
      <c r="KD696" s="195"/>
      <c r="KE696" s="188"/>
      <c r="KF696" s="188"/>
      <c r="KG696" s="188"/>
      <c r="KH696" s="188"/>
      <c r="KI696" s="188"/>
      <c r="KJ696" s="188"/>
      <c r="KK696" s="188"/>
      <c r="KL696" s="188"/>
      <c r="KM696" s="188"/>
      <c r="KN696" s="188"/>
      <c r="KO696" s="188"/>
      <c r="KP696" s="188"/>
      <c r="KQ696" s="188"/>
      <c r="KR696" s="188"/>
      <c r="KS696" s="188"/>
      <c r="KT696" s="189"/>
      <c r="KU696" s="188"/>
    </row>
    <row r="697" ht="15.0" customHeight="1">
      <c r="A697" s="195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9"/>
      <c r="R697" s="195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9"/>
      <c r="AI697" s="195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9"/>
      <c r="AZ697" s="195"/>
      <c r="BA697" s="188"/>
      <c r="BB697" s="188"/>
      <c r="BC697" s="188"/>
      <c r="BD697" s="188"/>
      <c r="BE697" s="188"/>
      <c r="BF697" s="188"/>
      <c r="BG697" s="188"/>
      <c r="BH697" s="188"/>
      <c r="BI697" s="188"/>
      <c r="BJ697" s="188"/>
      <c r="BK697" s="188"/>
      <c r="BL697" s="188"/>
      <c r="BM697" s="188"/>
      <c r="BN697" s="188"/>
      <c r="BO697" s="188"/>
      <c r="BP697" s="189"/>
      <c r="BQ697" s="195"/>
      <c r="BR697" s="188"/>
      <c r="BS697" s="188"/>
      <c r="BT697" s="188"/>
      <c r="BU697" s="188"/>
      <c r="BV697" s="188"/>
      <c r="BW697" s="188"/>
      <c r="BX697" s="188"/>
      <c r="BY697" s="188"/>
      <c r="BZ697" s="188"/>
      <c r="CA697" s="188"/>
      <c r="CB697" s="188"/>
      <c r="CC697" s="188"/>
      <c r="CD697" s="188"/>
      <c r="CE697" s="188"/>
      <c r="CF697" s="188"/>
      <c r="CG697" s="189"/>
      <c r="CH697" s="195"/>
      <c r="CI697" s="188"/>
      <c r="CJ697" s="188"/>
      <c r="CK697" s="188"/>
      <c r="CL697" s="188"/>
      <c r="CM697" s="188"/>
      <c r="CN697" s="188"/>
      <c r="CO697" s="188"/>
      <c r="CP697" s="188"/>
      <c r="CQ697" s="188"/>
      <c r="CR697" s="188"/>
      <c r="CS697" s="188"/>
      <c r="CT697" s="188"/>
      <c r="CU697" s="188"/>
      <c r="CV697" s="188"/>
      <c r="CW697" s="188"/>
      <c r="CX697" s="189"/>
      <c r="CY697" s="195"/>
      <c r="CZ697" s="188"/>
      <c r="DA697" s="188"/>
      <c r="DB697" s="188"/>
      <c r="DC697" s="188"/>
      <c r="DD697" s="188"/>
      <c r="DE697" s="188"/>
      <c r="DF697" s="188"/>
      <c r="DG697" s="188"/>
      <c r="DH697" s="188"/>
      <c r="DI697" s="188"/>
      <c r="DJ697" s="188"/>
      <c r="DK697" s="188"/>
      <c r="DL697" s="188"/>
      <c r="DM697" s="188"/>
      <c r="DN697" s="188"/>
      <c r="DO697" s="189"/>
      <c r="DP697" s="195"/>
      <c r="DQ697" s="188"/>
      <c r="DR697" s="188"/>
      <c r="DS697" s="188"/>
      <c r="DT697" s="188"/>
      <c r="DU697" s="188"/>
      <c r="DV697" s="188"/>
      <c r="DW697" s="188"/>
      <c r="DX697" s="188"/>
      <c r="DY697" s="188"/>
      <c r="DZ697" s="188"/>
      <c r="EA697" s="188"/>
      <c r="EB697" s="188"/>
      <c r="EC697" s="188"/>
      <c r="ED697" s="188"/>
      <c r="EE697" s="188"/>
      <c r="EF697" s="189"/>
      <c r="EG697" s="195"/>
      <c r="EH697" s="188"/>
      <c r="EI697" s="188"/>
      <c r="EJ697" s="188"/>
      <c r="EK697" s="188"/>
      <c r="EL697" s="188"/>
      <c r="EM697" s="188"/>
      <c r="EN697" s="188"/>
      <c r="EO697" s="188"/>
      <c r="EP697" s="188"/>
      <c r="EQ697" s="188"/>
      <c r="ER697" s="188"/>
      <c r="ES697" s="188"/>
      <c r="ET697" s="188"/>
      <c r="EU697" s="188"/>
      <c r="EV697" s="188"/>
      <c r="EW697" s="189"/>
      <c r="EX697" s="195"/>
      <c r="EY697" s="188"/>
      <c r="EZ697" s="188"/>
      <c r="FA697" s="188"/>
      <c r="FB697" s="188"/>
      <c r="FC697" s="188"/>
      <c r="FD697" s="188"/>
      <c r="FE697" s="188"/>
      <c r="FF697" s="188"/>
      <c r="FG697" s="188"/>
      <c r="FH697" s="188"/>
      <c r="FI697" s="188"/>
      <c r="FJ697" s="188"/>
      <c r="FK697" s="188"/>
      <c r="FL697" s="188"/>
      <c r="FM697" s="188"/>
      <c r="FN697" s="189"/>
      <c r="FO697" s="195"/>
      <c r="FP697" s="188"/>
      <c r="FQ697" s="188"/>
      <c r="FR697" s="188"/>
      <c r="FS697" s="188"/>
      <c r="FT697" s="188"/>
      <c r="FU697" s="188"/>
      <c r="FV697" s="188"/>
      <c r="FW697" s="188"/>
      <c r="FX697" s="188"/>
      <c r="FY697" s="188"/>
      <c r="FZ697" s="188"/>
      <c r="GA697" s="188"/>
      <c r="GB697" s="188"/>
      <c r="GC697" s="188"/>
      <c r="GD697" s="188"/>
      <c r="GE697" s="189"/>
      <c r="GF697" s="195"/>
      <c r="GG697" s="188"/>
      <c r="GH697" s="188"/>
      <c r="GI697" s="188"/>
      <c r="GJ697" s="188"/>
      <c r="GK697" s="188"/>
      <c r="GL697" s="188"/>
      <c r="GM697" s="188"/>
      <c r="GN697" s="188"/>
      <c r="GO697" s="188"/>
      <c r="GP697" s="188"/>
      <c r="GQ697" s="188"/>
      <c r="GR697" s="188"/>
      <c r="GS697" s="188"/>
      <c r="GT697" s="188"/>
      <c r="GU697" s="188"/>
      <c r="GV697" s="189"/>
      <c r="GW697" s="195"/>
      <c r="GX697" s="188"/>
      <c r="GY697" s="188"/>
      <c r="GZ697" s="188"/>
      <c r="HA697" s="188"/>
      <c r="HB697" s="188"/>
      <c r="HC697" s="188"/>
      <c r="HD697" s="188"/>
      <c r="HE697" s="188"/>
      <c r="HF697" s="188"/>
      <c r="HG697" s="188"/>
      <c r="HH697" s="188"/>
      <c r="HI697" s="188"/>
      <c r="HJ697" s="188"/>
      <c r="HK697" s="188"/>
      <c r="HL697" s="188"/>
      <c r="HM697" s="189"/>
      <c r="HN697" s="195"/>
      <c r="HO697" s="188"/>
      <c r="HP697" s="188"/>
      <c r="HQ697" s="188"/>
      <c r="HR697" s="188"/>
      <c r="HS697" s="188"/>
      <c r="HT697" s="188"/>
      <c r="HU697" s="188"/>
      <c r="HV697" s="188"/>
      <c r="HW697" s="188"/>
      <c r="HX697" s="188"/>
      <c r="HY697" s="188"/>
      <c r="HZ697" s="188"/>
      <c r="IA697" s="188"/>
      <c r="IB697" s="188"/>
      <c r="IC697" s="188"/>
      <c r="ID697" s="189"/>
      <c r="IE697" s="195"/>
      <c r="IF697" s="188"/>
      <c r="IG697" s="188"/>
      <c r="IH697" s="188"/>
      <c r="II697" s="188"/>
      <c r="IJ697" s="188"/>
      <c r="IK697" s="188"/>
      <c r="IL697" s="188"/>
      <c r="IM697" s="188"/>
      <c r="IN697" s="188"/>
      <c r="IO697" s="188"/>
      <c r="IP697" s="188"/>
      <c r="IQ697" s="188"/>
      <c r="IR697" s="188"/>
      <c r="IS697" s="188"/>
      <c r="IT697" s="188"/>
      <c r="IU697" s="189"/>
      <c r="IV697" s="195"/>
      <c r="IW697" s="188"/>
      <c r="IX697" s="188"/>
      <c r="IY697" s="188"/>
      <c r="IZ697" s="188"/>
      <c r="JA697" s="188"/>
      <c r="JB697" s="188"/>
      <c r="JC697" s="188"/>
      <c r="JD697" s="188"/>
      <c r="JE697" s="188"/>
      <c r="JF697" s="188"/>
      <c r="JG697" s="188"/>
      <c r="JH697" s="188"/>
      <c r="JI697" s="188"/>
      <c r="JJ697" s="188"/>
      <c r="JK697" s="188"/>
      <c r="JL697" s="189"/>
      <c r="JM697" s="195"/>
      <c r="JN697" s="188"/>
      <c r="JO697" s="188"/>
      <c r="JP697" s="188"/>
      <c r="JQ697" s="188"/>
      <c r="JR697" s="188"/>
      <c r="JS697" s="188"/>
      <c r="JT697" s="188"/>
      <c r="JU697" s="188"/>
      <c r="JV697" s="188"/>
      <c r="JW697" s="188"/>
      <c r="JX697" s="188"/>
      <c r="JY697" s="188"/>
      <c r="JZ697" s="188"/>
      <c r="KA697" s="188"/>
      <c r="KB697" s="188"/>
      <c r="KC697" s="189"/>
      <c r="KD697" s="195"/>
      <c r="KE697" s="188"/>
      <c r="KF697" s="188"/>
      <c r="KG697" s="188"/>
      <c r="KH697" s="188"/>
      <c r="KI697" s="188"/>
      <c r="KJ697" s="188"/>
      <c r="KK697" s="188"/>
      <c r="KL697" s="188"/>
      <c r="KM697" s="188"/>
      <c r="KN697" s="188"/>
      <c r="KO697" s="188"/>
      <c r="KP697" s="188"/>
      <c r="KQ697" s="188"/>
      <c r="KR697" s="188"/>
      <c r="KS697" s="188"/>
      <c r="KT697" s="189"/>
      <c r="KU697" s="188"/>
    </row>
    <row r="698" ht="15.0" customHeight="1">
      <c r="A698" s="195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9"/>
      <c r="R698" s="195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9"/>
      <c r="AI698" s="195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9"/>
      <c r="AZ698" s="195"/>
      <c r="BA698" s="188"/>
      <c r="BB698" s="188"/>
      <c r="BC698" s="188"/>
      <c r="BD698" s="188"/>
      <c r="BE698" s="188"/>
      <c r="BF698" s="188"/>
      <c r="BG698" s="188"/>
      <c r="BH698" s="188"/>
      <c r="BI698" s="188"/>
      <c r="BJ698" s="188"/>
      <c r="BK698" s="188"/>
      <c r="BL698" s="188"/>
      <c r="BM698" s="188"/>
      <c r="BN698" s="188"/>
      <c r="BO698" s="188"/>
      <c r="BP698" s="189"/>
      <c r="BQ698" s="195"/>
      <c r="BR698" s="188"/>
      <c r="BS698" s="188"/>
      <c r="BT698" s="188"/>
      <c r="BU698" s="188"/>
      <c r="BV698" s="188"/>
      <c r="BW698" s="188"/>
      <c r="BX698" s="188"/>
      <c r="BY698" s="188"/>
      <c r="BZ698" s="188"/>
      <c r="CA698" s="188"/>
      <c r="CB698" s="188"/>
      <c r="CC698" s="188"/>
      <c r="CD698" s="188"/>
      <c r="CE698" s="188"/>
      <c r="CF698" s="188"/>
      <c r="CG698" s="189"/>
      <c r="CH698" s="195"/>
      <c r="CI698" s="188"/>
      <c r="CJ698" s="188"/>
      <c r="CK698" s="188"/>
      <c r="CL698" s="188"/>
      <c r="CM698" s="188"/>
      <c r="CN698" s="188"/>
      <c r="CO698" s="188"/>
      <c r="CP698" s="188"/>
      <c r="CQ698" s="188"/>
      <c r="CR698" s="188"/>
      <c r="CS698" s="188"/>
      <c r="CT698" s="188"/>
      <c r="CU698" s="188"/>
      <c r="CV698" s="188"/>
      <c r="CW698" s="188"/>
      <c r="CX698" s="189"/>
      <c r="CY698" s="195"/>
      <c r="CZ698" s="188"/>
      <c r="DA698" s="188"/>
      <c r="DB698" s="188"/>
      <c r="DC698" s="188"/>
      <c r="DD698" s="188"/>
      <c r="DE698" s="188"/>
      <c r="DF698" s="188"/>
      <c r="DG698" s="188"/>
      <c r="DH698" s="188"/>
      <c r="DI698" s="188"/>
      <c r="DJ698" s="188"/>
      <c r="DK698" s="188"/>
      <c r="DL698" s="188"/>
      <c r="DM698" s="188"/>
      <c r="DN698" s="188"/>
      <c r="DO698" s="189"/>
      <c r="DP698" s="195"/>
      <c r="DQ698" s="188"/>
      <c r="DR698" s="188"/>
      <c r="DS698" s="188"/>
      <c r="DT698" s="188"/>
      <c r="DU698" s="188"/>
      <c r="DV698" s="188"/>
      <c r="DW698" s="188"/>
      <c r="DX698" s="188"/>
      <c r="DY698" s="188"/>
      <c r="DZ698" s="188"/>
      <c r="EA698" s="188"/>
      <c r="EB698" s="188"/>
      <c r="EC698" s="188"/>
      <c r="ED698" s="188"/>
      <c r="EE698" s="188"/>
      <c r="EF698" s="189"/>
      <c r="EG698" s="195"/>
      <c r="EH698" s="188"/>
      <c r="EI698" s="188"/>
      <c r="EJ698" s="188"/>
      <c r="EK698" s="188"/>
      <c r="EL698" s="188"/>
      <c r="EM698" s="188"/>
      <c r="EN698" s="188"/>
      <c r="EO698" s="188"/>
      <c r="EP698" s="188"/>
      <c r="EQ698" s="188"/>
      <c r="ER698" s="188"/>
      <c r="ES698" s="188"/>
      <c r="ET698" s="188"/>
      <c r="EU698" s="188"/>
      <c r="EV698" s="188"/>
      <c r="EW698" s="189"/>
      <c r="EX698" s="195"/>
      <c r="EY698" s="188"/>
      <c r="EZ698" s="188"/>
      <c r="FA698" s="188"/>
      <c r="FB698" s="188"/>
      <c r="FC698" s="188"/>
      <c r="FD698" s="188"/>
      <c r="FE698" s="188"/>
      <c r="FF698" s="188"/>
      <c r="FG698" s="188"/>
      <c r="FH698" s="188"/>
      <c r="FI698" s="188"/>
      <c r="FJ698" s="188"/>
      <c r="FK698" s="188"/>
      <c r="FL698" s="188"/>
      <c r="FM698" s="188"/>
      <c r="FN698" s="189"/>
      <c r="FO698" s="195"/>
      <c r="FP698" s="188"/>
      <c r="FQ698" s="188"/>
      <c r="FR698" s="188"/>
      <c r="FS698" s="188"/>
      <c r="FT698" s="188"/>
      <c r="FU698" s="188"/>
      <c r="FV698" s="188"/>
      <c r="FW698" s="188"/>
      <c r="FX698" s="188"/>
      <c r="FY698" s="188"/>
      <c r="FZ698" s="188"/>
      <c r="GA698" s="188"/>
      <c r="GB698" s="188"/>
      <c r="GC698" s="188"/>
      <c r="GD698" s="188"/>
      <c r="GE698" s="189"/>
      <c r="GF698" s="195"/>
      <c r="GG698" s="188"/>
      <c r="GH698" s="188"/>
      <c r="GI698" s="188"/>
      <c r="GJ698" s="188"/>
      <c r="GK698" s="188"/>
      <c r="GL698" s="188"/>
      <c r="GM698" s="188"/>
      <c r="GN698" s="188"/>
      <c r="GO698" s="188"/>
      <c r="GP698" s="188"/>
      <c r="GQ698" s="188"/>
      <c r="GR698" s="188"/>
      <c r="GS698" s="188"/>
      <c r="GT698" s="188"/>
      <c r="GU698" s="188"/>
      <c r="GV698" s="189"/>
      <c r="GW698" s="195"/>
      <c r="GX698" s="188"/>
      <c r="GY698" s="188"/>
      <c r="GZ698" s="188"/>
      <c r="HA698" s="188"/>
      <c r="HB698" s="188"/>
      <c r="HC698" s="188"/>
      <c r="HD698" s="188"/>
      <c r="HE698" s="188"/>
      <c r="HF698" s="188"/>
      <c r="HG698" s="188"/>
      <c r="HH698" s="188"/>
      <c r="HI698" s="188"/>
      <c r="HJ698" s="188"/>
      <c r="HK698" s="188"/>
      <c r="HL698" s="188"/>
      <c r="HM698" s="189"/>
      <c r="HN698" s="195"/>
      <c r="HO698" s="188"/>
      <c r="HP698" s="188"/>
      <c r="HQ698" s="188"/>
      <c r="HR698" s="188"/>
      <c r="HS698" s="188"/>
      <c r="HT698" s="188"/>
      <c r="HU698" s="188"/>
      <c r="HV698" s="188"/>
      <c r="HW698" s="188"/>
      <c r="HX698" s="188"/>
      <c r="HY698" s="188"/>
      <c r="HZ698" s="188"/>
      <c r="IA698" s="188"/>
      <c r="IB698" s="188"/>
      <c r="IC698" s="188"/>
      <c r="ID698" s="189"/>
      <c r="IE698" s="195"/>
      <c r="IF698" s="188"/>
      <c r="IG698" s="188"/>
      <c r="IH698" s="188"/>
      <c r="II698" s="188"/>
      <c r="IJ698" s="188"/>
      <c r="IK698" s="188"/>
      <c r="IL698" s="188"/>
      <c r="IM698" s="188"/>
      <c r="IN698" s="188"/>
      <c r="IO698" s="188"/>
      <c r="IP698" s="188"/>
      <c r="IQ698" s="188"/>
      <c r="IR698" s="188"/>
      <c r="IS698" s="188"/>
      <c r="IT698" s="188"/>
      <c r="IU698" s="189"/>
      <c r="IV698" s="195"/>
      <c r="IW698" s="188"/>
      <c r="IX698" s="188"/>
      <c r="IY698" s="188"/>
      <c r="IZ698" s="188"/>
      <c r="JA698" s="188"/>
      <c r="JB698" s="188"/>
      <c r="JC698" s="188"/>
      <c r="JD698" s="188"/>
      <c r="JE698" s="188"/>
      <c r="JF698" s="188"/>
      <c r="JG698" s="188"/>
      <c r="JH698" s="188"/>
      <c r="JI698" s="188"/>
      <c r="JJ698" s="188"/>
      <c r="JK698" s="188"/>
      <c r="JL698" s="189"/>
      <c r="JM698" s="195"/>
      <c r="JN698" s="188"/>
      <c r="JO698" s="188"/>
      <c r="JP698" s="188"/>
      <c r="JQ698" s="188"/>
      <c r="JR698" s="188"/>
      <c r="JS698" s="188"/>
      <c r="JT698" s="188"/>
      <c r="JU698" s="188"/>
      <c r="JV698" s="188"/>
      <c r="JW698" s="188"/>
      <c r="JX698" s="188"/>
      <c r="JY698" s="188"/>
      <c r="JZ698" s="188"/>
      <c r="KA698" s="188"/>
      <c r="KB698" s="188"/>
      <c r="KC698" s="189"/>
      <c r="KD698" s="195"/>
      <c r="KE698" s="188"/>
      <c r="KF698" s="188"/>
      <c r="KG698" s="188"/>
      <c r="KH698" s="188"/>
      <c r="KI698" s="188"/>
      <c r="KJ698" s="188"/>
      <c r="KK698" s="188"/>
      <c r="KL698" s="188"/>
      <c r="KM698" s="188"/>
      <c r="KN698" s="188"/>
      <c r="KO698" s="188"/>
      <c r="KP698" s="188"/>
      <c r="KQ698" s="188"/>
      <c r="KR698" s="188"/>
      <c r="KS698" s="188"/>
      <c r="KT698" s="189"/>
      <c r="KU698" s="188"/>
    </row>
    <row r="699" ht="15.0" customHeight="1">
      <c r="A699" s="195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9"/>
      <c r="R699" s="195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9"/>
      <c r="AI699" s="195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9"/>
      <c r="AZ699" s="195"/>
      <c r="BA699" s="188"/>
      <c r="BB699" s="188"/>
      <c r="BC699" s="188"/>
      <c r="BD699" s="188"/>
      <c r="BE699" s="188"/>
      <c r="BF699" s="188"/>
      <c r="BG699" s="188"/>
      <c r="BH699" s="188"/>
      <c r="BI699" s="188"/>
      <c r="BJ699" s="188"/>
      <c r="BK699" s="188"/>
      <c r="BL699" s="188"/>
      <c r="BM699" s="188"/>
      <c r="BN699" s="188"/>
      <c r="BO699" s="188"/>
      <c r="BP699" s="189"/>
      <c r="BQ699" s="195"/>
      <c r="BR699" s="188"/>
      <c r="BS699" s="188"/>
      <c r="BT699" s="188"/>
      <c r="BU699" s="188"/>
      <c r="BV699" s="188"/>
      <c r="BW699" s="188"/>
      <c r="BX699" s="188"/>
      <c r="BY699" s="188"/>
      <c r="BZ699" s="188"/>
      <c r="CA699" s="188"/>
      <c r="CB699" s="188"/>
      <c r="CC699" s="188"/>
      <c r="CD699" s="188"/>
      <c r="CE699" s="188"/>
      <c r="CF699" s="188"/>
      <c r="CG699" s="189"/>
      <c r="CH699" s="195"/>
      <c r="CI699" s="188"/>
      <c r="CJ699" s="188"/>
      <c r="CK699" s="188"/>
      <c r="CL699" s="188"/>
      <c r="CM699" s="188"/>
      <c r="CN699" s="188"/>
      <c r="CO699" s="188"/>
      <c r="CP699" s="188"/>
      <c r="CQ699" s="188"/>
      <c r="CR699" s="188"/>
      <c r="CS699" s="188"/>
      <c r="CT699" s="188"/>
      <c r="CU699" s="188"/>
      <c r="CV699" s="188"/>
      <c r="CW699" s="188"/>
      <c r="CX699" s="189"/>
      <c r="CY699" s="195"/>
      <c r="CZ699" s="188"/>
      <c r="DA699" s="188"/>
      <c r="DB699" s="188"/>
      <c r="DC699" s="188"/>
      <c r="DD699" s="188"/>
      <c r="DE699" s="188"/>
      <c r="DF699" s="188"/>
      <c r="DG699" s="188"/>
      <c r="DH699" s="188"/>
      <c r="DI699" s="188"/>
      <c r="DJ699" s="188"/>
      <c r="DK699" s="188"/>
      <c r="DL699" s="188"/>
      <c r="DM699" s="188"/>
      <c r="DN699" s="188"/>
      <c r="DO699" s="189"/>
      <c r="DP699" s="195"/>
      <c r="DQ699" s="188"/>
      <c r="DR699" s="188"/>
      <c r="DS699" s="188"/>
      <c r="DT699" s="188"/>
      <c r="DU699" s="188"/>
      <c r="DV699" s="188"/>
      <c r="DW699" s="188"/>
      <c r="DX699" s="188"/>
      <c r="DY699" s="188"/>
      <c r="DZ699" s="188"/>
      <c r="EA699" s="188"/>
      <c r="EB699" s="188"/>
      <c r="EC699" s="188"/>
      <c r="ED699" s="188"/>
      <c r="EE699" s="188"/>
      <c r="EF699" s="189"/>
      <c r="EG699" s="195"/>
      <c r="EH699" s="188"/>
      <c r="EI699" s="188"/>
      <c r="EJ699" s="188"/>
      <c r="EK699" s="188"/>
      <c r="EL699" s="188"/>
      <c r="EM699" s="188"/>
      <c r="EN699" s="188"/>
      <c r="EO699" s="188"/>
      <c r="EP699" s="188"/>
      <c r="EQ699" s="188"/>
      <c r="ER699" s="188"/>
      <c r="ES699" s="188"/>
      <c r="ET699" s="188"/>
      <c r="EU699" s="188"/>
      <c r="EV699" s="188"/>
      <c r="EW699" s="189"/>
      <c r="EX699" s="195"/>
      <c r="EY699" s="188"/>
      <c r="EZ699" s="188"/>
      <c r="FA699" s="188"/>
      <c r="FB699" s="188"/>
      <c r="FC699" s="188"/>
      <c r="FD699" s="188"/>
      <c r="FE699" s="188"/>
      <c r="FF699" s="188"/>
      <c r="FG699" s="188"/>
      <c r="FH699" s="188"/>
      <c r="FI699" s="188"/>
      <c r="FJ699" s="188"/>
      <c r="FK699" s="188"/>
      <c r="FL699" s="188"/>
      <c r="FM699" s="188"/>
      <c r="FN699" s="189"/>
      <c r="FO699" s="195"/>
      <c r="FP699" s="188"/>
      <c r="FQ699" s="188"/>
      <c r="FR699" s="188"/>
      <c r="FS699" s="188"/>
      <c r="FT699" s="188"/>
      <c r="FU699" s="188"/>
      <c r="FV699" s="188"/>
      <c r="FW699" s="188"/>
      <c r="FX699" s="188"/>
      <c r="FY699" s="188"/>
      <c r="FZ699" s="188"/>
      <c r="GA699" s="188"/>
      <c r="GB699" s="188"/>
      <c r="GC699" s="188"/>
      <c r="GD699" s="188"/>
      <c r="GE699" s="189"/>
      <c r="GF699" s="195"/>
      <c r="GG699" s="188"/>
      <c r="GH699" s="188"/>
      <c r="GI699" s="188"/>
      <c r="GJ699" s="188"/>
      <c r="GK699" s="188"/>
      <c r="GL699" s="188"/>
      <c r="GM699" s="188"/>
      <c r="GN699" s="188"/>
      <c r="GO699" s="188"/>
      <c r="GP699" s="188"/>
      <c r="GQ699" s="188"/>
      <c r="GR699" s="188"/>
      <c r="GS699" s="188"/>
      <c r="GT699" s="188"/>
      <c r="GU699" s="188"/>
      <c r="GV699" s="189"/>
      <c r="GW699" s="195"/>
      <c r="GX699" s="188"/>
      <c r="GY699" s="188"/>
      <c r="GZ699" s="188"/>
      <c r="HA699" s="188"/>
      <c r="HB699" s="188"/>
      <c r="HC699" s="188"/>
      <c r="HD699" s="188"/>
      <c r="HE699" s="188"/>
      <c r="HF699" s="188"/>
      <c r="HG699" s="188"/>
      <c r="HH699" s="188"/>
      <c r="HI699" s="188"/>
      <c r="HJ699" s="188"/>
      <c r="HK699" s="188"/>
      <c r="HL699" s="188"/>
      <c r="HM699" s="189"/>
      <c r="HN699" s="195"/>
      <c r="HO699" s="188"/>
      <c r="HP699" s="188"/>
      <c r="HQ699" s="188"/>
      <c r="HR699" s="188"/>
      <c r="HS699" s="188"/>
      <c r="HT699" s="188"/>
      <c r="HU699" s="188"/>
      <c r="HV699" s="188"/>
      <c r="HW699" s="188"/>
      <c r="HX699" s="188"/>
      <c r="HY699" s="188"/>
      <c r="HZ699" s="188"/>
      <c r="IA699" s="188"/>
      <c r="IB699" s="188"/>
      <c r="IC699" s="188"/>
      <c r="ID699" s="189"/>
      <c r="IE699" s="195"/>
      <c r="IF699" s="188"/>
      <c r="IG699" s="188"/>
      <c r="IH699" s="188"/>
      <c r="II699" s="188"/>
      <c r="IJ699" s="188"/>
      <c r="IK699" s="188"/>
      <c r="IL699" s="188"/>
      <c r="IM699" s="188"/>
      <c r="IN699" s="188"/>
      <c r="IO699" s="188"/>
      <c r="IP699" s="188"/>
      <c r="IQ699" s="188"/>
      <c r="IR699" s="188"/>
      <c r="IS699" s="188"/>
      <c r="IT699" s="188"/>
      <c r="IU699" s="189"/>
      <c r="IV699" s="195"/>
      <c r="IW699" s="188"/>
      <c r="IX699" s="188"/>
      <c r="IY699" s="188"/>
      <c r="IZ699" s="188"/>
      <c r="JA699" s="188"/>
      <c r="JB699" s="188"/>
      <c r="JC699" s="188"/>
      <c r="JD699" s="188"/>
      <c r="JE699" s="188"/>
      <c r="JF699" s="188"/>
      <c r="JG699" s="188"/>
      <c r="JH699" s="188"/>
      <c r="JI699" s="188"/>
      <c r="JJ699" s="188"/>
      <c r="JK699" s="188"/>
      <c r="JL699" s="189"/>
      <c r="JM699" s="195"/>
      <c r="JN699" s="188"/>
      <c r="JO699" s="188"/>
      <c r="JP699" s="188"/>
      <c r="JQ699" s="188"/>
      <c r="JR699" s="188"/>
      <c r="JS699" s="188"/>
      <c r="JT699" s="188"/>
      <c r="JU699" s="188"/>
      <c r="JV699" s="188"/>
      <c r="JW699" s="188"/>
      <c r="JX699" s="188"/>
      <c r="JY699" s="188"/>
      <c r="JZ699" s="188"/>
      <c r="KA699" s="188"/>
      <c r="KB699" s="188"/>
      <c r="KC699" s="189"/>
      <c r="KD699" s="195"/>
      <c r="KE699" s="188"/>
      <c r="KF699" s="188"/>
      <c r="KG699" s="188"/>
      <c r="KH699" s="188"/>
      <c r="KI699" s="188"/>
      <c r="KJ699" s="188"/>
      <c r="KK699" s="188"/>
      <c r="KL699" s="188"/>
      <c r="KM699" s="188"/>
      <c r="KN699" s="188"/>
      <c r="KO699" s="188"/>
      <c r="KP699" s="188"/>
      <c r="KQ699" s="188"/>
      <c r="KR699" s="188"/>
      <c r="KS699" s="188"/>
      <c r="KT699" s="189"/>
      <c r="KU699" s="188"/>
    </row>
    <row r="700" ht="15.0" customHeight="1">
      <c r="A700" s="195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9"/>
      <c r="R700" s="195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9"/>
      <c r="AI700" s="195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9"/>
      <c r="AZ700" s="195"/>
      <c r="BA700" s="188"/>
      <c r="BB700" s="188"/>
      <c r="BC700" s="188"/>
      <c r="BD700" s="188"/>
      <c r="BE700" s="188"/>
      <c r="BF700" s="188"/>
      <c r="BG700" s="188"/>
      <c r="BH700" s="188"/>
      <c r="BI700" s="188"/>
      <c r="BJ700" s="188"/>
      <c r="BK700" s="188"/>
      <c r="BL700" s="188"/>
      <c r="BM700" s="188"/>
      <c r="BN700" s="188"/>
      <c r="BO700" s="188"/>
      <c r="BP700" s="189"/>
      <c r="BQ700" s="195"/>
      <c r="BR700" s="188"/>
      <c r="BS700" s="188"/>
      <c r="BT700" s="188"/>
      <c r="BU700" s="188"/>
      <c r="BV700" s="188"/>
      <c r="BW700" s="188"/>
      <c r="BX700" s="188"/>
      <c r="BY700" s="188"/>
      <c r="BZ700" s="188"/>
      <c r="CA700" s="188"/>
      <c r="CB700" s="188"/>
      <c r="CC700" s="188"/>
      <c r="CD700" s="188"/>
      <c r="CE700" s="188"/>
      <c r="CF700" s="188"/>
      <c r="CG700" s="189"/>
      <c r="CH700" s="195"/>
      <c r="CI700" s="188"/>
      <c r="CJ700" s="188"/>
      <c r="CK700" s="188"/>
      <c r="CL700" s="188"/>
      <c r="CM700" s="188"/>
      <c r="CN700" s="188"/>
      <c r="CO700" s="188"/>
      <c r="CP700" s="188"/>
      <c r="CQ700" s="188"/>
      <c r="CR700" s="188"/>
      <c r="CS700" s="188"/>
      <c r="CT700" s="188"/>
      <c r="CU700" s="188"/>
      <c r="CV700" s="188"/>
      <c r="CW700" s="188"/>
      <c r="CX700" s="189"/>
      <c r="CY700" s="195"/>
      <c r="CZ700" s="188"/>
      <c r="DA700" s="188"/>
      <c r="DB700" s="188"/>
      <c r="DC700" s="188"/>
      <c r="DD700" s="188"/>
      <c r="DE700" s="188"/>
      <c r="DF700" s="188"/>
      <c r="DG700" s="188"/>
      <c r="DH700" s="188"/>
      <c r="DI700" s="188"/>
      <c r="DJ700" s="188"/>
      <c r="DK700" s="188"/>
      <c r="DL700" s="188"/>
      <c r="DM700" s="188"/>
      <c r="DN700" s="188"/>
      <c r="DO700" s="189"/>
      <c r="DP700" s="195"/>
      <c r="DQ700" s="188"/>
      <c r="DR700" s="188"/>
      <c r="DS700" s="188"/>
      <c r="DT700" s="188"/>
      <c r="DU700" s="188"/>
      <c r="DV700" s="188"/>
      <c r="DW700" s="188"/>
      <c r="DX700" s="188"/>
      <c r="DY700" s="188"/>
      <c r="DZ700" s="188"/>
      <c r="EA700" s="188"/>
      <c r="EB700" s="188"/>
      <c r="EC700" s="188"/>
      <c r="ED700" s="188"/>
      <c r="EE700" s="188"/>
      <c r="EF700" s="189"/>
      <c r="EG700" s="195"/>
      <c r="EH700" s="188"/>
      <c r="EI700" s="188"/>
      <c r="EJ700" s="188"/>
      <c r="EK700" s="188"/>
      <c r="EL700" s="188"/>
      <c r="EM700" s="188"/>
      <c r="EN700" s="188"/>
      <c r="EO700" s="188"/>
      <c r="EP700" s="188"/>
      <c r="EQ700" s="188"/>
      <c r="ER700" s="188"/>
      <c r="ES700" s="188"/>
      <c r="ET700" s="188"/>
      <c r="EU700" s="188"/>
      <c r="EV700" s="188"/>
      <c r="EW700" s="189"/>
      <c r="EX700" s="195"/>
      <c r="EY700" s="188"/>
      <c r="EZ700" s="188"/>
      <c r="FA700" s="188"/>
      <c r="FB700" s="188"/>
      <c r="FC700" s="188"/>
      <c r="FD700" s="188"/>
      <c r="FE700" s="188"/>
      <c r="FF700" s="188"/>
      <c r="FG700" s="188"/>
      <c r="FH700" s="188"/>
      <c r="FI700" s="188"/>
      <c r="FJ700" s="188"/>
      <c r="FK700" s="188"/>
      <c r="FL700" s="188"/>
      <c r="FM700" s="188"/>
      <c r="FN700" s="189"/>
      <c r="FO700" s="195"/>
      <c r="FP700" s="188"/>
      <c r="FQ700" s="188"/>
      <c r="FR700" s="188"/>
      <c r="FS700" s="188"/>
      <c r="FT700" s="188"/>
      <c r="FU700" s="188"/>
      <c r="FV700" s="188"/>
      <c r="FW700" s="188"/>
      <c r="FX700" s="188"/>
      <c r="FY700" s="188"/>
      <c r="FZ700" s="188"/>
      <c r="GA700" s="188"/>
      <c r="GB700" s="188"/>
      <c r="GC700" s="188"/>
      <c r="GD700" s="188"/>
      <c r="GE700" s="189"/>
      <c r="GF700" s="195"/>
      <c r="GG700" s="188"/>
      <c r="GH700" s="188"/>
      <c r="GI700" s="188"/>
      <c r="GJ700" s="188"/>
      <c r="GK700" s="188"/>
      <c r="GL700" s="188"/>
      <c r="GM700" s="188"/>
      <c r="GN700" s="188"/>
      <c r="GO700" s="188"/>
      <c r="GP700" s="188"/>
      <c r="GQ700" s="188"/>
      <c r="GR700" s="188"/>
      <c r="GS700" s="188"/>
      <c r="GT700" s="188"/>
      <c r="GU700" s="188"/>
      <c r="GV700" s="189"/>
      <c r="GW700" s="195"/>
      <c r="GX700" s="188"/>
      <c r="GY700" s="188"/>
      <c r="GZ700" s="188"/>
      <c r="HA700" s="188"/>
      <c r="HB700" s="188"/>
      <c r="HC700" s="188"/>
      <c r="HD700" s="188"/>
      <c r="HE700" s="188"/>
      <c r="HF700" s="188"/>
      <c r="HG700" s="188"/>
      <c r="HH700" s="188"/>
      <c r="HI700" s="188"/>
      <c r="HJ700" s="188"/>
      <c r="HK700" s="188"/>
      <c r="HL700" s="188"/>
      <c r="HM700" s="189"/>
      <c r="HN700" s="195"/>
      <c r="HO700" s="188"/>
      <c r="HP700" s="188"/>
      <c r="HQ700" s="188"/>
      <c r="HR700" s="188"/>
      <c r="HS700" s="188"/>
      <c r="HT700" s="188"/>
      <c r="HU700" s="188"/>
      <c r="HV700" s="188"/>
      <c r="HW700" s="188"/>
      <c r="HX700" s="188"/>
      <c r="HY700" s="188"/>
      <c r="HZ700" s="188"/>
      <c r="IA700" s="188"/>
      <c r="IB700" s="188"/>
      <c r="IC700" s="188"/>
      <c r="ID700" s="189"/>
      <c r="IE700" s="195"/>
      <c r="IF700" s="188"/>
      <c r="IG700" s="188"/>
      <c r="IH700" s="188"/>
      <c r="II700" s="188"/>
      <c r="IJ700" s="188"/>
      <c r="IK700" s="188"/>
      <c r="IL700" s="188"/>
      <c r="IM700" s="188"/>
      <c r="IN700" s="188"/>
      <c r="IO700" s="188"/>
      <c r="IP700" s="188"/>
      <c r="IQ700" s="188"/>
      <c r="IR700" s="188"/>
      <c r="IS700" s="188"/>
      <c r="IT700" s="188"/>
      <c r="IU700" s="189"/>
      <c r="IV700" s="195"/>
      <c r="IW700" s="188"/>
      <c r="IX700" s="188"/>
      <c r="IY700" s="188"/>
      <c r="IZ700" s="188"/>
      <c r="JA700" s="188"/>
      <c r="JB700" s="188"/>
      <c r="JC700" s="188"/>
      <c r="JD700" s="188"/>
      <c r="JE700" s="188"/>
      <c r="JF700" s="188"/>
      <c r="JG700" s="188"/>
      <c r="JH700" s="188"/>
      <c r="JI700" s="188"/>
      <c r="JJ700" s="188"/>
      <c r="JK700" s="188"/>
      <c r="JL700" s="189"/>
      <c r="JM700" s="195"/>
      <c r="JN700" s="188"/>
      <c r="JO700" s="188"/>
      <c r="JP700" s="188"/>
      <c r="JQ700" s="188"/>
      <c r="JR700" s="188"/>
      <c r="JS700" s="188"/>
      <c r="JT700" s="188"/>
      <c r="JU700" s="188"/>
      <c r="JV700" s="188"/>
      <c r="JW700" s="188"/>
      <c r="JX700" s="188"/>
      <c r="JY700" s="188"/>
      <c r="JZ700" s="188"/>
      <c r="KA700" s="188"/>
      <c r="KB700" s="188"/>
      <c r="KC700" s="189"/>
      <c r="KD700" s="195"/>
      <c r="KE700" s="188"/>
      <c r="KF700" s="188"/>
      <c r="KG700" s="188"/>
      <c r="KH700" s="188"/>
      <c r="KI700" s="188"/>
      <c r="KJ700" s="188"/>
      <c r="KK700" s="188"/>
      <c r="KL700" s="188"/>
      <c r="KM700" s="188"/>
      <c r="KN700" s="188"/>
      <c r="KO700" s="188"/>
      <c r="KP700" s="188"/>
      <c r="KQ700" s="188"/>
      <c r="KR700" s="188"/>
      <c r="KS700" s="188"/>
      <c r="KT700" s="189"/>
      <c r="KU700" s="188"/>
    </row>
    <row r="701" ht="15.0" customHeight="1">
      <c r="A701" s="195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9"/>
      <c r="R701" s="195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9"/>
      <c r="AI701" s="195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9"/>
      <c r="AZ701" s="195"/>
      <c r="BA701" s="188"/>
      <c r="BB701" s="188"/>
      <c r="BC701" s="188"/>
      <c r="BD701" s="188"/>
      <c r="BE701" s="188"/>
      <c r="BF701" s="188"/>
      <c r="BG701" s="188"/>
      <c r="BH701" s="188"/>
      <c r="BI701" s="188"/>
      <c r="BJ701" s="188"/>
      <c r="BK701" s="188"/>
      <c r="BL701" s="188"/>
      <c r="BM701" s="188"/>
      <c r="BN701" s="188"/>
      <c r="BO701" s="188"/>
      <c r="BP701" s="189"/>
      <c r="BQ701" s="195"/>
      <c r="BR701" s="188"/>
      <c r="BS701" s="188"/>
      <c r="BT701" s="188"/>
      <c r="BU701" s="188"/>
      <c r="BV701" s="188"/>
      <c r="BW701" s="188"/>
      <c r="BX701" s="188"/>
      <c r="BY701" s="188"/>
      <c r="BZ701" s="188"/>
      <c r="CA701" s="188"/>
      <c r="CB701" s="188"/>
      <c r="CC701" s="188"/>
      <c r="CD701" s="188"/>
      <c r="CE701" s="188"/>
      <c r="CF701" s="188"/>
      <c r="CG701" s="189"/>
      <c r="CH701" s="195"/>
      <c r="CI701" s="188"/>
      <c r="CJ701" s="188"/>
      <c r="CK701" s="188"/>
      <c r="CL701" s="188"/>
      <c r="CM701" s="188"/>
      <c r="CN701" s="188"/>
      <c r="CO701" s="188"/>
      <c r="CP701" s="188"/>
      <c r="CQ701" s="188"/>
      <c r="CR701" s="188"/>
      <c r="CS701" s="188"/>
      <c r="CT701" s="188"/>
      <c r="CU701" s="188"/>
      <c r="CV701" s="188"/>
      <c r="CW701" s="188"/>
      <c r="CX701" s="189"/>
      <c r="CY701" s="195"/>
      <c r="CZ701" s="188"/>
      <c r="DA701" s="188"/>
      <c r="DB701" s="188"/>
      <c r="DC701" s="188"/>
      <c r="DD701" s="188"/>
      <c r="DE701" s="188"/>
      <c r="DF701" s="188"/>
      <c r="DG701" s="188"/>
      <c r="DH701" s="188"/>
      <c r="DI701" s="188"/>
      <c r="DJ701" s="188"/>
      <c r="DK701" s="188"/>
      <c r="DL701" s="188"/>
      <c r="DM701" s="188"/>
      <c r="DN701" s="188"/>
      <c r="DO701" s="189"/>
      <c r="DP701" s="195"/>
      <c r="DQ701" s="188"/>
      <c r="DR701" s="188"/>
      <c r="DS701" s="188"/>
      <c r="DT701" s="188"/>
      <c r="DU701" s="188"/>
      <c r="DV701" s="188"/>
      <c r="DW701" s="188"/>
      <c r="DX701" s="188"/>
      <c r="DY701" s="188"/>
      <c r="DZ701" s="188"/>
      <c r="EA701" s="188"/>
      <c r="EB701" s="188"/>
      <c r="EC701" s="188"/>
      <c r="ED701" s="188"/>
      <c r="EE701" s="188"/>
      <c r="EF701" s="189"/>
      <c r="EG701" s="195"/>
      <c r="EH701" s="188"/>
      <c r="EI701" s="188"/>
      <c r="EJ701" s="188"/>
      <c r="EK701" s="188"/>
      <c r="EL701" s="188"/>
      <c r="EM701" s="188"/>
      <c r="EN701" s="188"/>
      <c r="EO701" s="188"/>
      <c r="EP701" s="188"/>
      <c r="EQ701" s="188"/>
      <c r="ER701" s="188"/>
      <c r="ES701" s="188"/>
      <c r="ET701" s="188"/>
      <c r="EU701" s="188"/>
      <c r="EV701" s="188"/>
      <c r="EW701" s="189"/>
      <c r="EX701" s="195"/>
      <c r="EY701" s="188"/>
      <c r="EZ701" s="188"/>
      <c r="FA701" s="188"/>
      <c r="FB701" s="188"/>
      <c r="FC701" s="188"/>
      <c r="FD701" s="188"/>
      <c r="FE701" s="188"/>
      <c r="FF701" s="188"/>
      <c r="FG701" s="188"/>
      <c r="FH701" s="188"/>
      <c r="FI701" s="188"/>
      <c r="FJ701" s="188"/>
      <c r="FK701" s="188"/>
      <c r="FL701" s="188"/>
      <c r="FM701" s="188"/>
      <c r="FN701" s="189"/>
      <c r="FO701" s="195"/>
      <c r="FP701" s="188"/>
      <c r="FQ701" s="188"/>
      <c r="FR701" s="188"/>
      <c r="FS701" s="188"/>
      <c r="FT701" s="188"/>
      <c r="FU701" s="188"/>
      <c r="FV701" s="188"/>
      <c r="FW701" s="188"/>
      <c r="FX701" s="188"/>
      <c r="FY701" s="188"/>
      <c r="FZ701" s="188"/>
      <c r="GA701" s="188"/>
      <c r="GB701" s="188"/>
      <c r="GC701" s="188"/>
      <c r="GD701" s="188"/>
      <c r="GE701" s="189"/>
      <c r="GF701" s="195"/>
      <c r="GG701" s="188"/>
      <c r="GH701" s="188"/>
      <c r="GI701" s="188"/>
      <c r="GJ701" s="188"/>
      <c r="GK701" s="188"/>
      <c r="GL701" s="188"/>
      <c r="GM701" s="188"/>
      <c r="GN701" s="188"/>
      <c r="GO701" s="188"/>
      <c r="GP701" s="188"/>
      <c r="GQ701" s="188"/>
      <c r="GR701" s="188"/>
      <c r="GS701" s="188"/>
      <c r="GT701" s="188"/>
      <c r="GU701" s="188"/>
      <c r="GV701" s="189"/>
      <c r="GW701" s="195"/>
      <c r="GX701" s="188"/>
      <c r="GY701" s="188"/>
      <c r="GZ701" s="188"/>
      <c r="HA701" s="188"/>
      <c r="HB701" s="188"/>
      <c r="HC701" s="188"/>
      <c r="HD701" s="188"/>
      <c r="HE701" s="188"/>
      <c r="HF701" s="188"/>
      <c r="HG701" s="188"/>
      <c r="HH701" s="188"/>
      <c r="HI701" s="188"/>
      <c r="HJ701" s="188"/>
      <c r="HK701" s="188"/>
      <c r="HL701" s="188"/>
      <c r="HM701" s="189"/>
      <c r="HN701" s="195"/>
      <c r="HO701" s="188"/>
      <c r="HP701" s="188"/>
      <c r="HQ701" s="188"/>
      <c r="HR701" s="188"/>
      <c r="HS701" s="188"/>
      <c r="HT701" s="188"/>
      <c r="HU701" s="188"/>
      <c r="HV701" s="188"/>
      <c r="HW701" s="188"/>
      <c r="HX701" s="188"/>
      <c r="HY701" s="188"/>
      <c r="HZ701" s="188"/>
      <c r="IA701" s="188"/>
      <c r="IB701" s="188"/>
      <c r="IC701" s="188"/>
      <c r="ID701" s="189"/>
      <c r="IE701" s="195"/>
      <c r="IF701" s="188"/>
      <c r="IG701" s="188"/>
      <c r="IH701" s="188"/>
      <c r="II701" s="188"/>
      <c r="IJ701" s="188"/>
      <c r="IK701" s="188"/>
      <c r="IL701" s="188"/>
      <c r="IM701" s="188"/>
      <c r="IN701" s="188"/>
      <c r="IO701" s="188"/>
      <c r="IP701" s="188"/>
      <c r="IQ701" s="188"/>
      <c r="IR701" s="188"/>
      <c r="IS701" s="188"/>
      <c r="IT701" s="188"/>
      <c r="IU701" s="189"/>
      <c r="IV701" s="195"/>
      <c r="IW701" s="188"/>
      <c r="IX701" s="188"/>
      <c r="IY701" s="188"/>
      <c r="IZ701" s="188"/>
      <c r="JA701" s="188"/>
      <c r="JB701" s="188"/>
      <c r="JC701" s="188"/>
      <c r="JD701" s="188"/>
      <c r="JE701" s="188"/>
      <c r="JF701" s="188"/>
      <c r="JG701" s="188"/>
      <c r="JH701" s="188"/>
      <c r="JI701" s="188"/>
      <c r="JJ701" s="188"/>
      <c r="JK701" s="188"/>
      <c r="JL701" s="189"/>
      <c r="JM701" s="195"/>
      <c r="JN701" s="188"/>
      <c r="JO701" s="188"/>
      <c r="JP701" s="188"/>
      <c r="JQ701" s="188"/>
      <c r="JR701" s="188"/>
      <c r="JS701" s="188"/>
      <c r="JT701" s="188"/>
      <c r="JU701" s="188"/>
      <c r="JV701" s="188"/>
      <c r="JW701" s="188"/>
      <c r="JX701" s="188"/>
      <c r="JY701" s="188"/>
      <c r="JZ701" s="188"/>
      <c r="KA701" s="188"/>
      <c r="KB701" s="188"/>
      <c r="KC701" s="189"/>
      <c r="KD701" s="195"/>
      <c r="KE701" s="188"/>
      <c r="KF701" s="188"/>
      <c r="KG701" s="188"/>
      <c r="KH701" s="188"/>
      <c r="KI701" s="188"/>
      <c r="KJ701" s="188"/>
      <c r="KK701" s="188"/>
      <c r="KL701" s="188"/>
      <c r="KM701" s="188"/>
      <c r="KN701" s="188"/>
      <c r="KO701" s="188"/>
      <c r="KP701" s="188"/>
      <c r="KQ701" s="188"/>
      <c r="KR701" s="188"/>
      <c r="KS701" s="188"/>
      <c r="KT701" s="189"/>
      <c r="KU701" s="188"/>
    </row>
    <row r="702" ht="15.0" customHeight="1">
      <c r="A702" s="195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9"/>
      <c r="R702" s="195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9"/>
      <c r="AI702" s="195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9"/>
      <c r="AZ702" s="195"/>
      <c r="BA702" s="188"/>
      <c r="BB702" s="188"/>
      <c r="BC702" s="188"/>
      <c r="BD702" s="188"/>
      <c r="BE702" s="188"/>
      <c r="BF702" s="188"/>
      <c r="BG702" s="188"/>
      <c r="BH702" s="188"/>
      <c r="BI702" s="188"/>
      <c r="BJ702" s="188"/>
      <c r="BK702" s="188"/>
      <c r="BL702" s="188"/>
      <c r="BM702" s="188"/>
      <c r="BN702" s="188"/>
      <c r="BO702" s="188"/>
      <c r="BP702" s="189"/>
      <c r="BQ702" s="195"/>
      <c r="BR702" s="188"/>
      <c r="BS702" s="188"/>
      <c r="BT702" s="188"/>
      <c r="BU702" s="188"/>
      <c r="BV702" s="188"/>
      <c r="BW702" s="188"/>
      <c r="BX702" s="188"/>
      <c r="BY702" s="188"/>
      <c r="BZ702" s="188"/>
      <c r="CA702" s="188"/>
      <c r="CB702" s="188"/>
      <c r="CC702" s="188"/>
      <c r="CD702" s="188"/>
      <c r="CE702" s="188"/>
      <c r="CF702" s="188"/>
      <c r="CG702" s="189"/>
      <c r="CH702" s="195"/>
      <c r="CI702" s="188"/>
      <c r="CJ702" s="188"/>
      <c r="CK702" s="188"/>
      <c r="CL702" s="188"/>
      <c r="CM702" s="188"/>
      <c r="CN702" s="188"/>
      <c r="CO702" s="188"/>
      <c r="CP702" s="188"/>
      <c r="CQ702" s="188"/>
      <c r="CR702" s="188"/>
      <c r="CS702" s="188"/>
      <c r="CT702" s="188"/>
      <c r="CU702" s="188"/>
      <c r="CV702" s="188"/>
      <c r="CW702" s="188"/>
      <c r="CX702" s="189"/>
      <c r="CY702" s="195"/>
      <c r="CZ702" s="188"/>
      <c r="DA702" s="188"/>
      <c r="DB702" s="188"/>
      <c r="DC702" s="188"/>
      <c r="DD702" s="188"/>
      <c r="DE702" s="188"/>
      <c r="DF702" s="188"/>
      <c r="DG702" s="188"/>
      <c r="DH702" s="188"/>
      <c r="DI702" s="188"/>
      <c r="DJ702" s="188"/>
      <c r="DK702" s="188"/>
      <c r="DL702" s="188"/>
      <c r="DM702" s="188"/>
      <c r="DN702" s="188"/>
      <c r="DO702" s="189"/>
      <c r="DP702" s="195"/>
      <c r="DQ702" s="188"/>
      <c r="DR702" s="188"/>
      <c r="DS702" s="188"/>
      <c r="DT702" s="188"/>
      <c r="DU702" s="188"/>
      <c r="DV702" s="188"/>
      <c r="DW702" s="188"/>
      <c r="DX702" s="188"/>
      <c r="DY702" s="188"/>
      <c r="DZ702" s="188"/>
      <c r="EA702" s="188"/>
      <c r="EB702" s="188"/>
      <c r="EC702" s="188"/>
      <c r="ED702" s="188"/>
      <c r="EE702" s="188"/>
      <c r="EF702" s="189"/>
      <c r="EG702" s="195"/>
      <c r="EH702" s="188"/>
      <c r="EI702" s="188"/>
      <c r="EJ702" s="188"/>
      <c r="EK702" s="188"/>
      <c r="EL702" s="188"/>
      <c r="EM702" s="188"/>
      <c r="EN702" s="188"/>
      <c r="EO702" s="188"/>
      <c r="EP702" s="188"/>
      <c r="EQ702" s="188"/>
      <c r="ER702" s="188"/>
      <c r="ES702" s="188"/>
      <c r="ET702" s="188"/>
      <c r="EU702" s="188"/>
      <c r="EV702" s="188"/>
      <c r="EW702" s="189"/>
      <c r="EX702" s="195"/>
      <c r="EY702" s="188"/>
      <c r="EZ702" s="188"/>
      <c r="FA702" s="188"/>
      <c r="FB702" s="188"/>
      <c r="FC702" s="188"/>
      <c r="FD702" s="188"/>
      <c r="FE702" s="188"/>
      <c r="FF702" s="188"/>
      <c r="FG702" s="188"/>
      <c r="FH702" s="188"/>
      <c r="FI702" s="188"/>
      <c r="FJ702" s="188"/>
      <c r="FK702" s="188"/>
      <c r="FL702" s="188"/>
      <c r="FM702" s="188"/>
      <c r="FN702" s="189"/>
      <c r="FO702" s="195"/>
      <c r="FP702" s="188"/>
      <c r="FQ702" s="188"/>
      <c r="FR702" s="188"/>
      <c r="FS702" s="188"/>
      <c r="FT702" s="188"/>
      <c r="FU702" s="188"/>
      <c r="FV702" s="188"/>
      <c r="FW702" s="188"/>
      <c r="FX702" s="188"/>
      <c r="FY702" s="188"/>
      <c r="FZ702" s="188"/>
      <c r="GA702" s="188"/>
      <c r="GB702" s="188"/>
      <c r="GC702" s="188"/>
      <c r="GD702" s="188"/>
      <c r="GE702" s="189"/>
      <c r="GF702" s="195"/>
      <c r="GG702" s="188"/>
      <c r="GH702" s="188"/>
      <c r="GI702" s="188"/>
      <c r="GJ702" s="188"/>
      <c r="GK702" s="188"/>
      <c r="GL702" s="188"/>
      <c r="GM702" s="188"/>
      <c r="GN702" s="188"/>
      <c r="GO702" s="188"/>
      <c r="GP702" s="188"/>
      <c r="GQ702" s="188"/>
      <c r="GR702" s="188"/>
      <c r="GS702" s="188"/>
      <c r="GT702" s="188"/>
      <c r="GU702" s="188"/>
      <c r="GV702" s="189"/>
      <c r="GW702" s="195"/>
      <c r="GX702" s="188"/>
      <c r="GY702" s="188"/>
      <c r="GZ702" s="188"/>
      <c r="HA702" s="188"/>
      <c r="HB702" s="188"/>
      <c r="HC702" s="188"/>
      <c r="HD702" s="188"/>
      <c r="HE702" s="188"/>
      <c r="HF702" s="188"/>
      <c r="HG702" s="188"/>
      <c r="HH702" s="188"/>
      <c r="HI702" s="188"/>
      <c r="HJ702" s="188"/>
      <c r="HK702" s="188"/>
      <c r="HL702" s="188"/>
      <c r="HM702" s="189"/>
      <c r="HN702" s="195"/>
      <c r="HO702" s="188"/>
      <c r="HP702" s="188"/>
      <c r="HQ702" s="188"/>
      <c r="HR702" s="188"/>
      <c r="HS702" s="188"/>
      <c r="HT702" s="188"/>
      <c r="HU702" s="188"/>
      <c r="HV702" s="188"/>
      <c r="HW702" s="188"/>
      <c r="HX702" s="188"/>
      <c r="HY702" s="188"/>
      <c r="HZ702" s="188"/>
      <c r="IA702" s="188"/>
      <c r="IB702" s="188"/>
      <c r="IC702" s="188"/>
      <c r="ID702" s="189"/>
      <c r="IE702" s="195"/>
      <c r="IF702" s="188"/>
      <c r="IG702" s="188"/>
      <c r="IH702" s="188"/>
      <c r="II702" s="188"/>
      <c r="IJ702" s="188"/>
      <c r="IK702" s="188"/>
      <c r="IL702" s="188"/>
      <c r="IM702" s="188"/>
      <c r="IN702" s="188"/>
      <c r="IO702" s="188"/>
      <c r="IP702" s="188"/>
      <c r="IQ702" s="188"/>
      <c r="IR702" s="188"/>
      <c r="IS702" s="188"/>
      <c r="IT702" s="188"/>
      <c r="IU702" s="189"/>
      <c r="IV702" s="195"/>
      <c r="IW702" s="188"/>
      <c r="IX702" s="188"/>
      <c r="IY702" s="188"/>
      <c r="IZ702" s="188"/>
      <c r="JA702" s="188"/>
      <c r="JB702" s="188"/>
      <c r="JC702" s="188"/>
      <c r="JD702" s="188"/>
      <c r="JE702" s="188"/>
      <c r="JF702" s="188"/>
      <c r="JG702" s="188"/>
      <c r="JH702" s="188"/>
      <c r="JI702" s="188"/>
      <c r="JJ702" s="188"/>
      <c r="JK702" s="188"/>
      <c r="JL702" s="189"/>
      <c r="JM702" s="195"/>
      <c r="JN702" s="188"/>
      <c r="JO702" s="188"/>
      <c r="JP702" s="188"/>
      <c r="JQ702" s="188"/>
      <c r="JR702" s="188"/>
      <c r="JS702" s="188"/>
      <c r="JT702" s="188"/>
      <c r="JU702" s="188"/>
      <c r="JV702" s="188"/>
      <c r="JW702" s="188"/>
      <c r="JX702" s="188"/>
      <c r="JY702" s="188"/>
      <c r="JZ702" s="188"/>
      <c r="KA702" s="188"/>
      <c r="KB702" s="188"/>
      <c r="KC702" s="189"/>
      <c r="KD702" s="195"/>
      <c r="KE702" s="188"/>
      <c r="KF702" s="188"/>
      <c r="KG702" s="188"/>
      <c r="KH702" s="188"/>
      <c r="KI702" s="188"/>
      <c r="KJ702" s="188"/>
      <c r="KK702" s="188"/>
      <c r="KL702" s="188"/>
      <c r="KM702" s="188"/>
      <c r="KN702" s="188"/>
      <c r="KO702" s="188"/>
      <c r="KP702" s="188"/>
      <c r="KQ702" s="188"/>
      <c r="KR702" s="188"/>
      <c r="KS702" s="188"/>
      <c r="KT702" s="189"/>
      <c r="KU702" s="188"/>
    </row>
    <row r="703" ht="15.0" customHeight="1">
      <c r="A703" s="195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9"/>
      <c r="R703" s="195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9"/>
      <c r="AI703" s="195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9"/>
      <c r="AZ703" s="195"/>
      <c r="BA703" s="188"/>
      <c r="BB703" s="188"/>
      <c r="BC703" s="188"/>
      <c r="BD703" s="188"/>
      <c r="BE703" s="188"/>
      <c r="BF703" s="188"/>
      <c r="BG703" s="188"/>
      <c r="BH703" s="188"/>
      <c r="BI703" s="188"/>
      <c r="BJ703" s="188"/>
      <c r="BK703" s="188"/>
      <c r="BL703" s="188"/>
      <c r="BM703" s="188"/>
      <c r="BN703" s="188"/>
      <c r="BO703" s="188"/>
      <c r="BP703" s="189"/>
      <c r="BQ703" s="195"/>
      <c r="BR703" s="188"/>
      <c r="BS703" s="188"/>
      <c r="BT703" s="188"/>
      <c r="BU703" s="188"/>
      <c r="BV703" s="188"/>
      <c r="BW703" s="188"/>
      <c r="BX703" s="188"/>
      <c r="BY703" s="188"/>
      <c r="BZ703" s="188"/>
      <c r="CA703" s="188"/>
      <c r="CB703" s="188"/>
      <c r="CC703" s="188"/>
      <c r="CD703" s="188"/>
      <c r="CE703" s="188"/>
      <c r="CF703" s="188"/>
      <c r="CG703" s="189"/>
      <c r="CH703" s="195"/>
      <c r="CI703" s="188"/>
      <c r="CJ703" s="188"/>
      <c r="CK703" s="188"/>
      <c r="CL703" s="188"/>
      <c r="CM703" s="188"/>
      <c r="CN703" s="188"/>
      <c r="CO703" s="188"/>
      <c r="CP703" s="188"/>
      <c r="CQ703" s="188"/>
      <c r="CR703" s="188"/>
      <c r="CS703" s="188"/>
      <c r="CT703" s="188"/>
      <c r="CU703" s="188"/>
      <c r="CV703" s="188"/>
      <c r="CW703" s="188"/>
      <c r="CX703" s="189"/>
      <c r="CY703" s="195"/>
      <c r="CZ703" s="188"/>
      <c r="DA703" s="188"/>
      <c r="DB703" s="188"/>
      <c r="DC703" s="188"/>
      <c r="DD703" s="188"/>
      <c r="DE703" s="188"/>
      <c r="DF703" s="188"/>
      <c r="DG703" s="188"/>
      <c r="DH703" s="188"/>
      <c r="DI703" s="188"/>
      <c r="DJ703" s="188"/>
      <c r="DK703" s="188"/>
      <c r="DL703" s="188"/>
      <c r="DM703" s="188"/>
      <c r="DN703" s="188"/>
      <c r="DO703" s="189"/>
      <c r="DP703" s="195"/>
      <c r="DQ703" s="188"/>
      <c r="DR703" s="188"/>
      <c r="DS703" s="188"/>
      <c r="DT703" s="188"/>
      <c r="DU703" s="188"/>
      <c r="DV703" s="188"/>
      <c r="DW703" s="188"/>
      <c r="DX703" s="188"/>
      <c r="DY703" s="188"/>
      <c r="DZ703" s="188"/>
      <c r="EA703" s="188"/>
      <c r="EB703" s="188"/>
      <c r="EC703" s="188"/>
      <c r="ED703" s="188"/>
      <c r="EE703" s="188"/>
      <c r="EF703" s="189"/>
      <c r="EG703" s="195"/>
      <c r="EH703" s="188"/>
      <c r="EI703" s="188"/>
      <c r="EJ703" s="188"/>
      <c r="EK703" s="188"/>
      <c r="EL703" s="188"/>
      <c r="EM703" s="188"/>
      <c r="EN703" s="188"/>
      <c r="EO703" s="188"/>
      <c r="EP703" s="188"/>
      <c r="EQ703" s="188"/>
      <c r="ER703" s="188"/>
      <c r="ES703" s="188"/>
      <c r="ET703" s="188"/>
      <c r="EU703" s="188"/>
      <c r="EV703" s="188"/>
      <c r="EW703" s="189"/>
      <c r="EX703" s="195"/>
      <c r="EY703" s="188"/>
      <c r="EZ703" s="188"/>
      <c r="FA703" s="188"/>
      <c r="FB703" s="188"/>
      <c r="FC703" s="188"/>
      <c r="FD703" s="188"/>
      <c r="FE703" s="188"/>
      <c r="FF703" s="188"/>
      <c r="FG703" s="188"/>
      <c r="FH703" s="188"/>
      <c r="FI703" s="188"/>
      <c r="FJ703" s="188"/>
      <c r="FK703" s="188"/>
      <c r="FL703" s="188"/>
      <c r="FM703" s="188"/>
      <c r="FN703" s="189"/>
      <c r="FO703" s="195"/>
      <c r="FP703" s="188"/>
      <c r="FQ703" s="188"/>
      <c r="FR703" s="188"/>
      <c r="FS703" s="188"/>
      <c r="FT703" s="188"/>
      <c r="FU703" s="188"/>
      <c r="FV703" s="188"/>
      <c r="FW703" s="188"/>
      <c r="FX703" s="188"/>
      <c r="FY703" s="188"/>
      <c r="FZ703" s="188"/>
      <c r="GA703" s="188"/>
      <c r="GB703" s="188"/>
      <c r="GC703" s="188"/>
      <c r="GD703" s="188"/>
      <c r="GE703" s="189"/>
      <c r="GF703" s="195"/>
      <c r="GG703" s="188"/>
      <c r="GH703" s="188"/>
      <c r="GI703" s="188"/>
      <c r="GJ703" s="188"/>
      <c r="GK703" s="188"/>
      <c r="GL703" s="188"/>
      <c r="GM703" s="188"/>
      <c r="GN703" s="188"/>
      <c r="GO703" s="188"/>
      <c r="GP703" s="188"/>
      <c r="GQ703" s="188"/>
      <c r="GR703" s="188"/>
      <c r="GS703" s="188"/>
      <c r="GT703" s="188"/>
      <c r="GU703" s="188"/>
      <c r="GV703" s="189"/>
      <c r="GW703" s="195"/>
      <c r="GX703" s="188"/>
      <c r="GY703" s="188"/>
      <c r="GZ703" s="188"/>
      <c r="HA703" s="188"/>
      <c r="HB703" s="188"/>
      <c r="HC703" s="188"/>
      <c r="HD703" s="188"/>
      <c r="HE703" s="188"/>
      <c r="HF703" s="188"/>
      <c r="HG703" s="188"/>
      <c r="HH703" s="188"/>
      <c r="HI703" s="188"/>
      <c r="HJ703" s="188"/>
      <c r="HK703" s="188"/>
      <c r="HL703" s="188"/>
      <c r="HM703" s="189"/>
      <c r="HN703" s="195"/>
      <c r="HO703" s="188"/>
      <c r="HP703" s="188"/>
      <c r="HQ703" s="188"/>
      <c r="HR703" s="188"/>
      <c r="HS703" s="188"/>
      <c r="HT703" s="188"/>
      <c r="HU703" s="188"/>
      <c r="HV703" s="188"/>
      <c r="HW703" s="188"/>
      <c r="HX703" s="188"/>
      <c r="HY703" s="188"/>
      <c r="HZ703" s="188"/>
      <c r="IA703" s="188"/>
      <c r="IB703" s="188"/>
      <c r="IC703" s="188"/>
      <c r="ID703" s="189"/>
      <c r="IE703" s="195"/>
      <c r="IF703" s="188"/>
      <c r="IG703" s="188"/>
      <c r="IH703" s="188"/>
      <c r="II703" s="188"/>
      <c r="IJ703" s="188"/>
      <c r="IK703" s="188"/>
      <c r="IL703" s="188"/>
      <c r="IM703" s="188"/>
      <c r="IN703" s="188"/>
      <c r="IO703" s="188"/>
      <c r="IP703" s="188"/>
      <c r="IQ703" s="188"/>
      <c r="IR703" s="188"/>
      <c r="IS703" s="188"/>
      <c r="IT703" s="188"/>
      <c r="IU703" s="189"/>
      <c r="IV703" s="195"/>
      <c r="IW703" s="188"/>
      <c r="IX703" s="188"/>
      <c r="IY703" s="188"/>
      <c r="IZ703" s="188"/>
      <c r="JA703" s="188"/>
      <c r="JB703" s="188"/>
      <c r="JC703" s="188"/>
      <c r="JD703" s="188"/>
      <c r="JE703" s="188"/>
      <c r="JF703" s="188"/>
      <c r="JG703" s="188"/>
      <c r="JH703" s="188"/>
      <c r="JI703" s="188"/>
      <c r="JJ703" s="188"/>
      <c r="JK703" s="188"/>
      <c r="JL703" s="189"/>
      <c r="JM703" s="195"/>
      <c r="JN703" s="188"/>
      <c r="JO703" s="188"/>
      <c r="JP703" s="188"/>
      <c r="JQ703" s="188"/>
      <c r="JR703" s="188"/>
      <c r="JS703" s="188"/>
      <c r="JT703" s="188"/>
      <c r="JU703" s="188"/>
      <c r="JV703" s="188"/>
      <c r="JW703" s="188"/>
      <c r="JX703" s="188"/>
      <c r="JY703" s="188"/>
      <c r="JZ703" s="188"/>
      <c r="KA703" s="188"/>
      <c r="KB703" s="188"/>
      <c r="KC703" s="189"/>
      <c r="KD703" s="195"/>
      <c r="KE703" s="188"/>
      <c r="KF703" s="188"/>
      <c r="KG703" s="188"/>
      <c r="KH703" s="188"/>
      <c r="KI703" s="188"/>
      <c r="KJ703" s="188"/>
      <c r="KK703" s="188"/>
      <c r="KL703" s="188"/>
      <c r="KM703" s="188"/>
      <c r="KN703" s="188"/>
      <c r="KO703" s="188"/>
      <c r="KP703" s="188"/>
      <c r="KQ703" s="188"/>
      <c r="KR703" s="188"/>
      <c r="KS703" s="188"/>
      <c r="KT703" s="189"/>
      <c r="KU703" s="188"/>
    </row>
    <row r="704" ht="15.0" customHeight="1">
      <c r="A704" s="195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9"/>
      <c r="R704" s="195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9"/>
      <c r="AI704" s="195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9"/>
      <c r="AZ704" s="195"/>
      <c r="BA704" s="188"/>
      <c r="BB704" s="188"/>
      <c r="BC704" s="188"/>
      <c r="BD704" s="188"/>
      <c r="BE704" s="188"/>
      <c r="BF704" s="188"/>
      <c r="BG704" s="188"/>
      <c r="BH704" s="188"/>
      <c r="BI704" s="188"/>
      <c r="BJ704" s="188"/>
      <c r="BK704" s="188"/>
      <c r="BL704" s="188"/>
      <c r="BM704" s="188"/>
      <c r="BN704" s="188"/>
      <c r="BO704" s="188"/>
      <c r="BP704" s="189"/>
      <c r="BQ704" s="195"/>
      <c r="BR704" s="188"/>
      <c r="BS704" s="188"/>
      <c r="BT704" s="188"/>
      <c r="BU704" s="188"/>
      <c r="BV704" s="188"/>
      <c r="BW704" s="188"/>
      <c r="BX704" s="188"/>
      <c r="BY704" s="188"/>
      <c r="BZ704" s="188"/>
      <c r="CA704" s="188"/>
      <c r="CB704" s="188"/>
      <c r="CC704" s="188"/>
      <c r="CD704" s="188"/>
      <c r="CE704" s="188"/>
      <c r="CF704" s="188"/>
      <c r="CG704" s="189"/>
      <c r="CH704" s="195"/>
      <c r="CI704" s="188"/>
      <c r="CJ704" s="188"/>
      <c r="CK704" s="188"/>
      <c r="CL704" s="188"/>
      <c r="CM704" s="188"/>
      <c r="CN704" s="188"/>
      <c r="CO704" s="188"/>
      <c r="CP704" s="188"/>
      <c r="CQ704" s="188"/>
      <c r="CR704" s="188"/>
      <c r="CS704" s="188"/>
      <c r="CT704" s="188"/>
      <c r="CU704" s="188"/>
      <c r="CV704" s="188"/>
      <c r="CW704" s="188"/>
      <c r="CX704" s="189"/>
      <c r="CY704" s="195"/>
      <c r="CZ704" s="188"/>
      <c r="DA704" s="188"/>
      <c r="DB704" s="188"/>
      <c r="DC704" s="188"/>
      <c r="DD704" s="188"/>
      <c r="DE704" s="188"/>
      <c r="DF704" s="188"/>
      <c r="DG704" s="188"/>
      <c r="DH704" s="188"/>
      <c r="DI704" s="188"/>
      <c r="DJ704" s="188"/>
      <c r="DK704" s="188"/>
      <c r="DL704" s="188"/>
      <c r="DM704" s="188"/>
      <c r="DN704" s="188"/>
      <c r="DO704" s="189"/>
      <c r="DP704" s="195"/>
      <c r="DQ704" s="188"/>
      <c r="DR704" s="188"/>
      <c r="DS704" s="188"/>
      <c r="DT704" s="188"/>
      <c r="DU704" s="188"/>
      <c r="DV704" s="188"/>
      <c r="DW704" s="188"/>
      <c r="DX704" s="188"/>
      <c r="DY704" s="188"/>
      <c r="DZ704" s="188"/>
      <c r="EA704" s="188"/>
      <c r="EB704" s="188"/>
      <c r="EC704" s="188"/>
      <c r="ED704" s="188"/>
      <c r="EE704" s="188"/>
      <c r="EF704" s="189"/>
      <c r="EG704" s="195"/>
      <c r="EH704" s="188"/>
      <c r="EI704" s="188"/>
      <c r="EJ704" s="188"/>
      <c r="EK704" s="188"/>
      <c r="EL704" s="188"/>
      <c r="EM704" s="188"/>
      <c r="EN704" s="188"/>
      <c r="EO704" s="188"/>
      <c r="EP704" s="188"/>
      <c r="EQ704" s="188"/>
      <c r="ER704" s="188"/>
      <c r="ES704" s="188"/>
      <c r="ET704" s="188"/>
      <c r="EU704" s="188"/>
      <c r="EV704" s="188"/>
      <c r="EW704" s="189"/>
      <c r="EX704" s="195"/>
      <c r="EY704" s="188"/>
      <c r="EZ704" s="188"/>
      <c r="FA704" s="188"/>
      <c r="FB704" s="188"/>
      <c r="FC704" s="188"/>
      <c r="FD704" s="188"/>
      <c r="FE704" s="188"/>
      <c r="FF704" s="188"/>
      <c r="FG704" s="188"/>
      <c r="FH704" s="188"/>
      <c r="FI704" s="188"/>
      <c r="FJ704" s="188"/>
      <c r="FK704" s="188"/>
      <c r="FL704" s="188"/>
      <c r="FM704" s="188"/>
      <c r="FN704" s="189"/>
      <c r="FO704" s="195"/>
      <c r="FP704" s="188"/>
      <c r="FQ704" s="188"/>
      <c r="FR704" s="188"/>
      <c r="FS704" s="188"/>
      <c r="FT704" s="188"/>
      <c r="FU704" s="188"/>
      <c r="FV704" s="188"/>
      <c r="FW704" s="188"/>
      <c r="FX704" s="188"/>
      <c r="FY704" s="188"/>
      <c r="FZ704" s="188"/>
      <c r="GA704" s="188"/>
      <c r="GB704" s="188"/>
      <c r="GC704" s="188"/>
      <c r="GD704" s="188"/>
      <c r="GE704" s="189"/>
      <c r="GF704" s="195"/>
      <c r="GG704" s="188"/>
      <c r="GH704" s="188"/>
      <c r="GI704" s="188"/>
      <c r="GJ704" s="188"/>
      <c r="GK704" s="188"/>
      <c r="GL704" s="188"/>
      <c r="GM704" s="188"/>
      <c r="GN704" s="188"/>
      <c r="GO704" s="188"/>
      <c r="GP704" s="188"/>
      <c r="GQ704" s="188"/>
      <c r="GR704" s="188"/>
      <c r="GS704" s="188"/>
      <c r="GT704" s="188"/>
      <c r="GU704" s="188"/>
      <c r="GV704" s="189"/>
      <c r="GW704" s="195"/>
      <c r="GX704" s="188"/>
      <c r="GY704" s="188"/>
      <c r="GZ704" s="188"/>
      <c r="HA704" s="188"/>
      <c r="HB704" s="188"/>
      <c r="HC704" s="188"/>
      <c r="HD704" s="188"/>
      <c r="HE704" s="188"/>
      <c r="HF704" s="188"/>
      <c r="HG704" s="188"/>
      <c r="HH704" s="188"/>
      <c r="HI704" s="188"/>
      <c r="HJ704" s="188"/>
      <c r="HK704" s="188"/>
      <c r="HL704" s="188"/>
      <c r="HM704" s="189"/>
      <c r="HN704" s="195"/>
      <c r="HO704" s="188"/>
      <c r="HP704" s="188"/>
      <c r="HQ704" s="188"/>
      <c r="HR704" s="188"/>
      <c r="HS704" s="188"/>
      <c r="HT704" s="188"/>
      <c r="HU704" s="188"/>
      <c r="HV704" s="188"/>
      <c r="HW704" s="188"/>
      <c r="HX704" s="188"/>
      <c r="HY704" s="188"/>
      <c r="HZ704" s="188"/>
      <c r="IA704" s="188"/>
      <c r="IB704" s="188"/>
      <c r="IC704" s="188"/>
      <c r="ID704" s="189"/>
      <c r="IE704" s="195"/>
      <c r="IF704" s="188"/>
      <c r="IG704" s="188"/>
      <c r="IH704" s="188"/>
      <c r="II704" s="188"/>
      <c r="IJ704" s="188"/>
      <c r="IK704" s="188"/>
      <c r="IL704" s="188"/>
      <c r="IM704" s="188"/>
      <c r="IN704" s="188"/>
      <c r="IO704" s="188"/>
      <c r="IP704" s="188"/>
      <c r="IQ704" s="188"/>
      <c r="IR704" s="188"/>
      <c r="IS704" s="188"/>
      <c r="IT704" s="188"/>
      <c r="IU704" s="189"/>
      <c r="IV704" s="195"/>
      <c r="IW704" s="188"/>
      <c r="IX704" s="188"/>
      <c r="IY704" s="188"/>
      <c r="IZ704" s="188"/>
      <c r="JA704" s="188"/>
      <c r="JB704" s="188"/>
      <c r="JC704" s="188"/>
      <c r="JD704" s="188"/>
      <c r="JE704" s="188"/>
      <c r="JF704" s="188"/>
      <c r="JG704" s="188"/>
      <c r="JH704" s="188"/>
      <c r="JI704" s="188"/>
      <c r="JJ704" s="188"/>
      <c r="JK704" s="188"/>
      <c r="JL704" s="189"/>
      <c r="JM704" s="195"/>
      <c r="JN704" s="188"/>
      <c r="JO704" s="188"/>
      <c r="JP704" s="188"/>
      <c r="JQ704" s="188"/>
      <c r="JR704" s="188"/>
      <c r="JS704" s="188"/>
      <c r="JT704" s="188"/>
      <c r="JU704" s="188"/>
      <c r="JV704" s="188"/>
      <c r="JW704" s="188"/>
      <c r="JX704" s="188"/>
      <c r="JY704" s="188"/>
      <c r="JZ704" s="188"/>
      <c r="KA704" s="188"/>
      <c r="KB704" s="188"/>
      <c r="KC704" s="189"/>
      <c r="KD704" s="195"/>
      <c r="KE704" s="188"/>
      <c r="KF704" s="188"/>
      <c r="KG704" s="188"/>
      <c r="KH704" s="188"/>
      <c r="KI704" s="188"/>
      <c r="KJ704" s="188"/>
      <c r="KK704" s="188"/>
      <c r="KL704" s="188"/>
      <c r="KM704" s="188"/>
      <c r="KN704" s="188"/>
      <c r="KO704" s="188"/>
      <c r="KP704" s="188"/>
      <c r="KQ704" s="188"/>
      <c r="KR704" s="188"/>
      <c r="KS704" s="188"/>
      <c r="KT704" s="189"/>
      <c r="KU704" s="188"/>
    </row>
    <row r="705" ht="15.0" customHeight="1">
      <c r="A705" s="195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9"/>
      <c r="R705" s="195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9"/>
      <c r="AI705" s="195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9"/>
      <c r="AZ705" s="195"/>
      <c r="BA705" s="188"/>
      <c r="BB705" s="188"/>
      <c r="BC705" s="188"/>
      <c r="BD705" s="188"/>
      <c r="BE705" s="188"/>
      <c r="BF705" s="188"/>
      <c r="BG705" s="188"/>
      <c r="BH705" s="188"/>
      <c r="BI705" s="188"/>
      <c r="BJ705" s="188"/>
      <c r="BK705" s="188"/>
      <c r="BL705" s="188"/>
      <c r="BM705" s="188"/>
      <c r="BN705" s="188"/>
      <c r="BO705" s="188"/>
      <c r="BP705" s="189"/>
      <c r="BQ705" s="195"/>
      <c r="BR705" s="188"/>
      <c r="BS705" s="188"/>
      <c r="BT705" s="188"/>
      <c r="BU705" s="188"/>
      <c r="BV705" s="188"/>
      <c r="BW705" s="188"/>
      <c r="BX705" s="188"/>
      <c r="BY705" s="188"/>
      <c r="BZ705" s="188"/>
      <c r="CA705" s="188"/>
      <c r="CB705" s="188"/>
      <c r="CC705" s="188"/>
      <c r="CD705" s="188"/>
      <c r="CE705" s="188"/>
      <c r="CF705" s="188"/>
      <c r="CG705" s="189"/>
      <c r="CH705" s="195"/>
      <c r="CI705" s="188"/>
      <c r="CJ705" s="188"/>
      <c r="CK705" s="188"/>
      <c r="CL705" s="188"/>
      <c r="CM705" s="188"/>
      <c r="CN705" s="188"/>
      <c r="CO705" s="188"/>
      <c r="CP705" s="188"/>
      <c r="CQ705" s="188"/>
      <c r="CR705" s="188"/>
      <c r="CS705" s="188"/>
      <c r="CT705" s="188"/>
      <c r="CU705" s="188"/>
      <c r="CV705" s="188"/>
      <c r="CW705" s="188"/>
      <c r="CX705" s="189"/>
      <c r="CY705" s="195"/>
      <c r="CZ705" s="188"/>
      <c r="DA705" s="188"/>
      <c r="DB705" s="188"/>
      <c r="DC705" s="188"/>
      <c r="DD705" s="188"/>
      <c r="DE705" s="188"/>
      <c r="DF705" s="188"/>
      <c r="DG705" s="188"/>
      <c r="DH705" s="188"/>
      <c r="DI705" s="188"/>
      <c r="DJ705" s="188"/>
      <c r="DK705" s="188"/>
      <c r="DL705" s="188"/>
      <c r="DM705" s="188"/>
      <c r="DN705" s="188"/>
      <c r="DO705" s="189"/>
      <c r="DP705" s="195"/>
      <c r="DQ705" s="188"/>
      <c r="DR705" s="188"/>
      <c r="DS705" s="188"/>
      <c r="DT705" s="188"/>
      <c r="DU705" s="188"/>
      <c r="DV705" s="188"/>
      <c r="DW705" s="188"/>
      <c r="DX705" s="188"/>
      <c r="DY705" s="188"/>
      <c r="DZ705" s="188"/>
      <c r="EA705" s="188"/>
      <c r="EB705" s="188"/>
      <c r="EC705" s="188"/>
      <c r="ED705" s="188"/>
      <c r="EE705" s="188"/>
      <c r="EF705" s="189"/>
      <c r="EG705" s="195"/>
      <c r="EH705" s="188"/>
      <c r="EI705" s="188"/>
      <c r="EJ705" s="188"/>
      <c r="EK705" s="188"/>
      <c r="EL705" s="188"/>
      <c r="EM705" s="188"/>
      <c r="EN705" s="188"/>
      <c r="EO705" s="188"/>
      <c r="EP705" s="188"/>
      <c r="EQ705" s="188"/>
      <c r="ER705" s="188"/>
      <c r="ES705" s="188"/>
      <c r="ET705" s="188"/>
      <c r="EU705" s="188"/>
      <c r="EV705" s="188"/>
      <c r="EW705" s="189"/>
      <c r="EX705" s="195"/>
      <c r="EY705" s="188"/>
      <c r="EZ705" s="188"/>
      <c r="FA705" s="188"/>
      <c r="FB705" s="188"/>
      <c r="FC705" s="188"/>
      <c r="FD705" s="188"/>
      <c r="FE705" s="188"/>
      <c r="FF705" s="188"/>
      <c r="FG705" s="188"/>
      <c r="FH705" s="188"/>
      <c r="FI705" s="188"/>
      <c r="FJ705" s="188"/>
      <c r="FK705" s="188"/>
      <c r="FL705" s="188"/>
      <c r="FM705" s="188"/>
      <c r="FN705" s="189"/>
      <c r="FO705" s="195"/>
      <c r="FP705" s="188"/>
      <c r="FQ705" s="188"/>
      <c r="FR705" s="188"/>
      <c r="FS705" s="188"/>
      <c r="FT705" s="188"/>
      <c r="FU705" s="188"/>
      <c r="FV705" s="188"/>
      <c r="FW705" s="188"/>
      <c r="FX705" s="188"/>
      <c r="FY705" s="188"/>
      <c r="FZ705" s="188"/>
      <c r="GA705" s="188"/>
      <c r="GB705" s="188"/>
      <c r="GC705" s="188"/>
      <c r="GD705" s="188"/>
      <c r="GE705" s="189"/>
      <c r="GF705" s="195"/>
      <c r="GG705" s="188"/>
      <c r="GH705" s="188"/>
      <c r="GI705" s="188"/>
      <c r="GJ705" s="188"/>
      <c r="GK705" s="188"/>
      <c r="GL705" s="188"/>
      <c r="GM705" s="188"/>
      <c r="GN705" s="188"/>
      <c r="GO705" s="188"/>
      <c r="GP705" s="188"/>
      <c r="GQ705" s="188"/>
      <c r="GR705" s="188"/>
      <c r="GS705" s="188"/>
      <c r="GT705" s="188"/>
      <c r="GU705" s="188"/>
      <c r="GV705" s="189"/>
      <c r="GW705" s="195"/>
      <c r="GX705" s="188"/>
      <c r="GY705" s="188"/>
      <c r="GZ705" s="188"/>
      <c r="HA705" s="188"/>
      <c r="HB705" s="188"/>
      <c r="HC705" s="188"/>
      <c r="HD705" s="188"/>
      <c r="HE705" s="188"/>
      <c r="HF705" s="188"/>
      <c r="HG705" s="188"/>
      <c r="HH705" s="188"/>
      <c r="HI705" s="188"/>
      <c r="HJ705" s="188"/>
      <c r="HK705" s="188"/>
      <c r="HL705" s="188"/>
      <c r="HM705" s="189"/>
      <c r="HN705" s="195"/>
      <c r="HO705" s="188"/>
      <c r="HP705" s="188"/>
      <c r="HQ705" s="188"/>
      <c r="HR705" s="188"/>
      <c r="HS705" s="188"/>
      <c r="HT705" s="188"/>
      <c r="HU705" s="188"/>
      <c r="HV705" s="188"/>
      <c r="HW705" s="188"/>
      <c r="HX705" s="188"/>
      <c r="HY705" s="188"/>
      <c r="HZ705" s="188"/>
      <c r="IA705" s="188"/>
      <c r="IB705" s="188"/>
      <c r="IC705" s="188"/>
      <c r="ID705" s="189"/>
      <c r="IE705" s="195"/>
      <c r="IF705" s="188"/>
      <c r="IG705" s="188"/>
      <c r="IH705" s="188"/>
      <c r="II705" s="188"/>
      <c r="IJ705" s="188"/>
      <c r="IK705" s="188"/>
      <c r="IL705" s="188"/>
      <c r="IM705" s="188"/>
      <c r="IN705" s="188"/>
      <c r="IO705" s="188"/>
      <c r="IP705" s="188"/>
      <c r="IQ705" s="188"/>
      <c r="IR705" s="188"/>
      <c r="IS705" s="188"/>
      <c r="IT705" s="188"/>
      <c r="IU705" s="189"/>
      <c r="IV705" s="195"/>
      <c r="IW705" s="188"/>
      <c r="IX705" s="188"/>
      <c r="IY705" s="188"/>
      <c r="IZ705" s="188"/>
      <c r="JA705" s="188"/>
      <c r="JB705" s="188"/>
      <c r="JC705" s="188"/>
      <c r="JD705" s="188"/>
      <c r="JE705" s="188"/>
      <c r="JF705" s="188"/>
      <c r="JG705" s="188"/>
      <c r="JH705" s="188"/>
      <c r="JI705" s="188"/>
      <c r="JJ705" s="188"/>
      <c r="JK705" s="188"/>
      <c r="JL705" s="189"/>
      <c r="JM705" s="195"/>
      <c r="JN705" s="188"/>
      <c r="JO705" s="188"/>
      <c r="JP705" s="188"/>
      <c r="JQ705" s="188"/>
      <c r="JR705" s="188"/>
      <c r="JS705" s="188"/>
      <c r="JT705" s="188"/>
      <c r="JU705" s="188"/>
      <c r="JV705" s="188"/>
      <c r="JW705" s="188"/>
      <c r="JX705" s="188"/>
      <c r="JY705" s="188"/>
      <c r="JZ705" s="188"/>
      <c r="KA705" s="188"/>
      <c r="KB705" s="188"/>
      <c r="KC705" s="189"/>
      <c r="KD705" s="195"/>
      <c r="KE705" s="188"/>
      <c r="KF705" s="188"/>
      <c r="KG705" s="188"/>
      <c r="KH705" s="188"/>
      <c r="KI705" s="188"/>
      <c r="KJ705" s="188"/>
      <c r="KK705" s="188"/>
      <c r="KL705" s="188"/>
      <c r="KM705" s="188"/>
      <c r="KN705" s="188"/>
      <c r="KO705" s="188"/>
      <c r="KP705" s="188"/>
      <c r="KQ705" s="188"/>
      <c r="KR705" s="188"/>
      <c r="KS705" s="188"/>
      <c r="KT705" s="189"/>
      <c r="KU705" s="188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98:E99">
    <cfRule type="cellIs" dxfId="0" priority="1" operator="equal">
      <formula>0</formula>
    </cfRule>
  </conditionalFormatting>
  <conditionalFormatting sqref="E199:E200">
    <cfRule type="cellIs" dxfId="0" priority="2" operator="equal">
      <formula>0</formula>
    </cfRule>
  </conditionalFormatting>
  <conditionalFormatting sqref="E300:E301">
    <cfRule type="cellIs" dxfId="0" priority="3" operator="equal">
      <formula>0</formula>
    </cfRule>
  </conditionalFormatting>
  <conditionalFormatting sqref="E401:E402">
    <cfRule type="cellIs" dxfId="0" priority="4" operator="equal">
      <formula>0</formula>
    </cfRule>
  </conditionalFormatting>
  <conditionalFormatting sqref="E502:E503">
    <cfRule type="cellIs" dxfId="0" priority="5" operator="equal">
      <formula>0</formula>
    </cfRule>
  </conditionalFormatting>
  <conditionalFormatting sqref="V199:V200 AM199:AM200 BD199:BD200 BU199:BU200 CL199:CL200 DC199:DC200 DT199:DT200 EK199:EK200 FB199:FB200 FS199:FS200 GJ199:GJ200 HA199:HA200 HR199:HR200 II199:II200 IZ199:IZ200 JQ199:JQ200 KH199:KH200">
    <cfRule type="cellIs" dxfId="0" priority="6" operator="equal">
      <formula>0</formula>
    </cfRule>
  </conditionalFormatting>
  <conditionalFormatting sqref="AM199:AM200">
    <cfRule type="cellIs" dxfId="0" priority="7" operator="equal">
      <formula>0</formula>
    </cfRule>
  </conditionalFormatting>
  <conditionalFormatting sqref="BD199:BD200">
    <cfRule type="cellIs" dxfId="0" priority="8" operator="equal">
      <formula>0</formula>
    </cfRule>
  </conditionalFormatting>
  <conditionalFormatting sqref="BU199:BU200">
    <cfRule type="cellIs" dxfId="0" priority="9" operator="equal">
      <formula>0</formula>
    </cfRule>
  </conditionalFormatting>
  <conditionalFormatting sqref="CL199:CL200">
    <cfRule type="cellIs" dxfId="0" priority="10" operator="equal">
      <formula>0</formula>
    </cfRule>
  </conditionalFormatting>
  <conditionalFormatting sqref="DC199:DC200">
    <cfRule type="cellIs" dxfId="0" priority="11" operator="equal">
      <formula>0</formula>
    </cfRule>
  </conditionalFormatting>
  <conditionalFormatting sqref="DT199:DT200">
    <cfRule type="cellIs" dxfId="0" priority="12" operator="equal">
      <formula>0</formula>
    </cfRule>
  </conditionalFormatting>
  <conditionalFormatting sqref="EK199:EK200">
    <cfRule type="cellIs" dxfId="0" priority="13" operator="equal">
      <formula>0</formula>
    </cfRule>
  </conditionalFormatting>
  <conditionalFormatting sqref="FB199:FB200">
    <cfRule type="cellIs" dxfId="0" priority="14" operator="equal">
      <formula>0</formula>
    </cfRule>
  </conditionalFormatting>
  <conditionalFormatting sqref="FS199:FS200">
    <cfRule type="cellIs" dxfId="0" priority="15" operator="equal">
      <formula>0</formula>
    </cfRule>
  </conditionalFormatting>
  <conditionalFormatting sqref="GJ199:GJ200">
    <cfRule type="cellIs" dxfId="0" priority="16" operator="equal">
      <formula>0</formula>
    </cfRule>
  </conditionalFormatting>
  <conditionalFormatting sqref="HA199:HA200">
    <cfRule type="cellIs" dxfId="0" priority="17" operator="equal">
      <formula>0</formula>
    </cfRule>
  </conditionalFormatting>
  <conditionalFormatting sqref="HR199:HR200">
    <cfRule type="cellIs" dxfId="0" priority="18" operator="equal">
      <formula>0</formula>
    </cfRule>
  </conditionalFormatting>
  <conditionalFormatting sqref="II199:II200">
    <cfRule type="cellIs" dxfId="0" priority="19" operator="equal">
      <formula>0</formula>
    </cfRule>
  </conditionalFormatting>
  <conditionalFormatting sqref="IZ199:IZ200 JQ199:JQ200 KH199:KH200">
    <cfRule type="cellIs" dxfId="0" priority="20" operator="equal">
      <formula>0</formula>
    </cfRule>
  </conditionalFormatting>
  <conditionalFormatting sqref="V300:V301 AM300:AM301 BD300:BD301 BU300:BU301 CL300:CL301 DC300:DC301 DT300:DT301 EK300:EK301 FB300:FB301 FS300:FS301 GJ300:GJ301 HA300:HA301 HR300:HR301 II300:II301 IZ300:IZ301 JQ300:JQ301 KH300:KH301">
    <cfRule type="cellIs" dxfId="0" priority="21" operator="equal">
      <formula>0</formula>
    </cfRule>
  </conditionalFormatting>
  <conditionalFormatting sqref="AM300:AM301">
    <cfRule type="cellIs" dxfId="0" priority="22" operator="equal">
      <formula>0</formula>
    </cfRule>
  </conditionalFormatting>
  <conditionalFormatting sqref="BD300:BD301">
    <cfRule type="cellIs" dxfId="0" priority="23" operator="equal">
      <formula>0</formula>
    </cfRule>
  </conditionalFormatting>
  <conditionalFormatting sqref="BU300:BU301">
    <cfRule type="cellIs" dxfId="0" priority="24" operator="equal">
      <formula>0</formula>
    </cfRule>
  </conditionalFormatting>
  <conditionalFormatting sqref="CL300:CL301">
    <cfRule type="cellIs" dxfId="0" priority="25" operator="equal">
      <formula>0</formula>
    </cfRule>
  </conditionalFormatting>
  <conditionalFormatting sqref="DC300:DC301">
    <cfRule type="cellIs" dxfId="0" priority="26" operator="equal">
      <formula>0</formula>
    </cfRule>
  </conditionalFormatting>
  <conditionalFormatting sqref="DT300:DT301">
    <cfRule type="cellIs" dxfId="0" priority="27" operator="equal">
      <formula>0</formula>
    </cfRule>
  </conditionalFormatting>
  <conditionalFormatting sqref="EK300:EK301">
    <cfRule type="cellIs" dxfId="0" priority="28" operator="equal">
      <formula>0</formula>
    </cfRule>
  </conditionalFormatting>
  <conditionalFormatting sqref="FB300:FB301">
    <cfRule type="cellIs" dxfId="0" priority="29" operator="equal">
      <formula>0</formula>
    </cfRule>
  </conditionalFormatting>
  <conditionalFormatting sqref="FS300:FS301">
    <cfRule type="cellIs" dxfId="0" priority="30" operator="equal">
      <formula>0</formula>
    </cfRule>
  </conditionalFormatting>
  <conditionalFormatting sqref="GJ300:GJ301">
    <cfRule type="cellIs" dxfId="0" priority="31" operator="equal">
      <formula>0</formula>
    </cfRule>
  </conditionalFormatting>
  <conditionalFormatting sqref="HA300:HA301">
    <cfRule type="cellIs" dxfId="0" priority="32" operator="equal">
      <formula>0</formula>
    </cfRule>
  </conditionalFormatting>
  <conditionalFormatting sqref="HR300:HR301">
    <cfRule type="cellIs" dxfId="0" priority="33" operator="equal">
      <formula>0</formula>
    </cfRule>
  </conditionalFormatting>
  <conditionalFormatting sqref="II300:II301">
    <cfRule type="cellIs" dxfId="0" priority="34" operator="equal">
      <formula>0</formula>
    </cfRule>
  </conditionalFormatting>
  <conditionalFormatting sqref="IZ300:IZ301 JQ300:JQ301 KH300:KH301">
    <cfRule type="cellIs" dxfId="0" priority="35" operator="equal">
      <formula>0</formula>
    </cfRule>
  </conditionalFormatting>
  <conditionalFormatting sqref="V401:V402 AM401:AM402 BD401:BD402 BU401:BU402 CL401:CL402 DC401:DC402 DT401:DT402 EK401:EK402 FB401:FB402 FS401:FS402 GJ401:GJ402 HA401:HA402 HR401:HR402 II401:II402 IZ401:IZ402 JQ401:JQ402 KH401:KH402">
    <cfRule type="cellIs" dxfId="0" priority="36" operator="equal">
      <formula>0</formula>
    </cfRule>
  </conditionalFormatting>
  <conditionalFormatting sqref="AM401:AM402">
    <cfRule type="cellIs" dxfId="0" priority="37" operator="equal">
      <formula>0</formula>
    </cfRule>
  </conditionalFormatting>
  <conditionalFormatting sqref="BD401:BD402">
    <cfRule type="cellIs" dxfId="0" priority="38" operator="equal">
      <formula>0</formula>
    </cfRule>
  </conditionalFormatting>
  <conditionalFormatting sqref="BU401:BU402">
    <cfRule type="cellIs" dxfId="0" priority="39" operator="equal">
      <formula>0</formula>
    </cfRule>
  </conditionalFormatting>
  <conditionalFormatting sqref="CL401:CL402">
    <cfRule type="cellIs" dxfId="0" priority="40" operator="equal">
      <formula>0</formula>
    </cfRule>
  </conditionalFormatting>
  <conditionalFormatting sqref="DC401:DC402">
    <cfRule type="cellIs" dxfId="0" priority="41" operator="equal">
      <formula>0</formula>
    </cfRule>
  </conditionalFormatting>
  <conditionalFormatting sqref="DT401:DT402">
    <cfRule type="cellIs" dxfId="0" priority="42" operator="equal">
      <formula>0</formula>
    </cfRule>
  </conditionalFormatting>
  <conditionalFormatting sqref="EK401:EK402">
    <cfRule type="cellIs" dxfId="0" priority="43" operator="equal">
      <formula>0</formula>
    </cfRule>
  </conditionalFormatting>
  <conditionalFormatting sqref="FB401:FB402">
    <cfRule type="cellIs" dxfId="0" priority="44" operator="equal">
      <formula>0</formula>
    </cfRule>
  </conditionalFormatting>
  <conditionalFormatting sqref="FS401:FS402">
    <cfRule type="cellIs" dxfId="0" priority="45" operator="equal">
      <formula>0</formula>
    </cfRule>
  </conditionalFormatting>
  <conditionalFormatting sqref="GJ401:GJ402">
    <cfRule type="cellIs" dxfId="0" priority="46" operator="equal">
      <formula>0</formula>
    </cfRule>
  </conditionalFormatting>
  <conditionalFormatting sqref="HA401:HA402">
    <cfRule type="cellIs" dxfId="0" priority="47" operator="equal">
      <formula>0</formula>
    </cfRule>
  </conditionalFormatting>
  <conditionalFormatting sqref="HR401:HR402">
    <cfRule type="cellIs" dxfId="0" priority="48" operator="equal">
      <formula>0</formula>
    </cfRule>
  </conditionalFormatting>
  <conditionalFormatting sqref="II401:II402">
    <cfRule type="cellIs" dxfId="0" priority="49" operator="equal">
      <formula>0</formula>
    </cfRule>
  </conditionalFormatting>
  <conditionalFormatting sqref="IZ401:IZ402 JQ401:JQ402 KH401:KH402">
    <cfRule type="cellIs" dxfId="0" priority="50" operator="equal">
      <formula>0</formula>
    </cfRule>
  </conditionalFormatting>
  <conditionalFormatting sqref="V502:V503 AM502:AM503 BD502:BD503 BU502:BU503 CL502:CL503 DC502:DC503 DT502:DT503 EK502:EK503 FB502:FB503 FS502:FS503 GJ502:GJ503 HA502:HA503 HR502:HR503 II502:II503 IZ502:IZ503 JQ502:JQ503 KH502:KH503">
    <cfRule type="cellIs" dxfId="0" priority="51" operator="equal">
      <formula>0</formula>
    </cfRule>
  </conditionalFormatting>
  <conditionalFormatting sqref="AM502:AM503">
    <cfRule type="cellIs" dxfId="0" priority="52" operator="equal">
      <formula>0</formula>
    </cfRule>
  </conditionalFormatting>
  <conditionalFormatting sqref="BD502:BD503">
    <cfRule type="cellIs" dxfId="0" priority="53" operator="equal">
      <formula>0</formula>
    </cfRule>
  </conditionalFormatting>
  <conditionalFormatting sqref="BU502:BU503">
    <cfRule type="cellIs" dxfId="0" priority="54" operator="equal">
      <formula>0</formula>
    </cfRule>
  </conditionalFormatting>
  <conditionalFormatting sqref="CL502:CL503">
    <cfRule type="cellIs" dxfId="0" priority="55" operator="equal">
      <formula>0</formula>
    </cfRule>
  </conditionalFormatting>
  <conditionalFormatting sqref="DC502:DC503">
    <cfRule type="cellIs" dxfId="0" priority="56" operator="equal">
      <formula>0</formula>
    </cfRule>
  </conditionalFormatting>
  <conditionalFormatting sqref="DT502:DT503">
    <cfRule type="cellIs" dxfId="0" priority="57" operator="equal">
      <formula>0</formula>
    </cfRule>
  </conditionalFormatting>
  <conditionalFormatting sqref="EK502:EK503">
    <cfRule type="cellIs" dxfId="0" priority="58" operator="equal">
      <formula>0</formula>
    </cfRule>
  </conditionalFormatting>
  <conditionalFormatting sqref="FB502:FB503">
    <cfRule type="cellIs" dxfId="0" priority="59" operator="equal">
      <formula>0</formula>
    </cfRule>
  </conditionalFormatting>
  <conditionalFormatting sqref="FS502:FS503">
    <cfRule type="cellIs" dxfId="0" priority="60" operator="equal">
      <formula>0</formula>
    </cfRule>
  </conditionalFormatting>
  <conditionalFormatting sqref="GJ502:GJ503">
    <cfRule type="cellIs" dxfId="0" priority="61" operator="equal">
      <formula>0</formula>
    </cfRule>
  </conditionalFormatting>
  <conditionalFormatting sqref="HA502:HA503">
    <cfRule type="cellIs" dxfId="0" priority="62" operator="equal">
      <formula>0</formula>
    </cfRule>
  </conditionalFormatting>
  <conditionalFormatting sqref="HR502:HR503">
    <cfRule type="cellIs" dxfId="0" priority="63" operator="equal">
      <formula>0</formula>
    </cfRule>
  </conditionalFormatting>
  <conditionalFormatting sqref="II502:II503">
    <cfRule type="cellIs" dxfId="0" priority="64" operator="equal">
      <formula>0</formula>
    </cfRule>
  </conditionalFormatting>
  <conditionalFormatting sqref="IZ502:IZ503 JQ502:JQ503 KH502:KH503">
    <cfRule type="cellIs" dxfId="0" priority="65" operator="equal">
      <formula>0</formula>
    </cfRule>
  </conditionalFormatting>
  <conditionalFormatting sqref="V98:V99 AM98:AM99 BD98:BD99 BU98:BU99 CL98:CL99 DC98:DC99 DT98:DT99 EK98:EK99 FB98:FB99 FS98:FS99 GJ98:GJ99 HA98:HA99 HR98:HR99 II98:II99 IZ98:IZ99 JQ98:JQ99 KH98:KH99">
    <cfRule type="cellIs" dxfId="0" priority="66" operator="equal">
      <formula>0</formula>
    </cfRule>
  </conditionalFormatting>
  <conditionalFormatting sqref="AM98:AM99">
    <cfRule type="cellIs" dxfId="0" priority="67" operator="equal">
      <formula>0</formula>
    </cfRule>
  </conditionalFormatting>
  <conditionalFormatting sqref="BD98:BD99">
    <cfRule type="cellIs" dxfId="0" priority="68" operator="equal">
      <formula>0</formula>
    </cfRule>
  </conditionalFormatting>
  <conditionalFormatting sqref="BU98:BU99">
    <cfRule type="cellIs" dxfId="0" priority="69" operator="equal">
      <formula>0</formula>
    </cfRule>
  </conditionalFormatting>
  <conditionalFormatting sqref="CL98:CL99">
    <cfRule type="cellIs" dxfId="0" priority="70" operator="equal">
      <formula>0</formula>
    </cfRule>
  </conditionalFormatting>
  <conditionalFormatting sqref="DC98:DC99">
    <cfRule type="cellIs" dxfId="0" priority="71" operator="equal">
      <formula>0</formula>
    </cfRule>
  </conditionalFormatting>
  <conditionalFormatting sqref="DT98:DT99">
    <cfRule type="cellIs" dxfId="0" priority="72" operator="equal">
      <formula>0</formula>
    </cfRule>
  </conditionalFormatting>
  <conditionalFormatting sqref="EK98:EK99">
    <cfRule type="cellIs" dxfId="0" priority="73" operator="equal">
      <formula>0</formula>
    </cfRule>
  </conditionalFormatting>
  <conditionalFormatting sqref="FB98:FB99">
    <cfRule type="cellIs" dxfId="0" priority="74" operator="equal">
      <formula>0</formula>
    </cfRule>
  </conditionalFormatting>
  <conditionalFormatting sqref="FS98:FS99">
    <cfRule type="cellIs" dxfId="0" priority="75" operator="equal">
      <formula>0</formula>
    </cfRule>
  </conditionalFormatting>
  <conditionalFormatting sqref="GJ98:GJ99">
    <cfRule type="cellIs" dxfId="0" priority="76" operator="equal">
      <formula>0</formula>
    </cfRule>
  </conditionalFormatting>
  <conditionalFormatting sqref="HA98:HA99">
    <cfRule type="cellIs" dxfId="0" priority="77" operator="equal">
      <formula>0</formula>
    </cfRule>
  </conditionalFormatting>
  <conditionalFormatting sqref="HR98:HR99">
    <cfRule type="cellIs" dxfId="0" priority="78" operator="equal">
      <formula>0</formula>
    </cfRule>
  </conditionalFormatting>
  <conditionalFormatting sqref="II98:II99">
    <cfRule type="cellIs" dxfId="0" priority="79" operator="equal">
      <formula>0</formula>
    </cfRule>
  </conditionalFormatting>
  <conditionalFormatting sqref="IZ98:IZ99 JQ98:JQ99 KH98:KH99">
    <cfRule type="cellIs" dxfId="0" priority="80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sheetData>
    <row r="1">
      <c r="A1" s="30" t="s">
        <v>22</v>
      </c>
      <c r="B1" s="31"/>
      <c r="C1" s="31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2"/>
      <c r="AH1" s="32"/>
      <c r="AI1" s="32"/>
      <c r="AJ1" s="32"/>
      <c r="AK1" s="33"/>
      <c r="AL1" s="32"/>
      <c r="AM1" s="32"/>
      <c r="AN1" s="32"/>
      <c r="AO1" s="32"/>
      <c r="AP1" s="33"/>
      <c r="AQ1" s="32"/>
      <c r="AR1" s="32"/>
      <c r="AS1" s="34">
        <f>SUM(AS12:AS35)</f>
        <v>60337</v>
      </c>
      <c r="AT1" s="32"/>
      <c r="AU1" s="32"/>
      <c r="AV1" s="32"/>
      <c r="AW1" s="35">
        <f t="shared" ref="AW1:AX1" si="1">SUM(AW12:AW35)</f>
        <v>71317</v>
      </c>
      <c r="AX1" s="35">
        <f t="shared" si="1"/>
        <v>65645</v>
      </c>
      <c r="AY1" s="32"/>
      <c r="AZ1" s="32"/>
      <c r="BA1" s="32"/>
      <c r="BB1" s="32"/>
      <c r="BC1" s="36"/>
      <c r="BD1" s="32"/>
      <c r="BE1" s="32"/>
      <c r="BF1" s="32"/>
      <c r="BG1" s="37"/>
      <c r="BH1" s="37"/>
      <c r="BI1" s="37"/>
      <c r="BJ1" s="37"/>
      <c r="BK1" s="37"/>
      <c r="BL1" s="37"/>
      <c r="BM1" s="37"/>
      <c r="BN1" s="37"/>
      <c r="BO1" s="37"/>
      <c r="BP1" s="37"/>
    </row>
    <row r="2">
      <c r="A2" s="38" t="s">
        <v>23</v>
      </c>
      <c r="B2" s="39"/>
      <c r="C2" s="40" t="s">
        <v>24</v>
      </c>
      <c r="D2" s="41">
        <v>2010.0</v>
      </c>
      <c r="E2" s="42"/>
      <c r="F2" s="42"/>
      <c r="G2" s="42"/>
      <c r="H2" s="43"/>
      <c r="I2" s="41">
        <v>2011.0</v>
      </c>
      <c r="J2" s="42"/>
      <c r="K2" s="42"/>
      <c r="L2" s="42"/>
      <c r="M2" s="43"/>
      <c r="N2" s="41">
        <v>2012.0</v>
      </c>
      <c r="O2" s="42"/>
      <c r="P2" s="42"/>
      <c r="Q2" s="42"/>
      <c r="R2" s="43"/>
      <c r="S2" s="41">
        <v>2013.0</v>
      </c>
      <c r="T2" s="42"/>
      <c r="U2" s="42"/>
      <c r="V2" s="42"/>
      <c r="W2" s="43"/>
      <c r="X2" s="41">
        <v>2014.0</v>
      </c>
      <c r="Y2" s="42"/>
      <c r="Z2" s="42"/>
      <c r="AA2" s="42"/>
      <c r="AB2" s="43"/>
      <c r="AC2" s="41">
        <v>2015.0</v>
      </c>
      <c r="AD2" s="42"/>
      <c r="AE2" s="42"/>
      <c r="AF2" s="42"/>
      <c r="AG2" s="43"/>
      <c r="AH2" s="41">
        <v>2016.0</v>
      </c>
      <c r="AI2" s="42"/>
      <c r="AJ2" s="42"/>
      <c r="AK2" s="42"/>
      <c r="AL2" s="43"/>
      <c r="AM2" s="41">
        <v>2017.0</v>
      </c>
      <c r="AN2" s="42"/>
      <c r="AO2" s="42"/>
      <c r="AP2" s="42"/>
      <c r="AQ2" s="43"/>
      <c r="AR2" s="41">
        <v>2018.0</v>
      </c>
      <c r="AS2" s="42"/>
      <c r="AT2" s="42"/>
      <c r="AU2" s="42"/>
      <c r="AV2" s="43"/>
      <c r="AW2" s="41">
        <v>2019.0</v>
      </c>
      <c r="AX2" s="42"/>
      <c r="AY2" s="42"/>
      <c r="AZ2" s="42"/>
      <c r="BA2" s="43"/>
      <c r="BB2" s="41">
        <v>2020.0</v>
      </c>
      <c r="BC2" s="42"/>
      <c r="BD2" s="42"/>
      <c r="BE2" s="42"/>
      <c r="BF2" s="43"/>
      <c r="BG2" s="41">
        <v>2021.0</v>
      </c>
      <c r="BH2" s="42"/>
      <c r="BI2" s="42"/>
      <c r="BJ2" s="42"/>
      <c r="BK2" s="43"/>
      <c r="BL2" s="41">
        <v>2022.0</v>
      </c>
      <c r="BM2" s="42"/>
      <c r="BN2" s="42"/>
      <c r="BO2" s="42"/>
      <c r="BP2" s="43"/>
    </row>
    <row r="3">
      <c r="A3" s="44"/>
      <c r="B3" s="45"/>
      <c r="C3" s="46"/>
      <c r="D3" s="47" t="s">
        <v>25</v>
      </c>
      <c r="E3" s="47" t="s">
        <v>26</v>
      </c>
      <c r="F3" s="47" t="s">
        <v>27</v>
      </c>
      <c r="G3" s="47" t="s">
        <v>28</v>
      </c>
      <c r="H3" s="48" t="s">
        <v>29</v>
      </c>
      <c r="I3" s="47" t="s">
        <v>25</v>
      </c>
      <c r="J3" s="47" t="s">
        <v>26</v>
      </c>
      <c r="K3" s="47" t="s">
        <v>27</v>
      </c>
      <c r="L3" s="47" t="s">
        <v>28</v>
      </c>
      <c r="M3" s="48" t="s">
        <v>29</v>
      </c>
      <c r="N3" s="47" t="s">
        <v>25</v>
      </c>
      <c r="O3" s="47" t="s">
        <v>26</v>
      </c>
      <c r="P3" s="47" t="s">
        <v>27</v>
      </c>
      <c r="Q3" s="47" t="s">
        <v>28</v>
      </c>
      <c r="R3" s="47" t="s">
        <v>29</v>
      </c>
      <c r="S3" s="47" t="s">
        <v>25</v>
      </c>
      <c r="T3" s="47" t="s">
        <v>26</v>
      </c>
      <c r="U3" s="47" t="s">
        <v>27</v>
      </c>
      <c r="V3" s="47" t="s">
        <v>28</v>
      </c>
      <c r="W3" s="47" t="s">
        <v>29</v>
      </c>
      <c r="X3" s="47" t="s">
        <v>25</v>
      </c>
      <c r="Y3" s="47" t="s">
        <v>26</v>
      </c>
      <c r="Z3" s="47" t="s">
        <v>27</v>
      </c>
      <c r="AA3" s="47" t="s">
        <v>28</v>
      </c>
      <c r="AB3" s="48" t="s">
        <v>29</v>
      </c>
      <c r="AC3" s="47" t="s">
        <v>25</v>
      </c>
      <c r="AD3" s="47" t="s">
        <v>26</v>
      </c>
      <c r="AE3" s="47" t="s">
        <v>27</v>
      </c>
      <c r="AF3" s="47" t="s">
        <v>28</v>
      </c>
      <c r="AG3" s="48" t="s">
        <v>29</v>
      </c>
      <c r="AH3" s="47" t="s">
        <v>25</v>
      </c>
      <c r="AI3" s="47" t="s">
        <v>26</v>
      </c>
      <c r="AJ3" s="47" t="s">
        <v>27</v>
      </c>
      <c r="AK3" s="47" t="s">
        <v>28</v>
      </c>
      <c r="AL3" s="48" t="s">
        <v>29</v>
      </c>
      <c r="AM3" s="47" t="s">
        <v>25</v>
      </c>
      <c r="AN3" s="47" t="s">
        <v>26</v>
      </c>
      <c r="AO3" s="47" t="s">
        <v>27</v>
      </c>
      <c r="AP3" s="47" t="s">
        <v>28</v>
      </c>
      <c r="AQ3" s="48" t="s">
        <v>29</v>
      </c>
      <c r="AR3" s="47" t="s">
        <v>25</v>
      </c>
      <c r="AS3" s="47" t="s">
        <v>26</v>
      </c>
      <c r="AT3" s="47" t="s">
        <v>27</v>
      </c>
      <c r="AU3" s="47" t="s">
        <v>28</v>
      </c>
      <c r="AV3" s="48" t="s">
        <v>29</v>
      </c>
      <c r="AW3" s="47" t="s">
        <v>25</v>
      </c>
      <c r="AX3" s="47" t="s">
        <v>30</v>
      </c>
      <c r="AY3" s="47" t="s">
        <v>27</v>
      </c>
      <c r="AZ3" s="47" t="s">
        <v>28</v>
      </c>
      <c r="BA3" s="48" t="s">
        <v>29</v>
      </c>
      <c r="BB3" s="47" t="s">
        <v>25</v>
      </c>
      <c r="BC3" s="47" t="s">
        <v>30</v>
      </c>
      <c r="BD3" s="47" t="s">
        <v>27</v>
      </c>
      <c r="BE3" s="47" t="s">
        <v>28</v>
      </c>
      <c r="BF3" s="48" t="s">
        <v>29</v>
      </c>
      <c r="BG3" s="47" t="s">
        <v>25</v>
      </c>
      <c r="BH3" s="47" t="s">
        <v>30</v>
      </c>
      <c r="BI3" s="47" t="s">
        <v>27</v>
      </c>
      <c r="BJ3" s="47" t="s">
        <v>28</v>
      </c>
      <c r="BK3" s="48" t="s">
        <v>29</v>
      </c>
      <c r="BL3" s="49" t="s">
        <v>31</v>
      </c>
      <c r="BM3" s="47" t="s">
        <v>30</v>
      </c>
      <c r="BN3" s="47" t="s">
        <v>27</v>
      </c>
      <c r="BO3" s="47" t="s">
        <v>28</v>
      </c>
      <c r="BP3" s="48" t="s">
        <v>29</v>
      </c>
    </row>
    <row r="4">
      <c r="A4" s="51"/>
      <c r="B4" s="551" t="s">
        <v>203</v>
      </c>
      <c r="C4" s="51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52">
        <f t="shared" ref="AR4:BP4" si="2">AR16+AR17+AR24+AR25+AR29</f>
        <v>19689</v>
      </c>
      <c r="AS4" s="552">
        <f t="shared" si="2"/>
        <v>19388</v>
      </c>
      <c r="AT4" s="552">
        <f t="shared" si="2"/>
        <v>12937</v>
      </c>
      <c r="AU4" s="552">
        <f t="shared" si="2"/>
        <v>11778</v>
      </c>
      <c r="AV4" s="552">
        <f t="shared" si="2"/>
        <v>63792</v>
      </c>
      <c r="AW4" s="552">
        <f t="shared" si="2"/>
        <v>17694</v>
      </c>
      <c r="AX4" s="552">
        <f t="shared" si="2"/>
        <v>15261</v>
      </c>
      <c r="AY4" s="552">
        <f t="shared" si="2"/>
        <v>21256</v>
      </c>
      <c r="AZ4" s="552">
        <f t="shared" si="2"/>
        <v>15115</v>
      </c>
      <c r="BA4" s="552">
        <f t="shared" si="2"/>
        <v>69326</v>
      </c>
      <c r="BB4" s="552">
        <f t="shared" si="2"/>
        <v>15262</v>
      </c>
      <c r="BC4" s="552">
        <f t="shared" si="2"/>
        <v>12263</v>
      </c>
      <c r="BD4" s="552">
        <f t="shared" si="2"/>
        <v>19668.5</v>
      </c>
      <c r="BE4" s="552">
        <f t="shared" si="2"/>
        <v>17346.5</v>
      </c>
      <c r="BF4" s="552">
        <f t="shared" si="2"/>
        <v>64540</v>
      </c>
      <c r="BG4" s="552">
        <f t="shared" si="2"/>
        <v>20864.7</v>
      </c>
      <c r="BH4" s="552">
        <f t="shared" si="2"/>
        <v>20711.3</v>
      </c>
      <c r="BI4" s="552">
        <f t="shared" si="2"/>
        <v>16807.52</v>
      </c>
      <c r="BJ4" s="552">
        <f t="shared" si="2"/>
        <v>18566.75</v>
      </c>
      <c r="BK4" s="552">
        <f t="shared" si="2"/>
        <v>76950.27</v>
      </c>
      <c r="BL4" s="552">
        <f t="shared" si="2"/>
        <v>21996.01</v>
      </c>
      <c r="BM4" s="552">
        <f t="shared" si="2"/>
        <v>19342.55</v>
      </c>
      <c r="BN4" s="552">
        <f t="shared" si="2"/>
        <v>24457.03</v>
      </c>
      <c r="BO4" s="552">
        <f t="shared" si="2"/>
        <v>21415.89</v>
      </c>
      <c r="BP4" s="552">
        <f t="shared" si="2"/>
        <v>87211.48</v>
      </c>
    </row>
    <row r="5">
      <c r="A5" s="51"/>
      <c r="B5" s="551" t="s">
        <v>204</v>
      </c>
      <c r="C5" s="51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52">
        <f t="shared" ref="AR5:BP5" si="3">AR20+AR21+AR23+AR28</f>
        <v>34309</v>
      </c>
      <c r="AS5" s="552">
        <f t="shared" si="3"/>
        <v>26612</v>
      </c>
      <c r="AT5" s="552">
        <f t="shared" si="3"/>
        <v>20339</v>
      </c>
      <c r="AU5" s="552">
        <f t="shared" si="3"/>
        <v>23105</v>
      </c>
      <c r="AV5" s="552">
        <f t="shared" si="3"/>
        <v>104365</v>
      </c>
      <c r="AW5" s="552">
        <f t="shared" si="3"/>
        <v>33838</v>
      </c>
      <c r="AX5" s="552">
        <f t="shared" si="3"/>
        <v>28091</v>
      </c>
      <c r="AY5" s="552">
        <f t="shared" si="3"/>
        <v>45343</v>
      </c>
      <c r="AZ5" s="552">
        <f t="shared" si="3"/>
        <v>29999</v>
      </c>
      <c r="BA5" s="552">
        <f t="shared" si="3"/>
        <v>137271</v>
      </c>
      <c r="BB5" s="552">
        <f t="shared" si="3"/>
        <v>21633.8</v>
      </c>
      <c r="BC5" s="552">
        <f t="shared" si="3"/>
        <v>22999.4</v>
      </c>
      <c r="BD5" s="552">
        <f t="shared" si="3"/>
        <v>38776</v>
      </c>
      <c r="BE5" s="552">
        <f t="shared" si="3"/>
        <v>40180.25</v>
      </c>
      <c r="BF5" s="552">
        <f t="shared" si="3"/>
        <v>123589.45</v>
      </c>
      <c r="BG5" s="552">
        <f t="shared" si="3"/>
        <v>41594.61</v>
      </c>
      <c r="BH5" s="552">
        <f t="shared" si="3"/>
        <v>34095.75</v>
      </c>
      <c r="BI5" s="552">
        <f t="shared" si="3"/>
        <v>30948.1</v>
      </c>
      <c r="BJ5" s="552">
        <f t="shared" si="3"/>
        <v>26804.66</v>
      </c>
      <c r="BK5" s="552">
        <f t="shared" si="3"/>
        <v>133443.12</v>
      </c>
      <c r="BL5" s="552">
        <f t="shared" si="3"/>
        <v>36579.13</v>
      </c>
      <c r="BM5" s="552">
        <f t="shared" si="3"/>
        <v>28229.62</v>
      </c>
      <c r="BN5" s="552">
        <f t="shared" si="3"/>
        <v>29607.9</v>
      </c>
      <c r="BO5" s="552">
        <f t="shared" si="3"/>
        <v>27848.5</v>
      </c>
      <c r="BP5" s="552">
        <f t="shared" si="3"/>
        <v>122265.15</v>
      </c>
    </row>
    <row r="6">
      <c r="A6" s="51"/>
      <c r="B6" s="551" t="s">
        <v>205</v>
      </c>
      <c r="C6" s="51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52">
        <f t="shared" ref="AR6:BP6" si="4">AR13+AR14+AR15</f>
        <v>3694</v>
      </c>
      <c r="AS6" s="552">
        <f t="shared" si="4"/>
        <v>1832</v>
      </c>
      <c r="AT6" s="552">
        <f t="shared" si="4"/>
        <v>1475</v>
      </c>
      <c r="AU6" s="552">
        <f t="shared" si="4"/>
        <v>2282</v>
      </c>
      <c r="AV6" s="552">
        <f t="shared" si="4"/>
        <v>9283</v>
      </c>
      <c r="AW6" s="552">
        <f t="shared" si="4"/>
        <v>3095</v>
      </c>
      <c r="AX6" s="552">
        <f t="shared" si="4"/>
        <v>1450</v>
      </c>
      <c r="AY6" s="552">
        <f t="shared" si="4"/>
        <v>976</v>
      </c>
      <c r="AZ6" s="552">
        <f t="shared" si="4"/>
        <v>1715</v>
      </c>
      <c r="BA6" s="552">
        <f t="shared" si="4"/>
        <v>7236</v>
      </c>
      <c r="BB6" s="552">
        <f t="shared" si="4"/>
        <v>2569</v>
      </c>
      <c r="BC6" s="552">
        <f t="shared" si="4"/>
        <v>1591</v>
      </c>
      <c r="BD6" s="552">
        <f t="shared" si="4"/>
        <v>2442</v>
      </c>
      <c r="BE6" s="552">
        <f t="shared" si="4"/>
        <v>3077.4</v>
      </c>
      <c r="BF6" s="552">
        <f t="shared" si="4"/>
        <v>9679.4</v>
      </c>
      <c r="BG6" s="552">
        <f t="shared" si="4"/>
        <v>4365.6</v>
      </c>
      <c r="BH6" s="552">
        <f t="shared" si="4"/>
        <v>2712.2</v>
      </c>
      <c r="BI6" s="552">
        <f t="shared" si="4"/>
        <v>2876.1</v>
      </c>
      <c r="BJ6" s="552">
        <f t="shared" si="4"/>
        <v>1855.9</v>
      </c>
      <c r="BK6" s="552">
        <f t="shared" si="4"/>
        <v>11809.8</v>
      </c>
      <c r="BL6" s="552">
        <f t="shared" si="4"/>
        <v>2582.75</v>
      </c>
      <c r="BM6" s="552">
        <f t="shared" si="4"/>
        <v>2500.37</v>
      </c>
      <c r="BN6" s="552">
        <f t="shared" si="4"/>
        <v>1911.21</v>
      </c>
      <c r="BO6" s="552">
        <f t="shared" si="4"/>
        <v>1334.25</v>
      </c>
      <c r="BP6" s="552">
        <f t="shared" si="4"/>
        <v>8328.58</v>
      </c>
    </row>
    <row r="7">
      <c r="A7" s="51"/>
      <c r="B7" s="551" t="s">
        <v>206</v>
      </c>
      <c r="C7" s="51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52">
        <f t="shared" ref="AR7:BP7" si="5">AR12+AR26</f>
        <v>0</v>
      </c>
      <c r="AS7" s="552">
        <f t="shared" si="5"/>
        <v>0</v>
      </c>
      <c r="AT7" s="552">
        <f t="shared" si="5"/>
        <v>0</v>
      </c>
      <c r="AU7" s="552">
        <f t="shared" si="5"/>
        <v>0</v>
      </c>
      <c r="AV7" s="552">
        <f t="shared" si="5"/>
        <v>0</v>
      </c>
      <c r="AW7" s="552">
        <f t="shared" si="5"/>
        <v>20</v>
      </c>
      <c r="AX7" s="552">
        <f t="shared" si="5"/>
        <v>0</v>
      </c>
      <c r="AY7" s="552">
        <f t="shared" si="5"/>
        <v>0</v>
      </c>
      <c r="AZ7" s="552">
        <f t="shared" si="5"/>
        <v>28</v>
      </c>
      <c r="BA7" s="552">
        <f t="shared" si="5"/>
        <v>48</v>
      </c>
      <c r="BB7" s="552">
        <f t="shared" si="5"/>
        <v>0</v>
      </c>
      <c r="BC7" s="552">
        <f t="shared" si="5"/>
        <v>0</v>
      </c>
      <c r="BD7" s="552">
        <f t="shared" si="5"/>
        <v>0</v>
      </c>
      <c r="BE7" s="552">
        <f t="shared" si="5"/>
        <v>0</v>
      </c>
      <c r="BF7" s="552">
        <f t="shared" si="5"/>
        <v>0</v>
      </c>
      <c r="BG7" s="552">
        <f t="shared" si="5"/>
        <v>0</v>
      </c>
      <c r="BH7" s="552">
        <f t="shared" si="5"/>
        <v>0</v>
      </c>
      <c r="BI7" s="552">
        <f t="shared" si="5"/>
        <v>0</v>
      </c>
      <c r="BJ7" s="552">
        <f t="shared" si="5"/>
        <v>0</v>
      </c>
      <c r="BK7" s="552">
        <f t="shared" si="5"/>
        <v>0</v>
      </c>
      <c r="BL7" s="552">
        <f t="shared" si="5"/>
        <v>0</v>
      </c>
      <c r="BM7" s="552">
        <f t="shared" si="5"/>
        <v>0</v>
      </c>
      <c r="BN7" s="552">
        <f t="shared" si="5"/>
        <v>0</v>
      </c>
      <c r="BO7" s="552">
        <f t="shared" si="5"/>
        <v>0</v>
      </c>
      <c r="BP7" s="552">
        <f t="shared" si="5"/>
        <v>0</v>
      </c>
    </row>
    <row r="8">
      <c r="A8" s="51"/>
      <c r="B8" s="551" t="s">
        <v>207</v>
      </c>
      <c r="C8" s="51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52">
        <f t="shared" ref="AR8:BP8" si="6">AR19+AR22+AR27+AR30</f>
        <v>12769</v>
      </c>
      <c r="AS8" s="552">
        <f t="shared" si="6"/>
        <v>10433</v>
      </c>
      <c r="AT8" s="552">
        <f t="shared" si="6"/>
        <v>8369</v>
      </c>
      <c r="AU8" s="552">
        <f t="shared" si="6"/>
        <v>9407</v>
      </c>
      <c r="AV8" s="552">
        <f t="shared" si="6"/>
        <v>40978</v>
      </c>
      <c r="AW8" s="552">
        <f t="shared" si="6"/>
        <v>12076</v>
      </c>
      <c r="AX8" s="552">
        <f t="shared" si="6"/>
        <v>12652</v>
      </c>
      <c r="AY8" s="552">
        <f t="shared" si="6"/>
        <v>16706</v>
      </c>
      <c r="AZ8" s="552">
        <f t="shared" si="6"/>
        <v>10533</v>
      </c>
      <c r="BA8" s="552">
        <f t="shared" si="6"/>
        <v>51967</v>
      </c>
      <c r="BB8" s="552">
        <f t="shared" si="6"/>
        <v>7205</v>
      </c>
      <c r="BC8" s="552">
        <f t="shared" si="6"/>
        <v>8477</v>
      </c>
      <c r="BD8" s="552">
        <f t="shared" si="6"/>
        <v>13355</v>
      </c>
      <c r="BE8" s="552">
        <f t="shared" si="6"/>
        <v>12848</v>
      </c>
      <c r="BF8" s="552">
        <f t="shared" si="6"/>
        <v>41885</v>
      </c>
      <c r="BG8" s="552">
        <f t="shared" si="6"/>
        <v>14777.2</v>
      </c>
      <c r="BH8" s="552">
        <f t="shared" si="6"/>
        <v>10856.32</v>
      </c>
      <c r="BI8" s="552">
        <f t="shared" si="6"/>
        <v>9353.3</v>
      </c>
      <c r="BJ8" s="552">
        <f t="shared" si="6"/>
        <v>10183.54</v>
      </c>
      <c r="BK8" s="552">
        <f t="shared" si="6"/>
        <v>45170.36</v>
      </c>
      <c r="BL8" s="552">
        <f t="shared" si="6"/>
        <v>10207.82</v>
      </c>
      <c r="BM8" s="552">
        <f t="shared" si="6"/>
        <v>8918.5</v>
      </c>
      <c r="BN8" s="552">
        <f t="shared" si="6"/>
        <v>10373.01</v>
      </c>
      <c r="BO8" s="552">
        <f t="shared" si="6"/>
        <v>10916.91</v>
      </c>
      <c r="BP8" s="552">
        <f t="shared" si="6"/>
        <v>40416.24</v>
      </c>
    </row>
    <row r="9">
      <c r="A9" s="51"/>
      <c r="B9" s="551" t="s">
        <v>54</v>
      </c>
      <c r="C9" s="51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4">
        <f t="shared" ref="AR9:BP9" si="7">AR33+AR34+AR35</f>
        <v>3923</v>
      </c>
      <c r="AS9" s="54">
        <f t="shared" si="7"/>
        <v>2068</v>
      </c>
      <c r="AT9" s="54">
        <f t="shared" si="7"/>
        <v>1439</v>
      </c>
      <c r="AU9" s="54">
        <f t="shared" si="7"/>
        <v>3922</v>
      </c>
      <c r="AV9" s="54">
        <f t="shared" si="7"/>
        <v>11352</v>
      </c>
      <c r="AW9" s="54">
        <f t="shared" si="7"/>
        <v>2575</v>
      </c>
      <c r="AX9" s="54">
        <f t="shared" si="7"/>
        <v>8191</v>
      </c>
      <c r="AY9" s="54">
        <f t="shared" si="7"/>
        <v>7128</v>
      </c>
      <c r="AZ9" s="54">
        <f t="shared" si="7"/>
        <v>4477</v>
      </c>
      <c r="BA9" s="53">
        <f t="shared" si="7"/>
        <v>22371</v>
      </c>
      <c r="BB9" s="54">
        <f t="shared" si="7"/>
        <v>3063</v>
      </c>
      <c r="BC9" s="54">
        <f t="shared" si="7"/>
        <v>6114</v>
      </c>
      <c r="BD9" s="54">
        <f t="shared" si="7"/>
        <v>3999</v>
      </c>
      <c r="BE9" s="54">
        <f t="shared" si="7"/>
        <v>6678</v>
      </c>
      <c r="BF9" s="53">
        <f t="shared" si="7"/>
        <v>19854</v>
      </c>
      <c r="BG9" s="103">
        <f t="shared" si="7"/>
        <v>3274</v>
      </c>
      <c r="BH9" s="103">
        <f t="shared" si="7"/>
        <v>3250</v>
      </c>
      <c r="BI9" s="103">
        <f t="shared" si="7"/>
        <v>4262</v>
      </c>
      <c r="BJ9" s="103">
        <f t="shared" si="7"/>
        <v>4357.65</v>
      </c>
      <c r="BK9" s="53">
        <f t="shared" si="7"/>
        <v>15143.65</v>
      </c>
      <c r="BL9" s="103">
        <f t="shared" si="7"/>
        <v>2333.7</v>
      </c>
      <c r="BM9" s="103">
        <f t="shared" si="7"/>
        <v>3381.08</v>
      </c>
      <c r="BN9" s="103">
        <f t="shared" si="7"/>
        <v>3861.2</v>
      </c>
      <c r="BO9" s="54">
        <f t="shared" si="7"/>
        <v>4851</v>
      </c>
      <c r="BP9" s="53">
        <f t="shared" si="7"/>
        <v>14426.98</v>
      </c>
    </row>
    <row r="10">
      <c r="A10" s="51"/>
      <c r="B10" s="52"/>
      <c r="C10" s="51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4"/>
      <c r="AS10" s="54"/>
      <c r="AT10" s="54"/>
      <c r="AU10" s="54"/>
      <c r="AV10" s="54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6"/>
      <c r="BH10" s="57"/>
      <c r="BI10" s="57"/>
      <c r="BJ10" s="57"/>
      <c r="BK10" s="55"/>
      <c r="BL10" s="58"/>
      <c r="BM10" s="59"/>
      <c r="BN10" s="60"/>
      <c r="BO10" s="61"/>
      <c r="BP10" s="55"/>
    </row>
    <row r="11">
      <c r="A11" s="51"/>
      <c r="B11" s="52"/>
      <c r="C11" s="5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4"/>
      <c r="AS11" s="54"/>
      <c r="AT11" s="54"/>
      <c r="AU11" s="54"/>
      <c r="AV11" s="54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6"/>
      <c r="BH11" s="57"/>
      <c r="BI11" s="57"/>
      <c r="BJ11" s="57"/>
      <c r="BK11" s="55"/>
      <c r="BL11" s="58"/>
      <c r="BM11" s="59"/>
      <c r="BN11" s="60"/>
      <c r="BO11" s="61"/>
      <c r="BP11" s="55"/>
    </row>
    <row r="12">
      <c r="A12" s="51">
        <v>1.0</v>
      </c>
      <c r="B12" s="52" t="s">
        <v>32</v>
      </c>
      <c r="C12" s="51" t="s">
        <v>33</v>
      </c>
      <c r="D12" s="53">
        <v>0.0</v>
      </c>
      <c r="E12" s="53">
        <v>0.0</v>
      </c>
      <c r="F12" s="53">
        <v>0.0</v>
      </c>
      <c r="G12" s="53">
        <v>0.0</v>
      </c>
      <c r="H12" s="53">
        <v>0.0</v>
      </c>
      <c r="I12" s="53">
        <v>0.0</v>
      </c>
      <c r="J12" s="53">
        <v>0.0</v>
      </c>
      <c r="K12" s="53">
        <v>0.0</v>
      </c>
      <c r="L12" s="53">
        <v>0.0</v>
      </c>
      <c r="M12" s="53">
        <v>0.0</v>
      </c>
      <c r="N12" s="53">
        <v>0.0</v>
      </c>
      <c r="O12" s="53">
        <v>0.0</v>
      </c>
      <c r="P12" s="53">
        <v>0.0</v>
      </c>
      <c r="Q12" s="53">
        <v>0.0</v>
      </c>
      <c r="R12" s="53">
        <v>0.0</v>
      </c>
      <c r="S12" s="53">
        <v>0.0</v>
      </c>
      <c r="T12" s="53">
        <v>0.0</v>
      </c>
      <c r="U12" s="53">
        <v>0.0</v>
      </c>
      <c r="V12" s="53">
        <v>0.0</v>
      </c>
      <c r="W12" s="53">
        <v>0.0</v>
      </c>
      <c r="X12" s="53">
        <v>0.0</v>
      </c>
      <c r="Y12" s="53">
        <v>0.0</v>
      </c>
      <c r="Z12" s="53">
        <v>0.0</v>
      </c>
      <c r="AA12" s="53">
        <v>0.0</v>
      </c>
      <c r="AB12" s="53">
        <v>0.0</v>
      </c>
      <c r="AC12" s="53">
        <v>250.0</v>
      </c>
      <c r="AD12" s="53">
        <v>0.0</v>
      </c>
      <c r="AE12" s="53">
        <v>0.0</v>
      </c>
      <c r="AF12" s="53">
        <v>0.0</v>
      </c>
      <c r="AG12" s="53">
        <v>250.0</v>
      </c>
      <c r="AH12" s="53">
        <v>57.0</v>
      </c>
      <c r="AI12" s="53">
        <v>0.0</v>
      </c>
      <c r="AJ12" s="53">
        <v>0.0</v>
      </c>
      <c r="AK12" s="53">
        <v>0.0</v>
      </c>
      <c r="AL12" s="53">
        <v>57.0</v>
      </c>
      <c r="AM12" s="53">
        <v>0.0</v>
      </c>
      <c r="AN12" s="53">
        <v>0.0</v>
      </c>
      <c r="AO12" s="53">
        <v>0.0</v>
      </c>
      <c r="AP12" s="53">
        <v>0.0</v>
      </c>
      <c r="AQ12" s="53">
        <v>0.0</v>
      </c>
      <c r="AR12" s="54">
        <v>0.0</v>
      </c>
      <c r="AS12" s="54">
        <v>0.0</v>
      </c>
      <c r="AT12" s="54">
        <v>0.0</v>
      </c>
      <c r="AU12" s="54">
        <v>0.0</v>
      </c>
      <c r="AV12" s="54">
        <v>0.0</v>
      </c>
      <c r="AW12" s="55">
        <v>20.0</v>
      </c>
      <c r="AX12" s="55">
        <v>0.0</v>
      </c>
      <c r="AY12" s="55">
        <v>0.0</v>
      </c>
      <c r="AZ12" s="55">
        <v>28.0</v>
      </c>
      <c r="BA12" s="55">
        <f t="shared" ref="BA12:BA30" si="8">SUM(AW12:AZ12)</f>
        <v>48</v>
      </c>
      <c r="BB12" s="55">
        <v>0.0</v>
      </c>
      <c r="BC12" s="55">
        <v>0.0</v>
      </c>
      <c r="BD12" s="55">
        <v>0.0</v>
      </c>
      <c r="BE12" s="55">
        <v>0.0</v>
      </c>
      <c r="BF12" s="55">
        <f t="shared" ref="BF12:BF30" si="9">SUM(BB12:BE12)</f>
        <v>0</v>
      </c>
      <c r="BG12" s="56">
        <v>0.0</v>
      </c>
      <c r="BH12" s="57">
        <v>0.0</v>
      </c>
      <c r="BI12" s="57">
        <v>0.0</v>
      </c>
      <c r="BJ12" s="57">
        <v>0.0</v>
      </c>
      <c r="BK12" s="55">
        <f t="shared" ref="BK12:BK30" si="10">SUM(BG12:BJ12)</f>
        <v>0</v>
      </c>
      <c r="BL12" s="58">
        <v>0.0</v>
      </c>
      <c r="BM12" s="59">
        <v>0.0</v>
      </c>
      <c r="BN12" s="60">
        <v>0.0</v>
      </c>
      <c r="BO12" s="61">
        <v>0.0</v>
      </c>
      <c r="BP12" s="55">
        <f t="shared" ref="BP12:BP30" si="11">SUM(BL12:BO12)</f>
        <v>0</v>
      </c>
    </row>
    <row r="13">
      <c r="A13" s="51">
        <v>2.0</v>
      </c>
      <c r="B13" s="52" t="s">
        <v>34</v>
      </c>
      <c r="C13" s="51" t="s">
        <v>33</v>
      </c>
      <c r="D13" s="53">
        <v>4371.0</v>
      </c>
      <c r="E13" s="53">
        <v>1371.0</v>
      </c>
      <c r="F13" s="53">
        <v>622.0</v>
      </c>
      <c r="G13" s="53">
        <v>98.0</v>
      </c>
      <c r="H13" s="53">
        <v>6462.0</v>
      </c>
      <c r="I13" s="53">
        <v>296.0</v>
      </c>
      <c r="J13" s="53">
        <v>262.0</v>
      </c>
      <c r="K13" s="53">
        <v>516.0</v>
      </c>
      <c r="L13" s="53">
        <v>142.0</v>
      </c>
      <c r="M13" s="53">
        <v>1216.0</v>
      </c>
      <c r="N13" s="53">
        <v>611.0</v>
      </c>
      <c r="O13" s="53">
        <v>486.0</v>
      </c>
      <c r="P13" s="53">
        <v>745.0</v>
      </c>
      <c r="Q13" s="53">
        <v>157.0</v>
      </c>
      <c r="R13" s="53">
        <v>1999.0</v>
      </c>
      <c r="S13" s="53">
        <v>225.0</v>
      </c>
      <c r="T13" s="53">
        <v>53.0</v>
      </c>
      <c r="U13" s="53">
        <v>112.0</v>
      </c>
      <c r="V13" s="53">
        <v>67.0</v>
      </c>
      <c r="W13" s="53">
        <v>457.0</v>
      </c>
      <c r="X13" s="53">
        <v>1874.0</v>
      </c>
      <c r="Y13" s="53">
        <v>183.0</v>
      </c>
      <c r="Z13" s="53">
        <v>1447.0</v>
      </c>
      <c r="AA13" s="53">
        <v>65.0</v>
      </c>
      <c r="AB13" s="53">
        <v>3569.0</v>
      </c>
      <c r="AC13" s="53">
        <v>5506.0</v>
      </c>
      <c r="AD13" s="53">
        <v>420.0</v>
      </c>
      <c r="AE13" s="53">
        <v>659.0</v>
      </c>
      <c r="AF13" s="69">
        <v>1299.0</v>
      </c>
      <c r="AG13" s="53">
        <v>7884.0</v>
      </c>
      <c r="AH13" s="53">
        <v>5202.0</v>
      </c>
      <c r="AI13" s="53">
        <v>1357.0</v>
      </c>
      <c r="AJ13" s="53">
        <v>1770.0</v>
      </c>
      <c r="AK13" s="53">
        <v>590.0</v>
      </c>
      <c r="AL13" s="53">
        <v>8919.0</v>
      </c>
      <c r="AM13" s="53">
        <v>1242.0</v>
      </c>
      <c r="AN13" s="53">
        <v>1170.0</v>
      </c>
      <c r="AO13" s="53">
        <v>502.0</v>
      </c>
      <c r="AP13" s="53">
        <v>1064.0</v>
      </c>
      <c r="AQ13" s="53">
        <v>3978.0</v>
      </c>
      <c r="AR13" s="54">
        <v>2042.0</v>
      </c>
      <c r="AS13" s="54">
        <v>645.0</v>
      </c>
      <c r="AT13" s="54">
        <v>647.0</v>
      </c>
      <c r="AU13" s="54">
        <v>1523.0</v>
      </c>
      <c r="AV13" s="54">
        <v>4857.0</v>
      </c>
      <c r="AW13" s="54">
        <v>2305.0</v>
      </c>
      <c r="AX13" s="54">
        <v>415.0</v>
      </c>
      <c r="AY13" s="54">
        <v>318.0</v>
      </c>
      <c r="AZ13" s="54">
        <v>862.0</v>
      </c>
      <c r="BA13" s="55">
        <f t="shared" si="8"/>
        <v>3900</v>
      </c>
      <c r="BB13" s="54">
        <v>1710.0</v>
      </c>
      <c r="BC13" s="54">
        <v>372.0</v>
      </c>
      <c r="BD13" s="54">
        <v>1534.0</v>
      </c>
      <c r="BE13" s="54">
        <v>2248.0</v>
      </c>
      <c r="BF13" s="55">
        <f t="shared" si="9"/>
        <v>5864</v>
      </c>
      <c r="BG13" s="70">
        <v>3138.4</v>
      </c>
      <c r="BH13" s="70">
        <v>1245.0</v>
      </c>
      <c r="BI13" s="70">
        <v>1676.8</v>
      </c>
      <c r="BJ13" s="70">
        <v>665.4</v>
      </c>
      <c r="BK13" s="55">
        <f t="shared" si="10"/>
        <v>6725.6</v>
      </c>
      <c r="BL13" s="71">
        <v>1452.0</v>
      </c>
      <c r="BM13" s="71">
        <v>1497.5</v>
      </c>
      <c r="BN13" s="72">
        <v>858.58</v>
      </c>
      <c r="BO13" s="73">
        <v>458.2</v>
      </c>
      <c r="BP13" s="55">
        <f t="shared" si="11"/>
        <v>4266.28</v>
      </c>
    </row>
    <row r="14">
      <c r="A14" s="51">
        <v>3.0</v>
      </c>
      <c r="B14" s="52" t="s">
        <v>35</v>
      </c>
      <c r="C14" s="51" t="s">
        <v>33</v>
      </c>
      <c r="D14" s="53">
        <v>0.0</v>
      </c>
      <c r="E14" s="53">
        <v>0.0</v>
      </c>
      <c r="F14" s="53">
        <v>0.0</v>
      </c>
      <c r="G14" s="53">
        <v>0.0</v>
      </c>
      <c r="H14" s="53">
        <v>0.0</v>
      </c>
      <c r="I14" s="53">
        <v>0.0</v>
      </c>
      <c r="J14" s="53">
        <v>0.0</v>
      </c>
      <c r="K14" s="53">
        <v>0.0</v>
      </c>
      <c r="L14" s="53">
        <v>0.0</v>
      </c>
      <c r="M14" s="53">
        <v>0.0</v>
      </c>
      <c r="N14" s="53">
        <v>0.0</v>
      </c>
      <c r="O14" s="53">
        <v>0.0</v>
      </c>
      <c r="P14" s="53">
        <v>0.0</v>
      </c>
      <c r="Q14" s="53">
        <v>0.0</v>
      </c>
      <c r="R14" s="53">
        <v>0.0</v>
      </c>
      <c r="S14" s="53">
        <v>0.0</v>
      </c>
      <c r="T14" s="53">
        <v>0.0</v>
      </c>
      <c r="U14" s="53">
        <v>0.0</v>
      </c>
      <c r="V14" s="53">
        <v>0.0</v>
      </c>
      <c r="W14" s="53">
        <v>0.0</v>
      </c>
      <c r="X14" s="53">
        <v>0.0</v>
      </c>
      <c r="Y14" s="53">
        <v>0.0</v>
      </c>
      <c r="Z14" s="53">
        <v>0.0</v>
      </c>
      <c r="AA14" s="53">
        <v>0.0</v>
      </c>
      <c r="AB14" s="53">
        <v>0.0</v>
      </c>
      <c r="AC14" s="53">
        <v>0.0</v>
      </c>
      <c r="AD14" s="53">
        <v>0.0</v>
      </c>
      <c r="AE14" s="53">
        <v>0.0</v>
      </c>
      <c r="AF14" s="53">
        <v>0.0</v>
      </c>
      <c r="AG14" s="53">
        <v>0.0</v>
      </c>
      <c r="AH14" s="53">
        <v>0.0</v>
      </c>
      <c r="AI14" s="53">
        <v>0.0</v>
      </c>
      <c r="AJ14" s="53">
        <v>0.0</v>
      </c>
      <c r="AK14" s="53">
        <v>0.0</v>
      </c>
      <c r="AL14" s="53">
        <v>0.0</v>
      </c>
      <c r="AM14" s="53">
        <v>0.0</v>
      </c>
      <c r="AN14" s="53">
        <v>0.0</v>
      </c>
      <c r="AO14" s="53">
        <v>0.0</v>
      </c>
      <c r="AP14" s="53">
        <v>10.0</v>
      </c>
      <c r="AQ14" s="53">
        <v>10.0</v>
      </c>
      <c r="AR14" s="54">
        <v>0.0</v>
      </c>
      <c r="AS14" s="54">
        <v>0.0</v>
      </c>
      <c r="AT14" s="54">
        <v>2.0</v>
      </c>
      <c r="AU14" s="54">
        <v>0.0</v>
      </c>
      <c r="AV14" s="54">
        <v>2.0</v>
      </c>
      <c r="AW14" s="54">
        <v>0.0</v>
      </c>
      <c r="AX14" s="54">
        <v>0.0</v>
      </c>
      <c r="AY14" s="54">
        <v>0.0</v>
      </c>
      <c r="AZ14" s="54">
        <v>0.0</v>
      </c>
      <c r="BA14" s="55">
        <f t="shared" si="8"/>
        <v>0</v>
      </c>
      <c r="BB14" s="54">
        <v>0.0</v>
      </c>
      <c r="BC14" s="54">
        <v>0.0</v>
      </c>
      <c r="BD14" s="54">
        <v>0.0</v>
      </c>
      <c r="BE14" s="54">
        <v>0.0</v>
      </c>
      <c r="BF14" s="55">
        <f t="shared" si="9"/>
        <v>0</v>
      </c>
      <c r="BG14" s="56">
        <v>0.0</v>
      </c>
      <c r="BH14" s="57">
        <v>0.0</v>
      </c>
      <c r="BI14" s="57">
        <v>0.0</v>
      </c>
      <c r="BJ14" s="57">
        <v>0.0</v>
      </c>
      <c r="BK14" s="55">
        <f t="shared" si="10"/>
        <v>0</v>
      </c>
      <c r="BL14" s="71">
        <v>0.0</v>
      </c>
      <c r="BM14" s="71">
        <v>0.0</v>
      </c>
      <c r="BN14" s="72">
        <v>0.0</v>
      </c>
      <c r="BO14" s="75">
        <v>0.0</v>
      </c>
      <c r="BP14" s="55">
        <f t="shared" si="11"/>
        <v>0</v>
      </c>
    </row>
    <row r="15">
      <c r="A15" s="51">
        <v>4.0</v>
      </c>
      <c r="B15" s="52" t="s">
        <v>37</v>
      </c>
      <c r="C15" s="51" t="s">
        <v>33</v>
      </c>
      <c r="D15" s="53">
        <v>4037.0</v>
      </c>
      <c r="E15" s="53">
        <v>1886.0</v>
      </c>
      <c r="F15" s="53">
        <v>1922.0</v>
      </c>
      <c r="G15" s="53">
        <v>2494.0</v>
      </c>
      <c r="H15" s="53">
        <v>10339.0</v>
      </c>
      <c r="I15" s="53">
        <v>2210.0</v>
      </c>
      <c r="J15" s="53">
        <v>1479.0</v>
      </c>
      <c r="K15" s="53">
        <v>1839.0</v>
      </c>
      <c r="L15" s="53">
        <v>2034.0</v>
      </c>
      <c r="M15" s="53">
        <v>7562.0</v>
      </c>
      <c r="N15" s="53">
        <v>2553.0</v>
      </c>
      <c r="O15" s="53">
        <v>2289.0</v>
      </c>
      <c r="P15" s="53">
        <v>2449.0</v>
      </c>
      <c r="Q15" s="53">
        <v>1691.0</v>
      </c>
      <c r="R15" s="53">
        <v>8982.0</v>
      </c>
      <c r="S15" s="53">
        <v>1560.0</v>
      </c>
      <c r="T15" s="53">
        <v>1998.0</v>
      </c>
      <c r="U15" s="53">
        <v>1225.0</v>
      </c>
      <c r="V15" s="53">
        <v>1317.0</v>
      </c>
      <c r="W15" s="53">
        <v>6100.0</v>
      </c>
      <c r="X15" s="53">
        <v>1609.0</v>
      </c>
      <c r="Y15" s="53">
        <v>1361.0</v>
      </c>
      <c r="Z15" s="53">
        <v>1005.0</v>
      </c>
      <c r="AA15" s="53">
        <v>707.0</v>
      </c>
      <c r="AB15" s="53">
        <v>4682.0</v>
      </c>
      <c r="AC15" s="53">
        <v>692.0</v>
      </c>
      <c r="AD15" s="53">
        <v>863.0</v>
      </c>
      <c r="AE15" s="53">
        <v>930.0</v>
      </c>
      <c r="AF15" s="53">
        <v>282.0</v>
      </c>
      <c r="AG15" s="53">
        <v>2767.0</v>
      </c>
      <c r="AH15" s="53">
        <v>583.0</v>
      </c>
      <c r="AI15" s="53">
        <v>844.0</v>
      </c>
      <c r="AJ15" s="53">
        <v>1120.0</v>
      </c>
      <c r="AK15" s="53">
        <v>657.0</v>
      </c>
      <c r="AL15" s="53">
        <v>3204.0</v>
      </c>
      <c r="AM15" s="53">
        <v>814.0</v>
      </c>
      <c r="AN15" s="53">
        <v>802.0</v>
      </c>
      <c r="AO15" s="53">
        <v>976.0</v>
      </c>
      <c r="AP15" s="53">
        <v>792.0</v>
      </c>
      <c r="AQ15" s="53">
        <v>3384.0</v>
      </c>
      <c r="AR15" s="54">
        <v>1652.0</v>
      </c>
      <c r="AS15" s="54">
        <v>1187.0</v>
      </c>
      <c r="AT15" s="54">
        <v>826.0</v>
      </c>
      <c r="AU15" s="54">
        <v>759.0</v>
      </c>
      <c r="AV15" s="54">
        <v>4424.0</v>
      </c>
      <c r="AW15" s="54">
        <v>790.0</v>
      </c>
      <c r="AX15" s="54">
        <v>1035.0</v>
      </c>
      <c r="AY15" s="54">
        <v>658.0</v>
      </c>
      <c r="AZ15" s="54">
        <v>853.0</v>
      </c>
      <c r="BA15" s="55">
        <f t="shared" si="8"/>
        <v>3336</v>
      </c>
      <c r="BB15" s="54">
        <v>859.0</v>
      </c>
      <c r="BC15" s="54">
        <v>1219.0</v>
      </c>
      <c r="BD15" s="54">
        <v>908.0</v>
      </c>
      <c r="BE15" s="54">
        <v>829.4</v>
      </c>
      <c r="BF15" s="55">
        <f t="shared" si="9"/>
        <v>3815.4</v>
      </c>
      <c r="BG15" s="70">
        <v>1227.2</v>
      </c>
      <c r="BH15" s="70">
        <v>1467.2</v>
      </c>
      <c r="BI15" s="70">
        <v>1199.3</v>
      </c>
      <c r="BJ15" s="70">
        <v>1190.5</v>
      </c>
      <c r="BK15" s="55">
        <f t="shared" si="10"/>
        <v>5084.2</v>
      </c>
      <c r="BL15" s="71">
        <v>1130.75</v>
      </c>
      <c r="BM15" s="71">
        <v>1002.87</v>
      </c>
      <c r="BN15" s="72">
        <v>1052.63</v>
      </c>
      <c r="BO15" s="73">
        <v>876.05</v>
      </c>
      <c r="BP15" s="55">
        <f t="shared" si="11"/>
        <v>4062.3</v>
      </c>
    </row>
    <row r="16">
      <c r="A16" s="51">
        <v>5.0</v>
      </c>
      <c r="B16" s="52" t="s">
        <v>38</v>
      </c>
      <c r="C16" s="51" t="s">
        <v>33</v>
      </c>
      <c r="D16" s="53">
        <v>6100.0</v>
      </c>
      <c r="E16" s="53">
        <v>1650.0</v>
      </c>
      <c r="F16" s="53">
        <v>1603.0</v>
      </c>
      <c r="G16" s="53">
        <v>3219.0</v>
      </c>
      <c r="H16" s="53">
        <v>12572.0</v>
      </c>
      <c r="I16" s="53">
        <v>1892.0</v>
      </c>
      <c r="J16" s="53">
        <v>1304.0</v>
      </c>
      <c r="K16" s="53">
        <v>839.0</v>
      </c>
      <c r="L16" s="53">
        <v>1276.0</v>
      </c>
      <c r="M16" s="53">
        <v>5311.0</v>
      </c>
      <c r="N16" s="53">
        <v>1267.0</v>
      </c>
      <c r="O16" s="53">
        <v>2744.0</v>
      </c>
      <c r="P16" s="53">
        <v>1950.0</v>
      </c>
      <c r="Q16" s="53">
        <v>1082.0</v>
      </c>
      <c r="R16" s="53">
        <v>7043.0</v>
      </c>
      <c r="S16" s="53">
        <v>1021.0</v>
      </c>
      <c r="T16" s="53">
        <v>958.0</v>
      </c>
      <c r="U16" s="53">
        <v>824.0</v>
      </c>
      <c r="V16" s="53">
        <v>941.0</v>
      </c>
      <c r="W16" s="53">
        <v>3744.0</v>
      </c>
      <c r="X16" s="53">
        <v>874.0</v>
      </c>
      <c r="Y16" s="53">
        <v>1124.0</v>
      </c>
      <c r="Z16" s="53">
        <v>797.0</v>
      </c>
      <c r="AA16" s="53">
        <v>605.0</v>
      </c>
      <c r="AB16" s="53">
        <v>3400.0</v>
      </c>
      <c r="AC16" s="53">
        <v>1319.0</v>
      </c>
      <c r="AD16" s="53">
        <v>906.0</v>
      </c>
      <c r="AE16" s="53">
        <v>976.0</v>
      </c>
      <c r="AF16" s="53">
        <v>274.0</v>
      </c>
      <c r="AG16" s="53">
        <v>3475.0</v>
      </c>
      <c r="AH16" s="53">
        <v>665.0</v>
      </c>
      <c r="AI16" s="53">
        <v>482.0</v>
      </c>
      <c r="AJ16" s="53">
        <v>520.0</v>
      </c>
      <c r="AK16" s="53">
        <v>676.0</v>
      </c>
      <c r="AL16" s="53">
        <v>2343.0</v>
      </c>
      <c r="AM16" s="53">
        <v>482.0</v>
      </c>
      <c r="AN16" s="53">
        <v>202.0</v>
      </c>
      <c r="AO16" s="53">
        <v>206.0</v>
      </c>
      <c r="AP16" s="53">
        <v>767.0</v>
      </c>
      <c r="AQ16" s="53">
        <v>1657.0</v>
      </c>
      <c r="AR16" s="54">
        <v>226.0</v>
      </c>
      <c r="AS16" s="54">
        <v>630.0</v>
      </c>
      <c r="AT16" s="54">
        <v>294.0</v>
      </c>
      <c r="AU16" s="54">
        <v>363.0</v>
      </c>
      <c r="AV16" s="54">
        <v>1513.0</v>
      </c>
      <c r="AW16" s="54">
        <v>158.0</v>
      </c>
      <c r="AX16" s="54">
        <v>71.0</v>
      </c>
      <c r="AY16" s="54">
        <v>133.0</v>
      </c>
      <c r="AZ16" s="54">
        <v>343.0</v>
      </c>
      <c r="BA16" s="55">
        <f t="shared" si="8"/>
        <v>705</v>
      </c>
      <c r="BB16" s="54">
        <v>72.0</v>
      </c>
      <c r="BC16" s="54">
        <v>83.0</v>
      </c>
      <c r="BD16" s="54">
        <v>491.0</v>
      </c>
      <c r="BE16" s="54">
        <v>579.0</v>
      </c>
      <c r="BF16" s="55">
        <f t="shared" si="9"/>
        <v>1225</v>
      </c>
      <c r="BG16" s="70">
        <v>253.0</v>
      </c>
      <c r="BH16" s="70">
        <v>199.1</v>
      </c>
      <c r="BI16" s="70">
        <v>370.0</v>
      </c>
      <c r="BJ16" s="70">
        <v>390.0</v>
      </c>
      <c r="BK16" s="55">
        <f t="shared" si="10"/>
        <v>1212.1</v>
      </c>
      <c r="BL16" s="71">
        <v>535.16</v>
      </c>
      <c r="BM16" s="71">
        <v>1199.1</v>
      </c>
      <c r="BN16" s="72">
        <v>1075.9</v>
      </c>
      <c r="BO16" s="75">
        <v>837.6</v>
      </c>
      <c r="BP16" s="55">
        <f t="shared" si="11"/>
        <v>3647.76</v>
      </c>
    </row>
    <row r="17">
      <c r="A17" s="51">
        <v>6.0</v>
      </c>
      <c r="B17" s="52" t="s">
        <v>39</v>
      </c>
      <c r="C17" s="51" t="s">
        <v>33</v>
      </c>
      <c r="D17" s="53">
        <v>9687.0</v>
      </c>
      <c r="E17" s="53">
        <v>5037.0</v>
      </c>
      <c r="F17" s="53">
        <v>5742.0</v>
      </c>
      <c r="G17" s="53">
        <v>6341.0</v>
      </c>
      <c r="H17" s="53">
        <v>26807.0</v>
      </c>
      <c r="I17" s="53">
        <v>6472.0</v>
      </c>
      <c r="J17" s="53">
        <v>5079.0</v>
      </c>
      <c r="K17" s="53">
        <v>7050.0</v>
      </c>
      <c r="L17" s="53">
        <v>7500.0</v>
      </c>
      <c r="M17" s="53">
        <v>26101.0</v>
      </c>
      <c r="N17" s="53">
        <v>8118.0</v>
      </c>
      <c r="O17" s="53">
        <v>5846.0</v>
      </c>
      <c r="P17" s="53">
        <v>6835.0</v>
      </c>
      <c r="Q17" s="53">
        <v>5582.0</v>
      </c>
      <c r="R17" s="53">
        <v>26381.0</v>
      </c>
      <c r="S17" s="53">
        <v>4744.0</v>
      </c>
      <c r="T17" s="53">
        <v>5119.0</v>
      </c>
      <c r="U17" s="53">
        <v>5151.0</v>
      </c>
      <c r="V17" s="53">
        <v>7139.0</v>
      </c>
      <c r="W17" s="53">
        <v>22153.0</v>
      </c>
      <c r="X17" s="53">
        <v>4411.0</v>
      </c>
      <c r="Y17" s="53">
        <v>4007.0</v>
      </c>
      <c r="Z17" s="53">
        <v>3660.0</v>
      </c>
      <c r="AA17" s="53">
        <v>2717.0</v>
      </c>
      <c r="AB17" s="53">
        <v>14795.0</v>
      </c>
      <c r="AC17" s="53">
        <v>3208.0</v>
      </c>
      <c r="AD17" s="53">
        <v>3597.0</v>
      </c>
      <c r="AE17" s="53">
        <v>3444.0</v>
      </c>
      <c r="AF17" s="53">
        <v>2244.0</v>
      </c>
      <c r="AG17" s="53">
        <v>12493.0</v>
      </c>
      <c r="AH17" s="53">
        <v>2210.0</v>
      </c>
      <c r="AI17" s="53">
        <v>2678.0</v>
      </c>
      <c r="AJ17" s="53">
        <v>3680.0</v>
      </c>
      <c r="AK17" s="53">
        <v>3342.0</v>
      </c>
      <c r="AL17" s="53">
        <v>11910.0</v>
      </c>
      <c r="AM17" s="53">
        <v>2429.0</v>
      </c>
      <c r="AN17" s="53">
        <v>2818.0</v>
      </c>
      <c r="AO17" s="53">
        <v>2770.0</v>
      </c>
      <c r="AP17" s="53">
        <v>3183.0</v>
      </c>
      <c r="AQ17" s="53">
        <v>11200.0</v>
      </c>
      <c r="AR17" s="54">
        <v>3186.0</v>
      </c>
      <c r="AS17" s="54">
        <v>2832.0</v>
      </c>
      <c r="AT17" s="54">
        <v>2033.0</v>
      </c>
      <c r="AU17" s="54">
        <v>2424.0</v>
      </c>
      <c r="AV17" s="54">
        <v>10475.0</v>
      </c>
      <c r="AW17" s="54">
        <v>2978.0</v>
      </c>
      <c r="AX17" s="54">
        <v>2745.0</v>
      </c>
      <c r="AY17" s="54">
        <v>2688.0</v>
      </c>
      <c r="AZ17" s="54">
        <v>1783.0</v>
      </c>
      <c r="BA17" s="55">
        <f t="shared" si="8"/>
        <v>10194</v>
      </c>
      <c r="BB17" s="54">
        <v>2012.0</v>
      </c>
      <c r="BC17" s="54">
        <v>2183.0</v>
      </c>
      <c r="BD17" s="54">
        <v>2180.0</v>
      </c>
      <c r="BE17" s="54">
        <v>2558.5</v>
      </c>
      <c r="BF17" s="55">
        <f t="shared" si="9"/>
        <v>8933.5</v>
      </c>
      <c r="BG17" s="70">
        <v>2999.0</v>
      </c>
      <c r="BH17" s="70">
        <v>2959.95</v>
      </c>
      <c r="BI17" s="70">
        <v>1815.1</v>
      </c>
      <c r="BJ17" s="70">
        <v>3094.0</v>
      </c>
      <c r="BK17" s="55">
        <f t="shared" si="10"/>
        <v>10868.05</v>
      </c>
      <c r="BL17" s="71">
        <v>3596.65</v>
      </c>
      <c r="BM17" s="71">
        <v>3023.19</v>
      </c>
      <c r="BN17" s="72">
        <v>3782.18</v>
      </c>
      <c r="BO17" s="73">
        <v>4019.36</v>
      </c>
      <c r="BP17" s="55">
        <f t="shared" si="11"/>
        <v>14421.38</v>
      </c>
    </row>
    <row r="18">
      <c r="A18" s="51">
        <v>7.0</v>
      </c>
      <c r="B18" s="52" t="s">
        <v>40</v>
      </c>
      <c r="C18" s="51" t="s">
        <v>41</v>
      </c>
      <c r="D18" s="53">
        <v>5.0</v>
      </c>
      <c r="E18" s="53">
        <v>3.0</v>
      </c>
      <c r="F18" s="53">
        <v>317.0</v>
      </c>
      <c r="G18" s="53">
        <v>37.0</v>
      </c>
      <c r="H18" s="53">
        <v>362.0</v>
      </c>
      <c r="I18" s="53">
        <v>22.0</v>
      </c>
      <c r="J18" s="53">
        <v>57.0</v>
      </c>
      <c r="K18" s="53">
        <v>139.0</v>
      </c>
      <c r="L18" s="53">
        <v>133.0</v>
      </c>
      <c r="M18" s="53">
        <v>351.0</v>
      </c>
      <c r="N18" s="53">
        <v>14.0</v>
      </c>
      <c r="O18" s="53">
        <v>28.0</v>
      </c>
      <c r="P18" s="53">
        <v>0.0</v>
      </c>
      <c r="Q18" s="53">
        <v>0.0</v>
      </c>
      <c r="R18" s="53">
        <v>42.0</v>
      </c>
      <c r="S18" s="53">
        <v>0.0</v>
      </c>
      <c r="T18" s="53">
        <v>0.0</v>
      </c>
      <c r="U18" s="53">
        <v>0.0</v>
      </c>
      <c r="V18" s="53">
        <v>0.0</v>
      </c>
      <c r="W18" s="53">
        <v>0.0</v>
      </c>
      <c r="X18" s="53">
        <v>9.0</v>
      </c>
      <c r="Y18" s="53">
        <v>0.0</v>
      </c>
      <c r="Z18" s="53">
        <v>0.0</v>
      </c>
      <c r="AA18" s="53">
        <v>0.0</v>
      </c>
      <c r="AB18" s="53">
        <v>9.0</v>
      </c>
      <c r="AC18" s="53">
        <v>0.0</v>
      </c>
      <c r="AD18" s="53">
        <v>3.0</v>
      </c>
      <c r="AE18" s="53">
        <v>0.0</v>
      </c>
      <c r="AF18" s="53">
        <v>8.0</v>
      </c>
      <c r="AG18" s="53">
        <v>11.0</v>
      </c>
      <c r="AH18" s="53">
        <v>0.0</v>
      </c>
      <c r="AI18" s="53">
        <v>0.0</v>
      </c>
      <c r="AJ18" s="53">
        <v>0.0</v>
      </c>
      <c r="AK18" s="53">
        <v>0.0</v>
      </c>
      <c r="AL18" s="53">
        <v>0.0</v>
      </c>
      <c r="AM18" s="53">
        <v>0.0</v>
      </c>
      <c r="AN18" s="53">
        <v>0.0</v>
      </c>
      <c r="AO18" s="53">
        <v>0.0</v>
      </c>
      <c r="AP18" s="53">
        <v>2.0</v>
      </c>
      <c r="AQ18" s="53">
        <v>2.0</v>
      </c>
      <c r="AR18" s="54">
        <v>0.0</v>
      </c>
      <c r="AS18" s="54">
        <v>4.0</v>
      </c>
      <c r="AT18" s="54">
        <v>0.0</v>
      </c>
      <c r="AU18" s="54">
        <v>0.0</v>
      </c>
      <c r="AV18" s="54">
        <v>4.0</v>
      </c>
      <c r="AW18" s="54">
        <v>0.0</v>
      </c>
      <c r="AX18" s="54">
        <v>0.0</v>
      </c>
      <c r="AY18" s="54">
        <v>20.0</v>
      </c>
      <c r="AZ18" s="54">
        <v>0.0</v>
      </c>
      <c r="BA18" s="55">
        <f t="shared" si="8"/>
        <v>20</v>
      </c>
      <c r="BB18" s="54">
        <v>0.0</v>
      </c>
      <c r="BC18" s="54">
        <v>0.0</v>
      </c>
      <c r="BD18" s="54">
        <v>0.0</v>
      </c>
      <c r="BE18" s="54">
        <v>0.0</v>
      </c>
      <c r="BF18" s="55">
        <f t="shared" si="9"/>
        <v>0</v>
      </c>
      <c r="BG18" s="56">
        <v>0.0</v>
      </c>
      <c r="BH18" s="57">
        <v>0.0</v>
      </c>
      <c r="BI18" s="57">
        <v>0.0</v>
      </c>
      <c r="BJ18" s="57">
        <v>0.0</v>
      </c>
      <c r="BK18" s="55">
        <f t="shared" si="10"/>
        <v>0</v>
      </c>
      <c r="BL18" s="71">
        <v>0.0</v>
      </c>
      <c r="BM18" s="71">
        <v>0.0</v>
      </c>
      <c r="BN18" s="72">
        <v>0.0</v>
      </c>
      <c r="BO18" s="75">
        <v>0.0</v>
      </c>
      <c r="BP18" s="55">
        <f t="shared" si="11"/>
        <v>0</v>
      </c>
    </row>
    <row r="19">
      <c r="A19" s="51">
        <v>8.0</v>
      </c>
      <c r="B19" s="52" t="s">
        <v>42</v>
      </c>
      <c r="C19" s="51" t="s">
        <v>33</v>
      </c>
      <c r="D19" s="53">
        <v>43746.0</v>
      </c>
      <c r="E19" s="53">
        <v>34132.0</v>
      </c>
      <c r="F19" s="53">
        <v>18905.0</v>
      </c>
      <c r="G19" s="53">
        <v>22575.0</v>
      </c>
      <c r="H19" s="53">
        <v>119358.0</v>
      </c>
      <c r="I19" s="53">
        <v>22405.0</v>
      </c>
      <c r="J19" s="53">
        <v>18695.0</v>
      </c>
      <c r="K19" s="53">
        <v>20024.0</v>
      </c>
      <c r="L19" s="53">
        <v>19671.0</v>
      </c>
      <c r="M19" s="53">
        <v>80795.0</v>
      </c>
      <c r="N19" s="53">
        <v>32504.0</v>
      </c>
      <c r="O19" s="53">
        <v>23736.0</v>
      </c>
      <c r="P19" s="53">
        <v>26251.0</v>
      </c>
      <c r="Q19" s="53">
        <v>17282.0</v>
      </c>
      <c r="R19" s="53">
        <v>99773.0</v>
      </c>
      <c r="S19" s="53">
        <v>22311.0</v>
      </c>
      <c r="T19" s="53">
        <v>29529.0</v>
      </c>
      <c r="U19" s="53">
        <v>24266.0</v>
      </c>
      <c r="V19" s="53">
        <v>22365.0</v>
      </c>
      <c r="W19" s="53">
        <v>98471.0</v>
      </c>
      <c r="X19" s="53">
        <v>30758.0</v>
      </c>
      <c r="Y19" s="53">
        <v>29275.0</v>
      </c>
      <c r="Z19" s="53">
        <v>24446.0</v>
      </c>
      <c r="AA19" s="53">
        <v>15448.0</v>
      </c>
      <c r="AB19" s="53">
        <v>99927.0</v>
      </c>
      <c r="AC19" s="53">
        <v>10480.0</v>
      </c>
      <c r="AD19" s="53">
        <v>9839.0</v>
      </c>
      <c r="AE19" s="53">
        <v>7796.0</v>
      </c>
      <c r="AF19" s="53">
        <v>4438.0</v>
      </c>
      <c r="AG19" s="53">
        <v>32553.0</v>
      </c>
      <c r="AH19" s="53">
        <v>7704.0</v>
      </c>
      <c r="AI19" s="53">
        <v>18607.0</v>
      </c>
      <c r="AJ19" s="53">
        <v>20632.0</v>
      </c>
      <c r="AK19" s="53">
        <v>17405.0</v>
      </c>
      <c r="AL19" s="53">
        <v>64348.0</v>
      </c>
      <c r="AM19" s="53">
        <v>10479.0</v>
      </c>
      <c r="AN19" s="53">
        <v>10156.0</v>
      </c>
      <c r="AO19" s="53">
        <v>7462.0</v>
      </c>
      <c r="AP19" s="53">
        <v>7012.0</v>
      </c>
      <c r="AQ19" s="53">
        <v>35109.0</v>
      </c>
      <c r="AR19" s="54">
        <v>11008.0</v>
      </c>
      <c r="AS19" s="54">
        <v>9630.0</v>
      </c>
      <c r="AT19" s="54">
        <v>7534.0</v>
      </c>
      <c r="AU19" s="54">
        <v>8398.0</v>
      </c>
      <c r="AV19" s="54">
        <v>36570.0</v>
      </c>
      <c r="AW19" s="54">
        <v>10588.0</v>
      </c>
      <c r="AX19" s="54">
        <v>11200.0</v>
      </c>
      <c r="AY19" s="54">
        <v>15619.0</v>
      </c>
      <c r="AZ19" s="54">
        <v>9305.0</v>
      </c>
      <c r="BA19" s="55">
        <f t="shared" si="8"/>
        <v>46712</v>
      </c>
      <c r="BB19" s="54">
        <v>6556.0</v>
      </c>
      <c r="BC19" s="54">
        <v>7869.0</v>
      </c>
      <c r="BD19" s="54">
        <v>12840.0</v>
      </c>
      <c r="BE19" s="54">
        <v>12269.0</v>
      </c>
      <c r="BF19" s="55">
        <f t="shared" si="9"/>
        <v>39534</v>
      </c>
      <c r="BG19" s="70">
        <v>14329.8</v>
      </c>
      <c r="BH19" s="70">
        <v>10537.7</v>
      </c>
      <c r="BI19" s="70">
        <v>8688.2</v>
      </c>
      <c r="BJ19" s="70">
        <v>9572.39</v>
      </c>
      <c r="BK19" s="55">
        <f t="shared" si="10"/>
        <v>43128.09</v>
      </c>
      <c r="BL19" s="71">
        <v>9520.88</v>
      </c>
      <c r="BM19" s="71">
        <v>8324.7</v>
      </c>
      <c r="BN19" s="72">
        <v>10032.29</v>
      </c>
      <c r="BO19" s="73">
        <v>10030.56</v>
      </c>
      <c r="BP19" s="55">
        <f t="shared" si="11"/>
        <v>37908.43</v>
      </c>
    </row>
    <row r="20">
      <c r="A20" s="51">
        <v>9.0</v>
      </c>
      <c r="B20" s="52" t="s">
        <v>43</v>
      </c>
      <c r="C20" s="51" t="s">
        <v>33</v>
      </c>
      <c r="D20" s="53">
        <v>36536.0</v>
      </c>
      <c r="E20" s="53">
        <v>26315.0</v>
      </c>
      <c r="F20" s="53">
        <v>16061.0</v>
      </c>
      <c r="G20" s="53">
        <v>17829.0</v>
      </c>
      <c r="H20" s="53">
        <v>96741.0</v>
      </c>
      <c r="I20" s="53">
        <v>16313.0</v>
      </c>
      <c r="J20" s="53">
        <v>14148.0</v>
      </c>
      <c r="K20" s="53">
        <v>16756.0</v>
      </c>
      <c r="L20" s="53">
        <v>15066.0</v>
      </c>
      <c r="M20" s="53">
        <v>62283.0</v>
      </c>
      <c r="N20" s="53">
        <v>34455.0</v>
      </c>
      <c r="O20" s="53">
        <v>18091.0</v>
      </c>
      <c r="P20" s="53">
        <v>22804.0</v>
      </c>
      <c r="Q20" s="53">
        <v>16881.0</v>
      </c>
      <c r="R20" s="53">
        <v>92231.0</v>
      </c>
      <c r="S20" s="53">
        <v>16094.0</v>
      </c>
      <c r="T20" s="53">
        <v>22060.0</v>
      </c>
      <c r="U20" s="53">
        <v>17466.0</v>
      </c>
      <c r="V20" s="53">
        <v>16278.0</v>
      </c>
      <c r="W20" s="53">
        <v>71898.0</v>
      </c>
      <c r="X20" s="53">
        <v>23044.0</v>
      </c>
      <c r="Y20" s="53">
        <v>28386.0</v>
      </c>
      <c r="Z20" s="53">
        <v>20021.0</v>
      </c>
      <c r="AA20" s="53">
        <v>14561.0</v>
      </c>
      <c r="AB20" s="53">
        <v>86012.0</v>
      </c>
      <c r="AC20" s="53">
        <v>9088.0</v>
      </c>
      <c r="AD20" s="53">
        <v>8062.0</v>
      </c>
      <c r="AE20" s="53">
        <v>4085.27</v>
      </c>
      <c r="AF20" s="53">
        <v>4817.0</v>
      </c>
      <c r="AG20" s="53">
        <v>26052.27</v>
      </c>
      <c r="AH20" s="53">
        <v>8530.0</v>
      </c>
      <c r="AI20" s="53">
        <v>20503.0</v>
      </c>
      <c r="AJ20" s="53">
        <v>21217.0</v>
      </c>
      <c r="AK20" s="53">
        <v>17707.0</v>
      </c>
      <c r="AL20" s="53">
        <v>67957.0</v>
      </c>
      <c r="AM20" s="53">
        <v>10882.0</v>
      </c>
      <c r="AN20" s="53">
        <v>7636.0</v>
      </c>
      <c r="AO20" s="53">
        <v>7123.0</v>
      </c>
      <c r="AP20" s="53">
        <v>7099.0</v>
      </c>
      <c r="AQ20" s="53">
        <v>32740.0</v>
      </c>
      <c r="AR20" s="54">
        <v>12535.0</v>
      </c>
      <c r="AS20" s="54">
        <v>8959.0</v>
      </c>
      <c r="AT20" s="54">
        <v>7216.0</v>
      </c>
      <c r="AU20" s="54">
        <v>9201.0</v>
      </c>
      <c r="AV20" s="54">
        <v>37911.0</v>
      </c>
      <c r="AW20" s="54">
        <v>13610.0</v>
      </c>
      <c r="AX20" s="54">
        <v>9629.0</v>
      </c>
      <c r="AY20" s="54">
        <v>23053.0</v>
      </c>
      <c r="AZ20" s="54">
        <v>9930.0</v>
      </c>
      <c r="BA20" s="55">
        <f t="shared" si="8"/>
        <v>56222</v>
      </c>
      <c r="BB20" s="54">
        <v>9569.8</v>
      </c>
      <c r="BC20" s="54">
        <v>8996.4</v>
      </c>
      <c r="BD20" s="54">
        <v>15067.5</v>
      </c>
      <c r="BE20" s="54">
        <v>14567.8</v>
      </c>
      <c r="BF20" s="55">
        <f t="shared" si="9"/>
        <v>48201.5</v>
      </c>
      <c r="BG20" s="70">
        <v>15975.3</v>
      </c>
      <c r="BH20" s="70">
        <v>12365.75</v>
      </c>
      <c r="BI20" s="70">
        <v>10364.8</v>
      </c>
      <c r="BJ20" s="70">
        <v>9334.16</v>
      </c>
      <c r="BK20" s="55">
        <f t="shared" si="10"/>
        <v>48040.01</v>
      </c>
      <c r="BL20" s="71">
        <v>10013.2</v>
      </c>
      <c r="BM20" s="71">
        <v>11009.03</v>
      </c>
      <c r="BN20" s="72">
        <v>10510.3</v>
      </c>
      <c r="BO20" s="73">
        <v>9225.45</v>
      </c>
      <c r="BP20" s="55">
        <f t="shared" si="11"/>
        <v>40757.98</v>
      </c>
    </row>
    <row r="21">
      <c r="A21" s="51">
        <v>10.0</v>
      </c>
      <c r="B21" s="52" t="s">
        <v>44</v>
      </c>
      <c r="C21" s="51" t="s">
        <v>33</v>
      </c>
      <c r="D21" s="53">
        <v>38993.0</v>
      </c>
      <c r="E21" s="53">
        <v>34131.0</v>
      </c>
      <c r="F21" s="53">
        <v>20781.0</v>
      </c>
      <c r="G21" s="53">
        <v>21170.0</v>
      </c>
      <c r="H21" s="53">
        <v>115075.0</v>
      </c>
      <c r="I21" s="53">
        <v>19879.0</v>
      </c>
      <c r="J21" s="53">
        <v>17108.0</v>
      </c>
      <c r="K21" s="53">
        <v>18602.0</v>
      </c>
      <c r="L21" s="53">
        <v>20272.0</v>
      </c>
      <c r="M21" s="53">
        <v>75861.0</v>
      </c>
      <c r="N21" s="53">
        <v>33034.0</v>
      </c>
      <c r="O21" s="53">
        <v>20549.0</v>
      </c>
      <c r="P21" s="53">
        <v>22940.0</v>
      </c>
      <c r="Q21" s="53">
        <v>16539.0</v>
      </c>
      <c r="R21" s="53">
        <v>93062.0</v>
      </c>
      <c r="S21" s="53">
        <v>18633.0</v>
      </c>
      <c r="T21" s="53">
        <v>27059.0</v>
      </c>
      <c r="U21" s="53">
        <v>23083.0</v>
      </c>
      <c r="V21" s="53">
        <v>18817.0</v>
      </c>
      <c r="W21" s="53">
        <v>87592.0</v>
      </c>
      <c r="X21" s="53">
        <v>27196.0</v>
      </c>
      <c r="Y21" s="53">
        <v>30140.0</v>
      </c>
      <c r="Z21" s="53">
        <v>24604.0</v>
      </c>
      <c r="AA21" s="53">
        <v>17187.0</v>
      </c>
      <c r="AB21" s="53">
        <v>99127.0</v>
      </c>
      <c r="AC21" s="53">
        <v>5073.0</v>
      </c>
      <c r="AD21" s="53">
        <v>7292.0</v>
      </c>
      <c r="AE21" s="53">
        <v>6814.0</v>
      </c>
      <c r="AF21" s="53">
        <v>2879.0</v>
      </c>
      <c r="AG21" s="53">
        <v>22058.0</v>
      </c>
      <c r="AH21" s="53">
        <v>6286.0</v>
      </c>
      <c r="AI21" s="53">
        <v>23745.0</v>
      </c>
      <c r="AJ21" s="53">
        <v>15117.0</v>
      </c>
      <c r="AK21" s="53">
        <v>12724.0</v>
      </c>
      <c r="AL21" s="53">
        <v>57872.0</v>
      </c>
      <c r="AM21" s="53">
        <v>10409.0</v>
      </c>
      <c r="AN21" s="53">
        <v>10767.0</v>
      </c>
      <c r="AO21" s="53">
        <v>8686.0</v>
      </c>
      <c r="AP21" s="53">
        <v>6597.0</v>
      </c>
      <c r="AQ21" s="53">
        <v>36459.0</v>
      </c>
      <c r="AR21" s="54">
        <v>11248.0</v>
      </c>
      <c r="AS21" s="54">
        <v>10482.0</v>
      </c>
      <c r="AT21" s="54">
        <v>7765.0</v>
      </c>
      <c r="AU21" s="54">
        <v>9205.0</v>
      </c>
      <c r="AV21" s="54">
        <v>38700.0</v>
      </c>
      <c r="AW21" s="54">
        <v>10954.0</v>
      </c>
      <c r="AX21" s="54">
        <v>12049.0</v>
      </c>
      <c r="AY21" s="54">
        <v>16825.0</v>
      </c>
      <c r="AZ21" s="54">
        <v>15659.0</v>
      </c>
      <c r="BA21" s="55">
        <f t="shared" si="8"/>
        <v>55487</v>
      </c>
      <c r="BB21" s="54">
        <v>6941.0</v>
      </c>
      <c r="BC21" s="54">
        <v>10084.0</v>
      </c>
      <c r="BD21" s="54">
        <v>16556.5</v>
      </c>
      <c r="BE21" s="54">
        <v>17290.45</v>
      </c>
      <c r="BF21" s="55">
        <f t="shared" si="9"/>
        <v>50871.95</v>
      </c>
      <c r="BG21" s="70">
        <v>16909.05</v>
      </c>
      <c r="BH21" s="70">
        <v>14986.3</v>
      </c>
      <c r="BI21" s="70">
        <v>14150.9</v>
      </c>
      <c r="BJ21" s="70">
        <v>12207.7</v>
      </c>
      <c r="BK21" s="55">
        <f t="shared" si="10"/>
        <v>58253.95</v>
      </c>
      <c r="BL21" s="71">
        <v>13903.8</v>
      </c>
      <c r="BM21" s="71">
        <v>11573.87</v>
      </c>
      <c r="BN21" s="72">
        <v>12520.85</v>
      </c>
      <c r="BO21" s="73">
        <v>13360.35</v>
      </c>
      <c r="BP21" s="55">
        <f t="shared" si="11"/>
        <v>51358.87</v>
      </c>
    </row>
    <row r="22">
      <c r="A22" s="51">
        <v>11.0</v>
      </c>
      <c r="B22" s="52" t="s">
        <v>45</v>
      </c>
      <c r="C22" s="51" t="s">
        <v>33</v>
      </c>
      <c r="D22" s="53">
        <v>4629.0</v>
      </c>
      <c r="E22" s="53">
        <v>2564.0</v>
      </c>
      <c r="F22" s="53">
        <v>1609.0</v>
      </c>
      <c r="G22" s="53">
        <v>2160.0</v>
      </c>
      <c r="H22" s="53">
        <v>10962.0</v>
      </c>
      <c r="I22" s="53">
        <v>1492.0</v>
      </c>
      <c r="J22" s="53">
        <v>1383.0</v>
      </c>
      <c r="K22" s="53">
        <v>1444.0</v>
      </c>
      <c r="L22" s="53">
        <v>2049.0</v>
      </c>
      <c r="M22" s="53">
        <v>6368.0</v>
      </c>
      <c r="N22" s="53">
        <v>1988.0</v>
      </c>
      <c r="O22" s="53">
        <v>1919.0</v>
      </c>
      <c r="P22" s="53">
        <v>1750.0</v>
      </c>
      <c r="Q22" s="53">
        <v>1585.0</v>
      </c>
      <c r="R22" s="53">
        <v>7242.0</v>
      </c>
      <c r="S22" s="53">
        <v>1943.0</v>
      </c>
      <c r="T22" s="53">
        <v>2920.0</v>
      </c>
      <c r="U22" s="53">
        <v>3547.0</v>
      </c>
      <c r="V22" s="53">
        <v>3075.0</v>
      </c>
      <c r="W22" s="53">
        <v>11485.0</v>
      </c>
      <c r="X22" s="53">
        <v>3465.0</v>
      </c>
      <c r="Y22" s="53">
        <v>1956.0</v>
      </c>
      <c r="Z22" s="53">
        <v>1302.0</v>
      </c>
      <c r="AA22" s="53">
        <v>1150.0</v>
      </c>
      <c r="AB22" s="53">
        <v>7873.0</v>
      </c>
      <c r="AC22" s="53">
        <v>845.0</v>
      </c>
      <c r="AD22" s="53">
        <v>867.0</v>
      </c>
      <c r="AE22" s="53">
        <v>445.0</v>
      </c>
      <c r="AF22" s="53">
        <v>276.0</v>
      </c>
      <c r="AG22" s="53">
        <v>2433.0</v>
      </c>
      <c r="AH22" s="53">
        <v>358.0</v>
      </c>
      <c r="AI22" s="53">
        <v>1771.0</v>
      </c>
      <c r="AJ22" s="53">
        <v>3530.0</v>
      </c>
      <c r="AK22" s="53">
        <v>4415.0</v>
      </c>
      <c r="AL22" s="53">
        <v>10074.0</v>
      </c>
      <c r="AM22" s="53">
        <v>1386.0</v>
      </c>
      <c r="AN22" s="53">
        <v>853.0</v>
      </c>
      <c r="AO22" s="53">
        <v>615.0</v>
      </c>
      <c r="AP22" s="53">
        <v>766.0</v>
      </c>
      <c r="AQ22" s="53">
        <v>3620.0</v>
      </c>
      <c r="AR22" s="54">
        <v>1443.0</v>
      </c>
      <c r="AS22" s="54">
        <v>603.0</v>
      </c>
      <c r="AT22" s="54">
        <v>727.0</v>
      </c>
      <c r="AU22" s="54">
        <v>845.0</v>
      </c>
      <c r="AV22" s="54">
        <v>3618.0</v>
      </c>
      <c r="AW22" s="54">
        <v>1198.0</v>
      </c>
      <c r="AX22" s="54">
        <v>829.0</v>
      </c>
      <c r="AY22" s="54">
        <v>948.0</v>
      </c>
      <c r="AZ22" s="54">
        <v>1034.0</v>
      </c>
      <c r="BA22" s="55">
        <f t="shared" si="8"/>
        <v>4009</v>
      </c>
      <c r="BB22" s="54">
        <v>507.0</v>
      </c>
      <c r="BC22" s="54">
        <v>565.0</v>
      </c>
      <c r="BD22" s="54">
        <v>480.0</v>
      </c>
      <c r="BE22" s="54">
        <v>537.0</v>
      </c>
      <c r="BF22" s="55">
        <f t="shared" si="9"/>
        <v>2089</v>
      </c>
      <c r="BG22" s="70">
        <v>447.25</v>
      </c>
      <c r="BH22" s="70">
        <v>311.4</v>
      </c>
      <c r="BI22" s="70">
        <v>658.4</v>
      </c>
      <c r="BJ22" s="70">
        <v>609.2</v>
      </c>
      <c r="BK22" s="55">
        <f t="shared" si="10"/>
        <v>2026.25</v>
      </c>
      <c r="BL22" s="71">
        <v>675.24</v>
      </c>
      <c r="BM22" s="71">
        <v>544.5</v>
      </c>
      <c r="BN22" s="72">
        <v>281.02</v>
      </c>
      <c r="BO22" s="75">
        <v>870.35</v>
      </c>
      <c r="BP22" s="55">
        <f t="shared" si="11"/>
        <v>2371.11</v>
      </c>
    </row>
    <row r="23">
      <c r="A23" s="51">
        <v>12.0</v>
      </c>
      <c r="B23" s="52" t="s">
        <v>46</v>
      </c>
      <c r="C23" s="51" t="s">
        <v>33</v>
      </c>
      <c r="D23" s="53">
        <v>15254.0</v>
      </c>
      <c r="E23" s="53">
        <v>7033.0</v>
      </c>
      <c r="F23" s="53">
        <v>5454.0</v>
      </c>
      <c r="G23" s="53">
        <v>7194.0</v>
      </c>
      <c r="H23" s="53">
        <v>34935.0</v>
      </c>
      <c r="I23" s="53">
        <v>7290.0</v>
      </c>
      <c r="J23" s="53">
        <v>6091.0</v>
      </c>
      <c r="K23" s="53">
        <v>6375.0</v>
      </c>
      <c r="L23" s="53">
        <v>7811.0</v>
      </c>
      <c r="M23" s="53">
        <v>27567.0</v>
      </c>
      <c r="N23" s="53">
        <v>12095.0</v>
      </c>
      <c r="O23" s="53">
        <v>6895.0</v>
      </c>
      <c r="P23" s="53">
        <v>7047.0</v>
      </c>
      <c r="Q23" s="53">
        <v>6546.0</v>
      </c>
      <c r="R23" s="53">
        <v>32583.0</v>
      </c>
      <c r="S23" s="53">
        <v>7416.0</v>
      </c>
      <c r="T23" s="53">
        <v>7968.0</v>
      </c>
      <c r="U23" s="53">
        <v>8708.0</v>
      </c>
      <c r="V23" s="53">
        <v>8879.0</v>
      </c>
      <c r="W23" s="53">
        <v>32971.0</v>
      </c>
      <c r="X23" s="53">
        <v>12660.0</v>
      </c>
      <c r="Y23" s="53">
        <v>9463.0</v>
      </c>
      <c r="Z23" s="53">
        <v>6893.0</v>
      </c>
      <c r="AA23" s="53">
        <v>4902.0</v>
      </c>
      <c r="AB23" s="53">
        <v>33918.0</v>
      </c>
      <c r="AC23" s="53">
        <v>3880.0</v>
      </c>
      <c r="AD23" s="53">
        <v>3904.0</v>
      </c>
      <c r="AE23" s="53">
        <v>3049.0</v>
      </c>
      <c r="AF23" s="53">
        <v>1671.0</v>
      </c>
      <c r="AG23" s="53">
        <v>12504.0</v>
      </c>
      <c r="AH23" s="53">
        <v>3638.0</v>
      </c>
      <c r="AI23" s="53">
        <v>10242.0</v>
      </c>
      <c r="AJ23" s="53">
        <v>11805.0</v>
      </c>
      <c r="AK23" s="53">
        <v>7634.0</v>
      </c>
      <c r="AL23" s="53">
        <v>33319.0</v>
      </c>
      <c r="AM23" s="53">
        <v>4797.0</v>
      </c>
      <c r="AN23" s="53">
        <v>3974.0</v>
      </c>
      <c r="AO23" s="53">
        <v>2621.0</v>
      </c>
      <c r="AP23" s="53">
        <v>3030.0</v>
      </c>
      <c r="AQ23" s="53">
        <v>14422.0</v>
      </c>
      <c r="AR23" s="54">
        <v>7853.0</v>
      </c>
      <c r="AS23" s="54">
        <v>3914.0</v>
      </c>
      <c r="AT23" s="54">
        <v>3516.0</v>
      </c>
      <c r="AU23" s="54">
        <v>3461.0</v>
      </c>
      <c r="AV23" s="54">
        <v>18744.0</v>
      </c>
      <c r="AW23" s="54">
        <v>5750.0</v>
      </c>
      <c r="AX23" s="54">
        <v>4384.0</v>
      </c>
      <c r="AY23" s="54">
        <v>4568.0</v>
      </c>
      <c r="AZ23" s="54">
        <v>3784.0</v>
      </c>
      <c r="BA23" s="55">
        <f t="shared" si="8"/>
        <v>18486</v>
      </c>
      <c r="BB23" s="54">
        <v>3882.0</v>
      </c>
      <c r="BC23" s="54">
        <v>1725.0</v>
      </c>
      <c r="BD23" s="54">
        <v>4404.0</v>
      </c>
      <c r="BE23" s="54">
        <v>7029.0</v>
      </c>
      <c r="BF23" s="55">
        <f t="shared" si="9"/>
        <v>17040</v>
      </c>
      <c r="BG23" s="70">
        <v>8081.26</v>
      </c>
      <c r="BH23" s="70">
        <v>5411.0</v>
      </c>
      <c r="BI23" s="70">
        <v>4424.4</v>
      </c>
      <c r="BJ23" s="70">
        <v>3910.7</v>
      </c>
      <c r="BK23" s="55">
        <f t="shared" si="10"/>
        <v>21827.36</v>
      </c>
      <c r="BL23" s="71">
        <v>11157.15</v>
      </c>
      <c r="BM23" s="71">
        <v>4111.45</v>
      </c>
      <c r="BN23" s="72">
        <v>5009.45</v>
      </c>
      <c r="BO23" s="73">
        <v>3869.3</v>
      </c>
      <c r="BP23" s="55">
        <f t="shared" si="11"/>
        <v>24147.35</v>
      </c>
    </row>
    <row r="24">
      <c r="A24" s="51">
        <v>13.0</v>
      </c>
      <c r="B24" s="52" t="s">
        <v>47</v>
      </c>
      <c r="C24" s="51" t="s">
        <v>33</v>
      </c>
      <c r="D24" s="53">
        <v>34861.0</v>
      </c>
      <c r="E24" s="53">
        <v>20411.0</v>
      </c>
      <c r="F24" s="53">
        <v>14777.0</v>
      </c>
      <c r="G24" s="53">
        <v>17182.0</v>
      </c>
      <c r="H24" s="53">
        <v>87231.0</v>
      </c>
      <c r="I24" s="53">
        <v>12928.0</v>
      </c>
      <c r="J24" s="53">
        <v>9808.0</v>
      </c>
      <c r="K24" s="53">
        <v>11235.0</v>
      </c>
      <c r="L24" s="53">
        <v>10595.0</v>
      </c>
      <c r="M24" s="53">
        <v>44566.0</v>
      </c>
      <c r="N24" s="53">
        <v>18166.0</v>
      </c>
      <c r="O24" s="53">
        <v>11544.0</v>
      </c>
      <c r="P24" s="53">
        <v>15042.0</v>
      </c>
      <c r="Q24" s="53">
        <v>11320.0</v>
      </c>
      <c r="R24" s="53">
        <v>56072.0</v>
      </c>
      <c r="S24" s="53">
        <v>13366.0</v>
      </c>
      <c r="T24" s="53">
        <v>26019.0</v>
      </c>
      <c r="U24" s="53">
        <v>19728.0</v>
      </c>
      <c r="V24" s="53">
        <v>19089.0</v>
      </c>
      <c r="W24" s="53">
        <v>78202.0</v>
      </c>
      <c r="X24" s="53">
        <v>21864.0</v>
      </c>
      <c r="Y24" s="53">
        <v>20763.0</v>
      </c>
      <c r="Z24" s="53">
        <v>18807.0</v>
      </c>
      <c r="AA24" s="53">
        <v>11321.0</v>
      </c>
      <c r="AB24" s="53">
        <v>72755.0</v>
      </c>
      <c r="AC24" s="53">
        <v>10059.0</v>
      </c>
      <c r="AD24" s="53">
        <v>11386.0</v>
      </c>
      <c r="AE24" s="53">
        <v>7389.0</v>
      </c>
      <c r="AF24" s="53">
        <v>4726.0</v>
      </c>
      <c r="AG24" s="53">
        <v>33560.0</v>
      </c>
      <c r="AH24" s="53">
        <v>7116.0</v>
      </c>
      <c r="AI24" s="53">
        <v>12982.0</v>
      </c>
      <c r="AJ24" s="53">
        <v>26854.0</v>
      </c>
      <c r="AK24" s="53">
        <v>16824.0</v>
      </c>
      <c r="AL24" s="53">
        <v>63776.0</v>
      </c>
      <c r="AM24" s="53">
        <v>6484.0</v>
      </c>
      <c r="AN24" s="53">
        <v>5422.0</v>
      </c>
      <c r="AO24" s="53">
        <v>6022.0</v>
      </c>
      <c r="AP24" s="53">
        <v>6606.0</v>
      </c>
      <c r="AQ24" s="53">
        <v>24534.0</v>
      </c>
      <c r="AR24" s="54">
        <v>10790.0</v>
      </c>
      <c r="AS24" s="54">
        <v>9967.0</v>
      </c>
      <c r="AT24" s="54">
        <v>6360.0</v>
      </c>
      <c r="AU24" s="54">
        <v>5268.0</v>
      </c>
      <c r="AV24" s="54">
        <v>32385.0</v>
      </c>
      <c r="AW24" s="54">
        <v>8555.0</v>
      </c>
      <c r="AX24" s="54">
        <v>7406.0</v>
      </c>
      <c r="AY24" s="54">
        <v>12466.0</v>
      </c>
      <c r="AZ24" s="54">
        <v>7505.0</v>
      </c>
      <c r="BA24" s="55">
        <f t="shared" si="8"/>
        <v>35932</v>
      </c>
      <c r="BB24" s="54">
        <v>7689.0</v>
      </c>
      <c r="BC24" s="54">
        <v>6429.0</v>
      </c>
      <c r="BD24" s="54">
        <v>11112.5</v>
      </c>
      <c r="BE24" s="54">
        <v>8154.0</v>
      </c>
      <c r="BF24" s="55">
        <f t="shared" si="9"/>
        <v>33384.5</v>
      </c>
      <c r="BG24" s="70">
        <v>10817.5</v>
      </c>
      <c r="BH24" s="70">
        <v>10093.0</v>
      </c>
      <c r="BI24" s="70">
        <v>9049.3</v>
      </c>
      <c r="BJ24" s="70">
        <v>9550.6</v>
      </c>
      <c r="BK24" s="55">
        <f t="shared" si="10"/>
        <v>39510.4</v>
      </c>
      <c r="BL24" s="71">
        <v>10777.2</v>
      </c>
      <c r="BM24" s="71">
        <v>9614.12</v>
      </c>
      <c r="BN24" s="72">
        <v>11843.36</v>
      </c>
      <c r="BO24" s="73">
        <v>10115.39</v>
      </c>
      <c r="BP24" s="55">
        <f t="shared" si="11"/>
        <v>42350.07</v>
      </c>
    </row>
    <row r="25">
      <c r="A25" s="51">
        <v>14.0</v>
      </c>
      <c r="B25" s="52" t="s">
        <v>48</v>
      </c>
      <c r="C25" s="51" t="s">
        <v>33</v>
      </c>
      <c r="D25" s="53">
        <v>14563.0</v>
      </c>
      <c r="E25" s="53">
        <v>10441.0</v>
      </c>
      <c r="F25" s="53">
        <v>8500.0</v>
      </c>
      <c r="G25" s="53">
        <v>8622.0</v>
      </c>
      <c r="H25" s="53">
        <v>42126.0</v>
      </c>
      <c r="I25" s="53">
        <v>8890.0</v>
      </c>
      <c r="J25" s="53">
        <v>8486.0</v>
      </c>
      <c r="K25" s="53">
        <v>9261.0</v>
      </c>
      <c r="L25" s="53">
        <v>8799.0</v>
      </c>
      <c r="M25" s="53">
        <v>35436.0</v>
      </c>
      <c r="N25" s="53">
        <v>14668.0</v>
      </c>
      <c r="O25" s="53">
        <v>10792.0</v>
      </c>
      <c r="P25" s="53">
        <v>10416.0</v>
      </c>
      <c r="Q25" s="53">
        <v>7321.0</v>
      </c>
      <c r="R25" s="53">
        <v>43197.0</v>
      </c>
      <c r="S25" s="53">
        <v>12529.0</v>
      </c>
      <c r="T25" s="53">
        <v>16063.0</v>
      </c>
      <c r="U25" s="53">
        <v>15180.0</v>
      </c>
      <c r="V25" s="53">
        <v>15886.0</v>
      </c>
      <c r="W25" s="53">
        <v>59658.0</v>
      </c>
      <c r="X25" s="53">
        <v>17857.0</v>
      </c>
      <c r="Y25" s="53">
        <v>17155.0</v>
      </c>
      <c r="Z25" s="53">
        <v>14534.0</v>
      </c>
      <c r="AA25" s="53">
        <v>10226.0</v>
      </c>
      <c r="AB25" s="77"/>
      <c r="AC25" s="53">
        <v>8004.0</v>
      </c>
      <c r="AD25" s="53">
        <v>8854.0</v>
      </c>
      <c r="AE25" s="53">
        <v>5802.0</v>
      </c>
      <c r="AF25" s="53">
        <v>3035.0</v>
      </c>
      <c r="AG25" s="77"/>
      <c r="AH25" s="53">
        <v>5133.0</v>
      </c>
      <c r="AI25" s="53">
        <v>10433.0</v>
      </c>
      <c r="AJ25" s="53">
        <v>23183.0</v>
      </c>
      <c r="AK25" s="53">
        <v>13335.0</v>
      </c>
      <c r="AL25" s="53">
        <v>52084.0</v>
      </c>
      <c r="AM25" s="53">
        <v>6251.0</v>
      </c>
      <c r="AN25" s="53">
        <v>3421.0</v>
      </c>
      <c r="AO25" s="53">
        <v>3328.0</v>
      </c>
      <c r="AP25" s="53">
        <v>4606.0</v>
      </c>
      <c r="AQ25" s="53">
        <v>17606.0</v>
      </c>
      <c r="AR25" s="54">
        <v>5453.0</v>
      </c>
      <c r="AS25" s="54">
        <v>5809.0</v>
      </c>
      <c r="AT25" s="54">
        <v>4194.0</v>
      </c>
      <c r="AU25" s="54">
        <v>3651.0</v>
      </c>
      <c r="AV25" s="54">
        <v>19107.0</v>
      </c>
      <c r="AW25" s="54">
        <v>5992.0</v>
      </c>
      <c r="AX25" s="54">
        <v>4975.0</v>
      </c>
      <c r="AY25" s="54">
        <v>5951.0</v>
      </c>
      <c r="AZ25" s="54">
        <v>5299.0</v>
      </c>
      <c r="BA25" s="55">
        <f t="shared" si="8"/>
        <v>22217</v>
      </c>
      <c r="BB25" s="54">
        <v>5465.0</v>
      </c>
      <c r="BC25" s="54">
        <v>3563.0</v>
      </c>
      <c r="BD25" s="54">
        <v>5825.0</v>
      </c>
      <c r="BE25" s="54">
        <v>6021.0</v>
      </c>
      <c r="BF25" s="55">
        <f t="shared" si="9"/>
        <v>20874</v>
      </c>
      <c r="BG25" s="70">
        <v>6352.2</v>
      </c>
      <c r="BH25" s="70">
        <v>6984.25</v>
      </c>
      <c r="BI25" s="70">
        <v>5516.12</v>
      </c>
      <c r="BJ25" s="70">
        <v>5532.15</v>
      </c>
      <c r="BK25" s="55">
        <f t="shared" si="10"/>
        <v>24384.72</v>
      </c>
      <c r="BL25" s="71">
        <v>7085.0</v>
      </c>
      <c r="BM25" s="71">
        <v>5393.14</v>
      </c>
      <c r="BN25" s="72">
        <v>7754.59</v>
      </c>
      <c r="BO25" s="73">
        <v>6404.54</v>
      </c>
      <c r="BP25" s="55">
        <f t="shared" si="11"/>
        <v>26637.27</v>
      </c>
    </row>
    <row r="26">
      <c r="A26" s="51">
        <v>15.0</v>
      </c>
      <c r="B26" s="52" t="s">
        <v>49</v>
      </c>
      <c r="C26" s="51" t="s">
        <v>33</v>
      </c>
      <c r="D26" s="53">
        <v>0.0</v>
      </c>
      <c r="E26" s="53">
        <v>0.0</v>
      </c>
      <c r="F26" s="53">
        <v>0.0</v>
      </c>
      <c r="G26" s="53">
        <v>0.0</v>
      </c>
      <c r="H26" s="53">
        <v>0.0</v>
      </c>
      <c r="I26" s="53">
        <v>0.0</v>
      </c>
      <c r="J26" s="53">
        <v>0.0</v>
      </c>
      <c r="K26" s="53">
        <v>0.0</v>
      </c>
      <c r="L26" s="53">
        <v>0.0</v>
      </c>
      <c r="M26" s="53">
        <v>0.0</v>
      </c>
      <c r="N26" s="53">
        <v>0.0</v>
      </c>
      <c r="O26" s="53">
        <v>0.0</v>
      </c>
      <c r="P26" s="53">
        <v>0.0</v>
      </c>
      <c r="Q26" s="53">
        <v>0.0</v>
      </c>
      <c r="R26" s="53">
        <v>0.0</v>
      </c>
      <c r="S26" s="53">
        <v>0.0</v>
      </c>
      <c r="T26" s="53">
        <v>0.0</v>
      </c>
      <c r="U26" s="53">
        <v>0.0</v>
      </c>
      <c r="V26" s="53">
        <v>0.0</v>
      </c>
      <c r="W26" s="53">
        <v>0.0</v>
      </c>
      <c r="X26" s="53">
        <v>0.0</v>
      </c>
      <c r="Y26" s="53">
        <v>0.0</v>
      </c>
      <c r="Z26" s="53">
        <v>0.0</v>
      </c>
      <c r="AA26" s="53">
        <v>0.0</v>
      </c>
      <c r="AB26" s="53">
        <v>0.0</v>
      </c>
      <c r="AC26" s="53">
        <v>0.0</v>
      </c>
      <c r="AD26" s="53">
        <v>0.0</v>
      </c>
      <c r="AE26" s="53">
        <v>0.0</v>
      </c>
      <c r="AF26" s="53">
        <v>0.0</v>
      </c>
      <c r="AG26" s="53">
        <v>0.0</v>
      </c>
      <c r="AH26" s="53">
        <v>0.0</v>
      </c>
      <c r="AI26" s="53">
        <v>1.0</v>
      </c>
      <c r="AJ26" s="53">
        <v>1.0</v>
      </c>
      <c r="AK26" s="53">
        <v>0.0</v>
      </c>
      <c r="AL26" s="53">
        <v>2.0</v>
      </c>
      <c r="AM26" s="53">
        <v>1.0</v>
      </c>
      <c r="AN26" s="53">
        <v>0.0</v>
      </c>
      <c r="AO26" s="53">
        <v>0.0</v>
      </c>
      <c r="AP26" s="53">
        <v>0.0</v>
      </c>
      <c r="AQ26" s="53">
        <v>1.0</v>
      </c>
      <c r="AR26" s="54">
        <v>0.0</v>
      </c>
      <c r="AS26" s="54">
        <v>0.0</v>
      </c>
      <c r="AT26" s="54">
        <v>0.0</v>
      </c>
      <c r="AU26" s="54">
        <v>0.0</v>
      </c>
      <c r="AV26" s="54">
        <v>0.0</v>
      </c>
      <c r="AW26" s="54">
        <v>0.0</v>
      </c>
      <c r="AX26" s="54">
        <v>0.0</v>
      </c>
      <c r="AY26" s="54">
        <v>0.0</v>
      </c>
      <c r="AZ26" s="54">
        <v>0.0</v>
      </c>
      <c r="BA26" s="55">
        <f t="shared" si="8"/>
        <v>0</v>
      </c>
      <c r="BB26" s="54">
        <v>0.0</v>
      </c>
      <c r="BC26" s="54">
        <v>0.0</v>
      </c>
      <c r="BD26" s="54">
        <v>0.0</v>
      </c>
      <c r="BE26" s="54">
        <v>0.0</v>
      </c>
      <c r="BF26" s="55">
        <f t="shared" si="9"/>
        <v>0</v>
      </c>
      <c r="BG26" s="70">
        <v>0.0</v>
      </c>
      <c r="BH26" s="70">
        <v>0.0</v>
      </c>
      <c r="BI26" s="70">
        <v>0.0</v>
      </c>
      <c r="BJ26" s="70">
        <v>0.0</v>
      </c>
      <c r="BK26" s="55">
        <f t="shared" si="10"/>
        <v>0</v>
      </c>
      <c r="BL26" s="71"/>
      <c r="BM26" s="71"/>
      <c r="BN26" s="72"/>
      <c r="BO26" s="75"/>
      <c r="BP26" s="55">
        <f t="shared" si="11"/>
        <v>0</v>
      </c>
    </row>
    <row r="27">
      <c r="A27" s="51">
        <v>16.0</v>
      </c>
      <c r="B27" s="52" t="s">
        <v>50</v>
      </c>
      <c r="C27" s="51" t="s">
        <v>33</v>
      </c>
      <c r="D27" s="53">
        <v>1121.0</v>
      </c>
      <c r="E27" s="53">
        <v>784.0</v>
      </c>
      <c r="F27" s="53">
        <v>508.0</v>
      </c>
      <c r="G27" s="53">
        <v>388.0</v>
      </c>
      <c r="H27" s="53">
        <v>2801.0</v>
      </c>
      <c r="I27" s="53">
        <v>539.0</v>
      </c>
      <c r="J27" s="53">
        <v>582.0</v>
      </c>
      <c r="K27" s="53">
        <v>318.0</v>
      </c>
      <c r="L27" s="53">
        <v>290.0</v>
      </c>
      <c r="M27" s="53">
        <v>1729.0</v>
      </c>
      <c r="N27" s="53">
        <v>745.0</v>
      </c>
      <c r="O27" s="53">
        <v>549.0</v>
      </c>
      <c r="P27" s="53">
        <v>245.0</v>
      </c>
      <c r="Q27" s="53">
        <v>350.0</v>
      </c>
      <c r="R27" s="53">
        <v>1889.0</v>
      </c>
      <c r="S27" s="53">
        <v>468.0</v>
      </c>
      <c r="T27" s="53">
        <v>577.0</v>
      </c>
      <c r="U27" s="53">
        <v>319.0</v>
      </c>
      <c r="V27" s="53">
        <v>228.0</v>
      </c>
      <c r="W27" s="53">
        <v>1592.0</v>
      </c>
      <c r="X27" s="53">
        <v>218.0</v>
      </c>
      <c r="Y27" s="53">
        <v>222.0</v>
      </c>
      <c r="Z27" s="53">
        <v>297.0</v>
      </c>
      <c r="AA27" s="53">
        <v>122.0</v>
      </c>
      <c r="AB27" s="53">
        <v>859.0</v>
      </c>
      <c r="AC27" s="53">
        <v>178.0</v>
      </c>
      <c r="AD27" s="53">
        <v>86.0</v>
      </c>
      <c r="AE27" s="53">
        <v>83.0</v>
      </c>
      <c r="AF27" s="53">
        <v>13.0</v>
      </c>
      <c r="AG27" s="53">
        <v>360.0</v>
      </c>
      <c r="AH27" s="53">
        <v>190.0</v>
      </c>
      <c r="AI27" s="53">
        <v>221.0</v>
      </c>
      <c r="AJ27" s="53">
        <v>152.0</v>
      </c>
      <c r="AK27" s="53">
        <v>33.0</v>
      </c>
      <c r="AL27" s="53">
        <v>596.0</v>
      </c>
      <c r="AM27" s="53">
        <v>118.0</v>
      </c>
      <c r="AN27" s="53">
        <v>316.0</v>
      </c>
      <c r="AO27" s="53">
        <v>153.0</v>
      </c>
      <c r="AP27" s="53">
        <v>138.0</v>
      </c>
      <c r="AQ27" s="53">
        <v>725.0</v>
      </c>
      <c r="AR27" s="54">
        <v>261.0</v>
      </c>
      <c r="AS27" s="54">
        <v>125.0</v>
      </c>
      <c r="AT27" s="54">
        <v>59.0</v>
      </c>
      <c r="AU27" s="54">
        <v>50.0</v>
      </c>
      <c r="AV27" s="54">
        <v>495.0</v>
      </c>
      <c r="AW27" s="54">
        <v>177.0</v>
      </c>
      <c r="AX27" s="54">
        <v>218.0</v>
      </c>
      <c r="AY27" s="54">
        <v>49.0</v>
      </c>
      <c r="AZ27" s="54">
        <v>66.0</v>
      </c>
      <c r="BA27" s="55">
        <f t="shared" si="8"/>
        <v>510</v>
      </c>
      <c r="BB27" s="54">
        <v>51.0</v>
      </c>
      <c r="BC27" s="54">
        <v>13.0</v>
      </c>
      <c r="BD27" s="54">
        <v>35.0</v>
      </c>
      <c r="BE27" s="54">
        <v>42.0</v>
      </c>
      <c r="BF27" s="55">
        <f t="shared" si="9"/>
        <v>141</v>
      </c>
      <c r="BG27" s="70">
        <v>0.0</v>
      </c>
      <c r="BH27" s="70">
        <v>0.0</v>
      </c>
      <c r="BI27" s="70">
        <v>0.0</v>
      </c>
      <c r="BJ27" s="70">
        <v>0.0</v>
      </c>
      <c r="BK27" s="55">
        <f t="shared" si="10"/>
        <v>0</v>
      </c>
      <c r="BL27" s="71"/>
      <c r="BM27" s="71"/>
      <c r="BN27" s="72"/>
      <c r="BO27" s="75"/>
      <c r="BP27" s="55">
        <f t="shared" si="11"/>
        <v>0</v>
      </c>
    </row>
    <row r="28">
      <c r="A28" s="51">
        <v>17.0</v>
      </c>
      <c r="B28" s="52" t="s">
        <v>51</v>
      </c>
      <c r="C28" s="51" t="s">
        <v>33</v>
      </c>
      <c r="D28" s="53">
        <v>12108.0</v>
      </c>
      <c r="E28" s="53">
        <v>4486.0</v>
      </c>
      <c r="F28" s="53">
        <v>1853.0</v>
      </c>
      <c r="G28" s="53">
        <v>5971.0</v>
      </c>
      <c r="H28" s="53">
        <v>24418.0</v>
      </c>
      <c r="I28" s="53">
        <v>2651.0</v>
      </c>
      <c r="J28" s="53">
        <v>2088.0</v>
      </c>
      <c r="K28" s="53">
        <v>3170.0</v>
      </c>
      <c r="L28" s="53">
        <v>3986.0</v>
      </c>
      <c r="M28" s="53">
        <v>11895.0</v>
      </c>
      <c r="N28" s="53">
        <v>11026.0</v>
      </c>
      <c r="O28" s="53">
        <v>4274.0</v>
      </c>
      <c r="P28" s="53">
        <v>6914.0</v>
      </c>
      <c r="Q28" s="53">
        <v>2929.0</v>
      </c>
      <c r="R28" s="53">
        <v>25143.0</v>
      </c>
      <c r="S28" s="53">
        <v>5328.0</v>
      </c>
      <c r="T28" s="53">
        <v>5935.0</v>
      </c>
      <c r="U28" s="53">
        <v>5065.0</v>
      </c>
      <c r="V28" s="53">
        <v>3435.0</v>
      </c>
      <c r="W28" s="53">
        <v>19763.0</v>
      </c>
      <c r="X28" s="53">
        <v>9659.0</v>
      </c>
      <c r="Y28" s="53">
        <v>5829.0</v>
      </c>
      <c r="Z28" s="53">
        <v>3456.0</v>
      </c>
      <c r="AA28" s="53">
        <v>1333.0</v>
      </c>
      <c r="AB28" s="53">
        <v>20277.0</v>
      </c>
      <c r="AC28" s="53">
        <v>3380.0</v>
      </c>
      <c r="AD28" s="53">
        <v>2941.0</v>
      </c>
      <c r="AE28" s="53">
        <v>1199.0</v>
      </c>
      <c r="AF28" s="53">
        <v>596.0</v>
      </c>
      <c r="AG28" s="53">
        <v>8116.0</v>
      </c>
      <c r="AH28" s="53">
        <v>1877.0</v>
      </c>
      <c r="AI28" s="53">
        <v>6442.0</v>
      </c>
      <c r="AJ28" s="53">
        <v>6235.0</v>
      </c>
      <c r="AK28" s="53">
        <v>3382.0</v>
      </c>
      <c r="AL28" s="53">
        <v>17936.0</v>
      </c>
      <c r="AM28" s="53">
        <v>3164.0</v>
      </c>
      <c r="AN28" s="53">
        <v>1260.0</v>
      </c>
      <c r="AO28" s="53">
        <v>1230.0</v>
      </c>
      <c r="AP28" s="53">
        <v>1464.0</v>
      </c>
      <c r="AQ28" s="53">
        <v>7118.0</v>
      </c>
      <c r="AR28" s="54">
        <v>2673.0</v>
      </c>
      <c r="AS28" s="54">
        <v>3257.0</v>
      </c>
      <c r="AT28" s="54">
        <v>1842.0</v>
      </c>
      <c r="AU28" s="54">
        <v>1238.0</v>
      </c>
      <c r="AV28" s="54">
        <v>9010.0</v>
      </c>
      <c r="AW28" s="54">
        <v>3524.0</v>
      </c>
      <c r="AX28" s="54">
        <v>2029.0</v>
      </c>
      <c r="AY28" s="54">
        <v>897.0</v>
      </c>
      <c r="AZ28" s="54">
        <v>626.0</v>
      </c>
      <c r="BA28" s="55">
        <f t="shared" si="8"/>
        <v>7076</v>
      </c>
      <c r="BB28" s="54">
        <v>1241.0</v>
      </c>
      <c r="BC28" s="54">
        <v>2194.0</v>
      </c>
      <c r="BD28" s="54">
        <v>2748.0</v>
      </c>
      <c r="BE28" s="54">
        <v>1293.0</v>
      </c>
      <c r="BF28" s="55">
        <f t="shared" si="9"/>
        <v>7476</v>
      </c>
      <c r="BG28" s="70">
        <v>629.0</v>
      </c>
      <c r="BH28" s="70">
        <v>1332.7</v>
      </c>
      <c r="BI28" s="70">
        <v>2008.0</v>
      </c>
      <c r="BJ28" s="70">
        <v>1352.1</v>
      </c>
      <c r="BK28" s="55">
        <f t="shared" si="10"/>
        <v>5321.8</v>
      </c>
      <c r="BL28" s="71">
        <v>1504.98</v>
      </c>
      <c r="BM28" s="71">
        <v>1535.27</v>
      </c>
      <c r="BN28" s="72">
        <v>1567.3</v>
      </c>
      <c r="BO28" s="73">
        <v>1393.4</v>
      </c>
      <c r="BP28" s="55">
        <f t="shared" si="11"/>
        <v>6000.95</v>
      </c>
    </row>
    <row r="29">
      <c r="A29" s="51">
        <v>18.0</v>
      </c>
      <c r="B29" s="52" t="s">
        <v>52</v>
      </c>
      <c r="C29" s="51" t="s">
        <v>33</v>
      </c>
      <c r="D29" s="53">
        <v>539.0</v>
      </c>
      <c r="E29" s="53">
        <v>631.0</v>
      </c>
      <c r="F29" s="53">
        <v>538.0</v>
      </c>
      <c r="G29" s="53">
        <v>202.0</v>
      </c>
      <c r="H29" s="53">
        <v>1910.0</v>
      </c>
      <c r="I29" s="53">
        <v>105.0</v>
      </c>
      <c r="J29" s="53">
        <v>94.0</v>
      </c>
      <c r="K29" s="53">
        <v>10.0</v>
      </c>
      <c r="L29" s="53">
        <v>29.0</v>
      </c>
      <c r="M29" s="53">
        <v>238.0</v>
      </c>
      <c r="N29" s="53">
        <v>614.0</v>
      </c>
      <c r="O29" s="53">
        <v>313.0</v>
      </c>
      <c r="P29" s="53">
        <v>333.0</v>
      </c>
      <c r="Q29" s="53">
        <v>23.0</v>
      </c>
      <c r="R29" s="53">
        <v>1283.0</v>
      </c>
      <c r="S29" s="53">
        <v>0.0</v>
      </c>
      <c r="T29" s="53">
        <v>660.0</v>
      </c>
      <c r="U29" s="53">
        <v>23.0</v>
      </c>
      <c r="V29" s="53">
        <v>314.0</v>
      </c>
      <c r="W29" s="53">
        <v>997.0</v>
      </c>
      <c r="X29" s="53">
        <v>2.0</v>
      </c>
      <c r="Y29" s="53">
        <v>22.0</v>
      </c>
      <c r="Z29" s="53">
        <v>142.0</v>
      </c>
      <c r="AA29" s="53">
        <v>25.0</v>
      </c>
      <c r="AB29" s="53">
        <v>191.0</v>
      </c>
      <c r="AC29" s="53">
        <v>2.0</v>
      </c>
      <c r="AD29" s="53">
        <v>88.0</v>
      </c>
      <c r="AE29" s="53">
        <v>2.0</v>
      </c>
      <c r="AF29" s="53">
        <v>8.0</v>
      </c>
      <c r="AG29" s="53">
        <v>100.0</v>
      </c>
      <c r="AH29" s="53">
        <v>60.0</v>
      </c>
      <c r="AI29" s="53">
        <v>50.0</v>
      </c>
      <c r="AJ29" s="53">
        <v>280.0</v>
      </c>
      <c r="AK29" s="53">
        <v>10.0</v>
      </c>
      <c r="AL29" s="53">
        <v>400.0</v>
      </c>
      <c r="AM29" s="53">
        <v>2.0</v>
      </c>
      <c r="AN29" s="53">
        <v>64.0</v>
      </c>
      <c r="AO29" s="53">
        <v>37.0</v>
      </c>
      <c r="AP29" s="53">
        <v>61.0</v>
      </c>
      <c r="AQ29" s="53">
        <v>164.0</v>
      </c>
      <c r="AR29" s="54">
        <v>34.0</v>
      </c>
      <c r="AS29" s="54">
        <v>150.0</v>
      </c>
      <c r="AT29" s="54">
        <v>56.0</v>
      </c>
      <c r="AU29" s="54">
        <v>72.0</v>
      </c>
      <c r="AV29" s="54">
        <v>312.0</v>
      </c>
      <c r="AW29" s="54">
        <v>11.0</v>
      </c>
      <c r="AX29" s="54">
        <v>64.0</v>
      </c>
      <c r="AY29" s="54">
        <v>18.0</v>
      </c>
      <c r="AZ29" s="54">
        <v>185.0</v>
      </c>
      <c r="BA29" s="55">
        <f t="shared" si="8"/>
        <v>278</v>
      </c>
      <c r="BB29" s="54">
        <v>24.0</v>
      </c>
      <c r="BC29" s="54">
        <v>5.0</v>
      </c>
      <c r="BD29" s="54">
        <v>60.0</v>
      </c>
      <c r="BE29" s="54">
        <v>34.0</v>
      </c>
      <c r="BF29" s="55">
        <f t="shared" si="9"/>
        <v>123</v>
      </c>
      <c r="BG29" s="70">
        <v>443.0</v>
      </c>
      <c r="BH29" s="70">
        <v>475.0</v>
      </c>
      <c r="BI29" s="70">
        <v>57.0</v>
      </c>
      <c r="BJ29" s="553">
        <v>0.0</v>
      </c>
      <c r="BK29" s="55">
        <f t="shared" si="10"/>
        <v>975</v>
      </c>
      <c r="BL29" s="71">
        <v>2.0</v>
      </c>
      <c r="BM29" s="71">
        <v>113.0</v>
      </c>
      <c r="BN29" s="72">
        <v>1.0</v>
      </c>
      <c r="BO29" s="75">
        <v>39.0</v>
      </c>
      <c r="BP29" s="55">
        <f t="shared" si="11"/>
        <v>155</v>
      </c>
    </row>
    <row r="30">
      <c r="A30" s="51">
        <v>19.0</v>
      </c>
      <c r="B30" s="52" t="s">
        <v>53</v>
      </c>
      <c r="C30" s="51" t="s">
        <v>33</v>
      </c>
      <c r="D30" s="53">
        <v>0.0</v>
      </c>
      <c r="E30" s="53">
        <v>4.0</v>
      </c>
      <c r="F30" s="53">
        <v>0.0</v>
      </c>
      <c r="G30" s="53">
        <v>0.0</v>
      </c>
      <c r="H30" s="53">
        <v>4.0</v>
      </c>
      <c r="I30" s="53">
        <v>0.0</v>
      </c>
      <c r="J30" s="53">
        <v>0.0</v>
      </c>
      <c r="K30" s="53">
        <v>0.0</v>
      </c>
      <c r="L30" s="53">
        <v>0.0</v>
      </c>
      <c r="M30" s="53">
        <v>0.0</v>
      </c>
      <c r="N30" s="53">
        <v>0.0</v>
      </c>
      <c r="O30" s="53">
        <v>0.0</v>
      </c>
      <c r="P30" s="53">
        <v>0.0</v>
      </c>
      <c r="Q30" s="53">
        <v>0.0</v>
      </c>
      <c r="R30" s="53">
        <v>0.0</v>
      </c>
      <c r="S30" s="53">
        <v>0.0</v>
      </c>
      <c r="T30" s="53">
        <v>0.0</v>
      </c>
      <c r="U30" s="53">
        <v>0.0</v>
      </c>
      <c r="V30" s="53">
        <v>0.0</v>
      </c>
      <c r="W30" s="53">
        <v>0.0</v>
      </c>
      <c r="X30" s="53">
        <v>0.0</v>
      </c>
      <c r="Y30" s="53">
        <v>0.0</v>
      </c>
      <c r="Z30" s="53">
        <v>0.0</v>
      </c>
      <c r="AA30" s="53">
        <v>0.0</v>
      </c>
      <c r="AB30" s="53">
        <v>0.0</v>
      </c>
      <c r="AC30" s="53">
        <v>8.0</v>
      </c>
      <c r="AD30" s="53">
        <v>232.0</v>
      </c>
      <c r="AE30" s="53">
        <v>290.0</v>
      </c>
      <c r="AF30" s="53">
        <v>850.0</v>
      </c>
      <c r="AG30" s="53">
        <v>1380.0</v>
      </c>
      <c r="AH30" s="53">
        <v>530.0</v>
      </c>
      <c r="AI30" s="53">
        <v>1000.0</v>
      </c>
      <c r="AJ30" s="53">
        <v>750.0</v>
      </c>
      <c r="AK30" s="53">
        <v>670.0</v>
      </c>
      <c r="AL30" s="53">
        <v>2950.0</v>
      </c>
      <c r="AM30" s="53">
        <v>220.0</v>
      </c>
      <c r="AN30" s="53">
        <v>315.0</v>
      </c>
      <c r="AO30" s="53">
        <v>386.0</v>
      </c>
      <c r="AP30" s="53">
        <v>200.0</v>
      </c>
      <c r="AQ30" s="53">
        <v>1121.0</v>
      </c>
      <c r="AR30" s="54">
        <v>57.0</v>
      </c>
      <c r="AS30" s="54">
        <v>75.0</v>
      </c>
      <c r="AT30" s="54">
        <v>49.0</v>
      </c>
      <c r="AU30" s="54">
        <v>114.0</v>
      </c>
      <c r="AV30" s="54">
        <v>295.0</v>
      </c>
      <c r="AW30" s="54">
        <v>113.0</v>
      </c>
      <c r="AX30" s="54">
        <v>405.0</v>
      </c>
      <c r="AY30" s="54">
        <v>90.0</v>
      </c>
      <c r="AZ30" s="54">
        <v>128.0</v>
      </c>
      <c r="BA30" s="55">
        <f t="shared" si="8"/>
        <v>736</v>
      </c>
      <c r="BB30" s="54">
        <v>91.0</v>
      </c>
      <c r="BC30" s="54">
        <v>30.0</v>
      </c>
      <c r="BD30" s="54">
        <v>0.0</v>
      </c>
      <c r="BE30" s="54">
        <v>0.0</v>
      </c>
      <c r="BF30" s="55">
        <f t="shared" si="9"/>
        <v>121</v>
      </c>
      <c r="BG30" s="70">
        <v>0.15</v>
      </c>
      <c r="BH30" s="70">
        <v>7.22</v>
      </c>
      <c r="BI30" s="70">
        <v>6.7</v>
      </c>
      <c r="BJ30" s="70">
        <v>1.95</v>
      </c>
      <c r="BK30" s="55">
        <f t="shared" si="10"/>
        <v>16.02</v>
      </c>
      <c r="BL30" s="71">
        <v>11.7</v>
      </c>
      <c r="BM30" s="71">
        <v>49.3</v>
      </c>
      <c r="BN30" s="72">
        <v>59.7</v>
      </c>
      <c r="BO30" s="75">
        <v>16.0</v>
      </c>
      <c r="BP30" s="55">
        <f t="shared" si="11"/>
        <v>136.7</v>
      </c>
    </row>
    <row r="31">
      <c r="A31" s="78" t="s">
        <v>54</v>
      </c>
      <c r="B31" s="39"/>
      <c r="C31" s="40" t="s">
        <v>24</v>
      </c>
      <c r="D31" s="79">
        <v>2010.0</v>
      </c>
      <c r="E31" s="42"/>
      <c r="F31" s="42"/>
      <c r="G31" s="42"/>
      <c r="H31" s="43"/>
      <c r="I31" s="79">
        <v>2011.0</v>
      </c>
      <c r="J31" s="42"/>
      <c r="K31" s="42"/>
      <c r="L31" s="42"/>
      <c r="M31" s="43"/>
      <c r="N31" s="79">
        <v>2012.0</v>
      </c>
      <c r="O31" s="42"/>
      <c r="P31" s="42"/>
      <c r="Q31" s="42"/>
      <c r="R31" s="43"/>
      <c r="S31" s="79">
        <v>2013.0</v>
      </c>
      <c r="T31" s="42"/>
      <c r="U31" s="42"/>
      <c r="V31" s="42"/>
      <c r="W31" s="43"/>
      <c r="X31" s="79">
        <v>2014.0</v>
      </c>
      <c r="Y31" s="42"/>
      <c r="Z31" s="42"/>
      <c r="AA31" s="42"/>
      <c r="AB31" s="43"/>
      <c r="AC31" s="79">
        <v>2015.0</v>
      </c>
      <c r="AD31" s="42"/>
      <c r="AE31" s="42"/>
      <c r="AF31" s="42"/>
      <c r="AG31" s="43"/>
      <c r="AH31" s="79">
        <v>2016.0</v>
      </c>
      <c r="AI31" s="42"/>
      <c r="AJ31" s="42"/>
      <c r="AK31" s="42"/>
      <c r="AL31" s="43"/>
      <c r="AM31" s="79">
        <v>2017.0</v>
      </c>
      <c r="AN31" s="42"/>
      <c r="AO31" s="42"/>
      <c r="AP31" s="42"/>
      <c r="AQ31" s="43"/>
      <c r="AR31" s="79">
        <v>2018.0</v>
      </c>
      <c r="AS31" s="42"/>
      <c r="AT31" s="42"/>
      <c r="AU31" s="42"/>
      <c r="AV31" s="43"/>
      <c r="AW31" s="79">
        <v>2019.0</v>
      </c>
      <c r="AX31" s="42"/>
      <c r="AY31" s="42"/>
      <c r="AZ31" s="42"/>
      <c r="BA31" s="43"/>
      <c r="BB31" s="79">
        <v>2020.0</v>
      </c>
      <c r="BC31" s="42"/>
      <c r="BD31" s="42"/>
      <c r="BE31" s="42"/>
      <c r="BF31" s="43"/>
      <c r="BG31" s="79">
        <v>2021.0</v>
      </c>
      <c r="BH31" s="42"/>
      <c r="BI31" s="42"/>
      <c r="BJ31" s="42"/>
      <c r="BK31" s="43"/>
      <c r="BL31" s="41">
        <v>2022.0</v>
      </c>
      <c r="BM31" s="42"/>
      <c r="BN31" s="42"/>
      <c r="BO31" s="42"/>
      <c r="BP31" s="43"/>
    </row>
    <row r="32">
      <c r="A32" s="44"/>
      <c r="B32" s="45"/>
      <c r="C32" s="46"/>
      <c r="D32" s="83" t="s">
        <v>25</v>
      </c>
      <c r="E32" s="83" t="s">
        <v>26</v>
      </c>
      <c r="F32" s="83" t="s">
        <v>27</v>
      </c>
      <c r="G32" s="83" t="s">
        <v>28</v>
      </c>
      <c r="H32" s="83" t="s">
        <v>29</v>
      </c>
      <c r="I32" s="83" t="s">
        <v>25</v>
      </c>
      <c r="J32" s="83" t="s">
        <v>26</v>
      </c>
      <c r="K32" s="83" t="s">
        <v>27</v>
      </c>
      <c r="L32" s="83" t="s">
        <v>28</v>
      </c>
      <c r="M32" s="83" t="s">
        <v>29</v>
      </c>
      <c r="N32" s="83" t="s">
        <v>25</v>
      </c>
      <c r="O32" s="83" t="s">
        <v>26</v>
      </c>
      <c r="P32" s="83" t="s">
        <v>27</v>
      </c>
      <c r="Q32" s="83" t="s">
        <v>28</v>
      </c>
      <c r="R32" s="83" t="s">
        <v>29</v>
      </c>
      <c r="S32" s="83" t="s">
        <v>25</v>
      </c>
      <c r="T32" s="83" t="s">
        <v>26</v>
      </c>
      <c r="U32" s="83" t="s">
        <v>27</v>
      </c>
      <c r="V32" s="83" t="s">
        <v>28</v>
      </c>
      <c r="W32" s="83" t="s">
        <v>29</v>
      </c>
      <c r="X32" s="83" t="s">
        <v>25</v>
      </c>
      <c r="Y32" s="83" t="s">
        <v>26</v>
      </c>
      <c r="Z32" s="83" t="s">
        <v>27</v>
      </c>
      <c r="AA32" s="83" t="s">
        <v>28</v>
      </c>
      <c r="AB32" s="83" t="s">
        <v>29</v>
      </c>
      <c r="AC32" s="83" t="s">
        <v>25</v>
      </c>
      <c r="AD32" s="83" t="s">
        <v>26</v>
      </c>
      <c r="AE32" s="83" t="s">
        <v>27</v>
      </c>
      <c r="AF32" s="83" t="s">
        <v>28</v>
      </c>
      <c r="AG32" s="83" t="s">
        <v>29</v>
      </c>
      <c r="AH32" s="83" t="s">
        <v>25</v>
      </c>
      <c r="AI32" s="83" t="s">
        <v>26</v>
      </c>
      <c r="AJ32" s="83" t="s">
        <v>27</v>
      </c>
      <c r="AK32" s="83" t="s">
        <v>28</v>
      </c>
      <c r="AL32" s="83" t="s">
        <v>29</v>
      </c>
      <c r="AM32" s="83" t="s">
        <v>25</v>
      </c>
      <c r="AN32" s="83" t="s">
        <v>26</v>
      </c>
      <c r="AO32" s="83" t="s">
        <v>27</v>
      </c>
      <c r="AP32" s="83" t="s">
        <v>28</v>
      </c>
      <c r="AQ32" s="83" t="s">
        <v>29</v>
      </c>
      <c r="AR32" s="84"/>
      <c r="AS32" s="84"/>
      <c r="AT32" s="84"/>
      <c r="AU32" s="84"/>
      <c r="AV32" s="84"/>
      <c r="AW32" s="83" t="s">
        <v>55</v>
      </c>
      <c r="AX32" s="83" t="s">
        <v>56</v>
      </c>
      <c r="AY32" s="83" t="s">
        <v>57</v>
      </c>
      <c r="AZ32" s="83" t="s">
        <v>58</v>
      </c>
      <c r="BA32" s="83" t="s">
        <v>29</v>
      </c>
      <c r="BB32" s="83" t="s">
        <v>55</v>
      </c>
      <c r="BC32" s="83" t="s">
        <v>56</v>
      </c>
      <c r="BD32" s="83" t="s">
        <v>57</v>
      </c>
      <c r="BE32" s="83" t="s">
        <v>58</v>
      </c>
      <c r="BF32" s="83" t="s">
        <v>29</v>
      </c>
      <c r="BG32" s="83" t="s">
        <v>55</v>
      </c>
      <c r="BH32" s="83" t="s">
        <v>56</v>
      </c>
      <c r="BI32" s="83" t="s">
        <v>57</v>
      </c>
      <c r="BJ32" s="83" t="s">
        <v>58</v>
      </c>
      <c r="BK32" s="83" t="s">
        <v>29</v>
      </c>
      <c r="BL32" s="83" t="s">
        <v>55</v>
      </c>
      <c r="BM32" s="83" t="s">
        <v>56</v>
      </c>
      <c r="BN32" s="83" t="s">
        <v>57</v>
      </c>
      <c r="BO32" s="83" t="s">
        <v>58</v>
      </c>
      <c r="BP32" s="83" t="s">
        <v>29</v>
      </c>
    </row>
    <row r="33">
      <c r="A33" s="51">
        <v>20.0</v>
      </c>
      <c r="B33" s="52" t="s">
        <v>59</v>
      </c>
      <c r="C33" s="51" t="s">
        <v>33</v>
      </c>
      <c r="D33" s="53">
        <v>4073.0</v>
      </c>
      <c r="E33" s="53">
        <v>2658.0</v>
      </c>
      <c r="F33" s="53">
        <v>1576.0</v>
      </c>
      <c r="G33" s="53">
        <v>3766.0</v>
      </c>
      <c r="H33" s="53">
        <v>12073.0</v>
      </c>
      <c r="I33" s="53">
        <v>2354.0</v>
      </c>
      <c r="J33" s="53">
        <v>2380.0</v>
      </c>
      <c r="K33" s="53">
        <v>3287.0</v>
      </c>
      <c r="L33" s="53">
        <v>8698.0</v>
      </c>
      <c r="M33" s="53">
        <v>16719.0</v>
      </c>
      <c r="N33" s="53">
        <v>13833.0</v>
      </c>
      <c r="O33" s="53">
        <v>1434.0</v>
      </c>
      <c r="P33" s="53">
        <v>4155.0</v>
      </c>
      <c r="Q33" s="53">
        <v>3067.0</v>
      </c>
      <c r="R33" s="53">
        <v>22489.0</v>
      </c>
      <c r="S33" s="53">
        <v>5529.0</v>
      </c>
      <c r="T33" s="53">
        <v>3809.0</v>
      </c>
      <c r="U33" s="53">
        <v>4722.0</v>
      </c>
      <c r="V33" s="53">
        <v>4804.0</v>
      </c>
      <c r="W33" s="53">
        <v>18864.0</v>
      </c>
      <c r="X33" s="53">
        <v>3888.0</v>
      </c>
      <c r="Y33" s="53">
        <v>2640.0</v>
      </c>
      <c r="Z33" s="53">
        <v>2981.0</v>
      </c>
      <c r="AA33" s="53">
        <v>3123.0</v>
      </c>
      <c r="AB33" s="77"/>
      <c r="AC33" s="53">
        <v>2457.0</v>
      </c>
      <c r="AD33" s="53">
        <v>940.0</v>
      </c>
      <c r="AE33" s="53">
        <v>1885.0</v>
      </c>
      <c r="AF33" s="53">
        <v>1319.0</v>
      </c>
      <c r="AG33" s="77"/>
      <c r="AH33" s="53">
        <v>830.0</v>
      </c>
      <c r="AI33" s="53">
        <v>2324.0</v>
      </c>
      <c r="AJ33" s="53">
        <v>4108.0</v>
      </c>
      <c r="AK33" s="53">
        <v>6577.0</v>
      </c>
      <c r="AL33" s="53">
        <v>13839.0</v>
      </c>
      <c r="AM33" s="53">
        <v>2239.0</v>
      </c>
      <c r="AN33" s="53">
        <v>1864.0</v>
      </c>
      <c r="AO33" s="53">
        <v>971.0</v>
      </c>
      <c r="AP33" s="53">
        <v>2962.0</v>
      </c>
      <c r="AQ33" s="53">
        <v>8036.0</v>
      </c>
      <c r="AR33" s="54">
        <v>2877.0</v>
      </c>
      <c r="AS33" s="54">
        <v>1791.0</v>
      </c>
      <c r="AT33" s="54">
        <v>1276.0</v>
      </c>
      <c r="AU33" s="54">
        <v>3422.0</v>
      </c>
      <c r="AV33" s="54">
        <v>9366.0</v>
      </c>
      <c r="AW33" s="54">
        <v>2211.0</v>
      </c>
      <c r="AX33" s="54">
        <v>7414.0</v>
      </c>
      <c r="AY33" s="54">
        <v>6396.0</v>
      </c>
      <c r="AZ33" s="54">
        <v>3873.0</v>
      </c>
      <c r="BA33" s="55">
        <f t="shared" ref="BA33:BA35" si="12">SUM(AW33:AZ33)</f>
        <v>19894</v>
      </c>
      <c r="BB33" s="54">
        <v>2799.0</v>
      </c>
      <c r="BC33" s="54">
        <v>3821.0</v>
      </c>
      <c r="BD33" s="54">
        <v>3845.0</v>
      </c>
      <c r="BE33" s="54">
        <v>6518.0</v>
      </c>
      <c r="BF33" s="55">
        <f t="shared" ref="BF33:BF35" si="13">SUM(BB33:BE33)</f>
        <v>16983</v>
      </c>
      <c r="BG33" s="89">
        <v>3117.0</v>
      </c>
      <c r="BH33" s="70">
        <v>2755.0</v>
      </c>
      <c r="BI33" s="70">
        <v>3027.0</v>
      </c>
      <c r="BJ33" s="70">
        <v>3000.55</v>
      </c>
      <c r="BK33" s="55">
        <f t="shared" ref="BK33:BK35" si="14">SUM(BG33:BJ33)</f>
        <v>11899.55</v>
      </c>
      <c r="BL33" s="90">
        <v>1910.7</v>
      </c>
      <c r="BM33" s="71">
        <v>2996.08</v>
      </c>
      <c r="BN33" s="71">
        <v>3379.2</v>
      </c>
      <c r="BO33" s="91">
        <v>4082.8</v>
      </c>
      <c r="BP33" s="55">
        <f t="shared" ref="BP33:BP35" si="15">SUM(BL33:BO33)</f>
        <v>12368.78</v>
      </c>
    </row>
    <row r="34">
      <c r="A34" s="51">
        <v>21.0</v>
      </c>
      <c r="B34" s="52" t="s">
        <v>60</v>
      </c>
      <c r="C34" s="51" t="s">
        <v>33</v>
      </c>
      <c r="D34" s="53">
        <v>0.0</v>
      </c>
      <c r="E34" s="53">
        <v>81.0</v>
      </c>
      <c r="F34" s="53">
        <v>2.0</v>
      </c>
      <c r="G34" s="53">
        <v>0.0</v>
      </c>
      <c r="H34" s="53">
        <v>83.0</v>
      </c>
      <c r="I34" s="53">
        <v>0.0</v>
      </c>
      <c r="J34" s="53">
        <v>30.0</v>
      </c>
      <c r="K34" s="53">
        <v>30.0</v>
      </c>
      <c r="L34" s="53">
        <v>0.0</v>
      </c>
      <c r="M34" s="53">
        <v>60.0</v>
      </c>
      <c r="N34" s="53">
        <v>0.0</v>
      </c>
      <c r="O34" s="53">
        <v>0.0</v>
      </c>
      <c r="P34" s="53">
        <v>25.0</v>
      </c>
      <c r="Q34" s="53">
        <v>9.0</v>
      </c>
      <c r="R34" s="53">
        <v>34.0</v>
      </c>
      <c r="S34" s="53">
        <v>0.0</v>
      </c>
      <c r="T34" s="53">
        <v>0.0</v>
      </c>
      <c r="U34" s="53">
        <v>7.0</v>
      </c>
      <c r="V34" s="53">
        <v>0.0</v>
      </c>
      <c r="W34" s="53">
        <v>7.0</v>
      </c>
      <c r="X34" s="53">
        <v>24.0</v>
      </c>
      <c r="Y34" s="53">
        <v>0.0</v>
      </c>
      <c r="Z34" s="53">
        <v>75.0</v>
      </c>
      <c r="AA34" s="53">
        <v>345.0</v>
      </c>
      <c r="AB34" s="77"/>
      <c r="AC34" s="53">
        <v>131.0</v>
      </c>
      <c r="AD34" s="53">
        <v>40.0</v>
      </c>
      <c r="AE34" s="53">
        <v>64.0</v>
      </c>
      <c r="AF34" s="53">
        <v>60.0</v>
      </c>
      <c r="AG34" s="77"/>
      <c r="AH34" s="53">
        <v>50.0</v>
      </c>
      <c r="AI34" s="53">
        <v>360.0</v>
      </c>
      <c r="AJ34" s="53">
        <v>591.0</v>
      </c>
      <c r="AK34" s="53">
        <v>966.0</v>
      </c>
      <c r="AL34" s="53">
        <v>1967.0</v>
      </c>
      <c r="AM34" s="53">
        <v>330.0</v>
      </c>
      <c r="AN34" s="53">
        <v>65.0</v>
      </c>
      <c r="AO34" s="53">
        <v>93.0</v>
      </c>
      <c r="AP34" s="53">
        <v>171.0</v>
      </c>
      <c r="AQ34" s="53">
        <v>659.0</v>
      </c>
      <c r="AR34" s="54">
        <v>1046.0</v>
      </c>
      <c r="AS34" s="54">
        <v>277.0</v>
      </c>
      <c r="AT34" s="54">
        <v>163.0</v>
      </c>
      <c r="AU34" s="54">
        <v>500.0</v>
      </c>
      <c r="AV34" s="54">
        <v>1986.0</v>
      </c>
      <c r="AW34" s="54">
        <v>364.0</v>
      </c>
      <c r="AX34" s="54">
        <v>767.0</v>
      </c>
      <c r="AY34" s="54">
        <v>732.0</v>
      </c>
      <c r="AZ34" s="54">
        <v>604.0</v>
      </c>
      <c r="BA34" s="55">
        <f t="shared" si="12"/>
        <v>2467</v>
      </c>
      <c r="BB34" s="54">
        <v>234.0</v>
      </c>
      <c r="BC34" s="54">
        <v>2263.0</v>
      </c>
      <c r="BD34" s="54">
        <v>154.0</v>
      </c>
      <c r="BE34" s="54">
        <v>160.0</v>
      </c>
      <c r="BF34" s="55">
        <f t="shared" si="13"/>
        <v>2811</v>
      </c>
      <c r="BG34" s="70">
        <v>157.0</v>
      </c>
      <c r="BH34" s="70">
        <v>495.0</v>
      </c>
      <c r="BI34" s="70">
        <v>1235.0</v>
      </c>
      <c r="BJ34" s="70">
        <v>1357.1</v>
      </c>
      <c r="BK34" s="55">
        <f t="shared" si="14"/>
        <v>3244.1</v>
      </c>
      <c r="BL34" s="71">
        <v>423.0</v>
      </c>
      <c r="BM34" s="71">
        <v>385.0</v>
      </c>
      <c r="BN34" s="71">
        <v>479.0</v>
      </c>
      <c r="BO34" s="91">
        <v>758.2</v>
      </c>
      <c r="BP34" s="55">
        <f t="shared" si="15"/>
        <v>2045.2</v>
      </c>
    </row>
    <row r="35">
      <c r="A35" s="51">
        <v>22.0</v>
      </c>
      <c r="B35" s="52" t="s">
        <v>61</v>
      </c>
      <c r="C35" s="51" t="s">
        <v>33</v>
      </c>
      <c r="D35" s="53">
        <v>0.0</v>
      </c>
      <c r="E35" s="53">
        <v>0.0</v>
      </c>
      <c r="F35" s="53">
        <v>0.0</v>
      </c>
      <c r="G35" s="53">
        <v>0.0</v>
      </c>
      <c r="H35" s="53">
        <v>0.0</v>
      </c>
      <c r="I35" s="53">
        <v>0.0</v>
      </c>
      <c r="J35" s="53">
        <v>0.0</v>
      </c>
      <c r="K35" s="53">
        <v>0.0</v>
      </c>
      <c r="L35" s="53">
        <v>0.0</v>
      </c>
      <c r="M35" s="53">
        <v>0.0</v>
      </c>
      <c r="N35" s="53">
        <v>1.0</v>
      </c>
      <c r="O35" s="53">
        <v>5.0</v>
      </c>
      <c r="P35" s="53">
        <v>0.0</v>
      </c>
      <c r="Q35" s="53">
        <v>0.0</v>
      </c>
      <c r="R35" s="53">
        <v>6.0</v>
      </c>
      <c r="S35" s="53">
        <v>0.0</v>
      </c>
      <c r="T35" s="53">
        <v>0.0</v>
      </c>
      <c r="U35" s="53">
        <v>100.0</v>
      </c>
      <c r="V35" s="53">
        <v>120.0</v>
      </c>
      <c r="W35" s="53">
        <v>220.0</v>
      </c>
      <c r="X35" s="53">
        <v>0.0</v>
      </c>
      <c r="Y35" s="53">
        <v>0.0</v>
      </c>
      <c r="Z35" s="53">
        <v>0.0</v>
      </c>
      <c r="AA35" s="53">
        <v>0.0</v>
      </c>
      <c r="AB35" s="77"/>
      <c r="AC35" s="53">
        <v>0.0</v>
      </c>
      <c r="AD35" s="53">
        <v>0.0</v>
      </c>
      <c r="AE35" s="53">
        <v>3.0</v>
      </c>
      <c r="AF35" s="53">
        <v>0.0</v>
      </c>
      <c r="AG35" s="77"/>
      <c r="AH35" s="53">
        <v>0.0</v>
      </c>
      <c r="AI35" s="53">
        <v>0.0</v>
      </c>
      <c r="AJ35" s="53">
        <v>7.0</v>
      </c>
      <c r="AK35" s="53">
        <v>4.0</v>
      </c>
      <c r="AL35" s="53">
        <v>11.0</v>
      </c>
      <c r="AM35" s="53">
        <v>10.0</v>
      </c>
      <c r="AN35" s="53">
        <v>12.0</v>
      </c>
      <c r="AO35" s="53">
        <v>52.0</v>
      </c>
      <c r="AP35" s="53">
        <v>52.0</v>
      </c>
      <c r="AQ35" s="53">
        <v>126.0</v>
      </c>
      <c r="AR35" s="54">
        <v>0.0</v>
      </c>
      <c r="AS35" s="54">
        <v>0.0</v>
      </c>
      <c r="AT35" s="54">
        <v>0.0</v>
      </c>
      <c r="AU35" s="54">
        <v>0.0</v>
      </c>
      <c r="AV35" s="54">
        <v>0.0</v>
      </c>
      <c r="AW35" s="54">
        <v>0.0</v>
      </c>
      <c r="AX35" s="54">
        <v>10.0</v>
      </c>
      <c r="AY35" s="54">
        <v>0.0</v>
      </c>
      <c r="AZ35" s="54">
        <v>0.0</v>
      </c>
      <c r="BA35" s="55">
        <f t="shared" si="12"/>
        <v>10</v>
      </c>
      <c r="BB35" s="54">
        <v>30.0</v>
      </c>
      <c r="BC35" s="54">
        <v>30.0</v>
      </c>
      <c r="BD35" s="54">
        <v>0.0</v>
      </c>
      <c r="BE35" s="54">
        <v>0.0</v>
      </c>
      <c r="BF35" s="55">
        <f t="shared" si="13"/>
        <v>60</v>
      </c>
      <c r="BG35" s="70">
        <v>0.0</v>
      </c>
      <c r="BH35" s="70">
        <v>0.0</v>
      </c>
      <c r="BI35" s="70">
        <v>0.0</v>
      </c>
      <c r="BJ35" s="70">
        <v>0.0</v>
      </c>
      <c r="BK35" s="55">
        <f t="shared" si="14"/>
        <v>0</v>
      </c>
      <c r="BL35" s="71">
        <v>0.0</v>
      </c>
      <c r="BM35" s="71">
        <v>0.0</v>
      </c>
      <c r="BN35" s="71">
        <v>3.0</v>
      </c>
      <c r="BO35" s="91">
        <v>10.0</v>
      </c>
      <c r="BP35" s="55">
        <f t="shared" si="15"/>
        <v>13</v>
      </c>
    </row>
    <row r="36">
      <c r="A36" s="97" t="s">
        <v>62</v>
      </c>
      <c r="B36" s="39"/>
      <c r="C36" s="40" t="s">
        <v>24</v>
      </c>
      <c r="D36" s="79">
        <v>2010.0</v>
      </c>
      <c r="E36" s="42"/>
      <c r="F36" s="42"/>
      <c r="G36" s="42"/>
      <c r="H36" s="43"/>
      <c r="I36" s="79">
        <v>2011.0</v>
      </c>
      <c r="J36" s="42"/>
      <c r="K36" s="42"/>
      <c r="L36" s="42"/>
      <c r="M36" s="43"/>
      <c r="N36" s="79">
        <v>2012.0</v>
      </c>
      <c r="O36" s="42"/>
      <c r="P36" s="42"/>
      <c r="Q36" s="42"/>
      <c r="R36" s="43"/>
      <c r="S36" s="79">
        <v>2013.0</v>
      </c>
      <c r="T36" s="42"/>
      <c r="U36" s="42"/>
      <c r="V36" s="42"/>
      <c r="W36" s="43"/>
      <c r="X36" s="79">
        <v>2014.0</v>
      </c>
      <c r="Y36" s="42"/>
      <c r="Z36" s="42"/>
      <c r="AA36" s="42"/>
      <c r="AB36" s="43"/>
      <c r="AC36" s="79">
        <v>2015.0</v>
      </c>
      <c r="AD36" s="42"/>
      <c r="AE36" s="42"/>
      <c r="AF36" s="42"/>
      <c r="AG36" s="43"/>
      <c r="AH36" s="79">
        <v>2016.0</v>
      </c>
      <c r="AI36" s="42"/>
      <c r="AJ36" s="42"/>
      <c r="AK36" s="42"/>
      <c r="AL36" s="43"/>
      <c r="AM36" s="79">
        <v>2017.0</v>
      </c>
      <c r="AN36" s="42"/>
      <c r="AO36" s="42"/>
      <c r="AP36" s="42"/>
      <c r="AQ36" s="43"/>
      <c r="AR36" s="79">
        <v>2018.0</v>
      </c>
      <c r="AS36" s="42"/>
      <c r="AT36" s="42"/>
      <c r="AU36" s="42"/>
      <c r="AV36" s="43"/>
      <c r="AW36" s="79">
        <v>2019.0</v>
      </c>
      <c r="AX36" s="42"/>
      <c r="AY36" s="42"/>
      <c r="AZ36" s="42"/>
      <c r="BA36" s="43"/>
      <c r="BB36" s="79">
        <v>2020.0</v>
      </c>
      <c r="BC36" s="42"/>
      <c r="BD36" s="42"/>
      <c r="BE36" s="42"/>
      <c r="BF36" s="43"/>
      <c r="BG36" s="79">
        <v>2021.0</v>
      </c>
      <c r="BH36" s="42"/>
      <c r="BI36" s="42"/>
      <c r="BJ36" s="42"/>
      <c r="BK36" s="43"/>
      <c r="BL36" s="41">
        <v>2022.0</v>
      </c>
      <c r="BM36" s="42"/>
      <c r="BN36" s="42"/>
      <c r="BO36" s="42"/>
      <c r="BP36" s="43"/>
    </row>
    <row r="37">
      <c r="A37" s="44"/>
      <c r="B37" s="45"/>
      <c r="C37" s="46"/>
      <c r="D37" s="83" t="s">
        <v>25</v>
      </c>
      <c r="E37" s="83" t="s">
        <v>26</v>
      </c>
      <c r="F37" s="83" t="s">
        <v>27</v>
      </c>
      <c r="G37" s="83" t="s">
        <v>28</v>
      </c>
      <c r="H37" s="83" t="s">
        <v>29</v>
      </c>
      <c r="I37" s="83" t="s">
        <v>25</v>
      </c>
      <c r="J37" s="83" t="s">
        <v>26</v>
      </c>
      <c r="K37" s="83" t="s">
        <v>27</v>
      </c>
      <c r="L37" s="83" t="s">
        <v>28</v>
      </c>
      <c r="M37" s="83" t="s">
        <v>29</v>
      </c>
      <c r="N37" s="83" t="s">
        <v>25</v>
      </c>
      <c r="O37" s="83" t="s">
        <v>26</v>
      </c>
      <c r="P37" s="83" t="s">
        <v>27</v>
      </c>
      <c r="Q37" s="83" t="s">
        <v>28</v>
      </c>
      <c r="R37" s="83" t="s">
        <v>29</v>
      </c>
      <c r="S37" s="83" t="s">
        <v>25</v>
      </c>
      <c r="T37" s="83" t="s">
        <v>26</v>
      </c>
      <c r="U37" s="83" t="s">
        <v>27</v>
      </c>
      <c r="V37" s="83" t="s">
        <v>28</v>
      </c>
      <c r="W37" s="83" t="s">
        <v>29</v>
      </c>
      <c r="X37" s="83" t="s">
        <v>25</v>
      </c>
      <c r="Y37" s="83" t="s">
        <v>26</v>
      </c>
      <c r="Z37" s="83" t="s">
        <v>27</v>
      </c>
      <c r="AA37" s="83" t="s">
        <v>28</v>
      </c>
      <c r="AB37" s="83" t="s">
        <v>29</v>
      </c>
      <c r="AC37" s="83" t="s">
        <v>25</v>
      </c>
      <c r="AD37" s="83" t="s">
        <v>26</v>
      </c>
      <c r="AE37" s="83" t="s">
        <v>27</v>
      </c>
      <c r="AF37" s="83" t="s">
        <v>28</v>
      </c>
      <c r="AG37" s="83" t="s">
        <v>29</v>
      </c>
      <c r="AH37" s="83" t="s">
        <v>25</v>
      </c>
      <c r="AI37" s="83" t="s">
        <v>26</v>
      </c>
      <c r="AJ37" s="83" t="s">
        <v>27</v>
      </c>
      <c r="AK37" s="83" t="s">
        <v>28</v>
      </c>
      <c r="AL37" s="83" t="s">
        <v>29</v>
      </c>
      <c r="AM37" s="83" t="s">
        <v>25</v>
      </c>
      <c r="AN37" s="83" t="s">
        <v>26</v>
      </c>
      <c r="AO37" s="83" t="s">
        <v>27</v>
      </c>
      <c r="AP37" s="83" t="s">
        <v>28</v>
      </c>
      <c r="AQ37" s="83" t="s">
        <v>29</v>
      </c>
      <c r="AR37" s="84"/>
      <c r="AS37" s="84"/>
      <c r="AT37" s="84"/>
      <c r="AU37" s="84"/>
      <c r="AV37" s="84"/>
      <c r="AW37" s="83" t="s">
        <v>55</v>
      </c>
      <c r="AX37" s="83" t="s">
        <v>56</v>
      </c>
      <c r="AY37" s="83" t="s">
        <v>57</v>
      </c>
      <c r="AZ37" s="83" t="s">
        <v>58</v>
      </c>
      <c r="BA37" s="83" t="s">
        <v>29</v>
      </c>
      <c r="BB37" s="83" t="s">
        <v>55</v>
      </c>
      <c r="BC37" s="83" t="s">
        <v>56</v>
      </c>
      <c r="BD37" s="83" t="s">
        <v>57</v>
      </c>
      <c r="BE37" s="83" t="s">
        <v>58</v>
      </c>
      <c r="BF37" s="83" t="s">
        <v>29</v>
      </c>
      <c r="BG37" s="83" t="s">
        <v>55</v>
      </c>
      <c r="BH37" s="83" t="s">
        <v>56</v>
      </c>
      <c r="BI37" s="83" t="s">
        <v>57</v>
      </c>
      <c r="BJ37" s="83" t="s">
        <v>58</v>
      </c>
      <c r="BK37" s="83" t="s">
        <v>29</v>
      </c>
      <c r="BL37" s="83" t="s">
        <v>55</v>
      </c>
      <c r="BM37" s="83" t="s">
        <v>56</v>
      </c>
      <c r="BN37" s="83" t="s">
        <v>57</v>
      </c>
      <c r="BO37" s="83" t="s">
        <v>58</v>
      </c>
      <c r="BP37" s="83" t="s">
        <v>29</v>
      </c>
    </row>
    <row r="38">
      <c r="A38" s="51">
        <v>1.0</v>
      </c>
      <c r="B38" s="52" t="s">
        <v>63</v>
      </c>
      <c r="C38" s="51" t="s">
        <v>64</v>
      </c>
      <c r="D38" s="53">
        <v>12579.0</v>
      </c>
      <c r="E38" s="53">
        <v>7666.0</v>
      </c>
      <c r="F38" s="53">
        <v>4375.0</v>
      </c>
      <c r="G38" s="53">
        <v>4258.0</v>
      </c>
      <c r="H38" s="53">
        <v>28878.0</v>
      </c>
      <c r="I38" s="53">
        <v>9349.0</v>
      </c>
      <c r="J38" s="53">
        <v>14043.0</v>
      </c>
      <c r="K38" s="53">
        <v>5373.0</v>
      </c>
      <c r="L38" s="53">
        <v>2909.0</v>
      </c>
      <c r="M38" s="53">
        <v>31674.0</v>
      </c>
      <c r="N38" s="53">
        <v>4776.0</v>
      </c>
      <c r="O38" s="53">
        <v>5881.0</v>
      </c>
      <c r="P38" s="53">
        <v>5811.0</v>
      </c>
      <c r="Q38" s="53">
        <v>5946.0</v>
      </c>
      <c r="R38" s="53">
        <v>22414.0</v>
      </c>
      <c r="S38" s="53">
        <v>5832.0</v>
      </c>
      <c r="T38" s="53">
        <v>8869.0</v>
      </c>
      <c r="U38" s="53">
        <v>5233.0</v>
      </c>
      <c r="V38" s="53">
        <v>6745.0</v>
      </c>
      <c r="W38" s="53">
        <v>26679.0</v>
      </c>
      <c r="X38" s="53">
        <v>2158.0</v>
      </c>
      <c r="Y38" s="53">
        <v>3064.0</v>
      </c>
      <c r="Z38" s="53">
        <v>1424.0</v>
      </c>
      <c r="AA38" s="53">
        <v>1197.0</v>
      </c>
      <c r="AB38" s="53">
        <v>7843.0</v>
      </c>
      <c r="AC38" s="53">
        <v>1130.0</v>
      </c>
      <c r="AD38" s="53">
        <v>1194.0</v>
      </c>
      <c r="AE38" s="53">
        <v>1394.0</v>
      </c>
      <c r="AF38" s="53">
        <v>1133.0</v>
      </c>
      <c r="AG38" s="53">
        <v>4851.0</v>
      </c>
      <c r="AH38" s="53">
        <v>1516.0</v>
      </c>
      <c r="AI38" s="53">
        <v>1073.0</v>
      </c>
      <c r="AJ38" s="53">
        <v>920.0</v>
      </c>
      <c r="AK38" s="53">
        <v>1627.0</v>
      </c>
      <c r="AL38" s="53">
        <v>5136.0</v>
      </c>
      <c r="AM38" s="53">
        <v>1235.0</v>
      </c>
      <c r="AN38" s="53">
        <v>788.0</v>
      </c>
      <c r="AO38" s="53">
        <v>850.0</v>
      </c>
      <c r="AP38" s="53">
        <v>3781.0</v>
      </c>
      <c r="AQ38" s="53">
        <v>6654.0</v>
      </c>
      <c r="AR38" s="54">
        <v>5339.0</v>
      </c>
      <c r="AS38" s="54">
        <v>271.0</v>
      </c>
      <c r="AT38" s="54">
        <v>799.0</v>
      </c>
      <c r="AU38" s="54">
        <v>777.0</v>
      </c>
      <c r="AV38" s="54">
        <v>7186.0</v>
      </c>
      <c r="AW38" s="54">
        <v>5371.0</v>
      </c>
      <c r="AX38" s="54">
        <v>3324.0</v>
      </c>
      <c r="AY38" s="54">
        <v>3265.0</v>
      </c>
      <c r="AZ38" s="54">
        <v>3016.0</v>
      </c>
      <c r="BA38" s="54">
        <f t="shared" ref="BA38:BA46" si="16">SUM(AW38:AZ38)</f>
        <v>14976</v>
      </c>
      <c r="BB38" s="54">
        <v>2520.0</v>
      </c>
      <c r="BC38" s="54">
        <v>317.0</v>
      </c>
      <c r="BD38" s="54">
        <v>1426.0</v>
      </c>
      <c r="BE38" s="54">
        <v>500.0</v>
      </c>
      <c r="BF38" s="54">
        <f t="shared" ref="BF38:BF46" si="17">SUM(BB38:BE38)</f>
        <v>4763</v>
      </c>
      <c r="BG38" s="70">
        <v>1413.0</v>
      </c>
      <c r="BH38" s="70">
        <v>653.0</v>
      </c>
      <c r="BI38" s="70">
        <v>679.0</v>
      </c>
      <c r="BJ38" s="70">
        <v>2970.0</v>
      </c>
      <c r="BK38" s="57">
        <f t="shared" ref="BK38:BK48" si="18">SUM(BG38:BJ38)</f>
        <v>5715</v>
      </c>
      <c r="BL38" s="72">
        <f>IFERROR(__xludf.DUMMYFUNCTION("IMPORTRANGE(""https://docs.google.com/spreadsheets/d/1nv7FcLwd0Uy30tbTkBnCCI9faMd_V9PpODhVPQl9NTk/edit#gid=752842651"",""A_1b!BL32:BO42"")"),144.0)</f>
        <v>144</v>
      </c>
      <c r="BM38" s="98">
        <f>IFERROR(__xludf.DUMMYFUNCTION("""COMPUTED_VALUE"""),690.0)</f>
        <v>690</v>
      </c>
      <c r="BN38" s="94">
        <f>IFERROR(__xludf.DUMMYFUNCTION("""COMPUTED_VALUE"""),40.0)</f>
        <v>40</v>
      </c>
      <c r="BO38" s="554"/>
      <c r="BP38" s="54"/>
    </row>
    <row r="39">
      <c r="A39" s="51">
        <v>2.0</v>
      </c>
      <c r="B39" s="52" t="s">
        <v>65</v>
      </c>
      <c r="C39" s="51" t="s">
        <v>64</v>
      </c>
      <c r="D39" s="53">
        <v>2681.0</v>
      </c>
      <c r="E39" s="53">
        <v>5357.0</v>
      </c>
      <c r="F39" s="53">
        <v>4246.0</v>
      </c>
      <c r="G39" s="53">
        <v>924.0</v>
      </c>
      <c r="H39" s="53">
        <v>13208.0</v>
      </c>
      <c r="I39" s="53">
        <v>1427.0</v>
      </c>
      <c r="J39" s="53">
        <v>1461.0</v>
      </c>
      <c r="K39" s="53">
        <v>1352.0</v>
      </c>
      <c r="L39" s="53">
        <v>1374.0</v>
      </c>
      <c r="M39" s="53">
        <v>5614.0</v>
      </c>
      <c r="N39" s="53">
        <v>1573.0</v>
      </c>
      <c r="O39" s="53">
        <v>3003.0</v>
      </c>
      <c r="P39" s="53">
        <v>1512.0</v>
      </c>
      <c r="Q39" s="53">
        <v>1497.0</v>
      </c>
      <c r="R39" s="53">
        <v>7585.0</v>
      </c>
      <c r="S39" s="53">
        <v>2682.0</v>
      </c>
      <c r="T39" s="53">
        <v>1898.0</v>
      </c>
      <c r="U39" s="53">
        <v>544.0</v>
      </c>
      <c r="V39" s="53">
        <v>1519.0</v>
      </c>
      <c r="W39" s="53">
        <v>6643.0</v>
      </c>
      <c r="X39" s="53">
        <v>564.0</v>
      </c>
      <c r="Y39" s="53">
        <v>617.0</v>
      </c>
      <c r="Z39" s="53">
        <v>592.0</v>
      </c>
      <c r="AA39" s="53">
        <v>745.0</v>
      </c>
      <c r="AB39" s="53">
        <v>2518.0</v>
      </c>
      <c r="AC39" s="53">
        <v>358.0</v>
      </c>
      <c r="AD39" s="53">
        <v>279.0</v>
      </c>
      <c r="AE39" s="53">
        <v>532.0</v>
      </c>
      <c r="AF39" s="53">
        <v>504.0</v>
      </c>
      <c r="AG39" s="53">
        <v>1673.0</v>
      </c>
      <c r="AH39" s="53">
        <v>604.0</v>
      </c>
      <c r="AI39" s="53">
        <v>395.0</v>
      </c>
      <c r="AJ39" s="53">
        <v>367.0</v>
      </c>
      <c r="AK39" s="53">
        <v>629.0</v>
      </c>
      <c r="AL39" s="53">
        <v>1995.0</v>
      </c>
      <c r="AM39" s="53">
        <v>257.0</v>
      </c>
      <c r="AN39" s="53">
        <v>130.0</v>
      </c>
      <c r="AO39" s="53">
        <v>705.0</v>
      </c>
      <c r="AP39" s="53">
        <v>351.0</v>
      </c>
      <c r="AQ39" s="53">
        <v>1443.0</v>
      </c>
      <c r="AR39" s="54">
        <v>555.0</v>
      </c>
      <c r="AS39" s="54">
        <v>203.0</v>
      </c>
      <c r="AT39" s="54">
        <v>143.0</v>
      </c>
      <c r="AU39" s="54">
        <v>146.0</v>
      </c>
      <c r="AV39" s="54">
        <v>1047.0</v>
      </c>
      <c r="AW39" s="54">
        <v>1483.0</v>
      </c>
      <c r="AX39" s="54">
        <v>1653.0</v>
      </c>
      <c r="AY39" s="54">
        <v>1642.0</v>
      </c>
      <c r="AZ39" s="54">
        <v>1493.0</v>
      </c>
      <c r="BA39" s="54">
        <f t="shared" si="16"/>
        <v>6271</v>
      </c>
      <c r="BB39" s="54">
        <v>1497.0</v>
      </c>
      <c r="BC39" s="54">
        <v>1448.0</v>
      </c>
      <c r="BD39" s="54">
        <v>1625.0</v>
      </c>
      <c r="BE39" s="54">
        <v>323.0</v>
      </c>
      <c r="BF39" s="54">
        <f t="shared" si="17"/>
        <v>4893</v>
      </c>
      <c r="BG39" s="70">
        <v>319.0</v>
      </c>
      <c r="BH39" s="70">
        <v>127.0</v>
      </c>
      <c r="BI39" s="70">
        <v>327.0</v>
      </c>
      <c r="BJ39" s="70">
        <v>228.0</v>
      </c>
      <c r="BK39" s="57">
        <f t="shared" si="18"/>
        <v>1001</v>
      </c>
      <c r="BL39" s="72">
        <f>IFERROR(__xludf.DUMMYFUNCTION("""COMPUTED_VALUE"""),10.0)</f>
        <v>10</v>
      </c>
      <c r="BM39" s="98">
        <f>IFERROR(__xludf.DUMMYFUNCTION("""COMPUTED_VALUE"""),80.0)</f>
        <v>80</v>
      </c>
      <c r="BN39" s="555">
        <f>IFERROR(__xludf.DUMMYFUNCTION("""COMPUTED_VALUE"""),106.0)</f>
        <v>106</v>
      </c>
      <c r="BO39" s="554"/>
      <c r="BP39" s="54"/>
    </row>
    <row r="40">
      <c r="A40" s="51">
        <v>3.0</v>
      </c>
      <c r="B40" s="52" t="s">
        <v>66</v>
      </c>
      <c r="C40" s="51" t="s">
        <v>64</v>
      </c>
      <c r="D40" s="53">
        <v>204.0</v>
      </c>
      <c r="E40" s="53">
        <v>128.0</v>
      </c>
      <c r="F40" s="53">
        <v>416.0</v>
      </c>
      <c r="G40" s="53">
        <v>293.0</v>
      </c>
      <c r="H40" s="53">
        <v>1041.0</v>
      </c>
      <c r="I40" s="53">
        <v>728.0</v>
      </c>
      <c r="J40" s="53">
        <v>404.0</v>
      </c>
      <c r="K40" s="53">
        <v>260.0</v>
      </c>
      <c r="L40" s="53">
        <v>458.0</v>
      </c>
      <c r="M40" s="53">
        <v>1850.0</v>
      </c>
      <c r="N40" s="53">
        <v>229.0</v>
      </c>
      <c r="O40" s="53">
        <v>554.0</v>
      </c>
      <c r="P40" s="53">
        <v>427.0</v>
      </c>
      <c r="Q40" s="53">
        <v>269.0</v>
      </c>
      <c r="R40" s="53">
        <v>1479.0</v>
      </c>
      <c r="S40" s="53">
        <v>54.0</v>
      </c>
      <c r="T40" s="53">
        <v>155.0</v>
      </c>
      <c r="U40" s="53">
        <v>143.0</v>
      </c>
      <c r="V40" s="53">
        <v>340.0</v>
      </c>
      <c r="W40" s="53">
        <v>692.0</v>
      </c>
      <c r="X40" s="53">
        <v>81.0</v>
      </c>
      <c r="Y40" s="53">
        <v>73.0</v>
      </c>
      <c r="Z40" s="53">
        <v>69.0</v>
      </c>
      <c r="AA40" s="53">
        <v>69.0</v>
      </c>
      <c r="AB40" s="53">
        <v>292.0</v>
      </c>
      <c r="AC40" s="53">
        <v>102.0</v>
      </c>
      <c r="AD40" s="53">
        <v>127.0</v>
      </c>
      <c r="AE40" s="53">
        <v>299.0</v>
      </c>
      <c r="AF40" s="53">
        <v>86.0</v>
      </c>
      <c r="AG40" s="53">
        <v>614.0</v>
      </c>
      <c r="AH40" s="53">
        <v>96.0</v>
      </c>
      <c r="AI40" s="53">
        <v>168.0</v>
      </c>
      <c r="AJ40" s="53">
        <v>82.0</v>
      </c>
      <c r="AK40" s="53">
        <v>294.0</v>
      </c>
      <c r="AL40" s="53">
        <v>640.0</v>
      </c>
      <c r="AM40" s="53">
        <v>72.0</v>
      </c>
      <c r="AN40" s="53">
        <v>81.0</v>
      </c>
      <c r="AO40" s="53">
        <v>163.0</v>
      </c>
      <c r="AP40" s="53">
        <v>336.0</v>
      </c>
      <c r="AQ40" s="53">
        <v>652.0</v>
      </c>
      <c r="AR40" s="54">
        <v>155.0</v>
      </c>
      <c r="AS40" s="54">
        <v>30.0</v>
      </c>
      <c r="AT40" s="54">
        <v>45.0</v>
      </c>
      <c r="AU40" s="54">
        <v>35.0</v>
      </c>
      <c r="AV40" s="54">
        <v>265.0</v>
      </c>
      <c r="AW40" s="54">
        <v>884.0</v>
      </c>
      <c r="AX40" s="54">
        <v>30.0</v>
      </c>
      <c r="AY40" s="54">
        <v>15.0</v>
      </c>
      <c r="AZ40" s="54">
        <v>70.0</v>
      </c>
      <c r="BA40" s="54">
        <f t="shared" si="16"/>
        <v>999</v>
      </c>
      <c r="BB40" s="54">
        <v>0.0</v>
      </c>
      <c r="BC40" s="54">
        <v>0.0</v>
      </c>
      <c r="BD40" s="54">
        <v>45.0</v>
      </c>
      <c r="BE40" s="54">
        <v>54.0</v>
      </c>
      <c r="BF40" s="54">
        <f t="shared" si="17"/>
        <v>99</v>
      </c>
      <c r="BG40" s="70">
        <v>0.0</v>
      </c>
      <c r="BH40" s="70">
        <v>0.0</v>
      </c>
      <c r="BI40" s="70">
        <v>0.0</v>
      </c>
      <c r="BJ40" s="70">
        <v>0.0</v>
      </c>
      <c r="BK40" s="57">
        <f t="shared" si="18"/>
        <v>0</v>
      </c>
      <c r="BL40" s="70">
        <f>IFERROR(__xludf.DUMMYFUNCTION("""COMPUTED_VALUE"""),0.0)</f>
        <v>0</v>
      </c>
      <c r="BM40" s="101">
        <f>IFERROR(__xludf.DUMMYFUNCTION("""COMPUTED_VALUE"""),0.0)</f>
        <v>0</v>
      </c>
      <c r="BN40" s="556">
        <f>IFERROR(__xludf.DUMMYFUNCTION("""COMPUTED_VALUE"""),0.0)</f>
        <v>0</v>
      </c>
      <c r="BO40" s="140"/>
      <c r="BP40" s="54"/>
    </row>
    <row r="41">
      <c r="A41" s="51">
        <v>4.0</v>
      </c>
      <c r="B41" s="52" t="s">
        <v>67</v>
      </c>
      <c r="C41" s="51" t="s">
        <v>64</v>
      </c>
      <c r="D41" s="53">
        <v>724.0</v>
      </c>
      <c r="E41" s="53">
        <v>901.0</v>
      </c>
      <c r="F41" s="53">
        <v>1806.0</v>
      </c>
      <c r="G41" s="53">
        <v>467.0</v>
      </c>
      <c r="H41" s="53">
        <v>3898.0</v>
      </c>
      <c r="I41" s="53">
        <v>499.0</v>
      </c>
      <c r="J41" s="53">
        <v>538.0</v>
      </c>
      <c r="K41" s="53">
        <v>845.0</v>
      </c>
      <c r="L41" s="53">
        <v>8772.0</v>
      </c>
      <c r="M41" s="53">
        <v>10654.0</v>
      </c>
      <c r="N41" s="53">
        <v>582.0</v>
      </c>
      <c r="O41" s="53">
        <v>788.0</v>
      </c>
      <c r="P41" s="53">
        <v>366.0</v>
      </c>
      <c r="Q41" s="53">
        <v>205.0</v>
      </c>
      <c r="R41" s="53">
        <v>1941.0</v>
      </c>
      <c r="S41" s="53">
        <v>199.0</v>
      </c>
      <c r="T41" s="53">
        <v>102.0</v>
      </c>
      <c r="U41" s="53">
        <v>338.0</v>
      </c>
      <c r="V41" s="53">
        <v>41.0</v>
      </c>
      <c r="W41" s="53">
        <v>680.0</v>
      </c>
      <c r="X41" s="53">
        <v>98.0</v>
      </c>
      <c r="Y41" s="53">
        <v>85.0</v>
      </c>
      <c r="Z41" s="53">
        <v>77.0</v>
      </c>
      <c r="AA41" s="53">
        <v>116.0</v>
      </c>
      <c r="AB41" s="53">
        <v>376.0</v>
      </c>
      <c r="AC41" s="53">
        <v>90.0</v>
      </c>
      <c r="AD41" s="53">
        <v>69.0</v>
      </c>
      <c r="AE41" s="53">
        <v>140.0</v>
      </c>
      <c r="AF41" s="53">
        <v>100.0</v>
      </c>
      <c r="AG41" s="53">
        <v>399.0</v>
      </c>
      <c r="AH41" s="53">
        <v>106.0</v>
      </c>
      <c r="AI41" s="53">
        <v>378.0</v>
      </c>
      <c r="AJ41" s="53">
        <v>89.0</v>
      </c>
      <c r="AK41" s="53">
        <v>273.0</v>
      </c>
      <c r="AL41" s="53">
        <v>846.0</v>
      </c>
      <c r="AM41" s="53">
        <v>158.0</v>
      </c>
      <c r="AN41" s="53">
        <v>424.0</v>
      </c>
      <c r="AO41" s="53">
        <v>298.0</v>
      </c>
      <c r="AP41" s="53">
        <v>450.0</v>
      </c>
      <c r="AQ41" s="53">
        <v>1330.0</v>
      </c>
      <c r="AR41" s="54">
        <v>213.0</v>
      </c>
      <c r="AS41" s="54">
        <v>52.0</v>
      </c>
      <c r="AT41" s="54">
        <v>117.0</v>
      </c>
      <c r="AU41" s="54">
        <v>45.0</v>
      </c>
      <c r="AV41" s="54">
        <v>427.0</v>
      </c>
      <c r="AW41" s="54">
        <v>285.0</v>
      </c>
      <c r="AX41" s="54">
        <v>43.0</v>
      </c>
      <c r="AY41" s="54">
        <v>67.0</v>
      </c>
      <c r="AZ41" s="54">
        <v>65.0</v>
      </c>
      <c r="BA41" s="54">
        <f t="shared" si="16"/>
        <v>460</v>
      </c>
      <c r="BB41" s="54">
        <v>0.0</v>
      </c>
      <c r="BC41" s="54">
        <v>15.0</v>
      </c>
      <c r="BD41" s="54">
        <v>66.0</v>
      </c>
      <c r="BE41" s="54">
        <v>210.0</v>
      </c>
      <c r="BF41" s="54">
        <f t="shared" si="17"/>
        <v>291</v>
      </c>
      <c r="BG41" s="70">
        <v>253.0</v>
      </c>
      <c r="BH41" s="70">
        <v>232.0</v>
      </c>
      <c r="BI41" s="70">
        <v>181.0</v>
      </c>
      <c r="BJ41" s="70">
        <v>286.0</v>
      </c>
      <c r="BK41" s="57">
        <f t="shared" si="18"/>
        <v>952</v>
      </c>
      <c r="BL41" s="70">
        <f>IFERROR(__xludf.DUMMYFUNCTION("""COMPUTED_VALUE"""),38.0)</f>
        <v>38</v>
      </c>
      <c r="BM41" s="101">
        <f>IFERROR(__xludf.DUMMYFUNCTION("""COMPUTED_VALUE"""),38.0)</f>
        <v>38</v>
      </c>
      <c r="BN41" s="555">
        <f>IFERROR(__xludf.DUMMYFUNCTION("""COMPUTED_VALUE"""),50.0)</f>
        <v>50</v>
      </c>
      <c r="BO41" s="554"/>
      <c r="BP41" s="54"/>
    </row>
    <row r="42">
      <c r="A42" s="51">
        <v>5.0</v>
      </c>
      <c r="B42" s="52" t="s">
        <v>68</v>
      </c>
      <c r="C42" s="51" t="s">
        <v>64</v>
      </c>
      <c r="D42" s="53">
        <v>537.0</v>
      </c>
      <c r="E42" s="53">
        <v>2109.0</v>
      </c>
      <c r="F42" s="53">
        <v>459.0</v>
      </c>
      <c r="G42" s="53">
        <v>179.0</v>
      </c>
      <c r="H42" s="53">
        <v>3284.0</v>
      </c>
      <c r="I42" s="53">
        <v>199.0</v>
      </c>
      <c r="J42" s="53">
        <v>462.0</v>
      </c>
      <c r="K42" s="53">
        <v>200.0</v>
      </c>
      <c r="L42" s="53">
        <v>775.0</v>
      </c>
      <c r="M42" s="53">
        <v>1636.0</v>
      </c>
      <c r="N42" s="53">
        <v>181.0</v>
      </c>
      <c r="O42" s="53">
        <v>863.0</v>
      </c>
      <c r="P42" s="53">
        <v>178.0</v>
      </c>
      <c r="Q42" s="53">
        <v>284.0</v>
      </c>
      <c r="R42" s="53">
        <v>1506.0</v>
      </c>
      <c r="S42" s="53">
        <v>164.0</v>
      </c>
      <c r="T42" s="53">
        <v>274.0</v>
      </c>
      <c r="U42" s="53">
        <v>284.0</v>
      </c>
      <c r="V42" s="53">
        <v>189.0</v>
      </c>
      <c r="W42" s="53">
        <v>911.0</v>
      </c>
      <c r="X42" s="53">
        <v>128.0</v>
      </c>
      <c r="Y42" s="53">
        <v>162.0</v>
      </c>
      <c r="Z42" s="53">
        <v>123.0</v>
      </c>
      <c r="AA42" s="53">
        <v>101.0</v>
      </c>
      <c r="AB42" s="53">
        <v>514.0</v>
      </c>
      <c r="AC42" s="53">
        <v>165.0</v>
      </c>
      <c r="AD42" s="53">
        <v>148.0</v>
      </c>
      <c r="AE42" s="53">
        <v>172.0</v>
      </c>
      <c r="AF42" s="53">
        <v>153.0</v>
      </c>
      <c r="AG42" s="53">
        <v>638.0</v>
      </c>
      <c r="AH42" s="53">
        <v>166.0</v>
      </c>
      <c r="AI42" s="53">
        <v>148.0</v>
      </c>
      <c r="AJ42" s="53">
        <v>218.0</v>
      </c>
      <c r="AK42" s="53">
        <v>174.0</v>
      </c>
      <c r="AL42" s="53">
        <v>706.0</v>
      </c>
      <c r="AM42" s="53">
        <v>228.0</v>
      </c>
      <c r="AN42" s="53">
        <v>300.0</v>
      </c>
      <c r="AO42" s="53">
        <v>687.0</v>
      </c>
      <c r="AP42" s="53">
        <v>338.0</v>
      </c>
      <c r="AQ42" s="53">
        <v>1553.0</v>
      </c>
      <c r="AR42" s="54">
        <v>760.0</v>
      </c>
      <c r="AS42" s="54">
        <v>37.0</v>
      </c>
      <c r="AT42" s="54">
        <v>48.0</v>
      </c>
      <c r="AU42" s="54">
        <v>71.0</v>
      </c>
      <c r="AV42" s="54">
        <v>916.0</v>
      </c>
      <c r="AW42" s="54">
        <v>90.0</v>
      </c>
      <c r="AX42" s="54">
        <v>50.0</v>
      </c>
      <c r="AY42" s="54">
        <v>67.0</v>
      </c>
      <c r="AZ42" s="54">
        <v>52.0</v>
      </c>
      <c r="BA42" s="54">
        <f t="shared" si="16"/>
        <v>259</v>
      </c>
      <c r="BB42" s="54">
        <v>10.0</v>
      </c>
      <c r="BC42" s="54">
        <v>16.0</v>
      </c>
      <c r="BD42" s="54">
        <v>45.0</v>
      </c>
      <c r="BE42" s="54">
        <v>190.0</v>
      </c>
      <c r="BF42" s="54">
        <f t="shared" si="17"/>
        <v>261</v>
      </c>
      <c r="BG42" s="70">
        <v>0.0</v>
      </c>
      <c r="BH42" s="70">
        <v>0.0</v>
      </c>
      <c r="BI42" s="70">
        <v>0.0</v>
      </c>
      <c r="BJ42" s="70">
        <v>0.0</v>
      </c>
      <c r="BK42" s="57">
        <f t="shared" si="18"/>
        <v>0</v>
      </c>
      <c r="BL42" s="70">
        <f>IFERROR(__xludf.DUMMYFUNCTION("""COMPUTED_VALUE"""),0.0)</f>
        <v>0</v>
      </c>
      <c r="BM42" s="101">
        <f>IFERROR(__xludf.DUMMYFUNCTION("""COMPUTED_VALUE"""),0.0)</f>
        <v>0</v>
      </c>
      <c r="BN42" s="556">
        <f>IFERROR(__xludf.DUMMYFUNCTION("""COMPUTED_VALUE"""),0.0)</f>
        <v>0</v>
      </c>
      <c r="BO42" s="140"/>
      <c r="BP42" s="54"/>
    </row>
    <row r="43">
      <c r="A43" s="51">
        <v>6.0</v>
      </c>
      <c r="B43" s="52" t="s">
        <v>69</v>
      </c>
      <c r="C43" s="51" t="s">
        <v>64</v>
      </c>
      <c r="D43" s="53">
        <v>7540.0</v>
      </c>
      <c r="E43" s="53">
        <v>9648.0</v>
      </c>
      <c r="F43" s="53">
        <v>3249.0</v>
      </c>
      <c r="G43" s="53">
        <v>3500.0</v>
      </c>
      <c r="H43" s="53">
        <v>23937.0</v>
      </c>
      <c r="I43" s="53">
        <v>4291.0</v>
      </c>
      <c r="J43" s="53">
        <v>10779.0</v>
      </c>
      <c r="K43" s="53">
        <v>897.0</v>
      </c>
      <c r="L43" s="53">
        <v>4325.0</v>
      </c>
      <c r="M43" s="53">
        <v>20292.0</v>
      </c>
      <c r="N43" s="53">
        <v>4191.0</v>
      </c>
      <c r="O43" s="53">
        <v>4462.0</v>
      </c>
      <c r="P43" s="53">
        <v>4433.0</v>
      </c>
      <c r="Q43" s="53">
        <v>4388.0</v>
      </c>
      <c r="R43" s="53">
        <v>17474.0</v>
      </c>
      <c r="S43" s="53">
        <v>4100.0</v>
      </c>
      <c r="T43" s="53">
        <v>4188.0</v>
      </c>
      <c r="U43" s="53">
        <v>3394.0</v>
      </c>
      <c r="V43" s="53">
        <v>3993.0</v>
      </c>
      <c r="W43" s="53">
        <v>15675.0</v>
      </c>
      <c r="X43" s="53">
        <v>4227.0</v>
      </c>
      <c r="Y43" s="53">
        <v>4125.0</v>
      </c>
      <c r="Z43" s="53">
        <v>4040.0</v>
      </c>
      <c r="AA43" s="53">
        <v>629.0</v>
      </c>
      <c r="AB43" s="53">
        <v>13021.0</v>
      </c>
      <c r="AC43" s="69">
        <v>754.0</v>
      </c>
      <c r="AD43" s="69">
        <v>195.0</v>
      </c>
      <c r="AE43" s="69">
        <v>805.0</v>
      </c>
      <c r="AF43" s="69">
        <v>5765.0</v>
      </c>
      <c r="AG43" s="53">
        <v>7519.0</v>
      </c>
      <c r="AH43" s="53">
        <v>249.0</v>
      </c>
      <c r="AI43" s="53">
        <v>2554.0</v>
      </c>
      <c r="AJ43" s="53">
        <v>766.0</v>
      </c>
      <c r="AK43" s="53">
        <v>2142.0</v>
      </c>
      <c r="AL43" s="53">
        <v>5711.0</v>
      </c>
      <c r="AM43" s="53">
        <v>2122.0</v>
      </c>
      <c r="AN43" s="53">
        <v>503.0</v>
      </c>
      <c r="AO43" s="53">
        <v>632.0</v>
      </c>
      <c r="AP43" s="53">
        <v>2395.0</v>
      </c>
      <c r="AQ43" s="53">
        <v>5652.0</v>
      </c>
      <c r="AR43" s="54">
        <v>557.0</v>
      </c>
      <c r="AS43" s="54">
        <v>318.0</v>
      </c>
      <c r="AT43" s="54">
        <v>457.0</v>
      </c>
      <c r="AU43" s="54">
        <v>403.0</v>
      </c>
      <c r="AV43" s="54">
        <v>1735.0</v>
      </c>
      <c r="AW43" s="54">
        <v>1125.0</v>
      </c>
      <c r="AX43" s="54">
        <v>869.0</v>
      </c>
      <c r="AY43" s="54">
        <v>661.0</v>
      </c>
      <c r="AZ43" s="54">
        <v>799.0</v>
      </c>
      <c r="BA43" s="54">
        <f t="shared" si="16"/>
        <v>3454</v>
      </c>
      <c r="BB43" s="54">
        <v>837.0</v>
      </c>
      <c r="BC43" s="54">
        <v>345.0</v>
      </c>
      <c r="BD43" s="54">
        <v>211.0</v>
      </c>
      <c r="BE43" s="54">
        <v>645.0</v>
      </c>
      <c r="BF43" s="54">
        <f t="shared" si="17"/>
        <v>2038</v>
      </c>
      <c r="BG43" s="70">
        <v>632.0</v>
      </c>
      <c r="BH43" s="70">
        <v>718.0</v>
      </c>
      <c r="BI43" s="70">
        <v>808.0</v>
      </c>
      <c r="BJ43" s="70">
        <v>832.0</v>
      </c>
      <c r="BK43" s="57">
        <f t="shared" si="18"/>
        <v>2990</v>
      </c>
      <c r="BL43" s="72">
        <f>IFERROR(__xludf.DUMMYFUNCTION("""COMPUTED_VALUE"""),3.0)</f>
        <v>3</v>
      </c>
      <c r="BM43" s="98">
        <f>IFERROR(__xludf.DUMMYFUNCTION("""COMPUTED_VALUE"""),188.0)</f>
        <v>188</v>
      </c>
      <c r="BN43" s="555">
        <f>IFERROR(__xludf.DUMMYFUNCTION("""COMPUTED_VALUE"""),0.0)</f>
        <v>0</v>
      </c>
      <c r="BO43" s="554"/>
      <c r="BP43" s="54"/>
    </row>
    <row r="44">
      <c r="A44" s="51">
        <v>7.0</v>
      </c>
      <c r="B44" s="106" t="s">
        <v>70</v>
      </c>
      <c r="C44" s="51" t="s">
        <v>64</v>
      </c>
      <c r="D44" s="53">
        <v>1083.0</v>
      </c>
      <c r="E44" s="53">
        <v>2183.0</v>
      </c>
      <c r="F44" s="53">
        <v>17081.0</v>
      </c>
      <c r="G44" s="53">
        <v>5342.0</v>
      </c>
      <c r="H44" s="53">
        <v>25689.0</v>
      </c>
      <c r="I44" s="53">
        <v>2681.0</v>
      </c>
      <c r="J44" s="53">
        <v>4203.0</v>
      </c>
      <c r="K44" s="53">
        <v>931.0</v>
      </c>
      <c r="L44" s="53">
        <v>1681.0</v>
      </c>
      <c r="M44" s="53">
        <v>9496.0</v>
      </c>
      <c r="N44" s="53">
        <v>565.0</v>
      </c>
      <c r="O44" s="53">
        <v>799.0</v>
      </c>
      <c r="P44" s="53">
        <v>816.0</v>
      </c>
      <c r="Q44" s="53">
        <v>1805.0</v>
      </c>
      <c r="R44" s="53">
        <v>3985.0</v>
      </c>
      <c r="S44" s="53">
        <v>33.0</v>
      </c>
      <c r="T44" s="53">
        <v>229.0</v>
      </c>
      <c r="U44" s="53">
        <v>435.0</v>
      </c>
      <c r="V44" s="53">
        <v>329.0</v>
      </c>
      <c r="W44" s="53">
        <v>1026.0</v>
      </c>
      <c r="X44" s="53">
        <v>78.0</v>
      </c>
      <c r="Y44" s="53">
        <v>77.0</v>
      </c>
      <c r="Z44" s="53">
        <v>74.0</v>
      </c>
      <c r="AA44" s="53">
        <v>5.0</v>
      </c>
      <c r="AB44" s="53">
        <v>234.0</v>
      </c>
      <c r="AC44" s="53">
        <v>151.0</v>
      </c>
      <c r="AD44" s="53">
        <v>16.0</v>
      </c>
      <c r="AE44" s="53">
        <v>68.0</v>
      </c>
      <c r="AF44" s="53">
        <v>20.0</v>
      </c>
      <c r="AG44" s="53">
        <v>255.0</v>
      </c>
      <c r="AH44" s="53">
        <v>38.0</v>
      </c>
      <c r="AI44" s="53">
        <v>75.0</v>
      </c>
      <c r="AJ44" s="53">
        <v>20.0</v>
      </c>
      <c r="AK44" s="53">
        <v>93.0</v>
      </c>
      <c r="AL44" s="53">
        <v>226.0</v>
      </c>
      <c r="AM44" s="53">
        <v>94.0</v>
      </c>
      <c r="AN44" s="53">
        <v>82.0</v>
      </c>
      <c r="AO44" s="53">
        <v>110.0</v>
      </c>
      <c r="AP44" s="53">
        <v>30.0</v>
      </c>
      <c r="AQ44" s="53">
        <v>316.0</v>
      </c>
      <c r="AR44" s="54">
        <v>200.0</v>
      </c>
      <c r="AS44" s="54">
        <v>111.0</v>
      </c>
      <c r="AT44" s="54">
        <v>65.0</v>
      </c>
      <c r="AU44" s="54">
        <v>215.0</v>
      </c>
      <c r="AV44" s="54">
        <v>591.0</v>
      </c>
      <c r="AW44" s="54">
        <v>0.0</v>
      </c>
      <c r="AX44" s="54">
        <v>232.0</v>
      </c>
      <c r="AY44" s="54">
        <v>212.0</v>
      </c>
      <c r="AZ44" s="54">
        <v>0.0</v>
      </c>
      <c r="BA44" s="54">
        <f t="shared" si="16"/>
        <v>444</v>
      </c>
      <c r="BB44" s="54">
        <v>0.0</v>
      </c>
      <c r="BC44" s="54">
        <v>4.0</v>
      </c>
      <c r="BD44" s="54">
        <v>0.0</v>
      </c>
      <c r="BE44" s="54">
        <v>0.0</v>
      </c>
      <c r="BF44" s="54">
        <f t="shared" si="17"/>
        <v>4</v>
      </c>
      <c r="BG44" s="107">
        <v>0.0</v>
      </c>
      <c r="BH44" s="70">
        <v>6.0</v>
      </c>
      <c r="BI44" s="70">
        <v>32.0</v>
      </c>
      <c r="BJ44" s="70">
        <v>60.0</v>
      </c>
      <c r="BK44" s="57">
        <f t="shared" si="18"/>
        <v>98</v>
      </c>
      <c r="BL44" s="70">
        <f>IFERROR(__xludf.DUMMYFUNCTION("""COMPUTED_VALUE"""),0.0)</f>
        <v>0</v>
      </c>
      <c r="BM44" s="98">
        <f>IFERROR(__xludf.DUMMYFUNCTION("""COMPUTED_VALUE"""),0.0)</f>
        <v>0</v>
      </c>
      <c r="BN44" s="555">
        <f>IFERROR(__xludf.DUMMYFUNCTION("""COMPUTED_VALUE"""),0.0)</f>
        <v>0</v>
      </c>
      <c r="BO44" s="554"/>
      <c r="BP44" s="54"/>
    </row>
    <row r="45">
      <c r="A45" s="51">
        <v>8.0</v>
      </c>
      <c r="B45" s="106" t="s">
        <v>71</v>
      </c>
      <c r="C45" s="51" t="s">
        <v>64</v>
      </c>
      <c r="D45" s="53">
        <v>5739.0</v>
      </c>
      <c r="E45" s="53">
        <v>2155.0</v>
      </c>
      <c r="F45" s="53">
        <v>4643.0</v>
      </c>
      <c r="G45" s="53">
        <v>1369.0</v>
      </c>
      <c r="H45" s="53">
        <v>13906.0</v>
      </c>
      <c r="I45" s="53">
        <v>9665.0</v>
      </c>
      <c r="J45" s="53">
        <v>2340.0</v>
      </c>
      <c r="K45" s="53">
        <v>1801.0</v>
      </c>
      <c r="L45" s="53">
        <v>5127.0</v>
      </c>
      <c r="M45" s="53">
        <v>18933.0</v>
      </c>
      <c r="N45" s="53">
        <v>4984.0</v>
      </c>
      <c r="O45" s="53">
        <v>2955.0</v>
      </c>
      <c r="P45" s="53">
        <v>3273.0</v>
      </c>
      <c r="Q45" s="53">
        <v>1422.0</v>
      </c>
      <c r="R45" s="53">
        <v>12634.0</v>
      </c>
      <c r="S45" s="53">
        <v>817.0</v>
      </c>
      <c r="T45" s="53">
        <v>774.0</v>
      </c>
      <c r="U45" s="53">
        <v>1568.0</v>
      </c>
      <c r="V45" s="53">
        <v>1500.0</v>
      </c>
      <c r="W45" s="53">
        <v>4659.0</v>
      </c>
      <c r="X45" s="53">
        <v>590.0</v>
      </c>
      <c r="Y45" s="53">
        <v>498.0</v>
      </c>
      <c r="Z45" s="53">
        <v>534.0</v>
      </c>
      <c r="AA45" s="53">
        <v>636.0</v>
      </c>
      <c r="AB45" s="53">
        <v>2258.0</v>
      </c>
      <c r="AC45" s="53">
        <v>230.0</v>
      </c>
      <c r="AD45" s="53">
        <v>103.0</v>
      </c>
      <c r="AE45" s="53">
        <v>372.0</v>
      </c>
      <c r="AF45" s="53">
        <v>664.0</v>
      </c>
      <c r="AG45" s="53">
        <v>1369.0</v>
      </c>
      <c r="AH45" s="53">
        <v>221.0</v>
      </c>
      <c r="AI45" s="53">
        <v>600.0</v>
      </c>
      <c r="AJ45" s="53">
        <v>1065.0</v>
      </c>
      <c r="AK45" s="53">
        <v>1439.0</v>
      </c>
      <c r="AL45" s="53">
        <v>3325.0</v>
      </c>
      <c r="AM45" s="53">
        <v>289.0</v>
      </c>
      <c r="AN45" s="53">
        <v>297.0</v>
      </c>
      <c r="AO45" s="53">
        <v>615.0</v>
      </c>
      <c r="AP45" s="53">
        <v>532.0</v>
      </c>
      <c r="AQ45" s="53">
        <v>1733.0</v>
      </c>
      <c r="AR45" s="54">
        <v>1258.0</v>
      </c>
      <c r="AS45" s="54">
        <v>245.0</v>
      </c>
      <c r="AT45" s="54">
        <v>421.0</v>
      </c>
      <c r="AU45" s="54">
        <v>844.0</v>
      </c>
      <c r="AV45" s="54">
        <v>2768.0</v>
      </c>
      <c r="AW45" s="54">
        <v>503.0</v>
      </c>
      <c r="AX45" s="54">
        <v>2235.0</v>
      </c>
      <c r="AY45" s="54">
        <v>1024.0</v>
      </c>
      <c r="AZ45" s="54">
        <v>214.0</v>
      </c>
      <c r="BA45" s="54">
        <f t="shared" si="16"/>
        <v>3976</v>
      </c>
      <c r="BB45" s="54">
        <v>170.0</v>
      </c>
      <c r="BC45" s="54">
        <v>90.0</v>
      </c>
      <c r="BD45" s="54">
        <v>158.0</v>
      </c>
      <c r="BE45" s="54">
        <v>311.0</v>
      </c>
      <c r="BF45" s="54">
        <f t="shared" si="17"/>
        <v>729</v>
      </c>
      <c r="BG45" s="70">
        <v>665.0</v>
      </c>
      <c r="BH45" s="70">
        <v>572.0</v>
      </c>
      <c r="BI45" s="70">
        <v>655.0</v>
      </c>
      <c r="BJ45" s="70">
        <v>391.0</v>
      </c>
      <c r="BK45" s="57">
        <f t="shared" si="18"/>
        <v>2283</v>
      </c>
      <c r="BL45" s="72">
        <f>IFERROR(__xludf.DUMMYFUNCTION("""COMPUTED_VALUE"""),16.0)</f>
        <v>16</v>
      </c>
      <c r="BM45" s="98">
        <f>IFERROR(__xludf.DUMMYFUNCTION("""COMPUTED_VALUE"""),86.0)</f>
        <v>86</v>
      </c>
      <c r="BN45" s="555">
        <f>IFERROR(__xludf.DUMMYFUNCTION("""COMPUTED_VALUE"""),54.0)</f>
        <v>54</v>
      </c>
      <c r="BO45" s="554"/>
      <c r="BP45" s="54"/>
    </row>
    <row r="46">
      <c r="A46" s="51">
        <v>9.0</v>
      </c>
      <c r="B46" s="106" t="s">
        <v>72</v>
      </c>
      <c r="C46" s="51" t="s">
        <v>64</v>
      </c>
      <c r="D46" s="53">
        <v>1672.0</v>
      </c>
      <c r="E46" s="53">
        <v>857.0</v>
      </c>
      <c r="F46" s="53">
        <v>4904.0</v>
      </c>
      <c r="G46" s="53">
        <v>740.0</v>
      </c>
      <c r="H46" s="53">
        <v>8173.0</v>
      </c>
      <c r="I46" s="53">
        <v>2017.0</v>
      </c>
      <c r="J46" s="53">
        <v>1039.0</v>
      </c>
      <c r="K46" s="53">
        <v>1150.0</v>
      </c>
      <c r="L46" s="53">
        <v>977.0</v>
      </c>
      <c r="M46" s="53">
        <v>5183.0</v>
      </c>
      <c r="N46" s="53">
        <v>503.0</v>
      </c>
      <c r="O46" s="53">
        <v>698.0</v>
      </c>
      <c r="P46" s="53">
        <v>972.0</v>
      </c>
      <c r="Q46" s="53">
        <v>353.0</v>
      </c>
      <c r="R46" s="53">
        <v>2526.0</v>
      </c>
      <c r="S46" s="53">
        <v>253.0</v>
      </c>
      <c r="T46" s="53">
        <v>309.0</v>
      </c>
      <c r="U46" s="53">
        <v>1037.0</v>
      </c>
      <c r="V46" s="53">
        <v>23.0</v>
      </c>
      <c r="W46" s="53">
        <v>1622.0</v>
      </c>
      <c r="X46" s="53">
        <v>218.0</v>
      </c>
      <c r="Y46" s="53">
        <v>285.0</v>
      </c>
      <c r="Z46" s="53">
        <v>190.0</v>
      </c>
      <c r="AA46" s="53">
        <v>170.0</v>
      </c>
      <c r="AB46" s="53">
        <v>863.0</v>
      </c>
      <c r="AC46" s="53">
        <v>112.0</v>
      </c>
      <c r="AD46" s="53">
        <v>107.0</v>
      </c>
      <c r="AE46" s="53">
        <v>171.0</v>
      </c>
      <c r="AF46" s="53">
        <v>111.0</v>
      </c>
      <c r="AG46" s="53">
        <v>501.0</v>
      </c>
      <c r="AH46" s="53">
        <v>144.0</v>
      </c>
      <c r="AI46" s="53">
        <v>221.0</v>
      </c>
      <c r="AJ46" s="53">
        <v>155.0</v>
      </c>
      <c r="AK46" s="53">
        <v>316.0</v>
      </c>
      <c r="AL46" s="53">
        <v>836.0</v>
      </c>
      <c r="AM46" s="53">
        <v>82.0</v>
      </c>
      <c r="AN46" s="53">
        <v>265.0</v>
      </c>
      <c r="AO46" s="53">
        <v>489.0</v>
      </c>
      <c r="AP46" s="53">
        <v>199.0</v>
      </c>
      <c r="AQ46" s="53">
        <v>1035.0</v>
      </c>
      <c r="AR46" s="54">
        <v>389.0</v>
      </c>
      <c r="AS46" s="54">
        <v>0.0</v>
      </c>
      <c r="AT46" s="54">
        <v>51.0</v>
      </c>
      <c r="AU46" s="54">
        <v>73.0</v>
      </c>
      <c r="AV46" s="54">
        <v>513.0</v>
      </c>
      <c r="AW46" s="54">
        <v>870.0</v>
      </c>
      <c r="AX46" s="54">
        <v>2195.0</v>
      </c>
      <c r="AY46" s="54">
        <v>2169.0</v>
      </c>
      <c r="AZ46" s="54">
        <v>2203.0</v>
      </c>
      <c r="BA46" s="54">
        <f t="shared" si="16"/>
        <v>7437</v>
      </c>
      <c r="BB46" s="54">
        <v>1020.0</v>
      </c>
      <c r="BC46" s="54">
        <v>24.0</v>
      </c>
      <c r="BD46" s="54">
        <v>3.0</v>
      </c>
      <c r="BE46" s="54">
        <v>40.0</v>
      </c>
      <c r="BF46" s="54">
        <f t="shared" si="17"/>
        <v>1087</v>
      </c>
      <c r="BG46" s="70">
        <v>125.0</v>
      </c>
      <c r="BH46" s="70">
        <v>650.0</v>
      </c>
      <c r="BI46" s="70">
        <v>615.0</v>
      </c>
      <c r="BJ46" s="70">
        <v>212.0</v>
      </c>
      <c r="BK46" s="57">
        <f t="shared" si="18"/>
        <v>1602</v>
      </c>
      <c r="BL46" s="72">
        <f>IFERROR(__xludf.DUMMYFUNCTION("""COMPUTED_VALUE"""),42.0)</f>
        <v>42</v>
      </c>
      <c r="BM46" s="98">
        <f>IFERROR(__xludf.DUMMYFUNCTION("""COMPUTED_VALUE"""),59.0)</f>
        <v>59</v>
      </c>
      <c r="BN46" s="555">
        <f>IFERROR(__xludf.DUMMYFUNCTION("""COMPUTED_VALUE"""),0.0)</f>
        <v>0</v>
      </c>
      <c r="BO46" s="554"/>
      <c r="BP46" s="54"/>
    </row>
    <row r="47">
      <c r="A47" s="51"/>
      <c r="B47" s="108" t="s">
        <v>73</v>
      </c>
      <c r="C47" s="51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70">
        <v>120.0</v>
      </c>
      <c r="BH47" s="70">
        <v>235.0</v>
      </c>
      <c r="BI47" s="70">
        <v>332.0</v>
      </c>
      <c r="BJ47" s="70">
        <v>212.0</v>
      </c>
      <c r="BK47" s="57">
        <f t="shared" si="18"/>
        <v>899</v>
      </c>
      <c r="BL47" s="70">
        <f>IFERROR(__xludf.DUMMYFUNCTION("""COMPUTED_VALUE"""),2.0)</f>
        <v>2</v>
      </c>
      <c r="BM47" s="101">
        <f>IFERROR(__xludf.DUMMYFUNCTION("""COMPUTED_VALUE"""),53.0)</f>
        <v>53</v>
      </c>
      <c r="BN47" s="555">
        <f>IFERROR(__xludf.DUMMYFUNCTION("""COMPUTED_VALUE"""),84.0)</f>
        <v>84</v>
      </c>
      <c r="BO47" s="554"/>
      <c r="BP47" s="54"/>
    </row>
    <row r="48">
      <c r="A48" s="51">
        <v>10.0</v>
      </c>
      <c r="B48" s="106" t="s">
        <v>74</v>
      </c>
      <c r="C48" s="51" t="s">
        <v>41</v>
      </c>
      <c r="D48" s="53">
        <v>2056.0</v>
      </c>
      <c r="E48" s="53">
        <v>2428.0</v>
      </c>
      <c r="F48" s="53">
        <v>1576.0</v>
      </c>
      <c r="G48" s="53">
        <v>1866.0</v>
      </c>
      <c r="H48" s="53">
        <v>7926.0</v>
      </c>
      <c r="I48" s="53">
        <v>3765.0</v>
      </c>
      <c r="J48" s="53">
        <v>3666.0</v>
      </c>
      <c r="K48" s="53">
        <v>1515.0</v>
      </c>
      <c r="L48" s="53">
        <v>1825.0</v>
      </c>
      <c r="M48" s="53">
        <v>10771.0</v>
      </c>
      <c r="N48" s="53">
        <v>658.0</v>
      </c>
      <c r="O48" s="53">
        <v>4177.0</v>
      </c>
      <c r="P48" s="53">
        <v>1757.0</v>
      </c>
      <c r="Q48" s="53">
        <v>1001.0</v>
      </c>
      <c r="R48" s="53">
        <v>7593.0</v>
      </c>
      <c r="S48" s="53">
        <v>1156.0</v>
      </c>
      <c r="T48" s="53">
        <v>3604.0</v>
      </c>
      <c r="U48" s="53">
        <v>1265.0</v>
      </c>
      <c r="V48" s="53">
        <v>713.0</v>
      </c>
      <c r="W48" s="53">
        <v>6738.0</v>
      </c>
      <c r="X48" s="53">
        <v>839.0</v>
      </c>
      <c r="Y48" s="53">
        <v>1012.0</v>
      </c>
      <c r="Z48" s="53">
        <v>753.0</v>
      </c>
      <c r="AA48" s="53">
        <v>595.0</v>
      </c>
      <c r="AB48" s="53">
        <v>3199.0</v>
      </c>
      <c r="AC48" s="53">
        <v>359.0</v>
      </c>
      <c r="AD48" s="53">
        <v>194.0</v>
      </c>
      <c r="AE48" s="53">
        <v>190.0</v>
      </c>
      <c r="AF48" s="53">
        <v>442.0</v>
      </c>
      <c r="AG48" s="53">
        <v>1185.0</v>
      </c>
      <c r="AH48" s="53">
        <v>392.0</v>
      </c>
      <c r="AI48" s="53">
        <v>583.0</v>
      </c>
      <c r="AJ48" s="53">
        <v>510.0</v>
      </c>
      <c r="AK48" s="53">
        <v>496.0</v>
      </c>
      <c r="AL48" s="53">
        <v>1981.0</v>
      </c>
      <c r="AM48" s="53">
        <v>389.0</v>
      </c>
      <c r="AN48" s="53">
        <v>423.0</v>
      </c>
      <c r="AO48" s="53">
        <v>347.0</v>
      </c>
      <c r="AP48" s="53">
        <v>513.0</v>
      </c>
      <c r="AQ48" s="53">
        <v>1672.0</v>
      </c>
      <c r="AR48" s="54">
        <v>280.0</v>
      </c>
      <c r="AS48" s="54">
        <v>130.0</v>
      </c>
      <c r="AT48" s="54">
        <v>187.0</v>
      </c>
      <c r="AU48" s="54">
        <v>204.0</v>
      </c>
      <c r="AV48" s="54">
        <v>801.0</v>
      </c>
      <c r="AW48" s="54">
        <v>585.0</v>
      </c>
      <c r="AX48" s="54">
        <v>519.0</v>
      </c>
      <c r="AY48" s="54">
        <v>420.0</v>
      </c>
      <c r="AZ48" s="54">
        <v>371.0</v>
      </c>
      <c r="BA48" s="54">
        <f>SUM(AW48:AZ48)</f>
        <v>1895</v>
      </c>
      <c r="BB48" s="54">
        <v>285.0</v>
      </c>
      <c r="BC48" s="54">
        <v>134.0</v>
      </c>
      <c r="BD48" s="54">
        <v>383.0</v>
      </c>
      <c r="BE48" s="54">
        <v>147.0</v>
      </c>
      <c r="BF48" s="54">
        <f>SUM(BB48:BE48)</f>
        <v>949</v>
      </c>
      <c r="BG48" s="70">
        <v>476.0</v>
      </c>
      <c r="BH48" s="70">
        <v>64.0</v>
      </c>
      <c r="BI48" s="70">
        <v>166.0</v>
      </c>
      <c r="BJ48" s="70">
        <v>55.0</v>
      </c>
      <c r="BK48" s="57">
        <f t="shared" si="18"/>
        <v>761</v>
      </c>
      <c r="BL48" s="70">
        <f>IFERROR(__xludf.DUMMYFUNCTION("""COMPUTED_VALUE"""),2.0)</f>
        <v>2</v>
      </c>
      <c r="BM48" s="101">
        <f>IFERROR(__xludf.DUMMYFUNCTION("""COMPUTED_VALUE"""),50.0)</f>
        <v>50</v>
      </c>
      <c r="BN48" s="555">
        <f>IFERROR(__xludf.DUMMYFUNCTION("""COMPUTED_VALUE"""),25.0)</f>
        <v>25</v>
      </c>
      <c r="BO48" s="554"/>
      <c r="BP48" s="54"/>
    </row>
    <row r="49">
      <c r="A49" s="109"/>
      <c r="B49" s="110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</row>
    <row r="50">
      <c r="A50" s="110" t="s">
        <v>75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>
        <f t="shared" ref="AR50:BC50" si="19">sum(AR13:AR25,AR33:AR35)</f>
        <v>71359</v>
      </c>
      <c r="AS50" s="109">
        <f t="shared" si="19"/>
        <v>56730</v>
      </c>
      <c r="AT50" s="109">
        <f t="shared" si="19"/>
        <v>42553</v>
      </c>
      <c r="AU50" s="109">
        <f t="shared" si="19"/>
        <v>49020</v>
      </c>
      <c r="AV50" s="109">
        <f t="shared" si="19"/>
        <v>219662</v>
      </c>
      <c r="AW50" s="109">
        <f t="shared" si="19"/>
        <v>65453</v>
      </c>
      <c r="AX50" s="109">
        <f t="shared" si="19"/>
        <v>62929</v>
      </c>
      <c r="AY50" s="109">
        <f t="shared" si="19"/>
        <v>90375</v>
      </c>
      <c r="AZ50" s="109">
        <f t="shared" si="19"/>
        <v>60834</v>
      </c>
      <c r="BA50" s="111">
        <f t="shared" si="19"/>
        <v>279591</v>
      </c>
      <c r="BB50" s="109">
        <f t="shared" si="19"/>
        <v>48325.8</v>
      </c>
      <c r="BC50" s="109">
        <f t="shared" si="19"/>
        <v>49202.4</v>
      </c>
      <c r="BD50" s="109">
        <f t="shared" ref="BD50:BE50" si="20">sum(BD13:BD25,BD33:BD35,BD38:BD48)</f>
        <v>79359.5</v>
      </c>
      <c r="BE50" s="109">
        <f t="shared" si="20"/>
        <v>81181.15</v>
      </c>
      <c r="BF50" s="109"/>
      <c r="BG50" s="112">
        <f t="shared" ref="BG50:BJ50" si="21">sum(BG13:BG25,BG33:BG35,BG38:BG48)</f>
        <v>87806.96</v>
      </c>
      <c r="BH50" s="112">
        <f t="shared" si="21"/>
        <v>73067.65</v>
      </c>
      <c r="BI50" s="112">
        <f t="shared" si="21"/>
        <v>65970.32</v>
      </c>
      <c r="BJ50" s="112">
        <f t="shared" si="21"/>
        <v>65660.45</v>
      </c>
      <c r="BK50" s="109"/>
      <c r="BL50" s="112">
        <f t="shared" ref="BL50:BO50" si="22">sum(BL13:BL25,BL33:BL35,BL38:BL48)</f>
        <v>72437.73</v>
      </c>
      <c r="BM50" s="112">
        <f t="shared" si="22"/>
        <v>61918.55</v>
      </c>
      <c r="BN50" s="112">
        <f t="shared" si="22"/>
        <v>68941.35</v>
      </c>
      <c r="BO50" s="112">
        <f t="shared" si="22"/>
        <v>64918.15</v>
      </c>
      <c r="BP50" s="109"/>
    </row>
    <row r="51">
      <c r="A51" s="109"/>
      <c r="B51" s="110" t="s">
        <v>76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12">
        <f>AW50/AU50*100-100</f>
        <v>33.52305182</v>
      </c>
      <c r="AX51" s="112">
        <f t="shared" ref="AX51:AZ51" si="23">AX50/AW50*100-100</f>
        <v>-3.85620216</v>
      </c>
      <c r="AY51" s="112">
        <f t="shared" si="23"/>
        <v>43.61423191</v>
      </c>
      <c r="AZ51" s="112">
        <f t="shared" si="23"/>
        <v>-32.68713693</v>
      </c>
      <c r="BA51" s="109"/>
      <c r="BB51" s="109"/>
      <c r="BC51" s="109"/>
      <c r="BD51" s="109"/>
      <c r="BE51" s="109"/>
      <c r="BF51" s="109"/>
      <c r="BG51" s="113">
        <f>BG50/BE50*100-100</f>
        <v>8.161759226</v>
      </c>
      <c r="BH51" s="113">
        <f t="shared" ref="BH51:BJ51" si="24">BH50/BG50*100-100</f>
        <v>-16.78603837</v>
      </c>
      <c r="BI51" s="113">
        <f t="shared" si="24"/>
        <v>-9.713368365</v>
      </c>
      <c r="BJ51" s="113">
        <f t="shared" si="24"/>
        <v>-0.4697112277</v>
      </c>
      <c r="BK51" s="109"/>
      <c r="BL51" s="113">
        <f>BL50/BJ50*100-100</f>
        <v>10.32170812</v>
      </c>
      <c r="BM51" s="113">
        <f t="shared" ref="BM51:BO51" si="25">BM50/BL50*100-100</f>
        <v>-14.52168642</v>
      </c>
      <c r="BN51" s="113">
        <f t="shared" si="25"/>
        <v>11.34199687</v>
      </c>
      <c r="BO51" s="113">
        <f t="shared" si="25"/>
        <v>-5.83568497</v>
      </c>
      <c r="BP51" s="109"/>
    </row>
    <row r="52">
      <c r="A52" s="109"/>
      <c r="B52" s="110" t="s">
        <v>77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12">
        <f t="shared" ref="AW52:AZ52" si="26">AW50/AR50*100-100</f>
        <v>-8.276461273</v>
      </c>
      <c r="AX52" s="112">
        <f t="shared" si="26"/>
        <v>10.92719901</v>
      </c>
      <c r="AY52" s="112">
        <f t="shared" si="26"/>
        <v>112.3822057</v>
      </c>
      <c r="AZ52" s="112">
        <f t="shared" si="26"/>
        <v>24.1003672</v>
      </c>
      <c r="BA52" s="109"/>
      <c r="BB52" s="109"/>
      <c r="BC52" s="109"/>
      <c r="BD52" s="109"/>
      <c r="BE52" s="109"/>
      <c r="BF52" s="109"/>
      <c r="BG52" s="113">
        <f t="shared" ref="BG52:BJ52" si="27">BG50/BB50*100-100</f>
        <v>81.69789222</v>
      </c>
      <c r="BH52" s="113">
        <f t="shared" si="27"/>
        <v>48.50423963</v>
      </c>
      <c r="BI52" s="113">
        <f t="shared" si="27"/>
        <v>-16.87155287</v>
      </c>
      <c r="BJ52" s="113">
        <f t="shared" si="27"/>
        <v>-19.11860081</v>
      </c>
      <c r="BK52" s="109"/>
      <c r="BL52" s="113">
        <f t="shared" ref="BL52:BO52" si="28">BL50/BG50*100-100</f>
        <v>-17.50343025</v>
      </c>
      <c r="BM52" s="113">
        <f t="shared" si="28"/>
        <v>-15.25859939</v>
      </c>
      <c r="BN52" s="113">
        <f t="shared" si="28"/>
        <v>4.503585855</v>
      </c>
      <c r="BO52" s="113">
        <f t="shared" si="28"/>
        <v>-1.130513117</v>
      </c>
      <c r="BP52" s="109"/>
    </row>
    <row r="53">
      <c r="B53" s="110" t="s">
        <v>78</v>
      </c>
      <c r="BG53" s="113">
        <f>BG50/BB50*100-100</f>
        <v>81.69789222</v>
      </c>
      <c r="BH53" s="113">
        <f>sum(BG50:BH50)/sum(BB50:BC50)*100-100</f>
        <v>64.95189084</v>
      </c>
      <c r="BI53" s="113">
        <f>sum(BG50:BI50)/SUM(BB50:BD50)*100-100</f>
        <v>28.24234246</v>
      </c>
      <c r="BJ53" s="113">
        <f>sum(BG50:BJ50)/sum(BB50:BE50)*100-100</f>
        <v>13.34393128</v>
      </c>
      <c r="BL53" s="113">
        <f>BL50/BG50*100-100</f>
        <v>-17.50343025</v>
      </c>
      <c r="BM53" s="113">
        <f>sum(BL50:BM50)/sum(BG50:BH50)*100-100</f>
        <v>-16.48385037</v>
      </c>
      <c r="BN53" s="113">
        <f>sum(BL50:BN50)/SUM(BG50:BI50)*100-100</f>
        <v>-10.38035102</v>
      </c>
      <c r="BO53" s="113">
        <f>sum(BL50:BO50)/sum(BG50:BJ50)*100-100</f>
        <v>-8.303984016</v>
      </c>
    </row>
    <row r="54">
      <c r="A54" s="114"/>
      <c r="B54" s="115"/>
      <c r="C54" s="116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</row>
    <row r="55">
      <c r="A55" s="118" t="s">
        <v>79</v>
      </c>
      <c r="B55" s="119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37"/>
      <c r="BH55" s="37"/>
      <c r="BI55" s="37"/>
      <c r="BJ55" s="37"/>
      <c r="BK55" s="37"/>
      <c r="BL55" s="37"/>
      <c r="BM55" s="37"/>
      <c r="BN55" s="37"/>
      <c r="BO55" s="37"/>
      <c r="BP55" s="37"/>
    </row>
    <row r="56">
      <c r="A56" s="120"/>
      <c r="B56" s="120"/>
      <c r="D56" s="121" t="s">
        <v>80</v>
      </c>
      <c r="E56" s="42"/>
      <c r="F56" s="42"/>
      <c r="G56" s="42"/>
      <c r="H56" s="43"/>
      <c r="I56" s="121" t="s">
        <v>81</v>
      </c>
      <c r="J56" s="42"/>
      <c r="K56" s="42"/>
      <c r="L56" s="42"/>
      <c r="M56" s="43"/>
      <c r="N56" s="121" t="s">
        <v>82</v>
      </c>
      <c r="O56" s="42"/>
      <c r="P56" s="42"/>
      <c r="Q56" s="42"/>
      <c r="R56" s="43"/>
      <c r="S56" s="121" t="s">
        <v>83</v>
      </c>
      <c r="T56" s="42"/>
      <c r="U56" s="42"/>
      <c r="V56" s="42"/>
      <c r="W56" s="43"/>
      <c r="X56" s="121" t="s">
        <v>84</v>
      </c>
      <c r="Y56" s="42"/>
      <c r="Z56" s="42"/>
      <c r="AA56" s="42"/>
      <c r="AB56" s="43"/>
      <c r="AC56" s="121" t="s">
        <v>85</v>
      </c>
      <c r="AD56" s="42"/>
      <c r="AE56" s="42"/>
      <c r="AF56" s="42"/>
      <c r="AG56" s="43"/>
      <c r="AH56" s="122">
        <v>2016.0</v>
      </c>
      <c r="AI56" s="42"/>
      <c r="AJ56" s="42"/>
      <c r="AK56" s="42"/>
      <c r="AL56" s="43"/>
      <c r="AM56" s="122">
        <v>2017.0</v>
      </c>
      <c r="AN56" s="42"/>
      <c r="AO56" s="42"/>
      <c r="AP56" s="42"/>
      <c r="AQ56" s="43"/>
      <c r="AR56" s="122">
        <v>2018.0</v>
      </c>
      <c r="AS56" s="42"/>
      <c r="AT56" s="42"/>
      <c r="AU56" s="42"/>
      <c r="AV56" s="43"/>
      <c r="AW56" s="122">
        <v>2019.0</v>
      </c>
      <c r="AX56" s="42"/>
      <c r="AY56" s="42"/>
      <c r="AZ56" s="42"/>
      <c r="BA56" s="43"/>
      <c r="BB56" s="122">
        <v>2020.0</v>
      </c>
      <c r="BC56" s="42"/>
      <c r="BD56" s="42"/>
      <c r="BE56" s="42"/>
      <c r="BF56" s="43"/>
      <c r="BG56" s="123">
        <v>2021.0</v>
      </c>
      <c r="BH56" s="42"/>
      <c r="BI56" s="42"/>
      <c r="BJ56" s="42"/>
      <c r="BK56" s="43"/>
      <c r="BL56" s="123">
        <v>2022.0</v>
      </c>
      <c r="BM56" s="42"/>
      <c r="BN56" s="42"/>
      <c r="BO56" s="42"/>
      <c r="BP56" s="43"/>
    </row>
    <row r="57">
      <c r="A57" s="120"/>
      <c r="B57" s="120"/>
      <c r="D57" s="169" t="s">
        <v>92</v>
      </c>
      <c r="E57" s="169" t="s">
        <v>93</v>
      </c>
      <c r="F57" s="169" t="s">
        <v>94</v>
      </c>
      <c r="G57" s="169" t="s">
        <v>95</v>
      </c>
      <c r="H57" s="169" t="s">
        <v>96</v>
      </c>
      <c r="I57" s="169" t="s">
        <v>92</v>
      </c>
      <c r="J57" s="169" t="s">
        <v>93</v>
      </c>
      <c r="K57" s="169" t="s">
        <v>94</v>
      </c>
      <c r="L57" s="169" t="s">
        <v>95</v>
      </c>
      <c r="M57" s="169" t="s">
        <v>96</v>
      </c>
      <c r="N57" s="169" t="s">
        <v>92</v>
      </c>
      <c r="O57" s="169" t="s">
        <v>93</v>
      </c>
      <c r="P57" s="169" t="s">
        <v>94</v>
      </c>
      <c r="Q57" s="169" t="s">
        <v>95</v>
      </c>
      <c r="R57" s="169" t="s">
        <v>96</v>
      </c>
      <c r="S57" s="169" t="s">
        <v>92</v>
      </c>
      <c r="T57" s="169" t="s">
        <v>93</v>
      </c>
      <c r="U57" s="169" t="s">
        <v>94</v>
      </c>
      <c r="V57" s="169" t="s">
        <v>95</v>
      </c>
      <c r="W57" s="169" t="s">
        <v>96</v>
      </c>
      <c r="X57" s="169" t="s">
        <v>92</v>
      </c>
      <c r="Y57" s="169" t="s">
        <v>93</v>
      </c>
      <c r="Z57" s="169" t="s">
        <v>94</v>
      </c>
      <c r="AA57" s="169" t="s">
        <v>95</v>
      </c>
      <c r="AB57" s="169" t="s">
        <v>96</v>
      </c>
      <c r="AC57" s="169" t="s">
        <v>92</v>
      </c>
      <c r="AD57" s="169" t="s">
        <v>93</v>
      </c>
      <c r="AE57" s="169" t="s">
        <v>94</v>
      </c>
      <c r="AF57" s="169" t="s">
        <v>95</v>
      </c>
      <c r="AG57" s="169" t="s">
        <v>96</v>
      </c>
      <c r="AH57" s="169" t="s">
        <v>92</v>
      </c>
      <c r="AI57" s="169" t="s">
        <v>93</v>
      </c>
      <c r="AJ57" s="170" t="s">
        <v>94</v>
      </c>
      <c r="AK57" s="169" t="s">
        <v>95</v>
      </c>
      <c r="AL57" s="169" t="s">
        <v>96</v>
      </c>
      <c r="AM57" s="169" t="s">
        <v>92</v>
      </c>
      <c r="AN57" s="169" t="s">
        <v>93</v>
      </c>
      <c r="AO57" s="170" t="s">
        <v>94</v>
      </c>
      <c r="AP57" s="169" t="s">
        <v>95</v>
      </c>
      <c r="AQ57" s="169" t="s">
        <v>96</v>
      </c>
      <c r="AR57" s="169" t="s">
        <v>92</v>
      </c>
      <c r="AS57" s="169" t="s">
        <v>93</v>
      </c>
      <c r="AT57" s="170" t="s">
        <v>94</v>
      </c>
      <c r="AU57" s="169" t="s">
        <v>95</v>
      </c>
      <c r="AV57" s="169" t="s">
        <v>96</v>
      </c>
      <c r="AW57" s="169" t="s">
        <v>92</v>
      </c>
      <c r="AX57" s="169" t="s">
        <v>93</v>
      </c>
      <c r="AY57" s="170" t="s">
        <v>94</v>
      </c>
      <c r="AZ57" s="169" t="s">
        <v>95</v>
      </c>
      <c r="BA57" s="169" t="s">
        <v>96</v>
      </c>
      <c r="BB57" s="169" t="s">
        <v>92</v>
      </c>
      <c r="BC57" s="169" t="s">
        <v>93</v>
      </c>
      <c r="BD57" s="169" t="s">
        <v>94</v>
      </c>
      <c r="BE57" s="169" t="s">
        <v>95</v>
      </c>
      <c r="BF57" s="169" t="s">
        <v>96</v>
      </c>
      <c r="BG57" s="169" t="s">
        <v>92</v>
      </c>
      <c r="BH57" s="169" t="s">
        <v>93</v>
      </c>
      <c r="BI57" s="169" t="s">
        <v>94</v>
      </c>
      <c r="BJ57" s="169" t="s">
        <v>95</v>
      </c>
      <c r="BK57" s="169" t="s">
        <v>96</v>
      </c>
      <c r="BL57" s="169" t="s">
        <v>92</v>
      </c>
      <c r="BM57" s="169" t="s">
        <v>93</v>
      </c>
      <c r="BN57" s="169" t="s">
        <v>94</v>
      </c>
      <c r="BO57" s="169" t="s">
        <v>95</v>
      </c>
      <c r="BP57" s="169" t="s">
        <v>96</v>
      </c>
    </row>
    <row r="58">
      <c r="A58" s="124"/>
      <c r="B58" s="125" t="s">
        <v>86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32"/>
      <c r="BH58" s="32"/>
      <c r="BI58" s="32"/>
      <c r="BJ58" s="32"/>
      <c r="BK58" s="32"/>
      <c r="BL58" s="32"/>
      <c r="BM58" s="32"/>
      <c r="BN58" s="32"/>
      <c r="BO58" s="32"/>
      <c r="BP58" s="32"/>
    </row>
    <row r="59">
      <c r="A59" s="51">
        <v>1.0</v>
      </c>
      <c r="B59" s="32" t="s">
        <v>32</v>
      </c>
      <c r="D59" s="126">
        <v>98.26186548357293</v>
      </c>
      <c r="E59" s="126">
        <v>98.39226825569163</v>
      </c>
      <c r="F59" s="126">
        <v>103.01687820233549</v>
      </c>
      <c r="G59" s="126">
        <v>100.3289880584</v>
      </c>
      <c r="H59" s="126">
        <f t="shared" ref="H59:H77" si="29">AVERAGE(D59:G59)</f>
        <v>100</v>
      </c>
      <c r="I59" s="126">
        <v>100.9954987032222</v>
      </c>
      <c r="J59" s="126">
        <v>104.65737370188327</v>
      </c>
      <c r="K59" s="126">
        <v>111.56365867259653</v>
      </c>
      <c r="L59" s="126">
        <v>110.17749213497366</v>
      </c>
      <c r="M59" s="126">
        <f t="shared" ref="M59:M77" si="30">AVERAGE(I59:L59)</f>
        <v>106.8485058</v>
      </c>
      <c r="N59" s="126">
        <v>106.88210094199155</v>
      </c>
      <c r="O59" s="126">
        <v>104.793447109289</v>
      </c>
      <c r="P59" s="126">
        <v>106.43073165632683</v>
      </c>
      <c r="Q59" s="126">
        <v>106.32901397020423</v>
      </c>
      <c r="R59" s="126">
        <f t="shared" ref="R59:R77" si="31">AVERAGE(N59:Q59)</f>
        <v>106.1088234</v>
      </c>
      <c r="S59" s="126">
        <v>106.65016827134968</v>
      </c>
      <c r="T59" s="127">
        <v>107.47361634916291</v>
      </c>
      <c r="U59" s="127">
        <v>113.19341251731173</v>
      </c>
      <c r="V59" s="128">
        <v>114.69418610203348</v>
      </c>
      <c r="W59" s="126">
        <f t="shared" ref="W59:W77" si="32">AVERAGE(S59:V59)</f>
        <v>110.5028458</v>
      </c>
      <c r="X59" s="128">
        <v>117.22368826446352</v>
      </c>
      <c r="Y59" s="126">
        <v>118.86557512164156</v>
      </c>
      <c r="Z59" s="126">
        <v>120.58856348245212</v>
      </c>
      <c r="AA59" s="126">
        <v>120.88568045521079</v>
      </c>
      <c r="AB59" s="126">
        <f t="shared" ref="AB59:AB77" si="33">AVERAGE(X59:AA59)</f>
        <v>119.3908768</v>
      </c>
      <c r="AC59" s="126">
        <v>116.58575447574235</v>
      </c>
      <c r="AD59" s="129">
        <v>110.07191621828309</v>
      </c>
      <c r="AE59" s="126">
        <v>110.9490490993652</v>
      </c>
      <c r="AF59" s="126">
        <v>119.06043081873064</v>
      </c>
      <c r="AG59" s="126">
        <f t="shared" ref="AG59:AG77" si="34">AVERAGE(AC59:AF59)</f>
        <v>114.1667877</v>
      </c>
      <c r="AH59" s="126">
        <v>122.28632763818212</v>
      </c>
      <c r="AI59" s="129">
        <v>117.72190903003506</v>
      </c>
      <c r="AJ59" s="126">
        <v>122.16826215021</v>
      </c>
      <c r="AK59" s="126">
        <v>119.19335942233755</v>
      </c>
      <c r="AL59" s="126">
        <f t="shared" ref="AL59:AL77" si="35">AVERAGE(AH59:AK59)</f>
        <v>120.3424646</v>
      </c>
      <c r="AM59" s="126">
        <v>122.13520960262953</v>
      </c>
      <c r="AN59" s="126">
        <v>127.32049983620475</v>
      </c>
      <c r="AO59" s="126">
        <v>126.62186015937645</v>
      </c>
      <c r="AP59" s="126">
        <v>126.57270379228328</v>
      </c>
      <c r="AQ59" s="126">
        <f t="shared" ref="AQ59:AQ77" si="36">AVERAGE(AM59:AP59)</f>
        <v>125.6625683</v>
      </c>
      <c r="AR59" s="126">
        <v>125.62841602103445</v>
      </c>
      <c r="AS59" s="126">
        <v>120.19130088944621</v>
      </c>
      <c r="AT59" s="126">
        <v>120.1714569853422</v>
      </c>
      <c r="AU59" s="126">
        <v>119.07380527145229</v>
      </c>
      <c r="AV59" s="126">
        <f t="shared" ref="AV59:AV77" si="37">AVERAGE(AR59:AU59)</f>
        <v>121.2662448</v>
      </c>
      <c r="AW59" s="126">
        <v>113.80386313719033</v>
      </c>
      <c r="AX59" s="126">
        <v>118.33503042799965</v>
      </c>
      <c r="AY59" s="126">
        <v>123.45116718802545</v>
      </c>
      <c r="AZ59" s="126">
        <v>123.72883074923224</v>
      </c>
      <c r="BA59" s="126">
        <f t="shared" ref="BA59:BA77" si="38">AVERAGE(AW59:AZ59)</f>
        <v>119.8297229</v>
      </c>
      <c r="BB59" s="126">
        <v>132.18418710426053</v>
      </c>
      <c r="BC59" s="126">
        <v>125.93228726534751</v>
      </c>
      <c r="BD59" s="126">
        <v>128.24258958886023</v>
      </c>
      <c r="BE59" s="126">
        <v>126.4969730534449</v>
      </c>
      <c r="BF59" s="120"/>
      <c r="BG59" s="70">
        <v>127.71321764646576</v>
      </c>
      <c r="BH59" s="70">
        <v>132.1057077007793</v>
      </c>
      <c r="BI59" s="70">
        <v>131.02310266151292</v>
      </c>
      <c r="BJ59" s="70">
        <v>128.48880368484274</v>
      </c>
      <c r="BK59" s="130">
        <v>4.737622022490001</v>
      </c>
      <c r="BL59" s="131">
        <v>127.56</v>
      </c>
      <c r="BM59" s="139">
        <f t="shared" ref="BM59:BM77" si="39">((BL59*4.16)/100)+BL59</f>
        <v>132.866496</v>
      </c>
      <c r="BN59" s="139">
        <f t="shared" ref="BN59:BN77" si="40">((BM59*0.21)/100)+BM59</f>
        <v>133.1455156</v>
      </c>
      <c r="BO59" s="32"/>
      <c r="BP59" s="32"/>
    </row>
    <row r="60">
      <c r="A60" s="124">
        <f t="shared" ref="A60:A77" si="41">+A59+1</f>
        <v>2</v>
      </c>
      <c r="B60" s="32" t="s">
        <v>34</v>
      </c>
      <c r="D60" s="126">
        <v>91.31092307790159</v>
      </c>
      <c r="E60" s="126">
        <v>95.35741868774177</v>
      </c>
      <c r="F60" s="126">
        <v>105.03956969328986</v>
      </c>
      <c r="G60" s="126">
        <v>108.2920885410668</v>
      </c>
      <c r="H60" s="126">
        <f t="shared" si="29"/>
        <v>100</v>
      </c>
      <c r="I60" s="126">
        <v>115.43152428572343</v>
      </c>
      <c r="J60" s="126">
        <v>114.05571300715155</v>
      </c>
      <c r="K60" s="126">
        <v>114.72740286388473</v>
      </c>
      <c r="L60" s="126">
        <v>108.36735221897648</v>
      </c>
      <c r="M60" s="126">
        <f t="shared" si="30"/>
        <v>113.1454981</v>
      </c>
      <c r="N60" s="126">
        <v>103.40693551216475</v>
      </c>
      <c r="O60" s="126">
        <v>107.50402165480635</v>
      </c>
      <c r="P60" s="126">
        <v>108.23970841406286</v>
      </c>
      <c r="Q60" s="126">
        <v>107.20602493374867</v>
      </c>
      <c r="R60" s="126">
        <f t="shared" si="31"/>
        <v>106.5891726</v>
      </c>
      <c r="S60" s="126">
        <v>116.52913774483814</v>
      </c>
      <c r="T60" s="127">
        <v>116.90221059002623</v>
      </c>
      <c r="U60" s="127">
        <v>120.73699457918899</v>
      </c>
      <c r="V60" s="128">
        <v>120.13983256292273</v>
      </c>
      <c r="W60" s="126">
        <f t="shared" si="32"/>
        <v>118.5770439</v>
      </c>
      <c r="X60" s="128">
        <v>118.4151457947409</v>
      </c>
      <c r="Y60" s="126">
        <v>120.95757188769882</v>
      </c>
      <c r="Z60" s="126">
        <v>122.43672630725462</v>
      </c>
      <c r="AA60" s="126">
        <v>117.46838137994138</v>
      </c>
      <c r="AB60" s="126">
        <f t="shared" si="33"/>
        <v>119.8194563</v>
      </c>
      <c r="AC60" s="126">
        <v>119.9089483432521</v>
      </c>
      <c r="AD60" s="129">
        <v>131.7277409001101</v>
      </c>
      <c r="AE60" s="126">
        <v>121.8959429971515</v>
      </c>
      <c r="AF60" s="126">
        <v>120.64137893979127</v>
      </c>
      <c r="AG60" s="126">
        <f t="shared" si="34"/>
        <v>123.5435028</v>
      </c>
      <c r="AH60" s="126">
        <v>127.11913224551688</v>
      </c>
      <c r="AI60" s="129">
        <v>137.53048301178669</v>
      </c>
      <c r="AJ60" s="126">
        <v>144.71946083090373</v>
      </c>
      <c r="AK60" s="126">
        <v>148.14020781232037</v>
      </c>
      <c r="AL60" s="126">
        <f t="shared" si="35"/>
        <v>139.377321</v>
      </c>
      <c r="AM60" s="126">
        <v>143.5234943486105</v>
      </c>
      <c r="AN60" s="126">
        <v>136.03854773269285</v>
      </c>
      <c r="AO60" s="126">
        <v>131.56196591226708</v>
      </c>
      <c r="AP60" s="126">
        <v>121.76552165733354</v>
      </c>
      <c r="AQ60" s="126">
        <f t="shared" si="36"/>
        <v>133.2223824</v>
      </c>
      <c r="AR60" s="126">
        <v>122.62615349973235</v>
      </c>
      <c r="AS60" s="126">
        <v>134.5005829523246</v>
      </c>
      <c r="AT60" s="126">
        <v>123.69065238410637</v>
      </c>
      <c r="AU60" s="126">
        <v>120.01000903182951</v>
      </c>
      <c r="AV60" s="126">
        <f t="shared" si="37"/>
        <v>125.2068495</v>
      </c>
      <c r="AW60" s="126">
        <v>129.63546911147702</v>
      </c>
      <c r="AX60" s="126">
        <v>140.6208069840248</v>
      </c>
      <c r="AY60" s="126">
        <v>132.3568036352398</v>
      </c>
      <c r="AZ60" s="126">
        <v>136.3948718543402</v>
      </c>
      <c r="BA60" s="126">
        <f t="shared" si="38"/>
        <v>134.7519879</v>
      </c>
      <c r="BB60" s="126">
        <v>155.1393545571204</v>
      </c>
      <c r="BC60" s="126">
        <v>179.13908218353416</v>
      </c>
      <c r="BD60" s="126">
        <v>158.98366346749742</v>
      </c>
      <c r="BE60" s="126">
        <v>157.3504974994141</v>
      </c>
      <c r="BF60" s="120"/>
      <c r="BG60" s="70">
        <v>150.65992800705575</v>
      </c>
      <c r="BH60" s="70">
        <v>145.04290966748295</v>
      </c>
      <c r="BI60" s="70">
        <v>140.61912721607357</v>
      </c>
      <c r="BJ60" s="70">
        <v>129.6586838546173</v>
      </c>
      <c r="BK60" s="130">
        <v>16.643351772048945</v>
      </c>
      <c r="BL60" s="138">
        <v>141.117863928166</v>
      </c>
      <c r="BM60" s="139">
        <f t="shared" si="39"/>
        <v>146.9883671</v>
      </c>
      <c r="BN60" s="139">
        <f t="shared" si="40"/>
        <v>147.2970426</v>
      </c>
      <c r="BO60" s="32"/>
      <c r="BP60" s="32"/>
    </row>
    <row r="61">
      <c r="A61" s="124">
        <f t="shared" si="41"/>
        <v>3</v>
      </c>
      <c r="B61" s="32" t="s">
        <v>35</v>
      </c>
      <c r="D61" s="140">
        <v>94.92748239154314</v>
      </c>
      <c r="E61" s="140">
        <v>97.96778013359683</v>
      </c>
      <c r="F61" s="140">
        <v>103.86769117129724</v>
      </c>
      <c r="G61" s="140">
        <v>103.23704630356274</v>
      </c>
      <c r="H61" s="140">
        <f t="shared" si="29"/>
        <v>100</v>
      </c>
      <c r="I61" s="140">
        <v>105.57731826170654</v>
      </c>
      <c r="J61" s="140">
        <v>103.95873800417932</v>
      </c>
      <c r="K61" s="140">
        <v>104.66541175990238</v>
      </c>
      <c r="L61" s="140">
        <v>105.41261403205351</v>
      </c>
      <c r="M61" s="140">
        <f t="shared" si="30"/>
        <v>104.9035205</v>
      </c>
      <c r="N61" s="140">
        <v>106.04217065117388</v>
      </c>
      <c r="O61" s="140">
        <v>106.72229068681816</v>
      </c>
      <c r="P61" s="140">
        <v>108.34548733432177</v>
      </c>
      <c r="Q61" s="140">
        <v>108.00616026032088</v>
      </c>
      <c r="R61" s="140">
        <f t="shared" si="31"/>
        <v>107.2790272</v>
      </c>
      <c r="S61" s="140">
        <v>110.05131649584511</v>
      </c>
      <c r="T61" s="141">
        <v>111.40245593775569</v>
      </c>
      <c r="U61" s="141">
        <v>115.13648156000914</v>
      </c>
      <c r="V61" s="142">
        <v>114.53418123221577</v>
      </c>
      <c r="W61" s="140">
        <f t="shared" si="32"/>
        <v>112.7811088</v>
      </c>
      <c r="X61" s="142">
        <v>116.46797264598617</v>
      </c>
      <c r="Y61" s="140">
        <v>117.476598297686</v>
      </c>
      <c r="Z61" s="140">
        <v>119.94133099150075</v>
      </c>
      <c r="AA61" s="140">
        <v>123.0357466608334</v>
      </c>
      <c r="AB61" s="140">
        <f t="shared" si="33"/>
        <v>119.2304121</v>
      </c>
      <c r="AC61" s="140">
        <v>121.95764762646765</v>
      </c>
      <c r="AD61" s="143">
        <v>122.73324140227844</v>
      </c>
      <c r="AE61" s="140">
        <v>124.54268884240726</v>
      </c>
      <c r="AF61" s="140">
        <v>126.4443271063189</v>
      </c>
      <c r="AG61" s="140">
        <f t="shared" si="34"/>
        <v>123.9194762</v>
      </c>
      <c r="AH61" s="140">
        <v>129.74868754281016</v>
      </c>
      <c r="AI61" s="143">
        <v>131.4189510428827</v>
      </c>
      <c r="AJ61" s="140">
        <v>133.2230384350542</v>
      </c>
      <c r="AK61" s="140">
        <v>134.44327180110147</v>
      </c>
      <c r="AL61" s="140">
        <f t="shared" si="35"/>
        <v>132.2084872</v>
      </c>
      <c r="AM61" s="140">
        <v>135.29382059048658</v>
      </c>
      <c r="AN61" s="140">
        <v>133.2643330744938</v>
      </c>
      <c r="AO61" s="140">
        <v>132.4752469886749</v>
      </c>
      <c r="AP61" s="140">
        <v>129.9813730345453</v>
      </c>
      <c r="AQ61" s="140">
        <f t="shared" si="36"/>
        <v>132.7536934</v>
      </c>
      <c r="AR61" s="140">
        <v>131.72848259232833</v>
      </c>
      <c r="AS61" s="140">
        <v>133.80388499234778</v>
      </c>
      <c r="AT61" s="140">
        <v>133.78398774244184</v>
      </c>
      <c r="AU61" s="140">
        <v>132.30126323954056</v>
      </c>
      <c r="AV61" s="140">
        <f t="shared" si="37"/>
        <v>132.9044046</v>
      </c>
      <c r="AW61" s="140">
        <v>132.10539883951904</v>
      </c>
      <c r="AX61" s="140">
        <v>137.0640423721203</v>
      </c>
      <c r="AY61" s="140">
        <v>140.2686857530086</v>
      </c>
      <c r="AZ61" s="140">
        <v>139.36488209233627</v>
      </c>
      <c r="BA61" s="140">
        <f t="shared" si="38"/>
        <v>137.2007523</v>
      </c>
      <c r="BB61" s="140">
        <v>144.01093589660914</v>
      </c>
      <c r="BC61" s="140">
        <v>143.55389965403108</v>
      </c>
      <c r="BD61" s="140">
        <v>138.6784654079005</v>
      </c>
      <c r="BE61" s="140">
        <v>140.65551124335676</v>
      </c>
      <c r="BF61" s="120"/>
      <c r="BG61" s="144">
        <v>146.87703034260622</v>
      </c>
      <c r="BH61" s="144">
        <v>143.0990271735123</v>
      </c>
      <c r="BI61" s="144">
        <v>141.58353681096378</v>
      </c>
      <c r="BJ61" s="144">
        <v>140.27390700810238</v>
      </c>
      <c r="BK61" s="130">
        <v>4.024977763717459</v>
      </c>
      <c r="BL61" s="145">
        <v>145.616667625953</v>
      </c>
      <c r="BM61" s="139">
        <f t="shared" si="39"/>
        <v>151.674321</v>
      </c>
      <c r="BN61" s="139">
        <f t="shared" si="40"/>
        <v>151.9928371</v>
      </c>
      <c r="BO61" s="32"/>
      <c r="BP61" s="32"/>
    </row>
    <row r="62">
      <c r="A62" s="124">
        <f t="shared" si="41"/>
        <v>4</v>
      </c>
      <c r="B62" s="32" t="s">
        <v>37</v>
      </c>
      <c r="D62" s="126">
        <v>98.747389552531</v>
      </c>
      <c r="E62" s="126">
        <v>97.90126944314805</v>
      </c>
      <c r="F62" s="126">
        <v>100.91277520635713</v>
      </c>
      <c r="G62" s="126">
        <v>102.43856579796388</v>
      </c>
      <c r="H62" s="126">
        <f t="shared" si="29"/>
        <v>100</v>
      </c>
      <c r="I62" s="126">
        <v>100.60054838500609</v>
      </c>
      <c r="J62" s="126">
        <v>100.56352267424045</v>
      </c>
      <c r="K62" s="126">
        <v>99.84755712980048</v>
      </c>
      <c r="L62" s="126">
        <v>102.35781717851016</v>
      </c>
      <c r="M62" s="126">
        <f t="shared" si="30"/>
        <v>100.8423613</v>
      </c>
      <c r="N62" s="126">
        <v>105.7428652879954</v>
      </c>
      <c r="O62" s="126">
        <v>105.9735118909324</v>
      </c>
      <c r="P62" s="126">
        <v>107.43321145017858</v>
      </c>
      <c r="Q62" s="126">
        <v>107.0436251406128</v>
      </c>
      <c r="R62" s="126">
        <f t="shared" si="31"/>
        <v>106.5483034</v>
      </c>
      <c r="S62" s="126">
        <v>108.36959476449852</v>
      </c>
      <c r="T62" s="127">
        <v>110.01422158568248</v>
      </c>
      <c r="U62" s="127">
        <v>114.02629295383143</v>
      </c>
      <c r="V62" s="128">
        <v>111.58715289210016</v>
      </c>
      <c r="W62" s="126">
        <f t="shared" si="32"/>
        <v>110.9993155</v>
      </c>
      <c r="X62" s="128">
        <v>112.5953171414043</v>
      </c>
      <c r="Y62" s="126">
        <v>113.69411412962047</v>
      </c>
      <c r="Z62" s="126">
        <v>116.7977420830208</v>
      </c>
      <c r="AA62" s="126">
        <v>118.56199449464718</v>
      </c>
      <c r="AB62" s="126">
        <f t="shared" si="33"/>
        <v>115.412292</v>
      </c>
      <c r="AC62" s="126">
        <v>116.06664647103264</v>
      </c>
      <c r="AD62" s="129">
        <v>116.1700204535493</v>
      </c>
      <c r="AE62" s="126">
        <v>118.79859154555534</v>
      </c>
      <c r="AF62" s="126">
        <v>127.21256131372571</v>
      </c>
      <c r="AG62" s="126">
        <f t="shared" si="34"/>
        <v>119.5619549</v>
      </c>
      <c r="AH62" s="126">
        <v>130.50134848193636</v>
      </c>
      <c r="AI62" s="129">
        <v>136.53856559334838</v>
      </c>
      <c r="AJ62" s="126">
        <v>133.10178975973804</v>
      </c>
      <c r="AK62" s="126">
        <v>129.25742801772364</v>
      </c>
      <c r="AL62" s="126">
        <f t="shared" si="35"/>
        <v>132.349783</v>
      </c>
      <c r="AM62" s="126">
        <v>124.17409051942492</v>
      </c>
      <c r="AN62" s="126">
        <v>125.49522272907616</v>
      </c>
      <c r="AO62" s="126">
        <v>134.61321177269807</v>
      </c>
      <c r="AP62" s="126">
        <v>139.09005131702534</v>
      </c>
      <c r="AQ62" s="126">
        <f t="shared" si="36"/>
        <v>130.8431441</v>
      </c>
      <c r="AR62" s="126">
        <v>139.20102263438685</v>
      </c>
      <c r="AS62" s="126">
        <v>138.1711708346163</v>
      </c>
      <c r="AT62" s="126">
        <v>145.2983634638873</v>
      </c>
      <c r="AU62" s="126">
        <v>147.54230993716854</v>
      </c>
      <c r="AV62" s="126">
        <f t="shared" si="37"/>
        <v>142.5532167</v>
      </c>
      <c r="AW62" s="126">
        <v>145.78866580165592</v>
      </c>
      <c r="AX62" s="126">
        <v>147.52357264296487</v>
      </c>
      <c r="AY62" s="126">
        <v>149.3127000468593</v>
      </c>
      <c r="AZ62" s="126">
        <v>150.70840982986311</v>
      </c>
      <c r="BA62" s="126">
        <f t="shared" si="38"/>
        <v>148.3333371</v>
      </c>
      <c r="BB62" s="126">
        <v>152.2112681915637</v>
      </c>
      <c r="BC62" s="126">
        <v>147.58331756029153</v>
      </c>
      <c r="BD62" s="126">
        <v>143.37947696575148</v>
      </c>
      <c r="BE62" s="126">
        <v>136.99429769995194</v>
      </c>
      <c r="BF62" s="120"/>
      <c r="BG62" s="70">
        <v>132.54568960380155</v>
      </c>
      <c r="BH62" s="70">
        <v>140.40052786254006</v>
      </c>
      <c r="BI62" s="70">
        <v>146.43730605791055</v>
      </c>
      <c r="BJ62" s="70">
        <v>145.48127880691254</v>
      </c>
      <c r="BK62" s="130">
        <v>-4.301953460838419</v>
      </c>
      <c r="BL62" s="138">
        <v>146.809073279911</v>
      </c>
      <c r="BM62" s="139">
        <f t="shared" si="39"/>
        <v>152.9163307</v>
      </c>
      <c r="BN62" s="139">
        <f t="shared" si="40"/>
        <v>153.237455</v>
      </c>
      <c r="BO62" s="32"/>
      <c r="BP62" s="32"/>
    </row>
    <row r="63">
      <c r="A63" s="124">
        <f t="shared" si="41"/>
        <v>5</v>
      </c>
      <c r="B63" s="32" t="s">
        <v>38</v>
      </c>
      <c r="D63" s="126">
        <v>95.62005664383746</v>
      </c>
      <c r="E63" s="126">
        <v>100.47550354820702</v>
      </c>
      <c r="F63" s="126">
        <v>103.01902407127598</v>
      </c>
      <c r="G63" s="126">
        <v>100.88541573667948</v>
      </c>
      <c r="H63" s="126">
        <f t="shared" si="29"/>
        <v>100</v>
      </c>
      <c r="I63" s="126">
        <v>97.18994627630708</v>
      </c>
      <c r="J63" s="126">
        <v>99.01470119878722</v>
      </c>
      <c r="K63" s="126">
        <v>112.79651806940284</v>
      </c>
      <c r="L63" s="126">
        <v>110.22072115347498</v>
      </c>
      <c r="M63" s="126">
        <f t="shared" si="30"/>
        <v>104.8054717</v>
      </c>
      <c r="N63" s="126">
        <v>110.3681715633226</v>
      </c>
      <c r="O63" s="126">
        <v>110.7470971128683</v>
      </c>
      <c r="P63" s="126">
        <v>113.49795826326071</v>
      </c>
      <c r="Q63" s="126">
        <v>117.39601648339918</v>
      </c>
      <c r="R63" s="126">
        <f t="shared" si="31"/>
        <v>113.0023109</v>
      </c>
      <c r="S63" s="126">
        <v>116.82438752096992</v>
      </c>
      <c r="T63" s="127">
        <v>118.28691020787879</v>
      </c>
      <c r="U63" s="127">
        <v>120.54634919612914</v>
      </c>
      <c r="V63" s="128">
        <v>118.60217889033085</v>
      </c>
      <c r="W63" s="126">
        <f t="shared" si="32"/>
        <v>118.5649565</v>
      </c>
      <c r="X63" s="128">
        <v>122.26907342452024</v>
      </c>
      <c r="Y63" s="126">
        <v>121.8250901579333</v>
      </c>
      <c r="Z63" s="126">
        <v>129.10698963272907</v>
      </c>
      <c r="AA63" s="126">
        <v>132.387436745771</v>
      </c>
      <c r="AB63" s="126">
        <f t="shared" si="33"/>
        <v>126.3971475</v>
      </c>
      <c r="AC63" s="126">
        <v>130.017324072418</v>
      </c>
      <c r="AD63" s="129">
        <v>130.76387133668618</v>
      </c>
      <c r="AE63" s="126">
        <v>137.75949908408975</v>
      </c>
      <c r="AF63" s="126">
        <v>147.72293991240232</v>
      </c>
      <c r="AG63" s="126">
        <f t="shared" si="34"/>
        <v>136.5659086</v>
      </c>
      <c r="AH63" s="126">
        <v>148.00163606166896</v>
      </c>
      <c r="AI63" s="129">
        <v>155.1396195409643</v>
      </c>
      <c r="AJ63" s="126">
        <v>145.0363500331754</v>
      </c>
      <c r="AK63" s="126">
        <v>142.21705298694667</v>
      </c>
      <c r="AL63" s="126">
        <f t="shared" si="35"/>
        <v>147.5986647</v>
      </c>
      <c r="AM63" s="126">
        <v>146.14308122355146</v>
      </c>
      <c r="AN63" s="126">
        <v>144.32653731411642</v>
      </c>
      <c r="AO63" s="126">
        <v>147.7407108408968</v>
      </c>
      <c r="AP63" s="126">
        <v>141.94455231037716</v>
      </c>
      <c r="AQ63" s="126">
        <f t="shared" si="36"/>
        <v>145.0387204</v>
      </c>
      <c r="AR63" s="126">
        <v>141.89221911339473</v>
      </c>
      <c r="AS63" s="126">
        <v>148.66741552777992</v>
      </c>
      <c r="AT63" s="126">
        <v>146.89607337146109</v>
      </c>
      <c r="AU63" s="126">
        <v>152.1293738690591</v>
      </c>
      <c r="AV63" s="126">
        <f t="shared" si="37"/>
        <v>147.3962705</v>
      </c>
      <c r="AW63" s="126">
        <v>145.69446874454482</v>
      </c>
      <c r="AX63" s="126">
        <v>147.4186836780823</v>
      </c>
      <c r="AY63" s="126">
        <v>147.94713578635478</v>
      </c>
      <c r="AZ63" s="126">
        <v>141.58822436615785</v>
      </c>
      <c r="BA63" s="126">
        <f t="shared" si="38"/>
        <v>145.6621281</v>
      </c>
      <c r="BB63" s="126">
        <v>141.7971512695443</v>
      </c>
      <c r="BC63" s="126">
        <v>148.25809287243237</v>
      </c>
      <c r="BD63" s="126">
        <v>132.68631679154055</v>
      </c>
      <c r="BE63" s="126">
        <v>136.06639688147</v>
      </c>
      <c r="BF63" s="120"/>
      <c r="BG63" s="70">
        <v>148.76538825029104</v>
      </c>
      <c r="BH63" s="70">
        <v>129.11258186003747</v>
      </c>
      <c r="BI63" s="70">
        <v>127.0356241646291</v>
      </c>
      <c r="BJ63" s="70">
        <v>128.44540556763755</v>
      </c>
      <c r="BK63" s="130">
        <v>-17.40039030416044</v>
      </c>
      <c r="BL63" s="138">
        <v>122.973383003451</v>
      </c>
      <c r="BM63" s="139">
        <f t="shared" si="39"/>
        <v>128.0890757</v>
      </c>
      <c r="BN63" s="139">
        <f t="shared" si="40"/>
        <v>128.3580628</v>
      </c>
      <c r="BO63" s="32"/>
      <c r="BP63" s="32"/>
    </row>
    <row r="64">
      <c r="A64" s="124">
        <f t="shared" si="41"/>
        <v>6</v>
      </c>
      <c r="B64" s="32" t="s">
        <v>39</v>
      </c>
      <c r="D64" s="140">
        <v>94.92748239154314</v>
      </c>
      <c r="E64" s="140">
        <v>97.96778013359683</v>
      </c>
      <c r="F64" s="140">
        <v>103.86769117129724</v>
      </c>
      <c r="G64" s="140">
        <v>103.23704630356274</v>
      </c>
      <c r="H64" s="140">
        <f t="shared" si="29"/>
        <v>100</v>
      </c>
      <c r="I64" s="140">
        <v>105.57731826170654</v>
      </c>
      <c r="J64" s="140">
        <v>103.95873800417932</v>
      </c>
      <c r="K64" s="140">
        <v>104.66541175990238</v>
      </c>
      <c r="L64" s="140">
        <v>105.41261403205351</v>
      </c>
      <c r="M64" s="140">
        <f t="shared" si="30"/>
        <v>104.9035205</v>
      </c>
      <c r="N64" s="140">
        <v>106.04217065117388</v>
      </c>
      <c r="O64" s="140">
        <v>106.72229068681816</v>
      </c>
      <c r="P64" s="140">
        <v>108.34548733432177</v>
      </c>
      <c r="Q64" s="140">
        <v>108.00616026032088</v>
      </c>
      <c r="R64" s="140">
        <f t="shared" si="31"/>
        <v>107.2790272</v>
      </c>
      <c r="S64" s="140">
        <v>110.05131649584511</v>
      </c>
      <c r="T64" s="141">
        <v>111.40245593775569</v>
      </c>
      <c r="U64" s="141">
        <v>115.13648156000914</v>
      </c>
      <c r="V64" s="142">
        <v>114.53418123221577</v>
      </c>
      <c r="W64" s="140">
        <f t="shared" si="32"/>
        <v>112.7811088</v>
      </c>
      <c r="X64" s="142">
        <v>116.46797264598617</v>
      </c>
      <c r="Y64" s="140">
        <v>117.476598297686</v>
      </c>
      <c r="Z64" s="140">
        <v>119.94133099150075</v>
      </c>
      <c r="AA64" s="140">
        <v>123.0357466608334</v>
      </c>
      <c r="AB64" s="140">
        <f t="shared" si="33"/>
        <v>119.2304121</v>
      </c>
      <c r="AC64" s="140">
        <v>121.95764762646765</v>
      </c>
      <c r="AD64" s="143">
        <v>122.73324140227844</v>
      </c>
      <c r="AE64" s="140">
        <v>124.54268884240726</v>
      </c>
      <c r="AF64" s="140">
        <v>126.4443271063189</v>
      </c>
      <c r="AG64" s="140">
        <f t="shared" si="34"/>
        <v>123.9194762</v>
      </c>
      <c r="AH64" s="140">
        <v>129.74868754281016</v>
      </c>
      <c r="AI64" s="143">
        <v>131.4189510428827</v>
      </c>
      <c r="AJ64" s="140">
        <v>133.2230384350542</v>
      </c>
      <c r="AK64" s="140">
        <v>134.44327180110147</v>
      </c>
      <c r="AL64" s="140">
        <f t="shared" si="35"/>
        <v>132.2084872</v>
      </c>
      <c r="AM64" s="140">
        <v>135.29382059048658</v>
      </c>
      <c r="AN64" s="140">
        <v>133.2643330744938</v>
      </c>
      <c r="AO64" s="140">
        <v>132.4752469886749</v>
      </c>
      <c r="AP64" s="140">
        <v>129.9813730345453</v>
      </c>
      <c r="AQ64" s="140">
        <f t="shared" si="36"/>
        <v>132.7536934</v>
      </c>
      <c r="AR64" s="140">
        <v>131.72848259232833</v>
      </c>
      <c r="AS64" s="140">
        <v>133.80388499234778</v>
      </c>
      <c r="AT64" s="140">
        <v>133.78398774244184</v>
      </c>
      <c r="AU64" s="140">
        <v>132.30126323954056</v>
      </c>
      <c r="AV64" s="140">
        <f t="shared" si="37"/>
        <v>132.9044046</v>
      </c>
      <c r="AW64" s="140">
        <v>132.10539883951904</v>
      </c>
      <c r="AX64" s="140">
        <v>137.0640423721203</v>
      </c>
      <c r="AY64" s="140">
        <v>140.2686857530086</v>
      </c>
      <c r="AZ64" s="140">
        <v>139.36488209233627</v>
      </c>
      <c r="BA64" s="140">
        <f t="shared" si="38"/>
        <v>137.2007523</v>
      </c>
      <c r="BB64" s="140">
        <v>144.01093589660914</v>
      </c>
      <c r="BC64" s="140">
        <v>143.55389965403108</v>
      </c>
      <c r="BD64" s="140">
        <v>138.6784654079005</v>
      </c>
      <c r="BE64" s="140">
        <v>140.65551124335676</v>
      </c>
      <c r="BF64" s="120"/>
      <c r="BG64" s="144">
        <v>146.87703034260622</v>
      </c>
      <c r="BH64" s="144">
        <v>143.0990271735123</v>
      </c>
      <c r="BI64" s="144">
        <v>141.58353681096378</v>
      </c>
      <c r="BJ64" s="144">
        <v>140.27390700810238</v>
      </c>
      <c r="BK64" s="130">
        <v>-5.549749972827158</v>
      </c>
      <c r="BL64" s="145">
        <v>145.616667625953</v>
      </c>
      <c r="BM64" s="139">
        <f t="shared" si="39"/>
        <v>151.674321</v>
      </c>
      <c r="BN64" s="139">
        <f t="shared" si="40"/>
        <v>151.9928371</v>
      </c>
      <c r="BO64" s="32"/>
      <c r="BP64" s="32"/>
    </row>
    <row r="65">
      <c r="A65" s="124">
        <f t="shared" si="41"/>
        <v>7</v>
      </c>
      <c r="B65" s="32" t="s">
        <v>40</v>
      </c>
      <c r="D65" s="126">
        <v>98.41878926542712</v>
      </c>
      <c r="E65" s="126">
        <v>101.24818500951731</v>
      </c>
      <c r="F65" s="126">
        <v>102.70197273719174</v>
      </c>
      <c r="G65" s="126">
        <v>97.63105298786373</v>
      </c>
      <c r="H65" s="126">
        <f t="shared" si="29"/>
        <v>100</v>
      </c>
      <c r="I65" s="126">
        <v>93.80570330966759</v>
      </c>
      <c r="J65" s="126">
        <v>94.85677731218762</v>
      </c>
      <c r="K65" s="126">
        <v>100.9330866669887</v>
      </c>
      <c r="L65" s="126">
        <v>104.15074492913101</v>
      </c>
      <c r="M65" s="126">
        <f t="shared" si="30"/>
        <v>98.43657805</v>
      </c>
      <c r="N65" s="126">
        <v>108.94273552250394</v>
      </c>
      <c r="O65" s="126">
        <v>107.02231856564619</v>
      </c>
      <c r="P65" s="126">
        <v>112.42488556912973</v>
      </c>
      <c r="Q65" s="126">
        <v>116.79172571705567</v>
      </c>
      <c r="R65" s="126">
        <f t="shared" si="31"/>
        <v>111.2954163</v>
      </c>
      <c r="S65" s="126">
        <v>116.78399326455649</v>
      </c>
      <c r="T65" s="127">
        <v>117.20295788445482</v>
      </c>
      <c r="U65" s="127">
        <v>119.56767140737395</v>
      </c>
      <c r="V65" s="128">
        <v>116.56508323588768</v>
      </c>
      <c r="W65" s="126">
        <f t="shared" si="32"/>
        <v>117.5299264</v>
      </c>
      <c r="X65" s="128">
        <v>125.32016966689373</v>
      </c>
      <c r="Y65" s="126">
        <v>129.17250535071614</v>
      </c>
      <c r="Z65" s="126">
        <v>130.8109104692051</v>
      </c>
      <c r="AA65" s="126">
        <v>131.7541079544136</v>
      </c>
      <c r="AB65" s="126">
        <f t="shared" si="33"/>
        <v>129.2644234</v>
      </c>
      <c r="AC65" s="126">
        <v>137.0698232190854</v>
      </c>
      <c r="AD65" s="129">
        <v>134.89835641010922</v>
      </c>
      <c r="AE65" s="126">
        <v>145.06002955131558</v>
      </c>
      <c r="AF65" s="126">
        <v>168.02612765533578</v>
      </c>
      <c r="AG65" s="126">
        <f t="shared" si="34"/>
        <v>146.2635842</v>
      </c>
      <c r="AH65" s="126">
        <v>171.78822149258409</v>
      </c>
      <c r="AI65" s="129">
        <v>177.92110705044817</v>
      </c>
      <c r="AJ65" s="126">
        <v>175.8093131764606</v>
      </c>
      <c r="AK65" s="126">
        <v>166.53666498545837</v>
      </c>
      <c r="AL65" s="126">
        <f t="shared" si="35"/>
        <v>173.0138267</v>
      </c>
      <c r="AM65" s="126">
        <v>170.1830784697274</v>
      </c>
      <c r="AN65" s="126">
        <v>185.96756224644642</v>
      </c>
      <c r="AO65" s="126">
        <v>181.07538931843933</v>
      </c>
      <c r="AP65" s="126">
        <v>179.07191125307236</v>
      </c>
      <c r="AQ65" s="126">
        <f t="shared" si="36"/>
        <v>179.0744853</v>
      </c>
      <c r="AR65" s="126">
        <v>176.23663933872822</v>
      </c>
      <c r="AS65" s="126">
        <v>173.10706848390956</v>
      </c>
      <c r="AT65" s="126">
        <v>175.74351815986552</v>
      </c>
      <c r="AU65" s="126">
        <v>187.1727975783201</v>
      </c>
      <c r="AV65" s="126">
        <f t="shared" si="37"/>
        <v>178.0650059</v>
      </c>
      <c r="AW65" s="126">
        <v>189.87013607224262</v>
      </c>
      <c r="AX65" s="126">
        <v>188.0666324192175</v>
      </c>
      <c r="AY65" s="126">
        <v>192.55013281537626</v>
      </c>
      <c r="AZ65" s="126">
        <v>190.7071678826503</v>
      </c>
      <c r="BA65" s="126">
        <f t="shared" si="38"/>
        <v>190.2985173</v>
      </c>
      <c r="BB65" s="126">
        <v>204.2624955966339</v>
      </c>
      <c r="BC65" s="126">
        <v>198.94483972911803</v>
      </c>
      <c r="BD65" s="126">
        <v>187.70820659953566</v>
      </c>
      <c r="BE65" s="126">
        <v>176.05350942057717</v>
      </c>
      <c r="BF65" s="120"/>
      <c r="BG65" s="70">
        <v>181.72669112062636</v>
      </c>
      <c r="BH65" s="70">
        <v>185.9762777429578</v>
      </c>
      <c r="BI65" s="70">
        <v>183.67930461010505</v>
      </c>
      <c r="BJ65" s="70">
        <v>179.8454859287949</v>
      </c>
      <c r="BK65" s="130">
        <v>3.930862552019761</v>
      </c>
      <c r="BL65" s="138">
        <v>185.748764320465</v>
      </c>
      <c r="BM65" s="139">
        <f t="shared" si="39"/>
        <v>193.4759129</v>
      </c>
      <c r="BN65" s="139">
        <f t="shared" si="40"/>
        <v>193.8822123</v>
      </c>
      <c r="BO65" s="32"/>
      <c r="BP65" s="32"/>
    </row>
    <row r="66">
      <c r="A66" s="124">
        <f t="shared" si="41"/>
        <v>8</v>
      </c>
      <c r="B66" s="32" t="s">
        <v>42</v>
      </c>
      <c r="D66" s="126">
        <v>96.30286539080926</v>
      </c>
      <c r="E66" s="126">
        <v>98.37338667043052</v>
      </c>
      <c r="F66" s="126">
        <v>101.06406676188772</v>
      </c>
      <c r="G66" s="126">
        <v>104.25968117687239</v>
      </c>
      <c r="H66" s="126">
        <f t="shared" si="29"/>
        <v>100</v>
      </c>
      <c r="I66" s="126">
        <v>100.5209988086299</v>
      </c>
      <c r="J66" s="126">
        <v>103.19878636671524</v>
      </c>
      <c r="K66" s="126">
        <v>109.06801795787383</v>
      </c>
      <c r="L66" s="126">
        <v>110.23628721577427</v>
      </c>
      <c r="M66" s="126">
        <f t="shared" si="30"/>
        <v>105.7560226</v>
      </c>
      <c r="N66" s="126">
        <v>111.11591919198638</v>
      </c>
      <c r="O66" s="126">
        <v>112.54690647166228</v>
      </c>
      <c r="P66" s="126">
        <v>117.19041804649476</v>
      </c>
      <c r="Q66" s="126">
        <v>118.76468323734089</v>
      </c>
      <c r="R66" s="126">
        <f t="shared" si="31"/>
        <v>114.9044817</v>
      </c>
      <c r="S66" s="126">
        <v>115.55422043419809</v>
      </c>
      <c r="T66" s="127">
        <v>116.04135335522255</v>
      </c>
      <c r="U66" s="127">
        <v>120.94182825435696</v>
      </c>
      <c r="V66" s="128">
        <v>123.06333357182525</v>
      </c>
      <c r="W66" s="126">
        <f t="shared" si="32"/>
        <v>118.9001839</v>
      </c>
      <c r="X66" s="128">
        <v>126.74701230054814</v>
      </c>
      <c r="Y66" s="126">
        <v>127.13829437096496</v>
      </c>
      <c r="Z66" s="126">
        <v>133.2667554651998</v>
      </c>
      <c r="AA66" s="126">
        <v>136.70444562045918</v>
      </c>
      <c r="AB66" s="126">
        <f t="shared" si="33"/>
        <v>130.9641269</v>
      </c>
      <c r="AC66" s="126">
        <v>136.6506752553763</v>
      </c>
      <c r="AD66" s="129">
        <v>138.07873084570193</v>
      </c>
      <c r="AE66" s="126">
        <v>147.69516208713455</v>
      </c>
      <c r="AF66" s="126">
        <v>152.28476288773143</v>
      </c>
      <c r="AG66" s="126">
        <f t="shared" si="34"/>
        <v>143.6773328</v>
      </c>
      <c r="AH66" s="126">
        <v>153.11939468071606</v>
      </c>
      <c r="AI66" s="129">
        <v>153.5334449511539</v>
      </c>
      <c r="AJ66" s="126">
        <v>156.99301498562969</v>
      </c>
      <c r="AK66" s="126">
        <v>158.62821709431674</v>
      </c>
      <c r="AL66" s="126">
        <f t="shared" si="35"/>
        <v>155.5685179</v>
      </c>
      <c r="AM66" s="126">
        <v>163.7116723485295</v>
      </c>
      <c r="AN66" s="126">
        <v>163.15016458389275</v>
      </c>
      <c r="AO66" s="126">
        <v>170.74233431052144</v>
      </c>
      <c r="AP66" s="126">
        <v>169.47437742968455</v>
      </c>
      <c r="AQ66" s="126">
        <f t="shared" si="36"/>
        <v>166.7696372</v>
      </c>
      <c r="AR66" s="126">
        <v>167.47839036876536</v>
      </c>
      <c r="AS66" s="126">
        <v>167.1618753070336</v>
      </c>
      <c r="AT66" s="126">
        <v>180.01277669529642</v>
      </c>
      <c r="AU66" s="126">
        <v>178.72674464645115</v>
      </c>
      <c r="AV66" s="126">
        <f t="shared" si="37"/>
        <v>173.3449468</v>
      </c>
      <c r="AW66" s="126">
        <v>180.11625777653867</v>
      </c>
      <c r="AX66" s="126">
        <v>182.6496260034719</v>
      </c>
      <c r="AY66" s="126">
        <v>189.70651188140786</v>
      </c>
      <c r="AZ66" s="126">
        <v>193.39950609022188</v>
      </c>
      <c r="BA66" s="126">
        <f t="shared" si="38"/>
        <v>186.4679754</v>
      </c>
      <c r="BB66" s="126">
        <v>194.80060826653417</v>
      </c>
      <c r="BC66" s="126">
        <v>185.2986133855484</v>
      </c>
      <c r="BD66" s="126">
        <v>186.09226114651372</v>
      </c>
      <c r="BE66" s="126">
        <v>190.2613437739091</v>
      </c>
      <c r="BF66" s="120"/>
      <c r="BG66" s="70">
        <v>198.88549053677488</v>
      </c>
      <c r="BH66" s="70">
        <v>191.44702480663491</v>
      </c>
      <c r="BI66" s="70">
        <v>196.87699517058596</v>
      </c>
      <c r="BJ66" s="70">
        <v>197.46732407039016</v>
      </c>
      <c r="BK66" s="130">
        <v>-7.682162283699185</v>
      </c>
      <c r="BL66" s="138">
        <v>201.947657657574</v>
      </c>
      <c r="BM66" s="139">
        <f t="shared" si="39"/>
        <v>210.3486802</v>
      </c>
      <c r="BN66" s="139">
        <f t="shared" si="40"/>
        <v>210.7904124</v>
      </c>
      <c r="BO66" s="32"/>
      <c r="BP66" s="32"/>
    </row>
    <row r="67">
      <c r="A67" s="124">
        <f t="shared" si="41"/>
        <v>9</v>
      </c>
      <c r="B67" s="32" t="s">
        <v>43</v>
      </c>
      <c r="D67" s="126">
        <v>96.40517661828778</v>
      </c>
      <c r="E67" s="126">
        <v>102.97628747711083</v>
      </c>
      <c r="F67" s="126">
        <v>101.22572260187705</v>
      </c>
      <c r="G67" s="126">
        <v>99.39281330272438</v>
      </c>
      <c r="H67" s="126">
        <f t="shared" si="29"/>
        <v>100</v>
      </c>
      <c r="I67" s="126">
        <v>91.38393955734927</v>
      </c>
      <c r="J67" s="126">
        <v>99.88667909247033</v>
      </c>
      <c r="K67" s="126">
        <v>103.81168579322775</v>
      </c>
      <c r="L67" s="126">
        <v>103.26755271714818</v>
      </c>
      <c r="M67" s="126">
        <f t="shared" si="30"/>
        <v>99.58746429</v>
      </c>
      <c r="N67" s="126">
        <v>110.88948195387047</v>
      </c>
      <c r="O67" s="126">
        <v>106.97608542899623</v>
      </c>
      <c r="P67" s="126">
        <v>108.44264421467938</v>
      </c>
      <c r="Q67" s="126">
        <v>108.10476406127776</v>
      </c>
      <c r="R67" s="126">
        <f t="shared" si="31"/>
        <v>108.6032439</v>
      </c>
      <c r="S67" s="126">
        <v>110.33097737913961</v>
      </c>
      <c r="T67" s="127">
        <v>110.920227983519</v>
      </c>
      <c r="U67" s="127">
        <v>113.84385189434352</v>
      </c>
      <c r="V67" s="128">
        <v>112.0036319656466</v>
      </c>
      <c r="W67" s="126">
        <f t="shared" si="32"/>
        <v>111.7746723</v>
      </c>
      <c r="X67" s="128">
        <v>115.86190239996377</v>
      </c>
      <c r="Y67" s="126">
        <v>122.26680291118618</v>
      </c>
      <c r="Z67" s="126">
        <v>130.90477546971292</v>
      </c>
      <c r="AA67" s="126">
        <v>128.2043888745821</v>
      </c>
      <c r="AB67" s="126">
        <f t="shared" si="33"/>
        <v>124.3094674</v>
      </c>
      <c r="AC67" s="126">
        <v>130.4094548706967</v>
      </c>
      <c r="AD67" s="129">
        <v>131.21757573350553</v>
      </c>
      <c r="AE67" s="126">
        <v>126.48486853981196</v>
      </c>
      <c r="AF67" s="126">
        <v>141.89562022551925</v>
      </c>
      <c r="AG67" s="126">
        <f t="shared" si="34"/>
        <v>132.5018798</v>
      </c>
      <c r="AH67" s="126">
        <v>145.5738734700188</v>
      </c>
      <c r="AI67" s="129">
        <v>154.89597998844138</v>
      </c>
      <c r="AJ67" s="126">
        <v>149.09584326805566</v>
      </c>
      <c r="AK67" s="126">
        <v>145.76224156921953</v>
      </c>
      <c r="AL67" s="126">
        <f t="shared" si="35"/>
        <v>148.8319846</v>
      </c>
      <c r="AM67" s="126">
        <v>140.51363408614426</v>
      </c>
      <c r="AN67" s="126">
        <v>149.8617761952497</v>
      </c>
      <c r="AO67" s="126">
        <v>151.2238874289852</v>
      </c>
      <c r="AP67" s="126">
        <v>144.99690160078902</v>
      </c>
      <c r="AQ67" s="126">
        <f t="shared" si="36"/>
        <v>146.6490498</v>
      </c>
      <c r="AR67" s="126">
        <v>147.26755443845337</v>
      </c>
      <c r="AS67" s="126">
        <v>147.8096694624635</v>
      </c>
      <c r="AT67" s="126">
        <v>153.22246906273168</v>
      </c>
      <c r="AU67" s="126">
        <v>146.2243653814288</v>
      </c>
      <c r="AV67" s="126">
        <f t="shared" si="37"/>
        <v>148.6310146</v>
      </c>
      <c r="AW67" s="126">
        <v>153.17704098449857</v>
      </c>
      <c r="AX67" s="126">
        <v>153.73421198236898</v>
      </c>
      <c r="AY67" s="126">
        <v>142.61527505145014</v>
      </c>
      <c r="AZ67" s="126">
        <v>148.35385842962867</v>
      </c>
      <c r="BA67" s="126">
        <f t="shared" si="38"/>
        <v>149.4700966</v>
      </c>
      <c r="BB67" s="126">
        <v>165.85192811168008</v>
      </c>
      <c r="BC67" s="126">
        <v>169.56982286268968</v>
      </c>
      <c r="BD67" s="126">
        <v>161.40866071967375</v>
      </c>
      <c r="BE67" s="126">
        <v>154.87071801112407</v>
      </c>
      <c r="BF67" s="120"/>
      <c r="BG67" s="70">
        <v>160.87322054400303</v>
      </c>
      <c r="BH67" s="70">
        <v>162.3659832169789</v>
      </c>
      <c r="BI67" s="70">
        <v>178.82212918542396</v>
      </c>
      <c r="BJ67" s="70">
        <v>159.08108198797524</v>
      </c>
      <c r="BK67" s="130">
        <v>15.066985180025625</v>
      </c>
      <c r="BL67" s="138">
        <v>162.258172804364</v>
      </c>
      <c r="BM67" s="139">
        <f t="shared" si="39"/>
        <v>169.0081128</v>
      </c>
      <c r="BN67" s="139">
        <f t="shared" si="40"/>
        <v>169.3630298</v>
      </c>
      <c r="BO67" s="32"/>
      <c r="BP67" s="32"/>
    </row>
    <row r="68">
      <c r="A68" s="124">
        <f t="shared" si="41"/>
        <v>10</v>
      </c>
      <c r="B68" s="32" t="s">
        <v>44</v>
      </c>
      <c r="D68" s="126">
        <v>92.64451990170296</v>
      </c>
      <c r="E68" s="126">
        <v>97.99291690317209</v>
      </c>
      <c r="F68" s="126">
        <v>103.16561847771696</v>
      </c>
      <c r="G68" s="126">
        <v>106.19694471740792</v>
      </c>
      <c r="H68" s="126">
        <f t="shared" si="29"/>
        <v>100</v>
      </c>
      <c r="I68" s="126">
        <v>105.07331085657097</v>
      </c>
      <c r="J68" s="126">
        <v>105.73771304918898</v>
      </c>
      <c r="K68" s="126">
        <v>109.52523476975576</v>
      </c>
      <c r="L68" s="126">
        <v>110.19749809132078</v>
      </c>
      <c r="M68" s="126">
        <f t="shared" si="30"/>
        <v>107.6334392</v>
      </c>
      <c r="N68" s="126">
        <v>111.40332273872974</v>
      </c>
      <c r="O68" s="126">
        <v>113.91229184575411</v>
      </c>
      <c r="P68" s="126">
        <v>117.53009287906646</v>
      </c>
      <c r="Q68" s="126">
        <v>119.79152924093103</v>
      </c>
      <c r="R68" s="126">
        <f t="shared" si="31"/>
        <v>115.6593092</v>
      </c>
      <c r="S68" s="126">
        <v>120.02480243344768</v>
      </c>
      <c r="T68" s="127">
        <v>120.09651559715779</v>
      </c>
      <c r="U68" s="127">
        <v>123.84671391067006</v>
      </c>
      <c r="V68" s="128">
        <v>125.24407906878325</v>
      </c>
      <c r="W68" s="126">
        <f t="shared" si="32"/>
        <v>122.3030278</v>
      </c>
      <c r="X68" s="128">
        <v>132.6107519241412</v>
      </c>
      <c r="Y68" s="126">
        <v>135.74470917256605</v>
      </c>
      <c r="Z68" s="126">
        <v>137.58572356558724</v>
      </c>
      <c r="AA68" s="126">
        <v>137.97573377429214</v>
      </c>
      <c r="AB68" s="126">
        <f t="shared" si="33"/>
        <v>135.9792296</v>
      </c>
      <c r="AC68" s="126">
        <v>138.318480543165</v>
      </c>
      <c r="AD68" s="129">
        <v>141.1778469793718</v>
      </c>
      <c r="AE68" s="126">
        <v>147.95246404309034</v>
      </c>
      <c r="AF68" s="126">
        <v>149.77017715811658</v>
      </c>
      <c r="AG68" s="126">
        <f t="shared" si="34"/>
        <v>144.3047422</v>
      </c>
      <c r="AH68" s="126">
        <v>150.5120518084279</v>
      </c>
      <c r="AI68" s="129">
        <v>152.10679533525544</v>
      </c>
      <c r="AJ68" s="126">
        <v>152.11960954044386</v>
      </c>
      <c r="AK68" s="126">
        <v>153.6059865163849</v>
      </c>
      <c r="AL68" s="126">
        <f t="shared" si="35"/>
        <v>152.0861108</v>
      </c>
      <c r="AM68" s="126">
        <v>159.99820336155793</v>
      </c>
      <c r="AN68" s="126">
        <v>159.9844582686236</v>
      </c>
      <c r="AO68" s="126">
        <v>159.2966083530048</v>
      </c>
      <c r="AP68" s="126">
        <v>156.44695162988006</v>
      </c>
      <c r="AQ68" s="126">
        <f t="shared" si="36"/>
        <v>158.9315554</v>
      </c>
      <c r="AR68" s="126">
        <v>155.868771502931</v>
      </c>
      <c r="AS68" s="126">
        <v>155.72828386064563</v>
      </c>
      <c r="AT68" s="126">
        <v>161.77000957922496</v>
      </c>
      <c r="AU68" s="126">
        <v>159.615077740787</v>
      </c>
      <c r="AV68" s="126">
        <f t="shared" si="37"/>
        <v>158.2455357</v>
      </c>
      <c r="AW68" s="126">
        <v>159.68722689845848</v>
      </c>
      <c r="AX68" s="126">
        <v>165.48922440015804</v>
      </c>
      <c r="AY68" s="126">
        <v>165.83554502114387</v>
      </c>
      <c r="AZ68" s="126">
        <v>161.36554939404758</v>
      </c>
      <c r="BA68" s="126">
        <f t="shared" si="38"/>
        <v>163.0943864</v>
      </c>
      <c r="BB68" s="126">
        <v>161.26567272310209</v>
      </c>
      <c r="BC68" s="126">
        <v>162.79267209829655</v>
      </c>
      <c r="BD68" s="126">
        <v>163.33240745792259</v>
      </c>
      <c r="BE68" s="126">
        <v>164.33510141922295</v>
      </c>
      <c r="BF68" s="120"/>
      <c r="BG68" s="70">
        <v>186.10378971964258</v>
      </c>
      <c r="BH68" s="70">
        <v>183.54356186043438</v>
      </c>
      <c r="BI68" s="70">
        <v>182.20569789833144</v>
      </c>
      <c r="BJ68" s="70">
        <v>177.83093833713417</v>
      </c>
      <c r="BK68" s="130">
        <v>6.211529607196354</v>
      </c>
      <c r="BL68" s="138">
        <v>187.854238710184</v>
      </c>
      <c r="BM68" s="139">
        <f t="shared" si="39"/>
        <v>195.668975</v>
      </c>
      <c r="BN68" s="139">
        <f t="shared" si="40"/>
        <v>196.0798799</v>
      </c>
      <c r="BO68" s="32"/>
      <c r="BP68" s="32"/>
    </row>
    <row r="69">
      <c r="A69" s="124">
        <f t="shared" si="41"/>
        <v>11</v>
      </c>
      <c r="B69" s="32" t="s">
        <v>45</v>
      </c>
      <c r="D69" s="126">
        <v>92.32108616011425</v>
      </c>
      <c r="E69" s="126">
        <v>98.60070346108193</v>
      </c>
      <c r="F69" s="126">
        <v>104.0073017327021</v>
      </c>
      <c r="G69" s="126">
        <v>105.07090864610176</v>
      </c>
      <c r="H69" s="126">
        <f t="shared" si="29"/>
        <v>100</v>
      </c>
      <c r="I69" s="126">
        <v>103.16761046826021</v>
      </c>
      <c r="J69" s="126">
        <v>106.1826741065044</v>
      </c>
      <c r="K69" s="126">
        <v>109.8513025539307</v>
      </c>
      <c r="L69" s="126">
        <v>110.16334574147466</v>
      </c>
      <c r="M69" s="126">
        <f t="shared" si="30"/>
        <v>107.3412332</v>
      </c>
      <c r="N69" s="126">
        <v>108.85248431532459</v>
      </c>
      <c r="O69" s="126">
        <v>109.7734576828998</v>
      </c>
      <c r="P69" s="126">
        <v>113.05372454827886</v>
      </c>
      <c r="Q69" s="126">
        <v>112.9165231003052</v>
      </c>
      <c r="R69" s="126">
        <f t="shared" si="31"/>
        <v>111.1490474</v>
      </c>
      <c r="S69" s="126">
        <v>110.41323469342979</v>
      </c>
      <c r="T69" s="127">
        <v>111.08252041160183</v>
      </c>
      <c r="U69" s="127">
        <v>113.8072559400611</v>
      </c>
      <c r="V69" s="128">
        <v>115.57796592259315</v>
      </c>
      <c r="W69" s="126">
        <f t="shared" si="32"/>
        <v>112.7202442</v>
      </c>
      <c r="X69" s="128">
        <v>116.99822959221392</v>
      </c>
      <c r="Y69" s="126">
        <v>120.34672134251588</v>
      </c>
      <c r="Z69" s="126">
        <v>122.54256162055351</v>
      </c>
      <c r="AA69" s="126">
        <v>125.53070173257949</v>
      </c>
      <c r="AB69" s="126">
        <f t="shared" si="33"/>
        <v>121.3545536</v>
      </c>
      <c r="AC69" s="126">
        <v>125.48730818866113</v>
      </c>
      <c r="AD69" s="129">
        <v>130.09871321720968</v>
      </c>
      <c r="AE69" s="126">
        <v>137.2456665159705</v>
      </c>
      <c r="AF69" s="126">
        <v>144.34766824901843</v>
      </c>
      <c r="AG69" s="126">
        <f t="shared" si="34"/>
        <v>134.294839</v>
      </c>
      <c r="AH69" s="126">
        <v>145.70843186464134</v>
      </c>
      <c r="AI69" s="129">
        <v>142.58826753424628</v>
      </c>
      <c r="AJ69" s="126">
        <v>141.5093133644393</v>
      </c>
      <c r="AK69" s="126">
        <v>140.27443674807307</v>
      </c>
      <c r="AL69" s="126">
        <f t="shared" si="35"/>
        <v>142.5201124</v>
      </c>
      <c r="AM69" s="126">
        <v>142.28606538775747</v>
      </c>
      <c r="AN69" s="126">
        <v>142.1403420968323</v>
      </c>
      <c r="AO69" s="126">
        <v>144.50989616822991</v>
      </c>
      <c r="AP69" s="126">
        <v>144.5812625687092</v>
      </c>
      <c r="AQ69" s="126">
        <f t="shared" si="36"/>
        <v>143.3793916</v>
      </c>
      <c r="AR69" s="126">
        <v>143.74223515439806</v>
      </c>
      <c r="AS69" s="126">
        <v>146.750685728647</v>
      </c>
      <c r="AT69" s="126">
        <v>155.27570642297425</v>
      </c>
      <c r="AU69" s="126">
        <v>155.96015754685754</v>
      </c>
      <c r="AV69" s="126">
        <f t="shared" si="37"/>
        <v>150.4321962</v>
      </c>
      <c r="AW69" s="126">
        <v>157.36659533697306</v>
      </c>
      <c r="AX69" s="126">
        <v>159.13580088911857</v>
      </c>
      <c r="AY69" s="126">
        <v>162.8584280806589</v>
      </c>
      <c r="AZ69" s="126">
        <v>166.76891194057953</v>
      </c>
      <c r="BA69" s="126">
        <f t="shared" si="38"/>
        <v>161.5324341</v>
      </c>
      <c r="BB69" s="126">
        <v>157.4553774495434</v>
      </c>
      <c r="BC69" s="126">
        <v>160.29444505455515</v>
      </c>
      <c r="BD69" s="126">
        <v>153.19300196947293</v>
      </c>
      <c r="BE69" s="126">
        <v>162.84980704904524</v>
      </c>
      <c r="BF69" s="120"/>
      <c r="BG69" s="70">
        <v>169.81161260745176</v>
      </c>
      <c r="BH69" s="70">
        <v>168.03433118263752</v>
      </c>
      <c r="BI69" s="70">
        <v>172.75123181818495</v>
      </c>
      <c r="BJ69" s="70">
        <v>173.1996330534652</v>
      </c>
      <c r="BK69" s="130">
        <v>-2.407925798785797</v>
      </c>
      <c r="BL69" s="138">
        <v>174.285419455015</v>
      </c>
      <c r="BM69" s="139">
        <f t="shared" si="39"/>
        <v>181.5356929</v>
      </c>
      <c r="BN69" s="139">
        <f t="shared" si="40"/>
        <v>181.9169179</v>
      </c>
      <c r="BO69" s="32"/>
      <c r="BP69" s="32"/>
    </row>
    <row r="70">
      <c r="A70" s="124">
        <f t="shared" si="41"/>
        <v>12</v>
      </c>
      <c r="B70" s="32" t="s">
        <v>46</v>
      </c>
      <c r="D70" s="126">
        <v>96.77682178340918</v>
      </c>
      <c r="E70" s="126">
        <v>98.51070743365477</v>
      </c>
      <c r="F70" s="126">
        <v>102.03653554083031</v>
      </c>
      <c r="G70" s="126">
        <v>102.67593524210555</v>
      </c>
      <c r="H70" s="126">
        <f t="shared" si="29"/>
        <v>100</v>
      </c>
      <c r="I70" s="126">
        <v>98.1290626652352</v>
      </c>
      <c r="J70" s="126">
        <v>100.16942516691914</v>
      </c>
      <c r="K70" s="126">
        <v>105.04616696624612</v>
      </c>
      <c r="L70" s="126">
        <v>104.59310987602915</v>
      </c>
      <c r="M70" s="126">
        <f t="shared" si="30"/>
        <v>101.9844412</v>
      </c>
      <c r="N70" s="126">
        <v>106.39157086432631</v>
      </c>
      <c r="O70" s="126">
        <v>109.00856051552286</v>
      </c>
      <c r="P70" s="126">
        <v>114.05552193093682</v>
      </c>
      <c r="Q70" s="126">
        <v>115.65585636091679</v>
      </c>
      <c r="R70" s="126">
        <f t="shared" si="31"/>
        <v>111.2778774</v>
      </c>
      <c r="S70" s="126">
        <v>114.23833352454672</v>
      </c>
      <c r="T70" s="127">
        <v>114.29584886527891</v>
      </c>
      <c r="U70" s="127">
        <v>118.03158899781641</v>
      </c>
      <c r="V70" s="128">
        <v>122.01913225385307</v>
      </c>
      <c r="W70" s="126">
        <f t="shared" si="32"/>
        <v>117.1462259</v>
      </c>
      <c r="X70" s="128">
        <v>126.28093299464501</v>
      </c>
      <c r="Y70" s="126">
        <v>129.3455063861616</v>
      </c>
      <c r="Z70" s="126">
        <v>137.62262018876834</v>
      </c>
      <c r="AA70" s="126">
        <v>141.86583675977013</v>
      </c>
      <c r="AB70" s="126">
        <f t="shared" si="33"/>
        <v>133.7787241</v>
      </c>
      <c r="AC70" s="126">
        <v>141.7905811129804</v>
      </c>
      <c r="AD70" s="129">
        <v>144.41124398824124</v>
      </c>
      <c r="AE70" s="126">
        <v>154.22487856260204</v>
      </c>
      <c r="AF70" s="126">
        <v>154.95959870616014</v>
      </c>
      <c r="AG70" s="126">
        <f t="shared" si="34"/>
        <v>148.8465756</v>
      </c>
      <c r="AH70" s="126">
        <v>156.9191582138308</v>
      </c>
      <c r="AI70" s="129">
        <v>156.95161232369182</v>
      </c>
      <c r="AJ70" s="126">
        <v>160.29736050236525</v>
      </c>
      <c r="AK70" s="126">
        <v>158.3134126379737</v>
      </c>
      <c r="AL70" s="126">
        <f t="shared" si="35"/>
        <v>158.1203859</v>
      </c>
      <c r="AM70" s="126">
        <v>159.66965142720534</v>
      </c>
      <c r="AN70" s="126">
        <v>159.2101710750707</v>
      </c>
      <c r="AO70" s="126">
        <v>165.31707644219762</v>
      </c>
      <c r="AP70" s="126">
        <v>165.0045371473548</v>
      </c>
      <c r="AQ70" s="126">
        <f t="shared" si="36"/>
        <v>162.300359</v>
      </c>
      <c r="AR70" s="126">
        <v>164.67592911477337</v>
      </c>
      <c r="AS70" s="126">
        <v>167.7536608972215</v>
      </c>
      <c r="AT70" s="126">
        <v>178.20620162022146</v>
      </c>
      <c r="AU70" s="126">
        <v>178.0659805311171</v>
      </c>
      <c r="AV70" s="126">
        <f t="shared" si="37"/>
        <v>172.175443</v>
      </c>
      <c r="AW70" s="126">
        <v>177.2857537945969</v>
      </c>
      <c r="AX70" s="126">
        <v>180.3076529008803</v>
      </c>
      <c r="AY70" s="126">
        <v>185.17555281323538</v>
      </c>
      <c r="AZ70" s="126">
        <v>188.5312529371686</v>
      </c>
      <c r="BA70" s="126">
        <f t="shared" si="38"/>
        <v>182.8250531</v>
      </c>
      <c r="BB70" s="126">
        <v>174.78625757533527</v>
      </c>
      <c r="BC70" s="126">
        <v>167.29396251432004</v>
      </c>
      <c r="BD70" s="126">
        <v>177.28012114882446</v>
      </c>
      <c r="BE70" s="126">
        <v>179.11479718555688</v>
      </c>
      <c r="BF70" s="120"/>
      <c r="BG70" s="89">
        <v>182.9694901480847</v>
      </c>
      <c r="BH70" s="70">
        <v>182.13356620647562</v>
      </c>
      <c r="BI70" s="70">
        <v>186.7011560808095</v>
      </c>
      <c r="BJ70" s="70">
        <v>181.17788914608187</v>
      </c>
      <c r="BK70" s="130">
        <v>3.0807078439270015</v>
      </c>
      <c r="BL70" s="138">
        <v>189.02084821815</v>
      </c>
      <c r="BM70" s="139">
        <f t="shared" si="39"/>
        <v>196.8841155</v>
      </c>
      <c r="BN70" s="139">
        <f t="shared" si="40"/>
        <v>197.2975721</v>
      </c>
      <c r="BO70" s="32"/>
      <c r="BP70" s="32"/>
    </row>
    <row r="71">
      <c r="A71" s="124">
        <f t="shared" si="41"/>
        <v>13</v>
      </c>
      <c r="B71" s="32" t="s">
        <v>47</v>
      </c>
      <c r="D71" s="126">
        <v>95.90311122632319</v>
      </c>
      <c r="E71" s="126">
        <v>97.52331526791528</v>
      </c>
      <c r="F71" s="126">
        <v>102.08052773600794</v>
      </c>
      <c r="G71" s="126">
        <v>104.4930457697536</v>
      </c>
      <c r="H71" s="126">
        <f t="shared" si="29"/>
        <v>100</v>
      </c>
      <c r="I71" s="126">
        <v>104.24378806752475</v>
      </c>
      <c r="J71" s="126">
        <v>106.30579974737513</v>
      </c>
      <c r="K71" s="126">
        <v>109.3215502355718</v>
      </c>
      <c r="L71" s="126">
        <v>110.65874766841985</v>
      </c>
      <c r="M71" s="126">
        <f t="shared" si="30"/>
        <v>107.6324714</v>
      </c>
      <c r="N71" s="126">
        <v>109.66915216665377</v>
      </c>
      <c r="O71" s="126">
        <v>110.62414346025554</v>
      </c>
      <c r="P71" s="126">
        <v>113.00683200863627</v>
      </c>
      <c r="Q71" s="126">
        <v>113.81214822844977</v>
      </c>
      <c r="R71" s="126">
        <f t="shared" si="31"/>
        <v>111.778069</v>
      </c>
      <c r="S71" s="126">
        <v>112.16810469913678</v>
      </c>
      <c r="T71" s="127">
        <v>111.05368600077831</v>
      </c>
      <c r="U71" s="127">
        <v>115.34561796465181</v>
      </c>
      <c r="V71" s="128">
        <v>116.57691303873342</v>
      </c>
      <c r="W71" s="126">
        <f t="shared" si="32"/>
        <v>113.7860804</v>
      </c>
      <c r="X71" s="128">
        <v>120.20895702279057</v>
      </c>
      <c r="Y71" s="126">
        <v>121.54595063768909</v>
      </c>
      <c r="Z71" s="126">
        <v>125.60402663943688</v>
      </c>
      <c r="AA71" s="126">
        <v>126.22100020883579</v>
      </c>
      <c r="AB71" s="126">
        <f t="shared" si="33"/>
        <v>123.3949836</v>
      </c>
      <c r="AC71" s="126">
        <v>125.93893218403878</v>
      </c>
      <c r="AD71" s="129">
        <v>127.32884580349533</v>
      </c>
      <c r="AE71" s="126">
        <v>132.43279520104474</v>
      </c>
      <c r="AF71" s="126">
        <v>131.85536655524356</v>
      </c>
      <c r="AG71" s="126">
        <f t="shared" si="34"/>
        <v>129.3889849</v>
      </c>
      <c r="AH71" s="126">
        <v>131.04074538417115</v>
      </c>
      <c r="AI71" s="129">
        <v>131.22947125985576</v>
      </c>
      <c r="AJ71" s="126">
        <v>132.245663734665</v>
      </c>
      <c r="AK71" s="126">
        <v>133.88855389756722</v>
      </c>
      <c r="AL71" s="126">
        <f t="shared" si="35"/>
        <v>132.1011086</v>
      </c>
      <c r="AM71" s="126">
        <v>136.76077206268386</v>
      </c>
      <c r="AN71" s="126">
        <v>137.29503545324548</v>
      </c>
      <c r="AO71" s="126">
        <v>137.7774551922581</v>
      </c>
      <c r="AP71" s="126">
        <v>136.35762962011736</v>
      </c>
      <c r="AQ71" s="126">
        <f t="shared" si="36"/>
        <v>137.0477231</v>
      </c>
      <c r="AR71" s="126">
        <v>137.68154627211393</v>
      </c>
      <c r="AS71" s="126">
        <v>139.41073076986106</v>
      </c>
      <c r="AT71" s="126">
        <v>143.7260136515336</v>
      </c>
      <c r="AU71" s="126">
        <v>142.62073150563123</v>
      </c>
      <c r="AV71" s="126">
        <f t="shared" si="37"/>
        <v>140.8597555</v>
      </c>
      <c r="AW71" s="126">
        <v>144.2429320484704</v>
      </c>
      <c r="AX71" s="126">
        <v>146.80035020409505</v>
      </c>
      <c r="AY71" s="126">
        <v>149.04122965653187</v>
      </c>
      <c r="AZ71" s="126">
        <v>147.97218922519446</v>
      </c>
      <c r="BA71" s="126">
        <f t="shared" si="38"/>
        <v>147.0141753</v>
      </c>
      <c r="BB71" s="126">
        <v>145.7879456508134</v>
      </c>
      <c r="BC71" s="126">
        <v>145.82300769032216</v>
      </c>
      <c r="BD71" s="126">
        <v>143.00731077195232</v>
      </c>
      <c r="BE71" s="126">
        <v>143.54664187872473</v>
      </c>
      <c r="BF71" s="120"/>
      <c r="BG71" s="89">
        <v>148.3404175563063</v>
      </c>
      <c r="BH71" s="70">
        <v>150.0074318934567</v>
      </c>
      <c r="BI71" s="70">
        <v>148.74442028094032</v>
      </c>
      <c r="BJ71" s="70">
        <v>148.68583670828295</v>
      </c>
      <c r="BK71" s="130">
        <v>-3.0811685638848445</v>
      </c>
      <c r="BL71" s="138">
        <v>151.883930811903</v>
      </c>
      <c r="BM71" s="139">
        <f t="shared" si="39"/>
        <v>158.2023023</v>
      </c>
      <c r="BN71" s="139">
        <f t="shared" si="40"/>
        <v>158.5345272</v>
      </c>
      <c r="BO71" s="32"/>
      <c r="BP71" s="32"/>
    </row>
    <row r="72">
      <c r="A72" s="124">
        <f t="shared" si="41"/>
        <v>14</v>
      </c>
      <c r="B72" s="32" t="s">
        <v>48</v>
      </c>
      <c r="D72" s="126">
        <v>94.14071012149672</v>
      </c>
      <c r="E72" s="126">
        <v>98.2041918217878</v>
      </c>
      <c r="F72" s="126">
        <v>102.36634012609507</v>
      </c>
      <c r="G72" s="126">
        <v>105.28875793062036</v>
      </c>
      <c r="H72" s="126">
        <f t="shared" si="29"/>
        <v>100</v>
      </c>
      <c r="I72" s="126">
        <v>106.25261977595943</v>
      </c>
      <c r="J72" s="126">
        <v>106.97786112630824</v>
      </c>
      <c r="K72" s="126">
        <v>111.33660328376038</v>
      </c>
      <c r="L72" s="126">
        <v>111.77019144702149</v>
      </c>
      <c r="M72" s="126">
        <f t="shared" si="30"/>
        <v>109.0843189</v>
      </c>
      <c r="N72" s="126">
        <v>112.39734431898069</v>
      </c>
      <c r="O72" s="126">
        <v>113.99694553911928</v>
      </c>
      <c r="P72" s="126">
        <v>115.94008466795044</v>
      </c>
      <c r="Q72" s="126">
        <v>118.5255597272137</v>
      </c>
      <c r="R72" s="126">
        <f t="shared" si="31"/>
        <v>115.2149836</v>
      </c>
      <c r="S72" s="126">
        <v>117.3956423169953</v>
      </c>
      <c r="T72" s="127">
        <v>117.09961502556598</v>
      </c>
      <c r="U72" s="127">
        <v>121.9023583400417</v>
      </c>
      <c r="V72" s="128">
        <v>123.67800264211552</v>
      </c>
      <c r="W72" s="126">
        <f t="shared" si="32"/>
        <v>120.0189046</v>
      </c>
      <c r="X72" s="128">
        <v>127.65813904167764</v>
      </c>
      <c r="Y72" s="126">
        <v>129.23093817588526</v>
      </c>
      <c r="Z72" s="126">
        <v>131.87485288422633</v>
      </c>
      <c r="AA72" s="126">
        <v>133.24882755841028</v>
      </c>
      <c r="AB72" s="126">
        <f t="shared" si="33"/>
        <v>130.5031894</v>
      </c>
      <c r="AC72" s="126">
        <v>133.84227089443695</v>
      </c>
      <c r="AD72" s="129">
        <v>135.6271150580291</v>
      </c>
      <c r="AE72" s="126">
        <v>139.79376185135013</v>
      </c>
      <c r="AF72" s="126">
        <v>139.86321506203714</v>
      </c>
      <c r="AG72" s="126">
        <f t="shared" si="34"/>
        <v>137.2815907</v>
      </c>
      <c r="AH72" s="126">
        <v>139.40469837155237</v>
      </c>
      <c r="AI72" s="129">
        <v>142.5573239223836</v>
      </c>
      <c r="AJ72" s="126">
        <v>143.42789458726784</v>
      </c>
      <c r="AK72" s="126">
        <v>143.90799533893016</v>
      </c>
      <c r="AL72" s="126">
        <f t="shared" si="35"/>
        <v>142.3244781</v>
      </c>
      <c r="AM72" s="126">
        <v>147.9773555438538</v>
      </c>
      <c r="AN72" s="126">
        <v>149.5398672294792</v>
      </c>
      <c r="AO72" s="126">
        <v>150.28312093672025</v>
      </c>
      <c r="AP72" s="126">
        <v>149.93897081502737</v>
      </c>
      <c r="AQ72" s="126">
        <f t="shared" si="36"/>
        <v>149.4348286</v>
      </c>
      <c r="AR72" s="126">
        <v>150.67840202815248</v>
      </c>
      <c r="AS72" s="126">
        <v>153.2936910289177</v>
      </c>
      <c r="AT72" s="126">
        <v>157.661205447503</v>
      </c>
      <c r="AU72" s="126">
        <v>157.33697240147066</v>
      </c>
      <c r="AV72" s="126">
        <f t="shared" si="37"/>
        <v>154.7425677</v>
      </c>
      <c r="AW72" s="126">
        <v>158.5313546472071</v>
      </c>
      <c r="AX72" s="126">
        <v>162.07786869816138</v>
      </c>
      <c r="AY72" s="126">
        <v>163.02044165571598</v>
      </c>
      <c r="AZ72" s="126">
        <v>160.19407901013267</v>
      </c>
      <c r="BA72" s="126">
        <f t="shared" si="38"/>
        <v>160.955936</v>
      </c>
      <c r="BB72" s="126">
        <v>158.43750405677136</v>
      </c>
      <c r="BC72" s="126">
        <v>159.60865228028447</v>
      </c>
      <c r="BD72" s="126">
        <v>157.190540966651</v>
      </c>
      <c r="BE72" s="126">
        <v>160.1003791057873</v>
      </c>
      <c r="BF72" s="120"/>
      <c r="BG72" s="89">
        <v>148.3404175563063</v>
      </c>
      <c r="BH72" s="70">
        <v>150.0074318934567</v>
      </c>
      <c r="BI72" s="70">
        <v>148.74442028094032</v>
      </c>
      <c r="BJ72" s="70">
        <v>148.68583670828295</v>
      </c>
      <c r="BK72" s="130">
        <v>7.131084296030352</v>
      </c>
      <c r="BL72" s="138">
        <v>164.91493353844</v>
      </c>
      <c r="BM72" s="139">
        <f t="shared" si="39"/>
        <v>171.7753948</v>
      </c>
      <c r="BN72" s="139">
        <f t="shared" si="40"/>
        <v>172.1361231</v>
      </c>
      <c r="BO72" s="32"/>
      <c r="BP72" s="32"/>
    </row>
    <row r="73">
      <c r="A73" s="124">
        <f t="shared" si="41"/>
        <v>15</v>
      </c>
      <c r="B73" s="32" t="s">
        <v>49</v>
      </c>
      <c r="D73" s="140">
        <v>94.92748239154314</v>
      </c>
      <c r="E73" s="140">
        <v>97.96778013359683</v>
      </c>
      <c r="F73" s="140">
        <v>103.86769117129724</v>
      </c>
      <c r="G73" s="140">
        <v>103.23704630356274</v>
      </c>
      <c r="H73" s="140">
        <f t="shared" si="29"/>
        <v>100</v>
      </c>
      <c r="I73" s="140">
        <v>105.57731826170654</v>
      </c>
      <c r="J73" s="140">
        <v>103.95873800417932</v>
      </c>
      <c r="K73" s="140">
        <v>104.66541175990238</v>
      </c>
      <c r="L73" s="140">
        <v>105.41261403205351</v>
      </c>
      <c r="M73" s="140">
        <f t="shared" si="30"/>
        <v>104.9035205</v>
      </c>
      <c r="N73" s="140">
        <v>106.04217065117388</v>
      </c>
      <c r="O73" s="140">
        <v>106.72229068681816</v>
      </c>
      <c r="P73" s="140">
        <v>108.34548733432177</v>
      </c>
      <c r="Q73" s="140">
        <v>108.00616026032088</v>
      </c>
      <c r="R73" s="140">
        <f t="shared" si="31"/>
        <v>107.2790272</v>
      </c>
      <c r="S73" s="140">
        <v>110.05131649584511</v>
      </c>
      <c r="T73" s="141">
        <v>111.40245593775569</v>
      </c>
      <c r="U73" s="141">
        <v>115.13648156000914</v>
      </c>
      <c r="V73" s="142">
        <v>114.53418123221577</v>
      </c>
      <c r="W73" s="140">
        <f t="shared" si="32"/>
        <v>112.7811088</v>
      </c>
      <c r="X73" s="142">
        <v>116.46797264598617</v>
      </c>
      <c r="Y73" s="140">
        <v>117.476598297686</v>
      </c>
      <c r="Z73" s="140">
        <v>119.94133099150075</v>
      </c>
      <c r="AA73" s="140">
        <v>123.0357466608334</v>
      </c>
      <c r="AB73" s="140">
        <f t="shared" si="33"/>
        <v>119.2304121</v>
      </c>
      <c r="AC73" s="140">
        <v>121.95764762646765</v>
      </c>
      <c r="AD73" s="143">
        <v>122.73324140227844</v>
      </c>
      <c r="AE73" s="140">
        <v>124.54268884240726</v>
      </c>
      <c r="AF73" s="140">
        <v>126.4443271063189</v>
      </c>
      <c r="AG73" s="140">
        <f t="shared" si="34"/>
        <v>123.9194762</v>
      </c>
      <c r="AH73" s="140">
        <v>129.74868754281016</v>
      </c>
      <c r="AI73" s="143">
        <v>131.4189510428827</v>
      </c>
      <c r="AJ73" s="140">
        <v>133.2230384350542</v>
      </c>
      <c r="AK73" s="140">
        <v>134.44327180110147</v>
      </c>
      <c r="AL73" s="140">
        <f t="shared" si="35"/>
        <v>132.2084872</v>
      </c>
      <c r="AM73" s="140">
        <v>135.29382059048658</v>
      </c>
      <c r="AN73" s="140">
        <v>133.2643330744938</v>
      </c>
      <c r="AO73" s="140">
        <v>132.4752469886749</v>
      </c>
      <c r="AP73" s="140">
        <v>129.9813730345453</v>
      </c>
      <c r="AQ73" s="140">
        <f t="shared" si="36"/>
        <v>132.7536934</v>
      </c>
      <c r="AR73" s="140">
        <v>131.72848259232833</v>
      </c>
      <c r="AS73" s="140">
        <v>133.80388499234778</v>
      </c>
      <c r="AT73" s="140">
        <v>133.78398774244184</v>
      </c>
      <c r="AU73" s="140">
        <v>132.30126323954056</v>
      </c>
      <c r="AV73" s="140">
        <f t="shared" si="37"/>
        <v>132.9044046</v>
      </c>
      <c r="AW73" s="140">
        <v>132.10539883951904</v>
      </c>
      <c r="AX73" s="140">
        <v>137.0640423721203</v>
      </c>
      <c r="AY73" s="140">
        <v>140.2686857530086</v>
      </c>
      <c r="AZ73" s="140">
        <v>139.36488209233627</v>
      </c>
      <c r="BA73" s="140">
        <f t="shared" si="38"/>
        <v>137.2007523</v>
      </c>
      <c r="BB73" s="140">
        <v>144.01093589660914</v>
      </c>
      <c r="BC73" s="140">
        <v>143.55389965403108</v>
      </c>
      <c r="BD73" s="140">
        <v>138.6784654079005</v>
      </c>
      <c r="BE73" s="140">
        <v>140.65551124335676</v>
      </c>
      <c r="BF73" s="120"/>
      <c r="BG73" s="144">
        <v>146.87703034260622</v>
      </c>
      <c r="BH73" s="144">
        <v>143.0990271735123</v>
      </c>
      <c r="BI73" s="144">
        <v>141.58353681096378</v>
      </c>
      <c r="BJ73" s="144">
        <v>140.27390700810238</v>
      </c>
      <c r="BK73" s="130">
        <v>1.9630680699715128</v>
      </c>
      <c r="BL73" s="145">
        <v>145.616667625953</v>
      </c>
      <c r="BM73" s="139">
        <f t="shared" si="39"/>
        <v>151.674321</v>
      </c>
      <c r="BN73" s="139">
        <f t="shared" si="40"/>
        <v>151.9928371</v>
      </c>
      <c r="BO73" s="32"/>
      <c r="BP73" s="32"/>
    </row>
    <row r="74">
      <c r="A74" s="124">
        <f t="shared" si="41"/>
        <v>16</v>
      </c>
      <c r="B74" s="32" t="s">
        <v>50</v>
      </c>
      <c r="D74" s="126">
        <v>96.57252269913106</v>
      </c>
      <c r="E74" s="126">
        <v>97.46167637956414</v>
      </c>
      <c r="F74" s="126">
        <v>101.34532849589719</v>
      </c>
      <c r="G74" s="126">
        <v>104.62047242540761</v>
      </c>
      <c r="H74" s="126">
        <f t="shared" si="29"/>
        <v>100</v>
      </c>
      <c r="I74" s="126">
        <v>103.94628078634723</v>
      </c>
      <c r="J74" s="126">
        <v>105.23720564717205</v>
      </c>
      <c r="K74" s="126">
        <v>103.44391576258023</v>
      </c>
      <c r="L74" s="126">
        <v>105.34320185316422</v>
      </c>
      <c r="M74" s="126">
        <f t="shared" si="30"/>
        <v>104.492651</v>
      </c>
      <c r="N74" s="126">
        <v>106.9100446258596</v>
      </c>
      <c r="O74" s="126">
        <v>107.89766368057536</v>
      </c>
      <c r="P74" s="126">
        <v>108.61263477413809</v>
      </c>
      <c r="Q74" s="126">
        <v>108.51390112768884</v>
      </c>
      <c r="R74" s="126">
        <f t="shared" si="31"/>
        <v>107.9835611</v>
      </c>
      <c r="S74" s="126">
        <v>108.33016421826532</v>
      </c>
      <c r="T74" s="127">
        <v>109.51949089135006</v>
      </c>
      <c r="U74" s="127">
        <v>113.5526385796252</v>
      </c>
      <c r="V74" s="128">
        <v>119.84756575820911</v>
      </c>
      <c r="W74" s="126">
        <f t="shared" si="32"/>
        <v>112.8124649</v>
      </c>
      <c r="X74" s="128">
        <v>120.59135836761526</v>
      </c>
      <c r="Y74" s="126">
        <v>122.19553228147741</v>
      </c>
      <c r="Z74" s="126">
        <v>123.15661774168922</v>
      </c>
      <c r="AA74" s="126">
        <v>122.91684724250297</v>
      </c>
      <c r="AB74" s="126">
        <f t="shared" si="33"/>
        <v>122.2150889</v>
      </c>
      <c r="AC74" s="126">
        <v>122.19890581001101</v>
      </c>
      <c r="AD74" s="129">
        <v>123.09787030724321</v>
      </c>
      <c r="AE74" s="126">
        <v>123.40899188704095</v>
      </c>
      <c r="AF74" s="126">
        <v>126.19434451009363</v>
      </c>
      <c r="AG74" s="126">
        <f t="shared" si="34"/>
        <v>123.7250281</v>
      </c>
      <c r="AH74" s="126">
        <v>127.29659052718095</v>
      </c>
      <c r="AI74" s="129">
        <v>129.01603343244741</v>
      </c>
      <c r="AJ74" s="126">
        <v>132.42039587722826</v>
      </c>
      <c r="AK74" s="126">
        <v>132.04788293190055</v>
      </c>
      <c r="AL74" s="126">
        <f t="shared" si="35"/>
        <v>130.1952257</v>
      </c>
      <c r="AM74" s="126">
        <v>133.59185858361803</v>
      </c>
      <c r="AN74" s="126">
        <v>136.47379956619056</v>
      </c>
      <c r="AO74" s="126">
        <v>136.71924934739783</v>
      </c>
      <c r="AP74" s="126">
        <v>136.9748903248936</v>
      </c>
      <c r="AQ74" s="126">
        <f t="shared" si="36"/>
        <v>135.9399495</v>
      </c>
      <c r="AR74" s="126">
        <v>134.0839311701921</v>
      </c>
      <c r="AS74" s="126">
        <v>134.06652429409857</v>
      </c>
      <c r="AT74" s="126">
        <v>133.0000992694469</v>
      </c>
      <c r="AU74" s="126">
        <v>135.00209956148126</v>
      </c>
      <c r="AV74" s="126">
        <f t="shared" si="37"/>
        <v>134.0381636</v>
      </c>
      <c r="AW74" s="126">
        <v>133.9814198474641</v>
      </c>
      <c r="AX74" s="126">
        <v>135.16779869888083</v>
      </c>
      <c r="AY74" s="126">
        <v>140.21949969759086</v>
      </c>
      <c r="AZ74" s="126">
        <v>145.13473993448076</v>
      </c>
      <c r="BA74" s="126">
        <f t="shared" si="38"/>
        <v>138.6258645</v>
      </c>
      <c r="BB74" s="126">
        <v>148.84290784661684</v>
      </c>
      <c r="BC74" s="126">
        <v>147.67223247483003</v>
      </c>
      <c r="BD74" s="126">
        <v>146.22033248825957</v>
      </c>
      <c r="BE74" s="126">
        <v>144.50880353172545</v>
      </c>
      <c r="BF74" s="120"/>
      <c r="BG74" s="89">
        <v>140.9060939320248</v>
      </c>
      <c r="BH74" s="70">
        <v>141.96914097147035</v>
      </c>
      <c r="BI74" s="70">
        <v>140.39176996465574</v>
      </c>
      <c r="BJ74" s="70">
        <v>140.77678443602042</v>
      </c>
      <c r="BK74" s="130">
        <v>11.948774917587016</v>
      </c>
      <c r="BL74" s="138">
        <v>147.721216552975</v>
      </c>
      <c r="BM74" s="139">
        <f t="shared" si="39"/>
        <v>153.8664192</v>
      </c>
      <c r="BN74" s="139">
        <f t="shared" si="40"/>
        <v>154.1895386</v>
      </c>
      <c r="BO74" s="32"/>
      <c r="BP74" s="32"/>
    </row>
    <row r="75">
      <c r="A75" s="124">
        <f t="shared" si="41"/>
        <v>17</v>
      </c>
      <c r="B75" s="32" t="s">
        <v>51</v>
      </c>
      <c r="D75" s="140">
        <v>94.92748239154314</v>
      </c>
      <c r="E75" s="140">
        <v>97.96778013359683</v>
      </c>
      <c r="F75" s="140">
        <v>103.86769117129724</v>
      </c>
      <c r="G75" s="140">
        <v>103.23704630356274</v>
      </c>
      <c r="H75" s="140">
        <f t="shared" si="29"/>
        <v>100</v>
      </c>
      <c r="I75" s="140">
        <v>105.57731826170654</v>
      </c>
      <c r="J75" s="140">
        <v>103.95873800417932</v>
      </c>
      <c r="K75" s="140">
        <v>104.66541175990238</v>
      </c>
      <c r="L75" s="140">
        <v>105.41261403205351</v>
      </c>
      <c r="M75" s="140">
        <f t="shared" si="30"/>
        <v>104.9035205</v>
      </c>
      <c r="N75" s="140">
        <v>106.04217065117388</v>
      </c>
      <c r="O75" s="140">
        <v>106.72229068681816</v>
      </c>
      <c r="P75" s="140">
        <v>108.34548733432177</v>
      </c>
      <c r="Q75" s="140">
        <v>108.00616026032088</v>
      </c>
      <c r="R75" s="140">
        <f t="shared" si="31"/>
        <v>107.2790272</v>
      </c>
      <c r="S75" s="140">
        <v>110.05131649584511</v>
      </c>
      <c r="T75" s="141">
        <v>111.40245593775569</v>
      </c>
      <c r="U75" s="141">
        <v>115.13648156000914</v>
      </c>
      <c r="V75" s="142">
        <v>114.53418123221577</v>
      </c>
      <c r="W75" s="140">
        <f t="shared" si="32"/>
        <v>112.7811088</v>
      </c>
      <c r="X75" s="142">
        <v>116.46797264598617</v>
      </c>
      <c r="Y75" s="140">
        <v>117.476598297686</v>
      </c>
      <c r="Z75" s="140">
        <v>119.94133099150075</v>
      </c>
      <c r="AA75" s="140">
        <v>123.0357466608334</v>
      </c>
      <c r="AB75" s="140">
        <f t="shared" si="33"/>
        <v>119.2304121</v>
      </c>
      <c r="AC75" s="140">
        <v>121.95764762646765</v>
      </c>
      <c r="AD75" s="143">
        <v>122.73324140227844</v>
      </c>
      <c r="AE75" s="140">
        <v>124.54268884240726</v>
      </c>
      <c r="AF75" s="140">
        <v>126.4443271063189</v>
      </c>
      <c r="AG75" s="140">
        <f t="shared" si="34"/>
        <v>123.9194762</v>
      </c>
      <c r="AH75" s="140">
        <v>129.74868754281016</v>
      </c>
      <c r="AI75" s="143">
        <v>131.4189510428827</v>
      </c>
      <c r="AJ75" s="140">
        <v>133.2230384350542</v>
      </c>
      <c r="AK75" s="140">
        <v>134.44327180110147</v>
      </c>
      <c r="AL75" s="140">
        <f t="shared" si="35"/>
        <v>132.2084872</v>
      </c>
      <c r="AM75" s="140">
        <v>135.29382059048658</v>
      </c>
      <c r="AN75" s="140">
        <v>133.2643330744938</v>
      </c>
      <c r="AO75" s="140">
        <v>132.4752469886749</v>
      </c>
      <c r="AP75" s="140">
        <v>129.9813730345453</v>
      </c>
      <c r="AQ75" s="140">
        <f t="shared" si="36"/>
        <v>132.7536934</v>
      </c>
      <c r="AR75" s="140">
        <v>131.72848259232833</v>
      </c>
      <c r="AS75" s="140">
        <v>133.80388499234778</v>
      </c>
      <c r="AT75" s="140">
        <v>133.78398774244184</v>
      </c>
      <c r="AU75" s="140">
        <v>132.30126323954056</v>
      </c>
      <c r="AV75" s="140">
        <f t="shared" si="37"/>
        <v>132.9044046</v>
      </c>
      <c r="AW75" s="140">
        <v>132.10539883951904</v>
      </c>
      <c r="AX75" s="140">
        <v>137.0640423721203</v>
      </c>
      <c r="AY75" s="140">
        <v>140.2686857530086</v>
      </c>
      <c r="AZ75" s="140">
        <v>139.36488209233627</v>
      </c>
      <c r="BA75" s="140">
        <f t="shared" si="38"/>
        <v>137.2007523</v>
      </c>
      <c r="BB75" s="140">
        <v>144.01093589660914</v>
      </c>
      <c r="BC75" s="140">
        <v>143.55389965403108</v>
      </c>
      <c r="BD75" s="140">
        <v>138.6784654079005</v>
      </c>
      <c r="BE75" s="140">
        <v>140.65551124335676</v>
      </c>
      <c r="BF75" s="120"/>
      <c r="BG75" s="144">
        <v>146.87703034260622</v>
      </c>
      <c r="BH75" s="144">
        <v>143.0990271735123</v>
      </c>
      <c r="BI75" s="144">
        <v>141.58353681096378</v>
      </c>
      <c r="BJ75" s="144">
        <v>140.27390700810238</v>
      </c>
      <c r="BK75" s="130">
        <v>-6.7696291049244195</v>
      </c>
      <c r="BL75" s="145">
        <v>145.616667625953</v>
      </c>
      <c r="BM75" s="139">
        <f t="shared" si="39"/>
        <v>151.674321</v>
      </c>
      <c r="BN75" s="139">
        <f t="shared" si="40"/>
        <v>151.9928371</v>
      </c>
      <c r="BO75" s="32"/>
      <c r="BP75" s="32"/>
    </row>
    <row r="76">
      <c r="A76" s="124">
        <f t="shared" si="41"/>
        <v>18</v>
      </c>
      <c r="B76" s="32" t="s">
        <v>52</v>
      </c>
      <c r="D76" s="140">
        <v>94.92748239154314</v>
      </c>
      <c r="E76" s="140">
        <v>97.96778013359683</v>
      </c>
      <c r="F76" s="140">
        <v>103.86769117129724</v>
      </c>
      <c r="G76" s="140">
        <v>103.23704630356274</v>
      </c>
      <c r="H76" s="140">
        <f t="shared" si="29"/>
        <v>100</v>
      </c>
      <c r="I76" s="140">
        <v>105.57731826170654</v>
      </c>
      <c r="J76" s="140">
        <v>103.95873800417932</v>
      </c>
      <c r="K76" s="140">
        <v>104.66541175990238</v>
      </c>
      <c r="L76" s="140">
        <v>105.41261403205351</v>
      </c>
      <c r="M76" s="140">
        <f t="shared" si="30"/>
        <v>104.9035205</v>
      </c>
      <c r="N76" s="140">
        <v>106.04217065117388</v>
      </c>
      <c r="O76" s="140">
        <v>106.72229068681816</v>
      </c>
      <c r="P76" s="140">
        <v>108.34548733432177</v>
      </c>
      <c r="Q76" s="140">
        <v>108.00616026032088</v>
      </c>
      <c r="R76" s="140">
        <f t="shared" si="31"/>
        <v>107.2790272</v>
      </c>
      <c r="S76" s="140">
        <v>110.05131649584511</v>
      </c>
      <c r="T76" s="141">
        <v>111.40245593775569</v>
      </c>
      <c r="U76" s="141">
        <v>115.13648156000914</v>
      </c>
      <c r="V76" s="142">
        <v>114.53418123221577</v>
      </c>
      <c r="W76" s="140">
        <f t="shared" si="32"/>
        <v>112.7811088</v>
      </c>
      <c r="X76" s="142">
        <v>116.46797264598617</v>
      </c>
      <c r="Y76" s="140">
        <v>117.476598297686</v>
      </c>
      <c r="Z76" s="140">
        <v>119.94133099150075</v>
      </c>
      <c r="AA76" s="140">
        <v>123.0357466608334</v>
      </c>
      <c r="AB76" s="140">
        <f t="shared" si="33"/>
        <v>119.2304121</v>
      </c>
      <c r="AC76" s="140">
        <v>121.95764762646765</v>
      </c>
      <c r="AD76" s="143">
        <v>122.73324140227844</v>
      </c>
      <c r="AE76" s="140">
        <v>124.54268884240726</v>
      </c>
      <c r="AF76" s="140">
        <v>126.4443271063189</v>
      </c>
      <c r="AG76" s="140">
        <f t="shared" si="34"/>
        <v>123.9194762</v>
      </c>
      <c r="AH76" s="140">
        <v>129.74868754281016</v>
      </c>
      <c r="AI76" s="143">
        <v>131.4189510428827</v>
      </c>
      <c r="AJ76" s="140">
        <v>133.2230384350542</v>
      </c>
      <c r="AK76" s="140">
        <v>134.44327180110147</v>
      </c>
      <c r="AL76" s="140">
        <f t="shared" si="35"/>
        <v>132.2084872</v>
      </c>
      <c r="AM76" s="140">
        <v>135.29382059048658</v>
      </c>
      <c r="AN76" s="140">
        <v>133.2643330744938</v>
      </c>
      <c r="AO76" s="140">
        <v>132.4752469886749</v>
      </c>
      <c r="AP76" s="140">
        <v>129.9813730345453</v>
      </c>
      <c r="AQ76" s="140">
        <f t="shared" si="36"/>
        <v>132.7536934</v>
      </c>
      <c r="AR76" s="140">
        <v>131.72848259232833</v>
      </c>
      <c r="AS76" s="140">
        <v>133.80388499234778</v>
      </c>
      <c r="AT76" s="140">
        <v>133.78398774244184</v>
      </c>
      <c r="AU76" s="140">
        <v>132.30126323954056</v>
      </c>
      <c r="AV76" s="140">
        <f t="shared" si="37"/>
        <v>132.9044046</v>
      </c>
      <c r="AW76" s="140">
        <v>132.10539883951904</v>
      </c>
      <c r="AX76" s="140">
        <v>137.0640423721203</v>
      </c>
      <c r="AY76" s="140">
        <v>140.2686857530086</v>
      </c>
      <c r="AZ76" s="140">
        <v>139.36488209233627</v>
      </c>
      <c r="BA76" s="140">
        <f t="shared" si="38"/>
        <v>137.2007523</v>
      </c>
      <c r="BB76" s="140">
        <v>144.01093589660914</v>
      </c>
      <c r="BC76" s="140">
        <v>143.55389965403108</v>
      </c>
      <c r="BD76" s="140">
        <v>138.6784654079005</v>
      </c>
      <c r="BE76" s="140">
        <v>140.65551124335676</v>
      </c>
      <c r="BF76" s="120"/>
      <c r="BG76" s="144">
        <v>146.87703034260622</v>
      </c>
      <c r="BH76" s="144">
        <v>143.0990271735123</v>
      </c>
      <c r="BI76" s="144">
        <v>141.58353681096378</v>
      </c>
      <c r="BJ76" s="144">
        <v>140.27390700810238</v>
      </c>
      <c r="BK76" s="130">
        <v>9.393369985159211</v>
      </c>
      <c r="BL76" s="145">
        <v>145.616667625953</v>
      </c>
      <c r="BM76" s="139">
        <f t="shared" si="39"/>
        <v>151.674321</v>
      </c>
      <c r="BN76" s="139">
        <f t="shared" si="40"/>
        <v>151.9928371</v>
      </c>
      <c r="BO76" s="32"/>
      <c r="BP76" s="32"/>
    </row>
    <row r="77">
      <c r="A77" s="124">
        <f t="shared" si="41"/>
        <v>19</v>
      </c>
      <c r="B77" s="32" t="s">
        <v>53</v>
      </c>
      <c r="D77" s="140">
        <v>94.92748239154314</v>
      </c>
      <c r="E77" s="140">
        <v>97.96778013359683</v>
      </c>
      <c r="F77" s="140">
        <v>103.86769117129724</v>
      </c>
      <c r="G77" s="140">
        <v>103.23704630356274</v>
      </c>
      <c r="H77" s="140">
        <f t="shared" si="29"/>
        <v>100</v>
      </c>
      <c r="I77" s="140">
        <v>105.57731826170654</v>
      </c>
      <c r="J77" s="140">
        <v>103.95873800417932</v>
      </c>
      <c r="K77" s="140">
        <v>104.66541175990238</v>
      </c>
      <c r="L77" s="140">
        <v>105.41261403205351</v>
      </c>
      <c r="M77" s="140">
        <f t="shared" si="30"/>
        <v>104.9035205</v>
      </c>
      <c r="N77" s="140">
        <v>106.04217065117388</v>
      </c>
      <c r="O77" s="140">
        <v>106.72229068681816</v>
      </c>
      <c r="P77" s="140">
        <v>108.34548733432177</v>
      </c>
      <c r="Q77" s="140">
        <v>108.00616026032088</v>
      </c>
      <c r="R77" s="140">
        <f t="shared" si="31"/>
        <v>107.2790272</v>
      </c>
      <c r="S77" s="140">
        <v>110.05131649584511</v>
      </c>
      <c r="T77" s="141">
        <v>111.40245593775569</v>
      </c>
      <c r="U77" s="141">
        <v>115.13648156000914</v>
      </c>
      <c r="V77" s="142">
        <v>114.53418123221577</v>
      </c>
      <c r="W77" s="140">
        <f t="shared" si="32"/>
        <v>112.7811088</v>
      </c>
      <c r="X77" s="142">
        <v>116.46797264598617</v>
      </c>
      <c r="Y77" s="140">
        <v>117.476598297686</v>
      </c>
      <c r="Z77" s="140">
        <v>119.94133099150075</v>
      </c>
      <c r="AA77" s="140">
        <v>123.0357466608334</v>
      </c>
      <c r="AB77" s="140">
        <f t="shared" si="33"/>
        <v>119.2304121</v>
      </c>
      <c r="AC77" s="140">
        <v>121.95764762646765</v>
      </c>
      <c r="AD77" s="143">
        <v>122.73324140227844</v>
      </c>
      <c r="AE77" s="140">
        <v>124.54268884240726</v>
      </c>
      <c r="AF77" s="140">
        <v>126.4443271063189</v>
      </c>
      <c r="AG77" s="140">
        <f t="shared" si="34"/>
        <v>123.9194762</v>
      </c>
      <c r="AH77" s="140">
        <v>129.74868754281016</v>
      </c>
      <c r="AI77" s="143">
        <v>131.4189510428827</v>
      </c>
      <c r="AJ77" s="140">
        <v>133.2230384350542</v>
      </c>
      <c r="AK77" s="140">
        <v>134.44327180110147</v>
      </c>
      <c r="AL77" s="140">
        <f t="shared" si="35"/>
        <v>132.2084872</v>
      </c>
      <c r="AM77" s="140">
        <v>135.29382059048658</v>
      </c>
      <c r="AN77" s="140">
        <v>133.2643330744938</v>
      </c>
      <c r="AO77" s="140">
        <v>132.4752469886749</v>
      </c>
      <c r="AP77" s="140">
        <v>129.9813730345453</v>
      </c>
      <c r="AQ77" s="140">
        <f t="shared" si="36"/>
        <v>132.7536934</v>
      </c>
      <c r="AR77" s="140">
        <v>131.72848259232833</v>
      </c>
      <c r="AS77" s="140">
        <v>133.80388499234778</v>
      </c>
      <c r="AT77" s="140">
        <v>133.78398774244184</v>
      </c>
      <c r="AU77" s="140">
        <v>132.30126323954056</v>
      </c>
      <c r="AV77" s="140">
        <f t="shared" si="37"/>
        <v>132.9044046</v>
      </c>
      <c r="AW77" s="140">
        <v>132.10539883951904</v>
      </c>
      <c r="AX77" s="140">
        <v>137.0640423721203</v>
      </c>
      <c r="AY77" s="140">
        <v>140.2686857530086</v>
      </c>
      <c r="AZ77" s="140">
        <v>139.36488209233627</v>
      </c>
      <c r="BA77" s="140">
        <f t="shared" si="38"/>
        <v>137.2007523</v>
      </c>
      <c r="BB77" s="140">
        <v>144.01093589660914</v>
      </c>
      <c r="BC77" s="140">
        <v>143.55389965403108</v>
      </c>
      <c r="BD77" s="140">
        <v>138.6784654079005</v>
      </c>
      <c r="BE77" s="140">
        <v>140.65551124335676</v>
      </c>
      <c r="BF77" s="120"/>
      <c r="BG77" s="144">
        <v>146.87703034260622</v>
      </c>
      <c r="BH77" s="144">
        <v>143.0990271735123</v>
      </c>
      <c r="BI77" s="144">
        <v>141.58353681096378</v>
      </c>
      <c r="BJ77" s="144">
        <v>140.27390700810238</v>
      </c>
      <c r="BK77" s="130">
        <v>1.4834877106366235</v>
      </c>
      <c r="BL77" s="145">
        <v>145.616667625953</v>
      </c>
      <c r="BM77" s="139">
        <f t="shared" si="39"/>
        <v>151.674321</v>
      </c>
      <c r="BN77" s="139">
        <f t="shared" si="40"/>
        <v>151.9928371</v>
      </c>
      <c r="BO77" s="32"/>
      <c r="BP77" s="32"/>
    </row>
    <row r="78">
      <c r="A78" s="124"/>
      <c r="B78" s="84" t="s">
        <v>87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32"/>
      <c r="BH78" s="32"/>
      <c r="BI78" s="136"/>
      <c r="BJ78" s="32"/>
      <c r="BK78" s="32"/>
      <c r="BL78" s="32"/>
      <c r="BM78" s="32"/>
      <c r="BN78" s="136"/>
      <c r="BO78" s="32"/>
      <c r="BP78" s="32"/>
    </row>
    <row r="79">
      <c r="A79" s="124"/>
      <c r="B79" s="8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32"/>
      <c r="BH79" s="32"/>
      <c r="BI79" s="136"/>
      <c r="BJ79" s="32"/>
      <c r="BK79" s="32"/>
      <c r="BL79" s="32"/>
      <c r="BM79" s="32"/>
      <c r="BN79" s="136"/>
      <c r="BO79" s="32"/>
      <c r="BP79" s="32"/>
    </row>
    <row r="80">
      <c r="A80" s="32"/>
      <c r="B80" s="125" t="s">
        <v>88</v>
      </c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32"/>
      <c r="BH80" s="32"/>
      <c r="BI80" s="136"/>
      <c r="BJ80" s="32"/>
      <c r="BK80" s="32"/>
      <c r="BL80" s="32"/>
      <c r="BM80" s="32"/>
      <c r="BN80" s="136"/>
      <c r="BO80" s="32"/>
      <c r="BP80" s="32"/>
    </row>
    <row r="81">
      <c r="A81" s="124">
        <v>1.0</v>
      </c>
      <c r="B81" s="84" t="s">
        <v>59</v>
      </c>
      <c r="D81" s="126">
        <v>94.76702573110941</v>
      </c>
      <c r="E81" s="126">
        <v>99.29665631056828</v>
      </c>
      <c r="F81" s="126">
        <v>102.47847918317342</v>
      </c>
      <c r="G81" s="126">
        <v>103.45783877514886</v>
      </c>
      <c r="H81" s="126">
        <f t="shared" ref="H81:H83" si="42">AVERAGE(D81:G81)</f>
        <v>100</v>
      </c>
      <c r="I81" s="126">
        <v>105.13449716783009</v>
      </c>
      <c r="J81" s="126">
        <v>105.03101828368926</v>
      </c>
      <c r="K81" s="126">
        <v>106.52901287870839</v>
      </c>
      <c r="L81" s="126">
        <v>107.78670376234203</v>
      </c>
      <c r="M81" s="126">
        <f t="shared" ref="M81:M83" si="43">AVERAGE(I81:L81)</f>
        <v>106.120308</v>
      </c>
      <c r="N81" s="126">
        <v>107.18129371432559</v>
      </c>
      <c r="O81" s="126">
        <v>107.51421457532058</v>
      </c>
      <c r="P81" s="126">
        <v>109.00024778903293</v>
      </c>
      <c r="Q81" s="126">
        <v>109.02088281338274</v>
      </c>
      <c r="R81" s="126">
        <f t="shared" ref="R81:R83" si="44">AVERAGE(N81:Q81)</f>
        <v>108.1791597</v>
      </c>
      <c r="S81" s="126">
        <v>111.3283976847897</v>
      </c>
      <c r="T81" s="127">
        <v>112.7465212068211</v>
      </c>
      <c r="U81" s="127">
        <v>114.34616667141434</v>
      </c>
      <c r="V81" s="128">
        <v>113.17452662904789</v>
      </c>
      <c r="W81" s="126">
        <f t="shared" ref="W81:W83" si="45">AVERAGE(S81:V81)</f>
        <v>112.898903</v>
      </c>
      <c r="X81" s="128">
        <v>113.4775159439589</v>
      </c>
      <c r="Y81" s="126">
        <v>115.354736232792</v>
      </c>
      <c r="Z81" s="126">
        <v>119.98262516660043</v>
      </c>
      <c r="AA81" s="126">
        <v>120.10520613693234</v>
      </c>
      <c r="AB81" s="126">
        <f t="shared" ref="AB81:AB83" si="46">AVERAGE(X81:AA81)</f>
        <v>117.2300209</v>
      </c>
      <c r="AC81" s="126">
        <v>122.91969131458671</v>
      </c>
      <c r="AD81" s="129">
        <v>123.8105780773145</v>
      </c>
      <c r="AE81" s="126">
        <v>127.06425613598289</v>
      </c>
      <c r="AF81" s="126">
        <v>126.74611738633304</v>
      </c>
      <c r="AG81" s="126">
        <f t="shared" ref="AG81:AG83" si="47">AVERAGE(AC81:AF81)</f>
        <v>125.1351607</v>
      </c>
      <c r="AH81" s="126">
        <v>129.81743163694648</v>
      </c>
      <c r="AI81" s="129">
        <v>130.6203861268847</v>
      </c>
      <c r="AJ81" s="126">
        <v>131.53200774788561</v>
      </c>
      <c r="AK81" s="126">
        <v>131.27377651665435</v>
      </c>
      <c r="AL81" s="126">
        <f t="shared" ref="AL81:AL83" si="48">AVERAGE(AH81:AK81)</f>
        <v>130.8109005</v>
      </c>
      <c r="AM81" s="126">
        <v>134.99182437746737</v>
      </c>
      <c r="AN81" s="126">
        <v>134.53189391198705</v>
      </c>
      <c r="AO81" s="126">
        <v>137.920369863592</v>
      </c>
      <c r="AP81" s="126">
        <v>134.80501094604415</v>
      </c>
      <c r="AQ81" s="126">
        <f t="shared" ref="AQ81:AQ83" si="49">AVERAGE(AM81:AP81)</f>
        <v>135.5622748</v>
      </c>
      <c r="AR81" s="126">
        <v>136.42102592079343</v>
      </c>
      <c r="AS81" s="126">
        <v>136.9490797374141</v>
      </c>
      <c r="AT81" s="126">
        <v>140.5791835476113</v>
      </c>
      <c r="AU81" s="126">
        <v>136.80956837103682</v>
      </c>
      <c r="AV81" s="126">
        <f t="shared" ref="AV81:AV83" si="50">AVERAGE(AR81:AU81)</f>
        <v>137.6897144</v>
      </c>
      <c r="AW81" s="126">
        <v>134.83355466561477</v>
      </c>
      <c r="AX81" s="126">
        <v>139.21549299944874</v>
      </c>
      <c r="AY81" s="126">
        <v>142.91363975407674</v>
      </c>
      <c r="AZ81" s="126">
        <v>141.67638653297544</v>
      </c>
      <c r="BA81" s="126">
        <f t="shared" ref="BA81:BA83" si="51">AVERAGE(AW81:AZ81)</f>
        <v>139.6597685</v>
      </c>
      <c r="BB81" s="126">
        <v>139.7314642880931</v>
      </c>
      <c r="BC81" s="126">
        <v>138.87763020990636</v>
      </c>
      <c r="BD81" s="126">
        <v>142.74060707063674</v>
      </c>
      <c r="BE81" s="126">
        <v>136.8372214432277</v>
      </c>
      <c r="BF81" s="120"/>
      <c r="BG81" s="89">
        <v>142.30564551833132</v>
      </c>
      <c r="BH81" s="70">
        <v>147.1203306313929</v>
      </c>
      <c r="BI81" s="70">
        <v>145.4800862526295</v>
      </c>
      <c r="BJ81" s="70">
        <v>145.09585589296054</v>
      </c>
      <c r="BK81" s="130">
        <v>0.7274092332950346</v>
      </c>
      <c r="BL81" s="138">
        <v>146.396495943244</v>
      </c>
      <c r="BM81" s="139">
        <f t="shared" ref="BM81:BM83" si="52">((BL81*4.16)/100)+BL81</f>
        <v>152.4865902</v>
      </c>
      <c r="BN81" s="139">
        <f t="shared" ref="BN81:BN83" si="53">((BM81*0.21)/100)+BM81</f>
        <v>152.806812</v>
      </c>
      <c r="BO81" s="32"/>
      <c r="BP81" s="32"/>
    </row>
    <row r="82">
      <c r="A82" s="124">
        <f t="shared" ref="A82:A83" si="54">+A81+1</f>
        <v>2</v>
      </c>
      <c r="B82" s="84" t="s">
        <v>60</v>
      </c>
      <c r="D82" s="140">
        <v>96.85674020387921</v>
      </c>
      <c r="E82" s="140">
        <v>98.56900546453979</v>
      </c>
      <c r="F82" s="140">
        <v>101.48644360545192</v>
      </c>
      <c r="G82" s="140">
        <v>103.08781072612912</v>
      </c>
      <c r="H82" s="140">
        <f t="shared" si="42"/>
        <v>100</v>
      </c>
      <c r="I82" s="140">
        <v>103.94353667290862</v>
      </c>
      <c r="J82" s="140">
        <v>104.50070323743596</v>
      </c>
      <c r="K82" s="140">
        <v>106.2573793747341</v>
      </c>
      <c r="L82" s="140">
        <v>107.3213735075338</v>
      </c>
      <c r="M82" s="140">
        <f t="shared" si="43"/>
        <v>105.5057482</v>
      </c>
      <c r="N82" s="140">
        <v>108.26596512656387</v>
      </c>
      <c r="O82" s="140">
        <v>109.23301025420032</v>
      </c>
      <c r="P82" s="140">
        <v>110.79402147080152</v>
      </c>
      <c r="Q82" s="140">
        <v>111.27009407480999</v>
      </c>
      <c r="R82" s="140">
        <f t="shared" si="44"/>
        <v>109.8907727</v>
      </c>
      <c r="S82" s="140">
        <v>111.90281745583609</v>
      </c>
      <c r="T82" s="141">
        <v>112.93849666729277</v>
      </c>
      <c r="U82" s="141">
        <v>115.81529493009367</v>
      </c>
      <c r="V82" s="142">
        <v>117.16064892841979</v>
      </c>
      <c r="W82" s="140">
        <f t="shared" si="45"/>
        <v>114.4543145</v>
      </c>
      <c r="X82" s="142">
        <v>118.37743569324043</v>
      </c>
      <c r="Y82" s="140">
        <v>120.00004378882625</v>
      </c>
      <c r="Z82" s="140">
        <v>122.6109839362595</v>
      </c>
      <c r="AA82" s="140">
        <v>125.55242816090622</v>
      </c>
      <c r="AB82" s="140">
        <f t="shared" si="46"/>
        <v>121.6352229</v>
      </c>
      <c r="AC82" s="140">
        <v>127.59463631261576</v>
      </c>
      <c r="AD82" s="143">
        <v>128.17826419420246</v>
      </c>
      <c r="AE82" s="140">
        <v>130.16663309425522</v>
      </c>
      <c r="AF82" s="140">
        <v>131.7463412785743</v>
      </c>
      <c r="AG82" s="140">
        <f t="shared" si="47"/>
        <v>129.4214687</v>
      </c>
      <c r="AH82" s="140">
        <v>132.64775251595586</v>
      </c>
      <c r="AI82" s="143">
        <v>133.5923079004477</v>
      </c>
      <c r="AJ82" s="140">
        <v>134.17785745920455</v>
      </c>
      <c r="AK82" s="140">
        <v>134.7492648480622</v>
      </c>
      <c r="AL82" s="140">
        <f t="shared" si="48"/>
        <v>133.7917957</v>
      </c>
      <c r="AM82" s="140">
        <v>135.1226795442229</v>
      </c>
      <c r="AN82" s="140">
        <v>135.16360240904615</v>
      </c>
      <c r="AO82" s="140">
        <v>135.48756188235987</v>
      </c>
      <c r="AP82" s="140">
        <v>135.78561699222274</v>
      </c>
      <c r="AQ82" s="140">
        <f t="shared" si="49"/>
        <v>135.3898652</v>
      </c>
      <c r="AR82" s="140">
        <v>136.20507371070536</v>
      </c>
      <c r="AS82" s="140">
        <v>137.93256435823753</v>
      </c>
      <c r="AT82" s="140">
        <v>139.8990812015885</v>
      </c>
      <c r="AU82" s="140">
        <v>141.26204833728664</v>
      </c>
      <c r="AV82" s="140">
        <f t="shared" si="50"/>
        <v>138.8246919</v>
      </c>
      <c r="AW82" s="140">
        <v>140.5583406940331</v>
      </c>
      <c r="AX82" s="140">
        <v>142.5617899320323</v>
      </c>
      <c r="AY82" s="140">
        <v>144.254710713358</v>
      </c>
      <c r="AZ82" s="140">
        <v>145.5620083606543</v>
      </c>
      <c r="BA82" s="140">
        <f t="shared" si="51"/>
        <v>143.2342124</v>
      </c>
      <c r="BB82" s="140">
        <v>145.67426382887996</v>
      </c>
      <c r="BC82" s="140">
        <v>146.0470103030556</v>
      </c>
      <c r="BD82" s="140">
        <v>145.72610703165824</v>
      </c>
      <c r="BE82" s="140">
        <v>145.92297285007234</v>
      </c>
      <c r="BF82" s="120"/>
      <c r="BG82" s="153">
        <v>145.87584337369444</v>
      </c>
      <c r="BH82" s="154">
        <v>147.78382260772514</v>
      </c>
      <c r="BI82" s="154">
        <v>147.19357710245038</v>
      </c>
      <c r="BJ82" s="154">
        <v>147.59783310842693</v>
      </c>
      <c r="BK82" s="130">
        <v>4.460348653961475</v>
      </c>
      <c r="BL82" s="145">
        <v>147.626778691849</v>
      </c>
      <c r="BM82" s="139">
        <f t="shared" si="52"/>
        <v>153.7680527</v>
      </c>
      <c r="BN82" s="139">
        <f t="shared" si="53"/>
        <v>154.0909656</v>
      </c>
      <c r="BO82" s="32"/>
      <c r="BP82" s="32"/>
    </row>
    <row r="83">
      <c r="A83" s="124">
        <f t="shared" si="54"/>
        <v>3</v>
      </c>
      <c r="B83" s="84" t="s">
        <v>61</v>
      </c>
      <c r="D83" s="140">
        <v>96.85674020387921</v>
      </c>
      <c r="E83" s="140">
        <v>98.56900546453979</v>
      </c>
      <c r="F83" s="140">
        <v>101.48644360545192</v>
      </c>
      <c r="G83" s="140">
        <v>103.08781072612912</v>
      </c>
      <c r="H83" s="140">
        <f t="shared" si="42"/>
        <v>100</v>
      </c>
      <c r="I83" s="140">
        <v>103.94353667290862</v>
      </c>
      <c r="J83" s="140">
        <v>104.50070323743596</v>
      </c>
      <c r="K83" s="140">
        <v>106.2573793747341</v>
      </c>
      <c r="L83" s="140">
        <v>107.3213735075338</v>
      </c>
      <c r="M83" s="140">
        <f t="shared" si="43"/>
        <v>105.5057482</v>
      </c>
      <c r="N83" s="140">
        <v>108.26596512656387</v>
      </c>
      <c r="O83" s="140">
        <v>109.23301025420032</v>
      </c>
      <c r="P83" s="140">
        <v>110.79402147080152</v>
      </c>
      <c r="Q83" s="140">
        <v>111.27009407480999</v>
      </c>
      <c r="R83" s="140">
        <f t="shared" si="44"/>
        <v>109.8907727</v>
      </c>
      <c r="S83" s="140">
        <v>111.90281745583609</v>
      </c>
      <c r="T83" s="141">
        <v>112.93849666729277</v>
      </c>
      <c r="U83" s="141">
        <v>115.81529493009367</v>
      </c>
      <c r="V83" s="142">
        <v>117.16064892841979</v>
      </c>
      <c r="W83" s="140">
        <f t="shared" si="45"/>
        <v>114.4543145</v>
      </c>
      <c r="X83" s="142">
        <v>118.37743569324043</v>
      </c>
      <c r="Y83" s="140">
        <v>120.00004378882625</v>
      </c>
      <c r="Z83" s="140">
        <v>122.6109839362595</v>
      </c>
      <c r="AA83" s="140">
        <v>125.55242816090622</v>
      </c>
      <c r="AB83" s="140">
        <f t="shared" si="46"/>
        <v>121.6352229</v>
      </c>
      <c r="AC83" s="140">
        <v>127.59463631261576</v>
      </c>
      <c r="AD83" s="143">
        <v>128.17826419420246</v>
      </c>
      <c r="AE83" s="140">
        <v>130.16663309425522</v>
      </c>
      <c r="AF83" s="140">
        <v>131.7463412785743</v>
      </c>
      <c r="AG83" s="140">
        <f t="shared" si="47"/>
        <v>129.4214687</v>
      </c>
      <c r="AH83" s="140">
        <v>132.64775251595586</v>
      </c>
      <c r="AI83" s="143">
        <v>133.5923079004477</v>
      </c>
      <c r="AJ83" s="140">
        <v>134.17785745920455</v>
      </c>
      <c r="AK83" s="140">
        <v>134.7492648480622</v>
      </c>
      <c r="AL83" s="140">
        <f t="shared" si="48"/>
        <v>133.7917957</v>
      </c>
      <c r="AM83" s="140">
        <v>135.1226795442229</v>
      </c>
      <c r="AN83" s="140">
        <v>135.16360240904615</v>
      </c>
      <c r="AO83" s="140">
        <v>135.48756188235987</v>
      </c>
      <c r="AP83" s="140">
        <v>135.78561699222274</v>
      </c>
      <c r="AQ83" s="140">
        <f t="shared" si="49"/>
        <v>135.3898652</v>
      </c>
      <c r="AR83" s="140">
        <v>136.20507371070536</v>
      </c>
      <c r="AS83" s="140">
        <v>137.93256435823753</v>
      </c>
      <c r="AT83" s="140">
        <v>139.8990812015885</v>
      </c>
      <c r="AU83" s="140">
        <v>141.26204833728664</v>
      </c>
      <c r="AV83" s="140">
        <f t="shared" si="50"/>
        <v>138.8246919</v>
      </c>
      <c r="AW83" s="140">
        <v>140.5583406940331</v>
      </c>
      <c r="AX83" s="140">
        <v>142.5617899320323</v>
      </c>
      <c r="AY83" s="140">
        <v>144.254710713358</v>
      </c>
      <c r="AZ83" s="140">
        <v>145.5620083606543</v>
      </c>
      <c r="BA83" s="140">
        <f t="shared" si="51"/>
        <v>143.2342124</v>
      </c>
      <c r="BB83" s="140">
        <v>145.67426382887996</v>
      </c>
      <c r="BC83" s="140">
        <v>146.0470103030556</v>
      </c>
      <c r="BD83" s="140">
        <v>145.72610703165824</v>
      </c>
      <c r="BE83" s="140">
        <v>145.92297285007234</v>
      </c>
      <c r="BF83" s="120"/>
      <c r="BG83" s="153">
        <v>145.87584337369444</v>
      </c>
      <c r="BH83" s="154">
        <v>147.78382260772514</v>
      </c>
      <c r="BI83" s="154">
        <v>147.19357710245038</v>
      </c>
      <c r="BJ83" s="154">
        <v>147.59783310842693</v>
      </c>
      <c r="BK83" s="130">
        <v>1.9630680699715128</v>
      </c>
      <c r="BL83" s="145">
        <v>147.626778691849</v>
      </c>
      <c r="BM83" s="139">
        <f t="shared" si="52"/>
        <v>153.7680527</v>
      </c>
      <c r="BN83" s="139">
        <f t="shared" si="53"/>
        <v>154.0909656</v>
      </c>
      <c r="BO83" s="32"/>
      <c r="BP83" s="32"/>
    </row>
    <row r="84">
      <c r="A84" s="124"/>
      <c r="B84" s="125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32"/>
      <c r="BH84" s="32"/>
      <c r="BI84" s="136"/>
      <c r="BJ84" s="32"/>
      <c r="BK84" s="32"/>
      <c r="BL84" s="32"/>
      <c r="BM84" s="32"/>
      <c r="BN84" s="136"/>
      <c r="BO84" s="32"/>
      <c r="BP84" s="32"/>
    </row>
    <row r="85">
      <c r="A85" s="124"/>
      <c r="B85" s="125" t="s">
        <v>89</v>
      </c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32"/>
      <c r="BH85" s="32"/>
      <c r="BI85" s="136"/>
      <c r="BJ85" s="32"/>
      <c r="BK85" s="32"/>
      <c r="BL85" s="32"/>
      <c r="BM85" s="32"/>
      <c r="BN85" s="136"/>
      <c r="BO85" s="32"/>
      <c r="BP85" s="32"/>
    </row>
    <row r="86">
      <c r="A86" s="124">
        <v>1.0</v>
      </c>
      <c r="B86" s="84" t="s">
        <v>63</v>
      </c>
      <c r="D86" s="140">
        <v>94.92748239154314</v>
      </c>
      <c r="E86" s="140">
        <v>97.96778013359683</v>
      </c>
      <c r="F86" s="140">
        <v>103.86769117129724</v>
      </c>
      <c r="G86" s="140">
        <v>103.23704630356274</v>
      </c>
      <c r="H86" s="140">
        <f t="shared" ref="H86:H94" si="55">AVERAGE(D86:G86)</f>
        <v>100</v>
      </c>
      <c r="I86" s="140">
        <v>105.57731826170654</v>
      </c>
      <c r="J86" s="140">
        <v>103.95873800417932</v>
      </c>
      <c r="K86" s="140">
        <v>104.66541175990238</v>
      </c>
      <c r="L86" s="140">
        <v>105.41261403205351</v>
      </c>
      <c r="M86" s="140">
        <f t="shared" ref="M86:M94" si="56">AVERAGE(I86:L86)</f>
        <v>104.9035205</v>
      </c>
      <c r="N86" s="140">
        <v>106.04217065117388</v>
      </c>
      <c r="O86" s="140">
        <v>106.72229068681816</v>
      </c>
      <c r="P86" s="140">
        <v>108.34548733432177</v>
      </c>
      <c r="Q86" s="140">
        <v>108.00616026032088</v>
      </c>
      <c r="R86" s="140">
        <f t="shared" ref="R86:R94" si="57">AVERAGE(N86:Q86)</f>
        <v>107.2790272</v>
      </c>
      <c r="S86" s="140">
        <v>110.05131649584511</v>
      </c>
      <c r="T86" s="141">
        <v>111.40245593775569</v>
      </c>
      <c r="U86" s="141">
        <v>115.13648156000914</v>
      </c>
      <c r="V86" s="142">
        <v>114.53418123221577</v>
      </c>
      <c r="W86" s="140">
        <f t="shared" ref="W86:W94" si="58">AVERAGE(S86:V86)</f>
        <v>112.7811088</v>
      </c>
      <c r="X86" s="142">
        <v>116.46797264598617</v>
      </c>
      <c r="Y86" s="140">
        <v>117.476598297686</v>
      </c>
      <c r="Z86" s="140">
        <v>119.94133099150075</v>
      </c>
      <c r="AA86" s="140">
        <v>123.0357466608334</v>
      </c>
      <c r="AB86" s="140">
        <f t="shared" ref="AB86:AB94" si="59">AVERAGE(X86:AA86)</f>
        <v>119.2304121</v>
      </c>
      <c r="AC86" s="140">
        <v>121.95764762646765</v>
      </c>
      <c r="AD86" s="143">
        <v>122.73324140227844</v>
      </c>
      <c r="AE86" s="140">
        <v>124.54268884240726</v>
      </c>
      <c r="AF86" s="140">
        <v>126.4443271063189</v>
      </c>
      <c r="AG86" s="140">
        <f t="shared" ref="AG86:AG94" si="60">AVERAGE(AC86:AF86)</f>
        <v>123.9194762</v>
      </c>
      <c r="AH86" s="140">
        <v>129.74868754281016</v>
      </c>
      <c r="AI86" s="143">
        <v>131.4189510428827</v>
      </c>
      <c r="AJ86" s="140">
        <v>133.2230384350542</v>
      </c>
      <c r="AK86" s="140">
        <v>134.44327180110147</v>
      </c>
      <c r="AL86" s="140">
        <f t="shared" ref="AL86:AL94" si="61">AVERAGE(AH86:AK86)</f>
        <v>132.2084872</v>
      </c>
      <c r="AM86" s="140">
        <v>135.29382059048658</v>
      </c>
      <c r="AN86" s="140">
        <v>133.2643330744938</v>
      </c>
      <c r="AO86" s="140">
        <v>132.4752469886749</v>
      </c>
      <c r="AP86" s="140">
        <v>129.9813730345453</v>
      </c>
      <c r="AQ86" s="140">
        <f t="shared" ref="AQ86:AQ94" si="62">AVERAGE(AM86:AP86)</f>
        <v>132.7536934</v>
      </c>
      <c r="AR86" s="140">
        <v>131.72848259232833</v>
      </c>
      <c r="AS86" s="140">
        <v>133.80388499234778</v>
      </c>
      <c r="AT86" s="140">
        <v>133.78398774244184</v>
      </c>
      <c r="AU86" s="140">
        <v>132.30126323954056</v>
      </c>
      <c r="AV86" s="140">
        <f t="shared" ref="AV86:AV94" si="63">AVERAGE(AR86:AU86)</f>
        <v>132.9044046</v>
      </c>
      <c r="AW86" s="140">
        <v>132.10539883951904</v>
      </c>
      <c r="AX86" s="140">
        <v>137.0640423721203</v>
      </c>
      <c r="AY86" s="140">
        <v>140.2686857530086</v>
      </c>
      <c r="AZ86" s="140">
        <v>139.36488209233627</v>
      </c>
      <c r="BA86" s="140">
        <f t="shared" ref="BA86:BA94" si="64">AVERAGE(AW86:AZ86)</f>
        <v>137.2007523</v>
      </c>
      <c r="BB86" s="140">
        <v>144.01093589660914</v>
      </c>
      <c r="BC86" s="140">
        <v>143.55389965403108</v>
      </c>
      <c r="BD86" s="140">
        <v>138.6784654079005</v>
      </c>
      <c r="BE86" s="140">
        <v>140.65551124335676</v>
      </c>
      <c r="BF86" s="120"/>
      <c r="BG86" s="153">
        <v>146.87703034260622</v>
      </c>
      <c r="BH86" s="154">
        <v>143.0990271735123</v>
      </c>
      <c r="BI86" s="154">
        <v>141.58353681096378</v>
      </c>
      <c r="BJ86" s="154">
        <v>140.27390700810238</v>
      </c>
      <c r="BK86" s="130">
        <v>-3.42628507919936</v>
      </c>
      <c r="BL86" s="145">
        <v>145.616667625953</v>
      </c>
      <c r="BM86" s="139">
        <f t="shared" ref="BM86:BM94" si="65">((BL86*4.16)/100)+BL86</f>
        <v>151.674321</v>
      </c>
      <c r="BN86" s="139">
        <f t="shared" ref="BN86:BN94" si="66">((BM86*0.21)/100)+BM86</f>
        <v>151.9928371</v>
      </c>
      <c r="BO86" s="32"/>
      <c r="BP86" s="32"/>
    </row>
    <row r="87">
      <c r="A87" s="124">
        <v>2.0</v>
      </c>
      <c r="B87" s="84" t="s">
        <v>65</v>
      </c>
      <c r="D87" s="140">
        <v>94.92748239154314</v>
      </c>
      <c r="E87" s="140">
        <v>97.96778013359683</v>
      </c>
      <c r="F87" s="140">
        <v>103.86769117129724</v>
      </c>
      <c r="G87" s="140">
        <v>103.23704630356274</v>
      </c>
      <c r="H87" s="140">
        <f t="shared" si="55"/>
        <v>100</v>
      </c>
      <c r="I87" s="140">
        <v>105.57731826170654</v>
      </c>
      <c r="J87" s="140">
        <v>103.95873800417932</v>
      </c>
      <c r="K87" s="140">
        <v>104.66541175990238</v>
      </c>
      <c r="L87" s="140">
        <v>105.41261403205351</v>
      </c>
      <c r="M87" s="140">
        <f t="shared" si="56"/>
        <v>104.9035205</v>
      </c>
      <c r="N87" s="140">
        <v>106.04217065117388</v>
      </c>
      <c r="O87" s="140">
        <v>106.72229068681816</v>
      </c>
      <c r="P87" s="140">
        <v>108.34548733432177</v>
      </c>
      <c r="Q87" s="140">
        <v>108.00616026032088</v>
      </c>
      <c r="R87" s="140">
        <f t="shared" si="57"/>
        <v>107.2790272</v>
      </c>
      <c r="S87" s="140">
        <v>110.05131649584511</v>
      </c>
      <c r="T87" s="141">
        <v>111.40245593775569</v>
      </c>
      <c r="U87" s="141">
        <v>115.13648156000914</v>
      </c>
      <c r="V87" s="142">
        <v>114.53418123221577</v>
      </c>
      <c r="W87" s="140">
        <f t="shared" si="58"/>
        <v>112.7811088</v>
      </c>
      <c r="X87" s="142">
        <v>116.46797264598617</v>
      </c>
      <c r="Y87" s="140">
        <v>117.476598297686</v>
      </c>
      <c r="Z87" s="140">
        <v>119.94133099150075</v>
      </c>
      <c r="AA87" s="140">
        <v>123.0357466608334</v>
      </c>
      <c r="AB87" s="140">
        <f t="shared" si="59"/>
        <v>119.2304121</v>
      </c>
      <c r="AC87" s="140">
        <v>121.95764762646765</v>
      </c>
      <c r="AD87" s="143">
        <v>122.73324140227844</v>
      </c>
      <c r="AE87" s="140">
        <v>124.54268884240726</v>
      </c>
      <c r="AF87" s="140">
        <v>126.4443271063189</v>
      </c>
      <c r="AG87" s="140">
        <f t="shared" si="60"/>
        <v>123.9194762</v>
      </c>
      <c r="AH87" s="140">
        <v>129.74868754281016</v>
      </c>
      <c r="AI87" s="143">
        <v>131.4189510428827</v>
      </c>
      <c r="AJ87" s="140">
        <v>133.2230384350542</v>
      </c>
      <c r="AK87" s="140">
        <v>134.44327180110147</v>
      </c>
      <c r="AL87" s="140">
        <f t="shared" si="61"/>
        <v>132.2084872</v>
      </c>
      <c r="AM87" s="140">
        <v>135.29382059048658</v>
      </c>
      <c r="AN87" s="140">
        <v>133.2643330744938</v>
      </c>
      <c r="AO87" s="140">
        <v>132.4752469886749</v>
      </c>
      <c r="AP87" s="140">
        <v>129.9813730345453</v>
      </c>
      <c r="AQ87" s="140">
        <f t="shared" si="62"/>
        <v>132.7536934</v>
      </c>
      <c r="AR87" s="140">
        <v>131.72848259232833</v>
      </c>
      <c r="AS87" s="140">
        <v>133.80388499234778</v>
      </c>
      <c r="AT87" s="140">
        <v>133.78398774244184</v>
      </c>
      <c r="AU87" s="140">
        <v>132.30126323954056</v>
      </c>
      <c r="AV87" s="140">
        <f t="shared" si="63"/>
        <v>132.9044046</v>
      </c>
      <c r="AW87" s="140">
        <v>132.10539883951904</v>
      </c>
      <c r="AX87" s="140">
        <v>137.0640423721203</v>
      </c>
      <c r="AY87" s="140">
        <v>140.2686857530086</v>
      </c>
      <c r="AZ87" s="140">
        <v>139.36488209233627</v>
      </c>
      <c r="BA87" s="140">
        <f t="shared" si="64"/>
        <v>137.2007523</v>
      </c>
      <c r="BB87" s="140">
        <v>144.01093589660914</v>
      </c>
      <c r="BC87" s="140">
        <v>143.55389965403108</v>
      </c>
      <c r="BD87" s="140">
        <v>138.6784654079005</v>
      </c>
      <c r="BE87" s="140">
        <v>140.65551124335676</v>
      </c>
      <c r="BF87" s="120"/>
      <c r="BG87" s="153">
        <v>146.87703034260622</v>
      </c>
      <c r="BH87" s="154">
        <v>143.0990271735123</v>
      </c>
      <c r="BI87" s="154">
        <v>141.58353681096378</v>
      </c>
      <c r="BJ87" s="154">
        <v>140.27390700810238</v>
      </c>
      <c r="BK87" s="130">
        <v>-3.42628507919936</v>
      </c>
      <c r="BL87" s="145">
        <v>145.616667625953</v>
      </c>
      <c r="BM87" s="139">
        <f t="shared" si="65"/>
        <v>151.674321</v>
      </c>
      <c r="BN87" s="139">
        <f t="shared" si="66"/>
        <v>151.9928371</v>
      </c>
      <c r="BO87" s="32"/>
      <c r="BP87" s="32"/>
    </row>
    <row r="88">
      <c r="A88" s="124">
        <v>3.0</v>
      </c>
      <c r="B88" s="84" t="s">
        <v>66</v>
      </c>
      <c r="D88" s="140">
        <v>94.92748239154314</v>
      </c>
      <c r="E88" s="140">
        <v>97.96778013359683</v>
      </c>
      <c r="F88" s="140">
        <v>103.86769117129724</v>
      </c>
      <c r="G88" s="140">
        <v>103.23704630356274</v>
      </c>
      <c r="H88" s="140">
        <f t="shared" si="55"/>
        <v>100</v>
      </c>
      <c r="I88" s="140">
        <v>105.57731826170654</v>
      </c>
      <c r="J88" s="140">
        <v>103.95873800417932</v>
      </c>
      <c r="K88" s="140">
        <v>104.66541175990238</v>
      </c>
      <c r="L88" s="140">
        <v>105.41261403205351</v>
      </c>
      <c r="M88" s="140">
        <f t="shared" si="56"/>
        <v>104.9035205</v>
      </c>
      <c r="N88" s="140">
        <v>106.04217065117388</v>
      </c>
      <c r="O88" s="140">
        <v>106.72229068681816</v>
      </c>
      <c r="P88" s="140">
        <v>108.34548733432177</v>
      </c>
      <c r="Q88" s="140">
        <v>108.00616026032088</v>
      </c>
      <c r="R88" s="140">
        <f t="shared" si="57"/>
        <v>107.2790272</v>
      </c>
      <c r="S88" s="140">
        <v>110.05131649584511</v>
      </c>
      <c r="T88" s="141">
        <v>111.40245593775569</v>
      </c>
      <c r="U88" s="141">
        <v>115.13648156000914</v>
      </c>
      <c r="V88" s="142">
        <v>114.53418123221577</v>
      </c>
      <c r="W88" s="140">
        <f t="shared" si="58"/>
        <v>112.7811088</v>
      </c>
      <c r="X88" s="142">
        <v>116.46797264598617</v>
      </c>
      <c r="Y88" s="140">
        <v>117.476598297686</v>
      </c>
      <c r="Z88" s="140">
        <v>119.94133099150075</v>
      </c>
      <c r="AA88" s="140">
        <v>123.0357466608334</v>
      </c>
      <c r="AB88" s="140">
        <f t="shared" si="59"/>
        <v>119.2304121</v>
      </c>
      <c r="AC88" s="140">
        <v>121.95764762646765</v>
      </c>
      <c r="AD88" s="143">
        <v>122.73324140227844</v>
      </c>
      <c r="AE88" s="140">
        <v>124.54268884240726</v>
      </c>
      <c r="AF88" s="140">
        <v>126.4443271063189</v>
      </c>
      <c r="AG88" s="140">
        <f t="shared" si="60"/>
        <v>123.9194762</v>
      </c>
      <c r="AH88" s="140">
        <v>129.74868754281016</v>
      </c>
      <c r="AI88" s="143">
        <v>131.4189510428827</v>
      </c>
      <c r="AJ88" s="140">
        <v>133.2230384350542</v>
      </c>
      <c r="AK88" s="140">
        <v>134.44327180110147</v>
      </c>
      <c r="AL88" s="140">
        <f t="shared" si="61"/>
        <v>132.2084872</v>
      </c>
      <c r="AM88" s="140">
        <v>135.29382059048658</v>
      </c>
      <c r="AN88" s="140">
        <v>133.2643330744938</v>
      </c>
      <c r="AO88" s="140">
        <v>132.4752469886749</v>
      </c>
      <c r="AP88" s="140">
        <v>129.9813730345453</v>
      </c>
      <c r="AQ88" s="140">
        <f t="shared" si="62"/>
        <v>132.7536934</v>
      </c>
      <c r="AR88" s="140">
        <v>131.72848259232833</v>
      </c>
      <c r="AS88" s="140">
        <v>133.80388499234778</v>
      </c>
      <c r="AT88" s="140">
        <v>133.78398774244184</v>
      </c>
      <c r="AU88" s="140">
        <v>132.30126323954056</v>
      </c>
      <c r="AV88" s="140">
        <f t="shared" si="63"/>
        <v>132.9044046</v>
      </c>
      <c r="AW88" s="140">
        <v>132.10539883951904</v>
      </c>
      <c r="AX88" s="140">
        <v>137.0640423721203</v>
      </c>
      <c r="AY88" s="140">
        <v>140.2686857530086</v>
      </c>
      <c r="AZ88" s="140">
        <v>139.36488209233627</v>
      </c>
      <c r="BA88" s="140">
        <f t="shared" si="64"/>
        <v>137.2007523</v>
      </c>
      <c r="BB88" s="140">
        <v>144.01093589660914</v>
      </c>
      <c r="BC88" s="140">
        <v>143.55389965403108</v>
      </c>
      <c r="BD88" s="140">
        <v>138.6784654079005</v>
      </c>
      <c r="BE88" s="140">
        <v>140.65551124335676</v>
      </c>
      <c r="BF88" s="120"/>
      <c r="BG88" s="153">
        <v>146.87703034260622</v>
      </c>
      <c r="BH88" s="154">
        <v>143.0990271735123</v>
      </c>
      <c r="BI88" s="154">
        <v>141.58353681096378</v>
      </c>
      <c r="BJ88" s="154">
        <v>140.27390700810238</v>
      </c>
      <c r="BK88" s="130">
        <v>-3.42628507919936</v>
      </c>
      <c r="BL88" s="145">
        <v>145.616667625953</v>
      </c>
      <c r="BM88" s="139">
        <f t="shared" si="65"/>
        <v>151.674321</v>
      </c>
      <c r="BN88" s="139">
        <f t="shared" si="66"/>
        <v>151.9928371</v>
      </c>
      <c r="BO88" s="32"/>
      <c r="BP88" s="32"/>
    </row>
    <row r="89">
      <c r="A89" s="124">
        <v>4.0</v>
      </c>
      <c r="B89" s="84" t="s">
        <v>67</v>
      </c>
      <c r="D89" s="140">
        <v>94.92748239154314</v>
      </c>
      <c r="E89" s="140">
        <v>97.96778013359683</v>
      </c>
      <c r="F89" s="140">
        <v>103.86769117129724</v>
      </c>
      <c r="G89" s="140">
        <v>103.23704630356274</v>
      </c>
      <c r="H89" s="140">
        <f t="shared" si="55"/>
        <v>100</v>
      </c>
      <c r="I89" s="140">
        <v>105.57731826170654</v>
      </c>
      <c r="J89" s="140">
        <v>103.95873800417932</v>
      </c>
      <c r="K89" s="140">
        <v>104.66541175990238</v>
      </c>
      <c r="L89" s="140">
        <v>105.41261403205351</v>
      </c>
      <c r="M89" s="140">
        <f t="shared" si="56"/>
        <v>104.9035205</v>
      </c>
      <c r="N89" s="140">
        <v>106.04217065117388</v>
      </c>
      <c r="O89" s="140">
        <v>106.72229068681816</v>
      </c>
      <c r="P89" s="140">
        <v>108.34548733432177</v>
      </c>
      <c r="Q89" s="140">
        <v>108.00616026032088</v>
      </c>
      <c r="R89" s="140">
        <f t="shared" si="57"/>
        <v>107.2790272</v>
      </c>
      <c r="S89" s="140">
        <v>110.05131649584511</v>
      </c>
      <c r="T89" s="141">
        <v>111.40245593775569</v>
      </c>
      <c r="U89" s="141">
        <v>115.13648156000914</v>
      </c>
      <c r="V89" s="142">
        <v>114.53418123221577</v>
      </c>
      <c r="W89" s="140">
        <f t="shared" si="58"/>
        <v>112.7811088</v>
      </c>
      <c r="X89" s="142">
        <v>116.46797264598617</v>
      </c>
      <c r="Y89" s="140">
        <v>117.476598297686</v>
      </c>
      <c r="Z89" s="140">
        <v>119.94133099150075</v>
      </c>
      <c r="AA89" s="140">
        <v>123.0357466608334</v>
      </c>
      <c r="AB89" s="140">
        <f t="shared" si="59"/>
        <v>119.2304121</v>
      </c>
      <c r="AC89" s="140">
        <v>121.95764762646765</v>
      </c>
      <c r="AD89" s="143">
        <v>122.73324140227844</v>
      </c>
      <c r="AE89" s="140">
        <v>124.54268884240726</v>
      </c>
      <c r="AF89" s="140">
        <v>126.4443271063189</v>
      </c>
      <c r="AG89" s="140">
        <f t="shared" si="60"/>
        <v>123.9194762</v>
      </c>
      <c r="AH89" s="140">
        <v>129.74868754281016</v>
      </c>
      <c r="AI89" s="143">
        <v>131.4189510428827</v>
      </c>
      <c r="AJ89" s="140">
        <v>133.2230384350542</v>
      </c>
      <c r="AK89" s="140">
        <v>134.44327180110147</v>
      </c>
      <c r="AL89" s="140">
        <f t="shared" si="61"/>
        <v>132.2084872</v>
      </c>
      <c r="AM89" s="140">
        <v>135.29382059048658</v>
      </c>
      <c r="AN89" s="140">
        <v>133.2643330744938</v>
      </c>
      <c r="AO89" s="140">
        <v>132.4752469886749</v>
      </c>
      <c r="AP89" s="140">
        <v>129.9813730345453</v>
      </c>
      <c r="AQ89" s="140">
        <f t="shared" si="62"/>
        <v>132.7536934</v>
      </c>
      <c r="AR89" s="140">
        <v>131.72848259232833</v>
      </c>
      <c r="AS89" s="140">
        <v>133.80388499234778</v>
      </c>
      <c r="AT89" s="140">
        <v>133.78398774244184</v>
      </c>
      <c r="AU89" s="140">
        <v>132.30126323954056</v>
      </c>
      <c r="AV89" s="140">
        <f t="shared" si="63"/>
        <v>132.9044046</v>
      </c>
      <c r="AW89" s="140">
        <v>132.10539883951904</v>
      </c>
      <c r="AX89" s="140">
        <v>137.0640423721203</v>
      </c>
      <c r="AY89" s="140">
        <v>140.2686857530086</v>
      </c>
      <c r="AZ89" s="140">
        <v>139.36488209233627</v>
      </c>
      <c r="BA89" s="140">
        <f t="shared" si="64"/>
        <v>137.2007523</v>
      </c>
      <c r="BB89" s="140">
        <v>144.01093589660914</v>
      </c>
      <c r="BC89" s="140">
        <v>143.55389965403108</v>
      </c>
      <c r="BD89" s="140">
        <v>138.6784654079005</v>
      </c>
      <c r="BE89" s="140">
        <v>140.65551124335676</v>
      </c>
      <c r="BF89" s="120"/>
      <c r="BG89" s="153">
        <v>146.87703034260622</v>
      </c>
      <c r="BH89" s="154">
        <v>143.0990271735123</v>
      </c>
      <c r="BI89" s="154">
        <v>141.58353681096378</v>
      </c>
      <c r="BJ89" s="154">
        <v>140.27390700810238</v>
      </c>
      <c r="BK89" s="130">
        <v>-3.42628507919936</v>
      </c>
      <c r="BL89" s="145">
        <v>145.616667625953</v>
      </c>
      <c r="BM89" s="139">
        <f t="shared" si="65"/>
        <v>151.674321</v>
      </c>
      <c r="BN89" s="139">
        <f t="shared" si="66"/>
        <v>151.9928371</v>
      </c>
      <c r="BO89" s="32"/>
      <c r="BP89" s="32"/>
    </row>
    <row r="90">
      <c r="A90" s="124">
        <v>5.0</v>
      </c>
      <c r="B90" s="84" t="s">
        <v>68</v>
      </c>
      <c r="D90" s="140">
        <v>94.92748239154314</v>
      </c>
      <c r="E90" s="140">
        <v>97.96778013359683</v>
      </c>
      <c r="F90" s="140">
        <v>103.86769117129724</v>
      </c>
      <c r="G90" s="140">
        <v>103.23704630356274</v>
      </c>
      <c r="H90" s="140">
        <f t="shared" si="55"/>
        <v>100</v>
      </c>
      <c r="I90" s="140">
        <v>105.57731826170654</v>
      </c>
      <c r="J90" s="140">
        <v>103.95873800417932</v>
      </c>
      <c r="K90" s="140">
        <v>104.66541175990238</v>
      </c>
      <c r="L90" s="140">
        <v>105.41261403205351</v>
      </c>
      <c r="M90" s="140">
        <f t="shared" si="56"/>
        <v>104.9035205</v>
      </c>
      <c r="N90" s="140">
        <v>106.04217065117388</v>
      </c>
      <c r="O90" s="140">
        <v>106.72229068681816</v>
      </c>
      <c r="P90" s="140">
        <v>108.34548733432177</v>
      </c>
      <c r="Q90" s="140">
        <v>108.00616026032088</v>
      </c>
      <c r="R90" s="140">
        <f t="shared" si="57"/>
        <v>107.2790272</v>
      </c>
      <c r="S90" s="140">
        <v>110.05131649584511</v>
      </c>
      <c r="T90" s="141">
        <v>111.40245593775569</v>
      </c>
      <c r="U90" s="141">
        <v>115.13648156000914</v>
      </c>
      <c r="V90" s="142">
        <v>114.53418123221577</v>
      </c>
      <c r="W90" s="140">
        <f t="shared" si="58"/>
        <v>112.7811088</v>
      </c>
      <c r="X90" s="142">
        <v>116.46797264598617</v>
      </c>
      <c r="Y90" s="140">
        <v>117.476598297686</v>
      </c>
      <c r="Z90" s="140">
        <v>119.94133099150075</v>
      </c>
      <c r="AA90" s="140">
        <v>123.0357466608334</v>
      </c>
      <c r="AB90" s="140">
        <f t="shared" si="59"/>
        <v>119.2304121</v>
      </c>
      <c r="AC90" s="140">
        <v>121.95764762646765</v>
      </c>
      <c r="AD90" s="143">
        <v>122.73324140227844</v>
      </c>
      <c r="AE90" s="140">
        <v>124.54268884240726</v>
      </c>
      <c r="AF90" s="140">
        <v>126.4443271063189</v>
      </c>
      <c r="AG90" s="140">
        <f t="shared" si="60"/>
        <v>123.9194762</v>
      </c>
      <c r="AH90" s="140">
        <v>129.74868754281016</v>
      </c>
      <c r="AI90" s="143">
        <v>131.4189510428827</v>
      </c>
      <c r="AJ90" s="140">
        <v>133.2230384350542</v>
      </c>
      <c r="AK90" s="140">
        <v>134.44327180110147</v>
      </c>
      <c r="AL90" s="140">
        <f t="shared" si="61"/>
        <v>132.2084872</v>
      </c>
      <c r="AM90" s="140">
        <v>135.29382059048658</v>
      </c>
      <c r="AN90" s="140">
        <v>133.2643330744938</v>
      </c>
      <c r="AO90" s="140">
        <v>132.4752469886749</v>
      </c>
      <c r="AP90" s="140">
        <v>129.9813730345453</v>
      </c>
      <c r="AQ90" s="140">
        <f t="shared" si="62"/>
        <v>132.7536934</v>
      </c>
      <c r="AR90" s="140">
        <v>131.72848259232833</v>
      </c>
      <c r="AS90" s="140">
        <v>133.80388499234778</v>
      </c>
      <c r="AT90" s="140">
        <v>133.78398774244184</v>
      </c>
      <c r="AU90" s="140">
        <v>132.30126323954056</v>
      </c>
      <c r="AV90" s="140">
        <f t="shared" si="63"/>
        <v>132.9044046</v>
      </c>
      <c r="AW90" s="140">
        <v>132.10539883951904</v>
      </c>
      <c r="AX90" s="140">
        <v>137.0640423721203</v>
      </c>
      <c r="AY90" s="140">
        <v>140.2686857530086</v>
      </c>
      <c r="AZ90" s="140">
        <v>139.36488209233627</v>
      </c>
      <c r="BA90" s="140">
        <f t="shared" si="64"/>
        <v>137.2007523</v>
      </c>
      <c r="BB90" s="140">
        <v>144.01093589660914</v>
      </c>
      <c r="BC90" s="140">
        <v>143.55389965403108</v>
      </c>
      <c r="BD90" s="140">
        <v>138.6784654079005</v>
      </c>
      <c r="BE90" s="140">
        <v>140.65551124335676</v>
      </c>
      <c r="BF90" s="120"/>
      <c r="BG90" s="153">
        <v>146.87703034260622</v>
      </c>
      <c r="BH90" s="154">
        <v>143.0990271735123</v>
      </c>
      <c r="BI90" s="154">
        <v>141.58353681096378</v>
      </c>
      <c r="BJ90" s="154">
        <v>140.27390700810238</v>
      </c>
      <c r="BK90" s="130">
        <v>-3.42628507919936</v>
      </c>
      <c r="BL90" s="145">
        <v>145.616667625953</v>
      </c>
      <c r="BM90" s="139">
        <f t="shared" si="65"/>
        <v>151.674321</v>
      </c>
      <c r="BN90" s="139">
        <f t="shared" si="66"/>
        <v>151.9928371</v>
      </c>
      <c r="BO90" s="32"/>
      <c r="BP90" s="32"/>
    </row>
    <row r="91">
      <c r="A91" s="124">
        <v>6.0</v>
      </c>
      <c r="B91" s="84" t="s">
        <v>69</v>
      </c>
      <c r="D91" s="140">
        <v>94.92748239154314</v>
      </c>
      <c r="E91" s="140">
        <v>97.96778013359683</v>
      </c>
      <c r="F91" s="140">
        <v>103.86769117129724</v>
      </c>
      <c r="G91" s="140">
        <v>103.23704630356274</v>
      </c>
      <c r="H91" s="140">
        <f t="shared" si="55"/>
        <v>100</v>
      </c>
      <c r="I91" s="140">
        <v>105.57731826170654</v>
      </c>
      <c r="J91" s="140">
        <v>103.95873800417932</v>
      </c>
      <c r="K91" s="140">
        <v>104.66541175990238</v>
      </c>
      <c r="L91" s="140">
        <v>105.41261403205351</v>
      </c>
      <c r="M91" s="140">
        <f t="shared" si="56"/>
        <v>104.9035205</v>
      </c>
      <c r="N91" s="140">
        <v>106.04217065117388</v>
      </c>
      <c r="O91" s="140">
        <v>106.72229068681816</v>
      </c>
      <c r="P91" s="140">
        <v>108.34548733432177</v>
      </c>
      <c r="Q91" s="140">
        <v>108.00616026032088</v>
      </c>
      <c r="R91" s="140">
        <f t="shared" si="57"/>
        <v>107.2790272</v>
      </c>
      <c r="S91" s="140">
        <v>110.05131649584511</v>
      </c>
      <c r="T91" s="141">
        <v>111.40245593775569</v>
      </c>
      <c r="U91" s="141">
        <v>115.13648156000914</v>
      </c>
      <c r="V91" s="142">
        <v>114.53418123221577</v>
      </c>
      <c r="W91" s="140">
        <f t="shared" si="58"/>
        <v>112.7811088</v>
      </c>
      <c r="X91" s="142">
        <v>116.46797264598617</v>
      </c>
      <c r="Y91" s="140">
        <v>117.476598297686</v>
      </c>
      <c r="Z91" s="140">
        <v>119.94133099150075</v>
      </c>
      <c r="AA91" s="140">
        <v>123.0357466608334</v>
      </c>
      <c r="AB91" s="140">
        <f t="shared" si="59"/>
        <v>119.2304121</v>
      </c>
      <c r="AC91" s="140">
        <v>121.95764762646765</v>
      </c>
      <c r="AD91" s="143">
        <v>122.73324140227844</v>
      </c>
      <c r="AE91" s="140">
        <v>124.54268884240726</v>
      </c>
      <c r="AF91" s="140">
        <v>126.4443271063189</v>
      </c>
      <c r="AG91" s="140">
        <f t="shared" si="60"/>
        <v>123.9194762</v>
      </c>
      <c r="AH91" s="140">
        <v>129.74868754281016</v>
      </c>
      <c r="AI91" s="143">
        <v>131.4189510428827</v>
      </c>
      <c r="AJ91" s="140">
        <v>133.2230384350542</v>
      </c>
      <c r="AK91" s="140">
        <v>134.44327180110147</v>
      </c>
      <c r="AL91" s="140">
        <f t="shared" si="61"/>
        <v>132.2084872</v>
      </c>
      <c r="AM91" s="140">
        <v>135.29382059048658</v>
      </c>
      <c r="AN91" s="140">
        <v>133.2643330744938</v>
      </c>
      <c r="AO91" s="140">
        <v>132.4752469886749</v>
      </c>
      <c r="AP91" s="140">
        <v>129.9813730345453</v>
      </c>
      <c r="AQ91" s="140">
        <f t="shared" si="62"/>
        <v>132.7536934</v>
      </c>
      <c r="AR91" s="140">
        <v>131.72848259232833</v>
      </c>
      <c r="AS91" s="140">
        <v>133.80388499234778</v>
      </c>
      <c r="AT91" s="140">
        <v>133.78398774244184</v>
      </c>
      <c r="AU91" s="140">
        <v>132.30126323954056</v>
      </c>
      <c r="AV91" s="140">
        <f t="shared" si="63"/>
        <v>132.9044046</v>
      </c>
      <c r="AW91" s="140">
        <v>132.10539883951904</v>
      </c>
      <c r="AX91" s="140">
        <v>137.0640423721203</v>
      </c>
      <c r="AY91" s="140">
        <v>140.2686857530086</v>
      </c>
      <c r="AZ91" s="140">
        <v>139.36488209233627</v>
      </c>
      <c r="BA91" s="140">
        <f t="shared" si="64"/>
        <v>137.2007523</v>
      </c>
      <c r="BB91" s="140">
        <v>144.01093589660914</v>
      </c>
      <c r="BC91" s="140">
        <v>143.55389965403108</v>
      </c>
      <c r="BD91" s="140">
        <v>138.6784654079005</v>
      </c>
      <c r="BE91" s="140">
        <v>140.65551124335676</v>
      </c>
      <c r="BF91" s="120"/>
      <c r="BG91" s="153">
        <v>146.87703034260622</v>
      </c>
      <c r="BH91" s="154">
        <v>143.0990271735123</v>
      </c>
      <c r="BI91" s="154">
        <v>141.58353681096378</v>
      </c>
      <c r="BJ91" s="154">
        <v>140.27390700810238</v>
      </c>
      <c r="BK91" s="130">
        <v>-3.42628507919936</v>
      </c>
      <c r="BL91" s="145">
        <v>145.616667625953</v>
      </c>
      <c r="BM91" s="139">
        <f t="shared" si="65"/>
        <v>151.674321</v>
      </c>
      <c r="BN91" s="139">
        <f t="shared" si="66"/>
        <v>151.9928371</v>
      </c>
      <c r="BO91" s="32"/>
      <c r="BP91" s="32"/>
    </row>
    <row r="92">
      <c r="A92" s="124">
        <v>7.0</v>
      </c>
      <c r="B92" s="84" t="s">
        <v>70</v>
      </c>
      <c r="D92" s="140">
        <v>94.92748239154314</v>
      </c>
      <c r="E92" s="140">
        <v>97.96778013359683</v>
      </c>
      <c r="F92" s="140">
        <v>103.86769117129724</v>
      </c>
      <c r="G92" s="140">
        <v>103.23704630356274</v>
      </c>
      <c r="H92" s="140">
        <f t="shared" si="55"/>
        <v>100</v>
      </c>
      <c r="I92" s="140">
        <v>105.57731826170654</v>
      </c>
      <c r="J92" s="140">
        <v>103.95873800417932</v>
      </c>
      <c r="K92" s="140">
        <v>104.66541175990238</v>
      </c>
      <c r="L92" s="140">
        <v>105.41261403205351</v>
      </c>
      <c r="M92" s="140">
        <f t="shared" si="56"/>
        <v>104.9035205</v>
      </c>
      <c r="N92" s="140">
        <v>106.04217065117388</v>
      </c>
      <c r="O92" s="140">
        <v>106.72229068681816</v>
      </c>
      <c r="P92" s="140">
        <v>108.34548733432177</v>
      </c>
      <c r="Q92" s="140">
        <v>108.00616026032088</v>
      </c>
      <c r="R92" s="140">
        <f t="shared" si="57"/>
        <v>107.2790272</v>
      </c>
      <c r="S92" s="140">
        <v>110.05131649584511</v>
      </c>
      <c r="T92" s="141">
        <v>111.40245593775569</v>
      </c>
      <c r="U92" s="141">
        <v>115.13648156000914</v>
      </c>
      <c r="V92" s="142">
        <v>114.53418123221577</v>
      </c>
      <c r="W92" s="140">
        <f t="shared" si="58"/>
        <v>112.7811088</v>
      </c>
      <c r="X92" s="142">
        <v>116.46797264598617</v>
      </c>
      <c r="Y92" s="140">
        <v>117.476598297686</v>
      </c>
      <c r="Z92" s="140">
        <v>119.94133099150075</v>
      </c>
      <c r="AA92" s="140">
        <v>123.0357466608334</v>
      </c>
      <c r="AB92" s="140">
        <f t="shared" si="59"/>
        <v>119.2304121</v>
      </c>
      <c r="AC92" s="140">
        <v>121.95764762646765</v>
      </c>
      <c r="AD92" s="143">
        <v>122.73324140227844</v>
      </c>
      <c r="AE92" s="140">
        <v>124.54268884240726</v>
      </c>
      <c r="AF92" s="140">
        <v>126.4443271063189</v>
      </c>
      <c r="AG92" s="140">
        <f t="shared" si="60"/>
        <v>123.9194762</v>
      </c>
      <c r="AH92" s="140">
        <v>129.74868754281016</v>
      </c>
      <c r="AI92" s="143">
        <v>131.4189510428827</v>
      </c>
      <c r="AJ92" s="140">
        <v>133.2230384350542</v>
      </c>
      <c r="AK92" s="140">
        <v>134.44327180110147</v>
      </c>
      <c r="AL92" s="140">
        <f t="shared" si="61"/>
        <v>132.2084872</v>
      </c>
      <c r="AM92" s="140">
        <v>135.29382059048658</v>
      </c>
      <c r="AN92" s="140">
        <v>133.2643330744938</v>
      </c>
      <c r="AO92" s="140">
        <v>132.4752469886749</v>
      </c>
      <c r="AP92" s="140">
        <v>129.9813730345453</v>
      </c>
      <c r="AQ92" s="140">
        <f t="shared" si="62"/>
        <v>132.7536934</v>
      </c>
      <c r="AR92" s="140">
        <v>131.72848259232833</v>
      </c>
      <c r="AS92" s="140">
        <v>133.80388499234778</v>
      </c>
      <c r="AT92" s="140">
        <v>133.78398774244184</v>
      </c>
      <c r="AU92" s="140">
        <v>132.30126323954056</v>
      </c>
      <c r="AV92" s="140">
        <f t="shared" si="63"/>
        <v>132.9044046</v>
      </c>
      <c r="AW92" s="140">
        <v>132.10539883951904</v>
      </c>
      <c r="AX92" s="140">
        <v>137.0640423721203</v>
      </c>
      <c r="AY92" s="140">
        <v>140.2686857530086</v>
      </c>
      <c r="AZ92" s="140">
        <v>139.36488209233627</v>
      </c>
      <c r="BA92" s="140">
        <f t="shared" si="64"/>
        <v>137.2007523</v>
      </c>
      <c r="BB92" s="140">
        <v>144.01093589660914</v>
      </c>
      <c r="BC92" s="140">
        <v>143.55389965403108</v>
      </c>
      <c r="BD92" s="140">
        <v>138.6784654079005</v>
      </c>
      <c r="BE92" s="140">
        <v>140.65551124335676</v>
      </c>
      <c r="BF92" s="120"/>
      <c r="BG92" s="153">
        <v>146.87703034260622</v>
      </c>
      <c r="BH92" s="154">
        <v>143.0990271735123</v>
      </c>
      <c r="BI92" s="154">
        <v>141.58353681096378</v>
      </c>
      <c r="BJ92" s="154">
        <v>140.27390700810238</v>
      </c>
      <c r="BK92" s="130">
        <v>-3.42628507919936</v>
      </c>
      <c r="BL92" s="145">
        <v>145.616667625953</v>
      </c>
      <c r="BM92" s="139">
        <f t="shared" si="65"/>
        <v>151.674321</v>
      </c>
      <c r="BN92" s="139">
        <f t="shared" si="66"/>
        <v>151.9928371</v>
      </c>
      <c r="BO92" s="32"/>
      <c r="BP92" s="32"/>
    </row>
    <row r="93">
      <c r="A93" s="124">
        <v>8.0</v>
      </c>
      <c r="B93" s="84" t="s">
        <v>71</v>
      </c>
      <c r="D93" s="140">
        <v>94.92748239154314</v>
      </c>
      <c r="E93" s="140">
        <v>97.96778013359683</v>
      </c>
      <c r="F93" s="140">
        <v>103.86769117129724</v>
      </c>
      <c r="G93" s="140">
        <v>103.23704630356274</v>
      </c>
      <c r="H93" s="140">
        <f t="shared" si="55"/>
        <v>100</v>
      </c>
      <c r="I93" s="140">
        <v>105.57731826170654</v>
      </c>
      <c r="J93" s="140">
        <v>103.95873800417932</v>
      </c>
      <c r="K93" s="140">
        <v>104.66541175990238</v>
      </c>
      <c r="L93" s="140">
        <v>105.41261403205351</v>
      </c>
      <c r="M93" s="140">
        <f t="shared" si="56"/>
        <v>104.9035205</v>
      </c>
      <c r="N93" s="140">
        <v>106.04217065117388</v>
      </c>
      <c r="O93" s="140">
        <v>106.72229068681816</v>
      </c>
      <c r="P93" s="140">
        <v>108.34548733432177</v>
      </c>
      <c r="Q93" s="140">
        <v>108.00616026032088</v>
      </c>
      <c r="R93" s="140">
        <f t="shared" si="57"/>
        <v>107.2790272</v>
      </c>
      <c r="S93" s="140">
        <v>110.05131649584511</v>
      </c>
      <c r="T93" s="141">
        <v>111.40245593775569</v>
      </c>
      <c r="U93" s="141">
        <v>115.13648156000914</v>
      </c>
      <c r="V93" s="142">
        <v>114.53418123221577</v>
      </c>
      <c r="W93" s="140">
        <f t="shared" si="58"/>
        <v>112.7811088</v>
      </c>
      <c r="X93" s="142">
        <v>116.46797264598617</v>
      </c>
      <c r="Y93" s="140">
        <v>117.476598297686</v>
      </c>
      <c r="Z93" s="140">
        <v>119.94133099150075</v>
      </c>
      <c r="AA93" s="140">
        <v>123.0357466608334</v>
      </c>
      <c r="AB93" s="140">
        <f t="shared" si="59"/>
        <v>119.2304121</v>
      </c>
      <c r="AC93" s="140">
        <v>121.95764762646765</v>
      </c>
      <c r="AD93" s="143">
        <v>122.73324140227844</v>
      </c>
      <c r="AE93" s="140">
        <v>124.54268884240726</v>
      </c>
      <c r="AF93" s="140">
        <v>126.4443271063189</v>
      </c>
      <c r="AG93" s="140">
        <f t="shared" si="60"/>
        <v>123.9194762</v>
      </c>
      <c r="AH93" s="140">
        <v>129.74868754281016</v>
      </c>
      <c r="AI93" s="143">
        <v>131.4189510428827</v>
      </c>
      <c r="AJ93" s="140">
        <v>133.2230384350542</v>
      </c>
      <c r="AK93" s="140">
        <v>134.44327180110147</v>
      </c>
      <c r="AL93" s="140">
        <f t="shared" si="61"/>
        <v>132.2084872</v>
      </c>
      <c r="AM93" s="140">
        <v>135.29382059048658</v>
      </c>
      <c r="AN93" s="140">
        <v>133.2643330744938</v>
      </c>
      <c r="AO93" s="140">
        <v>132.4752469886749</v>
      </c>
      <c r="AP93" s="140">
        <v>129.9813730345453</v>
      </c>
      <c r="AQ93" s="140">
        <f t="shared" si="62"/>
        <v>132.7536934</v>
      </c>
      <c r="AR93" s="140">
        <v>131.72848259232833</v>
      </c>
      <c r="AS93" s="140">
        <v>133.80388499234778</v>
      </c>
      <c r="AT93" s="140">
        <v>133.78398774244184</v>
      </c>
      <c r="AU93" s="140">
        <v>132.30126323954056</v>
      </c>
      <c r="AV93" s="140">
        <f t="shared" si="63"/>
        <v>132.9044046</v>
      </c>
      <c r="AW93" s="140">
        <v>132.10539883951904</v>
      </c>
      <c r="AX93" s="140">
        <v>137.0640423721203</v>
      </c>
      <c r="AY93" s="140">
        <v>140.2686857530086</v>
      </c>
      <c r="AZ93" s="140">
        <v>139.36488209233627</v>
      </c>
      <c r="BA93" s="140">
        <f t="shared" si="64"/>
        <v>137.2007523</v>
      </c>
      <c r="BB93" s="140">
        <v>144.01093589660914</v>
      </c>
      <c r="BC93" s="140">
        <v>143.55389965403108</v>
      </c>
      <c r="BD93" s="140">
        <v>138.6784654079005</v>
      </c>
      <c r="BE93" s="140">
        <v>140.65551124335676</v>
      </c>
      <c r="BF93" s="120"/>
      <c r="BG93" s="153">
        <v>146.87703034260622</v>
      </c>
      <c r="BH93" s="154">
        <v>143.0990271735123</v>
      </c>
      <c r="BI93" s="154">
        <v>141.58353681096378</v>
      </c>
      <c r="BJ93" s="154">
        <v>140.27390700810238</v>
      </c>
      <c r="BK93" s="130">
        <v>-3.42628507919936</v>
      </c>
      <c r="BL93" s="145">
        <v>145.616667625953</v>
      </c>
      <c r="BM93" s="139">
        <f t="shared" si="65"/>
        <v>151.674321</v>
      </c>
      <c r="BN93" s="139">
        <f t="shared" si="66"/>
        <v>151.9928371</v>
      </c>
      <c r="BO93" s="32"/>
      <c r="BP93" s="32"/>
    </row>
    <row r="94">
      <c r="A94" s="124">
        <v>9.0</v>
      </c>
      <c r="B94" s="84" t="s">
        <v>72</v>
      </c>
      <c r="D94" s="140">
        <v>94.92748239154314</v>
      </c>
      <c r="E94" s="140">
        <v>97.96778013359683</v>
      </c>
      <c r="F94" s="140">
        <v>103.86769117129724</v>
      </c>
      <c r="G94" s="140">
        <v>103.23704630356274</v>
      </c>
      <c r="H94" s="140">
        <f t="shared" si="55"/>
        <v>100</v>
      </c>
      <c r="I94" s="140">
        <v>105.57731826170654</v>
      </c>
      <c r="J94" s="140">
        <v>103.95873800417932</v>
      </c>
      <c r="K94" s="140">
        <v>104.66541175990238</v>
      </c>
      <c r="L94" s="140">
        <v>105.41261403205351</v>
      </c>
      <c r="M94" s="140">
        <f t="shared" si="56"/>
        <v>104.9035205</v>
      </c>
      <c r="N94" s="140">
        <v>106.04217065117388</v>
      </c>
      <c r="O94" s="140">
        <v>106.72229068681816</v>
      </c>
      <c r="P94" s="140">
        <v>108.34548733432177</v>
      </c>
      <c r="Q94" s="140">
        <v>108.00616026032088</v>
      </c>
      <c r="R94" s="140">
        <f t="shared" si="57"/>
        <v>107.2790272</v>
      </c>
      <c r="S94" s="140">
        <v>110.05131649584511</v>
      </c>
      <c r="T94" s="141">
        <v>111.40245593775569</v>
      </c>
      <c r="U94" s="141">
        <v>115.13648156000914</v>
      </c>
      <c r="V94" s="142">
        <v>114.53418123221577</v>
      </c>
      <c r="W94" s="140">
        <f t="shared" si="58"/>
        <v>112.7811088</v>
      </c>
      <c r="X94" s="142">
        <v>116.46797264598617</v>
      </c>
      <c r="Y94" s="140">
        <v>117.476598297686</v>
      </c>
      <c r="Z94" s="140">
        <v>119.94133099150075</v>
      </c>
      <c r="AA94" s="140">
        <v>123.0357466608334</v>
      </c>
      <c r="AB94" s="140">
        <f t="shared" si="59"/>
        <v>119.2304121</v>
      </c>
      <c r="AC94" s="140">
        <v>121.95764762646765</v>
      </c>
      <c r="AD94" s="143">
        <v>122.73324140227844</v>
      </c>
      <c r="AE94" s="140">
        <v>124.54268884240726</v>
      </c>
      <c r="AF94" s="140">
        <v>126.4443271063189</v>
      </c>
      <c r="AG94" s="140">
        <f t="shared" si="60"/>
        <v>123.9194762</v>
      </c>
      <c r="AH94" s="140">
        <v>129.74868754281016</v>
      </c>
      <c r="AI94" s="143">
        <v>131.4189510428827</v>
      </c>
      <c r="AJ94" s="140">
        <v>133.2230384350542</v>
      </c>
      <c r="AK94" s="140">
        <v>134.44327180110147</v>
      </c>
      <c r="AL94" s="140">
        <f t="shared" si="61"/>
        <v>132.2084872</v>
      </c>
      <c r="AM94" s="140">
        <v>135.29382059048658</v>
      </c>
      <c r="AN94" s="140">
        <v>133.2643330744938</v>
      </c>
      <c r="AO94" s="140">
        <v>132.4752469886749</v>
      </c>
      <c r="AP94" s="140">
        <v>129.9813730345453</v>
      </c>
      <c r="AQ94" s="140">
        <f t="shared" si="62"/>
        <v>132.7536934</v>
      </c>
      <c r="AR94" s="140">
        <v>131.72848259232833</v>
      </c>
      <c r="AS94" s="140">
        <v>133.80388499234778</v>
      </c>
      <c r="AT94" s="140">
        <v>133.78398774244184</v>
      </c>
      <c r="AU94" s="140">
        <v>132.30126323954056</v>
      </c>
      <c r="AV94" s="140">
        <f t="shared" si="63"/>
        <v>132.9044046</v>
      </c>
      <c r="AW94" s="140">
        <v>132.10539883951904</v>
      </c>
      <c r="AX94" s="140">
        <v>137.0640423721203</v>
      </c>
      <c r="AY94" s="140">
        <v>140.2686857530086</v>
      </c>
      <c r="AZ94" s="140">
        <v>139.36488209233627</v>
      </c>
      <c r="BA94" s="140">
        <f t="shared" si="64"/>
        <v>137.2007523</v>
      </c>
      <c r="BB94" s="140">
        <v>144.01093589660914</v>
      </c>
      <c r="BC94" s="140">
        <v>143.55389965403108</v>
      </c>
      <c r="BD94" s="140">
        <v>138.6784654079005</v>
      </c>
      <c r="BE94" s="140">
        <v>140.65551124335676</v>
      </c>
      <c r="BF94" s="120"/>
      <c r="BG94" s="153">
        <v>146.87703034260622</v>
      </c>
      <c r="BH94" s="154">
        <v>143.0990271735123</v>
      </c>
      <c r="BI94" s="154">
        <v>141.58353681096378</v>
      </c>
      <c r="BJ94" s="154">
        <v>140.27390700810238</v>
      </c>
      <c r="BK94" s="130">
        <v>-3.42628507919936</v>
      </c>
      <c r="BL94" s="145">
        <v>145.616667625953</v>
      </c>
      <c r="BM94" s="139">
        <f t="shared" si="65"/>
        <v>151.674321</v>
      </c>
      <c r="BN94" s="139">
        <f t="shared" si="66"/>
        <v>151.9928371</v>
      </c>
      <c r="BO94" s="32"/>
      <c r="BP94" s="32"/>
    </row>
    <row r="95">
      <c r="A95" s="124"/>
      <c r="B95" s="159" t="s">
        <v>90</v>
      </c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1"/>
      <c r="U95" s="141"/>
      <c r="V95" s="142"/>
      <c r="W95" s="140"/>
      <c r="X95" s="142"/>
      <c r="Y95" s="140"/>
      <c r="Z95" s="140"/>
      <c r="AA95" s="140"/>
      <c r="AB95" s="140"/>
      <c r="AC95" s="140"/>
      <c r="AD95" s="143"/>
      <c r="AE95" s="140"/>
      <c r="AF95" s="140"/>
      <c r="AG95" s="140"/>
      <c r="AH95" s="140"/>
      <c r="AI95" s="143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20"/>
      <c r="BG95" s="160"/>
      <c r="BH95" s="146"/>
      <c r="BI95" s="136"/>
      <c r="BJ95" s="32"/>
      <c r="BK95" s="32"/>
      <c r="BL95" s="161"/>
      <c r="BM95" s="146"/>
      <c r="BN95" s="136"/>
      <c r="BO95" s="32"/>
      <c r="BP95" s="32"/>
    </row>
    <row r="96">
      <c r="A96" s="124">
        <v>10.0</v>
      </c>
      <c r="B96" s="84" t="s">
        <v>74</v>
      </c>
      <c r="D96" s="140">
        <v>94.92748239154314</v>
      </c>
      <c r="E96" s="140">
        <v>97.96778013359683</v>
      </c>
      <c r="F96" s="140">
        <v>103.86769117129724</v>
      </c>
      <c r="G96" s="140">
        <v>103.23704630356274</v>
      </c>
      <c r="H96" s="140">
        <f>AVERAGE(D96:G96)</f>
        <v>100</v>
      </c>
      <c r="I96" s="140">
        <v>105.57731826170654</v>
      </c>
      <c r="J96" s="140">
        <v>103.95873800417932</v>
      </c>
      <c r="K96" s="140">
        <v>104.66541175990238</v>
      </c>
      <c r="L96" s="140">
        <v>105.41261403205351</v>
      </c>
      <c r="M96" s="140">
        <f>AVERAGE(I96:L96)</f>
        <v>104.9035205</v>
      </c>
      <c r="N96" s="140">
        <v>106.04217065117388</v>
      </c>
      <c r="O96" s="140">
        <v>106.72229068681816</v>
      </c>
      <c r="P96" s="140">
        <v>108.34548733432177</v>
      </c>
      <c r="Q96" s="140">
        <v>108.00616026032088</v>
      </c>
      <c r="R96" s="140">
        <f>AVERAGE(N96:Q96)</f>
        <v>107.2790272</v>
      </c>
      <c r="S96" s="140">
        <v>110.05131649584511</v>
      </c>
      <c r="T96" s="141">
        <v>111.40245593775569</v>
      </c>
      <c r="U96" s="141">
        <v>115.13648156000914</v>
      </c>
      <c r="V96" s="142">
        <v>114.53418123221577</v>
      </c>
      <c r="W96" s="140">
        <f>AVERAGE(S96:V96)</f>
        <v>112.7811088</v>
      </c>
      <c r="X96" s="142">
        <v>116.46797264598617</v>
      </c>
      <c r="Y96" s="140">
        <v>117.476598297686</v>
      </c>
      <c r="Z96" s="140">
        <v>119.94133099150075</v>
      </c>
      <c r="AA96" s="140">
        <v>123.0357466608334</v>
      </c>
      <c r="AB96" s="140">
        <f>AVERAGE(X96:AA96)</f>
        <v>119.2304121</v>
      </c>
      <c r="AC96" s="140">
        <v>121.95764762646765</v>
      </c>
      <c r="AD96" s="143">
        <v>122.73324140227844</v>
      </c>
      <c r="AE96" s="140">
        <v>124.54268884240726</v>
      </c>
      <c r="AF96" s="140">
        <v>126.4443271063189</v>
      </c>
      <c r="AG96" s="140">
        <f>AVERAGE(AC96:AF96)</f>
        <v>123.9194762</v>
      </c>
      <c r="AH96" s="140">
        <v>129.74868754281016</v>
      </c>
      <c r="AI96" s="143">
        <v>131.4189510428827</v>
      </c>
      <c r="AJ96" s="140">
        <v>133.2230384350542</v>
      </c>
      <c r="AK96" s="140">
        <v>134.44327180110147</v>
      </c>
      <c r="AL96" s="140">
        <f>AVERAGE(AH96:AK96)</f>
        <v>132.2084872</v>
      </c>
      <c r="AM96" s="140">
        <v>135.29382059048658</v>
      </c>
      <c r="AN96" s="140">
        <v>133.2643330744938</v>
      </c>
      <c r="AO96" s="140">
        <v>132.4752469886749</v>
      </c>
      <c r="AP96" s="140">
        <v>129.9813730345453</v>
      </c>
      <c r="AQ96" s="140">
        <f>AVERAGE(AM96:AP96)</f>
        <v>132.7536934</v>
      </c>
      <c r="AR96" s="140">
        <v>131.72848259232833</v>
      </c>
      <c r="AS96" s="140">
        <v>133.80388499234778</v>
      </c>
      <c r="AT96" s="140">
        <v>133.78398774244184</v>
      </c>
      <c r="AU96" s="140">
        <v>132.30126323954056</v>
      </c>
      <c r="AV96" s="140">
        <f>AVERAGE(AR96:AU96)</f>
        <v>132.9044046</v>
      </c>
      <c r="AW96" s="140">
        <v>132.10539883951904</v>
      </c>
      <c r="AX96" s="140">
        <v>137.0640423721203</v>
      </c>
      <c r="AY96" s="140">
        <v>140.2686857530086</v>
      </c>
      <c r="AZ96" s="140">
        <v>139.36488209233627</v>
      </c>
      <c r="BA96" s="140">
        <f>AVERAGE(AW96:AZ96)</f>
        <v>137.2007523</v>
      </c>
      <c r="BB96" s="140">
        <v>144.01093589660914</v>
      </c>
      <c r="BC96" s="140">
        <v>143.55389965403108</v>
      </c>
      <c r="BD96" s="140">
        <v>138.6784654079005</v>
      </c>
      <c r="BE96" s="140">
        <v>140.65551124335676</v>
      </c>
      <c r="BF96" s="120"/>
      <c r="BG96" s="153">
        <v>146.87703034260622</v>
      </c>
      <c r="BH96" s="154">
        <v>143.0990271735123</v>
      </c>
      <c r="BI96" s="154">
        <v>141.58353681096378</v>
      </c>
      <c r="BJ96" s="154">
        <v>140.27390700810238</v>
      </c>
      <c r="BK96" s="130">
        <v>-3.42628507919936</v>
      </c>
      <c r="BL96" s="145">
        <v>145.616667625953</v>
      </c>
      <c r="BM96" s="139">
        <f>((BL96*4.16)/100)+BL96</f>
        <v>151.674321</v>
      </c>
      <c r="BN96" s="139">
        <f>((BM96*0.21)/100)+BM96</f>
        <v>151.9928371</v>
      </c>
      <c r="BO96" s="32"/>
      <c r="BP96" s="32"/>
    </row>
    <row r="97">
      <c r="A97" s="162"/>
      <c r="B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62"/>
      <c r="BC97" s="162"/>
      <c r="BD97" s="162"/>
      <c r="BE97" s="162"/>
      <c r="BF97" s="162"/>
      <c r="BG97" s="37"/>
      <c r="BH97" s="163">
        <f t="shared" ref="BH97:BI97" si="67">average(BH59:BH96)</f>
        <v>149.8255902</v>
      </c>
      <c r="BI97" s="163">
        <f t="shared" si="67"/>
        <v>149.6636286</v>
      </c>
      <c r="BJ97" s="37"/>
      <c r="BK97" s="37"/>
      <c r="BL97" s="37"/>
      <c r="BM97" s="163">
        <f t="shared" ref="BM97:BN97" si="68">average(BM59:BM96)</f>
        <v>158.7011783</v>
      </c>
      <c r="BN97" s="163">
        <f t="shared" si="68"/>
        <v>159.0344508</v>
      </c>
      <c r="BO97" s="37"/>
      <c r="BP97" s="37"/>
    </row>
    <row r="98">
      <c r="A98" s="162"/>
      <c r="B98" s="162"/>
      <c r="D98" s="162"/>
      <c r="E98" s="162"/>
      <c r="F98" s="162"/>
      <c r="G98" s="162"/>
      <c r="H98" s="164">
        <f>G125*I98/100</f>
        <v>11797.28491</v>
      </c>
      <c r="I98" s="165">
        <f>I81/G81*100-100</f>
        <v>1.620619967</v>
      </c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62"/>
      <c r="BF98" s="162"/>
      <c r="BG98" s="37"/>
      <c r="BH98" s="37"/>
      <c r="BI98" s="37">
        <f>BI97/BH97*100-100</f>
        <v>-0.108100122</v>
      </c>
      <c r="BJ98" s="37"/>
      <c r="BK98" s="37"/>
      <c r="BL98" s="37"/>
      <c r="BM98" s="37"/>
      <c r="BN98" s="37">
        <f>BN97/BM97*100-100</f>
        <v>0.21</v>
      </c>
      <c r="BO98" s="37"/>
      <c r="BP98" s="37"/>
    </row>
    <row r="99">
      <c r="A99" s="166" t="s">
        <v>91</v>
      </c>
      <c r="B99" s="167"/>
      <c r="D99" s="168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37"/>
      <c r="BH99" s="37"/>
      <c r="BI99" s="37"/>
      <c r="BJ99" s="37"/>
      <c r="BK99" s="37"/>
      <c r="BL99" s="37"/>
      <c r="BM99" s="37"/>
      <c r="BN99" s="37"/>
      <c r="BO99" s="37"/>
      <c r="BP99" s="37"/>
    </row>
    <row r="100">
      <c r="A100" s="120"/>
      <c r="B100" s="120"/>
      <c r="D100" s="121" t="s">
        <v>80</v>
      </c>
      <c r="E100" s="42"/>
      <c r="F100" s="42"/>
      <c r="G100" s="42"/>
      <c r="H100" s="43"/>
      <c r="I100" s="121" t="s">
        <v>81</v>
      </c>
      <c r="J100" s="42"/>
      <c r="K100" s="42"/>
      <c r="L100" s="42"/>
      <c r="M100" s="43"/>
      <c r="N100" s="121" t="s">
        <v>82</v>
      </c>
      <c r="O100" s="42"/>
      <c r="P100" s="42"/>
      <c r="Q100" s="42"/>
      <c r="R100" s="43"/>
      <c r="S100" s="121" t="s">
        <v>83</v>
      </c>
      <c r="T100" s="42"/>
      <c r="U100" s="42"/>
      <c r="V100" s="42"/>
      <c r="W100" s="43"/>
      <c r="X100" s="121" t="s">
        <v>84</v>
      </c>
      <c r="Y100" s="42"/>
      <c r="Z100" s="42"/>
      <c r="AA100" s="42"/>
      <c r="AB100" s="43"/>
      <c r="AC100" s="121" t="s">
        <v>85</v>
      </c>
      <c r="AD100" s="42"/>
      <c r="AE100" s="42"/>
      <c r="AF100" s="42"/>
      <c r="AG100" s="43"/>
      <c r="AH100" s="122">
        <v>2016.0</v>
      </c>
      <c r="AI100" s="42"/>
      <c r="AJ100" s="42"/>
      <c r="AK100" s="42"/>
      <c r="AL100" s="43"/>
      <c r="AM100" s="122">
        <v>2017.0</v>
      </c>
      <c r="AN100" s="42"/>
      <c r="AO100" s="42"/>
      <c r="AP100" s="42"/>
      <c r="AQ100" s="43"/>
      <c r="AR100" s="122">
        <v>2018.0</v>
      </c>
      <c r="AS100" s="42"/>
      <c r="AT100" s="42"/>
      <c r="AU100" s="42"/>
      <c r="AV100" s="43"/>
      <c r="AW100" s="122">
        <v>2019.0</v>
      </c>
      <c r="AX100" s="42"/>
      <c r="AY100" s="42"/>
      <c r="AZ100" s="42"/>
      <c r="BA100" s="43"/>
      <c r="BB100" s="122">
        <v>2020.0</v>
      </c>
      <c r="BC100" s="42"/>
      <c r="BD100" s="42"/>
      <c r="BE100" s="42"/>
      <c r="BF100" s="43"/>
      <c r="BG100" s="123">
        <v>2021.0</v>
      </c>
      <c r="BH100" s="42"/>
      <c r="BI100" s="42"/>
      <c r="BJ100" s="42"/>
      <c r="BK100" s="43"/>
      <c r="BL100" s="123">
        <v>2021.0</v>
      </c>
      <c r="BM100" s="42"/>
      <c r="BN100" s="42"/>
      <c r="BO100" s="42"/>
      <c r="BP100" s="43"/>
    </row>
    <row r="101">
      <c r="A101" s="120"/>
      <c r="B101" s="120"/>
      <c r="D101" s="169" t="s">
        <v>92</v>
      </c>
      <c r="E101" s="169" t="s">
        <v>93</v>
      </c>
      <c r="F101" s="169" t="s">
        <v>94</v>
      </c>
      <c r="G101" s="169" t="s">
        <v>95</v>
      </c>
      <c r="H101" s="169" t="s">
        <v>96</v>
      </c>
      <c r="I101" s="169" t="s">
        <v>92</v>
      </c>
      <c r="J101" s="169" t="s">
        <v>93</v>
      </c>
      <c r="K101" s="169" t="s">
        <v>94</v>
      </c>
      <c r="L101" s="169" t="s">
        <v>95</v>
      </c>
      <c r="M101" s="169" t="s">
        <v>96</v>
      </c>
      <c r="N101" s="169" t="s">
        <v>92</v>
      </c>
      <c r="O101" s="169" t="s">
        <v>93</v>
      </c>
      <c r="P101" s="169" t="s">
        <v>94</v>
      </c>
      <c r="Q101" s="169" t="s">
        <v>95</v>
      </c>
      <c r="R101" s="169" t="s">
        <v>96</v>
      </c>
      <c r="S101" s="169" t="s">
        <v>92</v>
      </c>
      <c r="T101" s="169" t="s">
        <v>93</v>
      </c>
      <c r="U101" s="169" t="s">
        <v>94</v>
      </c>
      <c r="V101" s="169" t="s">
        <v>95</v>
      </c>
      <c r="W101" s="169" t="s">
        <v>96</v>
      </c>
      <c r="X101" s="169" t="s">
        <v>92</v>
      </c>
      <c r="Y101" s="169" t="s">
        <v>93</v>
      </c>
      <c r="Z101" s="169" t="s">
        <v>94</v>
      </c>
      <c r="AA101" s="169" t="s">
        <v>95</v>
      </c>
      <c r="AB101" s="169" t="s">
        <v>96</v>
      </c>
      <c r="AC101" s="169" t="s">
        <v>92</v>
      </c>
      <c r="AD101" s="169" t="s">
        <v>93</v>
      </c>
      <c r="AE101" s="169" t="s">
        <v>94</v>
      </c>
      <c r="AF101" s="169" t="s">
        <v>95</v>
      </c>
      <c r="AG101" s="169" t="s">
        <v>96</v>
      </c>
      <c r="AH101" s="169" t="s">
        <v>92</v>
      </c>
      <c r="AI101" s="169" t="s">
        <v>93</v>
      </c>
      <c r="AJ101" s="170" t="s">
        <v>94</v>
      </c>
      <c r="AK101" s="169" t="s">
        <v>95</v>
      </c>
      <c r="AL101" s="169" t="s">
        <v>96</v>
      </c>
      <c r="AM101" s="169" t="s">
        <v>92</v>
      </c>
      <c r="AN101" s="169" t="s">
        <v>93</v>
      </c>
      <c r="AO101" s="170" t="s">
        <v>94</v>
      </c>
      <c r="AP101" s="169" t="s">
        <v>95</v>
      </c>
      <c r="AQ101" s="169" t="s">
        <v>96</v>
      </c>
      <c r="AR101" s="169" t="s">
        <v>92</v>
      </c>
      <c r="AS101" s="169" t="s">
        <v>93</v>
      </c>
      <c r="AT101" s="170" t="s">
        <v>94</v>
      </c>
      <c r="AU101" s="169" t="s">
        <v>95</v>
      </c>
      <c r="AV101" s="169" t="s">
        <v>96</v>
      </c>
      <c r="AW101" s="169" t="s">
        <v>92</v>
      </c>
      <c r="AX101" s="169" t="s">
        <v>93</v>
      </c>
      <c r="AY101" s="170" t="s">
        <v>94</v>
      </c>
      <c r="AZ101" s="169" t="s">
        <v>95</v>
      </c>
      <c r="BA101" s="169" t="s">
        <v>96</v>
      </c>
      <c r="BB101" s="169" t="s">
        <v>92</v>
      </c>
      <c r="BC101" s="169" t="s">
        <v>93</v>
      </c>
      <c r="BD101" s="169" t="s">
        <v>94</v>
      </c>
      <c r="BE101" s="169" t="s">
        <v>95</v>
      </c>
      <c r="BF101" s="169" t="s">
        <v>96</v>
      </c>
      <c r="BG101" s="169" t="s">
        <v>92</v>
      </c>
      <c r="BH101" s="169" t="s">
        <v>93</v>
      </c>
      <c r="BI101" s="169" t="s">
        <v>94</v>
      </c>
      <c r="BJ101" s="169" t="s">
        <v>95</v>
      </c>
      <c r="BK101" s="169" t="s">
        <v>96</v>
      </c>
      <c r="BL101" s="169" t="s">
        <v>92</v>
      </c>
      <c r="BM101" s="169" t="s">
        <v>93</v>
      </c>
      <c r="BN101" s="169" t="s">
        <v>94</v>
      </c>
      <c r="BO101" s="169" t="s">
        <v>95</v>
      </c>
      <c r="BP101" s="169" t="s">
        <v>96</v>
      </c>
    </row>
    <row r="102">
      <c r="A102" s="124"/>
      <c r="B102" s="125" t="s">
        <v>86</v>
      </c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20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</row>
    <row r="103">
      <c r="A103" s="51">
        <v>1.0</v>
      </c>
      <c r="B103" s="32" t="s">
        <v>32</v>
      </c>
      <c r="D103" s="172">
        <v>574880.2941241474</v>
      </c>
      <c r="E103" s="172">
        <v>575643.2145472564</v>
      </c>
      <c r="F103" s="172">
        <v>602699.459747288</v>
      </c>
      <c r="G103" s="172">
        <v>586973.9789728838</v>
      </c>
      <c r="H103" s="171">
        <f>AVERAGE(D103:G103)</f>
        <v>585049.2368</v>
      </c>
      <c r="I103" s="172">
        <f t="shared" ref="I103:I121" si="81">G103+(G103*(I59/G59*100-100)/100)</f>
        <v>590873.3944</v>
      </c>
      <c r="J103" s="172">
        <f t="shared" ref="J103:L103" si="69">I103+(I103*(J59/I59*100-100)/100)</f>
        <v>612297.1661</v>
      </c>
      <c r="K103" s="172">
        <f t="shared" si="69"/>
        <v>652702.3337</v>
      </c>
      <c r="L103" s="172">
        <f t="shared" si="69"/>
        <v>644592.5769</v>
      </c>
      <c r="M103" s="171"/>
      <c r="N103" s="172">
        <f t="shared" ref="N103:N121" si="83">L103+(L103*(N59/L59*100-100)/100)</f>
        <v>625312.9159</v>
      </c>
      <c r="O103" s="172">
        <f t="shared" ref="O103:Q103" si="70">N103+(N103*(O59/N59*100-100)/100)</f>
        <v>613093.2626</v>
      </c>
      <c r="P103" s="172">
        <f t="shared" si="70"/>
        <v>622672.1833</v>
      </c>
      <c r="Q103" s="172">
        <f t="shared" si="70"/>
        <v>622077.0848</v>
      </c>
      <c r="R103" s="171"/>
      <c r="S103" s="172">
        <f t="shared" ref="S103:S121" si="85">Q103+(Q103*(S59/Q59*100-100)/100)</f>
        <v>623955.9956</v>
      </c>
      <c r="T103" s="172">
        <f t="shared" ref="T103:V103" si="71">S103+(S103*(T59/S59*100-100)/100)</f>
        <v>628773.5723</v>
      </c>
      <c r="U103" s="172">
        <f t="shared" si="71"/>
        <v>662237.1961</v>
      </c>
      <c r="V103" s="172">
        <f t="shared" si="71"/>
        <v>671017.4605</v>
      </c>
      <c r="W103" s="171"/>
      <c r="X103" s="172">
        <f t="shared" ref="X103:X121" si="87">V103+(V103*(X59/V59*100-100)/100)</f>
        <v>685816.2936</v>
      </c>
      <c r="Y103" s="172">
        <f t="shared" ref="Y103:AA103" si="72">X103+(X103*(Y59/X59*100-100)/100)</f>
        <v>695422.1401</v>
      </c>
      <c r="Z103" s="172">
        <f t="shared" si="72"/>
        <v>705502.4704</v>
      </c>
      <c r="AA103" s="172">
        <f t="shared" si="72"/>
        <v>707240.751</v>
      </c>
      <c r="AB103" s="171"/>
      <c r="AC103" s="172">
        <f t="shared" ref="AC103:AC121" si="89">AA103+(AA103*(AC59/AA59*100-100)/100)</f>
        <v>682084.0668</v>
      </c>
      <c r="AD103" s="172">
        <f t="shared" ref="AD103:AF103" si="73">AC103+(AC103*(AD59/AC59*100-100)/100)</f>
        <v>643974.9058</v>
      </c>
      <c r="AE103" s="172">
        <f t="shared" si="73"/>
        <v>649106.565</v>
      </c>
      <c r="AF103" s="172">
        <f t="shared" si="73"/>
        <v>696562.1419</v>
      </c>
      <c r="AG103" s="171"/>
      <c r="AH103" s="172">
        <f t="shared" ref="AH103:AH121" si="91">AF103+(AF103*(AH59/AF59*100-100)/100)</f>
        <v>715435.2266</v>
      </c>
      <c r="AI103" s="172">
        <f t="shared" ref="AI103:AK103" si="74">AH103+(AH103*(AI59/AH59*100-100)/100)</f>
        <v>688731.1304</v>
      </c>
      <c r="AJ103" s="172">
        <f t="shared" si="74"/>
        <v>714744.4854</v>
      </c>
      <c r="AK103" s="172">
        <f t="shared" si="74"/>
        <v>697339.8397</v>
      </c>
      <c r="AL103" s="171"/>
      <c r="AM103" s="172">
        <f t="shared" ref="AM103:AM121" si="93">AK103+(AK103*(AM59/AK59*100-100)/100)</f>
        <v>714551.1117</v>
      </c>
      <c r="AN103" s="172">
        <f t="shared" ref="AN103:AP103" si="75">AM103+(AM103*(AN59/AM59*100-100)/100)</f>
        <v>744887.6126</v>
      </c>
      <c r="AO103" s="172">
        <f t="shared" si="75"/>
        <v>740800.2265</v>
      </c>
      <c r="AP103" s="172">
        <f t="shared" si="75"/>
        <v>740512.6376</v>
      </c>
      <c r="AQ103" s="171"/>
      <c r="AR103" s="172">
        <f t="shared" ref="AR103:AR121" si="95">AP103+(AP103*(AR59/AP59*100-100)/100)</f>
        <v>734988.0892</v>
      </c>
      <c r="AS103" s="172">
        <f t="shared" ref="AS103:AU103" si="76">AR103+(AR103*(AS59/AR59*100-100)/100)</f>
        <v>703178.2886</v>
      </c>
      <c r="AT103" s="172">
        <f t="shared" si="76"/>
        <v>703062.192</v>
      </c>
      <c r="AU103" s="172">
        <f t="shared" si="76"/>
        <v>696640.389</v>
      </c>
      <c r="AV103" s="171"/>
      <c r="AW103" s="172">
        <f t="shared" ref="AW103:AW121" si="97">AU103+(AU103*(AW59/AU59*100-100)/100)</f>
        <v>665808.6328</v>
      </c>
      <c r="AX103" s="172">
        <f t="shared" ref="AX103:AZ103" si="77">AW103+(AW103*(AX59/AW59*100-100)/100)</f>
        <v>692318.1924</v>
      </c>
      <c r="AY103" s="172">
        <f t="shared" si="77"/>
        <v>722250.1115</v>
      </c>
      <c r="AZ103" s="172">
        <f t="shared" si="77"/>
        <v>723874.5801</v>
      </c>
      <c r="BA103" s="171"/>
      <c r="BB103" s="172">
        <f t="shared" ref="BB103:BB121" si="99">AZ103+(AZ103*(BB59/AZ59*100-100)/100)</f>
        <v>773342.5779</v>
      </c>
      <c r="BC103" s="172">
        <f t="shared" ref="BC103:BE103" si="78">BB103+(BB103*(BC59/BB59*100-100)/100)</f>
        <v>736765.8856</v>
      </c>
      <c r="BD103" s="172">
        <f t="shared" si="78"/>
        <v>750282.2917</v>
      </c>
      <c r="BE103" s="172">
        <f t="shared" si="78"/>
        <v>740069.5755</v>
      </c>
      <c r="BF103" s="120"/>
      <c r="BG103" s="172">
        <f t="shared" ref="BG103:BG121" si="101">BE103+(BE103*(BG59/BE59*100-100)/100)</f>
        <v>747185.2052</v>
      </c>
      <c r="BH103" s="172">
        <f t="shared" ref="BH103:BJ103" si="79">BG103+(BG103*(BH59/BG59*100-100)/100)</f>
        <v>772883.4347</v>
      </c>
      <c r="BI103" s="172">
        <f t="shared" si="79"/>
        <v>766549.6622</v>
      </c>
      <c r="BJ103" s="172">
        <f t="shared" si="79"/>
        <v>751722.7654</v>
      </c>
      <c r="BK103" s="32"/>
      <c r="BL103" s="172">
        <f t="shared" ref="BL103:BL121" si="103">BJ103+(BJ103*(BL59/BJ59*100-100)/100)</f>
        <v>746288.8065</v>
      </c>
      <c r="BM103" s="172">
        <f t="shared" ref="BM103:BO103" si="80">BL103+(BL103*(BM59/BL59*100-100)/100)</f>
        <v>777334.4209</v>
      </c>
      <c r="BN103" s="172">
        <f t="shared" si="80"/>
        <v>778966.8232</v>
      </c>
      <c r="BO103" s="172">
        <f t="shared" si="80"/>
        <v>0</v>
      </c>
      <c r="BP103" s="32"/>
    </row>
    <row r="104">
      <c r="A104" s="124">
        <f t="shared" ref="A104:A121" si="105">+A103+1</f>
        <v>2</v>
      </c>
      <c r="B104" s="32" t="s">
        <v>34</v>
      </c>
      <c r="D104" s="172">
        <v>1234136.9409051544</v>
      </c>
      <c r="E104" s="172">
        <v>1288828.4229861507</v>
      </c>
      <c r="F104" s="172">
        <v>1419690.0967113692</v>
      </c>
      <c r="G104" s="172">
        <v>1463650.3757856176</v>
      </c>
      <c r="H104" s="171"/>
      <c r="I104" s="173">
        <f t="shared" si="81"/>
        <v>1560145.309</v>
      </c>
      <c r="J104" s="172">
        <f t="shared" ref="J104:L104" si="82">I104+(I104*(J60/I60*100-100)/100)</f>
        <v>1541550.167</v>
      </c>
      <c r="K104" s="172">
        <f t="shared" si="82"/>
        <v>1550628.569</v>
      </c>
      <c r="L104" s="172">
        <f t="shared" si="82"/>
        <v>1464667.622</v>
      </c>
      <c r="M104" s="171"/>
      <c r="N104" s="173">
        <f t="shared" si="83"/>
        <v>1397623.797</v>
      </c>
      <c r="O104" s="172">
        <f t="shared" ref="O104:Q104" si="84">N104+(N104*(O60/N60*100-100)/100)</f>
        <v>1452999.049</v>
      </c>
      <c r="P104" s="172">
        <f t="shared" si="84"/>
        <v>1462942.418</v>
      </c>
      <c r="Q104" s="172">
        <f t="shared" si="84"/>
        <v>1448971.396</v>
      </c>
      <c r="R104" s="171"/>
      <c r="S104" s="173">
        <f t="shared" si="85"/>
        <v>1574980.394</v>
      </c>
      <c r="T104" s="172">
        <f t="shared" ref="T104:V104" si="86">S104+(S104*(T60/S60*100-100)/100)</f>
        <v>1580022.758</v>
      </c>
      <c r="U104" s="172">
        <f t="shared" si="86"/>
        <v>1631852.796</v>
      </c>
      <c r="V104" s="172">
        <f t="shared" si="86"/>
        <v>1623781.695</v>
      </c>
      <c r="W104" s="171"/>
      <c r="X104" s="173">
        <f t="shared" si="87"/>
        <v>1600471.235</v>
      </c>
      <c r="Y104" s="172">
        <f t="shared" ref="Y104:AA104" si="88">X104+(X104*(Y60/X60*100-100)/100)</f>
        <v>1634834.067</v>
      </c>
      <c r="Z104" s="172">
        <f t="shared" si="88"/>
        <v>1654825.97</v>
      </c>
      <c r="AA104" s="172">
        <f t="shared" si="88"/>
        <v>1587674.99</v>
      </c>
      <c r="AB104" s="171"/>
      <c r="AC104" s="173">
        <f t="shared" si="89"/>
        <v>1620661.118</v>
      </c>
      <c r="AD104" s="172">
        <f t="shared" ref="AD104:AF104" si="90">AC104+(AC104*(AD60/AC60*100-100)/100)</f>
        <v>1780401.136</v>
      </c>
      <c r="AE104" s="172">
        <f t="shared" si="90"/>
        <v>1647516.87</v>
      </c>
      <c r="AF104" s="172">
        <f t="shared" si="90"/>
        <v>1630560.478</v>
      </c>
      <c r="AG104" s="171"/>
      <c r="AH104" s="173">
        <f t="shared" si="91"/>
        <v>1718112.266</v>
      </c>
      <c r="AI104" s="172">
        <f t="shared" ref="AI104:AK104" si="92">AH104+(AH104*(AI60/AH60*100-100)/100)</f>
        <v>1858829.632</v>
      </c>
      <c r="AJ104" s="172">
        <f t="shared" si="92"/>
        <v>1955994.164</v>
      </c>
      <c r="AK104" s="172">
        <f t="shared" si="92"/>
        <v>2002228.175</v>
      </c>
      <c r="AL104" s="171"/>
      <c r="AM104" s="173">
        <f t="shared" si="93"/>
        <v>1939829.763</v>
      </c>
      <c r="AN104" s="172">
        <f t="shared" ref="AN104:AP104" si="94">AM104+(AM104*(AN60/AM60*100-100)/100)</f>
        <v>1838664.986</v>
      </c>
      <c r="AO104" s="172">
        <f t="shared" si="94"/>
        <v>1778160.56</v>
      </c>
      <c r="AP104" s="172">
        <f t="shared" si="94"/>
        <v>1645754.126</v>
      </c>
      <c r="AQ104" s="171"/>
      <c r="AR104" s="173">
        <f t="shared" si="95"/>
        <v>1657386.223</v>
      </c>
      <c r="AS104" s="172">
        <f t="shared" ref="AS104:AU104" si="96">AR104+(AR104*(AS60/AR60*100-100)/100)</f>
        <v>1817878.217</v>
      </c>
      <c r="AT104" s="172">
        <f t="shared" si="96"/>
        <v>1671773.74</v>
      </c>
      <c r="AU104" s="172">
        <f t="shared" si="96"/>
        <v>1622027.031</v>
      </c>
      <c r="AV104" s="171"/>
      <c r="AW104" s="172">
        <f t="shared" si="97"/>
        <v>1752122.483</v>
      </c>
      <c r="AX104" s="172">
        <f t="shared" ref="AX104:AZ104" si="98">AW104+(AW104*(AX60/AW60*100-100)/100)</f>
        <v>1900597.724</v>
      </c>
      <c r="AY104" s="172">
        <f t="shared" si="98"/>
        <v>1788903.4</v>
      </c>
      <c r="AZ104" s="172">
        <f t="shared" si="98"/>
        <v>1843480.979</v>
      </c>
      <c r="BA104" s="171"/>
      <c r="BB104" s="172">
        <f t="shared" si="99"/>
        <v>2096826.995</v>
      </c>
      <c r="BC104" s="172">
        <f t="shared" ref="BC104:BE104" si="100">BB104+(BB104*(BC60/BB60*100-100)/100)</f>
        <v>2421201.664</v>
      </c>
      <c r="BD104" s="172">
        <f t="shared" si="100"/>
        <v>2148785.769</v>
      </c>
      <c r="BE104" s="172">
        <f t="shared" si="100"/>
        <v>2126712.282</v>
      </c>
      <c r="BF104" s="120"/>
      <c r="BG104" s="172">
        <f t="shared" si="101"/>
        <v>2036284.12</v>
      </c>
      <c r="BH104" s="172">
        <f t="shared" ref="BH104:BJ104" si="102">BG104+(BG104*(BH60/BG60*100-100)/100)</f>
        <v>1960365.823</v>
      </c>
      <c r="BI104" s="172">
        <f t="shared" si="102"/>
        <v>1900575.02</v>
      </c>
      <c r="BJ104" s="172">
        <f t="shared" si="102"/>
        <v>1752436.248</v>
      </c>
      <c r="BK104" s="32"/>
      <c r="BL104" s="172">
        <f t="shared" si="103"/>
        <v>1907315.828</v>
      </c>
      <c r="BM104" s="172">
        <f t="shared" ref="BM104:BO104" si="104">BL104+(BL104*(BM60/BL60*100-100)/100)</f>
        <v>1986660.167</v>
      </c>
      <c r="BN104" s="172">
        <f t="shared" si="104"/>
        <v>1990832.153</v>
      </c>
      <c r="BO104" s="172">
        <f t="shared" si="104"/>
        <v>0</v>
      </c>
      <c r="BP104" s="32"/>
    </row>
    <row r="105">
      <c r="A105" s="124">
        <f t="shared" si="105"/>
        <v>3</v>
      </c>
      <c r="B105" s="32" t="s">
        <v>35</v>
      </c>
      <c r="D105" s="172">
        <v>0.0</v>
      </c>
      <c r="E105" s="172">
        <v>0.0</v>
      </c>
      <c r="F105" s="172">
        <v>0.0</v>
      </c>
      <c r="G105" s="172">
        <v>0.0</v>
      </c>
      <c r="H105" s="171"/>
      <c r="I105" s="173">
        <f t="shared" si="81"/>
        <v>0</v>
      </c>
      <c r="J105" s="172">
        <f t="shared" ref="J105:L105" si="106">I105+(I105*(J61/I61*100-100)/100)</f>
        <v>0</v>
      </c>
      <c r="K105" s="172">
        <f t="shared" si="106"/>
        <v>0</v>
      </c>
      <c r="L105" s="172">
        <f t="shared" si="106"/>
        <v>0</v>
      </c>
      <c r="M105" s="171"/>
      <c r="N105" s="173">
        <f t="shared" si="83"/>
        <v>0</v>
      </c>
      <c r="O105" s="172">
        <f t="shared" ref="O105:Q105" si="107">N105+(N105*(O61/N61*100-100)/100)</f>
        <v>0</v>
      </c>
      <c r="P105" s="172">
        <f t="shared" si="107"/>
        <v>0</v>
      </c>
      <c r="Q105" s="172">
        <f t="shared" si="107"/>
        <v>0</v>
      </c>
      <c r="R105" s="171"/>
      <c r="S105" s="173">
        <f t="shared" si="85"/>
        <v>0</v>
      </c>
      <c r="T105" s="172">
        <f t="shared" ref="T105:V105" si="108">S105+(S105*(T61/S61*100-100)/100)</f>
        <v>0</v>
      </c>
      <c r="U105" s="172">
        <f t="shared" si="108"/>
        <v>0</v>
      </c>
      <c r="V105" s="172">
        <f t="shared" si="108"/>
        <v>0</v>
      </c>
      <c r="W105" s="171"/>
      <c r="X105" s="173">
        <f t="shared" si="87"/>
        <v>0</v>
      </c>
      <c r="Y105" s="172">
        <f t="shared" ref="Y105:AA105" si="109">X105+(X105*(Y61/X61*100-100)/100)</f>
        <v>0</v>
      </c>
      <c r="Z105" s="172">
        <f t="shared" si="109"/>
        <v>0</v>
      </c>
      <c r="AA105" s="172">
        <f t="shared" si="109"/>
        <v>0</v>
      </c>
      <c r="AB105" s="171"/>
      <c r="AC105" s="173">
        <f t="shared" si="89"/>
        <v>0</v>
      </c>
      <c r="AD105" s="172">
        <f t="shared" ref="AD105:AF105" si="110">AC105+(AC105*(AD61/AC61*100-100)/100)</f>
        <v>0</v>
      </c>
      <c r="AE105" s="172">
        <f t="shared" si="110"/>
        <v>0</v>
      </c>
      <c r="AF105" s="172">
        <f t="shared" si="110"/>
        <v>0</v>
      </c>
      <c r="AG105" s="171"/>
      <c r="AH105" s="173">
        <f t="shared" si="91"/>
        <v>0</v>
      </c>
      <c r="AI105" s="172">
        <f t="shared" ref="AI105:AK105" si="111">AH105+(AH105*(AI61/AH61*100-100)/100)</f>
        <v>0</v>
      </c>
      <c r="AJ105" s="172">
        <f t="shared" si="111"/>
        <v>0</v>
      </c>
      <c r="AK105" s="172">
        <f t="shared" si="111"/>
        <v>0</v>
      </c>
      <c r="AL105" s="171"/>
      <c r="AM105" s="173">
        <f t="shared" si="93"/>
        <v>0</v>
      </c>
      <c r="AN105" s="172">
        <f t="shared" ref="AN105:AP105" si="112">AM105+(AM105*(AN61/AM61*100-100)/100)</f>
        <v>0</v>
      </c>
      <c r="AO105" s="172">
        <f t="shared" si="112"/>
        <v>0</v>
      </c>
      <c r="AP105" s="172">
        <f t="shared" si="112"/>
        <v>0</v>
      </c>
      <c r="AQ105" s="171"/>
      <c r="AR105" s="173">
        <f t="shared" si="95"/>
        <v>0</v>
      </c>
      <c r="AS105" s="172">
        <f t="shared" ref="AS105:AU105" si="113">AR105+(AR105*(AS61/AR61*100-100)/100)</f>
        <v>0</v>
      </c>
      <c r="AT105" s="172">
        <f t="shared" si="113"/>
        <v>0</v>
      </c>
      <c r="AU105" s="172">
        <f t="shared" si="113"/>
        <v>0</v>
      </c>
      <c r="AV105" s="171"/>
      <c r="AW105" s="172">
        <f t="shared" si="97"/>
        <v>0</v>
      </c>
      <c r="AX105" s="172">
        <f t="shared" ref="AX105:AZ105" si="114">AW105+(AW105*(AX61/AW61*100-100)/100)</f>
        <v>0</v>
      </c>
      <c r="AY105" s="172">
        <f t="shared" si="114"/>
        <v>0</v>
      </c>
      <c r="AZ105" s="172">
        <f t="shared" si="114"/>
        <v>0</v>
      </c>
      <c r="BA105" s="171"/>
      <c r="BB105" s="172">
        <f t="shared" si="99"/>
        <v>0</v>
      </c>
      <c r="BC105" s="172">
        <f t="shared" ref="BC105:BE105" si="115">BB105+(BB105*(BC61/BB61*100-100)/100)</f>
        <v>0</v>
      </c>
      <c r="BD105" s="172">
        <f t="shared" si="115"/>
        <v>0</v>
      </c>
      <c r="BE105" s="172">
        <f t="shared" si="115"/>
        <v>0</v>
      </c>
      <c r="BF105" s="120"/>
      <c r="BG105" s="172">
        <f t="shared" si="101"/>
        <v>0</v>
      </c>
      <c r="BH105" s="172">
        <f t="shared" ref="BH105:BJ105" si="116">BG105+(BG105*(BH61/BG61*100-100)/100)</f>
        <v>0</v>
      </c>
      <c r="BI105" s="172">
        <f t="shared" si="116"/>
        <v>0</v>
      </c>
      <c r="BJ105" s="172">
        <f t="shared" si="116"/>
        <v>0</v>
      </c>
      <c r="BK105" s="32"/>
      <c r="BL105" s="172">
        <f t="shared" si="103"/>
        <v>0</v>
      </c>
      <c r="BM105" s="172">
        <f t="shared" ref="BM105:BO105" si="117">BL105+(BL105*(BM61/BL61*100-100)/100)</f>
        <v>0</v>
      </c>
      <c r="BN105" s="172">
        <f t="shared" si="117"/>
        <v>0</v>
      </c>
      <c r="BO105" s="172">
        <f t="shared" si="117"/>
        <v>0</v>
      </c>
      <c r="BP105" s="32"/>
    </row>
    <row r="106">
      <c r="A106" s="124">
        <f t="shared" si="105"/>
        <v>4</v>
      </c>
      <c r="B106" s="32" t="s">
        <v>37</v>
      </c>
      <c r="D106" s="172">
        <v>504046.6919704275</v>
      </c>
      <c r="E106" s="172">
        <v>499727.7520564032</v>
      </c>
      <c r="F106" s="172">
        <v>515099.6978331359</v>
      </c>
      <c r="G106" s="172">
        <v>522887.9513132936</v>
      </c>
      <c r="H106" s="171"/>
      <c r="I106" s="173">
        <f t="shared" si="81"/>
        <v>513505.9656</v>
      </c>
      <c r="J106" s="172">
        <f t="shared" ref="J106:L106" si="118">I106+(I106*(J62/I62*100-100)/100)</f>
        <v>513316.9714</v>
      </c>
      <c r="K106" s="172">
        <f t="shared" si="118"/>
        <v>509662.3931</v>
      </c>
      <c r="L106" s="172">
        <f t="shared" si="118"/>
        <v>522475.7776</v>
      </c>
      <c r="M106" s="171"/>
      <c r="N106" s="173">
        <f t="shared" si="83"/>
        <v>539754.4349</v>
      </c>
      <c r="O106" s="172">
        <f t="shared" ref="O106:Q106" si="119">N106+(N106*(O62/N62*100-100)/100)</f>
        <v>540931.7486</v>
      </c>
      <c r="P106" s="172">
        <f t="shared" si="119"/>
        <v>548382.6467</v>
      </c>
      <c r="Q106" s="172">
        <f t="shared" si="119"/>
        <v>546394.0403</v>
      </c>
      <c r="R106" s="171"/>
      <c r="S106" s="173">
        <f t="shared" si="85"/>
        <v>553162.3266</v>
      </c>
      <c r="T106" s="172">
        <f t="shared" ref="T106:V106" si="120">S106+(S106*(T62/S62*100-100)/100)</f>
        <v>561557.1684</v>
      </c>
      <c r="U106" s="172">
        <f t="shared" si="120"/>
        <v>582036.4064</v>
      </c>
      <c r="V106" s="172">
        <f t="shared" si="120"/>
        <v>569586.0472</v>
      </c>
      <c r="W106" s="171"/>
      <c r="X106" s="173">
        <f t="shared" si="87"/>
        <v>574732.126</v>
      </c>
      <c r="Y106" s="172">
        <f t="shared" ref="Y106:AA106" si="121">X106+(X106*(Y62/X62*100-100)/100)</f>
        <v>580340.8311</v>
      </c>
      <c r="Z106" s="172">
        <f t="shared" si="121"/>
        <v>596183.0059</v>
      </c>
      <c r="AA106" s="172">
        <f t="shared" si="121"/>
        <v>605188.4651</v>
      </c>
      <c r="AB106" s="171"/>
      <c r="AC106" s="173">
        <f t="shared" si="89"/>
        <v>592451.1976</v>
      </c>
      <c r="AD106" s="172">
        <f t="shared" ref="AD106:AF106" si="122">AC106+(AC106*(AD62/AC62*100-100)/100)</f>
        <v>592978.8603</v>
      </c>
      <c r="AE106" s="172">
        <f t="shared" si="122"/>
        <v>606396.1524</v>
      </c>
      <c r="AF106" s="172">
        <f t="shared" si="122"/>
        <v>649344.4637</v>
      </c>
      <c r="AG106" s="171"/>
      <c r="AH106" s="173">
        <f t="shared" si="91"/>
        <v>666131.7661</v>
      </c>
      <c r="AI106" s="172">
        <f t="shared" ref="AI106:AK106" si="123">AH106+(AH106*(AI62/AH62*100-100)/100)</f>
        <v>696948.1687</v>
      </c>
      <c r="AJ106" s="172">
        <f t="shared" si="123"/>
        <v>679405.4722</v>
      </c>
      <c r="AK106" s="172">
        <f t="shared" si="123"/>
        <v>659782.292</v>
      </c>
      <c r="AL106" s="171"/>
      <c r="AM106" s="173">
        <f t="shared" si="93"/>
        <v>633834.8774</v>
      </c>
      <c r="AN106" s="172">
        <f t="shared" ref="AN106:AP106" si="124">AM106+(AM106*(AN62/AM62*100-100)/100)</f>
        <v>640578.4716</v>
      </c>
      <c r="AO106" s="172">
        <f t="shared" si="124"/>
        <v>687120.3826</v>
      </c>
      <c r="AP106" s="172">
        <f t="shared" si="124"/>
        <v>709971.9858</v>
      </c>
      <c r="AQ106" s="171"/>
      <c r="AR106" s="173">
        <f t="shared" si="95"/>
        <v>710538.4284</v>
      </c>
      <c r="AS106" s="172">
        <f t="shared" ref="AS106:AU106" si="125">AR106+(AR106*(AS62/AR62*100-100)/100)</f>
        <v>705281.6474</v>
      </c>
      <c r="AT106" s="172">
        <f t="shared" si="125"/>
        <v>741661.7268</v>
      </c>
      <c r="AU106" s="172">
        <f t="shared" si="125"/>
        <v>753115.7389</v>
      </c>
      <c r="AV106" s="171"/>
      <c r="AW106" s="172">
        <f t="shared" si="97"/>
        <v>744164.4286</v>
      </c>
      <c r="AX106" s="172">
        <f t="shared" ref="AX106:AZ106" si="126">AW106+(AW106*(AX62/AW62*100-100)/100)</f>
        <v>753020.0962</v>
      </c>
      <c r="AY106" s="172">
        <f t="shared" si="126"/>
        <v>762152.5275</v>
      </c>
      <c r="AZ106" s="172">
        <f t="shared" si="126"/>
        <v>769276.7958</v>
      </c>
      <c r="BA106" s="171"/>
      <c r="BB106" s="172">
        <f t="shared" si="99"/>
        <v>776947.9939</v>
      </c>
      <c r="BC106" s="172">
        <f t="shared" ref="BC106:BE106" si="127">BB106+(BB106*(BC62/BB62*100-100)/100)</f>
        <v>753325.0584</v>
      </c>
      <c r="BD106" s="172">
        <f t="shared" si="127"/>
        <v>731866.9525</v>
      </c>
      <c r="BE106" s="172">
        <f t="shared" si="127"/>
        <v>699274.4101</v>
      </c>
      <c r="BF106" s="120"/>
      <c r="BG106" s="172">
        <f t="shared" si="101"/>
        <v>676566.9116</v>
      </c>
      <c r="BH106" s="172">
        <f t="shared" ref="BH106:BJ106" si="128">BG106+(BG106*(BH62/BG62*100-100)/100)</f>
        <v>716661.1891</v>
      </c>
      <c r="BI106" s="172">
        <f t="shared" si="128"/>
        <v>747475.3513</v>
      </c>
      <c r="BJ106" s="172">
        <f t="shared" si="128"/>
        <v>742595.4008</v>
      </c>
      <c r="BK106" s="32"/>
      <c r="BL106" s="172">
        <f t="shared" si="103"/>
        <v>749373.0019</v>
      </c>
      <c r="BM106" s="172">
        <f t="shared" ref="BM106:BO106" si="129">BL106+(BL106*(BM62/BL62*100-100)/100)</f>
        <v>780546.9188</v>
      </c>
      <c r="BN106" s="172">
        <f t="shared" si="129"/>
        <v>782186.0673</v>
      </c>
      <c r="BO106" s="172">
        <f t="shared" si="129"/>
        <v>0</v>
      </c>
      <c r="BP106" s="32"/>
    </row>
    <row r="107">
      <c r="A107" s="124">
        <f t="shared" si="105"/>
        <v>5</v>
      </c>
      <c r="B107" s="32" t="s">
        <v>38</v>
      </c>
      <c r="D107" s="172">
        <v>391981.33577271353</v>
      </c>
      <c r="E107" s="172">
        <v>411885.57584692107</v>
      </c>
      <c r="F107" s="172">
        <v>422312.3901282755</v>
      </c>
      <c r="G107" s="172">
        <v>413565.9547635059</v>
      </c>
      <c r="H107" s="171"/>
      <c r="I107" s="173">
        <f t="shared" si="81"/>
        <v>398416.8835</v>
      </c>
      <c r="J107" s="172">
        <f t="shared" ref="J107:L107" si="130">I107+(I107*(J63/I63*100-100)/100)</f>
        <v>405897.2165</v>
      </c>
      <c r="K107" s="172">
        <f t="shared" si="130"/>
        <v>462393.8886</v>
      </c>
      <c r="L107" s="172">
        <f t="shared" si="130"/>
        <v>451834.7617</v>
      </c>
      <c r="M107" s="171"/>
      <c r="N107" s="173">
        <f t="shared" si="83"/>
        <v>452439.2145</v>
      </c>
      <c r="O107" s="172">
        <f t="shared" ref="O107:Q107" si="131">N107+(N107*(O63/N63*100-100)/100)</f>
        <v>453992.5679</v>
      </c>
      <c r="P107" s="172">
        <f t="shared" si="131"/>
        <v>465269.3467</v>
      </c>
      <c r="Q107" s="172">
        <f t="shared" si="131"/>
        <v>481248.9029</v>
      </c>
      <c r="R107" s="171"/>
      <c r="S107" s="173">
        <f t="shared" si="85"/>
        <v>478905.5882</v>
      </c>
      <c r="T107" s="172">
        <f t="shared" ref="T107:V107" si="132">S107+(S107*(T63/S63*100-100)/100)</f>
        <v>484900.9998</v>
      </c>
      <c r="U107" s="172">
        <f t="shared" si="132"/>
        <v>494163.2607</v>
      </c>
      <c r="V107" s="172">
        <f t="shared" si="132"/>
        <v>486193.4006</v>
      </c>
      <c r="W107" s="171"/>
      <c r="X107" s="173">
        <f t="shared" si="87"/>
        <v>501225.3329</v>
      </c>
      <c r="Y107" s="172">
        <f t="shared" ref="Y107:AA107" si="133">X107+(X107*(Y63/X63*100-100)/100)</f>
        <v>499405.2843</v>
      </c>
      <c r="Z107" s="172">
        <f t="shared" si="133"/>
        <v>529256.4346</v>
      </c>
      <c r="AA107" s="172">
        <f t="shared" si="133"/>
        <v>542704.1786</v>
      </c>
      <c r="AB107" s="171"/>
      <c r="AC107" s="173">
        <f t="shared" si="89"/>
        <v>532988.226</v>
      </c>
      <c r="AD107" s="172">
        <f t="shared" ref="AD107:AF107" si="134">AC107+(AC107*(AD63/AC63*100-100)/100)</f>
        <v>536048.5944</v>
      </c>
      <c r="AE107" s="172">
        <f t="shared" si="134"/>
        <v>564726.2129</v>
      </c>
      <c r="AF107" s="172">
        <f t="shared" si="134"/>
        <v>605569.975</v>
      </c>
      <c r="AG107" s="171"/>
      <c r="AH107" s="173">
        <f t="shared" si="91"/>
        <v>606712.4517</v>
      </c>
      <c r="AI107" s="172">
        <f t="shared" ref="AI107:AK107" si="135">AH107+(AH107*(AI63/AH63*100-100)/100)</f>
        <v>635973.6381</v>
      </c>
      <c r="AJ107" s="172">
        <f t="shared" si="135"/>
        <v>594556.6675</v>
      </c>
      <c r="AK107" s="172">
        <f t="shared" si="135"/>
        <v>582999.3451</v>
      </c>
      <c r="AL107" s="171"/>
      <c r="AM107" s="173">
        <f t="shared" si="93"/>
        <v>599093.5605</v>
      </c>
      <c r="AN107" s="172">
        <f t="shared" ref="AN107:AP107" si="136">AM107+(AM107*(AN63/AM63*100-100)/100)</f>
        <v>591646.8874</v>
      </c>
      <c r="AO107" s="172">
        <f t="shared" si="136"/>
        <v>605642.8245</v>
      </c>
      <c r="AP107" s="172">
        <f t="shared" si="136"/>
        <v>581882.2658</v>
      </c>
      <c r="AQ107" s="171"/>
      <c r="AR107" s="173">
        <f t="shared" si="95"/>
        <v>581667.7331</v>
      </c>
      <c r="AS107" s="172">
        <f t="shared" ref="AS107:AU107" si="137">AR107+(AR107*(AS63/AR63*100-100)/100)</f>
        <v>609441.7235</v>
      </c>
      <c r="AT107" s="172">
        <f t="shared" si="137"/>
        <v>602180.3488</v>
      </c>
      <c r="AU107" s="172">
        <f t="shared" si="137"/>
        <v>623633.5479</v>
      </c>
      <c r="AV107" s="171"/>
      <c r="AW107" s="172">
        <f t="shared" si="97"/>
        <v>597254.5351</v>
      </c>
      <c r="AX107" s="172">
        <f t="shared" ref="AX107:AZ107" si="138">AW107+(AW107*(AX63/AW63*100-100)/100)</f>
        <v>604322.7182</v>
      </c>
      <c r="AY107" s="172">
        <f t="shared" si="138"/>
        <v>606489.0353</v>
      </c>
      <c r="AZ107" s="172">
        <f t="shared" si="138"/>
        <v>580421.5482</v>
      </c>
      <c r="BA107" s="171"/>
      <c r="BB107" s="172">
        <f t="shared" si="99"/>
        <v>581278.0155</v>
      </c>
      <c r="BC107" s="172">
        <f t="shared" ref="BC107:BE107" si="139">BB107+(BB107*(BC63/BB63*100-100)/100)</f>
        <v>607763.7613</v>
      </c>
      <c r="BD107" s="172">
        <f t="shared" si="139"/>
        <v>543929.3964</v>
      </c>
      <c r="BE107" s="172">
        <f t="shared" si="139"/>
        <v>557785.5721</v>
      </c>
      <c r="BF107" s="120"/>
      <c r="BG107" s="172">
        <f t="shared" si="101"/>
        <v>609843.3493</v>
      </c>
      <c r="BH107" s="172">
        <f t="shared" ref="BH107:BJ107" si="140">BG107+(BG107*(BH63/BG63*100-100)/100)</f>
        <v>529279.3592</v>
      </c>
      <c r="BI107" s="172">
        <f t="shared" si="140"/>
        <v>520765.1553</v>
      </c>
      <c r="BJ107" s="172">
        <f t="shared" si="140"/>
        <v>526544.3613</v>
      </c>
      <c r="BK107" s="32"/>
      <c r="BL107" s="172">
        <f t="shared" si="103"/>
        <v>504112.5536</v>
      </c>
      <c r="BM107" s="172">
        <f t="shared" ref="BM107:BO107" si="141">BL107+(BL107*(BM63/BL63*100-100)/100)</f>
        <v>525083.6359</v>
      </c>
      <c r="BN107" s="172">
        <f t="shared" si="141"/>
        <v>526186.3115</v>
      </c>
      <c r="BO107" s="172">
        <f t="shared" si="141"/>
        <v>0</v>
      </c>
      <c r="BP107" s="32"/>
    </row>
    <row r="108">
      <c r="A108" s="124">
        <f t="shared" si="105"/>
        <v>6</v>
      </c>
      <c r="B108" s="32" t="s">
        <v>39</v>
      </c>
      <c r="D108" s="172">
        <v>310889.93841963896</v>
      </c>
      <c r="E108" s="172">
        <v>324060.5274073999</v>
      </c>
      <c r="F108" s="172">
        <v>334799.53610204096</v>
      </c>
      <c r="G108" s="172">
        <v>337554.89273525315</v>
      </c>
      <c r="H108" s="171"/>
      <c r="I108" s="173">
        <f t="shared" si="81"/>
        <v>345206.8963</v>
      </c>
      <c r="J108" s="172">
        <f t="shared" ref="J108:L108" si="142">I108+(I108*(J64/I64*100-100)/100)</f>
        <v>339914.6131</v>
      </c>
      <c r="K108" s="172">
        <f t="shared" si="142"/>
        <v>342225.2293</v>
      </c>
      <c r="L108" s="172">
        <f t="shared" si="142"/>
        <v>344668.3618</v>
      </c>
      <c r="M108" s="171"/>
      <c r="N108" s="173">
        <f t="shared" si="83"/>
        <v>346726.8274</v>
      </c>
      <c r="O108" s="172">
        <f t="shared" ref="O108:Q108" si="143">N108+(N108*(O64/N64*100-100)/100)</f>
        <v>348950.6207</v>
      </c>
      <c r="P108" s="172">
        <f t="shared" si="143"/>
        <v>354257.9981</v>
      </c>
      <c r="Q108" s="172">
        <f t="shared" si="143"/>
        <v>353148.498</v>
      </c>
      <c r="R108" s="171"/>
      <c r="S108" s="173">
        <f t="shared" si="85"/>
        <v>359835.5597</v>
      </c>
      <c r="T108" s="172">
        <f t="shared" ref="T108:V108" si="144">S108+(S108*(T64/S64*100-100)/100)</f>
        <v>364253.3898</v>
      </c>
      <c r="U108" s="172">
        <f t="shared" si="144"/>
        <v>376462.5595</v>
      </c>
      <c r="V108" s="172">
        <f t="shared" si="144"/>
        <v>374493.2139</v>
      </c>
      <c r="W108" s="171"/>
      <c r="X108" s="173">
        <f t="shared" si="87"/>
        <v>380816.1452</v>
      </c>
      <c r="Y108" s="172">
        <f t="shared" ref="Y108:AA108" si="145">X108+(X108*(Y64/X64*100-100)/100)</f>
        <v>384114.0555</v>
      </c>
      <c r="Z108" s="172">
        <f t="shared" si="145"/>
        <v>392173.0093</v>
      </c>
      <c r="AA108" s="172">
        <f t="shared" si="145"/>
        <v>402290.8418</v>
      </c>
      <c r="AB108" s="171"/>
      <c r="AC108" s="173">
        <f t="shared" si="89"/>
        <v>398765.7739</v>
      </c>
      <c r="AD108" s="172">
        <f t="shared" ref="AD108:AF108" si="146">AC108+(AC108*(AD64/AC64*100-100)/100)</f>
        <v>401301.7383</v>
      </c>
      <c r="AE108" s="172">
        <f t="shared" si="146"/>
        <v>407218.1012</v>
      </c>
      <c r="AF108" s="172">
        <f t="shared" si="146"/>
        <v>413435.9012</v>
      </c>
      <c r="AG108" s="171"/>
      <c r="AH108" s="173">
        <f t="shared" si="91"/>
        <v>424240.1916</v>
      </c>
      <c r="AI108" s="172">
        <f t="shared" ref="AI108:AK108" si="147">AH108+(AH108*(AI64/AH64*100-100)/100)</f>
        <v>429701.4639</v>
      </c>
      <c r="AJ108" s="172">
        <f t="shared" si="147"/>
        <v>435600.301</v>
      </c>
      <c r="AK108" s="172">
        <f t="shared" si="147"/>
        <v>439590.1066</v>
      </c>
      <c r="AL108" s="171"/>
      <c r="AM108" s="173">
        <f t="shared" si="93"/>
        <v>442371.1519</v>
      </c>
      <c r="AN108" s="172">
        <f t="shared" ref="AN108:AP108" si="148">AM108+(AM108*(AN64/AM64*100-100)/100)</f>
        <v>435735.3224</v>
      </c>
      <c r="AO108" s="172">
        <f t="shared" si="148"/>
        <v>433155.2421</v>
      </c>
      <c r="AP108" s="172">
        <f t="shared" si="148"/>
        <v>425001.005</v>
      </c>
      <c r="AQ108" s="171"/>
      <c r="AR108" s="173">
        <f t="shared" si="95"/>
        <v>430713.5413</v>
      </c>
      <c r="AS108" s="172">
        <f t="shared" ref="AS108:AU108" si="149">AR108+(AR108*(AS64/AR64*100-100)/100)</f>
        <v>437499.4991</v>
      </c>
      <c r="AT108" s="172">
        <f t="shared" si="149"/>
        <v>437434.4409</v>
      </c>
      <c r="AU108" s="172">
        <f t="shared" si="149"/>
        <v>432586.3662</v>
      </c>
      <c r="AV108" s="171"/>
      <c r="AW108" s="172">
        <f t="shared" si="97"/>
        <v>431945.947</v>
      </c>
      <c r="AX108" s="172">
        <f t="shared" ref="AX108:AZ108" si="150">AW108+(AW108*(AX64/AW64*100-100)/100)</f>
        <v>448159.2585</v>
      </c>
      <c r="AY108" s="172">
        <f t="shared" si="150"/>
        <v>458637.5034</v>
      </c>
      <c r="AZ108" s="172">
        <f t="shared" si="150"/>
        <v>455682.3302</v>
      </c>
      <c r="BA108" s="171"/>
      <c r="BB108" s="172">
        <f t="shared" si="99"/>
        <v>470873.5649</v>
      </c>
      <c r="BC108" s="172">
        <f t="shared" ref="BC108:BE108" si="151">BB108+(BB108*(BC64/BB64*100-100)/100)</f>
        <v>469379.1903</v>
      </c>
      <c r="BD108" s="172">
        <f t="shared" si="151"/>
        <v>453437.9488</v>
      </c>
      <c r="BE108" s="172">
        <f t="shared" si="151"/>
        <v>459902.3094</v>
      </c>
      <c r="BF108" s="120"/>
      <c r="BG108" s="172">
        <f t="shared" si="101"/>
        <v>480244.8539</v>
      </c>
      <c r="BH108" s="172">
        <f t="shared" ref="BH108:BJ108" si="152">BG108+(BG108*(BH64/BG64*100-100)/100)</f>
        <v>467891.8905</v>
      </c>
      <c r="BI108" s="172">
        <f t="shared" si="152"/>
        <v>462936.6811</v>
      </c>
      <c r="BJ108" s="172">
        <f t="shared" si="152"/>
        <v>458654.5754</v>
      </c>
      <c r="BK108" s="32"/>
      <c r="BL108" s="172">
        <f t="shared" si="103"/>
        <v>476123.8371</v>
      </c>
      <c r="BM108" s="172">
        <f t="shared" ref="BM108:BO108" si="153">BL108+(BL108*(BM64/BL64*100-100)/100)</f>
        <v>495930.5888</v>
      </c>
      <c r="BN108" s="172">
        <f t="shared" si="153"/>
        <v>496972.043</v>
      </c>
      <c r="BO108" s="172">
        <f t="shared" si="153"/>
        <v>0</v>
      </c>
      <c r="BP108" s="32"/>
    </row>
    <row r="109">
      <c r="A109" s="124">
        <f t="shared" si="105"/>
        <v>7</v>
      </c>
      <c r="B109" s="32" t="s">
        <v>40</v>
      </c>
      <c r="D109" s="172">
        <v>904699.2006572223</v>
      </c>
      <c r="E109" s="172">
        <v>930707.9748671744</v>
      </c>
      <c r="F109" s="172">
        <v>944071.6893059411</v>
      </c>
      <c r="G109" s="172">
        <v>897458.0591439052</v>
      </c>
      <c r="H109" s="171">
        <f>AVERAGE(D109:G109)</f>
        <v>919234.231</v>
      </c>
      <c r="I109" s="173">
        <f t="shared" si="81"/>
        <v>862294.1354</v>
      </c>
      <c r="J109" s="172">
        <f t="shared" ref="J109:L109" si="154">I109+(I109*(J65/I65*100-100)/100)</f>
        <v>871955.9675</v>
      </c>
      <c r="K109" s="172">
        <f t="shared" si="154"/>
        <v>927811.483</v>
      </c>
      <c r="L109" s="172">
        <f t="shared" si="154"/>
        <v>957389.2992</v>
      </c>
      <c r="M109" s="171"/>
      <c r="N109" s="173">
        <f t="shared" si="83"/>
        <v>1001438.917</v>
      </c>
      <c r="O109" s="172">
        <f t="shared" ref="O109:Q109" si="155">N109+(N109*(O65/N65*100-100)/100)</f>
        <v>983785.7871</v>
      </c>
      <c r="P109" s="172">
        <f t="shared" si="155"/>
        <v>1033448.032</v>
      </c>
      <c r="Q109" s="172">
        <f t="shared" si="155"/>
        <v>1073589.522</v>
      </c>
      <c r="R109" s="171"/>
      <c r="S109" s="173">
        <f t="shared" si="85"/>
        <v>1073518.442</v>
      </c>
      <c r="T109" s="172">
        <f t="shared" ref="T109:V109" si="156">S109+(S109*(T65/S65*100-100)/100)</f>
        <v>1077369.709</v>
      </c>
      <c r="U109" s="172">
        <f t="shared" si="156"/>
        <v>1099106.965</v>
      </c>
      <c r="V109" s="172">
        <f t="shared" si="156"/>
        <v>1071506.146</v>
      </c>
      <c r="W109" s="171"/>
      <c r="X109" s="173">
        <f t="shared" si="87"/>
        <v>1151985.898</v>
      </c>
      <c r="Y109" s="172">
        <f t="shared" ref="Y109:AA109" si="157">X109+(X109*(Y65/X65*100-100)/100)</f>
        <v>1187397.886</v>
      </c>
      <c r="Z109" s="172">
        <f t="shared" si="157"/>
        <v>1202458.667</v>
      </c>
      <c r="AA109" s="172">
        <f t="shared" si="157"/>
        <v>1211128.861</v>
      </c>
      <c r="AB109" s="171"/>
      <c r="AC109" s="173">
        <f t="shared" si="89"/>
        <v>1259992.735</v>
      </c>
      <c r="AD109" s="172">
        <f t="shared" ref="AD109:AF109" si="158">AC109+(AC109*(AD65/AC65*100-100)/100)</f>
        <v>1240031.869</v>
      </c>
      <c r="AE109" s="172">
        <f t="shared" si="158"/>
        <v>1333441.447</v>
      </c>
      <c r="AF109" s="172">
        <f t="shared" si="158"/>
        <v>1544553.682</v>
      </c>
      <c r="AG109" s="171"/>
      <c r="AH109" s="173">
        <f t="shared" si="91"/>
        <v>1579136.137</v>
      </c>
      <c r="AI109" s="172">
        <f t="shared" ref="AI109:AK109" si="159">AH109+(AH109*(AI65/AH65*100-100)/100)</f>
        <v>1635511.72</v>
      </c>
      <c r="AJ109" s="172">
        <f t="shared" si="159"/>
        <v>1616099.388</v>
      </c>
      <c r="AK109" s="172">
        <f t="shared" si="159"/>
        <v>1530862.032</v>
      </c>
      <c r="AL109" s="171"/>
      <c r="AM109" s="173">
        <f t="shared" si="93"/>
        <v>1564381.113</v>
      </c>
      <c r="AN109" s="172">
        <f t="shared" ref="AN109:AP109" si="160">AM109+(AM109*(AN65/AM65*100-100)/100)</f>
        <v>1709477.491</v>
      </c>
      <c r="AO109" s="172">
        <f t="shared" si="160"/>
        <v>1664506.963</v>
      </c>
      <c r="AP109" s="172">
        <f t="shared" si="160"/>
        <v>1646090.306</v>
      </c>
      <c r="AQ109" s="171"/>
      <c r="AR109" s="173">
        <f t="shared" si="95"/>
        <v>1620027.516</v>
      </c>
      <c r="AS109" s="172">
        <f t="shared" ref="AS109:AU109" si="161">AR109+(AR109*(AS65/AR65*100-100)/100)</f>
        <v>1591259.43</v>
      </c>
      <c r="AT109" s="172">
        <f t="shared" si="161"/>
        <v>1615494.578</v>
      </c>
      <c r="AU109" s="172">
        <f t="shared" si="161"/>
        <v>1720556.426</v>
      </c>
      <c r="AV109" s="171"/>
      <c r="AW109" s="172">
        <f t="shared" si="97"/>
        <v>1745351.285</v>
      </c>
      <c r="AX109" s="172">
        <f t="shared" ref="AX109:AZ109" si="162">AW109+(AW109*(AX65/AW65*100-100)/100)</f>
        <v>1728772.862</v>
      </c>
      <c r="AY109" s="172">
        <f t="shared" si="162"/>
        <v>1769986.733</v>
      </c>
      <c r="AZ109" s="172">
        <f t="shared" si="162"/>
        <v>1753045.568</v>
      </c>
      <c r="BA109" s="171"/>
      <c r="BB109" s="172">
        <f t="shared" si="99"/>
        <v>1877650.781</v>
      </c>
      <c r="BC109" s="172">
        <f t="shared" ref="BC109:BE109" si="163">BB109+(BB109*(BC65/BB65*100-100)/100)</f>
        <v>1828769.068</v>
      </c>
      <c r="BD109" s="172">
        <f t="shared" si="163"/>
        <v>1725478.089</v>
      </c>
      <c r="BE109" s="172">
        <f t="shared" si="163"/>
        <v>1618344.123</v>
      </c>
      <c r="BF109" s="120"/>
      <c r="BG109" s="172">
        <f t="shared" si="101"/>
        <v>1670493.952</v>
      </c>
      <c r="BH109" s="172">
        <f t="shared" ref="BH109:BJ109" si="164">BG109+(BG109*(BH65/BG65*100-100)/100)</f>
        <v>1709557.607</v>
      </c>
      <c r="BI109" s="172">
        <f t="shared" si="164"/>
        <v>1688443.043</v>
      </c>
      <c r="BJ109" s="172">
        <f t="shared" si="164"/>
        <v>1653201.27</v>
      </c>
      <c r="BK109" s="32"/>
      <c r="BL109" s="172">
        <f t="shared" si="103"/>
        <v>1707466.225</v>
      </c>
      <c r="BM109" s="172">
        <f t="shared" ref="BM109:BO109" si="165">BL109+(BL109*(BM65/BL65*100-100)/100)</f>
        <v>1778496.82</v>
      </c>
      <c r="BN109" s="172">
        <f t="shared" si="165"/>
        <v>1782231.664</v>
      </c>
      <c r="BO109" s="172">
        <f t="shared" si="165"/>
        <v>0</v>
      </c>
      <c r="BP109" s="32"/>
    </row>
    <row r="110">
      <c r="A110" s="124">
        <f t="shared" si="105"/>
        <v>8</v>
      </c>
      <c r="B110" s="32" t="s">
        <v>42</v>
      </c>
      <c r="D110" s="172">
        <v>294707.90486140247</v>
      </c>
      <c r="E110" s="172">
        <v>301044.1544196255</v>
      </c>
      <c r="F110" s="172">
        <v>309278.2260558919</v>
      </c>
      <c r="G110" s="172">
        <v>319057.5075462525</v>
      </c>
      <c r="H110" s="171"/>
      <c r="I110" s="173">
        <f t="shared" si="81"/>
        <v>307616.3189</v>
      </c>
      <c r="J110" s="172">
        <f t="shared" ref="J110:L110" si="166">I110+(I110*(J66/I66*100-100)/100)</f>
        <v>315810.9366</v>
      </c>
      <c r="K110" s="172">
        <f t="shared" si="166"/>
        <v>333772.0734</v>
      </c>
      <c r="L110" s="172">
        <f t="shared" si="166"/>
        <v>337347.2338</v>
      </c>
      <c r="M110" s="171"/>
      <c r="N110" s="173">
        <f t="shared" si="83"/>
        <v>340039.1007</v>
      </c>
      <c r="O110" s="172">
        <f t="shared" ref="O110:Q110" si="167">N110+(N110*(O66/N66*100-100)/100)</f>
        <v>344418.2358</v>
      </c>
      <c r="P110" s="172">
        <f t="shared" si="167"/>
        <v>358628.4004</v>
      </c>
      <c r="Q110" s="172">
        <f t="shared" si="167"/>
        <v>363445.9974</v>
      </c>
      <c r="R110" s="171"/>
      <c r="S110" s="173">
        <f t="shared" si="85"/>
        <v>353621.2766</v>
      </c>
      <c r="T110" s="172">
        <f t="shared" ref="T110:V110" si="168">S110+(S110*(T66/S66*100-100)/100)</f>
        <v>355112.0103</v>
      </c>
      <c r="U110" s="172">
        <f t="shared" si="168"/>
        <v>370108.539</v>
      </c>
      <c r="V110" s="172">
        <f t="shared" si="168"/>
        <v>376600.8109</v>
      </c>
      <c r="W110" s="171"/>
      <c r="X110" s="173">
        <f t="shared" si="87"/>
        <v>387873.6764</v>
      </c>
      <c r="Y110" s="172">
        <f t="shared" ref="Y110:AA110" si="169">X110+(X110*(Y66/X66*100-100)/100)</f>
        <v>389071.0854</v>
      </c>
      <c r="Z110" s="172">
        <f t="shared" si="169"/>
        <v>407825.5214</v>
      </c>
      <c r="AA110" s="172">
        <f t="shared" si="169"/>
        <v>418345.6078</v>
      </c>
      <c r="AB110" s="171"/>
      <c r="AC110" s="173">
        <f t="shared" si="89"/>
        <v>418181.0587</v>
      </c>
      <c r="AD110" s="172">
        <f t="shared" ref="AD110:AF110" si="170">AC110+(AC110*(AD66/AC66*100-100)/100)</f>
        <v>422551.2222</v>
      </c>
      <c r="AE110" s="172">
        <f t="shared" si="170"/>
        <v>451979.6124</v>
      </c>
      <c r="AF110" s="172">
        <f t="shared" si="170"/>
        <v>466024.7982</v>
      </c>
      <c r="AG110" s="171"/>
      <c r="AH110" s="173">
        <f t="shared" si="91"/>
        <v>468578.9547</v>
      </c>
      <c r="AI110" s="172">
        <f t="shared" ref="AI110:AK110" si="171">AH110+(AH110*(AI66/AH66*100-100)/100)</f>
        <v>469846.0394</v>
      </c>
      <c r="AJ110" s="172">
        <f t="shared" si="171"/>
        <v>480433.083</v>
      </c>
      <c r="AK110" s="172">
        <f t="shared" si="171"/>
        <v>485437.1604</v>
      </c>
      <c r="AL110" s="171"/>
      <c r="AM110" s="173">
        <f t="shared" si="93"/>
        <v>500993.6492</v>
      </c>
      <c r="AN110" s="172">
        <f t="shared" ref="AN110:AP110" si="172">AM110+(AM110*(AN66/AM66*100-100)/100)</f>
        <v>499275.3122</v>
      </c>
      <c r="AO110" s="172">
        <f t="shared" si="172"/>
        <v>522509.0179</v>
      </c>
      <c r="AP110" s="172">
        <f t="shared" si="172"/>
        <v>518628.7915</v>
      </c>
      <c r="AQ110" s="171"/>
      <c r="AR110" s="173">
        <f t="shared" si="95"/>
        <v>512520.6331</v>
      </c>
      <c r="AS110" s="172">
        <f t="shared" ref="AS110:AU110" si="173">AR110+(AR110*(AS66/AR66*100-100)/100)</f>
        <v>511552.0275</v>
      </c>
      <c r="AT110" s="172">
        <f t="shared" si="173"/>
        <v>550878.6063</v>
      </c>
      <c r="AU110" s="172">
        <f t="shared" si="173"/>
        <v>546943.066</v>
      </c>
      <c r="AV110" s="171"/>
      <c r="AW110" s="172">
        <f t="shared" si="97"/>
        <v>551195.2811</v>
      </c>
      <c r="AX110" s="172">
        <f t="shared" ref="AX110:AZ110" si="174">AW110+(AW110*(AX66/AW66*100-100)/100)</f>
        <v>558947.9439</v>
      </c>
      <c r="AY110" s="172">
        <f t="shared" si="174"/>
        <v>580543.5636</v>
      </c>
      <c r="AZ110" s="172">
        <f t="shared" si="174"/>
        <v>591844.9364</v>
      </c>
      <c r="BA110" s="171"/>
      <c r="BB110" s="172">
        <f t="shared" si="99"/>
        <v>596132.6166</v>
      </c>
      <c r="BC110" s="172">
        <f t="shared" ref="BC110:BE110" si="175">BB110+(BB110*(BC66/BB66*100-100)/100)</f>
        <v>567054.4267</v>
      </c>
      <c r="BD110" s="172">
        <f t="shared" si="175"/>
        <v>569483.163</v>
      </c>
      <c r="BE110" s="172">
        <f t="shared" si="175"/>
        <v>582241.4709</v>
      </c>
      <c r="BF110" s="120"/>
      <c r="BG110" s="172">
        <f t="shared" si="101"/>
        <v>608633.2529</v>
      </c>
      <c r="BH110" s="172">
        <f t="shared" ref="BH110:BJ110" si="176">BG110+(BG110*(BH66/BG66*100-100)/100)</f>
        <v>585869.9151</v>
      </c>
      <c r="BI110" s="172">
        <f t="shared" si="176"/>
        <v>602486.8162</v>
      </c>
      <c r="BJ110" s="172">
        <f t="shared" si="176"/>
        <v>604293.3522</v>
      </c>
      <c r="BK110" s="32"/>
      <c r="BL110" s="172">
        <f t="shared" si="103"/>
        <v>618004.1563</v>
      </c>
      <c r="BM110" s="172">
        <f t="shared" ref="BM110:BO110" si="177">BL110+(BL110*(BM66/BL66*100-100)/100)</f>
        <v>643713.1293</v>
      </c>
      <c r="BN110" s="172">
        <f t="shared" si="177"/>
        <v>645064.9268</v>
      </c>
      <c r="BO110" s="172">
        <f t="shared" si="177"/>
        <v>0</v>
      </c>
      <c r="BP110" s="32"/>
    </row>
    <row r="111">
      <c r="A111" s="124">
        <f t="shared" si="105"/>
        <v>9</v>
      </c>
      <c r="B111" s="32" t="s">
        <v>43</v>
      </c>
      <c r="D111" s="172">
        <v>499712.8349063404</v>
      </c>
      <c r="E111" s="172">
        <v>533773.9564242009</v>
      </c>
      <c r="F111" s="172">
        <v>524699.9650974261</v>
      </c>
      <c r="G111" s="172">
        <v>515199.1443517481</v>
      </c>
      <c r="H111" s="171"/>
      <c r="I111" s="173">
        <f t="shared" si="81"/>
        <v>473685.4296</v>
      </c>
      <c r="J111" s="172">
        <f t="shared" ref="J111:L111" si="178">I111+(I111*(J67/I67*100-100)/100)</f>
        <v>517759.0803</v>
      </c>
      <c r="K111" s="172">
        <f t="shared" si="178"/>
        <v>538104.2141</v>
      </c>
      <c r="L111" s="172">
        <f t="shared" si="178"/>
        <v>535283.7195</v>
      </c>
      <c r="M111" s="171"/>
      <c r="N111" s="173">
        <f t="shared" si="83"/>
        <v>574791.7211</v>
      </c>
      <c r="O111" s="172">
        <f t="shared" ref="O111:Q111" si="179">N111+(N111*(O67/N67*100-100)/100)</f>
        <v>554506.7681</v>
      </c>
      <c r="P111" s="172">
        <f t="shared" si="179"/>
        <v>562108.6239</v>
      </c>
      <c r="Q111" s="172">
        <f t="shared" si="179"/>
        <v>560357.234</v>
      </c>
      <c r="R111" s="171"/>
      <c r="S111" s="173">
        <f t="shared" si="85"/>
        <v>571896.7323</v>
      </c>
      <c r="T111" s="172">
        <f t="shared" ref="T111:V111" si="180">S111+(S111*(T67/S67*100-100)/100)</f>
        <v>574951.092</v>
      </c>
      <c r="U111" s="172">
        <f t="shared" si="180"/>
        <v>590105.5935</v>
      </c>
      <c r="V111" s="172">
        <f t="shared" si="180"/>
        <v>580566.8784</v>
      </c>
      <c r="W111" s="171"/>
      <c r="X111" s="173">
        <f t="shared" si="87"/>
        <v>600566.0872</v>
      </c>
      <c r="Y111" s="172">
        <f t="shared" ref="Y111:AA111" si="181">X111+(X111*(Y67/X67*100-100)/100)</f>
        <v>633765.6632</v>
      </c>
      <c r="Z111" s="172">
        <f t="shared" si="181"/>
        <v>678540.2895</v>
      </c>
      <c r="AA111" s="172">
        <f t="shared" si="181"/>
        <v>664542.9308</v>
      </c>
      <c r="AB111" s="171"/>
      <c r="AC111" s="173">
        <f t="shared" si="89"/>
        <v>675972.8126</v>
      </c>
      <c r="AD111" s="172">
        <f t="shared" ref="AD111:AF111" si="182">AC111+(AC111*(AD67/AC67*100-100)/100)</f>
        <v>680161.6787</v>
      </c>
      <c r="AE111" s="172">
        <f t="shared" si="182"/>
        <v>655629.8577</v>
      </c>
      <c r="AF111" s="172">
        <f t="shared" si="182"/>
        <v>735510.9459</v>
      </c>
      <c r="AG111" s="171"/>
      <c r="AH111" s="173">
        <f t="shared" si="91"/>
        <v>754577.0419</v>
      </c>
      <c r="AI111" s="172">
        <f t="shared" ref="AI111:AK111" si="183">AH111+(AH111*(AI67/AH67*100-100)/100)</f>
        <v>802897.8525</v>
      </c>
      <c r="AJ111" s="172">
        <f t="shared" si="183"/>
        <v>772833.0482</v>
      </c>
      <c r="AK111" s="172">
        <f t="shared" si="183"/>
        <v>755553.4413</v>
      </c>
      <c r="AL111" s="171"/>
      <c r="AM111" s="173">
        <f t="shared" si="93"/>
        <v>728347.4695</v>
      </c>
      <c r="AN111" s="172">
        <f t="shared" ref="AN111:AP111" si="184">AM111+(AM111*(AN67/AM67*100-100)/100)</f>
        <v>776803.2346</v>
      </c>
      <c r="AO111" s="172">
        <f t="shared" si="184"/>
        <v>783863.6901</v>
      </c>
      <c r="AP111" s="172">
        <f t="shared" si="184"/>
        <v>751586.3286</v>
      </c>
      <c r="AQ111" s="171"/>
      <c r="AR111" s="173">
        <f t="shared" si="95"/>
        <v>763356.1775</v>
      </c>
      <c r="AS111" s="172">
        <f t="shared" ref="AS111:AU111" si="185">AR111+(AR111*(AS67/AR67*100-100)/100)</f>
        <v>766166.2117</v>
      </c>
      <c r="AT111" s="172">
        <f t="shared" si="185"/>
        <v>794223.2676</v>
      </c>
      <c r="AU111" s="172">
        <f t="shared" si="185"/>
        <v>757948.8438</v>
      </c>
      <c r="AV111" s="171"/>
      <c r="AW111" s="172">
        <f t="shared" si="97"/>
        <v>793987.7928</v>
      </c>
      <c r="AX111" s="172">
        <f t="shared" ref="AX111:AZ111" si="186">AW111+(AW111*(AX67/AW67*100-100)/100)</f>
        <v>796875.869</v>
      </c>
      <c r="AY111" s="172">
        <f t="shared" si="186"/>
        <v>739241.2513</v>
      </c>
      <c r="AZ111" s="172">
        <f t="shared" si="186"/>
        <v>768986.996</v>
      </c>
      <c r="BA111" s="171"/>
      <c r="BB111" s="172">
        <f t="shared" si="99"/>
        <v>859687.6234</v>
      </c>
      <c r="BC111" s="172">
        <f t="shared" ref="BC111:BE111" si="187">BB111+(BB111*(BC67/BB67*100-100)/100)</f>
        <v>878959.1998</v>
      </c>
      <c r="BD111" s="172">
        <f t="shared" si="187"/>
        <v>836656.1035</v>
      </c>
      <c r="BE111" s="172">
        <f t="shared" si="187"/>
        <v>802766.9079</v>
      </c>
      <c r="BF111" s="120"/>
      <c r="BG111" s="172">
        <f t="shared" si="101"/>
        <v>833880.6682</v>
      </c>
      <c r="BH111" s="172">
        <f t="shared" ref="BH111:BJ111" si="188">BG111+(BG111*(BH67/BG67*100-100)/100)</f>
        <v>841618.3509</v>
      </c>
      <c r="BI111" s="172">
        <f t="shared" si="188"/>
        <v>926918.2035</v>
      </c>
      <c r="BJ111" s="172">
        <f t="shared" si="188"/>
        <v>824591.1812</v>
      </c>
      <c r="BK111" s="32"/>
      <c r="BL111" s="172">
        <f t="shared" si="103"/>
        <v>841059.5194</v>
      </c>
      <c r="BM111" s="172">
        <f t="shared" ref="BM111:BO111" si="189">BL111+(BL111*(BM67/BL67*100-100)/100)</f>
        <v>876047.5955</v>
      </c>
      <c r="BN111" s="172">
        <f t="shared" si="189"/>
        <v>877887.2954</v>
      </c>
      <c r="BO111" s="172">
        <f t="shared" si="189"/>
        <v>0</v>
      </c>
      <c r="BP111" s="32"/>
    </row>
    <row r="112">
      <c r="A112" s="124">
        <f t="shared" si="105"/>
        <v>10</v>
      </c>
      <c r="B112" s="32" t="s">
        <v>44</v>
      </c>
      <c r="D112" s="172">
        <v>254628.7725103885</v>
      </c>
      <c r="E112" s="172">
        <v>269328.5708883959</v>
      </c>
      <c r="F112" s="172">
        <v>283545.47928067204</v>
      </c>
      <c r="G112" s="172">
        <v>291876.9259794082</v>
      </c>
      <c r="H112" s="171"/>
      <c r="I112" s="173">
        <f t="shared" si="81"/>
        <v>288788.6752</v>
      </c>
      <c r="J112" s="172">
        <f t="shared" ref="J112:L112" si="190">I112+(I112*(J68/I68*100-100)/100)</f>
        <v>290614.751</v>
      </c>
      <c r="K112" s="172">
        <f t="shared" si="190"/>
        <v>301024.5627</v>
      </c>
      <c r="L112" s="172">
        <f t="shared" si="190"/>
        <v>302872.2444</v>
      </c>
      <c r="M112" s="171"/>
      <c r="N112" s="173">
        <f t="shared" si="83"/>
        <v>306186.3924</v>
      </c>
      <c r="O112" s="172">
        <f t="shared" ref="O112:Q112" si="191">N112+(N112*(O68/N68*100-100)/100)</f>
        <v>313082.1669</v>
      </c>
      <c r="P112" s="172">
        <f t="shared" si="191"/>
        <v>323025.5099</v>
      </c>
      <c r="Q112" s="172">
        <f t="shared" si="191"/>
        <v>329240.9533</v>
      </c>
      <c r="R112" s="171"/>
      <c r="S112" s="173">
        <f t="shared" si="85"/>
        <v>329882.0928</v>
      </c>
      <c r="T112" s="172">
        <f t="shared" ref="T112:V112" si="192">S112+(S112*(T68/S68*100-100)/100)</f>
        <v>330079.1928</v>
      </c>
      <c r="U112" s="172">
        <f t="shared" si="192"/>
        <v>340386.423</v>
      </c>
      <c r="V112" s="172">
        <f t="shared" si="192"/>
        <v>344227.0104</v>
      </c>
      <c r="W112" s="171"/>
      <c r="X112" s="173">
        <f t="shared" si="87"/>
        <v>364473.9378</v>
      </c>
      <c r="Y112" s="172">
        <f t="shared" ref="Y112:AA112" si="193">X112+(X112*(Y68/X68*100-100)/100)</f>
        <v>373087.4606</v>
      </c>
      <c r="Z112" s="172">
        <f t="shared" si="193"/>
        <v>378147.3955</v>
      </c>
      <c r="AA112" s="172">
        <f t="shared" si="193"/>
        <v>379219.3188</v>
      </c>
      <c r="AB112" s="171"/>
      <c r="AC112" s="173">
        <f t="shared" si="89"/>
        <v>380161.3409</v>
      </c>
      <c r="AD112" s="172">
        <f t="shared" ref="AD112:AF112" si="194">AC112+(AC112*(AD68/AC68*100-100)/100)</f>
        <v>388020.1648</v>
      </c>
      <c r="AE112" s="172">
        <f t="shared" si="194"/>
        <v>406639.8568</v>
      </c>
      <c r="AF112" s="172">
        <f t="shared" si="194"/>
        <v>411635.7493</v>
      </c>
      <c r="AG112" s="171"/>
      <c r="AH112" s="173">
        <f t="shared" si="91"/>
        <v>413674.7542</v>
      </c>
      <c r="AI112" s="172">
        <f t="shared" ref="AI112:AK112" si="195">AH112+(AH112*(AI68/AH68*100-100)/100)</f>
        <v>418057.8261</v>
      </c>
      <c r="AJ112" s="172">
        <f t="shared" si="195"/>
        <v>418093.0453</v>
      </c>
      <c r="AK112" s="172">
        <f t="shared" si="195"/>
        <v>422178.2771</v>
      </c>
      <c r="AL112" s="171"/>
      <c r="AM112" s="173">
        <f t="shared" si="93"/>
        <v>439746.9615</v>
      </c>
      <c r="AN112" s="172">
        <f t="shared" ref="AN112:AP112" si="196">AM112+(AM112*(AN68/AM68*100-100)/100)</f>
        <v>439709.1838</v>
      </c>
      <c r="AO112" s="172">
        <f t="shared" si="196"/>
        <v>437818.6631</v>
      </c>
      <c r="AP112" s="172">
        <f t="shared" si="196"/>
        <v>429986.5259</v>
      </c>
      <c r="AQ112" s="171"/>
      <c r="AR112" s="173">
        <f t="shared" si="95"/>
        <v>428397.4271</v>
      </c>
      <c r="AS112" s="172">
        <f t="shared" ref="AS112:AU112" si="197">AR112+(AR112*(AS68/AR68*100-100)/100)</f>
        <v>428011.3039</v>
      </c>
      <c r="AT112" s="172">
        <f t="shared" si="197"/>
        <v>444616.6812</v>
      </c>
      <c r="AU112" s="172">
        <f t="shared" si="197"/>
        <v>438693.9601</v>
      </c>
      <c r="AV112" s="171"/>
      <c r="AW112" s="172">
        <f t="shared" si="97"/>
        <v>438892.2584</v>
      </c>
      <c r="AX112" s="172">
        <f t="shared" ref="AX112:AZ112" si="198">AW112+(AW112*(AX68/AW68*100-100)/100)</f>
        <v>454838.7548</v>
      </c>
      <c r="AY112" s="172">
        <f t="shared" si="198"/>
        <v>455790.5995</v>
      </c>
      <c r="AZ112" s="172">
        <f t="shared" si="198"/>
        <v>443505.0428</v>
      </c>
      <c r="BA112" s="171"/>
      <c r="BB112" s="172">
        <f t="shared" si="99"/>
        <v>443230.5369</v>
      </c>
      <c r="BC112" s="172">
        <f t="shared" ref="BC112:BE112" si="199">BB112+(BB112*(BC68/BB68*100-100)/100)</f>
        <v>447427.4173</v>
      </c>
      <c r="BD112" s="172">
        <f t="shared" si="199"/>
        <v>448910.8526</v>
      </c>
      <c r="BE112" s="172">
        <f t="shared" si="199"/>
        <v>451666.7062</v>
      </c>
      <c r="BF112" s="120"/>
      <c r="BG112" s="172">
        <f t="shared" si="101"/>
        <v>511496.8439</v>
      </c>
      <c r="BH112" s="172">
        <f t="shared" ref="BH112:BJ112" si="200">BG112+(BG112*(BH68/BG68*100-100)/100)</f>
        <v>504460.1873</v>
      </c>
      <c r="BI112" s="172">
        <f t="shared" si="200"/>
        <v>500783.1359</v>
      </c>
      <c r="BJ112" s="172">
        <f t="shared" si="200"/>
        <v>488759.3307</v>
      </c>
      <c r="BK112" s="32"/>
      <c r="BL112" s="172">
        <f t="shared" si="103"/>
        <v>516307.8643</v>
      </c>
      <c r="BM112" s="172">
        <f t="shared" ref="BM112:BO112" si="201">BL112+(BL112*(BM68/BL68*100-100)/100)</f>
        <v>537786.2715</v>
      </c>
      <c r="BN112" s="172">
        <f t="shared" si="201"/>
        <v>538915.6227</v>
      </c>
      <c r="BO112" s="172">
        <f t="shared" si="201"/>
        <v>0</v>
      </c>
      <c r="BP112" s="32"/>
    </row>
    <row r="113">
      <c r="A113" s="124">
        <f t="shared" si="105"/>
        <v>11</v>
      </c>
      <c r="B113" s="32" t="s">
        <v>45</v>
      </c>
      <c r="D113" s="172">
        <v>525385.9232873407</v>
      </c>
      <c r="E113" s="172">
        <v>542212.7641139926</v>
      </c>
      <c r="F113" s="172">
        <v>574866.4290987025</v>
      </c>
      <c r="G113" s="172">
        <v>571376.0601586048</v>
      </c>
      <c r="H113" s="171"/>
      <c r="I113" s="173">
        <f t="shared" si="81"/>
        <v>561025.9164</v>
      </c>
      <c r="J113" s="172">
        <f t="shared" ref="J113:L113" si="202">I113+(I113*(J69/I69*100-100)/100)</f>
        <v>577421.8456</v>
      </c>
      <c r="K113" s="172">
        <f t="shared" si="202"/>
        <v>597371.8631</v>
      </c>
      <c r="L113" s="172">
        <f t="shared" si="202"/>
        <v>599068.7553</v>
      </c>
      <c r="M113" s="171"/>
      <c r="N113" s="173">
        <f t="shared" si="83"/>
        <v>591940.2852</v>
      </c>
      <c r="O113" s="172">
        <f t="shared" ref="O113:Q113" si="203">N113+(N113*(O69/N69*100-100)/100)</f>
        <v>596948.5424</v>
      </c>
      <c r="P113" s="172">
        <f t="shared" si="203"/>
        <v>614786.6479</v>
      </c>
      <c r="Q113" s="172">
        <f t="shared" si="203"/>
        <v>614040.5458</v>
      </c>
      <c r="R113" s="171"/>
      <c r="S113" s="173">
        <f t="shared" si="85"/>
        <v>600427.6525</v>
      </c>
      <c r="T113" s="172">
        <f t="shared" ref="T113:V113" si="204">S113+(S113*(T69/S69*100-100)/100)</f>
        <v>604067.2312</v>
      </c>
      <c r="U113" s="172">
        <f t="shared" si="204"/>
        <v>618884.3549</v>
      </c>
      <c r="V113" s="172">
        <f t="shared" si="204"/>
        <v>628513.4835</v>
      </c>
      <c r="W113" s="171"/>
      <c r="X113" s="173">
        <f t="shared" si="87"/>
        <v>636236.8836</v>
      </c>
      <c r="Y113" s="172">
        <f t="shared" ref="Y113:AA113" si="205">X113+(X113*(Y69/X69*100-100)/100)</f>
        <v>654445.9963</v>
      </c>
      <c r="Z113" s="172">
        <f t="shared" si="205"/>
        <v>666386.9853</v>
      </c>
      <c r="AA113" s="172">
        <f t="shared" si="205"/>
        <v>682636.5043</v>
      </c>
      <c r="AB113" s="171"/>
      <c r="AC113" s="173">
        <f t="shared" si="89"/>
        <v>682400.53</v>
      </c>
      <c r="AD113" s="172">
        <f t="shared" ref="AD113:AF113" si="206">AC113+(AC113*(AD69/AC69*100-100)/100)</f>
        <v>707477.3707</v>
      </c>
      <c r="AE113" s="172">
        <f t="shared" si="206"/>
        <v>746342.534</v>
      </c>
      <c r="AF113" s="172">
        <f t="shared" si="206"/>
        <v>784963.2504</v>
      </c>
      <c r="AG113" s="171"/>
      <c r="AH113" s="173">
        <f t="shared" si="91"/>
        <v>792363.0889</v>
      </c>
      <c r="AI113" s="172">
        <f t="shared" ref="AI113:AK113" si="207">AH113+(AH113*(AI69/AH69*100-100)/100)</f>
        <v>775395.6217</v>
      </c>
      <c r="AJ113" s="172">
        <f t="shared" si="207"/>
        <v>769528.2642</v>
      </c>
      <c r="AK113" s="172">
        <f t="shared" si="207"/>
        <v>762812.9997</v>
      </c>
      <c r="AL113" s="171"/>
      <c r="AM113" s="173">
        <f t="shared" si="93"/>
        <v>773752.2451</v>
      </c>
      <c r="AN113" s="172">
        <f t="shared" ref="AN113:AP113" si="208">AM113+(AM113*(AN69/AM69*100-100)/100)</f>
        <v>772959.8012</v>
      </c>
      <c r="AO113" s="172">
        <f t="shared" si="208"/>
        <v>785845.4466</v>
      </c>
      <c r="AP113" s="172">
        <f t="shared" si="208"/>
        <v>786233.5374</v>
      </c>
      <c r="AQ113" s="171"/>
      <c r="AR113" s="173">
        <f t="shared" si="95"/>
        <v>781670.9026</v>
      </c>
      <c r="AS113" s="172">
        <f t="shared" ref="AS113:AU113" si="209">AR113+(AR113*(AS69/AR69*100-100)/100)</f>
        <v>798030.87</v>
      </c>
      <c r="AT113" s="172">
        <f t="shared" si="209"/>
        <v>844389.9698</v>
      </c>
      <c r="AU113" s="172">
        <f t="shared" si="209"/>
        <v>848112.018</v>
      </c>
      <c r="AV113" s="171"/>
      <c r="AW113" s="172">
        <f t="shared" si="97"/>
        <v>855760.2328</v>
      </c>
      <c r="AX113" s="172">
        <f t="shared" ref="AX113:AZ113" si="210">AW113+(AW113*(AX69/AW69*100-100)/100)</f>
        <v>865381.1803</v>
      </c>
      <c r="AY113" s="172">
        <f t="shared" si="210"/>
        <v>885624.8433</v>
      </c>
      <c r="AZ113" s="172">
        <f t="shared" si="210"/>
        <v>906890.0716</v>
      </c>
      <c r="BA113" s="171"/>
      <c r="BB113" s="172">
        <f t="shared" si="99"/>
        <v>856243.0303</v>
      </c>
      <c r="BC113" s="172">
        <f t="shared" ref="BC113:BE113" si="211">BB113+(BB113*(BC69/BB69*100-100)/100)</f>
        <v>871681.8924</v>
      </c>
      <c r="BD113" s="172">
        <f t="shared" si="211"/>
        <v>833064.2138</v>
      </c>
      <c r="BE113" s="172">
        <f t="shared" si="211"/>
        <v>885577.962</v>
      </c>
      <c r="BF113" s="120"/>
      <c r="BG113" s="172">
        <f t="shared" si="101"/>
        <v>923436.2911</v>
      </c>
      <c r="BH113" s="172">
        <f t="shared" ref="BH113:BJ113" si="212">BG113+(BG113*(BH69/BG69*100-100)/100)</f>
        <v>913771.4269</v>
      </c>
      <c r="BI113" s="172">
        <f t="shared" si="212"/>
        <v>939421.9532</v>
      </c>
      <c r="BJ113" s="172">
        <f t="shared" si="212"/>
        <v>941860.3611</v>
      </c>
      <c r="BK113" s="32"/>
      <c r="BL113" s="172">
        <f t="shared" si="103"/>
        <v>947764.8723</v>
      </c>
      <c r="BM113" s="172">
        <f t="shared" ref="BM113:BO113" si="213">BL113+(BL113*(BM69/BL69*100-100)/100)</f>
        <v>987191.8909</v>
      </c>
      <c r="BN113" s="172">
        <f t="shared" si="213"/>
        <v>989264.9939</v>
      </c>
      <c r="BO113" s="172">
        <f t="shared" si="213"/>
        <v>0</v>
      </c>
      <c r="BP113" s="32"/>
    </row>
    <row r="114">
      <c r="A114" s="124">
        <f t="shared" si="105"/>
        <v>12</v>
      </c>
      <c r="B114" s="32" t="s">
        <v>46</v>
      </c>
      <c r="D114" s="172">
        <v>253555.73820872768</v>
      </c>
      <c r="E114" s="172">
        <v>258098.52694590559</v>
      </c>
      <c r="F114" s="172">
        <v>267336.21353281144</v>
      </c>
      <c r="G114" s="172">
        <v>269011.4438232845</v>
      </c>
      <c r="H114" s="171"/>
      <c r="I114" s="173">
        <f t="shared" si="81"/>
        <v>257098.6158</v>
      </c>
      <c r="J114" s="172">
        <f t="shared" ref="J114:L114" si="214">I114+(I114*(J70/I70*100-100)/100)</f>
        <v>262444.3754</v>
      </c>
      <c r="K114" s="172">
        <f t="shared" si="214"/>
        <v>275221.4623</v>
      </c>
      <c r="L114" s="172">
        <f t="shared" si="214"/>
        <v>274034.4506</v>
      </c>
      <c r="M114" s="171"/>
      <c r="N114" s="173">
        <f t="shared" si="83"/>
        <v>278746.427</v>
      </c>
      <c r="O114" s="172">
        <f t="shared" ref="O114:Q114" si="215">N114+(N114*(O70/N70*100-100)/100)</f>
        <v>285602.9525</v>
      </c>
      <c r="P114" s="172">
        <f t="shared" si="215"/>
        <v>298826.0156</v>
      </c>
      <c r="Q114" s="172">
        <f t="shared" si="215"/>
        <v>303018.8995</v>
      </c>
      <c r="R114" s="171"/>
      <c r="S114" s="173">
        <f t="shared" si="85"/>
        <v>299304.9829</v>
      </c>
      <c r="T114" s="172">
        <f t="shared" ref="T114:V114" si="216">S114+(S114*(T70/S70*100-100)/100)</f>
        <v>299455.6734</v>
      </c>
      <c r="U114" s="172">
        <f t="shared" si="216"/>
        <v>309243.3305</v>
      </c>
      <c r="V114" s="172">
        <f t="shared" si="216"/>
        <v>319690.713</v>
      </c>
      <c r="W114" s="171"/>
      <c r="X114" s="173">
        <f t="shared" si="87"/>
        <v>330856.6514</v>
      </c>
      <c r="Y114" s="172">
        <f t="shared" ref="Y114:AA114" si="217">X114+(X114*(Y70/X70*100-100)/100)</f>
        <v>338885.8484</v>
      </c>
      <c r="Z114" s="172">
        <f t="shared" si="217"/>
        <v>360571.9263</v>
      </c>
      <c r="AA114" s="172">
        <f t="shared" si="217"/>
        <v>371689.1742</v>
      </c>
      <c r="AB114" s="171"/>
      <c r="AC114" s="173">
        <f t="shared" si="89"/>
        <v>371492.004</v>
      </c>
      <c r="AD114" s="172">
        <f t="shared" ref="AD114:AF114" si="218">AC114+(AC114*(AD70/AC70*100-100)/100)</f>
        <v>378358.1533</v>
      </c>
      <c r="AE114" s="172">
        <f t="shared" si="218"/>
        <v>404069.9231</v>
      </c>
      <c r="AF114" s="172">
        <f t="shared" si="218"/>
        <v>405994.8934</v>
      </c>
      <c r="AG114" s="171"/>
      <c r="AH114" s="173">
        <f t="shared" si="91"/>
        <v>411128.9487</v>
      </c>
      <c r="AI114" s="172">
        <f t="shared" ref="AI114:AK114" si="219">AH114+(AH114*(AI70/AH70*100-100)/100)</f>
        <v>411213.9786</v>
      </c>
      <c r="AJ114" s="172">
        <f t="shared" si="219"/>
        <v>419979.8549</v>
      </c>
      <c r="AK114" s="172">
        <f t="shared" si="219"/>
        <v>414781.902</v>
      </c>
      <c r="AL114" s="171"/>
      <c r="AM114" s="173">
        <f t="shared" si="93"/>
        <v>418335.2542</v>
      </c>
      <c r="AN114" s="172">
        <f t="shared" ref="AN114:AP114" si="220">AM114+(AM114*(AN70/AM70*100-100)/100)</f>
        <v>417131.4134</v>
      </c>
      <c r="AO114" s="172">
        <f t="shared" si="220"/>
        <v>433131.5348</v>
      </c>
      <c r="AP114" s="172">
        <f t="shared" si="220"/>
        <v>432312.6804</v>
      </c>
      <c r="AQ114" s="171"/>
      <c r="AR114" s="173">
        <f t="shared" si="95"/>
        <v>431451.7258</v>
      </c>
      <c r="AS114" s="172">
        <f t="shared" ref="AS114:AU114" si="221">AR114+(AR114*(AS70/AR70*100-100)/100)</f>
        <v>439515.3978</v>
      </c>
      <c r="AT114" s="172">
        <f t="shared" si="221"/>
        <v>466901.1048</v>
      </c>
      <c r="AU114" s="172">
        <f t="shared" si="221"/>
        <v>466533.7248</v>
      </c>
      <c r="AV114" s="171"/>
      <c r="AW114" s="172">
        <f t="shared" si="97"/>
        <v>464489.527</v>
      </c>
      <c r="AX114" s="172">
        <f t="shared" ref="AX114:AZ114" si="222">AW114+(AW114*(AX70/AW70*100-100)/100)</f>
        <v>472406.9172</v>
      </c>
      <c r="AY114" s="172">
        <f t="shared" si="222"/>
        <v>485160.8384</v>
      </c>
      <c r="AZ114" s="172">
        <f t="shared" si="222"/>
        <v>493952.7888</v>
      </c>
      <c r="BA114" s="171"/>
      <c r="BB114" s="172">
        <f t="shared" si="99"/>
        <v>457940.8349</v>
      </c>
      <c r="BC114" s="172">
        <f t="shared" ref="BC114:BE114" si="223">BB114+(BB114*(BC70/BB70*100-100)/100)</f>
        <v>438310.9858</v>
      </c>
      <c r="BD114" s="172">
        <f t="shared" si="223"/>
        <v>464474.7695</v>
      </c>
      <c r="BE114" s="172">
        <f t="shared" si="223"/>
        <v>469281.6295</v>
      </c>
      <c r="BF114" s="120"/>
      <c r="BG114" s="172">
        <f t="shared" si="101"/>
        <v>479380.9436</v>
      </c>
      <c r="BH114" s="172">
        <f t="shared" ref="BH114:BJ114" si="224">BG114+(BG114*(BH70/BG70*100-100)/100)</f>
        <v>477190.8188</v>
      </c>
      <c r="BI114" s="172">
        <f t="shared" si="224"/>
        <v>489157.9263</v>
      </c>
      <c r="BJ114" s="172">
        <f t="shared" si="224"/>
        <v>474686.9404</v>
      </c>
      <c r="BK114" s="32"/>
      <c r="BL114" s="172">
        <f t="shared" si="103"/>
        <v>495235.5308</v>
      </c>
      <c r="BM114" s="172">
        <f t="shared" ref="BM114:BO114" si="225">BL114+(BL114*(BM70/BL70*100-100)/100)</f>
        <v>515837.3289</v>
      </c>
      <c r="BN114" s="172">
        <f t="shared" si="225"/>
        <v>516920.5873</v>
      </c>
      <c r="BO114" s="172">
        <f t="shared" si="225"/>
        <v>0</v>
      </c>
      <c r="BP114" s="32"/>
    </row>
    <row r="115">
      <c r="A115" s="124">
        <f t="shared" si="105"/>
        <v>13</v>
      </c>
      <c r="B115" s="32" t="s">
        <v>47</v>
      </c>
      <c r="D115" s="172">
        <v>287756.0020698329</v>
      </c>
      <c r="E115" s="172">
        <v>292617.4026186188</v>
      </c>
      <c r="F115" s="172">
        <v>306291.25765452505</v>
      </c>
      <c r="G115" s="172">
        <v>313529.9857357625</v>
      </c>
      <c r="H115" s="171"/>
      <c r="I115" s="173">
        <f t="shared" si="81"/>
        <v>312782.0913</v>
      </c>
      <c r="J115" s="172">
        <f t="shared" ref="J115:L115" si="226">I115+(I115*(J71/I71*100-100)/100)</f>
        <v>318969.1298</v>
      </c>
      <c r="K115" s="172">
        <f t="shared" si="226"/>
        <v>328017.8488</v>
      </c>
      <c r="L115" s="172">
        <f t="shared" si="226"/>
        <v>332030.0918</v>
      </c>
      <c r="M115" s="171"/>
      <c r="N115" s="173">
        <f t="shared" si="83"/>
        <v>329060.8237</v>
      </c>
      <c r="O115" s="172">
        <f t="shared" ref="O115:Q115" si="227">N115+(N115*(O71/N71*100-100)/100)</f>
        <v>331926.2623</v>
      </c>
      <c r="P115" s="172">
        <f t="shared" si="227"/>
        <v>339075.4874</v>
      </c>
      <c r="Q115" s="172">
        <f t="shared" si="227"/>
        <v>341491.828</v>
      </c>
      <c r="R115" s="171"/>
      <c r="S115" s="173">
        <f t="shared" si="85"/>
        <v>336558.8974</v>
      </c>
      <c r="T115" s="172">
        <f t="shared" ref="T115:V115" si="228">S115+(S115*(T71/S71*100-100)/100)</f>
        <v>333215.099</v>
      </c>
      <c r="U115" s="172">
        <f t="shared" si="228"/>
        <v>346092.9834</v>
      </c>
      <c r="V115" s="172">
        <f t="shared" si="228"/>
        <v>349787.4678</v>
      </c>
      <c r="W115" s="171"/>
      <c r="X115" s="173">
        <f t="shared" si="87"/>
        <v>360685.3672</v>
      </c>
      <c r="Y115" s="172">
        <f t="shared" ref="Y115:AA115" si="229">X115+(X115*(Y71/X71*100-100)/100)</f>
        <v>364696.9986</v>
      </c>
      <c r="Z115" s="172">
        <f t="shared" si="229"/>
        <v>376873.2014</v>
      </c>
      <c r="AA115" s="172">
        <f t="shared" si="229"/>
        <v>378724.4223</v>
      </c>
      <c r="AB115" s="171"/>
      <c r="AC115" s="173">
        <f t="shared" si="89"/>
        <v>377878.081</v>
      </c>
      <c r="AD115" s="172">
        <f t="shared" ref="AD115:AF115" si="230">AC115+(AC115*(AD71/AC71*100-100)/100)</f>
        <v>382048.4982</v>
      </c>
      <c r="AE115" s="172">
        <f t="shared" si="230"/>
        <v>397362.8301</v>
      </c>
      <c r="AF115" s="172">
        <f t="shared" si="230"/>
        <v>395630.2632</v>
      </c>
      <c r="AG115" s="171"/>
      <c r="AH115" s="173">
        <f t="shared" si="91"/>
        <v>393186.0032</v>
      </c>
      <c r="AI115" s="172">
        <f t="shared" ref="AI115:AK115" si="231">AH115+(AH115*(AI71/AH71*100-100)/100)</f>
        <v>393752.2727</v>
      </c>
      <c r="AJ115" s="172">
        <f t="shared" si="231"/>
        <v>396801.3446</v>
      </c>
      <c r="AK115" s="172">
        <f t="shared" si="231"/>
        <v>401730.8146</v>
      </c>
      <c r="AL115" s="171"/>
      <c r="AM115" s="173">
        <f t="shared" si="93"/>
        <v>410348.8667</v>
      </c>
      <c r="AN115" s="172">
        <f t="shared" ref="AN115:AP115" si="232">AM115+(AM115*(AN71/AM71*100-100)/100)</f>
        <v>411951.9169</v>
      </c>
      <c r="AO115" s="172">
        <f t="shared" si="232"/>
        <v>413399.4109</v>
      </c>
      <c r="AP115" s="172">
        <f t="shared" si="232"/>
        <v>409139.2432</v>
      </c>
      <c r="AQ115" s="171"/>
      <c r="AR115" s="173">
        <f t="shared" si="95"/>
        <v>413111.6374</v>
      </c>
      <c r="AS115" s="172">
        <f t="shared" ref="AS115:AU115" si="233">AR115+(AR115*(AS71/AR71*100-100)/100)</f>
        <v>418300.0324</v>
      </c>
      <c r="AT115" s="172">
        <f t="shared" si="233"/>
        <v>431247.9809</v>
      </c>
      <c r="AU115" s="172">
        <f t="shared" si="233"/>
        <v>427931.5966</v>
      </c>
      <c r="AV115" s="171"/>
      <c r="AW115" s="172">
        <f t="shared" si="97"/>
        <v>432798.9877</v>
      </c>
      <c r="AX115" s="172">
        <f t="shared" ref="AX115:AZ115" si="234">AW115+(AW115*(AX71/AW71*100-100)/100)</f>
        <v>440472.4866</v>
      </c>
      <c r="AY115" s="172">
        <f t="shared" si="234"/>
        <v>447196.2154</v>
      </c>
      <c r="AZ115" s="172">
        <f t="shared" si="234"/>
        <v>443988.5739</v>
      </c>
      <c r="BA115" s="171"/>
      <c r="BB115" s="172">
        <f t="shared" si="99"/>
        <v>437434.7803</v>
      </c>
      <c r="BC115" s="172">
        <f t="shared" ref="BC115:BE115" si="235">BB115+(BB115*(BC71/BB71*100-100)/100)</f>
        <v>437539.9835</v>
      </c>
      <c r="BD115" s="172">
        <f t="shared" si="235"/>
        <v>429091.5226</v>
      </c>
      <c r="BE115" s="172">
        <f t="shared" si="235"/>
        <v>430709.7783</v>
      </c>
      <c r="BF115" s="120"/>
      <c r="BG115" s="172">
        <f t="shared" si="101"/>
        <v>445093.4381</v>
      </c>
      <c r="BH115" s="172">
        <f t="shared" ref="BH115:BJ115" si="236">BG115+(BG115*(BH71/BG71*100-100)/100)</f>
        <v>450095.2923</v>
      </c>
      <c r="BI115" s="172">
        <f t="shared" si="236"/>
        <v>446305.6429</v>
      </c>
      <c r="BJ115" s="172">
        <f t="shared" si="236"/>
        <v>446129.8637</v>
      </c>
      <c r="BK115" s="32"/>
      <c r="BL115" s="172">
        <f t="shared" si="103"/>
        <v>455725.7022</v>
      </c>
      <c r="BM115" s="172">
        <f t="shared" ref="BM115:BO115" si="237">BL115+(BL115*(BM71/BL71*100-100)/100)</f>
        <v>474683.8914</v>
      </c>
      <c r="BN115" s="172">
        <f t="shared" si="237"/>
        <v>475680.7276</v>
      </c>
      <c r="BO115" s="172">
        <f t="shared" si="237"/>
        <v>0</v>
      </c>
      <c r="BP115" s="32"/>
    </row>
    <row r="116">
      <c r="A116" s="124">
        <f t="shared" si="105"/>
        <v>14</v>
      </c>
      <c r="B116" s="32" t="s">
        <v>48</v>
      </c>
      <c r="D116" s="172">
        <v>284615.4287730709</v>
      </c>
      <c r="E116" s="172">
        <v>296900.54522213177</v>
      </c>
      <c r="F116" s="172">
        <v>309483.96022631734</v>
      </c>
      <c r="G116" s="172">
        <v>318319.3003827232</v>
      </c>
      <c r="H116" s="171"/>
      <c r="I116" s="173">
        <f t="shared" si="81"/>
        <v>321233.3421</v>
      </c>
      <c r="J116" s="172">
        <f t="shared" ref="J116:L116" si="238">I116+(I116*(J72/I72*100-100)/100)</f>
        <v>323425.9628</v>
      </c>
      <c r="K116" s="172">
        <f t="shared" si="238"/>
        <v>336603.7397</v>
      </c>
      <c r="L116" s="172">
        <f t="shared" si="238"/>
        <v>337914.6059</v>
      </c>
      <c r="M116" s="171"/>
      <c r="N116" s="173">
        <f t="shared" si="83"/>
        <v>339810.676</v>
      </c>
      <c r="O116" s="172">
        <f t="shared" ref="O116:Q116" si="239">N116+(N116*(O72/N72*100-100)/100)</f>
        <v>344646.7473</v>
      </c>
      <c r="P116" s="172">
        <f t="shared" si="239"/>
        <v>350521.4361</v>
      </c>
      <c r="Q116" s="172">
        <f t="shared" si="239"/>
        <v>358338.0979</v>
      </c>
      <c r="R116" s="171"/>
      <c r="S116" s="173">
        <f t="shared" si="85"/>
        <v>354922.0208</v>
      </c>
      <c r="T116" s="172">
        <f t="shared" ref="T116:V116" si="240">S116+(S116*(T72/S72*100-100)/100)</f>
        <v>354027.042</v>
      </c>
      <c r="U116" s="172">
        <f t="shared" si="240"/>
        <v>368547.1667</v>
      </c>
      <c r="V116" s="172">
        <f t="shared" si="240"/>
        <v>373915.4687</v>
      </c>
      <c r="W116" s="171"/>
      <c r="X116" s="173">
        <f t="shared" si="87"/>
        <v>385948.6075</v>
      </c>
      <c r="Y116" s="172">
        <f t="shared" ref="Y116:AA116" si="241">X116+(X116*(Y72/X72*100-100)/100)</f>
        <v>390703.6481</v>
      </c>
      <c r="Z116" s="172">
        <f t="shared" si="241"/>
        <v>398696.9904</v>
      </c>
      <c r="AA116" s="172">
        <f t="shared" si="241"/>
        <v>402850.9254</v>
      </c>
      <c r="AB116" s="171"/>
      <c r="AC116" s="173">
        <f t="shared" si="89"/>
        <v>404645.0815</v>
      </c>
      <c r="AD116" s="172">
        <f t="shared" ref="AD116:AF116" si="242">AC116+(AC116*(AD72/AC72*100-100)/100)</f>
        <v>410041.1974</v>
      </c>
      <c r="AE116" s="172">
        <f t="shared" si="242"/>
        <v>422638.2127</v>
      </c>
      <c r="AF116" s="172">
        <f t="shared" si="242"/>
        <v>422848.1905</v>
      </c>
      <c r="AG116" s="171"/>
      <c r="AH116" s="173">
        <f t="shared" si="91"/>
        <v>421461.9578</v>
      </c>
      <c r="AI116" s="172">
        <f t="shared" ref="AI116:AK116" si="243">AH116+(AH116*(AI72/AH72*100-100)/100)</f>
        <v>430993.2846</v>
      </c>
      <c r="AJ116" s="172">
        <f t="shared" si="243"/>
        <v>433625.2793</v>
      </c>
      <c r="AK116" s="172">
        <f t="shared" si="243"/>
        <v>435076.7669</v>
      </c>
      <c r="AL116" s="171"/>
      <c r="AM116" s="173">
        <f t="shared" si="93"/>
        <v>447379.6559</v>
      </c>
      <c r="AN116" s="172">
        <f t="shared" ref="AN116:AP116" si="244">AM116+(AM116*(AN72/AM72*100-100)/100)</f>
        <v>452103.5945</v>
      </c>
      <c r="AO116" s="172">
        <f t="shared" si="244"/>
        <v>454350.672</v>
      </c>
      <c r="AP116" s="172">
        <f t="shared" si="244"/>
        <v>453310.2036</v>
      </c>
      <c r="AQ116" s="171"/>
      <c r="AR116" s="173">
        <f t="shared" si="95"/>
        <v>455545.7245</v>
      </c>
      <c r="AS116" s="172">
        <f t="shared" ref="AS116:AU116" si="245">AR116+(AR116*(AS72/AR72*100-100)/100)</f>
        <v>463452.5228</v>
      </c>
      <c r="AT116" s="172">
        <f t="shared" si="245"/>
        <v>476656.8207</v>
      </c>
      <c r="AU116" s="172">
        <f t="shared" si="245"/>
        <v>475676.5676</v>
      </c>
      <c r="AV116" s="171"/>
      <c r="AW116" s="172">
        <f t="shared" si="97"/>
        <v>479287.5412</v>
      </c>
      <c r="AX116" s="172">
        <f t="shared" ref="AX116:AZ116" si="246">AW116+(AW116*(AX72/AW72*100-100)/100)</f>
        <v>490009.7103</v>
      </c>
      <c r="AY116" s="172">
        <f t="shared" si="246"/>
        <v>492859.3893</v>
      </c>
      <c r="AZ116" s="172">
        <f t="shared" si="246"/>
        <v>484314.4525</v>
      </c>
      <c r="BA116" s="171"/>
      <c r="BB116" s="172">
        <f t="shared" si="99"/>
        <v>479003.8028</v>
      </c>
      <c r="BC116" s="172">
        <f t="shared" ref="BC116:BE116" si="247">BB116+(BB116*(BC72/BB72*100-100)/100)</f>
        <v>482544.533</v>
      </c>
      <c r="BD116" s="172">
        <f t="shared" si="247"/>
        <v>475233.8617</v>
      </c>
      <c r="BE116" s="172">
        <f t="shared" si="247"/>
        <v>484031.1698</v>
      </c>
      <c r="BF116" s="120"/>
      <c r="BG116" s="172">
        <f t="shared" si="101"/>
        <v>448477.3006</v>
      </c>
      <c r="BH116" s="172">
        <f t="shared" ref="BH116:BJ116" si="248">BG116+(BG116*(BH72/BG72*100-100)/100)</f>
        <v>453517.1818</v>
      </c>
      <c r="BI116" s="172">
        <f t="shared" si="248"/>
        <v>449698.7212</v>
      </c>
      <c r="BJ116" s="172">
        <f t="shared" si="248"/>
        <v>449521.6056</v>
      </c>
      <c r="BK116" s="32"/>
      <c r="BL116" s="172">
        <f t="shared" si="103"/>
        <v>498587.003</v>
      </c>
      <c r="BM116" s="172">
        <f t="shared" ref="BM116:BO116" si="249">BL116+(BL116*(BM72/BL72*100-100)/100)</f>
        <v>519328.2223</v>
      </c>
      <c r="BN116" s="172">
        <f t="shared" si="249"/>
        <v>520418.8116</v>
      </c>
      <c r="BO116" s="172">
        <f t="shared" si="249"/>
        <v>0</v>
      </c>
      <c r="BP116" s="32"/>
    </row>
    <row r="117">
      <c r="A117" s="124">
        <f t="shared" si="105"/>
        <v>15</v>
      </c>
      <c r="B117" s="32" t="s">
        <v>49</v>
      </c>
      <c r="D117" s="172">
        <v>0.0</v>
      </c>
      <c r="E117" s="172">
        <v>0.0</v>
      </c>
      <c r="F117" s="172">
        <v>0.0</v>
      </c>
      <c r="G117" s="172">
        <v>0.0</v>
      </c>
      <c r="H117" s="171"/>
      <c r="I117" s="173">
        <f t="shared" si="81"/>
        <v>0</v>
      </c>
      <c r="J117" s="172">
        <f t="shared" ref="J117:L117" si="250">I117+(I117*(J73/I73*100-100)/100)</f>
        <v>0</v>
      </c>
      <c r="K117" s="172">
        <f t="shared" si="250"/>
        <v>0</v>
      </c>
      <c r="L117" s="172">
        <f t="shared" si="250"/>
        <v>0</v>
      </c>
      <c r="M117" s="171"/>
      <c r="N117" s="173">
        <f t="shared" si="83"/>
        <v>0</v>
      </c>
      <c r="O117" s="172">
        <f t="shared" ref="O117:Q117" si="251">N117+(N117*(O73/N73*100-100)/100)</f>
        <v>0</v>
      </c>
      <c r="P117" s="172">
        <f t="shared" si="251"/>
        <v>0</v>
      </c>
      <c r="Q117" s="172">
        <f t="shared" si="251"/>
        <v>0</v>
      </c>
      <c r="R117" s="171"/>
      <c r="S117" s="173">
        <f t="shared" si="85"/>
        <v>0</v>
      </c>
      <c r="T117" s="172">
        <f t="shared" ref="T117:V117" si="252">S117+(S117*(T73/S73*100-100)/100)</f>
        <v>0</v>
      </c>
      <c r="U117" s="172">
        <f t="shared" si="252"/>
        <v>0</v>
      </c>
      <c r="V117" s="172">
        <f t="shared" si="252"/>
        <v>0</v>
      </c>
      <c r="W117" s="171"/>
      <c r="X117" s="173">
        <f t="shared" si="87"/>
        <v>0</v>
      </c>
      <c r="Y117" s="172">
        <f t="shared" ref="Y117:AA117" si="253">X117+(X117*(Y73/X73*100-100)/100)</f>
        <v>0</v>
      </c>
      <c r="Z117" s="172">
        <f t="shared" si="253"/>
        <v>0</v>
      </c>
      <c r="AA117" s="172">
        <f t="shared" si="253"/>
        <v>0</v>
      </c>
      <c r="AB117" s="171"/>
      <c r="AC117" s="173">
        <f t="shared" si="89"/>
        <v>0</v>
      </c>
      <c r="AD117" s="172">
        <f t="shared" ref="AD117:AF117" si="254">AC117+(AC117*(AD73/AC73*100-100)/100)</f>
        <v>0</v>
      </c>
      <c r="AE117" s="172">
        <f t="shared" si="254"/>
        <v>0</v>
      </c>
      <c r="AF117" s="172">
        <f t="shared" si="254"/>
        <v>0</v>
      </c>
      <c r="AG117" s="171"/>
      <c r="AH117" s="173">
        <f t="shared" si="91"/>
        <v>0</v>
      </c>
      <c r="AI117" s="172">
        <f t="shared" ref="AI117:AK117" si="255">AH117+(AH117*(AI73/AH73*100-100)/100)</f>
        <v>0</v>
      </c>
      <c r="AJ117" s="172">
        <f t="shared" si="255"/>
        <v>0</v>
      </c>
      <c r="AK117" s="172">
        <f t="shared" si="255"/>
        <v>0</v>
      </c>
      <c r="AL117" s="171"/>
      <c r="AM117" s="173">
        <f t="shared" si="93"/>
        <v>0</v>
      </c>
      <c r="AN117" s="172">
        <f t="shared" ref="AN117:AP117" si="256">AM117+(AM117*(AN73/AM73*100-100)/100)</f>
        <v>0</v>
      </c>
      <c r="AO117" s="172">
        <f t="shared" si="256"/>
        <v>0</v>
      </c>
      <c r="AP117" s="172">
        <f t="shared" si="256"/>
        <v>0</v>
      </c>
      <c r="AQ117" s="171"/>
      <c r="AR117" s="173">
        <f t="shared" si="95"/>
        <v>0</v>
      </c>
      <c r="AS117" s="172">
        <f t="shared" ref="AS117:AU117" si="257">AR117+(AR117*(AS73/AR73*100-100)/100)</f>
        <v>0</v>
      </c>
      <c r="AT117" s="172">
        <f t="shared" si="257"/>
        <v>0</v>
      </c>
      <c r="AU117" s="172">
        <f t="shared" si="257"/>
        <v>0</v>
      </c>
      <c r="AV117" s="171"/>
      <c r="AW117" s="172">
        <f t="shared" si="97"/>
        <v>0</v>
      </c>
      <c r="AX117" s="172">
        <f t="shared" ref="AX117:AZ117" si="258">AW117+(AW117*(AX73/AW73*100-100)/100)</f>
        <v>0</v>
      </c>
      <c r="AY117" s="172">
        <f t="shared" si="258"/>
        <v>0</v>
      </c>
      <c r="AZ117" s="172">
        <f t="shared" si="258"/>
        <v>0</v>
      </c>
      <c r="BA117" s="171"/>
      <c r="BB117" s="172">
        <f t="shared" si="99"/>
        <v>0</v>
      </c>
      <c r="BC117" s="172">
        <f t="shared" ref="BC117:BE117" si="259">BB117+(BB117*(BC73/BB73*100-100)/100)</f>
        <v>0</v>
      </c>
      <c r="BD117" s="172">
        <f t="shared" si="259"/>
        <v>0</v>
      </c>
      <c r="BE117" s="172">
        <f t="shared" si="259"/>
        <v>0</v>
      </c>
      <c r="BF117" s="120"/>
      <c r="BG117" s="172">
        <f t="shared" si="101"/>
        <v>0</v>
      </c>
      <c r="BH117" s="172">
        <f t="shared" ref="BH117:BJ117" si="260">BG117+(BG117*(BH73/BG73*100-100)/100)</f>
        <v>0</v>
      </c>
      <c r="BI117" s="172">
        <f t="shared" si="260"/>
        <v>0</v>
      </c>
      <c r="BJ117" s="172">
        <f t="shared" si="260"/>
        <v>0</v>
      </c>
      <c r="BK117" s="32"/>
      <c r="BL117" s="172">
        <f t="shared" si="103"/>
        <v>0</v>
      </c>
      <c r="BM117" s="172">
        <f t="shared" ref="BM117:BO117" si="261">BL117+(BL117*(BM73/BL73*100-100)/100)</f>
        <v>0</v>
      </c>
      <c r="BN117" s="172">
        <f t="shared" si="261"/>
        <v>0</v>
      </c>
      <c r="BO117" s="172">
        <f t="shared" si="261"/>
        <v>0</v>
      </c>
      <c r="BP117" s="32"/>
    </row>
    <row r="118">
      <c r="A118" s="124">
        <f t="shared" si="105"/>
        <v>16</v>
      </c>
      <c r="B118" s="32" t="s">
        <v>50</v>
      </c>
      <c r="D118" s="172">
        <v>423414.8674114816</v>
      </c>
      <c r="E118" s="172">
        <v>427313.29397409636</v>
      </c>
      <c r="F118" s="172">
        <v>444340.8707625018</v>
      </c>
      <c r="G118" s="172">
        <v>458700.4897711875</v>
      </c>
      <c r="H118" s="171"/>
      <c r="I118" s="173">
        <f t="shared" si="81"/>
        <v>455744.5479</v>
      </c>
      <c r="J118" s="172">
        <f t="shared" ref="J118:L118" si="262">I118+(I118*(J74/I74*100-100)/100)</f>
        <v>461404.5096</v>
      </c>
      <c r="K118" s="172">
        <f t="shared" si="262"/>
        <v>453541.9667</v>
      </c>
      <c r="L118" s="172">
        <f t="shared" si="262"/>
        <v>461869.2419</v>
      </c>
      <c r="M118" s="171"/>
      <c r="N118" s="173">
        <f t="shared" si="83"/>
        <v>468738.9446</v>
      </c>
      <c r="O118" s="172">
        <f t="shared" ref="O118:Q118" si="263">N118+(N118*(O74/N74*100-100)/100)</f>
        <v>473069.0851</v>
      </c>
      <c r="P118" s="172">
        <f t="shared" si="263"/>
        <v>476203.8214</v>
      </c>
      <c r="Q118" s="172">
        <f t="shared" si="263"/>
        <v>475770.9313</v>
      </c>
      <c r="R118" s="171"/>
      <c r="S118" s="173">
        <f t="shared" si="85"/>
        <v>474965.3508</v>
      </c>
      <c r="T118" s="172">
        <f t="shared" ref="T118:V118" si="264">S118+(S118*(T74/S74*100-100)/100)</f>
        <v>480179.863</v>
      </c>
      <c r="U118" s="172">
        <f t="shared" si="264"/>
        <v>497862.8917</v>
      </c>
      <c r="V118" s="172">
        <f t="shared" si="264"/>
        <v>525462.5203</v>
      </c>
      <c r="W118" s="171"/>
      <c r="X118" s="173">
        <f t="shared" si="87"/>
        <v>528723.6223</v>
      </c>
      <c r="Y118" s="172">
        <f t="shared" ref="Y118:AA118" si="265">X118+(X118*(Y74/X74*100-100)/100)</f>
        <v>535757.0006</v>
      </c>
      <c r="Z118" s="172">
        <f t="shared" si="265"/>
        <v>539970.8065</v>
      </c>
      <c r="AA118" s="172">
        <f t="shared" si="265"/>
        <v>538919.5511</v>
      </c>
      <c r="AB118" s="171"/>
      <c r="AC118" s="173">
        <f t="shared" si="89"/>
        <v>535771.7916</v>
      </c>
      <c r="AD118" s="172">
        <f t="shared" ref="AD118:AF118" si="266">AC118+(AC118*(AD74/AC74*100-100)/100)</f>
        <v>539713.2329</v>
      </c>
      <c r="AE118" s="172">
        <f t="shared" si="266"/>
        <v>541077.3218</v>
      </c>
      <c r="AF118" s="172">
        <f t="shared" si="266"/>
        <v>553289.4881</v>
      </c>
      <c r="AG118" s="171"/>
      <c r="AH118" s="173">
        <f t="shared" si="91"/>
        <v>558122.2018</v>
      </c>
      <c r="AI118" s="172">
        <f t="shared" ref="AI118:AK118" si="267">AH118+(AH118*(AI74/AH74*100-100)/100)</f>
        <v>565660.9682</v>
      </c>
      <c r="AJ118" s="172">
        <f t="shared" si="267"/>
        <v>580587.1359</v>
      </c>
      <c r="AK118" s="172">
        <f t="shared" si="267"/>
        <v>578953.8813</v>
      </c>
      <c r="AL118" s="171"/>
      <c r="AM118" s="173">
        <f t="shared" si="93"/>
        <v>585723.3249</v>
      </c>
      <c r="AN118" s="172">
        <f t="shared" ref="AN118:AP118" si="268">AM118+(AM118*(AN74/AM74*100-100)/100)</f>
        <v>598358.9755</v>
      </c>
      <c r="AO118" s="172">
        <f t="shared" si="268"/>
        <v>599435.1314</v>
      </c>
      <c r="AP118" s="172">
        <f t="shared" si="268"/>
        <v>600555.9698</v>
      </c>
      <c r="AQ118" s="171"/>
      <c r="AR118" s="173">
        <f t="shared" si="95"/>
        <v>587880.7797</v>
      </c>
      <c r="AS118" s="172">
        <f t="shared" ref="AS118:AU118" si="269">AR118+(AR118*(AS74/AR74*100-100)/100)</f>
        <v>587804.4605</v>
      </c>
      <c r="AT118" s="172">
        <f t="shared" si="269"/>
        <v>583128.8013</v>
      </c>
      <c r="AU118" s="172">
        <f t="shared" si="269"/>
        <v>591906.419</v>
      </c>
      <c r="AV118" s="171"/>
      <c r="AW118" s="172">
        <f t="shared" si="97"/>
        <v>587431.3266</v>
      </c>
      <c r="AX118" s="172">
        <f t="shared" ref="AX118:AZ118" si="270">AW118+(AW118*(AX74/AW74*100-100)/100)</f>
        <v>592632.9143</v>
      </c>
      <c r="AY118" s="172">
        <f t="shared" si="270"/>
        <v>614781.7124</v>
      </c>
      <c r="AZ118" s="172">
        <f t="shared" si="270"/>
        <v>636332.2087</v>
      </c>
      <c r="BA118" s="171"/>
      <c r="BB118" s="172">
        <f t="shared" si="99"/>
        <v>652590.3883</v>
      </c>
      <c r="BC118" s="172">
        <f t="shared" ref="BC118:BE118" si="271">BB118+(BB118*(BC74/BB74*100-100)/100)</f>
        <v>647457.6514</v>
      </c>
      <c r="BD118" s="172">
        <f t="shared" si="271"/>
        <v>641091.9065</v>
      </c>
      <c r="BE118" s="172">
        <f t="shared" si="271"/>
        <v>633587.8382</v>
      </c>
      <c r="BF118" s="120"/>
      <c r="BG118" s="172">
        <f t="shared" si="101"/>
        <v>617792.0325</v>
      </c>
      <c r="BH118" s="172">
        <f t="shared" ref="BH118:BJ118" si="272">BG118+(BG118*(BH74/BG74*100-100)/100)</f>
        <v>622452.8812</v>
      </c>
      <c r="BI118" s="172">
        <f t="shared" si="272"/>
        <v>615537.0182</v>
      </c>
      <c r="BJ118" s="172">
        <f t="shared" si="272"/>
        <v>617225.0848</v>
      </c>
      <c r="BK118" s="32"/>
      <c r="BL118" s="172">
        <f t="shared" si="103"/>
        <v>647672.4183</v>
      </c>
      <c r="BM118" s="172">
        <f t="shared" ref="BM118:BO118" si="273">BL118+(BL118*(BM74/BL74*100-100)/100)</f>
        <v>674615.5909</v>
      </c>
      <c r="BN118" s="172">
        <f t="shared" si="273"/>
        <v>676032.2837</v>
      </c>
      <c r="BO118" s="172">
        <f t="shared" si="273"/>
        <v>0</v>
      </c>
      <c r="BP118" s="32"/>
    </row>
    <row r="119">
      <c r="A119" s="124">
        <f t="shared" si="105"/>
        <v>17</v>
      </c>
      <c r="B119" s="32" t="s">
        <v>51</v>
      </c>
      <c r="D119" s="172">
        <v>338286.74363675463</v>
      </c>
      <c r="E119" s="172">
        <v>349121.25011406065</v>
      </c>
      <c r="F119" s="172">
        <v>370146.3699466711</v>
      </c>
      <c r="G119" s="172">
        <v>367898.9828536775</v>
      </c>
      <c r="H119" s="171"/>
      <c r="I119" s="173">
        <f t="shared" si="81"/>
        <v>376238.8541</v>
      </c>
      <c r="J119" s="172">
        <f t="shared" ref="J119:L119" si="274">I119+(I119*(J75/I75*100-100)/100)</f>
        <v>370470.8275</v>
      </c>
      <c r="K119" s="172">
        <f t="shared" si="274"/>
        <v>372989.1537</v>
      </c>
      <c r="L119" s="172">
        <f t="shared" si="274"/>
        <v>375651.9086</v>
      </c>
      <c r="M119" s="171"/>
      <c r="N119" s="173">
        <f t="shared" si="83"/>
        <v>377895.4176</v>
      </c>
      <c r="O119" s="172">
        <f t="shared" ref="O119:Q119" si="275">N119+(N119*(O75/N75*100-100)/100)</f>
        <v>380319.116</v>
      </c>
      <c r="P119" s="172">
        <f t="shared" si="275"/>
        <v>386103.5938</v>
      </c>
      <c r="Q119" s="172">
        <f t="shared" si="275"/>
        <v>384894.3565</v>
      </c>
      <c r="R119" s="171"/>
      <c r="S119" s="173">
        <f t="shared" si="85"/>
        <v>392182.5435</v>
      </c>
      <c r="T119" s="172">
        <f t="shared" ref="T119:V119" si="276">S119+(S119*(T75/S75*100-100)/100)</f>
        <v>396997.5091</v>
      </c>
      <c r="U119" s="172">
        <f t="shared" si="276"/>
        <v>410304.2074</v>
      </c>
      <c r="V119" s="172">
        <f t="shared" si="276"/>
        <v>408157.8298</v>
      </c>
      <c r="W119" s="171"/>
      <c r="X119" s="173">
        <f t="shared" si="87"/>
        <v>415049.1534</v>
      </c>
      <c r="Y119" s="172">
        <f t="shared" ref="Y119:AA119" si="277">X119+(X119*(Y75/X75*100-100)/100)</f>
        <v>418643.5255</v>
      </c>
      <c r="Z119" s="172">
        <f t="shared" si="277"/>
        <v>427426.9291</v>
      </c>
      <c r="AA119" s="172">
        <f t="shared" si="277"/>
        <v>438454.2921</v>
      </c>
      <c r="AB119" s="171"/>
      <c r="AC119" s="173">
        <f t="shared" si="89"/>
        <v>434612.3424</v>
      </c>
      <c r="AD119" s="172">
        <f t="shared" ref="AD119:AF119" si="278">AC119+(AC119*(AD75/AC75*100-100)/100)</f>
        <v>437376.2742</v>
      </c>
      <c r="AE119" s="172">
        <f t="shared" si="278"/>
        <v>443824.4815</v>
      </c>
      <c r="AF119" s="172">
        <f t="shared" si="278"/>
        <v>450601.2231</v>
      </c>
      <c r="AG119" s="171"/>
      <c r="AH119" s="173">
        <f t="shared" si="91"/>
        <v>462376.7522</v>
      </c>
      <c r="AI119" s="172">
        <f t="shared" ref="AI119:AK119" si="279">AH119+(AH119*(AI75/AH75*100-100)/100)</f>
        <v>468328.9589</v>
      </c>
      <c r="AJ119" s="172">
        <f t="shared" si="279"/>
        <v>474758.0649</v>
      </c>
      <c r="AK119" s="172">
        <f t="shared" si="279"/>
        <v>479106.5293</v>
      </c>
      <c r="AL119" s="171"/>
      <c r="AM119" s="173">
        <f t="shared" si="93"/>
        <v>482137.5733</v>
      </c>
      <c r="AN119" s="172">
        <f t="shared" ref="AN119:AP119" si="280">AM119+(AM119*(AN75/AM75*100-100)/100)</f>
        <v>474905.2239</v>
      </c>
      <c r="AO119" s="172">
        <f t="shared" si="280"/>
        <v>472093.2104</v>
      </c>
      <c r="AP119" s="172">
        <f t="shared" si="280"/>
        <v>463205.958</v>
      </c>
      <c r="AQ119" s="171"/>
      <c r="AR119" s="173">
        <f t="shared" si="95"/>
        <v>469432.0159</v>
      </c>
      <c r="AS119" s="172">
        <f t="shared" ref="AS119:AU119" si="281">AR119+(AR119*(AS75/AR75*100-100)/100)</f>
        <v>476827.9891</v>
      </c>
      <c r="AT119" s="172">
        <f t="shared" si="281"/>
        <v>476757.0826</v>
      </c>
      <c r="AU119" s="172">
        <f t="shared" si="281"/>
        <v>471473.1961</v>
      </c>
      <c r="AV119" s="171"/>
      <c r="AW119" s="172">
        <f t="shared" si="97"/>
        <v>470775.2072</v>
      </c>
      <c r="AX119" s="172">
        <f t="shared" ref="AX119:AZ119" si="282">AW119+(AW119*(AX75/AW75*100-100)/100)</f>
        <v>488445.9947</v>
      </c>
      <c r="AY119" s="172">
        <f t="shared" si="282"/>
        <v>499866.1688</v>
      </c>
      <c r="AZ119" s="172">
        <f t="shared" si="282"/>
        <v>496645.3439</v>
      </c>
      <c r="BA119" s="171"/>
      <c r="BB119" s="172">
        <f t="shared" si="99"/>
        <v>513202.1763</v>
      </c>
      <c r="BC119" s="172">
        <f t="shared" ref="BC119:BE119" si="283">BB119+(BB119*(BC75/BB75*100-100)/100)</f>
        <v>511573.4667</v>
      </c>
      <c r="BD119" s="172">
        <f t="shared" si="283"/>
        <v>494199.2065</v>
      </c>
      <c r="BE119" s="172">
        <f t="shared" si="283"/>
        <v>501244.673</v>
      </c>
      <c r="BF119" s="120"/>
      <c r="BG119" s="172">
        <f t="shared" si="101"/>
        <v>523415.8861</v>
      </c>
      <c r="BH119" s="172">
        <f t="shared" ref="BH119:BJ119" si="284">BG119+(BG119*(BH75/BG75*100-100)/100)</f>
        <v>509952.4679</v>
      </c>
      <c r="BI119" s="172">
        <f t="shared" si="284"/>
        <v>504551.8159</v>
      </c>
      <c r="BJ119" s="172">
        <f t="shared" si="284"/>
        <v>499884.7754</v>
      </c>
      <c r="BK119" s="32"/>
      <c r="BL119" s="172">
        <f t="shared" si="103"/>
        <v>518924.4155</v>
      </c>
      <c r="BM119" s="172">
        <f t="shared" ref="BM119:BO119" si="285">BL119+(BL119*(BM75/BL75*100-100)/100)</f>
        <v>540511.6711</v>
      </c>
      <c r="BN119" s="172">
        <f t="shared" si="285"/>
        <v>541646.7456</v>
      </c>
      <c r="BO119" s="172">
        <f t="shared" si="285"/>
        <v>0</v>
      </c>
      <c r="BP119" s="32"/>
    </row>
    <row r="120">
      <c r="A120" s="124">
        <f t="shared" si="105"/>
        <v>18</v>
      </c>
      <c r="B120" s="32" t="s">
        <v>52</v>
      </c>
      <c r="D120" s="172">
        <v>395362.47318936826</v>
      </c>
      <c r="E120" s="172">
        <v>408024.97728457313</v>
      </c>
      <c r="F120" s="172">
        <v>432597.45472415484</v>
      </c>
      <c r="G120" s="172">
        <v>429970.8885461614</v>
      </c>
      <c r="H120" s="171"/>
      <c r="I120" s="173">
        <f t="shared" si="81"/>
        <v>439717.8626</v>
      </c>
      <c r="J120" s="172">
        <f t="shared" ref="J120:L120" si="286">I120+(I120*(J76/I76*100-100)/100)</f>
        <v>432976.6547</v>
      </c>
      <c r="K120" s="172">
        <f t="shared" si="286"/>
        <v>435919.8728</v>
      </c>
      <c r="L120" s="172">
        <f t="shared" si="286"/>
        <v>439031.8877</v>
      </c>
      <c r="M120" s="171"/>
      <c r="N120" s="173">
        <f t="shared" si="83"/>
        <v>441653.9214</v>
      </c>
      <c r="O120" s="172">
        <f t="shared" ref="O120:Q120" si="287">N120+(N120*(O76/N76*100-100)/100)</f>
        <v>444486.5462</v>
      </c>
      <c r="P120" s="172">
        <f t="shared" si="287"/>
        <v>451246.9809</v>
      </c>
      <c r="Q120" s="172">
        <f t="shared" si="287"/>
        <v>449833.7211</v>
      </c>
      <c r="R120" s="171"/>
      <c r="S120" s="173">
        <f t="shared" si="85"/>
        <v>458351.5708</v>
      </c>
      <c r="T120" s="172">
        <f t="shared" ref="T120:V120" si="288">S120+(S120*(T76/S76*100-100)/100)</f>
        <v>463978.9173</v>
      </c>
      <c r="U120" s="172">
        <f t="shared" si="288"/>
        <v>479530.7213</v>
      </c>
      <c r="V120" s="172">
        <f t="shared" si="288"/>
        <v>477022.207</v>
      </c>
      <c r="W120" s="171"/>
      <c r="X120" s="173">
        <f t="shared" si="87"/>
        <v>485076.2345</v>
      </c>
      <c r="Y120" s="172">
        <f t="shared" ref="Y120:AA120" si="289">X120+(X120*(Y76/X76*100-100)/100)</f>
        <v>489277.0489</v>
      </c>
      <c r="Z120" s="172">
        <f t="shared" si="289"/>
        <v>499542.3882</v>
      </c>
      <c r="AA120" s="172">
        <f t="shared" si="289"/>
        <v>512430.2875</v>
      </c>
      <c r="AB120" s="171"/>
      <c r="AC120" s="173">
        <f t="shared" si="89"/>
        <v>507940.1241</v>
      </c>
      <c r="AD120" s="172">
        <f t="shared" ref="AD120:AF120" si="290">AC120+(AC120*(AD76/AC76*100-100)/100)</f>
        <v>511170.3865</v>
      </c>
      <c r="AE120" s="172">
        <f t="shared" si="290"/>
        <v>518706.5351</v>
      </c>
      <c r="AF120" s="172">
        <f t="shared" si="290"/>
        <v>526626.6483</v>
      </c>
      <c r="AG120" s="171"/>
      <c r="AH120" s="173">
        <f t="shared" si="91"/>
        <v>540388.9444</v>
      </c>
      <c r="AI120" s="172">
        <f t="shared" ref="AI120:AK120" si="291">AH120+(AH120*(AI76/AH76*100-100)/100)</f>
        <v>547345.4072</v>
      </c>
      <c r="AJ120" s="172">
        <f t="shared" si="291"/>
        <v>554859.2319</v>
      </c>
      <c r="AK120" s="172">
        <f t="shared" si="291"/>
        <v>559941.369</v>
      </c>
      <c r="AL120" s="171"/>
      <c r="AM120" s="173">
        <f t="shared" si="93"/>
        <v>563483.8107</v>
      </c>
      <c r="AN120" s="172">
        <f t="shared" ref="AN120:AP120" si="292">AM120+(AM120*(AN76/AM76*100-100)/100)</f>
        <v>555031.2195</v>
      </c>
      <c r="AO120" s="172">
        <f t="shared" si="292"/>
        <v>551744.7631</v>
      </c>
      <c r="AP120" s="172">
        <f t="shared" si="292"/>
        <v>541358.0537</v>
      </c>
      <c r="AQ120" s="171"/>
      <c r="AR120" s="173">
        <f t="shared" si="95"/>
        <v>548634.5719</v>
      </c>
      <c r="AS120" s="172">
        <f t="shared" ref="AS120:AU120" si="293">AR120+(AR120*(AS76/AR76*100-100)/100)</f>
        <v>557278.3936</v>
      </c>
      <c r="AT120" s="172">
        <f t="shared" si="293"/>
        <v>557195.5237</v>
      </c>
      <c r="AU120" s="172">
        <f t="shared" si="293"/>
        <v>551020.14</v>
      </c>
      <c r="AV120" s="171"/>
      <c r="AW120" s="172">
        <f t="shared" si="97"/>
        <v>550204.3865</v>
      </c>
      <c r="AX120" s="172">
        <f t="shared" ref="AX120:AZ120" si="294">AW120+(AW120*(AX76/AW76*100-100)/100)</f>
        <v>570856.5888</v>
      </c>
      <c r="AY120" s="172">
        <f t="shared" si="294"/>
        <v>584203.5743</v>
      </c>
      <c r="AZ120" s="172">
        <f t="shared" si="294"/>
        <v>580439.3319</v>
      </c>
      <c r="BA120" s="171"/>
      <c r="BB120" s="172">
        <f t="shared" si="99"/>
        <v>599789.6325</v>
      </c>
      <c r="BC120" s="172">
        <f t="shared" ref="BC120:BE120" si="295">BB120+(BB120*(BC76/BB76*100-100)/100)</f>
        <v>597886.1271</v>
      </c>
      <c r="BD120" s="172">
        <f t="shared" si="295"/>
        <v>577580.4823</v>
      </c>
      <c r="BE120" s="172">
        <f t="shared" si="295"/>
        <v>585814.6597</v>
      </c>
      <c r="BF120" s="120"/>
      <c r="BG120" s="172">
        <f t="shared" si="101"/>
        <v>611726.5992</v>
      </c>
      <c r="BH120" s="172">
        <f t="shared" ref="BH120:BJ120" si="296">BG120+(BG120*(BH76/BG76*100-100)/100)</f>
        <v>595991.6335</v>
      </c>
      <c r="BI120" s="172">
        <f t="shared" si="296"/>
        <v>589679.7836</v>
      </c>
      <c r="BJ120" s="172">
        <f t="shared" si="296"/>
        <v>584225.3202</v>
      </c>
      <c r="BK120" s="32"/>
      <c r="BL120" s="172">
        <f t="shared" si="103"/>
        <v>606477.3277</v>
      </c>
      <c r="BM120" s="172">
        <f t="shared" ref="BM120:BO120" si="297">BL120+(BL120*(BM76/BL76*100-100)/100)</f>
        <v>631706.7846</v>
      </c>
      <c r="BN120" s="172">
        <f t="shared" si="297"/>
        <v>633033.3688</v>
      </c>
      <c r="BO120" s="172">
        <f t="shared" si="297"/>
        <v>0</v>
      </c>
      <c r="BP120" s="32"/>
    </row>
    <row r="121">
      <c r="A121" s="124">
        <f t="shared" si="105"/>
        <v>19</v>
      </c>
      <c r="B121" s="32" t="s">
        <v>53</v>
      </c>
      <c r="D121" s="172">
        <v>570333.3220660435</v>
      </c>
      <c r="E121" s="172">
        <v>588599.7194002032</v>
      </c>
      <c r="F121" s="172">
        <v>624046.9447690028</v>
      </c>
      <c r="G121" s="172">
        <v>620257.9705605078</v>
      </c>
      <c r="H121" s="171"/>
      <c r="I121" s="173">
        <f t="shared" si="81"/>
        <v>634318.5466</v>
      </c>
      <c r="J121" s="172">
        <f t="shared" ref="J121:L121" si="298">I121+(I121*(J77/I77*100-100)/100)</f>
        <v>624593.9628</v>
      </c>
      <c r="K121" s="172">
        <f t="shared" si="298"/>
        <v>628839.7258</v>
      </c>
      <c r="L121" s="172">
        <f t="shared" si="298"/>
        <v>633328.9879</v>
      </c>
      <c r="M121" s="171"/>
      <c r="N121" s="173">
        <f t="shared" si="83"/>
        <v>637111.4238</v>
      </c>
      <c r="O121" s="172">
        <f t="shared" ref="O121:Q121" si="299">N121+(N121*(O77/N77*100-100)/100)</f>
        <v>641197.6495</v>
      </c>
      <c r="P121" s="172">
        <f t="shared" si="299"/>
        <v>650949.969</v>
      </c>
      <c r="Q121" s="172">
        <f t="shared" si="299"/>
        <v>648911.2598</v>
      </c>
      <c r="R121" s="171"/>
      <c r="S121" s="173">
        <f t="shared" si="85"/>
        <v>661198.7525</v>
      </c>
      <c r="T121" s="172">
        <f t="shared" ref="T121:V121" si="300">S121+(S121*(T77/S77*100-100)/100)</f>
        <v>669316.5265</v>
      </c>
      <c r="U121" s="172">
        <f t="shared" si="300"/>
        <v>691750.9067</v>
      </c>
      <c r="V121" s="172">
        <f t="shared" si="300"/>
        <v>688132.2292</v>
      </c>
      <c r="W121" s="171"/>
      <c r="X121" s="173">
        <f t="shared" si="87"/>
        <v>699750.6315</v>
      </c>
      <c r="Y121" s="172">
        <f t="shared" ref="Y121:AA121" si="301">X121+(X121*(Y77/X77*100-100)/100)</f>
        <v>705810.5502</v>
      </c>
      <c r="Z121" s="172">
        <f t="shared" si="301"/>
        <v>720618.8981</v>
      </c>
      <c r="AA121" s="172">
        <f t="shared" si="301"/>
        <v>739210.441</v>
      </c>
      <c r="AB121" s="171"/>
      <c r="AC121" s="173">
        <f t="shared" si="89"/>
        <v>732733.1197</v>
      </c>
      <c r="AD121" s="172">
        <f t="shared" ref="AD121:AF121" si="302">AC121+(AC121*(AD77/AC77*100-100)/100)</f>
        <v>737392.9607</v>
      </c>
      <c r="AE121" s="172">
        <f t="shared" si="302"/>
        <v>748264.2927</v>
      </c>
      <c r="AF121" s="172">
        <f t="shared" si="302"/>
        <v>759689.5158</v>
      </c>
      <c r="AG121" s="171"/>
      <c r="AH121" s="173">
        <f t="shared" si="91"/>
        <v>779542.4269</v>
      </c>
      <c r="AI121" s="172">
        <f t="shared" ref="AI121:AK121" si="303">AH121+(AH121*(AI77/AH77*100-100)/100)</f>
        <v>789577.5285</v>
      </c>
      <c r="AJ121" s="172">
        <f t="shared" si="303"/>
        <v>800416.6567</v>
      </c>
      <c r="AK121" s="172">
        <f t="shared" si="303"/>
        <v>807747.9346</v>
      </c>
      <c r="AL121" s="171"/>
      <c r="AM121" s="173">
        <f t="shared" si="93"/>
        <v>812858.1124</v>
      </c>
      <c r="AN121" s="172">
        <f t="shared" ref="AN121:AP121" si="304">AM121+(AM121*(AN77/AM77*100-100)/100)</f>
        <v>800664.7588</v>
      </c>
      <c r="AO121" s="172">
        <f t="shared" si="304"/>
        <v>795923.8547</v>
      </c>
      <c r="AP121" s="172">
        <f t="shared" si="304"/>
        <v>780940.4234</v>
      </c>
      <c r="AQ121" s="171"/>
      <c r="AR121" s="173">
        <f t="shared" si="95"/>
        <v>791437.2234</v>
      </c>
      <c r="AS121" s="172">
        <f t="shared" ref="AS121:AU121" si="305">AR121+(AR121*(AS77/AR77*100-100)/100)</f>
        <v>803906.438</v>
      </c>
      <c r="AT121" s="172">
        <f t="shared" si="305"/>
        <v>803786.8934</v>
      </c>
      <c r="AU121" s="172">
        <f t="shared" si="305"/>
        <v>794878.5439</v>
      </c>
      <c r="AV121" s="171"/>
      <c r="AW121" s="172">
        <f t="shared" si="97"/>
        <v>793701.772</v>
      </c>
      <c r="AX121" s="172">
        <f t="shared" ref="AX121:AZ121" si="306">AW121+(AW121*(AX77/AW77*100-100)/100)</f>
        <v>823493.7729</v>
      </c>
      <c r="AY121" s="172">
        <f t="shared" si="306"/>
        <v>842747.5744</v>
      </c>
      <c r="AZ121" s="172">
        <f t="shared" si="306"/>
        <v>837317.4362</v>
      </c>
      <c r="BA121" s="171"/>
      <c r="BB121" s="172">
        <f t="shared" si="99"/>
        <v>865231.3684</v>
      </c>
      <c r="BC121" s="172">
        <f t="shared" ref="BC121:BE121" si="307">BB121+(BB121*(BC77/BB77*100-100)/100)</f>
        <v>862485.4512</v>
      </c>
      <c r="BD121" s="172">
        <f t="shared" si="307"/>
        <v>833193.3796</v>
      </c>
      <c r="BE121" s="172">
        <f t="shared" si="307"/>
        <v>845071.6586</v>
      </c>
      <c r="BF121" s="120"/>
      <c r="BG121" s="172">
        <f t="shared" si="101"/>
        <v>882451.1358</v>
      </c>
      <c r="BH121" s="172">
        <f t="shared" ref="BH121:BJ121" si="308">BG121+(BG121*(BH77/BG77*100-100)/100)</f>
        <v>859752.5342</v>
      </c>
      <c r="BI121" s="172">
        <f t="shared" si="308"/>
        <v>850647.3243</v>
      </c>
      <c r="BJ121" s="172">
        <f t="shared" si="308"/>
        <v>842778.9442</v>
      </c>
      <c r="BK121" s="32"/>
      <c r="BL121" s="172">
        <f t="shared" si="103"/>
        <v>874878.757</v>
      </c>
      <c r="BM121" s="172">
        <f t="shared" ref="BM121:BO121" si="309">BL121+(BL121*(BM77/BL77*100-100)/100)</f>
        <v>911273.7132</v>
      </c>
      <c r="BN121" s="172">
        <f t="shared" si="309"/>
        <v>913187.388</v>
      </c>
      <c r="BO121" s="172">
        <f t="shared" si="309"/>
        <v>0</v>
      </c>
      <c r="BP121" s="32"/>
    </row>
    <row r="122">
      <c r="A122" s="124"/>
      <c r="B122" s="84" t="s">
        <v>87</v>
      </c>
      <c r="D122" s="171"/>
      <c r="E122" s="171"/>
      <c r="F122" s="171"/>
      <c r="G122" s="171"/>
      <c r="H122" s="171"/>
      <c r="I122" s="174"/>
      <c r="J122" s="171"/>
      <c r="K122" s="171"/>
      <c r="L122" s="171"/>
      <c r="M122" s="171"/>
      <c r="N122" s="174"/>
      <c r="O122" s="171"/>
      <c r="P122" s="171"/>
      <c r="Q122" s="171"/>
      <c r="R122" s="171"/>
      <c r="S122" s="174"/>
      <c r="T122" s="171"/>
      <c r="U122" s="171"/>
      <c r="V122" s="171"/>
      <c r="W122" s="171"/>
      <c r="X122" s="174"/>
      <c r="Y122" s="171"/>
      <c r="Z122" s="171"/>
      <c r="AA122" s="171"/>
      <c r="AB122" s="171"/>
      <c r="AC122" s="174"/>
      <c r="AD122" s="171"/>
      <c r="AE122" s="171"/>
      <c r="AF122" s="171"/>
      <c r="AG122" s="171"/>
      <c r="AH122" s="174"/>
      <c r="AI122" s="171"/>
      <c r="AJ122" s="171"/>
      <c r="AK122" s="171"/>
      <c r="AL122" s="171"/>
      <c r="AM122" s="174"/>
      <c r="AN122" s="171"/>
      <c r="AO122" s="171"/>
      <c r="AP122" s="171"/>
      <c r="AQ122" s="171"/>
      <c r="AR122" s="174"/>
      <c r="AS122" s="171"/>
      <c r="AT122" s="171"/>
      <c r="AU122" s="171"/>
      <c r="AV122" s="171"/>
      <c r="AW122" s="171"/>
      <c r="AX122" s="171"/>
      <c r="AY122" s="171"/>
      <c r="AZ122" s="171"/>
      <c r="BA122" s="171"/>
      <c r="BB122" s="171"/>
      <c r="BC122" s="171"/>
      <c r="BD122" s="171"/>
      <c r="BE122" s="171"/>
      <c r="BF122" s="120"/>
      <c r="BG122" s="171"/>
      <c r="BH122" s="171"/>
      <c r="BI122" s="32"/>
      <c r="BJ122" s="32"/>
      <c r="BK122" s="32"/>
      <c r="BL122" s="171"/>
      <c r="BM122" s="171"/>
      <c r="BN122" s="32"/>
      <c r="BO122" s="32"/>
      <c r="BP122" s="32"/>
    </row>
    <row r="123">
      <c r="A123" s="124"/>
      <c r="B123" s="84"/>
      <c r="D123" s="171"/>
      <c r="E123" s="171"/>
      <c r="F123" s="171"/>
      <c r="G123" s="171"/>
      <c r="H123" s="171"/>
      <c r="I123" s="174"/>
      <c r="J123" s="171"/>
      <c r="K123" s="171"/>
      <c r="L123" s="171"/>
      <c r="M123" s="171"/>
      <c r="N123" s="174"/>
      <c r="O123" s="171"/>
      <c r="P123" s="171"/>
      <c r="Q123" s="171"/>
      <c r="R123" s="171"/>
      <c r="S123" s="174"/>
      <c r="T123" s="171"/>
      <c r="U123" s="171"/>
      <c r="V123" s="171"/>
      <c r="W123" s="171"/>
      <c r="X123" s="174"/>
      <c r="Y123" s="171"/>
      <c r="Z123" s="171"/>
      <c r="AA123" s="171"/>
      <c r="AB123" s="171"/>
      <c r="AC123" s="174"/>
      <c r="AD123" s="171"/>
      <c r="AE123" s="171"/>
      <c r="AF123" s="171"/>
      <c r="AG123" s="171"/>
      <c r="AH123" s="174"/>
      <c r="AI123" s="171"/>
      <c r="AJ123" s="171"/>
      <c r="AK123" s="171"/>
      <c r="AL123" s="171"/>
      <c r="AM123" s="174"/>
      <c r="AN123" s="171"/>
      <c r="AO123" s="171"/>
      <c r="AP123" s="171"/>
      <c r="AQ123" s="171"/>
      <c r="AR123" s="174"/>
      <c r="AS123" s="171"/>
      <c r="AT123" s="171"/>
      <c r="AU123" s="171"/>
      <c r="AV123" s="171"/>
      <c r="AW123" s="171"/>
      <c r="AX123" s="171"/>
      <c r="AY123" s="171"/>
      <c r="AZ123" s="171"/>
      <c r="BA123" s="171"/>
      <c r="BB123" s="171"/>
      <c r="BC123" s="171"/>
      <c r="BD123" s="171"/>
      <c r="BE123" s="171"/>
      <c r="BF123" s="120"/>
      <c r="BG123" s="171"/>
      <c r="BH123" s="171"/>
      <c r="BI123" s="32"/>
      <c r="BJ123" s="32"/>
      <c r="BK123" s="32"/>
      <c r="BL123" s="171"/>
      <c r="BM123" s="171"/>
      <c r="BN123" s="32"/>
      <c r="BO123" s="32"/>
      <c r="BP123" s="32"/>
    </row>
    <row r="124">
      <c r="A124" s="32"/>
      <c r="B124" s="125" t="s">
        <v>88</v>
      </c>
      <c r="D124" s="120"/>
      <c r="E124" s="120"/>
      <c r="F124" s="120"/>
      <c r="G124" s="120"/>
      <c r="H124" s="120"/>
      <c r="I124" s="175"/>
      <c r="J124" s="120"/>
      <c r="K124" s="120"/>
      <c r="L124" s="120"/>
      <c r="M124" s="120"/>
      <c r="N124" s="175"/>
      <c r="O124" s="120"/>
      <c r="P124" s="120"/>
      <c r="Q124" s="120"/>
      <c r="R124" s="120"/>
      <c r="S124" s="175"/>
      <c r="T124" s="120"/>
      <c r="U124" s="120"/>
      <c r="V124" s="120"/>
      <c r="W124" s="120"/>
      <c r="X124" s="175"/>
      <c r="Y124" s="120"/>
      <c r="Z124" s="120"/>
      <c r="AA124" s="120"/>
      <c r="AB124" s="120"/>
      <c r="AC124" s="175"/>
      <c r="AD124" s="120"/>
      <c r="AE124" s="120"/>
      <c r="AF124" s="120"/>
      <c r="AG124" s="120"/>
      <c r="AH124" s="175"/>
      <c r="AI124" s="120"/>
      <c r="AJ124" s="120"/>
      <c r="AK124" s="120"/>
      <c r="AL124" s="120"/>
      <c r="AM124" s="175"/>
      <c r="AN124" s="120"/>
      <c r="AO124" s="120"/>
      <c r="AP124" s="120"/>
      <c r="AQ124" s="120"/>
      <c r="AR124" s="175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32"/>
      <c r="BJ124" s="32"/>
      <c r="BK124" s="32"/>
      <c r="BL124" s="120"/>
      <c r="BM124" s="120"/>
      <c r="BN124" s="32"/>
      <c r="BO124" s="32"/>
      <c r="BP124" s="32"/>
    </row>
    <row r="125">
      <c r="A125" s="124">
        <v>1.0</v>
      </c>
      <c r="B125" s="84" t="s">
        <v>59</v>
      </c>
      <c r="D125" s="172">
        <v>666798.679564726</v>
      </c>
      <c r="E125" s="172">
        <v>698670.015253461</v>
      </c>
      <c r="F125" s="172">
        <v>721057.921528813</v>
      </c>
      <c r="G125" s="172">
        <v>727948.8804642679</v>
      </c>
      <c r="H125" s="171"/>
      <c r="I125" s="173">
        <f t="shared" ref="I125:I127" si="322">G125+(G125*(I81/G81*100-100)/100)</f>
        <v>739746.1654</v>
      </c>
      <c r="J125" s="172">
        <f t="shared" ref="J125:L125" si="310">I125+(I125*(J81/I81*100-100)/100)</f>
        <v>739018.0684</v>
      </c>
      <c r="K125" s="172">
        <f t="shared" si="310"/>
        <v>749558.2411</v>
      </c>
      <c r="L125" s="172">
        <f t="shared" si="310"/>
        <v>758407.5916</v>
      </c>
      <c r="M125" s="171"/>
      <c r="N125" s="173">
        <f t="shared" ref="N125:N127" si="324">L125+(L125*(N81/L81*100-100)/100)</f>
        <v>754147.8122</v>
      </c>
      <c r="O125" s="172">
        <f t="shared" ref="O125:Q125" si="311">N125+(N125*(O81/N81*100-100)/100)</f>
        <v>756490.3062</v>
      </c>
      <c r="P125" s="172">
        <f t="shared" si="311"/>
        <v>766946.3164</v>
      </c>
      <c r="Q125" s="172">
        <f t="shared" si="311"/>
        <v>767091.5083</v>
      </c>
      <c r="R125" s="171"/>
      <c r="S125" s="173">
        <f t="shared" ref="S125:S127" si="326">Q125+(Q125*(S81/Q81*100-100)/100)</f>
        <v>783327.6185</v>
      </c>
      <c r="T125" s="172">
        <f t="shared" ref="T125:V125" si="312">S125+(S125*(T81/S81*100-100)/100)</f>
        <v>793305.8032</v>
      </c>
      <c r="U125" s="172">
        <f t="shared" si="312"/>
        <v>804561.2106</v>
      </c>
      <c r="V125" s="172">
        <f t="shared" si="312"/>
        <v>796317.3302</v>
      </c>
      <c r="W125" s="171"/>
      <c r="X125" s="173">
        <f t="shared" ref="X125:X127" si="328">V125+(V125*(X81/V81*100-100)/100)</f>
        <v>798449.2202</v>
      </c>
      <c r="Y125" s="172">
        <f t="shared" ref="Y125:AA125" si="313">X125+(X125*(Y81/X81*100-100)/100)</f>
        <v>811657.6964</v>
      </c>
      <c r="Z125" s="172">
        <f t="shared" si="313"/>
        <v>844220.3964</v>
      </c>
      <c r="AA125" s="172">
        <f t="shared" si="313"/>
        <v>845082.8993</v>
      </c>
      <c r="AB125" s="171"/>
      <c r="AC125" s="173">
        <f t="shared" ref="AC125:AC127" si="330">AA125+(AA125*(AC81/AA81*100-100)/100)</f>
        <v>864886.1482</v>
      </c>
      <c r="AD125" s="172">
        <f t="shared" ref="AD125:AF125" si="314">AC125+(AC125*(AD81/AC81*100-100)/100)</f>
        <v>871154.5956</v>
      </c>
      <c r="AE125" s="172">
        <f t="shared" si="314"/>
        <v>894048.0885</v>
      </c>
      <c r="AF125" s="172">
        <f t="shared" si="314"/>
        <v>891809.6042</v>
      </c>
      <c r="AG125" s="171"/>
      <c r="AH125" s="173">
        <f t="shared" ref="AH125:AH127" si="332">AF125+(AF125*(AH81/AF81*100-100)/100)</f>
        <v>913419.951</v>
      </c>
      <c r="AI125" s="172">
        <f t="shared" ref="AI125:AK125" si="315">AH125+(AH125*(AI81/AH81*100-100)/100)</f>
        <v>919069.6903</v>
      </c>
      <c r="AJ125" s="172">
        <f t="shared" si="315"/>
        <v>925484.0321</v>
      </c>
      <c r="AK125" s="172">
        <f t="shared" si="315"/>
        <v>923667.0685</v>
      </c>
      <c r="AL125" s="171"/>
      <c r="AM125" s="173">
        <f t="shared" ref="AM125:AM127" si="334">AK125+(AK125*(AM81/AK81*100-100)/100)</f>
        <v>949827.955</v>
      </c>
      <c r="AN125" s="172">
        <f t="shared" ref="AN125:AP125" si="316">AM125+(AM125*(AN81/AM81*100-100)/100)</f>
        <v>946591.7974</v>
      </c>
      <c r="AO125" s="172">
        <f t="shared" si="316"/>
        <v>970433.7537</v>
      </c>
      <c r="AP125" s="172">
        <f t="shared" si="316"/>
        <v>948513.5004</v>
      </c>
      <c r="AQ125" s="171"/>
      <c r="AR125" s="173">
        <f t="shared" ref="AR125:AR127" si="336">AP125+(AP125*(AR81/AP81*100-100)/100)</f>
        <v>959884.0868</v>
      </c>
      <c r="AS125" s="172">
        <f t="shared" ref="AS125:AU125" si="317">AR125+(AR125*(AS81/AR81*100-100)/100)</f>
        <v>963599.5731</v>
      </c>
      <c r="AT125" s="172">
        <f t="shared" si="317"/>
        <v>989141.6686</v>
      </c>
      <c r="AU125" s="172">
        <f t="shared" si="317"/>
        <v>962617.9448</v>
      </c>
      <c r="AV125" s="171"/>
      <c r="AW125" s="172">
        <f t="shared" ref="AW125:AW127" si="338">AU125+(AU125*(AW81/AU81*100-100)/100)</f>
        <v>948714.3394</v>
      </c>
      <c r="AX125" s="172">
        <f t="shared" ref="AX125:AZ125" si="318">AW125+(AW125*(AX81/AW81*100-100)/100)</f>
        <v>979546.4846</v>
      </c>
      <c r="AY125" s="172">
        <f t="shared" si="318"/>
        <v>1005567.343</v>
      </c>
      <c r="AZ125" s="172">
        <f t="shared" si="318"/>
        <v>996861.7959</v>
      </c>
      <c r="BA125" s="171"/>
      <c r="BB125" s="172">
        <f t="shared" ref="BB125:BB127" si="340">AZ125+(AZ125*(BB81/AZ81*100-100)/100)</f>
        <v>983176.9559</v>
      </c>
      <c r="BC125" s="172">
        <f t="shared" ref="BC125:BE125" si="319">BB125+(BB125*(BC81/BB81*100-100)/100)</f>
        <v>977169.2182</v>
      </c>
      <c r="BD125" s="172">
        <f t="shared" si="319"/>
        <v>1004349.853</v>
      </c>
      <c r="BE125" s="172">
        <f t="shared" si="319"/>
        <v>962812.517</v>
      </c>
      <c r="BF125" s="120"/>
      <c r="BG125" s="172">
        <f t="shared" ref="BG125:BG127" si="342">BE125+(BE125*(BG81/BE81*100-100)/100)</f>
        <v>1001289.381</v>
      </c>
      <c r="BH125" s="172">
        <f t="shared" ref="BH125:BJ125" si="320">BG125+(BG125*(BH81/BG81*100-100)/100)</f>
        <v>1035166.414</v>
      </c>
      <c r="BI125" s="172">
        <f t="shared" si="320"/>
        <v>1023625.345</v>
      </c>
      <c r="BJ125" s="172">
        <f t="shared" si="320"/>
        <v>1020921.828</v>
      </c>
      <c r="BK125" s="32"/>
      <c r="BL125" s="172">
        <f t="shared" ref="BL125:BL127" si="344">BJ125+(BJ125*(BL81/BJ81*100-100)/100)</f>
        <v>1030073.377</v>
      </c>
      <c r="BM125" s="172">
        <f t="shared" ref="BM125:BO125" si="321">BL125+(BL125*(BM81/BL81*100-100)/100)</f>
        <v>1072924.429</v>
      </c>
      <c r="BN125" s="172">
        <f t="shared" si="321"/>
        <v>1075177.57</v>
      </c>
      <c r="BO125" s="172">
        <f t="shared" si="321"/>
        <v>0</v>
      </c>
      <c r="BP125" s="32"/>
    </row>
    <row r="126">
      <c r="A126" s="124">
        <f t="shared" ref="A126:A127" si="346">+A125+1</f>
        <v>2</v>
      </c>
      <c r="B126" s="84" t="s">
        <v>60</v>
      </c>
      <c r="D126" s="172">
        <v>836802.7191915527</v>
      </c>
      <c r="E126" s="172">
        <v>851595.9924638306</v>
      </c>
      <c r="F126" s="172">
        <v>876801.4677281184</v>
      </c>
      <c r="G126" s="172">
        <v>890636.6263158008</v>
      </c>
      <c r="H126" s="171"/>
      <c r="I126" s="173">
        <f t="shared" si="322"/>
        <v>898029.7494</v>
      </c>
      <c r="J126" s="172">
        <f t="shared" ref="J126:L126" si="323">I126+(I126*(J82/I82*100-100)/100)</f>
        <v>902843.4412</v>
      </c>
      <c r="K126" s="172">
        <f t="shared" si="323"/>
        <v>918020.4063</v>
      </c>
      <c r="L126" s="172">
        <f t="shared" si="323"/>
        <v>927212.8815</v>
      </c>
      <c r="M126" s="171"/>
      <c r="N126" s="173">
        <f t="shared" si="324"/>
        <v>935373.7677</v>
      </c>
      <c r="O126" s="172">
        <f t="shared" ref="O126:Q126" si="325">N126+(N126*(O82/N82*100-100)/100)</f>
        <v>943728.6431</v>
      </c>
      <c r="P126" s="172">
        <f t="shared" si="325"/>
        <v>957215.1431</v>
      </c>
      <c r="Q126" s="172">
        <f t="shared" si="325"/>
        <v>961328.2162</v>
      </c>
      <c r="R126" s="171"/>
      <c r="S126" s="173">
        <f t="shared" si="326"/>
        <v>966794.6881</v>
      </c>
      <c r="T126" s="172">
        <f t="shared" ref="T126:V126" si="327">S126+(S126*(T82/S82*100-100)/100)</f>
        <v>975742.5339</v>
      </c>
      <c r="U126" s="172">
        <f t="shared" si="327"/>
        <v>1000596.897</v>
      </c>
      <c r="V126" s="172">
        <f t="shared" si="327"/>
        <v>1012220.207</v>
      </c>
      <c r="W126" s="171"/>
      <c r="X126" s="173">
        <f t="shared" si="328"/>
        <v>1022732.748</v>
      </c>
      <c r="Y126" s="172">
        <f t="shared" ref="Y126:AA126" si="329">X126+(X126*(Y82/X82*100-100)/100)</f>
        <v>1036751.42</v>
      </c>
      <c r="Z126" s="172">
        <f t="shared" si="329"/>
        <v>1059308.878</v>
      </c>
      <c r="AA126" s="172">
        <f t="shared" si="329"/>
        <v>1084721.756</v>
      </c>
      <c r="AB126" s="171"/>
      <c r="AC126" s="173">
        <f t="shared" si="330"/>
        <v>1102365.601</v>
      </c>
      <c r="AD126" s="172">
        <f t="shared" ref="AD126:AF126" si="331">AC126+(AC126*(AD82/AC82*100-100)/100)</f>
        <v>1107407.908</v>
      </c>
      <c r="AE126" s="172">
        <f t="shared" si="331"/>
        <v>1124586.604</v>
      </c>
      <c r="AF126" s="172">
        <f t="shared" si="331"/>
        <v>1138234.638</v>
      </c>
      <c r="AG126" s="171"/>
      <c r="AH126" s="173">
        <f t="shared" si="332"/>
        <v>1146022.463</v>
      </c>
      <c r="AI126" s="172">
        <f t="shared" ref="AI126:AK126" si="333">AH126+(AH126*(AI82/AH82*100-100)/100)</f>
        <v>1154183.037</v>
      </c>
      <c r="AJ126" s="172">
        <f t="shared" si="333"/>
        <v>1159241.946</v>
      </c>
      <c r="AK126" s="172">
        <f t="shared" si="333"/>
        <v>1164178.673</v>
      </c>
      <c r="AL126" s="171"/>
      <c r="AM126" s="173">
        <f t="shared" si="334"/>
        <v>1167404.823</v>
      </c>
      <c r="AN126" s="172">
        <f t="shared" ref="AN126:AP126" si="335">AM126+(AM126*(AN82/AM82*100-100)/100)</f>
        <v>1167758.38</v>
      </c>
      <c r="AO126" s="172">
        <f t="shared" si="335"/>
        <v>1170557.258</v>
      </c>
      <c r="AP126" s="172">
        <f t="shared" si="335"/>
        <v>1173132.332</v>
      </c>
      <c r="AQ126" s="171"/>
      <c r="AR126" s="173">
        <f t="shared" si="336"/>
        <v>1176756.267</v>
      </c>
      <c r="AS126" s="172">
        <f t="shared" ref="AS126:AU126" si="337">AR126+(AR126*(AS82/AR82*100-100)/100)</f>
        <v>1191681.082</v>
      </c>
      <c r="AT126" s="172">
        <f t="shared" si="337"/>
        <v>1208670.985</v>
      </c>
      <c r="AU126" s="172">
        <f t="shared" si="337"/>
        <v>1220446.465</v>
      </c>
      <c r="AV126" s="171"/>
      <c r="AW126" s="172">
        <f t="shared" si="338"/>
        <v>1214366.718</v>
      </c>
      <c r="AX126" s="172">
        <f t="shared" ref="AX126:AZ126" si="339">AW126+(AW126*(AX82/AW82*100-100)/100)</f>
        <v>1231675.702</v>
      </c>
      <c r="AY126" s="172">
        <f t="shared" si="339"/>
        <v>1246301.847</v>
      </c>
      <c r="AZ126" s="172">
        <f t="shared" si="339"/>
        <v>1257596.365</v>
      </c>
      <c r="BA126" s="171"/>
      <c r="BB126" s="172">
        <f t="shared" si="340"/>
        <v>1258566.206</v>
      </c>
      <c r="BC126" s="172">
        <f t="shared" ref="BC126:BE126" si="341">BB126+(BB126*(BC82/BB82*100-100)/100)</f>
        <v>1261786.584</v>
      </c>
      <c r="BD126" s="172">
        <f t="shared" si="341"/>
        <v>1259014.111</v>
      </c>
      <c r="BE126" s="172">
        <f t="shared" si="341"/>
        <v>1260714.951</v>
      </c>
      <c r="BF126" s="120"/>
      <c r="BG126" s="172">
        <f t="shared" si="342"/>
        <v>1260307.771</v>
      </c>
      <c r="BH126" s="172">
        <f t="shared" ref="BH126:BJ126" si="343">BG126+(BG126*(BH82/BG82*100-100)/100)</f>
        <v>1276791.934</v>
      </c>
      <c r="BI126" s="172">
        <f t="shared" si="343"/>
        <v>1271692.453</v>
      </c>
      <c r="BJ126" s="172">
        <f t="shared" si="343"/>
        <v>1275185.06</v>
      </c>
      <c r="BK126" s="32"/>
      <c r="BL126" s="172">
        <f t="shared" si="344"/>
        <v>1275435.138</v>
      </c>
      <c r="BM126" s="172">
        <f t="shared" ref="BM126:BO126" si="345">BL126+(BL126*(BM82/BL82*100-100)/100)</f>
        <v>1328493.24</v>
      </c>
      <c r="BN126" s="172">
        <f t="shared" si="345"/>
        <v>1331283.076</v>
      </c>
      <c r="BO126" s="172">
        <f t="shared" si="345"/>
        <v>0</v>
      </c>
      <c r="BP126" s="32"/>
    </row>
    <row r="127">
      <c r="A127" s="124">
        <f t="shared" si="346"/>
        <v>3</v>
      </c>
      <c r="B127" s="84" t="s">
        <v>61</v>
      </c>
      <c r="D127" s="172">
        <v>0.0</v>
      </c>
      <c r="E127" s="172">
        <v>0.0</v>
      </c>
      <c r="F127" s="172">
        <v>0.0</v>
      </c>
      <c r="G127" s="172">
        <v>0.0</v>
      </c>
      <c r="H127" s="171"/>
      <c r="I127" s="173">
        <f t="shared" si="322"/>
        <v>0</v>
      </c>
      <c r="J127" s="172">
        <f t="shared" ref="J127:L127" si="347">I127+(I127*(J83/I83*100-100)/100)</f>
        <v>0</v>
      </c>
      <c r="K127" s="172">
        <f t="shared" si="347"/>
        <v>0</v>
      </c>
      <c r="L127" s="172">
        <f t="shared" si="347"/>
        <v>0</v>
      </c>
      <c r="M127" s="171"/>
      <c r="N127" s="173">
        <f t="shared" si="324"/>
        <v>0</v>
      </c>
      <c r="O127" s="172">
        <f t="shared" ref="O127:Q127" si="348">N127+(N127*(O83/N83*100-100)/100)</f>
        <v>0</v>
      </c>
      <c r="P127" s="172">
        <f t="shared" si="348"/>
        <v>0</v>
      </c>
      <c r="Q127" s="172">
        <f t="shared" si="348"/>
        <v>0</v>
      </c>
      <c r="R127" s="171"/>
      <c r="S127" s="173">
        <f t="shared" si="326"/>
        <v>0</v>
      </c>
      <c r="T127" s="172">
        <f t="shared" ref="T127:V127" si="349">S127+(S127*(T83/S83*100-100)/100)</f>
        <v>0</v>
      </c>
      <c r="U127" s="172">
        <f t="shared" si="349"/>
        <v>0</v>
      </c>
      <c r="V127" s="172">
        <f t="shared" si="349"/>
        <v>0</v>
      </c>
      <c r="W127" s="171"/>
      <c r="X127" s="173">
        <f t="shared" si="328"/>
        <v>0</v>
      </c>
      <c r="Y127" s="172">
        <f t="shared" ref="Y127:AA127" si="350">X127+(X127*(Y83/X83*100-100)/100)</f>
        <v>0</v>
      </c>
      <c r="Z127" s="172">
        <f t="shared" si="350"/>
        <v>0</v>
      </c>
      <c r="AA127" s="172">
        <f t="shared" si="350"/>
        <v>0</v>
      </c>
      <c r="AB127" s="171"/>
      <c r="AC127" s="173">
        <f t="shared" si="330"/>
        <v>0</v>
      </c>
      <c r="AD127" s="172">
        <f t="shared" ref="AD127:AF127" si="351">AC127+(AC127*(AD83/AC83*100-100)/100)</f>
        <v>0</v>
      </c>
      <c r="AE127" s="172">
        <f t="shared" si="351"/>
        <v>0</v>
      </c>
      <c r="AF127" s="172">
        <f t="shared" si="351"/>
        <v>0</v>
      </c>
      <c r="AG127" s="171"/>
      <c r="AH127" s="173">
        <f t="shared" si="332"/>
        <v>0</v>
      </c>
      <c r="AI127" s="172">
        <f t="shared" ref="AI127:AK127" si="352">AH127+(AH127*(AI83/AH83*100-100)/100)</f>
        <v>0</v>
      </c>
      <c r="AJ127" s="172">
        <f t="shared" si="352"/>
        <v>0</v>
      </c>
      <c r="AK127" s="172">
        <f t="shared" si="352"/>
        <v>0</v>
      </c>
      <c r="AL127" s="171"/>
      <c r="AM127" s="173">
        <f t="shared" si="334"/>
        <v>0</v>
      </c>
      <c r="AN127" s="172">
        <f t="shared" ref="AN127:AP127" si="353">AM127+(AM127*(AN83/AM83*100-100)/100)</f>
        <v>0</v>
      </c>
      <c r="AO127" s="172">
        <f t="shared" si="353"/>
        <v>0</v>
      </c>
      <c r="AP127" s="172">
        <f t="shared" si="353"/>
        <v>0</v>
      </c>
      <c r="AQ127" s="171"/>
      <c r="AR127" s="173">
        <f t="shared" si="336"/>
        <v>0</v>
      </c>
      <c r="AS127" s="172">
        <f t="shared" ref="AS127:AU127" si="354">AR127+(AR127*(AS83/AR83*100-100)/100)</f>
        <v>0</v>
      </c>
      <c r="AT127" s="172">
        <f t="shared" si="354"/>
        <v>0</v>
      </c>
      <c r="AU127" s="172">
        <f t="shared" si="354"/>
        <v>0</v>
      </c>
      <c r="AV127" s="171"/>
      <c r="AW127" s="172">
        <f t="shared" si="338"/>
        <v>0</v>
      </c>
      <c r="AX127" s="172">
        <f t="shared" ref="AX127:AZ127" si="355">AW127+(AW127*(AX83/AW83*100-100)/100)</f>
        <v>0</v>
      </c>
      <c r="AY127" s="172">
        <f t="shared" si="355"/>
        <v>0</v>
      </c>
      <c r="AZ127" s="172">
        <f t="shared" si="355"/>
        <v>0</v>
      </c>
      <c r="BA127" s="171"/>
      <c r="BB127" s="172">
        <f t="shared" si="340"/>
        <v>0</v>
      </c>
      <c r="BC127" s="172">
        <f t="shared" ref="BC127:BE127" si="356">BB127+(BB127*(BC83/BB83*100-100)/100)</f>
        <v>0</v>
      </c>
      <c r="BD127" s="172">
        <f t="shared" si="356"/>
        <v>0</v>
      </c>
      <c r="BE127" s="172">
        <f t="shared" si="356"/>
        <v>0</v>
      </c>
      <c r="BF127" s="120"/>
      <c r="BG127" s="172">
        <f t="shared" si="342"/>
        <v>0</v>
      </c>
      <c r="BH127" s="172">
        <f t="shared" ref="BH127:BJ127" si="357">BG127+(BG127*(BH83/BG83*100-100)/100)</f>
        <v>0</v>
      </c>
      <c r="BI127" s="172">
        <f t="shared" si="357"/>
        <v>0</v>
      </c>
      <c r="BJ127" s="172">
        <f t="shared" si="357"/>
        <v>0</v>
      </c>
      <c r="BK127" s="32"/>
      <c r="BL127" s="172">
        <f t="shared" si="344"/>
        <v>0</v>
      </c>
      <c r="BM127" s="172">
        <f t="shared" ref="BM127:BO127" si="358">BL127+(BL127*(BM83/BL83*100-100)/100)</f>
        <v>0</v>
      </c>
      <c r="BN127" s="172">
        <f t="shared" si="358"/>
        <v>0</v>
      </c>
      <c r="BO127" s="172">
        <f t="shared" si="358"/>
        <v>0</v>
      </c>
      <c r="BP127" s="32"/>
    </row>
    <row r="128">
      <c r="A128" s="124"/>
      <c r="B128" s="84"/>
      <c r="D128" s="171"/>
      <c r="E128" s="171"/>
      <c r="F128" s="171"/>
      <c r="G128" s="171"/>
      <c r="H128" s="171"/>
      <c r="I128" s="174"/>
      <c r="J128" s="171"/>
      <c r="K128" s="171"/>
      <c r="L128" s="171"/>
      <c r="M128" s="171"/>
      <c r="N128" s="174"/>
      <c r="O128" s="171"/>
      <c r="P128" s="171"/>
      <c r="Q128" s="171"/>
      <c r="R128" s="171"/>
      <c r="S128" s="174"/>
      <c r="T128" s="171"/>
      <c r="U128" s="171"/>
      <c r="V128" s="171"/>
      <c r="W128" s="171"/>
      <c r="X128" s="174"/>
      <c r="Y128" s="171"/>
      <c r="Z128" s="171"/>
      <c r="AA128" s="171"/>
      <c r="AB128" s="171"/>
      <c r="AC128" s="174"/>
      <c r="AD128" s="171"/>
      <c r="AE128" s="171"/>
      <c r="AF128" s="171"/>
      <c r="AG128" s="171"/>
      <c r="AH128" s="174"/>
      <c r="AI128" s="171"/>
      <c r="AJ128" s="171"/>
      <c r="AK128" s="171"/>
      <c r="AL128" s="171"/>
      <c r="AM128" s="174"/>
      <c r="AN128" s="171"/>
      <c r="AO128" s="171"/>
      <c r="AP128" s="171"/>
      <c r="AQ128" s="171"/>
      <c r="AR128" s="174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171"/>
      <c r="BC128" s="171"/>
      <c r="BD128" s="171"/>
      <c r="BE128" s="171"/>
      <c r="BF128" s="120"/>
      <c r="BG128" s="171"/>
      <c r="BH128" s="171"/>
      <c r="BI128" s="32"/>
      <c r="BJ128" s="32"/>
      <c r="BK128" s="32"/>
      <c r="BL128" s="171"/>
      <c r="BM128" s="171"/>
      <c r="BN128" s="32"/>
      <c r="BO128" s="32"/>
      <c r="BP128" s="32"/>
    </row>
    <row r="129">
      <c r="A129" s="124"/>
      <c r="B129" s="125" t="s">
        <v>89</v>
      </c>
      <c r="D129" s="171"/>
      <c r="E129" s="171"/>
      <c r="F129" s="171"/>
      <c r="G129" s="171"/>
      <c r="H129" s="171"/>
      <c r="I129" s="174"/>
      <c r="J129" s="171"/>
      <c r="K129" s="171"/>
      <c r="L129" s="171"/>
      <c r="M129" s="171"/>
      <c r="N129" s="174"/>
      <c r="O129" s="171"/>
      <c r="P129" s="171"/>
      <c r="Q129" s="171"/>
      <c r="R129" s="171"/>
      <c r="S129" s="174"/>
      <c r="T129" s="171"/>
      <c r="U129" s="171"/>
      <c r="V129" s="171"/>
      <c r="W129" s="171"/>
      <c r="X129" s="174"/>
      <c r="Y129" s="171"/>
      <c r="Z129" s="171"/>
      <c r="AA129" s="171"/>
      <c r="AB129" s="171"/>
      <c r="AC129" s="174"/>
      <c r="AD129" s="171"/>
      <c r="AE129" s="171"/>
      <c r="AF129" s="171"/>
      <c r="AG129" s="171"/>
      <c r="AH129" s="174"/>
      <c r="AI129" s="171"/>
      <c r="AJ129" s="171"/>
      <c r="AK129" s="171"/>
      <c r="AL129" s="171"/>
      <c r="AM129" s="174"/>
      <c r="AN129" s="171"/>
      <c r="AO129" s="171"/>
      <c r="AP129" s="171"/>
      <c r="AQ129" s="171"/>
      <c r="AR129" s="174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171"/>
      <c r="BC129" s="171"/>
      <c r="BD129" s="171"/>
      <c r="BE129" s="171"/>
      <c r="BF129" s="120"/>
      <c r="BG129" s="171"/>
      <c r="BH129" s="171"/>
      <c r="BI129" s="32"/>
      <c r="BJ129" s="32"/>
      <c r="BK129" s="32"/>
      <c r="BL129" s="171"/>
      <c r="BM129" s="171"/>
      <c r="BN129" s="32"/>
      <c r="BO129" s="32"/>
      <c r="BP129" s="32"/>
    </row>
    <row r="130">
      <c r="A130" s="124">
        <v>1.0</v>
      </c>
      <c r="B130" s="84" t="s">
        <v>63</v>
      </c>
      <c r="D130" s="172">
        <v>6619.7628104633595</v>
      </c>
      <c r="E130" s="172">
        <v>6615.498216731144</v>
      </c>
      <c r="F130" s="172">
        <v>6875.6039152190715</v>
      </c>
      <c r="G130" s="172">
        <v>7051.536231745054</v>
      </c>
      <c r="H130" s="171"/>
      <c r="I130" s="173">
        <f t="shared" ref="I130:I138" si="371">G130+(G130*(I86/G86*100-100)/100)</f>
        <v>7211.386916</v>
      </c>
      <c r="J130" s="172">
        <f t="shared" ref="J130:L130" si="359">I130+(I130*(J86/I86*100-100)/100)</f>
        <v>7100.830893</v>
      </c>
      <c r="K130" s="172">
        <f t="shared" si="359"/>
        <v>7149.099763</v>
      </c>
      <c r="L130" s="172">
        <f t="shared" si="359"/>
        <v>7200.136906</v>
      </c>
      <c r="M130" s="171"/>
      <c r="N130" s="173">
        <f t="shared" ref="N130:N138" si="373">L130+(L130*(N86/L86*100-100)/100)</f>
        <v>7243.138342</v>
      </c>
      <c r="O130" s="172">
        <f t="shared" ref="O130:Q130" si="360">N130+(N130*(O86/N86*100-100)/100)</f>
        <v>7289.593479</v>
      </c>
      <c r="P130" s="172">
        <f t="shared" si="360"/>
        <v>7400.464822</v>
      </c>
      <c r="Q130" s="172">
        <f t="shared" si="360"/>
        <v>7377.287317</v>
      </c>
      <c r="R130" s="171"/>
      <c r="S130" s="173">
        <f t="shared" ref="S130:S138" si="375">Q130+(Q130*(S86/Q86*100-100)/100)</f>
        <v>7516.980323</v>
      </c>
      <c r="T130" s="172">
        <f t="shared" ref="T130:V130" si="361">S130+(S130*(T86/S86*100-100)/100)</f>
        <v>7609.268983</v>
      </c>
      <c r="U130" s="172">
        <f t="shared" si="361"/>
        <v>7864.319064</v>
      </c>
      <c r="V130" s="172">
        <f t="shared" si="361"/>
        <v>7823.179349</v>
      </c>
      <c r="W130" s="171"/>
      <c r="X130" s="173">
        <f t="shared" ref="X130:X138" si="377">V130+(V130*(X86/V86*100-100)/100)</f>
        <v>7955.265657</v>
      </c>
      <c r="Y130" s="172">
        <f t="shared" ref="Y130:AA130" si="362">X130+(X130*(Y86/X86*100-100)/100)</f>
        <v>8024.159146</v>
      </c>
      <c r="Z130" s="172">
        <f t="shared" si="362"/>
        <v>8192.511036</v>
      </c>
      <c r="AA130" s="172">
        <f t="shared" si="362"/>
        <v>8403.872994</v>
      </c>
      <c r="AB130" s="171"/>
      <c r="AC130" s="173">
        <f t="shared" ref="AC130:AC138" si="379">AA130+(AA130*(AC86/AA86*100-100)/100)</f>
        <v>8330.234172</v>
      </c>
      <c r="AD130" s="172">
        <f t="shared" ref="AD130:AF130" si="363">AC130+(AC130*(AD86/AC86*100-100)/100)</f>
        <v>8383.210578</v>
      </c>
      <c r="AE130" s="172">
        <f t="shared" si="363"/>
        <v>8506.803654</v>
      </c>
      <c r="AF130" s="172">
        <f t="shared" si="363"/>
        <v>8636.693763</v>
      </c>
      <c r="AG130" s="171"/>
      <c r="AH130" s="173">
        <f t="shared" ref="AH130:AH138" si="381">AF130+(AF130*(AH86/AF86*100-100)/100)</f>
        <v>8862.395855</v>
      </c>
      <c r="AI130" s="172">
        <f t="shared" ref="AI130:AK130" si="364">AH130+(AH130*(AI86/AH86*100-100)/100)</f>
        <v>8976.482067</v>
      </c>
      <c r="AJ130" s="172">
        <f t="shared" si="364"/>
        <v>9099.70903</v>
      </c>
      <c r="AK130" s="172">
        <f t="shared" si="364"/>
        <v>9183.05624</v>
      </c>
      <c r="AL130" s="171"/>
      <c r="AM130" s="173">
        <f t="shared" ref="AM130:AM138" si="383">AK130+(AK130*(AM86/AK86*100-100)/100)</f>
        <v>9241.152396</v>
      </c>
      <c r="AN130" s="172">
        <f t="shared" ref="AN130:AP130" si="365">AM130+(AM130*(AN86/AM86*100-100)/100)</f>
        <v>9102.529632</v>
      </c>
      <c r="AO130" s="172">
        <f t="shared" si="365"/>
        <v>9048.631643</v>
      </c>
      <c r="AP130" s="172">
        <f t="shared" si="365"/>
        <v>8878.289279</v>
      </c>
      <c r="AQ130" s="171"/>
      <c r="AR130" s="173">
        <f t="shared" ref="AR130:AR138" si="385">AP130+(AP130*(AR86/AP86*100-100)/100)</f>
        <v>8997.624409</v>
      </c>
      <c r="AS130" s="172">
        <f t="shared" ref="AS130:AU130" si="366">AR130+(AR130*(AS86/AR86*100-100)/100)</f>
        <v>9139.383359</v>
      </c>
      <c r="AT130" s="172">
        <f t="shared" si="366"/>
        <v>9138.02429</v>
      </c>
      <c r="AU130" s="172">
        <f t="shared" si="366"/>
        <v>9036.747802</v>
      </c>
      <c r="AV130" s="171"/>
      <c r="AW130" s="172">
        <f t="shared" ref="AW130:AW138" si="387">AU130+(AU130*(AW86/AU86*100-100)/100)</f>
        <v>9023.369417</v>
      </c>
      <c r="AX130" s="172">
        <f t="shared" ref="AX130:AZ130" si="367">AW130+(AW130*(AX86/AW86*100-100)/100)</f>
        <v>9362.066191</v>
      </c>
      <c r="AY130" s="172">
        <f t="shared" si="367"/>
        <v>9580.957178</v>
      </c>
      <c r="AZ130" s="172">
        <f t="shared" si="367"/>
        <v>9519.223483</v>
      </c>
      <c r="BA130" s="171"/>
      <c r="BB130" s="172">
        <f t="shared" ref="BB130:BB138" si="389">AZ130+(AZ130*(BB86/AZ86*100-100)/100)</f>
        <v>9836.569028</v>
      </c>
      <c r="BC130" s="172">
        <f t="shared" ref="BC130:BE130" si="368">BB130+(BB130*(BC86/BB86*100-100)/100)</f>
        <v>9805.351479</v>
      </c>
      <c r="BD130" s="172">
        <f t="shared" si="368"/>
        <v>9472.338258</v>
      </c>
      <c r="BE130" s="172">
        <f t="shared" si="368"/>
        <v>9607.37903</v>
      </c>
      <c r="BF130" s="120"/>
      <c r="BG130" s="172">
        <f t="shared" ref="BG130:BG138" si="391">BE130+(BE130*(BG86/BE86*100-100)/100)</f>
        <v>10032.33566</v>
      </c>
      <c r="BH130" s="172">
        <f t="shared" ref="BH130:BJ130" si="369">BG130+(BG130*(BH86/BG86*100-100)/100)</f>
        <v>9774.281723</v>
      </c>
      <c r="BI130" s="172">
        <f t="shared" si="369"/>
        <v>9670.767185</v>
      </c>
      <c r="BJ130" s="172">
        <f t="shared" si="369"/>
        <v>9581.313812</v>
      </c>
      <c r="BK130" s="32"/>
      <c r="BL130" s="172">
        <f t="shared" ref="BL130:BL138" si="393">BJ130+(BJ130*(BL86/BJ86*100-100)/100)</f>
        <v>9946.247442</v>
      </c>
      <c r="BM130" s="172">
        <f t="shared" ref="BM130:BO130" si="370">BL130+(BL130*(BM86/BL86*100-100)/100)</f>
        <v>10360.01134</v>
      </c>
      <c r="BN130" s="172">
        <f t="shared" si="370"/>
        <v>10381.76736</v>
      </c>
      <c r="BO130" s="172">
        <f t="shared" si="370"/>
        <v>0</v>
      </c>
      <c r="BP130" s="32"/>
    </row>
    <row r="131">
      <c r="A131" s="124">
        <v>2.0</v>
      </c>
      <c r="B131" s="84" t="s">
        <v>65</v>
      </c>
      <c r="D131" s="172">
        <v>5010.432613924842</v>
      </c>
      <c r="E131" s="172">
        <v>5007.204785355629</v>
      </c>
      <c r="F131" s="172">
        <v>5204.076200855846</v>
      </c>
      <c r="G131" s="172">
        <v>5337.237620955643</v>
      </c>
      <c r="H131" s="171"/>
      <c r="I131" s="173">
        <f t="shared" si="371"/>
        <v>5458.227014</v>
      </c>
      <c r="J131" s="172">
        <f t="shared" ref="J131:L131" si="372">I131+(I131*(J87/I87*100-100)/100)</f>
        <v>5374.548259</v>
      </c>
      <c r="K131" s="172">
        <f t="shared" si="372"/>
        <v>5411.082487</v>
      </c>
      <c r="L131" s="172">
        <f t="shared" si="372"/>
        <v>5449.711993</v>
      </c>
      <c r="M131" s="171"/>
      <c r="N131" s="173">
        <f t="shared" si="373"/>
        <v>5482.259352</v>
      </c>
      <c r="O131" s="172">
        <f t="shared" ref="O131:Q131" si="374">N131+(N131*(O87/N87*100-100)/100)</f>
        <v>5517.420783</v>
      </c>
      <c r="P131" s="172">
        <f t="shared" si="374"/>
        <v>5601.338199</v>
      </c>
      <c r="Q131" s="172">
        <f t="shared" si="374"/>
        <v>5583.795377</v>
      </c>
      <c r="R131" s="171"/>
      <c r="S131" s="173">
        <f t="shared" si="375"/>
        <v>5689.527623</v>
      </c>
      <c r="T131" s="172">
        <f t="shared" ref="T131:V131" si="376">S131+(S131*(T87/S87*100-100)/100)</f>
        <v>5759.379992</v>
      </c>
      <c r="U131" s="172">
        <f t="shared" si="376"/>
        <v>5952.42486</v>
      </c>
      <c r="V131" s="172">
        <f t="shared" si="376"/>
        <v>5921.28662</v>
      </c>
      <c r="W131" s="171"/>
      <c r="X131" s="173">
        <f t="shared" si="377"/>
        <v>6021.261432</v>
      </c>
      <c r="Y131" s="172">
        <f t="shared" ref="Y131:AA131" si="378">X131+(X131*(Y87/X87*100-100)/100)</f>
        <v>6073.406228</v>
      </c>
      <c r="Z131" s="172">
        <f t="shared" si="378"/>
        <v>6200.830099</v>
      </c>
      <c r="AA131" s="172">
        <f t="shared" si="378"/>
        <v>6360.807862</v>
      </c>
      <c r="AB131" s="171"/>
      <c r="AC131" s="173">
        <f t="shared" si="379"/>
        <v>6305.071371</v>
      </c>
      <c r="AD131" s="172">
        <f t="shared" ref="AD131:AF131" si="380">AC131+(AC131*(AD87/AC87*100-100)/100)</f>
        <v>6345.168685</v>
      </c>
      <c r="AE131" s="172">
        <f t="shared" si="380"/>
        <v>6438.715055</v>
      </c>
      <c r="AF131" s="172">
        <f t="shared" si="380"/>
        <v>6537.027586</v>
      </c>
      <c r="AG131" s="171"/>
      <c r="AH131" s="173">
        <f t="shared" si="381"/>
        <v>6707.859254</v>
      </c>
      <c r="AI131" s="172">
        <f t="shared" ref="AI131:AK131" si="382">AH131+(AH131*(AI87/AH87*100-100)/100)</f>
        <v>6794.209973</v>
      </c>
      <c r="AJ131" s="172">
        <f t="shared" si="382"/>
        <v>6887.479235</v>
      </c>
      <c r="AK131" s="172">
        <f t="shared" si="382"/>
        <v>6950.563909</v>
      </c>
      <c r="AL131" s="171"/>
      <c r="AM131" s="173">
        <f t="shared" si="383"/>
        <v>6994.536312</v>
      </c>
      <c r="AN131" s="172">
        <f t="shared" ref="AN131:AP131" si="384">AM131+(AM131*(AN87/AM87*100-100)/100)</f>
        <v>6889.614121</v>
      </c>
      <c r="AO131" s="172">
        <f t="shared" si="384"/>
        <v>6848.81927</v>
      </c>
      <c r="AP131" s="172">
        <f t="shared" si="384"/>
        <v>6719.888829</v>
      </c>
      <c r="AQ131" s="171"/>
      <c r="AR131" s="173">
        <f t="shared" si="385"/>
        <v>6810.212402</v>
      </c>
      <c r="AS131" s="172">
        <f t="shared" ref="AS131:AU131" si="386">AR131+(AR131*(AS87/AR87*100-100)/100)</f>
        <v>6917.50834</v>
      </c>
      <c r="AT131" s="172">
        <f t="shared" si="386"/>
        <v>6916.479675</v>
      </c>
      <c r="AU131" s="172">
        <f t="shared" si="386"/>
        <v>6839.824508</v>
      </c>
      <c r="AV131" s="171"/>
      <c r="AW131" s="172">
        <f t="shared" si="387"/>
        <v>6829.698542</v>
      </c>
      <c r="AX131" s="172">
        <f t="shared" ref="AX131:AZ131" si="388">AW131+(AW131*(AX87/AW87*100-100)/100)</f>
        <v>7086.054761</v>
      </c>
      <c r="AY131" s="172">
        <f t="shared" si="388"/>
        <v>7251.731171</v>
      </c>
      <c r="AZ131" s="172">
        <f t="shared" si="388"/>
        <v>7205.005552</v>
      </c>
      <c r="BA131" s="171"/>
      <c r="BB131" s="172">
        <f t="shared" si="389"/>
        <v>7445.201238</v>
      </c>
      <c r="BC131" s="172">
        <f t="shared" ref="BC131:BE131" si="390">BB131+(BB131*(BC87/BB87*100-100)/100)</f>
        <v>7421.572985</v>
      </c>
      <c r="BD131" s="172">
        <f t="shared" si="390"/>
        <v>7169.518591</v>
      </c>
      <c r="BE131" s="172">
        <f t="shared" si="390"/>
        <v>7271.729608</v>
      </c>
      <c r="BF131" s="120"/>
      <c r="BG131" s="172">
        <f t="shared" si="391"/>
        <v>7593.375054</v>
      </c>
      <c r="BH131" s="172">
        <f t="shared" ref="BH131:BJ131" si="392">BG131+(BG131*(BH87/BG87*100-100)/100)</f>
        <v>7398.056596</v>
      </c>
      <c r="BI131" s="172">
        <f t="shared" si="392"/>
        <v>7319.707472</v>
      </c>
      <c r="BJ131" s="172">
        <f t="shared" si="392"/>
        <v>7252.001104</v>
      </c>
      <c r="BK131" s="32"/>
      <c r="BL131" s="172">
        <f t="shared" si="393"/>
        <v>7528.215738</v>
      </c>
      <c r="BM131" s="172">
        <f t="shared" ref="BM131:BO131" si="394">BL131+(BL131*(BM87/BL87*100-100)/100)</f>
        <v>7841.389512</v>
      </c>
      <c r="BN131" s="172">
        <f t="shared" si="394"/>
        <v>7857.85643</v>
      </c>
      <c r="BO131" s="172">
        <f t="shared" si="394"/>
        <v>0</v>
      </c>
      <c r="BP131" s="32"/>
    </row>
    <row r="132">
      <c r="A132" s="124">
        <v>3.0</v>
      </c>
      <c r="B132" s="84" t="s">
        <v>66</v>
      </c>
      <c r="D132" s="172">
        <v>2360.1605081267257</v>
      </c>
      <c r="E132" s="172">
        <v>2358.6400419109164</v>
      </c>
      <c r="F132" s="172">
        <v>2451.3761738671237</v>
      </c>
      <c r="G132" s="172">
        <v>2514.1017604865647</v>
      </c>
      <c r="H132" s="171"/>
      <c r="I132" s="173">
        <f t="shared" si="371"/>
        <v>2571.093723</v>
      </c>
      <c r="J132" s="172">
        <f t="shared" ref="J132:L132" si="395">I132+(I132*(J88/I88*100-100)/100)</f>
        <v>2531.676909</v>
      </c>
      <c r="K132" s="172">
        <f t="shared" si="395"/>
        <v>2548.886329</v>
      </c>
      <c r="L132" s="172">
        <f t="shared" si="395"/>
        <v>2567.082729</v>
      </c>
      <c r="M132" s="171"/>
      <c r="N132" s="173">
        <f t="shared" si="373"/>
        <v>2582.414138</v>
      </c>
      <c r="O132" s="172">
        <f t="shared" ref="O132:Q132" si="396">N132+(N132*(O88/N88*100-100)/100)</f>
        <v>2598.976903</v>
      </c>
      <c r="P132" s="172">
        <f t="shared" si="396"/>
        <v>2638.506139</v>
      </c>
      <c r="Q132" s="172">
        <f t="shared" si="396"/>
        <v>2630.242606</v>
      </c>
      <c r="R132" s="171"/>
      <c r="S132" s="173">
        <f t="shared" si="375"/>
        <v>2680.0477</v>
      </c>
      <c r="T132" s="172">
        <f t="shared" ref="T132:V132" si="397">S132+(S132*(T88/S88*100-100)/100)</f>
        <v>2712.951606</v>
      </c>
      <c r="U132" s="172">
        <f t="shared" si="397"/>
        <v>2803.885246</v>
      </c>
      <c r="V132" s="172">
        <f t="shared" si="397"/>
        <v>2789.217601</v>
      </c>
      <c r="W132" s="171"/>
      <c r="X132" s="173">
        <f t="shared" si="377"/>
        <v>2836.310661</v>
      </c>
      <c r="Y132" s="172">
        <f t="shared" ref="Y132:AA132" si="398">X132+(X132*(Y88/X88*100-100)/100)</f>
        <v>2860.873428</v>
      </c>
      <c r="Z132" s="172">
        <f t="shared" si="398"/>
        <v>2920.896347</v>
      </c>
      <c r="AA132" s="172">
        <f t="shared" si="398"/>
        <v>2996.253752</v>
      </c>
      <c r="AB132" s="171"/>
      <c r="AC132" s="173">
        <f t="shared" si="379"/>
        <v>2969.999119</v>
      </c>
      <c r="AD132" s="172">
        <f t="shared" ref="AD132:AF132" si="399">AC132+(AC132*(AD88/AC88*100-100)/100)</f>
        <v>2988.886929</v>
      </c>
      <c r="AE132" s="172">
        <f t="shared" si="399"/>
        <v>3032.951876</v>
      </c>
      <c r="AF132" s="172">
        <f t="shared" si="399"/>
        <v>3079.26192</v>
      </c>
      <c r="AG132" s="171"/>
      <c r="AH132" s="173">
        <f t="shared" si="381"/>
        <v>3159.732048</v>
      </c>
      <c r="AI132" s="172">
        <f t="shared" ref="AI132:AK132" si="400">AH132+(AH132*(AI88/AH88*100-100)/100)</f>
        <v>3200.407489</v>
      </c>
      <c r="AJ132" s="172">
        <f t="shared" si="400"/>
        <v>3244.341905</v>
      </c>
      <c r="AK132" s="172">
        <f t="shared" si="400"/>
        <v>3274.057893</v>
      </c>
      <c r="AL132" s="171"/>
      <c r="AM132" s="173">
        <f t="shared" si="383"/>
        <v>3294.77106</v>
      </c>
      <c r="AN132" s="172">
        <f t="shared" ref="AN132:AP132" si="401">AM132+(AM132*(AN88/AM88*100-100)/100)</f>
        <v>3245.347541</v>
      </c>
      <c r="AO132" s="172">
        <f t="shared" si="401"/>
        <v>3226.131157</v>
      </c>
      <c r="AP132" s="172">
        <f t="shared" si="401"/>
        <v>3165.39857</v>
      </c>
      <c r="AQ132" s="171"/>
      <c r="AR132" s="173">
        <f t="shared" si="385"/>
        <v>3207.945421</v>
      </c>
      <c r="AS132" s="172">
        <f t="shared" ref="AS132:AU132" si="402">AR132+(AR132*(AS88/AR88*100-100)/100)</f>
        <v>3258.487092</v>
      </c>
      <c r="AT132" s="172">
        <f t="shared" si="402"/>
        <v>3258.00254</v>
      </c>
      <c r="AU132" s="172">
        <f t="shared" si="402"/>
        <v>3221.894182</v>
      </c>
      <c r="AV132" s="171"/>
      <c r="AW132" s="172">
        <f t="shared" si="387"/>
        <v>3217.124353</v>
      </c>
      <c r="AX132" s="172">
        <f t="shared" ref="AX132:AZ132" si="403">AW132+(AW132*(AX88/AW88*100-100)/100)</f>
        <v>3337.880757</v>
      </c>
      <c r="AY132" s="172">
        <f t="shared" si="403"/>
        <v>3415.922505</v>
      </c>
      <c r="AZ132" s="172">
        <f t="shared" si="403"/>
        <v>3393.912437</v>
      </c>
      <c r="BA132" s="171"/>
      <c r="BB132" s="172">
        <f t="shared" si="389"/>
        <v>3507.056434</v>
      </c>
      <c r="BC132" s="172">
        <f t="shared" ref="BC132:BE132" si="404">BB132+(BB132*(BC88/BB88*100-100)/100)</f>
        <v>3495.926363</v>
      </c>
      <c r="BD132" s="172">
        <f t="shared" si="404"/>
        <v>3377.196331</v>
      </c>
      <c r="BE132" s="172">
        <f t="shared" si="404"/>
        <v>3425.342753</v>
      </c>
      <c r="BF132" s="120"/>
      <c r="BG132" s="172">
        <f t="shared" si="391"/>
        <v>3576.853598</v>
      </c>
      <c r="BH132" s="172">
        <f t="shared" ref="BH132:BJ132" si="405">BG132+(BG132*(BH88/BG88*100-100)/100)</f>
        <v>3484.848986</v>
      </c>
      <c r="BI132" s="172">
        <f t="shared" si="405"/>
        <v>3447.94269</v>
      </c>
      <c r="BJ132" s="172">
        <f t="shared" si="405"/>
        <v>3416.049656</v>
      </c>
      <c r="BK132" s="32"/>
      <c r="BL132" s="172">
        <f t="shared" si="393"/>
        <v>3546.160352</v>
      </c>
      <c r="BM132" s="172">
        <f t="shared" ref="BM132:BO132" si="406">BL132+(BL132*(BM88/BL88*100-100)/100)</f>
        <v>3693.680622</v>
      </c>
      <c r="BN132" s="172">
        <f t="shared" si="406"/>
        <v>3701.437352</v>
      </c>
      <c r="BO132" s="172">
        <f t="shared" si="406"/>
        <v>0</v>
      </c>
      <c r="BP132" s="32"/>
    </row>
    <row r="133">
      <c r="A133" s="124">
        <v>4.0</v>
      </c>
      <c r="B133" s="84" t="s">
        <v>67</v>
      </c>
      <c r="D133" s="172">
        <v>2842.5032367773533</v>
      </c>
      <c r="E133" s="172">
        <v>2840.672034990455</v>
      </c>
      <c r="F133" s="172">
        <v>2952.3605215760363</v>
      </c>
      <c r="G133" s="172">
        <v>3027.9052493098443</v>
      </c>
      <c r="H133" s="171"/>
      <c r="I133" s="173">
        <f t="shared" si="371"/>
        <v>3096.54458</v>
      </c>
      <c r="J133" s="172">
        <f t="shared" ref="J133:L133" si="407">I133+(I133*(J89/I89*100-100)/100)</f>
        <v>3049.072206</v>
      </c>
      <c r="K133" s="172">
        <f t="shared" si="407"/>
        <v>3069.798692</v>
      </c>
      <c r="L133" s="172">
        <f t="shared" si="407"/>
        <v>3091.713864</v>
      </c>
      <c r="M133" s="171"/>
      <c r="N133" s="173">
        <f t="shared" si="373"/>
        <v>3110.178532</v>
      </c>
      <c r="O133" s="172">
        <f t="shared" ref="O133:Q133" si="408">N133+(N133*(O89/N89*100-100)/100)</f>
        <v>3130.126207</v>
      </c>
      <c r="P133" s="172">
        <f t="shared" si="408"/>
        <v>3177.733978</v>
      </c>
      <c r="Q133" s="172">
        <f t="shared" si="408"/>
        <v>3167.781638</v>
      </c>
      <c r="R133" s="171"/>
      <c r="S133" s="173">
        <f t="shared" si="375"/>
        <v>3227.765331</v>
      </c>
      <c r="T133" s="172">
        <f t="shared" ref="T133:V133" si="409">S133+(S133*(T89/S89*100-100)/100)</f>
        <v>3267.393762</v>
      </c>
      <c r="U133" s="172">
        <f t="shared" si="409"/>
        <v>3376.911384</v>
      </c>
      <c r="V133" s="172">
        <f t="shared" si="409"/>
        <v>3359.246133</v>
      </c>
      <c r="W133" s="171"/>
      <c r="X133" s="173">
        <f t="shared" si="377"/>
        <v>3415.963536</v>
      </c>
      <c r="Y133" s="172">
        <f t="shared" ref="Y133:AA133" si="410">X133+(X133*(Y89/X89*100-100)/100)</f>
        <v>3445.546162</v>
      </c>
      <c r="Z133" s="172">
        <f t="shared" si="410"/>
        <v>3517.835881</v>
      </c>
      <c r="AA133" s="172">
        <f t="shared" si="410"/>
        <v>3608.593974</v>
      </c>
      <c r="AB133" s="171"/>
      <c r="AC133" s="173">
        <f t="shared" si="379"/>
        <v>3576.973719</v>
      </c>
      <c r="AD133" s="172">
        <f t="shared" ref="AD133:AF133" si="411">AC133+(AC133*(AD89/AC89*100-100)/100)</f>
        <v>3599.721604</v>
      </c>
      <c r="AE133" s="172">
        <f t="shared" si="411"/>
        <v>3652.792043</v>
      </c>
      <c r="AF133" s="172">
        <f t="shared" si="411"/>
        <v>3708.566406</v>
      </c>
      <c r="AG133" s="171"/>
      <c r="AH133" s="173">
        <f t="shared" si="381"/>
        <v>3805.482103</v>
      </c>
      <c r="AI133" s="172">
        <f t="shared" ref="AI133:AK133" si="412">AH133+(AH133*(AI89/AH89*100-100)/100)</f>
        <v>3854.470328</v>
      </c>
      <c r="AJ133" s="172">
        <f t="shared" si="412"/>
        <v>3907.383559</v>
      </c>
      <c r="AK133" s="172">
        <f t="shared" si="412"/>
        <v>3943.172563</v>
      </c>
      <c r="AL133" s="171"/>
      <c r="AM133" s="173">
        <f t="shared" si="383"/>
        <v>3968.118851</v>
      </c>
      <c r="AN133" s="172">
        <f t="shared" ref="AN133:AP133" si="413">AM133+(AM133*(AN89/AM89*100-100)/100)</f>
        <v>3908.594716</v>
      </c>
      <c r="AO133" s="172">
        <f t="shared" si="413"/>
        <v>3885.451106</v>
      </c>
      <c r="AP133" s="172">
        <f t="shared" si="413"/>
        <v>3812.306685</v>
      </c>
      <c r="AQ133" s="171"/>
      <c r="AR133" s="173">
        <f t="shared" si="385"/>
        <v>3863.548776</v>
      </c>
      <c r="AS133" s="172">
        <f t="shared" ref="AS133:AU133" si="414">AR133+(AR133*(AS89/AR89*100-100)/100)</f>
        <v>3924.419579</v>
      </c>
      <c r="AT133" s="172">
        <f t="shared" si="414"/>
        <v>3923.835999</v>
      </c>
      <c r="AU133" s="172">
        <f t="shared" si="414"/>
        <v>3880.348226</v>
      </c>
      <c r="AV133" s="171"/>
      <c r="AW133" s="172">
        <f t="shared" si="387"/>
        <v>3874.603594</v>
      </c>
      <c r="AX133" s="172">
        <f t="shared" ref="AX133:AZ133" si="415">AW133+(AW133*(AX89/AW89*100-100)/100)</f>
        <v>4020.038816</v>
      </c>
      <c r="AY133" s="172">
        <f t="shared" si="415"/>
        <v>4114.029848</v>
      </c>
      <c r="AZ133" s="172">
        <f t="shared" si="415"/>
        <v>4087.521613</v>
      </c>
      <c r="BA133" s="171"/>
      <c r="BB133" s="172">
        <f t="shared" si="389"/>
        <v>4223.788692</v>
      </c>
      <c r="BC133" s="172">
        <f t="shared" ref="BC133:BE133" si="416">BB133+(BB133*(BC89/BB89*100-100)/100)</f>
        <v>4210.383984</v>
      </c>
      <c r="BD133" s="172">
        <f t="shared" si="416"/>
        <v>4067.38926</v>
      </c>
      <c r="BE133" s="172">
        <f t="shared" si="416"/>
        <v>4125.3753</v>
      </c>
      <c r="BF133" s="120"/>
      <c r="BG133" s="172">
        <f t="shared" si="391"/>
        <v>4307.850206</v>
      </c>
      <c r="BH133" s="172">
        <f t="shared" ref="BH133:BJ133" si="417">BG133+(BG133*(BH89/BG89*100-100)/100)</f>
        <v>4197.042739</v>
      </c>
      <c r="BI133" s="172">
        <f t="shared" si="417"/>
        <v>4152.593954</v>
      </c>
      <c r="BJ133" s="172">
        <f t="shared" si="417"/>
        <v>4114.182985</v>
      </c>
      <c r="BK133" s="32"/>
      <c r="BL133" s="172">
        <f t="shared" si="393"/>
        <v>4270.884223</v>
      </c>
      <c r="BM133" s="172">
        <f t="shared" ref="BM133:BO133" si="418">BL133+(BL133*(BM89/BL89*100-100)/100)</f>
        <v>4448.553007</v>
      </c>
      <c r="BN133" s="172">
        <f t="shared" si="418"/>
        <v>4457.894968</v>
      </c>
      <c r="BO133" s="172">
        <f t="shared" si="418"/>
        <v>0</v>
      </c>
      <c r="BP133" s="32"/>
    </row>
    <row r="134">
      <c r="A134" s="124">
        <v>5.0</v>
      </c>
      <c r="B134" s="84" t="s">
        <v>68</v>
      </c>
      <c r="D134" s="172">
        <v>2950.125110106947</v>
      </c>
      <c r="E134" s="172">
        <v>2948.2245759920497</v>
      </c>
      <c r="F134" s="172">
        <v>3064.1417733844182</v>
      </c>
      <c r="G134" s="172">
        <v>3142.5467494422014</v>
      </c>
      <c r="H134" s="171"/>
      <c r="I134" s="173">
        <f t="shared" si="371"/>
        <v>3213.784879</v>
      </c>
      <c r="J134" s="172">
        <f t="shared" ref="J134:L134" si="419">I134+(I134*(J90/I90*100-100)/100)</f>
        <v>3164.515122</v>
      </c>
      <c r="K134" s="172">
        <f t="shared" si="419"/>
        <v>3186.026347</v>
      </c>
      <c r="L134" s="172">
        <f t="shared" si="419"/>
        <v>3208.771264</v>
      </c>
      <c r="M134" s="171"/>
      <c r="N134" s="173">
        <f t="shared" si="373"/>
        <v>3227.935035</v>
      </c>
      <c r="O134" s="172">
        <f t="shared" ref="O134:Q134" si="420">N134+(N134*(O90/N90*100-100)/100)</f>
        <v>3248.637962</v>
      </c>
      <c r="P134" s="172">
        <f t="shared" si="420"/>
        <v>3298.048242</v>
      </c>
      <c r="Q134" s="172">
        <f t="shared" si="420"/>
        <v>3287.719089</v>
      </c>
      <c r="R134" s="171"/>
      <c r="S134" s="173">
        <f t="shared" si="375"/>
        <v>3349.973864</v>
      </c>
      <c r="T134" s="172">
        <f t="shared" ref="T134:V134" si="421">S134+(S134*(T90/S90*100-100)/100)</f>
        <v>3391.102693</v>
      </c>
      <c r="U134" s="172">
        <f t="shared" si="421"/>
        <v>3504.766833</v>
      </c>
      <c r="V134" s="172">
        <f t="shared" si="421"/>
        <v>3486.432747</v>
      </c>
      <c r="W134" s="171"/>
      <c r="X134" s="173">
        <f t="shared" si="377"/>
        <v>3545.297565</v>
      </c>
      <c r="Y134" s="172">
        <f t="shared" ref="Y134:AA134" si="422">X134+(X134*(Y90/X90*100-100)/100)</f>
        <v>3576.000238</v>
      </c>
      <c r="Z134" s="172">
        <f t="shared" si="422"/>
        <v>3651.026965</v>
      </c>
      <c r="AA134" s="172">
        <f t="shared" si="422"/>
        <v>3745.221309</v>
      </c>
      <c r="AB134" s="171"/>
      <c r="AC134" s="173">
        <f t="shared" si="379"/>
        <v>3712.403859</v>
      </c>
      <c r="AD134" s="172">
        <f t="shared" ref="AD134:AF134" si="423">AC134+(AC134*(AD90/AC90*100-100)/100)</f>
        <v>3736.013017</v>
      </c>
      <c r="AE134" s="172">
        <f t="shared" si="423"/>
        <v>3791.092791</v>
      </c>
      <c r="AF134" s="172">
        <f t="shared" si="423"/>
        <v>3848.978863</v>
      </c>
      <c r="AG134" s="171"/>
      <c r="AH134" s="173">
        <f t="shared" si="381"/>
        <v>3949.563949</v>
      </c>
      <c r="AI134" s="172">
        <f t="shared" ref="AI134:AK134" si="424">AH134+(AH134*(AI90/AH90*100-100)/100)</f>
        <v>4000.406949</v>
      </c>
      <c r="AJ134" s="172">
        <f t="shared" si="424"/>
        <v>4055.323562</v>
      </c>
      <c r="AK134" s="172">
        <f t="shared" si="424"/>
        <v>4092.467597</v>
      </c>
      <c r="AL134" s="171"/>
      <c r="AM134" s="173">
        <f t="shared" si="383"/>
        <v>4118.358393</v>
      </c>
      <c r="AN134" s="172">
        <f t="shared" ref="AN134:AP134" si="425">AM134+(AM134*(AN90/AM90*100-100)/100)</f>
        <v>4056.580576</v>
      </c>
      <c r="AO134" s="172">
        <f t="shared" si="425"/>
        <v>4032.560711</v>
      </c>
      <c r="AP134" s="172">
        <f t="shared" si="425"/>
        <v>3956.64692</v>
      </c>
      <c r="AQ134" s="171"/>
      <c r="AR134" s="173">
        <f t="shared" si="385"/>
        <v>4009.829122</v>
      </c>
      <c r="AS134" s="172">
        <f t="shared" ref="AS134:AU134" si="426">AR134+(AR134*(AS90/AR90*100-100)/100)</f>
        <v>4073.004594</v>
      </c>
      <c r="AT134" s="172">
        <f t="shared" si="426"/>
        <v>4072.398919</v>
      </c>
      <c r="AU134" s="172">
        <f t="shared" si="426"/>
        <v>4027.264627</v>
      </c>
      <c r="AV134" s="171"/>
      <c r="AW134" s="172">
        <f t="shared" si="387"/>
        <v>4021.302493</v>
      </c>
      <c r="AX134" s="172">
        <f t="shared" ref="AX134:AZ134" si="427">AW134+(AW134*(AX90/AW90*100-100)/100)</f>
        <v>4172.244134</v>
      </c>
      <c r="AY134" s="172">
        <f t="shared" si="427"/>
        <v>4269.793822</v>
      </c>
      <c r="AZ134" s="172">
        <f t="shared" si="427"/>
        <v>4242.281941</v>
      </c>
      <c r="BA134" s="171"/>
      <c r="BB134" s="172">
        <f t="shared" si="389"/>
        <v>4383.708317</v>
      </c>
      <c r="BC134" s="172">
        <f t="shared" ref="BC134:BE134" si="428">BB134+(BB134*(BC90/BB90*100-100)/100)</f>
        <v>4369.796085</v>
      </c>
      <c r="BD134" s="172">
        <f t="shared" si="428"/>
        <v>4221.387344</v>
      </c>
      <c r="BE134" s="172">
        <f t="shared" si="428"/>
        <v>4281.568831</v>
      </c>
      <c r="BF134" s="120"/>
      <c r="BG134" s="172">
        <f t="shared" si="391"/>
        <v>4470.952539</v>
      </c>
      <c r="BH134" s="172">
        <f t="shared" ref="BH134:BJ134" si="429">BG134+(BG134*(BH90/BG90*100-100)/100)</f>
        <v>4355.949718</v>
      </c>
      <c r="BI134" s="172">
        <f t="shared" si="429"/>
        <v>4309.818029</v>
      </c>
      <c r="BJ134" s="172">
        <f t="shared" si="429"/>
        <v>4269.952757</v>
      </c>
      <c r="BK134" s="32"/>
      <c r="BL134" s="172">
        <f t="shared" si="393"/>
        <v>4432.586963</v>
      </c>
      <c r="BM134" s="172">
        <f t="shared" ref="BM134:BO134" si="430">BL134+(BL134*(BM90/BL90*100-100)/100)</f>
        <v>4616.98258</v>
      </c>
      <c r="BN134" s="172">
        <f t="shared" si="430"/>
        <v>4626.678244</v>
      </c>
      <c r="BO134" s="172">
        <f t="shared" si="430"/>
        <v>0</v>
      </c>
      <c r="BP134" s="32"/>
    </row>
    <row r="135">
      <c r="A135" s="124">
        <v>6.0</v>
      </c>
      <c r="B135" s="84" t="s">
        <v>69</v>
      </c>
      <c r="D135" s="172">
        <v>2058.807602795919</v>
      </c>
      <c r="E135" s="172">
        <v>2057.481274610135</v>
      </c>
      <c r="F135" s="172">
        <v>2138.3765581588223</v>
      </c>
      <c r="G135" s="172">
        <v>2193.093139585074</v>
      </c>
      <c r="H135" s="171"/>
      <c r="I135" s="173">
        <f t="shared" si="371"/>
        <v>2242.808184</v>
      </c>
      <c r="J135" s="172">
        <f t="shared" ref="J135:L135" si="431">I135+(I135*(J91/I91*100-100)/100)</f>
        <v>2208.424236</v>
      </c>
      <c r="K135" s="172">
        <f t="shared" si="431"/>
        <v>2223.436302</v>
      </c>
      <c r="L135" s="172">
        <f t="shared" si="431"/>
        <v>2239.309327</v>
      </c>
      <c r="M135" s="171"/>
      <c r="N135" s="173">
        <f t="shared" si="373"/>
        <v>2252.683172</v>
      </c>
      <c r="O135" s="172">
        <f t="shared" ref="O135:Q135" si="432">N135+(N135*(O91/N91*100-100)/100)</f>
        <v>2267.13115</v>
      </c>
      <c r="P135" s="172">
        <f t="shared" si="432"/>
        <v>2301.613166</v>
      </c>
      <c r="Q135" s="172">
        <f t="shared" si="432"/>
        <v>2294.404747</v>
      </c>
      <c r="R135" s="171"/>
      <c r="S135" s="173">
        <f t="shared" si="375"/>
        <v>2337.850567</v>
      </c>
      <c r="T135" s="172">
        <f t="shared" ref="T135:V135" si="433">S135+(S135*(T91/S91*100-100)/100)</f>
        <v>2366.553196</v>
      </c>
      <c r="U135" s="172">
        <f t="shared" si="433"/>
        <v>2445.876135</v>
      </c>
      <c r="V135" s="172">
        <f t="shared" si="433"/>
        <v>2433.081303</v>
      </c>
      <c r="W135" s="171"/>
      <c r="X135" s="173">
        <f t="shared" si="377"/>
        <v>2474.161369</v>
      </c>
      <c r="Y135" s="172">
        <f t="shared" ref="Y135:AA135" si="434">X135+(X135*(Y91/X91*100-100)/100)</f>
        <v>2495.587883</v>
      </c>
      <c r="Z135" s="172">
        <f t="shared" si="434"/>
        <v>2547.946881</v>
      </c>
      <c r="AA135" s="172">
        <f t="shared" si="434"/>
        <v>2613.682409</v>
      </c>
      <c r="AB135" s="171"/>
      <c r="AC135" s="173">
        <f t="shared" si="379"/>
        <v>2590.780053</v>
      </c>
      <c r="AD135" s="172">
        <f t="shared" ref="AD135:AF135" si="435">AC135+(AC135*(AD91/AC91*100-100)/100)</f>
        <v>2607.256207</v>
      </c>
      <c r="AE135" s="172">
        <f t="shared" si="435"/>
        <v>2645.694799</v>
      </c>
      <c r="AF135" s="172">
        <f t="shared" si="435"/>
        <v>2686.091827</v>
      </c>
      <c r="AG135" s="171"/>
      <c r="AH135" s="173">
        <f t="shared" si="381"/>
        <v>2756.28727</v>
      </c>
      <c r="AI135" s="172">
        <f t="shared" ref="AI135:AK135" si="436">AH135+(AH135*(AI91/AH91*100-100)/100)</f>
        <v>2791.76914</v>
      </c>
      <c r="AJ135" s="172">
        <f t="shared" si="436"/>
        <v>2830.093867</v>
      </c>
      <c r="AK135" s="172">
        <f t="shared" si="436"/>
        <v>2856.015622</v>
      </c>
      <c r="AL135" s="171"/>
      <c r="AM135" s="173">
        <f t="shared" si="383"/>
        <v>2874.084066</v>
      </c>
      <c r="AN135" s="172">
        <f t="shared" ref="AN135:AP135" si="437">AM135+(AM135*(AN91/AM91*100-100)/100)</f>
        <v>2830.971101</v>
      </c>
      <c r="AO135" s="172">
        <f t="shared" si="437"/>
        <v>2814.208327</v>
      </c>
      <c r="AP135" s="172">
        <f t="shared" si="437"/>
        <v>2761.230272</v>
      </c>
      <c r="AQ135" s="171"/>
      <c r="AR135" s="173">
        <f t="shared" si="385"/>
        <v>2798.344604</v>
      </c>
      <c r="AS135" s="172">
        <f t="shared" ref="AS135:AU135" si="438">AR135+(AR135*(AS91/AR91*100-100)/100)</f>
        <v>2842.432951</v>
      </c>
      <c r="AT135" s="172">
        <f t="shared" si="438"/>
        <v>2842.010269</v>
      </c>
      <c r="AU135" s="172">
        <f t="shared" si="438"/>
        <v>2810.512342</v>
      </c>
      <c r="AV135" s="171"/>
      <c r="AW135" s="172">
        <f t="shared" si="387"/>
        <v>2806.35154</v>
      </c>
      <c r="AX135" s="172">
        <f t="shared" ref="AX135:AZ135" si="439">AW135+(AW135*(AX91/AW91*100-100)/100)</f>
        <v>2911.689377</v>
      </c>
      <c r="AY135" s="172">
        <f t="shared" si="439"/>
        <v>2979.766503</v>
      </c>
      <c r="AZ135" s="172">
        <f t="shared" si="439"/>
        <v>2960.566752</v>
      </c>
      <c r="BA135" s="171"/>
      <c r="BB135" s="172">
        <f t="shared" si="389"/>
        <v>3059.264158</v>
      </c>
      <c r="BC135" s="172">
        <f t="shared" ref="BC135:BE135" si="440">BB135+(BB135*(BC91/BB91*100-100)/100)</f>
        <v>3049.555211</v>
      </c>
      <c r="BD135" s="172">
        <f t="shared" si="440"/>
        <v>2945.985012</v>
      </c>
      <c r="BE135" s="172">
        <f t="shared" si="440"/>
        <v>2987.983944</v>
      </c>
      <c r="BF135" s="120"/>
      <c r="BG135" s="172">
        <f t="shared" si="391"/>
        <v>3120.149395</v>
      </c>
      <c r="BH135" s="172">
        <f t="shared" ref="BH135:BJ135" si="441">BG135+(BG135*(BH91/BG91*100-100)/100)</f>
        <v>3039.892229</v>
      </c>
      <c r="BI135" s="172">
        <f t="shared" si="441"/>
        <v>3007.698248</v>
      </c>
      <c r="BJ135" s="172">
        <f t="shared" si="441"/>
        <v>2979.877419</v>
      </c>
      <c r="BK135" s="32"/>
      <c r="BL135" s="172">
        <f t="shared" si="393"/>
        <v>3093.375161</v>
      </c>
      <c r="BM135" s="172">
        <f t="shared" ref="BM135:BO135" si="442">BL135+(BL135*(BM91/BL91*100-100)/100)</f>
        <v>3222.059568</v>
      </c>
      <c r="BN135" s="172">
        <f t="shared" si="442"/>
        <v>3228.825893</v>
      </c>
      <c r="BO135" s="172">
        <f t="shared" si="442"/>
        <v>0</v>
      </c>
      <c r="BP135" s="32"/>
    </row>
    <row r="136">
      <c r="A136" s="124">
        <v>7.0</v>
      </c>
      <c r="B136" s="84" t="s">
        <v>70</v>
      </c>
      <c r="D136" s="172">
        <v>2650.0018056139365</v>
      </c>
      <c r="E136" s="172">
        <v>2648.294617393732</v>
      </c>
      <c r="F136" s="172">
        <v>2752.4192802221405</v>
      </c>
      <c r="G136" s="172">
        <v>2822.8479299802016</v>
      </c>
      <c r="H136" s="171"/>
      <c r="I136" s="173">
        <f t="shared" si="371"/>
        <v>2886.838833</v>
      </c>
      <c r="J136" s="172">
        <f t="shared" ref="J136:L136" si="443">I136+(I136*(J92/I92*100-100)/100)</f>
        <v>2842.581407</v>
      </c>
      <c r="K136" s="172">
        <f t="shared" si="443"/>
        <v>2861.904244</v>
      </c>
      <c r="L136" s="172">
        <f t="shared" si="443"/>
        <v>2882.335266</v>
      </c>
      <c r="M136" s="171"/>
      <c r="N136" s="173">
        <f t="shared" si="373"/>
        <v>2899.549461</v>
      </c>
      <c r="O136" s="172">
        <f t="shared" ref="O136:Q136" si="444">N136+(N136*(O92/N92*100-100)/100)</f>
        <v>2918.146229</v>
      </c>
      <c r="P136" s="172">
        <f t="shared" si="444"/>
        <v>2962.529882</v>
      </c>
      <c r="Q136" s="172">
        <f t="shared" si="444"/>
        <v>2953.251539</v>
      </c>
      <c r="R136" s="171"/>
      <c r="S136" s="173">
        <f t="shared" si="375"/>
        <v>3009.172987</v>
      </c>
      <c r="T136" s="172">
        <f t="shared" ref="T136:V136" si="445">S136+(S136*(T92/S92*100-100)/100)</f>
        <v>3046.117682</v>
      </c>
      <c r="U136" s="172">
        <f t="shared" si="445"/>
        <v>3148.218496</v>
      </c>
      <c r="V136" s="172">
        <f t="shared" si="445"/>
        <v>3131.74958</v>
      </c>
      <c r="W136" s="171"/>
      <c r="X136" s="173">
        <f t="shared" si="377"/>
        <v>3184.625939</v>
      </c>
      <c r="Y136" s="172">
        <f t="shared" ref="Y136:AA136" si="446">X136+(X136*(Y92/X92*100-100)/100)</f>
        <v>3212.205155</v>
      </c>
      <c r="Z136" s="172">
        <f t="shared" si="446"/>
        <v>3279.599233</v>
      </c>
      <c r="AA136" s="172">
        <f t="shared" si="446"/>
        <v>3364.210961</v>
      </c>
      <c r="AB136" s="171"/>
      <c r="AC136" s="173">
        <f t="shared" si="379"/>
        <v>3334.732109</v>
      </c>
      <c r="AD136" s="172">
        <f t="shared" ref="AD136:AF136" si="447">AC136+(AC136*(AD92/AC92*100-100)/100)</f>
        <v>3355.93945</v>
      </c>
      <c r="AE136" s="172">
        <f t="shared" si="447"/>
        <v>3405.415827</v>
      </c>
      <c r="AF136" s="172">
        <f t="shared" si="447"/>
        <v>3457.41301</v>
      </c>
      <c r="AG136" s="171"/>
      <c r="AH136" s="173">
        <f t="shared" si="381"/>
        <v>3547.765334</v>
      </c>
      <c r="AI136" s="172">
        <f t="shared" ref="AI136:AK136" si="448">AH136+(AH136*(AI92/AH92*100-100)/100)</f>
        <v>3593.435953</v>
      </c>
      <c r="AJ136" s="172">
        <f t="shared" si="448"/>
        <v>3642.765768</v>
      </c>
      <c r="AK136" s="172">
        <f t="shared" si="448"/>
        <v>3676.131051</v>
      </c>
      <c r="AL136" s="171"/>
      <c r="AM136" s="173">
        <f t="shared" si="383"/>
        <v>3699.387914</v>
      </c>
      <c r="AN136" s="172">
        <f t="shared" ref="AN136:AP136" si="449">AM136+(AM136*(AN92/AM92*100-100)/100)</f>
        <v>3643.894902</v>
      </c>
      <c r="AO136" s="172">
        <f t="shared" si="449"/>
        <v>3622.318636</v>
      </c>
      <c r="AP136" s="172">
        <f t="shared" si="449"/>
        <v>3554.127738</v>
      </c>
      <c r="AQ136" s="171"/>
      <c r="AR136" s="173">
        <f t="shared" si="385"/>
        <v>3601.899587</v>
      </c>
      <c r="AS136" s="172">
        <f t="shared" ref="AS136:AU136" si="450">AR136+(AR136*(AS92/AR92*100-100)/100)</f>
        <v>3658.648066</v>
      </c>
      <c r="AT136" s="172">
        <f t="shared" si="450"/>
        <v>3658.104008</v>
      </c>
      <c r="AU136" s="172">
        <f t="shared" si="450"/>
        <v>3617.561335</v>
      </c>
      <c r="AV136" s="171"/>
      <c r="AW136" s="172">
        <f t="shared" si="387"/>
        <v>3612.205744</v>
      </c>
      <c r="AX136" s="172">
        <f t="shared" ref="AX136:AZ136" si="451">AW136+(AW136*(AX92/AW92*100-100)/100)</f>
        <v>3747.791729</v>
      </c>
      <c r="AY136" s="172">
        <f t="shared" si="451"/>
        <v>3835.417453</v>
      </c>
      <c r="AZ136" s="172">
        <f t="shared" si="451"/>
        <v>3810.704423</v>
      </c>
      <c r="BA136" s="171"/>
      <c r="BB136" s="172">
        <f t="shared" si="389"/>
        <v>3937.743154</v>
      </c>
      <c r="BC136" s="172">
        <f t="shared" ref="BC136:BE136" si="452">BB136+(BB136*(BC92/BB92*100-100)/100)</f>
        <v>3925.246246</v>
      </c>
      <c r="BD136" s="172">
        <f t="shared" si="452"/>
        <v>3791.935483</v>
      </c>
      <c r="BE136" s="172">
        <f t="shared" si="452"/>
        <v>3845.994563</v>
      </c>
      <c r="BF136" s="120"/>
      <c r="BG136" s="172">
        <f t="shared" si="391"/>
        <v>4016.111812</v>
      </c>
      <c r="BH136" s="172">
        <f t="shared" ref="BH136:BJ136" si="453">BG136+(BG136*(BH92/BG92*100-100)/100)</f>
        <v>3912.808503</v>
      </c>
      <c r="BI136" s="172">
        <f t="shared" si="453"/>
        <v>3871.369902</v>
      </c>
      <c r="BJ136" s="172">
        <f t="shared" si="453"/>
        <v>3835.56022</v>
      </c>
      <c r="BK136" s="32"/>
      <c r="BL136" s="172">
        <f t="shared" si="393"/>
        <v>3981.649258</v>
      </c>
      <c r="BM136" s="172">
        <f t="shared" ref="BM136:BO136" si="454">BL136+(BL136*(BM92/BL92*100-100)/100)</f>
        <v>4147.285867</v>
      </c>
      <c r="BN136" s="172">
        <f t="shared" si="454"/>
        <v>4155.995167</v>
      </c>
      <c r="BO136" s="172">
        <f t="shared" si="454"/>
        <v>0</v>
      </c>
      <c r="BP136" s="32"/>
    </row>
    <row r="137">
      <c r="A137" s="124">
        <v>8.0</v>
      </c>
      <c r="B137" s="84" t="s">
        <v>71</v>
      </c>
      <c r="D137" s="172">
        <v>2492.920298584364</v>
      </c>
      <c r="E137" s="172">
        <v>2491.3143056531003</v>
      </c>
      <c r="F137" s="172">
        <v>2589.266874967692</v>
      </c>
      <c r="G137" s="172">
        <v>2655.5207960826942</v>
      </c>
      <c r="H137" s="171"/>
      <c r="I137" s="173">
        <f t="shared" si="371"/>
        <v>2715.718575</v>
      </c>
      <c r="J137" s="172">
        <f t="shared" ref="J137:L137" si="455">I137+(I137*(J93/I93*100-100)/100)</f>
        <v>2674.084552</v>
      </c>
      <c r="K137" s="172">
        <f t="shared" si="455"/>
        <v>2692.262008</v>
      </c>
      <c r="L137" s="172">
        <f t="shared" si="455"/>
        <v>2711.481961</v>
      </c>
      <c r="M137" s="171"/>
      <c r="N137" s="173">
        <f t="shared" si="373"/>
        <v>2727.675767</v>
      </c>
      <c r="O137" s="172">
        <f t="shared" ref="O137:Q137" si="456">N137+(N137*(O93/N93*100-100)/100)</f>
        <v>2745.170193</v>
      </c>
      <c r="P137" s="172">
        <f t="shared" si="456"/>
        <v>2786.922961</v>
      </c>
      <c r="Q137" s="172">
        <f t="shared" si="456"/>
        <v>2778.194601</v>
      </c>
      <c r="R137" s="171"/>
      <c r="S137" s="173">
        <f t="shared" si="375"/>
        <v>2830.801249</v>
      </c>
      <c r="T137" s="172">
        <f t="shared" ref="T137:V137" si="457">S137+(S137*(T93/S93*100-100)/100)</f>
        <v>2865.55601</v>
      </c>
      <c r="U137" s="172">
        <f t="shared" si="457"/>
        <v>2961.604696</v>
      </c>
      <c r="V137" s="172">
        <f t="shared" si="457"/>
        <v>2946.111992</v>
      </c>
      <c r="W137" s="171"/>
      <c r="X137" s="173">
        <f t="shared" si="377"/>
        <v>2995.854052</v>
      </c>
      <c r="Y137" s="172">
        <f t="shared" ref="Y137:AA137" si="458">X137+(X137*(Y93/X93*100-100)/100)</f>
        <v>3021.798482</v>
      </c>
      <c r="Z137" s="172">
        <f t="shared" si="458"/>
        <v>3085.197709</v>
      </c>
      <c r="AA137" s="172">
        <f t="shared" si="458"/>
        <v>3164.793992</v>
      </c>
      <c r="AB137" s="171"/>
      <c r="AC137" s="173">
        <f t="shared" si="379"/>
        <v>3137.062529</v>
      </c>
      <c r="AD137" s="172">
        <f t="shared" ref="AD137:AF137" si="459">AC137+(AC137*(AD93/AC93*100-100)/100)</f>
        <v>3157.012784</v>
      </c>
      <c r="AE137" s="172">
        <f t="shared" si="459"/>
        <v>3203.556398</v>
      </c>
      <c r="AF137" s="172">
        <f t="shared" si="459"/>
        <v>3252.471397</v>
      </c>
      <c r="AG137" s="171"/>
      <c r="AH137" s="173">
        <f t="shared" si="381"/>
        <v>3337.467996</v>
      </c>
      <c r="AI137" s="172">
        <f t="shared" ref="AI137:AK137" si="460">AH137+(AH137*(AI93/AH93*100-100)/100)</f>
        <v>3380.431444</v>
      </c>
      <c r="AJ137" s="172">
        <f t="shared" si="460"/>
        <v>3426.837184</v>
      </c>
      <c r="AK137" s="172">
        <f t="shared" si="460"/>
        <v>3458.224707</v>
      </c>
      <c r="AL137" s="171"/>
      <c r="AM137" s="173">
        <f t="shared" si="383"/>
        <v>3480.102996</v>
      </c>
      <c r="AN137" s="172">
        <f t="shared" ref="AN137:AP137" si="461">AM137+(AM137*(AN93/AM93*100-100)/100)</f>
        <v>3427.899388</v>
      </c>
      <c r="AO137" s="172">
        <f t="shared" si="461"/>
        <v>3407.602076</v>
      </c>
      <c r="AP137" s="172">
        <f t="shared" si="461"/>
        <v>3343.453262</v>
      </c>
      <c r="AQ137" s="171"/>
      <c r="AR137" s="173">
        <f t="shared" si="385"/>
        <v>3388.393387</v>
      </c>
      <c r="AS137" s="172">
        <f t="shared" ref="AS137:AU137" si="462">AR137+(AR137*(AS93/AR93*100-100)/100)</f>
        <v>3441.778043</v>
      </c>
      <c r="AT137" s="172">
        <f t="shared" si="462"/>
        <v>3441.266235</v>
      </c>
      <c r="AU137" s="172">
        <f t="shared" si="462"/>
        <v>3403.12677</v>
      </c>
      <c r="AV137" s="171"/>
      <c r="AW137" s="172">
        <f t="shared" si="387"/>
        <v>3398.088636</v>
      </c>
      <c r="AX137" s="172">
        <f t="shared" ref="AX137:AZ137" si="463">AW137+(AW137*(AX93/AW93*100-100)/100)</f>
        <v>3525.637627</v>
      </c>
      <c r="AY137" s="172">
        <f t="shared" si="463"/>
        <v>3608.069248</v>
      </c>
      <c r="AZ137" s="172">
        <f t="shared" si="463"/>
        <v>3584.821107</v>
      </c>
      <c r="BA137" s="171"/>
      <c r="BB137" s="172">
        <f t="shared" si="389"/>
        <v>3704.329491</v>
      </c>
      <c r="BC137" s="172">
        <f t="shared" ref="BC137:BE137" si="464">BB137+(BB137*(BC93/BB93*100-100)/100)</f>
        <v>3692.57335</v>
      </c>
      <c r="BD137" s="172">
        <f t="shared" si="464"/>
        <v>3567.164715</v>
      </c>
      <c r="BE137" s="172">
        <f t="shared" si="464"/>
        <v>3618.019389</v>
      </c>
      <c r="BF137" s="120"/>
      <c r="BG137" s="172">
        <f t="shared" si="391"/>
        <v>3778.052768</v>
      </c>
      <c r="BH137" s="172">
        <f t="shared" ref="BH137:BJ137" si="465">BG137+(BG137*(BH93/BG93*100-100)/100)</f>
        <v>3680.872867</v>
      </c>
      <c r="BI137" s="172">
        <f t="shared" si="465"/>
        <v>3641.890579</v>
      </c>
      <c r="BJ137" s="172">
        <f t="shared" si="465"/>
        <v>3608.203552</v>
      </c>
      <c r="BK137" s="32"/>
      <c r="BL137" s="172">
        <f t="shared" si="393"/>
        <v>3745.633016</v>
      </c>
      <c r="BM137" s="172">
        <f t="shared" ref="BM137:BO137" si="466">BL137+(BL137*(BM93/BL93*100-100)/100)</f>
        <v>3901.45135</v>
      </c>
      <c r="BN137" s="172">
        <f t="shared" si="466"/>
        <v>3909.644398</v>
      </c>
      <c r="BO137" s="172">
        <f t="shared" si="466"/>
        <v>0</v>
      </c>
      <c r="BP137" s="32"/>
    </row>
    <row r="138">
      <c r="A138" s="124">
        <v>9.0</v>
      </c>
      <c r="B138" s="84" t="s">
        <v>72</v>
      </c>
      <c r="D138" s="172">
        <v>2408.925841353625</v>
      </c>
      <c r="E138" s="172">
        <v>2407.373959460189</v>
      </c>
      <c r="F138" s="172">
        <v>2502.026193461771</v>
      </c>
      <c r="G138" s="172">
        <v>2566.047808094042</v>
      </c>
      <c r="H138" s="171"/>
      <c r="I138" s="173">
        <f t="shared" si="371"/>
        <v>2624.217331</v>
      </c>
      <c r="J138" s="172">
        <f t="shared" ref="J138:L138" si="467">I138+(I138*(J94/I94*100-100)/100)</f>
        <v>2583.986092</v>
      </c>
      <c r="K138" s="172">
        <f t="shared" si="467"/>
        <v>2601.551091</v>
      </c>
      <c r="L138" s="172">
        <f t="shared" si="467"/>
        <v>2620.123462</v>
      </c>
      <c r="M138" s="171"/>
      <c r="N138" s="173">
        <f t="shared" si="373"/>
        <v>2635.771647</v>
      </c>
      <c r="O138" s="172">
        <f t="shared" ref="O138:Q138" si="468">N138+(N138*(O94/N94*100-100)/100)</f>
        <v>2652.67663</v>
      </c>
      <c r="P138" s="172">
        <f t="shared" si="468"/>
        <v>2693.022614</v>
      </c>
      <c r="Q138" s="172">
        <f t="shared" si="468"/>
        <v>2684.58834</v>
      </c>
      <c r="R138" s="171"/>
      <c r="S138" s="173">
        <f t="shared" si="375"/>
        <v>2735.422502</v>
      </c>
      <c r="T138" s="172">
        <f t="shared" ref="T138:V138" si="469">S138+(S138*(T94/S94*100-100)/100)</f>
        <v>2769.006264</v>
      </c>
      <c r="U138" s="172">
        <f t="shared" si="469"/>
        <v>2861.818763</v>
      </c>
      <c r="V138" s="172">
        <f t="shared" si="469"/>
        <v>2846.848057</v>
      </c>
      <c r="W138" s="171"/>
      <c r="X138" s="173">
        <f t="shared" si="377"/>
        <v>2894.914148</v>
      </c>
      <c r="Y138" s="172">
        <f t="shared" ref="Y138:AA138" si="470">X138+(X138*(Y94/X94*100-100)/100)</f>
        <v>2919.984428</v>
      </c>
      <c r="Z138" s="172">
        <f t="shared" si="470"/>
        <v>2981.247532</v>
      </c>
      <c r="AA138" s="172">
        <f t="shared" si="470"/>
        <v>3058.161962</v>
      </c>
      <c r="AB138" s="171"/>
      <c r="AC138" s="173">
        <f t="shared" si="379"/>
        <v>3031.36486</v>
      </c>
      <c r="AD138" s="172">
        <f t="shared" ref="AD138:AF138" si="471">AC138+(AC138*(AD94/AC94*100-100)/100)</f>
        <v>3050.642927</v>
      </c>
      <c r="AE138" s="172">
        <f t="shared" si="471"/>
        <v>3095.618338</v>
      </c>
      <c r="AF138" s="172">
        <f t="shared" si="471"/>
        <v>3142.885234</v>
      </c>
      <c r="AG138" s="171"/>
      <c r="AH138" s="173">
        <f t="shared" si="381"/>
        <v>3225.018026</v>
      </c>
      <c r="AI138" s="172">
        <f t="shared" ref="AI138:AK138" si="472">AH138+(AH138*(AI94/AH94*100-100)/100)</f>
        <v>3266.533898</v>
      </c>
      <c r="AJ138" s="172">
        <f t="shared" si="472"/>
        <v>3311.376081</v>
      </c>
      <c r="AK138" s="172">
        <f t="shared" si="472"/>
        <v>3341.706057</v>
      </c>
      <c r="AL138" s="171"/>
      <c r="AM138" s="173">
        <f t="shared" si="383"/>
        <v>3362.847197</v>
      </c>
      <c r="AN138" s="172">
        <f t="shared" ref="AN138:AP138" si="473">AM138+(AM138*(AN94/AM94*100-100)/100)</f>
        <v>3312.402495</v>
      </c>
      <c r="AO138" s="172">
        <f t="shared" si="473"/>
        <v>3292.789065</v>
      </c>
      <c r="AP138" s="172">
        <f t="shared" si="473"/>
        <v>3230.801629</v>
      </c>
      <c r="AQ138" s="171"/>
      <c r="AR138" s="173">
        <f t="shared" si="385"/>
        <v>3274.227577</v>
      </c>
      <c r="AS138" s="172">
        <f t="shared" ref="AS138:AU138" si="474">AR138+(AR138*(AS94/AR94*100-100)/100)</f>
        <v>3325.813534</v>
      </c>
      <c r="AT138" s="172">
        <f t="shared" si="474"/>
        <v>3325.31897</v>
      </c>
      <c r="AU138" s="172">
        <f t="shared" si="474"/>
        <v>3288.464545</v>
      </c>
      <c r="AV138" s="171"/>
      <c r="AW138" s="172">
        <f t="shared" si="387"/>
        <v>3283.596163</v>
      </c>
      <c r="AX138" s="172">
        <f t="shared" ref="AX138:AZ138" si="475">AW138+(AW138*(AX94/AW94*100-100)/100)</f>
        <v>3406.84762</v>
      </c>
      <c r="AY138" s="172">
        <f t="shared" si="475"/>
        <v>3486.501857</v>
      </c>
      <c r="AZ138" s="172">
        <f t="shared" si="475"/>
        <v>3464.03702</v>
      </c>
      <c r="BA138" s="171"/>
      <c r="BB138" s="172">
        <f t="shared" si="389"/>
        <v>3579.518784</v>
      </c>
      <c r="BC138" s="172">
        <f t="shared" ref="BC138:BE138" si="476">BB138+(BB138*(BC94/BB94*100-100)/100)</f>
        <v>3568.158745</v>
      </c>
      <c r="BD138" s="172">
        <f t="shared" si="476"/>
        <v>3446.975528</v>
      </c>
      <c r="BE138" s="172">
        <f t="shared" si="476"/>
        <v>3496.116745</v>
      </c>
      <c r="BF138" s="120"/>
      <c r="BG138" s="172">
        <f t="shared" si="391"/>
        <v>3650.758088</v>
      </c>
      <c r="BH138" s="172">
        <f t="shared" ref="BH138:BJ138" si="477">BG138+(BG138*(BH94/BG94*100-100)/100)</f>
        <v>3556.852488</v>
      </c>
      <c r="BI138" s="172">
        <f t="shared" si="477"/>
        <v>3519.183639</v>
      </c>
      <c r="BJ138" s="172">
        <f t="shared" si="477"/>
        <v>3486.631636</v>
      </c>
      <c r="BK138" s="32"/>
      <c r="BL138" s="172">
        <f t="shared" si="393"/>
        <v>3619.430661</v>
      </c>
      <c r="BM138" s="172">
        <f t="shared" ref="BM138:BO138" si="478">BL138+(BL138*(BM94/BL94*100-100)/100)</f>
        <v>3769.998977</v>
      </c>
      <c r="BN138" s="172">
        <f t="shared" si="478"/>
        <v>3777.915975</v>
      </c>
      <c r="BO138" s="172">
        <f t="shared" si="478"/>
        <v>0</v>
      </c>
      <c r="BP138" s="32"/>
    </row>
    <row r="139">
      <c r="A139" s="124"/>
      <c r="B139" s="159" t="s">
        <v>90</v>
      </c>
      <c r="D139" s="172"/>
      <c r="E139" s="172"/>
      <c r="F139" s="172"/>
      <c r="G139" s="172"/>
      <c r="H139" s="171"/>
      <c r="I139" s="173"/>
      <c r="J139" s="172"/>
      <c r="K139" s="172"/>
      <c r="L139" s="172"/>
      <c r="M139" s="171"/>
      <c r="N139" s="173"/>
      <c r="O139" s="172"/>
      <c r="P139" s="172"/>
      <c r="Q139" s="172"/>
      <c r="R139" s="171"/>
      <c r="S139" s="173"/>
      <c r="T139" s="172"/>
      <c r="U139" s="172"/>
      <c r="V139" s="172"/>
      <c r="W139" s="171"/>
      <c r="X139" s="173"/>
      <c r="Y139" s="172"/>
      <c r="Z139" s="172"/>
      <c r="AA139" s="172"/>
      <c r="AB139" s="171"/>
      <c r="AC139" s="173"/>
      <c r="AD139" s="172"/>
      <c r="AE139" s="172"/>
      <c r="AF139" s="172"/>
      <c r="AG139" s="171"/>
      <c r="AH139" s="173"/>
      <c r="AI139" s="172"/>
      <c r="AJ139" s="172"/>
      <c r="AK139" s="172"/>
      <c r="AL139" s="171"/>
      <c r="AM139" s="173"/>
      <c r="AN139" s="172"/>
      <c r="AO139" s="172"/>
      <c r="AP139" s="172"/>
      <c r="AQ139" s="171"/>
      <c r="AR139" s="173"/>
      <c r="AS139" s="172"/>
      <c r="AT139" s="172"/>
      <c r="AU139" s="172"/>
      <c r="AV139" s="171"/>
      <c r="AW139" s="172"/>
      <c r="AX139" s="172"/>
      <c r="AY139" s="172"/>
      <c r="AZ139" s="172"/>
      <c r="BA139" s="171"/>
      <c r="BB139" s="172"/>
      <c r="BC139" s="172"/>
      <c r="BD139" s="172"/>
      <c r="BE139" s="172"/>
      <c r="BF139" s="120"/>
      <c r="BG139" s="172"/>
      <c r="BH139" s="172"/>
      <c r="BI139" s="172"/>
      <c r="BJ139" s="172"/>
      <c r="BK139" s="32"/>
      <c r="BL139" s="172"/>
      <c r="BM139" s="172"/>
      <c r="BN139" s="172"/>
      <c r="BO139" s="172"/>
      <c r="BP139" s="32"/>
    </row>
    <row r="140">
      <c r="A140" s="124">
        <v>10.0</v>
      </c>
      <c r="B140" s="84" t="s">
        <v>74</v>
      </c>
      <c r="D140" s="172">
        <v>12513.144225997059</v>
      </c>
      <c r="E140" s="172">
        <v>12505.082989066923</v>
      </c>
      <c r="F140" s="172">
        <v>12996.753191213571</v>
      </c>
      <c r="G140" s="172">
        <v>13329.312908794851</v>
      </c>
      <c r="H140" s="171"/>
      <c r="I140" s="173">
        <f>G140+(G140*(I96/G96*100-100)/100)</f>
        <v>13631.47399</v>
      </c>
      <c r="J140" s="172">
        <f t="shared" ref="J140:L140" si="479">I140+(I140*(J96/I96*100-100)/100)</f>
        <v>13422.49317</v>
      </c>
      <c r="K140" s="172">
        <f t="shared" si="479"/>
        <v>13513.7344</v>
      </c>
      <c r="L140" s="172">
        <f t="shared" si="479"/>
        <v>13610.20842</v>
      </c>
      <c r="M140" s="171"/>
      <c r="N140" s="173">
        <f>L140+(L140*(N96/L96*100-100)/100)</f>
        <v>13691.49278</v>
      </c>
      <c r="O140" s="172">
        <f t="shared" ref="O140:Q140" si="480">N140+(N140*(O96/N96*100-100)/100)</f>
        <v>13779.30557</v>
      </c>
      <c r="P140" s="172">
        <f t="shared" si="480"/>
        <v>13988.88243</v>
      </c>
      <c r="Q140" s="172">
        <f t="shared" si="480"/>
        <v>13945.07067</v>
      </c>
      <c r="R140" s="171"/>
      <c r="S140" s="173">
        <f>Q140+(Q140*(S96/Q96*100-100)/100)</f>
        <v>14209.12827</v>
      </c>
      <c r="T140" s="172">
        <f t="shared" ref="T140:V140" si="481">S140+(S140*(T96/S96*100-100)/100)</f>
        <v>14383.57883</v>
      </c>
      <c r="U140" s="172">
        <f t="shared" si="481"/>
        <v>14865.69255</v>
      </c>
      <c r="V140" s="172">
        <f t="shared" si="481"/>
        <v>14787.92735</v>
      </c>
      <c r="W140" s="171"/>
      <c r="X140" s="173">
        <f>V140+(V140*(X96/V96*100-100)/100)</f>
        <v>15037.60624</v>
      </c>
      <c r="Y140" s="172">
        <f t="shared" ref="Y140:AA140" si="482">X140+(X140*(Y96/X96*100-100)/100)</f>
        <v>15167.83359</v>
      </c>
      <c r="Z140" s="172">
        <f t="shared" si="482"/>
        <v>15486.06424</v>
      </c>
      <c r="AA140" s="172">
        <f t="shared" si="482"/>
        <v>15885.59558</v>
      </c>
      <c r="AB140" s="171"/>
      <c r="AC140" s="173">
        <f>AA140+(AA140*(AC96/AA96*100-100)/100)</f>
        <v>15746.39827</v>
      </c>
      <c r="AD140" s="172">
        <f t="shared" ref="AD140:AF140" si="483">AC140+(AC140*(AD96/AC96*100-100)/100)</f>
        <v>15846.53802</v>
      </c>
      <c r="AE140" s="172">
        <f t="shared" si="483"/>
        <v>16080.1624</v>
      </c>
      <c r="AF140" s="172">
        <f t="shared" si="483"/>
        <v>16325.68987</v>
      </c>
      <c r="AG140" s="171"/>
      <c r="AH140" s="173">
        <f>AF140+(AF140*(AH96/AF96*100-100)/100)</f>
        <v>16752.32795</v>
      </c>
      <c r="AI140" s="172">
        <f t="shared" ref="AI140:AK140" si="484">AH140+(AH140*(AI96/AH96*100-100)/100)</f>
        <v>16967.98178</v>
      </c>
      <c r="AJ140" s="172">
        <f t="shared" si="484"/>
        <v>17200.91411</v>
      </c>
      <c r="AK140" s="172">
        <f t="shared" si="484"/>
        <v>17358.4629</v>
      </c>
      <c r="AL140" s="171"/>
      <c r="AM140" s="173">
        <f>AK140+(AK140*(AM96/AK96*100-100)/100)</f>
        <v>17468.28037</v>
      </c>
      <c r="AN140" s="172">
        <f t="shared" ref="AN140:AP140" si="485">AM140+(AM140*(AN96/AM96*100-100)/100)</f>
        <v>17206.24581</v>
      </c>
      <c r="AO140" s="172">
        <f t="shared" si="485"/>
        <v>17104.36401</v>
      </c>
      <c r="AP140" s="172">
        <f t="shared" si="485"/>
        <v>16782.37082</v>
      </c>
      <c r="AQ140" s="171"/>
      <c r="AR140" s="173">
        <f>AP140+(AP140*(AR96/AP96*100-100)/100)</f>
        <v>17007.94653</v>
      </c>
      <c r="AS140" s="172">
        <f t="shared" ref="AS140:AU140" si="486">AR140+(AR140*(AS96/AR96*100-100)/100)</f>
        <v>17275.90933</v>
      </c>
      <c r="AT140" s="172">
        <f t="shared" si="486"/>
        <v>17273.34032</v>
      </c>
      <c r="AU140" s="172">
        <f t="shared" si="486"/>
        <v>17081.90034</v>
      </c>
      <c r="AV140" s="171"/>
      <c r="AW140" s="172">
        <f>AU140+(AU140*(AW96/AU96*100-100)/100)</f>
        <v>17056.61157</v>
      </c>
      <c r="AX140" s="172">
        <f t="shared" ref="AX140:AZ140" si="487">AW140+(AW140*(AX96/AW96*100-100)/100)</f>
        <v>17696.84018</v>
      </c>
      <c r="AY140" s="172">
        <f t="shared" si="487"/>
        <v>18110.60342</v>
      </c>
      <c r="AZ140" s="172">
        <f t="shared" si="487"/>
        <v>17993.91002</v>
      </c>
      <c r="BA140" s="171"/>
      <c r="BB140" s="172">
        <f>AZ140+(AZ140*(BB96/AZ96*100-100)/100)</f>
        <v>18593.77903</v>
      </c>
      <c r="BC140" s="172">
        <f t="shared" ref="BC140:BE140" si="488">BB140+(BB140*(BC96/BB96*100-100)/100)</f>
        <v>18534.76941</v>
      </c>
      <c r="BD140" s="172">
        <f t="shared" si="488"/>
        <v>17905.28425</v>
      </c>
      <c r="BE140" s="172">
        <f t="shared" si="488"/>
        <v>18160.54787</v>
      </c>
      <c r="BF140" s="120"/>
      <c r="BG140" s="172">
        <f>BE140+(BE140*(BG96/BE96*100-100)/100)</f>
        <v>18963.83098</v>
      </c>
      <c r="BH140" s="172">
        <f t="shared" ref="BH140:BJ140" si="489">BG140+(BG140*(BH96/BG96*100-100)/100)</f>
        <v>18476.03916</v>
      </c>
      <c r="BI140" s="172">
        <f t="shared" si="489"/>
        <v>18280.36865</v>
      </c>
      <c r="BJ140" s="172">
        <f t="shared" si="489"/>
        <v>18111.27755</v>
      </c>
      <c r="BK140" s="32"/>
      <c r="BL140" s="172">
        <f>BJ140+(BJ140*(BL96/BJ96*100-100)/100)</f>
        <v>18801.10093</v>
      </c>
      <c r="BM140" s="172">
        <f t="shared" ref="BM140:BO140" si="490">BL140+(BL140*(BM96/BL96*100-100)/100)</f>
        <v>19583.22673</v>
      </c>
      <c r="BN140" s="172">
        <f t="shared" si="490"/>
        <v>19624.35151</v>
      </c>
      <c r="BO140" s="172">
        <f t="shared" si="490"/>
        <v>0</v>
      </c>
      <c r="BP140" s="32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</row>
  </sheetData>
  <mergeCells count="71">
    <mergeCell ref="AM56:AQ56"/>
    <mergeCell ref="AR56:AV56"/>
    <mergeCell ref="AW56:BA56"/>
    <mergeCell ref="BB56:BF56"/>
    <mergeCell ref="BG56:BK56"/>
    <mergeCell ref="BL56:BP56"/>
    <mergeCell ref="D56:H56"/>
    <mergeCell ref="I56:M56"/>
    <mergeCell ref="N56:R56"/>
    <mergeCell ref="S56:W56"/>
    <mergeCell ref="X56:AB56"/>
    <mergeCell ref="AC56:AG56"/>
    <mergeCell ref="AH56:AL56"/>
    <mergeCell ref="AC2:AG2"/>
    <mergeCell ref="AH2:AL2"/>
    <mergeCell ref="AM2:AQ2"/>
    <mergeCell ref="AR2:AV2"/>
    <mergeCell ref="AW2:BA2"/>
    <mergeCell ref="BB2:BF2"/>
    <mergeCell ref="BG2:BK2"/>
    <mergeCell ref="BL2:BP2"/>
    <mergeCell ref="A2:B3"/>
    <mergeCell ref="C2:C3"/>
    <mergeCell ref="D2:H2"/>
    <mergeCell ref="I2:M2"/>
    <mergeCell ref="N2:R2"/>
    <mergeCell ref="S2:W2"/>
    <mergeCell ref="X2:AB2"/>
    <mergeCell ref="AC31:AG31"/>
    <mergeCell ref="AH31:AL31"/>
    <mergeCell ref="AM31:AQ31"/>
    <mergeCell ref="AR31:AV31"/>
    <mergeCell ref="AW31:BA31"/>
    <mergeCell ref="BB31:BF31"/>
    <mergeCell ref="BG31:BK31"/>
    <mergeCell ref="BL31:BP31"/>
    <mergeCell ref="A31:B32"/>
    <mergeCell ref="C31:C32"/>
    <mergeCell ref="D31:H31"/>
    <mergeCell ref="I31:M31"/>
    <mergeCell ref="N31:R31"/>
    <mergeCell ref="S31:W31"/>
    <mergeCell ref="X31:AB31"/>
    <mergeCell ref="AC36:AG36"/>
    <mergeCell ref="AH36:AL36"/>
    <mergeCell ref="AM36:AQ36"/>
    <mergeCell ref="AR36:AV36"/>
    <mergeCell ref="AW36:BA36"/>
    <mergeCell ref="BB36:BF36"/>
    <mergeCell ref="BG36:BK36"/>
    <mergeCell ref="BL36:BP36"/>
    <mergeCell ref="A36:B37"/>
    <mergeCell ref="C36:C37"/>
    <mergeCell ref="D36:H36"/>
    <mergeCell ref="I36:M36"/>
    <mergeCell ref="N36:R36"/>
    <mergeCell ref="S36:W36"/>
    <mergeCell ref="X36:AB36"/>
    <mergeCell ref="AM100:AQ100"/>
    <mergeCell ref="AR100:AV100"/>
    <mergeCell ref="AW100:BA100"/>
    <mergeCell ref="BB100:BF100"/>
    <mergeCell ref="BG100:BK100"/>
    <mergeCell ref="BL100:BP100"/>
    <mergeCell ref="D100:H100"/>
    <mergeCell ref="I100:M100"/>
    <mergeCell ref="N100:R100"/>
    <mergeCell ref="S100:W100"/>
    <mergeCell ref="X100:AB100"/>
    <mergeCell ref="AC100:AG100"/>
    <mergeCell ref="AH100:AL100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86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81" t="s">
        <v>97</v>
      </c>
      <c r="B1" s="182" t="s">
        <v>98</v>
      </c>
      <c r="C1" s="183"/>
      <c r="D1" s="557">
        <v>2010.0</v>
      </c>
      <c r="E1" s="184">
        <v>2012.0</v>
      </c>
      <c r="F1" s="184">
        <v>2014.0</v>
      </c>
      <c r="G1" s="184">
        <v>2016.0</v>
      </c>
      <c r="H1" s="184">
        <v>2018.0</v>
      </c>
      <c r="I1" s="184">
        <v>2020.0</v>
      </c>
      <c r="J1" s="184">
        <v>2022.0</v>
      </c>
      <c r="K1" s="184">
        <v>2024.0</v>
      </c>
      <c r="L1" s="185"/>
      <c r="M1" s="186"/>
      <c r="N1" s="187"/>
      <c r="O1" s="187"/>
      <c r="P1" s="188"/>
      <c r="Q1" s="189"/>
      <c r="R1" s="187"/>
      <c r="S1" s="187"/>
      <c r="T1" s="187"/>
      <c r="U1" s="557">
        <v>2010.0</v>
      </c>
      <c r="V1" s="184">
        <v>2012.0</v>
      </c>
      <c r="W1" s="184">
        <v>2014.0</v>
      </c>
      <c r="X1" s="184">
        <v>2016.0</v>
      </c>
      <c r="Y1" s="184">
        <v>2018.0</v>
      </c>
      <c r="Z1" s="184">
        <v>2020.0</v>
      </c>
      <c r="AA1" s="184">
        <v>2022.0</v>
      </c>
      <c r="AB1" s="184">
        <v>2024.0</v>
      </c>
      <c r="AC1" s="187"/>
      <c r="AD1" s="187"/>
      <c r="AE1" s="187"/>
      <c r="AF1" s="187"/>
      <c r="AG1" s="188"/>
      <c r="AH1" s="189"/>
      <c r="AI1" s="187"/>
      <c r="AJ1" s="187"/>
      <c r="AK1" s="187"/>
      <c r="AL1" s="557">
        <v>2010.0</v>
      </c>
      <c r="AM1" s="184">
        <v>2012.0</v>
      </c>
      <c r="AN1" s="184">
        <v>2014.0</v>
      </c>
      <c r="AO1" s="184">
        <v>2016.0</v>
      </c>
      <c r="AP1" s="184">
        <v>2018.0</v>
      </c>
      <c r="AQ1" s="184">
        <v>2020.0</v>
      </c>
      <c r="AR1" s="184">
        <v>2022.0</v>
      </c>
      <c r="AS1" s="184">
        <v>2024.0</v>
      </c>
      <c r="AT1" s="187"/>
      <c r="AU1" s="187"/>
      <c r="AV1" s="187"/>
      <c r="AW1" s="187"/>
      <c r="AX1" s="188"/>
      <c r="AY1" s="189"/>
      <c r="AZ1" s="187"/>
      <c r="BA1" s="187"/>
      <c r="BB1" s="187"/>
      <c r="BC1" s="557">
        <v>2010.0</v>
      </c>
      <c r="BD1" s="184">
        <v>2012.0</v>
      </c>
      <c r="BE1" s="184">
        <v>2014.0</v>
      </c>
      <c r="BF1" s="184">
        <v>2016.0</v>
      </c>
      <c r="BG1" s="184">
        <v>2018.0</v>
      </c>
      <c r="BH1" s="184">
        <v>2020.0</v>
      </c>
      <c r="BI1" s="184">
        <v>2022.0</v>
      </c>
      <c r="BJ1" s="184">
        <v>2024.0</v>
      </c>
      <c r="BK1" s="187"/>
      <c r="BL1" s="187"/>
      <c r="BM1" s="187"/>
      <c r="BN1" s="187"/>
      <c r="BO1" s="188"/>
      <c r="BP1" s="189"/>
      <c r="BQ1" s="187"/>
      <c r="BR1" s="187"/>
      <c r="BS1" s="187"/>
      <c r="BT1" s="557">
        <v>2010.0</v>
      </c>
      <c r="BU1" s="184">
        <v>2012.0</v>
      </c>
      <c r="BV1" s="184">
        <v>2014.0</v>
      </c>
      <c r="BW1" s="184">
        <v>2016.0</v>
      </c>
      <c r="BX1" s="184">
        <v>2018.0</v>
      </c>
      <c r="BY1" s="184">
        <v>2020.0</v>
      </c>
      <c r="BZ1" s="184">
        <v>2022.0</v>
      </c>
      <c r="CA1" s="184">
        <v>2024.0</v>
      </c>
      <c r="CB1" s="187"/>
      <c r="CC1" s="187"/>
      <c r="CD1" s="187"/>
      <c r="CE1" s="187"/>
      <c r="CF1" s="188"/>
      <c r="CG1" s="189"/>
      <c r="CH1" s="187"/>
      <c r="CI1" s="187"/>
      <c r="CJ1" s="187"/>
      <c r="CK1" s="557">
        <v>2010.0</v>
      </c>
      <c r="CL1" s="184">
        <v>2012.0</v>
      </c>
      <c r="CM1" s="184">
        <v>2014.0</v>
      </c>
      <c r="CN1" s="184">
        <v>2016.0</v>
      </c>
      <c r="CO1" s="184">
        <v>2018.0</v>
      </c>
      <c r="CP1" s="184">
        <v>2020.0</v>
      </c>
      <c r="CQ1" s="184">
        <v>2022.0</v>
      </c>
      <c r="CR1" s="184">
        <v>2024.0</v>
      </c>
      <c r="CS1" s="187"/>
      <c r="CT1" s="187"/>
      <c r="CU1" s="187"/>
      <c r="CV1" s="187"/>
      <c r="CW1" s="188"/>
      <c r="CX1" s="189"/>
      <c r="CY1" s="187"/>
      <c r="CZ1" s="187"/>
      <c r="DA1" s="187"/>
      <c r="DB1" s="557">
        <v>2010.0</v>
      </c>
      <c r="DC1" s="184">
        <v>2012.0</v>
      </c>
      <c r="DD1" s="184">
        <v>2014.0</v>
      </c>
      <c r="DE1" s="184">
        <v>2016.0</v>
      </c>
      <c r="DF1" s="184">
        <v>2018.0</v>
      </c>
      <c r="DG1" s="184">
        <v>2020.0</v>
      </c>
      <c r="DH1" s="184">
        <v>2022.0</v>
      </c>
      <c r="DI1" s="184">
        <v>2024.0</v>
      </c>
      <c r="DJ1" s="187"/>
      <c r="DK1" s="187"/>
      <c r="DL1" s="187"/>
      <c r="DM1" s="187"/>
      <c r="DN1" s="188"/>
      <c r="DO1" s="189"/>
      <c r="DP1" s="187"/>
      <c r="DQ1" s="187"/>
      <c r="DR1" s="187"/>
      <c r="DS1" s="557">
        <v>2010.0</v>
      </c>
      <c r="DT1" s="184">
        <v>2012.0</v>
      </c>
      <c r="DU1" s="184">
        <v>2014.0</v>
      </c>
      <c r="DV1" s="184">
        <v>2016.0</v>
      </c>
      <c r="DW1" s="184">
        <v>2018.0</v>
      </c>
      <c r="DX1" s="184">
        <v>2020.0</v>
      </c>
      <c r="DY1" s="184">
        <v>2022.0</v>
      </c>
      <c r="DZ1" s="184">
        <v>2024.0</v>
      </c>
      <c r="EA1" s="187"/>
      <c r="EB1" s="187"/>
      <c r="EC1" s="187"/>
      <c r="ED1" s="187"/>
      <c r="EE1" s="188"/>
      <c r="EF1" s="189"/>
      <c r="EG1" s="187"/>
      <c r="EH1" s="187"/>
      <c r="EI1" s="187"/>
      <c r="EJ1" s="557">
        <v>2010.0</v>
      </c>
      <c r="EK1" s="184">
        <v>2012.0</v>
      </c>
      <c r="EL1" s="184">
        <v>2014.0</v>
      </c>
      <c r="EM1" s="184">
        <v>2016.0</v>
      </c>
      <c r="EN1" s="184">
        <v>2018.0</v>
      </c>
      <c r="EO1" s="184">
        <v>2020.0</v>
      </c>
      <c r="EP1" s="184">
        <v>2022.0</v>
      </c>
      <c r="EQ1" s="184">
        <v>2024.0</v>
      </c>
      <c r="ER1" s="187"/>
      <c r="ES1" s="187"/>
      <c r="ET1" s="187"/>
      <c r="EU1" s="187"/>
      <c r="EV1" s="188"/>
      <c r="EW1" s="189"/>
      <c r="EX1" s="187"/>
      <c r="EY1" s="187"/>
      <c r="EZ1" s="187"/>
      <c r="FA1" s="557">
        <v>2010.0</v>
      </c>
      <c r="FB1" s="184">
        <v>2012.0</v>
      </c>
      <c r="FC1" s="184">
        <v>2014.0</v>
      </c>
      <c r="FD1" s="184">
        <v>2016.0</v>
      </c>
      <c r="FE1" s="184">
        <v>2018.0</v>
      </c>
      <c r="FF1" s="184">
        <v>2020.0</v>
      </c>
      <c r="FG1" s="184">
        <v>2022.0</v>
      </c>
      <c r="FH1" s="184">
        <v>2024.0</v>
      </c>
      <c r="FI1" s="187"/>
      <c r="FJ1" s="187"/>
      <c r="FK1" s="187"/>
      <c r="FL1" s="187"/>
      <c r="FM1" s="188"/>
      <c r="FN1" s="189"/>
      <c r="FO1" s="187"/>
      <c r="FP1" s="187"/>
      <c r="FQ1" s="187"/>
      <c r="FR1" s="557">
        <v>2010.0</v>
      </c>
      <c r="FS1" s="184">
        <v>2012.0</v>
      </c>
      <c r="FT1" s="184">
        <v>2014.0</v>
      </c>
      <c r="FU1" s="184">
        <v>2016.0</v>
      </c>
      <c r="FV1" s="184">
        <v>2018.0</v>
      </c>
      <c r="FW1" s="184">
        <v>2020.0</v>
      </c>
      <c r="FX1" s="184">
        <v>2022.0</v>
      </c>
      <c r="FY1" s="184">
        <v>2024.0</v>
      </c>
      <c r="FZ1" s="187"/>
      <c r="GA1" s="187"/>
      <c r="GB1" s="187"/>
      <c r="GC1" s="187"/>
      <c r="GD1" s="188"/>
      <c r="GE1" s="189"/>
      <c r="GF1" s="187"/>
      <c r="GG1" s="187"/>
      <c r="GH1" s="187"/>
      <c r="GI1" s="557">
        <v>2010.0</v>
      </c>
      <c r="GJ1" s="184">
        <v>2012.0</v>
      </c>
      <c r="GK1" s="184">
        <v>2014.0</v>
      </c>
      <c r="GL1" s="184">
        <v>2016.0</v>
      </c>
      <c r="GM1" s="184">
        <v>2018.0</v>
      </c>
      <c r="GN1" s="184">
        <v>2020.0</v>
      </c>
      <c r="GO1" s="184">
        <v>2022.0</v>
      </c>
      <c r="GP1" s="184">
        <v>2024.0</v>
      </c>
      <c r="GQ1" s="187"/>
      <c r="GR1" s="187"/>
      <c r="GS1" s="187"/>
      <c r="GT1" s="187"/>
      <c r="GU1" s="188"/>
      <c r="GV1" s="189"/>
      <c r="GW1" s="187"/>
      <c r="GX1" s="187"/>
      <c r="GY1" s="187"/>
      <c r="GZ1" s="557">
        <v>2010.0</v>
      </c>
      <c r="HA1" s="184">
        <v>2012.0</v>
      </c>
      <c r="HB1" s="184">
        <v>2014.0</v>
      </c>
      <c r="HC1" s="184">
        <v>2016.0</v>
      </c>
      <c r="HD1" s="184">
        <v>2018.0</v>
      </c>
      <c r="HE1" s="184">
        <v>2020.0</v>
      </c>
      <c r="HF1" s="184">
        <v>2022.0</v>
      </c>
      <c r="HG1" s="184">
        <v>2024.0</v>
      </c>
      <c r="HH1" s="187"/>
      <c r="HI1" s="187"/>
      <c r="HJ1" s="187"/>
      <c r="HK1" s="187"/>
      <c r="HL1" s="188"/>
      <c r="HM1" s="189"/>
      <c r="HN1" s="187"/>
      <c r="HO1" s="187"/>
      <c r="HP1" s="187"/>
      <c r="HQ1" s="557">
        <v>2010.0</v>
      </c>
      <c r="HR1" s="184">
        <v>2012.0</v>
      </c>
      <c r="HS1" s="184">
        <v>2014.0</v>
      </c>
      <c r="HT1" s="184">
        <v>2016.0</v>
      </c>
      <c r="HU1" s="184">
        <v>2018.0</v>
      </c>
      <c r="HV1" s="184">
        <v>2020.0</v>
      </c>
      <c r="HW1" s="184">
        <v>2022.0</v>
      </c>
      <c r="HX1" s="184">
        <v>2024.0</v>
      </c>
      <c r="HY1" s="187"/>
      <c r="HZ1" s="187"/>
      <c r="IA1" s="187"/>
      <c r="IB1" s="187"/>
      <c r="IC1" s="188"/>
      <c r="ID1" s="189"/>
      <c r="IE1" s="187"/>
      <c r="IF1" s="187"/>
      <c r="IG1" s="187"/>
      <c r="IH1" s="557">
        <v>2010.0</v>
      </c>
      <c r="II1" s="184">
        <v>2012.0</v>
      </c>
      <c r="IJ1" s="184">
        <v>2014.0</v>
      </c>
      <c r="IK1" s="184">
        <v>2016.0</v>
      </c>
      <c r="IL1" s="184">
        <v>2018.0</v>
      </c>
      <c r="IM1" s="184">
        <v>2020.0</v>
      </c>
      <c r="IN1" s="184">
        <v>2022.0</v>
      </c>
      <c r="IO1" s="184">
        <v>2024.0</v>
      </c>
      <c r="IP1" s="187"/>
      <c r="IQ1" s="187"/>
      <c r="IR1" s="187"/>
      <c r="IS1" s="187"/>
      <c r="IT1" s="188"/>
      <c r="IU1" s="189"/>
      <c r="IV1" s="187"/>
      <c r="IW1" s="187"/>
      <c r="IX1" s="187"/>
      <c r="IY1" s="557">
        <v>2010.0</v>
      </c>
      <c r="IZ1" s="184">
        <v>2012.0</v>
      </c>
      <c r="JA1" s="184">
        <v>2014.0</v>
      </c>
      <c r="JB1" s="184">
        <v>2016.0</v>
      </c>
      <c r="JC1" s="184">
        <v>2018.0</v>
      </c>
      <c r="JD1" s="184">
        <v>2020.0</v>
      </c>
      <c r="JE1" s="184">
        <v>2022.0</v>
      </c>
      <c r="JF1" s="184">
        <v>2024.0</v>
      </c>
      <c r="JG1" s="187"/>
      <c r="JH1" s="187"/>
      <c r="JI1" s="187"/>
      <c r="JJ1" s="187"/>
      <c r="JK1" s="188"/>
      <c r="JL1" s="189"/>
      <c r="JM1" s="187"/>
      <c r="JN1" s="187"/>
      <c r="JO1" s="187"/>
      <c r="JP1" s="557">
        <v>2010.0</v>
      </c>
      <c r="JQ1" s="184">
        <v>2012.0</v>
      </c>
      <c r="JR1" s="184">
        <v>2014.0</v>
      </c>
      <c r="JS1" s="184">
        <v>2016.0</v>
      </c>
      <c r="JT1" s="184">
        <v>2018.0</v>
      </c>
      <c r="JU1" s="184">
        <v>2020.0</v>
      </c>
      <c r="JV1" s="184">
        <v>2022.0</v>
      </c>
      <c r="JW1" s="184">
        <v>2024.0</v>
      </c>
      <c r="JX1" s="187"/>
      <c r="JY1" s="187"/>
      <c r="JZ1" s="187"/>
      <c r="KA1" s="187"/>
      <c r="KB1" s="188"/>
      <c r="KC1" s="189"/>
      <c r="KD1" s="187"/>
      <c r="KE1" s="187"/>
      <c r="KF1" s="187"/>
      <c r="KG1" s="557">
        <v>2010.0</v>
      </c>
      <c r="KH1" s="184">
        <v>2012.0</v>
      </c>
      <c r="KI1" s="184">
        <v>2014.0</v>
      </c>
      <c r="KJ1" s="184">
        <v>2016.0</v>
      </c>
      <c r="KK1" s="184">
        <v>2018.0</v>
      </c>
      <c r="KL1" s="184">
        <v>2020.0</v>
      </c>
      <c r="KM1" s="184">
        <v>2022.0</v>
      </c>
      <c r="KN1" s="184">
        <v>2024.0</v>
      </c>
      <c r="KO1" s="187"/>
      <c r="KP1" s="187"/>
      <c r="KQ1" s="187"/>
      <c r="KR1" s="187"/>
      <c r="KS1" s="188"/>
      <c r="KT1" s="189"/>
      <c r="KU1" s="188"/>
    </row>
    <row r="2" ht="21.0" customHeight="1">
      <c r="A2" s="190"/>
      <c r="B2" s="191"/>
      <c r="C2" s="192"/>
      <c r="D2" s="193">
        <v>2011.0</v>
      </c>
      <c r="E2" s="193">
        <v>2013.0</v>
      </c>
      <c r="F2" s="193">
        <v>2015.0</v>
      </c>
      <c r="G2" s="193">
        <v>2017.0</v>
      </c>
      <c r="H2" s="193">
        <v>2019.0</v>
      </c>
      <c r="I2" s="193">
        <v>2021.0</v>
      </c>
      <c r="J2" s="193">
        <v>2023.0</v>
      </c>
      <c r="K2" s="193">
        <v>2025.0</v>
      </c>
      <c r="L2" s="194"/>
      <c r="M2" s="186"/>
      <c r="N2" s="187"/>
      <c r="O2" s="187"/>
      <c r="P2" s="188"/>
      <c r="Q2" s="189"/>
      <c r="R2" s="187"/>
      <c r="S2" s="187"/>
      <c r="T2" s="187"/>
      <c r="U2" s="193">
        <v>2011.0</v>
      </c>
      <c r="V2" s="193">
        <v>2013.0</v>
      </c>
      <c r="W2" s="193">
        <v>2015.0</v>
      </c>
      <c r="X2" s="193">
        <v>2017.0</v>
      </c>
      <c r="Y2" s="193">
        <v>2019.0</v>
      </c>
      <c r="Z2" s="193">
        <v>2021.0</v>
      </c>
      <c r="AA2" s="193">
        <v>2023.0</v>
      </c>
      <c r="AB2" s="193">
        <v>2025.0</v>
      </c>
      <c r="AC2" s="187"/>
      <c r="AD2" s="187"/>
      <c r="AE2" s="187"/>
      <c r="AF2" s="187"/>
      <c r="AG2" s="188"/>
      <c r="AH2" s="189"/>
      <c r="AI2" s="187"/>
      <c r="AJ2" s="187"/>
      <c r="AK2" s="187"/>
      <c r="AL2" s="193">
        <v>2011.0</v>
      </c>
      <c r="AM2" s="193">
        <v>2013.0</v>
      </c>
      <c r="AN2" s="193">
        <v>2015.0</v>
      </c>
      <c r="AO2" s="193">
        <v>2017.0</v>
      </c>
      <c r="AP2" s="193">
        <v>2019.0</v>
      </c>
      <c r="AQ2" s="193">
        <v>2021.0</v>
      </c>
      <c r="AR2" s="193">
        <v>2023.0</v>
      </c>
      <c r="AS2" s="193">
        <v>2025.0</v>
      </c>
      <c r="AT2" s="187"/>
      <c r="AU2" s="187"/>
      <c r="AV2" s="187"/>
      <c r="AW2" s="187"/>
      <c r="AX2" s="188"/>
      <c r="AY2" s="189"/>
      <c r="AZ2" s="187"/>
      <c r="BA2" s="187"/>
      <c r="BB2" s="187"/>
      <c r="BC2" s="193">
        <v>2011.0</v>
      </c>
      <c r="BD2" s="193">
        <v>2013.0</v>
      </c>
      <c r="BE2" s="193">
        <v>2015.0</v>
      </c>
      <c r="BF2" s="193">
        <v>2017.0</v>
      </c>
      <c r="BG2" s="193">
        <v>2019.0</v>
      </c>
      <c r="BH2" s="193">
        <v>2021.0</v>
      </c>
      <c r="BI2" s="193">
        <v>2023.0</v>
      </c>
      <c r="BJ2" s="193">
        <v>2025.0</v>
      </c>
      <c r="BK2" s="187"/>
      <c r="BL2" s="187"/>
      <c r="BM2" s="187"/>
      <c r="BN2" s="187"/>
      <c r="BO2" s="188"/>
      <c r="BP2" s="189"/>
      <c r="BQ2" s="187"/>
      <c r="BR2" s="187"/>
      <c r="BS2" s="187"/>
      <c r="BT2" s="193">
        <v>2011.0</v>
      </c>
      <c r="BU2" s="193">
        <v>2013.0</v>
      </c>
      <c r="BV2" s="193">
        <v>2015.0</v>
      </c>
      <c r="BW2" s="193">
        <v>2017.0</v>
      </c>
      <c r="BX2" s="193">
        <v>2019.0</v>
      </c>
      <c r="BY2" s="193">
        <v>2021.0</v>
      </c>
      <c r="BZ2" s="193">
        <v>2023.0</v>
      </c>
      <c r="CA2" s="193">
        <v>2025.0</v>
      </c>
      <c r="CB2" s="187"/>
      <c r="CC2" s="187"/>
      <c r="CD2" s="187"/>
      <c r="CE2" s="187"/>
      <c r="CF2" s="188"/>
      <c r="CG2" s="189"/>
      <c r="CH2" s="187"/>
      <c r="CI2" s="187"/>
      <c r="CJ2" s="187"/>
      <c r="CK2" s="193">
        <v>2011.0</v>
      </c>
      <c r="CL2" s="193">
        <v>2013.0</v>
      </c>
      <c r="CM2" s="193">
        <v>2015.0</v>
      </c>
      <c r="CN2" s="193">
        <v>2017.0</v>
      </c>
      <c r="CO2" s="193">
        <v>2019.0</v>
      </c>
      <c r="CP2" s="193">
        <v>2021.0</v>
      </c>
      <c r="CQ2" s="193">
        <v>2023.0</v>
      </c>
      <c r="CR2" s="193">
        <v>2025.0</v>
      </c>
      <c r="CS2" s="187"/>
      <c r="CT2" s="187"/>
      <c r="CU2" s="187"/>
      <c r="CV2" s="187"/>
      <c r="CW2" s="188"/>
      <c r="CX2" s="189"/>
      <c r="CY2" s="187"/>
      <c r="CZ2" s="187"/>
      <c r="DA2" s="187"/>
      <c r="DB2" s="193">
        <v>2011.0</v>
      </c>
      <c r="DC2" s="193">
        <v>2013.0</v>
      </c>
      <c r="DD2" s="193">
        <v>2015.0</v>
      </c>
      <c r="DE2" s="193">
        <v>2017.0</v>
      </c>
      <c r="DF2" s="193">
        <v>2019.0</v>
      </c>
      <c r="DG2" s="193">
        <v>2021.0</v>
      </c>
      <c r="DH2" s="193">
        <v>2023.0</v>
      </c>
      <c r="DI2" s="193">
        <v>2025.0</v>
      </c>
      <c r="DJ2" s="187"/>
      <c r="DK2" s="187"/>
      <c r="DL2" s="187"/>
      <c r="DM2" s="187"/>
      <c r="DN2" s="188"/>
      <c r="DO2" s="189"/>
      <c r="DP2" s="187"/>
      <c r="DQ2" s="187"/>
      <c r="DR2" s="187"/>
      <c r="DS2" s="193">
        <v>2011.0</v>
      </c>
      <c r="DT2" s="193">
        <v>2013.0</v>
      </c>
      <c r="DU2" s="193">
        <v>2015.0</v>
      </c>
      <c r="DV2" s="193">
        <v>2017.0</v>
      </c>
      <c r="DW2" s="193">
        <v>2019.0</v>
      </c>
      <c r="DX2" s="193">
        <v>2021.0</v>
      </c>
      <c r="DY2" s="193">
        <v>2023.0</v>
      </c>
      <c r="DZ2" s="193">
        <v>2025.0</v>
      </c>
      <c r="EA2" s="187"/>
      <c r="EB2" s="187"/>
      <c r="EC2" s="187"/>
      <c r="ED2" s="187"/>
      <c r="EE2" s="188"/>
      <c r="EF2" s="189"/>
      <c r="EG2" s="187"/>
      <c r="EH2" s="187"/>
      <c r="EI2" s="187"/>
      <c r="EJ2" s="193">
        <v>2011.0</v>
      </c>
      <c r="EK2" s="193">
        <v>2013.0</v>
      </c>
      <c r="EL2" s="193">
        <v>2015.0</v>
      </c>
      <c r="EM2" s="193">
        <v>2017.0</v>
      </c>
      <c r="EN2" s="193">
        <v>2019.0</v>
      </c>
      <c r="EO2" s="193">
        <v>2021.0</v>
      </c>
      <c r="EP2" s="193">
        <v>2023.0</v>
      </c>
      <c r="EQ2" s="193">
        <v>2025.0</v>
      </c>
      <c r="ER2" s="187"/>
      <c r="ES2" s="187"/>
      <c r="ET2" s="187"/>
      <c r="EU2" s="187"/>
      <c r="EV2" s="188"/>
      <c r="EW2" s="189"/>
      <c r="EX2" s="187"/>
      <c r="EY2" s="187"/>
      <c r="EZ2" s="187"/>
      <c r="FA2" s="193">
        <v>2011.0</v>
      </c>
      <c r="FB2" s="193">
        <v>2013.0</v>
      </c>
      <c r="FC2" s="193">
        <v>2015.0</v>
      </c>
      <c r="FD2" s="193">
        <v>2017.0</v>
      </c>
      <c r="FE2" s="193">
        <v>2019.0</v>
      </c>
      <c r="FF2" s="193">
        <v>2021.0</v>
      </c>
      <c r="FG2" s="193">
        <v>2023.0</v>
      </c>
      <c r="FH2" s="193">
        <v>2025.0</v>
      </c>
      <c r="FI2" s="187"/>
      <c r="FJ2" s="187"/>
      <c r="FK2" s="187"/>
      <c r="FL2" s="187"/>
      <c r="FM2" s="188"/>
      <c r="FN2" s="189"/>
      <c r="FO2" s="187"/>
      <c r="FP2" s="187"/>
      <c r="FQ2" s="187"/>
      <c r="FR2" s="193">
        <v>2011.0</v>
      </c>
      <c r="FS2" s="193">
        <v>2013.0</v>
      </c>
      <c r="FT2" s="193">
        <v>2015.0</v>
      </c>
      <c r="FU2" s="193">
        <v>2017.0</v>
      </c>
      <c r="FV2" s="193">
        <v>2019.0</v>
      </c>
      <c r="FW2" s="193">
        <v>2021.0</v>
      </c>
      <c r="FX2" s="193">
        <v>2023.0</v>
      </c>
      <c r="FY2" s="193">
        <v>2025.0</v>
      </c>
      <c r="FZ2" s="187"/>
      <c r="GA2" s="187"/>
      <c r="GB2" s="187"/>
      <c r="GC2" s="187"/>
      <c r="GD2" s="188"/>
      <c r="GE2" s="189"/>
      <c r="GF2" s="187"/>
      <c r="GG2" s="187"/>
      <c r="GH2" s="187"/>
      <c r="GI2" s="193">
        <v>2011.0</v>
      </c>
      <c r="GJ2" s="193">
        <v>2013.0</v>
      </c>
      <c r="GK2" s="193">
        <v>2015.0</v>
      </c>
      <c r="GL2" s="193">
        <v>2017.0</v>
      </c>
      <c r="GM2" s="193">
        <v>2019.0</v>
      </c>
      <c r="GN2" s="193">
        <v>2021.0</v>
      </c>
      <c r="GO2" s="193">
        <v>2023.0</v>
      </c>
      <c r="GP2" s="193">
        <v>2025.0</v>
      </c>
      <c r="GQ2" s="187"/>
      <c r="GR2" s="187"/>
      <c r="GS2" s="187"/>
      <c r="GT2" s="187"/>
      <c r="GU2" s="188"/>
      <c r="GV2" s="189"/>
      <c r="GW2" s="187"/>
      <c r="GX2" s="187"/>
      <c r="GY2" s="187"/>
      <c r="GZ2" s="193">
        <v>2011.0</v>
      </c>
      <c r="HA2" s="193">
        <v>2013.0</v>
      </c>
      <c r="HB2" s="193">
        <v>2015.0</v>
      </c>
      <c r="HC2" s="193">
        <v>2017.0</v>
      </c>
      <c r="HD2" s="193">
        <v>2019.0</v>
      </c>
      <c r="HE2" s="193">
        <v>2021.0</v>
      </c>
      <c r="HF2" s="193">
        <v>2023.0</v>
      </c>
      <c r="HG2" s="193">
        <v>2025.0</v>
      </c>
      <c r="HH2" s="187"/>
      <c r="HI2" s="187"/>
      <c r="HJ2" s="187"/>
      <c r="HK2" s="187"/>
      <c r="HL2" s="188"/>
      <c r="HM2" s="189"/>
      <c r="HN2" s="187"/>
      <c r="HO2" s="187"/>
      <c r="HP2" s="187"/>
      <c r="HQ2" s="193">
        <v>2011.0</v>
      </c>
      <c r="HR2" s="193">
        <v>2013.0</v>
      </c>
      <c r="HS2" s="193">
        <v>2015.0</v>
      </c>
      <c r="HT2" s="193">
        <v>2017.0</v>
      </c>
      <c r="HU2" s="193">
        <v>2019.0</v>
      </c>
      <c r="HV2" s="193">
        <v>2021.0</v>
      </c>
      <c r="HW2" s="193">
        <v>2023.0</v>
      </c>
      <c r="HX2" s="193">
        <v>2025.0</v>
      </c>
      <c r="HY2" s="187"/>
      <c r="HZ2" s="187"/>
      <c r="IA2" s="187"/>
      <c r="IB2" s="187"/>
      <c r="IC2" s="188"/>
      <c r="ID2" s="189"/>
      <c r="IE2" s="187"/>
      <c r="IF2" s="187"/>
      <c r="IG2" s="187"/>
      <c r="IH2" s="193">
        <v>2011.0</v>
      </c>
      <c r="II2" s="193">
        <v>2013.0</v>
      </c>
      <c r="IJ2" s="193">
        <v>2015.0</v>
      </c>
      <c r="IK2" s="193">
        <v>2017.0</v>
      </c>
      <c r="IL2" s="193">
        <v>2019.0</v>
      </c>
      <c r="IM2" s="193">
        <v>2021.0</v>
      </c>
      <c r="IN2" s="193">
        <v>2023.0</v>
      </c>
      <c r="IO2" s="193">
        <v>2025.0</v>
      </c>
      <c r="IP2" s="187"/>
      <c r="IQ2" s="187"/>
      <c r="IR2" s="187"/>
      <c r="IS2" s="187"/>
      <c r="IT2" s="188"/>
      <c r="IU2" s="189"/>
      <c r="IV2" s="187"/>
      <c r="IW2" s="187"/>
      <c r="IX2" s="187"/>
      <c r="IY2" s="193">
        <v>2011.0</v>
      </c>
      <c r="IZ2" s="193">
        <v>2013.0</v>
      </c>
      <c r="JA2" s="193">
        <v>2015.0</v>
      </c>
      <c r="JB2" s="193">
        <v>2017.0</v>
      </c>
      <c r="JC2" s="193">
        <v>2019.0</v>
      </c>
      <c r="JD2" s="193">
        <v>2021.0</v>
      </c>
      <c r="JE2" s="193">
        <v>2023.0</v>
      </c>
      <c r="JF2" s="193">
        <v>2025.0</v>
      </c>
      <c r="JG2" s="187"/>
      <c r="JH2" s="187"/>
      <c r="JI2" s="187"/>
      <c r="JJ2" s="187"/>
      <c r="JK2" s="188"/>
      <c r="JL2" s="189"/>
      <c r="JM2" s="187"/>
      <c r="JN2" s="187"/>
      <c r="JO2" s="187"/>
      <c r="JP2" s="193">
        <v>2011.0</v>
      </c>
      <c r="JQ2" s="193">
        <v>2013.0</v>
      </c>
      <c r="JR2" s="193">
        <v>2015.0</v>
      </c>
      <c r="JS2" s="193">
        <v>2017.0</v>
      </c>
      <c r="JT2" s="193">
        <v>2019.0</v>
      </c>
      <c r="JU2" s="193">
        <v>2021.0</v>
      </c>
      <c r="JV2" s="193">
        <v>2023.0</v>
      </c>
      <c r="JW2" s="193">
        <v>2025.0</v>
      </c>
      <c r="JX2" s="187"/>
      <c r="JY2" s="187"/>
      <c r="JZ2" s="187"/>
      <c r="KA2" s="187"/>
      <c r="KB2" s="188"/>
      <c r="KC2" s="189"/>
      <c r="KD2" s="187"/>
      <c r="KE2" s="187"/>
      <c r="KF2" s="187"/>
      <c r="KG2" s="193">
        <v>2011.0</v>
      </c>
      <c r="KH2" s="193">
        <v>2013.0</v>
      </c>
      <c r="KI2" s="193">
        <v>2015.0</v>
      </c>
      <c r="KJ2" s="193">
        <v>2017.0</v>
      </c>
      <c r="KK2" s="193">
        <v>2019.0</v>
      </c>
      <c r="KL2" s="193">
        <v>2021.0</v>
      </c>
      <c r="KM2" s="193">
        <v>2023.0</v>
      </c>
      <c r="KN2" s="193">
        <v>2025.0</v>
      </c>
      <c r="KO2" s="187"/>
      <c r="KP2" s="187"/>
      <c r="KQ2" s="187"/>
      <c r="KR2" s="187"/>
      <c r="KS2" s="188"/>
      <c r="KT2" s="189"/>
      <c r="KU2" s="188"/>
    </row>
    <row r="3">
      <c r="A3" s="195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9"/>
      <c r="R3" s="195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95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9"/>
      <c r="AZ3" s="195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188"/>
      <c r="BO3" s="188"/>
      <c r="BP3" s="189"/>
      <c r="BQ3" s="195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9"/>
      <c r="CH3" s="195"/>
      <c r="CI3" s="188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9"/>
      <c r="CY3" s="195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N3" s="188"/>
      <c r="DO3" s="189"/>
      <c r="DP3" s="195"/>
      <c r="DQ3" s="188"/>
      <c r="DR3" s="188"/>
      <c r="DS3" s="188"/>
      <c r="DT3" s="188"/>
      <c r="DU3" s="188"/>
      <c r="DV3" s="188"/>
      <c r="DW3" s="188"/>
      <c r="DX3" s="188"/>
      <c r="DY3" s="188"/>
      <c r="DZ3" s="188"/>
      <c r="EA3" s="188"/>
      <c r="EB3" s="188"/>
      <c r="EC3" s="188"/>
      <c r="ED3" s="188"/>
      <c r="EE3" s="188"/>
      <c r="EF3" s="189"/>
      <c r="EG3" s="195"/>
      <c r="EH3" s="188"/>
      <c r="EI3" s="188"/>
      <c r="EJ3" s="188"/>
      <c r="EK3" s="188"/>
      <c r="EL3" s="188"/>
      <c r="EM3" s="188"/>
      <c r="EN3" s="188"/>
      <c r="EO3" s="188"/>
      <c r="EP3" s="188"/>
      <c r="EQ3" s="188"/>
      <c r="ER3" s="188"/>
      <c r="ES3" s="188"/>
      <c r="ET3" s="188"/>
      <c r="EU3" s="188"/>
      <c r="EV3" s="188"/>
      <c r="EW3" s="189"/>
      <c r="EX3" s="195"/>
      <c r="EY3" s="188"/>
      <c r="EZ3" s="188"/>
      <c r="FA3" s="188"/>
      <c r="FB3" s="188"/>
      <c r="FC3" s="188"/>
      <c r="FD3" s="188"/>
      <c r="FE3" s="188"/>
      <c r="FF3" s="188"/>
      <c r="FG3" s="188"/>
      <c r="FH3" s="188"/>
      <c r="FI3" s="188"/>
      <c r="FJ3" s="188"/>
      <c r="FK3" s="188"/>
      <c r="FL3" s="188"/>
      <c r="FM3" s="188"/>
      <c r="FN3" s="189"/>
      <c r="FO3" s="195"/>
      <c r="FP3" s="188"/>
      <c r="FQ3" s="188"/>
      <c r="FR3" s="188"/>
      <c r="FS3" s="188"/>
      <c r="FT3" s="188"/>
      <c r="FU3" s="188"/>
      <c r="FV3" s="188"/>
      <c r="FW3" s="188"/>
      <c r="FX3" s="188"/>
      <c r="FY3" s="188"/>
      <c r="FZ3" s="188"/>
      <c r="GA3" s="188"/>
      <c r="GB3" s="188"/>
      <c r="GC3" s="188"/>
      <c r="GD3" s="188"/>
      <c r="GE3" s="189"/>
      <c r="GF3" s="195"/>
      <c r="GG3" s="188"/>
      <c r="GH3" s="188"/>
      <c r="GI3" s="188"/>
      <c r="GJ3" s="188"/>
      <c r="GK3" s="188"/>
      <c r="GL3" s="188"/>
      <c r="GM3" s="188"/>
      <c r="GN3" s="188"/>
      <c r="GO3" s="188"/>
      <c r="GP3" s="188"/>
      <c r="GQ3" s="188"/>
      <c r="GR3" s="188"/>
      <c r="GS3" s="188"/>
      <c r="GT3" s="188"/>
      <c r="GU3" s="188"/>
      <c r="GV3" s="189"/>
      <c r="GW3" s="195"/>
      <c r="GX3" s="188"/>
      <c r="GY3" s="188"/>
      <c r="GZ3" s="188"/>
      <c r="HA3" s="188"/>
      <c r="HB3" s="188"/>
      <c r="HC3" s="188"/>
      <c r="HD3" s="188"/>
      <c r="HE3" s="188"/>
      <c r="HF3" s="188"/>
      <c r="HG3" s="188"/>
      <c r="HH3" s="188"/>
      <c r="HI3" s="188"/>
      <c r="HJ3" s="188"/>
      <c r="HK3" s="188"/>
      <c r="HL3" s="188"/>
      <c r="HM3" s="189"/>
      <c r="HN3" s="195"/>
      <c r="HO3" s="188"/>
      <c r="HP3" s="188"/>
      <c r="HQ3" s="188"/>
      <c r="HR3" s="188"/>
      <c r="HS3" s="188"/>
      <c r="HT3" s="188"/>
      <c r="HU3" s="188"/>
      <c r="HV3" s="188"/>
      <c r="HW3" s="188"/>
      <c r="HX3" s="188"/>
      <c r="HY3" s="188"/>
      <c r="HZ3" s="188"/>
      <c r="IA3" s="188"/>
      <c r="IB3" s="188"/>
      <c r="IC3" s="188"/>
      <c r="ID3" s="189"/>
      <c r="IE3" s="195"/>
      <c r="IF3" s="188"/>
      <c r="IG3" s="188"/>
      <c r="IH3" s="188"/>
      <c r="II3" s="188"/>
      <c r="IJ3" s="188"/>
      <c r="IK3" s="188"/>
      <c r="IL3" s="188"/>
      <c r="IM3" s="188"/>
      <c r="IN3" s="188"/>
      <c r="IO3" s="188"/>
      <c r="IP3" s="188"/>
      <c r="IQ3" s="188"/>
      <c r="IR3" s="188"/>
      <c r="IS3" s="188"/>
      <c r="IT3" s="188"/>
      <c r="IU3" s="189"/>
      <c r="IV3" s="195"/>
      <c r="IW3" s="188"/>
      <c r="IX3" s="188"/>
      <c r="IY3" s="188"/>
      <c r="IZ3" s="188"/>
      <c r="JA3" s="188"/>
      <c r="JB3" s="188"/>
      <c r="JC3" s="188"/>
      <c r="JD3" s="188"/>
      <c r="JE3" s="188"/>
      <c r="JF3" s="188"/>
      <c r="JG3" s="188"/>
      <c r="JH3" s="188"/>
      <c r="JI3" s="188"/>
      <c r="JJ3" s="188"/>
      <c r="JK3" s="188"/>
      <c r="JL3" s="189"/>
      <c r="JM3" s="195"/>
      <c r="JN3" s="188"/>
      <c r="JO3" s="188"/>
      <c r="JP3" s="188"/>
      <c r="JQ3" s="188"/>
      <c r="JR3" s="188"/>
      <c r="JS3" s="188"/>
      <c r="JT3" s="188"/>
      <c r="JU3" s="188"/>
      <c r="JV3" s="188"/>
      <c r="JW3" s="188"/>
      <c r="JX3" s="188"/>
      <c r="JY3" s="188"/>
      <c r="JZ3" s="188"/>
      <c r="KA3" s="188"/>
      <c r="KB3" s="188"/>
      <c r="KC3" s="189"/>
      <c r="KD3" s="195"/>
      <c r="KE3" s="188"/>
      <c r="KF3" s="188"/>
      <c r="KG3" s="188"/>
      <c r="KH3" s="188"/>
      <c r="KI3" s="188"/>
      <c r="KJ3" s="188"/>
      <c r="KK3" s="188"/>
      <c r="KL3" s="188"/>
      <c r="KM3" s="188"/>
      <c r="KN3" s="188"/>
      <c r="KO3" s="188"/>
      <c r="KP3" s="188"/>
      <c r="KQ3" s="188"/>
      <c r="KR3" s="188"/>
      <c r="KS3" s="188"/>
      <c r="KT3" s="189"/>
      <c r="KU3" s="188"/>
    </row>
    <row r="4">
      <c r="A4" s="558"/>
      <c r="B4" s="559" t="s">
        <v>99</v>
      </c>
      <c r="C4" s="560" t="str">
        <f>ADHK!C4</f>
        <v>: Provinsi Sulawesi Tenggara</v>
      </c>
      <c r="D4" s="559"/>
      <c r="E4" s="559"/>
      <c r="F4" s="559"/>
      <c r="G4" s="559" t="s">
        <v>101</v>
      </c>
      <c r="H4" s="559"/>
      <c r="I4" s="561"/>
      <c r="J4" s="200"/>
      <c r="K4" s="200"/>
      <c r="L4" s="200"/>
      <c r="M4" s="200"/>
      <c r="N4" s="200"/>
      <c r="O4" s="200"/>
      <c r="P4" s="201" t="s">
        <v>208</v>
      </c>
      <c r="Q4" s="202"/>
      <c r="R4" s="558"/>
      <c r="S4" s="559" t="s">
        <v>99</v>
      </c>
      <c r="T4" s="559" t="str">
        <f t="shared" ref="T4:T8" si="1">C4</f>
        <v>: Provinsi Sulawesi Tenggara</v>
      </c>
      <c r="U4" s="559"/>
      <c r="V4" s="559"/>
      <c r="W4" s="559"/>
      <c r="X4" s="559" t="s">
        <v>101</v>
      </c>
      <c r="Y4" s="559"/>
      <c r="Z4" s="561"/>
      <c r="AA4" s="200"/>
      <c r="AB4" s="200"/>
      <c r="AC4" s="200"/>
      <c r="AD4" s="200"/>
      <c r="AE4" s="200"/>
      <c r="AF4" s="200"/>
      <c r="AG4" s="201" t="s">
        <v>208</v>
      </c>
      <c r="AH4" s="202"/>
      <c r="AI4" s="558"/>
      <c r="AJ4" s="559" t="s">
        <v>99</v>
      </c>
      <c r="AK4" s="559" t="str">
        <f t="shared" ref="AK4:AK8" si="2">T4</f>
        <v>: Provinsi Sulawesi Tenggara</v>
      </c>
      <c r="AL4" s="559"/>
      <c r="AM4" s="559"/>
      <c r="AN4" s="559"/>
      <c r="AO4" s="559" t="s">
        <v>101</v>
      </c>
      <c r="AP4" s="559"/>
      <c r="AQ4" s="561"/>
      <c r="AR4" s="200"/>
      <c r="AS4" s="200"/>
      <c r="AT4" s="200"/>
      <c r="AU4" s="200"/>
      <c r="AV4" s="200"/>
      <c r="AW4" s="200"/>
      <c r="AX4" s="201" t="s">
        <v>208</v>
      </c>
      <c r="AY4" s="202"/>
      <c r="AZ4" s="558"/>
      <c r="BA4" s="559" t="s">
        <v>99</v>
      </c>
      <c r="BB4" s="559" t="str">
        <f t="shared" ref="BB4:BB8" si="3">AK4</f>
        <v>: Provinsi Sulawesi Tenggara</v>
      </c>
      <c r="BC4" s="559"/>
      <c r="BD4" s="559"/>
      <c r="BE4" s="559"/>
      <c r="BF4" s="559" t="s">
        <v>101</v>
      </c>
      <c r="BG4" s="559"/>
      <c r="BH4" s="561"/>
      <c r="BI4" s="200"/>
      <c r="BJ4" s="200"/>
      <c r="BK4" s="200"/>
      <c r="BL4" s="200"/>
      <c r="BM4" s="200"/>
      <c r="BN4" s="200"/>
      <c r="BO4" s="201" t="s">
        <v>208</v>
      </c>
      <c r="BP4" s="202"/>
      <c r="BQ4" s="558"/>
      <c r="BR4" s="559" t="s">
        <v>99</v>
      </c>
      <c r="BS4" s="559" t="str">
        <f t="shared" ref="BS4:BS8" si="4">BB4</f>
        <v>: Provinsi Sulawesi Tenggara</v>
      </c>
      <c r="BT4" s="559"/>
      <c r="BU4" s="559"/>
      <c r="BV4" s="559"/>
      <c r="BW4" s="559" t="s">
        <v>101</v>
      </c>
      <c r="BX4" s="559"/>
      <c r="BY4" s="561"/>
      <c r="BZ4" s="200"/>
      <c r="CA4" s="200"/>
      <c r="CB4" s="200"/>
      <c r="CC4" s="200"/>
      <c r="CD4" s="200"/>
      <c r="CE4" s="200"/>
      <c r="CF4" s="201" t="s">
        <v>208</v>
      </c>
      <c r="CG4" s="202"/>
      <c r="CH4" s="558"/>
      <c r="CI4" s="559" t="s">
        <v>99</v>
      </c>
      <c r="CJ4" s="559" t="str">
        <f t="shared" ref="CJ4:CJ8" si="5">BS4</f>
        <v>: Provinsi Sulawesi Tenggara</v>
      </c>
      <c r="CK4" s="559"/>
      <c r="CL4" s="559"/>
      <c r="CM4" s="559"/>
      <c r="CN4" s="559" t="s">
        <v>101</v>
      </c>
      <c r="CO4" s="559"/>
      <c r="CP4" s="561"/>
      <c r="CQ4" s="200"/>
      <c r="CR4" s="200"/>
      <c r="CS4" s="200"/>
      <c r="CT4" s="200"/>
      <c r="CU4" s="200"/>
      <c r="CV4" s="200"/>
      <c r="CW4" s="201" t="s">
        <v>208</v>
      </c>
      <c r="CX4" s="202"/>
      <c r="CY4" s="558"/>
      <c r="CZ4" s="559" t="s">
        <v>99</v>
      </c>
      <c r="DA4" s="559" t="str">
        <f t="shared" ref="DA4:DA8" si="6">CJ4</f>
        <v>: Provinsi Sulawesi Tenggara</v>
      </c>
      <c r="DB4" s="559"/>
      <c r="DC4" s="559"/>
      <c r="DD4" s="559"/>
      <c r="DE4" s="559" t="s">
        <v>101</v>
      </c>
      <c r="DF4" s="559"/>
      <c r="DG4" s="561"/>
      <c r="DH4" s="200"/>
      <c r="DI4" s="200"/>
      <c r="DJ4" s="200"/>
      <c r="DK4" s="200"/>
      <c r="DL4" s="200"/>
      <c r="DM4" s="200"/>
      <c r="DN4" s="201" t="s">
        <v>208</v>
      </c>
      <c r="DO4" s="202"/>
      <c r="DP4" s="558"/>
      <c r="DQ4" s="559" t="s">
        <v>99</v>
      </c>
      <c r="DR4" s="559" t="str">
        <f t="shared" ref="DR4:DR8" si="7">DA4</f>
        <v>: Provinsi Sulawesi Tenggara</v>
      </c>
      <c r="DS4" s="559"/>
      <c r="DT4" s="559"/>
      <c r="DU4" s="559"/>
      <c r="DV4" s="559" t="s">
        <v>101</v>
      </c>
      <c r="DW4" s="559"/>
      <c r="DX4" s="561"/>
      <c r="DY4" s="200"/>
      <c r="DZ4" s="200"/>
      <c r="EA4" s="200"/>
      <c r="EB4" s="200"/>
      <c r="EC4" s="200"/>
      <c r="ED4" s="200"/>
      <c r="EE4" s="201" t="s">
        <v>208</v>
      </c>
      <c r="EF4" s="202"/>
      <c r="EG4" s="558"/>
      <c r="EH4" s="559" t="s">
        <v>99</v>
      </c>
      <c r="EI4" s="559" t="str">
        <f t="shared" ref="EI4:EI8" si="8">DR4</f>
        <v>: Provinsi Sulawesi Tenggara</v>
      </c>
      <c r="EJ4" s="559"/>
      <c r="EK4" s="559"/>
      <c r="EL4" s="559"/>
      <c r="EM4" s="559" t="s">
        <v>101</v>
      </c>
      <c r="EN4" s="559"/>
      <c r="EO4" s="561"/>
      <c r="EP4" s="200"/>
      <c r="EQ4" s="200"/>
      <c r="ER4" s="200"/>
      <c r="ES4" s="200"/>
      <c r="ET4" s="200"/>
      <c r="EU4" s="200"/>
      <c r="EV4" s="201" t="s">
        <v>208</v>
      </c>
      <c r="EW4" s="202"/>
      <c r="EX4" s="558"/>
      <c r="EY4" s="559" t="s">
        <v>99</v>
      </c>
      <c r="EZ4" s="559" t="str">
        <f t="shared" ref="EZ4:EZ8" si="9">EI4</f>
        <v>: Provinsi Sulawesi Tenggara</v>
      </c>
      <c r="FA4" s="559"/>
      <c r="FB4" s="559"/>
      <c r="FC4" s="559"/>
      <c r="FD4" s="559" t="s">
        <v>101</v>
      </c>
      <c r="FE4" s="559"/>
      <c r="FF4" s="561"/>
      <c r="FG4" s="200"/>
      <c r="FH4" s="200"/>
      <c r="FI4" s="200"/>
      <c r="FJ4" s="200"/>
      <c r="FK4" s="200"/>
      <c r="FL4" s="200"/>
      <c r="FM4" s="201" t="s">
        <v>208</v>
      </c>
      <c r="FN4" s="202"/>
      <c r="FO4" s="558"/>
      <c r="FP4" s="559" t="s">
        <v>99</v>
      </c>
      <c r="FQ4" s="559" t="str">
        <f t="shared" ref="FQ4:FQ8" si="10">EZ4</f>
        <v>: Provinsi Sulawesi Tenggara</v>
      </c>
      <c r="FR4" s="559"/>
      <c r="FS4" s="559"/>
      <c r="FT4" s="559"/>
      <c r="FU4" s="559" t="s">
        <v>101</v>
      </c>
      <c r="FV4" s="559"/>
      <c r="FW4" s="561"/>
      <c r="FX4" s="200"/>
      <c r="FY4" s="200"/>
      <c r="FZ4" s="200"/>
      <c r="GA4" s="200"/>
      <c r="GB4" s="200"/>
      <c r="GC4" s="200"/>
      <c r="GD4" s="201" t="s">
        <v>208</v>
      </c>
      <c r="GE4" s="202"/>
      <c r="GF4" s="558"/>
      <c r="GG4" s="559" t="s">
        <v>99</v>
      </c>
      <c r="GH4" s="559" t="str">
        <f t="shared" ref="GH4:GH8" si="11">FQ4</f>
        <v>: Provinsi Sulawesi Tenggara</v>
      </c>
      <c r="GI4" s="559"/>
      <c r="GJ4" s="559"/>
      <c r="GK4" s="559"/>
      <c r="GL4" s="559" t="s">
        <v>101</v>
      </c>
      <c r="GM4" s="559"/>
      <c r="GN4" s="561"/>
      <c r="GO4" s="200"/>
      <c r="GP4" s="200"/>
      <c r="GQ4" s="200"/>
      <c r="GR4" s="200"/>
      <c r="GS4" s="200"/>
      <c r="GT4" s="200"/>
      <c r="GU4" s="201" t="s">
        <v>208</v>
      </c>
      <c r="GV4" s="202"/>
      <c r="GW4" s="558"/>
      <c r="GX4" s="559" t="s">
        <v>99</v>
      </c>
      <c r="GY4" s="559" t="str">
        <f t="shared" ref="GY4:GY8" si="12">GH4</f>
        <v>: Provinsi Sulawesi Tenggara</v>
      </c>
      <c r="GZ4" s="559"/>
      <c r="HA4" s="559"/>
      <c r="HB4" s="559"/>
      <c r="HC4" s="559" t="s">
        <v>101</v>
      </c>
      <c r="HD4" s="559"/>
      <c r="HE4" s="561"/>
      <c r="HF4" s="200"/>
      <c r="HG4" s="200"/>
      <c r="HH4" s="200"/>
      <c r="HI4" s="200"/>
      <c r="HJ4" s="200"/>
      <c r="HK4" s="200"/>
      <c r="HL4" s="201" t="s">
        <v>208</v>
      </c>
      <c r="HM4" s="202"/>
      <c r="HN4" s="558"/>
      <c r="HO4" s="559" t="s">
        <v>99</v>
      </c>
      <c r="HP4" s="559" t="str">
        <f t="shared" ref="HP4:HP8" si="13">GY4</f>
        <v>: Provinsi Sulawesi Tenggara</v>
      </c>
      <c r="HQ4" s="559"/>
      <c r="HR4" s="559"/>
      <c r="HS4" s="559"/>
      <c r="HT4" s="559" t="s">
        <v>101</v>
      </c>
      <c r="HU4" s="559"/>
      <c r="HV4" s="561"/>
      <c r="HW4" s="200"/>
      <c r="HX4" s="200"/>
      <c r="HY4" s="200"/>
      <c r="HZ4" s="200"/>
      <c r="IA4" s="200"/>
      <c r="IB4" s="200"/>
      <c r="IC4" s="201" t="s">
        <v>208</v>
      </c>
      <c r="ID4" s="202"/>
      <c r="IE4" s="558"/>
      <c r="IF4" s="559" t="s">
        <v>99</v>
      </c>
      <c r="IG4" s="559" t="str">
        <f t="shared" ref="IG4:IG8" si="14">HP4</f>
        <v>: Provinsi Sulawesi Tenggara</v>
      </c>
      <c r="IH4" s="559"/>
      <c r="II4" s="559"/>
      <c r="IJ4" s="559"/>
      <c r="IK4" s="559" t="s">
        <v>101</v>
      </c>
      <c r="IL4" s="559"/>
      <c r="IM4" s="561"/>
      <c r="IN4" s="200"/>
      <c r="IO4" s="200"/>
      <c r="IP4" s="200"/>
      <c r="IQ4" s="200"/>
      <c r="IR4" s="200"/>
      <c r="IS4" s="200"/>
      <c r="IT4" s="201" t="s">
        <v>208</v>
      </c>
      <c r="IU4" s="202"/>
      <c r="IV4" s="558"/>
      <c r="IW4" s="559" t="s">
        <v>99</v>
      </c>
      <c r="IX4" s="559" t="str">
        <f t="shared" ref="IX4:IX8" si="15">IG4</f>
        <v>: Provinsi Sulawesi Tenggara</v>
      </c>
      <c r="IY4" s="559"/>
      <c r="IZ4" s="559"/>
      <c r="JA4" s="559"/>
      <c r="JB4" s="559" t="s">
        <v>101</v>
      </c>
      <c r="JC4" s="559"/>
      <c r="JD4" s="561"/>
      <c r="JE4" s="200"/>
      <c r="JF4" s="200"/>
      <c r="JG4" s="200"/>
      <c r="JH4" s="200"/>
      <c r="JI4" s="200"/>
      <c r="JJ4" s="200"/>
      <c r="JK4" s="201" t="s">
        <v>208</v>
      </c>
      <c r="JL4" s="203"/>
      <c r="JM4" s="558"/>
      <c r="JN4" s="559" t="s">
        <v>99</v>
      </c>
      <c r="JO4" s="559" t="str">
        <f t="shared" ref="JO4:JO8" si="16">IX4</f>
        <v>: Provinsi Sulawesi Tenggara</v>
      </c>
      <c r="JP4" s="559"/>
      <c r="JQ4" s="559"/>
      <c r="JR4" s="559"/>
      <c r="JS4" s="559" t="s">
        <v>101</v>
      </c>
      <c r="JT4" s="559"/>
      <c r="JU4" s="561"/>
      <c r="JV4" s="200"/>
      <c r="JW4" s="200"/>
      <c r="JX4" s="200"/>
      <c r="JY4" s="200"/>
      <c r="JZ4" s="200"/>
      <c r="KA4" s="200"/>
      <c r="KB4" s="201" t="s">
        <v>208</v>
      </c>
      <c r="KC4" s="203"/>
      <c r="KD4" s="558"/>
      <c r="KE4" s="559" t="s">
        <v>99</v>
      </c>
      <c r="KF4" s="559" t="str">
        <f t="shared" ref="KF4:KF8" si="17">JO4</f>
        <v>: Provinsi Sulawesi Tenggara</v>
      </c>
      <c r="KG4" s="559"/>
      <c r="KH4" s="559"/>
      <c r="KI4" s="559"/>
      <c r="KJ4" s="559" t="s">
        <v>101</v>
      </c>
      <c r="KK4" s="559"/>
      <c r="KL4" s="561"/>
      <c r="KM4" s="200"/>
      <c r="KN4" s="200"/>
      <c r="KO4" s="200"/>
      <c r="KP4" s="200"/>
      <c r="KQ4" s="200"/>
      <c r="KR4" s="200"/>
      <c r="KS4" s="201" t="s">
        <v>208</v>
      </c>
      <c r="KT4" s="203"/>
      <c r="KU4" s="200"/>
    </row>
    <row r="5">
      <c r="A5" s="562"/>
      <c r="B5" s="563" t="s">
        <v>103</v>
      </c>
      <c r="C5" s="563" t="str">
        <f>ADHK!C5</f>
        <v>: Pertanian, Kehutanan, dan Perikanan   </v>
      </c>
      <c r="D5" s="563"/>
      <c r="E5" s="563"/>
      <c r="F5" s="563"/>
      <c r="G5" s="563" t="s">
        <v>105</v>
      </c>
      <c r="H5" s="563"/>
      <c r="I5" s="564"/>
      <c r="J5" s="200"/>
      <c r="K5" s="200"/>
      <c r="L5" s="200"/>
      <c r="M5" s="200"/>
      <c r="N5" s="200"/>
      <c r="O5" s="200"/>
      <c r="P5" s="46"/>
      <c r="Q5" s="202"/>
      <c r="R5" s="562"/>
      <c r="S5" s="563" t="s">
        <v>103</v>
      </c>
      <c r="T5" s="563" t="str">
        <f t="shared" si="1"/>
        <v>: Pertanian, Kehutanan, dan Perikanan   </v>
      </c>
      <c r="U5" s="563"/>
      <c r="V5" s="563"/>
      <c r="W5" s="563"/>
      <c r="X5" s="563" t="s">
        <v>105</v>
      </c>
      <c r="Y5" s="563"/>
      <c r="Z5" s="564"/>
      <c r="AA5" s="200"/>
      <c r="AB5" s="200"/>
      <c r="AC5" s="200"/>
      <c r="AD5" s="200"/>
      <c r="AE5" s="200"/>
      <c r="AF5" s="200"/>
      <c r="AG5" s="46"/>
      <c r="AH5" s="202"/>
      <c r="AI5" s="562"/>
      <c r="AJ5" s="563" t="s">
        <v>103</v>
      </c>
      <c r="AK5" s="563" t="str">
        <f t="shared" si="2"/>
        <v>: Pertanian, Kehutanan, dan Perikanan   </v>
      </c>
      <c r="AL5" s="563"/>
      <c r="AM5" s="563"/>
      <c r="AN5" s="563"/>
      <c r="AO5" s="563" t="s">
        <v>105</v>
      </c>
      <c r="AP5" s="563"/>
      <c r="AQ5" s="564"/>
      <c r="AR5" s="200"/>
      <c r="AS5" s="200"/>
      <c r="AT5" s="200"/>
      <c r="AU5" s="200"/>
      <c r="AV5" s="200"/>
      <c r="AW5" s="200"/>
      <c r="AX5" s="46"/>
      <c r="AY5" s="202"/>
      <c r="AZ5" s="562"/>
      <c r="BA5" s="563" t="s">
        <v>103</v>
      </c>
      <c r="BB5" s="563" t="str">
        <f t="shared" si="3"/>
        <v>: Pertanian, Kehutanan, dan Perikanan   </v>
      </c>
      <c r="BC5" s="563"/>
      <c r="BD5" s="563"/>
      <c r="BE5" s="563"/>
      <c r="BF5" s="563" t="s">
        <v>105</v>
      </c>
      <c r="BG5" s="563"/>
      <c r="BH5" s="564"/>
      <c r="BI5" s="200"/>
      <c r="BJ5" s="200"/>
      <c r="BK5" s="200"/>
      <c r="BL5" s="200"/>
      <c r="BM5" s="200"/>
      <c r="BN5" s="200"/>
      <c r="BO5" s="46"/>
      <c r="BP5" s="202"/>
      <c r="BQ5" s="562"/>
      <c r="BR5" s="563" t="s">
        <v>103</v>
      </c>
      <c r="BS5" s="563" t="str">
        <f t="shared" si="4"/>
        <v>: Pertanian, Kehutanan, dan Perikanan   </v>
      </c>
      <c r="BT5" s="563"/>
      <c r="BU5" s="563"/>
      <c r="BV5" s="563"/>
      <c r="BW5" s="563" t="s">
        <v>105</v>
      </c>
      <c r="BX5" s="563"/>
      <c r="BY5" s="564"/>
      <c r="BZ5" s="200"/>
      <c r="CA5" s="200"/>
      <c r="CB5" s="200"/>
      <c r="CC5" s="200"/>
      <c r="CD5" s="200"/>
      <c r="CE5" s="200"/>
      <c r="CF5" s="46"/>
      <c r="CG5" s="202"/>
      <c r="CH5" s="562"/>
      <c r="CI5" s="563" t="s">
        <v>103</v>
      </c>
      <c r="CJ5" s="563" t="str">
        <f t="shared" si="5"/>
        <v>: Pertanian, Kehutanan, dan Perikanan   </v>
      </c>
      <c r="CK5" s="563"/>
      <c r="CL5" s="563"/>
      <c r="CM5" s="563"/>
      <c r="CN5" s="563" t="s">
        <v>105</v>
      </c>
      <c r="CO5" s="563"/>
      <c r="CP5" s="564"/>
      <c r="CQ5" s="200"/>
      <c r="CR5" s="200"/>
      <c r="CS5" s="200"/>
      <c r="CT5" s="200"/>
      <c r="CU5" s="200"/>
      <c r="CV5" s="200"/>
      <c r="CW5" s="46"/>
      <c r="CX5" s="202"/>
      <c r="CY5" s="562"/>
      <c r="CZ5" s="563" t="s">
        <v>103</v>
      </c>
      <c r="DA5" s="563" t="str">
        <f t="shared" si="6"/>
        <v>: Pertanian, Kehutanan, dan Perikanan   </v>
      </c>
      <c r="DB5" s="563"/>
      <c r="DC5" s="563"/>
      <c r="DD5" s="563"/>
      <c r="DE5" s="563" t="s">
        <v>105</v>
      </c>
      <c r="DF5" s="563"/>
      <c r="DG5" s="564"/>
      <c r="DH5" s="200"/>
      <c r="DI5" s="200"/>
      <c r="DJ5" s="200"/>
      <c r="DK5" s="200"/>
      <c r="DL5" s="200"/>
      <c r="DM5" s="200"/>
      <c r="DN5" s="46"/>
      <c r="DO5" s="202"/>
      <c r="DP5" s="562"/>
      <c r="DQ5" s="563" t="s">
        <v>103</v>
      </c>
      <c r="DR5" s="563" t="str">
        <f t="shared" si="7"/>
        <v>: Pertanian, Kehutanan, dan Perikanan   </v>
      </c>
      <c r="DS5" s="563"/>
      <c r="DT5" s="563"/>
      <c r="DU5" s="563"/>
      <c r="DV5" s="563" t="s">
        <v>105</v>
      </c>
      <c r="DW5" s="563"/>
      <c r="DX5" s="564"/>
      <c r="DY5" s="200"/>
      <c r="DZ5" s="200"/>
      <c r="EA5" s="200"/>
      <c r="EB5" s="200"/>
      <c r="EC5" s="200"/>
      <c r="ED5" s="200"/>
      <c r="EE5" s="46"/>
      <c r="EF5" s="202"/>
      <c r="EG5" s="562"/>
      <c r="EH5" s="563" t="s">
        <v>103</v>
      </c>
      <c r="EI5" s="563" t="str">
        <f t="shared" si="8"/>
        <v>: Pertanian, Kehutanan, dan Perikanan   </v>
      </c>
      <c r="EJ5" s="563"/>
      <c r="EK5" s="563"/>
      <c r="EL5" s="563"/>
      <c r="EM5" s="563" t="s">
        <v>105</v>
      </c>
      <c r="EN5" s="563"/>
      <c r="EO5" s="564"/>
      <c r="EP5" s="200"/>
      <c r="EQ5" s="200"/>
      <c r="ER5" s="200"/>
      <c r="ES5" s="200"/>
      <c r="ET5" s="200"/>
      <c r="EU5" s="200"/>
      <c r="EV5" s="46"/>
      <c r="EW5" s="202"/>
      <c r="EX5" s="562"/>
      <c r="EY5" s="563" t="s">
        <v>103</v>
      </c>
      <c r="EZ5" s="563" t="str">
        <f t="shared" si="9"/>
        <v>: Pertanian, Kehutanan, dan Perikanan   </v>
      </c>
      <c r="FA5" s="563"/>
      <c r="FB5" s="563"/>
      <c r="FC5" s="563"/>
      <c r="FD5" s="563" t="s">
        <v>105</v>
      </c>
      <c r="FE5" s="563"/>
      <c r="FF5" s="564"/>
      <c r="FG5" s="200"/>
      <c r="FH5" s="200"/>
      <c r="FI5" s="200"/>
      <c r="FJ5" s="200"/>
      <c r="FK5" s="200"/>
      <c r="FL5" s="200"/>
      <c r="FM5" s="46"/>
      <c r="FN5" s="202"/>
      <c r="FO5" s="562"/>
      <c r="FP5" s="563" t="s">
        <v>103</v>
      </c>
      <c r="FQ5" s="563" t="str">
        <f t="shared" si="10"/>
        <v>: Pertanian, Kehutanan, dan Perikanan   </v>
      </c>
      <c r="FR5" s="563"/>
      <c r="FS5" s="563"/>
      <c r="FT5" s="563"/>
      <c r="FU5" s="563" t="s">
        <v>105</v>
      </c>
      <c r="FV5" s="563"/>
      <c r="FW5" s="564"/>
      <c r="FX5" s="200"/>
      <c r="FY5" s="200"/>
      <c r="FZ5" s="200"/>
      <c r="GA5" s="200"/>
      <c r="GB5" s="200"/>
      <c r="GC5" s="200"/>
      <c r="GD5" s="46"/>
      <c r="GE5" s="202"/>
      <c r="GF5" s="562"/>
      <c r="GG5" s="563" t="s">
        <v>103</v>
      </c>
      <c r="GH5" s="563" t="str">
        <f t="shared" si="11"/>
        <v>: Pertanian, Kehutanan, dan Perikanan   </v>
      </c>
      <c r="GI5" s="563"/>
      <c r="GJ5" s="563"/>
      <c r="GK5" s="563"/>
      <c r="GL5" s="563" t="s">
        <v>105</v>
      </c>
      <c r="GM5" s="563"/>
      <c r="GN5" s="564"/>
      <c r="GO5" s="200"/>
      <c r="GP5" s="200"/>
      <c r="GQ5" s="200"/>
      <c r="GR5" s="200"/>
      <c r="GS5" s="200"/>
      <c r="GT5" s="200"/>
      <c r="GU5" s="46"/>
      <c r="GV5" s="202"/>
      <c r="GW5" s="562"/>
      <c r="GX5" s="563" t="s">
        <v>103</v>
      </c>
      <c r="GY5" s="563" t="str">
        <f t="shared" si="12"/>
        <v>: Pertanian, Kehutanan, dan Perikanan   </v>
      </c>
      <c r="GZ5" s="563"/>
      <c r="HA5" s="563"/>
      <c r="HB5" s="563"/>
      <c r="HC5" s="563" t="s">
        <v>105</v>
      </c>
      <c r="HD5" s="563"/>
      <c r="HE5" s="564"/>
      <c r="HF5" s="200"/>
      <c r="HG5" s="200"/>
      <c r="HH5" s="200"/>
      <c r="HI5" s="200"/>
      <c r="HJ5" s="200"/>
      <c r="HK5" s="200"/>
      <c r="HL5" s="46"/>
      <c r="HM5" s="202"/>
      <c r="HN5" s="562"/>
      <c r="HO5" s="563" t="s">
        <v>103</v>
      </c>
      <c r="HP5" s="563" t="str">
        <f t="shared" si="13"/>
        <v>: Pertanian, Kehutanan, dan Perikanan   </v>
      </c>
      <c r="HQ5" s="563"/>
      <c r="HR5" s="563"/>
      <c r="HS5" s="563"/>
      <c r="HT5" s="563" t="s">
        <v>105</v>
      </c>
      <c r="HU5" s="563"/>
      <c r="HV5" s="564"/>
      <c r="HW5" s="200"/>
      <c r="HX5" s="200"/>
      <c r="HY5" s="200"/>
      <c r="HZ5" s="200"/>
      <c r="IA5" s="200"/>
      <c r="IB5" s="200"/>
      <c r="IC5" s="46"/>
      <c r="ID5" s="202"/>
      <c r="IE5" s="562"/>
      <c r="IF5" s="563" t="s">
        <v>103</v>
      </c>
      <c r="IG5" s="563" t="str">
        <f t="shared" si="14"/>
        <v>: Pertanian, Kehutanan, dan Perikanan   </v>
      </c>
      <c r="IH5" s="563"/>
      <c r="II5" s="563"/>
      <c r="IJ5" s="563"/>
      <c r="IK5" s="563" t="s">
        <v>105</v>
      </c>
      <c r="IL5" s="563"/>
      <c r="IM5" s="564"/>
      <c r="IN5" s="200"/>
      <c r="IO5" s="200"/>
      <c r="IP5" s="200"/>
      <c r="IQ5" s="200"/>
      <c r="IR5" s="200"/>
      <c r="IS5" s="200"/>
      <c r="IT5" s="46"/>
      <c r="IU5" s="202"/>
      <c r="IV5" s="562"/>
      <c r="IW5" s="563" t="s">
        <v>103</v>
      </c>
      <c r="IX5" s="563" t="str">
        <f t="shared" si="15"/>
        <v>: Pertanian, Kehutanan, dan Perikanan   </v>
      </c>
      <c r="IY5" s="563"/>
      <c r="IZ5" s="563"/>
      <c r="JA5" s="563"/>
      <c r="JB5" s="563" t="s">
        <v>105</v>
      </c>
      <c r="JC5" s="563"/>
      <c r="JD5" s="564"/>
      <c r="JE5" s="200"/>
      <c r="JF5" s="200"/>
      <c r="JG5" s="200"/>
      <c r="JH5" s="200"/>
      <c r="JI5" s="200"/>
      <c r="JJ5" s="200"/>
      <c r="JK5" s="46"/>
      <c r="JL5" s="203"/>
      <c r="JM5" s="562"/>
      <c r="JN5" s="563" t="s">
        <v>103</v>
      </c>
      <c r="JO5" s="563" t="str">
        <f t="shared" si="16"/>
        <v>: Pertanian, Kehutanan, dan Perikanan   </v>
      </c>
      <c r="JP5" s="563"/>
      <c r="JQ5" s="563"/>
      <c r="JR5" s="563"/>
      <c r="JS5" s="563" t="s">
        <v>105</v>
      </c>
      <c r="JT5" s="563"/>
      <c r="JU5" s="564"/>
      <c r="JV5" s="200"/>
      <c r="JW5" s="200"/>
      <c r="JX5" s="200"/>
      <c r="JY5" s="200"/>
      <c r="JZ5" s="200"/>
      <c r="KA5" s="200"/>
      <c r="KB5" s="46"/>
      <c r="KC5" s="203"/>
      <c r="KD5" s="562"/>
      <c r="KE5" s="563" t="s">
        <v>103</v>
      </c>
      <c r="KF5" s="563" t="str">
        <f t="shared" si="17"/>
        <v>: Pertanian, Kehutanan, dan Perikanan   </v>
      </c>
      <c r="KG5" s="563"/>
      <c r="KH5" s="563"/>
      <c r="KI5" s="563"/>
      <c r="KJ5" s="563" t="s">
        <v>105</v>
      </c>
      <c r="KK5" s="563"/>
      <c r="KL5" s="564"/>
      <c r="KM5" s="200"/>
      <c r="KN5" s="200"/>
      <c r="KO5" s="200"/>
      <c r="KP5" s="200"/>
      <c r="KQ5" s="200"/>
      <c r="KR5" s="200"/>
      <c r="KS5" s="46"/>
      <c r="KT5" s="203"/>
      <c r="KU5" s="200"/>
    </row>
    <row r="6">
      <c r="A6" s="562"/>
      <c r="B6" s="563" t="s">
        <v>106</v>
      </c>
      <c r="C6" s="563" t="str">
        <f>ADHK!C6</f>
        <v>: Pertanian, Peternakan, Perburuan dan Jasa Pertanian</v>
      </c>
      <c r="D6" s="563"/>
      <c r="E6" s="563"/>
      <c r="F6" s="563"/>
      <c r="G6" s="565" t="s">
        <v>209</v>
      </c>
      <c r="H6" s="563"/>
      <c r="I6" s="564"/>
      <c r="J6" s="200"/>
      <c r="K6" s="200"/>
      <c r="L6" s="200"/>
      <c r="M6" s="200"/>
      <c r="N6" s="200"/>
      <c r="O6" s="200"/>
      <c r="P6" s="208">
        <v>2010.0</v>
      </c>
      <c r="Q6" s="202"/>
      <c r="R6" s="562"/>
      <c r="S6" s="563" t="s">
        <v>106</v>
      </c>
      <c r="T6" s="563" t="str">
        <f t="shared" si="1"/>
        <v>: Pertanian, Peternakan, Perburuan dan Jasa Pertanian</v>
      </c>
      <c r="U6" s="563"/>
      <c r="V6" s="563"/>
      <c r="W6" s="563"/>
      <c r="X6" s="565" t="s">
        <v>209</v>
      </c>
      <c r="Y6" s="563"/>
      <c r="Z6" s="564"/>
      <c r="AA6" s="200"/>
      <c r="AB6" s="200"/>
      <c r="AC6" s="200"/>
      <c r="AD6" s="200"/>
      <c r="AE6" s="200"/>
      <c r="AF6" s="200"/>
      <c r="AG6" s="208">
        <f>P6+1</f>
        <v>2011</v>
      </c>
      <c r="AH6" s="202"/>
      <c r="AI6" s="562"/>
      <c r="AJ6" s="563" t="s">
        <v>106</v>
      </c>
      <c r="AK6" s="563" t="str">
        <f t="shared" si="2"/>
        <v>: Pertanian, Peternakan, Perburuan dan Jasa Pertanian</v>
      </c>
      <c r="AL6" s="563"/>
      <c r="AM6" s="563"/>
      <c r="AN6" s="563"/>
      <c r="AO6" s="565" t="s">
        <v>209</v>
      </c>
      <c r="AP6" s="563"/>
      <c r="AQ6" s="564"/>
      <c r="AR6" s="200"/>
      <c r="AS6" s="200"/>
      <c r="AT6" s="200"/>
      <c r="AU6" s="200"/>
      <c r="AV6" s="200"/>
      <c r="AW6" s="200"/>
      <c r="AX6" s="208">
        <f>AG6+1</f>
        <v>2012</v>
      </c>
      <c r="AY6" s="202"/>
      <c r="AZ6" s="562"/>
      <c r="BA6" s="563" t="s">
        <v>106</v>
      </c>
      <c r="BB6" s="563" t="str">
        <f t="shared" si="3"/>
        <v>: Pertanian, Peternakan, Perburuan dan Jasa Pertanian</v>
      </c>
      <c r="BC6" s="563"/>
      <c r="BD6" s="563"/>
      <c r="BE6" s="563"/>
      <c r="BF6" s="565" t="s">
        <v>209</v>
      </c>
      <c r="BG6" s="563"/>
      <c r="BH6" s="564"/>
      <c r="BI6" s="200"/>
      <c r="BJ6" s="200"/>
      <c r="BK6" s="200"/>
      <c r="BL6" s="200"/>
      <c r="BM6" s="200"/>
      <c r="BN6" s="200"/>
      <c r="BO6" s="208">
        <f>AX6+1</f>
        <v>2013</v>
      </c>
      <c r="BP6" s="202"/>
      <c r="BQ6" s="562"/>
      <c r="BR6" s="563" t="s">
        <v>106</v>
      </c>
      <c r="BS6" s="563" t="str">
        <f t="shared" si="4"/>
        <v>: Pertanian, Peternakan, Perburuan dan Jasa Pertanian</v>
      </c>
      <c r="BT6" s="563"/>
      <c r="BU6" s="563"/>
      <c r="BV6" s="563"/>
      <c r="BW6" s="565" t="s">
        <v>209</v>
      </c>
      <c r="BX6" s="563"/>
      <c r="BY6" s="564"/>
      <c r="BZ6" s="200"/>
      <c r="CA6" s="200"/>
      <c r="CB6" s="200"/>
      <c r="CC6" s="200"/>
      <c r="CD6" s="200"/>
      <c r="CE6" s="200"/>
      <c r="CF6" s="208">
        <f>BO6+1</f>
        <v>2014</v>
      </c>
      <c r="CG6" s="202"/>
      <c r="CH6" s="562"/>
      <c r="CI6" s="563" t="s">
        <v>106</v>
      </c>
      <c r="CJ6" s="563" t="str">
        <f t="shared" si="5"/>
        <v>: Pertanian, Peternakan, Perburuan dan Jasa Pertanian</v>
      </c>
      <c r="CK6" s="563"/>
      <c r="CL6" s="563"/>
      <c r="CM6" s="563"/>
      <c r="CN6" s="565" t="s">
        <v>209</v>
      </c>
      <c r="CO6" s="563"/>
      <c r="CP6" s="564"/>
      <c r="CQ6" s="200"/>
      <c r="CR6" s="200"/>
      <c r="CS6" s="200"/>
      <c r="CT6" s="200"/>
      <c r="CU6" s="200"/>
      <c r="CV6" s="200"/>
      <c r="CW6" s="208">
        <f>CF6+1</f>
        <v>2015</v>
      </c>
      <c r="CX6" s="202"/>
      <c r="CY6" s="562"/>
      <c r="CZ6" s="563" t="s">
        <v>106</v>
      </c>
      <c r="DA6" s="563" t="str">
        <f t="shared" si="6"/>
        <v>: Pertanian, Peternakan, Perburuan dan Jasa Pertanian</v>
      </c>
      <c r="DB6" s="563"/>
      <c r="DC6" s="563"/>
      <c r="DD6" s="563"/>
      <c r="DE6" s="565" t="s">
        <v>209</v>
      </c>
      <c r="DF6" s="563"/>
      <c r="DG6" s="564"/>
      <c r="DH6" s="200"/>
      <c r="DI6" s="200"/>
      <c r="DJ6" s="200"/>
      <c r="DK6" s="200"/>
      <c r="DL6" s="200"/>
      <c r="DM6" s="200"/>
      <c r="DN6" s="208">
        <f>CW6+1</f>
        <v>2016</v>
      </c>
      <c r="DO6" s="202"/>
      <c r="DP6" s="562"/>
      <c r="DQ6" s="563" t="s">
        <v>106</v>
      </c>
      <c r="DR6" s="563" t="str">
        <f t="shared" si="7"/>
        <v>: Pertanian, Peternakan, Perburuan dan Jasa Pertanian</v>
      </c>
      <c r="DS6" s="563"/>
      <c r="DT6" s="563"/>
      <c r="DU6" s="563"/>
      <c r="DV6" s="565" t="s">
        <v>209</v>
      </c>
      <c r="DW6" s="563"/>
      <c r="DX6" s="564"/>
      <c r="DY6" s="200"/>
      <c r="DZ6" s="200"/>
      <c r="EA6" s="200"/>
      <c r="EB6" s="200"/>
      <c r="EC6" s="200"/>
      <c r="ED6" s="200"/>
      <c r="EE6" s="208">
        <f>DN6+1</f>
        <v>2017</v>
      </c>
      <c r="EF6" s="202"/>
      <c r="EG6" s="562"/>
      <c r="EH6" s="563" t="s">
        <v>106</v>
      </c>
      <c r="EI6" s="563" t="str">
        <f t="shared" si="8"/>
        <v>: Pertanian, Peternakan, Perburuan dan Jasa Pertanian</v>
      </c>
      <c r="EJ6" s="563"/>
      <c r="EK6" s="563"/>
      <c r="EL6" s="563"/>
      <c r="EM6" s="565" t="s">
        <v>209</v>
      </c>
      <c r="EN6" s="563"/>
      <c r="EO6" s="564"/>
      <c r="EP6" s="200"/>
      <c r="EQ6" s="200"/>
      <c r="ER6" s="200"/>
      <c r="ES6" s="200"/>
      <c r="ET6" s="200"/>
      <c r="EU6" s="200"/>
      <c r="EV6" s="208">
        <f>EE6+1</f>
        <v>2018</v>
      </c>
      <c r="EW6" s="202"/>
      <c r="EX6" s="562"/>
      <c r="EY6" s="563" t="s">
        <v>106</v>
      </c>
      <c r="EZ6" s="563" t="str">
        <f t="shared" si="9"/>
        <v>: Pertanian, Peternakan, Perburuan dan Jasa Pertanian</v>
      </c>
      <c r="FA6" s="563"/>
      <c r="FB6" s="563"/>
      <c r="FC6" s="563"/>
      <c r="FD6" s="565" t="s">
        <v>209</v>
      </c>
      <c r="FE6" s="563"/>
      <c r="FF6" s="564"/>
      <c r="FG6" s="200"/>
      <c r="FH6" s="200"/>
      <c r="FI6" s="200"/>
      <c r="FJ6" s="200"/>
      <c r="FK6" s="200"/>
      <c r="FL6" s="200"/>
      <c r="FM6" s="208">
        <f>EV6+1</f>
        <v>2019</v>
      </c>
      <c r="FN6" s="202"/>
      <c r="FO6" s="562"/>
      <c r="FP6" s="563" t="s">
        <v>106</v>
      </c>
      <c r="FQ6" s="563" t="str">
        <f t="shared" si="10"/>
        <v>: Pertanian, Peternakan, Perburuan dan Jasa Pertanian</v>
      </c>
      <c r="FR6" s="563"/>
      <c r="FS6" s="563"/>
      <c r="FT6" s="563"/>
      <c r="FU6" s="565" t="s">
        <v>209</v>
      </c>
      <c r="FV6" s="563"/>
      <c r="FW6" s="564"/>
      <c r="FX6" s="200"/>
      <c r="FY6" s="200"/>
      <c r="FZ6" s="200"/>
      <c r="GA6" s="200"/>
      <c r="GB6" s="200"/>
      <c r="GC6" s="200"/>
      <c r="GD6" s="208">
        <f>FM6+1</f>
        <v>2020</v>
      </c>
      <c r="GE6" s="202"/>
      <c r="GF6" s="562"/>
      <c r="GG6" s="563" t="s">
        <v>106</v>
      </c>
      <c r="GH6" s="563" t="str">
        <f t="shared" si="11"/>
        <v>: Pertanian, Peternakan, Perburuan dan Jasa Pertanian</v>
      </c>
      <c r="GI6" s="563"/>
      <c r="GJ6" s="563"/>
      <c r="GK6" s="563"/>
      <c r="GL6" s="565" t="s">
        <v>209</v>
      </c>
      <c r="GM6" s="563"/>
      <c r="GN6" s="564"/>
      <c r="GO6" s="200"/>
      <c r="GP6" s="200"/>
      <c r="GQ6" s="200"/>
      <c r="GR6" s="200"/>
      <c r="GS6" s="200"/>
      <c r="GT6" s="200"/>
      <c r="GU6" s="208">
        <f>GD6+1</f>
        <v>2021</v>
      </c>
      <c r="GV6" s="202"/>
      <c r="GW6" s="562"/>
      <c r="GX6" s="563" t="s">
        <v>106</v>
      </c>
      <c r="GY6" s="563" t="str">
        <f t="shared" si="12"/>
        <v>: Pertanian, Peternakan, Perburuan dan Jasa Pertanian</v>
      </c>
      <c r="GZ6" s="563"/>
      <c r="HA6" s="563"/>
      <c r="HB6" s="563"/>
      <c r="HC6" s="565" t="s">
        <v>209</v>
      </c>
      <c r="HD6" s="563"/>
      <c r="HE6" s="564"/>
      <c r="HF6" s="200"/>
      <c r="HG6" s="200"/>
      <c r="HH6" s="200"/>
      <c r="HI6" s="200"/>
      <c r="HJ6" s="200"/>
      <c r="HK6" s="200"/>
      <c r="HL6" s="208">
        <f>GU6+1</f>
        <v>2022</v>
      </c>
      <c r="HM6" s="202"/>
      <c r="HN6" s="562"/>
      <c r="HO6" s="563" t="s">
        <v>106</v>
      </c>
      <c r="HP6" s="563" t="str">
        <f t="shared" si="13"/>
        <v>: Pertanian, Peternakan, Perburuan dan Jasa Pertanian</v>
      </c>
      <c r="HQ6" s="563"/>
      <c r="HR6" s="563"/>
      <c r="HS6" s="563"/>
      <c r="HT6" s="565" t="s">
        <v>209</v>
      </c>
      <c r="HU6" s="563"/>
      <c r="HV6" s="564"/>
      <c r="HW6" s="200"/>
      <c r="HX6" s="200"/>
      <c r="HY6" s="200"/>
      <c r="HZ6" s="200"/>
      <c r="IA6" s="200"/>
      <c r="IB6" s="200"/>
      <c r="IC6" s="208">
        <f>HL6+1</f>
        <v>2023</v>
      </c>
      <c r="ID6" s="202"/>
      <c r="IE6" s="562"/>
      <c r="IF6" s="563" t="s">
        <v>106</v>
      </c>
      <c r="IG6" s="563" t="str">
        <f t="shared" si="14"/>
        <v>: Pertanian, Peternakan, Perburuan dan Jasa Pertanian</v>
      </c>
      <c r="IH6" s="563"/>
      <c r="II6" s="563"/>
      <c r="IJ6" s="563"/>
      <c r="IK6" s="565" t="s">
        <v>209</v>
      </c>
      <c r="IL6" s="563"/>
      <c r="IM6" s="564"/>
      <c r="IN6" s="200"/>
      <c r="IO6" s="200"/>
      <c r="IP6" s="200"/>
      <c r="IQ6" s="200"/>
      <c r="IR6" s="200"/>
      <c r="IS6" s="200"/>
      <c r="IT6" s="208">
        <f>IC6+1</f>
        <v>2024</v>
      </c>
      <c r="IU6" s="202"/>
      <c r="IV6" s="562"/>
      <c r="IW6" s="563" t="s">
        <v>106</v>
      </c>
      <c r="IX6" s="563" t="str">
        <f t="shared" si="15"/>
        <v>: Pertanian, Peternakan, Perburuan dan Jasa Pertanian</v>
      </c>
      <c r="IY6" s="563"/>
      <c r="IZ6" s="563"/>
      <c r="JA6" s="563"/>
      <c r="JB6" s="565" t="s">
        <v>209</v>
      </c>
      <c r="JC6" s="563"/>
      <c r="JD6" s="564"/>
      <c r="JE6" s="200"/>
      <c r="JF6" s="200"/>
      <c r="JG6" s="200"/>
      <c r="JH6" s="200"/>
      <c r="JI6" s="200"/>
      <c r="JJ6" s="200"/>
      <c r="JK6" s="208">
        <f>IT6+1</f>
        <v>2025</v>
      </c>
      <c r="JL6" s="203"/>
      <c r="JM6" s="562"/>
      <c r="JN6" s="563" t="s">
        <v>106</v>
      </c>
      <c r="JO6" s="563" t="str">
        <f t="shared" si="16"/>
        <v>: Pertanian, Peternakan, Perburuan dan Jasa Pertanian</v>
      </c>
      <c r="JP6" s="563"/>
      <c r="JQ6" s="563"/>
      <c r="JR6" s="563"/>
      <c r="JS6" s="565" t="s">
        <v>209</v>
      </c>
      <c r="JT6" s="563"/>
      <c r="JU6" s="564"/>
      <c r="JV6" s="200"/>
      <c r="JW6" s="200"/>
      <c r="JX6" s="200"/>
      <c r="JY6" s="200"/>
      <c r="JZ6" s="200"/>
      <c r="KA6" s="200"/>
      <c r="KB6" s="208">
        <f>JK6+1</f>
        <v>2026</v>
      </c>
      <c r="KC6" s="203"/>
      <c r="KD6" s="562"/>
      <c r="KE6" s="563" t="s">
        <v>106</v>
      </c>
      <c r="KF6" s="563" t="str">
        <f t="shared" si="17"/>
        <v>: Pertanian, Peternakan, Perburuan dan Jasa Pertanian</v>
      </c>
      <c r="KG6" s="563"/>
      <c r="KH6" s="563"/>
      <c r="KI6" s="563"/>
      <c r="KJ6" s="565" t="s">
        <v>209</v>
      </c>
      <c r="KK6" s="563"/>
      <c r="KL6" s="564"/>
      <c r="KM6" s="200"/>
      <c r="KN6" s="200"/>
      <c r="KO6" s="200"/>
      <c r="KP6" s="200"/>
      <c r="KQ6" s="200"/>
      <c r="KR6" s="200"/>
      <c r="KS6" s="208">
        <f>KB6+1</f>
        <v>2027</v>
      </c>
      <c r="KT6" s="203"/>
      <c r="KU6" s="200"/>
    </row>
    <row r="7">
      <c r="A7" s="562"/>
      <c r="B7" s="563" t="s">
        <v>109</v>
      </c>
      <c r="C7" s="563" t="str">
        <f>ADHK!C7</f>
        <v>: Tanaman Hortikultura Semusim   </v>
      </c>
      <c r="D7" s="563"/>
      <c r="E7" s="563"/>
      <c r="F7" s="563"/>
      <c r="G7" s="566" t="str">
        <f>"Tahun "&amp;P$6</f>
        <v>Tahun 2010</v>
      </c>
      <c r="H7" s="563"/>
      <c r="I7" s="564"/>
      <c r="J7" s="200"/>
      <c r="K7" s="200"/>
      <c r="L7" s="200"/>
      <c r="M7" s="200"/>
      <c r="N7" s="200"/>
      <c r="O7" s="200"/>
      <c r="P7" s="46"/>
      <c r="Q7" s="202"/>
      <c r="R7" s="562"/>
      <c r="S7" s="563" t="s">
        <v>109</v>
      </c>
      <c r="T7" s="563" t="str">
        <f t="shared" si="1"/>
        <v>: Tanaman Hortikultura Semusim   </v>
      </c>
      <c r="U7" s="563"/>
      <c r="V7" s="563"/>
      <c r="W7" s="563"/>
      <c r="X7" s="566" t="str">
        <f>"Tahun "&amp;AG$6</f>
        <v>Tahun 2011</v>
      </c>
      <c r="Y7" s="563"/>
      <c r="Z7" s="564"/>
      <c r="AA7" s="200"/>
      <c r="AB7" s="200"/>
      <c r="AC7" s="200"/>
      <c r="AD7" s="200"/>
      <c r="AE7" s="200"/>
      <c r="AF7" s="200"/>
      <c r="AG7" s="46"/>
      <c r="AH7" s="202"/>
      <c r="AI7" s="562"/>
      <c r="AJ7" s="563" t="s">
        <v>109</v>
      </c>
      <c r="AK7" s="563" t="str">
        <f t="shared" si="2"/>
        <v>: Tanaman Hortikultura Semusim   </v>
      </c>
      <c r="AL7" s="563"/>
      <c r="AM7" s="563"/>
      <c r="AN7" s="563"/>
      <c r="AO7" s="566" t="str">
        <f>"Tahun "&amp;AX$6</f>
        <v>Tahun 2012</v>
      </c>
      <c r="AP7" s="563"/>
      <c r="AQ7" s="564"/>
      <c r="AR7" s="200"/>
      <c r="AS7" s="200"/>
      <c r="AT7" s="200"/>
      <c r="AU7" s="200"/>
      <c r="AV7" s="200"/>
      <c r="AW7" s="200"/>
      <c r="AX7" s="46"/>
      <c r="AY7" s="202"/>
      <c r="AZ7" s="562"/>
      <c r="BA7" s="563" t="s">
        <v>109</v>
      </c>
      <c r="BB7" s="563" t="str">
        <f t="shared" si="3"/>
        <v>: Tanaman Hortikultura Semusim   </v>
      </c>
      <c r="BC7" s="563"/>
      <c r="BD7" s="563"/>
      <c r="BE7" s="563"/>
      <c r="BF7" s="566" t="str">
        <f>"Tahun "&amp;BO$6</f>
        <v>Tahun 2013</v>
      </c>
      <c r="BG7" s="563"/>
      <c r="BH7" s="564"/>
      <c r="BI7" s="200"/>
      <c r="BJ7" s="200"/>
      <c r="BK7" s="200"/>
      <c r="BL7" s="200"/>
      <c r="BM7" s="200"/>
      <c r="BN7" s="200"/>
      <c r="BO7" s="46"/>
      <c r="BP7" s="202"/>
      <c r="BQ7" s="562"/>
      <c r="BR7" s="563" t="s">
        <v>109</v>
      </c>
      <c r="BS7" s="563" t="str">
        <f t="shared" si="4"/>
        <v>: Tanaman Hortikultura Semusim   </v>
      </c>
      <c r="BT7" s="563"/>
      <c r="BU7" s="563"/>
      <c r="BV7" s="563"/>
      <c r="BW7" s="566" t="str">
        <f>"Tahun "&amp;CF$6</f>
        <v>Tahun 2014</v>
      </c>
      <c r="BX7" s="563"/>
      <c r="BY7" s="564"/>
      <c r="BZ7" s="200"/>
      <c r="CA7" s="200"/>
      <c r="CB7" s="200"/>
      <c r="CC7" s="200"/>
      <c r="CD7" s="200"/>
      <c r="CE7" s="200"/>
      <c r="CF7" s="46"/>
      <c r="CG7" s="202"/>
      <c r="CH7" s="562"/>
      <c r="CI7" s="563" t="s">
        <v>109</v>
      </c>
      <c r="CJ7" s="563" t="str">
        <f t="shared" si="5"/>
        <v>: Tanaman Hortikultura Semusim   </v>
      </c>
      <c r="CK7" s="563"/>
      <c r="CL7" s="563"/>
      <c r="CM7" s="563"/>
      <c r="CN7" s="566" t="str">
        <f>"Tahun "&amp;CW$6</f>
        <v>Tahun 2015</v>
      </c>
      <c r="CO7" s="563"/>
      <c r="CP7" s="564"/>
      <c r="CQ7" s="200"/>
      <c r="CR7" s="200"/>
      <c r="CS7" s="200"/>
      <c r="CT7" s="200"/>
      <c r="CU7" s="200"/>
      <c r="CV7" s="200"/>
      <c r="CW7" s="46"/>
      <c r="CX7" s="202"/>
      <c r="CY7" s="562"/>
      <c r="CZ7" s="563" t="s">
        <v>109</v>
      </c>
      <c r="DA7" s="563" t="str">
        <f t="shared" si="6"/>
        <v>: Tanaman Hortikultura Semusim   </v>
      </c>
      <c r="DB7" s="563"/>
      <c r="DC7" s="563"/>
      <c r="DD7" s="563"/>
      <c r="DE7" s="566" t="str">
        <f>"Tahun "&amp;DN$6</f>
        <v>Tahun 2016</v>
      </c>
      <c r="DF7" s="563"/>
      <c r="DG7" s="564"/>
      <c r="DH7" s="200"/>
      <c r="DI7" s="200"/>
      <c r="DJ7" s="200"/>
      <c r="DK7" s="200"/>
      <c r="DL7" s="200"/>
      <c r="DM7" s="200"/>
      <c r="DN7" s="46"/>
      <c r="DO7" s="202"/>
      <c r="DP7" s="562"/>
      <c r="DQ7" s="563" t="s">
        <v>109</v>
      </c>
      <c r="DR7" s="563" t="str">
        <f t="shared" si="7"/>
        <v>: Tanaman Hortikultura Semusim   </v>
      </c>
      <c r="DS7" s="563"/>
      <c r="DT7" s="563"/>
      <c r="DU7" s="563"/>
      <c r="DV7" s="566" t="str">
        <f>"Tahun "&amp;EE$6</f>
        <v>Tahun 2017</v>
      </c>
      <c r="DW7" s="563"/>
      <c r="DX7" s="564"/>
      <c r="DY7" s="200"/>
      <c r="DZ7" s="200"/>
      <c r="EA7" s="200"/>
      <c r="EB7" s="200"/>
      <c r="EC7" s="200"/>
      <c r="ED7" s="200"/>
      <c r="EE7" s="46"/>
      <c r="EF7" s="202"/>
      <c r="EG7" s="562"/>
      <c r="EH7" s="563" t="s">
        <v>109</v>
      </c>
      <c r="EI7" s="563" t="str">
        <f t="shared" si="8"/>
        <v>: Tanaman Hortikultura Semusim   </v>
      </c>
      <c r="EJ7" s="563"/>
      <c r="EK7" s="563"/>
      <c r="EL7" s="563"/>
      <c r="EM7" s="566" t="str">
        <f>"Tahun "&amp;EV$6</f>
        <v>Tahun 2018</v>
      </c>
      <c r="EN7" s="563"/>
      <c r="EO7" s="564"/>
      <c r="EP7" s="200"/>
      <c r="EQ7" s="200"/>
      <c r="ER7" s="200"/>
      <c r="ES7" s="200"/>
      <c r="ET7" s="200"/>
      <c r="EU7" s="200"/>
      <c r="EV7" s="46"/>
      <c r="EW7" s="202"/>
      <c r="EX7" s="562"/>
      <c r="EY7" s="563" t="s">
        <v>109</v>
      </c>
      <c r="EZ7" s="563" t="str">
        <f t="shared" si="9"/>
        <v>: Tanaman Hortikultura Semusim   </v>
      </c>
      <c r="FA7" s="563"/>
      <c r="FB7" s="563"/>
      <c r="FC7" s="563"/>
      <c r="FD7" s="566" t="str">
        <f>"Tahun "&amp;FM$6</f>
        <v>Tahun 2019</v>
      </c>
      <c r="FE7" s="563"/>
      <c r="FF7" s="564"/>
      <c r="FG7" s="200"/>
      <c r="FH7" s="200"/>
      <c r="FI7" s="200"/>
      <c r="FJ7" s="200"/>
      <c r="FK7" s="200"/>
      <c r="FL7" s="200"/>
      <c r="FM7" s="46"/>
      <c r="FN7" s="202"/>
      <c r="FO7" s="562"/>
      <c r="FP7" s="563" t="s">
        <v>109</v>
      </c>
      <c r="FQ7" s="563" t="str">
        <f t="shared" si="10"/>
        <v>: Tanaman Hortikultura Semusim   </v>
      </c>
      <c r="FR7" s="563"/>
      <c r="FS7" s="563"/>
      <c r="FT7" s="563"/>
      <c r="FU7" s="566" t="str">
        <f>"Tahun "&amp;GD$6</f>
        <v>Tahun 2020</v>
      </c>
      <c r="FV7" s="563"/>
      <c r="FW7" s="564"/>
      <c r="FX7" s="200"/>
      <c r="FY7" s="200"/>
      <c r="FZ7" s="200"/>
      <c r="GA7" s="200"/>
      <c r="GB7" s="200"/>
      <c r="GC7" s="200"/>
      <c r="GD7" s="46"/>
      <c r="GE7" s="202"/>
      <c r="GF7" s="562"/>
      <c r="GG7" s="563" t="s">
        <v>109</v>
      </c>
      <c r="GH7" s="563" t="str">
        <f t="shared" si="11"/>
        <v>: Tanaman Hortikultura Semusim   </v>
      </c>
      <c r="GI7" s="563"/>
      <c r="GJ7" s="563"/>
      <c r="GK7" s="563"/>
      <c r="GL7" s="566" t="str">
        <f>"Tahun "&amp;GU$6</f>
        <v>Tahun 2021</v>
      </c>
      <c r="GM7" s="563"/>
      <c r="GN7" s="564"/>
      <c r="GO7" s="200"/>
      <c r="GP7" s="200"/>
      <c r="GQ7" s="200"/>
      <c r="GR7" s="200"/>
      <c r="GS7" s="200"/>
      <c r="GT7" s="200"/>
      <c r="GU7" s="46"/>
      <c r="GV7" s="202"/>
      <c r="GW7" s="562"/>
      <c r="GX7" s="563" t="s">
        <v>109</v>
      </c>
      <c r="GY7" s="563" t="str">
        <f t="shared" si="12"/>
        <v>: Tanaman Hortikultura Semusim   </v>
      </c>
      <c r="GZ7" s="563"/>
      <c r="HA7" s="563"/>
      <c r="HB7" s="563"/>
      <c r="HC7" s="566" t="str">
        <f>"Tahun "&amp;HL$6</f>
        <v>Tahun 2022</v>
      </c>
      <c r="HD7" s="563"/>
      <c r="HE7" s="564"/>
      <c r="HF7" s="200"/>
      <c r="HG7" s="200"/>
      <c r="HH7" s="200"/>
      <c r="HI7" s="200"/>
      <c r="HJ7" s="200"/>
      <c r="HK7" s="200"/>
      <c r="HL7" s="46"/>
      <c r="HM7" s="202"/>
      <c r="HN7" s="562"/>
      <c r="HO7" s="563" t="s">
        <v>109</v>
      </c>
      <c r="HP7" s="563" t="str">
        <f t="shared" si="13"/>
        <v>: Tanaman Hortikultura Semusim   </v>
      </c>
      <c r="HQ7" s="563"/>
      <c r="HR7" s="563"/>
      <c r="HS7" s="563"/>
      <c r="HT7" s="566" t="str">
        <f>"Tahun "&amp;IC$6</f>
        <v>Tahun 2023</v>
      </c>
      <c r="HU7" s="563"/>
      <c r="HV7" s="564"/>
      <c r="HW7" s="200"/>
      <c r="HX7" s="200"/>
      <c r="HY7" s="200"/>
      <c r="HZ7" s="200"/>
      <c r="IA7" s="200"/>
      <c r="IB7" s="200"/>
      <c r="IC7" s="46"/>
      <c r="ID7" s="202"/>
      <c r="IE7" s="562"/>
      <c r="IF7" s="563" t="s">
        <v>109</v>
      </c>
      <c r="IG7" s="563" t="str">
        <f t="shared" si="14"/>
        <v>: Tanaman Hortikultura Semusim   </v>
      </c>
      <c r="IH7" s="563"/>
      <c r="II7" s="563"/>
      <c r="IJ7" s="563"/>
      <c r="IK7" s="566" t="str">
        <f>"Tahun "&amp;IT$6</f>
        <v>Tahun 2024</v>
      </c>
      <c r="IL7" s="563"/>
      <c r="IM7" s="564"/>
      <c r="IN7" s="200"/>
      <c r="IO7" s="200"/>
      <c r="IP7" s="200"/>
      <c r="IQ7" s="200"/>
      <c r="IR7" s="200"/>
      <c r="IS7" s="200"/>
      <c r="IT7" s="46"/>
      <c r="IU7" s="202"/>
      <c r="IV7" s="562"/>
      <c r="IW7" s="563" t="s">
        <v>109</v>
      </c>
      <c r="IX7" s="563" t="str">
        <f t="shared" si="15"/>
        <v>: Tanaman Hortikultura Semusim   </v>
      </c>
      <c r="IY7" s="563"/>
      <c r="IZ7" s="563"/>
      <c r="JA7" s="563"/>
      <c r="JB7" s="566" t="str">
        <f>"Tahun "&amp;JK$6</f>
        <v>Tahun 2025</v>
      </c>
      <c r="JC7" s="563"/>
      <c r="JD7" s="564"/>
      <c r="JE7" s="200"/>
      <c r="JF7" s="200"/>
      <c r="JG7" s="200"/>
      <c r="JH7" s="200"/>
      <c r="JI7" s="200"/>
      <c r="JJ7" s="200"/>
      <c r="JK7" s="46"/>
      <c r="JL7" s="203"/>
      <c r="JM7" s="562"/>
      <c r="JN7" s="563" t="s">
        <v>109</v>
      </c>
      <c r="JO7" s="563" t="str">
        <f t="shared" si="16"/>
        <v>: Tanaman Hortikultura Semusim   </v>
      </c>
      <c r="JP7" s="563"/>
      <c r="JQ7" s="563"/>
      <c r="JR7" s="563"/>
      <c r="JS7" s="566" t="str">
        <f>"Tahun "&amp;KB$6</f>
        <v>Tahun 2026</v>
      </c>
      <c r="JT7" s="563"/>
      <c r="JU7" s="564"/>
      <c r="JV7" s="200"/>
      <c r="JW7" s="200"/>
      <c r="JX7" s="200"/>
      <c r="JY7" s="200"/>
      <c r="JZ7" s="200"/>
      <c r="KA7" s="200"/>
      <c r="KB7" s="46"/>
      <c r="KC7" s="203"/>
      <c r="KD7" s="562"/>
      <c r="KE7" s="563" t="s">
        <v>109</v>
      </c>
      <c r="KF7" s="563" t="str">
        <f t="shared" si="17"/>
        <v>: Tanaman Hortikultura Semusim   </v>
      </c>
      <c r="KG7" s="563"/>
      <c r="KH7" s="563"/>
      <c r="KI7" s="563"/>
      <c r="KJ7" s="566" t="str">
        <f>"Tahun "&amp;KS$6</f>
        <v>Tahun 2027</v>
      </c>
      <c r="KK7" s="563"/>
      <c r="KL7" s="564"/>
      <c r="KM7" s="200"/>
      <c r="KN7" s="200"/>
      <c r="KO7" s="200"/>
      <c r="KP7" s="200"/>
      <c r="KQ7" s="200"/>
      <c r="KR7" s="200"/>
      <c r="KS7" s="46"/>
      <c r="KT7" s="203"/>
      <c r="KU7" s="200"/>
    </row>
    <row r="8">
      <c r="A8" s="567"/>
      <c r="B8" s="568" t="s">
        <v>111</v>
      </c>
      <c r="C8" s="568" t="s">
        <v>210</v>
      </c>
      <c r="D8" s="568"/>
      <c r="E8" s="568"/>
      <c r="F8" s="568"/>
      <c r="G8" s="568"/>
      <c r="H8" s="568"/>
      <c r="I8" s="569"/>
      <c r="J8" s="200"/>
      <c r="K8" s="200"/>
      <c r="L8" s="200"/>
      <c r="M8" s="200"/>
      <c r="N8" s="200"/>
      <c r="O8" s="200"/>
      <c r="P8" s="200"/>
      <c r="Q8" s="202"/>
      <c r="R8" s="567"/>
      <c r="S8" s="568" t="s">
        <v>111</v>
      </c>
      <c r="T8" s="568" t="str">
        <f t="shared" si="1"/>
        <v>: Produksi</v>
      </c>
      <c r="U8" s="568"/>
      <c r="V8" s="568"/>
      <c r="W8" s="568"/>
      <c r="X8" s="568"/>
      <c r="Y8" s="568"/>
      <c r="Z8" s="569"/>
      <c r="AA8" s="200"/>
      <c r="AB8" s="200"/>
      <c r="AC8" s="200"/>
      <c r="AD8" s="200"/>
      <c r="AE8" s="200"/>
      <c r="AF8" s="200"/>
      <c r="AG8" s="200"/>
      <c r="AH8" s="202"/>
      <c r="AI8" s="567"/>
      <c r="AJ8" s="568" t="s">
        <v>111</v>
      </c>
      <c r="AK8" s="568" t="str">
        <f t="shared" si="2"/>
        <v>: Produksi</v>
      </c>
      <c r="AL8" s="568"/>
      <c r="AM8" s="568"/>
      <c r="AN8" s="568"/>
      <c r="AO8" s="568"/>
      <c r="AP8" s="568"/>
      <c r="AQ8" s="569"/>
      <c r="AR8" s="200"/>
      <c r="AS8" s="200"/>
      <c r="AT8" s="200"/>
      <c r="AU8" s="200"/>
      <c r="AV8" s="200"/>
      <c r="AW8" s="200"/>
      <c r="AX8" s="200"/>
      <c r="AY8" s="202"/>
      <c r="AZ8" s="567"/>
      <c r="BA8" s="568" t="s">
        <v>111</v>
      </c>
      <c r="BB8" s="568" t="str">
        <f t="shared" si="3"/>
        <v>: Produksi</v>
      </c>
      <c r="BC8" s="568"/>
      <c r="BD8" s="568"/>
      <c r="BE8" s="568"/>
      <c r="BF8" s="568"/>
      <c r="BG8" s="568"/>
      <c r="BH8" s="569"/>
      <c r="BI8" s="200"/>
      <c r="BJ8" s="200"/>
      <c r="BK8" s="200"/>
      <c r="BL8" s="200"/>
      <c r="BM8" s="200"/>
      <c r="BN8" s="200"/>
      <c r="BO8" s="200"/>
      <c r="BP8" s="202"/>
      <c r="BQ8" s="567"/>
      <c r="BR8" s="568" t="s">
        <v>111</v>
      </c>
      <c r="BS8" s="568" t="str">
        <f t="shared" si="4"/>
        <v>: Produksi</v>
      </c>
      <c r="BT8" s="568"/>
      <c r="BU8" s="568"/>
      <c r="BV8" s="568"/>
      <c r="BW8" s="568"/>
      <c r="BX8" s="568"/>
      <c r="BY8" s="569"/>
      <c r="BZ8" s="200"/>
      <c r="CA8" s="200"/>
      <c r="CB8" s="200"/>
      <c r="CC8" s="200"/>
      <c r="CD8" s="200"/>
      <c r="CE8" s="200"/>
      <c r="CF8" s="200"/>
      <c r="CG8" s="202"/>
      <c r="CH8" s="567"/>
      <c r="CI8" s="568" t="s">
        <v>111</v>
      </c>
      <c r="CJ8" s="568" t="str">
        <f t="shared" si="5"/>
        <v>: Produksi</v>
      </c>
      <c r="CK8" s="568"/>
      <c r="CL8" s="568"/>
      <c r="CM8" s="568"/>
      <c r="CN8" s="568"/>
      <c r="CO8" s="568"/>
      <c r="CP8" s="569"/>
      <c r="CQ8" s="200"/>
      <c r="CR8" s="200"/>
      <c r="CS8" s="200"/>
      <c r="CT8" s="200"/>
      <c r="CU8" s="200"/>
      <c r="CV8" s="200"/>
      <c r="CW8" s="200"/>
      <c r="CX8" s="202"/>
      <c r="CY8" s="567"/>
      <c r="CZ8" s="568" t="s">
        <v>111</v>
      </c>
      <c r="DA8" s="568" t="str">
        <f t="shared" si="6"/>
        <v>: Produksi</v>
      </c>
      <c r="DB8" s="568"/>
      <c r="DC8" s="568"/>
      <c r="DD8" s="568"/>
      <c r="DE8" s="568"/>
      <c r="DF8" s="568"/>
      <c r="DG8" s="569"/>
      <c r="DH8" s="200"/>
      <c r="DI8" s="200"/>
      <c r="DJ8" s="200"/>
      <c r="DK8" s="200"/>
      <c r="DL8" s="200"/>
      <c r="DM8" s="200"/>
      <c r="DN8" s="200"/>
      <c r="DO8" s="202"/>
      <c r="DP8" s="567"/>
      <c r="DQ8" s="568" t="s">
        <v>111</v>
      </c>
      <c r="DR8" s="568" t="str">
        <f t="shared" si="7"/>
        <v>: Produksi</v>
      </c>
      <c r="DS8" s="568"/>
      <c r="DT8" s="568"/>
      <c r="DU8" s="568"/>
      <c r="DV8" s="568"/>
      <c r="DW8" s="568"/>
      <c r="DX8" s="569"/>
      <c r="DY8" s="200"/>
      <c r="DZ8" s="200"/>
      <c r="EA8" s="200"/>
      <c r="EB8" s="200"/>
      <c r="EC8" s="200"/>
      <c r="ED8" s="200"/>
      <c r="EE8" s="200"/>
      <c r="EF8" s="202"/>
      <c r="EG8" s="567"/>
      <c r="EH8" s="568" t="s">
        <v>111</v>
      </c>
      <c r="EI8" s="568" t="str">
        <f t="shared" si="8"/>
        <v>: Produksi</v>
      </c>
      <c r="EJ8" s="568"/>
      <c r="EK8" s="568"/>
      <c r="EL8" s="568"/>
      <c r="EM8" s="568"/>
      <c r="EN8" s="568"/>
      <c r="EO8" s="569"/>
      <c r="EP8" s="200"/>
      <c r="EQ8" s="200"/>
      <c r="ER8" s="200"/>
      <c r="ES8" s="200"/>
      <c r="ET8" s="200"/>
      <c r="EU8" s="200"/>
      <c r="EV8" s="200"/>
      <c r="EW8" s="202"/>
      <c r="EX8" s="567"/>
      <c r="EY8" s="568" t="s">
        <v>111</v>
      </c>
      <c r="EZ8" s="568" t="str">
        <f t="shared" si="9"/>
        <v>: Produksi</v>
      </c>
      <c r="FA8" s="568"/>
      <c r="FB8" s="568"/>
      <c r="FC8" s="568"/>
      <c r="FD8" s="568"/>
      <c r="FE8" s="568"/>
      <c r="FF8" s="569"/>
      <c r="FG8" s="200"/>
      <c r="FH8" s="200"/>
      <c r="FI8" s="200"/>
      <c r="FJ8" s="200"/>
      <c r="FK8" s="200"/>
      <c r="FL8" s="200"/>
      <c r="FM8" s="200"/>
      <c r="FN8" s="202"/>
      <c r="FO8" s="567"/>
      <c r="FP8" s="568" t="s">
        <v>111</v>
      </c>
      <c r="FQ8" s="568" t="str">
        <f t="shared" si="10"/>
        <v>: Produksi</v>
      </c>
      <c r="FR8" s="568"/>
      <c r="FS8" s="568"/>
      <c r="FT8" s="568"/>
      <c r="FU8" s="568"/>
      <c r="FV8" s="568"/>
      <c r="FW8" s="569"/>
      <c r="FX8" s="200"/>
      <c r="FY8" s="200"/>
      <c r="FZ8" s="200"/>
      <c r="GA8" s="200"/>
      <c r="GB8" s="200"/>
      <c r="GC8" s="200"/>
      <c r="GD8" s="200"/>
      <c r="GE8" s="202"/>
      <c r="GF8" s="567"/>
      <c r="GG8" s="568" t="s">
        <v>111</v>
      </c>
      <c r="GH8" s="568" t="str">
        <f t="shared" si="11"/>
        <v>: Produksi</v>
      </c>
      <c r="GI8" s="568"/>
      <c r="GJ8" s="568"/>
      <c r="GK8" s="568"/>
      <c r="GL8" s="568"/>
      <c r="GM8" s="568"/>
      <c r="GN8" s="569"/>
      <c r="GO8" s="200"/>
      <c r="GP8" s="200"/>
      <c r="GQ8" s="200"/>
      <c r="GR8" s="200"/>
      <c r="GS8" s="200"/>
      <c r="GT8" s="200"/>
      <c r="GU8" s="200"/>
      <c r="GV8" s="202"/>
      <c r="GW8" s="567"/>
      <c r="GX8" s="568" t="s">
        <v>111</v>
      </c>
      <c r="GY8" s="568" t="str">
        <f t="shared" si="12"/>
        <v>: Produksi</v>
      </c>
      <c r="GZ8" s="568"/>
      <c r="HA8" s="568"/>
      <c r="HB8" s="568"/>
      <c r="HC8" s="568"/>
      <c r="HD8" s="568"/>
      <c r="HE8" s="569"/>
      <c r="HF8" s="200"/>
      <c r="HG8" s="200"/>
      <c r="HH8" s="200"/>
      <c r="HI8" s="200"/>
      <c r="HJ8" s="200"/>
      <c r="HK8" s="200"/>
      <c r="HL8" s="200"/>
      <c r="HM8" s="202"/>
      <c r="HN8" s="567"/>
      <c r="HO8" s="568" t="s">
        <v>111</v>
      </c>
      <c r="HP8" s="568" t="str">
        <f t="shared" si="13"/>
        <v>: Produksi</v>
      </c>
      <c r="HQ8" s="568"/>
      <c r="HR8" s="568"/>
      <c r="HS8" s="568"/>
      <c r="HT8" s="568"/>
      <c r="HU8" s="568"/>
      <c r="HV8" s="569"/>
      <c r="HW8" s="200"/>
      <c r="HX8" s="200"/>
      <c r="HY8" s="200"/>
      <c r="HZ8" s="200"/>
      <c r="IA8" s="200"/>
      <c r="IB8" s="200"/>
      <c r="IC8" s="200"/>
      <c r="ID8" s="202"/>
      <c r="IE8" s="567"/>
      <c r="IF8" s="568" t="s">
        <v>111</v>
      </c>
      <c r="IG8" s="568" t="str">
        <f t="shared" si="14"/>
        <v>: Produksi</v>
      </c>
      <c r="IH8" s="568"/>
      <c r="II8" s="568"/>
      <c r="IJ8" s="568"/>
      <c r="IK8" s="568"/>
      <c r="IL8" s="568"/>
      <c r="IM8" s="569"/>
      <c r="IN8" s="200"/>
      <c r="IO8" s="200"/>
      <c r="IP8" s="200"/>
      <c r="IQ8" s="200"/>
      <c r="IR8" s="200"/>
      <c r="IS8" s="200"/>
      <c r="IT8" s="200"/>
      <c r="IU8" s="202"/>
      <c r="IV8" s="567"/>
      <c r="IW8" s="568" t="s">
        <v>111</v>
      </c>
      <c r="IX8" s="568" t="str">
        <f t="shared" si="15"/>
        <v>: Produksi</v>
      </c>
      <c r="IY8" s="568"/>
      <c r="IZ8" s="568"/>
      <c r="JA8" s="568"/>
      <c r="JB8" s="568"/>
      <c r="JC8" s="568"/>
      <c r="JD8" s="569"/>
      <c r="JE8" s="200"/>
      <c r="JF8" s="200"/>
      <c r="JG8" s="200"/>
      <c r="JH8" s="200"/>
      <c r="JI8" s="200"/>
      <c r="JJ8" s="200"/>
      <c r="JK8" s="200"/>
      <c r="JL8" s="202"/>
      <c r="JM8" s="567"/>
      <c r="JN8" s="568" t="s">
        <v>111</v>
      </c>
      <c r="JO8" s="568" t="str">
        <f t="shared" si="16"/>
        <v>: Produksi</v>
      </c>
      <c r="JP8" s="568"/>
      <c r="JQ8" s="568"/>
      <c r="JR8" s="568"/>
      <c r="JS8" s="568"/>
      <c r="JT8" s="568"/>
      <c r="JU8" s="569"/>
      <c r="JV8" s="200"/>
      <c r="JW8" s="200"/>
      <c r="JX8" s="200"/>
      <c r="JY8" s="200"/>
      <c r="JZ8" s="200"/>
      <c r="KA8" s="200"/>
      <c r="KB8" s="200"/>
      <c r="KC8" s="202"/>
      <c r="KD8" s="567"/>
      <c r="KE8" s="568" t="s">
        <v>111</v>
      </c>
      <c r="KF8" s="568" t="str">
        <f t="shared" si="17"/>
        <v>: Produksi</v>
      </c>
      <c r="KG8" s="568"/>
      <c r="KH8" s="568"/>
      <c r="KI8" s="568"/>
      <c r="KJ8" s="568"/>
      <c r="KK8" s="568"/>
      <c r="KL8" s="569"/>
      <c r="KM8" s="200"/>
      <c r="KN8" s="200"/>
      <c r="KO8" s="200"/>
      <c r="KP8" s="200"/>
      <c r="KQ8" s="200"/>
      <c r="KR8" s="200"/>
      <c r="KS8" s="200"/>
      <c r="KT8" s="202"/>
      <c r="KU8" s="200"/>
    </row>
    <row r="9">
      <c r="A9" s="195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9"/>
      <c r="R9" s="195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9"/>
      <c r="AI9" s="195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9"/>
      <c r="AZ9" s="195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9"/>
      <c r="BQ9" s="195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  <c r="CF9" s="188"/>
      <c r="CG9" s="189"/>
      <c r="CH9" s="195"/>
      <c r="CI9" s="188"/>
      <c r="CJ9" s="188"/>
      <c r="CK9" s="188"/>
      <c r="CL9" s="188"/>
      <c r="CM9" s="188"/>
      <c r="CN9" s="188"/>
      <c r="CO9" s="188"/>
      <c r="CP9" s="188"/>
      <c r="CQ9" s="188"/>
      <c r="CR9" s="188"/>
      <c r="CS9" s="188"/>
      <c r="CT9" s="188"/>
      <c r="CU9" s="188"/>
      <c r="CV9" s="188"/>
      <c r="CW9" s="188"/>
      <c r="CX9" s="189"/>
      <c r="CY9" s="195"/>
      <c r="CZ9" s="188"/>
      <c r="DA9" s="188"/>
      <c r="DB9" s="188"/>
      <c r="DC9" s="188"/>
      <c r="DD9" s="188"/>
      <c r="DE9" s="188"/>
      <c r="DF9" s="188"/>
      <c r="DG9" s="188"/>
      <c r="DH9" s="188"/>
      <c r="DI9" s="188"/>
      <c r="DJ9" s="188"/>
      <c r="DK9" s="188"/>
      <c r="DL9" s="188"/>
      <c r="DM9" s="188"/>
      <c r="DN9" s="188"/>
      <c r="DO9" s="189"/>
      <c r="DP9" s="195"/>
      <c r="DQ9" s="188"/>
      <c r="DR9" s="188"/>
      <c r="DS9" s="188"/>
      <c r="DT9" s="188"/>
      <c r="DU9" s="188"/>
      <c r="DV9" s="188"/>
      <c r="DW9" s="188"/>
      <c r="DX9" s="188"/>
      <c r="DY9" s="188"/>
      <c r="DZ9" s="188"/>
      <c r="EA9" s="188"/>
      <c r="EB9" s="188"/>
      <c r="EC9" s="188"/>
      <c r="ED9" s="188"/>
      <c r="EE9" s="188"/>
      <c r="EF9" s="189"/>
      <c r="EG9" s="195"/>
      <c r="EH9" s="188"/>
      <c r="EI9" s="188"/>
      <c r="EJ9" s="188"/>
      <c r="EK9" s="188"/>
      <c r="EL9" s="188"/>
      <c r="EM9" s="188"/>
      <c r="EN9" s="188"/>
      <c r="EO9" s="188"/>
      <c r="EP9" s="188"/>
      <c r="EQ9" s="188"/>
      <c r="ER9" s="188"/>
      <c r="ES9" s="188"/>
      <c r="ET9" s="188"/>
      <c r="EU9" s="188"/>
      <c r="EV9" s="188"/>
      <c r="EW9" s="189"/>
      <c r="EX9" s="195"/>
      <c r="EY9" s="188"/>
      <c r="EZ9" s="188"/>
      <c r="FA9" s="188"/>
      <c r="FB9" s="188"/>
      <c r="FC9" s="188"/>
      <c r="FD9" s="188"/>
      <c r="FE9" s="188"/>
      <c r="FF9" s="188"/>
      <c r="FG9" s="188"/>
      <c r="FH9" s="188"/>
      <c r="FI9" s="188"/>
      <c r="FJ9" s="188"/>
      <c r="FK9" s="188"/>
      <c r="FL9" s="188"/>
      <c r="FM9" s="188"/>
      <c r="FN9" s="189"/>
      <c r="FO9" s="195"/>
      <c r="FP9" s="188"/>
      <c r="FQ9" s="188"/>
      <c r="FR9" s="188"/>
      <c r="FS9" s="188"/>
      <c r="FT9" s="188"/>
      <c r="FU9" s="188"/>
      <c r="FV9" s="188"/>
      <c r="FW9" s="188"/>
      <c r="FX9" s="188"/>
      <c r="FY9" s="188"/>
      <c r="FZ9" s="188"/>
      <c r="GA9" s="188"/>
      <c r="GB9" s="188"/>
      <c r="GC9" s="188"/>
      <c r="GD9" s="188"/>
      <c r="GE9" s="189"/>
      <c r="GF9" s="195"/>
      <c r="GG9" s="188"/>
      <c r="GH9" s="188"/>
      <c r="GI9" s="188"/>
      <c r="GJ9" s="188"/>
      <c r="GK9" s="188"/>
      <c r="GL9" s="188"/>
      <c r="GM9" s="188"/>
      <c r="GN9" s="188"/>
      <c r="GO9" s="188"/>
      <c r="GP9" s="188"/>
      <c r="GQ9" s="188"/>
      <c r="GR9" s="188"/>
      <c r="GS9" s="188"/>
      <c r="GT9" s="188"/>
      <c r="GU9" s="188"/>
      <c r="GV9" s="189"/>
      <c r="GW9" s="195"/>
      <c r="GX9" s="188"/>
      <c r="GY9" s="188"/>
      <c r="GZ9" s="188"/>
      <c r="HA9" s="188"/>
      <c r="HB9" s="188"/>
      <c r="HC9" s="188"/>
      <c r="HD9" s="188"/>
      <c r="HE9" s="188"/>
      <c r="HF9" s="188"/>
      <c r="HG9" s="188"/>
      <c r="HH9" s="188"/>
      <c r="HI9" s="188"/>
      <c r="HJ9" s="188"/>
      <c r="HK9" s="188"/>
      <c r="HL9" s="188"/>
      <c r="HM9" s="189"/>
      <c r="HN9" s="195"/>
      <c r="HO9" s="188"/>
      <c r="HP9" s="188"/>
      <c r="HQ9" s="188"/>
      <c r="HR9" s="188"/>
      <c r="HS9" s="188"/>
      <c r="HT9" s="188"/>
      <c r="HU9" s="188"/>
      <c r="HV9" s="188"/>
      <c r="HW9" s="188"/>
      <c r="HX9" s="188"/>
      <c r="HY9" s="188"/>
      <c r="HZ9" s="188"/>
      <c r="IA9" s="188"/>
      <c r="IB9" s="188"/>
      <c r="IC9" s="188"/>
      <c r="ID9" s="189"/>
      <c r="IE9" s="195"/>
      <c r="IF9" s="188"/>
      <c r="IG9" s="188"/>
      <c r="IH9" s="188"/>
      <c r="II9" s="188"/>
      <c r="IJ9" s="188"/>
      <c r="IK9" s="188"/>
      <c r="IL9" s="188"/>
      <c r="IM9" s="188"/>
      <c r="IN9" s="188"/>
      <c r="IO9" s="188"/>
      <c r="IP9" s="188"/>
      <c r="IQ9" s="188"/>
      <c r="IR9" s="188"/>
      <c r="IS9" s="188"/>
      <c r="IT9" s="188"/>
      <c r="IU9" s="189"/>
      <c r="IV9" s="195"/>
      <c r="IW9" s="188"/>
      <c r="IX9" s="188"/>
      <c r="IY9" s="188"/>
      <c r="IZ9" s="188"/>
      <c r="JA9" s="188"/>
      <c r="JB9" s="188"/>
      <c r="JC9" s="188"/>
      <c r="JD9" s="188"/>
      <c r="JE9" s="188"/>
      <c r="JF9" s="188"/>
      <c r="JG9" s="188"/>
      <c r="JH9" s="188"/>
      <c r="JI9" s="188"/>
      <c r="JJ9" s="188"/>
      <c r="JK9" s="188"/>
      <c r="JL9" s="189"/>
      <c r="JM9" s="195"/>
      <c r="JN9" s="188"/>
      <c r="JO9" s="188"/>
      <c r="JP9" s="188"/>
      <c r="JQ9" s="188"/>
      <c r="JR9" s="188"/>
      <c r="JS9" s="188"/>
      <c r="JT9" s="188"/>
      <c r="JU9" s="188"/>
      <c r="JV9" s="188"/>
      <c r="JW9" s="188"/>
      <c r="JX9" s="188"/>
      <c r="JY9" s="188"/>
      <c r="JZ9" s="188"/>
      <c r="KA9" s="188"/>
      <c r="KB9" s="188"/>
      <c r="KC9" s="189"/>
      <c r="KD9" s="195"/>
      <c r="KE9" s="188"/>
      <c r="KF9" s="188"/>
      <c r="KG9" s="188"/>
      <c r="KH9" s="188"/>
      <c r="KI9" s="188"/>
      <c r="KJ9" s="188"/>
      <c r="KK9" s="188"/>
      <c r="KL9" s="188"/>
      <c r="KM9" s="188"/>
      <c r="KN9" s="188"/>
      <c r="KO9" s="188"/>
      <c r="KP9" s="188"/>
      <c r="KQ9" s="188"/>
      <c r="KR9" s="188"/>
      <c r="KS9" s="188"/>
      <c r="KT9" s="189"/>
      <c r="KU9" s="188"/>
    </row>
    <row r="10" ht="33.75" customHeight="1">
      <c r="A10" s="214" t="s">
        <v>113</v>
      </c>
      <c r="B10" s="215" t="s">
        <v>114</v>
      </c>
      <c r="C10" s="216" t="s">
        <v>115</v>
      </c>
      <c r="D10" s="217"/>
      <c r="E10" s="217"/>
      <c r="F10" s="217"/>
      <c r="G10" s="218"/>
      <c r="H10" s="216" t="s">
        <v>116</v>
      </c>
      <c r="I10" s="218"/>
      <c r="J10" s="216" t="s">
        <v>117</v>
      </c>
      <c r="K10" s="217"/>
      <c r="L10" s="218"/>
      <c r="M10" s="215" t="s">
        <v>118</v>
      </c>
      <c r="N10" s="219" t="s">
        <v>119</v>
      </c>
      <c r="O10" s="218"/>
      <c r="P10" s="220" t="s">
        <v>120</v>
      </c>
      <c r="Q10" s="221"/>
      <c r="R10" s="214" t="s">
        <v>113</v>
      </c>
      <c r="S10" s="215" t="s">
        <v>114</v>
      </c>
      <c r="T10" s="216" t="s">
        <v>115</v>
      </c>
      <c r="U10" s="217"/>
      <c r="V10" s="217"/>
      <c r="W10" s="217"/>
      <c r="X10" s="218"/>
      <c r="Y10" s="216" t="s">
        <v>116</v>
      </c>
      <c r="Z10" s="218"/>
      <c r="AA10" s="216" t="s">
        <v>117</v>
      </c>
      <c r="AB10" s="217"/>
      <c r="AC10" s="218"/>
      <c r="AD10" s="215" t="s">
        <v>118</v>
      </c>
      <c r="AE10" s="219" t="s">
        <v>119</v>
      </c>
      <c r="AF10" s="218"/>
      <c r="AG10" s="220" t="s">
        <v>120</v>
      </c>
      <c r="AH10" s="221"/>
      <c r="AI10" s="214" t="s">
        <v>113</v>
      </c>
      <c r="AJ10" s="215" t="s">
        <v>114</v>
      </c>
      <c r="AK10" s="216" t="s">
        <v>115</v>
      </c>
      <c r="AL10" s="217"/>
      <c r="AM10" s="217"/>
      <c r="AN10" s="217"/>
      <c r="AO10" s="218"/>
      <c r="AP10" s="216" t="s">
        <v>116</v>
      </c>
      <c r="AQ10" s="218"/>
      <c r="AR10" s="216" t="s">
        <v>117</v>
      </c>
      <c r="AS10" s="217"/>
      <c r="AT10" s="218"/>
      <c r="AU10" s="215" t="s">
        <v>118</v>
      </c>
      <c r="AV10" s="219" t="s">
        <v>119</v>
      </c>
      <c r="AW10" s="218"/>
      <c r="AX10" s="220" t="s">
        <v>120</v>
      </c>
      <c r="AY10" s="221"/>
      <c r="AZ10" s="214" t="s">
        <v>113</v>
      </c>
      <c r="BA10" s="215" t="s">
        <v>114</v>
      </c>
      <c r="BB10" s="216" t="s">
        <v>115</v>
      </c>
      <c r="BC10" s="217"/>
      <c r="BD10" s="217"/>
      <c r="BE10" s="217"/>
      <c r="BF10" s="218"/>
      <c r="BG10" s="216" t="s">
        <v>116</v>
      </c>
      <c r="BH10" s="218"/>
      <c r="BI10" s="216" t="s">
        <v>117</v>
      </c>
      <c r="BJ10" s="217"/>
      <c r="BK10" s="218"/>
      <c r="BL10" s="215" t="s">
        <v>118</v>
      </c>
      <c r="BM10" s="219" t="s">
        <v>119</v>
      </c>
      <c r="BN10" s="218"/>
      <c r="BO10" s="220" t="s">
        <v>120</v>
      </c>
      <c r="BP10" s="221"/>
      <c r="BQ10" s="214" t="s">
        <v>113</v>
      </c>
      <c r="BR10" s="215" t="s">
        <v>114</v>
      </c>
      <c r="BS10" s="216" t="s">
        <v>115</v>
      </c>
      <c r="BT10" s="217"/>
      <c r="BU10" s="217"/>
      <c r="BV10" s="217"/>
      <c r="BW10" s="218"/>
      <c r="BX10" s="216" t="s">
        <v>116</v>
      </c>
      <c r="BY10" s="218"/>
      <c r="BZ10" s="216" t="s">
        <v>117</v>
      </c>
      <c r="CA10" s="217"/>
      <c r="CB10" s="218"/>
      <c r="CC10" s="215" t="s">
        <v>118</v>
      </c>
      <c r="CD10" s="219" t="s">
        <v>119</v>
      </c>
      <c r="CE10" s="218"/>
      <c r="CF10" s="220" t="s">
        <v>120</v>
      </c>
      <c r="CG10" s="221"/>
      <c r="CH10" s="214" t="s">
        <v>113</v>
      </c>
      <c r="CI10" s="215" t="s">
        <v>114</v>
      </c>
      <c r="CJ10" s="216" t="s">
        <v>115</v>
      </c>
      <c r="CK10" s="217"/>
      <c r="CL10" s="217"/>
      <c r="CM10" s="217"/>
      <c r="CN10" s="218"/>
      <c r="CO10" s="216" t="s">
        <v>116</v>
      </c>
      <c r="CP10" s="218"/>
      <c r="CQ10" s="216" t="s">
        <v>117</v>
      </c>
      <c r="CR10" s="217"/>
      <c r="CS10" s="218"/>
      <c r="CT10" s="215" t="s">
        <v>118</v>
      </c>
      <c r="CU10" s="219" t="s">
        <v>119</v>
      </c>
      <c r="CV10" s="218"/>
      <c r="CW10" s="220" t="s">
        <v>120</v>
      </c>
      <c r="CX10" s="221"/>
      <c r="CY10" s="214" t="s">
        <v>113</v>
      </c>
      <c r="CZ10" s="215" t="s">
        <v>114</v>
      </c>
      <c r="DA10" s="216" t="s">
        <v>115</v>
      </c>
      <c r="DB10" s="217"/>
      <c r="DC10" s="217"/>
      <c r="DD10" s="217"/>
      <c r="DE10" s="218"/>
      <c r="DF10" s="216" t="s">
        <v>116</v>
      </c>
      <c r="DG10" s="218"/>
      <c r="DH10" s="216" t="s">
        <v>117</v>
      </c>
      <c r="DI10" s="217"/>
      <c r="DJ10" s="218"/>
      <c r="DK10" s="215" t="s">
        <v>118</v>
      </c>
      <c r="DL10" s="219" t="s">
        <v>119</v>
      </c>
      <c r="DM10" s="218"/>
      <c r="DN10" s="220" t="s">
        <v>120</v>
      </c>
      <c r="DO10" s="221"/>
      <c r="DP10" s="214" t="s">
        <v>113</v>
      </c>
      <c r="DQ10" s="215" t="s">
        <v>114</v>
      </c>
      <c r="DR10" s="216" t="s">
        <v>115</v>
      </c>
      <c r="DS10" s="217"/>
      <c r="DT10" s="217"/>
      <c r="DU10" s="217"/>
      <c r="DV10" s="218"/>
      <c r="DW10" s="216" t="s">
        <v>116</v>
      </c>
      <c r="DX10" s="218"/>
      <c r="DY10" s="216" t="s">
        <v>117</v>
      </c>
      <c r="DZ10" s="217"/>
      <c r="EA10" s="218"/>
      <c r="EB10" s="215" t="s">
        <v>118</v>
      </c>
      <c r="EC10" s="219" t="s">
        <v>119</v>
      </c>
      <c r="ED10" s="218"/>
      <c r="EE10" s="220" t="s">
        <v>120</v>
      </c>
      <c r="EF10" s="221"/>
      <c r="EG10" s="214" t="s">
        <v>113</v>
      </c>
      <c r="EH10" s="215" t="s">
        <v>114</v>
      </c>
      <c r="EI10" s="216" t="s">
        <v>115</v>
      </c>
      <c r="EJ10" s="217"/>
      <c r="EK10" s="217"/>
      <c r="EL10" s="217"/>
      <c r="EM10" s="218"/>
      <c r="EN10" s="216" t="s">
        <v>116</v>
      </c>
      <c r="EO10" s="218"/>
      <c r="EP10" s="216" t="s">
        <v>117</v>
      </c>
      <c r="EQ10" s="217"/>
      <c r="ER10" s="218"/>
      <c r="ES10" s="215" t="s">
        <v>118</v>
      </c>
      <c r="ET10" s="219" t="s">
        <v>119</v>
      </c>
      <c r="EU10" s="218"/>
      <c r="EV10" s="220" t="s">
        <v>120</v>
      </c>
      <c r="EW10" s="221"/>
      <c r="EX10" s="214" t="s">
        <v>113</v>
      </c>
      <c r="EY10" s="215" t="s">
        <v>114</v>
      </c>
      <c r="EZ10" s="216" t="s">
        <v>115</v>
      </c>
      <c r="FA10" s="217"/>
      <c r="FB10" s="217"/>
      <c r="FC10" s="217"/>
      <c r="FD10" s="218"/>
      <c r="FE10" s="216" t="s">
        <v>116</v>
      </c>
      <c r="FF10" s="218"/>
      <c r="FG10" s="216" t="s">
        <v>117</v>
      </c>
      <c r="FH10" s="217"/>
      <c r="FI10" s="218"/>
      <c r="FJ10" s="215" t="s">
        <v>118</v>
      </c>
      <c r="FK10" s="219" t="s">
        <v>119</v>
      </c>
      <c r="FL10" s="218"/>
      <c r="FM10" s="220" t="s">
        <v>120</v>
      </c>
      <c r="FN10" s="221"/>
      <c r="FO10" s="214" t="s">
        <v>113</v>
      </c>
      <c r="FP10" s="215" t="s">
        <v>114</v>
      </c>
      <c r="FQ10" s="216" t="s">
        <v>115</v>
      </c>
      <c r="FR10" s="217"/>
      <c r="FS10" s="217"/>
      <c r="FT10" s="217"/>
      <c r="FU10" s="218"/>
      <c r="FV10" s="216" t="s">
        <v>116</v>
      </c>
      <c r="FW10" s="218"/>
      <c r="FX10" s="216" t="s">
        <v>117</v>
      </c>
      <c r="FY10" s="217"/>
      <c r="FZ10" s="218"/>
      <c r="GA10" s="215" t="s">
        <v>118</v>
      </c>
      <c r="GB10" s="219" t="s">
        <v>119</v>
      </c>
      <c r="GC10" s="218"/>
      <c r="GD10" s="220" t="s">
        <v>120</v>
      </c>
      <c r="GE10" s="221"/>
      <c r="GF10" s="214" t="s">
        <v>113</v>
      </c>
      <c r="GG10" s="215" t="s">
        <v>114</v>
      </c>
      <c r="GH10" s="216" t="s">
        <v>115</v>
      </c>
      <c r="GI10" s="217"/>
      <c r="GJ10" s="217"/>
      <c r="GK10" s="217"/>
      <c r="GL10" s="218"/>
      <c r="GM10" s="216" t="s">
        <v>116</v>
      </c>
      <c r="GN10" s="218"/>
      <c r="GO10" s="216" t="s">
        <v>117</v>
      </c>
      <c r="GP10" s="217"/>
      <c r="GQ10" s="218"/>
      <c r="GR10" s="215" t="s">
        <v>118</v>
      </c>
      <c r="GS10" s="219" t="s">
        <v>119</v>
      </c>
      <c r="GT10" s="218"/>
      <c r="GU10" s="220" t="s">
        <v>120</v>
      </c>
      <c r="GV10" s="221"/>
      <c r="GW10" s="214" t="s">
        <v>113</v>
      </c>
      <c r="GX10" s="215" t="s">
        <v>114</v>
      </c>
      <c r="GY10" s="216" t="s">
        <v>115</v>
      </c>
      <c r="GZ10" s="217"/>
      <c r="HA10" s="217"/>
      <c r="HB10" s="217"/>
      <c r="HC10" s="218"/>
      <c r="HD10" s="216" t="s">
        <v>116</v>
      </c>
      <c r="HE10" s="218"/>
      <c r="HF10" s="216" t="s">
        <v>117</v>
      </c>
      <c r="HG10" s="217"/>
      <c r="HH10" s="218"/>
      <c r="HI10" s="215" t="s">
        <v>118</v>
      </c>
      <c r="HJ10" s="219" t="s">
        <v>119</v>
      </c>
      <c r="HK10" s="218"/>
      <c r="HL10" s="220" t="s">
        <v>120</v>
      </c>
      <c r="HM10" s="221"/>
      <c r="HN10" s="214" t="s">
        <v>113</v>
      </c>
      <c r="HO10" s="215" t="s">
        <v>114</v>
      </c>
      <c r="HP10" s="216" t="s">
        <v>115</v>
      </c>
      <c r="HQ10" s="217"/>
      <c r="HR10" s="217"/>
      <c r="HS10" s="217"/>
      <c r="HT10" s="218"/>
      <c r="HU10" s="216" t="s">
        <v>116</v>
      </c>
      <c r="HV10" s="218"/>
      <c r="HW10" s="216" t="s">
        <v>117</v>
      </c>
      <c r="HX10" s="217"/>
      <c r="HY10" s="218"/>
      <c r="HZ10" s="215" t="s">
        <v>118</v>
      </c>
      <c r="IA10" s="219" t="s">
        <v>119</v>
      </c>
      <c r="IB10" s="218"/>
      <c r="IC10" s="220" t="s">
        <v>120</v>
      </c>
      <c r="ID10" s="221"/>
      <c r="IE10" s="214" t="s">
        <v>113</v>
      </c>
      <c r="IF10" s="215" t="s">
        <v>114</v>
      </c>
      <c r="IG10" s="216" t="s">
        <v>115</v>
      </c>
      <c r="IH10" s="217"/>
      <c r="II10" s="217"/>
      <c r="IJ10" s="217"/>
      <c r="IK10" s="218"/>
      <c r="IL10" s="216" t="s">
        <v>116</v>
      </c>
      <c r="IM10" s="218"/>
      <c r="IN10" s="216" t="s">
        <v>117</v>
      </c>
      <c r="IO10" s="217"/>
      <c r="IP10" s="218"/>
      <c r="IQ10" s="215" t="s">
        <v>118</v>
      </c>
      <c r="IR10" s="219" t="s">
        <v>119</v>
      </c>
      <c r="IS10" s="218"/>
      <c r="IT10" s="220" t="s">
        <v>120</v>
      </c>
      <c r="IU10" s="221"/>
      <c r="IV10" s="214" t="s">
        <v>113</v>
      </c>
      <c r="IW10" s="215" t="s">
        <v>114</v>
      </c>
      <c r="IX10" s="216" t="s">
        <v>115</v>
      </c>
      <c r="IY10" s="217"/>
      <c r="IZ10" s="217"/>
      <c r="JA10" s="217"/>
      <c r="JB10" s="218"/>
      <c r="JC10" s="216" t="s">
        <v>116</v>
      </c>
      <c r="JD10" s="218"/>
      <c r="JE10" s="216" t="s">
        <v>117</v>
      </c>
      <c r="JF10" s="217"/>
      <c r="JG10" s="218"/>
      <c r="JH10" s="215" t="s">
        <v>118</v>
      </c>
      <c r="JI10" s="219" t="s">
        <v>119</v>
      </c>
      <c r="JJ10" s="218"/>
      <c r="JK10" s="220" t="s">
        <v>120</v>
      </c>
      <c r="JL10" s="222"/>
      <c r="JM10" s="214" t="s">
        <v>113</v>
      </c>
      <c r="JN10" s="215" t="s">
        <v>114</v>
      </c>
      <c r="JO10" s="216" t="s">
        <v>115</v>
      </c>
      <c r="JP10" s="217"/>
      <c r="JQ10" s="217"/>
      <c r="JR10" s="217"/>
      <c r="JS10" s="218"/>
      <c r="JT10" s="216" t="s">
        <v>116</v>
      </c>
      <c r="JU10" s="218"/>
      <c r="JV10" s="216" t="s">
        <v>117</v>
      </c>
      <c r="JW10" s="217"/>
      <c r="JX10" s="218"/>
      <c r="JY10" s="215" t="s">
        <v>118</v>
      </c>
      <c r="JZ10" s="219" t="s">
        <v>119</v>
      </c>
      <c r="KA10" s="218"/>
      <c r="KB10" s="220" t="s">
        <v>120</v>
      </c>
      <c r="KC10" s="222"/>
      <c r="KD10" s="214" t="s">
        <v>113</v>
      </c>
      <c r="KE10" s="215" t="s">
        <v>114</v>
      </c>
      <c r="KF10" s="216" t="s">
        <v>115</v>
      </c>
      <c r="KG10" s="217"/>
      <c r="KH10" s="217"/>
      <c r="KI10" s="217"/>
      <c r="KJ10" s="218"/>
      <c r="KK10" s="216" t="s">
        <v>116</v>
      </c>
      <c r="KL10" s="218"/>
      <c r="KM10" s="216" t="s">
        <v>117</v>
      </c>
      <c r="KN10" s="217"/>
      <c r="KO10" s="218"/>
      <c r="KP10" s="215" t="s">
        <v>118</v>
      </c>
      <c r="KQ10" s="219" t="s">
        <v>119</v>
      </c>
      <c r="KR10" s="218"/>
      <c r="KS10" s="220" t="s">
        <v>120</v>
      </c>
      <c r="KT10" s="222"/>
      <c r="KU10" s="223"/>
    </row>
    <row r="11" ht="66.0" customHeight="1">
      <c r="A11" s="224"/>
      <c r="B11" s="46"/>
      <c r="C11" s="225" t="s">
        <v>121</v>
      </c>
      <c r="D11" s="225" t="s">
        <v>122</v>
      </c>
      <c r="E11" s="226" t="s">
        <v>123</v>
      </c>
      <c r="F11" s="225" t="s">
        <v>211</v>
      </c>
      <c r="G11" s="225" t="s">
        <v>125</v>
      </c>
      <c r="H11" s="227" t="s">
        <v>212</v>
      </c>
      <c r="I11" s="225" t="s">
        <v>127</v>
      </c>
      <c r="J11" s="227" t="str">
        <f>"Total Biaya Perawatan "&amp;G7&amp;" (Juta Rp)"</f>
        <v>Total Biaya Perawatan Tahun 2010 (Juta Rp)</v>
      </c>
      <c r="K11" s="225" t="str">
        <f>"Total Biaya Perawatan Tahun "&amp;P6-1&amp;" (Juta Rp)"</f>
        <v>Total Biaya Perawatan Tahun 2009 (Juta Rp)</v>
      </c>
      <c r="L11" s="225" t="s">
        <v>213</v>
      </c>
      <c r="M11" s="46"/>
      <c r="N11" s="227" t="s">
        <v>212</v>
      </c>
      <c r="O11" s="227" t="s">
        <v>131</v>
      </c>
      <c r="P11" s="228"/>
      <c r="Q11" s="221"/>
      <c r="R11" s="224"/>
      <c r="S11" s="46"/>
      <c r="T11" s="225" t="s">
        <v>121</v>
      </c>
      <c r="U11" s="225" t="s">
        <v>122</v>
      </c>
      <c r="V11" s="226" t="s">
        <v>123</v>
      </c>
      <c r="W11" s="225" t="s">
        <v>211</v>
      </c>
      <c r="X11" s="225" t="s">
        <v>125</v>
      </c>
      <c r="Y11" s="227" t="s">
        <v>212</v>
      </c>
      <c r="Z11" s="225" t="s">
        <v>127</v>
      </c>
      <c r="AA11" s="227" t="str">
        <f>"Total Biaya Perawatan "&amp;X7&amp;" (Juta Rp)"</f>
        <v>Total Biaya Perawatan Tahun 2011 (Juta Rp)</v>
      </c>
      <c r="AB11" s="225" t="str">
        <f>"Total Biaya Perawatan Tahun "&amp;AG6-1&amp;" (Juta Rp)"</f>
        <v>Total Biaya Perawatan Tahun 2010 (Juta Rp)</v>
      </c>
      <c r="AC11" s="225" t="s">
        <v>213</v>
      </c>
      <c r="AD11" s="46"/>
      <c r="AE11" s="227" t="s">
        <v>212</v>
      </c>
      <c r="AF11" s="227" t="s">
        <v>131</v>
      </c>
      <c r="AG11" s="228"/>
      <c r="AH11" s="221"/>
      <c r="AI11" s="224"/>
      <c r="AJ11" s="46"/>
      <c r="AK11" s="225" t="s">
        <v>121</v>
      </c>
      <c r="AL11" s="225" t="s">
        <v>122</v>
      </c>
      <c r="AM11" s="226" t="s">
        <v>123</v>
      </c>
      <c r="AN11" s="225" t="s">
        <v>211</v>
      </c>
      <c r="AO11" s="225" t="s">
        <v>125</v>
      </c>
      <c r="AP11" s="227" t="s">
        <v>212</v>
      </c>
      <c r="AQ11" s="225" t="s">
        <v>127</v>
      </c>
      <c r="AR11" s="227" t="str">
        <f>"Total Biaya Perawatan "&amp;AO7&amp;" (Juta Rp)"</f>
        <v>Total Biaya Perawatan Tahun 2012 (Juta Rp)</v>
      </c>
      <c r="AS11" s="225" t="str">
        <f>"Total Biaya Perawatan Tahun "&amp;AX6-1&amp;" (Juta Rp)"</f>
        <v>Total Biaya Perawatan Tahun 2011 (Juta Rp)</v>
      </c>
      <c r="AT11" s="225" t="s">
        <v>213</v>
      </c>
      <c r="AU11" s="46"/>
      <c r="AV11" s="227" t="s">
        <v>212</v>
      </c>
      <c r="AW11" s="227" t="s">
        <v>131</v>
      </c>
      <c r="AX11" s="228"/>
      <c r="AY11" s="221"/>
      <c r="AZ11" s="224"/>
      <c r="BA11" s="46"/>
      <c r="BB11" s="225" t="s">
        <v>121</v>
      </c>
      <c r="BC11" s="225" t="s">
        <v>122</v>
      </c>
      <c r="BD11" s="226" t="s">
        <v>123</v>
      </c>
      <c r="BE11" s="225" t="s">
        <v>211</v>
      </c>
      <c r="BF11" s="225" t="s">
        <v>125</v>
      </c>
      <c r="BG11" s="227" t="s">
        <v>212</v>
      </c>
      <c r="BH11" s="225" t="s">
        <v>127</v>
      </c>
      <c r="BI11" s="227" t="str">
        <f>"Total Biaya Perawatan "&amp;BF7&amp;" (Juta Rp)"</f>
        <v>Total Biaya Perawatan Tahun 2013 (Juta Rp)</v>
      </c>
      <c r="BJ11" s="225" t="str">
        <f>"Total Biaya Perawatan Tahun "&amp;BO6-1&amp;" (Juta Rp)"</f>
        <v>Total Biaya Perawatan Tahun 2012 (Juta Rp)</v>
      </c>
      <c r="BK11" s="225" t="s">
        <v>213</v>
      </c>
      <c r="BL11" s="46"/>
      <c r="BM11" s="227" t="s">
        <v>212</v>
      </c>
      <c r="BN11" s="227" t="s">
        <v>131</v>
      </c>
      <c r="BO11" s="228"/>
      <c r="BP11" s="221"/>
      <c r="BQ11" s="224"/>
      <c r="BR11" s="46"/>
      <c r="BS11" s="225" t="s">
        <v>121</v>
      </c>
      <c r="BT11" s="225" t="s">
        <v>122</v>
      </c>
      <c r="BU11" s="226" t="s">
        <v>123</v>
      </c>
      <c r="BV11" s="225" t="s">
        <v>211</v>
      </c>
      <c r="BW11" s="225" t="s">
        <v>125</v>
      </c>
      <c r="BX11" s="227" t="s">
        <v>212</v>
      </c>
      <c r="BY11" s="225" t="s">
        <v>127</v>
      </c>
      <c r="BZ11" s="227" t="str">
        <f>"Total Biaya Perawatan "&amp;BW7&amp;" (Juta Rp)"</f>
        <v>Total Biaya Perawatan Tahun 2014 (Juta Rp)</v>
      </c>
      <c r="CA11" s="225" t="str">
        <f>"Total Biaya Perawatan Tahun "&amp;CF6-1&amp;" (Juta Rp)"</f>
        <v>Total Biaya Perawatan Tahun 2013 (Juta Rp)</v>
      </c>
      <c r="CB11" s="225" t="s">
        <v>213</v>
      </c>
      <c r="CC11" s="46"/>
      <c r="CD11" s="227" t="s">
        <v>212</v>
      </c>
      <c r="CE11" s="227" t="s">
        <v>131</v>
      </c>
      <c r="CF11" s="228"/>
      <c r="CG11" s="221"/>
      <c r="CH11" s="224"/>
      <c r="CI11" s="46"/>
      <c r="CJ11" s="225" t="s">
        <v>121</v>
      </c>
      <c r="CK11" s="225" t="s">
        <v>122</v>
      </c>
      <c r="CL11" s="226" t="s">
        <v>123</v>
      </c>
      <c r="CM11" s="225" t="s">
        <v>211</v>
      </c>
      <c r="CN11" s="225" t="s">
        <v>125</v>
      </c>
      <c r="CO11" s="227" t="s">
        <v>212</v>
      </c>
      <c r="CP11" s="225" t="s">
        <v>127</v>
      </c>
      <c r="CQ11" s="227" t="str">
        <f>"Total Biaya Perawatan "&amp;CN7&amp;" (Juta Rp)"</f>
        <v>Total Biaya Perawatan Tahun 2015 (Juta Rp)</v>
      </c>
      <c r="CR11" s="225" t="str">
        <f>"Total Biaya Perawatan Tahun "&amp;CW6-1&amp;" (Juta Rp)"</f>
        <v>Total Biaya Perawatan Tahun 2014 (Juta Rp)</v>
      </c>
      <c r="CS11" s="225" t="s">
        <v>213</v>
      </c>
      <c r="CT11" s="46"/>
      <c r="CU11" s="227" t="s">
        <v>212</v>
      </c>
      <c r="CV11" s="227" t="s">
        <v>131</v>
      </c>
      <c r="CW11" s="228"/>
      <c r="CX11" s="221"/>
      <c r="CY11" s="224"/>
      <c r="CZ11" s="46"/>
      <c r="DA11" s="225" t="s">
        <v>121</v>
      </c>
      <c r="DB11" s="225" t="s">
        <v>122</v>
      </c>
      <c r="DC11" s="226" t="s">
        <v>123</v>
      </c>
      <c r="DD11" s="225" t="s">
        <v>211</v>
      </c>
      <c r="DE11" s="225" t="s">
        <v>125</v>
      </c>
      <c r="DF11" s="227" t="s">
        <v>212</v>
      </c>
      <c r="DG11" s="225" t="s">
        <v>127</v>
      </c>
      <c r="DH11" s="227" t="str">
        <f>"Total Biaya Perawatan "&amp;DE7&amp;" (Juta Rp)"</f>
        <v>Total Biaya Perawatan Tahun 2016 (Juta Rp)</v>
      </c>
      <c r="DI11" s="225" t="str">
        <f>"Total Biaya Perawatan Tahun "&amp;DN6-1&amp;" (Juta Rp)"</f>
        <v>Total Biaya Perawatan Tahun 2015 (Juta Rp)</v>
      </c>
      <c r="DJ11" s="225" t="s">
        <v>213</v>
      </c>
      <c r="DK11" s="46"/>
      <c r="DL11" s="227" t="s">
        <v>212</v>
      </c>
      <c r="DM11" s="227" t="s">
        <v>131</v>
      </c>
      <c r="DN11" s="228"/>
      <c r="DO11" s="221"/>
      <c r="DP11" s="224"/>
      <c r="DQ11" s="46"/>
      <c r="DR11" s="225" t="s">
        <v>121</v>
      </c>
      <c r="DS11" s="225" t="s">
        <v>122</v>
      </c>
      <c r="DT11" s="226" t="s">
        <v>123</v>
      </c>
      <c r="DU11" s="225" t="s">
        <v>211</v>
      </c>
      <c r="DV11" s="225" t="s">
        <v>125</v>
      </c>
      <c r="DW11" s="227" t="s">
        <v>212</v>
      </c>
      <c r="DX11" s="225" t="s">
        <v>127</v>
      </c>
      <c r="DY11" s="227" t="str">
        <f>"Total Biaya Perawatan "&amp;DV7&amp;" (Juta Rp)"</f>
        <v>Total Biaya Perawatan Tahun 2017 (Juta Rp)</v>
      </c>
      <c r="DZ11" s="225" t="str">
        <f>"Total Biaya Perawatan Tahun "&amp;EE6-1&amp;" (Juta Rp)"</f>
        <v>Total Biaya Perawatan Tahun 2016 (Juta Rp)</v>
      </c>
      <c r="EA11" s="225" t="s">
        <v>213</v>
      </c>
      <c r="EB11" s="46"/>
      <c r="EC11" s="227" t="s">
        <v>212</v>
      </c>
      <c r="ED11" s="227" t="s">
        <v>131</v>
      </c>
      <c r="EE11" s="228"/>
      <c r="EF11" s="221"/>
      <c r="EG11" s="224"/>
      <c r="EH11" s="46"/>
      <c r="EI11" s="225" t="s">
        <v>121</v>
      </c>
      <c r="EJ11" s="225" t="s">
        <v>122</v>
      </c>
      <c r="EK11" s="226" t="s">
        <v>123</v>
      </c>
      <c r="EL11" s="225" t="s">
        <v>211</v>
      </c>
      <c r="EM11" s="225" t="s">
        <v>125</v>
      </c>
      <c r="EN11" s="227" t="s">
        <v>212</v>
      </c>
      <c r="EO11" s="225" t="s">
        <v>127</v>
      </c>
      <c r="EP11" s="227" t="str">
        <f>"Total Biaya Perawatan "&amp;EM7&amp;" (Juta Rp)"</f>
        <v>Total Biaya Perawatan Tahun 2018 (Juta Rp)</v>
      </c>
      <c r="EQ11" s="225" t="str">
        <f>"Total Biaya Perawatan Tahun "&amp;EV6-1&amp;" (Juta Rp)"</f>
        <v>Total Biaya Perawatan Tahun 2017 (Juta Rp)</v>
      </c>
      <c r="ER11" s="225" t="s">
        <v>213</v>
      </c>
      <c r="ES11" s="46"/>
      <c r="ET11" s="227" t="s">
        <v>212</v>
      </c>
      <c r="EU11" s="227" t="s">
        <v>131</v>
      </c>
      <c r="EV11" s="228"/>
      <c r="EW11" s="221"/>
      <c r="EX11" s="224"/>
      <c r="EY11" s="46"/>
      <c r="EZ11" s="225" t="s">
        <v>121</v>
      </c>
      <c r="FA11" s="225" t="s">
        <v>122</v>
      </c>
      <c r="FB11" s="226" t="s">
        <v>123</v>
      </c>
      <c r="FC11" s="225" t="s">
        <v>211</v>
      </c>
      <c r="FD11" s="225" t="s">
        <v>125</v>
      </c>
      <c r="FE11" s="227" t="s">
        <v>212</v>
      </c>
      <c r="FF11" s="225" t="s">
        <v>127</v>
      </c>
      <c r="FG11" s="227" t="str">
        <f>"Total Biaya Perawatan "&amp;FD7&amp;" (Juta Rp)"</f>
        <v>Total Biaya Perawatan Tahun 2019 (Juta Rp)</v>
      </c>
      <c r="FH11" s="225" t="str">
        <f>"Total Biaya Perawatan Tahun "&amp;FM6-1&amp;" (Juta Rp)"</f>
        <v>Total Biaya Perawatan Tahun 2018 (Juta Rp)</v>
      </c>
      <c r="FI11" s="225" t="s">
        <v>213</v>
      </c>
      <c r="FJ11" s="46"/>
      <c r="FK11" s="227" t="s">
        <v>212</v>
      </c>
      <c r="FL11" s="227" t="s">
        <v>131</v>
      </c>
      <c r="FM11" s="228"/>
      <c r="FN11" s="221"/>
      <c r="FO11" s="224"/>
      <c r="FP11" s="46"/>
      <c r="FQ11" s="225" t="s">
        <v>121</v>
      </c>
      <c r="FR11" s="225" t="s">
        <v>122</v>
      </c>
      <c r="FS11" s="226" t="s">
        <v>123</v>
      </c>
      <c r="FT11" s="225" t="s">
        <v>211</v>
      </c>
      <c r="FU11" s="225" t="s">
        <v>125</v>
      </c>
      <c r="FV11" s="227" t="s">
        <v>212</v>
      </c>
      <c r="FW11" s="225" t="s">
        <v>127</v>
      </c>
      <c r="FX11" s="227" t="str">
        <f>"Total Biaya Perawatan "&amp;FU7&amp;" (Juta Rp)"</f>
        <v>Total Biaya Perawatan Tahun 2020 (Juta Rp)</v>
      </c>
      <c r="FY11" s="225" t="str">
        <f>"Total Biaya Perawatan Tahun "&amp;GD6-1&amp;" (Juta Rp)"</f>
        <v>Total Biaya Perawatan Tahun 2019 (Juta Rp)</v>
      </c>
      <c r="FZ11" s="225" t="s">
        <v>213</v>
      </c>
      <c r="GA11" s="46"/>
      <c r="GB11" s="227" t="s">
        <v>212</v>
      </c>
      <c r="GC11" s="227" t="s">
        <v>131</v>
      </c>
      <c r="GD11" s="228"/>
      <c r="GE11" s="221"/>
      <c r="GF11" s="224"/>
      <c r="GG11" s="46"/>
      <c r="GH11" s="225" t="s">
        <v>121</v>
      </c>
      <c r="GI11" s="225" t="s">
        <v>122</v>
      </c>
      <c r="GJ11" s="226" t="s">
        <v>123</v>
      </c>
      <c r="GK11" s="225" t="s">
        <v>211</v>
      </c>
      <c r="GL11" s="225" t="s">
        <v>125</v>
      </c>
      <c r="GM11" s="227" t="s">
        <v>212</v>
      </c>
      <c r="GN11" s="225" t="s">
        <v>127</v>
      </c>
      <c r="GO11" s="227" t="str">
        <f>"Total Biaya Perawatan "&amp;GL7&amp;" (Juta Rp)"</f>
        <v>Total Biaya Perawatan Tahun 2021 (Juta Rp)</v>
      </c>
      <c r="GP11" s="225" t="str">
        <f>"Total Biaya Perawatan Tahun "&amp;GU6-1&amp;" (Juta Rp)"</f>
        <v>Total Biaya Perawatan Tahun 2020 (Juta Rp)</v>
      </c>
      <c r="GQ11" s="225" t="s">
        <v>213</v>
      </c>
      <c r="GR11" s="46"/>
      <c r="GS11" s="227" t="s">
        <v>212</v>
      </c>
      <c r="GT11" s="227" t="s">
        <v>131</v>
      </c>
      <c r="GU11" s="228"/>
      <c r="GV11" s="221"/>
      <c r="GW11" s="224"/>
      <c r="GX11" s="46"/>
      <c r="GY11" s="225" t="s">
        <v>121</v>
      </c>
      <c r="GZ11" s="225" t="s">
        <v>122</v>
      </c>
      <c r="HA11" s="226" t="s">
        <v>123</v>
      </c>
      <c r="HB11" s="225" t="s">
        <v>211</v>
      </c>
      <c r="HC11" s="225" t="s">
        <v>125</v>
      </c>
      <c r="HD11" s="227" t="s">
        <v>212</v>
      </c>
      <c r="HE11" s="225" t="s">
        <v>127</v>
      </c>
      <c r="HF11" s="227" t="str">
        <f>"Total Biaya Perawatan "&amp;HC7&amp;" (Juta Rp)"</f>
        <v>Total Biaya Perawatan Tahun 2022 (Juta Rp)</v>
      </c>
      <c r="HG11" s="225" t="str">
        <f>"Total Biaya Perawatan Tahun "&amp;HL6-1&amp;" (Juta Rp)"</f>
        <v>Total Biaya Perawatan Tahun 2021 (Juta Rp)</v>
      </c>
      <c r="HH11" s="225" t="s">
        <v>213</v>
      </c>
      <c r="HI11" s="46"/>
      <c r="HJ11" s="227" t="s">
        <v>212</v>
      </c>
      <c r="HK11" s="227" t="s">
        <v>131</v>
      </c>
      <c r="HL11" s="228"/>
      <c r="HM11" s="221"/>
      <c r="HN11" s="224"/>
      <c r="HO11" s="46"/>
      <c r="HP11" s="225" t="s">
        <v>121</v>
      </c>
      <c r="HQ11" s="225" t="s">
        <v>122</v>
      </c>
      <c r="HR11" s="226" t="s">
        <v>123</v>
      </c>
      <c r="HS11" s="225" t="s">
        <v>211</v>
      </c>
      <c r="HT11" s="225" t="s">
        <v>125</v>
      </c>
      <c r="HU11" s="227" t="s">
        <v>212</v>
      </c>
      <c r="HV11" s="225" t="s">
        <v>127</v>
      </c>
      <c r="HW11" s="227" t="str">
        <f>"Total Biaya Perawatan "&amp;HT7&amp;" (Juta Rp)"</f>
        <v>Total Biaya Perawatan Tahun 2023 (Juta Rp)</v>
      </c>
      <c r="HX11" s="225" t="str">
        <f>"Total Biaya Perawatan Tahun "&amp;IC6-1&amp;" (Juta Rp)"</f>
        <v>Total Biaya Perawatan Tahun 2022 (Juta Rp)</v>
      </c>
      <c r="HY11" s="225" t="s">
        <v>213</v>
      </c>
      <c r="HZ11" s="46"/>
      <c r="IA11" s="227" t="s">
        <v>212</v>
      </c>
      <c r="IB11" s="227" t="s">
        <v>131</v>
      </c>
      <c r="IC11" s="228"/>
      <c r="ID11" s="221"/>
      <c r="IE11" s="224"/>
      <c r="IF11" s="46"/>
      <c r="IG11" s="225" t="s">
        <v>121</v>
      </c>
      <c r="IH11" s="225" t="s">
        <v>122</v>
      </c>
      <c r="II11" s="226" t="s">
        <v>123</v>
      </c>
      <c r="IJ11" s="225" t="s">
        <v>211</v>
      </c>
      <c r="IK11" s="225" t="s">
        <v>125</v>
      </c>
      <c r="IL11" s="227" t="s">
        <v>212</v>
      </c>
      <c r="IM11" s="225" t="s">
        <v>127</v>
      </c>
      <c r="IN11" s="227" t="str">
        <f>"Total Biaya Perawatan "&amp;IK7&amp;" (Juta Rp)"</f>
        <v>Total Biaya Perawatan Tahun 2024 (Juta Rp)</v>
      </c>
      <c r="IO11" s="225" t="str">
        <f>"Total Biaya Perawatan Tahun "&amp;IT6-1&amp;" (Juta Rp)"</f>
        <v>Total Biaya Perawatan Tahun 2023 (Juta Rp)</v>
      </c>
      <c r="IP11" s="225" t="s">
        <v>213</v>
      </c>
      <c r="IQ11" s="46"/>
      <c r="IR11" s="227" t="s">
        <v>212</v>
      </c>
      <c r="IS11" s="227" t="s">
        <v>131</v>
      </c>
      <c r="IT11" s="228"/>
      <c r="IU11" s="221"/>
      <c r="IV11" s="224"/>
      <c r="IW11" s="46"/>
      <c r="IX11" s="225" t="s">
        <v>121</v>
      </c>
      <c r="IY11" s="225" t="s">
        <v>122</v>
      </c>
      <c r="IZ11" s="226" t="s">
        <v>123</v>
      </c>
      <c r="JA11" s="225" t="s">
        <v>211</v>
      </c>
      <c r="JB11" s="225" t="s">
        <v>125</v>
      </c>
      <c r="JC11" s="227" t="s">
        <v>212</v>
      </c>
      <c r="JD11" s="225" t="s">
        <v>127</v>
      </c>
      <c r="JE11" s="227" t="str">
        <f>"Total Biaya Perawatan "&amp;JB7&amp;" (Juta Rp)"</f>
        <v>Total Biaya Perawatan Tahun 2025 (Juta Rp)</v>
      </c>
      <c r="JF11" s="225" t="str">
        <f>"Total Biaya Perawatan Tahun "&amp;JK6-1&amp;" (Juta Rp)"</f>
        <v>Total Biaya Perawatan Tahun 2024 (Juta Rp)</v>
      </c>
      <c r="JG11" s="225" t="s">
        <v>213</v>
      </c>
      <c r="JH11" s="46"/>
      <c r="JI11" s="227" t="s">
        <v>212</v>
      </c>
      <c r="JJ11" s="227" t="s">
        <v>131</v>
      </c>
      <c r="JK11" s="228"/>
      <c r="JL11" s="222"/>
      <c r="JM11" s="224"/>
      <c r="JN11" s="46"/>
      <c r="JO11" s="225" t="s">
        <v>121</v>
      </c>
      <c r="JP11" s="225" t="s">
        <v>122</v>
      </c>
      <c r="JQ11" s="226" t="s">
        <v>123</v>
      </c>
      <c r="JR11" s="225" t="s">
        <v>211</v>
      </c>
      <c r="JS11" s="225" t="s">
        <v>125</v>
      </c>
      <c r="JT11" s="227" t="s">
        <v>212</v>
      </c>
      <c r="JU11" s="225" t="s">
        <v>127</v>
      </c>
      <c r="JV11" s="227" t="str">
        <f>"Total Biaya Perawatan "&amp;JS7&amp;" (Juta Rp)"</f>
        <v>Total Biaya Perawatan Tahun 2026 (Juta Rp)</v>
      </c>
      <c r="JW11" s="225" t="str">
        <f>"Total Biaya Perawatan Tahun "&amp;KB6-1&amp;" (Juta Rp)"</f>
        <v>Total Biaya Perawatan Tahun 2025 (Juta Rp)</v>
      </c>
      <c r="JX11" s="225" t="s">
        <v>213</v>
      </c>
      <c r="JY11" s="46"/>
      <c r="JZ11" s="227" t="s">
        <v>212</v>
      </c>
      <c r="KA11" s="227" t="s">
        <v>131</v>
      </c>
      <c r="KB11" s="228"/>
      <c r="KC11" s="222"/>
      <c r="KD11" s="224"/>
      <c r="KE11" s="46"/>
      <c r="KF11" s="225" t="s">
        <v>121</v>
      </c>
      <c r="KG11" s="225" t="s">
        <v>122</v>
      </c>
      <c r="KH11" s="226" t="s">
        <v>123</v>
      </c>
      <c r="KI11" s="225" t="s">
        <v>211</v>
      </c>
      <c r="KJ11" s="225" t="s">
        <v>125</v>
      </c>
      <c r="KK11" s="227" t="s">
        <v>212</v>
      </c>
      <c r="KL11" s="225" t="s">
        <v>127</v>
      </c>
      <c r="KM11" s="227" t="str">
        <f>"Total Biaya Perawatan "&amp;KJ7&amp;" (Juta Rp)"</f>
        <v>Total Biaya Perawatan Tahun 2027 (Juta Rp)</v>
      </c>
      <c r="KN11" s="225" t="str">
        <f>"Total Biaya Perawatan Tahun "&amp;KS6-1&amp;" (Juta Rp)"</f>
        <v>Total Biaya Perawatan Tahun 2026 (Juta Rp)</v>
      </c>
      <c r="KO11" s="225" t="s">
        <v>213</v>
      </c>
      <c r="KP11" s="46"/>
      <c r="KQ11" s="227" t="s">
        <v>212</v>
      </c>
      <c r="KR11" s="227" t="s">
        <v>131</v>
      </c>
      <c r="KS11" s="228"/>
      <c r="KT11" s="222"/>
      <c r="KU11" s="223"/>
    </row>
    <row r="12">
      <c r="A12" s="229">
        <v>-1.0</v>
      </c>
      <c r="B12" s="230">
        <v>-2.0</v>
      </c>
      <c r="C12" s="230">
        <v>-3.0</v>
      </c>
      <c r="D12" s="230">
        <v>-4.0</v>
      </c>
      <c r="E12" s="230">
        <v>-5.0</v>
      </c>
      <c r="F12" s="230">
        <v>-6.0</v>
      </c>
      <c r="G12" s="230">
        <v>-7.0</v>
      </c>
      <c r="H12" s="230">
        <v>-8.0</v>
      </c>
      <c r="I12" s="230">
        <v>-9.0</v>
      </c>
      <c r="J12" s="230">
        <v>-10.0</v>
      </c>
      <c r="K12" s="230">
        <v>-11.0</v>
      </c>
      <c r="L12" s="230">
        <v>-12.0</v>
      </c>
      <c r="M12" s="230">
        <v>-13.0</v>
      </c>
      <c r="N12" s="230">
        <v>-14.0</v>
      </c>
      <c r="O12" s="230">
        <v>-15.0</v>
      </c>
      <c r="P12" s="230">
        <v>-16.0</v>
      </c>
      <c r="Q12" s="231"/>
      <c r="R12" s="229">
        <v>-1.0</v>
      </c>
      <c r="S12" s="230">
        <v>-2.0</v>
      </c>
      <c r="T12" s="230">
        <v>-3.0</v>
      </c>
      <c r="U12" s="230">
        <v>-4.0</v>
      </c>
      <c r="V12" s="230">
        <v>-5.0</v>
      </c>
      <c r="W12" s="230">
        <v>-6.0</v>
      </c>
      <c r="X12" s="230">
        <v>-7.0</v>
      </c>
      <c r="Y12" s="230">
        <v>-8.0</v>
      </c>
      <c r="Z12" s="230">
        <v>-9.0</v>
      </c>
      <c r="AA12" s="230">
        <v>-10.0</v>
      </c>
      <c r="AB12" s="230">
        <v>-11.0</v>
      </c>
      <c r="AC12" s="230">
        <v>-12.0</v>
      </c>
      <c r="AD12" s="230">
        <v>-13.0</v>
      </c>
      <c r="AE12" s="230">
        <v>-14.0</v>
      </c>
      <c r="AF12" s="230">
        <v>-15.0</v>
      </c>
      <c r="AG12" s="230">
        <v>-16.0</v>
      </c>
      <c r="AH12" s="231"/>
      <c r="AI12" s="229">
        <v>-1.0</v>
      </c>
      <c r="AJ12" s="230">
        <v>-2.0</v>
      </c>
      <c r="AK12" s="230">
        <v>-3.0</v>
      </c>
      <c r="AL12" s="230">
        <v>-4.0</v>
      </c>
      <c r="AM12" s="230">
        <v>-5.0</v>
      </c>
      <c r="AN12" s="230">
        <v>-6.0</v>
      </c>
      <c r="AO12" s="230">
        <v>-7.0</v>
      </c>
      <c r="AP12" s="230">
        <v>-8.0</v>
      </c>
      <c r="AQ12" s="230">
        <v>-9.0</v>
      </c>
      <c r="AR12" s="230">
        <v>-10.0</v>
      </c>
      <c r="AS12" s="230">
        <v>-11.0</v>
      </c>
      <c r="AT12" s="230">
        <v>-12.0</v>
      </c>
      <c r="AU12" s="230">
        <v>-13.0</v>
      </c>
      <c r="AV12" s="230">
        <v>-14.0</v>
      </c>
      <c r="AW12" s="230">
        <v>-15.0</v>
      </c>
      <c r="AX12" s="230">
        <v>-16.0</v>
      </c>
      <c r="AY12" s="231"/>
      <c r="AZ12" s="229">
        <v>-1.0</v>
      </c>
      <c r="BA12" s="230">
        <v>-2.0</v>
      </c>
      <c r="BB12" s="230">
        <v>-3.0</v>
      </c>
      <c r="BC12" s="230">
        <v>-4.0</v>
      </c>
      <c r="BD12" s="230">
        <v>-5.0</v>
      </c>
      <c r="BE12" s="230">
        <v>-6.0</v>
      </c>
      <c r="BF12" s="230">
        <v>-7.0</v>
      </c>
      <c r="BG12" s="230">
        <v>-8.0</v>
      </c>
      <c r="BH12" s="230">
        <v>-9.0</v>
      </c>
      <c r="BI12" s="230">
        <v>-10.0</v>
      </c>
      <c r="BJ12" s="230">
        <v>-11.0</v>
      </c>
      <c r="BK12" s="230">
        <v>-12.0</v>
      </c>
      <c r="BL12" s="230">
        <v>-13.0</v>
      </c>
      <c r="BM12" s="230">
        <v>-14.0</v>
      </c>
      <c r="BN12" s="230">
        <v>-15.0</v>
      </c>
      <c r="BO12" s="230">
        <v>-16.0</v>
      </c>
      <c r="BP12" s="231"/>
      <c r="BQ12" s="229">
        <v>-1.0</v>
      </c>
      <c r="BR12" s="230">
        <v>-2.0</v>
      </c>
      <c r="BS12" s="230">
        <v>-3.0</v>
      </c>
      <c r="BT12" s="230">
        <v>-4.0</v>
      </c>
      <c r="BU12" s="230">
        <v>-5.0</v>
      </c>
      <c r="BV12" s="230">
        <v>-6.0</v>
      </c>
      <c r="BW12" s="230">
        <v>-7.0</v>
      </c>
      <c r="BX12" s="230">
        <v>-8.0</v>
      </c>
      <c r="BY12" s="230">
        <v>-9.0</v>
      </c>
      <c r="BZ12" s="230">
        <v>-10.0</v>
      </c>
      <c r="CA12" s="230">
        <v>-11.0</v>
      </c>
      <c r="CB12" s="230">
        <v>-12.0</v>
      </c>
      <c r="CC12" s="230">
        <v>-13.0</v>
      </c>
      <c r="CD12" s="230">
        <v>-14.0</v>
      </c>
      <c r="CE12" s="230">
        <v>-15.0</v>
      </c>
      <c r="CF12" s="230">
        <v>-16.0</v>
      </c>
      <c r="CG12" s="231"/>
      <c r="CH12" s="229">
        <v>-1.0</v>
      </c>
      <c r="CI12" s="230">
        <v>-2.0</v>
      </c>
      <c r="CJ12" s="230">
        <v>-3.0</v>
      </c>
      <c r="CK12" s="230">
        <v>-4.0</v>
      </c>
      <c r="CL12" s="230">
        <v>-5.0</v>
      </c>
      <c r="CM12" s="230">
        <v>-6.0</v>
      </c>
      <c r="CN12" s="230">
        <v>-7.0</v>
      </c>
      <c r="CO12" s="230">
        <v>-8.0</v>
      </c>
      <c r="CP12" s="230">
        <v>-9.0</v>
      </c>
      <c r="CQ12" s="230">
        <v>-10.0</v>
      </c>
      <c r="CR12" s="230">
        <v>-11.0</v>
      </c>
      <c r="CS12" s="230">
        <v>-12.0</v>
      </c>
      <c r="CT12" s="230">
        <v>-13.0</v>
      </c>
      <c r="CU12" s="230">
        <v>-14.0</v>
      </c>
      <c r="CV12" s="230">
        <v>-15.0</v>
      </c>
      <c r="CW12" s="230">
        <v>-16.0</v>
      </c>
      <c r="CX12" s="231"/>
      <c r="CY12" s="229">
        <v>-1.0</v>
      </c>
      <c r="CZ12" s="230">
        <v>-2.0</v>
      </c>
      <c r="DA12" s="230">
        <v>-3.0</v>
      </c>
      <c r="DB12" s="230">
        <v>-4.0</v>
      </c>
      <c r="DC12" s="230">
        <v>-5.0</v>
      </c>
      <c r="DD12" s="230">
        <v>-6.0</v>
      </c>
      <c r="DE12" s="230">
        <v>-7.0</v>
      </c>
      <c r="DF12" s="230">
        <v>-8.0</v>
      </c>
      <c r="DG12" s="230">
        <v>-9.0</v>
      </c>
      <c r="DH12" s="230">
        <v>-10.0</v>
      </c>
      <c r="DI12" s="230">
        <v>-11.0</v>
      </c>
      <c r="DJ12" s="230">
        <v>-12.0</v>
      </c>
      <c r="DK12" s="230">
        <v>-13.0</v>
      </c>
      <c r="DL12" s="230">
        <v>-14.0</v>
      </c>
      <c r="DM12" s="230">
        <v>-15.0</v>
      </c>
      <c r="DN12" s="230">
        <v>-16.0</v>
      </c>
      <c r="DO12" s="231"/>
      <c r="DP12" s="229">
        <v>-1.0</v>
      </c>
      <c r="DQ12" s="230">
        <v>-2.0</v>
      </c>
      <c r="DR12" s="230">
        <v>-3.0</v>
      </c>
      <c r="DS12" s="230">
        <v>-4.0</v>
      </c>
      <c r="DT12" s="230">
        <v>-5.0</v>
      </c>
      <c r="DU12" s="230">
        <v>-6.0</v>
      </c>
      <c r="DV12" s="230">
        <v>-7.0</v>
      </c>
      <c r="DW12" s="230">
        <v>-8.0</v>
      </c>
      <c r="DX12" s="230">
        <v>-9.0</v>
      </c>
      <c r="DY12" s="230">
        <v>-10.0</v>
      </c>
      <c r="DZ12" s="230">
        <v>-11.0</v>
      </c>
      <c r="EA12" s="230">
        <v>-12.0</v>
      </c>
      <c r="EB12" s="230">
        <v>-13.0</v>
      </c>
      <c r="EC12" s="230">
        <v>-14.0</v>
      </c>
      <c r="ED12" s="230">
        <v>-15.0</v>
      </c>
      <c r="EE12" s="230">
        <v>-16.0</v>
      </c>
      <c r="EF12" s="231"/>
      <c r="EG12" s="229">
        <v>-1.0</v>
      </c>
      <c r="EH12" s="230">
        <v>-2.0</v>
      </c>
      <c r="EI12" s="230">
        <v>-3.0</v>
      </c>
      <c r="EJ12" s="230">
        <v>-4.0</v>
      </c>
      <c r="EK12" s="230">
        <v>-5.0</v>
      </c>
      <c r="EL12" s="230">
        <v>-6.0</v>
      </c>
      <c r="EM12" s="230">
        <v>-7.0</v>
      </c>
      <c r="EN12" s="230">
        <v>-8.0</v>
      </c>
      <c r="EO12" s="230">
        <v>-9.0</v>
      </c>
      <c r="EP12" s="230">
        <v>-10.0</v>
      </c>
      <c r="EQ12" s="230">
        <v>-11.0</v>
      </c>
      <c r="ER12" s="230">
        <v>-12.0</v>
      </c>
      <c r="ES12" s="230">
        <v>-13.0</v>
      </c>
      <c r="ET12" s="230">
        <v>-14.0</v>
      </c>
      <c r="EU12" s="230">
        <v>-15.0</v>
      </c>
      <c r="EV12" s="230">
        <v>-16.0</v>
      </c>
      <c r="EW12" s="231"/>
      <c r="EX12" s="229">
        <v>-1.0</v>
      </c>
      <c r="EY12" s="230">
        <v>-2.0</v>
      </c>
      <c r="EZ12" s="230">
        <v>-3.0</v>
      </c>
      <c r="FA12" s="230">
        <v>-4.0</v>
      </c>
      <c r="FB12" s="230">
        <v>-5.0</v>
      </c>
      <c r="FC12" s="230">
        <v>-6.0</v>
      </c>
      <c r="FD12" s="230">
        <v>-7.0</v>
      </c>
      <c r="FE12" s="230">
        <v>-8.0</v>
      </c>
      <c r="FF12" s="230">
        <v>-9.0</v>
      </c>
      <c r="FG12" s="230">
        <v>-10.0</v>
      </c>
      <c r="FH12" s="230">
        <v>-11.0</v>
      </c>
      <c r="FI12" s="230">
        <v>-12.0</v>
      </c>
      <c r="FJ12" s="230">
        <v>-13.0</v>
      </c>
      <c r="FK12" s="230">
        <v>-14.0</v>
      </c>
      <c r="FL12" s="230">
        <v>-15.0</v>
      </c>
      <c r="FM12" s="230">
        <v>-16.0</v>
      </c>
      <c r="FN12" s="231"/>
      <c r="FO12" s="229">
        <v>-1.0</v>
      </c>
      <c r="FP12" s="230">
        <v>-2.0</v>
      </c>
      <c r="FQ12" s="230">
        <v>-3.0</v>
      </c>
      <c r="FR12" s="230">
        <v>-4.0</v>
      </c>
      <c r="FS12" s="230">
        <v>-5.0</v>
      </c>
      <c r="FT12" s="230">
        <v>-6.0</v>
      </c>
      <c r="FU12" s="230">
        <v>-7.0</v>
      </c>
      <c r="FV12" s="230">
        <v>-8.0</v>
      </c>
      <c r="FW12" s="230">
        <v>-9.0</v>
      </c>
      <c r="FX12" s="230">
        <v>-10.0</v>
      </c>
      <c r="FY12" s="230">
        <v>-11.0</v>
      </c>
      <c r="FZ12" s="230">
        <v>-12.0</v>
      </c>
      <c r="GA12" s="230">
        <v>-13.0</v>
      </c>
      <c r="GB12" s="230">
        <v>-14.0</v>
      </c>
      <c r="GC12" s="230">
        <v>-15.0</v>
      </c>
      <c r="GD12" s="230">
        <v>-16.0</v>
      </c>
      <c r="GE12" s="231"/>
      <c r="GF12" s="229">
        <v>-1.0</v>
      </c>
      <c r="GG12" s="230">
        <v>-2.0</v>
      </c>
      <c r="GH12" s="230">
        <v>-3.0</v>
      </c>
      <c r="GI12" s="230">
        <v>-4.0</v>
      </c>
      <c r="GJ12" s="230">
        <v>-5.0</v>
      </c>
      <c r="GK12" s="230">
        <v>-6.0</v>
      </c>
      <c r="GL12" s="230">
        <v>-7.0</v>
      </c>
      <c r="GM12" s="230">
        <v>-8.0</v>
      </c>
      <c r="GN12" s="230">
        <v>-9.0</v>
      </c>
      <c r="GO12" s="230">
        <v>-10.0</v>
      </c>
      <c r="GP12" s="230">
        <v>-11.0</v>
      </c>
      <c r="GQ12" s="230">
        <v>-12.0</v>
      </c>
      <c r="GR12" s="230">
        <v>-13.0</v>
      </c>
      <c r="GS12" s="230">
        <v>-14.0</v>
      </c>
      <c r="GT12" s="230">
        <v>-15.0</v>
      </c>
      <c r="GU12" s="230">
        <v>-16.0</v>
      </c>
      <c r="GV12" s="231"/>
      <c r="GW12" s="229">
        <v>-1.0</v>
      </c>
      <c r="GX12" s="230">
        <v>-2.0</v>
      </c>
      <c r="GY12" s="230">
        <v>-3.0</v>
      </c>
      <c r="GZ12" s="230">
        <v>-4.0</v>
      </c>
      <c r="HA12" s="230">
        <v>-5.0</v>
      </c>
      <c r="HB12" s="230">
        <v>-6.0</v>
      </c>
      <c r="HC12" s="230">
        <v>-7.0</v>
      </c>
      <c r="HD12" s="230">
        <v>-8.0</v>
      </c>
      <c r="HE12" s="230">
        <v>-9.0</v>
      </c>
      <c r="HF12" s="230">
        <v>-10.0</v>
      </c>
      <c r="HG12" s="230">
        <v>-11.0</v>
      </c>
      <c r="HH12" s="230">
        <v>-12.0</v>
      </c>
      <c r="HI12" s="230">
        <v>-13.0</v>
      </c>
      <c r="HJ12" s="230">
        <v>-14.0</v>
      </c>
      <c r="HK12" s="230">
        <v>-15.0</v>
      </c>
      <c r="HL12" s="230">
        <v>-16.0</v>
      </c>
      <c r="HM12" s="231"/>
      <c r="HN12" s="229">
        <v>-1.0</v>
      </c>
      <c r="HO12" s="230">
        <v>-2.0</v>
      </c>
      <c r="HP12" s="230">
        <v>-3.0</v>
      </c>
      <c r="HQ12" s="230">
        <v>-4.0</v>
      </c>
      <c r="HR12" s="230">
        <v>-5.0</v>
      </c>
      <c r="HS12" s="230">
        <v>-6.0</v>
      </c>
      <c r="HT12" s="230">
        <v>-7.0</v>
      </c>
      <c r="HU12" s="230">
        <v>-8.0</v>
      </c>
      <c r="HV12" s="230">
        <v>-9.0</v>
      </c>
      <c r="HW12" s="230">
        <v>-10.0</v>
      </c>
      <c r="HX12" s="230">
        <v>-11.0</v>
      </c>
      <c r="HY12" s="230">
        <v>-12.0</v>
      </c>
      <c r="HZ12" s="230">
        <v>-13.0</v>
      </c>
      <c r="IA12" s="230">
        <v>-14.0</v>
      </c>
      <c r="IB12" s="230">
        <v>-15.0</v>
      </c>
      <c r="IC12" s="230">
        <v>-16.0</v>
      </c>
      <c r="ID12" s="231"/>
      <c r="IE12" s="229">
        <v>-1.0</v>
      </c>
      <c r="IF12" s="230">
        <v>-2.0</v>
      </c>
      <c r="IG12" s="230">
        <v>-3.0</v>
      </c>
      <c r="IH12" s="230">
        <v>-4.0</v>
      </c>
      <c r="II12" s="230">
        <v>-5.0</v>
      </c>
      <c r="IJ12" s="230">
        <v>-6.0</v>
      </c>
      <c r="IK12" s="230">
        <v>-7.0</v>
      </c>
      <c r="IL12" s="230">
        <v>-8.0</v>
      </c>
      <c r="IM12" s="230">
        <v>-9.0</v>
      </c>
      <c r="IN12" s="230">
        <v>-10.0</v>
      </c>
      <c r="IO12" s="230">
        <v>-11.0</v>
      </c>
      <c r="IP12" s="230">
        <v>-12.0</v>
      </c>
      <c r="IQ12" s="230">
        <v>-13.0</v>
      </c>
      <c r="IR12" s="230">
        <v>-14.0</v>
      </c>
      <c r="IS12" s="230">
        <v>-15.0</v>
      </c>
      <c r="IT12" s="230">
        <v>-16.0</v>
      </c>
      <c r="IU12" s="231"/>
      <c r="IV12" s="229">
        <v>-1.0</v>
      </c>
      <c r="IW12" s="230">
        <v>-2.0</v>
      </c>
      <c r="IX12" s="230">
        <v>-3.0</v>
      </c>
      <c r="IY12" s="230">
        <v>-4.0</v>
      </c>
      <c r="IZ12" s="230">
        <v>-5.0</v>
      </c>
      <c r="JA12" s="230">
        <v>-6.0</v>
      </c>
      <c r="JB12" s="230">
        <v>-7.0</v>
      </c>
      <c r="JC12" s="230">
        <v>-8.0</v>
      </c>
      <c r="JD12" s="230">
        <v>-9.0</v>
      </c>
      <c r="JE12" s="230">
        <v>-10.0</v>
      </c>
      <c r="JF12" s="230">
        <v>-11.0</v>
      </c>
      <c r="JG12" s="230">
        <v>-12.0</v>
      </c>
      <c r="JH12" s="230">
        <v>-13.0</v>
      </c>
      <c r="JI12" s="230">
        <v>-14.0</v>
      </c>
      <c r="JJ12" s="230">
        <v>-15.0</v>
      </c>
      <c r="JK12" s="230">
        <v>-16.0</v>
      </c>
      <c r="JL12" s="231"/>
      <c r="JM12" s="229">
        <v>-1.0</v>
      </c>
      <c r="JN12" s="230">
        <v>-2.0</v>
      </c>
      <c r="JO12" s="230">
        <v>-3.0</v>
      </c>
      <c r="JP12" s="230">
        <v>-4.0</v>
      </c>
      <c r="JQ12" s="230">
        <v>-5.0</v>
      </c>
      <c r="JR12" s="230">
        <v>-6.0</v>
      </c>
      <c r="JS12" s="230">
        <v>-7.0</v>
      </c>
      <c r="JT12" s="230">
        <v>-8.0</v>
      </c>
      <c r="JU12" s="230">
        <v>-9.0</v>
      </c>
      <c r="JV12" s="230">
        <v>-10.0</v>
      </c>
      <c r="JW12" s="230">
        <v>-11.0</v>
      </c>
      <c r="JX12" s="230">
        <v>-12.0</v>
      </c>
      <c r="JY12" s="230">
        <v>-13.0</v>
      </c>
      <c r="JZ12" s="230">
        <v>-14.0</v>
      </c>
      <c r="KA12" s="230">
        <v>-15.0</v>
      </c>
      <c r="KB12" s="230">
        <v>-16.0</v>
      </c>
      <c r="KC12" s="231"/>
      <c r="KD12" s="229">
        <v>-1.0</v>
      </c>
      <c r="KE12" s="230">
        <v>-2.0</v>
      </c>
      <c r="KF12" s="230">
        <v>-3.0</v>
      </c>
      <c r="KG12" s="230">
        <v>-4.0</v>
      </c>
      <c r="KH12" s="230">
        <v>-5.0</v>
      </c>
      <c r="KI12" s="230">
        <v>-6.0</v>
      </c>
      <c r="KJ12" s="230">
        <v>-7.0</v>
      </c>
      <c r="KK12" s="230">
        <v>-8.0</v>
      </c>
      <c r="KL12" s="230">
        <v>-9.0</v>
      </c>
      <c r="KM12" s="230">
        <v>-10.0</v>
      </c>
      <c r="KN12" s="230">
        <v>-11.0</v>
      </c>
      <c r="KO12" s="230">
        <v>-12.0</v>
      </c>
      <c r="KP12" s="230">
        <v>-13.0</v>
      </c>
      <c r="KQ12" s="230">
        <v>-14.0</v>
      </c>
      <c r="KR12" s="230">
        <v>-15.0</v>
      </c>
      <c r="KS12" s="230">
        <v>-16.0</v>
      </c>
      <c r="KT12" s="231"/>
      <c r="KU12" s="232"/>
    </row>
    <row r="13">
      <c r="A13" s="233"/>
      <c r="B13" s="234" t="s">
        <v>86</v>
      </c>
      <c r="C13" s="235" t="s">
        <v>132</v>
      </c>
      <c r="D13" s="235" t="s">
        <v>132</v>
      </c>
      <c r="E13" s="235" t="s">
        <v>132</v>
      </c>
      <c r="F13" s="235" t="s">
        <v>132</v>
      </c>
      <c r="G13" s="235" t="s">
        <v>132</v>
      </c>
      <c r="H13" s="235" t="s">
        <v>132</v>
      </c>
      <c r="I13" s="235" t="s">
        <v>132</v>
      </c>
      <c r="J13" s="235" t="s">
        <v>132</v>
      </c>
      <c r="K13" s="235" t="s">
        <v>132</v>
      </c>
      <c r="L13" s="235" t="s">
        <v>132</v>
      </c>
      <c r="M13" s="235" t="s">
        <v>132</v>
      </c>
      <c r="N13" s="235" t="s">
        <v>132</v>
      </c>
      <c r="O13" s="235" t="s">
        <v>132</v>
      </c>
      <c r="P13" s="235" t="s">
        <v>132</v>
      </c>
      <c r="Q13" s="236"/>
      <c r="R13" s="233"/>
      <c r="S13" s="234" t="s">
        <v>86</v>
      </c>
      <c r="T13" s="235" t="s">
        <v>132</v>
      </c>
      <c r="U13" s="235" t="s">
        <v>132</v>
      </c>
      <c r="V13" s="235" t="s">
        <v>132</v>
      </c>
      <c r="W13" s="235" t="s">
        <v>132</v>
      </c>
      <c r="X13" s="235" t="s">
        <v>132</v>
      </c>
      <c r="Y13" s="235" t="s">
        <v>132</v>
      </c>
      <c r="Z13" s="235" t="s">
        <v>132</v>
      </c>
      <c r="AA13" s="235" t="s">
        <v>132</v>
      </c>
      <c r="AB13" s="235" t="s">
        <v>132</v>
      </c>
      <c r="AC13" s="235" t="s">
        <v>132</v>
      </c>
      <c r="AD13" s="235" t="s">
        <v>132</v>
      </c>
      <c r="AE13" s="235" t="s">
        <v>132</v>
      </c>
      <c r="AF13" s="235" t="s">
        <v>132</v>
      </c>
      <c r="AG13" s="235" t="s">
        <v>132</v>
      </c>
      <c r="AH13" s="236"/>
      <c r="AI13" s="233"/>
      <c r="AJ13" s="234" t="s">
        <v>86</v>
      </c>
      <c r="AK13" s="235" t="s">
        <v>132</v>
      </c>
      <c r="AL13" s="235" t="s">
        <v>132</v>
      </c>
      <c r="AM13" s="235" t="s">
        <v>132</v>
      </c>
      <c r="AN13" s="235" t="s">
        <v>132</v>
      </c>
      <c r="AO13" s="235" t="s">
        <v>132</v>
      </c>
      <c r="AP13" s="235" t="s">
        <v>132</v>
      </c>
      <c r="AQ13" s="235" t="s">
        <v>132</v>
      </c>
      <c r="AR13" s="235" t="s">
        <v>132</v>
      </c>
      <c r="AS13" s="235" t="s">
        <v>132</v>
      </c>
      <c r="AT13" s="235" t="s">
        <v>132</v>
      </c>
      <c r="AU13" s="235" t="s">
        <v>132</v>
      </c>
      <c r="AV13" s="235" t="s">
        <v>132</v>
      </c>
      <c r="AW13" s="235" t="s">
        <v>132</v>
      </c>
      <c r="AX13" s="235" t="s">
        <v>132</v>
      </c>
      <c r="AY13" s="236"/>
      <c r="AZ13" s="233"/>
      <c r="BA13" s="234" t="s">
        <v>86</v>
      </c>
      <c r="BB13" s="235" t="s">
        <v>132</v>
      </c>
      <c r="BC13" s="235" t="s">
        <v>132</v>
      </c>
      <c r="BD13" s="235" t="s">
        <v>132</v>
      </c>
      <c r="BE13" s="235" t="s">
        <v>132</v>
      </c>
      <c r="BF13" s="235" t="s">
        <v>132</v>
      </c>
      <c r="BG13" s="235" t="s">
        <v>132</v>
      </c>
      <c r="BH13" s="235" t="s">
        <v>132</v>
      </c>
      <c r="BI13" s="235" t="s">
        <v>132</v>
      </c>
      <c r="BJ13" s="235" t="s">
        <v>132</v>
      </c>
      <c r="BK13" s="235" t="s">
        <v>132</v>
      </c>
      <c r="BL13" s="235" t="s">
        <v>132</v>
      </c>
      <c r="BM13" s="235" t="s">
        <v>132</v>
      </c>
      <c r="BN13" s="235" t="s">
        <v>132</v>
      </c>
      <c r="BO13" s="235" t="s">
        <v>132</v>
      </c>
      <c r="BP13" s="236"/>
      <c r="BQ13" s="233"/>
      <c r="BR13" s="234" t="s">
        <v>86</v>
      </c>
      <c r="BS13" s="235" t="s">
        <v>132</v>
      </c>
      <c r="BT13" s="235" t="s">
        <v>132</v>
      </c>
      <c r="BU13" s="235" t="s">
        <v>132</v>
      </c>
      <c r="BV13" s="235" t="s">
        <v>132</v>
      </c>
      <c r="BW13" s="235" t="s">
        <v>132</v>
      </c>
      <c r="BX13" s="235" t="s">
        <v>132</v>
      </c>
      <c r="BY13" s="235" t="s">
        <v>132</v>
      </c>
      <c r="BZ13" s="235" t="s">
        <v>132</v>
      </c>
      <c r="CA13" s="235" t="s">
        <v>132</v>
      </c>
      <c r="CB13" s="235" t="s">
        <v>132</v>
      </c>
      <c r="CC13" s="235" t="s">
        <v>132</v>
      </c>
      <c r="CD13" s="235" t="s">
        <v>132</v>
      </c>
      <c r="CE13" s="235" t="s">
        <v>132</v>
      </c>
      <c r="CF13" s="235" t="s">
        <v>132</v>
      </c>
      <c r="CG13" s="236"/>
      <c r="CH13" s="233"/>
      <c r="CI13" s="234" t="s">
        <v>86</v>
      </c>
      <c r="CJ13" s="235" t="s">
        <v>132</v>
      </c>
      <c r="CK13" s="235" t="s">
        <v>132</v>
      </c>
      <c r="CL13" s="235" t="s">
        <v>132</v>
      </c>
      <c r="CM13" s="235" t="s">
        <v>132</v>
      </c>
      <c r="CN13" s="235" t="s">
        <v>132</v>
      </c>
      <c r="CO13" s="235" t="s">
        <v>132</v>
      </c>
      <c r="CP13" s="235" t="s">
        <v>132</v>
      </c>
      <c r="CQ13" s="235" t="s">
        <v>132</v>
      </c>
      <c r="CR13" s="235" t="s">
        <v>132</v>
      </c>
      <c r="CS13" s="235" t="s">
        <v>132</v>
      </c>
      <c r="CT13" s="235" t="s">
        <v>132</v>
      </c>
      <c r="CU13" s="235" t="s">
        <v>132</v>
      </c>
      <c r="CV13" s="235" t="s">
        <v>132</v>
      </c>
      <c r="CW13" s="235" t="s">
        <v>132</v>
      </c>
      <c r="CX13" s="236"/>
      <c r="CY13" s="233"/>
      <c r="CZ13" s="234" t="s">
        <v>86</v>
      </c>
      <c r="DA13" s="235" t="s">
        <v>132</v>
      </c>
      <c r="DB13" s="235" t="s">
        <v>132</v>
      </c>
      <c r="DC13" s="235" t="s">
        <v>132</v>
      </c>
      <c r="DD13" s="235" t="s">
        <v>132</v>
      </c>
      <c r="DE13" s="235" t="s">
        <v>132</v>
      </c>
      <c r="DF13" s="235" t="s">
        <v>132</v>
      </c>
      <c r="DG13" s="235" t="s">
        <v>132</v>
      </c>
      <c r="DH13" s="235" t="s">
        <v>132</v>
      </c>
      <c r="DI13" s="235" t="s">
        <v>132</v>
      </c>
      <c r="DJ13" s="235" t="s">
        <v>132</v>
      </c>
      <c r="DK13" s="235" t="s">
        <v>132</v>
      </c>
      <c r="DL13" s="235" t="s">
        <v>132</v>
      </c>
      <c r="DM13" s="235" t="s">
        <v>132</v>
      </c>
      <c r="DN13" s="235" t="s">
        <v>132</v>
      </c>
      <c r="DO13" s="236"/>
      <c r="DP13" s="233"/>
      <c r="DQ13" s="234" t="s">
        <v>86</v>
      </c>
      <c r="DR13" s="235" t="s">
        <v>132</v>
      </c>
      <c r="DS13" s="235" t="s">
        <v>132</v>
      </c>
      <c r="DT13" s="235" t="s">
        <v>132</v>
      </c>
      <c r="DU13" s="235" t="s">
        <v>132</v>
      </c>
      <c r="DV13" s="235" t="s">
        <v>132</v>
      </c>
      <c r="DW13" s="235" t="s">
        <v>132</v>
      </c>
      <c r="DX13" s="235" t="s">
        <v>132</v>
      </c>
      <c r="DY13" s="235" t="s">
        <v>132</v>
      </c>
      <c r="DZ13" s="235" t="s">
        <v>132</v>
      </c>
      <c r="EA13" s="235" t="s">
        <v>132</v>
      </c>
      <c r="EB13" s="235" t="s">
        <v>132</v>
      </c>
      <c r="EC13" s="235" t="s">
        <v>132</v>
      </c>
      <c r="ED13" s="235" t="s">
        <v>132</v>
      </c>
      <c r="EE13" s="235" t="s">
        <v>132</v>
      </c>
      <c r="EF13" s="236"/>
      <c r="EG13" s="233"/>
      <c r="EH13" s="234" t="s">
        <v>86</v>
      </c>
      <c r="EI13" s="235" t="s">
        <v>132</v>
      </c>
      <c r="EJ13" s="235" t="s">
        <v>132</v>
      </c>
      <c r="EK13" s="235" t="s">
        <v>132</v>
      </c>
      <c r="EL13" s="235" t="s">
        <v>132</v>
      </c>
      <c r="EM13" s="235" t="s">
        <v>132</v>
      </c>
      <c r="EN13" s="235" t="s">
        <v>132</v>
      </c>
      <c r="EO13" s="235" t="s">
        <v>132</v>
      </c>
      <c r="EP13" s="235" t="s">
        <v>132</v>
      </c>
      <c r="EQ13" s="235" t="s">
        <v>132</v>
      </c>
      <c r="ER13" s="235" t="s">
        <v>132</v>
      </c>
      <c r="ES13" s="235" t="s">
        <v>132</v>
      </c>
      <c r="ET13" s="235" t="s">
        <v>132</v>
      </c>
      <c r="EU13" s="235" t="s">
        <v>132</v>
      </c>
      <c r="EV13" s="235" t="s">
        <v>132</v>
      </c>
      <c r="EW13" s="236"/>
      <c r="EX13" s="233"/>
      <c r="EY13" s="234" t="s">
        <v>86</v>
      </c>
      <c r="EZ13" s="235" t="s">
        <v>132</v>
      </c>
      <c r="FA13" s="235" t="s">
        <v>132</v>
      </c>
      <c r="FB13" s="235" t="s">
        <v>132</v>
      </c>
      <c r="FC13" s="235" t="s">
        <v>132</v>
      </c>
      <c r="FD13" s="235" t="s">
        <v>132</v>
      </c>
      <c r="FE13" s="235" t="s">
        <v>132</v>
      </c>
      <c r="FF13" s="235" t="s">
        <v>132</v>
      </c>
      <c r="FG13" s="235" t="s">
        <v>132</v>
      </c>
      <c r="FH13" s="235" t="s">
        <v>132</v>
      </c>
      <c r="FI13" s="235" t="s">
        <v>132</v>
      </c>
      <c r="FJ13" s="235" t="s">
        <v>132</v>
      </c>
      <c r="FK13" s="235" t="s">
        <v>132</v>
      </c>
      <c r="FL13" s="235" t="s">
        <v>132</v>
      </c>
      <c r="FM13" s="235" t="s">
        <v>132</v>
      </c>
      <c r="FN13" s="236"/>
      <c r="FO13" s="233"/>
      <c r="FP13" s="234" t="s">
        <v>86</v>
      </c>
      <c r="FQ13" s="235" t="s">
        <v>132</v>
      </c>
      <c r="FR13" s="235" t="s">
        <v>132</v>
      </c>
      <c r="FS13" s="235" t="s">
        <v>132</v>
      </c>
      <c r="FT13" s="235" t="s">
        <v>132</v>
      </c>
      <c r="FU13" s="235" t="s">
        <v>132</v>
      </c>
      <c r="FV13" s="235" t="s">
        <v>132</v>
      </c>
      <c r="FW13" s="235" t="s">
        <v>132</v>
      </c>
      <c r="FX13" s="235" t="s">
        <v>132</v>
      </c>
      <c r="FY13" s="235" t="s">
        <v>132</v>
      </c>
      <c r="FZ13" s="235" t="s">
        <v>132</v>
      </c>
      <c r="GA13" s="235" t="s">
        <v>132</v>
      </c>
      <c r="GB13" s="235" t="s">
        <v>132</v>
      </c>
      <c r="GC13" s="235" t="s">
        <v>132</v>
      </c>
      <c r="GD13" s="235" t="s">
        <v>132</v>
      </c>
      <c r="GE13" s="236"/>
      <c r="GF13" s="233"/>
      <c r="GG13" s="234" t="s">
        <v>86</v>
      </c>
      <c r="GH13" s="235" t="s">
        <v>132</v>
      </c>
      <c r="GI13" s="235" t="s">
        <v>132</v>
      </c>
      <c r="GJ13" s="235" t="s">
        <v>132</v>
      </c>
      <c r="GK13" s="235" t="s">
        <v>132</v>
      </c>
      <c r="GL13" s="235" t="s">
        <v>132</v>
      </c>
      <c r="GM13" s="235" t="s">
        <v>132</v>
      </c>
      <c r="GN13" s="235" t="s">
        <v>132</v>
      </c>
      <c r="GO13" s="235" t="s">
        <v>132</v>
      </c>
      <c r="GP13" s="235" t="s">
        <v>132</v>
      </c>
      <c r="GQ13" s="235" t="s">
        <v>132</v>
      </c>
      <c r="GR13" s="235" t="s">
        <v>132</v>
      </c>
      <c r="GS13" s="235" t="s">
        <v>132</v>
      </c>
      <c r="GT13" s="235" t="s">
        <v>132</v>
      </c>
      <c r="GU13" s="235" t="s">
        <v>132</v>
      </c>
      <c r="GV13" s="236"/>
      <c r="GW13" s="233"/>
      <c r="GX13" s="234" t="s">
        <v>86</v>
      </c>
      <c r="GY13" s="235" t="s">
        <v>132</v>
      </c>
      <c r="GZ13" s="235" t="s">
        <v>132</v>
      </c>
      <c r="HA13" s="235" t="s">
        <v>132</v>
      </c>
      <c r="HB13" s="235" t="s">
        <v>132</v>
      </c>
      <c r="HC13" s="235" t="s">
        <v>132</v>
      </c>
      <c r="HD13" s="235" t="s">
        <v>132</v>
      </c>
      <c r="HE13" s="235" t="s">
        <v>132</v>
      </c>
      <c r="HF13" s="235" t="s">
        <v>132</v>
      </c>
      <c r="HG13" s="235" t="s">
        <v>132</v>
      </c>
      <c r="HH13" s="235" t="s">
        <v>132</v>
      </c>
      <c r="HI13" s="235" t="s">
        <v>132</v>
      </c>
      <c r="HJ13" s="235" t="s">
        <v>132</v>
      </c>
      <c r="HK13" s="235" t="s">
        <v>132</v>
      </c>
      <c r="HL13" s="235" t="s">
        <v>132</v>
      </c>
      <c r="HM13" s="236"/>
      <c r="HN13" s="233"/>
      <c r="HO13" s="234" t="s">
        <v>86</v>
      </c>
      <c r="HP13" s="235" t="s">
        <v>132</v>
      </c>
      <c r="HQ13" s="235" t="s">
        <v>132</v>
      </c>
      <c r="HR13" s="235" t="s">
        <v>132</v>
      </c>
      <c r="HS13" s="235" t="s">
        <v>132</v>
      </c>
      <c r="HT13" s="235" t="s">
        <v>132</v>
      </c>
      <c r="HU13" s="235" t="s">
        <v>132</v>
      </c>
      <c r="HV13" s="235" t="s">
        <v>132</v>
      </c>
      <c r="HW13" s="235" t="s">
        <v>132</v>
      </c>
      <c r="HX13" s="235" t="s">
        <v>132</v>
      </c>
      <c r="HY13" s="235" t="s">
        <v>132</v>
      </c>
      <c r="HZ13" s="235" t="s">
        <v>132</v>
      </c>
      <c r="IA13" s="235" t="s">
        <v>132</v>
      </c>
      <c r="IB13" s="235" t="s">
        <v>132</v>
      </c>
      <c r="IC13" s="235" t="s">
        <v>132</v>
      </c>
      <c r="ID13" s="236"/>
      <c r="IE13" s="233"/>
      <c r="IF13" s="234" t="s">
        <v>86</v>
      </c>
      <c r="IG13" s="235" t="s">
        <v>132</v>
      </c>
      <c r="IH13" s="235" t="s">
        <v>132</v>
      </c>
      <c r="II13" s="235" t="s">
        <v>132</v>
      </c>
      <c r="IJ13" s="235" t="s">
        <v>132</v>
      </c>
      <c r="IK13" s="235" t="s">
        <v>132</v>
      </c>
      <c r="IL13" s="235" t="s">
        <v>132</v>
      </c>
      <c r="IM13" s="235" t="s">
        <v>132</v>
      </c>
      <c r="IN13" s="235" t="s">
        <v>132</v>
      </c>
      <c r="IO13" s="235" t="s">
        <v>132</v>
      </c>
      <c r="IP13" s="235" t="s">
        <v>132</v>
      </c>
      <c r="IQ13" s="235" t="s">
        <v>132</v>
      </c>
      <c r="IR13" s="235" t="s">
        <v>132</v>
      </c>
      <c r="IS13" s="235" t="s">
        <v>132</v>
      </c>
      <c r="IT13" s="235" t="s">
        <v>132</v>
      </c>
      <c r="IU13" s="236"/>
      <c r="IV13" s="233"/>
      <c r="IW13" s="234" t="s">
        <v>86</v>
      </c>
      <c r="IX13" s="235" t="s">
        <v>132</v>
      </c>
      <c r="IY13" s="235" t="s">
        <v>132</v>
      </c>
      <c r="IZ13" s="235" t="s">
        <v>132</v>
      </c>
      <c r="JA13" s="235" t="s">
        <v>132</v>
      </c>
      <c r="JB13" s="235" t="s">
        <v>132</v>
      </c>
      <c r="JC13" s="235" t="s">
        <v>132</v>
      </c>
      <c r="JD13" s="235" t="s">
        <v>132</v>
      </c>
      <c r="JE13" s="235" t="s">
        <v>132</v>
      </c>
      <c r="JF13" s="235" t="s">
        <v>132</v>
      </c>
      <c r="JG13" s="235" t="s">
        <v>132</v>
      </c>
      <c r="JH13" s="235" t="s">
        <v>132</v>
      </c>
      <c r="JI13" s="235" t="s">
        <v>132</v>
      </c>
      <c r="JJ13" s="235" t="s">
        <v>132</v>
      </c>
      <c r="JK13" s="235" t="s">
        <v>132</v>
      </c>
      <c r="JL13" s="236"/>
      <c r="JM13" s="233"/>
      <c r="JN13" s="234" t="s">
        <v>86</v>
      </c>
      <c r="JO13" s="235" t="s">
        <v>132</v>
      </c>
      <c r="JP13" s="235" t="s">
        <v>132</v>
      </c>
      <c r="JQ13" s="235" t="s">
        <v>132</v>
      </c>
      <c r="JR13" s="235" t="s">
        <v>132</v>
      </c>
      <c r="JS13" s="235" t="s">
        <v>132</v>
      </c>
      <c r="JT13" s="235" t="s">
        <v>132</v>
      </c>
      <c r="JU13" s="235" t="s">
        <v>132</v>
      </c>
      <c r="JV13" s="235" t="s">
        <v>132</v>
      </c>
      <c r="JW13" s="235" t="s">
        <v>132</v>
      </c>
      <c r="JX13" s="235" t="s">
        <v>132</v>
      </c>
      <c r="JY13" s="235" t="s">
        <v>132</v>
      </c>
      <c r="JZ13" s="235" t="s">
        <v>132</v>
      </c>
      <c r="KA13" s="235" t="s">
        <v>132</v>
      </c>
      <c r="KB13" s="235" t="s">
        <v>132</v>
      </c>
      <c r="KC13" s="236"/>
      <c r="KD13" s="233"/>
      <c r="KE13" s="234" t="s">
        <v>86</v>
      </c>
      <c r="KF13" s="235" t="s">
        <v>132</v>
      </c>
      <c r="KG13" s="235" t="s">
        <v>132</v>
      </c>
      <c r="KH13" s="235" t="s">
        <v>132</v>
      </c>
      <c r="KI13" s="235" t="s">
        <v>132</v>
      </c>
      <c r="KJ13" s="235" t="s">
        <v>132</v>
      </c>
      <c r="KK13" s="235" t="s">
        <v>132</v>
      </c>
      <c r="KL13" s="235" t="s">
        <v>132</v>
      </c>
      <c r="KM13" s="235" t="s">
        <v>132</v>
      </c>
      <c r="KN13" s="235" t="s">
        <v>132</v>
      </c>
      <c r="KO13" s="235" t="s">
        <v>132</v>
      </c>
      <c r="KP13" s="235" t="s">
        <v>132</v>
      </c>
      <c r="KQ13" s="235" t="s">
        <v>132</v>
      </c>
      <c r="KR13" s="235" t="s">
        <v>132</v>
      </c>
      <c r="KS13" s="235" t="s">
        <v>132</v>
      </c>
      <c r="KT13" s="236"/>
      <c r="KU13" s="237"/>
    </row>
    <row r="14">
      <c r="A14" s="238">
        <v>1.0</v>
      </c>
      <c r="B14" s="239" t="s">
        <v>32</v>
      </c>
      <c r="C14" s="240" t="s">
        <v>133</v>
      </c>
      <c r="D14" s="240" t="s">
        <v>134</v>
      </c>
      <c r="E14" s="241">
        <f t="shared" ref="E14:E36" si="36">E115+E216+E317+E418</f>
        <v>0</v>
      </c>
      <c r="F14" s="241" t="str">
        <f t="shared" ref="F14:F36" si="37">G14/E14*1000000</f>
        <v>#DIV/0!</v>
      </c>
      <c r="G14" s="241">
        <f t="shared" ref="G14:G36" si="38">G115+G216+G317+G418</f>
        <v>0</v>
      </c>
      <c r="H14" s="242"/>
      <c r="I14" s="241">
        <f t="shared" ref="I14:I36" si="39">IFERROR(+G14*H14,"")</f>
        <v>0</v>
      </c>
      <c r="J14" s="241">
        <f t="shared" ref="J14:L14" si="18">J115+J216+J317+J418</f>
        <v>0</v>
      </c>
      <c r="K14" s="241">
        <f t="shared" si="18"/>
        <v>0</v>
      </c>
      <c r="L14" s="241">
        <f t="shared" si="18"/>
        <v>0</v>
      </c>
      <c r="M14" s="241">
        <f t="shared" ref="M14:M36" si="41">IFERROR(+(IF(G14="","0",G14))+(IF(I14="","0",I14))+(IF(L14="","0",L14)),"")</f>
        <v>0</v>
      </c>
      <c r="N14" s="242">
        <v>0.224147321887</v>
      </c>
      <c r="O14" s="243">
        <f t="shared" ref="O14:O36" si="42">IFERROR(+N14*(M14-L14),"")</f>
        <v>0</v>
      </c>
      <c r="P14" s="244">
        <f t="shared" ref="P14:P36" si="43">IFERROR(+(IF(M14="","0",M14))-(IF(O14="","0",O14)),"")</f>
        <v>0</v>
      </c>
      <c r="Q14" s="236"/>
      <c r="R14" s="238">
        <v>1.0</v>
      </c>
      <c r="S14" s="239" t="s">
        <v>32</v>
      </c>
      <c r="T14" s="240" t="s">
        <v>133</v>
      </c>
      <c r="U14" s="240" t="s">
        <v>134</v>
      </c>
      <c r="V14" s="241">
        <f t="shared" ref="V14:V36" si="44">V115+V216+V317+V418</f>
        <v>0</v>
      </c>
      <c r="W14" s="241" t="str">
        <f t="shared" ref="W14:W36" si="45">X14/V14*1000000</f>
        <v>#DIV/0!</v>
      </c>
      <c r="X14" s="241">
        <f t="shared" ref="X14:X36" si="46">X115+X216+X317+X418</f>
        <v>0</v>
      </c>
      <c r="Y14" s="242"/>
      <c r="Z14" s="241">
        <f t="shared" ref="Z14:Z36" si="47">IFERROR(+X14*Y14,"")</f>
        <v>0</v>
      </c>
      <c r="AA14" s="241">
        <f t="shared" ref="AA14:AC14" si="19">AA115+AA216+AA317+AA418</f>
        <v>0</v>
      </c>
      <c r="AB14" s="241">
        <f t="shared" si="19"/>
        <v>0</v>
      </c>
      <c r="AC14" s="241">
        <f t="shared" si="19"/>
        <v>0</v>
      </c>
      <c r="AD14" s="241">
        <f t="shared" ref="AD14:AD36" si="49">IFERROR(+(IF(X14="","0",X14))+(IF(Z14="","0",Z14))+(IF(AC14="","0",AC14)),"")</f>
        <v>0</v>
      </c>
      <c r="AE14" s="242">
        <v>0.224147321887</v>
      </c>
      <c r="AF14" s="243">
        <f t="shared" ref="AF14:AF36" si="50">IFERROR(+AE14*(AD14-AC14),"")</f>
        <v>0</v>
      </c>
      <c r="AG14" s="244">
        <f t="shared" ref="AG14:AG36" si="51">IFERROR(+(IF(AD14="","0",AD14))-(IF(AF14="","0",AF14)),"")</f>
        <v>0</v>
      </c>
      <c r="AH14" s="236"/>
      <c r="AI14" s="238">
        <v>1.0</v>
      </c>
      <c r="AJ14" s="239" t="s">
        <v>32</v>
      </c>
      <c r="AK14" s="240" t="s">
        <v>133</v>
      </c>
      <c r="AL14" s="240" t="s">
        <v>134</v>
      </c>
      <c r="AM14" s="241">
        <f t="shared" ref="AM14:AM36" si="52">AM115+AM216+AM317+AM418</f>
        <v>0</v>
      </c>
      <c r="AN14" s="241" t="str">
        <f t="shared" ref="AN14:AN36" si="53">AO14/AM14*1000000</f>
        <v>#DIV/0!</v>
      </c>
      <c r="AO14" s="241">
        <f t="shared" ref="AO14:AO36" si="54">AO115+AO216+AO317+AO418</f>
        <v>0</v>
      </c>
      <c r="AP14" s="242"/>
      <c r="AQ14" s="241">
        <f t="shared" ref="AQ14:AQ36" si="55">IFERROR(+AO14*AP14,"")</f>
        <v>0</v>
      </c>
      <c r="AR14" s="241">
        <f t="shared" ref="AR14:AT14" si="20">AR115+AR216+AR317+AR418</f>
        <v>0</v>
      </c>
      <c r="AS14" s="241">
        <f t="shared" si="20"/>
        <v>0</v>
      </c>
      <c r="AT14" s="241">
        <f t="shared" si="20"/>
        <v>0</v>
      </c>
      <c r="AU14" s="241">
        <f t="shared" ref="AU14:AU36" si="57">IFERROR(+(IF(AO14="","0",AO14))+(IF(AQ14="","0",AQ14))+(IF(AT14="","0",AT14)),"")</f>
        <v>0</v>
      </c>
      <c r="AV14" s="242">
        <v>0.224147321887</v>
      </c>
      <c r="AW14" s="243">
        <f t="shared" ref="AW14:AW36" si="58">IFERROR(+AV14*(AU14-AT14),"")</f>
        <v>0</v>
      </c>
      <c r="AX14" s="244">
        <f t="shared" ref="AX14:AX36" si="59">IFERROR(+(IF(AU14="","0",AU14))-(IF(AW14="","0",AW14)),"")</f>
        <v>0</v>
      </c>
      <c r="AY14" s="236"/>
      <c r="AZ14" s="238">
        <v>1.0</v>
      </c>
      <c r="BA14" s="239" t="s">
        <v>32</v>
      </c>
      <c r="BB14" s="240" t="s">
        <v>133</v>
      </c>
      <c r="BC14" s="240" t="s">
        <v>134</v>
      </c>
      <c r="BD14" s="241">
        <f t="shared" ref="BD14:BD36" si="60">BD115+BD216+BD317+BD418</f>
        <v>0</v>
      </c>
      <c r="BE14" s="241" t="str">
        <f t="shared" ref="BE14:BE36" si="61">BF14/BD14*1000000</f>
        <v>#DIV/0!</v>
      </c>
      <c r="BF14" s="241">
        <f t="shared" ref="BF14:BF36" si="62">BF115+BF216+BF317+BF418</f>
        <v>0</v>
      </c>
      <c r="BG14" s="242"/>
      <c r="BH14" s="241">
        <f t="shared" ref="BH14:BH36" si="63">IFERROR(+BF14*BG14,"")</f>
        <v>0</v>
      </c>
      <c r="BI14" s="241">
        <f t="shared" ref="BI14:BK14" si="21">BI115+BI216+BI317+BI418</f>
        <v>0</v>
      </c>
      <c r="BJ14" s="241">
        <f t="shared" si="21"/>
        <v>0</v>
      </c>
      <c r="BK14" s="241">
        <f t="shared" si="21"/>
        <v>0</v>
      </c>
      <c r="BL14" s="241">
        <f t="shared" ref="BL14:BL36" si="65">IFERROR(+(IF(BF14="","0",BF14))+(IF(BH14="","0",BH14))+(IF(BK14="","0",BK14)),"")</f>
        <v>0</v>
      </c>
      <c r="BM14" s="242">
        <v>0.224147321887</v>
      </c>
      <c r="BN14" s="243">
        <f t="shared" ref="BN14:BN36" si="66">IFERROR(+BM14*(BL14-BK14),"")</f>
        <v>0</v>
      </c>
      <c r="BO14" s="244">
        <f t="shared" ref="BO14:BO36" si="67">IFERROR(+(IF(BL14="","0",BL14))-(IF(BN14="","0",BN14)),"")</f>
        <v>0</v>
      </c>
      <c r="BP14" s="236"/>
      <c r="BQ14" s="238">
        <v>1.0</v>
      </c>
      <c r="BR14" s="239" t="s">
        <v>32</v>
      </c>
      <c r="BS14" s="240" t="s">
        <v>133</v>
      </c>
      <c r="BT14" s="240" t="s">
        <v>134</v>
      </c>
      <c r="BU14" s="241">
        <f t="shared" ref="BU14:BU36" si="68">BU115+BU216+BU317+BU418</f>
        <v>0</v>
      </c>
      <c r="BV14" s="241" t="str">
        <f t="shared" ref="BV14:BV36" si="69">BW14/BU14*1000000</f>
        <v>#DIV/0!</v>
      </c>
      <c r="BW14" s="241">
        <f t="shared" ref="BW14:BW36" si="70">BW115+BW216+BW317+BW418</f>
        <v>0</v>
      </c>
      <c r="BX14" s="242"/>
      <c r="BY14" s="241">
        <f t="shared" ref="BY14:BY36" si="71">IFERROR(+BW14*BX14,"")</f>
        <v>0</v>
      </c>
      <c r="BZ14" s="241">
        <f t="shared" ref="BZ14:CB14" si="22">BZ115+BZ216+BZ317+BZ418</f>
        <v>0</v>
      </c>
      <c r="CA14" s="241">
        <f t="shared" si="22"/>
        <v>0</v>
      </c>
      <c r="CB14" s="241">
        <f t="shared" si="22"/>
        <v>0</v>
      </c>
      <c r="CC14" s="241">
        <f t="shared" ref="CC14:CC36" si="73">IFERROR(+(IF(BW14="","0",BW14))+(IF(BY14="","0",BY14))+(IF(CB14="","0",CB14)),"")</f>
        <v>0</v>
      </c>
      <c r="CD14" s="242">
        <v>0.224147321887</v>
      </c>
      <c r="CE14" s="243">
        <f t="shared" ref="CE14:CE36" si="74">IFERROR(+CD14*(CC14-CB14),"")</f>
        <v>0</v>
      </c>
      <c r="CF14" s="244">
        <f t="shared" ref="CF14:CF36" si="75">IFERROR(+(IF(CC14="","0",CC14))-(IF(CE14="","0",CE14)),"")</f>
        <v>0</v>
      </c>
      <c r="CG14" s="236"/>
      <c r="CH14" s="238">
        <v>1.0</v>
      </c>
      <c r="CI14" s="239" t="s">
        <v>32</v>
      </c>
      <c r="CJ14" s="240" t="s">
        <v>133</v>
      </c>
      <c r="CK14" s="240" t="s">
        <v>134</v>
      </c>
      <c r="CL14" s="241">
        <f t="shared" ref="CL14:CL36" si="76">CL115+CL216+CL317+CL418</f>
        <v>250</v>
      </c>
      <c r="CM14" s="241">
        <f t="shared" ref="CM14:CM36" si="77">CN14/CL14*1000000</f>
        <v>682084.0668</v>
      </c>
      <c r="CN14" s="241">
        <f t="shared" ref="CN14:CN36" si="78">CN115+CN216+CN317+CN418</f>
        <v>170.5210167</v>
      </c>
      <c r="CO14" s="242"/>
      <c r="CP14" s="241">
        <f t="shared" ref="CP14:CP36" si="79">IFERROR(+CN14*CO14,"")</f>
        <v>0</v>
      </c>
      <c r="CQ14" s="241">
        <f t="shared" ref="CQ14:CS14" si="23">CQ115+CQ216+CQ317+CQ418</f>
        <v>0</v>
      </c>
      <c r="CR14" s="241">
        <f t="shared" si="23"/>
        <v>0</v>
      </c>
      <c r="CS14" s="241">
        <f t="shared" si="23"/>
        <v>0</v>
      </c>
      <c r="CT14" s="241">
        <f t="shared" ref="CT14:CT36" si="81">IFERROR(+(IF(CN14="","0",CN14))+(IF(CP14="","0",CP14))+(IF(CS14="","0",CS14)),"")</f>
        <v>170.5210167</v>
      </c>
      <c r="CU14" s="242">
        <v>0.224147321887</v>
      </c>
      <c r="CV14" s="243">
        <f t="shared" ref="CV14:CV36" si="82">IFERROR(+CU14*(CT14-CS14),"")</f>
        <v>38.22182922</v>
      </c>
      <c r="CW14" s="244">
        <f t="shared" ref="CW14:CW36" si="83">IFERROR(+(IF(CT14="","0",CT14))-(IF(CV14="","0",CV14)),"")</f>
        <v>132.2991875</v>
      </c>
      <c r="CX14" s="236"/>
      <c r="CY14" s="238">
        <v>1.0</v>
      </c>
      <c r="CZ14" s="239" t="s">
        <v>32</v>
      </c>
      <c r="DA14" s="240" t="s">
        <v>133</v>
      </c>
      <c r="DB14" s="240" t="s">
        <v>134</v>
      </c>
      <c r="DC14" s="241">
        <f t="shared" ref="DC14:DC36" si="84">DC115+DC216+DC317+DC418</f>
        <v>57</v>
      </c>
      <c r="DD14" s="241">
        <f t="shared" ref="DD14:DD36" si="85">DE14/DC14*1000000</f>
        <v>715435.2266</v>
      </c>
      <c r="DE14" s="241">
        <f t="shared" ref="DE14:DE36" si="86">DE115+DE216+DE317+DE418</f>
        <v>40.77980792</v>
      </c>
      <c r="DF14" s="242"/>
      <c r="DG14" s="241">
        <f t="shared" ref="DG14:DG36" si="87">IFERROR(+DE14*DF14,"")</f>
        <v>0</v>
      </c>
      <c r="DH14" s="241">
        <f t="shared" ref="DH14:DJ14" si="24">DH115+DH216+DH317+DH418</f>
        <v>0</v>
      </c>
      <c r="DI14" s="241">
        <f t="shared" si="24"/>
        <v>0</v>
      </c>
      <c r="DJ14" s="241">
        <f t="shared" si="24"/>
        <v>0</v>
      </c>
      <c r="DK14" s="241">
        <f t="shared" ref="DK14:DK36" si="89">IFERROR(+(IF(DE14="","0",DE14))+(IF(DG14="","0",DG14))+(IF(DJ14="","0",DJ14)),"")</f>
        <v>40.77980792</v>
      </c>
      <c r="DL14" s="242">
        <v>0.224147321887</v>
      </c>
      <c r="DM14" s="243">
        <f t="shared" ref="DM14:DM36" si="90">IFERROR(+DL14*(DK14-DJ14),"")</f>
        <v>9.140684732</v>
      </c>
      <c r="DN14" s="244">
        <f t="shared" ref="DN14:DN36" si="91">IFERROR(+(IF(DK14="","0",DK14))-(IF(DM14="","0",DM14)),"")</f>
        <v>31.63912319</v>
      </c>
      <c r="DO14" s="236"/>
      <c r="DP14" s="238">
        <v>1.0</v>
      </c>
      <c r="DQ14" s="239" t="s">
        <v>32</v>
      </c>
      <c r="DR14" s="240" t="s">
        <v>133</v>
      </c>
      <c r="DS14" s="240" t="s">
        <v>134</v>
      </c>
      <c r="DT14" s="241">
        <f t="shared" ref="DT14:DT36" si="92">DT115+DT216+DT317+DT418</f>
        <v>0</v>
      </c>
      <c r="DU14" s="241" t="str">
        <f t="shared" ref="DU14:DU36" si="93">DV14/DT14*1000000</f>
        <v>#DIV/0!</v>
      </c>
      <c r="DV14" s="241">
        <f t="shared" ref="DV14:DV36" si="94">DV115+DV216+DV317+DV418</f>
        <v>0</v>
      </c>
      <c r="DW14" s="242"/>
      <c r="DX14" s="241">
        <f t="shared" ref="DX14:DX36" si="95">IFERROR(+DV14*DW14,"")</f>
        <v>0</v>
      </c>
      <c r="DY14" s="241">
        <f t="shared" ref="DY14:EA14" si="25">DY115+DY216+DY317+DY418</f>
        <v>0</v>
      </c>
      <c r="DZ14" s="241">
        <f t="shared" si="25"/>
        <v>0</v>
      </c>
      <c r="EA14" s="241">
        <f t="shared" si="25"/>
        <v>0</v>
      </c>
      <c r="EB14" s="241">
        <f t="shared" ref="EB14:EB36" si="97">IFERROR(+(IF(DV14="","0",DV14))+(IF(DX14="","0",DX14))+(IF(EA14="","0",EA14)),"")</f>
        <v>0</v>
      </c>
      <c r="EC14" s="242">
        <v>0.224147321887</v>
      </c>
      <c r="ED14" s="243">
        <f t="shared" ref="ED14:ED36" si="98">IFERROR(+EC14*(EB14-EA14),"")</f>
        <v>0</v>
      </c>
      <c r="EE14" s="244">
        <f t="shared" ref="EE14:EE36" si="99">IFERROR(+(IF(EB14="","0",EB14))-(IF(ED14="","0",ED14)),"")</f>
        <v>0</v>
      </c>
      <c r="EF14" s="236"/>
      <c r="EG14" s="238">
        <v>1.0</v>
      </c>
      <c r="EH14" s="239" t="s">
        <v>32</v>
      </c>
      <c r="EI14" s="240" t="s">
        <v>133</v>
      </c>
      <c r="EJ14" s="240" t="s">
        <v>134</v>
      </c>
      <c r="EK14" s="241">
        <f t="shared" ref="EK14:EK36" si="100">EK115+EK216+EK317+EK418</f>
        <v>0</v>
      </c>
      <c r="EL14" s="241" t="str">
        <f t="shared" ref="EL14:EL36" si="101">EM14/EK14*1000000</f>
        <v>#DIV/0!</v>
      </c>
      <c r="EM14" s="241">
        <f t="shared" ref="EM14:EM36" si="102">EM115+EM216+EM317+EM418</f>
        <v>0</v>
      </c>
      <c r="EN14" s="242"/>
      <c r="EO14" s="241">
        <f t="shared" ref="EO14:EO36" si="103">IFERROR(+EM14*EN14,"")</f>
        <v>0</v>
      </c>
      <c r="EP14" s="241">
        <f t="shared" ref="EP14:ER14" si="26">EP115+EP216+EP317+EP418</f>
        <v>0</v>
      </c>
      <c r="EQ14" s="241">
        <f t="shared" si="26"/>
        <v>0</v>
      </c>
      <c r="ER14" s="241">
        <f t="shared" si="26"/>
        <v>0</v>
      </c>
      <c r="ES14" s="241">
        <f t="shared" ref="ES14:ES36" si="105">IFERROR(+(IF(EM14="","0",EM14))+(IF(EO14="","0",EO14))+(IF(ER14="","0",ER14)),"")</f>
        <v>0</v>
      </c>
      <c r="ET14" s="242">
        <v>0.224147321887</v>
      </c>
      <c r="EU14" s="243">
        <f t="shared" ref="EU14:EU36" si="106">IFERROR(+ET14*(ES14-ER14),"")</f>
        <v>0</v>
      </c>
      <c r="EV14" s="244">
        <f t="shared" ref="EV14:EV36" si="107">IFERROR(+(IF(ES14="","0",ES14))-(IF(EU14="","0",EU14)),"")</f>
        <v>0</v>
      </c>
      <c r="EW14" s="236"/>
      <c r="EX14" s="238">
        <v>1.0</v>
      </c>
      <c r="EY14" s="239" t="s">
        <v>32</v>
      </c>
      <c r="EZ14" s="240" t="s">
        <v>133</v>
      </c>
      <c r="FA14" s="240" t="s">
        <v>134</v>
      </c>
      <c r="FB14" s="241">
        <f t="shared" ref="FB14:FB36" si="108">FB115+FB216+FB317+FB418</f>
        <v>48</v>
      </c>
      <c r="FC14" s="241">
        <f t="shared" ref="FC14:FC36" si="109">FD14/FB14*1000000</f>
        <v>699680.4354</v>
      </c>
      <c r="FD14" s="241">
        <f t="shared" ref="FD14:FD36" si="110">FD115+FD216+FD317+FD418</f>
        <v>33.5846609</v>
      </c>
      <c r="FE14" s="242"/>
      <c r="FF14" s="241">
        <f t="shared" ref="FF14:FF36" si="111">IFERROR(+FD14*FE14,"")</f>
        <v>0</v>
      </c>
      <c r="FG14" s="241">
        <f t="shared" ref="FG14:FI14" si="27">FG115+FG216+FG317+FG418</f>
        <v>0</v>
      </c>
      <c r="FH14" s="241">
        <f t="shared" si="27"/>
        <v>0</v>
      </c>
      <c r="FI14" s="241">
        <f t="shared" si="27"/>
        <v>0</v>
      </c>
      <c r="FJ14" s="241">
        <f t="shared" ref="FJ14:FJ36" si="113">IFERROR(+(IF(FD14="","0",FD14))+(IF(FF14="","0",FF14))+(IF(FI14="","0",FI14)),"")</f>
        <v>33.5846609</v>
      </c>
      <c r="FK14" s="242">
        <v>0.224147321887</v>
      </c>
      <c r="FL14" s="243">
        <f t="shared" ref="FL14:FL36" si="114">IFERROR(+FK14*(FJ14-FI14),"")</f>
        <v>7.527911797</v>
      </c>
      <c r="FM14" s="244">
        <f t="shared" ref="FM14:FM36" si="115">IFERROR(+(IF(FJ14="","0",FJ14))-(IF(FL14="","0",FL14)),"")</f>
        <v>26.0567491</v>
      </c>
      <c r="FN14" s="236"/>
      <c r="FO14" s="238">
        <v>1.0</v>
      </c>
      <c r="FP14" s="239" t="s">
        <v>32</v>
      </c>
      <c r="FQ14" s="240" t="s">
        <v>133</v>
      </c>
      <c r="FR14" s="240" t="s">
        <v>134</v>
      </c>
      <c r="FS14" s="241">
        <f t="shared" ref="FS14:FS36" si="116">FS115+FS216+FS317+FS418</f>
        <v>0</v>
      </c>
      <c r="FT14" s="241" t="str">
        <f t="shared" ref="FT14:FT36" si="117">FU14/FS14*1000000</f>
        <v>#DIV/0!</v>
      </c>
      <c r="FU14" s="241">
        <f t="shared" ref="FU14:FU36" si="118">FU115+FU216+FU317+FU418</f>
        <v>0</v>
      </c>
      <c r="FV14" s="242"/>
      <c r="FW14" s="241">
        <f t="shared" ref="FW14:FW36" si="119">IFERROR(+FU14*FV14,"")</f>
        <v>0</v>
      </c>
      <c r="FX14" s="241">
        <f t="shared" ref="FX14:FZ14" si="28">FX115+FX216+FX317+FX418</f>
        <v>0</v>
      </c>
      <c r="FY14" s="241">
        <f t="shared" si="28"/>
        <v>0</v>
      </c>
      <c r="FZ14" s="241">
        <f t="shared" si="28"/>
        <v>0</v>
      </c>
      <c r="GA14" s="241">
        <f t="shared" ref="GA14:GA36" si="121">IFERROR(+(IF(FU14="","0",FU14))+(IF(FW14="","0",FW14))+(IF(FZ14="","0",FZ14)),"")</f>
        <v>0</v>
      </c>
      <c r="GB14" s="242">
        <v>0.224147321887</v>
      </c>
      <c r="GC14" s="243">
        <f t="shared" ref="GC14:GC36" si="122">IFERROR(+GB14*(GA14-FZ14),"")</f>
        <v>0</v>
      </c>
      <c r="GD14" s="244">
        <f t="shared" ref="GD14:GD36" si="123">IFERROR(+(IF(GA14="","0",GA14))-(IF(GC14="","0",GC14)),"")</f>
        <v>0</v>
      </c>
      <c r="GE14" s="236"/>
      <c r="GF14" s="238">
        <v>1.0</v>
      </c>
      <c r="GG14" s="239" t="s">
        <v>32</v>
      </c>
      <c r="GH14" s="240" t="s">
        <v>133</v>
      </c>
      <c r="GI14" s="240" t="s">
        <v>134</v>
      </c>
      <c r="GJ14" s="241">
        <f t="shared" ref="GJ14:GJ36" si="124">GJ115+GJ216+GJ317+GJ418</f>
        <v>0</v>
      </c>
      <c r="GK14" s="241" t="str">
        <f t="shared" ref="GK14:GK36" si="125">GL14/GJ14*1000000</f>
        <v>#DIV/0!</v>
      </c>
      <c r="GL14" s="241">
        <f t="shared" ref="GL14:GL36" si="126">GL115+GL216+GL317+GL418</f>
        <v>0</v>
      </c>
      <c r="GM14" s="242"/>
      <c r="GN14" s="241">
        <f t="shared" ref="GN14:GN36" si="127">IFERROR(+GL14*GM14,"")</f>
        <v>0</v>
      </c>
      <c r="GO14" s="241">
        <f t="shared" ref="GO14:GQ14" si="29">GO115+GO216+GO317+GO418</f>
        <v>0</v>
      </c>
      <c r="GP14" s="241">
        <f t="shared" si="29"/>
        <v>0</v>
      </c>
      <c r="GQ14" s="241">
        <f t="shared" si="29"/>
        <v>0</v>
      </c>
      <c r="GR14" s="241">
        <f t="shared" ref="GR14:GR36" si="129">IFERROR(+(IF(GL14="","0",GL14))+(IF(GN14="","0",GN14))+(IF(GQ14="","0",GQ14)),"")</f>
        <v>0</v>
      </c>
      <c r="GS14" s="242">
        <v>0.224147321887</v>
      </c>
      <c r="GT14" s="243">
        <f t="shared" ref="GT14:GT36" si="130">IFERROR(+GS14*(GR14-GQ14),"")</f>
        <v>0</v>
      </c>
      <c r="GU14" s="244">
        <f t="shared" ref="GU14:GU36" si="131">IFERROR(+(IF(GR14="","0",GR14))-(IF(GT14="","0",GT14)),"")</f>
        <v>0</v>
      </c>
      <c r="GV14" s="236"/>
      <c r="GW14" s="238">
        <v>1.0</v>
      </c>
      <c r="GX14" s="239" t="s">
        <v>32</v>
      </c>
      <c r="GY14" s="240" t="s">
        <v>133</v>
      </c>
      <c r="GZ14" s="240" t="s">
        <v>134</v>
      </c>
      <c r="HA14" s="241">
        <f t="shared" ref="HA14:HA36" si="132">HA115+HA216+HA317+HA418</f>
        <v>0</v>
      </c>
      <c r="HB14" s="241" t="str">
        <f t="shared" ref="HB14:HB36" si="133">HC14/HA14*1000000</f>
        <v>#DIV/0!</v>
      </c>
      <c r="HC14" s="241">
        <f t="shared" ref="HC14:HC36" si="134">HC115+HC216+HC317+HC418</f>
        <v>0</v>
      </c>
      <c r="HD14" s="242"/>
      <c r="HE14" s="241">
        <f t="shared" ref="HE14:HE36" si="135">IFERROR(+HC14*HD14,"")</f>
        <v>0</v>
      </c>
      <c r="HF14" s="241">
        <f t="shared" ref="HF14:HH14" si="30">HF115+HF216+HF317+HF418</f>
        <v>0</v>
      </c>
      <c r="HG14" s="241">
        <f t="shared" si="30"/>
        <v>0</v>
      </c>
      <c r="HH14" s="241">
        <f t="shared" si="30"/>
        <v>0</v>
      </c>
      <c r="HI14" s="241">
        <f t="shared" ref="HI14:HI36" si="137">IFERROR(+(IF(HC14="","0",HC14))+(IF(HE14="","0",HE14))+(IF(HH14="","0",HH14)),"")</f>
        <v>0</v>
      </c>
      <c r="HJ14" s="242">
        <v>0.224147321887</v>
      </c>
      <c r="HK14" s="243">
        <f t="shared" ref="HK14:HK36" si="138">IFERROR(+HJ14*(HI14-HH14),"")</f>
        <v>0</v>
      </c>
      <c r="HL14" s="244">
        <f t="shared" ref="HL14:HL36" si="139">IFERROR(+(IF(HI14="","0",HI14))-(IF(HK14="","0",HK14)),"")</f>
        <v>0</v>
      </c>
      <c r="HM14" s="236"/>
      <c r="HN14" s="238">
        <v>1.0</v>
      </c>
      <c r="HO14" s="239" t="s">
        <v>32</v>
      </c>
      <c r="HP14" s="240" t="s">
        <v>133</v>
      </c>
      <c r="HQ14" s="240" t="s">
        <v>134</v>
      </c>
      <c r="HR14" s="241">
        <f t="shared" ref="HR14:HR36" si="140">HR115+HR216+HR317+HR418</f>
        <v>6</v>
      </c>
      <c r="HS14" s="241">
        <f t="shared" ref="HS14:HS36" si="141">HT14/HR14*1000000</f>
        <v>895281.3455</v>
      </c>
      <c r="HT14" s="241">
        <f t="shared" ref="HT14:HT36" si="142">HT115+HT216+HT317+HT418</f>
        <v>5.371688073</v>
      </c>
      <c r="HU14" s="242"/>
      <c r="HV14" s="241">
        <f t="shared" ref="HV14:HV36" si="143">IFERROR(+HT14*HU14,"")</f>
        <v>0</v>
      </c>
      <c r="HW14" s="241">
        <f t="shared" ref="HW14:HY14" si="31">HW115+HW216+HW317+HW418</f>
        <v>0</v>
      </c>
      <c r="HX14" s="241">
        <f t="shared" si="31"/>
        <v>0</v>
      </c>
      <c r="HY14" s="241">
        <f t="shared" si="31"/>
        <v>0</v>
      </c>
      <c r="HZ14" s="241">
        <f t="shared" ref="HZ14:HZ36" si="145">IFERROR(+(IF(HT14="","0",HT14))+(IF(HV14="","0",HV14))+(IF(HY14="","0",HY14)),"")</f>
        <v>5.371688073</v>
      </c>
      <c r="IA14" s="242">
        <v>0.224147321887</v>
      </c>
      <c r="IB14" s="243">
        <f t="shared" ref="IB14:IB36" si="146">IFERROR(+IA14*(HZ14-HY14),"")</f>
        <v>1.204049496</v>
      </c>
      <c r="IC14" s="244">
        <f t="shared" ref="IC14:IC36" si="147">IFERROR(+(IF(HZ14="","0",HZ14))-(IF(IB14="","0",IB14)),"")</f>
        <v>4.167638577</v>
      </c>
      <c r="ID14" s="236"/>
      <c r="IE14" s="238">
        <v>1.0</v>
      </c>
      <c r="IF14" s="239" t="s">
        <v>32</v>
      </c>
      <c r="IG14" s="240" t="s">
        <v>133</v>
      </c>
      <c r="IH14" s="240" t="s">
        <v>134</v>
      </c>
      <c r="II14" s="241">
        <f t="shared" ref="II14:II36" si="148">II115+II216+II317+II418</f>
        <v>53</v>
      </c>
      <c r="IJ14" s="241">
        <f t="shared" ref="IJ14:IJ36" si="149">IK14/II14*1000000</f>
        <v>930856.0931</v>
      </c>
      <c r="IK14" s="241">
        <f t="shared" ref="IK14:IK36" si="150">IK115+IK216+IK317+IK418</f>
        <v>49.33537293</v>
      </c>
      <c r="IL14" s="242"/>
      <c r="IM14" s="241">
        <f t="shared" ref="IM14:IM36" si="151">IFERROR(+IK14*IL14,"")</f>
        <v>0</v>
      </c>
      <c r="IN14" s="241">
        <f t="shared" ref="IN14:IP14" si="32">IN115+IN216+IN317+IN418</f>
        <v>0</v>
      </c>
      <c r="IO14" s="241">
        <f t="shared" si="32"/>
        <v>0</v>
      </c>
      <c r="IP14" s="241">
        <f t="shared" si="32"/>
        <v>0</v>
      </c>
      <c r="IQ14" s="241">
        <f t="shared" ref="IQ14:IQ36" si="153">IFERROR(+(IF(IK14="","0",IK14))+(IF(IM14="","0",IM14))+(IF(IP14="","0",IP14)),"")</f>
        <v>49.33537293</v>
      </c>
      <c r="IR14" s="242">
        <v>0.224147321887</v>
      </c>
      <c r="IS14" s="243">
        <f t="shared" ref="IS14:IS36" si="154">IFERROR(+IR14*(IQ14-IP14),"")</f>
        <v>11.05839172</v>
      </c>
      <c r="IT14" s="244">
        <f t="shared" ref="IT14:IT36" si="155">IFERROR(+(IF(IQ14="","0",IQ14))-(IF(IS14="","0",IS14)),"")</f>
        <v>38.27698122</v>
      </c>
      <c r="IU14" s="236"/>
      <c r="IV14" s="238">
        <v>1.0</v>
      </c>
      <c r="IW14" s="239" t="s">
        <v>32</v>
      </c>
      <c r="IX14" s="240" t="s">
        <v>133</v>
      </c>
      <c r="IY14" s="240" t="s">
        <v>134</v>
      </c>
      <c r="IZ14" s="241">
        <f t="shared" ref="IZ14:IZ36" si="156">IZ115+IZ216+IZ317+IZ418</f>
        <v>23</v>
      </c>
      <c r="JA14" s="241">
        <f t="shared" ref="JA14:JA36" si="157">JB14/IZ14*1000000</f>
        <v>877855.4295</v>
      </c>
      <c r="JB14" s="241">
        <f t="shared" ref="JB14:JB36" si="158">JB115+JB216+JB317+JB418</f>
        <v>20.19067488</v>
      </c>
      <c r="JC14" s="242"/>
      <c r="JD14" s="241">
        <f t="shared" ref="JD14:JD36" si="159">IFERROR(+JB14*JC14,"")</f>
        <v>0</v>
      </c>
      <c r="JE14" s="241">
        <f t="shared" ref="JE14:JG14" si="33">JE115+JE216+JE317+JE418</f>
        <v>0</v>
      </c>
      <c r="JF14" s="241">
        <f t="shared" si="33"/>
        <v>0</v>
      </c>
      <c r="JG14" s="241">
        <f t="shared" si="33"/>
        <v>0</v>
      </c>
      <c r="JH14" s="241">
        <f t="shared" ref="JH14:JH36" si="161">IFERROR(+(IF(JB14="","0",JB14))+(IF(JD14="","0",JD14))+(IF(JG14="","0",JG14)),"")</f>
        <v>20.19067488</v>
      </c>
      <c r="JI14" s="242">
        <v>0.224147321887</v>
      </c>
      <c r="JJ14" s="243">
        <f t="shared" ref="JJ14:JJ36" si="162">IFERROR(+JI14*(JH14-JG14),"")</f>
        <v>4.525685701</v>
      </c>
      <c r="JK14" s="244">
        <f t="shared" ref="JK14:JK36" si="163">IFERROR(+(IF(JH14="","0",JH14))-(IF(JJ14="","0",JJ14)),"")</f>
        <v>15.66498918</v>
      </c>
      <c r="JL14" s="236"/>
      <c r="JM14" s="238">
        <v>1.0</v>
      </c>
      <c r="JN14" s="239" t="s">
        <v>32</v>
      </c>
      <c r="JO14" s="240" t="s">
        <v>133</v>
      </c>
      <c r="JP14" s="240" t="s">
        <v>134</v>
      </c>
      <c r="JQ14" s="241">
        <f t="shared" ref="JQ14:JQ36" si="164">JQ115+JQ216+JQ317+JQ418</f>
        <v>0</v>
      </c>
      <c r="JR14" s="241" t="str">
        <f t="shared" ref="JR14:JR36" si="165">JS14/JQ14*1000000</f>
        <v>#DIV/0!</v>
      </c>
      <c r="JS14" s="241">
        <f t="shared" ref="JS14:JS36" si="166">JS115+JS216+JS317+JS418</f>
        <v>0</v>
      </c>
      <c r="JT14" s="242"/>
      <c r="JU14" s="241">
        <f t="shared" ref="JU14:JU36" si="167">IFERROR(+JS14*JT14,"")</f>
        <v>0</v>
      </c>
      <c r="JV14" s="241">
        <f t="shared" ref="JV14:JX14" si="34">JV115+JV216+JV317+JV418</f>
        <v>0</v>
      </c>
      <c r="JW14" s="241">
        <f t="shared" si="34"/>
        <v>0</v>
      </c>
      <c r="JX14" s="241">
        <f t="shared" si="34"/>
        <v>0</v>
      </c>
      <c r="JY14" s="241">
        <f t="shared" ref="JY14:JY36" si="169">IFERROR(+(IF(JS14="","0",JS14))+(IF(JU14="","0",JU14))+(IF(JX14="","0",JX14)),"")</f>
        <v>0</v>
      </c>
      <c r="JZ14" s="242">
        <v>0.224147321887</v>
      </c>
      <c r="KA14" s="243">
        <f t="shared" ref="KA14:KA36" si="170">IFERROR(+JZ14*(JY14-JX14),"")</f>
        <v>0</v>
      </c>
      <c r="KB14" s="244">
        <f t="shared" ref="KB14:KB36" si="171">IFERROR(+(IF(JY14="","0",JY14))-(IF(KA14="","0",KA14)),"")</f>
        <v>0</v>
      </c>
      <c r="KC14" s="236"/>
      <c r="KD14" s="238">
        <v>1.0</v>
      </c>
      <c r="KE14" s="239" t="s">
        <v>32</v>
      </c>
      <c r="KF14" s="240" t="s">
        <v>133</v>
      </c>
      <c r="KG14" s="240" t="s">
        <v>134</v>
      </c>
      <c r="KH14" s="241">
        <f t="shared" ref="KH14:KH36" si="172">KH115+KH216+KH317+KH418</f>
        <v>0</v>
      </c>
      <c r="KI14" s="241" t="str">
        <f t="shared" ref="KI14:KI36" si="173">KJ14/KH14*1000000</f>
        <v>#DIV/0!</v>
      </c>
      <c r="KJ14" s="241">
        <f t="shared" ref="KJ14:KJ36" si="174">KJ115+KJ216+KJ317+KJ418</f>
        <v>0</v>
      </c>
      <c r="KK14" s="242"/>
      <c r="KL14" s="241">
        <f t="shared" ref="KL14:KL36" si="175">IFERROR(+KJ14*KK14,"")</f>
        <v>0</v>
      </c>
      <c r="KM14" s="241">
        <f t="shared" ref="KM14:KO14" si="35">KM115+KM216+KM317+KM418</f>
        <v>0</v>
      </c>
      <c r="KN14" s="241">
        <f t="shared" si="35"/>
        <v>0</v>
      </c>
      <c r="KO14" s="241">
        <f t="shared" si="35"/>
        <v>0</v>
      </c>
      <c r="KP14" s="241">
        <f t="shared" ref="KP14:KP36" si="177">IFERROR(+(IF(KJ14="","0",KJ14))+(IF(KL14="","0",KL14))+(IF(KO14="","0",KO14)),"")</f>
        <v>0</v>
      </c>
      <c r="KQ14" s="242">
        <v>0.224147321887</v>
      </c>
      <c r="KR14" s="243">
        <f t="shared" ref="KR14:KR36" si="178">IFERROR(+KQ14*(KP14-KO14),"")</f>
        <v>0</v>
      </c>
      <c r="KS14" s="244">
        <f t="shared" ref="KS14:KS36" si="179">IFERROR(+(IF(KP14="","0",KP14))-(IF(KR14="","0",KR14)),"")</f>
        <v>0</v>
      </c>
      <c r="KT14" s="236"/>
      <c r="KU14" s="237"/>
    </row>
    <row r="15">
      <c r="A15" s="238">
        <v>2.0</v>
      </c>
      <c r="B15" s="239" t="s">
        <v>34</v>
      </c>
      <c r="C15" s="240" t="s">
        <v>133</v>
      </c>
      <c r="D15" s="240" t="s">
        <v>134</v>
      </c>
      <c r="E15" s="241">
        <f t="shared" si="36"/>
        <v>6462</v>
      </c>
      <c r="F15" s="241">
        <f t="shared" si="37"/>
        <v>1351576.459</v>
      </c>
      <c r="G15" s="241">
        <f t="shared" si="38"/>
        <v>8733.887079</v>
      </c>
      <c r="H15" s="242"/>
      <c r="I15" s="241">
        <f t="shared" si="39"/>
        <v>0</v>
      </c>
      <c r="J15" s="241">
        <f t="shared" ref="J15:L15" si="40">J116+J217+J318+J419</f>
        <v>0</v>
      </c>
      <c r="K15" s="241">
        <f t="shared" si="40"/>
        <v>0</v>
      </c>
      <c r="L15" s="241">
        <f t="shared" si="40"/>
        <v>0</v>
      </c>
      <c r="M15" s="241">
        <f t="shared" si="41"/>
        <v>8733.887079</v>
      </c>
      <c r="N15" s="242">
        <v>0.224147321887</v>
      </c>
      <c r="O15" s="243">
        <f t="shared" si="42"/>
        <v>1957.677398</v>
      </c>
      <c r="P15" s="244">
        <f t="shared" si="43"/>
        <v>6776.20968</v>
      </c>
      <c r="Q15" s="236"/>
      <c r="R15" s="238">
        <v>2.0</v>
      </c>
      <c r="S15" s="239" t="s">
        <v>34</v>
      </c>
      <c r="T15" s="240" t="s">
        <v>133</v>
      </c>
      <c r="U15" s="240" t="s">
        <v>134</v>
      </c>
      <c r="V15" s="241">
        <f t="shared" si="44"/>
        <v>1216</v>
      </c>
      <c r="W15" s="241">
        <f t="shared" si="45"/>
        <v>1540950.904</v>
      </c>
      <c r="X15" s="241">
        <f t="shared" si="46"/>
        <v>1873.796299</v>
      </c>
      <c r="Y15" s="242"/>
      <c r="Z15" s="241">
        <f t="shared" si="47"/>
        <v>0</v>
      </c>
      <c r="AA15" s="241">
        <f t="shared" ref="AA15:AC15" si="48">AA116+AA217+AA318+AA419</f>
        <v>0</v>
      </c>
      <c r="AB15" s="241">
        <f t="shared" si="48"/>
        <v>0</v>
      </c>
      <c r="AC15" s="241">
        <f t="shared" si="48"/>
        <v>0</v>
      </c>
      <c r="AD15" s="241">
        <f t="shared" si="49"/>
        <v>1873.796299</v>
      </c>
      <c r="AE15" s="242">
        <v>0.224147321887</v>
      </c>
      <c r="AF15" s="243">
        <f t="shared" si="50"/>
        <v>420.0064222</v>
      </c>
      <c r="AG15" s="244">
        <f t="shared" si="51"/>
        <v>1453.789877</v>
      </c>
      <c r="AH15" s="236"/>
      <c r="AI15" s="238">
        <v>2.0</v>
      </c>
      <c r="AJ15" s="239" t="s">
        <v>34</v>
      </c>
      <c r="AK15" s="240" t="s">
        <v>133</v>
      </c>
      <c r="AL15" s="240" t="s">
        <v>134</v>
      </c>
      <c r="AM15" s="241">
        <f t="shared" si="52"/>
        <v>1999</v>
      </c>
      <c r="AN15" s="241">
        <f t="shared" si="53"/>
        <v>1439462.876</v>
      </c>
      <c r="AO15" s="241">
        <f t="shared" si="54"/>
        <v>2877.486289</v>
      </c>
      <c r="AP15" s="242"/>
      <c r="AQ15" s="241">
        <f t="shared" si="55"/>
        <v>0</v>
      </c>
      <c r="AR15" s="241">
        <f t="shared" ref="AR15:AT15" si="56">AR116+AR217+AR318+AR419</f>
        <v>0</v>
      </c>
      <c r="AS15" s="241">
        <f t="shared" si="56"/>
        <v>0</v>
      </c>
      <c r="AT15" s="241">
        <f t="shared" si="56"/>
        <v>0</v>
      </c>
      <c r="AU15" s="241">
        <f t="shared" si="57"/>
        <v>2877.486289</v>
      </c>
      <c r="AV15" s="242">
        <v>0.224147321887</v>
      </c>
      <c r="AW15" s="243">
        <f t="shared" si="58"/>
        <v>644.9808454</v>
      </c>
      <c r="AX15" s="244">
        <f t="shared" si="59"/>
        <v>2232.505444</v>
      </c>
      <c r="AY15" s="236"/>
      <c r="AZ15" s="238">
        <v>2.0</v>
      </c>
      <c r="BA15" s="239" t="s">
        <v>34</v>
      </c>
      <c r="BB15" s="240" t="s">
        <v>133</v>
      </c>
      <c r="BC15" s="240" t="s">
        <v>134</v>
      </c>
      <c r="BD15" s="241">
        <f t="shared" si="60"/>
        <v>457</v>
      </c>
      <c r="BE15" s="241">
        <f t="shared" si="61"/>
        <v>1596657.946</v>
      </c>
      <c r="BF15" s="241">
        <f t="shared" si="62"/>
        <v>729.6726815</v>
      </c>
      <c r="BG15" s="242"/>
      <c r="BH15" s="241">
        <f t="shared" si="63"/>
        <v>0</v>
      </c>
      <c r="BI15" s="241">
        <f t="shared" ref="BI15:BK15" si="64">BI116+BI217+BI318+BI419</f>
        <v>0</v>
      </c>
      <c r="BJ15" s="241">
        <f t="shared" si="64"/>
        <v>0</v>
      </c>
      <c r="BK15" s="241">
        <f t="shared" si="64"/>
        <v>0</v>
      </c>
      <c r="BL15" s="241">
        <f t="shared" si="65"/>
        <v>729.6726815</v>
      </c>
      <c r="BM15" s="242">
        <v>0.224147321887</v>
      </c>
      <c r="BN15" s="243">
        <f t="shared" si="66"/>
        <v>163.5541774</v>
      </c>
      <c r="BO15" s="244">
        <f t="shared" si="67"/>
        <v>566.1185041</v>
      </c>
      <c r="BP15" s="236"/>
      <c r="BQ15" s="238">
        <v>2.0</v>
      </c>
      <c r="BR15" s="239" t="s">
        <v>34</v>
      </c>
      <c r="BS15" s="240" t="s">
        <v>133</v>
      </c>
      <c r="BT15" s="240" t="s">
        <v>134</v>
      </c>
      <c r="BU15" s="241">
        <f t="shared" si="68"/>
        <v>3569</v>
      </c>
      <c r="BV15" s="241">
        <f t="shared" si="69"/>
        <v>1624037.484</v>
      </c>
      <c r="BW15" s="241">
        <f t="shared" si="70"/>
        <v>5796.189781</v>
      </c>
      <c r="BX15" s="242"/>
      <c r="BY15" s="241">
        <f t="shared" si="71"/>
        <v>0</v>
      </c>
      <c r="BZ15" s="241">
        <f t="shared" ref="BZ15:CB15" si="72">BZ116+BZ217+BZ318+BZ419</f>
        <v>0</v>
      </c>
      <c r="CA15" s="241">
        <f t="shared" si="72"/>
        <v>0</v>
      </c>
      <c r="CB15" s="241">
        <f t="shared" si="72"/>
        <v>0</v>
      </c>
      <c r="CC15" s="241">
        <f t="shared" si="73"/>
        <v>5796.189781</v>
      </c>
      <c r="CD15" s="242">
        <v>0.224147321887</v>
      </c>
      <c r="CE15" s="243">
        <f t="shared" si="74"/>
        <v>1299.200417</v>
      </c>
      <c r="CF15" s="244">
        <f t="shared" si="75"/>
        <v>4496.989364</v>
      </c>
      <c r="CG15" s="236"/>
      <c r="CH15" s="238">
        <v>2.0</v>
      </c>
      <c r="CI15" s="239" t="s">
        <v>34</v>
      </c>
      <c r="CJ15" s="240" t="s">
        <v>133</v>
      </c>
      <c r="CK15" s="240" t="s">
        <v>134</v>
      </c>
      <c r="CL15" s="241">
        <f t="shared" si="76"/>
        <v>7884</v>
      </c>
      <c r="CM15" s="241">
        <f t="shared" si="77"/>
        <v>1633046.711</v>
      </c>
      <c r="CN15" s="241">
        <f t="shared" si="78"/>
        <v>12874.94027</v>
      </c>
      <c r="CO15" s="242"/>
      <c r="CP15" s="241">
        <f t="shared" si="79"/>
        <v>0</v>
      </c>
      <c r="CQ15" s="241">
        <f t="shared" ref="CQ15:CS15" si="80">CQ116+CQ217+CQ318+CQ419</f>
        <v>0</v>
      </c>
      <c r="CR15" s="241">
        <f t="shared" si="80"/>
        <v>0</v>
      </c>
      <c r="CS15" s="241">
        <f t="shared" si="80"/>
        <v>0</v>
      </c>
      <c r="CT15" s="241">
        <f t="shared" si="81"/>
        <v>12874.94027</v>
      </c>
      <c r="CU15" s="242">
        <v>0.224147321887</v>
      </c>
      <c r="CV15" s="243">
        <f t="shared" si="82"/>
        <v>2885.883381</v>
      </c>
      <c r="CW15" s="244">
        <f t="shared" si="83"/>
        <v>9989.05689</v>
      </c>
      <c r="CX15" s="236"/>
      <c r="CY15" s="238">
        <v>2.0</v>
      </c>
      <c r="CZ15" s="239" t="s">
        <v>34</v>
      </c>
      <c r="DA15" s="240" t="s">
        <v>133</v>
      </c>
      <c r="DB15" s="240" t="s">
        <v>134</v>
      </c>
      <c r="DC15" s="241">
        <f t="shared" si="84"/>
        <v>8919</v>
      </c>
      <c r="DD15" s="241">
        <f t="shared" si="85"/>
        <v>1805524.848</v>
      </c>
      <c r="DE15" s="241">
        <f t="shared" si="86"/>
        <v>16103.47612</v>
      </c>
      <c r="DF15" s="242"/>
      <c r="DG15" s="241">
        <f t="shared" si="87"/>
        <v>0</v>
      </c>
      <c r="DH15" s="241">
        <f t="shared" ref="DH15:DJ15" si="88">DH116+DH217+DH318+DH419</f>
        <v>0</v>
      </c>
      <c r="DI15" s="241">
        <f t="shared" si="88"/>
        <v>0</v>
      </c>
      <c r="DJ15" s="241">
        <f t="shared" si="88"/>
        <v>0</v>
      </c>
      <c r="DK15" s="241">
        <f t="shared" si="89"/>
        <v>16103.47612</v>
      </c>
      <c r="DL15" s="242">
        <v>0.224147321887</v>
      </c>
      <c r="DM15" s="243">
        <f t="shared" si="90"/>
        <v>3609.551044</v>
      </c>
      <c r="DN15" s="244">
        <f t="shared" si="91"/>
        <v>12493.92507</v>
      </c>
      <c r="DO15" s="236"/>
      <c r="DP15" s="238">
        <v>2.0</v>
      </c>
      <c r="DQ15" s="239" t="s">
        <v>34</v>
      </c>
      <c r="DR15" s="240" t="s">
        <v>133</v>
      </c>
      <c r="DS15" s="240" t="s">
        <v>134</v>
      </c>
      <c r="DT15" s="241">
        <f t="shared" si="92"/>
        <v>3978</v>
      </c>
      <c r="DU15" s="241">
        <f t="shared" si="93"/>
        <v>1811016.991</v>
      </c>
      <c r="DV15" s="241">
        <f t="shared" si="94"/>
        <v>7204.225591</v>
      </c>
      <c r="DW15" s="242"/>
      <c r="DX15" s="241">
        <f t="shared" si="95"/>
        <v>0</v>
      </c>
      <c r="DY15" s="241">
        <f t="shared" ref="DY15:EA15" si="96">DY116+DY217+DY318+DY419</f>
        <v>0</v>
      </c>
      <c r="DZ15" s="241">
        <f t="shared" si="96"/>
        <v>0</v>
      </c>
      <c r="EA15" s="241">
        <f t="shared" si="96"/>
        <v>0</v>
      </c>
      <c r="EB15" s="241">
        <f t="shared" si="97"/>
        <v>7204.225591</v>
      </c>
      <c r="EC15" s="242">
        <v>0.224147321887</v>
      </c>
      <c r="ED15" s="243">
        <f t="shared" si="98"/>
        <v>1614.807873</v>
      </c>
      <c r="EE15" s="244">
        <f t="shared" si="99"/>
        <v>5589.417719</v>
      </c>
      <c r="EF15" s="236"/>
      <c r="EG15" s="238">
        <v>2.0</v>
      </c>
      <c r="EH15" s="239" t="s">
        <v>34</v>
      </c>
      <c r="EI15" s="240" t="s">
        <v>133</v>
      </c>
      <c r="EJ15" s="240" t="s">
        <v>134</v>
      </c>
      <c r="EK15" s="241">
        <f t="shared" si="100"/>
        <v>4857</v>
      </c>
      <c r="EL15" s="241">
        <f t="shared" si="101"/>
        <v>1669528.288</v>
      </c>
      <c r="EM15" s="241">
        <f t="shared" si="102"/>
        <v>8108.898895</v>
      </c>
      <c r="EN15" s="242"/>
      <c r="EO15" s="241">
        <f t="shared" si="103"/>
        <v>0</v>
      </c>
      <c r="EP15" s="241">
        <f t="shared" ref="EP15:ER15" si="104">EP116+EP217+EP318+EP419</f>
        <v>0</v>
      </c>
      <c r="EQ15" s="241">
        <f t="shared" si="104"/>
        <v>0</v>
      </c>
      <c r="ER15" s="241">
        <f t="shared" si="104"/>
        <v>0</v>
      </c>
      <c r="ES15" s="241">
        <f t="shared" si="105"/>
        <v>8108.898895</v>
      </c>
      <c r="ET15" s="242">
        <v>0.224147321887</v>
      </c>
      <c r="EU15" s="243">
        <f t="shared" si="106"/>
        <v>1817.587971</v>
      </c>
      <c r="EV15" s="244">
        <f t="shared" si="107"/>
        <v>6291.310924</v>
      </c>
      <c r="EW15" s="236"/>
      <c r="EX15" s="238">
        <v>2.0</v>
      </c>
      <c r="EY15" s="239" t="s">
        <v>34</v>
      </c>
      <c r="EZ15" s="240" t="s">
        <v>133</v>
      </c>
      <c r="FA15" s="240" t="s">
        <v>134</v>
      </c>
      <c r="FB15" s="241">
        <f t="shared" si="108"/>
        <v>3900</v>
      </c>
      <c r="FC15" s="241">
        <f t="shared" si="109"/>
        <v>1791113.401</v>
      </c>
      <c r="FD15" s="241">
        <f t="shared" si="110"/>
        <v>6985.342264</v>
      </c>
      <c r="FE15" s="242"/>
      <c r="FF15" s="241">
        <f t="shared" si="111"/>
        <v>0</v>
      </c>
      <c r="FG15" s="241">
        <f t="shared" ref="FG15:FI15" si="112">FG116+FG217+FG318+FG419</f>
        <v>0</v>
      </c>
      <c r="FH15" s="241">
        <f t="shared" si="112"/>
        <v>0</v>
      </c>
      <c r="FI15" s="241">
        <f t="shared" si="112"/>
        <v>0</v>
      </c>
      <c r="FJ15" s="241">
        <f t="shared" si="113"/>
        <v>6985.342264</v>
      </c>
      <c r="FK15" s="242">
        <v>0.224147321887</v>
      </c>
      <c r="FL15" s="243">
        <f t="shared" si="114"/>
        <v>1565.745761</v>
      </c>
      <c r="FM15" s="244">
        <f t="shared" si="115"/>
        <v>5419.596503</v>
      </c>
      <c r="FN15" s="236"/>
      <c r="FO15" s="238">
        <v>2.0</v>
      </c>
      <c r="FP15" s="239" t="s">
        <v>34</v>
      </c>
      <c r="FQ15" s="240" t="s">
        <v>133</v>
      </c>
      <c r="FR15" s="240" t="s">
        <v>134</v>
      </c>
      <c r="FS15" s="241">
        <f t="shared" si="116"/>
        <v>5864</v>
      </c>
      <c r="FT15" s="241">
        <f t="shared" si="117"/>
        <v>2142453.575</v>
      </c>
      <c r="FU15" s="241">
        <f t="shared" si="118"/>
        <v>12563.34776</v>
      </c>
      <c r="FV15" s="242"/>
      <c r="FW15" s="241">
        <f t="shared" si="119"/>
        <v>0</v>
      </c>
      <c r="FX15" s="241">
        <f t="shared" ref="FX15:FZ15" si="120">FX116+FX217+FX318+FX419</f>
        <v>0</v>
      </c>
      <c r="FY15" s="241">
        <f t="shared" si="120"/>
        <v>0</v>
      </c>
      <c r="FZ15" s="241">
        <f t="shared" si="120"/>
        <v>0</v>
      </c>
      <c r="GA15" s="241">
        <f t="shared" si="121"/>
        <v>12563.34776</v>
      </c>
      <c r="GB15" s="242">
        <v>0.224147321887</v>
      </c>
      <c r="GC15" s="243">
        <f t="shared" si="122"/>
        <v>2816.040755</v>
      </c>
      <c r="GD15" s="244">
        <f t="shared" si="123"/>
        <v>9747.307007</v>
      </c>
      <c r="GE15" s="236"/>
      <c r="GF15" s="238">
        <v>2.0</v>
      </c>
      <c r="GG15" s="239" t="s">
        <v>34</v>
      </c>
      <c r="GH15" s="240" t="s">
        <v>133</v>
      </c>
      <c r="GI15" s="240" t="s">
        <v>134</v>
      </c>
      <c r="GJ15" s="241">
        <f t="shared" si="124"/>
        <v>6725.6</v>
      </c>
      <c r="GK15" s="241">
        <f t="shared" si="125"/>
        <v>1960313.549</v>
      </c>
      <c r="GL15" s="241">
        <f t="shared" si="126"/>
        <v>13184.28481</v>
      </c>
      <c r="GM15" s="242"/>
      <c r="GN15" s="241">
        <f t="shared" si="127"/>
        <v>0</v>
      </c>
      <c r="GO15" s="241">
        <f t="shared" ref="GO15:GQ15" si="128">GO116+GO217+GO318+GO419</f>
        <v>0</v>
      </c>
      <c r="GP15" s="241">
        <f t="shared" si="128"/>
        <v>0</v>
      </c>
      <c r="GQ15" s="241">
        <f t="shared" si="128"/>
        <v>0</v>
      </c>
      <c r="GR15" s="241">
        <f t="shared" si="129"/>
        <v>13184.28481</v>
      </c>
      <c r="GS15" s="242">
        <v>0.224147321887</v>
      </c>
      <c r="GT15" s="243">
        <f t="shared" si="130"/>
        <v>2955.22213</v>
      </c>
      <c r="GU15" s="244">
        <f t="shared" si="131"/>
        <v>10229.06268</v>
      </c>
      <c r="GV15" s="236"/>
      <c r="GW15" s="238">
        <v>2.0</v>
      </c>
      <c r="GX15" s="239" t="s">
        <v>34</v>
      </c>
      <c r="GY15" s="240" t="s">
        <v>133</v>
      </c>
      <c r="GZ15" s="240" t="s">
        <v>134</v>
      </c>
      <c r="HA15" s="241">
        <f t="shared" si="132"/>
        <v>4493.18</v>
      </c>
      <c r="HB15" s="241">
        <f t="shared" si="133"/>
        <v>2153075.207</v>
      </c>
      <c r="HC15" s="241">
        <f t="shared" si="134"/>
        <v>9674.154461</v>
      </c>
      <c r="HD15" s="242"/>
      <c r="HE15" s="241">
        <f t="shared" si="135"/>
        <v>0</v>
      </c>
      <c r="HF15" s="241">
        <f t="shared" ref="HF15:HH15" si="136">HF116+HF217+HF318+HF419</f>
        <v>0</v>
      </c>
      <c r="HG15" s="241">
        <f t="shared" si="136"/>
        <v>0</v>
      </c>
      <c r="HH15" s="241">
        <f t="shared" si="136"/>
        <v>0</v>
      </c>
      <c r="HI15" s="241">
        <f t="shared" si="137"/>
        <v>9674.154461</v>
      </c>
      <c r="HJ15" s="242">
        <v>0.224147321887</v>
      </c>
      <c r="HK15" s="243">
        <f t="shared" si="138"/>
        <v>2168.435814</v>
      </c>
      <c r="HL15" s="244">
        <f t="shared" si="139"/>
        <v>7505.718647</v>
      </c>
      <c r="HM15" s="236"/>
      <c r="HN15" s="238">
        <v>2.0</v>
      </c>
      <c r="HO15" s="239" t="s">
        <v>34</v>
      </c>
      <c r="HP15" s="240" t="s">
        <v>133</v>
      </c>
      <c r="HQ15" s="240" t="s">
        <v>134</v>
      </c>
      <c r="HR15" s="241">
        <f t="shared" si="140"/>
        <v>4907.42</v>
      </c>
      <c r="HS15" s="241">
        <f t="shared" si="141"/>
        <v>2291774.966</v>
      </c>
      <c r="HT15" s="241">
        <f t="shared" si="142"/>
        <v>11246.7023</v>
      </c>
      <c r="HU15" s="242"/>
      <c r="HV15" s="241">
        <f t="shared" si="143"/>
        <v>0</v>
      </c>
      <c r="HW15" s="241">
        <f t="shared" ref="HW15:HY15" si="144">HW116+HW217+HW318+HW419</f>
        <v>0</v>
      </c>
      <c r="HX15" s="241">
        <f t="shared" si="144"/>
        <v>0</v>
      </c>
      <c r="HY15" s="241">
        <f t="shared" si="144"/>
        <v>0</v>
      </c>
      <c r="HZ15" s="241">
        <f t="shared" si="145"/>
        <v>11246.7023</v>
      </c>
      <c r="IA15" s="242">
        <v>0.224147321887</v>
      </c>
      <c r="IB15" s="243">
        <f t="shared" si="146"/>
        <v>2520.918201</v>
      </c>
      <c r="IC15" s="244">
        <f t="shared" si="147"/>
        <v>8725.784101</v>
      </c>
      <c r="ID15" s="236"/>
      <c r="IE15" s="238">
        <v>2.0</v>
      </c>
      <c r="IF15" s="239" t="s">
        <v>34</v>
      </c>
      <c r="IG15" s="240" t="s">
        <v>133</v>
      </c>
      <c r="IH15" s="240" t="s">
        <v>134</v>
      </c>
      <c r="II15" s="241">
        <f t="shared" si="148"/>
        <v>7821.48</v>
      </c>
      <c r="IJ15" s="241">
        <f t="shared" si="149"/>
        <v>2496975.344</v>
      </c>
      <c r="IK15" s="241">
        <f t="shared" si="150"/>
        <v>19530.04272</v>
      </c>
      <c r="IL15" s="242"/>
      <c r="IM15" s="241">
        <f t="shared" si="151"/>
        <v>0</v>
      </c>
      <c r="IN15" s="241">
        <f t="shared" ref="IN15:IP15" si="152">IN116+IN217+IN318+IN419</f>
        <v>0</v>
      </c>
      <c r="IO15" s="241">
        <f t="shared" si="152"/>
        <v>0</v>
      </c>
      <c r="IP15" s="241">
        <f t="shared" si="152"/>
        <v>0</v>
      </c>
      <c r="IQ15" s="241">
        <f t="shared" si="153"/>
        <v>19530.04272</v>
      </c>
      <c r="IR15" s="242">
        <v>0.224147321887</v>
      </c>
      <c r="IS15" s="243">
        <f t="shared" si="154"/>
        <v>4377.606771</v>
      </c>
      <c r="IT15" s="244">
        <f t="shared" si="155"/>
        <v>15152.43594</v>
      </c>
      <c r="IU15" s="236"/>
      <c r="IV15" s="238">
        <v>2.0</v>
      </c>
      <c r="IW15" s="239" t="s">
        <v>34</v>
      </c>
      <c r="IX15" s="240" t="s">
        <v>133</v>
      </c>
      <c r="IY15" s="240" t="s">
        <v>134</v>
      </c>
      <c r="IZ15" s="241">
        <f t="shared" si="156"/>
        <v>3970.35</v>
      </c>
      <c r="JA15" s="241">
        <f t="shared" si="157"/>
        <v>2704151.714</v>
      </c>
      <c r="JB15" s="241">
        <f t="shared" si="158"/>
        <v>10736.42876</v>
      </c>
      <c r="JC15" s="242"/>
      <c r="JD15" s="241">
        <f t="shared" si="159"/>
        <v>0</v>
      </c>
      <c r="JE15" s="241">
        <f t="shared" ref="JE15:JG15" si="160">JE116+JE217+JE318+JE419</f>
        <v>0</v>
      </c>
      <c r="JF15" s="241">
        <f t="shared" si="160"/>
        <v>0</v>
      </c>
      <c r="JG15" s="241">
        <f t="shared" si="160"/>
        <v>0</v>
      </c>
      <c r="JH15" s="241">
        <f t="shared" si="161"/>
        <v>10736.42876</v>
      </c>
      <c r="JI15" s="242">
        <v>0.224147321887</v>
      </c>
      <c r="JJ15" s="243">
        <f t="shared" si="162"/>
        <v>2406.541753</v>
      </c>
      <c r="JK15" s="244">
        <f t="shared" si="163"/>
        <v>8329.887005</v>
      </c>
      <c r="JL15" s="236"/>
      <c r="JM15" s="238">
        <v>2.0</v>
      </c>
      <c r="JN15" s="239" t="s">
        <v>34</v>
      </c>
      <c r="JO15" s="240" t="s">
        <v>133</v>
      </c>
      <c r="JP15" s="240" t="s">
        <v>134</v>
      </c>
      <c r="JQ15" s="241">
        <f t="shared" si="164"/>
        <v>773.48</v>
      </c>
      <c r="JR15" s="241">
        <f t="shared" si="165"/>
        <v>2817807.723</v>
      </c>
      <c r="JS15" s="241">
        <f t="shared" si="166"/>
        <v>2179.517918</v>
      </c>
      <c r="JT15" s="242"/>
      <c r="JU15" s="241">
        <f t="shared" si="167"/>
        <v>0</v>
      </c>
      <c r="JV15" s="241">
        <f t="shared" ref="JV15:JX15" si="168">JV116+JV217+JV318+JV419</f>
        <v>0</v>
      </c>
      <c r="JW15" s="241">
        <f t="shared" si="168"/>
        <v>0</v>
      </c>
      <c r="JX15" s="241">
        <f t="shared" si="168"/>
        <v>0</v>
      </c>
      <c r="JY15" s="241">
        <f t="shared" si="169"/>
        <v>2179.517918</v>
      </c>
      <c r="JZ15" s="242">
        <v>0.224147321887</v>
      </c>
      <c r="KA15" s="243">
        <f t="shared" si="170"/>
        <v>488.5331043</v>
      </c>
      <c r="KB15" s="244">
        <f t="shared" si="171"/>
        <v>1690.984814</v>
      </c>
      <c r="KC15" s="236"/>
      <c r="KD15" s="238">
        <v>2.0</v>
      </c>
      <c r="KE15" s="239" t="s">
        <v>34</v>
      </c>
      <c r="KF15" s="240" t="s">
        <v>133</v>
      </c>
      <c r="KG15" s="240" t="s">
        <v>134</v>
      </c>
      <c r="KH15" s="241">
        <f t="shared" si="172"/>
        <v>0</v>
      </c>
      <c r="KI15" s="241" t="str">
        <f t="shared" si="173"/>
        <v>#DIV/0!</v>
      </c>
      <c r="KJ15" s="241">
        <f t="shared" si="174"/>
        <v>0</v>
      </c>
      <c r="KK15" s="242"/>
      <c r="KL15" s="241">
        <f t="shared" si="175"/>
        <v>0</v>
      </c>
      <c r="KM15" s="241">
        <f t="shared" ref="KM15:KO15" si="176">KM116+KM217+KM318+KM419</f>
        <v>0</v>
      </c>
      <c r="KN15" s="241">
        <f t="shared" si="176"/>
        <v>0</v>
      </c>
      <c r="KO15" s="241">
        <f t="shared" si="176"/>
        <v>0</v>
      </c>
      <c r="KP15" s="241">
        <f t="shared" si="177"/>
        <v>0</v>
      </c>
      <c r="KQ15" s="242">
        <v>0.224147321887</v>
      </c>
      <c r="KR15" s="243">
        <f t="shared" si="178"/>
        <v>0</v>
      </c>
      <c r="KS15" s="244">
        <f t="shared" si="179"/>
        <v>0</v>
      </c>
      <c r="KT15" s="236"/>
      <c r="KU15" s="237"/>
    </row>
    <row r="16">
      <c r="A16" s="238">
        <v>3.0</v>
      </c>
      <c r="B16" s="239" t="s">
        <v>35</v>
      </c>
      <c r="C16" s="240" t="s">
        <v>133</v>
      </c>
      <c r="D16" s="240" t="s">
        <v>134</v>
      </c>
      <c r="E16" s="241">
        <f t="shared" si="36"/>
        <v>0</v>
      </c>
      <c r="F16" s="241" t="str">
        <f t="shared" si="37"/>
        <v>#DIV/0!</v>
      </c>
      <c r="G16" s="241">
        <f t="shared" si="38"/>
        <v>0</v>
      </c>
      <c r="H16" s="242"/>
      <c r="I16" s="241">
        <f t="shared" si="39"/>
        <v>0</v>
      </c>
      <c r="J16" s="241">
        <f t="shared" ref="J16:L16" si="180">J117+J218+J319+J420</f>
        <v>0</v>
      </c>
      <c r="K16" s="241">
        <f t="shared" si="180"/>
        <v>0</v>
      </c>
      <c r="L16" s="241">
        <f t="shared" si="180"/>
        <v>0</v>
      </c>
      <c r="M16" s="241">
        <f t="shared" si="41"/>
        <v>0</v>
      </c>
      <c r="N16" s="242">
        <v>0.224147321887</v>
      </c>
      <c r="O16" s="243">
        <f t="shared" si="42"/>
        <v>0</v>
      </c>
      <c r="P16" s="244">
        <f t="shared" si="43"/>
        <v>0</v>
      </c>
      <c r="Q16" s="236"/>
      <c r="R16" s="238">
        <v>3.0</v>
      </c>
      <c r="S16" s="239" t="s">
        <v>35</v>
      </c>
      <c r="T16" s="240" t="s">
        <v>133</v>
      </c>
      <c r="U16" s="240" t="s">
        <v>134</v>
      </c>
      <c r="V16" s="241">
        <f t="shared" si="44"/>
        <v>0</v>
      </c>
      <c r="W16" s="241" t="str">
        <f t="shared" si="45"/>
        <v>#DIV/0!</v>
      </c>
      <c r="X16" s="241">
        <f t="shared" si="46"/>
        <v>0</v>
      </c>
      <c r="Y16" s="242"/>
      <c r="Z16" s="241">
        <f t="shared" si="47"/>
        <v>0</v>
      </c>
      <c r="AA16" s="241">
        <f t="shared" ref="AA16:AC16" si="181">AA117+AA218+AA319+AA420</f>
        <v>0</v>
      </c>
      <c r="AB16" s="241">
        <f t="shared" si="181"/>
        <v>0</v>
      </c>
      <c r="AC16" s="241">
        <f t="shared" si="181"/>
        <v>0</v>
      </c>
      <c r="AD16" s="241">
        <f t="shared" si="49"/>
        <v>0</v>
      </c>
      <c r="AE16" s="242">
        <v>0.224147321887</v>
      </c>
      <c r="AF16" s="243">
        <f t="shared" si="50"/>
        <v>0</v>
      </c>
      <c r="AG16" s="244">
        <f t="shared" si="51"/>
        <v>0</v>
      </c>
      <c r="AH16" s="236"/>
      <c r="AI16" s="238">
        <v>3.0</v>
      </c>
      <c r="AJ16" s="239" t="s">
        <v>35</v>
      </c>
      <c r="AK16" s="240" t="s">
        <v>133</v>
      </c>
      <c r="AL16" s="240" t="s">
        <v>134</v>
      </c>
      <c r="AM16" s="241">
        <f t="shared" si="52"/>
        <v>0</v>
      </c>
      <c r="AN16" s="241" t="str">
        <f t="shared" si="53"/>
        <v>#DIV/0!</v>
      </c>
      <c r="AO16" s="241">
        <f t="shared" si="54"/>
        <v>0</v>
      </c>
      <c r="AP16" s="242"/>
      <c r="AQ16" s="241">
        <f t="shared" si="55"/>
        <v>0</v>
      </c>
      <c r="AR16" s="241">
        <f t="shared" ref="AR16:AT16" si="182">AR117+AR218+AR319+AR420</f>
        <v>0</v>
      </c>
      <c r="AS16" s="241">
        <f t="shared" si="182"/>
        <v>0</v>
      </c>
      <c r="AT16" s="241">
        <f t="shared" si="182"/>
        <v>0</v>
      </c>
      <c r="AU16" s="241">
        <f t="shared" si="57"/>
        <v>0</v>
      </c>
      <c r="AV16" s="242">
        <v>0.224147321887</v>
      </c>
      <c r="AW16" s="243">
        <f t="shared" si="58"/>
        <v>0</v>
      </c>
      <c r="AX16" s="244">
        <f t="shared" si="59"/>
        <v>0</v>
      </c>
      <c r="AY16" s="236"/>
      <c r="AZ16" s="238">
        <v>3.0</v>
      </c>
      <c r="BA16" s="239" t="s">
        <v>35</v>
      </c>
      <c r="BB16" s="240" t="s">
        <v>133</v>
      </c>
      <c r="BC16" s="240" t="s">
        <v>134</v>
      </c>
      <c r="BD16" s="241">
        <f t="shared" si="60"/>
        <v>0</v>
      </c>
      <c r="BE16" s="241" t="str">
        <f t="shared" si="61"/>
        <v>#DIV/0!</v>
      </c>
      <c r="BF16" s="241">
        <f t="shared" si="62"/>
        <v>0</v>
      </c>
      <c r="BG16" s="242"/>
      <c r="BH16" s="241">
        <f t="shared" si="63"/>
        <v>0</v>
      </c>
      <c r="BI16" s="241">
        <f t="shared" ref="BI16:BK16" si="183">BI117+BI218+BI319+BI420</f>
        <v>0</v>
      </c>
      <c r="BJ16" s="241">
        <f t="shared" si="183"/>
        <v>0</v>
      </c>
      <c r="BK16" s="241">
        <f t="shared" si="183"/>
        <v>0</v>
      </c>
      <c r="BL16" s="241">
        <f t="shared" si="65"/>
        <v>0</v>
      </c>
      <c r="BM16" s="242">
        <v>0.224147321887</v>
      </c>
      <c r="BN16" s="243">
        <f t="shared" si="66"/>
        <v>0</v>
      </c>
      <c r="BO16" s="244">
        <f t="shared" si="67"/>
        <v>0</v>
      </c>
      <c r="BP16" s="236"/>
      <c r="BQ16" s="238">
        <v>3.0</v>
      </c>
      <c r="BR16" s="239" t="s">
        <v>35</v>
      </c>
      <c r="BS16" s="240" t="s">
        <v>133</v>
      </c>
      <c r="BT16" s="240" t="s">
        <v>134</v>
      </c>
      <c r="BU16" s="241">
        <f t="shared" si="68"/>
        <v>0</v>
      </c>
      <c r="BV16" s="241" t="str">
        <f t="shared" si="69"/>
        <v>#DIV/0!</v>
      </c>
      <c r="BW16" s="241">
        <f t="shared" si="70"/>
        <v>0</v>
      </c>
      <c r="BX16" s="242"/>
      <c r="BY16" s="241">
        <f t="shared" si="71"/>
        <v>0</v>
      </c>
      <c r="BZ16" s="241">
        <f t="shared" ref="BZ16:CB16" si="184">BZ117+BZ218+BZ319+BZ420</f>
        <v>0</v>
      </c>
      <c r="CA16" s="241">
        <f t="shared" si="184"/>
        <v>0</v>
      </c>
      <c r="CB16" s="241">
        <f t="shared" si="184"/>
        <v>0</v>
      </c>
      <c r="CC16" s="241">
        <f t="shared" si="73"/>
        <v>0</v>
      </c>
      <c r="CD16" s="242">
        <v>0.224147321887</v>
      </c>
      <c r="CE16" s="243">
        <f t="shared" si="74"/>
        <v>0</v>
      </c>
      <c r="CF16" s="244">
        <f t="shared" si="75"/>
        <v>0</v>
      </c>
      <c r="CG16" s="236"/>
      <c r="CH16" s="238">
        <v>3.0</v>
      </c>
      <c r="CI16" s="239" t="s">
        <v>35</v>
      </c>
      <c r="CJ16" s="240" t="s">
        <v>133</v>
      </c>
      <c r="CK16" s="240" t="s">
        <v>134</v>
      </c>
      <c r="CL16" s="241">
        <f t="shared" si="76"/>
        <v>0</v>
      </c>
      <c r="CM16" s="241" t="str">
        <f t="shared" si="77"/>
        <v>#DIV/0!</v>
      </c>
      <c r="CN16" s="241">
        <f t="shared" si="78"/>
        <v>0</v>
      </c>
      <c r="CO16" s="242"/>
      <c r="CP16" s="241">
        <f t="shared" si="79"/>
        <v>0</v>
      </c>
      <c r="CQ16" s="241">
        <f t="shared" ref="CQ16:CS16" si="185">CQ117+CQ218+CQ319+CQ420</f>
        <v>0</v>
      </c>
      <c r="CR16" s="241">
        <f t="shared" si="185"/>
        <v>0</v>
      </c>
      <c r="CS16" s="241">
        <f t="shared" si="185"/>
        <v>0</v>
      </c>
      <c r="CT16" s="241">
        <f t="shared" si="81"/>
        <v>0</v>
      </c>
      <c r="CU16" s="242">
        <v>0.224147321887</v>
      </c>
      <c r="CV16" s="243">
        <f t="shared" si="82"/>
        <v>0</v>
      </c>
      <c r="CW16" s="244">
        <f t="shared" si="83"/>
        <v>0</v>
      </c>
      <c r="CX16" s="236"/>
      <c r="CY16" s="238">
        <v>3.0</v>
      </c>
      <c r="CZ16" s="239" t="s">
        <v>35</v>
      </c>
      <c r="DA16" s="240" t="s">
        <v>133</v>
      </c>
      <c r="DB16" s="240" t="s">
        <v>134</v>
      </c>
      <c r="DC16" s="241">
        <f t="shared" si="84"/>
        <v>0</v>
      </c>
      <c r="DD16" s="241" t="str">
        <f t="shared" si="85"/>
        <v>#DIV/0!</v>
      </c>
      <c r="DE16" s="241">
        <f t="shared" si="86"/>
        <v>0</v>
      </c>
      <c r="DF16" s="242"/>
      <c r="DG16" s="241">
        <f t="shared" si="87"/>
        <v>0</v>
      </c>
      <c r="DH16" s="241">
        <f t="shared" ref="DH16:DJ16" si="186">DH117+DH218+DH319+DH420</f>
        <v>0</v>
      </c>
      <c r="DI16" s="241">
        <f t="shared" si="186"/>
        <v>0</v>
      </c>
      <c r="DJ16" s="241">
        <f t="shared" si="186"/>
        <v>0</v>
      </c>
      <c r="DK16" s="241">
        <f t="shared" si="89"/>
        <v>0</v>
      </c>
      <c r="DL16" s="242">
        <v>0.224147321887</v>
      </c>
      <c r="DM16" s="243">
        <f t="shared" si="90"/>
        <v>0</v>
      </c>
      <c r="DN16" s="244">
        <f t="shared" si="91"/>
        <v>0</v>
      </c>
      <c r="DO16" s="236"/>
      <c r="DP16" s="238">
        <v>3.0</v>
      </c>
      <c r="DQ16" s="239" t="s">
        <v>35</v>
      </c>
      <c r="DR16" s="240" t="s">
        <v>133</v>
      </c>
      <c r="DS16" s="240" t="s">
        <v>134</v>
      </c>
      <c r="DT16" s="241">
        <f t="shared" si="92"/>
        <v>10</v>
      </c>
      <c r="DU16" s="241">
        <f t="shared" si="93"/>
        <v>0</v>
      </c>
      <c r="DV16" s="241">
        <f t="shared" si="94"/>
        <v>0</v>
      </c>
      <c r="DW16" s="242"/>
      <c r="DX16" s="241">
        <f t="shared" si="95"/>
        <v>0</v>
      </c>
      <c r="DY16" s="241">
        <f t="shared" ref="DY16:EA16" si="187">DY117+DY218+DY319+DY420</f>
        <v>0</v>
      </c>
      <c r="DZ16" s="241">
        <f t="shared" si="187"/>
        <v>0</v>
      </c>
      <c r="EA16" s="241">
        <f t="shared" si="187"/>
        <v>0</v>
      </c>
      <c r="EB16" s="241">
        <f t="shared" si="97"/>
        <v>0</v>
      </c>
      <c r="EC16" s="242">
        <v>0.224147321887</v>
      </c>
      <c r="ED16" s="243">
        <f t="shared" si="98"/>
        <v>0</v>
      </c>
      <c r="EE16" s="244">
        <f t="shared" si="99"/>
        <v>0</v>
      </c>
      <c r="EF16" s="236"/>
      <c r="EG16" s="238">
        <v>3.0</v>
      </c>
      <c r="EH16" s="239" t="s">
        <v>35</v>
      </c>
      <c r="EI16" s="240" t="s">
        <v>133</v>
      </c>
      <c r="EJ16" s="240" t="s">
        <v>134</v>
      </c>
      <c r="EK16" s="241">
        <f t="shared" si="100"/>
        <v>2</v>
      </c>
      <c r="EL16" s="241">
        <f t="shared" si="101"/>
        <v>0</v>
      </c>
      <c r="EM16" s="241">
        <f t="shared" si="102"/>
        <v>0</v>
      </c>
      <c r="EN16" s="242"/>
      <c r="EO16" s="241">
        <f t="shared" si="103"/>
        <v>0</v>
      </c>
      <c r="EP16" s="241">
        <f t="shared" ref="EP16:ER16" si="188">EP117+EP218+EP319+EP420</f>
        <v>0</v>
      </c>
      <c r="EQ16" s="241">
        <f t="shared" si="188"/>
        <v>0</v>
      </c>
      <c r="ER16" s="241">
        <f t="shared" si="188"/>
        <v>0</v>
      </c>
      <c r="ES16" s="241">
        <f t="shared" si="105"/>
        <v>0</v>
      </c>
      <c r="ET16" s="242">
        <v>0.224147321887</v>
      </c>
      <c r="EU16" s="243">
        <f t="shared" si="106"/>
        <v>0</v>
      </c>
      <c r="EV16" s="244">
        <f t="shared" si="107"/>
        <v>0</v>
      </c>
      <c r="EW16" s="236"/>
      <c r="EX16" s="238">
        <v>3.0</v>
      </c>
      <c r="EY16" s="239" t="s">
        <v>35</v>
      </c>
      <c r="EZ16" s="240" t="s">
        <v>133</v>
      </c>
      <c r="FA16" s="240" t="s">
        <v>134</v>
      </c>
      <c r="FB16" s="241">
        <f t="shared" si="108"/>
        <v>0</v>
      </c>
      <c r="FC16" s="241" t="str">
        <f t="shared" si="109"/>
        <v>#DIV/0!</v>
      </c>
      <c r="FD16" s="241">
        <f t="shared" si="110"/>
        <v>0</v>
      </c>
      <c r="FE16" s="242"/>
      <c r="FF16" s="241">
        <f t="shared" si="111"/>
        <v>0</v>
      </c>
      <c r="FG16" s="241">
        <f t="shared" ref="FG16:FI16" si="189">FG117+FG218+FG319+FG420</f>
        <v>0</v>
      </c>
      <c r="FH16" s="241">
        <f t="shared" si="189"/>
        <v>0</v>
      </c>
      <c r="FI16" s="241">
        <f t="shared" si="189"/>
        <v>0</v>
      </c>
      <c r="FJ16" s="241">
        <f t="shared" si="113"/>
        <v>0</v>
      </c>
      <c r="FK16" s="242">
        <v>0.224147321887</v>
      </c>
      <c r="FL16" s="243">
        <f t="shared" si="114"/>
        <v>0</v>
      </c>
      <c r="FM16" s="244">
        <f t="shared" si="115"/>
        <v>0</v>
      </c>
      <c r="FN16" s="236"/>
      <c r="FO16" s="238">
        <v>3.0</v>
      </c>
      <c r="FP16" s="239" t="s">
        <v>35</v>
      </c>
      <c r="FQ16" s="240" t="s">
        <v>133</v>
      </c>
      <c r="FR16" s="240" t="s">
        <v>134</v>
      </c>
      <c r="FS16" s="241">
        <f t="shared" si="116"/>
        <v>0</v>
      </c>
      <c r="FT16" s="241" t="str">
        <f t="shared" si="117"/>
        <v>#DIV/0!</v>
      </c>
      <c r="FU16" s="241">
        <f t="shared" si="118"/>
        <v>0</v>
      </c>
      <c r="FV16" s="242"/>
      <c r="FW16" s="241">
        <f t="shared" si="119"/>
        <v>0</v>
      </c>
      <c r="FX16" s="241">
        <f t="shared" ref="FX16:FZ16" si="190">FX117+FX218+FX319+FX420</f>
        <v>0</v>
      </c>
      <c r="FY16" s="241">
        <f t="shared" si="190"/>
        <v>0</v>
      </c>
      <c r="FZ16" s="241">
        <f t="shared" si="190"/>
        <v>0</v>
      </c>
      <c r="GA16" s="241">
        <f t="shared" si="121"/>
        <v>0</v>
      </c>
      <c r="GB16" s="242">
        <v>0.224147321887</v>
      </c>
      <c r="GC16" s="243">
        <f t="shared" si="122"/>
        <v>0</v>
      </c>
      <c r="GD16" s="244">
        <f t="shared" si="123"/>
        <v>0</v>
      </c>
      <c r="GE16" s="236"/>
      <c r="GF16" s="238">
        <v>3.0</v>
      </c>
      <c r="GG16" s="239" t="s">
        <v>35</v>
      </c>
      <c r="GH16" s="240" t="s">
        <v>133</v>
      </c>
      <c r="GI16" s="240" t="s">
        <v>134</v>
      </c>
      <c r="GJ16" s="241" t="str">
        <f t="shared" si="124"/>
        <v>#VALUE!</v>
      </c>
      <c r="GK16" s="241" t="str">
        <f t="shared" si="125"/>
        <v>#VALUE!</v>
      </c>
      <c r="GL16" s="241">
        <f t="shared" si="126"/>
        <v>0</v>
      </c>
      <c r="GM16" s="242"/>
      <c r="GN16" s="241">
        <f t="shared" si="127"/>
        <v>0</v>
      </c>
      <c r="GO16" s="241">
        <f t="shared" ref="GO16:GQ16" si="191">GO117+GO218+GO319+GO420</f>
        <v>0</v>
      </c>
      <c r="GP16" s="241">
        <f t="shared" si="191"/>
        <v>0</v>
      </c>
      <c r="GQ16" s="241">
        <f t="shared" si="191"/>
        <v>0</v>
      </c>
      <c r="GR16" s="241">
        <f t="shared" si="129"/>
        <v>0</v>
      </c>
      <c r="GS16" s="242">
        <v>0.224147321887</v>
      </c>
      <c r="GT16" s="243">
        <f t="shared" si="130"/>
        <v>0</v>
      </c>
      <c r="GU16" s="244">
        <f t="shared" si="131"/>
        <v>0</v>
      </c>
      <c r="GV16" s="236"/>
      <c r="GW16" s="238">
        <v>3.0</v>
      </c>
      <c r="GX16" s="239" t="s">
        <v>35</v>
      </c>
      <c r="GY16" s="240" t="s">
        <v>133</v>
      </c>
      <c r="GZ16" s="240" t="s">
        <v>134</v>
      </c>
      <c r="HA16" s="241">
        <f t="shared" si="132"/>
        <v>0</v>
      </c>
      <c r="HB16" s="241" t="str">
        <f t="shared" si="133"/>
        <v>#DIV/0!</v>
      </c>
      <c r="HC16" s="241">
        <f t="shared" si="134"/>
        <v>0</v>
      </c>
      <c r="HD16" s="242"/>
      <c r="HE16" s="241">
        <f t="shared" si="135"/>
        <v>0</v>
      </c>
      <c r="HF16" s="241">
        <f t="shared" ref="HF16:HH16" si="192">HF117+HF218+HF319+HF420</f>
        <v>0</v>
      </c>
      <c r="HG16" s="241">
        <f t="shared" si="192"/>
        <v>0</v>
      </c>
      <c r="HH16" s="241">
        <f t="shared" si="192"/>
        <v>0</v>
      </c>
      <c r="HI16" s="241">
        <f t="shared" si="137"/>
        <v>0</v>
      </c>
      <c r="HJ16" s="242">
        <v>0.224147321887</v>
      </c>
      <c r="HK16" s="243">
        <f t="shared" si="138"/>
        <v>0</v>
      </c>
      <c r="HL16" s="244">
        <f t="shared" si="139"/>
        <v>0</v>
      </c>
      <c r="HM16" s="236"/>
      <c r="HN16" s="238">
        <v>3.0</v>
      </c>
      <c r="HO16" s="239" t="s">
        <v>35</v>
      </c>
      <c r="HP16" s="240" t="s">
        <v>133</v>
      </c>
      <c r="HQ16" s="240" t="s">
        <v>134</v>
      </c>
      <c r="HR16" s="241">
        <f t="shared" si="140"/>
        <v>0</v>
      </c>
      <c r="HS16" s="241" t="str">
        <f t="shared" si="141"/>
        <v>#DIV/0!</v>
      </c>
      <c r="HT16" s="241">
        <f t="shared" si="142"/>
        <v>0</v>
      </c>
      <c r="HU16" s="242"/>
      <c r="HV16" s="241">
        <f t="shared" si="143"/>
        <v>0</v>
      </c>
      <c r="HW16" s="241">
        <f t="shared" ref="HW16:HY16" si="193">HW117+HW218+HW319+HW420</f>
        <v>0</v>
      </c>
      <c r="HX16" s="241">
        <f t="shared" si="193"/>
        <v>0</v>
      </c>
      <c r="HY16" s="241">
        <f t="shared" si="193"/>
        <v>0</v>
      </c>
      <c r="HZ16" s="241">
        <f t="shared" si="145"/>
        <v>0</v>
      </c>
      <c r="IA16" s="242">
        <v>0.224147321887</v>
      </c>
      <c r="IB16" s="243">
        <f t="shared" si="146"/>
        <v>0</v>
      </c>
      <c r="IC16" s="244">
        <f t="shared" si="147"/>
        <v>0</v>
      </c>
      <c r="ID16" s="236"/>
      <c r="IE16" s="238">
        <v>3.0</v>
      </c>
      <c r="IF16" s="239" t="s">
        <v>35</v>
      </c>
      <c r="IG16" s="240" t="s">
        <v>133</v>
      </c>
      <c r="IH16" s="240" t="s">
        <v>134</v>
      </c>
      <c r="II16" s="241">
        <f t="shared" si="148"/>
        <v>0</v>
      </c>
      <c r="IJ16" s="241" t="str">
        <f t="shared" si="149"/>
        <v>#DIV/0!</v>
      </c>
      <c r="IK16" s="241">
        <f t="shared" si="150"/>
        <v>0</v>
      </c>
      <c r="IL16" s="242"/>
      <c r="IM16" s="241">
        <f t="shared" si="151"/>
        <v>0</v>
      </c>
      <c r="IN16" s="241">
        <f t="shared" ref="IN16:IP16" si="194">IN117+IN218+IN319+IN420</f>
        <v>0</v>
      </c>
      <c r="IO16" s="241">
        <f t="shared" si="194"/>
        <v>0</v>
      </c>
      <c r="IP16" s="241">
        <f t="shared" si="194"/>
        <v>0</v>
      </c>
      <c r="IQ16" s="241">
        <f t="shared" si="153"/>
        <v>0</v>
      </c>
      <c r="IR16" s="242">
        <v>0.224147321887</v>
      </c>
      <c r="IS16" s="243">
        <f t="shared" si="154"/>
        <v>0</v>
      </c>
      <c r="IT16" s="244">
        <f t="shared" si="155"/>
        <v>0</v>
      </c>
      <c r="IU16" s="236"/>
      <c r="IV16" s="238">
        <v>3.0</v>
      </c>
      <c r="IW16" s="239" t="s">
        <v>35</v>
      </c>
      <c r="IX16" s="240" t="s">
        <v>133</v>
      </c>
      <c r="IY16" s="240" t="s">
        <v>134</v>
      </c>
      <c r="IZ16" s="241" t="str">
        <f t="shared" si="156"/>
        <v>#VALUE!</v>
      </c>
      <c r="JA16" s="241" t="str">
        <f t="shared" si="157"/>
        <v>#VALUE!</v>
      </c>
      <c r="JB16" s="241">
        <f t="shared" si="158"/>
        <v>0</v>
      </c>
      <c r="JC16" s="242"/>
      <c r="JD16" s="241">
        <f t="shared" si="159"/>
        <v>0</v>
      </c>
      <c r="JE16" s="241">
        <f t="shared" ref="JE16:JG16" si="195">JE117+JE218+JE319+JE420</f>
        <v>0</v>
      </c>
      <c r="JF16" s="241">
        <f t="shared" si="195"/>
        <v>0</v>
      </c>
      <c r="JG16" s="241">
        <f t="shared" si="195"/>
        <v>0</v>
      </c>
      <c r="JH16" s="241">
        <f t="shared" si="161"/>
        <v>0</v>
      </c>
      <c r="JI16" s="242">
        <v>0.224147321887</v>
      </c>
      <c r="JJ16" s="243">
        <f t="shared" si="162"/>
        <v>0</v>
      </c>
      <c r="JK16" s="244">
        <f t="shared" si="163"/>
        <v>0</v>
      </c>
      <c r="JL16" s="236"/>
      <c r="JM16" s="238">
        <v>3.0</v>
      </c>
      <c r="JN16" s="239" t="s">
        <v>35</v>
      </c>
      <c r="JO16" s="240" t="s">
        <v>133</v>
      </c>
      <c r="JP16" s="240" t="s">
        <v>134</v>
      </c>
      <c r="JQ16" s="241">
        <f t="shared" si="164"/>
        <v>0</v>
      </c>
      <c r="JR16" s="241" t="str">
        <f t="shared" si="165"/>
        <v>#DIV/0!</v>
      </c>
      <c r="JS16" s="241">
        <f t="shared" si="166"/>
        <v>0</v>
      </c>
      <c r="JT16" s="242"/>
      <c r="JU16" s="241">
        <f t="shared" si="167"/>
        <v>0</v>
      </c>
      <c r="JV16" s="241">
        <f t="shared" ref="JV16:JX16" si="196">JV117+JV218+JV319+JV420</f>
        <v>0</v>
      </c>
      <c r="JW16" s="241">
        <f t="shared" si="196"/>
        <v>0</v>
      </c>
      <c r="JX16" s="241">
        <f t="shared" si="196"/>
        <v>0</v>
      </c>
      <c r="JY16" s="241">
        <f t="shared" si="169"/>
        <v>0</v>
      </c>
      <c r="JZ16" s="242">
        <v>0.224147321887</v>
      </c>
      <c r="KA16" s="243">
        <f t="shared" si="170"/>
        <v>0</v>
      </c>
      <c r="KB16" s="244">
        <f t="shared" si="171"/>
        <v>0</v>
      </c>
      <c r="KC16" s="236"/>
      <c r="KD16" s="238">
        <v>3.0</v>
      </c>
      <c r="KE16" s="239" t="s">
        <v>35</v>
      </c>
      <c r="KF16" s="240" t="s">
        <v>133</v>
      </c>
      <c r="KG16" s="240" t="s">
        <v>134</v>
      </c>
      <c r="KH16" s="241">
        <f t="shared" si="172"/>
        <v>0</v>
      </c>
      <c r="KI16" s="241" t="str">
        <f t="shared" si="173"/>
        <v>#DIV/0!</v>
      </c>
      <c r="KJ16" s="241">
        <f t="shared" si="174"/>
        <v>0</v>
      </c>
      <c r="KK16" s="242"/>
      <c r="KL16" s="241">
        <f t="shared" si="175"/>
        <v>0</v>
      </c>
      <c r="KM16" s="241">
        <f t="shared" ref="KM16:KO16" si="197">KM117+KM218+KM319+KM420</f>
        <v>0</v>
      </c>
      <c r="KN16" s="241">
        <f t="shared" si="197"/>
        <v>0</v>
      </c>
      <c r="KO16" s="241">
        <f t="shared" si="197"/>
        <v>0</v>
      </c>
      <c r="KP16" s="241">
        <f t="shared" si="177"/>
        <v>0</v>
      </c>
      <c r="KQ16" s="242">
        <v>0.224147321887</v>
      </c>
      <c r="KR16" s="243">
        <f t="shared" si="178"/>
        <v>0</v>
      </c>
      <c r="KS16" s="244">
        <f t="shared" si="179"/>
        <v>0</v>
      </c>
      <c r="KT16" s="236"/>
      <c r="KU16" s="237"/>
    </row>
    <row r="17">
      <c r="A17" s="238">
        <v>4.0</v>
      </c>
      <c r="B17" s="239" t="s">
        <v>37</v>
      </c>
      <c r="C17" s="240" t="s">
        <v>135</v>
      </c>
      <c r="D17" s="240" t="s">
        <v>134</v>
      </c>
      <c r="E17" s="241">
        <f t="shared" si="36"/>
        <v>10339</v>
      </c>
      <c r="F17" s="241">
        <f t="shared" si="37"/>
        <v>510440.5233</v>
      </c>
      <c r="G17" s="241">
        <f t="shared" si="38"/>
        <v>5277.44457</v>
      </c>
      <c r="H17" s="242"/>
      <c r="I17" s="241">
        <f t="shared" si="39"/>
        <v>0</v>
      </c>
      <c r="J17" s="241">
        <f t="shared" ref="J17:L17" si="198">J118+J219+J320+J421</f>
        <v>0</v>
      </c>
      <c r="K17" s="241">
        <f t="shared" si="198"/>
        <v>0</v>
      </c>
      <c r="L17" s="241">
        <f t="shared" si="198"/>
        <v>0</v>
      </c>
      <c r="M17" s="241">
        <f t="shared" si="41"/>
        <v>5277.44457</v>
      </c>
      <c r="N17" s="242">
        <v>0.224147321887</v>
      </c>
      <c r="O17" s="243">
        <f t="shared" si="42"/>
        <v>1182.925067</v>
      </c>
      <c r="P17" s="244">
        <f t="shared" si="43"/>
        <v>4094.519503</v>
      </c>
      <c r="Q17" s="236"/>
      <c r="R17" s="238">
        <v>4.0</v>
      </c>
      <c r="S17" s="239" t="s">
        <v>37</v>
      </c>
      <c r="T17" s="240" t="s">
        <v>135</v>
      </c>
      <c r="U17" s="240" t="s">
        <v>134</v>
      </c>
      <c r="V17" s="241">
        <f t="shared" si="44"/>
        <v>7562</v>
      </c>
      <c r="W17" s="241">
        <f t="shared" si="45"/>
        <v>514946.9528</v>
      </c>
      <c r="X17" s="241">
        <f t="shared" si="46"/>
        <v>3894.028857</v>
      </c>
      <c r="Y17" s="242"/>
      <c r="Z17" s="241">
        <f t="shared" si="47"/>
        <v>0</v>
      </c>
      <c r="AA17" s="241">
        <f t="shared" ref="AA17:AC17" si="199">AA118+AA219+AA320+AA421</f>
        <v>0</v>
      </c>
      <c r="AB17" s="241">
        <f t="shared" si="199"/>
        <v>0</v>
      </c>
      <c r="AC17" s="241">
        <f t="shared" si="199"/>
        <v>0</v>
      </c>
      <c r="AD17" s="241">
        <f t="shared" si="49"/>
        <v>3894.028857</v>
      </c>
      <c r="AE17" s="242">
        <v>0.224147321887</v>
      </c>
      <c r="AF17" s="243">
        <f t="shared" si="50"/>
        <v>872.8361397</v>
      </c>
      <c r="AG17" s="244">
        <f t="shared" si="51"/>
        <v>3021.192718</v>
      </c>
      <c r="AH17" s="236"/>
      <c r="AI17" s="238">
        <v>4.0</v>
      </c>
      <c r="AJ17" s="239" t="s">
        <v>37</v>
      </c>
      <c r="AK17" s="240" t="s">
        <v>135</v>
      </c>
      <c r="AL17" s="240" t="s">
        <v>134</v>
      </c>
      <c r="AM17" s="241">
        <f t="shared" si="52"/>
        <v>8982</v>
      </c>
      <c r="AN17" s="241">
        <f t="shared" si="53"/>
        <v>543657.0106</v>
      </c>
      <c r="AO17" s="241">
        <f t="shared" si="54"/>
        <v>4883.127269</v>
      </c>
      <c r="AP17" s="242"/>
      <c r="AQ17" s="241">
        <f t="shared" si="55"/>
        <v>0</v>
      </c>
      <c r="AR17" s="241">
        <f t="shared" ref="AR17:AT17" si="200">AR118+AR219+AR320+AR421</f>
        <v>0</v>
      </c>
      <c r="AS17" s="241">
        <f t="shared" si="200"/>
        <v>0</v>
      </c>
      <c r="AT17" s="241">
        <f t="shared" si="200"/>
        <v>0</v>
      </c>
      <c r="AU17" s="241">
        <f t="shared" si="57"/>
        <v>4883.127269</v>
      </c>
      <c r="AV17" s="242">
        <v>0.224147321887</v>
      </c>
      <c r="AW17" s="243">
        <f t="shared" si="58"/>
        <v>1094.5399</v>
      </c>
      <c r="AX17" s="244">
        <f t="shared" si="59"/>
        <v>3788.587369</v>
      </c>
      <c r="AY17" s="236"/>
      <c r="AZ17" s="238">
        <v>4.0</v>
      </c>
      <c r="BA17" s="239" t="s">
        <v>37</v>
      </c>
      <c r="BB17" s="240" t="s">
        <v>135</v>
      </c>
      <c r="BC17" s="240" t="s">
        <v>134</v>
      </c>
      <c r="BD17" s="241">
        <f t="shared" si="60"/>
        <v>6100</v>
      </c>
      <c r="BE17" s="241">
        <f t="shared" si="61"/>
        <v>565256.3728</v>
      </c>
      <c r="BF17" s="241">
        <f t="shared" si="62"/>
        <v>3448.063874</v>
      </c>
      <c r="BG17" s="242"/>
      <c r="BH17" s="241">
        <f t="shared" si="63"/>
        <v>0</v>
      </c>
      <c r="BI17" s="241">
        <f t="shared" ref="BI17:BK17" si="201">BI118+BI219+BI320+BI421</f>
        <v>0</v>
      </c>
      <c r="BJ17" s="241">
        <f t="shared" si="201"/>
        <v>0</v>
      </c>
      <c r="BK17" s="241">
        <f t="shared" si="201"/>
        <v>0</v>
      </c>
      <c r="BL17" s="241">
        <f t="shared" si="65"/>
        <v>3448.063874</v>
      </c>
      <c r="BM17" s="242">
        <v>0.224147321887</v>
      </c>
      <c r="BN17" s="243">
        <f t="shared" si="66"/>
        <v>772.874283</v>
      </c>
      <c r="BO17" s="244">
        <f t="shared" si="67"/>
        <v>2675.189591</v>
      </c>
      <c r="BP17" s="236"/>
      <c r="BQ17" s="238">
        <v>4.0</v>
      </c>
      <c r="BR17" s="239" t="s">
        <v>37</v>
      </c>
      <c r="BS17" s="240" t="s">
        <v>135</v>
      </c>
      <c r="BT17" s="240" t="s">
        <v>134</v>
      </c>
      <c r="BU17" s="241">
        <f t="shared" si="68"/>
        <v>4682</v>
      </c>
      <c r="BV17" s="241">
        <f t="shared" si="69"/>
        <v>585566.0033</v>
      </c>
      <c r="BW17" s="241">
        <f t="shared" si="70"/>
        <v>2741.620028</v>
      </c>
      <c r="BX17" s="242"/>
      <c r="BY17" s="241">
        <f t="shared" si="71"/>
        <v>0</v>
      </c>
      <c r="BZ17" s="241">
        <f t="shared" ref="BZ17:CB17" si="202">BZ118+BZ219+BZ320+BZ421</f>
        <v>0</v>
      </c>
      <c r="CA17" s="241">
        <f t="shared" si="202"/>
        <v>0</v>
      </c>
      <c r="CB17" s="241">
        <f t="shared" si="202"/>
        <v>0</v>
      </c>
      <c r="CC17" s="241">
        <f t="shared" si="73"/>
        <v>2741.620028</v>
      </c>
      <c r="CD17" s="242">
        <v>0.224147321887</v>
      </c>
      <c r="CE17" s="243">
        <f t="shared" si="74"/>
        <v>614.5267868</v>
      </c>
      <c r="CF17" s="244">
        <f t="shared" si="75"/>
        <v>2127.093241</v>
      </c>
      <c r="CG17" s="236"/>
      <c r="CH17" s="238">
        <v>4.0</v>
      </c>
      <c r="CI17" s="239" t="s">
        <v>37</v>
      </c>
      <c r="CJ17" s="240" t="s">
        <v>135</v>
      </c>
      <c r="CK17" s="240" t="s">
        <v>134</v>
      </c>
      <c r="CL17" s="241">
        <f t="shared" si="76"/>
        <v>2767</v>
      </c>
      <c r="CM17" s="241">
        <f t="shared" si="77"/>
        <v>603101.0284</v>
      </c>
      <c r="CN17" s="241">
        <f t="shared" si="78"/>
        <v>1668.780546</v>
      </c>
      <c r="CO17" s="242"/>
      <c r="CP17" s="241">
        <f t="shared" si="79"/>
        <v>0</v>
      </c>
      <c r="CQ17" s="241">
        <f t="shared" ref="CQ17:CS17" si="203">CQ118+CQ219+CQ320+CQ421</f>
        <v>0</v>
      </c>
      <c r="CR17" s="241">
        <f t="shared" si="203"/>
        <v>0</v>
      </c>
      <c r="CS17" s="241">
        <f t="shared" si="203"/>
        <v>0</v>
      </c>
      <c r="CT17" s="241">
        <f t="shared" si="81"/>
        <v>1668.780546</v>
      </c>
      <c r="CU17" s="242">
        <v>0.224147321887</v>
      </c>
      <c r="CV17" s="243">
        <f t="shared" si="82"/>
        <v>374.0526901</v>
      </c>
      <c r="CW17" s="244">
        <f t="shared" si="83"/>
        <v>1294.727856</v>
      </c>
      <c r="CX17" s="236"/>
      <c r="CY17" s="238">
        <v>4.0</v>
      </c>
      <c r="CZ17" s="239" t="s">
        <v>37</v>
      </c>
      <c r="DA17" s="240" t="s">
        <v>135</v>
      </c>
      <c r="DB17" s="240" t="s">
        <v>134</v>
      </c>
      <c r="DC17" s="241">
        <f t="shared" si="84"/>
        <v>3204</v>
      </c>
      <c r="DD17" s="241">
        <f t="shared" si="85"/>
        <v>677587.4434</v>
      </c>
      <c r="DE17" s="241">
        <f t="shared" si="86"/>
        <v>2170.990169</v>
      </c>
      <c r="DF17" s="242"/>
      <c r="DG17" s="241">
        <f t="shared" si="87"/>
        <v>0</v>
      </c>
      <c r="DH17" s="241">
        <f t="shared" ref="DH17:DJ17" si="204">DH118+DH219+DH320+DH421</f>
        <v>0</v>
      </c>
      <c r="DI17" s="241">
        <f t="shared" si="204"/>
        <v>0</v>
      </c>
      <c r="DJ17" s="241">
        <f t="shared" si="204"/>
        <v>0</v>
      </c>
      <c r="DK17" s="241">
        <f t="shared" si="89"/>
        <v>2170.990169</v>
      </c>
      <c r="DL17" s="242">
        <v>0.224147321887</v>
      </c>
      <c r="DM17" s="243">
        <f t="shared" si="90"/>
        <v>486.6216322</v>
      </c>
      <c r="DN17" s="244">
        <f t="shared" si="91"/>
        <v>1684.368537</v>
      </c>
      <c r="DO17" s="236"/>
      <c r="DP17" s="238">
        <v>4.0</v>
      </c>
      <c r="DQ17" s="239" t="s">
        <v>37</v>
      </c>
      <c r="DR17" s="240" t="s">
        <v>135</v>
      </c>
      <c r="DS17" s="240" t="s">
        <v>134</v>
      </c>
      <c r="DT17" s="241">
        <f t="shared" si="92"/>
        <v>3384</v>
      </c>
      <c r="DU17" s="241">
        <f t="shared" si="93"/>
        <v>668620.8128</v>
      </c>
      <c r="DV17" s="241">
        <f t="shared" si="94"/>
        <v>2262.612831</v>
      </c>
      <c r="DW17" s="242"/>
      <c r="DX17" s="241">
        <f t="shared" si="95"/>
        <v>0</v>
      </c>
      <c r="DY17" s="241">
        <f t="shared" ref="DY17:EA17" si="205">DY118+DY219+DY320+DY421</f>
        <v>0</v>
      </c>
      <c r="DZ17" s="241">
        <f t="shared" si="205"/>
        <v>0</v>
      </c>
      <c r="EA17" s="241">
        <f t="shared" si="205"/>
        <v>0</v>
      </c>
      <c r="EB17" s="241">
        <f t="shared" si="97"/>
        <v>2262.612831</v>
      </c>
      <c r="EC17" s="242">
        <v>0.224147321887</v>
      </c>
      <c r="ED17" s="243">
        <f t="shared" si="98"/>
        <v>507.1586065</v>
      </c>
      <c r="EE17" s="244">
        <f t="shared" si="99"/>
        <v>1755.454224</v>
      </c>
      <c r="EF17" s="236"/>
      <c r="EG17" s="238">
        <v>4.0</v>
      </c>
      <c r="EH17" s="239" t="s">
        <v>37</v>
      </c>
      <c r="EI17" s="240" t="s">
        <v>135</v>
      </c>
      <c r="EJ17" s="240" t="s">
        <v>134</v>
      </c>
      <c r="EK17" s="241">
        <f t="shared" si="100"/>
        <v>4424</v>
      </c>
      <c r="EL17" s="241">
        <f t="shared" si="101"/>
        <v>722243.7232</v>
      </c>
      <c r="EM17" s="241">
        <f t="shared" si="102"/>
        <v>3195.206231</v>
      </c>
      <c r="EN17" s="242"/>
      <c r="EO17" s="241">
        <f t="shared" si="103"/>
        <v>0</v>
      </c>
      <c r="EP17" s="241">
        <f t="shared" ref="EP17:ER17" si="206">EP118+EP219+EP320+EP421</f>
        <v>0</v>
      </c>
      <c r="EQ17" s="241">
        <f t="shared" si="206"/>
        <v>0</v>
      </c>
      <c r="ER17" s="241">
        <f t="shared" si="206"/>
        <v>0</v>
      </c>
      <c r="ES17" s="241">
        <f t="shared" si="105"/>
        <v>3195.206231</v>
      </c>
      <c r="ET17" s="242">
        <v>0.224147321887</v>
      </c>
      <c r="EU17" s="243">
        <f t="shared" si="106"/>
        <v>716.1969196</v>
      </c>
      <c r="EV17" s="244">
        <f t="shared" si="107"/>
        <v>2479.009312</v>
      </c>
      <c r="EW17" s="236"/>
      <c r="EX17" s="238">
        <v>4.0</v>
      </c>
      <c r="EY17" s="239" t="s">
        <v>37</v>
      </c>
      <c r="EZ17" s="240" t="s">
        <v>135</v>
      </c>
      <c r="FA17" s="240" t="s">
        <v>134</v>
      </c>
      <c r="FB17" s="241">
        <f t="shared" si="108"/>
        <v>3336</v>
      </c>
      <c r="FC17" s="241">
        <f t="shared" si="109"/>
        <v>756881.0456</v>
      </c>
      <c r="FD17" s="241">
        <f t="shared" si="110"/>
        <v>2524.955168</v>
      </c>
      <c r="FE17" s="242"/>
      <c r="FF17" s="241">
        <f t="shared" si="111"/>
        <v>0</v>
      </c>
      <c r="FG17" s="241">
        <f t="shared" ref="FG17:FI17" si="207">FG118+FG219+FG320+FG421</f>
        <v>0</v>
      </c>
      <c r="FH17" s="241">
        <f t="shared" si="207"/>
        <v>0</v>
      </c>
      <c r="FI17" s="241">
        <f t="shared" si="207"/>
        <v>0</v>
      </c>
      <c r="FJ17" s="241">
        <f t="shared" si="113"/>
        <v>2524.955168</v>
      </c>
      <c r="FK17" s="242">
        <v>0.224147321887</v>
      </c>
      <c r="FL17" s="243">
        <f t="shared" si="114"/>
        <v>565.9619388</v>
      </c>
      <c r="FM17" s="244">
        <f t="shared" si="115"/>
        <v>1958.993229</v>
      </c>
      <c r="FN17" s="236"/>
      <c r="FO17" s="238">
        <v>4.0</v>
      </c>
      <c r="FP17" s="239" t="s">
        <v>37</v>
      </c>
      <c r="FQ17" s="240" t="s">
        <v>135</v>
      </c>
      <c r="FR17" s="240" t="s">
        <v>134</v>
      </c>
      <c r="FS17" s="241">
        <f t="shared" si="116"/>
        <v>3815.4</v>
      </c>
      <c r="FT17" s="241">
        <f t="shared" si="117"/>
        <v>741787.2206</v>
      </c>
      <c r="FU17" s="241">
        <f t="shared" si="118"/>
        <v>2830.214962</v>
      </c>
      <c r="FV17" s="242"/>
      <c r="FW17" s="241">
        <f t="shared" si="119"/>
        <v>0</v>
      </c>
      <c r="FX17" s="241">
        <f t="shared" ref="FX17:FZ17" si="208">FX118+FX219+FX320+FX421</f>
        <v>0</v>
      </c>
      <c r="FY17" s="241">
        <f t="shared" si="208"/>
        <v>0</v>
      </c>
      <c r="FZ17" s="241">
        <f t="shared" si="208"/>
        <v>0</v>
      </c>
      <c r="GA17" s="241">
        <f t="shared" si="121"/>
        <v>2830.214962</v>
      </c>
      <c r="GB17" s="242">
        <v>0.224147321887</v>
      </c>
      <c r="GC17" s="243">
        <f t="shared" si="122"/>
        <v>634.385104</v>
      </c>
      <c r="GD17" s="244">
        <f t="shared" si="123"/>
        <v>2195.829858</v>
      </c>
      <c r="GE17" s="236"/>
      <c r="GF17" s="238">
        <v>4.0</v>
      </c>
      <c r="GG17" s="239" t="s">
        <v>37</v>
      </c>
      <c r="GH17" s="240" t="s">
        <v>135</v>
      </c>
      <c r="GI17" s="240" t="s">
        <v>134</v>
      </c>
      <c r="GJ17" s="241">
        <f t="shared" si="124"/>
        <v>5084.2</v>
      </c>
      <c r="GK17" s="241">
        <f t="shared" si="125"/>
        <v>720324.7756</v>
      </c>
      <c r="GL17" s="241">
        <f t="shared" si="126"/>
        <v>3662.275224</v>
      </c>
      <c r="GM17" s="242"/>
      <c r="GN17" s="241">
        <f t="shared" si="127"/>
        <v>0</v>
      </c>
      <c r="GO17" s="241">
        <f t="shared" ref="GO17:GQ17" si="209">GO118+GO219+GO320+GO421</f>
        <v>0</v>
      </c>
      <c r="GP17" s="241">
        <f t="shared" si="209"/>
        <v>0</v>
      </c>
      <c r="GQ17" s="241">
        <f t="shared" si="209"/>
        <v>0</v>
      </c>
      <c r="GR17" s="241">
        <f t="shared" si="129"/>
        <v>3662.275224</v>
      </c>
      <c r="GS17" s="242">
        <v>0.224147321887</v>
      </c>
      <c r="GT17" s="243">
        <f t="shared" si="130"/>
        <v>820.8891835</v>
      </c>
      <c r="GU17" s="244">
        <f t="shared" si="131"/>
        <v>2841.386041</v>
      </c>
      <c r="GV17" s="236"/>
      <c r="GW17" s="238">
        <v>4.0</v>
      </c>
      <c r="GX17" s="239" t="s">
        <v>37</v>
      </c>
      <c r="GY17" s="240" t="s">
        <v>135</v>
      </c>
      <c r="GZ17" s="240" t="s">
        <v>134</v>
      </c>
      <c r="HA17" s="241">
        <f t="shared" si="132"/>
        <v>4062.3</v>
      </c>
      <c r="HB17" s="241">
        <f t="shared" si="133"/>
        <v>776038.096</v>
      </c>
      <c r="HC17" s="241">
        <f t="shared" si="134"/>
        <v>3152.499557</v>
      </c>
      <c r="HD17" s="242"/>
      <c r="HE17" s="241">
        <f t="shared" si="135"/>
        <v>0</v>
      </c>
      <c r="HF17" s="241">
        <f t="shared" ref="HF17:HH17" si="210">HF118+HF219+HF320+HF421</f>
        <v>0</v>
      </c>
      <c r="HG17" s="241">
        <f t="shared" si="210"/>
        <v>0</v>
      </c>
      <c r="HH17" s="241">
        <f t="shared" si="210"/>
        <v>0</v>
      </c>
      <c r="HI17" s="241">
        <f t="shared" si="137"/>
        <v>3152.499557</v>
      </c>
      <c r="HJ17" s="242">
        <v>0.224147321887</v>
      </c>
      <c r="HK17" s="243">
        <f t="shared" si="138"/>
        <v>706.624333</v>
      </c>
      <c r="HL17" s="244">
        <f t="shared" si="139"/>
        <v>2445.875224</v>
      </c>
      <c r="HM17" s="236"/>
      <c r="HN17" s="238">
        <v>4.0</v>
      </c>
      <c r="HO17" s="239" t="s">
        <v>37</v>
      </c>
      <c r="HP17" s="240" t="s">
        <v>135</v>
      </c>
      <c r="HQ17" s="240" t="s">
        <v>134</v>
      </c>
      <c r="HR17" s="241">
        <f t="shared" si="140"/>
        <v>5702.5</v>
      </c>
      <c r="HS17" s="241">
        <f t="shared" si="141"/>
        <v>829465.8406</v>
      </c>
      <c r="HT17" s="241">
        <f t="shared" si="142"/>
        <v>4730.028956</v>
      </c>
      <c r="HU17" s="242"/>
      <c r="HV17" s="241">
        <f t="shared" si="143"/>
        <v>0</v>
      </c>
      <c r="HW17" s="241">
        <f t="shared" ref="HW17:HY17" si="211">HW118+HW219+HW320+HW421</f>
        <v>0</v>
      </c>
      <c r="HX17" s="241">
        <f t="shared" si="211"/>
        <v>0</v>
      </c>
      <c r="HY17" s="241">
        <f t="shared" si="211"/>
        <v>0</v>
      </c>
      <c r="HZ17" s="241">
        <f t="shared" si="145"/>
        <v>4730.028956</v>
      </c>
      <c r="IA17" s="242">
        <v>0.224147321887</v>
      </c>
      <c r="IB17" s="243">
        <f t="shared" si="146"/>
        <v>1060.223323</v>
      </c>
      <c r="IC17" s="244">
        <f t="shared" si="147"/>
        <v>3669.805633</v>
      </c>
      <c r="ID17" s="236"/>
      <c r="IE17" s="238">
        <v>4.0</v>
      </c>
      <c r="IF17" s="239" t="s">
        <v>37</v>
      </c>
      <c r="IG17" s="240" t="s">
        <v>135</v>
      </c>
      <c r="IH17" s="240" t="s">
        <v>134</v>
      </c>
      <c r="II17" s="241">
        <f t="shared" si="148"/>
        <v>4282.41</v>
      </c>
      <c r="IJ17" s="241">
        <f t="shared" si="149"/>
        <v>924080.3344</v>
      </c>
      <c r="IK17" s="241">
        <f t="shared" si="150"/>
        <v>3957.290865</v>
      </c>
      <c r="IL17" s="242"/>
      <c r="IM17" s="241">
        <f t="shared" si="151"/>
        <v>0</v>
      </c>
      <c r="IN17" s="241">
        <f t="shared" ref="IN17:IP17" si="212">IN118+IN219+IN320+IN421</f>
        <v>0</v>
      </c>
      <c r="IO17" s="241">
        <f t="shared" si="212"/>
        <v>0</v>
      </c>
      <c r="IP17" s="241">
        <f t="shared" si="212"/>
        <v>0</v>
      </c>
      <c r="IQ17" s="241">
        <f t="shared" si="153"/>
        <v>3957.290865</v>
      </c>
      <c r="IR17" s="242">
        <v>0.224147321887</v>
      </c>
      <c r="IS17" s="243">
        <f t="shared" si="154"/>
        <v>887.0161493</v>
      </c>
      <c r="IT17" s="244">
        <f t="shared" si="155"/>
        <v>3070.274715</v>
      </c>
      <c r="IU17" s="236"/>
      <c r="IV17" s="238">
        <v>4.0</v>
      </c>
      <c r="IW17" s="239" t="s">
        <v>37</v>
      </c>
      <c r="IX17" s="240" t="s">
        <v>135</v>
      </c>
      <c r="IY17" s="240" t="s">
        <v>134</v>
      </c>
      <c r="IZ17" s="241">
        <f t="shared" si="156"/>
        <v>5714.36</v>
      </c>
      <c r="JA17" s="241">
        <f t="shared" si="157"/>
        <v>844812.2463</v>
      </c>
      <c r="JB17" s="241">
        <f t="shared" si="158"/>
        <v>4827.561308</v>
      </c>
      <c r="JC17" s="242"/>
      <c r="JD17" s="241">
        <f t="shared" si="159"/>
        <v>0</v>
      </c>
      <c r="JE17" s="241">
        <f t="shared" ref="JE17:JG17" si="213">JE118+JE219+JE320+JE421</f>
        <v>0</v>
      </c>
      <c r="JF17" s="241">
        <f t="shared" si="213"/>
        <v>0</v>
      </c>
      <c r="JG17" s="241">
        <f t="shared" si="213"/>
        <v>0</v>
      </c>
      <c r="JH17" s="241">
        <f t="shared" si="161"/>
        <v>4827.561308</v>
      </c>
      <c r="JI17" s="242">
        <v>0.224147321887</v>
      </c>
      <c r="JJ17" s="243">
        <f t="shared" si="162"/>
        <v>1082.084938</v>
      </c>
      <c r="JK17" s="244">
        <f t="shared" si="163"/>
        <v>3745.476369</v>
      </c>
      <c r="JL17" s="236"/>
      <c r="JM17" s="238">
        <v>4.0</v>
      </c>
      <c r="JN17" s="239" t="s">
        <v>37</v>
      </c>
      <c r="JO17" s="240" t="s">
        <v>135</v>
      </c>
      <c r="JP17" s="240" t="s">
        <v>134</v>
      </c>
      <c r="JQ17" s="241">
        <f t="shared" si="164"/>
        <v>1243.72</v>
      </c>
      <c r="JR17" s="241">
        <f t="shared" si="165"/>
        <v>827730.4719</v>
      </c>
      <c r="JS17" s="241">
        <f t="shared" si="166"/>
        <v>1029.464943</v>
      </c>
      <c r="JT17" s="242"/>
      <c r="JU17" s="241">
        <f t="shared" si="167"/>
        <v>0</v>
      </c>
      <c r="JV17" s="241">
        <f t="shared" ref="JV17:JX17" si="214">JV118+JV219+JV320+JV421</f>
        <v>0</v>
      </c>
      <c r="JW17" s="241">
        <f t="shared" si="214"/>
        <v>0</v>
      </c>
      <c r="JX17" s="241">
        <f t="shared" si="214"/>
        <v>0</v>
      </c>
      <c r="JY17" s="241">
        <f t="shared" si="169"/>
        <v>1029.464943</v>
      </c>
      <c r="JZ17" s="242">
        <v>0.224147321887</v>
      </c>
      <c r="KA17" s="243">
        <f t="shared" si="170"/>
        <v>230.7518098</v>
      </c>
      <c r="KB17" s="244">
        <f t="shared" si="171"/>
        <v>798.7131327</v>
      </c>
      <c r="KC17" s="236"/>
      <c r="KD17" s="238">
        <v>4.0</v>
      </c>
      <c r="KE17" s="239" t="s">
        <v>37</v>
      </c>
      <c r="KF17" s="240" t="s">
        <v>135</v>
      </c>
      <c r="KG17" s="240" t="s">
        <v>134</v>
      </c>
      <c r="KH17" s="241">
        <f t="shared" si="172"/>
        <v>0</v>
      </c>
      <c r="KI17" s="241" t="str">
        <f t="shared" si="173"/>
        <v>#DIV/0!</v>
      </c>
      <c r="KJ17" s="241">
        <f t="shared" si="174"/>
        <v>0</v>
      </c>
      <c r="KK17" s="242"/>
      <c r="KL17" s="241">
        <f t="shared" si="175"/>
        <v>0</v>
      </c>
      <c r="KM17" s="241">
        <f t="shared" ref="KM17:KO17" si="215">KM118+KM219+KM320+KM421</f>
        <v>0</v>
      </c>
      <c r="KN17" s="241">
        <f t="shared" si="215"/>
        <v>0</v>
      </c>
      <c r="KO17" s="241">
        <f t="shared" si="215"/>
        <v>0</v>
      </c>
      <c r="KP17" s="241">
        <f t="shared" si="177"/>
        <v>0</v>
      </c>
      <c r="KQ17" s="242">
        <v>0.224147321887</v>
      </c>
      <c r="KR17" s="243">
        <f t="shared" si="178"/>
        <v>0</v>
      </c>
      <c r="KS17" s="244">
        <f t="shared" si="179"/>
        <v>0</v>
      </c>
      <c r="KT17" s="236"/>
      <c r="KU17" s="237"/>
    </row>
    <row r="18">
      <c r="A18" s="238">
        <v>5.0</v>
      </c>
      <c r="B18" s="239" t="s">
        <v>38</v>
      </c>
      <c r="C18" s="240" t="s">
        <v>135</v>
      </c>
      <c r="D18" s="240" t="s">
        <v>134</v>
      </c>
      <c r="E18" s="241">
        <f t="shared" si="36"/>
        <v>12572</v>
      </c>
      <c r="F18" s="241">
        <f t="shared" si="37"/>
        <v>409936.3141</v>
      </c>
      <c r="G18" s="241">
        <f t="shared" si="38"/>
        <v>5153.719341</v>
      </c>
      <c r="H18" s="242"/>
      <c r="I18" s="241">
        <f t="shared" si="39"/>
        <v>0</v>
      </c>
      <c r="J18" s="241">
        <f t="shared" ref="J18:L18" si="216">J119+J220+J321+J422</f>
        <v>0</v>
      </c>
      <c r="K18" s="241">
        <f t="shared" si="216"/>
        <v>0</v>
      </c>
      <c r="L18" s="241">
        <f t="shared" si="216"/>
        <v>0</v>
      </c>
      <c r="M18" s="241">
        <f t="shared" si="41"/>
        <v>5153.719341</v>
      </c>
      <c r="N18" s="242">
        <v>0.224147321887</v>
      </c>
      <c r="O18" s="243">
        <f t="shared" si="42"/>
        <v>1155.192388</v>
      </c>
      <c r="P18" s="244">
        <f t="shared" si="43"/>
        <v>3998.526953</v>
      </c>
      <c r="Q18" s="236"/>
      <c r="R18" s="238">
        <v>5.0</v>
      </c>
      <c r="S18" s="239" t="s">
        <v>38</v>
      </c>
      <c r="T18" s="240" t="s">
        <v>135</v>
      </c>
      <c r="U18" s="240" t="s">
        <v>134</v>
      </c>
      <c r="V18" s="241">
        <f t="shared" si="44"/>
        <v>5311</v>
      </c>
      <c r="W18" s="241">
        <f t="shared" si="45"/>
        <v>423194.1899</v>
      </c>
      <c r="X18" s="241">
        <f t="shared" si="46"/>
        <v>2247.584342</v>
      </c>
      <c r="Y18" s="242"/>
      <c r="Z18" s="241">
        <f t="shared" si="47"/>
        <v>0</v>
      </c>
      <c r="AA18" s="241">
        <f t="shared" ref="AA18:AC18" si="217">AA119+AA220+AA321+AA422</f>
        <v>0</v>
      </c>
      <c r="AB18" s="241">
        <f t="shared" si="217"/>
        <v>0</v>
      </c>
      <c r="AC18" s="241">
        <f t="shared" si="217"/>
        <v>0</v>
      </c>
      <c r="AD18" s="241">
        <f t="shared" si="49"/>
        <v>2247.584342</v>
      </c>
      <c r="AE18" s="242">
        <v>0.224147321887</v>
      </c>
      <c r="AF18" s="243">
        <f t="shared" si="50"/>
        <v>503.7900111</v>
      </c>
      <c r="AG18" s="244">
        <f t="shared" si="51"/>
        <v>1743.794331</v>
      </c>
      <c r="AH18" s="236"/>
      <c r="AI18" s="238">
        <v>5.0</v>
      </c>
      <c r="AJ18" s="239" t="s">
        <v>38</v>
      </c>
      <c r="AK18" s="240" t="s">
        <v>135</v>
      </c>
      <c r="AL18" s="240" t="s">
        <v>134</v>
      </c>
      <c r="AM18" s="241">
        <f t="shared" si="52"/>
        <v>7043</v>
      </c>
      <c r="AN18" s="241">
        <f t="shared" si="53"/>
        <v>461022.6651</v>
      </c>
      <c r="AO18" s="241">
        <f t="shared" si="54"/>
        <v>3246.98263</v>
      </c>
      <c r="AP18" s="242"/>
      <c r="AQ18" s="241">
        <f t="shared" si="55"/>
        <v>0</v>
      </c>
      <c r="AR18" s="241">
        <f t="shared" ref="AR18:AT18" si="218">AR119+AR220+AR321+AR422</f>
        <v>0</v>
      </c>
      <c r="AS18" s="241">
        <f t="shared" si="218"/>
        <v>0</v>
      </c>
      <c r="AT18" s="241">
        <f t="shared" si="218"/>
        <v>0</v>
      </c>
      <c r="AU18" s="241">
        <f t="shared" si="57"/>
        <v>3246.98263</v>
      </c>
      <c r="AV18" s="242">
        <v>0.224147321887</v>
      </c>
      <c r="AW18" s="243">
        <f t="shared" si="58"/>
        <v>727.8024608</v>
      </c>
      <c r="AX18" s="244">
        <f t="shared" si="59"/>
        <v>2519.180169</v>
      </c>
      <c r="AY18" s="236"/>
      <c r="AZ18" s="238">
        <v>5.0</v>
      </c>
      <c r="BA18" s="239" t="s">
        <v>38</v>
      </c>
      <c r="BB18" s="240" t="s">
        <v>135</v>
      </c>
      <c r="BC18" s="240" t="s">
        <v>134</v>
      </c>
      <c r="BD18" s="241">
        <f t="shared" si="60"/>
        <v>3744</v>
      </c>
      <c r="BE18" s="241">
        <f t="shared" si="61"/>
        <v>485629.3483</v>
      </c>
      <c r="BF18" s="241">
        <f t="shared" si="62"/>
        <v>1818.19628</v>
      </c>
      <c r="BG18" s="242"/>
      <c r="BH18" s="241">
        <f t="shared" si="63"/>
        <v>0</v>
      </c>
      <c r="BI18" s="241">
        <f t="shared" ref="BI18:BK18" si="219">BI119+BI220+BI321+BI422</f>
        <v>0</v>
      </c>
      <c r="BJ18" s="241">
        <f t="shared" si="219"/>
        <v>0</v>
      </c>
      <c r="BK18" s="241">
        <f t="shared" si="219"/>
        <v>0</v>
      </c>
      <c r="BL18" s="241">
        <f t="shared" si="65"/>
        <v>1818.19628</v>
      </c>
      <c r="BM18" s="242">
        <v>0.224147321887</v>
      </c>
      <c r="BN18" s="243">
        <f t="shared" si="66"/>
        <v>407.5438269</v>
      </c>
      <c r="BO18" s="244">
        <f t="shared" si="67"/>
        <v>1410.652453</v>
      </c>
      <c r="BP18" s="236"/>
      <c r="BQ18" s="238">
        <v>5.0</v>
      </c>
      <c r="BR18" s="239" t="s">
        <v>38</v>
      </c>
      <c r="BS18" s="240" t="s">
        <v>135</v>
      </c>
      <c r="BT18" s="240" t="s">
        <v>134</v>
      </c>
      <c r="BU18" s="241">
        <f t="shared" si="68"/>
        <v>3400</v>
      </c>
      <c r="BV18" s="241">
        <f t="shared" si="69"/>
        <v>514575.2608</v>
      </c>
      <c r="BW18" s="241">
        <f t="shared" si="70"/>
        <v>1749.555887</v>
      </c>
      <c r="BX18" s="242"/>
      <c r="BY18" s="241">
        <f t="shared" si="71"/>
        <v>0</v>
      </c>
      <c r="BZ18" s="241">
        <f t="shared" ref="BZ18:CB18" si="220">BZ119+BZ220+BZ321+BZ422</f>
        <v>0</v>
      </c>
      <c r="CA18" s="241">
        <f t="shared" si="220"/>
        <v>0</v>
      </c>
      <c r="CB18" s="241">
        <f t="shared" si="220"/>
        <v>0</v>
      </c>
      <c r="CC18" s="241">
        <f t="shared" si="73"/>
        <v>1749.555887</v>
      </c>
      <c r="CD18" s="242">
        <v>0.224147321887</v>
      </c>
      <c r="CE18" s="243">
        <f t="shared" si="74"/>
        <v>392.1582665</v>
      </c>
      <c r="CF18" s="244">
        <f t="shared" si="75"/>
        <v>1357.39762</v>
      </c>
      <c r="CG18" s="236"/>
      <c r="CH18" s="238">
        <v>5.0</v>
      </c>
      <c r="CI18" s="239" t="s">
        <v>38</v>
      </c>
      <c r="CJ18" s="240" t="s">
        <v>135</v>
      </c>
      <c r="CK18" s="240" t="s">
        <v>134</v>
      </c>
      <c r="CL18" s="241">
        <f t="shared" si="76"/>
        <v>3475</v>
      </c>
      <c r="CM18" s="241">
        <f t="shared" si="77"/>
        <v>548423.1521</v>
      </c>
      <c r="CN18" s="241">
        <f t="shared" si="78"/>
        <v>1905.770454</v>
      </c>
      <c r="CO18" s="242"/>
      <c r="CP18" s="241">
        <f t="shared" si="79"/>
        <v>0</v>
      </c>
      <c r="CQ18" s="241">
        <f t="shared" ref="CQ18:CS18" si="221">CQ119+CQ220+CQ321+CQ422</f>
        <v>0</v>
      </c>
      <c r="CR18" s="241">
        <f t="shared" si="221"/>
        <v>0</v>
      </c>
      <c r="CS18" s="241">
        <f t="shared" si="221"/>
        <v>0</v>
      </c>
      <c r="CT18" s="241">
        <f t="shared" si="81"/>
        <v>1905.770454</v>
      </c>
      <c r="CU18" s="242">
        <v>0.224147321887</v>
      </c>
      <c r="CV18" s="243">
        <f t="shared" si="82"/>
        <v>427.1733433</v>
      </c>
      <c r="CW18" s="244">
        <f t="shared" si="83"/>
        <v>1478.59711</v>
      </c>
      <c r="CX18" s="236"/>
      <c r="CY18" s="238">
        <v>5.0</v>
      </c>
      <c r="CZ18" s="239" t="s">
        <v>38</v>
      </c>
      <c r="DA18" s="240" t="s">
        <v>135</v>
      </c>
      <c r="DB18" s="240" t="s">
        <v>134</v>
      </c>
      <c r="DC18" s="241">
        <f t="shared" si="84"/>
        <v>2343</v>
      </c>
      <c r="DD18" s="241">
        <f t="shared" si="85"/>
        <v>603192.5302</v>
      </c>
      <c r="DE18" s="241">
        <f t="shared" si="86"/>
        <v>1413.280098</v>
      </c>
      <c r="DF18" s="242"/>
      <c r="DG18" s="241">
        <f t="shared" si="87"/>
        <v>0</v>
      </c>
      <c r="DH18" s="241">
        <f t="shared" ref="DH18:DJ18" si="222">DH119+DH220+DH321+DH422</f>
        <v>0</v>
      </c>
      <c r="DI18" s="241">
        <f t="shared" si="222"/>
        <v>0</v>
      </c>
      <c r="DJ18" s="241">
        <f t="shared" si="222"/>
        <v>0</v>
      </c>
      <c r="DK18" s="241">
        <f t="shared" si="89"/>
        <v>1413.280098</v>
      </c>
      <c r="DL18" s="242">
        <v>0.224147321887</v>
      </c>
      <c r="DM18" s="243">
        <f t="shared" si="90"/>
        <v>316.7829491</v>
      </c>
      <c r="DN18" s="244">
        <f t="shared" si="91"/>
        <v>1096.497149</v>
      </c>
      <c r="DO18" s="236"/>
      <c r="DP18" s="238">
        <v>5.0</v>
      </c>
      <c r="DQ18" s="239" t="s">
        <v>38</v>
      </c>
      <c r="DR18" s="240" t="s">
        <v>135</v>
      </c>
      <c r="DS18" s="240" t="s">
        <v>134</v>
      </c>
      <c r="DT18" s="241">
        <f t="shared" si="92"/>
        <v>1657</v>
      </c>
      <c r="DU18" s="241">
        <f t="shared" si="93"/>
        <v>591033.1244</v>
      </c>
      <c r="DV18" s="241">
        <f t="shared" si="94"/>
        <v>979.3418872</v>
      </c>
      <c r="DW18" s="242"/>
      <c r="DX18" s="241">
        <f t="shared" si="95"/>
        <v>0</v>
      </c>
      <c r="DY18" s="241">
        <f t="shared" ref="DY18:EA18" si="223">DY119+DY220+DY321+DY422</f>
        <v>0</v>
      </c>
      <c r="DZ18" s="241">
        <f t="shared" si="223"/>
        <v>0</v>
      </c>
      <c r="EA18" s="241">
        <f t="shared" si="223"/>
        <v>0</v>
      </c>
      <c r="EB18" s="241">
        <f t="shared" si="97"/>
        <v>979.3418872</v>
      </c>
      <c r="EC18" s="242">
        <v>0.224147321887</v>
      </c>
      <c r="ED18" s="243">
        <f t="shared" si="98"/>
        <v>219.5168612</v>
      </c>
      <c r="EE18" s="244">
        <f t="shared" si="99"/>
        <v>759.8250259</v>
      </c>
      <c r="EF18" s="236"/>
      <c r="EG18" s="238">
        <v>5.0</v>
      </c>
      <c r="EH18" s="239" t="s">
        <v>38</v>
      </c>
      <c r="EI18" s="240" t="s">
        <v>135</v>
      </c>
      <c r="EJ18" s="240" t="s">
        <v>134</v>
      </c>
      <c r="EK18" s="241">
        <f t="shared" si="100"/>
        <v>1513</v>
      </c>
      <c r="EL18" s="241">
        <f t="shared" si="101"/>
        <v>607286.9755</v>
      </c>
      <c r="EM18" s="241">
        <f t="shared" si="102"/>
        <v>918.8251939</v>
      </c>
      <c r="EN18" s="242"/>
      <c r="EO18" s="241">
        <f t="shared" si="103"/>
        <v>0</v>
      </c>
      <c r="EP18" s="241">
        <f t="shared" ref="EP18:ER18" si="224">EP119+EP220+EP321+EP422</f>
        <v>0</v>
      </c>
      <c r="EQ18" s="241">
        <f t="shared" si="224"/>
        <v>0</v>
      </c>
      <c r="ER18" s="241">
        <f t="shared" si="224"/>
        <v>0</v>
      </c>
      <c r="ES18" s="241">
        <f t="shared" si="105"/>
        <v>918.8251939</v>
      </c>
      <c r="ET18" s="242">
        <v>0.224147321887</v>
      </c>
      <c r="EU18" s="243">
        <f t="shared" si="106"/>
        <v>205.9522065</v>
      </c>
      <c r="EV18" s="244">
        <f t="shared" si="107"/>
        <v>712.8729874</v>
      </c>
      <c r="EW18" s="236"/>
      <c r="EX18" s="238">
        <v>5.0</v>
      </c>
      <c r="EY18" s="239" t="s">
        <v>38</v>
      </c>
      <c r="EZ18" s="240" t="s">
        <v>135</v>
      </c>
      <c r="FA18" s="240" t="s">
        <v>134</v>
      </c>
      <c r="FB18" s="241">
        <f t="shared" si="108"/>
        <v>705</v>
      </c>
      <c r="FC18" s="241">
        <f t="shared" si="109"/>
        <v>591518.8117</v>
      </c>
      <c r="FD18" s="241">
        <f t="shared" si="110"/>
        <v>417.0207623</v>
      </c>
      <c r="FE18" s="242"/>
      <c r="FF18" s="241">
        <f t="shared" si="111"/>
        <v>0</v>
      </c>
      <c r="FG18" s="241">
        <f t="shared" ref="FG18:FI18" si="225">FG119+FG220+FG321+FG422</f>
        <v>0</v>
      </c>
      <c r="FH18" s="241">
        <f t="shared" si="225"/>
        <v>0</v>
      </c>
      <c r="FI18" s="241">
        <f t="shared" si="225"/>
        <v>0</v>
      </c>
      <c r="FJ18" s="241">
        <f t="shared" si="113"/>
        <v>417.0207623</v>
      </c>
      <c r="FK18" s="242">
        <v>0.224147321887</v>
      </c>
      <c r="FL18" s="243">
        <f t="shared" si="114"/>
        <v>93.47408703</v>
      </c>
      <c r="FM18" s="244">
        <f t="shared" si="115"/>
        <v>323.5466752</v>
      </c>
      <c r="FN18" s="236"/>
      <c r="FO18" s="238">
        <v>5.0</v>
      </c>
      <c r="FP18" s="239" t="s">
        <v>38</v>
      </c>
      <c r="FQ18" s="240" t="s">
        <v>135</v>
      </c>
      <c r="FR18" s="240" t="s">
        <v>134</v>
      </c>
      <c r="FS18" s="241">
        <f t="shared" si="116"/>
        <v>1225</v>
      </c>
      <c r="FT18" s="241">
        <f t="shared" si="117"/>
        <v>556998.8483</v>
      </c>
      <c r="FU18" s="241">
        <f t="shared" si="118"/>
        <v>682.3235892</v>
      </c>
      <c r="FV18" s="242"/>
      <c r="FW18" s="241">
        <f t="shared" si="119"/>
        <v>0</v>
      </c>
      <c r="FX18" s="241">
        <f t="shared" ref="FX18:FZ18" si="226">FX119+FX220+FX321+FX422</f>
        <v>0</v>
      </c>
      <c r="FY18" s="241">
        <f t="shared" si="226"/>
        <v>0</v>
      </c>
      <c r="FZ18" s="241">
        <f t="shared" si="226"/>
        <v>0</v>
      </c>
      <c r="GA18" s="241">
        <f t="shared" si="121"/>
        <v>682.3235892</v>
      </c>
      <c r="GB18" s="242">
        <v>0.224147321887</v>
      </c>
      <c r="GC18" s="243">
        <f t="shared" si="122"/>
        <v>152.9410052</v>
      </c>
      <c r="GD18" s="244">
        <f t="shared" si="123"/>
        <v>529.382584</v>
      </c>
      <c r="GE18" s="236"/>
      <c r="GF18" s="238">
        <v>5.0</v>
      </c>
      <c r="GG18" s="239" t="s">
        <v>38</v>
      </c>
      <c r="GH18" s="240" t="s">
        <v>135</v>
      </c>
      <c r="GI18" s="240" t="s">
        <v>134</v>
      </c>
      <c r="GJ18" s="241">
        <f t="shared" si="124"/>
        <v>1212.1</v>
      </c>
      <c r="GK18" s="241">
        <f t="shared" si="125"/>
        <v>542616.3651</v>
      </c>
      <c r="GL18" s="241">
        <f t="shared" si="126"/>
        <v>657.7052961</v>
      </c>
      <c r="GM18" s="242"/>
      <c r="GN18" s="241">
        <f t="shared" si="127"/>
        <v>0</v>
      </c>
      <c r="GO18" s="241">
        <f t="shared" ref="GO18:GQ18" si="227">GO119+GO220+GO321+GO422</f>
        <v>0</v>
      </c>
      <c r="GP18" s="241">
        <f t="shared" si="227"/>
        <v>0</v>
      </c>
      <c r="GQ18" s="241">
        <f t="shared" si="227"/>
        <v>0</v>
      </c>
      <c r="GR18" s="241">
        <f t="shared" si="129"/>
        <v>657.7052961</v>
      </c>
      <c r="GS18" s="242">
        <v>0.224147321887</v>
      </c>
      <c r="GT18" s="243">
        <f t="shared" si="130"/>
        <v>147.4228807</v>
      </c>
      <c r="GU18" s="244">
        <f t="shared" si="131"/>
        <v>510.2824154</v>
      </c>
      <c r="GV18" s="236"/>
      <c r="GW18" s="238">
        <v>5.0</v>
      </c>
      <c r="GX18" s="239" t="s">
        <v>38</v>
      </c>
      <c r="GY18" s="240" t="s">
        <v>135</v>
      </c>
      <c r="GZ18" s="240" t="s">
        <v>134</v>
      </c>
      <c r="HA18" s="241">
        <f t="shared" si="132"/>
        <v>3647.76</v>
      </c>
      <c r="HB18" s="241">
        <f t="shared" si="133"/>
        <v>567193.6592</v>
      </c>
      <c r="HC18" s="241">
        <f t="shared" si="134"/>
        <v>2068.986342</v>
      </c>
      <c r="HD18" s="242"/>
      <c r="HE18" s="241">
        <f t="shared" si="135"/>
        <v>0</v>
      </c>
      <c r="HF18" s="241">
        <f t="shared" ref="HF18:HH18" si="228">HF119+HF220+HF321+HF422</f>
        <v>0</v>
      </c>
      <c r="HG18" s="241">
        <f t="shared" si="228"/>
        <v>0</v>
      </c>
      <c r="HH18" s="241">
        <f t="shared" si="228"/>
        <v>0</v>
      </c>
      <c r="HI18" s="241">
        <f t="shared" si="137"/>
        <v>2068.986342</v>
      </c>
      <c r="HJ18" s="242">
        <v>0.224147321887</v>
      </c>
      <c r="HK18" s="243">
        <f t="shared" si="138"/>
        <v>463.7577476</v>
      </c>
      <c r="HL18" s="244">
        <f t="shared" si="139"/>
        <v>1605.228595</v>
      </c>
      <c r="HM18" s="236"/>
      <c r="HN18" s="238">
        <v>5.0</v>
      </c>
      <c r="HO18" s="239" t="s">
        <v>38</v>
      </c>
      <c r="HP18" s="240" t="s">
        <v>135</v>
      </c>
      <c r="HQ18" s="240" t="s">
        <v>134</v>
      </c>
      <c r="HR18" s="241">
        <f t="shared" si="140"/>
        <v>2552.5</v>
      </c>
      <c r="HS18" s="241">
        <f t="shared" si="141"/>
        <v>597704.9648</v>
      </c>
      <c r="HT18" s="241">
        <f t="shared" si="142"/>
        <v>1525.641923</v>
      </c>
      <c r="HU18" s="242"/>
      <c r="HV18" s="241">
        <f t="shared" si="143"/>
        <v>0</v>
      </c>
      <c r="HW18" s="241">
        <f t="shared" ref="HW18:HY18" si="229">HW119+HW220+HW321+HW422</f>
        <v>0</v>
      </c>
      <c r="HX18" s="241">
        <f t="shared" si="229"/>
        <v>0</v>
      </c>
      <c r="HY18" s="241">
        <f t="shared" si="229"/>
        <v>0</v>
      </c>
      <c r="HZ18" s="241">
        <f t="shared" si="145"/>
        <v>1525.641923</v>
      </c>
      <c r="IA18" s="242">
        <v>0.224147321887</v>
      </c>
      <c r="IB18" s="243">
        <f t="shared" si="146"/>
        <v>341.9685511</v>
      </c>
      <c r="IC18" s="244">
        <f t="shared" si="147"/>
        <v>1183.673371</v>
      </c>
      <c r="ID18" s="236"/>
      <c r="IE18" s="238">
        <v>5.0</v>
      </c>
      <c r="IF18" s="239" t="s">
        <v>38</v>
      </c>
      <c r="IG18" s="240" t="s">
        <v>135</v>
      </c>
      <c r="IH18" s="240" t="s">
        <v>134</v>
      </c>
      <c r="II18" s="241">
        <f t="shared" si="148"/>
        <v>3630.98</v>
      </c>
      <c r="IJ18" s="241">
        <f t="shared" si="149"/>
        <v>607634.9526</v>
      </c>
      <c r="IK18" s="241">
        <f t="shared" si="150"/>
        <v>2206.31036</v>
      </c>
      <c r="IL18" s="242"/>
      <c r="IM18" s="241">
        <f t="shared" si="151"/>
        <v>0</v>
      </c>
      <c r="IN18" s="241">
        <f t="shared" ref="IN18:IP18" si="230">IN119+IN220+IN321+IN422</f>
        <v>0</v>
      </c>
      <c r="IO18" s="241">
        <f t="shared" si="230"/>
        <v>0</v>
      </c>
      <c r="IP18" s="241">
        <f t="shared" si="230"/>
        <v>0</v>
      </c>
      <c r="IQ18" s="241">
        <f t="shared" si="153"/>
        <v>2206.31036</v>
      </c>
      <c r="IR18" s="242">
        <v>0.224147321887</v>
      </c>
      <c r="IS18" s="243">
        <f t="shared" si="154"/>
        <v>494.5385585</v>
      </c>
      <c r="IT18" s="244">
        <f t="shared" si="155"/>
        <v>1711.771802</v>
      </c>
      <c r="IU18" s="236"/>
      <c r="IV18" s="238">
        <v>5.0</v>
      </c>
      <c r="IW18" s="239" t="s">
        <v>38</v>
      </c>
      <c r="IX18" s="240" t="s">
        <v>135</v>
      </c>
      <c r="IY18" s="240" t="s">
        <v>134</v>
      </c>
      <c r="IZ18" s="241">
        <f t="shared" si="156"/>
        <v>4428.45</v>
      </c>
      <c r="JA18" s="241">
        <f t="shared" si="157"/>
        <v>551573.9767</v>
      </c>
      <c r="JB18" s="241">
        <f t="shared" si="158"/>
        <v>2442.617777</v>
      </c>
      <c r="JC18" s="242"/>
      <c r="JD18" s="241">
        <f t="shared" si="159"/>
        <v>0</v>
      </c>
      <c r="JE18" s="241">
        <f t="shared" ref="JE18:JG18" si="231">JE119+JE220+JE321+JE422</f>
        <v>0</v>
      </c>
      <c r="JF18" s="241">
        <f t="shared" si="231"/>
        <v>0</v>
      </c>
      <c r="JG18" s="241">
        <f t="shared" si="231"/>
        <v>0</v>
      </c>
      <c r="JH18" s="241">
        <f t="shared" si="161"/>
        <v>2442.617777</v>
      </c>
      <c r="JI18" s="242">
        <v>0.224147321887</v>
      </c>
      <c r="JJ18" s="243">
        <f t="shared" si="162"/>
        <v>547.5062331</v>
      </c>
      <c r="JK18" s="244">
        <f t="shared" si="163"/>
        <v>1895.111544</v>
      </c>
      <c r="JL18" s="236"/>
      <c r="JM18" s="238">
        <v>5.0</v>
      </c>
      <c r="JN18" s="239" t="s">
        <v>38</v>
      </c>
      <c r="JO18" s="240" t="s">
        <v>135</v>
      </c>
      <c r="JP18" s="240" t="s">
        <v>134</v>
      </c>
      <c r="JQ18" s="241">
        <f t="shared" si="164"/>
        <v>354.7</v>
      </c>
      <c r="JR18" s="241">
        <f t="shared" si="165"/>
        <v>492396.8433</v>
      </c>
      <c r="JS18" s="241">
        <f t="shared" si="166"/>
        <v>174.6531603</v>
      </c>
      <c r="JT18" s="242"/>
      <c r="JU18" s="241">
        <f t="shared" si="167"/>
        <v>0</v>
      </c>
      <c r="JV18" s="241">
        <f t="shared" ref="JV18:JX18" si="232">JV119+JV220+JV321+JV422</f>
        <v>0</v>
      </c>
      <c r="JW18" s="241">
        <f t="shared" si="232"/>
        <v>0</v>
      </c>
      <c r="JX18" s="241">
        <f t="shared" si="232"/>
        <v>0</v>
      </c>
      <c r="JY18" s="241">
        <f t="shared" si="169"/>
        <v>174.6531603</v>
      </c>
      <c r="JZ18" s="242">
        <v>0.224147321887</v>
      </c>
      <c r="KA18" s="243">
        <f t="shared" si="170"/>
        <v>39.14803814</v>
      </c>
      <c r="KB18" s="244">
        <f t="shared" si="171"/>
        <v>135.5051222</v>
      </c>
      <c r="KC18" s="236"/>
      <c r="KD18" s="238">
        <v>5.0</v>
      </c>
      <c r="KE18" s="239" t="s">
        <v>38</v>
      </c>
      <c r="KF18" s="240" t="s">
        <v>135</v>
      </c>
      <c r="KG18" s="240" t="s">
        <v>134</v>
      </c>
      <c r="KH18" s="241">
        <f t="shared" si="172"/>
        <v>0</v>
      </c>
      <c r="KI18" s="241" t="str">
        <f t="shared" si="173"/>
        <v>#DIV/0!</v>
      </c>
      <c r="KJ18" s="241">
        <f t="shared" si="174"/>
        <v>0</v>
      </c>
      <c r="KK18" s="242"/>
      <c r="KL18" s="241">
        <f t="shared" si="175"/>
        <v>0</v>
      </c>
      <c r="KM18" s="241">
        <f t="shared" ref="KM18:KO18" si="233">KM119+KM220+KM321+KM422</f>
        <v>0</v>
      </c>
      <c r="KN18" s="241">
        <f t="shared" si="233"/>
        <v>0</v>
      </c>
      <c r="KO18" s="241">
        <f t="shared" si="233"/>
        <v>0</v>
      </c>
      <c r="KP18" s="241">
        <f t="shared" si="177"/>
        <v>0</v>
      </c>
      <c r="KQ18" s="242">
        <v>0.224147321887</v>
      </c>
      <c r="KR18" s="243">
        <f t="shared" si="178"/>
        <v>0</v>
      </c>
      <c r="KS18" s="244">
        <f t="shared" si="179"/>
        <v>0</v>
      </c>
      <c r="KT18" s="236"/>
      <c r="KU18" s="237"/>
    </row>
    <row r="19">
      <c r="A19" s="238">
        <v>6.0</v>
      </c>
      <c r="B19" s="239" t="s">
        <v>39</v>
      </c>
      <c r="C19" s="240" t="s">
        <v>135</v>
      </c>
      <c r="D19" s="240" t="s">
        <v>134</v>
      </c>
      <c r="E19" s="241">
        <f t="shared" si="36"/>
        <v>26807</v>
      </c>
      <c r="F19" s="241">
        <f t="shared" si="37"/>
        <v>326826.2237</v>
      </c>
      <c r="G19" s="241">
        <f t="shared" si="38"/>
        <v>8761.230578</v>
      </c>
      <c r="H19" s="242"/>
      <c r="I19" s="241">
        <f t="shared" si="39"/>
        <v>0</v>
      </c>
      <c r="J19" s="241">
        <f t="shared" ref="J19:L19" si="234">J120+J221+J322+J423</f>
        <v>0</v>
      </c>
      <c r="K19" s="241">
        <f t="shared" si="234"/>
        <v>0</v>
      </c>
      <c r="L19" s="241">
        <f t="shared" si="234"/>
        <v>0</v>
      </c>
      <c r="M19" s="241">
        <f t="shared" si="41"/>
        <v>8761.230578</v>
      </c>
      <c r="N19" s="242">
        <v>0.224147321887</v>
      </c>
      <c r="O19" s="243">
        <f t="shared" si="42"/>
        <v>1963.80637</v>
      </c>
      <c r="P19" s="244">
        <f t="shared" si="43"/>
        <v>6797.424207</v>
      </c>
      <c r="Q19" s="236"/>
      <c r="R19" s="238">
        <v>6.0</v>
      </c>
      <c r="S19" s="239" t="s">
        <v>39</v>
      </c>
      <c r="T19" s="240" t="s">
        <v>135</v>
      </c>
      <c r="U19" s="240" t="s">
        <v>134</v>
      </c>
      <c r="V19" s="241">
        <f t="shared" si="44"/>
        <v>26101</v>
      </c>
      <c r="W19" s="241">
        <f t="shared" si="45"/>
        <v>343216.9623</v>
      </c>
      <c r="X19" s="241">
        <f t="shared" si="46"/>
        <v>8958.305933</v>
      </c>
      <c r="Y19" s="242"/>
      <c r="Z19" s="241">
        <f t="shared" si="47"/>
        <v>0</v>
      </c>
      <c r="AA19" s="241">
        <f t="shared" ref="AA19:AC19" si="235">AA120+AA221+AA322+AA423</f>
        <v>0</v>
      </c>
      <c r="AB19" s="241">
        <f t="shared" si="235"/>
        <v>0</v>
      </c>
      <c r="AC19" s="241">
        <f t="shared" si="235"/>
        <v>0</v>
      </c>
      <c r="AD19" s="241">
        <f t="shared" si="49"/>
        <v>8958.305933</v>
      </c>
      <c r="AE19" s="242">
        <v>0.224147321887</v>
      </c>
      <c r="AF19" s="243">
        <f t="shared" si="50"/>
        <v>2007.980283</v>
      </c>
      <c r="AG19" s="244">
        <f t="shared" si="51"/>
        <v>6950.325649</v>
      </c>
      <c r="AH19" s="236"/>
      <c r="AI19" s="238">
        <v>6.0</v>
      </c>
      <c r="AJ19" s="239" t="s">
        <v>39</v>
      </c>
      <c r="AK19" s="240" t="s">
        <v>135</v>
      </c>
      <c r="AL19" s="240" t="s">
        <v>134</v>
      </c>
      <c r="AM19" s="241">
        <f t="shared" si="52"/>
        <v>26381</v>
      </c>
      <c r="AN19" s="241">
        <f t="shared" si="53"/>
        <v>350529.6254</v>
      </c>
      <c r="AO19" s="241">
        <f t="shared" si="54"/>
        <v>9247.322047</v>
      </c>
      <c r="AP19" s="242"/>
      <c r="AQ19" s="241">
        <f t="shared" si="55"/>
        <v>0</v>
      </c>
      <c r="AR19" s="241">
        <f t="shared" ref="AR19:AT19" si="236">AR120+AR221+AR322+AR423</f>
        <v>0</v>
      </c>
      <c r="AS19" s="241">
        <f t="shared" si="236"/>
        <v>0</v>
      </c>
      <c r="AT19" s="241">
        <f t="shared" si="236"/>
        <v>0</v>
      </c>
      <c r="AU19" s="241">
        <f t="shared" si="57"/>
        <v>9247.322047</v>
      </c>
      <c r="AV19" s="242">
        <v>0.224147321887</v>
      </c>
      <c r="AW19" s="243">
        <f t="shared" si="58"/>
        <v>2072.762471</v>
      </c>
      <c r="AX19" s="244">
        <f t="shared" si="59"/>
        <v>7174.559575</v>
      </c>
      <c r="AY19" s="236"/>
      <c r="AZ19" s="238">
        <v>6.0</v>
      </c>
      <c r="BA19" s="239" t="s">
        <v>39</v>
      </c>
      <c r="BB19" s="240" t="s">
        <v>135</v>
      </c>
      <c r="BC19" s="240" t="s">
        <v>134</v>
      </c>
      <c r="BD19" s="241">
        <f t="shared" si="60"/>
        <v>22153</v>
      </c>
      <c r="BE19" s="241">
        <f t="shared" si="61"/>
        <v>369446.0658</v>
      </c>
      <c r="BF19" s="241">
        <f t="shared" si="62"/>
        <v>8184.338695</v>
      </c>
      <c r="BG19" s="242"/>
      <c r="BH19" s="241">
        <f t="shared" si="63"/>
        <v>0</v>
      </c>
      <c r="BI19" s="241">
        <f t="shared" ref="BI19:BK19" si="237">BI120+BI221+BI322+BI423</f>
        <v>0</v>
      </c>
      <c r="BJ19" s="241">
        <f t="shared" si="237"/>
        <v>0</v>
      </c>
      <c r="BK19" s="241">
        <f t="shared" si="237"/>
        <v>0</v>
      </c>
      <c r="BL19" s="241">
        <f t="shared" si="65"/>
        <v>8184.338695</v>
      </c>
      <c r="BM19" s="242">
        <v>0.224147321887</v>
      </c>
      <c r="BN19" s="243">
        <f t="shared" si="66"/>
        <v>1834.4976</v>
      </c>
      <c r="BO19" s="244">
        <f t="shared" si="67"/>
        <v>6349.841095</v>
      </c>
      <c r="BP19" s="236"/>
      <c r="BQ19" s="238">
        <v>6.0</v>
      </c>
      <c r="BR19" s="239" t="s">
        <v>39</v>
      </c>
      <c r="BS19" s="240" t="s">
        <v>135</v>
      </c>
      <c r="BT19" s="240" t="s">
        <v>134</v>
      </c>
      <c r="BU19" s="241">
        <f t="shared" si="68"/>
        <v>14795</v>
      </c>
      <c r="BV19" s="241">
        <f t="shared" si="69"/>
        <v>388462.4852</v>
      </c>
      <c r="BW19" s="241">
        <f t="shared" si="70"/>
        <v>5747.302468</v>
      </c>
      <c r="BX19" s="242"/>
      <c r="BY19" s="241">
        <f t="shared" si="71"/>
        <v>0</v>
      </c>
      <c r="BZ19" s="241">
        <f t="shared" ref="BZ19:CB19" si="238">BZ120+BZ221+BZ322+BZ423</f>
        <v>0</v>
      </c>
      <c r="CA19" s="241">
        <f t="shared" si="238"/>
        <v>0</v>
      </c>
      <c r="CB19" s="241">
        <f t="shared" si="238"/>
        <v>0</v>
      </c>
      <c r="CC19" s="241">
        <f t="shared" si="73"/>
        <v>5747.302468</v>
      </c>
      <c r="CD19" s="242">
        <v>0.224147321887</v>
      </c>
      <c r="CE19" s="243">
        <f t="shared" si="74"/>
        <v>1288.242456</v>
      </c>
      <c r="CF19" s="244">
        <f t="shared" si="75"/>
        <v>4459.060012</v>
      </c>
      <c r="CG19" s="236"/>
      <c r="CH19" s="238">
        <v>6.0</v>
      </c>
      <c r="CI19" s="239" t="s">
        <v>39</v>
      </c>
      <c r="CJ19" s="240" t="s">
        <v>135</v>
      </c>
      <c r="CK19" s="240" t="s">
        <v>134</v>
      </c>
      <c r="CL19" s="241">
        <f t="shared" si="76"/>
        <v>12493</v>
      </c>
      <c r="CM19" s="241">
        <f t="shared" si="77"/>
        <v>404461.0789</v>
      </c>
      <c r="CN19" s="241">
        <f t="shared" si="78"/>
        <v>5052.932258</v>
      </c>
      <c r="CO19" s="242"/>
      <c r="CP19" s="241">
        <f t="shared" si="79"/>
        <v>0</v>
      </c>
      <c r="CQ19" s="241">
        <f t="shared" ref="CQ19:CS19" si="239">CQ120+CQ221+CQ322+CQ423</f>
        <v>0</v>
      </c>
      <c r="CR19" s="241">
        <f t="shared" si="239"/>
        <v>0</v>
      </c>
      <c r="CS19" s="241">
        <f t="shared" si="239"/>
        <v>0</v>
      </c>
      <c r="CT19" s="241">
        <f t="shared" si="81"/>
        <v>5052.932258</v>
      </c>
      <c r="CU19" s="242">
        <v>0.224147321887</v>
      </c>
      <c r="CV19" s="243">
        <f t="shared" si="82"/>
        <v>1132.601233</v>
      </c>
      <c r="CW19" s="244">
        <f t="shared" si="83"/>
        <v>3920.331025</v>
      </c>
      <c r="CX19" s="236"/>
      <c r="CY19" s="238">
        <v>6.0</v>
      </c>
      <c r="CZ19" s="239" t="s">
        <v>39</v>
      </c>
      <c r="DA19" s="240" t="s">
        <v>135</v>
      </c>
      <c r="DB19" s="240" t="s">
        <v>134</v>
      </c>
      <c r="DC19" s="241">
        <f t="shared" si="84"/>
        <v>11910</v>
      </c>
      <c r="DD19" s="241">
        <f t="shared" si="85"/>
        <v>433285.5238</v>
      </c>
      <c r="DE19" s="241">
        <f t="shared" si="86"/>
        <v>5160.430588</v>
      </c>
      <c r="DF19" s="242"/>
      <c r="DG19" s="241">
        <f t="shared" si="87"/>
        <v>0</v>
      </c>
      <c r="DH19" s="241">
        <f t="shared" ref="DH19:DJ19" si="240">DH120+DH221+DH322+DH423</f>
        <v>0</v>
      </c>
      <c r="DI19" s="241">
        <f t="shared" si="240"/>
        <v>0</v>
      </c>
      <c r="DJ19" s="241">
        <f t="shared" si="240"/>
        <v>0</v>
      </c>
      <c r="DK19" s="241">
        <f t="shared" si="89"/>
        <v>5160.430588</v>
      </c>
      <c r="DL19" s="242">
        <v>0.224147321887</v>
      </c>
      <c r="DM19" s="243">
        <f t="shared" si="90"/>
        <v>1156.696696</v>
      </c>
      <c r="DN19" s="244">
        <f t="shared" si="91"/>
        <v>4003.733892</v>
      </c>
      <c r="DO19" s="236"/>
      <c r="DP19" s="238">
        <v>6.0</v>
      </c>
      <c r="DQ19" s="239" t="s">
        <v>39</v>
      </c>
      <c r="DR19" s="240" t="s">
        <v>135</v>
      </c>
      <c r="DS19" s="240" t="s">
        <v>134</v>
      </c>
      <c r="DT19" s="241">
        <f t="shared" si="92"/>
        <v>11200</v>
      </c>
      <c r="DU19" s="241">
        <f t="shared" si="93"/>
        <v>433485.7041</v>
      </c>
      <c r="DV19" s="241">
        <f t="shared" si="94"/>
        <v>4855.039886</v>
      </c>
      <c r="DW19" s="242"/>
      <c r="DX19" s="241">
        <f t="shared" si="95"/>
        <v>0</v>
      </c>
      <c r="DY19" s="241">
        <f t="shared" ref="DY19:EA19" si="241">DY120+DY221+DY322+DY423</f>
        <v>0</v>
      </c>
      <c r="DZ19" s="241">
        <f t="shared" si="241"/>
        <v>0</v>
      </c>
      <c r="EA19" s="241">
        <f t="shared" si="241"/>
        <v>0</v>
      </c>
      <c r="EB19" s="241">
        <f t="shared" si="97"/>
        <v>4855.039886</v>
      </c>
      <c r="EC19" s="242">
        <v>0.224147321887</v>
      </c>
      <c r="ED19" s="243">
        <f t="shared" si="98"/>
        <v>1088.244188</v>
      </c>
      <c r="EE19" s="244">
        <f t="shared" si="99"/>
        <v>3766.795698</v>
      </c>
      <c r="EF19" s="236"/>
      <c r="EG19" s="238">
        <v>6.0</v>
      </c>
      <c r="EH19" s="239" t="s">
        <v>39</v>
      </c>
      <c r="EI19" s="240" t="s">
        <v>135</v>
      </c>
      <c r="EJ19" s="240" t="s">
        <v>134</v>
      </c>
      <c r="EK19" s="241">
        <f t="shared" si="100"/>
        <v>10475</v>
      </c>
      <c r="EL19" s="241">
        <f t="shared" si="101"/>
        <v>434285.966</v>
      </c>
      <c r="EM19" s="241">
        <f t="shared" si="102"/>
        <v>4549.145494</v>
      </c>
      <c r="EN19" s="242"/>
      <c r="EO19" s="241">
        <f t="shared" si="103"/>
        <v>0</v>
      </c>
      <c r="EP19" s="241">
        <f t="shared" ref="EP19:ER19" si="242">EP120+EP221+EP322+EP423</f>
        <v>0</v>
      </c>
      <c r="EQ19" s="241">
        <f t="shared" si="242"/>
        <v>0</v>
      </c>
      <c r="ER19" s="241">
        <f t="shared" si="242"/>
        <v>0</v>
      </c>
      <c r="ES19" s="241">
        <f t="shared" si="105"/>
        <v>4549.145494</v>
      </c>
      <c r="ET19" s="242">
        <v>0.224147321887</v>
      </c>
      <c r="EU19" s="243">
        <f t="shared" si="106"/>
        <v>1019.678779</v>
      </c>
      <c r="EV19" s="244">
        <f t="shared" si="107"/>
        <v>3529.466715</v>
      </c>
      <c r="EW19" s="236"/>
      <c r="EX19" s="238">
        <v>6.0</v>
      </c>
      <c r="EY19" s="239" t="s">
        <v>39</v>
      </c>
      <c r="EZ19" s="240" t="s">
        <v>135</v>
      </c>
      <c r="FA19" s="240" t="s">
        <v>134</v>
      </c>
      <c r="FB19" s="241">
        <f t="shared" si="108"/>
        <v>10194</v>
      </c>
      <c r="FC19" s="241">
        <f t="shared" si="109"/>
        <v>447501.6087</v>
      </c>
      <c r="FD19" s="241">
        <f t="shared" si="110"/>
        <v>4561.831399</v>
      </c>
      <c r="FE19" s="242"/>
      <c r="FF19" s="241">
        <f t="shared" si="111"/>
        <v>0</v>
      </c>
      <c r="FG19" s="241">
        <f t="shared" ref="FG19:FI19" si="243">FG120+FG221+FG322+FG423</f>
        <v>0</v>
      </c>
      <c r="FH19" s="241">
        <f t="shared" si="243"/>
        <v>0</v>
      </c>
      <c r="FI19" s="241">
        <f t="shared" si="243"/>
        <v>0</v>
      </c>
      <c r="FJ19" s="241">
        <f t="shared" si="113"/>
        <v>4561.831399</v>
      </c>
      <c r="FK19" s="242">
        <v>0.224147321887</v>
      </c>
      <c r="FL19" s="243">
        <f t="shared" si="114"/>
        <v>1022.522291</v>
      </c>
      <c r="FM19" s="244">
        <f t="shared" si="115"/>
        <v>3539.309108</v>
      </c>
      <c r="FN19" s="236"/>
      <c r="FO19" s="238">
        <v>6.0</v>
      </c>
      <c r="FP19" s="239" t="s">
        <v>39</v>
      </c>
      <c r="FQ19" s="240" t="s">
        <v>135</v>
      </c>
      <c r="FR19" s="240" t="s">
        <v>134</v>
      </c>
      <c r="FS19" s="241">
        <f t="shared" si="116"/>
        <v>8933.5</v>
      </c>
      <c r="FT19" s="241">
        <f t="shared" si="117"/>
        <v>463111.5657</v>
      </c>
      <c r="FU19" s="241">
        <f t="shared" si="118"/>
        <v>4137.207172</v>
      </c>
      <c r="FV19" s="242"/>
      <c r="FW19" s="241">
        <f t="shared" si="119"/>
        <v>0</v>
      </c>
      <c r="FX19" s="241">
        <f t="shared" ref="FX19:FZ19" si="244">FX120+FX221+FX322+FX423</f>
        <v>0</v>
      </c>
      <c r="FY19" s="241">
        <f t="shared" si="244"/>
        <v>0</v>
      </c>
      <c r="FZ19" s="241">
        <f t="shared" si="244"/>
        <v>0</v>
      </c>
      <c r="GA19" s="241">
        <f t="shared" si="121"/>
        <v>4137.207172</v>
      </c>
      <c r="GB19" s="242">
        <v>0.224147321887</v>
      </c>
      <c r="GC19" s="243">
        <f t="shared" si="122"/>
        <v>927.3439077</v>
      </c>
      <c r="GD19" s="244">
        <f t="shared" si="123"/>
        <v>3209.863264</v>
      </c>
      <c r="GE19" s="236"/>
      <c r="GF19" s="238">
        <v>6.0</v>
      </c>
      <c r="GG19" s="239" t="s">
        <v>39</v>
      </c>
      <c r="GH19" s="240" t="s">
        <v>135</v>
      </c>
      <c r="GI19" s="240" t="s">
        <v>134</v>
      </c>
      <c r="GJ19" s="241">
        <f t="shared" si="124"/>
        <v>10868.05</v>
      </c>
      <c r="GK19" s="241">
        <f t="shared" si="125"/>
        <v>467843.3154</v>
      </c>
      <c r="GL19" s="241">
        <f t="shared" si="126"/>
        <v>5084.544544</v>
      </c>
      <c r="GM19" s="242"/>
      <c r="GN19" s="241">
        <f t="shared" si="127"/>
        <v>0</v>
      </c>
      <c r="GO19" s="241">
        <f t="shared" ref="GO19:GQ19" si="245">GO120+GO221+GO322+GO423</f>
        <v>0</v>
      </c>
      <c r="GP19" s="241">
        <f t="shared" si="245"/>
        <v>0</v>
      </c>
      <c r="GQ19" s="241">
        <f t="shared" si="245"/>
        <v>0</v>
      </c>
      <c r="GR19" s="241">
        <f t="shared" si="129"/>
        <v>5084.544544</v>
      </c>
      <c r="GS19" s="242">
        <v>0.224147321887</v>
      </c>
      <c r="GT19" s="243">
        <f t="shared" si="130"/>
        <v>1139.687043</v>
      </c>
      <c r="GU19" s="244">
        <f t="shared" si="131"/>
        <v>3944.857502</v>
      </c>
      <c r="GV19" s="236"/>
      <c r="GW19" s="238">
        <v>6.0</v>
      </c>
      <c r="GX19" s="239" t="s">
        <v>39</v>
      </c>
      <c r="GY19" s="240" t="s">
        <v>135</v>
      </c>
      <c r="GZ19" s="240" t="s">
        <v>134</v>
      </c>
      <c r="HA19" s="241">
        <f t="shared" si="132"/>
        <v>14524.38</v>
      </c>
      <c r="HB19" s="241">
        <f t="shared" si="133"/>
        <v>511656.7248</v>
      </c>
      <c r="HC19" s="241">
        <f t="shared" si="134"/>
        <v>7431.496701</v>
      </c>
      <c r="HD19" s="242"/>
      <c r="HE19" s="241">
        <f t="shared" si="135"/>
        <v>0</v>
      </c>
      <c r="HF19" s="241">
        <f t="shared" ref="HF19:HH19" si="246">HF120+HF221+HF322+HF423</f>
        <v>0</v>
      </c>
      <c r="HG19" s="241">
        <f t="shared" si="246"/>
        <v>0</v>
      </c>
      <c r="HH19" s="241">
        <f t="shared" si="246"/>
        <v>0</v>
      </c>
      <c r="HI19" s="241">
        <f t="shared" si="137"/>
        <v>7431.496701</v>
      </c>
      <c r="HJ19" s="242">
        <v>0.224147321887</v>
      </c>
      <c r="HK19" s="243">
        <f t="shared" si="138"/>
        <v>1665.750083</v>
      </c>
      <c r="HL19" s="244">
        <f t="shared" si="139"/>
        <v>5765.746618</v>
      </c>
      <c r="HM19" s="236"/>
      <c r="HN19" s="238">
        <v>6.0</v>
      </c>
      <c r="HO19" s="239" t="s">
        <v>39</v>
      </c>
      <c r="HP19" s="240" t="s">
        <v>135</v>
      </c>
      <c r="HQ19" s="240" t="s">
        <v>134</v>
      </c>
      <c r="HR19" s="241">
        <f t="shared" si="140"/>
        <v>16042.34</v>
      </c>
      <c r="HS19" s="241">
        <f t="shared" si="141"/>
        <v>535622.0185</v>
      </c>
      <c r="HT19" s="241">
        <f t="shared" si="142"/>
        <v>8592.630533</v>
      </c>
      <c r="HU19" s="242"/>
      <c r="HV19" s="241">
        <f t="shared" si="143"/>
        <v>0</v>
      </c>
      <c r="HW19" s="241">
        <f t="shared" ref="HW19:HY19" si="247">HW120+HW221+HW322+HW423</f>
        <v>0</v>
      </c>
      <c r="HX19" s="241">
        <f t="shared" si="247"/>
        <v>0</v>
      </c>
      <c r="HY19" s="241">
        <f t="shared" si="247"/>
        <v>0</v>
      </c>
      <c r="HZ19" s="241">
        <f t="shared" si="145"/>
        <v>8592.630533</v>
      </c>
      <c r="IA19" s="242">
        <v>0.224147321887</v>
      </c>
      <c r="IB19" s="243">
        <f t="shared" si="146"/>
        <v>1926.015122</v>
      </c>
      <c r="IC19" s="244">
        <f t="shared" si="147"/>
        <v>6666.615411</v>
      </c>
      <c r="ID19" s="236"/>
      <c r="IE19" s="238">
        <v>6.0</v>
      </c>
      <c r="IF19" s="239" t="s">
        <v>39</v>
      </c>
      <c r="IG19" s="240" t="s">
        <v>135</v>
      </c>
      <c r="IH19" s="240" t="s">
        <v>134</v>
      </c>
      <c r="II19" s="241">
        <f t="shared" si="148"/>
        <v>13287.13</v>
      </c>
      <c r="IJ19" s="241">
        <f t="shared" si="149"/>
        <v>558771.064</v>
      </c>
      <c r="IK19" s="241">
        <f t="shared" si="150"/>
        <v>7424.463767</v>
      </c>
      <c r="IL19" s="242"/>
      <c r="IM19" s="241">
        <f t="shared" si="151"/>
        <v>0</v>
      </c>
      <c r="IN19" s="241">
        <f t="shared" ref="IN19:IP19" si="248">IN120+IN221+IN322+IN423</f>
        <v>0</v>
      </c>
      <c r="IO19" s="241">
        <f t="shared" si="248"/>
        <v>0</v>
      </c>
      <c r="IP19" s="241">
        <f t="shared" si="248"/>
        <v>0</v>
      </c>
      <c r="IQ19" s="241">
        <f t="shared" si="153"/>
        <v>7424.463767</v>
      </c>
      <c r="IR19" s="242">
        <v>0.224147321887</v>
      </c>
      <c r="IS19" s="243">
        <f t="shared" si="154"/>
        <v>1664.17367</v>
      </c>
      <c r="IT19" s="244">
        <f t="shared" si="155"/>
        <v>5760.290097</v>
      </c>
      <c r="IU19" s="236"/>
      <c r="IV19" s="238">
        <v>6.0</v>
      </c>
      <c r="IW19" s="239" t="s">
        <v>39</v>
      </c>
      <c r="IX19" s="240" t="s">
        <v>135</v>
      </c>
      <c r="IY19" s="240" t="s">
        <v>134</v>
      </c>
      <c r="IZ19" s="241">
        <f t="shared" si="156"/>
        <v>19724.78</v>
      </c>
      <c r="JA19" s="241">
        <f t="shared" si="157"/>
        <v>569414.8587</v>
      </c>
      <c r="JB19" s="241">
        <f t="shared" si="158"/>
        <v>11231.58282</v>
      </c>
      <c r="JC19" s="242"/>
      <c r="JD19" s="241">
        <f t="shared" si="159"/>
        <v>0</v>
      </c>
      <c r="JE19" s="241">
        <f t="shared" ref="JE19:JG19" si="249">JE120+JE221+JE322+JE423</f>
        <v>0</v>
      </c>
      <c r="JF19" s="241">
        <f t="shared" si="249"/>
        <v>0</v>
      </c>
      <c r="JG19" s="241">
        <f t="shared" si="249"/>
        <v>0</v>
      </c>
      <c r="JH19" s="241">
        <f t="shared" si="161"/>
        <v>11231.58282</v>
      </c>
      <c r="JI19" s="242">
        <v>0.224147321887</v>
      </c>
      <c r="JJ19" s="243">
        <f t="shared" si="162"/>
        <v>2517.529209</v>
      </c>
      <c r="JK19" s="244">
        <f t="shared" si="163"/>
        <v>8714.053607</v>
      </c>
      <c r="JL19" s="236"/>
      <c r="JM19" s="238">
        <v>6.0</v>
      </c>
      <c r="JN19" s="239" t="s">
        <v>39</v>
      </c>
      <c r="JO19" s="240" t="s">
        <v>135</v>
      </c>
      <c r="JP19" s="240" t="s">
        <v>134</v>
      </c>
      <c r="JQ19" s="241">
        <f t="shared" si="164"/>
        <v>4289.42</v>
      </c>
      <c r="JR19" s="241">
        <f t="shared" si="165"/>
        <v>566436.3173</v>
      </c>
      <c r="JS19" s="241">
        <f t="shared" si="166"/>
        <v>2429.683268</v>
      </c>
      <c r="JT19" s="242"/>
      <c r="JU19" s="241">
        <f t="shared" si="167"/>
        <v>0</v>
      </c>
      <c r="JV19" s="241">
        <f t="shared" ref="JV19:JX19" si="250">JV120+JV221+JV322+JV423</f>
        <v>0</v>
      </c>
      <c r="JW19" s="241">
        <f t="shared" si="250"/>
        <v>0</v>
      </c>
      <c r="JX19" s="241">
        <f t="shared" si="250"/>
        <v>0</v>
      </c>
      <c r="JY19" s="241">
        <f t="shared" si="169"/>
        <v>2429.683268</v>
      </c>
      <c r="JZ19" s="242">
        <v>0.224147321887</v>
      </c>
      <c r="KA19" s="243">
        <f t="shared" si="170"/>
        <v>544.6069976</v>
      </c>
      <c r="KB19" s="244">
        <f t="shared" si="171"/>
        <v>1885.07627</v>
      </c>
      <c r="KC19" s="236"/>
      <c r="KD19" s="238">
        <v>6.0</v>
      </c>
      <c r="KE19" s="239" t="s">
        <v>39</v>
      </c>
      <c r="KF19" s="240" t="s">
        <v>135</v>
      </c>
      <c r="KG19" s="240" t="s">
        <v>134</v>
      </c>
      <c r="KH19" s="241">
        <f t="shared" si="172"/>
        <v>0</v>
      </c>
      <c r="KI19" s="241" t="str">
        <f t="shared" si="173"/>
        <v>#DIV/0!</v>
      </c>
      <c r="KJ19" s="241">
        <f t="shared" si="174"/>
        <v>0</v>
      </c>
      <c r="KK19" s="242"/>
      <c r="KL19" s="241">
        <f t="shared" si="175"/>
        <v>0</v>
      </c>
      <c r="KM19" s="241">
        <f t="shared" ref="KM19:KO19" si="251">KM120+KM221+KM322+KM423</f>
        <v>0</v>
      </c>
      <c r="KN19" s="241">
        <f t="shared" si="251"/>
        <v>0</v>
      </c>
      <c r="KO19" s="241">
        <f t="shared" si="251"/>
        <v>0</v>
      </c>
      <c r="KP19" s="241">
        <f t="shared" si="177"/>
        <v>0</v>
      </c>
      <c r="KQ19" s="242">
        <v>0.224147321887</v>
      </c>
      <c r="KR19" s="243">
        <f t="shared" si="178"/>
        <v>0</v>
      </c>
      <c r="KS19" s="244">
        <f t="shared" si="179"/>
        <v>0</v>
      </c>
      <c r="KT19" s="236"/>
      <c r="KU19" s="237"/>
    </row>
    <row r="20">
      <c r="A20" s="238">
        <v>7.0</v>
      </c>
      <c r="B20" s="239" t="s">
        <v>40</v>
      </c>
      <c r="C20" s="240" t="s">
        <v>133</v>
      </c>
      <c r="D20" s="240" t="s">
        <v>134</v>
      </c>
      <c r="E20" s="241">
        <f t="shared" si="36"/>
        <v>362</v>
      </c>
      <c r="F20" s="241">
        <f t="shared" si="37"/>
        <v>919234</v>
      </c>
      <c r="G20" s="241">
        <f t="shared" si="38"/>
        <v>332.762708</v>
      </c>
      <c r="H20" s="242"/>
      <c r="I20" s="241">
        <f t="shared" si="39"/>
        <v>0</v>
      </c>
      <c r="J20" s="241">
        <f t="shared" ref="J20:L20" si="252">J121+J222+J323+J424</f>
        <v>0</v>
      </c>
      <c r="K20" s="241">
        <f t="shared" si="252"/>
        <v>0</v>
      </c>
      <c r="L20" s="241">
        <f t="shared" si="252"/>
        <v>0</v>
      </c>
      <c r="M20" s="241">
        <f t="shared" si="41"/>
        <v>332.762708</v>
      </c>
      <c r="N20" s="242">
        <v>0.224147321887</v>
      </c>
      <c r="O20" s="243">
        <f t="shared" si="42"/>
        <v>74.58786982</v>
      </c>
      <c r="P20" s="244">
        <f t="shared" si="43"/>
        <v>258.1748382</v>
      </c>
      <c r="Q20" s="236"/>
      <c r="R20" s="238">
        <v>7.0</v>
      </c>
      <c r="S20" s="239" t="s">
        <v>40</v>
      </c>
      <c r="T20" s="240" t="s">
        <v>133</v>
      </c>
      <c r="U20" s="240" t="s">
        <v>134</v>
      </c>
      <c r="V20" s="241">
        <f t="shared" si="44"/>
        <v>351</v>
      </c>
      <c r="W20" s="241">
        <f t="shared" si="45"/>
        <v>925841.9774</v>
      </c>
      <c r="X20" s="241">
        <f t="shared" si="46"/>
        <v>324.9705341</v>
      </c>
      <c r="Y20" s="242"/>
      <c r="Z20" s="241">
        <f t="shared" si="47"/>
        <v>0</v>
      </c>
      <c r="AA20" s="241">
        <f t="shared" ref="AA20:AC20" si="253">AA121+AA222+AA323+AA424</f>
        <v>0</v>
      </c>
      <c r="AB20" s="241">
        <f t="shared" si="253"/>
        <v>0</v>
      </c>
      <c r="AC20" s="241">
        <f t="shared" si="253"/>
        <v>0</v>
      </c>
      <c r="AD20" s="241">
        <f t="shared" si="49"/>
        <v>324.9705341</v>
      </c>
      <c r="AE20" s="242">
        <v>0.224147321887</v>
      </c>
      <c r="AF20" s="243">
        <f t="shared" si="50"/>
        <v>72.8412749</v>
      </c>
      <c r="AG20" s="244">
        <f t="shared" si="51"/>
        <v>252.1292592</v>
      </c>
      <c r="AH20" s="236"/>
      <c r="AI20" s="238">
        <v>7.0</v>
      </c>
      <c r="AJ20" s="239" t="s">
        <v>40</v>
      </c>
      <c r="AK20" s="240" t="s">
        <v>133</v>
      </c>
      <c r="AL20" s="240" t="s">
        <v>134</v>
      </c>
      <c r="AM20" s="241">
        <f t="shared" si="52"/>
        <v>42</v>
      </c>
      <c r="AN20" s="241">
        <f t="shared" si="53"/>
        <v>989670.1637</v>
      </c>
      <c r="AO20" s="241">
        <f t="shared" si="54"/>
        <v>41.56614688</v>
      </c>
      <c r="AP20" s="242"/>
      <c r="AQ20" s="241">
        <f t="shared" si="55"/>
        <v>0</v>
      </c>
      <c r="AR20" s="241">
        <f t="shared" ref="AR20:AT20" si="254">AR121+AR222+AR323+AR424</f>
        <v>0</v>
      </c>
      <c r="AS20" s="241">
        <f t="shared" si="254"/>
        <v>0</v>
      </c>
      <c r="AT20" s="241">
        <f t="shared" si="254"/>
        <v>0</v>
      </c>
      <c r="AU20" s="241">
        <f t="shared" si="57"/>
        <v>41.56614688</v>
      </c>
      <c r="AV20" s="242">
        <v>0.224147321887</v>
      </c>
      <c r="AW20" s="243">
        <f t="shared" si="58"/>
        <v>9.316940504</v>
      </c>
      <c r="AX20" s="244">
        <f t="shared" si="59"/>
        <v>32.24920637</v>
      </c>
      <c r="AY20" s="236"/>
      <c r="AZ20" s="238">
        <v>7.0</v>
      </c>
      <c r="BA20" s="239" t="s">
        <v>40</v>
      </c>
      <c r="BB20" s="240" t="s">
        <v>133</v>
      </c>
      <c r="BC20" s="240" t="s">
        <v>134</v>
      </c>
      <c r="BD20" s="241">
        <f t="shared" si="60"/>
        <v>0</v>
      </c>
      <c r="BE20" s="241" t="str">
        <f t="shared" si="61"/>
        <v>#DIV/0!</v>
      </c>
      <c r="BF20" s="241">
        <f t="shared" si="62"/>
        <v>0</v>
      </c>
      <c r="BG20" s="242"/>
      <c r="BH20" s="241">
        <f t="shared" si="63"/>
        <v>0</v>
      </c>
      <c r="BI20" s="241">
        <f t="shared" ref="BI20:BK20" si="255">BI121+BI222+BI323+BI424</f>
        <v>0</v>
      </c>
      <c r="BJ20" s="241">
        <f t="shared" si="255"/>
        <v>0</v>
      </c>
      <c r="BK20" s="241">
        <f t="shared" si="255"/>
        <v>0</v>
      </c>
      <c r="BL20" s="241">
        <f t="shared" si="65"/>
        <v>0</v>
      </c>
      <c r="BM20" s="242">
        <v>0.224147321887</v>
      </c>
      <c r="BN20" s="243">
        <f t="shared" si="66"/>
        <v>0</v>
      </c>
      <c r="BO20" s="244">
        <f t="shared" si="67"/>
        <v>0</v>
      </c>
      <c r="BP20" s="236"/>
      <c r="BQ20" s="238">
        <v>7.0</v>
      </c>
      <c r="BR20" s="239" t="s">
        <v>40</v>
      </c>
      <c r="BS20" s="240" t="s">
        <v>133</v>
      </c>
      <c r="BT20" s="240" t="s">
        <v>134</v>
      </c>
      <c r="BU20" s="241">
        <f t="shared" si="68"/>
        <v>9</v>
      </c>
      <c r="BV20" s="241">
        <f t="shared" si="69"/>
        <v>1151985.898</v>
      </c>
      <c r="BW20" s="241">
        <f t="shared" si="70"/>
        <v>10.36787308</v>
      </c>
      <c r="BX20" s="242"/>
      <c r="BY20" s="241">
        <f t="shared" si="71"/>
        <v>0</v>
      </c>
      <c r="BZ20" s="241">
        <f t="shared" ref="BZ20:CB20" si="256">BZ121+BZ222+BZ323+BZ424</f>
        <v>0</v>
      </c>
      <c r="CA20" s="241">
        <f t="shared" si="256"/>
        <v>0</v>
      </c>
      <c r="CB20" s="241">
        <f t="shared" si="256"/>
        <v>0</v>
      </c>
      <c r="CC20" s="241">
        <f t="shared" si="73"/>
        <v>10.36787308</v>
      </c>
      <c r="CD20" s="242">
        <v>0.224147321887</v>
      </c>
      <c r="CE20" s="243">
        <f t="shared" si="74"/>
        <v>2.323930985</v>
      </c>
      <c r="CF20" s="244">
        <f t="shared" si="75"/>
        <v>8.043942096</v>
      </c>
      <c r="CG20" s="236"/>
      <c r="CH20" s="238">
        <v>7.0</v>
      </c>
      <c r="CI20" s="239" t="s">
        <v>40</v>
      </c>
      <c r="CJ20" s="240" t="s">
        <v>133</v>
      </c>
      <c r="CK20" s="240" t="s">
        <v>134</v>
      </c>
      <c r="CL20" s="241">
        <f t="shared" si="76"/>
        <v>11</v>
      </c>
      <c r="CM20" s="241">
        <f t="shared" si="77"/>
        <v>1461502.279</v>
      </c>
      <c r="CN20" s="241">
        <f t="shared" si="78"/>
        <v>16.07652507</v>
      </c>
      <c r="CO20" s="242"/>
      <c r="CP20" s="241">
        <f t="shared" si="79"/>
        <v>0</v>
      </c>
      <c r="CQ20" s="241">
        <f t="shared" ref="CQ20:CS20" si="257">CQ121+CQ222+CQ323+CQ424</f>
        <v>0</v>
      </c>
      <c r="CR20" s="241">
        <f t="shared" si="257"/>
        <v>0</v>
      </c>
      <c r="CS20" s="241">
        <f t="shared" si="257"/>
        <v>0</v>
      </c>
      <c r="CT20" s="241">
        <f t="shared" si="81"/>
        <v>16.07652507</v>
      </c>
      <c r="CU20" s="242">
        <v>0.224147321887</v>
      </c>
      <c r="CV20" s="243">
        <f t="shared" si="82"/>
        <v>3.603510039</v>
      </c>
      <c r="CW20" s="244">
        <f t="shared" si="83"/>
        <v>12.47301503</v>
      </c>
      <c r="CX20" s="236"/>
      <c r="CY20" s="238">
        <v>7.0</v>
      </c>
      <c r="CZ20" s="239" t="s">
        <v>40</v>
      </c>
      <c r="DA20" s="240" t="s">
        <v>133</v>
      </c>
      <c r="DB20" s="240" t="s">
        <v>134</v>
      </c>
      <c r="DC20" s="241">
        <f t="shared" si="84"/>
        <v>0</v>
      </c>
      <c r="DD20" s="241" t="str">
        <f t="shared" si="85"/>
        <v>#DIV/0!</v>
      </c>
      <c r="DE20" s="241">
        <f t="shared" si="86"/>
        <v>0</v>
      </c>
      <c r="DF20" s="242"/>
      <c r="DG20" s="241">
        <f t="shared" si="87"/>
        <v>0</v>
      </c>
      <c r="DH20" s="241">
        <f t="shared" ref="DH20:DJ20" si="258">DH121+DH222+DH323+DH424</f>
        <v>0</v>
      </c>
      <c r="DI20" s="241">
        <f t="shared" si="258"/>
        <v>0</v>
      </c>
      <c r="DJ20" s="241">
        <f t="shared" si="258"/>
        <v>0</v>
      </c>
      <c r="DK20" s="241">
        <f t="shared" si="89"/>
        <v>0</v>
      </c>
      <c r="DL20" s="242">
        <v>0.224147321887</v>
      </c>
      <c r="DM20" s="243">
        <f t="shared" si="90"/>
        <v>0</v>
      </c>
      <c r="DN20" s="244">
        <f t="shared" si="91"/>
        <v>0</v>
      </c>
      <c r="DO20" s="236"/>
      <c r="DP20" s="238">
        <v>7.0</v>
      </c>
      <c r="DQ20" s="239" t="s">
        <v>40</v>
      </c>
      <c r="DR20" s="240" t="s">
        <v>133</v>
      </c>
      <c r="DS20" s="240" t="s">
        <v>134</v>
      </c>
      <c r="DT20" s="241">
        <f t="shared" si="92"/>
        <v>2</v>
      </c>
      <c r="DU20" s="241">
        <f t="shared" si="93"/>
        <v>1646090.306</v>
      </c>
      <c r="DV20" s="241">
        <f t="shared" si="94"/>
        <v>3.292180613</v>
      </c>
      <c r="DW20" s="242"/>
      <c r="DX20" s="241">
        <f t="shared" si="95"/>
        <v>0</v>
      </c>
      <c r="DY20" s="241">
        <f t="shared" ref="DY20:EA20" si="259">DY121+DY222+DY323+DY424</f>
        <v>0</v>
      </c>
      <c r="DZ20" s="241">
        <f t="shared" si="259"/>
        <v>0</v>
      </c>
      <c r="EA20" s="241">
        <f t="shared" si="259"/>
        <v>0</v>
      </c>
      <c r="EB20" s="241">
        <f t="shared" si="97"/>
        <v>3.292180613</v>
      </c>
      <c r="EC20" s="242">
        <v>0.224147321887</v>
      </c>
      <c r="ED20" s="243">
        <f t="shared" si="98"/>
        <v>0.7379334675</v>
      </c>
      <c r="EE20" s="244">
        <f t="shared" si="99"/>
        <v>2.554247145</v>
      </c>
      <c r="EF20" s="236"/>
      <c r="EG20" s="238">
        <v>7.0</v>
      </c>
      <c r="EH20" s="239" t="s">
        <v>40</v>
      </c>
      <c r="EI20" s="240" t="s">
        <v>133</v>
      </c>
      <c r="EJ20" s="240" t="s">
        <v>134</v>
      </c>
      <c r="EK20" s="241">
        <f t="shared" si="100"/>
        <v>4</v>
      </c>
      <c r="EL20" s="241">
        <f t="shared" si="101"/>
        <v>1591259.43</v>
      </c>
      <c r="EM20" s="241">
        <f t="shared" si="102"/>
        <v>6.365037719</v>
      </c>
      <c r="EN20" s="242"/>
      <c r="EO20" s="241">
        <f t="shared" si="103"/>
        <v>0</v>
      </c>
      <c r="EP20" s="241">
        <f t="shared" ref="EP20:ER20" si="260">EP121+EP222+EP323+EP424</f>
        <v>0</v>
      </c>
      <c r="EQ20" s="241">
        <f t="shared" si="260"/>
        <v>0</v>
      </c>
      <c r="ER20" s="241">
        <f t="shared" si="260"/>
        <v>0</v>
      </c>
      <c r="ES20" s="241">
        <f t="shared" si="105"/>
        <v>6.365037719</v>
      </c>
      <c r="ET20" s="242">
        <v>0.224147321887</v>
      </c>
      <c r="EU20" s="243">
        <f t="shared" si="106"/>
        <v>1.426706158</v>
      </c>
      <c r="EV20" s="244">
        <f t="shared" si="107"/>
        <v>4.938331561</v>
      </c>
      <c r="EW20" s="236"/>
      <c r="EX20" s="238">
        <v>7.0</v>
      </c>
      <c r="EY20" s="239" t="s">
        <v>40</v>
      </c>
      <c r="EZ20" s="240" t="s">
        <v>133</v>
      </c>
      <c r="FA20" s="240" t="s">
        <v>134</v>
      </c>
      <c r="FB20" s="241">
        <f t="shared" si="108"/>
        <v>20</v>
      </c>
      <c r="FC20" s="241">
        <f t="shared" si="109"/>
        <v>1769986.733</v>
      </c>
      <c r="FD20" s="241">
        <f t="shared" si="110"/>
        <v>35.39973465</v>
      </c>
      <c r="FE20" s="242"/>
      <c r="FF20" s="241">
        <f t="shared" si="111"/>
        <v>0</v>
      </c>
      <c r="FG20" s="241">
        <f t="shared" ref="FG20:FI20" si="261">FG121+FG222+FG323+FG424</f>
        <v>0</v>
      </c>
      <c r="FH20" s="241">
        <f t="shared" si="261"/>
        <v>0</v>
      </c>
      <c r="FI20" s="241">
        <f t="shared" si="261"/>
        <v>0</v>
      </c>
      <c r="FJ20" s="241">
        <f t="shared" si="113"/>
        <v>35.39973465</v>
      </c>
      <c r="FK20" s="242">
        <v>0.224147321887</v>
      </c>
      <c r="FL20" s="243">
        <f t="shared" si="114"/>
        <v>7.934755718</v>
      </c>
      <c r="FM20" s="244">
        <f t="shared" si="115"/>
        <v>27.46497894</v>
      </c>
      <c r="FN20" s="236"/>
      <c r="FO20" s="238">
        <v>7.0</v>
      </c>
      <c r="FP20" s="239" t="s">
        <v>40</v>
      </c>
      <c r="FQ20" s="240" t="s">
        <v>133</v>
      </c>
      <c r="FR20" s="240" t="s">
        <v>134</v>
      </c>
      <c r="FS20" s="241">
        <f t="shared" si="116"/>
        <v>0</v>
      </c>
      <c r="FT20" s="241" t="str">
        <f t="shared" si="117"/>
        <v>#DIV/0!</v>
      </c>
      <c r="FU20" s="241">
        <f t="shared" si="118"/>
        <v>0</v>
      </c>
      <c r="FV20" s="242"/>
      <c r="FW20" s="241">
        <f t="shared" si="119"/>
        <v>0</v>
      </c>
      <c r="FX20" s="241">
        <f t="shared" ref="FX20:FZ20" si="262">FX121+FX222+FX323+FX424</f>
        <v>0</v>
      </c>
      <c r="FY20" s="241">
        <f t="shared" si="262"/>
        <v>0</v>
      </c>
      <c r="FZ20" s="241">
        <f t="shared" si="262"/>
        <v>0</v>
      </c>
      <c r="GA20" s="241">
        <f t="shared" si="121"/>
        <v>0</v>
      </c>
      <c r="GB20" s="242">
        <v>0.224147321887</v>
      </c>
      <c r="GC20" s="243">
        <f t="shared" si="122"/>
        <v>0</v>
      </c>
      <c r="GD20" s="244">
        <f t="shared" si="123"/>
        <v>0</v>
      </c>
      <c r="GE20" s="236"/>
      <c r="GF20" s="238">
        <v>7.0</v>
      </c>
      <c r="GG20" s="239" t="s">
        <v>40</v>
      </c>
      <c r="GH20" s="240" t="s">
        <v>133</v>
      </c>
      <c r="GI20" s="240" t="s">
        <v>134</v>
      </c>
      <c r="GJ20" s="241" t="str">
        <f t="shared" si="124"/>
        <v>#VALUE!</v>
      </c>
      <c r="GK20" s="241" t="str">
        <f t="shared" si="125"/>
        <v>#VALUE!</v>
      </c>
      <c r="GL20" s="241">
        <f t="shared" si="126"/>
        <v>25.32664565</v>
      </c>
      <c r="GM20" s="242"/>
      <c r="GN20" s="241">
        <f t="shared" si="127"/>
        <v>0</v>
      </c>
      <c r="GO20" s="241">
        <f t="shared" ref="GO20:GQ20" si="263">GO121+GO222+GO323+GO424</f>
        <v>0</v>
      </c>
      <c r="GP20" s="241">
        <f t="shared" si="263"/>
        <v>0</v>
      </c>
      <c r="GQ20" s="241">
        <f t="shared" si="263"/>
        <v>0</v>
      </c>
      <c r="GR20" s="241">
        <f t="shared" si="129"/>
        <v>25.32664565</v>
      </c>
      <c r="GS20" s="242">
        <v>0.224147321887</v>
      </c>
      <c r="GT20" s="243">
        <f t="shared" si="130"/>
        <v>5.676899794</v>
      </c>
      <c r="GU20" s="244">
        <f t="shared" si="131"/>
        <v>19.64974585</v>
      </c>
      <c r="GV20" s="236"/>
      <c r="GW20" s="238">
        <v>7.0</v>
      </c>
      <c r="GX20" s="239" t="s">
        <v>40</v>
      </c>
      <c r="GY20" s="240" t="s">
        <v>133</v>
      </c>
      <c r="GZ20" s="240" t="s">
        <v>134</v>
      </c>
      <c r="HA20" s="241">
        <f t="shared" si="132"/>
        <v>0</v>
      </c>
      <c r="HB20" s="241" t="str">
        <f t="shared" si="133"/>
        <v>#DIV/0!</v>
      </c>
      <c r="HC20" s="241">
        <f t="shared" si="134"/>
        <v>0</v>
      </c>
      <c r="HD20" s="242"/>
      <c r="HE20" s="241">
        <f t="shared" si="135"/>
        <v>0</v>
      </c>
      <c r="HF20" s="241">
        <f t="shared" ref="HF20:HH20" si="264">HF121+HF222+HF323+HF424</f>
        <v>0</v>
      </c>
      <c r="HG20" s="241">
        <f t="shared" si="264"/>
        <v>0</v>
      </c>
      <c r="HH20" s="241">
        <f t="shared" si="264"/>
        <v>0</v>
      </c>
      <c r="HI20" s="241">
        <f t="shared" si="137"/>
        <v>0</v>
      </c>
      <c r="HJ20" s="242">
        <v>0.224147321887</v>
      </c>
      <c r="HK20" s="243">
        <f t="shared" si="138"/>
        <v>0</v>
      </c>
      <c r="HL20" s="244">
        <f t="shared" si="139"/>
        <v>0</v>
      </c>
      <c r="HM20" s="236"/>
      <c r="HN20" s="238">
        <v>7.0</v>
      </c>
      <c r="HO20" s="239" t="s">
        <v>40</v>
      </c>
      <c r="HP20" s="240" t="s">
        <v>133</v>
      </c>
      <c r="HQ20" s="240" t="s">
        <v>134</v>
      </c>
      <c r="HR20" s="241">
        <f t="shared" si="140"/>
        <v>0</v>
      </c>
      <c r="HS20" s="241" t="str">
        <f t="shared" si="141"/>
        <v>#DIV/0!</v>
      </c>
      <c r="HT20" s="241">
        <f t="shared" si="142"/>
        <v>0</v>
      </c>
      <c r="HU20" s="242"/>
      <c r="HV20" s="241">
        <f t="shared" si="143"/>
        <v>0</v>
      </c>
      <c r="HW20" s="241">
        <f t="shared" ref="HW20:HY20" si="265">HW121+HW222+HW323+HW424</f>
        <v>0</v>
      </c>
      <c r="HX20" s="241">
        <f t="shared" si="265"/>
        <v>0</v>
      </c>
      <c r="HY20" s="241">
        <f t="shared" si="265"/>
        <v>0</v>
      </c>
      <c r="HZ20" s="241">
        <f t="shared" si="145"/>
        <v>0</v>
      </c>
      <c r="IA20" s="242">
        <v>0.224147321887</v>
      </c>
      <c r="IB20" s="243">
        <f t="shared" si="146"/>
        <v>0</v>
      </c>
      <c r="IC20" s="244">
        <f t="shared" si="147"/>
        <v>0</v>
      </c>
      <c r="ID20" s="236"/>
      <c r="IE20" s="238">
        <v>7.0</v>
      </c>
      <c r="IF20" s="239" t="s">
        <v>40</v>
      </c>
      <c r="IG20" s="240" t="s">
        <v>133</v>
      </c>
      <c r="IH20" s="240" t="s">
        <v>134</v>
      </c>
      <c r="II20" s="241">
        <f t="shared" si="148"/>
        <v>0</v>
      </c>
      <c r="IJ20" s="241" t="str">
        <f t="shared" si="149"/>
        <v>#DIV/0!</v>
      </c>
      <c r="IK20" s="241">
        <f t="shared" si="150"/>
        <v>0</v>
      </c>
      <c r="IL20" s="242"/>
      <c r="IM20" s="241">
        <f t="shared" si="151"/>
        <v>0</v>
      </c>
      <c r="IN20" s="241">
        <f t="shared" ref="IN20:IP20" si="266">IN121+IN222+IN323+IN424</f>
        <v>0</v>
      </c>
      <c r="IO20" s="241">
        <f t="shared" si="266"/>
        <v>0</v>
      </c>
      <c r="IP20" s="241">
        <f t="shared" si="266"/>
        <v>0</v>
      </c>
      <c r="IQ20" s="241">
        <f t="shared" si="153"/>
        <v>0</v>
      </c>
      <c r="IR20" s="242">
        <v>0.224147321887</v>
      </c>
      <c r="IS20" s="243">
        <f t="shared" si="154"/>
        <v>0</v>
      </c>
      <c r="IT20" s="244">
        <f t="shared" si="155"/>
        <v>0</v>
      </c>
      <c r="IU20" s="236"/>
      <c r="IV20" s="238">
        <v>7.0</v>
      </c>
      <c r="IW20" s="239" t="s">
        <v>40</v>
      </c>
      <c r="IX20" s="240" t="s">
        <v>133</v>
      </c>
      <c r="IY20" s="240" t="s">
        <v>134</v>
      </c>
      <c r="IZ20" s="241" t="str">
        <f t="shared" si="156"/>
        <v>#VALUE!</v>
      </c>
      <c r="JA20" s="241" t="str">
        <f t="shared" si="157"/>
        <v>#VALUE!</v>
      </c>
      <c r="JB20" s="241">
        <f t="shared" si="158"/>
        <v>0</v>
      </c>
      <c r="JC20" s="242"/>
      <c r="JD20" s="241">
        <f t="shared" si="159"/>
        <v>0</v>
      </c>
      <c r="JE20" s="241">
        <f t="shared" ref="JE20:JG20" si="267">JE121+JE222+JE323+JE424</f>
        <v>0</v>
      </c>
      <c r="JF20" s="241">
        <f t="shared" si="267"/>
        <v>0</v>
      </c>
      <c r="JG20" s="241">
        <f t="shared" si="267"/>
        <v>0</v>
      </c>
      <c r="JH20" s="241">
        <f t="shared" si="161"/>
        <v>0</v>
      </c>
      <c r="JI20" s="242">
        <v>0.224147321887</v>
      </c>
      <c r="JJ20" s="243">
        <f t="shared" si="162"/>
        <v>0</v>
      </c>
      <c r="JK20" s="244">
        <f t="shared" si="163"/>
        <v>0</v>
      </c>
      <c r="JL20" s="236"/>
      <c r="JM20" s="238">
        <v>7.0</v>
      </c>
      <c r="JN20" s="239" t="s">
        <v>40</v>
      </c>
      <c r="JO20" s="240" t="s">
        <v>133</v>
      </c>
      <c r="JP20" s="240" t="s">
        <v>134</v>
      </c>
      <c r="JQ20" s="241">
        <f t="shared" si="164"/>
        <v>27</v>
      </c>
      <c r="JR20" s="241">
        <f t="shared" si="165"/>
        <v>1911405.265</v>
      </c>
      <c r="JS20" s="241">
        <f t="shared" si="166"/>
        <v>51.60794215</v>
      </c>
      <c r="JT20" s="242"/>
      <c r="JU20" s="241">
        <f t="shared" si="167"/>
        <v>0</v>
      </c>
      <c r="JV20" s="241">
        <f t="shared" ref="JV20:JX20" si="268">JV121+JV222+JV323+JV424</f>
        <v>0</v>
      </c>
      <c r="JW20" s="241">
        <f t="shared" si="268"/>
        <v>0</v>
      </c>
      <c r="JX20" s="241">
        <f t="shared" si="268"/>
        <v>0</v>
      </c>
      <c r="JY20" s="241">
        <f t="shared" si="169"/>
        <v>51.60794215</v>
      </c>
      <c r="JZ20" s="242">
        <v>0.224147321887</v>
      </c>
      <c r="KA20" s="243">
        <f t="shared" si="170"/>
        <v>11.56778202</v>
      </c>
      <c r="KB20" s="244">
        <f t="shared" si="171"/>
        <v>40.04016013</v>
      </c>
      <c r="KC20" s="236"/>
      <c r="KD20" s="238">
        <v>7.0</v>
      </c>
      <c r="KE20" s="239" t="s">
        <v>40</v>
      </c>
      <c r="KF20" s="240" t="s">
        <v>133</v>
      </c>
      <c r="KG20" s="240" t="s">
        <v>134</v>
      </c>
      <c r="KH20" s="241">
        <f t="shared" si="172"/>
        <v>0</v>
      </c>
      <c r="KI20" s="241" t="str">
        <f t="shared" si="173"/>
        <v>#DIV/0!</v>
      </c>
      <c r="KJ20" s="241">
        <f t="shared" si="174"/>
        <v>0</v>
      </c>
      <c r="KK20" s="242"/>
      <c r="KL20" s="241">
        <f t="shared" si="175"/>
        <v>0</v>
      </c>
      <c r="KM20" s="241">
        <f t="shared" ref="KM20:KO20" si="269">KM121+KM222+KM323+KM424</f>
        <v>0</v>
      </c>
      <c r="KN20" s="241">
        <f t="shared" si="269"/>
        <v>0</v>
      </c>
      <c r="KO20" s="241">
        <f t="shared" si="269"/>
        <v>0</v>
      </c>
      <c r="KP20" s="241">
        <f t="shared" si="177"/>
        <v>0</v>
      </c>
      <c r="KQ20" s="242">
        <v>0.224147321887</v>
      </c>
      <c r="KR20" s="243">
        <f t="shared" si="178"/>
        <v>0</v>
      </c>
      <c r="KS20" s="244">
        <f t="shared" si="179"/>
        <v>0</v>
      </c>
      <c r="KT20" s="236"/>
      <c r="KU20" s="237"/>
    </row>
    <row r="21" ht="15.75" customHeight="1">
      <c r="A21" s="238">
        <v>8.0</v>
      </c>
      <c r="B21" s="239" t="s">
        <v>42</v>
      </c>
      <c r="C21" s="240" t="s">
        <v>136</v>
      </c>
      <c r="D21" s="240" t="s">
        <v>134</v>
      </c>
      <c r="E21" s="241">
        <f t="shared" si="36"/>
        <v>119358</v>
      </c>
      <c r="F21" s="241">
        <f t="shared" si="37"/>
        <v>306021.9482</v>
      </c>
      <c r="G21" s="241">
        <f t="shared" si="38"/>
        <v>36526.1677</v>
      </c>
      <c r="H21" s="242"/>
      <c r="I21" s="241">
        <f t="shared" si="39"/>
        <v>0</v>
      </c>
      <c r="J21" s="241">
        <f t="shared" ref="J21:L21" si="270">J122+J223+J324+J425</f>
        <v>0</v>
      </c>
      <c r="K21" s="241">
        <f t="shared" si="270"/>
        <v>0</v>
      </c>
      <c r="L21" s="241">
        <f t="shared" si="270"/>
        <v>0</v>
      </c>
      <c r="M21" s="241">
        <f t="shared" si="41"/>
        <v>36526.1677</v>
      </c>
      <c r="N21" s="242">
        <v>0.224147321887</v>
      </c>
      <c r="O21" s="243">
        <f t="shared" si="42"/>
        <v>8187.242668</v>
      </c>
      <c r="P21" s="244">
        <f t="shared" si="43"/>
        <v>28338.92503</v>
      </c>
      <c r="Q21" s="236"/>
      <c r="R21" s="238">
        <v>8.0</v>
      </c>
      <c r="S21" s="239" t="s">
        <v>42</v>
      </c>
      <c r="T21" s="240" t="s">
        <v>136</v>
      </c>
      <c r="U21" s="240" t="s">
        <v>134</v>
      </c>
      <c r="V21" s="241">
        <f t="shared" si="44"/>
        <v>80795</v>
      </c>
      <c r="W21" s="241">
        <f t="shared" si="45"/>
        <v>323233.3501</v>
      </c>
      <c r="X21" s="241">
        <f t="shared" si="46"/>
        <v>26115.63852</v>
      </c>
      <c r="Y21" s="242"/>
      <c r="Z21" s="241">
        <f t="shared" si="47"/>
        <v>0</v>
      </c>
      <c r="AA21" s="241">
        <f t="shared" ref="AA21:AC21" si="271">AA122+AA223+AA324+AA425</f>
        <v>0</v>
      </c>
      <c r="AB21" s="241">
        <f t="shared" si="271"/>
        <v>0</v>
      </c>
      <c r="AC21" s="241">
        <f t="shared" si="271"/>
        <v>0</v>
      </c>
      <c r="AD21" s="241">
        <f t="shared" si="49"/>
        <v>26115.63852</v>
      </c>
      <c r="AE21" s="242">
        <v>0.224147321887</v>
      </c>
      <c r="AF21" s="243">
        <f t="shared" si="50"/>
        <v>5853.750433</v>
      </c>
      <c r="AG21" s="244">
        <f t="shared" si="51"/>
        <v>20261.88809</v>
      </c>
      <c r="AH21" s="236"/>
      <c r="AI21" s="238">
        <v>8.0</v>
      </c>
      <c r="AJ21" s="239" t="s">
        <v>42</v>
      </c>
      <c r="AK21" s="240" t="s">
        <v>136</v>
      </c>
      <c r="AL21" s="240" t="s">
        <v>134</v>
      </c>
      <c r="AM21" s="241">
        <f t="shared" si="52"/>
        <v>99773</v>
      </c>
      <c r="AN21" s="241">
        <f t="shared" si="53"/>
        <v>350026.26</v>
      </c>
      <c r="AO21" s="241">
        <f t="shared" si="54"/>
        <v>34923.17004</v>
      </c>
      <c r="AP21" s="242"/>
      <c r="AQ21" s="241">
        <f t="shared" si="55"/>
        <v>0</v>
      </c>
      <c r="AR21" s="241">
        <f t="shared" ref="AR21:AT21" si="272">AR122+AR223+AR324+AR425</f>
        <v>0</v>
      </c>
      <c r="AS21" s="241">
        <f t="shared" si="272"/>
        <v>0</v>
      </c>
      <c r="AT21" s="241">
        <f t="shared" si="272"/>
        <v>0</v>
      </c>
      <c r="AU21" s="241">
        <f t="shared" si="57"/>
        <v>34923.17004</v>
      </c>
      <c r="AV21" s="242">
        <v>0.224147321887</v>
      </c>
      <c r="AW21" s="243">
        <f t="shared" si="58"/>
        <v>7827.935037</v>
      </c>
      <c r="AX21" s="244">
        <f t="shared" si="59"/>
        <v>27095.23501</v>
      </c>
      <c r="AY21" s="236"/>
      <c r="AZ21" s="238">
        <v>8.0</v>
      </c>
      <c r="BA21" s="239" t="s">
        <v>42</v>
      </c>
      <c r="BB21" s="240" t="s">
        <v>136</v>
      </c>
      <c r="BC21" s="240" t="s">
        <v>134</v>
      </c>
      <c r="BD21" s="241">
        <f t="shared" si="60"/>
        <v>98471</v>
      </c>
      <c r="BE21" s="241">
        <f t="shared" si="61"/>
        <v>363350.4057</v>
      </c>
      <c r="BF21" s="241">
        <f t="shared" si="62"/>
        <v>35779.4778</v>
      </c>
      <c r="BG21" s="242"/>
      <c r="BH21" s="241">
        <f t="shared" si="63"/>
        <v>0</v>
      </c>
      <c r="BI21" s="241">
        <f t="shared" ref="BI21:BK21" si="273">BI122+BI223+BI324+BI425</f>
        <v>0</v>
      </c>
      <c r="BJ21" s="241">
        <f t="shared" si="273"/>
        <v>0</v>
      </c>
      <c r="BK21" s="241">
        <f t="shared" si="273"/>
        <v>0</v>
      </c>
      <c r="BL21" s="241">
        <f t="shared" si="65"/>
        <v>35779.4778</v>
      </c>
      <c r="BM21" s="242">
        <v>0.224147321887</v>
      </c>
      <c r="BN21" s="243">
        <f t="shared" si="66"/>
        <v>8019.874127</v>
      </c>
      <c r="BO21" s="244">
        <f t="shared" si="67"/>
        <v>27759.60367</v>
      </c>
      <c r="BP21" s="236"/>
      <c r="BQ21" s="238">
        <v>8.0</v>
      </c>
      <c r="BR21" s="239" t="s">
        <v>42</v>
      </c>
      <c r="BS21" s="240" t="s">
        <v>136</v>
      </c>
      <c r="BT21" s="240" t="s">
        <v>134</v>
      </c>
      <c r="BU21" s="241">
        <f t="shared" si="68"/>
        <v>99927</v>
      </c>
      <c r="BV21" s="241">
        <f t="shared" si="69"/>
        <v>397816.2079</v>
      </c>
      <c r="BW21" s="241">
        <f t="shared" si="70"/>
        <v>39752.58021</v>
      </c>
      <c r="BX21" s="242"/>
      <c r="BY21" s="241">
        <f t="shared" si="71"/>
        <v>0</v>
      </c>
      <c r="BZ21" s="241">
        <f t="shared" ref="BZ21:CB21" si="274">BZ122+BZ223+BZ324+BZ425</f>
        <v>0</v>
      </c>
      <c r="CA21" s="241">
        <f t="shared" si="274"/>
        <v>0</v>
      </c>
      <c r="CB21" s="241">
        <f t="shared" si="274"/>
        <v>0</v>
      </c>
      <c r="CC21" s="241">
        <f t="shared" si="73"/>
        <v>39752.58021</v>
      </c>
      <c r="CD21" s="242">
        <v>0.224147321887</v>
      </c>
      <c r="CE21" s="243">
        <f t="shared" si="74"/>
        <v>8910.434391</v>
      </c>
      <c r="CF21" s="244">
        <f t="shared" si="75"/>
        <v>30842.14582</v>
      </c>
      <c r="CG21" s="236"/>
      <c r="CH21" s="238">
        <v>8.0</v>
      </c>
      <c r="CI21" s="239" t="s">
        <v>42</v>
      </c>
      <c r="CJ21" s="240" t="s">
        <v>136</v>
      </c>
      <c r="CK21" s="240" t="s">
        <v>134</v>
      </c>
      <c r="CL21" s="241">
        <f t="shared" si="76"/>
        <v>32553</v>
      </c>
      <c r="CM21" s="241">
        <f t="shared" si="77"/>
        <v>434118.8242</v>
      </c>
      <c r="CN21" s="241">
        <f t="shared" si="78"/>
        <v>14131.87008</v>
      </c>
      <c r="CO21" s="242"/>
      <c r="CP21" s="241">
        <f t="shared" si="79"/>
        <v>0</v>
      </c>
      <c r="CQ21" s="241">
        <f t="shared" ref="CQ21:CS21" si="275">CQ122+CQ223+CQ324+CQ425</f>
        <v>0</v>
      </c>
      <c r="CR21" s="241">
        <f t="shared" si="275"/>
        <v>0</v>
      </c>
      <c r="CS21" s="241">
        <f t="shared" si="275"/>
        <v>0</v>
      </c>
      <c r="CT21" s="241">
        <f t="shared" si="81"/>
        <v>14131.87008</v>
      </c>
      <c r="CU21" s="242">
        <v>0.224147321887</v>
      </c>
      <c r="CV21" s="243">
        <f t="shared" si="82"/>
        <v>3167.620832</v>
      </c>
      <c r="CW21" s="244">
        <f t="shared" si="83"/>
        <v>10964.24925</v>
      </c>
      <c r="CX21" s="236"/>
      <c r="CY21" s="238">
        <v>8.0</v>
      </c>
      <c r="CZ21" s="239" t="s">
        <v>42</v>
      </c>
      <c r="DA21" s="240" t="s">
        <v>136</v>
      </c>
      <c r="DB21" s="240" t="s">
        <v>134</v>
      </c>
      <c r="DC21" s="241">
        <f t="shared" si="84"/>
        <v>64348</v>
      </c>
      <c r="DD21" s="241">
        <f t="shared" si="85"/>
        <v>477306.0028</v>
      </c>
      <c r="DE21" s="241">
        <f t="shared" si="86"/>
        <v>30713.68667</v>
      </c>
      <c r="DF21" s="242"/>
      <c r="DG21" s="241">
        <f t="shared" si="87"/>
        <v>0</v>
      </c>
      <c r="DH21" s="241">
        <f t="shared" ref="DH21:DJ21" si="276">DH122+DH223+DH324+DH425</f>
        <v>0</v>
      </c>
      <c r="DI21" s="241">
        <f t="shared" si="276"/>
        <v>0</v>
      </c>
      <c r="DJ21" s="241">
        <f t="shared" si="276"/>
        <v>0</v>
      </c>
      <c r="DK21" s="241">
        <f t="shared" si="89"/>
        <v>30713.68667</v>
      </c>
      <c r="DL21" s="242">
        <v>0.224147321887</v>
      </c>
      <c r="DM21" s="243">
        <f t="shared" si="90"/>
        <v>6884.390612</v>
      </c>
      <c r="DN21" s="244">
        <f t="shared" si="91"/>
        <v>23829.29606</v>
      </c>
      <c r="DO21" s="236"/>
      <c r="DP21" s="238">
        <v>8.0</v>
      </c>
      <c r="DQ21" s="239" t="s">
        <v>42</v>
      </c>
      <c r="DR21" s="240" t="s">
        <v>136</v>
      </c>
      <c r="DS21" s="240" t="s">
        <v>134</v>
      </c>
      <c r="DT21" s="241">
        <f t="shared" si="92"/>
        <v>35109</v>
      </c>
      <c r="DU21" s="241">
        <f t="shared" si="93"/>
        <v>508591.5263</v>
      </c>
      <c r="DV21" s="241">
        <f t="shared" si="94"/>
        <v>17856.1399</v>
      </c>
      <c r="DW21" s="242"/>
      <c r="DX21" s="241">
        <f t="shared" si="95"/>
        <v>0</v>
      </c>
      <c r="DY21" s="241">
        <f t="shared" ref="DY21:EA21" si="277">DY122+DY223+DY324+DY425</f>
        <v>0</v>
      </c>
      <c r="DZ21" s="241">
        <f t="shared" si="277"/>
        <v>0</v>
      </c>
      <c r="EA21" s="241">
        <f t="shared" si="277"/>
        <v>0</v>
      </c>
      <c r="EB21" s="241">
        <f t="shared" si="97"/>
        <v>17856.1399</v>
      </c>
      <c r="EC21" s="242">
        <v>0.224147321887</v>
      </c>
      <c r="ED21" s="243">
        <f t="shared" si="98"/>
        <v>4002.405937</v>
      </c>
      <c r="EE21" s="244">
        <f t="shared" si="99"/>
        <v>13853.73396</v>
      </c>
      <c r="EF21" s="236"/>
      <c r="EG21" s="238">
        <v>8.0</v>
      </c>
      <c r="EH21" s="239" t="s">
        <v>42</v>
      </c>
      <c r="EI21" s="240" t="s">
        <v>136</v>
      </c>
      <c r="EJ21" s="240" t="s">
        <v>134</v>
      </c>
      <c r="EK21" s="241">
        <f t="shared" si="100"/>
        <v>36570</v>
      </c>
      <c r="EL21" s="241">
        <f t="shared" si="101"/>
        <v>528072.7493</v>
      </c>
      <c r="EM21" s="241">
        <f t="shared" si="102"/>
        <v>19311.62044</v>
      </c>
      <c r="EN21" s="242"/>
      <c r="EO21" s="241">
        <f t="shared" si="103"/>
        <v>0</v>
      </c>
      <c r="EP21" s="241">
        <f t="shared" ref="EP21:ER21" si="278">EP122+EP223+EP324+EP425</f>
        <v>0</v>
      </c>
      <c r="EQ21" s="241">
        <f t="shared" si="278"/>
        <v>0</v>
      </c>
      <c r="ER21" s="241">
        <f t="shared" si="278"/>
        <v>0</v>
      </c>
      <c r="ES21" s="241">
        <f t="shared" si="105"/>
        <v>19311.62044</v>
      </c>
      <c r="ET21" s="242">
        <v>0.224147321887</v>
      </c>
      <c r="EU21" s="243">
        <f t="shared" si="106"/>
        <v>4328.648003</v>
      </c>
      <c r="EV21" s="244">
        <f t="shared" si="107"/>
        <v>14982.97244</v>
      </c>
      <c r="EW21" s="236"/>
      <c r="EX21" s="238">
        <v>8.0</v>
      </c>
      <c r="EY21" s="239" t="s">
        <v>42</v>
      </c>
      <c r="EZ21" s="240" t="s">
        <v>136</v>
      </c>
      <c r="FA21" s="240" t="s">
        <v>134</v>
      </c>
      <c r="FB21" s="241">
        <f t="shared" si="108"/>
        <v>46712</v>
      </c>
      <c r="FC21" s="241">
        <f t="shared" si="109"/>
        <v>570964.6271</v>
      </c>
      <c r="FD21" s="241">
        <f t="shared" si="110"/>
        <v>26670.89966</v>
      </c>
      <c r="FE21" s="242"/>
      <c r="FF21" s="241">
        <f t="shared" si="111"/>
        <v>0</v>
      </c>
      <c r="FG21" s="241">
        <f t="shared" ref="FG21:FI21" si="279">FG122+FG223+FG324+FG425</f>
        <v>0</v>
      </c>
      <c r="FH21" s="241">
        <f t="shared" si="279"/>
        <v>0</v>
      </c>
      <c r="FI21" s="241">
        <f t="shared" si="279"/>
        <v>0</v>
      </c>
      <c r="FJ21" s="241">
        <f t="shared" si="113"/>
        <v>26670.89966</v>
      </c>
      <c r="FK21" s="242">
        <v>0.224147321887</v>
      </c>
      <c r="FL21" s="243">
        <f t="shared" si="114"/>
        <v>5978.210731</v>
      </c>
      <c r="FM21" s="244">
        <f t="shared" si="115"/>
        <v>20692.68893</v>
      </c>
      <c r="FN21" s="236"/>
      <c r="FO21" s="238">
        <v>8.0</v>
      </c>
      <c r="FP21" s="239" t="s">
        <v>42</v>
      </c>
      <c r="FQ21" s="240" t="s">
        <v>136</v>
      </c>
      <c r="FR21" s="240" t="s">
        <v>134</v>
      </c>
      <c r="FS21" s="241">
        <f t="shared" si="116"/>
        <v>39534</v>
      </c>
      <c r="FT21" s="241">
        <f t="shared" si="117"/>
        <v>577378.4878</v>
      </c>
      <c r="FU21" s="241">
        <f t="shared" si="118"/>
        <v>22826.08114</v>
      </c>
      <c r="FV21" s="242"/>
      <c r="FW21" s="241">
        <f t="shared" si="119"/>
        <v>0</v>
      </c>
      <c r="FX21" s="241">
        <f t="shared" ref="FX21:FZ21" si="280">FX122+FX223+FX324+FX425</f>
        <v>0</v>
      </c>
      <c r="FY21" s="241">
        <f t="shared" si="280"/>
        <v>0</v>
      </c>
      <c r="FZ21" s="241">
        <f t="shared" si="280"/>
        <v>0</v>
      </c>
      <c r="GA21" s="241">
        <f t="shared" si="121"/>
        <v>22826.08114</v>
      </c>
      <c r="GB21" s="242">
        <v>0.224147321887</v>
      </c>
      <c r="GC21" s="243">
        <f t="shared" si="122"/>
        <v>5116.404956</v>
      </c>
      <c r="GD21" s="244">
        <f t="shared" si="123"/>
        <v>17709.67618</v>
      </c>
      <c r="GE21" s="236"/>
      <c r="GF21" s="238">
        <v>8.0</v>
      </c>
      <c r="GG21" s="239" t="s">
        <v>42</v>
      </c>
      <c r="GH21" s="240" t="s">
        <v>136</v>
      </c>
      <c r="GI21" s="240" t="s">
        <v>134</v>
      </c>
      <c r="GJ21" s="241">
        <f t="shared" si="124"/>
        <v>43128.09</v>
      </c>
      <c r="GK21" s="241">
        <f t="shared" si="125"/>
        <v>600869.9154</v>
      </c>
      <c r="GL21" s="241">
        <f t="shared" si="126"/>
        <v>25914.37179</v>
      </c>
      <c r="GM21" s="242"/>
      <c r="GN21" s="241">
        <f t="shared" si="127"/>
        <v>0</v>
      </c>
      <c r="GO21" s="241">
        <f t="shared" ref="GO21:GQ21" si="281">GO122+GO223+GO324+GO425</f>
        <v>0</v>
      </c>
      <c r="GP21" s="241">
        <f t="shared" si="281"/>
        <v>0</v>
      </c>
      <c r="GQ21" s="241">
        <f t="shared" si="281"/>
        <v>0</v>
      </c>
      <c r="GR21" s="241">
        <f t="shared" si="129"/>
        <v>25914.37179</v>
      </c>
      <c r="GS21" s="242">
        <v>0.224147321887</v>
      </c>
      <c r="GT21" s="243">
        <f t="shared" si="130"/>
        <v>5808.637035</v>
      </c>
      <c r="GU21" s="244">
        <f t="shared" si="131"/>
        <v>20105.73475</v>
      </c>
      <c r="GV21" s="236"/>
      <c r="GW21" s="238">
        <v>8.0</v>
      </c>
      <c r="GX21" s="239" t="s">
        <v>42</v>
      </c>
      <c r="GY21" s="240" t="s">
        <v>136</v>
      </c>
      <c r="GZ21" s="240" t="s">
        <v>134</v>
      </c>
      <c r="HA21" s="241">
        <f t="shared" si="132"/>
        <v>38210.93</v>
      </c>
      <c r="HB21" s="241">
        <f t="shared" si="133"/>
        <v>658827.9583</v>
      </c>
      <c r="HC21" s="241">
        <f t="shared" si="134"/>
        <v>25174.429</v>
      </c>
      <c r="HD21" s="242"/>
      <c r="HE21" s="241">
        <f t="shared" si="135"/>
        <v>0</v>
      </c>
      <c r="HF21" s="241">
        <f t="shared" ref="HF21:HH21" si="282">HF122+HF223+HF324+HF425</f>
        <v>0</v>
      </c>
      <c r="HG21" s="241">
        <f t="shared" si="282"/>
        <v>0</v>
      </c>
      <c r="HH21" s="241">
        <f t="shared" si="282"/>
        <v>0</v>
      </c>
      <c r="HI21" s="241">
        <f t="shared" si="137"/>
        <v>25174.429</v>
      </c>
      <c r="HJ21" s="242">
        <v>0.224147321887</v>
      </c>
      <c r="HK21" s="243">
        <f t="shared" si="138"/>
        <v>5642.78084</v>
      </c>
      <c r="HL21" s="244">
        <f t="shared" si="139"/>
        <v>19531.64816</v>
      </c>
      <c r="HM21" s="236"/>
      <c r="HN21" s="238">
        <v>8.0</v>
      </c>
      <c r="HO21" s="239" t="s">
        <v>42</v>
      </c>
      <c r="HP21" s="240" t="s">
        <v>136</v>
      </c>
      <c r="HQ21" s="240" t="s">
        <v>134</v>
      </c>
      <c r="HR21" s="241">
        <f t="shared" si="140"/>
        <v>36672.24</v>
      </c>
      <c r="HS21" s="241">
        <f t="shared" si="141"/>
        <v>681568.6583</v>
      </c>
      <c r="HT21" s="241">
        <f t="shared" si="142"/>
        <v>24994.64941</v>
      </c>
      <c r="HU21" s="242"/>
      <c r="HV21" s="241">
        <f t="shared" si="143"/>
        <v>0</v>
      </c>
      <c r="HW21" s="241">
        <f t="shared" ref="HW21:HY21" si="283">HW122+HW223+HW324+HW425</f>
        <v>0</v>
      </c>
      <c r="HX21" s="241">
        <f t="shared" si="283"/>
        <v>0</v>
      </c>
      <c r="HY21" s="241">
        <f t="shared" si="283"/>
        <v>0</v>
      </c>
      <c r="HZ21" s="241">
        <f t="shared" si="145"/>
        <v>24994.64941</v>
      </c>
      <c r="IA21" s="242">
        <v>0.224147321887</v>
      </c>
      <c r="IB21" s="243">
        <f t="shared" si="146"/>
        <v>5602.483727</v>
      </c>
      <c r="IC21" s="244">
        <f t="shared" si="147"/>
        <v>19392.16568</v>
      </c>
      <c r="ID21" s="236"/>
      <c r="IE21" s="238">
        <v>8.0</v>
      </c>
      <c r="IF21" s="239" t="s">
        <v>42</v>
      </c>
      <c r="IG21" s="240" t="s">
        <v>136</v>
      </c>
      <c r="IH21" s="240" t="s">
        <v>134</v>
      </c>
      <c r="II21" s="241">
        <f t="shared" si="148"/>
        <v>34544.3</v>
      </c>
      <c r="IJ21" s="241">
        <f t="shared" si="149"/>
        <v>691746.8489</v>
      </c>
      <c r="IK21" s="241">
        <f t="shared" si="150"/>
        <v>23895.91067</v>
      </c>
      <c r="IL21" s="242"/>
      <c r="IM21" s="241">
        <f t="shared" si="151"/>
        <v>0</v>
      </c>
      <c r="IN21" s="241">
        <f t="shared" ref="IN21:IP21" si="284">IN122+IN223+IN324+IN425</f>
        <v>0</v>
      </c>
      <c r="IO21" s="241">
        <f t="shared" si="284"/>
        <v>0</v>
      </c>
      <c r="IP21" s="241">
        <f t="shared" si="284"/>
        <v>0</v>
      </c>
      <c r="IQ21" s="241">
        <f t="shared" si="153"/>
        <v>23895.91067</v>
      </c>
      <c r="IR21" s="242">
        <v>0.224147321887</v>
      </c>
      <c r="IS21" s="243">
        <f t="shared" si="154"/>
        <v>5356.204381</v>
      </c>
      <c r="IT21" s="244">
        <f t="shared" si="155"/>
        <v>18539.70629</v>
      </c>
      <c r="IU21" s="236"/>
      <c r="IV21" s="238">
        <v>8.0</v>
      </c>
      <c r="IW21" s="239" t="s">
        <v>42</v>
      </c>
      <c r="IX21" s="240" t="s">
        <v>136</v>
      </c>
      <c r="IY21" s="240" t="s">
        <v>134</v>
      </c>
      <c r="IZ21" s="241">
        <f t="shared" si="156"/>
        <v>39793.76</v>
      </c>
      <c r="JA21" s="241">
        <f t="shared" si="157"/>
        <v>682364.2585</v>
      </c>
      <c r="JB21" s="241">
        <f t="shared" si="158"/>
        <v>27153.83954</v>
      </c>
      <c r="JC21" s="242"/>
      <c r="JD21" s="241">
        <f t="shared" si="159"/>
        <v>0</v>
      </c>
      <c r="JE21" s="241">
        <f t="shared" ref="JE21:JG21" si="285">JE122+JE223+JE324+JE425</f>
        <v>0</v>
      </c>
      <c r="JF21" s="241">
        <f t="shared" si="285"/>
        <v>0</v>
      </c>
      <c r="JG21" s="241">
        <f t="shared" si="285"/>
        <v>0</v>
      </c>
      <c r="JH21" s="241">
        <f t="shared" si="161"/>
        <v>27153.83954</v>
      </c>
      <c r="JI21" s="242">
        <v>0.224147321887</v>
      </c>
      <c r="JJ21" s="243">
        <f t="shared" si="162"/>
        <v>6086.460411</v>
      </c>
      <c r="JK21" s="244">
        <f t="shared" si="163"/>
        <v>21067.37913</v>
      </c>
      <c r="JL21" s="236"/>
      <c r="JM21" s="238">
        <v>8.0</v>
      </c>
      <c r="JN21" s="239" t="s">
        <v>42</v>
      </c>
      <c r="JO21" s="240" t="s">
        <v>136</v>
      </c>
      <c r="JP21" s="240" t="s">
        <v>134</v>
      </c>
      <c r="JQ21" s="241">
        <f t="shared" si="164"/>
        <v>11959.13</v>
      </c>
      <c r="JR21" s="241">
        <f t="shared" si="165"/>
        <v>670999.1242</v>
      </c>
      <c r="JS21" s="241">
        <f t="shared" si="166"/>
        <v>8024.565757</v>
      </c>
      <c r="JT21" s="242"/>
      <c r="JU21" s="241">
        <f t="shared" si="167"/>
        <v>0</v>
      </c>
      <c r="JV21" s="241">
        <f t="shared" ref="JV21:JX21" si="286">JV122+JV223+JV324+JV425</f>
        <v>0</v>
      </c>
      <c r="JW21" s="241">
        <f t="shared" si="286"/>
        <v>0</v>
      </c>
      <c r="JX21" s="241">
        <f t="shared" si="286"/>
        <v>0</v>
      </c>
      <c r="JY21" s="241">
        <f t="shared" si="169"/>
        <v>8024.565757</v>
      </c>
      <c r="JZ21" s="242">
        <v>0.224147321887</v>
      </c>
      <c r="KA21" s="243">
        <f t="shared" si="170"/>
        <v>1798.684924</v>
      </c>
      <c r="KB21" s="244">
        <f t="shared" si="171"/>
        <v>6225.880833</v>
      </c>
      <c r="KC21" s="236"/>
      <c r="KD21" s="238">
        <v>8.0</v>
      </c>
      <c r="KE21" s="239" t="s">
        <v>42</v>
      </c>
      <c r="KF21" s="240" t="s">
        <v>136</v>
      </c>
      <c r="KG21" s="240" t="s">
        <v>134</v>
      </c>
      <c r="KH21" s="241">
        <f t="shared" si="172"/>
        <v>0</v>
      </c>
      <c r="KI21" s="241" t="str">
        <f t="shared" si="173"/>
        <v>#DIV/0!</v>
      </c>
      <c r="KJ21" s="241">
        <f t="shared" si="174"/>
        <v>0</v>
      </c>
      <c r="KK21" s="242"/>
      <c r="KL21" s="241">
        <f t="shared" si="175"/>
        <v>0</v>
      </c>
      <c r="KM21" s="241">
        <f t="shared" ref="KM21:KO21" si="287">KM122+KM223+KM324+KM425</f>
        <v>0</v>
      </c>
      <c r="KN21" s="241">
        <f t="shared" si="287"/>
        <v>0</v>
      </c>
      <c r="KO21" s="241">
        <f t="shared" si="287"/>
        <v>0</v>
      </c>
      <c r="KP21" s="241">
        <f t="shared" si="177"/>
        <v>0</v>
      </c>
      <c r="KQ21" s="242">
        <v>0.224147321887</v>
      </c>
      <c r="KR21" s="243">
        <f t="shared" si="178"/>
        <v>0</v>
      </c>
      <c r="KS21" s="244">
        <f t="shared" si="179"/>
        <v>0</v>
      </c>
      <c r="KT21" s="236"/>
      <c r="KU21" s="237"/>
    </row>
    <row r="22" ht="15.75" customHeight="1">
      <c r="A22" s="238">
        <v>9.0</v>
      </c>
      <c r="B22" s="239" t="s">
        <v>43</v>
      </c>
      <c r="C22" s="240" t="s">
        <v>136</v>
      </c>
      <c r="D22" s="240" t="s">
        <v>134</v>
      </c>
      <c r="E22" s="241">
        <f t="shared" si="36"/>
        <v>96741</v>
      </c>
      <c r="F22" s="241">
        <f t="shared" si="37"/>
        <v>518346.4752</v>
      </c>
      <c r="G22" s="241">
        <f t="shared" si="38"/>
        <v>50145.35636</v>
      </c>
      <c r="H22" s="242"/>
      <c r="I22" s="241">
        <f t="shared" si="39"/>
        <v>0</v>
      </c>
      <c r="J22" s="241">
        <f t="shared" ref="J22:L22" si="288">J123+J224+J325+J426</f>
        <v>0</v>
      </c>
      <c r="K22" s="241">
        <f t="shared" si="288"/>
        <v>0</v>
      </c>
      <c r="L22" s="241">
        <f t="shared" si="288"/>
        <v>0</v>
      </c>
      <c r="M22" s="241">
        <f t="shared" si="41"/>
        <v>50145.35636</v>
      </c>
      <c r="N22" s="242">
        <v>0.224147321887</v>
      </c>
      <c r="O22" s="243">
        <f t="shared" si="42"/>
        <v>11239.94733</v>
      </c>
      <c r="P22" s="244">
        <f t="shared" si="43"/>
        <v>38905.40902</v>
      </c>
      <c r="Q22" s="236"/>
      <c r="R22" s="238">
        <v>9.0</v>
      </c>
      <c r="S22" s="239" t="s">
        <v>43</v>
      </c>
      <c r="T22" s="240" t="s">
        <v>136</v>
      </c>
      <c r="U22" s="240" t="s">
        <v>134</v>
      </c>
      <c r="V22" s="241">
        <f t="shared" si="44"/>
        <v>62283</v>
      </c>
      <c r="W22" s="241">
        <f t="shared" si="45"/>
        <v>515928.0159</v>
      </c>
      <c r="X22" s="241">
        <f t="shared" si="46"/>
        <v>32133.54461</v>
      </c>
      <c r="Y22" s="242"/>
      <c r="Z22" s="241">
        <f t="shared" si="47"/>
        <v>0</v>
      </c>
      <c r="AA22" s="241">
        <f t="shared" ref="AA22:AC22" si="289">AA123+AA224+AA325+AA426</f>
        <v>0</v>
      </c>
      <c r="AB22" s="241">
        <f t="shared" si="289"/>
        <v>0</v>
      </c>
      <c r="AC22" s="241">
        <f t="shared" si="289"/>
        <v>0</v>
      </c>
      <c r="AD22" s="241">
        <f t="shared" si="49"/>
        <v>32133.54461</v>
      </c>
      <c r="AE22" s="242">
        <v>0.224147321887</v>
      </c>
      <c r="AF22" s="243">
        <f t="shared" si="50"/>
        <v>7202.647967</v>
      </c>
      <c r="AG22" s="244">
        <f t="shared" si="51"/>
        <v>24930.89664</v>
      </c>
      <c r="AH22" s="236"/>
      <c r="AI22" s="238">
        <v>9.0</v>
      </c>
      <c r="AJ22" s="239" t="s">
        <v>43</v>
      </c>
      <c r="AK22" s="240" t="s">
        <v>136</v>
      </c>
      <c r="AL22" s="240" t="s">
        <v>134</v>
      </c>
      <c r="AM22" s="241">
        <f t="shared" si="52"/>
        <v>92231</v>
      </c>
      <c r="AN22" s="241">
        <f t="shared" si="53"/>
        <v>565035.034</v>
      </c>
      <c r="AO22" s="241">
        <f t="shared" si="54"/>
        <v>52113.74622</v>
      </c>
      <c r="AP22" s="242"/>
      <c r="AQ22" s="241">
        <f t="shared" si="55"/>
        <v>0</v>
      </c>
      <c r="AR22" s="241">
        <f t="shared" ref="AR22:AT22" si="290">AR123+AR224+AR325+AR426</f>
        <v>0</v>
      </c>
      <c r="AS22" s="241">
        <f t="shared" si="290"/>
        <v>0</v>
      </c>
      <c r="AT22" s="241">
        <f t="shared" si="290"/>
        <v>0</v>
      </c>
      <c r="AU22" s="241">
        <f t="shared" si="57"/>
        <v>52113.74622</v>
      </c>
      <c r="AV22" s="242">
        <v>0.224147321887</v>
      </c>
      <c r="AW22" s="243">
        <f t="shared" si="58"/>
        <v>11681.15665</v>
      </c>
      <c r="AX22" s="244">
        <f t="shared" si="59"/>
        <v>40432.58957</v>
      </c>
      <c r="AY22" s="236"/>
      <c r="AZ22" s="238">
        <v>9.0</v>
      </c>
      <c r="BA22" s="239" t="s">
        <v>43</v>
      </c>
      <c r="BB22" s="240" t="s">
        <v>136</v>
      </c>
      <c r="BC22" s="240" t="s">
        <v>134</v>
      </c>
      <c r="BD22" s="241">
        <f t="shared" si="60"/>
        <v>71898</v>
      </c>
      <c r="BE22" s="241">
        <f t="shared" si="61"/>
        <v>579220.271</v>
      </c>
      <c r="BF22" s="241">
        <f t="shared" si="62"/>
        <v>41644.77904</v>
      </c>
      <c r="BG22" s="242"/>
      <c r="BH22" s="241">
        <f t="shared" si="63"/>
        <v>0</v>
      </c>
      <c r="BI22" s="241">
        <f t="shared" ref="BI22:BK22" si="291">BI123+BI224+BI325+BI426</f>
        <v>0</v>
      </c>
      <c r="BJ22" s="241">
        <f t="shared" si="291"/>
        <v>0</v>
      </c>
      <c r="BK22" s="241">
        <f t="shared" si="291"/>
        <v>0</v>
      </c>
      <c r="BL22" s="241">
        <f t="shared" si="65"/>
        <v>41644.77904</v>
      </c>
      <c r="BM22" s="242">
        <v>0.224147321887</v>
      </c>
      <c r="BN22" s="243">
        <f t="shared" si="66"/>
        <v>9334.565693</v>
      </c>
      <c r="BO22" s="244">
        <f t="shared" si="67"/>
        <v>32310.21335</v>
      </c>
      <c r="BP22" s="236"/>
      <c r="BQ22" s="238">
        <v>9.0</v>
      </c>
      <c r="BR22" s="239" t="s">
        <v>43</v>
      </c>
      <c r="BS22" s="240" t="s">
        <v>136</v>
      </c>
      <c r="BT22" s="240" t="s">
        <v>134</v>
      </c>
      <c r="BU22" s="241">
        <f t="shared" si="68"/>
        <v>86012</v>
      </c>
      <c r="BV22" s="241">
        <f t="shared" si="69"/>
        <v>640503.4388</v>
      </c>
      <c r="BW22" s="241">
        <f t="shared" si="70"/>
        <v>55090.98178</v>
      </c>
      <c r="BX22" s="242"/>
      <c r="BY22" s="241">
        <f t="shared" si="71"/>
        <v>0</v>
      </c>
      <c r="BZ22" s="241">
        <f t="shared" ref="BZ22:CB22" si="292">BZ123+BZ224+BZ325+BZ426</f>
        <v>0</v>
      </c>
      <c r="CA22" s="241">
        <f t="shared" si="292"/>
        <v>0</v>
      </c>
      <c r="CB22" s="241">
        <f t="shared" si="292"/>
        <v>0</v>
      </c>
      <c r="CC22" s="241">
        <f t="shared" si="73"/>
        <v>55090.98178</v>
      </c>
      <c r="CD22" s="242">
        <v>0.224147321887</v>
      </c>
      <c r="CE22" s="243">
        <f t="shared" si="74"/>
        <v>12348.49603</v>
      </c>
      <c r="CF22" s="244">
        <f t="shared" si="75"/>
        <v>42742.48575</v>
      </c>
      <c r="CG22" s="236"/>
      <c r="CH22" s="238">
        <v>9.0</v>
      </c>
      <c r="CI22" s="239" t="s">
        <v>43</v>
      </c>
      <c r="CJ22" s="240" t="s">
        <v>136</v>
      </c>
      <c r="CK22" s="240" t="s">
        <v>134</v>
      </c>
      <c r="CL22" s="241">
        <f t="shared" si="76"/>
        <v>26052.27</v>
      </c>
      <c r="CM22" s="241">
        <f t="shared" si="77"/>
        <v>685087.5409</v>
      </c>
      <c r="CN22" s="241">
        <f t="shared" si="78"/>
        <v>17848.08559</v>
      </c>
      <c r="CO22" s="242"/>
      <c r="CP22" s="241">
        <f t="shared" si="79"/>
        <v>0</v>
      </c>
      <c r="CQ22" s="241">
        <f t="shared" ref="CQ22:CS22" si="293">CQ123+CQ224+CQ325+CQ426</f>
        <v>0</v>
      </c>
      <c r="CR22" s="241">
        <f t="shared" si="293"/>
        <v>0</v>
      </c>
      <c r="CS22" s="241">
        <f t="shared" si="293"/>
        <v>0</v>
      </c>
      <c r="CT22" s="241">
        <f t="shared" si="81"/>
        <v>17848.08559</v>
      </c>
      <c r="CU22" s="242">
        <v>0.224147321887</v>
      </c>
      <c r="CV22" s="243">
        <f t="shared" si="82"/>
        <v>4000.600586</v>
      </c>
      <c r="CW22" s="244">
        <f t="shared" si="83"/>
        <v>13847.485</v>
      </c>
      <c r="CX22" s="236"/>
      <c r="CY22" s="238">
        <v>9.0</v>
      </c>
      <c r="CZ22" s="239" t="s">
        <v>43</v>
      </c>
      <c r="DA22" s="240" t="s">
        <v>136</v>
      </c>
      <c r="DB22" s="240" t="s">
        <v>134</v>
      </c>
      <c r="DC22" s="241">
        <f t="shared" si="84"/>
        <v>67957</v>
      </c>
      <c r="DD22" s="241">
        <f t="shared" si="85"/>
        <v>775109.8549</v>
      </c>
      <c r="DE22" s="241">
        <f t="shared" si="86"/>
        <v>52674.14041</v>
      </c>
      <c r="DF22" s="242"/>
      <c r="DG22" s="241">
        <f t="shared" si="87"/>
        <v>0</v>
      </c>
      <c r="DH22" s="241">
        <f t="shared" ref="DH22:DJ22" si="294">DH123+DH224+DH325+DH426</f>
        <v>0</v>
      </c>
      <c r="DI22" s="241">
        <f t="shared" si="294"/>
        <v>0</v>
      </c>
      <c r="DJ22" s="241">
        <f t="shared" si="294"/>
        <v>0</v>
      </c>
      <c r="DK22" s="241">
        <f t="shared" si="89"/>
        <v>52674.14041</v>
      </c>
      <c r="DL22" s="242">
        <v>0.224147321887</v>
      </c>
      <c r="DM22" s="243">
        <f t="shared" si="90"/>
        <v>11806.76751</v>
      </c>
      <c r="DN22" s="244">
        <f t="shared" si="91"/>
        <v>40867.3729</v>
      </c>
      <c r="DO22" s="236"/>
      <c r="DP22" s="238">
        <v>9.0</v>
      </c>
      <c r="DQ22" s="239" t="s">
        <v>43</v>
      </c>
      <c r="DR22" s="240" t="s">
        <v>136</v>
      </c>
      <c r="DS22" s="240" t="s">
        <v>134</v>
      </c>
      <c r="DT22" s="241">
        <f t="shared" si="92"/>
        <v>32740</v>
      </c>
      <c r="DU22" s="241">
        <f t="shared" si="93"/>
        <v>756766.0071</v>
      </c>
      <c r="DV22" s="241">
        <f t="shared" si="94"/>
        <v>24776.51907</v>
      </c>
      <c r="DW22" s="242"/>
      <c r="DX22" s="241">
        <f t="shared" si="95"/>
        <v>0</v>
      </c>
      <c r="DY22" s="241">
        <f t="shared" ref="DY22:EA22" si="295">DY123+DY224+DY325+DY426</f>
        <v>0</v>
      </c>
      <c r="DZ22" s="241">
        <f t="shared" si="295"/>
        <v>0</v>
      </c>
      <c r="EA22" s="241">
        <f t="shared" si="295"/>
        <v>0</v>
      </c>
      <c r="EB22" s="241">
        <f t="shared" si="97"/>
        <v>24776.51907</v>
      </c>
      <c r="EC22" s="242">
        <v>0.224147321887</v>
      </c>
      <c r="ED22" s="243">
        <f t="shared" si="98"/>
        <v>5553.590396</v>
      </c>
      <c r="EE22" s="244">
        <f t="shared" si="99"/>
        <v>19222.92868</v>
      </c>
      <c r="EF22" s="236"/>
      <c r="EG22" s="238">
        <v>9.0</v>
      </c>
      <c r="EH22" s="239" t="s">
        <v>43</v>
      </c>
      <c r="EI22" s="240" t="s">
        <v>136</v>
      </c>
      <c r="EJ22" s="240" t="s">
        <v>134</v>
      </c>
      <c r="EK22" s="241">
        <f t="shared" si="100"/>
        <v>37911</v>
      </c>
      <c r="EL22" s="241">
        <f t="shared" si="101"/>
        <v>768583.1338</v>
      </c>
      <c r="EM22" s="241">
        <f t="shared" si="102"/>
        <v>29137.75519</v>
      </c>
      <c r="EN22" s="242"/>
      <c r="EO22" s="241">
        <f t="shared" si="103"/>
        <v>0</v>
      </c>
      <c r="EP22" s="241">
        <f t="shared" ref="EP22:ER22" si="296">EP123+EP224+EP325+EP426</f>
        <v>0</v>
      </c>
      <c r="EQ22" s="241">
        <f t="shared" si="296"/>
        <v>0</v>
      </c>
      <c r="ER22" s="241">
        <f t="shared" si="296"/>
        <v>0</v>
      </c>
      <c r="ES22" s="241">
        <f t="shared" si="105"/>
        <v>29137.75519</v>
      </c>
      <c r="ET22" s="242">
        <v>0.224147321887</v>
      </c>
      <c r="EU22" s="243">
        <f t="shared" si="106"/>
        <v>6531.149791</v>
      </c>
      <c r="EV22" s="244">
        <f t="shared" si="107"/>
        <v>22606.6054</v>
      </c>
      <c r="EW22" s="236"/>
      <c r="EX22" s="238">
        <v>9.0</v>
      </c>
      <c r="EY22" s="239" t="s">
        <v>43</v>
      </c>
      <c r="EZ22" s="240" t="s">
        <v>136</v>
      </c>
      <c r="FA22" s="240" t="s">
        <v>134</v>
      </c>
      <c r="FB22" s="241">
        <f t="shared" si="108"/>
        <v>56222</v>
      </c>
      <c r="FC22" s="241">
        <f t="shared" si="109"/>
        <v>767618.7442</v>
      </c>
      <c r="FD22" s="241">
        <f t="shared" si="110"/>
        <v>43157.06104</v>
      </c>
      <c r="FE22" s="242"/>
      <c r="FF22" s="241">
        <f t="shared" si="111"/>
        <v>0</v>
      </c>
      <c r="FG22" s="241">
        <f t="shared" ref="FG22:FI22" si="297">FG123+FG224+FG325+FG426</f>
        <v>0</v>
      </c>
      <c r="FH22" s="241">
        <f t="shared" si="297"/>
        <v>0</v>
      </c>
      <c r="FI22" s="241">
        <f t="shared" si="297"/>
        <v>0</v>
      </c>
      <c r="FJ22" s="241">
        <f t="shared" si="113"/>
        <v>43157.06104</v>
      </c>
      <c r="FK22" s="242">
        <v>0.224147321887</v>
      </c>
      <c r="FL22" s="243">
        <f t="shared" si="114"/>
        <v>9673.539652</v>
      </c>
      <c r="FM22" s="244">
        <f t="shared" si="115"/>
        <v>33483.52139</v>
      </c>
      <c r="FN22" s="236"/>
      <c r="FO22" s="238">
        <v>9.0</v>
      </c>
      <c r="FP22" s="239" t="s">
        <v>43</v>
      </c>
      <c r="FQ22" s="240" t="s">
        <v>136</v>
      </c>
      <c r="FR22" s="240" t="s">
        <v>134</v>
      </c>
      <c r="FS22" s="241">
        <f t="shared" si="116"/>
        <v>48201.5</v>
      </c>
      <c r="FT22" s="241">
        <f t="shared" si="117"/>
        <v>838882.0009</v>
      </c>
      <c r="FU22" s="241">
        <f t="shared" si="118"/>
        <v>40435.37076</v>
      </c>
      <c r="FV22" s="242"/>
      <c r="FW22" s="241">
        <f t="shared" si="119"/>
        <v>0</v>
      </c>
      <c r="FX22" s="241">
        <f t="shared" ref="FX22:FZ22" si="298">FX123+FX224+FX325+FX426</f>
        <v>0</v>
      </c>
      <c r="FY22" s="241">
        <f t="shared" si="298"/>
        <v>0</v>
      </c>
      <c r="FZ22" s="241">
        <f t="shared" si="298"/>
        <v>0</v>
      </c>
      <c r="GA22" s="241">
        <f t="shared" si="121"/>
        <v>40435.37076</v>
      </c>
      <c r="GB22" s="242">
        <v>0.224147321887</v>
      </c>
      <c r="GC22" s="243">
        <f t="shared" si="122"/>
        <v>9063.480066</v>
      </c>
      <c r="GD22" s="244">
        <f t="shared" si="123"/>
        <v>31371.8907</v>
      </c>
      <c r="GE22" s="236"/>
      <c r="GF22" s="238">
        <v>9.0</v>
      </c>
      <c r="GG22" s="239" t="s">
        <v>43</v>
      </c>
      <c r="GH22" s="240" t="s">
        <v>136</v>
      </c>
      <c r="GI22" s="240" t="s">
        <v>134</v>
      </c>
      <c r="GJ22" s="241">
        <f t="shared" si="124"/>
        <v>48040.01</v>
      </c>
      <c r="GK22" s="241">
        <f t="shared" si="125"/>
        <v>854140.6169</v>
      </c>
      <c r="GL22" s="241">
        <f t="shared" si="126"/>
        <v>41032.92378</v>
      </c>
      <c r="GM22" s="242"/>
      <c r="GN22" s="241">
        <f t="shared" si="127"/>
        <v>0</v>
      </c>
      <c r="GO22" s="241">
        <f t="shared" ref="GO22:GQ22" si="299">GO123+GO224+GO325+GO426</f>
        <v>0</v>
      </c>
      <c r="GP22" s="241">
        <f t="shared" si="299"/>
        <v>0</v>
      </c>
      <c r="GQ22" s="241">
        <f t="shared" si="299"/>
        <v>0</v>
      </c>
      <c r="GR22" s="241">
        <f t="shared" si="129"/>
        <v>41032.92378</v>
      </c>
      <c r="GS22" s="242">
        <v>0.224147321887</v>
      </c>
      <c r="GT22" s="243">
        <f t="shared" si="130"/>
        <v>9197.419974</v>
      </c>
      <c r="GU22" s="244">
        <f t="shared" si="131"/>
        <v>31835.5038</v>
      </c>
      <c r="GV22" s="236"/>
      <c r="GW22" s="238">
        <v>9.0</v>
      </c>
      <c r="GX22" s="239" t="s">
        <v>43</v>
      </c>
      <c r="GY22" s="240" t="s">
        <v>136</v>
      </c>
      <c r="GZ22" s="240" t="s">
        <v>134</v>
      </c>
      <c r="HA22" s="241">
        <f t="shared" si="132"/>
        <v>41150.08</v>
      </c>
      <c r="HB22" s="241">
        <f t="shared" si="133"/>
        <v>911130.7071</v>
      </c>
      <c r="HC22" s="241">
        <f t="shared" si="134"/>
        <v>37493.10149</v>
      </c>
      <c r="HD22" s="242"/>
      <c r="HE22" s="241">
        <f t="shared" si="135"/>
        <v>0</v>
      </c>
      <c r="HF22" s="241">
        <f t="shared" ref="HF22:HH22" si="300">HF123+HF224+HF325+HF426</f>
        <v>0</v>
      </c>
      <c r="HG22" s="241">
        <f t="shared" si="300"/>
        <v>0</v>
      </c>
      <c r="HH22" s="241">
        <f t="shared" si="300"/>
        <v>0</v>
      </c>
      <c r="HI22" s="241">
        <f t="shared" si="137"/>
        <v>37493.10149</v>
      </c>
      <c r="HJ22" s="242">
        <v>0.224147321887</v>
      </c>
      <c r="HK22" s="243">
        <f t="shared" si="138"/>
        <v>8403.978288</v>
      </c>
      <c r="HL22" s="244">
        <f t="shared" si="139"/>
        <v>29089.1232</v>
      </c>
      <c r="HM22" s="236"/>
      <c r="HN22" s="238">
        <v>9.0</v>
      </c>
      <c r="HO22" s="239" t="s">
        <v>43</v>
      </c>
      <c r="HP22" s="240" t="s">
        <v>136</v>
      </c>
      <c r="HQ22" s="240" t="s">
        <v>134</v>
      </c>
      <c r="HR22" s="241">
        <f t="shared" si="140"/>
        <v>43550</v>
      </c>
      <c r="HS22" s="241">
        <f t="shared" si="141"/>
        <v>887441.865</v>
      </c>
      <c r="HT22" s="241">
        <f t="shared" si="142"/>
        <v>38648.09322</v>
      </c>
      <c r="HU22" s="242"/>
      <c r="HV22" s="241">
        <f t="shared" si="143"/>
        <v>0</v>
      </c>
      <c r="HW22" s="241">
        <f t="shared" ref="HW22:HY22" si="301">HW123+HW224+HW325+HW426</f>
        <v>0</v>
      </c>
      <c r="HX22" s="241">
        <f t="shared" si="301"/>
        <v>0</v>
      </c>
      <c r="HY22" s="241">
        <f t="shared" si="301"/>
        <v>0</v>
      </c>
      <c r="HZ22" s="241">
        <f t="shared" si="145"/>
        <v>38648.09322</v>
      </c>
      <c r="IA22" s="242">
        <v>0.224147321887</v>
      </c>
      <c r="IB22" s="243">
        <f t="shared" si="146"/>
        <v>8662.866591</v>
      </c>
      <c r="IC22" s="244">
        <f t="shared" si="147"/>
        <v>29985.22663</v>
      </c>
      <c r="ID22" s="236"/>
      <c r="IE22" s="238">
        <v>9.0</v>
      </c>
      <c r="IF22" s="239" t="s">
        <v>43</v>
      </c>
      <c r="IG22" s="240" t="s">
        <v>136</v>
      </c>
      <c r="IH22" s="240" t="s">
        <v>134</v>
      </c>
      <c r="II22" s="241">
        <f t="shared" si="148"/>
        <v>42408.05</v>
      </c>
      <c r="IJ22" s="241">
        <f t="shared" si="149"/>
        <v>1089157.663</v>
      </c>
      <c r="IK22" s="241">
        <f t="shared" si="150"/>
        <v>46189.05262</v>
      </c>
      <c r="IL22" s="242"/>
      <c r="IM22" s="241">
        <f t="shared" si="151"/>
        <v>0</v>
      </c>
      <c r="IN22" s="241">
        <f t="shared" ref="IN22:IP22" si="302">IN123+IN224+IN325+IN426</f>
        <v>0</v>
      </c>
      <c r="IO22" s="241">
        <f t="shared" si="302"/>
        <v>0</v>
      </c>
      <c r="IP22" s="241">
        <f t="shared" si="302"/>
        <v>0</v>
      </c>
      <c r="IQ22" s="241">
        <f t="shared" si="153"/>
        <v>46189.05262</v>
      </c>
      <c r="IR22" s="242">
        <v>0.224147321887</v>
      </c>
      <c r="IS22" s="243">
        <f t="shared" si="154"/>
        <v>10353.15245</v>
      </c>
      <c r="IT22" s="244">
        <f t="shared" si="155"/>
        <v>35835.90018</v>
      </c>
      <c r="IU22" s="236"/>
      <c r="IV22" s="238">
        <v>9.0</v>
      </c>
      <c r="IW22" s="239" t="s">
        <v>43</v>
      </c>
      <c r="IX22" s="240" t="s">
        <v>136</v>
      </c>
      <c r="IY22" s="240" t="s">
        <v>134</v>
      </c>
      <c r="IZ22" s="241">
        <f t="shared" si="156"/>
        <v>43687.69</v>
      </c>
      <c r="JA22" s="241">
        <f t="shared" si="157"/>
        <v>976799.5858</v>
      </c>
      <c r="JB22" s="241">
        <f t="shared" si="158"/>
        <v>42674.1175</v>
      </c>
      <c r="JC22" s="242"/>
      <c r="JD22" s="241">
        <f t="shared" si="159"/>
        <v>0</v>
      </c>
      <c r="JE22" s="241">
        <f t="shared" ref="JE22:JG22" si="303">JE123+JE224+JE325+JE426</f>
        <v>0</v>
      </c>
      <c r="JF22" s="241">
        <f t="shared" si="303"/>
        <v>0</v>
      </c>
      <c r="JG22" s="241">
        <f t="shared" si="303"/>
        <v>0</v>
      </c>
      <c r="JH22" s="241">
        <f t="shared" si="161"/>
        <v>42674.1175</v>
      </c>
      <c r="JI22" s="242">
        <v>0.224147321887</v>
      </c>
      <c r="JJ22" s="243">
        <f t="shared" si="162"/>
        <v>9565.289151</v>
      </c>
      <c r="JK22" s="244">
        <f t="shared" si="163"/>
        <v>33108.82835</v>
      </c>
      <c r="JL22" s="236"/>
      <c r="JM22" s="238">
        <v>9.0</v>
      </c>
      <c r="JN22" s="239" t="s">
        <v>43</v>
      </c>
      <c r="JO22" s="240" t="s">
        <v>136</v>
      </c>
      <c r="JP22" s="240" t="s">
        <v>134</v>
      </c>
      <c r="JQ22" s="241">
        <f t="shared" si="164"/>
        <v>13618.04</v>
      </c>
      <c r="JR22" s="241">
        <f t="shared" si="165"/>
        <v>909528.6254</v>
      </c>
      <c r="JS22" s="241">
        <f t="shared" si="166"/>
        <v>12385.9972</v>
      </c>
      <c r="JT22" s="242"/>
      <c r="JU22" s="241">
        <f t="shared" si="167"/>
        <v>0</v>
      </c>
      <c r="JV22" s="241">
        <f t="shared" ref="JV22:JX22" si="304">JV123+JV224+JV325+JV426</f>
        <v>0</v>
      </c>
      <c r="JW22" s="241">
        <f t="shared" si="304"/>
        <v>0</v>
      </c>
      <c r="JX22" s="241">
        <f t="shared" si="304"/>
        <v>0</v>
      </c>
      <c r="JY22" s="241">
        <f t="shared" si="169"/>
        <v>12385.9972</v>
      </c>
      <c r="JZ22" s="242">
        <v>0.224147321887</v>
      </c>
      <c r="KA22" s="243">
        <f t="shared" si="170"/>
        <v>2776.288102</v>
      </c>
      <c r="KB22" s="244">
        <f t="shared" si="171"/>
        <v>9609.7091</v>
      </c>
      <c r="KC22" s="236"/>
      <c r="KD22" s="238">
        <v>9.0</v>
      </c>
      <c r="KE22" s="239" t="s">
        <v>43</v>
      </c>
      <c r="KF22" s="240" t="s">
        <v>136</v>
      </c>
      <c r="KG22" s="240" t="s">
        <v>134</v>
      </c>
      <c r="KH22" s="241">
        <f t="shared" si="172"/>
        <v>0</v>
      </c>
      <c r="KI22" s="241" t="str">
        <f t="shared" si="173"/>
        <v>#DIV/0!</v>
      </c>
      <c r="KJ22" s="241">
        <f t="shared" si="174"/>
        <v>0</v>
      </c>
      <c r="KK22" s="242"/>
      <c r="KL22" s="241">
        <f t="shared" si="175"/>
        <v>0</v>
      </c>
      <c r="KM22" s="241">
        <f t="shared" ref="KM22:KO22" si="305">KM123+KM224+KM325+KM426</f>
        <v>0</v>
      </c>
      <c r="KN22" s="241">
        <f t="shared" si="305"/>
        <v>0</v>
      </c>
      <c r="KO22" s="241">
        <f t="shared" si="305"/>
        <v>0</v>
      </c>
      <c r="KP22" s="241">
        <f t="shared" si="177"/>
        <v>0</v>
      </c>
      <c r="KQ22" s="242">
        <v>0.224147321887</v>
      </c>
      <c r="KR22" s="243">
        <f t="shared" si="178"/>
        <v>0</v>
      </c>
      <c r="KS22" s="244">
        <f t="shared" si="179"/>
        <v>0</v>
      </c>
      <c r="KT22" s="236"/>
      <c r="KU22" s="237"/>
    </row>
    <row r="23" ht="15.75" customHeight="1">
      <c r="A23" s="238">
        <v>10.0</v>
      </c>
      <c r="B23" s="239" t="s">
        <v>44</v>
      </c>
      <c r="C23" s="240" t="s">
        <v>136</v>
      </c>
      <c r="D23" s="240" t="s">
        <v>134</v>
      </c>
      <c r="E23" s="241">
        <f t="shared" si="36"/>
        <v>115075</v>
      </c>
      <c r="F23" s="241">
        <f t="shared" si="37"/>
        <v>274844.9372</v>
      </c>
      <c r="G23" s="241">
        <f t="shared" si="38"/>
        <v>31627.78114</v>
      </c>
      <c r="H23" s="242"/>
      <c r="I23" s="241">
        <f t="shared" si="39"/>
        <v>0</v>
      </c>
      <c r="J23" s="241">
        <f t="shared" ref="J23:L23" si="306">J124+J225+J326+J427</f>
        <v>0</v>
      </c>
      <c r="K23" s="241">
        <f t="shared" si="306"/>
        <v>0</v>
      </c>
      <c r="L23" s="241">
        <f t="shared" si="306"/>
        <v>0</v>
      </c>
      <c r="M23" s="241">
        <f t="shared" si="41"/>
        <v>31627.78114</v>
      </c>
      <c r="N23" s="242">
        <v>0.224147321887</v>
      </c>
      <c r="O23" s="243">
        <f t="shared" si="42"/>
        <v>7089.282441</v>
      </c>
      <c r="P23" s="244">
        <f t="shared" si="43"/>
        <v>24538.4987</v>
      </c>
      <c r="Q23" s="236"/>
      <c r="R23" s="238">
        <v>10.0</v>
      </c>
      <c r="S23" s="239" t="s">
        <v>44</v>
      </c>
      <c r="T23" s="240" t="s">
        <v>136</v>
      </c>
      <c r="U23" s="240" t="s">
        <v>134</v>
      </c>
      <c r="V23" s="241">
        <f t="shared" si="44"/>
        <v>75861</v>
      </c>
      <c r="W23" s="241">
        <f t="shared" si="45"/>
        <v>295964.3597</v>
      </c>
      <c r="X23" s="241">
        <f t="shared" si="46"/>
        <v>22452.15229</v>
      </c>
      <c r="Y23" s="242"/>
      <c r="Z23" s="241">
        <f t="shared" si="47"/>
        <v>0</v>
      </c>
      <c r="AA23" s="241">
        <f t="shared" ref="AA23:AC23" si="307">AA124+AA225+AA326+AA427</f>
        <v>0</v>
      </c>
      <c r="AB23" s="241">
        <f t="shared" si="307"/>
        <v>0</v>
      </c>
      <c r="AC23" s="241">
        <f t="shared" si="307"/>
        <v>0</v>
      </c>
      <c r="AD23" s="241">
        <f t="shared" si="49"/>
        <v>22452.15229</v>
      </c>
      <c r="AE23" s="242">
        <v>0.224147321887</v>
      </c>
      <c r="AF23" s="243">
        <f t="shared" si="50"/>
        <v>5032.589806</v>
      </c>
      <c r="AG23" s="244">
        <f t="shared" si="51"/>
        <v>17419.56248</v>
      </c>
      <c r="AH23" s="236"/>
      <c r="AI23" s="238">
        <v>10.0</v>
      </c>
      <c r="AJ23" s="239" t="s">
        <v>44</v>
      </c>
      <c r="AK23" s="240" t="s">
        <v>136</v>
      </c>
      <c r="AL23" s="240" t="s">
        <v>134</v>
      </c>
      <c r="AM23" s="241">
        <f t="shared" si="52"/>
        <v>93062</v>
      </c>
      <c r="AN23" s="241">
        <f t="shared" si="53"/>
        <v>315957.1905</v>
      </c>
      <c r="AO23" s="241">
        <f t="shared" si="54"/>
        <v>29403.60806</v>
      </c>
      <c r="AP23" s="242"/>
      <c r="AQ23" s="241">
        <f t="shared" si="55"/>
        <v>0</v>
      </c>
      <c r="AR23" s="241">
        <f t="shared" ref="AR23:AT23" si="308">AR124+AR225+AR326+AR427</f>
        <v>0</v>
      </c>
      <c r="AS23" s="241">
        <f t="shared" si="308"/>
        <v>0</v>
      </c>
      <c r="AT23" s="241">
        <f t="shared" si="308"/>
        <v>0</v>
      </c>
      <c r="AU23" s="241">
        <f t="shared" si="57"/>
        <v>29403.60806</v>
      </c>
      <c r="AV23" s="242">
        <v>0.224147321887</v>
      </c>
      <c r="AW23" s="243">
        <f t="shared" si="58"/>
        <v>6590.74</v>
      </c>
      <c r="AX23" s="244">
        <f t="shared" si="59"/>
        <v>22812.86806</v>
      </c>
      <c r="AY23" s="236"/>
      <c r="AZ23" s="238">
        <v>10.0</v>
      </c>
      <c r="BA23" s="239" t="s">
        <v>44</v>
      </c>
      <c r="BB23" s="240" t="s">
        <v>136</v>
      </c>
      <c r="BC23" s="240" t="s">
        <v>134</v>
      </c>
      <c r="BD23" s="241">
        <f t="shared" si="60"/>
        <v>87592</v>
      </c>
      <c r="BE23" s="241">
        <f t="shared" si="61"/>
        <v>335792.8278</v>
      </c>
      <c r="BF23" s="241">
        <f t="shared" si="62"/>
        <v>29412.76537</v>
      </c>
      <c r="BG23" s="242"/>
      <c r="BH23" s="241">
        <f t="shared" si="63"/>
        <v>0</v>
      </c>
      <c r="BI23" s="241">
        <f t="shared" ref="BI23:BK23" si="309">BI124+BI225+BI326+BI427</f>
        <v>0</v>
      </c>
      <c r="BJ23" s="241">
        <f t="shared" si="309"/>
        <v>0</v>
      </c>
      <c r="BK23" s="241">
        <f t="shared" si="309"/>
        <v>0</v>
      </c>
      <c r="BL23" s="241">
        <f t="shared" si="65"/>
        <v>29412.76537</v>
      </c>
      <c r="BM23" s="242">
        <v>0.224147321887</v>
      </c>
      <c r="BN23" s="243">
        <f t="shared" si="66"/>
        <v>6592.792587</v>
      </c>
      <c r="BO23" s="244">
        <f t="shared" si="67"/>
        <v>22819.97278</v>
      </c>
      <c r="BP23" s="236"/>
      <c r="BQ23" s="238">
        <v>10.0</v>
      </c>
      <c r="BR23" s="239" t="s">
        <v>44</v>
      </c>
      <c r="BS23" s="240" t="s">
        <v>136</v>
      </c>
      <c r="BT23" s="240" t="s">
        <v>134</v>
      </c>
      <c r="BU23" s="241">
        <f t="shared" si="68"/>
        <v>99127</v>
      </c>
      <c r="BV23" s="241">
        <f t="shared" si="69"/>
        <v>373043.3709</v>
      </c>
      <c r="BW23" s="241">
        <f t="shared" si="70"/>
        <v>36978.67023</v>
      </c>
      <c r="BX23" s="242"/>
      <c r="BY23" s="241">
        <f t="shared" si="71"/>
        <v>0</v>
      </c>
      <c r="BZ23" s="241">
        <f t="shared" ref="BZ23:CB23" si="310">BZ124+BZ225+BZ326+BZ427</f>
        <v>0</v>
      </c>
      <c r="CA23" s="241">
        <f t="shared" si="310"/>
        <v>0</v>
      </c>
      <c r="CB23" s="241">
        <f t="shared" si="310"/>
        <v>0</v>
      </c>
      <c r="CC23" s="241">
        <f t="shared" si="73"/>
        <v>36978.67023</v>
      </c>
      <c r="CD23" s="242">
        <v>0.224147321887</v>
      </c>
      <c r="CE23" s="243">
        <f t="shared" si="74"/>
        <v>8288.669898</v>
      </c>
      <c r="CF23" s="244">
        <f t="shared" si="75"/>
        <v>28690.00033</v>
      </c>
      <c r="CG23" s="236"/>
      <c r="CH23" s="238">
        <v>10.0</v>
      </c>
      <c r="CI23" s="239" t="s">
        <v>44</v>
      </c>
      <c r="CJ23" s="240" t="s">
        <v>136</v>
      </c>
      <c r="CK23" s="240" t="s">
        <v>134</v>
      </c>
      <c r="CL23" s="241">
        <f t="shared" si="76"/>
        <v>22058</v>
      </c>
      <c r="CM23" s="241">
        <f t="shared" si="77"/>
        <v>395046.9141</v>
      </c>
      <c r="CN23" s="241">
        <f t="shared" si="78"/>
        <v>8713.944831</v>
      </c>
      <c r="CO23" s="242"/>
      <c r="CP23" s="241">
        <f t="shared" si="79"/>
        <v>0</v>
      </c>
      <c r="CQ23" s="241">
        <f t="shared" ref="CQ23:CS23" si="311">CQ124+CQ225+CQ326+CQ427</f>
        <v>0</v>
      </c>
      <c r="CR23" s="241">
        <f t="shared" si="311"/>
        <v>0</v>
      </c>
      <c r="CS23" s="241">
        <f t="shared" si="311"/>
        <v>0</v>
      </c>
      <c r="CT23" s="241">
        <f t="shared" si="81"/>
        <v>8713.944831</v>
      </c>
      <c r="CU23" s="242">
        <v>0.224147321887</v>
      </c>
      <c r="CV23" s="243">
        <f t="shared" si="82"/>
        <v>1953.207397</v>
      </c>
      <c r="CW23" s="244">
        <f t="shared" si="83"/>
        <v>6760.737434</v>
      </c>
      <c r="CX23" s="236"/>
      <c r="CY23" s="238">
        <v>10.0</v>
      </c>
      <c r="CZ23" s="239" t="s">
        <v>44</v>
      </c>
      <c r="DA23" s="240" t="s">
        <v>136</v>
      </c>
      <c r="DB23" s="240" t="s">
        <v>134</v>
      </c>
      <c r="DC23" s="241">
        <f t="shared" si="84"/>
        <v>57872</v>
      </c>
      <c r="DD23" s="241">
        <f t="shared" si="85"/>
        <v>418496.8819</v>
      </c>
      <c r="DE23" s="241">
        <f t="shared" si="86"/>
        <v>24219.25155</v>
      </c>
      <c r="DF23" s="242"/>
      <c r="DG23" s="241">
        <f t="shared" si="87"/>
        <v>0</v>
      </c>
      <c r="DH23" s="241">
        <f t="shared" ref="DH23:DJ23" si="312">DH124+DH225+DH326+DH427</f>
        <v>0</v>
      </c>
      <c r="DI23" s="241">
        <f t="shared" si="312"/>
        <v>0</v>
      </c>
      <c r="DJ23" s="241">
        <f t="shared" si="312"/>
        <v>0</v>
      </c>
      <c r="DK23" s="241">
        <f t="shared" si="89"/>
        <v>24219.25155</v>
      </c>
      <c r="DL23" s="242">
        <v>0.224147321887</v>
      </c>
      <c r="DM23" s="243">
        <f t="shared" si="90"/>
        <v>5428.680373</v>
      </c>
      <c r="DN23" s="244">
        <f t="shared" si="91"/>
        <v>18790.57118</v>
      </c>
      <c r="DO23" s="236"/>
      <c r="DP23" s="238">
        <v>10.0</v>
      </c>
      <c r="DQ23" s="239" t="s">
        <v>44</v>
      </c>
      <c r="DR23" s="240" t="s">
        <v>136</v>
      </c>
      <c r="DS23" s="240" t="s">
        <v>134</v>
      </c>
      <c r="DT23" s="241">
        <f t="shared" si="92"/>
        <v>36459</v>
      </c>
      <c r="DU23" s="241">
        <f t="shared" si="93"/>
        <v>437510.3246</v>
      </c>
      <c r="DV23" s="241">
        <f t="shared" si="94"/>
        <v>15951.18892</v>
      </c>
      <c r="DW23" s="242"/>
      <c r="DX23" s="241">
        <f t="shared" si="95"/>
        <v>0</v>
      </c>
      <c r="DY23" s="241">
        <f t="shared" ref="DY23:EA23" si="313">DY124+DY225+DY326+DY427</f>
        <v>0</v>
      </c>
      <c r="DZ23" s="241">
        <f t="shared" si="313"/>
        <v>0</v>
      </c>
      <c r="EA23" s="241">
        <f t="shared" si="313"/>
        <v>0</v>
      </c>
      <c r="EB23" s="241">
        <f t="shared" si="97"/>
        <v>15951.18892</v>
      </c>
      <c r="EC23" s="242">
        <v>0.224147321887</v>
      </c>
      <c r="ED23" s="243">
        <f t="shared" si="98"/>
        <v>3575.416278</v>
      </c>
      <c r="EE23" s="244">
        <f t="shared" si="99"/>
        <v>12375.77265</v>
      </c>
      <c r="EF23" s="236"/>
      <c r="EG23" s="238">
        <v>10.0</v>
      </c>
      <c r="EH23" s="239" t="s">
        <v>44</v>
      </c>
      <c r="EI23" s="240" t="s">
        <v>136</v>
      </c>
      <c r="EJ23" s="240" t="s">
        <v>134</v>
      </c>
      <c r="EK23" s="241">
        <f t="shared" si="100"/>
        <v>38700</v>
      </c>
      <c r="EL23" s="241">
        <f t="shared" si="101"/>
        <v>433996.2579</v>
      </c>
      <c r="EM23" s="241">
        <f t="shared" si="102"/>
        <v>16795.65518</v>
      </c>
      <c r="EN23" s="242"/>
      <c r="EO23" s="241">
        <f t="shared" si="103"/>
        <v>0</v>
      </c>
      <c r="EP23" s="241">
        <f t="shared" ref="EP23:ER23" si="314">EP124+EP225+EP326+EP427</f>
        <v>0</v>
      </c>
      <c r="EQ23" s="241">
        <f t="shared" si="314"/>
        <v>0</v>
      </c>
      <c r="ER23" s="241">
        <f t="shared" si="314"/>
        <v>0</v>
      </c>
      <c r="ES23" s="241">
        <f t="shared" si="105"/>
        <v>16795.65518</v>
      </c>
      <c r="ET23" s="242">
        <v>0.224147321887</v>
      </c>
      <c r="EU23" s="243">
        <f t="shared" si="106"/>
        <v>3764.701128</v>
      </c>
      <c r="EV23" s="244">
        <f t="shared" si="107"/>
        <v>13030.95405</v>
      </c>
      <c r="EW23" s="236"/>
      <c r="EX23" s="238">
        <v>10.0</v>
      </c>
      <c r="EY23" s="239" t="s">
        <v>44</v>
      </c>
      <c r="EZ23" s="240" t="s">
        <v>136</v>
      </c>
      <c r="FA23" s="240" t="s">
        <v>134</v>
      </c>
      <c r="FB23" s="241">
        <f t="shared" si="108"/>
        <v>55487</v>
      </c>
      <c r="FC23" s="241">
        <f t="shared" si="109"/>
        <v>448780.8002</v>
      </c>
      <c r="FD23" s="241">
        <f t="shared" si="110"/>
        <v>24901.50026</v>
      </c>
      <c r="FE23" s="242"/>
      <c r="FF23" s="241">
        <f t="shared" si="111"/>
        <v>0</v>
      </c>
      <c r="FG23" s="241">
        <f t="shared" ref="FG23:FI23" si="315">FG124+FG225+FG326+FG427</f>
        <v>0</v>
      </c>
      <c r="FH23" s="241">
        <f t="shared" si="315"/>
        <v>0</v>
      </c>
      <c r="FI23" s="241">
        <f t="shared" si="315"/>
        <v>0</v>
      </c>
      <c r="FJ23" s="241">
        <f t="shared" si="113"/>
        <v>24901.50026</v>
      </c>
      <c r="FK23" s="242">
        <v>0.224147321887</v>
      </c>
      <c r="FL23" s="243">
        <f t="shared" si="114"/>
        <v>5581.604594</v>
      </c>
      <c r="FM23" s="244">
        <f t="shared" si="115"/>
        <v>19319.89566</v>
      </c>
      <c r="FN23" s="236"/>
      <c r="FO23" s="238">
        <v>10.0</v>
      </c>
      <c r="FP23" s="239" t="s">
        <v>44</v>
      </c>
      <c r="FQ23" s="240" t="s">
        <v>136</v>
      </c>
      <c r="FR23" s="240" t="s">
        <v>134</v>
      </c>
      <c r="FS23" s="241">
        <f t="shared" si="116"/>
        <v>50871.95</v>
      </c>
      <c r="FT23" s="241">
        <f t="shared" si="117"/>
        <v>448778.4401</v>
      </c>
      <c r="FU23" s="241">
        <f t="shared" si="118"/>
        <v>22830.23437</v>
      </c>
      <c r="FV23" s="242"/>
      <c r="FW23" s="241">
        <f t="shared" si="119"/>
        <v>0</v>
      </c>
      <c r="FX23" s="241">
        <f t="shared" ref="FX23:FZ23" si="316">FX124+FX225+FX326+FX427</f>
        <v>0</v>
      </c>
      <c r="FY23" s="241">
        <f t="shared" si="316"/>
        <v>0</v>
      </c>
      <c r="FZ23" s="241">
        <f t="shared" si="316"/>
        <v>0</v>
      </c>
      <c r="GA23" s="241">
        <f t="shared" si="121"/>
        <v>22830.23437</v>
      </c>
      <c r="GB23" s="242">
        <v>0.224147321887</v>
      </c>
      <c r="GC23" s="243">
        <f t="shared" si="122"/>
        <v>5117.335891</v>
      </c>
      <c r="GD23" s="244">
        <f t="shared" si="123"/>
        <v>17712.89847</v>
      </c>
      <c r="GE23" s="236"/>
      <c r="GF23" s="238">
        <v>10.0</v>
      </c>
      <c r="GG23" s="239" t="s">
        <v>44</v>
      </c>
      <c r="GH23" s="240" t="s">
        <v>136</v>
      </c>
      <c r="GI23" s="240" t="s">
        <v>134</v>
      </c>
      <c r="GJ23" s="241">
        <f t="shared" si="124"/>
        <v>58253.95</v>
      </c>
      <c r="GK23" s="241">
        <f t="shared" si="125"/>
        <v>502319.1865</v>
      </c>
      <c r="GL23" s="241">
        <f t="shared" si="126"/>
        <v>29262.07677</v>
      </c>
      <c r="GM23" s="242"/>
      <c r="GN23" s="241">
        <f t="shared" si="127"/>
        <v>0</v>
      </c>
      <c r="GO23" s="241">
        <f t="shared" ref="GO23:GQ23" si="317">GO124+GO225+GO326+GO427</f>
        <v>0</v>
      </c>
      <c r="GP23" s="241">
        <f t="shared" si="317"/>
        <v>0</v>
      </c>
      <c r="GQ23" s="241">
        <f t="shared" si="317"/>
        <v>0</v>
      </c>
      <c r="GR23" s="241">
        <f t="shared" si="129"/>
        <v>29262.07677</v>
      </c>
      <c r="GS23" s="242">
        <v>0.224147321887</v>
      </c>
      <c r="GT23" s="243">
        <f t="shared" si="130"/>
        <v>6559.016141</v>
      </c>
      <c r="GU23" s="244">
        <f t="shared" si="131"/>
        <v>22703.06063</v>
      </c>
      <c r="GV23" s="236"/>
      <c r="GW23" s="238">
        <v>10.0</v>
      </c>
      <c r="GX23" s="239" t="s">
        <v>44</v>
      </c>
      <c r="GY23" s="240" t="s">
        <v>136</v>
      </c>
      <c r="GZ23" s="240" t="s">
        <v>134</v>
      </c>
      <c r="HA23" s="241">
        <f t="shared" si="132"/>
        <v>52205.57</v>
      </c>
      <c r="HB23" s="241">
        <f t="shared" si="133"/>
        <v>544776.8319</v>
      </c>
      <c r="HC23" s="241">
        <f t="shared" si="134"/>
        <v>28440.38503</v>
      </c>
      <c r="HD23" s="242"/>
      <c r="HE23" s="241">
        <f t="shared" si="135"/>
        <v>0</v>
      </c>
      <c r="HF23" s="241">
        <f t="shared" ref="HF23:HH23" si="318">HF124+HF225+HF326+HF427</f>
        <v>0</v>
      </c>
      <c r="HG23" s="241">
        <f t="shared" si="318"/>
        <v>0</v>
      </c>
      <c r="HH23" s="241">
        <f t="shared" si="318"/>
        <v>0</v>
      </c>
      <c r="HI23" s="241">
        <f t="shared" si="137"/>
        <v>28440.38503</v>
      </c>
      <c r="HJ23" s="242">
        <v>0.224147321887</v>
      </c>
      <c r="HK23" s="243">
        <f t="shared" si="138"/>
        <v>6374.836139</v>
      </c>
      <c r="HL23" s="244">
        <f t="shared" si="139"/>
        <v>22065.54889</v>
      </c>
      <c r="HM23" s="236"/>
      <c r="HN23" s="238">
        <v>10.0</v>
      </c>
      <c r="HO23" s="239" t="s">
        <v>44</v>
      </c>
      <c r="HP23" s="240" t="s">
        <v>136</v>
      </c>
      <c r="HQ23" s="240" t="s">
        <v>134</v>
      </c>
      <c r="HR23" s="241">
        <f t="shared" si="140"/>
        <v>46492.07</v>
      </c>
      <c r="HS23" s="241">
        <f t="shared" si="141"/>
        <v>548787.0388</v>
      </c>
      <c r="HT23" s="241">
        <f t="shared" si="142"/>
        <v>25514.24542</v>
      </c>
      <c r="HU23" s="242"/>
      <c r="HV23" s="241">
        <f t="shared" si="143"/>
        <v>0</v>
      </c>
      <c r="HW23" s="241">
        <f t="shared" ref="HW23:HY23" si="319">HW124+HW225+HW326+HW427</f>
        <v>0</v>
      </c>
      <c r="HX23" s="241">
        <f t="shared" si="319"/>
        <v>0</v>
      </c>
      <c r="HY23" s="241">
        <f t="shared" si="319"/>
        <v>0</v>
      </c>
      <c r="HZ23" s="241">
        <f t="shared" si="145"/>
        <v>25514.24542</v>
      </c>
      <c r="IA23" s="242">
        <v>0.224147321887</v>
      </c>
      <c r="IB23" s="243">
        <f t="shared" si="146"/>
        <v>5718.949781</v>
      </c>
      <c r="IC23" s="244">
        <f t="shared" si="147"/>
        <v>19795.29564</v>
      </c>
      <c r="ID23" s="236"/>
      <c r="IE23" s="238">
        <v>10.0</v>
      </c>
      <c r="IF23" s="239" t="s">
        <v>44</v>
      </c>
      <c r="IG23" s="240" t="s">
        <v>136</v>
      </c>
      <c r="IH23" s="240" t="s">
        <v>134</v>
      </c>
      <c r="II23" s="241">
        <f t="shared" si="148"/>
        <v>47168.36</v>
      </c>
      <c r="IJ23" s="241">
        <f t="shared" si="149"/>
        <v>548782.0461</v>
      </c>
      <c r="IK23" s="241">
        <f t="shared" si="150"/>
        <v>25885.14911</v>
      </c>
      <c r="IL23" s="242"/>
      <c r="IM23" s="241">
        <f t="shared" si="151"/>
        <v>0</v>
      </c>
      <c r="IN23" s="241">
        <f t="shared" ref="IN23:IP23" si="320">IN124+IN225+IN326+IN427</f>
        <v>0</v>
      </c>
      <c r="IO23" s="241">
        <f t="shared" si="320"/>
        <v>0</v>
      </c>
      <c r="IP23" s="241">
        <f t="shared" si="320"/>
        <v>0</v>
      </c>
      <c r="IQ23" s="241">
        <f t="shared" si="153"/>
        <v>25885.14911</v>
      </c>
      <c r="IR23" s="242">
        <v>0.224147321887</v>
      </c>
      <c r="IS23" s="243">
        <f t="shared" si="154"/>
        <v>5802.086851</v>
      </c>
      <c r="IT23" s="244">
        <f t="shared" si="155"/>
        <v>20083.06226</v>
      </c>
      <c r="IU23" s="236"/>
      <c r="IV23" s="238">
        <v>10.0</v>
      </c>
      <c r="IW23" s="239" t="s">
        <v>44</v>
      </c>
      <c r="IX23" s="240" t="s">
        <v>136</v>
      </c>
      <c r="IY23" s="240" t="s">
        <v>134</v>
      </c>
      <c r="IZ23" s="241">
        <f t="shared" si="156"/>
        <v>54750.93</v>
      </c>
      <c r="JA23" s="241">
        <f t="shared" si="157"/>
        <v>567866.023</v>
      </c>
      <c r="JB23" s="241">
        <f t="shared" si="158"/>
        <v>31091.19288</v>
      </c>
      <c r="JC23" s="242"/>
      <c r="JD23" s="241">
        <f t="shared" si="159"/>
        <v>0</v>
      </c>
      <c r="JE23" s="241">
        <f t="shared" ref="JE23:JG23" si="321">JE124+JE225+JE326+JE427</f>
        <v>0</v>
      </c>
      <c r="JF23" s="241">
        <f t="shared" si="321"/>
        <v>0</v>
      </c>
      <c r="JG23" s="241">
        <f t="shared" si="321"/>
        <v>0</v>
      </c>
      <c r="JH23" s="241">
        <f t="shared" si="161"/>
        <v>31091.19288</v>
      </c>
      <c r="JI23" s="242">
        <v>0.224147321887</v>
      </c>
      <c r="JJ23" s="243">
        <f t="shared" si="162"/>
        <v>6969.007618</v>
      </c>
      <c r="JK23" s="244">
        <f t="shared" si="163"/>
        <v>24122.18526</v>
      </c>
      <c r="JL23" s="236"/>
      <c r="JM23" s="238">
        <v>10.0</v>
      </c>
      <c r="JN23" s="239" t="s">
        <v>44</v>
      </c>
      <c r="JO23" s="240" t="s">
        <v>136</v>
      </c>
      <c r="JP23" s="240" t="s">
        <v>134</v>
      </c>
      <c r="JQ23" s="241">
        <f t="shared" si="164"/>
        <v>15633.26</v>
      </c>
      <c r="JR23" s="241">
        <f t="shared" si="165"/>
        <v>567391.6933</v>
      </c>
      <c r="JS23" s="241">
        <f t="shared" si="166"/>
        <v>8870.181863</v>
      </c>
      <c r="JT23" s="242"/>
      <c r="JU23" s="241">
        <f t="shared" si="167"/>
        <v>0</v>
      </c>
      <c r="JV23" s="241">
        <f t="shared" ref="JV23:JX23" si="322">JV124+JV225+JV326+JV427</f>
        <v>0</v>
      </c>
      <c r="JW23" s="241">
        <f t="shared" si="322"/>
        <v>0</v>
      </c>
      <c r="JX23" s="241">
        <f t="shared" si="322"/>
        <v>0</v>
      </c>
      <c r="JY23" s="241">
        <f t="shared" si="169"/>
        <v>8870.181863</v>
      </c>
      <c r="JZ23" s="242">
        <v>0.224147321887</v>
      </c>
      <c r="KA23" s="243">
        <f t="shared" si="170"/>
        <v>1988.227509</v>
      </c>
      <c r="KB23" s="244">
        <f t="shared" si="171"/>
        <v>6881.954354</v>
      </c>
      <c r="KC23" s="236"/>
      <c r="KD23" s="238">
        <v>10.0</v>
      </c>
      <c r="KE23" s="239" t="s">
        <v>44</v>
      </c>
      <c r="KF23" s="240" t="s">
        <v>136</v>
      </c>
      <c r="KG23" s="240" t="s">
        <v>134</v>
      </c>
      <c r="KH23" s="241">
        <f t="shared" si="172"/>
        <v>0</v>
      </c>
      <c r="KI23" s="241" t="str">
        <f t="shared" si="173"/>
        <v>#DIV/0!</v>
      </c>
      <c r="KJ23" s="241">
        <f t="shared" si="174"/>
        <v>0</v>
      </c>
      <c r="KK23" s="242"/>
      <c r="KL23" s="241">
        <f t="shared" si="175"/>
        <v>0</v>
      </c>
      <c r="KM23" s="241">
        <f t="shared" ref="KM23:KO23" si="323">KM124+KM225+KM326+KM427</f>
        <v>0</v>
      </c>
      <c r="KN23" s="241">
        <f t="shared" si="323"/>
        <v>0</v>
      </c>
      <c r="KO23" s="241">
        <f t="shared" si="323"/>
        <v>0</v>
      </c>
      <c r="KP23" s="241">
        <f t="shared" si="177"/>
        <v>0</v>
      </c>
      <c r="KQ23" s="242">
        <v>0.224147321887</v>
      </c>
      <c r="KR23" s="243">
        <f t="shared" si="178"/>
        <v>0</v>
      </c>
      <c r="KS23" s="244">
        <f t="shared" si="179"/>
        <v>0</v>
      </c>
      <c r="KT23" s="236"/>
      <c r="KU23" s="237"/>
    </row>
    <row r="24" ht="15.75" customHeight="1">
      <c r="A24" s="238">
        <v>11.0</v>
      </c>
      <c r="B24" s="239" t="s">
        <v>45</v>
      </c>
      <c r="C24" s="240" t="s">
        <v>136</v>
      </c>
      <c r="D24" s="240" t="s">
        <v>134</v>
      </c>
      <c r="E24" s="241">
        <f t="shared" si="36"/>
        <v>10962</v>
      </c>
      <c r="F24" s="241">
        <f t="shared" si="37"/>
        <v>553460.2942</v>
      </c>
      <c r="G24" s="241">
        <f t="shared" si="38"/>
        <v>6067.031745</v>
      </c>
      <c r="H24" s="242"/>
      <c r="I24" s="241">
        <f t="shared" si="39"/>
        <v>0</v>
      </c>
      <c r="J24" s="241">
        <f t="shared" ref="J24:L24" si="324">J125+J226+J327+J428</f>
        <v>0</v>
      </c>
      <c r="K24" s="241">
        <f t="shared" si="324"/>
        <v>0</v>
      </c>
      <c r="L24" s="241">
        <f t="shared" si="324"/>
        <v>0</v>
      </c>
      <c r="M24" s="241">
        <f t="shared" si="41"/>
        <v>6067.031745</v>
      </c>
      <c r="N24" s="242">
        <v>0.224147321887</v>
      </c>
      <c r="O24" s="243">
        <f t="shared" si="42"/>
        <v>1359.908917</v>
      </c>
      <c r="P24" s="244">
        <f t="shared" si="43"/>
        <v>4707.122827</v>
      </c>
      <c r="Q24" s="236"/>
      <c r="R24" s="238">
        <v>11.0</v>
      </c>
      <c r="S24" s="239" t="s">
        <v>45</v>
      </c>
      <c r="T24" s="240" t="s">
        <v>136</v>
      </c>
      <c r="U24" s="240" t="s">
        <v>134</v>
      </c>
      <c r="V24" s="241">
        <f t="shared" si="44"/>
        <v>6368</v>
      </c>
      <c r="W24" s="241">
        <f t="shared" si="45"/>
        <v>585069.3985</v>
      </c>
      <c r="X24" s="241">
        <f t="shared" si="46"/>
        <v>3725.72193</v>
      </c>
      <c r="Y24" s="242"/>
      <c r="Z24" s="241">
        <f t="shared" si="47"/>
        <v>0</v>
      </c>
      <c r="AA24" s="241">
        <f t="shared" ref="AA24:AC24" si="325">AA125+AA226+AA327+AA428</f>
        <v>0</v>
      </c>
      <c r="AB24" s="241">
        <f t="shared" si="325"/>
        <v>0</v>
      </c>
      <c r="AC24" s="241">
        <f t="shared" si="325"/>
        <v>0</v>
      </c>
      <c r="AD24" s="241">
        <f t="shared" si="49"/>
        <v>3725.72193</v>
      </c>
      <c r="AE24" s="242">
        <v>0.224147321887</v>
      </c>
      <c r="AF24" s="243">
        <f t="shared" si="50"/>
        <v>835.1105926</v>
      </c>
      <c r="AG24" s="244">
        <f t="shared" si="51"/>
        <v>2890.611337</v>
      </c>
      <c r="AH24" s="236"/>
      <c r="AI24" s="238">
        <v>11.0</v>
      </c>
      <c r="AJ24" s="239" t="s">
        <v>45</v>
      </c>
      <c r="AK24" s="240" t="s">
        <v>136</v>
      </c>
      <c r="AL24" s="240" t="s">
        <v>134</v>
      </c>
      <c r="AM24" s="241">
        <f t="shared" si="52"/>
        <v>7242</v>
      </c>
      <c r="AN24" s="241">
        <f t="shared" si="53"/>
        <v>603625.0261</v>
      </c>
      <c r="AO24" s="241">
        <f t="shared" si="54"/>
        <v>4371.452439</v>
      </c>
      <c r="AP24" s="242"/>
      <c r="AQ24" s="241">
        <f t="shared" si="55"/>
        <v>0</v>
      </c>
      <c r="AR24" s="241">
        <f t="shared" ref="AR24:AT24" si="326">AR125+AR226+AR327+AR428</f>
        <v>0</v>
      </c>
      <c r="AS24" s="241">
        <f t="shared" si="326"/>
        <v>0</v>
      </c>
      <c r="AT24" s="241">
        <f t="shared" si="326"/>
        <v>0</v>
      </c>
      <c r="AU24" s="241">
        <f t="shared" si="57"/>
        <v>4371.452439</v>
      </c>
      <c r="AV24" s="242">
        <v>0.224147321887</v>
      </c>
      <c r="AW24" s="243">
        <f t="shared" si="58"/>
        <v>979.8493569</v>
      </c>
      <c r="AX24" s="244">
        <f t="shared" si="59"/>
        <v>3391.603082</v>
      </c>
      <c r="AY24" s="236"/>
      <c r="AZ24" s="238">
        <v>11.0</v>
      </c>
      <c r="BA24" s="239" t="s">
        <v>45</v>
      </c>
      <c r="BB24" s="240" t="s">
        <v>136</v>
      </c>
      <c r="BC24" s="240" t="s">
        <v>134</v>
      </c>
      <c r="BD24" s="241">
        <f t="shared" si="60"/>
        <v>11485</v>
      </c>
      <c r="BE24" s="241">
        <f t="shared" si="61"/>
        <v>614572.8352</v>
      </c>
      <c r="BF24" s="241">
        <f t="shared" si="62"/>
        <v>7058.369013</v>
      </c>
      <c r="BG24" s="242"/>
      <c r="BH24" s="241">
        <f t="shared" si="63"/>
        <v>0</v>
      </c>
      <c r="BI24" s="241">
        <f t="shared" ref="BI24:BK24" si="327">BI125+BI226+BI327+BI428</f>
        <v>0</v>
      </c>
      <c r="BJ24" s="241">
        <f t="shared" si="327"/>
        <v>0</v>
      </c>
      <c r="BK24" s="241">
        <f t="shared" si="327"/>
        <v>0</v>
      </c>
      <c r="BL24" s="241">
        <f t="shared" si="65"/>
        <v>7058.369013</v>
      </c>
      <c r="BM24" s="242">
        <v>0.224147321887</v>
      </c>
      <c r="BN24" s="243">
        <f t="shared" si="66"/>
        <v>1582.114511</v>
      </c>
      <c r="BO24" s="244">
        <f t="shared" si="67"/>
        <v>5476.254502</v>
      </c>
      <c r="BP24" s="236"/>
      <c r="BQ24" s="238">
        <v>11.0</v>
      </c>
      <c r="BR24" s="239" t="s">
        <v>45</v>
      </c>
      <c r="BS24" s="240" t="s">
        <v>136</v>
      </c>
      <c r="BT24" s="240" t="s">
        <v>134</v>
      </c>
      <c r="BU24" s="241">
        <f t="shared" si="68"/>
        <v>7873</v>
      </c>
      <c r="BV24" s="241">
        <f t="shared" si="69"/>
        <v>652524.4513</v>
      </c>
      <c r="BW24" s="241">
        <f t="shared" si="70"/>
        <v>5137.325005</v>
      </c>
      <c r="BX24" s="242"/>
      <c r="BY24" s="241">
        <f t="shared" si="71"/>
        <v>0</v>
      </c>
      <c r="BZ24" s="241">
        <f t="shared" ref="BZ24:CB24" si="328">BZ125+BZ226+BZ327+BZ428</f>
        <v>0</v>
      </c>
      <c r="CA24" s="241">
        <f t="shared" si="328"/>
        <v>0</v>
      </c>
      <c r="CB24" s="241">
        <f t="shared" si="328"/>
        <v>0</v>
      </c>
      <c r="CC24" s="241">
        <f t="shared" si="73"/>
        <v>5137.325005</v>
      </c>
      <c r="CD24" s="242">
        <v>0.224147321887</v>
      </c>
      <c r="CE24" s="243">
        <f t="shared" si="74"/>
        <v>1151.517642</v>
      </c>
      <c r="CF24" s="244">
        <f t="shared" si="75"/>
        <v>3985.807364</v>
      </c>
      <c r="CG24" s="236"/>
      <c r="CH24" s="238">
        <v>11.0</v>
      </c>
      <c r="CI24" s="239" t="s">
        <v>45</v>
      </c>
      <c r="CJ24" s="240" t="s">
        <v>136</v>
      </c>
      <c r="CK24" s="240" t="s">
        <v>134</v>
      </c>
      <c r="CL24" s="241">
        <f t="shared" si="76"/>
        <v>2433</v>
      </c>
      <c r="CM24" s="241">
        <f t="shared" si="77"/>
        <v>714666.5076</v>
      </c>
      <c r="CN24" s="241">
        <f t="shared" si="78"/>
        <v>1738.783613</v>
      </c>
      <c r="CO24" s="242"/>
      <c r="CP24" s="241">
        <f t="shared" si="79"/>
        <v>0</v>
      </c>
      <c r="CQ24" s="241">
        <f t="shared" ref="CQ24:CS24" si="329">CQ125+CQ226+CQ327+CQ428</f>
        <v>0</v>
      </c>
      <c r="CR24" s="241">
        <f t="shared" si="329"/>
        <v>0</v>
      </c>
      <c r="CS24" s="241">
        <f t="shared" si="329"/>
        <v>0</v>
      </c>
      <c r="CT24" s="241">
        <f t="shared" si="81"/>
        <v>1738.783613</v>
      </c>
      <c r="CU24" s="242">
        <v>0.224147321887</v>
      </c>
      <c r="CV24" s="243">
        <f t="shared" si="82"/>
        <v>389.7436902</v>
      </c>
      <c r="CW24" s="244">
        <f t="shared" si="83"/>
        <v>1349.039923</v>
      </c>
      <c r="CX24" s="236"/>
      <c r="CY24" s="238">
        <v>11.0</v>
      </c>
      <c r="CZ24" s="239" t="s">
        <v>45</v>
      </c>
      <c r="DA24" s="240" t="s">
        <v>136</v>
      </c>
      <c r="DB24" s="240" t="s">
        <v>134</v>
      </c>
      <c r="DC24" s="241">
        <f t="shared" si="84"/>
        <v>10074</v>
      </c>
      <c r="DD24" s="241">
        <f t="shared" si="85"/>
        <v>768428.2111</v>
      </c>
      <c r="DE24" s="241">
        <f t="shared" si="86"/>
        <v>7741.145798</v>
      </c>
      <c r="DF24" s="242"/>
      <c r="DG24" s="241">
        <f t="shared" si="87"/>
        <v>0</v>
      </c>
      <c r="DH24" s="241">
        <f t="shared" ref="DH24:DJ24" si="330">DH125+DH226+DH327+DH428</f>
        <v>0</v>
      </c>
      <c r="DI24" s="241">
        <f t="shared" si="330"/>
        <v>0</v>
      </c>
      <c r="DJ24" s="241">
        <f t="shared" si="330"/>
        <v>0</v>
      </c>
      <c r="DK24" s="241">
        <f t="shared" si="89"/>
        <v>7741.145798</v>
      </c>
      <c r="DL24" s="242">
        <v>0.224147321887</v>
      </c>
      <c r="DM24" s="243">
        <f t="shared" si="90"/>
        <v>1735.157099</v>
      </c>
      <c r="DN24" s="244">
        <f t="shared" si="91"/>
        <v>6005.988699</v>
      </c>
      <c r="DO24" s="236"/>
      <c r="DP24" s="238">
        <v>11.0</v>
      </c>
      <c r="DQ24" s="239" t="s">
        <v>45</v>
      </c>
      <c r="DR24" s="240" t="s">
        <v>136</v>
      </c>
      <c r="DS24" s="240" t="s">
        <v>134</v>
      </c>
      <c r="DT24" s="241">
        <f t="shared" si="92"/>
        <v>3620</v>
      </c>
      <c r="DU24" s="241">
        <f t="shared" si="93"/>
        <v>778261.0943</v>
      </c>
      <c r="DV24" s="241">
        <f t="shared" si="94"/>
        <v>2817.305161</v>
      </c>
      <c r="DW24" s="242"/>
      <c r="DX24" s="241">
        <f t="shared" si="95"/>
        <v>0</v>
      </c>
      <c r="DY24" s="241">
        <f t="shared" ref="DY24:EA24" si="331">DY125+DY226+DY327+DY428</f>
        <v>0</v>
      </c>
      <c r="DZ24" s="241">
        <f t="shared" si="331"/>
        <v>0</v>
      </c>
      <c r="EA24" s="241">
        <f t="shared" si="331"/>
        <v>0</v>
      </c>
      <c r="EB24" s="241">
        <f t="shared" si="97"/>
        <v>2817.305161</v>
      </c>
      <c r="EC24" s="242">
        <v>0.224147321887</v>
      </c>
      <c r="ED24" s="243">
        <f t="shared" si="98"/>
        <v>631.4914069</v>
      </c>
      <c r="EE24" s="244">
        <f t="shared" si="99"/>
        <v>2185.813754</v>
      </c>
      <c r="EF24" s="236"/>
      <c r="EG24" s="238">
        <v>11.0</v>
      </c>
      <c r="EH24" s="239" t="s">
        <v>45</v>
      </c>
      <c r="EI24" s="240" t="s">
        <v>136</v>
      </c>
      <c r="EJ24" s="240" t="s">
        <v>134</v>
      </c>
      <c r="EK24" s="241">
        <f t="shared" si="100"/>
        <v>3618</v>
      </c>
      <c r="EL24" s="241">
        <f t="shared" si="101"/>
        <v>812517.9354</v>
      </c>
      <c r="EM24" s="241">
        <f t="shared" si="102"/>
        <v>2939.68989</v>
      </c>
      <c r="EN24" s="242"/>
      <c r="EO24" s="241">
        <f t="shared" si="103"/>
        <v>0</v>
      </c>
      <c r="EP24" s="241">
        <f t="shared" ref="EP24:ER24" si="332">EP125+EP226+EP327+EP428</f>
        <v>0</v>
      </c>
      <c r="EQ24" s="241">
        <f t="shared" si="332"/>
        <v>0</v>
      </c>
      <c r="ER24" s="241">
        <f t="shared" si="332"/>
        <v>0</v>
      </c>
      <c r="ES24" s="241">
        <f t="shared" si="105"/>
        <v>2939.68989</v>
      </c>
      <c r="ET24" s="242">
        <v>0.224147321887</v>
      </c>
      <c r="EU24" s="243">
        <f t="shared" si="106"/>
        <v>658.9236161</v>
      </c>
      <c r="EV24" s="244">
        <f t="shared" si="107"/>
        <v>2280.766274</v>
      </c>
      <c r="EW24" s="236"/>
      <c r="EX24" s="238">
        <v>11.0</v>
      </c>
      <c r="EY24" s="239" t="s">
        <v>45</v>
      </c>
      <c r="EZ24" s="240" t="s">
        <v>136</v>
      </c>
      <c r="FA24" s="240" t="s">
        <v>134</v>
      </c>
      <c r="FB24" s="241">
        <f t="shared" si="108"/>
        <v>4009</v>
      </c>
      <c r="FC24" s="241">
        <f t="shared" si="109"/>
        <v>877999.1127</v>
      </c>
      <c r="FD24" s="241">
        <f t="shared" si="110"/>
        <v>3519.898443</v>
      </c>
      <c r="FE24" s="242"/>
      <c r="FF24" s="241">
        <f t="shared" si="111"/>
        <v>0</v>
      </c>
      <c r="FG24" s="241">
        <f t="shared" ref="FG24:FI24" si="333">FG125+FG226+FG327+FG428</f>
        <v>0</v>
      </c>
      <c r="FH24" s="241">
        <f t="shared" si="333"/>
        <v>0</v>
      </c>
      <c r="FI24" s="241">
        <f t="shared" si="333"/>
        <v>0</v>
      </c>
      <c r="FJ24" s="241">
        <f t="shared" si="113"/>
        <v>3519.898443</v>
      </c>
      <c r="FK24" s="242">
        <v>0.224147321887</v>
      </c>
      <c r="FL24" s="243">
        <f t="shared" si="114"/>
        <v>788.9758093</v>
      </c>
      <c r="FM24" s="244">
        <f t="shared" si="115"/>
        <v>2730.922634</v>
      </c>
      <c r="FN24" s="236"/>
      <c r="FO24" s="238">
        <v>11.0</v>
      </c>
      <c r="FP24" s="239" t="s">
        <v>45</v>
      </c>
      <c r="FQ24" s="240" t="s">
        <v>136</v>
      </c>
      <c r="FR24" s="240" t="s">
        <v>134</v>
      </c>
      <c r="FS24" s="241">
        <f t="shared" si="116"/>
        <v>2089</v>
      </c>
      <c r="FT24" s="241">
        <f t="shared" si="117"/>
        <v>862633.6399</v>
      </c>
      <c r="FU24" s="241">
        <f t="shared" si="118"/>
        <v>1802.041674</v>
      </c>
      <c r="FV24" s="242"/>
      <c r="FW24" s="241">
        <f t="shared" si="119"/>
        <v>0</v>
      </c>
      <c r="FX24" s="241">
        <f t="shared" ref="FX24:FZ24" si="334">FX125+FX226+FX327+FX428</f>
        <v>0</v>
      </c>
      <c r="FY24" s="241">
        <f t="shared" si="334"/>
        <v>0</v>
      </c>
      <c r="FZ24" s="241">
        <f t="shared" si="334"/>
        <v>0</v>
      </c>
      <c r="GA24" s="241">
        <f t="shared" si="121"/>
        <v>1802.041674</v>
      </c>
      <c r="GB24" s="242">
        <v>0.224147321887</v>
      </c>
      <c r="GC24" s="243">
        <f t="shared" si="122"/>
        <v>403.9228151</v>
      </c>
      <c r="GD24" s="244">
        <f t="shared" si="123"/>
        <v>1398.118859</v>
      </c>
      <c r="GE24" s="236"/>
      <c r="GF24" s="238">
        <v>11.0</v>
      </c>
      <c r="GG24" s="239" t="s">
        <v>45</v>
      </c>
      <c r="GH24" s="240" t="s">
        <v>136</v>
      </c>
      <c r="GI24" s="240" t="s">
        <v>134</v>
      </c>
      <c r="GJ24" s="241">
        <f t="shared" si="124"/>
        <v>2026.25</v>
      </c>
      <c r="GK24" s="241">
        <f t="shared" si="125"/>
        <v>932684.5401</v>
      </c>
      <c r="GL24" s="241">
        <f t="shared" si="126"/>
        <v>1889.852049</v>
      </c>
      <c r="GM24" s="242"/>
      <c r="GN24" s="241">
        <f t="shared" si="127"/>
        <v>0</v>
      </c>
      <c r="GO24" s="241">
        <f t="shared" ref="GO24:GQ24" si="335">GO125+GO226+GO327+GO428</f>
        <v>0</v>
      </c>
      <c r="GP24" s="241">
        <f t="shared" si="335"/>
        <v>0</v>
      </c>
      <c r="GQ24" s="241">
        <f t="shared" si="335"/>
        <v>0</v>
      </c>
      <c r="GR24" s="241">
        <f t="shared" si="129"/>
        <v>1889.852049</v>
      </c>
      <c r="GS24" s="242">
        <v>0.224147321887</v>
      </c>
      <c r="GT24" s="243">
        <f t="shared" si="130"/>
        <v>423.6052757</v>
      </c>
      <c r="GU24" s="244">
        <f t="shared" si="131"/>
        <v>1466.246774</v>
      </c>
      <c r="GV24" s="236"/>
      <c r="GW24" s="238">
        <v>11.0</v>
      </c>
      <c r="GX24" s="239" t="s">
        <v>45</v>
      </c>
      <c r="GY24" s="240" t="s">
        <v>136</v>
      </c>
      <c r="GZ24" s="240" t="s">
        <v>134</v>
      </c>
      <c r="HA24" s="241">
        <f t="shared" si="132"/>
        <v>2359.41</v>
      </c>
      <c r="HB24" s="241">
        <f t="shared" si="133"/>
        <v>1015544.592</v>
      </c>
      <c r="HC24" s="241">
        <f t="shared" si="134"/>
        <v>2396.086067</v>
      </c>
      <c r="HD24" s="242"/>
      <c r="HE24" s="241">
        <f t="shared" si="135"/>
        <v>0</v>
      </c>
      <c r="HF24" s="241">
        <f t="shared" ref="HF24:HH24" si="336">HF125+HF226+HF327+HF428</f>
        <v>0</v>
      </c>
      <c r="HG24" s="241">
        <f t="shared" si="336"/>
        <v>0</v>
      </c>
      <c r="HH24" s="241">
        <f t="shared" si="336"/>
        <v>0</v>
      </c>
      <c r="HI24" s="241">
        <f t="shared" si="137"/>
        <v>2396.086067</v>
      </c>
      <c r="HJ24" s="242">
        <v>0.224147321887</v>
      </c>
      <c r="HK24" s="243">
        <f t="shared" si="138"/>
        <v>537.0762748</v>
      </c>
      <c r="HL24" s="244">
        <f t="shared" si="139"/>
        <v>1859.009792</v>
      </c>
      <c r="HM24" s="236"/>
      <c r="HN24" s="238">
        <v>11.0</v>
      </c>
      <c r="HO24" s="239" t="s">
        <v>45</v>
      </c>
      <c r="HP24" s="240" t="s">
        <v>136</v>
      </c>
      <c r="HQ24" s="240" t="s">
        <v>134</v>
      </c>
      <c r="HR24" s="241">
        <f t="shared" si="140"/>
        <v>6208.05</v>
      </c>
      <c r="HS24" s="241">
        <f t="shared" si="141"/>
        <v>1099347.484</v>
      </c>
      <c r="HT24" s="241">
        <f t="shared" si="142"/>
        <v>6824.804147</v>
      </c>
      <c r="HU24" s="242"/>
      <c r="HV24" s="241">
        <f t="shared" si="143"/>
        <v>0</v>
      </c>
      <c r="HW24" s="241">
        <f t="shared" ref="HW24:HY24" si="337">HW125+HW226+HW327+HW428</f>
        <v>0</v>
      </c>
      <c r="HX24" s="241">
        <f t="shared" si="337"/>
        <v>0</v>
      </c>
      <c r="HY24" s="241">
        <f t="shared" si="337"/>
        <v>0</v>
      </c>
      <c r="HZ24" s="241">
        <f t="shared" si="145"/>
        <v>6824.804147</v>
      </c>
      <c r="IA24" s="242">
        <v>0.224147321887</v>
      </c>
      <c r="IB24" s="243">
        <f t="shared" si="146"/>
        <v>1529.761572</v>
      </c>
      <c r="IC24" s="244">
        <f t="shared" si="147"/>
        <v>5295.042575</v>
      </c>
      <c r="ID24" s="236"/>
      <c r="IE24" s="238">
        <v>11.0</v>
      </c>
      <c r="IF24" s="239" t="s">
        <v>45</v>
      </c>
      <c r="IG24" s="240" t="s">
        <v>136</v>
      </c>
      <c r="IH24" s="240" t="s">
        <v>134</v>
      </c>
      <c r="II24" s="241">
        <f t="shared" si="148"/>
        <v>3607.45</v>
      </c>
      <c r="IJ24" s="241">
        <f t="shared" si="149"/>
        <v>1221535.723</v>
      </c>
      <c r="IK24" s="241">
        <f t="shared" si="150"/>
        <v>4406.629043</v>
      </c>
      <c r="IL24" s="242"/>
      <c r="IM24" s="241">
        <f t="shared" si="151"/>
        <v>0</v>
      </c>
      <c r="IN24" s="241">
        <f t="shared" ref="IN24:IP24" si="338">IN125+IN226+IN327+IN428</f>
        <v>0</v>
      </c>
      <c r="IO24" s="241">
        <f t="shared" si="338"/>
        <v>0</v>
      </c>
      <c r="IP24" s="241">
        <f t="shared" si="338"/>
        <v>0</v>
      </c>
      <c r="IQ24" s="241">
        <f t="shared" si="153"/>
        <v>4406.629043</v>
      </c>
      <c r="IR24" s="242">
        <v>0.224147321887</v>
      </c>
      <c r="IS24" s="243">
        <f t="shared" si="154"/>
        <v>987.7340986</v>
      </c>
      <c r="IT24" s="244">
        <f t="shared" si="155"/>
        <v>3418.894945</v>
      </c>
      <c r="IU24" s="236"/>
      <c r="IV24" s="238">
        <v>11.0</v>
      </c>
      <c r="IW24" s="239" t="s">
        <v>45</v>
      </c>
      <c r="IX24" s="240" t="s">
        <v>136</v>
      </c>
      <c r="IY24" s="240" t="s">
        <v>134</v>
      </c>
      <c r="IZ24" s="241">
        <f t="shared" si="156"/>
        <v>2948.47</v>
      </c>
      <c r="JA24" s="241">
        <f t="shared" si="157"/>
        <v>1234227.146</v>
      </c>
      <c r="JB24" s="241">
        <f t="shared" si="158"/>
        <v>3639.081713</v>
      </c>
      <c r="JC24" s="242"/>
      <c r="JD24" s="241">
        <f t="shared" si="159"/>
        <v>0</v>
      </c>
      <c r="JE24" s="241">
        <f t="shared" ref="JE24:JG24" si="339">JE125+JE226+JE327+JE428</f>
        <v>0</v>
      </c>
      <c r="JF24" s="241">
        <f t="shared" si="339"/>
        <v>0</v>
      </c>
      <c r="JG24" s="241">
        <f t="shared" si="339"/>
        <v>0</v>
      </c>
      <c r="JH24" s="241">
        <f t="shared" si="161"/>
        <v>3639.081713</v>
      </c>
      <c r="JI24" s="242">
        <v>0.224147321887</v>
      </c>
      <c r="JJ24" s="243">
        <f t="shared" si="162"/>
        <v>815.6904201</v>
      </c>
      <c r="JK24" s="244">
        <f t="shared" si="163"/>
        <v>2823.391293</v>
      </c>
      <c r="JL24" s="236"/>
      <c r="JM24" s="238">
        <v>11.0</v>
      </c>
      <c r="JN24" s="239" t="s">
        <v>45</v>
      </c>
      <c r="JO24" s="240" t="s">
        <v>136</v>
      </c>
      <c r="JP24" s="240" t="s">
        <v>134</v>
      </c>
      <c r="JQ24" s="241">
        <f t="shared" si="164"/>
        <v>1391.09</v>
      </c>
      <c r="JR24" s="241">
        <f t="shared" si="165"/>
        <v>1224784.169</v>
      </c>
      <c r="JS24" s="241">
        <f t="shared" si="166"/>
        <v>1703.78501</v>
      </c>
      <c r="JT24" s="242"/>
      <c r="JU24" s="241">
        <f t="shared" si="167"/>
        <v>0</v>
      </c>
      <c r="JV24" s="241">
        <f t="shared" ref="JV24:JX24" si="340">JV125+JV226+JV327+JV428</f>
        <v>0</v>
      </c>
      <c r="JW24" s="241">
        <f t="shared" si="340"/>
        <v>0</v>
      </c>
      <c r="JX24" s="241">
        <f t="shared" si="340"/>
        <v>0</v>
      </c>
      <c r="JY24" s="241">
        <f t="shared" si="169"/>
        <v>1703.78501</v>
      </c>
      <c r="JZ24" s="242">
        <v>0.224147321887</v>
      </c>
      <c r="KA24" s="243">
        <f t="shared" si="170"/>
        <v>381.8988471</v>
      </c>
      <c r="KB24" s="244">
        <f t="shared" si="171"/>
        <v>1321.886163</v>
      </c>
      <c r="KC24" s="236"/>
      <c r="KD24" s="238">
        <v>11.0</v>
      </c>
      <c r="KE24" s="239" t="s">
        <v>45</v>
      </c>
      <c r="KF24" s="240" t="s">
        <v>136</v>
      </c>
      <c r="KG24" s="240" t="s">
        <v>134</v>
      </c>
      <c r="KH24" s="241">
        <f t="shared" si="172"/>
        <v>0</v>
      </c>
      <c r="KI24" s="241" t="str">
        <f t="shared" si="173"/>
        <v>#DIV/0!</v>
      </c>
      <c r="KJ24" s="241">
        <f t="shared" si="174"/>
        <v>0</v>
      </c>
      <c r="KK24" s="242"/>
      <c r="KL24" s="241">
        <f t="shared" si="175"/>
        <v>0</v>
      </c>
      <c r="KM24" s="241">
        <f t="shared" ref="KM24:KO24" si="341">KM125+KM226+KM327+KM428</f>
        <v>0</v>
      </c>
      <c r="KN24" s="241">
        <f t="shared" si="341"/>
        <v>0</v>
      </c>
      <c r="KO24" s="241">
        <f t="shared" si="341"/>
        <v>0</v>
      </c>
      <c r="KP24" s="241">
        <f t="shared" si="177"/>
        <v>0</v>
      </c>
      <c r="KQ24" s="242">
        <v>0.224147321887</v>
      </c>
      <c r="KR24" s="243">
        <f t="shared" si="178"/>
        <v>0</v>
      </c>
      <c r="KS24" s="244">
        <f t="shared" si="179"/>
        <v>0</v>
      </c>
      <c r="KT24" s="236"/>
      <c r="KU24" s="237"/>
    </row>
    <row r="25" ht="15.75" customHeight="1">
      <c r="A25" s="238">
        <v>12.0</v>
      </c>
      <c r="B25" s="239" t="s">
        <v>46</v>
      </c>
      <c r="C25" s="240" t="s">
        <v>136</v>
      </c>
      <c r="D25" s="240" t="s">
        <v>134</v>
      </c>
      <c r="E25" s="241">
        <f t="shared" si="36"/>
        <v>34935</v>
      </c>
      <c r="F25" s="241">
        <f t="shared" si="37"/>
        <v>262000.4806</v>
      </c>
      <c r="G25" s="241">
        <f t="shared" si="38"/>
        <v>9152.986791</v>
      </c>
      <c r="H25" s="242"/>
      <c r="I25" s="241">
        <f t="shared" si="39"/>
        <v>0</v>
      </c>
      <c r="J25" s="241">
        <f t="shared" ref="J25:L25" si="342">J126+J227+J328+J429</f>
        <v>0</v>
      </c>
      <c r="K25" s="241">
        <f t="shared" si="342"/>
        <v>0</v>
      </c>
      <c r="L25" s="241">
        <f t="shared" si="342"/>
        <v>0</v>
      </c>
      <c r="M25" s="241">
        <f t="shared" si="41"/>
        <v>9152.986791</v>
      </c>
      <c r="N25" s="242">
        <v>0.224147321887</v>
      </c>
      <c r="O25" s="243">
        <f t="shared" si="42"/>
        <v>2051.617476</v>
      </c>
      <c r="P25" s="244">
        <f t="shared" si="43"/>
        <v>7101.369314</v>
      </c>
      <c r="Q25" s="236"/>
      <c r="R25" s="238">
        <v>12.0</v>
      </c>
      <c r="S25" s="239" t="s">
        <v>46</v>
      </c>
      <c r="T25" s="240" t="s">
        <v>136</v>
      </c>
      <c r="U25" s="240" t="s">
        <v>134</v>
      </c>
      <c r="V25" s="241">
        <f t="shared" si="44"/>
        <v>27567</v>
      </c>
      <c r="W25" s="241">
        <f t="shared" si="45"/>
        <v>267269.4713</v>
      </c>
      <c r="X25" s="241">
        <f t="shared" si="46"/>
        <v>7367.817516</v>
      </c>
      <c r="Y25" s="242"/>
      <c r="Z25" s="241">
        <f t="shared" si="47"/>
        <v>0</v>
      </c>
      <c r="AA25" s="241">
        <f t="shared" ref="AA25:AC25" si="343">AA126+AA227+AA328+AA429</f>
        <v>0</v>
      </c>
      <c r="AB25" s="241">
        <f t="shared" si="343"/>
        <v>0</v>
      </c>
      <c r="AC25" s="241">
        <f t="shared" si="343"/>
        <v>0</v>
      </c>
      <c r="AD25" s="241">
        <f t="shared" si="49"/>
        <v>7367.817516</v>
      </c>
      <c r="AE25" s="242">
        <v>0.224147321887</v>
      </c>
      <c r="AF25" s="243">
        <f t="shared" si="50"/>
        <v>1651.476564</v>
      </c>
      <c r="AG25" s="244">
        <f t="shared" si="51"/>
        <v>5716.340951</v>
      </c>
      <c r="AH25" s="236"/>
      <c r="AI25" s="238">
        <v>12.0</v>
      </c>
      <c r="AJ25" s="239" t="s">
        <v>46</v>
      </c>
      <c r="AK25" s="240" t="s">
        <v>136</v>
      </c>
      <c r="AL25" s="240" t="s">
        <v>134</v>
      </c>
      <c r="AM25" s="241">
        <f t="shared" si="52"/>
        <v>32583</v>
      </c>
      <c r="AN25" s="241">
        <f t="shared" si="53"/>
        <v>289416.5375</v>
      </c>
      <c r="AO25" s="241">
        <f t="shared" si="54"/>
        <v>9430.059041</v>
      </c>
      <c r="AP25" s="242"/>
      <c r="AQ25" s="241">
        <f t="shared" si="55"/>
        <v>0</v>
      </c>
      <c r="AR25" s="241">
        <f t="shared" ref="AR25:AT25" si="344">AR126+AR227+AR328+AR429</f>
        <v>0</v>
      </c>
      <c r="AS25" s="241">
        <f t="shared" si="344"/>
        <v>0</v>
      </c>
      <c r="AT25" s="241">
        <f t="shared" si="344"/>
        <v>0</v>
      </c>
      <c r="AU25" s="241">
        <f t="shared" si="57"/>
        <v>9430.059041</v>
      </c>
      <c r="AV25" s="242">
        <v>0.224147321887</v>
      </c>
      <c r="AW25" s="243">
        <f t="shared" si="58"/>
        <v>2113.722479</v>
      </c>
      <c r="AX25" s="244">
        <f t="shared" si="59"/>
        <v>7316.336561</v>
      </c>
      <c r="AY25" s="236"/>
      <c r="AZ25" s="238">
        <v>12.0</v>
      </c>
      <c r="BA25" s="239" t="s">
        <v>46</v>
      </c>
      <c r="BB25" s="240" t="s">
        <v>136</v>
      </c>
      <c r="BC25" s="240" t="s">
        <v>134</v>
      </c>
      <c r="BD25" s="241">
        <f t="shared" si="60"/>
        <v>32971</v>
      </c>
      <c r="BE25" s="241">
        <f t="shared" si="61"/>
        <v>307456.0468</v>
      </c>
      <c r="BF25" s="241">
        <f t="shared" si="62"/>
        <v>10137.13332</v>
      </c>
      <c r="BG25" s="242"/>
      <c r="BH25" s="241">
        <f t="shared" si="63"/>
        <v>0</v>
      </c>
      <c r="BI25" s="241">
        <f t="shared" ref="BI25:BK25" si="345">BI126+BI227+BI328+BI429</f>
        <v>0</v>
      </c>
      <c r="BJ25" s="241">
        <f t="shared" si="345"/>
        <v>0</v>
      </c>
      <c r="BK25" s="241">
        <f t="shared" si="345"/>
        <v>0</v>
      </c>
      <c r="BL25" s="241">
        <f t="shared" si="65"/>
        <v>10137.13332</v>
      </c>
      <c r="BM25" s="242">
        <v>0.224147321887</v>
      </c>
      <c r="BN25" s="243">
        <f t="shared" si="66"/>
        <v>2272.211285</v>
      </c>
      <c r="BO25" s="244">
        <f t="shared" si="67"/>
        <v>7864.922035</v>
      </c>
      <c r="BP25" s="236"/>
      <c r="BQ25" s="238">
        <v>12.0</v>
      </c>
      <c r="BR25" s="239" t="s">
        <v>46</v>
      </c>
      <c r="BS25" s="240" t="s">
        <v>136</v>
      </c>
      <c r="BT25" s="240" t="s">
        <v>134</v>
      </c>
      <c r="BU25" s="241">
        <f t="shared" si="68"/>
        <v>33918</v>
      </c>
      <c r="BV25" s="241">
        <f t="shared" si="69"/>
        <v>345036.9895</v>
      </c>
      <c r="BW25" s="241">
        <f t="shared" si="70"/>
        <v>11702.96461</v>
      </c>
      <c r="BX25" s="242"/>
      <c r="BY25" s="241">
        <f t="shared" si="71"/>
        <v>0</v>
      </c>
      <c r="BZ25" s="241">
        <f t="shared" ref="BZ25:CB25" si="346">BZ126+BZ227+BZ328+BZ429</f>
        <v>0</v>
      </c>
      <c r="CA25" s="241">
        <f t="shared" si="346"/>
        <v>0</v>
      </c>
      <c r="CB25" s="241">
        <f t="shared" si="346"/>
        <v>0</v>
      </c>
      <c r="CC25" s="241">
        <f t="shared" si="73"/>
        <v>11702.96461</v>
      </c>
      <c r="CD25" s="242">
        <v>0.224147321887</v>
      </c>
      <c r="CE25" s="243">
        <f t="shared" si="74"/>
        <v>2623.188175</v>
      </c>
      <c r="CF25" s="244">
        <f t="shared" si="75"/>
        <v>9079.776435</v>
      </c>
      <c r="CG25" s="236"/>
      <c r="CH25" s="238">
        <v>12.0</v>
      </c>
      <c r="CI25" s="239" t="s">
        <v>46</v>
      </c>
      <c r="CJ25" s="240" t="s">
        <v>136</v>
      </c>
      <c r="CK25" s="240" t="s">
        <v>134</v>
      </c>
      <c r="CL25" s="241">
        <f t="shared" si="76"/>
        <v>12504</v>
      </c>
      <c r="CM25" s="241">
        <f t="shared" si="77"/>
        <v>386190.4885</v>
      </c>
      <c r="CN25" s="241">
        <f t="shared" si="78"/>
        <v>4828.925868</v>
      </c>
      <c r="CO25" s="242"/>
      <c r="CP25" s="241">
        <f t="shared" si="79"/>
        <v>0</v>
      </c>
      <c r="CQ25" s="241">
        <f t="shared" ref="CQ25:CS25" si="347">CQ126+CQ227+CQ328+CQ429</f>
        <v>0</v>
      </c>
      <c r="CR25" s="241">
        <f t="shared" si="347"/>
        <v>0</v>
      </c>
      <c r="CS25" s="241">
        <f t="shared" si="347"/>
        <v>0</v>
      </c>
      <c r="CT25" s="241">
        <f t="shared" si="81"/>
        <v>4828.925868</v>
      </c>
      <c r="CU25" s="242">
        <v>0.224147321887</v>
      </c>
      <c r="CV25" s="243">
        <f t="shared" si="82"/>
        <v>1082.390801</v>
      </c>
      <c r="CW25" s="244">
        <f t="shared" si="83"/>
        <v>3746.535067</v>
      </c>
      <c r="CX25" s="236"/>
      <c r="CY25" s="238">
        <v>12.0</v>
      </c>
      <c r="CZ25" s="239" t="s">
        <v>46</v>
      </c>
      <c r="DA25" s="240" t="s">
        <v>136</v>
      </c>
      <c r="DB25" s="240" t="s">
        <v>134</v>
      </c>
      <c r="DC25" s="241">
        <f t="shared" si="84"/>
        <v>33319</v>
      </c>
      <c r="DD25" s="241">
        <f t="shared" si="85"/>
        <v>415127.9424</v>
      </c>
      <c r="DE25" s="241">
        <f t="shared" si="86"/>
        <v>13831.64791</v>
      </c>
      <c r="DF25" s="242"/>
      <c r="DG25" s="241">
        <f t="shared" si="87"/>
        <v>0</v>
      </c>
      <c r="DH25" s="241">
        <f t="shared" ref="DH25:DJ25" si="348">DH126+DH227+DH328+DH429</f>
        <v>0</v>
      </c>
      <c r="DI25" s="241">
        <f t="shared" si="348"/>
        <v>0</v>
      </c>
      <c r="DJ25" s="241">
        <f t="shared" si="348"/>
        <v>0</v>
      </c>
      <c r="DK25" s="241">
        <f t="shared" si="89"/>
        <v>13831.64791</v>
      </c>
      <c r="DL25" s="242">
        <v>0.224147321887</v>
      </c>
      <c r="DM25" s="243">
        <f t="shared" si="90"/>
        <v>3100.326837</v>
      </c>
      <c r="DN25" s="244">
        <f t="shared" si="91"/>
        <v>10731.32108</v>
      </c>
      <c r="DO25" s="236"/>
      <c r="DP25" s="238">
        <v>12.0</v>
      </c>
      <c r="DQ25" s="239" t="s">
        <v>46</v>
      </c>
      <c r="DR25" s="240" t="s">
        <v>136</v>
      </c>
      <c r="DS25" s="240" t="s">
        <v>134</v>
      </c>
      <c r="DT25" s="241">
        <f t="shared" si="92"/>
        <v>14422</v>
      </c>
      <c r="DU25" s="241">
        <f t="shared" si="93"/>
        <v>423629.1517</v>
      </c>
      <c r="DV25" s="241">
        <f t="shared" si="94"/>
        <v>6109.579626</v>
      </c>
      <c r="DW25" s="242"/>
      <c r="DX25" s="241">
        <f t="shared" si="95"/>
        <v>0</v>
      </c>
      <c r="DY25" s="241">
        <f t="shared" ref="DY25:EA25" si="349">DY126+DY227+DY328+DY429</f>
        <v>0</v>
      </c>
      <c r="DZ25" s="241">
        <f t="shared" si="349"/>
        <v>0</v>
      </c>
      <c r="EA25" s="241">
        <f t="shared" si="349"/>
        <v>0</v>
      </c>
      <c r="EB25" s="241">
        <f t="shared" si="97"/>
        <v>6109.579626</v>
      </c>
      <c r="EC25" s="242">
        <v>0.224147321887</v>
      </c>
      <c r="ED25" s="243">
        <f t="shared" si="98"/>
        <v>1369.445911</v>
      </c>
      <c r="EE25" s="244">
        <f t="shared" si="99"/>
        <v>4740.133715</v>
      </c>
      <c r="EF25" s="236"/>
      <c r="EG25" s="238">
        <v>12.0</v>
      </c>
      <c r="EH25" s="239" t="s">
        <v>46</v>
      </c>
      <c r="EI25" s="240" t="s">
        <v>136</v>
      </c>
      <c r="EJ25" s="240" t="s">
        <v>134</v>
      </c>
      <c r="EK25" s="241">
        <f t="shared" si="100"/>
        <v>18744</v>
      </c>
      <c r="EL25" s="241">
        <f t="shared" si="101"/>
        <v>446262.8668</v>
      </c>
      <c r="EM25" s="241">
        <f t="shared" si="102"/>
        <v>8364.751175</v>
      </c>
      <c r="EN25" s="242"/>
      <c r="EO25" s="241">
        <f t="shared" si="103"/>
        <v>0</v>
      </c>
      <c r="EP25" s="241">
        <f t="shared" ref="EP25:ER25" si="350">EP126+EP227+EP328+EP429</f>
        <v>0</v>
      </c>
      <c r="EQ25" s="241">
        <f t="shared" si="350"/>
        <v>0</v>
      </c>
      <c r="ER25" s="241">
        <f t="shared" si="350"/>
        <v>0</v>
      </c>
      <c r="ES25" s="241">
        <f t="shared" si="105"/>
        <v>8364.751175</v>
      </c>
      <c r="ET25" s="242">
        <v>0.224147321887</v>
      </c>
      <c r="EU25" s="243">
        <f t="shared" si="106"/>
        <v>1874.936574</v>
      </c>
      <c r="EV25" s="244">
        <f t="shared" si="107"/>
        <v>6489.814601</v>
      </c>
      <c r="EW25" s="236"/>
      <c r="EX25" s="238">
        <v>12.0</v>
      </c>
      <c r="EY25" s="239" t="s">
        <v>46</v>
      </c>
      <c r="EZ25" s="240" t="s">
        <v>136</v>
      </c>
      <c r="FA25" s="240" t="s">
        <v>134</v>
      </c>
      <c r="FB25" s="241">
        <f t="shared" si="108"/>
        <v>18486</v>
      </c>
      <c r="FC25" s="241">
        <f t="shared" si="109"/>
        <v>477506.1543</v>
      </c>
      <c r="FD25" s="241">
        <f t="shared" si="110"/>
        <v>8827.178768</v>
      </c>
      <c r="FE25" s="242"/>
      <c r="FF25" s="241">
        <f t="shared" si="111"/>
        <v>0</v>
      </c>
      <c r="FG25" s="241">
        <f t="shared" ref="FG25:FI25" si="351">FG126+FG227+FG328+FG429</f>
        <v>0</v>
      </c>
      <c r="FH25" s="241">
        <f t="shared" si="351"/>
        <v>0</v>
      </c>
      <c r="FI25" s="241">
        <f t="shared" si="351"/>
        <v>0</v>
      </c>
      <c r="FJ25" s="241">
        <f t="shared" si="113"/>
        <v>8827.178768</v>
      </c>
      <c r="FK25" s="242">
        <v>0.224147321887</v>
      </c>
      <c r="FL25" s="243">
        <f t="shared" si="114"/>
        <v>1978.588481</v>
      </c>
      <c r="FM25" s="244">
        <f t="shared" si="115"/>
        <v>6848.590287</v>
      </c>
      <c r="FN25" s="236"/>
      <c r="FO25" s="238">
        <v>12.0</v>
      </c>
      <c r="FP25" s="239" t="s">
        <v>46</v>
      </c>
      <c r="FQ25" s="240" t="s">
        <v>136</v>
      </c>
      <c r="FR25" s="240" t="s">
        <v>134</v>
      </c>
      <c r="FS25" s="241">
        <f t="shared" si="116"/>
        <v>17040</v>
      </c>
      <c r="FT25" s="241">
        <f t="shared" si="117"/>
        <v>462320.436</v>
      </c>
      <c r="FU25" s="241">
        <f t="shared" si="118"/>
        <v>7877.94023</v>
      </c>
      <c r="FV25" s="242"/>
      <c r="FW25" s="241">
        <f t="shared" si="119"/>
        <v>0</v>
      </c>
      <c r="FX25" s="241">
        <f t="shared" ref="FX25:FZ25" si="352">FX126+FX227+FX328+FX429</f>
        <v>0</v>
      </c>
      <c r="FY25" s="241">
        <f t="shared" si="352"/>
        <v>0</v>
      </c>
      <c r="FZ25" s="241">
        <f t="shared" si="352"/>
        <v>0</v>
      </c>
      <c r="GA25" s="241">
        <f t="shared" si="121"/>
        <v>7877.94023</v>
      </c>
      <c r="GB25" s="242">
        <v>0.224147321887</v>
      </c>
      <c r="GC25" s="243">
        <f t="shared" si="122"/>
        <v>1765.819205</v>
      </c>
      <c r="GD25" s="244">
        <f t="shared" si="123"/>
        <v>6112.121026</v>
      </c>
      <c r="GE25" s="236"/>
      <c r="GF25" s="238">
        <v>12.0</v>
      </c>
      <c r="GG25" s="239" t="s">
        <v>46</v>
      </c>
      <c r="GH25" s="240" t="s">
        <v>136</v>
      </c>
      <c r="GI25" s="240" t="s">
        <v>134</v>
      </c>
      <c r="GJ25" s="241">
        <f t="shared" si="124"/>
        <v>21827.36</v>
      </c>
      <c r="GK25" s="241">
        <f t="shared" si="125"/>
        <v>479978.8024</v>
      </c>
      <c r="GL25" s="241">
        <f t="shared" si="126"/>
        <v>10476.67011</v>
      </c>
      <c r="GM25" s="242"/>
      <c r="GN25" s="241">
        <f t="shared" si="127"/>
        <v>0</v>
      </c>
      <c r="GO25" s="241">
        <f t="shared" ref="GO25:GQ25" si="353">GO126+GO227+GO328+GO429</f>
        <v>0</v>
      </c>
      <c r="GP25" s="241">
        <f t="shared" si="353"/>
        <v>0</v>
      </c>
      <c r="GQ25" s="241">
        <f t="shared" si="353"/>
        <v>0</v>
      </c>
      <c r="GR25" s="241">
        <f t="shared" si="129"/>
        <v>10476.67011</v>
      </c>
      <c r="GS25" s="242">
        <v>0.224147321887</v>
      </c>
      <c r="GT25" s="243">
        <f t="shared" si="130"/>
        <v>2348.317548</v>
      </c>
      <c r="GU25" s="244">
        <f t="shared" si="131"/>
        <v>8128.352564</v>
      </c>
      <c r="GV25" s="236"/>
      <c r="GW25" s="238">
        <v>12.0</v>
      </c>
      <c r="GX25" s="239" t="s">
        <v>46</v>
      </c>
      <c r="GY25" s="240" t="s">
        <v>136</v>
      </c>
      <c r="GZ25" s="240" t="s">
        <v>134</v>
      </c>
      <c r="HA25" s="241">
        <f t="shared" si="132"/>
        <v>24342.65</v>
      </c>
      <c r="HB25" s="241">
        <f t="shared" si="133"/>
        <v>509496.18</v>
      </c>
      <c r="HC25" s="241">
        <f t="shared" si="134"/>
        <v>12402.48719</v>
      </c>
      <c r="HD25" s="242"/>
      <c r="HE25" s="241">
        <f t="shared" si="135"/>
        <v>0</v>
      </c>
      <c r="HF25" s="241">
        <f t="shared" ref="HF25:HH25" si="354">HF126+HF227+HF328+HF429</f>
        <v>0</v>
      </c>
      <c r="HG25" s="241">
        <f t="shared" si="354"/>
        <v>0</v>
      </c>
      <c r="HH25" s="241">
        <f t="shared" si="354"/>
        <v>0</v>
      </c>
      <c r="HI25" s="241">
        <f t="shared" si="137"/>
        <v>12402.48719</v>
      </c>
      <c r="HJ25" s="242">
        <v>0.224147321887</v>
      </c>
      <c r="HK25" s="243">
        <f t="shared" si="138"/>
        <v>2779.984288</v>
      </c>
      <c r="HL25" s="244">
        <f t="shared" si="139"/>
        <v>9622.502899</v>
      </c>
      <c r="HM25" s="236"/>
      <c r="HN25" s="238">
        <v>12.0</v>
      </c>
      <c r="HO25" s="239" t="s">
        <v>46</v>
      </c>
      <c r="HP25" s="240" t="s">
        <v>136</v>
      </c>
      <c r="HQ25" s="240" t="s">
        <v>134</v>
      </c>
      <c r="HR25" s="241">
        <f t="shared" si="140"/>
        <v>23728.43</v>
      </c>
      <c r="HS25" s="241">
        <f t="shared" si="141"/>
        <v>505036.136</v>
      </c>
      <c r="HT25" s="241">
        <f t="shared" si="142"/>
        <v>11983.7146</v>
      </c>
      <c r="HU25" s="242"/>
      <c r="HV25" s="241">
        <f t="shared" si="143"/>
        <v>0</v>
      </c>
      <c r="HW25" s="241">
        <f t="shared" ref="HW25:HY25" si="355">HW126+HW227+HW328+HW429</f>
        <v>0</v>
      </c>
      <c r="HX25" s="241">
        <f t="shared" si="355"/>
        <v>0</v>
      </c>
      <c r="HY25" s="241">
        <f t="shared" si="355"/>
        <v>0</v>
      </c>
      <c r="HZ25" s="241">
        <f t="shared" si="145"/>
        <v>11983.7146</v>
      </c>
      <c r="IA25" s="242">
        <v>0.224147321887</v>
      </c>
      <c r="IB25" s="243">
        <f t="shared" si="146"/>
        <v>2686.117534</v>
      </c>
      <c r="IC25" s="244">
        <f t="shared" si="147"/>
        <v>9297.597067</v>
      </c>
      <c r="ID25" s="236"/>
      <c r="IE25" s="238">
        <v>12.0</v>
      </c>
      <c r="IF25" s="239" t="s">
        <v>46</v>
      </c>
      <c r="IG25" s="240" t="s">
        <v>136</v>
      </c>
      <c r="IH25" s="240" t="s">
        <v>134</v>
      </c>
      <c r="II25" s="241">
        <f t="shared" si="148"/>
        <v>25179.62</v>
      </c>
      <c r="IJ25" s="241">
        <f t="shared" si="149"/>
        <v>509850.3389</v>
      </c>
      <c r="IK25" s="241">
        <f t="shared" si="150"/>
        <v>12837.83779</v>
      </c>
      <c r="IL25" s="242"/>
      <c r="IM25" s="241">
        <f t="shared" si="151"/>
        <v>0</v>
      </c>
      <c r="IN25" s="241">
        <f t="shared" ref="IN25:IP25" si="356">IN126+IN227+IN328+IN429</f>
        <v>0</v>
      </c>
      <c r="IO25" s="241">
        <f t="shared" si="356"/>
        <v>0</v>
      </c>
      <c r="IP25" s="241">
        <f t="shared" si="356"/>
        <v>0</v>
      </c>
      <c r="IQ25" s="241">
        <f t="shared" si="153"/>
        <v>12837.83779</v>
      </c>
      <c r="IR25" s="242">
        <v>0.224147321887</v>
      </c>
      <c r="IS25" s="243">
        <f t="shared" si="154"/>
        <v>2877.566959</v>
      </c>
      <c r="IT25" s="244">
        <f t="shared" si="155"/>
        <v>9960.27083</v>
      </c>
      <c r="IU25" s="236"/>
      <c r="IV25" s="238">
        <v>12.0</v>
      </c>
      <c r="IW25" s="239" t="s">
        <v>46</v>
      </c>
      <c r="IX25" s="240" t="s">
        <v>136</v>
      </c>
      <c r="IY25" s="240" t="s">
        <v>134</v>
      </c>
      <c r="IZ25" s="241">
        <f t="shared" si="156"/>
        <v>26479.23</v>
      </c>
      <c r="JA25" s="241">
        <f t="shared" si="157"/>
        <v>532804.62</v>
      </c>
      <c r="JB25" s="241">
        <f t="shared" si="158"/>
        <v>14108.25608</v>
      </c>
      <c r="JC25" s="242"/>
      <c r="JD25" s="241">
        <f t="shared" si="159"/>
        <v>0</v>
      </c>
      <c r="JE25" s="241">
        <f t="shared" ref="JE25:JG25" si="357">JE126+JE227+JE328+JE429</f>
        <v>0</v>
      </c>
      <c r="JF25" s="241">
        <f t="shared" si="357"/>
        <v>0</v>
      </c>
      <c r="JG25" s="241">
        <f t="shared" si="357"/>
        <v>0</v>
      </c>
      <c r="JH25" s="241">
        <f t="shared" si="161"/>
        <v>14108.25608</v>
      </c>
      <c r="JI25" s="242">
        <v>0.224147321887</v>
      </c>
      <c r="JJ25" s="243">
        <f t="shared" si="162"/>
        <v>3162.327816</v>
      </c>
      <c r="JK25" s="244">
        <f t="shared" si="163"/>
        <v>10945.92826</v>
      </c>
      <c r="JL25" s="236"/>
      <c r="JM25" s="238">
        <v>12.0</v>
      </c>
      <c r="JN25" s="239" t="s">
        <v>46</v>
      </c>
      <c r="JO25" s="240" t="s">
        <v>136</v>
      </c>
      <c r="JP25" s="240" t="s">
        <v>134</v>
      </c>
      <c r="JQ25" s="241">
        <f t="shared" si="164"/>
        <v>7148.84</v>
      </c>
      <c r="JR25" s="241">
        <f t="shared" si="165"/>
        <v>529709.1326</v>
      </c>
      <c r="JS25" s="241">
        <f t="shared" si="166"/>
        <v>3786.805835</v>
      </c>
      <c r="JT25" s="242"/>
      <c r="JU25" s="241">
        <f t="shared" si="167"/>
        <v>0</v>
      </c>
      <c r="JV25" s="241">
        <f t="shared" ref="JV25:JX25" si="358">JV126+JV227+JV328+JV429</f>
        <v>0</v>
      </c>
      <c r="JW25" s="241">
        <f t="shared" si="358"/>
        <v>0</v>
      </c>
      <c r="JX25" s="241">
        <f t="shared" si="358"/>
        <v>0</v>
      </c>
      <c r="JY25" s="241">
        <f t="shared" si="169"/>
        <v>3786.805835</v>
      </c>
      <c r="JZ25" s="242">
        <v>0.224147321887</v>
      </c>
      <c r="KA25" s="243">
        <f t="shared" si="170"/>
        <v>848.8023865</v>
      </c>
      <c r="KB25" s="244">
        <f t="shared" si="171"/>
        <v>2938.003449</v>
      </c>
      <c r="KC25" s="236"/>
      <c r="KD25" s="238">
        <v>12.0</v>
      </c>
      <c r="KE25" s="239" t="s">
        <v>46</v>
      </c>
      <c r="KF25" s="240" t="s">
        <v>136</v>
      </c>
      <c r="KG25" s="240" t="s">
        <v>134</v>
      </c>
      <c r="KH25" s="241">
        <f t="shared" si="172"/>
        <v>0</v>
      </c>
      <c r="KI25" s="241" t="str">
        <f t="shared" si="173"/>
        <v>#DIV/0!</v>
      </c>
      <c r="KJ25" s="241">
        <f t="shared" si="174"/>
        <v>0</v>
      </c>
      <c r="KK25" s="242"/>
      <c r="KL25" s="241">
        <f t="shared" si="175"/>
        <v>0</v>
      </c>
      <c r="KM25" s="241">
        <f t="shared" ref="KM25:KO25" si="359">KM126+KM227+KM328+KM429</f>
        <v>0</v>
      </c>
      <c r="KN25" s="241">
        <f t="shared" si="359"/>
        <v>0</v>
      </c>
      <c r="KO25" s="241">
        <f t="shared" si="359"/>
        <v>0</v>
      </c>
      <c r="KP25" s="241">
        <f t="shared" si="177"/>
        <v>0</v>
      </c>
      <c r="KQ25" s="242">
        <v>0.224147321887</v>
      </c>
      <c r="KR25" s="243">
        <f t="shared" si="178"/>
        <v>0</v>
      </c>
      <c r="KS25" s="244">
        <f t="shared" si="179"/>
        <v>0</v>
      </c>
      <c r="KT25" s="236"/>
      <c r="KU25" s="237"/>
    </row>
    <row r="26" ht="15.75" customHeight="1">
      <c r="A26" s="238">
        <v>13.0</v>
      </c>
      <c r="B26" s="239" t="s">
        <v>47</v>
      </c>
      <c r="C26" s="240" t="s">
        <v>135</v>
      </c>
      <c r="D26" s="240" t="s">
        <v>134</v>
      </c>
      <c r="E26" s="241">
        <f t="shared" si="36"/>
        <v>87231</v>
      </c>
      <c r="F26" s="241">
        <f t="shared" si="37"/>
        <v>300048.662</v>
      </c>
      <c r="G26" s="241">
        <f t="shared" si="38"/>
        <v>26173.54484</v>
      </c>
      <c r="H26" s="242"/>
      <c r="I26" s="241">
        <f t="shared" si="39"/>
        <v>0</v>
      </c>
      <c r="J26" s="241">
        <f t="shared" ref="J26:L26" si="360">J127+J228+J329+J430</f>
        <v>0</v>
      </c>
      <c r="K26" s="241">
        <f t="shared" si="360"/>
        <v>0</v>
      </c>
      <c r="L26" s="241">
        <f t="shared" si="360"/>
        <v>0</v>
      </c>
      <c r="M26" s="241">
        <f t="shared" si="41"/>
        <v>26173.54484</v>
      </c>
      <c r="N26" s="242">
        <v>0.224147321887</v>
      </c>
      <c r="O26" s="243">
        <f t="shared" si="42"/>
        <v>5866.729979</v>
      </c>
      <c r="P26" s="244">
        <f t="shared" si="43"/>
        <v>20306.81486</v>
      </c>
      <c r="Q26" s="236"/>
      <c r="R26" s="238">
        <v>13.0</v>
      </c>
      <c r="S26" s="239" t="s">
        <v>47</v>
      </c>
      <c r="T26" s="240" t="s">
        <v>135</v>
      </c>
      <c r="U26" s="240" t="s">
        <v>134</v>
      </c>
      <c r="V26" s="241">
        <f t="shared" si="44"/>
        <v>44566</v>
      </c>
      <c r="W26" s="241">
        <f t="shared" si="45"/>
        <v>322560.5945</v>
      </c>
      <c r="X26" s="241">
        <f t="shared" si="46"/>
        <v>14375.23546</v>
      </c>
      <c r="Y26" s="242"/>
      <c r="Z26" s="241">
        <f t="shared" si="47"/>
        <v>0</v>
      </c>
      <c r="AA26" s="241">
        <f t="shared" ref="AA26:AC26" si="361">AA127+AA228+AA329+AA430</f>
        <v>0</v>
      </c>
      <c r="AB26" s="241">
        <f t="shared" si="361"/>
        <v>0</v>
      </c>
      <c r="AC26" s="241">
        <f t="shared" si="361"/>
        <v>0</v>
      </c>
      <c r="AD26" s="241">
        <f t="shared" si="49"/>
        <v>14375.23546</v>
      </c>
      <c r="AE26" s="242">
        <v>0.224147321887</v>
      </c>
      <c r="AF26" s="243">
        <f t="shared" si="50"/>
        <v>3222.170529</v>
      </c>
      <c r="AG26" s="244">
        <f t="shared" si="51"/>
        <v>11153.06493</v>
      </c>
      <c r="AH26" s="236"/>
      <c r="AI26" s="238">
        <v>13.0</v>
      </c>
      <c r="AJ26" s="239" t="s">
        <v>47</v>
      </c>
      <c r="AK26" s="240" t="s">
        <v>135</v>
      </c>
      <c r="AL26" s="240" t="s">
        <v>134</v>
      </c>
      <c r="AM26" s="241">
        <f t="shared" si="52"/>
        <v>56072</v>
      </c>
      <c r="AN26" s="241">
        <f t="shared" si="53"/>
        <v>334846.9231</v>
      </c>
      <c r="AO26" s="241">
        <f t="shared" si="54"/>
        <v>18775.53667</v>
      </c>
      <c r="AP26" s="242"/>
      <c r="AQ26" s="241">
        <f t="shared" si="55"/>
        <v>0</v>
      </c>
      <c r="AR26" s="241">
        <f t="shared" ref="AR26:AT26" si="362">AR127+AR228+AR329+AR430</f>
        <v>0</v>
      </c>
      <c r="AS26" s="241">
        <f t="shared" si="362"/>
        <v>0</v>
      </c>
      <c r="AT26" s="241">
        <f t="shared" si="362"/>
        <v>0</v>
      </c>
      <c r="AU26" s="241">
        <f t="shared" si="57"/>
        <v>18775.53667</v>
      </c>
      <c r="AV26" s="242">
        <v>0.224147321887</v>
      </c>
      <c r="AW26" s="243">
        <f t="shared" si="58"/>
        <v>4208.486262</v>
      </c>
      <c r="AX26" s="244">
        <f t="shared" si="59"/>
        <v>14567.05041</v>
      </c>
      <c r="AY26" s="236"/>
      <c r="AZ26" s="238">
        <v>13.0</v>
      </c>
      <c r="BA26" s="239" t="s">
        <v>47</v>
      </c>
      <c r="BB26" s="240" t="s">
        <v>135</v>
      </c>
      <c r="BC26" s="240" t="s">
        <v>134</v>
      </c>
      <c r="BD26" s="241">
        <f t="shared" si="60"/>
        <v>78202</v>
      </c>
      <c r="BE26" s="241">
        <f t="shared" si="61"/>
        <v>341080.6019</v>
      </c>
      <c r="BF26" s="241">
        <f t="shared" si="62"/>
        <v>26673.18523</v>
      </c>
      <c r="BG26" s="242"/>
      <c r="BH26" s="241">
        <f t="shared" si="63"/>
        <v>0</v>
      </c>
      <c r="BI26" s="241">
        <f t="shared" ref="BI26:BK26" si="363">BI127+BI228+BI329+BI430</f>
        <v>0</v>
      </c>
      <c r="BJ26" s="241">
        <f t="shared" si="363"/>
        <v>0</v>
      </c>
      <c r="BK26" s="241">
        <f t="shared" si="363"/>
        <v>0</v>
      </c>
      <c r="BL26" s="241">
        <f t="shared" si="65"/>
        <v>26673.18523</v>
      </c>
      <c r="BM26" s="242">
        <v>0.224147321887</v>
      </c>
      <c r="BN26" s="243">
        <f t="shared" si="66"/>
        <v>5978.723036</v>
      </c>
      <c r="BO26" s="244">
        <f t="shared" si="67"/>
        <v>20694.4622</v>
      </c>
      <c r="BP26" s="236"/>
      <c r="BQ26" s="238">
        <v>13.0</v>
      </c>
      <c r="BR26" s="239" t="s">
        <v>47</v>
      </c>
      <c r="BS26" s="240" t="s">
        <v>135</v>
      </c>
      <c r="BT26" s="240" t="s">
        <v>134</v>
      </c>
      <c r="BU26" s="241">
        <f t="shared" si="68"/>
        <v>72755</v>
      </c>
      <c r="BV26" s="241">
        <f t="shared" si="69"/>
        <v>368821.6911</v>
      </c>
      <c r="BW26" s="241">
        <f t="shared" si="70"/>
        <v>26833.62213</v>
      </c>
      <c r="BX26" s="242"/>
      <c r="BY26" s="241">
        <f t="shared" si="71"/>
        <v>0</v>
      </c>
      <c r="BZ26" s="241">
        <f t="shared" ref="BZ26:CB26" si="364">BZ127+BZ228+BZ329+BZ430</f>
        <v>0</v>
      </c>
      <c r="CA26" s="241">
        <f t="shared" si="364"/>
        <v>0</v>
      </c>
      <c r="CB26" s="241">
        <f t="shared" si="364"/>
        <v>0</v>
      </c>
      <c r="CC26" s="241">
        <f t="shared" si="73"/>
        <v>26833.62213</v>
      </c>
      <c r="CD26" s="242">
        <v>0.224147321887</v>
      </c>
      <c r="CE26" s="243">
        <f t="shared" si="74"/>
        <v>6014.684538</v>
      </c>
      <c r="CF26" s="244">
        <f t="shared" si="75"/>
        <v>20818.9376</v>
      </c>
      <c r="CG26" s="236"/>
      <c r="CH26" s="238">
        <v>13.0</v>
      </c>
      <c r="CI26" s="239" t="s">
        <v>47</v>
      </c>
      <c r="CJ26" s="240" t="s">
        <v>135</v>
      </c>
      <c r="CK26" s="240" t="s">
        <v>134</v>
      </c>
      <c r="CL26" s="241">
        <f t="shared" si="76"/>
        <v>33560</v>
      </c>
      <c r="CM26" s="241">
        <f t="shared" si="77"/>
        <v>386082.908</v>
      </c>
      <c r="CN26" s="241">
        <f t="shared" si="78"/>
        <v>12956.94239</v>
      </c>
      <c r="CO26" s="242"/>
      <c r="CP26" s="241">
        <f t="shared" si="79"/>
        <v>0</v>
      </c>
      <c r="CQ26" s="241">
        <f t="shared" ref="CQ26:CS26" si="365">CQ127+CQ228+CQ329+CQ430</f>
        <v>0</v>
      </c>
      <c r="CR26" s="241">
        <f t="shared" si="365"/>
        <v>0</v>
      </c>
      <c r="CS26" s="241">
        <f t="shared" si="365"/>
        <v>0</v>
      </c>
      <c r="CT26" s="241">
        <f t="shared" si="81"/>
        <v>12956.94239</v>
      </c>
      <c r="CU26" s="242">
        <v>0.224147321887</v>
      </c>
      <c r="CV26" s="243">
        <f t="shared" si="82"/>
        <v>2904.263937</v>
      </c>
      <c r="CW26" s="244">
        <f t="shared" si="83"/>
        <v>10052.67846</v>
      </c>
      <c r="CX26" s="236"/>
      <c r="CY26" s="238">
        <v>13.0</v>
      </c>
      <c r="CZ26" s="239" t="s">
        <v>47</v>
      </c>
      <c r="DA26" s="240" t="s">
        <v>135</v>
      </c>
      <c r="DB26" s="240" t="s">
        <v>134</v>
      </c>
      <c r="DC26" s="241">
        <f t="shared" si="84"/>
        <v>63776</v>
      </c>
      <c r="DD26" s="241">
        <f t="shared" si="85"/>
        <v>397077.6802</v>
      </c>
      <c r="DE26" s="241">
        <f t="shared" si="86"/>
        <v>25324.02614</v>
      </c>
      <c r="DF26" s="242"/>
      <c r="DG26" s="241">
        <f t="shared" si="87"/>
        <v>0</v>
      </c>
      <c r="DH26" s="241">
        <f t="shared" ref="DH26:DJ26" si="366">DH127+DH228+DH329+DH430</f>
        <v>0</v>
      </c>
      <c r="DI26" s="241">
        <f t="shared" si="366"/>
        <v>0</v>
      </c>
      <c r="DJ26" s="241">
        <f t="shared" si="366"/>
        <v>0</v>
      </c>
      <c r="DK26" s="241">
        <f t="shared" si="89"/>
        <v>25324.02614</v>
      </c>
      <c r="DL26" s="242">
        <v>0.224147321887</v>
      </c>
      <c r="DM26" s="243">
        <f t="shared" si="90"/>
        <v>5676.312638</v>
      </c>
      <c r="DN26" s="244">
        <f t="shared" si="91"/>
        <v>19647.7135</v>
      </c>
      <c r="DO26" s="236"/>
      <c r="DP26" s="238">
        <v>13.0</v>
      </c>
      <c r="DQ26" s="239" t="s">
        <v>47</v>
      </c>
      <c r="DR26" s="240" t="s">
        <v>135</v>
      </c>
      <c r="DS26" s="240" t="s">
        <v>134</v>
      </c>
      <c r="DT26" s="241">
        <f t="shared" si="92"/>
        <v>24534</v>
      </c>
      <c r="DU26" s="241">
        <f t="shared" si="93"/>
        <v>411126.2101</v>
      </c>
      <c r="DV26" s="241">
        <f t="shared" si="94"/>
        <v>10086.57044</v>
      </c>
      <c r="DW26" s="242"/>
      <c r="DX26" s="241">
        <f t="shared" si="95"/>
        <v>0</v>
      </c>
      <c r="DY26" s="241">
        <f t="shared" ref="DY26:EA26" si="367">DY127+DY228+DY329+DY430</f>
        <v>0</v>
      </c>
      <c r="DZ26" s="241">
        <f t="shared" si="367"/>
        <v>0</v>
      </c>
      <c r="EA26" s="241">
        <f t="shared" si="367"/>
        <v>0</v>
      </c>
      <c r="EB26" s="241">
        <f t="shared" si="97"/>
        <v>10086.57044</v>
      </c>
      <c r="EC26" s="242">
        <v>0.224147321887</v>
      </c>
      <c r="ED26" s="243">
        <f t="shared" si="98"/>
        <v>2260.877751</v>
      </c>
      <c r="EE26" s="244">
        <f t="shared" si="99"/>
        <v>7825.692688</v>
      </c>
      <c r="EF26" s="236"/>
      <c r="EG26" s="238">
        <v>13.0</v>
      </c>
      <c r="EH26" s="239" t="s">
        <v>47</v>
      </c>
      <c r="EI26" s="240" t="s">
        <v>135</v>
      </c>
      <c r="EJ26" s="240" t="s">
        <v>134</v>
      </c>
      <c r="EK26" s="241">
        <f t="shared" si="100"/>
        <v>32385</v>
      </c>
      <c r="EL26" s="241">
        <f t="shared" si="101"/>
        <v>420680.9264</v>
      </c>
      <c r="EM26" s="241">
        <f t="shared" si="102"/>
        <v>13623.7518</v>
      </c>
      <c r="EN26" s="242"/>
      <c r="EO26" s="241">
        <f t="shared" si="103"/>
        <v>0</v>
      </c>
      <c r="EP26" s="241">
        <f t="shared" ref="EP26:ER26" si="368">EP127+EP228+EP329+EP430</f>
        <v>0</v>
      </c>
      <c r="EQ26" s="241">
        <f t="shared" si="368"/>
        <v>0</v>
      </c>
      <c r="ER26" s="241">
        <f t="shared" si="368"/>
        <v>0</v>
      </c>
      <c r="ES26" s="241">
        <f t="shared" si="105"/>
        <v>13623.7518</v>
      </c>
      <c r="ET26" s="242">
        <v>0.224147321887</v>
      </c>
      <c r="EU26" s="243">
        <f t="shared" si="106"/>
        <v>3053.72748</v>
      </c>
      <c r="EV26" s="244">
        <f t="shared" si="107"/>
        <v>10570.02432</v>
      </c>
      <c r="EW26" s="236"/>
      <c r="EX26" s="238">
        <v>13.0</v>
      </c>
      <c r="EY26" s="239" t="s">
        <v>47</v>
      </c>
      <c r="EZ26" s="240" t="s">
        <v>135</v>
      </c>
      <c r="FA26" s="240" t="s">
        <v>134</v>
      </c>
      <c r="FB26" s="241">
        <f t="shared" si="108"/>
        <v>35932</v>
      </c>
      <c r="FC26" s="241">
        <f t="shared" si="109"/>
        <v>441712.5917</v>
      </c>
      <c r="FD26" s="241">
        <f t="shared" si="110"/>
        <v>15871.61684</v>
      </c>
      <c r="FE26" s="242"/>
      <c r="FF26" s="241">
        <f t="shared" si="111"/>
        <v>0</v>
      </c>
      <c r="FG26" s="241">
        <f t="shared" ref="FG26:FI26" si="369">FG127+FG228+FG329+FG430</f>
        <v>0</v>
      </c>
      <c r="FH26" s="241">
        <f t="shared" si="369"/>
        <v>0</v>
      </c>
      <c r="FI26" s="241">
        <f t="shared" si="369"/>
        <v>0</v>
      </c>
      <c r="FJ26" s="241">
        <f t="shared" si="113"/>
        <v>15871.61684</v>
      </c>
      <c r="FK26" s="242">
        <v>0.224147321887</v>
      </c>
      <c r="FL26" s="243">
        <f t="shared" si="114"/>
        <v>3557.58041</v>
      </c>
      <c r="FM26" s="244">
        <f t="shared" si="115"/>
        <v>12314.03643</v>
      </c>
      <c r="FN26" s="236"/>
      <c r="FO26" s="238">
        <v>13.0</v>
      </c>
      <c r="FP26" s="239" t="s">
        <v>47</v>
      </c>
      <c r="FQ26" s="240" t="s">
        <v>135</v>
      </c>
      <c r="FR26" s="240" t="s">
        <v>134</v>
      </c>
      <c r="FS26" s="241">
        <f t="shared" si="116"/>
        <v>33384.5</v>
      </c>
      <c r="FT26" s="241">
        <f t="shared" si="117"/>
        <v>433035.3205</v>
      </c>
      <c r="FU26" s="241">
        <f t="shared" si="118"/>
        <v>14456.66766</v>
      </c>
      <c r="FV26" s="242"/>
      <c r="FW26" s="241">
        <f t="shared" si="119"/>
        <v>0</v>
      </c>
      <c r="FX26" s="241">
        <f t="shared" ref="FX26:FZ26" si="370">FX127+FX228+FX329+FX430</f>
        <v>0</v>
      </c>
      <c r="FY26" s="241">
        <f t="shared" si="370"/>
        <v>0</v>
      </c>
      <c r="FZ26" s="241">
        <f t="shared" si="370"/>
        <v>0</v>
      </c>
      <c r="GA26" s="241">
        <f t="shared" si="121"/>
        <v>14456.66766</v>
      </c>
      <c r="GB26" s="242">
        <v>0.224147321887</v>
      </c>
      <c r="GC26" s="243">
        <f t="shared" si="122"/>
        <v>3240.423339</v>
      </c>
      <c r="GD26" s="244">
        <f t="shared" si="123"/>
        <v>11216.24432</v>
      </c>
      <c r="GE26" s="236"/>
      <c r="GF26" s="238">
        <v>13.0</v>
      </c>
      <c r="GG26" s="239" t="s">
        <v>47</v>
      </c>
      <c r="GH26" s="240" t="s">
        <v>135</v>
      </c>
      <c r="GI26" s="240" t="s">
        <v>134</v>
      </c>
      <c r="GJ26" s="241">
        <f t="shared" si="124"/>
        <v>39510.4</v>
      </c>
      <c r="GK26" s="241">
        <f t="shared" si="125"/>
        <v>446899.3374</v>
      </c>
      <c r="GL26" s="241">
        <f t="shared" si="126"/>
        <v>17657.17158</v>
      </c>
      <c r="GM26" s="242"/>
      <c r="GN26" s="241">
        <f t="shared" si="127"/>
        <v>0</v>
      </c>
      <c r="GO26" s="241">
        <f t="shared" ref="GO26:GQ26" si="371">GO127+GO228+GO329+GO430</f>
        <v>0</v>
      </c>
      <c r="GP26" s="241">
        <f t="shared" si="371"/>
        <v>0</v>
      </c>
      <c r="GQ26" s="241">
        <f t="shared" si="371"/>
        <v>0</v>
      </c>
      <c r="GR26" s="241">
        <f t="shared" si="129"/>
        <v>17657.17158</v>
      </c>
      <c r="GS26" s="242">
        <v>0.224147321887</v>
      </c>
      <c r="GT26" s="243">
        <f t="shared" si="130"/>
        <v>3957.807722</v>
      </c>
      <c r="GU26" s="244">
        <f t="shared" si="131"/>
        <v>13699.36386</v>
      </c>
      <c r="GV26" s="236"/>
      <c r="GW26" s="238">
        <v>13.0</v>
      </c>
      <c r="GX26" s="239" t="s">
        <v>47</v>
      </c>
      <c r="GY26" s="240" t="s">
        <v>135</v>
      </c>
      <c r="GZ26" s="240" t="s">
        <v>134</v>
      </c>
      <c r="HA26" s="241">
        <f t="shared" si="132"/>
        <v>43148.77</v>
      </c>
      <c r="HB26" s="241">
        <f t="shared" si="133"/>
        <v>467643.426</v>
      </c>
      <c r="HC26" s="241">
        <f t="shared" si="134"/>
        <v>20178.23863</v>
      </c>
      <c r="HD26" s="242"/>
      <c r="HE26" s="241">
        <f t="shared" si="135"/>
        <v>0</v>
      </c>
      <c r="HF26" s="241">
        <f t="shared" ref="HF26:HH26" si="372">HF127+HF228+HF329+HF430</f>
        <v>0</v>
      </c>
      <c r="HG26" s="241">
        <f t="shared" si="372"/>
        <v>0</v>
      </c>
      <c r="HH26" s="241">
        <f t="shared" si="372"/>
        <v>0</v>
      </c>
      <c r="HI26" s="241">
        <f t="shared" si="137"/>
        <v>20178.23863</v>
      </c>
      <c r="HJ26" s="242">
        <v>0.224147321887</v>
      </c>
      <c r="HK26" s="243">
        <f t="shared" si="138"/>
        <v>4522.898149</v>
      </c>
      <c r="HL26" s="244">
        <f t="shared" si="139"/>
        <v>15655.34048</v>
      </c>
      <c r="HM26" s="236"/>
      <c r="HN26" s="238">
        <v>13.0</v>
      </c>
      <c r="HO26" s="239" t="s">
        <v>47</v>
      </c>
      <c r="HP26" s="240" t="s">
        <v>135</v>
      </c>
      <c r="HQ26" s="240" t="s">
        <v>134</v>
      </c>
      <c r="HR26" s="241">
        <f t="shared" si="140"/>
        <v>39798.23</v>
      </c>
      <c r="HS26" s="241">
        <f t="shared" si="141"/>
        <v>467377.6651</v>
      </c>
      <c r="HT26" s="241">
        <f t="shared" si="142"/>
        <v>18600.80381</v>
      </c>
      <c r="HU26" s="242"/>
      <c r="HV26" s="241">
        <f t="shared" si="143"/>
        <v>0</v>
      </c>
      <c r="HW26" s="241">
        <f t="shared" ref="HW26:HY26" si="373">HW127+HW228+HW329+HW430</f>
        <v>0</v>
      </c>
      <c r="HX26" s="241">
        <f t="shared" si="373"/>
        <v>0</v>
      </c>
      <c r="HY26" s="241">
        <f t="shared" si="373"/>
        <v>0</v>
      </c>
      <c r="HZ26" s="241">
        <f t="shared" si="145"/>
        <v>18600.80381</v>
      </c>
      <c r="IA26" s="242">
        <v>0.224147321887</v>
      </c>
      <c r="IB26" s="243">
        <f t="shared" si="146"/>
        <v>4169.320359</v>
      </c>
      <c r="IC26" s="244">
        <f t="shared" si="147"/>
        <v>14431.48345</v>
      </c>
      <c r="ID26" s="236"/>
      <c r="IE26" s="238">
        <v>13.0</v>
      </c>
      <c r="IF26" s="239" t="s">
        <v>47</v>
      </c>
      <c r="IG26" s="240" t="s">
        <v>135</v>
      </c>
      <c r="IH26" s="240" t="s">
        <v>134</v>
      </c>
      <c r="II26" s="241">
        <f t="shared" si="148"/>
        <v>41814.56</v>
      </c>
      <c r="IJ26" s="241">
        <f t="shared" si="149"/>
        <v>476132.5673</v>
      </c>
      <c r="IK26" s="241">
        <f t="shared" si="150"/>
        <v>19909.2738</v>
      </c>
      <c r="IL26" s="242"/>
      <c r="IM26" s="241">
        <f t="shared" si="151"/>
        <v>0</v>
      </c>
      <c r="IN26" s="241">
        <f t="shared" ref="IN26:IP26" si="374">IN127+IN228+IN329+IN430</f>
        <v>0</v>
      </c>
      <c r="IO26" s="241">
        <f t="shared" si="374"/>
        <v>0</v>
      </c>
      <c r="IP26" s="241">
        <f t="shared" si="374"/>
        <v>0</v>
      </c>
      <c r="IQ26" s="241">
        <f t="shared" si="153"/>
        <v>19909.2738</v>
      </c>
      <c r="IR26" s="242">
        <v>0.224147321887</v>
      </c>
      <c r="IS26" s="243">
        <f t="shared" si="154"/>
        <v>4462.610404</v>
      </c>
      <c r="IT26" s="244">
        <f t="shared" si="155"/>
        <v>15446.6634</v>
      </c>
      <c r="IU26" s="236"/>
      <c r="IV26" s="238">
        <v>13.0</v>
      </c>
      <c r="IW26" s="239" t="s">
        <v>47</v>
      </c>
      <c r="IX26" s="240" t="s">
        <v>135</v>
      </c>
      <c r="IY26" s="240" t="s">
        <v>134</v>
      </c>
      <c r="IZ26" s="241">
        <f t="shared" si="156"/>
        <v>46924.01</v>
      </c>
      <c r="JA26" s="241">
        <f t="shared" si="157"/>
        <v>511516.1717</v>
      </c>
      <c r="JB26" s="241">
        <f t="shared" si="158"/>
        <v>24002.38996</v>
      </c>
      <c r="JC26" s="242"/>
      <c r="JD26" s="241">
        <f t="shared" si="159"/>
        <v>0</v>
      </c>
      <c r="JE26" s="241">
        <f t="shared" ref="JE26:JG26" si="375">JE127+JE228+JE329+JE430</f>
        <v>0</v>
      </c>
      <c r="JF26" s="241">
        <f t="shared" si="375"/>
        <v>0</v>
      </c>
      <c r="JG26" s="241">
        <f t="shared" si="375"/>
        <v>0</v>
      </c>
      <c r="JH26" s="241">
        <f t="shared" si="161"/>
        <v>24002.38996</v>
      </c>
      <c r="JI26" s="242">
        <v>0.224147321887</v>
      </c>
      <c r="JJ26" s="243">
        <f t="shared" si="162"/>
        <v>5380.071428</v>
      </c>
      <c r="JK26" s="244">
        <f t="shared" si="163"/>
        <v>18622.31853</v>
      </c>
      <c r="JL26" s="236"/>
      <c r="JM26" s="238">
        <v>13.0</v>
      </c>
      <c r="JN26" s="239" t="s">
        <v>47</v>
      </c>
      <c r="JO26" s="240" t="s">
        <v>135</v>
      </c>
      <c r="JP26" s="240" t="s">
        <v>134</v>
      </c>
      <c r="JQ26" s="241">
        <f t="shared" si="164"/>
        <v>12951.51</v>
      </c>
      <c r="JR26" s="241">
        <f t="shared" si="165"/>
        <v>509182.2976</v>
      </c>
      <c r="JS26" s="241">
        <f t="shared" si="166"/>
        <v>6594.679619</v>
      </c>
      <c r="JT26" s="242"/>
      <c r="JU26" s="241">
        <f t="shared" si="167"/>
        <v>0</v>
      </c>
      <c r="JV26" s="241">
        <f t="shared" ref="JV26:JX26" si="376">JV127+JV228+JV329+JV430</f>
        <v>0</v>
      </c>
      <c r="JW26" s="241">
        <f t="shared" si="376"/>
        <v>0</v>
      </c>
      <c r="JX26" s="241">
        <f t="shared" si="376"/>
        <v>0</v>
      </c>
      <c r="JY26" s="241">
        <f t="shared" si="169"/>
        <v>6594.679619</v>
      </c>
      <c r="JZ26" s="242">
        <v>0.224147321887</v>
      </c>
      <c r="KA26" s="243">
        <f t="shared" si="170"/>
        <v>1478.179775</v>
      </c>
      <c r="KB26" s="244">
        <f t="shared" si="171"/>
        <v>5116.499844</v>
      </c>
      <c r="KC26" s="236"/>
      <c r="KD26" s="238">
        <v>13.0</v>
      </c>
      <c r="KE26" s="239" t="s">
        <v>47</v>
      </c>
      <c r="KF26" s="240" t="s">
        <v>135</v>
      </c>
      <c r="KG26" s="240" t="s">
        <v>134</v>
      </c>
      <c r="KH26" s="241">
        <f t="shared" si="172"/>
        <v>0</v>
      </c>
      <c r="KI26" s="241" t="str">
        <f t="shared" si="173"/>
        <v>#DIV/0!</v>
      </c>
      <c r="KJ26" s="241">
        <f t="shared" si="174"/>
        <v>0</v>
      </c>
      <c r="KK26" s="242"/>
      <c r="KL26" s="241">
        <f t="shared" si="175"/>
        <v>0</v>
      </c>
      <c r="KM26" s="241">
        <f t="shared" ref="KM26:KO26" si="377">KM127+KM228+KM329+KM430</f>
        <v>0</v>
      </c>
      <c r="KN26" s="241">
        <f t="shared" si="377"/>
        <v>0</v>
      </c>
      <c r="KO26" s="241">
        <f t="shared" si="377"/>
        <v>0</v>
      </c>
      <c r="KP26" s="241">
        <f t="shared" si="177"/>
        <v>0</v>
      </c>
      <c r="KQ26" s="242">
        <v>0.224147321887</v>
      </c>
      <c r="KR26" s="243">
        <f t="shared" si="178"/>
        <v>0</v>
      </c>
      <c r="KS26" s="244">
        <f t="shared" si="179"/>
        <v>0</v>
      </c>
      <c r="KT26" s="236"/>
      <c r="KU26" s="237"/>
    </row>
    <row r="27" ht="15.75" customHeight="1">
      <c r="A27" s="238">
        <v>14.0</v>
      </c>
      <c r="B27" s="239" t="s">
        <v>48</v>
      </c>
      <c r="C27" s="240" t="s">
        <v>135</v>
      </c>
      <c r="D27" s="240" t="s">
        <v>134</v>
      </c>
      <c r="E27" s="241">
        <f t="shared" si="36"/>
        <v>42126</v>
      </c>
      <c r="F27" s="241">
        <f t="shared" si="37"/>
        <v>302329.8087</v>
      </c>
      <c r="G27" s="241">
        <f t="shared" si="38"/>
        <v>12735.94552</v>
      </c>
      <c r="H27" s="242"/>
      <c r="I27" s="241">
        <f t="shared" si="39"/>
        <v>0</v>
      </c>
      <c r="J27" s="241">
        <f t="shared" ref="J27:L27" si="378">J128+J229+J330+J431</f>
        <v>0</v>
      </c>
      <c r="K27" s="241">
        <f t="shared" si="378"/>
        <v>0</v>
      </c>
      <c r="L27" s="241">
        <f t="shared" si="378"/>
        <v>0</v>
      </c>
      <c r="M27" s="241">
        <f t="shared" si="41"/>
        <v>12735.94552</v>
      </c>
      <c r="N27" s="242">
        <v>0.224147321887</v>
      </c>
      <c r="O27" s="243">
        <f t="shared" si="42"/>
        <v>2854.72808</v>
      </c>
      <c r="P27" s="244">
        <f t="shared" si="43"/>
        <v>9881.217439</v>
      </c>
      <c r="Q27" s="236"/>
      <c r="R27" s="238">
        <v>14.0</v>
      </c>
      <c r="S27" s="239" t="s">
        <v>48</v>
      </c>
      <c r="T27" s="240" t="s">
        <v>135</v>
      </c>
      <c r="U27" s="240" t="s">
        <v>134</v>
      </c>
      <c r="V27" s="241">
        <f t="shared" si="44"/>
        <v>35436</v>
      </c>
      <c r="W27" s="241">
        <f t="shared" si="45"/>
        <v>329917.4563</v>
      </c>
      <c r="X27" s="241">
        <f t="shared" si="46"/>
        <v>11690.95498</v>
      </c>
      <c r="Y27" s="242"/>
      <c r="Z27" s="241">
        <f t="shared" si="47"/>
        <v>0</v>
      </c>
      <c r="AA27" s="241">
        <f t="shared" ref="AA27:AC27" si="379">AA128+AA229+AA330+AA431</f>
        <v>0</v>
      </c>
      <c r="AB27" s="241">
        <f t="shared" si="379"/>
        <v>0</v>
      </c>
      <c r="AC27" s="241">
        <f t="shared" si="379"/>
        <v>0</v>
      </c>
      <c r="AD27" s="241">
        <f t="shared" si="49"/>
        <v>11690.95498</v>
      </c>
      <c r="AE27" s="242">
        <v>0.224147321887</v>
      </c>
      <c r="AF27" s="243">
        <f t="shared" si="50"/>
        <v>2620.49625</v>
      </c>
      <c r="AG27" s="244">
        <f t="shared" si="51"/>
        <v>9070.458733</v>
      </c>
      <c r="AH27" s="236"/>
      <c r="AI27" s="238">
        <v>14.0</v>
      </c>
      <c r="AJ27" s="239" t="s">
        <v>48</v>
      </c>
      <c r="AK27" s="240" t="s">
        <v>135</v>
      </c>
      <c r="AL27" s="240" t="s">
        <v>134</v>
      </c>
      <c r="AM27" s="241">
        <f t="shared" si="52"/>
        <v>43197</v>
      </c>
      <c r="AN27" s="241">
        <f t="shared" si="53"/>
        <v>346741.5604</v>
      </c>
      <c r="AO27" s="241">
        <f t="shared" si="54"/>
        <v>14978.19519</v>
      </c>
      <c r="AP27" s="242"/>
      <c r="AQ27" s="241">
        <f t="shared" si="55"/>
        <v>0</v>
      </c>
      <c r="AR27" s="241">
        <f t="shared" ref="AR27:AT27" si="380">AR128+AR229+AR330+AR431</f>
        <v>0</v>
      </c>
      <c r="AS27" s="241">
        <f t="shared" si="380"/>
        <v>0</v>
      </c>
      <c r="AT27" s="241">
        <f t="shared" si="380"/>
        <v>0</v>
      </c>
      <c r="AU27" s="241">
        <f t="shared" si="57"/>
        <v>14978.19519</v>
      </c>
      <c r="AV27" s="242">
        <v>0.224147321887</v>
      </c>
      <c r="AW27" s="243">
        <f t="shared" si="58"/>
        <v>3357.322338</v>
      </c>
      <c r="AX27" s="244">
        <f t="shared" si="59"/>
        <v>11620.87285</v>
      </c>
      <c r="AY27" s="236"/>
      <c r="AZ27" s="238">
        <v>14.0</v>
      </c>
      <c r="BA27" s="239" t="s">
        <v>48</v>
      </c>
      <c r="BB27" s="240" t="s">
        <v>135</v>
      </c>
      <c r="BC27" s="240" t="s">
        <v>134</v>
      </c>
      <c r="BD27" s="241">
        <f t="shared" si="60"/>
        <v>59658</v>
      </c>
      <c r="BE27" s="241">
        <f t="shared" si="61"/>
        <v>363205.6305</v>
      </c>
      <c r="BF27" s="241">
        <f t="shared" si="62"/>
        <v>21668.1215</v>
      </c>
      <c r="BG27" s="242"/>
      <c r="BH27" s="241">
        <f t="shared" si="63"/>
        <v>0</v>
      </c>
      <c r="BI27" s="241">
        <f t="shared" ref="BI27:BK27" si="381">BI128+BI229+BI330+BI431</f>
        <v>0</v>
      </c>
      <c r="BJ27" s="241">
        <f t="shared" si="381"/>
        <v>0</v>
      </c>
      <c r="BK27" s="241">
        <f t="shared" si="381"/>
        <v>0</v>
      </c>
      <c r="BL27" s="241">
        <f t="shared" si="65"/>
        <v>21668.1215</v>
      </c>
      <c r="BM27" s="242">
        <v>0.224147321887</v>
      </c>
      <c r="BN27" s="243">
        <f t="shared" si="66"/>
        <v>4856.851405</v>
      </c>
      <c r="BO27" s="244">
        <f t="shared" si="67"/>
        <v>16811.2701</v>
      </c>
      <c r="BP27" s="236"/>
      <c r="BQ27" s="238">
        <v>14.0</v>
      </c>
      <c r="BR27" s="239" t="s">
        <v>48</v>
      </c>
      <c r="BS27" s="240" t="s">
        <v>135</v>
      </c>
      <c r="BT27" s="240" t="s">
        <v>134</v>
      </c>
      <c r="BU27" s="241">
        <f t="shared" si="68"/>
        <v>59772</v>
      </c>
      <c r="BV27" s="241">
        <f t="shared" si="69"/>
        <v>393304.9085</v>
      </c>
      <c r="BW27" s="241">
        <f t="shared" si="70"/>
        <v>23508.62099</v>
      </c>
      <c r="BX27" s="242"/>
      <c r="BY27" s="241">
        <f t="shared" si="71"/>
        <v>0</v>
      </c>
      <c r="BZ27" s="241">
        <f t="shared" ref="BZ27:CB27" si="382">BZ128+BZ229+BZ330+BZ431</f>
        <v>0</v>
      </c>
      <c r="CA27" s="241">
        <f t="shared" si="382"/>
        <v>0</v>
      </c>
      <c r="CB27" s="241">
        <f t="shared" si="382"/>
        <v>0</v>
      </c>
      <c r="CC27" s="241">
        <f t="shared" si="73"/>
        <v>23508.62099</v>
      </c>
      <c r="CD27" s="242">
        <v>0.224147321887</v>
      </c>
      <c r="CE27" s="243">
        <f t="shared" si="74"/>
        <v>5269.394436</v>
      </c>
      <c r="CF27" s="244">
        <f t="shared" si="75"/>
        <v>18239.22655</v>
      </c>
      <c r="CG27" s="236"/>
      <c r="CH27" s="238">
        <v>14.0</v>
      </c>
      <c r="CI27" s="239" t="s">
        <v>48</v>
      </c>
      <c r="CJ27" s="240" t="s">
        <v>135</v>
      </c>
      <c r="CK27" s="240" t="s">
        <v>134</v>
      </c>
      <c r="CL27" s="241">
        <f t="shared" si="76"/>
        <v>25695</v>
      </c>
      <c r="CM27" s="241">
        <f t="shared" si="77"/>
        <v>412717.4611</v>
      </c>
      <c r="CN27" s="241">
        <f t="shared" si="78"/>
        <v>10604.77516</v>
      </c>
      <c r="CO27" s="242"/>
      <c r="CP27" s="241">
        <f t="shared" si="79"/>
        <v>0</v>
      </c>
      <c r="CQ27" s="241">
        <f t="shared" ref="CQ27:CS27" si="383">CQ128+CQ229+CQ330+CQ431</f>
        <v>0</v>
      </c>
      <c r="CR27" s="241">
        <f t="shared" si="383"/>
        <v>0</v>
      </c>
      <c r="CS27" s="241">
        <f t="shared" si="383"/>
        <v>0</v>
      </c>
      <c r="CT27" s="241">
        <f t="shared" si="81"/>
        <v>10604.77516</v>
      </c>
      <c r="CU27" s="242">
        <v>0.224147321887</v>
      </c>
      <c r="CV27" s="243">
        <f t="shared" si="82"/>
        <v>2377.031952</v>
      </c>
      <c r="CW27" s="244">
        <f t="shared" si="83"/>
        <v>8227.743211</v>
      </c>
      <c r="CX27" s="236"/>
      <c r="CY27" s="238">
        <v>14.0</v>
      </c>
      <c r="CZ27" s="239" t="s">
        <v>48</v>
      </c>
      <c r="DA27" s="240" t="s">
        <v>135</v>
      </c>
      <c r="DB27" s="240" t="s">
        <v>134</v>
      </c>
      <c r="DC27" s="241">
        <f t="shared" si="84"/>
        <v>52084</v>
      </c>
      <c r="DD27" s="241">
        <f t="shared" si="85"/>
        <v>432270.9605</v>
      </c>
      <c r="DE27" s="241">
        <f t="shared" si="86"/>
        <v>22514.4007</v>
      </c>
      <c r="DF27" s="242"/>
      <c r="DG27" s="241">
        <f t="shared" si="87"/>
        <v>0</v>
      </c>
      <c r="DH27" s="241">
        <f t="shared" ref="DH27:DJ27" si="384">DH128+DH229+DH330+DH431</f>
        <v>0</v>
      </c>
      <c r="DI27" s="241">
        <f t="shared" si="384"/>
        <v>0</v>
      </c>
      <c r="DJ27" s="241">
        <f t="shared" si="384"/>
        <v>0</v>
      </c>
      <c r="DK27" s="241">
        <f t="shared" si="89"/>
        <v>22514.4007</v>
      </c>
      <c r="DL27" s="242">
        <v>0.224147321887</v>
      </c>
      <c r="DM27" s="243">
        <f t="shared" si="90"/>
        <v>5046.542622</v>
      </c>
      <c r="DN27" s="244">
        <f t="shared" si="91"/>
        <v>17467.85808</v>
      </c>
      <c r="DO27" s="236"/>
      <c r="DP27" s="238">
        <v>14.0</v>
      </c>
      <c r="DQ27" s="239" t="s">
        <v>48</v>
      </c>
      <c r="DR27" s="240" t="s">
        <v>135</v>
      </c>
      <c r="DS27" s="240" t="s">
        <v>134</v>
      </c>
      <c r="DT27" s="241">
        <f t="shared" si="92"/>
        <v>17606</v>
      </c>
      <c r="DU27" s="241">
        <f t="shared" si="93"/>
        <v>451166.7874</v>
      </c>
      <c r="DV27" s="241">
        <f t="shared" si="94"/>
        <v>7943.242459</v>
      </c>
      <c r="DW27" s="242"/>
      <c r="DX27" s="241">
        <f t="shared" si="95"/>
        <v>0</v>
      </c>
      <c r="DY27" s="241">
        <f t="shared" ref="DY27:EA27" si="385">DY128+DY229+DY330+DY431</f>
        <v>0</v>
      </c>
      <c r="DZ27" s="241">
        <f t="shared" si="385"/>
        <v>0</v>
      </c>
      <c r="EA27" s="241">
        <f t="shared" si="385"/>
        <v>0</v>
      </c>
      <c r="EB27" s="241">
        <f t="shared" si="97"/>
        <v>7943.242459</v>
      </c>
      <c r="EC27" s="242">
        <v>0.224147321887</v>
      </c>
      <c r="ED27" s="243">
        <f t="shared" si="98"/>
        <v>1780.456524</v>
      </c>
      <c r="EE27" s="244">
        <f t="shared" si="99"/>
        <v>6162.785935</v>
      </c>
      <c r="EF27" s="236"/>
      <c r="EG27" s="238">
        <v>14.0</v>
      </c>
      <c r="EH27" s="239" t="s">
        <v>48</v>
      </c>
      <c r="EI27" s="240" t="s">
        <v>135</v>
      </c>
      <c r="EJ27" s="240" t="s">
        <v>134</v>
      </c>
      <c r="EK27" s="241">
        <f t="shared" si="100"/>
        <v>19107</v>
      </c>
      <c r="EL27" s="241">
        <f t="shared" si="101"/>
        <v>466430.1248</v>
      </c>
      <c r="EM27" s="241">
        <f t="shared" si="102"/>
        <v>8912.080395</v>
      </c>
      <c r="EN27" s="242"/>
      <c r="EO27" s="241">
        <f t="shared" si="103"/>
        <v>0</v>
      </c>
      <c r="EP27" s="241">
        <f t="shared" ref="EP27:ER27" si="386">EP128+EP229+EP330+EP431</f>
        <v>0</v>
      </c>
      <c r="EQ27" s="241">
        <f t="shared" si="386"/>
        <v>0</v>
      </c>
      <c r="ER27" s="241">
        <f t="shared" si="386"/>
        <v>0</v>
      </c>
      <c r="ES27" s="241">
        <f t="shared" si="105"/>
        <v>8912.080395</v>
      </c>
      <c r="ET27" s="242">
        <v>0.224147321887</v>
      </c>
      <c r="EU27" s="243">
        <f t="shared" si="106"/>
        <v>1997.618953</v>
      </c>
      <c r="EV27" s="244">
        <f t="shared" si="107"/>
        <v>6914.461442</v>
      </c>
      <c r="EW27" s="236"/>
      <c r="EX27" s="238">
        <v>14.0</v>
      </c>
      <c r="EY27" s="239" t="s">
        <v>48</v>
      </c>
      <c r="EZ27" s="240" t="s">
        <v>135</v>
      </c>
      <c r="FA27" s="240" t="s">
        <v>134</v>
      </c>
      <c r="FB27" s="241">
        <f t="shared" si="108"/>
        <v>22217</v>
      </c>
      <c r="FC27" s="241">
        <f t="shared" si="109"/>
        <v>486522.8323</v>
      </c>
      <c r="FD27" s="241">
        <f t="shared" si="110"/>
        <v>10809.07777</v>
      </c>
      <c r="FE27" s="242"/>
      <c r="FF27" s="241">
        <f t="shared" si="111"/>
        <v>0</v>
      </c>
      <c r="FG27" s="241">
        <f t="shared" ref="FG27:FI27" si="387">FG128+FG229+FG330+FG431</f>
        <v>0</v>
      </c>
      <c r="FH27" s="241">
        <f t="shared" si="387"/>
        <v>0</v>
      </c>
      <c r="FI27" s="241">
        <f t="shared" si="387"/>
        <v>0</v>
      </c>
      <c r="FJ27" s="241">
        <f t="shared" si="113"/>
        <v>10809.07777</v>
      </c>
      <c r="FK27" s="242">
        <v>0.224147321887</v>
      </c>
      <c r="FL27" s="243">
        <f t="shared" si="114"/>
        <v>2422.825833</v>
      </c>
      <c r="FM27" s="244">
        <f t="shared" si="115"/>
        <v>8386.251932</v>
      </c>
      <c r="FN27" s="236"/>
      <c r="FO27" s="238">
        <v>14.0</v>
      </c>
      <c r="FP27" s="239" t="s">
        <v>48</v>
      </c>
      <c r="FQ27" s="240" t="s">
        <v>135</v>
      </c>
      <c r="FR27" s="240" t="s">
        <v>134</v>
      </c>
      <c r="FS27" s="241">
        <f t="shared" si="116"/>
        <v>20874</v>
      </c>
      <c r="FT27" s="241">
        <f t="shared" si="117"/>
        <v>480006.2696</v>
      </c>
      <c r="FU27" s="241">
        <f t="shared" si="118"/>
        <v>10019.65087</v>
      </c>
      <c r="FV27" s="242"/>
      <c r="FW27" s="241">
        <f t="shared" si="119"/>
        <v>0</v>
      </c>
      <c r="FX27" s="241">
        <f t="shared" ref="FX27:FZ27" si="388">FX128+FX229+FX330+FX431</f>
        <v>0</v>
      </c>
      <c r="FY27" s="241">
        <f t="shared" si="388"/>
        <v>0</v>
      </c>
      <c r="FZ27" s="241">
        <f t="shared" si="388"/>
        <v>0</v>
      </c>
      <c r="GA27" s="241">
        <f t="shared" si="121"/>
        <v>10019.65087</v>
      </c>
      <c r="GB27" s="242">
        <v>0.224147321887</v>
      </c>
      <c r="GC27" s="243">
        <f t="shared" si="122"/>
        <v>2245.877909</v>
      </c>
      <c r="GD27" s="244">
        <f t="shared" si="123"/>
        <v>7773.772963</v>
      </c>
      <c r="GE27" s="236"/>
      <c r="GF27" s="238">
        <v>14.0</v>
      </c>
      <c r="GG27" s="239" t="s">
        <v>48</v>
      </c>
      <c r="GH27" s="240" t="s">
        <v>135</v>
      </c>
      <c r="GI27" s="240" t="s">
        <v>134</v>
      </c>
      <c r="GJ27" s="241">
        <f t="shared" si="124"/>
        <v>24384.72</v>
      </c>
      <c r="GK27" s="241">
        <f t="shared" si="125"/>
        <v>450434.0401</v>
      </c>
      <c r="GL27" s="241">
        <f t="shared" si="126"/>
        <v>10983.70795</v>
      </c>
      <c r="GM27" s="242"/>
      <c r="GN27" s="241">
        <f t="shared" si="127"/>
        <v>0</v>
      </c>
      <c r="GO27" s="241">
        <f t="shared" ref="GO27:GQ27" si="389">GO128+GO229+GO330+GO431</f>
        <v>0</v>
      </c>
      <c r="GP27" s="241">
        <f t="shared" si="389"/>
        <v>0</v>
      </c>
      <c r="GQ27" s="241">
        <f t="shared" si="389"/>
        <v>0</v>
      </c>
      <c r="GR27" s="241">
        <f t="shared" si="129"/>
        <v>10983.70795</v>
      </c>
      <c r="GS27" s="242">
        <v>0.224147321887</v>
      </c>
      <c r="GT27" s="243">
        <f t="shared" si="130"/>
        <v>2461.968721</v>
      </c>
      <c r="GU27" s="244">
        <f t="shared" si="131"/>
        <v>8521.739226</v>
      </c>
      <c r="GV27" s="236"/>
      <c r="GW27" s="238">
        <v>14.0</v>
      </c>
      <c r="GX27" s="239" t="s">
        <v>48</v>
      </c>
      <c r="GY27" s="240" t="s">
        <v>135</v>
      </c>
      <c r="GZ27" s="240" t="s">
        <v>134</v>
      </c>
      <c r="HA27" s="241">
        <f t="shared" si="132"/>
        <v>26812.48</v>
      </c>
      <c r="HB27" s="241">
        <f t="shared" si="133"/>
        <v>513423.9786</v>
      </c>
      <c r="HC27" s="241">
        <f t="shared" si="134"/>
        <v>13766.17016</v>
      </c>
      <c r="HD27" s="242"/>
      <c r="HE27" s="241">
        <f t="shared" si="135"/>
        <v>0</v>
      </c>
      <c r="HF27" s="241">
        <f t="shared" ref="HF27:HH27" si="390">HF128+HF229+HF330+HF431</f>
        <v>0</v>
      </c>
      <c r="HG27" s="241">
        <f t="shared" si="390"/>
        <v>0</v>
      </c>
      <c r="HH27" s="241">
        <f t="shared" si="390"/>
        <v>0</v>
      </c>
      <c r="HI27" s="241">
        <f t="shared" si="137"/>
        <v>13766.17016</v>
      </c>
      <c r="HJ27" s="242">
        <v>0.224147321887</v>
      </c>
      <c r="HK27" s="243">
        <f t="shared" si="138"/>
        <v>3085.650173</v>
      </c>
      <c r="HL27" s="244">
        <f t="shared" si="139"/>
        <v>10680.51998</v>
      </c>
      <c r="HM27" s="236"/>
      <c r="HN27" s="238">
        <v>14.0</v>
      </c>
      <c r="HO27" s="239" t="s">
        <v>48</v>
      </c>
      <c r="HP27" s="240" t="s">
        <v>135</v>
      </c>
      <c r="HQ27" s="240" t="s">
        <v>134</v>
      </c>
      <c r="HR27" s="241">
        <f t="shared" si="140"/>
        <v>26316.37</v>
      </c>
      <c r="HS27" s="241">
        <f t="shared" si="141"/>
        <v>517333.692</v>
      </c>
      <c r="HT27" s="241">
        <f t="shared" si="142"/>
        <v>13614.34485</v>
      </c>
      <c r="HU27" s="242"/>
      <c r="HV27" s="241">
        <f t="shared" si="143"/>
        <v>0</v>
      </c>
      <c r="HW27" s="241">
        <f t="shared" ref="HW27:HY27" si="391">HW128+HW229+HW330+HW431</f>
        <v>0</v>
      </c>
      <c r="HX27" s="241">
        <f t="shared" si="391"/>
        <v>0</v>
      </c>
      <c r="HY27" s="241">
        <f t="shared" si="391"/>
        <v>0</v>
      </c>
      <c r="HZ27" s="241">
        <f t="shared" si="145"/>
        <v>13614.34485</v>
      </c>
      <c r="IA27" s="242">
        <v>0.224147321887</v>
      </c>
      <c r="IB27" s="243">
        <f t="shared" si="146"/>
        <v>3051.618938</v>
      </c>
      <c r="IC27" s="244">
        <f t="shared" si="147"/>
        <v>10562.72591</v>
      </c>
      <c r="ID27" s="236"/>
      <c r="IE27" s="238">
        <v>14.0</v>
      </c>
      <c r="IF27" s="239" t="s">
        <v>48</v>
      </c>
      <c r="IG27" s="240" t="s">
        <v>135</v>
      </c>
      <c r="IH27" s="240" t="s">
        <v>134</v>
      </c>
      <c r="II27" s="241">
        <f t="shared" si="148"/>
        <v>26852.15</v>
      </c>
      <c r="IJ27" s="241">
        <f t="shared" si="149"/>
        <v>526239.6762</v>
      </c>
      <c r="IK27" s="241">
        <f t="shared" si="150"/>
        <v>14130.66672</v>
      </c>
      <c r="IL27" s="242"/>
      <c r="IM27" s="241">
        <f t="shared" si="151"/>
        <v>0</v>
      </c>
      <c r="IN27" s="241">
        <f t="shared" ref="IN27:IP27" si="392">IN128+IN229+IN330+IN431</f>
        <v>0</v>
      </c>
      <c r="IO27" s="241">
        <f t="shared" si="392"/>
        <v>0</v>
      </c>
      <c r="IP27" s="241">
        <f t="shared" si="392"/>
        <v>0</v>
      </c>
      <c r="IQ27" s="241">
        <f t="shared" si="153"/>
        <v>14130.66672</v>
      </c>
      <c r="IR27" s="242">
        <v>0.224147321887</v>
      </c>
      <c r="IS27" s="243">
        <f t="shared" si="154"/>
        <v>3167.351102</v>
      </c>
      <c r="IT27" s="244">
        <f t="shared" si="155"/>
        <v>10963.31562</v>
      </c>
      <c r="IU27" s="236"/>
      <c r="IV27" s="238">
        <v>14.0</v>
      </c>
      <c r="IW27" s="239" t="s">
        <v>48</v>
      </c>
      <c r="IX27" s="240" t="s">
        <v>135</v>
      </c>
      <c r="IY27" s="240" t="s">
        <v>134</v>
      </c>
      <c r="IZ27" s="241">
        <f t="shared" si="156"/>
        <v>29193.47</v>
      </c>
      <c r="JA27" s="241">
        <f t="shared" si="157"/>
        <v>529599.8335</v>
      </c>
      <c r="JB27" s="241">
        <f t="shared" si="158"/>
        <v>15460.85685</v>
      </c>
      <c r="JC27" s="242"/>
      <c r="JD27" s="241">
        <f t="shared" si="159"/>
        <v>0</v>
      </c>
      <c r="JE27" s="241">
        <f t="shared" ref="JE27:JG27" si="393">JE128+JE229+JE330+JE431</f>
        <v>0</v>
      </c>
      <c r="JF27" s="241">
        <f t="shared" si="393"/>
        <v>0</v>
      </c>
      <c r="JG27" s="241">
        <f t="shared" si="393"/>
        <v>0</v>
      </c>
      <c r="JH27" s="241">
        <f t="shared" si="161"/>
        <v>15460.85685</v>
      </c>
      <c r="JI27" s="242">
        <v>0.224147321887</v>
      </c>
      <c r="JJ27" s="243">
        <f t="shared" si="162"/>
        <v>3465.509657</v>
      </c>
      <c r="JK27" s="244">
        <f t="shared" si="163"/>
        <v>11995.34719</v>
      </c>
      <c r="JL27" s="236"/>
      <c r="JM27" s="238">
        <v>14.0</v>
      </c>
      <c r="JN27" s="239" t="s">
        <v>48</v>
      </c>
      <c r="JO27" s="240" t="s">
        <v>135</v>
      </c>
      <c r="JP27" s="240" t="s">
        <v>134</v>
      </c>
      <c r="JQ27" s="241">
        <f t="shared" si="164"/>
        <v>4688.17</v>
      </c>
      <c r="JR27" s="241">
        <f t="shared" si="165"/>
        <v>513489.8671</v>
      </c>
      <c r="JS27" s="241">
        <f t="shared" si="166"/>
        <v>2407.32779</v>
      </c>
      <c r="JT27" s="242"/>
      <c r="JU27" s="241">
        <f t="shared" si="167"/>
        <v>0</v>
      </c>
      <c r="JV27" s="241">
        <f t="shared" ref="JV27:JX27" si="394">JV128+JV229+JV330+JV431</f>
        <v>0</v>
      </c>
      <c r="JW27" s="241">
        <f t="shared" si="394"/>
        <v>0</v>
      </c>
      <c r="JX27" s="241">
        <f t="shared" si="394"/>
        <v>0</v>
      </c>
      <c r="JY27" s="241">
        <f t="shared" si="169"/>
        <v>2407.32779</v>
      </c>
      <c r="JZ27" s="242">
        <v>0.224147321887</v>
      </c>
      <c r="KA27" s="243">
        <f t="shared" si="170"/>
        <v>539.5960771</v>
      </c>
      <c r="KB27" s="244">
        <f t="shared" si="171"/>
        <v>1867.731713</v>
      </c>
      <c r="KC27" s="236"/>
      <c r="KD27" s="238">
        <v>14.0</v>
      </c>
      <c r="KE27" s="239" t="s">
        <v>48</v>
      </c>
      <c r="KF27" s="240" t="s">
        <v>135</v>
      </c>
      <c r="KG27" s="240" t="s">
        <v>134</v>
      </c>
      <c r="KH27" s="241">
        <f t="shared" si="172"/>
        <v>0</v>
      </c>
      <c r="KI27" s="241" t="str">
        <f t="shared" si="173"/>
        <v>#DIV/0!</v>
      </c>
      <c r="KJ27" s="241">
        <f t="shared" si="174"/>
        <v>0</v>
      </c>
      <c r="KK27" s="242"/>
      <c r="KL27" s="241">
        <f t="shared" si="175"/>
        <v>0</v>
      </c>
      <c r="KM27" s="241">
        <f t="shared" ref="KM27:KO27" si="395">KM128+KM229+KM330+KM431</f>
        <v>0</v>
      </c>
      <c r="KN27" s="241">
        <f t="shared" si="395"/>
        <v>0</v>
      </c>
      <c r="KO27" s="241">
        <f t="shared" si="395"/>
        <v>0</v>
      </c>
      <c r="KP27" s="241">
        <f t="shared" si="177"/>
        <v>0</v>
      </c>
      <c r="KQ27" s="242">
        <v>0.224147321887</v>
      </c>
      <c r="KR27" s="243">
        <f t="shared" si="178"/>
        <v>0</v>
      </c>
      <c r="KS27" s="244">
        <f t="shared" si="179"/>
        <v>0</v>
      </c>
      <c r="KT27" s="236"/>
      <c r="KU27" s="237"/>
    </row>
    <row r="28" ht="15.75" customHeight="1">
      <c r="A28" s="238">
        <v>15.0</v>
      </c>
      <c r="B28" s="239" t="s">
        <v>49</v>
      </c>
      <c r="C28" s="240" t="s">
        <v>133</v>
      </c>
      <c r="D28" s="240" t="s">
        <v>134</v>
      </c>
      <c r="E28" s="241">
        <f t="shared" si="36"/>
        <v>0</v>
      </c>
      <c r="F28" s="241" t="str">
        <f t="shared" si="37"/>
        <v>#DIV/0!</v>
      </c>
      <c r="G28" s="241">
        <f t="shared" si="38"/>
        <v>0</v>
      </c>
      <c r="H28" s="242"/>
      <c r="I28" s="241">
        <f t="shared" si="39"/>
        <v>0</v>
      </c>
      <c r="J28" s="241">
        <f t="shared" ref="J28:L28" si="396">J129+J230+J331+J432</f>
        <v>0</v>
      </c>
      <c r="K28" s="241">
        <f t="shared" si="396"/>
        <v>0</v>
      </c>
      <c r="L28" s="241">
        <f t="shared" si="396"/>
        <v>0</v>
      </c>
      <c r="M28" s="241">
        <f t="shared" si="41"/>
        <v>0</v>
      </c>
      <c r="N28" s="242">
        <v>0.224147321887</v>
      </c>
      <c r="O28" s="243">
        <f t="shared" si="42"/>
        <v>0</v>
      </c>
      <c r="P28" s="244">
        <f t="shared" si="43"/>
        <v>0</v>
      </c>
      <c r="Q28" s="236"/>
      <c r="R28" s="238">
        <v>15.0</v>
      </c>
      <c r="S28" s="239" t="s">
        <v>49</v>
      </c>
      <c r="T28" s="240" t="s">
        <v>133</v>
      </c>
      <c r="U28" s="240" t="s">
        <v>134</v>
      </c>
      <c r="V28" s="241">
        <f t="shared" si="44"/>
        <v>0</v>
      </c>
      <c r="W28" s="241" t="str">
        <f t="shared" si="45"/>
        <v>#DIV/0!</v>
      </c>
      <c r="X28" s="241">
        <f t="shared" si="46"/>
        <v>0</v>
      </c>
      <c r="Y28" s="242"/>
      <c r="Z28" s="241">
        <f t="shared" si="47"/>
        <v>0</v>
      </c>
      <c r="AA28" s="241">
        <f t="shared" ref="AA28:AC28" si="397">AA129+AA230+AA331+AA432</f>
        <v>0</v>
      </c>
      <c r="AB28" s="241">
        <f t="shared" si="397"/>
        <v>0</v>
      </c>
      <c r="AC28" s="241">
        <f t="shared" si="397"/>
        <v>0</v>
      </c>
      <c r="AD28" s="241">
        <f t="shared" si="49"/>
        <v>0</v>
      </c>
      <c r="AE28" s="242">
        <v>0.224147321887</v>
      </c>
      <c r="AF28" s="243">
        <f t="shared" si="50"/>
        <v>0</v>
      </c>
      <c r="AG28" s="244">
        <f t="shared" si="51"/>
        <v>0</v>
      </c>
      <c r="AH28" s="236"/>
      <c r="AI28" s="238">
        <v>15.0</v>
      </c>
      <c r="AJ28" s="239" t="s">
        <v>49</v>
      </c>
      <c r="AK28" s="240" t="s">
        <v>133</v>
      </c>
      <c r="AL28" s="240" t="s">
        <v>134</v>
      </c>
      <c r="AM28" s="241">
        <f t="shared" si="52"/>
        <v>0</v>
      </c>
      <c r="AN28" s="241" t="str">
        <f t="shared" si="53"/>
        <v>#DIV/0!</v>
      </c>
      <c r="AO28" s="241">
        <f t="shared" si="54"/>
        <v>0</v>
      </c>
      <c r="AP28" s="242"/>
      <c r="AQ28" s="241">
        <f t="shared" si="55"/>
        <v>0</v>
      </c>
      <c r="AR28" s="241">
        <f t="shared" ref="AR28:AT28" si="398">AR129+AR230+AR331+AR432</f>
        <v>0</v>
      </c>
      <c r="AS28" s="241">
        <f t="shared" si="398"/>
        <v>0</v>
      </c>
      <c r="AT28" s="241">
        <f t="shared" si="398"/>
        <v>0</v>
      </c>
      <c r="AU28" s="241">
        <f t="shared" si="57"/>
        <v>0</v>
      </c>
      <c r="AV28" s="242">
        <v>0.224147321887</v>
      </c>
      <c r="AW28" s="243">
        <f t="shared" si="58"/>
        <v>0</v>
      </c>
      <c r="AX28" s="244">
        <f t="shared" si="59"/>
        <v>0</v>
      </c>
      <c r="AY28" s="236"/>
      <c r="AZ28" s="238">
        <v>15.0</v>
      </c>
      <c r="BA28" s="239" t="s">
        <v>49</v>
      </c>
      <c r="BB28" s="240" t="s">
        <v>133</v>
      </c>
      <c r="BC28" s="240" t="s">
        <v>134</v>
      </c>
      <c r="BD28" s="241">
        <f t="shared" si="60"/>
        <v>0</v>
      </c>
      <c r="BE28" s="241" t="str">
        <f t="shared" si="61"/>
        <v>#DIV/0!</v>
      </c>
      <c r="BF28" s="241">
        <f t="shared" si="62"/>
        <v>0</v>
      </c>
      <c r="BG28" s="242"/>
      <c r="BH28" s="241">
        <f t="shared" si="63"/>
        <v>0</v>
      </c>
      <c r="BI28" s="241">
        <f t="shared" ref="BI28:BK28" si="399">BI129+BI230+BI331+BI432</f>
        <v>0</v>
      </c>
      <c r="BJ28" s="241">
        <f t="shared" si="399"/>
        <v>0</v>
      </c>
      <c r="BK28" s="241">
        <f t="shared" si="399"/>
        <v>0</v>
      </c>
      <c r="BL28" s="241">
        <f t="shared" si="65"/>
        <v>0</v>
      </c>
      <c r="BM28" s="242">
        <v>0.224147321887</v>
      </c>
      <c r="BN28" s="243">
        <f t="shared" si="66"/>
        <v>0</v>
      </c>
      <c r="BO28" s="244">
        <f t="shared" si="67"/>
        <v>0</v>
      </c>
      <c r="BP28" s="236"/>
      <c r="BQ28" s="238">
        <v>15.0</v>
      </c>
      <c r="BR28" s="239" t="s">
        <v>49</v>
      </c>
      <c r="BS28" s="240" t="s">
        <v>133</v>
      </c>
      <c r="BT28" s="240" t="s">
        <v>134</v>
      </c>
      <c r="BU28" s="241">
        <f t="shared" si="68"/>
        <v>0</v>
      </c>
      <c r="BV28" s="241" t="str">
        <f t="shared" si="69"/>
        <v>#DIV/0!</v>
      </c>
      <c r="BW28" s="241">
        <f t="shared" si="70"/>
        <v>0</v>
      </c>
      <c r="BX28" s="242"/>
      <c r="BY28" s="241">
        <f t="shared" si="71"/>
        <v>0</v>
      </c>
      <c r="BZ28" s="241">
        <f t="shared" ref="BZ28:CB28" si="400">BZ129+BZ230+BZ331+BZ432</f>
        <v>0</v>
      </c>
      <c r="CA28" s="241">
        <f t="shared" si="400"/>
        <v>0</v>
      </c>
      <c r="CB28" s="241">
        <f t="shared" si="400"/>
        <v>0</v>
      </c>
      <c r="CC28" s="241">
        <f t="shared" si="73"/>
        <v>0</v>
      </c>
      <c r="CD28" s="242">
        <v>0.224147321887</v>
      </c>
      <c r="CE28" s="243">
        <f t="shared" si="74"/>
        <v>0</v>
      </c>
      <c r="CF28" s="244">
        <f t="shared" si="75"/>
        <v>0</v>
      </c>
      <c r="CG28" s="236"/>
      <c r="CH28" s="238">
        <v>15.0</v>
      </c>
      <c r="CI28" s="239" t="s">
        <v>49</v>
      </c>
      <c r="CJ28" s="240" t="s">
        <v>133</v>
      </c>
      <c r="CK28" s="240" t="s">
        <v>134</v>
      </c>
      <c r="CL28" s="241">
        <f t="shared" si="76"/>
        <v>0</v>
      </c>
      <c r="CM28" s="241" t="str">
        <f t="shared" si="77"/>
        <v>#DIV/0!</v>
      </c>
      <c r="CN28" s="241">
        <f t="shared" si="78"/>
        <v>0</v>
      </c>
      <c r="CO28" s="242"/>
      <c r="CP28" s="241">
        <f t="shared" si="79"/>
        <v>0</v>
      </c>
      <c r="CQ28" s="241">
        <f t="shared" ref="CQ28:CS28" si="401">CQ129+CQ230+CQ331+CQ432</f>
        <v>0</v>
      </c>
      <c r="CR28" s="241">
        <f t="shared" si="401"/>
        <v>0</v>
      </c>
      <c r="CS28" s="241">
        <f t="shared" si="401"/>
        <v>0</v>
      </c>
      <c r="CT28" s="241">
        <f t="shared" si="81"/>
        <v>0</v>
      </c>
      <c r="CU28" s="242">
        <v>0.224147321887</v>
      </c>
      <c r="CV28" s="243">
        <f t="shared" si="82"/>
        <v>0</v>
      </c>
      <c r="CW28" s="244">
        <f t="shared" si="83"/>
        <v>0</v>
      </c>
      <c r="CX28" s="236"/>
      <c r="CY28" s="238">
        <v>15.0</v>
      </c>
      <c r="CZ28" s="239" t="s">
        <v>49</v>
      </c>
      <c r="DA28" s="240" t="s">
        <v>133</v>
      </c>
      <c r="DB28" s="240" t="s">
        <v>134</v>
      </c>
      <c r="DC28" s="241">
        <f t="shared" si="84"/>
        <v>2</v>
      </c>
      <c r="DD28" s="241">
        <f t="shared" si="85"/>
        <v>0</v>
      </c>
      <c r="DE28" s="241">
        <f t="shared" si="86"/>
        <v>0</v>
      </c>
      <c r="DF28" s="242"/>
      <c r="DG28" s="241">
        <f t="shared" si="87"/>
        <v>0</v>
      </c>
      <c r="DH28" s="241">
        <f t="shared" ref="DH28:DJ28" si="402">DH129+DH230+DH331+DH432</f>
        <v>0</v>
      </c>
      <c r="DI28" s="241">
        <f t="shared" si="402"/>
        <v>0</v>
      </c>
      <c r="DJ28" s="241">
        <f t="shared" si="402"/>
        <v>0</v>
      </c>
      <c r="DK28" s="241">
        <f t="shared" si="89"/>
        <v>0</v>
      </c>
      <c r="DL28" s="242">
        <v>0.224147321887</v>
      </c>
      <c r="DM28" s="243">
        <f t="shared" si="90"/>
        <v>0</v>
      </c>
      <c r="DN28" s="244">
        <f t="shared" si="91"/>
        <v>0</v>
      </c>
      <c r="DO28" s="236"/>
      <c r="DP28" s="238">
        <v>15.0</v>
      </c>
      <c r="DQ28" s="239" t="s">
        <v>49</v>
      </c>
      <c r="DR28" s="240" t="s">
        <v>133</v>
      </c>
      <c r="DS28" s="240" t="s">
        <v>134</v>
      </c>
      <c r="DT28" s="241">
        <f t="shared" si="92"/>
        <v>1</v>
      </c>
      <c r="DU28" s="241">
        <f t="shared" si="93"/>
        <v>0</v>
      </c>
      <c r="DV28" s="241">
        <f t="shared" si="94"/>
        <v>0</v>
      </c>
      <c r="DW28" s="242"/>
      <c r="DX28" s="241">
        <f t="shared" si="95"/>
        <v>0</v>
      </c>
      <c r="DY28" s="241">
        <f t="shared" ref="DY28:EA28" si="403">DY129+DY230+DY331+DY432</f>
        <v>0</v>
      </c>
      <c r="DZ28" s="241">
        <f t="shared" si="403"/>
        <v>0</v>
      </c>
      <c r="EA28" s="241">
        <f t="shared" si="403"/>
        <v>0</v>
      </c>
      <c r="EB28" s="241">
        <f t="shared" si="97"/>
        <v>0</v>
      </c>
      <c r="EC28" s="242">
        <v>0.224147321887</v>
      </c>
      <c r="ED28" s="243">
        <f t="shared" si="98"/>
        <v>0</v>
      </c>
      <c r="EE28" s="244">
        <f t="shared" si="99"/>
        <v>0</v>
      </c>
      <c r="EF28" s="236"/>
      <c r="EG28" s="238">
        <v>15.0</v>
      </c>
      <c r="EH28" s="239" t="s">
        <v>49</v>
      </c>
      <c r="EI28" s="240" t="s">
        <v>133</v>
      </c>
      <c r="EJ28" s="240" t="s">
        <v>134</v>
      </c>
      <c r="EK28" s="241">
        <f t="shared" si="100"/>
        <v>0</v>
      </c>
      <c r="EL28" s="241" t="str">
        <f t="shared" si="101"/>
        <v>#DIV/0!</v>
      </c>
      <c r="EM28" s="241">
        <f t="shared" si="102"/>
        <v>0</v>
      </c>
      <c r="EN28" s="242"/>
      <c r="EO28" s="241">
        <f t="shared" si="103"/>
        <v>0</v>
      </c>
      <c r="EP28" s="241">
        <f t="shared" ref="EP28:ER28" si="404">EP129+EP230+EP331+EP432</f>
        <v>0</v>
      </c>
      <c r="EQ28" s="241">
        <f t="shared" si="404"/>
        <v>0</v>
      </c>
      <c r="ER28" s="241">
        <f t="shared" si="404"/>
        <v>0</v>
      </c>
      <c r="ES28" s="241">
        <f t="shared" si="105"/>
        <v>0</v>
      </c>
      <c r="ET28" s="242">
        <v>0.224147321887</v>
      </c>
      <c r="EU28" s="243">
        <f t="shared" si="106"/>
        <v>0</v>
      </c>
      <c r="EV28" s="244">
        <f t="shared" si="107"/>
        <v>0</v>
      </c>
      <c r="EW28" s="236"/>
      <c r="EX28" s="238">
        <v>15.0</v>
      </c>
      <c r="EY28" s="239" t="s">
        <v>49</v>
      </c>
      <c r="EZ28" s="240" t="s">
        <v>133</v>
      </c>
      <c r="FA28" s="240" t="s">
        <v>134</v>
      </c>
      <c r="FB28" s="241">
        <f t="shared" si="108"/>
        <v>0</v>
      </c>
      <c r="FC28" s="241" t="str">
        <f t="shared" si="109"/>
        <v>#DIV/0!</v>
      </c>
      <c r="FD28" s="241">
        <f t="shared" si="110"/>
        <v>0</v>
      </c>
      <c r="FE28" s="242"/>
      <c r="FF28" s="241">
        <f t="shared" si="111"/>
        <v>0</v>
      </c>
      <c r="FG28" s="241">
        <f t="shared" ref="FG28:FI28" si="405">FG129+FG230+FG331+FG432</f>
        <v>0</v>
      </c>
      <c r="FH28" s="241">
        <f t="shared" si="405"/>
        <v>0</v>
      </c>
      <c r="FI28" s="241">
        <f t="shared" si="405"/>
        <v>0</v>
      </c>
      <c r="FJ28" s="241">
        <f t="shared" si="113"/>
        <v>0</v>
      </c>
      <c r="FK28" s="242">
        <v>0.224147321887</v>
      </c>
      <c r="FL28" s="243">
        <f t="shared" si="114"/>
        <v>0</v>
      </c>
      <c r="FM28" s="244">
        <f t="shared" si="115"/>
        <v>0</v>
      </c>
      <c r="FN28" s="236"/>
      <c r="FO28" s="238">
        <v>15.0</v>
      </c>
      <c r="FP28" s="239" t="s">
        <v>49</v>
      </c>
      <c r="FQ28" s="240" t="s">
        <v>133</v>
      </c>
      <c r="FR28" s="240" t="s">
        <v>134</v>
      </c>
      <c r="FS28" s="241">
        <f t="shared" si="116"/>
        <v>0</v>
      </c>
      <c r="FT28" s="241" t="str">
        <f t="shared" si="117"/>
        <v>#DIV/0!</v>
      </c>
      <c r="FU28" s="241">
        <f t="shared" si="118"/>
        <v>0</v>
      </c>
      <c r="FV28" s="242"/>
      <c r="FW28" s="241">
        <f t="shared" si="119"/>
        <v>0</v>
      </c>
      <c r="FX28" s="241">
        <f t="shared" ref="FX28:FZ28" si="406">FX129+FX230+FX331+FX432</f>
        <v>0</v>
      </c>
      <c r="FY28" s="241">
        <f t="shared" si="406"/>
        <v>0</v>
      </c>
      <c r="FZ28" s="241">
        <f t="shared" si="406"/>
        <v>0</v>
      </c>
      <c r="GA28" s="241">
        <f t="shared" si="121"/>
        <v>0</v>
      </c>
      <c r="GB28" s="242">
        <v>0.224147321887</v>
      </c>
      <c r="GC28" s="243">
        <f t="shared" si="122"/>
        <v>0</v>
      </c>
      <c r="GD28" s="244">
        <f t="shared" si="123"/>
        <v>0</v>
      </c>
      <c r="GE28" s="236"/>
      <c r="GF28" s="238">
        <v>15.0</v>
      </c>
      <c r="GG28" s="239" t="s">
        <v>49</v>
      </c>
      <c r="GH28" s="240" t="s">
        <v>133</v>
      </c>
      <c r="GI28" s="240" t="s">
        <v>134</v>
      </c>
      <c r="GJ28" s="241">
        <f t="shared" si="124"/>
        <v>0</v>
      </c>
      <c r="GK28" s="241" t="str">
        <f t="shared" si="125"/>
        <v>#DIV/0!</v>
      </c>
      <c r="GL28" s="241">
        <f t="shared" si="126"/>
        <v>0</v>
      </c>
      <c r="GM28" s="242"/>
      <c r="GN28" s="241">
        <f t="shared" si="127"/>
        <v>0</v>
      </c>
      <c r="GO28" s="241">
        <f t="shared" ref="GO28:GQ28" si="407">GO129+GO230+GO331+GO432</f>
        <v>0</v>
      </c>
      <c r="GP28" s="241">
        <f t="shared" si="407"/>
        <v>0</v>
      </c>
      <c r="GQ28" s="241">
        <f t="shared" si="407"/>
        <v>0</v>
      </c>
      <c r="GR28" s="241">
        <f t="shared" si="129"/>
        <v>0</v>
      </c>
      <c r="GS28" s="242">
        <v>0.224147321887</v>
      </c>
      <c r="GT28" s="243">
        <f t="shared" si="130"/>
        <v>0</v>
      </c>
      <c r="GU28" s="244">
        <f t="shared" si="131"/>
        <v>0</v>
      </c>
      <c r="GV28" s="236"/>
      <c r="GW28" s="238">
        <v>15.0</v>
      </c>
      <c r="GX28" s="239" t="s">
        <v>49</v>
      </c>
      <c r="GY28" s="240" t="s">
        <v>133</v>
      </c>
      <c r="GZ28" s="240" t="s">
        <v>134</v>
      </c>
      <c r="HA28" s="241">
        <f t="shared" si="132"/>
        <v>0</v>
      </c>
      <c r="HB28" s="241" t="str">
        <f t="shared" si="133"/>
        <v>#DIV/0!</v>
      </c>
      <c r="HC28" s="241">
        <f t="shared" si="134"/>
        <v>0</v>
      </c>
      <c r="HD28" s="242"/>
      <c r="HE28" s="241">
        <f t="shared" si="135"/>
        <v>0</v>
      </c>
      <c r="HF28" s="241">
        <f t="shared" ref="HF28:HH28" si="408">HF129+HF230+HF331+HF432</f>
        <v>0</v>
      </c>
      <c r="HG28" s="241">
        <f t="shared" si="408"/>
        <v>0</v>
      </c>
      <c r="HH28" s="241">
        <f t="shared" si="408"/>
        <v>0</v>
      </c>
      <c r="HI28" s="241">
        <f t="shared" si="137"/>
        <v>0</v>
      </c>
      <c r="HJ28" s="242">
        <v>0.224147321887</v>
      </c>
      <c r="HK28" s="243">
        <f t="shared" si="138"/>
        <v>0</v>
      </c>
      <c r="HL28" s="244">
        <f t="shared" si="139"/>
        <v>0</v>
      </c>
      <c r="HM28" s="236"/>
      <c r="HN28" s="238">
        <v>15.0</v>
      </c>
      <c r="HO28" s="239" t="s">
        <v>49</v>
      </c>
      <c r="HP28" s="240" t="s">
        <v>133</v>
      </c>
      <c r="HQ28" s="240" t="s">
        <v>134</v>
      </c>
      <c r="HR28" s="241">
        <f t="shared" si="140"/>
        <v>0</v>
      </c>
      <c r="HS28" s="241" t="str">
        <f t="shared" si="141"/>
        <v>#DIV/0!</v>
      </c>
      <c r="HT28" s="241">
        <f t="shared" si="142"/>
        <v>0</v>
      </c>
      <c r="HU28" s="242"/>
      <c r="HV28" s="241">
        <f t="shared" si="143"/>
        <v>0</v>
      </c>
      <c r="HW28" s="241">
        <f t="shared" ref="HW28:HY28" si="409">HW129+HW230+HW331+HW432</f>
        <v>0</v>
      </c>
      <c r="HX28" s="241">
        <f t="shared" si="409"/>
        <v>0</v>
      </c>
      <c r="HY28" s="241">
        <f t="shared" si="409"/>
        <v>0</v>
      </c>
      <c r="HZ28" s="241">
        <f t="shared" si="145"/>
        <v>0</v>
      </c>
      <c r="IA28" s="242">
        <v>0.224147321887</v>
      </c>
      <c r="IB28" s="243">
        <f t="shared" si="146"/>
        <v>0</v>
      </c>
      <c r="IC28" s="244">
        <f t="shared" si="147"/>
        <v>0</v>
      </c>
      <c r="ID28" s="236"/>
      <c r="IE28" s="238">
        <v>15.0</v>
      </c>
      <c r="IF28" s="239" t="s">
        <v>49</v>
      </c>
      <c r="IG28" s="240" t="s">
        <v>133</v>
      </c>
      <c r="IH28" s="240" t="s">
        <v>134</v>
      </c>
      <c r="II28" s="241">
        <f t="shared" si="148"/>
        <v>0</v>
      </c>
      <c r="IJ28" s="241" t="str">
        <f t="shared" si="149"/>
        <v>#DIV/0!</v>
      </c>
      <c r="IK28" s="241">
        <f t="shared" si="150"/>
        <v>0</v>
      </c>
      <c r="IL28" s="242"/>
      <c r="IM28" s="241">
        <f t="shared" si="151"/>
        <v>0</v>
      </c>
      <c r="IN28" s="241">
        <f t="shared" ref="IN28:IP28" si="410">IN129+IN230+IN331+IN432</f>
        <v>0</v>
      </c>
      <c r="IO28" s="241">
        <f t="shared" si="410"/>
        <v>0</v>
      </c>
      <c r="IP28" s="241">
        <f t="shared" si="410"/>
        <v>0</v>
      </c>
      <c r="IQ28" s="241">
        <f t="shared" si="153"/>
        <v>0</v>
      </c>
      <c r="IR28" s="242">
        <v>0.224147321887</v>
      </c>
      <c r="IS28" s="243">
        <f t="shared" si="154"/>
        <v>0</v>
      </c>
      <c r="IT28" s="244">
        <f t="shared" si="155"/>
        <v>0</v>
      </c>
      <c r="IU28" s="236"/>
      <c r="IV28" s="238">
        <v>15.0</v>
      </c>
      <c r="IW28" s="239" t="s">
        <v>49</v>
      </c>
      <c r="IX28" s="240" t="s">
        <v>133</v>
      </c>
      <c r="IY28" s="240" t="s">
        <v>134</v>
      </c>
      <c r="IZ28" s="241">
        <f t="shared" si="156"/>
        <v>0</v>
      </c>
      <c r="JA28" s="241" t="str">
        <f t="shared" si="157"/>
        <v>#DIV/0!</v>
      </c>
      <c r="JB28" s="241">
        <f t="shared" si="158"/>
        <v>0</v>
      </c>
      <c r="JC28" s="242"/>
      <c r="JD28" s="241">
        <f t="shared" si="159"/>
        <v>0</v>
      </c>
      <c r="JE28" s="241">
        <f t="shared" ref="JE28:JG28" si="411">JE129+JE230+JE331+JE432</f>
        <v>0</v>
      </c>
      <c r="JF28" s="241">
        <f t="shared" si="411"/>
        <v>0</v>
      </c>
      <c r="JG28" s="241">
        <f t="shared" si="411"/>
        <v>0</v>
      </c>
      <c r="JH28" s="241">
        <f t="shared" si="161"/>
        <v>0</v>
      </c>
      <c r="JI28" s="242">
        <v>0.224147321887</v>
      </c>
      <c r="JJ28" s="243">
        <f t="shared" si="162"/>
        <v>0</v>
      </c>
      <c r="JK28" s="244">
        <f t="shared" si="163"/>
        <v>0</v>
      </c>
      <c r="JL28" s="236"/>
      <c r="JM28" s="238">
        <v>15.0</v>
      </c>
      <c r="JN28" s="239" t="s">
        <v>49</v>
      </c>
      <c r="JO28" s="240" t="s">
        <v>133</v>
      </c>
      <c r="JP28" s="240" t="s">
        <v>134</v>
      </c>
      <c r="JQ28" s="241">
        <f t="shared" si="164"/>
        <v>0</v>
      </c>
      <c r="JR28" s="241" t="str">
        <f t="shared" si="165"/>
        <v>#DIV/0!</v>
      </c>
      <c r="JS28" s="241">
        <f t="shared" si="166"/>
        <v>0</v>
      </c>
      <c r="JT28" s="242"/>
      <c r="JU28" s="241">
        <f t="shared" si="167"/>
        <v>0</v>
      </c>
      <c r="JV28" s="241">
        <f t="shared" ref="JV28:JX28" si="412">JV129+JV230+JV331+JV432</f>
        <v>0</v>
      </c>
      <c r="JW28" s="241">
        <f t="shared" si="412"/>
        <v>0</v>
      </c>
      <c r="JX28" s="241">
        <f t="shared" si="412"/>
        <v>0</v>
      </c>
      <c r="JY28" s="241">
        <f t="shared" si="169"/>
        <v>0</v>
      </c>
      <c r="JZ28" s="242">
        <v>0.224147321887</v>
      </c>
      <c r="KA28" s="243">
        <f t="shared" si="170"/>
        <v>0</v>
      </c>
      <c r="KB28" s="244">
        <f t="shared" si="171"/>
        <v>0</v>
      </c>
      <c r="KC28" s="236"/>
      <c r="KD28" s="238">
        <v>15.0</v>
      </c>
      <c r="KE28" s="239" t="s">
        <v>49</v>
      </c>
      <c r="KF28" s="240" t="s">
        <v>133</v>
      </c>
      <c r="KG28" s="240" t="s">
        <v>134</v>
      </c>
      <c r="KH28" s="241">
        <f t="shared" si="172"/>
        <v>0</v>
      </c>
      <c r="KI28" s="241" t="str">
        <f t="shared" si="173"/>
        <v>#DIV/0!</v>
      </c>
      <c r="KJ28" s="241">
        <f t="shared" si="174"/>
        <v>0</v>
      </c>
      <c r="KK28" s="242"/>
      <c r="KL28" s="241">
        <f t="shared" si="175"/>
        <v>0</v>
      </c>
      <c r="KM28" s="241">
        <f t="shared" ref="KM28:KO28" si="413">KM129+KM230+KM331+KM432</f>
        <v>0</v>
      </c>
      <c r="KN28" s="241">
        <f t="shared" si="413"/>
        <v>0</v>
      </c>
      <c r="KO28" s="241">
        <f t="shared" si="413"/>
        <v>0</v>
      </c>
      <c r="KP28" s="241">
        <f t="shared" si="177"/>
        <v>0</v>
      </c>
      <c r="KQ28" s="242">
        <v>0.224147321887</v>
      </c>
      <c r="KR28" s="243">
        <f t="shared" si="178"/>
        <v>0</v>
      </c>
      <c r="KS28" s="244">
        <f t="shared" si="179"/>
        <v>0</v>
      </c>
      <c r="KT28" s="236"/>
      <c r="KU28" s="237"/>
    </row>
    <row r="29" ht="15.75" customHeight="1">
      <c r="A29" s="238">
        <v>16.0</v>
      </c>
      <c r="B29" s="239" t="s">
        <v>50</v>
      </c>
      <c r="C29" s="240" t="s">
        <v>137</v>
      </c>
      <c r="D29" s="240" t="s">
        <v>134</v>
      </c>
      <c r="E29" s="241">
        <f t="shared" si="36"/>
        <v>2801</v>
      </c>
      <c r="F29" s="241">
        <f t="shared" si="37"/>
        <v>438442.3805</v>
      </c>
      <c r="G29" s="241">
        <f t="shared" si="38"/>
        <v>1228.077108</v>
      </c>
      <c r="H29" s="242"/>
      <c r="I29" s="241">
        <f t="shared" si="39"/>
        <v>0</v>
      </c>
      <c r="J29" s="241">
        <f t="shared" ref="J29:L29" si="414">J130+J231+J332+J433</f>
        <v>0</v>
      </c>
      <c r="K29" s="241">
        <f t="shared" si="414"/>
        <v>0</v>
      </c>
      <c r="L29" s="241">
        <f t="shared" si="414"/>
        <v>0</v>
      </c>
      <c r="M29" s="241">
        <f t="shared" si="41"/>
        <v>1228.077108</v>
      </c>
      <c r="N29" s="242">
        <v>0.224147321887</v>
      </c>
      <c r="O29" s="243">
        <f t="shared" si="42"/>
        <v>275.2701948</v>
      </c>
      <c r="P29" s="244">
        <f t="shared" si="43"/>
        <v>952.806913</v>
      </c>
      <c r="Q29" s="236"/>
      <c r="R29" s="238">
        <v>16.0</v>
      </c>
      <c r="S29" s="239" t="s">
        <v>50</v>
      </c>
      <c r="T29" s="240" t="s">
        <v>137</v>
      </c>
      <c r="U29" s="240" t="s">
        <v>134</v>
      </c>
      <c r="V29" s="241">
        <f t="shared" si="44"/>
        <v>1729</v>
      </c>
      <c r="W29" s="241">
        <f t="shared" si="45"/>
        <v>458271.9268</v>
      </c>
      <c r="X29" s="241">
        <f t="shared" si="46"/>
        <v>792.3521615</v>
      </c>
      <c r="Y29" s="242"/>
      <c r="Z29" s="241">
        <f t="shared" si="47"/>
        <v>0</v>
      </c>
      <c r="AA29" s="241">
        <f t="shared" ref="AA29:AC29" si="415">AA130+AA231+AA332+AA433</f>
        <v>0</v>
      </c>
      <c r="AB29" s="241">
        <f t="shared" si="415"/>
        <v>0</v>
      </c>
      <c r="AC29" s="241">
        <f t="shared" si="415"/>
        <v>0</v>
      </c>
      <c r="AD29" s="241">
        <f t="shared" si="49"/>
        <v>792.3521615</v>
      </c>
      <c r="AE29" s="242">
        <v>0.224147321887</v>
      </c>
      <c r="AF29" s="243">
        <f t="shared" si="50"/>
        <v>177.603615</v>
      </c>
      <c r="AG29" s="244">
        <f t="shared" si="51"/>
        <v>614.7485465</v>
      </c>
      <c r="AH29" s="236"/>
      <c r="AI29" s="238">
        <v>16.0</v>
      </c>
      <c r="AJ29" s="239" t="s">
        <v>50</v>
      </c>
      <c r="AK29" s="240" t="s">
        <v>137</v>
      </c>
      <c r="AL29" s="240" t="s">
        <v>134</v>
      </c>
      <c r="AM29" s="241">
        <f t="shared" si="52"/>
        <v>1889</v>
      </c>
      <c r="AN29" s="241">
        <f t="shared" si="53"/>
        <v>472268.5038</v>
      </c>
      <c r="AO29" s="241">
        <f t="shared" si="54"/>
        <v>892.1152037</v>
      </c>
      <c r="AP29" s="242"/>
      <c r="AQ29" s="241">
        <f t="shared" si="55"/>
        <v>0</v>
      </c>
      <c r="AR29" s="241">
        <f t="shared" ref="AR29:AT29" si="416">AR130+AR231+AR332+AR433</f>
        <v>0</v>
      </c>
      <c r="AS29" s="241">
        <f t="shared" si="416"/>
        <v>0</v>
      </c>
      <c r="AT29" s="241">
        <f t="shared" si="416"/>
        <v>0</v>
      </c>
      <c r="AU29" s="241">
        <f t="shared" si="57"/>
        <v>892.1152037</v>
      </c>
      <c r="AV29" s="242">
        <v>0.224147321887</v>
      </c>
      <c r="AW29" s="243">
        <f t="shared" si="58"/>
        <v>199.9652337</v>
      </c>
      <c r="AX29" s="244">
        <f t="shared" si="59"/>
        <v>692.1499699</v>
      </c>
      <c r="AY29" s="236"/>
      <c r="AZ29" s="238">
        <v>16.0</v>
      </c>
      <c r="BA29" s="239" t="s">
        <v>50</v>
      </c>
      <c r="BB29" s="240" t="s">
        <v>137</v>
      </c>
      <c r="BC29" s="240" t="s">
        <v>134</v>
      </c>
      <c r="BD29" s="241">
        <f t="shared" si="60"/>
        <v>1592</v>
      </c>
      <c r="BE29" s="241">
        <f t="shared" si="61"/>
        <v>488675.4285</v>
      </c>
      <c r="BF29" s="241">
        <f t="shared" si="62"/>
        <v>777.9712822</v>
      </c>
      <c r="BG29" s="242"/>
      <c r="BH29" s="241">
        <f t="shared" si="63"/>
        <v>0</v>
      </c>
      <c r="BI29" s="241">
        <f t="shared" ref="BI29:BK29" si="417">BI130+BI231+BI332+BI433</f>
        <v>0</v>
      </c>
      <c r="BJ29" s="241">
        <f t="shared" si="417"/>
        <v>0</v>
      </c>
      <c r="BK29" s="241">
        <f t="shared" si="417"/>
        <v>0</v>
      </c>
      <c r="BL29" s="241">
        <f t="shared" si="65"/>
        <v>777.9712822</v>
      </c>
      <c r="BM29" s="242">
        <v>0.224147321887</v>
      </c>
      <c r="BN29" s="243">
        <f t="shared" si="66"/>
        <v>174.3801794</v>
      </c>
      <c r="BO29" s="244">
        <f t="shared" si="67"/>
        <v>603.5911028</v>
      </c>
      <c r="BP29" s="236"/>
      <c r="BQ29" s="238">
        <v>16.0</v>
      </c>
      <c r="BR29" s="239" t="s">
        <v>50</v>
      </c>
      <c r="BS29" s="240" t="s">
        <v>137</v>
      </c>
      <c r="BT29" s="240" t="s">
        <v>134</v>
      </c>
      <c r="BU29" s="241">
        <f t="shared" si="68"/>
        <v>859</v>
      </c>
      <c r="BV29" s="241">
        <f t="shared" si="69"/>
        <v>535878.1357</v>
      </c>
      <c r="BW29" s="241">
        <f t="shared" si="70"/>
        <v>460.3193186</v>
      </c>
      <c r="BX29" s="242"/>
      <c r="BY29" s="241">
        <f t="shared" si="71"/>
        <v>0</v>
      </c>
      <c r="BZ29" s="241">
        <f t="shared" ref="BZ29:CB29" si="418">BZ130+BZ231+BZ332+BZ433</f>
        <v>0</v>
      </c>
      <c r="CA29" s="241">
        <f t="shared" si="418"/>
        <v>0</v>
      </c>
      <c r="CB29" s="241">
        <f t="shared" si="418"/>
        <v>0</v>
      </c>
      <c r="CC29" s="241">
        <f t="shared" si="73"/>
        <v>460.3193186</v>
      </c>
      <c r="CD29" s="242">
        <v>0.224147321887</v>
      </c>
      <c r="CE29" s="243">
        <f t="shared" si="74"/>
        <v>103.1793425</v>
      </c>
      <c r="CF29" s="244">
        <f t="shared" si="75"/>
        <v>357.1399761</v>
      </c>
      <c r="CG29" s="236"/>
      <c r="CH29" s="238">
        <v>16.0</v>
      </c>
      <c r="CI29" s="239" t="s">
        <v>50</v>
      </c>
      <c r="CJ29" s="240" t="s">
        <v>137</v>
      </c>
      <c r="CK29" s="240" t="s">
        <v>134</v>
      </c>
      <c r="CL29" s="241">
        <f t="shared" si="76"/>
        <v>360</v>
      </c>
      <c r="CM29" s="241">
        <f t="shared" si="77"/>
        <v>538569.161</v>
      </c>
      <c r="CN29" s="241">
        <f t="shared" si="78"/>
        <v>193.884898</v>
      </c>
      <c r="CO29" s="242"/>
      <c r="CP29" s="241">
        <f t="shared" si="79"/>
        <v>0</v>
      </c>
      <c r="CQ29" s="241">
        <f t="shared" ref="CQ29:CS29" si="419">CQ130+CQ231+CQ332+CQ433</f>
        <v>0</v>
      </c>
      <c r="CR29" s="241">
        <f t="shared" si="419"/>
        <v>0</v>
      </c>
      <c r="CS29" s="241">
        <f t="shared" si="419"/>
        <v>0</v>
      </c>
      <c r="CT29" s="241">
        <f t="shared" si="81"/>
        <v>193.884898</v>
      </c>
      <c r="CU29" s="242">
        <v>0.224147321887</v>
      </c>
      <c r="CV29" s="243">
        <f t="shared" si="82"/>
        <v>43.45878064</v>
      </c>
      <c r="CW29" s="244">
        <f t="shared" si="83"/>
        <v>150.4261173</v>
      </c>
      <c r="CX29" s="236"/>
      <c r="CY29" s="238">
        <v>16.0</v>
      </c>
      <c r="CZ29" s="239" t="s">
        <v>50</v>
      </c>
      <c r="DA29" s="240" t="s">
        <v>137</v>
      </c>
      <c r="DB29" s="240" t="s">
        <v>134</v>
      </c>
      <c r="DC29" s="241">
        <f t="shared" si="84"/>
        <v>596</v>
      </c>
      <c r="DD29" s="241">
        <f t="shared" si="85"/>
        <v>567800.3608</v>
      </c>
      <c r="DE29" s="241">
        <f t="shared" si="86"/>
        <v>338.409015</v>
      </c>
      <c r="DF29" s="242"/>
      <c r="DG29" s="241">
        <f t="shared" si="87"/>
        <v>0</v>
      </c>
      <c r="DH29" s="241">
        <f t="shared" ref="DH29:DJ29" si="420">DH130+DH231+DH332+DH433</f>
        <v>0</v>
      </c>
      <c r="DI29" s="241">
        <f t="shared" si="420"/>
        <v>0</v>
      </c>
      <c r="DJ29" s="241">
        <f t="shared" si="420"/>
        <v>0</v>
      </c>
      <c r="DK29" s="241">
        <f t="shared" si="89"/>
        <v>338.409015</v>
      </c>
      <c r="DL29" s="242">
        <v>0.224147321887</v>
      </c>
      <c r="DM29" s="243">
        <f t="shared" si="90"/>
        <v>75.85347443</v>
      </c>
      <c r="DN29" s="244">
        <f t="shared" si="91"/>
        <v>262.5555406</v>
      </c>
      <c r="DO29" s="236"/>
      <c r="DP29" s="238">
        <v>16.0</v>
      </c>
      <c r="DQ29" s="239" t="s">
        <v>50</v>
      </c>
      <c r="DR29" s="240" t="s">
        <v>137</v>
      </c>
      <c r="DS29" s="240" t="s">
        <v>134</v>
      </c>
      <c r="DT29" s="241">
        <f t="shared" si="92"/>
        <v>725</v>
      </c>
      <c r="DU29" s="241">
        <f t="shared" si="93"/>
        <v>596947.707</v>
      </c>
      <c r="DV29" s="241">
        <f t="shared" si="94"/>
        <v>432.7870876</v>
      </c>
      <c r="DW29" s="242"/>
      <c r="DX29" s="241">
        <f t="shared" si="95"/>
        <v>0</v>
      </c>
      <c r="DY29" s="241">
        <f t="shared" ref="DY29:EA29" si="421">DY130+DY231+DY332+DY433</f>
        <v>0</v>
      </c>
      <c r="DZ29" s="241">
        <f t="shared" si="421"/>
        <v>0</v>
      </c>
      <c r="EA29" s="241">
        <f t="shared" si="421"/>
        <v>0</v>
      </c>
      <c r="EB29" s="241">
        <f t="shared" si="97"/>
        <v>432.7870876</v>
      </c>
      <c r="EC29" s="242">
        <v>0.224147321887</v>
      </c>
      <c r="ED29" s="243">
        <f t="shared" si="98"/>
        <v>97.00806662</v>
      </c>
      <c r="EE29" s="244">
        <f t="shared" si="99"/>
        <v>335.7790209</v>
      </c>
      <c r="EF29" s="236"/>
      <c r="EG29" s="238">
        <v>16.0</v>
      </c>
      <c r="EH29" s="239" t="s">
        <v>50</v>
      </c>
      <c r="EI29" s="240" t="s">
        <v>137</v>
      </c>
      <c r="EJ29" s="240" t="s">
        <v>134</v>
      </c>
      <c r="EK29" s="241">
        <f t="shared" si="100"/>
        <v>495</v>
      </c>
      <c r="EL29" s="241">
        <f t="shared" si="101"/>
        <v>587701.74</v>
      </c>
      <c r="EM29" s="241">
        <f t="shared" si="102"/>
        <v>290.9123613</v>
      </c>
      <c r="EN29" s="242"/>
      <c r="EO29" s="241">
        <f t="shared" si="103"/>
        <v>0</v>
      </c>
      <c r="EP29" s="241">
        <f t="shared" ref="EP29:ER29" si="422">EP130+EP231+EP332+EP433</f>
        <v>0</v>
      </c>
      <c r="EQ29" s="241">
        <f t="shared" si="422"/>
        <v>0</v>
      </c>
      <c r="ER29" s="241">
        <f t="shared" si="422"/>
        <v>0</v>
      </c>
      <c r="ES29" s="241">
        <f t="shared" si="105"/>
        <v>290.9123613</v>
      </c>
      <c r="ET29" s="242">
        <v>0.224147321887</v>
      </c>
      <c r="EU29" s="243">
        <f t="shared" si="106"/>
        <v>65.20722669</v>
      </c>
      <c r="EV29" s="244">
        <f t="shared" si="107"/>
        <v>225.7051346</v>
      </c>
      <c r="EW29" s="236"/>
      <c r="EX29" s="238">
        <v>16.0</v>
      </c>
      <c r="EY29" s="239" t="s">
        <v>50</v>
      </c>
      <c r="EZ29" s="240" t="s">
        <v>137</v>
      </c>
      <c r="FA29" s="240" t="s">
        <v>134</v>
      </c>
      <c r="FB29" s="241">
        <f t="shared" si="108"/>
        <v>510</v>
      </c>
      <c r="FC29" s="241">
        <f t="shared" si="109"/>
        <v>598610.8819</v>
      </c>
      <c r="FD29" s="241">
        <f t="shared" si="110"/>
        <v>305.2915498</v>
      </c>
      <c r="FE29" s="242"/>
      <c r="FF29" s="241">
        <f t="shared" si="111"/>
        <v>0</v>
      </c>
      <c r="FG29" s="241">
        <f t="shared" ref="FG29:FI29" si="423">FG130+FG231+FG332+FG433</f>
        <v>0</v>
      </c>
      <c r="FH29" s="241">
        <f t="shared" si="423"/>
        <v>0</v>
      </c>
      <c r="FI29" s="241">
        <f t="shared" si="423"/>
        <v>0</v>
      </c>
      <c r="FJ29" s="241">
        <f t="shared" si="113"/>
        <v>305.2915498</v>
      </c>
      <c r="FK29" s="242">
        <v>0.224147321887</v>
      </c>
      <c r="FL29" s="243">
        <f t="shared" si="114"/>
        <v>68.43028328</v>
      </c>
      <c r="FM29" s="244">
        <f t="shared" si="115"/>
        <v>236.8612665</v>
      </c>
      <c r="FN29" s="236"/>
      <c r="FO29" s="238">
        <v>16.0</v>
      </c>
      <c r="FP29" s="239" t="s">
        <v>50</v>
      </c>
      <c r="FQ29" s="240" t="s">
        <v>137</v>
      </c>
      <c r="FR29" s="240" t="s">
        <v>134</v>
      </c>
      <c r="FS29" s="241">
        <f t="shared" si="116"/>
        <v>141</v>
      </c>
      <c r="FT29" s="241">
        <f t="shared" si="117"/>
        <v>643602.5901</v>
      </c>
      <c r="FU29" s="241">
        <f t="shared" si="118"/>
        <v>90.74796521</v>
      </c>
      <c r="FV29" s="242"/>
      <c r="FW29" s="241">
        <f t="shared" si="119"/>
        <v>0</v>
      </c>
      <c r="FX29" s="241">
        <f t="shared" ref="FX29:FZ29" si="424">FX130+FX231+FX332+FX433</f>
        <v>0</v>
      </c>
      <c r="FY29" s="241">
        <f t="shared" si="424"/>
        <v>0</v>
      </c>
      <c r="FZ29" s="241">
        <f t="shared" si="424"/>
        <v>0</v>
      </c>
      <c r="GA29" s="241">
        <f t="shared" si="121"/>
        <v>90.74796521</v>
      </c>
      <c r="GB29" s="242">
        <v>0.224147321887</v>
      </c>
      <c r="GC29" s="243">
        <f t="shared" si="122"/>
        <v>20.34091337</v>
      </c>
      <c r="GD29" s="244">
        <f t="shared" si="123"/>
        <v>70.40705184</v>
      </c>
      <c r="GE29" s="236"/>
      <c r="GF29" s="238">
        <v>16.0</v>
      </c>
      <c r="GG29" s="239" t="s">
        <v>50</v>
      </c>
      <c r="GH29" s="240" t="s">
        <v>137</v>
      </c>
      <c r="GI29" s="240" t="s">
        <v>134</v>
      </c>
      <c r="GJ29" s="241">
        <f t="shared" si="124"/>
        <v>0</v>
      </c>
      <c r="GK29" s="241" t="str">
        <f t="shared" si="125"/>
        <v>#DIV/0!</v>
      </c>
      <c r="GL29" s="241">
        <f t="shared" si="126"/>
        <v>0</v>
      </c>
      <c r="GM29" s="242"/>
      <c r="GN29" s="241">
        <f t="shared" si="127"/>
        <v>0</v>
      </c>
      <c r="GO29" s="241">
        <f t="shared" ref="GO29:GQ29" si="425">GO130+GO231+GO332+GO433</f>
        <v>0</v>
      </c>
      <c r="GP29" s="241">
        <f t="shared" si="425"/>
        <v>0</v>
      </c>
      <c r="GQ29" s="241">
        <f t="shared" si="425"/>
        <v>0</v>
      </c>
      <c r="GR29" s="241">
        <f t="shared" si="129"/>
        <v>0</v>
      </c>
      <c r="GS29" s="242">
        <v>0.224147321887</v>
      </c>
      <c r="GT29" s="243">
        <f t="shared" si="130"/>
        <v>0</v>
      </c>
      <c r="GU29" s="244">
        <f t="shared" si="131"/>
        <v>0</v>
      </c>
      <c r="GV29" s="236"/>
      <c r="GW29" s="238">
        <v>16.0</v>
      </c>
      <c r="GX29" s="239" t="s">
        <v>50</v>
      </c>
      <c r="GY29" s="240" t="s">
        <v>137</v>
      </c>
      <c r="GZ29" s="240" t="s">
        <v>134</v>
      </c>
      <c r="HA29" s="241">
        <f t="shared" si="132"/>
        <v>0</v>
      </c>
      <c r="HB29" s="241" t="str">
        <f t="shared" si="133"/>
        <v>#DIV/0!</v>
      </c>
      <c r="HC29" s="241">
        <f t="shared" si="134"/>
        <v>0</v>
      </c>
      <c r="HD29" s="242"/>
      <c r="HE29" s="241">
        <f t="shared" si="135"/>
        <v>0</v>
      </c>
      <c r="HF29" s="241">
        <f t="shared" ref="HF29:HH29" si="426">HF130+HF231+HF332+HF433</f>
        <v>0</v>
      </c>
      <c r="HG29" s="241">
        <f t="shared" si="426"/>
        <v>0</v>
      </c>
      <c r="HH29" s="241">
        <f t="shared" si="426"/>
        <v>0</v>
      </c>
      <c r="HI29" s="241">
        <f t="shared" si="137"/>
        <v>0</v>
      </c>
      <c r="HJ29" s="242">
        <v>0.224147321887</v>
      </c>
      <c r="HK29" s="243">
        <f t="shared" si="138"/>
        <v>0</v>
      </c>
      <c r="HL29" s="244">
        <f t="shared" si="139"/>
        <v>0</v>
      </c>
      <c r="HM29" s="236"/>
      <c r="HN29" s="238">
        <v>16.0</v>
      </c>
      <c r="HO29" s="239" t="s">
        <v>50</v>
      </c>
      <c r="HP29" s="240" t="s">
        <v>137</v>
      </c>
      <c r="HQ29" s="240" t="s">
        <v>134</v>
      </c>
      <c r="HR29" s="241">
        <f t="shared" si="140"/>
        <v>0</v>
      </c>
      <c r="HS29" s="241" t="str">
        <f t="shared" si="141"/>
        <v>#DIV/0!</v>
      </c>
      <c r="HT29" s="241">
        <f t="shared" si="142"/>
        <v>0</v>
      </c>
      <c r="HU29" s="242"/>
      <c r="HV29" s="241">
        <f t="shared" si="143"/>
        <v>0</v>
      </c>
      <c r="HW29" s="241">
        <f t="shared" ref="HW29:HY29" si="427">HW130+HW231+HW332+HW433</f>
        <v>0</v>
      </c>
      <c r="HX29" s="241">
        <f t="shared" si="427"/>
        <v>0</v>
      </c>
      <c r="HY29" s="241">
        <f t="shared" si="427"/>
        <v>0</v>
      </c>
      <c r="HZ29" s="241">
        <f t="shared" si="145"/>
        <v>0</v>
      </c>
      <c r="IA29" s="242">
        <v>0.224147321887</v>
      </c>
      <c r="IB29" s="243">
        <f t="shared" si="146"/>
        <v>0</v>
      </c>
      <c r="IC29" s="244">
        <f t="shared" si="147"/>
        <v>0</v>
      </c>
      <c r="ID29" s="236"/>
      <c r="IE29" s="238">
        <v>16.0</v>
      </c>
      <c r="IF29" s="239" t="s">
        <v>50</v>
      </c>
      <c r="IG29" s="240" t="s">
        <v>137</v>
      </c>
      <c r="IH29" s="240" t="s">
        <v>134</v>
      </c>
      <c r="II29" s="241">
        <f t="shared" si="148"/>
        <v>0</v>
      </c>
      <c r="IJ29" s="241" t="str">
        <f t="shared" si="149"/>
        <v>#DIV/0!</v>
      </c>
      <c r="IK29" s="241">
        <f t="shared" si="150"/>
        <v>0</v>
      </c>
      <c r="IL29" s="242"/>
      <c r="IM29" s="241">
        <f t="shared" si="151"/>
        <v>0</v>
      </c>
      <c r="IN29" s="241">
        <f t="shared" ref="IN29:IP29" si="428">IN130+IN231+IN332+IN433</f>
        <v>0</v>
      </c>
      <c r="IO29" s="241">
        <f t="shared" si="428"/>
        <v>0</v>
      </c>
      <c r="IP29" s="241">
        <f t="shared" si="428"/>
        <v>0</v>
      </c>
      <c r="IQ29" s="241">
        <f t="shared" si="153"/>
        <v>0</v>
      </c>
      <c r="IR29" s="242">
        <v>0.224147321887</v>
      </c>
      <c r="IS29" s="243">
        <f t="shared" si="154"/>
        <v>0</v>
      </c>
      <c r="IT29" s="244">
        <f t="shared" si="155"/>
        <v>0</v>
      </c>
      <c r="IU29" s="236"/>
      <c r="IV29" s="238">
        <v>16.0</v>
      </c>
      <c r="IW29" s="239" t="s">
        <v>50</v>
      </c>
      <c r="IX29" s="240" t="s">
        <v>137</v>
      </c>
      <c r="IY29" s="240" t="s">
        <v>134</v>
      </c>
      <c r="IZ29" s="241">
        <f t="shared" si="156"/>
        <v>0</v>
      </c>
      <c r="JA29" s="241" t="str">
        <f t="shared" si="157"/>
        <v>#DIV/0!</v>
      </c>
      <c r="JB29" s="241">
        <f t="shared" si="158"/>
        <v>0</v>
      </c>
      <c r="JC29" s="242"/>
      <c r="JD29" s="241">
        <f t="shared" si="159"/>
        <v>0</v>
      </c>
      <c r="JE29" s="241">
        <f t="shared" ref="JE29:JG29" si="429">JE130+JE231+JE332+JE433</f>
        <v>0</v>
      </c>
      <c r="JF29" s="241">
        <f t="shared" si="429"/>
        <v>0</v>
      </c>
      <c r="JG29" s="241">
        <f t="shared" si="429"/>
        <v>0</v>
      </c>
      <c r="JH29" s="241">
        <f t="shared" si="161"/>
        <v>0</v>
      </c>
      <c r="JI29" s="242">
        <v>0.224147321887</v>
      </c>
      <c r="JJ29" s="243">
        <f t="shared" si="162"/>
        <v>0</v>
      </c>
      <c r="JK29" s="244">
        <f t="shared" si="163"/>
        <v>0</v>
      </c>
      <c r="JL29" s="236"/>
      <c r="JM29" s="238">
        <v>16.0</v>
      </c>
      <c r="JN29" s="239" t="s">
        <v>50</v>
      </c>
      <c r="JO29" s="240" t="s">
        <v>137</v>
      </c>
      <c r="JP29" s="240" t="s">
        <v>134</v>
      </c>
      <c r="JQ29" s="241">
        <f t="shared" si="164"/>
        <v>0</v>
      </c>
      <c r="JR29" s="241" t="str">
        <f t="shared" si="165"/>
        <v>#DIV/0!</v>
      </c>
      <c r="JS29" s="241">
        <f t="shared" si="166"/>
        <v>0</v>
      </c>
      <c r="JT29" s="242"/>
      <c r="JU29" s="241">
        <f t="shared" si="167"/>
        <v>0</v>
      </c>
      <c r="JV29" s="241">
        <f t="shared" ref="JV29:JX29" si="430">JV130+JV231+JV332+JV433</f>
        <v>0</v>
      </c>
      <c r="JW29" s="241">
        <f t="shared" si="430"/>
        <v>0</v>
      </c>
      <c r="JX29" s="241">
        <f t="shared" si="430"/>
        <v>0</v>
      </c>
      <c r="JY29" s="241">
        <f t="shared" si="169"/>
        <v>0</v>
      </c>
      <c r="JZ29" s="242">
        <v>0.224147321887</v>
      </c>
      <c r="KA29" s="243">
        <f t="shared" si="170"/>
        <v>0</v>
      </c>
      <c r="KB29" s="244">
        <f t="shared" si="171"/>
        <v>0</v>
      </c>
      <c r="KC29" s="236"/>
      <c r="KD29" s="238">
        <v>16.0</v>
      </c>
      <c r="KE29" s="239" t="s">
        <v>50</v>
      </c>
      <c r="KF29" s="240" t="s">
        <v>137</v>
      </c>
      <c r="KG29" s="240" t="s">
        <v>134</v>
      </c>
      <c r="KH29" s="241">
        <f t="shared" si="172"/>
        <v>0</v>
      </c>
      <c r="KI29" s="241" t="str">
        <f t="shared" si="173"/>
        <v>#DIV/0!</v>
      </c>
      <c r="KJ29" s="241">
        <f t="shared" si="174"/>
        <v>0</v>
      </c>
      <c r="KK29" s="242"/>
      <c r="KL29" s="241">
        <f t="shared" si="175"/>
        <v>0</v>
      </c>
      <c r="KM29" s="241">
        <f t="shared" ref="KM29:KO29" si="431">KM130+KM231+KM332+KM433</f>
        <v>0</v>
      </c>
      <c r="KN29" s="241">
        <f t="shared" si="431"/>
        <v>0</v>
      </c>
      <c r="KO29" s="241">
        <f t="shared" si="431"/>
        <v>0</v>
      </c>
      <c r="KP29" s="241">
        <f t="shared" si="177"/>
        <v>0</v>
      </c>
      <c r="KQ29" s="242">
        <v>0.224147321887</v>
      </c>
      <c r="KR29" s="243">
        <f t="shared" si="178"/>
        <v>0</v>
      </c>
      <c r="KS29" s="244">
        <f t="shared" si="179"/>
        <v>0</v>
      </c>
      <c r="KT29" s="236"/>
      <c r="KU29" s="237"/>
    </row>
    <row r="30" ht="15.75" customHeight="1">
      <c r="A30" s="238">
        <v>17.0</v>
      </c>
      <c r="B30" s="239" t="s">
        <v>51</v>
      </c>
      <c r="C30" s="240" t="s">
        <v>136</v>
      </c>
      <c r="D30" s="240" t="s">
        <v>134</v>
      </c>
      <c r="E30" s="241">
        <f t="shared" si="36"/>
        <v>24418</v>
      </c>
      <c r="F30" s="241">
        <f t="shared" si="37"/>
        <v>356363.3366</v>
      </c>
      <c r="G30" s="241">
        <f t="shared" si="38"/>
        <v>8701.679954</v>
      </c>
      <c r="H30" s="242"/>
      <c r="I30" s="241">
        <f t="shared" si="39"/>
        <v>0</v>
      </c>
      <c r="J30" s="241">
        <f t="shared" ref="J30:L30" si="432">J131+J232+J333+J434</f>
        <v>0</v>
      </c>
      <c r="K30" s="241">
        <f t="shared" si="432"/>
        <v>0</v>
      </c>
      <c r="L30" s="241">
        <f t="shared" si="432"/>
        <v>0</v>
      </c>
      <c r="M30" s="241">
        <f t="shared" si="41"/>
        <v>8701.679954</v>
      </c>
      <c r="N30" s="242">
        <v>0.224147321887</v>
      </c>
      <c r="O30" s="243">
        <f t="shared" si="42"/>
        <v>1950.458258</v>
      </c>
      <c r="P30" s="244">
        <f t="shared" si="43"/>
        <v>6751.221696</v>
      </c>
      <c r="Q30" s="236"/>
      <c r="R30" s="238">
        <v>17.0</v>
      </c>
      <c r="S30" s="239" t="s">
        <v>51</v>
      </c>
      <c r="T30" s="240" t="s">
        <v>136</v>
      </c>
      <c r="U30" s="240" t="s">
        <v>134</v>
      </c>
      <c r="V30" s="241">
        <f t="shared" si="44"/>
        <v>11895</v>
      </c>
      <c r="W30" s="241">
        <f t="shared" si="45"/>
        <v>374163.633</v>
      </c>
      <c r="X30" s="241">
        <f t="shared" si="46"/>
        <v>4450.676415</v>
      </c>
      <c r="Y30" s="242"/>
      <c r="Z30" s="241">
        <f t="shared" si="47"/>
        <v>0</v>
      </c>
      <c r="AA30" s="241">
        <f t="shared" ref="AA30:AC30" si="433">AA131+AA232+AA333+AA434</f>
        <v>0</v>
      </c>
      <c r="AB30" s="241">
        <f t="shared" si="433"/>
        <v>0</v>
      </c>
      <c r="AC30" s="241">
        <f t="shared" si="433"/>
        <v>0</v>
      </c>
      <c r="AD30" s="241">
        <f t="shared" si="49"/>
        <v>4450.676415</v>
      </c>
      <c r="AE30" s="242">
        <v>0.224147321887</v>
      </c>
      <c r="AF30" s="243">
        <f t="shared" si="50"/>
        <v>997.6071989</v>
      </c>
      <c r="AG30" s="244">
        <f t="shared" si="51"/>
        <v>3453.069216</v>
      </c>
      <c r="AH30" s="236"/>
      <c r="AI30" s="238">
        <v>17.0</v>
      </c>
      <c r="AJ30" s="239" t="s">
        <v>51</v>
      </c>
      <c r="AK30" s="240" t="s">
        <v>136</v>
      </c>
      <c r="AL30" s="240" t="s">
        <v>134</v>
      </c>
      <c r="AM30" s="241">
        <f t="shared" si="52"/>
        <v>25143</v>
      </c>
      <c r="AN30" s="241">
        <f t="shared" si="53"/>
        <v>381379.8908</v>
      </c>
      <c r="AO30" s="241">
        <f t="shared" si="54"/>
        <v>9589.034593</v>
      </c>
      <c r="AP30" s="242"/>
      <c r="AQ30" s="241">
        <f t="shared" si="55"/>
        <v>0</v>
      </c>
      <c r="AR30" s="241">
        <f t="shared" ref="AR30:AT30" si="434">AR131+AR232+AR333+AR434</f>
        <v>0</v>
      </c>
      <c r="AS30" s="241">
        <f t="shared" si="434"/>
        <v>0</v>
      </c>
      <c r="AT30" s="241">
        <f t="shared" si="434"/>
        <v>0</v>
      </c>
      <c r="AU30" s="241">
        <f t="shared" si="57"/>
        <v>9589.034593</v>
      </c>
      <c r="AV30" s="242">
        <v>0.224147321887</v>
      </c>
      <c r="AW30" s="243">
        <f t="shared" si="58"/>
        <v>2149.356424</v>
      </c>
      <c r="AX30" s="244">
        <f t="shared" si="59"/>
        <v>7439.67817</v>
      </c>
      <c r="AY30" s="236"/>
      <c r="AZ30" s="238">
        <v>17.0</v>
      </c>
      <c r="BA30" s="239" t="s">
        <v>51</v>
      </c>
      <c r="BB30" s="240" t="s">
        <v>136</v>
      </c>
      <c r="BC30" s="240" t="s">
        <v>134</v>
      </c>
      <c r="BD30" s="241">
        <f t="shared" si="60"/>
        <v>19763</v>
      </c>
      <c r="BE30" s="241">
        <f t="shared" si="61"/>
        <v>401049.5251</v>
      </c>
      <c r="BF30" s="241">
        <f t="shared" si="62"/>
        <v>7925.941764</v>
      </c>
      <c r="BG30" s="242"/>
      <c r="BH30" s="241">
        <f t="shared" si="63"/>
        <v>0</v>
      </c>
      <c r="BI30" s="241">
        <f t="shared" ref="BI30:BK30" si="435">BI131+BI232+BI333+BI434</f>
        <v>0</v>
      </c>
      <c r="BJ30" s="241">
        <f t="shared" si="435"/>
        <v>0</v>
      </c>
      <c r="BK30" s="241">
        <f t="shared" si="435"/>
        <v>0</v>
      </c>
      <c r="BL30" s="241">
        <f t="shared" si="65"/>
        <v>7925.941764</v>
      </c>
      <c r="BM30" s="242">
        <v>0.224147321887</v>
      </c>
      <c r="BN30" s="243">
        <f t="shared" si="66"/>
        <v>1776.57862</v>
      </c>
      <c r="BO30" s="244">
        <f t="shared" si="67"/>
        <v>6149.363144</v>
      </c>
      <c r="BP30" s="236"/>
      <c r="BQ30" s="238">
        <v>17.0</v>
      </c>
      <c r="BR30" s="239" t="s">
        <v>51</v>
      </c>
      <c r="BS30" s="240" t="s">
        <v>136</v>
      </c>
      <c r="BT30" s="240" t="s">
        <v>134</v>
      </c>
      <c r="BU30" s="241">
        <f t="shared" si="68"/>
        <v>20277</v>
      </c>
      <c r="BV30" s="241">
        <f t="shared" si="69"/>
        <v>419730.7255</v>
      </c>
      <c r="BW30" s="241">
        <f t="shared" si="70"/>
        <v>8510.879921</v>
      </c>
      <c r="BX30" s="242"/>
      <c r="BY30" s="241">
        <f t="shared" si="71"/>
        <v>0</v>
      </c>
      <c r="BZ30" s="241">
        <f t="shared" ref="BZ30:CB30" si="436">BZ131+BZ232+BZ333+BZ434</f>
        <v>0</v>
      </c>
      <c r="CA30" s="241">
        <f t="shared" si="436"/>
        <v>0</v>
      </c>
      <c r="CB30" s="241">
        <f t="shared" si="436"/>
        <v>0</v>
      </c>
      <c r="CC30" s="241">
        <f t="shared" si="73"/>
        <v>8510.879921</v>
      </c>
      <c r="CD30" s="242">
        <v>0.224147321887</v>
      </c>
      <c r="CE30" s="243">
        <f t="shared" si="74"/>
        <v>1907.690941</v>
      </c>
      <c r="CF30" s="244">
        <f t="shared" si="75"/>
        <v>6603.18898</v>
      </c>
      <c r="CG30" s="236"/>
      <c r="CH30" s="238">
        <v>17.0</v>
      </c>
      <c r="CI30" s="239" t="s">
        <v>51</v>
      </c>
      <c r="CJ30" s="240" t="s">
        <v>136</v>
      </c>
      <c r="CK30" s="240" t="s">
        <v>134</v>
      </c>
      <c r="CL30" s="241">
        <f t="shared" si="76"/>
        <v>8116</v>
      </c>
      <c r="CM30" s="241">
        <f t="shared" si="77"/>
        <v>438148.9924</v>
      </c>
      <c r="CN30" s="241">
        <f t="shared" si="78"/>
        <v>3556.017222</v>
      </c>
      <c r="CO30" s="242"/>
      <c r="CP30" s="241">
        <f t="shared" si="79"/>
        <v>0</v>
      </c>
      <c r="CQ30" s="241">
        <f t="shared" ref="CQ30:CS30" si="437">CQ131+CQ232+CQ333+CQ434</f>
        <v>0</v>
      </c>
      <c r="CR30" s="241">
        <f t="shared" si="437"/>
        <v>0</v>
      </c>
      <c r="CS30" s="241">
        <f t="shared" si="437"/>
        <v>0</v>
      </c>
      <c r="CT30" s="241">
        <f t="shared" si="81"/>
        <v>3556.017222</v>
      </c>
      <c r="CU30" s="242">
        <v>0.224147321887</v>
      </c>
      <c r="CV30" s="243">
        <f t="shared" si="82"/>
        <v>797.0717369</v>
      </c>
      <c r="CW30" s="244">
        <f t="shared" si="83"/>
        <v>2758.945485</v>
      </c>
      <c r="CX30" s="236"/>
      <c r="CY30" s="238">
        <v>17.0</v>
      </c>
      <c r="CZ30" s="239" t="s">
        <v>51</v>
      </c>
      <c r="DA30" s="240" t="s">
        <v>136</v>
      </c>
      <c r="DB30" s="240" t="s">
        <v>134</v>
      </c>
      <c r="DC30" s="241">
        <f t="shared" si="84"/>
        <v>17936</v>
      </c>
      <c r="DD30" s="241">
        <f t="shared" si="85"/>
        <v>471973.1899</v>
      </c>
      <c r="DE30" s="241">
        <f t="shared" si="86"/>
        <v>8465.311134</v>
      </c>
      <c r="DF30" s="242"/>
      <c r="DG30" s="241">
        <f t="shared" si="87"/>
        <v>0</v>
      </c>
      <c r="DH30" s="241">
        <f t="shared" ref="DH30:DJ30" si="438">DH131+DH232+DH333+DH434</f>
        <v>0</v>
      </c>
      <c r="DI30" s="241">
        <f t="shared" si="438"/>
        <v>0</v>
      </c>
      <c r="DJ30" s="241">
        <f t="shared" si="438"/>
        <v>0</v>
      </c>
      <c r="DK30" s="241">
        <f t="shared" si="89"/>
        <v>8465.311134</v>
      </c>
      <c r="DL30" s="242">
        <v>0.224147321887</v>
      </c>
      <c r="DM30" s="243">
        <f t="shared" si="90"/>
        <v>1897.47682</v>
      </c>
      <c r="DN30" s="244">
        <f t="shared" si="91"/>
        <v>6567.834314</v>
      </c>
      <c r="DO30" s="236"/>
      <c r="DP30" s="238">
        <v>17.0</v>
      </c>
      <c r="DQ30" s="239" t="s">
        <v>51</v>
      </c>
      <c r="DR30" s="240" t="s">
        <v>136</v>
      </c>
      <c r="DS30" s="240" t="s">
        <v>134</v>
      </c>
      <c r="DT30" s="241">
        <f t="shared" si="92"/>
        <v>7118</v>
      </c>
      <c r="DU30" s="241">
        <f t="shared" si="93"/>
        <v>475227.878</v>
      </c>
      <c r="DV30" s="241">
        <f t="shared" si="94"/>
        <v>3382.672035</v>
      </c>
      <c r="DW30" s="242"/>
      <c r="DX30" s="241">
        <f t="shared" si="95"/>
        <v>0</v>
      </c>
      <c r="DY30" s="241">
        <f t="shared" ref="DY30:EA30" si="439">DY131+DY232+DY333+DY434</f>
        <v>0</v>
      </c>
      <c r="DZ30" s="241">
        <f t="shared" si="439"/>
        <v>0</v>
      </c>
      <c r="EA30" s="241">
        <f t="shared" si="439"/>
        <v>0</v>
      </c>
      <c r="EB30" s="241">
        <f t="shared" si="97"/>
        <v>3382.672035</v>
      </c>
      <c r="EC30" s="242">
        <v>0.224147321887</v>
      </c>
      <c r="ED30" s="243">
        <f t="shared" si="98"/>
        <v>758.2168775</v>
      </c>
      <c r="EE30" s="244">
        <f t="shared" si="99"/>
        <v>2624.455158</v>
      </c>
      <c r="EF30" s="236"/>
      <c r="EG30" s="238">
        <v>17.0</v>
      </c>
      <c r="EH30" s="239" t="s">
        <v>51</v>
      </c>
      <c r="EI30" s="240" t="s">
        <v>136</v>
      </c>
      <c r="EJ30" s="240" t="s">
        <v>134</v>
      </c>
      <c r="EK30" s="241">
        <f t="shared" si="100"/>
        <v>9010</v>
      </c>
      <c r="EL30" s="241">
        <f t="shared" si="101"/>
        <v>473883.5629</v>
      </c>
      <c r="EM30" s="241">
        <f t="shared" si="102"/>
        <v>4269.690902</v>
      </c>
      <c r="EN30" s="242"/>
      <c r="EO30" s="241">
        <f t="shared" si="103"/>
        <v>0</v>
      </c>
      <c r="EP30" s="241">
        <f t="shared" ref="EP30:ER30" si="440">EP131+EP232+EP333+EP434</f>
        <v>0</v>
      </c>
      <c r="EQ30" s="241">
        <f t="shared" si="440"/>
        <v>0</v>
      </c>
      <c r="ER30" s="241">
        <f t="shared" si="440"/>
        <v>0</v>
      </c>
      <c r="ES30" s="241">
        <f t="shared" si="105"/>
        <v>4269.690902</v>
      </c>
      <c r="ET30" s="242">
        <v>0.224147321887</v>
      </c>
      <c r="EU30" s="243">
        <f t="shared" si="106"/>
        <v>957.0397809</v>
      </c>
      <c r="EV30" s="244">
        <f t="shared" si="107"/>
        <v>3312.651121</v>
      </c>
      <c r="EW30" s="236"/>
      <c r="EX30" s="238">
        <v>17.0</v>
      </c>
      <c r="EY30" s="239" t="s">
        <v>51</v>
      </c>
      <c r="EZ30" s="240" t="s">
        <v>136</v>
      </c>
      <c r="FA30" s="240" t="s">
        <v>134</v>
      </c>
      <c r="FB30" s="241">
        <f t="shared" si="108"/>
        <v>7076</v>
      </c>
      <c r="FC30" s="241">
        <f t="shared" si="109"/>
        <v>481818.6394</v>
      </c>
      <c r="FD30" s="241">
        <f t="shared" si="110"/>
        <v>3409.348692</v>
      </c>
      <c r="FE30" s="242"/>
      <c r="FF30" s="241">
        <f t="shared" si="111"/>
        <v>0</v>
      </c>
      <c r="FG30" s="241">
        <f t="shared" ref="FG30:FI30" si="441">FG131+FG232+FG333+FG434</f>
        <v>0</v>
      </c>
      <c r="FH30" s="241">
        <f t="shared" si="441"/>
        <v>0</v>
      </c>
      <c r="FI30" s="241">
        <f t="shared" si="441"/>
        <v>0</v>
      </c>
      <c r="FJ30" s="241">
        <f t="shared" si="113"/>
        <v>3409.348692</v>
      </c>
      <c r="FK30" s="242">
        <v>0.224147321887</v>
      </c>
      <c r="FL30" s="243">
        <f t="shared" si="114"/>
        <v>764.1963787</v>
      </c>
      <c r="FM30" s="244">
        <f t="shared" si="115"/>
        <v>2645.152313</v>
      </c>
      <c r="FN30" s="236"/>
      <c r="FO30" s="238">
        <v>17.0</v>
      </c>
      <c r="FP30" s="239" t="s">
        <v>51</v>
      </c>
      <c r="FQ30" s="240" t="s">
        <v>136</v>
      </c>
      <c r="FR30" s="240" t="s">
        <v>134</v>
      </c>
      <c r="FS30" s="241">
        <f t="shared" si="116"/>
        <v>7476</v>
      </c>
      <c r="FT30" s="241">
        <f t="shared" si="117"/>
        <v>503671.0632</v>
      </c>
      <c r="FU30" s="241">
        <f t="shared" si="118"/>
        <v>3765.444868</v>
      </c>
      <c r="FV30" s="242"/>
      <c r="FW30" s="241">
        <f t="shared" si="119"/>
        <v>0</v>
      </c>
      <c r="FX30" s="241">
        <f t="shared" ref="FX30:FZ30" si="442">FX131+FX232+FX333+FX434</f>
        <v>0</v>
      </c>
      <c r="FY30" s="241">
        <f t="shared" si="442"/>
        <v>0</v>
      </c>
      <c r="FZ30" s="241">
        <f t="shared" si="442"/>
        <v>0</v>
      </c>
      <c r="GA30" s="241">
        <f t="shared" si="121"/>
        <v>3765.444868</v>
      </c>
      <c r="GB30" s="242">
        <v>0.224147321887</v>
      </c>
      <c r="GC30" s="243">
        <f t="shared" si="122"/>
        <v>844.014383</v>
      </c>
      <c r="GD30" s="244">
        <f t="shared" si="123"/>
        <v>2921.430485</v>
      </c>
      <c r="GE30" s="236"/>
      <c r="GF30" s="238">
        <v>17.0</v>
      </c>
      <c r="GG30" s="239" t="s">
        <v>51</v>
      </c>
      <c r="GH30" s="240" t="s">
        <v>136</v>
      </c>
      <c r="GI30" s="240" t="s">
        <v>134</v>
      </c>
      <c r="GJ30" s="241">
        <f t="shared" si="124"/>
        <v>5321.8</v>
      </c>
      <c r="GK30" s="241">
        <f t="shared" si="125"/>
        <v>506948.1186</v>
      </c>
      <c r="GL30" s="241">
        <f t="shared" si="126"/>
        <v>2697.876498</v>
      </c>
      <c r="GM30" s="242"/>
      <c r="GN30" s="241">
        <f t="shared" si="127"/>
        <v>0</v>
      </c>
      <c r="GO30" s="241">
        <f t="shared" ref="GO30:GQ30" si="443">GO131+GO232+GO333+GO434</f>
        <v>0</v>
      </c>
      <c r="GP30" s="241">
        <f t="shared" si="443"/>
        <v>0</v>
      </c>
      <c r="GQ30" s="241">
        <f t="shared" si="443"/>
        <v>0</v>
      </c>
      <c r="GR30" s="241">
        <f t="shared" si="129"/>
        <v>2697.876498</v>
      </c>
      <c r="GS30" s="242">
        <v>0.224147321887</v>
      </c>
      <c r="GT30" s="243">
        <f t="shared" si="130"/>
        <v>604.7217917</v>
      </c>
      <c r="GU30" s="244">
        <f t="shared" si="131"/>
        <v>2093.154706</v>
      </c>
      <c r="GV30" s="236"/>
      <c r="GW30" s="238">
        <v>17.0</v>
      </c>
      <c r="GX30" s="239" t="s">
        <v>51</v>
      </c>
      <c r="GY30" s="240" t="s">
        <v>136</v>
      </c>
      <c r="GZ30" s="240" t="s">
        <v>134</v>
      </c>
      <c r="HA30" s="241">
        <f t="shared" si="132"/>
        <v>6006.95</v>
      </c>
      <c r="HB30" s="241">
        <f t="shared" si="133"/>
        <v>557627.8655</v>
      </c>
      <c r="HC30" s="241">
        <f t="shared" si="134"/>
        <v>3349.642707</v>
      </c>
      <c r="HD30" s="242"/>
      <c r="HE30" s="241">
        <f t="shared" si="135"/>
        <v>0</v>
      </c>
      <c r="HF30" s="241">
        <f t="shared" ref="HF30:HH30" si="444">HF131+HF232+HF333+HF434</f>
        <v>0</v>
      </c>
      <c r="HG30" s="241">
        <f t="shared" si="444"/>
        <v>0</v>
      </c>
      <c r="HH30" s="241">
        <f t="shared" si="444"/>
        <v>0</v>
      </c>
      <c r="HI30" s="241">
        <f t="shared" si="137"/>
        <v>3349.642707</v>
      </c>
      <c r="HJ30" s="242">
        <v>0.224147321887</v>
      </c>
      <c r="HK30" s="243">
        <f t="shared" si="138"/>
        <v>750.813442</v>
      </c>
      <c r="HL30" s="244">
        <f t="shared" si="139"/>
        <v>2598.829265</v>
      </c>
      <c r="HM30" s="236"/>
      <c r="HN30" s="238">
        <v>17.0</v>
      </c>
      <c r="HO30" s="239" t="s">
        <v>51</v>
      </c>
      <c r="HP30" s="240" t="s">
        <v>136</v>
      </c>
      <c r="HQ30" s="240" t="s">
        <v>134</v>
      </c>
      <c r="HR30" s="241">
        <f t="shared" si="140"/>
        <v>6493.84</v>
      </c>
      <c r="HS30" s="241">
        <f t="shared" si="141"/>
        <v>583288.5205</v>
      </c>
      <c r="HT30" s="241">
        <f t="shared" si="142"/>
        <v>3787.782326</v>
      </c>
      <c r="HU30" s="242"/>
      <c r="HV30" s="241">
        <f t="shared" si="143"/>
        <v>0</v>
      </c>
      <c r="HW30" s="241">
        <f t="shared" ref="HW30:HY30" si="445">HW131+HW232+HW333+HW434</f>
        <v>0</v>
      </c>
      <c r="HX30" s="241">
        <f t="shared" si="445"/>
        <v>0</v>
      </c>
      <c r="HY30" s="241">
        <f t="shared" si="445"/>
        <v>0</v>
      </c>
      <c r="HZ30" s="241">
        <f t="shared" si="145"/>
        <v>3787.782326</v>
      </c>
      <c r="IA30" s="242">
        <v>0.224147321887</v>
      </c>
      <c r="IB30" s="243">
        <f t="shared" si="146"/>
        <v>849.0212642</v>
      </c>
      <c r="IC30" s="244">
        <f t="shared" si="147"/>
        <v>2938.761062</v>
      </c>
      <c r="ID30" s="236"/>
      <c r="IE30" s="238">
        <v>17.0</v>
      </c>
      <c r="IF30" s="239" t="s">
        <v>51</v>
      </c>
      <c r="IG30" s="240" t="s">
        <v>136</v>
      </c>
      <c r="IH30" s="240" t="s">
        <v>134</v>
      </c>
      <c r="II30" s="241">
        <f t="shared" si="148"/>
        <v>9644.71</v>
      </c>
      <c r="IJ30" s="241">
        <f t="shared" si="149"/>
        <v>645722.6439</v>
      </c>
      <c r="IK30" s="241">
        <f t="shared" si="150"/>
        <v>6227.80764</v>
      </c>
      <c r="IL30" s="242"/>
      <c r="IM30" s="241">
        <f t="shared" si="151"/>
        <v>0</v>
      </c>
      <c r="IN30" s="241">
        <f t="shared" ref="IN30:IP30" si="446">IN131+IN232+IN333+IN434</f>
        <v>0</v>
      </c>
      <c r="IO30" s="241">
        <f t="shared" si="446"/>
        <v>0</v>
      </c>
      <c r="IP30" s="241">
        <f t="shared" si="446"/>
        <v>0</v>
      </c>
      <c r="IQ30" s="241">
        <f t="shared" si="153"/>
        <v>6227.80764</v>
      </c>
      <c r="IR30" s="242">
        <v>0.224147321887</v>
      </c>
      <c r="IS30" s="243">
        <f t="shared" si="154"/>
        <v>1395.946404</v>
      </c>
      <c r="IT30" s="244">
        <f t="shared" si="155"/>
        <v>4831.861237</v>
      </c>
      <c r="IU30" s="236"/>
      <c r="IV30" s="238">
        <v>17.0</v>
      </c>
      <c r="IW30" s="239" t="s">
        <v>51</v>
      </c>
      <c r="IX30" s="240" t="s">
        <v>136</v>
      </c>
      <c r="IY30" s="240" t="s">
        <v>134</v>
      </c>
      <c r="IZ30" s="241">
        <f t="shared" si="156"/>
        <v>4741.4</v>
      </c>
      <c r="JA30" s="241">
        <f t="shared" si="157"/>
        <v>656136.4435</v>
      </c>
      <c r="JB30" s="241">
        <f t="shared" si="158"/>
        <v>3111.005333</v>
      </c>
      <c r="JC30" s="242"/>
      <c r="JD30" s="241">
        <f t="shared" si="159"/>
        <v>0</v>
      </c>
      <c r="JE30" s="241">
        <f t="shared" ref="JE30:JG30" si="447">JE131+JE232+JE333+JE434</f>
        <v>0</v>
      </c>
      <c r="JF30" s="241">
        <f t="shared" si="447"/>
        <v>0</v>
      </c>
      <c r="JG30" s="241">
        <f t="shared" si="447"/>
        <v>0</v>
      </c>
      <c r="JH30" s="241">
        <f t="shared" si="161"/>
        <v>3111.005333</v>
      </c>
      <c r="JI30" s="242">
        <v>0.224147321887</v>
      </c>
      <c r="JJ30" s="243">
        <f t="shared" si="162"/>
        <v>697.3235138</v>
      </c>
      <c r="JK30" s="244">
        <f t="shared" si="163"/>
        <v>2413.681819</v>
      </c>
      <c r="JL30" s="236"/>
      <c r="JM30" s="238">
        <v>17.0</v>
      </c>
      <c r="JN30" s="239" t="s">
        <v>51</v>
      </c>
      <c r="JO30" s="240" t="s">
        <v>136</v>
      </c>
      <c r="JP30" s="240" t="s">
        <v>134</v>
      </c>
      <c r="JQ30" s="241">
        <f t="shared" si="164"/>
        <v>4118.8</v>
      </c>
      <c r="JR30" s="241">
        <f t="shared" si="165"/>
        <v>641502.2125</v>
      </c>
      <c r="JS30" s="241">
        <f t="shared" si="166"/>
        <v>2642.219313</v>
      </c>
      <c r="JT30" s="242"/>
      <c r="JU30" s="241">
        <f t="shared" si="167"/>
        <v>0</v>
      </c>
      <c r="JV30" s="241">
        <f t="shared" ref="JV30:JX30" si="448">JV131+JV232+JV333+JV434</f>
        <v>0</v>
      </c>
      <c r="JW30" s="241">
        <f t="shared" si="448"/>
        <v>0</v>
      </c>
      <c r="JX30" s="241">
        <f t="shared" si="448"/>
        <v>0</v>
      </c>
      <c r="JY30" s="241">
        <f t="shared" si="169"/>
        <v>2642.219313</v>
      </c>
      <c r="JZ30" s="242">
        <v>0.224147321887</v>
      </c>
      <c r="KA30" s="243">
        <f t="shared" si="170"/>
        <v>592.2463828</v>
      </c>
      <c r="KB30" s="244">
        <f t="shared" si="171"/>
        <v>2049.97293</v>
      </c>
      <c r="KC30" s="236"/>
      <c r="KD30" s="238">
        <v>17.0</v>
      </c>
      <c r="KE30" s="239" t="s">
        <v>51</v>
      </c>
      <c r="KF30" s="240" t="s">
        <v>136</v>
      </c>
      <c r="KG30" s="240" t="s">
        <v>134</v>
      </c>
      <c r="KH30" s="241">
        <f t="shared" si="172"/>
        <v>0</v>
      </c>
      <c r="KI30" s="241" t="str">
        <f t="shared" si="173"/>
        <v>#DIV/0!</v>
      </c>
      <c r="KJ30" s="241">
        <f t="shared" si="174"/>
        <v>0</v>
      </c>
      <c r="KK30" s="242"/>
      <c r="KL30" s="241">
        <f t="shared" si="175"/>
        <v>0</v>
      </c>
      <c r="KM30" s="241">
        <f t="shared" ref="KM30:KO30" si="449">KM131+KM232+KM333+KM434</f>
        <v>0</v>
      </c>
      <c r="KN30" s="241">
        <f t="shared" si="449"/>
        <v>0</v>
      </c>
      <c r="KO30" s="241">
        <f t="shared" si="449"/>
        <v>0</v>
      </c>
      <c r="KP30" s="241">
        <f t="shared" si="177"/>
        <v>0</v>
      </c>
      <c r="KQ30" s="242">
        <v>0.224147321887</v>
      </c>
      <c r="KR30" s="243">
        <f t="shared" si="178"/>
        <v>0</v>
      </c>
      <c r="KS30" s="244">
        <f t="shared" si="179"/>
        <v>0</v>
      </c>
      <c r="KT30" s="236"/>
      <c r="KU30" s="237"/>
    </row>
    <row r="31" ht="15.75" customHeight="1">
      <c r="A31" s="238">
        <v>18.0</v>
      </c>
      <c r="B31" s="239" t="s">
        <v>52</v>
      </c>
      <c r="C31" s="240" t="s">
        <v>136</v>
      </c>
      <c r="D31" s="240" t="s">
        <v>134</v>
      </c>
      <c r="E31" s="241">
        <f t="shared" si="36"/>
        <v>1910</v>
      </c>
      <c r="F31" s="241">
        <f t="shared" si="37"/>
        <v>416488.9484</v>
      </c>
      <c r="G31" s="241">
        <f t="shared" si="38"/>
        <v>795.4938915</v>
      </c>
      <c r="H31" s="242"/>
      <c r="I31" s="241">
        <f t="shared" si="39"/>
        <v>0</v>
      </c>
      <c r="J31" s="241">
        <f t="shared" ref="J31:L31" si="450">J132+J233+J334+J435</f>
        <v>0</v>
      </c>
      <c r="K31" s="241">
        <f t="shared" si="450"/>
        <v>0</v>
      </c>
      <c r="L31" s="241">
        <f t="shared" si="450"/>
        <v>0</v>
      </c>
      <c r="M31" s="241">
        <f t="shared" si="41"/>
        <v>795.4938915</v>
      </c>
      <c r="N31" s="242">
        <v>0.224147321887</v>
      </c>
      <c r="O31" s="243">
        <f t="shared" si="42"/>
        <v>178.3078254</v>
      </c>
      <c r="P31" s="244">
        <f t="shared" si="43"/>
        <v>617.1860662</v>
      </c>
      <c r="Q31" s="236"/>
      <c r="R31" s="238">
        <v>18.0</v>
      </c>
      <c r="S31" s="239" t="s">
        <v>52</v>
      </c>
      <c r="T31" s="240" t="s">
        <v>136</v>
      </c>
      <c r="U31" s="240" t="s">
        <v>134</v>
      </c>
      <c r="V31" s="241">
        <f t="shared" si="44"/>
        <v>238</v>
      </c>
      <c r="W31" s="241">
        <f t="shared" si="45"/>
        <v>436812.2042</v>
      </c>
      <c r="X31" s="241">
        <f t="shared" si="46"/>
        <v>103.9613046</v>
      </c>
      <c r="Y31" s="242"/>
      <c r="Z31" s="241">
        <f t="shared" si="47"/>
        <v>0</v>
      </c>
      <c r="AA31" s="241">
        <f t="shared" ref="AA31:AC31" si="451">AA132+AA233+AA334+AA435</f>
        <v>0</v>
      </c>
      <c r="AB31" s="241">
        <f t="shared" si="451"/>
        <v>0</v>
      </c>
      <c r="AC31" s="241">
        <f t="shared" si="451"/>
        <v>0</v>
      </c>
      <c r="AD31" s="241">
        <f t="shared" si="49"/>
        <v>103.9613046</v>
      </c>
      <c r="AE31" s="242">
        <v>0.224147321887</v>
      </c>
      <c r="AF31" s="243">
        <f t="shared" si="50"/>
        <v>23.302648</v>
      </c>
      <c r="AG31" s="244">
        <f t="shared" si="51"/>
        <v>80.65865659</v>
      </c>
      <c r="AH31" s="236"/>
      <c r="AI31" s="238">
        <v>18.0</v>
      </c>
      <c r="AJ31" s="239" t="s">
        <v>52</v>
      </c>
      <c r="AK31" s="240" t="s">
        <v>136</v>
      </c>
      <c r="AL31" s="240" t="s">
        <v>134</v>
      </c>
      <c r="AM31" s="241">
        <f t="shared" si="52"/>
        <v>1283</v>
      </c>
      <c r="AN31" s="241">
        <f t="shared" si="53"/>
        <v>444981.4629</v>
      </c>
      <c r="AO31" s="241">
        <f t="shared" si="54"/>
        <v>570.911217</v>
      </c>
      <c r="AP31" s="242"/>
      <c r="AQ31" s="241">
        <f t="shared" si="55"/>
        <v>0</v>
      </c>
      <c r="AR31" s="241">
        <f t="shared" ref="AR31:AT31" si="452">AR132+AR233+AR334+AR435</f>
        <v>0</v>
      </c>
      <c r="AS31" s="241">
        <f t="shared" si="452"/>
        <v>0</v>
      </c>
      <c r="AT31" s="241">
        <f t="shared" si="452"/>
        <v>0</v>
      </c>
      <c r="AU31" s="241">
        <f t="shared" si="57"/>
        <v>570.911217</v>
      </c>
      <c r="AV31" s="242">
        <v>0.224147321887</v>
      </c>
      <c r="AW31" s="243">
        <f t="shared" si="58"/>
        <v>127.9682203</v>
      </c>
      <c r="AX31" s="244">
        <f t="shared" si="59"/>
        <v>442.9429966</v>
      </c>
      <c r="AY31" s="236"/>
      <c r="AZ31" s="238">
        <v>18.0</v>
      </c>
      <c r="BA31" s="239" t="s">
        <v>52</v>
      </c>
      <c r="BB31" s="240" t="s">
        <v>136</v>
      </c>
      <c r="BC31" s="240" t="s">
        <v>134</v>
      </c>
      <c r="BD31" s="241">
        <f t="shared" si="60"/>
        <v>997</v>
      </c>
      <c r="BE31" s="241">
        <f t="shared" si="61"/>
        <v>468445.6018</v>
      </c>
      <c r="BF31" s="241">
        <f t="shared" si="62"/>
        <v>467.040265</v>
      </c>
      <c r="BG31" s="242"/>
      <c r="BH31" s="241">
        <f t="shared" si="63"/>
        <v>0</v>
      </c>
      <c r="BI31" s="241">
        <f t="shared" ref="BI31:BK31" si="453">BI132+BI233+BI334+BI435</f>
        <v>0</v>
      </c>
      <c r="BJ31" s="241">
        <f t="shared" si="453"/>
        <v>0</v>
      </c>
      <c r="BK31" s="241">
        <f t="shared" si="453"/>
        <v>0</v>
      </c>
      <c r="BL31" s="241">
        <f t="shared" si="65"/>
        <v>467.040265</v>
      </c>
      <c r="BM31" s="242">
        <v>0.224147321887</v>
      </c>
      <c r="BN31" s="243">
        <f t="shared" si="66"/>
        <v>104.6858246</v>
      </c>
      <c r="BO31" s="244">
        <f t="shared" si="67"/>
        <v>362.3544404</v>
      </c>
      <c r="BP31" s="236"/>
      <c r="BQ31" s="238">
        <v>18.0</v>
      </c>
      <c r="BR31" s="239" t="s">
        <v>52</v>
      </c>
      <c r="BS31" s="240" t="s">
        <v>136</v>
      </c>
      <c r="BT31" s="240" t="s">
        <v>134</v>
      </c>
      <c r="BU31" s="241">
        <f t="shared" si="68"/>
        <v>191</v>
      </c>
      <c r="BV31" s="241">
        <f t="shared" si="69"/>
        <v>499895.4128</v>
      </c>
      <c r="BW31" s="241">
        <f t="shared" si="70"/>
        <v>95.48002385</v>
      </c>
      <c r="BX31" s="242"/>
      <c r="BY31" s="241">
        <f t="shared" si="71"/>
        <v>0</v>
      </c>
      <c r="BZ31" s="241">
        <f t="shared" ref="BZ31:CB31" si="454">BZ132+BZ233+BZ334+BZ435</f>
        <v>0</v>
      </c>
      <c r="CA31" s="241">
        <f t="shared" si="454"/>
        <v>0</v>
      </c>
      <c r="CB31" s="241">
        <f t="shared" si="454"/>
        <v>0</v>
      </c>
      <c r="CC31" s="241">
        <f t="shared" si="73"/>
        <v>95.48002385</v>
      </c>
      <c r="CD31" s="242">
        <v>0.224147321887</v>
      </c>
      <c r="CE31" s="243">
        <f t="shared" si="74"/>
        <v>21.40159164</v>
      </c>
      <c r="CF31" s="244">
        <f t="shared" si="75"/>
        <v>74.07843221</v>
      </c>
      <c r="CG31" s="236"/>
      <c r="CH31" s="238">
        <v>18.0</v>
      </c>
      <c r="CI31" s="239" t="s">
        <v>52</v>
      </c>
      <c r="CJ31" s="240" t="s">
        <v>136</v>
      </c>
      <c r="CK31" s="240" t="s">
        <v>134</v>
      </c>
      <c r="CL31" s="241">
        <f t="shared" si="76"/>
        <v>100</v>
      </c>
      <c r="CM31" s="241">
        <f t="shared" si="77"/>
        <v>512493.0052</v>
      </c>
      <c r="CN31" s="241">
        <f t="shared" si="78"/>
        <v>51.24930052</v>
      </c>
      <c r="CO31" s="242"/>
      <c r="CP31" s="241">
        <f t="shared" si="79"/>
        <v>0</v>
      </c>
      <c r="CQ31" s="241">
        <f t="shared" ref="CQ31:CS31" si="455">CQ132+CQ233+CQ334+CQ435</f>
        <v>0</v>
      </c>
      <c r="CR31" s="241">
        <f t="shared" si="455"/>
        <v>0</v>
      </c>
      <c r="CS31" s="241">
        <f t="shared" si="455"/>
        <v>0</v>
      </c>
      <c r="CT31" s="241">
        <f t="shared" si="81"/>
        <v>51.24930052</v>
      </c>
      <c r="CU31" s="242">
        <v>0.224147321887</v>
      </c>
      <c r="CV31" s="243">
        <f t="shared" si="82"/>
        <v>11.48739346</v>
      </c>
      <c r="CW31" s="244">
        <f t="shared" si="83"/>
        <v>39.76190706</v>
      </c>
      <c r="CX31" s="236"/>
      <c r="CY31" s="238">
        <v>18.0</v>
      </c>
      <c r="CZ31" s="239" t="s">
        <v>52</v>
      </c>
      <c r="DA31" s="240" t="s">
        <v>136</v>
      </c>
      <c r="DB31" s="240" t="s">
        <v>134</v>
      </c>
      <c r="DC31" s="241">
        <f t="shared" si="84"/>
        <v>400</v>
      </c>
      <c r="DD31" s="241">
        <f t="shared" si="85"/>
        <v>551876.5141</v>
      </c>
      <c r="DE31" s="241">
        <f t="shared" si="86"/>
        <v>220.7506056</v>
      </c>
      <c r="DF31" s="242"/>
      <c r="DG31" s="241">
        <f t="shared" si="87"/>
        <v>0</v>
      </c>
      <c r="DH31" s="241">
        <f t="shared" ref="DH31:DJ31" si="456">DH132+DH233+DH334+DH435</f>
        <v>0</v>
      </c>
      <c r="DI31" s="241">
        <f t="shared" si="456"/>
        <v>0</v>
      </c>
      <c r="DJ31" s="241">
        <f t="shared" si="456"/>
        <v>0</v>
      </c>
      <c r="DK31" s="241">
        <f t="shared" si="89"/>
        <v>220.7506056</v>
      </c>
      <c r="DL31" s="242">
        <v>0.224147321887</v>
      </c>
      <c r="DM31" s="243">
        <f t="shared" si="90"/>
        <v>49.48065706</v>
      </c>
      <c r="DN31" s="244">
        <f t="shared" si="91"/>
        <v>171.2699486</v>
      </c>
      <c r="DO31" s="236"/>
      <c r="DP31" s="238">
        <v>18.0</v>
      </c>
      <c r="DQ31" s="239" t="s">
        <v>52</v>
      </c>
      <c r="DR31" s="240" t="s">
        <v>136</v>
      </c>
      <c r="DS31" s="240" t="s">
        <v>134</v>
      </c>
      <c r="DT31" s="241">
        <f t="shared" si="92"/>
        <v>164</v>
      </c>
      <c r="DU31" s="241">
        <f t="shared" si="93"/>
        <v>549307.0926</v>
      </c>
      <c r="DV31" s="241">
        <f t="shared" si="94"/>
        <v>90.08636318</v>
      </c>
      <c r="DW31" s="242"/>
      <c r="DX31" s="241">
        <f t="shared" si="95"/>
        <v>0</v>
      </c>
      <c r="DY31" s="241">
        <f t="shared" ref="DY31:EA31" si="457">DY132+DY233+DY334+DY435</f>
        <v>0</v>
      </c>
      <c r="DZ31" s="241">
        <f t="shared" si="457"/>
        <v>0</v>
      </c>
      <c r="EA31" s="241">
        <f t="shared" si="457"/>
        <v>0</v>
      </c>
      <c r="EB31" s="241">
        <f t="shared" si="97"/>
        <v>90.08636318</v>
      </c>
      <c r="EC31" s="242">
        <v>0.224147321887</v>
      </c>
      <c r="ED31" s="243">
        <f t="shared" si="98"/>
        <v>20.19261705</v>
      </c>
      <c r="EE31" s="244">
        <f t="shared" si="99"/>
        <v>69.89374613</v>
      </c>
      <c r="EF31" s="236"/>
      <c r="EG31" s="238">
        <v>18.0</v>
      </c>
      <c r="EH31" s="239" t="s">
        <v>52</v>
      </c>
      <c r="EI31" s="240" t="s">
        <v>136</v>
      </c>
      <c r="EJ31" s="240" t="s">
        <v>134</v>
      </c>
      <c r="EK31" s="241">
        <f t="shared" si="100"/>
        <v>312</v>
      </c>
      <c r="EL31" s="241">
        <f t="shared" si="101"/>
        <v>554877.3522</v>
      </c>
      <c r="EM31" s="241">
        <f t="shared" si="102"/>
        <v>173.1217339</v>
      </c>
      <c r="EN31" s="242"/>
      <c r="EO31" s="241">
        <f t="shared" si="103"/>
        <v>0</v>
      </c>
      <c r="EP31" s="241">
        <f t="shared" ref="EP31:ER31" si="458">EP132+EP233+EP334+EP435</f>
        <v>0</v>
      </c>
      <c r="EQ31" s="241">
        <f t="shared" si="458"/>
        <v>0</v>
      </c>
      <c r="ER31" s="241">
        <f t="shared" si="458"/>
        <v>0</v>
      </c>
      <c r="ES31" s="241">
        <f t="shared" si="105"/>
        <v>173.1217339</v>
      </c>
      <c r="ET31" s="242">
        <v>0.224147321887</v>
      </c>
      <c r="EU31" s="243">
        <f t="shared" si="106"/>
        <v>38.80477301</v>
      </c>
      <c r="EV31" s="244">
        <f t="shared" si="107"/>
        <v>134.3169609</v>
      </c>
      <c r="EW31" s="236"/>
      <c r="EX31" s="238">
        <v>18.0</v>
      </c>
      <c r="EY31" s="239" t="s">
        <v>52</v>
      </c>
      <c r="EZ31" s="240" t="s">
        <v>136</v>
      </c>
      <c r="FA31" s="240" t="s">
        <v>134</v>
      </c>
      <c r="FB31" s="241">
        <f t="shared" si="108"/>
        <v>278</v>
      </c>
      <c r="FC31" s="241">
        <f t="shared" si="109"/>
        <v>577280.6139</v>
      </c>
      <c r="FD31" s="241">
        <f t="shared" si="110"/>
        <v>160.4840107</v>
      </c>
      <c r="FE31" s="242"/>
      <c r="FF31" s="241">
        <f t="shared" si="111"/>
        <v>0</v>
      </c>
      <c r="FG31" s="241">
        <f t="shared" ref="FG31:FI31" si="459">FG132+FG233+FG334+FG435</f>
        <v>0</v>
      </c>
      <c r="FH31" s="241">
        <f t="shared" si="459"/>
        <v>0</v>
      </c>
      <c r="FI31" s="241">
        <f t="shared" si="459"/>
        <v>0</v>
      </c>
      <c r="FJ31" s="241">
        <f t="shared" si="113"/>
        <v>160.4840107</v>
      </c>
      <c r="FK31" s="242">
        <v>0.224147321887</v>
      </c>
      <c r="FL31" s="243">
        <f t="shared" si="114"/>
        <v>35.9720612</v>
      </c>
      <c r="FM31" s="244">
        <f t="shared" si="115"/>
        <v>124.5119495</v>
      </c>
      <c r="FN31" s="236"/>
      <c r="FO31" s="238">
        <v>18.0</v>
      </c>
      <c r="FP31" s="239" t="s">
        <v>52</v>
      </c>
      <c r="FQ31" s="240" t="s">
        <v>136</v>
      </c>
      <c r="FR31" s="240" t="s">
        <v>134</v>
      </c>
      <c r="FS31" s="241">
        <f t="shared" si="116"/>
        <v>123</v>
      </c>
      <c r="FT31" s="241">
        <f t="shared" si="117"/>
        <v>585015.5218</v>
      </c>
      <c r="FU31" s="241">
        <f t="shared" si="118"/>
        <v>71.95690918</v>
      </c>
      <c r="FV31" s="242"/>
      <c r="FW31" s="241">
        <f t="shared" si="119"/>
        <v>0</v>
      </c>
      <c r="FX31" s="241">
        <f t="shared" ref="FX31:FZ31" si="460">FX132+FX233+FX334+FX435</f>
        <v>0</v>
      </c>
      <c r="FY31" s="241">
        <f t="shared" si="460"/>
        <v>0</v>
      </c>
      <c r="FZ31" s="241">
        <f t="shared" si="460"/>
        <v>0</v>
      </c>
      <c r="GA31" s="241">
        <f t="shared" si="121"/>
        <v>71.95690918</v>
      </c>
      <c r="GB31" s="242">
        <v>0.224147321887</v>
      </c>
      <c r="GC31" s="243">
        <f t="shared" si="122"/>
        <v>16.12894848</v>
      </c>
      <c r="GD31" s="244">
        <f t="shared" si="123"/>
        <v>55.8279607</v>
      </c>
      <c r="GE31" s="236"/>
      <c r="GF31" s="238">
        <v>18.0</v>
      </c>
      <c r="GG31" s="239" t="s">
        <v>52</v>
      </c>
      <c r="GH31" s="240" t="s">
        <v>136</v>
      </c>
      <c r="GI31" s="240" t="s">
        <v>134</v>
      </c>
      <c r="GJ31" s="241" t="str">
        <f t="shared" si="124"/>
        <v>#VALUE!</v>
      </c>
      <c r="GK31" s="241" t="str">
        <f t="shared" si="125"/>
        <v>#VALUE!</v>
      </c>
      <c r="GL31" s="241">
        <f t="shared" si="126"/>
        <v>587.702657</v>
      </c>
      <c r="GM31" s="242"/>
      <c r="GN31" s="241">
        <f t="shared" si="127"/>
        <v>0</v>
      </c>
      <c r="GO31" s="241">
        <f t="shared" ref="GO31:GQ31" si="461">GO132+GO233+GO334+GO435</f>
        <v>0</v>
      </c>
      <c r="GP31" s="241">
        <f t="shared" si="461"/>
        <v>0</v>
      </c>
      <c r="GQ31" s="241">
        <f t="shared" si="461"/>
        <v>0</v>
      </c>
      <c r="GR31" s="241">
        <f t="shared" si="129"/>
        <v>587.702657</v>
      </c>
      <c r="GS31" s="242">
        <v>0.224147321887</v>
      </c>
      <c r="GT31" s="243">
        <f t="shared" si="130"/>
        <v>131.7319766</v>
      </c>
      <c r="GU31" s="244">
        <f t="shared" si="131"/>
        <v>455.9706804</v>
      </c>
      <c r="GV31" s="236"/>
      <c r="GW31" s="238">
        <v>18.0</v>
      </c>
      <c r="GX31" s="239" t="s">
        <v>52</v>
      </c>
      <c r="GY31" s="240" t="s">
        <v>136</v>
      </c>
      <c r="GZ31" s="240" t="s">
        <v>134</v>
      </c>
      <c r="HA31" s="241">
        <f t="shared" si="132"/>
        <v>155.4</v>
      </c>
      <c r="HB31" s="241">
        <f t="shared" si="133"/>
        <v>648468.2363</v>
      </c>
      <c r="HC31" s="241">
        <f t="shared" si="134"/>
        <v>100.7719639</v>
      </c>
      <c r="HD31" s="242"/>
      <c r="HE31" s="241">
        <f t="shared" si="135"/>
        <v>0</v>
      </c>
      <c r="HF31" s="241">
        <f t="shared" ref="HF31:HH31" si="462">HF132+HF233+HF334+HF435</f>
        <v>0</v>
      </c>
      <c r="HG31" s="241">
        <f t="shared" si="462"/>
        <v>0</v>
      </c>
      <c r="HH31" s="241">
        <f t="shared" si="462"/>
        <v>0</v>
      </c>
      <c r="HI31" s="241">
        <f t="shared" si="137"/>
        <v>100.7719639</v>
      </c>
      <c r="HJ31" s="242">
        <v>0.224147321887</v>
      </c>
      <c r="HK31" s="243">
        <f t="shared" si="138"/>
        <v>22.58776583</v>
      </c>
      <c r="HL31" s="244">
        <f t="shared" si="139"/>
        <v>78.18419809</v>
      </c>
      <c r="HM31" s="236"/>
      <c r="HN31" s="238">
        <v>18.0</v>
      </c>
      <c r="HO31" s="239" t="s">
        <v>52</v>
      </c>
      <c r="HP31" s="240" t="s">
        <v>136</v>
      </c>
      <c r="HQ31" s="240" t="s">
        <v>134</v>
      </c>
      <c r="HR31" s="241">
        <f t="shared" si="140"/>
        <v>146</v>
      </c>
      <c r="HS31" s="241">
        <f t="shared" si="141"/>
        <v>678625.381</v>
      </c>
      <c r="HT31" s="241">
        <f t="shared" si="142"/>
        <v>99.07930562</v>
      </c>
      <c r="HU31" s="242"/>
      <c r="HV31" s="241">
        <f t="shared" si="143"/>
        <v>0</v>
      </c>
      <c r="HW31" s="241">
        <f t="shared" ref="HW31:HY31" si="463">HW132+HW233+HW334+HW435</f>
        <v>0</v>
      </c>
      <c r="HX31" s="241">
        <f t="shared" si="463"/>
        <v>0</v>
      </c>
      <c r="HY31" s="241">
        <f t="shared" si="463"/>
        <v>0</v>
      </c>
      <c r="HZ31" s="241">
        <f t="shared" si="145"/>
        <v>99.07930562</v>
      </c>
      <c r="IA31" s="242">
        <v>0.224147321887</v>
      </c>
      <c r="IB31" s="243">
        <f t="shared" si="146"/>
        <v>22.20836101</v>
      </c>
      <c r="IC31" s="244">
        <f t="shared" si="147"/>
        <v>76.87094461</v>
      </c>
      <c r="ID31" s="236"/>
      <c r="IE31" s="238">
        <v>18.0</v>
      </c>
      <c r="IF31" s="239" t="s">
        <v>52</v>
      </c>
      <c r="IG31" s="240" t="s">
        <v>136</v>
      </c>
      <c r="IH31" s="240" t="s">
        <v>134</v>
      </c>
      <c r="II31" s="241">
        <f t="shared" si="148"/>
        <v>162.75</v>
      </c>
      <c r="IJ31" s="241">
        <f t="shared" si="149"/>
        <v>745816.3098</v>
      </c>
      <c r="IK31" s="241">
        <f t="shared" si="150"/>
        <v>121.3816044</v>
      </c>
      <c r="IL31" s="242"/>
      <c r="IM31" s="241">
        <f t="shared" si="151"/>
        <v>0</v>
      </c>
      <c r="IN31" s="241">
        <f t="shared" ref="IN31:IP31" si="464">IN132+IN233+IN334+IN435</f>
        <v>0</v>
      </c>
      <c r="IO31" s="241">
        <f t="shared" si="464"/>
        <v>0</v>
      </c>
      <c r="IP31" s="241">
        <f t="shared" si="464"/>
        <v>0</v>
      </c>
      <c r="IQ31" s="241">
        <f t="shared" si="153"/>
        <v>121.3816044</v>
      </c>
      <c r="IR31" s="242">
        <v>0.224147321887</v>
      </c>
      <c r="IS31" s="243">
        <f t="shared" si="154"/>
        <v>27.20736156</v>
      </c>
      <c r="IT31" s="244">
        <f t="shared" si="155"/>
        <v>94.17424286</v>
      </c>
      <c r="IU31" s="236"/>
      <c r="IV31" s="238">
        <v>18.0</v>
      </c>
      <c r="IW31" s="239" t="s">
        <v>52</v>
      </c>
      <c r="IX31" s="240" t="s">
        <v>136</v>
      </c>
      <c r="IY31" s="240" t="s">
        <v>134</v>
      </c>
      <c r="IZ31" s="241" t="str">
        <f t="shared" si="156"/>
        <v>#VALUE!</v>
      </c>
      <c r="JA31" s="241" t="str">
        <f t="shared" si="157"/>
        <v>#VALUE!</v>
      </c>
      <c r="JB31" s="241">
        <f t="shared" si="158"/>
        <v>17.75303205</v>
      </c>
      <c r="JC31" s="242"/>
      <c r="JD31" s="241">
        <f t="shared" si="159"/>
        <v>0</v>
      </c>
      <c r="JE31" s="241">
        <f t="shared" ref="JE31:JG31" si="465">JE132+JE233+JE334+JE435</f>
        <v>0</v>
      </c>
      <c r="JF31" s="241">
        <f t="shared" si="465"/>
        <v>0</v>
      </c>
      <c r="JG31" s="241">
        <f t="shared" si="465"/>
        <v>0</v>
      </c>
      <c r="JH31" s="241">
        <f t="shared" si="161"/>
        <v>17.75303205</v>
      </c>
      <c r="JI31" s="242">
        <v>0.224147321887</v>
      </c>
      <c r="JJ31" s="243">
        <f t="shared" si="162"/>
        <v>3.97929459</v>
      </c>
      <c r="JK31" s="244">
        <f t="shared" si="163"/>
        <v>13.77373746</v>
      </c>
      <c r="JL31" s="236"/>
      <c r="JM31" s="238">
        <v>18.0</v>
      </c>
      <c r="JN31" s="239" t="s">
        <v>52</v>
      </c>
      <c r="JO31" s="240" t="s">
        <v>136</v>
      </c>
      <c r="JP31" s="240" t="s">
        <v>134</v>
      </c>
      <c r="JQ31" s="241">
        <f t="shared" si="164"/>
        <v>81</v>
      </c>
      <c r="JR31" s="241">
        <f t="shared" si="165"/>
        <v>756895.2345</v>
      </c>
      <c r="JS31" s="241">
        <f t="shared" si="166"/>
        <v>61.308514</v>
      </c>
      <c r="JT31" s="242"/>
      <c r="JU31" s="241">
        <f t="shared" si="167"/>
        <v>0</v>
      </c>
      <c r="JV31" s="241">
        <f t="shared" ref="JV31:JX31" si="466">JV132+JV233+JV334+JV435</f>
        <v>0</v>
      </c>
      <c r="JW31" s="241">
        <f t="shared" si="466"/>
        <v>0</v>
      </c>
      <c r="JX31" s="241">
        <f t="shared" si="466"/>
        <v>0</v>
      </c>
      <c r="JY31" s="241">
        <f t="shared" si="169"/>
        <v>61.308514</v>
      </c>
      <c r="JZ31" s="242">
        <v>0.224147321887</v>
      </c>
      <c r="KA31" s="243">
        <f t="shared" si="170"/>
        <v>13.74213922</v>
      </c>
      <c r="KB31" s="244">
        <f t="shared" si="171"/>
        <v>47.56637477</v>
      </c>
      <c r="KC31" s="236"/>
      <c r="KD31" s="238">
        <v>18.0</v>
      </c>
      <c r="KE31" s="239" t="s">
        <v>52</v>
      </c>
      <c r="KF31" s="240" t="s">
        <v>136</v>
      </c>
      <c r="KG31" s="240" t="s">
        <v>134</v>
      </c>
      <c r="KH31" s="241">
        <f t="shared" si="172"/>
        <v>0</v>
      </c>
      <c r="KI31" s="241" t="str">
        <f t="shared" si="173"/>
        <v>#DIV/0!</v>
      </c>
      <c r="KJ31" s="241">
        <f t="shared" si="174"/>
        <v>0</v>
      </c>
      <c r="KK31" s="242"/>
      <c r="KL31" s="241">
        <f t="shared" si="175"/>
        <v>0</v>
      </c>
      <c r="KM31" s="241">
        <f t="shared" ref="KM31:KO31" si="467">KM132+KM233+KM334+KM435</f>
        <v>0</v>
      </c>
      <c r="KN31" s="241">
        <f t="shared" si="467"/>
        <v>0</v>
      </c>
      <c r="KO31" s="241">
        <f t="shared" si="467"/>
        <v>0</v>
      </c>
      <c r="KP31" s="241">
        <f t="shared" si="177"/>
        <v>0</v>
      </c>
      <c r="KQ31" s="242">
        <v>0.224147321887</v>
      </c>
      <c r="KR31" s="243">
        <f t="shared" si="178"/>
        <v>0</v>
      </c>
      <c r="KS31" s="244">
        <f t="shared" si="179"/>
        <v>0</v>
      </c>
      <c r="KT31" s="236"/>
      <c r="KU31" s="237"/>
    </row>
    <row r="32" ht="15.75" customHeight="1">
      <c r="A32" s="238">
        <v>19.0</v>
      </c>
      <c r="B32" s="239" t="s">
        <v>53</v>
      </c>
      <c r="C32" s="240" t="s">
        <v>132</v>
      </c>
      <c r="D32" s="240" t="s">
        <v>134</v>
      </c>
      <c r="E32" s="241">
        <f t="shared" si="36"/>
        <v>4</v>
      </c>
      <c r="F32" s="241">
        <f t="shared" si="37"/>
        <v>600809.4892</v>
      </c>
      <c r="G32" s="241">
        <f t="shared" si="38"/>
        <v>2.403237957</v>
      </c>
      <c r="H32" s="242"/>
      <c r="I32" s="241">
        <f t="shared" si="39"/>
        <v>0</v>
      </c>
      <c r="J32" s="241">
        <f t="shared" ref="J32:L32" si="468">J133+J234+J335+J436</f>
        <v>0</v>
      </c>
      <c r="K32" s="241">
        <f t="shared" si="468"/>
        <v>0</v>
      </c>
      <c r="L32" s="241">
        <f t="shared" si="468"/>
        <v>0</v>
      </c>
      <c r="M32" s="241">
        <f t="shared" si="41"/>
        <v>2.403237957</v>
      </c>
      <c r="N32" s="242">
        <v>0.3885051169590643</v>
      </c>
      <c r="O32" s="243">
        <f t="shared" si="42"/>
        <v>0.9336702435</v>
      </c>
      <c r="P32" s="244">
        <f t="shared" si="43"/>
        <v>1.469567713</v>
      </c>
      <c r="Q32" s="236"/>
      <c r="R32" s="238">
        <v>19.0</v>
      </c>
      <c r="S32" s="239" t="s">
        <v>53</v>
      </c>
      <c r="T32" s="240" t="s">
        <v>132</v>
      </c>
      <c r="U32" s="240" t="s">
        <v>134</v>
      </c>
      <c r="V32" s="241">
        <f t="shared" si="44"/>
        <v>0</v>
      </c>
      <c r="W32" s="241" t="str">
        <f t="shared" si="45"/>
        <v>#DIV/0!</v>
      </c>
      <c r="X32" s="241">
        <f t="shared" si="46"/>
        <v>0</v>
      </c>
      <c r="Y32" s="242"/>
      <c r="Z32" s="241">
        <f t="shared" si="47"/>
        <v>0</v>
      </c>
      <c r="AA32" s="241">
        <f t="shared" ref="AA32:AC32" si="469">AA133+AA234+AA335+AA436</f>
        <v>0</v>
      </c>
      <c r="AB32" s="241">
        <f t="shared" si="469"/>
        <v>0</v>
      </c>
      <c r="AC32" s="241">
        <f t="shared" si="469"/>
        <v>0</v>
      </c>
      <c r="AD32" s="241">
        <f t="shared" si="49"/>
        <v>0</v>
      </c>
      <c r="AE32" s="242">
        <v>0.3885051169590643</v>
      </c>
      <c r="AF32" s="243">
        <f t="shared" si="50"/>
        <v>0</v>
      </c>
      <c r="AG32" s="244">
        <f t="shared" si="51"/>
        <v>0</v>
      </c>
      <c r="AH32" s="236"/>
      <c r="AI32" s="238">
        <v>19.0</v>
      </c>
      <c r="AJ32" s="239" t="s">
        <v>53</v>
      </c>
      <c r="AK32" s="240" t="s">
        <v>132</v>
      </c>
      <c r="AL32" s="240" t="s">
        <v>134</v>
      </c>
      <c r="AM32" s="241">
        <f t="shared" si="52"/>
        <v>0</v>
      </c>
      <c r="AN32" s="241" t="str">
        <f t="shared" si="53"/>
        <v>#DIV/0!</v>
      </c>
      <c r="AO32" s="241">
        <f t="shared" si="54"/>
        <v>0</v>
      </c>
      <c r="AP32" s="242"/>
      <c r="AQ32" s="241">
        <f t="shared" si="55"/>
        <v>0</v>
      </c>
      <c r="AR32" s="241">
        <f t="shared" ref="AR32:AT32" si="470">AR133+AR234+AR335+AR436</f>
        <v>0</v>
      </c>
      <c r="AS32" s="241">
        <f t="shared" si="470"/>
        <v>0</v>
      </c>
      <c r="AT32" s="241">
        <f t="shared" si="470"/>
        <v>0</v>
      </c>
      <c r="AU32" s="241">
        <f t="shared" si="57"/>
        <v>0</v>
      </c>
      <c r="AV32" s="242">
        <v>0.3885051169590643</v>
      </c>
      <c r="AW32" s="243">
        <f t="shared" si="58"/>
        <v>0</v>
      </c>
      <c r="AX32" s="244">
        <f t="shared" si="59"/>
        <v>0</v>
      </c>
      <c r="AY32" s="236"/>
      <c r="AZ32" s="238">
        <v>19.0</v>
      </c>
      <c r="BA32" s="239" t="s">
        <v>53</v>
      </c>
      <c r="BB32" s="240" t="s">
        <v>132</v>
      </c>
      <c r="BC32" s="240" t="s">
        <v>134</v>
      </c>
      <c r="BD32" s="241">
        <f t="shared" si="60"/>
        <v>0</v>
      </c>
      <c r="BE32" s="241" t="str">
        <f t="shared" si="61"/>
        <v>#DIV/0!</v>
      </c>
      <c r="BF32" s="241">
        <f t="shared" si="62"/>
        <v>0</v>
      </c>
      <c r="BG32" s="242"/>
      <c r="BH32" s="241">
        <f t="shared" si="63"/>
        <v>0</v>
      </c>
      <c r="BI32" s="241">
        <f t="shared" ref="BI32:BK32" si="471">BI133+BI234+BI335+BI436</f>
        <v>0</v>
      </c>
      <c r="BJ32" s="241">
        <f t="shared" si="471"/>
        <v>0</v>
      </c>
      <c r="BK32" s="241">
        <f t="shared" si="471"/>
        <v>0</v>
      </c>
      <c r="BL32" s="241">
        <f t="shared" si="65"/>
        <v>0</v>
      </c>
      <c r="BM32" s="242">
        <v>0.3885051169590643</v>
      </c>
      <c r="BN32" s="243">
        <f t="shared" si="66"/>
        <v>0</v>
      </c>
      <c r="BO32" s="244">
        <f t="shared" si="67"/>
        <v>0</v>
      </c>
      <c r="BP32" s="236"/>
      <c r="BQ32" s="238">
        <v>19.0</v>
      </c>
      <c r="BR32" s="239" t="s">
        <v>53</v>
      </c>
      <c r="BS32" s="240" t="s">
        <v>132</v>
      </c>
      <c r="BT32" s="240" t="s">
        <v>134</v>
      </c>
      <c r="BU32" s="241">
        <f t="shared" si="68"/>
        <v>0</v>
      </c>
      <c r="BV32" s="241" t="str">
        <f t="shared" si="69"/>
        <v>#DIV/0!</v>
      </c>
      <c r="BW32" s="241">
        <f t="shared" si="70"/>
        <v>0</v>
      </c>
      <c r="BX32" s="242"/>
      <c r="BY32" s="241">
        <f t="shared" si="71"/>
        <v>0</v>
      </c>
      <c r="BZ32" s="241">
        <f t="shared" ref="BZ32:CB32" si="472">BZ133+BZ234+BZ335+BZ436</f>
        <v>0</v>
      </c>
      <c r="CA32" s="241">
        <f t="shared" si="472"/>
        <v>0</v>
      </c>
      <c r="CB32" s="241">
        <f t="shared" si="472"/>
        <v>0</v>
      </c>
      <c r="CC32" s="241">
        <f t="shared" si="73"/>
        <v>0</v>
      </c>
      <c r="CD32" s="242">
        <v>0.3885051169590643</v>
      </c>
      <c r="CE32" s="243">
        <f t="shared" si="74"/>
        <v>0</v>
      </c>
      <c r="CF32" s="244">
        <f t="shared" si="75"/>
        <v>0</v>
      </c>
      <c r="CG32" s="236"/>
      <c r="CH32" s="238">
        <v>19.0</v>
      </c>
      <c r="CI32" s="239" t="s">
        <v>53</v>
      </c>
      <c r="CJ32" s="240" t="s">
        <v>132</v>
      </c>
      <c r="CK32" s="240" t="s">
        <v>134</v>
      </c>
      <c r="CL32" s="241">
        <f t="shared" si="76"/>
        <v>1380</v>
      </c>
      <c r="CM32" s="241">
        <f t="shared" si="77"/>
        <v>753383.8878</v>
      </c>
      <c r="CN32" s="241">
        <f t="shared" si="78"/>
        <v>1039.669765</v>
      </c>
      <c r="CO32" s="242"/>
      <c r="CP32" s="241">
        <f t="shared" si="79"/>
        <v>0</v>
      </c>
      <c r="CQ32" s="241">
        <f t="shared" ref="CQ32:CS32" si="473">CQ133+CQ234+CQ335+CQ436</f>
        <v>0</v>
      </c>
      <c r="CR32" s="241">
        <f t="shared" si="473"/>
        <v>0</v>
      </c>
      <c r="CS32" s="241">
        <f t="shared" si="473"/>
        <v>0</v>
      </c>
      <c r="CT32" s="241">
        <f t="shared" si="81"/>
        <v>1039.669765</v>
      </c>
      <c r="CU32" s="242">
        <v>0.3885051169590643</v>
      </c>
      <c r="CV32" s="243">
        <f t="shared" si="82"/>
        <v>403.9170237</v>
      </c>
      <c r="CW32" s="244">
        <f t="shared" si="83"/>
        <v>635.7527414</v>
      </c>
      <c r="CX32" s="236"/>
      <c r="CY32" s="238">
        <v>19.0</v>
      </c>
      <c r="CZ32" s="239" t="s">
        <v>53</v>
      </c>
      <c r="DA32" s="240" t="s">
        <v>132</v>
      </c>
      <c r="DB32" s="240" t="s">
        <v>134</v>
      </c>
      <c r="DC32" s="241">
        <f t="shared" si="84"/>
        <v>2950</v>
      </c>
      <c r="DD32" s="241">
        <f t="shared" si="85"/>
        <v>794657.1605</v>
      </c>
      <c r="DE32" s="241">
        <f t="shared" si="86"/>
        <v>2344.238623</v>
      </c>
      <c r="DF32" s="242"/>
      <c r="DG32" s="241">
        <f t="shared" si="87"/>
        <v>0</v>
      </c>
      <c r="DH32" s="241">
        <f t="shared" ref="DH32:DJ32" si="474">DH133+DH234+DH335+DH436</f>
        <v>0</v>
      </c>
      <c r="DI32" s="241">
        <f t="shared" si="474"/>
        <v>0</v>
      </c>
      <c r="DJ32" s="241">
        <f t="shared" si="474"/>
        <v>0</v>
      </c>
      <c r="DK32" s="241">
        <f t="shared" si="89"/>
        <v>2344.238623</v>
      </c>
      <c r="DL32" s="242">
        <v>0.3885051169590643</v>
      </c>
      <c r="DM32" s="243">
        <f t="shared" si="90"/>
        <v>910.7487006</v>
      </c>
      <c r="DN32" s="244">
        <f t="shared" si="91"/>
        <v>1433.489923</v>
      </c>
      <c r="DO32" s="236"/>
      <c r="DP32" s="238">
        <v>19.0</v>
      </c>
      <c r="DQ32" s="239" t="s">
        <v>53</v>
      </c>
      <c r="DR32" s="240" t="s">
        <v>132</v>
      </c>
      <c r="DS32" s="240" t="s">
        <v>134</v>
      </c>
      <c r="DT32" s="241">
        <f t="shared" si="92"/>
        <v>1121</v>
      </c>
      <c r="DU32" s="241">
        <f t="shared" si="93"/>
        <v>797906.2233</v>
      </c>
      <c r="DV32" s="241">
        <f t="shared" si="94"/>
        <v>894.4528764</v>
      </c>
      <c r="DW32" s="242"/>
      <c r="DX32" s="241">
        <f t="shared" si="95"/>
        <v>0</v>
      </c>
      <c r="DY32" s="241">
        <f t="shared" ref="DY32:EA32" si="475">DY133+DY234+DY335+DY436</f>
        <v>0</v>
      </c>
      <c r="DZ32" s="241">
        <f t="shared" si="475"/>
        <v>0</v>
      </c>
      <c r="EA32" s="241">
        <f t="shared" si="475"/>
        <v>0</v>
      </c>
      <c r="EB32" s="241">
        <f t="shared" si="97"/>
        <v>894.4528764</v>
      </c>
      <c r="EC32" s="242">
        <v>0.3885051169590643</v>
      </c>
      <c r="ED32" s="243">
        <f t="shared" si="98"/>
        <v>347.4995193</v>
      </c>
      <c r="EE32" s="244">
        <f t="shared" si="99"/>
        <v>546.953357</v>
      </c>
      <c r="EF32" s="236"/>
      <c r="EG32" s="238">
        <v>19.0</v>
      </c>
      <c r="EH32" s="239" t="s">
        <v>53</v>
      </c>
      <c r="EI32" s="240" t="s">
        <v>132</v>
      </c>
      <c r="EJ32" s="240" t="s">
        <v>134</v>
      </c>
      <c r="EK32" s="241">
        <f t="shared" si="100"/>
        <v>295</v>
      </c>
      <c r="EL32" s="241">
        <f t="shared" si="101"/>
        <v>797988.53</v>
      </c>
      <c r="EM32" s="241">
        <f t="shared" si="102"/>
        <v>235.4066164</v>
      </c>
      <c r="EN32" s="242"/>
      <c r="EO32" s="241">
        <f t="shared" si="103"/>
        <v>0</v>
      </c>
      <c r="EP32" s="241">
        <f t="shared" ref="EP32:ER32" si="476">EP133+EP234+EP335+EP436</f>
        <v>0</v>
      </c>
      <c r="EQ32" s="241">
        <f t="shared" si="476"/>
        <v>0</v>
      </c>
      <c r="ER32" s="241">
        <f t="shared" si="476"/>
        <v>0</v>
      </c>
      <c r="ES32" s="241">
        <f t="shared" si="105"/>
        <v>235.4066164</v>
      </c>
      <c r="ET32" s="242">
        <v>0.3885051169590643</v>
      </c>
      <c r="EU32" s="243">
        <f t="shared" si="106"/>
        <v>91.45667502</v>
      </c>
      <c r="EV32" s="244">
        <f t="shared" si="107"/>
        <v>143.9499413</v>
      </c>
      <c r="EW32" s="236"/>
      <c r="EX32" s="238">
        <v>19.0</v>
      </c>
      <c r="EY32" s="239" t="s">
        <v>53</v>
      </c>
      <c r="EZ32" s="240" t="s">
        <v>132</v>
      </c>
      <c r="FA32" s="240" t="s">
        <v>134</v>
      </c>
      <c r="FB32" s="241">
        <f t="shared" si="108"/>
        <v>736</v>
      </c>
      <c r="FC32" s="241">
        <f t="shared" si="109"/>
        <v>823678.2497</v>
      </c>
      <c r="FD32" s="241">
        <f t="shared" si="110"/>
        <v>606.2271918</v>
      </c>
      <c r="FE32" s="242"/>
      <c r="FF32" s="241">
        <f t="shared" si="111"/>
        <v>0</v>
      </c>
      <c r="FG32" s="241">
        <f t="shared" ref="FG32:FI32" si="477">FG133+FG234+FG335+FG436</f>
        <v>0</v>
      </c>
      <c r="FH32" s="241">
        <f t="shared" si="477"/>
        <v>0</v>
      </c>
      <c r="FI32" s="241">
        <f t="shared" si="477"/>
        <v>0</v>
      </c>
      <c r="FJ32" s="241">
        <f t="shared" si="113"/>
        <v>606.2271918</v>
      </c>
      <c r="FK32" s="242">
        <v>0.3885051169590643</v>
      </c>
      <c r="FL32" s="243">
        <f t="shared" si="114"/>
        <v>235.522366</v>
      </c>
      <c r="FM32" s="244">
        <f t="shared" si="115"/>
        <v>370.7048257</v>
      </c>
      <c r="FN32" s="236"/>
      <c r="FO32" s="238">
        <v>19.0</v>
      </c>
      <c r="FP32" s="239" t="s">
        <v>53</v>
      </c>
      <c r="FQ32" s="240" t="s">
        <v>132</v>
      </c>
      <c r="FR32" s="240" t="s">
        <v>134</v>
      </c>
      <c r="FS32" s="241">
        <f t="shared" si="116"/>
        <v>121</v>
      </c>
      <c r="FT32" s="241">
        <f t="shared" si="117"/>
        <v>864550.5625</v>
      </c>
      <c r="FU32" s="241">
        <f t="shared" si="118"/>
        <v>104.6106181</v>
      </c>
      <c r="FV32" s="242"/>
      <c r="FW32" s="241">
        <f t="shared" si="119"/>
        <v>0</v>
      </c>
      <c r="FX32" s="241">
        <f t="shared" ref="FX32:FZ32" si="478">FX133+FX234+FX335+FX436</f>
        <v>0</v>
      </c>
      <c r="FY32" s="241">
        <f t="shared" si="478"/>
        <v>0</v>
      </c>
      <c r="FZ32" s="241">
        <f t="shared" si="478"/>
        <v>0</v>
      </c>
      <c r="GA32" s="241">
        <f t="shared" si="121"/>
        <v>104.6106181</v>
      </c>
      <c r="GB32" s="242">
        <v>0.3885051169590643</v>
      </c>
      <c r="GC32" s="243">
        <f t="shared" si="122"/>
        <v>40.6417604</v>
      </c>
      <c r="GD32" s="244">
        <f t="shared" si="123"/>
        <v>63.96885765</v>
      </c>
      <c r="GE32" s="236"/>
      <c r="GF32" s="238">
        <v>19.0</v>
      </c>
      <c r="GG32" s="239" t="s">
        <v>53</v>
      </c>
      <c r="GH32" s="240" t="s">
        <v>132</v>
      </c>
      <c r="GI32" s="240" t="s">
        <v>134</v>
      </c>
      <c r="GJ32" s="241">
        <f t="shared" si="124"/>
        <v>16.02</v>
      </c>
      <c r="GK32" s="241">
        <f t="shared" si="125"/>
        <v>854090.9476</v>
      </c>
      <c r="GL32" s="241">
        <f t="shared" si="126"/>
        <v>13.68253698</v>
      </c>
      <c r="GM32" s="242"/>
      <c r="GN32" s="241">
        <f t="shared" si="127"/>
        <v>0</v>
      </c>
      <c r="GO32" s="241">
        <f t="shared" ref="GO32:GQ32" si="479">GO133+GO234+GO335+GO436</f>
        <v>0</v>
      </c>
      <c r="GP32" s="241">
        <f t="shared" si="479"/>
        <v>0</v>
      </c>
      <c r="GQ32" s="241">
        <f t="shared" si="479"/>
        <v>0</v>
      </c>
      <c r="GR32" s="241">
        <f t="shared" si="129"/>
        <v>13.68253698</v>
      </c>
      <c r="GS32" s="242">
        <v>0.3885051169590643</v>
      </c>
      <c r="GT32" s="243">
        <f t="shared" si="130"/>
        <v>5.31573563</v>
      </c>
      <c r="GU32" s="244">
        <f t="shared" si="131"/>
        <v>8.366801351</v>
      </c>
      <c r="GV32" s="236"/>
      <c r="GW32" s="238">
        <v>19.0</v>
      </c>
      <c r="GX32" s="239" t="s">
        <v>53</v>
      </c>
      <c r="GY32" s="240" t="s">
        <v>132</v>
      </c>
      <c r="GZ32" s="240" t="s">
        <v>134</v>
      </c>
      <c r="HA32" s="241">
        <f t="shared" si="132"/>
        <v>87.4</v>
      </c>
      <c r="HB32" s="241">
        <f t="shared" si="133"/>
        <v>979204.2557</v>
      </c>
      <c r="HC32" s="241">
        <f t="shared" si="134"/>
        <v>85.58245195</v>
      </c>
      <c r="HD32" s="242"/>
      <c r="HE32" s="241">
        <f t="shared" si="135"/>
        <v>0</v>
      </c>
      <c r="HF32" s="241">
        <f t="shared" ref="HF32:HH32" si="480">HF133+HF234+HF335+HF436</f>
        <v>0</v>
      </c>
      <c r="HG32" s="241">
        <f t="shared" si="480"/>
        <v>0</v>
      </c>
      <c r="HH32" s="241">
        <f t="shared" si="480"/>
        <v>0</v>
      </c>
      <c r="HI32" s="241">
        <f t="shared" si="137"/>
        <v>85.58245195</v>
      </c>
      <c r="HJ32" s="242">
        <v>0.3885051169590643</v>
      </c>
      <c r="HK32" s="243">
        <f t="shared" si="138"/>
        <v>33.2492205</v>
      </c>
      <c r="HL32" s="244">
        <f t="shared" si="139"/>
        <v>52.33323145</v>
      </c>
      <c r="HM32" s="236"/>
      <c r="HN32" s="238">
        <v>19.0</v>
      </c>
      <c r="HO32" s="239" t="s">
        <v>53</v>
      </c>
      <c r="HP32" s="240" t="s">
        <v>132</v>
      </c>
      <c r="HQ32" s="240" t="s">
        <v>134</v>
      </c>
      <c r="HR32" s="241">
        <f t="shared" si="140"/>
        <v>139.17</v>
      </c>
      <c r="HS32" s="241">
        <f t="shared" si="141"/>
        <v>990790.767</v>
      </c>
      <c r="HT32" s="241">
        <f t="shared" si="142"/>
        <v>137.888351</v>
      </c>
      <c r="HU32" s="242"/>
      <c r="HV32" s="241">
        <f t="shared" si="143"/>
        <v>0</v>
      </c>
      <c r="HW32" s="241">
        <f t="shared" ref="HW32:HY32" si="481">HW133+HW234+HW335+HW436</f>
        <v>0</v>
      </c>
      <c r="HX32" s="241">
        <f t="shared" si="481"/>
        <v>0</v>
      </c>
      <c r="HY32" s="241">
        <f t="shared" si="481"/>
        <v>0</v>
      </c>
      <c r="HZ32" s="241">
        <f t="shared" si="145"/>
        <v>137.888351</v>
      </c>
      <c r="IA32" s="242">
        <v>0.3885051169590643</v>
      </c>
      <c r="IB32" s="243">
        <f t="shared" si="146"/>
        <v>53.57032995</v>
      </c>
      <c r="IC32" s="244">
        <f t="shared" si="147"/>
        <v>84.31802109</v>
      </c>
      <c r="ID32" s="236"/>
      <c r="IE32" s="238">
        <v>19.0</v>
      </c>
      <c r="IF32" s="239" t="s">
        <v>53</v>
      </c>
      <c r="IG32" s="240" t="s">
        <v>132</v>
      </c>
      <c r="IH32" s="240" t="s">
        <v>134</v>
      </c>
      <c r="II32" s="241">
        <f t="shared" si="148"/>
        <v>102.89</v>
      </c>
      <c r="IJ32" s="241">
        <f t="shared" si="149"/>
        <v>1171720.362</v>
      </c>
      <c r="IK32" s="241">
        <f t="shared" si="150"/>
        <v>120.5583081</v>
      </c>
      <c r="IL32" s="242"/>
      <c r="IM32" s="241">
        <f t="shared" si="151"/>
        <v>0</v>
      </c>
      <c r="IN32" s="241">
        <f t="shared" ref="IN32:IP32" si="482">IN133+IN234+IN335+IN436</f>
        <v>0</v>
      </c>
      <c r="IO32" s="241">
        <f t="shared" si="482"/>
        <v>0</v>
      </c>
      <c r="IP32" s="241">
        <f t="shared" si="482"/>
        <v>0</v>
      </c>
      <c r="IQ32" s="241">
        <f t="shared" si="153"/>
        <v>120.5583081</v>
      </c>
      <c r="IR32" s="242">
        <v>0.3885051169590643</v>
      </c>
      <c r="IS32" s="243">
        <f t="shared" si="154"/>
        <v>46.83751958</v>
      </c>
      <c r="IT32" s="244">
        <f t="shared" si="155"/>
        <v>73.7207885</v>
      </c>
      <c r="IU32" s="236"/>
      <c r="IV32" s="238">
        <v>19.0</v>
      </c>
      <c r="IW32" s="239" t="s">
        <v>53</v>
      </c>
      <c r="IX32" s="240" t="s">
        <v>132</v>
      </c>
      <c r="IY32" s="240" t="s">
        <v>134</v>
      </c>
      <c r="IZ32" s="241">
        <f t="shared" si="156"/>
        <v>693.1</v>
      </c>
      <c r="JA32" s="241">
        <f t="shared" si="157"/>
        <v>1191048.359</v>
      </c>
      <c r="JB32" s="241">
        <f t="shared" si="158"/>
        <v>825.5156174</v>
      </c>
      <c r="JC32" s="242"/>
      <c r="JD32" s="241">
        <f t="shared" si="159"/>
        <v>0</v>
      </c>
      <c r="JE32" s="241">
        <f t="shared" ref="JE32:JG32" si="483">JE133+JE234+JE335+JE436</f>
        <v>0</v>
      </c>
      <c r="JF32" s="241">
        <f t="shared" si="483"/>
        <v>0</v>
      </c>
      <c r="JG32" s="241">
        <f t="shared" si="483"/>
        <v>0</v>
      </c>
      <c r="JH32" s="241">
        <f t="shared" si="161"/>
        <v>825.5156174</v>
      </c>
      <c r="JI32" s="242">
        <v>0.3885051169590643</v>
      </c>
      <c r="JJ32" s="243">
        <f t="shared" si="162"/>
        <v>320.7170415</v>
      </c>
      <c r="JK32" s="244">
        <f t="shared" si="163"/>
        <v>504.7985759</v>
      </c>
      <c r="JL32" s="236"/>
      <c r="JM32" s="238">
        <v>19.0</v>
      </c>
      <c r="JN32" s="239" t="s">
        <v>53</v>
      </c>
      <c r="JO32" s="240" t="s">
        <v>132</v>
      </c>
      <c r="JP32" s="240" t="s">
        <v>134</v>
      </c>
      <c r="JQ32" s="241">
        <f t="shared" si="164"/>
        <v>27.8</v>
      </c>
      <c r="JR32" s="241">
        <f t="shared" si="165"/>
        <v>1200207.033</v>
      </c>
      <c r="JS32" s="241">
        <f t="shared" si="166"/>
        <v>33.36575553</v>
      </c>
      <c r="JT32" s="242"/>
      <c r="JU32" s="241">
        <f t="shared" si="167"/>
        <v>0</v>
      </c>
      <c r="JV32" s="241">
        <f t="shared" ref="JV32:JX32" si="484">JV133+JV234+JV335+JV436</f>
        <v>0</v>
      </c>
      <c r="JW32" s="241">
        <f t="shared" si="484"/>
        <v>0</v>
      </c>
      <c r="JX32" s="241">
        <f t="shared" si="484"/>
        <v>0</v>
      </c>
      <c r="JY32" s="241">
        <f t="shared" si="169"/>
        <v>33.36575553</v>
      </c>
      <c r="JZ32" s="242">
        <v>0.3885051169590643</v>
      </c>
      <c r="KA32" s="243">
        <f t="shared" si="170"/>
        <v>12.96276675</v>
      </c>
      <c r="KB32" s="244">
        <f t="shared" si="171"/>
        <v>20.40298877</v>
      </c>
      <c r="KC32" s="236"/>
      <c r="KD32" s="238">
        <v>19.0</v>
      </c>
      <c r="KE32" s="239" t="s">
        <v>53</v>
      </c>
      <c r="KF32" s="240" t="s">
        <v>132</v>
      </c>
      <c r="KG32" s="240" t="s">
        <v>134</v>
      </c>
      <c r="KH32" s="241">
        <f t="shared" si="172"/>
        <v>0</v>
      </c>
      <c r="KI32" s="241" t="str">
        <f t="shared" si="173"/>
        <v>#DIV/0!</v>
      </c>
      <c r="KJ32" s="241">
        <f t="shared" si="174"/>
        <v>0</v>
      </c>
      <c r="KK32" s="242"/>
      <c r="KL32" s="241">
        <f t="shared" si="175"/>
        <v>0</v>
      </c>
      <c r="KM32" s="241">
        <f t="shared" ref="KM32:KO32" si="485">KM133+KM234+KM335+KM436</f>
        <v>0</v>
      </c>
      <c r="KN32" s="241">
        <f t="shared" si="485"/>
        <v>0</v>
      </c>
      <c r="KO32" s="241">
        <f t="shared" si="485"/>
        <v>0</v>
      </c>
      <c r="KP32" s="241">
        <f t="shared" si="177"/>
        <v>0</v>
      </c>
      <c r="KQ32" s="242">
        <v>0.3885051169590643</v>
      </c>
      <c r="KR32" s="243">
        <f t="shared" si="178"/>
        <v>0</v>
      </c>
      <c r="KS32" s="244">
        <f t="shared" si="179"/>
        <v>0</v>
      </c>
      <c r="KT32" s="236"/>
      <c r="KU32" s="237"/>
    </row>
    <row r="33" ht="15.75" customHeight="1">
      <c r="A33" s="238">
        <v>20.0</v>
      </c>
      <c r="B33" s="239" t="s">
        <v>138</v>
      </c>
      <c r="C33" s="240" t="s">
        <v>132</v>
      </c>
      <c r="D33" s="240" t="s">
        <v>132</v>
      </c>
      <c r="E33" s="241">
        <f t="shared" si="36"/>
        <v>0</v>
      </c>
      <c r="F33" s="241" t="str">
        <f t="shared" si="37"/>
        <v>#DIV/0!</v>
      </c>
      <c r="G33" s="241">
        <f t="shared" si="38"/>
        <v>0</v>
      </c>
      <c r="H33" s="242"/>
      <c r="I33" s="241">
        <f t="shared" si="39"/>
        <v>0</v>
      </c>
      <c r="J33" s="241">
        <f t="shared" ref="J33:L33" si="486">J134+J235+J336+J437</f>
        <v>0</v>
      </c>
      <c r="K33" s="241">
        <f t="shared" si="486"/>
        <v>0</v>
      </c>
      <c r="L33" s="241">
        <f t="shared" si="486"/>
        <v>0</v>
      </c>
      <c r="M33" s="241">
        <f t="shared" si="41"/>
        <v>0</v>
      </c>
      <c r="N33" s="242">
        <v>0.224147321887</v>
      </c>
      <c r="O33" s="243">
        <f t="shared" si="42"/>
        <v>0</v>
      </c>
      <c r="P33" s="244">
        <f t="shared" si="43"/>
        <v>0</v>
      </c>
      <c r="Q33" s="236"/>
      <c r="R33" s="238">
        <v>20.0</v>
      </c>
      <c r="S33" s="239" t="s">
        <v>138</v>
      </c>
      <c r="T33" s="240" t="s">
        <v>132</v>
      </c>
      <c r="U33" s="240" t="s">
        <v>132</v>
      </c>
      <c r="V33" s="241">
        <f t="shared" si="44"/>
        <v>0</v>
      </c>
      <c r="W33" s="241" t="str">
        <f t="shared" si="45"/>
        <v>#DIV/0!</v>
      </c>
      <c r="X33" s="241">
        <f t="shared" si="46"/>
        <v>0</v>
      </c>
      <c r="Y33" s="242"/>
      <c r="Z33" s="241">
        <f t="shared" si="47"/>
        <v>0</v>
      </c>
      <c r="AA33" s="241">
        <f t="shared" ref="AA33:AC33" si="487">AA134+AA235+AA336+AA437</f>
        <v>0</v>
      </c>
      <c r="AB33" s="241">
        <f t="shared" si="487"/>
        <v>0</v>
      </c>
      <c r="AC33" s="241">
        <f t="shared" si="487"/>
        <v>0</v>
      </c>
      <c r="AD33" s="241">
        <f t="shared" si="49"/>
        <v>0</v>
      </c>
      <c r="AE33" s="242">
        <v>0.224147321887</v>
      </c>
      <c r="AF33" s="243">
        <f t="shared" si="50"/>
        <v>0</v>
      </c>
      <c r="AG33" s="244">
        <f t="shared" si="51"/>
        <v>0</v>
      </c>
      <c r="AH33" s="236"/>
      <c r="AI33" s="238">
        <v>20.0</v>
      </c>
      <c r="AJ33" s="239" t="s">
        <v>138</v>
      </c>
      <c r="AK33" s="240" t="s">
        <v>132</v>
      </c>
      <c r="AL33" s="240" t="s">
        <v>132</v>
      </c>
      <c r="AM33" s="241">
        <f t="shared" si="52"/>
        <v>0</v>
      </c>
      <c r="AN33" s="241" t="str">
        <f t="shared" si="53"/>
        <v>#DIV/0!</v>
      </c>
      <c r="AO33" s="241">
        <f t="shared" si="54"/>
        <v>0</v>
      </c>
      <c r="AP33" s="242"/>
      <c r="AQ33" s="241">
        <f t="shared" si="55"/>
        <v>0</v>
      </c>
      <c r="AR33" s="241">
        <f t="shared" ref="AR33:AT33" si="488">AR134+AR235+AR336+AR437</f>
        <v>0</v>
      </c>
      <c r="AS33" s="241">
        <f t="shared" si="488"/>
        <v>0</v>
      </c>
      <c r="AT33" s="241">
        <f t="shared" si="488"/>
        <v>0</v>
      </c>
      <c r="AU33" s="241">
        <f t="shared" si="57"/>
        <v>0</v>
      </c>
      <c r="AV33" s="242">
        <v>0.224147321887</v>
      </c>
      <c r="AW33" s="243">
        <f t="shared" si="58"/>
        <v>0</v>
      </c>
      <c r="AX33" s="244">
        <f t="shared" si="59"/>
        <v>0</v>
      </c>
      <c r="AY33" s="236"/>
      <c r="AZ33" s="238">
        <v>20.0</v>
      </c>
      <c r="BA33" s="239" t="s">
        <v>138</v>
      </c>
      <c r="BB33" s="240" t="s">
        <v>132</v>
      </c>
      <c r="BC33" s="240" t="s">
        <v>132</v>
      </c>
      <c r="BD33" s="241">
        <f t="shared" si="60"/>
        <v>0</v>
      </c>
      <c r="BE33" s="241" t="str">
        <f t="shared" si="61"/>
        <v>#DIV/0!</v>
      </c>
      <c r="BF33" s="241">
        <f t="shared" si="62"/>
        <v>0</v>
      </c>
      <c r="BG33" s="242"/>
      <c r="BH33" s="241">
        <f t="shared" si="63"/>
        <v>0</v>
      </c>
      <c r="BI33" s="241">
        <f t="shared" ref="BI33:BK33" si="489">BI134+BI235+BI336+BI437</f>
        <v>0</v>
      </c>
      <c r="BJ33" s="241">
        <f t="shared" si="489"/>
        <v>0</v>
      </c>
      <c r="BK33" s="241">
        <f t="shared" si="489"/>
        <v>0</v>
      </c>
      <c r="BL33" s="241">
        <f t="shared" si="65"/>
        <v>0</v>
      </c>
      <c r="BM33" s="242">
        <v>0.224147321887</v>
      </c>
      <c r="BN33" s="243">
        <f t="shared" si="66"/>
        <v>0</v>
      </c>
      <c r="BO33" s="244">
        <f t="shared" si="67"/>
        <v>0</v>
      </c>
      <c r="BP33" s="236"/>
      <c r="BQ33" s="238">
        <v>20.0</v>
      </c>
      <c r="BR33" s="239" t="s">
        <v>138</v>
      </c>
      <c r="BS33" s="240" t="s">
        <v>132</v>
      </c>
      <c r="BT33" s="240" t="s">
        <v>132</v>
      </c>
      <c r="BU33" s="241">
        <f t="shared" si="68"/>
        <v>0</v>
      </c>
      <c r="BV33" s="241" t="str">
        <f t="shared" si="69"/>
        <v>#DIV/0!</v>
      </c>
      <c r="BW33" s="241">
        <f t="shared" si="70"/>
        <v>0</v>
      </c>
      <c r="BX33" s="242"/>
      <c r="BY33" s="241">
        <f t="shared" si="71"/>
        <v>0</v>
      </c>
      <c r="BZ33" s="241">
        <f t="shared" ref="BZ33:CB33" si="490">BZ134+BZ235+BZ336+BZ437</f>
        <v>0</v>
      </c>
      <c r="CA33" s="241">
        <f t="shared" si="490"/>
        <v>0</v>
      </c>
      <c r="CB33" s="241">
        <f t="shared" si="490"/>
        <v>0</v>
      </c>
      <c r="CC33" s="241">
        <f t="shared" si="73"/>
        <v>0</v>
      </c>
      <c r="CD33" s="242">
        <v>0.224147321887</v>
      </c>
      <c r="CE33" s="243">
        <f t="shared" si="74"/>
        <v>0</v>
      </c>
      <c r="CF33" s="244">
        <f t="shared" si="75"/>
        <v>0</v>
      </c>
      <c r="CG33" s="236"/>
      <c r="CH33" s="238">
        <v>20.0</v>
      </c>
      <c r="CI33" s="239" t="s">
        <v>138</v>
      </c>
      <c r="CJ33" s="240" t="s">
        <v>132</v>
      </c>
      <c r="CK33" s="240" t="s">
        <v>132</v>
      </c>
      <c r="CL33" s="241">
        <f t="shared" si="76"/>
        <v>0</v>
      </c>
      <c r="CM33" s="241" t="str">
        <f t="shared" si="77"/>
        <v>#DIV/0!</v>
      </c>
      <c r="CN33" s="241">
        <f t="shared" si="78"/>
        <v>0</v>
      </c>
      <c r="CO33" s="242"/>
      <c r="CP33" s="241">
        <f t="shared" si="79"/>
        <v>0</v>
      </c>
      <c r="CQ33" s="241">
        <f t="shared" ref="CQ33:CS33" si="491">CQ134+CQ235+CQ336+CQ437</f>
        <v>0</v>
      </c>
      <c r="CR33" s="241">
        <f t="shared" si="491"/>
        <v>0</v>
      </c>
      <c r="CS33" s="241">
        <f t="shared" si="491"/>
        <v>0</v>
      </c>
      <c r="CT33" s="241">
        <f t="shared" si="81"/>
        <v>0</v>
      </c>
      <c r="CU33" s="242">
        <v>0.224147321887</v>
      </c>
      <c r="CV33" s="243">
        <f t="shared" si="82"/>
        <v>0</v>
      </c>
      <c r="CW33" s="244">
        <f t="shared" si="83"/>
        <v>0</v>
      </c>
      <c r="CX33" s="236"/>
      <c r="CY33" s="238">
        <v>20.0</v>
      </c>
      <c r="CZ33" s="239" t="s">
        <v>138</v>
      </c>
      <c r="DA33" s="240" t="s">
        <v>132</v>
      </c>
      <c r="DB33" s="240" t="s">
        <v>132</v>
      </c>
      <c r="DC33" s="241">
        <f t="shared" si="84"/>
        <v>0</v>
      </c>
      <c r="DD33" s="241" t="str">
        <f t="shared" si="85"/>
        <v>#DIV/0!</v>
      </c>
      <c r="DE33" s="241">
        <f t="shared" si="86"/>
        <v>0</v>
      </c>
      <c r="DF33" s="242"/>
      <c r="DG33" s="241">
        <f t="shared" si="87"/>
        <v>0</v>
      </c>
      <c r="DH33" s="241">
        <f t="shared" ref="DH33:DJ33" si="492">DH134+DH235+DH336+DH437</f>
        <v>0</v>
      </c>
      <c r="DI33" s="241">
        <f t="shared" si="492"/>
        <v>0</v>
      </c>
      <c r="DJ33" s="241">
        <f t="shared" si="492"/>
        <v>0</v>
      </c>
      <c r="DK33" s="241">
        <f t="shared" si="89"/>
        <v>0</v>
      </c>
      <c r="DL33" s="242">
        <v>0.224147321887</v>
      </c>
      <c r="DM33" s="243">
        <f t="shared" si="90"/>
        <v>0</v>
      </c>
      <c r="DN33" s="244">
        <f t="shared" si="91"/>
        <v>0</v>
      </c>
      <c r="DO33" s="236"/>
      <c r="DP33" s="238">
        <v>20.0</v>
      </c>
      <c r="DQ33" s="239" t="s">
        <v>138</v>
      </c>
      <c r="DR33" s="240" t="s">
        <v>132</v>
      </c>
      <c r="DS33" s="240" t="s">
        <v>132</v>
      </c>
      <c r="DT33" s="241">
        <f t="shared" si="92"/>
        <v>0</v>
      </c>
      <c r="DU33" s="241" t="str">
        <f t="shared" si="93"/>
        <v>#DIV/0!</v>
      </c>
      <c r="DV33" s="241">
        <f t="shared" si="94"/>
        <v>0</v>
      </c>
      <c r="DW33" s="242"/>
      <c r="DX33" s="241">
        <f t="shared" si="95"/>
        <v>0</v>
      </c>
      <c r="DY33" s="241">
        <f t="shared" ref="DY33:EA33" si="493">DY134+DY235+DY336+DY437</f>
        <v>0</v>
      </c>
      <c r="DZ33" s="241">
        <f t="shared" si="493"/>
        <v>0</v>
      </c>
      <c r="EA33" s="241">
        <f t="shared" si="493"/>
        <v>0</v>
      </c>
      <c r="EB33" s="241">
        <f t="shared" si="97"/>
        <v>0</v>
      </c>
      <c r="EC33" s="242">
        <v>0.224147321887</v>
      </c>
      <c r="ED33" s="243">
        <f t="shared" si="98"/>
        <v>0</v>
      </c>
      <c r="EE33" s="244">
        <f t="shared" si="99"/>
        <v>0</v>
      </c>
      <c r="EF33" s="236"/>
      <c r="EG33" s="238">
        <v>20.0</v>
      </c>
      <c r="EH33" s="239" t="s">
        <v>138</v>
      </c>
      <c r="EI33" s="240" t="s">
        <v>132</v>
      </c>
      <c r="EJ33" s="240" t="s">
        <v>132</v>
      </c>
      <c r="EK33" s="241">
        <f t="shared" si="100"/>
        <v>0</v>
      </c>
      <c r="EL33" s="241" t="str">
        <f t="shared" si="101"/>
        <v>#DIV/0!</v>
      </c>
      <c r="EM33" s="241">
        <f t="shared" si="102"/>
        <v>0</v>
      </c>
      <c r="EN33" s="242"/>
      <c r="EO33" s="241">
        <f t="shared" si="103"/>
        <v>0</v>
      </c>
      <c r="EP33" s="241">
        <f t="shared" ref="EP33:ER33" si="494">EP134+EP235+EP336+EP437</f>
        <v>0</v>
      </c>
      <c r="EQ33" s="241">
        <f t="shared" si="494"/>
        <v>0</v>
      </c>
      <c r="ER33" s="241">
        <f t="shared" si="494"/>
        <v>0</v>
      </c>
      <c r="ES33" s="241">
        <f t="shared" si="105"/>
        <v>0</v>
      </c>
      <c r="ET33" s="242">
        <v>0.224147321887</v>
      </c>
      <c r="EU33" s="243">
        <f t="shared" si="106"/>
        <v>0</v>
      </c>
      <c r="EV33" s="244">
        <f t="shared" si="107"/>
        <v>0</v>
      </c>
      <c r="EW33" s="236"/>
      <c r="EX33" s="238">
        <v>20.0</v>
      </c>
      <c r="EY33" s="239" t="s">
        <v>138</v>
      </c>
      <c r="EZ33" s="240" t="s">
        <v>132</v>
      </c>
      <c r="FA33" s="240" t="s">
        <v>132</v>
      </c>
      <c r="FB33" s="241">
        <f t="shared" si="108"/>
        <v>0</v>
      </c>
      <c r="FC33" s="241" t="str">
        <f t="shared" si="109"/>
        <v>#DIV/0!</v>
      </c>
      <c r="FD33" s="241">
        <f t="shared" si="110"/>
        <v>0</v>
      </c>
      <c r="FE33" s="242"/>
      <c r="FF33" s="241">
        <f t="shared" si="111"/>
        <v>0</v>
      </c>
      <c r="FG33" s="241">
        <f t="shared" ref="FG33:FI33" si="495">FG134+FG235+FG336+FG437</f>
        <v>0</v>
      </c>
      <c r="FH33" s="241">
        <f t="shared" si="495"/>
        <v>0</v>
      </c>
      <c r="FI33" s="241">
        <f t="shared" si="495"/>
        <v>0</v>
      </c>
      <c r="FJ33" s="241">
        <f t="shared" si="113"/>
        <v>0</v>
      </c>
      <c r="FK33" s="242">
        <v>0.224147321887</v>
      </c>
      <c r="FL33" s="243">
        <f t="shared" si="114"/>
        <v>0</v>
      </c>
      <c r="FM33" s="244">
        <f t="shared" si="115"/>
        <v>0</v>
      </c>
      <c r="FN33" s="236"/>
      <c r="FO33" s="238">
        <v>20.0</v>
      </c>
      <c r="FP33" s="239" t="s">
        <v>138</v>
      </c>
      <c r="FQ33" s="240" t="s">
        <v>132</v>
      </c>
      <c r="FR33" s="240" t="s">
        <v>132</v>
      </c>
      <c r="FS33" s="241">
        <f t="shared" si="116"/>
        <v>0</v>
      </c>
      <c r="FT33" s="241" t="str">
        <f t="shared" si="117"/>
        <v>#DIV/0!</v>
      </c>
      <c r="FU33" s="241">
        <f t="shared" si="118"/>
        <v>0</v>
      </c>
      <c r="FV33" s="242"/>
      <c r="FW33" s="241">
        <f t="shared" si="119"/>
        <v>0</v>
      </c>
      <c r="FX33" s="241">
        <f t="shared" ref="FX33:FZ33" si="496">FX134+FX235+FX336+FX437</f>
        <v>0</v>
      </c>
      <c r="FY33" s="241">
        <f t="shared" si="496"/>
        <v>0</v>
      </c>
      <c r="FZ33" s="241">
        <f t="shared" si="496"/>
        <v>0</v>
      </c>
      <c r="GA33" s="241">
        <f t="shared" si="121"/>
        <v>0</v>
      </c>
      <c r="GB33" s="242">
        <v>0.224147321887</v>
      </c>
      <c r="GC33" s="243">
        <f t="shared" si="122"/>
        <v>0</v>
      </c>
      <c r="GD33" s="244">
        <f t="shared" si="123"/>
        <v>0</v>
      </c>
      <c r="GE33" s="236"/>
      <c r="GF33" s="238">
        <v>20.0</v>
      </c>
      <c r="GG33" s="239" t="s">
        <v>138</v>
      </c>
      <c r="GH33" s="240" t="s">
        <v>132</v>
      </c>
      <c r="GI33" s="240" t="s">
        <v>132</v>
      </c>
      <c r="GJ33" s="241">
        <f t="shared" si="124"/>
        <v>0</v>
      </c>
      <c r="GK33" s="241" t="str">
        <f t="shared" si="125"/>
        <v>#DIV/0!</v>
      </c>
      <c r="GL33" s="241">
        <f t="shared" si="126"/>
        <v>0</v>
      </c>
      <c r="GM33" s="242"/>
      <c r="GN33" s="241">
        <f t="shared" si="127"/>
        <v>0</v>
      </c>
      <c r="GO33" s="241">
        <f t="shared" ref="GO33:GQ33" si="497">GO134+GO235+GO336+GO437</f>
        <v>0</v>
      </c>
      <c r="GP33" s="241">
        <f t="shared" si="497"/>
        <v>0</v>
      </c>
      <c r="GQ33" s="241">
        <f t="shared" si="497"/>
        <v>0</v>
      </c>
      <c r="GR33" s="241">
        <f t="shared" si="129"/>
        <v>0</v>
      </c>
      <c r="GS33" s="242">
        <v>0.224147321887</v>
      </c>
      <c r="GT33" s="243">
        <f t="shared" si="130"/>
        <v>0</v>
      </c>
      <c r="GU33" s="244">
        <f t="shared" si="131"/>
        <v>0</v>
      </c>
      <c r="GV33" s="236"/>
      <c r="GW33" s="238">
        <v>20.0</v>
      </c>
      <c r="GX33" s="239" t="s">
        <v>138</v>
      </c>
      <c r="GY33" s="240" t="s">
        <v>132</v>
      </c>
      <c r="GZ33" s="240" t="s">
        <v>132</v>
      </c>
      <c r="HA33" s="241">
        <f t="shared" si="132"/>
        <v>0</v>
      </c>
      <c r="HB33" s="241" t="str">
        <f t="shared" si="133"/>
        <v>#DIV/0!</v>
      </c>
      <c r="HC33" s="241">
        <f t="shared" si="134"/>
        <v>0</v>
      </c>
      <c r="HD33" s="242"/>
      <c r="HE33" s="241">
        <f t="shared" si="135"/>
        <v>0</v>
      </c>
      <c r="HF33" s="241">
        <f t="shared" ref="HF33:HH33" si="498">HF134+HF235+HF336+HF437</f>
        <v>0</v>
      </c>
      <c r="HG33" s="241">
        <f t="shared" si="498"/>
        <v>0</v>
      </c>
      <c r="HH33" s="241">
        <f t="shared" si="498"/>
        <v>0</v>
      </c>
      <c r="HI33" s="241">
        <f t="shared" si="137"/>
        <v>0</v>
      </c>
      <c r="HJ33" s="242">
        <v>0.224147321887</v>
      </c>
      <c r="HK33" s="243">
        <f t="shared" si="138"/>
        <v>0</v>
      </c>
      <c r="HL33" s="244">
        <f t="shared" si="139"/>
        <v>0</v>
      </c>
      <c r="HM33" s="236"/>
      <c r="HN33" s="238">
        <v>20.0</v>
      </c>
      <c r="HO33" s="239" t="s">
        <v>138</v>
      </c>
      <c r="HP33" s="240" t="s">
        <v>132</v>
      </c>
      <c r="HQ33" s="240" t="s">
        <v>132</v>
      </c>
      <c r="HR33" s="241">
        <f t="shared" si="140"/>
        <v>0</v>
      </c>
      <c r="HS33" s="241" t="str">
        <f t="shared" si="141"/>
        <v>#DIV/0!</v>
      </c>
      <c r="HT33" s="241">
        <f t="shared" si="142"/>
        <v>0</v>
      </c>
      <c r="HU33" s="242"/>
      <c r="HV33" s="241">
        <f t="shared" si="143"/>
        <v>0</v>
      </c>
      <c r="HW33" s="241">
        <f t="shared" ref="HW33:HY33" si="499">HW134+HW235+HW336+HW437</f>
        <v>0</v>
      </c>
      <c r="HX33" s="241">
        <f t="shared" si="499"/>
        <v>0</v>
      </c>
      <c r="HY33" s="241">
        <f t="shared" si="499"/>
        <v>0</v>
      </c>
      <c r="HZ33" s="241">
        <f t="shared" si="145"/>
        <v>0</v>
      </c>
      <c r="IA33" s="242">
        <v>0.224147321887</v>
      </c>
      <c r="IB33" s="243">
        <f t="shared" si="146"/>
        <v>0</v>
      </c>
      <c r="IC33" s="244">
        <f t="shared" si="147"/>
        <v>0</v>
      </c>
      <c r="ID33" s="236"/>
      <c r="IE33" s="238">
        <v>20.0</v>
      </c>
      <c r="IF33" s="239" t="s">
        <v>138</v>
      </c>
      <c r="IG33" s="240" t="s">
        <v>132</v>
      </c>
      <c r="IH33" s="240" t="s">
        <v>132</v>
      </c>
      <c r="II33" s="241">
        <f t="shared" si="148"/>
        <v>0</v>
      </c>
      <c r="IJ33" s="241" t="str">
        <f t="shared" si="149"/>
        <v>#DIV/0!</v>
      </c>
      <c r="IK33" s="241">
        <f t="shared" si="150"/>
        <v>0</v>
      </c>
      <c r="IL33" s="242"/>
      <c r="IM33" s="241">
        <f t="shared" si="151"/>
        <v>0</v>
      </c>
      <c r="IN33" s="241">
        <f t="shared" ref="IN33:IP33" si="500">IN134+IN235+IN336+IN437</f>
        <v>0</v>
      </c>
      <c r="IO33" s="241">
        <f t="shared" si="500"/>
        <v>0</v>
      </c>
      <c r="IP33" s="241">
        <f t="shared" si="500"/>
        <v>0</v>
      </c>
      <c r="IQ33" s="241">
        <f t="shared" si="153"/>
        <v>0</v>
      </c>
      <c r="IR33" s="242">
        <v>0.224147321887</v>
      </c>
      <c r="IS33" s="243">
        <f t="shared" si="154"/>
        <v>0</v>
      </c>
      <c r="IT33" s="244">
        <f t="shared" si="155"/>
        <v>0</v>
      </c>
      <c r="IU33" s="236"/>
      <c r="IV33" s="238">
        <v>20.0</v>
      </c>
      <c r="IW33" s="239" t="s">
        <v>138</v>
      </c>
      <c r="IX33" s="240" t="s">
        <v>132</v>
      </c>
      <c r="IY33" s="240" t="s">
        <v>132</v>
      </c>
      <c r="IZ33" s="241">
        <f t="shared" si="156"/>
        <v>0</v>
      </c>
      <c r="JA33" s="241" t="str">
        <f t="shared" si="157"/>
        <v>#DIV/0!</v>
      </c>
      <c r="JB33" s="241">
        <f t="shared" si="158"/>
        <v>0</v>
      </c>
      <c r="JC33" s="242"/>
      <c r="JD33" s="241">
        <f t="shared" si="159"/>
        <v>0</v>
      </c>
      <c r="JE33" s="241">
        <f t="shared" ref="JE33:JG33" si="501">JE134+JE235+JE336+JE437</f>
        <v>0</v>
      </c>
      <c r="JF33" s="241">
        <f t="shared" si="501"/>
        <v>0</v>
      </c>
      <c r="JG33" s="241">
        <f t="shared" si="501"/>
        <v>0</v>
      </c>
      <c r="JH33" s="241">
        <f t="shared" si="161"/>
        <v>0</v>
      </c>
      <c r="JI33" s="242">
        <v>0.224147321887</v>
      </c>
      <c r="JJ33" s="243">
        <f t="shared" si="162"/>
        <v>0</v>
      </c>
      <c r="JK33" s="244">
        <f t="shared" si="163"/>
        <v>0</v>
      </c>
      <c r="JL33" s="236"/>
      <c r="JM33" s="238">
        <v>20.0</v>
      </c>
      <c r="JN33" s="239" t="s">
        <v>138</v>
      </c>
      <c r="JO33" s="240" t="s">
        <v>132</v>
      </c>
      <c r="JP33" s="240" t="s">
        <v>132</v>
      </c>
      <c r="JQ33" s="241">
        <f t="shared" si="164"/>
        <v>0</v>
      </c>
      <c r="JR33" s="241" t="str">
        <f t="shared" si="165"/>
        <v>#DIV/0!</v>
      </c>
      <c r="JS33" s="241">
        <f t="shared" si="166"/>
        <v>0</v>
      </c>
      <c r="JT33" s="242"/>
      <c r="JU33" s="241">
        <f t="shared" si="167"/>
        <v>0</v>
      </c>
      <c r="JV33" s="241">
        <f t="shared" ref="JV33:JX33" si="502">JV134+JV235+JV336+JV437</f>
        <v>0</v>
      </c>
      <c r="JW33" s="241">
        <f t="shared" si="502"/>
        <v>0</v>
      </c>
      <c r="JX33" s="241">
        <f t="shared" si="502"/>
        <v>0</v>
      </c>
      <c r="JY33" s="241">
        <f t="shared" si="169"/>
        <v>0</v>
      </c>
      <c r="JZ33" s="242">
        <v>0.224147321887</v>
      </c>
      <c r="KA33" s="243">
        <f t="shared" si="170"/>
        <v>0</v>
      </c>
      <c r="KB33" s="244">
        <f t="shared" si="171"/>
        <v>0</v>
      </c>
      <c r="KC33" s="236"/>
      <c r="KD33" s="238">
        <v>20.0</v>
      </c>
      <c r="KE33" s="239" t="s">
        <v>138</v>
      </c>
      <c r="KF33" s="240" t="s">
        <v>132</v>
      </c>
      <c r="KG33" s="240" t="s">
        <v>132</v>
      </c>
      <c r="KH33" s="241">
        <f t="shared" si="172"/>
        <v>0</v>
      </c>
      <c r="KI33" s="241" t="str">
        <f t="shared" si="173"/>
        <v>#DIV/0!</v>
      </c>
      <c r="KJ33" s="241">
        <f t="shared" si="174"/>
        <v>0</v>
      </c>
      <c r="KK33" s="242"/>
      <c r="KL33" s="241">
        <f t="shared" si="175"/>
        <v>0</v>
      </c>
      <c r="KM33" s="241">
        <f t="shared" ref="KM33:KO33" si="503">KM134+KM235+KM336+KM437</f>
        <v>0</v>
      </c>
      <c r="KN33" s="241">
        <f t="shared" si="503"/>
        <v>0</v>
      </c>
      <c r="KO33" s="241">
        <f t="shared" si="503"/>
        <v>0</v>
      </c>
      <c r="KP33" s="241">
        <f t="shared" si="177"/>
        <v>0</v>
      </c>
      <c r="KQ33" s="242">
        <v>0.224147321887</v>
      </c>
      <c r="KR33" s="243">
        <f t="shared" si="178"/>
        <v>0</v>
      </c>
      <c r="KS33" s="244">
        <f t="shared" si="179"/>
        <v>0</v>
      </c>
      <c r="KT33" s="236"/>
      <c r="KU33" s="237"/>
    </row>
    <row r="34" ht="15.75" customHeight="1">
      <c r="A34" s="238">
        <v>21.0</v>
      </c>
      <c r="B34" s="239" t="s">
        <v>139</v>
      </c>
      <c r="C34" s="240" t="s">
        <v>132</v>
      </c>
      <c r="D34" s="240" t="s">
        <v>132</v>
      </c>
      <c r="E34" s="241">
        <f t="shared" si="36"/>
        <v>0</v>
      </c>
      <c r="F34" s="241" t="str">
        <f t="shared" si="37"/>
        <v>#DIV/0!</v>
      </c>
      <c r="G34" s="241">
        <f t="shared" si="38"/>
        <v>0</v>
      </c>
      <c r="H34" s="242"/>
      <c r="I34" s="241">
        <f t="shared" si="39"/>
        <v>0</v>
      </c>
      <c r="J34" s="241">
        <f t="shared" ref="J34:L34" si="504">J135+J236+J337+J438</f>
        <v>0</v>
      </c>
      <c r="K34" s="241">
        <f t="shared" si="504"/>
        <v>0</v>
      </c>
      <c r="L34" s="241">
        <f t="shared" si="504"/>
        <v>0</v>
      </c>
      <c r="M34" s="241">
        <f t="shared" si="41"/>
        <v>0</v>
      </c>
      <c r="N34" s="242">
        <v>0.224147321887</v>
      </c>
      <c r="O34" s="243">
        <f t="shared" si="42"/>
        <v>0</v>
      </c>
      <c r="P34" s="244">
        <f t="shared" si="43"/>
        <v>0</v>
      </c>
      <c r="Q34" s="236"/>
      <c r="R34" s="238">
        <v>21.0</v>
      </c>
      <c r="S34" s="239" t="s">
        <v>139</v>
      </c>
      <c r="T34" s="240" t="s">
        <v>132</v>
      </c>
      <c r="U34" s="240" t="s">
        <v>132</v>
      </c>
      <c r="V34" s="241">
        <f t="shared" si="44"/>
        <v>0</v>
      </c>
      <c r="W34" s="241" t="str">
        <f t="shared" si="45"/>
        <v>#DIV/0!</v>
      </c>
      <c r="X34" s="241">
        <f t="shared" si="46"/>
        <v>0</v>
      </c>
      <c r="Y34" s="242"/>
      <c r="Z34" s="241">
        <f t="shared" si="47"/>
        <v>0</v>
      </c>
      <c r="AA34" s="241">
        <f t="shared" ref="AA34:AC34" si="505">AA135+AA236+AA337+AA438</f>
        <v>0</v>
      </c>
      <c r="AB34" s="241">
        <f t="shared" si="505"/>
        <v>0</v>
      </c>
      <c r="AC34" s="241">
        <f t="shared" si="505"/>
        <v>0</v>
      </c>
      <c r="AD34" s="241">
        <f t="shared" si="49"/>
        <v>0</v>
      </c>
      <c r="AE34" s="242">
        <v>0.224147321887</v>
      </c>
      <c r="AF34" s="243">
        <f t="shared" si="50"/>
        <v>0</v>
      </c>
      <c r="AG34" s="244">
        <f t="shared" si="51"/>
        <v>0</v>
      </c>
      <c r="AH34" s="236"/>
      <c r="AI34" s="238">
        <v>21.0</v>
      </c>
      <c r="AJ34" s="239" t="s">
        <v>139</v>
      </c>
      <c r="AK34" s="240" t="s">
        <v>132</v>
      </c>
      <c r="AL34" s="240" t="s">
        <v>132</v>
      </c>
      <c r="AM34" s="241">
        <f t="shared" si="52"/>
        <v>0</v>
      </c>
      <c r="AN34" s="241" t="str">
        <f t="shared" si="53"/>
        <v>#DIV/0!</v>
      </c>
      <c r="AO34" s="241">
        <f t="shared" si="54"/>
        <v>0</v>
      </c>
      <c r="AP34" s="242"/>
      <c r="AQ34" s="241">
        <f t="shared" si="55"/>
        <v>0</v>
      </c>
      <c r="AR34" s="241">
        <f t="shared" ref="AR34:AT34" si="506">AR135+AR236+AR337+AR438</f>
        <v>0</v>
      </c>
      <c r="AS34" s="241">
        <f t="shared" si="506"/>
        <v>0</v>
      </c>
      <c r="AT34" s="241">
        <f t="shared" si="506"/>
        <v>0</v>
      </c>
      <c r="AU34" s="241">
        <f t="shared" si="57"/>
        <v>0</v>
      </c>
      <c r="AV34" s="242">
        <v>0.224147321887</v>
      </c>
      <c r="AW34" s="243">
        <f t="shared" si="58"/>
        <v>0</v>
      </c>
      <c r="AX34" s="244">
        <f t="shared" si="59"/>
        <v>0</v>
      </c>
      <c r="AY34" s="236"/>
      <c r="AZ34" s="238">
        <v>21.0</v>
      </c>
      <c r="BA34" s="239" t="s">
        <v>139</v>
      </c>
      <c r="BB34" s="240" t="s">
        <v>132</v>
      </c>
      <c r="BC34" s="240" t="s">
        <v>132</v>
      </c>
      <c r="BD34" s="241">
        <f t="shared" si="60"/>
        <v>0</v>
      </c>
      <c r="BE34" s="241" t="str">
        <f t="shared" si="61"/>
        <v>#DIV/0!</v>
      </c>
      <c r="BF34" s="241">
        <f t="shared" si="62"/>
        <v>0</v>
      </c>
      <c r="BG34" s="242"/>
      <c r="BH34" s="241">
        <f t="shared" si="63"/>
        <v>0</v>
      </c>
      <c r="BI34" s="241">
        <f t="shared" ref="BI34:BK34" si="507">BI135+BI236+BI337+BI438</f>
        <v>0</v>
      </c>
      <c r="BJ34" s="241">
        <f t="shared" si="507"/>
        <v>0</v>
      </c>
      <c r="BK34" s="241">
        <f t="shared" si="507"/>
        <v>0</v>
      </c>
      <c r="BL34" s="241">
        <f t="shared" si="65"/>
        <v>0</v>
      </c>
      <c r="BM34" s="242">
        <v>0.224147321887</v>
      </c>
      <c r="BN34" s="243">
        <f t="shared" si="66"/>
        <v>0</v>
      </c>
      <c r="BO34" s="244">
        <f t="shared" si="67"/>
        <v>0</v>
      </c>
      <c r="BP34" s="236"/>
      <c r="BQ34" s="238">
        <v>21.0</v>
      </c>
      <c r="BR34" s="239" t="s">
        <v>139</v>
      </c>
      <c r="BS34" s="240" t="s">
        <v>132</v>
      </c>
      <c r="BT34" s="240" t="s">
        <v>132</v>
      </c>
      <c r="BU34" s="241">
        <f t="shared" si="68"/>
        <v>0</v>
      </c>
      <c r="BV34" s="241" t="str">
        <f t="shared" si="69"/>
        <v>#DIV/0!</v>
      </c>
      <c r="BW34" s="241">
        <f t="shared" si="70"/>
        <v>0</v>
      </c>
      <c r="BX34" s="242"/>
      <c r="BY34" s="241">
        <f t="shared" si="71"/>
        <v>0</v>
      </c>
      <c r="BZ34" s="241">
        <f t="shared" ref="BZ34:CB34" si="508">BZ135+BZ236+BZ337+BZ438</f>
        <v>0</v>
      </c>
      <c r="CA34" s="241">
        <f t="shared" si="508"/>
        <v>0</v>
      </c>
      <c r="CB34" s="241">
        <f t="shared" si="508"/>
        <v>0</v>
      </c>
      <c r="CC34" s="241">
        <f t="shared" si="73"/>
        <v>0</v>
      </c>
      <c r="CD34" s="242">
        <v>0.224147321887</v>
      </c>
      <c r="CE34" s="243">
        <f t="shared" si="74"/>
        <v>0</v>
      </c>
      <c r="CF34" s="244">
        <f t="shared" si="75"/>
        <v>0</v>
      </c>
      <c r="CG34" s="236"/>
      <c r="CH34" s="238">
        <v>21.0</v>
      </c>
      <c r="CI34" s="239" t="s">
        <v>139</v>
      </c>
      <c r="CJ34" s="240" t="s">
        <v>132</v>
      </c>
      <c r="CK34" s="240" t="s">
        <v>132</v>
      </c>
      <c r="CL34" s="241">
        <f t="shared" si="76"/>
        <v>0</v>
      </c>
      <c r="CM34" s="241" t="str">
        <f t="shared" si="77"/>
        <v>#DIV/0!</v>
      </c>
      <c r="CN34" s="241">
        <f t="shared" si="78"/>
        <v>0</v>
      </c>
      <c r="CO34" s="242"/>
      <c r="CP34" s="241">
        <f t="shared" si="79"/>
        <v>0</v>
      </c>
      <c r="CQ34" s="241">
        <f t="shared" ref="CQ34:CS34" si="509">CQ135+CQ236+CQ337+CQ438</f>
        <v>0</v>
      </c>
      <c r="CR34" s="241">
        <f t="shared" si="509"/>
        <v>0</v>
      </c>
      <c r="CS34" s="241">
        <f t="shared" si="509"/>
        <v>0</v>
      </c>
      <c r="CT34" s="241">
        <f t="shared" si="81"/>
        <v>0</v>
      </c>
      <c r="CU34" s="242">
        <v>0.224147321887</v>
      </c>
      <c r="CV34" s="243">
        <f t="shared" si="82"/>
        <v>0</v>
      </c>
      <c r="CW34" s="244">
        <f t="shared" si="83"/>
        <v>0</v>
      </c>
      <c r="CX34" s="236"/>
      <c r="CY34" s="238">
        <v>21.0</v>
      </c>
      <c r="CZ34" s="239" t="s">
        <v>139</v>
      </c>
      <c r="DA34" s="240" t="s">
        <v>132</v>
      </c>
      <c r="DB34" s="240" t="s">
        <v>132</v>
      </c>
      <c r="DC34" s="241">
        <f t="shared" si="84"/>
        <v>0</v>
      </c>
      <c r="DD34" s="241" t="str">
        <f t="shared" si="85"/>
        <v>#DIV/0!</v>
      </c>
      <c r="DE34" s="241">
        <f t="shared" si="86"/>
        <v>0</v>
      </c>
      <c r="DF34" s="242"/>
      <c r="DG34" s="241">
        <f t="shared" si="87"/>
        <v>0</v>
      </c>
      <c r="DH34" s="241">
        <f t="shared" ref="DH34:DJ34" si="510">DH135+DH236+DH337+DH438</f>
        <v>0</v>
      </c>
      <c r="DI34" s="241">
        <f t="shared" si="510"/>
        <v>0</v>
      </c>
      <c r="DJ34" s="241">
        <f t="shared" si="510"/>
        <v>0</v>
      </c>
      <c r="DK34" s="241">
        <f t="shared" si="89"/>
        <v>0</v>
      </c>
      <c r="DL34" s="242">
        <v>0.224147321887</v>
      </c>
      <c r="DM34" s="243">
        <f t="shared" si="90"/>
        <v>0</v>
      </c>
      <c r="DN34" s="244">
        <f t="shared" si="91"/>
        <v>0</v>
      </c>
      <c r="DO34" s="236"/>
      <c r="DP34" s="238">
        <v>21.0</v>
      </c>
      <c r="DQ34" s="239" t="s">
        <v>139</v>
      </c>
      <c r="DR34" s="240" t="s">
        <v>132</v>
      </c>
      <c r="DS34" s="240" t="s">
        <v>132</v>
      </c>
      <c r="DT34" s="241">
        <f t="shared" si="92"/>
        <v>0</v>
      </c>
      <c r="DU34" s="241" t="str">
        <f t="shared" si="93"/>
        <v>#DIV/0!</v>
      </c>
      <c r="DV34" s="241">
        <f t="shared" si="94"/>
        <v>0</v>
      </c>
      <c r="DW34" s="242"/>
      <c r="DX34" s="241">
        <f t="shared" si="95"/>
        <v>0</v>
      </c>
      <c r="DY34" s="241">
        <f t="shared" ref="DY34:EA34" si="511">DY135+DY236+DY337+DY438</f>
        <v>0</v>
      </c>
      <c r="DZ34" s="241">
        <f t="shared" si="511"/>
        <v>0</v>
      </c>
      <c r="EA34" s="241">
        <f t="shared" si="511"/>
        <v>0</v>
      </c>
      <c r="EB34" s="241">
        <f t="shared" si="97"/>
        <v>0</v>
      </c>
      <c r="EC34" s="242">
        <v>0.224147321887</v>
      </c>
      <c r="ED34" s="243">
        <f t="shared" si="98"/>
        <v>0</v>
      </c>
      <c r="EE34" s="244">
        <f t="shared" si="99"/>
        <v>0</v>
      </c>
      <c r="EF34" s="236"/>
      <c r="EG34" s="238">
        <v>21.0</v>
      </c>
      <c r="EH34" s="239" t="s">
        <v>139</v>
      </c>
      <c r="EI34" s="240" t="s">
        <v>132</v>
      </c>
      <c r="EJ34" s="240" t="s">
        <v>132</v>
      </c>
      <c r="EK34" s="241">
        <f t="shared" si="100"/>
        <v>0</v>
      </c>
      <c r="EL34" s="241" t="str">
        <f t="shared" si="101"/>
        <v>#DIV/0!</v>
      </c>
      <c r="EM34" s="241">
        <f t="shared" si="102"/>
        <v>0</v>
      </c>
      <c r="EN34" s="242"/>
      <c r="EO34" s="241">
        <f t="shared" si="103"/>
        <v>0</v>
      </c>
      <c r="EP34" s="241">
        <f t="shared" ref="EP34:ER34" si="512">EP135+EP236+EP337+EP438</f>
        <v>0</v>
      </c>
      <c r="EQ34" s="241">
        <f t="shared" si="512"/>
        <v>0</v>
      </c>
      <c r="ER34" s="241">
        <f t="shared" si="512"/>
        <v>0</v>
      </c>
      <c r="ES34" s="241">
        <f t="shared" si="105"/>
        <v>0</v>
      </c>
      <c r="ET34" s="242">
        <v>0.224147321887</v>
      </c>
      <c r="EU34" s="243">
        <f t="shared" si="106"/>
        <v>0</v>
      </c>
      <c r="EV34" s="244">
        <f t="shared" si="107"/>
        <v>0</v>
      </c>
      <c r="EW34" s="236"/>
      <c r="EX34" s="238">
        <v>21.0</v>
      </c>
      <c r="EY34" s="239" t="s">
        <v>139</v>
      </c>
      <c r="EZ34" s="240" t="s">
        <v>132</v>
      </c>
      <c r="FA34" s="240" t="s">
        <v>132</v>
      </c>
      <c r="FB34" s="241">
        <f t="shared" si="108"/>
        <v>0</v>
      </c>
      <c r="FC34" s="241" t="str">
        <f t="shared" si="109"/>
        <v>#DIV/0!</v>
      </c>
      <c r="FD34" s="241">
        <f t="shared" si="110"/>
        <v>0</v>
      </c>
      <c r="FE34" s="242"/>
      <c r="FF34" s="241">
        <f t="shared" si="111"/>
        <v>0</v>
      </c>
      <c r="FG34" s="241">
        <f t="shared" ref="FG34:FI34" si="513">FG135+FG236+FG337+FG438</f>
        <v>0</v>
      </c>
      <c r="FH34" s="241">
        <f t="shared" si="513"/>
        <v>0</v>
      </c>
      <c r="FI34" s="241">
        <f t="shared" si="513"/>
        <v>0</v>
      </c>
      <c r="FJ34" s="241">
        <f t="shared" si="113"/>
        <v>0</v>
      </c>
      <c r="FK34" s="242">
        <v>0.224147321887</v>
      </c>
      <c r="FL34" s="243">
        <f t="shared" si="114"/>
        <v>0</v>
      </c>
      <c r="FM34" s="244">
        <f t="shared" si="115"/>
        <v>0</v>
      </c>
      <c r="FN34" s="236"/>
      <c r="FO34" s="238">
        <v>21.0</v>
      </c>
      <c r="FP34" s="239" t="s">
        <v>139</v>
      </c>
      <c r="FQ34" s="240" t="s">
        <v>132</v>
      </c>
      <c r="FR34" s="240" t="s">
        <v>132</v>
      </c>
      <c r="FS34" s="241">
        <f t="shared" si="116"/>
        <v>0</v>
      </c>
      <c r="FT34" s="241" t="str">
        <f t="shared" si="117"/>
        <v>#DIV/0!</v>
      </c>
      <c r="FU34" s="241">
        <f t="shared" si="118"/>
        <v>0</v>
      </c>
      <c r="FV34" s="242"/>
      <c r="FW34" s="241">
        <f t="shared" si="119"/>
        <v>0</v>
      </c>
      <c r="FX34" s="241">
        <f t="shared" ref="FX34:FZ34" si="514">FX135+FX236+FX337+FX438</f>
        <v>0</v>
      </c>
      <c r="FY34" s="241">
        <f t="shared" si="514"/>
        <v>0</v>
      </c>
      <c r="FZ34" s="241">
        <f t="shared" si="514"/>
        <v>0</v>
      </c>
      <c r="GA34" s="241">
        <f t="shared" si="121"/>
        <v>0</v>
      </c>
      <c r="GB34" s="242">
        <v>0.224147321887</v>
      </c>
      <c r="GC34" s="243">
        <f t="shared" si="122"/>
        <v>0</v>
      </c>
      <c r="GD34" s="244">
        <f t="shared" si="123"/>
        <v>0</v>
      </c>
      <c r="GE34" s="236"/>
      <c r="GF34" s="238">
        <v>21.0</v>
      </c>
      <c r="GG34" s="239" t="s">
        <v>139</v>
      </c>
      <c r="GH34" s="240" t="s">
        <v>132</v>
      </c>
      <c r="GI34" s="240" t="s">
        <v>132</v>
      </c>
      <c r="GJ34" s="241">
        <f t="shared" si="124"/>
        <v>0</v>
      </c>
      <c r="GK34" s="241" t="str">
        <f t="shared" si="125"/>
        <v>#DIV/0!</v>
      </c>
      <c r="GL34" s="241">
        <f t="shared" si="126"/>
        <v>0</v>
      </c>
      <c r="GM34" s="242"/>
      <c r="GN34" s="241">
        <f t="shared" si="127"/>
        <v>0</v>
      </c>
      <c r="GO34" s="241">
        <f t="shared" ref="GO34:GQ34" si="515">GO135+GO236+GO337+GO438</f>
        <v>0</v>
      </c>
      <c r="GP34" s="241">
        <f t="shared" si="515"/>
        <v>0</v>
      </c>
      <c r="GQ34" s="241">
        <f t="shared" si="515"/>
        <v>0</v>
      </c>
      <c r="GR34" s="241">
        <f t="shared" si="129"/>
        <v>0</v>
      </c>
      <c r="GS34" s="242">
        <v>0.224147321887</v>
      </c>
      <c r="GT34" s="243">
        <f t="shared" si="130"/>
        <v>0</v>
      </c>
      <c r="GU34" s="244">
        <f t="shared" si="131"/>
        <v>0</v>
      </c>
      <c r="GV34" s="236"/>
      <c r="GW34" s="238">
        <v>21.0</v>
      </c>
      <c r="GX34" s="239" t="s">
        <v>139</v>
      </c>
      <c r="GY34" s="240" t="s">
        <v>132</v>
      </c>
      <c r="GZ34" s="240" t="s">
        <v>132</v>
      </c>
      <c r="HA34" s="241">
        <f t="shared" si="132"/>
        <v>0</v>
      </c>
      <c r="HB34" s="241" t="str">
        <f t="shared" si="133"/>
        <v>#DIV/0!</v>
      </c>
      <c r="HC34" s="241">
        <f t="shared" si="134"/>
        <v>0</v>
      </c>
      <c r="HD34" s="242"/>
      <c r="HE34" s="241">
        <f t="shared" si="135"/>
        <v>0</v>
      </c>
      <c r="HF34" s="241">
        <f t="shared" ref="HF34:HH34" si="516">HF135+HF236+HF337+HF438</f>
        <v>0</v>
      </c>
      <c r="HG34" s="241">
        <f t="shared" si="516"/>
        <v>0</v>
      </c>
      <c r="HH34" s="241">
        <f t="shared" si="516"/>
        <v>0</v>
      </c>
      <c r="HI34" s="241">
        <f t="shared" si="137"/>
        <v>0</v>
      </c>
      <c r="HJ34" s="242">
        <v>0.224147321887</v>
      </c>
      <c r="HK34" s="243">
        <f t="shared" si="138"/>
        <v>0</v>
      </c>
      <c r="HL34" s="244">
        <f t="shared" si="139"/>
        <v>0</v>
      </c>
      <c r="HM34" s="236"/>
      <c r="HN34" s="238">
        <v>21.0</v>
      </c>
      <c r="HO34" s="239" t="s">
        <v>139</v>
      </c>
      <c r="HP34" s="240" t="s">
        <v>132</v>
      </c>
      <c r="HQ34" s="240" t="s">
        <v>132</v>
      </c>
      <c r="HR34" s="241">
        <f t="shared" si="140"/>
        <v>0</v>
      </c>
      <c r="HS34" s="241" t="str">
        <f t="shared" si="141"/>
        <v>#DIV/0!</v>
      </c>
      <c r="HT34" s="241">
        <f t="shared" si="142"/>
        <v>0</v>
      </c>
      <c r="HU34" s="242"/>
      <c r="HV34" s="241">
        <f t="shared" si="143"/>
        <v>0</v>
      </c>
      <c r="HW34" s="241">
        <f t="shared" ref="HW34:HY34" si="517">HW135+HW236+HW337+HW438</f>
        <v>0</v>
      </c>
      <c r="HX34" s="241">
        <f t="shared" si="517"/>
        <v>0</v>
      </c>
      <c r="HY34" s="241">
        <f t="shared" si="517"/>
        <v>0</v>
      </c>
      <c r="HZ34" s="241">
        <f t="shared" si="145"/>
        <v>0</v>
      </c>
      <c r="IA34" s="242">
        <v>0.224147321887</v>
      </c>
      <c r="IB34" s="243">
        <f t="shared" si="146"/>
        <v>0</v>
      </c>
      <c r="IC34" s="244">
        <f t="shared" si="147"/>
        <v>0</v>
      </c>
      <c r="ID34" s="236"/>
      <c r="IE34" s="238">
        <v>21.0</v>
      </c>
      <c r="IF34" s="239" t="s">
        <v>139</v>
      </c>
      <c r="IG34" s="240" t="s">
        <v>132</v>
      </c>
      <c r="IH34" s="240" t="s">
        <v>132</v>
      </c>
      <c r="II34" s="241">
        <f t="shared" si="148"/>
        <v>0</v>
      </c>
      <c r="IJ34" s="241" t="str">
        <f t="shared" si="149"/>
        <v>#DIV/0!</v>
      </c>
      <c r="IK34" s="241">
        <f t="shared" si="150"/>
        <v>0</v>
      </c>
      <c r="IL34" s="242"/>
      <c r="IM34" s="241">
        <f t="shared" si="151"/>
        <v>0</v>
      </c>
      <c r="IN34" s="241">
        <f t="shared" ref="IN34:IP34" si="518">IN135+IN236+IN337+IN438</f>
        <v>0</v>
      </c>
      <c r="IO34" s="241">
        <f t="shared" si="518"/>
        <v>0</v>
      </c>
      <c r="IP34" s="241">
        <f t="shared" si="518"/>
        <v>0</v>
      </c>
      <c r="IQ34" s="241">
        <f t="shared" si="153"/>
        <v>0</v>
      </c>
      <c r="IR34" s="242">
        <v>0.224147321887</v>
      </c>
      <c r="IS34" s="243">
        <f t="shared" si="154"/>
        <v>0</v>
      </c>
      <c r="IT34" s="244">
        <f t="shared" si="155"/>
        <v>0</v>
      </c>
      <c r="IU34" s="236"/>
      <c r="IV34" s="238">
        <v>21.0</v>
      </c>
      <c r="IW34" s="239" t="s">
        <v>139</v>
      </c>
      <c r="IX34" s="240" t="s">
        <v>132</v>
      </c>
      <c r="IY34" s="240" t="s">
        <v>132</v>
      </c>
      <c r="IZ34" s="241">
        <f t="shared" si="156"/>
        <v>0</v>
      </c>
      <c r="JA34" s="241" t="str">
        <f t="shared" si="157"/>
        <v>#DIV/0!</v>
      </c>
      <c r="JB34" s="241">
        <f t="shared" si="158"/>
        <v>0</v>
      </c>
      <c r="JC34" s="242"/>
      <c r="JD34" s="241">
        <f t="shared" si="159"/>
        <v>0</v>
      </c>
      <c r="JE34" s="241">
        <f t="shared" ref="JE34:JG34" si="519">JE135+JE236+JE337+JE438</f>
        <v>0</v>
      </c>
      <c r="JF34" s="241">
        <f t="shared" si="519"/>
        <v>0</v>
      </c>
      <c r="JG34" s="241">
        <f t="shared" si="519"/>
        <v>0</v>
      </c>
      <c r="JH34" s="241">
        <f t="shared" si="161"/>
        <v>0</v>
      </c>
      <c r="JI34" s="242">
        <v>0.224147321887</v>
      </c>
      <c r="JJ34" s="243">
        <f t="shared" si="162"/>
        <v>0</v>
      </c>
      <c r="JK34" s="244">
        <f t="shared" si="163"/>
        <v>0</v>
      </c>
      <c r="JL34" s="236"/>
      <c r="JM34" s="238">
        <v>21.0</v>
      </c>
      <c r="JN34" s="239" t="s">
        <v>139</v>
      </c>
      <c r="JO34" s="240" t="s">
        <v>132</v>
      </c>
      <c r="JP34" s="240" t="s">
        <v>132</v>
      </c>
      <c r="JQ34" s="241">
        <f t="shared" si="164"/>
        <v>0</v>
      </c>
      <c r="JR34" s="241" t="str">
        <f t="shared" si="165"/>
        <v>#DIV/0!</v>
      </c>
      <c r="JS34" s="241">
        <f t="shared" si="166"/>
        <v>0</v>
      </c>
      <c r="JT34" s="242"/>
      <c r="JU34" s="241">
        <f t="shared" si="167"/>
        <v>0</v>
      </c>
      <c r="JV34" s="241">
        <f t="shared" ref="JV34:JX34" si="520">JV135+JV236+JV337+JV438</f>
        <v>0</v>
      </c>
      <c r="JW34" s="241">
        <f t="shared" si="520"/>
        <v>0</v>
      </c>
      <c r="JX34" s="241">
        <f t="shared" si="520"/>
        <v>0</v>
      </c>
      <c r="JY34" s="241">
        <f t="shared" si="169"/>
        <v>0</v>
      </c>
      <c r="JZ34" s="242">
        <v>0.224147321887</v>
      </c>
      <c r="KA34" s="243">
        <f t="shared" si="170"/>
        <v>0</v>
      </c>
      <c r="KB34" s="244">
        <f t="shared" si="171"/>
        <v>0</v>
      </c>
      <c r="KC34" s="236"/>
      <c r="KD34" s="238">
        <v>21.0</v>
      </c>
      <c r="KE34" s="239" t="s">
        <v>139</v>
      </c>
      <c r="KF34" s="240" t="s">
        <v>132</v>
      </c>
      <c r="KG34" s="240" t="s">
        <v>132</v>
      </c>
      <c r="KH34" s="241">
        <f t="shared" si="172"/>
        <v>0</v>
      </c>
      <c r="KI34" s="241" t="str">
        <f t="shared" si="173"/>
        <v>#DIV/0!</v>
      </c>
      <c r="KJ34" s="241">
        <f t="shared" si="174"/>
        <v>0</v>
      </c>
      <c r="KK34" s="242"/>
      <c r="KL34" s="241">
        <f t="shared" si="175"/>
        <v>0</v>
      </c>
      <c r="KM34" s="241">
        <f t="shared" ref="KM34:KO34" si="521">KM135+KM236+KM337+KM438</f>
        <v>0</v>
      </c>
      <c r="KN34" s="241">
        <f t="shared" si="521"/>
        <v>0</v>
      </c>
      <c r="KO34" s="241">
        <f t="shared" si="521"/>
        <v>0</v>
      </c>
      <c r="KP34" s="241">
        <f t="shared" si="177"/>
        <v>0</v>
      </c>
      <c r="KQ34" s="242">
        <v>0.224147321887</v>
      </c>
      <c r="KR34" s="243">
        <f t="shared" si="178"/>
        <v>0</v>
      </c>
      <c r="KS34" s="244">
        <f t="shared" si="179"/>
        <v>0</v>
      </c>
      <c r="KT34" s="236"/>
      <c r="KU34" s="237"/>
    </row>
    <row r="35" ht="15.75" customHeight="1">
      <c r="A35" s="238">
        <v>22.0</v>
      </c>
      <c r="B35" s="239" t="s">
        <v>140</v>
      </c>
      <c r="C35" s="240" t="s">
        <v>132</v>
      </c>
      <c r="D35" s="240" t="s">
        <v>132</v>
      </c>
      <c r="E35" s="241">
        <f t="shared" si="36"/>
        <v>0</v>
      </c>
      <c r="F35" s="241" t="str">
        <f t="shared" si="37"/>
        <v>#DIV/0!</v>
      </c>
      <c r="G35" s="241">
        <f t="shared" si="38"/>
        <v>0</v>
      </c>
      <c r="H35" s="242"/>
      <c r="I35" s="241">
        <f t="shared" si="39"/>
        <v>0</v>
      </c>
      <c r="J35" s="241">
        <f t="shared" ref="J35:L35" si="522">J136+J237+J338+J439</f>
        <v>0</v>
      </c>
      <c r="K35" s="241">
        <f t="shared" si="522"/>
        <v>0</v>
      </c>
      <c r="L35" s="241">
        <f t="shared" si="522"/>
        <v>0</v>
      </c>
      <c r="M35" s="241">
        <f t="shared" si="41"/>
        <v>0</v>
      </c>
      <c r="N35" s="242">
        <v>0.224147321887</v>
      </c>
      <c r="O35" s="243">
        <f t="shared" si="42"/>
        <v>0</v>
      </c>
      <c r="P35" s="244">
        <f t="shared" si="43"/>
        <v>0</v>
      </c>
      <c r="Q35" s="236"/>
      <c r="R35" s="238">
        <v>22.0</v>
      </c>
      <c r="S35" s="239" t="s">
        <v>140</v>
      </c>
      <c r="T35" s="240" t="s">
        <v>132</v>
      </c>
      <c r="U35" s="240" t="s">
        <v>132</v>
      </c>
      <c r="V35" s="241">
        <f t="shared" si="44"/>
        <v>0</v>
      </c>
      <c r="W35" s="241" t="str">
        <f t="shared" si="45"/>
        <v>#DIV/0!</v>
      </c>
      <c r="X35" s="241">
        <f t="shared" si="46"/>
        <v>0</v>
      </c>
      <c r="Y35" s="242"/>
      <c r="Z35" s="241">
        <f t="shared" si="47"/>
        <v>0</v>
      </c>
      <c r="AA35" s="241">
        <f t="shared" ref="AA35:AC35" si="523">AA136+AA237+AA338+AA439</f>
        <v>0</v>
      </c>
      <c r="AB35" s="241">
        <f t="shared" si="523"/>
        <v>0</v>
      </c>
      <c r="AC35" s="241">
        <f t="shared" si="523"/>
        <v>0</v>
      </c>
      <c r="AD35" s="241">
        <f t="shared" si="49"/>
        <v>0</v>
      </c>
      <c r="AE35" s="242">
        <v>0.224147321887</v>
      </c>
      <c r="AF35" s="243">
        <f t="shared" si="50"/>
        <v>0</v>
      </c>
      <c r="AG35" s="244">
        <f t="shared" si="51"/>
        <v>0</v>
      </c>
      <c r="AH35" s="236"/>
      <c r="AI35" s="238">
        <v>22.0</v>
      </c>
      <c r="AJ35" s="239" t="s">
        <v>140</v>
      </c>
      <c r="AK35" s="240" t="s">
        <v>132</v>
      </c>
      <c r="AL35" s="240" t="s">
        <v>132</v>
      </c>
      <c r="AM35" s="241">
        <f t="shared" si="52"/>
        <v>0</v>
      </c>
      <c r="AN35" s="241" t="str">
        <f t="shared" si="53"/>
        <v>#DIV/0!</v>
      </c>
      <c r="AO35" s="241">
        <f t="shared" si="54"/>
        <v>0</v>
      </c>
      <c r="AP35" s="242"/>
      <c r="AQ35" s="241">
        <f t="shared" si="55"/>
        <v>0</v>
      </c>
      <c r="AR35" s="241">
        <f t="shared" ref="AR35:AT35" si="524">AR136+AR237+AR338+AR439</f>
        <v>0</v>
      </c>
      <c r="AS35" s="241">
        <f t="shared" si="524"/>
        <v>0</v>
      </c>
      <c r="AT35" s="241">
        <f t="shared" si="524"/>
        <v>0</v>
      </c>
      <c r="AU35" s="241">
        <f t="shared" si="57"/>
        <v>0</v>
      </c>
      <c r="AV35" s="242">
        <v>0.224147321887</v>
      </c>
      <c r="AW35" s="243">
        <f t="shared" si="58"/>
        <v>0</v>
      </c>
      <c r="AX35" s="244">
        <f t="shared" si="59"/>
        <v>0</v>
      </c>
      <c r="AY35" s="236"/>
      <c r="AZ35" s="238">
        <v>22.0</v>
      </c>
      <c r="BA35" s="239" t="s">
        <v>140</v>
      </c>
      <c r="BB35" s="240" t="s">
        <v>132</v>
      </c>
      <c r="BC35" s="240" t="s">
        <v>132</v>
      </c>
      <c r="BD35" s="241">
        <f t="shared" si="60"/>
        <v>0</v>
      </c>
      <c r="BE35" s="241" t="str">
        <f t="shared" si="61"/>
        <v>#DIV/0!</v>
      </c>
      <c r="BF35" s="241">
        <f t="shared" si="62"/>
        <v>0</v>
      </c>
      <c r="BG35" s="242"/>
      <c r="BH35" s="241">
        <f t="shared" si="63"/>
        <v>0</v>
      </c>
      <c r="BI35" s="241">
        <f t="shared" ref="BI35:BK35" si="525">BI136+BI237+BI338+BI439</f>
        <v>0</v>
      </c>
      <c r="BJ35" s="241">
        <f t="shared" si="525"/>
        <v>0</v>
      </c>
      <c r="BK35" s="241">
        <f t="shared" si="525"/>
        <v>0</v>
      </c>
      <c r="BL35" s="241">
        <f t="shared" si="65"/>
        <v>0</v>
      </c>
      <c r="BM35" s="242">
        <v>0.224147321887</v>
      </c>
      <c r="BN35" s="243">
        <f t="shared" si="66"/>
        <v>0</v>
      </c>
      <c r="BO35" s="244">
        <f t="shared" si="67"/>
        <v>0</v>
      </c>
      <c r="BP35" s="236"/>
      <c r="BQ35" s="238">
        <v>22.0</v>
      </c>
      <c r="BR35" s="239" t="s">
        <v>140</v>
      </c>
      <c r="BS35" s="240" t="s">
        <v>132</v>
      </c>
      <c r="BT35" s="240" t="s">
        <v>132</v>
      </c>
      <c r="BU35" s="241">
        <f t="shared" si="68"/>
        <v>0</v>
      </c>
      <c r="BV35" s="241" t="str">
        <f t="shared" si="69"/>
        <v>#DIV/0!</v>
      </c>
      <c r="BW35" s="241">
        <f t="shared" si="70"/>
        <v>0</v>
      </c>
      <c r="BX35" s="242"/>
      <c r="BY35" s="241">
        <f t="shared" si="71"/>
        <v>0</v>
      </c>
      <c r="BZ35" s="241">
        <f t="shared" ref="BZ35:CB35" si="526">BZ136+BZ237+BZ338+BZ439</f>
        <v>0</v>
      </c>
      <c r="CA35" s="241">
        <f t="shared" si="526"/>
        <v>0</v>
      </c>
      <c r="CB35" s="241">
        <f t="shared" si="526"/>
        <v>0</v>
      </c>
      <c r="CC35" s="241">
        <f t="shared" si="73"/>
        <v>0</v>
      </c>
      <c r="CD35" s="242">
        <v>0.224147321887</v>
      </c>
      <c r="CE35" s="243">
        <f t="shared" si="74"/>
        <v>0</v>
      </c>
      <c r="CF35" s="244">
        <f t="shared" si="75"/>
        <v>0</v>
      </c>
      <c r="CG35" s="236"/>
      <c r="CH35" s="238">
        <v>22.0</v>
      </c>
      <c r="CI35" s="239" t="s">
        <v>140</v>
      </c>
      <c r="CJ35" s="240" t="s">
        <v>132</v>
      </c>
      <c r="CK35" s="240" t="s">
        <v>132</v>
      </c>
      <c r="CL35" s="241">
        <f t="shared" si="76"/>
        <v>0</v>
      </c>
      <c r="CM35" s="241" t="str">
        <f t="shared" si="77"/>
        <v>#DIV/0!</v>
      </c>
      <c r="CN35" s="241">
        <f t="shared" si="78"/>
        <v>0</v>
      </c>
      <c r="CO35" s="242"/>
      <c r="CP35" s="241">
        <f t="shared" si="79"/>
        <v>0</v>
      </c>
      <c r="CQ35" s="241">
        <f t="shared" ref="CQ35:CS35" si="527">CQ136+CQ237+CQ338+CQ439</f>
        <v>0</v>
      </c>
      <c r="CR35" s="241">
        <f t="shared" si="527"/>
        <v>0</v>
      </c>
      <c r="CS35" s="241">
        <f t="shared" si="527"/>
        <v>0</v>
      </c>
      <c r="CT35" s="241">
        <f t="shared" si="81"/>
        <v>0</v>
      </c>
      <c r="CU35" s="242">
        <v>0.224147321887</v>
      </c>
      <c r="CV35" s="243">
        <f t="shared" si="82"/>
        <v>0</v>
      </c>
      <c r="CW35" s="244">
        <f t="shared" si="83"/>
        <v>0</v>
      </c>
      <c r="CX35" s="236"/>
      <c r="CY35" s="238">
        <v>22.0</v>
      </c>
      <c r="CZ35" s="239" t="s">
        <v>140</v>
      </c>
      <c r="DA35" s="240" t="s">
        <v>132</v>
      </c>
      <c r="DB35" s="240" t="s">
        <v>132</v>
      </c>
      <c r="DC35" s="241">
        <f t="shared" si="84"/>
        <v>0</v>
      </c>
      <c r="DD35" s="241" t="str">
        <f t="shared" si="85"/>
        <v>#DIV/0!</v>
      </c>
      <c r="DE35" s="241">
        <f t="shared" si="86"/>
        <v>0</v>
      </c>
      <c r="DF35" s="242"/>
      <c r="DG35" s="241">
        <f t="shared" si="87"/>
        <v>0</v>
      </c>
      <c r="DH35" s="241">
        <f t="shared" ref="DH35:DJ35" si="528">DH136+DH237+DH338+DH439</f>
        <v>0</v>
      </c>
      <c r="DI35" s="241">
        <f t="shared" si="528"/>
        <v>0</v>
      </c>
      <c r="DJ35" s="241">
        <f t="shared" si="528"/>
        <v>0</v>
      </c>
      <c r="DK35" s="241">
        <f t="shared" si="89"/>
        <v>0</v>
      </c>
      <c r="DL35" s="242">
        <v>0.224147321887</v>
      </c>
      <c r="DM35" s="243">
        <f t="shared" si="90"/>
        <v>0</v>
      </c>
      <c r="DN35" s="244">
        <f t="shared" si="91"/>
        <v>0</v>
      </c>
      <c r="DO35" s="236"/>
      <c r="DP35" s="238">
        <v>22.0</v>
      </c>
      <c r="DQ35" s="239" t="s">
        <v>140</v>
      </c>
      <c r="DR35" s="240" t="s">
        <v>132</v>
      </c>
      <c r="DS35" s="240" t="s">
        <v>132</v>
      </c>
      <c r="DT35" s="241">
        <f t="shared" si="92"/>
        <v>0</v>
      </c>
      <c r="DU35" s="241" t="str">
        <f t="shared" si="93"/>
        <v>#DIV/0!</v>
      </c>
      <c r="DV35" s="241">
        <f t="shared" si="94"/>
        <v>0</v>
      </c>
      <c r="DW35" s="242"/>
      <c r="DX35" s="241">
        <f t="shared" si="95"/>
        <v>0</v>
      </c>
      <c r="DY35" s="241">
        <f t="shared" ref="DY35:EA35" si="529">DY136+DY237+DY338+DY439</f>
        <v>0</v>
      </c>
      <c r="DZ35" s="241">
        <f t="shared" si="529"/>
        <v>0</v>
      </c>
      <c r="EA35" s="241">
        <f t="shared" si="529"/>
        <v>0</v>
      </c>
      <c r="EB35" s="241">
        <f t="shared" si="97"/>
        <v>0</v>
      </c>
      <c r="EC35" s="242">
        <v>0.224147321887</v>
      </c>
      <c r="ED35" s="243">
        <f t="shared" si="98"/>
        <v>0</v>
      </c>
      <c r="EE35" s="244">
        <f t="shared" si="99"/>
        <v>0</v>
      </c>
      <c r="EF35" s="236"/>
      <c r="EG35" s="238">
        <v>22.0</v>
      </c>
      <c r="EH35" s="239" t="s">
        <v>140</v>
      </c>
      <c r="EI35" s="240" t="s">
        <v>132</v>
      </c>
      <c r="EJ35" s="240" t="s">
        <v>132</v>
      </c>
      <c r="EK35" s="241">
        <f t="shared" si="100"/>
        <v>0</v>
      </c>
      <c r="EL35" s="241" t="str">
        <f t="shared" si="101"/>
        <v>#DIV/0!</v>
      </c>
      <c r="EM35" s="241">
        <f t="shared" si="102"/>
        <v>0</v>
      </c>
      <c r="EN35" s="242"/>
      <c r="EO35" s="241">
        <f t="shared" si="103"/>
        <v>0</v>
      </c>
      <c r="EP35" s="241">
        <f t="shared" ref="EP35:ER35" si="530">EP136+EP237+EP338+EP439</f>
        <v>0</v>
      </c>
      <c r="EQ35" s="241">
        <f t="shared" si="530"/>
        <v>0</v>
      </c>
      <c r="ER35" s="241">
        <f t="shared" si="530"/>
        <v>0</v>
      </c>
      <c r="ES35" s="241">
        <f t="shared" si="105"/>
        <v>0</v>
      </c>
      <c r="ET35" s="242">
        <v>0.224147321887</v>
      </c>
      <c r="EU35" s="243">
        <f t="shared" si="106"/>
        <v>0</v>
      </c>
      <c r="EV35" s="244">
        <f t="shared" si="107"/>
        <v>0</v>
      </c>
      <c r="EW35" s="236"/>
      <c r="EX35" s="238">
        <v>22.0</v>
      </c>
      <c r="EY35" s="239" t="s">
        <v>140</v>
      </c>
      <c r="EZ35" s="240" t="s">
        <v>132</v>
      </c>
      <c r="FA35" s="240" t="s">
        <v>132</v>
      </c>
      <c r="FB35" s="241">
        <f t="shared" si="108"/>
        <v>0</v>
      </c>
      <c r="FC35" s="241" t="str">
        <f t="shared" si="109"/>
        <v>#DIV/0!</v>
      </c>
      <c r="FD35" s="241">
        <f t="shared" si="110"/>
        <v>0</v>
      </c>
      <c r="FE35" s="242"/>
      <c r="FF35" s="241">
        <f t="shared" si="111"/>
        <v>0</v>
      </c>
      <c r="FG35" s="241">
        <f t="shared" ref="FG35:FI35" si="531">FG136+FG237+FG338+FG439</f>
        <v>0</v>
      </c>
      <c r="FH35" s="241">
        <f t="shared" si="531"/>
        <v>0</v>
      </c>
      <c r="FI35" s="241">
        <f t="shared" si="531"/>
        <v>0</v>
      </c>
      <c r="FJ35" s="241">
        <f t="shared" si="113"/>
        <v>0</v>
      </c>
      <c r="FK35" s="242">
        <v>0.224147321887</v>
      </c>
      <c r="FL35" s="243">
        <f t="shared" si="114"/>
        <v>0</v>
      </c>
      <c r="FM35" s="244">
        <f t="shared" si="115"/>
        <v>0</v>
      </c>
      <c r="FN35" s="236"/>
      <c r="FO35" s="238">
        <v>22.0</v>
      </c>
      <c r="FP35" s="239" t="s">
        <v>140</v>
      </c>
      <c r="FQ35" s="240" t="s">
        <v>132</v>
      </c>
      <c r="FR35" s="240" t="s">
        <v>132</v>
      </c>
      <c r="FS35" s="241">
        <f t="shared" si="116"/>
        <v>0</v>
      </c>
      <c r="FT35" s="241" t="str">
        <f t="shared" si="117"/>
        <v>#DIV/0!</v>
      </c>
      <c r="FU35" s="241">
        <f t="shared" si="118"/>
        <v>0</v>
      </c>
      <c r="FV35" s="242"/>
      <c r="FW35" s="241">
        <f t="shared" si="119"/>
        <v>0</v>
      </c>
      <c r="FX35" s="241">
        <f t="shared" ref="FX35:FZ35" si="532">FX136+FX237+FX338+FX439</f>
        <v>0</v>
      </c>
      <c r="FY35" s="241">
        <f t="shared" si="532"/>
        <v>0</v>
      </c>
      <c r="FZ35" s="241">
        <f t="shared" si="532"/>
        <v>0</v>
      </c>
      <c r="GA35" s="241">
        <f t="shared" si="121"/>
        <v>0</v>
      </c>
      <c r="GB35" s="242">
        <v>0.224147321887</v>
      </c>
      <c r="GC35" s="243">
        <f t="shared" si="122"/>
        <v>0</v>
      </c>
      <c r="GD35" s="244">
        <f t="shared" si="123"/>
        <v>0</v>
      </c>
      <c r="GE35" s="236"/>
      <c r="GF35" s="238">
        <v>22.0</v>
      </c>
      <c r="GG35" s="239" t="s">
        <v>140</v>
      </c>
      <c r="GH35" s="240" t="s">
        <v>132</v>
      </c>
      <c r="GI35" s="240" t="s">
        <v>132</v>
      </c>
      <c r="GJ35" s="241">
        <f t="shared" si="124"/>
        <v>0</v>
      </c>
      <c r="GK35" s="241" t="str">
        <f t="shared" si="125"/>
        <v>#DIV/0!</v>
      </c>
      <c r="GL35" s="241">
        <f t="shared" si="126"/>
        <v>0</v>
      </c>
      <c r="GM35" s="242"/>
      <c r="GN35" s="241">
        <f t="shared" si="127"/>
        <v>0</v>
      </c>
      <c r="GO35" s="241">
        <f t="shared" ref="GO35:GQ35" si="533">GO136+GO237+GO338+GO439</f>
        <v>0</v>
      </c>
      <c r="GP35" s="241">
        <f t="shared" si="533"/>
        <v>0</v>
      </c>
      <c r="GQ35" s="241">
        <f t="shared" si="533"/>
        <v>0</v>
      </c>
      <c r="GR35" s="241">
        <f t="shared" si="129"/>
        <v>0</v>
      </c>
      <c r="GS35" s="242">
        <v>0.224147321887</v>
      </c>
      <c r="GT35" s="243">
        <f t="shared" si="130"/>
        <v>0</v>
      </c>
      <c r="GU35" s="244">
        <f t="shared" si="131"/>
        <v>0</v>
      </c>
      <c r="GV35" s="236"/>
      <c r="GW35" s="238">
        <v>22.0</v>
      </c>
      <c r="GX35" s="239" t="s">
        <v>140</v>
      </c>
      <c r="GY35" s="240" t="s">
        <v>132</v>
      </c>
      <c r="GZ35" s="240" t="s">
        <v>132</v>
      </c>
      <c r="HA35" s="241">
        <f t="shared" si="132"/>
        <v>0</v>
      </c>
      <c r="HB35" s="241" t="str">
        <f t="shared" si="133"/>
        <v>#DIV/0!</v>
      </c>
      <c r="HC35" s="241">
        <f t="shared" si="134"/>
        <v>0</v>
      </c>
      <c r="HD35" s="242"/>
      <c r="HE35" s="241">
        <f t="shared" si="135"/>
        <v>0</v>
      </c>
      <c r="HF35" s="241">
        <f t="shared" ref="HF35:HH35" si="534">HF136+HF237+HF338+HF439</f>
        <v>0</v>
      </c>
      <c r="HG35" s="241">
        <f t="shared" si="534"/>
        <v>0</v>
      </c>
      <c r="HH35" s="241">
        <f t="shared" si="534"/>
        <v>0</v>
      </c>
      <c r="HI35" s="241">
        <f t="shared" si="137"/>
        <v>0</v>
      </c>
      <c r="HJ35" s="242">
        <v>0.224147321887</v>
      </c>
      <c r="HK35" s="243">
        <f t="shared" si="138"/>
        <v>0</v>
      </c>
      <c r="HL35" s="244">
        <f t="shared" si="139"/>
        <v>0</v>
      </c>
      <c r="HM35" s="236"/>
      <c r="HN35" s="238">
        <v>22.0</v>
      </c>
      <c r="HO35" s="239" t="s">
        <v>140</v>
      </c>
      <c r="HP35" s="240" t="s">
        <v>132</v>
      </c>
      <c r="HQ35" s="240" t="s">
        <v>132</v>
      </c>
      <c r="HR35" s="241">
        <f t="shared" si="140"/>
        <v>0</v>
      </c>
      <c r="HS35" s="241" t="str">
        <f t="shared" si="141"/>
        <v>#DIV/0!</v>
      </c>
      <c r="HT35" s="241">
        <f t="shared" si="142"/>
        <v>0</v>
      </c>
      <c r="HU35" s="242"/>
      <c r="HV35" s="241">
        <f t="shared" si="143"/>
        <v>0</v>
      </c>
      <c r="HW35" s="241">
        <f t="shared" ref="HW35:HY35" si="535">HW136+HW237+HW338+HW439</f>
        <v>0</v>
      </c>
      <c r="HX35" s="241">
        <f t="shared" si="535"/>
        <v>0</v>
      </c>
      <c r="HY35" s="241">
        <f t="shared" si="535"/>
        <v>0</v>
      </c>
      <c r="HZ35" s="241">
        <f t="shared" si="145"/>
        <v>0</v>
      </c>
      <c r="IA35" s="242">
        <v>0.224147321887</v>
      </c>
      <c r="IB35" s="243">
        <f t="shared" si="146"/>
        <v>0</v>
      </c>
      <c r="IC35" s="244">
        <f t="shared" si="147"/>
        <v>0</v>
      </c>
      <c r="ID35" s="236"/>
      <c r="IE35" s="238">
        <v>22.0</v>
      </c>
      <c r="IF35" s="239" t="s">
        <v>140</v>
      </c>
      <c r="IG35" s="240" t="s">
        <v>132</v>
      </c>
      <c r="IH35" s="240" t="s">
        <v>132</v>
      </c>
      <c r="II35" s="241">
        <f t="shared" si="148"/>
        <v>0</v>
      </c>
      <c r="IJ35" s="241" t="str">
        <f t="shared" si="149"/>
        <v>#DIV/0!</v>
      </c>
      <c r="IK35" s="241">
        <f t="shared" si="150"/>
        <v>0</v>
      </c>
      <c r="IL35" s="242"/>
      <c r="IM35" s="241">
        <f t="shared" si="151"/>
        <v>0</v>
      </c>
      <c r="IN35" s="241">
        <f t="shared" ref="IN35:IP35" si="536">IN136+IN237+IN338+IN439</f>
        <v>0</v>
      </c>
      <c r="IO35" s="241">
        <f t="shared" si="536"/>
        <v>0</v>
      </c>
      <c r="IP35" s="241">
        <f t="shared" si="536"/>
        <v>0</v>
      </c>
      <c r="IQ35" s="241">
        <f t="shared" si="153"/>
        <v>0</v>
      </c>
      <c r="IR35" s="242">
        <v>0.224147321887</v>
      </c>
      <c r="IS35" s="243">
        <f t="shared" si="154"/>
        <v>0</v>
      </c>
      <c r="IT35" s="244">
        <f t="shared" si="155"/>
        <v>0</v>
      </c>
      <c r="IU35" s="236"/>
      <c r="IV35" s="238">
        <v>22.0</v>
      </c>
      <c r="IW35" s="239" t="s">
        <v>140</v>
      </c>
      <c r="IX35" s="240" t="s">
        <v>132</v>
      </c>
      <c r="IY35" s="240" t="s">
        <v>132</v>
      </c>
      <c r="IZ35" s="241">
        <f t="shared" si="156"/>
        <v>0</v>
      </c>
      <c r="JA35" s="241" t="str">
        <f t="shared" si="157"/>
        <v>#DIV/0!</v>
      </c>
      <c r="JB35" s="241">
        <f t="shared" si="158"/>
        <v>0</v>
      </c>
      <c r="JC35" s="242"/>
      <c r="JD35" s="241">
        <f t="shared" si="159"/>
        <v>0</v>
      </c>
      <c r="JE35" s="241">
        <f t="shared" ref="JE35:JG35" si="537">JE136+JE237+JE338+JE439</f>
        <v>0</v>
      </c>
      <c r="JF35" s="241">
        <f t="shared" si="537"/>
        <v>0</v>
      </c>
      <c r="JG35" s="241">
        <f t="shared" si="537"/>
        <v>0</v>
      </c>
      <c r="JH35" s="241">
        <f t="shared" si="161"/>
        <v>0</v>
      </c>
      <c r="JI35" s="242">
        <v>0.224147321887</v>
      </c>
      <c r="JJ35" s="243">
        <f t="shared" si="162"/>
        <v>0</v>
      </c>
      <c r="JK35" s="244">
        <f t="shared" si="163"/>
        <v>0</v>
      </c>
      <c r="JL35" s="236"/>
      <c r="JM35" s="238">
        <v>22.0</v>
      </c>
      <c r="JN35" s="239" t="s">
        <v>140</v>
      </c>
      <c r="JO35" s="240" t="s">
        <v>132</v>
      </c>
      <c r="JP35" s="240" t="s">
        <v>132</v>
      </c>
      <c r="JQ35" s="241">
        <f t="shared" si="164"/>
        <v>0</v>
      </c>
      <c r="JR35" s="241" t="str">
        <f t="shared" si="165"/>
        <v>#DIV/0!</v>
      </c>
      <c r="JS35" s="241">
        <f t="shared" si="166"/>
        <v>0</v>
      </c>
      <c r="JT35" s="242"/>
      <c r="JU35" s="241">
        <f t="shared" si="167"/>
        <v>0</v>
      </c>
      <c r="JV35" s="241">
        <f t="shared" ref="JV35:JX35" si="538">JV136+JV237+JV338+JV439</f>
        <v>0</v>
      </c>
      <c r="JW35" s="241">
        <f t="shared" si="538"/>
        <v>0</v>
      </c>
      <c r="JX35" s="241">
        <f t="shared" si="538"/>
        <v>0</v>
      </c>
      <c r="JY35" s="241">
        <f t="shared" si="169"/>
        <v>0</v>
      </c>
      <c r="JZ35" s="242">
        <v>0.224147321887</v>
      </c>
      <c r="KA35" s="243">
        <f t="shared" si="170"/>
        <v>0</v>
      </c>
      <c r="KB35" s="244">
        <f t="shared" si="171"/>
        <v>0</v>
      </c>
      <c r="KC35" s="236"/>
      <c r="KD35" s="238">
        <v>22.0</v>
      </c>
      <c r="KE35" s="239" t="s">
        <v>140</v>
      </c>
      <c r="KF35" s="240" t="s">
        <v>132</v>
      </c>
      <c r="KG35" s="240" t="s">
        <v>132</v>
      </c>
      <c r="KH35" s="241">
        <f t="shared" si="172"/>
        <v>0</v>
      </c>
      <c r="KI35" s="241" t="str">
        <f t="shared" si="173"/>
        <v>#DIV/0!</v>
      </c>
      <c r="KJ35" s="241">
        <f t="shared" si="174"/>
        <v>0</v>
      </c>
      <c r="KK35" s="242"/>
      <c r="KL35" s="241">
        <f t="shared" si="175"/>
        <v>0</v>
      </c>
      <c r="KM35" s="241">
        <f t="shared" ref="KM35:KO35" si="539">KM136+KM237+KM338+KM439</f>
        <v>0</v>
      </c>
      <c r="KN35" s="241">
        <f t="shared" si="539"/>
        <v>0</v>
      </c>
      <c r="KO35" s="241">
        <f t="shared" si="539"/>
        <v>0</v>
      </c>
      <c r="KP35" s="241">
        <f t="shared" si="177"/>
        <v>0</v>
      </c>
      <c r="KQ35" s="242">
        <v>0.224147321887</v>
      </c>
      <c r="KR35" s="243">
        <f t="shared" si="178"/>
        <v>0</v>
      </c>
      <c r="KS35" s="244">
        <f t="shared" si="179"/>
        <v>0</v>
      </c>
      <c r="KT35" s="236"/>
      <c r="KU35" s="237"/>
    </row>
    <row r="36" ht="15.75" customHeight="1">
      <c r="A36" s="238">
        <v>23.0</v>
      </c>
      <c r="B36" s="239" t="s">
        <v>141</v>
      </c>
      <c r="C36" s="240" t="s">
        <v>132</v>
      </c>
      <c r="D36" s="240" t="s">
        <v>132</v>
      </c>
      <c r="E36" s="241">
        <f t="shared" si="36"/>
        <v>0</v>
      </c>
      <c r="F36" s="241" t="str">
        <f t="shared" si="37"/>
        <v>#DIV/0!</v>
      </c>
      <c r="G36" s="241">
        <f t="shared" si="38"/>
        <v>0</v>
      </c>
      <c r="H36" s="242"/>
      <c r="I36" s="241">
        <f t="shared" si="39"/>
        <v>0</v>
      </c>
      <c r="J36" s="241">
        <f t="shared" ref="J36:L36" si="540">J137+J238+J339+J440</f>
        <v>0</v>
      </c>
      <c r="K36" s="241">
        <f t="shared" si="540"/>
        <v>0</v>
      </c>
      <c r="L36" s="241">
        <f t="shared" si="540"/>
        <v>0</v>
      </c>
      <c r="M36" s="241">
        <f t="shared" si="41"/>
        <v>0</v>
      </c>
      <c r="N36" s="242">
        <v>0.224147321887</v>
      </c>
      <c r="O36" s="243">
        <f t="shared" si="42"/>
        <v>0</v>
      </c>
      <c r="P36" s="244">
        <f t="shared" si="43"/>
        <v>0</v>
      </c>
      <c r="Q36" s="236"/>
      <c r="R36" s="238">
        <v>23.0</v>
      </c>
      <c r="S36" s="239" t="s">
        <v>141</v>
      </c>
      <c r="T36" s="240" t="s">
        <v>132</v>
      </c>
      <c r="U36" s="240" t="s">
        <v>132</v>
      </c>
      <c r="V36" s="241">
        <f t="shared" si="44"/>
        <v>0</v>
      </c>
      <c r="W36" s="241" t="str">
        <f t="shared" si="45"/>
        <v>#DIV/0!</v>
      </c>
      <c r="X36" s="241">
        <f t="shared" si="46"/>
        <v>0</v>
      </c>
      <c r="Y36" s="242"/>
      <c r="Z36" s="241">
        <f t="shared" si="47"/>
        <v>0</v>
      </c>
      <c r="AA36" s="241">
        <f t="shared" ref="AA36:AC36" si="541">AA137+AA238+AA339+AA440</f>
        <v>0</v>
      </c>
      <c r="AB36" s="241">
        <f t="shared" si="541"/>
        <v>0</v>
      </c>
      <c r="AC36" s="241">
        <f t="shared" si="541"/>
        <v>0</v>
      </c>
      <c r="AD36" s="241">
        <f t="shared" si="49"/>
        <v>0</v>
      </c>
      <c r="AE36" s="242">
        <v>0.224147321887</v>
      </c>
      <c r="AF36" s="243">
        <f t="shared" si="50"/>
        <v>0</v>
      </c>
      <c r="AG36" s="244">
        <f t="shared" si="51"/>
        <v>0</v>
      </c>
      <c r="AH36" s="236"/>
      <c r="AI36" s="238">
        <v>23.0</v>
      </c>
      <c r="AJ36" s="239" t="s">
        <v>141</v>
      </c>
      <c r="AK36" s="240" t="s">
        <v>132</v>
      </c>
      <c r="AL36" s="240" t="s">
        <v>132</v>
      </c>
      <c r="AM36" s="241">
        <f t="shared" si="52"/>
        <v>0</v>
      </c>
      <c r="AN36" s="241" t="str">
        <f t="shared" si="53"/>
        <v>#DIV/0!</v>
      </c>
      <c r="AO36" s="241">
        <f t="shared" si="54"/>
        <v>0</v>
      </c>
      <c r="AP36" s="242"/>
      <c r="AQ36" s="241">
        <f t="shared" si="55"/>
        <v>0</v>
      </c>
      <c r="AR36" s="241">
        <f t="shared" ref="AR36:AT36" si="542">AR137+AR238+AR339+AR440</f>
        <v>0</v>
      </c>
      <c r="AS36" s="241">
        <f t="shared" si="542"/>
        <v>0</v>
      </c>
      <c r="AT36" s="241">
        <f t="shared" si="542"/>
        <v>0</v>
      </c>
      <c r="AU36" s="241">
        <f t="shared" si="57"/>
        <v>0</v>
      </c>
      <c r="AV36" s="242">
        <v>0.224147321887</v>
      </c>
      <c r="AW36" s="243">
        <f t="shared" si="58"/>
        <v>0</v>
      </c>
      <c r="AX36" s="244">
        <f t="shared" si="59"/>
        <v>0</v>
      </c>
      <c r="AY36" s="236"/>
      <c r="AZ36" s="238">
        <v>23.0</v>
      </c>
      <c r="BA36" s="239" t="s">
        <v>141</v>
      </c>
      <c r="BB36" s="240" t="s">
        <v>132</v>
      </c>
      <c r="BC36" s="240" t="s">
        <v>132</v>
      </c>
      <c r="BD36" s="241">
        <f t="shared" si="60"/>
        <v>0</v>
      </c>
      <c r="BE36" s="241" t="str">
        <f t="shared" si="61"/>
        <v>#DIV/0!</v>
      </c>
      <c r="BF36" s="241">
        <f t="shared" si="62"/>
        <v>0</v>
      </c>
      <c r="BG36" s="242"/>
      <c r="BH36" s="241">
        <f t="shared" si="63"/>
        <v>0</v>
      </c>
      <c r="BI36" s="241">
        <f t="shared" ref="BI36:BK36" si="543">BI137+BI238+BI339+BI440</f>
        <v>0</v>
      </c>
      <c r="BJ36" s="241">
        <f t="shared" si="543"/>
        <v>0</v>
      </c>
      <c r="BK36" s="241">
        <f t="shared" si="543"/>
        <v>0</v>
      </c>
      <c r="BL36" s="241">
        <f t="shared" si="65"/>
        <v>0</v>
      </c>
      <c r="BM36" s="242">
        <v>0.224147321887</v>
      </c>
      <c r="BN36" s="243">
        <f t="shared" si="66"/>
        <v>0</v>
      </c>
      <c r="BO36" s="244">
        <f t="shared" si="67"/>
        <v>0</v>
      </c>
      <c r="BP36" s="236"/>
      <c r="BQ36" s="238">
        <v>23.0</v>
      </c>
      <c r="BR36" s="239" t="s">
        <v>141</v>
      </c>
      <c r="BS36" s="240" t="s">
        <v>132</v>
      </c>
      <c r="BT36" s="240" t="s">
        <v>132</v>
      </c>
      <c r="BU36" s="241">
        <f t="shared" si="68"/>
        <v>0</v>
      </c>
      <c r="BV36" s="241" t="str">
        <f t="shared" si="69"/>
        <v>#DIV/0!</v>
      </c>
      <c r="BW36" s="241">
        <f t="shared" si="70"/>
        <v>0</v>
      </c>
      <c r="BX36" s="242"/>
      <c r="BY36" s="241">
        <f t="shared" si="71"/>
        <v>0</v>
      </c>
      <c r="BZ36" s="241">
        <f t="shared" ref="BZ36:CB36" si="544">BZ137+BZ238+BZ339+BZ440</f>
        <v>0</v>
      </c>
      <c r="CA36" s="241">
        <f t="shared" si="544"/>
        <v>0</v>
      </c>
      <c r="CB36" s="241">
        <f t="shared" si="544"/>
        <v>0</v>
      </c>
      <c r="CC36" s="241">
        <f t="shared" si="73"/>
        <v>0</v>
      </c>
      <c r="CD36" s="242">
        <v>0.224147321887</v>
      </c>
      <c r="CE36" s="243">
        <f t="shared" si="74"/>
        <v>0</v>
      </c>
      <c r="CF36" s="244">
        <f t="shared" si="75"/>
        <v>0</v>
      </c>
      <c r="CG36" s="236"/>
      <c r="CH36" s="238">
        <v>23.0</v>
      </c>
      <c r="CI36" s="239" t="s">
        <v>141</v>
      </c>
      <c r="CJ36" s="240" t="s">
        <v>132</v>
      </c>
      <c r="CK36" s="240" t="s">
        <v>132</v>
      </c>
      <c r="CL36" s="241">
        <f t="shared" si="76"/>
        <v>0</v>
      </c>
      <c r="CM36" s="241" t="str">
        <f t="shared" si="77"/>
        <v>#DIV/0!</v>
      </c>
      <c r="CN36" s="241">
        <f t="shared" si="78"/>
        <v>0</v>
      </c>
      <c r="CO36" s="242"/>
      <c r="CP36" s="241">
        <f t="shared" si="79"/>
        <v>0</v>
      </c>
      <c r="CQ36" s="241">
        <f t="shared" ref="CQ36:CS36" si="545">CQ137+CQ238+CQ339+CQ440</f>
        <v>0</v>
      </c>
      <c r="CR36" s="241">
        <f t="shared" si="545"/>
        <v>0</v>
      </c>
      <c r="CS36" s="241">
        <f t="shared" si="545"/>
        <v>0</v>
      </c>
      <c r="CT36" s="241">
        <f t="shared" si="81"/>
        <v>0</v>
      </c>
      <c r="CU36" s="242">
        <v>0.224147321887</v>
      </c>
      <c r="CV36" s="243">
        <f t="shared" si="82"/>
        <v>0</v>
      </c>
      <c r="CW36" s="244">
        <f t="shared" si="83"/>
        <v>0</v>
      </c>
      <c r="CX36" s="236"/>
      <c r="CY36" s="238">
        <v>23.0</v>
      </c>
      <c r="CZ36" s="239" t="s">
        <v>141</v>
      </c>
      <c r="DA36" s="240" t="s">
        <v>132</v>
      </c>
      <c r="DB36" s="240" t="s">
        <v>132</v>
      </c>
      <c r="DC36" s="241">
        <f t="shared" si="84"/>
        <v>0</v>
      </c>
      <c r="DD36" s="241" t="str">
        <f t="shared" si="85"/>
        <v>#DIV/0!</v>
      </c>
      <c r="DE36" s="241">
        <f t="shared" si="86"/>
        <v>0</v>
      </c>
      <c r="DF36" s="242"/>
      <c r="DG36" s="241">
        <f t="shared" si="87"/>
        <v>0</v>
      </c>
      <c r="DH36" s="241">
        <f t="shared" ref="DH36:DJ36" si="546">DH137+DH238+DH339+DH440</f>
        <v>0</v>
      </c>
      <c r="DI36" s="241">
        <f t="shared" si="546"/>
        <v>0</v>
      </c>
      <c r="DJ36" s="241">
        <f t="shared" si="546"/>
        <v>0</v>
      </c>
      <c r="DK36" s="241">
        <f t="shared" si="89"/>
        <v>0</v>
      </c>
      <c r="DL36" s="242">
        <v>0.224147321887</v>
      </c>
      <c r="DM36" s="243">
        <f t="shared" si="90"/>
        <v>0</v>
      </c>
      <c r="DN36" s="244">
        <f t="shared" si="91"/>
        <v>0</v>
      </c>
      <c r="DO36" s="236"/>
      <c r="DP36" s="238">
        <v>23.0</v>
      </c>
      <c r="DQ36" s="239" t="s">
        <v>141</v>
      </c>
      <c r="DR36" s="240" t="s">
        <v>132</v>
      </c>
      <c r="DS36" s="240" t="s">
        <v>132</v>
      </c>
      <c r="DT36" s="241">
        <f t="shared" si="92"/>
        <v>0</v>
      </c>
      <c r="DU36" s="241" t="str">
        <f t="shared" si="93"/>
        <v>#DIV/0!</v>
      </c>
      <c r="DV36" s="241">
        <f t="shared" si="94"/>
        <v>0</v>
      </c>
      <c r="DW36" s="242"/>
      <c r="DX36" s="241">
        <f t="shared" si="95"/>
        <v>0</v>
      </c>
      <c r="DY36" s="241">
        <f t="shared" ref="DY36:EA36" si="547">DY137+DY238+DY339+DY440</f>
        <v>0</v>
      </c>
      <c r="DZ36" s="241">
        <f t="shared" si="547"/>
        <v>0</v>
      </c>
      <c r="EA36" s="241">
        <f t="shared" si="547"/>
        <v>0</v>
      </c>
      <c r="EB36" s="241">
        <f t="shared" si="97"/>
        <v>0</v>
      </c>
      <c r="EC36" s="242">
        <v>0.224147321887</v>
      </c>
      <c r="ED36" s="243">
        <f t="shared" si="98"/>
        <v>0</v>
      </c>
      <c r="EE36" s="244">
        <f t="shared" si="99"/>
        <v>0</v>
      </c>
      <c r="EF36" s="236"/>
      <c r="EG36" s="238">
        <v>23.0</v>
      </c>
      <c r="EH36" s="239" t="s">
        <v>141</v>
      </c>
      <c r="EI36" s="240" t="s">
        <v>132</v>
      </c>
      <c r="EJ36" s="240" t="s">
        <v>132</v>
      </c>
      <c r="EK36" s="241">
        <f t="shared" si="100"/>
        <v>0</v>
      </c>
      <c r="EL36" s="241" t="str">
        <f t="shared" si="101"/>
        <v>#DIV/0!</v>
      </c>
      <c r="EM36" s="241">
        <f t="shared" si="102"/>
        <v>0</v>
      </c>
      <c r="EN36" s="242"/>
      <c r="EO36" s="241">
        <f t="shared" si="103"/>
        <v>0</v>
      </c>
      <c r="EP36" s="241">
        <f t="shared" ref="EP36:ER36" si="548">EP137+EP238+EP339+EP440</f>
        <v>0</v>
      </c>
      <c r="EQ36" s="241">
        <f t="shared" si="548"/>
        <v>0</v>
      </c>
      <c r="ER36" s="241">
        <f t="shared" si="548"/>
        <v>0</v>
      </c>
      <c r="ES36" s="241">
        <f t="shared" si="105"/>
        <v>0</v>
      </c>
      <c r="ET36" s="242">
        <v>0.224147321887</v>
      </c>
      <c r="EU36" s="243">
        <f t="shared" si="106"/>
        <v>0</v>
      </c>
      <c r="EV36" s="244">
        <f t="shared" si="107"/>
        <v>0</v>
      </c>
      <c r="EW36" s="236"/>
      <c r="EX36" s="238">
        <v>23.0</v>
      </c>
      <c r="EY36" s="239" t="s">
        <v>141</v>
      </c>
      <c r="EZ36" s="240" t="s">
        <v>132</v>
      </c>
      <c r="FA36" s="240" t="s">
        <v>132</v>
      </c>
      <c r="FB36" s="241">
        <f t="shared" si="108"/>
        <v>0</v>
      </c>
      <c r="FC36" s="241" t="str">
        <f t="shared" si="109"/>
        <v>#DIV/0!</v>
      </c>
      <c r="FD36" s="241">
        <f t="shared" si="110"/>
        <v>0</v>
      </c>
      <c r="FE36" s="242"/>
      <c r="FF36" s="241">
        <f t="shared" si="111"/>
        <v>0</v>
      </c>
      <c r="FG36" s="241">
        <f t="shared" ref="FG36:FI36" si="549">FG137+FG238+FG339+FG440</f>
        <v>0</v>
      </c>
      <c r="FH36" s="241">
        <f t="shared" si="549"/>
        <v>0</v>
      </c>
      <c r="FI36" s="241">
        <f t="shared" si="549"/>
        <v>0</v>
      </c>
      <c r="FJ36" s="241">
        <f t="shared" si="113"/>
        <v>0</v>
      </c>
      <c r="FK36" s="242">
        <v>0.224147321887</v>
      </c>
      <c r="FL36" s="243">
        <f t="shared" si="114"/>
        <v>0</v>
      </c>
      <c r="FM36" s="244">
        <f t="shared" si="115"/>
        <v>0</v>
      </c>
      <c r="FN36" s="236"/>
      <c r="FO36" s="238">
        <v>23.0</v>
      </c>
      <c r="FP36" s="239" t="s">
        <v>141</v>
      </c>
      <c r="FQ36" s="240" t="s">
        <v>132</v>
      </c>
      <c r="FR36" s="240" t="s">
        <v>132</v>
      </c>
      <c r="FS36" s="241">
        <f t="shared" si="116"/>
        <v>0</v>
      </c>
      <c r="FT36" s="241" t="str">
        <f t="shared" si="117"/>
        <v>#DIV/0!</v>
      </c>
      <c r="FU36" s="241">
        <f t="shared" si="118"/>
        <v>0</v>
      </c>
      <c r="FV36" s="242"/>
      <c r="FW36" s="241">
        <f t="shared" si="119"/>
        <v>0</v>
      </c>
      <c r="FX36" s="241">
        <f t="shared" ref="FX36:FZ36" si="550">FX137+FX238+FX339+FX440</f>
        <v>0</v>
      </c>
      <c r="FY36" s="241">
        <f t="shared" si="550"/>
        <v>0</v>
      </c>
      <c r="FZ36" s="241">
        <f t="shared" si="550"/>
        <v>0</v>
      </c>
      <c r="GA36" s="241">
        <f t="shared" si="121"/>
        <v>0</v>
      </c>
      <c r="GB36" s="242">
        <v>0.224147321887</v>
      </c>
      <c r="GC36" s="243">
        <f t="shared" si="122"/>
        <v>0</v>
      </c>
      <c r="GD36" s="244">
        <f t="shared" si="123"/>
        <v>0</v>
      </c>
      <c r="GE36" s="236"/>
      <c r="GF36" s="238">
        <v>23.0</v>
      </c>
      <c r="GG36" s="239" t="s">
        <v>141</v>
      </c>
      <c r="GH36" s="240" t="s">
        <v>132</v>
      </c>
      <c r="GI36" s="240" t="s">
        <v>132</v>
      </c>
      <c r="GJ36" s="241">
        <f t="shared" si="124"/>
        <v>0</v>
      </c>
      <c r="GK36" s="241" t="str">
        <f t="shared" si="125"/>
        <v>#DIV/0!</v>
      </c>
      <c r="GL36" s="241">
        <f t="shared" si="126"/>
        <v>0</v>
      </c>
      <c r="GM36" s="242"/>
      <c r="GN36" s="241">
        <f t="shared" si="127"/>
        <v>0</v>
      </c>
      <c r="GO36" s="241">
        <f t="shared" ref="GO36:GQ36" si="551">GO137+GO238+GO339+GO440</f>
        <v>0</v>
      </c>
      <c r="GP36" s="241">
        <f t="shared" si="551"/>
        <v>0</v>
      </c>
      <c r="GQ36" s="241">
        <f t="shared" si="551"/>
        <v>0</v>
      </c>
      <c r="GR36" s="241">
        <f t="shared" si="129"/>
        <v>0</v>
      </c>
      <c r="GS36" s="242">
        <v>0.224147321887</v>
      </c>
      <c r="GT36" s="243">
        <f t="shared" si="130"/>
        <v>0</v>
      </c>
      <c r="GU36" s="244">
        <f t="shared" si="131"/>
        <v>0</v>
      </c>
      <c r="GV36" s="236"/>
      <c r="GW36" s="238">
        <v>23.0</v>
      </c>
      <c r="GX36" s="239" t="s">
        <v>141</v>
      </c>
      <c r="GY36" s="240" t="s">
        <v>132</v>
      </c>
      <c r="GZ36" s="240" t="s">
        <v>132</v>
      </c>
      <c r="HA36" s="241">
        <f t="shared" si="132"/>
        <v>0</v>
      </c>
      <c r="HB36" s="241" t="str">
        <f t="shared" si="133"/>
        <v>#DIV/0!</v>
      </c>
      <c r="HC36" s="241">
        <f t="shared" si="134"/>
        <v>0</v>
      </c>
      <c r="HD36" s="242"/>
      <c r="HE36" s="241">
        <f t="shared" si="135"/>
        <v>0</v>
      </c>
      <c r="HF36" s="241">
        <f t="shared" ref="HF36:HH36" si="552">HF137+HF238+HF339+HF440</f>
        <v>0</v>
      </c>
      <c r="HG36" s="241">
        <f t="shared" si="552"/>
        <v>0</v>
      </c>
      <c r="HH36" s="241">
        <f t="shared" si="552"/>
        <v>0</v>
      </c>
      <c r="HI36" s="241">
        <f t="shared" si="137"/>
        <v>0</v>
      </c>
      <c r="HJ36" s="242">
        <v>0.224147321887</v>
      </c>
      <c r="HK36" s="243">
        <f t="shared" si="138"/>
        <v>0</v>
      </c>
      <c r="HL36" s="244">
        <f t="shared" si="139"/>
        <v>0</v>
      </c>
      <c r="HM36" s="236"/>
      <c r="HN36" s="238">
        <v>23.0</v>
      </c>
      <c r="HO36" s="239" t="s">
        <v>141</v>
      </c>
      <c r="HP36" s="240" t="s">
        <v>132</v>
      </c>
      <c r="HQ36" s="240" t="s">
        <v>132</v>
      </c>
      <c r="HR36" s="241">
        <f t="shared" si="140"/>
        <v>0</v>
      </c>
      <c r="HS36" s="241" t="str">
        <f t="shared" si="141"/>
        <v>#DIV/0!</v>
      </c>
      <c r="HT36" s="241">
        <f t="shared" si="142"/>
        <v>0</v>
      </c>
      <c r="HU36" s="242"/>
      <c r="HV36" s="241">
        <f t="shared" si="143"/>
        <v>0</v>
      </c>
      <c r="HW36" s="241">
        <f t="shared" ref="HW36:HY36" si="553">HW137+HW238+HW339+HW440</f>
        <v>0</v>
      </c>
      <c r="HX36" s="241">
        <f t="shared" si="553"/>
        <v>0</v>
      </c>
      <c r="HY36" s="241">
        <f t="shared" si="553"/>
        <v>0</v>
      </c>
      <c r="HZ36" s="241">
        <f t="shared" si="145"/>
        <v>0</v>
      </c>
      <c r="IA36" s="242">
        <v>0.224147321887</v>
      </c>
      <c r="IB36" s="243">
        <f t="shared" si="146"/>
        <v>0</v>
      </c>
      <c r="IC36" s="244">
        <f t="shared" si="147"/>
        <v>0</v>
      </c>
      <c r="ID36" s="236"/>
      <c r="IE36" s="238">
        <v>23.0</v>
      </c>
      <c r="IF36" s="239" t="s">
        <v>141</v>
      </c>
      <c r="IG36" s="240" t="s">
        <v>132</v>
      </c>
      <c r="IH36" s="240" t="s">
        <v>132</v>
      </c>
      <c r="II36" s="241">
        <f t="shared" si="148"/>
        <v>0</v>
      </c>
      <c r="IJ36" s="241" t="str">
        <f t="shared" si="149"/>
        <v>#DIV/0!</v>
      </c>
      <c r="IK36" s="241">
        <f t="shared" si="150"/>
        <v>0</v>
      </c>
      <c r="IL36" s="242"/>
      <c r="IM36" s="241">
        <f t="shared" si="151"/>
        <v>0</v>
      </c>
      <c r="IN36" s="241">
        <f t="shared" ref="IN36:IP36" si="554">IN137+IN238+IN339+IN440</f>
        <v>0</v>
      </c>
      <c r="IO36" s="241">
        <f t="shared" si="554"/>
        <v>0</v>
      </c>
      <c r="IP36" s="241">
        <f t="shared" si="554"/>
        <v>0</v>
      </c>
      <c r="IQ36" s="241">
        <f t="shared" si="153"/>
        <v>0</v>
      </c>
      <c r="IR36" s="242">
        <v>0.224147321887</v>
      </c>
      <c r="IS36" s="243">
        <f t="shared" si="154"/>
        <v>0</v>
      </c>
      <c r="IT36" s="244">
        <f t="shared" si="155"/>
        <v>0</v>
      </c>
      <c r="IU36" s="236"/>
      <c r="IV36" s="238">
        <v>23.0</v>
      </c>
      <c r="IW36" s="239" t="s">
        <v>141</v>
      </c>
      <c r="IX36" s="240" t="s">
        <v>132</v>
      </c>
      <c r="IY36" s="240" t="s">
        <v>132</v>
      </c>
      <c r="IZ36" s="241">
        <f t="shared" si="156"/>
        <v>0</v>
      </c>
      <c r="JA36" s="241" t="str">
        <f t="shared" si="157"/>
        <v>#DIV/0!</v>
      </c>
      <c r="JB36" s="241">
        <f t="shared" si="158"/>
        <v>0</v>
      </c>
      <c r="JC36" s="242"/>
      <c r="JD36" s="241">
        <f t="shared" si="159"/>
        <v>0</v>
      </c>
      <c r="JE36" s="241">
        <f t="shared" ref="JE36:JG36" si="555">JE137+JE238+JE339+JE440</f>
        <v>0</v>
      </c>
      <c r="JF36" s="241">
        <f t="shared" si="555"/>
        <v>0</v>
      </c>
      <c r="JG36" s="241">
        <f t="shared" si="555"/>
        <v>0</v>
      </c>
      <c r="JH36" s="241">
        <f t="shared" si="161"/>
        <v>0</v>
      </c>
      <c r="JI36" s="242">
        <v>0.224147321887</v>
      </c>
      <c r="JJ36" s="243">
        <f t="shared" si="162"/>
        <v>0</v>
      </c>
      <c r="JK36" s="244">
        <f t="shared" si="163"/>
        <v>0</v>
      </c>
      <c r="JL36" s="236"/>
      <c r="JM36" s="238">
        <v>23.0</v>
      </c>
      <c r="JN36" s="239" t="s">
        <v>141</v>
      </c>
      <c r="JO36" s="240" t="s">
        <v>132</v>
      </c>
      <c r="JP36" s="240" t="s">
        <v>132</v>
      </c>
      <c r="JQ36" s="241">
        <f t="shared" si="164"/>
        <v>0</v>
      </c>
      <c r="JR36" s="241" t="str">
        <f t="shared" si="165"/>
        <v>#DIV/0!</v>
      </c>
      <c r="JS36" s="241">
        <f t="shared" si="166"/>
        <v>0</v>
      </c>
      <c r="JT36" s="242"/>
      <c r="JU36" s="241">
        <f t="shared" si="167"/>
        <v>0</v>
      </c>
      <c r="JV36" s="241">
        <f t="shared" ref="JV36:JX36" si="556">JV137+JV238+JV339+JV440</f>
        <v>0</v>
      </c>
      <c r="JW36" s="241">
        <f t="shared" si="556"/>
        <v>0</v>
      </c>
      <c r="JX36" s="241">
        <f t="shared" si="556"/>
        <v>0</v>
      </c>
      <c r="JY36" s="241">
        <f t="shared" si="169"/>
        <v>0</v>
      </c>
      <c r="JZ36" s="242">
        <v>0.224147321887</v>
      </c>
      <c r="KA36" s="243">
        <f t="shared" si="170"/>
        <v>0</v>
      </c>
      <c r="KB36" s="244">
        <f t="shared" si="171"/>
        <v>0</v>
      </c>
      <c r="KC36" s="236"/>
      <c r="KD36" s="238">
        <v>23.0</v>
      </c>
      <c r="KE36" s="239" t="s">
        <v>141</v>
      </c>
      <c r="KF36" s="240" t="s">
        <v>132</v>
      </c>
      <c r="KG36" s="240" t="s">
        <v>132</v>
      </c>
      <c r="KH36" s="241">
        <f t="shared" si="172"/>
        <v>0</v>
      </c>
      <c r="KI36" s="241" t="str">
        <f t="shared" si="173"/>
        <v>#DIV/0!</v>
      </c>
      <c r="KJ36" s="241">
        <f t="shared" si="174"/>
        <v>0</v>
      </c>
      <c r="KK36" s="242"/>
      <c r="KL36" s="241">
        <f t="shared" si="175"/>
        <v>0</v>
      </c>
      <c r="KM36" s="241">
        <f t="shared" ref="KM36:KO36" si="557">KM137+KM238+KM339+KM440</f>
        <v>0</v>
      </c>
      <c r="KN36" s="241">
        <f t="shared" si="557"/>
        <v>0</v>
      </c>
      <c r="KO36" s="241">
        <f t="shared" si="557"/>
        <v>0</v>
      </c>
      <c r="KP36" s="241">
        <f t="shared" si="177"/>
        <v>0</v>
      </c>
      <c r="KQ36" s="242">
        <v>0.224147321887</v>
      </c>
      <c r="KR36" s="243">
        <f t="shared" si="178"/>
        <v>0</v>
      </c>
      <c r="KS36" s="244">
        <f t="shared" si="179"/>
        <v>0</v>
      </c>
      <c r="KT36" s="236"/>
      <c r="KU36" s="237"/>
    </row>
    <row r="37" ht="15.75" customHeight="1">
      <c r="A37" s="245"/>
      <c r="B37" s="246" t="s">
        <v>142</v>
      </c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36"/>
      <c r="R37" s="245"/>
      <c r="S37" s="246" t="s">
        <v>142</v>
      </c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36"/>
      <c r="AI37" s="245"/>
      <c r="AJ37" s="246" t="s">
        <v>142</v>
      </c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36"/>
      <c r="AZ37" s="245"/>
      <c r="BA37" s="246" t="s">
        <v>142</v>
      </c>
      <c r="BB37" s="247"/>
      <c r="BC37" s="247"/>
      <c r="BD37" s="247"/>
      <c r="BE37" s="247"/>
      <c r="BF37" s="247"/>
      <c r="BG37" s="247"/>
      <c r="BH37" s="247"/>
      <c r="BI37" s="247"/>
      <c r="BJ37" s="247"/>
      <c r="BK37" s="247"/>
      <c r="BL37" s="247"/>
      <c r="BM37" s="247"/>
      <c r="BN37" s="247"/>
      <c r="BO37" s="247"/>
      <c r="BP37" s="236"/>
      <c r="BQ37" s="245"/>
      <c r="BR37" s="246" t="s">
        <v>142</v>
      </c>
      <c r="BS37" s="247"/>
      <c r="BT37" s="247"/>
      <c r="BU37" s="247"/>
      <c r="BV37" s="247"/>
      <c r="BW37" s="247"/>
      <c r="BX37" s="247"/>
      <c r="BY37" s="247"/>
      <c r="BZ37" s="247"/>
      <c r="CA37" s="247"/>
      <c r="CB37" s="247"/>
      <c r="CC37" s="247"/>
      <c r="CD37" s="247"/>
      <c r="CE37" s="247"/>
      <c r="CF37" s="247"/>
      <c r="CG37" s="236"/>
      <c r="CH37" s="245"/>
      <c r="CI37" s="246" t="s">
        <v>142</v>
      </c>
      <c r="CJ37" s="247"/>
      <c r="CK37" s="247"/>
      <c r="CL37" s="247"/>
      <c r="CM37" s="247"/>
      <c r="CN37" s="247"/>
      <c r="CO37" s="247"/>
      <c r="CP37" s="247"/>
      <c r="CQ37" s="247"/>
      <c r="CR37" s="247"/>
      <c r="CS37" s="247"/>
      <c r="CT37" s="247"/>
      <c r="CU37" s="247"/>
      <c r="CV37" s="247"/>
      <c r="CW37" s="247"/>
      <c r="CX37" s="236"/>
      <c r="CY37" s="245"/>
      <c r="CZ37" s="246" t="s">
        <v>142</v>
      </c>
      <c r="DA37" s="247"/>
      <c r="DB37" s="247"/>
      <c r="DC37" s="247"/>
      <c r="DD37" s="247"/>
      <c r="DE37" s="247"/>
      <c r="DF37" s="247"/>
      <c r="DG37" s="247"/>
      <c r="DH37" s="247"/>
      <c r="DI37" s="247"/>
      <c r="DJ37" s="247"/>
      <c r="DK37" s="247"/>
      <c r="DL37" s="247"/>
      <c r="DM37" s="247"/>
      <c r="DN37" s="247"/>
      <c r="DO37" s="236"/>
      <c r="DP37" s="245"/>
      <c r="DQ37" s="246" t="s">
        <v>142</v>
      </c>
      <c r="DR37" s="247"/>
      <c r="DS37" s="247"/>
      <c r="DT37" s="247"/>
      <c r="DU37" s="247"/>
      <c r="DV37" s="247"/>
      <c r="DW37" s="247"/>
      <c r="DX37" s="247"/>
      <c r="DY37" s="247"/>
      <c r="DZ37" s="247"/>
      <c r="EA37" s="247"/>
      <c r="EB37" s="247"/>
      <c r="EC37" s="247"/>
      <c r="ED37" s="247"/>
      <c r="EE37" s="247"/>
      <c r="EF37" s="236"/>
      <c r="EG37" s="245"/>
      <c r="EH37" s="246" t="s">
        <v>142</v>
      </c>
      <c r="EI37" s="247"/>
      <c r="EJ37" s="247"/>
      <c r="EK37" s="247"/>
      <c r="EL37" s="247"/>
      <c r="EM37" s="247"/>
      <c r="EN37" s="247"/>
      <c r="EO37" s="247"/>
      <c r="EP37" s="247"/>
      <c r="EQ37" s="247"/>
      <c r="ER37" s="247"/>
      <c r="ES37" s="247"/>
      <c r="ET37" s="247"/>
      <c r="EU37" s="247"/>
      <c r="EV37" s="247"/>
      <c r="EW37" s="236"/>
      <c r="EX37" s="245"/>
      <c r="EY37" s="246" t="s">
        <v>142</v>
      </c>
      <c r="EZ37" s="247"/>
      <c r="FA37" s="247"/>
      <c r="FB37" s="247"/>
      <c r="FC37" s="247"/>
      <c r="FD37" s="247"/>
      <c r="FE37" s="247"/>
      <c r="FF37" s="247"/>
      <c r="FG37" s="247"/>
      <c r="FH37" s="247"/>
      <c r="FI37" s="247"/>
      <c r="FJ37" s="247"/>
      <c r="FK37" s="247"/>
      <c r="FL37" s="247"/>
      <c r="FM37" s="247"/>
      <c r="FN37" s="236"/>
      <c r="FO37" s="245"/>
      <c r="FP37" s="246" t="s">
        <v>142</v>
      </c>
      <c r="FQ37" s="247"/>
      <c r="FR37" s="247"/>
      <c r="FS37" s="247"/>
      <c r="FT37" s="247"/>
      <c r="FU37" s="247"/>
      <c r="FV37" s="247"/>
      <c r="FW37" s="247"/>
      <c r="FX37" s="247"/>
      <c r="FY37" s="247"/>
      <c r="FZ37" s="247"/>
      <c r="GA37" s="247"/>
      <c r="GB37" s="247"/>
      <c r="GC37" s="247"/>
      <c r="GD37" s="247"/>
      <c r="GE37" s="236"/>
      <c r="GF37" s="245"/>
      <c r="GG37" s="246" t="s">
        <v>142</v>
      </c>
      <c r="GH37" s="247"/>
      <c r="GI37" s="247"/>
      <c r="GJ37" s="247"/>
      <c r="GK37" s="247"/>
      <c r="GL37" s="247"/>
      <c r="GM37" s="247"/>
      <c r="GN37" s="247"/>
      <c r="GO37" s="247"/>
      <c r="GP37" s="247"/>
      <c r="GQ37" s="247"/>
      <c r="GR37" s="247"/>
      <c r="GS37" s="247"/>
      <c r="GT37" s="247"/>
      <c r="GU37" s="247"/>
      <c r="GV37" s="236"/>
      <c r="GW37" s="245"/>
      <c r="GX37" s="246" t="s">
        <v>142</v>
      </c>
      <c r="GY37" s="247"/>
      <c r="GZ37" s="247"/>
      <c r="HA37" s="247"/>
      <c r="HB37" s="247"/>
      <c r="HC37" s="247"/>
      <c r="HD37" s="247"/>
      <c r="HE37" s="247"/>
      <c r="HF37" s="247"/>
      <c r="HG37" s="247"/>
      <c r="HH37" s="247"/>
      <c r="HI37" s="247"/>
      <c r="HJ37" s="247"/>
      <c r="HK37" s="247"/>
      <c r="HL37" s="247"/>
      <c r="HM37" s="236"/>
      <c r="HN37" s="245"/>
      <c r="HO37" s="246" t="s">
        <v>142</v>
      </c>
      <c r="HP37" s="247"/>
      <c r="HQ37" s="247"/>
      <c r="HR37" s="247"/>
      <c r="HS37" s="247"/>
      <c r="HT37" s="247"/>
      <c r="HU37" s="247"/>
      <c r="HV37" s="247"/>
      <c r="HW37" s="247"/>
      <c r="HX37" s="247"/>
      <c r="HY37" s="247"/>
      <c r="HZ37" s="247"/>
      <c r="IA37" s="247"/>
      <c r="IB37" s="247"/>
      <c r="IC37" s="247"/>
      <c r="ID37" s="236"/>
      <c r="IE37" s="245"/>
      <c r="IF37" s="246" t="s">
        <v>142</v>
      </c>
      <c r="IG37" s="247"/>
      <c r="IH37" s="247"/>
      <c r="II37" s="247"/>
      <c r="IJ37" s="247"/>
      <c r="IK37" s="247"/>
      <c r="IL37" s="247"/>
      <c r="IM37" s="247"/>
      <c r="IN37" s="247"/>
      <c r="IO37" s="247"/>
      <c r="IP37" s="247"/>
      <c r="IQ37" s="247"/>
      <c r="IR37" s="247"/>
      <c r="IS37" s="247"/>
      <c r="IT37" s="247"/>
      <c r="IU37" s="236"/>
      <c r="IV37" s="245"/>
      <c r="IW37" s="246" t="s">
        <v>142</v>
      </c>
      <c r="IX37" s="247"/>
      <c r="IY37" s="247"/>
      <c r="IZ37" s="247"/>
      <c r="JA37" s="247"/>
      <c r="JB37" s="247"/>
      <c r="JC37" s="247"/>
      <c r="JD37" s="247"/>
      <c r="JE37" s="247"/>
      <c r="JF37" s="247"/>
      <c r="JG37" s="247"/>
      <c r="JH37" s="247"/>
      <c r="JI37" s="247"/>
      <c r="JJ37" s="247"/>
      <c r="JK37" s="247"/>
      <c r="JL37" s="236"/>
      <c r="JM37" s="245"/>
      <c r="JN37" s="246" t="s">
        <v>142</v>
      </c>
      <c r="JO37" s="247"/>
      <c r="JP37" s="247"/>
      <c r="JQ37" s="247"/>
      <c r="JR37" s="247"/>
      <c r="JS37" s="247"/>
      <c r="JT37" s="247"/>
      <c r="JU37" s="247"/>
      <c r="JV37" s="247"/>
      <c r="JW37" s="247"/>
      <c r="JX37" s="247"/>
      <c r="JY37" s="247"/>
      <c r="JZ37" s="247"/>
      <c r="KA37" s="247"/>
      <c r="KB37" s="247"/>
      <c r="KC37" s="236"/>
      <c r="KD37" s="245"/>
      <c r="KE37" s="246" t="s">
        <v>142</v>
      </c>
      <c r="KF37" s="247"/>
      <c r="KG37" s="247"/>
      <c r="KH37" s="247"/>
      <c r="KI37" s="247"/>
      <c r="KJ37" s="247"/>
      <c r="KK37" s="247"/>
      <c r="KL37" s="247"/>
      <c r="KM37" s="247"/>
      <c r="KN37" s="247"/>
      <c r="KO37" s="247"/>
      <c r="KP37" s="247"/>
      <c r="KQ37" s="247"/>
      <c r="KR37" s="247"/>
      <c r="KS37" s="247"/>
      <c r="KT37" s="236"/>
      <c r="KU37" s="237"/>
    </row>
    <row r="38" ht="15.75" customHeight="1">
      <c r="A38" s="238">
        <v>1.0</v>
      </c>
      <c r="B38" s="239" t="s">
        <v>59</v>
      </c>
      <c r="C38" s="240" t="s">
        <v>136</v>
      </c>
      <c r="D38" s="240" t="s">
        <v>134</v>
      </c>
      <c r="E38" s="241">
        <f t="shared" ref="E38:E45" si="576">E139+E240+E341+E442</f>
        <v>10991</v>
      </c>
      <c r="F38" s="241">
        <f t="shared" ref="F38:F45" si="577">G38/E38*1000000</f>
        <v>703618.8742</v>
      </c>
      <c r="G38" s="241">
        <f t="shared" ref="G38:G45" si="578">G139+G240+G341+G442</f>
        <v>7733.475046</v>
      </c>
      <c r="H38" s="242"/>
      <c r="I38" s="241">
        <f t="shared" ref="I38:I45" si="579">IFERROR(+G38*H38,"")</f>
        <v>0</v>
      </c>
      <c r="J38" s="241">
        <f t="shared" ref="J38:L38" si="558">J139+J240+J341+J442</f>
        <v>0</v>
      </c>
      <c r="K38" s="241">
        <f t="shared" si="558"/>
        <v>0</v>
      </c>
      <c r="L38" s="241">
        <f t="shared" si="558"/>
        <v>0</v>
      </c>
      <c r="M38" s="241">
        <f t="shared" ref="M38:M45" si="581">IFERROR(+(IF(G38="","0",G38))+(IF(I38="","0",I38))+(IF(L38="","0",L38)),"")</f>
        <v>7733.475046</v>
      </c>
      <c r="N38" s="242">
        <v>0.23915411846270695</v>
      </c>
      <c r="O38" s="243">
        <f t="shared" ref="O38:O45" si="582">IFERROR(+N38*(M38-L38),"")</f>
        <v>1849.492407</v>
      </c>
      <c r="P38" s="244">
        <f t="shared" ref="P38:P45" si="583">IFERROR(+(IF(M38="","0",M38))-(IF(O38="","0",O38)),"")</f>
        <v>5883.982639</v>
      </c>
      <c r="Q38" s="236"/>
      <c r="R38" s="238">
        <v>1.0</v>
      </c>
      <c r="S38" s="239" t="s">
        <v>59</v>
      </c>
      <c r="T38" s="240" t="s">
        <v>136</v>
      </c>
      <c r="U38" s="240" t="s">
        <v>134</v>
      </c>
      <c r="V38" s="241">
        <f t="shared" ref="V38:V45" si="584">V139+V240+V341+V442</f>
        <v>16719</v>
      </c>
      <c r="W38" s="241">
        <f t="shared" ref="W38:W45" si="585">X38/V38*1000000</f>
        <v>751280.1391</v>
      </c>
      <c r="X38" s="241">
        <f t="shared" ref="X38:X45" si="586">X139+X240+X341+X442</f>
        <v>12560.65265</v>
      </c>
      <c r="Y38" s="242"/>
      <c r="Z38" s="241">
        <f t="shared" ref="Z38:Z45" si="587">IFERROR(+X38*Y38,"")</f>
        <v>0</v>
      </c>
      <c r="AA38" s="241">
        <f t="shared" ref="AA38:AC38" si="559">AA139+AA240+AA341+AA442</f>
        <v>0</v>
      </c>
      <c r="AB38" s="241">
        <f t="shared" si="559"/>
        <v>0</v>
      </c>
      <c r="AC38" s="241">
        <f t="shared" si="559"/>
        <v>0</v>
      </c>
      <c r="AD38" s="241">
        <f t="shared" ref="AD38:AD45" si="589">IFERROR(+(IF(X38="","0",X38))+(IF(Z38="","0",Z38))+(IF(AC38="","0",AC38)),"")</f>
        <v>12560.65265</v>
      </c>
      <c r="AE38" s="242">
        <v>0.23915411846270695</v>
      </c>
      <c r="AF38" s="243">
        <f t="shared" ref="AF38:AF45" si="590">IFERROR(+AE38*(AD38-AC38),"")</f>
        <v>3003.931811</v>
      </c>
      <c r="AG38" s="244">
        <f t="shared" ref="AG38:AG45" si="591">IFERROR(+(IF(AD38="","0",AD38))-(IF(AF38="","0",AF38)),"")</f>
        <v>9556.720835</v>
      </c>
      <c r="AH38" s="236"/>
      <c r="AI38" s="238">
        <v>1.0</v>
      </c>
      <c r="AJ38" s="239" t="s">
        <v>59</v>
      </c>
      <c r="AK38" s="240" t="s">
        <v>136</v>
      </c>
      <c r="AL38" s="240" t="s">
        <v>134</v>
      </c>
      <c r="AM38" s="241">
        <f t="shared" ref="AM38:AM45" si="592">AM139+AM240+AM341+AM442</f>
        <v>22489</v>
      </c>
      <c r="AN38" s="241">
        <f t="shared" ref="AN38:AN45" si="593">AO38/AM38*1000000</f>
        <v>758427.0259</v>
      </c>
      <c r="AO38" s="241">
        <f t="shared" ref="AO38:AO45" si="594">AO139+AO240+AO341+AO442</f>
        <v>17056.26539</v>
      </c>
      <c r="AP38" s="242"/>
      <c r="AQ38" s="241">
        <f t="shared" ref="AQ38:AQ45" si="595">IFERROR(+AO38*AP38,"")</f>
        <v>0</v>
      </c>
      <c r="AR38" s="241">
        <f t="shared" ref="AR38:AT38" si="560">AR139+AR240+AR341+AR442</f>
        <v>0</v>
      </c>
      <c r="AS38" s="241">
        <f t="shared" si="560"/>
        <v>0</v>
      </c>
      <c r="AT38" s="241">
        <f t="shared" si="560"/>
        <v>0</v>
      </c>
      <c r="AU38" s="241">
        <f t="shared" ref="AU38:AU45" si="597">IFERROR(+(IF(AO38="","0",AO38))+(IF(AQ38="","0",AQ38))+(IF(AT38="","0",AT38)),"")</f>
        <v>17056.26539</v>
      </c>
      <c r="AV38" s="242">
        <v>0.23915411846270695</v>
      </c>
      <c r="AW38" s="243">
        <f t="shared" ref="AW38:AW45" si="598">IFERROR(+AV38*(AU38-AT38),"")</f>
        <v>4079.076113</v>
      </c>
      <c r="AX38" s="244">
        <f t="shared" ref="AX38:AX45" si="599">IFERROR(+(IF(AU38="","0",AU38))-(IF(AW38="","0",AW38)),"")</f>
        <v>12977.18927</v>
      </c>
      <c r="AY38" s="236"/>
      <c r="AZ38" s="238">
        <v>1.0</v>
      </c>
      <c r="BA38" s="239" t="s">
        <v>59</v>
      </c>
      <c r="BB38" s="240" t="s">
        <v>136</v>
      </c>
      <c r="BC38" s="240" t="s">
        <v>134</v>
      </c>
      <c r="BD38" s="241">
        <f t="shared" ref="BD38:BD45" si="600">BD139+BD240+BD341+BD442</f>
        <v>18864</v>
      </c>
      <c r="BE38" s="241">
        <f t="shared" ref="BE38:BE45" si="601">BF38/BD38*1000000</f>
        <v>793965.5798</v>
      </c>
      <c r="BF38" s="241">
        <f t="shared" ref="BF38:BF45" si="602">BF139+BF240+BF341+BF442</f>
        <v>14977.3667</v>
      </c>
      <c r="BG38" s="242"/>
      <c r="BH38" s="241">
        <f t="shared" ref="BH38:BH45" si="603">IFERROR(+BF38*BG38,"")</f>
        <v>0</v>
      </c>
      <c r="BI38" s="241">
        <f t="shared" ref="BI38:BK38" si="561">BI139+BI240+BI341+BI442</f>
        <v>0</v>
      </c>
      <c r="BJ38" s="241">
        <f t="shared" si="561"/>
        <v>0</v>
      </c>
      <c r="BK38" s="241">
        <f t="shared" si="561"/>
        <v>0</v>
      </c>
      <c r="BL38" s="241">
        <f t="shared" ref="BL38:BL45" si="605">IFERROR(+(IF(BF38="","0",BF38))+(IF(BH38="","0",BH38))+(IF(BK38="","0",BK38)),"")</f>
        <v>14977.3667</v>
      </c>
      <c r="BM38" s="242">
        <v>0.23915411846270695</v>
      </c>
      <c r="BN38" s="243">
        <f t="shared" ref="BN38:BN45" si="606">IFERROR(+BM38*(BL38-BK38),"")</f>
        <v>3581.898929</v>
      </c>
      <c r="BO38" s="244">
        <f t="shared" ref="BO38:BO45" si="607">IFERROR(+(IF(BL38="","0",BL38))-(IF(BN38="","0",BN38)),"")</f>
        <v>11395.46777</v>
      </c>
      <c r="BP38" s="236"/>
      <c r="BQ38" s="238">
        <v>1.0</v>
      </c>
      <c r="BR38" s="239" t="s">
        <v>59</v>
      </c>
      <c r="BS38" s="240" t="s">
        <v>136</v>
      </c>
      <c r="BT38" s="240" t="s">
        <v>134</v>
      </c>
      <c r="BU38" s="241">
        <f t="shared" ref="BU38:BU45" si="608">BU139+BU240+BU341+BU442</f>
        <v>28856</v>
      </c>
      <c r="BV38" s="241">
        <f t="shared" ref="BV38:BV45" si="609">BW38/BU38*1000000</f>
        <v>816859.4486</v>
      </c>
      <c r="BW38" s="241">
        <f t="shared" ref="BW38:BW45" si="610">BW139+BW240+BW341+BW442</f>
        <v>23571.29625</v>
      </c>
      <c r="BX38" s="242"/>
      <c r="BY38" s="241">
        <f t="shared" ref="BY38:BY45" si="611">IFERROR(+BW38*BX38,"")</f>
        <v>0</v>
      </c>
      <c r="BZ38" s="241">
        <f t="shared" ref="BZ38:CB38" si="562">BZ139+BZ240+BZ341+BZ442</f>
        <v>0</v>
      </c>
      <c r="CA38" s="241">
        <f t="shared" si="562"/>
        <v>0</v>
      </c>
      <c r="CB38" s="241">
        <f t="shared" si="562"/>
        <v>0</v>
      </c>
      <c r="CC38" s="241">
        <f t="shared" ref="CC38:CC45" si="613">IFERROR(+(IF(BW38="","0",BW38))+(IF(BY38="","0",BY38))+(IF(CB38="","0",CB38)),"")</f>
        <v>23571.29625</v>
      </c>
      <c r="CD38" s="242">
        <v>0.23915411846270695</v>
      </c>
      <c r="CE38" s="243">
        <f t="shared" ref="CE38:CE45" si="614">IFERROR(+CD38*(CC38-CB38),"")</f>
        <v>5637.172576</v>
      </c>
      <c r="CF38" s="244">
        <f t="shared" ref="CF38:CF45" si="615">IFERROR(+(IF(CC38="","0",CC38))-(IF(CE38="","0",CE38)),"")</f>
        <v>17934.12367</v>
      </c>
      <c r="CG38" s="236"/>
      <c r="CH38" s="238">
        <v>1.0</v>
      </c>
      <c r="CI38" s="239" t="s">
        <v>59</v>
      </c>
      <c r="CJ38" s="240" t="s">
        <v>136</v>
      </c>
      <c r="CK38" s="240" t="s">
        <v>134</v>
      </c>
      <c r="CL38" s="241">
        <f t="shared" ref="CL38:CL45" si="616">CL139+CL240+CL341+CL442</f>
        <v>6601</v>
      </c>
      <c r="CM38" s="241">
        <f t="shared" ref="CM38:CM45" si="617">CN38/CL38*1000000</f>
        <v>879486.1538</v>
      </c>
      <c r="CN38" s="241">
        <f t="shared" ref="CN38:CN45" si="618">CN139+CN240+CN341+CN442</f>
        <v>5805.488101</v>
      </c>
      <c r="CO38" s="242"/>
      <c r="CP38" s="241">
        <f t="shared" ref="CP38:CP45" si="619">IFERROR(+CN38*CO38,"")</f>
        <v>0</v>
      </c>
      <c r="CQ38" s="241">
        <f t="shared" ref="CQ38:CS38" si="563">CQ139+CQ240+CQ341+CQ442</f>
        <v>0</v>
      </c>
      <c r="CR38" s="241">
        <f t="shared" si="563"/>
        <v>0</v>
      </c>
      <c r="CS38" s="241">
        <f t="shared" si="563"/>
        <v>0</v>
      </c>
      <c r="CT38" s="241">
        <f t="shared" ref="CT38:CT45" si="621">IFERROR(+(IF(CN38="","0",CN38))+(IF(CP38="","0",CP38))+(IF(CS38="","0",CS38)),"")</f>
        <v>5805.488101</v>
      </c>
      <c r="CU38" s="242">
        <v>0.23915411846270695</v>
      </c>
      <c r="CV38" s="243">
        <f t="shared" ref="CV38:CV45" si="622">IFERROR(+CU38*(CT38-CS38),"")</f>
        <v>1388.406389</v>
      </c>
      <c r="CW38" s="244">
        <f t="shared" ref="CW38:CW45" si="623">IFERROR(+(IF(CT38="","0",CT38))-(IF(CV38="","0",CV38)),"")</f>
        <v>4417.081712</v>
      </c>
      <c r="CX38" s="236"/>
      <c r="CY38" s="238">
        <v>1.0</v>
      </c>
      <c r="CZ38" s="239" t="s">
        <v>59</v>
      </c>
      <c r="DA38" s="240" t="s">
        <v>136</v>
      </c>
      <c r="DB38" s="240" t="s">
        <v>134</v>
      </c>
      <c r="DC38" s="241">
        <f t="shared" ref="DC38:DC45" si="624">DC139+DC240+DC341+DC442</f>
        <v>13839</v>
      </c>
      <c r="DD38" s="241">
        <f t="shared" ref="DD38:DD45" si="625">DE38/DC38*1000000</f>
        <v>922819.8015</v>
      </c>
      <c r="DE38" s="241">
        <f t="shared" ref="DE38:DE45" si="626">DE139+DE240+DE341+DE442</f>
        <v>12770.90323</v>
      </c>
      <c r="DF38" s="242"/>
      <c r="DG38" s="241">
        <f t="shared" ref="DG38:DG45" si="627">IFERROR(+DE38*DF38,"")</f>
        <v>0</v>
      </c>
      <c r="DH38" s="241">
        <f t="shared" ref="DH38:DJ38" si="564">DH139+DH240+DH341+DH442</f>
        <v>0</v>
      </c>
      <c r="DI38" s="241">
        <f t="shared" si="564"/>
        <v>0</v>
      </c>
      <c r="DJ38" s="241">
        <f t="shared" si="564"/>
        <v>0</v>
      </c>
      <c r="DK38" s="241">
        <f t="shared" ref="DK38:DK45" si="629">IFERROR(+(IF(DE38="","0",DE38))+(IF(DG38="","0",DG38))+(IF(DJ38="","0",DJ38)),"")</f>
        <v>12770.90323</v>
      </c>
      <c r="DL38" s="242">
        <v>0.23915411846270695</v>
      </c>
      <c r="DM38" s="243">
        <f t="shared" ref="DM38:DM45" si="630">IFERROR(+DL38*(DK38-DJ38),"")</f>
        <v>3054.214105</v>
      </c>
      <c r="DN38" s="244">
        <f t="shared" ref="DN38:DN45" si="631">IFERROR(+(IF(DK38="","0",DK38))-(IF(DM38="","0",DM38)),"")</f>
        <v>9716.689128</v>
      </c>
      <c r="DO38" s="236"/>
      <c r="DP38" s="238">
        <v>1.0</v>
      </c>
      <c r="DQ38" s="239" t="s">
        <v>59</v>
      </c>
      <c r="DR38" s="240" t="s">
        <v>136</v>
      </c>
      <c r="DS38" s="240" t="s">
        <v>134</v>
      </c>
      <c r="DT38" s="241">
        <f t="shared" ref="DT38:DT45" si="632">DT139+DT240+DT341+DT442</f>
        <v>8036</v>
      </c>
      <c r="DU38" s="241">
        <f t="shared" ref="DU38:DU45" si="633">DV38/DT38*1000000</f>
        <v>951082.6362</v>
      </c>
      <c r="DV38" s="241">
        <f t="shared" ref="DV38:DV45" si="634">DV139+DV240+DV341+DV442</f>
        <v>7642.900064</v>
      </c>
      <c r="DW38" s="242"/>
      <c r="DX38" s="241">
        <f t="shared" ref="DX38:DX45" si="635">IFERROR(+DV38*DW38,"")</f>
        <v>0</v>
      </c>
      <c r="DY38" s="241">
        <f t="shared" ref="DY38:EA38" si="565">DY139+DY240+DY341+DY442</f>
        <v>0</v>
      </c>
      <c r="DZ38" s="241">
        <f t="shared" si="565"/>
        <v>0</v>
      </c>
      <c r="EA38" s="241">
        <f t="shared" si="565"/>
        <v>0</v>
      </c>
      <c r="EB38" s="241">
        <f t="shared" ref="EB38:EB45" si="637">IFERROR(+(IF(DV38="","0",DV38))+(IF(DX38="","0",DX38))+(IF(EA38="","0",EA38)),"")</f>
        <v>7642.900064</v>
      </c>
      <c r="EC38" s="242">
        <v>0.23915411846270695</v>
      </c>
      <c r="ED38" s="243">
        <f t="shared" ref="ED38:ED45" si="638">IFERROR(+EC38*(EB38-EA38),"")</f>
        <v>1827.831027</v>
      </c>
      <c r="EE38" s="244">
        <f t="shared" ref="EE38:EE45" si="639">IFERROR(+(IF(EB38="","0",EB38))-(IF(ED38="","0",ED38)),"")</f>
        <v>5815.069037</v>
      </c>
      <c r="EF38" s="236"/>
      <c r="EG38" s="238">
        <v>1.0</v>
      </c>
      <c r="EH38" s="239" t="s">
        <v>59</v>
      </c>
      <c r="EI38" s="240" t="s">
        <v>136</v>
      </c>
      <c r="EJ38" s="240" t="s">
        <v>134</v>
      </c>
      <c r="EK38" s="241">
        <f t="shared" ref="EK38:EK45" si="640">EK139+EK240+EK341+EK442</f>
        <v>9366</v>
      </c>
      <c r="EL38" s="241">
        <f t="shared" ref="EL38:EL45" si="641">EM38/EK38*1000000</f>
        <v>965579.4073</v>
      </c>
      <c r="EM38" s="241">
        <f t="shared" ref="EM38:EM45" si="642">EM139+EM240+EM341+EM442</f>
        <v>9043.616729</v>
      </c>
      <c r="EN38" s="242"/>
      <c r="EO38" s="241">
        <f t="shared" ref="EO38:EO45" si="643">IFERROR(+EM38*EN38,"")</f>
        <v>0</v>
      </c>
      <c r="EP38" s="241">
        <f t="shared" ref="EP38:ER38" si="566">EP139+EP240+EP341+EP442</f>
        <v>0</v>
      </c>
      <c r="EQ38" s="241">
        <f t="shared" si="566"/>
        <v>0</v>
      </c>
      <c r="ER38" s="241">
        <f t="shared" si="566"/>
        <v>0</v>
      </c>
      <c r="ES38" s="241">
        <f t="shared" ref="ES38:ES45" si="645">IFERROR(+(IF(EM38="","0",EM38))+(IF(EO38="","0",EO38))+(IF(ER38="","0",ER38)),"")</f>
        <v>9043.616729</v>
      </c>
      <c r="ET38" s="242">
        <v>0.23915411846270695</v>
      </c>
      <c r="EU38" s="243">
        <f t="shared" ref="EU38:EU45" si="646">IFERROR(+ET38*(ES38-ER38),"")</f>
        <v>2162.818187</v>
      </c>
      <c r="EV38" s="244">
        <f t="shared" ref="EV38:EV45" si="647">IFERROR(+(IF(ES38="","0",ES38))-(IF(EU38="","0",EU38)),"")</f>
        <v>6880.798543</v>
      </c>
      <c r="EW38" s="236"/>
      <c r="EX38" s="238">
        <v>1.0</v>
      </c>
      <c r="EY38" s="239" t="s">
        <v>59</v>
      </c>
      <c r="EZ38" s="240" t="s">
        <v>136</v>
      </c>
      <c r="FA38" s="240" t="s">
        <v>134</v>
      </c>
      <c r="FB38" s="241">
        <f t="shared" ref="FB38:FB45" si="648">FB139+FB240+FB341+FB442</f>
        <v>19894</v>
      </c>
      <c r="FC38" s="241">
        <f t="shared" ref="FC38:FC45" si="649">FD38/FB38*1000000</f>
        <v>987856.6152</v>
      </c>
      <c r="FD38" s="241">
        <f t="shared" ref="FD38:FD45" si="650">FD139+FD240+FD341+FD442</f>
        <v>19652.4195</v>
      </c>
      <c r="FE38" s="242"/>
      <c r="FF38" s="241">
        <f t="shared" ref="FF38:FF45" si="651">IFERROR(+FD38*FE38,"")</f>
        <v>0</v>
      </c>
      <c r="FG38" s="241">
        <f t="shared" ref="FG38:FI38" si="567">FG139+FG240+FG341+FG442</f>
        <v>0</v>
      </c>
      <c r="FH38" s="241">
        <f t="shared" si="567"/>
        <v>0</v>
      </c>
      <c r="FI38" s="241">
        <f t="shared" si="567"/>
        <v>0</v>
      </c>
      <c r="FJ38" s="241">
        <f t="shared" ref="FJ38:FJ45" si="653">IFERROR(+(IF(FD38="","0",FD38))+(IF(FF38="","0",FF38))+(IF(FI38="","0",FI38)),"")</f>
        <v>19652.4195</v>
      </c>
      <c r="FK38" s="242">
        <v>0.23915411846270695</v>
      </c>
      <c r="FL38" s="243">
        <f t="shared" ref="FL38:FL45" si="654">IFERROR(+FK38*(FJ38-FI38),"")</f>
        <v>4699.957062</v>
      </c>
      <c r="FM38" s="244">
        <f t="shared" ref="FM38:FM45" si="655">IFERROR(+(IF(FJ38="","0",FJ38))-(IF(FL38="","0",FL38)),"")</f>
        <v>14952.46244</v>
      </c>
      <c r="FN38" s="236"/>
      <c r="FO38" s="238">
        <v>1.0</v>
      </c>
      <c r="FP38" s="239" t="s">
        <v>59</v>
      </c>
      <c r="FQ38" s="240" t="s">
        <v>136</v>
      </c>
      <c r="FR38" s="240" t="s">
        <v>134</v>
      </c>
      <c r="FS38" s="241">
        <f t="shared" ref="FS38:FS45" si="656">FS139+FS240+FS341+FS442</f>
        <v>16983</v>
      </c>
      <c r="FT38" s="241">
        <f t="shared" ref="FT38:FT45" si="657">FU38/FS38*1000000</f>
        <v>978803.1002</v>
      </c>
      <c r="FU38" s="241">
        <f t="shared" ref="FU38:FU45" si="658">FU139+FU240+FU341+FU442</f>
        <v>16623.01305</v>
      </c>
      <c r="FV38" s="242"/>
      <c r="FW38" s="241">
        <f t="shared" ref="FW38:FW45" si="659">IFERROR(+FU38*FV38,"")</f>
        <v>0</v>
      </c>
      <c r="FX38" s="241">
        <f t="shared" ref="FX38:FZ38" si="568">FX139+FX240+FX341+FX442</f>
        <v>0</v>
      </c>
      <c r="FY38" s="241">
        <f t="shared" si="568"/>
        <v>0</v>
      </c>
      <c r="FZ38" s="241">
        <f t="shared" si="568"/>
        <v>0</v>
      </c>
      <c r="GA38" s="241">
        <f t="shared" ref="GA38:GA45" si="661">IFERROR(+(IF(FU38="","0",FU38))+(IF(FW38="","0",FW38))+(IF(FZ38="","0",FZ38)),"")</f>
        <v>16623.01305</v>
      </c>
      <c r="GB38" s="242">
        <v>0.23915411846270695</v>
      </c>
      <c r="GC38" s="243">
        <f t="shared" ref="GC38:GC45" si="662">IFERROR(+GB38*(GA38-FZ38),"")</f>
        <v>3975.462032</v>
      </c>
      <c r="GD38" s="244">
        <f t="shared" ref="GD38:GD45" si="663">IFERROR(+(IF(GA38="","0",GA38))-(IF(GC38="","0",GC38)),"")</f>
        <v>12647.55102</v>
      </c>
      <c r="GE38" s="236"/>
      <c r="GF38" s="238">
        <v>1.0</v>
      </c>
      <c r="GG38" s="239" t="s">
        <v>59</v>
      </c>
      <c r="GH38" s="240" t="s">
        <v>136</v>
      </c>
      <c r="GI38" s="240" t="s">
        <v>134</v>
      </c>
      <c r="GJ38" s="241">
        <f t="shared" ref="GJ38:GJ45" si="664">GJ139+GJ240+GJ341+GJ442</f>
        <v>11899.55</v>
      </c>
      <c r="GK38" s="241">
        <f t="shared" ref="GK38:GK45" si="665">GL38/GJ38*1000000</f>
        <v>1019764.897</v>
      </c>
      <c r="GL38" s="241">
        <f t="shared" ref="GL38:GL45" si="666">GL139+GL240+GL341+GL442</f>
        <v>12134.74338</v>
      </c>
      <c r="GM38" s="242"/>
      <c r="GN38" s="241">
        <f t="shared" ref="GN38:GN45" si="667">IFERROR(+GL38*GM38,"")</f>
        <v>0</v>
      </c>
      <c r="GO38" s="241">
        <f t="shared" ref="GO38:GQ38" si="569">GO139+GO240+GO341+GO442</f>
        <v>0</v>
      </c>
      <c r="GP38" s="241">
        <f t="shared" si="569"/>
        <v>0</v>
      </c>
      <c r="GQ38" s="241">
        <f t="shared" si="569"/>
        <v>0</v>
      </c>
      <c r="GR38" s="241">
        <f t="shared" ref="GR38:GR45" si="669">IFERROR(+(IF(GL38="","0",GL38))+(IF(GN38="","0",GN38))+(IF(GQ38="","0",GQ38)),"")</f>
        <v>12134.74338</v>
      </c>
      <c r="GS38" s="242">
        <v>0.23915411846270695</v>
      </c>
      <c r="GT38" s="243">
        <f t="shared" ref="GT38:GT45" si="670">IFERROR(+GS38*(GR38-GQ38),"")</f>
        <v>2902.073856</v>
      </c>
      <c r="GU38" s="244">
        <f t="shared" ref="GU38:GU45" si="671">IFERROR(+(IF(GR38="","0",GR38))-(IF(GT38="","0",GT38)),"")</f>
        <v>9232.669525</v>
      </c>
      <c r="GV38" s="236"/>
      <c r="GW38" s="238">
        <v>1.0</v>
      </c>
      <c r="GX38" s="239" t="s">
        <v>59</v>
      </c>
      <c r="GY38" s="240" t="s">
        <v>136</v>
      </c>
      <c r="GZ38" s="240" t="s">
        <v>134</v>
      </c>
      <c r="HA38" s="241">
        <f t="shared" ref="HA38:HA45" si="672">HA139+HA240+HA341+HA442</f>
        <v>12530.78</v>
      </c>
      <c r="HB38" s="241">
        <f t="shared" ref="HB38:HB45" si="673">HC38/HA38*1000000</f>
        <v>1081131.617</v>
      </c>
      <c r="HC38" s="241">
        <f t="shared" ref="HC38:HC45" si="674">HC139+HC240+HC341+HC442</f>
        <v>13547.42244</v>
      </c>
      <c r="HD38" s="242"/>
      <c r="HE38" s="241">
        <f t="shared" ref="HE38:HE45" si="675">IFERROR(+HC38*HD38,"")</f>
        <v>0</v>
      </c>
      <c r="HF38" s="241">
        <f t="shared" ref="HF38:HH38" si="570">HF139+HF240+HF341+HF442</f>
        <v>0</v>
      </c>
      <c r="HG38" s="241">
        <f t="shared" si="570"/>
        <v>0</v>
      </c>
      <c r="HH38" s="241">
        <f t="shared" si="570"/>
        <v>0</v>
      </c>
      <c r="HI38" s="241">
        <f t="shared" ref="HI38:HI45" si="677">IFERROR(+(IF(HC38="","0",HC38))+(IF(HE38="","0",HE38))+(IF(HH38="","0",HH38)),"")</f>
        <v>13547.42244</v>
      </c>
      <c r="HJ38" s="242">
        <v>0.23915411846270695</v>
      </c>
      <c r="HK38" s="243">
        <f t="shared" ref="HK38:HK45" si="678">IFERROR(+HJ38*(HI38-HH38),"")</f>
        <v>3239.921872</v>
      </c>
      <c r="HL38" s="244">
        <f t="shared" ref="HL38:HL45" si="679">IFERROR(+(IF(HI38="","0",HI38))-(IF(HK38="","0",HK38)),"")</f>
        <v>10307.50057</v>
      </c>
      <c r="HM38" s="236"/>
      <c r="HN38" s="238">
        <v>1.0</v>
      </c>
      <c r="HO38" s="239" t="s">
        <v>59</v>
      </c>
      <c r="HP38" s="240" t="s">
        <v>136</v>
      </c>
      <c r="HQ38" s="240" t="s">
        <v>134</v>
      </c>
      <c r="HR38" s="241">
        <f t="shared" ref="HR38:HR45" si="680">HR139+HR240+HR341+HR442</f>
        <v>23463.7</v>
      </c>
      <c r="HS38" s="241">
        <f t="shared" ref="HS38:HS45" si="681">HT38/HR38*1000000</f>
        <v>1074575.252</v>
      </c>
      <c r="HT38" s="241">
        <f t="shared" ref="HT38:HT45" si="682">HT139+HT240+HT341+HT442</f>
        <v>25213.51134</v>
      </c>
      <c r="HU38" s="242"/>
      <c r="HV38" s="241">
        <f t="shared" ref="HV38:HV45" si="683">IFERROR(+HT38*HU38,"")</f>
        <v>0</v>
      </c>
      <c r="HW38" s="241">
        <f t="shared" ref="HW38:HY38" si="571">HW139+HW240+HW341+HW442</f>
        <v>0</v>
      </c>
      <c r="HX38" s="241">
        <f t="shared" si="571"/>
        <v>0</v>
      </c>
      <c r="HY38" s="241">
        <f t="shared" si="571"/>
        <v>0</v>
      </c>
      <c r="HZ38" s="241">
        <f t="shared" ref="HZ38:HZ45" si="685">IFERROR(+(IF(HT38="","0",HT38))+(IF(HV38="","0",HV38))+(IF(HY38="","0",HY38)),"")</f>
        <v>25213.51134</v>
      </c>
      <c r="IA38" s="242">
        <v>0.23915411846270695</v>
      </c>
      <c r="IB38" s="243">
        <f t="shared" ref="IB38:IB45" si="686">IFERROR(+IA38*(HZ38-HY38),"")</f>
        <v>6029.915078</v>
      </c>
      <c r="IC38" s="244">
        <f t="shared" ref="IC38:IC45" si="687">IFERROR(+(IF(HZ38="","0",HZ38))-(IF(IB38="","0",IB38)),"")</f>
        <v>19183.59626</v>
      </c>
      <c r="ID38" s="236"/>
      <c r="IE38" s="238">
        <v>1.0</v>
      </c>
      <c r="IF38" s="239" t="s">
        <v>59</v>
      </c>
      <c r="IG38" s="240" t="s">
        <v>136</v>
      </c>
      <c r="IH38" s="240" t="s">
        <v>134</v>
      </c>
      <c r="II38" s="241">
        <f t="shared" ref="II38:II45" si="688">II139+II240+II341+II442</f>
        <v>22838.96</v>
      </c>
      <c r="IJ38" s="241">
        <f t="shared" ref="IJ38:IJ45" si="689">IK38/II38*1000000</f>
        <v>1153338.667</v>
      </c>
      <c r="IK38" s="241">
        <f t="shared" ref="IK38:IK45" si="690">IK139+IK240+IK341+IK442</f>
        <v>26341.05569</v>
      </c>
      <c r="IL38" s="242"/>
      <c r="IM38" s="241">
        <f t="shared" ref="IM38:IM45" si="691">IFERROR(+IK38*IL38,"")</f>
        <v>0</v>
      </c>
      <c r="IN38" s="241">
        <f t="shared" ref="IN38:IP38" si="572">IN139+IN240+IN341+IN442</f>
        <v>0</v>
      </c>
      <c r="IO38" s="241">
        <f t="shared" si="572"/>
        <v>0</v>
      </c>
      <c r="IP38" s="241">
        <f t="shared" si="572"/>
        <v>0</v>
      </c>
      <c r="IQ38" s="241">
        <f t="shared" ref="IQ38:IQ45" si="693">IFERROR(+(IF(IK38="","0",IK38))+(IF(IM38="","0",IM38))+(IF(IP38="","0",IP38)),"")</f>
        <v>26341.05569</v>
      </c>
      <c r="IR38" s="242">
        <v>0.23915411846270695</v>
      </c>
      <c r="IS38" s="243">
        <f t="shared" ref="IS38:IS45" si="694">IFERROR(+IR38*(IQ38-IP38),"")</f>
        <v>6299.571953</v>
      </c>
      <c r="IT38" s="244">
        <f t="shared" ref="IT38:IT45" si="695">IFERROR(+(IF(IQ38="","0",IQ38))-(IF(IS38="","0",IS38)),"")</f>
        <v>20041.48374</v>
      </c>
      <c r="IU38" s="236"/>
      <c r="IV38" s="238">
        <v>1.0</v>
      </c>
      <c r="IW38" s="239" t="s">
        <v>59</v>
      </c>
      <c r="IX38" s="240" t="s">
        <v>136</v>
      </c>
      <c r="IY38" s="240" t="s">
        <v>134</v>
      </c>
      <c r="IZ38" s="241">
        <f t="shared" ref="IZ38:IZ45" si="696">IZ139+IZ240+IZ341+IZ442</f>
        <v>25427.86</v>
      </c>
      <c r="JA38" s="241">
        <f t="shared" ref="JA38:JA45" si="697">JB38/IZ38*1000000</f>
        <v>1218230.876</v>
      </c>
      <c r="JB38" s="241">
        <f t="shared" ref="JB38:JB45" si="698">JB139+JB240+JB341+JB442</f>
        <v>30977.00416</v>
      </c>
      <c r="JC38" s="242"/>
      <c r="JD38" s="241">
        <f t="shared" ref="JD38:JD45" si="699">IFERROR(+JB38*JC38,"")</f>
        <v>0</v>
      </c>
      <c r="JE38" s="241">
        <f t="shared" ref="JE38:JG38" si="573">JE139+JE240+JE341+JE442</f>
        <v>0</v>
      </c>
      <c r="JF38" s="241">
        <f t="shared" si="573"/>
        <v>0</v>
      </c>
      <c r="JG38" s="241">
        <f t="shared" si="573"/>
        <v>0</v>
      </c>
      <c r="JH38" s="241">
        <f t="shared" ref="JH38:JH45" si="701">IFERROR(+(IF(JB38="","0",JB38))+(IF(JD38="","0",JD38))+(IF(JG38="","0",JG38)),"")</f>
        <v>30977.00416</v>
      </c>
      <c r="JI38" s="242">
        <v>0.23915411846270695</v>
      </c>
      <c r="JJ38" s="243">
        <f t="shared" ref="JJ38:JJ45" si="702">IFERROR(+JI38*(JH38-JG38),"")</f>
        <v>7408.278123</v>
      </c>
      <c r="JK38" s="244">
        <f t="shared" ref="JK38:JK45" si="703">IFERROR(+(IF(JH38="","0",JH38))-(IF(JJ38="","0",JJ38)),"")</f>
        <v>23568.72604</v>
      </c>
      <c r="JL38" s="236"/>
      <c r="JM38" s="238">
        <v>1.0</v>
      </c>
      <c r="JN38" s="239" t="s">
        <v>59</v>
      </c>
      <c r="JO38" s="240" t="s">
        <v>136</v>
      </c>
      <c r="JP38" s="240" t="s">
        <v>134</v>
      </c>
      <c r="JQ38" s="241">
        <f t="shared" ref="JQ38:JQ45" si="704">JQ139+JQ240+JQ341+JQ442</f>
        <v>6728.7</v>
      </c>
      <c r="JR38" s="241">
        <f t="shared" ref="JR38:JR45" si="705">JS38/JQ38*1000000</f>
        <v>1190452.32</v>
      </c>
      <c r="JS38" s="241">
        <f t="shared" ref="JS38:JS45" si="706">JS139+JS240+JS341+JS442</f>
        <v>8010.196525</v>
      </c>
      <c r="JT38" s="242"/>
      <c r="JU38" s="241">
        <f t="shared" ref="JU38:JU45" si="707">IFERROR(+JS38*JT38,"")</f>
        <v>0</v>
      </c>
      <c r="JV38" s="241">
        <f t="shared" ref="JV38:JX38" si="574">JV139+JV240+JV341+JV442</f>
        <v>0</v>
      </c>
      <c r="JW38" s="241">
        <f t="shared" si="574"/>
        <v>0</v>
      </c>
      <c r="JX38" s="241">
        <f t="shared" si="574"/>
        <v>0</v>
      </c>
      <c r="JY38" s="241">
        <f t="shared" ref="JY38:JY45" si="709">IFERROR(+(IF(JS38="","0",JS38))+(IF(JU38="","0",JU38))+(IF(JX38="","0",JX38)),"")</f>
        <v>8010.196525</v>
      </c>
      <c r="JZ38" s="242">
        <v>0.23915411846270695</v>
      </c>
      <c r="KA38" s="243">
        <f t="shared" ref="KA38:KA45" si="710">IFERROR(+JZ38*(JY38-JX38),"")</f>
        <v>1915.671489</v>
      </c>
      <c r="KB38" s="244">
        <f t="shared" ref="KB38:KB45" si="711">IFERROR(+(IF(JY38="","0",JY38))-(IF(KA38="","0",KA38)),"")</f>
        <v>6094.525037</v>
      </c>
      <c r="KC38" s="236"/>
      <c r="KD38" s="238">
        <v>1.0</v>
      </c>
      <c r="KE38" s="239" t="s">
        <v>59</v>
      </c>
      <c r="KF38" s="240" t="s">
        <v>136</v>
      </c>
      <c r="KG38" s="240" t="s">
        <v>134</v>
      </c>
      <c r="KH38" s="241">
        <f t="shared" ref="KH38:KH45" si="712">KH139+KH240+KH341+KH442</f>
        <v>0</v>
      </c>
      <c r="KI38" s="241" t="str">
        <f t="shared" ref="KI38:KI45" si="713">KJ38/KH38*1000000</f>
        <v>#DIV/0!</v>
      </c>
      <c r="KJ38" s="241">
        <f t="shared" ref="KJ38:KJ45" si="714">KJ139+KJ240+KJ341+KJ442</f>
        <v>0</v>
      </c>
      <c r="KK38" s="242"/>
      <c r="KL38" s="241">
        <f t="shared" ref="KL38:KL45" si="715">IFERROR(+KJ38*KK38,"")</f>
        <v>0</v>
      </c>
      <c r="KM38" s="241">
        <f t="shared" ref="KM38:KO38" si="575">KM139+KM240+KM341+KM442</f>
        <v>0</v>
      </c>
      <c r="KN38" s="241">
        <f t="shared" si="575"/>
        <v>0</v>
      </c>
      <c r="KO38" s="241">
        <f t="shared" si="575"/>
        <v>0</v>
      </c>
      <c r="KP38" s="241">
        <f t="shared" ref="KP38:KP45" si="717">IFERROR(+(IF(KJ38="","0",KJ38))+(IF(KL38="","0",KL38))+(IF(KO38="","0",KO38)),"")</f>
        <v>0</v>
      </c>
      <c r="KQ38" s="242">
        <v>0.23915411846270695</v>
      </c>
      <c r="KR38" s="243">
        <f t="shared" ref="KR38:KR45" si="718">IFERROR(+KQ38*(KP38-KO38),"")</f>
        <v>0</v>
      </c>
      <c r="KS38" s="244">
        <f t="shared" ref="KS38:KS45" si="719">IFERROR(+(IF(KP38="","0",KP38))-(IF(KR38="","0",KR38)),"")</f>
        <v>0</v>
      </c>
      <c r="KT38" s="236"/>
      <c r="KU38" s="237"/>
    </row>
    <row r="39" ht="15.75" customHeight="1">
      <c r="A39" s="238">
        <v>2.0</v>
      </c>
      <c r="B39" s="239" t="s">
        <v>60</v>
      </c>
      <c r="C39" s="240" t="s">
        <v>136</v>
      </c>
      <c r="D39" s="240" t="s">
        <v>134</v>
      </c>
      <c r="E39" s="241">
        <f t="shared" si="576"/>
        <v>4</v>
      </c>
      <c r="F39" s="241">
        <f t="shared" si="577"/>
        <v>863959.2014</v>
      </c>
      <c r="G39" s="241">
        <f t="shared" si="578"/>
        <v>3.455836806</v>
      </c>
      <c r="H39" s="242"/>
      <c r="I39" s="241">
        <f t="shared" si="579"/>
        <v>0</v>
      </c>
      <c r="J39" s="241">
        <f t="shared" ref="J39:L39" si="580">J140+J241+J342+J443</f>
        <v>0</v>
      </c>
      <c r="K39" s="241">
        <f t="shared" si="580"/>
        <v>0</v>
      </c>
      <c r="L39" s="241">
        <f t="shared" si="580"/>
        <v>0</v>
      </c>
      <c r="M39" s="241">
        <f t="shared" si="581"/>
        <v>3.455836806</v>
      </c>
      <c r="N39" s="242">
        <v>0.23915411846270695</v>
      </c>
      <c r="O39" s="243">
        <f t="shared" si="582"/>
        <v>0.8264776048</v>
      </c>
      <c r="P39" s="244">
        <f t="shared" si="583"/>
        <v>2.629359201</v>
      </c>
      <c r="Q39" s="236"/>
      <c r="R39" s="238">
        <v>2.0</v>
      </c>
      <c r="S39" s="239" t="s">
        <v>60</v>
      </c>
      <c r="T39" s="240" t="s">
        <v>136</v>
      </c>
      <c r="U39" s="240" t="s">
        <v>134</v>
      </c>
      <c r="V39" s="241">
        <f t="shared" si="584"/>
        <v>60</v>
      </c>
      <c r="W39" s="241">
        <f t="shared" si="585"/>
        <v>910431.9237</v>
      </c>
      <c r="X39" s="241">
        <f t="shared" si="586"/>
        <v>54.62591542</v>
      </c>
      <c r="Y39" s="242"/>
      <c r="Z39" s="241">
        <f t="shared" si="587"/>
        <v>0</v>
      </c>
      <c r="AA39" s="241">
        <f t="shared" ref="AA39:AC39" si="588">AA140+AA241+AA342+AA443</f>
        <v>0</v>
      </c>
      <c r="AB39" s="241">
        <f t="shared" si="588"/>
        <v>0</v>
      </c>
      <c r="AC39" s="241">
        <f t="shared" si="588"/>
        <v>0</v>
      </c>
      <c r="AD39" s="241">
        <f t="shared" si="589"/>
        <v>54.62591542</v>
      </c>
      <c r="AE39" s="242">
        <v>0.23915411846270695</v>
      </c>
      <c r="AF39" s="243">
        <f t="shared" si="590"/>
        <v>13.06401265</v>
      </c>
      <c r="AG39" s="244">
        <f t="shared" si="591"/>
        <v>41.56190278</v>
      </c>
      <c r="AH39" s="236"/>
      <c r="AI39" s="238">
        <v>2.0</v>
      </c>
      <c r="AJ39" s="239" t="s">
        <v>60</v>
      </c>
      <c r="AK39" s="240" t="s">
        <v>136</v>
      </c>
      <c r="AL39" s="240" t="s">
        <v>134</v>
      </c>
      <c r="AM39" s="241">
        <f t="shared" si="592"/>
        <v>34</v>
      </c>
      <c r="AN39" s="241">
        <f t="shared" si="593"/>
        <v>958303.8978</v>
      </c>
      <c r="AO39" s="241">
        <f t="shared" si="594"/>
        <v>32.58233252</v>
      </c>
      <c r="AP39" s="242"/>
      <c r="AQ39" s="241">
        <f t="shared" si="595"/>
        <v>0</v>
      </c>
      <c r="AR39" s="241">
        <f t="shared" ref="AR39:AT39" si="596">AR140+AR241+AR342+AR443</f>
        <v>0</v>
      </c>
      <c r="AS39" s="241">
        <f t="shared" si="596"/>
        <v>0</v>
      </c>
      <c r="AT39" s="241">
        <f t="shared" si="596"/>
        <v>0</v>
      </c>
      <c r="AU39" s="241">
        <f t="shared" si="597"/>
        <v>32.58233252</v>
      </c>
      <c r="AV39" s="242">
        <v>0.23915411846270695</v>
      </c>
      <c r="AW39" s="243">
        <f t="shared" si="598"/>
        <v>7.792199012</v>
      </c>
      <c r="AX39" s="244">
        <f t="shared" si="599"/>
        <v>24.79013351</v>
      </c>
      <c r="AY39" s="236"/>
      <c r="AZ39" s="238">
        <v>2.0</v>
      </c>
      <c r="BA39" s="239" t="s">
        <v>60</v>
      </c>
      <c r="BB39" s="240" t="s">
        <v>136</v>
      </c>
      <c r="BC39" s="240" t="s">
        <v>134</v>
      </c>
      <c r="BD39" s="241">
        <f t="shared" si="600"/>
        <v>7</v>
      </c>
      <c r="BE39" s="241">
        <f t="shared" si="601"/>
        <v>1000596.897</v>
      </c>
      <c r="BF39" s="241">
        <f t="shared" si="602"/>
        <v>7.00417828</v>
      </c>
      <c r="BG39" s="242"/>
      <c r="BH39" s="241">
        <f t="shared" si="603"/>
        <v>0</v>
      </c>
      <c r="BI39" s="241">
        <f t="shared" ref="BI39:BK39" si="604">BI140+BI241+BI342+BI443</f>
        <v>0</v>
      </c>
      <c r="BJ39" s="241">
        <f t="shared" si="604"/>
        <v>0</v>
      </c>
      <c r="BK39" s="241">
        <f t="shared" si="604"/>
        <v>0</v>
      </c>
      <c r="BL39" s="241">
        <f t="shared" si="605"/>
        <v>7.00417828</v>
      </c>
      <c r="BM39" s="242">
        <v>0.23915411846270695</v>
      </c>
      <c r="BN39" s="243">
        <f t="shared" si="606"/>
        <v>1.675078082</v>
      </c>
      <c r="BO39" s="244">
        <f t="shared" si="607"/>
        <v>5.329100198</v>
      </c>
      <c r="BP39" s="236"/>
      <c r="BQ39" s="238">
        <v>2.0</v>
      </c>
      <c r="BR39" s="239" t="s">
        <v>60</v>
      </c>
      <c r="BS39" s="240" t="s">
        <v>136</v>
      </c>
      <c r="BT39" s="240" t="s">
        <v>134</v>
      </c>
      <c r="BU39" s="241">
        <f t="shared" si="608"/>
        <v>451</v>
      </c>
      <c r="BV39" s="241">
        <f t="shared" si="609"/>
        <v>1076452.367</v>
      </c>
      <c r="BW39" s="241">
        <f t="shared" si="610"/>
        <v>485.4800174</v>
      </c>
      <c r="BX39" s="242"/>
      <c r="BY39" s="241">
        <f t="shared" si="611"/>
        <v>0</v>
      </c>
      <c r="BZ39" s="241">
        <f t="shared" ref="BZ39:CB39" si="612">BZ140+BZ241+BZ342+BZ443</f>
        <v>0</v>
      </c>
      <c r="CA39" s="241">
        <f t="shared" si="612"/>
        <v>0</v>
      </c>
      <c r="CB39" s="241">
        <f t="shared" si="612"/>
        <v>0</v>
      </c>
      <c r="CC39" s="241">
        <f t="shared" si="613"/>
        <v>485.4800174</v>
      </c>
      <c r="CD39" s="242">
        <v>0.23915411846270695</v>
      </c>
      <c r="CE39" s="243">
        <f t="shared" si="614"/>
        <v>116.1045456</v>
      </c>
      <c r="CF39" s="244">
        <f t="shared" si="615"/>
        <v>369.3754718</v>
      </c>
      <c r="CG39" s="236"/>
      <c r="CH39" s="238">
        <v>2.0</v>
      </c>
      <c r="CI39" s="239" t="s">
        <v>60</v>
      </c>
      <c r="CJ39" s="240" t="s">
        <v>136</v>
      </c>
      <c r="CK39" s="240" t="s">
        <v>134</v>
      </c>
      <c r="CL39" s="241">
        <f t="shared" si="616"/>
        <v>295</v>
      </c>
      <c r="CM39" s="241">
        <f t="shared" si="617"/>
        <v>1115165.529</v>
      </c>
      <c r="CN39" s="241">
        <f t="shared" si="618"/>
        <v>328.973831</v>
      </c>
      <c r="CO39" s="242"/>
      <c r="CP39" s="241">
        <f t="shared" si="619"/>
        <v>0</v>
      </c>
      <c r="CQ39" s="241">
        <f t="shared" ref="CQ39:CS39" si="620">CQ140+CQ241+CQ342+CQ443</f>
        <v>0</v>
      </c>
      <c r="CR39" s="241">
        <f t="shared" si="620"/>
        <v>0</v>
      </c>
      <c r="CS39" s="241">
        <f t="shared" si="620"/>
        <v>0</v>
      </c>
      <c r="CT39" s="241">
        <f t="shared" si="621"/>
        <v>328.973831</v>
      </c>
      <c r="CU39" s="242">
        <v>0.23915411846270695</v>
      </c>
      <c r="CV39" s="243">
        <f t="shared" si="622"/>
        <v>78.67544654</v>
      </c>
      <c r="CW39" s="244">
        <f t="shared" si="623"/>
        <v>250.2983844</v>
      </c>
      <c r="CX39" s="236"/>
      <c r="CY39" s="238">
        <v>2.0</v>
      </c>
      <c r="CZ39" s="239" t="s">
        <v>60</v>
      </c>
      <c r="DA39" s="240" t="s">
        <v>136</v>
      </c>
      <c r="DB39" s="240" t="s">
        <v>134</v>
      </c>
      <c r="DC39" s="241">
        <f t="shared" si="624"/>
        <v>1967</v>
      </c>
      <c r="DD39" s="241">
        <f t="shared" si="625"/>
        <v>1160404.476</v>
      </c>
      <c r="DE39" s="241">
        <f t="shared" si="626"/>
        <v>2282.515604</v>
      </c>
      <c r="DF39" s="242"/>
      <c r="DG39" s="241">
        <f t="shared" si="627"/>
        <v>0</v>
      </c>
      <c r="DH39" s="241">
        <f t="shared" ref="DH39:DJ39" si="628">DH140+DH241+DH342+DH443</f>
        <v>0</v>
      </c>
      <c r="DI39" s="241">
        <f t="shared" si="628"/>
        <v>0</v>
      </c>
      <c r="DJ39" s="241">
        <f t="shared" si="628"/>
        <v>0</v>
      </c>
      <c r="DK39" s="241">
        <f t="shared" si="629"/>
        <v>2282.515604</v>
      </c>
      <c r="DL39" s="242">
        <v>0.23915411846270695</v>
      </c>
      <c r="DM39" s="243">
        <f t="shared" si="630"/>
        <v>545.8730071</v>
      </c>
      <c r="DN39" s="244">
        <f t="shared" si="631"/>
        <v>1736.642597</v>
      </c>
      <c r="DO39" s="236"/>
      <c r="DP39" s="238">
        <v>2.0</v>
      </c>
      <c r="DQ39" s="239" t="s">
        <v>60</v>
      </c>
      <c r="DR39" s="240" t="s">
        <v>136</v>
      </c>
      <c r="DS39" s="240" t="s">
        <v>134</v>
      </c>
      <c r="DT39" s="241">
        <f t="shared" si="632"/>
        <v>659</v>
      </c>
      <c r="DU39" s="241">
        <f t="shared" si="633"/>
        <v>1169370.774</v>
      </c>
      <c r="DV39" s="241">
        <f t="shared" si="634"/>
        <v>770.6153401</v>
      </c>
      <c r="DW39" s="242"/>
      <c r="DX39" s="241">
        <f t="shared" si="635"/>
        <v>0</v>
      </c>
      <c r="DY39" s="241">
        <f t="shared" ref="DY39:EA39" si="636">DY140+DY241+DY342+DY443</f>
        <v>0</v>
      </c>
      <c r="DZ39" s="241">
        <f t="shared" si="636"/>
        <v>0</v>
      </c>
      <c r="EA39" s="241">
        <f t="shared" si="636"/>
        <v>0</v>
      </c>
      <c r="EB39" s="241">
        <f t="shared" si="637"/>
        <v>770.6153401</v>
      </c>
      <c r="EC39" s="242">
        <v>0.23915411846270695</v>
      </c>
      <c r="ED39" s="243">
        <f t="shared" si="638"/>
        <v>184.2958323</v>
      </c>
      <c r="EE39" s="244">
        <f t="shared" si="639"/>
        <v>586.3195078</v>
      </c>
      <c r="EF39" s="236"/>
      <c r="EG39" s="238">
        <v>2.0</v>
      </c>
      <c r="EH39" s="239" t="s">
        <v>60</v>
      </c>
      <c r="EI39" s="240" t="s">
        <v>136</v>
      </c>
      <c r="EJ39" s="240" t="s">
        <v>134</v>
      </c>
      <c r="EK39" s="241">
        <f t="shared" si="640"/>
        <v>1986</v>
      </c>
      <c r="EL39" s="241">
        <f t="shared" si="641"/>
        <v>1192456.857</v>
      </c>
      <c r="EM39" s="241">
        <f t="shared" si="642"/>
        <v>2368.219318</v>
      </c>
      <c r="EN39" s="242"/>
      <c r="EO39" s="241">
        <f t="shared" si="643"/>
        <v>0</v>
      </c>
      <c r="EP39" s="241">
        <f t="shared" ref="EP39:ER39" si="644">EP140+EP241+EP342+EP443</f>
        <v>0</v>
      </c>
      <c r="EQ39" s="241">
        <f t="shared" si="644"/>
        <v>0</v>
      </c>
      <c r="ER39" s="241">
        <f t="shared" si="644"/>
        <v>0</v>
      </c>
      <c r="ES39" s="241">
        <f t="shared" si="645"/>
        <v>2368.219318</v>
      </c>
      <c r="ET39" s="242">
        <v>0.23915411846270695</v>
      </c>
      <c r="EU39" s="243">
        <f t="shared" si="646"/>
        <v>566.3694033</v>
      </c>
      <c r="EV39" s="244">
        <f t="shared" si="647"/>
        <v>1801.849915</v>
      </c>
      <c r="EW39" s="236"/>
      <c r="EX39" s="238">
        <v>2.0</v>
      </c>
      <c r="EY39" s="239" t="s">
        <v>60</v>
      </c>
      <c r="EZ39" s="240" t="s">
        <v>136</v>
      </c>
      <c r="FA39" s="240" t="s">
        <v>134</v>
      </c>
      <c r="FB39" s="241">
        <f t="shared" si="648"/>
        <v>2467</v>
      </c>
      <c r="FC39" s="241">
        <f t="shared" si="649"/>
        <v>1239807.825</v>
      </c>
      <c r="FD39" s="241">
        <f t="shared" si="650"/>
        <v>3058.605905</v>
      </c>
      <c r="FE39" s="242"/>
      <c r="FF39" s="241">
        <f t="shared" si="651"/>
        <v>0</v>
      </c>
      <c r="FG39" s="241">
        <f t="shared" ref="FG39:FI39" si="652">FG140+FG241+FG342+FG443</f>
        <v>0</v>
      </c>
      <c r="FH39" s="241">
        <f t="shared" si="652"/>
        <v>0</v>
      </c>
      <c r="FI39" s="241">
        <f t="shared" si="652"/>
        <v>0</v>
      </c>
      <c r="FJ39" s="241">
        <f t="shared" si="653"/>
        <v>3058.605905</v>
      </c>
      <c r="FK39" s="242">
        <v>0.23915411846270695</v>
      </c>
      <c r="FL39" s="243">
        <f t="shared" si="654"/>
        <v>731.4781989</v>
      </c>
      <c r="FM39" s="244">
        <f t="shared" si="655"/>
        <v>2327.127706</v>
      </c>
      <c r="FN39" s="236"/>
      <c r="FO39" s="238">
        <v>2.0</v>
      </c>
      <c r="FP39" s="239" t="s">
        <v>60</v>
      </c>
      <c r="FQ39" s="240" t="s">
        <v>136</v>
      </c>
      <c r="FR39" s="240" t="s">
        <v>134</v>
      </c>
      <c r="FS39" s="241">
        <f t="shared" si="656"/>
        <v>2811</v>
      </c>
      <c r="FT39" s="241">
        <f t="shared" si="657"/>
        <v>1261305.62</v>
      </c>
      <c r="FU39" s="241">
        <f t="shared" si="658"/>
        <v>3545.530097</v>
      </c>
      <c r="FV39" s="242"/>
      <c r="FW39" s="241">
        <f t="shared" si="659"/>
        <v>0</v>
      </c>
      <c r="FX39" s="241">
        <f t="shared" ref="FX39:FZ39" si="660">FX140+FX241+FX342+FX443</f>
        <v>0</v>
      </c>
      <c r="FY39" s="241">
        <f t="shared" si="660"/>
        <v>0</v>
      </c>
      <c r="FZ39" s="241">
        <f t="shared" si="660"/>
        <v>0</v>
      </c>
      <c r="GA39" s="241">
        <f t="shared" si="661"/>
        <v>3545.530097</v>
      </c>
      <c r="GB39" s="242">
        <v>0.23915411846270695</v>
      </c>
      <c r="GC39" s="243">
        <f t="shared" si="662"/>
        <v>847.9281248</v>
      </c>
      <c r="GD39" s="244">
        <f t="shared" si="663"/>
        <v>2697.601972</v>
      </c>
      <c r="GE39" s="236"/>
      <c r="GF39" s="238">
        <v>2.0</v>
      </c>
      <c r="GG39" s="239" t="s">
        <v>60</v>
      </c>
      <c r="GH39" s="240" t="s">
        <v>136</v>
      </c>
      <c r="GI39" s="240" t="s">
        <v>134</v>
      </c>
      <c r="GJ39" s="241">
        <f t="shared" si="664"/>
        <v>3244.1</v>
      </c>
      <c r="GK39" s="241">
        <f t="shared" si="665"/>
        <v>1273380.646</v>
      </c>
      <c r="GL39" s="241">
        <f t="shared" si="666"/>
        <v>4130.974152</v>
      </c>
      <c r="GM39" s="242"/>
      <c r="GN39" s="241">
        <f t="shared" si="667"/>
        <v>0</v>
      </c>
      <c r="GO39" s="241">
        <f t="shared" ref="GO39:GQ39" si="668">GO140+GO241+GO342+GO443</f>
        <v>0</v>
      </c>
      <c r="GP39" s="241">
        <f t="shared" si="668"/>
        <v>0</v>
      </c>
      <c r="GQ39" s="241">
        <f t="shared" si="668"/>
        <v>0</v>
      </c>
      <c r="GR39" s="241">
        <f t="shared" si="669"/>
        <v>4130.974152</v>
      </c>
      <c r="GS39" s="242">
        <v>0.23915411846270695</v>
      </c>
      <c r="GT39" s="243">
        <f t="shared" si="670"/>
        <v>987.9394818</v>
      </c>
      <c r="GU39" s="244">
        <f t="shared" si="671"/>
        <v>3143.034671</v>
      </c>
      <c r="GV39" s="236"/>
      <c r="GW39" s="238">
        <v>2.0</v>
      </c>
      <c r="GX39" s="239" t="s">
        <v>60</v>
      </c>
      <c r="GY39" s="240" t="s">
        <v>136</v>
      </c>
      <c r="GZ39" s="240" t="s">
        <v>134</v>
      </c>
      <c r="HA39" s="241">
        <f t="shared" si="672"/>
        <v>2045.2</v>
      </c>
      <c r="HB39" s="241">
        <f t="shared" si="673"/>
        <v>1299054.33</v>
      </c>
      <c r="HC39" s="241">
        <f t="shared" si="674"/>
        <v>2656.825916</v>
      </c>
      <c r="HD39" s="242"/>
      <c r="HE39" s="241">
        <f t="shared" si="675"/>
        <v>0</v>
      </c>
      <c r="HF39" s="241">
        <f t="shared" ref="HF39:HH39" si="676">HF140+HF241+HF342+HF443</f>
        <v>0</v>
      </c>
      <c r="HG39" s="241">
        <f t="shared" si="676"/>
        <v>0</v>
      </c>
      <c r="HH39" s="241">
        <f t="shared" si="676"/>
        <v>0</v>
      </c>
      <c r="HI39" s="241">
        <f t="shared" si="677"/>
        <v>2656.825916</v>
      </c>
      <c r="HJ39" s="242">
        <v>0.23915411846270695</v>
      </c>
      <c r="HK39" s="243">
        <f t="shared" si="678"/>
        <v>635.3908599</v>
      </c>
      <c r="HL39" s="244">
        <f t="shared" si="679"/>
        <v>2021.435056</v>
      </c>
      <c r="HM39" s="236"/>
      <c r="HN39" s="238">
        <v>2.0</v>
      </c>
      <c r="HO39" s="239" t="s">
        <v>60</v>
      </c>
      <c r="HP39" s="240" t="s">
        <v>136</v>
      </c>
      <c r="HQ39" s="240" t="s">
        <v>134</v>
      </c>
      <c r="HR39" s="241">
        <f t="shared" si="680"/>
        <v>1611.2</v>
      </c>
      <c r="HS39" s="241">
        <f t="shared" si="681"/>
        <v>1332778.41</v>
      </c>
      <c r="HT39" s="241">
        <f t="shared" si="682"/>
        <v>2147.372574</v>
      </c>
      <c r="HU39" s="242"/>
      <c r="HV39" s="241">
        <f t="shared" si="683"/>
        <v>0</v>
      </c>
      <c r="HW39" s="241">
        <f t="shared" ref="HW39:HY39" si="684">HW140+HW241+HW342+HW443</f>
        <v>0</v>
      </c>
      <c r="HX39" s="241">
        <f t="shared" si="684"/>
        <v>0</v>
      </c>
      <c r="HY39" s="241">
        <f t="shared" si="684"/>
        <v>0</v>
      </c>
      <c r="HZ39" s="241">
        <f t="shared" si="685"/>
        <v>2147.372574</v>
      </c>
      <c r="IA39" s="242">
        <v>0.23915411846270695</v>
      </c>
      <c r="IB39" s="243">
        <f t="shared" si="686"/>
        <v>513.5529949</v>
      </c>
      <c r="IC39" s="244">
        <f t="shared" si="687"/>
        <v>1633.819579</v>
      </c>
      <c r="ID39" s="236"/>
      <c r="IE39" s="238">
        <v>2.0</v>
      </c>
      <c r="IF39" s="239" t="s">
        <v>60</v>
      </c>
      <c r="IG39" s="240" t="s">
        <v>136</v>
      </c>
      <c r="IH39" s="240" t="s">
        <v>134</v>
      </c>
      <c r="II39" s="241">
        <f t="shared" si="688"/>
        <v>1967.2</v>
      </c>
      <c r="IJ39" s="241">
        <f t="shared" si="689"/>
        <v>1392275.451</v>
      </c>
      <c r="IK39" s="241">
        <f t="shared" si="690"/>
        <v>2738.884268</v>
      </c>
      <c r="IL39" s="242"/>
      <c r="IM39" s="241">
        <f t="shared" si="691"/>
        <v>0</v>
      </c>
      <c r="IN39" s="241">
        <f t="shared" ref="IN39:IP39" si="692">IN140+IN241+IN342+IN443</f>
        <v>0</v>
      </c>
      <c r="IO39" s="241">
        <f t="shared" si="692"/>
        <v>0</v>
      </c>
      <c r="IP39" s="241">
        <f t="shared" si="692"/>
        <v>0</v>
      </c>
      <c r="IQ39" s="241">
        <f t="shared" si="693"/>
        <v>2738.884268</v>
      </c>
      <c r="IR39" s="242">
        <v>0.23915411846270695</v>
      </c>
      <c r="IS39" s="243">
        <f t="shared" si="694"/>
        <v>655.0154526</v>
      </c>
      <c r="IT39" s="244">
        <f t="shared" si="695"/>
        <v>2083.868815</v>
      </c>
      <c r="IU39" s="236"/>
      <c r="IV39" s="238">
        <v>2.0</v>
      </c>
      <c r="IW39" s="239" t="s">
        <v>60</v>
      </c>
      <c r="IX39" s="240" t="s">
        <v>136</v>
      </c>
      <c r="IY39" s="240" t="s">
        <v>134</v>
      </c>
      <c r="IZ39" s="241">
        <f t="shared" si="696"/>
        <v>5410.7</v>
      </c>
      <c r="JA39" s="241">
        <f t="shared" si="697"/>
        <v>1509702.957</v>
      </c>
      <c r="JB39" s="241">
        <f t="shared" si="698"/>
        <v>8168.549788</v>
      </c>
      <c r="JC39" s="242"/>
      <c r="JD39" s="241">
        <f t="shared" si="699"/>
        <v>0</v>
      </c>
      <c r="JE39" s="241">
        <f t="shared" ref="JE39:JG39" si="700">JE140+JE241+JE342+JE443</f>
        <v>0</v>
      </c>
      <c r="JF39" s="241">
        <f t="shared" si="700"/>
        <v>0</v>
      </c>
      <c r="JG39" s="241">
        <f t="shared" si="700"/>
        <v>0</v>
      </c>
      <c r="JH39" s="241">
        <f t="shared" si="701"/>
        <v>8168.549788</v>
      </c>
      <c r="JI39" s="242">
        <v>0.23915411846270695</v>
      </c>
      <c r="JJ39" s="243">
        <f t="shared" si="702"/>
        <v>1953.542324</v>
      </c>
      <c r="JK39" s="244">
        <f t="shared" si="703"/>
        <v>6215.007464</v>
      </c>
      <c r="JL39" s="236"/>
      <c r="JM39" s="238">
        <v>2.0</v>
      </c>
      <c r="JN39" s="239" t="s">
        <v>60</v>
      </c>
      <c r="JO39" s="240" t="s">
        <v>136</v>
      </c>
      <c r="JP39" s="240" t="s">
        <v>134</v>
      </c>
      <c r="JQ39" s="241">
        <f t="shared" si="704"/>
        <v>1000.7</v>
      </c>
      <c r="JR39" s="241">
        <f t="shared" si="705"/>
        <v>1496680.211</v>
      </c>
      <c r="JS39" s="241">
        <f t="shared" si="706"/>
        <v>1497.727887</v>
      </c>
      <c r="JT39" s="242"/>
      <c r="JU39" s="241">
        <f t="shared" si="707"/>
        <v>0</v>
      </c>
      <c r="JV39" s="241">
        <f t="shared" ref="JV39:JX39" si="708">JV140+JV241+JV342+JV443</f>
        <v>0</v>
      </c>
      <c r="JW39" s="241">
        <f t="shared" si="708"/>
        <v>0</v>
      </c>
      <c r="JX39" s="241">
        <f t="shared" si="708"/>
        <v>0</v>
      </c>
      <c r="JY39" s="241">
        <f t="shared" si="709"/>
        <v>1497.727887</v>
      </c>
      <c r="JZ39" s="242">
        <v>0.23915411846270695</v>
      </c>
      <c r="KA39" s="243">
        <f t="shared" si="710"/>
        <v>358.1877926</v>
      </c>
      <c r="KB39" s="244">
        <f t="shared" si="711"/>
        <v>1139.540095</v>
      </c>
      <c r="KC39" s="236"/>
      <c r="KD39" s="238">
        <v>2.0</v>
      </c>
      <c r="KE39" s="239" t="s">
        <v>60</v>
      </c>
      <c r="KF39" s="240" t="s">
        <v>136</v>
      </c>
      <c r="KG39" s="240" t="s">
        <v>134</v>
      </c>
      <c r="KH39" s="241">
        <f t="shared" si="712"/>
        <v>0</v>
      </c>
      <c r="KI39" s="241" t="str">
        <f t="shared" si="713"/>
        <v>#DIV/0!</v>
      </c>
      <c r="KJ39" s="241">
        <f t="shared" si="714"/>
        <v>0</v>
      </c>
      <c r="KK39" s="242"/>
      <c r="KL39" s="241">
        <f t="shared" si="715"/>
        <v>0</v>
      </c>
      <c r="KM39" s="241">
        <f t="shared" ref="KM39:KO39" si="716">KM140+KM241+KM342+KM443</f>
        <v>0</v>
      </c>
      <c r="KN39" s="241">
        <f t="shared" si="716"/>
        <v>0</v>
      </c>
      <c r="KO39" s="241">
        <f t="shared" si="716"/>
        <v>0</v>
      </c>
      <c r="KP39" s="241">
        <f t="shared" si="717"/>
        <v>0</v>
      </c>
      <c r="KQ39" s="242">
        <v>0.23915411846270695</v>
      </c>
      <c r="KR39" s="243">
        <f t="shared" si="718"/>
        <v>0</v>
      </c>
      <c r="KS39" s="244">
        <f t="shared" si="719"/>
        <v>0</v>
      </c>
      <c r="KT39" s="236"/>
      <c r="KU39" s="237"/>
    </row>
    <row r="40" ht="15.75" customHeight="1">
      <c r="A40" s="238">
        <v>3.0</v>
      </c>
      <c r="B40" s="239" t="s">
        <v>61</v>
      </c>
      <c r="C40" s="240" t="s">
        <v>136</v>
      </c>
      <c r="D40" s="240" t="s">
        <v>134</v>
      </c>
      <c r="E40" s="241">
        <f t="shared" si="576"/>
        <v>0</v>
      </c>
      <c r="F40" s="241" t="str">
        <f t="shared" si="577"/>
        <v>#DIV/0!</v>
      </c>
      <c r="G40" s="241">
        <f t="shared" si="578"/>
        <v>0</v>
      </c>
      <c r="H40" s="242"/>
      <c r="I40" s="241">
        <f t="shared" si="579"/>
        <v>0</v>
      </c>
      <c r="J40" s="241">
        <f t="shared" ref="J40:L40" si="720">J141+J242+J343+J444</f>
        <v>0</v>
      </c>
      <c r="K40" s="241">
        <f t="shared" si="720"/>
        <v>0</v>
      </c>
      <c r="L40" s="241">
        <f t="shared" si="720"/>
        <v>0</v>
      </c>
      <c r="M40" s="241">
        <f t="shared" si="581"/>
        <v>0</v>
      </c>
      <c r="N40" s="242">
        <v>0.23915411846270695</v>
      </c>
      <c r="O40" s="243">
        <f t="shared" si="582"/>
        <v>0</v>
      </c>
      <c r="P40" s="244">
        <f t="shared" si="583"/>
        <v>0</v>
      </c>
      <c r="Q40" s="236"/>
      <c r="R40" s="238">
        <v>3.0</v>
      </c>
      <c r="S40" s="239" t="s">
        <v>61</v>
      </c>
      <c r="T40" s="240" t="s">
        <v>136</v>
      </c>
      <c r="U40" s="240" t="s">
        <v>134</v>
      </c>
      <c r="V40" s="241">
        <f t="shared" si="584"/>
        <v>0</v>
      </c>
      <c r="W40" s="241" t="str">
        <f t="shared" si="585"/>
        <v>#DIV/0!</v>
      </c>
      <c r="X40" s="241">
        <f t="shared" si="586"/>
        <v>0</v>
      </c>
      <c r="Y40" s="242"/>
      <c r="Z40" s="241">
        <f t="shared" si="587"/>
        <v>0</v>
      </c>
      <c r="AA40" s="241">
        <f t="shared" ref="AA40:AC40" si="721">AA141+AA242+AA343+AA444</f>
        <v>0</v>
      </c>
      <c r="AB40" s="241">
        <f t="shared" si="721"/>
        <v>0</v>
      </c>
      <c r="AC40" s="241">
        <f t="shared" si="721"/>
        <v>0</v>
      </c>
      <c r="AD40" s="241">
        <f t="shared" si="589"/>
        <v>0</v>
      </c>
      <c r="AE40" s="242">
        <v>0.23915411846270695</v>
      </c>
      <c r="AF40" s="243">
        <f t="shared" si="590"/>
        <v>0</v>
      </c>
      <c r="AG40" s="244">
        <f t="shared" si="591"/>
        <v>0</v>
      </c>
      <c r="AH40" s="236"/>
      <c r="AI40" s="238">
        <v>3.0</v>
      </c>
      <c r="AJ40" s="239" t="s">
        <v>61</v>
      </c>
      <c r="AK40" s="240" t="s">
        <v>136</v>
      </c>
      <c r="AL40" s="240" t="s">
        <v>134</v>
      </c>
      <c r="AM40" s="241">
        <f t="shared" si="592"/>
        <v>6</v>
      </c>
      <c r="AN40" s="241">
        <f t="shared" si="593"/>
        <v>0</v>
      </c>
      <c r="AO40" s="241">
        <f t="shared" si="594"/>
        <v>0</v>
      </c>
      <c r="AP40" s="242"/>
      <c r="AQ40" s="241">
        <f t="shared" si="595"/>
        <v>0</v>
      </c>
      <c r="AR40" s="241">
        <f t="shared" ref="AR40:AT40" si="722">AR141+AR242+AR343+AR444</f>
        <v>0</v>
      </c>
      <c r="AS40" s="241">
        <f t="shared" si="722"/>
        <v>0</v>
      </c>
      <c r="AT40" s="241">
        <f t="shared" si="722"/>
        <v>0</v>
      </c>
      <c r="AU40" s="241">
        <f t="shared" si="597"/>
        <v>0</v>
      </c>
      <c r="AV40" s="242">
        <v>0.23915411846270695</v>
      </c>
      <c r="AW40" s="243">
        <f t="shared" si="598"/>
        <v>0</v>
      </c>
      <c r="AX40" s="244">
        <f t="shared" si="599"/>
        <v>0</v>
      </c>
      <c r="AY40" s="236"/>
      <c r="AZ40" s="238">
        <v>3.0</v>
      </c>
      <c r="BA40" s="239" t="s">
        <v>61</v>
      </c>
      <c r="BB40" s="240" t="s">
        <v>136</v>
      </c>
      <c r="BC40" s="240" t="s">
        <v>134</v>
      </c>
      <c r="BD40" s="241">
        <f t="shared" si="600"/>
        <v>220</v>
      </c>
      <c r="BE40" s="241">
        <f t="shared" si="601"/>
        <v>0</v>
      </c>
      <c r="BF40" s="241">
        <f t="shared" si="602"/>
        <v>0</v>
      </c>
      <c r="BG40" s="242"/>
      <c r="BH40" s="241">
        <f t="shared" si="603"/>
        <v>0</v>
      </c>
      <c r="BI40" s="241">
        <f t="shared" ref="BI40:BK40" si="723">BI141+BI242+BI343+BI444</f>
        <v>0</v>
      </c>
      <c r="BJ40" s="241">
        <f t="shared" si="723"/>
        <v>0</v>
      </c>
      <c r="BK40" s="241">
        <f t="shared" si="723"/>
        <v>0</v>
      </c>
      <c r="BL40" s="241">
        <f t="shared" si="605"/>
        <v>0</v>
      </c>
      <c r="BM40" s="242">
        <v>0.23915411846270695</v>
      </c>
      <c r="BN40" s="243">
        <f t="shared" si="606"/>
        <v>0</v>
      </c>
      <c r="BO40" s="244">
        <f t="shared" si="607"/>
        <v>0</v>
      </c>
      <c r="BP40" s="236"/>
      <c r="BQ40" s="238">
        <v>3.0</v>
      </c>
      <c r="BR40" s="239" t="s">
        <v>61</v>
      </c>
      <c r="BS40" s="240" t="s">
        <v>136</v>
      </c>
      <c r="BT40" s="240" t="s">
        <v>134</v>
      </c>
      <c r="BU40" s="241">
        <f t="shared" si="608"/>
        <v>220</v>
      </c>
      <c r="BV40" s="241">
        <f t="shared" si="609"/>
        <v>0</v>
      </c>
      <c r="BW40" s="241">
        <f t="shared" si="610"/>
        <v>0</v>
      </c>
      <c r="BX40" s="242"/>
      <c r="BY40" s="241">
        <f t="shared" si="611"/>
        <v>0</v>
      </c>
      <c r="BZ40" s="241">
        <f t="shared" ref="BZ40:CB40" si="724">BZ141+BZ242+BZ343+BZ444</f>
        <v>0</v>
      </c>
      <c r="CA40" s="241">
        <f t="shared" si="724"/>
        <v>0</v>
      </c>
      <c r="CB40" s="241">
        <f t="shared" si="724"/>
        <v>0</v>
      </c>
      <c r="CC40" s="241">
        <f t="shared" si="613"/>
        <v>0</v>
      </c>
      <c r="CD40" s="242">
        <v>0.23915411846270695</v>
      </c>
      <c r="CE40" s="243">
        <f t="shared" si="614"/>
        <v>0</v>
      </c>
      <c r="CF40" s="244">
        <f t="shared" si="615"/>
        <v>0</v>
      </c>
      <c r="CG40" s="236"/>
      <c r="CH40" s="238">
        <v>3.0</v>
      </c>
      <c r="CI40" s="239" t="s">
        <v>61</v>
      </c>
      <c r="CJ40" s="240" t="s">
        <v>136</v>
      </c>
      <c r="CK40" s="240" t="s">
        <v>134</v>
      </c>
      <c r="CL40" s="241">
        <f t="shared" si="616"/>
        <v>3</v>
      </c>
      <c r="CM40" s="241">
        <f t="shared" si="617"/>
        <v>0</v>
      </c>
      <c r="CN40" s="241">
        <f t="shared" si="618"/>
        <v>0</v>
      </c>
      <c r="CO40" s="242"/>
      <c r="CP40" s="241">
        <f t="shared" si="619"/>
        <v>0</v>
      </c>
      <c r="CQ40" s="241">
        <f t="shared" ref="CQ40:CS40" si="725">CQ141+CQ242+CQ343+CQ444</f>
        <v>0</v>
      </c>
      <c r="CR40" s="241">
        <f t="shared" si="725"/>
        <v>0</v>
      </c>
      <c r="CS40" s="241">
        <f t="shared" si="725"/>
        <v>0</v>
      </c>
      <c r="CT40" s="241">
        <f t="shared" si="621"/>
        <v>0</v>
      </c>
      <c r="CU40" s="242">
        <v>0.23915411846270695</v>
      </c>
      <c r="CV40" s="243">
        <f t="shared" si="622"/>
        <v>0</v>
      </c>
      <c r="CW40" s="244">
        <f t="shared" si="623"/>
        <v>0</v>
      </c>
      <c r="CX40" s="236"/>
      <c r="CY40" s="238">
        <v>3.0</v>
      </c>
      <c r="CZ40" s="239" t="s">
        <v>61</v>
      </c>
      <c r="DA40" s="240" t="s">
        <v>136</v>
      </c>
      <c r="DB40" s="240" t="s">
        <v>134</v>
      </c>
      <c r="DC40" s="241">
        <f t="shared" si="624"/>
        <v>11</v>
      </c>
      <c r="DD40" s="241">
        <f t="shared" si="625"/>
        <v>0</v>
      </c>
      <c r="DE40" s="241">
        <f t="shared" si="626"/>
        <v>0</v>
      </c>
      <c r="DF40" s="242"/>
      <c r="DG40" s="241">
        <f t="shared" si="627"/>
        <v>0</v>
      </c>
      <c r="DH40" s="241">
        <f t="shared" ref="DH40:DJ40" si="726">DH141+DH242+DH343+DH444</f>
        <v>0</v>
      </c>
      <c r="DI40" s="241">
        <f t="shared" si="726"/>
        <v>0</v>
      </c>
      <c r="DJ40" s="241">
        <f t="shared" si="726"/>
        <v>0</v>
      </c>
      <c r="DK40" s="241">
        <f t="shared" si="629"/>
        <v>0</v>
      </c>
      <c r="DL40" s="242">
        <v>0.23915411846270695</v>
      </c>
      <c r="DM40" s="243">
        <f t="shared" si="630"/>
        <v>0</v>
      </c>
      <c r="DN40" s="244">
        <f t="shared" si="631"/>
        <v>0</v>
      </c>
      <c r="DO40" s="236"/>
      <c r="DP40" s="238">
        <v>3.0</v>
      </c>
      <c r="DQ40" s="239" t="s">
        <v>61</v>
      </c>
      <c r="DR40" s="240" t="s">
        <v>136</v>
      </c>
      <c r="DS40" s="240" t="s">
        <v>134</v>
      </c>
      <c r="DT40" s="241">
        <f t="shared" si="632"/>
        <v>126</v>
      </c>
      <c r="DU40" s="241">
        <f t="shared" si="633"/>
        <v>0</v>
      </c>
      <c r="DV40" s="241">
        <f t="shared" si="634"/>
        <v>0</v>
      </c>
      <c r="DW40" s="242"/>
      <c r="DX40" s="241">
        <f t="shared" si="635"/>
        <v>0</v>
      </c>
      <c r="DY40" s="241">
        <f t="shared" ref="DY40:EA40" si="727">DY141+DY242+DY343+DY444</f>
        <v>0</v>
      </c>
      <c r="DZ40" s="241">
        <f t="shared" si="727"/>
        <v>0</v>
      </c>
      <c r="EA40" s="241">
        <f t="shared" si="727"/>
        <v>0</v>
      </c>
      <c r="EB40" s="241">
        <f t="shared" si="637"/>
        <v>0</v>
      </c>
      <c r="EC40" s="242">
        <v>0.23915411846270695</v>
      </c>
      <c r="ED40" s="243">
        <f t="shared" si="638"/>
        <v>0</v>
      </c>
      <c r="EE40" s="244">
        <f t="shared" si="639"/>
        <v>0</v>
      </c>
      <c r="EF40" s="236"/>
      <c r="EG40" s="238">
        <v>3.0</v>
      </c>
      <c r="EH40" s="239" t="s">
        <v>61</v>
      </c>
      <c r="EI40" s="240" t="s">
        <v>136</v>
      </c>
      <c r="EJ40" s="240" t="s">
        <v>134</v>
      </c>
      <c r="EK40" s="241">
        <f t="shared" si="640"/>
        <v>0</v>
      </c>
      <c r="EL40" s="241" t="str">
        <f t="shared" si="641"/>
        <v>#DIV/0!</v>
      </c>
      <c r="EM40" s="241">
        <f t="shared" si="642"/>
        <v>0</v>
      </c>
      <c r="EN40" s="242"/>
      <c r="EO40" s="241">
        <f t="shared" si="643"/>
        <v>0</v>
      </c>
      <c r="EP40" s="241">
        <f t="shared" ref="EP40:ER40" si="728">EP141+EP242+EP343+EP444</f>
        <v>0</v>
      </c>
      <c r="EQ40" s="241">
        <f t="shared" si="728"/>
        <v>0</v>
      </c>
      <c r="ER40" s="241">
        <f t="shared" si="728"/>
        <v>0</v>
      </c>
      <c r="ES40" s="241">
        <f t="shared" si="645"/>
        <v>0</v>
      </c>
      <c r="ET40" s="242">
        <v>0.23915411846270695</v>
      </c>
      <c r="EU40" s="243">
        <f t="shared" si="646"/>
        <v>0</v>
      </c>
      <c r="EV40" s="244">
        <f t="shared" si="647"/>
        <v>0</v>
      </c>
      <c r="EW40" s="236"/>
      <c r="EX40" s="238">
        <v>3.0</v>
      </c>
      <c r="EY40" s="239" t="s">
        <v>61</v>
      </c>
      <c r="EZ40" s="240" t="s">
        <v>136</v>
      </c>
      <c r="FA40" s="240" t="s">
        <v>134</v>
      </c>
      <c r="FB40" s="241">
        <f t="shared" si="648"/>
        <v>10</v>
      </c>
      <c r="FC40" s="241">
        <f t="shared" si="649"/>
        <v>0</v>
      </c>
      <c r="FD40" s="241">
        <f t="shared" si="650"/>
        <v>0</v>
      </c>
      <c r="FE40" s="242"/>
      <c r="FF40" s="241">
        <f t="shared" si="651"/>
        <v>0</v>
      </c>
      <c r="FG40" s="241">
        <f t="shared" ref="FG40:FI40" si="729">FG141+FG242+FG343+FG444</f>
        <v>0</v>
      </c>
      <c r="FH40" s="241">
        <f t="shared" si="729"/>
        <v>0</v>
      </c>
      <c r="FI40" s="241">
        <f t="shared" si="729"/>
        <v>0</v>
      </c>
      <c r="FJ40" s="241">
        <f t="shared" si="653"/>
        <v>0</v>
      </c>
      <c r="FK40" s="242">
        <v>0.23915411846270695</v>
      </c>
      <c r="FL40" s="243">
        <f t="shared" si="654"/>
        <v>0</v>
      </c>
      <c r="FM40" s="244">
        <f t="shared" si="655"/>
        <v>0</v>
      </c>
      <c r="FN40" s="236"/>
      <c r="FO40" s="238">
        <v>3.0</v>
      </c>
      <c r="FP40" s="239" t="s">
        <v>61</v>
      </c>
      <c r="FQ40" s="240" t="s">
        <v>136</v>
      </c>
      <c r="FR40" s="240" t="s">
        <v>134</v>
      </c>
      <c r="FS40" s="241">
        <f t="shared" si="656"/>
        <v>60</v>
      </c>
      <c r="FT40" s="241">
        <f t="shared" si="657"/>
        <v>0</v>
      </c>
      <c r="FU40" s="241">
        <f t="shared" si="658"/>
        <v>0</v>
      </c>
      <c r="FV40" s="242"/>
      <c r="FW40" s="241">
        <f t="shared" si="659"/>
        <v>0</v>
      </c>
      <c r="FX40" s="241">
        <f t="shared" ref="FX40:FZ40" si="730">FX141+FX242+FX343+FX444</f>
        <v>0</v>
      </c>
      <c r="FY40" s="241">
        <f t="shared" si="730"/>
        <v>0</v>
      </c>
      <c r="FZ40" s="241">
        <f t="shared" si="730"/>
        <v>0</v>
      </c>
      <c r="GA40" s="241">
        <f t="shared" si="661"/>
        <v>0</v>
      </c>
      <c r="GB40" s="242">
        <v>0.23915411846270695</v>
      </c>
      <c r="GC40" s="243">
        <f t="shared" si="662"/>
        <v>0</v>
      </c>
      <c r="GD40" s="244">
        <f t="shared" si="663"/>
        <v>0</v>
      </c>
      <c r="GE40" s="236"/>
      <c r="GF40" s="238">
        <v>3.0</v>
      </c>
      <c r="GG40" s="239" t="s">
        <v>61</v>
      </c>
      <c r="GH40" s="240" t="s">
        <v>136</v>
      </c>
      <c r="GI40" s="240" t="s">
        <v>134</v>
      </c>
      <c r="GJ40" s="241">
        <f t="shared" si="664"/>
        <v>0</v>
      </c>
      <c r="GK40" s="241" t="str">
        <f t="shared" si="665"/>
        <v>#DIV/0!</v>
      </c>
      <c r="GL40" s="241">
        <f t="shared" si="666"/>
        <v>0</v>
      </c>
      <c r="GM40" s="242"/>
      <c r="GN40" s="241">
        <f t="shared" si="667"/>
        <v>0</v>
      </c>
      <c r="GO40" s="241">
        <f t="shared" ref="GO40:GQ40" si="731">GO141+GO242+GO343+GO444</f>
        <v>0</v>
      </c>
      <c r="GP40" s="241">
        <f t="shared" si="731"/>
        <v>0</v>
      </c>
      <c r="GQ40" s="241">
        <f t="shared" si="731"/>
        <v>0</v>
      </c>
      <c r="GR40" s="241">
        <f t="shared" si="669"/>
        <v>0</v>
      </c>
      <c r="GS40" s="242">
        <v>0.23915411846270695</v>
      </c>
      <c r="GT40" s="243">
        <f t="shared" si="670"/>
        <v>0</v>
      </c>
      <c r="GU40" s="244">
        <f t="shared" si="671"/>
        <v>0</v>
      </c>
      <c r="GV40" s="236"/>
      <c r="GW40" s="238">
        <v>3.0</v>
      </c>
      <c r="GX40" s="239" t="s">
        <v>61</v>
      </c>
      <c r="GY40" s="240" t="s">
        <v>136</v>
      </c>
      <c r="GZ40" s="240" t="s">
        <v>134</v>
      </c>
      <c r="HA40" s="241">
        <f t="shared" si="672"/>
        <v>13</v>
      </c>
      <c r="HB40" s="241">
        <f t="shared" si="673"/>
        <v>0</v>
      </c>
      <c r="HC40" s="241">
        <f t="shared" si="674"/>
        <v>0</v>
      </c>
      <c r="HD40" s="242"/>
      <c r="HE40" s="241">
        <f t="shared" si="675"/>
        <v>0</v>
      </c>
      <c r="HF40" s="241">
        <f t="shared" ref="HF40:HH40" si="732">HF141+HF242+HF343+HF444</f>
        <v>0</v>
      </c>
      <c r="HG40" s="241">
        <f t="shared" si="732"/>
        <v>0</v>
      </c>
      <c r="HH40" s="241">
        <f t="shared" si="732"/>
        <v>0</v>
      </c>
      <c r="HI40" s="241">
        <f t="shared" si="677"/>
        <v>0</v>
      </c>
      <c r="HJ40" s="242">
        <v>0.23915411846270695</v>
      </c>
      <c r="HK40" s="243">
        <f t="shared" si="678"/>
        <v>0</v>
      </c>
      <c r="HL40" s="244">
        <f t="shared" si="679"/>
        <v>0</v>
      </c>
      <c r="HM40" s="236"/>
      <c r="HN40" s="238">
        <v>3.0</v>
      </c>
      <c r="HO40" s="239" t="s">
        <v>61</v>
      </c>
      <c r="HP40" s="240" t="s">
        <v>136</v>
      </c>
      <c r="HQ40" s="240" t="s">
        <v>134</v>
      </c>
      <c r="HR40" s="241">
        <f t="shared" si="680"/>
        <v>0</v>
      </c>
      <c r="HS40" s="241" t="str">
        <f t="shared" si="681"/>
        <v>#DIV/0!</v>
      </c>
      <c r="HT40" s="241">
        <f t="shared" si="682"/>
        <v>0</v>
      </c>
      <c r="HU40" s="242"/>
      <c r="HV40" s="241">
        <f t="shared" si="683"/>
        <v>0</v>
      </c>
      <c r="HW40" s="241">
        <f t="shared" ref="HW40:HY40" si="733">HW141+HW242+HW343+HW444</f>
        <v>0</v>
      </c>
      <c r="HX40" s="241">
        <f t="shared" si="733"/>
        <v>0</v>
      </c>
      <c r="HY40" s="241">
        <f t="shared" si="733"/>
        <v>0</v>
      </c>
      <c r="HZ40" s="241">
        <f t="shared" si="685"/>
        <v>0</v>
      </c>
      <c r="IA40" s="242">
        <v>0.23915411846270695</v>
      </c>
      <c r="IB40" s="243">
        <f t="shared" si="686"/>
        <v>0</v>
      </c>
      <c r="IC40" s="244">
        <f t="shared" si="687"/>
        <v>0</v>
      </c>
      <c r="ID40" s="236"/>
      <c r="IE40" s="238">
        <v>3.0</v>
      </c>
      <c r="IF40" s="239" t="s">
        <v>61</v>
      </c>
      <c r="IG40" s="240" t="s">
        <v>136</v>
      </c>
      <c r="IH40" s="240" t="s">
        <v>134</v>
      </c>
      <c r="II40" s="241">
        <f t="shared" si="688"/>
        <v>0</v>
      </c>
      <c r="IJ40" s="241" t="str">
        <f t="shared" si="689"/>
        <v>#DIV/0!</v>
      </c>
      <c r="IK40" s="241">
        <f t="shared" si="690"/>
        <v>0</v>
      </c>
      <c r="IL40" s="242"/>
      <c r="IM40" s="241">
        <f t="shared" si="691"/>
        <v>0</v>
      </c>
      <c r="IN40" s="241">
        <f t="shared" ref="IN40:IP40" si="734">IN141+IN242+IN343+IN444</f>
        <v>0</v>
      </c>
      <c r="IO40" s="241">
        <f t="shared" si="734"/>
        <v>0</v>
      </c>
      <c r="IP40" s="241">
        <f t="shared" si="734"/>
        <v>0</v>
      </c>
      <c r="IQ40" s="241">
        <f t="shared" si="693"/>
        <v>0</v>
      </c>
      <c r="IR40" s="242">
        <v>0.23915411846270695</v>
      </c>
      <c r="IS40" s="243">
        <f t="shared" si="694"/>
        <v>0</v>
      </c>
      <c r="IT40" s="244">
        <f t="shared" si="695"/>
        <v>0</v>
      </c>
      <c r="IU40" s="236"/>
      <c r="IV40" s="238">
        <v>3.0</v>
      </c>
      <c r="IW40" s="239" t="s">
        <v>61</v>
      </c>
      <c r="IX40" s="240" t="s">
        <v>136</v>
      </c>
      <c r="IY40" s="240" t="s">
        <v>134</v>
      </c>
      <c r="IZ40" s="241">
        <f t="shared" si="696"/>
        <v>0</v>
      </c>
      <c r="JA40" s="241" t="str">
        <f t="shared" si="697"/>
        <v>#DIV/0!</v>
      </c>
      <c r="JB40" s="241">
        <f t="shared" si="698"/>
        <v>0</v>
      </c>
      <c r="JC40" s="242"/>
      <c r="JD40" s="241">
        <f t="shared" si="699"/>
        <v>0</v>
      </c>
      <c r="JE40" s="241">
        <f t="shared" ref="JE40:JG40" si="735">JE141+JE242+JE343+JE444</f>
        <v>0</v>
      </c>
      <c r="JF40" s="241">
        <f t="shared" si="735"/>
        <v>0</v>
      </c>
      <c r="JG40" s="241">
        <f t="shared" si="735"/>
        <v>0</v>
      </c>
      <c r="JH40" s="241">
        <f t="shared" si="701"/>
        <v>0</v>
      </c>
      <c r="JI40" s="242">
        <v>0.23915411846270695</v>
      </c>
      <c r="JJ40" s="243">
        <f t="shared" si="702"/>
        <v>0</v>
      </c>
      <c r="JK40" s="244">
        <f t="shared" si="703"/>
        <v>0</v>
      </c>
      <c r="JL40" s="236"/>
      <c r="JM40" s="238">
        <v>3.0</v>
      </c>
      <c r="JN40" s="239" t="s">
        <v>61</v>
      </c>
      <c r="JO40" s="240" t="s">
        <v>136</v>
      </c>
      <c r="JP40" s="240" t="s">
        <v>134</v>
      </c>
      <c r="JQ40" s="241">
        <f t="shared" si="704"/>
        <v>0</v>
      </c>
      <c r="JR40" s="241" t="str">
        <f t="shared" si="705"/>
        <v>#DIV/0!</v>
      </c>
      <c r="JS40" s="241">
        <f t="shared" si="706"/>
        <v>0</v>
      </c>
      <c r="JT40" s="242"/>
      <c r="JU40" s="241">
        <f t="shared" si="707"/>
        <v>0</v>
      </c>
      <c r="JV40" s="241">
        <f t="shared" ref="JV40:JX40" si="736">JV141+JV242+JV343+JV444</f>
        <v>0</v>
      </c>
      <c r="JW40" s="241">
        <f t="shared" si="736"/>
        <v>0</v>
      </c>
      <c r="JX40" s="241">
        <f t="shared" si="736"/>
        <v>0</v>
      </c>
      <c r="JY40" s="241">
        <f t="shared" si="709"/>
        <v>0</v>
      </c>
      <c r="JZ40" s="242">
        <v>0.23915411846270695</v>
      </c>
      <c r="KA40" s="243">
        <f t="shared" si="710"/>
        <v>0</v>
      </c>
      <c r="KB40" s="244">
        <f t="shared" si="711"/>
        <v>0</v>
      </c>
      <c r="KC40" s="236"/>
      <c r="KD40" s="238">
        <v>3.0</v>
      </c>
      <c r="KE40" s="239" t="s">
        <v>61</v>
      </c>
      <c r="KF40" s="240" t="s">
        <v>136</v>
      </c>
      <c r="KG40" s="240" t="s">
        <v>134</v>
      </c>
      <c r="KH40" s="241">
        <f t="shared" si="712"/>
        <v>0</v>
      </c>
      <c r="KI40" s="241" t="str">
        <f t="shared" si="713"/>
        <v>#DIV/0!</v>
      </c>
      <c r="KJ40" s="241">
        <f t="shared" si="714"/>
        <v>0</v>
      </c>
      <c r="KK40" s="242"/>
      <c r="KL40" s="241">
        <f t="shared" si="715"/>
        <v>0</v>
      </c>
      <c r="KM40" s="241">
        <f t="shared" ref="KM40:KO40" si="737">KM141+KM242+KM343+KM444</f>
        <v>0</v>
      </c>
      <c r="KN40" s="241">
        <f t="shared" si="737"/>
        <v>0</v>
      </c>
      <c r="KO40" s="241">
        <f t="shared" si="737"/>
        <v>0</v>
      </c>
      <c r="KP40" s="241">
        <f t="shared" si="717"/>
        <v>0</v>
      </c>
      <c r="KQ40" s="242">
        <v>0.23915411846270695</v>
      </c>
      <c r="KR40" s="243">
        <f t="shared" si="718"/>
        <v>0</v>
      </c>
      <c r="KS40" s="244">
        <f t="shared" si="719"/>
        <v>0</v>
      </c>
      <c r="KT40" s="236"/>
      <c r="KU40" s="237"/>
    </row>
    <row r="41" ht="15.75" customHeight="1">
      <c r="A41" s="238">
        <v>4.0</v>
      </c>
      <c r="B41" s="239" t="s">
        <v>143</v>
      </c>
      <c r="C41" s="240" t="s">
        <v>136</v>
      </c>
      <c r="D41" s="240" t="s">
        <v>134</v>
      </c>
      <c r="E41" s="241">
        <f t="shared" si="576"/>
        <v>0</v>
      </c>
      <c r="F41" s="241" t="str">
        <f t="shared" si="577"/>
        <v>#DIV/0!</v>
      </c>
      <c r="G41" s="241">
        <f t="shared" si="578"/>
        <v>0</v>
      </c>
      <c r="H41" s="242"/>
      <c r="I41" s="241">
        <f t="shared" si="579"/>
        <v>0</v>
      </c>
      <c r="J41" s="241">
        <f t="shared" ref="J41:L41" si="738">J142+J243+J344+J445</f>
        <v>0</v>
      </c>
      <c r="K41" s="241">
        <f t="shared" si="738"/>
        <v>0</v>
      </c>
      <c r="L41" s="241">
        <f t="shared" si="738"/>
        <v>0</v>
      </c>
      <c r="M41" s="241">
        <f t="shared" si="581"/>
        <v>0</v>
      </c>
      <c r="N41" s="242">
        <v>0.23915411846270695</v>
      </c>
      <c r="O41" s="243">
        <f t="shared" si="582"/>
        <v>0</v>
      </c>
      <c r="P41" s="244">
        <f t="shared" si="583"/>
        <v>0</v>
      </c>
      <c r="Q41" s="236"/>
      <c r="R41" s="238">
        <v>4.0</v>
      </c>
      <c r="S41" s="239" t="s">
        <v>143</v>
      </c>
      <c r="T41" s="240" t="s">
        <v>136</v>
      </c>
      <c r="U41" s="240" t="s">
        <v>134</v>
      </c>
      <c r="V41" s="241">
        <f t="shared" si="584"/>
        <v>0</v>
      </c>
      <c r="W41" s="241" t="str">
        <f t="shared" si="585"/>
        <v>#DIV/0!</v>
      </c>
      <c r="X41" s="241">
        <f t="shared" si="586"/>
        <v>0</v>
      </c>
      <c r="Y41" s="242"/>
      <c r="Z41" s="241">
        <f t="shared" si="587"/>
        <v>0</v>
      </c>
      <c r="AA41" s="241">
        <f t="shared" ref="AA41:AC41" si="739">AA142+AA243+AA344+AA445</f>
        <v>0</v>
      </c>
      <c r="AB41" s="241">
        <f t="shared" si="739"/>
        <v>0</v>
      </c>
      <c r="AC41" s="241">
        <f t="shared" si="739"/>
        <v>0</v>
      </c>
      <c r="AD41" s="241">
        <f t="shared" si="589"/>
        <v>0</v>
      </c>
      <c r="AE41" s="242">
        <v>0.23915411846270695</v>
      </c>
      <c r="AF41" s="243">
        <f t="shared" si="590"/>
        <v>0</v>
      </c>
      <c r="AG41" s="244">
        <f t="shared" si="591"/>
        <v>0</v>
      </c>
      <c r="AH41" s="236"/>
      <c r="AI41" s="238">
        <v>4.0</v>
      </c>
      <c r="AJ41" s="239" t="s">
        <v>143</v>
      </c>
      <c r="AK41" s="240" t="s">
        <v>136</v>
      </c>
      <c r="AL41" s="240" t="s">
        <v>134</v>
      </c>
      <c r="AM41" s="241">
        <f t="shared" si="592"/>
        <v>0</v>
      </c>
      <c r="AN41" s="241" t="str">
        <f t="shared" si="593"/>
        <v>#DIV/0!</v>
      </c>
      <c r="AO41" s="241">
        <f t="shared" si="594"/>
        <v>0</v>
      </c>
      <c r="AP41" s="242"/>
      <c r="AQ41" s="241">
        <f t="shared" si="595"/>
        <v>0</v>
      </c>
      <c r="AR41" s="241">
        <f t="shared" ref="AR41:AT41" si="740">AR142+AR243+AR344+AR445</f>
        <v>0</v>
      </c>
      <c r="AS41" s="241">
        <f t="shared" si="740"/>
        <v>0</v>
      </c>
      <c r="AT41" s="241">
        <f t="shared" si="740"/>
        <v>0</v>
      </c>
      <c r="AU41" s="241">
        <f t="shared" si="597"/>
        <v>0</v>
      </c>
      <c r="AV41" s="242">
        <v>0.23915411846270695</v>
      </c>
      <c r="AW41" s="243">
        <f t="shared" si="598"/>
        <v>0</v>
      </c>
      <c r="AX41" s="244">
        <f t="shared" si="599"/>
        <v>0</v>
      </c>
      <c r="AY41" s="236"/>
      <c r="AZ41" s="238">
        <v>4.0</v>
      </c>
      <c r="BA41" s="239" t="s">
        <v>143</v>
      </c>
      <c r="BB41" s="240" t="s">
        <v>136</v>
      </c>
      <c r="BC41" s="240" t="s">
        <v>134</v>
      </c>
      <c r="BD41" s="241">
        <f t="shared" si="600"/>
        <v>0</v>
      </c>
      <c r="BE41" s="241" t="str">
        <f t="shared" si="601"/>
        <v>#DIV/0!</v>
      </c>
      <c r="BF41" s="241">
        <f t="shared" si="602"/>
        <v>0</v>
      </c>
      <c r="BG41" s="242"/>
      <c r="BH41" s="241">
        <f t="shared" si="603"/>
        <v>0</v>
      </c>
      <c r="BI41" s="241">
        <f t="shared" ref="BI41:BK41" si="741">BI142+BI243+BI344+BI445</f>
        <v>0</v>
      </c>
      <c r="BJ41" s="241">
        <f t="shared" si="741"/>
        <v>0</v>
      </c>
      <c r="BK41" s="241">
        <f t="shared" si="741"/>
        <v>0</v>
      </c>
      <c r="BL41" s="241">
        <f t="shared" si="605"/>
        <v>0</v>
      </c>
      <c r="BM41" s="242">
        <v>0.23915411846270695</v>
      </c>
      <c r="BN41" s="243">
        <f t="shared" si="606"/>
        <v>0</v>
      </c>
      <c r="BO41" s="244">
        <f t="shared" si="607"/>
        <v>0</v>
      </c>
      <c r="BP41" s="236"/>
      <c r="BQ41" s="238">
        <v>4.0</v>
      </c>
      <c r="BR41" s="239" t="s">
        <v>143</v>
      </c>
      <c r="BS41" s="240" t="s">
        <v>136</v>
      </c>
      <c r="BT41" s="240" t="s">
        <v>134</v>
      </c>
      <c r="BU41" s="241">
        <f t="shared" si="608"/>
        <v>0</v>
      </c>
      <c r="BV41" s="241" t="str">
        <f t="shared" si="609"/>
        <v>#DIV/0!</v>
      </c>
      <c r="BW41" s="241">
        <f t="shared" si="610"/>
        <v>0</v>
      </c>
      <c r="BX41" s="242"/>
      <c r="BY41" s="241">
        <f t="shared" si="611"/>
        <v>0</v>
      </c>
      <c r="BZ41" s="241">
        <f t="shared" ref="BZ41:CB41" si="742">BZ142+BZ243+BZ344+BZ445</f>
        <v>0</v>
      </c>
      <c r="CA41" s="241">
        <f t="shared" si="742"/>
        <v>0</v>
      </c>
      <c r="CB41" s="241">
        <f t="shared" si="742"/>
        <v>0</v>
      </c>
      <c r="CC41" s="241">
        <f t="shared" si="613"/>
        <v>0</v>
      </c>
      <c r="CD41" s="242">
        <v>0.23915411846270695</v>
      </c>
      <c r="CE41" s="243">
        <f t="shared" si="614"/>
        <v>0</v>
      </c>
      <c r="CF41" s="244">
        <f t="shared" si="615"/>
        <v>0</v>
      </c>
      <c r="CG41" s="236"/>
      <c r="CH41" s="238">
        <v>4.0</v>
      </c>
      <c r="CI41" s="239" t="s">
        <v>143</v>
      </c>
      <c r="CJ41" s="240" t="s">
        <v>136</v>
      </c>
      <c r="CK41" s="240" t="s">
        <v>134</v>
      </c>
      <c r="CL41" s="241">
        <f t="shared" si="616"/>
        <v>0</v>
      </c>
      <c r="CM41" s="241" t="str">
        <f t="shared" si="617"/>
        <v>#DIV/0!</v>
      </c>
      <c r="CN41" s="241">
        <f t="shared" si="618"/>
        <v>0</v>
      </c>
      <c r="CO41" s="242"/>
      <c r="CP41" s="241">
        <f t="shared" si="619"/>
        <v>0</v>
      </c>
      <c r="CQ41" s="241">
        <f t="shared" ref="CQ41:CS41" si="743">CQ142+CQ243+CQ344+CQ445</f>
        <v>0</v>
      </c>
      <c r="CR41" s="241">
        <f t="shared" si="743"/>
        <v>0</v>
      </c>
      <c r="CS41" s="241">
        <f t="shared" si="743"/>
        <v>0</v>
      </c>
      <c r="CT41" s="241">
        <f t="shared" si="621"/>
        <v>0</v>
      </c>
      <c r="CU41" s="242">
        <v>0.23915411846270695</v>
      </c>
      <c r="CV41" s="243">
        <f t="shared" si="622"/>
        <v>0</v>
      </c>
      <c r="CW41" s="244">
        <f t="shared" si="623"/>
        <v>0</v>
      </c>
      <c r="CX41" s="236"/>
      <c r="CY41" s="238">
        <v>4.0</v>
      </c>
      <c r="CZ41" s="239" t="s">
        <v>143</v>
      </c>
      <c r="DA41" s="240" t="s">
        <v>136</v>
      </c>
      <c r="DB41" s="240" t="s">
        <v>134</v>
      </c>
      <c r="DC41" s="241">
        <f t="shared" si="624"/>
        <v>0</v>
      </c>
      <c r="DD41" s="241" t="str">
        <f t="shared" si="625"/>
        <v>#DIV/0!</v>
      </c>
      <c r="DE41" s="241">
        <f t="shared" si="626"/>
        <v>0</v>
      </c>
      <c r="DF41" s="242"/>
      <c r="DG41" s="241">
        <f t="shared" si="627"/>
        <v>0</v>
      </c>
      <c r="DH41" s="241">
        <f t="shared" ref="DH41:DJ41" si="744">DH142+DH243+DH344+DH445</f>
        <v>0</v>
      </c>
      <c r="DI41" s="241">
        <f t="shared" si="744"/>
        <v>0</v>
      </c>
      <c r="DJ41" s="241">
        <f t="shared" si="744"/>
        <v>0</v>
      </c>
      <c r="DK41" s="241">
        <f t="shared" si="629"/>
        <v>0</v>
      </c>
      <c r="DL41" s="242">
        <v>0.23915411846270695</v>
      </c>
      <c r="DM41" s="243">
        <f t="shared" si="630"/>
        <v>0</v>
      </c>
      <c r="DN41" s="244">
        <f t="shared" si="631"/>
        <v>0</v>
      </c>
      <c r="DO41" s="236"/>
      <c r="DP41" s="238">
        <v>4.0</v>
      </c>
      <c r="DQ41" s="239" t="s">
        <v>143</v>
      </c>
      <c r="DR41" s="240" t="s">
        <v>136</v>
      </c>
      <c r="DS41" s="240" t="s">
        <v>134</v>
      </c>
      <c r="DT41" s="241">
        <f t="shared" si="632"/>
        <v>0</v>
      </c>
      <c r="DU41" s="241" t="str">
        <f t="shared" si="633"/>
        <v>#DIV/0!</v>
      </c>
      <c r="DV41" s="241">
        <f t="shared" si="634"/>
        <v>0</v>
      </c>
      <c r="DW41" s="242"/>
      <c r="DX41" s="241">
        <f t="shared" si="635"/>
        <v>0</v>
      </c>
      <c r="DY41" s="241">
        <f t="shared" ref="DY41:EA41" si="745">DY142+DY243+DY344+DY445</f>
        <v>0</v>
      </c>
      <c r="DZ41" s="241">
        <f t="shared" si="745"/>
        <v>0</v>
      </c>
      <c r="EA41" s="241">
        <f t="shared" si="745"/>
        <v>0</v>
      </c>
      <c r="EB41" s="241">
        <f t="shared" si="637"/>
        <v>0</v>
      </c>
      <c r="EC41" s="242">
        <v>0.23915411846270695</v>
      </c>
      <c r="ED41" s="243">
        <f t="shared" si="638"/>
        <v>0</v>
      </c>
      <c r="EE41" s="244">
        <f t="shared" si="639"/>
        <v>0</v>
      </c>
      <c r="EF41" s="236"/>
      <c r="EG41" s="238">
        <v>4.0</v>
      </c>
      <c r="EH41" s="239" t="s">
        <v>143</v>
      </c>
      <c r="EI41" s="240" t="s">
        <v>136</v>
      </c>
      <c r="EJ41" s="240" t="s">
        <v>134</v>
      </c>
      <c r="EK41" s="241">
        <f t="shared" si="640"/>
        <v>0</v>
      </c>
      <c r="EL41" s="241" t="str">
        <f t="shared" si="641"/>
        <v>#DIV/0!</v>
      </c>
      <c r="EM41" s="241">
        <f t="shared" si="642"/>
        <v>0</v>
      </c>
      <c r="EN41" s="242"/>
      <c r="EO41" s="241">
        <f t="shared" si="643"/>
        <v>0</v>
      </c>
      <c r="EP41" s="241">
        <f t="shared" ref="EP41:ER41" si="746">EP142+EP243+EP344+EP445</f>
        <v>0</v>
      </c>
      <c r="EQ41" s="241">
        <f t="shared" si="746"/>
        <v>0</v>
      </c>
      <c r="ER41" s="241">
        <f t="shared" si="746"/>
        <v>0</v>
      </c>
      <c r="ES41" s="241">
        <f t="shared" si="645"/>
        <v>0</v>
      </c>
      <c r="ET41" s="242">
        <v>0.23915411846270695</v>
      </c>
      <c r="EU41" s="243">
        <f t="shared" si="646"/>
        <v>0</v>
      </c>
      <c r="EV41" s="244">
        <f t="shared" si="647"/>
        <v>0</v>
      </c>
      <c r="EW41" s="236"/>
      <c r="EX41" s="238">
        <v>4.0</v>
      </c>
      <c r="EY41" s="239" t="s">
        <v>143</v>
      </c>
      <c r="EZ41" s="240" t="s">
        <v>136</v>
      </c>
      <c r="FA41" s="240" t="s">
        <v>134</v>
      </c>
      <c r="FB41" s="241">
        <f t="shared" si="648"/>
        <v>0</v>
      </c>
      <c r="FC41" s="241" t="str">
        <f t="shared" si="649"/>
        <v>#DIV/0!</v>
      </c>
      <c r="FD41" s="241">
        <f t="shared" si="650"/>
        <v>0</v>
      </c>
      <c r="FE41" s="242"/>
      <c r="FF41" s="241">
        <f t="shared" si="651"/>
        <v>0</v>
      </c>
      <c r="FG41" s="241">
        <f t="shared" ref="FG41:FI41" si="747">FG142+FG243+FG344+FG445</f>
        <v>0</v>
      </c>
      <c r="FH41" s="241">
        <f t="shared" si="747"/>
        <v>0</v>
      </c>
      <c r="FI41" s="241">
        <f t="shared" si="747"/>
        <v>0</v>
      </c>
      <c r="FJ41" s="241">
        <f t="shared" si="653"/>
        <v>0</v>
      </c>
      <c r="FK41" s="242">
        <v>0.23915411846270695</v>
      </c>
      <c r="FL41" s="243">
        <f t="shared" si="654"/>
        <v>0</v>
      </c>
      <c r="FM41" s="244">
        <f t="shared" si="655"/>
        <v>0</v>
      </c>
      <c r="FN41" s="236"/>
      <c r="FO41" s="238">
        <v>4.0</v>
      </c>
      <c r="FP41" s="239" t="s">
        <v>143</v>
      </c>
      <c r="FQ41" s="240" t="s">
        <v>136</v>
      </c>
      <c r="FR41" s="240" t="s">
        <v>134</v>
      </c>
      <c r="FS41" s="241">
        <f t="shared" si="656"/>
        <v>0</v>
      </c>
      <c r="FT41" s="241" t="str">
        <f t="shared" si="657"/>
        <v>#DIV/0!</v>
      </c>
      <c r="FU41" s="241">
        <f t="shared" si="658"/>
        <v>0</v>
      </c>
      <c r="FV41" s="242"/>
      <c r="FW41" s="241">
        <f t="shared" si="659"/>
        <v>0</v>
      </c>
      <c r="FX41" s="241">
        <f t="shared" ref="FX41:FZ41" si="748">FX142+FX243+FX344+FX445</f>
        <v>0</v>
      </c>
      <c r="FY41" s="241">
        <f t="shared" si="748"/>
        <v>0</v>
      </c>
      <c r="FZ41" s="241">
        <f t="shared" si="748"/>
        <v>0</v>
      </c>
      <c r="GA41" s="241">
        <f t="shared" si="661"/>
        <v>0</v>
      </c>
      <c r="GB41" s="242">
        <v>0.23915411846270695</v>
      </c>
      <c r="GC41" s="243">
        <f t="shared" si="662"/>
        <v>0</v>
      </c>
      <c r="GD41" s="244">
        <f t="shared" si="663"/>
        <v>0</v>
      </c>
      <c r="GE41" s="236"/>
      <c r="GF41" s="238">
        <v>4.0</v>
      </c>
      <c r="GG41" s="239" t="s">
        <v>143</v>
      </c>
      <c r="GH41" s="240" t="s">
        <v>136</v>
      </c>
      <c r="GI41" s="240" t="s">
        <v>134</v>
      </c>
      <c r="GJ41" s="241">
        <f t="shared" si="664"/>
        <v>0</v>
      </c>
      <c r="GK41" s="241" t="str">
        <f t="shared" si="665"/>
        <v>#DIV/0!</v>
      </c>
      <c r="GL41" s="241">
        <f t="shared" si="666"/>
        <v>0</v>
      </c>
      <c r="GM41" s="242"/>
      <c r="GN41" s="241">
        <f t="shared" si="667"/>
        <v>0</v>
      </c>
      <c r="GO41" s="241">
        <f t="shared" ref="GO41:GQ41" si="749">GO142+GO243+GO344+GO445</f>
        <v>0</v>
      </c>
      <c r="GP41" s="241">
        <f t="shared" si="749"/>
        <v>0</v>
      </c>
      <c r="GQ41" s="241">
        <f t="shared" si="749"/>
        <v>0</v>
      </c>
      <c r="GR41" s="241">
        <f t="shared" si="669"/>
        <v>0</v>
      </c>
      <c r="GS41" s="242">
        <v>0.23915411846270695</v>
      </c>
      <c r="GT41" s="243">
        <f t="shared" si="670"/>
        <v>0</v>
      </c>
      <c r="GU41" s="244">
        <f t="shared" si="671"/>
        <v>0</v>
      </c>
      <c r="GV41" s="236"/>
      <c r="GW41" s="238">
        <v>4.0</v>
      </c>
      <c r="GX41" s="239" t="s">
        <v>143</v>
      </c>
      <c r="GY41" s="240" t="s">
        <v>136</v>
      </c>
      <c r="GZ41" s="240" t="s">
        <v>134</v>
      </c>
      <c r="HA41" s="241">
        <f t="shared" si="672"/>
        <v>0</v>
      </c>
      <c r="HB41" s="241" t="str">
        <f t="shared" si="673"/>
        <v>#DIV/0!</v>
      </c>
      <c r="HC41" s="241">
        <f t="shared" si="674"/>
        <v>0</v>
      </c>
      <c r="HD41" s="242"/>
      <c r="HE41" s="241">
        <f t="shared" si="675"/>
        <v>0</v>
      </c>
      <c r="HF41" s="241">
        <f t="shared" ref="HF41:HH41" si="750">HF142+HF243+HF344+HF445</f>
        <v>0</v>
      </c>
      <c r="HG41" s="241">
        <f t="shared" si="750"/>
        <v>0</v>
      </c>
      <c r="HH41" s="241">
        <f t="shared" si="750"/>
        <v>0</v>
      </c>
      <c r="HI41" s="241">
        <f t="shared" si="677"/>
        <v>0</v>
      </c>
      <c r="HJ41" s="242">
        <v>0.23915411846270695</v>
      </c>
      <c r="HK41" s="243">
        <f t="shared" si="678"/>
        <v>0</v>
      </c>
      <c r="HL41" s="244">
        <f t="shared" si="679"/>
        <v>0</v>
      </c>
      <c r="HM41" s="236"/>
      <c r="HN41" s="238">
        <v>4.0</v>
      </c>
      <c r="HO41" s="239" t="s">
        <v>143</v>
      </c>
      <c r="HP41" s="240" t="s">
        <v>136</v>
      </c>
      <c r="HQ41" s="240" t="s">
        <v>134</v>
      </c>
      <c r="HR41" s="241">
        <f t="shared" si="680"/>
        <v>0</v>
      </c>
      <c r="HS41" s="241" t="str">
        <f t="shared" si="681"/>
        <v>#DIV/0!</v>
      </c>
      <c r="HT41" s="241">
        <f t="shared" si="682"/>
        <v>0</v>
      </c>
      <c r="HU41" s="242"/>
      <c r="HV41" s="241">
        <f t="shared" si="683"/>
        <v>0</v>
      </c>
      <c r="HW41" s="241">
        <f t="shared" ref="HW41:HY41" si="751">HW142+HW243+HW344+HW445</f>
        <v>0</v>
      </c>
      <c r="HX41" s="241">
        <f t="shared" si="751"/>
        <v>0</v>
      </c>
      <c r="HY41" s="241">
        <f t="shared" si="751"/>
        <v>0</v>
      </c>
      <c r="HZ41" s="241">
        <f t="shared" si="685"/>
        <v>0</v>
      </c>
      <c r="IA41" s="242">
        <v>0.23915411846270695</v>
      </c>
      <c r="IB41" s="243">
        <f t="shared" si="686"/>
        <v>0</v>
      </c>
      <c r="IC41" s="244">
        <f t="shared" si="687"/>
        <v>0</v>
      </c>
      <c r="ID41" s="236"/>
      <c r="IE41" s="238">
        <v>4.0</v>
      </c>
      <c r="IF41" s="239" t="s">
        <v>143</v>
      </c>
      <c r="IG41" s="240" t="s">
        <v>136</v>
      </c>
      <c r="IH41" s="240" t="s">
        <v>134</v>
      </c>
      <c r="II41" s="241">
        <f t="shared" si="688"/>
        <v>0</v>
      </c>
      <c r="IJ41" s="241" t="str">
        <f t="shared" si="689"/>
        <v>#DIV/0!</v>
      </c>
      <c r="IK41" s="241">
        <f t="shared" si="690"/>
        <v>0</v>
      </c>
      <c r="IL41" s="242"/>
      <c r="IM41" s="241">
        <f t="shared" si="691"/>
        <v>0</v>
      </c>
      <c r="IN41" s="241">
        <f t="shared" ref="IN41:IP41" si="752">IN142+IN243+IN344+IN445</f>
        <v>0</v>
      </c>
      <c r="IO41" s="241">
        <f t="shared" si="752"/>
        <v>0</v>
      </c>
      <c r="IP41" s="241">
        <f t="shared" si="752"/>
        <v>0</v>
      </c>
      <c r="IQ41" s="241">
        <f t="shared" si="693"/>
        <v>0</v>
      </c>
      <c r="IR41" s="242">
        <v>0.23915411846270695</v>
      </c>
      <c r="IS41" s="243">
        <f t="shared" si="694"/>
        <v>0</v>
      </c>
      <c r="IT41" s="244">
        <f t="shared" si="695"/>
        <v>0</v>
      </c>
      <c r="IU41" s="236"/>
      <c r="IV41" s="238">
        <v>4.0</v>
      </c>
      <c r="IW41" s="239" t="s">
        <v>143</v>
      </c>
      <c r="IX41" s="240" t="s">
        <v>136</v>
      </c>
      <c r="IY41" s="240" t="s">
        <v>134</v>
      </c>
      <c r="IZ41" s="241">
        <f t="shared" si="696"/>
        <v>0</v>
      </c>
      <c r="JA41" s="241" t="str">
        <f t="shared" si="697"/>
        <v>#DIV/0!</v>
      </c>
      <c r="JB41" s="241">
        <f t="shared" si="698"/>
        <v>0</v>
      </c>
      <c r="JC41" s="242"/>
      <c r="JD41" s="241">
        <f t="shared" si="699"/>
        <v>0</v>
      </c>
      <c r="JE41" s="241">
        <f t="shared" ref="JE41:JG41" si="753">JE142+JE243+JE344+JE445</f>
        <v>0</v>
      </c>
      <c r="JF41" s="241">
        <f t="shared" si="753"/>
        <v>0</v>
      </c>
      <c r="JG41" s="241">
        <f t="shared" si="753"/>
        <v>0</v>
      </c>
      <c r="JH41" s="241">
        <f t="shared" si="701"/>
        <v>0</v>
      </c>
      <c r="JI41" s="242">
        <v>0.23915411846270695</v>
      </c>
      <c r="JJ41" s="243">
        <f t="shared" si="702"/>
        <v>0</v>
      </c>
      <c r="JK41" s="244">
        <f t="shared" si="703"/>
        <v>0</v>
      </c>
      <c r="JL41" s="236"/>
      <c r="JM41" s="238">
        <v>4.0</v>
      </c>
      <c r="JN41" s="239" t="s">
        <v>143</v>
      </c>
      <c r="JO41" s="240" t="s">
        <v>136</v>
      </c>
      <c r="JP41" s="240" t="s">
        <v>134</v>
      </c>
      <c r="JQ41" s="241">
        <f t="shared" si="704"/>
        <v>0</v>
      </c>
      <c r="JR41" s="241" t="str">
        <f t="shared" si="705"/>
        <v>#DIV/0!</v>
      </c>
      <c r="JS41" s="241">
        <f t="shared" si="706"/>
        <v>0</v>
      </c>
      <c r="JT41" s="242"/>
      <c r="JU41" s="241">
        <f t="shared" si="707"/>
        <v>0</v>
      </c>
      <c r="JV41" s="241">
        <f t="shared" ref="JV41:JX41" si="754">JV142+JV243+JV344+JV445</f>
        <v>0</v>
      </c>
      <c r="JW41" s="241">
        <f t="shared" si="754"/>
        <v>0</v>
      </c>
      <c r="JX41" s="241">
        <f t="shared" si="754"/>
        <v>0</v>
      </c>
      <c r="JY41" s="241">
        <f t="shared" si="709"/>
        <v>0</v>
      </c>
      <c r="JZ41" s="242">
        <v>0.23915411846270695</v>
      </c>
      <c r="KA41" s="243">
        <f t="shared" si="710"/>
        <v>0</v>
      </c>
      <c r="KB41" s="244">
        <f t="shared" si="711"/>
        <v>0</v>
      </c>
      <c r="KC41" s="236"/>
      <c r="KD41" s="238">
        <v>4.0</v>
      </c>
      <c r="KE41" s="239" t="s">
        <v>143</v>
      </c>
      <c r="KF41" s="240" t="s">
        <v>136</v>
      </c>
      <c r="KG41" s="240" t="s">
        <v>134</v>
      </c>
      <c r="KH41" s="241">
        <f t="shared" si="712"/>
        <v>0</v>
      </c>
      <c r="KI41" s="241" t="str">
        <f t="shared" si="713"/>
        <v>#DIV/0!</v>
      </c>
      <c r="KJ41" s="241">
        <f t="shared" si="714"/>
        <v>0</v>
      </c>
      <c r="KK41" s="242"/>
      <c r="KL41" s="241">
        <f t="shared" si="715"/>
        <v>0</v>
      </c>
      <c r="KM41" s="241">
        <f t="shared" ref="KM41:KO41" si="755">KM142+KM243+KM344+KM445</f>
        <v>0</v>
      </c>
      <c r="KN41" s="241">
        <f t="shared" si="755"/>
        <v>0</v>
      </c>
      <c r="KO41" s="241">
        <f t="shared" si="755"/>
        <v>0</v>
      </c>
      <c r="KP41" s="241">
        <f t="shared" si="717"/>
        <v>0</v>
      </c>
      <c r="KQ41" s="242">
        <v>0.23915411846270695</v>
      </c>
      <c r="KR41" s="243">
        <f t="shared" si="718"/>
        <v>0</v>
      </c>
      <c r="KS41" s="244">
        <f t="shared" si="719"/>
        <v>0</v>
      </c>
      <c r="KT41" s="236"/>
      <c r="KU41" s="237"/>
    </row>
    <row r="42" ht="15.75" customHeight="1">
      <c r="A42" s="238">
        <v>5.0</v>
      </c>
      <c r="B42" s="239" t="s">
        <v>144</v>
      </c>
      <c r="C42" s="240" t="s">
        <v>132</v>
      </c>
      <c r="D42" s="240" t="s">
        <v>132</v>
      </c>
      <c r="E42" s="241">
        <f t="shared" si="576"/>
        <v>0</v>
      </c>
      <c r="F42" s="241" t="str">
        <f t="shared" si="577"/>
        <v>#DIV/0!</v>
      </c>
      <c r="G42" s="241">
        <f t="shared" si="578"/>
        <v>0</v>
      </c>
      <c r="H42" s="242"/>
      <c r="I42" s="241">
        <f t="shared" si="579"/>
        <v>0</v>
      </c>
      <c r="J42" s="241">
        <f t="shared" ref="J42:L42" si="756">J143+J244+J345+J446</f>
        <v>0</v>
      </c>
      <c r="K42" s="241">
        <f t="shared" si="756"/>
        <v>0</v>
      </c>
      <c r="L42" s="241">
        <f t="shared" si="756"/>
        <v>0</v>
      </c>
      <c r="M42" s="241">
        <f t="shared" si="581"/>
        <v>0</v>
      </c>
      <c r="N42" s="242">
        <v>0.23915411846270695</v>
      </c>
      <c r="O42" s="243">
        <f t="shared" si="582"/>
        <v>0</v>
      </c>
      <c r="P42" s="244">
        <f t="shared" si="583"/>
        <v>0</v>
      </c>
      <c r="Q42" s="236"/>
      <c r="R42" s="238">
        <v>5.0</v>
      </c>
      <c r="S42" s="239" t="s">
        <v>144</v>
      </c>
      <c r="T42" s="240" t="s">
        <v>132</v>
      </c>
      <c r="U42" s="240" t="s">
        <v>132</v>
      </c>
      <c r="V42" s="241">
        <f t="shared" si="584"/>
        <v>0</v>
      </c>
      <c r="W42" s="241" t="str">
        <f t="shared" si="585"/>
        <v>#DIV/0!</v>
      </c>
      <c r="X42" s="241">
        <f t="shared" si="586"/>
        <v>0</v>
      </c>
      <c r="Y42" s="242"/>
      <c r="Z42" s="241">
        <f t="shared" si="587"/>
        <v>0</v>
      </c>
      <c r="AA42" s="241">
        <f t="shared" ref="AA42:AC42" si="757">AA143+AA244+AA345+AA446</f>
        <v>0</v>
      </c>
      <c r="AB42" s="241">
        <f t="shared" si="757"/>
        <v>0</v>
      </c>
      <c r="AC42" s="241">
        <f t="shared" si="757"/>
        <v>0</v>
      </c>
      <c r="AD42" s="241">
        <f t="shared" si="589"/>
        <v>0</v>
      </c>
      <c r="AE42" s="242">
        <v>0.23915411846270695</v>
      </c>
      <c r="AF42" s="243">
        <f t="shared" si="590"/>
        <v>0</v>
      </c>
      <c r="AG42" s="244">
        <f t="shared" si="591"/>
        <v>0</v>
      </c>
      <c r="AH42" s="236"/>
      <c r="AI42" s="238">
        <v>5.0</v>
      </c>
      <c r="AJ42" s="239" t="s">
        <v>144</v>
      </c>
      <c r="AK42" s="240" t="s">
        <v>132</v>
      </c>
      <c r="AL42" s="240" t="s">
        <v>132</v>
      </c>
      <c r="AM42" s="241">
        <f t="shared" si="592"/>
        <v>0</v>
      </c>
      <c r="AN42" s="241" t="str">
        <f t="shared" si="593"/>
        <v>#DIV/0!</v>
      </c>
      <c r="AO42" s="241">
        <f t="shared" si="594"/>
        <v>0</v>
      </c>
      <c r="AP42" s="242"/>
      <c r="AQ42" s="241">
        <f t="shared" si="595"/>
        <v>0</v>
      </c>
      <c r="AR42" s="241">
        <f t="shared" ref="AR42:AT42" si="758">AR143+AR244+AR345+AR446</f>
        <v>0</v>
      </c>
      <c r="AS42" s="241">
        <f t="shared" si="758"/>
        <v>0</v>
      </c>
      <c r="AT42" s="241">
        <f t="shared" si="758"/>
        <v>0</v>
      </c>
      <c r="AU42" s="241">
        <f t="shared" si="597"/>
        <v>0</v>
      </c>
      <c r="AV42" s="242">
        <v>0.23915411846270695</v>
      </c>
      <c r="AW42" s="243">
        <f t="shared" si="598"/>
        <v>0</v>
      </c>
      <c r="AX42" s="244">
        <f t="shared" si="599"/>
        <v>0</v>
      </c>
      <c r="AY42" s="236"/>
      <c r="AZ42" s="238">
        <v>5.0</v>
      </c>
      <c r="BA42" s="239" t="s">
        <v>144</v>
      </c>
      <c r="BB42" s="240" t="s">
        <v>132</v>
      </c>
      <c r="BC42" s="240" t="s">
        <v>132</v>
      </c>
      <c r="BD42" s="241">
        <f t="shared" si="600"/>
        <v>0</v>
      </c>
      <c r="BE42" s="241" t="str">
        <f t="shared" si="601"/>
        <v>#DIV/0!</v>
      </c>
      <c r="BF42" s="241">
        <f t="shared" si="602"/>
        <v>0</v>
      </c>
      <c r="BG42" s="242"/>
      <c r="BH42" s="241">
        <f t="shared" si="603"/>
        <v>0</v>
      </c>
      <c r="BI42" s="241">
        <f t="shared" ref="BI42:BK42" si="759">BI143+BI244+BI345+BI446</f>
        <v>0</v>
      </c>
      <c r="BJ42" s="241">
        <f t="shared" si="759"/>
        <v>0</v>
      </c>
      <c r="BK42" s="241">
        <f t="shared" si="759"/>
        <v>0</v>
      </c>
      <c r="BL42" s="241">
        <f t="shared" si="605"/>
        <v>0</v>
      </c>
      <c r="BM42" s="242">
        <v>0.23915411846270695</v>
      </c>
      <c r="BN42" s="243">
        <f t="shared" si="606"/>
        <v>0</v>
      </c>
      <c r="BO42" s="244">
        <f t="shared" si="607"/>
        <v>0</v>
      </c>
      <c r="BP42" s="236"/>
      <c r="BQ42" s="238">
        <v>5.0</v>
      </c>
      <c r="BR42" s="239" t="s">
        <v>144</v>
      </c>
      <c r="BS42" s="240" t="s">
        <v>132</v>
      </c>
      <c r="BT42" s="240" t="s">
        <v>132</v>
      </c>
      <c r="BU42" s="241">
        <f t="shared" si="608"/>
        <v>0</v>
      </c>
      <c r="BV42" s="241" t="str">
        <f t="shared" si="609"/>
        <v>#DIV/0!</v>
      </c>
      <c r="BW42" s="241">
        <f t="shared" si="610"/>
        <v>0</v>
      </c>
      <c r="BX42" s="242"/>
      <c r="BY42" s="241">
        <f t="shared" si="611"/>
        <v>0</v>
      </c>
      <c r="BZ42" s="241">
        <f t="shared" ref="BZ42:CB42" si="760">BZ143+BZ244+BZ345+BZ446</f>
        <v>0</v>
      </c>
      <c r="CA42" s="241">
        <f t="shared" si="760"/>
        <v>0</v>
      </c>
      <c r="CB42" s="241">
        <f t="shared" si="760"/>
        <v>0</v>
      </c>
      <c r="CC42" s="241">
        <f t="shared" si="613"/>
        <v>0</v>
      </c>
      <c r="CD42" s="242">
        <v>0.23915411846270695</v>
      </c>
      <c r="CE42" s="243">
        <f t="shared" si="614"/>
        <v>0</v>
      </c>
      <c r="CF42" s="244">
        <f t="shared" si="615"/>
        <v>0</v>
      </c>
      <c r="CG42" s="236"/>
      <c r="CH42" s="238">
        <v>5.0</v>
      </c>
      <c r="CI42" s="239" t="s">
        <v>144</v>
      </c>
      <c r="CJ42" s="240" t="s">
        <v>132</v>
      </c>
      <c r="CK42" s="240" t="s">
        <v>132</v>
      </c>
      <c r="CL42" s="241">
        <f t="shared" si="616"/>
        <v>0</v>
      </c>
      <c r="CM42" s="241" t="str">
        <f t="shared" si="617"/>
        <v>#DIV/0!</v>
      </c>
      <c r="CN42" s="241">
        <f t="shared" si="618"/>
        <v>0</v>
      </c>
      <c r="CO42" s="242"/>
      <c r="CP42" s="241">
        <f t="shared" si="619"/>
        <v>0</v>
      </c>
      <c r="CQ42" s="241">
        <f t="shared" ref="CQ42:CS42" si="761">CQ143+CQ244+CQ345+CQ446</f>
        <v>0</v>
      </c>
      <c r="CR42" s="241">
        <f t="shared" si="761"/>
        <v>0</v>
      </c>
      <c r="CS42" s="241">
        <f t="shared" si="761"/>
        <v>0</v>
      </c>
      <c r="CT42" s="241">
        <f t="shared" si="621"/>
        <v>0</v>
      </c>
      <c r="CU42" s="242">
        <v>0.23915411846270695</v>
      </c>
      <c r="CV42" s="243">
        <f t="shared" si="622"/>
        <v>0</v>
      </c>
      <c r="CW42" s="244">
        <f t="shared" si="623"/>
        <v>0</v>
      </c>
      <c r="CX42" s="236"/>
      <c r="CY42" s="238">
        <v>5.0</v>
      </c>
      <c r="CZ42" s="239" t="s">
        <v>144</v>
      </c>
      <c r="DA42" s="240" t="s">
        <v>132</v>
      </c>
      <c r="DB42" s="240" t="s">
        <v>132</v>
      </c>
      <c r="DC42" s="241">
        <f t="shared" si="624"/>
        <v>0</v>
      </c>
      <c r="DD42" s="241" t="str">
        <f t="shared" si="625"/>
        <v>#DIV/0!</v>
      </c>
      <c r="DE42" s="241">
        <f t="shared" si="626"/>
        <v>0</v>
      </c>
      <c r="DF42" s="242"/>
      <c r="DG42" s="241">
        <f t="shared" si="627"/>
        <v>0</v>
      </c>
      <c r="DH42" s="241">
        <f t="shared" ref="DH42:DJ42" si="762">DH143+DH244+DH345+DH446</f>
        <v>0</v>
      </c>
      <c r="DI42" s="241">
        <f t="shared" si="762"/>
        <v>0</v>
      </c>
      <c r="DJ42" s="241">
        <f t="shared" si="762"/>
        <v>0</v>
      </c>
      <c r="DK42" s="241">
        <f t="shared" si="629"/>
        <v>0</v>
      </c>
      <c r="DL42" s="242">
        <v>0.23915411846270695</v>
      </c>
      <c r="DM42" s="243">
        <f t="shared" si="630"/>
        <v>0</v>
      </c>
      <c r="DN42" s="244">
        <f t="shared" si="631"/>
        <v>0</v>
      </c>
      <c r="DO42" s="236"/>
      <c r="DP42" s="238">
        <v>5.0</v>
      </c>
      <c r="DQ42" s="239" t="s">
        <v>144</v>
      </c>
      <c r="DR42" s="240" t="s">
        <v>132</v>
      </c>
      <c r="DS42" s="240" t="s">
        <v>132</v>
      </c>
      <c r="DT42" s="241">
        <f t="shared" si="632"/>
        <v>0</v>
      </c>
      <c r="DU42" s="241" t="str">
        <f t="shared" si="633"/>
        <v>#DIV/0!</v>
      </c>
      <c r="DV42" s="241">
        <f t="shared" si="634"/>
        <v>0</v>
      </c>
      <c r="DW42" s="242"/>
      <c r="DX42" s="241">
        <f t="shared" si="635"/>
        <v>0</v>
      </c>
      <c r="DY42" s="241">
        <f t="shared" ref="DY42:EA42" si="763">DY143+DY244+DY345+DY446</f>
        <v>0</v>
      </c>
      <c r="DZ42" s="241">
        <f t="shared" si="763"/>
        <v>0</v>
      </c>
      <c r="EA42" s="241">
        <f t="shared" si="763"/>
        <v>0</v>
      </c>
      <c r="EB42" s="241">
        <f t="shared" si="637"/>
        <v>0</v>
      </c>
      <c r="EC42" s="242">
        <v>0.23915411846270695</v>
      </c>
      <c r="ED42" s="243">
        <f t="shared" si="638"/>
        <v>0</v>
      </c>
      <c r="EE42" s="244">
        <f t="shared" si="639"/>
        <v>0</v>
      </c>
      <c r="EF42" s="236"/>
      <c r="EG42" s="238">
        <v>5.0</v>
      </c>
      <c r="EH42" s="239" t="s">
        <v>144</v>
      </c>
      <c r="EI42" s="240" t="s">
        <v>132</v>
      </c>
      <c r="EJ42" s="240" t="s">
        <v>132</v>
      </c>
      <c r="EK42" s="241">
        <f t="shared" si="640"/>
        <v>0</v>
      </c>
      <c r="EL42" s="241" t="str">
        <f t="shared" si="641"/>
        <v>#DIV/0!</v>
      </c>
      <c r="EM42" s="241">
        <f t="shared" si="642"/>
        <v>0</v>
      </c>
      <c r="EN42" s="242"/>
      <c r="EO42" s="241">
        <f t="shared" si="643"/>
        <v>0</v>
      </c>
      <c r="EP42" s="241">
        <f t="shared" ref="EP42:ER42" si="764">EP143+EP244+EP345+EP446</f>
        <v>0</v>
      </c>
      <c r="EQ42" s="241">
        <f t="shared" si="764"/>
        <v>0</v>
      </c>
      <c r="ER42" s="241">
        <f t="shared" si="764"/>
        <v>0</v>
      </c>
      <c r="ES42" s="241">
        <f t="shared" si="645"/>
        <v>0</v>
      </c>
      <c r="ET42" s="242">
        <v>0.23915411846270695</v>
      </c>
      <c r="EU42" s="243">
        <f t="shared" si="646"/>
        <v>0</v>
      </c>
      <c r="EV42" s="244">
        <f t="shared" si="647"/>
        <v>0</v>
      </c>
      <c r="EW42" s="236"/>
      <c r="EX42" s="238">
        <v>5.0</v>
      </c>
      <c r="EY42" s="239" t="s">
        <v>144</v>
      </c>
      <c r="EZ42" s="240" t="s">
        <v>132</v>
      </c>
      <c r="FA42" s="240" t="s">
        <v>132</v>
      </c>
      <c r="FB42" s="241">
        <f t="shared" si="648"/>
        <v>0</v>
      </c>
      <c r="FC42" s="241" t="str">
        <f t="shared" si="649"/>
        <v>#DIV/0!</v>
      </c>
      <c r="FD42" s="241">
        <f t="shared" si="650"/>
        <v>0</v>
      </c>
      <c r="FE42" s="242"/>
      <c r="FF42" s="241">
        <f t="shared" si="651"/>
        <v>0</v>
      </c>
      <c r="FG42" s="241">
        <f t="shared" ref="FG42:FI42" si="765">FG143+FG244+FG345+FG446</f>
        <v>0</v>
      </c>
      <c r="FH42" s="241">
        <f t="shared" si="765"/>
        <v>0</v>
      </c>
      <c r="FI42" s="241">
        <f t="shared" si="765"/>
        <v>0</v>
      </c>
      <c r="FJ42" s="241">
        <f t="shared" si="653"/>
        <v>0</v>
      </c>
      <c r="FK42" s="242">
        <v>0.23915411846270695</v>
      </c>
      <c r="FL42" s="243">
        <f t="shared" si="654"/>
        <v>0</v>
      </c>
      <c r="FM42" s="244">
        <f t="shared" si="655"/>
        <v>0</v>
      </c>
      <c r="FN42" s="236"/>
      <c r="FO42" s="238">
        <v>5.0</v>
      </c>
      <c r="FP42" s="239" t="s">
        <v>144</v>
      </c>
      <c r="FQ42" s="240" t="s">
        <v>132</v>
      </c>
      <c r="FR42" s="240" t="s">
        <v>132</v>
      </c>
      <c r="FS42" s="241">
        <f t="shared" si="656"/>
        <v>0</v>
      </c>
      <c r="FT42" s="241" t="str">
        <f t="shared" si="657"/>
        <v>#DIV/0!</v>
      </c>
      <c r="FU42" s="241">
        <f t="shared" si="658"/>
        <v>0</v>
      </c>
      <c r="FV42" s="242"/>
      <c r="FW42" s="241">
        <f t="shared" si="659"/>
        <v>0</v>
      </c>
      <c r="FX42" s="241">
        <f t="shared" ref="FX42:FZ42" si="766">FX143+FX244+FX345+FX446</f>
        <v>0</v>
      </c>
      <c r="FY42" s="241">
        <f t="shared" si="766"/>
        <v>0</v>
      </c>
      <c r="FZ42" s="241">
        <f t="shared" si="766"/>
        <v>0</v>
      </c>
      <c r="GA42" s="241">
        <f t="shared" si="661"/>
        <v>0</v>
      </c>
      <c r="GB42" s="242">
        <v>0.23915411846270695</v>
      </c>
      <c r="GC42" s="243">
        <f t="shared" si="662"/>
        <v>0</v>
      </c>
      <c r="GD42" s="244">
        <f t="shared" si="663"/>
        <v>0</v>
      </c>
      <c r="GE42" s="236"/>
      <c r="GF42" s="238">
        <v>5.0</v>
      </c>
      <c r="GG42" s="239" t="s">
        <v>144</v>
      </c>
      <c r="GH42" s="240" t="s">
        <v>132</v>
      </c>
      <c r="GI42" s="240" t="s">
        <v>132</v>
      </c>
      <c r="GJ42" s="241">
        <f t="shared" si="664"/>
        <v>0</v>
      </c>
      <c r="GK42" s="241" t="str">
        <f t="shared" si="665"/>
        <v>#DIV/0!</v>
      </c>
      <c r="GL42" s="241">
        <f t="shared" si="666"/>
        <v>0</v>
      </c>
      <c r="GM42" s="242"/>
      <c r="GN42" s="241">
        <f t="shared" si="667"/>
        <v>0</v>
      </c>
      <c r="GO42" s="241">
        <f t="shared" ref="GO42:GQ42" si="767">GO143+GO244+GO345+GO446</f>
        <v>0</v>
      </c>
      <c r="GP42" s="241">
        <f t="shared" si="767"/>
        <v>0</v>
      </c>
      <c r="GQ42" s="241">
        <f t="shared" si="767"/>
        <v>0</v>
      </c>
      <c r="GR42" s="241">
        <f t="shared" si="669"/>
        <v>0</v>
      </c>
      <c r="GS42" s="242">
        <v>0.23915411846270695</v>
      </c>
      <c r="GT42" s="243">
        <f t="shared" si="670"/>
        <v>0</v>
      </c>
      <c r="GU42" s="244">
        <f t="shared" si="671"/>
        <v>0</v>
      </c>
      <c r="GV42" s="236"/>
      <c r="GW42" s="238">
        <v>5.0</v>
      </c>
      <c r="GX42" s="239" t="s">
        <v>144</v>
      </c>
      <c r="GY42" s="240" t="s">
        <v>132</v>
      </c>
      <c r="GZ42" s="240" t="s">
        <v>132</v>
      </c>
      <c r="HA42" s="241">
        <f t="shared" si="672"/>
        <v>0</v>
      </c>
      <c r="HB42" s="241" t="str">
        <f t="shared" si="673"/>
        <v>#DIV/0!</v>
      </c>
      <c r="HC42" s="241">
        <f t="shared" si="674"/>
        <v>0</v>
      </c>
      <c r="HD42" s="242"/>
      <c r="HE42" s="241">
        <f t="shared" si="675"/>
        <v>0</v>
      </c>
      <c r="HF42" s="241">
        <f t="shared" ref="HF42:HH42" si="768">HF143+HF244+HF345+HF446</f>
        <v>0</v>
      </c>
      <c r="HG42" s="241">
        <f t="shared" si="768"/>
        <v>0</v>
      </c>
      <c r="HH42" s="241">
        <f t="shared" si="768"/>
        <v>0</v>
      </c>
      <c r="HI42" s="241">
        <f t="shared" si="677"/>
        <v>0</v>
      </c>
      <c r="HJ42" s="242">
        <v>0.23915411846270695</v>
      </c>
      <c r="HK42" s="243">
        <f t="shared" si="678"/>
        <v>0</v>
      </c>
      <c r="HL42" s="244">
        <f t="shared" si="679"/>
        <v>0</v>
      </c>
      <c r="HM42" s="236"/>
      <c r="HN42" s="238">
        <v>5.0</v>
      </c>
      <c r="HO42" s="239" t="s">
        <v>144</v>
      </c>
      <c r="HP42" s="240" t="s">
        <v>132</v>
      </c>
      <c r="HQ42" s="240" t="s">
        <v>132</v>
      </c>
      <c r="HR42" s="241">
        <f t="shared" si="680"/>
        <v>0</v>
      </c>
      <c r="HS42" s="241" t="str">
        <f t="shared" si="681"/>
        <v>#DIV/0!</v>
      </c>
      <c r="HT42" s="241">
        <f t="shared" si="682"/>
        <v>0</v>
      </c>
      <c r="HU42" s="242"/>
      <c r="HV42" s="241">
        <f t="shared" si="683"/>
        <v>0</v>
      </c>
      <c r="HW42" s="241">
        <f t="shared" ref="HW42:HY42" si="769">HW143+HW244+HW345+HW446</f>
        <v>0</v>
      </c>
      <c r="HX42" s="241">
        <f t="shared" si="769"/>
        <v>0</v>
      </c>
      <c r="HY42" s="241">
        <f t="shared" si="769"/>
        <v>0</v>
      </c>
      <c r="HZ42" s="241">
        <f t="shared" si="685"/>
        <v>0</v>
      </c>
      <c r="IA42" s="242">
        <v>0.23915411846270695</v>
      </c>
      <c r="IB42" s="243">
        <f t="shared" si="686"/>
        <v>0</v>
      </c>
      <c r="IC42" s="244">
        <f t="shared" si="687"/>
        <v>0</v>
      </c>
      <c r="ID42" s="236"/>
      <c r="IE42" s="238">
        <v>5.0</v>
      </c>
      <c r="IF42" s="239" t="s">
        <v>144</v>
      </c>
      <c r="IG42" s="240" t="s">
        <v>132</v>
      </c>
      <c r="IH42" s="240" t="s">
        <v>132</v>
      </c>
      <c r="II42" s="241">
        <f t="shared" si="688"/>
        <v>0</v>
      </c>
      <c r="IJ42" s="241" t="str">
        <f t="shared" si="689"/>
        <v>#DIV/0!</v>
      </c>
      <c r="IK42" s="241">
        <f t="shared" si="690"/>
        <v>0</v>
      </c>
      <c r="IL42" s="242"/>
      <c r="IM42" s="241">
        <f t="shared" si="691"/>
        <v>0</v>
      </c>
      <c r="IN42" s="241">
        <f t="shared" ref="IN42:IP42" si="770">IN143+IN244+IN345+IN446</f>
        <v>0</v>
      </c>
      <c r="IO42" s="241">
        <f t="shared" si="770"/>
        <v>0</v>
      </c>
      <c r="IP42" s="241">
        <f t="shared" si="770"/>
        <v>0</v>
      </c>
      <c r="IQ42" s="241">
        <f t="shared" si="693"/>
        <v>0</v>
      </c>
      <c r="IR42" s="242">
        <v>0.23915411846270695</v>
      </c>
      <c r="IS42" s="243">
        <f t="shared" si="694"/>
        <v>0</v>
      </c>
      <c r="IT42" s="244">
        <f t="shared" si="695"/>
        <v>0</v>
      </c>
      <c r="IU42" s="236"/>
      <c r="IV42" s="238">
        <v>5.0</v>
      </c>
      <c r="IW42" s="239" t="s">
        <v>144</v>
      </c>
      <c r="IX42" s="240" t="s">
        <v>132</v>
      </c>
      <c r="IY42" s="240" t="s">
        <v>132</v>
      </c>
      <c r="IZ42" s="241">
        <f t="shared" si="696"/>
        <v>0</v>
      </c>
      <c r="JA42" s="241" t="str">
        <f t="shared" si="697"/>
        <v>#DIV/0!</v>
      </c>
      <c r="JB42" s="241">
        <f t="shared" si="698"/>
        <v>0</v>
      </c>
      <c r="JC42" s="242"/>
      <c r="JD42" s="241">
        <f t="shared" si="699"/>
        <v>0</v>
      </c>
      <c r="JE42" s="241">
        <f t="shared" ref="JE42:JG42" si="771">JE143+JE244+JE345+JE446</f>
        <v>0</v>
      </c>
      <c r="JF42" s="241">
        <f t="shared" si="771"/>
        <v>0</v>
      </c>
      <c r="JG42" s="241">
        <f t="shared" si="771"/>
        <v>0</v>
      </c>
      <c r="JH42" s="241">
        <f t="shared" si="701"/>
        <v>0</v>
      </c>
      <c r="JI42" s="242">
        <v>0.23915411846270695</v>
      </c>
      <c r="JJ42" s="243">
        <f t="shared" si="702"/>
        <v>0</v>
      </c>
      <c r="JK42" s="244">
        <f t="shared" si="703"/>
        <v>0</v>
      </c>
      <c r="JL42" s="236"/>
      <c r="JM42" s="238">
        <v>5.0</v>
      </c>
      <c r="JN42" s="239" t="s">
        <v>144</v>
      </c>
      <c r="JO42" s="240" t="s">
        <v>132</v>
      </c>
      <c r="JP42" s="240" t="s">
        <v>132</v>
      </c>
      <c r="JQ42" s="241">
        <f t="shared" si="704"/>
        <v>0</v>
      </c>
      <c r="JR42" s="241" t="str">
        <f t="shared" si="705"/>
        <v>#DIV/0!</v>
      </c>
      <c r="JS42" s="241">
        <f t="shared" si="706"/>
        <v>0</v>
      </c>
      <c r="JT42" s="242"/>
      <c r="JU42" s="241">
        <f t="shared" si="707"/>
        <v>0</v>
      </c>
      <c r="JV42" s="241">
        <f t="shared" ref="JV42:JX42" si="772">JV143+JV244+JV345+JV446</f>
        <v>0</v>
      </c>
      <c r="JW42" s="241">
        <f t="shared" si="772"/>
        <v>0</v>
      </c>
      <c r="JX42" s="241">
        <f t="shared" si="772"/>
        <v>0</v>
      </c>
      <c r="JY42" s="241">
        <f t="shared" si="709"/>
        <v>0</v>
      </c>
      <c r="JZ42" s="242">
        <v>0.23915411846270695</v>
      </c>
      <c r="KA42" s="243">
        <f t="shared" si="710"/>
        <v>0</v>
      </c>
      <c r="KB42" s="244">
        <f t="shared" si="711"/>
        <v>0</v>
      </c>
      <c r="KC42" s="236"/>
      <c r="KD42" s="238">
        <v>5.0</v>
      </c>
      <c r="KE42" s="239" t="s">
        <v>144</v>
      </c>
      <c r="KF42" s="240" t="s">
        <v>132</v>
      </c>
      <c r="KG42" s="240" t="s">
        <v>132</v>
      </c>
      <c r="KH42" s="241">
        <f t="shared" si="712"/>
        <v>0</v>
      </c>
      <c r="KI42" s="241" t="str">
        <f t="shared" si="713"/>
        <v>#DIV/0!</v>
      </c>
      <c r="KJ42" s="241">
        <f t="shared" si="714"/>
        <v>0</v>
      </c>
      <c r="KK42" s="242"/>
      <c r="KL42" s="241">
        <f t="shared" si="715"/>
        <v>0</v>
      </c>
      <c r="KM42" s="241">
        <f t="shared" ref="KM42:KO42" si="773">KM143+KM244+KM345+KM446</f>
        <v>0</v>
      </c>
      <c r="KN42" s="241">
        <f t="shared" si="773"/>
        <v>0</v>
      </c>
      <c r="KO42" s="241">
        <f t="shared" si="773"/>
        <v>0</v>
      </c>
      <c r="KP42" s="241">
        <f t="shared" si="717"/>
        <v>0</v>
      </c>
      <c r="KQ42" s="242">
        <v>0.23915411846270695</v>
      </c>
      <c r="KR42" s="243">
        <f t="shared" si="718"/>
        <v>0</v>
      </c>
      <c r="KS42" s="244">
        <f t="shared" si="719"/>
        <v>0</v>
      </c>
      <c r="KT42" s="236"/>
      <c r="KU42" s="237"/>
    </row>
    <row r="43" ht="15.75" customHeight="1">
      <c r="A43" s="238">
        <v>6.0</v>
      </c>
      <c r="B43" s="239" t="s">
        <v>145</v>
      </c>
      <c r="C43" s="240" t="s">
        <v>132</v>
      </c>
      <c r="D43" s="240" t="s">
        <v>132</v>
      </c>
      <c r="E43" s="241">
        <f t="shared" si="576"/>
        <v>0</v>
      </c>
      <c r="F43" s="241" t="str">
        <f t="shared" si="577"/>
        <v>#DIV/0!</v>
      </c>
      <c r="G43" s="241">
        <f t="shared" si="578"/>
        <v>0</v>
      </c>
      <c r="H43" s="242"/>
      <c r="I43" s="241">
        <f t="shared" si="579"/>
        <v>0</v>
      </c>
      <c r="J43" s="241">
        <f t="shared" ref="J43:L43" si="774">J144+J245+J346+J447</f>
        <v>0</v>
      </c>
      <c r="K43" s="241">
        <f t="shared" si="774"/>
        <v>0</v>
      </c>
      <c r="L43" s="241">
        <f t="shared" si="774"/>
        <v>0</v>
      </c>
      <c r="M43" s="241">
        <f t="shared" si="581"/>
        <v>0</v>
      </c>
      <c r="N43" s="242">
        <v>0.23915411846270695</v>
      </c>
      <c r="O43" s="243">
        <f t="shared" si="582"/>
        <v>0</v>
      </c>
      <c r="P43" s="244">
        <f t="shared" si="583"/>
        <v>0</v>
      </c>
      <c r="Q43" s="236"/>
      <c r="R43" s="238">
        <v>6.0</v>
      </c>
      <c r="S43" s="239" t="s">
        <v>145</v>
      </c>
      <c r="T43" s="240" t="s">
        <v>132</v>
      </c>
      <c r="U43" s="240" t="s">
        <v>132</v>
      </c>
      <c r="V43" s="241">
        <f t="shared" si="584"/>
        <v>0</v>
      </c>
      <c r="W43" s="241" t="str">
        <f t="shared" si="585"/>
        <v>#DIV/0!</v>
      </c>
      <c r="X43" s="241">
        <f t="shared" si="586"/>
        <v>0</v>
      </c>
      <c r="Y43" s="242"/>
      <c r="Z43" s="241">
        <f t="shared" si="587"/>
        <v>0</v>
      </c>
      <c r="AA43" s="241">
        <f t="shared" ref="AA43:AC43" si="775">AA144+AA245+AA346+AA447</f>
        <v>0</v>
      </c>
      <c r="AB43" s="241">
        <f t="shared" si="775"/>
        <v>0</v>
      </c>
      <c r="AC43" s="241">
        <f t="shared" si="775"/>
        <v>0</v>
      </c>
      <c r="AD43" s="241">
        <f t="shared" si="589"/>
        <v>0</v>
      </c>
      <c r="AE43" s="242">
        <v>0.23915411846270695</v>
      </c>
      <c r="AF43" s="243">
        <f t="shared" si="590"/>
        <v>0</v>
      </c>
      <c r="AG43" s="244">
        <f t="shared" si="591"/>
        <v>0</v>
      </c>
      <c r="AH43" s="236"/>
      <c r="AI43" s="238">
        <v>6.0</v>
      </c>
      <c r="AJ43" s="239" t="s">
        <v>145</v>
      </c>
      <c r="AK43" s="240" t="s">
        <v>132</v>
      </c>
      <c r="AL43" s="240" t="s">
        <v>132</v>
      </c>
      <c r="AM43" s="241">
        <f t="shared" si="592"/>
        <v>0</v>
      </c>
      <c r="AN43" s="241" t="str">
        <f t="shared" si="593"/>
        <v>#DIV/0!</v>
      </c>
      <c r="AO43" s="241">
        <f t="shared" si="594"/>
        <v>0</v>
      </c>
      <c r="AP43" s="242"/>
      <c r="AQ43" s="241">
        <f t="shared" si="595"/>
        <v>0</v>
      </c>
      <c r="AR43" s="241">
        <f t="shared" ref="AR43:AT43" si="776">AR144+AR245+AR346+AR447</f>
        <v>0</v>
      </c>
      <c r="AS43" s="241">
        <f t="shared" si="776"/>
        <v>0</v>
      </c>
      <c r="AT43" s="241">
        <f t="shared" si="776"/>
        <v>0</v>
      </c>
      <c r="AU43" s="241">
        <f t="shared" si="597"/>
        <v>0</v>
      </c>
      <c r="AV43" s="242">
        <v>0.23915411846270695</v>
      </c>
      <c r="AW43" s="243">
        <f t="shared" si="598"/>
        <v>0</v>
      </c>
      <c r="AX43" s="244">
        <f t="shared" si="599"/>
        <v>0</v>
      </c>
      <c r="AY43" s="236"/>
      <c r="AZ43" s="238">
        <v>6.0</v>
      </c>
      <c r="BA43" s="239" t="s">
        <v>145</v>
      </c>
      <c r="BB43" s="240" t="s">
        <v>132</v>
      </c>
      <c r="BC43" s="240" t="s">
        <v>132</v>
      </c>
      <c r="BD43" s="241">
        <f t="shared" si="600"/>
        <v>0</v>
      </c>
      <c r="BE43" s="241" t="str">
        <f t="shared" si="601"/>
        <v>#DIV/0!</v>
      </c>
      <c r="BF43" s="241">
        <f t="shared" si="602"/>
        <v>0</v>
      </c>
      <c r="BG43" s="242"/>
      <c r="BH43" s="241">
        <f t="shared" si="603"/>
        <v>0</v>
      </c>
      <c r="BI43" s="241">
        <f t="shared" ref="BI43:BK43" si="777">BI144+BI245+BI346+BI447</f>
        <v>0</v>
      </c>
      <c r="BJ43" s="241">
        <f t="shared" si="777"/>
        <v>0</v>
      </c>
      <c r="BK43" s="241">
        <f t="shared" si="777"/>
        <v>0</v>
      </c>
      <c r="BL43" s="241">
        <f t="shared" si="605"/>
        <v>0</v>
      </c>
      <c r="BM43" s="242">
        <v>0.23915411846270695</v>
      </c>
      <c r="BN43" s="243">
        <f t="shared" si="606"/>
        <v>0</v>
      </c>
      <c r="BO43" s="244">
        <f t="shared" si="607"/>
        <v>0</v>
      </c>
      <c r="BP43" s="236"/>
      <c r="BQ43" s="238">
        <v>6.0</v>
      </c>
      <c r="BR43" s="239" t="s">
        <v>145</v>
      </c>
      <c r="BS43" s="240" t="s">
        <v>132</v>
      </c>
      <c r="BT43" s="240" t="s">
        <v>132</v>
      </c>
      <c r="BU43" s="241">
        <f t="shared" si="608"/>
        <v>0</v>
      </c>
      <c r="BV43" s="241" t="str">
        <f t="shared" si="609"/>
        <v>#DIV/0!</v>
      </c>
      <c r="BW43" s="241">
        <f t="shared" si="610"/>
        <v>0</v>
      </c>
      <c r="BX43" s="242"/>
      <c r="BY43" s="241">
        <f t="shared" si="611"/>
        <v>0</v>
      </c>
      <c r="BZ43" s="241">
        <f t="shared" ref="BZ43:CB43" si="778">BZ144+BZ245+BZ346+BZ447</f>
        <v>0</v>
      </c>
      <c r="CA43" s="241">
        <f t="shared" si="778"/>
        <v>0</v>
      </c>
      <c r="CB43" s="241">
        <f t="shared" si="778"/>
        <v>0</v>
      </c>
      <c r="CC43" s="241">
        <f t="shared" si="613"/>
        <v>0</v>
      </c>
      <c r="CD43" s="242">
        <v>0.23915411846270695</v>
      </c>
      <c r="CE43" s="243">
        <f t="shared" si="614"/>
        <v>0</v>
      </c>
      <c r="CF43" s="244">
        <f t="shared" si="615"/>
        <v>0</v>
      </c>
      <c r="CG43" s="236"/>
      <c r="CH43" s="238">
        <v>6.0</v>
      </c>
      <c r="CI43" s="239" t="s">
        <v>145</v>
      </c>
      <c r="CJ43" s="240" t="s">
        <v>132</v>
      </c>
      <c r="CK43" s="240" t="s">
        <v>132</v>
      </c>
      <c r="CL43" s="241">
        <f t="shared" si="616"/>
        <v>0</v>
      </c>
      <c r="CM43" s="241" t="str">
        <f t="shared" si="617"/>
        <v>#DIV/0!</v>
      </c>
      <c r="CN43" s="241">
        <f t="shared" si="618"/>
        <v>0</v>
      </c>
      <c r="CO43" s="242"/>
      <c r="CP43" s="241">
        <f t="shared" si="619"/>
        <v>0</v>
      </c>
      <c r="CQ43" s="241">
        <f t="shared" ref="CQ43:CS43" si="779">CQ144+CQ245+CQ346+CQ447</f>
        <v>0</v>
      </c>
      <c r="CR43" s="241">
        <f t="shared" si="779"/>
        <v>0</v>
      </c>
      <c r="CS43" s="241">
        <f t="shared" si="779"/>
        <v>0</v>
      </c>
      <c r="CT43" s="241">
        <f t="shared" si="621"/>
        <v>0</v>
      </c>
      <c r="CU43" s="242">
        <v>0.23915411846270695</v>
      </c>
      <c r="CV43" s="243">
        <f t="shared" si="622"/>
        <v>0</v>
      </c>
      <c r="CW43" s="244">
        <f t="shared" si="623"/>
        <v>0</v>
      </c>
      <c r="CX43" s="236"/>
      <c r="CY43" s="238">
        <v>6.0</v>
      </c>
      <c r="CZ43" s="239" t="s">
        <v>145</v>
      </c>
      <c r="DA43" s="240" t="s">
        <v>132</v>
      </c>
      <c r="DB43" s="240" t="s">
        <v>132</v>
      </c>
      <c r="DC43" s="241">
        <f t="shared" si="624"/>
        <v>0</v>
      </c>
      <c r="DD43" s="241" t="str">
        <f t="shared" si="625"/>
        <v>#DIV/0!</v>
      </c>
      <c r="DE43" s="241">
        <f t="shared" si="626"/>
        <v>0</v>
      </c>
      <c r="DF43" s="242"/>
      <c r="DG43" s="241">
        <f t="shared" si="627"/>
        <v>0</v>
      </c>
      <c r="DH43" s="241">
        <f t="shared" ref="DH43:DJ43" si="780">DH144+DH245+DH346+DH447</f>
        <v>0</v>
      </c>
      <c r="DI43" s="241">
        <f t="shared" si="780"/>
        <v>0</v>
      </c>
      <c r="DJ43" s="241">
        <f t="shared" si="780"/>
        <v>0</v>
      </c>
      <c r="DK43" s="241">
        <f t="shared" si="629"/>
        <v>0</v>
      </c>
      <c r="DL43" s="242">
        <v>0.23915411846270695</v>
      </c>
      <c r="DM43" s="243">
        <f t="shared" si="630"/>
        <v>0</v>
      </c>
      <c r="DN43" s="244">
        <f t="shared" si="631"/>
        <v>0</v>
      </c>
      <c r="DO43" s="236"/>
      <c r="DP43" s="238">
        <v>6.0</v>
      </c>
      <c r="DQ43" s="239" t="s">
        <v>145</v>
      </c>
      <c r="DR43" s="240" t="s">
        <v>132</v>
      </c>
      <c r="DS43" s="240" t="s">
        <v>132</v>
      </c>
      <c r="DT43" s="241">
        <f t="shared" si="632"/>
        <v>0</v>
      </c>
      <c r="DU43" s="241" t="str">
        <f t="shared" si="633"/>
        <v>#DIV/0!</v>
      </c>
      <c r="DV43" s="241">
        <f t="shared" si="634"/>
        <v>0</v>
      </c>
      <c r="DW43" s="242"/>
      <c r="DX43" s="241">
        <f t="shared" si="635"/>
        <v>0</v>
      </c>
      <c r="DY43" s="241">
        <f t="shared" ref="DY43:EA43" si="781">DY144+DY245+DY346+DY447</f>
        <v>0</v>
      </c>
      <c r="DZ43" s="241">
        <f t="shared" si="781"/>
        <v>0</v>
      </c>
      <c r="EA43" s="241">
        <f t="shared" si="781"/>
        <v>0</v>
      </c>
      <c r="EB43" s="241">
        <f t="shared" si="637"/>
        <v>0</v>
      </c>
      <c r="EC43" s="242">
        <v>0.23915411846270695</v>
      </c>
      <c r="ED43" s="243">
        <f t="shared" si="638"/>
        <v>0</v>
      </c>
      <c r="EE43" s="244">
        <f t="shared" si="639"/>
        <v>0</v>
      </c>
      <c r="EF43" s="236"/>
      <c r="EG43" s="238">
        <v>6.0</v>
      </c>
      <c r="EH43" s="239" t="s">
        <v>145</v>
      </c>
      <c r="EI43" s="240" t="s">
        <v>132</v>
      </c>
      <c r="EJ43" s="240" t="s">
        <v>132</v>
      </c>
      <c r="EK43" s="241">
        <f t="shared" si="640"/>
        <v>0</v>
      </c>
      <c r="EL43" s="241" t="str">
        <f t="shared" si="641"/>
        <v>#DIV/0!</v>
      </c>
      <c r="EM43" s="241">
        <f t="shared" si="642"/>
        <v>0</v>
      </c>
      <c r="EN43" s="242"/>
      <c r="EO43" s="241">
        <f t="shared" si="643"/>
        <v>0</v>
      </c>
      <c r="EP43" s="241">
        <f t="shared" ref="EP43:ER43" si="782">EP144+EP245+EP346+EP447</f>
        <v>0</v>
      </c>
      <c r="EQ43" s="241">
        <f t="shared" si="782"/>
        <v>0</v>
      </c>
      <c r="ER43" s="241">
        <f t="shared" si="782"/>
        <v>0</v>
      </c>
      <c r="ES43" s="241">
        <f t="shared" si="645"/>
        <v>0</v>
      </c>
      <c r="ET43" s="242">
        <v>0.23915411846270695</v>
      </c>
      <c r="EU43" s="243">
        <f t="shared" si="646"/>
        <v>0</v>
      </c>
      <c r="EV43" s="244">
        <f t="shared" si="647"/>
        <v>0</v>
      </c>
      <c r="EW43" s="236"/>
      <c r="EX43" s="238">
        <v>6.0</v>
      </c>
      <c r="EY43" s="239" t="s">
        <v>145</v>
      </c>
      <c r="EZ43" s="240" t="s">
        <v>132</v>
      </c>
      <c r="FA43" s="240" t="s">
        <v>132</v>
      </c>
      <c r="FB43" s="241">
        <f t="shared" si="648"/>
        <v>0</v>
      </c>
      <c r="FC43" s="241" t="str">
        <f t="shared" si="649"/>
        <v>#DIV/0!</v>
      </c>
      <c r="FD43" s="241">
        <f t="shared" si="650"/>
        <v>0</v>
      </c>
      <c r="FE43" s="242"/>
      <c r="FF43" s="241">
        <f t="shared" si="651"/>
        <v>0</v>
      </c>
      <c r="FG43" s="241">
        <f t="shared" ref="FG43:FI43" si="783">FG144+FG245+FG346+FG447</f>
        <v>0</v>
      </c>
      <c r="FH43" s="241">
        <f t="shared" si="783"/>
        <v>0</v>
      </c>
      <c r="FI43" s="241">
        <f t="shared" si="783"/>
        <v>0</v>
      </c>
      <c r="FJ43" s="241">
        <f t="shared" si="653"/>
        <v>0</v>
      </c>
      <c r="FK43" s="242">
        <v>0.23915411846270695</v>
      </c>
      <c r="FL43" s="243">
        <f t="shared" si="654"/>
        <v>0</v>
      </c>
      <c r="FM43" s="244">
        <f t="shared" si="655"/>
        <v>0</v>
      </c>
      <c r="FN43" s="236"/>
      <c r="FO43" s="238">
        <v>6.0</v>
      </c>
      <c r="FP43" s="239" t="s">
        <v>145</v>
      </c>
      <c r="FQ43" s="240" t="s">
        <v>132</v>
      </c>
      <c r="FR43" s="240" t="s">
        <v>132</v>
      </c>
      <c r="FS43" s="241">
        <f t="shared" si="656"/>
        <v>0</v>
      </c>
      <c r="FT43" s="241" t="str">
        <f t="shared" si="657"/>
        <v>#DIV/0!</v>
      </c>
      <c r="FU43" s="241">
        <f t="shared" si="658"/>
        <v>0</v>
      </c>
      <c r="FV43" s="242"/>
      <c r="FW43" s="241">
        <f t="shared" si="659"/>
        <v>0</v>
      </c>
      <c r="FX43" s="241">
        <f t="shared" ref="FX43:FZ43" si="784">FX144+FX245+FX346+FX447</f>
        <v>0</v>
      </c>
      <c r="FY43" s="241">
        <f t="shared" si="784"/>
        <v>0</v>
      </c>
      <c r="FZ43" s="241">
        <f t="shared" si="784"/>
        <v>0</v>
      </c>
      <c r="GA43" s="241">
        <f t="shared" si="661"/>
        <v>0</v>
      </c>
      <c r="GB43" s="242">
        <v>0.23915411846270695</v>
      </c>
      <c r="GC43" s="243">
        <f t="shared" si="662"/>
        <v>0</v>
      </c>
      <c r="GD43" s="244">
        <f t="shared" si="663"/>
        <v>0</v>
      </c>
      <c r="GE43" s="236"/>
      <c r="GF43" s="238">
        <v>6.0</v>
      </c>
      <c r="GG43" s="239" t="s">
        <v>145</v>
      </c>
      <c r="GH43" s="240" t="s">
        <v>132</v>
      </c>
      <c r="GI43" s="240" t="s">
        <v>132</v>
      </c>
      <c r="GJ43" s="241">
        <f t="shared" si="664"/>
        <v>0</v>
      </c>
      <c r="GK43" s="241" t="str">
        <f t="shared" si="665"/>
        <v>#DIV/0!</v>
      </c>
      <c r="GL43" s="241">
        <f t="shared" si="666"/>
        <v>0</v>
      </c>
      <c r="GM43" s="242"/>
      <c r="GN43" s="241">
        <f t="shared" si="667"/>
        <v>0</v>
      </c>
      <c r="GO43" s="241">
        <f t="shared" ref="GO43:GQ43" si="785">GO144+GO245+GO346+GO447</f>
        <v>0</v>
      </c>
      <c r="GP43" s="241">
        <f t="shared" si="785"/>
        <v>0</v>
      </c>
      <c r="GQ43" s="241">
        <f t="shared" si="785"/>
        <v>0</v>
      </c>
      <c r="GR43" s="241">
        <f t="shared" si="669"/>
        <v>0</v>
      </c>
      <c r="GS43" s="242">
        <v>0.23915411846270695</v>
      </c>
      <c r="GT43" s="243">
        <f t="shared" si="670"/>
        <v>0</v>
      </c>
      <c r="GU43" s="244">
        <f t="shared" si="671"/>
        <v>0</v>
      </c>
      <c r="GV43" s="236"/>
      <c r="GW43" s="238">
        <v>6.0</v>
      </c>
      <c r="GX43" s="239" t="s">
        <v>145</v>
      </c>
      <c r="GY43" s="240" t="s">
        <v>132</v>
      </c>
      <c r="GZ43" s="240" t="s">
        <v>132</v>
      </c>
      <c r="HA43" s="241">
        <f t="shared" si="672"/>
        <v>0</v>
      </c>
      <c r="HB43" s="241" t="str">
        <f t="shared" si="673"/>
        <v>#DIV/0!</v>
      </c>
      <c r="HC43" s="241">
        <f t="shared" si="674"/>
        <v>0</v>
      </c>
      <c r="HD43" s="242"/>
      <c r="HE43" s="241">
        <f t="shared" si="675"/>
        <v>0</v>
      </c>
      <c r="HF43" s="241">
        <f t="shared" ref="HF43:HH43" si="786">HF144+HF245+HF346+HF447</f>
        <v>0</v>
      </c>
      <c r="HG43" s="241">
        <f t="shared" si="786"/>
        <v>0</v>
      </c>
      <c r="HH43" s="241">
        <f t="shared" si="786"/>
        <v>0</v>
      </c>
      <c r="HI43" s="241">
        <f t="shared" si="677"/>
        <v>0</v>
      </c>
      <c r="HJ43" s="242">
        <v>0.23915411846270695</v>
      </c>
      <c r="HK43" s="243">
        <f t="shared" si="678"/>
        <v>0</v>
      </c>
      <c r="HL43" s="244">
        <f t="shared" si="679"/>
        <v>0</v>
      </c>
      <c r="HM43" s="236"/>
      <c r="HN43" s="238">
        <v>6.0</v>
      </c>
      <c r="HO43" s="239" t="s">
        <v>145</v>
      </c>
      <c r="HP43" s="240" t="s">
        <v>132</v>
      </c>
      <c r="HQ43" s="240" t="s">
        <v>132</v>
      </c>
      <c r="HR43" s="241">
        <f t="shared" si="680"/>
        <v>0</v>
      </c>
      <c r="HS43" s="241" t="str">
        <f t="shared" si="681"/>
        <v>#DIV/0!</v>
      </c>
      <c r="HT43" s="241">
        <f t="shared" si="682"/>
        <v>0</v>
      </c>
      <c r="HU43" s="242"/>
      <c r="HV43" s="241">
        <f t="shared" si="683"/>
        <v>0</v>
      </c>
      <c r="HW43" s="241">
        <f t="shared" ref="HW43:HY43" si="787">HW144+HW245+HW346+HW447</f>
        <v>0</v>
      </c>
      <c r="HX43" s="241">
        <f t="shared" si="787"/>
        <v>0</v>
      </c>
      <c r="HY43" s="241">
        <f t="shared" si="787"/>
        <v>0</v>
      </c>
      <c r="HZ43" s="241">
        <f t="shared" si="685"/>
        <v>0</v>
      </c>
      <c r="IA43" s="242">
        <v>0.23915411846270695</v>
      </c>
      <c r="IB43" s="243">
        <f t="shared" si="686"/>
        <v>0</v>
      </c>
      <c r="IC43" s="244">
        <f t="shared" si="687"/>
        <v>0</v>
      </c>
      <c r="ID43" s="236"/>
      <c r="IE43" s="238">
        <v>6.0</v>
      </c>
      <c r="IF43" s="239" t="s">
        <v>145</v>
      </c>
      <c r="IG43" s="240" t="s">
        <v>132</v>
      </c>
      <c r="IH43" s="240" t="s">
        <v>132</v>
      </c>
      <c r="II43" s="241">
        <f t="shared" si="688"/>
        <v>0</v>
      </c>
      <c r="IJ43" s="241" t="str">
        <f t="shared" si="689"/>
        <v>#DIV/0!</v>
      </c>
      <c r="IK43" s="241">
        <f t="shared" si="690"/>
        <v>0</v>
      </c>
      <c r="IL43" s="242"/>
      <c r="IM43" s="241">
        <f t="shared" si="691"/>
        <v>0</v>
      </c>
      <c r="IN43" s="241">
        <f t="shared" ref="IN43:IP43" si="788">IN144+IN245+IN346+IN447</f>
        <v>0</v>
      </c>
      <c r="IO43" s="241">
        <f t="shared" si="788"/>
        <v>0</v>
      </c>
      <c r="IP43" s="241">
        <f t="shared" si="788"/>
        <v>0</v>
      </c>
      <c r="IQ43" s="241">
        <f t="shared" si="693"/>
        <v>0</v>
      </c>
      <c r="IR43" s="242">
        <v>0.23915411846270695</v>
      </c>
      <c r="IS43" s="243">
        <f t="shared" si="694"/>
        <v>0</v>
      </c>
      <c r="IT43" s="244">
        <f t="shared" si="695"/>
        <v>0</v>
      </c>
      <c r="IU43" s="236"/>
      <c r="IV43" s="238">
        <v>6.0</v>
      </c>
      <c r="IW43" s="239" t="s">
        <v>145</v>
      </c>
      <c r="IX43" s="240" t="s">
        <v>132</v>
      </c>
      <c r="IY43" s="240" t="s">
        <v>132</v>
      </c>
      <c r="IZ43" s="241">
        <f t="shared" si="696"/>
        <v>0</v>
      </c>
      <c r="JA43" s="241" t="str">
        <f t="shared" si="697"/>
        <v>#DIV/0!</v>
      </c>
      <c r="JB43" s="241">
        <f t="shared" si="698"/>
        <v>0</v>
      </c>
      <c r="JC43" s="242"/>
      <c r="JD43" s="241">
        <f t="shared" si="699"/>
        <v>0</v>
      </c>
      <c r="JE43" s="241">
        <f t="shared" ref="JE43:JG43" si="789">JE144+JE245+JE346+JE447</f>
        <v>0</v>
      </c>
      <c r="JF43" s="241">
        <f t="shared" si="789"/>
        <v>0</v>
      </c>
      <c r="JG43" s="241">
        <f t="shared" si="789"/>
        <v>0</v>
      </c>
      <c r="JH43" s="241">
        <f t="shared" si="701"/>
        <v>0</v>
      </c>
      <c r="JI43" s="242">
        <v>0.23915411846270695</v>
      </c>
      <c r="JJ43" s="243">
        <f t="shared" si="702"/>
        <v>0</v>
      </c>
      <c r="JK43" s="244">
        <f t="shared" si="703"/>
        <v>0</v>
      </c>
      <c r="JL43" s="236"/>
      <c r="JM43" s="238">
        <v>6.0</v>
      </c>
      <c r="JN43" s="239" t="s">
        <v>145</v>
      </c>
      <c r="JO43" s="240" t="s">
        <v>132</v>
      </c>
      <c r="JP43" s="240" t="s">
        <v>132</v>
      </c>
      <c r="JQ43" s="241">
        <f t="shared" si="704"/>
        <v>0</v>
      </c>
      <c r="JR43" s="241" t="str">
        <f t="shared" si="705"/>
        <v>#DIV/0!</v>
      </c>
      <c r="JS43" s="241">
        <f t="shared" si="706"/>
        <v>0</v>
      </c>
      <c r="JT43" s="242"/>
      <c r="JU43" s="241">
        <f t="shared" si="707"/>
        <v>0</v>
      </c>
      <c r="JV43" s="241">
        <f t="shared" ref="JV43:JX43" si="790">JV144+JV245+JV346+JV447</f>
        <v>0</v>
      </c>
      <c r="JW43" s="241">
        <f t="shared" si="790"/>
        <v>0</v>
      </c>
      <c r="JX43" s="241">
        <f t="shared" si="790"/>
        <v>0</v>
      </c>
      <c r="JY43" s="241">
        <f t="shared" si="709"/>
        <v>0</v>
      </c>
      <c r="JZ43" s="242">
        <v>0.23915411846270695</v>
      </c>
      <c r="KA43" s="243">
        <f t="shared" si="710"/>
        <v>0</v>
      </c>
      <c r="KB43" s="244">
        <f t="shared" si="711"/>
        <v>0</v>
      </c>
      <c r="KC43" s="236"/>
      <c r="KD43" s="238">
        <v>6.0</v>
      </c>
      <c r="KE43" s="239" t="s">
        <v>145</v>
      </c>
      <c r="KF43" s="240" t="s">
        <v>132</v>
      </c>
      <c r="KG43" s="240" t="s">
        <v>132</v>
      </c>
      <c r="KH43" s="241">
        <f t="shared" si="712"/>
        <v>0</v>
      </c>
      <c r="KI43" s="241" t="str">
        <f t="shared" si="713"/>
        <v>#DIV/0!</v>
      </c>
      <c r="KJ43" s="241">
        <f t="shared" si="714"/>
        <v>0</v>
      </c>
      <c r="KK43" s="242"/>
      <c r="KL43" s="241">
        <f t="shared" si="715"/>
        <v>0</v>
      </c>
      <c r="KM43" s="241">
        <f t="shared" ref="KM43:KO43" si="791">KM144+KM245+KM346+KM447</f>
        <v>0</v>
      </c>
      <c r="KN43" s="241">
        <f t="shared" si="791"/>
        <v>0</v>
      </c>
      <c r="KO43" s="241">
        <f t="shared" si="791"/>
        <v>0</v>
      </c>
      <c r="KP43" s="241">
        <f t="shared" si="717"/>
        <v>0</v>
      </c>
      <c r="KQ43" s="242">
        <v>0.23915411846270695</v>
      </c>
      <c r="KR43" s="243">
        <f t="shared" si="718"/>
        <v>0</v>
      </c>
      <c r="KS43" s="244">
        <f t="shared" si="719"/>
        <v>0</v>
      </c>
      <c r="KT43" s="236"/>
      <c r="KU43" s="237"/>
    </row>
    <row r="44" ht="15.75" customHeight="1">
      <c r="A44" s="238">
        <v>7.0</v>
      </c>
      <c r="B44" s="239" t="s">
        <v>146</v>
      </c>
      <c r="C44" s="240" t="s">
        <v>132</v>
      </c>
      <c r="D44" s="240" t="s">
        <v>132</v>
      </c>
      <c r="E44" s="241">
        <f t="shared" si="576"/>
        <v>0</v>
      </c>
      <c r="F44" s="241" t="str">
        <f t="shared" si="577"/>
        <v>#DIV/0!</v>
      </c>
      <c r="G44" s="241">
        <f t="shared" si="578"/>
        <v>0</v>
      </c>
      <c r="H44" s="242"/>
      <c r="I44" s="241">
        <f t="shared" si="579"/>
        <v>0</v>
      </c>
      <c r="J44" s="241">
        <f t="shared" ref="J44:L44" si="792">J145+J246+J347+J448</f>
        <v>0</v>
      </c>
      <c r="K44" s="241">
        <f t="shared" si="792"/>
        <v>0</v>
      </c>
      <c r="L44" s="241">
        <f t="shared" si="792"/>
        <v>0</v>
      </c>
      <c r="M44" s="241">
        <f t="shared" si="581"/>
        <v>0</v>
      </c>
      <c r="N44" s="242">
        <v>0.23915411846270695</v>
      </c>
      <c r="O44" s="243">
        <f t="shared" si="582"/>
        <v>0</v>
      </c>
      <c r="P44" s="244">
        <f t="shared" si="583"/>
        <v>0</v>
      </c>
      <c r="Q44" s="236"/>
      <c r="R44" s="238">
        <v>7.0</v>
      </c>
      <c r="S44" s="239" t="s">
        <v>146</v>
      </c>
      <c r="T44" s="240" t="s">
        <v>132</v>
      </c>
      <c r="U44" s="240" t="s">
        <v>132</v>
      </c>
      <c r="V44" s="241">
        <f t="shared" si="584"/>
        <v>0</v>
      </c>
      <c r="W44" s="241" t="str">
        <f t="shared" si="585"/>
        <v>#DIV/0!</v>
      </c>
      <c r="X44" s="241">
        <f t="shared" si="586"/>
        <v>0</v>
      </c>
      <c r="Y44" s="242"/>
      <c r="Z44" s="241">
        <f t="shared" si="587"/>
        <v>0</v>
      </c>
      <c r="AA44" s="241">
        <f t="shared" ref="AA44:AC44" si="793">AA145+AA246+AA347+AA448</f>
        <v>0</v>
      </c>
      <c r="AB44" s="241">
        <f t="shared" si="793"/>
        <v>0</v>
      </c>
      <c r="AC44" s="241">
        <f t="shared" si="793"/>
        <v>0</v>
      </c>
      <c r="AD44" s="241">
        <f t="shared" si="589"/>
        <v>0</v>
      </c>
      <c r="AE44" s="242">
        <v>0.23915411846270695</v>
      </c>
      <c r="AF44" s="243">
        <f t="shared" si="590"/>
        <v>0</v>
      </c>
      <c r="AG44" s="244">
        <f t="shared" si="591"/>
        <v>0</v>
      </c>
      <c r="AH44" s="236"/>
      <c r="AI44" s="238">
        <v>7.0</v>
      </c>
      <c r="AJ44" s="239" t="s">
        <v>146</v>
      </c>
      <c r="AK44" s="240" t="s">
        <v>132</v>
      </c>
      <c r="AL44" s="240" t="s">
        <v>132</v>
      </c>
      <c r="AM44" s="241">
        <f t="shared" si="592"/>
        <v>0</v>
      </c>
      <c r="AN44" s="241" t="str">
        <f t="shared" si="593"/>
        <v>#DIV/0!</v>
      </c>
      <c r="AO44" s="241">
        <f t="shared" si="594"/>
        <v>0</v>
      </c>
      <c r="AP44" s="242"/>
      <c r="AQ44" s="241">
        <f t="shared" si="595"/>
        <v>0</v>
      </c>
      <c r="AR44" s="241">
        <f t="shared" ref="AR44:AT44" si="794">AR145+AR246+AR347+AR448</f>
        <v>0</v>
      </c>
      <c r="AS44" s="241">
        <f t="shared" si="794"/>
        <v>0</v>
      </c>
      <c r="AT44" s="241">
        <f t="shared" si="794"/>
        <v>0</v>
      </c>
      <c r="AU44" s="241">
        <f t="shared" si="597"/>
        <v>0</v>
      </c>
      <c r="AV44" s="242">
        <v>0.23915411846270695</v>
      </c>
      <c r="AW44" s="243">
        <f t="shared" si="598"/>
        <v>0</v>
      </c>
      <c r="AX44" s="244">
        <f t="shared" si="599"/>
        <v>0</v>
      </c>
      <c r="AY44" s="236"/>
      <c r="AZ44" s="238">
        <v>7.0</v>
      </c>
      <c r="BA44" s="239" t="s">
        <v>146</v>
      </c>
      <c r="BB44" s="240" t="s">
        <v>132</v>
      </c>
      <c r="BC44" s="240" t="s">
        <v>132</v>
      </c>
      <c r="BD44" s="241">
        <f t="shared" si="600"/>
        <v>0</v>
      </c>
      <c r="BE44" s="241" t="str">
        <f t="shared" si="601"/>
        <v>#DIV/0!</v>
      </c>
      <c r="BF44" s="241">
        <f t="shared" si="602"/>
        <v>0</v>
      </c>
      <c r="BG44" s="242"/>
      <c r="BH44" s="241">
        <f t="shared" si="603"/>
        <v>0</v>
      </c>
      <c r="BI44" s="241">
        <f t="shared" ref="BI44:BK44" si="795">BI145+BI246+BI347+BI448</f>
        <v>0</v>
      </c>
      <c r="BJ44" s="241">
        <f t="shared" si="795"/>
        <v>0</v>
      </c>
      <c r="BK44" s="241">
        <f t="shared" si="795"/>
        <v>0</v>
      </c>
      <c r="BL44" s="241">
        <f t="shared" si="605"/>
        <v>0</v>
      </c>
      <c r="BM44" s="242">
        <v>0.23915411846270695</v>
      </c>
      <c r="BN44" s="243">
        <f t="shared" si="606"/>
        <v>0</v>
      </c>
      <c r="BO44" s="244">
        <f t="shared" si="607"/>
        <v>0</v>
      </c>
      <c r="BP44" s="236"/>
      <c r="BQ44" s="238">
        <v>7.0</v>
      </c>
      <c r="BR44" s="239" t="s">
        <v>146</v>
      </c>
      <c r="BS44" s="240" t="s">
        <v>132</v>
      </c>
      <c r="BT44" s="240" t="s">
        <v>132</v>
      </c>
      <c r="BU44" s="241">
        <f t="shared" si="608"/>
        <v>0</v>
      </c>
      <c r="BV44" s="241" t="str">
        <f t="shared" si="609"/>
        <v>#DIV/0!</v>
      </c>
      <c r="BW44" s="241">
        <f t="shared" si="610"/>
        <v>0</v>
      </c>
      <c r="BX44" s="242"/>
      <c r="BY44" s="241">
        <f t="shared" si="611"/>
        <v>0</v>
      </c>
      <c r="BZ44" s="241">
        <f t="shared" ref="BZ44:CB44" si="796">BZ145+BZ246+BZ347+BZ448</f>
        <v>0</v>
      </c>
      <c r="CA44" s="241">
        <f t="shared" si="796"/>
        <v>0</v>
      </c>
      <c r="CB44" s="241">
        <f t="shared" si="796"/>
        <v>0</v>
      </c>
      <c r="CC44" s="241">
        <f t="shared" si="613"/>
        <v>0</v>
      </c>
      <c r="CD44" s="242">
        <v>0.23915411846270695</v>
      </c>
      <c r="CE44" s="243">
        <f t="shared" si="614"/>
        <v>0</v>
      </c>
      <c r="CF44" s="244">
        <f t="shared" si="615"/>
        <v>0</v>
      </c>
      <c r="CG44" s="236"/>
      <c r="CH44" s="238">
        <v>7.0</v>
      </c>
      <c r="CI44" s="239" t="s">
        <v>146</v>
      </c>
      <c r="CJ44" s="240" t="s">
        <v>132</v>
      </c>
      <c r="CK44" s="240" t="s">
        <v>132</v>
      </c>
      <c r="CL44" s="241">
        <f t="shared" si="616"/>
        <v>0</v>
      </c>
      <c r="CM44" s="241" t="str">
        <f t="shared" si="617"/>
        <v>#DIV/0!</v>
      </c>
      <c r="CN44" s="241">
        <f t="shared" si="618"/>
        <v>0</v>
      </c>
      <c r="CO44" s="242"/>
      <c r="CP44" s="241">
        <f t="shared" si="619"/>
        <v>0</v>
      </c>
      <c r="CQ44" s="241">
        <f t="shared" ref="CQ44:CS44" si="797">CQ145+CQ246+CQ347+CQ448</f>
        <v>0</v>
      </c>
      <c r="CR44" s="241">
        <f t="shared" si="797"/>
        <v>0</v>
      </c>
      <c r="CS44" s="241">
        <f t="shared" si="797"/>
        <v>0</v>
      </c>
      <c r="CT44" s="241">
        <f t="shared" si="621"/>
        <v>0</v>
      </c>
      <c r="CU44" s="242">
        <v>0.23915411846270695</v>
      </c>
      <c r="CV44" s="243">
        <f t="shared" si="622"/>
        <v>0</v>
      </c>
      <c r="CW44" s="244">
        <f t="shared" si="623"/>
        <v>0</v>
      </c>
      <c r="CX44" s="236"/>
      <c r="CY44" s="238">
        <v>7.0</v>
      </c>
      <c r="CZ44" s="239" t="s">
        <v>146</v>
      </c>
      <c r="DA44" s="240" t="s">
        <v>132</v>
      </c>
      <c r="DB44" s="240" t="s">
        <v>132</v>
      </c>
      <c r="DC44" s="241">
        <f t="shared" si="624"/>
        <v>0</v>
      </c>
      <c r="DD44" s="241" t="str">
        <f t="shared" si="625"/>
        <v>#DIV/0!</v>
      </c>
      <c r="DE44" s="241">
        <f t="shared" si="626"/>
        <v>0</v>
      </c>
      <c r="DF44" s="242"/>
      <c r="DG44" s="241">
        <f t="shared" si="627"/>
        <v>0</v>
      </c>
      <c r="DH44" s="241">
        <f t="shared" ref="DH44:DJ44" si="798">DH145+DH246+DH347+DH448</f>
        <v>0</v>
      </c>
      <c r="DI44" s="241">
        <f t="shared" si="798"/>
        <v>0</v>
      </c>
      <c r="DJ44" s="241">
        <f t="shared" si="798"/>
        <v>0</v>
      </c>
      <c r="DK44" s="241">
        <f t="shared" si="629"/>
        <v>0</v>
      </c>
      <c r="DL44" s="242">
        <v>0.23915411846270695</v>
      </c>
      <c r="DM44" s="243">
        <f t="shared" si="630"/>
        <v>0</v>
      </c>
      <c r="DN44" s="244">
        <f t="shared" si="631"/>
        <v>0</v>
      </c>
      <c r="DO44" s="236"/>
      <c r="DP44" s="238">
        <v>7.0</v>
      </c>
      <c r="DQ44" s="239" t="s">
        <v>146</v>
      </c>
      <c r="DR44" s="240" t="s">
        <v>132</v>
      </c>
      <c r="DS44" s="240" t="s">
        <v>132</v>
      </c>
      <c r="DT44" s="241">
        <f t="shared" si="632"/>
        <v>0</v>
      </c>
      <c r="DU44" s="241" t="str">
        <f t="shared" si="633"/>
        <v>#DIV/0!</v>
      </c>
      <c r="DV44" s="241">
        <f t="shared" si="634"/>
        <v>0</v>
      </c>
      <c r="DW44" s="242"/>
      <c r="DX44" s="241">
        <f t="shared" si="635"/>
        <v>0</v>
      </c>
      <c r="DY44" s="241">
        <f t="shared" ref="DY44:EA44" si="799">DY145+DY246+DY347+DY448</f>
        <v>0</v>
      </c>
      <c r="DZ44" s="241">
        <f t="shared" si="799"/>
        <v>0</v>
      </c>
      <c r="EA44" s="241">
        <f t="shared" si="799"/>
        <v>0</v>
      </c>
      <c r="EB44" s="241">
        <f t="shared" si="637"/>
        <v>0</v>
      </c>
      <c r="EC44" s="242">
        <v>0.23915411846270695</v>
      </c>
      <c r="ED44" s="243">
        <f t="shared" si="638"/>
        <v>0</v>
      </c>
      <c r="EE44" s="244">
        <f t="shared" si="639"/>
        <v>0</v>
      </c>
      <c r="EF44" s="236"/>
      <c r="EG44" s="238">
        <v>7.0</v>
      </c>
      <c r="EH44" s="239" t="s">
        <v>146</v>
      </c>
      <c r="EI44" s="240" t="s">
        <v>132</v>
      </c>
      <c r="EJ44" s="240" t="s">
        <v>132</v>
      </c>
      <c r="EK44" s="241">
        <f t="shared" si="640"/>
        <v>0</v>
      </c>
      <c r="EL44" s="241" t="str">
        <f t="shared" si="641"/>
        <v>#DIV/0!</v>
      </c>
      <c r="EM44" s="241">
        <f t="shared" si="642"/>
        <v>0</v>
      </c>
      <c r="EN44" s="242"/>
      <c r="EO44" s="241">
        <f t="shared" si="643"/>
        <v>0</v>
      </c>
      <c r="EP44" s="241">
        <f t="shared" ref="EP44:ER44" si="800">EP145+EP246+EP347+EP448</f>
        <v>0</v>
      </c>
      <c r="EQ44" s="241">
        <f t="shared" si="800"/>
        <v>0</v>
      </c>
      <c r="ER44" s="241">
        <f t="shared" si="800"/>
        <v>0</v>
      </c>
      <c r="ES44" s="241">
        <f t="shared" si="645"/>
        <v>0</v>
      </c>
      <c r="ET44" s="242">
        <v>0.23915411846270695</v>
      </c>
      <c r="EU44" s="243">
        <f t="shared" si="646"/>
        <v>0</v>
      </c>
      <c r="EV44" s="244">
        <f t="shared" si="647"/>
        <v>0</v>
      </c>
      <c r="EW44" s="236"/>
      <c r="EX44" s="238">
        <v>7.0</v>
      </c>
      <c r="EY44" s="239" t="s">
        <v>146</v>
      </c>
      <c r="EZ44" s="240" t="s">
        <v>132</v>
      </c>
      <c r="FA44" s="240" t="s">
        <v>132</v>
      </c>
      <c r="FB44" s="241">
        <f t="shared" si="648"/>
        <v>0</v>
      </c>
      <c r="FC44" s="241" t="str">
        <f t="shared" si="649"/>
        <v>#DIV/0!</v>
      </c>
      <c r="FD44" s="241">
        <f t="shared" si="650"/>
        <v>0</v>
      </c>
      <c r="FE44" s="242"/>
      <c r="FF44" s="241">
        <f t="shared" si="651"/>
        <v>0</v>
      </c>
      <c r="FG44" s="241">
        <f t="shared" ref="FG44:FI44" si="801">FG145+FG246+FG347+FG448</f>
        <v>0</v>
      </c>
      <c r="FH44" s="241">
        <f t="shared" si="801"/>
        <v>0</v>
      </c>
      <c r="FI44" s="241">
        <f t="shared" si="801"/>
        <v>0</v>
      </c>
      <c r="FJ44" s="241">
        <f t="shared" si="653"/>
        <v>0</v>
      </c>
      <c r="FK44" s="242">
        <v>0.23915411846270695</v>
      </c>
      <c r="FL44" s="243">
        <f t="shared" si="654"/>
        <v>0</v>
      </c>
      <c r="FM44" s="244">
        <f t="shared" si="655"/>
        <v>0</v>
      </c>
      <c r="FN44" s="236"/>
      <c r="FO44" s="238">
        <v>7.0</v>
      </c>
      <c r="FP44" s="239" t="s">
        <v>146</v>
      </c>
      <c r="FQ44" s="240" t="s">
        <v>132</v>
      </c>
      <c r="FR44" s="240" t="s">
        <v>132</v>
      </c>
      <c r="FS44" s="241">
        <f t="shared" si="656"/>
        <v>0</v>
      </c>
      <c r="FT44" s="241" t="str">
        <f t="shared" si="657"/>
        <v>#DIV/0!</v>
      </c>
      <c r="FU44" s="241">
        <f t="shared" si="658"/>
        <v>0</v>
      </c>
      <c r="FV44" s="242"/>
      <c r="FW44" s="241">
        <f t="shared" si="659"/>
        <v>0</v>
      </c>
      <c r="FX44" s="241">
        <f t="shared" ref="FX44:FZ44" si="802">FX145+FX246+FX347+FX448</f>
        <v>0</v>
      </c>
      <c r="FY44" s="241">
        <f t="shared" si="802"/>
        <v>0</v>
      </c>
      <c r="FZ44" s="241">
        <f t="shared" si="802"/>
        <v>0</v>
      </c>
      <c r="GA44" s="241">
        <f t="shared" si="661"/>
        <v>0</v>
      </c>
      <c r="GB44" s="242">
        <v>0.23915411846270695</v>
      </c>
      <c r="GC44" s="243">
        <f t="shared" si="662"/>
        <v>0</v>
      </c>
      <c r="GD44" s="244">
        <f t="shared" si="663"/>
        <v>0</v>
      </c>
      <c r="GE44" s="236"/>
      <c r="GF44" s="238">
        <v>7.0</v>
      </c>
      <c r="GG44" s="239" t="s">
        <v>146</v>
      </c>
      <c r="GH44" s="240" t="s">
        <v>132</v>
      </c>
      <c r="GI44" s="240" t="s">
        <v>132</v>
      </c>
      <c r="GJ44" s="241">
        <f t="shared" si="664"/>
        <v>0</v>
      </c>
      <c r="GK44" s="241" t="str">
        <f t="shared" si="665"/>
        <v>#DIV/0!</v>
      </c>
      <c r="GL44" s="241">
        <f t="shared" si="666"/>
        <v>0</v>
      </c>
      <c r="GM44" s="242"/>
      <c r="GN44" s="241">
        <f t="shared" si="667"/>
        <v>0</v>
      </c>
      <c r="GO44" s="241">
        <f t="shared" ref="GO44:GQ44" si="803">GO145+GO246+GO347+GO448</f>
        <v>0</v>
      </c>
      <c r="GP44" s="241">
        <f t="shared" si="803"/>
        <v>0</v>
      </c>
      <c r="GQ44" s="241">
        <f t="shared" si="803"/>
        <v>0</v>
      </c>
      <c r="GR44" s="241">
        <f t="shared" si="669"/>
        <v>0</v>
      </c>
      <c r="GS44" s="242">
        <v>0.23915411846270695</v>
      </c>
      <c r="GT44" s="243">
        <f t="shared" si="670"/>
        <v>0</v>
      </c>
      <c r="GU44" s="244">
        <f t="shared" si="671"/>
        <v>0</v>
      </c>
      <c r="GV44" s="236"/>
      <c r="GW44" s="238">
        <v>7.0</v>
      </c>
      <c r="GX44" s="239" t="s">
        <v>146</v>
      </c>
      <c r="GY44" s="240" t="s">
        <v>132</v>
      </c>
      <c r="GZ44" s="240" t="s">
        <v>132</v>
      </c>
      <c r="HA44" s="241">
        <f t="shared" si="672"/>
        <v>0</v>
      </c>
      <c r="HB44" s="241" t="str">
        <f t="shared" si="673"/>
        <v>#DIV/0!</v>
      </c>
      <c r="HC44" s="241">
        <f t="shared" si="674"/>
        <v>0</v>
      </c>
      <c r="HD44" s="242"/>
      <c r="HE44" s="241">
        <f t="shared" si="675"/>
        <v>0</v>
      </c>
      <c r="HF44" s="241">
        <f t="shared" ref="HF44:HH44" si="804">HF145+HF246+HF347+HF448</f>
        <v>0</v>
      </c>
      <c r="HG44" s="241">
        <f t="shared" si="804"/>
        <v>0</v>
      </c>
      <c r="HH44" s="241">
        <f t="shared" si="804"/>
        <v>0</v>
      </c>
      <c r="HI44" s="241">
        <f t="shared" si="677"/>
        <v>0</v>
      </c>
      <c r="HJ44" s="242">
        <v>0.23915411846270695</v>
      </c>
      <c r="HK44" s="243">
        <f t="shared" si="678"/>
        <v>0</v>
      </c>
      <c r="HL44" s="244">
        <f t="shared" si="679"/>
        <v>0</v>
      </c>
      <c r="HM44" s="236"/>
      <c r="HN44" s="238">
        <v>7.0</v>
      </c>
      <c r="HO44" s="239" t="s">
        <v>146</v>
      </c>
      <c r="HP44" s="240" t="s">
        <v>132</v>
      </c>
      <c r="HQ44" s="240" t="s">
        <v>132</v>
      </c>
      <c r="HR44" s="241">
        <f t="shared" si="680"/>
        <v>0</v>
      </c>
      <c r="HS44" s="241" t="str">
        <f t="shared" si="681"/>
        <v>#DIV/0!</v>
      </c>
      <c r="HT44" s="241">
        <f t="shared" si="682"/>
        <v>0</v>
      </c>
      <c r="HU44" s="242"/>
      <c r="HV44" s="241">
        <f t="shared" si="683"/>
        <v>0</v>
      </c>
      <c r="HW44" s="241">
        <f t="shared" ref="HW44:HY44" si="805">HW145+HW246+HW347+HW448</f>
        <v>0</v>
      </c>
      <c r="HX44" s="241">
        <f t="shared" si="805"/>
        <v>0</v>
      </c>
      <c r="HY44" s="241">
        <f t="shared" si="805"/>
        <v>0</v>
      </c>
      <c r="HZ44" s="241">
        <f t="shared" si="685"/>
        <v>0</v>
      </c>
      <c r="IA44" s="242">
        <v>0.23915411846270695</v>
      </c>
      <c r="IB44" s="243">
        <f t="shared" si="686"/>
        <v>0</v>
      </c>
      <c r="IC44" s="244">
        <f t="shared" si="687"/>
        <v>0</v>
      </c>
      <c r="ID44" s="236"/>
      <c r="IE44" s="238">
        <v>7.0</v>
      </c>
      <c r="IF44" s="239" t="s">
        <v>146</v>
      </c>
      <c r="IG44" s="240" t="s">
        <v>132</v>
      </c>
      <c r="IH44" s="240" t="s">
        <v>132</v>
      </c>
      <c r="II44" s="241">
        <f t="shared" si="688"/>
        <v>0</v>
      </c>
      <c r="IJ44" s="241" t="str">
        <f t="shared" si="689"/>
        <v>#DIV/0!</v>
      </c>
      <c r="IK44" s="241">
        <f t="shared" si="690"/>
        <v>0</v>
      </c>
      <c r="IL44" s="242"/>
      <c r="IM44" s="241">
        <f t="shared" si="691"/>
        <v>0</v>
      </c>
      <c r="IN44" s="241">
        <f t="shared" ref="IN44:IP44" si="806">IN145+IN246+IN347+IN448</f>
        <v>0</v>
      </c>
      <c r="IO44" s="241">
        <f t="shared" si="806"/>
        <v>0</v>
      </c>
      <c r="IP44" s="241">
        <f t="shared" si="806"/>
        <v>0</v>
      </c>
      <c r="IQ44" s="241">
        <f t="shared" si="693"/>
        <v>0</v>
      </c>
      <c r="IR44" s="242">
        <v>0.23915411846270695</v>
      </c>
      <c r="IS44" s="243">
        <f t="shared" si="694"/>
        <v>0</v>
      </c>
      <c r="IT44" s="244">
        <f t="shared" si="695"/>
        <v>0</v>
      </c>
      <c r="IU44" s="236"/>
      <c r="IV44" s="238">
        <v>7.0</v>
      </c>
      <c r="IW44" s="239" t="s">
        <v>146</v>
      </c>
      <c r="IX44" s="240" t="s">
        <v>132</v>
      </c>
      <c r="IY44" s="240" t="s">
        <v>132</v>
      </c>
      <c r="IZ44" s="241">
        <f t="shared" si="696"/>
        <v>0</v>
      </c>
      <c r="JA44" s="241" t="str">
        <f t="shared" si="697"/>
        <v>#DIV/0!</v>
      </c>
      <c r="JB44" s="241">
        <f t="shared" si="698"/>
        <v>0</v>
      </c>
      <c r="JC44" s="242"/>
      <c r="JD44" s="241">
        <f t="shared" si="699"/>
        <v>0</v>
      </c>
      <c r="JE44" s="241">
        <f t="shared" ref="JE44:JG44" si="807">JE145+JE246+JE347+JE448</f>
        <v>0</v>
      </c>
      <c r="JF44" s="241">
        <f t="shared" si="807"/>
        <v>0</v>
      </c>
      <c r="JG44" s="241">
        <f t="shared" si="807"/>
        <v>0</v>
      </c>
      <c r="JH44" s="241">
        <f t="shared" si="701"/>
        <v>0</v>
      </c>
      <c r="JI44" s="242">
        <v>0.23915411846270695</v>
      </c>
      <c r="JJ44" s="243">
        <f t="shared" si="702"/>
        <v>0</v>
      </c>
      <c r="JK44" s="244">
        <f t="shared" si="703"/>
        <v>0</v>
      </c>
      <c r="JL44" s="236"/>
      <c r="JM44" s="238">
        <v>7.0</v>
      </c>
      <c r="JN44" s="239" t="s">
        <v>146</v>
      </c>
      <c r="JO44" s="240" t="s">
        <v>132</v>
      </c>
      <c r="JP44" s="240" t="s">
        <v>132</v>
      </c>
      <c r="JQ44" s="241">
        <f t="shared" si="704"/>
        <v>0</v>
      </c>
      <c r="JR44" s="241" t="str">
        <f t="shared" si="705"/>
        <v>#DIV/0!</v>
      </c>
      <c r="JS44" s="241">
        <f t="shared" si="706"/>
        <v>0</v>
      </c>
      <c r="JT44" s="242"/>
      <c r="JU44" s="241">
        <f t="shared" si="707"/>
        <v>0</v>
      </c>
      <c r="JV44" s="241">
        <f t="shared" ref="JV44:JX44" si="808">JV145+JV246+JV347+JV448</f>
        <v>0</v>
      </c>
      <c r="JW44" s="241">
        <f t="shared" si="808"/>
        <v>0</v>
      </c>
      <c r="JX44" s="241">
        <f t="shared" si="808"/>
        <v>0</v>
      </c>
      <c r="JY44" s="241">
        <f t="shared" si="709"/>
        <v>0</v>
      </c>
      <c r="JZ44" s="242">
        <v>0.23915411846270695</v>
      </c>
      <c r="KA44" s="243">
        <f t="shared" si="710"/>
        <v>0</v>
      </c>
      <c r="KB44" s="244">
        <f t="shared" si="711"/>
        <v>0</v>
      </c>
      <c r="KC44" s="236"/>
      <c r="KD44" s="238">
        <v>7.0</v>
      </c>
      <c r="KE44" s="239" t="s">
        <v>146</v>
      </c>
      <c r="KF44" s="240" t="s">
        <v>132</v>
      </c>
      <c r="KG44" s="240" t="s">
        <v>132</v>
      </c>
      <c r="KH44" s="241">
        <f t="shared" si="712"/>
        <v>0</v>
      </c>
      <c r="KI44" s="241" t="str">
        <f t="shared" si="713"/>
        <v>#DIV/0!</v>
      </c>
      <c r="KJ44" s="241">
        <f t="shared" si="714"/>
        <v>0</v>
      </c>
      <c r="KK44" s="242"/>
      <c r="KL44" s="241">
        <f t="shared" si="715"/>
        <v>0</v>
      </c>
      <c r="KM44" s="241">
        <f t="shared" ref="KM44:KO44" si="809">KM145+KM246+KM347+KM448</f>
        <v>0</v>
      </c>
      <c r="KN44" s="241">
        <f t="shared" si="809"/>
        <v>0</v>
      </c>
      <c r="KO44" s="241">
        <f t="shared" si="809"/>
        <v>0</v>
      </c>
      <c r="KP44" s="241">
        <f t="shared" si="717"/>
        <v>0</v>
      </c>
      <c r="KQ44" s="242">
        <v>0.23915411846270695</v>
      </c>
      <c r="KR44" s="243">
        <f t="shared" si="718"/>
        <v>0</v>
      </c>
      <c r="KS44" s="244">
        <f t="shared" si="719"/>
        <v>0</v>
      </c>
      <c r="KT44" s="236"/>
      <c r="KU44" s="237"/>
    </row>
    <row r="45" ht="15.75" customHeight="1">
      <c r="A45" s="238">
        <v>8.0</v>
      </c>
      <c r="B45" s="239" t="s">
        <v>147</v>
      </c>
      <c r="C45" s="240" t="s">
        <v>132</v>
      </c>
      <c r="D45" s="240" t="s">
        <v>132</v>
      </c>
      <c r="E45" s="241">
        <f t="shared" si="576"/>
        <v>0</v>
      </c>
      <c r="F45" s="241" t="str">
        <f t="shared" si="577"/>
        <v>#DIV/0!</v>
      </c>
      <c r="G45" s="241">
        <f t="shared" si="578"/>
        <v>0</v>
      </c>
      <c r="H45" s="242"/>
      <c r="I45" s="241">
        <f t="shared" si="579"/>
        <v>0</v>
      </c>
      <c r="J45" s="241">
        <f t="shared" ref="J45:L45" si="810">J146+J247+J348+J449</f>
        <v>0</v>
      </c>
      <c r="K45" s="241">
        <f t="shared" si="810"/>
        <v>0</v>
      </c>
      <c r="L45" s="241">
        <f t="shared" si="810"/>
        <v>0</v>
      </c>
      <c r="M45" s="241">
        <f t="shared" si="581"/>
        <v>0</v>
      </c>
      <c r="N45" s="242">
        <v>0.23915411846270695</v>
      </c>
      <c r="O45" s="243">
        <f t="shared" si="582"/>
        <v>0</v>
      </c>
      <c r="P45" s="244">
        <f t="shared" si="583"/>
        <v>0</v>
      </c>
      <c r="Q45" s="236"/>
      <c r="R45" s="238">
        <v>8.0</v>
      </c>
      <c r="S45" s="239" t="s">
        <v>147</v>
      </c>
      <c r="T45" s="240" t="s">
        <v>132</v>
      </c>
      <c r="U45" s="240" t="s">
        <v>132</v>
      </c>
      <c r="V45" s="241">
        <f t="shared" si="584"/>
        <v>0</v>
      </c>
      <c r="W45" s="241" t="str">
        <f t="shared" si="585"/>
        <v>#DIV/0!</v>
      </c>
      <c r="X45" s="241">
        <f t="shared" si="586"/>
        <v>0</v>
      </c>
      <c r="Y45" s="242"/>
      <c r="Z45" s="241">
        <f t="shared" si="587"/>
        <v>0</v>
      </c>
      <c r="AA45" s="241">
        <f t="shared" ref="AA45:AC45" si="811">AA146+AA247+AA348+AA449</f>
        <v>0</v>
      </c>
      <c r="AB45" s="241">
        <f t="shared" si="811"/>
        <v>0</v>
      </c>
      <c r="AC45" s="241">
        <f t="shared" si="811"/>
        <v>0</v>
      </c>
      <c r="AD45" s="241">
        <f t="shared" si="589"/>
        <v>0</v>
      </c>
      <c r="AE45" s="242">
        <v>0.23915411846270695</v>
      </c>
      <c r="AF45" s="243">
        <f t="shared" si="590"/>
        <v>0</v>
      </c>
      <c r="AG45" s="244">
        <f t="shared" si="591"/>
        <v>0</v>
      </c>
      <c r="AH45" s="236"/>
      <c r="AI45" s="238">
        <v>8.0</v>
      </c>
      <c r="AJ45" s="239" t="s">
        <v>147</v>
      </c>
      <c r="AK45" s="240" t="s">
        <v>132</v>
      </c>
      <c r="AL45" s="240" t="s">
        <v>132</v>
      </c>
      <c r="AM45" s="241">
        <f t="shared" si="592"/>
        <v>0</v>
      </c>
      <c r="AN45" s="241" t="str">
        <f t="shared" si="593"/>
        <v>#DIV/0!</v>
      </c>
      <c r="AO45" s="241">
        <f t="shared" si="594"/>
        <v>0</v>
      </c>
      <c r="AP45" s="242"/>
      <c r="AQ45" s="241">
        <f t="shared" si="595"/>
        <v>0</v>
      </c>
      <c r="AR45" s="241">
        <f t="shared" ref="AR45:AT45" si="812">AR146+AR247+AR348+AR449</f>
        <v>0</v>
      </c>
      <c r="AS45" s="241">
        <f t="shared" si="812"/>
        <v>0</v>
      </c>
      <c r="AT45" s="241">
        <f t="shared" si="812"/>
        <v>0</v>
      </c>
      <c r="AU45" s="241">
        <f t="shared" si="597"/>
        <v>0</v>
      </c>
      <c r="AV45" s="242">
        <v>0.23915411846270695</v>
      </c>
      <c r="AW45" s="243">
        <f t="shared" si="598"/>
        <v>0</v>
      </c>
      <c r="AX45" s="244">
        <f t="shared" si="599"/>
        <v>0</v>
      </c>
      <c r="AY45" s="236"/>
      <c r="AZ45" s="238">
        <v>8.0</v>
      </c>
      <c r="BA45" s="239" t="s">
        <v>147</v>
      </c>
      <c r="BB45" s="240" t="s">
        <v>132</v>
      </c>
      <c r="BC45" s="240" t="s">
        <v>132</v>
      </c>
      <c r="BD45" s="241">
        <f t="shared" si="600"/>
        <v>0</v>
      </c>
      <c r="BE45" s="241" t="str">
        <f t="shared" si="601"/>
        <v>#DIV/0!</v>
      </c>
      <c r="BF45" s="241">
        <f t="shared" si="602"/>
        <v>0</v>
      </c>
      <c r="BG45" s="242"/>
      <c r="BH45" s="241">
        <f t="shared" si="603"/>
        <v>0</v>
      </c>
      <c r="BI45" s="241">
        <f t="shared" ref="BI45:BK45" si="813">BI146+BI247+BI348+BI449</f>
        <v>0</v>
      </c>
      <c r="BJ45" s="241">
        <f t="shared" si="813"/>
        <v>0</v>
      </c>
      <c r="BK45" s="241">
        <f t="shared" si="813"/>
        <v>0</v>
      </c>
      <c r="BL45" s="241">
        <f t="shared" si="605"/>
        <v>0</v>
      </c>
      <c r="BM45" s="242">
        <v>0.23915411846270695</v>
      </c>
      <c r="BN45" s="243">
        <f t="shared" si="606"/>
        <v>0</v>
      </c>
      <c r="BO45" s="244">
        <f t="shared" si="607"/>
        <v>0</v>
      </c>
      <c r="BP45" s="236"/>
      <c r="BQ45" s="238">
        <v>8.0</v>
      </c>
      <c r="BR45" s="239" t="s">
        <v>147</v>
      </c>
      <c r="BS45" s="240" t="s">
        <v>132</v>
      </c>
      <c r="BT45" s="240" t="s">
        <v>132</v>
      </c>
      <c r="BU45" s="241">
        <f t="shared" si="608"/>
        <v>0</v>
      </c>
      <c r="BV45" s="241" t="str">
        <f t="shared" si="609"/>
        <v>#DIV/0!</v>
      </c>
      <c r="BW45" s="241">
        <f t="shared" si="610"/>
        <v>0</v>
      </c>
      <c r="BX45" s="242"/>
      <c r="BY45" s="241">
        <f t="shared" si="611"/>
        <v>0</v>
      </c>
      <c r="BZ45" s="241">
        <f t="shared" ref="BZ45:CB45" si="814">BZ146+BZ247+BZ348+BZ449</f>
        <v>0</v>
      </c>
      <c r="CA45" s="241">
        <f t="shared" si="814"/>
        <v>0</v>
      </c>
      <c r="CB45" s="241">
        <f t="shared" si="814"/>
        <v>0</v>
      </c>
      <c r="CC45" s="241">
        <f t="shared" si="613"/>
        <v>0</v>
      </c>
      <c r="CD45" s="242">
        <v>0.23915411846270695</v>
      </c>
      <c r="CE45" s="243">
        <f t="shared" si="614"/>
        <v>0</v>
      </c>
      <c r="CF45" s="244">
        <f t="shared" si="615"/>
        <v>0</v>
      </c>
      <c r="CG45" s="236"/>
      <c r="CH45" s="238">
        <v>8.0</v>
      </c>
      <c r="CI45" s="239" t="s">
        <v>147</v>
      </c>
      <c r="CJ45" s="240" t="s">
        <v>132</v>
      </c>
      <c r="CK45" s="240" t="s">
        <v>132</v>
      </c>
      <c r="CL45" s="241">
        <f t="shared" si="616"/>
        <v>0</v>
      </c>
      <c r="CM45" s="241" t="str">
        <f t="shared" si="617"/>
        <v>#DIV/0!</v>
      </c>
      <c r="CN45" s="241">
        <f t="shared" si="618"/>
        <v>0</v>
      </c>
      <c r="CO45" s="242"/>
      <c r="CP45" s="241">
        <f t="shared" si="619"/>
        <v>0</v>
      </c>
      <c r="CQ45" s="241">
        <f t="shared" ref="CQ45:CS45" si="815">CQ146+CQ247+CQ348+CQ449</f>
        <v>0</v>
      </c>
      <c r="CR45" s="241">
        <f t="shared" si="815"/>
        <v>0</v>
      </c>
      <c r="CS45" s="241">
        <f t="shared" si="815"/>
        <v>0</v>
      </c>
      <c r="CT45" s="241">
        <f t="shared" si="621"/>
        <v>0</v>
      </c>
      <c r="CU45" s="242">
        <v>0.23915411846270695</v>
      </c>
      <c r="CV45" s="243">
        <f t="shared" si="622"/>
        <v>0</v>
      </c>
      <c r="CW45" s="244">
        <f t="shared" si="623"/>
        <v>0</v>
      </c>
      <c r="CX45" s="236"/>
      <c r="CY45" s="238">
        <v>8.0</v>
      </c>
      <c r="CZ45" s="239" t="s">
        <v>147</v>
      </c>
      <c r="DA45" s="240" t="s">
        <v>132</v>
      </c>
      <c r="DB45" s="240" t="s">
        <v>132</v>
      </c>
      <c r="DC45" s="241">
        <f t="shared" si="624"/>
        <v>0</v>
      </c>
      <c r="DD45" s="241" t="str">
        <f t="shared" si="625"/>
        <v>#DIV/0!</v>
      </c>
      <c r="DE45" s="241">
        <f t="shared" si="626"/>
        <v>0</v>
      </c>
      <c r="DF45" s="242"/>
      <c r="DG45" s="241">
        <f t="shared" si="627"/>
        <v>0</v>
      </c>
      <c r="DH45" s="241">
        <f t="shared" ref="DH45:DJ45" si="816">DH146+DH247+DH348+DH449</f>
        <v>0</v>
      </c>
      <c r="DI45" s="241">
        <f t="shared" si="816"/>
        <v>0</v>
      </c>
      <c r="DJ45" s="241">
        <f t="shared" si="816"/>
        <v>0</v>
      </c>
      <c r="DK45" s="241">
        <f t="shared" si="629"/>
        <v>0</v>
      </c>
      <c r="DL45" s="242">
        <v>0.23915411846270695</v>
      </c>
      <c r="DM45" s="243">
        <f t="shared" si="630"/>
        <v>0</v>
      </c>
      <c r="DN45" s="244">
        <f t="shared" si="631"/>
        <v>0</v>
      </c>
      <c r="DO45" s="236"/>
      <c r="DP45" s="238">
        <v>8.0</v>
      </c>
      <c r="DQ45" s="239" t="s">
        <v>147</v>
      </c>
      <c r="DR45" s="240" t="s">
        <v>132</v>
      </c>
      <c r="DS45" s="240" t="s">
        <v>132</v>
      </c>
      <c r="DT45" s="241">
        <f t="shared" si="632"/>
        <v>0</v>
      </c>
      <c r="DU45" s="241" t="str">
        <f t="shared" si="633"/>
        <v>#DIV/0!</v>
      </c>
      <c r="DV45" s="241">
        <f t="shared" si="634"/>
        <v>0</v>
      </c>
      <c r="DW45" s="242"/>
      <c r="DX45" s="241">
        <f t="shared" si="635"/>
        <v>0</v>
      </c>
      <c r="DY45" s="241">
        <f t="shared" ref="DY45:EA45" si="817">DY146+DY247+DY348+DY449</f>
        <v>0</v>
      </c>
      <c r="DZ45" s="241">
        <f t="shared" si="817"/>
        <v>0</v>
      </c>
      <c r="EA45" s="241">
        <f t="shared" si="817"/>
        <v>0</v>
      </c>
      <c r="EB45" s="241">
        <f t="shared" si="637"/>
        <v>0</v>
      </c>
      <c r="EC45" s="242">
        <v>0.23915411846270695</v>
      </c>
      <c r="ED45" s="243">
        <f t="shared" si="638"/>
        <v>0</v>
      </c>
      <c r="EE45" s="244">
        <f t="shared" si="639"/>
        <v>0</v>
      </c>
      <c r="EF45" s="236"/>
      <c r="EG45" s="238">
        <v>8.0</v>
      </c>
      <c r="EH45" s="239" t="s">
        <v>147</v>
      </c>
      <c r="EI45" s="240" t="s">
        <v>132</v>
      </c>
      <c r="EJ45" s="240" t="s">
        <v>132</v>
      </c>
      <c r="EK45" s="241">
        <f t="shared" si="640"/>
        <v>0</v>
      </c>
      <c r="EL45" s="241" t="str">
        <f t="shared" si="641"/>
        <v>#DIV/0!</v>
      </c>
      <c r="EM45" s="241">
        <f t="shared" si="642"/>
        <v>0</v>
      </c>
      <c r="EN45" s="242"/>
      <c r="EO45" s="241">
        <f t="shared" si="643"/>
        <v>0</v>
      </c>
      <c r="EP45" s="241">
        <f t="shared" ref="EP45:ER45" si="818">EP146+EP247+EP348+EP449</f>
        <v>0</v>
      </c>
      <c r="EQ45" s="241">
        <f t="shared" si="818"/>
        <v>0</v>
      </c>
      <c r="ER45" s="241">
        <f t="shared" si="818"/>
        <v>0</v>
      </c>
      <c r="ES45" s="241">
        <f t="shared" si="645"/>
        <v>0</v>
      </c>
      <c r="ET45" s="242">
        <v>0.23915411846270695</v>
      </c>
      <c r="EU45" s="243">
        <f t="shared" si="646"/>
        <v>0</v>
      </c>
      <c r="EV45" s="244">
        <f t="shared" si="647"/>
        <v>0</v>
      </c>
      <c r="EW45" s="236"/>
      <c r="EX45" s="238">
        <v>8.0</v>
      </c>
      <c r="EY45" s="239" t="s">
        <v>147</v>
      </c>
      <c r="EZ45" s="240" t="s">
        <v>132</v>
      </c>
      <c r="FA45" s="240" t="s">
        <v>132</v>
      </c>
      <c r="FB45" s="241">
        <f t="shared" si="648"/>
        <v>0</v>
      </c>
      <c r="FC45" s="241" t="str">
        <f t="shared" si="649"/>
        <v>#DIV/0!</v>
      </c>
      <c r="FD45" s="241">
        <f t="shared" si="650"/>
        <v>0</v>
      </c>
      <c r="FE45" s="242"/>
      <c r="FF45" s="241">
        <f t="shared" si="651"/>
        <v>0</v>
      </c>
      <c r="FG45" s="241">
        <f t="shared" ref="FG45:FI45" si="819">FG146+FG247+FG348+FG449</f>
        <v>0</v>
      </c>
      <c r="FH45" s="241">
        <f t="shared" si="819"/>
        <v>0</v>
      </c>
      <c r="FI45" s="241">
        <f t="shared" si="819"/>
        <v>0</v>
      </c>
      <c r="FJ45" s="241">
        <f t="shared" si="653"/>
        <v>0</v>
      </c>
      <c r="FK45" s="242">
        <v>0.23915411846270695</v>
      </c>
      <c r="FL45" s="243">
        <f t="shared" si="654"/>
        <v>0</v>
      </c>
      <c r="FM45" s="244">
        <f t="shared" si="655"/>
        <v>0</v>
      </c>
      <c r="FN45" s="236"/>
      <c r="FO45" s="238">
        <v>8.0</v>
      </c>
      <c r="FP45" s="239" t="s">
        <v>147</v>
      </c>
      <c r="FQ45" s="240" t="s">
        <v>132</v>
      </c>
      <c r="FR45" s="240" t="s">
        <v>132</v>
      </c>
      <c r="FS45" s="241">
        <f t="shared" si="656"/>
        <v>0</v>
      </c>
      <c r="FT45" s="241" t="str">
        <f t="shared" si="657"/>
        <v>#DIV/0!</v>
      </c>
      <c r="FU45" s="241">
        <f t="shared" si="658"/>
        <v>0</v>
      </c>
      <c r="FV45" s="242"/>
      <c r="FW45" s="241">
        <f t="shared" si="659"/>
        <v>0</v>
      </c>
      <c r="FX45" s="241">
        <f t="shared" ref="FX45:FZ45" si="820">FX146+FX247+FX348+FX449</f>
        <v>0</v>
      </c>
      <c r="FY45" s="241">
        <f t="shared" si="820"/>
        <v>0</v>
      </c>
      <c r="FZ45" s="241">
        <f t="shared" si="820"/>
        <v>0</v>
      </c>
      <c r="GA45" s="241">
        <f t="shared" si="661"/>
        <v>0</v>
      </c>
      <c r="GB45" s="242">
        <v>0.23915411846270695</v>
      </c>
      <c r="GC45" s="243">
        <f t="shared" si="662"/>
        <v>0</v>
      </c>
      <c r="GD45" s="244">
        <f t="shared" si="663"/>
        <v>0</v>
      </c>
      <c r="GE45" s="236"/>
      <c r="GF45" s="238">
        <v>8.0</v>
      </c>
      <c r="GG45" s="239" t="s">
        <v>147</v>
      </c>
      <c r="GH45" s="240" t="s">
        <v>132</v>
      </c>
      <c r="GI45" s="240" t="s">
        <v>132</v>
      </c>
      <c r="GJ45" s="241">
        <f t="shared" si="664"/>
        <v>0</v>
      </c>
      <c r="GK45" s="241" t="str">
        <f t="shared" si="665"/>
        <v>#DIV/0!</v>
      </c>
      <c r="GL45" s="241">
        <f t="shared" si="666"/>
        <v>0</v>
      </c>
      <c r="GM45" s="242"/>
      <c r="GN45" s="241">
        <f t="shared" si="667"/>
        <v>0</v>
      </c>
      <c r="GO45" s="241">
        <f t="shared" ref="GO45:GQ45" si="821">GO146+GO247+GO348+GO449</f>
        <v>0</v>
      </c>
      <c r="GP45" s="241">
        <f t="shared" si="821"/>
        <v>0</v>
      </c>
      <c r="GQ45" s="241">
        <f t="shared" si="821"/>
        <v>0</v>
      </c>
      <c r="GR45" s="241">
        <f t="shared" si="669"/>
        <v>0</v>
      </c>
      <c r="GS45" s="242">
        <v>0.23915411846270695</v>
      </c>
      <c r="GT45" s="243">
        <f t="shared" si="670"/>
        <v>0</v>
      </c>
      <c r="GU45" s="244">
        <f t="shared" si="671"/>
        <v>0</v>
      </c>
      <c r="GV45" s="236"/>
      <c r="GW45" s="238">
        <v>8.0</v>
      </c>
      <c r="GX45" s="239" t="s">
        <v>147</v>
      </c>
      <c r="GY45" s="240" t="s">
        <v>132</v>
      </c>
      <c r="GZ45" s="240" t="s">
        <v>132</v>
      </c>
      <c r="HA45" s="241">
        <f t="shared" si="672"/>
        <v>0</v>
      </c>
      <c r="HB45" s="241" t="str">
        <f t="shared" si="673"/>
        <v>#DIV/0!</v>
      </c>
      <c r="HC45" s="241">
        <f t="shared" si="674"/>
        <v>0</v>
      </c>
      <c r="HD45" s="242"/>
      <c r="HE45" s="241">
        <f t="shared" si="675"/>
        <v>0</v>
      </c>
      <c r="HF45" s="241">
        <f t="shared" ref="HF45:HH45" si="822">HF146+HF247+HF348+HF449</f>
        <v>0</v>
      </c>
      <c r="HG45" s="241">
        <f t="shared" si="822"/>
        <v>0</v>
      </c>
      <c r="HH45" s="241">
        <f t="shared" si="822"/>
        <v>0</v>
      </c>
      <c r="HI45" s="241">
        <f t="shared" si="677"/>
        <v>0</v>
      </c>
      <c r="HJ45" s="242">
        <v>0.23915411846270695</v>
      </c>
      <c r="HK45" s="243">
        <f t="shared" si="678"/>
        <v>0</v>
      </c>
      <c r="HL45" s="244">
        <f t="shared" si="679"/>
        <v>0</v>
      </c>
      <c r="HM45" s="236"/>
      <c r="HN45" s="238">
        <v>8.0</v>
      </c>
      <c r="HO45" s="239" t="s">
        <v>147</v>
      </c>
      <c r="HP45" s="240" t="s">
        <v>132</v>
      </c>
      <c r="HQ45" s="240" t="s">
        <v>132</v>
      </c>
      <c r="HR45" s="241">
        <f t="shared" si="680"/>
        <v>0</v>
      </c>
      <c r="HS45" s="241" t="str">
        <f t="shared" si="681"/>
        <v>#DIV/0!</v>
      </c>
      <c r="HT45" s="241">
        <f t="shared" si="682"/>
        <v>0</v>
      </c>
      <c r="HU45" s="242"/>
      <c r="HV45" s="241">
        <f t="shared" si="683"/>
        <v>0</v>
      </c>
      <c r="HW45" s="241">
        <f t="shared" ref="HW45:HY45" si="823">HW146+HW247+HW348+HW449</f>
        <v>0</v>
      </c>
      <c r="HX45" s="241">
        <f t="shared" si="823"/>
        <v>0</v>
      </c>
      <c r="HY45" s="241">
        <f t="shared" si="823"/>
        <v>0</v>
      </c>
      <c r="HZ45" s="241">
        <f t="shared" si="685"/>
        <v>0</v>
      </c>
      <c r="IA45" s="242">
        <v>0.23915411846270695</v>
      </c>
      <c r="IB45" s="243">
        <f t="shared" si="686"/>
        <v>0</v>
      </c>
      <c r="IC45" s="244">
        <f t="shared" si="687"/>
        <v>0</v>
      </c>
      <c r="ID45" s="236"/>
      <c r="IE45" s="238">
        <v>8.0</v>
      </c>
      <c r="IF45" s="239" t="s">
        <v>147</v>
      </c>
      <c r="IG45" s="240" t="s">
        <v>132</v>
      </c>
      <c r="IH45" s="240" t="s">
        <v>132</v>
      </c>
      <c r="II45" s="241">
        <f t="shared" si="688"/>
        <v>0</v>
      </c>
      <c r="IJ45" s="241" t="str">
        <f t="shared" si="689"/>
        <v>#DIV/0!</v>
      </c>
      <c r="IK45" s="241">
        <f t="shared" si="690"/>
        <v>0</v>
      </c>
      <c r="IL45" s="242"/>
      <c r="IM45" s="241">
        <f t="shared" si="691"/>
        <v>0</v>
      </c>
      <c r="IN45" s="241">
        <f t="shared" ref="IN45:IP45" si="824">IN146+IN247+IN348+IN449</f>
        <v>0</v>
      </c>
      <c r="IO45" s="241">
        <f t="shared" si="824"/>
        <v>0</v>
      </c>
      <c r="IP45" s="241">
        <f t="shared" si="824"/>
        <v>0</v>
      </c>
      <c r="IQ45" s="241">
        <f t="shared" si="693"/>
        <v>0</v>
      </c>
      <c r="IR45" s="242">
        <v>0.23915411846270695</v>
      </c>
      <c r="IS45" s="243">
        <f t="shared" si="694"/>
        <v>0</v>
      </c>
      <c r="IT45" s="244">
        <f t="shared" si="695"/>
        <v>0</v>
      </c>
      <c r="IU45" s="236"/>
      <c r="IV45" s="238">
        <v>8.0</v>
      </c>
      <c r="IW45" s="239" t="s">
        <v>147</v>
      </c>
      <c r="IX45" s="240" t="s">
        <v>132</v>
      </c>
      <c r="IY45" s="240" t="s">
        <v>132</v>
      </c>
      <c r="IZ45" s="241">
        <f t="shared" si="696"/>
        <v>0</v>
      </c>
      <c r="JA45" s="241" t="str">
        <f t="shared" si="697"/>
        <v>#DIV/0!</v>
      </c>
      <c r="JB45" s="241">
        <f t="shared" si="698"/>
        <v>0</v>
      </c>
      <c r="JC45" s="242"/>
      <c r="JD45" s="241">
        <f t="shared" si="699"/>
        <v>0</v>
      </c>
      <c r="JE45" s="241">
        <f t="shared" ref="JE45:JG45" si="825">JE146+JE247+JE348+JE449</f>
        <v>0</v>
      </c>
      <c r="JF45" s="241">
        <f t="shared" si="825"/>
        <v>0</v>
      </c>
      <c r="JG45" s="241">
        <f t="shared" si="825"/>
        <v>0</v>
      </c>
      <c r="JH45" s="241">
        <f t="shared" si="701"/>
        <v>0</v>
      </c>
      <c r="JI45" s="242">
        <v>0.23915411846270695</v>
      </c>
      <c r="JJ45" s="243">
        <f t="shared" si="702"/>
        <v>0</v>
      </c>
      <c r="JK45" s="244">
        <f t="shared" si="703"/>
        <v>0</v>
      </c>
      <c r="JL45" s="236"/>
      <c r="JM45" s="238">
        <v>8.0</v>
      </c>
      <c r="JN45" s="239" t="s">
        <v>147</v>
      </c>
      <c r="JO45" s="240" t="s">
        <v>132</v>
      </c>
      <c r="JP45" s="240" t="s">
        <v>132</v>
      </c>
      <c r="JQ45" s="241">
        <f t="shared" si="704"/>
        <v>0</v>
      </c>
      <c r="JR45" s="241" t="str">
        <f t="shared" si="705"/>
        <v>#DIV/0!</v>
      </c>
      <c r="JS45" s="241">
        <f t="shared" si="706"/>
        <v>0</v>
      </c>
      <c r="JT45" s="242"/>
      <c r="JU45" s="241">
        <f t="shared" si="707"/>
        <v>0</v>
      </c>
      <c r="JV45" s="241">
        <f t="shared" ref="JV45:JX45" si="826">JV146+JV247+JV348+JV449</f>
        <v>0</v>
      </c>
      <c r="JW45" s="241">
        <f t="shared" si="826"/>
        <v>0</v>
      </c>
      <c r="JX45" s="241">
        <f t="shared" si="826"/>
        <v>0</v>
      </c>
      <c r="JY45" s="241">
        <f t="shared" si="709"/>
        <v>0</v>
      </c>
      <c r="JZ45" s="242">
        <v>0.23915411846270695</v>
      </c>
      <c r="KA45" s="243">
        <f t="shared" si="710"/>
        <v>0</v>
      </c>
      <c r="KB45" s="244">
        <f t="shared" si="711"/>
        <v>0</v>
      </c>
      <c r="KC45" s="236"/>
      <c r="KD45" s="238">
        <v>8.0</v>
      </c>
      <c r="KE45" s="239" t="s">
        <v>147</v>
      </c>
      <c r="KF45" s="240" t="s">
        <v>132</v>
      </c>
      <c r="KG45" s="240" t="s">
        <v>132</v>
      </c>
      <c r="KH45" s="241">
        <f t="shared" si="712"/>
        <v>0</v>
      </c>
      <c r="KI45" s="241" t="str">
        <f t="shared" si="713"/>
        <v>#DIV/0!</v>
      </c>
      <c r="KJ45" s="241">
        <f t="shared" si="714"/>
        <v>0</v>
      </c>
      <c r="KK45" s="242"/>
      <c r="KL45" s="241">
        <f t="shared" si="715"/>
        <v>0</v>
      </c>
      <c r="KM45" s="241">
        <f t="shared" ref="KM45:KO45" si="827">KM146+KM247+KM348+KM449</f>
        <v>0</v>
      </c>
      <c r="KN45" s="241">
        <f t="shared" si="827"/>
        <v>0</v>
      </c>
      <c r="KO45" s="241">
        <f t="shared" si="827"/>
        <v>0</v>
      </c>
      <c r="KP45" s="241">
        <f t="shared" si="717"/>
        <v>0</v>
      </c>
      <c r="KQ45" s="242">
        <v>0.23915411846270695</v>
      </c>
      <c r="KR45" s="243">
        <f t="shared" si="718"/>
        <v>0</v>
      </c>
      <c r="KS45" s="244">
        <f t="shared" si="719"/>
        <v>0</v>
      </c>
      <c r="KT45" s="236"/>
      <c r="KU45" s="237"/>
    </row>
    <row r="46" ht="15.75" customHeight="1">
      <c r="A46" s="245"/>
      <c r="B46" s="246" t="s">
        <v>148</v>
      </c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36"/>
      <c r="R46" s="245"/>
      <c r="S46" s="246" t="s">
        <v>148</v>
      </c>
      <c r="T46" s="247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7"/>
      <c r="AF46" s="247"/>
      <c r="AG46" s="247"/>
      <c r="AH46" s="236"/>
      <c r="AI46" s="245"/>
      <c r="AJ46" s="246" t="s">
        <v>148</v>
      </c>
      <c r="AK46" s="247"/>
      <c r="AL46" s="247"/>
      <c r="AM46" s="247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  <c r="AX46" s="247"/>
      <c r="AY46" s="236"/>
      <c r="AZ46" s="245"/>
      <c r="BA46" s="246" t="s">
        <v>148</v>
      </c>
      <c r="BB46" s="247"/>
      <c r="BC46" s="247"/>
      <c r="BD46" s="247"/>
      <c r="BE46" s="247"/>
      <c r="BF46" s="247"/>
      <c r="BG46" s="247"/>
      <c r="BH46" s="247"/>
      <c r="BI46" s="247"/>
      <c r="BJ46" s="247"/>
      <c r="BK46" s="247"/>
      <c r="BL46" s="247"/>
      <c r="BM46" s="247"/>
      <c r="BN46" s="247"/>
      <c r="BO46" s="247"/>
      <c r="BP46" s="236"/>
      <c r="BQ46" s="245"/>
      <c r="BR46" s="246" t="s">
        <v>148</v>
      </c>
      <c r="BS46" s="247"/>
      <c r="BT46" s="247"/>
      <c r="BU46" s="247"/>
      <c r="BV46" s="247"/>
      <c r="BW46" s="247"/>
      <c r="BX46" s="247"/>
      <c r="BY46" s="247"/>
      <c r="BZ46" s="247"/>
      <c r="CA46" s="247"/>
      <c r="CB46" s="247"/>
      <c r="CC46" s="247"/>
      <c r="CD46" s="247"/>
      <c r="CE46" s="247"/>
      <c r="CF46" s="247"/>
      <c r="CG46" s="236"/>
      <c r="CH46" s="245"/>
      <c r="CI46" s="246" t="s">
        <v>148</v>
      </c>
      <c r="CJ46" s="247"/>
      <c r="CK46" s="247"/>
      <c r="CL46" s="247"/>
      <c r="CM46" s="247"/>
      <c r="CN46" s="247"/>
      <c r="CO46" s="247"/>
      <c r="CP46" s="247"/>
      <c r="CQ46" s="247"/>
      <c r="CR46" s="247"/>
      <c r="CS46" s="247"/>
      <c r="CT46" s="247"/>
      <c r="CU46" s="247"/>
      <c r="CV46" s="247"/>
      <c r="CW46" s="247"/>
      <c r="CX46" s="236"/>
      <c r="CY46" s="245"/>
      <c r="CZ46" s="246" t="s">
        <v>148</v>
      </c>
      <c r="DA46" s="247"/>
      <c r="DB46" s="247"/>
      <c r="DC46" s="247"/>
      <c r="DD46" s="247"/>
      <c r="DE46" s="247"/>
      <c r="DF46" s="247"/>
      <c r="DG46" s="247"/>
      <c r="DH46" s="247"/>
      <c r="DI46" s="247"/>
      <c r="DJ46" s="247"/>
      <c r="DK46" s="247"/>
      <c r="DL46" s="247"/>
      <c r="DM46" s="247"/>
      <c r="DN46" s="247"/>
      <c r="DO46" s="236"/>
      <c r="DP46" s="245"/>
      <c r="DQ46" s="246" t="s">
        <v>148</v>
      </c>
      <c r="DR46" s="247"/>
      <c r="DS46" s="247"/>
      <c r="DT46" s="247"/>
      <c r="DU46" s="247"/>
      <c r="DV46" s="247"/>
      <c r="DW46" s="247"/>
      <c r="DX46" s="247"/>
      <c r="DY46" s="247"/>
      <c r="DZ46" s="247"/>
      <c r="EA46" s="247"/>
      <c r="EB46" s="247"/>
      <c r="EC46" s="247"/>
      <c r="ED46" s="247"/>
      <c r="EE46" s="247"/>
      <c r="EF46" s="236"/>
      <c r="EG46" s="245"/>
      <c r="EH46" s="246" t="s">
        <v>148</v>
      </c>
      <c r="EI46" s="247"/>
      <c r="EJ46" s="247"/>
      <c r="EK46" s="247"/>
      <c r="EL46" s="247"/>
      <c r="EM46" s="247"/>
      <c r="EN46" s="247"/>
      <c r="EO46" s="247"/>
      <c r="EP46" s="247"/>
      <c r="EQ46" s="247"/>
      <c r="ER46" s="247"/>
      <c r="ES46" s="247"/>
      <c r="ET46" s="247"/>
      <c r="EU46" s="247"/>
      <c r="EV46" s="247"/>
      <c r="EW46" s="236"/>
      <c r="EX46" s="245"/>
      <c r="EY46" s="246" t="s">
        <v>148</v>
      </c>
      <c r="EZ46" s="247"/>
      <c r="FA46" s="247"/>
      <c r="FB46" s="247"/>
      <c r="FC46" s="247"/>
      <c r="FD46" s="247"/>
      <c r="FE46" s="247"/>
      <c r="FF46" s="247"/>
      <c r="FG46" s="247"/>
      <c r="FH46" s="247"/>
      <c r="FI46" s="247"/>
      <c r="FJ46" s="247"/>
      <c r="FK46" s="247"/>
      <c r="FL46" s="247"/>
      <c r="FM46" s="247"/>
      <c r="FN46" s="236"/>
      <c r="FO46" s="245"/>
      <c r="FP46" s="246" t="s">
        <v>148</v>
      </c>
      <c r="FQ46" s="247"/>
      <c r="FR46" s="247"/>
      <c r="FS46" s="247"/>
      <c r="FT46" s="247"/>
      <c r="FU46" s="247"/>
      <c r="FV46" s="247"/>
      <c r="FW46" s="247"/>
      <c r="FX46" s="247"/>
      <c r="FY46" s="247"/>
      <c r="FZ46" s="247"/>
      <c r="GA46" s="247"/>
      <c r="GB46" s="247"/>
      <c r="GC46" s="247"/>
      <c r="GD46" s="247"/>
      <c r="GE46" s="236"/>
      <c r="GF46" s="245"/>
      <c r="GG46" s="246" t="s">
        <v>148</v>
      </c>
      <c r="GH46" s="247"/>
      <c r="GI46" s="247"/>
      <c r="GJ46" s="247"/>
      <c r="GK46" s="247"/>
      <c r="GL46" s="247"/>
      <c r="GM46" s="247"/>
      <c r="GN46" s="247"/>
      <c r="GO46" s="247"/>
      <c r="GP46" s="247"/>
      <c r="GQ46" s="247"/>
      <c r="GR46" s="247"/>
      <c r="GS46" s="247"/>
      <c r="GT46" s="247"/>
      <c r="GU46" s="247"/>
      <c r="GV46" s="236"/>
      <c r="GW46" s="245"/>
      <c r="GX46" s="246" t="s">
        <v>148</v>
      </c>
      <c r="GY46" s="247"/>
      <c r="GZ46" s="247"/>
      <c r="HA46" s="247"/>
      <c r="HB46" s="247"/>
      <c r="HC46" s="247"/>
      <c r="HD46" s="247"/>
      <c r="HE46" s="247"/>
      <c r="HF46" s="247"/>
      <c r="HG46" s="247"/>
      <c r="HH46" s="247"/>
      <c r="HI46" s="247"/>
      <c r="HJ46" s="247"/>
      <c r="HK46" s="247"/>
      <c r="HL46" s="247"/>
      <c r="HM46" s="236"/>
      <c r="HN46" s="245"/>
      <c r="HO46" s="246" t="s">
        <v>148</v>
      </c>
      <c r="HP46" s="247"/>
      <c r="HQ46" s="247"/>
      <c r="HR46" s="247"/>
      <c r="HS46" s="247"/>
      <c r="HT46" s="247"/>
      <c r="HU46" s="247"/>
      <c r="HV46" s="247"/>
      <c r="HW46" s="247"/>
      <c r="HX46" s="247"/>
      <c r="HY46" s="247"/>
      <c r="HZ46" s="247"/>
      <c r="IA46" s="247"/>
      <c r="IB46" s="247"/>
      <c r="IC46" s="247"/>
      <c r="ID46" s="236"/>
      <c r="IE46" s="245"/>
      <c r="IF46" s="246" t="s">
        <v>148</v>
      </c>
      <c r="IG46" s="247"/>
      <c r="IH46" s="247"/>
      <c r="II46" s="247"/>
      <c r="IJ46" s="247"/>
      <c r="IK46" s="247"/>
      <c r="IL46" s="247"/>
      <c r="IM46" s="247"/>
      <c r="IN46" s="247"/>
      <c r="IO46" s="247"/>
      <c r="IP46" s="247"/>
      <c r="IQ46" s="247"/>
      <c r="IR46" s="247"/>
      <c r="IS46" s="247"/>
      <c r="IT46" s="247"/>
      <c r="IU46" s="236"/>
      <c r="IV46" s="245"/>
      <c r="IW46" s="246" t="s">
        <v>148</v>
      </c>
      <c r="IX46" s="247"/>
      <c r="IY46" s="247"/>
      <c r="IZ46" s="247"/>
      <c r="JA46" s="247"/>
      <c r="JB46" s="247"/>
      <c r="JC46" s="247"/>
      <c r="JD46" s="247"/>
      <c r="JE46" s="247"/>
      <c r="JF46" s="247"/>
      <c r="JG46" s="247"/>
      <c r="JH46" s="247"/>
      <c r="JI46" s="247"/>
      <c r="JJ46" s="247"/>
      <c r="JK46" s="247"/>
      <c r="JL46" s="236"/>
      <c r="JM46" s="245"/>
      <c r="JN46" s="246" t="s">
        <v>148</v>
      </c>
      <c r="JO46" s="247"/>
      <c r="JP46" s="247"/>
      <c r="JQ46" s="247"/>
      <c r="JR46" s="247"/>
      <c r="JS46" s="247"/>
      <c r="JT46" s="247"/>
      <c r="JU46" s="247"/>
      <c r="JV46" s="247"/>
      <c r="JW46" s="247"/>
      <c r="JX46" s="247"/>
      <c r="JY46" s="247"/>
      <c r="JZ46" s="247"/>
      <c r="KA46" s="247"/>
      <c r="KB46" s="247"/>
      <c r="KC46" s="236"/>
      <c r="KD46" s="245"/>
      <c r="KE46" s="246" t="s">
        <v>148</v>
      </c>
      <c r="KF46" s="247"/>
      <c r="KG46" s="247"/>
      <c r="KH46" s="247"/>
      <c r="KI46" s="247"/>
      <c r="KJ46" s="247"/>
      <c r="KK46" s="247"/>
      <c r="KL46" s="247"/>
      <c r="KM46" s="247"/>
      <c r="KN46" s="247"/>
      <c r="KO46" s="247"/>
      <c r="KP46" s="247"/>
      <c r="KQ46" s="247"/>
      <c r="KR46" s="247"/>
      <c r="KS46" s="247"/>
      <c r="KT46" s="236"/>
      <c r="KU46" s="237"/>
    </row>
    <row r="47" ht="15.75" customHeight="1">
      <c r="A47" s="238">
        <v>1.0</v>
      </c>
      <c r="B47" s="239" t="s">
        <v>149</v>
      </c>
      <c r="C47" s="240" t="s">
        <v>132</v>
      </c>
      <c r="D47" s="240" t="s">
        <v>150</v>
      </c>
      <c r="E47" s="241">
        <f t="shared" ref="E47:E74" si="846">E148+E249+E350+E451</f>
        <v>28878</v>
      </c>
      <c r="F47" s="241">
        <f t="shared" ref="F47:F74" si="847">G47/E47*1000000</f>
        <v>6790.600294</v>
      </c>
      <c r="G47" s="241">
        <f t="shared" ref="G47:G74" si="848">G148+G249+G350+G451</f>
        <v>196.0989553</v>
      </c>
      <c r="H47" s="242"/>
      <c r="I47" s="241">
        <f t="shared" ref="I47:I74" si="849">IFERROR(+G47*H47,"")</f>
        <v>0</v>
      </c>
      <c r="J47" s="241">
        <f t="shared" ref="J47:L47" si="828">J148+J249+J350+J451</f>
        <v>0</v>
      </c>
      <c r="K47" s="241">
        <f t="shared" si="828"/>
        <v>0</v>
      </c>
      <c r="L47" s="241">
        <f t="shared" si="828"/>
        <v>0</v>
      </c>
      <c r="M47" s="241">
        <f t="shared" ref="M47:M74" si="851">IFERROR(+(IF(G47="","0",G47))+(IF(I47="","0",I47))+(IF(L47="","0",L47)),"")</f>
        <v>196.0989553</v>
      </c>
      <c r="N47" s="242">
        <v>0.36319999999999997</v>
      </c>
      <c r="O47" s="243">
        <f t="shared" ref="O47:O74" si="852">IFERROR(+N47*(M47-L47),"")</f>
        <v>71.22314056</v>
      </c>
      <c r="P47" s="244">
        <f t="shared" ref="P47:P74" si="853">IFERROR(+(IF(M47="","0",M47))-(IF(O47="","0",O47)),"")</f>
        <v>124.8758147</v>
      </c>
      <c r="Q47" s="236"/>
      <c r="R47" s="238">
        <v>1.0</v>
      </c>
      <c r="S47" s="239" t="s">
        <v>149</v>
      </c>
      <c r="T47" s="240" t="s">
        <v>132</v>
      </c>
      <c r="U47" s="240" t="s">
        <v>150</v>
      </c>
      <c r="V47" s="241">
        <f t="shared" ref="V47:V74" si="854">V148+V249+V350+V451</f>
        <v>31674</v>
      </c>
      <c r="W47" s="241">
        <f t="shared" ref="W47:W74" si="855">X47/V47*1000000</f>
        <v>7150.771478</v>
      </c>
      <c r="X47" s="241">
        <f t="shared" ref="X47:X74" si="856">X148+X249+X350+X451</f>
        <v>226.4935358</v>
      </c>
      <c r="Y47" s="242"/>
      <c r="Z47" s="241">
        <f t="shared" ref="Z47:Z74" si="857">IFERROR(+X47*Y47,"")</f>
        <v>0</v>
      </c>
      <c r="AA47" s="241">
        <f t="shared" ref="AA47:AC47" si="829">AA148+AA249+AA350+AA451</f>
        <v>0</v>
      </c>
      <c r="AB47" s="241">
        <f t="shared" si="829"/>
        <v>0</v>
      </c>
      <c r="AC47" s="241">
        <f t="shared" si="829"/>
        <v>0</v>
      </c>
      <c r="AD47" s="241">
        <f t="shared" ref="AD47:AD74" si="859">IFERROR(+(IF(X47="","0",X47))+(IF(Z47="","0",Z47))+(IF(AC47="","0",AC47)),"")</f>
        <v>226.4935358</v>
      </c>
      <c r="AE47" s="242">
        <v>0.36319999999999997</v>
      </c>
      <c r="AF47" s="243">
        <f t="shared" ref="AF47:AF74" si="860">IFERROR(+AE47*(AD47-AC47),"")</f>
        <v>82.2624522</v>
      </c>
      <c r="AG47" s="244">
        <f t="shared" ref="AG47:AG74" si="861">IFERROR(+(IF(AD47="","0",AD47))-(IF(AF47="","0",AF47)),"")</f>
        <v>144.2310836</v>
      </c>
      <c r="AH47" s="236"/>
      <c r="AI47" s="238">
        <v>1.0</v>
      </c>
      <c r="AJ47" s="239" t="s">
        <v>149</v>
      </c>
      <c r="AK47" s="240" t="s">
        <v>132</v>
      </c>
      <c r="AL47" s="240" t="s">
        <v>150</v>
      </c>
      <c r="AM47" s="241">
        <f t="shared" ref="AM47:AM74" si="862">AM148+AM249+AM350+AM451</f>
        <v>22414</v>
      </c>
      <c r="AN47" s="241">
        <f t="shared" ref="AN47:AN74" si="863">AO47/AM47*1000000</f>
        <v>7331.702482</v>
      </c>
      <c r="AO47" s="241">
        <f t="shared" ref="AO47:AO74" si="864">AO148+AO249+AO350+AO451</f>
        <v>164.3327794</v>
      </c>
      <c r="AP47" s="242"/>
      <c r="AQ47" s="241">
        <f t="shared" ref="AQ47:AQ74" si="865">IFERROR(+AO47*AP47,"")</f>
        <v>0</v>
      </c>
      <c r="AR47" s="241">
        <f t="shared" ref="AR47:AT47" si="830">AR148+AR249+AR350+AR451</f>
        <v>0</v>
      </c>
      <c r="AS47" s="241">
        <f t="shared" si="830"/>
        <v>0</v>
      </c>
      <c r="AT47" s="241">
        <f t="shared" si="830"/>
        <v>0</v>
      </c>
      <c r="AU47" s="241">
        <f t="shared" ref="AU47:AU74" si="867">IFERROR(+(IF(AO47="","0",AO47))+(IF(AQ47="","0",AQ47))+(IF(AT47="","0",AT47)),"")</f>
        <v>164.3327794</v>
      </c>
      <c r="AV47" s="242">
        <v>0.36319999999999997</v>
      </c>
      <c r="AW47" s="243">
        <f t="shared" ref="AW47:AW74" si="868">IFERROR(+AV47*(AU47-AT47),"")</f>
        <v>59.68566549</v>
      </c>
      <c r="AX47" s="244">
        <f t="shared" ref="AX47:AX74" si="869">IFERROR(+(IF(AU47="","0",AU47))-(IF(AW47="","0",AW47)),"")</f>
        <v>104.6471139</v>
      </c>
      <c r="AY47" s="236"/>
      <c r="AZ47" s="238">
        <v>1.0</v>
      </c>
      <c r="BA47" s="239" t="s">
        <v>149</v>
      </c>
      <c r="BB47" s="240" t="s">
        <v>132</v>
      </c>
      <c r="BC47" s="240" t="s">
        <v>150</v>
      </c>
      <c r="BD47" s="241">
        <f t="shared" ref="BD47:BD74" si="870">BD148+BD249+BD350+BD451</f>
        <v>26679</v>
      </c>
      <c r="BE47" s="241">
        <f t="shared" ref="BE47:BE74" si="871">BF47/BD47*1000000</f>
        <v>7693.202977</v>
      </c>
      <c r="BF47" s="241">
        <f t="shared" ref="BF47:BF74" si="872">BF148+BF249+BF350+BF451</f>
        <v>205.2469622</v>
      </c>
      <c r="BG47" s="242"/>
      <c r="BH47" s="241">
        <f t="shared" ref="BH47:BH74" si="873">IFERROR(+BF47*BG47,"")</f>
        <v>0</v>
      </c>
      <c r="BI47" s="241">
        <f t="shared" ref="BI47:BK47" si="831">BI148+BI249+BI350+BI451</f>
        <v>0</v>
      </c>
      <c r="BJ47" s="241">
        <f t="shared" si="831"/>
        <v>0</v>
      </c>
      <c r="BK47" s="241">
        <f t="shared" si="831"/>
        <v>0</v>
      </c>
      <c r="BL47" s="241">
        <f t="shared" ref="BL47:BL74" si="875">IFERROR(+(IF(BF47="","0",BF47))+(IF(BH47="","0",BH47))+(IF(BK47="","0",BK47)),"")</f>
        <v>205.2469622</v>
      </c>
      <c r="BM47" s="242">
        <v>0.36319999999999997</v>
      </c>
      <c r="BN47" s="243">
        <f t="shared" ref="BN47:BN74" si="876">IFERROR(+BM47*(BL47-BK47),"")</f>
        <v>74.54569668</v>
      </c>
      <c r="BO47" s="244">
        <f t="shared" ref="BO47:BO74" si="877">IFERROR(+(IF(BL47="","0",BL47))-(IF(BN47="","0",BN47)),"")</f>
        <v>130.7012655</v>
      </c>
      <c r="BP47" s="236"/>
      <c r="BQ47" s="238">
        <v>1.0</v>
      </c>
      <c r="BR47" s="239" t="s">
        <v>149</v>
      </c>
      <c r="BS47" s="240" t="s">
        <v>132</v>
      </c>
      <c r="BT47" s="240" t="s">
        <v>150</v>
      </c>
      <c r="BU47" s="241">
        <f t="shared" ref="BU47:BU74" si="878">BU148+BU249+BU350+BU451</f>
        <v>7843</v>
      </c>
      <c r="BV47" s="241">
        <f t="shared" ref="BV47:BV74" si="879">BW47/BU47*1000000</f>
        <v>8093.721611</v>
      </c>
      <c r="BW47" s="241">
        <f t="shared" ref="BW47:BW74" si="880">BW148+BW249+BW350+BW451</f>
        <v>63.4790586</v>
      </c>
      <c r="BX47" s="242"/>
      <c r="BY47" s="241">
        <f t="shared" ref="BY47:BY74" si="881">IFERROR(+BW47*BX47,"")</f>
        <v>0</v>
      </c>
      <c r="BZ47" s="241">
        <f t="shared" ref="BZ47:CB47" si="832">BZ148+BZ249+BZ350+BZ451</f>
        <v>0</v>
      </c>
      <c r="CA47" s="241">
        <f t="shared" si="832"/>
        <v>0</v>
      </c>
      <c r="CB47" s="241">
        <f t="shared" si="832"/>
        <v>0</v>
      </c>
      <c r="CC47" s="241">
        <f t="shared" ref="CC47:CC74" si="883">IFERROR(+(IF(BW47="","0",BW47))+(IF(BY47="","0",BY47))+(IF(CB47="","0",CB47)),"")</f>
        <v>63.4790586</v>
      </c>
      <c r="CD47" s="242">
        <v>0.36319999999999997</v>
      </c>
      <c r="CE47" s="243">
        <f t="shared" ref="CE47:CE74" si="884">IFERROR(+CD47*(CC47-CB47),"")</f>
        <v>23.05559408</v>
      </c>
      <c r="CF47" s="244">
        <f t="shared" ref="CF47:CF74" si="885">IFERROR(+(IF(CC47="","0",CC47))-(IF(CE47="","0",CE47)),"")</f>
        <v>40.42346452</v>
      </c>
      <c r="CG47" s="236"/>
      <c r="CH47" s="238">
        <v>1.0</v>
      </c>
      <c r="CI47" s="239" t="s">
        <v>149</v>
      </c>
      <c r="CJ47" s="240" t="s">
        <v>132</v>
      </c>
      <c r="CK47" s="240" t="s">
        <v>150</v>
      </c>
      <c r="CL47" s="241">
        <f t="shared" ref="CL47:CL74" si="886">CL148+CL249+CL350+CL451</f>
        <v>4851</v>
      </c>
      <c r="CM47" s="241">
        <f t="shared" ref="CM47:CM74" si="887">CN47/CL47*1000000</f>
        <v>8482.743401</v>
      </c>
      <c r="CN47" s="241">
        <f t="shared" ref="CN47:CN74" si="888">CN148+CN249+CN350+CN451</f>
        <v>41.14978824</v>
      </c>
      <c r="CO47" s="242"/>
      <c r="CP47" s="241">
        <f t="shared" ref="CP47:CP74" si="889">IFERROR(+CN47*CO47,"")</f>
        <v>0</v>
      </c>
      <c r="CQ47" s="241">
        <f t="shared" ref="CQ47:CS47" si="833">CQ148+CQ249+CQ350+CQ451</f>
        <v>0</v>
      </c>
      <c r="CR47" s="241">
        <f t="shared" si="833"/>
        <v>0</v>
      </c>
      <c r="CS47" s="241">
        <f t="shared" si="833"/>
        <v>0</v>
      </c>
      <c r="CT47" s="241">
        <f t="shared" ref="CT47:CT74" si="891">IFERROR(+(IF(CN47="","0",CN47))+(IF(CP47="","0",CP47))+(IF(CS47="","0",CS47)),"")</f>
        <v>41.14978824</v>
      </c>
      <c r="CU47" s="242">
        <v>0.36319999999999997</v>
      </c>
      <c r="CV47" s="243">
        <f t="shared" ref="CV47:CV74" si="892">IFERROR(+CU47*(CT47-CS47),"")</f>
        <v>14.94560309</v>
      </c>
      <c r="CW47" s="244">
        <f t="shared" ref="CW47:CW74" si="893">IFERROR(+(IF(CT47="","0",CT47))-(IF(CV47="","0",CV47)),"")</f>
        <v>26.20418515</v>
      </c>
      <c r="CX47" s="236"/>
      <c r="CY47" s="238">
        <v>1.0</v>
      </c>
      <c r="CZ47" s="239" t="s">
        <v>149</v>
      </c>
      <c r="DA47" s="240" t="s">
        <v>132</v>
      </c>
      <c r="DB47" s="240" t="s">
        <v>150</v>
      </c>
      <c r="DC47" s="241">
        <f t="shared" ref="DC47:DC74" si="894">DC148+DC249+DC350+DC451</f>
        <v>5136</v>
      </c>
      <c r="DD47" s="241">
        <f t="shared" ref="DD47:DD74" si="895">DE47/DC47*1000000</f>
        <v>9030.31974</v>
      </c>
      <c r="DE47" s="241">
        <f t="shared" ref="DE47:DE74" si="896">DE148+DE249+DE350+DE451</f>
        <v>46.37972218</v>
      </c>
      <c r="DF47" s="242"/>
      <c r="DG47" s="241">
        <f t="shared" ref="DG47:DG74" si="897">IFERROR(+DE47*DF47,"")</f>
        <v>0</v>
      </c>
      <c r="DH47" s="241">
        <f t="shared" ref="DH47:DJ47" si="834">DH148+DH249+DH350+DH451</f>
        <v>0</v>
      </c>
      <c r="DI47" s="241">
        <f t="shared" si="834"/>
        <v>0</v>
      </c>
      <c r="DJ47" s="241">
        <f t="shared" si="834"/>
        <v>0</v>
      </c>
      <c r="DK47" s="241">
        <f t="shared" ref="DK47:DK74" si="899">IFERROR(+(IF(DE47="","0",DE47))+(IF(DG47="","0",DG47))+(IF(DJ47="","0",DJ47)),"")</f>
        <v>46.37972218</v>
      </c>
      <c r="DL47" s="242">
        <v>0.36319999999999997</v>
      </c>
      <c r="DM47" s="243">
        <f t="shared" ref="DM47:DM74" si="900">IFERROR(+DL47*(DK47-DJ47),"")</f>
        <v>16.8451151</v>
      </c>
      <c r="DN47" s="244">
        <f t="shared" ref="DN47:DN74" si="901">IFERROR(+(IF(DK47="","0",DK47))-(IF(DM47="","0",DM47)),"")</f>
        <v>29.53460709</v>
      </c>
      <c r="DO47" s="236"/>
      <c r="DP47" s="238">
        <v>1.0</v>
      </c>
      <c r="DQ47" s="239" t="s">
        <v>149</v>
      </c>
      <c r="DR47" s="240" t="s">
        <v>132</v>
      </c>
      <c r="DS47" s="240" t="s">
        <v>150</v>
      </c>
      <c r="DT47" s="241">
        <f t="shared" ref="DT47:DT74" si="902">DT148+DT249+DT350+DT451</f>
        <v>6654</v>
      </c>
      <c r="DU47" s="241">
        <f t="shared" ref="DU47:DU74" si="903">DV47/DT47*1000000</f>
        <v>8993.953294</v>
      </c>
      <c r="DV47" s="241">
        <f t="shared" ref="DV47:DV74" si="904">DV148+DV249+DV350+DV451</f>
        <v>59.84576522</v>
      </c>
      <c r="DW47" s="242"/>
      <c r="DX47" s="241">
        <f t="shared" ref="DX47:DX74" si="905">IFERROR(+DV47*DW47,"")</f>
        <v>0</v>
      </c>
      <c r="DY47" s="241">
        <f t="shared" ref="DY47:EA47" si="835">DY148+DY249+DY350+DY451</f>
        <v>0</v>
      </c>
      <c r="DZ47" s="241">
        <f t="shared" si="835"/>
        <v>0</v>
      </c>
      <c r="EA47" s="241">
        <f t="shared" si="835"/>
        <v>0</v>
      </c>
      <c r="EB47" s="241">
        <f t="shared" ref="EB47:EB74" si="907">IFERROR(+(IF(DV47="","0",DV47))+(IF(DX47="","0",DX47))+(IF(EA47="","0",EA47)),"")</f>
        <v>59.84576522</v>
      </c>
      <c r="EC47" s="242">
        <v>0.36319999999999997</v>
      </c>
      <c r="ED47" s="243">
        <f t="shared" ref="ED47:ED74" si="908">IFERROR(+EC47*(EB47-EA47),"")</f>
        <v>21.73598193</v>
      </c>
      <c r="EE47" s="244">
        <f t="shared" ref="EE47:EE74" si="909">IFERROR(+(IF(EB47="","0",EB47))-(IF(ED47="","0",ED47)),"")</f>
        <v>38.10978329</v>
      </c>
      <c r="EF47" s="236"/>
      <c r="EG47" s="238">
        <v>1.0</v>
      </c>
      <c r="EH47" s="239" t="s">
        <v>149</v>
      </c>
      <c r="EI47" s="240" t="s">
        <v>132</v>
      </c>
      <c r="EJ47" s="240" t="s">
        <v>150</v>
      </c>
      <c r="EK47" s="241">
        <f t="shared" ref="EK47:EK74" si="910">EK148+EK249+EK350+EK451</f>
        <v>7186</v>
      </c>
      <c r="EL47" s="241">
        <f t="shared" ref="EL47:EL74" si="911">EM47/EK47*1000000</f>
        <v>9022.811587</v>
      </c>
      <c r="EM47" s="241">
        <f t="shared" ref="EM47:EM74" si="912">EM148+EM249+EM350+EM451</f>
        <v>64.83792406</v>
      </c>
      <c r="EN47" s="242"/>
      <c r="EO47" s="241">
        <f t="shared" ref="EO47:EO74" si="913">IFERROR(+EM47*EN47,"")</f>
        <v>0</v>
      </c>
      <c r="EP47" s="241">
        <f t="shared" ref="EP47:ER47" si="836">EP148+EP249+EP350+EP451</f>
        <v>0</v>
      </c>
      <c r="EQ47" s="241">
        <f t="shared" si="836"/>
        <v>0</v>
      </c>
      <c r="ER47" s="241">
        <f t="shared" si="836"/>
        <v>0</v>
      </c>
      <c r="ES47" s="241">
        <f t="shared" ref="ES47:ES74" si="915">IFERROR(+(IF(EM47="","0",EM47))+(IF(EO47="","0",EO47))+(IF(ER47="","0",ER47)),"")</f>
        <v>64.83792406</v>
      </c>
      <c r="ET47" s="242">
        <v>0.36319999999999997</v>
      </c>
      <c r="EU47" s="243">
        <f t="shared" ref="EU47:EU74" si="916">IFERROR(+ET47*(ES47-ER47),"")</f>
        <v>23.54913402</v>
      </c>
      <c r="EV47" s="244">
        <f t="shared" ref="EV47:EV74" si="917">IFERROR(+(IF(ES47="","0",ES47))-(IF(EU47="","0",EU47)),"")</f>
        <v>41.28879004</v>
      </c>
      <c r="EW47" s="236"/>
      <c r="EX47" s="238">
        <v>1.0</v>
      </c>
      <c r="EY47" s="239" t="s">
        <v>149</v>
      </c>
      <c r="EZ47" s="240" t="s">
        <v>132</v>
      </c>
      <c r="FA47" s="240" t="s">
        <v>150</v>
      </c>
      <c r="FB47" s="241">
        <f t="shared" ref="FB47:FB74" si="918">FB148+FB249+FB350+FB451</f>
        <v>14976</v>
      </c>
      <c r="FC47" s="241">
        <f t="shared" ref="FC47:FC74" si="919">FD47/FB47*1000000</f>
        <v>9319.967172</v>
      </c>
      <c r="FD47" s="241">
        <f t="shared" ref="FD47:FD74" si="920">FD148+FD249+FD350+FD451</f>
        <v>139.5758284</v>
      </c>
      <c r="FE47" s="242"/>
      <c r="FF47" s="241">
        <f t="shared" ref="FF47:FF74" si="921">IFERROR(+FD47*FE47,"")</f>
        <v>0</v>
      </c>
      <c r="FG47" s="241">
        <f t="shared" ref="FG47:FI47" si="837">FG148+FG249+FG350+FG451</f>
        <v>0</v>
      </c>
      <c r="FH47" s="241">
        <f t="shared" si="837"/>
        <v>0</v>
      </c>
      <c r="FI47" s="241">
        <f t="shared" si="837"/>
        <v>0</v>
      </c>
      <c r="FJ47" s="241">
        <f t="shared" ref="FJ47:FJ74" si="923">IFERROR(+(IF(FD47="","0",FD47))+(IF(FF47="","0",FF47))+(IF(FI47="","0",FI47)),"")</f>
        <v>139.5758284</v>
      </c>
      <c r="FK47" s="242">
        <v>0.36319999999999997</v>
      </c>
      <c r="FL47" s="243">
        <f t="shared" ref="FL47:FL74" si="924">IFERROR(+FK47*(FJ47-FI47),"")</f>
        <v>50.69394086</v>
      </c>
      <c r="FM47" s="244">
        <f t="shared" ref="FM47:FM74" si="925">IFERROR(+(IF(FJ47="","0",FJ47))-(IF(FL47="","0",FL47)),"")</f>
        <v>88.8818875</v>
      </c>
      <c r="FN47" s="236"/>
      <c r="FO47" s="238">
        <v>1.0</v>
      </c>
      <c r="FP47" s="239" t="s">
        <v>149</v>
      </c>
      <c r="FQ47" s="240" t="s">
        <v>132</v>
      </c>
      <c r="FR47" s="240" t="s">
        <v>150</v>
      </c>
      <c r="FS47" s="241">
        <f t="shared" ref="FS47:FS74" si="926">FS148+FS249+FS350+FS451</f>
        <v>4763</v>
      </c>
      <c r="FT47" s="241">
        <f t="shared" ref="FT47:FT74" si="927">FU47/FS47*1000000</f>
        <v>9701.384472</v>
      </c>
      <c r="FU47" s="241">
        <f t="shared" ref="FU47:FU74" si="928">FU148+FU249+FU350+FU451</f>
        <v>46.20769424</v>
      </c>
      <c r="FV47" s="242"/>
      <c r="FW47" s="241">
        <f t="shared" ref="FW47:FW74" si="929">IFERROR(+FU47*FV47,"")</f>
        <v>0</v>
      </c>
      <c r="FX47" s="241">
        <f t="shared" ref="FX47:FZ47" si="838">FX148+FX249+FX350+FX451</f>
        <v>0</v>
      </c>
      <c r="FY47" s="241">
        <f t="shared" si="838"/>
        <v>0</v>
      </c>
      <c r="FZ47" s="241">
        <f t="shared" si="838"/>
        <v>0</v>
      </c>
      <c r="GA47" s="241">
        <f t="shared" ref="GA47:GA74" si="931">IFERROR(+(IF(FU47="","0",FU47))+(IF(FW47="","0",FW47))+(IF(FZ47="","0",FZ47)),"")</f>
        <v>46.20769424</v>
      </c>
      <c r="GB47" s="242">
        <v>0.36319999999999997</v>
      </c>
      <c r="GC47" s="243">
        <f t="shared" ref="GC47:GC74" si="932">IFERROR(+GB47*(GA47-FZ47),"")</f>
        <v>16.78263455</v>
      </c>
      <c r="GD47" s="244">
        <f t="shared" ref="GD47:GD74" si="933">IFERROR(+(IF(GA47="","0",GA47))-(IF(GC47="","0",GC47)),"")</f>
        <v>29.42505969</v>
      </c>
      <c r="GE47" s="236"/>
      <c r="GF47" s="238">
        <v>1.0</v>
      </c>
      <c r="GG47" s="239" t="s">
        <v>149</v>
      </c>
      <c r="GH47" s="240" t="s">
        <v>132</v>
      </c>
      <c r="GI47" s="240" t="s">
        <v>150</v>
      </c>
      <c r="GJ47" s="241">
        <f t="shared" ref="GJ47:GJ74" si="934">GJ148+GJ249+GJ350+GJ451</f>
        <v>5715</v>
      </c>
      <c r="GK47" s="241">
        <f t="shared" ref="GK47:GK74" si="935">GL47/GJ47*1000000</f>
        <v>9725.502921</v>
      </c>
      <c r="GL47" s="241">
        <f t="shared" ref="GL47:GL74" si="936">GL148+GL249+GL350+GL451</f>
        <v>55.58124919</v>
      </c>
      <c r="GM47" s="242"/>
      <c r="GN47" s="241">
        <f t="shared" ref="GN47:GN74" si="937">IFERROR(+GL47*GM47,"")</f>
        <v>0</v>
      </c>
      <c r="GO47" s="241">
        <f t="shared" ref="GO47:GQ47" si="839">GO148+GO249+GO350+GO451</f>
        <v>0</v>
      </c>
      <c r="GP47" s="241">
        <f t="shared" si="839"/>
        <v>0</v>
      </c>
      <c r="GQ47" s="241">
        <f t="shared" si="839"/>
        <v>0</v>
      </c>
      <c r="GR47" s="241">
        <f t="shared" ref="GR47:GR74" si="939">IFERROR(+(IF(GL47="","0",GL47))+(IF(GN47="","0",GN47))+(IF(GQ47="","0",GQ47)),"")</f>
        <v>55.58124919</v>
      </c>
      <c r="GS47" s="242">
        <v>0.36319999999999997</v>
      </c>
      <c r="GT47" s="243">
        <f t="shared" ref="GT47:GT74" si="940">IFERROR(+GS47*(GR47-GQ47),"")</f>
        <v>20.18710971</v>
      </c>
      <c r="GU47" s="244">
        <f t="shared" ref="GU47:GU74" si="941">IFERROR(+(IF(GR47="","0",GR47))-(IF(GT47="","0",GT47)),"")</f>
        <v>35.39413949</v>
      </c>
      <c r="GV47" s="236"/>
      <c r="GW47" s="238">
        <v>1.0</v>
      </c>
      <c r="GX47" s="239" t="s">
        <v>149</v>
      </c>
      <c r="GY47" s="240" t="s">
        <v>132</v>
      </c>
      <c r="GZ47" s="240" t="s">
        <v>150</v>
      </c>
      <c r="HA47" s="241">
        <f t="shared" ref="HA47:HA74" si="942">HA148+HA249+HA350+HA451</f>
        <v>6745</v>
      </c>
      <c r="HB47" s="241">
        <f t="shared" ref="HB47:HB74" si="943">HC47/HA47*1000000</f>
        <v>10918.36776</v>
      </c>
      <c r="HC47" s="241">
        <f t="shared" ref="HC47:HC74" si="944">HC148+HC249+HC350+HC451</f>
        <v>73.64439056</v>
      </c>
      <c r="HD47" s="242"/>
      <c r="HE47" s="241">
        <f t="shared" ref="HE47:HE74" si="945">IFERROR(+HC47*HD47,"")</f>
        <v>0</v>
      </c>
      <c r="HF47" s="241">
        <f t="shared" ref="HF47:HH47" si="840">HF148+HF249+HF350+HF451</f>
        <v>0</v>
      </c>
      <c r="HG47" s="241">
        <f t="shared" si="840"/>
        <v>0</v>
      </c>
      <c r="HH47" s="241">
        <f t="shared" si="840"/>
        <v>0</v>
      </c>
      <c r="HI47" s="241">
        <f t="shared" ref="HI47:HI74" si="947">IFERROR(+(IF(HC47="","0",HC47))+(IF(HE47="","0",HE47))+(IF(HH47="","0",HH47)),"")</f>
        <v>73.64439056</v>
      </c>
      <c r="HJ47" s="242">
        <v>0.36319999999999997</v>
      </c>
      <c r="HK47" s="243">
        <f t="shared" ref="HK47:HK74" si="948">IFERROR(+HJ47*(HI47-HH47),"")</f>
        <v>26.74764265</v>
      </c>
      <c r="HL47" s="244">
        <f t="shared" ref="HL47:HL74" si="949">IFERROR(+(IF(HI47="","0",HI47))-(IF(HK47="","0",HK47)),"")</f>
        <v>46.89674791</v>
      </c>
      <c r="HM47" s="236"/>
      <c r="HN47" s="238">
        <v>1.0</v>
      </c>
      <c r="HO47" s="239" t="s">
        <v>149</v>
      </c>
      <c r="HP47" s="240" t="s">
        <v>132</v>
      </c>
      <c r="HQ47" s="240" t="s">
        <v>150</v>
      </c>
      <c r="HR47" s="241">
        <f t="shared" ref="HR47:HR74" si="950">HR148+HR249+HR350+HR451</f>
        <v>5142</v>
      </c>
      <c r="HS47" s="241">
        <f t="shared" ref="HS47:HS74" si="951">HT47/HR47*1000000</f>
        <v>11748.38446</v>
      </c>
      <c r="HT47" s="241">
        <f t="shared" ref="HT47:HT74" si="952">HT148+HT249+HT350+HT451</f>
        <v>60.41019289</v>
      </c>
      <c r="HU47" s="242"/>
      <c r="HV47" s="241">
        <f t="shared" ref="HV47:HV74" si="953">IFERROR(+HT47*HU47,"")</f>
        <v>0</v>
      </c>
      <c r="HW47" s="241">
        <f t="shared" ref="HW47:HY47" si="841">HW148+HW249+HW350+HW451</f>
        <v>0</v>
      </c>
      <c r="HX47" s="241">
        <f t="shared" si="841"/>
        <v>0</v>
      </c>
      <c r="HY47" s="241">
        <f t="shared" si="841"/>
        <v>0</v>
      </c>
      <c r="HZ47" s="241">
        <f t="shared" ref="HZ47:HZ74" si="955">IFERROR(+(IF(HT47="","0",HT47))+(IF(HV47="","0",HV47))+(IF(HY47="","0",HY47)),"")</f>
        <v>60.41019289</v>
      </c>
      <c r="IA47" s="242">
        <v>0.36319999999999997</v>
      </c>
      <c r="IB47" s="243">
        <f t="shared" ref="IB47:IB74" si="956">IFERROR(+IA47*(HZ47-HY47),"")</f>
        <v>21.94098206</v>
      </c>
      <c r="IC47" s="244">
        <f t="shared" ref="IC47:IC74" si="957">IFERROR(+(IF(HZ47="","0",HZ47))-(IF(IB47="","0",IB47)),"")</f>
        <v>38.46921083</v>
      </c>
      <c r="ID47" s="236"/>
      <c r="IE47" s="238">
        <v>1.0</v>
      </c>
      <c r="IF47" s="239" t="s">
        <v>149</v>
      </c>
      <c r="IG47" s="240" t="s">
        <v>132</v>
      </c>
      <c r="IH47" s="240" t="s">
        <v>150</v>
      </c>
      <c r="II47" s="241">
        <f t="shared" ref="II47:II74" si="958">II148+II249+II350+II451</f>
        <v>2318</v>
      </c>
      <c r="IJ47" s="241">
        <f t="shared" ref="IJ47:IJ74" si="959">IK47/II47*1000000</f>
        <v>12276.86361</v>
      </c>
      <c r="IK47" s="241">
        <f t="shared" ref="IK47:IK74" si="960">IK148+IK249+IK350+IK451</f>
        <v>28.45776984</v>
      </c>
      <c r="IL47" s="242"/>
      <c r="IM47" s="241">
        <f t="shared" ref="IM47:IM74" si="961">IFERROR(+IK47*IL47,"")</f>
        <v>0</v>
      </c>
      <c r="IN47" s="241">
        <f t="shared" ref="IN47:IP47" si="842">IN148+IN249+IN350+IN451</f>
        <v>0</v>
      </c>
      <c r="IO47" s="241">
        <f t="shared" si="842"/>
        <v>0</v>
      </c>
      <c r="IP47" s="241">
        <f t="shared" si="842"/>
        <v>0</v>
      </c>
      <c r="IQ47" s="241">
        <f t="shared" ref="IQ47:IQ74" si="963">IFERROR(+(IF(IK47="","0",IK47))+(IF(IM47="","0",IM47))+(IF(IP47="","0",IP47)),"")</f>
        <v>28.45776984</v>
      </c>
      <c r="IR47" s="242">
        <v>0.36319999999999997</v>
      </c>
      <c r="IS47" s="243">
        <f t="shared" ref="IS47:IS74" si="964">IFERROR(+IR47*(IQ47-IP47),"")</f>
        <v>10.33586201</v>
      </c>
      <c r="IT47" s="244">
        <f t="shared" ref="IT47:IT74" si="965">IFERROR(+(IF(IQ47="","0",IQ47))-(IF(IS47="","0",IS47)),"")</f>
        <v>18.12190783</v>
      </c>
      <c r="IU47" s="236"/>
      <c r="IV47" s="238">
        <v>1.0</v>
      </c>
      <c r="IW47" s="239" t="s">
        <v>149</v>
      </c>
      <c r="IX47" s="240" t="s">
        <v>132</v>
      </c>
      <c r="IY47" s="240" t="s">
        <v>150</v>
      </c>
      <c r="IZ47" s="241">
        <f t="shared" ref="IZ47:IZ74" si="966">IZ148+IZ249+IZ350+IZ451</f>
        <v>2458</v>
      </c>
      <c r="JA47" s="241">
        <f t="shared" ref="JA47:JA74" si="967">JB47/IZ47*1000000</f>
        <v>13147.19649</v>
      </c>
      <c r="JB47" s="241">
        <f t="shared" ref="JB47:JB74" si="968">JB148+JB249+JB350+JB451</f>
        <v>32.31580897</v>
      </c>
      <c r="JC47" s="242"/>
      <c r="JD47" s="241">
        <f t="shared" ref="JD47:JD74" si="969">IFERROR(+JB47*JC47,"")</f>
        <v>0</v>
      </c>
      <c r="JE47" s="241">
        <f t="shared" ref="JE47:JG47" si="843">JE148+JE249+JE350+JE451</f>
        <v>0</v>
      </c>
      <c r="JF47" s="241">
        <f t="shared" si="843"/>
        <v>0</v>
      </c>
      <c r="JG47" s="241">
        <f t="shared" si="843"/>
        <v>0</v>
      </c>
      <c r="JH47" s="241">
        <f t="shared" ref="JH47:JH74" si="971">IFERROR(+(IF(JB47="","0",JB47))+(IF(JD47="","0",JD47))+(IF(JG47="","0",JG47)),"")</f>
        <v>32.31580897</v>
      </c>
      <c r="JI47" s="242">
        <v>0.36319999999999997</v>
      </c>
      <c r="JJ47" s="243">
        <f t="shared" ref="JJ47:JJ74" si="972">IFERROR(+JI47*(JH47-JG47),"")</f>
        <v>11.73710182</v>
      </c>
      <c r="JK47" s="244">
        <f t="shared" ref="JK47:JK74" si="973">IFERROR(+(IF(JH47="","0",JH47))-(IF(JJ47="","0",JJ47)),"")</f>
        <v>20.57870715</v>
      </c>
      <c r="JL47" s="236"/>
      <c r="JM47" s="238">
        <v>1.0</v>
      </c>
      <c r="JN47" s="239" t="s">
        <v>149</v>
      </c>
      <c r="JO47" s="240" t="s">
        <v>132</v>
      </c>
      <c r="JP47" s="240" t="s">
        <v>150</v>
      </c>
      <c r="JQ47" s="241">
        <f t="shared" ref="JQ47:JQ74" si="974">JQ148+JQ249+JQ350+JQ451</f>
        <v>3528</v>
      </c>
      <c r="JR47" s="241">
        <f t="shared" ref="JR47:JR74" si="975">JS47/JQ47*1000000</f>
        <v>13104.79236</v>
      </c>
      <c r="JS47" s="241">
        <f t="shared" ref="JS47:JS74" si="976">JS148+JS249+JS350+JS451</f>
        <v>46.23370744</v>
      </c>
      <c r="JT47" s="242"/>
      <c r="JU47" s="241">
        <f t="shared" ref="JU47:JU74" si="977">IFERROR(+JS47*JT47,"")</f>
        <v>0</v>
      </c>
      <c r="JV47" s="241">
        <f t="shared" ref="JV47:JX47" si="844">JV148+JV249+JV350+JV451</f>
        <v>0</v>
      </c>
      <c r="JW47" s="241">
        <f t="shared" si="844"/>
        <v>0</v>
      </c>
      <c r="JX47" s="241">
        <f t="shared" si="844"/>
        <v>0</v>
      </c>
      <c r="JY47" s="241">
        <f t="shared" ref="JY47:JY74" si="979">IFERROR(+(IF(JS47="","0",JS47))+(IF(JU47="","0",JU47))+(IF(JX47="","0",JX47)),"")</f>
        <v>46.23370744</v>
      </c>
      <c r="JZ47" s="242">
        <v>0.36319999999999997</v>
      </c>
      <c r="KA47" s="243">
        <f t="shared" ref="KA47:KA74" si="980">IFERROR(+JZ47*(JY47-JX47),"")</f>
        <v>16.79208254</v>
      </c>
      <c r="KB47" s="244">
        <f t="shared" ref="KB47:KB74" si="981">IFERROR(+(IF(JY47="","0",JY47))-(IF(KA47="","0",KA47)),"")</f>
        <v>29.4416249</v>
      </c>
      <c r="KC47" s="236"/>
      <c r="KD47" s="238">
        <v>1.0</v>
      </c>
      <c r="KE47" s="239" t="s">
        <v>149</v>
      </c>
      <c r="KF47" s="240" t="s">
        <v>132</v>
      </c>
      <c r="KG47" s="240" t="s">
        <v>150</v>
      </c>
      <c r="KH47" s="241">
        <f t="shared" ref="KH47:KH74" si="982">KH148+KH249+KH350+KH451</f>
        <v>0</v>
      </c>
      <c r="KI47" s="241" t="str">
        <f t="shared" ref="KI47:KI74" si="983">KJ47/KH47*1000000</f>
        <v>#DIV/0!</v>
      </c>
      <c r="KJ47" s="241">
        <f t="shared" ref="KJ47:KJ74" si="984">KJ148+KJ249+KJ350+KJ451</f>
        <v>0</v>
      </c>
      <c r="KK47" s="242"/>
      <c r="KL47" s="241">
        <f t="shared" ref="KL47:KL74" si="985">IFERROR(+KJ47*KK47,"")</f>
        <v>0</v>
      </c>
      <c r="KM47" s="241">
        <f t="shared" ref="KM47:KO47" si="845">KM148+KM249+KM350+KM451</f>
        <v>0</v>
      </c>
      <c r="KN47" s="241">
        <f t="shared" si="845"/>
        <v>0</v>
      </c>
      <c r="KO47" s="241">
        <f t="shared" si="845"/>
        <v>0</v>
      </c>
      <c r="KP47" s="241">
        <f t="shared" ref="KP47:KP74" si="987">IFERROR(+(IF(KJ47="","0",KJ47))+(IF(KL47="","0",KL47))+(IF(KO47="","0",KO47)),"")</f>
        <v>0</v>
      </c>
      <c r="KQ47" s="242">
        <v>0.36319999999999997</v>
      </c>
      <c r="KR47" s="243">
        <f t="shared" ref="KR47:KR74" si="988">IFERROR(+KQ47*(KP47-KO47),"")</f>
        <v>0</v>
      </c>
      <c r="KS47" s="244">
        <f t="shared" ref="KS47:KS74" si="989">IFERROR(+(IF(KP47="","0",KP47))-(IF(KR47="","0",KR47)),"")</f>
        <v>0</v>
      </c>
      <c r="KT47" s="236"/>
      <c r="KU47" s="237"/>
    </row>
    <row r="48" ht="15.75" customHeight="1">
      <c r="A48" s="238">
        <v>2.0</v>
      </c>
      <c r="B48" s="239" t="s">
        <v>151</v>
      </c>
      <c r="C48" s="240" t="s">
        <v>132</v>
      </c>
      <c r="D48" s="240" t="s">
        <v>150</v>
      </c>
      <c r="E48" s="241">
        <f t="shared" si="846"/>
        <v>13208</v>
      </c>
      <c r="F48" s="241">
        <f t="shared" si="847"/>
        <v>5139.737805</v>
      </c>
      <c r="G48" s="241">
        <f t="shared" si="848"/>
        <v>67.88565693</v>
      </c>
      <c r="H48" s="242"/>
      <c r="I48" s="241">
        <f t="shared" si="849"/>
        <v>0</v>
      </c>
      <c r="J48" s="241">
        <f t="shared" ref="J48:L48" si="850">J149+J250+J351+J452</f>
        <v>0</v>
      </c>
      <c r="K48" s="241">
        <f t="shared" si="850"/>
        <v>0</v>
      </c>
      <c r="L48" s="241">
        <f t="shared" si="850"/>
        <v>0</v>
      </c>
      <c r="M48" s="241">
        <f t="shared" si="851"/>
        <v>67.88565693</v>
      </c>
      <c r="N48" s="242">
        <v>0.36319999999999997</v>
      </c>
      <c r="O48" s="243">
        <f t="shared" si="852"/>
        <v>24.6560706</v>
      </c>
      <c r="P48" s="244">
        <f t="shared" si="853"/>
        <v>43.22958633</v>
      </c>
      <c r="Q48" s="236"/>
      <c r="R48" s="238">
        <v>2.0</v>
      </c>
      <c r="S48" s="239" t="s">
        <v>151</v>
      </c>
      <c r="T48" s="240" t="s">
        <v>132</v>
      </c>
      <c r="U48" s="240" t="s">
        <v>150</v>
      </c>
      <c r="V48" s="241">
        <f t="shared" si="854"/>
        <v>5614</v>
      </c>
      <c r="W48" s="241">
        <f t="shared" si="855"/>
        <v>5423.012603</v>
      </c>
      <c r="X48" s="241">
        <f t="shared" si="856"/>
        <v>30.44479276</v>
      </c>
      <c r="Y48" s="242"/>
      <c r="Z48" s="241">
        <f t="shared" si="857"/>
        <v>0</v>
      </c>
      <c r="AA48" s="241">
        <f t="shared" ref="AA48:AC48" si="858">AA149+AA250+AA351+AA452</f>
        <v>0</v>
      </c>
      <c r="AB48" s="241">
        <f t="shared" si="858"/>
        <v>0</v>
      </c>
      <c r="AC48" s="241">
        <f t="shared" si="858"/>
        <v>0</v>
      </c>
      <c r="AD48" s="241">
        <f t="shared" si="859"/>
        <v>30.44479276</v>
      </c>
      <c r="AE48" s="242">
        <v>0.36319999999999997</v>
      </c>
      <c r="AF48" s="243">
        <f t="shared" si="860"/>
        <v>11.05754873</v>
      </c>
      <c r="AG48" s="244">
        <f t="shared" si="861"/>
        <v>19.38724403</v>
      </c>
      <c r="AH48" s="236"/>
      <c r="AI48" s="238">
        <v>2.0</v>
      </c>
      <c r="AJ48" s="239" t="s">
        <v>151</v>
      </c>
      <c r="AK48" s="240" t="s">
        <v>132</v>
      </c>
      <c r="AL48" s="240" t="s">
        <v>150</v>
      </c>
      <c r="AM48" s="241">
        <f t="shared" si="862"/>
        <v>7585</v>
      </c>
      <c r="AN48" s="241">
        <f t="shared" si="863"/>
        <v>5539.956969</v>
      </c>
      <c r="AO48" s="241">
        <f t="shared" si="864"/>
        <v>42.02057361</v>
      </c>
      <c r="AP48" s="242"/>
      <c r="AQ48" s="241">
        <f t="shared" si="865"/>
        <v>0</v>
      </c>
      <c r="AR48" s="241">
        <f t="shared" ref="AR48:AT48" si="866">AR149+AR250+AR351+AR452</f>
        <v>0</v>
      </c>
      <c r="AS48" s="241">
        <f t="shared" si="866"/>
        <v>0</v>
      </c>
      <c r="AT48" s="241">
        <f t="shared" si="866"/>
        <v>0</v>
      </c>
      <c r="AU48" s="241">
        <f t="shared" si="867"/>
        <v>42.02057361</v>
      </c>
      <c r="AV48" s="242">
        <v>0.36319999999999997</v>
      </c>
      <c r="AW48" s="243">
        <f t="shared" si="868"/>
        <v>15.26187233</v>
      </c>
      <c r="AX48" s="244">
        <f t="shared" si="869"/>
        <v>26.75870127</v>
      </c>
      <c r="AY48" s="236"/>
      <c r="AZ48" s="238">
        <v>2.0</v>
      </c>
      <c r="BA48" s="239" t="s">
        <v>151</v>
      </c>
      <c r="BB48" s="240" t="s">
        <v>132</v>
      </c>
      <c r="BC48" s="240" t="s">
        <v>150</v>
      </c>
      <c r="BD48" s="241">
        <f t="shared" si="870"/>
        <v>6643</v>
      </c>
      <c r="BE48" s="241">
        <f t="shared" si="871"/>
        <v>5784.008702</v>
      </c>
      <c r="BF48" s="241">
        <f t="shared" si="872"/>
        <v>38.42316981</v>
      </c>
      <c r="BG48" s="242"/>
      <c r="BH48" s="241">
        <f t="shared" si="873"/>
        <v>0</v>
      </c>
      <c r="BI48" s="241">
        <f t="shared" ref="BI48:BK48" si="874">BI149+BI250+BI351+BI452</f>
        <v>0</v>
      </c>
      <c r="BJ48" s="241">
        <f t="shared" si="874"/>
        <v>0</v>
      </c>
      <c r="BK48" s="241">
        <f t="shared" si="874"/>
        <v>0</v>
      </c>
      <c r="BL48" s="241">
        <f t="shared" si="875"/>
        <v>38.42316981</v>
      </c>
      <c r="BM48" s="242">
        <v>0.36319999999999997</v>
      </c>
      <c r="BN48" s="243">
        <f t="shared" si="876"/>
        <v>13.95529527</v>
      </c>
      <c r="BO48" s="244">
        <f t="shared" si="877"/>
        <v>24.46787453</v>
      </c>
      <c r="BP48" s="236"/>
      <c r="BQ48" s="238">
        <v>2.0</v>
      </c>
      <c r="BR48" s="239" t="s">
        <v>151</v>
      </c>
      <c r="BS48" s="240" t="s">
        <v>132</v>
      </c>
      <c r="BT48" s="240" t="s">
        <v>150</v>
      </c>
      <c r="BU48" s="241">
        <f t="shared" si="878"/>
        <v>2518</v>
      </c>
      <c r="BV48" s="241">
        <f t="shared" si="879"/>
        <v>6176.718176</v>
      </c>
      <c r="BW48" s="241">
        <f t="shared" si="880"/>
        <v>15.55297637</v>
      </c>
      <c r="BX48" s="242"/>
      <c r="BY48" s="241">
        <f t="shared" si="881"/>
        <v>0</v>
      </c>
      <c r="BZ48" s="241">
        <f t="shared" ref="BZ48:CB48" si="882">BZ149+BZ250+BZ351+BZ452</f>
        <v>0</v>
      </c>
      <c r="CA48" s="241">
        <f t="shared" si="882"/>
        <v>0</v>
      </c>
      <c r="CB48" s="241">
        <f t="shared" si="882"/>
        <v>0</v>
      </c>
      <c r="CC48" s="241">
        <f t="shared" si="883"/>
        <v>15.55297637</v>
      </c>
      <c r="CD48" s="242">
        <v>0.36319999999999997</v>
      </c>
      <c r="CE48" s="243">
        <f t="shared" si="884"/>
        <v>5.648841016</v>
      </c>
      <c r="CF48" s="244">
        <f t="shared" si="885"/>
        <v>9.90413535</v>
      </c>
      <c r="CG48" s="236"/>
      <c r="CH48" s="238">
        <v>2.0</v>
      </c>
      <c r="CI48" s="239" t="s">
        <v>151</v>
      </c>
      <c r="CJ48" s="240" t="s">
        <v>132</v>
      </c>
      <c r="CK48" s="240" t="s">
        <v>150</v>
      </c>
      <c r="CL48" s="241">
        <f t="shared" si="886"/>
        <v>1673</v>
      </c>
      <c r="CM48" s="241">
        <f t="shared" si="887"/>
        <v>6436.060724</v>
      </c>
      <c r="CN48" s="241">
        <f t="shared" si="888"/>
        <v>10.76752959</v>
      </c>
      <c r="CO48" s="242"/>
      <c r="CP48" s="241">
        <f t="shared" si="889"/>
        <v>0</v>
      </c>
      <c r="CQ48" s="241">
        <f t="shared" ref="CQ48:CS48" si="890">CQ149+CQ250+CQ351+CQ452</f>
        <v>0</v>
      </c>
      <c r="CR48" s="241">
        <f t="shared" si="890"/>
        <v>0</v>
      </c>
      <c r="CS48" s="241">
        <f t="shared" si="890"/>
        <v>0</v>
      </c>
      <c r="CT48" s="241">
        <f t="shared" si="891"/>
        <v>10.76752959</v>
      </c>
      <c r="CU48" s="242">
        <v>0.36319999999999997</v>
      </c>
      <c r="CV48" s="243">
        <f t="shared" si="892"/>
        <v>3.910766747</v>
      </c>
      <c r="CW48" s="244">
        <f t="shared" si="893"/>
        <v>6.856762843</v>
      </c>
      <c r="CX48" s="236"/>
      <c r="CY48" s="238">
        <v>2.0</v>
      </c>
      <c r="CZ48" s="239" t="s">
        <v>151</v>
      </c>
      <c r="DA48" s="240" t="s">
        <v>132</v>
      </c>
      <c r="DB48" s="240" t="s">
        <v>150</v>
      </c>
      <c r="DC48" s="241">
        <f t="shared" si="894"/>
        <v>1995</v>
      </c>
      <c r="DD48" s="241">
        <f t="shared" si="895"/>
        <v>6834.521056</v>
      </c>
      <c r="DE48" s="241">
        <f t="shared" si="896"/>
        <v>13.63486951</v>
      </c>
      <c r="DF48" s="242"/>
      <c r="DG48" s="241">
        <f t="shared" si="897"/>
        <v>0</v>
      </c>
      <c r="DH48" s="241">
        <f t="shared" ref="DH48:DJ48" si="898">DH149+DH250+DH351+DH452</f>
        <v>0</v>
      </c>
      <c r="DI48" s="241">
        <f t="shared" si="898"/>
        <v>0</v>
      </c>
      <c r="DJ48" s="241">
        <f t="shared" si="898"/>
        <v>0</v>
      </c>
      <c r="DK48" s="241">
        <f t="shared" si="899"/>
        <v>13.63486951</v>
      </c>
      <c r="DL48" s="242">
        <v>0.36319999999999997</v>
      </c>
      <c r="DM48" s="243">
        <f t="shared" si="900"/>
        <v>4.952184605</v>
      </c>
      <c r="DN48" s="244">
        <f t="shared" si="901"/>
        <v>8.682684902</v>
      </c>
      <c r="DO48" s="236"/>
      <c r="DP48" s="238">
        <v>2.0</v>
      </c>
      <c r="DQ48" s="239" t="s">
        <v>151</v>
      </c>
      <c r="DR48" s="240" t="s">
        <v>132</v>
      </c>
      <c r="DS48" s="240" t="s">
        <v>150</v>
      </c>
      <c r="DT48" s="241">
        <f t="shared" si="902"/>
        <v>1443</v>
      </c>
      <c r="DU48" s="241">
        <f t="shared" si="903"/>
        <v>6847.0854</v>
      </c>
      <c r="DV48" s="241">
        <f t="shared" si="904"/>
        <v>9.880344232</v>
      </c>
      <c r="DW48" s="242"/>
      <c r="DX48" s="241">
        <f t="shared" si="905"/>
        <v>0</v>
      </c>
      <c r="DY48" s="241">
        <f t="shared" ref="DY48:EA48" si="906">DY149+DY250+DY351+DY452</f>
        <v>0</v>
      </c>
      <c r="DZ48" s="241">
        <f t="shared" si="906"/>
        <v>0</v>
      </c>
      <c r="EA48" s="241">
        <f t="shared" si="906"/>
        <v>0</v>
      </c>
      <c r="EB48" s="241">
        <f t="shared" si="907"/>
        <v>9.880344232</v>
      </c>
      <c r="EC48" s="242">
        <v>0.36319999999999997</v>
      </c>
      <c r="ED48" s="243">
        <f t="shared" si="908"/>
        <v>3.588541025</v>
      </c>
      <c r="EE48" s="244">
        <f t="shared" si="909"/>
        <v>6.291803207</v>
      </c>
      <c r="EF48" s="236"/>
      <c r="EG48" s="238">
        <v>2.0</v>
      </c>
      <c r="EH48" s="239" t="s">
        <v>151</v>
      </c>
      <c r="EI48" s="240" t="s">
        <v>132</v>
      </c>
      <c r="EJ48" s="240" t="s">
        <v>150</v>
      </c>
      <c r="EK48" s="241">
        <f t="shared" si="910"/>
        <v>1047</v>
      </c>
      <c r="EL48" s="241">
        <f t="shared" si="911"/>
        <v>6849.659071</v>
      </c>
      <c r="EM48" s="241">
        <f t="shared" si="912"/>
        <v>7.171593048</v>
      </c>
      <c r="EN48" s="242"/>
      <c r="EO48" s="241">
        <f t="shared" si="913"/>
        <v>0</v>
      </c>
      <c r="EP48" s="241">
        <f t="shared" ref="EP48:ER48" si="914">EP149+EP250+EP351+EP452</f>
        <v>0</v>
      </c>
      <c r="EQ48" s="241">
        <f t="shared" si="914"/>
        <v>0</v>
      </c>
      <c r="ER48" s="241">
        <f t="shared" si="914"/>
        <v>0</v>
      </c>
      <c r="ES48" s="241">
        <f t="shared" si="915"/>
        <v>7.171593048</v>
      </c>
      <c r="ET48" s="242">
        <v>0.36319999999999997</v>
      </c>
      <c r="EU48" s="243">
        <f t="shared" si="916"/>
        <v>2.604722595</v>
      </c>
      <c r="EV48" s="244">
        <f t="shared" si="917"/>
        <v>4.566870453</v>
      </c>
      <c r="EW48" s="236"/>
      <c r="EX48" s="238">
        <v>2.0</v>
      </c>
      <c r="EY48" s="239" t="s">
        <v>151</v>
      </c>
      <c r="EZ48" s="240" t="s">
        <v>132</v>
      </c>
      <c r="FA48" s="240" t="s">
        <v>150</v>
      </c>
      <c r="FB48" s="241">
        <f t="shared" si="918"/>
        <v>6271</v>
      </c>
      <c r="FC48" s="241">
        <f t="shared" si="919"/>
        <v>7097.130813</v>
      </c>
      <c r="FD48" s="241">
        <f t="shared" si="920"/>
        <v>44.50610733</v>
      </c>
      <c r="FE48" s="242"/>
      <c r="FF48" s="241">
        <f t="shared" si="921"/>
        <v>0</v>
      </c>
      <c r="FG48" s="241">
        <f t="shared" ref="FG48:FI48" si="922">FG149+FG250+FG351+FG452</f>
        <v>0</v>
      </c>
      <c r="FH48" s="241">
        <f t="shared" si="922"/>
        <v>0</v>
      </c>
      <c r="FI48" s="241">
        <f t="shared" si="922"/>
        <v>0</v>
      </c>
      <c r="FJ48" s="241">
        <f t="shared" si="923"/>
        <v>44.50610733</v>
      </c>
      <c r="FK48" s="242">
        <v>0.36319999999999997</v>
      </c>
      <c r="FL48" s="243">
        <f t="shared" si="924"/>
        <v>16.16461818</v>
      </c>
      <c r="FM48" s="244">
        <f t="shared" si="925"/>
        <v>28.34148915</v>
      </c>
      <c r="FN48" s="236"/>
      <c r="FO48" s="238">
        <v>2.0</v>
      </c>
      <c r="FP48" s="239" t="s">
        <v>151</v>
      </c>
      <c r="FQ48" s="240" t="s">
        <v>132</v>
      </c>
      <c r="FR48" s="240" t="s">
        <v>150</v>
      </c>
      <c r="FS48" s="241">
        <f t="shared" si="926"/>
        <v>4893</v>
      </c>
      <c r="FT48" s="241">
        <f t="shared" si="927"/>
        <v>7335.201371</v>
      </c>
      <c r="FU48" s="241">
        <f t="shared" si="928"/>
        <v>35.89114031</v>
      </c>
      <c r="FV48" s="242"/>
      <c r="FW48" s="241">
        <f t="shared" si="929"/>
        <v>0</v>
      </c>
      <c r="FX48" s="241">
        <f t="shared" ref="FX48:FZ48" si="930">FX149+FX250+FX351+FX452</f>
        <v>0</v>
      </c>
      <c r="FY48" s="241">
        <f t="shared" si="930"/>
        <v>0</v>
      </c>
      <c r="FZ48" s="241">
        <f t="shared" si="930"/>
        <v>0</v>
      </c>
      <c r="GA48" s="241">
        <f t="shared" si="931"/>
        <v>35.89114031</v>
      </c>
      <c r="GB48" s="242">
        <v>0.36319999999999997</v>
      </c>
      <c r="GC48" s="243">
        <f t="shared" si="932"/>
        <v>13.03566216</v>
      </c>
      <c r="GD48" s="244">
        <f t="shared" si="933"/>
        <v>22.85547815</v>
      </c>
      <c r="GE48" s="236"/>
      <c r="GF48" s="238">
        <v>2.0</v>
      </c>
      <c r="GG48" s="239" t="s">
        <v>151</v>
      </c>
      <c r="GH48" s="240" t="s">
        <v>132</v>
      </c>
      <c r="GI48" s="240" t="s">
        <v>150</v>
      </c>
      <c r="GJ48" s="241">
        <f t="shared" si="934"/>
        <v>1001</v>
      </c>
      <c r="GK48" s="241">
        <f t="shared" si="935"/>
        <v>7401.438986</v>
      </c>
      <c r="GL48" s="241">
        <f t="shared" si="936"/>
        <v>7.408840425</v>
      </c>
      <c r="GM48" s="242"/>
      <c r="GN48" s="241">
        <f t="shared" si="937"/>
        <v>0</v>
      </c>
      <c r="GO48" s="241">
        <f t="shared" ref="GO48:GQ48" si="938">GO149+GO250+GO351+GO452</f>
        <v>0</v>
      </c>
      <c r="GP48" s="241">
        <f t="shared" si="938"/>
        <v>0</v>
      </c>
      <c r="GQ48" s="241">
        <f t="shared" si="938"/>
        <v>0</v>
      </c>
      <c r="GR48" s="241">
        <f t="shared" si="939"/>
        <v>7.408840425</v>
      </c>
      <c r="GS48" s="242">
        <v>0.36319999999999997</v>
      </c>
      <c r="GT48" s="243">
        <f t="shared" si="940"/>
        <v>2.690890842</v>
      </c>
      <c r="GU48" s="244">
        <f t="shared" si="941"/>
        <v>4.717949582</v>
      </c>
      <c r="GV48" s="236"/>
      <c r="GW48" s="238">
        <v>2.0</v>
      </c>
      <c r="GX48" s="239" t="s">
        <v>151</v>
      </c>
      <c r="GY48" s="240" t="s">
        <v>132</v>
      </c>
      <c r="GZ48" s="240" t="s">
        <v>150</v>
      </c>
      <c r="HA48" s="241">
        <f t="shared" si="942"/>
        <v>1622</v>
      </c>
      <c r="HB48" s="241">
        <f t="shared" si="943"/>
        <v>8334.259353</v>
      </c>
      <c r="HC48" s="241">
        <f t="shared" si="944"/>
        <v>13.51816867</v>
      </c>
      <c r="HD48" s="242"/>
      <c r="HE48" s="241">
        <f t="shared" si="945"/>
        <v>0</v>
      </c>
      <c r="HF48" s="241">
        <f t="shared" ref="HF48:HH48" si="946">HF149+HF250+HF351+HF452</f>
        <v>0</v>
      </c>
      <c r="HG48" s="241">
        <f t="shared" si="946"/>
        <v>0</v>
      </c>
      <c r="HH48" s="241">
        <f t="shared" si="946"/>
        <v>0</v>
      </c>
      <c r="HI48" s="241">
        <f t="shared" si="947"/>
        <v>13.51816867</v>
      </c>
      <c r="HJ48" s="242">
        <v>0.36319999999999997</v>
      </c>
      <c r="HK48" s="243">
        <f t="shared" si="948"/>
        <v>4.909798861</v>
      </c>
      <c r="HL48" s="244">
        <f t="shared" si="949"/>
        <v>8.60836981</v>
      </c>
      <c r="HM48" s="236"/>
      <c r="HN48" s="238">
        <v>2.0</v>
      </c>
      <c r="HO48" s="239" t="s">
        <v>151</v>
      </c>
      <c r="HP48" s="240" t="s">
        <v>132</v>
      </c>
      <c r="HQ48" s="240" t="s">
        <v>150</v>
      </c>
      <c r="HR48" s="241">
        <f t="shared" si="950"/>
        <v>2017</v>
      </c>
      <c r="HS48" s="241">
        <f t="shared" si="951"/>
        <v>8879.042911</v>
      </c>
      <c r="HT48" s="241">
        <f t="shared" si="952"/>
        <v>17.90902955</v>
      </c>
      <c r="HU48" s="242"/>
      <c r="HV48" s="241">
        <f t="shared" si="953"/>
        <v>0</v>
      </c>
      <c r="HW48" s="241">
        <f t="shared" ref="HW48:HY48" si="954">HW149+HW250+HW351+HW452</f>
        <v>0</v>
      </c>
      <c r="HX48" s="241">
        <f t="shared" si="954"/>
        <v>0</v>
      </c>
      <c r="HY48" s="241">
        <f t="shared" si="954"/>
        <v>0</v>
      </c>
      <c r="HZ48" s="241">
        <f t="shared" si="955"/>
        <v>17.90902955</v>
      </c>
      <c r="IA48" s="242">
        <v>0.36319999999999997</v>
      </c>
      <c r="IB48" s="243">
        <f t="shared" si="956"/>
        <v>6.504559533</v>
      </c>
      <c r="IC48" s="244">
        <f t="shared" si="957"/>
        <v>11.40447002</v>
      </c>
      <c r="ID48" s="236"/>
      <c r="IE48" s="238">
        <v>2.0</v>
      </c>
      <c r="IF48" s="239" t="s">
        <v>151</v>
      </c>
      <c r="IG48" s="240" t="s">
        <v>132</v>
      </c>
      <c r="IH48" s="240" t="s">
        <v>150</v>
      </c>
      <c r="II48" s="241">
        <f t="shared" si="958"/>
        <v>966</v>
      </c>
      <c r="IJ48" s="241">
        <f t="shared" si="959"/>
        <v>9353.034241</v>
      </c>
      <c r="IK48" s="241">
        <f t="shared" si="960"/>
        <v>9.035031077</v>
      </c>
      <c r="IL48" s="242"/>
      <c r="IM48" s="241">
        <f t="shared" si="961"/>
        <v>0</v>
      </c>
      <c r="IN48" s="241">
        <f t="shared" ref="IN48:IP48" si="962">IN149+IN250+IN351+IN452</f>
        <v>0</v>
      </c>
      <c r="IO48" s="241">
        <f t="shared" si="962"/>
        <v>0</v>
      </c>
      <c r="IP48" s="241">
        <f t="shared" si="962"/>
        <v>0</v>
      </c>
      <c r="IQ48" s="241">
        <f t="shared" si="963"/>
        <v>9.035031077</v>
      </c>
      <c r="IR48" s="242">
        <v>0.36319999999999997</v>
      </c>
      <c r="IS48" s="243">
        <f t="shared" si="964"/>
        <v>3.281523287</v>
      </c>
      <c r="IT48" s="244">
        <f t="shared" si="965"/>
        <v>5.75350779</v>
      </c>
      <c r="IU48" s="236"/>
      <c r="IV48" s="238">
        <v>2.0</v>
      </c>
      <c r="IW48" s="239" t="s">
        <v>151</v>
      </c>
      <c r="IX48" s="240" t="s">
        <v>132</v>
      </c>
      <c r="IY48" s="240" t="s">
        <v>150</v>
      </c>
      <c r="IZ48" s="241">
        <f t="shared" si="966"/>
        <v>2039</v>
      </c>
      <c r="JA48" s="241">
        <f t="shared" si="967"/>
        <v>9856.526196</v>
      </c>
      <c r="JB48" s="241">
        <f t="shared" si="968"/>
        <v>20.09745691</v>
      </c>
      <c r="JC48" s="242"/>
      <c r="JD48" s="241">
        <f t="shared" si="969"/>
        <v>0</v>
      </c>
      <c r="JE48" s="241">
        <f t="shared" ref="JE48:JG48" si="970">JE149+JE250+JE351+JE452</f>
        <v>0</v>
      </c>
      <c r="JF48" s="241">
        <f t="shared" si="970"/>
        <v>0</v>
      </c>
      <c r="JG48" s="241">
        <f t="shared" si="970"/>
        <v>0</v>
      </c>
      <c r="JH48" s="241">
        <f t="shared" si="971"/>
        <v>20.09745691</v>
      </c>
      <c r="JI48" s="242">
        <v>0.36319999999999997</v>
      </c>
      <c r="JJ48" s="243">
        <f t="shared" si="972"/>
        <v>7.299396351</v>
      </c>
      <c r="JK48" s="244">
        <f t="shared" si="973"/>
        <v>12.79806056</v>
      </c>
      <c r="JL48" s="236"/>
      <c r="JM48" s="238">
        <v>2.0</v>
      </c>
      <c r="JN48" s="239" t="s">
        <v>151</v>
      </c>
      <c r="JO48" s="240" t="s">
        <v>132</v>
      </c>
      <c r="JP48" s="240" t="s">
        <v>150</v>
      </c>
      <c r="JQ48" s="241">
        <f t="shared" si="974"/>
        <v>680</v>
      </c>
      <c r="JR48" s="241">
        <f t="shared" si="975"/>
        <v>9918.886962</v>
      </c>
      <c r="JS48" s="241">
        <f t="shared" si="976"/>
        <v>6.744843134</v>
      </c>
      <c r="JT48" s="242"/>
      <c r="JU48" s="241">
        <f t="shared" si="977"/>
        <v>0</v>
      </c>
      <c r="JV48" s="241">
        <f t="shared" ref="JV48:JX48" si="978">JV149+JV250+JV351+JV452</f>
        <v>0</v>
      </c>
      <c r="JW48" s="241">
        <f t="shared" si="978"/>
        <v>0</v>
      </c>
      <c r="JX48" s="241">
        <f t="shared" si="978"/>
        <v>0</v>
      </c>
      <c r="JY48" s="241">
        <f t="shared" si="979"/>
        <v>6.744843134</v>
      </c>
      <c r="JZ48" s="242">
        <v>0.36319999999999997</v>
      </c>
      <c r="KA48" s="243">
        <f t="shared" si="980"/>
        <v>2.449727026</v>
      </c>
      <c r="KB48" s="244">
        <f t="shared" si="981"/>
        <v>4.295116108</v>
      </c>
      <c r="KC48" s="236"/>
      <c r="KD48" s="238">
        <v>2.0</v>
      </c>
      <c r="KE48" s="239" t="s">
        <v>151</v>
      </c>
      <c r="KF48" s="240" t="s">
        <v>132</v>
      </c>
      <c r="KG48" s="240" t="s">
        <v>150</v>
      </c>
      <c r="KH48" s="241">
        <f t="shared" si="982"/>
        <v>0</v>
      </c>
      <c r="KI48" s="241" t="str">
        <f t="shared" si="983"/>
        <v>#DIV/0!</v>
      </c>
      <c r="KJ48" s="241">
        <f t="shared" si="984"/>
        <v>0</v>
      </c>
      <c r="KK48" s="242"/>
      <c r="KL48" s="241">
        <f t="shared" si="985"/>
        <v>0</v>
      </c>
      <c r="KM48" s="241">
        <f t="shared" ref="KM48:KO48" si="986">KM149+KM250+KM351+KM452</f>
        <v>0</v>
      </c>
      <c r="KN48" s="241">
        <f t="shared" si="986"/>
        <v>0</v>
      </c>
      <c r="KO48" s="241">
        <f t="shared" si="986"/>
        <v>0</v>
      </c>
      <c r="KP48" s="241">
        <f t="shared" si="987"/>
        <v>0</v>
      </c>
      <c r="KQ48" s="242">
        <v>0.36319999999999997</v>
      </c>
      <c r="KR48" s="243">
        <f t="shared" si="988"/>
        <v>0</v>
      </c>
      <c r="KS48" s="244">
        <f t="shared" si="989"/>
        <v>0</v>
      </c>
      <c r="KT48" s="236"/>
      <c r="KU48" s="237"/>
    </row>
    <row r="49" ht="15.75" customHeight="1">
      <c r="A49" s="238">
        <v>3.0</v>
      </c>
      <c r="B49" s="239" t="s">
        <v>152</v>
      </c>
      <c r="C49" s="240" t="s">
        <v>132</v>
      </c>
      <c r="D49" s="240" t="s">
        <v>150</v>
      </c>
      <c r="E49" s="241">
        <f t="shared" si="846"/>
        <v>1041</v>
      </c>
      <c r="F49" s="241">
        <f t="shared" si="847"/>
        <v>2421.069621</v>
      </c>
      <c r="G49" s="241">
        <f t="shared" si="848"/>
        <v>2.520333476</v>
      </c>
      <c r="H49" s="242"/>
      <c r="I49" s="241">
        <f t="shared" si="849"/>
        <v>0</v>
      </c>
      <c r="J49" s="241">
        <f t="shared" ref="J49:L49" si="990">J150+J251+J352+J453</f>
        <v>0</v>
      </c>
      <c r="K49" s="241">
        <f t="shared" si="990"/>
        <v>0</v>
      </c>
      <c r="L49" s="241">
        <f t="shared" si="990"/>
        <v>0</v>
      </c>
      <c r="M49" s="241">
        <f t="shared" si="851"/>
        <v>2.520333476</v>
      </c>
      <c r="N49" s="242">
        <v>0.36319999999999997</v>
      </c>
      <c r="O49" s="243">
        <f t="shared" si="852"/>
        <v>0.9153851183</v>
      </c>
      <c r="P49" s="244">
        <f t="shared" si="853"/>
        <v>1.604948357</v>
      </c>
      <c r="Q49" s="236"/>
      <c r="R49" s="238">
        <v>3.0</v>
      </c>
      <c r="S49" s="239" t="s">
        <v>152</v>
      </c>
      <c r="T49" s="240" t="s">
        <v>132</v>
      </c>
      <c r="U49" s="240" t="s">
        <v>150</v>
      </c>
      <c r="V49" s="241">
        <f t="shared" si="854"/>
        <v>1850</v>
      </c>
      <c r="W49" s="241">
        <f t="shared" si="855"/>
        <v>2558.371912</v>
      </c>
      <c r="X49" s="241">
        <f t="shared" si="856"/>
        <v>4.732988036</v>
      </c>
      <c r="Y49" s="242"/>
      <c r="Z49" s="241">
        <f t="shared" si="857"/>
        <v>0</v>
      </c>
      <c r="AA49" s="241">
        <f t="shared" ref="AA49:AC49" si="991">AA150+AA251+AA352+AA453</f>
        <v>0</v>
      </c>
      <c r="AB49" s="241">
        <f t="shared" si="991"/>
        <v>0</v>
      </c>
      <c r="AC49" s="241">
        <f t="shared" si="991"/>
        <v>0</v>
      </c>
      <c r="AD49" s="241">
        <f t="shared" si="859"/>
        <v>4.732988036</v>
      </c>
      <c r="AE49" s="242">
        <v>0.36319999999999997</v>
      </c>
      <c r="AF49" s="243">
        <f t="shared" si="860"/>
        <v>1.719021255</v>
      </c>
      <c r="AG49" s="244">
        <f t="shared" si="861"/>
        <v>3.013966782</v>
      </c>
      <c r="AH49" s="236"/>
      <c r="AI49" s="238">
        <v>3.0</v>
      </c>
      <c r="AJ49" s="239" t="s">
        <v>152</v>
      </c>
      <c r="AK49" s="240" t="s">
        <v>132</v>
      </c>
      <c r="AL49" s="240" t="s">
        <v>150</v>
      </c>
      <c r="AM49" s="241">
        <f t="shared" si="862"/>
        <v>1479</v>
      </c>
      <c r="AN49" s="241">
        <f t="shared" si="863"/>
        <v>2613.511443</v>
      </c>
      <c r="AO49" s="241">
        <f t="shared" si="864"/>
        <v>3.865383424</v>
      </c>
      <c r="AP49" s="242"/>
      <c r="AQ49" s="241">
        <f t="shared" si="865"/>
        <v>0</v>
      </c>
      <c r="AR49" s="241">
        <f t="shared" ref="AR49:AT49" si="992">AR150+AR251+AR352+AR453</f>
        <v>0</v>
      </c>
      <c r="AS49" s="241">
        <f t="shared" si="992"/>
        <v>0</v>
      </c>
      <c r="AT49" s="241">
        <f t="shared" si="992"/>
        <v>0</v>
      </c>
      <c r="AU49" s="241">
        <f t="shared" si="867"/>
        <v>3.865383424</v>
      </c>
      <c r="AV49" s="242">
        <v>0.36319999999999997</v>
      </c>
      <c r="AW49" s="243">
        <f t="shared" si="868"/>
        <v>1.40390726</v>
      </c>
      <c r="AX49" s="244">
        <f t="shared" si="869"/>
        <v>2.461476165</v>
      </c>
      <c r="AY49" s="236"/>
      <c r="AZ49" s="238">
        <v>3.0</v>
      </c>
      <c r="BA49" s="239" t="s">
        <v>152</v>
      </c>
      <c r="BB49" s="240" t="s">
        <v>132</v>
      </c>
      <c r="BC49" s="240" t="s">
        <v>150</v>
      </c>
      <c r="BD49" s="241">
        <f t="shared" si="870"/>
        <v>692</v>
      </c>
      <c r="BE49" s="241">
        <f t="shared" si="871"/>
        <v>2766.646892</v>
      </c>
      <c r="BF49" s="241">
        <f t="shared" si="872"/>
        <v>1.914519649</v>
      </c>
      <c r="BG49" s="242"/>
      <c r="BH49" s="241">
        <f t="shared" si="873"/>
        <v>0</v>
      </c>
      <c r="BI49" s="241">
        <f t="shared" ref="BI49:BK49" si="993">BI150+BI251+BI352+BI453</f>
        <v>0</v>
      </c>
      <c r="BJ49" s="241">
        <f t="shared" si="993"/>
        <v>0</v>
      </c>
      <c r="BK49" s="241">
        <f t="shared" si="993"/>
        <v>0</v>
      </c>
      <c r="BL49" s="241">
        <f t="shared" si="875"/>
        <v>1.914519649</v>
      </c>
      <c r="BM49" s="242">
        <v>0.36319999999999997</v>
      </c>
      <c r="BN49" s="243">
        <f t="shared" si="876"/>
        <v>0.6953535367</v>
      </c>
      <c r="BO49" s="244">
        <f t="shared" si="877"/>
        <v>1.219166113</v>
      </c>
      <c r="BP49" s="236"/>
      <c r="BQ49" s="238">
        <v>3.0</v>
      </c>
      <c r="BR49" s="239" t="s">
        <v>152</v>
      </c>
      <c r="BS49" s="240" t="s">
        <v>132</v>
      </c>
      <c r="BT49" s="240" t="s">
        <v>150</v>
      </c>
      <c r="BU49" s="241">
        <f t="shared" si="878"/>
        <v>292</v>
      </c>
      <c r="BV49" s="241">
        <f t="shared" si="879"/>
        <v>2900.233838</v>
      </c>
      <c r="BW49" s="241">
        <f t="shared" si="880"/>
        <v>0.8468682806</v>
      </c>
      <c r="BX49" s="242"/>
      <c r="BY49" s="241">
        <f t="shared" si="881"/>
        <v>0</v>
      </c>
      <c r="BZ49" s="241">
        <f t="shared" ref="BZ49:CB49" si="994">BZ150+BZ251+BZ352+BZ453</f>
        <v>0</v>
      </c>
      <c r="CA49" s="241">
        <f t="shared" si="994"/>
        <v>0</v>
      </c>
      <c r="CB49" s="241">
        <f t="shared" si="994"/>
        <v>0</v>
      </c>
      <c r="CC49" s="241">
        <f t="shared" si="883"/>
        <v>0.8468682806</v>
      </c>
      <c r="CD49" s="242">
        <v>0.36319999999999997</v>
      </c>
      <c r="CE49" s="243">
        <f t="shared" si="884"/>
        <v>0.3075825595</v>
      </c>
      <c r="CF49" s="244">
        <f t="shared" si="885"/>
        <v>0.5392857211</v>
      </c>
      <c r="CG49" s="236"/>
      <c r="CH49" s="238">
        <v>3.0</v>
      </c>
      <c r="CI49" s="239" t="s">
        <v>152</v>
      </c>
      <c r="CJ49" s="240" t="s">
        <v>132</v>
      </c>
      <c r="CK49" s="240" t="s">
        <v>150</v>
      </c>
      <c r="CL49" s="241">
        <f t="shared" si="886"/>
        <v>614</v>
      </c>
      <c r="CM49" s="241">
        <f t="shared" si="887"/>
        <v>3024.227457</v>
      </c>
      <c r="CN49" s="241">
        <f t="shared" si="888"/>
        <v>1.856875659</v>
      </c>
      <c r="CO49" s="242"/>
      <c r="CP49" s="241">
        <f t="shared" si="889"/>
        <v>0</v>
      </c>
      <c r="CQ49" s="241">
        <f t="shared" ref="CQ49:CS49" si="995">CQ150+CQ251+CQ352+CQ453</f>
        <v>0</v>
      </c>
      <c r="CR49" s="241">
        <f t="shared" si="995"/>
        <v>0</v>
      </c>
      <c r="CS49" s="241">
        <f t="shared" si="995"/>
        <v>0</v>
      </c>
      <c r="CT49" s="241">
        <f t="shared" si="891"/>
        <v>1.856875659</v>
      </c>
      <c r="CU49" s="242">
        <v>0.36319999999999997</v>
      </c>
      <c r="CV49" s="243">
        <f t="shared" si="892"/>
        <v>0.6744172392</v>
      </c>
      <c r="CW49" s="244">
        <f t="shared" si="893"/>
        <v>1.182458419</v>
      </c>
      <c r="CX49" s="236"/>
      <c r="CY49" s="238">
        <v>3.0</v>
      </c>
      <c r="CZ49" s="239" t="s">
        <v>152</v>
      </c>
      <c r="DA49" s="240" t="s">
        <v>132</v>
      </c>
      <c r="DB49" s="240" t="s">
        <v>150</v>
      </c>
      <c r="DC49" s="241">
        <f t="shared" si="894"/>
        <v>640</v>
      </c>
      <c r="DD49" s="241">
        <f t="shared" si="895"/>
        <v>3233.768424</v>
      </c>
      <c r="DE49" s="241">
        <f t="shared" si="896"/>
        <v>2.069611792</v>
      </c>
      <c r="DF49" s="242"/>
      <c r="DG49" s="241">
        <f t="shared" si="897"/>
        <v>0</v>
      </c>
      <c r="DH49" s="241">
        <f t="shared" ref="DH49:DJ49" si="996">DH150+DH251+DH352+DH453</f>
        <v>0</v>
      </c>
      <c r="DI49" s="241">
        <f t="shared" si="996"/>
        <v>0</v>
      </c>
      <c r="DJ49" s="241">
        <f t="shared" si="996"/>
        <v>0</v>
      </c>
      <c r="DK49" s="241">
        <f t="shared" si="899"/>
        <v>2.069611792</v>
      </c>
      <c r="DL49" s="242">
        <v>0.36319999999999997</v>
      </c>
      <c r="DM49" s="243">
        <f t="shared" si="900"/>
        <v>0.7516830027</v>
      </c>
      <c r="DN49" s="244">
        <f t="shared" si="901"/>
        <v>1.317928789</v>
      </c>
      <c r="DO49" s="236"/>
      <c r="DP49" s="238">
        <v>3.0</v>
      </c>
      <c r="DQ49" s="239" t="s">
        <v>152</v>
      </c>
      <c r="DR49" s="240" t="s">
        <v>132</v>
      </c>
      <c r="DS49" s="240" t="s">
        <v>150</v>
      </c>
      <c r="DT49" s="241">
        <f t="shared" si="902"/>
        <v>652</v>
      </c>
      <c r="DU49" s="241">
        <f t="shared" si="903"/>
        <v>3204.800561</v>
      </c>
      <c r="DV49" s="241">
        <f t="shared" si="904"/>
        <v>2.089529965</v>
      </c>
      <c r="DW49" s="242"/>
      <c r="DX49" s="241">
        <f t="shared" si="905"/>
        <v>0</v>
      </c>
      <c r="DY49" s="241">
        <f t="shared" ref="DY49:EA49" si="997">DY150+DY251+DY352+DY453</f>
        <v>0</v>
      </c>
      <c r="DZ49" s="241">
        <f t="shared" si="997"/>
        <v>0</v>
      </c>
      <c r="EA49" s="241">
        <f t="shared" si="997"/>
        <v>0</v>
      </c>
      <c r="EB49" s="241">
        <f t="shared" si="907"/>
        <v>2.089529965</v>
      </c>
      <c r="EC49" s="242">
        <v>0.36319999999999997</v>
      </c>
      <c r="ED49" s="243">
        <f t="shared" si="908"/>
        <v>0.7589172835</v>
      </c>
      <c r="EE49" s="244">
        <f t="shared" si="909"/>
        <v>1.330612682</v>
      </c>
      <c r="EF49" s="236"/>
      <c r="EG49" s="238">
        <v>3.0</v>
      </c>
      <c r="EH49" s="239" t="s">
        <v>152</v>
      </c>
      <c r="EI49" s="240" t="s">
        <v>132</v>
      </c>
      <c r="EJ49" s="240" t="s">
        <v>150</v>
      </c>
      <c r="EK49" s="241">
        <f t="shared" si="910"/>
        <v>265</v>
      </c>
      <c r="EL49" s="241">
        <f t="shared" si="911"/>
        <v>3224.009674</v>
      </c>
      <c r="EM49" s="241">
        <f t="shared" si="912"/>
        <v>0.8543625637</v>
      </c>
      <c r="EN49" s="242"/>
      <c r="EO49" s="241">
        <f t="shared" si="913"/>
        <v>0</v>
      </c>
      <c r="EP49" s="241">
        <f t="shared" ref="EP49:ER49" si="998">EP150+EP251+EP352+EP453</f>
        <v>0</v>
      </c>
      <c r="EQ49" s="241">
        <f t="shared" si="998"/>
        <v>0</v>
      </c>
      <c r="ER49" s="241">
        <f t="shared" si="998"/>
        <v>0</v>
      </c>
      <c r="ES49" s="241">
        <f t="shared" si="915"/>
        <v>0.8543625637</v>
      </c>
      <c r="ET49" s="242">
        <v>0.36319999999999997</v>
      </c>
      <c r="EU49" s="243">
        <f t="shared" si="916"/>
        <v>0.3103044831</v>
      </c>
      <c r="EV49" s="244">
        <f t="shared" si="917"/>
        <v>0.5440580806</v>
      </c>
      <c r="EW49" s="236"/>
      <c r="EX49" s="238">
        <v>3.0</v>
      </c>
      <c r="EY49" s="239" t="s">
        <v>152</v>
      </c>
      <c r="EZ49" s="240" t="s">
        <v>132</v>
      </c>
      <c r="FA49" s="240" t="s">
        <v>150</v>
      </c>
      <c r="FB49" s="241">
        <f t="shared" si="918"/>
        <v>999</v>
      </c>
      <c r="FC49" s="241">
        <f t="shared" si="919"/>
        <v>3236.123182</v>
      </c>
      <c r="FD49" s="241">
        <f t="shared" si="920"/>
        <v>3.232887059</v>
      </c>
      <c r="FE49" s="242"/>
      <c r="FF49" s="241">
        <f t="shared" si="921"/>
        <v>0</v>
      </c>
      <c r="FG49" s="241">
        <f t="shared" ref="FG49:FI49" si="999">FG150+FG251+FG352+FG453</f>
        <v>0</v>
      </c>
      <c r="FH49" s="241">
        <f t="shared" si="999"/>
        <v>0</v>
      </c>
      <c r="FI49" s="241">
        <f t="shared" si="999"/>
        <v>0</v>
      </c>
      <c r="FJ49" s="241">
        <f t="shared" si="923"/>
        <v>3.232887059</v>
      </c>
      <c r="FK49" s="242">
        <v>0.36319999999999997</v>
      </c>
      <c r="FL49" s="243">
        <f t="shared" si="924"/>
        <v>1.17418458</v>
      </c>
      <c r="FM49" s="244">
        <f t="shared" si="925"/>
        <v>2.058702479</v>
      </c>
      <c r="FN49" s="236"/>
      <c r="FO49" s="238">
        <v>3.0</v>
      </c>
      <c r="FP49" s="239" t="s">
        <v>152</v>
      </c>
      <c r="FQ49" s="240" t="s">
        <v>132</v>
      </c>
      <c r="FR49" s="240" t="s">
        <v>150</v>
      </c>
      <c r="FS49" s="241">
        <f t="shared" si="926"/>
        <v>99</v>
      </c>
      <c r="FT49" s="241">
        <f t="shared" si="927"/>
        <v>3403.458016</v>
      </c>
      <c r="FU49" s="241">
        <f t="shared" si="928"/>
        <v>0.3369423436</v>
      </c>
      <c r="FV49" s="242"/>
      <c r="FW49" s="241">
        <f t="shared" si="929"/>
        <v>0</v>
      </c>
      <c r="FX49" s="241">
        <f t="shared" ref="FX49:FZ49" si="1000">FX150+FX251+FX352+FX453</f>
        <v>0</v>
      </c>
      <c r="FY49" s="241">
        <f t="shared" si="1000"/>
        <v>0</v>
      </c>
      <c r="FZ49" s="241">
        <f t="shared" si="1000"/>
        <v>0</v>
      </c>
      <c r="GA49" s="241">
        <f t="shared" si="931"/>
        <v>0.3369423436</v>
      </c>
      <c r="GB49" s="242">
        <v>0.36319999999999997</v>
      </c>
      <c r="GC49" s="243">
        <f t="shared" si="932"/>
        <v>0.1223774592</v>
      </c>
      <c r="GD49" s="244">
        <f t="shared" si="933"/>
        <v>0.2145648844</v>
      </c>
      <c r="GE49" s="236"/>
      <c r="GF49" s="238">
        <v>3.0</v>
      </c>
      <c r="GG49" s="239" t="s">
        <v>152</v>
      </c>
      <c r="GH49" s="240" t="s">
        <v>132</v>
      </c>
      <c r="GI49" s="240" t="s">
        <v>150</v>
      </c>
      <c r="GJ49" s="241">
        <f t="shared" si="934"/>
        <v>0</v>
      </c>
      <c r="GK49" s="241" t="str">
        <f t="shared" si="935"/>
        <v>#DIV/0!</v>
      </c>
      <c r="GL49" s="241">
        <f t="shared" si="936"/>
        <v>0</v>
      </c>
      <c r="GM49" s="242"/>
      <c r="GN49" s="241">
        <f t="shared" si="937"/>
        <v>0</v>
      </c>
      <c r="GO49" s="241">
        <f t="shared" ref="GO49:GQ49" si="1001">GO150+GO251+GO352+GO453</f>
        <v>0</v>
      </c>
      <c r="GP49" s="241">
        <f t="shared" si="1001"/>
        <v>0</v>
      </c>
      <c r="GQ49" s="241">
        <f t="shared" si="1001"/>
        <v>0</v>
      </c>
      <c r="GR49" s="241">
        <f t="shared" si="939"/>
        <v>0</v>
      </c>
      <c r="GS49" s="242">
        <v>0.36319999999999997</v>
      </c>
      <c r="GT49" s="243">
        <f t="shared" si="940"/>
        <v>0</v>
      </c>
      <c r="GU49" s="244">
        <f t="shared" si="941"/>
        <v>0</v>
      </c>
      <c r="GV49" s="236"/>
      <c r="GW49" s="238">
        <v>3.0</v>
      </c>
      <c r="GX49" s="239" t="s">
        <v>152</v>
      </c>
      <c r="GY49" s="240" t="s">
        <v>132</v>
      </c>
      <c r="GZ49" s="240" t="s">
        <v>150</v>
      </c>
      <c r="HA49" s="241">
        <f t="shared" si="942"/>
        <v>0</v>
      </c>
      <c r="HB49" s="241" t="str">
        <f t="shared" si="943"/>
        <v>#DIV/0!</v>
      </c>
      <c r="HC49" s="241">
        <f t="shared" si="944"/>
        <v>0</v>
      </c>
      <c r="HD49" s="242"/>
      <c r="HE49" s="241">
        <f t="shared" si="945"/>
        <v>0</v>
      </c>
      <c r="HF49" s="241">
        <f t="shared" ref="HF49:HH49" si="1002">HF150+HF251+HF352+HF453</f>
        <v>0</v>
      </c>
      <c r="HG49" s="241">
        <f t="shared" si="1002"/>
        <v>0</v>
      </c>
      <c r="HH49" s="241">
        <f t="shared" si="1002"/>
        <v>0</v>
      </c>
      <c r="HI49" s="241">
        <f t="shared" si="947"/>
        <v>0</v>
      </c>
      <c r="HJ49" s="242">
        <v>0.36319999999999997</v>
      </c>
      <c r="HK49" s="243">
        <f t="shared" si="948"/>
        <v>0</v>
      </c>
      <c r="HL49" s="244">
        <f t="shared" si="949"/>
        <v>0</v>
      </c>
      <c r="HM49" s="236"/>
      <c r="HN49" s="238">
        <v>3.0</v>
      </c>
      <c r="HO49" s="239" t="s">
        <v>152</v>
      </c>
      <c r="HP49" s="240" t="s">
        <v>132</v>
      </c>
      <c r="HQ49" s="240" t="s">
        <v>150</v>
      </c>
      <c r="HR49" s="241">
        <f t="shared" si="950"/>
        <v>0</v>
      </c>
      <c r="HS49" s="241" t="str">
        <f t="shared" si="951"/>
        <v>#DIV/0!</v>
      </c>
      <c r="HT49" s="241">
        <f t="shared" si="952"/>
        <v>0</v>
      </c>
      <c r="HU49" s="242"/>
      <c r="HV49" s="241">
        <f t="shared" si="953"/>
        <v>0</v>
      </c>
      <c r="HW49" s="241">
        <f t="shared" ref="HW49:HY49" si="1003">HW150+HW251+HW352+HW453</f>
        <v>0</v>
      </c>
      <c r="HX49" s="241">
        <f t="shared" si="1003"/>
        <v>0</v>
      </c>
      <c r="HY49" s="241">
        <f t="shared" si="1003"/>
        <v>0</v>
      </c>
      <c r="HZ49" s="241">
        <f t="shared" si="955"/>
        <v>0</v>
      </c>
      <c r="IA49" s="242">
        <v>0.36319999999999997</v>
      </c>
      <c r="IB49" s="243">
        <f t="shared" si="956"/>
        <v>0</v>
      </c>
      <c r="IC49" s="244">
        <f t="shared" si="957"/>
        <v>0</v>
      </c>
      <c r="ID49" s="236"/>
      <c r="IE49" s="238">
        <v>3.0</v>
      </c>
      <c r="IF49" s="239" t="s">
        <v>152</v>
      </c>
      <c r="IG49" s="240" t="s">
        <v>132</v>
      </c>
      <c r="IH49" s="240" t="s">
        <v>150</v>
      </c>
      <c r="II49" s="241">
        <f t="shared" si="958"/>
        <v>0</v>
      </c>
      <c r="IJ49" s="241" t="str">
        <f t="shared" si="959"/>
        <v>#DIV/0!</v>
      </c>
      <c r="IK49" s="241">
        <f t="shared" si="960"/>
        <v>0</v>
      </c>
      <c r="IL49" s="242"/>
      <c r="IM49" s="241">
        <f t="shared" si="961"/>
        <v>0</v>
      </c>
      <c r="IN49" s="241">
        <f t="shared" ref="IN49:IP49" si="1004">IN150+IN251+IN352+IN453</f>
        <v>0</v>
      </c>
      <c r="IO49" s="241">
        <f t="shared" si="1004"/>
        <v>0</v>
      </c>
      <c r="IP49" s="241">
        <f t="shared" si="1004"/>
        <v>0</v>
      </c>
      <c r="IQ49" s="241">
        <f t="shared" si="963"/>
        <v>0</v>
      </c>
      <c r="IR49" s="242">
        <v>0.36319999999999997</v>
      </c>
      <c r="IS49" s="243">
        <f t="shared" si="964"/>
        <v>0</v>
      </c>
      <c r="IT49" s="244">
        <f t="shared" si="965"/>
        <v>0</v>
      </c>
      <c r="IU49" s="236"/>
      <c r="IV49" s="238">
        <v>3.0</v>
      </c>
      <c r="IW49" s="239" t="s">
        <v>152</v>
      </c>
      <c r="IX49" s="240" t="s">
        <v>132</v>
      </c>
      <c r="IY49" s="240" t="s">
        <v>150</v>
      </c>
      <c r="IZ49" s="241">
        <f t="shared" si="966"/>
        <v>0</v>
      </c>
      <c r="JA49" s="241" t="str">
        <f t="shared" si="967"/>
        <v>#DIV/0!</v>
      </c>
      <c r="JB49" s="241">
        <f t="shared" si="968"/>
        <v>0</v>
      </c>
      <c r="JC49" s="242"/>
      <c r="JD49" s="241">
        <f t="shared" si="969"/>
        <v>0</v>
      </c>
      <c r="JE49" s="241">
        <f t="shared" ref="JE49:JG49" si="1005">JE150+JE251+JE352+JE453</f>
        <v>0</v>
      </c>
      <c r="JF49" s="241">
        <f t="shared" si="1005"/>
        <v>0</v>
      </c>
      <c r="JG49" s="241">
        <f t="shared" si="1005"/>
        <v>0</v>
      </c>
      <c r="JH49" s="241">
        <f t="shared" si="971"/>
        <v>0</v>
      </c>
      <c r="JI49" s="242">
        <v>0.36319999999999997</v>
      </c>
      <c r="JJ49" s="243">
        <f t="shared" si="972"/>
        <v>0</v>
      </c>
      <c r="JK49" s="244">
        <f t="shared" si="973"/>
        <v>0</v>
      </c>
      <c r="JL49" s="236"/>
      <c r="JM49" s="238">
        <v>3.0</v>
      </c>
      <c r="JN49" s="239" t="s">
        <v>152</v>
      </c>
      <c r="JO49" s="240" t="s">
        <v>132</v>
      </c>
      <c r="JP49" s="240" t="s">
        <v>150</v>
      </c>
      <c r="JQ49" s="241">
        <f t="shared" si="974"/>
        <v>0</v>
      </c>
      <c r="JR49" s="241" t="str">
        <f t="shared" si="975"/>
        <v>#DIV/0!</v>
      </c>
      <c r="JS49" s="241">
        <f t="shared" si="976"/>
        <v>0</v>
      </c>
      <c r="JT49" s="242"/>
      <c r="JU49" s="241">
        <f t="shared" si="977"/>
        <v>0</v>
      </c>
      <c r="JV49" s="241">
        <f t="shared" ref="JV49:JX49" si="1006">JV150+JV251+JV352+JV453</f>
        <v>0</v>
      </c>
      <c r="JW49" s="241">
        <f t="shared" si="1006"/>
        <v>0</v>
      </c>
      <c r="JX49" s="241">
        <f t="shared" si="1006"/>
        <v>0</v>
      </c>
      <c r="JY49" s="241">
        <f t="shared" si="979"/>
        <v>0</v>
      </c>
      <c r="JZ49" s="242">
        <v>0.36319999999999997</v>
      </c>
      <c r="KA49" s="243">
        <f t="shared" si="980"/>
        <v>0</v>
      </c>
      <c r="KB49" s="244">
        <f t="shared" si="981"/>
        <v>0</v>
      </c>
      <c r="KC49" s="236"/>
      <c r="KD49" s="238">
        <v>3.0</v>
      </c>
      <c r="KE49" s="239" t="s">
        <v>152</v>
      </c>
      <c r="KF49" s="240" t="s">
        <v>132</v>
      </c>
      <c r="KG49" s="240" t="s">
        <v>150</v>
      </c>
      <c r="KH49" s="241">
        <f t="shared" si="982"/>
        <v>0</v>
      </c>
      <c r="KI49" s="241" t="str">
        <f t="shared" si="983"/>
        <v>#DIV/0!</v>
      </c>
      <c r="KJ49" s="241">
        <f t="shared" si="984"/>
        <v>0</v>
      </c>
      <c r="KK49" s="242"/>
      <c r="KL49" s="241">
        <f t="shared" si="985"/>
        <v>0</v>
      </c>
      <c r="KM49" s="241">
        <f t="shared" ref="KM49:KO49" si="1007">KM150+KM251+KM352+KM453</f>
        <v>0</v>
      </c>
      <c r="KN49" s="241">
        <f t="shared" si="1007"/>
        <v>0</v>
      </c>
      <c r="KO49" s="241">
        <f t="shared" si="1007"/>
        <v>0</v>
      </c>
      <c r="KP49" s="241">
        <f t="shared" si="987"/>
        <v>0</v>
      </c>
      <c r="KQ49" s="242">
        <v>0.36319999999999997</v>
      </c>
      <c r="KR49" s="243">
        <f t="shared" si="988"/>
        <v>0</v>
      </c>
      <c r="KS49" s="244">
        <f t="shared" si="989"/>
        <v>0</v>
      </c>
      <c r="KT49" s="236"/>
      <c r="KU49" s="237"/>
    </row>
    <row r="50" ht="15.75" customHeight="1">
      <c r="A50" s="238">
        <v>4.0</v>
      </c>
      <c r="B50" s="239" t="s">
        <v>153</v>
      </c>
      <c r="C50" s="240" t="s">
        <v>132</v>
      </c>
      <c r="D50" s="240" t="s">
        <v>150</v>
      </c>
      <c r="E50" s="241">
        <f t="shared" si="846"/>
        <v>3898</v>
      </c>
      <c r="F50" s="241">
        <f t="shared" si="847"/>
        <v>2915.860261</v>
      </c>
      <c r="G50" s="241">
        <f t="shared" si="848"/>
        <v>11.3660233</v>
      </c>
      <c r="H50" s="242"/>
      <c r="I50" s="241">
        <f t="shared" si="849"/>
        <v>0</v>
      </c>
      <c r="J50" s="241">
        <f t="shared" ref="J50:L50" si="1008">J151+J252+J353+J454</f>
        <v>0</v>
      </c>
      <c r="K50" s="241">
        <f t="shared" si="1008"/>
        <v>0</v>
      </c>
      <c r="L50" s="241">
        <f t="shared" si="1008"/>
        <v>0</v>
      </c>
      <c r="M50" s="241">
        <f t="shared" si="851"/>
        <v>11.3660233</v>
      </c>
      <c r="N50" s="242">
        <v>0.36319999999999997</v>
      </c>
      <c r="O50" s="243">
        <f t="shared" si="852"/>
        <v>4.128139661</v>
      </c>
      <c r="P50" s="244">
        <f t="shared" si="853"/>
        <v>7.237883635</v>
      </c>
      <c r="Q50" s="236"/>
      <c r="R50" s="238">
        <v>4.0</v>
      </c>
      <c r="S50" s="239" t="s">
        <v>153</v>
      </c>
      <c r="T50" s="240" t="s">
        <v>132</v>
      </c>
      <c r="U50" s="240" t="s">
        <v>150</v>
      </c>
      <c r="V50" s="241">
        <f t="shared" si="854"/>
        <v>10654</v>
      </c>
      <c r="W50" s="241">
        <f t="shared" si="855"/>
        <v>3088.048668</v>
      </c>
      <c r="X50" s="241">
        <f t="shared" si="856"/>
        <v>32.9000705</v>
      </c>
      <c r="Y50" s="242"/>
      <c r="Z50" s="241">
        <f t="shared" si="857"/>
        <v>0</v>
      </c>
      <c r="AA50" s="241">
        <f t="shared" ref="AA50:AC50" si="1009">AA151+AA252+AA353+AA454</f>
        <v>0</v>
      </c>
      <c r="AB50" s="241">
        <f t="shared" si="1009"/>
        <v>0</v>
      </c>
      <c r="AC50" s="241">
        <f t="shared" si="1009"/>
        <v>0</v>
      </c>
      <c r="AD50" s="241">
        <f t="shared" si="859"/>
        <v>32.9000705</v>
      </c>
      <c r="AE50" s="242">
        <v>0.36319999999999997</v>
      </c>
      <c r="AF50" s="243">
        <f t="shared" si="860"/>
        <v>11.94930561</v>
      </c>
      <c r="AG50" s="244">
        <f t="shared" si="861"/>
        <v>20.9507649</v>
      </c>
      <c r="AH50" s="236"/>
      <c r="AI50" s="238">
        <v>4.0</v>
      </c>
      <c r="AJ50" s="239" t="s">
        <v>153</v>
      </c>
      <c r="AK50" s="240" t="s">
        <v>132</v>
      </c>
      <c r="AL50" s="240" t="s">
        <v>150</v>
      </c>
      <c r="AM50" s="241">
        <f t="shared" si="862"/>
        <v>1941</v>
      </c>
      <c r="AN50" s="241">
        <f t="shared" si="863"/>
        <v>3137.099036</v>
      </c>
      <c r="AO50" s="241">
        <f t="shared" si="864"/>
        <v>6.089109229</v>
      </c>
      <c r="AP50" s="242"/>
      <c r="AQ50" s="241">
        <f t="shared" si="865"/>
        <v>0</v>
      </c>
      <c r="AR50" s="241">
        <f t="shared" ref="AR50:AT50" si="1010">AR151+AR252+AR353+AR454</f>
        <v>0</v>
      </c>
      <c r="AS50" s="241">
        <f t="shared" si="1010"/>
        <v>0</v>
      </c>
      <c r="AT50" s="241">
        <f t="shared" si="1010"/>
        <v>0</v>
      </c>
      <c r="AU50" s="241">
        <f t="shared" si="867"/>
        <v>6.089109229</v>
      </c>
      <c r="AV50" s="242">
        <v>0.36319999999999997</v>
      </c>
      <c r="AW50" s="243">
        <f t="shared" si="868"/>
        <v>2.211564472</v>
      </c>
      <c r="AX50" s="244">
        <f t="shared" si="869"/>
        <v>3.877544757</v>
      </c>
      <c r="AY50" s="236"/>
      <c r="AZ50" s="238">
        <v>4.0</v>
      </c>
      <c r="BA50" s="239" t="s">
        <v>153</v>
      </c>
      <c r="BB50" s="240" t="s">
        <v>132</v>
      </c>
      <c r="BC50" s="240" t="s">
        <v>150</v>
      </c>
      <c r="BD50" s="241">
        <f t="shared" si="870"/>
        <v>680</v>
      </c>
      <c r="BE50" s="241">
        <f t="shared" si="871"/>
        <v>3315.771476</v>
      </c>
      <c r="BF50" s="241">
        <f t="shared" si="872"/>
        <v>2.254724604</v>
      </c>
      <c r="BG50" s="242"/>
      <c r="BH50" s="241">
        <f t="shared" si="873"/>
        <v>0</v>
      </c>
      <c r="BI50" s="241">
        <f t="shared" ref="BI50:BK50" si="1011">BI151+BI252+BI353+BI454</f>
        <v>0</v>
      </c>
      <c r="BJ50" s="241">
        <f t="shared" si="1011"/>
        <v>0</v>
      </c>
      <c r="BK50" s="241">
        <f t="shared" si="1011"/>
        <v>0</v>
      </c>
      <c r="BL50" s="241">
        <f t="shared" si="875"/>
        <v>2.254724604</v>
      </c>
      <c r="BM50" s="242">
        <v>0.36319999999999997</v>
      </c>
      <c r="BN50" s="243">
        <f t="shared" si="876"/>
        <v>0.8189159761</v>
      </c>
      <c r="BO50" s="244">
        <f t="shared" si="877"/>
        <v>1.435808628</v>
      </c>
      <c r="BP50" s="236"/>
      <c r="BQ50" s="238">
        <v>4.0</v>
      </c>
      <c r="BR50" s="239" t="s">
        <v>153</v>
      </c>
      <c r="BS50" s="240" t="s">
        <v>132</v>
      </c>
      <c r="BT50" s="240" t="s">
        <v>150</v>
      </c>
      <c r="BU50" s="241">
        <f t="shared" si="878"/>
        <v>376</v>
      </c>
      <c r="BV50" s="241">
        <f t="shared" si="879"/>
        <v>3502.941793</v>
      </c>
      <c r="BW50" s="241">
        <f t="shared" si="880"/>
        <v>1.317106114</v>
      </c>
      <c r="BX50" s="242"/>
      <c r="BY50" s="241">
        <f t="shared" si="881"/>
        <v>0</v>
      </c>
      <c r="BZ50" s="241">
        <f t="shared" ref="BZ50:CB50" si="1012">BZ151+BZ252+BZ353+BZ454</f>
        <v>0</v>
      </c>
      <c r="CA50" s="241">
        <f t="shared" si="1012"/>
        <v>0</v>
      </c>
      <c r="CB50" s="241">
        <f t="shared" si="1012"/>
        <v>0</v>
      </c>
      <c r="CC50" s="241">
        <f t="shared" si="883"/>
        <v>1.317106114</v>
      </c>
      <c r="CD50" s="242">
        <v>0.36319999999999997</v>
      </c>
      <c r="CE50" s="243">
        <f t="shared" si="884"/>
        <v>0.4783729406</v>
      </c>
      <c r="CF50" s="244">
        <f t="shared" si="885"/>
        <v>0.8387331735</v>
      </c>
      <c r="CG50" s="236"/>
      <c r="CH50" s="238">
        <v>4.0</v>
      </c>
      <c r="CI50" s="239" t="s">
        <v>153</v>
      </c>
      <c r="CJ50" s="240" t="s">
        <v>132</v>
      </c>
      <c r="CK50" s="240" t="s">
        <v>150</v>
      </c>
      <c r="CL50" s="241">
        <f t="shared" si="886"/>
        <v>399</v>
      </c>
      <c r="CM50" s="241">
        <f t="shared" si="887"/>
        <v>3647.623496</v>
      </c>
      <c r="CN50" s="241">
        <f t="shared" si="888"/>
        <v>1.455401775</v>
      </c>
      <c r="CO50" s="242"/>
      <c r="CP50" s="241">
        <f t="shared" si="889"/>
        <v>0</v>
      </c>
      <c r="CQ50" s="241">
        <f t="shared" ref="CQ50:CS50" si="1013">CQ151+CQ252+CQ353+CQ454</f>
        <v>0</v>
      </c>
      <c r="CR50" s="241">
        <f t="shared" si="1013"/>
        <v>0</v>
      </c>
      <c r="CS50" s="241">
        <f t="shared" si="1013"/>
        <v>0</v>
      </c>
      <c r="CT50" s="241">
        <f t="shared" si="891"/>
        <v>1.455401775</v>
      </c>
      <c r="CU50" s="242">
        <v>0.36319999999999997</v>
      </c>
      <c r="CV50" s="243">
        <f t="shared" si="892"/>
        <v>0.5286019247</v>
      </c>
      <c r="CW50" s="244">
        <f t="shared" si="893"/>
        <v>0.9267998503</v>
      </c>
      <c r="CX50" s="236"/>
      <c r="CY50" s="238">
        <v>4.0</v>
      </c>
      <c r="CZ50" s="239" t="s">
        <v>153</v>
      </c>
      <c r="DA50" s="240" t="s">
        <v>132</v>
      </c>
      <c r="DB50" s="240" t="s">
        <v>150</v>
      </c>
      <c r="DC50" s="241">
        <f t="shared" si="894"/>
        <v>846</v>
      </c>
      <c r="DD50" s="241">
        <f t="shared" si="895"/>
        <v>3882.522616</v>
      </c>
      <c r="DE50" s="241">
        <f t="shared" si="896"/>
        <v>3.284614133</v>
      </c>
      <c r="DF50" s="242"/>
      <c r="DG50" s="241">
        <f t="shared" si="897"/>
        <v>0</v>
      </c>
      <c r="DH50" s="241">
        <f t="shared" ref="DH50:DJ50" si="1014">DH151+DH252+DH353+DH454</f>
        <v>0</v>
      </c>
      <c r="DI50" s="241">
        <f t="shared" si="1014"/>
        <v>0</v>
      </c>
      <c r="DJ50" s="241">
        <f t="shared" si="1014"/>
        <v>0</v>
      </c>
      <c r="DK50" s="241">
        <f t="shared" si="899"/>
        <v>3.284614133</v>
      </c>
      <c r="DL50" s="242">
        <v>0.36319999999999997</v>
      </c>
      <c r="DM50" s="243">
        <f t="shared" si="900"/>
        <v>1.192971853</v>
      </c>
      <c r="DN50" s="244">
        <f t="shared" si="901"/>
        <v>2.09164228</v>
      </c>
      <c r="DO50" s="236"/>
      <c r="DP50" s="238">
        <v>4.0</v>
      </c>
      <c r="DQ50" s="239" t="s">
        <v>153</v>
      </c>
      <c r="DR50" s="240" t="s">
        <v>132</v>
      </c>
      <c r="DS50" s="240" t="s">
        <v>150</v>
      </c>
      <c r="DT50" s="241">
        <f t="shared" si="902"/>
        <v>1330</v>
      </c>
      <c r="DU50" s="241">
        <f t="shared" si="903"/>
        <v>3877.901786</v>
      </c>
      <c r="DV50" s="241">
        <f t="shared" si="904"/>
        <v>5.157609376</v>
      </c>
      <c r="DW50" s="242"/>
      <c r="DX50" s="241">
        <f t="shared" si="905"/>
        <v>0</v>
      </c>
      <c r="DY50" s="241">
        <f t="shared" ref="DY50:EA50" si="1015">DY151+DY252+DY353+DY454</f>
        <v>0</v>
      </c>
      <c r="DZ50" s="241">
        <f t="shared" si="1015"/>
        <v>0</v>
      </c>
      <c r="EA50" s="241">
        <f t="shared" si="1015"/>
        <v>0</v>
      </c>
      <c r="EB50" s="241">
        <f t="shared" si="907"/>
        <v>5.157609376</v>
      </c>
      <c r="EC50" s="242">
        <v>0.36319999999999997</v>
      </c>
      <c r="ED50" s="243">
        <f t="shared" si="908"/>
        <v>1.873243725</v>
      </c>
      <c r="EE50" s="244">
        <f t="shared" si="909"/>
        <v>3.28436565</v>
      </c>
      <c r="EF50" s="236"/>
      <c r="EG50" s="238">
        <v>4.0</v>
      </c>
      <c r="EH50" s="239" t="s">
        <v>153</v>
      </c>
      <c r="EI50" s="240" t="s">
        <v>132</v>
      </c>
      <c r="EJ50" s="240" t="s">
        <v>150</v>
      </c>
      <c r="EK50" s="241">
        <f t="shared" si="910"/>
        <v>427</v>
      </c>
      <c r="EL50" s="241">
        <f t="shared" si="911"/>
        <v>3889.251029</v>
      </c>
      <c r="EM50" s="241">
        <f t="shared" si="912"/>
        <v>1.66071019</v>
      </c>
      <c r="EN50" s="242"/>
      <c r="EO50" s="241">
        <f t="shared" si="913"/>
        <v>0</v>
      </c>
      <c r="EP50" s="241">
        <f t="shared" ref="EP50:ER50" si="1016">EP151+EP252+EP353+EP454</f>
        <v>0</v>
      </c>
      <c r="EQ50" s="241">
        <f t="shared" si="1016"/>
        <v>0</v>
      </c>
      <c r="ER50" s="241">
        <f t="shared" si="1016"/>
        <v>0</v>
      </c>
      <c r="ES50" s="241">
        <f t="shared" si="915"/>
        <v>1.66071019</v>
      </c>
      <c r="ET50" s="242">
        <v>0.36319999999999997</v>
      </c>
      <c r="EU50" s="243">
        <f t="shared" si="916"/>
        <v>0.6031699408</v>
      </c>
      <c r="EV50" s="244">
        <f t="shared" si="917"/>
        <v>1.057540249</v>
      </c>
      <c r="EW50" s="236"/>
      <c r="EX50" s="238">
        <v>4.0</v>
      </c>
      <c r="EY50" s="239" t="s">
        <v>153</v>
      </c>
      <c r="EZ50" s="240" t="s">
        <v>132</v>
      </c>
      <c r="FA50" s="240" t="s">
        <v>150</v>
      </c>
      <c r="FB50" s="241">
        <f t="shared" si="918"/>
        <v>460</v>
      </c>
      <c r="FC50" s="241">
        <f t="shared" si="919"/>
        <v>3953.157822</v>
      </c>
      <c r="FD50" s="241">
        <f t="shared" si="920"/>
        <v>1.818452598</v>
      </c>
      <c r="FE50" s="242"/>
      <c r="FF50" s="241">
        <f t="shared" si="921"/>
        <v>0</v>
      </c>
      <c r="FG50" s="241">
        <f t="shared" ref="FG50:FI50" si="1017">FG151+FG252+FG353+FG454</f>
        <v>0</v>
      </c>
      <c r="FH50" s="241">
        <f t="shared" si="1017"/>
        <v>0</v>
      </c>
      <c r="FI50" s="241">
        <f t="shared" si="1017"/>
        <v>0</v>
      </c>
      <c r="FJ50" s="241">
        <f t="shared" si="923"/>
        <v>1.818452598</v>
      </c>
      <c r="FK50" s="242">
        <v>0.36319999999999997</v>
      </c>
      <c r="FL50" s="243">
        <f t="shared" si="924"/>
        <v>0.6604619836</v>
      </c>
      <c r="FM50" s="244">
        <f t="shared" si="925"/>
        <v>1.157990614</v>
      </c>
      <c r="FN50" s="236"/>
      <c r="FO50" s="238">
        <v>4.0</v>
      </c>
      <c r="FP50" s="239" t="s">
        <v>153</v>
      </c>
      <c r="FQ50" s="240" t="s">
        <v>132</v>
      </c>
      <c r="FR50" s="240" t="s">
        <v>150</v>
      </c>
      <c r="FS50" s="241">
        <f t="shared" si="926"/>
        <v>291</v>
      </c>
      <c r="FT50" s="241">
        <f t="shared" si="927"/>
        <v>4116.605718</v>
      </c>
      <c r="FU50" s="241">
        <f t="shared" si="928"/>
        <v>1.197932264</v>
      </c>
      <c r="FV50" s="242"/>
      <c r="FW50" s="241">
        <f t="shared" si="929"/>
        <v>0</v>
      </c>
      <c r="FX50" s="241">
        <f t="shared" ref="FX50:FZ50" si="1018">FX151+FX252+FX353+FX454</f>
        <v>0</v>
      </c>
      <c r="FY50" s="241">
        <f t="shared" si="1018"/>
        <v>0</v>
      </c>
      <c r="FZ50" s="241">
        <f t="shared" si="1018"/>
        <v>0</v>
      </c>
      <c r="GA50" s="241">
        <f t="shared" si="931"/>
        <v>1.197932264</v>
      </c>
      <c r="GB50" s="242">
        <v>0.36319999999999997</v>
      </c>
      <c r="GC50" s="243">
        <f t="shared" si="932"/>
        <v>0.4350889982</v>
      </c>
      <c r="GD50" s="244">
        <f t="shared" si="933"/>
        <v>0.7628432656</v>
      </c>
      <c r="GE50" s="236"/>
      <c r="GF50" s="238">
        <v>4.0</v>
      </c>
      <c r="GG50" s="239" t="s">
        <v>153</v>
      </c>
      <c r="GH50" s="240" t="s">
        <v>132</v>
      </c>
      <c r="GI50" s="240" t="s">
        <v>150</v>
      </c>
      <c r="GJ50" s="241">
        <f t="shared" si="934"/>
        <v>952</v>
      </c>
      <c r="GK50" s="241">
        <f t="shared" si="935"/>
        <v>4193.146909</v>
      </c>
      <c r="GL50" s="241">
        <f t="shared" si="936"/>
        <v>3.991875857</v>
      </c>
      <c r="GM50" s="242"/>
      <c r="GN50" s="241">
        <f t="shared" si="937"/>
        <v>0</v>
      </c>
      <c r="GO50" s="241">
        <f t="shared" ref="GO50:GQ50" si="1019">GO151+GO252+GO353+GO454</f>
        <v>0</v>
      </c>
      <c r="GP50" s="241">
        <f t="shared" si="1019"/>
        <v>0</v>
      </c>
      <c r="GQ50" s="241">
        <f t="shared" si="1019"/>
        <v>0</v>
      </c>
      <c r="GR50" s="241">
        <f t="shared" si="939"/>
        <v>3.991875857</v>
      </c>
      <c r="GS50" s="242">
        <v>0.36319999999999997</v>
      </c>
      <c r="GT50" s="243">
        <f t="shared" si="940"/>
        <v>1.449849311</v>
      </c>
      <c r="GU50" s="244">
        <f t="shared" si="941"/>
        <v>2.542026546</v>
      </c>
      <c r="GV50" s="236"/>
      <c r="GW50" s="238">
        <v>4.0</v>
      </c>
      <c r="GX50" s="239" t="s">
        <v>153</v>
      </c>
      <c r="GY50" s="240" t="s">
        <v>132</v>
      </c>
      <c r="GZ50" s="240" t="s">
        <v>150</v>
      </c>
      <c r="HA50" s="241">
        <f t="shared" si="942"/>
        <v>2395</v>
      </c>
      <c r="HB50" s="241">
        <f t="shared" si="943"/>
        <v>4669.560973</v>
      </c>
      <c r="HC50" s="241">
        <f t="shared" si="944"/>
        <v>11.18359853</v>
      </c>
      <c r="HD50" s="242"/>
      <c r="HE50" s="241">
        <f t="shared" si="945"/>
        <v>0</v>
      </c>
      <c r="HF50" s="241">
        <f t="shared" ref="HF50:HH50" si="1020">HF151+HF252+HF353+HF454</f>
        <v>0</v>
      </c>
      <c r="HG50" s="241">
        <f t="shared" si="1020"/>
        <v>0</v>
      </c>
      <c r="HH50" s="241">
        <f t="shared" si="1020"/>
        <v>0</v>
      </c>
      <c r="HI50" s="241">
        <f t="shared" si="947"/>
        <v>11.18359853</v>
      </c>
      <c r="HJ50" s="242">
        <v>0.36319999999999997</v>
      </c>
      <c r="HK50" s="243">
        <f t="shared" si="948"/>
        <v>4.061882987</v>
      </c>
      <c r="HL50" s="244">
        <f t="shared" si="949"/>
        <v>7.121715545</v>
      </c>
      <c r="HM50" s="236"/>
      <c r="HN50" s="238">
        <v>4.0</v>
      </c>
      <c r="HO50" s="239" t="s">
        <v>153</v>
      </c>
      <c r="HP50" s="240" t="s">
        <v>132</v>
      </c>
      <c r="HQ50" s="240" t="s">
        <v>150</v>
      </c>
      <c r="HR50" s="241">
        <f t="shared" si="950"/>
        <v>2118</v>
      </c>
      <c r="HS50" s="241">
        <f t="shared" si="951"/>
        <v>5031.823802</v>
      </c>
      <c r="HT50" s="241">
        <f t="shared" si="952"/>
        <v>10.65740281</v>
      </c>
      <c r="HU50" s="242"/>
      <c r="HV50" s="241">
        <f t="shared" si="953"/>
        <v>0</v>
      </c>
      <c r="HW50" s="241">
        <f t="shared" ref="HW50:HY50" si="1021">HW151+HW252+HW353+HW454</f>
        <v>0</v>
      </c>
      <c r="HX50" s="241">
        <f t="shared" si="1021"/>
        <v>0</v>
      </c>
      <c r="HY50" s="241">
        <f t="shared" si="1021"/>
        <v>0</v>
      </c>
      <c r="HZ50" s="241">
        <f t="shared" si="955"/>
        <v>10.65740281</v>
      </c>
      <c r="IA50" s="242">
        <v>0.36319999999999997</v>
      </c>
      <c r="IB50" s="243">
        <f t="shared" si="956"/>
        <v>3.870768702</v>
      </c>
      <c r="IC50" s="244">
        <f t="shared" si="957"/>
        <v>6.786634112</v>
      </c>
      <c r="ID50" s="236"/>
      <c r="IE50" s="238">
        <v>4.0</v>
      </c>
      <c r="IF50" s="239" t="s">
        <v>153</v>
      </c>
      <c r="IG50" s="240" t="s">
        <v>132</v>
      </c>
      <c r="IH50" s="240" t="s">
        <v>150</v>
      </c>
      <c r="II50" s="241">
        <f t="shared" si="958"/>
        <v>800</v>
      </c>
      <c r="IJ50" s="241">
        <f t="shared" si="959"/>
        <v>5315.94733</v>
      </c>
      <c r="IK50" s="241">
        <f t="shared" si="960"/>
        <v>4.252757864</v>
      </c>
      <c r="IL50" s="242"/>
      <c r="IM50" s="241">
        <f t="shared" si="961"/>
        <v>0</v>
      </c>
      <c r="IN50" s="241">
        <f t="shared" ref="IN50:IP50" si="1022">IN151+IN252+IN353+IN454</f>
        <v>0</v>
      </c>
      <c r="IO50" s="241">
        <f t="shared" si="1022"/>
        <v>0</v>
      </c>
      <c r="IP50" s="241">
        <f t="shared" si="1022"/>
        <v>0</v>
      </c>
      <c r="IQ50" s="241">
        <f t="shared" si="963"/>
        <v>4.252757864</v>
      </c>
      <c r="IR50" s="242">
        <v>0.36319999999999997</v>
      </c>
      <c r="IS50" s="243">
        <f t="shared" si="964"/>
        <v>1.544601656</v>
      </c>
      <c r="IT50" s="244">
        <f t="shared" si="965"/>
        <v>2.708156208</v>
      </c>
      <c r="IU50" s="236"/>
      <c r="IV50" s="238">
        <v>4.0</v>
      </c>
      <c r="IW50" s="239" t="s">
        <v>153</v>
      </c>
      <c r="IX50" s="240" t="s">
        <v>132</v>
      </c>
      <c r="IY50" s="240" t="s">
        <v>150</v>
      </c>
      <c r="IZ50" s="241">
        <f t="shared" si="966"/>
        <v>719</v>
      </c>
      <c r="JA50" s="241">
        <f t="shared" si="967"/>
        <v>5608.930299</v>
      </c>
      <c r="JB50" s="241">
        <f t="shared" si="968"/>
        <v>4.032820885</v>
      </c>
      <c r="JC50" s="242"/>
      <c r="JD50" s="241">
        <f t="shared" si="969"/>
        <v>0</v>
      </c>
      <c r="JE50" s="241">
        <f t="shared" ref="JE50:JG50" si="1023">JE151+JE252+JE353+JE454</f>
        <v>0</v>
      </c>
      <c r="JF50" s="241">
        <f t="shared" si="1023"/>
        <v>0</v>
      </c>
      <c r="JG50" s="241">
        <f t="shared" si="1023"/>
        <v>0</v>
      </c>
      <c r="JH50" s="241">
        <f t="shared" si="971"/>
        <v>4.032820885</v>
      </c>
      <c r="JI50" s="242">
        <v>0.36319999999999997</v>
      </c>
      <c r="JJ50" s="243">
        <f t="shared" si="972"/>
        <v>1.464720546</v>
      </c>
      <c r="JK50" s="244">
        <f t="shared" si="973"/>
        <v>2.56810034</v>
      </c>
      <c r="JL50" s="236"/>
      <c r="JM50" s="238">
        <v>4.0</v>
      </c>
      <c r="JN50" s="239" t="s">
        <v>153</v>
      </c>
      <c r="JO50" s="240" t="s">
        <v>132</v>
      </c>
      <c r="JP50" s="240" t="s">
        <v>150</v>
      </c>
      <c r="JQ50" s="241">
        <f t="shared" si="974"/>
        <v>300</v>
      </c>
      <c r="JR50" s="241">
        <f t="shared" si="975"/>
        <v>5627.152477</v>
      </c>
      <c r="JS50" s="241">
        <f t="shared" si="976"/>
        <v>1.688145743</v>
      </c>
      <c r="JT50" s="242"/>
      <c r="JU50" s="241">
        <f t="shared" si="977"/>
        <v>0</v>
      </c>
      <c r="JV50" s="241">
        <f t="shared" ref="JV50:JX50" si="1024">JV151+JV252+JV353+JV454</f>
        <v>0</v>
      </c>
      <c r="JW50" s="241">
        <f t="shared" si="1024"/>
        <v>0</v>
      </c>
      <c r="JX50" s="241">
        <f t="shared" si="1024"/>
        <v>0</v>
      </c>
      <c r="JY50" s="241">
        <f t="shared" si="979"/>
        <v>1.688145743</v>
      </c>
      <c r="JZ50" s="242">
        <v>0.36319999999999997</v>
      </c>
      <c r="KA50" s="243">
        <f t="shared" si="980"/>
        <v>0.6131345339</v>
      </c>
      <c r="KB50" s="244">
        <f t="shared" si="981"/>
        <v>1.075011209</v>
      </c>
      <c r="KC50" s="236"/>
      <c r="KD50" s="238">
        <v>4.0</v>
      </c>
      <c r="KE50" s="239" t="s">
        <v>153</v>
      </c>
      <c r="KF50" s="240" t="s">
        <v>132</v>
      </c>
      <c r="KG50" s="240" t="s">
        <v>150</v>
      </c>
      <c r="KH50" s="241">
        <f t="shared" si="982"/>
        <v>0</v>
      </c>
      <c r="KI50" s="241" t="str">
        <f t="shared" si="983"/>
        <v>#DIV/0!</v>
      </c>
      <c r="KJ50" s="241">
        <f t="shared" si="984"/>
        <v>0</v>
      </c>
      <c r="KK50" s="242"/>
      <c r="KL50" s="241">
        <f t="shared" si="985"/>
        <v>0</v>
      </c>
      <c r="KM50" s="241">
        <f t="shared" ref="KM50:KO50" si="1025">KM151+KM252+KM353+KM454</f>
        <v>0</v>
      </c>
      <c r="KN50" s="241">
        <f t="shared" si="1025"/>
        <v>0</v>
      </c>
      <c r="KO50" s="241">
        <f t="shared" si="1025"/>
        <v>0</v>
      </c>
      <c r="KP50" s="241">
        <f t="shared" si="987"/>
        <v>0</v>
      </c>
      <c r="KQ50" s="242">
        <v>0.36319999999999997</v>
      </c>
      <c r="KR50" s="243">
        <f t="shared" si="988"/>
        <v>0</v>
      </c>
      <c r="KS50" s="244">
        <f t="shared" si="989"/>
        <v>0</v>
      </c>
      <c r="KT50" s="236"/>
      <c r="KU50" s="237"/>
    </row>
    <row r="51" ht="15.75" customHeight="1">
      <c r="A51" s="238">
        <v>5.0</v>
      </c>
      <c r="B51" s="239" t="s">
        <v>154</v>
      </c>
      <c r="C51" s="240" t="s">
        <v>132</v>
      </c>
      <c r="D51" s="240" t="s">
        <v>150</v>
      </c>
      <c r="E51" s="241">
        <f t="shared" si="846"/>
        <v>3284</v>
      </c>
      <c r="F51" s="241">
        <f t="shared" si="847"/>
        <v>3026.259552</v>
      </c>
      <c r="G51" s="241">
        <f t="shared" si="848"/>
        <v>9.93823637</v>
      </c>
      <c r="H51" s="242"/>
      <c r="I51" s="241">
        <f t="shared" si="849"/>
        <v>0</v>
      </c>
      <c r="J51" s="241">
        <f t="shared" ref="J51:L51" si="1026">J152+J253+J354+J455</f>
        <v>0</v>
      </c>
      <c r="K51" s="241">
        <f t="shared" si="1026"/>
        <v>0</v>
      </c>
      <c r="L51" s="241">
        <f t="shared" si="1026"/>
        <v>0</v>
      </c>
      <c r="M51" s="241">
        <f t="shared" si="851"/>
        <v>9.93823637</v>
      </c>
      <c r="N51" s="242">
        <v>0.36319999999999997</v>
      </c>
      <c r="O51" s="243">
        <f t="shared" si="852"/>
        <v>3.609567449</v>
      </c>
      <c r="P51" s="244">
        <f t="shared" si="853"/>
        <v>6.32866892</v>
      </c>
      <c r="Q51" s="236"/>
      <c r="R51" s="238">
        <v>5.0</v>
      </c>
      <c r="S51" s="239" t="s">
        <v>154</v>
      </c>
      <c r="T51" s="240" t="s">
        <v>132</v>
      </c>
      <c r="U51" s="240" t="s">
        <v>150</v>
      </c>
      <c r="V51" s="241">
        <f t="shared" si="854"/>
        <v>1636</v>
      </c>
      <c r="W51" s="241">
        <f t="shared" si="855"/>
        <v>3194.102797</v>
      </c>
      <c r="X51" s="241">
        <f t="shared" si="856"/>
        <v>5.225552176</v>
      </c>
      <c r="Y51" s="242"/>
      <c r="Z51" s="241">
        <f t="shared" si="857"/>
        <v>0</v>
      </c>
      <c r="AA51" s="241">
        <f t="shared" ref="AA51:AC51" si="1027">AA152+AA253+AA354+AA455</f>
        <v>0</v>
      </c>
      <c r="AB51" s="241">
        <f t="shared" si="1027"/>
        <v>0</v>
      </c>
      <c r="AC51" s="241">
        <f t="shared" si="1027"/>
        <v>0</v>
      </c>
      <c r="AD51" s="241">
        <f t="shared" si="859"/>
        <v>5.225552176</v>
      </c>
      <c r="AE51" s="242">
        <v>0.36319999999999997</v>
      </c>
      <c r="AF51" s="243">
        <f t="shared" si="860"/>
        <v>1.89792055</v>
      </c>
      <c r="AG51" s="244">
        <f t="shared" si="861"/>
        <v>3.327631626</v>
      </c>
      <c r="AH51" s="236"/>
      <c r="AI51" s="238">
        <v>5.0</v>
      </c>
      <c r="AJ51" s="239" t="s">
        <v>154</v>
      </c>
      <c r="AK51" s="240" t="s">
        <v>132</v>
      </c>
      <c r="AL51" s="240" t="s">
        <v>150</v>
      </c>
      <c r="AM51" s="241">
        <f t="shared" si="862"/>
        <v>1506</v>
      </c>
      <c r="AN51" s="241">
        <f t="shared" si="863"/>
        <v>3259.359635</v>
      </c>
      <c r="AO51" s="241">
        <f t="shared" si="864"/>
        <v>4.908595611</v>
      </c>
      <c r="AP51" s="242"/>
      <c r="AQ51" s="241">
        <f t="shared" si="865"/>
        <v>0</v>
      </c>
      <c r="AR51" s="241">
        <f t="shared" ref="AR51:AT51" si="1028">AR152+AR253+AR354+AR455</f>
        <v>0</v>
      </c>
      <c r="AS51" s="241">
        <f t="shared" si="1028"/>
        <v>0</v>
      </c>
      <c r="AT51" s="241">
        <f t="shared" si="1028"/>
        <v>0</v>
      </c>
      <c r="AU51" s="241">
        <f t="shared" si="867"/>
        <v>4.908595611</v>
      </c>
      <c r="AV51" s="242">
        <v>0.36319999999999997</v>
      </c>
      <c r="AW51" s="243">
        <f t="shared" si="868"/>
        <v>1.782801926</v>
      </c>
      <c r="AX51" s="244">
        <f t="shared" si="869"/>
        <v>3.125793685</v>
      </c>
      <c r="AY51" s="236"/>
      <c r="AZ51" s="238">
        <v>5.0</v>
      </c>
      <c r="BA51" s="239" t="s">
        <v>154</v>
      </c>
      <c r="BB51" s="240" t="s">
        <v>132</v>
      </c>
      <c r="BC51" s="240" t="s">
        <v>150</v>
      </c>
      <c r="BD51" s="241">
        <f t="shared" si="870"/>
        <v>911</v>
      </c>
      <c r="BE51" s="241">
        <f t="shared" si="871"/>
        <v>3438.910452</v>
      </c>
      <c r="BF51" s="241">
        <f t="shared" si="872"/>
        <v>3.132847422</v>
      </c>
      <c r="BG51" s="242"/>
      <c r="BH51" s="241">
        <f t="shared" si="873"/>
        <v>0</v>
      </c>
      <c r="BI51" s="241">
        <f t="shared" ref="BI51:BK51" si="1029">BI152+BI253+BI354+BI455</f>
        <v>0</v>
      </c>
      <c r="BJ51" s="241">
        <f t="shared" si="1029"/>
        <v>0</v>
      </c>
      <c r="BK51" s="241">
        <f t="shared" si="1029"/>
        <v>0</v>
      </c>
      <c r="BL51" s="241">
        <f t="shared" si="875"/>
        <v>3.132847422</v>
      </c>
      <c r="BM51" s="242">
        <v>0.36319999999999997</v>
      </c>
      <c r="BN51" s="243">
        <f t="shared" si="876"/>
        <v>1.137850184</v>
      </c>
      <c r="BO51" s="244">
        <f t="shared" si="877"/>
        <v>1.994997238</v>
      </c>
      <c r="BP51" s="236"/>
      <c r="BQ51" s="238">
        <v>5.0</v>
      </c>
      <c r="BR51" s="239" t="s">
        <v>154</v>
      </c>
      <c r="BS51" s="240" t="s">
        <v>132</v>
      </c>
      <c r="BT51" s="240" t="s">
        <v>150</v>
      </c>
      <c r="BU51" s="241">
        <f t="shared" si="878"/>
        <v>514</v>
      </c>
      <c r="BV51" s="241">
        <f t="shared" si="879"/>
        <v>3619.559914</v>
      </c>
      <c r="BW51" s="241">
        <f t="shared" si="880"/>
        <v>1.860453796</v>
      </c>
      <c r="BX51" s="242"/>
      <c r="BY51" s="241">
        <f t="shared" si="881"/>
        <v>0</v>
      </c>
      <c r="BZ51" s="241">
        <f t="shared" ref="BZ51:CB51" si="1030">BZ152+BZ253+BZ354+BZ455</f>
        <v>0</v>
      </c>
      <c r="CA51" s="241">
        <f t="shared" si="1030"/>
        <v>0</v>
      </c>
      <c r="CB51" s="241">
        <f t="shared" si="1030"/>
        <v>0</v>
      </c>
      <c r="CC51" s="241">
        <f t="shared" si="883"/>
        <v>1.860453796</v>
      </c>
      <c r="CD51" s="242">
        <v>0.36319999999999997</v>
      </c>
      <c r="CE51" s="243">
        <f t="shared" si="884"/>
        <v>0.6757168186</v>
      </c>
      <c r="CF51" s="244">
        <f t="shared" si="885"/>
        <v>1.184736977</v>
      </c>
      <c r="CG51" s="236"/>
      <c r="CH51" s="238">
        <v>5.0</v>
      </c>
      <c r="CI51" s="239" t="s">
        <v>154</v>
      </c>
      <c r="CJ51" s="240" t="s">
        <v>132</v>
      </c>
      <c r="CK51" s="240" t="s">
        <v>150</v>
      </c>
      <c r="CL51" s="241">
        <f t="shared" si="886"/>
        <v>638</v>
      </c>
      <c r="CM51" s="241">
        <f t="shared" si="887"/>
        <v>3780.33412</v>
      </c>
      <c r="CN51" s="241">
        <f t="shared" si="888"/>
        <v>2.411853169</v>
      </c>
      <c r="CO51" s="242"/>
      <c r="CP51" s="241">
        <f t="shared" si="889"/>
        <v>0</v>
      </c>
      <c r="CQ51" s="241">
        <f t="shared" ref="CQ51:CS51" si="1031">CQ152+CQ253+CQ354+CQ455</f>
        <v>0</v>
      </c>
      <c r="CR51" s="241">
        <f t="shared" si="1031"/>
        <v>0</v>
      </c>
      <c r="CS51" s="241">
        <f t="shared" si="1031"/>
        <v>0</v>
      </c>
      <c r="CT51" s="241">
        <f t="shared" si="891"/>
        <v>2.411853169</v>
      </c>
      <c r="CU51" s="242">
        <v>0.36319999999999997</v>
      </c>
      <c r="CV51" s="243">
        <f t="shared" si="892"/>
        <v>0.8759850709</v>
      </c>
      <c r="CW51" s="244">
        <f t="shared" si="893"/>
        <v>1.535868098</v>
      </c>
      <c r="CX51" s="236"/>
      <c r="CY51" s="238">
        <v>5.0</v>
      </c>
      <c r="CZ51" s="239" t="s">
        <v>154</v>
      </c>
      <c r="DA51" s="240" t="s">
        <v>132</v>
      </c>
      <c r="DB51" s="240" t="s">
        <v>150</v>
      </c>
      <c r="DC51" s="241">
        <f t="shared" si="894"/>
        <v>706</v>
      </c>
      <c r="DD51" s="241">
        <f t="shared" si="895"/>
        <v>4028.098785</v>
      </c>
      <c r="DE51" s="241">
        <f t="shared" si="896"/>
        <v>2.843837742</v>
      </c>
      <c r="DF51" s="242"/>
      <c r="DG51" s="241">
        <f t="shared" si="897"/>
        <v>0</v>
      </c>
      <c r="DH51" s="241">
        <f t="shared" ref="DH51:DJ51" si="1032">DH152+DH253+DH354+DH455</f>
        <v>0</v>
      </c>
      <c r="DI51" s="241">
        <f t="shared" si="1032"/>
        <v>0</v>
      </c>
      <c r="DJ51" s="241">
        <f t="shared" si="1032"/>
        <v>0</v>
      </c>
      <c r="DK51" s="241">
        <f t="shared" si="899"/>
        <v>2.843837742</v>
      </c>
      <c r="DL51" s="242">
        <v>0.36319999999999997</v>
      </c>
      <c r="DM51" s="243">
        <f t="shared" si="900"/>
        <v>1.032881868</v>
      </c>
      <c r="DN51" s="244">
        <f t="shared" si="901"/>
        <v>1.810955874</v>
      </c>
      <c r="DO51" s="236"/>
      <c r="DP51" s="238">
        <v>5.0</v>
      </c>
      <c r="DQ51" s="239" t="s">
        <v>154</v>
      </c>
      <c r="DR51" s="240" t="s">
        <v>132</v>
      </c>
      <c r="DS51" s="240" t="s">
        <v>150</v>
      </c>
      <c r="DT51" s="241">
        <f t="shared" si="902"/>
        <v>1553</v>
      </c>
      <c r="DU51" s="241">
        <f t="shared" si="903"/>
        <v>4033.274793</v>
      </c>
      <c r="DV51" s="241">
        <f t="shared" si="904"/>
        <v>6.263675754</v>
      </c>
      <c r="DW51" s="242"/>
      <c r="DX51" s="241">
        <f t="shared" si="905"/>
        <v>0</v>
      </c>
      <c r="DY51" s="241">
        <f t="shared" ref="DY51:EA51" si="1033">DY152+DY253+DY354+DY455</f>
        <v>0</v>
      </c>
      <c r="DZ51" s="241">
        <f t="shared" si="1033"/>
        <v>0</v>
      </c>
      <c r="EA51" s="241">
        <f t="shared" si="1033"/>
        <v>0</v>
      </c>
      <c r="EB51" s="241">
        <f t="shared" si="907"/>
        <v>6.263675754</v>
      </c>
      <c r="EC51" s="242">
        <v>0.36319999999999997</v>
      </c>
      <c r="ED51" s="243">
        <f t="shared" si="908"/>
        <v>2.274967034</v>
      </c>
      <c r="EE51" s="244">
        <f t="shared" si="909"/>
        <v>3.98870872</v>
      </c>
      <c r="EF51" s="236"/>
      <c r="EG51" s="238">
        <v>5.0</v>
      </c>
      <c r="EH51" s="239" t="s">
        <v>154</v>
      </c>
      <c r="EI51" s="240" t="s">
        <v>132</v>
      </c>
      <c r="EJ51" s="240" t="s">
        <v>150</v>
      </c>
      <c r="EK51" s="241">
        <f t="shared" si="910"/>
        <v>916</v>
      </c>
      <c r="EL51" s="241">
        <f t="shared" si="911"/>
        <v>4017.011179</v>
      </c>
      <c r="EM51" s="241">
        <f t="shared" si="912"/>
        <v>3.67958224</v>
      </c>
      <c r="EN51" s="242"/>
      <c r="EO51" s="241">
        <f t="shared" si="913"/>
        <v>0</v>
      </c>
      <c r="EP51" s="241">
        <f t="shared" ref="EP51:ER51" si="1034">EP152+EP253+EP354+EP455</f>
        <v>0</v>
      </c>
      <c r="EQ51" s="241">
        <f t="shared" si="1034"/>
        <v>0</v>
      </c>
      <c r="ER51" s="241">
        <f t="shared" si="1034"/>
        <v>0</v>
      </c>
      <c r="ES51" s="241">
        <f t="shared" si="915"/>
        <v>3.67958224</v>
      </c>
      <c r="ET51" s="242">
        <v>0.36319999999999997</v>
      </c>
      <c r="EU51" s="243">
        <f t="shared" si="916"/>
        <v>1.336424269</v>
      </c>
      <c r="EV51" s="244">
        <f t="shared" si="917"/>
        <v>2.34315797</v>
      </c>
      <c r="EW51" s="236"/>
      <c r="EX51" s="238">
        <v>5.0</v>
      </c>
      <c r="EY51" s="239" t="s">
        <v>154</v>
      </c>
      <c r="EZ51" s="240" t="s">
        <v>132</v>
      </c>
      <c r="FA51" s="240" t="s">
        <v>150</v>
      </c>
      <c r="FB51" s="241">
        <f t="shared" si="918"/>
        <v>259</v>
      </c>
      <c r="FC51" s="241">
        <f t="shared" si="919"/>
        <v>4159.089877</v>
      </c>
      <c r="FD51" s="241">
        <f t="shared" si="920"/>
        <v>1.077204278</v>
      </c>
      <c r="FE51" s="242"/>
      <c r="FF51" s="241">
        <f t="shared" si="921"/>
        <v>0</v>
      </c>
      <c r="FG51" s="241">
        <f t="shared" ref="FG51:FI51" si="1035">FG152+FG253+FG354+FG455</f>
        <v>0</v>
      </c>
      <c r="FH51" s="241">
        <f t="shared" si="1035"/>
        <v>0</v>
      </c>
      <c r="FI51" s="241">
        <f t="shared" si="1035"/>
        <v>0</v>
      </c>
      <c r="FJ51" s="241">
        <f t="shared" si="923"/>
        <v>1.077204278</v>
      </c>
      <c r="FK51" s="242">
        <v>0.36319999999999997</v>
      </c>
      <c r="FL51" s="243">
        <f t="shared" si="924"/>
        <v>0.3912405938</v>
      </c>
      <c r="FM51" s="244">
        <f t="shared" si="925"/>
        <v>0.6859636843</v>
      </c>
      <c r="FN51" s="236"/>
      <c r="FO51" s="238">
        <v>5.0</v>
      </c>
      <c r="FP51" s="239" t="s">
        <v>154</v>
      </c>
      <c r="FQ51" s="240" t="s">
        <v>132</v>
      </c>
      <c r="FR51" s="240" t="s">
        <v>150</v>
      </c>
      <c r="FS51" s="241">
        <f t="shared" si="926"/>
        <v>261</v>
      </c>
      <c r="FT51" s="241">
        <f t="shared" si="927"/>
        <v>4280.51467</v>
      </c>
      <c r="FU51" s="241">
        <f t="shared" si="928"/>
        <v>1.117214329</v>
      </c>
      <c r="FV51" s="242"/>
      <c r="FW51" s="241">
        <f t="shared" si="929"/>
        <v>0</v>
      </c>
      <c r="FX51" s="241">
        <f t="shared" ref="FX51:FZ51" si="1036">FX152+FX253+FX354+FX455</f>
        <v>0</v>
      </c>
      <c r="FY51" s="241">
        <f t="shared" si="1036"/>
        <v>0</v>
      </c>
      <c r="FZ51" s="241">
        <f t="shared" si="1036"/>
        <v>0</v>
      </c>
      <c r="GA51" s="241">
        <f t="shared" si="931"/>
        <v>1.117214329</v>
      </c>
      <c r="GB51" s="242">
        <v>0.36319999999999997</v>
      </c>
      <c r="GC51" s="243">
        <f t="shared" si="932"/>
        <v>0.4057722442</v>
      </c>
      <c r="GD51" s="244">
        <f t="shared" si="933"/>
        <v>0.7114420846</v>
      </c>
      <c r="GE51" s="236"/>
      <c r="GF51" s="238">
        <v>5.0</v>
      </c>
      <c r="GG51" s="239" t="s">
        <v>154</v>
      </c>
      <c r="GH51" s="240" t="s">
        <v>132</v>
      </c>
      <c r="GI51" s="240" t="s">
        <v>150</v>
      </c>
      <c r="GJ51" s="241">
        <f t="shared" si="934"/>
        <v>0</v>
      </c>
      <c r="GK51" s="241" t="str">
        <f t="shared" si="935"/>
        <v>#DIV/0!</v>
      </c>
      <c r="GL51" s="241">
        <f t="shared" si="936"/>
        <v>0</v>
      </c>
      <c r="GM51" s="242"/>
      <c r="GN51" s="241">
        <f t="shared" si="937"/>
        <v>0</v>
      </c>
      <c r="GO51" s="241">
        <f t="shared" ref="GO51:GQ51" si="1037">GO152+GO253+GO354+GO455</f>
        <v>0</v>
      </c>
      <c r="GP51" s="241">
        <f t="shared" si="1037"/>
        <v>0</v>
      </c>
      <c r="GQ51" s="241">
        <f t="shared" si="1037"/>
        <v>0</v>
      </c>
      <c r="GR51" s="241">
        <f t="shared" si="939"/>
        <v>0</v>
      </c>
      <c r="GS51" s="242">
        <v>0.36319999999999997</v>
      </c>
      <c r="GT51" s="243">
        <f t="shared" si="940"/>
        <v>0</v>
      </c>
      <c r="GU51" s="244">
        <f t="shared" si="941"/>
        <v>0</v>
      </c>
      <c r="GV51" s="236"/>
      <c r="GW51" s="238">
        <v>5.0</v>
      </c>
      <c r="GX51" s="239" t="s">
        <v>154</v>
      </c>
      <c r="GY51" s="240" t="s">
        <v>132</v>
      </c>
      <c r="GZ51" s="240" t="s">
        <v>150</v>
      </c>
      <c r="HA51" s="241">
        <f t="shared" si="942"/>
        <v>0</v>
      </c>
      <c r="HB51" s="241" t="str">
        <f t="shared" si="943"/>
        <v>#DIV/0!</v>
      </c>
      <c r="HC51" s="241">
        <f t="shared" si="944"/>
        <v>0</v>
      </c>
      <c r="HD51" s="242"/>
      <c r="HE51" s="241">
        <f t="shared" si="945"/>
        <v>0</v>
      </c>
      <c r="HF51" s="241">
        <f t="shared" ref="HF51:HH51" si="1038">HF152+HF253+HF354+HF455</f>
        <v>0</v>
      </c>
      <c r="HG51" s="241">
        <f t="shared" si="1038"/>
        <v>0</v>
      </c>
      <c r="HH51" s="241">
        <f t="shared" si="1038"/>
        <v>0</v>
      </c>
      <c r="HI51" s="241">
        <f t="shared" si="947"/>
        <v>0</v>
      </c>
      <c r="HJ51" s="242">
        <v>0.36319999999999997</v>
      </c>
      <c r="HK51" s="243">
        <f t="shared" si="948"/>
        <v>0</v>
      </c>
      <c r="HL51" s="244">
        <f t="shared" si="949"/>
        <v>0</v>
      </c>
      <c r="HM51" s="236"/>
      <c r="HN51" s="238">
        <v>5.0</v>
      </c>
      <c r="HO51" s="239" t="s">
        <v>154</v>
      </c>
      <c r="HP51" s="240" t="s">
        <v>132</v>
      </c>
      <c r="HQ51" s="240" t="s">
        <v>150</v>
      </c>
      <c r="HR51" s="241">
        <f t="shared" si="950"/>
        <v>0</v>
      </c>
      <c r="HS51" s="241" t="str">
        <f t="shared" si="951"/>
        <v>#DIV/0!</v>
      </c>
      <c r="HT51" s="241">
        <f t="shared" si="952"/>
        <v>0</v>
      </c>
      <c r="HU51" s="242"/>
      <c r="HV51" s="241">
        <f t="shared" si="953"/>
        <v>0</v>
      </c>
      <c r="HW51" s="241">
        <f t="shared" ref="HW51:HY51" si="1039">HW152+HW253+HW354+HW455</f>
        <v>0</v>
      </c>
      <c r="HX51" s="241">
        <f t="shared" si="1039"/>
        <v>0</v>
      </c>
      <c r="HY51" s="241">
        <f t="shared" si="1039"/>
        <v>0</v>
      </c>
      <c r="HZ51" s="241">
        <f t="shared" si="955"/>
        <v>0</v>
      </c>
      <c r="IA51" s="242">
        <v>0.36319999999999997</v>
      </c>
      <c r="IB51" s="243">
        <f t="shared" si="956"/>
        <v>0</v>
      </c>
      <c r="IC51" s="244">
        <f t="shared" si="957"/>
        <v>0</v>
      </c>
      <c r="ID51" s="236"/>
      <c r="IE51" s="238">
        <v>5.0</v>
      </c>
      <c r="IF51" s="239" t="s">
        <v>154</v>
      </c>
      <c r="IG51" s="240" t="s">
        <v>132</v>
      </c>
      <c r="IH51" s="240" t="s">
        <v>150</v>
      </c>
      <c r="II51" s="241">
        <f t="shared" si="958"/>
        <v>0</v>
      </c>
      <c r="IJ51" s="241" t="str">
        <f t="shared" si="959"/>
        <v>#DIV/0!</v>
      </c>
      <c r="IK51" s="241">
        <f t="shared" si="960"/>
        <v>0</v>
      </c>
      <c r="IL51" s="242"/>
      <c r="IM51" s="241">
        <f t="shared" si="961"/>
        <v>0</v>
      </c>
      <c r="IN51" s="241">
        <f t="shared" ref="IN51:IP51" si="1040">IN152+IN253+IN354+IN455</f>
        <v>0</v>
      </c>
      <c r="IO51" s="241">
        <f t="shared" si="1040"/>
        <v>0</v>
      </c>
      <c r="IP51" s="241">
        <f t="shared" si="1040"/>
        <v>0</v>
      </c>
      <c r="IQ51" s="241">
        <f t="shared" si="963"/>
        <v>0</v>
      </c>
      <c r="IR51" s="242">
        <v>0.36319999999999997</v>
      </c>
      <c r="IS51" s="243">
        <f t="shared" si="964"/>
        <v>0</v>
      </c>
      <c r="IT51" s="244">
        <f t="shared" si="965"/>
        <v>0</v>
      </c>
      <c r="IU51" s="236"/>
      <c r="IV51" s="238">
        <v>5.0</v>
      </c>
      <c r="IW51" s="239" t="s">
        <v>154</v>
      </c>
      <c r="IX51" s="240" t="s">
        <v>132</v>
      </c>
      <c r="IY51" s="240" t="s">
        <v>150</v>
      </c>
      <c r="IZ51" s="241">
        <f t="shared" si="966"/>
        <v>0</v>
      </c>
      <c r="JA51" s="241" t="str">
        <f t="shared" si="967"/>
        <v>#DIV/0!</v>
      </c>
      <c r="JB51" s="241">
        <f t="shared" si="968"/>
        <v>0</v>
      </c>
      <c r="JC51" s="242"/>
      <c r="JD51" s="241">
        <f t="shared" si="969"/>
        <v>0</v>
      </c>
      <c r="JE51" s="241">
        <f t="shared" ref="JE51:JG51" si="1041">JE152+JE253+JE354+JE455</f>
        <v>0</v>
      </c>
      <c r="JF51" s="241">
        <f t="shared" si="1041"/>
        <v>0</v>
      </c>
      <c r="JG51" s="241">
        <f t="shared" si="1041"/>
        <v>0</v>
      </c>
      <c r="JH51" s="241">
        <f t="shared" si="971"/>
        <v>0</v>
      </c>
      <c r="JI51" s="242">
        <v>0.36319999999999997</v>
      </c>
      <c r="JJ51" s="243">
        <f t="shared" si="972"/>
        <v>0</v>
      </c>
      <c r="JK51" s="244">
        <f t="shared" si="973"/>
        <v>0</v>
      </c>
      <c r="JL51" s="236"/>
      <c r="JM51" s="238">
        <v>5.0</v>
      </c>
      <c r="JN51" s="239" t="s">
        <v>154</v>
      </c>
      <c r="JO51" s="240" t="s">
        <v>132</v>
      </c>
      <c r="JP51" s="240" t="s">
        <v>150</v>
      </c>
      <c r="JQ51" s="241">
        <f t="shared" si="974"/>
        <v>0</v>
      </c>
      <c r="JR51" s="241" t="str">
        <f t="shared" si="975"/>
        <v>#DIV/0!</v>
      </c>
      <c r="JS51" s="241">
        <f t="shared" si="976"/>
        <v>0</v>
      </c>
      <c r="JT51" s="242"/>
      <c r="JU51" s="241">
        <f t="shared" si="977"/>
        <v>0</v>
      </c>
      <c r="JV51" s="241">
        <f t="shared" ref="JV51:JX51" si="1042">JV152+JV253+JV354+JV455</f>
        <v>0</v>
      </c>
      <c r="JW51" s="241">
        <f t="shared" si="1042"/>
        <v>0</v>
      </c>
      <c r="JX51" s="241">
        <f t="shared" si="1042"/>
        <v>0</v>
      </c>
      <c r="JY51" s="241">
        <f t="shared" si="979"/>
        <v>0</v>
      </c>
      <c r="JZ51" s="242">
        <v>0.36319999999999997</v>
      </c>
      <c r="KA51" s="243">
        <f t="shared" si="980"/>
        <v>0</v>
      </c>
      <c r="KB51" s="244">
        <f t="shared" si="981"/>
        <v>0</v>
      </c>
      <c r="KC51" s="236"/>
      <c r="KD51" s="238">
        <v>5.0</v>
      </c>
      <c r="KE51" s="239" t="s">
        <v>154</v>
      </c>
      <c r="KF51" s="240" t="s">
        <v>132</v>
      </c>
      <c r="KG51" s="240" t="s">
        <v>150</v>
      </c>
      <c r="KH51" s="241">
        <f t="shared" si="982"/>
        <v>0</v>
      </c>
      <c r="KI51" s="241" t="str">
        <f t="shared" si="983"/>
        <v>#DIV/0!</v>
      </c>
      <c r="KJ51" s="241">
        <f t="shared" si="984"/>
        <v>0</v>
      </c>
      <c r="KK51" s="242"/>
      <c r="KL51" s="241">
        <f t="shared" si="985"/>
        <v>0</v>
      </c>
      <c r="KM51" s="241">
        <f t="shared" ref="KM51:KO51" si="1043">KM152+KM253+KM354+KM455</f>
        <v>0</v>
      </c>
      <c r="KN51" s="241">
        <f t="shared" si="1043"/>
        <v>0</v>
      </c>
      <c r="KO51" s="241">
        <f t="shared" si="1043"/>
        <v>0</v>
      </c>
      <c r="KP51" s="241">
        <f t="shared" si="987"/>
        <v>0</v>
      </c>
      <c r="KQ51" s="242">
        <v>0.36319999999999997</v>
      </c>
      <c r="KR51" s="243">
        <f t="shared" si="988"/>
        <v>0</v>
      </c>
      <c r="KS51" s="244">
        <f t="shared" si="989"/>
        <v>0</v>
      </c>
      <c r="KT51" s="236"/>
      <c r="KU51" s="237"/>
    </row>
    <row r="52" ht="15.75" customHeight="1">
      <c r="A52" s="238">
        <v>6.0</v>
      </c>
      <c r="B52" s="239" t="s">
        <v>155</v>
      </c>
      <c r="C52" s="240" t="s">
        <v>132</v>
      </c>
      <c r="D52" s="240" t="s">
        <v>150</v>
      </c>
      <c r="E52" s="241">
        <f t="shared" si="846"/>
        <v>23937</v>
      </c>
      <c r="F52" s="241">
        <f t="shared" si="847"/>
        <v>2111.939644</v>
      </c>
      <c r="G52" s="241">
        <f t="shared" si="848"/>
        <v>50.55349925</v>
      </c>
      <c r="H52" s="242"/>
      <c r="I52" s="241">
        <f t="shared" si="849"/>
        <v>0</v>
      </c>
      <c r="J52" s="241">
        <f t="shared" ref="J52:L52" si="1044">J153+J254+J355+J456</f>
        <v>0</v>
      </c>
      <c r="K52" s="241">
        <f t="shared" si="1044"/>
        <v>0</v>
      </c>
      <c r="L52" s="241">
        <f t="shared" si="1044"/>
        <v>0</v>
      </c>
      <c r="M52" s="241">
        <f t="shared" si="851"/>
        <v>50.55349925</v>
      </c>
      <c r="N52" s="242">
        <v>0.36319999999999997</v>
      </c>
      <c r="O52" s="243">
        <f t="shared" si="852"/>
        <v>18.36103093</v>
      </c>
      <c r="P52" s="244">
        <f t="shared" si="853"/>
        <v>32.19246832</v>
      </c>
      <c r="Q52" s="236"/>
      <c r="R52" s="238">
        <v>6.0</v>
      </c>
      <c r="S52" s="239" t="s">
        <v>155</v>
      </c>
      <c r="T52" s="240" t="s">
        <v>132</v>
      </c>
      <c r="U52" s="240" t="s">
        <v>150</v>
      </c>
      <c r="V52" s="241">
        <f t="shared" si="854"/>
        <v>20292</v>
      </c>
      <c r="W52" s="241">
        <f t="shared" si="855"/>
        <v>2222.941551</v>
      </c>
      <c r="X52" s="241">
        <f t="shared" si="856"/>
        <v>45.10792996</v>
      </c>
      <c r="Y52" s="242"/>
      <c r="Z52" s="241">
        <f t="shared" si="857"/>
        <v>0</v>
      </c>
      <c r="AA52" s="241">
        <f t="shared" ref="AA52:AC52" si="1045">AA153+AA254+AA355+AA456</f>
        <v>0</v>
      </c>
      <c r="AB52" s="241">
        <f t="shared" si="1045"/>
        <v>0</v>
      </c>
      <c r="AC52" s="241">
        <f t="shared" si="1045"/>
        <v>0</v>
      </c>
      <c r="AD52" s="241">
        <f t="shared" si="859"/>
        <v>45.10792996</v>
      </c>
      <c r="AE52" s="242">
        <v>0.36319999999999997</v>
      </c>
      <c r="AF52" s="243">
        <f t="shared" si="860"/>
        <v>16.38320016</v>
      </c>
      <c r="AG52" s="244">
        <f t="shared" si="861"/>
        <v>28.7247298</v>
      </c>
      <c r="AH52" s="236"/>
      <c r="AI52" s="238">
        <v>6.0</v>
      </c>
      <c r="AJ52" s="239" t="s">
        <v>155</v>
      </c>
      <c r="AK52" s="240" t="s">
        <v>132</v>
      </c>
      <c r="AL52" s="240" t="s">
        <v>150</v>
      </c>
      <c r="AM52" s="241">
        <f t="shared" si="862"/>
        <v>17474</v>
      </c>
      <c r="AN52" s="241">
        <f t="shared" si="863"/>
        <v>2279.262536</v>
      </c>
      <c r="AO52" s="241">
        <f t="shared" si="864"/>
        <v>39.82783356</v>
      </c>
      <c r="AP52" s="242"/>
      <c r="AQ52" s="241">
        <f t="shared" si="865"/>
        <v>0</v>
      </c>
      <c r="AR52" s="241">
        <f t="shared" ref="AR52:AT52" si="1046">AR153+AR254+AR355+AR456</f>
        <v>0</v>
      </c>
      <c r="AS52" s="241">
        <f t="shared" si="1046"/>
        <v>0</v>
      </c>
      <c r="AT52" s="241">
        <f t="shared" si="1046"/>
        <v>0</v>
      </c>
      <c r="AU52" s="241">
        <f t="shared" si="867"/>
        <v>39.82783356</v>
      </c>
      <c r="AV52" s="242">
        <v>0.36319999999999997</v>
      </c>
      <c r="AW52" s="243">
        <f t="shared" si="868"/>
        <v>14.46546915</v>
      </c>
      <c r="AX52" s="244">
        <f t="shared" si="869"/>
        <v>25.36236441</v>
      </c>
      <c r="AY52" s="236"/>
      <c r="AZ52" s="238">
        <v>6.0</v>
      </c>
      <c r="BA52" s="239" t="s">
        <v>155</v>
      </c>
      <c r="BB52" s="240" t="s">
        <v>132</v>
      </c>
      <c r="BC52" s="240" t="s">
        <v>150</v>
      </c>
      <c r="BD52" s="241">
        <f t="shared" si="870"/>
        <v>15675</v>
      </c>
      <c r="BE52" s="241">
        <f t="shared" si="871"/>
        <v>2393.168061</v>
      </c>
      <c r="BF52" s="241">
        <f t="shared" si="872"/>
        <v>37.51290935</v>
      </c>
      <c r="BG52" s="242"/>
      <c r="BH52" s="241">
        <f t="shared" si="873"/>
        <v>0</v>
      </c>
      <c r="BI52" s="241">
        <f t="shared" ref="BI52:BK52" si="1047">BI153+BI254+BI355+BI456</f>
        <v>0</v>
      </c>
      <c r="BJ52" s="241">
        <f t="shared" si="1047"/>
        <v>0</v>
      </c>
      <c r="BK52" s="241">
        <f t="shared" si="1047"/>
        <v>0</v>
      </c>
      <c r="BL52" s="241">
        <f t="shared" si="875"/>
        <v>37.51290935</v>
      </c>
      <c r="BM52" s="242">
        <v>0.36319999999999997</v>
      </c>
      <c r="BN52" s="243">
        <f t="shared" si="876"/>
        <v>13.62468868</v>
      </c>
      <c r="BO52" s="244">
        <f t="shared" si="877"/>
        <v>23.88822068</v>
      </c>
      <c r="BP52" s="236"/>
      <c r="BQ52" s="238">
        <v>6.0</v>
      </c>
      <c r="BR52" s="239" t="s">
        <v>155</v>
      </c>
      <c r="BS52" s="240" t="s">
        <v>132</v>
      </c>
      <c r="BT52" s="240" t="s">
        <v>150</v>
      </c>
      <c r="BU52" s="241">
        <f t="shared" si="878"/>
        <v>13021</v>
      </c>
      <c r="BV52" s="241">
        <f t="shared" si="879"/>
        <v>2510.582271</v>
      </c>
      <c r="BW52" s="241">
        <f t="shared" si="880"/>
        <v>32.69029176</v>
      </c>
      <c r="BX52" s="242"/>
      <c r="BY52" s="241">
        <f t="shared" si="881"/>
        <v>0</v>
      </c>
      <c r="BZ52" s="241">
        <f t="shared" ref="BZ52:CB52" si="1048">BZ153+BZ254+BZ355+BZ456</f>
        <v>0</v>
      </c>
      <c r="CA52" s="241">
        <f t="shared" si="1048"/>
        <v>0</v>
      </c>
      <c r="CB52" s="241">
        <f t="shared" si="1048"/>
        <v>0</v>
      </c>
      <c r="CC52" s="241">
        <f t="shared" si="883"/>
        <v>32.69029176</v>
      </c>
      <c r="CD52" s="242">
        <v>0.36319999999999997</v>
      </c>
      <c r="CE52" s="243">
        <f t="shared" si="884"/>
        <v>11.87311397</v>
      </c>
      <c r="CF52" s="244">
        <f t="shared" si="885"/>
        <v>20.81717779</v>
      </c>
      <c r="CG52" s="236"/>
      <c r="CH52" s="238">
        <v>6.0</v>
      </c>
      <c r="CI52" s="239" t="s">
        <v>155</v>
      </c>
      <c r="CJ52" s="240" t="s">
        <v>132</v>
      </c>
      <c r="CK52" s="240" t="s">
        <v>150</v>
      </c>
      <c r="CL52" s="241">
        <f t="shared" si="886"/>
        <v>7519</v>
      </c>
      <c r="CM52" s="241">
        <f t="shared" si="887"/>
        <v>2672.461124</v>
      </c>
      <c r="CN52" s="241">
        <f t="shared" si="888"/>
        <v>20.09423519</v>
      </c>
      <c r="CO52" s="242"/>
      <c r="CP52" s="241">
        <f t="shared" si="889"/>
        <v>0</v>
      </c>
      <c r="CQ52" s="241">
        <f t="shared" ref="CQ52:CS52" si="1049">CQ153+CQ254+CQ355+CQ456</f>
        <v>0</v>
      </c>
      <c r="CR52" s="241">
        <f t="shared" si="1049"/>
        <v>0</v>
      </c>
      <c r="CS52" s="241">
        <f t="shared" si="1049"/>
        <v>0</v>
      </c>
      <c r="CT52" s="241">
        <f t="shared" si="891"/>
        <v>20.09423519</v>
      </c>
      <c r="CU52" s="242">
        <v>0.36319999999999997</v>
      </c>
      <c r="CV52" s="243">
        <f t="shared" si="892"/>
        <v>7.298226222</v>
      </c>
      <c r="CW52" s="244">
        <f t="shared" si="893"/>
        <v>12.79600897</v>
      </c>
      <c r="CX52" s="236"/>
      <c r="CY52" s="238">
        <v>6.0</v>
      </c>
      <c r="CZ52" s="239" t="s">
        <v>155</v>
      </c>
      <c r="DA52" s="240" t="s">
        <v>132</v>
      </c>
      <c r="DB52" s="240" t="s">
        <v>150</v>
      </c>
      <c r="DC52" s="241">
        <f t="shared" si="894"/>
        <v>5711</v>
      </c>
      <c r="DD52" s="241">
        <f t="shared" si="895"/>
        <v>2819.459163</v>
      </c>
      <c r="DE52" s="241">
        <f t="shared" si="896"/>
        <v>16.10193128</v>
      </c>
      <c r="DF52" s="242"/>
      <c r="DG52" s="241">
        <f t="shared" si="897"/>
        <v>0</v>
      </c>
      <c r="DH52" s="241">
        <f t="shared" ref="DH52:DJ52" si="1050">DH153+DH254+DH355+DH456</f>
        <v>0</v>
      </c>
      <c r="DI52" s="241">
        <f t="shared" si="1050"/>
        <v>0</v>
      </c>
      <c r="DJ52" s="241">
        <f t="shared" si="1050"/>
        <v>0</v>
      </c>
      <c r="DK52" s="241">
        <f t="shared" si="899"/>
        <v>16.10193128</v>
      </c>
      <c r="DL52" s="242">
        <v>0.36319999999999997</v>
      </c>
      <c r="DM52" s="243">
        <f t="shared" si="900"/>
        <v>5.84822144</v>
      </c>
      <c r="DN52" s="244">
        <f t="shared" si="901"/>
        <v>10.25370984</v>
      </c>
      <c r="DO52" s="236"/>
      <c r="DP52" s="238">
        <v>6.0</v>
      </c>
      <c r="DQ52" s="239" t="s">
        <v>155</v>
      </c>
      <c r="DR52" s="240" t="s">
        <v>132</v>
      </c>
      <c r="DS52" s="240" t="s">
        <v>150</v>
      </c>
      <c r="DT52" s="241">
        <f t="shared" si="902"/>
        <v>5652</v>
      </c>
      <c r="DU52" s="241">
        <f t="shared" si="903"/>
        <v>2815.730894</v>
      </c>
      <c r="DV52" s="241">
        <f t="shared" si="904"/>
        <v>15.91451102</v>
      </c>
      <c r="DW52" s="242"/>
      <c r="DX52" s="241">
        <f t="shared" si="905"/>
        <v>0</v>
      </c>
      <c r="DY52" s="241">
        <f t="shared" ref="DY52:EA52" si="1051">DY153+DY254+DY355+DY456</f>
        <v>0</v>
      </c>
      <c r="DZ52" s="241">
        <f t="shared" si="1051"/>
        <v>0</v>
      </c>
      <c r="EA52" s="241">
        <f t="shared" si="1051"/>
        <v>0</v>
      </c>
      <c r="EB52" s="241">
        <f t="shared" si="907"/>
        <v>15.91451102</v>
      </c>
      <c r="EC52" s="242">
        <v>0.36319999999999997</v>
      </c>
      <c r="ED52" s="243">
        <f t="shared" si="908"/>
        <v>5.780150401</v>
      </c>
      <c r="EE52" s="244">
        <f t="shared" si="909"/>
        <v>10.13436061</v>
      </c>
      <c r="EF52" s="236"/>
      <c r="EG52" s="238">
        <v>6.0</v>
      </c>
      <c r="EH52" s="239" t="s">
        <v>155</v>
      </c>
      <c r="EI52" s="240" t="s">
        <v>132</v>
      </c>
      <c r="EJ52" s="240" t="s">
        <v>150</v>
      </c>
      <c r="EK52" s="241">
        <f t="shared" si="910"/>
        <v>1735</v>
      </c>
      <c r="EL52" s="241">
        <f t="shared" si="911"/>
        <v>2820.753193</v>
      </c>
      <c r="EM52" s="241">
        <f t="shared" si="912"/>
        <v>4.89400679</v>
      </c>
      <c r="EN52" s="242"/>
      <c r="EO52" s="241">
        <f t="shared" si="913"/>
        <v>0</v>
      </c>
      <c r="EP52" s="241">
        <f t="shared" ref="EP52:ER52" si="1052">EP153+EP254+EP355+EP456</f>
        <v>0</v>
      </c>
      <c r="EQ52" s="241">
        <f t="shared" si="1052"/>
        <v>0</v>
      </c>
      <c r="ER52" s="241">
        <f t="shared" si="1052"/>
        <v>0</v>
      </c>
      <c r="ES52" s="241">
        <f t="shared" si="915"/>
        <v>4.89400679</v>
      </c>
      <c r="ET52" s="242">
        <v>0.36319999999999997</v>
      </c>
      <c r="EU52" s="243">
        <f t="shared" si="916"/>
        <v>1.777503266</v>
      </c>
      <c r="EV52" s="244">
        <f t="shared" si="917"/>
        <v>3.116503524</v>
      </c>
      <c r="EW52" s="236"/>
      <c r="EX52" s="238">
        <v>6.0</v>
      </c>
      <c r="EY52" s="239" t="s">
        <v>155</v>
      </c>
      <c r="EZ52" s="240" t="s">
        <v>132</v>
      </c>
      <c r="FA52" s="240" t="s">
        <v>150</v>
      </c>
      <c r="FB52" s="241">
        <f t="shared" si="918"/>
        <v>3454</v>
      </c>
      <c r="FC52" s="241">
        <f t="shared" si="919"/>
        <v>2901.714547</v>
      </c>
      <c r="FD52" s="241">
        <f t="shared" si="920"/>
        <v>10.02252204</v>
      </c>
      <c r="FE52" s="242"/>
      <c r="FF52" s="241">
        <f t="shared" si="921"/>
        <v>0</v>
      </c>
      <c r="FG52" s="241">
        <f t="shared" ref="FG52:FI52" si="1053">FG153+FG254+FG355+FG456</f>
        <v>0</v>
      </c>
      <c r="FH52" s="241">
        <f t="shared" si="1053"/>
        <v>0</v>
      </c>
      <c r="FI52" s="241">
        <f t="shared" si="1053"/>
        <v>0</v>
      </c>
      <c r="FJ52" s="241">
        <f t="shared" si="923"/>
        <v>10.02252204</v>
      </c>
      <c r="FK52" s="242">
        <v>0.36319999999999997</v>
      </c>
      <c r="FL52" s="243">
        <f t="shared" si="924"/>
        <v>3.640180006</v>
      </c>
      <c r="FM52" s="244">
        <f t="shared" si="925"/>
        <v>6.382342038</v>
      </c>
      <c r="FN52" s="236"/>
      <c r="FO52" s="238">
        <v>6.0</v>
      </c>
      <c r="FP52" s="239" t="s">
        <v>155</v>
      </c>
      <c r="FQ52" s="240" t="s">
        <v>132</v>
      </c>
      <c r="FR52" s="240" t="s">
        <v>150</v>
      </c>
      <c r="FS52" s="241">
        <f t="shared" si="926"/>
        <v>2038</v>
      </c>
      <c r="FT52" s="241">
        <f t="shared" si="927"/>
        <v>3023.333233</v>
      </c>
      <c r="FU52" s="241">
        <f t="shared" si="928"/>
        <v>6.161553129</v>
      </c>
      <c r="FV52" s="242"/>
      <c r="FW52" s="241">
        <f t="shared" si="929"/>
        <v>0</v>
      </c>
      <c r="FX52" s="241">
        <f t="shared" ref="FX52:FZ52" si="1054">FX153+FX254+FX355+FX456</f>
        <v>0</v>
      </c>
      <c r="FY52" s="241">
        <f t="shared" si="1054"/>
        <v>0</v>
      </c>
      <c r="FZ52" s="241">
        <f t="shared" si="1054"/>
        <v>0</v>
      </c>
      <c r="GA52" s="241">
        <f t="shared" si="931"/>
        <v>6.161553129</v>
      </c>
      <c r="GB52" s="242">
        <v>0.36319999999999997</v>
      </c>
      <c r="GC52" s="243">
        <f t="shared" si="932"/>
        <v>2.237876097</v>
      </c>
      <c r="GD52" s="244">
        <f t="shared" si="933"/>
        <v>3.923677033</v>
      </c>
      <c r="GE52" s="236"/>
      <c r="GF52" s="238">
        <v>6.0</v>
      </c>
      <c r="GG52" s="239" t="s">
        <v>155</v>
      </c>
      <c r="GH52" s="240" t="s">
        <v>132</v>
      </c>
      <c r="GI52" s="240" t="s">
        <v>150</v>
      </c>
      <c r="GJ52" s="241">
        <f t="shared" si="934"/>
        <v>2990</v>
      </c>
      <c r="GK52" s="241">
        <f t="shared" si="935"/>
        <v>3031.4566</v>
      </c>
      <c r="GL52" s="241">
        <f t="shared" si="936"/>
        <v>9.064055235</v>
      </c>
      <c r="GM52" s="242"/>
      <c r="GN52" s="241">
        <f t="shared" si="937"/>
        <v>0</v>
      </c>
      <c r="GO52" s="241">
        <f t="shared" ref="GO52:GQ52" si="1055">GO153+GO254+GO355+GO456</f>
        <v>0</v>
      </c>
      <c r="GP52" s="241">
        <f t="shared" si="1055"/>
        <v>0</v>
      </c>
      <c r="GQ52" s="241">
        <f t="shared" si="1055"/>
        <v>0</v>
      </c>
      <c r="GR52" s="241">
        <f t="shared" si="939"/>
        <v>9.064055235</v>
      </c>
      <c r="GS52" s="242">
        <v>0.36319999999999997</v>
      </c>
      <c r="GT52" s="243">
        <f t="shared" si="940"/>
        <v>3.292064861</v>
      </c>
      <c r="GU52" s="244">
        <f t="shared" si="941"/>
        <v>5.771990374</v>
      </c>
      <c r="GV52" s="236"/>
      <c r="GW52" s="238">
        <v>6.0</v>
      </c>
      <c r="GX52" s="239" t="s">
        <v>155</v>
      </c>
      <c r="GY52" s="240" t="s">
        <v>132</v>
      </c>
      <c r="GZ52" s="240" t="s">
        <v>150</v>
      </c>
      <c r="HA52" s="241">
        <f t="shared" si="942"/>
        <v>2613</v>
      </c>
      <c r="HB52" s="241">
        <f t="shared" si="943"/>
        <v>3387.113591</v>
      </c>
      <c r="HC52" s="241">
        <f t="shared" si="944"/>
        <v>8.850527814</v>
      </c>
      <c r="HD52" s="242"/>
      <c r="HE52" s="241">
        <f t="shared" si="945"/>
        <v>0</v>
      </c>
      <c r="HF52" s="241">
        <f t="shared" ref="HF52:HH52" si="1056">HF153+HF254+HF355+HF456</f>
        <v>0</v>
      </c>
      <c r="HG52" s="241">
        <f t="shared" si="1056"/>
        <v>0</v>
      </c>
      <c r="HH52" s="241">
        <f t="shared" si="1056"/>
        <v>0</v>
      </c>
      <c r="HI52" s="241">
        <f t="shared" si="947"/>
        <v>8.850527814</v>
      </c>
      <c r="HJ52" s="242">
        <v>0.36319999999999997</v>
      </c>
      <c r="HK52" s="243">
        <f t="shared" si="948"/>
        <v>3.214511702</v>
      </c>
      <c r="HL52" s="244">
        <f t="shared" si="949"/>
        <v>5.636016112</v>
      </c>
      <c r="HM52" s="236"/>
      <c r="HN52" s="238">
        <v>6.0</v>
      </c>
      <c r="HO52" s="239" t="s">
        <v>155</v>
      </c>
      <c r="HP52" s="240" t="s">
        <v>132</v>
      </c>
      <c r="HQ52" s="240" t="s">
        <v>150</v>
      </c>
      <c r="HR52" s="241">
        <f t="shared" si="950"/>
        <v>5887</v>
      </c>
      <c r="HS52" s="241">
        <f t="shared" si="951"/>
        <v>3669.308819</v>
      </c>
      <c r="HT52" s="241">
        <f t="shared" si="952"/>
        <v>21.60122102</v>
      </c>
      <c r="HU52" s="242"/>
      <c r="HV52" s="241">
        <f t="shared" si="953"/>
        <v>0</v>
      </c>
      <c r="HW52" s="241">
        <f t="shared" ref="HW52:HY52" si="1057">HW153+HW254+HW355+HW456</f>
        <v>0</v>
      </c>
      <c r="HX52" s="241">
        <f t="shared" si="1057"/>
        <v>0</v>
      </c>
      <c r="HY52" s="241">
        <f t="shared" si="1057"/>
        <v>0</v>
      </c>
      <c r="HZ52" s="241">
        <f t="shared" si="955"/>
        <v>21.60122102</v>
      </c>
      <c r="IA52" s="242">
        <v>0.36319999999999997</v>
      </c>
      <c r="IB52" s="243">
        <f t="shared" si="956"/>
        <v>7.845563474</v>
      </c>
      <c r="IC52" s="244">
        <f t="shared" si="957"/>
        <v>13.75565755</v>
      </c>
      <c r="ID52" s="236"/>
      <c r="IE52" s="238">
        <v>6.0</v>
      </c>
      <c r="IF52" s="239" t="s">
        <v>155</v>
      </c>
      <c r="IG52" s="240" t="s">
        <v>132</v>
      </c>
      <c r="IH52" s="240" t="s">
        <v>150</v>
      </c>
      <c r="II52" s="241">
        <f t="shared" si="958"/>
        <v>1367</v>
      </c>
      <c r="IJ52" s="241">
        <f t="shared" si="959"/>
        <v>3835.009048</v>
      </c>
      <c r="IK52" s="241">
        <f t="shared" si="960"/>
        <v>5.242457369</v>
      </c>
      <c r="IL52" s="242"/>
      <c r="IM52" s="241">
        <f t="shared" si="961"/>
        <v>0</v>
      </c>
      <c r="IN52" s="241">
        <f t="shared" ref="IN52:IP52" si="1058">IN153+IN254+IN355+IN456</f>
        <v>0</v>
      </c>
      <c r="IO52" s="241">
        <f t="shared" si="1058"/>
        <v>0</v>
      </c>
      <c r="IP52" s="241">
        <f t="shared" si="1058"/>
        <v>0</v>
      </c>
      <c r="IQ52" s="241">
        <f t="shared" si="963"/>
        <v>5.242457369</v>
      </c>
      <c r="IR52" s="242">
        <v>0.36319999999999997</v>
      </c>
      <c r="IS52" s="243">
        <f t="shared" si="964"/>
        <v>1.904060516</v>
      </c>
      <c r="IT52" s="244">
        <f t="shared" si="965"/>
        <v>3.338396852</v>
      </c>
      <c r="IU52" s="236"/>
      <c r="IV52" s="238">
        <v>6.0</v>
      </c>
      <c r="IW52" s="239" t="s">
        <v>155</v>
      </c>
      <c r="IX52" s="240" t="s">
        <v>132</v>
      </c>
      <c r="IY52" s="240" t="s">
        <v>150</v>
      </c>
      <c r="IZ52" s="241">
        <f t="shared" si="966"/>
        <v>1270</v>
      </c>
      <c r="JA52" s="241">
        <f t="shared" si="967"/>
        <v>4062.391699</v>
      </c>
      <c r="JB52" s="241">
        <f t="shared" si="968"/>
        <v>5.159237457</v>
      </c>
      <c r="JC52" s="242"/>
      <c r="JD52" s="241">
        <f t="shared" si="969"/>
        <v>0</v>
      </c>
      <c r="JE52" s="241">
        <f t="shared" ref="JE52:JG52" si="1059">JE153+JE254+JE355+JE456</f>
        <v>0</v>
      </c>
      <c r="JF52" s="241">
        <f t="shared" si="1059"/>
        <v>0</v>
      </c>
      <c r="JG52" s="241">
        <f t="shared" si="1059"/>
        <v>0</v>
      </c>
      <c r="JH52" s="241">
        <f t="shared" si="971"/>
        <v>5.159237457</v>
      </c>
      <c r="JI52" s="242">
        <v>0.36319999999999997</v>
      </c>
      <c r="JJ52" s="243">
        <f t="shared" si="972"/>
        <v>1.873835044</v>
      </c>
      <c r="JK52" s="244">
        <f t="shared" si="973"/>
        <v>3.285402413</v>
      </c>
      <c r="JL52" s="236"/>
      <c r="JM52" s="238">
        <v>6.0</v>
      </c>
      <c r="JN52" s="239" t="s">
        <v>155</v>
      </c>
      <c r="JO52" s="240" t="s">
        <v>132</v>
      </c>
      <c r="JP52" s="240" t="s">
        <v>150</v>
      </c>
      <c r="JQ52" s="241">
        <f t="shared" si="974"/>
        <v>2150</v>
      </c>
      <c r="JR52" s="241">
        <f t="shared" si="975"/>
        <v>4075.711912</v>
      </c>
      <c r="JS52" s="241">
        <f t="shared" si="976"/>
        <v>8.762780611</v>
      </c>
      <c r="JT52" s="242"/>
      <c r="JU52" s="241">
        <f t="shared" si="977"/>
        <v>0</v>
      </c>
      <c r="JV52" s="241">
        <f t="shared" ref="JV52:JX52" si="1060">JV153+JV254+JV355+JV456</f>
        <v>0</v>
      </c>
      <c r="JW52" s="241">
        <f t="shared" si="1060"/>
        <v>0</v>
      </c>
      <c r="JX52" s="241">
        <f t="shared" si="1060"/>
        <v>0</v>
      </c>
      <c r="JY52" s="241">
        <f t="shared" si="979"/>
        <v>8.762780611</v>
      </c>
      <c r="JZ52" s="242">
        <v>0.36319999999999997</v>
      </c>
      <c r="KA52" s="243">
        <f t="shared" si="980"/>
        <v>3.182641918</v>
      </c>
      <c r="KB52" s="244">
        <f t="shared" si="981"/>
        <v>5.580138693</v>
      </c>
      <c r="KC52" s="236"/>
      <c r="KD52" s="238">
        <v>6.0</v>
      </c>
      <c r="KE52" s="239" t="s">
        <v>155</v>
      </c>
      <c r="KF52" s="240" t="s">
        <v>132</v>
      </c>
      <c r="KG52" s="240" t="s">
        <v>150</v>
      </c>
      <c r="KH52" s="241">
        <f t="shared" si="982"/>
        <v>0</v>
      </c>
      <c r="KI52" s="241" t="str">
        <f t="shared" si="983"/>
        <v>#DIV/0!</v>
      </c>
      <c r="KJ52" s="241">
        <f t="shared" si="984"/>
        <v>0</v>
      </c>
      <c r="KK52" s="242"/>
      <c r="KL52" s="241">
        <f t="shared" si="985"/>
        <v>0</v>
      </c>
      <c r="KM52" s="241">
        <f t="shared" ref="KM52:KO52" si="1061">KM153+KM254+KM355+KM456</f>
        <v>0</v>
      </c>
      <c r="KN52" s="241">
        <f t="shared" si="1061"/>
        <v>0</v>
      </c>
      <c r="KO52" s="241">
        <f t="shared" si="1061"/>
        <v>0</v>
      </c>
      <c r="KP52" s="241">
        <f t="shared" si="987"/>
        <v>0</v>
      </c>
      <c r="KQ52" s="242">
        <v>0.36319999999999997</v>
      </c>
      <c r="KR52" s="243">
        <f t="shared" si="988"/>
        <v>0</v>
      </c>
      <c r="KS52" s="244">
        <f t="shared" si="989"/>
        <v>0</v>
      </c>
      <c r="KT52" s="236"/>
      <c r="KU52" s="237"/>
    </row>
    <row r="53" ht="15.75" customHeight="1">
      <c r="A53" s="238">
        <v>7.0</v>
      </c>
      <c r="B53" s="239" t="s">
        <v>156</v>
      </c>
      <c r="C53" s="240" t="s">
        <v>132</v>
      </c>
      <c r="D53" s="240" t="s">
        <v>150</v>
      </c>
      <c r="E53" s="241">
        <f t="shared" si="846"/>
        <v>25689</v>
      </c>
      <c r="F53" s="241">
        <f t="shared" si="847"/>
        <v>2718.390908</v>
      </c>
      <c r="G53" s="241">
        <f t="shared" si="848"/>
        <v>69.83274404</v>
      </c>
      <c r="H53" s="242"/>
      <c r="I53" s="241">
        <f t="shared" si="849"/>
        <v>0</v>
      </c>
      <c r="J53" s="241">
        <f t="shared" ref="J53:L53" si="1062">J154+J255+J356+J457</f>
        <v>0</v>
      </c>
      <c r="K53" s="241">
        <f t="shared" si="1062"/>
        <v>0</v>
      </c>
      <c r="L53" s="241">
        <f t="shared" si="1062"/>
        <v>0</v>
      </c>
      <c r="M53" s="241">
        <f t="shared" si="851"/>
        <v>69.83274404</v>
      </c>
      <c r="N53" s="242">
        <v>0.36319999999999997</v>
      </c>
      <c r="O53" s="243">
        <f t="shared" si="852"/>
        <v>25.36325264</v>
      </c>
      <c r="P53" s="244">
        <f t="shared" si="853"/>
        <v>44.46949141</v>
      </c>
      <c r="Q53" s="236"/>
      <c r="R53" s="238">
        <v>7.0</v>
      </c>
      <c r="S53" s="239" t="s">
        <v>156</v>
      </c>
      <c r="T53" s="240" t="s">
        <v>132</v>
      </c>
      <c r="U53" s="240" t="s">
        <v>150</v>
      </c>
      <c r="V53" s="241">
        <f t="shared" si="854"/>
        <v>9496</v>
      </c>
      <c r="W53" s="241">
        <f t="shared" si="855"/>
        <v>2864.008319</v>
      </c>
      <c r="X53" s="241">
        <f t="shared" si="856"/>
        <v>27.196623</v>
      </c>
      <c r="Y53" s="242"/>
      <c r="Z53" s="241">
        <f t="shared" si="857"/>
        <v>0</v>
      </c>
      <c r="AA53" s="241">
        <f t="shared" ref="AA53:AC53" si="1063">AA154+AA255+AA356+AA457</f>
        <v>0</v>
      </c>
      <c r="AB53" s="241">
        <f t="shared" si="1063"/>
        <v>0</v>
      </c>
      <c r="AC53" s="241">
        <f t="shared" si="1063"/>
        <v>0</v>
      </c>
      <c r="AD53" s="241">
        <f t="shared" si="859"/>
        <v>27.196623</v>
      </c>
      <c r="AE53" s="242">
        <v>0.36319999999999997</v>
      </c>
      <c r="AF53" s="243">
        <f t="shared" si="860"/>
        <v>9.877813474</v>
      </c>
      <c r="AG53" s="244">
        <f t="shared" si="861"/>
        <v>17.31880953</v>
      </c>
      <c r="AH53" s="236"/>
      <c r="AI53" s="238">
        <v>7.0</v>
      </c>
      <c r="AJ53" s="239" t="s">
        <v>156</v>
      </c>
      <c r="AK53" s="240" t="s">
        <v>132</v>
      </c>
      <c r="AL53" s="240" t="s">
        <v>150</v>
      </c>
      <c r="AM53" s="241">
        <f t="shared" si="862"/>
        <v>3985</v>
      </c>
      <c r="AN53" s="241">
        <f t="shared" si="863"/>
        <v>2940.498794</v>
      </c>
      <c r="AO53" s="241">
        <f t="shared" si="864"/>
        <v>11.71788769</v>
      </c>
      <c r="AP53" s="242"/>
      <c r="AQ53" s="241">
        <f t="shared" si="865"/>
        <v>0</v>
      </c>
      <c r="AR53" s="241">
        <f t="shared" ref="AR53:AT53" si="1064">AR154+AR255+AR356+AR457</f>
        <v>0</v>
      </c>
      <c r="AS53" s="241">
        <f t="shared" si="1064"/>
        <v>0</v>
      </c>
      <c r="AT53" s="241">
        <f t="shared" si="1064"/>
        <v>0</v>
      </c>
      <c r="AU53" s="241">
        <f t="shared" si="867"/>
        <v>11.71788769</v>
      </c>
      <c r="AV53" s="242">
        <v>0.36319999999999997</v>
      </c>
      <c r="AW53" s="243">
        <f t="shared" si="868"/>
        <v>4.255936811</v>
      </c>
      <c r="AX53" s="244">
        <f t="shared" si="869"/>
        <v>7.461950884</v>
      </c>
      <c r="AY53" s="236"/>
      <c r="AZ53" s="238">
        <v>7.0</v>
      </c>
      <c r="BA53" s="239" t="s">
        <v>156</v>
      </c>
      <c r="BB53" s="240" t="s">
        <v>132</v>
      </c>
      <c r="BC53" s="240" t="s">
        <v>150</v>
      </c>
      <c r="BD53" s="241">
        <f t="shared" si="870"/>
        <v>1026</v>
      </c>
      <c r="BE53" s="241">
        <f t="shared" si="871"/>
        <v>3115.67672</v>
      </c>
      <c r="BF53" s="241">
        <f t="shared" si="872"/>
        <v>3.196684315</v>
      </c>
      <c r="BG53" s="242"/>
      <c r="BH53" s="241">
        <f t="shared" si="873"/>
        <v>0</v>
      </c>
      <c r="BI53" s="241">
        <f t="shared" ref="BI53:BK53" si="1065">BI154+BI255+BI356+BI457</f>
        <v>0</v>
      </c>
      <c r="BJ53" s="241">
        <f t="shared" si="1065"/>
        <v>0</v>
      </c>
      <c r="BK53" s="241">
        <f t="shared" si="1065"/>
        <v>0</v>
      </c>
      <c r="BL53" s="241">
        <f t="shared" si="875"/>
        <v>3.196684315</v>
      </c>
      <c r="BM53" s="242">
        <v>0.36319999999999997</v>
      </c>
      <c r="BN53" s="243">
        <f t="shared" si="876"/>
        <v>1.161035743</v>
      </c>
      <c r="BO53" s="244">
        <f t="shared" si="877"/>
        <v>2.035648572</v>
      </c>
      <c r="BP53" s="236"/>
      <c r="BQ53" s="238">
        <v>7.0</v>
      </c>
      <c r="BR53" s="239" t="s">
        <v>156</v>
      </c>
      <c r="BS53" s="240" t="s">
        <v>132</v>
      </c>
      <c r="BT53" s="240" t="s">
        <v>150</v>
      </c>
      <c r="BU53" s="241">
        <f t="shared" si="878"/>
        <v>234</v>
      </c>
      <c r="BV53" s="241">
        <f t="shared" si="879"/>
        <v>3227.572727</v>
      </c>
      <c r="BW53" s="241">
        <f t="shared" si="880"/>
        <v>0.7552520182</v>
      </c>
      <c r="BX53" s="242"/>
      <c r="BY53" s="241">
        <f t="shared" si="881"/>
        <v>0</v>
      </c>
      <c r="BZ53" s="241">
        <f t="shared" ref="BZ53:CB53" si="1066">BZ154+BZ255+BZ356+BZ457</f>
        <v>0</v>
      </c>
      <c r="CA53" s="241">
        <f t="shared" si="1066"/>
        <v>0</v>
      </c>
      <c r="CB53" s="241">
        <f t="shared" si="1066"/>
        <v>0</v>
      </c>
      <c r="CC53" s="241">
        <f t="shared" si="883"/>
        <v>0.7552520182</v>
      </c>
      <c r="CD53" s="242">
        <v>0.36319999999999997</v>
      </c>
      <c r="CE53" s="243">
        <f t="shared" si="884"/>
        <v>0.274307533</v>
      </c>
      <c r="CF53" s="244">
        <f t="shared" si="885"/>
        <v>0.4809444852</v>
      </c>
      <c r="CG53" s="236"/>
      <c r="CH53" s="238">
        <v>7.0</v>
      </c>
      <c r="CI53" s="239" t="s">
        <v>156</v>
      </c>
      <c r="CJ53" s="240" t="s">
        <v>132</v>
      </c>
      <c r="CK53" s="240" t="s">
        <v>150</v>
      </c>
      <c r="CL53" s="241">
        <f t="shared" si="886"/>
        <v>255</v>
      </c>
      <c r="CM53" s="241">
        <f t="shared" si="887"/>
        <v>3381.989893</v>
      </c>
      <c r="CN53" s="241">
        <f t="shared" si="888"/>
        <v>0.8624074228</v>
      </c>
      <c r="CO53" s="242"/>
      <c r="CP53" s="241">
        <f t="shared" si="889"/>
        <v>0</v>
      </c>
      <c r="CQ53" s="241">
        <f t="shared" ref="CQ53:CS53" si="1067">CQ154+CQ255+CQ356+CQ457</f>
        <v>0</v>
      </c>
      <c r="CR53" s="241">
        <f t="shared" si="1067"/>
        <v>0</v>
      </c>
      <c r="CS53" s="241">
        <f t="shared" si="1067"/>
        <v>0</v>
      </c>
      <c r="CT53" s="241">
        <f t="shared" si="891"/>
        <v>0.8624074228</v>
      </c>
      <c r="CU53" s="242">
        <v>0.36319999999999997</v>
      </c>
      <c r="CV53" s="243">
        <f t="shared" si="892"/>
        <v>0.313226376</v>
      </c>
      <c r="CW53" s="244">
        <f t="shared" si="893"/>
        <v>0.5491810468</v>
      </c>
      <c r="CX53" s="236"/>
      <c r="CY53" s="238">
        <v>7.0</v>
      </c>
      <c r="CZ53" s="239" t="s">
        <v>156</v>
      </c>
      <c r="DA53" s="240" t="s">
        <v>132</v>
      </c>
      <c r="DB53" s="240" t="s">
        <v>150</v>
      </c>
      <c r="DC53" s="241">
        <f t="shared" si="894"/>
        <v>226</v>
      </c>
      <c r="DD53" s="241">
        <f t="shared" si="895"/>
        <v>3624.151691</v>
      </c>
      <c r="DE53" s="241">
        <f t="shared" si="896"/>
        <v>0.8190582823</v>
      </c>
      <c r="DF53" s="242"/>
      <c r="DG53" s="241">
        <f t="shared" si="897"/>
        <v>0</v>
      </c>
      <c r="DH53" s="241">
        <f t="shared" ref="DH53:DJ53" si="1068">DH154+DH255+DH356+DH457</f>
        <v>0</v>
      </c>
      <c r="DI53" s="241">
        <f t="shared" si="1068"/>
        <v>0</v>
      </c>
      <c r="DJ53" s="241">
        <f t="shared" si="1068"/>
        <v>0</v>
      </c>
      <c r="DK53" s="241">
        <f t="shared" si="899"/>
        <v>0.8190582823</v>
      </c>
      <c r="DL53" s="242">
        <v>0.36319999999999997</v>
      </c>
      <c r="DM53" s="243">
        <f t="shared" si="900"/>
        <v>0.2974819681</v>
      </c>
      <c r="DN53" s="244">
        <f t="shared" si="901"/>
        <v>0.5215763142</v>
      </c>
      <c r="DO53" s="236"/>
      <c r="DP53" s="238">
        <v>7.0</v>
      </c>
      <c r="DQ53" s="239" t="s">
        <v>156</v>
      </c>
      <c r="DR53" s="240" t="s">
        <v>132</v>
      </c>
      <c r="DS53" s="240" t="s">
        <v>150</v>
      </c>
      <c r="DT53" s="241">
        <f t="shared" si="902"/>
        <v>316</v>
      </c>
      <c r="DU53" s="241">
        <f t="shared" si="903"/>
        <v>3644.369392</v>
      </c>
      <c r="DV53" s="241">
        <f t="shared" si="904"/>
        <v>1.151620728</v>
      </c>
      <c r="DW53" s="242"/>
      <c r="DX53" s="241">
        <f t="shared" si="905"/>
        <v>0</v>
      </c>
      <c r="DY53" s="241">
        <f t="shared" ref="DY53:EA53" si="1069">DY154+DY255+DY356+DY457</f>
        <v>0</v>
      </c>
      <c r="DZ53" s="241">
        <f t="shared" si="1069"/>
        <v>0</v>
      </c>
      <c r="EA53" s="241">
        <f t="shared" si="1069"/>
        <v>0</v>
      </c>
      <c r="EB53" s="241">
        <f t="shared" si="907"/>
        <v>1.151620728</v>
      </c>
      <c r="EC53" s="242">
        <v>0.36319999999999997</v>
      </c>
      <c r="ED53" s="243">
        <f t="shared" si="908"/>
        <v>0.4182686484</v>
      </c>
      <c r="EE53" s="244">
        <f t="shared" si="909"/>
        <v>0.7333520796</v>
      </c>
      <c r="EF53" s="236"/>
      <c r="EG53" s="238">
        <v>7.0</v>
      </c>
      <c r="EH53" s="239" t="s">
        <v>156</v>
      </c>
      <c r="EI53" s="240" t="s">
        <v>132</v>
      </c>
      <c r="EJ53" s="240" t="s">
        <v>150</v>
      </c>
      <c r="EK53" s="241">
        <f t="shared" si="910"/>
        <v>591</v>
      </c>
      <c r="EL53" s="241">
        <f t="shared" si="911"/>
        <v>3624.437056</v>
      </c>
      <c r="EM53" s="241">
        <f t="shared" si="912"/>
        <v>2.1420423</v>
      </c>
      <c r="EN53" s="242"/>
      <c r="EO53" s="241">
        <f t="shared" si="913"/>
        <v>0</v>
      </c>
      <c r="EP53" s="241">
        <f t="shared" ref="EP53:ER53" si="1070">EP154+EP255+EP356+EP457</f>
        <v>0</v>
      </c>
      <c r="EQ53" s="241">
        <f t="shared" si="1070"/>
        <v>0</v>
      </c>
      <c r="ER53" s="241">
        <f t="shared" si="1070"/>
        <v>0</v>
      </c>
      <c r="ES53" s="241">
        <f t="shared" si="915"/>
        <v>2.1420423</v>
      </c>
      <c r="ET53" s="242">
        <v>0.36319999999999997</v>
      </c>
      <c r="EU53" s="243">
        <f t="shared" si="916"/>
        <v>0.7779897634</v>
      </c>
      <c r="EV53" s="244">
        <f t="shared" si="917"/>
        <v>1.364052537</v>
      </c>
      <c r="EW53" s="236"/>
      <c r="EX53" s="238">
        <v>7.0</v>
      </c>
      <c r="EY53" s="239" t="s">
        <v>156</v>
      </c>
      <c r="EZ53" s="240" t="s">
        <v>132</v>
      </c>
      <c r="FA53" s="240" t="s">
        <v>150</v>
      </c>
      <c r="FB53" s="241">
        <f t="shared" si="918"/>
        <v>444</v>
      </c>
      <c r="FC53" s="241">
        <f t="shared" si="919"/>
        <v>3789.631039</v>
      </c>
      <c r="FD53" s="241">
        <f t="shared" si="920"/>
        <v>1.682596181</v>
      </c>
      <c r="FE53" s="242"/>
      <c r="FF53" s="241">
        <f t="shared" si="921"/>
        <v>0</v>
      </c>
      <c r="FG53" s="241">
        <f t="shared" ref="FG53:FI53" si="1071">FG154+FG255+FG356+FG457</f>
        <v>0</v>
      </c>
      <c r="FH53" s="241">
        <f t="shared" si="1071"/>
        <v>0</v>
      </c>
      <c r="FI53" s="241">
        <f t="shared" si="1071"/>
        <v>0</v>
      </c>
      <c r="FJ53" s="241">
        <f t="shared" si="923"/>
        <v>1.682596181</v>
      </c>
      <c r="FK53" s="242">
        <v>0.36319999999999997</v>
      </c>
      <c r="FL53" s="243">
        <f t="shared" si="924"/>
        <v>0.611118933</v>
      </c>
      <c r="FM53" s="244">
        <f t="shared" si="925"/>
        <v>1.071477248</v>
      </c>
      <c r="FN53" s="236"/>
      <c r="FO53" s="238">
        <v>7.0</v>
      </c>
      <c r="FP53" s="239" t="s">
        <v>156</v>
      </c>
      <c r="FQ53" s="240" t="s">
        <v>132</v>
      </c>
      <c r="FR53" s="240" t="s">
        <v>150</v>
      </c>
      <c r="FS53" s="241">
        <f t="shared" si="926"/>
        <v>4</v>
      </c>
      <c r="FT53" s="241">
        <f t="shared" si="927"/>
        <v>3925.246246</v>
      </c>
      <c r="FU53" s="241">
        <f t="shared" si="928"/>
        <v>0.01570098499</v>
      </c>
      <c r="FV53" s="242"/>
      <c r="FW53" s="241">
        <f t="shared" si="929"/>
        <v>0</v>
      </c>
      <c r="FX53" s="241">
        <f t="shared" ref="FX53:FZ53" si="1072">FX154+FX255+FX356+FX457</f>
        <v>0</v>
      </c>
      <c r="FY53" s="241">
        <f t="shared" si="1072"/>
        <v>0</v>
      </c>
      <c r="FZ53" s="241">
        <f t="shared" si="1072"/>
        <v>0</v>
      </c>
      <c r="GA53" s="241">
        <f t="shared" si="931"/>
        <v>0.01570098499</v>
      </c>
      <c r="GB53" s="242">
        <v>0.36319999999999997</v>
      </c>
      <c r="GC53" s="243">
        <f t="shared" si="932"/>
        <v>0.005702597747</v>
      </c>
      <c r="GD53" s="244">
        <f t="shared" si="933"/>
        <v>0.009998387238</v>
      </c>
      <c r="GE53" s="236"/>
      <c r="GF53" s="238">
        <v>7.0</v>
      </c>
      <c r="GG53" s="239" t="s">
        <v>156</v>
      </c>
      <c r="GH53" s="240" t="s">
        <v>132</v>
      </c>
      <c r="GI53" s="240" t="s">
        <v>150</v>
      </c>
      <c r="GJ53" s="241">
        <f t="shared" si="934"/>
        <v>98</v>
      </c>
      <c r="GK53" s="241">
        <f t="shared" si="935"/>
        <v>3851.982664</v>
      </c>
      <c r="GL53" s="241">
        <f t="shared" si="936"/>
        <v>0.3774943011</v>
      </c>
      <c r="GM53" s="242"/>
      <c r="GN53" s="241">
        <f t="shared" si="937"/>
        <v>0</v>
      </c>
      <c r="GO53" s="241">
        <f t="shared" ref="GO53:GQ53" si="1073">GO154+GO255+GO356+GO457</f>
        <v>0</v>
      </c>
      <c r="GP53" s="241">
        <f t="shared" si="1073"/>
        <v>0</v>
      </c>
      <c r="GQ53" s="241">
        <f t="shared" si="1073"/>
        <v>0</v>
      </c>
      <c r="GR53" s="241">
        <f t="shared" si="939"/>
        <v>0.3774943011</v>
      </c>
      <c r="GS53" s="242">
        <v>0.36319999999999997</v>
      </c>
      <c r="GT53" s="243">
        <f t="shared" si="940"/>
        <v>0.1371059302</v>
      </c>
      <c r="GU53" s="244">
        <f t="shared" si="941"/>
        <v>0.2403883709</v>
      </c>
      <c r="GV53" s="236"/>
      <c r="GW53" s="238">
        <v>7.0</v>
      </c>
      <c r="GX53" s="239" t="s">
        <v>156</v>
      </c>
      <c r="GY53" s="240" t="s">
        <v>132</v>
      </c>
      <c r="GZ53" s="240" t="s">
        <v>150</v>
      </c>
      <c r="HA53" s="241">
        <f t="shared" si="942"/>
        <v>1327</v>
      </c>
      <c r="HB53" s="241">
        <f t="shared" si="943"/>
        <v>4240.596026</v>
      </c>
      <c r="HC53" s="241">
        <f t="shared" si="944"/>
        <v>5.627270926</v>
      </c>
      <c r="HD53" s="242"/>
      <c r="HE53" s="241">
        <f t="shared" si="945"/>
        <v>0</v>
      </c>
      <c r="HF53" s="241">
        <f t="shared" ref="HF53:HH53" si="1074">HF154+HF255+HF356+HF457</f>
        <v>0</v>
      </c>
      <c r="HG53" s="241">
        <f t="shared" si="1074"/>
        <v>0</v>
      </c>
      <c r="HH53" s="241">
        <f t="shared" si="1074"/>
        <v>0</v>
      </c>
      <c r="HI53" s="241">
        <f t="shared" si="947"/>
        <v>5.627270926</v>
      </c>
      <c r="HJ53" s="242">
        <v>0.36319999999999997</v>
      </c>
      <c r="HK53" s="243">
        <f t="shared" si="948"/>
        <v>2.0438248</v>
      </c>
      <c r="HL53" s="244">
        <f t="shared" si="949"/>
        <v>3.583446126</v>
      </c>
      <c r="HM53" s="236"/>
      <c r="HN53" s="238">
        <v>7.0</v>
      </c>
      <c r="HO53" s="239" t="s">
        <v>156</v>
      </c>
      <c r="HP53" s="240" t="s">
        <v>132</v>
      </c>
      <c r="HQ53" s="240" t="s">
        <v>150</v>
      </c>
      <c r="HR53" s="241">
        <f t="shared" si="950"/>
        <v>32</v>
      </c>
      <c r="HS53" s="241">
        <f t="shared" si="951"/>
        <v>4681.45701</v>
      </c>
      <c r="HT53" s="241">
        <f t="shared" si="952"/>
        <v>0.1498066243</v>
      </c>
      <c r="HU53" s="242"/>
      <c r="HV53" s="241">
        <f t="shared" si="953"/>
        <v>0</v>
      </c>
      <c r="HW53" s="241">
        <f t="shared" ref="HW53:HY53" si="1075">HW154+HW255+HW356+HW457</f>
        <v>0</v>
      </c>
      <c r="HX53" s="241">
        <f t="shared" si="1075"/>
        <v>0</v>
      </c>
      <c r="HY53" s="241">
        <f t="shared" si="1075"/>
        <v>0</v>
      </c>
      <c r="HZ53" s="241">
        <f t="shared" si="955"/>
        <v>0.1498066243</v>
      </c>
      <c r="IA53" s="242">
        <v>0.36319999999999997</v>
      </c>
      <c r="IB53" s="243">
        <f t="shared" si="956"/>
        <v>0.05440976595</v>
      </c>
      <c r="IC53" s="244">
        <f t="shared" si="957"/>
        <v>0.09539685836</v>
      </c>
      <c r="ID53" s="236"/>
      <c r="IE53" s="238">
        <v>7.0</v>
      </c>
      <c r="IF53" s="239" t="s">
        <v>156</v>
      </c>
      <c r="IG53" s="240" t="s">
        <v>132</v>
      </c>
      <c r="IH53" s="240" t="s">
        <v>150</v>
      </c>
      <c r="II53" s="241">
        <f t="shared" si="958"/>
        <v>2</v>
      </c>
      <c r="IJ53" s="241">
        <f t="shared" si="959"/>
        <v>4926.421773</v>
      </c>
      <c r="IK53" s="241">
        <f t="shared" si="960"/>
        <v>0.009852843545</v>
      </c>
      <c r="IL53" s="242"/>
      <c r="IM53" s="241">
        <f t="shared" si="961"/>
        <v>0</v>
      </c>
      <c r="IN53" s="241">
        <f t="shared" ref="IN53:IP53" si="1076">IN154+IN255+IN356+IN457</f>
        <v>0</v>
      </c>
      <c r="IO53" s="241">
        <f t="shared" si="1076"/>
        <v>0</v>
      </c>
      <c r="IP53" s="241">
        <f t="shared" si="1076"/>
        <v>0</v>
      </c>
      <c r="IQ53" s="241">
        <f t="shared" si="963"/>
        <v>0.009852843545</v>
      </c>
      <c r="IR53" s="242">
        <v>0.36319999999999997</v>
      </c>
      <c r="IS53" s="243">
        <f t="shared" si="964"/>
        <v>0.003578552776</v>
      </c>
      <c r="IT53" s="244">
        <f t="shared" si="965"/>
        <v>0.00627429077</v>
      </c>
      <c r="IU53" s="236"/>
      <c r="IV53" s="238">
        <v>7.0</v>
      </c>
      <c r="IW53" s="239" t="s">
        <v>156</v>
      </c>
      <c r="IX53" s="240" t="s">
        <v>132</v>
      </c>
      <c r="IY53" s="240" t="s">
        <v>150</v>
      </c>
      <c r="IZ53" s="241">
        <f t="shared" si="966"/>
        <v>35</v>
      </c>
      <c r="JA53" s="241">
        <f t="shared" si="967"/>
        <v>5309.056951</v>
      </c>
      <c r="JB53" s="241">
        <f t="shared" si="968"/>
        <v>0.1858169933</v>
      </c>
      <c r="JC53" s="242"/>
      <c r="JD53" s="241">
        <f t="shared" si="969"/>
        <v>0</v>
      </c>
      <c r="JE53" s="241">
        <f t="shared" ref="JE53:JG53" si="1077">JE154+JE255+JE356+JE457</f>
        <v>0</v>
      </c>
      <c r="JF53" s="241">
        <f t="shared" si="1077"/>
        <v>0</v>
      </c>
      <c r="JG53" s="241">
        <f t="shared" si="1077"/>
        <v>0</v>
      </c>
      <c r="JH53" s="241">
        <f t="shared" si="971"/>
        <v>0.1858169933</v>
      </c>
      <c r="JI53" s="242">
        <v>0.36319999999999997</v>
      </c>
      <c r="JJ53" s="243">
        <f t="shared" si="972"/>
        <v>0.06748873196</v>
      </c>
      <c r="JK53" s="244">
        <f t="shared" si="973"/>
        <v>0.1183282613</v>
      </c>
      <c r="JL53" s="236"/>
      <c r="JM53" s="238">
        <v>7.0</v>
      </c>
      <c r="JN53" s="239" t="s">
        <v>156</v>
      </c>
      <c r="JO53" s="240" t="s">
        <v>132</v>
      </c>
      <c r="JP53" s="240" t="s">
        <v>150</v>
      </c>
      <c r="JQ53" s="241">
        <f t="shared" si="974"/>
        <v>0</v>
      </c>
      <c r="JR53" s="241" t="str">
        <f t="shared" si="975"/>
        <v>#DIV/0!</v>
      </c>
      <c r="JS53" s="241">
        <f t="shared" si="976"/>
        <v>0</v>
      </c>
      <c r="JT53" s="242"/>
      <c r="JU53" s="241">
        <f t="shared" si="977"/>
        <v>0</v>
      </c>
      <c r="JV53" s="241">
        <f t="shared" ref="JV53:JX53" si="1078">JV154+JV255+JV356+JV457</f>
        <v>0</v>
      </c>
      <c r="JW53" s="241">
        <f t="shared" si="1078"/>
        <v>0</v>
      </c>
      <c r="JX53" s="241">
        <f t="shared" si="1078"/>
        <v>0</v>
      </c>
      <c r="JY53" s="241">
        <f t="shared" si="979"/>
        <v>0</v>
      </c>
      <c r="JZ53" s="242">
        <v>0.36319999999999997</v>
      </c>
      <c r="KA53" s="243">
        <f t="shared" si="980"/>
        <v>0</v>
      </c>
      <c r="KB53" s="244">
        <f t="shared" si="981"/>
        <v>0</v>
      </c>
      <c r="KC53" s="236"/>
      <c r="KD53" s="238">
        <v>7.0</v>
      </c>
      <c r="KE53" s="239" t="s">
        <v>156</v>
      </c>
      <c r="KF53" s="240" t="s">
        <v>132</v>
      </c>
      <c r="KG53" s="240" t="s">
        <v>150</v>
      </c>
      <c r="KH53" s="241">
        <f t="shared" si="982"/>
        <v>0</v>
      </c>
      <c r="KI53" s="241" t="str">
        <f t="shared" si="983"/>
        <v>#DIV/0!</v>
      </c>
      <c r="KJ53" s="241">
        <f t="shared" si="984"/>
        <v>0</v>
      </c>
      <c r="KK53" s="242"/>
      <c r="KL53" s="241">
        <f t="shared" si="985"/>
        <v>0</v>
      </c>
      <c r="KM53" s="241">
        <f t="shared" ref="KM53:KO53" si="1079">KM154+KM255+KM356+KM457</f>
        <v>0</v>
      </c>
      <c r="KN53" s="241">
        <f t="shared" si="1079"/>
        <v>0</v>
      </c>
      <c r="KO53" s="241">
        <f t="shared" si="1079"/>
        <v>0</v>
      </c>
      <c r="KP53" s="241">
        <f t="shared" si="987"/>
        <v>0</v>
      </c>
      <c r="KQ53" s="242">
        <v>0.36319999999999997</v>
      </c>
      <c r="KR53" s="243">
        <f t="shared" si="988"/>
        <v>0</v>
      </c>
      <c r="KS53" s="244">
        <f t="shared" si="989"/>
        <v>0</v>
      </c>
      <c r="KT53" s="236"/>
      <c r="KU53" s="237"/>
    </row>
    <row r="54" ht="15.75" customHeight="1">
      <c r="A54" s="238">
        <v>8.0</v>
      </c>
      <c r="B54" s="239" t="s">
        <v>157</v>
      </c>
      <c r="C54" s="240" t="s">
        <v>132</v>
      </c>
      <c r="D54" s="240" t="s">
        <v>150</v>
      </c>
      <c r="E54" s="241">
        <f t="shared" si="846"/>
        <v>13906</v>
      </c>
      <c r="F54" s="241">
        <f t="shared" si="847"/>
        <v>2557.255569</v>
      </c>
      <c r="G54" s="241">
        <f t="shared" si="848"/>
        <v>35.56119594</v>
      </c>
      <c r="H54" s="242"/>
      <c r="I54" s="241">
        <f t="shared" si="849"/>
        <v>0</v>
      </c>
      <c r="J54" s="241">
        <f t="shared" ref="J54:L54" si="1080">J155+J256+J357+J458</f>
        <v>0</v>
      </c>
      <c r="K54" s="241">
        <f t="shared" si="1080"/>
        <v>0</v>
      </c>
      <c r="L54" s="241">
        <f t="shared" si="1080"/>
        <v>0</v>
      </c>
      <c r="M54" s="241">
        <f t="shared" si="851"/>
        <v>35.56119594</v>
      </c>
      <c r="N54" s="242">
        <v>0.36319999999999997</v>
      </c>
      <c r="O54" s="243">
        <f t="shared" si="852"/>
        <v>12.91582637</v>
      </c>
      <c r="P54" s="244">
        <f t="shared" si="853"/>
        <v>22.64536957</v>
      </c>
      <c r="Q54" s="236"/>
      <c r="R54" s="238">
        <v>8.0</v>
      </c>
      <c r="S54" s="239" t="s">
        <v>157</v>
      </c>
      <c r="T54" s="240" t="s">
        <v>132</v>
      </c>
      <c r="U54" s="240" t="s">
        <v>150</v>
      </c>
      <c r="V54" s="241">
        <f t="shared" si="854"/>
        <v>18933</v>
      </c>
      <c r="W54" s="241">
        <f t="shared" si="855"/>
        <v>2707.194304</v>
      </c>
      <c r="X54" s="241">
        <f t="shared" si="856"/>
        <v>51.25530976</v>
      </c>
      <c r="Y54" s="242"/>
      <c r="Z54" s="241">
        <f t="shared" si="857"/>
        <v>0</v>
      </c>
      <c r="AA54" s="241">
        <f t="shared" ref="AA54:AC54" si="1081">AA155+AA256+AA357+AA458</f>
        <v>0</v>
      </c>
      <c r="AB54" s="241">
        <f t="shared" si="1081"/>
        <v>0</v>
      </c>
      <c r="AC54" s="241">
        <f t="shared" si="1081"/>
        <v>0</v>
      </c>
      <c r="AD54" s="241">
        <f t="shared" si="859"/>
        <v>51.25530976</v>
      </c>
      <c r="AE54" s="242">
        <v>0.36319999999999997</v>
      </c>
      <c r="AF54" s="243">
        <f t="shared" si="860"/>
        <v>18.61592851</v>
      </c>
      <c r="AG54" s="244">
        <f t="shared" si="861"/>
        <v>32.63938126</v>
      </c>
      <c r="AH54" s="236"/>
      <c r="AI54" s="238">
        <v>8.0</v>
      </c>
      <c r="AJ54" s="239" t="s">
        <v>157</v>
      </c>
      <c r="AK54" s="240" t="s">
        <v>132</v>
      </c>
      <c r="AL54" s="240" t="s">
        <v>150</v>
      </c>
      <c r="AM54" s="241">
        <f t="shared" si="862"/>
        <v>12634</v>
      </c>
      <c r="AN54" s="241">
        <f t="shared" si="863"/>
        <v>2752.8024</v>
      </c>
      <c r="AO54" s="241">
        <f t="shared" si="864"/>
        <v>34.77890552</v>
      </c>
      <c r="AP54" s="242"/>
      <c r="AQ54" s="241">
        <f t="shared" si="865"/>
        <v>0</v>
      </c>
      <c r="AR54" s="241">
        <f t="shared" ref="AR54:AT54" si="1082">AR155+AR256+AR357+AR458</f>
        <v>0</v>
      </c>
      <c r="AS54" s="241">
        <f t="shared" si="1082"/>
        <v>0</v>
      </c>
      <c r="AT54" s="241">
        <f t="shared" si="1082"/>
        <v>0</v>
      </c>
      <c r="AU54" s="241">
        <f t="shared" si="867"/>
        <v>34.77890552</v>
      </c>
      <c r="AV54" s="242">
        <v>0.36319999999999997</v>
      </c>
      <c r="AW54" s="243">
        <f t="shared" si="868"/>
        <v>12.63169848</v>
      </c>
      <c r="AX54" s="244">
        <f t="shared" si="869"/>
        <v>22.14720703</v>
      </c>
      <c r="AY54" s="236"/>
      <c r="AZ54" s="238">
        <v>8.0</v>
      </c>
      <c r="BA54" s="239" t="s">
        <v>157</v>
      </c>
      <c r="BB54" s="240" t="s">
        <v>132</v>
      </c>
      <c r="BC54" s="240" t="s">
        <v>150</v>
      </c>
      <c r="BD54" s="241">
        <f t="shared" si="870"/>
        <v>4659</v>
      </c>
      <c r="BE54" s="241">
        <f t="shared" si="871"/>
        <v>2917.722499</v>
      </c>
      <c r="BF54" s="241">
        <f t="shared" si="872"/>
        <v>13.59366912</v>
      </c>
      <c r="BG54" s="242"/>
      <c r="BH54" s="241">
        <f t="shared" si="873"/>
        <v>0</v>
      </c>
      <c r="BI54" s="241">
        <f t="shared" ref="BI54:BK54" si="1083">BI155+BI256+BI357+BI458</f>
        <v>0</v>
      </c>
      <c r="BJ54" s="241">
        <f t="shared" si="1083"/>
        <v>0</v>
      </c>
      <c r="BK54" s="241">
        <f t="shared" si="1083"/>
        <v>0</v>
      </c>
      <c r="BL54" s="241">
        <f t="shared" si="875"/>
        <v>13.59366912</v>
      </c>
      <c r="BM54" s="242">
        <v>0.36319999999999997</v>
      </c>
      <c r="BN54" s="243">
        <f t="shared" si="876"/>
        <v>4.937220626</v>
      </c>
      <c r="BO54" s="244">
        <f t="shared" si="877"/>
        <v>8.656448498</v>
      </c>
      <c r="BP54" s="236"/>
      <c r="BQ54" s="238">
        <v>8.0</v>
      </c>
      <c r="BR54" s="239" t="s">
        <v>157</v>
      </c>
      <c r="BS54" s="240" t="s">
        <v>132</v>
      </c>
      <c r="BT54" s="240" t="s">
        <v>150</v>
      </c>
      <c r="BU54" s="241">
        <f t="shared" si="878"/>
        <v>2258</v>
      </c>
      <c r="BV54" s="241">
        <f t="shared" si="879"/>
        <v>3070.289677</v>
      </c>
      <c r="BW54" s="241">
        <f t="shared" si="880"/>
        <v>6.93271409</v>
      </c>
      <c r="BX54" s="242"/>
      <c r="BY54" s="241">
        <f t="shared" si="881"/>
        <v>0</v>
      </c>
      <c r="BZ54" s="241">
        <f t="shared" ref="BZ54:CB54" si="1084">BZ155+BZ256+BZ357+BZ458</f>
        <v>0</v>
      </c>
      <c r="CA54" s="241">
        <f t="shared" si="1084"/>
        <v>0</v>
      </c>
      <c r="CB54" s="241">
        <f t="shared" si="1084"/>
        <v>0</v>
      </c>
      <c r="CC54" s="241">
        <f t="shared" si="883"/>
        <v>6.93271409</v>
      </c>
      <c r="CD54" s="242">
        <v>0.36319999999999997</v>
      </c>
      <c r="CE54" s="243">
        <f t="shared" si="884"/>
        <v>2.517961758</v>
      </c>
      <c r="CF54" s="244">
        <f t="shared" si="885"/>
        <v>4.414752333</v>
      </c>
      <c r="CG54" s="236"/>
      <c r="CH54" s="238">
        <v>8.0</v>
      </c>
      <c r="CI54" s="239" t="s">
        <v>157</v>
      </c>
      <c r="CJ54" s="240" t="s">
        <v>132</v>
      </c>
      <c r="CK54" s="240" t="s">
        <v>150</v>
      </c>
      <c r="CL54" s="241">
        <f t="shared" si="886"/>
        <v>1369</v>
      </c>
      <c r="CM54" s="241">
        <f t="shared" si="887"/>
        <v>3217.267292</v>
      </c>
      <c r="CN54" s="241">
        <f t="shared" si="888"/>
        <v>4.404438922</v>
      </c>
      <c r="CO54" s="242"/>
      <c r="CP54" s="241">
        <f t="shared" si="889"/>
        <v>0</v>
      </c>
      <c r="CQ54" s="241">
        <f t="shared" ref="CQ54:CS54" si="1085">CQ155+CQ256+CQ357+CQ458</f>
        <v>0</v>
      </c>
      <c r="CR54" s="241">
        <f t="shared" si="1085"/>
        <v>0</v>
      </c>
      <c r="CS54" s="241">
        <f t="shared" si="1085"/>
        <v>0</v>
      </c>
      <c r="CT54" s="241">
        <f t="shared" si="891"/>
        <v>4.404438922</v>
      </c>
      <c r="CU54" s="242">
        <v>0.36319999999999997</v>
      </c>
      <c r="CV54" s="243">
        <f t="shared" si="892"/>
        <v>1.599692217</v>
      </c>
      <c r="CW54" s="244">
        <f t="shared" si="893"/>
        <v>2.804746706</v>
      </c>
      <c r="CX54" s="236"/>
      <c r="CY54" s="238">
        <v>8.0</v>
      </c>
      <c r="CZ54" s="239" t="s">
        <v>157</v>
      </c>
      <c r="DA54" s="240" t="s">
        <v>132</v>
      </c>
      <c r="DB54" s="240" t="s">
        <v>150</v>
      </c>
      <c r="DC54" s="241">
        <f t="shared" si="894"/>
        <v>3325</v>
      </c>
      <c r="DD54" s="241">
        <f t="shared" si="895"/>
        <v>3426.107142</v>
      </c>
      <c r="DE54" s="241">
        <f t="shared" si="896"/>
        <v>11.39180625</v>
      </c>
      <c r="DF54" s="242"/>
      <c r="DG54" s="241">
        <f t="shared" si="897"/>
        <v>0</v>
      </c>
      <c r="DH54" s="241">
        <f t="shared" ref="DH54:DJ54" si="1086">DH155+DH256+DH357+DH458</f>
        <v>0</v>
      </c>
      <c r="DI54" s="241">
        <f t="shared" si="1086"/>
        <v>0</v>
      </c>
      <c r="DJ54" s="241">
        <f t="shared" si="1086"/>
        <v>0</v>
      </c>
      <c r="DK54" s="241">
        <f t="shared" si="899"/>
        <v>11.39180625</v>
      </c>
      <c r="DL54" s="242">
        <v>0.36319999999999997</v>
      </c>
      <c r="DM54" s="243">
        <f t="shared" si="900"/>
        <v>4.137504029</v>
      </c>
      <c r="DN54" s="244">
        <f t="shared" si="901"/>
        <v>7.254302218</v>
      </c>
      <c r="DO54" s="236"/>
      <c r="DP54" s="238">
        <v>8.0</v>
      </c>
      <c r="DQ54" s="239" t="s">
        <v>157</v>
      </c>
      <c r="DR54" s="240" t="s">
        <v>132</v>
      </c>
      <c r="DS54" s="240" t="s">
        <v>150</v>
      </c>
      <c r="DT54" s="241">
        <f t="shared" si="902"/>
        <v>1733</v>
      </c>
      <c r="DU54" s="241">
        <f t="shared" si="903"/>
        <v>3403.478532</v>
      </c>
      <c r="DV54" s="241">
        <f t="shared" si="904"/>
        <v>5.898228296</v>
      </c>
      <c r="DW54" s="242"/>
      <c r="DX54" s="241">
        <f t="shared" si="905"/>
        <v>0</v>
      </c>
      <c r="DY54" s="241">
        <f t="shared" ref="DY54:EA54" si="1087">DY155+DY256+DY357+DY458</f>
        <v>0</v>
      </c>
      <c r="DZ54" s="241">
        <f t="shared" si="1087"/>
        <v>0</v>
      </c>
      <c r="EA54" s="241">
        <f t="shared" si="1087"/>
        <v>0</v>
      </c>
      <c r="EB54" s="241">
        <f t="shared" si="907"/>
        <v>5.898228296</v>
      </c>
      <c r="EC54" s="242">
        <v>0.36319999999999997</v>
      </c>
      <c r="ED54" s="243">
        <f t="shared" si="908"/>
        <v>2.142236517</v>
      </c>
      <c r="EE54" s="244">
        <f t="shared" si="909"/>
        <v>3.755991779</v>
      </c>
      <c r="EF54" s="236"/>
      <c r="EG54" s="238">
        <v>8.0</v>
      </c>
      <c r="EH54" s="239" t="s">
        <v>157</v>
      </c>
      <c r="EI54" s="240" t="s">
        <v>132</v>
      </c>
      <c r="EJ54" s="240" t="s">
        <v>150</v>
      </c>
      <c r="EK54" s="241">
        <f t="shared" si="910"/>
        <v>2768</v>
      </c>
      <c r="EL54" s="241">
        <f t="shared" si="911"/>
        <v>3405.652666</v>
      </c>
      <c r="EM54" s="241">
        <f t="shared" si="912"/>
        <v>9.426846579</v>
      </c>
      <c r="EN54" s="242"/>
      <c r="EO54" s="241">
        <f t="shared" si="913"/>
        <v>0</v>
      </c>
      <c r="EP54" s="241">
        <f t="shared" ref="EP54:ER54" si="1088">EP155+EP256+EP357+EP458</f>
        <v>0</v>
      </c>
      <c r="EQ54" s="241">
        <f t="shared" si="1088"/>
        <v>0</v>
      </c>
      <c r="ER54" s="241">
        <f t="shared" si="1088"/>
        <v>0</v>
      </c>
      <c r="ES54" s="241">
        <f t="shared" si="915"/>
        <v>9.426846579</v>
      </c>
      <c r="ET54" s="242">
        <v>0.36319999999999997</v>
      </c>
      <c r="EU54" s="243">
        <f t="shared" si="916"/>
        <v>3.423830678</v>
      </c>
      <c r="EV54" s="244">
        <f t="shared" si="917"/>
        <v>6.003015902</v>
      </c>
      <c r="EW54" s="236"/>
      <c r="EX54" s="238">
        <v>8.0</v>
      </c>
      <c r="EY54" s="239" t="s">
        <v>157</v>
      </c>
      <c r="EZ54" s="240" t="s">
        <v>132</v>
      </c>
      <c r="FA54" s="240" t="s">
        <v>150</v>
      </c>
      <c r="FB54" s="241">
        <f t="shared" si="918"/>
        <v>3976</v>
      </c>
      <c r="FC54" s="241">
        <f t="shared" si="919"/>
        <v>3533.916828</v>
      </c>
      <c r="FD54" s="241">
        <f t="shared" si="920"/>
        <v>14.05085331</v>
      </c>
      <c r="FE54" s="242"/>
      <c r="FF54" s="241">
        <f t="shared" si="921"/>
        <v>0</v>
      </c>
      <c r="FG54" s="241">
        <f t="shared" ref="FG54:FI54" si="1089">FG155+FG256+FG357+FG458</f>
        <v>0</v>
      </c>
      <c r="FH54" s="241">
        <f t="shared" si="1089"/>
        <v>0</v>
      </c>
      <c r="FI54" s="241">
        <f t="shared" si="1089"/>
        <v>0</v>
      </c>
      <c r="FJ54" s="241">
        <f t="shared" si="923"/>
        <v>14.05085331</v>
      </c>
      <c r="FK54" s="242">
        <v>0.36319999999999997</v>
      </c>
      <c r="FL54" s="243">
        <f t="shared" si="924"/>
        <v>5.103269921</v>
      </c>
      <c r="FM54" s="244">
        <f t="shared" si="925"/>
        <v>8.947583386</v>
      </c>
      <c r="FN54" s="236"/>
      <c r="FO54" s="238">
        <v>8.0</v>
      </c>
      <c r="FP54" s="239" t="s">
        <v>157</v>
      </c>
      <c r="FQ54" s="240" t="s">
        <v>132</v>
      </c>
      <c r="FR54" s="240" t="s">
        <v>150</v>
      </c>
      <c r="FS54" s="241">
        <f t="shared" si="926"/>
        <v>729</v>
      </c>
      <c r="FT54" s="241">
        <f t="shared" si="927"/>
        <v>3636.328765</v>
      </c>
      <c r="FU54" s="241">
        <f t="shared" si="928"/>
        <v>2.65088367</v>
      </c>
      <c r="FV54" s="242"/>
      <c r="FW54" s="241">
        <f t="shared" si="929"/>
        <v>0</v>
      </c>
      <c r="FX54" s="241">
        <f t="shared" ref="FX54:FZ54" si="1090">FX155+FX256+FX357+FX458</f>
        <v>0</v>
      </c>
      <c r="FY54" s="241">
        <f t="shared" si="1090"/>
        <v>0</v>
      </c>
      <c r="FZ54" s="241">
        <f t="shared" si="1090"/>
        <v>0</v>
      </c>
      <c r="GA54" s="241">
        <f t="shared" si="931"/>
        <v>2.65088367</v>
      </c>
      <c r="GB54" s="242">
        <v>0.36319999999999997</v>
      </c>
      <c r="GC54" s="243">
        <f t="shared" si="932"/>
        <v>0.9628009489</v>
      </c>
      <c r="GD54" s="244">
        <f t="shared" si="933"/>
        <v>1.688082721</v>
      </c>
      <c r="GE54" s="236"/>
      <c r="GF54" s="238">
        <v>8.0</v>
      </c>
      <c r="GG54" s="239" t="s">
        <v>157</v>
      </c>
      <c r="GH54" s="240" t="s">
        <v>132</v>
      </c>
      <c r="GI54" s="240" t="s">
        <v>150</v>
      </c>
      <c r="GJ54" s="241">
        <f t="shared" si="934"/>
        <v>2283</v>
      </c>
      <c r="GK54" s="241">
        <f t="shared" si="935"/>
        <v>3685.549842</v>
      </c>
      <c r="GL54" s="241">
        <f t="shared" si="936"/>
        <v>8.414110289</v>
      </c>
      <c r="GM54" s="242"/>
      <c r="GN54" s="241">
        <f t="shared" si="937"/>
        <v>0</v>
      </c>
      <c r="GO54" s="241">
        <f t="shared" ref="GO54:GQ54" si="1091">GO155+GO256+GO357+GO458</f>
        <v>0</v>
      </c>
      <c r="GP54" s="241">
        <f t="shared" si="1091"/>
        <v>0</v>
      </c>
      <c r="GQ54" s="241">
        <f t="shared" si="1091"/>
        <v>0</v>
      </c>
      <c r="GR54" s="241">
        <f t="shared" si="939"/>
        <v>8.414110289</v>
      </c>
      <c r="GS54" s="242">
        <v>0.36319999999999997</v>
      </c>
      <c r="GT54" s="243">
        <f t="shared" si="940"/>
        <v>3.056004857</v>
      </c>
      <c r="GU54" s="244">
        <f t="shared" si="941"/>
        <v>5.358105432</v>
      </c>
      <c r="GV54" s="236"/>
      <c r="GW54" s="238">
        <v>8.0</v>
      </c>
      <c r="GX54" s="239" t="s">
        <v>157</v>
      </c>
      <c r="GY54" s="240" t="s">
        <v>132</v>
      </c>
      <c r="GZ54" s="240" t="s">
        <v>150</v>
      </c>
      <c r="HA54" s="241">
        <f t="shared" si="942"/>
        <v>2317</v>
      </c>
      <c r="HB54" s="241">
        <f t="shared" si="943"/>
        <v>4040.426968</v>
      </c>
      <c r="HC54" s="241">
        <f t="shared" si="944"/>
        <v>9.361669286</v>
      </c>
      <c r="HD54" s="242"/>
      <c r="HE54" s="241">
        <f t="shared" si="945"/>
        <v>0</v>
      </c>
      <c r="HF54" s="241">
        <f t="shared" ref="HF54:HH54" si="1092">HF155+HF256+HF357+HF458</f>
        <v>0</v>
      </c>
      <c r="HG54" s="241">
        <f t="shared" si="1092"/>
        <v>0</v>
      </c>
      <c r="HH54" s="241">
        <f t="shared" si="1092"/>
        <v>0</v>
      </c>
      <c r="HI54" s="241">
        <f t="shared" si="947"/>
        <v>9.361669286</v>
      </c>
      <c r="HJ54" s="242">
        <v>0.36319999999999997</v>
      </c>
      <c r="HK54" s="243">
        <f t="shared" si="948"/>
        <v>3.400158285</v>
      </c>
      <c r="HL54" s="244">
        <f t="shared" si="949"/>
        <v>5.961511001</v>
      </c>
      <c r="HM54" s="236"/>
      <c r="HN54" s="238">
        <v>8.0</v>
      </c>
      <c r="HO54" s="239" t="s">
        <v>157</v>
      </c>
      <c r="HP54" s="240" t="s">
        <v>132</v>
      </c>
      <c r="HQ54" s="240" t="s">
        <v>150</v>
      </c>
      <c r="HR54" s="241">
        <f t="shared" si="950"/>
        <v>2426</v>
      </c>
      <c r="HS54" s="241">
        <f t="shared" si="951"/>
        <v>4433.975364</v>
      </c>
      <c r="HT54" s="241">
        <f t="shared" si="952"/>
        <v>10.75682423</v>
      </c>
      <c r="HU54" s="242"/>
      <c r="HV54" s="241">
        <f t="shared" si="953"/>
        <v>0</v>
      </c>
      <c r="HW54" s="241">
        <f t="shared" ref="HW54:HY54" si="1093">HW155+HW256+HW357+HW458</f>
        <v>0</v>
      </c>
      <c r="HX54" s="241">
        <f t="shared" si="1093"/>
        <v>0</v>
      </c>
      <c r="HY54" s="241">
        <f t="shared" si="1093"/>
        <v>0</v>
      </c>
      <c r="HZ54" s="241">
        <f t="shared" si="955"/>
        <v>10.75682423</v>
      </c>
      <c r="IA54" s="242">
        <v>0.36319999999999997</v>
      </c>
      <c r="IB54" s="243">
        <f t="shared" si="956"/>
        <v>3.906878562</v>
      </c>
      <c r="IC54" s="244">
        <f t="shared" si="957"/>
        <v>6.849945672</v>
      </c>
      <c r="ID54" s="236"/>
      <c r="IE54" s="238">
        <v>8.0</v>
      </c>
      <c r="IF54" s="239" t="s">
        <v>157</v>
      </c>
      <c r="IG54" s="240" t="s">
        <v>132</v>
      </c>
      <c r="IH54" s="240" t="s">
        <v>150</v>
      </c>
      <c r="II54" s="241">
        <f t="shared" si="958"/>
        <v>960</v>
      </c>
      <c r="IJ54" s="241">
        <f t="shared" si="959"/>
        <v>4623.524886</v>
      </c>
      <c r="IK54" s="241">
        <f t="shared" si="960"/>
        <v>4.438583891</v>
      </c>
      <c r="IL54" s="242"/>
      <c r="IM54" s="241">
        <f t="shared" si="961"/>
        <v>0</v>
      </c>
      <c r="IN54" s="241">
        <f t="shared" ref="IN54:IP54" si="1094">IN155+IN256+IN357+IN458</f>
        <v>0</v>
      </c>
      <c r="IO54" s="241">
        <f t="shared" si="1094"/>
        <v>0</v>
      </c>
      <c r="IP54" s="241">
        <f t="shared" si="1094"/>
        <v>0</v>
      </c>
      <c r="IQ54" s="241">
        <f t="shared" si="963"/>
        <v>4.438583891</v>
      </c>
      <c r="IR54" s="242">
        <v>0.36319999999999997</v>
      </c>
      <c r="IS54" s="243">
        <f t="shared" si="964"/>
        <v>1.612093669</v>
      </c>
      <c r="IT54" s="244">
        <f t="shared" si="965"/>
        <v>2.826490222</v>
      </c>
      <c r="IU54" s="236"/>
      <c r="IV54" s="238">
        <v>8.0</v>
      </c>
      <c r="IW54" s="239" t="s">
        <v>157</v>
      </c>
      <c r="IX54" s="240" t="s">
        <v>132</v>
      </c>
      <c r="IY54" s="240" t="s">
        <v>150</v>
      </c>
      <c r="IZ54" s="241">
        <f t="shared" si="966"/>
        <v>2103</v>
      </c>
      <c r="JA54" s="241">
        <f t="shared" si="967"/>
        <v>4963.902963</v>
      </c>
      <c r="JB54" s="241">
        <f t="shared" si="968"/>
        <v>10.43908793</v>
      </c>
      <c r="JC54" s="242"/>
      <c r="JD54" s="241">
        <f t="shared" si="969"/>
        <v>0</v>
      </c>
      <c r="JE54" s="241">
        <f t="shared" ref="JE54:JG54" si="1095">JE155+JE256+JE357+JE458</f>
        <v>0</v>
      </c>
      <c r="JF54" s="241">
        <f t="shared" si="1095"/>
        <v>0</v>
      </c>
      <c r="JG54" s="241">
        <f t="shared" si="1095"/>
        <v>0</v>
      </c>
      <c r="JH54" s="241">
        <f t="shared" si="971"/>
        <v>10.43908793</v>
      </c>
      <c r="JI54" s="242">
        <v>0.36319999999999997</v>
      </c>
      <c r="JJ54" s="243">
        <f t="shared" si="972"/>
        <v>3.791476737</v>
      </c>
      <c r="JK54" s="244">
        <f t="shared" si="973"/>
        <v>6.647611195</v>
      </c>
      <c r="JL54" s="236"/>
      <c r="JM54" s="238">
        <v>8.0</v>
      </c>
      <c r="JN54" s="239" t="s">
        <v>157</v>
      </c>
      <c r="JO54" s="240" t="s">
        <v>132</v>
      </c>
      <c r="JP54" s="240" t="s">
        <v>150</v>
      </c>
      <c r="JQ54" s="241">
        <f t="shared" si="974"/>
        <v>2300</v>
      </c>
      <c r="JR54" s="241">
        <f t="shared" si="975"/>
        <v>4935.101727</v>
      </c>
      <c r="JS54" s="241">
        <f t="shared" si="976"/>
        <v>11.35073397</v>
      </c>
      <c r="JT54" s="242"/>
      <c r="JU54" s="241">
        <f t="shared" si="977"/>
        <v>0</v>
      </c>
      <c r="JV54" s="241">
        <f t="shared" ref="JV54:JX54" si="1096">JV155+JV256+JV357+JV458</f>
        <v>0</v>
      </c>
      <c r="JW54" s="241">
        <f t="shared" si="1096"/>
        <v>0</v>
      </c>
      <c r="JX54" s="241">
        <f t="shared" si="1096"/>
        <v>0</v>
      </c>
      <c r="JY54" s="241">
        <f t="shared" si="979"/>
        <v>11.35073397</v>
      </c>
      <c r="JZ54" s="242">
        <v>0.36319999999999997</v>
      </c>
      <c r="KA54" s="243">
        <f t="shared" si="980"/>
        <v>4.122586579</v>
      </c>
      <c r="KB54" s="244">
        <f t="shared" si="981"/>
        <v>7.228147394</v>
      </c>
      <c r="KC54" s="236"/>
      <c r="KD54" s="238">
        <v>8.0</v>
      </c>
      <c r="KE54" s="239" t="s">
        <v>157</v>
      </c>
      <c r="KF54" s="240" t="s">
        <v>132</v>
      </c>
      <c r="KG54" s="240" t="s">
        <v>150</v>
      </c>
      <c r="KH54" s="241">
        <f t="shared" si="982"/>
        <v>0</v>
      </c>
      <c r="KI54" s="241" t="str">
        <f t="shared" si="983"/>
        <v>#DIV/0!</v>
      </c>
      <c r="KJ54" s="241">
        <f t="shared" si="984"/>
        <v>0</v>
      </c>
      <c r="KK54" s="242"/>
      <c r="KL54" s="241">
        <f t="shared" si="985"/>
        <v>0</v>
      </c>
      <c r="KM54" s="241">
        <f t="shared" ref="KM54:KO54" si="1097">KM155+KM256+KM357+KM458</f>
        <v>0</v>
      </c>
      <c r="KN54" s="241">
        <f t="shared" si="1097"/>
        <v>0</v>
      </c>
      <c r="KO54" s="241">
        <f t="shared" si="1097"/>
        <v>0</v>
      </c>
      <c r="KP54" s="241">
        <f t="shared" si="987"/>
        <v>0</v>
      </c>
      <c r="KQ54" s="242">
        <v>0.36319999999999997</v>
      </c>
      <c r="KR54" s="243">
        <f t="shared" si="988"/>
        <v>0</v>
      </c>
      <c r="KS54" s="244">
        <f t="shared" si="989"/>
        <v>0</v>
      </c>
      <c r="KT54" s="236"/>
      <c r="KU54" s="237"/>
    </row>
    <row r="55" ht="15.75" customHeight="1">
      <c r="A55" s="238">
        <v>9.0</v>
      </c>
      <c r="B55" s="239" t="s">
        <v>158</v>
      </c>
      <c r="C55" s="240" t="s">
        <v>132</v>
      </c>
      <c r="D55" s="240" t="s">
        <v>150</v>
      </c>
      <c r="E55" s="241">
        <f t="shared" si="846"/>
        <v>8173</v>
      </c>
      <c r="F55" s="241">
        <f t="shared" si="847"/>
        <v>2471.093451</v>
      </c>
      <c r="G55" s="241">
        <f t="shared" si="848"/>
        <v>20.19624677</v>
      </c>
      <c r="H55" s="242"/>
      <c r="I55" s="241">
        <f t="shared" si="849"/>
        <v>0</v>
      </c>
      <c r="J55" s="241">
        <f t="shared" ref="J55:L55" si="1098">J156+J257+J358+J459</f>
        <v>0</v>
      </c>
      <c r="K55" s="241">
        <f t="shared" si="1098"/>
        <v>0</v>
      </c>
      <c r="L55" s="241">
        <f t="shared" si="1098"/>
        <v>0</v>
      </c>
      <c r="M55" s="241">
        <f t="shared" si="851"/>
        <v>20.19624677</v>
      </c>
      <c r="N55" s="242">
        <v>0.36319999999999997</v>
      </c>
      <c r="O55" s="243">
        <f t="shared" si="852"/>
        <v>7.335276827</v>
      </c>
      <c r="P55" s="244">
        <f t="shared" si="853"/>
        <v>12.86096994</v>
      </c>
      <c r="Q55" s="236"/>
      <c r="R55" s="238">
        <v>9.0</v>
      </c>
      <c r="S55" s="239" t="s">
        <v>158</v>
      </c>
      <c r="T55" s="240" t="s">
        <v>132</v>
      </c>
      <c r="U55" s="240" t="s">
        <v>150</v>
      </c>
      <c r="V55" s="241">
        <f t="shared" si="854"/>
        <v>5183</v>
      </c>
      <c r="W55" s="241">
        <f t="shared" si="855"/>
        <v>2610.351588</v>
      </c>
      <c r="X55" s="241">
        <f t="shared" si="856"/>
        <v>13.52945228</v>
      </c>
      <c r="Y55" s="242"/>
      <c r="Z55" s="241">
        <f t="shared" si="857"/>
        <v>0</v>
      </c>
      <c r="AA55" s="241">
        <f t="shared" ref="AA55:AC55" si="1099">AA156+AA257+AA358+AA459</f>
        <v>0</v>
      </c>
      <c r="AB55" s="241">
        <f t="shared" si="1099"/>
        <v>0</v>
      </c>
      <c r="AC55" s="241">
        <f t="shared" si="1099"/>
        <v>0</v>
      </c>
      <c r="AD55" s="241">
        <f t="shared" si="859"/>
        <v>13.52945228</v>
      </c>
      <c r="AE55" s="242">
        <v>0.36319999999999997</v>
      </c>
      <c r="AF55" s="243">
        <f t="shared" si="860"/>
        <v>4.913897069</v>
      </c>
      <c r="AG55" s="244">
        <f t="shared" si="861"/>
        <v>8.615555214</v>
      </c>
      <c r="AH55" s="236"/>
      <c r="AI55" s="238">
        <v>9.0</v>
      </c>
      <c r="AJ55" s="239" t="s">
        <v>158</v>
      </c>
      <c r="AK55" s="240" t="s">
        <v>132</v>
      </c>
      <c r="AL55" s="240" t="s">
        <v>150</v>
      </c>
      <c r="AM55" s="241">
        <f t="shared" si="862"/>
        <v>2526</v>
      </c>
      <c r="AN55" s="241">
        <f t="shared" si="863"/>
        <v>2669.294969</v>
      </c>
      <c r="AO55" s="241">
        <f t="shared" si="864"/>
        <v>6.742639091</v>
      </c>
      <c r="AP55" s="242"/>
      <c r="AQ55" s="241">
        <f t="shared" si="865"/>
        <v>0</v>
      </c>
      <c r="AR55" s="241">
        <f t="shared" ref="AR55:AT55" si="1100">AR156+AR257+AR358+AR459</f>
        <v>0</v>
      </c>
      <c r="AS55" s="241">
        <f t="shared" si="1100"/>
        <v>0</v>
      </c>
      <c r="AT55" s="241">
        <f t="shared" si="1100"/>
        <v>0</v>
      </c>
      <c r="AU55" s="241">
        <f t="shared" si="867"/>
        <v>6.742639091</v>
      </c>
      <c r="AV55" s="242">
        <v>0.36319999999999997</v>
      </c>
      <c r="AW55" s="243">
        <f t="shared" si="868"/>
        <v>2.448926518</v>
      </c>
      <c r="AX55" s="244">
        <f t="shared" si="869"/>
        <v>4.293712573</v>
      </c>
      <c r="AY55" s="236"/>
      <c r="AZ55" s="238">
        <v>9.0</v>
      </c>
      <c r="BA55" s="239" t="s">
        <v>158</v>
      </c>
      <c r="BB55" s="240" t="s">
        <v>132</v>
      </c>
      <c r="BC55" s="240" t="s">
        <v>150</v>
      </c>
      <c r="BD55" s="241">
        <f t="shared" si="870"/>
        <v>1622</v>
      </c>
      <c r="BE55" s="241">
        <f t="shared" si="871"/>
        <v>2824.209859</v>
      </c>
      <c r="BF55" s="241">
        <f t="shared" si="872"/>
        <v>4.580868391</v>
      </c>
      <c r="BG55" s="242"/>
      <c r="BH55" s="241">
        <f t="shared" si="873"/>
        <v>0</v>
      </c>
      <c r="BI55" s="241">
        <f t="shared" ref="BI55:BK55" si="1101">BI156+BI257+BI358+BI459</f>
        <v>0</v>
      </c>
      <c r="BJ55" s="241">
        <f t="shared" si="1101"/>
        <v>0</v>
      </c>
      <c r="BK55" s="241">
        <f t="shared" si="1101"/>
        <v>0</v>
      </c>
      <c r="BL55" s="241">
        <f t="shared" si="875"/>
        <v>4.580868391</v>
      </c>
      <c r="BM55" s="242">
        <v>0.36319999999999997</v>
      </c>
      <c r="BN55" s="243">
        <f t="shared" si="876"/>
        <v>1.6637714</v>
      </c>
      <c r="BO55" s="244">
        <f t="shared" si="877"/>
        <v>2.917096991</v>
      </c>
      <c r="BP55" s="236"/>
      <c r="BQ55" s="238">
        <v>9.0</v>
      </c>
      <c r="BR55" s="239" t="s">
        <v>158</v>
      </c>
      <c r="BS55" s="240" t="s">
        <v>132</v>
      </c>
      <c r="BT55" s="240" t="s">
        <v>150</v>
      </c>
      <c r="BU55" s="241">
        <f t="shared" si="878"/>
        <v>863</v>
      </c>
      <c r="BV55" s="241">
        <f t="shared" si="879"/>
        <v>2954.358529</v>
      </c>
      <c r="BW55" s="241">
        <f t="shared" si="880"/>
        <v>2.549611411</v>
      </c>
      <c r="BX55" s="242"/>
      <c r="BY55" s="241">
        <f t="shared" si="881"/>
        <v>0</v>
      </c>
      <c r="BZ55" s="241">
        <f t="shared" ref="BZ55:CB55" si="1102">BZ156+BZ257+BZ358+BZ459</f>
        <v>0</v>
      </c>
      <c r="CA55" s="241">
        <f t="shared" si="1102"/>
        <v>0</v>
      </c>
      <c r="CB55" s="241">
        <f t="shared" si="1102"/>
        <v>0</v>
      </c>
      <c r="CC55" s="241">
        <f t="shared" si="883"/>
        <v>2.549611411</v>
      </c>
      <c r="CD55" s="242">
        <v>0.36319999999999997</v>
      </c>
      <c r="CE55" s="243">
        <f t="shared" si="884"/>
        <v>0.9260188643</v>
      </c>
      <c r="CF55" s="244">
        <f t="shared" si="885"/>
        <v>1.623592546</v>
      </c>
      <c r="CG55" s="236"/>
      <c r="CH55" s="238">
        <v>9.0</v>
      </c>
      <c r="CI55" s="239" t="s">
        <v>158</v>
      </c>
      <c r="CJ55" s="240" t="s">
        <v>132</v>
      </c>
      <c r="CK55" s="240" t="s">
        <v>150</v>
      </c>
      <c r="CL55" s="241">
        <f t="shared" si="886"/>
        <v>501</v>
      </c>
      <c r="CM55" s="241">
        <f t="shared" si="887"/>
        <v>3088.111636</v>
      </c>
      <c r="CN55" s="241">
        <f t="shared" si="888"/>
        <v>1.54714393</v>
      </c>
      <c r="CO55" s="242"/>
      <c r="CP55" s="241">
        <f t="shared" si="889"/>
        <v>0</v>
      </c>
      <c r="CQ55" s="241">
        <f t="shared" ref="CQ55:CS55" si="1103">CQ156+CQ257+CQ358+CQ459</f>
        <v>0</v>
      </c>
      <c r="CR55" s="241">
        <f t="shared" si="1103"/>
        <v>0</v>
      </c>
      <c r="CS55" s="241">
        <f t="shared" si="1103"/>
        <v>0</v>
      </c>
      <c r="CT55" s="241">
        <f t="shared" si="891"/>
        <v>1.54714393</v>
      </c>
      <c r="CU55" s="242">
        <v>0.36319999999999997</v>
      </c>
      <c r="CV55" s="243">
        <f t="shared" si="892"/>
        <v>0.5619226752</v>
      </c>
      <c r="CW55" s="244">
        <f t="shared" si="893"/>
        <v>0.9852212544</v>
      </c>
      <c r="CX55" s="236"/>
      <c r="CY55" s="238">
        <v>9.0</v>
      </c>
      <c r="CZ55" s="239" t="s">
        <v>158</v>
      </c>
      <c r="DA55" s="240" t="s">
        <v>132</v>
      </c>
      <c r="DB55" s="240" t="s">
        <v>150</v>
      </c>
      <c r="DC55" s="241">
        <f t="shared" si="894"/>
        <v>836</v>
      </c>
      <c r="DD55" s="241">
        <f t="shared" si="895"/>
        <v>3296.111236</v>
      </c>
      <c r="DE55" s="241">
        <f t="shared" si="896"/>
        <v>2.755548994</v>
      </c>
      <c r="DF55" s="242"/>
      <c r="DG55" s="241">
        <f t="shared" si="897"/>
        <v>0</v>
      </c>
      <c r="DH55" s="241">
        <f t="shared" ref="DH55:DJ55" si="1104">DH156+DH257+DH358+DH459</f>
        <v>0</v>
      </c>
      <c r="DI55" s="241">
        <f t="shared" si="1104"/>
        <v>0</v>
      </c>
      <c r="DJ55" s="241">
        <f t="shared" si="1104"/>
        <v>0</v>
      </c>
      <c r="DK55" s="241">
        <f t="shared" si="899"/>
        <v>2.755548994</v>
      </c>
      <c r="DL55" s="242">
        <v>0.36319999999999997</v>
      </c>
      <c r="DM55" s="243">
        <f t="shared" si="900"/>
        <v>1.000815394</v>
      </c>
      <c r="DN55" s="244">
        <f t="shared" si="901"/>
        <v>1.754733599</v>
      </c>
      <c r="DO55" s="236"/>
      <c r="DP55" s="238">
        <v>9.0</v>
      </c>
      <c r="DQ55" s="239" t="s">
        <v>158</v>
      </c>
      <c r="DR55" s="240" t="s">
        <v>132</v>
      </c>
      <c r="DS55" s="240" t="s">
        <v>150</v>
      </c>
      <c r="DT55" s="241">
        <f t="shared" si="902"/>
        <v>1035</v>
      </c>
      <c r="DU55" s="241">
        <f t="shared" si="903"/>
        <v>3291.443003</v>
      </c>
      <c r="DV55" s="241">
        <f t="shared" si="904"/>
        <v>3.406643508</v>
      </c>
      <c r="DW55" s="242"/>
      <c r="DX55" s="241">
        <f t="shared" si="905"/>
        <v>0</v>
      </c>
      <c r="DY55" s="241">
        <f t="shared" ref="DY55:EA55" si="1105">DY156+DY257+DY358+DY459</f>
        <v>0</v>
      </c>
      <c r="DZ55" s="241">
        <f t="shared" si="1105"/>
        <v>0</v>
      </c>
      <c r="EA55" s="241">
        <f t="shared" si="1105"/>
        <v>0</v>
      </c>
      <c r="EB55" s="241">
        <f t="shared" si="907"/>
        <v>3.406643508</v>
      </c>
      <c r="EC55" s="242">
        <v>0.36319999999999997</v>
      </c>
      <c r="ED55" s="243">
        <f t="shared" si="908"/>
        <v>1.237292922</v>
      </c>
      <c r="EE55" s="244">
        <f t="shared" si="909"/>
        <v>2.169350586</v>
      </c>
      <c r="EF55" s="236"/>
      <c r="EG55" s="238">
        <v>9.0</v>
      </c>
      <c r="EH55" s="239" t="s">
        <v>158</v>
      </c>
      <c r="EI55" s="240" t="s">
        <v>132</v>
      </c>
      <c r="EJ55" s="240" t="s">
        <v>150</v>
      </c>
      <c r="EK55" s="241">
        <f t="shared" si="910"/>
        <v>513</v>
      </c>
      <c r="EL55" s="241">
        <f t="shared" si="911"/>
        <v>3281.332762</v>
      </c>
      <c r="EM55" s="241">
        <f t="shared" si="912"/>
        <v>1.683323707</v>
      </c>
      <c r="EN55" s="242"/>
      <c r="EO55" s="241">
        <f t="shared" si="913"/>
        <v>0</v>
      </c>
      <c r="EP55" s="241">
        <f t="shared" ref="EP55:ER55" si="1106">EP156+EP257+EP358+EP459</f>
        <v>0</v>
      </c>
      <c r="EQ55" s="241">
        <f t="shared" si="1106"/>
        <v>0</v>
      </c>
      <c r="ER55" s="241">
        <f t="shared" si="1106"/>
        <v>0</v>
      </c>
      <c r="ES55" s="241">
        <f t="shared" si="915"/>
        <v>1.683323707</v>
      </c>
      <c r="ET55" s="242">
        <v>0.36319999999999997</v>
      </c>
      <c r="EU55" s="243">
        <f t="shared" si="916"/>
        <v>0.6113831704</v>
      </c>
      <c r="EV55" s="244">
        <f t="shared" si="917"/>
        <v>1.071940537</v>
      </c>
      <c r="EW55" s="236"/>
      <c r="EX55" s="238">
        <v>9.0</v>
      </c>
      <c r="EY55" s="239" t="s">
        <v>158</v>
      </c>
      <c r="EZ55" s="240" t="s">
        <v>132</v>
      </c>
      <c r="FA55" s="240" t="s">
        <v>150</v>
      </c>
      <c r="FB55" s="241">
        <f t="shared" si="918"/>
        <v>7437</v>
      </c>
      <c r="FC55" s="241">
        <f t="shared" si="919"/>
        <v>3432.60122</v>
      </c>
      <c r="FD55" s="241">
        <f t="shared" si="920"/>
        <v>25.52825527</v>
      </c>
      <c r="FE55" s="242"/>
      <c r="FF55" s="241">
        <f t="shared" si="921"/>
        <v>0</v>
      </c>
      <c r="FG55" s="241">
        <f t="shared" ref="FG55:FI55" si="1107">FG156+FG257+FG358+FG459</f>
        <v>0</v>
      </c>
      <c r="FH55" s="241">
        <f t="shared" si="1107"/>
        <v>0</v>
      </c>
      <c r="FI55" s="241">
        <f t="shared" si="1107"/>
        <v>0</v>
      </c>
      <c r="FJ55" s="241">
        <f t="shared" si="923"/>
        <v>25.52825527</v>
      </c>
      <c r="FK55" s="242">
        <v>0.36319999999999997</v>
      </c>
      <c r="FL55" s="243">
        <f t="shared" si="924"/>
        <v>9.271862314</v>
      </c>
      <c r="FM55" s="244">
        <f t="shared" si="925"/>
        <v>16.25639296</v>
      </c>
      <c r="FN55" s="236"/>
      <c r="FO55" s="238">
        <v>9.0</v>
      </c>
      <c r="FP55" s="239" t="s">
        <v>158</v>
      </c>
      <c r="FQ55" s="240" t="s">
        <v>132</v>
      </c>
      <c r="FR55" s="240" t="s">
        <v>150</v>
      </c>
      <c r="FS55" s="241">
        <f t="shared" si="926"/>
        <v>1087</v>
      </c>
      <c r="FT55" s="241">
        <f t="shared" si="927"/>
        <v>3575.833087</v>
      </c>
      <c r="FU55" s="241">
        <f t="shared" si="928"/>
        <v>3.886930565</v>
      </c>
      <c r="FV55" s="242"/>
      <c r="FW55" s="241">
        <f t="shared" si="929"/>
        <v>0</v>
      </c>
      <c r="FX55" s="241">
        <f t="shared" ref="FX55:FZ55" si="1108">FX156+FX257+FX358+FX459</f>
        <v>0</v>
      </c>
      <c r="FY55" s="241">
        <f t="shared" si="1108"/>
        <v>0</v>
      </c>
      <c r="FZ55" s="241">
        <f t="shared" si="1108"/>
        <v>0</v>
      </c>
      <c r="GA55" s="241">
        <f t="shared" si="931"/>
        <v>3.886930565</v>
      </c>
      <c r="GB55" s="242">
        <v>0.36319999999999997</v>
      </c>
      <c r="GC55" s="243">
        <f t="shared" si="932"/>
        <v>1.411733181</v>
      </c>
      <c r="GD55" s="244">
        <f t="shared" si="933"/>
        <v>2.475197384</v>
      </c>
      <c r="GE55" s="236"/>
      <c r="GF55" s="238">
        <v>9.0</v>
      </c>
      <c r="GG55" s="239" t="s">
        <v>158</v>
      </c>
      <c r="GH55" s="240" t="s">
        <v>132</v>
      </c>
      <c r="GI55" s="240" t="s">
        <v>150</v>
      </c>
      <c r="GJ55" s="241">
        <f t="shared" si="934"/>
        <v>1602</v>
      </c>
      <c r="GK55" s="241">
        <f t="shared" si="935"/>
        <v>3540.426169</v>
      </c>
      <c r="GL55" s="241">
        <f t="shared" si="936"/>
        <v>5.671762723</v>
      </c>
      <c r="GM55" s="242"/>
      <c r="GN55" s="241">
        <f t="shared" si="937"/>
        <v>0</v>
      </c>
      <c r="GO55" s="241">
        <f t="shared" ref="GO55:GQ55" si="1109">GO156+GO257+GO358+GO459</f>
        <v>0</v>
      </c>
      <c r="GP55" s="241">
        <f t="shared" si="1109"/>
        <v>0</v>
      </c>
      <c r="GQ55" s="241">
        <f t="shared" si="1109"/>
        <v>0</v>
      </c>
      <c r="GR55" s="241">
        <f t="shared" si="939"/>
        <v>5.671762723</v>
      </c>
      <c r="GS55" s="242">
        <v>0.36319999999999997</v>
      </c>
      <c r="GT55" s="243">
        <f t="shared" si="940"/>
        <v>2.059984221</v>
      </c>
      <c r="GU55" s="244">
        <f t="shared" si="941"/>
        <v>3.611778502</v>
      </c>
      <c r="GV55" s="236"/>
      <c r="GW55" s="238">
        <v>9.0</v>
      </c>
      <c r="GX55" s="239" t="s">
        <v>158</v>
      </c>
      <c r="GY55" s="240" t="s">
        <v>132</v>
      </c>
      <c r="GZ55" s="240" t="s">
        <v>150</v>
      </c>
      <c r="HA55" s="241">
        <f t="shared" si="942"/>
        <v>2457</v>
      </c>
      <c r="HB55" s="241">
        <f t="shared" si="943"/>
        <v>3928.526732</v>
      </c>
      <c r="HC55" s="241">
        <f t="shared" si="944"/>
        <v>9.652390181</v>
      </c>
      <c r="HD55" s="242"/>
      <c r="HE55" s="241">
        <f t="shared" si="945"/>
        <v>0</v>
      </c>
      <c r="HF55" s="241">
        <f t="shared" ref="HF55:HH55" si="1110">HF156+HF257+HF358+HF459</f>
        <v>0</v>
      </c>
      <c r="HG55" s="241">
        <f t="shared" si="1110"/>
        <v>0</v>
      </c>
      <c r="HH55" s="241">
        <f t="shared" si="1110"/>
        <v>0</v>
      </c>
      <c r="HI55" s="241">
        <f t="shared" si="947"/>
        <v>9.652390181</v>
      </c>
      <c r="HJ55" s="242">
        <v>0.36319999999999997</v>
      </c>
      <c r="HK55" s="243">
        <f t="shared" si="948"/>
        <v>3.505748114</v>
      </c>
      <c r="HL55" s="244">
        <f t="shared" si="949"/>
        <v>6.146642067</v>
      </c>
      <c r="HM55" s="236"/>
      <c r="HN55" s="238">
        <v>9.0</v>
      </c>
      <c r="HO55" s="239" t="s">
        <v>158</v>
      </c>
      <c r="HP55" s="240" t="s">
        <v>132</v>
      </c>
      <c r="HQ55" s="240" t="s">
        <v>150</v>
      </c>
      <c r="HR55" s="241">
        <f t="shared" si="950"/>
        <v>3914</v>
      </c>
      <c r="HS55" s="241">
        <f t="shared" si="951"/>
        <v>4281.978812</v>
      </c>
      <c r="HT55" s="241">
        <f t="shared" si="952"/>
        <v>16.75966507</v>
      </c>
      <c r="HU55" s="242"/>
      <c r="HV55" s="241">
        <f t="shared" si="953"/>
        <v>0</v>
      </c>
      <c r="HW55" s="241">
        <f t="shared" ref="HW55:HY55" si="1111">HW156+HW257+HW358+HW459</f>
        <v>0</v>
      </c>
      <c r="HX55" s="241">
        <f t="shared" si="1111"/>
        <v>0</v>
      </c>
      <c r="HY55" s="241">
        <f t="shared" si="1111"/>
        <v>0</v>
      </c>
      <c r="HZ55" s="241">
        <f t="shared" si="955"/>
        <v>16.75966507</v>
      </c>
      <c r="IA55" s="242">
        <v>0.36319999999999997</v>
      </c>
      <c r="IB55" s="243">
        <f t="shared" si="956"/>
        <v>6.087110354</v>
      </c>
      <c r="IC55" s="244">
        <f t="shared" si="957"/>
        <v>10.67255472</v>
      </c>
      <c r="ID55" s="236"/>
      <c r="IE55" s="238">
        <v>9.0</v>
      </c>
      <c r="IF55" s="239" t="s">
        <v>158</v>
      </c>
      <c r="IG55" s="240" t="s">
        <v>132</v>
      </c>
      <c r="IH55" s="240" t="s">
        <v>150</v>
      </c>
      <c r="II55" s="241">
        <f t="shared" si="958"/>
        <v>1417</v>
      </c>
      <c r="IJ55" s="241">
        <f t="shared" si="959"/>
        <v>4484.415005</v>
      </c>
      <c r="IK55" s="241">
        <f t="shared" si="960"/>
        <v>6.354416062</v>
      </c>
      <c r="IL55" s="242"/>
      <c r="IM55" s="241">
        <f t="shared" si="961"/>
        <v>0</v>
      </c>
      <c r="IN55" s="241">
        <f t="shared" ref="IN55:IP55" si="1112">IN156+IN257+IN358+IN459</f>
        <v>0</v>
      </c>
      <c r="IO55" s="241">
        <f t="shared" si="1112"/>
        <v>0</v>
      </c>
      <c r="IP55" s="241">
        <f t="shared" si="1112"/>
        <v>0</v>
      </c>
      <c r="IQ55" s="241">
        <f t="shared" si="963"/>
        <v>6.354416062</v>
      </c>
      <c r="IR55" s="242">
        <v>0.36319999999999997</v>
      </c>
      <c r="IS55" s="243">
        <f t="shared" si="964"/>
        <v>2.307923914</v>
      </c>
      <c r="IT55" s="244">
        <f t="shared" si="965"/>
        <v>4.046492148</v>
      </c>
      <c r="IU55" s="236"/>
      <c r="IV55" s="238">
        <v>9.0</v>
      </c>
      <c r="IW55" s="239" t="s">
        <v>158</v>
      </c>
      <c r="IX55" s="240" t="s">
        <v>132</v>
      </c>
      <c r="IY55" s="240" t="s">
        <v>150</v>
      </c>
      <c r="IZ55" s="241">
        <f t="shared" si="966"/>
        <v>1501</v>
      </c>
      <c r="JA55" s="241">
        <f t="shared" si="967"/>
        <v>4751.820409</v>
      </c>
      <c r="JB55" s="241">
        <f t="shared" si="968"/>
        <v>7.132482434</v>
      </c>
      <c r="JC55" s="242"/>
      <c r="JD55" s="241">
        <f t="shared" si="969"/>
        <v>0</v>
      </c>
      <c r="JE55" s="241">
        <f t="shared" ref="JE55:JG55" si="1113">JE156+JE257+JE358+JE459</f>
        <v>0</v>
      </c>
      <c r="JF55" s="241">
        <f t="shared" si="1113"/>
        <v>0</v>
      </c>
      <c r="JG55" s="241">
        <f t="shared" si="1113"/>
        <v>0</v>
      </c>
      <c r="JH55" s="241">
        <f t="shared" si="971"/>
        <v>7.132482434</v>
      </c>
      <c r="JI55" s="242">
        <v>0.36319999999999997</v>
      </c>
      <c r="JJ55" s="243">
        <f t="shared" si="972"/>
        <v>2.59051762</v>
      </c>
      <c r="JK55" s="244">
        <f t="shared" si="973"/>
        <v>4.541964814</v>
      </c>
      <c r="JL55" s="236"/>
      <c r="JM55" s="238">
        <v>9.0</v>
      </c>
      <c r="JN55" s="239" t="s">
        <v>158</v>
      </c>
      <c r="JO55" s="240" t="s">
        <v>132</v>
      </c>
      <c r="JP55" s="240" t="s">
        <v>150</v>
      </c>
      <c r="JQ55" s="241">
        <f t="shared" si="974"/>
        <v>420</v>
      </c>
      <c r="JR55" s="241">
        <f t="shared" si="975"/>
        <v>4768.822368</v>
      </c>
      <c r="JS55" s="241">
        <f t="shared" si="976"/>
        <v>2.002905394</v>
      </c>
      <c r="JT55" s="242"/>
      <c r="JU55" s="241">
        <f t="shared" si="977"/>
        <v>0</v>
      </c>
      <c r="JV55" s="241">
        <f t="shared" ref="JV55:JX55" si="1114">JV156+JV257+JV358+JV459</f>
        <v>0</v>
      </c>
      <c r="JW55" s="241">
        <f t="shared" si="1114"/>
        <v>0</v>
      </c>
      <c r="JX55" s="241">
        <f t="shared" si="1114"/>
        <v>0</v>
      </c>
      <c r="JY55" s="241">
        <f t="shared" si="979"/>
        <v>2.002905394</v>
      </c>
      <c r="JZ55" s="242">
        <v>0.36319999999999997</v>
      </c>
      <c r="KA55" s="243">
        <f t="shared" si="980"/>
        <v>0.7274552392</v>
      </c>
      <c r="KB55" s="244">
        <f t="shared" si="981"/>
        <v>1.275450155</v>
      </c>
      <c r="KC55" s="236"/>
      <c r="KD55" s="238">
        <v>9.0</v>
      </c>
      <c r="KE55" s="239" t="s">
        <v>158</v>
      </c>
      <c r="KF55" s="240" t="s">
        <v>132</v>
      </c>
      <c r="KG55" s="240" t="s">
        <v>150</v>
      </c>
      <c r="KH55" s="241">
        <f t="shared" si="982"/>
        <v>0</v>
      </c>
      <c r="KI55" s="241" t="str">
        <f t="shared" si="983"/>
        <v>#DIV/0!</v>
      </c>
      <c r="KJ55" s="241">
        <f t="shared" si="984"/>
        <v>0</v>
      </c>
      <c r="KK55" s="242"/>
      <c r="KL55" s="241">
        <f t="shared" si="985"/>
        <v>0</v>
      </c>
      <c r="KM55" s="241">
        <f t="shared" ref="KM55:KO55" si="1115">KM156+KM257+KM358+KM459</f>
        <v>0</v>
      </c>
      <c r="KN55" s="241">
        <f t="shared" si="1115"/>
        <v>0</v>
      </c>
      <c r="KO55" s="241">
        <f t="shared" si="1115"/>
        <v>0</v>
      </c>
      <c r="KP55" s="241">
        <f t="shared" si="987"/>
        <v>0</v>
      </c>
      <c r="KQ55" s="242">
        <v>0.36319999999999997</v>
      </c>
      <c r="KR55" s="243">
        <f t="shared" si="988"/>
        <v>0</v>
      </c>
      <c r="KS55" s="244">
        <f t="shared" si="989"/>
        <v>0</v>
      </c>
      <c r="KT55" s="236"/>
      <c r="KU55" s="237"/>
    </row>
    <row r="56" ht="15.75" customHeight="1">
      <c r="A56" s="238">
        <v>10.0</v>
      </c>
      <c r="B56" s="239" t="s">
        <v>159</v>
      </c>
      <c r="C56" s="240" t="s">
        <v>132</v>
      </c>
      <c r="D56" s="240" t="s">
        <v>150</v>
      </c>
      <c r="E56" s="241">
        <f t="shared" si="846"/>
        <v>0</v>
      </c>
      <c r="F56" s="241" t="str">
        <f t="shared" si="847"/>
        <v>#DIV/0!</v>
      </c>
      <c r="G56" s="241">
        <f t="shared" si="848"/>
        <v>0</v>
      </c>
      <c r="H56" s="242"/>
      <c r="I56" s="241">
        <f t="shared" si="849"/>
        <v>0</v>
      </c>
      <c r="J56" s="241">
        <f t="shared" ref="J56:L56" si="1116">J157+J258+J359+J460</f>
        <v>0</v>
      </c>
      <c r="K56" s="241">
        <f t="shared" si="1116"/>
        <v>0</v>
      </c>
      <c r="L56" s="241">
        <f t="shared" si="1116"/>
        <v>0</v>
      </c>
      <c r="M56" s="241">
        <f t="shared" si="851"/>
        <v>0</v>
      </c>
      <c r="N56" s="242">
        <v>0.36319999999999997</v>
      </c>
      <c r="O56" s="243">
        <f t="shared" si="852"/>
        <v>0</v>
      </c>
      <c r="P56" s="244">
        <f t="shared" si="853"/>
        <v>0</v>
      </c>
      <c r="Q56" s="236"/>
      <c r="R56" s="238">
        <v>10.0</v>
      </c>
      <c r="S56" s="239" t="s">
        <v>159</v>
      </c>
      <c r="T56" s="240" t="s">
        <v>132</v>
      </c>
      <c r="U56" s="240" t="s">
        <v>150</v>
      </c>
      <c r="V56" s="241">
        <f t="shared" si="854"/>
        <v>0</v>
      </c>
      <c r="W56" s="241" t="str">
        <f t="shared" si="855"/>
        <v>#DIV/0!</v>
      </c>
      <c r="X56" s="241">
        <f t="shared" si="856"/>
        <v>0</v>
      </c>
      <c r="Y56" s="242"/>
      <c r="Z56" s="241">
        <f t="shared" si="857"/>
        <v>0</v>
      </c>
      <c r="AA56" s="241">
        <f t="shared" ref="AA56:AC56" si="1117">AA157+AA258+AA359+AA460</f>
        <v>0</v>
      </c>
      <c r="AB56" s="241">
        <f t="shared" si="1117"/>
        <v>0</v>
      </c>
      <c r="AC56" s="241">
        <f t="shared" si="1117"/>
        <v>0</v>
      </c>
      <c r="AD56" s="241">
        <f t="shared" si="859"/>
        <v>0</v>
      </c>
      <c r="AE56" s="242">
        <v>0.36319999999999997</v>
      </c>
      <c r="AF56" s="243">
        <f t="shared" si="860"/>
        <v>0</v>
      </c>
      <c r="AG56" s="244">
        <f t="shared" si="861"/>
        <v>0</v>
      </c>
      <c r="AH56" s="236"/>
      <c r="AI56" s="238">
        <v>10.0</v>
      </c>
      <c r="AJ56" s="239" t="s">
        <v>159</v>
      </c>
      <c r="AK56" s="240" t="s">
        <v>132</v>
      </c>
      <c r="AL56" s="240" t="s">
        <v>150</v>
      </c>
      <c r="AM56" s="241">
        <f t="shared" si="862"/>
        <v>0</v>
      </c>
      <c r="AN56" s="241" t="str">
        <f t="shared" si="863"/>
        <v>#DIV/0!</v>
      </c>
      <c r="AO56" s="241">
        <f t="shared" si="864"/>
        <v>0</v>
      </c>
      <c r="AP56" s="242"/>
      <c r="AQ56" s="241">
        <f t="shared" si="865"/>
        <v>0</v>
      </c>
      <c r="AR56" s="241">
        <f t="shared" ref="AR56:AT56" si="1118">AR157+AR258+AR359+AR460</f>
        <v>0</v>
      </c>
      <c r="AS56" s="241">
        <f t="shared" si="1118"/>
        <v>0</v>
      </c>
      <c r="AT56" s="241">
        <f t="shared" si="1118"/>
        <v>0</v>
      </c>
      <c r="AU56" s="241">
        <f t="shared" si="867"/>
        <v>0</v>
      </c>
      <c r="AV56" s="242">
        <v>0.36319999999999997</v>
      </c>
      <c r="AW56" s="243">
        <f t="shared" si="868"/>
        <v>0</v>
      </c>
      <c r="AX56" s="244">
        <f t="shared" si="869"/>
        <v>0</v>
      </c>
      <c r="AY56" s="236"/>
      <c r="AZ56" s="238">
        <v>10.0</v>
      </c>
      <c r="BA56" s="239" t="s">
        <v>159</v>
      </c>
      <c r="BB56" s="240" t="s">
        <v>132</v>
      </c>
      <c r="BC56" s="240" t="s">
        <v>150</v>
      </c>
      <c r="BD56" s="241">
        <f t="shared" si="870"/>
        <v>0</v>
      </c>
      <c r="BE56" s="241" t="str">
        <f t="shared" si="871"/>
        <v>#DIV/0!</v>
      </c>
      <c r="BF56" s="241">
        <f t="shared" si="872"/>
        <v>0</v>
      </c>
      <c r="BG56" s="242"/>
      <c r="BH56" s="241">
        <f t="shared" si="873"/>
        <v>0</v>
      </c>
      <c r="BI56" s="241">
        <f t="shared" ref="BI56:BK56" si="1119">BI157+BI258+BI359+BI460</f>
        <v>0</v>
      </c>
      <c r="BJ56" s="241">
        <f t="shared" si="1119"/>
        <v>0</v>
      </c>
      <c r="BK56" s="241">
        <f t="shared" si="1119"/>
        <v>0</v>
      </c>
      <c r="BL56" s="241">
        <f t="shared" si="875"/>
        <v>0</v>
      </c>
      <c r="BM56" s="242">
        <v>0.36319999999999997</v>
      </c>
      <c r="BN56" s="243">
        <f t="shared" si="876"/>
        <v>0</v>
      </c>
      <c r="BO56" s="244">
        <f t="shared" si="877"/>
        <v>0</v>
      </c>
      <c r="BP56" s="236"/>
      <c r="BQ56" s="238">
        <v>10.0</v>
      </c>
      <c r="BR56" s="239" t="s">
        <v>159</v>
      </c>
      <c r="BS56" s="240" t="s">
        <v>132</v>
      </c>
      <c r="BT56" s="240" t="s">
        <v>150</v>
      </c>
      <c r="BU56" s="241">
        <f t="shared" si="878"/>
        <v>0</v>
      </c>
      <c r="BV56" s="241" t="str">
        <f t="shared" si="879"/>
        <v>#DIV/0!</v>
      </c>
      <c r="BW56" s="241">
        <f t="shared" si="880"/>
        <v>0</v>
      </c>
      <c r="BX56" s="242"/>
      <c r="BY56" s="241">
        <f t="shared" si="881"/>
        <v>0</v>
      </c>
      <c r="BZ56" s="241">
        <f t="shared" ref="BZ56:CB56" si="1120">BZ157+BZ258+BZ359+BZ460</f>
        <v>0</v>
      </c>
      <c r="CA56" s="241">
        <f t="shared" si="1120"/>
        <v>0</v>
      </c>
      <c r="CB56" s="241">
        <f t="shared" si="1120"/>
        <v>0</v>
      </c>
      <c r="CC56" s="241">
        <f t="shared" si="883"/>
        <v>0</v>
      </c>
      <c r="CD56" s="242">
        <v>0.36319999999999997</v>
      </c>
      <c r="CE56" s="243">
        <f t="shared" si="884"/>
        <v>0</v>
      </c>
      <c r="CF56" s="244">
        <f t="shared" si="885"/>
        <v>0</v>
      </c>
      <c r="CG56" s="236"/>
      <c r="CH56" s="238">
        <v>10.0</v>
      </c>
      <c r="CI56" s="239" t="s">
        <v>159</v>
      </c>
      <c r="CJ56" s="240" t="s">
        <v>132</v>
      </c>
      <c r="CK56" s="240" t="s">
        <v>150</v>
      </c>
      <c r="CL56" s="241">
        <f t="shared" si="886"/>
        <v>0</v>
      </c>
      <c r="CM56" s="241" t="str">
        <f t="shared" si="887"/>
        <v>#DIV/0!</v>
      </c>
      <c r="CN56" s="241">
        <f t="shared" si="888"/>
        <v>0</v>
      </c>
      <c r="CO56" s="242"/>
      <c r="CP56" s="241">
        <f t="shared" si="889"/>
        <v>0</v>
      </c>
      <c r="CQ56" s="241">
        <f t="shared" ref="CQ56:CS56" si="1121">CQ157+CQ258+CQ359+CQ460</f>
        <v>0</v>
      </c>
      <c r="CR56" s="241">
        <f t="shared" si="1121"/>
        <v>0</v>
      </c>
      <c r="CS56" s="241">
        <f t="shared" si="1121"/>
        <v>0</v>
      </c>
      <c r="CT56" s="241">
        <f t="shared" si="891"/>
        <v>0</v>
      </c>
      <c r="CU56" s="242">
        <v>0.36319999999999997</v>
      </c>
      <c r="CV56" s="243">
        <f t="shared" si="892"/>
        <v>0</v>
      </c>
      <c r="CW56" s="244">
        <f t="shared" si="893"/>
        <v>0</v>
      </c>
      <c r="CX56" s="236"/>
      <c r="CY56" s="238">
        <v>10.0</v>
      </c>
      <c r="CZ56" s="239" t="s">
        <v>159</v>
      </c>
      <c r="DA56" s="240" t="s">
        <v>132</v>
      </c>
      <c r="DB56" s="240" t="s">
        <v>150</v>
      </c>
      <c r="DC56" s="241">
        <f t="shared" si="894"/>
        <v>0</v>
      </c>
      <c r="DD56" s="241" t="str">
        <f t="shared" si="895"/>
        <v>#DIV/0!</v>
      </c>
      <c r="DE56" s="241">
        <f t="shared" si="896"/>
        <v>0</v>
      </c>
      <c r="DF56" s="242"/>
      <c r="DG56" s="241">
        <f t="shared" si="897"/>
        <v>0</v>
      </c>
      <c r="DH56" s="241">
        <f t="shared" ref="DH56:DJ56" si="1122">DH157+DH258+DH359+DH460</f>
        <v>0</v>
      </c>
      <c r="DI56" s="241">
        <f t="shared" si="1122"/>
        <v>0</v>
      </c>
      <c r="DJ56" s="241">
        <f t="shared" si="1122"/>
        <v>0</v>
      </c>
      <c r="DK56" s="241">
        <f t="shared" si="899"/>
        <v>0</v>
      </c>
      <c r="DL56" s="242">
        <v>0.36319999999999997</v>
      </c>
      <c r="DM56" s="243">
        <f t="shared" si="900"/>
        <v>0</v>
      </c>
      <c r="DN56" s="244">
        <f t="shared" si="901"/>
        <v>0</v>
      </c>
      <c r="DO56" s="236"/>
      <c r="DP56" s="238">
        <v>10.0</v>
      </c>
      <c r="DQ56" s="239" t="s">
        <v>159</v>
      </c>
      <c r="DR56" s="240" t="s">
        <v>132</v>
      </c>
      <c r="DS56" s="240" t="s">
        <v>150</v>
      </c>
      <c r="DT56" s="241">
        <f t="shared" si="902"/>
        <v>0</v>
      </c>
      <c r="DU56" s="241" t="str">
        <f t="shared" si="903"/>
        <v>#DIV/0!</v>
      </c>
      <c r="DV56" s="241">
        <f t="shared" si="904"/>
        <v>0</v>
      </c>
      <c r="DW56" s="242"/>
      <c r="DX56" s="241">
        <f t="shared" si="905"/>
        <v>0</v>
      </c>
      <c r="DY56" s="241">
        <f t="shared" ref="DY56:EA56" si="1123">DY157+DY258+DY359+DY460</f>
        <v>0</v>
      </c>
      <c r="DZ56" s="241">
        <f t="shared" si="1123"/>
        <v>0</v>
      </c>
      <c r="EA56" s="241">
        <f t="shared" si="1123"/>
        <v>0</v>
      </c>
      <c r="EB56" s="241">
        <f t="shared" si="907"/>
        <v>0</v>
      </c>
      <c r="EC56" s="242">
        <v>0.36319999999999997</v>
      </c>
      <c r="ED56" s="243">
        <f t="shared" si="908"/>
        <v>0</v>
      </c>
      <c r="EE56" s="244">
        <f t="shared" si="909"/>
        <v>0</v>
      </c>
      <c r="EF56" s="236"/>
      <c r="EG56" s="238">
        <v>10.0</v>
      </c>
      <c r="EH56" s="239" t="s">
        <v>159</v>
      </c>
      <c r="EI56" s="240" t="s">
        <v>132</v>
      </c>
      <c r="EJ56" s="240" t="s">
        <v>150</v>
      </c>
      <c r="EK56" s="241">
        <f t="shared" si="910"/>
        <v>0</v>
      </c>
      <c r="EL56" s="241" t="str">
        <f t="shared" si="911"/>
        <v>#DIV/0!</v>
      </c>
      <c r="EM56" s="241">
        <f t="shared" si="912"/>
        <v>0</v>
      </c>
      <c r="EN56" s="242"/>
      <c r="EO56" s="241">
        <f t="shared" si="913"/>
        <v>0</v>
      </c>
      <c r="EP56" s="241">
        <f t="shared" ref="EP56:ER56" si="1124">EP157+EP258+EP359+EP460</f>
        <v>0</v>
      </c>
      <c r="EQ56" s="241">
        <f t="shared" si="1124"/>
        <v>0</v>
      </c>
      <c r="ER56" s="241">
        <f t="shared" si="1124"/>
        <v>0</v>
      </c>
      <c r="ES56" s="241">
        <f t="shared" si="915"/>
        <v>0</v>
      </c>
      <c r="ET56" s="242">
        <v>0.36319999999999997</v>
      </c>
      <c r="EU56" s="243">
        <f t="shared" si="916"/>
        <v>0</v>
      </c>
      <c r="EV56" s="244">
        <f t="shared" si="917"/>
        <v>0</v>
      </c>
      <c r="EW56" s="236"/>
      <c r="EX56" s="238">
        <v>10.0</v>
      </c>
      <c r="EY56" s="239" t="s">
        <v>159</v>
      </c>
      <c r="EZ56" s="240" t="s">
        <v>132</v>
      </c>
      <c r="FA56" s="240" t="s">
        <v>150</v>
      </c>
      <c r="FB56" s="241">
        <f t="shared" si="918"/>
        <v>0</v>
      </c>
      <c r="FC56" s="241" t="str">
        <f t="shared" si="919"/>
        <v>#DIV/0!</v>
      </c>
      <c r="FD56" s="241">
        <f t="shared" si="920"/>
        <v>0</v>
      </c>
      <c r="FE56" s="242"/>
      <c r="FF56" s="241">
        <f t="shared" si="921"/>
        <v>0</v>
      </c>
      <c r="FG56" s="241">
        <f t="shared" ref="FG56:FI56" si="1125">FG157+FG258+FG359+FG460</f>
        <v>0</v>
      </c>
      <c r="FH56" s="241">
        <f t="shared" si="1125"/>
        <v>0</v>
      </c>
      <c r="FI56" s="241">
        <f t="shared" si="1125"/>
        <v>0</v>
      </c>
      <c r="FJ56" s="241">
        <f t="shared" si="923"/>
        <v>0</v>
      </c>
      <c r="FK56" s="242">
        <v>0.36319999999999997</v>
      </c>
      <c r="FL56" s="243">
        <f t="shared" si="924"/>
        <v>0</v>
      </c>
      <c r="FM56" s="244">
        <f t="shared" si="925"/>
        <v>0</v>
      </c>
      <c r="FN56" s="236"/>
      <c r="FO56" s="238">
        <v>10.0</v>
      </c>
      <c r="FP56" s="239" t="s">
        <v>159</v>
      </c>
      <c r="FQ56" s="240" t="s">
        <v>132</v>
      </c>
      <c r="FR56" s="240" t="s">
        <v>150</v>
      </c>
      <c r="FS56" s="241">
        <f t="shared" si="926"/>
        <v>0</v>
      </c>
      <c r="FT56" s="241" t="str">
        <f t="shared" si="927"/>
        <v>#DIV/0!</v>
      </c>
      <c r="FU56" s="241">
        <f t="shared" si="928"/>
        <v>0</v>
      </c>
      <c r="FV56" s="242"/>
      <c r="FW56" s="241">
        <f t="shared" si="929"/>
        <v>0</v>
      </c>
      <c r="FX56" s="241">
        <f t="shared" ref="FX56:FZ56" si="1126">FX157+FX258+FX359+FX460</f>
        <v>0</v>
      </c>
      <c r="FY56" s="241">
        <f t="shared" si="1126"/>
        <v>0</v>
      </c>
      <c r="FZ56" s="241">
        <f t="shared" si="1126"/>
        <v>0</v>
      </c>
      <c r="GA56" s="241">
        <f t="shared" si="931"/>
        <v>0</v>
      </c>
      <c r="GB56" s="242">
        <v>0.36319999999999997</v>
      </c>
      <c r="GC56" s="243">
        <f t="shared" si="932"/>
        <v>0</v>
      </c>
      <c r="GD56" s="244">
        <f t="shared" si="933"/>
        <v>0</v>
      </c>
      <c r="GE56" s="236"/>
      <c r="GF56" s="238">
        <v>10.0</v>
      </c>
      <c r="GG56" s="239" t="s">
        <v>159</v>
      </c>
      <c r="GH56" s="240" t="s">
        <v>132</v>
      </c>
      <c r="GI56" s="240" t="s">
        <v>150</v>
      </c>
      <c r="GJ56" s="241">
        <f t="shared" si="934"/>
        <v>899</v>
      </c>
      <c r="GK56" s="241">
        <f t="shared" si="935"/>
        <v>0</v>
      </c>
      <c r="GL56" s="241">
        <f t="shared" si="936"/>
        <v>0</v>
      </c>
      <c r="GM56" s="242"/>
      <c r="GN56" s="241">
        <f t="shared" si="937"/>
        <v>0</v>
      </c>
      <c r="GO56" s="241">
        <f t="shared" ref="GO56:GQ56" si="1127">GO157+GO258+GO359+GO460</f>
        <v>0</v>
      </c>
      <c r="GP56" s="241">
        <f t="shared" si="1127"/>
        <v>0</v>
      </c>
      <c r="GQ56" s="241">
        <f t="shared" si="1127"/>
        <v>0</v>
      </c>
      <c r="GR56" s="241">
        <f t="shared" si="939"/>
        <v>0</v>
      </c>
      <c r="GS56" s="242">
        <v>0.36319999999999997</v>
      </c>
      <c r="GT56" s="243">
        <f t="shared" si="940"/>
        <v>0</v>
      </c>
      <c r="GU56" s="244">
        <f t="shared" si="941"/>
        <v>0</v>
      </c>
      <c r="GV56" s="236"/>
      <c r="GW56" s="238">
        <v>10.0</v>
      </c>
      <c r="GX56" s="239" t="s">
        <v>159</v>
      </c>
      <c r="GY56" s="240" t="s">
        <v>132</v>
      </c>
      <c r="GZ56" s="240" t="s">
        <v>150</v>
      </c>
      <c r="HA56" s="241">
        <f t="shared" si="942"/>
        <v>1173</v>
      </c>
      <c r="HB56" s="241">
        <f t="shared" si="943"/>
        <v>0</v>
      </c>
      <c r="HC56" s="241">
        <f t="shared" si="944"/>
        <v>0</v>
      </c>
      <c r="HD56" s="242"/>
      <c r="HE56" s="241">
        <f t="shared" si="945"/>
        <v>0</v>
      </c>
      <c r="HF56" s="241">
        <f t="shared" ref="HF56:HH56" si="1128">HF157+HF258+HF359+HF460</f>
        <v>0</v>
      </c>
      <c r="HG56" s="241">
        <f t="shared" si="1128"/>
        <v>0</v>
      </c>
      <c r="HH56" s="241">
        <f t="shared" si="1128"/>
        <v>0</v>
      </c>
      <c r="HI56" s="241">
        <f t="shared" si="947"/>
        <v>0</v>
      </c>
      <c r="HJ56" s="242">
        <v>0.36319999999999997</v>
      </c>
      <c r="HK56" s="243">
        <f t="shared" si="948"/>
        <v>0</v>
      </c>
      <c r="HL56" s="244">
        <f t="shared" si="949"/>
        <v>0</v>
      </c>
      <c r="HM56" s="236"/>
      <c r="HN56" s="238">
        <v>10.0</v>
      </c>
      <c r="HO56" s="239" t="s">
        <v>159</v>
      </c>
      <c r="HP56" s="240" t="s">
        <v>132</v>
      </c>
      <c r="HQ56" s="240" t="s">
        <v>150</v>
      </c>
      <c r="HR56" s="241">
        <f t="shared" si="950"/>
        <v>2253</v>
      </c>
      <c r="HS56" s="241">
        <f t="shared" si="951"/>
        <v>0</v>
      </c>
      <c r="HT56" s="241">
        <f t="shared" si="952"/>
        <v>0</v>
      </c>
      <c r="HU56" s="242"/>
      <c r="HV56" s="241">
        <f t="shared" si="953"/>
        <v>0</v>
      </c>
      <c r="HW56" s="241">
        <f t="shared" ref="HW56:HY56" si="1129">HW157+HW258+HW359+HW460</f>
        <v>0</v>
      </c>
      <c r="HX56" s="241">
        <f t="shared" si="1129"/>
        <v>0</v>
      </c>
      <c r="HY56" s="241">
        <f t="shared" si="1129"/>
        <v>0</v>
      </c>
      <c r="HZ56" s="241">
        <f t="shared" si="955"/>
        <v>0</v>
      </c>
      <c r="IA56" s="242">
        <v>0.36319999999999997</v>
      </c>
      <c r="IB56" s="243">
        <f t="shared" si="956"/>
        <v>0</v>
      </c>
      <c r="IC56" s="244">
        <f t="shared" si="957"/>
        <v>0</v>
      </c>
      <c r="ID56" s="236"/>
      <c r="IE56" s="238">
        <v>10.0</v>
      </c>
      <c r="IF56" s="239" t="s">
        <v>159</v>
      </c>
      <c r="IG56" s="240" t="s">
        <v>132</v>
      </c>
      <c r="IH56" s="240" t="s">
        <v>150</v>
      </c>
      <c r="II56" s="241">
        <f t="shared" si="958"/>
        <v>554</v>
      </c>
      <c r="IJ56" s="241">
        <f t="shared" si="959"/>
        <v>0</v>
      </c>
      <c r="IK56" s="241">
        <f t="shared" si="960"/>
        <v>0</v>
      </c>
      <c r="IL56" s="242"/>
      <c r="IM56" s="241">
        <f t="shared" si="961"/>
        <v>0</v>
      </c>
      <c r="IN56" s="241">
        <f t="shared" ref="IN56:IP56" si="1130">IN157+IN258+IN359+IN460</f>
        <v>0</v>
      </c>
      <c r="IO56" s="241">
        <f t="shared" si="1130"/>
        <v>0</v>
      </c>
      <c r="IP56" s="241">
        <f t="shared" si="1130"/>
        <v>0</v>
      </c>
      <c r="IQ56" s="241">
        <f t="shared" si="963"/>
        <v>0</v>
      </c>
      <c r="IR56" s="242">
        <v>0.36319999999999997</v>
      </c>
      <c r="IS56" s="243">
        <f t="shared" si="964"/>
        <v>0</v>
      </c>
      <c r="IT56" s="244">
        <f t="shared" si="965"/>
        <v>0</v>
      </c>
      <c r="IU56" s="236"/>
      <c r="IV56" s="238">
        <v>10.0</v>
      </c>
      <c r="IW56" s="239" t="s">
        <v>159</v>
      </c>
      <c r="IX56" s="240" t="s">
        <v>132</v>
      </c>
      <c r="IY56" s="240" t="s">
        <v>150</v>
      </c>
      <c r="IZ56" s="241">
        <f t="shared" si="966"/>
        <v>853</v>
      </c>
      <c r="JA56" s="241">
        <f t="shared" si="967"/>
        <v>0</v>
      </c>
      <c r="JB56" s="241">
        <f t="shared" si="968"/>
        <v>0</v>
      </c>
      <c r="JC56" s="242"/>
      <c r="JD56" s="241">
        <f t="shared" si="969"/>
        <v>0</v>
      </c>
      <c r="JE56" s="241">
        <f t="shared" ref="JE56:JG56" si="1131">JE157+JE258+JE359+JE460</f>
        <v>0</v>
      </c>
      <c r="JF56" s="241">
        <f t="shared" si="1131"/>
        <v>0</v>
      </c>
      <c r="JG56" s="241">
        <f t="shared" si="1131"/>
        <v>0</v>
      </c>
      <c r="JH56" s="241">
        <f t="shared" si="971"/>
        <v>0</v>
      </c>
      <c r="JI56" s="242">
        <v>0.36319999999999997</v>
      </c>
      <c r="JJ56" s="243">
        <f t="shared" si="972"/>
        <v>0</v>
      </c>
      <c r="JK56" s="244">
        <f t="shared" si="973"/>
        <v>0</v>
      </c>
      <c r="JL56" s="236"/>
      <c r="JM56" s="238">
        <v>10.0</v>
      </c>
      <c r="JN56" s="239" t="s">
        <v>159</v>
      </c>
      <c r="JO56" s="240" t="s">
        <v>132</v>
      </c>
      <c r="JP56" s="240" t="s">
        <v>150</v>
      </c>
      <c r="JQ56" s="241">
        <f t="shared" si="974"/>
        <v>1200</v>
      </c>
      <c r="JR56" s="241">
        <f t="shared" si="975"/>
        <v>0</v>
      </c>
      <c r="JS56" s="241">
        <f t="shared" si="976"/>
        <v>0</v>
      </c>
      <c r="JT56" s="242"/>
      <c r="JU56" s="241">
        <f t="shared" si="977"/>
        <v>0</v>
      </c>
      <c r="JV56" s="241">
        <f t="shared" ref="JV56:JX56" si="1132">JV157+JV258+JV359+JV460</f>
        <v>0</v>
      </c>
      <c r="JW56" s="241">
        <f t="shared" si="1132"/>
        <v>0</v>
      </c>
      <c r="JX56" s="241">
        <f t="shared" si="1132"/>
        <v>0</v>
      </c>
      <c r="JY56" s="241">
        <f t="shared" si="979"/>
        <v>0</v>
      </c>
      <c r="JZ56" s="242">
        <v>0.36319999999999997</v>
      </c>
      <c r="KA56" s="243">
        <f t="shared" si="980"/>
        <v>0</v>
      </c>
      <c r="KB56" s="244">
        <f t="shared" si="981"/>
        <v>0</v>
      </c>
      <c r="KC56" s="236"/>
      <c r="KD56" s="238">
        <v>10.0</v>
      </c>
      <c r="KE56" s="239" t="s">
        <v>159</v>
      </c>
      <c r="KF56" s="240" t="s">
        <v>132</v>
      </c>
      <c r="KG56" s="240" t="s">
        <v>150</v>
      </c>
      <c r="KH56" s="241">
        <f t="shared" si="982"/>
        <v>0</v>
      </c>
      <c r="KI56" s="241" t="str">
        <f t="shared" si="983"/>
        <v>#DIV/0!</v>
      </c>
      <c r="KJ56" s="241">
        <f t="shared" si="984"/>
        <v>0</v>
      </c>
      <c r="KK56" s="242"/>
      <c r="KL56" s="241">
        <f t="shared" si="985"/>
        <v>0</v>
      </c>
      <c r="KM56" s="241">
        <f t="shared" ref="KM56:KO56" si="1133">KM157+KM258+KM359+KM460</f>
        <v>0</v>
      </c>
      <c r="KN56" s="241">
        <f t="shared" si="1133"/>
        <v>0</v>
      </c>
      <c r="KO56" s="241">
        <f t="shared" si="1133"/>
        <v>0</v>
      </c>
      <c r="KP56" s="241">
        <f t="shared" si="987"/>
        <v>0</v>
      </c>
      <c r="KQ56" s="242">
        <v>0.36319999999999997</v>
      </c>
      <c r="KR56" s="243">
        <f t="shared" si="988"/>
        <v>0</v>
      </c>
      <c r="KS56" s="244">
        <f t="shared" si="989"/>
        <v>0</v>
      </c>
      <c r="KT56" s="236"/>
      <c r="KU56" s="237"/>
    </row>
    <row r="57" ht="15.75" customHeight="1">
      <c r="A57" s="238">
        <v>11.0</v>
      </c>
      <c r="B57" s="239" t="s">
        <v>160</v>
      </c>
      <c r="C57" s="240" t="s">
        <v>132</v>
      </c>
      <c r="D57" s="240" t="s">
        <v>150</v>
      </c>
      <c r="E57" s="241">
        <f t="shared" si="846"/>
        <v>7926</v>
      </c>
      <c r="F57" s="241">
        <f t="shared" si="847"/>
        <v>12836.07333</v>
      </c>
      <c r="G57" s="241">
        <f t="shared" si="848"/>
        <v>101.7387172</v>
      </c>
      <c r="H57" s="242"/>
      <c r="I57" s="241">
        <f t="shared" si="849"/>
        <v>0</v>
      </c>
      <c r="J57" s="241">
        <f t="shared" ref="J57:L57" si="1134">J158+J259+J360+J461</f>
        <v>0</v>
      </c>
      <c r="K57" s="241">
        <f t="shared" si="1134"/>
        <v>0</v>
      </c>
      <c r="L57" s="241">
        <f t="shared" si="1134"/>
        <v>0</v>
      </c>
      <c r="M57" s="241">
        <f t="shared" si="851"/>
        <v>101.7387172</v>
      </c>
      <c r="N57" s="242">
        <v>0.36319999999999997</v>
      </c>
      <c r="O57" s="243">
        <f t="shared" si="852"/>
        <v>36.95150209</v>
      </c>
      <c r="P57" s="244">
        <f t="shared" si="853"/>
        <v>64.78721512</v>
      </c>
      <c r="Q57" s="236"/>
      <c r="R57" s="238">
        <v>11.0</v>
      </c>
      <c r="S57" s="239" t="s">
        <v>160</v>
      </c>
      <c r="T57" s="240" t="s">
        <v>132</v>
      </c>
      <c r="U57" s="240" t="s">
        <v>150</v>
      </c>
      <c r="V57" s="241">
        <f t="shared" si="854"/>
        <v>10771</v>
      </c>
      <c r="W57" s="241">
        <f t="shared" si="855"/>
        <v>13540.18174</v>
      </c>
      <c r="X57" s="241">
        <f t="shared" si="856"/>
        <v>145.8412975</v>
      </c>
      <c r="Y57" s="242"/>
      <c r="Z57" s="241">
        <f t="shared" si="857"/>
        <v>0</v>
      </c>
      <c r="AA57" s="241">
        <f t="shared" ref="AA57:AC57" si="1135">AA158+AA259+AA360+AA461</f>
        <v>0</v>
      </c>
      <c r="AB57" s="241">
        <f t="shared" si="1135"/>
        <v>0</v>
      </c>
      <c r="AC57" s="241">
        <f t="shared" si="1135"/>
        <v>0</v>
      </c>
      <c r="AD57" s="241">
        <f t="shared" si="859"/>
        <v>145.8412975</v>
      </c>
      <c r="AE57" s="242">
        <v>0.36319999999999997</v>
      </c>
      <c r="AF57" s="243">
        <f t="shared" si="860"/>
        <v>52.96955925</v>
      </c>
      <c r="AG57" s="244">
        <f t="shared" si="861"/>
        <v>92.87173824</v>
      </c>
      <c r="AH57" s="236"/>
      <c r="AI57" s="238">
        <v>11.0</v>
      </c>
      <c r="AJ57" s="239" t="s">
        <v>160</v>
      </c>
      <c r="AK57" s="240" t="s">
        <v>132</v>
      </c>
      <c r="AL57" s="240" t="s">
        <v>150</v>
      </c>
      <c r="AM57" s="241">
        <f t="shared" si="862"/>
        <v>7593</v>
      </c>
      <c r="AN57" s="241">
        <f t="shared" si="863"/>
        <v>13842.04448</v>
      </c>
      <c r="AO57" s="241">
        <f t="shared" si="864"/>
        <v>105.1026438</v>
      </c>
      <c r="AP57" s="242"/>
      <c r="AQ57" s="241">
        <f t="shared" si="865"/>
        <v>0</v>
      </c>
      <c r="AR57" s="241">
        <f t="shared" ref="AR57:AT57" si="1136">AR158+AR259+AR360+AR461</f>
        <v>0</v>
      </c>
      <c r="AS57" s="241">
        <f t="shared" si="1136"/>
        <v>0</v>
      </c>
      <c r="AT57" s="241">
        <f t="shared" si="1136"/>
        <v>0</v>
      </c>
      <c r="AU57" s="241">
        <f t="shared" si="867"/>
        <v>105.1026438</v>
      </c>
      <c r="AV57" s="242">
        <v>0.36319999999999997</v>
      </c>
      <c r="AW57" s="243">
        <f t="shared" si="868"/>
        <v>38.17328022</v>
      </c>
      <c r="AX57" s="244">
        <f t="shared" si="869"/>
        <v>66.92936355</v>
      </c>
      <c r="AY57" s="236"/>
      <c r="AZ57" s="238">
        <v>11.0</v>
      </c>
      <c r="BA57" s="239" t="s">
        <v>160</v>
      </c>
      <c r="BB57" s="240" t="s">
        <v>132</v>
      </c>
      <c r="BC57" s="240" t="s">
        <v>150</v>
      </c>
      <c r="BD57" s="241">
        <f t="shared" si="870"/>
        <v>6738</v>
      </c>
      <c r="BE57" s="241">
        <f t="shared" si="871"/>
        <v>14486.94919</v>
      </c>
      <c r="BF57" s="241">
        <f t="shared" si="872"/>
        <v>97.61306367</v>
      </c>
      <c r="BG57" s="242"/>
      <c r="BH57" s="241">
        <f t="shared" si="873"/>
        <v>0</v>
      </c>
      <c r="BI57" s="241">
        <f t="shared" ref="BI57:BK57" si="1137">BI158+BI259+BI360+BI461</f>
        <v>0</v>
      </c>
      <c r="BJ57" s="241">
        <f t="shared" si="1137"/>
        <v>0</v>
      </c>
      <c r="BK57" s="241">
        <f t="shared" si="1137"/>
        <v>0</v>
      </c>
      <c r="BL57" s="241">
        <f t="shared" si="875"/>
        <v>97.61306367</v>
      </c>
      <c r="BM57" s="242">
        <v>0.36319999999999997</v>
      </c>
      <c r="BN57" s="243">
        <f t="shared" si="876"/>
        <v>35.45306473</v>
      </c>
      <c r="BO57" s="244">
        <f t="shared" si="877"/>
        <v>62.15999895</v>
      </c>
      <c r="BP57" s="236"/>
      <c r="BQ57" s="238">
        <v>11.0</v>
      </c>
      <c r="BR57" s="239" t="s">
        <v>160</v>
      </c>
      <c r="BS57" s="240" t="s">
        <v>132</v>
      </c>
      <c r="BT57" s="240" t="s">
        <v>150</v>
      </c>
      <c r="BU57" s="241">
        <f t="shared" si="878"/>
        <v>3199</v>
      </c>
      <c r="BV57" s="241">
        <f t="shared" si="879"/>
        <v>15342.08658</v>
      </c>
      <c r="BW57" s="241">
        <f t="shared" si="880"/>
        <v>49.07933497</v>
      </c>
      <c r="BX57" s="242"/>
      <c r="BY57" s="241">
        <f t="shared" si="881"/>
        <v>0</v>
      </c>
      <c r="BZ57" s="241">
        <f t="shared" ref="BZ57:CB57" si="1138">BZ158+BZ259+BZ360+BZ461</f>
        <v>0</v>
      </c>
      <c r="CA57" s="241">
        <f t="shared" si="1138"/>
        <v>0</v>
      </c>
      <c r="CB57" s="241">
        <f t="shared" si="1138"/>
        <v>0</v>
      </c>
      <c r="CC57" s="241">
        <f t="shared" si="883"/>
        <v>49.07933497</v>
      </c>
      <c r="CD57" s="242">
        <v>0.36319999999999997</v>
      </c>
      <c r="CE57" s="243">
        <f t="shared" si="884"/>
        <v>17.82561446</v>
      </c>
      <c r="CF57" s="244">
        <f t="shared" si="885"/>
        <v>31.25372051</v>
      </c>
      <c r="CG57" s="236"/>
      <c r="CH57" s="238">
        <v>11.0</v>
      </c>
      <c r="CI57" s="239" t="s">
        <v>160</v>
      </c>
      <c r="CJ57" s="240" t="s">
        <v>132</v>
      </c>
      <c r="CK57" s="240" t="s">
        <v>150</v>
      </c>
      <c r="CL57" s="241">
        <f t="shared" si="886"/>
        <v>1185</v>
      </c>
      <c r="CM57" s="241">
        <f t="shared" si="887"/>
        <v>16074.55103</v>
      </c>
      <c r="CN57" s="241">
        <f t="shared" si="888"/>
        <v>19.04834297</v>
      </c>
      <c r="CO57" s="242"/>
      <c r="CP57" s="241">
        <f t="shared" si="889"/>
        <v>0</v>
      </c>
      <c r="CQ57" s="241">
        <f t="shared" ref="CQ57:CS57" si="1139">CQ158+CQ259+CQ360+CQ461</f>
        <v>0</v>
      </c>
      <c r="CR57" s="241">
        <f t="shared" si="1139"/>
        <v>0</v>
      </c>
      <c r="CS57" s="241">
        <f t="shared" si="1139"/>
        <v>0</v>
      </c>
      <c r="CT57" s="241">
        <f t="shared" si="891"/>
        <v>19.04834297</v>
      </c>
      <c r="CU57" s="242">
        <v>0.36319999999999997</v>
      </c>
      <c r="CV57" s="243">
        <f t="shared" si="892"/>
        <v>6.918358166</v>
      </c>
      <c r="CW57" s="244">
        <f t="shared" si="893"/>
        <v>12.1299848</v>
      </c>
      <c r="CX57" s="236"/>
      <c r="CY57" s="238">
        <v>11.0</v>
      </c>
      <c r="CZ57" s="239" t="s">
        <v>160</v>
      </c>
      <c r="DA57" s="240" t="s">
        <v>132</v>
      </c>
      <c r="DB57" s="240" t="s">
        <v>150</v>
      </c>
      <c r="DC57" s="241">
        <f t="shared" si="894"/>
        <v>1981</v>
      </c>
      <c r="DD57" s="241">
        <f t="shared" si="895"/>
        <v>17083.04378</v>
      </c>
      <c r="DE57" s="241">
        <f t="shared" si="896"/>
        <v>33.84150972</v>
      </c>
      <c r="DF57" s="242"/>
      <c r="DG57" s="241">
        <f t="shared" si="897"/>
        <v>0</v>
      </c>
      <c r="DH57" s="241">
        <f t="shared" ref="DH57:DJ57" si="1140">DH158+DH259+DH360+DH461</f>
        <v>0</v>
      </c>
      <c r="DI57" s="241">
        <f t="shared" si="1140"/>
        <v>0</v>
      </c>
      <c r="DJ57" s="241">
        <f t="shared" si="1140"/>
        <v>0</v>
      </c>
      <c r="DK57" s="241">
        <f t="shared" si="899"/>
        <v>33.84150972</v>
      </c>
      <c r="DL57" s="242">
        <v>0.36319999999999997</v>
      </c>
      <c r="DM57" s="243">
        <f t="shared" si="900"/>
        <v>12.29123633</v>
      </c>
      <c r="DN57" s="244">
        <f t="shared" si="901"/>
        <v>21.55027339</v>
      </c>
      <c r="DO57" s="236"/>
      <c r="DP57" s="238">
        <v>11.0</v>
      </c>
      <c r="DQ57" s="239" t="s">
        <v>160</v>
      </c>
      <c r="DR57" s="240" t="s">
        <v>132</v>
      </c>
      <c r="DS57" s="240" t="s">
        <v>150</v>
      </c>
      <c r="DT57" s="241">
        <f t="shared" si="902"/>
        <v>1672</v>
      </c>
      <c r="DU57" s="241">
        <f t="shared" si="903"/>
        <v>17116.01291</v>
      </c>
      <c r="DV57" s="241">
        <f t="shared" si="904"/>
        <v>28.61797358</v>
      </c>
      <c r="DW57" s="242"/>
      <c r="DX57" s="241">
        <f t="shared" si="905"/>
        <v>0</v>
      </c>
      <c r="DY57" s="241">
        <f t="shared" ref="DY57:EA57" si="1141">DY158+DY259+DY360+DY461</f>
        <v>0</v>
      </c>
      <c r="DZ57" s="241">
        <f t="shared" si="1141"/>
        <v>0</v>
      </c>
      <c r="EA57" s="241">
        <f t="shared" si="1141"/>
        <v>0</v>
      </c>
      <c r="EB57" s="241">
        <f t="shared" si="907"/>
        <v>28.61797358</v>
      </c>
      <c r="EC57" s="242">
        <v>0.36319999999999997</v>
      </c>
      <c r="ED57" s="243">
        <f t="shared" si="908"/>
        <v>10.39404801</v>
      </c>
      <c r="EE57" s="244">
        <f t="shared" si="909"/>
        <v>18.22392558</v>
      </c>
      <c r="EF57" s="236"/>
      <c r="EG57" s="238">
        <v>11.0</v>
      </c>
      <c r="EH57" s="239" t="s">
        <v>160</v>
      </c>
      <c r="EI57" s="240" t="s">
        <v>132</v>
      </c>
      <c r="EJ57" s="240" t="s">
        <v>150</v>
      </c>
      <c r="EK57" s="241">
        <f t="shared" si="910"/>
        <v>801</v>
      </c>
      <c r="EL57" s="241">
        <f t="shared" si="911"/>
        <v>17132.22915</v>
      </c>
      <c r="EM57" s="241">
        <f t="shared" si="912"/>
        <v>13.72291555</v>
      </c>
      <c r="EN57" s="242"/>
      <c r="EO57" s="241">
        <f t="shared" si="913"/>
        <v>0</v>
      </c>
      <c r="EP57" s="241">
        <f t="shared" ref="EP57:ER57" si="1142">EP158+EP259+EP360+EP461</f>
        <v>0</v>
      </c>
      <c r="EQ57" s="241">
        <f t="shared" si="1142"/>
        <v>0</v>
      </c>
      <c r="ER57" s="241">
        <f t="shared" si="1142"/>
        <v>0</v>
      </c>
      <c r="ES57" s="241">
        <f t="shared" si="915"/>
        <v>13.72291555</v>
      </c>
      <c r="ET57" s="242">
        <v>0.36319999999999997</v>
      </c>
      <c r="EU57" s="243">
        <f t="shared" si="916"/>
        <v>4.984162928</v>
      </c>
      <c r="EV57" s="244">
        <f t="shared" si="917"/>
        <v>8.738752623</v>
      </c>
      <c r="EW57" s="236"/>
      <c r="EX57" s="238">
        <v>11.0</v>
      </c>
      <c r="EY57" s="239" t="s">
        <v>160</v>
      </c>
      <c r="EZ57" s="240" t="s">
        <v>132</v>
      </c>
      <c r="FA57" s="240" t="s">
        <v>150</v>
      </c>
      <c r="FB57" s="241">
        <f t="shared" si="918"/>
        <v>1895</v>
      </c>
      <c r="FC57" s="241">
        <f t="shared" si="919"/>
        <v>17649.06168</v>
      </c>
      <c r="FD57" s="241">
        <f t="shared" si="920"/>
        <v>33.44497187</v>
      </c>
      <c r="FE57" s="242"/>
      <c r="FF57" s="241">
        <f t="shared" si="921"/>
        <v>0</v>
      </c>
      <c r="FG57" s="241">
        <f t="shared" ref="FG57:FI57" si="1143">FG158+FG259+FG360+FG461</f>
        <v>0</v>
      </c>
      <c r="FH57" s="241">
        <f t="shared" si="1143"/>
        <v>0</v>
      </c>
      <c r="FI57" s="241">
        <f t="shared" si="1143"/>
        <v>0</v>
      </c>
      <c r="FJ57" s="241">
        <f t="shared" si="923"/>
        <v>33.44497187</v>
      </c>
      <c r="FK57" s="242">
        <v>0.36319999999999997</v>
      </c>
      <c r="FL57" s="243">
        <f t="shared" si="924"/>
        <v>12.14721378</v>
      </c>
      <c r="FM57" s="244">
        <f t="shared" si="925"/>
        <v>21.29775809</v>
      </c>
      <c r="FN57" s="236"/>
      <c r="FO57" s="238">
        <v>11.0</v>
      </c>
      <c r="FP57" s="239" t="s">
        <v>160</v>
      </c>
      <c r="FQ57" s="240" t="s">
        <v>132</v>
      </c>
      <c r="FR57" s="240" t="s">
        <v>150</v>
      </c>
      <c r="FS57" s="241">
        <f t="shared" si="926"/>
        <v>949</v>
      </c>
      <c r="FT57" s="241">
        <f t="shared" si="927"/>
        <v>18240.47474</v>
      </c>
      <c r="FU57" s="241">
        <f t="shared" si="928"/>
        <v>17.31021053</v>
      </c>
      <c r="FV57" s="242"/>
      <c r="FW57" s="241">
        <f t="shared" si="929"/>
        <v>0</v>
      </c>
      <c r="FX57" s="241">
        <f t="shared" ref="FX57:FZ57" si="1144">FX158+FX259+FX360+FX461</f>
        <v>0</v>
      </c>
      <c r="FY57" s="241">
        <f t="shared" si="1144"/>
        <v>0</v>
      </c>
      <c r="FZ57" s="241">
        <f t="shared" si="1144"/>
        <v>0</v>
      </c>
      <c r="GA57" s="241">
        <f t="shared" si="931"/>
        <v>17.31021053</v>
      </c>
      <c r="GB57" s="242">
        <v>0.36319999999999997</v>
      </c>
      <c r="GC57" s="243">
        <f t="shared" si="932"/>
        <v>6.287068464</v>
      </c>
      <c r="GD57" s="244">
        <f t="shared" si="933"/>
        <v>11.02314207</v>
      </c>
      <c r="GE57" s="236"/>
      <c r="GF57" s="238">
        <v>11.0</v>
      </c>
      <c r="GG57" s="239" t="s">
        <v>160</v>
      </c>
      <c r="GH57" s="240" t="s">
        <v>132</v>
      </c>
      <c r="GI57" s="240" t="s">
        <v>150</v>
      </c>
      <c r="GJ57" s="241">
        <f t="shared" si="934"/>
        <v>761</v>
      </c>
      <c r="GK57" s="241">
        <f t="shared" si="935"/>
        <v>18712.10448</v>
      </c>
      <c r="GL57" s="241">
        <f t="shared" si="936"/>
        <v>14.23991151</v>
      </c>
      <c r="GM57" s="242"/>
      <c r="GN57" s="241">
        <f t="shared" si="937"/>
        <v>0</v>
      </c>
      <c r="GO57" s="241">
        <f t="shared" ref="GO57:GQ57" si="1145">GO158+GO259+GO360+GO461</f>
        <v>0</v>
      </c>
      <c r="GP57" s="241">
        <f t="shared" si="1145"/>
        <v>0</v>
      </c>
      <c r="GQ57" s="241">
        <f t="shared" si="1145"/>
        <v>0</v>
      </c>
      <c r="GR57" s="241">
        <f t="shared" si="939"/>
        <v>14.23991151</v>
      </c>
      <c r="GS57" s="242">
        <v>0.36319999999999997</v>
      </c>
      <c r="GT57" s="243">
        <f t="shared" si="940"/>
        <v>5.171935861</v>
      </c>
      <c r="GU57" s="244">
        <f t="shared" si="941"/>
        <v>9.067975651</v>
      </c>
      <c r="GV57" s="236"/>
      <c r="GW57" s="238">
        <v>11.0</v>
      </c>
      <c r="GX57" s="239" t="s">
        <v>160</v>
      </c>
      <c r="GY57" s="240" t="s">
        <v>132</v>
      </c>
      <c r="GZ57" s="240" t="s">
        <v>150</v>
      </c>
      <c r="HA57" s="241">
        <f t="shared" si="942"/>
        <v>1730</v>
      </c>
      <c r="HB57" s="241">
        <f t="shared" si="943"/>
        <v>20272.49353</v>
      </c>
      <c r="HC57" s="241">
        <f t="shared" si="944"/>
        <v>35.07141381</v>
      </c>
      <c r="HD57" s="242"/>
      <c r="HE57" s="241">
        <f t="shared" si="945"/>
        <v>0</v>
      </c>
      <c r="HF57" s="241">
        <f t="shared" ref="HF57:HH57" si="1146">HF158+HF259+HF360+HF461</f>
        <v>0</v>
      </c>
      <c r="HG57" s="241">
        <f t="shared" si="1146"/>
        <v>0</v>
      </c>
      <c r="HH57" s="241">
        <f t="shared" si="1146"/>
        <v>0</v>
      </c>
      <c r="HI57" s="241">
        <f t="shared" si="947"/>
        <v>35.07141381</v>
      </c>
      <c r="HJ57" s="242">
        <v>0.36319999999999997</v>
      </c>
      <c r="HK57" s="243">
        <f t="shared" si="948"/>
        <v>12.7379375</v>
      </c>
      <c r="HL57" s="244">
        <f t="shared" si="949"/>
        <v>22.33347631</v>
      </c>
      <c r="HM57" s="236"/>
      <c r="HN57" s="238">
        <v>11.0</v>
      </c>
      <c r="HO57" s="239" t="s">
        <v>160</v>
      </c>
      <c r="HP57" s="240" t="s">
        <v>132</v>
      </c>
      <c r="HQ57" s="240" t="s">
        <v>150</v>
      </c>
      <c r="HR57" s="241">
        <f t="shared" si="950"/>
        <v>1534</v>
      </c>
      <c r="HS57" s="241">
        <f t="shared" si="951"/>
        <v>22119.03346</v>
      </c>
      <c r="HT57" s="241">
        <f t="shared" si="952"/>
        <v>33.93059732</v>
      </c>
      <c r="HU57" s="242"/>
      <c r="HV57" s="241">
        <f t="shared" si="953"/>
        <v>0</v>
      </c>
      <c r="HW57" s="241">
        <f t="shared" ref="HW57:HY57" si="1147">HW158+HW259+HW360+HW461</f>
        <v>0</v>
      </c>
      <c r="HX57" s="241">
        <f t="shared" si="1147"/>
        <v>0</v>
      </c>
      <c r="HY57" s="241">
        <f t="shared" si="1147"/>
        <v>0</v>
      </c>
      <c r="HZ57" s="241">
        <f t="shared" si="955"/>
        <v>33.93059732</v>
      </c>
      <c r="IA57" s="242">
        <v>0.36319999999999997</v>
      </c>
      <c r="IB57" s="243">
        <f t="shared" si="956"/>
        <v>12.32359295</v>
      </c>
      <c r="IC57" s="244">
        <f t="shared" si="957"/>
        <v>21.60700438</v>
      </c>
      <c r="ID57" s="236"/>
      <c r="IE57" s="238">
        <v>11.0</v>
      </c>
      <c r="IF57" s="239" t="s">
        <v>160</v>
      </c>
      <c r="IG57" s="240" t="s">
        <v>132</v>
      </c>
      <c r="IH57" s="240" t="s">
        <v>150</v>
      </c>
      <c r="II57" s="241">
        <f t="shared" si="958"/>
        <v>660</v>
      </c>
      <c r="IJ57" s="241">
        <f t="shared" si="959"/>
        <v>23293.80099</v>
      </c>
      <c r="IK57" s="241">
        <f t="shared" si="960"/>
        <v>15.37390865</v>
      </c>
      <c r="IL57" s="242"/>
      <c r="IM57" s="241">
        <f t="shared" si="961"/>
        <v>0</v>
      </c>
      <c r="IN57" s="241">
        <f t="shared" ref="IN57:IP57" si="1148">IN158+IN259+IN360+IN461</f>
        <v>0</v>
      </c>
      <c r="IO57" s="241">
        <f t="shared" si="1148"/>
        <v>0</v>
      </c>
      <c r="IP57" s="241">
        <f t="shared" si="1148"/>
        <v>0</v>
      </c>
      <c r="IQ57" s="241">
        <f t="shared" si="963"/>
        <v>15.37390865</v>
      </c>
      <c r="IR57" s="242">
        <v>0.36319999999999997</v>
      </c>
      <c r="IS57" s="243">
        <f t="shared" si="964"/>
        <v>5.583803622</v>
      </c>
      <c r="IT57" s="244">
        <f t="shared" si="965"/>
        <v>9.790105029</v>
      </c>
      <c r="IU57" s="236"/>
      <c r="IV57" s="238">
        <v>11.0</v>
      </c>
      <c r="IW57" s="239" t="s">
        <v>160</v>
      </c>
      <c r="IX57" s="240" t="s">
        <v>132</v>
      </c>
      <c r="IY57" s="240" t="s">
        <v>150</v>
      </c>
      <c r="IZ57" s="241">
        <f t="shared" si="966"/>
        <v>1319</v>
      </c>
      <c r="JA57" s="241">
        <f t="shared" si="967"/>
        <v>24818.79363</v>
      </c>
      <c r="JB57" s="241">
        <f t="shared" si="968"/>
        <v>32.7359888</v>
      </c>
      <c r="JC57" s="242"/>
      <c r="JD57" s="241">
        <f t="shared" si="969"/>
        <v>0</v>
      </c>
      <c r="JE57" s="241">
        <f t="shared" ref="JE57:JG57" si="1149">JE158+JE259+JE360+JE461</f>
        <v>0</v>
      </c>
      <c r="JF57" s="241">
        <f t="shared" si="1149"/>
        <v>0</v>
      </c>
      <c r="JG57" s="241">
        <f t="shared" si="1149"/>
        <v>0</v>
      </c>
      <c r="JH57" s="241">
        <f t="shared" si="971"/>
        <v>32.7359888</v>
      </c>
      <c r="JI57" s="242">
        <v>0.36319999999999997</v>
      </c>
      <c r="JJ57" s="243">
        <f t="shared" si="972"/>
        <v>11.88971113</v>
      </c>
      <c r="JK57" s="244">
        <f t="shared" si="973"/>
        <v>20.84627767</v>
      </c>
      <c r="JL57" s="236"/>
      <c r="JM57" s="238">
        <v>11.0</v>
      </c>
      <c r="JN57" s="239" t="s">
        <v>160</v>
      </c>
      <c r="JO57" s="240" t="s">
        <v>132</v>
      </c>
      <c r="JP57" s="240" t="s">
        <v>150</v>
      </c>
      <c r="JQ57" s="241">
        <f t="shared" si="974"/>
        <v>165</v>
      </c>
      <c r="JR57" s="241">
        <f t="shared" si="975"/>
        <v>24771.6061</v>
      </c>
      <c r="JS57" s="241">
        <f t="shared" si="976"/>
        <v>4.087315007</v>
      </c>
      <c r="JT57" s="242"/>
      <c r="JU57" s="241">
        <f t="shared" si="977"/>
        <v>0</v>
      </c>
      <c r="JV57" s="241">
        <f t="shared" ref="JV57:JX57" si="1150">JV158+JV259+JV360+JV461</f>
        <v>0</v>
      </c>
      <c r="JW57" s="241">
        <f t="shared" si="1150"/>
        <v>0</v>
      </c>
      <c r="JX57" s="241">
        <f t="shared" si="1150"/>
        <v>0</v>
      </c>
      <c r="JY57" s="241">
        <f t="shared" si="979"/>
        <v>4.087315007</v>
      </c>
      <c r="JZ57" s="242">
        <v>0.36319999999999997</v>
      </c>
      <c r="KA57" s="243">
        <f t="shared" si="980"/>
        <v>1.484512811</v>
      </c>
      <c r="KB57" s="244">
        <f t="shared" si="981"/>
        <v>2.602802196</v>
      </c>
      <c r="KC57" s="236"/>
      <c r="KD57" s="238">
        <v>11.0</v>
      </c>
      <c r="KE57" s="239" t="s">
        <v>160</v>
      </c>
      <c r="KF57" s="240" t="s">
        <v>132</v>
      </c>
      <c r="KG57" s="240" t="s">
        <v>150</v>
      </c>
      <c r="KH57" s="241">
        <f t="shared" si="982"/>
        <v>0</v>
      </c>
      <c r="KI57" s="241" t="str">
        <f t="shared" si="983"/>
        <v>#DIV/0!</v>
      </c>
      <c r="KJ57" s="241">
        <f t="shared" si="984"/>
        <v>0</v>
      </c>
      <c r="KK57" s="242"/>
      <c r="KL57" s="241">
        <f t="shared" si="985"/>
        <v>0</v>
      </c>
      <c r="KM57" s="241">
        <f t="shared" ref="KM57:KO57" si="1151">KM158+KM259+KM360+KM461</f>
        <v>0</v>
      </c>
      <c r="KN57" s="241">
        <f t="shared" si="1151"/>
        <v>0</v>
      </c>
      <c r="KO57" s="241">
        <f t="shared" si="1151"/>
        <v>0</v>
      </c>
      <c r="KP57" s="241">
        <f t="shared" si="987"/>
        <v>0</v>
      </c>
      <c r="KQ57" s="242">
        <v>0.36319999999999997</v>
      </c>
      <c r="KR57" s="243">
        <f t="shared" si="988"/>
        <v>0</v>
      </c>
      <c r="KS57" s="244">
        <f t="shared" si="989"/>
        <v>0</v>
      </c>
      <c r="KT57" s="236"/>
      <c r="KU57" s="237"/>
    </row>
    <row r="58" ht="15.75" customHeight="1">
      <c r="A58" s="238">
        <v>12.0</v>
      </c>
      <c r="B58" s="239" t="s">
        <v>161</v>
      </c>
      <c r="C58" s="240" t="s">
        <v>132</v>
      </c>
      <c r="D58" s="240" t="s">
        <v>150</v>
      </c>
      <c r="E58" s="241">
        <f t="shared" si="846"/>
        <v>0</v>
      </c>
      <c r="F58" s="241" t="str">
        <f t="shared" si="847"/>
        <v>#DIV/0!</v>
      </c>
      <c r="G58" s="241">
        <f t="shared" si="848"/>
        <v>0</v>
      </c>
      <c r="H58" s="242"/>
      <c r="I58" s="241">
        <f t="shared" si="849"/>
        <v>0</v>
      </c>
      <c r="J58" s="241">
        <f t="shared" ref="J58:L58" si="1152">J159+J260+J361+J462</f>
        <v>0</v>
      </c>
      <c r="K58" s="241">
        <f t="shared" si="1152"/>
        <v>0</v>
      </c>
      <c r="L58" s="241">
        <f t="shared" si="1152"/>
        <v>0</v>
      </c>
      <c r="M58" s="241">
        <f t="shared" si="851"/>
        <v>0</v>
      </c>
      <c r="N58" s="242">
        <v>0.36319999999999997</v>
      </c>
      <c r="O58" s="243">
        <f t="shared" si="852"/>
        <v>0</v>
      </c>
      <c r="P58" s="244">
        <f t="shared" si="853"/>
        <v>0</v>
      </c>
      <c r="Q58" s="236"/>
      <c r="R58" s="238">
        <v>12.0</v>
      </c>
      <c r="S58" s="239" t="s">
        <v>161</v>
      </c>
      <c r="T58" s="240" t="s">
        <v>132</v>
      </c>
      <c r="U58" s="240" t="s">
        <v>150</v>
      </c>
      <c r="V58" s="241">
        <f t="shared" si="854"/>
        <v>0</v>
      </c>
      <c r="W58" s="241" t="str">
        <f t="shared" si="855"/>
        <v>#DIV/0!</v>
      </c>
      <c r="X58" s="241">
        <f t="shared" si="856"/>
        <v>0</v>
      </c>
      <c r="Y58" s="242"/>
      <c r="Z58" s="241">
        <f t="shared" si="857"/>
        <v>0</v>
      </c>
      <c r="AA58" s="241">
        <f t="shared" ref="AA58:AC58" si="1153">AA159+AA260+AA361+AA462</f>
        <v>0</v>
      </c>
      <c r="AB58" s="241">
        <f t="shared" si="1153"/>
        <v>0</v>
      </c>
      <c r="AC58" s="241">
        <f t="shared" si="1153"/>
        <v>0</v>
      </c>
      <c r="AD58" s="241">
        <f t="shared" si="859"/>
        <v>0</v>
      </c>
      <c r="AE58" s="242">
        <v>0.36319999999999997</v>
      </c>
      <c r="AF58" s="243">
        <f t="shared" si="860"/>
        <v>0</v>
      </c>
      <c r="AG58" s="244">
        <f t="shared" si="861"/>
        <v>0</v>
      </c>
      <c r="AH58" s="236"/>
      <c r="AI58" s="238">
        <v>12.0</v>
      </c>
      <c r="AJ58" s="239" t="s">
        <v>161</v>
      </c>
      <c r="AK58" s="240" t="s">
        <v>132</v>
      </c>
      <c r="AL58" s="240" t="s">
        <v>150</v>
      </c>
      <c r="AM58" s="241">
        <f t="shared" si="862"/>
        <v>0</v>
      </c>
      <c r="AN58" s="241" t="str">
        <f t="shared" si="863"/>
        <v>#DIV/0!</v>
      </c>
      <c r="AO58" s="241">
        <f t="shared" si="864"/>
        <v>0</v>
      </c>
      <c r="AP58" s="242"/>
      <c r="AQ58" s="241">
        <f t="shared" si="865"/>
        <v>0</v>
      </c>
      <c r="AR58" s="241">
        <f t="shared" ref="AR58:AT58" si="1154">AR159+AR260+AR361+AR462</f>
        <v>0</v>
      </c>
      <c r="AS58" s="241">
        <f t="shared" si="1154"/>
        <v>0</v>
      </c>
      <c r="AT58" s="241">
        <f t="shared" si="1154"/>
        <v>0</v>
      </c>
      <c r="AU58" s="241">
        <f t="shared" si="867"/>
        <v>0</v>
      </c>
      <c r="AV58" s="242">
        <v>0.36319999999999997</v>
      </c>
      <c r="AW58" s="243">
        <f t="shared" si="868"/>
        <v>0</v>
      </c>
      <c r="AX58" s="244">
        <f t="shared" si="869"/>
        <v>0</v>
      </c>
      <c r="AY58" s="236"/>
      <c r="AZ58" s="238">
        <v>12.0</v>
      </c>
      <c r="BA58" s="239" t="s">
        <v>161</v>
      </c>
      <c r="BB58" s="240" t="s">
        <v>132</v>
      </c>
      <c r="BC58" s="240" t="s">
        <v>150</v>
      </c>
      <c r="BD58" s="241">
        <f t="shared" si="870"/>
        <v>0</v>
      </c>
      <c r="BE58" s="241" t="str">
        <f t="shared" si="871"/>
        <v>#DIV/0!</v>
      </c>
      <c r="BF58" s="241">
        <f t="shared" si="872"/>
        <v>0</v>
      </c>
      <c r="BG58" s="242"/>
      <c r="BH58" s="241">
        <f t="shared" si="873"/>
        <v>0</v>
      </c>
      <c r="BI58" s="241">
        <f t="shared" ref="BI58:BK58" si="1155">BI159+BI260+BI361+BI462</f>
        <v>0</v>
      </c>
      <c r="BJ58" s="241">
        <f t="shared" si="1155"/>
        <v>0</v>
      </c>
      <c r="BK58" s="241">
        <f t="shared" si="1155"/>
        <v>0</v>
      </c>
      <c r="BL58" s="241">
        <f t="shared" si="875"/>
        <v>0</v>
      </c>
      <c r="BM58" s="242">
        <v>0.36319999999999997</v>
      </c>
      <c r="BN58" s="243">
        <f t="shared" si="876"/>
        <v>0</v>
      </c>
      <c r="BO58" s="244">
        <f t="shared" si="877"/>
        <v>0</v>
      </c>
      <c r="BP58" s="236"/>
      <c r="BQ58" s="238">
        <v>12.0</v>
      </c>
      <c r="BR58" s="239" t="s">
        <v>161</v>
      </c>
      <c r="BS58" s="240" t="s">
        <v>132</v>
      </c>
      <c r="BT58" s="240" t="s">
        <v>150</v>
      </c>
      <c r="BU58" s="241">
        <f t="shared" si="878"/>
        <v>0</v>
      </c>
      <c r="BV58" s="241" t="str">
        <f t="shared" si="879"/>
        <v>#DIV/0!</v>
      </c>
      <c r="BW58" s="241">
        <f t="shared" si="880"/>
        <v>0</v>
      </c>
      <c r="BX58" s="242"/>
      <c r="BY58" s="241">
        <f t="shared" si="881"/>
        <v>0</v>
      </c>
      <c r="BZ58" s="241">
        <f t="shared" ref="BZ58:CB58" si="1156">BZ159+BZ260+BZ361+BZ462</f>
        <v>0</v>
      </c>
      <c r="CA58" s="241">
        <f t="shared" si="1156"/>
        <v>0</v>
      </c>
      <c r="CB58" s="241">
        <f t="shared" si="1156"/>
        <v>0</v>
      </c>
      <c r="CC58" s="241">
        <f t="shared" si="883"/>
        <v>0</v>
      </c>
      <c r="CD58" s="242">
        <v>0.36319999999999997</v>
      </c>
      <c r="CE58" s="243">
        <f t="shared" si="884"/>
        <v>0</v>
      </c>
      <c r="CF58" s="244">
        <f t="shared" si="885"/>
        <v>0</v>
      </c>
      <c r="CG58" s="236"/>
      <c r="CH58" s="238">
        <v>12.0</v>
      </c>
      <c r="CI58" s="239" t="s">
        <v>161</v>
      </c>
      <c r="CJ58" s="240" t="s">
        <v>132</v>
      </c>
      <c r="CK58" s="240" t="s">
        <v>150</v>
      </c>
      <c r="CL58" s="241">
        <f t="shared" si="886"/>
        <v>0</v>
      </c>
      <c r="CM58" s="241" t="str">
        <f t="shared" si="887"/>
        <v>#DIV/0!</v>
      </c>
      <c r="CN58" s="241">
        <f t="shared" si="888"/>
        <v>0</v>
      </c>
      <c r="CO58" s="242"/>
      <c r="CP58" s="241">
        <f t="shared" si="889"/>
        <v>0</v>
      </c>
      <c r="CQ58" s="241">
        <f t="shared" ref="CQ58:CS58" si="1157">CQ159+CQ260+CQ361+CQ462</f>
        <v>0</v>
      </c>
      <c r="CR58" s="241">
        <f t="shared" si="1157"/>
        <v>0</v>
      </c>
      <c r="CS58" s="241">
        <f t="shared" si="1157"/>
        <v>0</v>
      </c>
      <c r="CT58" s="241">
        <f t="shared" si="891"/>
        <v>0</v>
      </c>
      <c r="CU58" s="242">
        <v>0.36319999999999997</v>
      </c>
      <c r="CV58" s="243">
        <f t="shared" si="892"/>
        <v>0</v>
      </c>
      <c r="CW58" s="244">
        <f t="shared" si="893"/>
        <v>0</v>
      </c>
      <c r="CX58" s="236"/>
      <c r="CY58" s="238">
        <v>12.0</v>
      </c>
      <c r="CZ58" s="239" t="s">
        <v>161</v>
      </c>
      <c r="DA58" s="240" t="s">
        <v>132</v>
      </c>
      <c r="DB58" s="240" t="s">
        <v>150</v>
      </c>
      <c r="DC58" s="241">
        <f t="shared" si="894"/>
        <v>0</v>
      </c>
      <c r="DD58" s="241" t="str">
        <f t="shared" si="895"/>
        <v>#DIV/0!</v>
      </c>
      <c r="DE58" s="241">
        <f t="shared" si="896"/>
        <v>0</v>
      </c>
      <c r="DF58" s="242"/>
      <c r="DG58" s="241">
        <f t="shared" si="897"/>
        <v>0</v>
      </c>
      <c r="DH58" s="241">
        <f t="shared" ref="DH58:DJ58" si="1158">DH159+DH260+DH361+DH462</f>
        <v>0</v>
      </c>
      <c r="DI58" s="241">
        <f t="shared" si="1158"/>
        <v>0</v>
      </c>
      <c r="DJ58" s="241">
        <f t="shared" si="1158"/>
        <v>0</v>
      </c>
      <c r="DK58" s="241">
        <f t="shared" si="899"/>
        <v>0</v>
      </c>
      <c r="DL58" s="242">
        <v>0.36319999999999997</v>
      </c>
      <c r="DM58" s="243">
        <f t="shared" si="900"/>
        <v>0</v>
      </c>
      <c r="DN58" s="244">
        <f t="shared" si="901"/>
        <v>0</v>
      </c>
      <c r="DO58" s="236"/>
      <c r="DP58" s="238">
        <v>12.0</v>
      </c>
      <c r="DQ58" s="239" t="s">
        <v>161</v>
      </c>
      <c r="DR58" s="240" t="s">
        <v>132</v>
      </c>
      <c r="DS58" s="240" t="s">
        <v>150</v>
      </c>
      <c r="DT58" s="241">
        <f t="shared" si="902"/>
        <v>0</v>
      </c>
      <c r="DU58" s="241" t="str">
        <f t="shared" si="903"/>
        <v>#DIV/0!</v>
      </c>
      <c r="DV58" s="241">
        <f t="shared" si="904"/>
        <v>0</v>
      </c>
      <c r="DW58" s="242"/>
      <c r="DX58" s="241">
        <f t="shared" si="905"/>
        <v>0</v>
      </c>
      <c r="DY58" s="241">
        <f t="shared" ref="DY58:EA58" si="1159">DY159+DY260+DY361+DY462</f>
        <v>0</v>
      </c>
      <c r="DZ58" s="241">
        <f t="shared" si="1159"/>
        <v>0</v>
      </c>
      <c r="EA58" s="241">
        <f t="shared" si="1159"/>
        <v>0</v>
      </c>
      <c r="EB58" s="241">
        <f t="shared" si="907"/>
        <v>0</v>
      </c>
      <c r="EC58" s="242">
        <v>0.36319999999999997</v>
      </c>
      <c r="ED58" s="243">
        <f t="shared" si="908"/>
        <v>0</v>
      </c>
      <c r="EE58" s="244">
        <f t="shared" si="909"/>
        <v>0</v>
      </c>
      <c r="EF58" s="236"/>
      <c r="EG58" s="238">
        <v>12.0</v>
      </c>
      <c r="EH58" s="239" t="s">
        <v>161</v>
      </c>
      <c r="EI58" s="240" t="s">
        <v>132</v>
      </c>
      <c r="EJ58" s="240" t="s">
        <v>150</v>
      </c>
      <c r="EK58" s="241">
        <f t="shared" si="910"/>
        <v>0</v>
      </c>
      <c r="EL58" s="241" t="str">
        <f t="shared" si="911"/>
        <v>#DIV/0!</v>
      </c>
      <c r="EM58" s="241">
        <f t="shared" si="912"/>
        <v>0</v>
      </c>
      <c r="EN58" s="242"/>
      <c r="EO58" s="241">
        <f t="shared" si="913"/>
        <v>0</v>
      </c>
      <c r="EP58" s="241">
        <f t="shared" ref="EP58:ER58" si="1160">EP159+EP260+EP361+EP462</f>
        <v>0</v>
      </c>
      <c r="EQ58" s="241">
        <f t="shared" si="1160"/>
        <v>0</v>
      </c>
      <c r="ER58" s="241">
        <f t="shared" si="1160"/>
        <v>0</v>
      </c>
      <c r="ES58" s="241">
        <f t="shared" si="915"/>
        <v>0</v>
      </c>
      <c r="ET58" s="242">
        <v>0.36319999999999997</v>
      </c>
      <c r="EU58" s="243">
        <f t="shared" si="916"/>
        <v>0</v>
      </c>
      <c r="EV58" s="244">
        <f t="shared" si="917"/>
        <v>0</v>
      </c>
      <c r="EW58" s="236"/>
      <c r="EX58" s="238">
        <v>12.0</v>
      </c>
      <c r="EY58" s="239" t="s">
        <v>161</v>
      </c>
      <c r="EZ58" s="240" t="s">
        <v>132</v>
      </c>
      <c r="FA58" s="240" t="s">
        <v>150</v>
      </c>
      <c r="FB58" s="241">
        <f t="shared" si="918"/>
        <v>0</v>
      </c>
      <c r="FC58" s="241" t="str">
        <f t="shared" si="919"/>
        <v>#DIV/0!</v>
      </c>
      <c r="FD58" s="241">
        <f t="shared" si="920"/>
        <v>0</v>
      </c>
      <c r="FE58" s="242"/>
      <c r="FF58" s="241">
        <f t="shared" si="921"/>
        <v>0</v>
      </c>
      <c r="FG58" s="241">
        <f t="shared" ref="FG58:FI58" si="1161">FG159+FG260+FG361+FG462</f>
        <v>0</v>
      </c>
      <c r="FH58" s="241">
        <f t="shared" si="1161"/>
        <v>0</v>
      </c>
      <c r="FI58" s="241">
        <f t="shared" si="1161"/>
        <v>0</v>
      </c>
      <c r="FJ58" s="241">
        <f t="shared" si="923"/>
        <v>0</v>
      </c>
      <c r="FK58" s="242">
        <v>0.36319999999999997</v>
      </c>
      <c r="FL58" s="243">
        <f t="shared" si="924"/>
        <v>0</v>
      </c>
      <c r="FM58" s="244">
        <f t="shared" si="925"/>
        <v>0</v>
      </c>
      <c r="FN58" s="236"/>
      <c r="FO58" s="238">
        <v>12.0</v>
      </c>
      <c r="FP58" s="239" t="s">
        <v>161</v>
      </c>
      <c r="FQ58" s="240" t="s">
        <v>132</v>
      </c>
      <c r="FR58" s="240" t="s">
        <v>150</v>
      </c>
      <c r="FS58" s="241">
        <f t="shared" si="926"/>
        <v>0</v>
      </c>
      <c r="FT58" s="241" t="str">
        <f t="shared" si="927"/>
        <v>#DIV/0!</v>
      </c>
      <c r="FU58" s="241">
        <f t="shared" si="928"/>
        <v>0</v>
      </c>
      <c r="FV58" s="242"/>
      <c r="FW58" s="241">
        <f t="shared" si="929"/>
        <v>0</v>
      </c>
      <c r="FX58" s="241">
        <f t="shared" ref="FX58:FZ58" si="1162">FX159+FX260+FX361+FX462</f>
        <v>0</v>
      </c>
      <c r="FY58" s="241">
        <f t="shared" si="1162"/>
        <v>0</v>
      </c>
      <c r="FZ58" s="241">
        <f t="shared" si="1162"/>
        <v>0</v>
      </c>
      <c r="GA58" s="241">
        <f t="shared" si="931"/>
        <v>0</v>
      </c>
      <c r="GB58" s="242">
        <v>0.36319999999999997</v>
      </c>
      <c r="GC58" s="243">
        <f t="shared" si="932"/>
        <v>0</v>
      </c>
      <c r="GD58" s="244">
        <f t="shared" si="933"/>
        <v>0</v>
      </c>
      <c r="GE58" s="236"/>
      <c r="GF58" s="238">
        <v>12.0</v>
      </c>
      <c r="GG58" s="239" t="s">
        <v>161</v>
      </c>
      <c r="GH58" s="240" t="s">
        <v>132</v>
      </c>
      <c r="GI58" s="240" t="s">
        <v>150</v>
      </c>
      <c r="GJ58" s="241">
        <f t="shared" si="934"/>
        <v>0</v>
      </c>
      <c r="GK58" s="241" t="str">
        <f t="shared" si="935"/>
        <v>#DIV/0!</v>
      </c>
      <c r="GL58" s="241">
        <f t="shared" si="936"/>
        <v>0</v>
      </c>
      <c r="GM58" s="242"/>
      <c r="GN58" s="241">
        <f t="shared" si="937"/>
        <v>0</v>
      </c>
      <c r="GO58" s="241">
        <f t="shared" ref="GO58:GQ58" si="1163">GO159+GO260+GO361+GO462</f>
        <v>0</v>
      </c>
      <c r="GP58" s="241">
        <f t="shared" si="1163"/>
        <v>0</v>
      </c>
      <c r="GQ58" s="241">
        <f t="shared" si="1163"/>
        <v>0</v>
      </c>
      <c r="GR58" s="241">
        <f t="shared" si="939"/>
        <v>0</v>
      </c>
      <c r="GS58" s="242">
        <v>0.36319999999999997</v>
      </c>
      <c r="GT58" s="243">
        <f t="shared" si="940"/>
        <v>0</v>
      </c>
      <c r="GU58" s="244">
        <f t="shared" si="941"/>
        <v>0</v>
      </c>
      <c r="GV58" s="236"/>
      <c r="GW58" s="238">
        <v>12.0</v>
      </c>
      <c r="GX58" s="239" t="s">
        <v>161</v>
      </c>
      <c r="GY58" s="240" t="s">
        <v>132</v>
      </c>
      <c r="GZ58" s="240" t="s">
        <v>150</v>
      </c>
      <c r="HA58" s="241">
        <f t="shared" si="942"/>
        <v>0</v>
      </c>
      <c r="HB58" s="241" t="str">
        <f t="shared" si="943"/>
        <v>#DIV/0!</v>
      </c>
      <c r="HC58" s="241">
        <f t="shared" si="944"/>
        <v>0</v>
      </c>
      <c r="HD58" s="242"/>
      <c r="HE58" s="241">
        <f t="shared" si="945"/>
        <v>0</v>
      </c>
      <c r="HF58" s="241">
        <f t="shared" ref="HF58:HH58" si="1164">HF159+HF260+HF361+HF462</f>
        <v>0</v>
      </c>
      <c r="HG58" s="241">
        <f t="shared" si="1164"/>
        <v>0</v>
      </c>
      <c r="HH58" s="241">
        <f t="shared" si="1164"/>
        <v>0</v>
      </c>
      <c r="HI58" s="241">
        <f t="shared" si="947"/>
        <v>0</v>
      </c>
      <c r="HJ58" s="242">
        <v>0.36319999999999997</v>
      </c>
      <c r="HK58" s="243">
        <f t="shared" si="948"/>
        <v>0</v>
      </c>
      <c r="HL58" s="244">
        <f t="shared" si="949"/>
        <v>0</v>
      </c>
      <c r="HM58" s="236"/>
      <c r="HN58" s="238">
        <v>12.0</v>
      </c>
      <c r="HO58" s="239" t="s">
        <v>161</v>
      </c>
      <c r="HP58" s="240" t="s">
        <v>132</v>
      </c>
      <c r="HQ58" s="240" t="s">
        <v>150</v>
      </c>
      <c r="HR58" s="241">
        <f t="shared" si="950"/>
        <v>0</v>
      </c>
      <c r="HS58" s="241" t="str">
        <f t="shared" si="951"/>
        <v>#DIV/0!</v>
      </c>
      <c r="HT58" s="241">
        <f t="shared" si="952"/>
        <v>0</v>
      </c>
      <c r="HU58" s="242"/>
      <c r="HV58" s="241">
        <f t="shared" si="953"/>
        <v>0</v>
      </c>
      <c r="HW58" s="241">
        <f t="shared" ref="HW58:HY58" si="1165">HW159+HW260+HW361+HW462</f>
        <v>0</v>
      </c>
      <c r="HX58" s="241">
        <f t="shared" si="1165"/>
        <v>0</v>
      </c>
      <c r="HY58" s="241">
        <f t="shared" si="1165"/>
        <v>0</v>
      </c>
      <c r="HZ58" s="241">
        <f t="shared" si="955"/>
        <v>0</v>
      </c>
      <c r="IA58" s="242">
        <v>0.36319999999999997</v>
      </c>
      <c r="IB58" s="243">
        <f t="shared" si="956"/>
        <v>0</v>
      </c>
      <c r="IC58" s="244">
        <f t="shared" si="957"/>
        <v>0</v>
      </c>
      <c r="ID58" s="236"/>
      <c r="IE58" s="238">
        <v>12.0</v>
      </c>
      <c r="IF58" s="239" t="s">
        <v>161</v>
      </c>
      <c r="IG58" s="240" t="s">
        <v>132</v>
      </c>
      <c r="IH58" s="240" t="s">
        <v>150</v>
      </c>
      <c r="II58" s="241">
        <f t="shared" si="958"/>
        <v>0</v>
      </c>
      <c r="IJ58" s="241" t="str">
        <f t="shared" si="959"/>
        <v>#DIV/0!</v>
      </c>
      <c r="IK58" s="241">
        <f t="shared" si="960"/>
        <v>0</v>
      </c>
      <c r="IL58" s="242"/>
      <c r="IM58" s="241">
        <f t="shared" si="961"/>
        <v>0</v>
      </c>
      <c r="IN58" s="241">
        <f t="shared" ref="IN58:IP58" si="1166">IN159+IN260+IN361+IN462</f>
        <v>0</v>
      </c>
      <c r="IO58" s="241">
        <f t="shared" si="1166"/>
        <v>0</v>
      </c>
      <c r="IP58" s="241">
        <f t="shared" si="1166"/>
        <v>0</v>
      </c>
      <c r="IQ58" s="241">
        <f t="shared" si="963"/>
        <v>0</v>
      </c>
      <c r="IR58" s="242">
        <v>0.36319999999999997</v>
      </c>
      <c r="IS58" s="243">
        <f t="shared" si="964"/>
        <v>0</v>
      </c>
      <c r="IT58" s="244">
        <f t="shared" si="965"/>
        <v>0</v>
      </c>
      <c r="IU58" s="236"/>
      <c r="IV58" s="238">
        <v>12.0</v>
      </c>
      <c r="IW58" s="239" t="s">
        <v>161</v>
      </c>
      <c r="IX58" s="240" t="s">
        <v>132</v>
      </c>
      <c r="IY58" s="240" t="s">
        <v>150</v>
      </c>
      <c r="IZ58" s="241">
        <f t="shared" si="966"/>
        <v>0</v>
      </c>
      <c r="JA58" s="241" t="str">
        <f t="shared" si="967"/>
        <v>#DIV/0!</v>
      </c>
      <c r="JB58" s="241">
        <f t="shared" si="968"/>
        <v>0</v>
      </c>
      <c r="JC58" s="242"/>
      <c r="JD58" s="241">
        <f t="shared" si="969"/>
        <v>0</v>
      </c>
      <c r="JE58" s="241">
        <f t="shared" ref="JE58:JG58" si="1167">JE159+JE260+JE361+JE462</f>
        <v>0</v>
      </c>
      <c r="JF58" s="241">
        <f t="shared" si="1167"/>
        <v>0</v>
      </c>
      <c r="JG58" s="241">
        <f t="shared" si="1167"/>
        <v>0</v>
      </c>
      <c r="JH58" s="241">
        <f t="shared" si="971"/>
        <v>0</v>
      </c>
      <c r="JI58" s="242">
        <v>0.36319999999999997</v>
      </c>
      <c r="JJ58" s="243">
        <f t="shared" si="972"/>
        <v>0</v>
      </c>
      <c r="JK58" s="244">
        <f t="shared" si="973"/>
        <v>0</v>
      </c>
      <c r="JL58" s="236"/>
      <c r="JM58" s="238">
        <v>12.0</v>
      </c>
      <c r="JN58" s="239" t="s">
        <v>161</v>
      </c>
      <c r="JO58" s="240" t="s">
        <v>132</v>
      </c>
      <c r="JP58" s="240" t="s">
        <v>150</v>
      </c>
      <c r="JQ58" s="241">
        <f t="shared" si="974"/>
        <v>0</v>
      </c>
      <c r="JR58" s="241" t="str">
        <f t="shared" si="975"/>
        <v>#DIV/0!</v>
      </c>
      <c r="JS58" s="241">
        <f t="shared" si="976"/>
        <v>0</v>
      </c>
      <c r="JT58" s="242"/>
      <c r="JU58" s="241">
        <f t="shared" si="977"/>
        <v>0</v>
      </c>
      <c r="JV58" s="241">
        <f t="shared" ref="JV58:JX58" si="1168">JV159+JV260+JV361+JV462</f>
        <v>0</v>
      </c>
      <c r="JW58" s="241">
        <f t="shared" si="1168"/>
        <v>0</v>
      </c>
      <c r="JX58" s="241">
        <f t="shared" si="1168"/>
        <v>0</v>
      </c>
      <c r="JY58" s="241">
        <f t="shared" si="979"/>
        <v>0</v>
      </c>
      <c r="JZ58" s="242">
        <v>0.36319999999999997</v>
      </c>
      <c r="KA58" s="243">
        <f t="shared" si="980"/>
        <v>0</v>
      </c>
      <c r="KB58" s="244">
        <f t="shared" si="981"/>
        <v>0</v>
      </c>
      <c r="KC58" s="236"/>
      <c r="KD58" s="238">
        <v>12.0</v>
      </c>
      <c r="KE58" s="239" t="s">
        <v>161</v>
      </c>
      <c r="KF58" s="240" t="s">
        <v>132</v>
      </c>
      <c r="KG58" s="240" t="s">
        <v>150</v>
      </c>
      <c r="KH58" s="241">
        <f t="shared" si="982"/>
        <v>0</v>
      </c>
      <c r="KI58" s="241" t="str">
        <f t="shared" si="983"/>
        <v>#DIV/0!</v>
      </c>
      <c r="KJ58" s="241">
        <f t="shared" si="984"/>
        <v>0</v>
      </c>
      <c r="KK58" s="242"/>
      <c r="KL58" s="241">
        <f t="shared" si="985"/>
        <v>0</v>
      </c>
      <c r="KM58" s="241">
        <f t="shared" ref="KM58:KO58" si="1169">KM159+KM260+KM361+KM462</f>
        <v>0</v>
      </c>
      <c r="KN58" s="241">
        <f t="shared" si="1169"/>
        <v>0</v>
      </c>
      <c r="KO58" s="241">
        <f t="shared" si="1169"/>
        <v>0</v>
      </c>
      <c r="KP58" s="241">
        <f t="shared" si="987"/>
        <v>0</v>
      </c>
      <c r="KQ58" s="242">
        <v>0.36319999999999997</v>
      </c>
      <c r="KR58" s="243">
        <f t="shared" si="988"/>
        <v>0</v>
      </c>
      <c r="KS58" s="244">
        <f t="shared" si="989"/>
        <v>0</v>
      </c>
      <c r="KT58" s="236"/>
      <c r="KU58" s="237"/>
    </row>
    <row r="59" ht="15.75" customHeight="1">
      <c r="A59" s="238">
        <v>13.0</v>
      </c>
      <c r="B59" s="239" t="s">
        <v>162</v>
      </c>
      <c r="C59" s="240" t="s">
        <v>132</v>
      </c>
      <c r="D59" s="240" t="s">
        <v>150</v>
      </c>
      <c r="E59" s="241">
        <f t="shared" si="846"/>
        <v>0</v>
      </c>
      <c r="F59" s="241" t="str">
        <f t="shared" si="847"/>
        <v>#DIV/0!</v>
      </c>
      <c r="G59" s="241">
        <f t="shared" si="848"/>
        <v>0</v>
      </c>
      <c r="H59" s="242"/>
      <c r="I59" s="241">
        <f t="shared" si="849"/>
        <v>0</v>
      </c>
      <c r="J59" s="241">
        <f t="shared" ref="J59:L59" si="1170">J160+J261+J362+J463</f>
        <v>0</v>
      </c>
      <c r="K59" s="241">
        <f t="shared" si="1170"/>
        <v>0</v>
      </c>
      <c r="L59" s="241">
        <f t="shared" si="1170"/>
        <v>0</v>
      </c>
      <c r="M59" s="241">
        <f t="shared" si="851"/>
        <v>0</v>
      </c>
      <c r="N59" s="242">
        <v>0.36319999999999997</v>
      </c>
      <c r="O59" s="243">
        <f t="shared" si="852"/>
        <v>0</v>
      </c>
      <c r="P59" s="244">
        <f t="shared" si="853"/>
        <v>0</v>
      </c>
      <c r="Q59" s="236"/>
      <c r="R59" s="238">
        <v>13.0</v>
      </c>
      <c r="S59" s="239" t="s">
        <v>162</v>
      </c>
      <c r="T59" s="240" t="s">
        <v>132</v>
      </c>
      <c r="U59" s="240" t="s">
        <v>150</v>
      </c>
      <c r="V59" s="241">
        <f t="shared" si="854"/>
        <v>0</v>
      </c>
      <c r="W59" s="241" t="str">
        <f t="shared" si="855"/>
        <v>#DIV/0!</v>
      </c>
      <c r="X59" s="241">
        <f t="shared" si="856"/>
        <v>0</v>
      </c>
      <c r="Y59" s="242"/>
      <c r="Z59" s="241">
        <f t="shared" si="857"/>
        <v>0</v>
      </c>
      <c r="AA59" s="241">
        <f t="shared" ref="AA59:AC59" si="1171">AA160+AA261+AA362+AA463</f>
        <v>0</v>
      </c>
      <c r="AB59" s="241">
        <f t="shared" si="1171"/>
        <v>0</v>
      </c>
      <c r="AC59" s="241">
        <f t="shared" si="1171"/>
        <v>0</v>
      </c>
      <c r="AD59" s="241">
        <f t="shared" si="859"/>
        <v>0</v>
      </c>
      <c r="AE59" s="242">
        <v>0.36319999999999997</v>
      </c>
      <c r="AF59" s="243">
        <f t="shared" si="860"/>
        <v>0</v>
      </c>
      <c r="AG59" s="244">
        <f t="shared" si="861"/>
        <v>0</v>
      </c>
      <c r="AH59" s="236"/>
      <c r="AI59" s="238">
        <v>13.0</v>
      </c>
      <c r="AJ59" s="239" t="s">
        <v>162</v>
      </c>
      <c r="AK59" s="240" t="s">
        <v>132</v>
      </c>
      <c r="AL59" s="240" t="s">
        <v>150</v>
      </c>
      <c r="AM59" s="241">
        <f t="shared" si="862"/>
        <v>0</v>
      </c>
      <c r="AN59" s="241" t="str">
        <f t="shared" si="863"/>
        <v>#DIV/0!</v>
      </c>
      <c r="AO59" s="241">
        <f t="shared" si="864"/>
        <v>0</v>
      </c>
      <c r="AP59" s="242"/>
      <c r="AQ59" s="241">
        <f t="shared" si="865"/>
        <v>0</v>
      </c>
      <c r="AR59" s="241">
        <f t="shared" ref="AR59:AT59" si="1172">AR160+AR261+AR362+AR463</f>
        <v>0</v>
      </c>
      <c r="AS59" s="241">
        <f t="shared" si="1172"/>
        <v>0</v>
      </c>
      <c r="AT59" s="241">
        <f t="shared" si="1172"/>
        <v>0</v>
      </c>
      <c r="AU59" s="241">
        <f t="shared" si="867"/>
        <v>0</v>
      </c>
      <c r="AV59" s="242">
        <v>0.36319999999999997</v>
      </c>
      <c r="AW59" s="243">
        <f t="shared" si="868"/>
        <v>0</v>
      </c>
      <c r="AX59" s="244">
        <f t="shared" si="869"/>
        <v>0</v>
      </c>
      <c r="AY59" s="236"/>
      <c r="AZ59" s="238">
        <v>13.0</v>
      </c>
      <c r="BA59" s="239" t="s">
        <v>162</v>
      </c>
      <c r="BB59" s="240" t="s">
        <v>132</v>
      </c>
      <c r="BC59" s="240" t="s">
        <v>150</v>
      </c>
      <c r="BD59" s="241">
        <f t="shared" si="870"/>
        <v>0</v>
      </c>
      <c r="BE59" s="241" t="str">
        <f t="shared" si="871"/>
        <v>#DIV/0!</v>
      </c>
      <c r="BF59" s="241">
        <f t="shared" si="872"/>
        <v>0</v>
      </c>
      <c r="BG59" s="242"/>
      <c r="BH59" s="241">
        <f t="shared" si="873"/>
        <v>0</v>
      </c>
      <c r="BI59" s="241">
        <f t="shared" ref="BI59:BK59" si="1173">BI160+BI261+BI362+BI463</f>
        <v>0</v>
      </c>
      <c r="BJ59" s="241">
        <f t="shared" si="1173"/>
        <v>0</v>
      </c>
      <c r="BK59" s="241">
        <f t="shared" si="1173"/>
        <v>0</v>
      </c>
      <c r="BL59" s="241">
        <f t="shared" si="875"/>
        <v>0</v>
      </c>
      <c r="BM59" s="242">
        <v>0.36319999999999997</v>
      </c>
      <c r="BN59" s="243">
        <f t="shared" si="876"/>
        <v>0</v>
      </c>
      <c r="BO59" s="244">
        <f t="shared" si="877"/>
        <v>0</v>
      </c>
      <c r="BP59" s="236"/>
      <c r="BQ59" s="238">
        <v>13.0</v>
      </c>
      <c r="BR59" s="239" t="s">
        <v>162</v>
      </c>
      <c r="BS59" s="240" t="s">
        <v>132</v>
      </c>
      <c r="BT59" s="240" t="s">
        <v>150</v>
      </c>
      <c r="BU59" s="241">
        <f t="shared" si="878"/>
        <v>0</v>
      </c>
      <c r="BV59" s="241" t="str">
        <f t="shared" si="879"/>
        <v>#DIV/0!</v>
      </c>
      <c r="BW59" s="241">
        <f t="shared" si="880"/>
        <v>0</v>
      </c>
      <c r="BX59" s="242"/>
      <c r="BY59" s="241">
        <f t="shared" si="881"/>
        <v>0</v>
      </c>
      <c r="BZ59" s="241">
        <f t="shared" ref="BZ59:CB59" si="1174">BZ160+BZ261+BZ362+BZ463</f>
        <v>0</v>
      </c>
      <c r="CA59" s="241">
        <f t="shared" si="1174"/>
        <v>0</v>
      </c>
      <c r="CB59" s="241">
        <f t="shared" si="1174"/>
        <v>0</v>
      </c>
      <c r="CC59" s="241">
        <f t="shared" si="883"/>
        <v>0</v>
      </c>
      <c r="CD59" s="242">
        <v>0.36319999999999997</v>
      </c>
      <c r="CE59" s="243">
        <f t="shared" si="884"/>
        <v>0</v>
      </c>
      <c r="CF59" s="244">
        <f t="shared" si="885"/>
        <v>0</v>
      </c>
      <c r="CG59" s="236"/>
      <c r="CH59" s="238">
        <v>13.0</v>
      </c>
      <c r="CI59" s="239" t="s">
        <v>162</v>
      </c>
      <c r="CJ59" s="240" t="s">
        <v>132</v>
      </c>
      <c r="CK59" s="240" t="s">
        <v>150</v>
      </c>
      <c r="CL59" s="241">
        <f t="shared" si="886"/>
        <v>0</v>
      </c>
      <c r="CM59" s="241" t="str">
        <f t="shared" si="887"/>
        <v>#DIV/0!</v>
      </c>
      <c r="CN59" s="241">
        <f t="shared" si="888"/>
        <v>0</v>
      </c>
      <c r="CO59" s="242"/>
      <c r="CP59" s="241">
        <f t="shared" si="889"/>
        <v>0</v>
      </c>
      <c r="CQ59" s="241">
        <f t="shared" ref="CQ59:CS59" si="1175">CQ160+CQ261+CQ362+CQ463</f>
        <v>0</v>
      </c>
      <c r="CR59" s="241">
        <f t="shared" si="1175"/>
        <v>0</v>
      </c>
      <c r="CS59" s="241">
        <f t="shared" si="1175"/>
        <v>0</v>
      </c>
      <c r="CT59" s="241">
        <f t="shared" si="891"/>
        <v>0</v>
      </c>
      <c r="CU59" s="242">
        <v>0.36319999999999997</v>
      </c>
      <c r="CV59" s="243">
        <f t="shared" si="892"/>
        <v>0</v>
      </c>
      <c r="CW59" s="244">
        <f t="shared" si="893"/>
        <v>0</v>
      </c>
      <c r="CX59" s="236"/>
      <c r="CY59" s="238">
        <v>13.0</v>
      </c>
      <c r="CZ59" s="239" t="s">
        <v>162</v>
      </c>
      <c r="DA59" s="240" t="s">
        <v>132</v>
      </c>
      <c r="DB59" s="240" t="s">
        <v>150</v>
      </c>
      <c r="DC59" s="241">
        <f t="shared" si="894"/>
        <v>0</v>
      </c>
      <c r="DD59" s="241" t="str">
        <f t="shared" si="895"/>
        <v>#DIV/0!</v>
      </c>
      <c r="DE59" s="241">
        <f t="shared" si="896"/>
        <v>0</v>
      </c>
      <c r="DF59" s="242"/>
      <c r="DG59" s="241">
        <f t="shared" si="897"/>
        <v>0</v>
      </c>
      <c r="DH59" s="241">
        <f t="shared" ref="DH59:DJ59" si="1176">DH160+DH261+DH362+DH463</f>
        <v>0</v>
      </c>
      <c r="DI59" s="241">
        <f t="shared" si="1176"/>
        <v>0</v>
      </c>
      <c r="DJ59" s="241">
        <f t="shared" si="1176"/>
        <v>0</v>
      </c>
      <c r="DK59" s="241">
        <f t="shared" si="899"/>
        <v>0</v>
      </c>
      <c r="DL59" s="242">
        <v>0.36319999999999997</v>
      </c>
      <c r="DM59" s="243">
        <f t="shared" si="900"/>
        <v>0</v>
      </c>
      <c r="DN59" s="244">
        <f t="shared" si="901"/>
        <v>0</v>
      </c>
      <c r="DO59" s="236"/>
      <c r="DP59" s="238">
        <v>13.0</v>
      </c>
      <c r="DQ59" s="239" t="s">
        <v>162</v>
      </c>
      <c r="DR59" s="240" t="s">
        <v>132</v>
      </c>
      <c r="DS59" s="240" t="s">
        <v>150</v>
      </c>
      <c r="DT59" s="241">
        <f t="shared" si="902"/>
        <v>0</v>
      </c>
      <c r="DU59" s="241" t="str">
        <f t="shared" si="903"/>
        <v>#DIV/0!</v>
      </c>
      <c r="DV59" s="241">
        <f t="shared" si="904"/>
        <v>0</v>
      </c>
      <c r="DW59" s="242"/>
      <c r="DX59" s="241">
        <f t="shared" si="905"/>
        <v>0</v>
      </c>
      <c r="DY59" s="241">
        <f t="shared" ref="DY59:EA59" si="1177">DY160+DY261+DY362+DY463</f>
        <v>0</v>
      </c>
      <c r="DZ59" s="241">
        <f t="shared" si="1177"/>
        <v>0</v>
      </c>
      <c r="EA59" s="241">
        <f t="shared" si="1177"/>
        <v>0</v>
      </c>
      <c r="EB59" s="241">
        <f t="shared" si="907"/>
        <v>0</v>
      </c>
      <c r="EC59" s="242">
        <v>0.36319999999999997</v>
      </c>
      <c r="ED59" s="243">
        <f t="shared" si="908"/>
        <v>0</v>
      </c>
      <c r="EE59" s="244">
        <f t="shared" si="909"/>
        <v>0</v>
      </c>
      <c r="EF59" s="236"/>
      <c r="EG59" s="238">
        <v>13.0</v>
      </c>
      <c r="EH59" s="239" t="s">
        <v>162</v>
      </c>
      <c r="EI59" s="240" t="s">
        <v>132</v>
      </c>
      <c r="EJ59" s="240" t="s">
        <v>150</v>
      </c>
      <c r="EK59" s="241">
        <f t="shared" si="910"/>
        <v>0</v>
      </c>
      <c r="EL59" s="241" t="str">
        <f t="shared" si="911"/>
        <v>#DIV/0!</v>
      </c>
      <c r="EM59" s="241">
        <f t="shared" si="912"/>
        <v>0</v>
      </c>
      <c r="EN59" s="242"/>
      <c r="EO59" s="241">
        <f t="shared" si="913"/>
        <v>0</v>
      </c>
      <c r="EP59" s="241">
        <f t="shared" ref="EP59:ER59" si="1178">EP160+EP261+EP362+EP463</f>
        <v>0</v>
      </c>
      <c r="EQ59" s="241">
        <f t="shared" si="1178"/>
        <v>0</v>
      </c>
      <c r="ER59" s="241">
        <f t="shared" si="1178"/>
        <v>0</v>
      </c>
      <c r="ES59" s="241">
        <f t="shared" si="915"/>
        <v>0</v>
      </c>
      <c r="ET59" s="242">
        <v>0.36319999999999997</v>
      </c>
      <c r="EU59" s="243">
        <f t="shared" si="916"/>
        <v>0</v>
      </c>
      <c r="EV59" s="244">
        <f t="shared" si="917"/>
        <v>0</v>
      </c>
      <c r="EW59" s="236"/>
      <c r="EX59" s="238">
        <v>13.0</v>
      </c>
      <c r="EY59" s="239" t="s">
        <v>162</v>
      </c>
      <c r="EZ59" s="240" t="s">
        <v>132</v>
      </c>
      <c r="FA59" s="240" t="s">
        <v>150</v>
      </c>
      <c r="FB59" s="241">
        <f t="shared" si="918"/>
        <v>0</v>
      </c>
      <c r="FC59" s="241" t="str">
        <f t="shared" si="919"/>
        <v>#DIV/0!</v>
      </c>
      <c r="FD59" s="241">
        <f t="shared" si="920"/>
        <v>0</v>
      </c>
      <c r="FE59" s="242"/>
      <c r="FF59" s="241">
        <f t="shared" si="921"/>
        <v>0</v>
      </c>
      <c r="FG59" s="241">
        <f t="shared" ref="FG59:FI59" si="1179">FG160+FG261+FG362+FG463</f>
        <v>0</v>
      </c>
      <c r="FH59" s="241">
        <f t="shared" si="1179"/>
        <v>0</v>
      </c>
      <c r="FI59" s="241">
        <f t="shared" si="1179"/>
        <v>0</v>
      </c>
      <c r="FJ59" s="241">
        <f t="shared" si="923"/>
        <v>0</v>
      </c>
      <c r="FK59" s="242">
        <v>0.36319999999999997</v>
      </c>
      <c r="FL59" s="243">
        <f t="shared" si="924"/>
        <v>0</v>
      </c>
      <c r="FM59" s="244">
        <f t="shared" si="925"/>
        <v>0</v>
      </c>
      <c r="FN59" s="236"/>
      <c r="FO59" s="238">
        <v>13.0</v>
      </c>
      <c r="FP59" s="239" t="s">
        <v>162</v>
      </c>
      <c r="FQ59" s="240" t="s">
        <v>132</v>
      </c>
      <c r="FR59" s="240" t="s">
        <v>150</v>
      </c>
      <c r="FS59" s="241">
        <f t="shared" si="926"/>
        <v>0</v>
      </c>
      <c r="FT59" s="241" t="str">
        <f t="shared" si="927"/>
        <v>#DIV/0!</v>
      </c>
      <c r="FU59" s="241">
        <f t="shared" si="928"/>
        <v>0</v>
      </c>
      <c r="FV59" s="242"/>
      <c r="FW59" s="241">
        <f t="shared" si="929"/>
        <v>0</v>
      </c>
      <c r="FX59" s="241">
        <f t="shared" ref="FX59:FZ59" si="1180">FX160+FX261+FX362+FX463</f>
        <v>0</v>
      </c>
      <c r="FY59" s="241">
        <f t="shared" si="1180"/>
        <v>0</v>
      </c>
      <c r="FZ59" s="241">
        <f t="shared" si="1180"/>
        <v>0</v>
      </c>
      <c r="GA59" s="241">
        <f t="shared" si="931"/>
        <v>0</v>
      </c>
      <c r="GB59" s="242">
        <v>0.36319999999999997</v>
      </c>
      <c r="GC59" s="243">
        <f t="shared" si="932"/>
        <v>0</v>
      </c>
      <c r="GD59" s="244">
        <f t="shared" si="933"/>
        <v>0</v>
      </c>
      <c r="GE59" s="236"/>
      <c r="GF59" s="238">
        <v>13.0</v>
      </c>
      <c r="GG59" s="239" t="s">
        <v>162</v>
      </c>
      <c r="GH59" s="240" t="s">
        <v>132</v>
      </c>
      <c r="GI59" s="240" t="s">
        <v>150</v>
      </c>
      <c r="GJ59" s="241">
        <f t="shared" si="934"/>
        <v>0</v>
      </c>
      <c r="GK59" s="241" t="str">
        <f t="shared" si="935"/>
        <v>#DIV/0!</v>
      </c>
      <c r="GL59" s="241">
        <f t="shared" si="936"/>
        <v>0</v>
      </c>
      <c r="GM59" s="242"/>
      <c r="GN59" s="241">
        <f t="shared" si="937"/>
        <v>0</v>
      </c>
      <c r="GO59" s="241">
        <f t="shared" ref="GO59:GQ59" si="1181">GO160+GO261+GO362+GO463</f>
        <v>0</v>
      </c>
      <c r="GP59" s="241">
        <f t="shared" si="1181"/>
        <v>0</v>
      </c>
      <c r="GQ59" s="241">
        <f t="shared" si="1181"/>
        <v>0</v>
      </c>
      <c r="GR59" s="241">
        <f t="shared" si="939"/>
        <v>0</v>
      </c>
      <c r="GS59" s="242">
        <v>0.36319999999999997</v>
      </c>
      <c r="GT59" s="243">
        <f t="shared" si="940"/>
        <v>0</v>
      </c>
      <c r="GU59" s="244">
        <f t="shared" si="941"/>
        <v>0</v>
      </c>
      <c r="GV59" s="236"/>
      <c r="GW59" s="238">
        <v>13.0</v>
      </c>
      <c r="GX59" s="239" t="s">
        <v>162</v>
      </c>
      <c r="GY59" s="240" t="s">
        <v>132</v>
      </c>
      <c r="GZ59" s="240" t="s">
        <v>150</v>
      </c>
      <c r="HA59" s="241">
        <f t="shared" si="942"/>
        <v>0</v>
      </c>
      <c r="HB59" s="241" t="str">
        <f t="shared" si="943"/>
        <v>#DIV/0!</v>
      </c>
      <c r="HC59" s="241">
        <f t="shared" si="944"/>
        <v>0</v>
      </c>
      <c r="HD59" s="242"/>
      <c r="HE59" s="241">
        <f t="shared" si="945"/>
        <v>0</v>
      </c>
      <c r="HF59" s="241">
        <f t="shared" ref="HF59:HH59" si="1182">HF160+HF261+HF362+HF463</f>
        <v>0</v>
      </c>
      <c r="HG59" s="241">
        <f t="shared" si="1182"/>
        <v>0</v>
      </c>
      <c r="HH59" s="241">
        <f t="shared" si="1182"/>
        <v>0</v>
      </c>
      <c r="HI59" s="241">
        <f t="shared" si="947"/>
        <v>0</v>
      </c>
      <c r="HJ59" s="242">
        <v>0.36319999999999997</v>
      </c>
      <c r="HK59" s="243">
        <f t="shared" si="948"/>
        <v>0</v>
      </c>
      <c r="HL59" s="244">
        <f t="shared" si="949"/>
        <v>0</v>
      </c>
      <c r="HM59" s="236"/>
      <c r="HN59" s="238">
        <v>13.0</v>
      </c>
      <c r="HO59" s="239" t="s">
        <v>162</v>
      </c>
      <c r="HP59" s="240" t="s">
        <v>132</v>
      </c>
      <c r="HQ59" s="240" t="s">
        <v>150</v>
      </c>
      <c r="HR59" s="241">
        <f t="shared" si="950"/>
        <v>0</v>
      </c>
      <c r="HS59" s="241" t="str">
        <f t="shared" si="951"/>
        <v>#DIV/0!</v>
      </c>
      <c r="HT59" s="241">
        <f t="shared" si="952"/>
        <v>0</v>
      </c>
      <c r="HU59" s="242"/>
      <c r="HV59" s="241">
        <f t="shared" si="953"/>
        <v>0</v>
      </c>
      <c r="HW59" s="241">
        <f t="shared" ref="HW59:HY59" si="1183">HW160+HW261+HW362+HW463</f>
        <v>0</v>
      </c>
      <c r="HX59" s="241">
        <f t="shared" si="1183"/>
        <v>0</v>
      </c>
      <c r="HY59" s="241">
        <f t="shared" si="1183"/>
        <v>0</v>
      </c>
      <c r="HZ59" s="241">
        <f t="shared" si="955"/>
        <v>0</v>
      </c>
      <c r="IA59" s="242">
        <v>0.36319999999999997</v>
      </c>
      <c r="IB59" s="243">
        <f t="shared" si="956"/>
        <v>0</v>
      </c>
      <c r="IC59" s="244">
        <f t="shared" si="957"/>
        <v>0</v>
      </c>
      <c r="ID59" s="236"/>
      <c r="IE59" s="238">
        <v>13.0</v>
      </c>
      <c r="IF59" s="239" t="s">
        <v>162</v>
      </c>
      <c r="IG59" s="240" t="s">
        <v>132</v>
      </c>
      <c r="IH59" s="240" t="s">
        <v>150</v>
      </c>
      <c r="II59" s="241">
        <f t="shared" si="958"/>
        <v>0</v>
      </c>
      <c r="IJ59" s="241" t="str">
        <f t="shared" si="959"/>
        <v>#DIV/0!</v>
      </c>
      <c r="IK59" s="241">
        <f t="shared" si="960"/>
        <v>0</v>
      </c>
      <c r="IL59" s="242"/>
      <c r="IM59" s="241">
        <f t="shared" si="961"/>
        <v>0</v>
      </c>
      <c r="IN59" s="241">
        <f t="shared" ref="IN59:IP59" si="1184">IN160+IN261+IN362+IN463</f>
        <v>0</v>
      </c>
      <c r="IO59" s="241">
        <f t="shared" si="1184"/>
        <v>0</v>
      </c>
      <c r="IP59" s="241">
        <f t="shared" si="1184"/>
        <v>0</v>
      </c>
      <c r="IQ59" s="241">
        <f t="shared" si="963"/>
        <v>0</v>
      </c>
      <c r="IR59" s="242">
        <v>0.36319999999999997</v>
      </c>
      <c r="IS59" s="243">
        <f t="shared" si="964"/>
        <v>0</v>
      </c>
      <c r="IT59" s="244">
        <f t="shared" si="965"/>
        <v>0</v>
      </c>
      <c r="IU59" s="236"/>
      <c r="IV59" s="238">
        <v>13.0</v>
      </c>
      <c r="IW59" s="239" t="s">
        <v>162</v>
      </c>
      <c r="IX59" s="240" t="s">
        <v>132</v>
      </c>
      <c r="IY59" s="240" t="s">
        <v>150</v>
      </c>
      <c r="IZ59" s="241">
        <f t="shared" si="966"/>
        <v>0</v>
      </c>
      <c r="JA59" s="241" t="str">
        <f t="shared" si="967"/>
        <v>#DIV/0!</v>
      </c>
      <c r="JB59" s="241">
        <f t="shared" si="968"/>
        <v>0</v>
      </c>
      <c r="JC59" s="242"/>
      <c r="JD59" s="241">
        <f t="shared" si="969"/>
        <v>0</v>
      </c>
      <c r="JE59" s="241">
        <f t="shared" ref="JE59:JG59" si="1185">JE160+JE261+JE362+JE463</f>
        <v>0</v>
      </c>
      <c r="JF59" s="241">
        <f t="shared" si="1185"/>
        <v>0</v>
      </c>
      <c r="JG59" s="241">
        <f t="shared" si="1185"/>
        <v>0</v>
      </c>
      <c r="JH59" s="241">
        <f t="shared" si="971"/>
        <v>0</v>
      </c>
      <c r="JI59" s="242">
        <v>0.36319999999999997</v>
      </c>
      <c r="JJ59" s="243">
        <f t="shared" si="972"/>
        <v>0</v>
      </c>
      <c r="JK59" s="244">
        <f t="shared" si="973"/>
        <v>0</v>
      </c>
      <c r="JL59" s="236"/>
      <c r="JM59" s="238">
        <v>13.0</v>
      </c>
      <c r="JN59" s="239" t="s">
        <v>162</v>
      </c>
      <c r="JO59" s="240" t="s">
        <v>132</v>
      </c>
      <c r="JP59" s="240" t="s">
        <v>150</v>
      </c>
      <c r="JQ59" s="241">
        <f t="shared" si="974"/>
        <v>0</v>
      </c>
      <c r="JR59" s="241" t="str">
        <f t="shared" si="975"/>
        <v>#DIV/0!</v>
      </c>
      <c r="JS59" s="241">
        <f t="shared" si="976"/>
        <v>0</v>
      </c>
      <c r="JT59" s="242"/>
      <c r="JU59" s="241">
        <f t="shared" si="977"/>
        <v>0</v>
      </c>
      <c r="JV59" s="241">
        <f t="shared" ref="JV59:JX59" si="1186">JV160+JV261+JV362+JV463</f>
        <v>0</v>
      </c>
      <c r="JW59" s="241">
        <f t="shared" si="1186"/>
        <v>0</v>
      </c>
      <c r="JX59" s="241">
        <f t="shared" si="1186"/>
        <v>0</v>
      </c>
      <c r="JY59" s="241">
        <f t="shared" si="979"/>
        <v>0</v>
      </c>
      <c r="JZ59" s="242">
        <v>0.36319999999999997</v>
      </c>
      <c r="KA59" s="243">
        <f t="shared" si="980"/>
        <v>0</v>
      </c>
      <c r="KB59" s="244">
        <f t="shared" si="981"/>
        <v>0</v>
      </c>
      <c r="KC59" s="236"/>
      <c r="KD59" s="238">
        <v>13.0</v>
      </c>
      <c r="KE59" s="239" t="s">
        <v>162</v>
      </c>
      <c r="KF59" s="240" t="s">
        <v>132</v>
      </c>
      <c r="KG59" s="240" t="s">
        <v>150</v>
      </c>
      <c r="KH59" s="241">
        <f t="shared" si="982"/>
        <v>0</v>
      </c>
      <c r="KI59" s="241" t="str">
        <f t="shared" si="983"/>
        <v>#DIV/0!</v>
      </c>
      <c r="KJ59" s="241">
        <f t="shared" si="984"/>
        <v>0</v>
      </c>
      <c r="KK59" s="242"/>
      <c r="KL59" s="241">
        <f t="shared" si="985"/>
        <v>0</v>
      </c>
      <c r="KM59" s="241">
        <f t="shared" ref="KM59:KO59" si="1187">KM160+KM261+KM362+KM463</f>
        <v>0</v>
      </c>
      <c r="KN59" s="241">
        <f t="shared" si="1187"/>
        <v>0</v>
      </c>
      <c r="KO59" s="241">
        <f t="shared" si="1187"/>
        <v>0</v>
      </c>
      <c r="KP59" s="241">
        <f t="shared" si="987"/>
        <v>0</v>
      </c>
      <c r="KQ59" s="242">
        <v>0.36319999999999997</v>
      </c>
      <c r="KR59" s="243">
        <f t="shared" si="988"/>
        <v>0</v>
      </c>
      <c r="KS59" s="244">
        <f t="shared" si="989"/>
        <v>0</v>
      </c>
      <c r="KT59" s="236"/>
      <c r="KU59" s="237"/>
    </row>
    <row r="60" ht="15.75" customHeight="1">
      <c r="A60" s="238">
        <v>14.0</v>
      </c>
      <c r="B60" s="239" t="s">
        <v>163</v>
      </c>
      <c r="C60" s="240" t="s">
        <v>132</v>
      </c>
      <c r="D60" s="240" t="s">
        <v>150</v>
      </c>
      <c r="E60" s="241">
        <f t="shared" si="846"/>
        <v>0</v>
      </c>
      <c r="F60" s="241" t="str">
        <f t="shared" si="847"/>
        <v>#DIV/0!</v>
      </c>
      <c r="G60" s="241">
        <f t="shared" si="848"/>
        <v>0</v>
      </c>
      <c r="H60" s="242"/>
      <c r="I60" s="241">
        <f t="shared" si="849"/>
        <v>0</v>
      </c>
      <c r="J60" s="241">
        <f t="shared" ref="J60:L60" si="1188">J161+J262+J363+J464</f>
        <v>0</v>
      </c>
      <c r="K60" s="241">
        <f t="shared" si="1188"/>
        <v>0</v>
      </c>
      <c r="L60" s="241">
        <f t="shared" si="1188"/>
        <v>0</v>
      </c>
      <c r="M60" s="241">
        <f t="shared" si="851"/>
        <v>0</v>
      </c>
      <c r="N60" s="242">
        <v>0.36319999999999997</v>
      </c>
      <c r="O60" s="243">
        <f t="shared" si="852"/>
        <v>0</v>
      </c>
      <c r="P60" s="244">
        <f t="shared" si="853"/>
        <v>0</v>
      </c>
      <c r="Q60" s="236"/>
      <c r="R60" s="238">
        <v>14.0</v>
      </c>
      <c r="S60" s="239" t="s">
        <v>163</v>
      </c>
      <c r="T60" s="240" t="s">
        <v>132</v>
      </c>
      <c r="U60" s="240" t="s">
        <v>150</v>
      </c>
      <c r="V60" s="241">
        <f t="shared" si="854"/>
        <v>0</v>
      </c>
      <c r="W60" s="241" t="str">
        <f t="shared" si="855"/>
        <v>#DIV/0!</v>
      </c>
      <c r="X60" s="241">
        <f t="shared" si="856"/>
        <v>0</v>
      </c>
      <c r="Y60" s="242"/>
      <c r="Z60" s="241">
        <f t="shared" si="857"/>
        <v>0</v>
      </c>
      <c r="AA60" s="241">
        <f t="shared" ref="AA60:AC60" si="1189">AA161+AA262+AA363+AA464</f>
        <v>0</v>
      </c>
      <c r="AB60" s="241">
        <f t="shared" si="1189"/>
        <v>0</v>
      </c>
      <c r="AC60" s="241">
        <f t="shared" si="1189"/>
        <v>0</v>
      </c>
      <c r="AD60" s="241">
        <f t="shared" si="859"/>
        <v>0</v>
      </c>
      <c r="AE60" s="242">
        <v>0.36319999999999997</v>
      </c>
      <c r="AF60" s="243">
        <f t="shared" si="860"/>
        <v>0</v>
      </c>
      <c r="AG60" s="244">
        <f t="shared" si="861"/>
        <v>0</v>
      </c>
      <c r="AH60" s="236"/>
      <c r="AI60" s="238">
        <v>14.0</v>
      </c>
      <c r="AJ60" s="239" t="s">
        <v>163</v>
      </c>
      <c r="AK60" s="240" t="s">
        <v>132</v>
      </c>
      <c r="AL60" s="240" t="s">
        <v>150</v>
      </c>
      <c r="AM60" s="241">
        <f t="shared" si="862"/>
        <v>0</v>
      </c>
      <c r="AN60" s="241" t="str">
        <f t="shared" si="863"/>
        <v>#DIV/0!</v>
      </c>
      <c r="AO60" s="241">
        <f t="shared" si="864"/>
        <v>0</v>
      </c>
      <c r="AP60" s="242"/>
      <c r="AQ60" s="241">
        <f t="shared" si="865"/>
        <v>0</v>
      </c>
      <c r="AR60" s="241">
        <f t="shared" ref="AR60:AT60" si="1190">AR161+AR262+AR363+AR464</f>
        <v>0</v>
      </c>
      <c r="AS60" s="241">
        <f t="shared" si="1190"/>
        <v>0</v>
      </c>
      <c r="AT60" s="241">
        <f t="shared" si="1190"/>
        <v>0</v>
      </c>
      <c r="AU60" s="241">
        <f t="shared" si="867"/>
        <v>0</v>
      </c>
      <c r="AV60" s="242">
        <v>0.36319999999999997</v>
      </c>
      <c r="AW60" s="243">
        <f t="shared" si="868"/>
        <v>0</v>
      </c>
      <c r="AX60" s="244">
        <f t="shared" si="869"/>
        <v>0</v>
      </c>
      <c r="AY60" s="236"/>
      <c r="AZ60" s="238">
        <v>14.0</v>
      </c>
      <c r="BA60" s="239" t="s">
        <v>163</v>
      </c>
      <c r="BB60" s="240" t="s">
        <v>132</v>
      </c>
      <c r="BC60" s="240" t="s">
        <v>150</v>
      </c>
      <c r="BD60" s="241">
        <f t="shared" si="870"/>
        <v>0</v>
      </c>
      <c r="BE60" s="241" t="str">
        <f t="shared" si="871"/>
        <v>#DIV/0!</v>
      </c>
      <c r="BF60" s="241">
        <f t="shared" si="872"/>
        <v>0</v>
      </c>
      <c r="BG60" s="242"/>
      <c r="BH60" s="241">
        <f t="shared" si="873"/>
        <v>0</v>
      </c>
      <c r="BI60" s="241">
        <f t="shared" ref="BI60:BK60" si="1191">BI161+BI262+BI363+BI464</f>
        <v>0</v>
      </c>
      <c r="BJ60" s="241">
        <f t="shared" si="1191"/>
        <v>0</v>
      </c>
      <c r="BK60" s="241">
        <f t="shared" si="1191"/>
        <v>0</v>
      </c>
      <c r="BL60" s="241">
        <f t="shared" si="875"/>
        <v>0</v>
      </c>
      <c r="BM60" s="242">
        <v>0.36319999999999997</v>
      </c>
      <c r="BN60" s="243">
        <f t="shared" si="876"/>
        <v>0</v>
      </c>
      <c r="BO60" s="244">
        <f t="shared" si="877"/>
        <v>0</v>
      </c>
      <c r="BP60" s="236"/>
      <c r="BQ60" s="238">
        <v>14.0</v>
      </c>
      <c r="BR60" s="239" t="s">
        <v>163</v>
      </c>
      <c r="BS60" s="240" t="s">
        <v>132</v>
      </c>
      <c r="BT60" s="240" t="s">
        <v>150</v>
      </c>
      <c r="BU60" s="241">
        <f t="shared" si="878"/>
        <v>0</v>
      </c>
      <c r="BV60" s="241" t="str">
        <f t="shared" si="879"/>
        <v>#DIV/0!</v>
      </c>
      <c r="BW60" s="241">
        <f t="shared" si="880"/>
        <v>0</v>
      </c>
      <c r="BX60" s="242"/>
      <c r="BY60" s="241">
        <f t="shared" si="881"/>
        <v>0</v>
      </c>
      <c r="BZ60" s="241">
        <f t="shared" ref="BZ60:CB60" si="1192">BZ161+BZ262+BZ363+BZ464</f>
        <v>0</v>
      </c>
      <c r="CA60" s="241">
        <f t="shared" si="1192"/>
        <v>0</v>
      </c>
      <c r="CB60" s="241">
        <f t="shared" si="1192"/>
        <v>0</v>
      </c>
      <c r="CC60" s="241">
        <f t="shared" si="883"/>
        <v>0</v>
      </c>
      <c r="CD60" s="242">
        <v>0.36319999999999997</v>
      </c>
      <c r="CE60" s="243">
        <f t="shared" si="884"/>
        <v>0</v>
      </c>
      <c r="CF60" s="244">
        <f t="shared" si="885"/>
        <v>0</v>
      </c>
      <c r="CG60" s="236"/>
      <c r="CH60" s="238">
        <v>14.0</v>
      </c>
      <c r="CI60" s="239" t="s">
        <v>163</v>
      </c>
      <c r="CJ60" s="240" t="s">
        <v>132</v>
      </c>
      <c r="CK60" s="240" t="s">
        <v>150</v>
      </c>
      <c r="CL60" s="241">
        <f t="shared" si="886"/>
        <v>0</v>
      </c>
      <c r="CM60" s="241" t="str">
        <f t="shared" si="887"/>
        <v>#DIV/0!</v>
      </c>
      <c r="CN60" s="241">
        <f t="shared" si="888"/>
        <v>0</v>
      </c>
      <c r="CO60" s="242"/>
      <c r="CP60" s="241">
        <f t="shared" si="889"/>
        <v>0</v>
      </c>
      <c r="CQ60" s="241">
        <f t="shared" ref="CQ60:CS60" si="1193">CQ161+CQ262+CQ363+CQ464</f>
        <v>0</v>
      </c>
      <c r="CR60" s="241">
        <f t="shared" si="1193"/>
        <v>0</v>
      </c>
      <c r="CS60" s="241">
        <f t="shared" si="1193"/>
        <v>0</v>
      </c>
      <c r="CT60" s="241">
        <f t="shared" si="891"/>
        <v>0</v>
      </c>
      <c r="CU60" s="242">
        <v>0.36319999999999997</v>
      </c>
      <c r="CV60" s="243">
        <f t="shared" si="892"/>
        <v>0</v>
      </c>
      <c r="CW60" s="244">
        <f t="shared" si="893"/>
        <v>0</v>
      </c>
      <c r="CX60" s="236"/>
      <c r="CY60" s="238">
        <v>14.0</v>
      </c>
      <c r="CZ60" s="239" t="s">
        <v>163</v>
      </c>
      <c r="DA60" s="240" t="s">
        <v>132</v>
      </c>
      <c r="DB60" s="240" t="s">
        <v>150</v>
      </c>
      <c r="DC60" s="241">
        <f t="shared" si="894"/>
        <v>0</v>
      </c>
      <c r="DD60" s="241" t="str">
        <f t="shared" si="895"/>
        <v>#DIV/0!</v>
      </c>
      <c r="DE60" s="241">
        <f t="shared" si="896"/>
        <v>0</v>
      </c>
      <c r="DF60" s="242"/>
      <c r="DG60" s="241">
        <f t="shared" si="897"/>
        <v>0</v>
      </c>
      <c r="DH60" s="241">
        <f t="shared" ref="DH60:DJ60" si="1194">DH161+DH262+DH363+DH464</f>
        <v>0</v>
      </c>
      <c r="DI60" s="241">
        <f t="shared" si="1194"/>
        <v>0</v>
      </c>
      <c r="DJ60" s="241">
        <f t="shared" si="1194"/>
        <v>0</v>
      </c>
      <c r="DK60" s="241">
        <f t="shared" si="899"/>
        <v>0</v>
      </c>
      <c r="DL60" s="242">
        <v>0.36319999999999997</v>
      </c>
      <c r="DM60" s="243">
        <f t="shared" si="900"/>
        <v>0</v>
      </c>
      <c r="DN60" s="244">
        <f t="shared" si="901"/>
        <v>0</v>
      </c>
      <c r="DO60" s="236"/>
      <c r="DP60" s="238">
        <v>14.0</v>
      </c>
      <c r="DQ60" s="239" t="s">
        <v>163</v>
      </c>
      <c r="DR60" s="240" t="s">
        <v>132</v>
      </c>
      <c r="DS60" s="240" t="s">
        <v>150</v>
      </c>
      <c r="DT60" s="241">
        <f t="shared" si="902"/>
        <v>0</v>
      </c>
      <c r="DU60" s="241" t="str">
        <f t="shared" si="903"/>
        <v>#DIV/0!</v>
      </c>
      <c r="DV60" s="241">
        <f t="shared" si="904"/>
        <v>0</v>
      </c>
      <c r="DW60" s="242"/>
      <c r="DX60" s="241">
        <f t="shared" si="905"/>
        <v>0</v>
      </c>
      <c r="DY60" s="241">
        <f t="shared" ref="DY60:EA60" si="1195">DY161+DY262+DY363+DY464</f>
        <v>0</v>
      </c>
      <c r="DZ60" s="241">
        <f t="shared" si="1195"/>
        <v>0</v>
      </c>
      <c r="EA60" s="241">
        <f t="shared" si="1195"/>
        <v>0</v>
      </c>
      <c r="EB60" s="241">
        <f t="shared" si="907"/>
        <v>0</v>
      </c>
      <c r="EC60" s="242">
        <v>0.36319999999999997</v>
      </c>
      <c r="ED60" s="243">
        <f t="shared" si="908"/>
        <v>0</v>
      </c>
      <c r="EE60" s="244">
        <f t="shared" si="909"/>
        <v>0</v>
      </c>
      <c r="EF60" s="236"/>
      <c r="EG60" s="238">
        <v>14.0</v>
      </c>
      <c r="EH60" s="239" t="s">
        <v>163</v>
      </c>
      <c r="EI60" s="240" t="s">
        <v>132</v>
      </c>
      <c r="EJ60" s="240" t="s">
        <v>150</v>
      </c>
      <c r="EK60" s="241">
        <f t="shared" si="910"/>
        <v>0</v>
      </c>
      <c r="EL60" s="241" t="str">
        <f t="shared" si="911"/>
        <v>#DIV/0!</v>
      </c>
      <c r="EM60" s="241">
        <f t="shared" si="912"/>
        <v>0</v>
      </c>
      <c r="EN60" s="242"/>
      <c r="EO60" s="241">
        <f t="shared" si="913"/>
        <v>0</v>
      </c>
      <c r="EP60" s="241">
        <f t="shared" ref="EP60:ER60" si="1196">EP161+EP262+EP363+EP464</f>
        <v>0</v>
      </c>
      <c r="EQ60" s="241">
        <f t="shared" si="1196"/>
        <v>0</v>
      </c>
      <c r="ER60" s="241">
        <f t="shared" si="1196"/>
        <v>0</v>
      </c>
      <c r="ES60" s="241">
        <f t="shared" si="915"/>
        <v>0</v>
      </c>
      <c r="ET60" s="242">
        <v>0.36319999999999997</v>
      </c>
      <c r="EU60" s="243">
        <f t="shared" si="916"/>
        <v>0</v>
      </c>
      <c r="EV60" s="244">
        <f t="shared" si="917"/>
        <v>0</v>
      </c>
      <c r="EW60" s="236"/>
      <c r="EX60" s="238">
        <v>14.0</v>
      </c>
      <c r="EY60" s="239" t="s">
        <v>163</v>
      </c>
      <c r="EZ60" s="240" t="s">
        <v>132</v>
      </c>
      <c r="FA60" s="240" t="s">
        <v>150</v>
      </c>
      <c r="FB60" s="241">
        <f t="shared" si="918"/>
        <v>0</v>
      </c>
      <c r="FC60" s="241" t="str">
        <f t="shared" si="919"/>
        <v>#DIV/0!</v>
      </c>
      <c r="FD60" s="241">
        <f t="shared" si="920"/>
        <v>0</v>
      </c>
      <c r="FE60" s="242"/>
      <c r="FF60" s="241">
        <f t="shared" si="921"/>
        <v>0</v>
      </c>
      <c r="FG60" s="241">
        <f t="shared" ref="FG60:FI60" si="1197">FG161+FG262+FG363+FG464</f>
        <v>0</v>
      </c>
      <c r="FH60" s="241">
        <f t="shared" si="1197"/>
        <v>0</v>
      </c>
      <c r="FI60" s="241">
        <f t="shared" si="1197"/>
        <v>0</v>
      </c>
      <c r="FJ60" s="241">
        <f t="shared" si="923"/>
        <v>0</v>
      </c>
      <c r="FK60" s="242">
        <v>0.36319999999999997</v>
      </c>
      <c r="FL60" s="243">
        <f t="shared" si="924"/>
        <v>0</v>
      </c>
      <c r="FM60" s="244">
        <f t="shared" si="925"/>
        <v>0</v>
      </c>
      <c r="FN60" s="236"/>
      <c r="FO60" s="238">
        <v>14.0</v>
      </c>
      <c r="FP60" s="239" t="s">
        <v>163</v>
      </c>
      <c r="FQ60" s="240" t="s">
        <v>132</v>
      </c>
      <c r="FR60" s="240" t="s">
        <v>150</v>
      </c>
      <c r="FS60" s="241">
        <f t="shared" si="926"/>
        <v>0</v>
      </c>
      <c r="FT60" s="241" t="str">
        <f t="shared" si="927"/>
        <v>#DIV/0!</v>
      </c>
      <c r="FU60" s="241">
        <f t="shared" si="928"/>
        <v>0</v>
      </c>
      <c r="FV60" s="242"/>
      <c r="FW60" s="241">
        <f t="shared" si="929"/>
        <v>0</v>
      </c>
      <c r="FX60" s="241">
        <f t="shared" ref="FX60:FZ60" si="1198">FX161+FX262+FX363+FX464</f>
        <v>0</v>
      </c>
      <c r="FY60" s="241">
        <f t="shared" si="1198"/>
        <v>0</v>
      </c>
      <c r="FZ60" s="241">
        <f t="shared" si="1198"/>
        <v>0</v>
      </c>
      <c r="GA60" s="241">
        <f t="shared" si="931"/>
        <v>0</v>
      </c>
      <c r="GB60" s="242">
        <v>0.36319999999999997</v>
      </c>
      <c r="GC60" s="243">
        <f t="shared" si="932"/>
        <v>0</v>
      </c>
      <c r="GD60" s="244">
        <f t="shared" si="933"/>
        <v>0</v>
      </c>
      <c r="GE60" s="236"/>
      <c r="GF60" s="238">
        <v>14.0</v>
      </c>
      <c r="GG60" s="239" t="s">
        <v>163</v>
      </c>
      <c r="GH60" s="240" t="s">
        <v>132</v>
      </c>
      <c r="GI60" s="240" t="s">
        <v>150</v>
      </c>
      <c r="GJ60" s="241">
        <f t="shared" si="934"/>
        <v>0</v>
      </c>
      <c r="GK60" s="241" t="str">
        <f t="shared" si="935"/>
        <v>#DIV/0!</v>
      </c>
      <c r="GL60" s="241">
        <f t="shared" si="936"/>
        <v>0</v>
      </c>
      <c r="GM60" s="242"/>
      <c r="GN60" s="241">
        <f t="shared" si="937"/>
        <v>0</v>
      </c>
      <c r="GO60" s="241">
        <f t="shared" ref="GO60:GQ60" si="1199">GO161+GO262+GO363+GO464</f>
        <v>0</v>
      </c>
      <c r="GP60" s="241">
        <f t="shared" si="1199"/>
        <v>0</v>
      </c>
      <c r="GQ60" s="241">
        <f t="shared" si="1199"/>
        <v>0</v>
      </c>
      <c r="GR60" s="241">
        <f t="shared" si="939"/>
        <v>0</v>
      </c>
      <c r="GS60" s="242">
        <v>0.36319999999999997</v>
      </c>
      <c r="GT60" s="243">
        <f t="shared" si="940"/>
        <v>0</v>
      </c>
      <c r="GU60" s="244">
        <f t="shared" si="941"/>
        <v>0</v>
      </c>
      <c r="GV60" s="236"/>
      <c r="GW60" s="238">
        <v>14.0</v>
      </c>
      <c r="GX60" s="239" t="s">
        <v>163</v>
      </c>
      <c r="GY60" s="240" t="s">
        <v>132</v>
      </c>
      <c r="GZ60" s="240" t="s">
        <v>150</v>
      </c>
      <c r="HA60" s="241">
        <f t="shared" si="942"/>
        <v>0</v>
      </c>
      <c r="HB60" s="241" t="str">
        <f t="shared" si="943"/>
        <v>#DIV/0!</v>
      </c>
      <c r="HC60" s="241">
        <f t="shared" si="944"/>
        <v>0</v>
      </c>
      <c r="HD60" s="242"/>
      <c r="HE60" s="241">
        <f t="shared" si="945"/>
        <v>0</v>
      </c>
      <c r="HF60" s="241">
        <f t="shared" ref="HF60:HH60" si="1200">HF161+HF262+HF363+HF464</f>
        <v>0</v>
      </c>
      <c r="HG60" s="241">
        <f t="shared" si="1200"/>
        <v>0</v>
      </c>
      <c r="HH60" s="241">
        <f t="shared" si="1200"/>
        <v>0</v>
      </c>
      <c r="HI60" s="241">
        <f t="shared" si="947"/>
        <v>0</v>
      </c>
      <c r="HJ60" s="242">
        <v>0.36319999999999997</v>
      </c>
      <c r="HK60" s="243">
        <f t="shared" si="948"/>
        <v>0</v>
      </c>
      <c r="HL60" s="244">
        <f t="shared" si="949"/>
        <v>0</v>
      </c>
      <c r="HM60" s="236"/>
      <c r="HN60" s="238">
        <v>14.0</v>
      </c>
      <c r="HO60" s="239" t="s">
        <v>163</v>
      </c>
      <c r="HP60" s="240" t="s">
        <v>132</v>
      </c>
      <c r="HQ60" s="240" t="s">
        <v>150</v>
      </c>
      <c r="HR60" s="241">
        <f t="shared" si="950"/>
        <v>0</v>
      </c>
      <c r="HS60" s="241" t="str">
        <f t="shared" si="951"/>
        <v>#DIV/0!</v>
      </c>
      <c r="HT60" s="241">
        <f t="shared" si="952"/>
        <v>0</v>
      </c>
      <c r="HU60" s="242"/>
      <c r="HV60" s="241">
        <f t="shared" si="953"/>
        <v>0</v>
      </c>
      <c r="HW60" s="241">
        <f t="shared" ref="HW60:HY60" si="1201">HW161+HW262+HW363+HW464</f>
        <v>0</v>
      </c>
      <c r="HX60" s="241">
        <f t="shared" si="1201"/>
        <v>0</v>
      </c>
      <c r="HY60" s="241">
        <f t="shared" si="1201"/>
        <v>0</v>
      </c>
      <c r="HZ60" s="241">
        <f t="shared" si="955"/>
        <v>0</v>
      </c>
      <c r="IA60" s="242">
        <v>0.36319999999999997</v>
      </c>
      <c r="IB60" s="243">
        <f t="shared" si="956"/>
        <v>0</v>
      </c>
      <c r="IC60" s="244">
        <f t="shared" si="957"/>
        <v>0</v>
      </c>
      <c r="ID60" s="236"/>
      <c r="IE60" s="238">
        <v>14.0</v>
      </c>
      <c r="IF60" s="239" t="s">
        <v>163</v>
      </c>
      <c r="IG60" s="240" t="s">
        <v>132</v>
      </c>
      <c r="IH60" s="240" t="s">
        <v>150</v>
      </c>
      <c r="II60" s="241">
        <f t="shared" si="958"/>
        <v>0</v>
      </c>
      <c r="IJ60" s="241" t="str">
        <f t="shared" si="959"/>
        <v>#DIV/0!</v>
      </c>
      <c r="IK60" s="241">
        <f t="shared" si="960"/>
        <v>0</v>
      </c>
      <c r="IL60" s="242"/>
      <c r="IM60" s="241">
        <f t="shared" si="961"/>
        <v>0</v>
      </c>
      <c r="IN60" s="241">
        <f t="shared" ref="IN60:IP60" si="1202">IN161+IN262+IN363+IN464</f>
        <v>0</v>
      </c>
      <c r="IO60" s="241">
        <f t="shared" si="1202"/>
        <v>0</v>
      </c>
      <c r="IP60" s="241">
        <f t="shared" si="1202"/>
        <v>0</v>
      </c>
      <c r="IQ60" s="241">
        <f t="shared" si="963"/>
        <v>0</v>
      </c>
      <c r="IR60" s="242">
        <v>0.36319999999999997</v>
      </c>
      <c r="IS60" s="243">
        <f t="shared" si="964"/>
        <v>0</v>
      </c>
      <c r="IT60" s="244">
        <f t="shared" si="965"/>
        <v>0</v>
      </c>
      <c r="IU60" s="236"/>
      <c r="IV60" s="238">
        <v>14.0</v>
      </c>
      <c r="IW60" s="239" t="s">
        <v>163</v>
      </c>
      <c r="IX60" s="240" t="s">
        <v>132</v>
      </c>
      <c r="IY60" s="240" t="s">
        <v>150</v>
      </c>
      <c r="IZ60" s="241">
        <f t="shared" si="966"/>
        <v>0</v>
      </c>
      <c r="JA60" s="241" t="str">
        <f t="shared" si="967"/>
        <v>#DIV/0!</v>
      </c>
      <c r="JB60" s="241">
        <f t="shared" si="968"/>
        <v>0</v>
      </c>
      <c r="JC60" s="242"/>
      <c r="JD60" s="241">
        <f t="shared" si="969"/>
        <v>0</v>
      </c>
      <c r="JE60" s="241">
        <f t="shared" ref="JE60:JG60" si="1203">JE161+JE262+JE363+JE464</f>
        <v>0</v>
      </c>
      <c r="JF60" s="241">
        <f t="shared" si="1203"/>
        <v>0</v>
      </c>
      <c r="JG60" s="241">
        <f t="shared" si="1203"/>
        <v>0</v>
      </c>
      <c r="JH60" s="241">
        <f t="shared" si="971"/>
        <v>0</v>
      </c>
      <c r="JI60" s="242">
        <v>0.36319999999999997</v>
      </c>
      <c r="JJ60" s="243">
        <f t="shared" si="972"/>
        <v>0</v>
      </c>
      <c r="JK60" s="244">
        <f t="shared" si="973"/>
        <v>0</v>
      </c>
      <c r="JL60" s="236"/>
      <c r="JM60" s="238">
        <v>14.0</v>
      </c>
      <c r="JN60" s="239" t="s">
        <v>163</v>
      </c>
      <c r="JO60" s="240" t="s">
        <v>132</v>
      </c>
      <c r="JP60" s="240" t="s">
        <v>150</v>
      </c>
      <c r="JQ60" s="241">
        <f t="shared" si="974"/>
        <v>0</v>
      </c>
      <c r="JR60" s="241" t="str">
        <f t="shared" si="975"/>
        <v>#DIV/0!</v>
      </c>
      <c r="JS60" s="241">
        <f t="shared" si="976"/>
        <v>0</v>
      </c>
      <c r="JT60" s="242"/>
      <c r="JU60" s="241">
        <f t="shared" si="977"/>
        <v>0</v>
      </c>
      <c r="JV60" s="241">
        <f t="shared" ref="JV60:JX60" si="1204">JV161+JV262+JV363+JV464</f>
        <v>0</v>
      </c>
      <c r="JW60" s="241">
        <f t="shared" si="1204"/>
        <v>0</v>
      </c>
      <c r="JX60" s="241">
        <f t="shared" si="1204"/>
        <v>0</v>
      </c>
      <c r="JY60" s="241">
        <f t="shared" si="979"/>
        <v>0</v>
      </c>
      <c r="JZ60" s="242">
        <v>0.36319999999999997</v>
      </c>
      <c r="KA60" s="243">
        <f t="shared" si="980"/>
        <v>0</v>
      </c>
      <c r="KB60" s="244">
        <f t="shared" si="981"/>
        <v>0</v>
      </c>
      <c r="KC60" s="236"/>
      <c r="KD60" s="238">
        <v>14.0</v>
      </c>
      <c r="KE60" s="239" t="s">
        <v>163</v>
      </c>
      <c r="KF60" s="240" t="s">
        <v>132</v>
      </c>
      <c r="KG60" s="240" t="s">
        <v>150</v>
      </c>
      <c r="KH60" s="241">
        <f t="shared" si="982"/>
        <v>0</v>
      </c>
      <c r="KI60" s="241" t="str">
        <f t="shared" si="983"/>
        <v>#DIV/0!</v>
      </c>
      <c r="KJ60" s="241">
        <f t="shared" si="984"/>
        <v>0</v>
      </c>
      <c r="KK60" s="242"/>
      <c r="KL60" s="241">
        <f t="shared" si="985"/>
        <v>0</v>
      </c>
      <c r="KM60" s="241">
        <f t="shared" ref="KM60:KO60" si="1205">KM161+KM262+KM363+KM464</f>
        <v>0</v>
      </c>
      <c r="KN60" s="241">
        <f t="shared" si="1205"/>
        <v>0</v>
      </c>
      <c r="KO60" s="241">
        <f t="shared" si="1205"/>
        <v>0</v>
      </c>
      <c r="KP60" s="241">
        <f t="shared" si="987"/>
        <v>0</v>
      </c>
      <c r="KQ60" s="242">
        <v>0.36319999999999997</v>
      </c>
      <c r="KR60" s="243">
        <f t="shared" si="988"/>
        <v>0</v>
      </c>
      <c r="KS60" s="244">
        <f t="shared" si="989"/>
        <v>0</v>
      </c>
      <c r="KT60" s="236"/>
      <c r="KU60" s="237"/>
    </row>
    <row r="61" ht="15.75" customHeight="1">
      <c r="A61" s="238">
        <v>15.0</v>
      </c>
      <c r="B61" s="239" t="s">
        <v>164</v>
      </c>
      <c r="C61" s="240" t="s">
        <v>132</v>
      </c>
      <c r="D61" s="240" t="s">
        <v>150</v>
      </c>
      <c r="E61" s="241">
        <f t="shared" si="846"/>
        <v>0</v>
      </c>
      <c r="F61" s="241" t="str">
        <f t="shared" si="847"/>
        <v>#DIV/0!</v>
      </c>
      <c r="G61" s="241">
        <f t="shared" si="848"/>
        <v>0</v>
      </c>
      <c r="H61" s="242"/>
      <c r="I61" s="241">
        <f t="shared" si="849"/>
        <v>0</v>
      </c>
      <c r="J61" s="241">
        <f t="shared" ref="J61:L61" si="1206">J162+J263+J364+J465</f>
        <v>0</v>
      </c>
      <c r="K61" s="241">
        <f t="shared" si="1206"/>
        <v>0</v>
      </c>
      <c r="L61" s="241">
        <f t="shared" si="1206"/>
        <v>0</v>
      </c>
      <c r="M61" s="241">
        <f t="shared" si="851"/>
        <v>0</v>
      </c>
      <c r="N61" s="242">
        <v>0.36319999999999997</v>
      </c>
      <c r="O61" s="243">
        <f t="shared" si="852"/>
        <v>0</v>
      </c>
      <c r="P61" s="244">
        <f t="shared" si="853"/>
        <v>0</v>
      </c>
      <c r="Q61" s="236"/>
      <c r="R61" s="238">
        <v>15.0</v>
      </c>
      <c r="S61" s="239" t="s">
        <v>164</v>
      </c>
      <c r="T61" s="240" t="s">
        <v>132</v>
      </c>
      <c r="U61" s="240" t="s">
        <v>150</v>
      </c>
      <c r="V61" s="241">
        <f t="shared" si="854"/>
        <v>0</v>
      </c>
      <c r="W61" s="241" t="str">
        <f t="shared" si="855"/>
        <v>#DIV/0!</v>
      </c>
      <c r="X61" s="241">
        <f t="shared" si="856"/>
        <v>0</v>
      </c>
      <c r="Y61" s="242"/>
      <c r="Z61" s="241">
        <f t="shared" si="857"/>
        <v>0</v>
      </c>
      <c r="AA61" s="241">
        <f t="shared" ref="AA61:AC61" si="1207">AA162+AA263+AA364+AA465</f>
        <v>0</v>
      </c>
      <c r="AB61" s="241">
        <f t="shared" si="1207"/>
        <v>0</v>
      </c>
      <c r="AC61" s="241">
        <f t="shared" si="1207"/>
        <v>0</v>
      </c>
      <c r="AD61" s="241">
        <f t="shared" si="859"/>
        <v>0</v>
      </c>
      <c r="AE61" s="242">
        <v>0.36319999999999997</v>
      </c>
      <c r="AF61" s="243">
        <f t="shared" si="860"/>
        <v>0</v>
      </c>
      <c r="AG61" s="244">
        <f t="shared" si="861"/>
        <v>0</v>
      </c>
      <c r="AH61" s="236"/>
      <c r="AI61" s="238">
        <v>15.0</v>
      </c>
      <c r="AJ61" s="239" t="s">
        <v>164</v>
      </c>
      <c r="AK61" s="240" t="s">
        <v>132</v>
      </c>
      <c r="AL61" s="240" t="s">
        <v>150</v>
      </c>
      <c r="AM61" s="241">
        <f t="shared" si="862"/>
        <v>0</v>
      </c>
      <c r="AN61" s="241" t="str">
        <f t="shared" si="863"/>
        <v>#DIV/0!</v>
      </c>
      <c r="AO61" s="241">
        <f t="shared" si="864"/>
        <v>0</v>
      </c>
      <c r="AP61" s="242"/>
      <c r="AQ61" s="241">
        <f t="shared" si="865"/>
        <v>0</v>
      </c>
      <c r="AR61" s="241">
        <f t="shared" ref="AR61:AT61" si="1208">AR162+AR263+AR364+AR465</f>
        <v>0</v>
      </c>
      <c r="AS61" s="241">
        <f t="shared" si="1208"/>
        <v>0</v>
      </c>
      <c r="AT61" s="241">
        <f t="shared" si="1208"/>
        <v>0</v>
      </c>
      <c r="AU61" s="241">
        <f t="shared" si="867"/>
        <v>0</v>
      </c>
      <c r="AV61" s="242">
        <v>0.36319999999999997</v>
      </c>
      <c r="AW61" s="243">
        <f t="shared" si="868"/>
        <v>0</v>
      </c>
      <c r="AX61" s="244">
        <f t="shared" si="869"/>
        <v>0</v>
      </c>
      <c r="AY61" s="236"/>
      <c r="AZ61" s="238">
        <v>15.0</v>
      </c>
      <c r="BA61" s="239" t="s">
        <v>164</v>
      </c>
      <c r="BB61" s="240" t="s">
        <v>132</v>
      </c>
      <c r="BC61" s="240" t="s">
        <v>150</v>
      </c>
      <c r="BD61" s="241">
        <f t="shared" si="870"/>
        <v>0</v>
      </c>
      <c r="BE61" s="241" t="str">
        <f t="shared" si="871"/>
        <v>#DIV/0!</v>
      </c>
      <c r="BF61" s="241">
        <f t="shared" si="872"/>
        <v>0</v>
      </c>
      <c r="BG61" s="242"/>
      <c r="BH61" s="241">
        <f t="shared" si="873"/>
        <v>0</v>
      </c>
      <c r="BI61" s="241">
        <f t="shared" ref="BI61:BK61" si="1209">BI162+BI263+BI364+BI465</f>
        <v>0</v>
      </c>
      <c r="BJ61" s="241">
        <f t="shared" si="1209"/>
        <v>0</v>
      </c>
      <c r="BK61" s="241">
        <f t="shared" si="1209"/>
        <v>0</v>
      </c>
      <c r="BL61" s="241">
        <f t="shared" si="875"/>
        <v>0</v>
      </c>
      <c r="BM61" s="242">
        <v>0.36319999999999997</v>
      </c>
      <c r="BN61" s="243">
        <f t="shared" si="876"/>
        <v>0</v>
      </c>
      <c r="BO61" s="244">
        <f t="shared" si="877"/>
        <v>0</v>
      </c>
      <c r="BP61" s="236"/>
      <c r="BQ61" s="238">
        <v>15.0</v>
      </c>
      <c r="BR61" s="239" t="s">
        <v>164</v>
      </c>
      <c r="BS61" s="240" t="s">
        <v>132</v>
      </c>
      <c r="BT61" s="240" t="s">
        <v>150</v>
      </c>
      <c r="BU61" s="241">
        <f t="shared" si="878"/>
        <v>0</v>
      </c>
      <c r="BV61" s="241" t="str">
        <f t="shared" si="879"/>
        <v>#DIV/0!</v>
      </c>
      <c r="BW61" s="241">
        <f t="shared" si="880"/>
        <v>0</v>
      </c>
      <c r="BX61" s="242"/>
      <c r="BY61" s="241">
        <f t="shared" si="881"/>
        <v>0</v>
      </c>
      <c r="BZ61" s="241">
        <f t="shared" ref="BZ61:CB61" si="1210">BZ162+BZ263+BZ364+BZ465</f>
        <v>0</v>
      </c>
      <c r="CA61" s="241">
        <f t="shared" si="1210"/>
        <v>0</v>
      </c>
      <c r="CB61" s="241">
        <f t="shared" si="1210"/>
        <v>0</v>
      </c>
      <c r="CC61" s="241">
        <f t="shared" si="883"/>
        <v>0</v>
      </c>
      <c r="CD61" s="242">
        <v>0.36319999999999997</v>
      </c>
      <c r="CE61" s="243">
        <f t="shared" si="884"/>
        <v>0</v>
      </c>
      <c r="CF61" s="244">
        <f t="shared" si="885"/>
        <v>0</v>
      </c>
      <c r="CG61" s="236"/>
      <c r="CH61" s="238">
        <v>15.0</v>
      </c>
      <c r="CI61" s="239" t="s">
        <v>164</v>
      </c>
      <c r="CJ61" s="240" t="s">
        <v>132</v>
      </c>
      <c r="CK61" s="240" t="s">
        <v>150</v>
      </c>
      <c r="CL61" s="241">
        <f t="shared" si="886"/>
        <v>0</v>
      </c>
      <c r="CM61" s="241" t="str">
        <f t="shared" si="887"/>
        <v>#DIV/0!</v>
      </c>
      <c r="CN61" s="241">
        <f t="shared" si="888"/>
        <v>0</v>
      </c>
      <c r="CO61" s="242"/>
      <c r="CP61" s="241">
        <f t="shared" si="889"/>
        <v>0</v>
      </c>
      <c r="CQ61" s="241">
        <f t="shared" ref="CQ61:CS61" si="1211">CQ162+CQ263+CQ364+CQ465</f>
        <v>0</v>
      </c>
      <c r="CR61" s="241">
        <f t="shared" si="1211"/>
        <v>0</v>
      </c>
      <c r="CS61" s="241">
        <f t="shared" si="1211"/>
        <v>0</v>
      </c>
      <c r="CT61" s="241">
        <f t="shared" si="891"/>
        <v>0</v>
      </c>
      <c r="CU61" s="242">
        <v>0.36319999999999997</v>
      </c>
      <c r="CV61" s="243">
        <f t="shared" si="892"/>
        <v>0</v>
      </c>
      <c r="CW61" s="244">
        <f t="shared" si="893"/>
        <v>0</v>
      </c>
      <c r="CX61" s="236"/>
      <c r="CY61" s="238">
        <v>15.0</v>
      </c>
      <c r="CZ61" s="239" t="s">
        <v>164</v>
      </c>
      <c r="DA61" s="240" t="s">
        <v>132</v>
      </c>
      <c r="DB61" s="240" t="s">
        <v>150</v>
      </c>
      <c r="DC61" s="241">
        <f t="shared" si="894"/>
        <v>0</v>
      </c>
      <c r="DD61" s="241" t="str">
        <f t="shared" si="895"/>
        <v>#DIV/0!</v>
      </c>
      <c r="DE61" s="241">
        <f t="shared" si="896"/>
        <v>0</v>
      </c>
      <c r="DF61" s="242"/>
      <c r="DG61" s="241">
        <f t="shared" si="897"/>
        <v>0</v>
      </c>
      <c r="DH61" s="241">
        <f t="shared" ref="DH61:DJ61" si="1212">DH162+DH263+DH364+DH465</f>
        <v>0</v>
      </c>
      <c r="DI61" s="241">
        <f t="shared" si="1212"/>
        <v>0</v>
      </c>
      <c r="DJ61" s="241">
        <f t="shared" si="1212"/>
        <v>0</v>
      </c>
      <c r="DK61" s="241">
        <f t="shared" si="899"/>
        <v>0</v>
      </c>
      <c r="DL61" s="242">
        <v>0.36319999999999997</v>
      </c>
      <c r="DM61" s="243">
        <f t="shared" si="900"/>
        <v>0</v>
      </c>
      <c r="DN61" s="244">
        <f t="shared" si="901"/>
        <v>0</v>
      </c>
      <c r="DO61" s="236"/>
      <c r="DP61" s="238">
        <v>15.0</v>
      </c>
      <c r="DQ61" s="239" t="s">
        <v>164</v>
      </c>
      <c r="DR61" s="240" t="s">
        <v>132</v>
      </c>
      <c r="DS61" s="240" t="s">
        <v>150</v>
      </c>
      <c r="DT61" s="241">
        <f t="shared" si="902"/>
        <v>0</v>
      </c>
      <c r="DU61" s="241" t="str">
        <f t="shared" si="903"/>
        <v>#DIV/0!</v>
      </c>
      <c r="DV61" s="241">
        <f t="shared" si="904"/>
        <v>0</v>
      </c>
      <c r="DW61" s="242"/>
      <c r="DX61" s="241">
        <f t="shared" si="905"/>
        <v>0</v>
      </c>
      <c r="DY61" s="241">
        <f t="shared" ref="DY61:EA61" si="1213">DY162+DY263+DY364+DY465</f>
        <v>0</v>
      </c>
      <c r="DZ61" s="241">
        <f t="shared" si="1213"/>
        <v>0</v>
      </c>
      <c r="EA61" s="241">
        <f t="shared" si="1213"/>
        <v>0</v>
      </c>
      <c r="EB61" s="241">
        <f t="shared" si="907"/>
        <v>0</v>
      </c>
      <c r="EC61" s="242">
        <v>0.36319999999999997</v>
      </c>
      <c r="ED61" s="243">
        <f t="shared" si="908"/>
        <v>0</v>
      </c>
      <c r="EE61" s="244">
        <f t="shared" si="909"/>
        <v>0</v>
      </c>
      <c r="EF61" s="236"/>
      <c r="EG61" s="238">
        <v>15.0</v>
      </c>
      <c r="EH61" s="239" t="s">
        <v>164</v>
      </c>
      <c r="EI61" s="240" t="s">
        <v>132</v>
      </c>
      <c r="EJ61" s="240" t="s">
        <v>150</v>
      </c>
      <c r="EK61" s="241">
        <f t="shared" si="910"/>
        <v>0</v>
      </c>
      <c r="EL61" s="241" t="str">
        <f t="shared" si="911"/>
        <v>#DIV/0!</v>
      </c>
      <c r="EM61" s="241">
        <f t="shared" si="912"/>
        <v>0</v>
      </c>
      <c r="EN61" s="242"/>
      <c r="EO61" s="241">
        <f t="shared" si="913"/>
        <v>0</v>
      </c>
      <c r="EP61" s="241">
        <f t="shared" ref="EP61:ER61" si="1214">EP162+EP263+EP364+EP465</f>
        <v>0</v>
      </c>
      <c r="EQ61" s="241">
        <f t="shared" si="1214"/>
        <v>0</v>
      </c>
      <c r="ER61" s="241">
        <f t="shared" si="1214"/>
        <v>0</v>
      </c>
      <c r="ES61" s="241">
        <f t="shared" si="915"/>
        <v>0</v>
      </c>
      <c r="ET61" s="242">
        <v>0.36319999999999997</v>
      </c>
      <c r="EU61" s="243">
        <f t="shared" si="916"/>
        <v>0</v>
      </c>
      <c r="EV61" s="244">
        <f t="shared" si="917"/>
        <v>0</v>
      </c>
      <c r="EW61" s="236"/>
      <c r="EX61" s="238">
        <v>15.0</v>
      </c>
      <c r="EY61" s="239" t="s">
        <v>164</v>
      </c>
      <c r="EZ61" s="240" t="s">
        <v>132</v>
      </c>
      <c r="FA61" s="240" t="s">
        <v>150</v>
      </c>
      <c r="FB61" s="241">
        <f t="shared" si="918"/>
        <v>0</v>
      </c>
      <c r="FC61" s="241" t="str">
        <f t="shared" si="919"/>
        <v>#DIV/0!</v>
      </c>
      <c r="FD61" s="241">
        <f t="shared" si="920"/>
        <v>0</v>
      </c>
      <c r="FE61" s="242"/>
      <c r="FF61" s="241">
        <f t="shared" si="921"/>
        <v>0</v>
      </c>
      <c r="FG61" s="241">
        <f t="shared" ref="FG61:FI61" si="1215">FG162+FG263+FG364+FG465</f>
        <v>0</v>
      </c>
      <c r="FH61" s="241">
        <f t="shared" si="1215"/>
        <v>0</v>
      </c>
      <c r="FI61" s="241">
        <f t="shared" si="1215"/>
        <v>0</v>
      </c>
      <c r="FJ61" s="241">
        <f t="shared" si="923"/>
        <v>0</v>
      </c>
      <c r="FK61" s="242">
        <v>0.36319999999999997</v>
      </c>
      <c r="FL61" s="243">
        <f t="shared" si="924"/>
        <v>0</v>
      </c>
      <c r="FM61" s="244">
        <f t="shared" si="925"/>
        <v>0</v>
      </c>
      <c r="FN61" s="236"/>
      <c r="FO61" s="238">
        <v>15.0</v>
      </c>
      <c r="FP61" s="239" t="s">
        <v>164</v>
      </c>
      <c r="FQ61" s="240" t="s">
        <v>132</v>
      </c>
      <c r="FR61" s="240" t="s">
        <v>150</v>
      </c>
      <c r="FS61" s="241">
        <f t="shared" si="926"/>
        <v>0</v>
      </c>
      <c r="FT61" s="241" t="str">
        <f t="shared" si="927"/>
        <v>#DIV/0!</v>
      </c>
      <c r="FU61" s="241">
        <f t="shared" si="928"/>
        <v>0</v>
      </c>
      <c r="FV61" s="242"/>
      <c r="FW61" s="241">
        <f t="shared" si="929"/>
        <v>0</v>
      </c>
      <c r="FX61" s="241">
        <f t="shared" ref="FX61:FZ61" si="1216">FX162+FX263+FX364+FX465</f>
        <v>0</v>
      </c>
      <c r="FY61" s="241">
        <f t="shared" si="1216"/>
        <v>0</v>
      </c>
      <c r="FZ61" s="241">
        <f t="shared" si="1216"/>
        <v>0</v>
      </c>
      <c r="GA61" s="241">
        <f t="shared" si="931"/>
        <v>0</v>
      </c>
      <c r="GB61" s="242">
        <v>0.36319999999999997</v>
      </c>
      <c r="GC61" s="243">
        <f t="shared" si="932"/>
        <v>0</v>
      </c>
      <c r="GD61" s="244">
        <f t="shared" si="933"/>
        <v>0</v>
      </c>
      <c r="GE61" s="236"/>
      <c r="GF61" s="238">
        <v>15.0</v>
      </c>
      <c r="GG61" s="239" t="s">
        <v>164</v>
      </c>
      <c r="GH61" s="240" t="s">
        <v>132</v>
      </c>
      <c r="GI61" s="240" t="s">
        <v>150</v>
      </c>
      <c r="GJ61" s="241">
        <f t="shared" si="934"/>
        <v>0</v>
      </c>
      <c r="GK61" s="241" t="str">
        <f t="shared" si="935"/>
        <v>#DIV/0!</v>
      </c>
      <c r="GL61" s="241">
        <f t="shared" si="936"/>
        <v>0</v>
      </c>
      <c r="GM61" s="242"/>
      <c r="GN61" s="241">
        <f t="shared" si="937"/>
        <v>0</v>
      </c>
      <c r="GO61" s="241">
        <f t="shared" ref="GO61:GQ61" si="1217">GO162+GO263+GO364+GO465</f>
        <v>0</v>
      </c>
      <c r="GP61" s="241">
        <f t="shared" si="1217"/>
        <v>0</v>
      </c>
      <c r="GQ61" s="241">
        <f t="shared" si="1217"/>
        <v>0</v>
      </c>
      <c r="GR61" s="241">
        <f t="shared" si="939"/>
        <v>0</v>
      </c>
      <c r="GS61" s="242">
        <v>0.36319999999999997</v>
      </c>
      <c r="GT61" s="243">
        <f t="shared" si="940"/>
        <v>0</v>
      </c>
      <c r="GU61" s="244">
        <f t="shared" si="941"/>
        <v>0</v>
      </c>
      <c r="GV61" s="236"/>
      <c r="GW61" s="238">
        <v>15.0</v>
      </c>
      <c r="GX61" s="239" t="s">
        <v>164</v>
      </c>
      <c r="GY61" s="240" t="s">
        <v>132</v>
      </c>
      <c r="GZ61" s="240" t="s">
        <v>150</v>
      </c>
      <c r="HA61" s="241">
        <f t="shared" si="942"/>
        <v>0</v>
      </c>
      <c r="HB61" s="241" t="str">
        <f t="shared" si="943"/>
        <v>#DIV/0!</v>
      </c>
      <c r="HC61" s="241">
        <f t="shared" si="944"/>
        <v>0</v>
      </c>
      <c r="HD61" s="242"/>
      <c r="HE61" s="241">
        <f t="shared" si="945"/>
        <v>0</v>
      </c>
      <c r="HF61" s="241">
        <f t="shared" ref="HF61:HH61" si="1218">HF162+HF263+HF364+HF465</f>
        <v>0</v>
      </c>
      <c r="HG61" s="241">
        <f t="shared" si="1218"/>
        <v>0</v>
      </c>
      <c r="HH61" s="241">
        <f t="shared" si="1218"/>
        <v>0</v>
      </c>
      <c r="HI61" s="241">
        <f t="shared" si="947"/>
        <v>0</v>
      </c>
      <c r="HJ61" s="242">
        <v>0.36319999999999997</v>
      </c>
      <c r="HK61" s="243">
        <f t="shared" si="948"/>
        <v>0</v>
      </c>
      <c r="HL61" s="244">
        <f t="shared" si="949"/>
        <v>0</v>
      </c>
      <c r="HM61" s="236"/>
      <c r="HN61" s="238">
        <v>15.0</v>
      </c>
      <c r="HO61" s="239" t="s">
        <v>164</v>
      </c>
      <c r="HP61" s="240" t="s">
        <v>132</v>
      </c>
      <c r="HQ61" s="240" t="s">
        <v>150</v>
      </c>
      <c r="HR61" s="241">
        <f t="shared" si="950"/>
        <v>0</v>
      </c>
      <c r="HS61" s="241" t="str">
        <f t="shared" si="951"/>
        <v>#DIV/0!</v>
      </c>
      <c r="HT61" s="241">
        <f t="shared" si="952"/>
        <v>0</v>
      </c>
      <c r="HU61" s="242"/>
      <c r="HV61" s="241">
        <f t="shared" si="953"/>
        <v>0</v>
      </c>
      <c r="HW61" s="241">
        <f t="shared" ref="HW61:HY61" si="1219">HW162+HW263+HW364+HW465</f>
        <v>0</v>
      </c>
      <c r="HX61" s="241">
        <f t="shared" si="1219"/>
        <v>0</v>
      </c>
      <c r="HY61" s="241">
        <f t="shared" si="1219"/>
        <v>0</v>
      </c>
      <c r="HZ61" s="241">
        <f t="shared" si="955"/>
        <v>0</v>
      </c>
      <c r="IA61" s="242">
        <v>0.36319999999999997</v>
      </c>
      <c r="IB61" s="243">
        <f t="shared" si="956"/>
        <v>0</v>
      </c>
      <c r="IC61" s="244">
        <f t="shared" si="957"/>
        <v>0</v>
      </c>
      <c r="ID61" s="236"/>
      <c r="IE61" s="238">
        <v>15.0</v>
      </c>
      <c r="IF61" s="239" t="s">
        <v>164</v>
      </c>
      <c r="IG61" s="240" t="s">
        <v>132</v>
      </c>
      <c r="IH61" s="240" t="s">
        <v>150</v>
      </c>
      <c r="II61" s="241">
        <f t="shared" si="958"/>
        <v>0</v>
      </c>
      <c r="IJ61" s="241" t="str">
        <f t="shared" si="959"/>
        <v>#DIV/0!</v>
      </c>
      <c r="IK61" s="241">
        <f t="shared" si="960"/>
        <v>0</v>
      </c>
      <c r="IL61" s="242"/>
      <c r="IM61" s="241">
        <f t="shared" si="961"/>
        <v>0</v>
      </c>
      <c r="IN61" s="241">
        <f t="shared" ref="IN61:IP61" si="1220">IN162+IN263+IN364+IN465</f>
        <v>0</v>
      </c>
      <c r="IO61" s="241">
        <f t="shared" si="1220"/>
        <v>0</v>
      </c>
      <c r="IP61" s="241">
        <f t="shared" si="1220"/>
        <v>0</v>
      </c>
      <c r="IQ61" s="241">
        <f t="shared" si="963"/>
        <v>0</v>
      </c>
      <c r="IR61" s="242">
        <v>0.36319999999999997</v>
      </c>
      <c r="IS61" s="243">
        <f t="shared" si="964"/>
        <v>0</v>
      </c>
      <c r="IT61" s="244">
        <f t="shared" si="965"/>
        <v>0</v>
      </c>
      <c r="IU61" s="236"/>
      <c r="IV61" s="238">
        <v>15.0</v>
      </c>
      <c r="IW61" s="239" t="s">
        <v>164</v>
      </c>
      <c r="IX61" s="240" t="s">
        <v>132</v>
      </c>
      <c r="IY61" s="240" t="s">
        <v>150</v>
      </c>
      <c r="IZ61" s="241">
        <f t="shared" si="966"/>
        <v>0</v>
      </c>
      <c r="JA61" s="241" t="str">
        <f t="shared" si="967"/>
        <v>#DIV/0!</v>
      </c>
      <c r="JB61" s="241">
        <f t="shared" si="968"/>
        <v>0</v>
      </c>
      <c r="JC61" s="242"/>
      <c r="JD61" s="241">
        <f t="shared" si="969"/>
        <v>0</v>
      </c>
      <c r="JE61" s="241">
        <f t="shared" ref="JE61:JG61" si="1221">JE162+JE263+JE364+JE465</f>
        <v>0</v>
      </c>
      <c r="JF61" s="241">
        <f t="shared" si="1221"/>
        <v>0</v>
      </c>
      <c r="JG61" s="241">
        <f t="shared" si="1221"/>
        <v>0</v>
      </c>
      <c r="JH61" s="241">
        <f t="shared" si="971"/>
        <v>0</v>
      </c>
      <c r="JI61" s="242">
        <v>0.36319999999999997</v>
      </c>
      <c r="JJ61" s="243">
        <f t="shared" si="972"/>
        <v>0</v>
      </c>
      <c r="JK61" s="244">
        <f t="shared" si="973"/>
        <v>0</v>
      </c>
      <c r="JL61" s="236"/>
      <c r="JM61" s="238">
        <v>15.0</v>
      </c>
      <c r="JN61" s="239" t="s">
        <v>164</v>
      </c>
      <c r="JO61" s="240" t="s">
        <v>132</v>
      </c>
      <c r="JP61" s="240" t="s">
        <v>150</v>
      </c>
      <c r="JQ61" s="241">
        <f t="shared" si="974"/>
        <v>0</v>
      </c>
      <c r="JR61" s="241" t="str">
        <f t="shared" si="975"/>
        <v>#DIV/0!</v>
      </c>
      <c r="JS61" s="241">
        <f t="shared" si="976"/>
        <v>0</v>
      </c>
      <c r="JT61" s="242"/>
      <c r="JU61" s="241">
        <f t="shared" si="977"/>
        <v>0</v>
      </c>
      <c r="JV61" s="241">
        <f t="shared" ref="JV61:JX61" si="1222">JV162+JV263+JV364+JV465</f>
        <v>0</v>
      </c>
      <c r="JW61" s="241">
        <f t="shared" si="1222"/>
        <v>0</v>
      </c>
      <c r="JX61" s="241">
        <f t="shared" si="1222"/>
        <v>0</v>
      </c>
      <c r="JY61" s="241">
        <f t="shared" si="979"/>
        <v>0</v>
      </c>
      <c r="JZ61" s="242">
        <v>0.36319999999999997</v>
      </c>
      <c r="KA61" s="243">
        <f t="shared" si="980"/>
        <v>0</v>
      </c>
      <c r="KB61" s="244">
        <f t="shared" si="981"/>
        <v>0</v>
      </c>
      <c r="KC61" s="236"/>
      <c r="KD61" s="238">
        <v>15.0</v>
      </c>
      <c r="KE61" s="239" t="s">
        <v>164</v>
      </c>
      <c r="KF61" s="240" t="s">
        <v>132</v>
      </c>
      <c r="KG61" s="240" t="s">
        <v>150</v>
      </c>
      <c r="KH61" s="241">
        <f t="shared" si="982"/>
        <v>0</v>
      </c>
      <c r="KI61" s="241" t="str">
        <f t="shared" si="983"/>
        <v>#DIV/0!</v>
      </c>
      <c r="KJ61" s="241">
        <f t="shared" si="984"/>
        <v>0</v>
      </c>
      <c r="KK61" s="242"/>
      <c r="KL61" s="241">
        <f t="shared" si="985"/>
        <v>0</v>
      </c>
      <c r="KM61" s="241">
        <f t="shared" ref="KM61:KO61" si="1223">KM162+KM263+KM364+KM465</f>
        <v>0</v>
      </c>
      <c r="KN61" s="241">
        <f t="shared" si="1223"/>
        <v>0</v>
      </c>
      <c r="KO61" s="241">
        <f t="shared" si="1223"/>
        <v>0</v>
      </c>
      <c r="KP61" s="241">
        <f t="shared" si="987"/>
        <v>0</v>
      </c>
      <c r="KQ61" s="242">
        <v>0.36319999999999997</v>
      </c>
      <c r="KR61" s="243">
        <f t="shared" si="988"/>
        <v>0</v>
      </c>
      <c r="KS61" s="244">
        <f t="shared" si="989"/>
        <v>0</v>
      </c>
      <c r="KT61" s="236"/>
      <c r="KU61" s="237"/>
    </row>
    <row r="62" ht="15.75" customHeight="1">
      <c r="A62" s="238">
        <v>16.0</v>
      </c>
      <c r="B62" s="239" t="s">
        <v>165</v>
      </c>
      <c r="C62" s="240" t="s">
        <v>132</v>
      </c>
      <c r="D62" s="240" t="s">
        <v>150</v>
      </c>
      <c r="E62" s="241">
        <f t="shared" si="846"/>
        <v>0</v>
      </c>
      <c r="F62" s="241" t="str">
        <f t="shared" si="847"/>
        <v>#DIV/0!</v>
      </c>
      <c r="G62" s="241">
        <f t="shared" si="848"/>
        <v>0</v>
      </c>
      <c r="H62" s="242"/>
      <c r="I62" s="241">
        <f t="shared" si="849"/>
        <v>0</v>
      </c>
      <c r="J62" s="241">
        <f t="shared" ref="J62:L62" si="1224">J163+J264+J365+J466</f>
        <v>0</v>
      </c>
      <c r="K62" s="241">
        <f t="shared" si="1224"/>
        <v>0</v>
      </c>
      <c r="L62" s="241">
        <f t="shared" si="1224"/>
        <v>0</v>
      </c>
      <c r="M62" s="241">
        <f t="shared" si="851"/>
        <v>0</v>
      </c>
      <c r="N62" s="242">
        <v>0.36319999999999997</v>
      </c>
      <c r="O62" s="243">
        <f t="shared" si="852"/>
        <v>0</v>
      </c>
      <c r="P62" s="244">
        <f t="shared" si="853"/>
        <v>0</v>
      </c>
      <c r="Q62" s="236"/>
      <c r="R62" s="238">
        <v>16.0</v>
      </c>
      <c r="S62" s="239" t="s">
        <v>165</v>
      </c>
      <c r="T62" s="240" t="s">
        <v>132</v>
      </c>
      <c r="U62" s="240" t="s">
        <v>150</v>
      </c>
      <c r="V62" s="241">
        <f t="shared" si="854"/>
        <v>0</v>
      </c>
      <c r="W62" s="241" t="str">
        <f t="shared" si="855"/>
        <v>#DIV/0!</v>
      </c>
      <c r="X62" s="241">
        <f t="shared" si="856"/>
        <v>0</v>
      </c>
      <c r="Y62" s="242"/>
      <c r="Z62" s="241">
        <f t="shared" si="857"/>
        <v>0</v>
      </c>
      <c r="AA62" s="241">
        <f t="shared" ref="AA62:AC62" si="1225">AA163+AA264+AA365+AA466</f>
        <v>0</v>
      </c>
      <c r="AB62" s="241">
        <f t="shared" si="1225"/>
        <v>0</v>
      </c>
      <c r="AC62" s="241">
        <f t="shared" si="1225"/>
        <v>0</v>
      </c>
      <c r="AD62" s="241">
        <f t="shared" si="859"/>
        <v>0</v>
      </c>
      <c r="AE62" s="242">
        <v>0.36319999999999997</v>
      </c>
      <c r="AF62" s="243">
        <f t="shared" si="860"/>
        <v>0</v>
      </c>
      <c r="AG62" s="244">
        <f t="shared" si="861"/>
        <v>0</v>
      </c>
      <c r="AH62" s="236"/>
      <c r="AI62" s="238">
        <v>16.0</v>
      </c>
      <c r="AJ62" s="239" t="s">
        <v>165</v>
      </c>
      <c r="AK62" s="240" t="s">
        <v>132</v>
      </c>
      <c r="AL62" s="240" t="s">
        <v>150</v>
      </c>
      <c r="AM62" s="241">
        <f t="shared" si="862"/>
        <v>0</v>
      </c>
      <c r="AN62" s="241" t="str">
        <f t="shared" si="863"/>
        <v>#DIV/0!</v>
      </c>
      <c r="AO62" s="241">
        <f t="shared" si="864"/>
        <v>0</v>
      </c>
      <c r="AP62" s="242"/>
      <c r="AQ62" s="241">
        <f t="shared" si="865"/>
        <v>0</v>
      </c>
      <c r="AR62" s="241">
        <f t="shared" ref="AR62:AT62" si="1226">AR163+AR264+AR365+AR466</f>
        <v>0</v>
      </c>
      <c r="AS62" s="241">
        <f t="shared" si="1226"/>
        <v>0</v>
      </c>
      <c r="AT62" s="241">
        <f t="shared" si="1226"/>
        <v>0</v>
      </c>
      <c r="AU62" s="241">
        <f t="shared" si="867"/>
        <v>0</v>
      </c>
      <c r="AV62" s="242">
        <v>0.36319999999999997</v>
      </c>
      <c r="AW62" s="243">
        <f t="shared" si="868"/>
        <v>0</v>
      </c>
      <c r="AX62" s="244">
        <f t="shared" si="869"/>
        <v>0</v>
      </c>
      <c r="AY62" s="236"/>
      <c r="AZ62" s="238">
        <v>16.0</v>
      </c>
      <c r="BA62" s="239" t="s">
        <v>165</v>
      </c>
      <c r="BB62" s="240" t="s">
        <v>132</v>
      </c>
      <c r="BC62" s="240" t="s">
        <v>150</v>
      </c>
      <c r="BD62" s="241">
        <f t="shared" si="870"/>
        <v>0</v>
      </c>
      <c r="BE62" s="241" t="str">
        <f t="shared" si="871"/>
        <v>#DIV/0!</v>
      </c>
      <c r="BF62" s="241">
        <f t="shared" si="872"/>
        <v>0</v>
      </c>
      <c r="BG62" s="242"/>
      <c r="BH62" s="241">
        <f t="shared" si="873"/>
        <v>0</v>
      </c>
      <c r="BI62" s="241">
        <f t="shared" ref="BI62:BK62" si="1227">BI163+BI264+BI365+BI466</f>
        <v>0</v>
      </c>
      <c r="BJ62" s="241">
        <f t="shared" si="1227"/>
        <v>0</v>
      </c>
      <c r="BK62" s="241">
        <f t="shared" si="1227"/>
        <v>0</v>
      </c>
      <c r="BL62" s="241">
        <f t="shared" si="875"/>
        <v>0</v>
      </c>
      <c r="BM62" s="242">
        <v>0.36319999999999997</v>
      </c>
      <c r="BN62" s="243">
        <f t="shared" si="876"/>
        <v>0</v>
      </c>
      <c r="BO62" s="244">
        <f t="shared" si="877"/>
        <v>0</v>
      </c>
      <c r="BP62" s="236"/>
      <c r="BQ62" s="238">
        <v>16.0</v>
      </c>
      <c r="BR62" s="239" t="s">
        <v>165</v>
      </c>
      <c r="BS62" s="240" t="s">
        <v>132</v>
      </c>
      <c r="BT62" s="240" t="s">
        <v>150</v>
      </c>
      <c r="BU62" s="241">
        <f t="shared" si="878"/>
        <v>0</v>
      </c>
      <c r="BV62" s="241" t="str">
        <f t="shared" si="879"/>
        <v>#DIV/0!</v>
      </c>
      <c r="BW62" s="241">
        <f t="shared" si="880"/>
        <v>0</v>
      </c>
      <c r="BX62" s="242"/>
      <c r="BY62" s="241">
        <f t="shared" si="881"/>
        <v>0</v>
      </c>
      <c r="BZ62" s="241">
        <f t="shared" ref="BZ62:CB62" si="1228">BZ163+BZ264+BZ365+BZ466</f>
        <v>0</v>
      </c>
      <c r="CA62" s="241">
        <f t="shared" si="1228"/>
        <v>0</v>
      </c>
      <c r="CB62" s="241">
        <f t="shared" si="1228"/>
        <v>0</v>
      </c>
      <c r="CC62" s="241">
        <f t="shared" si="883"/>
        <v>0</v>
      </c>
      <c r="CD62" s="242">
        <v>0.36319999999999997</v>
      </c>
      <c r="CE62" s="243">
        <f t="shared" si="884"/>
        <v>0</v>
      </c>
      <c r="CF62" s="244">
        <f t="shared" si="885"/>
        <v>0</v>
      </c>
      <c r="CG62" s="236"/>
      <c r="CH62" s="238">
        <v>16.0</v>
      </c>
      <c r="CI62" s="239" t="s">
        <v>165</v>
      </c>
      <c r="CJ62" s="240" t="s">
        <v>132</v>
      </c>
      <c r="CK62" s="240" t="s">
        <v>150</v>
      </c>
      <c r="CL62" s="241">
        <f t="shared" si="886"/>
        <v>0</v>
      </c>
      <c r="CM62" s="241" t="str">
        <f t="shared" si="887"/>
        <v>#DIV/0!</v>
      </c>
      <c r="CN62" s="241">
        <f t="shared" si="888"/>
        <v>0</v>
      </c>
      <c r="CO62" s="242"/>
      <c r="CP62" s="241">
        <f t="shared" si="889"/>
        <v>0</v>
      </c>
      <c r="CQ62" s="241">
        <f t="shared" ref="CQ62:CS62" si="1229">CQ163+CQ264+CQ365+CQ466</f>
        <v>0</v>
      </c>
      <c r="CR62" s="241">
        <f t="shared" si="1229"/>
        <v>0</v>
      </c>
      <c r="CS62" s="241">
        <f t="shared" si="1229"/>
        <v>0</v>
      </c>
      <c r="CT62" s="241">
        <f t="shared" si="891"/>
        <v>0</v>
      </c>
      <c r="CU62" s="242">
        <v>0.36319999999999997</v>
      </c>
      <c r="CV62" s="243">
        <f t="shared" si="892"/>
        <v>0</v>
      </c>
      <c r="CW62" s="244">
        <f t="shared" si="893"/>
        <v>0</v>
      </c>
      <c r="CX62" s="236"/>
      <c r="CY62" s="238">
        <v>16.0</v>
      </c>
      <c r="CZ62" s="239" t="s">
        <v>165</v>
      </c>
      <c r="DA62" s="240" t="s">
        <v>132</v>
      </c>
      <c r="DB62" s="240" t="s">
        <v>150</v>
      </c>
      <c r="DC62" s="241">
        <f t="shared" si="894"/>
        <v>0</v>
      </c>
      <c r="DD62" s="241" t="str">
        <f t="shared" si="895"/>
        <v>#DIV/0!</v>
      </c>
      <c r="DE62" s="241">
        <f t="shared" si="896"/>
        <v>0</v>
      </c>
      <c r="DF62" s="242"/>
      <c r="DG62" s="241">
        <f t="shared" si="897"/>
        <v>0</v>
      </c>
      <c r="DH62" s="241">
        <f t="shared" ref="DH62:DJ62" si="1230">DH163+DH264+DH365+DH466</f>
        <v>0</v>
      </c>
      <c r="DI62" s="241">
        <f t="shared" si="1230"/>
        <v>0</v>
      </c>
      <c r="DJ62" s="241">
        <f t="shared" si="1230"/>
        <v>0</v>
      </c>
      <c r="DK62" s="241">
        <f t="shared" si="899"/>
        <v>0</v>
      </c>
      <c r="DL62" s="242">
        <v>0.36319999999999997</v>
      </c>
      <c r="DM62" s="243">
        <f t="shared" si="900"/>
        <v>0</v>
      </c>
      <c r="DN62" s="244">
        <f t="shared" si="901"/>
        <v>0</v>
      </c>
      <c r="DO62" s="236"/>
      <c r="DP62" s="238">
        <v>16.0</v>
      </c>
      <c r="DQ62" s="239" t="s">
        <v>165</v>
      </c>
      <c r="DR62" s="240" t="s">
        <v>132</v>
      </c>
      <c r="DS62" s="240" t="s">
        <v>150</v>
      </c>
      <c r="DT62" s="241">
        <f t="shared" si="902"/>
        <v>0</v>
      </c>
      <c r="DU62" s="241" t="str">
        <f t="shared" si="903"/>
        <v>#DIV/0!</v>
      </c>
      <c r="DV62" s="241">
        <f t="shared" si="904"/>
        <v>0</v>
      </c>
      <c r="DW62" s="242"/>
      <c r="DX62" s="241">
        <f t="shared" si="905"/>
        <v>0</v>
      </c>
      <c r="DY62" s="241">
        <f t="shared" ref="DY62:EA62" si="1231">DY163+DY264+DY365+DY466</f>
        <v>0</v>
      </c>
      <c r="DZ62" s="241">
        <f t="shared" si="1231"/>
        <v>0</v>
      </c>
      <c r="EA62" s="241">
        <f t="shared" si="1231"/>
        <v>0</v>
      </c>
      <c r="EB62" s="241">
        <f t="shared" si="907"/>
        <v>0</v>
      </c>
      <c r="EC62" s="242">
        <v>0.36319999999999997</v>
      </c>
      <c r="ED62" s="243">
        <f t="shared" si="908"/>
        <v>0</v>
      </c>
      <c r="EE62" s="244">
        <f t="shared" si="909"/>
        <v>0</v>
      </c>
      <c r="EF62" s="236"/>
      <c r="EG62" s="238">
        <v>16.0</v>
      </c>
      <c r="EH62" s="239" t="s">
        <v>165</v>
      </c>
      <c r="EI62" s="240" t="s">
        <v>132</v>
      </c>
      <c r="EJ62" s="240" t="s">
        <v>150</v>
      </c>
      <c r="EK62" s="241">
        <f t="shared" si="910"/>
        <v>0</v>
      </c>
      <c r="EL62" s="241" t="str">
        <f t="shared" si="911"/>
        <v>#DIV/0!</v>
      </c>
      <c r="EM62" s="241">
        <f t="shared" si="912"/>
        <v>0</v>
      </c>
      <c r="EN62" s="242"/>
      <c r="EO62" s="241">
        <f t="shared" si="913"/>
        <v>0</v>
      </c>
      <c r="EP62" s="241">
        <f t="shared" ref="EP62:ER62" si="1232">EP163+EP264+EP365+EP466</f>
        <v>0</v>
      </c>
      <c r="EQ62" s="241">
        <f t="shared" si="1232"/>
        <v>0</v>
      </c>
      <c r="ER62" s="241">
        <f t="shared" si="1232"/>
        <v>0</v>
      </c>
      <c r="ES62" s="241">
        <f t="shared" si="915"/>
        <v>0</v>
      </c>
      <c r="ET62" s="242">
        <v>0.36319999999999997</v>
      </c>
      <c r="EU62" s="243">
        <f t="shared" si="916"/>
        <v>0</v>
      </c>
      <c r="EV62" s="244">
        <f t="shared" si="917"/>
        <v>0</v>
      </c>
      <c r="EW62" s="236"/>
      <c r="EX62" s="238">
        <v>16.0</v>
      </c>
      <c r="EY62" s="239" t="s">
        <v>165</v>
      </c>
      <c r="EZ62" s="240" t="s">
        <v>132</v>
      </c>
      <c r="FA62" s="240" t="s">
        <v>150</v>
      </c>
      <c r="FB62" s="241">
        <f t="shared" si="918"/>
        <v>0</v>
      </c>
      <c r="FC62" s="241" t="str">
        <f t="shared" si="919"/>
        <v>#DIV/0!</v>
      </c>
      <c r="FD62" s="241">
        <f t="shared" si="920"/>
        <v>0</v>
      </c>
      <c r="FE62" s="242"/>
      <c r="FF62" s="241">
        <f t="shared" si="921"/>
        <v>0</v>
      </c>
      <c r="FG62" s="241">
        <f t="shared" ref="FG62:FI62" si="1233">FG163+FG264+FG365+FG466</f>
        <v>0</v>
      </c>
      <c r="FH62" s="241">
        <f t="shared" si="1233"/>
        <v>0</v>
      </c>
      <c r="FI62" s="241">
        <f t="shared" si="1233"/>
        <v>0</v>
      </c>
      <c r="FJ62" s="241">
        <f t="shared" si="923"/>
        <v>0</v>
      </c>
      <c r="FK62" s="242">
        <v>0.36319999999999997</v>
      </c>
      <c r="FL62" s="243">
        <f t="shared" si="924"/>
        <v>0</v>
      </c>
      <c r="FM62" s="244">
        <f t="shared" si="925"/>
        <v>0</v>
      </c>
      <c r="FN62" s="236"/>
      <c r="FO62" s="238">
        <v>16.0</v>
      </c>
      <c r="FP62" s="239" t="s">
        <v>165</v>
      </c>
      <c r="FQ62" s="240" t="s">
        <v>132</v>
      </c>
      <c r="FR62" s="240" t="s">
        <v>150</v>
      </c>
      <c r="FS62" s="241">
        <f t="shared" si="926"/>
        <v>0</v>
      </c>
      <c r="FT62" s="241" t="str">
        <f t="shared" si="927"/>
        <v>#DIV/0!</v>
      </c>
      <c r="FU62" s="241">
        <f t="shared" si="928"/>
        <v>0</v>
      </c>
      <c r="FV62" s="242"/>
      <c r="FW62" s="241">
        <f t="shared" si="929"/>
        <v>0</v>
      </c>
      <c r="FX62" s="241">
        <f t="shared" ref="FX62:FZ62" si="1234">FX163+FX264+FX365+FX466</f>
        <v>0</v>
      </c>
      <c r="FY62" s="241">
        <f t="shared" si="1234"/>
        <v>0</v>
      </c>
      <c r="FZ62" s="241">
        <f t="shared" si="1234"/>
        <v>0</v>
      </c>
      <c r="GA62" s="241">
        <f t="shared" si="931"/>
        <v>0</v>
      </c>
      <c r="GB62" s="242">
        <v>0.36319999999999997</v>
      </c>
      <c r="GC62" s="243">
        <f t="shared" si="932"/>
        <v>0</v>
      </c>
      <c r="GD62" s="244">
        <f t="shared" si="933"/>
        <v>0</v>
      </c>
      <c r="GE62" s="236"/>
      <c r="GF62" s="238">
        <v>16.0</v>
      </c>
      <c r="GG62" s="239" t="s">
        <v>165</v>
      </c>
      <c r="GH62" s="240" t="s">
        <v>132</v>
      </c>
      <c r="GI62" s="240" t="s">
        <v>150</v>
      </c>
      <c r="GJ62" s="241">
        <f t="shared" si="934"/>
        <v>0</v>
      </c>
      <c r="GK62" s="241" t="str">
        <f t="shared" si="935"/>
        <v>#DIV/0!</v>
      </c>
      <c r="GL62" s="241">
        <f t="shared" si="936"/>
        <v>0</v>
      </c>
      <c r="GM62" s="242"/>
      <c r="GN62" s="241">
        <f t="shared" si="937"/>
        <v>0</v>
      </c>
      <c r="GO62" s="241">
        <f t="shared" ref="GO62:GQ62" si="1235">GO163+GO264+GO365+GO466</f>
        <v>0</v>
      </c>
      <c r="GP62" s="241">
        <f t="shared" si="1235"/>
        <v>0</v>
      </c>
      <c r="GQ62" s="241">
        <f t="shared" si="1235"/>
        <v>0</v>
      </c>
      <c r="GR62" s="241">
        <f t="shared" si="939"/>
        <v>0</v>
      </c>
      <c r="GS62" s="242">
        <v>0.36319999999999997</v>
      </c>
      <c r="GT62" s="243">
        <f t="shared" si="940"/>
        <v>0</v>
      </c>
      <c r="GU62" s="244">
        <f t="shared" si="941"/>
        <v>0</v>
      </c>
      <c r="GV62" s="236"/>
      <c r="GW62" s="238">
        <v>16.0</v>
      </c>
      <c r="GX62" s="239" t="s">
        <v>165</v>
      </c>
      <c r="GY62" s="240" t="s">
        <v>132</v>
      </c>
      <c r="GZ62" s="240" t="s">
        <v>150</v>
      </c>
      <c r="HA62" s="241">
        <f t="shared" si="942"/>
        <v>0</v>
      </c>
      <c r="HB62" s="241" t="str">
        <f t="shared" si="943"/>
        <v>#DIV/0!</v>
      </c>
      <c r="HC62" s="241">
        <f t="shared" si="944"/>
        <v>0</v>
      </c>
      <c r="HD62" s="242"/>
      <c r="HE62" s="241">
        <f t="shared" si="945"/>
        <v>0</v>
      </c>
      <c r="HF62" s="241">
        <f t="shared" ref="HF62:HH62" si="1236">HF163+HF264+HF365+HF466</f>
        <v>0</v>
      </c>
      <c r="HG62" s="241">
        <f t="shared" si="1236"/>
        <v>0</v>
      </c>
      <c r="HH62" s="241">
        <f t="shared" si="1236"/>
        <v>0</v>
      </c>
      <c r="HI62" s="241">
        <f t="shared" si="947"/>
        <v>0</v>
      </c>
      <c r="HJ62" s="242">
        <v>0.36319999999999997</v>
      </c>
      <c r="HK62" s="243">
        <f t="shared" si="948"/>
        <v>0</v>
      </c>
      <c r="HL62" s="244">
        <f t="shared" si="949"/>
        <v>0</v>
      </c>
      <c r="HM62" s="236"/>
      <c r="HN62" s="238">
        <v>16.0</v>
      </c>
      <c r="HO62" s="239" t="s">
        <v>165</v>
      </c>
      <c r="HP62" s="240" t="s">
        <v>132</v>
      </c>
      <c r="HQ62" s="240" t="s">
        <v>150</v>
      </c>
      <c r="HR62" s="241">
        <f t="shared" si="950"/>
        <v>0</v>
      </c>
      <c r="HS62" s="241" t="str">
        <f t="shared" si="951"/>
        <v>#DIV/0!</v>
      </c>
      <c r="HT62" s="241">
        <f t="shared" si="952"/>
        <v>0</v>
      </c>
      <c r="HU62" s="242"/>
      <c r="HV62" s="241">
        <f t="shared" si="953"/>
        <v>0</v>
      </c>
      <c r="HW62" s="241">
        <f t="shared" ref="HW62:HY62" si="1237">HW163+HW264+HW365+HW466</f>
        <v>0</v>
      </c>
      <c r="HX62" s="241">
        <f t="shared" si="1237"/>
        <v>0</v>
      </c>
      <c r="HY62" s="241">
        <f t="shared" si="1237"/>
        <v>0</v>
      </c>
      <c r="HZ62" s="241">
        <f t="shared" si="955"/>
        <v>0</v>
      </c>
      <c r="IA62" s="242">
        <v>0.36319999999999997</v>
      </c>
      <c r="IB62" s="243">
        <f t="shared" si="956"/>
        <v>0</v>
      </c>
      <c r="IC62" s="244">
        <f t="shared" si="957"/>
        <v>0</v>
      </c>
      <c r="ID62" s="236"/>
      <c r="IE62" s="238">
        <v>16.0</v>
      </c>
      <c r="IF62" s="239" t="s">
        <v>165</v>
      </c>
      <c r="IG62" s="240" t="s">
        <v>132</v>
      </c>
      <c r="IH62" s="240" t="s">
        <v>150</v>
      </c>
      <c r="II62" s="241">
        <f t="shared" si="958"/>
        <v>0</v>
      </c>
      <c r="IJ62" s="241" t="str">
        <f t="shared" si="959"/>
        <v>#DIV/0!</v>
      </c>
      <c r="IK62" s="241">
        <f t="shared" si="960"/>
        <v>0</v>
      </c>
      <c r="IL62" s="242"/>
      <c r="IM62" s="241">
        <f t="shared" si="961"/>
        <v>0</v>
      </c>
      <c r="IN62" s="241">
        <f t="shared" ref="IN62:IP62" si="1238">IN163+IN264+IN365+IN466</f>
        <v>0</v>
      </c>
      <c r="IO62" s="241">
        <f t="shared" si="1238"/>
        <v>0</v>
      </c>
      <c r="IP62" s="241">
        <f t="shared" si="1238"/>
        <v>0</v>
      </c>
      <c r="IQ62" s="241">
        <f t="shared" si="963"/>
        <v>0</v>
      </c>
      <c r="IR62" s="242">
        <v>0.36319999999999997</v>
      </c>
      <c r="IS62" s="243">
        <f t="shared" si="964"/>
        <v>0</v>
      </c>
      <c r="IT62" s="244">
        <f t="shared" si="965"/>
        <v>0</v>
      </c>
      <c r="IU62" s="236"/>
      <c r="IV62" s="238">
        <v>16.0</v>
      </c>
      <c r="IW62" s="239" t="s">
        <v>165</v>
      </c>
      <c r="IX62" s="240" t="s">
        <v>132</v>
      </c>
      <c r="IY62" s="240" t="s">
        <v>150</v>
      </c>
      <c r="IZ62" s="241">
        <f t="shared" si="966"/>
        <v>0</v>
      </c>
      <c r="JA62" s="241" t="str">
        <f t="shared" si="967"/>
        <v>#DIV/0!</v>
      </c>
      <c r="JB62" s="241">
        <f t="shared" si="968"/>
        <v>0</v>
      </c>
      <c r="JC62" s="242"/>
      <c r="JD62" s="241">
        <f t="shared" si="969"/>
        <v>0</v>
      </c>
      <c r="JE62" s="241">
        <f t="shared" ref="JE62:JG62" si="1239">JE163+JE264+JE365+JE466</f>
        <v>0</v>
      </c>
      <c r="JF62" s="241">
        <f t="shared" si="1239"/>
        <v>0</v>
      </c>
      <c r="JG62" s="241">
        <f t="shared" si="1239"/>
        <v>0</v>
      </c>
      <c r="JH62" s="241">
        <f t="shared" si="971"/>
        <v>0</v>
      </c>
      <c r="JI62" s="242">
        <v>0.36319999999999997</v>
      </c>
      <c r="JJ62" s="243">
        <f t="shared" si="972"/>
        <v>0</v>
      </c>
      <c r="JK62" s="244">
        <f t="shared" si="973"/>
        <v>0</v>
      </c>
      <c r="JL62" s="236"/>
      <c r="JM62" s="238">
        <v>16.0</v>
      </c>
      <c r="JN62" s="239" t="s">
        <v>165</v>
      </c>
      <c r="JO62" s="240" t="s">
        <v>132</v>
      </c>
      <c r="JP62" s="240" t="s">
        <v>150</v>
      </c>
      <c r="JQ62" s="241">
        <f t="shared" si="974"/>
        <v>0</v>
      </c>
      <c r="JR62" s="241" t="str">
        <f t="shared" si="975"/>
        <v>#DIV/0!</v>
      </c>
      <c r="JS62" s="241">
        <f t="shared" si="976"/>
        <v>0</v>
      </c>
      <c r="JT62" s="242"/>
      <c r="JU62" s="241">
        <f t="shared" si="977"/>
        <v>0</v>
      </c>
      <c r="JV62" s="241">
        <f t="shared" ref="JV62:JX62" si="1240">JV163+JV264+JV365+JV466</f>
        <v>0</v>
      </c>
      <c r="JW62" s="241">
        <f t="shared" si="1240"/>
        <v>0</v>
      </c>
      <c r="JX62" s="241">
        <f t="shared" si="1240"/>
        <v>0</v>
      </c>
      <c r="JY62" s="241">
        <f t="shared" si="979"/>
        <v>0</v>
      </c>
      <c r="JZ62" s="242">
        <v>0.36319999999999997</v>
      </c>
      <c r="KA62" s="243">
        <f t="shared" si="980"/>
        <v>0</v>
      </c>
      <c r="KB62" s="244">
        <f t="shared" si="981"/>
        <v>0</v>
      </c>
      <c r="KC62" s="236"/>
      <c r="KD62" s="238">
        <v>16.0</v>
      </c>
      <c r="KE62" s="239" t="s">
        <v>165</v>
      </c>
      <c r="KF62" s="240" t="s">
        <v>132</v>
      </c>
      <c r="KG62" s="240" t="s">
        <v>150</v>
      </c>
      <c r="KH62" s="241">
        <f t="shared" si="982"/>
        <v>0</v>
      </c>
      <c r="KI62" s="241" t="str">
        <f t="shared" si="983"/>
        <v>#DIV/0!</v>
      </c>
      <c r="KJ62" s="241">
        <f t="shared" si="984"/>
        <v>0</v>
      </c>
      <c r="KK62" s="242"/>
      <c r="KL62" s="241">
        <f t="shared" si="985"/>
        <v>0</v>
      </c>
      <c r="KM62" s="241">
        <f t="shared" ref="KM62:KO62" si="1241">KM163+KM264+KM365+KM466</f>
        <v>0</v>
      </c>
      <c r="KN62" s="241">
        <f t="shared" si="1241"/>
        <v>0</v>
      </c>
      <c r="KO62" s="241">
        <f t="shared" si="1241"/>
        <v>0</v>
      </c>
      <c r="KP62" s="241">
        <f t="shared" si="987"/>
        <v>0</v>
      </c>
      <c r="KQ62" s="242">
        <v>0.36319999999999997</v>
      </c>
      <c r="KR62" s="243">
        <f t="shared" si="988"/>
        <v>0</v>
      </c>
      <c r="KS62" s="244">
        <f t="shared" si="989"/>
        <v>0</v>
      </c>
      <c r="KT62" s="236"/>
      <c r="KU62" s="237"/>
    </row>
    <row r="63" ht="15.75" customHeight="1">
      <c r="A63" s="238">
        <v>17.0</v>
      </c>
      <c r="B63" s="239" t="s">
        <v>166</v>
      </c>
      <c r="C63" s="240" t="s">
        <v>132</v>
      </c>
      <c r="D63" s="240" t="s">
        <v>150</v>
      </c>
      <c r="E63" s="241">
        <f t="shared" si="846"/>
        <v>0</v>
      </c>
      <c r="F63" s="241" t="str">
        <f t="shared" si="847"/>
        <v>#DIV/0!</v>
      </c>
      <c r="G63" s="241">
        <f t="shared" si="848"/>
        <v>0</v>
      </c>
      <c r="H63" s="242"/>
      <c r="I63" s="241">
        <f t="shared" si="849"/>
        <v>0</v>
      </c>
      <c r="J63" s="241">
        <f t="shared" ref="J63:L63" si="1242">J164+J265+J366+J467</f>
        <v>0</v>
      </c>
      <c r="K63" s="241">
        <f t="shared" si="1242"/>
        <v>0</v>
      </c>
      <c r="L63" s="241">
        <f t="shared" si="1242"/>
        <v>0</v>
      </c>
      <c r="M63" s="241">
        <f t="shared" si="851"/>
        <v>0</v>
      </c>
      <c r="N63" s="242">
        <v>0.36319999999999997</v>
      </c>
      <c r="O63" s="243">
        <f t="shared" si="852"/>
        <v>0</v>
      </c>
      <c r="P63" s="244">
        <f t="shared" si="853"/>
        <v>0</v>
      </c>
      <c r="Q63" s="236"/>
      <c r="R63" s="238">
        <v>17.0</v>
      </c>
      <c r="S63" s="239" t="s">
        <v>166</v>
      </c>
      <c r="T63" s="240" t="s">
        <v>132</v>
      </c>
      <c r="U63" s="240" t="s">
        <v>150</v>
      </c>
      <c r="V63" s="241">
        <f t="shared" si="854"/>
        <v>0</v>
      </c>
      <c r="W63" s="241" t="str">
        <f t="shared" si="855"/>
        <v>#DIV/0!</v>
      </c>
      <c r="X63" s="241">
        <f t="shared" si="856"/>
        <v>0</v>
      </c>
      <c r="Y63" s="242"/>
      <c r="Z63" s="241">
        <f t="shared" si="857"/>
        <v>0</v>
      </c>
      <c r="AA63" s="241">
        <f t="shared" ref="AA63:AC63" si="1243">AA164+AA265+AA366+AA467</f>
        <v>0</v>
      </c>
      <c r="AB63" s="241">
        <f t="shared" si="1243"/>
        <v>0</v>
      </c>
      <c r="AC63" s="241">
        <f t="shared" si="1243"/>
        <v>0</v>
      </c>
      <c r="AD63" s="241">
        <f t="shared" si="859"/>
        <v>0</v>
      </c>
      <c r="AE63" s="242">
        <v>0.36319999999999997</v>
      </c>
      <c r="AF63" s="243">
        <f t="shared" si="860"/>
        <v>0</v>
      </c>
      <c r="AG63" s="244">
        <f t="shared" si="861"/>
        <v>0</v>
      </c>
      <c r="AH63" s="236"/>
      <c r="AI63" s="238">
        <v>17.0</v>
      </c>
      <c r="AJ63" s="239" t="s">
        <v>166</v>
      </c>
      <c r="AK63" s="240" t="s">
        <v>132</v>
      </c>
      <c r="AL63" s="240" t="s">
        <v>150</v>
      </c>
      <c r="AM63" s="241">
        <f t="shared" si="862"/>
        <v>0</v>
      </c>
      <c r="AN63" s="241" t="str">
        <f t="shared" si="863"/>
        <v>#DIV/0!</v>
      </c>
      <c r="AO63" s="241">
        <f t="shared" si="864"/>
        <v>0</v>
      </c>
      <c r="AP63" s="242"/>
      <c r="AQ63" s="241">
        <f t="shared" si="865"/>
        <v>0</v>
      </c>
      <c r="AR63" s="241">
        <f t="shared" ref="AR63:AT63" si="1244">AR164+AR265+AR366+AR467</f>
        <v>0</v>
      </c>
      <c r="AS63" s="241">
        <f t="shared" si="1244"/>
        <v>0</v>
      </c>
      <c r="AT63" s="241">
        <f t="shared" si="1244"/>
        <v>0</v>
      </c>
      <c r="AU63" s="241">
        <f t="shared" si="867"/>
        <v>0</v>
      </c>
      <c r="AV63" s="242">
        <v>0.36319999999999997</v>
      </c>
      <c r="AW63" s="243">
        <f t="shared" si="868"/>
        <v>0</v>
      </c>
      <c r="AX63" s="244">
        <f t="shared" si="869"/>
        <v>0</v>
      </c>
      <c r="AY63" s="236"/>
      <c r="AZ63" s="238">
        <v>17.0</v>
      </c>
      <c r="BA63" s="239" t="s">
        <v>166</v>
      </c>
      <c r="BB63" s="240" t="s">
        <v>132</v>
      </c>
      <c r="BC63" s="240" t="s">
        <v>150</v>
      </c>
      <c r="BD63" s="241">
        <f t="shared" si="870"/>
        <v>0</v>
      </c>
      <c r="BE63" s="241" t="str">
        <f t="shared" si="871"/>
        <v>#DIV/0!</v>
      </c>
      <c r="BF63" s="241">
        <f t="shared" si="872"/>
        <v>0</v>
      </c>
      <c r="BG63" s="242"/>
      <c r="BH63" s="241">
        <f t="shared" si="873"/>
        <v>0</v>
      </c>
      <c r="BI63" s="241">
        <f t="shared" ref="BI63:BK63" si="1245">BI164+BI265+BI366+BI467</f>
        <v>0</v>
      </c>
      <c r="BJ63" s="241">
        <f t="shared" si="1245"/>
        <v>0</v>
      </c>
      <c r="BK63" s="241">
        <f t="shared" si="1245"/>
        <v>0</v>
      </c>
      <c r="BL63" s="241">
        <f t="shared" si="875"/>
        <v>0</v>
      </c>
      <c r="BM63" s="242">
        <v>0.36319999999999997</v>
      </c>
      <c r="BN63" s="243">
        <f t="shared" si="876"/>
        <v>0</v>
      </c>
      <c r="BO63" s="244">
        <f t="shared" si="877"/>
        <v>0</v>
      </c>
      <c r="BP63" s="236"/>
      <c r="BQ63" s="238">
        <v>17.0</v>
      </c>
      <c r="BR63" s="239" t="s">
        <v>166</v>
      </c>
      <c r="BS63" s="240" t="s">
        <v>132</v>
      </c>
      <c r="BT63" s="240" t="s">
        <v>150</v>
      </c>
      <c r="BU63" s="241">
        <f t="shared" si="878"/>
        <v>0</v>
      </c>
      <c r="BV63" s="241" t="str">
        <f t="shared" si="879"/>
        <v>#DIV/0!</v>
      </c>
      <c r="BW63" s="241">
        <f t="shared" si="880"/>
        <v>0</v>
      </c>
      <c r="BX63" s="242"/>
      <c r="BY63" s="241">
        <f t="shared" si="881"/>
        <v>0</v>
      </c>
      <c r="BZ63" s="241">
        <f t="shared" ref="BZ63:CB63" si="1246">BZ164+BZ265+BZ366+BZ467</f>
        <v>0</v>
      </c>
      <c r="CA63" s="241">
        <f t="shared" si="1246"/>
        <v>0</v>
      </c>
      <c r="CB63" s="241">
        <f t="shared" si="1246"/>
        <v>0</v>
      </c>
      <c r="CC63" s="241">
        <f t="shared" si="883"/>
        <v>0</v>
      </c>
      <c r="CD63" s="242">
        <v>0.36319999999999997</v>
      </c>
      <c r="CE63" s="243">
        <f t="shared" si="884"/>
        <v>0</v>
      </c>
      <c r="CF63" s="244">
        <f t="shared" si="885"/>
        <v>0</v>
      </c>
      <c r="CG63" s="236"/>
      <c r="CH63" s="238">
        <v>17.0</v>
      </c>
      <c r="CI63" s="239" t="s">
        <v>166</v>
      </c>
      <c r="CJ63" s="240" t="s">
        <v>132</v>
      </c>
      <c r="CK63" s="240" t="s">
        <v>150</v>
      </c>
      <c r="CL63" s="241">
        <f t="shared" si="886"/>
        <v>0</v>
      </c>
      <c r="CM63" s="241" t="str">
        <f t="shared" si="887"/>
        <v>#DIV/0!</v>
      </c>
      <c r="CN63" s="241">
        <f t="shared" si="888"/>
        <v>0</v>
      </c>
      <c r="CO63" s="242"/>
      <c r="CP63" s="241">
        <f t="shared" si="889"/>
        <v>0</v>
      </c>
      <c r="CQ63" s="241">
        <f t="shared" ref="CQ63:CS63" si="1247">CQ164+CQ265+CQ366+CQ467</f>
        <v>0</v>
      </c>
      <c r="CR63" s="241">
        <f t="shared" si="1247"/>
        <v>0</v>
      </c>
      <c r="CS63" s="241">
        <f t="shared" si="1247"/>
        <v>0</v>
      </c>
      <c r="CT63" s="241">
        <f t="shared" si="891"/>
        <v>0</v>
      </c>
      <c r="CU63" s="242">
        <v>0.36319999999999997</v>
      </c>
      <c r="CV63" s="243">
        <f t="shared" si="892"/>
        <v>0</v>
      </c>
      <c r="CW63" s="244">
        <f t="shared" si="893"/>
        <v>0</v>
      </c>
      <c r="CX63" s="236"/>
      <c r="CY63" s="238">
        <v>17.0</v>
      </c>
      <c r="CZ63" s="239" t="s">
        <v>166</v>
      </c>
      <c r="DA63" s="240" t="s">
        <v>132</v>
      </c>
      <c r="DB63" s="240" t="s">
        <v>150</v>
      </c>
      <c r="DC63" s="241">
        <f t="shared" si="894"/>
        <v>0</v>
      </c>
      <c r="DD63" s="241" t="str">
        <f t="shared" si="895"/>
        <v>#DIV/0!</v>
      </c>
      <c r="DE63" s="241">
        <f t="shared" si="896"/>
        <v>0</v>
      </c>
      <c r="DF63" s="242"/>
      <c r="DG63" s="241">
        <f t="shared" si="897"/>
        <v>0</v>
      </c>
      <c r="DH63" s="241">
        <f t="shared" ref="DH63:DJ63" si="1248">DH164+DH265+DH366+DH467</f>
        <v>0</v>
      </c>
      <c r="DI63" s="241">
        <f t="shared" si="1248"/>
        <v>0</v>
      </c>
      <c r="DJ63" s="241">
        <f t="shared" si="1248"/>
        <v>0</v>
      </c>
      <c r="DK63" s="241">
        <f t="shared" si="899"/>
        <v>0</v>
      </c>
      <c r="DL63" s="242">
        <v>0.36319999999999997</v>
      </c>
      <c r="DM63" s="243">
        <f t="shared" si="900"/>
        <v>0</v>
      </c>
      <c r="DN63" s="244">
        <f t="shared" si="901"/>
        <v>0</v>
      </c>
      <c r="DO63" s="236"/>
      <c r="DP63" s="238">
        <v>17.0</v>
      </c>
      <c r="DQ63" s="239" t="s">
        <v>166</v>
      </c>
      <c r="DR63" s="240" t="s">
        <v>132</v>
      </c>
      <c r="DS63" s="240" t="s">
        <v>150</v>
      </c>
      <c r="DT63" s="241">
        <f t="shared" si="902"/>
        <v>0</v>
      </c>
      <c r="DU63" s="241" t="str">
        <f t="shared" si="903"/>
        <v>#DIV/0!</v>
      </c>
      <c r="DV63" s="241">
        <f t="shared" si="904"/>
        <v>0</v>
      </c>
      <c r="DW63" s="242"/>
      <c r="DX63" s="241">
        <f t="shared" si="905"/>
        <v>0</v>
      </c>
      <c r="DY63" s="241">
        <f t="shared" ref="DY63:EA63" si="1249">DY164+DY265+DY366+DY467</f>
        <v>0</v>
      </c>
      <c r="DZ63" s="241">
        <f t="shared" si="1249"/>
        <v>0</v>
      </c>
      <c r="EA63" s="241">
        <f t="shared" si="1249"/>
        <v>0</v>
      </c>
      <c r="EB63" s="241">
        <f t="shared" si="907"/>
        <v>0</v>
      </c>
      <c r="EC63" s="242">
        <v>0.36319999999999997</v>
      </c>
      <c r="ED63" s="243">
        <f t="shared" si="908"/>
        <v>0</v>
      </c>
      <c r="EE63" s="244">
        <f t="shared" si="909"/>
        <v>0</v>
      </c>
      <c r="EF63" s="236"/>
      <c r="EG63" s="238">
        <v>17.0</v>
      </c>
      <c r="EH63" s="239" t="s">
        <v>166</v>
      </c>
      <c r="EI63" s="240" t="s">
        <v>132</v>
      </c>
      <c r="EJ63" s="240" t="s">
        <v>150</v>
      </c>
      <c r="EK63" s="241">
        <f t="shared" si="910"/>
        <v>0</v>
      </c>
      <c r="EL63" s="241" t="str">
        <f t="shared" si="911"/>
        <v>#DIV/0!</v>
      </c>
      <c r="EM63" s="241">
        <f t="shared" si="912"/>
        <v>0</v>
      </c>
      <c r="EN63" s="242"/>
      <c r="EO63" s="241">
        <f t="shared" si="913"/>
        <v>0</v>
      </c>
      <c r="EP63" s="241">
        <f t="shared" ref="EP63:ER63" si="1250">EP164+EP265+EP366+EP467</f>
        <v>0</v>
      </c>
      <c r="EQ63" s="241">
        <f t="shared" si="1250"/>
        <v>0</v>
      </c>
      <c r="ER63" s="241">
        <f t="shared" si="1250"/>
        <v>0</v>
      </c>
      <c r="ES63" s="241">
        <f t="shared" si="915"/>
        <v>0</v>
      </c>
      <c r="ET63" s="242">
        <v>0.36319999999999997</v>
      </c>
      <c r="EU63" s="243">
        <f t="shared" si="916"/>
        <v>0</v>
      </c>
      <c r="EV63" s="244">
        <f t="shared" si="917"/>
        <v>0</v>
      </c>
      <c r="EW63" s="236"/>
      <c r="EX63" s="238">
        <v>17.0</v>
      </c>
      <c r="EY63" s="239" t="s">
        <v>166</v>
      </c>
      <c r="EZ63" s="240" t="s">
        <v>132</v>
      </c>
      <c r="FA63" s="240" t="s">
        <v>150</v>
      </c>
      <c r="FB63" s="241">
        <f t="shared" si="918"/>
        <v>0</v>
      </c>
      <c r="FC63" s="241" t="str">
        <f t="shared" si="919"/>
        <v>#DIV/0!</v>
      </c>
      <c r="FD63" s="241">
        <f t="shared" si="920"/>
        <v>0</v>
      </c>
      <c r="FE63" s="242"/>
      <c r="FF63" s="241">
        <f t="shared" si="921"/>
        <v>0</v>
      </c>
      <c r="FG63" s="241">
        <f t="shared" ref="FG63:FI63" si="1251">FG164+FG265+FG366+FG467</f>
        <v>0</v>
      </c>
      <c r="FH63" s="241">
        <f t="shared" si="1251"/>
        <v>0</v>
      </c>
      <c r="FI63" s="241">
        <f t="shared" si="1251"/>
        <v>0</v>
      </c>
      <c r="FJ63" s="241">
        <f t="shared" si="923"/>
        <v>0</v>
      </c>
      <c r="FK63" s="242">
        <v>0.36319999999999997</v>
      </c>
      <c r="FL63" s="243">
        <f t="shared" si="924"/>
        <v>0</v>
      </c>
      <c r="FM63" s="244">
        <f t="shared" si="925"/>
        <v>0</v>
      </c>
      <c r="FN63" s="236"/>
      <c r="FO63" s="238">
        <v>17.0</v>
      </c>
      <c r="FP63" s="239" t="s">
        <v>166</v>
      </c>
      <c r="FQ63" s="240" t="s">
        <v>132</v>
      </c>
      <c r="FR63" s="240" t="s">
        <v>150</v>
      </c>
      <c r="FS63" s="241">
        <f t="shared" si="926"/>
        <v>0</v>
      </c>
      <c r="FT63" s="241" t="str">
        <f t="shared" si="927"/>
        <v>#DIV/0!</v>
      </c>
      <c r="FU63" s="241">
        <f t="shared" si="928"/>
        <v>0</v>
      </c>
      <c r="FV63" s="242"/>
      <c r="FW63" s="241">
        <f t="shared" si="929"/>
        <v>0</v>
      </c>
      <c r="FX63" s="241">
        <f t="shared" ref="FX63:FZ63" si="1252">FX164+FX265+FX366+FX467</f>
        <v>0</v>
      </c>
      <c r="FY63" s="241">
        <f t="shared" si="1252"/>
        <v>0</v>
      </c>
      <c r="FZ63" s="241">
        <f t="shared" si="1252"/>
        <v>0</v>
      </c>
      <c r="GA63" s="241">
        <f t="shared" si="931"/>
        <v>0</v>
      </c>
      <c r="GB63" s="242">
        <v>0.36319999999999997</v>
      </c>
      <c r="GC63" s="243">
        <f t="shared" si="932"/>
        <v>0</v>
      </c>
      <c r="GD63" s="244">
        <f t="shared" si="933"/>
        <v>0</v>
      </c>
      <c r="GE63" s="236"/>
      <c r="GF63" s="238">
        <v>17.0</v>
      </c>
      <c r="GG63" s="239" t="s">
        <v>166</v>
      </c>
      <c r="GH63" s="240" t="s">
        <v>132</v>
      </c>
      <c r="GI63" s="240" t="s">
        <v>150</v>
      </c>
      <c r="GJ63" s="241">
        <f t="shared" si="934"/>
        <v>0</v>
      </c>
      <c r="GK63" s="241" t="str">
        <f t="shared" si="935"/>
        <v>#DIV/0!</v>
      </c>
      <c r="GL63" s="241">
        <f t="shared" si="936"/>
        <v>0</v>
      </c>
      <c r="GM63" s="242"/>
      <c r="GN63" s="241">
        <f t="shared" si="937"/>
        <v>0</v>
      </c>
      <c r="GO63" s="241">
        <f t="shared" ref="GO63:GQ63" si="1253">GO164+GO265+GO366+GO467</f>
        <v>0</v>
      </c>
      <c r="GP63" s="241">
        <f t="shared" si="1253"/>
        <v>0</v>
      </c>
      <c r="GQ63" s="241">
        <f t="shared" si="1253"/>
        <v>0</v>
      </c>
      <c r="GR63" s="241">
        <f t="shared" si="939"/>
        <v>0</v>
      </c>
      <c r="GS63" s="242">
        <v>0.36319999999999997</v>
      </c>
      <c r="GT63" s="243">
        <f t="shared" si="940"/>
        <v>0</v>
      </c>
      <c r="GU63" s="244">
        <f t="shared" si="941"/>
        <v>0</v>
      </c>
      <c r="GV63" s="236"/>
      <c r="GW63" s="238">
        <v>17.0</v>
      </c>
      <c r="GX63" s="239" t="s">
        <v>166</v>
      </c>
      <c r="GY63" s="240" t="s">
        <v>132</v>
      </c>
      <c r="GZ63" s="240" t="s">
        <v>150</v>
      </c>
      <c r="HA63" s="241">
        <f t="shared" si="942"/>
        <v>0</v>
      </c>
      <c r="HB63" s="241" t="str">
        <f t="shared" si="943"/>
        <v>#DIV/0!</v>
      </c>
      <c r="HC63" s="241">
        <f t="shared" si="944"/>
        <v>0</v>
      </c>
      <c r="HD63" s="242"/>
      <c r="HE63" s="241">
        <f t="shared" si="945"/>
        <v>0</v>
      </c>
      <c r="HF63" s="241">
        <f t="shared" ref="HF63:HH63" si="1254">HF164+HF265+HF366+HF467</f>
        <v>0</v>
      </c>
      <c r="HG63" s="241">
        <f t="shared" si="1254"/>
        <v>0</v>
      </c>
      <c r="HH63" s="241">
        <f t="shared" si="1254"/>
        <v>0</v>
      </c>
      <c r="HI63" s="241">
        <f t="shared" si="947"/>
        <v>0</v>
      </c>
      <c r="HJ63" s="242">
        <v>0.36319999999999997</v>
      </c>
      <c r="HK63" s="243">
        <f t="shared" si="948"/>
        <v>0</v>
      </c>
      <c r="HL63" s="244">
        <f t="shared" si="949"/>
        <v>0</v>
      </c>
      <c r="HM63" s="236"/>
      <c r="HN63" s="238">
        <v>17.0</v>
      </c>
      <c r="HO63" s="239" t="s">
        <v>166</v>
      </c>
      <c r="HP63" s="240" t="s">
        <v>132</v>
      </c>
      <c r="HQ63" s="240" t="s">
        <v>150</v>
      </c>
      <c r="HR63" s="241">
        <f t="shared" si="950"/>
        <v>0</v>
      </c>
      <c r="HS63" s="241" t="str">
        <f t="shared" si="951"/>
        <v>#DIV/0!</v>
      </c>
      <c r="HT63" s="241">
        <f t="shared" si="952"/>
        <v>0</v>
      </c>
      <c r="HU63" s="242"/>
      <c r="HV63" s="241">
        <f t="shared" si="953"/>
        <v>0</v>
      </c>
      <c r="HW63" s="241">
        <f t="shared" ref="HW63:HY63" si="1255">HW164+HW265+HW366+HW467</f>
        <v>0</v>
      </c>
      <c r="HX63" s="241">
        <f t="shared" si="1255"/>
        <v>0</v>
      </c>
      <c r="HY63" s="241">
        <f t="shared" si="1255"/>
        <v>0</v>
      </c>
      <c r="HZ63" s="241">
        <f t="shared" si="955"/>
        <v>0</v>
      </c>
      <c r="IA63" s="242">
        <v>0.36319999999999997</v>
      </c>
      <c r="IB63" s="243">
        <f t="shared" si="956"/>
        <v>0</v>
      </c>
      <c r="IC63" s="244">
        <f t="shared" si="957"/>
        <v>0</v>
      </c>
      <c r="ID63" s="236"/>
      <c r="IE63" s="238">
        <v>17.0</v>
      </c>
      <c r="IF63" s="239" t="s">
        <v>166</v>
      </c>
      <c r="IG63" s="240" t="s">
        <v>132</v>
      </c>
      <c r="IH63" s="240" t="s">
        <v>150</v>
      </c>
      <c r="II63" s="241">
        <f t="shared" si="958"/>
        <v>0</v>
      </c>
      <c r="IJ63" s="241" t="str">
        <f t="shared" si="959"/>
        <v>#DIV/0!</v>
      </c>
      <c r="IK63" s="241">
        <f t="shared" si="960"/>
        <v>0</v>
      </c>
      <c r="IL63" s="242"/>
      <c r="IM63" s="241">
        <f t="shared" si="961"/>
        <v>0</v>
      </c>
      <c r="IN63" s="241">
        <f t="shared" ref="IN63:IP63" si="1256">IN164+IN265+IN366+IN467</f>
        <v>0</v>
      </c>
      <c r="IO63" s="241">
        <f t="shared" si="1256"/>
        <v>0</v>
      </c>
      <c r="IP63" s="241">
        <f t="shared" si="1256"/>
        <v>0</v>
      </c>
      <c r="IQ63" s="241">
        <f t="shared" si="963"/>
        <v>0</v>
      </c>
      <c r="IR63" s="242">
        <v>0.36319999999999997</v>
      </c>
      <c r="IS63" s="243">
        <f t="shared" si="964"/>
        <v>0</v>
      </c>
      <c r="IT63" s="244">
        <f t="shared" si="965"/>
        <v>0</v>
      </c>
      <c r="IU63" s="236"/>
      <c r="IV63" s="238">
        <v>17.0</v>
      </c>
      <c r="IW63" s="239" t="s">
        <v>166</v>
      </c>
      <c r="IX63" s="240" t="s">
        <v>132</v>
      </c>
      <c r="IY63" s="240" t="s">
        <v>150</v>
      </c>
      <c r="IZ63" s="241">
        <f t="shared" si="966"/>
        <v>0</v>
      </c>
      <c r="JA63" s="241" t="str">
        <f t="shared" si="967"/>
        <v>#DIV/0!</v>
      </c>
      <c r="JB63" s="241">
        <f t="shared" si="968"/>
        <v>0</v>
      </c>
      <c r="JC63" s="242"/>
      <c r="JD63" s="241">
        <f t="shared" si="969"/>
        <v>0</v>
      </c>
      <c r="JE63" s="241">
        <f t="shared" ref="JE63:JG63" si="1257">JE164+JE265+JE366+JE467</f>
        <v>0</v>
      </c>
      <c r="JF63" s="241">
        <f t="shared" si="1257"/>
        <v>0</v>
      </c>
      <c r="JG63" s="241">
        <f t="shared" si="1257"/>
        <v>0</v>
      </c>
      <c r="JH63" s="241">
        <f t="shared" si="971"/>
        <v>0</v>
      </c>
      <c r="JI63" s="242">
        <v>0.36319999999999997</v>
      </c>
      <c r="JJ63" s="243">
        <f t="shared" si="972"/>
        <v>0</v>
      </c>
      <c r="JK63" s="244">
        <f t="shared" si="973"/>
        <v>0</v>
      </c>
      <c r="JL63" s="236"/>
      <c r="JM63" s="238">
        <v>17.0</v>
      </c>
      <c r="JN63" s="239" t="s">
        <v>166</v>
      </c>
      <c r="JO63" s="240" t="s">
        <v>132</v>
      </c>
      <c r="JP63" s="240" t="s">
        <v>150</v>
      </c>
      <c r="JQ63" s="241">
        <f t="shared" si="974"/>
        <v>0</v>
      </c>
      <c r="JR63" s="241" t="str">
        <f t="shared" si="975"/>
        <v>#DIV/0!</v>
      </c>
      <c r="JS63" s="241">
        <f t="shared" si="976"/>
        <v>0</v>
      </c>
      <c r="JT63" s="242"/>
      <c r="JU63" s="241">
        <f t="shared" si="977"/>
        <v>0</v>
      </c>
      <c r="JV63" s="241">
        <f t="shared" ref="JV63:JX63" si="1258">JV164+JV265+JV366+JV467</f>
        <v>0</v>
      </c>
      <c r="JW63" s="241">
        <f t="shared" si="1258"/>
        <v>0</v>
      </c>
      <c r="JX63" s="241">
        <f t="shared" si="1258"/>
        <v>0</v>
      </c>
      <c r="JY63" s="241">
        <f t="shared" si="979"/>
        <v>0</v>
      </c>
      <c r="JZ63" s="242">
        <v>0.36319999999999997</v>
      </c>
      <c r="KA63" s="243">
        <f t="shared" si="980"/>
        <v>0</v>
      </c>
      <c r="KB63" s="244">
        <f t="shared" si="981"/>
        <v>0</v>
      </c>
      <c r="KC63" s="236"/>
      <c r="KD63" s="238">
        <v>17.0</v>
      </c>
      <c r="KE63" s="239" t="s">
        <v>166</v>
      </c>
      <c r="KF63" s="240" t="s">
        <v>132</v>
      </c>
      <c r="KG63" s="240" t="s">
        <v>150</v>
      </c>
      <c r="KH63" s="241">
        <f t="shared" si="982"/>
        <v>0</v>
      </c>
      <c r="KI63" s="241" t="str">
        <f t="shared" si="983"/>
        <v>#DIV/0!</v>
      </c>
      <c r="KJ63" s="241">
        <f t="shared" si="984"/>
        <v>0</v>
      </c>
      <c r="KK63" s="242"/>
      <c r="KL63" s="241">
        <f t="shared" si="985"/>
        <v>0</v>
      </c>
      <c r="KM63" s="241">
        <f t="shared" ref="KM63:KO63" si="1259">KM164+KM265+KM366+KM467</f>
        <v>0</v>
      </c>
      <c r="KN63" s="241">
        <f t="shared" si="1259"/>
        <v>0</v>
      </c>
      <c r="KO63" s="241">
        <f t="shared" si="1259"/>
        <v>0</v>
      </c>
      <c r="KP63" s="241">
        <f t="shared" si="987"/>
        <v>0</v>
      </c>
      <c r="KQ63" s="242">
        <v>0.36319999999999997</v>
      </c>
      <c r="KR63" s="243">
        <f t="shared" si="988"/>
        <v>0</v>
      </c>
      <c r="KS63" s="244">
        <f t="shared" si="989"/>
        <v>0</v>
      </c>
      <c r="KT63" s="236"/>
      <c r="KU63" s="237"/>
    </row>
    <row r="64" ht="15.75" customHeight="1">
      <c r="A64" s="238">
        <v>18.0</v>
      </c>
      <c r="B64" s="239" t="s">
        <v>167</v>
      </c>
      <c r="C64" s="240" t="s">
        <v>132</v>
      </c>
      <c r="D64" s="240" t="s">
        <v>150</v>
      </c>
      <c r="E64" s="241">
        <f t="shared" si="846"/>
        <v>0</v>
      </c>
      <c r="F64" s="241" t="str">
        <f t="shared" si="847"/>
        <v>#DIV/0!</v>
      </c>
      <c r="G64" s="241">
        <f t="shared" si="848"/>
        <v>0</v>
      </c>
      <c r="H64" s="242"/>
      <c r="I64" s="241">
        <f t="shared" si="849"/>
        <v>0</v>
      </c>
      <c r="J64" s="241">
        <f t="shared" ref="J64:L64" si="1260">J165+J266+J367+J468</f>
        <v>0</v>
      </c>
      <c r="K64" s="241">
        <f t="shared" si="1260"/>
        <v>0</v>
      </c>
      <c r="L64" s="241">
        <f t="shared" si="1260"/>
        <v>0</v>
      </c>
      <c r="M64" s="241">
        <f t="shared" si="851"/>
        <v>0</v>
      </c>
      <c r="N64" s="242">
        <v>0.36319999999999997</v>
      </c>
      <c r="O64" s="243">
        <f t="shared" si="852"/>
        <v>0</v>
      </c>
      <c r="P64" s="244">
        <f t="shared" si="853"/>
        <v>0</v>
      </c>
      <c r="Q64" s="236"/>
      <c r="R64" s="238">
        <v>18.0</v>
      </c>
      <c r="S64" s="239" t="s">
        <v>167</v>
      </c>
      <c r="T64" s="240" t="s">
        <v>132</v>
      </c>
      <c r="U64" s="240" t="s">
        <v>150</v>
      </c>
      <c r="V64" s="241">
        <f t="shared" si="854"/>
        <v>0</v>
      </c>
      <c r="W64" s="241" t="str">
        <f t="shared" si="855"/>
        <v>#DIV/0!</v>
      </c>
      <c r="X64" s="241">
        <f t="shared" si="856"/>
        <v>0</v>
      </c>
      <c r="Y64" s="242"/>
      <c r="Z64" s="241">
        <f t="shared" si="857"/>
        <v>0</v>
      </c>
      <c r="AA64" s="241">
        <f t="shared" ref="AA64:AC64" si="1261">AA165+AA266+AA367+AA468</f>
        <v>0</v>
      </c>
      <c r="AB64" s="241">
        <f t="shared" si="1261"/>
        <v>0</v>
      </c>
      <c r="AC64" s="241">
        <f t="shared" si="1261"/>
        <v>0</v>
      </c>
      <c r="AD64" s="241">
        <f t="shared" si="859"/>
        <v>0</v>
      </c>
      <c r="AE64" s="242">
        <v>0.36319999999999997</v>
      </c>
      <c r="AF64" s="243">
        <f t="shared" si="860"/>
        <v>0</v>
      </c>
      <c r="AG64" s="244">
        <f t="shared" si="861"/>
        <v>0</v>
      </c>
      <c r="AH64" s="236"/>
      <c r="AI64" s="238">
        <v>18.0</v>
      </c>
      <c r="AJ64" s="239" t="s">
        <v>167</v>
      </c>
      <c r="AK64" s="240" t="s">
        <v>132</v>
      </c>
      <c r="AL64" s="240" t="s">
        <v>150</v>
      </c>
      <c r="AM64" s="241">
        <f t="shared" si="862"/>
        <v>0</v>
      </c>
      <c r="AN64" s="241" t="str">
        <f t="shared" si="863"/>
        <v>#DIV/0!</v>
      </c>
      <c r="AO64" s="241">
        <f t="shared" si="864"/>
        <v>0</v>
      </c>
      <c r="AP64" s="242"/>
      <c r="AQ64" s="241">
        <f t="shared" si="865"/>
        <v>0</v>
      </c>
      <c r="AR64" s="241">
        <f t="shared" ref="AR64:AT64" si="1262">AR165+AR266+AR367+AR468</f>
        <v>0</v>
      </c>
      <c r="AS64" s="241">
        <f t="shared" si="1262"/>
        <v>0</v>
      </c>
      <c r="AT64" s="241">
        <f t="shared" si="1262"/>
        <v>0</v>
      </c>
      <c r="AU64" s="241">
        <f t="shared" si="867"/>
        <v>0</v>
      </c>
      <c r="AV64" s="242">
        <v>0.36319999999999997</v>
      </c>
      <c r="AW64" s="243">
        <f t="shared" si="868"/>
        <v>0</v>
      </c>
      <c r="AX64" s="244">
        <f t="shared" si="869"/>
        <v>0</v>
      </c>
      <c r="AY64" s="236"/>
      <c r="AZ64" s="238">
        <v>18.0</v>
      </c>
      <c r="BA64" s="239" t="s">
        <v>167</v>
      </c>
      <c r="BB64" s="240" t="s">
        <v>132</v>
      </c>
      <c r="BC64" s="240" t="s">
        <v>150</v>
      </c>
      <c r="BD64" s="241">
        <f t="shared" si="870"/>
        <v>0</v>
      </c>
      <c r="BE64" s="241" t="str">
        <f t="shared" si="871"/>
        <v>#DIV/0!</v>
      </c>
      <c r="BF64" s="241">
        <f t="shared" si="872"/>
        <v>0</v>
      </c>
      <c r="BG64" s="242"/>
      <c r="BH64" s="241">
        <f t="shared" si="873"/>
        <v>0</v>
      </c>
      <c r="BI64" s="241">
        <f t="shared" ref="BI64:BK64" si="1263">BI165+BI266+BI367+BI468</f>
        <v>0</v>
      </c>
      <c r="BJ64" s="241">
        <f t="shared" si="1263"/>
        <v>0</v>
      </c>
      <c r="BK64" s="241">
        <f t="shared" si="1263"/>
        <v>0</v>
      </c>
      <c r="BL64" s="241">
        <f t="shared" si="875"/>
        <v>0</v>
      </c>
      <c r="BM64" s="242">
        <v>0.36319999999999997</v>
      </c>
      <c r="BN64" s="243">
        <f t="shared" si="876"/>
        <v>0</v>
      </c>
      <c r="BO64" s="244">
        <f t="shared" si="877"/>
        <v>0</v>
      </c>
      <c r="BP64" s="236"/>
      <c r="BQ64" s="238">
        <v>18.0</v>
      </c>
      <c r="BR64" s="239" t="s">
        <v>167</v>
      </c>
      <c r="BS64" s="240" t="s">
        <v>132</v>
      </c>
      <c r="BT64" s="240" t="s">
        <v>150</v>
      </c>
      <c r="BU64" s="241">
        <f t="shared" si="878"/>
        <v>0</v>
      </c>
      <c r="BV64" s="241" t="str">
        <f t="shared" si="879"/>
        <v>#DIV/0!</v>
      </c>
      <c r="BW64" s="241">
        <f t="shared" si="880"/>
        <v>0</v>
      </c>
      <c r="BX64" s="242"/>
      <c r="BY64" s="241">
        <f t="shared" si="881"/>
        <v>0</v>
      </c>
      <c r="BZ64" s="241">
        <f t="shared" ref="BZ64:CB64" si="1264">BZ165+BZ266+BZ367+BZ468</f>
        <v>0</v>
      </c>
      <c r="CA64" s="241">
        <f t="shared" si="1264"/>
        <v>0</v>
      </c>
      <c r="CB64" s="241">
        <f t="shared" si="1264"/>
        <v>0</v>
      </c>
      <c r="CC64" s="241">
        <f t="shared" si="883"/>
        <v>0</v>
      </c>
      <c r="CD64" s="242">
        <v>0.36319999999999997</v>
      </c>
      <c r="CE64" s="243">
        <f t="shared" si="884"/>
        <v>0</v>
      </c>
      <c r="CF64" s="244">
        <f t="shared" si="885"/>
        <v>0</v>
      </c>
      <c r="CG64" s="236"/>
      <c r="CH64" s="238">
        <v>18.0</v>
      </c>
      <c r="CI64" s="239" t="s">
        <v>167</v>
      </c>
      <c r="CJ64" s="240" t="s">
        <v>132</v>
      </c>
      <c r="CK64" s="240" t="s">
        <v>150</v>
      </c>
      <c r="CL64" s="241">
        <f t="shared" si="886"/>
        <v>0</v>
      </c>
      <c r="CM64" s="241" t="str">
        <f t="shared" si="887"/>
        <v>#DIV/0!</v>
      </c>
      <c r="CN64" s="241">
        <f t="shared" si="888"/>
        <v>0</v>
      </c>
      <c r="CO64" s="242"/>
      <c r="CP64" s="241">
        <f t="shared" si="889"/>
        <v>0</v>
      </c>
      <c r="CQ64" s="241">
        <f t="shared" ref="CQ64:CS64" si="1265">CQ165+CQ266+CQ367+CQ468</f>
        <v>0</v>
      </c>
      <c r="CR64" s="241">
        <f t="shared" si="1265"/>
        <v>0</v>
      </c>
      <c r="CS64" s="241">
        <f t="shared" si="1265"/>
        <v>0</v>
      </c>
      <c r="CT64" s="241">
        <f t="shared" si="891"/>
        <v>0</v>
      </c>
      <c r="CU64" s="242">
        <v>0.36319999999999997</v>
      </c>
      <c r="CV64" s="243">
        <f t="shared" si="892"/>
        <v>0</v>
      </c>
      <c r="CW64" s="244">
        <f t="shared" si="893"/>
        <v>0</v>
      </c>
      <c r="CX64" s="236"/>
      <c r="CY64" s="238">
        <v>18.0</v>
      </c>
      <c r="CZ64" s="239" t="s">
        <v>167</v>
      </c>
      <c r="DA64" s="240" t="s">
        <v>132</v>
      </c>
      <c r="DB64" s="240" t="s">
        <v>150</v>
      </c>
      <c r="DC64" s="241">
        <f t="shared" si="894"/>
        <v>0</v>
      </c>
      <c r="DD64" s="241" t="str">
        <f t="shared" si="895"/>
        <v>#DIV/0!</v>
      </c>
      <c r="DE64" s="241">
        <f t="shared" si="896"/>
        <v>0</v>
      </c>
      <c r="DF64" s="242"/>
      <c r="DG64" s="241">
        <f t="shared" si="897"/>
        <v>0</v>
      </c>
      <c r="DH64" s="241">
        <f t="shared" ref="DH64:DJ64" si="1266">DH165+DH266+DH367+DH468</f>
        <v>0</v>
      </c>
      <c r="DI64" s="241">
        <f t="shared" si="1266"/>
        <v>0</v>
      </c>
      <c r="DJ64" s="241">
        <f t="shared" si="1266"/>
        <v>0</v>
      </c>
      <c r="DK64" s="241">
        <f t="shared" si="899"/>
        <v>0</v>
      </c>
      <c r="DL64" s="242">
        <v>0.36319999999999997</v>
      </c>
      <c r="DM64" s="243">
        <f t="shared" si="900"/>
        <v>0</v>
      </c>
      <c r="DN64" s="244">
        <f t="shared" si="901"/>
        <v>0</v>
      </c>
      <c r="DO64" s="236"/>
      <c r="DP64" s="238">
        <v>18.0</v>
      </c>
      <c r="DQ64" s="239" t="s">
        <v>167</v>
      </c>
      <c r="DR64" s="240" t="s">
        <v>132</v>
      </c>
      <c r="DS64" s="240" t="s">
        <v>150</v>
      </c>
      <c r="DT64" s="241">
        <f t="shared" si="902"/>
        <v>0</v>
      </c>
      <c r="DU64" s="241" t="str">
        <f t="shared" si="903"/>
        <v>#DIV/0!</v>
      </c>
      <c r="DV64" s="241">
        <f t="shared" si="904"/>
        <v>0</v>
      </c>
      <c r="DW64" s="242"/>
      <c r="DX64" s="241">
        <f t="shared" si="905"/>
        <v>0</v>
      </c>
      <c r="DY64" s="241">
        <f t="shared" ref="DY64:EA64" si="1267">DY165+DY266+DY367+DY468</f>
        <v>0</v>
      </c>
      <c r="DZ64" s="241">
        <f t="shared" si="1267"/>
        <v>0</v>
      </c>
      <c r="EA64" s="241">
        <f t="shared" si="1267"/>
        <v>0</v>
      </c>
      <c r="EB64" s="241">
        <f t="shared" si="907"/>
        <v>0</v>
      </c>
      <c r="EC64" s="242">
        <v>0.36319999999999997</v>
      </c>
      <c r="ED64" s="243">
        <f t="shared" si="908"/>
        <v>0</v>
      </c>
      <c r="EE64" s="244">
        <f t="shared" si="909"/>
        <v>0</v>
      </c>
      <c r="EF64" s="236"/>
      <c r="EG64" s="238">
        <v>18.0</v>
      </c>
      <c r="EH64" s="239" t="s">
        <v>167</v>
      </c>
      <c r="EI64" s="240" t="s">
        <v>132</v>
      </c>
      <c r="EJ64" s="240" t="s">
        <v>150</v>
      </c>
      <c r="EK64" s="241">
        <f t="shared" si="910"/>
        <v>0</v>
      </c>
      <c r="EL64" s="241" t="str">
        <f t="shared" si="911"/>
        <v>#DIV/0!</v>
      </c>
      <c r="EM64" s="241">
        <f t="shared" si="912"/>
        <v>0</v>
      </c>
      <c r="EN64" s="242"/>
      <c r="EO64" s="241">
        <f t="shared" si="913"/>
        <v>0</v>
      </c>
      <c r="EP64" s="241">
        <f t="shared" ref="EP64:ER64" si="1268">EP165+EP266+EP367+EP468</f>
        <v>0</v>
      </c>
      <c r="EQ64" s="241">
        <f t="shared" si="1268"/>
        <v>0</v>
      </c>
      <c r="ER64" s="241">
        <f t="shared" si="1268"/>
        <v>0</v>
      </c>
      <c r="ES64" s="241">
        <f t="shared" si="915"/>
        <v>0</v>
      </c>
      <c r="ET64" s="242">
        <v>0.36319999999999997</v>
      </c>
      <c r="EU64" s="243">
        <f t="shared" si="916"/>
        <v>0</v>
      </c>
      <c r="EV64" s="244">
        <f t="shared" si="917"/>
        <v>0</v>
      </c>
      <c r="EW64" s="236"/>
      <c r="EX64" s="238">
        <v>18.0</v>
      </c>
      <c r="EY64" s="239" t="s">
        <v>167</v>
      </c>
      <c r="EZ64" s="240" t="s">
        <v>132</v>
      </c>
      <c r="FA64" s="240" t="s">
        <v>150</v>
      </c>
      <c r="FB64" s="241">
        <f t="shared" si="918"/>
        <v>0</v>
      </c>
      <c r="FC64" s="241" t="str">
        <f t="shared" si="919"/>
        <v>#DIV/0!</v>
      </c>
      <c r="FD64" s="241">
        <f t="shared" si="920"/>
        <v>0</v>
      </c>
      <c r="FE64" s="242"/>
      <c r="FF64" s="241">
        <f t="shared" si="921"/>
        <v>0</v>
      </c>
      <c r="FG64" s="241">
        <f t="shared" ref="FG64:FI64" si="1269">FG165+FG266+FG367+FG468</f>
        <v>0</v>
      </c>
      <c r="FH64" s="241">
        <f t="shared" si="1269"/>
        <v>0</v>
      </c>
      <c r="FI64" s="241">
        <f t="shared" si="1269"/>
        <v>0</v>
      </c>
      <c r="FJ64" s="241">
        <f t="shared" si="923"/>
        <v>0</v>
      </c>
      <c r="FK64" s="242">
        <v>0.36319999999999997</v>
      </c>
      <c r="FL64" s="243">
        <f t="shared" si="924"/>
        <v>0</v>
      </c>
      <c r="FM64" s="244">
        <f t="shared" si="925"/>
        <v>0</v>
      </c>
      <c r="FN64" s="236"/>
      <c r="FO64" s="238">
        <v>18.0</v>
      </c>
      <c r="FP64" s="239" t="s">
        <v>167</v>
      </c>
      <c r="FQ64" s="240" t="s">
        <v>132</v>
      </c>
      <c r="FR64" s="240" t="s">
        <v>150</v>
      </c>
      <c r="FS64" s="241">
        <f t="shared" si="926"/>
        <v>0</v>
      </c>
      <c r="FT64" s="241" t="str">
        <f t="shared" si="927"/>
        <v>#DIV/0!</v>
      </c>
      <c r="FU64" s="241">
        <f t="shared" si="928"/>
        <v>0</v>
      </c>
      <c r="FV64" s="242"/>
      <c r="FW64" s="241">
        <f t="shared" si="929"/>
        <v>0</v>
      </c>
      <c r="FX64" s="241">
        <f t="shared" ref="FX64:FZ64" si="1270">FX165+FX266+FX367+FX468</f>
        <v>0</v>
      </c>
      <c r="FY64" s="241">
        <f t="shared" si="1270"/>
        <v>0</v>
      </c>
      <c r="FZ64" s="241">
        <f t="shared" si="1270"/>
        <v>0</v>
      </c>
      <c r="GA64" s="241">
        <f t="shared" si="931"/>
        <v>0</v>
      </c>
      <c r="GB64" s="242">
        <v>0.36319999999999997</v>
      </c>
      <c r="GC64" s="243">
        <f t="shared" si="932"/>
        <v>0</v>
      </c>
      <c r="GD64" s="244">
        <f t="shared" si="933"/>
        <v>0</v>
      </c>
      <c r="GE64" s="236"/>
      <c r="GF64" s="238">
        <v>18.0</v>
      </c>
      <c r="GG64" s="239" t="s">
        <v>167</v>
      </c>
      <c r="GH64" s="240" t="s">
        <v>132</v>
      </c>
      <c r="GI64" s="240" t="s">
        <v>150</v>
      </c>
      <c r="GJ64" s="241">
        <f t="shared" si="934"/>
        <v>0</v>
      </c>
      <c r="GK64" s="241" t="str">
        <f t="shared" si="935"/>
        <v>#DIV/0!</v>
      </c>
      <c r="GL64" s="241">
        <f t="shared" si="936"/>
        <v>0</v>
      </c>
      <c r="GM64" s="242"/>
      <c r="GN64" s="241">
        <f t="shared" si="937"/>
        <v>0</v>
      </c>
      <c r="GO64" s="241">
        <f t="shared" ref="GO64:GQ64" si="1271">GO165+GO266+GO367+GO468</f>
        <v>0</v>
      </c>
      <c r="GP64" s="241">
        <f t="shared" si="1271"/>
        <v>0</v>
      </c>
      <c r="GQ64" s="241">
        <f t="shared" si="1271"/>
        <v>0</v>
      </c>
      <c r="GR64" s="241">
        <f t="shared" si="939"/>
        <v>0</v>
      </c>
      <c r="GS64" s="242">
        <v>0.36319999999999997</v>
      </c>
      <c r="GT64" s="243">
        <f t="shared" si="940"/>
        <v>0</v>
      </c>
      <c r="GU64" s="244">
        <f t="shared" si="941"/>
        <v>0</v>
      </c>
      <c r="GV64" s="236"/>
      <c r="GW64" s="238">
        <v>18.0</v>
      </c>
      <c r="GX64" s="239" t="s">
        <v>167</v>
      </c>
      <c r="GY64" s="240" t="s">
        <v>132</v>
      </c>
      <c r="GZ64" s="240" t="s">
        <v>150</v>
      </c>
      <c r="HA64" s="241">
        <f t="shared" si="942"/>
        <v>0</v>
      </c>
      <c r="HB64" s="241" t="str">
        <f t="shared" si="943"/>
        <v>#DIV/0!</v>
      </c>
      <c r="HC64" s="241">
        <f t="shared" si="944"/>
        <v>0</v>
      </c>
      <c r="HD64" s="242"/>
      <c r="HE64" s="241">
        <f t="shared" si="945"/>
        <v>0</v>
      </c>
      <c r="HF64" s="241">
        <f t="shared" ref="HF64:HH64" si="1272">HF165+HF266+HF367+HF468</f>
        <v>0</v>
      </c>
      <c r="HG64" s="241">
        <f t="shared" si="1272"/>
        <v>0</v>
      </c>
      <c r="HH64" s="241">
        <f t="shared" si="1272"/>
        <v>0</v>
      </c>
      <c r="HI64" s="241">
        <f t="shared" si="947"/>
        <v>0</v>
      </c>
      <c r="HJ64" s="242">
        <v>0.36319999999999997</v>
      </c>
      <c r="HK64" s="243">
        <f t="shared" si="948"/>
        <v>0</v>
      </c>
      <c r="HL64" s="244">
        <f t="shared" si="949"/>
        <v>0</v>
      </c>
      <c r="HM64" s="236"/>
      <c r="HN64" s="238">
        <v>18.0</v>
      </c>
      <c r="HO64" s="239" t="s">
        <v>167</v>
      </c>
      <c r="HP64" s="240" t="s">
        <v>132</v>
      </c>
      <c r="HQ64" s="240" t="s">
        <v>150</v>
      </c>
      <c r="HR64" s="241">
        <f t="shared" si="950"/>
        <v>0</v>
      </c>
      <c r="HS64" s="241" t="str">
        <f t="shared" si="951"/>
        <v>#DIV/0!</v>
      </c>
      <c r="HT64" s="241">
        <f t="shared" si="952"/>
        <v>0</v>
      </c>
      <c r="HU64" s="242"/>
      <c r="HV64" s="241">
        <f t="shared" si="953"/>
        <v>0</v>
      </c>
      <c r="HW64" s="241">
        <f t="shared" ref="HW64:HY64" si="1273">HW165+HW266+HW367+HW468</f>
        <v>0</v>
      </c>
      <c r="HX64" s="241">
        <f t="shared" si="1273"/>
        <v>0</v>
      </c>
      <c r="HY64" s="241">
        <f t="shared" si="1273"/>
        <v>0</v>
      </c>
      <c r="HZ64" s="241">
        <f t="shared" si="955"/>
        <v>0</v>
      </c>
      <c r="IA64" s="242">
        <v>0.36319999999999997</v>
      </c>
      <c r="IB64" s="243">
        <f t="shared" si="956"/>
        <v>0</v>
      </c>
      <c r="IC64" s="244">
        <f t="shared" si="957"/>
        <v>0</v>
      </c>
      <c r="ID64" s="236"/>
      <c r="IE64" s="238">
        <v>18.0</v>
      </c>
      <c r="IF64" s="239" t="s">
        <v>167</v>
      </c>
      <c r="IG64" s="240" t="s">
        <v>132</v>
      </c>
      <c r="IH64" s="240" t="s">
        <v>150</v>
      </c>
      <c r="II64" s="241">
        <f t="shared" si="958"/>
        <v>0</v>
      </c>
      <c r="IJ64" s="241" t="str">
        <f t="shared" si="959"/>
        <v>#DIV/0!</v>
      </c>
      <c r="IK64" s="241">
        <f t="shared" si="960"/>
        <v>0</v>
      </c>
      <c r="IL64" s="242"/>
      <c r="IM64" s="241">
        <f t="shared" si="961"/>
        <v>0</v>
      </c>
      <c r="IN64" s="241">
        <f t="shared" ref="IN64:IP64" si="1274">IN165+IN266+IN367+IN468</f>
        <v>0</v>
      </c>
      <c r="IO64" s="241">
        <f t="shared" si="1274"/>
        <v>0</v>
      </c>
      <c r="IP64" s="241">
        <f t="shared" si="1274"/>
        <v>0</v>
      </c>
      <c r="IQ64" s="241">
        <f t="shared" si="963"/>
        <v>0</v>
      </c>
      <c r="IR64" s="242">
        <v>0.36319999999999997</v>
      </c>
      <c r="IS64" s="243">
        <f t="shared" si="964"/>
        <v>0</v>
      </c>
      <c r="IT64" s="244">
        <f t="shared" si="965"/>
        <v>0</v>
      </c>
      <c r="IU64" s="236"/>
      <c r="IV64" s="238">
        <v>18.0</v>
      </c>
      <c r="IW64" s="239" t="s">
        <v>167</v>
      </c>
      <c r="IX64" s="240" t="s">
        <v>132</v>
      </c>
      <c r="IY64" s="240" t="s">
        <v>150</v>
      </c>
      <c r="IZ64" s="241">
        <f t="shared" si="966"/>
        <v>0</v>
      </c>
      <c r="JA64" s="241" t="str">
        <f t="shared" si="967"/>
        <v>#DIV/0!</v>
      </c>
      <c r="JB64" s="241">
        <f t="shared" si="968"/>
        <v>0</v>
      </c>
      <c r="JC64" s="242"/>
      <c r="JD64" s="241">
        <f t="shared" si="969"/>
        <v>0</v>
      </c>
      <c r="JE64" s="241">
        <f t="shared" ref="JE64:JG64" si="1275">JE165+JE266+JE367+JE468</f>
        <v>0</v>
      </c>
      <c r="JF64" s="241">
        <f t="shared" si="1275"/>
        <v>0</v>
      </c>
      <c r="JG64" s="241">
        <f t="shared" si="1275"/>
        <v>0</v>
      </c>
      <c r="JH64" s="241">
        <f t="shared" si="971"/>
        <v>0</v>
      </c>
      <c r="JI64" s="242">
        <v>0.36319999999999997</v>
      </c>
      <c r="JJ64" s="243">
        <f t="shared" si="972"/>
        <v>0</v>
      </c>
      <c r="JK64" s="244">
        <f t="shared" si="973"/>
        <v>0</v>
      </c>
      <c r="JL64" s="236"/>
      <c r="JM64" s="238">
        <v>18.0</v>
      </c>
      <c r="JN64" s="239" t="s">
        <v>167</v>
      </c>
      <c r="JO64" s="240" t="s">
        <v>132</v>
      </c>
      <c r="JP64" s="240" t="s">
        <v>150</v>
      </c>
      <c r="JQ64" s="241">
        <f t="shared" si="974"/>
        <v>0</v>
      </c>
      <c r="JR64" s="241" t="str">
        <f t="shared" si="975"/>
        <v>#DIV/0!</v>
      </c>
      <c r="JS64" s="241">
        <f t="shared" si="976"/>
        <v>0</v>
      </c>
      <c r="JT64" s="242"/>
      <c r="JU64" s="241">
        <f t="shared" si="977"/>
        <v>0</v>
      </c>
      <c r="JV64" s="241">
        <f t="shared" ref="JV64:JX64" si="1276">JV165+JV266+JV367+JV468</f>
        <v>0</v>
      </c>
      <c r="JW64" s="241">
        <f t="shared" si="1276"/>
        <v>0</v>
      </c>
      <c r="JX64" s="241">
        <f t="shared" si="1276"/>
        <v>0</v>
      </c>
      <c r="JY64" s="241">
        <f t="shared" si="979"/>
        <v>0</v>
      </c>
      <c r="JZ64" s="242">
        <v>0.36319999999999997</v>
      </c>
      <c r="KA64" s="243">
        <f t="shared" si="980"/>
        <v>0</v>
      </c>
      <c r="KB64" s="244">
        <f t="shared" si="981"/>
        <v>0</v>
      </c>
      <c r="KC64" s="236"/>
      <c r="KD64" s="238">
        <v>18.0</v>
      </c>
      <c r="KE64" s="239" t="s">
        <v>167</v>
      </c>
      <c r="KF64" s="240" t="s">
        <v>132</v>
      </c>
      <c r="KG64" s="240" t="s">
        <v>150</v>
      </c>
      <c r="KH64" s="241">
        <f t="shared" si="982"/>
        <v>0</v>
      </c>
      <c r="KI64" s="241" t="str">
        <f t="shared" si="983"/>
        <v>#DIV/0!</v>
      </c>
      <c r="KJ64" s="241">
        <f t="shared" si="984"/>
        <v>0</v>
      </c>
      <c r="KK64" s="242"/>
      <c r="KL64" s="241">
        <f t="shared" si="985"/>
        <v>0</v>
      </c>
      <c r="KM64" s="241">
        <f t="shared" ref="KM64:KO64" si="1277">KM165+KM266+KM367+KM468</f>
        <v>0</v>
      </c>
      <c r="KN64" s="241">
        <f t="shared" si="1277"/>
        <v>0</v>
      </c>
      <c r="KO64" s="241">
        <f t="shared" si="1277"/>
        <v>0</v>
      </c>
      <c r="KP64" s="241">
        <f t="shared" si="987"/>
        <v>0</v>
      </c>
      <c r="KQ64" s="242">
        <v>0.36319999999999997</v>
      </c>
      <c r="KR64" s="243">
        <f t="shared" si="988"/>
        <v>0</v>
      </c>
      <c r="KS64" s="244">
        <f t="shared" si="989"/>
        <v>0</v>
      </c>
      <c r="KT64" s="236"/>
      <c r="KU64" s="237"/>
    </row>
    <row r="65" ht="15.75" customHeight="1">
      <c r="A65" s="238">
        <v>19.0</v>
      </c>
      <c r="B65" s="239" t="s">
        <v>168</v>
      </c>
      <c r="C65" s="240" t="s">
        <v>132</v>
      </c>
      <c r="D65" s="240" t="s">
        <v>150</v>
      </c>
      <c r="E65" s="241">
        <f t="shared" si="846"/>
        <v>0</v>
      </c>
      <c r="F65" s="241" t="str">
        <f t="shared" si="847"/>
        <v>#DIV/0!</v>
      </c>
      <c r="G65" s="241">
        <f t="shared" si="848"/>
        <v>0</v>
      </c>
      <c r="H65" s="242"/>
      <c r="I65" s="241">
        <f t="shared" si="849"/>
        <v>0</v>
      </c>
      <c r="J65" s="241">
        <f t="shared" ref="J65:L65" si="1278">J166+J267+J368+J469</f>
        <v>0</v>
      </c>
      <c r="K65" s="241">
        <f t="shared" si="1278"/>
        <v>0</v>
      </c>
      <c r="L65" s="241">
        <f t="shared" si="1278"/>
        <v>0</v>
      </c>
      <c r="M65" s="241">
        <f t="shared" si="851"/>
        <v>0</v>
      </c>
      <c r="N65" s="242">
        <v>0.36319999999999997</v>
      </c>
      <c r="O65" s="243">
        <f t="shared" si="852"/>
        <v>0</v>
      </c>
      <c r="P65" s="244">
        <f t="shared" si="853"/>
        <v>0</v>
      </c>
      <c r="Q65" s="236"/>
      <c r="R65" s="238">
        <v>19.0</v>
      </c>
      <c r="S65" s="239" t="s">
        <v>168</v>
      </c>
      <c r="T65" s="240" t="s">
        <v>132</v>
      </c>
      <c r="U65" s="240" t="s">
        <v>150</v>
      </c>
      <c r="V65" s="241">
        <f t="shared" si="854"/>
        <v>0</v>
      </c>
      <c r="W65" s="241" t="str">
        <f t="shared" si="855"/>
        <v>#DIV/0!</v>
      </c>
      <c r="X65" s="241">
        <f t="shared" si="856"/>
        <v>0</v>
      </c>
      <c r="Y65" s="242"/>
      <c r="Z65" s="241">
        <f t="shared" si="857"/>
        <v>0</v>
      </c>
      <c r="AA65" s="241">
        <f t="shared" ref="AA65:AC65" si="1279">AA166+AA267+AA368+AA469</f>
        <v>0</v>
      </c>
      <c r="AB65" s="241">
        <f t="shared" si="1279"/>
        <v>0</v>
      </c>
      <c r="AC65" s="241">
        <f t="shared" si="1279"/>
        <v>0</v>
      </c>
      <c r="AD65" s="241">
        <f t="shared" si="859"/>
        <v>0</v>
      </c>
      <c r="AE65" s="242">
        <v>0.36319999999999997</v>
      </c>
      <c r="AF65" s="243">
        <f t="shared" si="860"/>
        <v>0</v>
      </c>
      <c r="AG65" s="244">
        <f t="shared" si="861"/>
        <v>0</v>
      </c>
      <c r="AH65" s="236"/>
      <c r="AI65" s="238">
        <v>19.0</v>
      </c>
      <c r="AJ65" s="239" t="s">
        <v>168</v>
      </c>
      <c r="AK65" s="240" t="s">
        <v>132</v>
      </c>
      <c r="AL65" s="240" t="s">
        <v>150</v>
      </c>
      <c r="AM65" s="241">
        <f t="shared" si="862"/>
        <v>0</v>
      </c>
      <c r="AN65" s="241" t="str">
        <f t="shared" si="863"/>
        <v>#DIV/0!</v>
      </c>
      <c r="AO65" s="241">
        <f t="shared" si="864"/>
        <v>0</v>
      </c>
      <c r="AP65" s="242"/>
      <c r="AQ65" s="241">
        <f t="shared" si="865"/>
        <v>0</v>
      </c>
      <c r="AR65" s="241">
        <f t="shared" ref="AR65:AT65" si="1280">AR166+AR267+AR368+AR469</f>
        <v>0</v>
      </c>
      <c r="AS65" s="241">
        <f t="shared" si="1280"/>
        <v>0</v>
      </c>
      <c r="AT65" s="241">
        <f t="shared" si="1280"/>
        <v>0</v>
      </c>
      <c r="AU65" s="241">
        <f t="shared" si="867"/>
        <v>0</v>
      </c>
      <c r="AV65" s="242">
        <v>0.36319999999999997</v>
      </c>
      <c r="AW65" s="243">
        <f t="shared" si="868"/>
        <v>0</v>
      </c>
      <c r="AX65" s="244">
        <f t="shared" si="869"/>
        <v>0</v>
      </c>
      <c r="AY65" s="236"/>
      <c r="AZ65" s="238">
        <v>19.0</v>
      </c>
      <c r="BA65" s="239" t="s">
        <v>168</v>
      </c>
      <c r="BB65" s="240" t="s">
        <v>132</v>
      </c>
      <c r="BC65" s="240" t="s">
        <v>150</v>
      </c>
      <c r="BD65" s="241">
        <f t="shared" si="870"/>
        <v>0</v>
      </c>
      <c r="BE65" s="241" t="str">
        <f t="shared" si="871"/>
        <v>#DIV/0!</v>
      </c>
      <c r="BF65" s="241">
        <f t="shared" si="872"/>
        <v>0</v>
      </c>
      <c r="BG65" s="242"/>
      <c r="BH65" s="241">
        <f t="shared" si="873"/>
        <v>0</v>
      </c>
      <c r="BI65" s="241">
        <f t="shared" ref="BI65:BK65" si="1281">BI166+BI267+BI368+BI469</f>
        <v>0</v>
      </c>
      <c r="BJ65" s="241">
        <f t="shared" si="1281"/>
        <v>0</v>
      </c>
      <c r="BK65" s="241">
        <f t="shared" si="1281"/>
        <v>0</v>
      </c>
      <c r="BL65" s="241">
        <f t="shared" si="875"/>
        <v>0</v>
      </c>
      <c r="BM65" s="242">
        <v>0.36319999999999997</v>
      </c>
      <c r="BN65" s="243">
        <f t="shared" si="876"/>
        <v>0</v>
      </c>
      <c r="BO65" s="244">
        <f t="shared" si="877"/>
        <v>0</v>
      </c>
      <c r="BP65" s="236"/>
      <c r="BQ65" s="238">
        <v>19.0</v>
      </c>
      <c r="BR65" s="239" t="s">
        <v>168</v>
      </c>
      <c r="BS65" s="240" t="s">
        <v>132</v>
      </c>
      <c r="BT65" s="240" t="s">
        <v>150</v>
      </c>
      <c r="BU65" s="241">
        <f t="shared" si="878"/>
        <v>0</v>
      </c>
      <c r="BV65" s="241" t="str">
        <f t="shared" si="879"/>
        <v>#DIV/0!</v>
      </c>
      <c r="BW65" s="241">
        <f t="shared" si="880"/>
        <v>0</v>
      </c>
      <c r="BX65" s="242"/>
      <c r="BY65" s="241">
        <f t="shared" si="881"/>
        <v>0</v>
      </c>
      <c r="BZ65" s="241">
        <f t="shared" ref="BZ65:CB65" si="1282">BZ166+BZ267+BZ368+BZ469</f>
        <v>0</v>
      </c>
      <c r="CA65" s="241">
        <f t="shared" si="1282"/>
        <v>0</v>
      </c>
      <c r="CB65" s="241">
        <f t="shared" si="1282"/>
        <v>0</v>
      </c>
      <c r="CC65" s="241">
        <f t="shared" si="883"/>
        <v>0</v>
      </c>
      <c r="CD65" s="242">
        <v>0.36319999999999997</v>
      </c>
      <c r="CE65" s="243">
        <f t="shared" si="884"/>
        <v>0</v>
      </c>
      <c r="CF65" s="244">
        <f t="shared" si="885"/>
        <v>0</v>
      </c>
      <c r="CG65" s="236"/>
      <c r="CH65" s="238">
        <v>19.0</v>
      </c>
      <c r="CI65" s="239" t="s">
        <v>168</v>
      </c>
      <c r="CJ65" s="240" t="s">
        <v>132</v>
      </c>
      <c r="CK65" s="240" t="s">
        <v>150</v>
      </c>
      <c r="CL65" s="241">
        <f t="shared" si="886"/>
        <v>0</v>
      </c>
      <c r="CM65" s="241" t="str">
        <f t="shared" si="887"/>
        <v>#DIV/0!</v>
      </c>
      <c r="CN65" s="241">
        <f t="shared" si="888"/>
        <v>0</v>
      </c>
      <c r="CO65" s="242"/>
      <c r="CP65" s="241">
        <f t="shared" si="889"/>
        <v>0</v>
      </c>
      <c r="CQ65" s="241">
        <f t="shared" ref="CQ65:CS65" si="1283">CQ166+CQ267+CQ368+CQ469</f>
        <v>0</v>
      </c>
      <c r="CR65" s="241">
        <f t="shared" si="1283"/>
        <v>0</v>
      </c>
      <c r="CS65" s="241">
        <f t="shared" si="1283"/>
        <v>0</v>
      </c>
      <c r="CT65" s="241">
        <f t="shared" si="891"/>
        <v>0</v>
      </c>
      <c r="CU65" s="242">
        <v>0.36319999999999997</v>
      </c>
      <c r="CV65" s="243">
        <f t="shared" si="892"/>
        <v>0</v>
      </c>
      <c r="CW65" s="244">
        <f t="shared" si="893"/>
        <v>0</v>
      </c>
      <c r="CX65" s="236"/>
      <c r="CY65" s="238">
        <v>19.0</v>
      </c>
      <c r="CZ65" s="239" t="s">
        <v>168</v>
      </c>
      <c r="DA65" s="240" t="s">
        <v>132</v>
      </c>
      <c r="DB65" s="240" t="s">
        <v>150</v>
      </c>
      <c r="DC65" s="241">
        <f t="shared" si="894"/>
        <v>0</v>
      </c>
      <c r="DD65" s="241" t="str">
        <f t="shared" si="895"/>
        <v>#DIV/0!</v>
      </c>
      <c r="DE65" s="241">
        <f t="shared" si="896"/>
        <v>0</v>
      </c>
      <c r="DF65" s="242"/>
      <c r="DG65" s="241">
        <f t="shared" si="897"/>
        <v>0</v>
      </c>
      <c r="DH65" s="241">
        <f t="shared" ref="DH65:DJ65" si="1284">DH166+DH267+DH368+DH469</f>
        <v>0</v>
      </c>
      <c r="DI65" s="241">
        <f t="shared" si="1284"/>
        <v>0</v>
      </c>
      <c r="DJ65" s="241">
        <f t="shared" si="1284"/>
        <v>0</v>
      </c>
      <c r="DK65" s="241">
        <f t="shared" si="899"/>
        <v>0</v>
      </c>
      <c r="DL65" s="242">
        <v>0.36319999999999997</v>
      </c>
      <c r="DM65" s="243">
        <f t="shared" si="900"/>
        <v>0</v>
      </c>
      <c r="DN65" s="244">
        <f t="shared" si="901"/>
        <v>0</v>
      </c>
      <c r="DO65" s="236"/>
      <c r="DP65" s="238">
        <v>19.0</v>
      </c>
      <c r="DQ65" s="239" t="s">
        <v>168</v>
      </c>
      <c r="DR65" s="240" t="s">
        <v>132</v>
      </c>
      <c r="DS65" s="240" t="s">
        <v>150</v>
      </c>
      <c r="DT65" s="241">
        <f t="shared" si="902"/>
        <v>0</v>
      </c>
      <c r="DU65" s="241" t="str">
        <f t="shared" si="903"/>
        <v>#DIV/0!</v>
      </c>
      <c r="DV65" s="241">
        <f t="shared" si="904"/>
        <v>0</v>
      </c>
      <c r="DW65" s="242"/>
      <c r="DX65" s="241">
        <f t="shared" si="905"/>
        <v>0</v>
      </c>
      <c r="DY65" s="241">
        <f t="shared" ref="DY65:EA65" si="1285">DY166+DY267+DY368+DY469</f>
        <v>0</v>
      </c>
      <c r="DZ65" s="241">
        <f t="shared" si="1285"/>
        <v>0</v>
      </c>
      <c r="EA65" s="241">
        <f t="shared" si="1285"/>
        <v>0</v>
      </c>
      <c r="EB65" s="241">
        <f t="shared" si="907"/>
        <v>0</v>
      </c>
      <c r="EC65" s="242">
        <v>0.36319999999999997</v>
      </c>
      <c r="ED65" s="243">
        <f t="shared" si="908"/>
        <v>0</v>
      </c>
      <c r="EE65" s="244">
        <f t="shared" si="909"/>
        <v>0</v>
      </c>
      <c r="EF65" s="236"/>
      <c r="EG65" s="238">
        <v>19.0</v>
      </c>
      <c r="EH65" s="239" t="s">
        <v>168</v>
      </c>
      <c r="EI65" s="240" t="s">
        <v>132</v>
      </c>
      <c r="EJ65" s="240" t="s">
        <v>150</v>
      </c>
      <c r="EK65" s="241">
        <f t="shared" si="910"/>
        <v>0</v>
      </c>
      <c r="EL65" s="241" t="str">
        <f t="shared" si="911"/>
        <v>#DIV/0!</v>
      </c>
      <c r="EM65" s="241">
        <f t="shared" si="912"/>
        <v>0</v>
      </c>
      <c r="EN65" s="242"/>
      <c r="EO65" s="241">
        <f t="shared" si="913"/>
        <v>0</v>
      </c>
      <c r="EP65" s="241">
        <f t="shared" ref="EP65:ER65" si="1286">EP166+EP267+EP368+EP469</f>
        <v>0</v>
      </c>
      <c r="EQ65" s="241">
        <f t="shared" si="1286"/>
        <v>0</v>
      </c>
      <c r="ER65" s="241">
        <f t="shared" si="1286"/>
        <v>0</v>
      </c>
      <c r="ES65" s="241">
        <f t="shared" si="915"/>
        <v>0</v>
      </c>
      <c r="ET65" s="242">
        <v>0.36319999999999997</v>
      </c>
      <c r="EU65" s="243">
        <f t="shared" si="916"/>
        <v>0</v>
      </c>
      <c r="EV65" s="244">
        <f t="shared" si="917"/>
        <v>0</v>
      </c>
      <c r="EW65" s="236"/>
      <c r="EX65" s="238">
        <v>19.0</v>
      </c>
      <c r="EY65" s="239" t="s">
        <v>168</v>
      </c>
      <c r="EZ65" s="240" t="s">
        <v>132</v>
      </c>
      <c r="FA65" s="240" t="s">
        <v>150</v>
      </c>
      <c r="FB65" s="241">
        <f t="shared" si="918"/>
        <v>0</v>
      </c>
      <c r="FC65" s="241" t="str">
        <f t="shared" si="919"/>
        <v>#DIV/0!</v>
      </c>
      <c r="FD65" s="241">
        <f t="shared" si="920"/>
        <v>0</v>
      </c>
      <c r="FE65" s="242"/>
      <c r="FF65" s="241">
        <f t="shared" si="921"/>
        <v>0</v>
      </c>
      <c r="FG65" s="241">
        <f t="shared" ref="FG65:FI65" si="1287">FG166+FG267+FG368+FG469</f>
        <v>0</v>
      </c>
      <c r="FH65" s="241">
        <f t="shared" si="1287"/>
        <v>0</v>
      </c>
      <c r="FI65" s="241">
        <f t="shared" si="1287"/>
        <v>0</v>
      </c>
      <c r="FJ65" s="241">
        <f t="shared" si="923"/>
        <v>0</v>
      </c>
      <c r="FK65" s="242">
        <v>0.36319999999999997</v>
      </c>
      <c r="FL65" s="243">
        <f t="shared" si="924"/>
        <v>0</v>
      </c>
      <c r="FM65" s="244">
        <f t="shared" si="925"/>
        <v>0</v>
      </c>
      <c r="FN65" s="236"/>
      <c r="FO65" s="238">
        <v>19.0</v>
      </c>
      <c r="FP65" s="239" t="s">
        <v>168</v>
      </c>
      <c r="FQ65" s="240" t="s">
        <v>132</v>
      </c>
      <c r="FR65" s="240" t="s">
        <v>150</v>
      </c>
      <c r="FS65" s="241">
        <f t="shared" si="926"/>
        <v>0</v>
      </c>
      <c r="FT65" s="241" t="str">
        <f t="shared" si="927"/>
        <v>#DIV/0!</v>
      </c>
      <c r="FU65" s="241">
        <f t="shared" si="928"/>
        <v>0</v>
      </c>
      <c r="FV65" s="242"/>
      <c r="FW65" s="241">
        <f t="shared" si="929"/>
        <v>0</v>
      </c>
      <c r="FX65" s="241">
        <f t="shared" ref="FX65:FZ65" si="1288">FX166+FX267+FX368+FX469</f>
        <v>0</v>
      </c>
      <c r="FY65" s="241">
        <f t="shared" si="1288"/>
        <v>0</v>
      </c>
      <c r="FZ65" s="241">
        <f t="shared" si="1288"/>
        <v>0</v>
      </c>
      <c r="GA65" s="241">
        <f t="shared" si="931"/>
        <v>0</v>
      </c>
      <c r="GB65" s="242">
        <v>0.36319999999999997</v>
      </c>
      <c r="GC65" s="243">
        <f t="shared" si="932"/>
        <v>0</v>
      </c>
      <c r="GD65" s="244">
        <f t="shared" si="933"/>
        <v>0</v>
      </c>
      <c r="GE65" s="236"/>
      <c r="GF65" s="238">
        <v>19.0</v>
      </c>
      <c r="GG65" s="239" t="s">
        <v>168</v>
      </c>
      <c r="GH65" s="240" t="s">
        <v>132</v>
      </c>
      <c r="GI65" s="240" t="s">
        <v>150</v>
      </c>
      <c r="GJ65" s="241">
        <f t="shared" si="934"/>
        <v>0</v>
      </c>
      <c r="GK65" s="241" t="str">
        <f t="shared" si="935"/>
        <v>#DIV/0!</v>
      </c>
      <c r="GL65" s="241">
        <f t="shared" si="936"/>
        <v>0</v>
      </c>
      <c r="GM65" s="242"/>
      <c r="GN65" s="241">
        <f t="shared" si="937"/>
        <v>0</v>
      </c>
      <c r="GO65" s="241">
        <f t="shared" ref="GO65:GQ65" si="1289">GO166+GO267+GO368+GO469</f>
        <v>0</v>
      </c>
      <c r="GP65" s="241">
        <f t="shared" si="1289"/>
        <v>0</v>
      </c>
      <c r="GQ65" s="241">
        <f t="shared" si="1289"/>
        <v>0</v>
      </c>
      <c r="GR65" s="241">
        <f t="shared" si="939"/>
        <v>0</v>
      </c>
      <c r="GS65" s="242">
        <v>0.36319999999999997</v>
      </c>
      <c r="GT65" s="243">
        <f t="shared" si="940"/>
        <v>0</v>
      </c>
      <c r="GU65" s="244">
        <f t="shared" si="941"/>
        <v>0</v>
      </c>
      <c r="GV65" s="236"/>
      <c r="GW65" s="238">
        <v>19.0</v>
      </c>
      <c r="GX65" s="239" t="s">
        <v>168</v>
      </c>
      <c r="GY65" s="240" t="s">
        <v>132</v>
      </c>
      <c r="GZ65" s="240" t="s">
        <v>150</v>
      </c>
      <c r="HA65" s="241">
        <f t="shared" si="942"/>
        <v>0</v>
      </c>
      <c r="HB65" s="241" t="str">
        <f t="shared" si="943"/>
        <v>#DIV/0!</v>
      </c>
      <c r="HC65" s="241">
        <f t="shared" si="944"/>
        <v>0</v>
      </c>
      <c r="HD65" s="242"/>
      <c r="HE65" s="241">
        <f t="shared" si="945"/>
        <v>0</v>
      </c>
      <c r="HF65" s="241">
        <f t="shared" ref="HF65:HH65" si="1290">HF166+HF267+HF368+HF469</f>
        <v>0</v>
      </c>
      <c r="HG65" s="241">
        <f t="shared" si="1290"/>
        <v>0</v>
      </c>
      <c r="HH65" s="241">
        <f t="shared" si="1290"/>
        <v>0</v>
      </c>
      <c r="HI65" s="241">
        <f t="shared" si="947"/>
        <v>0</v>
      </c>
      <c r="HJ65" s="242">
        <v>0.36319999999999997</v>
      </c>
      <c r="HK65" s="243">
        <f t="shared" si="948"/>
        <v>0</v>
      </c>
      <c r="HL65" s="244">
        <f t="shared" si="949"/>
        <v>0</v>
      </c>
      <c r="HM65" s="236"/>
      <c r="HN65" s="238">
        <v>19.0</v>
      </c>
      <c r="HO65" s="239" t="s">
        <v>168</v>
      </c>
      <c r="HP65" s="240" t="s">
        <v>132</v>
      </c>
      <c r="HQ65" s="240" t="s">
        <v>150</v>
      </c>
      <c r="HR65" s="241">
        <f t="shared" si="950"/>
        <v>0</v>
      </c>
      <c r="HS65" s="241" t="str">
        <f t="shared" si="951"/>
        <v>#DIV/0!</v>
      </c>
      <c r="HT65" s="241">
        <f t="shared" si="952"/>
        <v>0</v>
      </c>
      <c r="HU65" s="242"/>
      <c r="HV65" s="241">
        <f t="shared" si="953"/>
        <v>0</v>
      </c>
      <c r="HW65" s="241">
        <f t="shared" ref="HW65:HY65" si="1291">HW166+HW267+HW368+HW469</f>
        <v>0</v>
      </c>
      <c r="HX65" s="241">
        <f t="shared" si="1291"/>
        <v>0</v>
      </c>
      <c r="HY65" s="241">
        <f t="shared" si="1291"/>
        <v>0</v>
      </c>
      <c r="HZ65" s="241">
        <f t="shared" si="955"/>
        <v>0</v>
      </c>
      <c r="IA65" s="242">
        <v>0.36319999999999997</v>
      </c>
      <c r="IB65" s="243">
        <f t="shared" si="956"/>
        <v>0</v>
      </c>
      <c r="IC65" s="244">
        <f t="shared" si="957"/>
        <v>0</v>
      </c>
      <c r="ID65" s="236"/>
      <c r="IE65" s="238">
        <v>19.0</v>
      </c>
      <c r="IF65" s="239" t="s">
        <v>168</v>
      </c>
      <c r="IG65" s="240" t="s">
        <v>132</v>
      </c>
      <c r="IH65" s="240" t="s">
        <v>150</v>
      </c>
      <c r="II65" s="241">
        <f t="shared" si="958"/>
        <v>0</v>
      </c>
      <c r="IJ65" s="241" t="str">
        <f t="shared" si="959"/>
        <v>#DIV/0!</v>
      </c>
      <c r="IK65" s="241">
        <f t="shared" si="960"/>
        <v>0</v>
      </c>
      <c r="IL65" s="242"/>
      <c r="IM65" s="241">
        <f t="shared" si="961"/>
        <v>0</v>
      </c>
      <c r="IN65" s="241">
        <f t="shared" ref="IN65:IP65" si="1292">IN166+IN267+IN368+IN469</f>
        <v>0</v>
      </c>
      <c r="IO65" s="241">
        <f t="shared" si="1292"/>
        <v>0</v>
      </c>
      <c r="IP65" s="241">
        <f t="shared" si="1292"/>
        <v>0</v>
      </c>
      <c r="IQ65" s="241">
        <f t="shared" si="963"/>
        <v>0</v>
      </c>
      <c r="IR65" s="242">
        <v>0.36319999999999997</v>
      </c>
      <c r="IS65" s="243">
        <f t="shared" si="964"/>
        <v>0</v>
      </c>
      <c r="IT65" s="244">
        <f t="shared" si="965"/>
        <v>0</v>
      </c>
      <c r="IU65" s="236"/>
      <c r="IV65" s="238">
        <v>19.0</v>
      </c>
      <c r="IW65" s="239" t="s">
        <v>168</v>
      </c>
      <c r="IX65" s="240" t="s">
        <v>132</v>
      </c>
      <c r="IY65" s="240" t="s">
        <v>150</v>
      </c>
      <c r="IZ65" s="241">
        <f t="shared" si="966"/>
        <v>0</v>
      </c>
      <c r="JA65" s="241" t="str">
        <f t="shared" si="967"/>
        <v>#DIV/0!</v>
      </c>
      <c r="JB65" s="241">
        <f t="shared" si="968"/>
        <v>0</v>
      </c>
      <c r="JC65" s="242"/>
      <c r="JD65" s="241">
        <f t="shared" si="969"/>
        <v>0</v>
      </c>
      <c r="JE65" s="241">
        <f t="shared" ref="JE65:JG65" si="1293">JE166+JE267+JE368+JE469</f>
        <v>0</v>
      </c>
      <c r="JF65" s="241">
        <f t="shared" si="1293"/>
        <v>0</v>
      </c>
      <c r="JG65" s="241">
        <f t="shared" si="1293"/>
        <v>0</v>
      </c>
      <c r="JH65" s="241">
        <f t="shared" si="971"/>
        <v>0</v>
      </c>
      <c r="JI65" s="242">
        <v>0.36319999999999997</v>
      </c>
      <c r="JJ65" s="243">
        <f t="shared" si="972"/>
        <v>0</v>
      </c>
      <c r="JK65" s="244">
        <f t="shared" si="973"/>
        <v>0</v>
      </c>
      <c r="JL65" s="236"/>
      <c r="JM65" s="238">
        <v>19.0</v>
      </c>
      <c r="JN65" s="239" t="s">
        <v>168</v>
      </c>
      <c r="JO65" s="240" t="s">
        <v>132</v>
      </c>
      <c r="JP65" s="240" t="s">
        <v>150</v>
      </c>
      <c r="JQ65" s="241">
        <f t="shared" si="974"/>
        <v>0</v>
      </c>
      <c r="JR65" s="241" t="str">
        <f t="shared" si="975"/>
        <v>#DIV/0!</v>
      </c>
      <c r="JS65" s="241">
        <f t="shared" si="976"/>
        <v>0</v>
      </c>
      <c r="JT65" s="242"/>
      <c r="JU65" s="241">
        <f t="shared" si="977"/>
        <v>0</v>
      </c>
      <c r="JV65" s="241">
        <f t="shared" ref="JV65:JX65" si="1294">JV166+JV267+JV368+JV469</f>
        <v>0</v>
      </c>
      <c r="JW65" s="241">
        <f t="shared" si="1294"/>
        <v>0</v>
      </c>
      <c r="JX65" s="241">
        <f t="shared" si="1294"/>
        <v>0</v>
      </c>
      <c r="JY65" s="241">
        <f t="shared" si="979"/>
        <v>0</v>
      </c>
      <c r="JZ65" s="242">
        <v>0.36319999999999997</v>
      </c>
      <c r="KA65" s="243">
        <f t="shared" si="980"/>
        <v>0</v>
      </c>
      <c r="KB65" s="244">
        <f t="shared" si="981"/>
        <v>0</v>
      </c>
      <c r="KC65" s="236"/>
      <c r="KD65" s="238">
        <v>19.0</v>
      </c>
      <c r="KE65" s="239" t="s">
        <v>168</v>
      </c>
      <c r="KF65" s="240" t="s">
        <v>132</v>
      </c>
      <c r="KG65" s="240" t="s">
        <v>150</v>
      </c>
      <c r="KH65" s="241">
        <f t="shared" si="982"/>
        <v>0</v>
      </c>
      <c r="KI65" s="241" t="str">
        <f t="shared" si="983"/>
        <v>#DIV/0!</v>
      </c>
      <c r="KJ65" s="241">
        <f t="shared" si="984"/>
        <v>0</v>
      </c>
      <c r="KK65" s="242"/>
      <c r="KL65" s="241">
        <f t="shared" si="985"/>
        <v>0</v>
      </c>
      <c r="KM65" s="241">
        <f t="shared" ref="KM65:KO65" si="1295">KM166+KM267+KM368+KM469</f>
        <v>0</v>
      </c>
      <c r="KN65" s="241">
        <f t="shared" si="1295"/>
        <v>0</v>
      </c>
      <c r="KO65" s="241">
        <f t="shared" si="1295"/>
        <v>0</v>
      </c>
      <c r="KP65" s="241">
        <f t="shared" si="987"/>
        <v>0</v>
      </c>
      <c r="KQ65" s="242">
        <v>0.36319999999999997</v>
      </c>
      <c r="KR65" s="243">
        <f t="shared" si="988"/>
        <v>0</v>
      </c>
      <c r="KS65" s="244">
        <f t="shared" si="989"/>
        <v>0</v>
      </c>
      <c r="KT65" s="236"/>
      <c r="KU65" s="237"/>
    </row>
    <row r="66" ht="15.75" customHeight="1">
      <c r="A66" s="238">
        <v>20.0</v>
      </c>
      <c r="B66" s="239" t="s">
        <v>169</v>
      </c>
      <c r="C66" s="240" t="s">
        <v>132</v>
      </c>
      <c r="D66" s="240" t="s">
        <v>150</v>
      </c>
      <c r="E66" s="241">
        <f t="shared" si="846"/>
        <v>0</v>
      </c>
      <c r="F66" s="241" t="str">
        <f t="shared" si="847"/>
        <v>#DIV/0!</v>
      </c>
      <c r="G66" s="241">
        <f t="shared" si="848"/>
        <v>0</v>
      </c>
      <c r="H66" s="242"/>
      <c r="I66" s="241">
        <f t="shared" si="849"/>
        <v>0</v>
      </c>
      <c r="J66" s="241">
        <f t="shared" ref="J66:L66" si="1296">J167+J268+J369+J470</f>
        <v>0</v>
      </c>
      <c r="K66" s="241">
        <f t="shared" si="1296"/>
        <v>0</v>
      </c>
      <c r="L66" s="241">
        <f t="shared" si="1296"/>
        <v>0</v>
      </c>
      <c r="M66" s="241">
        <f t="shared" si="851"/>
        <v>0</v>
      </c>
      <c r="N66" s="242">
        <v>0.36319999999999997</v>
      </c>
      <c r="O66" s="243">
        <f t="shared" si="852"/>
        <v>0</v>
      </c>
      <c r="P66" s="244">
        <f t="shared" si="853"/>
        <v>0</v>
      </c>
      <c r="Q66" s="236"/>
      <c r="R66" s="238">
        <v>20.0</v>
      </c>
      <c r="S66" s="239" t="s">
        <v>169</v>
      </c>
      <c r="T66" s="240" t="s">
        <v>132</v>
      </c>
      <c r="U66" s="240" t="s">
        <v>150</v>
      </c>
      <c r="V66" s="241">
        <f t="shared" si="854"/>
        <v>0</v>
      </c>
      <c r="W66" s="241" t="str">
        <f t="shared" si="855"/>
        <v>#DIV/0!</v>
      </c>
      <c r="X66" s="241">
        <f t="shared" si="856"/>
        <v>0</v>
      </c>
      <c r="Y66" s="242"/>
      <c r="Z66" s="241">
        <f t="shared" si="857"/>
        <v>0</v>
      </c>
      <c r="AA66" s="241">
        <f t="shared" ref="AA66:AC66" si="1297">AA167+AA268+AA369+AA470</f>
        <v>0</v>
      </c>
      <c r="AB66" s="241">
        <f t="shared" si="1297"/>
        <v>0</v>
      </c>
      <c r="AC66" s="241">
        <f t="shared" si="1297"/>
        <v>0</v>
      </c>
      <c r="AD66" s="241">
        <f t="shared" si="859"/>
        <v>0</v>
      </c>
      <c r="AE66" s="242">
        <v>0.36319999999999997</v>
      </c>
      <c r="AF66" s="243">
        <f t="shared" si="860"/>
        <v>0</v>
      </c>
      <c r="AG66" s="244">
        <f t="shared" si="861"/>
        <v>0</v>
      </c>
      <c r="AH66" s="236"/>
      <c r="AI66" s="238">
        <v>20.0</v>
      </c>
      <c r="AJ66" s="239" t="s">
        <v>169</v>
      </c>
      <c r="AK66" s="240" t="s">
        <v>132</v>
      </c>
      <c r="AL66" s="240" t="s">
        <v>150</v>
      </c>
      <c r="AM66" s="241">
        <f t="shared" si="862"/>
        <v>0</v>
      </c>
      <c r="AN66" s="241" t="str">
        <f t="shared" si="863"/>
        <v>#DIV/0!</v>
      </c>
      <c r="AO66" s="241">
        <f t="shared" si="864"/>
        <v>0</v>
      </c>
      <c r="AP66" s="242"/>
      <c r="AQ66" s="241">
        <f t="shared" si="865"/>
        <v>0</v>
      </c>
      <c r="AR66" s="241">
        <f t="shared" ref="AR66:AT66" si="1298">AR167+AR268+AR369+AR470</f>
        <v>0</v>
      </c>
      <c r="AS66" s="241">
        <f t="shared" si="1298"/>
        <v>0</v>
      </c>
      <c r="AT66" s="241">
        <f t="shared" si="1298"/>
        <v>0</v>
      </c>
      <c r="AU66" s="241">
        <f t="shared" si="867"/>
        <v>0</v>
      </c>
      <c r="AV66" s="242">
        <v>0.36319999999999997</v>
      </c>
      <c r="AW66" s="243">
        <f t="shared" si="868"/>
        <v>0</v>
      </c>
      <c r="AX66" s="244">
        <f t="shared" si="869"/>
        <v>0</v>
      </c>
      <c r="AY66" s="236"/>
      <c r="AZ66" s="238">
        <v>20.0</v>
      </c>
      <c r="BA66" s="239" t="s">
        <v>169</v>
      </c>
      <c r="BB66" s="240" t="s">
        <v>132</v>
      </c>
      <c r="BC66" s="240" t="s">
        <v>150</v>
      </c>
      <c r="BD66" s="241">
        <f t="shared" si="870"/>
        <v>0</v>
      </c>
      <c r="BE66" s="241" t="str">
        <f t="shared" si="871"/>
        <v>#DIV/0!</v>
      </c>
      <c r="BF66" s="241">
        <f t="shared" si="872"/>
        <v>0</v>
      </c>
      <c r="BG66" s="242"/>
      <c r="BH66" s="241">
        <f t="shared" si="873"/>
        <v>0</v>
      </c>
      <c r="BI66" s="241">
        <f t="shared" ref="BI66:BK66" si="1299">BI167+BI268+BI369+BI470</f>
        <v>0</v>
      </c>
      <c r="BJ66" s="241">
        <f t="shared" si="1299"/>
        <v>0</v>
      </c>
      <c r="BK66" s="241">
        <f t="shared" si="1299"/>
        <v>0</v>
      </c>
      <c r="BL66" s="241">
        <f t="shared" si="875"/>
        <v>0</v>
      </c>
      <c r="BM66" s="242">
        <v>0.36319999999999997</v>
      </c>
      <c r="BN66" s="243">
        <f t="shared" si="876"/>
        <v>0</v>
      </c>
      <c r="BO66" s="244">
        <f t="shared" si="877"/>
        <v>0</v>
      </c>
      <c r="BP66" s="236"/>
      <c r="BQ66" s="238">
        <v>20.0</v>
      </c>
      <c r="BR66" s="239" t="s">
        <v>169</v>
      </c>
      <c r="BS66" s="240" t="s">
        <v>132</v>
      </c>
      <c r="BT66" s="240" t="s">
        <v>150</v>
      </c>
      <c r="BU66" s="241">
        <f t="shared" si="878"/>
        <v>0</v>
      </c>
      <c r="BV66" s="241" t="str">
        <f t="shared" si="879"/>
        <v>#DIV/0!</v>
      </c>
      <c r="BW66" s="241">
        <f t="shared" si="880"/>
        <v>0</v>
      </c>
      <c r="BX66" s="242"/>
      <c r="BY66" s="241">
        <f t="shared" si="881"/>
        <v>0</v>
      </c>
      <c r="BZ66" s="241">
        <f t="shared" ref="BZ66:CB66" si="1300">BZ167+BZ268+BZ369+BZ470</f>
        <v>0</v>
      </c>
      <c r="CA66" s="241">
        <f t="shared" si="1300"/>
        <v>0</v>
      </c>
      <c r="CB66" s="241">
        <f t="shared" si="1300"/>
        <v>0</v>
      </c>
      <c r="CC66" s="241">
        <f t="shared" si="883"/>
        <v>0</v>
      </c>
      <c r="CD66" s="242">
        <v>0.36319999999999997</v>
      </c>
      <c r="CE66" s="243">
        <f t="shared" si="884"/>
        <v>0</v>
      </c>
      <c r="CF66" s="244">
        <f t="shared" si="885"/>
        <v>0</v>
      </c>
      <c r="CG66" s="236"/>
      <c r="CH66" s="238">
        <v>20.0</v>
      </c>
      <c r="CI66" s="239" t="s">
        <v>169</v>
      </c>
      <c r="CJ66" s="240" t="s">
        <v>132</v>
      </c>
      <c r="CK66" s="240" t="s">
        <v>150</v>
      </c>
      <c r="CL66" s="241">
        <f t="shared" si="886"/>
        <v>0</v>
      </c>
      <c r="CM66" s="241" t="str">
        <f t="shared" si="887"/>
        <v>#DIV/0!</v>
      </c>
      <c r="CN66" s="241">
        <f t="shared" si="888"/>
        <v>0</v>
      </c>
      <c r="CO66" s="242"/>
      <c r="CP66" s="241">
        <f t="shared" si="889"/>
        <v>0</v>
      </c>
      <c r="CQ66" s="241">
        <f t="shared" ref="CQ66:CS66" si="1301">CQ167+CQ268+CQ369+CQ470</f>
        <v>0</v>
      </c>
      <c r="CR66" s="241">
        <f t="shared" si="1301"/>
        <v>0</v>
      </c>
      <c r="CS66" s="241">
        <f t="shared" si="1301"/>
        <v>0</v>
      </c>
      <c r="CT66" s="241">
        <f t="shared" si="891"/>
        <v>0</v>
      </c>
      <c r="CU66" s="242">
        <v>0.36319999999999997</v>
      </c>
      <c r="CV66" s="243">
        <f t="shared" si="892"/>
        <v>0</v>
      </c>
      <c r="CW66" s="244">
        <f t="shared" si="893"/>
        <v>0</v>
      </c>
      <c r="CX66" s="236"/>
      <c r="CY66" s="238">
        <v>20.0</v>
      </c>
      <c r="CZ66" s="239" t="s">
        <v>169</v>
      </c>
      <c r="DA66" s="240" t="s">
        <v>132</v>
      </c>
      <c r="DB66" s="240" t="s">
        <v>150</v>
      </c>
      <c r="DC66" s="241">
        <f t="shared" si="894"/>
        <v>0</v>
      </c>
      <c r="DD66" s="241" t="str">
        <f t="shared" si="895"/>
        <v>#DIV/0!</v>
      </c>
      <c r="DE66" s="241">
        <f t="shared" si="896"/>
        <v>0</v>
      </c>
      <c r="DF66" s="242"/>
      <c r="DG66" s="241">
        <f t="shared" si="897"/>
        <v>0</v>
      </c>
      <c r="DH66" s="241">
        <f t="shared" ref="DH66:DJ66" si="1302">DH167+DH268+DH369+DH470</f>
        <v>0</v>
      </c>
      <c r="DI66" s="241">
        <f t="shared" si="1302"/>
        <v>0</v>
      </c>
      <c r="DJ66" s="241">
        <f t="shared" si="1302"/>
        <v>0</v>
      </c>
      <c r="DK66" s="241">
        <f t="shared" si="899"/>
        <v>0</v>
      </c>
      <c r="DL66" s="242">
        <v>0.36319999999999997</v>
      </c>
      <c r="DM66" s="243">
        <f t="shared" si="900"/>
        <v>0</v>
      </c>
      <c r="DN66" s="244">
        <f t="shared" si="901"/>
        <v>0</v>
      </c>
      <c r="DO66" s="236"/>
      <c r="DP66" s="238">
        <v>20.0</v>
      </c>
      <c r="DQ66" s="239" t="s">
        <v>169</v>
      </c>
      <c r="DR66" s="240" t="s">
        <v>132</v>
      </c>
      <c r="DS66" s="240" t="s">
        <v>150</v>
      </c>
      <c r="DT66" s="241">
        <f t="shared" si="902"/>
        <v>0</v>
      </c>
      <c r="DU66" s="241" t="str">
        <f t="shared" si="903"/>
        <v>#DIV/0!</v>
      </c>
      <c r="DV66" s="241">
        <f t="shared" si="904"/>
        <v>0</v>
      </c>
      <c r="DW66" s="242"/>
      <c r="DX66" s="241">
        <f t="shared" si="905"/>
        <v>0</v>
      </c>
      <c r="DY66" s="241">
        <f t="shared" ref="DY66:EA66" si="1303">DY167+DY268+DY369+DY470</f>
        <v>0</v>
      </c>
      <c r="DZ66" s="241">
        <f t="shared" si="1303"/>
        <v>0</v>
      </c>
      <c r="EA66" s="241">
        <f t="shared" si="1303"/>
        <v>0</v>
      </c>
      <c r="EB66" s="241">
        <f t="shared" si="907"/>
        <v>0</v>
      </c>
      <c r="EC66" s="242">
        <v>0.36319999999999997</v>
      </c>
      <c r="ED66" s="243">
        <f t="shared" si="908"/>
        <v>0</v>
      </c>
      <c r="EE66" s="244">
        <f t="shared" si="909"/>
        <v>0</v>
      </c>
      <c r="EF66" s="236"/>
      <c r="EG66" s="238">
        <v>20.0</v>
      </c>
      <c r="EH66" s="239" t="s">
        <v>169</v>
      </c>
      <c r="EI66" s="240" t="s">
        <v>132</v>
      </c>
      <c r="EJ66" s="240" t="s">
        <v>150</v>
      </c>
      <c r="EK66" s="241">
        <f t="shared" si="910"/>
        <v>0</v>
      </c>
      <c r="EL66" s="241" t="str">
        <f t="shared" si="911"/>
        <v>#DIV/0!</v>
      </c>
      <c r="EM66" s="241">
        <f t="shared" si="912"/>
        <v>0</v>
      </c>
      <c r="EN66" s="242"/>
      <c r="EO66" s="241">
        <f t="shared" si="913"/>
        <v>0</v>
      </c>
      <c r="EP66" s="241">
        <f t="shared" ref="EP66:ER66" si="1304">EP167+EP268+EP369+EP470</f>
        <v>0</v>
      </c>
      <c r="EQ66" s="241">
        <f t="shared" si="1304"/>
        <v>0</v>
      </c>
      <c r="ER66" s="241">
        <f t="shared" si="1304"/>
        <v>0</v>
      </c>
      <c r="ES66" s="241">
        <f t="shared" si="915"/>
        <v>0</v>
      </c>
      <c r="ET66" s="242">
        <v>0.36319999999999997</v>
      </c>
      <c r="EU66" s="243">
        <f t="shared" si="916"/>
        <v>0</v>
      </c>
      <c r="EV66" s="244">
        <f t="shared" si="917"/>
        <v>0</v>
      </c>
      <c r="EW66" s="236"/>
      <c r="EX66" s="238">
        <v>20.0</v>
      </c>
      <c r="EY66" s="239" t="s">
        <v>169</v>
      </c>
      <c r="EZ66" s="240" t="s">
        <v>132</v>
      </c>
      <c r="FA66" s="240" t="s">
        <v>150</v>
      </c>
      <c r="FB66" s="241">
        <f t="shared" si="918"/>
        <v>0</v>
      </c>
      <c r="FC66" s="241" t="str">
        <f t="shared" si="919"/>
        <v>#DIV/0!</v>
      </c>
      <c r="FD66" s="241">
        <f t="shared" si="920"/>
        <v>0</v>
      </c>
      <c r="FE66" s="242"/>
      <c r="FF66" s="241">
        <f t="shared" si="921"/>
        <v>0</v>
      </c>
      <c r="FG66" s="241">
        <f t="shared" ref="FG66:FI66" si="1305">FG167+FG268+FG369+FG470</f>
        <v>0</v>
      </c>
      <c r="FH66" s="241">
        <f t="shared" si="1305"/>
        <v>0</v>
      </c>
      <c r="FI66" s="241">
        <f t="shared" si="1305"/>
        <v>0</v>
      </c>
      <c r="FJ66" s="241">
        <f t="shared" si="923"/>
        <v>0</v>
      </c>
      <c r="FK66" s="242">
        <v>0.36319999999999997</v>
      </c>
      <c r="FL66" s="243">
        <f t="shared" si="924"/>
        <v>0</v>
      </c>
      <c r="FM66" s="244">
        <f t="shared" si="925"/>
        <v>0</v>
      </c>
      <c r="FN66" s="236"/>
      <c r="FO66" s="238">
        <v>20.0</v>
      </c>
      <c r="FP66" s="239" t="s">
        <v>169</v>
      </c>
      <c r="FQ66" s="240" t="s">
        <v>132</v>
      </c>
      <c r="FR66" s="240" t="s">
        <v>150</v>
      </c>
      <c r="FS66" s="241">
        <f t="shared" si="926"/>
        <v>0</v>
      </c>
      <c r="FT66" s="241" t="str">
        <f t="shared" si="927"/>
        <v>#DIV/0!</v>
      </c>
      <c r="FU66" s="241">
        <f t="shared" si="928"/>
        <v>0</v>
      </c>
      <c r="FV66" s="242"/>
      <c r="FW66" s="241">
        <f t="shared" si="929"/>
        <v>0</v>
      </c>
      <c r="FX66" s="241">
        <f t="shared" ref="FX66:FZ66" si="1306">FX167+FX268+FX369+FX470</f>
        <v>0</v>
      </c>
      <c r="FY66" s="241">
        <f t="shared" si="1306"/>
        <v>0</v>
      </c>
      <c r="FZ66" s="241">
        <f t="shared" si="1306"/>
        <v>0</v>
      </c>
      <c r="GA66" s="241">
        <f t="shared" si="931"/>
        <v>0</v>
      </c>
      <c r="GB66" s="242">
        <v>0.36319999999999997</v>
      </c>
      <c r="GC66" s="243">
        <f t="shared" si="932"/>
        <v>0</v>
      </c>
      <c r="GD66" s="244">
        <f t="shared" si="933"/>
        <v>0</v>
      </c>
      <c r="GE66" s="236"/>
      <c r="GF66" s="238">
        <v>20.0</v>
      </c>
      <c r="GG66" s="239" t="s">
        <v>169</v>
      </c>
      <c r="GH66" s="240" t="s">
        <v>132</v>
      </c>
      <c r="GI66" s="240" t="s">
        <v>150</v>
      </c>
      <c r="GJ66" s="241">
        <f t="shared" si="934"/>
        <v>0</v>
      </c>
      <c r="GK66" s="241" t="str">
        <f t="shared" si="935"/>
        <v>#DIV/0!</v>
      </c>
      <c r="GL66" s="241">
        <f t="shared" si="936"/>
        <v>0</v>
      </c>
      <c r="GM66" s="242"/>
      <c r="GN66" s="241">
        <f t="shared" si="937"/>
        <v>0</v>
      </c>
      <c r="GO66" s="241">
        <f t="shared" ref="GO66:GQ66" si="1307">GO167+GO268+GO369+GO470</f>
        <v>0</v>
      </c>
      <c r="GP66" s="241">
        <f t="shared" si="1307"/>
        <v>0</v>
      </c>
      <c r="GQ66" s="241">
        <f t="shared" si="1307"/>
        <v>0</v>
      </c>
      <c r="GR66" s="241">
        <f t="shared" si="939"/>
        <v>0</v>
      </c>
      <c r="GS66" s="242">
        <v>0.36319999999999997</v>
      </c>
      <c r="GT66" s="243">
        <f t="shared" si="940"/>
        <v>0</v>
      </c>
      <c r="GU66" s="244">
        <f t="shared" si="941"/>
        <v>0</v>
      </c>
      <c r="GV66" s="236"/>
      <c r="GW66" s="238">
        <v>20.0</v>
      </c>
      <c r="GX66" s="239" t="s">
        <v>169</v>
      </c>
      <c r="GY66" s="240" t="s">
        <v>132</v>
      </c>
      <c r="GZ66" s="240" t="s">
        <v>150</v>
      </c>
      <c r="HA66" s="241">
        <f t="shared" si="942"/>
        <v>0</v>
      </c>
      <c r="HB66" s="241" t="str">
        <f t="shared" si="943"/>
        <v>#DIV/0!</v>
      </c>
      <c r="HC66" s="241">
        <f t="shared" si="944"/>
        <v>0</v>
      </c>
      <c r="HD66" s="242"/>
      <c r="HE66" s="241">
        <f t="shared" si="945"/>
        <v>0</v>
      </c>
      <c r="HF66" s="241">
        <f t="shared" ref="HF66:HH66" si="1308">HF167+HF268+HF369+HF470</f>
        <v>0</v>
      </c>
      <c r="HG66" s="241">
        <f t="shared" si="1308"/>
        <v>0</v>
      </c>
      <c r="HH66" s="241">
        <f t="shared" si="1308"/>
        <v>0</v>
      </c>
      <c r="HI66" s="241">
        <f t="shared" si="947"/>
        <v>0</v>
      </c>
      <c r="HJ66" s="242">
        <v>0.36319999999999997</v>
      </c>
      <c r="HK66" s="243">
        <f t="shared" si="948"/>
        <v>0</v>
      </c>
      <c r="HL66" s="244">
        <f t="shared" si="949"/>
        <v>0</v>
      </c>
      <c r="HM66" s="236"/>
      <c r="HN66" s="238">
        <v>20.0</v>
      </c>
      <c r="HO66" s="239" t="s">
        <v>169</v>
      </c>
      <c r="HP66" s="240" t="s">
        <v>132</v>
      </c>
      <c r="HQ66" s="240" t="s">
        <v>150</v>
      </c>
      <c r="HR66" s="241">
        <f t="shared" si="950"/>
        <v>0</v>
      </c>
      <c r="HS66" s="241" t="str">
        <f t="shared" si="951"/>
        <v>#DIV/0!</v>
      </c>
      <c r="HT66" s="241">
        <f t="shared" si="952"/>
        <v>0</v>
      </c>
      <c r="HU66" s="242"/>
      <c r="HV66" s="241">
        <f t="shared" si="953"/>
        <v>0</v>
      </c>
      <c r="HW66" s="241">
        <f t="shared" ref="HW66:HY66" si="1309">HW167+HW268+HW369+HW470</f>
        <v>0</v>
      </c>
      <c r="HX66" s="241">
        <f t="shared" si="1309"/>
        <v>0</v>
      </c>
      <c r="HY66" s="241">
        <f t="shared" si="1309"/>
        <v>0</v>
      </c>
      <c r="HZ66" s="241">
        <f t="shared" si="955"/>
        <v>0</v>
      </c>
      <c r="IA66" s="242">
        <v>0.36319999999999997</v>
      </c>
      <c r="IB66" s="243">
        <f t="shared" si="956"/>
        <v>0</v>
      </c>
      <c r="IC66" s="244">
        <f t="shared" si="957"/>
        <v>0</v>
      </c>
      <c r="ID66" s="236"/>
      <c r="IE66" s="238">
        <v>20.0</v>
      </c>
      <c r="IF66" s="239" t="s">
        <v>169</v>
      </c>
      <c r="IG66" s="240" t="s">
        <v>132</v>
      </c>
      <c r="IH66" s="240" t="s">
        <v>150</v>
      </c>
      <c r="II66" s="241">
        <f t="shared" si="958"/>
        <v>0</v>
      </c>
      <c r="IJ66" s="241" t="str">
        <f t="shared" si="959"/>
        <v>#DIV/0!</v>
      </c>
      <c r="IK66" s="241">
        <f t="shared" si="960"/>
        <v>0</v>
      </c>
      <c r="IL66" s="242"/>
      <c r="IM66" s="241">
        <f t="shared" si="961"/>
        <v>0</v>
      </c>
      <c r="IN66" s="241">
        <f t="shared" ref="IN66:IP66" si="1310">IN167+IN268+IN369+IN470</f>
        <v>0</v>
      </c>
      <c r="IO66" s="241">
        <f t="shared" si="1310"/>
        <v>0</v>
      </c>
      <c r="IP66" s="241">
        <f t="shared" si="1310"/>
        <v>0</v>
      </c>
      <c r="IQ66" s="241">
        <f t="shared" si="963"/>
        <v>0</v>
      </c>
      <c r="IR66" s="242">
        <v>0.36319999999999997</v>
      </c>
      <c r="IS66" s="243">
        <f t="shared" si="964"/>
        <v>0</v>
      </c>
      <c r="IT66" s="244">
        <f t="shared" si="965"/>
        <v>0</v>
      </c>
      <c r="IU66" s="236"/>
      <c r="IV66" s="238">
        <v>20.0</v>
      </c>
      <c r="IW66" s="239" t="s">
        <v>169</v>
      </c>
      <c r="IX66" s="240" t="s">
        <v>132</v>
      </c>
      <c r="IY66" s="240" t="s">
        <v>150</v>
      </c>
      <c r="IZ66" s="241">
        <f t="shared" si="966"/>
        <v>0</v>
      </c>
      <c r="JA66" s="241" t="str">
        <f t="shared" si="967"/>
        <v>#DIV/0!</v>
      </c>
      <c r="JB66" s="241">
        <f t="shared" si="968"/>
        <v>0</v>
      </c>
      <c r="JC66" s="242"/>
      <c r="JD66" s="241">
        <f t="shared" si="969"/>
        <v>0</v>
      </c>
      <c r="JE66" s="241">
        <f t="shared" ref="JE66:JG66" si="1311">JE167+JE268+JE369+JE470</f>
        <v>0</v>
      </c>
      <c r="JF66" s="241">
        <f t="shared" si="1311"/>
        <v>0</v>
      </c>
      <c r="JG66" s="241">
        <f t="shared" si="1311"/>
        <v>0</v>
      </c>
      <c r="JH66" s="241">
        <f t="shared" si="971"/>
        <v>0</v>
      </c>
      <c r="JI66" s="242">
        <v>0.36319999999999997</v>
      </c>
      <c r="JJ66" s="243">
        <f t="shared" si="972"/>
        <v>0</v>
      </c>
      <c r="JK66" s="244">
        <f t="shared" si="973"/>
        <v>0</v>
      </c>
      <c r="JL66" s="236"/>
      <c r="JM66" s="238">
        <v>20.0</v>
      </c>
      <c r="JN66" s="239" t="s">
        <v>169</v>
      </c>
      <c r="JO66" s="240" t="s">
        <v>132</v>
      </c>
      <c r="JP66" s="240" t="s">
        <v>150</v>
      </c>
      <c r="JQ66" s="241">
        <f t="shared" si="974"/>
        <v>0</v>
      </c>
      <c r="JR66" s="241" t="str">
        <f t="shared" si="975"/>
        <v>#DIV/0!</v>
      </c>
      <c r="JS66" s="241">
        <f t="shared" si="976"/>
        <v>0</v>
      </c>
      <c r="JT66" s="242"/>
      <c r="JU66" s="241">
        <f t="shared" si="977"/>
        <v>0</v>
      </c>
      <c r="JV66" s="241">
        <f t="shared" ref="JV66:JX66" si="1312">JV167+JV268+JV369+JV470</f>
        <v>0</v>
      </c>
      <c r="JW66" s="241">
        <f t="shared" si="1312"/>
        <v>0</v>
      </c>
      <c r="JX66" s="241">
        <f t="shared" si="1312"/>
        <v>0</v>
      </c>
      <c r="JY66" s="241">
        <f t="shared" si="979"/>
        <v>0</v>
      </c>
      <c r="JZ66" s="242">
        <v>0.36319999999999997</v>
      </c>
      <c r="KA66" s="243">
        <f t="shared" si="980"/>
        <v>0</v>
      </c>
      <c r="KB66" s="244">
        <f t="shared" si="981"/>
        <v>0</v>
      </c>
      <c r="KC66" s="236"/>
      <c r="KD66" s="238">
        <v>20.0</v>
      </c>
      <c r="KE66" s="239" t="s">
        <v>169</v>
      </c>
      <c r="KF66" s="240" t="s">
        <v>132</v>
      </c>
      <c r="KG66" s="240" t="s">
        <v>150</v>
      </c>
      <c r="KH66" s="241">
        <f t="shared" si="982"/>
        <v>0</v>
      </c>
      <c r="KI66" s="241" t="str">
        <f t="shared" si="983"/>
        <v>#DIV/0!</v>
      </c>
      <c r="KJ66" s="241">
        <f t="shared" si="984"/>
        <v>0</v>
      </c>
      <c r="KK66" s="242"/>
      <c r="KL66" s="241">
        <f t="shared" si="985"/>
        <v>0</v>
      </c>
      <c r="KM66" s="241">
        <f t="shared" ref="KM66:KO66" si="1313">KM167+KM268+KM369+KM470</f>
        <v>0</v>
      </c>
      <c r="KN66" s="241">
        <f t="shared" si="1313"/>
        <v>0</v>
      </c>
      <c r="KO66" s="241">
        <f t="shared" si="1313"/>
        <v>0</v>
      </c>
      <c r="KP66" s="241">
        <f t="shared" si="987"/>
        <v>0</v>
      </c>
      <c r="KQ66" s="242">
        <v>0.36319999999999997</v>
      </c>
      <c r="KR66" s="243">
        <f t="shared" si="988"/>
        <v>0</v>
      </c>
      <c r="KS66" s="244">
        <f t="shared" si="989"/>
        <v>0</v>
      </c>
      <c r="KT66" s="236"/>
      <c r="KU66" s="237"/>
    </row>
    <row r="67" ht="15.75" customHeight="1">
      <c r="A67" s="238">
        <v>21.0</v>
      </c>
      <c r="B67" s="239" t="s">
        <v>170</v>
      </c>
      <c r="C67" s="240" t="s">
        <v>132</v>
      </c>
      <c r="D67" s="240" t="s">
        <v>150</v>
      </c>
      <c r="E67" s="241">
        <f t="shared" si="846"/>
        <v>0</v>
      </c>
      <c r="F67" s="241" t="str">
        <f t="shared" si="847"/>
        <v>#DIV/0!</v>
      </c>
      <c r="G67" s="241">
        <f t="shared" si="848"/>
        <v>0</v>
      </c>
      <c r="H67" s="242"/>
      <c r="I67" s="241">
        <f t="shared" si="849"/>
        <v>0</v>
      </c>
      <c r="J67" s="241">
        <f t="shared" ref="J67:L67" si="1314">J168+J269+J370+J471</f>
        <v>0</v>
      </c>
      <c r="K67" s="241">
        <f t="shared" si="1314"/>
        <v>0</v>
      </c>
      <c r="L67" s="241">
        <f t="shared" si="1314"/>
        <v>0</v>
      </c>
      <c r="M67" s="241">
        <f t="shared" si="851"/>
        <v>0</v>
      </c>
      <c r="N67" s="242">
        <v>0.36319999999999997</v>
      </c>
      <c r="O67" s="243">
        <f t="shared" si="852"/>
        <v>0</v>
      </c>
      <c r="P67" s="244">
        <f t="shared" si="853"/>
        <v>0</v>
      </c>
      <c r="Q67" s="236"/>
      <c r="R67" s="238">
        <v>21.0</v>
      </c>
      <c r="S67" s="239" t="s">
        <v>170</v>
      </c>
      <c r="T67" s="240" t="s">
        <v>132</v>
      </c>
      <c r="U67" s="240" t="s">
        <v>150</v>
      </c>
      <c r="V67" s="241">
        <f t="shared" si="854"/>
        <v>0</v>
      </c>
      <c r="W67" s="241" t="str">
        <f t="shared" si="855"/>
        <v>#DIV/0!</v>
      </c>
      <c r="X67" s="241">
        <f t="shared" si="856"/>
        <v>0</v>
      </c>
      <c r="Y67" s="242"/>
      <c r="Z67" s="241">
        <f t="shared" si="857"/>
        <v>0</v>
      </c>
      <c r="AA67" s="241">
        <f t="shared" ref="AA67:AC67" si="1315">AA168+AA269+AA370+AA471</f>
        <v>0</v>
      </c>
      <c r="AB67" s="241">
        <f t="shared" si="1315"/>
        <v>0</v>
      </c>
      <c r="AC67" s="241">
        <f t="shared" si="1315"/>
        <v>0</v>
      </c>
      <c r="AD67" s="241">
        <f t="shared" si="859"/>
        <v>0</v>
      </c>
      <c r="AE67" s="242">
        <v>0.36319999999999997</v>
      </c>
      <c r="AF67" s="243">
        <f t="shared" si="860"/>
        <v>0</v>
      </c>
      <c r="AG67" s="244">
        <f t="shared" si="861"/>
        <v>0</v>
      </c>
      <c r="AH67" s="236"/>
      <c r="AI67" s="238">
        <v>21.0</v>
      </c>
      <c r="AJ67" s="239" t="s">
        <v>170</v>
      </c>
      <c r="AK67" s="240" t="s">
        <v>132</v>
      </c>
      <c r="AL67" s="240" t="s">
        <v>150</v>
      </c>
      <c r="AM67" s="241">
        <f t="shared" si="862"/>
        <v>0</v>
      </c>
      <c r="AN67" s="241" t="str">
        <f t="shared" si="863"/>
        <v>#DIV/0!</v>
      </c>
      <c r="AO67" s="241">
        <f t="shared" si="864"/>
        <v>0</v>
      </c>
      <c r="AP67" s="242"/>
      <c r="AQ67" s="241">
        <f t="shared" si="865"/>
        <v>0</v>
      </c>
      <c r="AR67" s="241">
        <f t="shared" ref="AR67:AT67" si="1316">AR168+AR269+AR370+AR471</f>
        <v>0</v>
      </c>
      <c r="AS67" s="241">
        <f t="shared" si="1316"/>
        <v>0</v>
      </c>
      <c r="AT67" s="241">
        <f t="shared" si="1316"/>
        <v>0</v>
      </c>
      <c r="AU67" s="241">
        <f t="shared" si="867"/>
        <v>0</v>
      </c>
      <c r="AV67" s="242">
        <v>0.36319999999999997</v>
      </c>
      <c r="AW67" s="243">
        <f t="shared" si="868"/>
        <v>0</v>
      </c>
      <c r="AX67" s="244">
        <f t="shared" si="869"/>
        <v>0</v>
      </c>
      <c r="AY67" s="236"/>
      <c r="AZ67" s="238">
        <v>21.0</v>
      </c>
      <c r="BA67" s="239" t="s">
        <v>170</v>
      </c>
      <c r="BB67" s="240" t="s">
        <v>132</v>
      </c>
      <c r="BC67" s="240" t="s">
        <v>150</v>
      </c>
      <c r="BD67" s="241">
        <f t="shared" si="870"/>
        <v>0</v>
      </c>
      <c r="BE67" s="241" t="str">
        <f t="shared" si="871"/>
        <v>#DIV/0!</v>
      </c>
      <c r="BF67" s="241">
        <f t="shared" si="872"/>
        <v>0</v>
      </c>
      <c r="BG67" s="242"/>
      <c r="BH67" s="241">
        <f t="shared" si="873"/>
        <v>0</v>
      </c>
      <c r="BI67" s="241">
        <f t="shared" ref="BI67:BK67" si="1317">BI168+BI269+BI370+BI471</f>
        <v>0</v>
      </c>
      <c r="BJ67" s="241">
        <f t="shared" si="1317"/>
        <v>0</v>
      </c>
      <c r="BK67" s="241">
        <f t="shared" si="1317"/>
        <v>0</v>
      </c>
      <c r="BL67" s="241">
        <f t="shared" si="875"/>
        <v>0</v>
      </c>
      <c r="BM67" s="242">
        <v>0.36319999999999997</v>
      </c>
      <c r="BN67" s="243">
        <f t="shared" si="876"/>
        <v>0</v>
      </c>
      <c r="BO67" s="244">
        <f t="shared" si="877"/>
        <v>0</v>
      </c>
      <c r="BP67" s="236"/>
      <c r="BQ67" s="238">
        <v>21.0</v>
      </c>
      <c r="BR67" s="239" t="s">
        <v>170</v>
      </c>
      <c r="BS67" s="240" t="s">
        <v>132</v>
      </c>
      <c r="BT67" s="240" t="s">
        <v>150</v>
      </c>
      <c r="BU67" s="241">
        <f t="shared" si="878"/>
        <v>0</v>
      </c>
      <c r="BV67" s="241" t="str">
        <f t="shared" si="879"/>
        <v>#DIV/0!</v>
      </c>
      <c r="BW67" s="241">
        <f t="shared" si="880"/>
        <v>0</v>
      </c>
      <c r="BX67" s="242"/>
      <c r="BY67" s="241">
        <f t="shared" si="881"/>
        <v>0</v>
      </c>
      <c r="BZ67" s="241">
        <f t="shared" ref="BZ67:CB67" si="1318">BZ168+BZ269+BZ370+BZ471</f>
        <v>0</v>
      </c>
      <c r="CA67" s="241">
        <f t="shared" si="1318"/>
        <v>0</v>
      </c>
      <c r="CB67" s="241">
        <f t="shared" si="1318"/>
        <v>0</v>
      </c>
      <c r="CC67" s="241">
        <f t="shared" si="883"/>
        <v>0</v>
      </c>
      <c r="CD67" s="242">
        <v>0.36319999999999997</v>
      </c>
      <c r="CE67" s="243">
        <f t="shared" si="884"/>
        <v>0</v>
      </c>
      <c r="CF67" s="244">
        <f t="shared" si="885"/>
        <v>0</v>
      </c>
      <c r="CG67" s="236"/>
      <c r="CH67" s="238">
        <v>21.0</v>
      </c>
      <c r="CI67" s="239" t="s">
        <v>170</v>
      </c>
      <c r="CJ67" s="240" t="s">
        <v>132</v>
      </c>
      <c r="CK67" s="240" t="s">
        <v>150</v>
      </c>
      <c r="CL67" s="241">
        <f t="shared" si="886"/>
        <v>0</v>
      </c>
      <c r="CM67" s="241" t="str">
        <f t="shared" si="887"/>
        <v>#DIV/0!</v>
      </c>
      <c r="CN67" s="241">
        <f t="shared" si="888"/>
        <v>0</v>
      </c>
      <c r="CO67" s="242"/>
      <c r="CP67" s="241">
        <f t="shared" si="889"/>
        <v>0</v>
      </c>
      <c r="CQ67" s="241">
        <f t="shared" ref="CQ67:CS67" si="1319">CQ168+CQ269+CQ370+CQ471</f>
        <v>0</v>
      </c>
      <c r="CR67" s="241">
        <f t="shared" si="1319"/>
        <v>0</v>
      </c>
      <c r="CS67" s="241">
        <f t="shared" si="1319"/>
        <v>0</v>
      </c>
      <c r="CT67" s="241">
        <f t="shared" si="891"/>
        <v>0</v>
      </c>
      <c r="CU67" s="242">
        <v>0.36319999999999997</v>
      </c>
      <c r="CV67" s="243">
        <f t="shared" si="892"/>
        <v>0</v>
      </c>
      <c r="CW67" s="244">
        <f t="shared" si="893"/>
        <v>0</v>
      </c>
      <c r="CX67" s="236"/>
      <c r="CY67" s="238">
        <v>21.0</v>
      </c>
      <c r="CZ67" s="239" t="s">
        <v>170</v>
      </c>
      <c r="DA67" s="240" t="s">
        <v>132</v>
      </c>
      <c r="DB67" s="240" t="s">
        <v>150</v>
      </c>
      <c r="DC67" s="241">
        <f t="shared" si="894"/>
        <v>0</v>
      </c>
      <c r="DD67" s="241" t="str">
        <f t="shared" si="895"/>
        <v>#DIV/0!</v>
      </c>
      <c r="DE67" s="241">
        <f t="shared" si="896"/>
        <v>0</v>
      </c>
      <c r="DF67" s="242"/>
      <c r="DG67" s="241">
        <f t="shared" si="897"/>
        <v>0</v>
      </c>
      <c r="DH67" s="241">
        <f t="shared" ref="DH67:DJ67" si="1320">DH168+DH269+DH370+DH471</f>
        <v>0</v>
      </c>
      <c r="DI67" s="241">
        <f t="shared" si="1320"/>
        <v>0</v>
      </c>
      <c r="DJ67" s="241">
        <f t="shared" si="1320"/>
        <v>0</v>
      </c>
      <c r="DK67" s="241">
        <f t="shared" si="899"/>
        <v>0</v>
      </c>
      <c r="DL67" s="242">
        <v>0.36319999999999997</v>
      </c>
      <c r="DM67" s="243">
        <f t="shared" si="900"/>
        <v>0</v>
      </c>
      <c r="DN67" s="244">
        <f t="shared" si="901"/>
        <v>0</v>
      </c>
      <c r="DO67" s="236"/>
      <c r="DP67" s="238">
        <v>21.0</v>
      </c>
      <c r="DQ67" s="239" t="s">
        <v>170</v>
      </c>
      <c r="DR67" s="240" t="s">
        <v>132</v>
      </c>
      <c r="DS67" s="240" t="s">
        <v>150</v>
      </c>
      <c r="DT67" s="241">
        <f t="shared" si="902"/>
        <v>0</v>
      </c>
      <c r="DU67" s="241" t="str">
        <f t="shared" si="903"/>
        <v>#DIV/0!</v>
      </c>
      <c r="DV67" s="241">
        <f t="shared" si="904"/>
        <v>0</v>
      </c>
      <c r="DW67" s="242"/>
      <c r="DX67" s="241">
        <f t="shared" si="905"/>
        <v>0</v>
      </c>
      <c r="DY67" s="241">
        <f t="shared" ref="DY67:EA67" si="1321">DY168+DY269+DY370+DY471</f>
        <v>0</v>
      </c>
      <c r="DZ67" s="241">
        <f t="shared" si="1321"/>
        <v>0</v>
      </c>
      <c r="EA67" s="241">
        <f t="shared" si="1321"/>
        <v>0</v>
      </c>
      <c r="EB67" s="241">
        <f t="shared" si="907"/>
        <v>0</v>
      </c>
      <c r="EC67" s="242">
        <v>0.36319999999999997</v>
      </c>
      <c r="ED67" s="243">
        <f t="shared" si="908"/>
        <v>0</v>
      </c>
      <c r="EE67" s="244">
        <f t="shared" si="909"/>
        <v>0</v>
      </c>
      <c r="EF67" s="236"/>
      <c r="EG67" s="238">
        <v>21.0</v>
      </c>
      <c r="EH67" s="239" t="s">
        <v>170</v>
      </c>
      <c r="EI67" s="240" t="s">
        <v>132</v>
      </c>
      <c r="EJ67" s="240" t="s">
        <v>150</v>
      </c>
      <c r="EK67" s="241">
        <f t="shared" si="910"/>
        <v>0</v>
      </c>
      <c r="EL67" s="241" t="str">
        <f t="shared" si="911"/>
        <v>#DIV/0!</v>
      </c>
      <c r="EM67" s="241">
        <f t="shared" si="912"/>
        <v>0</v>
      </c>
      <c r="EN67" s="242"/>
      <c r="EO67" s="241">
        <f t="shared" si="913"/>
        <v>0</v>
      </c>
      <c r="EP67" s="241">
        <f t="shared" ref="EP67:ER67" si="1322">EP168+EP269+EP370+EP471</f>
        <v>0</v>
      </c>
      <c r="EQ67" s="241">
        <f t="shared" si="1322"/>
        <v>0</v>
      </c>
      <c r="ER67" s="241">
        <f t="shared" si="1322"/>
        <v>0</v>
      </c>
      <c r="ES67" s="241">
        <f t="shared" si="915"/>
        <v>0</v>
      </c>
      <c r="ET67" s="242">
        <v>0.36319999999999997</v>
      </c>
      <c r="EU67" s="243">
        <f t="shared" si="916"/>
        <v>0</v>
      </c>
      <c r="EV67" s="244">
        <f t="shared" si="917"/>
        <v>0</v>
      </c>
      <c r="EW67" s="236"/>
      <c r="EX67" s="238">
        <v>21.0</v>
      </c>
      <c r="EY67" s="239" t="s">
        <v>170</v>
      </c>
      <c r="EZ67" s="240" t="s">
        <v>132</v>
      </c>
      <c r="FA67" s="240" t="s">
        <v>150</v>
      </c>
      <c r="FB67" s="241">
        <f t="shared" si="918"/>
        <v>0</v>
      </c>
      <c r="FC67" s="241" t="str">
        <f t="shared" si="919"/>
        <v>#DIV/0!</v>
      </c>
      <c r="FD67" s="241">
        <f t="shared" si="920"/>
        <v>0</v>
      </c>
      <c r="FE67" s="242"/>
      <c r="FF67" s="241">
        <f t="shared" si="921"/>
        <v>0</v>
      </c>
      <c r="FG67" s="241">
        <f t="shared" ref="FG67:FI67" si="1323">FG168+FG269+FG370+FG471</f>
        <v>0</v>
      </c>
      <c r="FH67" s="241">
        <f t="shared" si="1323"/>
        <v>0</v>
      </c>
      <c r="FI67" s="241">
        <f t="shared" si="1323"/>
        <v>0</v>
      </c>
      <c r="FJ67" s="241">
        <f t="shared" si="923"/>
        <v>0</v>
      </c>
      <c r="FK67" s="242">
        <v>0.36319999999999997</v>
      </c>
      <c r="FL67" s="243">
        <f t="shared" si="924"/>
        <v>0</v>
      </c>
      <c r="FM67" s="244">
        <f t="shared" si="925"/>
        <v>0</v>
      </c>
      <c r="FN67" s="236"/>
      <c r="FO67" s="238">
        <v>21.0</v>
      </c>
      <c r="FP67" s="239" t="s">
        <v>170</v>
      </c>
      <c r="FQ67" s="240" t="s">
        <v>132</v>
      </c>
      <c r="FR67" s="240" t="s">
        <v>150</v>
      </c>
      <c r="FS67" s="241">
        <f t="shared" si="926"/>
        <v>0</v>
      </c>
      <c r="FT67" s="241" t="str">
        <f t="shared" si="927"/>
        <v>#DIV/0!</v>
      </c>
      <c r="FU67" s="241">
        <f t="shared" si="928"/>
        <v>0</v>
      </c>
      <c r="FV67" s="242"/>
      <c r="FW67" s="241">
        <f t="shared" si="929"/>
        <v>0</v>
      </c>
      <c r="FX67" s="241">
        <f t="shared" ref="FX67:FZ67" si="1324">FX168+FX269+FX370+FX471</f>
        <v>0</v>
      </c>
      <c r="FY67" s="241">
        <f t="shared" si="1324"/>
        <v>0</v>
      </c>
      <c r="FZ67" s="241">
        <f t="shared" si="1324"/>
        <v>0</v>
      </c>
      <c r="GA67" s="241">
        <f t="shared" si="931"/>
        <v>0</v>
      </c>
      <c r="GB67" s="242">
        <v>0.36319999999999997</v>
      </c>
      <c r="GC67" s="243">
        <f t="shared" si="932"/>
        <v>0</v>
      </c>
      <c r="GD67" s="244">
        <f t="shared" si="933"/>
        <v>0</v>
      </c>
      <c r="GE67" s="236"/>
      <c r="GF67" s="238">
        <v>21.0</v>
      </c>
      <c r="GG67" s="239" t="s">
        <v>170</v>
      </c>
      <c r="GH67" s="240" t="s">
        <v>132</v>
      </c>
      <c r="GI67" s="240" t="s">
        <v>150</v>
      </c>
      <c r="GJ67" s="241">
        <f t="shared" si="934"/>
        <v>0</v>
      </c>
      <c r="GK67" s="241" t="str">
        <f t="shared" si="935"/>
        <v>#DIV/0!</v>
      </c>
      <c r="GL67" s="241">
        <f t="shared" si="936"/>
        <v>0</v>
      </c>
      <c r="GM67" s="242"/>
      <c r="GN67" s="241">
        <f t="shared" si="937"/>
        <v>0</v>
      </c>
      <c r="GO67" s="241">
        <f t="shared" ref="GO67:GQ67" si="1325">GO168+GO269+GO370+GO471</f>
        <v>0</v>
      </c>
      <c r="GP67" s="241">
        <f t="shared" si="1325"/>
        <v>0</v>
      </c>
      <c r="GQ67" s="241">
        <f t="shared" si="1325"/>
        <v>0</v>
      </c>
      <c r="GR67" s="241">
        <f t="shared" si="939"/>
        <v>0</v>
      </c>
      <c r="GS67" s="242">
        <v>0.36319999999999997</v>
      </c>
      <c r="GT67" s="243">
        <f t="shared" si="940"/>
        <v>0</v>
      </c>
      <c r="GU67" s="244">
        <f t="shared" si="941"/>
        <v>0</v>
      </c>
      <c r="GV67" s="236"/>
      <c r="GW67" s="238">
        <v>21.0</v>
      </c>
      <c r="GX67" s="239" t="s">
        <v>170</v>
      </c>
      <c r="GY67" s="240" t="s">
        <v>132</v>
      </c>
      <c r="GZ67" s="240" t="s">
        <v>150</v>
      </c>
      <c r="HA67" s="241">
        <f t="shared" si="942"/>
        <v>0</v>
      </c>
      <c r="HB67" s="241" t="str">
        <f t="shared" si="943"/>
        <v>#DIV/0!</v>
      </c>
      <c r="HC67" s="241">
        <f t="shared" si="944"/>
        <v>0</v>
      </c>
      <c r="HD67" s="242"/>
      <c r="HE67" s="241">
        <f t="shared" si="945"/>
        <v>0</v>
      </c>
      <c r="HF67" s="241">
        <f t="shared" ref="HF67:HH67" si="1326">HF168+HF269+HF370+HF471</f>
        <v>0</v>
      </c>
      <c r="HG67" s="241">
        <f t="shared" si="1326"/>
        <v>0</v>
      </c>
      <c r="HH67" s="241">
        <f t="shared" si="1326"/>
        <v>0</v>
      </c>
      <c r="HI67" s="241">
        <f t="shared" si="947"/>
        <v>0</v>
      </c>
      <c r="HJ67" s="242">
        <v>0.36319999999999997</v>
      </c>
      <c r="HK67" s="243">
        <f t="shared" si="948"/>
        <v>0</v>
      </c>
      <c r="HL67" s="244">
        <f t="shared" si="949"/>
        <v>0</v>
      </c>
      <c r="HM67" s="236"/>
      <c r="HN67" s="238">
        <v>21.0</v>
      </c>
      <c r="HO67" s="239" t="s">
        <v>170</v>
      </c>
      <c r="HP67" s="240" t="s">
        <v>132</v>
      </c>
      <c r="HQ67" s="240" t="s">
        <v>150</v>
      </c>
      <c r="HR67" s="241">
        <f t="shared" si="950"/>
        <v>0</v>
      </c>
      <c r="HS67" s="241" t="str">
        <f t="shared" si="951"/>
        <v>#DIV/0!</v>
      </c>
      <c r="HT67" s="241">
        <f t="shared" si="952"/>
        <v>0</v>
      </c>
      <c r="HU67" s="242"/>
      <c r="HV67" s="241">
        <f t="shared" si="953"/>
        <v>0</v>
      </c>
      <c r="HW67" s="241">
        <f t="shared" ref="HW67:HY67" si="1327">HW168+HW269+HW370+HW471</f>
        <v>0</v>
      </c>
      <c r="HX67" s="241">
        <f t="shared" si="1327"/>
        <v>0</v>
      </c>
      <c r="HY67" s="241">
        <f t="shared" si="1327"/>
        <v>0</v>
      </c>
      <c r="HZ67" s="241">
        <f t="shared" si="955"/>
        <v>0</v>
      </c>
      <c r="IA67" s="242">
        <v>0.36319999999999997</v>
      </c>
      <c r="IB67" s="243">
        <f t="shared" si="956"/>
        <v>0</v>
      </c>
      <c r="IC67" s="244">
        <f t="shared" si="957"/>
        <v>0</v>
      </c>
      <c r="ID67" s="236"/>
      <c r="IE67" s="238">
        <v>21.0</v>
      </c>
      <c r="IF67" s="239" t="s">
        <v>170</v>
      </c>
      <c r="IG67" s="240" t="s">
        <v>132</v>
      </c>
      <c r="IH67" s="240" t="s">
        <v>150</v>
      </c>
      <c r="II67" s="241">
        <f t="shared" si="958"/>
        <v>0</v>
      </c>
      <c r="IJ67" s="241" t="str">
        <f t="shared" si="959"/>
        <v>#DIV/0!</v>
      </c>
      <c r="IK67" s="241">
        <f t="shared" si="960"/>
        <v>0</v>
      </c>
      <c r="IL67" s="242"/>
      <c r="IM67" s="241">
        <f t="shared" si="961"/>
        <v>0</v>
      </c>
      <c r="IN67" s="241">
        <f t="shared" ref="IN67:IP67" si="1328">IN168+IN269+IN370+IN471</f>
        <v>0</v>
      </c>
      <c r="IO67" s="241">
        <f t="shared" si="1328"/>
        <v>0</v>
      </c>
      <c r="IP67" s="241">
        <f t="shared" si="1328"/>
        <v>0</v>
      </c>
      <c r="IQ67" s="241">
        <f t="shared" si="963"/>
        <v>0</v>
      </c>
      <c r="IR67" s="242">
        <v>0.36319999999999997</v>
      </c>
      <c r="IS67" s="243">
        <f t="shared" si="964"/>
        <v>0</v>
      </c>
      <c r="IT67" s="244">
        <f t="shared" si="965"/>
        <v>0</v>
      </c>
      <c r="IU67" s="236"/>
      <c r="IV67" s="238">
        <v>21.0</v>
      </c>
      <c r="IW67" s="239" t="s">
        <v>170</v>
      </c>
      <c r="IX67" s="240" t="s">
        <v>132</v>
      </c>
      <c r="IY67" s="240" t="s">
        <v>150</v>
      </c>
      <c r="IZ67" s="241">
        <f t="shared" si="966"/>
        <v>0</v>
      </c>
      <c r="JA67" s="241" t="str">
        <f t="shared" si="967"/>
        <v>#DIV/0!</v>
      </c>
      <c r="JB67" s="241">
        <f t="shared" si="968"/>
        <v>0</v>
      </c>
      <c r="JC67" s="242"/>
      <c r="JD67" s="241">
        <f t="shared" si="969"/>
        <v>0</v>
      </c>
      <c r="JE67" s="241">
        <f t="shared" ref="JE67:JG67" si="1329">JE168+JE269+JE370+JE471</f>
        <v>0</v>
      </c>
      <c r="JF67" s="241">
        <f t="shared" si="1329"/>
        <v>0</v>
      </c>
      <c r="JG67" s="241">
        <f t="shared" si="1329"/>
        <v>0</v>
      </c>
      <c r="JH67" s="241">
        <f t="shared" si="971"/>
        <v>0</v>
      </c>
      <c r="JI67" s="242">
        <v>0.36319999999999997</v>
      </c>
      <c r="JJ67" s="243">
        <f t="shared" si="972"/>
        <v>0</v>
      </c>
      <c r="JK67" s="244">
        <f t="shared" si="973"/>
        <v>0</v>
      </c>
      <c r="JL67" s="236"/>
      <c r="JM67" s="238">
        <v>21.0</v>
      </c>
      <c r="JN67" s="239" t="s">
        <v>170</v>
      </c>
      <c r="JO67" s="240" t="s">
        <v>132</v>
      </c>
      <c r="JP67" s="240" t="s">
        <v>150</v>
      </c>
      <c r="JQ67" s="241">
        <f t="shared" si="974"/>
        <v>0</v>
      </c>
      <c r="JR67" s="241" t="str">
        <f t="shared" si="975"/>
        <v>#DIV/0!</v>
      </c>
      <c r="JS67" s="241">
        <f t="shared" si="976"/>
        <v>0</v>
      </c>
      <c r="JT67" s="242"/>
      <c r="JU67" s="241">
        <f t="shared" si="977"/>
        <v>0</v>
      </c>
      <c r="JV67" s="241">
        <f t="shared" ref="JV67:JX67" si="1330">JV168+JV269+JV370+JV471</f>
        <v>0</v>
      </c>
      <c r="JW67" s="241">
        <f t="shared" si="1330"/>
        <v>0</v>
      </c>
      <c r="JX67" s="241">
        <f t="shared" si="1330"/>
        <v>0</v>
      </c>
      <c r="JY67" s="241">
        <f t="shared" si="979"/>
        <v>0</v>
      </c>
      <c r="JZ67" s="242">
        <v>0.36319999999999997</v>
      </c>
      <c r="KA67" s="243">
        <f t="shared" si="980"/>
        <v>0</v>
      </c>
      <c r="KB67" s="244">
        <f t="shared" si="981"/>
        <v>0</v>
      </c>
      <c r="KC67" s="236"/>
      <c r="KD67" s="238">
        <v>21.0</v>
      </c>
      <c r="KE67" s="239" t="s">
        <v>170</v>
      </c>
      <c r="KF67" s="240" t="s">
        <v>132</v>
      </c>
      <c r="KG67" s="240" t="s">
        <v>150</v>
      </c>
      <c r="KH67" s="241">
        <f t="shared" si="982"/>
        <v>0</v>
      </c>
      <c r="KI67" s="241" t="str">
        <f t="shared" si="983"/>
        <v>#DIV/0!</v>
      </c>
      <c r="KJ67" s="241">
        <f t="shared" si="984"/>
        <v>0</v>
      </c>
      <c r="KK67" s="242"/>
      <c r="KL67" s="241">
        <f t="shared" si="985"/>
        <v>0</v>
      </c>
      <c r="KM67" s="241">
        <f t="shared" ref="KM67:KO67" si="1331">KM168+KM269+KM370+KM471</f>
        <v>0</v>
      </c>
      <c r="KN67" s="241">
        <f t="shared" si="1331"/>
        <v>0</v>
      </c>
      <c r="KO67" s="241">
        <f t="shared" si="1331"/>
        <v>0</v>
      </c>
      <c r="KP67" s="241">
        <f t="shared" si="987"/>
        <v>0</v>
      </c>
      <c r="KQ67" s="242">
        <v>0.36319999999999997</v>
      </c>
      <c r="KR67" s="243">
        <f t="shared" si="988"/>
        <v>0</v>
      </c>
      <c r="KS67" s="244">
        <f t="shared" si="989"/>
        <v>0</v>
      </c>
      <c r="KT67" s="236"/>
      <c r="KU67" s="237"/>
    </row>
    <row r="68" ht="15.75" customHeight="1">
      <c r="A68" s="238">
        <v>22.0</v>
      </c>
      <c r="B68" s="239" t="s">
        <v>171</v>
      </c>
      <c r="C68" s="240" t="s">
        <v>132</v>
      </c>
      <c r="D68" s="240" t="s">
        <v>150</v>
      </c>
      <c r="E68" s="241">
        <f t="shared" si="846"/>
        <v>0</v>
      </c>
      <c r="F68" s="241" t="str">
        <f t="shared" si="847"/>
        <v>#DIV/0!</v>
      </c>
      <c r="G68" s="241">
        <f t="shared" si="848"/>
        <v>0</v>
      </c>
      <c r="H68" s="242"/>
      <c r="I68" s="241">
        <f t="shared" si="849"/>
        <v>0</v>
      </c>
      <c r="J68" s="241">
        <f t="shared" ref="J68:L68" si="1332">J169+J270+J371+J472</f>
        <v>0</v>
      </c>
      <c r="K68" s="241">
        <f t="shared" si="1332"/>
        <v>0</v>
      </c>
      <c r="L68" s="241">
        <f t="shared" si="1332"/>
        <v>0</v>
      </c>
      <c r="M68" s="241">
        <f t="shared" si="851"/>
        <v>0</v>
      </c>
      <c r="N68" s="242">
        <v>0.36319999999999997</v>
      </c>
      <c r="O68" s="243">
        <f t="shared" si="852"/>
        <v>0</v>
      </c>
      <c r="P68" s="244">
        <f t="shared" si="853"/>
        <v>0</v>
      </c>
      <c r="Q68" s="236"/>
      <c r="R68" s="238">
        <v>22.0</v>
      </c>
      <c r="S68" s="239" t="s">
        <v>171</v>
      </c>
      <c r="T68" s="240" t="s">
        <v>132</v>
      </c>
      <c r="U68" s="240" t="s">
        <v>150</v>
      </c>
      <c r="V68" s="241">
        <f t="shared" si="854"/>
        <v>0</v>
      </c>
      <c r="W68" s="241" t="str">
        <f t="shared" si="855"/>
        <v>#DIV/0!</v>
      </c>
      <c r="X68" s="241">
        <f t="shared" si="856"/>
        <v>0</v>
      </c>
      <c r="Y68" s="242"/>
      <c r="Z68" s="241">
        <f t="shared" si="857"/>
        <v>0</v>
      </c>
      <c r="AA68" s="241">
        <f t="shared" ref="AA68:AC68" si="1333">AA169+AA270+AA371+AA472</f>
        <v>0</v>
      </c>
      <c r="AB68" s="241">
        <f t="shared" si="1333"/>
        <v>0</v>
      </c>
      <c r="AC68" s="241">
        <f t="shared" si="1333"/>
        <v>0</v>
      </c>
      <c r="AD68" s="241">
        <f t="shared" si="859"/>
        <v>0</v>
      </c>
      <c r="AE68" s="242">
        <v>0.36319999999999997</v>
      </c>
      <c r="AF68" s="243">
        <f t="shared" si="860"/>
        <v>0</v>
      </c>
      <c r="AG68" s="244">
        <f t="shared" si="861"/>
        <v>0</v>
      </c>
      <c r="AH68" s="236"/>
      <c r="AI68" s="238">
        <v>22.0</v>
      </c>
      <c r="AJ68" s="239" t="s">
        <v>171</v>
      </c>
      <c r="AK68" s="240" t="s">
        <v>132</v>
      </c>
      <c r="AL68" s="240" t="s">
        <v>150</v>
      </c>
      <c r="AM68" s="241">
        <f t="shared" si="862"/>
        <v>0</v>
      </c>
      <c r="AN68" s="241" t="str">
        <f t="shared" si="863"/>
        <v>#DIV/0!</v>
      </c>
      <c r="AO68" s="241">
        <f t="shared" si="864"/>
        <v>0</v>
      </c>
      <c r="AP68" s="242"/>
      <c r="AQ68" s="241">
        <f t="shared" si="865"/>
        <v>0</v>
      </c>
      <c r="AR68" s="241">
        <f t="shared" ref="AR68:AT68" si="1334">AR169+AR270+AR371+AR472</f>
        <v>0</v>
      </c>
      <c r="AS68" s="241">
        <f t="shared" si="1334"/>
        <v>0</v>
      </c>
      <c r="AT68" s="241">
        <f t="shared" si="1334"/>
        <v>0</v>
      </c>
      <c r="AU68" s="241">
        <f t="shared" si="867"/>
        <v>0</v>
      </c>
      <c r="AV68" s="242">
        <v>0.36319999999999997</v>
      </c>
      <c r="AW68" s="243">
        <f t="shared" si="868"/>
        <v>0</v>
      </c>
      <c r="AX68" s="244">
        <f t="shared" si="869"/>
        <v>0</v>
      </c>
      <c r="AY68" s="236"/>
      <c r="AZ68" s="238">
        <v>22.0</v>
      </c>
      <c r="BA68" s="239" t="s">
        <v>171</v>
      </c>
      <c r="BB68" s="240" t="s">
        <v>132</v>
      </c>
      <c r="BC68" s="240" t="s">
        <v>150</v>
      </c>
      <c r="BD68" s="241">
        <f t="shared" si="870"/>
        <v>0</v>
      </c>
      <c r="BE68" s="241" t="str">
        <f t="shared" si="871"/>
        <v>#DIV/0!</v>
      </c>
      <c r="BF68" s="241">
        <f t="shared" si="872"/>
        <v>0</v>
      </c>
      <c r="BG68" s="242"/>
      <c r="BH68" s="241">
        <f t="shared" si="873"/>
        <v>0</v>
      </c>
      <c r="BI68" s="241">
        <f t="shared" ref="BI68:BK68" si="1335">BI169+BI270+BI371+BI472</f>
        <v>0</v>
      </c>
      <c r="BJ68" s="241">
        <f t="shared" si="1335"/>
        <v>0</v>
      </c>
      <c r="BK68" s="241">
        <f t="shared" si="1335"/>
        <v>0</v>
      </c>
      <c r="BL68" s="241">
        <f t="shared" si="875"/>
        <v>0</v>
      </c>
      <c r="BM68" s="242">
        <v>0.36319999999999997</v>
      </c>
      <c r="BN68" s="243">
        <f t="shared" si="876"/>
        <v>0</v>
      </c>
      <c r="BO68" s="244">
        <f t="shared" si="877"/>
        <v>0</v>
      </c>
      <c r="BP68" s="236"/>
      <c r="BQ68" s="238">
        <v>22.0</v>
      </c>
      <c r="BR68" s="239" t="s">
        <v>171</v>
      </c>
      <c r="BS68" s="240" t="s">
        <v>132</v>
      </c>
      <c r="BT68" s="240" t="s">
        <v>150</v>
      </c>
      <c r="BU68" s="241">
        <f t="shared" si="878"/>
        <v>0</v>
      </c>
      <c r="BV68" s="241" t="str">
        <f t="shared" si="879"/>
        <v>#DIV/0!</v>
      </c>
      <c r="BW68" s="241">
        <f t="shared" si="880"/>
        <v>0</v>
      </c>
      <c r="BX68" s="242"/>
      <c r="BY68" s="241">
        <f t="shared" si="881"/>
        <v>0</v>
      </c>
      <c r="BZ68" s="241">
        <f t="shared" ref="BZ68:CB68" si="1336">BZ169+BZ270+BZ371+BZ472</f>
        <v>0</v>
      </c>
      <c r="CA68" s="241">
        <f t="shared" si="1336"/>
        <v>0</v>
      </c>
      <c r="CB68" s="241">
        <f t="shared" si="1336"/>
        <v>0</v>
      </c>
      <c r="CC68" s="241">
        <f t="shared" si="883"/>
        <v>0</v>
      </c>
      <c r="CD68" s="242">
        <v>0.36319999999999997</v>
      </c>
      <c r="CE68" s="243">
        <f t="shared" si="884"/>
        <v>0</v>
      </c>
      <c r="CF68" s="244">
        <f t="shared" si="885"/>
        <v>0</v>
      </c>
      <c r="CG68" s="236"/>
      <c r="CH68" s="238">
        <v>22.0</v>
      </c>
      <c r="CI68" s="239" t="s">
        <v>171</v>
      </c>
      <c r="CJ68" s="240" t="s">
        <v>132</v>
      </c>
      <c r="CK68" s="240" t="s">
        <v>150</v>
      </c>
      <c r="CL68" s="241">
        <f t="shared" si="886"/>
        <v>0</v>
      </c>
      <c r="CM68" s="241" t="str">
        <f t="shared" si="887"/>
        <v>#DIV/0!</v>
      </c>
      <c r="CN68" s="241">
        <f t="shared" si="888"/>
        <v>0</v>
      </c>
      <c r="CO68" s="242"/>
      <c r="CP68" s="241">
        <f t="shared" si="889"/>
        <v>0</v>
      </c>
      <c r="CQ68" s="241">
        <f t="shared" ref="CQ68:CS68" si="1337">CQ169+CQ270+CQ371+CQ472</f>
        <v>0</v>
      </c>
      <c r="CR68" s="241">
        <f t="shared" si="1337"/>
        <v>0</v>
      </c>
      <c r="CS68" s="241">
        <f t="shared" si="1337"/>
        <v>0</v>
      </c>
      <c r="CT68" s="241">
        <f t="shared" si="891"/>
        <v>0</v>
      </c>
      <c r="CU68" s="242">
        <v>0.36319999999999997</v>
      </c>
      <c r="CV68" s="243">
        <f t="shared" si="892"/>
        <v>0</v>
      </c>
      <c r="CW68" s="244">
        <f t="shared" si="893"/>
        <v>0</v>
      </c>
      <c r="CX68" s="236"/>
      <c r="CY68" s="238">
        <v>22.0</v>
      </c>
      <c r="CZ68" s="239" t="s">
        <v>171</v>
      </c>
      <c r="DA68" s="240" t="s">
        <v>132</v>
      </c>
      <c r="DB68" s="240" t="s">
        <v>150</v>
      </c>
      <c r="DC68" s="241">
        <f t="shared" si="894"/>
        <v>0</v>
      </c>
      <c r="DD68" s="241" t="str">
        <f t="shared" si="895"/>
        <v>#DIV/0!</v>
      </c>
      <c r="DE68" s="241">
        <f t="shared" si="896"/>
        <v>0</v>
      </c>
      <c r="DF68" s="242"/>
      <c r="DG68" s="241">
        <f t="shared" si="897"/>
        <v>0</v>
      </c>
      <c r="DH68" s="241">
        <f t="shared" ref="DH68:DJ68" si="1338">DH169+DH270+DH371+DH472</f>
        <v>0</v>
      </c>
      <c r="DI68" s="241">
        <f t="shared" si="1338"/>
        <v>0</v>
      </c>
      <c r="DJ68" s="241">
        <f t="shared" si="1338"/>
        <v>0</v>
      </c>
      <c r="DK68" s="241">
        <f t="shared" si="899"/>
        <v>0</v>
      </c>
      <c r="DL68" s="242">
        <v>0.36319999999999997</v>
      </c>
      <c r="DM68" s="243">
        <f t="shared" si="900"/>
        <v>0</v>
      </c>
      <c r="DN68" s="244">
        <f t="shared" si="901"/>
        <v>0</v>
      </c>
      <c r="DO68" s="236"/>
      <c r="DP68" s="238">
        <v>22.0</v>
      </c>
      <c r="DQ68" s="239" t="s">
        <v>171</v>
      </c>
      <c r="DR68" s="240" t="s">
        <v>132</v>
      </c>
      <c r="DS68" s="240" t="s">
        <v>150</v>
      </c>
      <c r="DT68" s="241">
        <f t="shared" si="902"/>
        <v>0</v>
      </c>
      <c r="DU68" s="241" t="str">
        <f t="shared" si="903"/>
        <v>#DIV/0!</v>
      </c>
      <c r="DV68" s="241">
        <f t="shared" si="904"/>
        <v>0</v>
      </c>
      <c r="DW68" s="242"/>
      <c r="DX68" s="241">
        <f t="shared" si="905"/>
        <v>0</v>
      </c>
      <c r="DY68" s="241">
        <f t="shared" ref="DY68:EA68" si="1339">DY169+DY270+DY371+DY472</f>
        <v>0</v>
      </c>
      <c r="DZ68" s="241">
        <f t="shared" si="1339"/>
        <v>0</v>
      </c>
      <c r="EA68" s="241">
        <f t="shared" si="1339"/>
        <v>0</v>
      </c>
      <c r="EB68" s="241">
        <f t="shared" si="907"/>
        <v>0</v>
      </c>
      <c r="EC68" s="242">
        <v>0.36319999999999997</v>
      </c>
      <c r="ED68" s="243">
        <f t="shared" si="908"/>
        <v>0</v>
      </c>
      <c r="EE68" s="244">
        <f t="shared" si="909"/>
        <v>0</v>
      </c>
      <c r="EF68" s="236"/>
      <c r="EG68" s="238">
        <v>22.0</v>
      </c>
      <c r="EH68" s="239" t="s">
        <v>171</v>
      </c>
      <c r="EI68" s="240" t="s">
        <v>132</v>
      </c>
      <c r="EJ68" s="240" t="s">
        <v>150</v>
      </c>
      <c r="EK68" s="241">
        <f t="shared" si="910"/>
        <v>0</v>
      </c>
      <c r="EL68" s="241" t="str">
        <f t="shared" si="911"/>
        <v>#DIV/0!</v>
      </c>
      <c r="EM68" s="241">
        <f t="shared" si="912"/>
        <v>0</v>
      </c>
      <c r="EN68" s="242"/>
      <c r="EO68" s="241">
        <f t="shared" si="913"/>
        <v>0</v>
      </c>
      <c r="EP68" s="241">
        <f t="shared" ref="EP68:ER68" si="1340">EP169+EP270+EP371+EP472</f>
        <v>0</v>
      </c>
      <c r="EQ68" s="241">
        <f t="shared" si="1340"/>
        <v>0</v>
      </c>
      <c r="ER68" s="241">
        <f t="shared" si="1340"/>
        <v>0</v>
      </c>
      <c r="ES68" s="241">
        <f t="shared" si="915"/>
        <v>0</v>
      </c>
      <c r="ET68" s="242">
        <v>0.36319999999999997</v>
      </c>
      <c r="EU68" s="243">
        <f t="shared" si="916"/>
        <v>0</v>
      </c>
      <c r="EV68" s="244">
        <f t="shared" si="917"/>
        <v>0</v>
      </c>
      <c r="EW68" s="236"/>
      <c r="EX68" s="238">
        <v>22.0</v>
      </c>
      <c r="EY68" s="239" t="s">
        <v>171</v>
      </c>
      <c r="EZ68" s="240" t="s">
        <v>132</v>
      </c>
      <c r="FA68" s="240" t="s">
        <v>150</v>
      </c>
      <c r="FB68" s="241">
        <f t="shared" si="918"/>
        <v>0</v>
      </c>
      <c r="FC68" s="241" t="str">
        <f t="shared" si="919"/>
        <v>#DIV/0!</v>
      </c>
      <c r="FD68" s="241">
        <f t="shared" si="920"/>
        <v>0</v>
      </c>
      <c r="FE68" s="242"/>
      <c r="FF68" s="241">
        <f t="shared" si="921"/>
        <v>0</v>
      </c>
      <c r="FG68" s="241">
        <f t="shared" ref="FG68:FI68" si="1341">FG169+FG270+FG371+FG472</f>
        <v>0</v>
      </c>
      <c r="FH68" s="241">
        <f t="shared" si="1341"/>
        <v>0</v>
      </c>
      <c r="FI68" s="241">
        <f t="shared" si="1341"/>
        <v>0</v>
      </c>
      <c r="FJ68" s="241">
        <f t="shared" si="923"/>
        <v>0</v>
      </c>
      <c r="FK68" s="242">
        <v>0.36319999999999997</v>
      </c>
      <c r="FL68" s="243">
        <f t="shared" si="924"/>
        <v>0</v>
      </c>
      <c r="FM68" s="244">
        <f t="shared" si="925"/>
        <v>0</v>
      </c>
      <c r="FN68" s="236"/>
      <c r="FO68" s="238">
        <v>22.0</v>
      </c>
      <c r="FP68" s="239" t="s">
        <v>171</v>
      </c>
      <c r="FQ68" s="240" t="s">
        <v>132</v>
      </c>
      <c r="FR68" s="240" t="s">
        <v>150</v>
      </c>
      <c r="FS68" s="241">
        <f t="shared" si="926"/>
        <v>0</v>
      </c>
      <c r="FT68" s="241" t="str">
        <f t="shared" si="927"/>
        <v>#DIV/0!</v>
      </c>
      <c r="FU68" s="241">
        <f t="shared" si="928"/>
        <v>0</v>
      </c>
      <c r="FV68" s="242"/>
      <c r="FW68" s="241">
        <f t="shared" si="929"/>
        <v>0</v>
      </c>
      <c r="FX68" s="241">
        <f t="shared" ref="FX68:FZ68" si="1342">FX169+FX270+FX371+FX472</f>
        <v>0</v>
      </c>
      <c r="FY68" s="241">
        <f t="shared" si="1342"/>
        <v>0</v>
      </c>
      <c r="FZ68" s="241">
        <f t="shared" si="1342"/>
        <v>0</v>
      </c>
      <c r="GA68" s="241">
        <f t="shared" si="931"/>
        <v>0</v>
      </c>
      <c r="GB68" s="242">
        <v>0.36319999999999997</v>
      </c>
      <c r="GC68" s="243">
        <f t="shared" si="932"/>
        <v>0</v>
      </c>
      <c r="GD68" s="244">
        <f t="shared" si="933"/>
        <v>0</v>
      </c>
      <c r="GE68" s="236"/>
      <c r="GF68" s="238">
        <v>22.0</v>
      </c>
      <c r="GG68" s="239" t="s">
        <v>171</v>
      </c>
      <c r="GH68" s="240" t="s">
        <v>132</v>
      </c>
      <c r="GI68" s="240" t="s">
        <v>150</v>
      </c>
      <c r="GJ68" s="241">
        <f t="shared" si="934"/>
        <v>0</v>
      </c>
      <c r="GK68" s="241" t="str">
        <f t="shared" si="935"/>
        <v>#DIV/0!</v>
      </c>
      <c r="GL68" s="241">
        <f t="shared" si="936"/>
        <v>0</v>
      </c>
      <c r="GM68" s="242"/>
      <c r="GN68" s="241">
        <f t="shared" si="937"/>
        <v>0</v>
      </c>
      <c r="GO68" s="241">
        <f t="shared" ref="GO68:GQ68" si="1343">GO169+GO270+GO371+GO472</f>
        <v>0</v>
      </c>
      <c r="GP68" s="241">
        <f t="shared" si="1343"/>
        <v>0</v>
      </c>
      <c r="GQ68" s="241">
        <f t="shared" si="1343"/>
        <v>0</v>
      </c>
      <c r="GR68" s="241">
        <f t="shared" si="939"/>
        <v>0</v>
      </c>
      <c r="GS68" s="242">
        <v>0.36319999999999997</v>
      </c>
      <c r="GT68" s="243">
        <f t="shared" si="940"/>
        <v>0</v>
      </c>
      <c r="GU68" s="244">
        <f t="shared" si="941"/>
        <v>0</v>
      </c>
      <c r="GV68" s="236"/>
      <c r="GW68" s="238">
        <v>22.0</v>
      </c>
      <c r="GX68" s="239" t="s">
        <v>171</v>
      </c>
      <c r="GY68" s="240" t="s">
        <v>132</v>
      </c>
      <c r="GZ68" s="240" t="s">
        <v>150</v>
      </c>
      <c r="HA68" s="241">
        <f t="shared" si="942"/>
        <v>0</v>
      </c>
      <c r="HB68" s="241" t="str">
        <f t="shared" si="943"/>
        <v>#DIV/0!</v>
      </c>
      <c r="HC68" s="241">
        <f t="shared" si="944"/>
        <v>0</v>
      </c>
      <c r="HD68" s="242"/>
      <c r="HE68" s="241">
        <f t="shared" si="945"/>
        <v>0</v>
      </c>
      <c r="HF68" s="241">
        <f t="shared" ref="HF68:HH68" si="1344">HF169+HF270+HF371+HF472</f>
        <v>0</v>
      </c>
      <c r="HG68" s="241">
        <f t="shared" si="1344"/>
        <v>0</v>
      </c>
      <c r="HH68" s="241">
        <f t="shared" si="1344"/>
        <v>0</v>
      </c>
      <c r="HI68" s="241">
        <f t="shared" si="947"/>
        <v>0</v>
      </c>
      <c r="HJ68" s="242">
        <v>0.36319999999999997</v>
      </c>
      <c r="HK68" s="243">
        <f t="shared" si="948"/>
        <v>0</v>
      </c>
      <c r="HL68" s="244">
        <f t="shared" si="949"/>
        <v>0</v>
      </c>
      <c r="HM68" s="236"/>
      <c r="HN68" s="238">
        <v>22.0</v>
      </c>
      <c r="HO68" s="239" t="s">
        <v>171</v>
      </c>
      <c r="HP68" s="240" t="s">
        <v>132</v>
      </c>
      <c r="HQ68" s="240" t="s">
        <v>150</v>
      </c>
      <c r="HR68" s="241">
        <f t="shared" si="950"/>
        <v>0</v>
      </c>
      <c r="HS68" s="241" t="str">
        <f t="shared" si="951"/>
        <v>#DIV/0!</v>
      </c>
      <c r="HT68" s="241">
        <f t="shared" si="952"/>
        <v>0</v>
      </c>
      <c r="HU68" s="242"/>
      <c r="HV68" s="241">
        <f t="shared" si="953"/>
        <v>0</v>
      </c>
      <c r="HW68" s="241">
        <f t="shared" ref="HW68:HY68" si="1345">HW169+HW270+HW371+HW472</f>
        <v>0</v>
      </c>
      <c r="HX68" s="241">
        <f t="shared" si="1345"/>
        <v>0</v>
      </c>
      <c r="HY68" s="241">
        <f t="shared" si="1345"/>
        <v>0</v>
      </c>
      <c r="HZ68" s="241">
        <f t="shared" si="955"/>
        <v>0</v>
      </c>
      <c r="IA68" s="242">
        <v>0.36319999999999997</v>
      </c>
      <c r="IB68" s="243">
        <f t="shared" si="956"/>
        <v>0</v>
      </c>
      <c r="IC68" s="244">
        <f t="shared" si="957"/>
        <v>0</v>
      </c>
      <c r="ID68" s="236"/>
      <c r="IE68" s="238">
        <v>22.0</v>
      </c>
      <c r="IF68" s="239" t="s">
        <v>171</v>
      </c>
      <c r="IG68" s="240" t="s">
        <v>132</v>
      </c>
      <c r="IH68" s="240" t="s">
        <v>150</v>
      </c>
      <c r="II68" s="241">
        <f t="shared" si="958"/>
        <v>0</v>
      </c>
      <c r="IJ68" s="241" t="str">
        <f t="shared" si="959"/>
        <v>#DIV/0!</v>
      </c>
      <c r="IK68" s="241">
        <f t="shared" si="960"/>
        <v>0</v>
      </c>
      <c r="IL68" s="242"/>
      <c r="IM68" s="241">
        <f t="shared" si="961"/>
        <v>0</v>
      </c>
      <c r="IN68" s="241">
        <f t="shared" ref="IN68:IP68" si="1346">IN169+IN270+IN371+IN472</f>
        <v>0</v>
      </c>
      <c r="IO68" s="241">
        <f t="shared" si="1346"/>
        <v>0</v>
      </c>
      <c r="IP68" s="241">
        <f t="shared" si="1346"/>
        <v>0</v>
      </c>
      <c r="IQ68" s="241">
        <f t="shared" si="963"/>
        <v>0</v>
      </c>
      <c r="IR68" s="242">
        <v>0.36319999999999997</v>
      </c>
      <c r="IS68" s="243">
        <f t="shared" si="964"/>
        <v>0</v>
      </c>
      <c r="IT68" s="244">
        <f t="shared" si="965"/>
        <v>0</v>
      </c>
      <c r="IU68" s="236"/>
      <c r="IV68" s="238">
        <v>22.0</v>
      </c>
      <c r="IW68" s="239" t="s">
        <v>171</v>
      </c>
      <c r="IX68" s="240" t="s">
        <v>132</v>
      </c>
      <c r="IY68" s="240" t="s">
        <v>150</v>
      </c>
      <c r="IZ68" s="241">
        <f t="shared" si="966"/>
        <v>0</v>
      </c>
      <c r="JA68" s="241" t="str">
        <f t="shared" si="967"/>
        <v>#DIV/0!</v>
      </c>
      <c r="JB68" s="241">
        <f t="shared" si="968"/>
        <v>0</v>
      </c>
      <c r="JC68" s="242"/>
      <c r="JD68" s="241">
        <f t="shared" si="969"/>
        <v>0</v>
      </c>
      <c r="JE68" s="241">
        <f t="shared" ref="JE68:JG68" si="1347">JE169+JE270+JE371+JE472</f>
        <v>0</v>
      </c>
      <c r="JF68" s="241">
        <f t="shared" si="1347"/>
        <v>0</v>
      </c>
      <c r="JG68" s="241">
        <f t="shared" si="1347"/>
        <v>0</v>
      </c>
      <c r="JH68" s="241">
        <f t="shared" si="971"/>
        <v>0</v>
      </c>
      <c r="JI68" s="242">
        <v>0.36319999999999997</v>
      </c>
      <c r="JJ68" s="243">
        <f t="shared" si="972"/>
        <v>0</v>
      </c>
      <c r="JK68" s="244">
        <f t="shared" si="973"/>
        <v>0</v>
      </c>
      <c r="JL68" s="236"/>
      <c r="JM68" s="238">
        <v>22.0</v>
      </c>
      <c r="JN68" s="239" t="s">
        <v>171</v>
      </c>
      <c r="JO68" s="240" t="s">
        <v>132</v>
      </c>
      <c r="JP68" s="240" t="s">
        <v>150</v>
      </c>
      <c r="JQ68" s="241">
        <f t="shared" si="974"/>
        <v>0</v>
      </c>
      <c r="JR68" s="241" t="str">
        <f t="shared" si="975"/>
        <v>#DIV/0!</v>
      </c>
      <c r="JS68" s="241">
        <f t="shared" si="976"/>
        <v>0</v>
      </c>
      <c r="JT68" s="242"/>
      <c r="JU68" s="241">
        <f t="shared" si="977"/>
        <v>0</v>
      </c>
      <c r="JV68" s="241">
        <f t="shared" ref="JV68:JX68" si="1348">JV169+JV270+JV371+JV472</f>
        <v>0</v>
      </c>
      <c r="JW68" s="241">
        <f t="shared" si="1348"/>
        <v>0</v>
      </c>
      <c r="JX68" s="241">
        <f t="shared" si="1348"/>
        <v>0</v>
      </c>
      <c r="JY68" s="241">
        <f t="shared" si="979"/>
        <v>0</v>
      </c>
      <c r="JZ68" s="242">
        <v>0.36319999999999997</v>
      </c>
      <c r="KA68" s="243">
        <f t="shared" si="980"/>
        <v>0</v>
      </c>
      <c r="KB68" s="244">
        <f t="shared" si="981"/>
        <v>0</v>
      </c>
      <c r="KC68" s="236"/>
      <c r="KD68" s="238">
        <v>22.0</v>
      </c>
      <c r="KE68" s="239" t="s">
        <v>171</v>
      </c>
      <c r="KF68" s="240" t="s">
        <v>132</v>
      </c>
      <c r="KG68" s="240" t="s">
        <v>150</v>
      </c>
      <c r="KH68" s="241">
        <f t="shared" si="982"/>
        <v>0</v>
      </c>
      <c r="KI68" s="241" t="str">
        <f t="shared" si="983"/>
        <v>#DIV/0!</v>
      </c>
      <c r="KJ68" s="241">
        <f t="shared" si="984"/>
        <v>0</v>
      </c>
      <c r="KK68" s="242"/>
      <c r="KL68" s="241">
        <f t="shared" si="985"/>
        <v>0</v>
      </c>
      <c r="KM68" s="241">
        <f t="shared" ref="KM68:KO68" si="1349">KM169+KM270+KM371+KM472</f>
        <v>0</v>
      </c>
      <c r="KN68" s="241">
        <f t="shared" si="1349"/>
        <v>0</v>
      </c>
      <c r="KO68" s="241">
        <f t="shared" si="1349"/>
        <v>0</v>
      </c>
      <c r="KP68" s="241">
        <f t="shared" si="987"/>
        <v>0</v>
      </c>
      <c r="KQ68" s="242">
        <v>0.36319999999999997</v>
      </c>
      <c r="KR68" s="243">
        <f t="shared" si="988"/>
        <v>0</v>
      </c>
      <c r="KS68" s="244">
        <f t="shared" si="989"/>
        <v>0</v>
      </c>
      <c r="KT68" s="236"/>
      <c r="KU68" s="237"/>
    </row>
    <row r="69" ht="15.75" customHeight="1">
      <c r="A69" s="238">
        <v>23.0</v>
      </c>
      <c r="B69" s="239" t="s">
        <v>172</v>
      </c>
      <c r="C69" s="240" t="s">
        <v>132</v>
      </c>
      <c r="D69" s="240" t="s">
        <v>150</v>
      </c>
      <c r="E69" s="241">
        <f t="shared" si="846"/>
        <v>0</v>
      </c>
      <c r="F69" s="241" t="str">
        <f t="shared" si="847"/>
        <v>#DIV/0!</v>
      </c>
      <c r="G69" s="241">
        <f t="shared" si="848"/>
        <v>0</v>
      </c>
      <c r="H69" s="242"/>
      <c r="I69" s="241">
        <f t="shared" si="849"/>
        <v>0</v>
      </c>
      <c r="J69" s="241">
        <f t="shared" ref="J69:L69" si="1350">J170+J271+J372+J473</f>
        <v>0</v>
      </c>
      <c r="K69" s="241">
        <f t="shared" si="1350"/>
        <v>0</v>
      </c>
      <c r="L69" s="241">
        <f t="shared" si="1350"/>
        <v>0</v>
      </c>
      <c r="M69" s="241">
        <f t="shared" si="851"/>
        <v>0</v>
      </c>
      <c r="N69" s="242">
        <v>0.36319999999999997</v>
      </c>
      <c r="O69" s="243">
        <f t="shared" si="852"/>
        <v>0</v>
      </c>
      <c r="P69" s="244">
        <f t="shared" si="853"/>
        <v>0</v>
      </c>
      <c r="Q69" s="236"/>
      <c r="R69" s="238">
        <v>23.0</v>
      </c>
      <c r="S69" s="239" t="s">
        <v>172</v>
      </c>
      <c r="T69" s="240" t="s">
        <v>132</v>
      </c>
      <c r="U69" s="240" t="s">
        <v>150</v>
      </c>
      <c r="V69" s="241">
        <f t="shared" si="854"/>
        <v>0</v>
      </c>
      <c r="W69" s="241" t="str">
        <f t="shared" si="855"/>
        <v>#DIV/0!</v>
      </c>
      <c r="X69" s="241">
        <f t="shared" si="856"/>
        <v>0</v>
      </c>
      <c r="Y69" s="242"/>
      <c r="Z69" s="241">
        <f t="shared" si="857"/>
        <v>0</v>
      </c>
      <c r="AA69" s="241">
        <f t="shared" ref="AA69:AC69" si="1351">AA170+AA271+AA372+AA473</f>
        <v>0</v>
      </c>
      <c r="AB69" s="241">
        <f t="shared" si="1351"/>
        <v>0</v>
      </c>
      <c r="AC69" s="241">
        <f t="shared" si="1351"/>
        <v>0</v>
      </c>
      <c r="AD69" s="241">
        <f t="shared" si="859"/>
        <v>0</v>
      </c>
      <c r="AE69" s="242">
        <v>0.36319999999999997</v>
      </c>
      <c r="AF69" s="243">
        <f t="shared" si="860"/>
        <v>0</v>
      </c>
      <c r="AG69" s="244">
        <f t="shared" si="861"/>
        <v>0</v>
      </c>
      <c r="AH69" s="236"/>
      <c r="AI69" s="238">
        <v>23.0</v>
      </c>
      <c r="AJ69" s="239" t="s">
        <v>172</v>
      </c>
      <c r="AK69" s="240" t="s">
        <v>132</v>
      </c>
      <c r="AL69" s="240" t="s">
        <v>150</v>
      </c>
      <c r="AM69" s="241">
        <f t="shared" si="862"/>
        <v>0</v>
      </c>
      <c r="AN69" s="241" t="str">
        <f t="shared" si="863"/>
        <v>#DIV/0!</v>
      </c>
      <c r="AO69" s="241">
        <f t="shared" si="864"/>
        <v>0</v>
      </c>
      <c r="AP69" s="242"/>
      <c r="AQ69" s="241">
        <f t="shared" si="865"/>
        <v>0</v>
      </c>
      <c r="AR69" s="241">
        <f t="shared" ref="AR69:AT69" si="1352">AR170+AR271+AR372+AR473</f>
        <v>0</v>
      </c>
      <c r="AS69" s="241">
        <f t="shared" si="1352"/>
        <v>0</v>
      </c>
      <c r="AT69" s="241">
        <f t="shared" si="1352"/>
        <v>0</v>
      </c>
      <c r="AU69" s="241">
        <f t="shared" si="867"/>
        <v>0</v>
      </c>
      <c r="AV69" s="242">
        <v>0.36319999999999997</v>
      </c>
      <c r="AW69" s="243">
        <f t="shared" si="868"/>
        <v>0</v>
      </c>
      <c r="AX69" s="244">
        <f t="shared" si="869"/>
        <v>0</v>
      </c>
      <c r="AY69" s="236"/>
      <c r="AZ69" s="238">
        <v>23.0</v>
      </c>
      <c r="BA69" s="239" t="s">
        <v>172</v>
      </c>
      <c r="BB69" s="240" t="s">
        <v>132</v>
      </c>
      <c r="BC69" s="240" t="s">
        <v>150</v>
      </c>
      <c r="BD69" s="241">
        <f t="shared" si="870"/>
        <v>0</v>
      </c>
      <c r="BE69" s="241" t="str">
        <f t="shared" si="871"/>
        <v>#DIV/0!</v>
      </c>
      <c r="BF69" s="241">
        <f t="shared" si="872"/>
        <v>0</v>
      </c>
      <c r="BG69" s="242"/>
      <c r="BH69" s="241">
        <f t="shared" si="873"/>
        <v>0</v>
      </c>
      <c r="BI69" s="241">
        <f t="shared" ref="BI69:BK69" si="1353">BI170+BI271+BI372+BI473</f>
        <v>0</v>
      </c>
      <c r="BJ69" s="241">
        <f t="shared" si="1353"/>
        <v>0</v>
      </c>
      <c r="BK69" s="241">
        <f t="shared" si="1353"/>
        <v>0</v>
      </c>
      <c r="BL69" s="241">
        <f t="shared" si="875"/>
        <v>0</v>
      </c>
      <c r="BM69" s="242">
        <v>0.36319999999999997</v>
      </c>
      <c r="BN69" s="243">
        <f t="shared" si="876"/>
        <v>0</v>
      </c>
      <c r="BO69" s="244">
        <f t="shared" si="877"/>
        <v>0</v>
      </c>
      <c r="BP69" s="236"/>
      <c r="BQ69" s="238">
        <v>23.0</v>
      </c>
      <c r="BR69" s="239" t="s">
        <v>172</v>
      </c>
      <c r="BS69" s="240" t="s">
        <v>132</v>
      </c>
      <c r="BT69" s="240" t="s">
        <v>150</v>
      </c>
      <c r="BU69" s="241">
        <f t="shared" si="878"/>
        <v>0</v>
      </c>
      <c r="BV69" s="241" t="str">
        <f t="shared" si="879"/>
        <v>#DIV/0!</v>
      </c>
      <c r="BW69" s="241">
        <f t="shared" si="880"/>
        <v>0</v>
      </c>
      <c r="BX69" s="242"/>
      <c r="BY69" s="241">
        <f t="shared" si="881"/>
        <v>0</v>
      </c>
      <c r="BZ69" s="241">
        <f t="shared" ref="BZ69:CB69" si="1354">BZ170+BZ271+BZ372+BZ473</f>
        <v>0</v>
      </c>
      <c r="CA69" s="241">
        <f t="shared" si="1354"/>
        <v>0</v>
      </c>
      <c r="CB69" s="241">
        <f t="shared" si="1354"/>
        <v>0</v>
      </c>
      <c r="CC69" s="241">
        <f t="shared" si="883"/>
        <v>0</v>
      </c>
      <c r="CD69" s="242">
        <v>0.36319999999999997</v>
      </c>
      <c r="CE69" s="243">
        <f t="shared" si="884"/>
        <v>0</v>
      </c>
      <c r="CF69" s="244">
        <f t="shared" si="885"/>
        <v>0</v>
      </c>
      <c r="CG69" s="236"/>
      <c r="CH69" s="238">
        <v>23.0</v>
      </c>
      <c r="CI69" s="239" t="s">
        <v>172</v>
      </c>
      <c r="CJ69" s="240" t="s">
        <v>132</v>
      </c>
      <c r="CK69" s="240" t="s">
        <v>150</v>
      </c>
      <c r="CL69" s="241">
        <f t="shared" si="886"/>
        <v>0</v>
      </c>
      <c r="CM69" s="241" t="str">
        <f t="shared" si="887"/>
        <v>#DIV/0!</v>
      </c>
      <c r="CN69" s="241">
        <f t="shared" si="888"/>
        <v>0</v>
      </c>
      <c r="CO69" s="242"/>
      <c r="CP69" s="241">
        <f t="shared" si="889"/>
        <v>0</v>
      </c>
      <c r="CQ69" s="241">
        <f t="shared" ref="CQ69:CS69" si="1355">CQ170+CQ271+CQ372+CQ473</f>
        <v>0</v>
      </c>
      <c r="CR69" s="241">
        <f t="shared" si="1355"/>
        <v>0</v>
      </c>
      <c r="CS69" s="241">
        <f t="shared" si="1355"/>
        <v>0</v>
      </c>
      <c r="CT69" s="241">
        <f t="shared" si="891"/>
        <v>0</v>
      </c>
      <c r="CU69" s="242">
        <v>0.36319999999999997</v>
      </c>
      <c r="CV69" s="243">
        <f t="shared" si="892"/>
        <v>0</v>
      </c>
      <c r="CW69" s="244">
        <f t="shared" si="893"/>
        <v>0</v>
      </c>
      <c r="CX69" s="236"/>
      <c r="CY69" s="238">
        <v>23.0</v>
      </c>
      <c r="CZ69" s="239" t="s">
        <v>172</v>
      </c>
      <c r="DA69" s="240" t="s">
        <v>132</v>
      </c>
      <c r="DB69" s="240" t="s">
        <v>150</v>
      </c>
      <c r="DC69" s="241">
        <f t="shared" si="894"/>
        <v>0</v>
      </c>
      <c r="DD69" s="241" t="str">
        <f t="shared" si="895"/>
        <v>#DIV/0!</v>
      </c>
      <c r="DE69" s="241">
        <f t="shared" si="896"/>
        <v>0</v>
      </c>
      <c r="DF69" s="242"/>
      <c r="DG69" s="241">
        <f t="shared" si="897"/>
        <v>0</v>
      </c>
      <c r="DH69" s="241">
        <f t="shared" ref="DH69:DJ69" si="1356">DH170+DH271+DH372+DH473</f>
        <v>0</v>
      </c>
      <c r="DI69" s="241">
        <f t="shared" si="1356"/>
        <v>0</v>
      </c>
      <c r="DJ69" s="241">
        <f t="shared" si="1356"/>
        <v>0</v>
      </c>
      <c r="DK69" s="241">
        <f t="shared" si="899"/>
        <v>0</v>
      </c>
      <c r="DL69" s="242">
        <v>0.36319999999999997</v>
      </c>
      <c r="DM69" s="243">
        <f t="shared" si="900"/>
        <v>0</v>
      </c>
      <c r="DN69" s="244">
        <f t="shared" si="901"/>
        <v>0</v>
      </c>
      <c r="DO69" s="236"/>
      <c r="DP69" s="238">
        <v>23.0</v>
      </c>
      <c r="DQ69" s="239" t="s">
        <v>172</v>
      </c>
      <c r="DR69" s="240" t="s">
        <v>132</v>
      </c>
      <c r="DS69" s="240" t="s">
        <v>150</v>
      </c>
      <c r="DT69" s="241">
        <f t="shared" si="902"/>
        <v>0</v>
      </c>
      <c r="DU69" s="241" t="str">
        <f t="shared" si="903"/>
        <v>#DIV/0!</v>
      </c>
      <c r="DV69" s="241">
        <f t="shared" si="904"/>
        <v>0</v>
      </c>
      <c r="DW69" s="242"/>
      <c r="DX69" s="241">
        <f t="shared" si="905"/>
        <v>0</v>
      </c>
      <c r="DY69" s="241">
        <f t="shared" ref="DY69:EA69" si="1357">DY170+DY271+DY372+DY473</f>
        <v>0</v>
      </c>
      <c r="DZ69" s="241">
        <f t="shared" si="1357"/>
        <v>0</v>
      </c>
      <c r="EA69" s="241">
        <f t="shared" si="1357"/>
        <v>0</v>
      </c>
      <c r="EB69" s="241">
        <f t="shared" si="907"/>
        <v>0</v>
      </c>
      <c r="EC69" s="242">
        <v>0.36319999999999997</v>
      </c>
      <c r="ED69" s="243">
        <f t="shared" si="908"/>
        <v>0</v>
      </c>
      <c r="EE69" s="244">
        <f t="shared" si="909"/>
        <v>0</v>
      </c>
      <c r="EF69" s="236"/>
      <c r="EG69" s="238">
        <v>23.0</v>
      </c>
      <c r="EH69" s="239" t="s">
        <v>172</v>
      </c>
      <c r="EI69" s="240" t="s">
        <v>132</v>
      </c>
      <c r="EJ69" s="240" t="s">
        <v>150</v>
      </c>
      <c r="EK69" s="241">
        <f t="shared" si="910"/>
        <v>0</v>
      </c>
      <c r="EL69" s="241" t="str">
        <f t="shared" si="911"/>
        <v>#DIV/0!</v>
      </c>
      <c r="EM69" s="241">
        <f t="shared" si="912"/>
        <v>0</v>
      </c>
      <c r="EN69" s="242"/>
      <c r="EO69" s="241">
        <f t="shared" si="913"/>
        <v>0</v>
      </c>
      <c r="EP69" s="241">
        <f t="shared" ref="EP69:ER69" si="1358">EP170+EP271+EP372+EP473</f>
        <v>0</v>
      </c>
      <c r="EQ69" s="241">
        <f t="shared" si="1358"/>
        <v>0</v>
      </c>
      <c r="ER69" s="241">
        <f t="shared" si="1358"/>
        <v>0</v>
      </c>
      <c r="ES69" s="241">
        <f t="shared" si="915"/>
        <v>0</v>
      </c>
      <c r="ET69" s="242">
        <v>0.36319999999999997</v>
      </c>
      <c r="EU69" s="243">
        <f t="shared" si="916"/>
        <v>0</v>
      </c>
      <c r="EV69" s="244">
        <f t="shared" si="917"/>
        <v>0</v>
      </c>
      <c r="EW69" s="236"/>
      <c r="EX69" s="238">
        <v>23.0</v>
      </c>
      <c r="EY69" s="239" t="s">
        <v>172</v>
      </c>
      <c r="EZ69" s="240" t="s">
        <v>132</v>
      </c>
      <c r="FA69" s="240" t="s">
        <v>150</v>
      </c>
      <c r="FB69" s="241">
        <f t="shared" si="918"/>
        <v>0</v>
      </c>
      <c r="FC69" s="241" t="str">
        <f t="shared" si="919"/>
        <v>#DIV/0!</v>
      </c>
      <c r="FD69" s="241">
        <f t="shared" si="920"/>
        <v>0</v>
      </c>
      <c r="FE69" s="242"/>
      <c r="FF69" s="241">
        <f t="shared" si="921"/>
        <v>0</v>
      </c>
      <c r="FG69" s="241">
        <f t="shared" ref="FG69:FI69" si="1359">FG170+FG271+FG372+FG473</f>
        <v>0</v>
      </c>
      <c r="FH69" s="241">
        <f t="shared" si="1359"/>
        <v>0</v>
      </c>
      <c r="FI69" s="241">
        <f t="shared" si="1359"/>
        <v>0</v>
      </c>
      <c r="FJ69" s="241">
        <f t="shared" si="923"/>
        <v>0</v>
      </c>
      <c r="FK69" s="242">
        <v>0.36319999999999997</v>
      </c>
      <c r="FL69" s="243">
        <f t="shared" si="924"/>
        <v>0</v>
      </c>
      <c r="FM69" s="244">
        <f t="shared" si="925"/>
        <v>0</v>
      </c>
      <c r="FN69" s="236"/>
      <c r="FO69" s="238">
        <v>23.0</v>
      </c>
      <c r="FP69" s="239" t="s">
        <v>172</v>
      </c>
      <c r="FQ69" s="240" t="s">
        <v>132</v>
      </c>
      <c r="FR69" s="240" t="s">
        <v>150</v>
      </c>
      <c r="FS69" s="241">
        <f t="shared" si="926"/>
        <v>0</v>
      </c>
      <c r="FT69" s="241" t="str">
        <f t="shared" si="927"/>
        <v>#DIV/0!</v>
      </c>
      <c r="FU69" s="241">
        <f t="shared" si="928"/>
        <v>0</v>
      </c>
      <c r="FV69" s="242"/>
      <c r="FW69" s="241">
        <f t="shared" si="929"/>
        <v>0</v>
      </c>
      <c r="FX69" s="241">
        <f t="shared" ref="FX69:FZ69" si="1360">FX170+FX271+FX372+FX473</f>
        <v>0</v>
      </c>
      <c r="FY69" s="241">
        <f t="shared" si="1360"/>
        <v>0</v>
      </c>
      <c r="FZ69" s="241">
        <f t="shared" si="1360"/>
        <v>0</v>
      </c>
      <c r="GA69" s="241">
        <f t="shared" si="931"/>
        <v>0</v>
      </c>
      <c r="GB69" s="242">
        <v>0.36319999999999997</v>
      </c>
      <c r="GC69" s="243">
        <f t="shared" si="932"/>
        <v>0</v>
      </c>
      <c r="GD69" s="244">
        <f t="shared" si="933"/>
        <v>0</v>
      </c>
      <c r="GE69" s="236"/>
      <c r="GF69" s="238">
        <v>23.0</v>
      </c>
      <c r="GG69" s="239" t="s">
        <v>172</v>
      </c>
      <c r="GH69" s="240" t="s">
        <v>132</v>
      </c>
      <c r="GI69" s="240" t="s">
        <v>150</v>
      </c>
      <c r="GJ69" s="241">
        <f t="shared" si="934"/>
        <v>0</v>
      </c>
      <c r="GK69" s="241" t="str">
        <f t="shared" si="935"/>
        <v>#DIV/0!</v>
      </c>
      <c r="GL69" s="241">
        <f t="shared" si="936"/>
        <v>0</v>
      </c>
      <c r="GM69" s="242"/>
      <c r="GN69" s="241">
        <f t="shared" si="937"/>
        <v>0</v>
      </c>
      <c r="GO69" s="241">
        <f t="shared" ref="GO69:GQ69" si="1361">GO170+GO271+GO372+GO473</f>
        <v>0</v>
      </c>
      <c r="GP69" s="241">
        <f t="shared" si="1361"/>
        <v>0</v>
      </c>
      <c r="GQ69" s="241">
        <f t="shared" si="1361"/>
        <v>0</v>
      </c>
      <c r="GR69" s="241">
        <f t="shared" si="939"/>
        <v>0</v>
      </c>
      <c r="GS69" s="242">
        <v>0.36319999999999997</v>
      </c>
      <c r="GT69" s="243">
        <f t="shared" si="940"/>
        <v>0</v>
      </c>
      <c r="GU69" s="244">
        <f t="shared" si="941"/>
        <v>0</v>
      </c>
      <c r="GV69" s="236"/>
      <c r="GW69" s="238">
        <v>23.0</v>
      </c>
      <c r="GX69" s="239" t="s">
        <v>172</v>
      </c>
      <c r="GY69" s="240" t="s">
        <v>132</v>
      </c>
      <c r="GZ69" s="240" t="s">
        <v>150</v>
      </c>
      <c r="HA69" s="241">
        <f t="shared" si="942"/>
        <v>0</v>
      </c>
      <c r="HB69" s="241" t="str">
        <f t="shared" si="943"/>
        <v>#DIV/0!</v>
      </c>
      <c r="HC69" s="241">
        <f t="shared" si="944"/>
        <v>0</v>
      </c>
      <c r="HD69" s="242"/>
      <c r="HE69" s="241">
        <f t="shared" si="945"/>
        <v>0</v>
      </c>
      <c r="HF69" s="241">
        <f t="shared" ref="HF69:HH69" si="1362">HF170+HF271+HF372+HF473</f>
        <v>0</v>
      </c>
      <c r="HG69" s="241">
        <f t="shared" si="1362"/>
        <v>0</v>
      </c>
      <c r="HH69" s="241">
        <f t="shared" si="1362"/>
        <v>0</v>
      </c>
      <c r="HI69" s="241">
        <f t="shared" si="947"/>
        <v>0</v>
      </c>
      <c r="HJ69" s="242">
        <v>0.36319999999999997</v>
      </c>
      <c r="HK69" s="243">
        <f t="shared" si="948"/>
        <v>0</v>
      </c>
      <c r="HL69" s="244">
        <f t="shared" si="949"/>
        <v>0</v>
      </c>
      <c r="HM69" s="236"/>
      <c r="HN69" s="238">
        <v>23.0</v>
      </c>
      <c r="HO69" s="239" t="s">
        <v>172</v>
      </c>
      <c r="HP69" s="240" t="s">
        <v>132</v>
      </c>
      <c r="HQ69" s="240" t="s">
        <v>150</v>
      </c>
      <c r="HR69" s="241">
        <f t="shared" si="950"/>
        <v>0</v>
      </c>
      <c r="HS69" s="241" t="str">
        <f t="shared" si="951"/>
        <v>#DIV/0!</v>
      </c>
      <c r="HT69" s="241">
        <f t="shared" si="952"/>
        <v>0</v>
      </c>
      <c r="HU69" s="242"/>
      <c r="HV69" s="241">
        <f t="shared" si="953"/>
        <v>0</v>
      </c>
      <c r="HW69" s="241">
        <f t="shared" ref="HW69:HY69" si="1363">HW170+HW271+HW372+HW473</f>
        <v>0</v>
      </c>
      <c r="HX69" s="241">
        <f t="shared" si="1363"/>
        <v>0</v>
      </c>
      <c r="HY69" s="241">
        <f t="shared" si="1363"/>
        <v>0</v>
      </c>
      <c r="HZ69" s="241">
        <f t="shared" si="955"/>
        <v>0</v>
      </c>
      <c r="IA69" s="242">
        <v>0.36319999999999997</v>
      </c>
      <c r="IB69" s="243">
        <f t="shared" si="956"/>
        <v>0</v>
      </c>
      <c r="IC69" s="244">
        <f t="shared" si="957"/>
        <v>0</v>
      </c>
      <c r="ID69" s="236"/>
      <c r="IE69" s="238">
        <v>23.0</v>
      </c>
      <c r="IF69" s="239" t="s">
        <v>172</v>
      </c>
      <c r="IG69" s="240" t="s">
        <v>132</v>
      </c>
      <c r="IH69" s="240" t="s">
        <v>150</v>
      </c>
      <c r="II69" s="241">
        <f t="shared" si="958"/>
        <v>0</v>
      </c>
      <c r="IJ69" s="241" t="str">
        <f t="shared" si="959"/>
        <v>#DIV/0!</v>
      </c>
      <c r="IK69" s="241">
        <f t="shared" si="960"/>
        <v>0</v>
      </c>
      <c r="IL69" s="242"/>
      <c r="IM69" s="241">
        <f t="shared" si="961"/>
        <v>0</v>
      </c>
      <c r="IN69" s="241">
        <f t="shared" ref="IN69:IP69" si="1364">IN170+IN271+IN372+IN473</f>
        <v>0</v>
      </c>
      <c r="IO69" s="241">
        <f t="shared" si="1364"/>
        <v>0</v>
      </c>
      <c r="IP69" s="241">
        <f t="shared" si="1364"/>
        <v>0</v>
      </c>
      <c r="IQ69" s="241">
        <f t="shared" si="963"/>
        <v>0</v>
      </c>
      <c r="IR69" s="242">
        <v>0.36319999999999997</v>
      </c>
      <c r="IS69" s="243">
        <f t="shared" si="964"/>
        <v>0</v>
      </c>
      <c r="IT69" s="244">
        <f t="shared" si="965"/>
        <v>0</v>
      </c>
      <c r="IU69" s="236"/>
      <c r="IV69" s="238">
        <v>23.0</v>
      </c>
      <c r="IW69" s="239" t="s">
        <v>172</v>
      </c>
      <c r="IX69" s="240" t="s">
        <v>132</v>
      </c>
      <c r="IY69" s="240" t="s">
        <v>150</v>
      </c>
      <c r="IZ69" s="241">
        <f t="shared" si="966"/>
        <v>0</v>
      </c>
      <c r="JA69" s="241" t="str">
        <f t="shared" si="967"/>
        <v>#DIV/0!</v>
      </c>
      <c r="JB69" s="241">
        <f t="shared" si="968"/>
        <v>0</v>
      </c>
      <c r="JC69" s="242"/>
      <c r="JD69" s="241">
        <f t="shared" si="969"/>
        <v>0</v>
      </c>
      <c r="JE69" s="241">
        <f t="shared" ref="JE69:JG69" si="1365">JE170+JE271+JE372+JE473</f>
        <v>0</v>
      </c>
      <c r="JF69" s="241">
        <f t="shared" si="1365"/>
        <v>0</v>
      </c>
      <c r="JG69" s="241">
        <f t="shared" si="1365"/>
        <v>0</v>
      </c>
      <c r="JH69" s="241">
        <f t="shared" si="971"/>
        <v>0</v>
      </c>
      <c r="JI69" s="242">
        <v>0.36319999999999997</v>
      </c>
      <c r="JJ69" s="243">
        <f t="shared" si="972"/>
        <v>0</v>
      </c>
      <c r="JK69" s="244">
        <f t="shared" si="973"/>
        <v>0</v>
      </c>
      <c r="JL69" s="236"/>
      <c r="JM69" s="238">
        <v>23.0</v>
      </c>
      <c r="JN69" s="239" t="s">
        <v>172</v>
      </c>
      <c r="JO69" s="240" t="s">
        <v>132</v>
      </c>
      <c r="JP69" s="240" t="s">
        <v>150</v>
      </c>
      <c r="JQ69" s="241">
        <f t="shared" si="974"/>
        <v>0</v>
      </c>
      <c r="JR69" s="241" t="str">
        <f t="shared" si="975"/>
        <v>#DIV/0!</v>
      </c>
      <c r="JS69" s="241">
        <f t="shared" si="976"/>
        <v>0</v>
      </c>
      <c r="JT69" s="242"/>
      <c r="JU69" s="241">
        <f t="shared" si="977"/>
        <v>0</v>
      </c>
      <c r="JV69" s="241">
        <f t="shared" ref="JV69:JX69" si="1366">JV170+JV271+JV372+JV473</f>
        <v>0</v>
      </c>
      <c r="JW69" s="241">
        <f t="shared" si="1366"/>
        <v>0</v>
      </c>
      <c r="JX69" s="241">
        <f t="shared" si="1366"/>
        <v>0</v>
      </c>
      <c r="JY69" s="241">
        <f t="shared" si="979"/>
        <v>0</v>
      </c>
      <c r="JZ69" s="242">
        <v>0.36319999999999997</v>
      </c>
      <c r="KA69" s="243">
        <f t="shared" si="980"/>
        <v>0</v>
      </c>
      <c r="KB69" s="244">
        <f t="shared" si="981"/>
        <v>0</v>
      </c>
      <c r="KC69" s="236"/>
      <c r="KD69" s="238">
        <v>23.0</v>
      </c>
      <c r="KE69" s="239" t="s">
        <v>172</v>
      </c>
      <c r="KF69" s="240" t="s">
        <v>132</v>
      </c>
      <c r="KG69" s="240" t="s">
        <v>150</v>
      </c>
      <c r="KH69" s="241">
        <f t="shared" si="982"/>
        <v>0</v>
      </c>
      <c r="KI69" s="241" t="str">
        <f t="shared" si="983"/>
        <v>#DIV/0!</v>
      </c>
      <c r="KJ69" s="241">
        <f t="shared" si="984"/>
        <v>0</v>
      </c>
      <c r="KK69" s="242"/>
      <c r="KL69" s="241">
        <f t="shared" si="985"/>
        <v>0</v>
      </c>
      <c r="KM69" s="241">
        <f t="shared" ref="KM69:KO69" si="1367">KM170+KM271+KM372+KM473</f>
        <v>0</v>
      </c>
      <c r="KN69" s="241">
        <f t="shared" si="1367"/>
        <v>0</v>
      </c>
      <c r="KO69" s="241">
        <f t="shared" si="1367"/>
        <v>0</v>
      </c>
      <c r="KP69" s="241">
        <f t="shared" si="987"/>
        <v>0</v>
      </c>
      <c r="KQ69" s="242">
        <v>0.36319999999999997</v>
      </c>
      <c r="KR69" s="243">
        <f t="shared" si="988"/>
        <v>0</v>
      </c>
      <c r="KS69" s="244">
        <f t="shared" si="989"/>
        <v>0</v>
      </c>
      <c r="KT69" s="236"/>
      <c r="KU69" s="237"/>
    </row>
    <row r="70" ht="15.75" customHeight="1">
      <c r="A70" s="238">
        <v>24.0</v>
      </c>
      <c r="B70" s="239" t="s">
        <v>173</v>
      </c>
      <c r="C70" s="240" t="s">
        <v>132</v>
      </c>
      <c r="D70" s="240" t="s">
        <v>150</v>
      </c>
      <c r="E70" s="241">
        <f t="shared" si="846"/>
        <v>0</v>
      </c>
      <c r="F70" s="241" t="str">
        <f t="shared" si="847"/>
        <v>#DIV/0!</v>
      </c>
      <c r="G70" s="241">
        <f t="shared" si="848"/>
        <v>0</v>
      </c>
      <c r="H70" s="242"/>
      <c r="I70" s="241">
        <f t="shared" si="849"/>
        <v>0</v>
      </c>
      <c r="J70" s="241">
        <f t="shared" ref="J70:L70" si="1368">J171+J272+J373+J474</f>
        <v>0</v>
      </c>
      <c r="K70" s="241">
        <f t="shared" si="1368"/>
        <v>0</v>
      </c>
      <c r="L70" s="241">
        <f t="shared" si="1368"/>
        <v>0</v>
      </c>
      <c r="M70" s="241">
        <f t="shared" si="851"/>
        <v>0</v>
      </c>
      <c r="N70" s="242">
        <v>0.36319999999999997</v>
      </c>
      <c r="O70" s="243">
        <f t="shared" si="852"/>
        <v>0</v>
      </c>
      <c r="P70" s="244">
        <f t="shared" si="853"/>
        <v>0</v>
      </c>
      <c r="Q70" s="236"/>
      <c r="R70" s="238">
        <v>24.0</v>
      </c>
      <c r="S70" s="239" t="s">
        <v>173</v>
      </c>
      <c r="T70" s="240" t="s">
        <v>132</v>
      </c>
      <c r="U70" s="240" t="s">
        <v>150</v>
      </c>
      <c r="V70" s="241">
        <f t="shared" si="854"/>
        <v>0</v>
      </c>
      <c r="W70" s="241" t="str">
        <f t="shared" si="855"/>
        <v>#DIV/0!</v>
      </c>
      <c r="X70" s="241">
        <f t="shared" si="856"/>
        <v>0</v>
      </c>
      <c r="Y70" s="242"/>
      <c r="Z70" s="241">
        <f t="shared" si="857"/>
        <v>0</v>
      </c>
      <c r="AA70" s="241">
        <f t="shared" ref="AA70:AC70" si="1369">AA171+AA272+AA373+AA474</f>
        <v>0</v>
      </c>
      <c r="AB70" s="241">
        <f t="shared" si="1369"/>
        <v>0</v>
      </c>
      <c r="AC70" s="241">
        <f t="shared" si="1369"/>
        <v>0</v>
      </c>
      <c r="AD70" s="241">
        <f t="shared" si="859"/>
        <v>0</v>
      </c>
      <c r="AE70" s="242">
        <v>0.36319999999999997</v>
      </c>
      <c r="AF70" s="243">
        <f t="shared" si="860"/>
        <v>0</v>
      </c>
      <c r="AG70" s="244">
        <f t="shared" si="861"/>
        <v>0</v>
      </c>
      <c r="AH70" s="236"/>
      <c r="AI70" s="238">
        <v>24.0</v>
      </c>
      <c r="AJ70" s="239" t="s">
        <v>173</v>
      </c>
      <c r="AK70" s="240" t="s">
        <v>132</v>
      </c>
      <c r="AL70" s="240" t="s">
        <v>150</v>
      </c>
      <c r="AM70" s="241">
        <f t="shared" si="862"/>
        <v>0</v>
      </c>
      <c r="AN70" s="241" t="str">
        <f t="shared" si="863"/>
        <v>#DIV/0!</v>
      </c>
      <c r="AO70" s="241">
        <f t="shared" si="864"/>
        <v>0</v>
      </c>
      <c r="AP70" s="242"/>
      <c r="AQ70" s="241">
        <f t="shared" si="865"/>
        <v>0</v>
      </c>
      <c r="AR70" s="241">
        <f t="shared" ref="AR70:AT70" si="1370">AR171+AR272+AR373+AR474</f>
        <v>0</v>
      </c>
      <c r="AS70" s="241">
        <f t="shared" si="1370"/>
        <v>0</v>
      </c>
      <c r="AT70" s="241">
        <f t="shared" si="1370"/>
        <v>0</v>
      </c>
      <c r="AU70" s="241">
        <f t="shared" si="867"/>
        <v>0</v>
      </c>
      <c r="AV70" s="242">
        <v>0.36319999999999997</v>
      </c>
      <c r="AW70" s="243">
        <f t="shared" si="868"/>
        <v>0</v>
      </c>
      <c r="AX70" s="244">
        <f t="shared" si="869"/>
        <v>0</v>
      </c>
      <c r="AY70" s="236"/>
      <c r="AZ70" s="238">
        <v>24.0</v>
      </c>
      <c r="BA70" s="239" t="s">
        <v>173</v>
      </c>
      <c r="BB70" s="240" t="s">
        <v>132</v>
      </c>
      <c r="BC70" s="240" t="s">
        <v>150</v>
      </c>
      <c r="BD70" s="241">
        <f t="shared" si="870"/>
        <v>0</v>
      </c>
      <c r="BE70" s="241" t="str">
        <f t="shared" si="871"/>
        <v>#DIV/0!</v>
      </c>
      <c r="BF70" s="241">
        <f t="shared" si="872"/>
        <v>0</v>
      </c>
      <c r="BG70" s="242"/>
      <c r="BH70" s="241">
        <f t="shared" si="873"/>
        <v>0</v>
      </c>
      <c r="BI70" s="241">
        <f t="shared" ref="BI70:BK70" si="1371">BI171+BI272+BI373+BI474</f>
        <v>0</v>
      </c>
      <c r="BJ70" s="241">
        <f t="shared" si="1371"/>
        <v>0</v>
      </c>
      <c r="BK70" s="241">
        <f t="shared" si="1371"/>
        <v>0</v>
      </c>
      <c r="BL70" s="241">
        <f t="shared" si="875"/>
        <v>0</v>
      </c>
      <c r="BM70" s="242">
        <v>0.36319999999999997</v>
      </c>
      <c r="BN70" s="243">
        <f t="shared" si="876"/>
        <v>0</v>
      </c>
      <c r="BO70" s="244">
        <f t="shared" si="877"/>
        <v>0</v>
      </c>
      <c r="BP70" s="236"/>
      <c r="BQ70" s="238">
        <v>24.0</v>
      </c>
      <c r="BR70" s="239" t="s">
        <v>173</v>
      </c>
      <c r="BS70" s="240" t="s">
        <v>132</v>
      </c>
      <c r="BT70" s="240" t="s">
        <v>150</v>
      </c>
      <c r="BU70" s="241">
        <f t="shared" si="878"/>
        <v>0</v>
      </c>
      <c r="BV70" s="241" t="str">
        <f t="shared" si="879"/>
        <v>#DIV/0!</v>
      </c>
      <c r="BW70" s="241">
        <f t="shared" si="880"/>
        <v>0</v>
      </c>
      <c r="BX70" s="242"/>
      <c r="BY70" s="241">
        <f t="shared" si="881"/>
        <v>0</v>
      </c>
      <c r="BZ70" s="241">
        <f t="shared" ref="BZ70:CB70" si="1372">BZ171+BZ272+BZ373+BZ474</f>
        <v>0</v>
      </c>
      <c r="CA70" s="241">
        <f t="shared" si="1372"/>
        <v>0</v>
      </c>
      <c r="CB70" s="241">
        <f t="shared" si="1372"/>
        <v>0</v>
      </c>
      <c r="CC70" s="241">
        <f t="shared" si="883"/>
        <v>0</v>
      </c>
      <c r="CD70" s="242">
        <v>0.36319999999999997</v>
      </c>
      <c r="CE70" s="243">
        <f t="shared" si="884"/>
        <v>0</v>
      </c>
      <c r="CF70" s="244">
        <f t="shared" si="885"/>
        <v>0</v>
      </c>
      <c r="CG70" s="236"/>
      <c r="CH70" s="238">
        <v>24.0</v>
      </c>
      <c r="CI70" s="239" t="s">
        <v>173</v>
      </c>
      <c r="CJ70" s="240" t="s">
        <v>132</v>
      </c>
      <c r="CK70" s="240" t="s">
        <v>150</v>
      </c>
      <c r="CL70" s="241">
        <f t="shared" si="886"/>
        <v>0</v>
      </c>
      <c r="CM70" s="241" t="str">
        <f t="shared" si="887"/>
        <v>#DIV/0!</v>
      </c>
      <c r="CN70" s="241">
        <f t="shared" si="888"/>
        <v>0</v>
      </c>
      <c r="CO70" s="242"/>
      <c r="CP70" s="241">
        <f t="shared" si="889"/>
        <v>0</v>
      </c>
      <c r="CQ70" s="241">
        <f t="shared" ref="CQ70:CS70" si="1373">CQ171+CQ272+CQ373+CQ474</f>
        <v>0</v>
      </c>
      <c r="CR70" s="241">
        <f t="shared" si="1373"/>
        <v>0</v>
      </c>
      <c r="CS70" s="241">
        <f t="shared" si="1373"/>
        <v>0</v>
      </c>
      <c r="CT70" s="241">
        <f t="shared" si="891"/>
        <v>0</v>
      </c>
      <c r="CU70" s="242">
        <v>0.36319999999999997</v>
      </c>
      <c r="CV70" s="243">
        <f t="shared" si="892"/>
        <v>0</v>
      </c>
      <c r="CW70" s="244">
        <f t="shared" si="893"/>
        <v>0</v>
      </c>
      <c r="CX70" s="236"/>
      <c r="CY70" s="238">
        <v>24.0</v>
      </c>
      <c r="CZ70" s="239" t="s">
        <v>173</v>
      </c>
      <c r="DA70" s="240" t="s">
        <v>132</v>
      </c>
      <c r="DB70" s="240" t="s">
        <v>150</v>
      </c>
      <c r="DC70" s="241">
        <f t="shared" si="894"/>
        <v>0</v>
      </c>
      <c r="DD70" s="241" t="str">
        <f t="shared" si="895"/>
        <v>#DIV/0!</v>
      </c>
      <c r="DE70" s="241">
        <f t="shared" si="896"/>
        <v>0</v>
      </c>
      <c r="DF70" s="242"/>
      <c r="DG70" s="241">
        <f t="shared" si="897"/>
        <v>0</v>
      </c>
      <c r="DH70" s="241">
        <f t="shared" ref="DH70:DJ70" si="1374">DH171+DH272+DH373+DH474</f>
        <v>0</v>
      </c>
      <c r="DI70" s="241">
        <f t="shared" si="1374"/>
        <v>0</v>
      </c>
      <c r="DJ70" s="241">
        <f t="shared" si="1374"/>
        <v>0</v>
      </c>
      <c r="DK70" s="241">
        <f t="shared" si="899"/>
        <v>0</v>
      </c>
      <c r="DL70" s="242">
        <v>0.36319999999999997</v>
      </c>
      <c r="DM70" s="243">
        <f t="shared" si="900"/>
        <v>0</v>
      </c>
      <c r="DN70" s="244">
        <f t="shared" si="901"/>
        <v>0</v>
      </c>
      <c r="DO70" s="236"/>
      <c r="DP70" s="238">
        <v>24.0</v>
      </c>
      <c r="DQ70" s="239" t="s">
        <v>173</v>
      </c>
      <c r="DR70" s="240" t="s">
        <v>132</v>
      </c>
      <c r="DS70" s="240" t="s">
        <v>150</v>
      </c>
      <c r="DT70" s="241">
        <f t="shared" si="902"/>
        <v>0</v>
      </c>
      <c r="DU70" s="241" t="str">
        <f t="shared" si="903"/>
        <v>#DIV/0!</v>
      </c>
      <c r="DV70" s="241">
        <f t="shared" si="904"/>
        <v>0</v>
      </c>
      <c r="DW70" s="242"/>
      <c r="DX70" s="241">
        <f t="shared" si="905"/>
        <v>0</v>
      </c>
      <c r="DY70" s="241">
        <f t="shared" ref="DY70:EA70" si="1375">DY171+DY272+DY373+DY474</f>
        <v>0</v>
      </c>
      <c r="DZ70" s="241">
        <f t="shared" si="1375"/>
        <v>0</v>
      </c>
      <c r="EA70" s="241">
        <f t="shared" si="1375"/>
        <v>0</v>
      </c>
      <c r="EB70" s="241">
        <f t="shared" si="907"/>
        <v>0</v>
      </c>
      <c r="EC70" s="242">
        <v>0.36319999999999997</v>
      </c>
      <c r="ED70" s="243">
        <f t="shared" si="908"/>
        <v>0</v>
      </c>
      <c r="EE70" s="244">
        <f t="shared" si="909"/>
        <v>0</v>
      </c>
      <c r="EF70" s="236"/>
      <c r="EG70" s="238">
        <v>24.0</v>
      </c>
      <c r="EH70" s="239" t="s">
        <v>173</v>
      </c>
      <c r="EI70" s="240" t="s">
        <v>132</v>
      </c>
      <c r="EJ70" s="240" t="s">
        <v>150</v>
      </c>
      <c r="EK70" s="241">
        <f t="shared" si="910"/>
        <v>0</v>
      </c>
      <c r="EL70" s="241" t="str">
        <f t="shared" si="911"/>
        <v>#DIV/0!</v>
      </c>
      <c r="EM70" s="241">
        <f t="shared" si="912"/>
        <v>0</v>
      </c>
      <c r="EN70" s="242"/>
      <c r="EO70" s="241">
        <f t="shared" si="913"/>
        <v>0</v>
      </c>
      <c r="EP70" s="241">
        <f t="shared" ref="EP70:ER70" si="1376">EP171+EP272+EP373+EP474</f>
        <v>0</v>
      </c>
      <c r="EQ70" s="241">
        <f t="shared" si="1376"/>
        <v>0</v>
      </c>
      <c r="ER70" s="241">
        <f t="shared" si="1376"/>
        <v>0</v>
      </c>
      <c r="ES70" s="241">
        <f t="shared" si="915"/>
        <v>0</v>
      </c>
      <c r="ET70" s="242">
        <v>0.36319999999999997</v>
      </c>
      <c r="EU70" s="243">
        <f t="shared" si="916"/>
        <v>0</v>
      </c>
      <c r="EV70" s="244">
        <f t="shared" si="917"/>
        <v>0</v>
      </c>
      <c r="EW70" s="236"/>
      <c r="EX70" s="238">
        <v>24.0</v>
      </c>
      <c r="EY70" s="239" t="s">
        <v>173</v>
      </c>
      <c r="EZ70" s="240" t="s">
        <v>132</v>
      </c>
      <c r="FA70" s="240" t="s">
        <v>150</v>
      </c>
      <c r="FB70" s="241">
        <f t="shared" si="918"/>
        <v>0</v>
      </c>
      <c r="FC70" s="241" t="str">
        <f t="shared" si="919"/>
        <v>#DIV/0!</v>
      </c>
      <c r="FD70" s="241">
        <f t="shared" si="920"/>
        <v>0</v>
      </c>
      <c r="FE70" s="242"/>
      <c r="FF70" s="241">
        <f t="shared" si="921"/>
        <v>0</v>
      </c>
      <c r="FG70" s="241">
        <f t="shared" ref="FG70:FI70" si="1377">FG171+FG272+FG373+FG474</f>
        <v>0</v>
      </c>
      <c r="FH70" s="241">
        <f t="shared" si="1377"/>
        <v>0</v>
      </c>
      <c r="FI70" s="241">
        <f t="shared" si="1377"/>
        <v>0</v>
      </c>
      <c r="FJ70" s="241">
        <f t="shared" si="923"/>
        <v>0</v>
      </c>
      <c r="FK70" s="242">
        <v>0.36319999999999997</v>
      </c>
      <c r="FL70" s="243">
        <f t="shared" si="924"/>
        <v>0</v>
      </c>
      <c r="FM70" s="244">
        <f t="shared" si="925"/>
        <v>0</v>
      </c>
      <c r="FN70" s="236"/>
      <c r="FO70" s="238">
        <v>24.0</v>
      </c>
      <c r="FP70" s="239" t="s">
        <v>173</v>
      </c>
      <c r="FQ70" s="240" t="s">
        <v>132</v>
      </c>
      <c r="FR70" s="240" t="s">
        <v>150</v>
      </c>
      <c r="FS70" s="241">
        <f t="shared" si="926"/>
        <v>0</v>
      </c>
      <c r="FT70" s="241" t="str">
        <f t="shared" si="927"/>
        <v>#DIV/0!</v>
      </c>
      <c r="FU70" s="241">
        <f t="shared" si="928"/>
        <v>0</v>
      </c>
      <c r="FV70" s="242"/>
      <c r="FW70" s="241">
        <f t="shared" si="929"/>
        <v>0</v>
      </c>
      <c r="FX70" s="241">
        <f t="shared" ref="FX70:FZ70" si="1378">FX171+FX272+FX373+FX474</f>
        <v>0</v>
      </c>
      <c r="FY70" s="241">
        <f t="shared" si="1378"/>
        <v>0</v>
      </c>
      <c r="FZ70" s="241">
        <f t="shared" si="1378"/>
        <v>0</v>
      </c>
      <c r="GA70" s="241">
        <f t="shared" si="931"/>
        <v>0</v>
      </c>
      <c r="GB70" s="242">
        <v>0.36319999999999997</v>
      </c>
      <c r="GC70" s="243">
        <f t="shared" si="932"/>
        <v>0</v>
      </c>
      <c r="GD70" s="244">
        <f t="shared" si="933"/>
        <v>0</v>
      </c>
      <c r="GE70" s="236"/>
      <c r="GF70" s="238">
        <v>24.0</v>
      </c>
      <c r="GG70" s="239" t="s">
        <v>173</v>
      </c>
      <c r="GH70" s="240" t="s">
        <v>132</v>
      </c>
      <c r="GI70" s="240" t="s">
        <v>150</v>
      </c>
      <c r="GJ70" s="241">
        <f t="shared" si="934"/>
        <v>0</v>
      </c>
      <c r="GK70" s="241" t="str">
        <f t="shared" si="935"/>
        <v>#DIV/0!</v>
      </c>
      <c r="GL70" s="241">
        <f t="shared" si="936"/>
        <v>0</v>
      </c>
      <c r="GM70" s="242"/>
      <c r="GN70" s="241">
        <f t="shared" si="937"/>
        <v>0</v>
      </c>
      <c r="GO70" s="241">
        <f t="shared" ref="GO70:GQ70" si="1379">GO171+GO272+GO373+GO474</f>
        <v>0</v>
      </c>
      <c r="GP70" s="241">
        <f t="shared" si="1379"/>
        <v>0</v>
      </c>
      <c r="GQ70" s="241">
        <f t="shared" si="1379"/>
        <v>0</v>
      </c>
      <c r="GR70" s="241">
        <f t="shared" si="939"/>
        <v>0</v>
      </c>
      <c r="GS70" s="242">
        <v>0.36319999999999997</v>
      </c>
      <c r="GT70" s="243">
        <f t="shared" si="940"/>
        <v>0</v>
      </c>
      <c r="GU70" s="244">
        <f t="shared" si="941"/>
        <v>0</v>
      </c>
      <c r="GV70" s="236"/>
      <c r="GW70" s="238">
        <v>24.0</v>
      </c>
      <c r="GX70" s="239" t="s">
        <v>173</v>
      </c>
      <c r="GY70" s="240" t="s">
        <v>132</v>
      </c>
      <c r="GZ70" s="240" t="s">
        <v>150</v>
      </c>
      <c r="HA70" s="241">
        <f t="shared" si="942"/>
        <v>0</v>
      </c>
      <c r="HB70" s="241" t="str">
        <f t="shared" si="943"/>
        <v>#DIV/0!</v>
      </c>
      <c r="HC70" s="241">
        <f t="shared" si="944"/>
        <v>0</v>
      </c>
      <c r="HD70" s="242"/>
      <c r="HE70" s="241">
        <f t="shared" si="945"/>
        <v>0</v>
      </c>
      <c r="HF70" s="241">
        <f t="shared" ref="HF70:HH70" si="1380">HF171+HF272+HF373+HF474</f>
        <v>0</v>
      </c>
      <c r="HG70" s="241">
        <f t="shared" si="1380"/>
        <v>0</v>
      </c>
      <c r="HH70" s="241">
        <f t="shared" si="1380"/>
        <v>0</v>
      </c>
      <c r="HI70" s="241">
        <f t="shared" si="947"/>
        <v>0</v>
      </c>
      <c r="HJ70" s="242">
        <v>0.36319999999999997</v>
      </c>
      <c r="HK70" s="243">
        <f t="shared" si="948"/>
        <v>0</v>
      </c>
      <c r="HL70" s="244">
        <f t="shared" si="949"/>
        <v>0</v>
      </c>
      <c r="HM70" s="236"/>
      <c r="HN70" s="238">
        <v>24.0</v>
      </c>
      <c r="HO70" s="239" t="s">
        <v>173</v>
      </c>
      <c r="HP70" s="240" t="s">
        <v>132</v>
      </c>
      <c r="HQ70" s="240" t="s">
        <v>150</v>
      </c>
      <c r="HR70" s="241">
        <f t="shared" si="950"/>
        <v>0</v>
      </c>
      <c r="HS70" s="241" t="str">
        <f t="shared" si="951"/>
        <v>#DIV/0!</v>
      </c>
      <c r="HT70" s="241">
        <f t="shared" si="952"/>
        <v>0</v>
      </c>
      <c r="HU70" s="242"/>
      <c r="HV70" s="241">
        <f t="shared" si="953"/>
        <v>0</v>
      </c>
      <c r="HW70" s="241">
        <f t="shared" ref="HW70:HY70" si="1381">HW171+HW272+HW373+HW474</f>
        <v>0</v>
      </c>
      <c r="HX70" s="241">
        <f t="shared" si="1381"/>
        <v>0</v>
      </c>
      <c r="HY70" s="241">
        <f t="shared" si="1381"/>
        <v>0</v>
      </c>
      <c r="HZ70" s="241">
        <f t="shared" si="955"/>
        <v>0</v>
      </c>
      <c r="IA70" s="242">
        <v>0.36319999999999997</v>
      </c>
      <c r="IB70" s="243">
        <f t="shared" si="956"/>
        <v>0</v>
      </c>
      <c r="IC70" s="244">
        <f t="shared" si="957"/>
        <v>0</v>
      </c>
      <c r="ID70" s="236"/>
      <c r="IE70" s="238">
        <v>24.0</v>
      </c>
      <c r="IF70" s="239" t="s">
        <v>173</v>
      </c>
      <c r="IG70" s="240" t="s">
        <v>132</v>
      </c>
      <c r="IH70" s="240" t="s">
        <v>150</v>
      </c>
      <c r="II70" s="241">
        <f t="shared" si="958"/>
        <v>0</v>
      </c>
      <c r="IJ70" s="241" t="str">
        <f t="shared" si="959"/>
        <v>#DIV/0!</v>
      </c>
      <c r="IK70" s="241">
        <f t="shared" si="960"/>
        <v>0</v>
      </c>
      <c r="IL70" s="242"/>
      <c r="IM70" s="241">
        <f t="shared" si="961"/>
        <v>0</v>
      </c>
      <c r="IN70" s="241">
        <f t="shared" ref="IN70:IP70" si="1382">IN171+IN272+IN373+IN474</f>
        <v>0</v>
      </c>
      <c r="IO70" s="241">
        <f t="shared" si="1382"/>
        <v>0</v>
      </c>
      <c r="IP70" s="241">
        <f t="shared" si="1382"/>
        <v>0</v>
      </c>
      <c r="IQ70" s="241">
        <f t="shared" si="963"/>
        <v>0</v>
      </c>
      <c r="IR70" s="242">
        <v>0.36319999999999997</v>
      </c>
      <c r="IS70" s="243">
        <f t="shared" si="964"/>
        <v>0</v>
      </c>
      <c r="IT70" s="244">
        <f t="shared" si="965"/>
        <v>0</v>
      </c>
      <c r="IU70" s="236"/>
      <c r="IV70" s="238">
        <v>24.0</v>
      </c>
      <c r="IW70" s="239" t="s">
        <v>173</v>
      </c>
      <c r="IX70" s="240" t="s">
        <v>132</v>
      </c>
      <c r="IY70" s="240" t="s">
        <v>150</v>
      </c>
      <c r="IZ70" s="241">
        <f t="shared" si="966"/>
        <v>0</v>
      </c>
      <c r="JA70" s="241" t="str">
        <f t="shared" si="967"/>
        <v>#DIV/0!</v>
      </c>
      <c r="JB70" s="241">
        <f t="shared" si="968"/>
        <v>0</v>
      </c>
      <c r="JC70" s="242"/>
      <c r="JD70" s="241">
        <f t="shared" si="969"/>
        <v>0</v>
      </c>
      <c r="JE70" s="241">
        <f t="shared" ref="JE70:JG70" si="1383">JE171+JE272+JE373+JE474</f>
        <v>0</v>
      </c>
      <c r="JF70" s="241">
        <f t="shared" si="1383"/>
        <v>0</v>
      </c>
      <c r="JG70" s="241">
        <f t="shared" si="1383"/>
        <v>0</v>
      </c>
      <c r="JH70" s="241">
        <f t="shared" si="971"/>
        <v>0</v>
      </c>
      <c r="JI70" s="242">
        <v>0.36319999999999997</v>
      </c>
      <c r="JJ70" s="243">
        <f t="shared" si="972"/>
        <v>0</v>
      </c>
      <c r="JK70" s="244">
        <f t="shared" si="973"/>
        <v>0</v>
      </c>
      <c r="JL70" s="236"/>
      <c r="JM70" s="238">
        <v>24.0</v>
      </c>
      <c r="JN70" s="239" t="s">
        <v>173</v>
      </c>
      <c r="JO70" s="240" t="s">
        <v>132</v>
      </c>
      <c r="JP70" s="240" t="s">
        <v>150</v>
      </c>
      <c r="JQ70" s="241">
        <f t="shared" si="974"/>
        <v>0</v>
      </c>
      <c r="JR70" s="241" t="str">
        <f t="shared" si="975"/>
        <v>#DIV/0!</v>
      </c>
      <c r="JS70" s="241">
        <f t="shared" si="976"/>
        <v>0</v>
      </c>
      <c r="JT70" s="242"/>
      <c r="JU70" s="241">
        <f t="shared" si="977"/>
        <v>0</v>
      </c>
      <c r="JV70" s="241">
        <f t="shared" ref="JV70:JX70" si="1384">JV171+JV272+JV373+JV474</f>
        <v>0</v>
      </c>
      <c r="JW70" s="241">
        <f t="shared" si="1384"/>
        <v>0</v>
      </c>
      <c r="JX70" s="241">
        <f t="shared" si="1384"/>
        <v>0</v>
      </c>
      <c r="JY70" s="241">
        <f t="shared" si="979"/>
        <v>0</v>
      </c>
      <c r="JZ70" s="242">
        <v>0.36319999999999997</v>
      </c>
      <c r="KA70" s="243">
        <f t="shared" si="980"/>
        <v>0</v>
      </c>
      <c r="KB70" s="244">
        <f t="shared" si="981"/>
        <v>0</v>
      </c>
      <c r="KC70" s="236"/>
      <c r="KD70" s="238">
        <v>24.0</v>
      </c>
      <c r="KE70" s="239" t="s">
        <v>173</v>
      </c>
      <c r="KF70" s="240" t="s">
        <v>132</v>
      </c>
      <c r="KG70" s="240" t="s">
        <v>150</v>
      </c>
      <c r="KH70" s="241">
        <f t="shared" si="982"/>
        <v>0</v>
      </c>
      <c r="KI70" s="241" t="str">
        <f t="shared" si="983"/>
        <v>#DIV/0!</v>
      </c>
      <c r="KJ70" s="241">
        <f t="shared" si="984"/>
        <v>0</v>
      </c>
      <c r="KK70" s="242"/>
      <c r="KL70" s="241">
        <f t="shared" si="985"/>
        <v>0</v>
      </c>
      <c r="KM70" s="241">
        <f t="shared" ref="KM70:KO70" si="1385">KM171+KM272+KM373+KM474</f>
        <v>0</v>
      </c>
      <c r="KN70" s="241">
        <f t="shared" si="1385"/>
        <v>0</v>
      </c>
      <c r="KO70" s="241">
        <f t="shared" si="1385"/>
        <v>0</v>
      </c>
      <c r="KP70" s="241">
        <f t="shared" si="987"/>
        <v>0</v>
      </c>
      <c r="KQ70" s="242">
        <v>0.36319999999999997</v>
      </c>
      <c r="KR70" s="243">
        <f t="shared" si="988"/>
        <v>0</v>
      </c>
      <c r="KS70" s="244">
        <f t="shared" si="989"/>
        <v>0</v>
      </c>
      <c r="KT70" s="236"/>
      <c r="KU70" s="237"/>
    </row>
    <row r="71" ht="15.75" customHeight="1">
      <c r="A71" s="238">
        <v>25.0</v>
      </c>
      <c r="B71" s="239" t="s">
        <v>174</v>
      </c>
      <c r="C71" s="240" t="s">
        <v>132</v>
      </c>
      <c r="D71" s="240" t="s">
        <v>132</v>
      </c>
      <c r="E71" s="241">
        <f t="shared" si="846"/>
        <v>0</v>
      </c>
      <c r="F71" s="241" t="str">
        <f t="shared" si="847"/>
        <v>#DIV/0!</v>
      </c>
      <c r="G71" s="241">
        <f t="shared" si="848"/>
        <v>0</v>
      </c>
      <c r="H71" s="242"/>
      <c r="I71" s="241">
        <f t="shared" si="849"/>
        <v>0</v>
      </c>
      <c r="J71" s="241">
        <f t="shared" ref="J71:L71" si="1386">J172+J273+J374+J475</f>
        <v>0</v>
      </c>
      <c r="K71" s="241">
        <f t="shared" si="1386"/>
        <v>0</v>
      </c>
      <c r="L71" s="241">
        <f t="shared" si="1386"/>
        <v>0</v>
      </c>
      <c r="M71" s="241">
        <f t="shared" si="851"/>
        <v>0</v>
      </c>
      <c r="N71" s="242">
        <v>0.36319999999999997</v>
      </c>
      <c r="O71" s="243">
        <f t="shared" si="852"/>
        <v>0</v>
      </c>
      <c r="P71" s="244">
        <f t="shared" si="853"/>
        <v>0</v>
      </c>
      <c r="Q71" s="236"/>
      <c r="R71" s="238">
        <v>25.0</v>
      </c>
      <c r="S71" s="239" t="s">
        <v>174</v>
      </c>
      <c r="T71" s="240" t="s">
        <v>132</v>
      </c>
      <c r="U71" s="240" t="s">
        <v>132</v>
      </c>
      <c r="V71" s="241">
        <f t="shared" si="854"/>
        <v>0</v>
      </c>
      <c r="W71" s="241" t="str">
        <f t="shared" si="855"/>
        <v>#DIV/0!</v>
      </c>
      <c r="X71" s="241">
        <f t="shared" si="856"/>
        <v>0</v>
      </c>
      <c r="Y71" s="242"/>
      <c r="Z71" s="241">
        <f t="shared" si="857"/>
        <v>0</v>
      </c>
      <c r="AA71" s="241">
        <f t="shared" ref="AA71:AC71" si="1387">AA172+AA273+AA374+AA475</f>
        <v>0</v>
      </c>
      <c r="AB71" s="241">
        <f t="shared" si="1387"/>
        <v>0</v>
      </c>
      <c r="AC71" s="241">
        <f t="shared" si="1387"/>
        <v>0</v>
      </c>
      <c r="AD71" s="241">
        <f t="shared" si="859"/>
        <v>0</v>
      </c>
      <c r="AE71" s="242">
        <v>0.36319999999999997</v>
      </c>
      <c r="AF71" s="243">
        <f t="shared" si="860"/>
        <v>0</v>
      </c>
      <c r="AG71" s="244">
        <f t="shared" si="861"/>
        <v>0</v>
      </c>
      <c r="AH71" s="236"/>
      <c r="AI71" s="238">
        <v>25.0</v>
      </c>
      <c r="AJ71" s="239" t="s">
        <v>174</v>
      </c>
      <c r="AK71" s="240" t="s">
        <v>132</v>
      </c>
      <c r="AL71" s="240" t="s">
        <v>132</v>
      </c>
      <c r="AM71" s="241">
        <f t="shared" si="862"/>
        <v>0</v>
      </c>
      <c r="AN71" s="241" t="str">
        <f t="shared" si="863"/>
        <v>#DIV/0!</v>
      </c>
      <c r="AO71" s="241">
        <f t="shared" si="864"/>
        <v>0</v>
      </c>
      <c r="AP71" s="242"/>
      <c r="AQ71" s="241">
        <f t="shared" si="865"/>
        <v>0</v>
      </c>
      <c r="AR71" s="241">
        <f t="shared" ref="AR71:AT71" si="1388">AR172+AR273+AR374+AR475</f>
        <v>0</v>
      </c>
      <c r="AS71" s="241">
        <f t="shared" si="1388"/>
        <v>0</v>
      </c>
      <c r="AT71" s="241">
        <f t="shared" si="1388"/>
        <v>0</v>
      </c>
      <c r="AU71" s="241">
        <f t="shared" si="867"/>
        <v>0</v>
      </c>
      <c r="AV71" s="242">
        <v>0.36319999999999997</v>
      </c>
      <c r="AW71" s="243">
        <f t="shared" si="868"/>
        <v>0</v>
      </c>
      <c r="AX71" s="244">
        <f t="shared" si="869"/>
        <v>0</v>
      </c>
      <c r="AY71" s="236"/>
      <c r="AZ71" s="238">
        <v>25.0</v>
      </c>
      <c r="BA71" s="239" t="s">
        <v>174</v>
      </c>
      <c r="BB71" s="240" t="s">
        <v>132</v>
      </c>
      <c r="BC71" s="240" t="s">
        <v>132</v>
      </c>
      <c r="BD71" s="241">
        <f t="shared" si="870"/>
        <v>0</v>
      </c>
      <c r="BE71" s="241" t="str">
        <f t="shared" si="871"/>
        <v>#DIV/0!</v>
      </c>
      <c r="BF71" s="241">
        <f t="shared" si="872"/>
        <v>0</v>
      </c>
      <c r="BG71" s="242"/>
      <c r="BH71" s="241">
        <f t="shared" si="873"/>
        <v>0</v>
      </c>
      <c r="BI71" s="241">
        <f t="shared" ref="BI71:BK71" si="1389">BI172+BI273+BI374+BI475</f>
        <v>0</v>
      </c>
      <c r="BJ71" s="241">
        <f t="shared" si="1389"/>
        <v>0</v>
      </c>
      <c r="BK71" s="241">
        <f t="shared" si="1389"/>
        <v>0</v>
      </c>
      <c r="BL71" s="241">
        <f t="shared" si="875"/>
        <v>0</v>
      </c>
      <c r="BM71" s="242">
        <v>0.36319999999999997</v>
      </c>
      <c r="BN71" s="243">
        <f t="shared" si="876"/>
        <v>0</v>
      </c>
      <c r="BO71" s="244">
        <f t="shared" si="877"/>
        <v>0</v>
      </c>
      <c r="BP71" s="236"/>
      <c r="BQ71" s="238">
        <v>25.0</v>
      </c>
      <c r="BR71" s="239" t="s">
        <v>174</v>
      </c>
      <c r="BS71" s="240" t="s">
        <v>132</v>
      </c>
      <c r="BT71" s="240" t="s">
        <v>132</v>
      </c>
      <c r="BU71" s="241">
        <f t="shared" si="878"/>
        <v>0</v>
      </c>
      <c r="BV71" s="241" t="str">
        <f t="shared" si="879"/>
        <v>#DIV/0!</v>
      </c>
      <c r="BW71" s="241">
        <f t="shared" si="880"/>
        <v>0</v>
      </c>
      <c r="BX71" s="242"/>
      <c r="BY71" s="241">
        <f t="shared" si="881"/>
        <v>0</v>
      </c>
      <c r="BZ71" s="241">
        <f t="shared" ref="BZ71:CB71" si="1390">BZ172+BZ273+BZ374+BZ475</f>
        <v>0</v>
      </c>
      <c r="CA71" s="241">
        <f t="shared" si="1390"/>
        <v>0</v>
      </c>
      <c r="CB71" s="241">
        <f t="shared" si="1390"/>
        <v>0</v>
      </c>
      <c r="CC71" s="241">
        <f t="shared" si="883"/>
        <v>0</v>
      </c>
      <c r="CD71" s="242">
        <v>0.36319999999999997</v>
      </c>
      <c r="CE71" s="243">
        <f t="shared" si="884"/>
        <v>0</v>
      </c>
      <c r="CF71" s="244">
        <f t="shared" si="885"/>
        <v>0</v>
      </c>
      <c r="CG71" s="236"/>
      <c r="CH71" s="238">
        <v>25.0</v>
      </c>
      <c r="CI71" s="239" t="s">
        <v>174</v>
      </c>
      <c r="CJ71" s="240" t="s">
        <v>132</v>
      </c>
      <c r="CK71" s="240" t="s">
        <v>132</v>
      </c>
      <c r="CL71" s="241">
        <f t="shared" si="886"/>
        <v>0</v>
      </c>
      <c r="CM71" s="241" t="str">
        <f t="shared" si="887"/>
        <v>#DIV/0!</v>
      </c>
      <c r="CN71" s="241">
        <f t="shared" si="888"/>
        <v>0</v>
      </c>
      <c r="CO71" s="242"/>
      <c r="CP71" s="241">
        <f t="shared" si="889"/>
        <v>0</v>
      </c>
      <c r="CQ71" s="241">
        <f t="shared" ref="CQ71:CS71" si="1391">CQ172+CQ273+CQ374+CQ475</f>
        <v>0</v>
      </c>
      <c r="CR71" s="241">
        <f t="shared" si="1391"/>
        <v>0</v>
      </c>
      <c r="CS71" s="241">
        <f t="shared" si="1391"/>
        <v>0</v>
      </c>
      <c r="CT71" s="241">
        <f t="shared" si="891"/>
        <v>0</v>
      </c>
      <c r="CU71" s="242">
        <v>0.36319999999999997</v>
      </c>
      <c r="CV71" s="243">
        <f t="shared" si="892"/>
        <v>0</v>
      </c>
      <c r="CW71" s="244">
        <f t="shared" si="893"/>
        <v>0</v>
      </c>
      <c r="CX71" s="236"/>
      <c r="CY71" s="238">
        <v>25.0</v>
      </c>
      <c r="CZ71" s="239" t="s">
        <v>174</v>
      </c>
      <c r="DA71" s="240" t="s">
        <v>132</v>
      </c>
      <c r="DB71" s="240" t="s">
        <v>132</v>
      </c>
      <c r="DC71" s="241">
        <f t="shared" si="894"/>
        <v>0</v>
      </c>
      <c r="DD71" s="241" t="str">
        <f t="shared" si="895"/>
        <v>#DIV/0!</v>
      </c>
      <c r="DE71" s="241">
        <f t="shared" si="896"/>
        <v>0</v>
      </c>
      <c r="DF71" s="242"/>
      <c r="DG71" s="241">
        <f t="shared" si="897"/>
        <v>0</v>
      </c>
      <c r="DH71" s="241">
        <f t="shared" ref="DH71:DJ71" si="1392">DH172+DH273+DH374+DH475</f>
        <v>0</v>
      </c>
      <c r="DI71" s="241">
        <f t="shared" si="1392"/>
        <v>0</v>
      </c>
      <c r="DJ71" s="241">
        <f t="shared" si="1392"/>
        <v>0</v>
      </c>
      <c r="DK71" s="241">
        <f t="shared" si="899"/>
        <v>0</v>
      </c>
      <c r="DL71" s="242">
        <v>0.36319999999999997</v>
      </c>
      <c r="DM71" s="243">
        <f t="shared" si="900"/>
        <v>0</v>
      </c>
      <c r="DN71" s="244">
        <f t="shared" si="901"/>
        <v>0</v>
      </c>
      <c r="DO71" s="236"/>
      <c r="DP71" s="238">
        <v>25.0</v>
      </c>
      <c r="DQ71" s="239" t="s">
        <v>174</v>
      </c>
      <c r="DR71" s="240" t="s">
        <v>132</v>
      </c>
      <c r="DS71" s="240" t="s">
        <v>132</v>
      </c>
      <c r="DT71" s="241">
        <f t="shared" si="902"/>
        <v>0</v>
      </c>
      <c r="DU71" s="241" t="str">
        <f t="shared" si="903"/>
        <v>#DIV/0!</v>
      </c>
      <c r="DV71" s="241">
        <f t="shared" si="904"/>
        <v>0</v>
      </c>
      <c r="DW71" s="242"/>
      <c r="DX71" s="241">
        <f t="shared" si="905"/>
        <v>0</v>
      </c>
      <c r="DY71" s="241">
        <f t="shared" ref="DY71:EA71" si="1393">DY172+DY273+DY374+DY475</f>
        <v>0</v>
      </c>
      <c r="DZ71" s="241">
        <f t="shared" si="1393"/>
        <v>0</v>
      </c>
      <c r="EA71" s="241">
        <f t="shared" si="1393"/>
        <v>0</v>
      </c>
      <c r="EB71" s="241">
        <f t="shared" si="907"/>
        <v>0</v>
      </c>
      <c r="EC71" s="242">
        <v>0.36319999999999997</v>
      </c>
      <c r="ED71" s="243">
        <f t="shared" si="908"/>
        <v>0</v>
      </c>
      <c r="EE71" s="244">
        <f t="shared" si="909"/>
        <v>0</v>
      </c>
      <c r="EF71" s="236"/>
      <c r="EG71" s="238">
        <v>25.0</v>
      </c>
      <c r="EH71" s="239" t="s">
        <v>174</v>
      </c>
      <c r="EI71" s="240" t="s">
        <v>132</v>
      </c>
      <c r="EJ71" s="240" t="s">
        <v>132</v>
      </c>
      <c r="EK71" s="241">
        <f t="shared" si="910"/>
        <v>0</v>
      </c>
      <c r="EL71" s="241" t="str">
        <f t="shared" si="911"/>
        <v>#DIV/0!</v>
      </c>
      <c r="EM71" s="241">
        <f t="shared" si="912"/>
        <v>0</v>
      </c>
      <c r="EN71" s="242"/>
      <c r="EO71" s="241">
        <f t="shared" si="913"/>
        <v>0</v>
      </c>
      <c r="EP71" s="241">
        <f t="shared" ref="EP71:ER71" si="1394">EP172+EP273+EP374+EP475</f>
        <v>0</v>
      </c>
      <c r="EQ71" s="241">
        <f t="shared" si="1394"/>
        <v>0</v>
      </c>
      <c r="ER71" s="241">
        <f t="shared" si="1394"/>
        <v>0</v>
      </c>
      <c r="ES71" s="241">
        <f t="shared" si="915"/>
        <v>0</v>
      </c>
      <c r="ET71" s="242">
        <v>0.36319999999999997</v>
      </c>
      <c r="EU71" s="243">
        <f t="shared" si="916"/>
        <v>0</v>
      </c>
      <c r="EV71" s="244">
        <f t="shared" si="917"/>
        <v>0</v>
      </c>
      <c r="EW71" s="236"/>
      <c r="EX71" s="238">
        <v>25.0</v>
      </c>
      <c r="EY71" s="239" t="s">
        <v>174</v>
      </c>
      <c r="EZ71" s="240" t="s">
        <v>132</v>
      </c>
      <c r="FA71" s="240" t="s">
        <v>132</v>
      </c>
      <c r="FB71" s="241">
        <f t="shared" si="918"/>
        <v>0</v>
      </c>
      <c r="FC71" s="241" t="str">
        <f t="shared" si="919"/>
        <v>#DIV/0!</v>
      </c>
      <c r="FD71" s="241">
        <f t="shared" si="920"/>
        <v>0</v>
      </c>
      <c r="FE71" s="242"/>
      <c r="FF71" s="241">
        <f t="shared" si="921"/>
        <v>0</v>
      </c>
      <c r="FG71" s="241">
        <f t="shared" ref="FG71:FI71" si="1395">FG172+FG273+FG374+FG475</f>
        <v>0</v>
      </c>
      <c r="FH71" s="241">
        <f t="shared" si="1395"/>
        <v>0</v>
      </c>
      <c r="FI71" s="241">
        <f t="shared" si="1395"/>
        <v>0</v>
      </c>
      <c r="FJ71" s="241">
        <f t="shared" si="923"/>
        <v>0</v>
      </c>
      <c r="FK71" s="242">
        <v>0.36319999999999997</v>
      </c>
      <c r="FL71" s="243">
        <f t="shared" si="924"/>
        <v>0</v>
      </c>
      <c r="FM71" s="244">
        <f t="shared" si="925"/>
        <v>0</v>
      </c>
      <c r="FN71" s="236"/>
      <c r="FO71" s="238">
        <v>25.0</v>
      </c>
      <c r="FP71" s="239" t="s">
        <v>174</v>
      </c>
      <c r="FQ71" s="240" t="s">
        <v>132</v>
      </c>
      <c r="FR71" s="240" t="s">
        <v>132</v>
      </c>
      <c r="FS71" s="241">
        <f t="shared" si="926"/>
        <v>0</v>
      </c>
      <c r="FT71" s="241" t="str">
        <f t="shared" si="927"/>
        <v>#DIV/0!</v>
      </c>
      <c r="FU71" s="241">
        <f t="shared" si="928"/>
        <v>0</v>
      </c>
      <c r="FV71" s="242"/>
      <c r="FW71" s="241">
        <f t="shared" si="929"/>
        <v>0</v>
      </c>
      <c r="FX71" s="241">
        <f t="shared" ref="FX71:FZ71" si="1396">FX172+FX273+FX374+FX475</f>
        <v>0</v>
      </c>
      <c r="FY71" s="241">
        <f t="shared" si="1396"/>
        <v>0</v>
      </c>
      <c r="FZ71" s="241">
        <f t="shared" si="1396"/>
        <v>0</v>
      </c>
      <c r="GA71" s="241">
        <f t="shared" si="931"/>
        <v>0</v>
      </c>
      <c r="GB71" s="242">
        <v>0.36319999999999997</v>
      </c>
      <c r="GC71" s="243">
        <f t="shared" si="932"/>
        <v>0</v>
      </c>
      <c r="GD71" s="244">
        <f t="shared" si="933"/>
        <v>0</v>
      </c>
      <c r="GE71" s="236"/>
      <c r="GF71" s="238">
        <v>25.0</v>
      </c>
      <c r="GG71" s="239" t="s">
        <v>174</v>
      </c>
      <c r="GH71" s="240" t="s">
        <v>132</v>
      </c>
      <c r="GI71" s="240" t="s">
        <v>132</v>
      </c>
      <c r="GJ71" s="241">
        <f t="shared" si="934"/>
        <v>0</v>
      </c>
      <c r="GK71" s="241" t="str">
        <f t="shared" si="935"/>
        <v>#DIV/0!</v>
      </c>
      <c r="GL71" s="241">
        <f t="shared" si="936"/>
        <v>0</v>
      </c>
      <c r="GM71" s="242"/>
      <c r="GN71" s="241">
        <f t="shared" si="937"/>
        <v>0</v>
      </c>
      <c r="GO71" s="241">
        <f t="shared" ref="GO71:GQ71" si="1397">GO172+GO273+GO374+GO475</f>
        <v>0</v>
      </c>
      <c r="GP71" s="241">
        <f t="shared" si="1397"/>
        <v>0</v>
      </c>
      <c r="GQ71" s="241">
        <f t="shared" si="1397"/>
        <v>0</v>
      </c>
      <c r="GR71" s="241">
        <f t="shared" si="939"/>
        <v>0</v>
      </c>
      <c r="GS71" s="242">
        <v>0.36319999999999997</v>
      </c>
      <c r="GT71" s="243">
        <f t="shared" si="940"/>
        <v>0</v>
      </c>
      <c r="GU71" s="244">
        <f t="shared" si="941"/>
        <v>0</v>
      </c>
      <c r="GV71" s="236"/>
      <c r="GW71" s="238">
        <v>25.0</v>
      </c>
      <c r="GX71" s="239" t="s">
        <v>174</v>
      </c>
      <c r="GY71" s="240" t="s">
        <v>132</v>
      </c>
      <c r="GZ71" s="240" t="s">
        <v>132</v>
      </c>
      <c r="HA71" s="241">
        <f t="shared" si="942"/>
        <v>0</v>
      </c>
      <c r="HB71" s="241" t="str">
        <f t="shared" si="943"/>
        <v>#DIV/0!</v>
      </c>
      <c r="HC71" s="241">
        <f t="shared" si="944"/>
        <v>0</v>
      </c>
      <c r="HD71" s="242"/>
      <c r="HE71" s="241">
        <f t="shared" si="945"/>
        <v>0</v>
      </c>
      <c r="HF71" s="241">
        <f t="shared" ref="HF71:HH71" si="1398">HF172+HF273+HF374+HF475</f>
        <v>0</v>
      </c>
      <c r="HG71" s="241">
        <f t="shared" si="1398"/>
        <v>0</v>
      </c>
      <c r="HH71" s="241">
        <f t="shared" si="1398"/>
        <v>0</v>
      </c>
      <c r="HI71" s="241">
        <f t="shared" si="947"/>
        <v>0</v>
      </c>
      <c r="HJ71" s="242">
        <v>0.36319999999999997</v>
      </c>
      <c r="HK71" s="243">
        <f t="shared" si="948"/>
        <v>0</v>
      </c>
      <c r="HL71" s="244">
        <f t="shared" si="949"/>
        <v>0</v>
      </c>
      <c r="HM71" s="236"/>
      <c r="HN71" s="238">
        <v>25.0</v>
      </c>
      <c r="HO71" s="239" t="s">
        <v>174</v>
      </c>
      <c r="HP71" s="240" t="s">
        <v>132</v>
      </c>
      <c r="HQ71" s="240" t="s">
        <v>132</v>
      </c>
      <c r="HR71" s="241">
        <f t="shared" si="950"/>
        <v>0</v>
      </c>
      <c r="HS71" s="241" t="str">
        <f t="shared" si="951"/>
        <v>#DIV/0!</v>
      </c>
      <c r="HT71" s="241">
        <f t="shared" si="952"/>
        <v>0</v>
      </c>
      <c r="HU71" s="242"/>
      <c r="HV71" s="241">
        <f t="shared" si="953"/>
        <v>0</v>
      </c>
      <c r="HW71" s="241">
        <f t="shared" ref="HW71:HY71" si="1399">HW172+HW273+HW374+HW475</f>
        <v>0</v>
      </c>
      <c r="HX71" s="241">
        <f t="shared" si="1399"/>
        <v>0</v>
      </c>
      <c r="HY71" s="241">
        <f t="shared" si="1399"/>
        <v>0</v>
      </c>
      <c r="HZ71" s="241">
        <f t="shared" si="955"/>
        <v>0</v>
      </c>
      <c r="IA71" s="242">
        <v>0.36319999999999997</v>
      </c>
      <c r="IB71" s="243">
        <f t="shared" si="956"/>
        <v>0</v>
      </c>
      <c r="IC71" s="244">
        <f t="shared" si="957"/>
        <v>0</v>
      </c>
      <c r="ID71" s="236"/>
      <c r="IE71" s="238">
        <v>25.0</v>
      </c>
      <c r="IF71" s="239" t="s">
        <v>174</v>
      </c>
      <c r="IG71" s="240" t="s">
        <v>132</v>
      </c>
      <c r="IH71" s="240" t="s">
        <v>132</v>
      </c>
      <c r="II71" s="241">
        <f t="shared" si="958"/>
        <v>0</v>
      </c>
      <c r="IJ71" s="241" t="str">
        <f t="shared" si="959"/>
        <v>#DIV/0!</v>
      </c>
      <c r="IK71" s="241">
        <f t="shared" si="960"/>
        <v>0</v>
      </c>
      <c r="IL71" s="242"/>
      <c r="IM71" s="241">
        <f t="shared" si="961"/>
        <v>0</v>
      </c>
      <c r="IN71" s="241">
        <f t="shared" ref="IN71:IP71" si="1400">IN172+IN273+IN374+IN475</f>
        <v>0</v>
      </c>
      <c r="IO71" s="241">
        <f t="shared" si="1400"/>
        <v>0</v>
      </c>
      <c r="IP71" s="241">
        <f t="shared" si="1400"/>
        <v>0</v>
      </c>
      <c r="IQ71" s="241">
        <f t="shared" si="963"/>
        <v>0</v>
      </c>
      <c r="IR71" s="242">
        <v>0.36319999999999997</v>
      </c>
      <c r="IS71" s="243">
        <f t="shared" si="964"/>
        <v>0</v>
      </c>
      <c r="IT71" s="244">
        <f t="shared" si="965"/>
        <v>0</v>
      </c>
      <c r="IU71" s="236"/>
      <c r="IV71" s="238">
        <v>25.0</v>
      </c>
      <c r="IW71" s="239" t="s">
        <v>174</v>
      </c>
      <c r="IX71" s="240" t="s">
        <v>132</v>
      </c>
      <c r="IY71" s="240" t="s">
        <v>132</v>
      </c>
      <c r="IZ71" s="241">
        <f t="shared" si="966"/>
        <v>0</v>
      </c>
      <c r="JA71" s="241" t="str">
        <f t="shared" si="967"/>
        <v>#DIV/0!</v>
      </c>
      <c r="JB71" s="241">
        <f t="shared" si="968"/>
        <v>0</v>
      </c>
      <c r="JC71" s="242"/>
      <c r="JD71" s="241">
        <f t="shared" si="969"/>
        <v>0</v>
      </c>
      <c r="JE71" s="241">
        <f t="shared" ref="JE71:JG71" si="1401">JE172+JE273+JE374+JE475</f>
        <v>0</v>
      </c>
      <c r="JF71" s="241">
        <f t="shared" si="1401"/>
        <v>0</v>
      </c>
      <c r="JG71" s="241">
        <f t="shared" si="1401"/>
        <v>0</v>
      </c>
      <c r="JH71" s="241">
        <f t="shared" si="971"/>
        <v>0</v>
      </c>
      <c r="JI71" s="242">
        <v>0.36319999999999997</v>
      </c>
      <c r="JJ71" s="243">
        <f t="shared" si="972"/>
        <v>0</v>
      </c>
      <c r="JK71" s="244">
        <f t="shared" si="973"/>
        <v>0</v>
      </c>
      <c r="JL71" s="236"/>
      <c r="JM71" s="238">
        <v>25.0</v>
      </c>
      <c r="JN71" s="239" t="s">
        <v>174</v>
      </c>
      <c r="JO71" s="240" t="s">
        <v>132</v>
      </c>
      <c r="JP71" s="240" t="s">
        <v>132</v>
      </c>
      <c r="JQ71" s="241">
        <f t="shared" si="974"/>
        <v>0</v>
      </c>
      <c r="JR71" s="241" t="str">
        <f t="shared" si="975"/>
        <v>#DIV/0!</v>
      </c>
      <c r="JS71" s="241">
        <f t="shared" si="976"/>
        <v>0</v>
      </c>
      <c r="JT71" s="242"/>
      <c r="JU71" s="241">
        <f t="shared" si="977"/>
        <v>0</v>
      </c>
      <c r="JV71" s="241">
        <f t="shared" ref="JV71:JX71" si="1402">JV172+JV273+JV374+JV475</f>
        <v>0</v>
      </c>
      <c r="JW71" s="241">
        <f t="shared" si="1402"/>
        <v>0</v>
      </c>
      <c r="JX71" s="241">
        <f t="shared" si="1402"/>
        <v>0</v>
      </c>
      <c r="JY71" s="241">
        <f t="shared" si="979"/>
        <v>0</v>
      </c>
      <c r="JZ71" s="242">
        <v>0.36319999999999997</v>
      </c>
      <c r="KA71" s="243">
        <f t="shared" si="980"/>
        <v>0</v>
      </c>
      <c r="KB71" s="244">
        <f t="shared" si="981"/>
        <v>0</v>
      </c>
      <c r="KC71" s="236"/>
      <c r="KD71" s="238">
        <v>25.0</v>
      </c>
      <c r="KE71" s="239" t="s">
        <v>174</v>
      </c>
      <c r="KF71" s="240" t="s">
        <v>132</v>
      </c>
      <c r="KG71" s="240" t="s">
        <v>132</v>
      </c>
      <c r="KH71" s="241">
        <f t="shared" si="982"/>
        <v>0</v>
      </c>
      <c r="KI71" s="241" t="str">
        <f t="shared" si="983"/>
        <v>#DIV/0!</v>
      </c>
      <c r="KJ71" s="241">
        <f t="shared" si="984"/>
        <v>0</v>
      </c>
      <c r="KK71" s="242"/>
      <c r="KL71" s="241">
        <f t="shared" si="985"/>
        <v>0</v>
      </c>
      <c r="KM71" s="241">
        <f t="shared" ref="KM71:KO71" si="1403">KM172+KM273+KM374+KM475</f>
        <v>0</v>
      </c>
      <c r="KN71" s="241">
        <f t="shared" si="1403"/>
        <v>0</v>
      </c>
      <c r="KO71" s="241">
        <f t="shared" si="1403"/>
        <v>0</v>
      </c>
      <c r="KP71" s="241">
        <f t="shared" si="987"/>
        <v>0</v>
      </c>
      <c r="KQ71" s="242">
        <v>0.36319999999999997</v>
      </c>
      <c r="KR71" s="243">
        <f t="shared" si="988"/>
        <v>0</v>
      </c>
      <c r="KS71" s="244">
        <f t="shared" si="989"/>
        <v>0</v>
      </c>
      <c r="KT71" s="236"/>
      <c r="KU71" s="237"/>
    </row>
    <row r="72" ht="15.75" customHeight="1">
      <c r="A72" s="238">
        <v>26.0</v>
      </c>
      <c r="B72" s="239" t="s">
        <v>175</v>
      </c>
      <c r="C72" s="240" t="s">
        <v>132</v>
      </c>
      <c r="D72" s="240" t="s">
        <v>132</v>
      </c>
      <c r="E72" s="241">
        <f t="shared" si="846"/>
        <v>0</v>
      </c>
      <c r="F72" s="241" t="str">
        <f t="shared" si="847"/>
        <v>#DIV/0!</v>
      </c>
      <c r="G72" s="241">
        <f t="shared" si="848"/>
        <v>0</v>
      </c>
      <c r="H72" s="242"/>
      <c r="I72" s="241">
        <f t="shared" si="849"/>
        <v>0</v>
      </c>
      <c r="J72" s="241">
        <f t="shared" ref="J72:L72" si="1404">J173+J274+J375+J476</f>
        <v>0</v>
      </c>
      <c r="K72" s="241">
        <f t="shared" si="1404"/>
        <v>0</v>
      </c>
      <c r="L72" s="241">
        <f t="shared" si="1404"/>
        <v>0</v>
      </c>
      <c r="M72" s="241">
        <f t="shared" si="851"/>
        <v>0</v>
      </c>
      <c r="N72" s="242">
        <v>0.36319999999999997</v>
      </c>
      <c r="O72" s="243">
        <f t="shared" si="852"/>
        <v>0</v>
      </c>
      <c r="P72" s="244">
        <f t="shared" si="853"/>
        <v>0</v>
      </c>
      <c r="Q72" s="236"/>
      <c r="R72" s="238">
        <v>26.0</v>
      </c>
      <c r="S72" s="239" t="s">
        <v>175</v>
      </c>
      <c r="T72" s="240" t="s">
        <v>132</v>
      </c>
      <c r="U72" s="240" t="s">
        <v>132</v>
      </c>
      <c r="V72" s="241">
        <f t="shared" si="854"/>
        <v>0</v>
      </c>
      <c r="W72" s="241" t="str">
        <f t="shared" si="855"/>
        <v>#DIV/0!</v>
      </c>
      <c r="X72" s="241">
        <f t="shared" si="856"/>
        <v>0</v>
      </c>
      <c r="Y72" s="242"/>
      <c r="Z72" s="241">
        <f t="shared" si="857"/>
        <v>0</v>
      </c>
      <c r="AA72" s="241">
        <f t="shared" ref="AA72:AC72" si="1405">AA173+AA274+AA375+AA476</f>
        <v>0</v>
      </c>
      <c r="AB72" s="241">
        <f t="shared" si="1405"/>
        <v>0</v>
      </c>
      <c r="AC72" s="241">
        <f t="shared" si="1405"/>
        <v>0</v>
      </c>
      <c r="AD72" s="241">
        <f t="shared" si="859"/>
        <v>0</v>
      </c>
      <c r="AE72" s="242">
        <v>0.36319999999999997</v>
      </c>
      <c r="AF72" s="243">
        <f t="shared" si="860"/>
        <v>0</v>
      </c>
      <c r="AG72" s="244">
        <f t="shared" si="861"/>
        <v>0</v>
      </c>
      <c r="AH72" s="236"/>
      <c r="AI72" s="238">
        <v>26.0</v>
      </c>
      <c r="AJ72" s="239" t="s">
        <v>175</v>
      </c>
      <c r="AK72" s="240" t="s">
        <v>132</v>
      </c>
      <c r="AL72" s="240" t="s">
        <v>132</v>
      </c>
      <c r="AM72" s="241">
        <f t="shared" si="862"/>
        <v>0</v>
      </c>
      <c r="AN72" s="241" t="str">
        <f t="shared" si="863"/>
        <v>#DIV/0!</v>
      </c>
      <c r="AO72" s="241">
        <f t="shared" si="864"/>
        <v>0</v>
      </c>
      <c r="AP72" s="242"/>
      <c r="AQ72" s="241">
        <f t="shared" si="865"/>
        <v>0</v>
      </c>
      <c r="AR72" s="241">
        <f t="shared" ref="AR72:AT72" si="1406">AR173+AR274+AR375+AR476</f>
        <v>0</v>
      </c>
      <c r="AS72" s="241">
        <f t="shared" si="1406"/>
        <v>0</v>
      </c>
      <c r="AT72" s="241">
        <f t="shared" si="1406"/>
        <v>0</v>
      </c>
      <c r="AU72" s="241">
        <f t="shared" si="867"/>
        <v>0</v>
      </c>
      <c r="AV72" s="242">
        <v>0.36319999999999997</v>
      </c>
      <c r="AW72" s="243">
        <f t="shared" si="868"/>
        <v>0</v>
      </c>
      <c r="AX72" s="244">
        <f t="shared" si="869"/>
        <v>0</v>
      </c>
      <c r="AY72" s="236"/>
      <c r="AZ72" s="238">
        <v>26.0</v>
      </c>
      <c r="BA72" s="239" t="s">
        <v>175</v>
      </c>
      <c r="BB72" s="240" t="s">
        <v>132</v>
      </c>
      <c r="BC72" s="240" t="s">
        <v>132</v>
      </c>
      <c r="BD72" s="241">
        <f t="shared" si="870"/>
        <v>0</v>
      </c>
      <c r="BE72" s="241" t="str">
        <f t="shared" si="871"/>
        <v>#DIV/0!</v>
      </c>
      <c r="BF72" s="241">
        <f t="shared" si="872"/>
        <v>0</v>
      </c>
      <c r="BG72" s="242"/>
      <c r="BH72" s="241">
        <f t="shared" si="873"/>
        <v>0</v>
      </c>
      <c r="BI72" s="241">
        <f t="shared" ref="BI72:BK72" si="1407">BI173+BI274+BI375+BI476</f>
        <v>0</v>
      </c>
      <c r="BJ72" s="241">
        <f t="shared" si="1407"/>
        <v>0</v>
      </c>
      <c r="BK72" s="241">
        <f t="shared" si="1407"/>
        <v>0</v>
      </c>
      <c r="BL72" s="241">
        <f t="shared" si="875"/>
        <v>0</v>
      </c>
      <c r="BM72" s="242">
        <v>0.36319999999999997</v>
      </c>
      <c r="BN72" s="243">
        <f t="shared" si="876"/>
        <v>0</v>
      </c>
      <c r="BO72" s="244">
        <f t="shared" si="877"/>
        <v>0</v>
      </c>
      <c r="BP72" s="236"/>
      <c r="BQ72" s="238">
        <v>26.0</v>
      </c>
      <c r="BR72" s="239" t="s">
        <v>175</v>
      </c>
      <c r="BS72" s="240" t="s">
        <v>132</v>
      </c>
      <c r="BT72" s="240" t="s">
        <v>132</v>
      </c>
      <c r="BU72" s="241">
        <f t="shared" si="878"/>
        <v>0</v>
      </c>
      <c r="BV72" s="241" t="str">
        <f t="shared" si="879"/>
        <v>#DIV/0!</v>
      </c>
      <c r="BW72" s="241">
        <f t="shared" si="880"/>
        <v>0</v>
      </c>
      <c r="BX72" s="242"/>
      <c r="BY72" s="241">
        <f t="shared" si="881"/>
        <v>0</v>
      </c>
      <c r="BZ72" s="241">
        <f t="shared" ref="BZ72:CB72" si="1408">BZ173+BZ274+BZ375+BZ476</f>
        <v>0</v>
      </c>
      <c r="CA72" s="241">
        <f t="shared" si="1408"/>
        <v>0</v>
      </c>
      <c r="CB72" s="241">
        <f t="shared" si="1408"/>
        <v>0</v>
      </c>
      <c r="CC72" s="241">
        <f t="shared" si="883"/>
        <v>0</v>
      </c>
      <c r="CD72" s="242">
        <v>0.36319999999999997</v>
      </c>
      <c r="CE72" s="243">
        <f t="shared" si="884"/>
        <v>0</v>
      </c>
      <c r="CF72" s="244">
        <f t="shared" si="885"/>
        <v>0</v>
      </c>
      <c r="CG72" s="236"/>
      <c r="CH72" s="238">
        <v>26.0</v>
      </c>
      <c r="CI72" s="239" t="s">
        <v>175</v>
      </c>
      <c r="CJ72" s="240" t="s">
        <v>132</v>
      </c>
      <c r="CK72" s="240" t="s">
        <v>132</v>
      </c>
      <c r="CL72" s="241">
        <f t="shared" si="886"/>
        <v>0</v>
      </c>
      <c r="CM72" s="241" t="str">
        <f t="shared" si="887"/>
        <v>#DIV/0!</v>
      </c>
      <c r="CN72" s="241">
        <f t="shared" si="888"/>
        <v>0</v>
      </c>
      <c r="CO72" s="242"/>
      <c r="CP72" s="241">
        <f t="shared" si="889"/>
        <v>0</v>
      </c>
      <c r="CQ72" s="241">
        <f t="shared" ref="CQ72:CS72" si="1409">CQ173+CQ274+CQ375+CQ476</f>
        <v>0</v>
      </c>
      <c r="CR72" s="241">
        <f t="shared" si="1409"/>
        <v>0</v>
      </c>
      <c r="CS72" s="241">
        <f t="shared" si="1409"/>
        <v>0</v>
      </c>
      <c r="CT72" s="241">
        <f t="shared" si="891"/>
        <v>0</v>
      </c>
      <c r="CU72" s="242">
        <v>0.36319999999999997</v>
      </c>
      <c r="CV72" s="243">
        <f t="shared" si="892"/>
        <v>0</v>
      </c>
      <c r="CW72" s="244">
        <f t="shared" si="893"/>
        <v>0</v>
      </c>
      <c r="CX72" s="236"/>
      <c r="CY72" s="238">
        <v>26.0</v>
      </c>
      <c r="CZ72" s="239" t="s">
        <v>175</v>
      </c>
      <c r="DA72" s="240" t="s">
        <v>132</v>
      </c>
      <c r="DB72" s="240" t="s">
        <v>132</v>
      </c>
      <c r="DC72" s="241">
        <f t="shared" si="894"/>
        <v>0</v>
      </c>
      <c r="DD72" s="241" t="str">
        <f t="shared" si="895"/>
        <v>#DIV/0!</v>
      </c>
      <c r="DE72" s="241">
        <f t="shared" si="896"/>
        <v>0</v>
      </c>
      <c r="DF72" s="242"/>
      <c r="DG72" s="241">
        <f t="shared" si="897"/>
        <v>0</v>
      </c>
      <c r="DH72" s="241">
        <f t="shared" ref="DH72:DJ72" si="1410">DH173+DH274+DH375+DH476</f>
        <v>0</v>
      </c>
      <c r="DI72" s="241">
        <f t="shared" si="1410"/>
        <v>0</v>
      </c>
      <c r="DJ72" s="241">
        <f t="shared" si="1410"/>
        <v>0</v>
      </c>
      <c r="DK72" s="241">
        <f t="shared" si="899"/>
        <v>0</v>
      </c>
      <c r="DL72" s="242">
        <v>0.36319999999999997</v>
      </c>
      <c r="DM72" s="243">
        <f t="shared" si="900"/>
        <v>0</v>
      </c>
      <c r="DN72" s="244">
        <f t="shared" si="901"/>
        <v>0</v>
      </c>
      <c r="DO72" s="236"/>
      <c r="DP72" s="238">
        <v>26.0</v>
      </c>
      <c r="DQ72" s="239" t="s">
        <v>175</v>
      </c>
      <c r="DR72" s="240" t="s">
        <v>132</v>
      </c>
      <c r="DS72" s="240" t="s">
        <v>132</v>
      </c>
      <c r="DT72" s="241">
        <f t="shared" si="902"/>
        <v>0</v>
      </c>
      <c r="DU72" s="241" t="str">
        <f t="shared" si="903"/>
        <v>#DIV/0!</v>
      </c>
      <c r="DV72" s="241">
        <f t="shared" si="904"/>
        <v>0</v>
      </c>
      <c r="DW72" s="242"/>
      <c r="DX72" s="241">
        <f t="shared" si="905"/>
        <v>0</v>
      </c>
      <c r="DY72" s="241">
        <f t="shared" ref="DY72:EA72" si="1411">DY173+DY274+DY375+DY476</f>
        <v>0</v>
      </c>
      <c r="DZ72" s="241">
        <f t="shared" si="1411"/>
        <v>0</v>
      </c>
      <c r="EA72" s="241">
        <f t="shared" si="1411"/>
        <v>0</v>
      </c>
      <c r="EB72" s="241">
        <f t="shared" si="907"/>
        <v>0</v>
      </c>
      <c r="EC72" s="242">
        <v>0.36319999999999997</v>
      </c>
      <c r="ED72" s="243">
        <f t="shared" si="908"/>
        <v>0</v>
      </c>
      <c r="EE72" s="244">
        <f t="shared" si="909"/>
        <v>0</v>
      </c>
      <c r="EF72" s="236"/>
      <c r="EG72" s="238">
        <v>26.0</v>
      </c>
      <c r="EH72" s="239" t="s">
        <v>175</v>
      </c>
      <c r="EI72" s="240" t="s">
        <v>132</v>
      </c>
      <c r="EJ72" s="240" t="s">
        <v>132</v>
      </c>
      <c r="EK72" s="241">
        <f t="shared" si="910"/>
        <v>0</v>
      </c>
      <c r="EL72" s="241" t="str">
        <f t="shared" si="911"/>
        <v>#DIV/0!</v>
      </c>
      <c r="EM72" s="241">
        <f t="shared" si="912"/>
        <v>0</v>
      </c>
      <c r="EN72" s="242"/>
      <c r="EO72" s="241">
        <f t="shared" si="913"/>
        <v>0</v>
      </c>
      <c r="EP72" s="241">
        <f t="shared" ref="EP72:ER72" si="1412">EP173+EP274+EP375+EP476</f>
        <v>0</v>
      </c>
      <c r="EQ72" s="241">
        <f t="shared" si="1412"/>
        <v>0</v>
      </c>
      <c r="ER72" s="241">
        <f t="shared" si="1412"/>
        <v>0</v>
      </c>
      <c r="ES72" s="241">
        <f t="shared" si="915"/>
        <v>0</v>
      </c>
      <c r="ET72" s="242">
        <v>0.36319999999999997</v>
      </c>
      <c r="EU72" s="243">
        <f t="shared" si="916"/>
        <v>0</v>
      </c>
      <c r="EV72" s="244">
        <f t="shared" si="917"/>
        <v>0</v>
      </c>
      <c r="EW72" s="236"/>
      <c r="EX72" s="238">
        <v>26.0</v>
      </c>
      <c r="EY72" s="239" t="s">
        <v>175</v>
      </c>
      <c r="EZ72" s="240" t="s">
        <v>132</v>
      </c>
      <c r="FA72" s="240" t="s">
        <v>132</v>
      </c>
      <c r="FB72" s="241">
        <f t="shared" si="918"/>
        <v>0</v>
      </c>
      <c r="FC72" s="241" t="str">
        <f t="shared" si="919"/>
        <v>#DIV/0!</v>
      </c>
      <c r="FD72" s="241">
        <f t="shared" si="920"/>
        <v>0</v>
      </c>
      <c r="FE72" s="242"/>
      <c r="FF72" s="241">
        <f t="shared" si="921"/>
        <v>0</v>
      </c>
      <c r="FG72" s="241">
        <f t="shared" ref="FG72:FI72" si="1413">FG173+FG274+FG375+FG476</f>
        <v>0</v>
      </c>
      <c r="FH72" s="241">
        <f t="shared" si="1413"/>
        <v>0</v>
      </c>
      <c r="FI72" s="241">
        <f t="shared" si="1413"/>
        <v>0</v>
      </c>
      <c r="FJ72" s="241">
        <f t="shared" si="923"/>
        <v>0</v>
      </c>
      <c r="FK72" s="242">
        <v>0.36319999999999997</v>
      </c>
      <c r="FL72" s="243">
        <f t="shared" si="924"/>
        <v>0</v>
      </c>
      <c r="FM72" s="244">
        <f t="shared" si="925"/>
        <v>0</v>
      </c>
      <c r="FN72" s="236"/>
      <c r="FO72" s="238">
        <v>26.0</v>
      </c>
      <c r="FP72" s="239" t="s">
        <v>175</v>
      </c>
      <c r="FQ72" s="240" t="s">
        <v>132</v>
      </c>
      <c r="FR72" s="240" t="s">
        <v>132</v>
      </c>
      <c r="FS72" s="241">
        <f t="shared" si="926"/>
        <v>0</v>
      </c>
      <c r="FT72" s="241" t="str">
        <f t="shared" si="927"/>
        <v>#DIV/0!</v>
      </c>
      <c r="FU72" s="241">
        <f t="shared" si="928"/>
        <v>0</v>
      </c>
      <c r="FV72" s="242"/>
      <c r="FW72" s="241">
        <f t="shared" si="929"/>
        <v>0</v>
      </c>
      <c r="FX72" s="241">
        <f t="shared" ref="FX72:FZ72" si="1414">FX173+FX274+FX375+FX476</f>
        <v>0</v>
      </c>
      <c r="FY72" s="241">
        <f t="shared" si="1414"/>
        <v>0</v>
      </c>
      <c r="FZ72" s="241">
        <f t="shared" si="1414"/>
        <v>0</v>
      </c>
      <c r="GA72" s="241">
        <f t="shared" si="931"/>
        <v>0</v>
      </c>
      <c r="GB72" s="242">
        <v>0.36319999999999997</v>
      </c>
      <c r="GC72" s="243">
        <f t="shared" si="932"/>
        <v>0</v>
      </c>
      <c r="GD72" s="244">
        <f t="shared" si="933"/>
        <v>0</v>
      </c>
      <c r="GE72" s="236"/>
      <c r="GF72" s="238">
        <v>26.0</v>
      </c>
      <c r="GG72" s="239" t="s">
        <v>175</v>
      </c>
      <c r="GH72" s="240" t="s">
        <v>132</v>
      </c>
      <c r="GI72" s="240" t="s">
        <v>132</v>
      </c>
      <c r="GJ72" s="241">
        <f t="shared" si="934"/>
        <v>0</v>
      </c>
      <c r="GK72" s="241" t="str">
        <f t="shared" si="935"/>
        <v>#DIV/0!</v>
      </c>
      <c r="GL72" s="241">
        <f t="shared" si="936"/>
        <v>0</v>
      </c>
      <c r="GM72" s="242"/>
      <c r="GN72" s="241">
        <f t="shared" si="937"/>
        <v>0</v>
      </c>
      <c r="GO72" s="241">
        <f t="shared" ref="GO72:GQ72" si="1415">GO173+GO274+GO375+GO476</f>
        <v>0</v>
      </c>
      <c r="GP72" s="241">
        <f t="shared" si="1415"/>
        <v>0</v>
      </c>
      <c r="GQ72" s="241">
        <f t="shared" si="1415"/>
        <v>0</v>
      </c>
      <c r="GR72" s="241">
        <f t="shared" si="939"/>
        <v>0</v>
      </c>
      <c r="GS72" s="242">
        <v>0.36319999999999997</v>
      </c>
      <c r="GT72" s="243">
        <f t="shared" si="940"/>
        <v>0</v>
      </c>
      <c r="GU72" s="244">
        <f t="shared" si="941"/>
        <v>0</v>
      </c>
      <c r="GV72" s="236"/>
      <c r="GW72" s="238">
        <v>26.0</v>
      </c>
      <c r="GX72" s="239" t="s">
        <v>175</v>
      </c>
      <c r="GY72" s="240" t="s">
        <v>132</v>
      </c>
      <c r="GZ72" s="240" t="s">
        <v>132</v>
      </c>
      <c r="HA72" s="241">
        <f t="shared" si="942"/>
        <v>0</v>
      </c>
      <c r="HB72" s="241" t="str">
        <f t="shared" si="943"/>
        <v>#DIV/0!</v>
      </c>
      <c r="HC72" s="241">
        <f t="shared" si="944"/>
        <v>0</v>
      </c>
      <c r="HD72" s="242"/>
      <c r="HE72" s="241">
        <f t="shared" si="945"/>
        <v>0</v>
      </c>
      <c r="HF72" s="241">
        <f t="shared" ref="HF72:HH72" si="1416">HF173+HF274+HF375+HF476</f>
        <v>0</v>
      </c>
      <c r="HG72" s="241">
        <f t="shared" si="1416"/>
        <v>0</v>
      </c>
      <c r="HH72" s="241">
        <f t="shared" si="1416"/>
        <v>0</v>
      </c>
      <c r="HI72" s="241">
        <f t="shared" si="947"/>
        <v>0</v>
      </c>
      <c r="HJ72" s="242">
        <v>0.36319999999999997</v>
      </c>
      <c r="HK72" s="243">
        <f t="shared" si="948"/>
        <v>0</v>
      </c>
      <c r="HL72" s="244">
        <f t="shared" si="949"/>
        <v>0</v>
      </c>
      <c r="HM72" s="236"/>
      <c r="HN72" s="238">
        <v>26.0</v>
      </c>
      <c r="HO72" s="239" t="s">
        <v>175</v>
      </c>
      <c r="HP72" s="240" t="s">
        <v>132</v>
      </c>
      <c r="HQ72" s="240" t="s">
        <v>132</v>
      </c>
      <c r="HR72" s="241">
        <f t="shared" si="950"/>
        <v>0</v>
      </c>
      <c r="HS72" s="241" t="str">
        <f t="shared" si="951"/>
        <v>#DIV/0!</v>
      </c>
      <c r="HT72" s="241">
        <f t="shared" si="952"/>
        <v>0</v>
      </c>
      <c r="HU72" s="242"/>
      <c r="HV72" s="241">
        <f t="shared" si="953"/>
        <v>0</v>
      </c>
      <c r="HW72" s="241">
        <f t="shared" ref="HW72:HY72" si="1417">HW173+HW274+HW375+HW476</f>
        <v>0</v>
      </c>
      <c r="HX72" s="241">
        <f t="shared" si="1417"/>
        <v>0</v>
      </c>
      <c r="HY72" s="241">
        <f t="shared" si="1417"/>
        <v>0</v>
      </c>
      <c r="HZ72" s="241">
        <f t="shared" si="955"/>
        <v>0</v>
      </c>
      <c r="IA72" s="242">
        <v>0.36319999999999997</v>
      </c>
      <c r="IB72" s="243">
        <f t="shared" si="956"/>
        <v>0</v>
      </c>
      <c r="IC72" s="244">
        <f t="shared" si="957"/>
        <v>0</v>
      </c>
      <c r="ID72" s="236"/>
      <c r="IE72" s="238">
        <v>26.0</v>
      </c>
      <c r="IF72" s="239" t="s">
        <v>175</v>
      </c>
      <c r="IG72" s="240" t="s">
        <v>132</v>
      </c>
      <c r="IH72" s="240" t="s">
        <v>132</v>
      </c>
      <c r="II72" s="241">
        <f t="shared" si="958"/>
        <v>0</v>
      </c>
      <c r="IJ72" s="241" t="str">
        <f t="shared" si="959"/>
        <v>#DIV/0!</v>
      </c>
      <c r="IK72" s="241">
        <f t="shared" si="960"/>
        <v>0</v>
      </c>
      <c r="IL72" s="242"/>
      <c r="IM72" s="241">
        <f t="shared" si="961"/>
        <v>0</v>
      </c>
      <c r="IN72" s="241">
        <f t="shared" ref="IN72:IP72" si="1418">IN173+IN274+IN375+IN476</f>
        <v>0</v>
      </c>
      <c r="IO72" s="241">
        <f t="shared" si="1418"/>
        <v>0</v>
      </c>
      <c r="IP72" s="241">
        <f t="shared" si="1418"/>
        <v>0</v>
      </c>
      <c r="IQ72" s="241">
        <f t="shared" si="963"/>
        <v>0</v>
      </c>
      <c r="IR72" s="242">
        <v>0.36319999999999997</v>
      </c>
      <c r="IS72" s="243">
        <f t="shared" si="964"/>
        <v>0</v>
      </c>
      <c r="IT72" s="244">
        <f t="shared" si="965"/>
        <v>0</v>
      </c>
      <c r="IU72" s="236"/>
      <c r="IV72" s="238">
        <v>26.0</v>
      </c>
      <c r="IW72" s="239" t="s">
        <v>175</v>
      </c>
      <c r="IX72" s="240" t="s">
        <v>132</v>
      </c>
      <c r="IY72" s="240" t="s">
        <v>132</v>
      </c>
      <c r="IZ72" s="241">
        <f t="shared" si="966"/>
        <v>0</v>
      </c>
      <c r="JA72" s="241" t="str">
        <f t="shared" si="967"/>
        <v>#DIV/0!</v>
      </c>
      <c r="JB72" s="241">
        <f t="shared" si="968"/>
        <v>0</v>
      </c>
      <c r="JC72" s="242"/>
      <c r="JD72" s="241">
        <f t="shared" si="969"/>
        <v>0</v>
      </c>
      <c r="JE72" s="241">
        <f t="shared" ref="JE72:JG72" si="1419">JE173+JE274+JE375+JE476</f>
        <v>0</v>
      </c>
      <c r="JF72" s="241">
        <f t="shared" si="1419"/>
        <v>0</v>
      </c>
      <c r="JG72" s="241">
        <f t="shared" si="1419"/>
        <v>0</v>
      </c>
      <c r="JH72" s="241">
        <f t="shared" si="971"/>
        <v>0</v>
      </c>
      <c r="JI72" s="242">
        <v>0.36319999999999997</v>
      </c>
      <c r="JJ72" s="243">
        <f t="shared" si="972"/>
        <v>0</v>
      </c>
      <c r="JK72" s="244">
        <f t="shared" si="973"/>
        <v>0</v>
      </c>
      <c r="JL72" s="236"/>
      <c r="JM72" s="238">
        <v>26.0</v>
      </c>
      <c r="JN72" s="239" t="s">
        <v>175</v>
      </c>
      <c r="JO72" s="240" t="s">
        <v>132</v>
      </c>
      <c r="JP72" s="240" t="s">
        <v>132</v>
      </c>
      <c r="JQ72" s="241">
        <f t="shared" si="974"/>
        <v>0</v>
      </c>
      <c r="JR72" s="241" t="str">
        <f t="shared" si="975"/>
        <v>#DIV/0!</v>
      </c>
      <c r="JS72" s="241">
        <f t="shared" si="976"/>
        <v>0</v>
      </c>
      <c r="JT72" s="242"/>
      <c r="JU72" s="241">
        <f t="shared" si="977"/>
        <v>0</v>
      </c>
      <c r="JV72" s="241">
        <f t="shared" ref="JV72:JX72" si="1420">JV173+JV274+JV375+JV476</f>
        <v>0</v>
      </c>
      <c r="JW72" s="241">
        <f t="shared" si="1420"/>
        <v>0</v>
      </c>
      <c r="JX72" s="241">
        <f t="shared" si="1420"/>
        <v>0</v>
      </c>
      <c r="JY72" s="241">
        <f t="shared" si="979"/>
        <v>0</v>
      </c>
      <c r="JZ72" s="242">
        <v>0.36319999999999997</v>
      </c>
      <c r="KA72" s="243">
        <f t="shared" si="980"/>
        <v>0</v>
      </c>
      <c r="KB72" s="244">
        <f t="shared" si="981"/>
        <v>0</v>
      </c>
      <c r="KC72" s="236"/>
      <c r="KD72" s="238">
        <v>26.0</v>
      </c>
      <c r="KE72" s="239" t="s">
        <v>175</v>
      </c>
      <c r="KF72" s="240" t="s">
        <v>132</v>
      </c>
      <c r="KG72" s="240" t="s">
        <v>132</v>
      </c>
      <c r="KH72" s="241">
        <f t="shared" si="982"/>
        <v>0</v>
      </c>
      <c r="KI72" s="241" t="str">
        <f t="shared" si="983"/>
        <v>#DIV/0!</v>
      </c>
      <c r="KJ72" s="241">
        <f t="shared" si="984"/>
        <v>0</v>
      </c>
      <c r="KK72" s="242"/>
      <c r="KL72" s="241">
        <f t="shared" si="985"/>
        <v>0</v>
      </c>
      <c r="KM72" s="241">
        <f t="shared" ref="KM72:KO72" si="1421">KM173+KM274+KM375+KM476</f>
        <v>0</v>
      </c>
      <c r="KN72" s="241">
        <f t="shared" si="1421"/>
        <v>0</v>
      </c>
      <c r="KO72" s="241">
        <f t="shared" si="1421"/>
        <v>0</v>
      </c>
      <c r="KP72" s="241">
        <f t="shared" si="987"/>
        <v>0</v>
      </c>
      <c r="KQ72" s="242">
        <v>0.36319999999999997</v>
      </c>
      <c r="KR72" s="243">
        <f t="shared" si="988"/>
        <v>0</v>
      </c>
      <c r="KS72" s="244">
        <f t="shared" si="989"/>
        <v>0</v>
      </c>
      <c r="KT72" s="236"/>
      <c r="KU72" s="237"/>
    </row>
    <row r="73" ht="15.75" customHeight="1">
      <c r="A73" s="238">
        <v>27.0</v>
      </c>
      <c r="B73" s="239" t="s">
        <v>176</v>
      </c>
      <c r="C73" s="240" t="s">
        <v>132</v>
      </c>
      <c r="D73" s="240" t="s">
        <v>132</v>
      </c>
      <c r="E73" s="241">
        <f t="shared" si="846"/>
        <v>0</v>
      </c>
      <c r="F73" s="241" t="str">
        <f t="shared" si="847"/>
        <v>#DIV/0!</v>
      </c>
      <c r="G73" s="241">
        <f t="shared" si="848"/>
        <v>0</v>
      </c>
      <c r="H73" s="242"/>
      <c r="I73" s="241">
        <f t="shared" si="849"/>
        <v>0</v>
      </c>
      <c r="J73" s="241">
        <f t="shared" ref="J73:L73" si="1422">J174+J275+J376+J477</f>
        <v>0</v>
      </c>
      <c r="K73" s="241">
        <f t="shared" si="1422"/>
        <v>0</v>
      </c>
      <c r="L73" s="241">
        <f t="shared" si="1422"/>
        <v>0</v>
      </c>
      <c r="M73" s="241">
        <f t="shared" si="851"/>
        <v>0</v>
      </c>
      <c r="N73" s="242">
        <v>0.36319999999999997</v>
      </c>
      <c r="O73" s="243">
        <f t="shared" si="852"/>
        <v>0</v>
      </c>
      <c r="P73" s="244">
        <f t="shared" si="853"/>
        <v>0</v>
      </c>
      <c r="Q73" s="236"/>
      <c r="R73" s="238">
        <v>27.0</v>
      </c>
      <c r="S73" s="239" t="s">
        <v>176</v>
      </c>
      <c r="T73" s="240" t="s">
        <v>132</v>
      </c>
      <c r="U73" s="240" t="s">
        <v>132</v>
      </c>
      <c r="V73" s="241">
        <f t="shared" si="854"/>
        <v>0</v>
      </c>
      <c r="W73" s="241" t="str">
        <f t="shared" si="855"/>
        <v>#DIV/0!</v>
      </c>
      <c r="X73" s="241">
        <f t="shared" si="856"/>
        <v>0</v>
      </c>
      <c r="Y73" s="242"/>
      <c r="Z73" s="241">
        <f t="shared" si="857"/>
        <v>0</v>
      </c>
      <c r="AA73" s="241">
        <f t="shared" ref="AA73:AC73" si="1423">AA174+AA275+AA376+AA477</f>
        <v>0</v>
      </c>
      <c r="AB73" s="241">
        <f t="shared" si="1423"/>
        <v>0</v>
      </c>
      <c r="AC73" s="241">
        <f t="shared" si="1423"/>
        <v>0</v>
      </c>
      <c r="AD73" s="241">
        <f t="shared" si="859"/>
        <v>0</v>
      </c>
      <c r="AE73" s="242">
        <v>0.36319999999999997</v>
      </c>
      <c r="AF73" s="243">
        <f t="shared" si="860"/>
        <v>0</v>
      </c>
      <c r="AG73" s="244">
        <f t="shared" si="861"/>
        <v>0</v>
      </c>
      <c r="AH73" s="236"/>
      <c r="AI73" s="238">
        <v>27.0</v>
      </c>
      <c r="AJ73" s="239" t="s">
        <v>176</v>
      </c>
      <c r="AK73" s="240" t="s">
        <v>132</v>
      </c>
      <c r="AL73" s="240" t="s">
        <v>132</v>
      </c>
      <c r="AM73" s="241">
        <f t="shared" si="862"/>
        <v>0</v>
      </c>
      <c r="AN73" s="241" t="str">
        <f t="shared" si="863"/>
        <v>#DIV/0!</v>
      </c>
      <c r="AO73" s="241">
        <f t="shared" si="864"/>
        <v>0</v>
      </c>
      <c r="AP73" s="242"/>
      <c r="AQ73" s="241">
        <f t="shared" si="865"/>
        <v>0</v>
      </c>
      <c r="AR73" s="241">
        <f t="shared" ref="AR73:AT73" si="1424">AR174+AR275+AR376+AR477</f>
        <v>0</v>
      </c>
      <c r="AS73" s="241">
        <f t="shared" si="1424"/>
        <v>0</v>
      </c>
      <c r="AT73" s="241">
        <f t="shared" si="1424"/>
        <v>0</v>
      </c>
      <c r="AU73" s="241">
        <f t="shared" si="867"/>
        <v>0</v>
      </c>
      <c r="AV73" s="242">
        <v>0.36319999999999997</v>
      </c>
      <c r="AW73" s="243">
        <f t="shared" si="868"/>
        <v>0</v>
      </c>
      <c r="AX73" s="244">
        <f t="shared" si="869"/>
        <v>0</v>
      </c>
      <c r="AY73" s="236"/>
      <c r="AZ73" s="238">
        <v>27.0</v>
      </c>
      <c r="BA73" s="239" t="s">
        <v>176</v>
      </c>
      <c r="BB73" s="240" t="s">
        <v>132</v>
      </c>
      <c r="BC73" s="240" t="s">
        <v>132</v>
      </c>
      <c r="BD73" s="241">
        <f t="shared" si="870"/>
        <v>0</v>
      </c>
      <c r="BE73" s="241" t="str">
        <f t="shared" si="871"/>
        <v>#DIV/0!</v>
      </c>
      <c r="BF73" s="241">
        <f t="shared" si="872"/>
        <v>0</v>
      </c>
      <c r="BG73" s="242"/>
      <c r="BH73" s="241">
        <f t="shared" si="873"/>
        <v>0</v>
      </c>
      <c r="BI73" s="241">
        <f t="shared" ref="BI73:BK73" si="1425">BI174+BI275+BI376+BI477</f>
        <v>0</v>
      </c>
      <c r="BJ73" s="241">
        <f t="shared" si="1425"/>
        <v>0</v>
      </c>
      <c r="BK73" s="241">
        <f t="shared" si="1425"/>
        <v>0</v>
      </c>
      <c r="BL73" s="241">
        <f t="shared" si="875"/>
        <v>0</v>
      </c>
      <c r="BM73" s="242">
        <v>0.36319999999999997</v>
      </c>
      <c r="BN73" s="243">
        <f t="shared" si="876"/>
        <v>0</v>
      </c>
      <c r="BO73" s="244">
        <f t="shared" si="877"/>
        <v>0</v>
      </c>
      <c r="BP73" s="236"/>
      <c r="BQ73" s="238">
        <v>27.0</v>
      </c>
      <c r="BR73" s="239" t="s">
        <v>176</v>
      </c>
      <c r="BS73" s="240" t="s">
        <v>132</v>
      </c>
      <c r="BT73" s="240" t="s">
        <v>132</v>
      </c>
      <c r="BU73" s="241">
        <f t="shared" si="878"/>
        <v>0</v>
      </c>
      <c r="BV73" s="241" t="str">
        <f t="shared" si="879"/>
        <v>#DIV/0!</v>
      </c>
      <c r="BW73" s="241">
        <f t="shared" si="880"/>
        <v>0</v>
      </c>
      <c r="BX73" s="242"/>
      <c r="BY73" s="241">
        <f t="shared" si="881"/>
        <v>0</v>
      </c>
      <c r="BZ73" s="241">
        <f t="shared" ref="BZ73:CB73" si="1426">BZ174+BZ275+BZ376+BZ477</f>
        <v>0</v>
      </c>
      <c r="CA73" s="241">
        <f t="shared" si="1426"/>
        <v>0</v>
      </c>
      <c r="CB73" s="241">
        <f t="shared" si="1426"/>
        <v>0</v>
      </c>
      <c r="CC73" s="241">
        <f t="shared" si="883"/>
        <v>0</v>
      </c>
      <c r="CD73" s="242">
        <v>0.36319999999999997</v>
      </c>
      <c r="CE73" s="243">
        <f t="shared" si="884"/>
        <v>0</v>
      </c>
      <c r="CF73" s="244">
        <f t="shared" si="885"/>
        <v>0</v>
      </c>
      <c r="CG73" s="236"/>
      <c r="CH73" s="238">
        <v>27.0</v>
      </c>
      <c r="CI73" s="239" t="s">
        <v>176</v>
      </c>
      <c r="CJ73" s="240" t="s">
        <v>132</v>
      </c>
      <c r="CK73" s="240" t="s">
        <v>132</v>
      </c>
      <c r="CL73" s="241">
        <f t="shared" si="886"/>
        <v>0</v>
      </c>
      <c r="CM73" s="241" t="str">
        <f t="shared" si="887"/>
        <v>#DIV/0!</v>
      </c>
      <c r="CN73" s="241">
        <f t="shared" si="888"/>
        <v>0</v>
      </c>
      <c r="CO73" s="242"/>
      <c r="CP73" s="241">
        <f t="shared" si="889"/>
        <v>0</v>
      </c>
      <c r="CQ73" s="241">
        <f t="shared" ref="CQ73:CS73" si="1427">CQ174+CQ275+CQ376+CQ477</f>
        <v>0</v>
      </c>
      <c r="CR73" s="241">
        <f t="shared" si="1427"/>
        <v>0</v>
      </c>
      <c r="CS73" s="241">
        <f t="shared" si="1427"/>
        <v>0</v>
      </c>
      <c r="CT73" s="241">
        <f t="shared" si="891"/>
        <v>0</v>
      </c>
      <c r="CU73" s="242">
        <v>0.36319999999999997</v>
      </c>
      <c r="CV73" s="243">
        <f t="shared" si="892"/>
        <v>0</v>
      </c>
      <c r="CW73" s="244">
        <f t="shared" si="893"/>
        <v>0</v>
      </c>
      <c r="CX73" s="236"/>
      <c r="CY73" s="238">
        <v>27.0</v>
      </c>
      <c r="CZ73" s="239" t="s">
        <v>176</v>
      </c>
      <c r="DA73" s="240" t="s">
        <v>132</v>
      </c>
      <c r="DB73" s="240" t="s">
        <v>132</v>
      </c>
      <c r="DC73" s="241">
        <f t="shared" si="894"/>
        <v>0</v>
      </c>
      <c r="DD73" s="241" t="str">
        <f t="shared" si="895"/>
        <v>#DIV/0!</v>
      </c>
      <c r="DE73" s="241">
        <f t="shared" si="896"/>
        <v>0</v>
      </c>
      <c r="DF73" s="242"/>
      <c r="DG73" s="241">
        <f t="shared" si="897"/>
        <v>0</v>
      </c>
      <c r="DH73" s="241">
        <f t="shared" ref="DH73:DJ73" si="1428">DH174+DH275+DH376+DH477</f>
        <v>0</v>
      </c>
      <c r="DI73" s="241">
        <f t="shared" si="1428"/>
        <v>0</v>
      </c>
      <c r="DJ73" s="241">
        <f t="shared" si="1428"/>
        <v>0</v>
      </c>
      <c r="DK73" s="241">
        <f t="shared" si="899"/>
        <v>0</v>
      </c>
      <c r="DL73" s="242">
        <v>0.36319999999999997</v>
      </c>
      <c r="DM73" s="243">
        <f t="shared" si="900"/>
        <v>0</v>
      </c>
      <c r="DN73" s="244">
        <f t="shared" si="901"/>
        <v>0</v>
      </c>
      <c r="DO73" s="236"/>
      <c r="DP73" s="238">
        <v>27.0</v>
      </c>
      <c r="DQ73" s="239" t="s">
        <v>176</v>
      </c>
      <c r="DR73" s="240" t="s">
        <v>132</v>
      </c>
      <c r="DS73" s="240" t="s">
        <v>132</v>
      </c>
      <c r="DT73" s="241">
        <f t="shared" si="902"/>
        <v>0</v>
      </c>
      <c r="DU73" s="241" t="str">
        <f t="shared" si="903"/>
        <v>#DIV/0!</v>
      </c>
      <c r="DV73" s="241">
        <f t="shared" si="904"/>
        <v>0</v>
      </c>
      <c r="DW73" s="242"/>
      <c r="DX73" s="241">
        <f t="shared" si="905"/>
        <v>0</v>
      </c>
      <c r="DY73" s="241">
        <f t="shared" ref="DY73:EA73" si="1429">DY174+DY275+DY376+DY477</f>
        <v>0</v>
      </c>
      <c r="DZ73" s="241">
        <f t="shared" si="1429"/>
        <v>0</v>
      </c>
      <c r="EA73" s="241">
        <f t="shared" si="1429"/>
        <v>0</v>
      </c>
      <c r="EB73" s="241">
        <f t="shared" si="907"/>
        <v>0</v>
      </c>
      <c r="EC73" s="242">
        <v>0.36319999999999997</v>
      </c>
      <c r="ED73" s="243">
        <f t="shared" si="908"/>
        <v>0</v>
      </c>
      <c r="EE73" s="244">
        <f t="shared" si="909"/>
        <v>0</v>
      </c>
      <c r="EF73" s="236"/>
      <c r="EG73" s="238">
        <v>27.0</v>
      </c>
      <c r="EH73" s="239" t="s">
        <v>176</v>
      </c>
      <c r="EI73" s="240" t="s">
        <v>132</v>
      </c>
      <c r="EJ73" s="240" t="s">
        <v>132</v>
      </c>
      <c r="EK73" s="241">
        <f t="shared" si="910"/>
        <v>0</v>
      </c>
      <c r="EL73" s="241" t="str">
        <f t="shared" si="911"/>
        <v>#DIV/0!</v>
      </c>
      <c r="EM73" s="241">
        <f t="shared" si="912"/>
        <v>0</v>
      </c>
      <c r="EN73" s="242"/>
      <c r="EO73" s="241">
        <f t="shared" si="913"/>
        <v>0</v>
      </c>
      <c r="EP73" s="241">
        <f t="shared" ref="EP73:ER73" si="1430">EP174+EP275+EP376+EP477</f>
        <v>0</v>
      </c>
      <c r="EQ73" s="241">
        <f t="shared" si="1430"/>
        <v>0</v>
      </c>
      <c r="ER73" s="241">
        <f t="shared" si="1430"/>
        <v>0</v>
      </c>
      <c r="ES73" s="241">
        <f t="shared" si="915"/>
        <v>0</v>
      </c>
      <c r="ET73" s="242">
        <v>0.36319999999999997</v>
      </c>
      <c r="EU73" s="243">
        <f t="shared" si="916"/>
        <v>0</v>
      </c>
      <c r="EV73" s="244">
        <f t="shared" si="917"/>
        <v>0</v>
      </c>
      <c r="EW73" s="236"/>
      <c r="EX73" s="238">
        <v>27.0</v>
      </c>
      <c r="EY73" s="239" t="s">
        <v>176</v>
      </c>
      <c r="EZ73" s="240" t="s">
        <v>132</v>
      </c>
      <c r="FA73" s="240" t="s">
        <v>132</v>
      </c>
      <c r="FB73" s="241">
        <f t="shared" si="918"/>
        <v>0</v>
      </c>
      <c r="FC73" s="241" t="str">
        <f t="shared" si="919"/>
        <v>#DIV/0!</v>
      </c>
      <c r="FD73" s="241">
        <f t="shared" si="920"/>
        <v>0</v>
      </c>
      <c r="FE73" s="242"/>
      <c r="FF73" s="241">
        <f t="shared" si="921"/>
        <v>0</v>
      </c>
      <c r="FG73" s="241">
        <f t="shared" ref="FG73:FI73" si="1431">FG174+FG275+FG376+FG477</f>
        <v>0</v>
      </c>
      <c r="FH73" s="241">
        <f t="shared" si="1431"/>
        <v>0</v>
      </c>
      <c r="FI73" s="241">
        <f t="shared" si="1431"/>
        <v>0</v>
      </c>
      <c r="FJ73" s="241">
        <f t="shared" si="923"/>
        <v>0</v>
      </c>
      <c r="FK73" s="242">
        <v>0.36319999999999997</v>
      </c>
      <c r="FL73" s="243">
        <f t="shared" si="924"/>
        <v>0</v>
      </c>
      <c r="FM73" s="244">
        <f t="shared" si="925"/>
        <v>0</v>
      </c>
      <c r="FN73" s="236"/>
      <c r="FO73" s="238">
        <v>27.0</v>
      </c>
      <c r="FP73" s="239" t="s">
        <v>176</v>
      </c>
      <c r="FQ73" s="240" t="s">
        <v>132</v>
      </c>
      <c r="FR73" s="240" t="s">
        <v>132</v>
      </c>
      <c r="FS73" s="241">
        <f t="shared" si="926"/>
        <v>0</v>
      </c>
      <c r="FT73" s="241" t="str">
        <f t="shared" si="927"/>
        <v>#DIV/0!</v>
      </c>
      <c r="FU73" s="241">
        <f t="shared" si="928"/>
        <v>0</v>
      </c>
      <c r="FV73" s="242"/>
      <c r="FW73" s="241">
        <f t="shared" si="929"/>
        <v>0</v>
      </c>
      <c r="FX73" s="241">
        <f t="shared" ref="FX73:FZ73" si="1432">FX174+FX275+FX376+FX477</f>
        <v>0</v>
      </c>
      <c r="FY73" s="241">
        <f t="shared" si="1432"/>
        <v>0</v>
      </c>
      <c r="FZ73" s="241">
        <f t="shared" si="1432"/>
        <v>0</v>
      </c>
      <c r="GA73" s="241">
        <f t="shared" si="931"/>
        <v>0</v>
      </c>
      <c r="GB73" s="242">
        <v>0.36319999999999997</v>
      </c>
      <c r="GC73" s="243">
        <f t="shared" si="932"/>
        <v>0</v>
      </c>
      <c r="GD73" s="244">
        <f t="shared" si="933"/>
        <v>0</v>
      </c>
      <c r="GE73" s="236"/>
      <c r="GF73" s="238">
        <v>27.0</v>
      </c>
      <c r="GG73" s="239" t="s">
        <v>176</v>
      </c>
      <c r="GH73" s="240" t="s">
        <v>132</v>
      </c>
      <c r="GI73" s="240" t="s">
        <v>132</v>
      </c>
      <c r="GJ73" s="241">
        <f t="shared" si="934"/>
        <v>0</v>
      </c>
      <c r="GK73" s="241" t="str">
        <f t="shared" si="935"/>
        <v>#DIV/0!</v>
      </c>
      <c r="GL73" s="241">
        <f t="shared" si="936"/>
        <v>0</v>
      </c>
      <c r="GM73" s="242"/>
      <c r="GN73" s="241">
        <f t="shared" si="937"/>
        <v>0</v>
      </c>
      <c r="GO73" s="241">
        <f t="shared" ref="GO73:GQ73" si="1433">GO174+GO275+GO376+GO477</f>
        <v>0</v>
      </c>
      <c r="GP73" s="241">
        <f t="shared" si="1433"/>
        <v>0</v>
      </c>
      <c r="GQ73" s="241">
        <f t="shared" si="1433"/>
        <v>0</v>
      </c>
      <c r="GR73" s="241">
        <f t="shared" si="939"/>
        <v>0</v>
      </c>
      <c r="GS73" s="242">
        <v>0.36319999999999997</v>
      </c>
      <c r="GT73" s="243">
        <f t="shared" si="940"/>
        <v>0</v>
      </c>
      <c r="GU73" s="244">
        <f t="shared" si="941"/>
        <v>0</v>
      </c>
      <c r="GV73" s="236"/>
      <c r="GW73" s="238">
        <v>27.0</v>
      </c>
      <c r="GX73" s="239" t="s">
        <v>176</v>
      </c>
      <c r="GY73" s="240" t="s">
        <v>132</v>
      </c>
      <c r="GZ73" s="240" t="s">
        <v>132</v>
      </c>
      <c r="HA73" s="241">
        <f t="shared" si="942"/>
        <v>0</v>
      </c>
      <c r="HB73" s="241" t="str">
        <f t="shared" si="943"/>
        <v>#DIV/0!</v>
      </c>
      <c r="HC73" s="241">
        <f t="shared" si="944"/>
        <v>0</v>
      </c>
      <c r="HD73" s="242"/>
      <c r="HE73" s="241">
        <f t="shared" si="945"/>
        <v>0</v>
      </c>
      <c r="HF73" s="241">
        <f t="shared" ref="HF73:HH73" si="1434">HF174+HF275+HF376+HF477</f>
        <v>0</v>
      </c>
      <c r="HG73" s="241">
        <f t="shared" si="1434"/>
        <v>0</v>
      </c>
      <c r="HH73" s="241">
        <f t="shared" si="1434"/>
        <v>0</v>
      </c>
      <c r="HI73" s="241">
        <f t="shared" si="947"/>
        <v>0</v>
      </c>
      <c r="HJ73" s="242">
        <v>0.36319999999999997</v>
      </c>
      <c r="HK73" s="243">
        <f t="shared" si="948"/>
        <v>0</v>
      </c>
      <c r="HL73" s="244">
        <f t="shared" si="949"/>
        <v>0</v>
      </c>
      <c r="HM73" s="236"/>
      <c r="HN73" s="238">
        <v>27.0</v>
      </c>
      <c r="HO73" s="239" t="s">
        <v>176</v>
      </c>
      <c r="HP73" s="240" t="s">
        <v>132</v>
      </c>
      <c r="HQ73" s="240" t="s">
        <v>132</v>
      </c>
      <c r="HR73" s="241">
        <f t="shared" si="950"/>
        <v>0</v>
      </c>
      <c r="HS73" s="241" t="str">
        <f t="shared" si="951"/>
        <v>#DIV/0!</v>
      </c>
      <c r="HT73" s="241">
        <f t="shared" si="952"/>
        <v>0</v>
      </c>
      <c r="HU73" s="242"/>
      <c r="HV73" s="241">
        <f t="shared" si="953"/>
        <v>0</v>
      </c>
      <c r="HW73" s="241">
        <f t="shared" ref="HW73:HY73" si="1435">HW174+HW275+HW376+HW477</f>
        <v>0</v>
      </c>
      <c r="HX73" s="241">
        <f t="shared" si="1435"/>
        <v>0</v>
      </c>
      <c r="HY73" s="241">
        <f t="shared" si="1435"/>
        <v>0</v>
      </c>
      <c r="HZ73" s="241">
        <f t="shared" si="955"/>
        <v>0</v>
      </c>
      <c r="IA73" s="242">
        <v>0.36319999999999997</v>
      </c>
      <c r="IB73" s="243">
        <f t="shared" si="956"/>
        <v>0</v>
      </c>
      <c r="IC73" s="244">
        <f t="shared" si="957"/>
        <v>0</v>
      </c>
      <c r="ID73" s="236"/>
      <c r="IE73" s="238">
        <v>27.0</v>
      </c>
      <c r="IF73" s="239" t="s">
        <v>176</v>
      </c>
      <c r="IG73" s="240" t="s">
        <v>132</v>
      </c>
      <c r="IH73" s="240" t="s">
        <v>132</v>
      </c>
      <c r="II73" s="241">
        <f t="shared" si="958"/>
        <v>0</v>
      </c>
      <c r="IJ73" s="241" t="str">
        <f t="shared" si="959"/>
        <v>#DIV/0!</v>
      </c>
      <c r="IK73" s="241">
        <f t="shared" si="960"/>
        <v>0</v>
      </c>
      <c r="IL73" s="242"/>
      <c r="IM73" s="241">
        <f t="shared" si="961"/>
        <v>0</v>
      </c>
      <c r="IN73" s="241">
        <f t="shared" ref="IN73:IP73" si="1436">IN174+IN275+IN376+IN477</f>
        <v>0</v>
      </c>
      <c r="IO73" s="241">
        <f t="shared" si="1436"/>
        <v>0</v>
      </c>
      <c r="IP73" s="241">
        <f t="shared" si="1436"/>
        <v>0</v>
      </c>
      <c r="IQ73" s="241">
        <f t="shared" si="963"/>
        <v>0</v>
      </c>
      <c r="IR73" s="242">
        <v>0.36319999999999997</v>
      </c>
      <c r="IS73" s="243">
        <f t="shared" si="964"/>
        <v>0</v>
      </c>
      <c r="IT73" s="244">
        <f t="shared" si="965"/>
        <v>0</v>
      </c>
      <c r="IU73" s="236"/>
      <c r="IV73" s="238">
        <v>27.0</v>
      </c>
      <c r="IW73" s="239" t="s">
        <v>176</v>
      </c>
      <c r="IX73" s="240" t="s">
        <v>132</v>
      </c>
      <c r="IY73" s="240" t="s">
        <v>132</v>
      </c>
      <c r="IZ73" s="241">
        <f t="shared" si="966"/>
        <v>0</v>
      </c>
      <c r="JA73" s="241" t="str">
        <f t="shared" si="967"/>
        <v>#DIV/0!</v>
      </c>
      <c r="JB73" s="241">
        <f t="shared" si="968"/>
        <v>0</v>
      </c>
      <c r="JC73" s="242"/>
      <c r="JD73" s="241">
        <f t="shared" si="969"/>
        <v>0</v>
      </c>
      <c r="JE73" s="241">
        <f t="shared" ref="JE73:JG73" si="1437">JE174+JE275+JE376+JE477</f>
        <v>0</v>
      </c>
      <c r="JF73" s="241">
        <f t="shared" si="1437"/>
        <v>0</v>
      </c>
      <c r="JG73" s="241">
        <f t="shared" si="1437"/>
        <v>0</v>
      </c>
      <c r="JH73" s="241">
        <f t="shared" si="971"/>
        <v>0</v>
      </c>
      <c r="JI73" s="242">
        <v>0.36319999999999997</v>
      </c>
      <c r="JJ73" s="243">
        <f t="shared" si="972"/>
        <v>0</v>
      </c>
      <c r="JK73" s="244">
        <f t="shared" si="973"/>
        <v>0</v>
      </c>
      <c r="JL73" s="236"/>
      <c r="JM73" s="238">
        <v>27.0</v>
      </c>
      <c r="JN73" s="239" t="s">
        <v>176</v>
      </c>
      <c r="JO73" s="240" t="s">
        <v>132</v>
      </c>
      <c r="JP73" s="240" t="s">
        <v>132</v>
      </c>
      <c r="JQ73" s="241">
        <f t="shared" si="974"/>
        <v>0</v>
      </c>
      <c r="JR73" s="241" t="str">
        <f t="shared" si="975"/>
        <v>#DIV/0!</v>
      </c>
      <c r="JS73" s="241">
        <f t="shared" si="976"/>
        <v>0</v>
      </c>
      <c r="JT73" s="242"/>
      <c r="JU73" s="241">
        <f t="shared" si="977"/>
        <v>0</v>
      </c>
      <c r="JV73" s="241">
        <f t="shared" ref="JV73:JX73" si="1438">JV174+JV275+JV376+JV477</f>
        <v>0</v>
      </c>
      <c r="JW73" s="241">
        <f t="shared" si="1438"/>
        <v>0</v>
      </c>
      <c r="JX73" s="241">
        <f t="shared" si="1438"/>
        <v>0</v>
      </c>
      <c r="JY73" s="241">
        <f t="shared" si="979"/>
        <v>0</v>
      </c>
      <c r="JZ73" s="242">
        <v>0.36319999999999997</v>
      </c>
      <c r="KA73" s="243">
        <f t="shared" si="980"/>
        <v>0</v>
      </c>
      <c r="KB73" s="244">
        <f t="shared" si="981"/>
        <v>0</v>
      </c>
      <c r="KC73" s="236"/>
      <c r="KD73" s="238">
        <v>27.0</v>
      </c>
      <c r="KE73" s="239" t="s">
        <v>176</v>
      </c>
      <c r="KF73" s="240" t="s">
        <v>132</v>
      </c>
      <c r="KG73" s="240" t="s">
        <v>132</v>
      </c>
      <c r="KH73" s="241">
        <f t="shared" si="982"/>
        <v>0</v>
      </c>
      <c r="KI73" s="241" t="str">
        <f t="shared" si="983"/>
        <v>#DIV/0!</v>
      </c>
      <c r="KJ73" s="241">
        <f t="shared" si="984"/>
        <v>0</v>
      </c>
      <c r="KK73" s="242"/>
      <c r="KL73" s="241">
        <f t="shared" si="985"/>
        <v>0</v>
      </c>
      <c r="KM73" s="241">
        <f t="shared" ref="KM73:KO73" si="1439">KM174+KM275+KM376+KM477</f>
        <v>0</v>
      </c>
      <c r="KN73" s="241">
        <f t="shared" si="1439"/>
        <v>0</v>
      </c>
      <c r="KO73" s="241">
        <f t="shared" si="1439"/>
        <v>0</v>
      </c>
      <c r="KP73" s="241">
        <f t="shared" si="987"/>
        <v>0</v>
      </c>
      <c r="KQ73" s="242">
        <v>0.36319999999999997</v>
      </c>
      <c r="KR73" s="243">
        <f t="shared" si="988"/>
        <v>0</v>
      </c>
      <c r="KS73" s="244">
        <f t="shared" si="989"/>
        <v>0</v>
      </c>
      <c r="KT73" s="236"/>
      <c r="KU73" s="237"/>
    </row>
    <row r="74" ht="15.75" customHeight="1">
      <c r="A74" s="238">
        <v>28.0</v>
      </c>
      <c r="B74" s="239" t="s">
        <v>177</v>
      </c>
      <c r="C74" s="240" t="s">
        <v>132</v>
      </c>
      <c r="D74" s="240" t="s">
        <v>132</v>
      </c>
      <c r="E74" s="241">
        <f t="shared" si="846"/>
        <v>0</v>
      </c>
      <c r="F74" s="241" t="str">
        <f t="shared" si="847"/>
        <v>#DIV/0!</v>
      </c>
      <c r="G74" s="241">
        <f t="shared" si="848"/>
        <v>0</v>
      </c>
      <c r="H74" s="242"/>
      <c r="I74" s="241">
        <f t="shared" si="849"/>
        <v>0</v>
      </c>
      <c r="J74" s="241">
        <f t="shared" ref="J74:L74" si="1440">J175+J276+J377+J478</f>
        <v>0</v>
      </c>
      <c r="K74" s="241">
        <f t="shared" si="1440"/>
        <v>0</v>
      </c>
      <c r="L74" s="241">
        <f t="shared" si="1440"/>
        <v>0</v>
      </c>
      <c r="M74" s="241">
        <f t="shared" si="851"/>
        <v>0</v>
      </c>
      <c r="N74" s="242">
        <v>0.36319999999999997</v>
      </c>
      <c r="O74" s="243">
        <f t="shared" si="852"/>
        <v>0</v>
      </c>
      <c r="P74" s="244">
        <f t="shared" si="853"/>
        <v>0</v>
      </c>
      <c r="Q74" s="236"/>
      <c r="R74" s="238">
        <v>28.0</v>
      </c>
      <c r="S74" s="239" t="s">
        <v>177</v>
      </c>
      <c r="T74" s="240" t="s">
        <v>132</v>
      </c>
      <c r="U74" s="240" t="s">
        <v>132</v>
      </c>
      <c r="V74" s="241">
        <f t="shared" si="854"/>
        <v>0</v>
      </c>
      <c r="W74" s="241" t="str">
        <f t="shared" si="855"/>
        <v>#DIV/0!</v>
      </c>
      <c r="X74" s="241">
        <f t="shared" si="856"/>
        <v>0</v>
      </c>
      <c r="Y74" s="242"/>
      <c r="Z74" s="241">
        <f t="shared" si="857"/>
        <v>0</v>
      </c>
      <c r="AA74" s="241">
        <f t="shared" ref="AA74:AC74" si="1441">AA175+AA276+AA377+AA478</f>
        <v>0</v>
      </c>
      <c r="AB74" s="241">
        <f t="shared" si="1441"/>
        <v>0</v>
      </c>
      <c r="AC74" s="241">
        <f t="shared" si="1441"/>
        <v>0</v>
      </c>
      <c r="AD74" s="241">
        <f t="shared" si="859"/>
        <v>0</v>
      </c>
      <c r="AE74" s="242">
        <v>0.36319999999999997</v>
      </c>
      <c r="AF74" s="243">
        <f t="shared" si="860"/>
        <v>0</v>
      </c>
      <c r="AG74" s="244">
        <f t="shared" si="861"/>
        <v>0</v>
      </c>
      <c r="AH74" s="236"/>
      <c r="AI74" s="238">
        <v>28.0</v>
      </c>
      <c r="AJ74" s="239" t="s">
        <v>177</v>
      </c>
      <c r="AK74" s="240" t="s">
        <v>132</v>
      </c>
      <c r="AL74" s="240" t="s">
        <v>132</v>
      </c>
      <c r="AM74" s="241">
        <f t="shared" si="862"/>
        <v>0</v>
      </c>
      <c r="AN74" s="241" t="str">
        <f t="shared" si="863"/>
        <v>#DIV/0!</v>
      </c>
      <c r="AO74" s="241">
        <f t="shared" si="864"/>
        <v>0</v>
      </c>
      <c r="AP74" s="242"/>
      <c r="AQ74" s="241">
        <f t="shared" si="865"/>
        <v>0</v>
      </c>
      <c r="AR74" s="241">
        <f t="shared" ref="AR74:AT74" si="1442">AR175+AR276+AR377+AR478</f>
        <v>0</v>
      </c>
      <c r="AS74" s="241">
        <f t="shared" si="1442"/>
        <v>0</v>
      </c>
      <c r="AT74" s="241">
        <f t="shared" si="1442"/>
        <v>0</v>
      </c>
      <c r="AU74" s="241">
        <f t="shared" si="867"/>
        <v>0</v>
      </c>
      <c r="AV74" s="242">
        <v>0.36319999999999997</v>
      </c>
      <c r="AW74" s="243">
        <f t="shared" si="868"/>
        <v>0</v>
      </c>
      <c r="AX74" s="244">
        <f t="shared" si="869"/>
        <v>0</v>
      </c>
      <c r="AY74" s="236"/>
      <c r="AZ74" s="238">
        <v>28.0</v>
      </c>
      <c r="BA74" s="239" t="s">
        <v>177</v>
      </c>
      <c r="BB74" s="240" t="s">
        <v>132</v>
      </c>
      <c r="BC74" s="240" t="s">
        <v>132</v>
      </c>
      <c r="BD74" s="241">
        <f t="shared" si="870"/>
        <v>0</v>
      </c>
      <c r="BE74" s="241" t="str">
        <f t="shared" si="871"/>
        <v>#DIV/0!</v>
      </c>
      <c r="BF74" s="241">
        <f t="shared" si="872"/>
        <v>0</v>
      </c>
      <c r="BG74" s="242"/>
      <c r="BH74" s="241">
        <f t="shared" si="873"/>
        <v>0</v>
      </c>
      <c r="BI74" s="241">
        <f t="shared" ref="BI74:BK74" si="1443">BI175+BI276+BI377+BI478</f>
        <v>0</v>
      </c>
      <c r="BJ74" s="241">
        <f t="shared" si="1443"/>
        <v>0</v>
      </c>
      <c r="BK74" s="241">
        <f t="shared" si="1443"/>
        <v>0</v>
      </c>
      <c r="BL74" s="241">
        <f t="shared" si="875"/>
        <v>0</v>
      </c>
      <c r="BM74" s="242">
        <v>0.36319999999999997</v>
      </c>
      <c r="BN74" s="243">
        <f t="shared" si="876"/>
        <v>0</v>
      </c>
      <c r="BO74" s="244">
        <f t="shared" si="877"/>
        <v>0</v>
      </c>
      <c r="BP74" s="236"/>
      <c r="BQ74" s="238">
        <v>28.0</v>
      </c>
      <c r="BR74" s="239" t="s">
        <v>177</v>
      </c>
      <c r="BS74" s="240" t="s">
        <v>132</v>
      </c>
      <c r="BT74" s="240" t="s">
        <v>132</v>
      </c>
      <c r="BU74" s="241">
        <f t="shared" si="878"/>
        <v>0</v>
      </c>
      <c r="BV74" s="241" t="str">
        <f t="shared" si="879"/>
        <v>#DIV/0!</v>
      </c>
      <c r="BW74" s="241">
        <f t="shared" si="880"/>
        <v>0</v>
      </c>
      <c r="BX74" s="242"/>
      <c r="BY74" s="241">
        <f t="shared" si="881"/>
        <v>0</v>
      </c>
      <c r="BZ74" s="241">
        <f t="shared" ref="BZ74:CB74" si="1444">BZ175+BZ276+BZ377+BZ478</f>
        <v>0</v>
      </c>
      <c r="CA74" s="241">
        <f t="shared" si="1444"/>
        <v>0</v>
      </c>
      <c r="CB74" s="241">
        <f t="shared" si="1444"/>
        <v>0</v>
      </c>
      <c r="CC74" s="241">
        <f t="shared" si="883"/>
        <v>0</v>
      </c>
      <c r="CD74" s="242">
        <v>0.36319999999999997</v>
      </c>
      <c r="CE74" s="243">
        <f t="shared" si="884"/>
        <v>0</v>
      </c>
      <c r="CF74" s="244">
        <f t="shared" si="885"/>
        <v>0</v>
      </c>
      <c r="CG74" s="236"/>
      <c r="CH74" s="238">
        <v>28.0</v>
      </c>
      <c r="CI74" s="239" t="s">
        <v>177</v>
      </c>
      <c r="CJ74" s="240" t="s">
        <v>132</v>
      </c>
      <c r="CK74" s="240" t="s">
        <v>132</v>
      </c>
      <c r="CL74" s="241">
        <f t="shared" si="886"/>
        <v>0</v>
      </c>
      <c r="CM74" s="241" t="str">
        <f t="shared" si="887"/>
        <v>#DIV/0!</v>
      </c>
      <c r="CN74" s="241">
        <f t="shared" si="888"/>
        <v>0</v>
      </c>
      <c r="CO74" s="242"/>
      <c r="CP74" s="241">
        <f t="shared" si="889"/>
        <v>0</v>
      </c>
      <c r="CQ74" s="241">
        <f t="shared" ref="CQ74:CS74" si="1445">CQ175+CQ276+CQ377+CQ478</f>
        <v>0</v>
      </c>
      <c r="CR74" s="241">
        <f t="shared" si="1445"/>
        <v>0</v>
      </c>
      <c r="CS74" s="241">
        <f t="shared" si="1445"/>
        <v>0</v>
      </c>
      <c r="CT74" s="241">
        <f t="shared" si="891"/>
        <v>0</v>
      </c>
      <c r="CU74" s="242">
        <v>0.36319999999999997</v>
      </c>
      <c r="CV74" s="243">
        <f t="shared" si="892"/>
        <v>0</v>
      </c>
      <c r="CW74" s="244">
        <f t="shared" si="893"/>
        <v>0</v>
      </c>
      <c r="CX74" s="236"/>
      <c r="CY74" s="238">
        <v>28.0</v>
      </c>
      <c r="CZ74" s="239" t="s">
        <v>177</v>
      </c>
      <c r="DA74" s="240" t="s">
        <v>132</v>
      </c>
      <c r="DB74" s="240" t="s">
        <v>132</v>
      </c>
      <c r="DC74" s="241">
        <f t="shared" si="894"/>
        <v>0</v>
      </c>
      <c r="DD74" s="241" t="str">
        <f t="shared" si="895"/>
        <v>#DIV/0!</v>
      </c>
      <c r="DE74" s="241">
        <f t="shared" si="896"/>
        <v>0</v>
      </c>
      <c r="DF74" s="242"/>
      <c r="DG74" s="241">
        <f t="shared" si="897"/>
        <v>0</v>
      </c>
      <c r="DH74" s="241">
        <f t="shared" ref="DH74:DJ74" si="1446">DH175+DH276+DH377+DH478</f>
        <v>0</v>
      </c>
      <c r="DI74" s="241">
        <f t="shared" si="1446"/>
        <v>0</v>
      </c>
      <c r="DJ74" s="241">
        <f t="shared" si="1446"/>
        <v>0</v>
      </c>
      <c r="DK74" s="241">
        <f t="shared" si="899"/>
        <v>0</v>
      </c>
      <c r="DL74" s="242">
        <v>0.36319999999999997</v>
      </c>
      <c r="DM74" s="243">
        <f t="shared" si="900"/>
        <v>0</v>
      </c>
      <c r="DN74" s="244">
        <f t="shared" si="901"/>
        <v>0</v>
      </c>
      <c r="DO74" s="236"/>
      <c r="DP74" s="238">
        <v>28.0</v>
      </c>
      <c r="DQ74" s="239" t="s">
        <v>177</v>
      </c>
      <c r="DR74" s="240" t="s">
        <v>132</v>
      </c>
      <c r="DS74" s="240" t="s">
        <v>132</v>
      </c>
      <c r="DT74" s="241">
        <f t="shared" si="902"/>
        <v>0</v>
      </c>
      <c r="DU74" s="241" t="str">
        <f t="shared" si="903"/>
        <v>#DIV/0!</v>
      </c>
      <c r="DV74" s="241">
        <f t="shared" si="904"/>
        <v>0</v>
      </c>
      <c r="DW74" s="242"/>
      <c r="DX74" s="241">
        <f t="shared" si="905"/>
        <v>0</v>
      </c>
      <c r="DY74" s="241">
        <f t="shared" ref="DY74:EA74" si="1447">DY175+DY276+DY377+DY478</f>
        <v>0</v>
      </c>
      <c r="DZ74" s="241">
        <f t="shared" si="1447"/>
        <v>0</v>
      </c>
      <c r="EA74" s="241">
        <f t="shared" si="1447"/>
        <v>0</v>
      </c>
      <c r="EB74" s="241">
        <f t="shared" si="907"/>
        <v>0</v>
      </c>
      <c r="EC74" s="242">
        <v>0.36319999999999997</v>
      </c>
      <c r="ED74" s="243">
        <f t="shared" si="908"/>
        <v>0</v>
      </c>
      <c r="EE74" s="244">
        <f t="shared" si="909"/>
        <v>0</v>
      </c>
      <c r="EF74" s="236"/>
      <c r="EG74" s="238">
        <v>28.0</v>
      </c>
      <c r="EH74" s="239" t="s">
        <v>177</v>
      </c>
      <c r="EI74" s="240" t="s">
        <v>132</v>
      </c>
      <c r="EJ74" s="240" t="s">
        <v>132</v>
      </c>
      <c r="EK74" s="241">
        <f t="shared" si="910"/>
        <v>0</v>
      </c>
      <c r="EL74" s="241" t="str">
        <f t="shared" si="911"/>
        <v>#DIV/0!</v>
      </c>
      <c r="EM74" s="241">
        <f t="shared" si="912"/>
        <v>0</v>
      </c>
      <c r="EN74" s="242"/>
      <c r="EO74" s="241">
        <f t="shared" si="913"/>
        <v>0</v>
      </c>
      <c r="EP74" s="241">
        <f t="shared" ref="EP74:ER74" si="1448">EP175+EP276+EP377+EP478</f>
        <v>0</v>
      </c>
      <c r="EQ74" s="241">
        <f t="shared" si="1448"/>
        <v>0</v>
      </c>
      <c r="ER74" s="241">
        <f t="shared" si="1448"/>
        <v>0</v>
      </c>
      <c r="ES74" s="241">
        <f t="shared" si="915"/>
        <v>0</v>
      </c>
      <c r="ET74" s="242">
        <v>0.36319999999999997</v>
      </c>
      <c r="EU74" s="243">
        <f t="shared" si="916"/>
        <v>0</v>
      </c>
      <c r="EV74" s="244">
        <f t="shared" si="917"/>
        <v>0</v>
      </c>
      <c r="EW74" s="236"/>
      <c r="EX74" s="238">
        <v>28.0</v>
      </c>
      <c r="EY74" s="239" t="s">
        <v>177</v>
      </c>
      <c r="EZ74" s="240" t="s">
        <v>132</v>
      </c>
      <c r="FA74" s="240" t="s">
        <v>132</v>
      </c>
      <c r="FB74" s="241">
        <f t="shared" si="918"/>
        <v>0</v>
      </c>
      <c r="FC74" s="241" t="str">
        <f t="shared" si="919"/>
        <v>#DIV/0!</v>
      </c>
      <c r="FD74" s="241">
        <f t="shared" si="920"/>
        <v>0</v>
      </c>
      <c r="FE74" s="242"/>
      <c r="FF74" s="241">
        <f t="shared" si="921"/>
        <v>0</v>
      </c>
      <c r="FG74" s="241">
        <f t="shared" ref="FG74:FI74" si="1449">FG175+FG276+FG377+FG478</f>
        <v>0</v>
      </c>
      <c r="FH74" s="241">
        <f t="shared" si="1449"/>
        <v>0</v>
      </c>
      <c r="FI74" s="241">
        <f t="shared" si="1449"/>
        <v>0</v>
      </c>
      <c r="FJ74" s="241">
        <f t="shared" si="923"/>
        <v>0</v>
      </c>
      <c r="FK74" s="242">
        <v>0.36319999999999997</v>
      </c>
      <c r="FL74" s="243">
        <f t="shared" si="924"/>
        <v>0</v>
      </c>
      <c r="FM74" s="244">
        <f t="shared" si="925"/>
        <v>0</v>
      </c>
      <c r="FN74" s="236"/>
      <c r="FO74" s="238">
        <v>28.0</v>
      </c>
      <c r="FP74" s="239" t="s">
        <v>177</v>
      </c>
      <c r="FQ74" s="240" t="s">
        <v>132</v>
      </c>
      <c r="FR74" s="240" t="s">
        <v>132</v>
      </c>
      <c r="FS74" s="241">
        <f t="shared" si="926"/>
        <v>0</v>
      </c>
      <c r="FT74" s="241" t="str">
        <f t="shared" si="927"/>
        <v>#DIV/0!</v>
      </c>
      <c r="FU74" s="241">
        <f t="shared" si="928"/>
        <v>0</v>
      </c>
      <c r="FV74" s="242"/>
      <c r="FW74" s="241">
        <f t="shared" si="929"/>
        <v>0</v>
      </c>
      <c r="FX74" s="241">
        <f t="shared" ref="FX74:FZ74" si="1450">FX175+FX276+FX377+FX478</f>
        <v>0</v>
      </c>
      <c r="FY74" s="241">
        <f t="shared" si="1450"/>
        <v>0</v>
      </c>
      <c r="FZ74" s="241">
        <f t="shared" si="1450"/>
        <v>0</v>
      </c>
      <c r="GA74" s="241">
        <f t="shared" si="931"/>
        <v>0</v>
      </c>
      <c r="GB74" s="242">
        <v>0.36319999999999997</v>
      </c>
      <c r="GC74" s="243">
        <f t="shared" si="932"/>
        <v>0</v>
      </c>
      <c r="GD74" s="244">
        <f t="shared" si="933"/>
        <v>0</v>
      </c>
      <c r="GE74" s="236"/>
      <c r="GF74" s="238">
        <v>28.0</v>
      </c>
      <c r="GG74" s="239" t="s">
        <v>177</v>
      </c>
      <c r="GH74" s="240" t="s">
        <v>132</v>
      </c>
      <c r="GI74" s="240" t="s">
        <v>132</v>
      </c>
      <c r="GJ74" s="241">
        <f t="shared" si="934"/>
        <v>0</v>
      </c>
      <c r="GK74" s="241" t="str">
        <f t="shared" si="935"/>
        <v>#DIV/0!</v>
      </c>
      <c r="GL74" s="241">
        <f t="shared" si="936"/>
        <v>0</v>
      </c>
      <c r="GM74" s="242"/>
      <c r="GN74" s="241">
        <f t="shared" si="937"/>
        <v>0</v>
      </c>
      <c r="GO74" s="241">
        <f t="shared" ref="GO74:GQ74" si="1451">GO175+GO276+GO377+GO478</f>
        <v>0</v>
      </c>
      <c r="GP74" s="241">
        <f t="shared" si="1451"/>
        <v>0</v>
      </c>
      <c r="GQ74" s="241">
        <f t="shared" si="1451"/>
        <v>0</v>
      </c>
      <c r="GR74" s="241">
        <f t="shared" si="939"/>
        <v>0</v>
      </c>
      <c r="GS74" s="242">
        <v>0.36319999999999997</v>
      </c>
      <c r="GT74" s="243">
        <f t="shared" si="940"/>
        <v>0</v>
      </c>
      <c r="GU74" s="244">
        <f t="shared" si="941"/>
        <v>0</v>
      </c>
      <c r="GV74" s="236"/>
      <c r="GW74" s="238">
        <v>28.0</v>
      </c>
      <c r="GX74" s="239" t="s">
        <v>177</v>
      </c>
      <c r="GY74" s="240" t="s">
        <v>132</v>
      </c>
      <c r="GZ74" s="240" t="s">
        <v>132</v>
      </c>
      <c r="HA74" s="241">
        <f t="shared" si="942"/>
        <v>0</v>
      </c>
      <c r="HB74" s="241" t="str">
        <f t="shared" si="943"/>
        <v>#DIV/0!</v>
      </c>
      <c r="HC74" s="241">
        <f t="shared" si="944"/>
        <v>0</v>
      </c>
      <c r="HD74" s="242"/>
      <c r="HE74" s="241">
        <f t="shared" si="945"/>
        <v>0</v>
      </c>
      <c r="HF74" s="241">
        <f t="shared" ref="HF74:HH74" si="1452">HF175+HF276+HF377+HF478</f>
        <v>0</v>
      </c>
      <c r="HG74" s="241">
        <f t="shared" si="1452"/>
        <v>0</v>
      </c>
      <c r="HH74" s="241">
        <f t="shared" si="1452"/>
        <v>0</v>
      </c>
      <c r="HI74" s="241">
        <f t="shared" si="947"/>
        <v>0</v>
      </c>
      <c r="HJ74" s="242">
        <v>0.36319999999999997</v>
      </c>
      <c r="HK74" s="243">
        <f t="shared" si="948"/>
        <v>0</v>
      </c>
      <c r="HL74" s="244">
        <f t="shared" si="949"/>
        <v>0</v>
      </c>
      <c r="HM74" s="236"/>
      <c r="HN74" s="238">
        <v>28.0</v>
      </c>
      <c r="HO74" s="239" t="s">
        <v>177</v>
      </c>
      <c r="HP74" s="240" t="s">
        <v>132</v>
      </c>
      <c r="HQ74" s="240" t="s">
        <v>132</v>
      </c>
      <c r="HR74" s="241">
        <f t="shared" si="950"/>
        <v>0</v>
      </c>
      <c r="HS74" s="241" t="str">
        <f t="shared" si="951"/>
        <v>#DIV/0!</v>
      </c>
      <c r="HT74" s="241">
        <f t="shared" si="952"/>
        <v>0</v>
      </c>
      <c r="HU74" s="242"/>
      <c r="HV74" s="241">
        <f t="shared" si="953"/>
        <v>0</v>
      </c>
      <c r="HW74" s="241">
        <f t="shared" ref="HW74:HY74" si="1453">HW175+HW276+HW377+HW478</f>
        <v>0</v>
      </c>
      <c r="HX74" s="241">
        <f t="shared" si="1453"/>
        <v>0</v>
      </c>
      <c r="HY74" s="241">
        <f t="shared" si="1453"/>
        <v>0</v>
      </c>
      <c r="HZ74" s="241">
        <f t="shared" si="955"/>
        <v>0</v>
      </c>
      <c r="IA74" s="242">
        <v>0.36319999999999997</v>
      </c>
      <c r="IB74" s="243">
        <f t="shared" si="956"/>
        <v>0</v>
      </c>
      <c r="IC74" s="244">
        <f t="shared" si="957"/>
        <v>0</v>
      </c>
      <c r="ID74" s="236"/>
      <c r="IE74" s="238">
        <v>28.0</v>
      </c>
      <c r="IF74" s="239" t="s">
        <v>177</v>
      </c>
      <c r="IG74" s="240" t="s">
        <v>132</v>
      </c>
      <c r="IH74" s="240" t="s">
        <v>132</v>
      </c>
      <c r="II74" s="241">
        <f t="shared" si="958"/>
        <v>0</v>
      </c>
      <c r="IJ74" s="241" t="str">
        <f t="shared" si="959"/>
        <v>#DIV/0!</v>
      </c>
      <c r="IK74" s="241">
        <f t="shared" si="960"/>
        <v>0</v>
      </c>
      <c r="IL74" s="242"/>
      <c r="IM74" s="241">
        <f t="shared" si="961"/>
        <v>0</v>
      </c>
      <c r="IN74" s="241">
        <f t="shared" ref="IN74:IP74" si="1454">IN175+IN276+IN377+IN478</f>
        <v>0</v>
      </c>
      <c r="IO74" s="241">
        <f t="shared" si="1454"/>
        <v>0</v>
      </c>
      <c r="IP74" s="241">
        <f t="shared" si="1454"/>
        <v>0</v>
      </c>
      <c r="IQ74" s="241">
        <f t="shared" si="963"/>
        <v>0</v>
      </c>
      <c r="IR74" s="242">
        <v>0.36319999999999997</v>
      </c>
      <c r="IS74" s="243">
        <f t="shared" si="964"/>
        <v>0</v>
      </c>
      <c r="IT74" s="244">
        <f t="shared" si="965"/>
        <v>0</v>
      </c>
      <c r="IU74" s="236"/>
      <c r="IV74" s="238">
        <v>28.0</v>
      </c>
      <c r="IW74" s="239" t="s">
        <v>177</v>
      </c>
      <c r="IX74" s="240" t="s">
        <v>132</v>
      </c>
      <c r="IY74" s="240" t="s">
        <v>132</v>
      </c>
      <c r="IZ74" s="241">
        <f t="shared" si="966"/>
        <v>0</v>
      </c>
      <c r="JA74" s="241" t="str">
        <f t="shared" si="967"/>
        <v>#DIV/0!</v>
      </c>
      <c r="JB74" s="241">
        <f t="shared" si="968"/>
        <v>0</v>
      </c>
      <c r="JC74" s="242"/>
      <c r="JD74" s="241">
        <f t="shared" si="969"/>
        <v>0</v>
      </c>
      <c r="JE74" s="241">
        <f t="shared" ref="JE74:JG74" si="1455">JE175+JE276+JE377+JE478</f>
        <v>0</v>
      </c>
      <c r="JF74" s="241">
        <f t="shared" si="1455"/>
        <v>0</v>
      </c>
      <c r="JG74" s="241">
        <f t="shared" si="1455"/>
        <v>0</v>
      </c>
      <c r="JH74" s="241">
        <f t="shared" si="971"/>
        <v>0</v>
      </c>
      <c r="JI74" s="242">
        <v>0.36319999999999997</v>
      </c>
      <c r="JJ74" s="243">
        <f t="shared" si="972"/>
        <v>0</v>
      </c>
      <c r="JK74" s="244">
        <f t="shared" si="973"/>
        <v>0</v>
      </c>
      <c r="JL74" s="236"/>
      <c r="JM74" s="238">
        <v>28.0</v>
      </c>
      <c r="JN74" s="239" t="s">
        <v>177</v>
      </c>
      <c r="JO74" s="240" t="s">
        <v>132</v>
      </c>
      <c r="JP74" s="240" t="s">
        <v>132</v>
      </c>
      <c r="JQ74" s="241">
        <f t="shared" si="974"/>
        <v>0</v>
      </c>
      <c r="JR74" s="241" t="str">
        <f t="shared" si="975"/>
        <v>#DIV/0!</v>
      </c>
      <c r="JS74" s="241">
        <f t="shared" si="976"/>
        <v>0</v>
      </c>
      <c r="JT74" s="242"/>
      <c r="JU74" s="241">
        <f t="shared" si="977"/>
        <v>0</v>
      </c>
      <c r="JV74" s="241">
        <f t="shared" ref="JV74:JX74" si="1456">JV175+JV276+JV377+JV478</f>
        <v>0</v>
      </c>
      <c r="JW74" s="241">
        <f t="shared" si="1456"/>
        <v>0</v>
      </c>
      <c r="JX74" s="241">
        <f t="shared" si="1456"/>
        <v>0</v>
      </c>
      <c r="JY74" s="241">
        <f t="shared" si="979"/>
        <v>0</v>
      </c>
      <c r="JZ74" s="242">
        <v>0.36319999999999997</v>
      </c>
      <c r="KA74" s="243">
        <f t="shared" si="980"/>
        <v>0</v>
      </c>
      <c r="KB74" s="244">
        <f t="shared" si="981"/>
        <v>0</v>
      </c>
      <c r="KC74" s="236"/>
      <c r="KD74" s="238">
        <v>28.0</v>
      </c>
      <c r="KE74" s="239" t="s">
        <v>177</v>
      </c>
      <c r="KF74" s="240" t="s">
        <v>132</v>
      </c>
      <c r="KG74" s="240" t="s">
        <v>132</v>
      </c>
      <c r="KH74" s="241">
        <f t="shared" si="982"/>
        <v>0</v>
      </c>
      <c r="KI74" s="241" t="str">
        <f t="shared" si="983"/>
        <v>#DIV/0!</v>
      </c>
      <c r="KJ74" s="241">
        <f t="shared" si="984"/>
        <v>0</v>
      </c>
      <c r="KK74" s="242"/>
      <c r="KL74" s="241">
        <f t="shared" si="985"/>
        <v>0</v>
      </c>
      <c r="KM74" s="241">
        <f t="shared" ref="KM74:KO74" si="1457">KM175+KM276+KM377+KM478</f>
        <v>0</v>
      </c>
      <c r="KN74" s="241">
        <f t="shared" si="1457"/>
        <v>0</v>
      </c>
      <c r="KO74" s="241">
        <f t="shared" si="1457"/>
        <v>0</v>
      </c>
      <c r="KP74" s="241">
        <f t="shared" si="987"/>
        <v>0</v>
      </c>
      <c r="KQ74" s="242">
        <v>0.36319999999999997</v>
      </c>
      <c r="KR74" s="243">
        <f t="shared" si="988"/>
        <v>0</v>
      </c>
      <c r="KS74" s="244">
        <f t="shared" si="989"/>
        <v>0</v>
      </c>
      <c r="KT74" s="236"/>
      <c r="KU74" s="237"/>
    </row>
    <row r="75" ht="15.75" customHeight="1">
      <c r="A75" s="245"/>
      <c r="B75" s="246" t="s">
        <v>178</v>
      </c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36"/>
      <c r="R75" s="245"/>
      <c r="S75" s="246" t="s">
        <v>178</v>
      </c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36"/>
      <c r="AI75" s="245"/>
      <c r="AJ75" s="246" t="s">
        <v>178</v>
      </c>
      <c r="AK75" s="247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  <c r="AX75" s="247"/>
      <c r="AY75" s="236"/>
      <c r="AZ75" s="245"/>
      <c r="BA75" s="246" t="s">
        <v>178</v>
      </c>
      <c r="BB75" s="247"/>
      <c r="BC75" s="247"/>
      <c r="BD75" s="247"/>
      <c r="BE75" s="247"/>
      <c r="BF75" s="247"/>
      <c r="BG75" s="247"/>
      <c r="BH75" s="247"/>
      <c r="BI75" s="247"/>
      <c r="BJ75" s="247"/>
      <c r="BK75" s="247"/>
      <c r="BL75" s="247"/>
      <c r="BM75" s="247"/>
      <c r="BN75" s="247"/>
      <c r="BO75" s="247"/>
      <c r="BP75" s="236"/>
      <c r="BQ75" s="245"/>
      <c r="BR75" s="246" t="s">
        <v>178</v>
      </c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7"/>
      <c r="CD75" s="247"/>
      <c r="CE75" s="247"/>
      <c r="CF75" s="247"/>
      <c r="CG75" s="236"/>
      <c r="CH75" s="245"/>
      <c r="CI75" s="246" t="s">
        <v>178</v>
      </c>
      <c r="CJ75" s="247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U75" s="247"/>
      <c r="CV75" s="247"/>
      <c r="CW75" s="247"/>
      <c r="CX75" s="236"/>
      <c r="CY75" s="245"/>
      <c r="CZ75" s="246" t="s">
        <v>178</v>
      </c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  <c r="DN75" s="247"/>
      <c r="DO75" s="236"/>
      <c r="DP75" s="245"/>
      <c r="DQ75" s="246" t="s">
        <v>178</v>
      </c>
      <c r="DR75" s="247"/>
      <c r="DS75" s="247"/>
      <c r="DT75" s="247"/>
      <c r="DU75" s="247"/>
      <c r="DV75" s="247"/>
      <c r="DW75" s="247"/>
      <c r="DX75" s="247"/>
      <c r="DY75" s="247"/>
      <c r="DZ75" s="247"/>
      <c r="EA75" s="247"/>
      <c r="EB75" s="247"/>
      <c r="EC75" s="247"/>
      <c r="ED75" s="247"/>
      <c r="EE75" s="247"/>
      <c r="EF75" s="236"/>
      <c r="EG75" s="245"/>
      <c r="EH75" s="246" t="s">
        <v>178</v>
      </c>
      <c r="EI75" s="247"/>
      <c r="EJ75" s="247"/>
      <c r="EK75" s="247"/>
      <c r="EL75" s="247"/>
      <c r="EM75" s="247"/>
      <c r="EN75" s="247"/>
      <c r="EO75" s="247"/>
      <c r="EP75" s="247"/>
      <c r="EQ75" s="247"/>
      <c r="ER75" s="247"/>
      <c r="ES75" s="247"/>
      <c r="ET75" s="247"/>
      <c r="EU75" s="247"/>
      <c r="EV75" s="247"/>
      <c r="EW75" s="236"/>
      <c r="EX75" s="245"/>
      <c r="EY75" s="246" t="s">
        <v>178</v>
      </c>
      <c r="EZ75" s="247"/>
      <c r="FA75" s="247"/>
      <c r="FB75" s="247"/>
      <c r="FC75" s="247"/>
      <c r="FD75" s="247"/>
      <c r="FE75" s="247"/>
      <c r="FF75" s="247"/>
      <c r="FG75" s="247"/>
      <c r="FH75" s="247"/>
      <c r="FI75" s="247"/>
      <c r="FJ75" s="247"/>
      <c r="FK75" s="247"/>
      <c r="FL75" s="247"/>
      <c r="FM75" s="247"/>
      <c r="FN75" s="236"/>
      <c r="FO75" s="245"/>
      <c r="FP75" s="246" t="s">
        <v>178</v>
      </c>
      <c r="FQ75" s="247"/>
      <c r="FR75" s="247"/>
      <c r="FS75" s="247"/>
      <c r="FT75" s="247"/>
      <c r="FU75" s="247"/>
      <c r="FV75" s="247"/>
      <c r="FW75" s="247"/>
      <c r="FX75" s="247"/>
      <c r="FY75" s="247"/>
      <c r="FZ75" s="247"/>
      <c r="GA75" s="247"/>
      <c r="GB75" s="247"/>
      <c r="GC75" s="247"/>
      <c r="GD75" s="247"/>
      <c r="GE75" s="236"/>
      <c r="GF75" s="245"/>
      <c r="GG75" s="246" t="s">
        <v>178</v>
      </c>
      <c r="GH75" s="247"/>
      <c r="GI75" s="247"/>
      <c r="GJ75" s="247"/>
      <c r="GK75" s="247"/>
      <c r="GL75" s="247"/>
      <c r="GM75" s="247"/>
      <c r="GN75" s="247"/>
      <c r="GO75" s="247"/>
      <c r="GP75" s="247"/>
      <c r="GQ75" s="247"/>
      <c r="GR75" s="247"/>
      <c r="GS75" s="247"/>
      <c r="GT75" s="247"/>
      <c r="GU75" s="247"/>
      <c r="GV75" s="236"/>
      <c r="GW75" s="245"/>
      <c r="GX75" s="246" t="s">
        <v>178</v>
      </c>
      <c r="GY75" s="247"/>
      <c r="GZ75" s="247"/>
      <c r="HA75" s="247"/>
      <c r="HB75" s="247"/>
      <c r="HC75" s="247"/>
      <c r="HD75" s="247"/>
      <c r="HE75" s="247"/>
      <c r="HF75" s="247"/>
      <c r="HG75" s="247"/>
      <c r="HH75" s="247"/>
      <c r="HI75" s="247"/>
      <c r="HJ75" s="247"/>
      <c r="HK75" s="247"/>
      <c r="HL75" s="247"/>
      <c r="HM75" s="236"/>
      <c r="HN75" s="245"/>
      <c r="HO75" s="246" t="s">
        <v>178</v>
      </c>
      <c r="HP75" s="247"/>
      <c r="HQ75" s="247"/>
      <c r="HR75" s="247"/>
      <c r="HS75" s="247"/>
      <c r="HT75" s="247"/>
      <c r="HU75" s="247"/>
      <c r="HV75" s="247"/>
      <c r="HW75" s="247"/>
      <c r="HX75" s="247"/>
      <c r="HY75" s="247"/>
      <c r="HZ75" s="247"/>
      <c r="IA75" s="247"/>
      <c r="IB75" s="247"/>
      <c r="IC75" s="247"/>
      <c r="ID75" s="236"/>
      <c r="IE75" s="245"/>
      <c r="IF75" s="246" t="s">
        <v>178</v>
      </c>
      <c r="IG75" s="247"/>
      <c r="IH75" s="247"/>
      <c r="II75" s="247"/>
      <c r="IJ75" s="247"/>
      <c r="IK75" s="247"/>
      <c r="IL75" s="247"/>
      <c r="IM75" s="247"/>
      <c r="IN75" s="247"/>
      <c r="IO75" s="247"/>
      <c r="IP75" s="247"/>
      <c r="IQ75" s="247"/>
      <c r="IR75" s="247"/>
      <c r="IS75" s="247"/>
      <c r="IT75" s="247"/>
      <c r="IU75" s="236"/>
      <c r="IV75" s="245"/>
      <c r="IW75" s="246" t="s">
        <v>178</v>
      </c>
      <c r="IX75" s="247"/>
      <c r="IY75" s="247"/>
      <c r="IZ75" s="247"/>
      <c r="JA75" s="247"/>
      <c r="JB75" s="247"/>
      <c r="JC75" s="247"/>
      <c r="JD75" s="247"/>
      <c r="JE75" s="247"/>
      <c r="JF75" s="247"/>
      <c r="JG75" s="247"/>
      <c r="JH75" s="247"/>
      <c r="JI75" s="247"/>
      <c r="JJ75" s="247"/>
      <c r="JK75" s="247"/>
      <c r="JL75" s="236"/>
      <c r="JM75" s="245"/>
      <c r="JN75" s="246" t="s">
        <v>178</v>
      </c>
      <c r="JO75" s="247"/>
      <c r="JP75" s="247"/>
      <c r="JQ75" s="247"/>
      <c r="JR75" s="247"/>
      <c r="JS75" s="247"/>
      <c r="JT75" s="247"/>
      <c r="JU75" s="247"/>
      <c r="JV75" s="247"/>
      <c r="JW75" s="247"/>
      <c r="JX75" s="247"/>
      <c r="JY75" s="247"/>
      <c r="JZ75" s="247"/>
      <c r="KA75" s="247"/>
      <c r="KB75" s="247"/>
      <c r="KC75" s="236"/>
      <c r="KD75" s="245"/>
      <c r="KE75" s="246" t="s">
        <v>178</v>
      </c>
      <c r="KF75" s="247"/>
      <c r="KG75" s="247"/>
      <c r="KH75" s="247"/>
      <c r="KI75" s="247"/>
      <c r="KJ75" s="247"/>
      <c r="KK75" s="247"/>
      <c r="KL75" s="247"/>
      <c r="KM75" s="247"/>
      <c r="KN75" s="247"/>
      <c r="KO75" s="247"/>
      <c r="KP75" s="247"/>
      <c r="KQ75" s="247"/>
      <c r="KR75" s="247"/>
      <c r="KS75" s="247"/>
      <c r="KT75" s="236"/>
      <c r="KU75" s="237"/>
    </row>
    <row r="76" ht="15.75" customHeight="1">
      <c r="A76" s="238">
        <v>1.0</v>
      </c>
      <c r="B76" s="239" t="s">
        <v>179</v>
      </c>
      <c r="C76" s="240" t="s">
        <v>132</v>
      </c>
      <c r="D76" s="240" t="s">
        <v>132</v>
      </c>
      <c r="E76" s="241">
        <f t="shared" ref="E76:E94" si="1476">E177+E278+E379+E480</f>
        <v>0</v>
      </c>
      <c r="F76" s="241" t="str">
        <f t="shared" ref="F76:F94" si="1477">G76/E76*1000000</f>
        <v>#DIV/0!</v>
      </c>
      <c r="G76" s="241">
        <f t="shared" ref="G76:G95" si="1478">G177+G278+G379+G480</f>
        <v>0</v>
      </c>
      <c r="H76" s="242"/>
      <c r="I76" s="241">
        <f t="shared" ref="I76:I94" si="1479">IFERROR(+G76*H76,"")</f>
        <v>0</v>
      </c>
      <c r="J76" s="241">
        <f t="shared" ref="J76:L76" si="1458">J177+J278+J379+J480</f>
        <v>0</v>
      </c>
      <c r="K76" s="241">
        <f t="shared" si="1458"/>
        <v>0</v>
      </c>
      <c r="L76" s="241">
        <f t="shared" si="1458"/>
        <v>0</v>
      </c>
      <c r="M76" s="241">
        <f t="shared" ref="M76:M94" si="1481">IFERROR(+(IF(G76="","0",G76))+(IF(I76="","0",I76))+(IF(L76="","0",L76)),"")</f>
        <v>0</v>
      </c>
      <c r="N76" s="242">
        <v>0.36319999999999997</v>
      </c>
      <c r="O76" s="243">
        <f t="shared" ref="O76:O94" si="1482">IFERROR(+N76*(M76-L76),"")</f>
        <v>0</v>
      </c>
      <c r="P76" s="244">
        <f t="shared" ref="P76:P94" si="1483">IFERROR(+(IF(M76="","0",M76))-(IF(O76="","0",O76)),"")</f>
        <v>0</v>
      </c>
      <c r="Q76" s="236"/>
      <c r="R76" s="238">
        <v>1.0</v>
      </c>
      <c r="S76" s="239" t="s">
        <v>179</v>
      </c>
      <c r="T76" s="240" t="s">
        <v>132</v>
      </c>
      <c r="U76" s="240" t="s">
        <v>132</v>
      </c>
      <c r="V76" s="241">
        <f t="shared" ref="V76:V94" si="1484">V177+V278+V379+V480</f>
        <v>0</v>
      </c>
      <c r="W76" s="241" t="str">
        <f t="shared" ref="W76:W94" si="1485">X76/V76*1000000</f>
        <v>#DIV/0!</v>
      </c>
      <c r="X76" s="241">
        <f t="shared" ref="X76:X95" si="1486">X177+X278+X379+X480</f>
        <v>0</v>
      </c>
      <c r="Y76" s="242"/>
      <c r="Z76" s="241">
        <f t="shared" ref="Z76:Z94" si="1487">IFERROR(+X76*Y76,"")</f>
        <v>0</v>
      </c>
      <c r="AA76" s="241">
        <f t="shared" ref="AA76:AC76" si="1459">AA177+AA278+AA379+AA480</f>
        <v>0</v>
      </c>
      <c r="AB76" s="241">
        <f t="shared" si="1459"/>
        <v>0</v>
      </c>
      <c r="AC76" s="241">
        <f t="shared" si="1459"/>
        <v>0</v>
      </c>
      <c r="AD76" s="241">
        <f t="shared" ref="AD76:AD94" si="1489">IFERROR(+(IF(X76="","0",X76))+(IF(Z76="","0",Z76))+(IF(AC76="","0",AC76)),"")</f>
        <v>0</v>
      </c>
      <c r="AE76" s="242">
        <v>0.36319999999999997</v>
      </c>
      <c r="AF76" s="243">
        <f t="shared" ref="AF76:AF94" si="1490">IFERROR(+AE76*(AD76-AC76),"")</f>
        <v>0</v>
      </c>
      <c r="AG76" s="244">
        <f t="shared" ref="AG76:AG94" si="1491">IFERROR(+(IF(AD76="","0",AD76))-(IF(AF76="","0",AF76)),"")</f>
        <v>0</v>
      </c>
      <c r="AH76" s="236"/>
      <c r="AI76" s="238">
        <v>1.0</v>
      </c>
      <c r="AJ76" s="239" t="s">
        <v>179</v>
      </c>
      <c r="AK76" s="240" t="s">
        <v>132</v>
      </c>
      <c r="AL76" s="240" t="s">
        <v>132</v>
      </c>
      <c r="AM76" s="241">
        <f t="shared" ref="AM76:AM94" si="1492">AM177+AM278+AM379+AM480</f>
        <v>0</v>
      </c>
      <c r="AN76" s="241" t="str">
        <f t="shared" ref="AN76:AN94" si="1493">AO76/AM76*1000000</f>
        <v>#DIV/0!</v>
      </c>
      <c r="AO76" s="241">
        <f t="shared" ref="AO76:AO95" si="1494">AO177+AO278+AO379+AO480</f>
        <v>0</v>
      </c>
      <c r="AP76" s="242"/>
      <c r="AQ76" s="241">
        <f t="shared" ref="AQ76:AQ94" si="1495">IFERROR(+AO76*AP76,"")</f>
        <v>0</v>
      </c>
      <c r="AR76" s="241">
        <f t="shared" ref="AR76:AT76" si="1460">AR177+AR278+AR379+AR480</f>
        <v>0</v>
      </c>
      <c r="AS76" s="241">
        <f t="shared" si="1460"/>
        <v>0</v>
      </c>
      <c r="AT76" s="241">
        <f t="shared" si="1460"/>
        <v>0</v>
      </c>
      <c r="AU76" s="241">
        <f t="shared" ref="AU76:AU94" si="1497">IFERROR(+(IF(AO76="","0",AO76))+(IF(AQ76="","0",AQ76))+(IF(AT76="","0",AT76)),"")</f>
        <v>0</v>
      </c>
      <c r="AV76" s="242">
        <v>0.36319999999999997</v>
      </c>
      <c r="AW76" s="243">
        <f t="shared" ref="AW76:AW94" si="1498">IFERROR(+AV76*(AU76-AT76),"")</f>
        <v>0</v>
      </c>
      <c r="AX76" s="244">
        <f t="shared" ref="AX76:AX94" si="1499">IFERROR(+(IF(AU76="","0",AU76))-(IF(AW76="","0",AW76)),"")</f>
        <v>0</v>
      </c>
      <c r="AY76" s="236"/>
      <c r="AZ76" s="238">
        <v>1.0</v>
      </c>
      <c r="BA76" s="239" t="s">
        <v>179</v>
      </c>
      <c r="BB76" s="240" t="s">
        <v>132</v>
      </c>
      <c r="BC76" s="240" t="s">
        <v>132</v>
      </c>
      <c r="BD76" s="241">
        <f t="shared" ref="BD76:BD94" si="1500">BD177+BD278+BD379+BD480</f>
        <v>0</v>
      </c>
      <c r="BE76" s="241" t="str">
        <f t="shared" ref="BE76:BE94" si="1501">BF76/BD76*1000000</f>
        <v>#DIV/0!</v>
      </c>
      <c r="BF76" s="241">
        <f t="shared" ref="BF76:BF95" si="1502">BF177+BF278+BF379+BF480</f>
        <v>0</v>
      </c>
      <c r="BG76" s="242"/>
      <c r="BH76" s="241">
        <f t="shared" ref="BH76:BH94" si="1503">IFERROR(+BF76*BG76,"")</f>
        <v>0</v>
      </c>
      <c r="BI76" s="241">
        <f t="shared" ref="BI76:BK76" si="1461">BI177+BI278+BI379+BI480</f>
        <v>0</v>
      </c>
      <c r="BJ76" s="241">
        <f t="shared" si="1461"/>
        <v>0</v>
      </c>
      <c r="BK76" s="241">
        <f t="shared" si="1461"/>
        <v>0</v>
      </c>
      <c r="BL76" s="241">
        <f t="shared" ref="BL76:BL94" si="1505">IFERROR(+(IF(BF76="","0",BF76))+(IF(BH76="","0",BH76))+(IF(BK76="","0",BK76)),"")</f>
        <v>0</v>
      </c>
      <c r="BM76" s="242">
        <v>0.36319999999999997</v>
      </c>
      <c r="BN76" s="243">
        <f t="shared" ref="BN76:BN94" si="1506">IFERROR(+BM76*(BL76-BK76),"")</f>
        <v>0</v>
      </c>
      <c r="BO76" s="244">
        <f t="shared" ref="BO76:BO94" si="1507">IFERROR(+(IF(BL76="","0",BL76))-(IF(BN76="","0",BN76)),"")</f>
        <v>0</v>
      </c>
      <c r="BP76" s="236"/>
      <c r="BQ76" s="238">
        <v>1.0</v>
      </c>
      <c r="BR76" s="239" t="s">
        <v>179</v>
      </c>
      <c r="BS76" s="240" t="s">
        <v>132</v>
      </c>
      <c r="BT76" s="240" t="s">
        <v>132</v>
      </c>
      <c r="BU76" s="241">
        <f t="shared" ref="BU76:BU94" si="1508">BU177+BU278+BU379+BU480</f>
        <v>0</v>
      </c>
      <c r="BV76" s="241" t="str">
        <f t="shared" ref="BV76:BV94" si="1509">BW76/BU76*1000000</f>
        <v>#DIV/0!</v>
      </c>
      <c r="BW76" s="241">
        <f t="shared" ref="BW76:BW95" si="1510">BW177+BW278+BW379+BW480</f>
        <v>0</v>
      </c>
      <c r="BX76" s="242"/>
      <c r="BY76" s="241">
        <f t="shared" ref="BY76:BY94" si="1511">IFERROR(+BW76*BX76,"")</f>
        <v>0</v>
      </c>
      <c r="BZ76" s="241">
        <f t="shared" ref="BZ76:CB76" si="1462">BZ177+BZ278+BZ379+BZ480</f>
        <v>0</v>
      </c>
      <c r="CA76" s="241">
        <f t="shared" si="1462"/>
        <v>0</v>
      </c>
      <c r="CB76" s="241">
        <f t="shared" si="1462"/>
        <v>0</v>
      </c>
      <c r="CC76" s="241">
        <f t="shared" ref="CC76:CC94" si="1513">IFERROR(+(IF(BW76="","0",BW76))+(IF(BY76="","0",BY76))+(IF(CB76="","0",CB76)),"")</f>
        <v>0</v>
      </c>
      <c r="CD76" s="242">
        <v>0.36319999999999997</v>
      </c>
      <c r="CE76" s="243">
        <f t="shared" ref="CE76:CE94" si="1514">IFERROR(+CD76*(CC76-CB76),"")</f>
        <v>0</v>
      </c>
      <c r="CF76" s="244">
        <f t="shared" ref="CF76:CF94" si="1515">IFERROR(+(IF(CC76="","0",CC76))-(IF(CE76="","0",CE76)),"")</f>
        <v>0</v>
      </c>
      <c r="CG76" s="236"/>
      <c r="CH76" s="238">
        <v>1.0</v>
      </c>
      <c r="CI76" s="239" t="s">
        <v>179</v>
      </c>
      <c r="CJ76" s="240" t="s">
        <v>132</v>
      </c>
      <c r="CK76" s="240" t="s">
        <v>132</v>
      </c>
      <c r="CL76" s="241">
        <f t="shared" ref="CL76:CL94" si="1516">CL177+CL278+CL379+CL480</f>
        <v>0</v>
      </c>
      <c r="CM76" s="241" t="str">
        <f t="shared" ref="CM76:CM94" si="1517">CN76/CL76*1000000</f>
        <v>#DIV/0!</v>
      </c>
      <c r="CN76" s="241">
        <f t="shared" ref="CN76:CN95" si="1518">CN177+CN278+CN379+CN480</f>
        <v>0</v>
      </c>
      <c r="CO76" s="242"/>
      <c r="CP76" s="241">
        <f t="shared" ref="CP76:CP94" si="1519">IFERROR(+CN76*CO76,"")</f>
        <v>0</v>
      </c>
      <c r="CQ76" s="241">
        <f t="shared" ref="CQ76:CS76" si="1463">CQ177+CQ278+CQ379+CQ480</f>
        <v>0</v>
      </c>
      <c r="CR76" s="241">
        <f t="shared" si="1463"/>
        <v>0</v>
      </c>
      <c r="CS76" s="241">
        <f t="shared" si="1463"/>
        <v>0</v>
      </c>
      <c r="CT76" s="241">
        <f t="shared" ref="CT76:CT94" si="1521">IFERROR(+(IF(CN76="","0",CN76))+(IF(CP76="","0",CP76))+(IF(CS76="","0",CS76)),"")</f>
        <v>0</v>
      </c>
      <c r="CU76" s="242">
        <v>0.36319999999999997</v>
      </c>
      <c r="CV76" s="243">
        <f t="shared" ref="CV76:CV94" si="1522">IFERROR(+CU76*(CT76-CS76),"")</f>
        <v>0</v>
      </c>
      <c r="CW76" s="244">
        <f t="shared" ref="CW76:CW94" si="1523">IFERROR(+(IF(CT76="","0",CT76))-(IF(CV76="","0",CV76)),"")</f>
        <v>0</v>
      </c>
      <c r="CX76" s="236"/>
      <c r="CY76" s="238">
        <v>1.0</v>
      </c>
      <c r="CZ76" s="239" t="s">
        <v>179</v>
      </c>
      <c r="DA76" s="240" t="s">
        <v>132</v>
      </c>
      <c r="DB76" s="240" t="s">
        <v>132</v>
      </c>
      <c r="DC76" s="241">
        <f t="shared" ref="DC76:DC94" si="1524">DC177+DC278+DC379+DC480</f>
        <v>0</v>
      </c>
      <c r="DD76" s="241" t="str">
        <f t="shared" ref="DD76:DD94" si="1525">DE76/DC76*1000000</f>
        <v>#DIV/0!</v>
      </c>
      <c r="DE76" s="241">
        <f t="shared" ref="DE76:DE95" si="1526">DE177+DE278+DE379+DE480</f>
        <v>0</v>
      </c>
      <c r="DF76" s="242"/>
      <c r="DG76" s="241">
        <f t="shared" ref="DG76:DG94" si="1527">IFERROR(+DE76*DF76,"")</f>
        <v>0</v>
      </c>
      <c r="DH76" s="241">
        <f t="shared" ref="DH76:DJ76" si="1464">DH177+DH278+DH379+DH480</f>
        <v>0</v>
      </c>
      <c r="DI76" s="241">
        <f t="shared" si="1464"/>
        <v>0</v>
      </c>
      <c r="DJ76" s="241">
        <f t="shared" si="1464"/>
        <v>0</v>
      </c>
      <c r="DK76" s="241">
        <f t="shared" ref="DK76:DK94" si="1529">IFERROR(+(IF(DE76="","0",DE76))+(IF(DG76="","0",DG76))+(IF(DJ76="","0",DJ76)),"")</f>
        <v>0</v>
      </c>
      <c r="DL76" s="242">
        <v>0.36319999999999997</v>
      </c>
      <c r="DM76" s="243">
        <f t="shared" ref="DM76:DM94" si="1530">IFERROR(+DL76*(DK76-DJ76),"")</f>
        <v>0</v>
      </c>
      <c r="DN76" s="244">
        <f t="shared" ref="DN76:DN94" si="1531">IFERROR(+(IF(DK76="","0",DK76))-(IF(DM76="","0",DM76)),"")</f>
        <v>0</v>
      </c>
      <c r="DO76" s="236"/>
      <c r="DP76" s="238">
        <v>1.0</v>
      </c>
      <c r="DQ76" s="239" t="s">
        <v>179</v>
      </c>
      <c r="DR76" s="240" t="s">
        <v>132</v>
      </c>
      <c r="DS76" s="240" t="s">
        <v>132</v>
      </c>
      <c r="DT76" s="241">
        <f t="shared" ref="DT76:DT94" si="1532">DT177+DT278+DT379+DT480</f>
        <v>0</v>
      </c>
      <c r="DU76" s="241" t="str">
        <f t="shared" ref="DU76:DU94" si="1533">DV76/DT76*1000000</f>
        <v>#DIV/0!</v>
      </c>
      <c r="DV76" s="241">
        <f t="shared" ref="DV76:DV95" si="1534">DV177+DV278+DV379+DV480</f>
        <v>0</v>
      </c>
      <c r="DW76" s="242"/>
      <c r="DX76" s="241">
        <f t="shared" ref="DX76:DX94" si="1535">IFERROR(+DV76*DW76,"")</f>
        <v>0</v>
      </c>
      <c r="DY76" s="241">
        <f t="shared" ref="DY76:EA76" si="1465">DY177+DY278+DY379+DY480</f>
        <v>0</v>
      </c>
      <c r="DZ76" s="241">
        <f t="shared" si="1465"/>
        <v>0</v>
      </c>
      <c r="EA76" s="241">
        <f t="shared" si="1465"/>
        <v>0</v>
      </c>
      <c r="EB76" s="241">
        <f t="shared" ref="EB76:EB94" si="1537">IFERROR(+(IF(DV76="","0",DV76))+(IF(DX76="","0",DX76))+(IF(EA76="","0",EA76)),"")</f>
        <v>0</v>
      </c>
      <c r="EC76" s="242">
        <v>0.36319999999999997</v>
      </c>
      <c r="ED76" s="243">
        <f t="shared" ref="ED76:ED94" si="1538">IFERROR(+EC76*(EB76-EA76),"")</f>
        <v>0</v>
      </c>
      <c r="EE76" s="244">
        <f t="shared" ref="EE76:EE94" si="1539">IFERROR(+(IF(EB76="","0",EB76))-(IF(ED76="","0",ED76)),"")</f>
        <v>0</v>
      </c>
      <c r="EF76" s="236"/>
      <c r="EG76" s="238">
        <v>1.0</v>
      </c>
      <c r="EH76" s="239" t="s">
        <v>179</v>
      </c>
      <c r="EI76" s="240" t="s">
        <v>132</v>
      </c>
      <c r="EJ76" s="240" t="s">
        <v>132</v>
      </c>
      <c r="EK76" s="241">
        <f t="shared" ref="EK76:EK94" si="1540">EK177+EK278+EK379+EK480</f>
        <v>0</v>
      </c>
      <c r="EL76" s="241" t="str">
        <f t="shared" ref="EL76:EL94" si="1541">EM76/EK76*1000000</f>
        <v>#DIV/0!</v>
      </c>
      <c r="EM76" s="241">
        <f t="shared" ref="EM76:EM95" si="1542">EM177+EM278+EM379+EM480</f>
        <v>0</v>
      </c>
      <c r="EN76" s="242"/>
      <c r="EO76" s="241">
        <f t="shared" ref="EO76:EO94" si="1543">IFERROR(+EM76*EN76,"")</f>
        <v>0</v>
      </c>
      <c r="EP76" s="241">
        <f t="shared" ref="EP76:ER76" si="1466">EP177+EP278+EP379+EP480</f>
        <v>0</v>
      </c>
      <c r="EQ76" s="241">
        <f t="shared" si="1466"/>
        <v>0</v>
      </c>
      <c r="ER76" s="241">
        <f t="shared" si="1466"/>
        <v>0</v>
      </c>
      <c r="ES76" s="241">
        <f t="shared" ref="ES76:ES94" si="1545">IFERROR(+(IF(EM76="","0",EM76))+(IF(EO76="","0",EO76))+(IF(ER76="","0",ER76)),"")</f>
        <v>0</v>
      </c>
      <c r="ET76" s="242">
        <v>0.36319999999999997</v>
      </c>
      <c r="EU76" s="243">
        <f t="shared" ref="EU76:EU94" si="1546">IFERROR(+ET76*(ES76-ER76),"")</f>
        <v>0</v>
      </c>
      <c r="EV76" s="244">
        <f t="shared" ref="EV76:EV94" si="1547">IFERROR(+(IF(ES76="","0",ES76))-(IF(EU76="","0",EU76)),"")</f>
        <v>0</v>
      </c>
      <c r="EW76" s="236"/>
      <c r="EX76" s="238">
        <v>1.0</v>
      </c>
      <c r="EY76" s="239" t="s">
        <v>179</v>
      </c>
      <c r="EZ76" s="240" t="s">
        <v>132</v>
      </c>
      <c r="FA76" s="240" t="s">
        <v>132</v>
      </c>
      <c r="FB76" s="241">
        <f t="shared" ref="FB76:FB94" si="1548">FB177+FB278+FB379+FB480</f>
        <v>0</v>
      </c>
      <c r="FC76" s="241" t="str">
        <f t="shared" ref="FC76:FC94" si="1549">FD76/FB76*1000000</f>
        <v>#DIV/0!</v>
      </c>
      <c r="FD76" s="241">
        <f t="shared" ref="FD76:FD95" si="1550">FD177+FD278+FD379+FD480</f>
        <v>0</v>
      </c>
      <c r="FE76" s="242"/>
      <c r="FF76" s="241">
        <f t="shared" ref="FF76:FF94" si="1551">IFERROR(+FD76*FE76,"")</f>
        <v>0</v>
      </c>
      <c r="FG76" s="241">
        <f t="shared" ref="FG76:FI76" si="1467">FG177+FG278+FG379+FG480</f>
        <v>0</v>
      </c>
      <c r="FH76" s="241">
        <f t="shared" si="1467"/>
        <v>0</v>
      </c>
      <c r="FI76" s="241">
        <f t="shared" si="1467"/>
        <v>0</v>
      </c>
      <c r="FJ76" s="241">
        <f t="shared" ref="FJ76:FJ94" si="1553">IFERROR(+(IF(FD76="","0",FD76))+(IF(FF76="","0",FF76))+(IF(FI76="","0",FI76)),"")</f>
        <v>0</v>
      </c>
      <c r="FK76" s="242">
        <v>0.36319999999999997</v>
      </c>
      <c r="FL76" s="243">
        <f t="shared" ref="FL76:FL94" si="1554">IFERROR(+FK76*(FJ76-FI76),"")</f>
        <v>0</v>
      </c>
      <c r="FM76" s="244">
        <f t="shared" ref="FM76:FM94" si="1555">IFERROR(+(IF(FJ76="","0",FJ76))-(IF(FL76="","0",FL76)),"")</f>
        <v>0</v>
      </c>
      <c r="FN76" s="236"/>
      <c r="FO76" s="238">
        <v>1.0</v>
      </c>
      <c r="FP76" s="239" t="s">
        <v>179</v>
      </c>
      <c r="FQ76" s="240" t="s">
        <v>132</v>
      </c>
      <c r="FR76" s="240" t="s">
        <v>132</v>
      </c>
      <c r="FS76" s="241">
        <f t="shared" ref="FS76:FS94" si="1556">FS177+FS278+FS379+FS480</f>
        <v>0</v>
      </c>
      <c r="FT76" s="241" t="str">
        <f t="shared" ref="FT76:FT94" si="1557">FU76/FS76*1000000</f>
        <v>#DIV/0!</v>
      </c>
      <c r="FU76" s="241">
        <f t="shared" ref="FU76:FU95" si="1558">FU177+FU278+FU379+FU480</f>
        <v>0</v>
      </c>
      <c r="FV76" s="242"/>
      <c r="FW76" s="241">
        <f t="shared" ref="FW76:FW94" si="1559">IFERROR(+FU76*FV76,"")</f>
        <v>0</v>
      </c>
      <c r="FX76" s="241">
        <f t="shared" ref="FX76:FZ76" si="1468">FX177+FX278+FX379+FX480</f>
        <v>0</v>
      </c>
      <c r="FY76" s="241">
        <f t="shared" si="1468"/>
        <v>0</v>
      </c>
      <c r="FZ76" s="241">
        <f t="shared" si="1468"/>
        <v>0</v>
      </c>
      <c r="GA76" s="241">
        <f t="shared" ref="GA76:GA94" si="1561">IFERROR(+(IF(FU76="","0",FU76))+(IF(FW76="","0",FW76))+(IF(FZ76="","0",FZ76)),"")</f>
        <v>0</v>
      </c>
      <c r="GB76" s="242">
        <v>0.36319999999999997</v>
      </c>
      <c r="GC76" s="243">
        <f t="shared" ref="GC76:GC94" si="1562">IFERROR(+GB76*(GA76-FZ76),"")</f>
        <v>0</v>
      </c>
      <c r="GD76" s="244">
        <f t="shared" ref="GD76:GD94" si="1563">IFERROR(+(IF(GA76="","0",GA76))-(IF(GC76="","0",GC76)),"")</f>
        <v>0</v>
      </c>
      <c r="GE76" s="236"/>
      <c r="GF76" s="238">
        <v>1.0</v>
      </c>
      <c r="GG76" s="239" t="s">
        <v>179</v>
      </c>
      <c r="GH76" s="240" t="s">
        <v>132</v>
      </c>
      <c r="GI76" s="240" t="s">
        <v>132</v>
      </c>
      <c r="GJ76" s="241">
        <f t="shared" ref="GJ76:GJ94" si="1564">GJ177+GJ278+GJ379+GJ480</f>
        <v>0</v>
      </c>
      <c r="GK76" s="241" t="str">
        <f t="shared" ref="GK76:GK94" si="1565">GL76/GJ76*1000000</f>
        <v>#DIV/0!</v>
      </c>
      <c r="GL76" s="241">
        <f t="shared" ref="GL76:GL95" si="1566">GL177+GL278+GL379+GL480</f>
        <v>0</v>
      </c>
      <c r="GM76" s="242"/>
      <c r="GN76" s="241">
        <f t="shared" ref="GN76:GN94" si="1567">IFERROR(+GL76*GM76,"")</f>
        <v>0</v>
      </c>
      <c r="GO76" s="241">
        <f t="shared" ref="GO76:GQ76" si="1469">GO177+GO278+GO379+GO480</f>
        <v>0</v>
      </c>
      <c r="GP76" s="241">
        <f t="shared" si="1469"/>
        <v>0</v>
      </c>
      <c r="GQ76" s="241">
        <f t="shared" si="1469"/>
        <v>0</v>
      </c>
      <c r="GR76" s="241">
        <f t="shared" ref="GR76:GR94" si="1569">IFERROR(+(IF(GL76="","0",GL76))+(IF(GN76="","0",GN76))+(IF(GQ76="","0",GQ76)),"")</f>
        <v>0</v>
      </c>
      <c r="GS76" s="242">
        <v>0.36319999999999997</v>
      </c>
      <c r="GT76" s="243">
        <f t="shared" ref="GT76:GT94" si="1570">IFERROR(+GS76*(GR76-GQ76),"")</f>
        <v>0</v>
      </c>
      <c r="GU76" s="244">
        <f t="shared" ref="GU76:GU94" si="1571">IFERROR(+(IF(GR76="","0",GR76))-(IF(GT76="","0",GT76)),"")</f>
        <v>0</v>
      </c>
      <c r="GV76" s="236"/>
      <c r="GW76" s="238">
        <v>1.0</v>
      </c>
      <c r="GX76" s="239" t="s">
        <v>179</v>
      </c>
      <c r="GY76" s="240" t="s">
        <v>132</v>
      </c>
      <c r="GZ76" s="240" t="s">
        <v>132</v>
      </c>
      <c r="HA76" s="241">
        <f t="shared" ref="HA76:HA94" si="1572">HA177+HA278+HA379+HA480</f>
        <v>0</v>
      </c>
      <c r="HB76" s="241" t="str">
        <f t="shared" ref="HB76:HB94" si="1573">HC76/HA76*1000000</f>
        <v>#DIV/0!</v>
      </c>
      <c r="HC76" s="241">
        <f t="shared" ref="HC76:HC95" si="1574">HC177+HC278+HC379+HC480</f>
        <v>0</v>
      </c>
      <c r="HD76" s="242"/>
      <c r="HE76" s="241">
        <f t="shared" ref="HE76:HE94" si="1575">IFERROR(+HC76*HD76,"")</f>
        <v>0</v>
      </c>
      <c r="HF76" s="241">
        <f t="shared" ref="HF76:HH76" si="1470">HF177+HF278+HF379+HF480</f>
        <v>0</v>
      </c>
      <c r="HG76" s="241">
        <f t="shared" si="1470"/>
        <v>0</v>
      </c>
      <c r="HH76" s="241">
        <f t="shared" si="1470"/>
        <v>0</v>
      </c>
      <c r="HI76" s="241">
        <f t="shared" ref="HI76:HI94" si="1577">IFERROR(+(IF(HC76="","0",HC76))+(IF(HE76="","0",HE76))+(IF(HH76="","0",HH76)),"")</f>
        <v>0</v>
      </c>
      <c r="HJ76" s="242">
        <v>0.36319999999999997</v>
      </c>
      <c r="HK76" s="243">
        <f t="shared" ref="HK76:HK94" si="1578">IFERROR(+HJ76*(HI76-HH76),"")</f>
        <v>0</v>
      </c>
      <c r="HL76" s="244">
        <f t="shared" ref="HL76:HL94" si="1579">IFERROR(+(IF(HI76="","0",HI76))-(IF(HK76="","0",HK76)),"")</f>
        <v>0</v>
      </c>
      <c r="HM76" s="236"/>
      <c r="HN76" s="238">
        <v>1.0</v>
      </c>
      <c r="HO76" s="239" t="s">
        <v>179</v>
      </c>
      <c r="HP76" s="240" t="s">
        <v>132</v>
      </c>
      <c r="HQ76" s="240" t="s">
        <v>132</v>
      </c>
      <c r="HR76" s="241">
        <f t="shared" ref="HR76:HR94" si="1580">HR177+HR278+HR379+HR480</f>
        <v>0</v>
      </c>
      <c r="HS76" s="241" t="str">
        <f t="shared" ref="HS76:HS94" si="1581">HT76/HR76*1000000</f>
        <v>#DIV/0!</v>
      </c>
      <c r="HT76" s="241">
        <f t="shared" ref="HT76:HT95" si="1582">HT177+HT278+HT379+HT480</f>
        <v>0</v>
      </c>
      <c r="HU76" s="242"/>
      <c r="HV76" s="241">
        <f t="shared" ref="HV76:HV94" si="1583">IFERROR(+HT76*HU76,"")</f>
        <v>0</v>
      </c>
      <c r="HW76" s="241">
        <f t="shared" ref="HW76:HY76" si="1471">HW177+HW278+HW379+HW480</f>
        <v>0</v>
      </c>
      <c r="HX76" s="241">
        <f t="shared" si="1471"/>
        <v>0</v>
      </c>
      <c r="HY76" s="241">
        <f t="shared" si="1471"/>
        <v>0</v>
      </c>
      <c r="HZ76" s="241">
        <f t="shared" ref="HZ76:HZ94" si="1585">IFERROR(+(IF(HT76="","0",HT76))+(IF(HV76="","0",HV76))+(IF(HY76="","0",HY76)),"")</f>
        <v>0</v>
      </c>
      <c r="IA76" s="242">
        <v>0.36319999999999997</v>
      </c>
      <c r="IB76" s="243">
        <f t="shared" ref="IB76:IB94" si="1586">IFERROR(+IA76*(HZ76-HY76),"")</f>
        <v>0</v>
      </c>
      <c r="IC76" s="244">
        <f t="shared" ref="IC76:IC94" si="1587">IFERROR(+(IF(HZ76="","0",HZ76))-(IF(IB76="","0",IB76)),"")</f>
        <v>0</v>
      </c>
      <c r="ID76" s="236"/>
      <c r="IE76" s="238">
        <v>1.0</v>
      </c>
      <c r="IF76" s="239" t="s">
        <v>179</v>
      </c>
      <c r="IG76" s="240" t="s">
        <v>132</v>
      </c>
      <c r="IH76" s="240" t="s">
        <v>132</v>
      </c>
      <c r="II76" s="241">
        <f t="shared" ref="II76:II94" si="1588">II177+II278+II379+II480</f>
        <v>0</v>
      </c>
      <c r="IJ76" s="241" t="str">
        <f t="shared" ref="IJ76:IJ94" si="1589">IK76/II76*1000000</f>
        <v>#DIV/0!</v>
      </c>
      <c r="IK76" s="241">
        <f t="shared" ref="IK76:IK95" si="1590">IK177+IK278+IK379+IK480</f>
        <v>0</v>
      </c>
      <c r="IL76" s="242"/>
      <c r="IM76" s="241">
        <f t="shared" ref="IM76:IM94" si="1591">IFERROR(+IK76*IL76,"")</f>
        <v>0</v>
      </c>
      <c r="IN76" s="241">
        <f t="shared" ref="IN76:IP76" si="1472">IN177+IN278+IN379+IN480</f>
        <v>0</v>
      </c>
      <c r="IO76" s="241">
        <f t="shared" si="1472"/>
        <v>0</v>
      </c>
      <c r="IP76" s="241">
        <f t="shared" si="1472"/>
        <v>0</v>
      </c>
      <c r="IQ76" s="241">
        <f t="shared" ref="IQ76:IQ94" si="1593">IFERROR(+(IF(IK76="","0",IK76))+(IF(IM76="","0",IM76))+(IF(IP76="","0",IP76)),"")</f>
        <v>0</v>
      </c>
      <c r="IR76" s="242">
        <v>0.36319999999999997</v>
      </c>
      <c r="IS76" s="243">
        <f t="shared" ref="IS76:IS94" si="1594">IFERROR(+IR76*(IQ76-IP76),"")</f>
        <v>0</v>
      </c>
      <c r="IT76" s="244">
        <f t="shared" ref="IT76:IT94" si="1595">IFERROR(+(IF(IQ76="","0",IQ76))-(IF(IS76="","0",IS76)),"")</f>
        <v>0</v>
      </c>
      <c r="IU76" s="236"/>
      <c r="IV76" s="238">
        <v>1.0</v>
      </c>
      <c r="IW76" s="239" t="s">
        <v>179</v>
      </c>
      <c r="IX76" s="240" t="s">
        <v>132</v>
      </c>
      <c r="IY76" s="240" t="s">
        <v>132</v>
      </c>
      <c r="IZ76" s="241">
        <f t="shared" ref="IZ76:IZ94" si="1596">IZ177+IZ278+IZ379+IZ480</f>
        <v>0</v>
      </c>
      <c r="JA76" s="241" t="str">
        <f t="shared" ref="JA76:JA94" si="1597">JB76/IZ76*1000000</f>
        <v>#DIV/0!</v>
      </c>
      <c r="JB76" s="241">
        <f t="shared" ref="JB76:JB95" si="1598">JB177+JB278+JB379+JB480</f>
        <v>0</v>
      </c>
      <c r="JC76" s="242"/>
      <c r="JD76" s="241">
        <f t="shared" ref="JD76:JD94" si="1599">IFERROR(+JB76*JC76,"")</f>
        <v>0</v>
      </c>
      <c r="JE76" s="241">
        <f t="shared" ref="JE76:JG76" si="1473">JE177+JE278+JE379+JE480</f>
        <v>0</v>
      </c>
      <c r="JF76" s="241">
        <f t="shared" si="1473"/>
        <v>0</v>
      </c>
      <c r="JG76" s="241">
        <f t="shared" si="1473"/>
        <v>0</v>
      </c>
      <c r="JH76" s="241">
        <f t="shared" ref="JH76:JH94" si="1601">IFERROR(+(IF(JB76="","0",JB76))+(IF(JD76="","0",JD76))+(IF(JG76="","0",JG76)),"")</f>
        <v>0</v>
      </c>
      <c r="JI76" s="242">
        <v>0.36319999999999997</v>
      </c>
      <c r="JJ76" s="243">
        <f t="shared" ref="JJ76:JJ94" si="1602">IFERROR(+JI76*(JH76-JG76),"")</f>
        <v>0</v>
      </c>
      <c r="JK76" s="244">
        <f t="shared" ref="JK76:JK94" si="1603">IFERROR(+(IF(JH76="","0",JH76))-(IF(JJ76="","0",JJ76)),"")</f>
        <v>0</v>
      </c>
      <c r="JL76" s="236"/>
      <c r="JM76" s="238">
        <v>1.0</v>
      </c>
      <c r="JN76" s="239" t="s">
        <v>179</v>
      </c>
      <c r="JO76" s="240" t="s">
        <v>132</v>
      </c>
      <c r="JP76" s="240" t="s">
        <v>132</v>
      </c>
      <c r="JQ76" s="241">
        <f t="shared" ref="JQ76:JQ94" si="1604">JQ177+JQ278+JQ379+JQ480</f>
        <v>0</v>
      </c>
      <c r="JR76" s="241" t="str">
        <f t="shared" ref="JR76:JR94" si="1605">JS76/JQ76*1000000</f>
        <v>#DIV/0!</v>
      </c>
      <c r="JS76" s="241">
        <f t="shared" ref="JS76:JS95" si="1606">JS177+JS278+JS379+JS480</f>
        <v>0</v>
      </c>
      <c r="JT76" s="242"/>
      <c r="JU76" s="241">
        <f t="shared" ref="JU76:JU94" si="1607">IFERROR(+JS76*JT76,"")</f>
        <v>0</v>
      </c>
      <c r="JV76" s="241">
        <f t="shared" ref="JV76:JX76" si="1474">JV177+JV278+JV379+JV480</f>
        <v>0</v>
      </c>
      <c r="JW76" s="241">
        <f t="shared" si="1474"/>
        <v>0</v>
      </c>
      <c r="JX76" s="241">
        <f t="shared" si="1474"/>
        <v>0</v>
      </c>
      <c r="JY76" s="241">
        <f t="shared" ref="JY76:JY94" si="1609">IFERROR(+(IF(JS76="","0",JS76))+(IF(JU76="","0",JU76))+(IF(JX76="","0",JX76)),"")</f>
        <v>0</v>
      </c>
      <c r="JZ76" s="242">
        <v>0.36319999999999997</v>
      </c>
      <c r="KA76" s="243">
        <f t="shared" ref="KA76:KA94" si="1610">IFERROR(+JZ76*(JY76-JX76),"")</f>
        <v>0</v>
      </c>
      <c r="KB76" s="244">
        <f t="shared" ref="KB76:KB94" si="1611">IFERROR(+(IF(JY76="","0",JY76))-(IF(KA76="","0",KA76)),"")</f>
        <v>0</v>
      </c>
      <c r="KC76" s="236"/>
      <c r="KD76" s="238">
        <v>1.0</v>
      </c>
      <c r="KE76" s="239" t="s">
        <v>179</v>
      </c>
      <c r="KF76" s="240" t="s">
        <v>132</v>
      </c>
      <c r="KG76" s="240" t="s">
        <v>132</v>
      </c>
      <c r="KH76" s="241">
        <f t="shared" ref="KH76:KH94" si="1612">KH177+KH278+KH379+KH480</f>
        <v>0</v>
      </c>
      <c r="KI76" s="241" t="str">
        <f t="shared" ref="KI76:KI94" si="1613">KJ76/KH76*1000000</f>
        <v>#DIV/0!</v>
      </c>
      <c r="KJ76" s="241">
        <f t="shared" ref="KJ76:KJ95" si="1614">KJ177+KJ278+KJ379+KJ480</f>
        <v>0</v>
      </c>
      <c r="KK76" s="242"/>
      <c r="KL76" s="241">
        <f t="shared" ref="KL76:KL94" si="1615">IFERROR(+KJ76*KK76,"")</f>
        <v>0</v>
      </c>
      <c r="KM76" s="241">
        <f t="shared" ref="KM76:KO76" si="1475">KM177+KM278+KM379+KM480</f>
        <v>0</v>
      </c>
      <c r="KN76" s="241">
        <f t="shared" si="1475"/>
        <v>0</v>
      </c>
      <c r="KO76" s="241">
        <f t="shared" si="1475"/>
        <v>0</v>
      </c>
      <c r="KP76" s="241">
        <f t="shared" ref="KP76:KP94" si="1617">IFERROR(+(IF(KJ76="","0",KJ76))+(IF(KL76="","0",KL76))+(IF(KO76="","0",KO76)),"")</f>
        <v>0</v>
      </c>
      <c r="KQ76" s="242">
        <v>0.36319999999999997</v>
      </c>
      <c r="KR76" s="243">
        <f t="shared" ref="KR76:KR94" si="1618">IFERROR(+KQ76*(KP76-KO76),"")</f>
        <v>0</v>
      </c>
      <c r="KS76" s="244">
        <f t="shared" ref="KS76:KS94" si="1619">IFERROR(+(IF(KP76="","0",KP76))-(IF(KR76="","0",KR76)),"")</f>
        <v>0</v>
      </c>
      <c r="KT76" s="236"/>
      <c r="KU76" s="237"/>
    </row>
    <row r="77" ht="15.75" customHeight="1">
      <c r="A77" s="238">
        <v>2.0</v>
      </c>
      <c r="B77" s="239" t="s">
        <v>180</v>
      </c>
      <c r="C77" s="240" t="s">
        <v>132</v>
      </c>
      <c r="D77" s="240" t="s">
        <v>132</v>
      </c>
      <c r="E77" s="241">
        <f t="shared" si="1476"/>
        <v>0</v>
      </c>
      <c r="F77" s="241" t="str">
        <f t="shared" si="1477"/>
        <v>#DIV/0!</v>
      </c>
      <c r="G77" s="241">
        <f t="shared" si="1478"/>
        <v>0</v>
      </c>
      <c r="H77" s="242"/>
      <c r="I77" s="241">
        <f t="shared" si="1479"/>
        <v>0</v>
      </c>
      <c r="J77" s="241">
        <f t="shared" ref="J77:L77" si="1480">J178+J279+J380+J481</f>
        <v>0</v>
      </c>
      <c r="K77" s="241">
        <f t="shared" si="1480"/>
        <v>0</v>
      </c>
      <c r="L77" s="241">
        <f t="shared" si="1480"/>
        <v>0</v>
      </c>
      <c r="M77" s="241">
        <f t="shared" si="1481"/>
        <v>0</v>
      </c>
      <c r="N77" s="242">
        <v>0.36319999999999997</v>
      </c>
      <c r="O77" s="243">
        <f t="shared" si="1482"/>
        <v>0</v>
      </c>
      <c r="P77" s="244">
        <f t="shared" si="1483"/>
        <v>0</v>
      </c>
      <c r="Q77" s="236"/>
      <c r="R77" s="238">
        <v>2.0</v>
      </c>
      <c r="S77" s="239" t="s">
        <v>180</v>
      </c>
      <c r="T77" s="240" t="s">
        <v>132</v>
      </c>
      <c r="U77" s="240" t="s">
        <v>132</v>
      </c>
      <c r="V77" s="241">
        <f t="shared" si="1484"/>
        <v>0</v>
      </c>
      <c r="W77" s="241" t="str">
        <f t="shared" si="1485"/>
        <v>#DIV/0!</v>
      </c>
      <c r="X77" s="241">
        <f t="shared" si="1486"/>
        <v>0</v>
      </c>
      <c r="Y77" s="242"/>
      <c r="Z77" s="241">
        <f t="shared" si="1487"/>
        <v>0</v>
      </c>
      <c r="AA77" s="241">
        <f t="shared" ref="AA77:AC77" si="1488">AA178+AA279+AA380+AA481</f>
        <v>0</v>
      </c>
      <c r="AB77" s="241">
        <f t="shared" si="1488"/>
        <v>0</v>
      </c>
      <c r="AC77" s="241">
        <f t="shared" si="1488"/>
        <v>0</v>
      </c>
      <c r="AD77" s="241">
        <f t="shared" si="1489"/>
        <v>0</v>
      </c>
      <c r="AE77" s="242">
        <v>0.36319999999999997</v>
      </c>
      <c r="AF77" s="243">
        <f t="shared" si="1490"/>
        <v>0</v>
      </c>
      <c r="AG77" s="244">
        <f t="shared" si="1491"/>
        <v>0</v>
      </c>
      <c r="AH77" s="236"/>
      <c r="AI77" s="238">
        <v>2.0</v>
      </c>
      <c r="AJ77" s="239" t="s">
        <v>180</v>
      </c>
      <c r="AK77" s="240" t="s">
        <v>132</v>
      </c>
      <c r="AL77" s="240" t="s">
        <v>132</v>
      </c>
      <c r="AM77" s="241">
        <f t="shared" si="1492"/>
        <v>0</v>
      </c>
      <c r="AN77" s="241" t="str">
        <f t="shared" si="1493"/>
        <v>#DIV/0!</v>
      </c>
      <c r="AO77" s="241">
        <f t="shared" si="1494"/>
        <v>0</v>
      </c>
      <c r="AP77" s="242"/>
      <c r="AQ77" s="241">
        <f t="shared" si="1495"/>
        <v>0</v>
      </c>
      <c r="AR77" s="241">
        <f t="shared" ref="AR77:AT77" si="1496">AR178+AR279+AR380+AR481</f>
        <v>0</v>
      </c>
      <c r="AS77" s="241">
        <f t="shared" si="1496"/>
        <v>0</v>
      </c>
      <c r="AT77" s="241">
        <f t="shared" si="1496"/>
        <v>0</v>
      </c>
      <c r="AU77" s="241">
        <f t="shared" si="1497"/>
        <v>0</v>
      </c>
      <c r="AV77" s="242">
        <v>0.36319999999999997</v>
      </c>
      <c r="AW77" s="243">
        <f t="shared" si="1498"/>
        <v>0</v>
      </c>
      <c r="AX77" s="244">
        <f t="shared" si="1499"/>
        <v>0</v>
      </c>
      <c r="AY77" s="236"/>
      <c r="AZ77" s="238">
        <v>2.0</v>
      </c>
      <c r="BA77" s="239" t="s">
        <v>180</v>
      </c>
      <c r="BB77" s="240" t="s">
        <v>132</v>
      </c>
      <c r="BC77" s="240" t="s">
        <v>132</v>
      </c>
      <c r="BD77" s="241">
        <f t="shared" si="1500"/>
        <v>0</v>
      </c>
      <c r="BE77" s="241" t="str">
        <f t="shared" si="1501"/>
        <v>#DIV/0!</v>
      </c>
      <c r="BF77" s="241">
        <f t="shared" si="1502"/>
        <v>0</v>
      </c>
      <c r="BG77" s="242"/>
      <c r="BH77" s="241">
        <f t="shared" si="1503"/>
        <v>0</v>
      </c>
      <c r="BI77" s="241">
        <f t="shared" ref="BI77:BK77" si="1504">BI178+BI279+BI380+BI481</f>
        <v>0</v>
      </c>
      <c r="BJ77" s="241">
        <f t="shared" si="1504"/>
        <v>0</v>
      </c>
      <c r="BK77" s="241">
        <f t="shared" si="1504"/>
        <v>0</v>
      </c>
      <c r="BL77" s="241">
        <f t="shared" si="1505"/>
        <v>0</v>
      </c>
      <c r="BM77" s="242">
        <v>0.36319999999999997</v>
      </c>
      <c r="BN77" s="243">
        <f t="shared" si="1506"/>
        <v>0</v>
      </c>
      <c r="BO77" s="244">
        <f t="shared" si="1507"/>
        <v>0</v>
      </c>
      <c r="BP77" s="236"/>
      <c r="BQ77" s="238">
        <v>2.0</v>
      </c>
      <c r="BR77" s="239" t="s">
        <v>180</v>
      </c>
      <c r="BS77" s="240" t="s">
        <v>132</v>
      </c>
      <c r="BT77" s="240" t="s">
        <v>132</v>
      </c>
      <c r="BU77" s="241">
        <f t="shared" si="1508"/>
        <v>0</v>
      </c>
      <c r="BV77" s="241" t="str">
        <f t="shared" si="1509"/>
        <v>#DIV/0!</v>
      </c>
      <c r="BW77" s="241">
        <f t="shared" si="1510"/>
        <v>0</v>
      </c>
      <c r="BX77" s="242"/>
      <c r="BY77" s="241">
        <f t="shared" si="1511"/>
        <v>0</v>
      </c>
      <c r="BZ77" s="241">
        <f t="shared" ref="BZ77:CB77" si="1512">BZ178+BZ279+BZ380+BZ481</f>
        <v>0</v>
      </c>
      <c r="CA77" s="241">
        <f t="shared" si="1512"/>
        <v>0</v>
      </c>
      <c r="CB77" s="241">
        <f t="shared" si="1512"/>
        <v>0</v>
      </c>
      <c r="CC77" s="241">
        <f t="shared" si="1513"/>
        <v>0</v>
      </c>
      <c r="CD77" s="242">
        <v>0.36319999999999997</v>
      </c>
      <c r="CE77" s="243">
        <f t="shared" si="1514"/>
        <v>0</v>
      </c>
      <c r="CF77" s="244">
        <f t="shared" si="1515"/>
        <v>0</v>
      </c>
      <c r="CG77" s="236"/>
      <c r="CH77" s="238">
        <v>2.0</v>
      </c>
      <c r="CI77" s="239" t="s">
        <v>180</v>
      </c>
      <c r="CJ77" s="240" t="s">
        <v>132</v>
      </c>
      <c r="CK77" s="240" t="s">
        <v>132</v>
      </c>
      <c r="CL77" s="241">
        <f t="shared" si="1516"/>
        <v>0</v>
      </c>
      <c r="CM77" s="241" t="str">
        <f t="shared" si="1517"/>
        <v>#DIV/0!</v>
      </c>
      <c r="CN77" s="241">
        <f t="shared" si="1518"/>
        <v>0</v>
      </c>
      <c r="CO77" s="242"/>
      <c r="CP77" s="241">
        <f t="shared" si="1519"/>
        <v>0</v>
      </c>
      <c r="CQ77" s="241">
        <f t="shared" ref="CQ77:CS77" si="1520">CQ178+CQ279+CQ380+CQ481</f>
        <v>0</v>
      </c>
      <c r="CR77" s="241">
        <f t="shared" si="1520"/>
        <v>0</v>
      </c>
      <c r="CS77" s="241">
        <f t="shared" si="1520"/>
        <v>0</v>
      </c>
      <c r="CT77" s="241">
        <f t="shared" si="1521"/>
        <v>0</v>
      </c>
      <c r="CU77" s="242">
        <v>0.36319999999999997</v>
      </c>
      <c r="CV77" s="243">
        <f t="shared" si="1522"/>
        <v>0</v>
      </c>
      <c r="CW77" s="244">
        <f t="shared" si="1523"/>
        <v>0</v>
      </c>
      <c r="CX77" s="236"/>
      <c r="CY77" s="238">
        <v>2.0</v>
      </c>
      <c r="CZ77" s="239" t="s">
        <v>180</v>
      </c>
      <c r="DA77" s="240" t="s">
        <v>132</v>
      </c>
      <c r="DB77" s="240" t="s">
        <v>132</v>
      </c>
      <c r="DC77" s="241">
        <f t="shared" si="1524"/>
        <v>0</v>
      </c>
      <c r="DD77" s="241" t="str">
        <f t="shared" si="1525"/>
        <v>#DIV/0!</v>
      </c>
      <c r="DE77" s="241">
        <f t="shared" si="1526"/>
        <v>0</v>
      </c>
      <c r="DF77" s="242"/>
      <c r="DG77" s="241">
        <f t="shared" si="1527"/>
        <v>0</v>
      </c>
      <c r="DH77" s="241">
        <f t="shared" ref="DH77:DJ77" si="1528">DH178+DH279+DH380+DH481</f>
        <v>0</v>
      </c>
      <c r="DI77" s="241">
        <f t="shared" si="1528"/>
        <v>0</v>
      </c>
      <c r="DJ77" s="241">
        <f t="shared" si="1528"/>
        <v>0</v>
      </c>
      <c r="DK77" s="241">
        <f t="shared" si="1529"/>
        <v>0</v>
      </c>
      <c r="DL77" s="242">
        <v>0.36319999999999997</v>
      </c>
      <c r="DM77" s="243">
        <f t="shared" si="1530"/>
        <v>0</v>
      </c>
      <c r="DN77" s="244">
        <f t="shared" si="1531"/>
        <v>0</v>
      </c>
      <c r="DO77" s="236"/>
      <c r="DP77" s="238">
        <v>2.0</v>
      </c>
      <c r="DQ77" s="239" t="s">
        <v>180</v>
      </c>
      <c r="DR77" s="240" t="s">
        <v>132</v>
      </c>
      <c r="DS77" s="240" t="s">
        <v>132</v>
      </c>
      <c r="DT77" s="241">
        <f t="shared" si="1532"/>
        <v>0</v>
      </c>
      <c r="DU77" s="241" t="str">
        <f t="shared" si="1533"/>
        <v>#DIV/0!</v>
      </c>
      <c r="DV77" s="241">
        <f t="shared" si="1534"/>
        <v>0</v>
      </c>
      <c r="DW77" s="242"/>
      <c r="DX77" s="241">
        <f t="shared" si="1535"/>
        <v>0</v>
      </c>
      <c r="DY77" s="241">
        <f t="shared" ref="DY77:EA77" si="1536">DY178+DY279+DY380+DY481</f>
        <v>0</v>
      </c>
      <c r="DZ77" s="241">
        <f t="shared" si="1536"/>
        <v>0</v>
      </c>
      <c r="EA77" s="241">
        <f t="shared" si="1536"/>
        <v>0</v>
      </c>
      <c r="EB77" s="241">
        <f t="shared" si="1537"/>
        <v>0</v>
      </c>
      <c r="EC77" s="242">
        <v>0.36319999999999997</v>
      </c>
      <c r="ED77" s="243">
        <f t="shared" si="1538"/>
        <v>0</v>
      </c>
      <c r="EE77" s="244">
        <f t="shared" si="1539"/>
        <v>0</v>
      </c>
      <c r="EF77" s="236"/>
      <c r="EG77" s="238">
        <v>2.0</v>
      </c>
      <c r="EH77" s="239" t="s">
        <v>180</v>
      </c>
      <c r="EI77" s="240" t="s">
        <v>132</v>
      </c>
      <c r="EJ77" s="240" t="s">
        <v>132</v>
      </c>
      <c r="EK77" s="241">
        <f t="shared" si="1540"/>
        <v>0</v>
      </c>
      <c r="EL77" s="241" t="str">
        <f t="shared" si="1541"/>
        <v>#DIV/0!</v>
      </c>
      <c r="EM77" s="241">
        <f t="shared" si="1542"/>
        <v>0</v>
      </c>
      <c r="EN77" s="242"/>
      <c r="EO77" s="241">
        <f t="shared" si="1543"/>
        <v>0</v>
      </c>
      <c r="EP77" s="241">
        <f t="shared" ref="EP77:ER77" si="1544">EP178+EP279+EP380+EP481</f>
        <v>0</v>
      </c>
      <c r="EQ77" s="241">
        <f t="shared" si="1544"/>
        <v>0</v>
      </c>
      <c r="ER77" s="241">
        <f t="shared" si="1544"/>
        <v>0</v>
      </c>
      <c r="ES77" s="241">
        <f t="shared" si="1545"/>
        <v>0</v>
      </c>
      <c r="ET77" s="242">
        <v>0.36319999999999997</v>
      </c>
      <c r="EU77" s="243">
        <f t="shared" si="1546"/>
        <v>0</v>
      </c>
      <c r="EV77" s="244">
        <f t="shared" si="1547"/>
        <v>0</v>
      </c>
      <c r="EW77" s="236"/>
      <c r="EX77" s="238">
        <v>2.0</v>
      </c>
      <c r="EY77" s="239" t="s">
        <v>180</v>
      </c>
      <c r="EZ77" s="240" t="s">
        <v>132</v>
      </c>
      <c r="FA77" s="240" t="s">
        <v>132</v>
      </c>
      <c r="FB77" s="241">
        <f t="shared" si="1548"/>
        <v>0</v>
      </c>
      <c r="FC77" s="241" t="str">
        <f t="shared" si="1549"/>
        <v>#DIV/0!</v>
      </c>
      <c r="FD77" s="241">
        <f t="shared" si="1550"/>
        <v>0</v>
      </c>
      <c r="FE77" s="242"/>
      <c r="FF77" s="241">
        <f t="shared" si="1551"/>
        <v>0</v>
      </c>
      <c r="FG77" s="241">
        <f t="shared" ref="FG77:FI77" si="1552">FG178+FG279+FG380+FG481</f>
        <v>0</v>
      </c>
      <c r="FH77" s="241">
        <f t="shared" si="1552"/>
        <v>0</v>
      </c>
      <c r="FI77" s="241">
        <f t="shared" si="1552"/>
        <v>0</v>
      </c>
      <c r="FJ77" s="241">
        <f t="shared" si="1553"/>
        <v>0</v>
      </c>
      <c r="FK77" s="242">
        <v>0.36319999999999997</v>
      </c>
      <c r="FL77" s="243">
        <f t="shared" si="1554"/>
        <v>0</v>
      </c>
      <c r="FM77" s="244">
        <f t="shared" si="1555"/>
        <v>0</v>
      </c>
      <c r="FN77" s="236"/>
      <c r="FO77" s="238">
        <v>2.0</v>
      </c>
      <c r="FP77" s="239" t="s">
        <v>180</v>
      </c>
      <c r="FQ77" s="240" t="s">
        <v>132</v>
      </c>
      <c r="FR77" s="240" t="s">
        <v>132</v>
      </c>
      <c r="FS77" s="241">
        <f t="shared" si="1556"/>
        <v>0</v>
      </c>
      <c r="FT77" s="241" t="str">
        <f t="shared" si="1557"/>
        <v>#DIV/0!</v>
      </c>
      <c r="FU77" s="241">
        <f t="shared" si="1558"/>
        <v>0</v>
      </c>
      <c r="FV77" s="242"/>
      <c r="FW77" s="241">
        <f t="shared" si="1559"/>
        <v>0</v>
      </c>
      <c r="FX77" s="241">
        <f t="shared" ref="FX77:FZ77" si="1560">FX178+FX279+FX380+FX481</f>
        <v>0</v>
      </c>
      <c r="FY77" s="241">
        <f t="shared" si="1560"/>
        <v>0</v>
      </c>
      <c r="FZ77" s="241">
        <f t="shared" si="1560"/>
        <v>0</v>
      </c>
      <c r="GA77" s="241">
        <f t="shared" si="1561"/>
        <v>0</v>
      </c>
      <c r="GB77" s="242">
        <v>0.36319999999999997</v>
      </c>
      <c r="GC77" s="243">
        <f t="shared" si="1562"/>
        <v>0</v>
      </c>
      <c r="GD77" s="244">
        <f t="shared" si="1563"/>
        <v>0</v>
      </c>
      <c r="GE77" s="236"/>
      <c r="GF77" s="238">
        <v>2.0</v>
      </c>
      <c r="GG77" s="239" t="s">
        <v>180</v>
      </c>
      <c r="GH77" s="240" t="s">
        <v>132</v>
      </c>
      <c r="GI77" s="240" t="s">
        <v>132</v>
      </c>
      <c r="GJ77" s="241">
        <f t="shared" si="1564"/>
        <v>0</v>
      </c>
      <c r="GK77" s="241" t="str">
        <f t="shared" si="1565"/>
        <v>#DIV/0!</v>
      </c>
      <c r="GL77" s="241">
        <f t="shared" si="1566"/>
        <v>0</v>
      </c>
      <c r="GM77" s="242"/>
      <c r="GN77" s="241">
        <f t="shared" si="1567"/>
        <v>0</v>
      </c>
      <c r="GO77" s="241">
        <f t="shared" ref="GO77:GQ77" si="1568">GO178+GO279+GO380+GO481</f>
        <v>0</v>
      </c>
      <c r="GP77" s="241">
        <f t="shared" si="1568"/>
        <v>0</v>
      </c>
      <c r="GQ77" s="241">
        <f t="shared" si="1568"/>
        <v>0</v>
      </c>
      <c r="GR77" s="241">
        <f t="shared" si="1569"/>
        <v>0</v>
      </c>
      <c r="GS77" s="242">
        <v>0.36319999999999997</v>
      </c>
      <c r="GT77" s="243">
        <f t="shared" si="1570"/>
        <v>0</v>
      </c>
      <c r="GU77" s="244">
        <f t="shared" si="1571"/>
        <v>0</v>
      </c>
      <c r="GV77" s="236"/>
      <c r="GW77" s="238">
        <v>2.0</v>
      </c>
      <c r="GX77" s="239" t="s">
        <v>180</v>
      </c>
      <c r="GY77" s="240" t="s">
        <v>132</v>
      </c>
      <c r="GZ77" s="240" t="s">
        <v>132</v>
      </c>
      <c r="HA77" s="241">
        <f t="shared" si="1572"/>
        <v>0</v>
      </c>
      <c r="HB77" s="241" t="str">
        <f t="shared" si="1573"/>
        <v>#DIV/0!</v>
      </c>
      <c r="HC77" s="241">
        <f t="shared" si="1574"/>
        <v>0</v>
      </c>
      <c r="HD77" s="242"/>
      <c r="HE77" s="241">
        <f t="shared" si="1575"/>
        <v>0</v>
      </c>
      <c r="HF77" s="241">
        <f t="shared" ref="HF77:HH77" si="1576">HF178+HF279+HF380+HF481</f>
        <v>0</v>
      </c>
      <c r="HG77" s="241">
        <f t="shared" si="1576"/>
        <v>0</v>
      </c>
      <c r="HH77" s="241">
        <f t="shared" si="1576"/>
        <v>0</v>
      </c>
      <c r="HI77" s="241">
        <f t="shared" si="1577"/>
        <v>0</v>
      </c>
      <c r="HJ77" s="242">
        <v>0.36319999999999997</v>
      </c>
      <c r="HK77" s="243">
        <f t="shared" si="1578"/>
        <v>0</v>
      </c>
      <c r="HL77" s="244">
        <f t="shared" si="1579"/>
        <v>0</v>
      </c>
      <c r="HM77" s="236"/>
      <c r="HN77" s="238">
        <v>2.0</v>
      </c>
      <c r="HO77" s="239" t="s">
        <v>180</v>
      </c>
      <c r="HP77" s="240" t="s">
        <v>132</v>
      </c>
      <c r="HQ77" s="240" t="s">
        <v>132</v>
      </c>
      <c r="HR77" s="241">
        <f t="shared" si="1580"/>
        <v>0</v>
      </c>
      <c r="HS77" s="241" t="str">
        <f t="shared" si="1581"/>
        <v>#DIV/0!</v>
      </c>
      <c r="HT77" s="241">
        <f t="shared" si="1582"/>
        <v>0</v>
      </c>
      <c r="HU77" s="242"/>
      <c r="HV77" s="241">
        <f t="shared" si="1583"/>
        <v>0</v>
      </c>
      <c r="HW77" s="241">
        <f t="shared" ref="HW77:HY77" si="1584">HW178+HW279+HW380+HW481</f>
        <v>0</v>
      </c>
      <c r="HX77" s="241">
        <f t="shared" si="1584"/>
        <v>0</v>
      </c>
      <c r="HY77" s="241">
        <f t="shared" si="1584"/>
        <v>0</v>
      </c>
      <c r="HZ77" s="241">
        <f t="shared" si="1585"/>
        <v>0</v>
      </c>
      <c r="IA77" s="242">
        <v>0.36319999999999997</v>
      </c>
      <c r="IB77" s="243">
        <f t="shared" si="1586"/>
        <v>0</v>
      </c>
      <c r="IC77" s="244">
        <f t="shared" si="1587"/>
        <v>0</v>
      </c>
      <c r="ID77" s="236"/>
      <c r="IE77" s="238">
        <v>2.0</v>
      </c>
      <c r="IF77" s="239" t="s">
        <v>180</v>
      </c>
      <c r="IG77" s="240" t="s">
        <v>132</v>
      </c>
      <c r="IH77" s="240" t="s">
        <v>132</v>
      </c>
      <c r="II77" s="241">
        <f t="shared" si="1588"/>
        <v>0</v>
      </c>
      <c r="IJ77" s="241" t="str">
        <f t="shared" si="1589"/>
        <v>#DIV/0!</v>
      </c>
      <c r="IK77" s="241">
        <f t="shared" si="1590"/>
        <v>0</v>
      </c>
      <c r="IL77" s="242"/>
      <c r="IM77" s="241">
        <f t="shared" si="1591"/>
        <v>0</v>
      </c>
      <c r="IN77" s="241">
        <f t="shared" ref="IN77:IP77" si="1592">IN178+IN279+IN380+IN481</f>
        <v>0</v>
      </c>
      <c r="IO77" s="241">
        <f t="shared" si="1592"/>
        <v>0</v>
      </c>
      <c r="IP77" s="241">
        <f t="shared" si="1592"/>
        <v>0</v>
      </c>
      <c r="IQ77" s="241">
        <f t="shared" si="1593"/>
        <v>0</v>
      </c>
      <c r="IR77" s="242">
        <v>0.36319999999999997</v>
      </c>
      <c r="IS77" s="243">
        <f t="shared" si="1594"/>
        <v>0</v>
      </c>
      <c r="IT77" s="244">
        <f t="shared" si="1595"/>
        <v>0</v>
      </c>
      <c r="IU77" s="236"/>
      <c r="IV77" s="238">
        <v>2.0</v>
      </c>
      <c r="IW77" s="239" t="s">
        <v>180</v>
      </c>
      <c r="IX77" s="240" t="s">
        <v>132</v>
      </c>
      <c r="IY77" s="240" t="s">
        <v>132</v>
      </c>
      <c r="IZ77" s="241">
        <f t="shared" si="1596"/>
        <v>0</v>
      </c>
      <c r="JA77" s="241" t="str">
        <f t="shared" si="1597"/>
        <v>#DIV/0!</v>
      </c>
      <c r="JB77" s="241">
        <f t="shared" si="1598"/>
        <v>0</v>
      </c>
      <c r="JC77" s="242"/>
      <c r="JD77" s="241">
        <f t="shared" si="1599"/>
        <v>0</v>
      </c>
      <c r="JE77" s="241">
        <f t="shared" ref="JE77:JG77" si="1600">JE178+JE279+JE380+JE481</f>
        <v>0</v>
      </c>
      <c r="JF77" s="241">
        <f t="shared" si="1600"/>
        <v>0</v>
      </c>
      <c r="JG77" s="241">
        <f t="shared" si="1600"/>
        <v>0</v>
      </c>
      <c r="JH77" s="241">
        <f t="shared" si="1601"/>
        <v>0</v>
      </c>
      <c r="JI77" s="242">
        <v>0.36319999999999997</v>
      </c>
      <c r="JJ77" s="243">
        <f t="shared" si="1602"/>
        <v>0</v>
      </c>
      <c r="JK77" s="244">
        <f t="shared" si="1603"/>
        <v>0</v>
      </c>
      <c r="JL77" s="236"/>
      <c r="JM77" s="238">
        <v>2.0</v>
      </c>
      <c r="JN77" s="239" t="s">
        <v>180</v>
      </c>
      <c r="JO77" s="240" t="s">
        <v>132</v>
      </c>
      <c r="JP77" s="240" t="s">
        <v>132</v>
      </c>
      <c r="JQ77" s="241">
        <f t="shared" si="1604"/>
        <v>0</v>
      </c>
      <c r="JR77" s="241" t="str">
        <f t="shared" si="1605"/>
        <v>#DIV/0!</v>
      </c>
      <c r="JS77" s="241">
        <f t="shared" si="1606"/>
        <v>0</v>
      </c>
      <c r="JT77" s="242"/>
      <c r="JU77" s="241">
        <f t="shared" si="1607"/>
        <v>0</v>
      </c>
      <c r="JV77" s="241">
        <f t="shared" ref="JV77:JX77" si="1608">JV178+JV279+JV380+JV481</f>
        <v>0</v>
      </c>
      <c r="JW77" s="241">
        <f t="shared" si="1608"/>
        <v>0</v>
      </c>
      <c r="JX77" s="241">
        <f t="shared" si="1608"/>
        <v>0</v>
      </c>
      <c r="JY77" s="241">
        <f t="shared" si="1609"/>
        <v>0</v>
      </c>
      <c r="JZ77" s="242">
        <v>0.36319999999999997</v>
      </c>
      <c r="KA77" s="243">
        <f t="shared" si="1610"/>
        <v>0</v>
      </c>
      <c r="KB77" s="244">
        <f t="shared" si="1611"/>
        <v>0</v>
      </c>
      <c r="KC77" s="236"/>
      <c r="KD77" s="238">
        <v>2.0</v>
      </c>
      <c r="KE77" s="239" t="s">
        <v>180</v>
      </c>
      <c r="KF77" s="240" t="s">
        <v>132</v>
      </c>
      <c r="KG77" s="240" t="s">
        <v>132</v>
      </c>
      <c r="KH77" s="241">
        <f t="shared" si="1612"/>
        <v>0</v>
      </c>
      <c r="KI77" s="241" t="str">
        <f t="shared" si="1613"/>
        <v>#DIV/0!</v>
      </c>
      <c r="KJ77" s="241">
        <f t="shared" si="1614"/>
        <v>0</v>
      </c>
      <c r="KK77" s="242"/>
      <c r="KL77" s="241">
        <f t="shared" si="1615"/>
        <v>0</v>
      </c>
      <c r="KM77" s="241">
        <f t="shared" ref="KM77:KO77" si="1616">KM178+KM279+KM380+KM481</f>
        <v>0</v>
      </c>
      <c r="KN77" s="241">
        <f t="shared" si="1616"/>
        <v>0</v>
      </c>
      <c r="KO77" s="241">
        <f t="shared" si="1616"/>
        <v>0</v>
      </c>
      <c r="KP77" s="241">
        <f t="shared" si="1617"/>
        <v>0</v>
      </c>
      <c r="KQ77" s="242">
        <v>0.36319999999999997</v>
      </c>
      <c r="KR77" s="243">
        <f t="shared" si="1618"/>
        <v>0</v>
      </c>
      <c r="KS77" s="244">
        <f t="shared" si="1619"/>
        <v>0</v>
      </c>
      <c r="KT77" s="236"/>
      <c r="KU77" s="237"/>
    </row>
    <row r="78" ht="15.75" customHeight="1">
      <c r="A78" s="238">
        <v>3.0</v>
      </c>
      <c r="B78" s="239" t="s">
        <v>181</v>
      </c>
      <c r="C78" s="240" t="s">
        <v>132</v>
      </c>
      <c r="D78" s="240" t="s">
        <v>132</v>
      </c>
      <c r="E78" s="241">
        <f t="shared" si="1476"/>
        <v>0</v>
      </c>
      <c r="F78" s="241" t="str">
        <f t="shared" si="1477"/>
        <v>#DIV/0!</v>
      </c>
      <c r="G78" s="241">
        <f t="shared" si="1478"/>
        <v>0</v>
      </c>
      <c r="H78" s="242"/>
      <c r="I78" s="241">
        <f t="shared" si="1479"/>
        <v>0</v>
      </c>
      <c r="J78" s="241">
        <f t="shared" ref="J78:L78" si="1620">J179+J280+J381+J482</f>
        <v>0</v>
      </c>
      <c r="K78" s="241">
        <f t="shared" si="1620"/>
        <v>0</v>
      </c>
      <c r="L78" s="241">
        <f t="shared" si="1620"/>
        <v>0</v>
      </c>
      <c r="M78" s="241">
        <f t="shared" si="1481"/>
        <v>0</v>
      </c>
      <c r="N78" s="242">
        <v>0.36319999999999997</v>
      </c>
      <c r="O78" s="243">
        <f t="shared" si="1482"/>
        <v>0</v>
      </c>
      <c r="P78" s="244">
        <f t="shared" si="1483"/>
        <v>0</v>
      </c>
      <c r="Q78" s="236"/>
      <c r="R78" s="238">
        <v>3.0</v>
      </c>
      <c r="S78" s="239" t="s">
        <v>181</v>
      </c>
      <c r="T78" s="240" t="s">
        <v>132</v>
      </c>
      <c r="U78" s="240" t="s">
        <v>132</v>
      </c>
      <c r="V78" s="241">
        <f t="shared" si="1484"/>
        <v>0</v>
      </c>
      <c r="W78" s="241" t="str">
        <f t="shared" si="1485"/>
        <v>#DIV/0!</v>
      </c>
      <c r="X78" s="241">
        <f t="shared" si="1486"/>
        <v>0</v>
      </c>
      <c r="Y78" s="242"/>
      <c r="Z78" s="241">
        <f t="shared" si="1487"/>
        <v>0</v>
      </c>
      <c r="AA78" s="241">
        <f t="shared" ref="AA78:AC78" si="1621">AA179+AA280+AA381+AA482</f>
        <v>0</v>
      </c>
      <c r="AB78" s="241">
        <f t="shared" si="1621"/>
        <v>0</v>
      </c>
      <c r="AC78" s="241">
        <f t="shared" si="1621"/>
        <v>0</v>
      </c>
      <c r="AD78" s="241">
        <f t="shared" si="1489"/>
        <v>0</v>
      </c>
      <c r="AE78" s="242">
        <v>0.36319999999999997</v>
      </c>
      <c r="AF78" s="243">
        <f t="shared" si="1490"/>
        <v>0</v>
      </c>
      <c r="AG78" s="244">
        <f t="shared" si="1491"/>
        <v>0</v>
      </c>
      <c r="AH78" s="236"/>
      <c r="AI78" s="238">
        <v>3.0</v>
      </c>
      <c r="AJ78" s="239" t="s">
        <v>181</v>
      </c>
      <c r="AK78" s="240" t="s">
        <v>132</v>
      </c>
      <c r="AL78" s="240" t="s">
        <v>132</v>
      </c>
      <c r="AM78" s="241">
        <f t="shared" si="1492"/>
        <v>0</v>
      </c>
      <c r="AN78" s="241" t="str">
        <f t="shared" si="1493"/>
        <v>#DIV/0!</v>
      </c>
      <c r="AO78" s="241">
        <f t="shared" si="1494"/>
        <v>0</v>
      </c>
      <c r="AP78" s="242"/>
      <c r="AQ78" s="241">
        <f t="shared" si="1495"/>
        <v>0</v>
      </c>
      <c r="AR78" s="241">
        <f t="shared" ref="AR78:AT78" si="1622">AR179+AR280+AR381+AR482</f>
        <v>0</v>
      </c>
      <c r="AS78" s="241">
        <f t="shared" si="1622"/>
        <v>0</v>
      </c>
      <c r="AT78" s="241">
        <f t="shared" si="1622"/>
        <v>0</v>
      </c>
      <c r="AU78" s="241">
        <f t="shared" si="1497"/>
        <v>0</v>
      </c>
      <c r="AV78" s="242">
        <v>0.36319999999999997</v>
      </c>
      <c r="AW78" s="243">
        <f t="shared" si="1498"/>
        <v>0</v>
      </c>
      <c r="AX78" s="244">
        <f t="shared" si="1499"/>
        <v>0</v>
      </c>
      <c r="AY78" s="236"/>
      <c r="AZ78" s="238">
        <v>3.0</v>
      </c>
      <c r="BA78" s="239" t="s">
        <v>181</v>
      </c>
      <c r="BB78" s="240" t="s">
        <v>132</v>
      </c>
      <c r="BC78" s="240" t="s">
        <v>132</v>
      </c>
      <c r="BD78" s="241">
        <f t="shared" si="1500"/>
        <v>0</v>
      </c>
      <c r="BE78" s="241" t="str">
        <f t="shared" si="1501"/>
        <v>#DIV/0!</v>
      </c>
      <c r="BF78" s="241">
        <f t="shared" si="1502"/>
        <v>0</v>
      </c>
      <c r="BG78" s="242"/>
      <c r="BH78" s="241">
        <f t="shared" si="1503"/>
        <v>0</v>
      </c>
      <c r="BI78" s="241">
        <f t="shared" ref="BI78:BK78" si="1623">BI179+BI280+BI381+BI482</f>
        <v>0</v>
      </c>
      <c r="BJ78" s="241">
        <f t="shared" si="1623"/>
        <v>0</v>
      </c>
      <c r="BK78" s="241">
        <f t="shared" si="1623"/>
        <v>0</v>
      </c>
      <c r="BL78" s="241">
        <f t="shared" si="1505"/>
        <v>0</v>
      </c>
      <c r="BM78" s="242">
        <v>0.36319999999999997</v>
      </c>
      <c r="BN78" s="243">
        <f t="shared" si="1506"/>
        <v>0</v>
      </c>
      <c r="BO78" s="244">
        <f t="shared" si="1507"/>
        <v>0</v>
      </c>
      <c r="BP78" s="236"/>
      <c r="BQ78" s="238">
        <v>3.0</v>
      </c>
      <c r="BR78" s="239" t="s">
        <v>181</v>
      </c>
      <c r="BS78" s="240" t="s">
        <v>132</v>
      </c>
      <c r="BT78" s="240" t="s">
        <v>132</v>
      </c>
      <c r="BU78" s="241">
        <f t="shared" si="1508"/>
        <v>0</v>
      </c>
      <c r="BV78" s="241" t="str">
        <f t="shared" si="1509"/>
        <v>#DIV/0!</v>
      </c>
      <c r="BW78" s="241">
        <f t="shared" si="1510"/>
        <v>0</v>
      </c>
      <c r="BX78" s="242"/>
      <c r="BY78" s="241">
        <f t="shared" si="1511"/>
        <v>0</v>
      </c>
      <c r="BZ78" s="241">
        <f t="shared" ref="BZ78:CB78" si="1624">BZ179+BZ280+BZ381+BZ482</f>
        <v>0</v>
      </c>
      <c r="CA78" s="241">
        <f t="shared" si="1624"/>
        <v>0</v>
      </c>
      <c r="CB78" s="241">
        <f t="shared" si="1624"/>
        <v>0</v>
      </c>
      <c r="CC78" s="241">
        <f t="shared" si="1513"/>
        <v>0</v>
      </c>
      <c r="CD78" s="242">
        <v>0.36319999999999997</v>
      </c>
      <c r="CE78" s="243">
        <f t="shared" si="1514"/>
        <v>0</v>
      </c>
      <c r="CF78" s="244">
        <f t="shared" si="1515"/>
        <v>0</v>
      </c>
      <c r="CG78" s="236"/>
      <c r="CH78" s="238">
        <v>3.0</v>
      </c>
      <c r="CI78" s="239" t="s">
        <v>181</v>
      </c>
      <c r="CJ78" s="240" t="s">
        <v>132</v>
      </c>
      <c r="CK78" s="240" t="s">
        <v>132</v>
      </c>
      <c r="CL78" s="241">
        <f t="shared" si="1516"/>
        <v>0</v>
      </c>
      <c r="CM78" s="241" t="str">
        <f t="shared" si="1517"/>
        <v>#DIV/0!</v>
      </c>
      <c r="CN78" s="241">
        <f t="shared" si="1518"/>
        <v>0</v>
      </c>
      <c r="CO78" s="242"/>
      <c r="CP78" s="241">
        <f t="shared" si="1519"/>
        <v>0</v>
      </c>
      <c r="CQ78" s="241">
        <f t="shared" ref="CQ78:CS78" si="1625">CQ179+CQ280+CQ381+CQ482</f>
        <v>0</v>
      </c>
      <c r="CR78" s="241">
        <f t="shared" si="1625"/>
        <v>0</v>
      </c>
      <c r="CS78" s="241">
        <f t="shared" si="1625"/>
        <v>0</v>
      </c>
      <c r="CT78" s="241">
        <f t="shared" si="1521"/>
        <v>0</v>
      </c>
      <c r="CU78" s="242">
        <v>0.36319999999999997</v>
      </c>
      <c r="CV78" s="243">
        <f t="shared" si="1522"/>
        <v>0</v>
      </c>
      <c r="CW78" s="244">
        <f t="shared" si="1523"/>
        <v>0</v>
      </c>
      <c r="CX78" s="236"/>
      <c r="CY78" s="238">
        <v>3.0</v>
      </c>
      <c r="CZ78" s="239" t="s">
        <v>181</v>
      </c>
      <c r="DA78" s="240" t="s">
        <v>132</v>
      </c>
      <c r="DB78" s="240" t="s">
        <v>132</v>
      </c>
      <c r="DC78" s="241">
        <f t="shared" si="1524"/>
        <v>0</v>
      </c>
      <c r="DD78" s="241" t="str">
        <f t="shared" si="1525"/>
        <v>#DIV/0!</v>
      </c>
      <c r="DE78" s="241">
        <f t="shared" si="1526"/>
        <v>0</v>
      </c>
      <c r="DF78" s="242"/>
      <c r="DG78" s="241">
        <f t="shared" si="1527"/>
        <v>0</v>
      </c>
      <c r="DH78" s="241">
        <f t="shared" ref="DH78:DJ78" si="1626">DH179+DH280+DH381+DH482</f>
        <v>0</v>
      </c>
      <c r="DI78" s="241">
        <f t="shared" si="1626"/>
        <v>0</v>
      </c>
      <c r="DJ78" s="241">
        <f t="shared" si="1626"/>
        <v>0</v>
      </c>
      <c r="DK78" s="241">
        <f t="shared" si="1529"/>
        <v>0</v>
      </c>
      <c r="DL78" s="242">
        <v>0.36319999999999997</v>
      </c>
      <c r="DM78" s="243">
        <f t="shared" si="1530"/>
        <v>0</v>
      </c>
      <c r="DN78" s="244">
        <f t="shared" si="1531"/>
        <v>0</v>
      </c>
      <c r="DO78" s="236"/>
      <c r="DP78" s="238">
        <v>3.0</v>
      </c>
      <c r="DQ78" s="239" t="s">
        <v>181</v>
      </c>
      <c r="DR78" s="240" t="s">
        <v>132</v>
      </c>
      <c r="DS78" s="240" t="s">
        <v>132</v>
      </c>
      <c r="DT78" s="241">
        <f t="shared" si="1532"/>
        <v>0</v>
      </c>
      <c r="DU78" s="241" t="str">
        <f t="shared" si="1533"/>
        <v>#DIV/0!</v>
      </c>
      <c r="DV78" s="241">
        <f t="shared" si="1534"/>
        <v>0</v>
      </c>
      <c r="DW78" s="242"/>
      <c r="DX78" s="241">
        <f t="shared" si="1535"/>
        <v>0</v>
      </c>
      <c r="DY78" s="241">
        <f t="shared" ref="DY78:EA78" si="1627">DY179+DY280+DY381+DY482</f>
        <v>0</v>
      </c>
      <c r="DZ78" s="241">
        <f t="shared" si="1627"/>
        <v>0</v>
      </c>
      <c r="EA78" s="241">
        <f t="shared" si="1627"/>
        <v>0</v>
      </c>
      <c r="EB78" s="241">
        <f t="shared" si="1537"/>
        <v>0</v>
      </c>
      <c r="EC78" s="242">
        <v>0.36319999999999997</v>
      </c>
      <c r="ED78" s="243">
        <f t="shared" si="1538"/>
        <v>0</v>
      </c>
      <c r="EE78" s="244">
        <f t="shared" si="1539"/>
        <v>0</v>
      </c>
      <c r="EF78" s="236"/>
      <c r="EG78" s="238">
        <v>3.0</v>
      </c>
      <c r="EH78" s="239" t="s">
        <v>181</v>
      </c>
      <c r="EI78" s="240" t="s">
        <v>132</v>
      </c>
      <c r="EJ78" s="240" t="s">
        <v>132</v>
      </c>
      <c r="EK78" s="241">
        <f t="shared" si="1540"/>
        <v>0</v>
      </c>
      <c r="EL78" s="241" t="str">
        <f t="shared" si="1541"/>
        <v>#DIV/0!</v>
      </c>
      <c r="EM78" s="241">
        <f t="shared" si="1542"/>
        <v>0</v>
      </c>
      <c r="EN78" s="242"/>
      <c r="EO78" s="241">
        <f t="shared" si="1543"/>
        <v>0</v>
      </c>
      <c r="EP78" s="241">
        <f t="shared" ref="EP78:ER78" si="1628">EP179+EP280+EP381+EP482</f>
        <v>0</v>
      </c>
      <c r="EQ78" s="241">
        <f t="shared" si="1628"/>
        <v>0</v>
      </c>
      <c r="ER78" s="241">
        <f t="shared" si="1628"/>
        <v>0</v>
      </c>
      <c r="ES78" s="241">
        <f t="shared" si="1545"/>
        <v>0</v>
      </c>
      <c r="ET78" s="242">
        <v>0.36319999999999997</v>
      </c>
      <c r="EU78" s="243">
        <f t="shared" si="1546"/>
        <v>0</v>
      </c>
      <c r="EV78" s="244">
        <f t="shared" si="1547"/>
        <v>0</v>
      </c>
      <c r="EW78" s="236"/>
      <c r="EX78" s="238">
        <v>3.0</v>
      </c>
      <c r="EY78" s="239" t="s">
        <v>181</v>
      </c>
      <c r="EZ78" s="240" t="s">
        <v>132</v>
      </c>
      <c r="FA78" s="240" t="s">
        <v>132</v>
      </c>
      <c r="FB78" s="241">
        <f t="shared" si="1548"/>
        <v>0</v>
      </c>
      <c r="FC78" s="241" t="str">
        <f t="shared" si="1549"/>
        <v>#DIV/0!</v>
      </c>
      <c r="FD78" s="241">
        <f t="shared" si="1550"/>
        <v>0</v>
      </c>
      <c r="FE78" s="242"/>
      <c r="FF78" s="241">
        <f t="shared" si="1551"/>
        <v>0</v>
      </c>
      <c r="FG78" s="241">
        <f t="shared" ref="FG78:FI78" si="1629">FG179+FG280+FG381+FG482</f>
        <v>0</v>
      </c>
      <c r="FH78" s="241">
        <f t="shared" si="1629"/>
        <v>0</v>
      </c>
      <c r="FI78" s="241">
        <f t="shared" si="1629"/>
        <v>0</v>
      </c>
      <c r="FJ78" s="241">
        <f t="shared" si="1553"/>
        <v>0</v>
      </c>
      <c r="FK78" s="242">
        <v>0.36319999999999997</v>
      </c>
      <c r="FL78" s="243">
        <f t="shared" si="1554"/>
        <v>0</v>
      </c>
      <c r="FM78" s="244">
        <f t="shared" si="1555"/>
        <v>0</v>
      </c>
      <c r="FN78" s="236"/>
      <c r="FO78" s="238">
        <v>3.0</v>
      </c>
      <c r="FP78" s="239" t="s">
        <v>181</v>
      </c>
      <c r="FQ78" s="240" t="s">
        <v>132</v>
      </c>
      <c r="FR78" s="240" t="s">
        <v>132</v>
      </c>
      <c r="FS78" s="241">
        <f t="shared" si="1556"/>
        <v>0</v>
      </c>
      <c r="FT78" s="241" t="str">
        <f t="shared" si="1557"/>
        <v>#DIV/0!</v>
      </c>
      <c r="FU78" s="241">
        <f t="shared" si="1558"/>
        <v>0</v>
      </c>
      <c r="FV78" s="242"/>
      <c r="FW78" s="241">
        <f t="shared" si="1559"/>
        <v>0</v>
      </c>
      <c r="FX78" s="241">
        <f t="shared" ref="FX78:FZ78" si="1630">FX179+FX280+FX381+FX482</f>
        <v>0</v>
      </c>
      <c r="FY78" s="241">
        <f t="shared" si="1630"/>
        <v>0</v>
      </c>
      <c r="FZ78" s="241">
        <f t="shared" si="1630"/>
        <v>0</v>
      </c>
      <c r="GA78" s="241">
        <f t="shared" si="1561"/>
        <v>0</v>
      </c>
      <c r="GB78" s="242">
        <v>0.36319999999999997</v>
      </c>
      <c r="GC78" s="243">
        <f t="shared" si="1562"/>
        <v>0</v>
      </c>
      <c r="GD78" s="244">
        <f t="shared" si="1563"/>
        <v>0</v>
      </c>
      <c r="GE78" s="236"/>
      <c r="GF78" s="238">
        <v>3.0</v>
      </c>
      <c r="GG78" s="239" t="s">
        <v>181</v>
      </c>
      <c r="GH78" s="240" t="s">
        <v>132</v>
      </c>
      <c r="GI78" s="240" t="s">
        <v>132</v>
      </c>
      <c r="GJ78" s="241">
        <f t="shared" si="1564"/>
        <v>0</v>
      </c>
      <c r="GK78" s="241" t="str">
        <f t="shared" si="1565"/>
        <v>#DIV/0!</v>
      </c>
      <c r="GL78" s="241">
        <f t="shared" si="1566"/>
        <v>0</v>
      </c>
      <c r="GM78" s="242"/>
      <c r="GN78" s="241">
        <f t="shared" si="1567"/>
        <v>0</v>
      </c>
      <c r="GO78" s="241">
        <f t="shared" ref="GO78:GQ78" si="1631">GO179+GO280+GO381+GO482</f>
        <v>0</v>
      </c>
      <c r="GP78" s="241">
        <f t="shared" si="1631"/>
        <v>0</v>
      </c>
      <c r="GQ78" s="241">
        <f t="shared" si="1631"/>
        <v>0</v>
      </c>
      <c r="GR78" s="241">
        <f t="shared" si="1569"/>
        <v>0</v>
      </c>
      <c r="GS78" s="242">
        <v>0.36319999999999997</v>
      </c>
      <c r="GT78" s="243">
        <f t="shared" si="1570"/>
        <v>0</v>
      </c>
      <c r="GU78" s="244">
        <f t="shared" si="1571"/>
        <v>0</v>
      </c>
      <c r="GV78" s="236"/>
      <c r="GW78" s="238">
        <v>3.0</v>
      </c>
      <c r="GX78" s="239" t="s">
        <v>181</v>
      </c>
      <c r="GY78" s="240" t="s">
        <v>132</v>
      </c>
      <c r="GZ78" s="240" t="s">
        <v>132</v>
      </c>
      <c r="HA78" s="241">
        <f t="shared" si="1572"/>
        <v>0</v>
      </c>
      <c r="HB78" s="241" t="str">
        <f t="shared" si="1573"/>
        <v>#DIV/0!</v>
      </c>
      <c r="HC78" s="241">
        <f t="shared" si="1574"/>
        <v>0</v>
      </c>
      <c r="HD78" s="242"/>
      <c r="HE78" s="241">
        <f t="shared" si="1575"/>
        <v>0</v>
      </c>
      <c r="HF78" s="241">
        <f t="shared" ref="HF78:HH78" si="1632">HF179+HF280+HF381+HF482</f>
        <v>0</v>
      </c>
      <c r="HG78" s="241">
        <f t="shared" si="1632"/>
        <v>0</v>
      </c>
      <c r="HH78" s="241">
        <f t="shared" si="1632"/>
        <v>0</v>
      </c>
      <c r="HI78" s="241">
        <f t="shared" si="1577"/>
        <v>0</v>
      </c>
      <c r="HJ78" s="242">
        <v>0.36319999999999997</v>
      </c>
      <c r="HK78" s="243">
        <f t="shared" si="1578"/>
        <v>0</v>
      </c>
      <c r="HL78" s="244">
        <f t="shared" si="1579"/>
        <v>0</v>
      </c>
      <c r="HM78" s="236"/>
      <c r="HN78" s="238">
        <v>3.0</v>
      </c>
      <c r="HO78" s="239" t="s">
        <v>181</v>
      </c>
      <c r="HP78" s="240" t="s">
        <v>132</v>
      </c>
      <c r="HQ78" s="240" t="s">
        <v>132</v>
      </c>
      <c r="HR78" s="241">
        <f t="shared" si="1580"/>
        <v>0</v>
      </c>
      <c r="HS78" s="241" t="str">
        <f t="shared" si="1581"/>
        <v>#DIV/0!</v>
      </c>
      <c r="HT78" s="241">
        <f t="shared" si="1582"/>
        <v>0</v>
      </c>
      <c r="HU78" s="242"/>
      <c r="HV78" s="241">
        <f t="shared" si="1583"/>
        <v>0</v>
      </c>
      <c r="HW78" s="241">
        <f t="shared" ref="HW78:HY78" si="1633">HW179+HW280+HW381+HW482</f>
        <v>0</v>
      </c>
      <c r="HX78" s="241">
        <f t="shared" si="1633"/>
        <v>0</v>
      </c>
      <c r="HY78" s="241">
        <f t="shared" si="1633"/>
        <v>0</v>
      </c>
      <c r="HZ78" s="241">
        <f t="shared" si="1585"/>
        <v>0</v>
      </c>
      <c r="IA78" s="242">
        <v>0.36319999999999997</v>
      </c>
      <c r="IB78" s="243">
        <f t="shared" si="1586"/>
        <v>0</v>
      </c>
      <c r="IC78" s="244">
        <f t="shared" si="1587"/>
        <v>0</v>
      </c>
      <c r="ID78" s="236"/>
      <c r="IE78" s="238">
        <v>3.0</v>
      </c>
      <c r="IF78" s="239" t="s">
        <v>181</v>
      </c>
      <c r="IG78" s="240" t="s">
        <v>132</v>
      </c>
      <c r="IH78" s="240" t="s">
        <v>132</v>
      </c>
      <c r="II78" s="241">
        <f t="shared" si="1588"/>
        <v>0</v>
      </c>
      <c r="IJ78" s="241" t="str">
        <f t="shared" si="1589"/>
        <v>#DIV/0!</v>
      </c>
      <c r="IK78" s="241">
        <f t="shared" si="1590"/>
        <v>0</v>
      </c>
      <c r="IL78" s="242"/>
      <c r="IM78" s="241">
        <f t="shared" si="1591"/>
        <v>0</v>
      </c>
      <c r="IN78" s="241">
        <f t="shared" ref="IN78:IP78" si="1634">IN179+IN280+IN381+IN482</f>
        <v>0</v>
      </c>
      <c r="IO78" s="241">
        <f t="shared" si="1634"/>
        <v>0</v>
      </c>
      <c r="IP78" s="241">
        <f t="shared" si="1634"/>
        <v>0</v>
      </c>
      <c r="IQ78" s="241">
        <f t="shared" si="1593"/>
        <v>0</v>
      </c>
      <c r="IR78" s="242">
        <v>0.36319999999999997</v>
      </c>
      <c r="IS78" s="243">
        <f t="shared" si="1594"/>
        <v>0</v>
      </c>
      <c r="IT78" s="244">
        <f t="shared" si="1595"/>
        <v>0</v>
      </c>
      <c r="IU78" s="236"/>
      <c r="IV78" s="238">
        <v>3.0</v>
      </c>
      <c r="IW78" s="239" t="s">
        <v>181</v>
      </c>
      <c r="IX78" s="240" t="s">
        <v>132</v>
      </c>
      <c r="IY78" s="240" t="s">
        <v>132</v>
      </c>
      <c r="IZ78" s="241">
        <f t="shared" si="1596"/>
        <v>0</v>
      </c>
      <c r="JA78" s="241" t="str">
        <f t="shared" si="1597"/>
        <v>#DIV/0!</v>
      </c>
      <c r="JB78" s="241">
        <f t="shared" si="1598"/>
        <v>0</v>
      </c>
      <c r="JC78" s="242"/>
      <c r="JD78" s="241">
        <f t="shared" si="1599"/>
        <v>0</v>
      </c>
      <c r="JE78" s="241">
        <f t="shared" ref="JE78:JG78" si="1635">JE179+JE280+JE381+JE482</f>
        <v>0</v>
      </c>
      <c r="JF78" s="241">
        <f t="shared" si="1635"/>
        <v>0</v>
      </c>
      <c r="JG78" s="241">
        <f t="shared" si="1635"/>
        <v>0</v>
      </c>
      <c r="JH78" s="241">
        <f t="shared" si="1601"/>
        <v>0</v>
      </c>
      <c r="JI78" s="242">
        <v>0.36319999999999997</v>
      </c>
      <c r="JJ78" s="243">
        <f t="shared" si="1602"/>
        <v>0</v>
      </c>
      <c r="JK78" s="244">
        <f t="shared" si="1603"/>
        <v>0</v>
      </c>
      <c r="JL78" s="236"/>
      <c r="JM78" s="238">
        <v>3.0</v>
      </c>
      <c r="JN78" s="239" t="s">
        <v>181</v>
      </c>
      <c r="JO78" s="240" t="s">
        <v>132</v>
      </c>
      <c r="JP78" s="240" t="s">
        <v>132</v>
      </c>
      <c r="JQ78" s="241">
        <f t="shared" si="1604"/>
        <v>0</v>
      </c>
      <c r="JR78" s="241" t="str">
        <f t="shared" si="1605"/>
        <v>#DIV/0!</v>
      </c>
      <c r="JS78" s="241">
        <f t="shared" si="1606"/>
        <v>0</v>
      </c>
      <c r="JT78" s="242"/>
      <c r="JU78" s="241">
        <f t="shared" si="1607"/>
        <v>0</v>
      </c>
      <c r="JV78" s="241">
        <f t="shared" ref="JV78:JX78" si="1636">JV179+JV280+JV381+JV482</f>
        <v>0</v>
      </c>
      <c r="JW78" s="241">
        <f t="shared" si="1636"/>
        <v>0</v>
      </c>
      <c r="JX78" s="241">
        <f t="shared" si="1636"/>
        <v>0</v>
      </c>
      <c r="JY78" s="241">
        <f t="shared" si="1609"/>
        <v>0</v>
      </c>
      <c r="JZ78" s="242">
        <v>0.36319999999999997</v>
      </c>
      <c r="KA78" s="243">
        <f t="shared" si="1610"/>
        <v>0</v>
      </c>
      <c r="KB78" s="244">
        <f t="shared" si="1611"/>
        <v>0</v>
      </c>
      <c r="KC78" s="236"/>
      <c r="KD78" s="238">
        <v>3.0</v>
      </c>
      <c r="KE78" s="239" t="s">
        <v>181</v>
      </c>
      <c r="KF78" s="240" t="s">
        <v>132</v>
      </c>
      <c r="KG78" s="240" t="s">
        <v>132</v>
      </c>
      <c r="KH78" s="241">
        <f t="shared" si="1612"/>
        <v>0</v>
      </c>
      <c r="KI78" s="241" t="str">
        <f t="shared" si="1613"/>
        <v>#DIV/0!</v>
      </c>
      <c r="KJ78" s="241">
        <f t="shared" si="1614"/>
        <v>0</v>
      </c>
      <c r="KK78" s="242"/>
      <c r="KL78" s="241">
        <f t="shared" si="1615"/>
        <v>0</v>
      </c>
      <c r="KM78" s="241">
        <f t="shared" ref="KM78:KO78" si="1637">KM179+KM280+KM381+KM482</f>
        <v>0</v>
      </c>
      <c r="KN78" s="241">
        <f t="shared" si="1637"/>
        <v>0</v>
      </c>
      <c r="KO78" s="241">
        <f t="shared" si="1637"/>
        <v>0</v>
      </c>
      <c r="KP78" s="241">
        <f t="shared" si="1617"/>
        <v>0</v>
      </c>
      <c r="KQ78" s="242">
        <v>0.36319999999999997</v>
      </c>
      <c r="KR78" s="243">
        <f t="shared" si="1618"/>
        <v>0</v>
      </c>
      <c r="KS78" s="244">
        <f t="shared" si="1619"/>
        <v>0</v>
      </c>
      <c r="KT78" s="236"/>
      <c r="KU78" s="237"/>
    </row>
    <row r="79" ht="15.75" customHeight="1">
      <c r="A79" s="238">
        <v>4.0</v>
      </c>
      <c r="B79" s="239" t="s">
        <v>182</v>
      </c>
      <c r="C79" s="240" t="s">
        <v>132</v>
      </c>
      <c r="D79" s="240" t="s">
        <v>132</v>
      </c>
      <c r="E79" s="241">
        <f t="shared" si="1476"/>
        <v>0</v>
      </c>
      <c r="F79" s="241" t="str">
        <f t="shared" si="1477"/>
        <v>#DIV/0!</v>
      </c>
      <c r="G79" s="241">
        <f t="shared" si="1478"/>
        <v>0</v>
      </c>
      <c r="H79" s="242"/>
      <c r="I79" s="241">
        <f t="shared" si="1479"/>
        <v>0</v>
      </c>
      <c r="J79" s="241">
        <f t="shared" ref="J79:L79" si="1638">J180+J281+J382+J483</f>
        <v>0</v>
      </c>
      <c r="K79" s="241">
        <f t="shared" si="1638"/>
        <v>0</v>
      </c>
      <c r="L79" s="241">
        <f t="shared" si="1638"/>
        <v>0</v>
      </c>
      <c r="M79" s="241">
        <f t="shared" si="1481"/>
        <v>0</v>
      </c>
      <c r="N79" s="242">
        <v>0.36319999999999997</v>
      </c>
      <c r="O79" s="243">
        <f t="shared" si="1482"/>
        <v>0</v>
      </c>
      <c r="P79" s="244">
        <f t="shared" si="1483"/>
        <v>0</v>
      </c>
      <c r="Q79" s="236"/>
      <c r="R79" s="238">
        <v>4.0</v>
      </c>
      <c r="S79" s="239" t="s">
        <v>182</v>
      </c>
      <c r="T79" s="240" t="s">
        <v>132</v>
      </c>
      <c r="U79" s="240" t="s">
        <v>132</v>
      </c>
      <c r="V79" s="241">
        <f t="shared" si="1484"/>
        <v>0</v>
      </c>
      <c r="W79" s="241" t="str">
        <f t="shared" si="1485"/>
        <v>#DIV/0!</v>
      </c>
      <c r="X79" s="241">
        <f t="shared" si="1486"/>
        <v>0</v>
      </c>
      <c r="Y79" s="242"/>
      <c r="Z79" s="241">
        <f t="shared" si="1487"/>
        <v>0</v>
      </c>
      <c r="AA79" s="241">
        <f t="shared" ref="AA79:AC79" si="1639">AA180+AA281+AA382+AA483</f>
        <v>0</v>
      </c>
      <c r="AB79" s="241">
        <f t="shared" si="1639"/>
        <v>0</v>
      </c>
      <c r="AC79" s="241">
        <f t="shared" si="1639"/>
        <v>0</v>
      </c>
      <c r="AD79" s="241">
        <f t="shared" si="1489"/>
        <v>0</v>
      </c>
      <c r="AE79" s="242">
        <v>0.36319999999999997</v>
      </c>
      <c r="AF79" s="243">
        <f t="shared" si="1490"/>
        <v>0</v>
      </c>
      <c r="AG79" s="244">
        <f t="shared" si="1491"/>
        <v>0</v>
      </c>
      <c r="AH79" s="236"/>
      <c r="AI79" s="238">
        <v>4.0</v>
      </c>
      <c r="AJ79" s="239" t="s">
        <v>182</v>
      </c>
      <c r="AK79" s="240" t="s">
        <v>132</v>
      </c>
      <c r="AL79" s="240" t="s">
        <v>132</v>
      </c>
      <c r="AM79" s="241">
        <f t="shared" si="1492"/>
        <v>0</v>
      </c>
      <c r="AN79" s="241" t="str">
        <f t="shared" si="1493"/>
        <v>#DIV/0!</v>
      </c>
      <c r="AO79" s="241">
        <f t="shared" si="1494"/>
        <v>0</v>
      </c>
      <c r="AP79" s="242"/>
      <c r="AQ79" s="241">
        <f t="shared" si="1495"/>
        <v>0</v>
      </c>
      <c r="AR79" s="241">
        <f t="shared" ref="AR79:AT79" si="1640">AR180+AR281+AR382+AR483</f>
        <v>0</v>
      </c>
      <c r="AS79" s="241">
        <f t="shared" si="1640"/>
        <v>0</v>
      </c>
      <c r="AT79" s="241">
        <f t="shared" si="1640"/>
        <v>0</v>
      </c>
      <c r="AU79" s="241">
        <f t="shared" si="1497"/>
        <v>0</v>
      </c>
      <c r="AV79" s="242">
        <v>0.36319999999999997</v>
      </c>
      <c r="AW79" s="243">
        <f t="shared" si="1498"/>
        <v>0</v>
      </c>
      <c r="AX79" s="244">
        <f t="shared" si="1499"/>
        <v>0</v>
      </c>
      <c r="AY79" s="236"/>
      <c r="AZ79" s="238">
        <v>4.0</v>
      </c>
      <c r="BA79" s="239" t="s">
        <v>182</v>
      </c>
      <c r="BB79" s="240" t="s">
        <v>132</v>
      </c>
      <c r="BC79" s="240" t="s">
        <v>132</v>
      </c>
      <c r="BD79" s="241">
        <f t="shared" si="1500"/>
        <v>0</v>
      </c>
      <c r="BE79" s="241" t="str">
        <f t="shared" si="1501"/>
        <v>#DIV/0!</v>
      </c>
      <c r="BF79" s="241">
        <f t="shared" si="1502"/>
        <v>0</v>
      </c>
      <c r="BG79" s="242"/>
      <c r="BH79" s="241">
        <f t="shared" si="1503"/>
        <v>0</v>
      </c>
      <c r="BI79" s="241">
        <f t="shared" ref="BI79:BK79" si="1641">BI180+BI281+BI382+BI483</f>
        <v>0</v>
      </c>
      <c r="BJ79" s="241">
        <f t="shared" si="1641"/>
        <v>0</v>
      </c>
      <c r="BK79" s="241">
        <f t="shared" si="1641"/>
        <v>0</v>
      </c>
      <c r="BL79" s="241">
        <f t="shared" si="1505"/>
        <v>0</v>
      </c>
      <c r="BM79" s="242">
        <v>0.36319999999999997</v>
      </c>
      <c r="BN79" s="243">
        <f t="shared" si="1506"/>
        <v>0</v>
      </c>
      <c r="BO79" s="244">
        <f t="shared" si="1507"/>
        <v>0</v>
      </c>
      <c r="BP79" s="236"/>
      <c r="BQ79" s="238">
        <v>4.0</v>
      </c>
      <c r="BR79" s="239" t="s">
        <v>182</v>
      </c>
      <c r="BS79" s="240" t="s">
        <v>132</v>
      </c>
      <c r="BT79" s="240" t="s">
        <v>132</v>
      </c>
      <c r="BU79" s="241">
        <f t="shared" si="1508"/>
        <v>0</v>
      </c>
      <c r="BV79" s="241" t="str">
        <f t="shared" si="1509"/>
        <v>#DIV/0!</v>
      </c>
      <c r="BW79" s="241">
        <f t="shared" si="1510"/>
        <v>0</v>
      </c>
      <c r="BX79" s="242"/>
      <c r="BY79" s="241">
        <f t="shared" si="1511"/>
        <v>0</v>
      </c>
      <c r="BZ79" s="241">
        <f t="shared" ref="BZ79:CB79" si="1642">BZ180+BZ281+BZ382+BZ483</f>
        <v>0</v>
      </c>
      <c r="CA79" s="241">
        <f t="shared" si="1642"/>
        <v>0</v>
      </c>
      <c r="CB79" s="241">
        <f t="shared" si="1642"/>
        <v>0</v>
      </c>
      <c r="CC79" s="241">
        <f t="shared" si="1513"/>
        <v>0</v>
      </c>
      <c r="CD79" s="242">
        <v>0.36319999999999997</v>
      </c>
      <c r="CE79" s="243">
        <f t="shared" si="1514"/>
        <v>0</v>
      </c>
      <c r="CF79" s="244">
        <f t="shared" si="1515"/>
        <v>0</v>
      </c>
      <c r="CG79" s="236"/>
      <c r="CH79" s="238">
        <v>4.0</v>
      </c>
      <c r="CI79" s="239" t="s">
        <v>182</v>
      </c>
      <c r="CJ79" s="240" t="s">
        <v>132</v>
      </c>
      <c r="CK79" s="240" t="s">
        <v>132</v>
      </c>
      <c r="CL79" s="241">
        <f t="shared" si="1516"/>
        <v>0</v>
      </c>
      <c r="CM79" s="241" t="str">
        <f t="shared" si="1517"/>
        <v>#DIV/0!</v>
      </c>
      <c r="CN79" s="241">
        <f t="shared" si="1518"/>
        <v>0</v>
      </c>
      <c r="CO79" s="242"/>
      <c r="CP79" s="241">
        <f t="shared" si="1519"/>
        <v>0</v>
      </c>
      <c r="CQ79" s="241">
        <f t="shared" ref="CQ79:CS79" si="1643">CQ180+CQ281+CQ382+CQ483</f>
        <v>0</v>
      </c>
      <c r="CR79" s="241">
        <f t="shared" si="1643"/>
        <v>0</v>
      </c>
      <c r="CS79" s="241">
        <f t="shared" si="1643"/>
        <v>0</v>
      </c>
      <c r="CT79" s="241">
        <f t="shared" si="1521"/>
        <v>0</v>
      </c>
      <c r="CU79" s="242">
        <v>0.36319999999999997</v>
      </c>
      <c r="CV79" s="243">
        <f t="shared" si="1522"/>
        <v>0</v>
      </c>
      <c r="CW79" s="244">
        <f t="shared" si="1523"/>
        <v>0</v>
      </c>
      <c r="CX79" s="236"/>
      <c r="CY79" s="238">
        <v>4.0</v>
      </c>
      <c r="CZ79" s="239" t="s">
        <v>182</v>
      </c>
      <c r="DA79" s="240" t="s">
        <v>132</v>
      </c>
      <c r="DB79" s="240" t="s">
        <v>132</v>
      </c>
      <c r="DC79" s="241">
        <f t="shared" si="1524"/>
        <v>0</v>
      </c>
      <c r="DD79" s="241" t="str">
        <f t="shared" si="1525"/>
        <v>#DIV/0!</v>
      </c>
      <c r="DE79" s="241">
        <f t="shared" si="1526"/>
        <v>0</v>
      </c>
      <c r="DF79" s="242"/>
      <c r="DG79" s="241">
        <f t="shared" si="1527"/>
        <v>0</v>
      </c>
      <c r="DH79" s="241">
        <f t="shared" ref="DH79:DJ79" si="1644">DH180+DH281+DH382+DH483</f>
        <v>0</v>
      </c>
      <c r="DI79" s="241">
        <f t="shared" si="1644"/>
        <v>0</v>
      </c>
      <c r="DJ79" s="241">
        <f t="shared" si="1644"/>
        <v>0</v>
      </c>
      <c r="DK79" s="241">
        <f t="shared" si="1529"/>
        <v>0</v>
      </c>
      <c r="DL79" s="242">
        <v>0.36319999999999997</v>
      </c>
      <c r="DM79" s="243">
        <f t="shared" si="1530"/>
        <v>0</v>
      </c>
      <c r="DN79" s="244">
        <f t="shared" si="1531"/>
        <v>0</v>
      </c>
      <c r="DO79" s="236"/>
      <c r="DP79" s="238">
        <v>4.0</v>
      </c>
      <c r="DQ79" s="239" t="s">
        <v>182</v>
      </c>
      <c r="DR79" s="240" t="s">
        <v>132</v>
      </c>
      <c r="DS79" s="240" t="s">
        <v>132</v>
      </c>
      <c r="DT79" s="241">
        <f t="shared" si="1532"/>
        <v>0</v>
      </c>
      <c r="DU79" s="241" t="str">
        <f t="shared" si="1533"/>
        <v>#DIV/0!</v>
      </c>
      <c r="DV79" s="241">
        <f t="shared" si="1534"/>
        <v>0</v>
      </c>
      <c r="DW79" s="242"/>
      <c r="DX79" s="241">
        <f t="shared" si="1535"/>
        <v>0</v>
      </c>
      <c r="DY79" s="241">
        <f t="shared" ref="DY79:EA79" si="1645">DY180+DY281+DY382+DY483</f>
        <v>0</v>
      </c>
      <c r="DZ79" s="241">
        <f t="shared" si="1645"/>
        <v>0</v>
      </c>
      <c r="EA79" s="241">
        <f t="shared" si="1645"/>
        <v>0</v>
      </c>
      <c r="EB79" s="241">
        <f t="shared" si="1537"/>
        <v>0</v>
      </c>
      <c r="EC79" s="242">
        <v>0.36319999999999997</v>
      </c>
      <c r="ED79" s="243">
        <f t="shared" si="1538"/>
        <v>0</v>
      </c>
      <c r="EE79" s="244">
        <f t="shared" si="1539"/>
        <v>0</v>
      </c>
      <c r="EF79" s="236"/>
      <c r="EG79" s="238">
        <v>4.0</v>
      </c>
      <c r="EH79" s="239" t="s">
        <v>182</v>
      </c>
      <c r="EI79" s="240" t="s">
        <v>132</v>
      </c>
      <c r="EJ79" s="240" t="s">
        <v>132</v>
      </c>
      <c r="EK79" s="241">
        <f t="shared" si="1540"/>
        <v>0</v>
      </c>
      <c r="EL79" s="241" t="str">
        <f t="shared" si="1541"/>
        <v>#DIV/0!</v>
      </c>
      <c r="EM79" s="241">
        <f t="shared" si="1542"/>
        <v>0</v>
      </c>
      <c r="EN79" s="242"/>
      <c r="EO79" s="241">
        <f t="shared" si="1543"/>
        <v>0</v>
      </c>
      <c r="EP79" s="241">
        <f t="shared" ref="EP79:ER79" si="1646">EP180+EP281+EP382+EP483</f>
        <v>0</v>
      </c>
      <c r="EQ79" s="241">
        <f t="shared" si="1646"/>
        <v>0</v>
      </c>
      <c r="ER79" s="241">
        <f t="shared" si="1646"/>
        <v>0</v>
      </c>
      <c r="ES79" s="241">
        <f t="shared" si="1545"/>
        <v>0</v>
      </c>
      <c r="ET79" s="242">
        <v>0.36319999999999997</v>
      </c>
      <c r="EU79" s="243">
        <f t="shared" si="1546"/>
        <v>0</v>
      </c>
      <c r="EV79" s="244">
        <f t="shared" si="1547"/>
        <v>0</v>
      </c>
      <c r="EW79" s="236"/>
      <c r="EX79" s="238">
        <v>4.0</v>
      </c>
      <c r="EY79" s="239" t="s">
        <v>182</v>
      </c>
      <c r="EZ79" s="240" t="s">
        <v>132</v>
      </c>
      <c r="FA79" s="240" t="s">
        <v>132</v>
      </c>
      <c r="FB79" s="241">
        <f t="shared" si="1548"/>
        <v>0</v>
      </c>
      <c r="FC79" s="241" t="str">
        <f t="shared" si="1549"/>
        <v>#DIV/0!</v>
      </c>
      <c r="FD79" s="241">
        <f t="shared" si="1550"/>
        <v>0</v>
      </c>
      <c r="FE79" s="242"/>
      <c r="FF79" s="241">
        <f t="shared" si="1551"/>
        <v>0</v>
      </c>
      <c r="FG79" s="241">
        <f t="shared" ref="FG79:FI79" si="1647">FG180+FG281+FG382+FG483</f>
        <v>0</v>
      </c>
      <c r="FH79" s="241">
        <f t="shared" si="1647"/>
        <v>0</v>
      </c>
      <c r="FI79" s="241">
        <f t="shared" si="1647"/>
        <v>0</v>
      </c>
      <c r="FJ79" s="241">
        <f t="shared" si="1553"/>
        <v>0</v>
      </c>
      <c r="FK79" s="242">
        <v>0.36319999999999997</v>
      </c>
      <c r="FL79" s="243">
        <f t="shared" si="1554"/>
        <v>0</v>
      </c>
      <c r="FM79" s="244">
        <f t="shared" si="1555"/>
        <v>0</v>
      </c>
      <c r="FN79" s="236"/>
      <c r="FO79" s="238">
        <v>4.0</v>
      </c>
      <c r="FP79" s="239" t="s">
        <v>182</v>
      </c>
      <c r="FQ79" s="240" t="s">
        <v>132</v>
      </c>
      <c r="FR79" s="240" t="s">
        <v>132</v>
      </c>
      <c r="FS79" s="241">
        <f t="shared" si="1556"/>
        <v>0</v>
      </c>
      <c r="FT79" s="241" t="str">
        <f t="shared" si="1557"/>
        <v>#DIV/0!</v>
      </c>
      <c r="FU79" s="241">
        <f t="shared" si="1558"/>
        <v>0</v>
      </c>
      <c r="FV79" s="242"/>
      <c r="FW79" s="241">
        <f t="shared" si="1559"/>
        <v>0</v>
      </c>
      <c r="FX79" s="241">
        <f t="shared" ref="FX79:FZ79" si="1648">FX180+FX281+FX382+FX483</f>
        <v>0</v>
      </c>
      <c r="FY79" s="241">
        <f t="shared" si="1648"/>
        <v>0</v>
      </c>
      <c r="FZ79" s="241">
        <f t="shared" si="1648"/>
        <v>0</v>
      </c>
      <c r="GA79" s="241">
        <f t="shared" si="1561"/>
        <v>0</v>
      </c>
      <c r="GB79" s="242">
        <v>0.36319999999999997</v>
      </c>
      <c r="GC79" s="243">
        <f t="shared" si="1562"/>
        <v>0</v>
      </c>
      <c r="GD79" s="244">
        <f t="shared" si="1563"/>
        <v>0</v>
      </c>
      <c r="GE79" s="236"/>
      <c r="GF79" s="238">
        <v>4.0</v>
      </c>
      <c r="GG79" s="239" t="s">
        <v>182</v>
      </c>
      <c r="GH79" s="240" t="s">
        <v>132</v>
      </c>
      <c r="GI79" s="240" t="s">
        <v>132</v>
      </c>
      <c r="GJ79" s="241">
        <f t="shared" si="1564"/>
        <v>0</v>
      </c>
      <c r="GK79" s="241" t="str">
        <f t="shared" si="1565"/>
        <v>#DIV/0!</v>
      </c>
      <c r="GL79" s="241">
        <f t="shared" si="1566"/>
        <v>0</v>
      </c>
      <c r="GM79" s="242"/>
      <c r="GN79" s="241">
        <f t="shared" si="1567"/>
        <v>0</v>
      </c>
      <c r="GO79" s="241">
        <f t="shared" ref="GO79:GQ79" si="1649">GO180+GO281+GO382+GO483</f>
        <v>0</v>
      </c>
      <c r="GP79" s="241">
        <f t="shared" si="1649"/>
        <v>0</v>
      </c>
      <c r="GQ79" s="241">
        <f t="shared" si="1649"/>
        <v>0</v>
      </c>
      <c r="GR79" s="241">
        <f t="shared" si="1569"/>
        <v>0</v>
      </c>
      <c r="GS79" s="242">
        <v>0.36319999999999997</v>
      </c>
      <c r="GT79" s="243">
        <f t="shared" si="1570"/>
        <v>0</v>
      </c>
      <c r="GU79" s="244">
        <f t="shared" si="1571"/>
        <v>0</v>
      </c>
      <c r="GV79" s="236"/>
      <c r="GW79" s="238">
        <v>4.0</v>
      </c>
      <c r="GX79" s="239" t="s">
        <v>182</v>
      </c>
      <c r="GY79" s="240" t="s">
        <v>132</v>
      </c>
      <c r="GZ79" s="240" t="s">
        <v>132</v>
      </c>
      <c r="HA79" s="241">
        <f t="shared" si="1572"/>
        <v>0</v>
      </c>
      <c r="HB79" s="241" t="str">
        <f t="shared" si="1573"/>
        <v>#DIV/0!</v>
      </c>
      <c r="HC79" s="241">
        <f t="shared" si="1574"/>
        <v>0</v>
      </c>
      <c r="HD79" s="242"/>
      <c r="HE79" s="241">
        <f t="shared" si="1575"/>
        <v>0</v>
      </c>
      <c r="HF79" s="241">
        <f t="shared" ref="HF79:HH79" si="1650">HF180+HF281+HF382+HF483</f>
        <v>0</v>
      </c>
      <c r="HG79" s="241">
        <f t="shared" si="1650"/>
        <v>0</v>
      </c>
      <c r="HH79" s="241">
        <f t="shared" si="1650"/>
        <v>0</v>
      </c>
      <c r="HI79" s="241">
        <f t="shared" si="1577"/>
        <v>0</v>
      </c>
      <c r="HJ79" s="242">
        <v>0.36319999999999997</v>
      </c>
      <c r="HK79" s="243">
        <f t="shared" si="1578"/>
        <v>0</v>
      </c>
      <c r="HL79" s="244">
        <f t="shared" si="1579"/>
        <v>0</v>
      </c>
      <c r="HM79" s="236"/>
      <c r="HN79" s="238">
        <v>4.0</v>
      </c>
      <c r="HO79" s="239" t="s">
        <v>182</v>
      </c>
      <c r="HP79" s="240" t="s">
        <v>132</v>
      </c>
      <c r="HQ79" s="240" t="s">
        <v>132</v>
      </c>
      <c r="HR79" s="241">
        <f t="shared" si="1580"/>
        <v>0</v>
      </c>
      <c r="HS79" s="241" t="str">
        <f t="shared" si="1581"/>
        <v>#DIV/0!</v>
      </c>
      <c r="HT79" s="241">
        <f t="shared" si="1582"/>
        <v>0</v>
      </c>
      <c r="HU79" s="242"/>
      <c r="HV79" s="241">
        <f t="shared" si="1583"/>
        <v>0</v>
      </c>
      <c r="HW79" s="241">
        <f t="shared" ref="HW79:HY79" si="1651">HW180+HW281+HW382+HW483</f>
        <v>0</v>
      </c>
      <c r="HX79" s="241">
        <f t="shared" si="1651"/>
        <v>0</v>
      </c>
      <c r="HY79" s="241">
        <f t="shared" si="1651"/>
        <v>0</v>
      </c>
      <c r="HZ79" s="241">
        <f t="shared" si="1585"/>
        <v>0</v>
      </c>
      <c r="IA79" s="242">
        <v>0.36319999999999997</v>
      </c>
      <c r="IB79" s="243">
        <f t="shared" si="1586"/>
        <v>0</v>
      </c>
      <c r="IC79" s="244">
        <f t="shared" si="1587"/>
        <v>0</v>
      </c>
      <c r="ID79" s="236"/>
      <c r="IE79" s="238">
        <v>4.0</v>
      </c>
      <c r="IF79" s="239" t="s">
        <v>182</v>
      </c>
      <c r="IG79" s="240" t="s">
        <v>132</v>
      </c>
      <c r="IH79" s="240" t="s">
        <v>132</v>
      </c>
      <c r="II79" s="241">
        <f t="shared" si="1588"/>
        <v>0</v>
      </c>
      <c r="IJ79" s="241" t="str">
        <f t="shared" si="1589"/>
        <v>#DIV/0!</v>
      </c>
      <c r="IK79" s="241">
        <f t="shared" si="1590"/>
        <v>0</v>
      </c>
      <c r="IL79" s="242"/>
      <c r="IM79" s="241">
        <f t="shared" si="1591"/>
        <v>0</v>
      </c>
      <c r="IN79" s="241">
        <f t="shared" ref="IN79:IP79" si="1652">IN180+IN281+IN382+IN483</f>
        <v>0</v>
      </c>
      <c r="IO79" s="241">
        <f t="shared" si="1652"/>
        <v>0</v>
      </c>
      <c r="IP79" s="241">
        <f t="shared" si="1652"/>
        <v>0</v>
      </c>
      <c r="IQ79" s="241">
        <f t="shared" si="1593"/>
        <v>0</v>
      </c>
      <c r="IR79" s="242">
        <v>0.36319999999999997</v>
      </c>
      <c r="IS79" s="243">
        <f t="shared" si="1594"/>
        <v>0</v>
      </c>
      <c r="IT79" s="244">
        <f t="shared" si="1595"/>
        <v>0</v>
      </c>
      <c r="IU79" s="236"/>
      <c r="IV79" s="238">
        <v>4.0</v>
      </c>
      <c r="IW79" s="239" t="s">
        <v>182</v>
      </c>
      <c r="IX79" s="240" t="s">
        <v>132</v>
      </c>
      <c r="IY79" s="240" t="s">
        <v>132</v>
      </c>
      <c r="IZ79" s="241">
        <f t="shared" si="1596"/>
        <v>0</v>
      </c>
      <c r="JA79" s="241" t="str">
        <f t="shared" si="1597"/>
        <v>#DIV/0!</v>
      </c>
      <c r="JB79" s="241">
        <f t="shared" si="1598"/>
        <v>0</v>
      </c>
      <c r="JC79" s="242"/>
      <c r="JD79" s="241">
        <f t="shared" si="1599"/>
        <v>0</v>
      </c>
      <c r="JE79" s="241">
        <f t="shared" ref="JE79:JG79" si="1653">JE180+JE281+JE382+JE483</f>
        <v>0</v>
      </c>
      <c r="JF79" s="241">
        <f t="shared" si="1653"/>
        <v>0</v>
      </c>
      <c r="JG79" s="241">
        <f t="shared" si="1653"/>
        <v>0</v>
      </c>
      <c r="JH79" s="241">
        <f t="shared" si="1601"/>
        <v>0</v>
      </c>
      <c r="JI79" s="242">
        <v>0.36319999999999997</v>
      </c>
      <c r="JJ79" s="243">
        <f t="shared" si="1602"/>
        <v>0</v>
      </c>
      <c r="JK79" s="244">
        <f t="shared" si="1603"/>
        <v>0</v>
      </c>
      <c r="JL79" s="236"/>
      <c r="JM79" s="238">
        <v>4.0</v>
      </c>
      <c r="JN79" s="239" t="s">
        <v>182</v>
      </c>
      <c r="JO79" s="240" t="s">
        <v>132</v>
      </c>
      <c r="JP79" s="240" t="s">
        <v>132</v>
      </c>
      <c r="JQ79" s="241">
        <f t="shared" si="1604"/>
        <v>0</v>
      </c>
      <c r="JR79" s="241" t="str">
        <f t="shared" si="1605"/>
        <v>#DIV/0!</v>
      </c>
      <c r="JS79" s="241">
        <f t="shared" si="1606"/>
        <v>0</v>
      </c>
      <c r="JT79" s="242"/>
      <c r="JU79" s="241">
        <f t="shared" si="1607"/>
        <v>0</v>
      </c>
      <c r="JV79" s="241">
        <f t="shared" ref="JV79:JX79" si="1654">JV180+JV281+JV382+JV483</f>
        <v>0</v>
      </c>
      <c r="JW79" s="241">
        <f t="shared" si="1654"/>
        <v>0</v>
      </c>
      <c r="JX79" s="241">
        <f t="shared" si="1654"/>
        <v>0</v>
      </c>
      <c r="JY79" s="241">
        <f t="shared" si="1609"/>
        <v>0</v>
      </c>
      <c r="JZ79" s="242">
        <v>0.36319999999999997</v>
      </c>
      <c r="KA79" s="243">
        <f t="shared" si="1610"/>
        <v>0</v>
      </c>
      <c r="KB79" s="244">
        <f t="shared" si="1611"/>
        <v>0</v>
      </c>
      <c r="KC79" s="236"/>
      <c r="KD79" s="238">
        <v>4.0</v>
      </c>
      <c r="KE79" s="239" t="s">
        <v>182</v>
      </c>
      <c r="KF79" s="240" t="s">
        <v>132</v>
      </c>
      <c r="KG79" s="240" t="s">
        <v>132</v>
      </c>
      <c r="KH79" s="241">
        <f t="shared" si="1612"/>
        <v>0</v>
      </c>
      <c r="KI79" s="241" t="str">
        <f t="shared" si="1613"/>
        <v>#DIV/0!</v>
      </c>
      <c r="KJ79" s="241">
        <f t="shared" si="1614"/>
        <v>0</v>
      </c>
      <c r="KK79" s="242"/>
      <c r="KL79" s="241">
        <f t="shared" si="1615"/>
        <v>0</v>
      </c>
      <c r="KM79" s="241">
        <f t="shared" ref="KM79:KO79" si="1655">KM180+KM281+KM382+KM483</f>
        <v>0</v>
      </c>
      <c r="KN79" s="241">
        <f t="shared" si="1655"/>
        <v>0</v>
      </c>
      <c r="KO79" s="241">
        <f t="shared" si="1655"/>
        <v>0</v>
      </c>
      <c r="KP79" s="241">
        <f t="shared" si="1617"/>
        <v>0</v>
      </c>
      <c r="KQ79" s="242">
        <v>0.36319999999999997</v>
      </c>
      <c r="KR79" s="243">
        <f t="shared" si="1618"/>
        <v>0</v>
      </c>
      <c r="KS79" s="244">
        <f t="shared" si="1619"/>
        <v>0</v>
      </c>
      <c r="KT79" s="236"/>
      <c r="KU79" s="237"/>
    </row>
    <row r="80" ht="15.75" customHeight="1">
      <c r="A80" s="238">
        <v>5.0</v>
      </c>
      <c r="B80" s="239" t="s">
        <v>183</v>
      </c>
      <c r="C80" s="240" t="s">
        <v>132</v>
      </c>
      <c r="D80" s="240" t="s">
        <v>132</v>
      </c>
      <c r="E80" s="241">
        <f t="shared" si="1476"/>
        <v>0</v>
      </c>
      <c r="F80" s="241" t="str">
        <f t="shared" si="1477"/>
        <v>#DIV/0!</v>
      </c>
      <c r="G80" s="241">
        <f t="shared" si="1478"/>
        <v>0</v>
      </c>
      <c r="H80" s="242"/>
      <c r="I80" s="241">
        <f t="shared" si="1479"/>
        <v>0</v>
      </c>
      <c r="J80" s="241">
        <f t="shared" ref="J80:L80" si="1656">J181+J282+J383+J484</f>
        <v>0</v>
      </c>
      <c r="K80" s="241">
        <f t="shared" si="1656"/>
        <v>0</v>
      </c>
      <c r="L80" s="241">
        <f t="shared" si="1656"/>
        <v>0</v>
      </c>
      <c r="M80" s="241">
        <f t="shared" si="1481"/>
        <v>0</v>
      </c>
      <c r="N80" s="242">
        <v>0.36319999999999997</v>
      </c>
      <c r="O80" s="243">
        <f t="shared" si="1482"/>
        <v>0</v>
      </c>
      <c r="P80" s="244">
        <f t="shared" si="1483"/>
        <v>0</v>
      </c>
      <c r="Q80" s="236"/>
      <c r="R80" s="238">
        <v>5.0</v>
      </c>
      <c r="S80" s="239" t="s">
        <v>183</v>
      </c>
      <c r="T80" s="240" t="s">
        <v>132</v>
      </c>
      <c r="U80" s="240" t="s">
        <v>132</v>
      </c>
      <c r="V80" s="241">
        <f t="shared" si="1484"/>
        <v>0</v>
      </c>
      <c r="W80" s="241" t="str">
        <f t="shared" si="1485"/>
        <v>#DIV/0!</v>
      </c>
      <c r="X80" s="241">
        <f t="shared" si="1486"/>
        <v>0</v>
      </c>
      <c r="Y80" s="242"/>
      <c r="Z80" s="241">
        <f t="shared" si="1487"/>
        <v>0</v>
      </c>
      <c r="AA80" s="241">
        <f t="shared" ref="AA80:AC80" si="1657">AA181+AA282+AA383+AA484</f>
        <v>0</v>
      </c>
      <c r="AB80" s="241">
        <f t="shared" si="1657"/>
        <v>0</v>
      </c>
      <c r="AC80" s="241">
        <f t="shared" si="1657"/>
        <v>0</v>
      </c>
      <c r="AD80" s="241">
        <f t="shared" si="1489"/>
        <v>0</v>
      </c>
      <c r="AE80" s="242">
        <v>0.36319999999999997</v>
      </c>
      <c r="AF80" s="243">
        <f t="shared" si="1490"/>
        <v>0</v>
      </c>
      <c r="AG80" s="244">
        <f t="shared" si="1491"/>
        <v>0</v>
      </c>
      <c r="AH80" s="236"/>
      <c r="AI80" s="238">
        <v>5.0</v>
      </c>
      <c r="AJ80" s="239" t="s">
        <v>183</v>
      </c>
      <c r="AK80" s="240" t="s">
        <v>132</v>
      </c>
      <c r="AL80" s="240" t="s">
        <v>132</v>
      </c>
      <c r="AM80" s="241">
        <f t="shared" si="1492"/>
        <v>0</v>
      </c>
      <c r="AN80" s="241" t="str">
        <f t="shared" si="1493"/>
        <v>#DIV/0!</v>
      </c>
      <c r="AO80" s="241">
        <f t="shared" si="1494"/>
        <v>0</v>
      </c>
      <c r="AP80" s="242"/>
      <c r="AQ80" s="241">
        <f t="shared" si="1495"/>
        <v>0</v>
      </c>
      <c r="AR80" s="241">
        <f t="shared" ref="AR80:AT80" si="1658">AR181+AR282+AR383+AR484</f>
        <v>0</v>
      </c>
      <c r="AS80" s="241">
        <f t="shared" si="1658"/>
        <v>0</v>
      </c>
      <c r="AT80" s="241">
        <f t="shared" si="1658"/>
        <v>0</v>
      </c>
      <c r="AU80" s="241">
        <f t="shared" si="1497"/>
        <v>0</v>
      </c>
      <c r="AV80" s="242">
        <v>0.36319999999999997</v>
      </c>
      <c r="AW80" s="243">
        <f t="shared" si="1498"/>
        <v>0</v>
      </c>
      <c r="AX80" s="244">
        <f t="shared" si="1499"/>
        <v>0</v>
      </c>
      <c r="AY80" s="236"/>
      <c r="AZ80" s="238">
        <v>5.0</v>
      </c>
      <c r="BA80" s="239" t="s">
        <v>183</v>
      </c>
      <c r="BB80" s="240" t="s">
        <v>132</v>
      </c>
      <c r="BC80" s="240" t="s">
        <v>132</v>
      </c>
      <c r="BD80" s="241">
        <f t="shared" si="1500"/>
        <v>0</v>
      </c>
      <c r="BE80" s="241" t="str">
        <f t="shared" si="1501"/>
        <v>#DIV/0!</v>
      </c>
      <c r="BF80" s="241">
        <f t="shared" si="1502"/>
        <v>0</v>
      </c>
      <c r="BG80" s="242"/>
      <c r="BH80" s="241">
        <f t="shared" si="1503"/>
        <v>0</v>
      </c>
      <c r="BI80" s="241">
        <f t="shared" ref="BI80:BK80" si="1659">BI181+BI282+BI383+BI484</f>
        <v>0</v>
      </c>
      <c r="BJ80" s="241">
        <f t="shared" si="1659"/>
        <v>0</v>
      </c>
      <c r="BK80" s="241">
        <f t="shared" si="1659"/>
        <v>0</v>
      </c>
      <c r="BL80" s="241">
        <f t="shared" si="1505"/>
        <v>0</v>
      </c>
      <c r="BM80" s="242">
        <v>0.36319999999999997</v>
      </c>
      <c r="BN80" s="243">
        <f t="shared" si="1506"/>
        <v>0</v>
      </c>
      <c r="BO80" s="244">
        <f t="shared" si="1507"/>
        <v>0</v>
      </c>
      <c r="BP80" s="236"/>
      <c r="BQ80" s="238">
        <v>5.0</v>
      </c>
      <c r="BR80" s="239" t="s">
        <v>183</v>
      </c>
      <c r="BS80" s="240" t="s">
        <v>132</v>
      </c>
      <c r="BT80" s="240" t="s">
        <v>132</v>
      </c>
      <c r="BU80" s="241">
        <f t="shared" si="1508"/>
        <v>0</v>
      </c>
      <c r="BV80" s="241" t="str">
        <f t="shared" si="1509"/>
        <v>#DIV/0!</v>
      </c>
      <c r="BW80" s="241">
        <f t="shared" si="1510"/>
        <v>0</v>
      </c>
      <c r="BX80" s="242"/>
      <c r="BY80" s="241">
        <f t="shared" si="1511"/>
        <v>0</v>
      </c>
      <c r="BZ80" s="241">
        <f t="shared" ref="BZ80:CB80" si="1660">BZ181+BZ282+BZ383+BZ484</f>
        <v>0</v>
      </c>
      <c r="CA80" s="241">
        <f t="shared" si="1660"/>
        <v>0</v>
      </c>
      <c r="CB80" s="241">
        <f t="shared" si="1660"/>
        <v>0</v>
      </c>
      <c r="CC80" s="241">
        <f t="shared" si="1513"/>
        <v>0</v>
      </c>
      <c r="CD80" s="242">
        <v>0.36319999999999997</v>
      </c>
      <c r="CE80" s="243">
        <f t="shared" si="1514"/>
        <v>0</v>
      </c>
      <c r="CF80" s="244">
        <f t="shared" si="1515"/>
        <v>0</v>
      </c>
      <c r="CG80" s="236"/>
      <c r="CH80" s="238">
        <v>5.0</v>
      </c>
      <c r="CI80" s="239" t="s">
        <v>183</v>
      </c>
      <c r="CJ80" s="240" t="s">
        <v>132</v>
      </c>
      <c r="CK80" s="240" t="s">
        <v>132</v>
      </c>
      <c r="CL80" s="241">
        <f t="shared" si="1516"/>
        <v>0</v>
      </c>
      <c r="CM80" s="241" t="str">
        <f t="shared" si="1517"/>
        <v>#DIV/0!</v>
      </c>
      <c r="CN80" s="241">
        <f t="shared" si="1518"/>
        <v>0</v>
      </c>
      <c r="CO80" s="242"/>
      <c r="CP80" s="241">
        <f t="shared" si="1519"/>
        <v>0</v>
      </c>
      <c r="CQ80" s="241">
        <f t="shared" ref="CQ80:CS80" si="1661">CQ181+CQ282+CQ383+CQ484</f>
        <v>0</v>
      </c>
      <c r="CR80" s="241">
        <f t="shared" si="1661"/>
        <v>0</v>
      </c>
      <c r="CS80" s="241">
        <f t="shared" si="1661"/>
        <v>0</v>
      </c>
      <c r="CT80" s="241">
        <f t="shared" si="1521"/>
        <v>0</v>
      </c>
      <c r="CU80" s="242">
        <v>0.36319999999999997</v>
      </c>
      <c r="CV80" s="243">
        <f t="shared" si="1522"/>
        <v>0</v>
      </c>
      <c r="CW80" s="244">
        <f t="shared" si="1523"/>
        <v>0</v>
      </c>
      <c r="CX80" s="236"/>
      <c r="CY80" s="238">
        <v>5.0</v>
      </c>
      <c r="CZ80" s="239" t="s">
        <v>183</v>
      </c>
      <c r="DA80" s="240" t="s">
        <v>132</v>
      </c>
      <c r="DB80" s="240" t="s">
        <v>132</v>
      </c>
      <c r="DC80" s="241">
        <f t="shared" si="1524"/>
        <v>0</v>
      </c>
      <c r="DD80" s="241" t="str">
        <f t="shared" si="1525"/>
        <v>#DIV/0!</v>
      </c>
      <c r="DE80" s="241">
        <f t="shared" si="1526"/>
        <v>0</v>
      </c>
      <c r="DF80" s="242"/>
      <c r="DG80" s="241">
        <f t="shared" si="1527"/>
        <v>0</v>
      </c>
      <c r="DH80" s="241">
        <f t="shared" ref="DH80:DJ80" si="1662">DH181+DH282+DH383+DH484</f>
        <v>0</v>
      </c>
      <c r="DI80" s="241">
        <f t="shared" si="1662"/>
        <v>0</v>
      </c>
      <c r="DJ80" s="241">
        <f t="shared" si="1662"/>
        <v>0</v>
      </c>
      <c r="DK80" s="241">
        <f t="shared" si="1529"/>
        <v>0</v>
      </c>
      <c r="DL80" s="242">
        <v>0.36319999999999997</v>
      </c>
      <c r="DM80" s="243">
        <f t="shared" si="1530"/>
        <v>0</v>
      </c>
      <c r="DN80" s="244">
        <f t="shared" si="1531"/>
        <v>0</v>
      </c>
      <c r="DO80" s="236"/>
      <c r="DP80" s="238">
        <v>5.0</v>
      </c>
      <c r="DQ80" s="239" t="s">
        <v>183</v>
      </c>
      <c r="DR80" s="240" t="s">
        <v>132</v>
      </c>
      <c r="DS80" s="240" t="s">
        <v>132</v>
      </c>
      <c r="DT80" s="241">
        <f t="shared" si="1532"/>
        <v>0</v>
      </c>
      <c r="DU80" s="241" t="str">
        <f t="shared" si="1533"/>
        <v>#DIV/0!</v>
      </c>
      <c r="DV80" s="241">
        <f t="shared" si="1534"/>
        <v>0</v>
      </c>
      <c r="DW80" s="242"/>
      <c r="DX80" s="241">
        <f t="shared" si="1535"/>
        <v>0</v>
      </c>
      <c r="DY80" s="241">
        <f t="shared" ref="DY80:EA80" si="1663">DY181+DY282+DY383+DY484</f>
        <v>0</v>
      </c>
      <c r="DZ80" s="241">
        <f t="shared" si="1663"/>
        <v>0</v>
      </c>
      <c r="EA80" s="241">
        <f t="shared" si="1663"/>
        <v>0</v>
      </c>
      <c r="EB80" s="241">
        <f t="shared" si="1537"/>
        <v>0</v>
      </c>
      <c r="EC80" s="242">
        <v>0.36319999999999997</v>
      </c>
      <c r="ED80" s="243">
        <f t="shared" si="1538"/>
        <v>0</v>
      </c>
      <c r="EE80" s="244">
        <f t="shared" si="1539"/>
        <v>0</v>
      </c>
      <c r="EF80" s="236"/>
      <c r="EG80" s="238">
        <v>5.0</v>
      </c>
      <c r="EH80" s="239" t="s">
        <v>183</v>
      </c>
      <c r="EI80" s="240" t="s">
        <v>132</v>
      </c>
      <c r="EJ80" s="240" t="s">
        <v>132</v>
      </c>
      <c r="EK80" s="241">
        <f t="shared" si="1540"/>
        <v>0</v>
      </c>
      <c r="EL80" s="241" t="str">
        <f t="shared" si="1541"/>
        <v>#DIV/0!</v>
      </c>
      <c r="EM80" s="241">
        <f t="shared" si="1542"/>
        <v>0</v>
      </c>
      <c r="EN80" s="242"/>
      <c r="EO80" s="241">
        <f t="shared" si="1543"/>
        <v>0</v>
      </c>
      <c r="EP80" s="241">
        <f t="shared" ref="EP80:ER80" si="1664">EP181+EP282+EP383+EP484</f>
        <v>0</v>
      </c>
      <c r="EQ80" s="241">
        <f t="shared" si="1664"/>
        <v>0</v>
      </c>
      <c r="ER80" s="241">
        <f t="shared" si="1664"/>
        <v>0</v>
      </c>
      <c r="ES80" s="241">
        <f t="shared" si="1545"/>
        <v>0</v>
      </c>
      <c r="ET80" s="242">
        <v>0.36319999999999997</v>
      </c>
      <c r="EU80" s="243">
        <f t="shared" si="1546"/>
        <v>0</v>
      </c>
      <c r="EV80" s="244">
        <f t="shared" si="1547"/>
        <v>0</v>
      </c>
      <c r="EW80" s="236"/>
      <c r="EX80" s="238">
        <v>5.0</v>
      </c>
      <c r="EY80" s="239" t="s">
        <v>183</v>
      </c>
      <c r="EZ80" s="240" t="s">
        <v>132</v>
      </c>
      <c r="FA80" s="240" t="s">
        <v>132</v>
      </c>
      <c r="FB80" s="241">
        <f t="shared" si="1548"/>
        <v>0</v>
      </c>
      <c r="FC80" s="241" t="str">
        <f t="shared" si="1549"/>
        <v>#DIV/0!</v>
      </c>
      <c r="FD80" s="241">
        <f t="shared" si="1550"/>
        <v>0</v>
      </c>
      <c r="FE80" s="242"/>
      <c r="FF80" s="241">
        <f t="shared" si="1551"/>
        <v>0</v>
      </c>
      <c r="FG80" s="241">
        <f t="shared" ref="FG80:FI80" si="1665">FG181+FG282+FG383+FG484</f>
        <v>0</v>
      </c>
      <c r="FH80" s="241">
        <f t="shared" si="1665"/>
        <v>0</v>
      </c>
      <c r="FI80" s="241">
        <f t="shared" si="1665"/>
        <v>0</v>
      </c>
      <c r="FJ80" s="241">
        <f t="shared" si="1553"/>
        <v>0</v>
      </c>
      <c r="FK80" s="242">
        <v>0.36319999999999997</v>
      </c>
      <c r="FL80" s="243">
        <f t="shared" si="1554"/>
        <v>0</v>
      </c>
      <c r="FM80" s="244">
        <f t="shared" si="1555"/>
        <v>0</v>
      </c>
      <c r="FN80" s="236"/>
      <c r="FO80" s="238">
        <v>5.0</v>
      </c>
      <c r="FP80" s="239" t="s">
        <v>183</v>
      </c>
      <c r="FQ80" s="240" t="s">
        <v>132</v>
      </c>
      <c r="FR80" s="240" t="s">
        <v>132</v>
      </c>
      <c r="FS80" s="241">
        <f t="shared" si="1556"/>
        <v>0</v>
      </c>
      <c r="FT80" s="241" t="str">
        <f t="shared" si="1557"/>
        <v>#DIV/0!</v>
      </c>
      <c r="FU80" s="241">
        <f t="shared" si="1558"/>
        <v>0</v>
      </c>
      <c r="FV80" s="242"/>
      <c r="FW80" s="241">
        <f t="shared" si="1559"/>
        <v>0</v>
      </c>
      <c r="FX80" s="241">
        <f t="shared" ref="FX80:FZ80" si="1666">FX181+FX282+FX383+FX484</f>
        <v>0</v>
      </c>
      <c r="FY80" s="241">
        <f t="shared" si="1666"/>
        <v>0</v>
      </c>
      <c r="FZ80" s="241">
        <f t="shared" si="1666"/>
        <v>0</v>
      </c>
      <c r="GA80" s="241">
        <f t="shared" si="1561"/>
        <v>0</v>
      </c>
      <c r="GB80" s="242">
        <v>0.36319999999999997</v>
      </c>
      <c r="GC80" s="243">
        <f t="shared" si="1562"/>
        <v>0</v>
      </c>
      <c r="GD80" s="244">
        <f t="shared" si="1563"/>
        <v>0</v>
      </c>
      <c r="GE80" s="236"/>
      <c r="GF80" s="238">
        <v>5.0</v>
      </c>
      <c r="GG80" s="239" t="s">
        <v>183</v>
      </c>
      <c r="GH80" s="240" t="s">
        <v>132</v>
      </c>
      <c r="GI80" s="240" t="s">
        <v>132</v>
      </c>
      <c r="GJ80" s="241">
        <f t="shared" si="1564"/>
        <v>0</v>
      </c>
      <c r="GK80" s="241" t="str">
        <f t="shared" si="1565"/>
        <v>#DIV/0!</v>
      </c>
      <c r="GL80" s="241">
        <f t="shared" si="1566"/>
        <v>0</v>
      </c>
      <c r="GM80" s="242"/>
      <c r="GN80" s="241">
        <f t="shared" si="1567"/>
        <v>0</v>
      </c>
      <c r="GO80" s="241">
        <f t="shared" ref="GO80:GQ80" si="1667">GO181+GO282+GO383+GO484</f>
        <v>0</v>
      </c>
      <c r="GP80" s="241">
        <f t="shared" si="1667"/>
        <v>0</v>
      </c>
      <c r="GQ80" s="241">
        <f t="shared" si="1667"/>
        <v>0</v>
      </c>
      <c r="GR80" s="241">
        <f t="shared" si="1569"/>
        <v>0</v>
      </c>
      <c r="GS80" s="242">
        <v>0.36319999999999997</v>
      </c>
      <c r="GT80" s="243">
        <f t="shared" si="1570"/>
        <v>0</v>
      </c>
      <c r="GU80" s="244">
        <f t="shared" si="1571"/>
        <v>0</v>
      </c>
      <c r="GV80" s="236"/>
      <c r="GW80" s="238">
        <v>5.0</v>
      </c>
      <c r="GX80" s="239" t="s">
        <v>183</v>
      </c>
      <c r="GY80" s="240" t="s">
        <v>132</v>
      </c>
      <c r="GZ80" s="240" t="s">
        <v>132</v>
      </c>
      <c r="HA80" s="241">
        <f t="shared" si="1572"/>
        <v>0</v>
      </c>
      <c r="HB80" s="241" t="str">
        <f t="shared" si="1573"/>
        <v>#DIV/0!</v>
      </c>
      <c r="HC80" s="241">
        <f t="shared" si="1574"/>
        <v>0</v>
      </c>
      <c r="HD80" s="242"/>
      <c r="HE80" s="241">
        <f t="shared" si="1575"/>
        <v>0</v>
      </c>
      <c r="HF80" s="241">
        <f t="shared" ref="HF80:HH80" si="1668">HF181+HF282+HF383+HF484</f>
        <v>0</v>
      </c>
      <c r="HG80" s="241">
        <f t="shared" si="1668"/>
        <v>0</v>
      </c>
      <c r="HH80" s="241">
        <f t="shared" si="1668"/>
        <v>0</v>
      </c>
      <c r="HI80" s="241">
        <f t="shared" si="1577"/>
        <v>0</v>
      </c>
      <c r="HJ80" s="242">
        <v>0.36319999999999997</v>
      </c>
      <c r="HK80" s="243">
        <f t="shared" si="1578"/>
        <v>0</v>
      </c>
      <c r="HL80" s="244">
        <f t="shared" si="1579"/>
        <v>0</v>
      </c>
      <c r="HM80" s="236"/>
      <c r="HN80" s="238">
        <v>5.0</v>
      </c>
      <c r="HO80" s="239" t="s">
        <v>183</v>
      </c>
      <c r="HP80" s="240" t="s">
        <v>132</v>
      </c>
      <c r="HQ80" s="240" t="s">
        <v>132</v>
      </c>
      <c r="HR80" s="241">
        <f t="shared" si="1580"/>
        <v>0</v>
      </c>
      <c r="HS80" s="241" t="str">
        <f t="shared" si="1581"/>
        <v>#DIV/0!</v>
      </c>
      <c r="HT80" s="241">
        <f t="shared" si="1582"/>
        <v>0</v>
      </c>
      <c r="HU80" s="242"/>
      <c r="HV80" s="241">
        <f t="shared" si="1583"/>
        <v>0</v>
      </c>
      <c r="HW80" s="241">
        <f t="shared" ref="HW80:HY80" si="1669">HW181+HW282+HW383+HW484</f>
        <v>0</v>
      </c>
      <c r="HX80" s="241">
        <f t="shared" si="1669"/>
        <v>0</v>
      </c>
      <c r="HY80" s="241">
        <f t="shared" si="1669"/>
        <v>0</v>
      </c>
      <c r="HZ80" s="241">
        <f t="shared" si="1585"/>
        <v>0</v>
      </c>
      <c r="IA80" s="242">
        <v>0.36319999999999997</v>
      </c>
      <c r="IB80" s="243">
        <f t="shared" si="1586"/>
        <v>0</v>
      </c>
      <c r="IC80" s="244">
        <f t="shared" si="1587"/>
        <v>0</v>
      </c>
      <c r="ID80" s="236"/>
      <c r="IE80" s="238">
        <v>5.0</v>
      </c>
      <c r="IF80" s="239" t="s">
        <v>183</v>
      </c>
      <c r="IG80" s="240" t="s">
        <v>132</v>
      </c>
      <c r="IH80" s="240" t="s">
        <v>132</v>
      </c>
      <c r="II80" s="241">
        <f t="shared" si="1588"/>
        <v>0</v>
      </c>
      <c r="IJ80" s="241" t="str">
        <f t="shared" si="1589"/>
        <v>#DIV/0!</v>
      </c>
      <c r="IK80" s="241">
        <f t="shared" si="1590"/>
        <v>0</v>
      </c>
      <c r="IL80" s="242"/>
      <c r="IM80" s="241">
        <f t="shared" si="1591"/>
        <v>0</v>
      </c>
      <c r="IN80" s="241">
        <f t="shared" ref="IN80:IP80" si="1670">IN181+IN282+IN383+IN484</f>
        <v>0</v>
      </c>
      <c r="IO80" s="241">
        <f t="shared" si="1670"/>
        <v>0</v>
      </c>
      <c r="IP80" s="241">
        <f t="shared" si="1670"/>
        <v>0</v>
      </c>
      <c r="IQ80" s="241">
        <f t="shared" si="1593"/>
        <v>0</v>
      </c>
      <c r="IR80" s="242">
        <v>0.36319999999999997</v>
      </c>
      <c r="IS80" s="243">
        <f t="shared" si="1594"/>
        <v>0</v>
      </c>
      <c r="IT80" s="244">
        <f t="shared" si="1595"/>
        <v>0</v>
      </c>
      <c r="IU80" s="236"/>
      <c r="IV80" s="238">
        <v>5.0</v>
      </c>
      <c r="IW80" s="239" t="s">
        <v>183</v>
      </c>
      <c r="IX80" s="240" t="s">
        <v>132</v>
      </c>
      <c r="IY80" s="240" t="s">
        <v>132</v>
      </c>
      <c r="IZ80" s="241">
        <f t="shared" si="1596"/>
        <v>0</v>
      </c>
      <c r="JA80" s="241" t="str">
        <f t="shared" si="1597"/>
        <v>#DIV/0!</v>
      </c>
      <c r="JB80" s="241">
        <f t="shared" si="1598"/>
        <v>0</v>
      </c>
      <c r="JC80" s="242"/>
      <c r="JD80" s="241">
        <f t="shared" si="1599"/>
        <v>0</v>
      </c>
      <c r="JE80" s="241">
        <f t="shared" ref="JE80:JG80" si="1671">JE181+JE282+JE383+JE484</f>
        <v>0</v>
      </c>
      <c r="JF80" s="241">
        <f t="shared" si="1671"/>
        <v>0</v>
      </c>
      <c r="JG80" s="241">
        <f t="shared" si="1671"/>
        <v>0</v>
      </c>
      <c r="JH80" s="241">
        <f t="shared" si="1601"/>
        <v>0</v>
      </c>
      <c r="JI80" s="242">
        <v>0.36319999999999997</v>
      </c>
      <c r="JJ80" s="243">
        <f t="shared" si="1602"/>
        <v>0</v>
      </c>
      <c r="JK80" s="244">
        <f t="shared" si="1603"/>
        <v>0</v>
      </c>
      <c r="JL80" s="236"/>
      <c r="JM80" s="238">
        <v>5.0</v>
      </c>
      <c r="JN80" s="239" t="s">
        <v>183</v>
      </c>
      <c r="JO80" s="240" t="s">
        <v>132</v>
      </c>
      <c r="JP80" s="240" t="s">
        <v>132</v>
      </c>
      <c r="JQ80" s="241">
        <f t="shared" si="1604"/>
        <v>0</v>
      </c>
      <c r="JR80" s="241" t="str">
        <f t="shared" si="1605"/>
        <v>#DIV/0!</v>
      </c>
      <c r="JS80" s="241">
        <f t="shared" si="1606"/>
        <v>0</v>
      </c>
      <c r="JT80" s="242"/>
      <c r="JU80" s="241">
        <f t="shared" si="1607"/>
        <v>0</v>
      </c>
      <c r="JV80" s="241">
        <f t="shared" ref="JV80:JX80" si="1672">JV181+JV282+JV383+JV484</f>
        <v>0</v>
      </c>
      <c r="JW80" s="241">
        <f t="shared" si="1672"/>
        <v>0</v>
      </c>
      <c r="JX80" s="241">
        <f t="shared" si="1672"/>
        <v>0</v>
      </c>
      <c r="JY80" s="241">
        <f t="shared" si="1609"/>
        <v>0</v>
      </c>
      <c r="JZ80" s="242">
        <v>0.36319999999999997</v>
      </c>
      <c r="KA80" s="243">
        <f t="shared" si="1610"/>
        <v>0</v>
      </c>
      <c r="KB80" s="244">
        <f t="shared" si="1611"/>
        <v>0</v>
      </c>
      <c r="KC80" s="236"/>
      <c r="KD80" s="238">
        <v>5.0</v>
      </c>
      <c r="KE80" s="239" t="s">
        <v>183</v>
      </c>
      <c r="KF80" s="240" t="s">
        <v>132</v>
      </c>
      <c r="KG80" s="240" t="s">
        <v>132</v>
      </c>
      <c r="KH80" s="241">
        <f t="shared" si="1612"/>
        <v>0</v>
      </c>
      <c r="KI80" s="241" t="str">
        <f t="shared" si="1613"/>
        <v>#DIV/0!</v>
      </c>
      <c r="KJ80" s="241">
        <f t="shared" si="1614"/>
        <v>0</v>
      </c>
      <c r="KK80" s="242"/>
      <c r="KL80" s="241">
        <f t="shared" si="1615"/>
        <v>0</v>
      </c>
      <c r="KM80" s="241">
        <f t="shared" ref="KM80:KO80" si="1673">KM181+KM282+KM383+KM484</f>
        <v>0</v>
      </c>
      <c r="KN80" s="241">
        <f t="shared" si="1673"/>
        <v>0</v>
      </c>
      <c r="KO80" s="241">
        <f t="shared" si="1673"/>
        <v>0</v>
      </c>
      <c r="KP80" s="241">
        <f t="shared" si="1617"/>
        <v>0</v>
      </c>
      <c r="KQ80" s="242">
        <v>0.36319999999999997</v>
      </c>
      <c r="KR80" s="243">
        <f t="shared" si="1618"/>
        <v>0</v>
      </c>
      <c r="KS80" s="244">
        <f t="shared" si="1619"/>
        <v>0</v>
      </c>
      <c r="KT80" s="236"/>
      <c r="KU80" s="237"/>
    </row>
    <row r="81" ht="15.75" customHeight="1">
      <c r="A81" s="238">
        <v>6.0</v>
      </c>
      <c r="B81" s="239" t="s">
        <v>184</v>
      </c>
      <c r="C81" s="240" t="s">
        <v>132</v>
      </c>
      <c r="D81" s="240" t="s">
        <v>132</v>
      </c>
      <c r="E81" s="241">
        <f t="shared" si="1476"/>
        <v>0</v>
      </c>
      <c r="F81" s="241" t="str">
        <f t="shared" si="1477"/>
        <v>#DIV/0!</v>
      </c>
      <c r="G81" s="241">
        <f t="shared" si="1478"/>
        <v>0</v>
      </c>
      <c r="H81" s="242"/>
      <c r="I81" s="241">
        <f t="shared" si="1479"/>
        <v>0</v>
      </c>
      <c r="J81" s="241">
        <f t="shared" ref="J81:L81" si="1674">J182+J283+J384+J485</f>
        <v>0</v>
      </c>
      <c r="K81" s="241">
        <f t="shared" si="1674"/>
        <v>0</v>
      </c>
      <c r="L81" s="241">
        <f t="shared" si="1674"/>
        <v>0</v>
      </c>
      <c r="M81" s="241">
        <f t="shared" si="1481"/>
        <v>0</v>
      </c>
      <c r="N81" s="242">
        <v>0.36319999999999997</v>
      </c>
      <c r="O81" s="243">
        <f t="shared" si="1482"/>
        <v>0</v>
      </c>
      <c r="P81" s="244">
        <f t="shared" si="1483"/>
        <v>0</v>
      </c>
      <c r="Q81" s="236"/>
      <c r="R81" s="238">
        <v>6.0</v>
      </c>
      <c r="S81" s="239" t="s">
        <v>184</v>
      </c>
      <c r="T81" s="240" t="s">
        <v>132</v>
      </c>
      <c r="U81" s="240" t="s">
        <v>132</v>
      </c>
      <c r="V81" s="241">
        <f t="shared" si="1484"/>
        <v>0</v>
      </c>
      <c r="W81" s="241" t="str">
        <f t="shared" si="1485"/>
        <v>#DIV/0!</v>
      </c>
      <c r="X81" s="241">
        <f t="shared" si="1486"/>
        <v>0</v>
      </c>
      <c r="Y81" s="242"/>
      <c r="Z81" s="241">
        <f t="shared" si="1487"/>
        <v>0</v>
      </c>
      <c r="AA81" s="241">
        <f t="shared" ref="AA81:AC81" si="1675">AA182+AA283+AA384+AA485</f>
        <v>0</v>
      </c>
      <c r="AB81" s="241">
        <f t="shared" si="1675"/>
        <v>0</v>
      </c>
      <c r="AC81" s="241">
        <f t="shared" si="1675"/>
        <v>0</v>
      </c>
      <c r="AD81" s="241">
        <f t="shared" si="1489"/>
        <v>0</v>
      </c>
      <c r="AE81" s="242">
        <v>0.36319999999999997</v>
      </c>
      <c r="AF81" s="243">
        <f t="shared" si="1490"/>
        <v>0</v>
      </c>
      <c r="AG81" s="244">
        <f t="shared" si="1491"/>
        <v>0</v>
      </c>
      <c r="AH81" s="236"/>
      <c r="AI81" s="238">
        <v>6.0</v>
      </c>
      <c r="AJ81" s="239" t="s">
        <v>184</v>
      </c>
      <c r="AK81" s="240" t="s">
        <v>132</v>
      </c>
      <c r="AL81" s="240" t="s">
        <v>132</v>
      </c>
      <c r="AM81" s="241">
        <f t="shared" si="1492"/>
        <v>0</v>
      </c>
      <c r="AN81" s="241" t="str">
        <f t="shared" si="1493"/>
        <v>#DIV/0!</v>
      </c>
      <c r="AO81" s="241">
        <f t="shared" si="1494"/>
        <v>0</v>
      </c>
      <c r="AP81" s="242"/>
      <c r="AQ81" s="241">
        <f t="shared" si="1495"/>
        <v>0</v>
      </c>
      <c r="AR81" s="241">
        <f t="shared" ref="AR81:AT81" si="1676">AR182+AR283+AR384+AR485</f>
        <v>0</v>
      </c>
      <c r="AS81" s="241">
        <f t="shared" si="1676"/>
        <v>0</v>
      </c>
      <c r="AT81" s="241">
        <f t="shared" si="1676"/>
        <v>0</v>
      </c>
      <c r="AU81" s="241">
        <f t="shared" si="1497"/>
        <v>0</v>
      </c>
      <c r="AV81" s="242">
        <v>0.36319999999999997</v>
      </c>
      <c r="AW81" s="243">
        <f t="shared" si="1498"/>
        <v>0</v>
      </c>
      <c r="AX81" s="244">
        <f t="shared" si="1499"/>
        <v>0</v>
      </c>
      <c r="AY81" s="236"/>
      <c r="AZ81" s="238">
        <v>6.0</v>
      </c>
      <c r="BA81" s="239" t="s">
        <v>184</v>
      </c>
      <c r="BB81" s="240" t="s">
        <v>132</v>
      </c>
      <c r="BC81" s="240" t="s">
        <v>132</v>
      </c>
      <c r="BD81" s="241">
        <f t="shared" si="1500"/>
        <v>0</v>
      </c>
      <c r="BE81" s="241" t="str">
        <f t="shared" si="1501"/>
        <v>#DIV/0!</v>
      </c>
      <c r="BF81" s="241">
        <f t="shared" si="1502"/>
        <v>0</v>
      </c>
      <c r="BG81" s="242"/>
      <c r="BH81" s="241">
        <f t="shared" si="1503"/>
        <v>0</v>
      </c>
      <c r="BI81" s="241">
        <f t="shared" ref="BI81:BK81" si="1677">BI182+BI283+BI384+BI485</f>
        <v>0</v>
      </c>
      <c r="BJ81" s="241">
        <f t="shared" si="1677"/>
        <v>0</v>
      </c>
      <c r="BK81" s="241">
        <f t="shared" si="1677"/>
        <v>0</v>
      </c>
      <c r="BL81" s="241">
        <f t="shared" si="1505"/>
        <v>0</v>
      </c>
      <c r="BM81" s="242">
        <v>0.36319999999999997</v>
      </c>
      <c r="BN81" s="243">
        <f t="shared" si="1506"/>
        <v>0</v>
      </c>
      <c r="BO81" s="244">
        <f t="shared" si="1507"/>
        <v>0</v>
      </c>
      <c r="BP81" s="236"/>
      <c r="BQ81" s="238">
        <v>6.0</v>
      </c>
      <c r="BR81" s="239" t="s">
        <v>184</v>
      </c>
      <c r="BS81" s="240" t="s">
        <v>132</v>
      </c>
      <c r="BT81" s="240" t="s">
        <v>132</v>
      </c>
      <c r="BU81" s="241">
        <f t="shared" si="1508"/>
        <v>0</v>
      </c>
      <c r="BV81" s="241" t="str">
        <f t="shared" si="1509"/>
        <v>#DIV/0!</v>
      </c>
      <c r="BW81" s="241">
        <f t="shared" si="1510"/>
        <v>0</v>
      </c>
      <c r="BX81" s="242"/>
      <c r="BY81" s="241">
        <f t="shared" si="1511"/>
        <v>0</v>
      </c>
      <c r="BZ81" s="241">
        <f t="shared" ref="BZ81:CB81" si="1678">BZ182+BZ283+BZ384+BZ485</f>
        <v>0</v>
      </c>
      <c r="CA81" s="241">
        <f t="shared" si="1678"/>
        <v>0</v>
      </c>
      <c r="CB81" s="241">
        <f t="shared" si="1678"/>
        <v>0</v>
      </c>
      <c r="CC81" s="241">
        <f t="shared" si="1513"/>
        <v>0</v>
      </c>
      <c r="CD81" s="242">
        <v>0.36319999999999997</v>
      </c>
      <c r="CE81" s="243">
        <f t="shared" si="1514"/>
        <v>0</v>
      </c>
      <c r="CF81" s="244">
        <f t="shared" si="1515"/>
        <v>0</v>
      </c>
      <c r="CG81" s="236"/>
      <c r="CH81" s="238">
        <v>6.0</v>
      </c>
      <c r="CI81" s="239" t="s">
        <v>184</v>
      </c>
      <c r="CJ81" s="240" t="s">
        <v>132</v>
      </c>
      <c r="CK81" s="240" t="s">
        <v>132</v>
      </c>
      <c r="CL81" s="241">
        <f t="shared" si="1516"/>
        <v>0</v>
      </c>
      <c r="CM81" s="241" t="str">
        <f t="shared" si="1517"/>
        <v>#DIV/0!</v>
      </c>
      <c r="CN81" s="241">
        <f t="shared" si="1518"/>
        <v>0</v>
      </c>
      <c r="CO81" s="242"/>
      <c r="CP81" s="241">
        <f t="shared" si="1519"/>
        <v>0</v>
      </c>
      <c r="CQ81" s="241">
        <f t="shared" ref="CQ81:CS81" si="1679">CQ182+CQ283+CQ384+CQ485</f>
        <v>0</v>
      </c>
      <c r="CR81" s="241">
        <f t="shared" si="1679"/>
        <v>0</v>
      </c>
      <c r="CS81" s="241">
        <f t="shared" si="1679"/>
        <v>0</v>
      </c>
      <c r="CT81" s="241">
        <f t="shared" si="1521"/>
        <v>0</v>
      </c>
      <c r="CU81" s="242">
        <v>0.36319999999999997</v>
      </c>
      <c r="CV81" s="243">
        <f t="shared" si="1522"/>
        <v>0</v>
      </c>
      <c r="CW81" s="244">
        <f t="shared" si="1523"/>
        <v>0</v>
      </c>
      <c r="CX81" s="236"/>
      <c r="CY81" s="238">
        <v>6.0</v>
      </c>
      <c r="CZ81" s="239" t="s">
        <v>184</v>
      </c>
      <c r="DA81" s="240" t="s">
        <v>132</v>
      </c>
      <c r="DB81" s="240" t="s">
        <v>132</v>
      </c>
      <c r="DC81" s="241">
        <f t="shared" si="1524"/>
        <v>0</v>
      </c>
      <c r="DD81" s="241" t="str">
        <f t="shared" si="1525"/>
        <v>#DIV/0!</v>
      </c>
      <c r="DE81" s="241">
        <f t="shared" si="1526"/>
        <v>0</v>
      </c>
      <c r="DF81" s="242"/>
      <c r="DG81" s="241">
        <f t="shared" si="1527"/>
        <v>0</v>
      </c>
      <c r="DH81" s="241">
        <f t="shared" ref="DH81:DJ81" si="1680">DH182+DH283+DH384+DH485</f>
        <v>0</v>
      </c>
      <c r="DI81" s="241">
        <f t="shared" si="1680"/>
        <v>0</v>
      </c>
      <c r="DJ81" s="241">
        <f t="shared" si="1680"/>
        <v>0</v>
      </c>
      <c r="DK81" s="241">
        <f t="shared" si="1529"/>
        <v>0</v>
      </c>
      <c r="DL81" s="242">
        <v>0.36319999999999997</v>
      </c>
      <c r="DM81" s="243">
        <f t="shared" si="1530"/>
        <v>0</v>
      </c>
      <c r="DN81" s="244">
        <f t="shared" si="1531"/>
        <v>0</v>
      </c>
      <c r="DO81" s="236"/>
      <c r="DP81" s="238">
        <v>6.0</v>
      </c>
      <c r="DQ81" s="239" t="s">
        <v>184</v>
      </c>
      <c r="DR81" s="240" t="s">
        <v>132</v>
      </c>
      <c r="DS81" s="240" t="s">
        <v>132</v>
      </c>
      <c r="DT81" s="241">
        <f t="shared" si="1532"/>
        <v>0</v>
      </c>
      <c r="DU81" s="241" t="str">
        <f t="shared" si="1533"/>
        <v>#DIV/0!</v>
      </c>
      <c r="DV81" s="241">
        <f t="shared" si="1534"/>
        <v>0</v>
      </c>
      <c r="DW81" s="242"/>
      <c r="DX81" s="241">
        <f t="shared" si="1535"/>
        <v>0</v>
      </c>
      <c r="DY81" s="241">
        <f t="shared" ref="DY81:EA81" si="1681">DY182+DY283+DY384+DY485</f>
        <v>0</v>
      </c>
      <c r="DZ81" s="241">
        <f t="shared" si="1681"/>
        <v>0</v>
      </c>
      <c r="EA81" s="241">
        <f t="shared" si="1681"/>
        <v>0</v>
      </c>
      <c r="EB81" s="241">
        <f t="shared" si="1537"/>
        <v>0</v>
      </c>
      <c r="EC81" s="242">
        <v>0.36319999999999997</v>
      </c>
      <c r="ED81" s="243">
        <f t="shared" si="1538"/>
        <v>0</v>
      </c>
      <c r="EE81" s="244">
        <f t="shared" si="1539"/>
        <v>0</v>
      </c>
      <c r="EF81" s="236"/>
      <c r="EG81" s="238">
        <v>6.0</v>
      </c>
      <c r="EH81" s="239" t="s">
        <v>184</v>
      </c>
      <c r="EI81" s="240" t="s">
        <v>132</v>
      </c>
      <c r="EJ81" s="240" t="s">
        <v>132</v>
      </c>
      <c r="EK81" s="241">
        <f t="shared" si="1540"/>
        <v>0</v>
      </c>
      <c r="EL81" s="241" t="str">
        <f t="shared" si="1541"/>
        <v>#DIV/0!</v>
      </c>
      <c r="EM81" s="241">
        <f t="shared" si="1542"/>
        <v>0</v>
      </c>
      <c r="EN81" s="242"/>
      <c r="EO81" s="241">
        <f t="shared" si="1543"/>
        <v>0</v>
      </c>
      <c r="EP81" s="241">
        <f t="shared" ref="EP81:ER81" si="1682">EP182+EP283+EP384+EP485</f>
        <v>0</v>
      </c>
      <c r="EQ81" s="241">
        <f t="shared" si="1682"/>
        <v>0</v>
      </c>
      <c r="ER81" s="241">
        <f t="shared" si="1682"/>
        <v>0</v>
      </c>
      <c r="ES81" s="241">
        <f t="shared" si="1545"/>
        <v>0</v>
      </c>
      <c r="ET81" s="242">
        <v>0.36319999999999997</v>
      </c>
      <c r="EU81" s="243">
        <f t="shared" si="1546"/>
        <v>0</v>
      </c>
      <c r="EV81" s="244">
        <f t="shared" si="1547"/>
        <v>0</v>
      </c>
      <c r="EW81" s="236"/>
      <c r="EX81" s="238">
        <v>6.0</v>
      </c>
      <c r="EY81" s="239" t="s">
        <v>184</v>
      </c>
      <c r="EZ81" s="240" t="s">
        <v>132</v>
      </c>
      <c r="FA81" s="240" t="s">
        <v>132</v>
      </c>
      <c r="FB81" s="241">
        <f t="shared" si="1548"/>
        <v>0</v>
      </c>
      <c r="FC81" s="241" t="str">
        <f t="shared" si="1549"/>
        <v>#DIV/0!</v>
      </c>
      <c r="FD81" s="241">
        <f t="shared" si="1550"/>
        <v>0</v>
      </c>
      <c r="FE81" s="242"/>
      <c r="FF81" s="241">
        <f t="shared" si="1551"/>
        <v>0</v>
      </c>
      <c r="FG81" s="241">
        <f t="shared" ref="FG81:FI81" si="1683">FG182+FG283+FG384+FG485</f>
        <v>0</v>
      </c>
      <c r="FH81" s="241">
        <f t="shared" si="1683"/>
        <v>0</v>
      </c>
      <c r="FI81" s="241">
        <f t="shared" si="1683"/>
        <v>0</v>
      </c>
      <c r="FJ81" s="241">
        <f t="shared" si="1553"/>
        <v>0</v>
      </c>
      <c r="FK81" s="242">
        <v>0.36319999999999997</v>
      </c>
      <c r="FL81" s="243">
        <f t="shared" si="1554"/>
        <v>0</v>
      </c>
      <c r="FM81" s="244">
        <f t="shared" si="1555"/>
        <v>0</v>
      </c>
      <c r="FN81" s="236"/>
      <c r="FO81" s="238">
        <v>6.0</v>
      </c>
      <c r="FP81" s="239" t="s">
        <v>184</v>
      </c>
      <c r="FQ81" s="240" t="s">
        <v>132</v>
      </c>
      <c r="FR81" s="240" t="s">
        <v>132</v>
      </c>
      <c r="FS81" s="241">
        <f t="shared" si="1556"/>
        <v>0</v>
      </c>
      <c r="FT81" s="241" t="str">
        <f t="shared" si="1557"/>
        <v>#DIV/0!</v>
      </c>
      <c r="FU81" s="241">
        <f t="shared" si="1558"/>
        <v>0</v>
      </c>
      <c r="FV81" s="242"/>
      <c r="FW81" s="241">
        <f t="shared" si="1559"/>
        <v>0</v>
      </c>
      <c r="FX81" s="241">
        <f t="shared" ref="FX81:FZ81" si="1684">FX182+FX283+FX384+FX485</f>
        <v>0</v>
      </c>
      <c r="FY81" s="241">
        <f t="shared" si="1684"/>
        <v>0</v>
      </c>
      <c r="FZ81" s="241">
        <f t="shared" si="1684"/>
        <v>0</v>
      </c>
      <c r="GA81" s="241">
        <f t="shared" si="1561"/>
        <v>0</v>
      </c>
      <c r="GB81" s="242">
        <v>0.36319999999999997</v>
      </c>
      <c r="GC81" s="243">
        <f t="shared" si="1562"/>
        <v>0</v>
      </c>
      <c r="GD81" s="244">
        <f t="shared" si="1563"/>
        <v>0</v>
      </c>
      <c r="GE81" s="236"/>
      <c r="GF81" s="238">
        <v>6.0</v>
      </c>
      <c r="GG81" s="239" t="s">
        <v>184</v>
      </c>
      <c r="GH81" s="240" t="s">
        <v>132</v>
      </c>
      <c r="GI81" s="240" t="s">
        <v>132</v>
      </c>
      <c r="GJ81" s="241">
        <f t="shared" si="1564"/>
        <v>0</v>
      </c>
      <c r="GK81" s="241" t="str">
        <f t="shared" si="1565"/>
        <v>#DIV/0!</v>
      </c>
      <c r="GL81" s="241">
        <f t="shared" si="1566"/>
        <v>0</v>
      </c>
      <c r="GM81" s="242"/>
      <c r="GN81" s="241">
        <f t="shared" si="1567"/>
        <v>0</v>
      </c>
      <c r="GO81" s="241">
        <f t="shared" ref="GO81:GQ81" si="1685">GO182+GO283+GO384+GO485</f>
        <v>0</v>
      </c>
      <c r="GP81" s="241">
        <f t="shared" si="1685"/>
        <v>0</v>
      </c>
      <c r="GQ81" s="241">
        <f t="shared" si="1685"/>
        <v>0</v>
      </c>
      <c r="GR81" s="241">
        <f t="shared" si="1569"/>
        <v>0</v>
      </c>
      <c r="GS81" s="242">
        <v>0.36319999999999997</v>
      </c>
      <c r="GT81" s="243">
        <f t="shared" si="1570"/>
        <v>0</v>
      </c>
      <c r="GU81" s="244">
        <f t="shared" si="1571"/>
        <v>0</v>
      </c>
      <c r="GV81" s="236"/>
      <c r="GW81" s="238">
        <v>6.0</v>
      </c>
      <c r="GX81" s="239" t="s">
        <v>184</v>
      </c>
      <c r="GY81" s="240" t="s">
        <v>132</v>
      </c>
      <c r="GZ81" s="240" t="s">
        <v>132</v>
      </c>
      <c r="HA81" s="241">
        <f t="shared" si="1572"/>
        <v>0</v>
      </c>
      <c r="HB81" s="241" t="str">
        <f t="shared" si="1573"/>
        <v>#DIV/0!</v>
      </c>
      <c r="HC81" s="241">
        <f t="shared" si="1574"/>
        <v>0</v>
      </c>
      <c r="HD81" s="242"/>
      <c r="HE81" s="241">
        <f t="shared" si="1575"/>
        <v>0</v>
      </c>
      <c r="HF81" s="241">
        <f t="shared" ref="HF81:HH81" si="1686">HF182+HF283+HF384+HF485</f>
        <v>0</v>
      </c>
      <c r="HG81" s="241">
        <f t="shared" si="1686"/>
        <v>0</v>
      </c>
      <c r="HH81" s="241">
        <f t="shared" si="1686"/>
        <v>0</v>
      </c>
      <c r="HI81" s="241">
        <f t="shared" si="1577"/>
        <v>0</v>
      </c>
      <c r="HJ81" s="242">
        <v>0.36319999999999997</v>
      </c>
      <c r="HK81" s="243">
        <f t="shared" si="1578"/>
        <v>0</v>
      </c>
      <c r="HL81" s="244">
        <f t="shared" si="1579"/>
        <v>0</v>
      </c>
      <c r="HM81" s="236"/>
      <c r="HN81" s="238">
        <v>6.0</v>
      </c>
      <c r="HO81" s="239" t="s">
        <v>184</v>
      </c>
      <c r="HP81" s="240" t="s">
        <v>132</v>
      </c>
      <c r="HQ81" s="240" t="s">
        <v>132</v>
      </c>
      <c r="HR81" s="241">
        <f t="shared" si="1580"/>
        <v>0</v>
      </c>
      <c r="HS81" s="241" t="str">
        <f t="shared" si="1581"/>
        <v>#DIV/0!</v>
      </c>
      <c r="HT81" s="241">
        <f t="shared" si="1582"/>
        <v>0</v>
      </c>
      <c r="HU81" s="242"/>
      <c r="HV81" s="241">
        <f t="shared" si="1583"/>
        <v>0</v>
      </c>
      <c r="HW81" s="241">
        <f t="shared" ref="HW81:HY81" si="1687">HW182+HW283+HW384+HW485</f>
        <v>0</v>
      </c>
      <c r="HX81" s="241">
        <f t="shared" si="1687"/>
        <v>0</v>
      </c>
      <c r="HY81" s="241">
        <f t="shared" si="1687"/>
        <v>0</v>
      </c>
      <c r="HZ81" s="241">
        <f t="shared" si="1585"/>
        <v>0</v>
      </c>
      <c r="IA81" s="242">
        <v>0.36319999999999997</v>
      </c>
      <c r="IB81" s="243">
        <f t="shared" si="1586"/>
        <v>0</v>
      </c>
      <c r="IC81" s="244">
        <f t="shared" si="1587"/>
        <v>0</v>
      </c>
      <c r="ID81" s="236"/>
      <c r="IE81" s="238">
        <v>6.0</v>
      </c>
      <c r="IF81" s="239" t="s">
        <v>184</v>
      </c>
      <c r="IG81" s="240" t="s">
        <v>132</v>
      </c>
      <c r="IH81" s="240" t="s">
        <v>132</v>
      </c>
      <c r="II81" s="241">
        <f t="shared" si="1588"/>
        <v>0</v>
      </c>
      <c r="IJ81" s="241" t="str">
        <f t="shared" si="1589"/>
        <v>#DIV/0!</v>
      </c>
      <c r="IK81" s="241">
        <f t="shared" si="1590"/>
        <v>0</v>
      </c>
      <c r="IL81" s="242"/>
      <c r="IM81" s="241">
        <f t="shared" si="1591"/>
        <v>0</v>
      </c>
      <c r="IN81" s="241">
        <f t="shared" ref="IN81:IP81" si="1688">IN182+IN283+IN384+IN485</f>
        <v>0</v>
      </c>
      <c r="IO81" s="241">
        <f t="shared" si="1688"/>
        <v>0</v>
      </c>
      <c r="IP81" s="241">
        <f t="shared" si="1688"/>
        <v>0</v>
      </c>
      <c r="IQ81" s="241">
        <f t="shared" si="1593"/>
        <v>0</v>
      </c>
      <c r="IR81" s="242">
        <v>0.36319999999999997</v>
      </c>
      <c r="IS81" s="243">
        <f t="shared" si="1594"/>
        <v>0</v>
      </c>
      <c r="IT81" s="244">
        <f t="shared" si="1595"/>
        <v>0</v>
      </c>
      <c r="IU81" s="236"/>
      <c r="IV81" s="238">
        <v>6.0</v>
      </c>
      <c r="IW81" s="239" t="s">
        <v>184</v>
      </c>
      <c r="IX81" s="240" t="s">
        <v>132</v>
      </c>
      <c r="IY81" s="240" t="s">
        <v>132</v>
      </c>
      <c r="IZ81" s="241">
        <f t="shared" si="1596"/>
        <v>0</v>
      </c>
      <c r="JA81" s="241" t="str">
        <f t="shared" si="1597"/>
        <v>#DIV/0!</v>
      </c>
      <c r="JB81" s="241">
        <f t="shared" si="1598"/>
        <v>0</v>
      </c>
      <c r="JC81" s="242"/>
      <c r="JD81" s="241">
        <f t="shared" si="1599"/>
        <v>0</v>
      </c>
      <c r="JE81" s="241">
        <f t="shared" ref="JE81:JG81" si="1689">JE182+JE283+JE384+JE485</f>
        <v>0</v>
      </c>
      <c r="JF81" s="241">
        <f t="shared" si="1689"/>
        <v>0</v>
      </c>
      <c r="JG81" s="241">
        <f t="shared" si="1689"/>
        <v>0</v>
      </c>
      <c r="JH81" s="241">
        <f t="shared" si="1601"/>
        <v>0</v>
      </c>
      <c r="JI81" s="242">
        <v>0.36319999999999997</v>
      </c>
      <c r="JJ81" s="243">
        <f t="shared" si="1602"/>
        <v>0</v>
      </c>
      <c r="JK81" s="244">
        <f t="shared" si="1603"/>
        <v>0</v>
      </c>
      <c r="JL81" s="236"/>
      <c r="JM81" s="238">
        <v>6.0</v>
      </c>
      <c r="JN81" s="239" t="s">
        <v>184</v>
      </c>
      <c r="JO81" s="240" t="s">
        <v>132</v>
      </c>
      <c r="JP81" s="240" t="s">
        <v>132</v>
      </c>
      <c r="JQ81" s="241">
        <f t="shared" si="1604"/>
        <v>0</v>
      </c>
      <c r="JR81" s="241" t="str">
        <f t="shared" si="1605"/>
        <v>#DIV/0!</v>
      </c>
      <c r="JS81" s="241">
        <f t="shared" si="1606"/>
        <v>0</v>
      </c>
      <c r="JT81" s="242"/>
      <c r="JU81" s="241">
        <f t="shared" si="1607"/>
        <v>0</v>
      </c>
      <c r="JV81" s="241">
        <f t="shared" ref="JV81:JX81" si="1690">JV182+JV283+JV384+JV485</f>
        <v>0</v>
      </c>
      <c r="JW81" s="241">
        <f t="shared" si="1690"/>
        <v>0</v>
      </c>
      <c r="JX81" s="241">
        <f t="shared" si="1690"/>
        <v>0</v>
      </c>
      <c r="JY81" s="241">
        <f t="shared" si="1609"/>
        <v>0</v>
      </c>
      <c r="JZ81" s="242">
        <v>0.36319999999999997</v>
      </c>
      <c r="KA81" s="243">
        <f t="shared" si="1610"/>
        <v>0</v>
      </c>
      <c r="KB81" s="244">
        <f t="shared" si="1611"/>
        <v>0</v>
      </c>
      <c r="KC81" s="236"/>
      <c r="KD81" s="238">
        <v>6.0</v>
      </c>
      <c r="KE81" s="239" t="s">
        <v>184</v>
      </c>
      <c r="KF81" s="240" t="s">
        <v>132</v>
      </c>
      <c r="KG81" s="240" t="s">
        <v>132</v>
      </c>
      <c r="KH81" s="241">
        <f t="shared" si="1612"/>
        <v>0</v>
      </c>
      <c r="KI81" s="241" t="str">
        <f t="shared" si="1613"/>
        <v>#DIV/0!</v>
      </c>
      <c r="KJ81" s="241">
        <f t="shared" si="1614"/>
        <v>0</v>
      </c>
      <c r="KK81" s="242"/>
      <c r="KL81" s="241">
        <f t="shared" si="1615"/>
        <v>0</v>
      </c>
      <c r="KM81" s="241">
        <f t="shared" ref="KM81:KO81" si="1691">KM182+KM283+KM384+KM485</f>
        <v>0</v>
      </c>
      <c r="KN81" s="241">
        <f t="shared" si="1691"/>
        <v>0</v>
      </c>
      <c r="KO81" s="241">
        <f t="shared" si="1691"/>
        <v>0</v>
      </c>
      <c r="KP81" s="241">
        <f t="shared" si="1617"/>
        <v>0</v>
      </c>
      <c r="KQ81" s="242">
        <v>0.36319999999999997</v>
      </c>
      <c r="KR81" s="243">
        <f t="shared" si="1618"/>
        <v>0</v>
      </c>
      <c r="KS81" s="244">
        <f t="shared" si="1619"/>
        <v>0</v>
      </c>
      <c r="KT81" s="236"/>
      <c r="KU81" s="237"/>
    </row>
    <row r="82" ht="15.75" customHeight="1">
      <c r="A82" s="238">
        <v>7.0</v>
      </c>
      <c r="B82" s="239" t="s">
        <v>185</v>
      </c>
      <c r="C82" s="240" t="s">
        <v>132</v>
      </c>
      <c r="D82" s="240" t="s">
        <v>132</v>
      </c>
      <c r="E82" s="241">
        <f t="shared" si="1476"/>
        <v>0</v>
      </c>
      <c r="F82" s="241" t="str">
        <f t="shared" si="1477"/>
        <v>#DIV/0!</v>
      </c>
      <c r="G82" s="241">
        <f t="shared" si="1478"/>
        <v>0</v>
      </c>
      <c r="H82" s="242"/>
      <c r="I82" s="241">
        <f t="shared" si="1479"/>
        <v>0</v>
      </c>
      <c r="J82" s="241">
        <f t="shared" ref="J82:L82" si="1692">J183+J284+J385+J486</f>
        <v>0</v>
      </c>
      <c r="K82" s="241">
        <f t="shared" si="1692"/>
        <v>0</v>
      </c>
      <c r="L82" s="241">
        <f t="shared" si="1692"/>
        <v>0</v>
      </c>
      <c r="M82" s="241">
        <f t="shared" si="1481"/>
        <v>0</v>
      </c>
      <c r="N82" s="242">
        <v>0.36319999999999997</v>
      </c>
      <c r="O82" s="243">
        <f t="shared" si="1482"/>
        <v>0</v>
      </c>
      <c r="P82" s="244">
        <f t="shared" si="1483"/>
        <v>0</v>
      </c>
      <c r="Q82" s="236"/>
      <c r="R82" s="238">
        <v>7.0</v>
      </c>
      <c r="S82" s="239" t="s">
        <v>185</v>
      </c>
      <c r="T82" s="240" t="s">
        <v>132</v>
      </c>
      <c r="U82" s="240" t="s">
        <v>132</v>
      </c>
      <c r="V82" s="241">
        <f t="shared" si="1484"/>
        <v>0</v>
      </c>
      <c r="W82" s="241" t="str">
        <f t="shared" si="1485"/>
        <v>#DIV/0!</v>
      </c>
      <c r="X82" s="241">
        <f t="shared" si="1486"/>
        <v>0</v>
      </c>
      <c r="Y82" s="242"/>
      <c r="Z82" s="241">
        <f t="shared" si="1487"/>
        <v>0</v>
      </c>
      <c r="AA82" s="241">
        <f t="shared" ref="AA82:AC82" si="1693">AA183+AA284+AA385+AA486</f>
        <v>0</v>
      </c>
      <c r="AB82" s="241">
        <f t="shared" si="1693"/>
        <v>0</v>
      </c>
      <c r="AC82" s="241">
        <f t="shared" si="1693"/>
        <v>0</v>
      </c>
      <c r="AD82" s="241">
        <f t="shared" si="1489"/>
        <v>0</v>
      </c>
      <c r="AE82" s="242">
        <v>0.36319999999999997</v>
      </c>
      <c r="AF82" s="243">
        <f t="shared" si="1490"/>
        <v>0</v>
      </c>
      <c r="AG82" s="244">
        <f t="shared" si="1491"/>
        <v>0</v>
      </c>
      <c r="AH82" s="236"/>
      <c r="AI82" s="238">
        <v>7.0</v>
      </c>
      <c r="AJ82" s="239" t="s">
        <v>185</v>
      </c>
      <c r="AK82" s="240" t="s">
        <v>132</v>
      </c>
      <c r="AL82" s="240" t="s">
        <v>132</v>
      </c>
      <c r="AM82" s="241">
        <f t="shared" si="1492"/>
        <v>0</v>
      </c>
      <c r="AN82" s="241" t="str">
        <f t="shared" si="1493"/>
        <v>#DIV/0!</v>
      </c>
      <c r="AO82" s="241">
        <f t="shared" si="1494"/>
        <v>0</v>
      </c>
      <c r="AP82" s="242"/>
      <c r="AQ82" s="241">
        <f t="shared" si="1495"/>
        <v>0</v>
      </c>
      <c r="AR82" s="241">
        <f t="shared" ref="AR82:AT82" si="1694">AR183+AR284+AR385+AR486</f>
        <v>0</v>
      </c>
      <c r="AS82" s="241">
        <f t="shared" si="1694"/>
        <v>0</v>
      </c>
      <c r="AT82" s="241">
        <f t="shared" si="1694"/>
        <v>0</v>
      </c>
      <c r="AU82" s="241">
        <f t="shared" si="1497"/>
        <v>0</v>
      </c>
      <c r="AV82" s="242">
        <v>0.36319999999999997</v>
      </c>
      <c r="AW82" s="243">
        <f t="shared" si="1498"/>
        <v>0</v>
      </c>
      <c r="AX82" s="244">
        <f t="shared" si="1499"/>
        <v>0</v>
      </c>
      <c r="AY82" s="236"/>
      <c r="AZ82" s="238">
        <v>7.0</v>
      </c>
      <c r="BA82" s="239" t="s">
        <v>185</v>
      </c>
      <c r="BB82" s="240" t="s">
        <v>132</v>
      </c>
      <c r="BC82" s="240" t="s">
        <v>132</v>
      </c>
      <c r="BD82" s="241">
        <f t="shared" si="1500"/>
        <v>0</v>
      </c>
      <c r="BE82" s="241" t="str">
        <f t="shared" si="1501"/>
        <v>#DIV/0!</v>
      </c>
      <c r="BF82" s="241">
        <f t="shared" si="1502"/>
        <v>0</v>
      </c>
      <c r="BG82" s="242"/>
      <c r="BH82" s="241">
        <f t="shared" si="1503"/>
        <v>0</v>
      </c>
      <c r="BI82" s="241">
        <f t="shared" ref="BI82:BK82" si="1695">BI183+BI284+BI385+BI486</f>
        <v>0</v>
      </c>
      <c r="BJ82" s="241">
        <f t="shared" si="1695"/>
        <v>0</v>
      </c>
      <c r="BK82" s="241">
        <f t="shared" si="1695"/>
        <v>0</v>
      </c>
      <c r="BL82" s="241">
        <f t="shared" si="1505"/>
        <v>0</v>
      </c>
      <c r="BM82" s="242">
        <v>0.36319999999999997</v>
      </c>
      <c r="BN82" s="243">
        <f t="shared" si="1506"/>
        <v>0</v>
      </c>
      <c r="BO82" s="244">
        <f t="shared" si="1507"/>
        <v>0</v>
      </c>
      <c r="BP82" s="236"/>
      <c r="BQ82" s="238">
        <v>7.0</v>
      </c>
      <c r="BR82" s="239" t="s">
        <v>185</v>
      </c>
      <c r="BS82" s="240" t="s">
        <v>132</v>
      </c>
      <c r="BT82" s="240" t="s">
        <v>132</v>
      </c>
      <c r="BU82" s="241">
        <f t="shared" si="1508"/>
        <v>0</v>
      </c>
      <c r="BV82" s="241" t="str">
        <f t="shared" si="1509"/>
        <v>#DIV/0!</v>
      </c>
      <c r="BW82" s="241">
        <f t="shared" si="1510"/>
        <v>0</v>
      </c>
      <c r="BX82" s="242"/>
      <c r="BY82" s="241">
        <f t="shared" si="1511"/>
        <v>0</v>
      </c>
      <c r="BZ82" s="241">
        <f t="shared" ref="BZ82:CB82" si="1696">BZ183+BZ284+BZ385+BZ486</f>
        <v>0</v>
      </c>
      <c r="CA82" s="241">
        <f t="shared" si="1696"/>
        <v>0</v>
      </c>
      <c r="CB82" s="241">
        <f t="shared" si="1696"/>
        <v>0</v>
      </c>
      <c r="CC82" s="241">
        <f t="shared" si="1513"/>
        <v>0</v>
      </c>
      <c r="CD82" s="242">
        <v>0.36319999999999997</v>
      </c>
      <c r="CE82" s="243">
        <f t="shared" si="1514"/>
        <v>0</v>
      </c>
      <c r="CF82" s="244">
        <f t="shared" si="1515"/>
        <v>0</v>
      </c>
      <c r="CG82" s="236"/>
      <c r="CH82" s="238">
        <v>7.0</v>
      </c>
      <c r="CI82" s="239" t="s">
        <v>185</v>
      </c>
      <c r="CJ82" s="240" t="s">
        <v>132</v>
      </c>
      <c r="CK82" s="240" t="s">
        <v>132</v>
      </c>
      <c r="CL82" s="241">
        <f t="shared" si="1516"/>
        <v>0</v>
      </c>
      <c r="CM82" s="241" t="str">
        <f t="shared" si="1517"/>
        <v>#DIV/0!</v>
      </c>
      <c r="CN82" s="241">
        <f t="shared" si="1518"/>
        <v>0</v>
      </c>
      <c r="CO82" s="242"/>
      <c r="CP82" s="241">
        <f t="shared" si="1519"/>
        <v>0</v>
      </c>
      <c r="CQ82" s="241">
        <f t="shared" ref="CQ82:CS82" si="1697">CQ183+CQ284+CQ385+CQ486</f>
        <v>0</v>
      </c>
      <c r="CR82" s="241">
        <f t="shared" si="1697"/>
        <v>0</v>
      </c>
      <c r="CS82" s="241">
        <f t="shared" si="1697"/>
        <v>0</v>
      </c>
      <c r="CT82" s="241">
        <f t="shared" si="1521"/>
        <v>0</v>
      </c>
      <c r="CU82" s="242">
        <v>0.36319999999999997</v>
      </c>
      <c r="CV82" s="243">
        <f t="shared" si="1522"/>
        <v>0</v>
      </c>
      <c r="CW82" s="244">
        <f t="shared" si="1523"/>
        <v>0</v>
      </c>
      <c r="CX82" s="236"/>
      <c r="CY82" s="238">
        <v>7.0</v>
      </c>
      <c r="CZ82" s="239" t="s">
        <v>185</v>
      </c>
      <c r="DA82" s="240" t="s">
        <v>132</v>
      </c>
      <c r="DB82" s="240" t="s">
        <v>132</v>
      </c>
      <c r="DC82" s="241">
        <f t="shared" si="1524"/>
        <v>0</v>
      </c>
      <c r="DD82" s="241" t="str">
        <f t="shared" si="1525"/>
        <v>#DIV/0!</v>
      </c>
      <c r="DE82" s="241">
        <f t="shared" si="1526"/>
        <v>0</v>
      </c>
      <c r="DF82" s="242"/>
      <c r="DG82" s="241">
        <f t="shared" si="1527"/>
        <v>0</v>
      </c>
      <c r="DH82" s="241">
        <f t="shared" ref="DH82:DJ82" si="1698">DH183+DH284+DH385+DH486</f>
        <v>0</v>
      </c>
      <c r="DI82" s="241">
        <f t="shared" si="1698"/>
        <v>0</v>
      </c>
      <c r="DJ82" s="241">
        <f t="shared" si="1698"/>
        <v>0</v>
      </c>
      <c r="DK82" s="241">
        <f t="shared" si="1529"/>
        <v>0</v>
      </c>
      <c r="DL82" s="242">
        <v>0.36319999999999997</v>
      </c>
      <c r="DM82" s="243">
        <f t="shared" si="1530"/>
        <v>0</v>
      </c>
      <c r="DN82" s="244">
        <f t="shared" si="1531"/>
        <v>0</v>
      </c>
      <c r="DO82" s="236"/>
      <c r="DP82" s="238">
        <v>7.0</v>
      </c>
      <c r="DQ82" s="239" t="s">
        <v>185</v>
      </c>
      <c r="DR82" s="240" t="s">
        <v>132</v>
      </c>
      <c r="DS82" s="240" t="s">
        <v>132</v>
      </c>
      <c r="DT82" s="241">
        <f t="shared" si="1532"/>
        <v>0</v>
      </c>
      <c r="DU82" s="241" t="str">
        <f t="shared" si="1533"/>
        <v>#DIV/0!</v>
      </c>
      <c r="DV82" s="241">
        <f t="shared" si="1534"/>
        <v>0</v>
      </c>
      <c r="DW82" s="242"/>
      <c r="DX82" s="241">
        <f t="shared" si="1535"/>
        <v>0</v>
      </c>
      <c r="DY82" s="241">
        <f t="shared" ref="DY82:EA82" si="1699">DY183+DY284+DY385+DY486</f>
        <v>0</v>
      </c>
      <c r="DZ82" s="241">
        <f t="shared" si="1699"/>
        <v>0</v>
      </c>
      <c r="EA82" s="241">
        <f t="shared" si="1699"/>
        <v>0</v>
      </c>
      <c r="EB82" s="241">
        <f t="shared" si="1537"/>
        <v>0</v>
      </c>
      <c r="EC82" s="242">
        <v>0.36319999999999997</v>
      </c>
      <c r="ED82" s="243">
        <f t="shared" si="1538"/>
        <v>0</v>
      </c>
      <c r="EE82" s="244">
        <f t="shared" si="1539"/>
        <v>0</v>
      </c>
      <c r="EF82" s="236"/>
      <c r="EG82" s="238">
        <v>7.0</v>
      </c>
      <c r="EH82" s="239" t="s">
        <v>185</v>
      </c>
      <c r="EI82" s="240" t="s">
        <v>132</v>
      </c>
      <c r="EJ82" s="240" t="s">
        <v>132</v>
      </c>
      <c r="EK82" s="241">
        <f t="shared" si="1540"/>
        <v>0</v>
      </c>
      <c r="EL82" s="241" t="str">
        <f t="shared" si="1541"/>
        <v>#DIV/0!</v>
      </c>
      <c r="EM82" s="241">
        <f t="shared" si="1542"/>
        <v>0</v>
      </c>
      <c r="EN82" s="242"/>
      <c r="EO82" s="241">
        <f t="shared" si="1543"/>
        <v>0</v>
      </c>
      <c r="EP82" s="241">
        <f t="shared" ref="EP82:ER82" si="1700">EP183+EP284+EP385+EP486</f>
        <v>0</v>
      </c>
      <c r="EQ82" s="241">
        <f t="shared" si="1700"/>
        <v>0</v>
      </c>
      <c r="ER82" s="241">
        <f t="shared" si="1700"/>
        <v>0</v>
      </c>
      <c r="ES82" s="241">
        <f t="shared" si="1545"/>
        <v>0</v>
      </c>
      <c r="ET82" s="242">
        <v>0.36319999999999997</v>
      </c>
      <c r="EU82" s="243">
        <f t="shared" si="1546"/>
        <v>0</v>
      </c>
      <c r="EV82" s="244">
        <f t="shared" si="1547"/>
        <v>0</v>
      </c>
      <c r="EW82" s="236"/>
      <c r="EX82" s="238">
        <v>7.0</v>
      </c>
      <c r="EY82" s="239" t="s">
        <v>185</v>
      </c>
      <c r="EZ82" s="240" t="s">
        <v>132</v>
      </c>
      <c r="FA82" s="240" t="s">
        <v>132</v>
      </c>
      <c r="FB82" s="241">
        <f t="shared" si="1548"/>
        <v>0</v>
      </c>
      <c r="FC82" s="241" t="str">
        <f t="shared" si="1549"/>
        <v>#DIV/0!</v>
      </c>
      <c r="FD82" s="241">
        <f t="shared" si="1550"/>
        <v>0</v>
      </c>
      <c r="FE82" s="242"/>
      <c r="FF82" s="241">
        <f t="shared" si="1551"/>
        <v>0</v>
      </c>
      <c r="FG82" s="241">
        <f t="shared" ref="FG82:FI82" si="1701">FG183+FG284+FG385+FG486</f>
        <v>0</v>
      </c>
      <c r="FH82" s="241">
        <f t="shared" si="1701"/>
        <v>0</v>
      </c>
      <c r="FI82" s="241">
        <f t="shared" si="1701"/>
        <v>0</v>
      </c>
      <c r="FJ82" s="241">
        <f t="shared" si="1553"/>
        <v>0</v>
      </c>
      <c r="FK82" s="242">
        <v>0.36319999999999997</v>
      </c>
      <c r="FL82" s="243">
        <f t="shared" si="1554"/>
        <v>0</v>
      </c>
      <c r="FM82" s="244">
        <f t="shared" si="1555"/>
        <v>0</v>
      </c>
      <c r="FN82" s="236"/>
      <c r="FO82" s="238">
        <v>7.0</v>
      </c>
      <c r="FP82" s="239" t="s">
        <v>185</v>
      </c>
      <c r="FQ82" s="240" t="s">
        <v>132</v>
      </c>
      <c r="FR82" s="240" t="s">
        <v>132</v>
      </c>
      <c r="FS82" s="241">
        <f t="shared" si="1556"/>
        <v>0</v>
      </c>
      <c r="FT82" s="241" t="str">
        <f t="shared" si="1557"/>
        <v>#DIV/0!</v>
      </c>
      <c r="FU82" s="241">
        <f t="shared" si="1558"/>
        <v>0</v>
      </c>
      <c r="FV82" s="242"/>
      <c r="FW82" s="241">
        <f t="shared" si="1559"/>
        <v>0</v>
      </c>
      <c r="FX82" s="241">
        <f t="shared" ref="FX82:FZ82" si="1702">FX183+FX284+FX385+FX486</f>
        <v>0</v>
      </c>
      <c r="FY82" s="241">
        <f t="shared" si="1702"/>
        <v>0</v>
      </c>
      <c r="FZ82" s="241">
        <f t="shared" si="1702"/>
        <v>0</v>
      </c>
      <c r="GA82" s="241">
        <f t="shared" si="1561"/>
        <v>0</v>
      </c>
      <c r="GB82" s="242">
        <v>0.36319999999999997</v>
      </c>
      <c r="GC82" s="243">
        <f t="shared" si="1562"/>
        <v>0</v>
      </c>
      <c r="GD82" s="244">
        <f t="shared" si="1563"/>
        <v>0</v>
      </c>
      <c r="GE82" s="236"/>
      <c r="GF82" s="238">
        <v>7.0</v>
      </c>
      <c r="GG82" s="239" t="s">
        <v>185</v>
      </c>
      <c r="GH82" s="240" t="s">
        <v>132</v>
      </c>
      <c r="GI82" s="240" t="s">
        <v>132</v>
      </c>
      <c r="GJ82" s="241">
        <f t="shared" si="1564"/>
        <v>0</v>
      </c>
      <c r="GK82" s="241" t="str">
        <f t="shared" si="1565"/>
        <v>#DIV/0!</v>
      </c>
      <c r="GL82" s="241">
        <f t="shared" si="1566"/>
        <v>0</v>
      </c>
      <c r="GM82" s="242"/>
      <c r="GN82" s="241">
        <f t="shared" si="1567"/>
        <v>0</v>
      </c>
      <c r="GO82" s="241">
        <f t="shared" ref="GO82:GQ82" si="1703">GO183+GO284+GO385+GO486</f>
        <v>0</v>
      </c>
      <c r="GP82" s="241">
        <f t="shared" si="1703"/>
        <v>0</v>
      </c>
      <c r="GQ82" s="241">
        <f t="shared" si="1703"/>
        <v>0</v>
      </c>
      <c r="GR82" s="241">
        <f t="shared" si="1569"/>
        <v>0</v>
      </c>
      <c r="GS82" s="242">
        <v>0.36319999999999997</v>
      </c>
      <c r="GT82" s="243">
        <f t="shared" si="1570"/>
        <v>0</v>
      </c>
      <c r="GU82" s="244">
        <f t="shared" si="1571"/>
        <v>0</v>
      </c>
      <c r="GV82" s="236"/>
      <c r="GW82" s="238">
        <v>7.0</v>
      </c>
      <c r="GX82" s="239" t="s">
        <v>185</v>
      </c>
      <c r="GY82" s="240" t="s">
        <v>132</v>
      </c>
      <c r="GZ82" s="240" t="s">
        <v>132</v>
      </c>
      <c r="HA82" s="241">
        <f t="shared" si="1572"/>
        <v>0</v>
      </c>
      <c r="HB82" s="241" t="str">
        <f t="shared" si="1573"/>
        <v>#DIV/0!</v>
      </c>
      <c r="HC82" s="241">
        <f t="shared" si="1574"/>
        <v>0</v>
      </c>
      <c r="HD82" s="242"/>
      <c r="HE82" s="241">
        <f t="shared" si="1575"/>
        <v>0</v>
      </c>
      <c r="HF82" s="241">
        <f t="shared" ref="HF82:HH82" si="1704">HF183+HF284+HF385+HF486</f>
        <v>0</v>
      </c>
      <c r="HG82" s="241">
        <f t="shared" si="1704"/>
        <v>0</v>
      </c>
      <c r="HH82" s="241">
        <f t="shared" si="1704"/>
        <v>0</v>
      </c>
      <c r="HI82" s="241">
        <f t="shared" si="1577"/>
        <v>0</v>
      </c>
      <c r="HJ82" s="242">
        <v>0.36319999999999997</v>
      </c>
      <c r="HK82" s="243">
        <f t="shared" si="1578"/>
        <v>0</v>
      </c>
      <c r="HL82" s="244">
        <f t="shared" si="1579"/>
        <v>0</v>
      </c>
      <c r="HM82" s="236"/>
      <c r="HN82" s="238">
        <v>7.0</v>
      </c>
      <c r="HO82" s="239" t="s">
        <v>185</v>
      </c>
      <c r="HP82" s="240" t="s">
        <v>132</v>
      </c>
      <c r="HQ82" s="240" t="s">
        <v>132</v>
      </c>
      <c r="HR82" s="241">
        <f t="shared" si="1580"/>
        <v>0</v>
      </c>
      <c r="HS82" s="241" t="str">
        <f t="shared" si="1581"/>
        <v>#DIV/0!</v>
      </c>
      <c r="HT82" s="241">
        <f t="shared" si="1582"/>
        <v>0</v>
      </c>
      <c r="HU82" s="242"/>
      <c r="HV82" s="241">
        <f t="shared" si="1583"/>
        <v>0</v>
      </c>
      <c r="HW82" s="241">
        <f t="shared" ref="HW82:HY82" si="1705">HW183+HW284+HW385+HW486</f>
        <v>0</v>
      </c>
      <c r="HX82" s="241">
        <f t="shared" si="1705"/>
        <v>0</v>
      </c>
      <c r="HY82" s="241">
        <f t="shared" si="1705"/>
        <v>0</v>
      </c>
      <c r="HZ82" s="241">
        <f t="shared" si="1585"/>
        <v>0</v>
      </c>
      <c r="IA82" s="242">
        <v>0.36319999999999997</v>
      </c>
      <c r="IB82" s="243">
        <f t="shared" si="1586"/>
        <v>0</v>
      </c>
      <c r="IC82" s="244">
        <f t="shared" si="1587"/>
        <v>0</v>
      </c>
      <c r="ID82" s="236"/>
      <c r="IE82" s="238">
        <v>7.0</v>
      </c>
      <c r="IF82" s="239" t="s">
        <v>185</v>
      </c>
      <c r="IG82" s="240" t="s">
        <v>132</v>
      </c>
      <c r="IH82" s="240" t="s">
        <v>132</v>
      </c>
      <c r="II82" s="241">
        <f t="shared" si="1588"/>
        <v>0</v>
      </c>
      <c r="IJ82" s="241" t="str">
        <f t="shared" si="1589"/>
        <v>#DIV/0!</v>
      </c>
      <c r="IK82" s="241">
        <f t="shared" si="1590"/>
        <v>0</v>
      </c>
      <c r="IL82" s="242"/>
      <c r="IM82" s="241">
        <f t="shared" si="1591"/>
        <v>0</v>
      </c>
      <c r="IN82" s="241">
        <f t="shared" ref="IN82:IP82" si="1706">IN183+IN284+IN385+IN486</f>
        <v>0</v>
      </c>
      <c r="IO82" s="241">
        <f t="shared" si="1706"/>
        <v>0</v>
      </c>
      <c r="IP82" s="241">
        <f t="shared" si="1706"/>
        <v>0</v>
      </c>
      <c r="IQ82" s="241">
        <f t="shared" si="1593"/>
        <v>0</v>
      </c>
      <c r="IR82" s="242">
        <v>0.36319999999999997</v>
      </c>
      <c r="IS82" s="243">
        <f t="shared" si="1594"/>
        <v>0</v>
      </c>
      <c r="IT82" s="244">
        <f t="shared" si="1595"/>
        <v>0</v>
      </c>
      <c r="IU82" s="236"/>
      <c r="IV82" s="238">
        <v>7.0</v>
      </c>
      <c r="IW82" s="239" t="s">
        <v>185</v>
      </c>
      <c r="IX82" s="240" t="s">
        <v>132</v>
      </c>
      <c r="IY82" s="240" t="s">
        <v>132</v>
      </c>
      <c r="IZ82" s="241">
        <f t="shared" si="1596"/>
        <v>0</v>
      </c>
      <c r="JA82" s="241" t="str">
        <f t="shared" si="1597"/>
        <v>#DIV/0!</v>
      </c>
      <c r="JB82" s="241">
        <f t="shared" si="1598"/>
        <v>0</v>
      </c>
      <c r="JC82" s="242"/>
      <c r="JD82" s="241">
        <f t="shared" si="1599"/>
        <v>0</v>
      </c>
      <c r="JE82" s="241">
        <f t="shared" ref="JE82:JG82" si="1707">JE183+JE284+JE385+JE486</f>
        <v>0</v>
      </c>
      <c r="JF82" s="241">
        <f t="shared" si="1707"/>
        <v>0</v>
      </c>
      <c r="JG82" s="241">
        <f t="shared" si="1707"/>
        <v>0</v>
      </c>
      <c r="JH82" s="241">
        <f t="shared" si="1601"/>
        <v>0</v>
      </c>
      <c r="JI82" s="242">
        <v>0.36319999999999997</v>
      </c>
      <c r="JJ82" s="243">
        <f t="shared" si="1602"/>
        <v>0</v>
      </c>
      <c r="JK82" s="244">
        <f t="shared" si="1603"/>
        <v>0</v>
      </c>
      <c r="JL82" s="236"/>
      <c r="JM82" s="238">
        <v>7.0</v>
      </c>
      <c r="JN82" s="239" t="s">
        <v>185</v>
      </c>
      <c r="JO82" s="240" t="s">
        <v>132</v>
      </c>
      <c r="JP82" s="240" t="s">
        <v>132</v>
      </c>
      <c r="JQ82" s="241">
        <f t="shared" si="1604"/>
        <v>0</v>
      </c>
      <c r="JR82" s="241" t="str">
        <f t="shared" si="1605"/>
        <v>#DIV/0!</v>
      </c>
      <c r="JS82" s="241">
        <f t="shared" si="1606"/>
        <v>0</v>
      </c>
      <c r="JT82" s="242"/>
      <c r="JU82" s="241">
        <f t="shared" si="1607"/>
        <v>0</v>
      </c>
      <c r="JV82" s="241">
        <f t="shared" ref="JV82:JX82" si="1708">JV183+JV284+JV385+JV486</f>
        <v>0</v>
      </c>
      <c r="JW82" s="241">
        <f t="shared" si="1708"/>
        <v>0</v>
      </c>
      <c r="JX82" s="241">
        <f t="shared" si="1708"/>
        <v>0</v>
      </c>
      <c r="JY82" s="241">
        <f t="shared" si="1609"/>
        <v>0</v>
      </c>
      <c r="JZ82" s="242">
        <v>0.36319999999999997</v>
      </c>
      <c r="KA82" s="243">
        <f t="shared" si="1610"/>
        <v>0</v>
      </c>
      <c r="KB82" s="244">
        <f t="shared" si="1611"/>
        <v>0</v>
      </c>
      <c r="KC82" s="236"/>
      <c r="KD82" s="238">
        <v>7.0</v>
      </c>
      <c r="KE82" s="239" t="s">
        <v>185</v>
      </c>
      <c r="KF82" s="240" t="s">
        <v>132</v>
      </c>
      <c r="KG82" s="240" t="s">
        <v>132</v>
      </c>
      <c r="KH82" s="241">
        <f t="shared" si="1612"/>
        <v>0</v>
      </c>
      <c r="KI82" s="241" t="str">
        <f t="shared" si="1613"/>
        <v>#DIV/0!</v>
      </c>
      <c r="KJ82" s="241">
        <f t="shared" si="1614"/>
        <v>0</v>
      </c>
      <c r="KK82" s="242"/>
      <c r="KL82" s="241">
        <f t="shared" si="1615"/>
        <v>0</v>
      </c>
      <c r="KM82" s="241">
        <f t="shared" ref="KM82:KO82" si="1709">KM183+KM284+KM385+KM486</f>
        <v>0</v>
      </c>
      <c r="KN82" s="241">
        <f t="shared" si="1709"/>
        <v>0</v>
      </c>
      <c r="KO82" s="241">
        <f t="shared" si="1709"/>
        <v>0</v>
      </c>
      <c r="KP82" s="241">
        <f t="shared" si="1617"/>
        <v>0</v>
      </c>
      <c r="KQ82" s="242">
        <v>0.36319999999999997</v>
      </c>
      <c r="KR82" s="243">
        <f t="shared" si="1618"/>
        <v>0</v>
      </c>
      <c r="KS82" s="244">
        <f t="shared" si="1619"/>
        <v>0</v>
      </c>
      <c r="KT82" s="236"/>
      <c r="KU82" s="237"/>
    </row>
    <row r="83" ht="15.75" customHeight="1">
      <c r="A83" s="238">
        <v>8.0</v>
      </c>
      <c r="B83" s="239" t="s">
        <v>186</v>
      </c>
      <c r="C83" s="240" t="s">
        <v>132</v>
      </c>
      <c r="D83" s="240" t="s">
        <v>132</v>
      </c>
      <c r="E83" s="241">
        <f t="shared" si="1476"/>
        <v>0</v>
      </c>
      <c r="F83" s="241" t="str">
        <f t="shared" si="1477"/>
        <v>#DIV/0!</v>
      </c>
      <c r="G83" s="241">
        <f t="shared" si="1478"/>
        <v>0</v>
      </c>
      <c r="H83" s="242"/>
      <c r="I83" s="241">
        <f t="shared" si="1479"/>
        <v>0</v>
      </c>
      <c r="J83" s="241">
        <f t="shared" ref="J83:L83" si="1710">J184+J285+J386+J487</f>
        <v>0</v>
      </c>
      <c r="K83" s="241">
        <f t="shared" si="1710"/>
        <v>0</v>
      </c>
      <c r="L83" s="241">
        <f t="shared" si="1710"/>
        <v>0</v>
      </c>
      <c r="M83" s="241">
        <f t="shared" si="1481"/>
        <v>0</v>
      </c>
      <c r="N83" s="242">
        <v>0.36319999999999997</v>
      </c>
      <c r="O83" s="243">
        <f t="shared" si="1482"/>
        <v>0</v>
      </c>
      <c r="P83" s="244">
        <f t="shared" si="1483"/>
        <v>0</v>
      </c>
      <c r="Q83" s="236"/>
      <c r="R83" s="238">
        <v>8.0</v>
      </c>
      <c r="S83" s="239" t="s">
        <v>186</v>
      </c>
      <c r="T83" s="240" t="s">
        <v>132</v>
      </c>
      <c r="U83" s="240" t="s">
        <v>132</v>
      </c>
      <c r="V83" s="241">
        <f t="shared" si="1484"/>
        <v>0</v>
      </c>
      <c r="W83" s="241" t="str">
        <f t="shared" si="1485"/>
        <v>#DIV/0!</v>
      </c>
      <c r="X83" s="241">
        <f t="shared" si="1486"/>
        <v>0</v>
      </c>
      <c r="Y83" s="242"/>
      <c r="Z83" s="241">
        <f t="shared" si="1487"/>
        <v>0</v>
      </c>
      <c r="AA83" s="241">
        <f t="shared" ref="AA83:AC83" si="1711">AA184+AA285+AA386+AA487</f>
        <v>0</v>
      </c>
      <c r="AB83" s="241">
        <f t="shared" si="1711"/>
        <v>0</v>
      </c>
      <c r="AC83" s="241">
        <f t="shared" si="1711"/>
        <v>0</v>
      </c>
      <c r="AD83" s="241">
        <f t="shared" si="1489"/>
        <v>0</v>
      </c>
      <c r="AE83" s="242">
        <v>0.36319999999999997</v>
      </c>
      <c r="AF83" s="243">
        <f t="shared" si="1490"/>
        <v>0</v>
      </c>
      <c r="AG83" s="244">
        <f t="shared" si="1491"/>
        <v>0</v>
      </c>
      <c r="AH83" s="236"/>
      <c r="AI83" s="238">
        <v>8.0</v>
      </c>
      <c r="AJ83" s="239" t="s">
        <v>186</v>
      </c>
      <c r="AK83" s="240" t="s">
        <v>132</v>
      </c>
      <c r="AL83" s="240" t="s">
        <v>132</v>
      </c>
      <c r="AM83" s="241">
        <f t="shared" si="1492"/>
        <v>0</v>
      </c>
      <c r="AN83" s="241" t="str">
        <f t="shared" si="1493"/>
        <v>#DIV/0!</v>
      </c>
      <c r="AO83" s="241">
        <f t="shared" si="1494"/>
        <v>0</v>
      </c>
      <c r="AP83" s="242"/>
      <c r="AQ83" s="241">
        <f t="shared" si="1495"/>
        <v>0</v>
      </c>
      <c r="AR83" s="241">
        <f t="shared" ref="AR83:AT83" si="1712">AR184+AR285+AR386+AR487</f>
        <v>0</v>
      </c>
      <c r="AS83" s="241">
        <f t="shared" si="1712"/>
        <v>0</v>
      </c>
      <c r="AT83" s="241">
        <f t="shared" si="1712"/>
        <v>0</v>
      </c>
      <c r="AU83" s="241">
        <f t="shared" si="1497"/>
        <v>0</v>
      </c>
      <c r="AV83" s="242">
        <v>0.36319999999999997</v>
      </c>
      <c r="AW83" s="243">
        <f t="shared" si="1498"/>
        <v>0</v>
      </c>
      <c r="AX83" s="244">
        <f t="shared" si="1499"/>
        <v>0</v>
      </c>
      <c r="AY83" s="236"/>
      <c r="AZ83" s="238">
        <v>8.0</v>
      </c>
      <c r="BA83" s="239" t="s">
        <v>186</v>
      </c>
      <c r="BB83" s="240" t="s">
        <v>132</v>
      </c>
      <c r="BC83" s="240" t="s">
        <v>132</v>
      </c>
      <c r="BD83" s="241">
        <f t="shared" si="1500"/>
        <v>0</v>
      </c>
      <c r="BE83" s="241" t="str">
        <f t="shared" si="1501"/>
        <v>#DIV/0!</v>
      </c>
      <c r="BF83" s="241">
        <f t="shared" si="1502"/>
        <v>0</v>
      </c>
      <c r="BG83" s="242"/>
      <c r="BH83" s="241">
        <f t="shared" si="1503"/>
        <v>0</v>
      </c>
      <c r="BI83" s="241">
        <f t="shared" ref="BI83:BK83" si="1713">BI184+BI285+BI386+BI487</f>
        <v>0</v>
      </c>
      <c r="BJ83" s="241">
        <f t="shared" si="1713"/>
        <v>0</v>
      </c>
      <c r="BK83" s="241">
        <f t="shared" si="1713"/>
        <v>0</v>
      </c>
      <c r="BL83" s="241">
        <f t="shared" si="1505"/>
        <v>0</v>
      </c>
      <c r="BM83" s="242">
        <v>0.36319999999999997</v>
      </c>
      <c r="BN83" s="243">
        <f t="shared" si="1506"/>
        <v>0</v>
      </c>
      <c r="BO83" s="244">
        <f t="shared" si="1507"/>
        <v>0</v>
      </c>
      <c r="BP83" s="236"/>
      <c r="BQ83" s="238">
        <v>8.0</v>
      </c>
      <c r="BR83" s="239" t="s">
        <v>186</v>
      </c>
      <c r="BS83" s="240" t="s">
        <v>132</v>
      </c>
      <c r="BT83" s="240" t="s">
        <v>132</v>
      </c>
      <c r="BU83" s="241">
        <f t="shared" si="1508"/>
        <v>0</v>
      </c>
      <c r="BV83" s="241" t="str">
        <f t="shared" si="1509"/>
        <v>#DIV/0!</v>
      </c>
      <c r="BW83" s="241">
        <f t="shared" si="1510"/>
        <v>0</v>
      </c>
      <c r="BX83" s="242"/>
      <c r="BY83" s="241">
        <f t="shared" si="1511"/>
        <v>0</v>
      </c>
      <c r="BZ83" s="241">
        <f t="shared" ref="BZ83:CB83" si="1714">BZ184+BZ285+BZ386+BZ487</f>
        <v>0</v>
      </c>
      <c r="CA83" s="241">
        <f t="shared" si="1714"/>
        <v>0</v>
      </c>
      <c r="CB83" s="241">
        <f t="shared" si="1714"/>
        <v>0</v>
      </c>
      <c r="CC83" s="241">
        <f t="shared" si="1513"/>
        <v>0</v>
      </c>
      <c r="CD83" s="242">
        <v>0.36319999999999997</v>
      </c>
      <c r="CE83" s="243">
        <f t="shared" si="1514"/>
        <v>0</v>
      </c>
      <c r="CF83" s="244">
        <f t="shared" si="1515"/>
        <v>0</v>
      </c>
      <c r="CG83" s="236"/>
      <c r="CH83" s="238">
        <v>8.0</v>
      </c>
      <c r="CI83" s="239" t="s">
        <v>186</v>
      </c>
      <c r="CJ83" s="240" t="s">
        <v>132</v>
      </c>
      <c r="CK83" s="240" t="s">
        <v>132</v>
      </c>
      <c r="CL83" s="241">
        <f t="shared" si="1516"/>
        <v>0</v>
      </c>
      <c r="CM83" s="241" t="str">
        <f t="shared" si="1517"/>
        <v>#DIV/0!</v>
      </c>
      <c r="CN83" s="241">
        <f t="shared" si="1518"/>
        <v>0</v>
      </c>
      <c r="CO83" s="242"/>
      <c r="CP83" s="241">
        <f t="shared" si="1519"/>
        <v>0</v>
      </c>
      <c r="CQ83" s="241">
        <f t="shared" ref="CQ83:CS83" si="1715">CQ184+CQ285+CQ386+CQ487</f>
        <v>0</v>
      </c>
      <c r="CR83" s="241">
        <f t="shared" si="1715"/>
        <v>0</v>
      </c>
      <c r="CS83" s="241">
        <f t="shared" si="1715"/>
        <v>0</v>
      </c>
      <c r="CT83" s="241">
        <f t="shared" si="1521"/>
        <v>0</v>
      </c>
      <c r="CU83" s="242">
        <v>0.36319999999999997</v>
      </c>
      <c r="CV83" s="243">
        <f t="shared" si="1522"/>
        <v>0</v>
      </c>
      <c r="CW83" s="244">
        <f t="shared" si="1523"/>
        <v>0</v>
      </c>
      <c r="CX83" s="236"/>
      <c r="CY83" s="238">
        <v>8.0</v>
      </c>
      <c r="CZ83" s="239" t="s">
        <v>186</v>
      </c>
      <c r="DA83" s="240" t="s">
        <v>132</v>
      </c>
      <c r="DB83" s="240" t="s">
        <v>132</v>
      </c>
      <c r="DC83" s="241">
        <f t="shared" si="1524"/>
        <v>0</v>
      </c>
      <c r="DD83" s="241" t="str">
        <f t="shared" si="1525"/>
        <v>#DIV/0!</v>
      </c>
      <c r="DE83" s="241">
        <f t="shared" si="1526"/>
        <v>0</v>
      </c>
      <c r="DF83" s="242"/>
      <c r="DG83" s="241">
        <f t="shared" si="1527"/>
        <v>0</v>
      </c>
      <c r="DH83" s="241">
        <f t="shared" ref="DH83:DJ83" si="1716">DH184+DH285+DH386+DH487</f>
        <v>0</v>
      </c>
      <c r="DI83" s="241">
        <f t="shared" si="1716"/>
        <v>0</v>
      </c>
      <c r="DJ83" s="241">
        <f t="shared" si="1716"/>
        <v>0</v>
      </c>
      <c r="DK83" s="241">
        <f t="shared" si="1529"/>
        <v>0</v>
      </c>
      <c r="DL83" s="242">
        <v>0.36319999999999997</v>
      </c>
      <c r="DM83" s="243">
        <f t="shared" si="1530"/>
        <v>0</v>
      </c>
      <c r="DN83" s="244">
        <f t="shared" si="1531"/>
        <v>0</v>
      </c>
      <c r="DO83" s="236"/>
      <c r="DP83" s="238">
        <v>8.0</v>
      </c>
      <c r="DQ83" s="239" t="s">
        <v>186</v>
      </c>
      <c r="DR83" s="240" t="s">
        <v>132</v>
      </c>
      <c r="DS83" s="240" t="s">
        <v>132</v>
      </c>
      <c r="DT83" s="241">
        <f t="shared" si="1532"/>
        <v>0</v>
      </c>
      <c r="DU83" s="241" t="str">
        <f t="shared" si="1533"/>
        <v>#DIV/0!</v>
      </c>
      <c r="DV83" s="241">
        <f t="shared" si="1534"/>
        <v>0</v>
      </c>
      <c r="DW83" s="242"/>
      <c r="DX83" s="241">
        <f t="shared" si="1535"/>
        <v>0</v>
      </c>
      <c r="DY83" s="241">
        <f t="shared" ref="DY83:EA83" si="1717">DY184+DY285+DY386+DY487</f>
        <v>0</v>
      </c>
      <c r="DZ83" s="241">
        <f t="shared" si="1717"/>
        <v>0</v>
      </c>
      <c r="EA83" s="241">
        <f t="shared" si="1717"/>
        <v>0</v>
      </c>
      <c r="EB83" s="241">
        <f t="shared" si="1537"/>
        <v>0</v>
      </c>
      <c r="EC83" s="242">
        <v>0.36319999999999997</v>
      </c>
      <c r="ED83" s="243">
        <f t="shared" si="1538"/>
        <v>0</v>
      </c>
      <c r="EE83" s="244">
        <f t="shared" si="1539"/>
        <v>0</v>
      </c>
      <c r="EF83" s="236"/>
      <c r="EG83" s="238">
        <v>8.0</v>
      </c>
      <c r="EH83" s="239" t="s">
        <v>186</v>
      </c>
      <c r="EI83" s="240" t="s">
        <v>132</v>
      </c>
      <c r="EJ83" s="240" t="s">
        <v>132</v>
      </c>
      <c r="EK83" s="241">
        <f t="shared" si="1540"/>
        <v>0</v>
      </c>
      <c r="EL83" s="241" t="str">
        <f t="shared" si="1541"/>
        <v>#DIV/0!</v>
      </c>
      <c r="EM83" s="241">
        <f t="shared" si="1542"/>
        <v>0</v>
      </c>
      <c r="EN83" s="242"/>
      <c r="EO83" s="241">
        <f t="shared" si="1543"/>
        <v>0</v>
      </c>
      <c r="EP83" s="241">
        <f t="shared" ref="EP83:ER83" si="1718">EP184+EP285+EP386+EP487</f>
        <v>0</v>
      </c>
      <c r="EQ83" s="241">
        <f t="shared" si="1718"/>
        <v>0</v>
      </c>
      <c r="ER83" s="241">
        <f t="shared" si="1718"/>
        <v>0</v>
      </c>
      <c r="ES83" s="241">
        <f t="shared" si="1545"/>
        <v>0</v>
      </c>
      <c r="ET83" s="242">
        <v>0.36319999999999997</v>
      </c>
      <c r="EU83" s="243">
        <f t="shared" si="1546"/>
        <v>0</v>
      </c>
      <c r="EV83" s="244">
        <f t="shared" si="1547"/>
        <v>0</v>
      </c>
      <c r="EW83" s="236"/>
      <c r="EX83" s="238">
        <v>8.0</v>
      </c>
      <c r="EY83" s="239" t="s">
        <v>186</v>
      </c>
      <c r="EZ83" s="240" t="s">
        <v>132</v>
      </c>
      <c r="FA83" s="240" t="s">
        <v>132</v>
      </c>
      <c r="FB83" s="241">
        <f t="shared" si="1548"/>
        <v>0</v>
      </c>
      <c r="FC83" s="241" t="str">
        <f t="shared" si="1549"/>
        <v>#DIV/0!</v>
      </c>
      <c r="FD83" s="241">
        <f t="shared" si="1550"/>
        <v>0</v>
      </c>
      <c r="FE83" s="242"/>
      <c r="FF83" s="241">
        <f t="shared" si="1551"/>
        <v>0</v>
      </c>
      <c r="FG83" s="241">
        <f t="shared" ref="FG83:FI83" si="1719">FG184+FG285+FG386+FG487</f>
        <v>0</v>
      </c>
      <c r="FH83" s="241">
        <f t="shared" si="1719"/>
        <v>0</v>
      </c>
      <c r="FI83" s="241">
        <f t="shared" si="1719"/>
        <v>0</v>
      </c>
      <c r="FJ83" s="241">
        <f t="shared" si="1553"/>
        <v>0</v>
      </c>
      <c r="FK83" s="242">
        <v>0.36319999999999997</v>
      </c>
      <c r="FL83" s="243">
        <f t="shared" si="1554"/>
        <v>0</v>
      </c>
      <c r="FM83" s="244">
        <f t="shared" si="1555"/>
        <v>0</v>
      </c>
      <c r="FN83" s="236"/>
      <c r="FO83" s="238">
        <v>8.0</v>
      </c>
      <c r="FP83" s="239" t="s">
        <v>186</v>
      </c>
      <c r="FQ83" s="240" t="s">
        <v>132</v>
      </c>
      <c r="FR83" s="240" t="s">
        <v>132</v>
      </c>
      <c r="FS83" s="241">
        <f t="shared" si="1556"/>
        <v>0</v>
      </c>
      <c r="FT83" s="241" t="str">
        <f t="shared" si="1557"/>
        <v>#DIV/0!</v>
      </c>
      <c r="FU83" s="241">
        <f t="shared" si="1558"/>
        <v>0</v>
      </c>
      <c r="FV83" s="242"/>
      <c r="FW83" s="241">
        <f t="shared" si="1559"/>
        <v>0</v>
      </c>
      <c r="FX83" s="241">
        <f t="shared" ref="FX83:FZ83" si="1720">FX184+FX285+FX386+FX487</f>
        <v>0</v>
      </c>
      <c r="FY83" s="241">
        <f t="shared" si="1720"/>
        <v>0</v>
      </c>
      <c r="FZ83" s="241">
        <f t="shared" si="1720"/>
        <v>0</v>
      </c>
      <c r="GA83" s="241">
        <f t="shared" si="1561"/>
        <v>0</v>
      </c>
      <c r="GB83" s="242">
        <v>0.36319999999999997</v>
      </c>
      <c r="GC83" s="243">
        <f t="shared" si="1562"/>
        <v>0</v>
      </c>
      <c r="GD83" s="244">
        <f t="shared" si="1563"/>
        <v>0</v>
      </c>
      <c r="GE83" s="236"/>
      <c r="GF83" s="238">
        <v>8.0</v>
      </c>
      <c r="GG83" s="239" t="s">
        <v>186</v>
      </c>
      <c r="GH83" s="240" t="s">
        <v>132</v>
      </c>
      <c r="GI83" s="240" t="s">
        <v>132</v>
      </c>
      <c r="GJ83" s="241">
        <f t="shared" si="1564"/>
        <v>0</v>
      </c>
      <c r="GK83" s="241" t="str">
        <f t="shared" si="1565"/>
        <v>#DIV/0!</v>
      </c>
      <c r="GL83" s="241">
        <f t="shared" si="1566"/>
        <v>0</v>
      </c>
      <c r="GM83" s="242"/>
      <c r="GN83" s="241">
        <f t="shared" si="1567"/>
        <v>0</v>
      </c>
      <c r="GO83" s="241">
        <f t="shared" ref="GO83:GQ83" si="1721">GO184+GO285+GO386+GO487</f>
        <v>0</v>
      </c>
      <c r="GP83" s="241">
        <f t="shared" si="1721"/>
        <v>0</v>
      </c>
      <c r="GQ83" s="241">
        <f t="shared" si="1721"/>
        <v>0</v>
      </c>
      <c r="GR83" s="241">
        <f t="shared" si="1569"/>
        <v>0</v>
      </c>
      <c r="GS83" s="242">
        <v>0.36319999999999997</v>
      </c>
      <c r="GT83" s="243">
        <f t="shared" si="1570"/>
        <v>0</v>
      </c>
      <c r="GU83" s="244">
        <f t="shared" si="1571"/>
        <v>0</v>
      </c>
      <c r="GV83" s="236"/>
      <c r="GW83" s="238">
        <v>8.0</v>
      </c>
      <c r="GX83" s="239" t="s">
        <v>186</v>
      </c>
      <c r="GY83" s="240" t="s">
        <v>132</v>
      </c>
      <c r="GZ83" s="240" t="s">
        <v>132</v>
      </c>
      <c r="HA83" s="241">
        <f t="shared" si="1572"/>
        <v>0</v>
      </c>
      <c r="HB83" s="241" t="str">
        <f t="shared" si="1573"/>
        <v>#DIV/0!</v>
      </c>
      <c r="HC83" s="241">
        <f t="shared" si="1574"/>
        <v>0</v>
      </c>
      <c r="HD83" s="242"/>
      <c r="HE83" s="241">
        <f t="shared" si="1575"/>
        <v>0</v>
      </c>
      <c r="HF83" s="241">
        <f t="shared" ref="HF83:HH83" si="1722">HF184+HF285+HF386+HF487</f>
        <v>0</v>
      </c>
      <c r="HG83" s="241">
        <f t="shared" si="1722"/>
        <v>0</v>
      </c>
      <c r="HH83" s="241">
        <f t="shared" si="1722"/>
        <v>0</v>
      </c>
      <c r="HI83" s="241">
        <f t="shared" si="1577"/>
        <v>0</v>
      </c>
      <c r="HJ83" s="242">
        <v>0.36319999999999997</v>
      </c>
      <c r="HK83" s="243">
        <f t="shared" si="1578"/>
        <v>0</v>
      </c>
      <c r="HL83" s="244">
        <f t="shared" si="1579"/>
        <v>0</v>
      </c>
      <c r="HM83" s="236"/>
      <c r="HN83" s="238">
        <v>8.0</v>
      </c>
      <c r="HO83" s="239" t="s">
        <v>186</v>
      </c>
      <c r="HP83" s="240" t="s">
        <v>132</v>
      </c>
      <c r="HQ83" s="240" t="s">
        <v>132</v>
      </c>
      <c r="HR83" s="241">
        <f t="shared" si="1580"/>
        <v>0</v>
      </c>
      <c r="HS83" s="241" t="str">
        <f t="shared" si="1581"/>
        <v>#DIV/0!</v>
      </c>
      <c r="HT83" s="241">
        <f t="shared" si="1582"/>
        <v>0</v>
      </c>
      <c r="HU83" s="242"/>
      <c r="HV83" s="241">
        <f t="shared" si="1583"/>
        <v>0</v>
      </c>
      <c r="HW83" s="241">
        <f t="shared" ref="HW83:HY83" si="1723">HW184+HW285+HW386+HW487</f>
        <v>0</v>
      </c>
      <c r="HX83" s="241">
        <f t="shared" si="1723"/>
        <v>0</v>
      </c>
      <c r="HY83" s="241">
        <f t="shared" si="1723"/>
        <v>0</v>
      </c>
      <c r="HZ83" s="241">
        <f t="shared" si="1585"/>
        <v>0</v>
      </c>
      <c r="IA83" s="242">
        <v>0.36319999999999997</v>
      </c>
      <c r="IB83" s="243">
        <f t="shared" si="1586"/>
        <v>0</v>
      </c>
      <c r="IC83" s="244">
        <f t="shared" si="1587"/>
        <v>0</v>
      </c>
      <c r="ID83" s="236"/>
      <c r="IE83" s="238">
        <v>8.0</v>
      </c>
      <c r="IF83" s="239" t="s">
        <v>186</v>
      </c>
      <c r="IG83" s="240" t="s">
        <v>132</v>
      </c>
      <c r="IH83" s="240" t="s">
        <v>132</v>
      </c>
      <c r="II83" s="241">
        <f t="shared" si="1588"/>
        <v>0</v>
      </c>
      <c r="IJ83" s="241" t="str">
        <f t="shared" si="1589"/>
        <v>#DIV/0!</v>
      </c>
      <c r="IK83" s="241">
        <f t="shared" si="1590"/>
        <v>0</v>
      </c>
      <c r="IL83" s="242"/>
      <c r="IM83" s="241">
        <f t="shared" si="1591"/>
        <v>0</v>
      </c>
      <c r="IN83" s="241">
        <f t="shared" ref="IN83:IP83" si="1724">IN184+IN285+IN386+IN487</f>
        <v>0</v>
      </c>
      <c r="IO83" s="241">
        <f t="shared" si="1724"/>
        <v>0</v>
      </c>
      <c r="IP83" s="241">
        <f t="shared" si="1724"/>
        <v>0</v>
      </c>
      <c r="IQ83" s="241">
        <f t="shared" si="1593"/>
        <v>0</v>
      </c>
      <c r="IR83" s="242">
        <v>0.36319999999999997</v>
      </c>
      <c r="IS83" s="243">
        <f t="shared" si="1594"/>
        <v>0</v>
      </c>
      <c r="IT83" s="244">
        <f t="shared" si="1595"/>
        <v>0</v>
      </c>
      <c r="IU83" s="236"/>
      <c r="IV83" s="238">
        <v>8.0</v>
      </c>
      <c r="IW83" s="239" t="s">
        <v>186</v>
      </c>
      <c r="IX83" s="240" t="s">
        <v>132</v>
      </c>
      <c r="IY83" s="240" t="s">
        <v>132</v>
      </c>
      <c r="IZ83" s="241">
        <f t="shared" si="1596"/>
        <v>0</v>
      </c>
      <c r="JA83" s="241" t="str">
        <f t="shared" si="1597"/>
        <v>#DIV/0!</v>
      </c>
      <c r="JB83" s="241">
        <f t="shared" si="1598"/>
        <v>0</v>
      </c>
      <c r="JC83" s="242"/>
      <c r="JD83" s="241">
        <f t="shared" si="1599"/>
        <v>0</v>
      </c>
      <c r="JE83" s="241">
        <f t="shared" ref="JE83:JG83" si="1725">JE184+JE285+JE386+JE487</f>
        <v>0</v>
      </c>
      <c r="JF83" s="241">
        <f t="shared" si="1725"/>
        <v>0</v>
      </c>
      <c r="JG83" s="241">
        <f t="shared" si="1725"/>
        <v>0</v>
      </c>
      <c r="JH83" s="241">
        <f t="shared" si="1601"/>
        <v>0</v>
      </c>
      <c r="JI83" s="242">
        <v>0.36319999999999997</v>
      </c>
      <c r="JJ83" s="243">
        <f t="shared" si="1602"/>
        <v>0</v>
      </c>
      <c r="JK83" s="244">
        <f t="shared" si="1603"/>
        <v>0</v>
      </c>
      <c r="JL83" s="236"/>
      <c r="JM83" s="238">
        <v>8.0</v>
      </c>
      <c r="JN83" s="239" t="s">
        <v>186</v>
      </c>
      <c r="JO83" s="240" t="s">
        <v>132</v>
      </c>
      <c r="JP83" s="240" t="s">
        <v>132</v>
      </c>
      <c r="JQ83" s="241">
        <f t="shared" si="1604"/>
        <v>0</v>
      </c>
      <c r="JR83" s="241" t="str">
        <f t="shared" si="1605"/>
        <v>#DIV/0!</v>
      </c>
      <c r="JS83" s="241">
        <f t="shared" si="1606"/>
        <v>0</v>
      </c>
      <c r="JT83" s="242"/>
      <c r="JU83" s="241">
        <f t="shared" si="1607"/>
        <v>0</v>
      </c>
      <c r="JV83" s="241">
        <f t="shared" ref="JV83:JX83" si="1726">JV184+JV285+JV386+JV487</f>
        <v>0</v>
      </c>
      <c r="JW83" s="241">
        <f t="shared" si="1726"/>
        <v>0</v>
      </c>
      <c r="JX83" s="241">
        <f t="shared" si="1726"/>
        <v>0</v>
      </c>
      <c r="JY83" s="241">
        <f t="shared" si="1609"/>
        <v>0</v>
      </c>
      <c r="JZ83" s="242">
        <v>0.36319999999999997</v>
      </c>
      <c r="KA83" s="243">
        <f t="shared" si="1610"/>
        <v>0</v>
      </c>
      <c r="KB83" s="244">
        <f t="shared" si="1611"/>
        <v>0</v>
      </c>
      <c r="KC83" s="236"/>
      <c r="KD83" s="238">
        <v>8.0</v>
      </c>
      <c r="KE83" s="239" t="s">
        <v>186</v>
      </c>
      <c r="KF83" s="240" t="s">
        <v>132</v>
      </c>
      <c r="KG83" s="240" t="s">
        <v>132</v>
      </c>
      <c r="KH83" s="241">
        <f t="shared" si="1612"/>
        <v>0</v>
      </c>
      <c r="KI83" s="241" t="str">
        <f t="shared" si="1613"/>
        <v>#DIV/0!</v>
      </c>
      <c r="KJ83" s="241">
        <f t="shared" si="1614"/>
        <v>0</v>
      </c>
      <c r="KK83" s="242"/>
      <c r="KL83" s="241">
        <f t="shared" si="1615"/>
        <v>0</v>
      </c>
      <c r="KM83" s="241">
        <f t="shared" ref="KM83:KO83" si="1727">KM184+KM285+KM386+KM487</f>
        <v>0</v>
      </c>
      <c r="KN83" s="241">
        <f t="shared" si="1727"/>
        <v>0</v>
      </c>
      <c r="KO83" s="241">
        <f t="shared" si="1727"/>
        <v>0</v>
      </c>
      <c r="KP83" s="241">
        <f t="shared" si="1617"/>
        <v>0</v>
      </c>
      <c r="KQ83" s="242">
        <v>0.36319999999999997</v>
      </c>
      <c r="KR83" s="243">
        <f t="shared" si="1618"/>
        <v>0</v>
      </c>
      <c r="KS83" s="244">
        <f t="shared" si="1619"/>
        <v>0</v>
      </c>
      <c r="KT83" s="236"/>
      <c r="KU83" s="237"/>
    </row>
    <row r="84" ht="15.75" customHeight="1">
      <c r="A84" s="238">
        <v>9.0</v>
      </c>
      <c r="B84" s="239" t="s">
        <v>187</v>
      </c>
      <c r="C84" s="240" t="s">
        <v>132</v>
      </c>
      <c r="D84" s="240" t="s">
        <v>132</v>
      </c>
      <c r="E84" s="241">
        <f t="shared" si="1476"/>
        <v>0</v>
      </c>
      <c r="F84" s="241" t="str">
        <f t="shared" si="1477"/>
        <v>#DIV/0!</v>
      </c>
      <c r="G84" s="241">
        <f t="shared" si="1478"/>
        <v>0</v>
      </c>
      <c r="H84" s="242"/>
      <c r="I84" s="241">
        <f t="shared" si="1479"/>
        <v>0</v>
      </c>
      <c r="J84" s="241">
        <f t="shared" ref="J84:L84" si="1728">J185+J286+J387+J488</f>
        <v>0</v>
      </c>
      <c r="K84" s="241">
        <f t="shared" si="1728"/>
        <v>0</v>
      </c>
      <c r="L84" s="241">
        <f t="shared" si="1728"/>
        <v>0</v>
      </c>
      <c r="M84" s="241">
        <f t="shared" si="1481"/>
        <v>0</v>
      </c>
      <c r="N84" s="242">
        <v>0.36319999999999997</v>
      </c>
      <c r="O84" s="243">
        <f t="shared" si="1482"/>
        <v>0</v>
      </c>
      <c r="P84" s="244">
        <f t="shared" si="1483"/>
        <v>0</v>
      </c>
      <c r="Q84" s="236"/>
      <c r="R84" s="238">
        <v>9.0</v>
      </c>
      <c r="S84" s="239" t="s">
        <v>187</v>
      </c>
      <c r="T84" s="240" t="s">
        <v>132</v>
      </c>
      <c r="U84" s="240" t="s">
        <v>132</v>
      </c>
      <c r="V84" s="241">
        <f t="shared" si="1484"/>
        <v>0</v>
      </c>
      <c r="W84" s="241" t="str">
        <f t="shared" si="1485"/>
        <v>#DIV/0!</v>
      </c>
      <c r="X84" s="241">
        <f t="shared" si="1486"/>
        <v>0</v>
      </c>
      <c r="Y84" s="242"/>
      <c r="Z84" s="241">
        <f t="shared" si="1487"/>
        <v>0</v>
      </c>
      <c r="AA84" s="241">
        <f t="shared" ref="AA84:AC84" si="1729">AA185+AA286+AA387+AA488</f>
        <v>0</v>
      </c>
      <c r="AB84" s="241">
        <f t="shared" si="1729"/>
        <v>0</v>
      </c>
      <c r="AC84" s="241">
        <f t="shared" si="1729"/>
        <v>0</v>
      </c>
      <c r="AD84" s="241">
        <f t="shared" si="1489"/>
        <v>0</v>
      </c>
      <c r="AE84" s="242">
        <v>0.36319999999999997</v>
      </c>
      <c r="AF84" s="243">
        <f t="shared" si="1490"/>
        <v>0</v>
      </c>
      <c r="AG84" s="244">
        <f t="shared" si="1491"/>
        <v>0</v>
      </c>
      <c r="AH84" s="236"/>
      <c r="AI84" s="238">
        <v>9.0</v>
      </c>
      <c r="AJ84" s="239" t="s">
        <v>187</v>
      </c>
      <c r="AK84" s="240" t="s">
        <v>132</v>
      </c>
      <c r="AL84" s="240" t="s">
        <v>132</v>
      </c>
      <c r="AM84" s="241">
        <f t="shared" si="1492"/>
        <v>0</v>
      </c>
      <c r="AN84" s="241" t="str">
        <f t="shared" si="1493"/>
        <v>#DIV/0!</v>
      </c>
      <c r="AO84" s="241">
        <f t="shared" si="1494"/>
        <v>0</v>
      </c>
      <c r="AP84" s="242"/>
      <c r="AQ84" s="241">
        <f t="shared" si="1495"/>
        <v>0</v>
      </c>
      <c r="AR84" s="241">
        <f t="shared" ref="AR84:AT84" si="1730">AR185+AR286+AR387+AR488</f>
        <v>0</v>
      </c>
      <c r="AS84" s="241">
        <f t="shared" si="1730"/>
        <v>0</v>
      </c>
      <c r="AT84" s="241">
        <f t="shared" si="1730"/>
        <v>0</v>
      </c>
      <c r="AU84" s="241">
        <f t="shared" si="1497"/>
        <v>0</v>
      </c>
      <c r="AV84" s="242">
        <v>0.36319999999999997</v>
      </c>
      <c r="AW84" s="243">
        <f t="shared" si="1498"/>
        <v>0</v>
      </c>
      <c r="AX84" s="244">
        <f t="shared" si="1499"/>
        <v>0</v>
      </c>
      <c r="AY84" s="236"/>
      <c r="AZ84" s="238">
        <v>9.0</v>
      </c>
      <c r="BA84" s="239" t="s">
        <v>187</v>
      </c>
      <c r="BB84" s="240" t="s">
        <v>132</v>
      </c>
      <c r="BC84" s="240" t="s">
        <v>132</v>
      </c>
      <c r="BD84" s="241">
        <f t="shared" si="1500"/>
        <v>0</v>
      </c>
      <c r="BE84" s="241" t="str">
        <f t="shared" si="1501"/>
        <v>#DIV/0!</v>
      </c>
      <c r="BF84" s="241">
        <f t="shared" si="1502"/>
        <v>0</v>
      </c>
      <c r="BG84" s="242"/>
      <c r="BH84" s="241">
        <f t="shared" si="1503"/>
        <v>0</v>
      </c>
      <c r="BI84" s="241">
        <f t="shared" ref="BI84:BK84" si="1731">BI185+BI286+BI387+BI488</f>
        <v>0</v>
      </c>
      <c r="BJ84" s="241">
        <f t="shared" si="1731"/>
        <v>0</v>
      </c>
      <c r="BK84" s="241">
        <f t="shared" si="1731"/>
        <v>0</v>
      </c>
      <c r="BL84" s="241">
        <f t="shared" si="1505"/>
        <v>0</v>
      </c>
      <c r="BM84" s="242">
        <v>0.36319999999999997</v>
      </c>
      <c r="BN84" s="243">
        <f t="shared" si="1506"/>
        <v>0</v>
      </c>
      <c r="BO84" s="244">
        <f t="shared" si="1507"/>
        <v>0</v>
      </c>
      <c r="BP84" s="236"/>
      <c r="BQ84" s="238">
        <v>9.0</v>
      </c>
      <c r="BR84" s="239" t="s">
        <v>187</v>
      </c>
      <c r="BS84" s="240" t="s">
        <v>132</v>
      </c>
      <c r="BT84" s="240" t="s">
        <v>132</v>
      </c>
      <c r="BU84" s="241">
        <f t="shared" si="1508"/>
        <v>0</v>
      </c>
      <c r="BV84" s="241" t="str">
        <f t="shared" si="1509"/>
        <v>#DIV/0!</v>
      </c>
      <c r="BW84" s="241">
        <f t="shared" si="1510"/>
        <v>0</v>
      </c>
      <c r="BX84" s="242"/>
      <c r="BY84" s="241">
        <f t="shared" si="1511"/>
        <v>0</v>
      </c>
      <c r="BZ84" s="241">
        <f t="shared" ref="BZ84:CB84" si="1732">BZ185+BZ286+BZ387+BZ488</f>
        <v>0</v>
      </c>
      <c r="CA84" s="241">
        <f t="shared" si="1732"/>
        <v>0</v>
      </c>
      <c r="CB84" s="241">
        <f t="shared" si="1732"/>
        <v>0</v>
      </c>
      <c r="CC84" s="241">
        <f t="shared" si="1513"/>
        <v>0</v>
      </c>
      <c r="CD84" s="242">
        <v>0.36319999999999997</v>
      </c>
      <c r="CE84" s="243">
        <f t="shared" si="1514"/>
        <v>0</v>
      </c>
      <c r="CF84" s="244">
        <f t="shared" si="1515"/>
        <v>0</v>
      </c>
      <c r="CG84" s="236"/>
      <c r="CH84" s="238">
        <v>9.0</v>
      </c>
      <c r="CI84" s="239" t="s">
        <v>187</v>
      </c>
      <c r="CJ84" s="240" t="s">
        <v>132</v>
      </c>
      <c r="CK84" s="240" t="s">
        <v>132</v>
      </c>
      <c r="CL84" s="241">
        <f t="shared" si="1516"/>
        <v>0</v>
      </c>
      <c r="CM84" s="241" t="str">
        <f t="shared" si="1517"/>
        <v>#DIV/0!</v>
      </c>
      <c r="CN84" s="241">
        <f t="shared" si="1518"/>
        <v>0</v>
      </c>
      <c r="CO84" s="242"/>
      <c r="CP84" s="241">
        <f t="shared" si="1519"/>
        <v>0</v>
      </c>
      <c r="CQ84" s="241">
        <f t="shared" ref="CQ84:CS84" si="1733">CQ185+CQ286+CQ387+CQ488</f>
        <v>0</v>
      </c>
      <c r="CR84" s="241">
        <f t="shared" si="1733"/>
        <v>0</v>
      </c>
      <c r="CS84" s="241">
        <f t="shared" si="1733"/>
        <v>0</v>
      </c>
      <c r="CT84" s="241">
        <f t="shared" si="1521"/>
        <v>0</v>
      </c>
      <c r="CU84" s="242">
        <v>0.36319999999999997</v>
      </c>
      <c r="CV84" s="243">
        <f t="shared" si="1522"/>
        <v>0</v>
      </c>
      <c r="CW84" s="244">
        <f t="shared" si="1523"/>
        <v>0</v>
      </c>
      <c r="CX84" s="236"/>
      <c r="CY84" s="238">
        <v>9.0</v>
      </c>
      <c r="CZ84" s="239" t="s">
        <v>187</v>
      </c>
      <c r="DA84" s="240" t="s">
        <v>132</v>
      </c>
      <c r="DB84" s="240" t="s">
        <v>132</v>
      </c>
      <c r="DC84" s="241">
        <f t="shared" si="1524"/>
        <v>0</v>
      </c>
      <c r="DD84" s="241" t="str">
        <f t="shared" si="1525"/>
        <v>#DIV/0!</v>
      </c>
      <c r="DE84" s="241">
        <f t="shared" si="1526"/>
        <v>0</v>
      </c>
      <c r="DF84" s="242"/>
      <c r="DG84" s="241">
        <f t="shared" si="1527"/>
        <v>0</v>
      </c>
      <c r="DH84" s="241">
        <f t="shared" ref="DH84:DJ84" si="1734">DH185+DH286+DH387+DH488</f>
        <v>0</v>
      </c>
      <c r="DI84" s="241">
        <f t="shared" si="1734"/>
        <v>0</v>
      </c>
      <c r="DJ84" s="241">
        <f t="shared" si="1734"/>
        <v>0</v>
      </c>
      <c r="DK84" s="241">
        <f t="shared" si="1529"/>
        <v>0</v>
      </c>
      <c r="DL84" s="242">
        <v>0.36319999999999997</v>
      </c>
      <c r="DM84" s="243">
        <f t="shared" si="1530"/>
        <v>0</v>
      </c>
      <c r="DN84" s="244">
        <f t="shared" si="1531"/>
        <v>0</v>
      </c>
      <c r="DO84" s="236"/>
      <c r="DP84" s="238">
        <v>9.0</v>
      </c>
      <c r="DQ84" s="239" t="s">
        <v>187</v>
      </c>
      <c r="DR84" s="240" t="s">
        <v>132</v>
      </c>
      <c r="DS84" s="240" t="s">
        <v>132</v>
      </c>
      <c r="DT84" s="241">
        <f t="shared" si="1532"/>
        <v>0</v>
      </c>
      <c r="DU84" s="241" t="str">
        <f t="shared" si="1533"/>
        <v>#DIV/0!</v>
      </c>
      <c r="DV84" s="241">
        <f t="shared" si="1534"/>
        <v>0</v>
      </c>
      <c r="DW84" s="242"/>
      <c r="DX84" s="241">
        <f t="shared" si="1535"/>
        <v>0</v>
      </c>
      <c r="DY84" s="241">
        <f t="shared" ref="DY84:EA84" si="1735">DY185+DY286+DY387+DY488</f>
        <v>0</v>
      </c>
      <c r="DZ84" s="241">
        <f t="shared" si="1735"/>
        <v>0</v>
      </c>
      <c r="EA84" s="241">
        <f t="shared" si="1735"/>
        <v>0</v>
      </c>
      <c r="EB84" s="241">
        <f t="shared" si="1537"/>
        <v>0</v>
      </c>
      <c r="EC84" s="242">
        <v>0.36319999999999997</v>
      </c>
      <c r="ED84" s="243">
        <f t="shared" si="1538"/>
        <v>0</v>
      </c>
      <c r="EE84" s="244">
        <f t="shared" si="1539"/>
        <v>0</v>
      </c>
      <c r="EF84" s="236"/>
      <c r="EG84" s="238">
        <v>9.0</v>
      </c>
      <c r="EH84" s="239" t="s">
        <v>187</v>
      </c>
      <c r="EI84" s="240" t="s">
        <v>132</v>
      </c>
      <c r="EJ84" s="240" t="s">
        <v>132</v>
      </c>
      <c r="EK84" s="241">
        <f t="shared" si="1540"/>
        <v>0</v>
      </c>
      <c r="EL84" s="241" t="str">
        <f t="shared" si="1541"/>
        <v>#DIV/0!</v>
      </c>
      <c r="EM84" s="241">
        <f t="shared" si="1542"/>
        <v>0</v>
      </c>
      <c r="EN84" s="242"/>
      <c r="EO84" s="241">
        <f t="shared" si="1543"/>
        <v>0</v>
      </c>
      <c r="EP84" s="241">
        <f t="shared" ref="EP84:ER84" si="1736">EP185+EP286+EP387+EP488</f>
        <v>0</v>
      </c>
      <c r="EQ84" s="241">
        <f t="shared" si="1736"/>
        <v>0</v>
      </c>
      <c r="ER84" s="241">
        <f t="shared" si="1736"/>
        <v>0</v>
      </c>
      <c r="ES84" s="241">
        <f t="shared" si="1545"/>
        <v>0</v>
      </c>
      <c r="ET84" s="242">
        <v>0.36319999999999997</v>
      </c>
      <c r="EU84" s="243">
        <f t="shared" si="1546"/>
        <v>0</v>
      </c>
      <c r="EV84" s="244">
        <f t="shared" si="1547"/>
        <v>0</v>
      </c>
      <c r="EW84" s="236"/>
      <c r="EX84" s="238">
        <v>9.0</v>
      </c>
      <c r="EY84" s="239" t="s">
        <v>187</v>
      </c>
      <c r="EZ84" s="240" t="s">
        <v>132</v>
      </c>
      <c r="FA84" s="240" t="s">
        <v>132</v>
      </c>
      <c r="FB84" s="241">
        <f t="shared" si="1548"/>
        <v>0</v>
      </c>
      <c r="FC84" s="241" t="str">
        <f t="shared" si="1549"/>
        <v>#DIV/0!</v>
      </c>
      <c r="FD84" s="241">
        <f t="shared" si="1550"/>
        <v>0</v>
      </c>
      <c r="FE84" s="242"/>
      <c r="FF84" s="241">
        <f t="shared" si="1551"/>
        <v>0</v>
      </c>
      <c r="FG84" s="241">
        <f t="shared" ref="FG84:FI84" si="1737">FG185+FG286+FG387+FG488</f>
        <v>0</v>
      </c>
      <c r="FH84" s="241">
        <f t="shared" si="1737"/>
        <v>0</v>
      </c>
      <c r="FI84" s="241">
        <f t="shared" si="1737"/>
        <v>0</v>
      </c>
      <c r="FJ84" s="241">
        <f t="shared" si="1553"/>
        <v>0</v>
      </c>
      <c r="FK84" s="242">
        <v>0.36319999999999997</v>
      </c>
      <c r="FL84" s="243">
        <f t="shared" si="1554"/>
        <v>0</v>
      </c>
      <c r="FM84" s="244">
        <f t="shared" si="1555"/>
        <v>0</v>
      </c>
      <c r="FN84" s="236"/>
      <c r="FO84" s="238">
        <v>9.0</v>
      </c>
      <c r="FP84" s="239" t="s">
        <v>187</v>
      </c>
      <c r="FQ84" s="240" t="s">
        <v>132</v>
      </c>
      <c r="FR84" s="240" t="s">
        <v>132</v>
      </c>
      <c r="FS84" s="241">
        <f t="shared" si="1556"/>
        <v>0</v>
      </c>
      <c r="FT84" s="241" t="str">
        <f t="shared" si="1557"/>
        <v>#DIV/0!</v>
      </c>
      <c r="FU84" s="241">
        <f t="shared" si="1558"/>
        <v>0</v>
      </c>
      <c r="FV84" s="242"/>
      <c r="FW84" s="241">
        <f t="shared" si="1559"/>
        <v>0</v>
      </c>
      <c r="FX84" s="241">
        <f t="shared" ref="FX84:FZ84" si="1738">FX185+FX286+FX387+FX488</f>
        <v>0</v>
      </c>
      <c r="FY84" s="241">
        <f t="shared" si="1738"/>
        <v>0</v>
      </c>
      <c r="FZ84" s="241">
        <f t="shared" si="1738"/>
        <v>0</v>
      </c>
      <c r="GA84" s="241">
        <f t="shared" si="1561"/>
        <v>0</v>
      </c>
      <c r="GB84" s="242">
        <v>0.36319999999999997</v>
      </c>
      <c r="GC84" s="243">
        <f t="shared" si="1562"/>
        <v>0</v>
      </c>
      <c r="GD84" s="244">
        <f t="shared" si="1563"/>
        <v>0</v>
      </c>
      <c r="GE84" s="236"/>
      <c r="GF84" s="238">
        <v>9.0</v>
      </c>
      <c r="GG84" s="239" t="s">
        <v>187</v>
      </c>
      <c r="GH84" s="240" t="s">
        <v>132</v>
      </c>
      <c r="GI84" s="240" t="s">
        <v>132</v>
      </c>
      <c r="GJ84" s="241">
        <f t="shared" si="1564"/>
        <v>0</v>
      </c>
      <c r="GK84" s="241" t="str">
        <f t="shared" si="1565"/>
        <v>#DIV/0!</v>
      </c>
      <c r="GL84" s="241">
        <f t="shared" si="1566"/>
        <v>0</v>
      </c>
      <c r="GM84" s="242"/>
      <c r="GN84" s="241">
        <f t="shared" si="1567"/>
        <v>0</v>
      </c>
      <c r="GO84" s="241">
        <f t="shared" ref="GO84:GQ84" si="1739">GO185+GO286+GO387+GO488</f>
        <v>0</v>
      </c>
      <c r="GP84" s="241">
        <f t="shared" si="1739"/>
        <v>0</v>
      </c>
      <c r="GQ84" s="241">
        <f t="shared" si="1739"/>
        <v>0</v>
      </c>
      <c r="GR84" s="241">
        <f t="shared" si="1569"/>
        <v>0</v>
      </c>
      <c r="GS84" s="242">
        <v>0.36319999999999997</v>
      </c>
      <c r="GT84" s="243">
        <f t="shared" si="1570"/>
        <v>0</v>
      </c>
      <c r="GU84" s="244">
        <f t="shared" si="1571"/>
        <v>0</v>
      </c>
      <c r="GV84" s="236"/>
      <c r="GW84" s="238">
        <v>9.0</v>
      </c>
      <c r="GX84" s="239" t="s">
        <v>187</v>
      </c>
      <c r="GY84" s="240" t="s">
        <v>132</v>
      </c>
      <c r="GZ84" s="240" t="s">
        <v>132</v>
      </c>
      <c r="HA84" s="241">
        <f t="shared" si="1572"/>
        <v>0</v>
      </c>
      <c r="HB84" s="241" t="str">
        <f t="shared" si="1573"/>
        <v>#DIV/0!</v>
      </c>
      <c r="HC84" s="241">
        <f t="shared" si="1574"/>
        <v>0</v>
      </c>
      <c r="HD84" s="242"/>
      <c r="HE84" s="241">
        <f t="shared" si="1575"/>
        <v>0</v>
      </c>
      <c r="HF84" s="241">
        <f t="shared" ref="HF84:HH84" si="1740">HF185+HF286+HF387+HF488</f>
        <v>0</v>
      </c>
      <c r="HG84" s="241">
        <f t="shared" si="1740"/>
        <v>0</v>
      </c>
      <c r="HH84" s="241">
        <f t="shared" si="1740"/>
        <v>0</v>
      </c>
      <c r="HI84" s="241">
        <f t="shared" si="1577"/>
        <v>0</v>
      </c>
      <c r="HJ84" s="242">
        <v>0.36319999999999997</v>
      </c>
      <c r="HK84" s="243">
        <f t="shared" si="1578"/>
        <v>0</v>
      </c>
      <c r="HL84" s="244">
        <f t="shared" si="1579"/>
        <v>0</v>
      </c>
      <c r="HM84" s="236"/>
      <c r="HN84" s="238">
        <v>9.0</v>
      </c>
      <c r="HO84" s="239" t="s">
        <v>187</v>
      </c>
      <c r="HP84" s="240" t="s">
        <v>132</v>
      </c>
      <c r="HQ84" s="240" t="s">
        <v>132</v>
      </c>
      <c r="HR84" s="241">
        <f t="shared" si="1580"/>
        <v>0</v>
      </c>
      <c r="HS84" s="241" t="str">
        <f t="shared" si="1581"/>
        <v>#DIV/0!</v>
      </c>
      <c r="HT84" s="241">
        <f t="shared" si="1582"/>
        <v>0</v>
      </c>
      <c r="HU84" s="242"/>
      <c r="HV84" s="241">
        <f t="shared" si="1583"/>
        <v>0</v>
      </c>
      <c r="HW84" s="241">
        <f t="shared" ref="HW84:HY84" si="1741">HW185+HW286+HW387+HW488</f>
        <v>0</v>
      </c>
      <c r="HX84" s="241">
        <f t="shared" si="1741"/>
        <v>0</v>
      </c>
      <c r="HY84" s="241">
        <f t="shared" si="1741"/>
        <v>0</v>
      </c>
      <c r="HZ84" s="241">
        <f t="shared" si="1585"/>
        <v>0</v>
      </c>
      <c r="IA84" s="242">
        <v>0.36319999999999997</v>
      </c>
      <c r="IB84" s="243">
        <f t="shared" si="1586"/>
        <v>0</v>
      </c>
      <c r="IC84" s="244">
        <f t="shared" si="1587"/>
        <v>0</v>
      </c>
      <c r="ID84" s="236"/>
      <c r="IE84" s="238">
        <v>9.0</v>
      </c>
      <c r="IF84" s="239" t="s">
        <v>187</v>
      </c>
      <c r="IG84" s="240" t="s">
        <v>132</v>
      </c>
      <c r="IH84" s="240" t="s">
        <v>132</v>
      </c>
      <c r="II84" s="241">
        <f t="shared" si="1588"/>
        <v>0</v>
      </c>
      <c r="IJ84" s="241" t="str">
        <f t="shared" si="1589"/>
        <v>#DIV/0!</v>
      </c>
      <c r="IK84" s="241">
        <f t="shared" si="1590"/>
        <v>0</v>
      </c>
      <c r="IL84" s="242"/>
      <c r="IM84" s="241">
        <f t="shared" si="1591"/>
        <v>0</v>
      </c>
      <c r="IN84" s="241">
        <f t="shared" ref="IN84:IP84" si="1742">IN185+IN286+IN387+IN488</f>
        <v>0</v>
      </c>
      <c r="IO84" s="241">
        <f t="shared" si="1742"/>
        <v>0</v>
      </c>
      <c r="IP84" s="241">
        <f t="shared" si="1742"/>
        <v>0</v>
      </c>
      <c r="IQ84" s="241">
        <f t="shared" si="1593"/>
        <v>0</v>
      </c>
      <c r="IR84" s="242">
        <v>0.36319999999999997</v>
      </c>
      <c r="IS84" s="243">
        <f t="shared" si="1594"/>
        <v>0</v>
      </c>
      <c r="IT84" s="244">
        <f t="shared" si="1595"/>
        <v>0</v>
      </c>
      <c r="IU84" s="236"/>
      <c r="IV84" s="238">
        <v>9.0</v>
      </c>
      <c r="IW84" s="239" t="s">
        <v>187</v>
      </c>
      <c r="IX84" s="240" t="s">
        <v>132</v>
      </c>
      <c r="IY84" s="240" t="s">
        <v>132</v>
      </c>
      <c r="IZ84" s="241">
        <f t="shared" si="1596"/>
        <v>0</v>
      </c>
      <c r="JA84" s="241" t="str">
        <f t="shared" si="1597"/>
        <v>#DIV/0!</v>
      </c>
      <c r="JB84" s="241">
        <f t="shared" si="1598"/>
        <v>0</v>
      </c>
      <c r="JC84" s="242"/>
      <c r="JD84" s="241">
        <f t="shared" si="1599"/>
        <v>0</v>
      </c>
      <c r="JE84" s="241">
        <f t="shared" ref="JE84:JG84" si="1743">JE185+JE286+JE387+JE488</f>
        <v>0</v>
      </c>
      <c r="JF84" s="241">
        <f t="shared" si="1743"/>
        <v>0</v>
      </c>
      <c r="JG84" s="241">
        <f t="shared" si="1743"/>
        <v>0</v>
      </c>
      <c r="JH84" s="241">
        <f t="shared" si="1601"/>
        <v>0</v>
      </c>
      <c r="JI84" s="242">
        <v>0.36319999999999997</v>
      </c>
      <c r="JJ84" s="243">
        <f t="shared" si="1602"/>
        <v>0</v>
      </c>
      <c r="JK84" s="244">
        <f t="shared" si="1603"/>
        <v>0</v>
      </c>
      <c r="JL84" s="236"/>
      <c r="JM84" s="238">
        <v>9.0</v>
      </c>
      <c r="JN84" s="239" t="s">
        <v>187</v>
      </c>
      <c r="JO84" s="240" t="s">
        <v>132</v>
      </c>
      <c r="JP84" s="240" t="s">
        <v>132</v>
      </c>
      <c r="JQ84" s="241">
        <f t="shared" si="1604"/>
        <v>0</v>
      </c>
      <c r="JR84" s="241" t="str">
        <f t="shared" si="1605"/>
        <v>#DIV/0!</v>
      </c>
      <c r="JS84" s="241">
        <f t="shared" si="1606"/>
        <v>0</v>
      </c>
      <c r="JT84" s="242"/>
      <c r="JU84" s="241">
        <f t="shared" si="1607"/>
        <v>0</v>
      </c>
      <c r="JV84" s="241">
        <f t="shared" ref="JV84:JX84" si="1744">JV185+JV286+JV387+JV488</f>
        <v>0</v>
      </c>
      <c r="JW84" s="241">
        <f t="shared" si="1744"/>
        <v>0</v>
      </c>
      <c r="JX84" s="241">
        <f t="shared" si="1744"/>
        <v>0</v>
      </c>
      <c r="JY84" s="241">
        <f t="shared" si="1609"/>
        <v>0</v>
      </c>
      <c r="JZ84" s="242">
        <v>0.36319999999999997</v>
      </c>
      <c r="KA84" s="243">
        <f t="shared" si="1610"/>
        <v>0</v>
      </c>
      <c r="KB84" s="244">
        <f t="shared" si="1611"/>
        <v>0</v>
      </c>
      <c r="KC84" s="236"/>
      <c r="KD84" s="238">
        <v>9.0</v>
      </c>
      <c r="KE84" s="239" t="s">
        <v>187</v>
      </c>
      <c r="KF84" s="240" t="s">
        <v>132</v>
      </c>
      <c r="KG84" s="240" t="s">
        <v>132</v>
      </c>
      <c r="KH84" s="241">
        <f t="shared" si="1612"/>
        <v>0</v>
      </c>
      <c r="KI84" s="241" t="str">
        <f t="shared" si="1613"/>
        <v>#DIV/0!</v>
      </c>
      <c r="KJ84" s="241">
        <f t="shared" si="1614"/>
        <v>0</v>
      </c>
      <c r="KK84" s="242"/>
      <c r="KL84" s="241">
        <f t="shared" si="1615"/>
        <v>0</v>
      </c>
      <c r="KM84" s="241">
        <f t="shared" ref="KM84:KO84" si="1745">KM185+KM286+KM387+KM488</f>
        <v>0</v>
      </c>
      <c r="KN84" s="241">
        <f t="shared" si="1745"/>
        <v>0</v>
      </c>
      <c r="KO84" s="241">
        <f t="shared" si="1745"/>
        <v>0</v>
      </c>
      <c r="KP84" s="241">
        <f t="shared" si="1617"/>
        <v>0</v>
      </c>
      <c r="KQ84" s="242">
        <v>0.36319999999999997</v>
      </c>
      <c r="KR84" s="243">
        <f t="shared" si="1618"/>
        <v>0</v>
      </c>
      <c r="KS84" s="244">
        <f t="shared" si="1619"/>
        <v>0</v>
      </c>
      <c r="KT84" s="236"/>
      <c r="KU84" s="237"/>
    </row>
    <row r="85" ht="15.75" customHeight="1">
      <c r="A85" s="238">
        <v>10.0</v>
      </c>
      <c r="B85" s="239" t="s">
        <v>188</v>
      </c>
      <c r="C85" s="240" t="s">
        <v>132</v>
      </c>
      <c r="D85" s="240" t="s">
        <v>132</v>
      </c>
      <c r="E85" s="241">
        <f t="shared" si="1476"/>
        <v>0</v>
      </c>
      <c r="F85" s="241" t="str">
        <f t="shared" si="1477"/>
        <v>#DIV/0!</v>
      </c>
      <c r="G85" s="241">
        <f t="shared" si="1478"/>
        <v>0</v>
      </c>
      <c r="H85" s="242"/>
      <c r="I85" s="241">
        <f t="shared" si="1479"/>
        <v>0</v>
      </c>
      <c r="J85" s="241">
        <f t="shared" ref="J85:L85" si="1746">J186+J287+J388+J489</f>
        <v>0</v>
      </c>
      <c r="K85" s="241">
        <f t="shared" si="1746"/>
        <v>0</v>
      </c>
      <c r="L85" s="241">
        <f t="shared" si="1746"/>
        <v>0</v>
      </c>
      <c r="M85" s="241">
        <f t="shared" si="1481"/>
        <v>0</v>
      </c>
      <c r="N85" s="242">
        <v>0.36319999999999997</v>
      </c>
      <c r="O85" s="243">
        <f t="shared" si="1482"/>
        <v>0</v>
      </c>
      <c r="P85" s="244">
        <f t="shared" si="1483"/>
        <v>0</v>
      </c>
      <c r="Q85" s="236"/>
      <c r="R85" s="238">
        <v>10.0</v>
      </c>
      <c r="S85" s="239" t="s">
        <v>188</v>
      </c>
      <c r="T85" s="240" t="s">
        <v>132</v>
      </c>
      <c r="U85" s="240" t="s">
        <v>132</v>
      </c>
      <c r="V85" s="241">
        <f t="shared" si="1484"/>
        <v>0</v>
      </c>
      <c r="W85" s="241" t="str">
        <f t="shared" si="1485"/>
        <v>#DIV/0!</v>
      </c>
      <c r="X85" s="241">
        <f t="shared" si="1486"/>
        <v>0</v>
      </c>
      <c r="Y85" s="242"/>
      <c r="Z85" s="241">
        <f t="shared" si="1487"/>
        <v>0</v>
      </c>
      <c r="AA85" s="241">
        <f t="shared" ref="AA85:AC85" si="1747">AA186+AA287+AA388+AA489</f>
        <v>0</v>
      </c>
      <c r="AB85" s="241">
        <f t="shared" si="1747"/>
        <v>0</v>
      </c>
      <c r="AC85" s="241">
        <f t="shared" si="1747"/>
        <v>0</v>
      </c>
      <c r="AD85" s="241">
        <f t="shared" si="1489"/>
        <v>0</v>
      </c>
      <c r="AE85" s="242">
        <v>0.36319999999999997</v>
      </c>
      <c r="AF85" s="243">
        <f t="shared" si="1490"/>
        <v>0</v>
      </c>
      <c r="AG85" s="244">
        <f t="shared" si="1491"/>
        <v>0</v>
      </c>
      <c r="AH85" s="236"/>
      <c r="AI85" s="238">
        <v>10.0</v>
      </c>
      <c r="AJ85" s="239" t="s">
        <v>188</v>
      </c>
      <c r="AK85" s="240" t="s">
        <v>132</v>
      </c>
      <c r="AL85" s="240" t="s">
        <v>132</v>
      </c>
      <c r="AM85" s="241">
        <f t="shared" si="1492"/>
        <v>0</v>
      </c>
      <c r="AN85" s="241" t="str">
        <f t="shared" si="1493"/>
        <v>#DIV/0!</v>
      </c>
      <c r="AO85" s="241">
        <f t="shared" si="1494"/>
        <v>0</v>
      </c>
      <c r="AP85" s="242"/>
      <c r="AQ85" s="241">
        <f t="shared" si="1495"/>
        <v>0</v>
      </c>
      <c r="AR85" s="241">
        <f t="shared" ref="AR85:AT85" si="1748">AR186+AR287+AR388+AR489</f>
        <v>0</v>
      </c>
      <c r="AS85" s="241">
        <f t="shared" si="1748"/>
        <v>0</v>
      </c>
      <c r="AT85" s="241">
        <f t="shared" si="1748"/>
        <v>0</v>
      </c>
      <c r="AU85" s="241">
        <f t="shared" si="1497"/>
        <v>0</v>
      </c>
      <c r="AV85" s="242">
        <v>0.36319999999999997</v>
      </c>
      <c r="AW85" s="243">
        <f t="shared" si="1498"/>
        <v>0</v>
      </c>
      <c r="AX85" s="244">
        <f t="shared" si="1499"/>
        <v>0</v>
      </c>
      <c r="AY85" s="236"/>
      <c r="AZ85" s="238">
        <v>10.0</v>
      </c>
      <c r="BA85" s="239" t="s">
        <v>188</v>
      </c>
      <c r="BB85" s="240" t="s">
        <v>132</v>
      </c>
      <c r="BC85" s="240" t="s">
        <v>132</v>
      </c>
      <c r="BD85" s="241">
        <f t="shared" si="1500"/>
        <v>0</v>
      </c>
      <c r="BE85" s="241" t="str">
        <f t="shared" si="1501"/>
        <v>#DIV/0!</v>
      </c>
      <c r="BF85" s="241">
        <f t="shared" si="1502"/>
        <v>0</v>
      </c>
      <c r="BG85" s="242"/>
      <c r="BH85" s="241">
        <f t="shared" si="1503"/>
        <v>0</v>
      </c>
      <c r="BI85" s="241">
        <f t="shared" ref="BI85:BK85" si="1749">BI186+BI287+BI388+BI489</f>
        <v>0</v>
      </c>
      <c r="BJ85" s="241">
        <f t="shared" si="1749"/>
        <v>0</v>
      </c>
      <c r="BK85" s="241">
        <f t="shared" si="1749"/>
        <v>0</v>
      </c>
      <c r="BL85" s="241">
        <f t="shared" si="1505"/>
        <v>0</v>
      </c>
      <c r="BM85" s="242">
        <v>0.36319999999999997</v>
      </c>
      <c r="BN85" s="243">
        <f t="shared" si="1506"/>
        <v>0</v>
      </c>
      <c r="BO85" s="244">
        <f t="shared" si="1507"/>
        <v>0</v>
      </c>
      <c r="BP85" s="236"/>
      <c r="BQ85" s="238">
        <v>10.0</v>
      </c>
      <c r="BR85" s="239" t="s">
        <v>188</v>
      </c>
      <c r="BS85" s="240" t="s">
        <v>132</v>
      </c>
      <c r="BT85" s="240" t="s">
        <v>132</v>
      </c>
      <c r="BU85" s="241">
        <f t="shared" si="1508"/>
        <v>0</v>
      </c>
      <c r="BV85" s="241" t="str">
        <f t="shared" si="1509"/>
        <v>#DIV/0!</v>
      </c>
      <c r="BW85" s="241">
        <f t="shared" si="1510"/>
        <v>0</v>
      </c>
      <c r="BX85" s="242"/>
      <c r="BY85" s="241">
        <f t="shared" si="1511"/>
        <v>0</v>
      </c>
      <c r="BZ85" s="241">
        <f t="shared" ref="BZ85:CB85" si="1750">BZ186+BZ287+BZ388+BZ489</f>
        <v>0</v>
      </c>
      <c r="CA85" s="241">
        <f t="shared" si="1750"/>
        <v>0</v>
      </c>
      <c r="CB85" s="241">
        <f t="shared" si="1750"/>
        <v>0</v>
      </c>
      <c r="CC85" s="241">
        <f t="shared" si="1513"/>
        <v>0</v>
      </c>
      <c r="CD85" s="242">
        <v>0.36319999999999997</v>
      </c>
      <c r="CE85" s="243">
        <f t="shared" si="1514"/>
        <v>0</v>
      </c>
      <c r="CF85" s="244">
        <f t="shared" si="1515"/>
        <v>0</v>
      </c>
      <c r="CG85" s="236"/>
      <c r="CH85" s="238">
        <v>10.0</v>
      </c>
      <c r="CI85" s="239" t="s">
        <v>188</v>
      </c>
      <c r="CJ85" s="240" t="s">
        <v>132</v>
      </c>
      <c r="CK85" s="240" t="s">
        <v>132</v>
      </c>
      <c r="CL85" s="241">
        <f t="shared" si="1516"/>
        <v>0</v>
      </c>
      <c r="CM85" s="241" t="str">
        <f t="shared" si="1517"/>
        <v>#DIV/0!</v>
      </c>
      <c r="CN85" s="241">
        <f t="shared" si="1518"/>
        <v>0</v>
      </c>
      <c r="CO85" s="242"/>
      <c r="CP85" s="241">
        <f t="shared" si="1519"/>
        <v>0</v>
      </c>
      <c r="CQ85" s="241">
        <f t="shared" ref="CQ85:CS85" si="1751">CQ186+CQ287+CQ388+CQ489</f>
        <v>0</v>
      </c>
      <c r="CR85" s="241">
        <f t="shared" si="1751"/>
        <v>0</v>
      </c>
      <c r="CS85" s="241">
        <f t="shared" si="1751"/>
        <v>0</v>
      </c>
      <c r="CT85" s="241">
        <f t="shared" si="1521"/>
        <v>0</v>
      </c>
      <c r="CU85" s="242">
        <v>0.36319999999999997</v>
      </c>
      <c r="CV85" s="243">
        <f t="shared" si="1522"/>
        <v>0</v>
      </c>
      <c r="CW85" s="244">
        <f t="shared" si="1523"/>
        <v>0</v>
      </c>
      <c r="CX85" s="236"/>
      <c r="CY85" s="238">
        <v>10.0</v>
      </c>
      <c r="CZ85" s="239" t="s">
        <v>188</v>
      </c>
      <c r="DA85" s="240" t="s">
        <v>132</v>
      </c>
      <c r="DB85" s="240" t="s">
        <v>132</v>
      </c>
      <c r="DC85" s="241">
        <f t="shared" si="1524"/>
        <v>0</v>
      </c>
      <c r="DD85" s="241" t="str">
        <f t="shared" si="1525"/>
        <v>#DIV/0!</v>
      </c>
      <c r="DE85" s="241">
        <f t="shared" si="1526"/>
        <v>0</v>
      </c>
      <c r="DF85" s="242"/>
      <c r="DG85" s="241">
        <f t="shared" si="1527"/>
        <v>0</v>
      </c>
      <c r="DH85" s="241">
        <f t="shared" ref="DH85:DJ85" si="1752">DH186+DH287+DH388+DH489</f>
        <v>0</v>
      </c>
      <c r="DI85" s="241">
        <f t="shared" si="1752"/>
        <v>0</v>
      </c>
      <c r="DJ85" s="241">
        <f t="shared" si="1752"/>
        <v>0</v>
      </c>
      <c r="DK85" s="241">
        <f t="shared" si="1529"/>
        <v>0</v>
      </c>
      <c r="DL85" s="242">
        <v>0.36319999999999997</v>
      </c>
      <c r="DM85" s="243">
        <f t="shared" si="1530"/>
        <v>0</v>
      </c>
      <c r="DN85" s="244">
        <f t="shared" si="1531"/>
        <v>0</v>
      </c>
      <c r="DO85" s="236"/>
      <c r="DP85" s="238">
        <v>10.0</v>
      </c>
      <c r="DQ85" s="239" t="s">
        <v>188</v>
      </c>
      <c r="DR85" s="240" t="s">
        <v>132</v>
      </c>
      <c r="DS85" s="240" t="s">
        <v>132</v>
      </c>
      <c r="DT85" s="241">
        <f t="shared" si="1532"/>
        <v>0</v>
      </c>
      <c r="DU85" s="241" t="str">
        <f t="shared" si="1533"/>
        <v>#DIV/0!</v>
      </c>
      <c r="DV85" s="241">
        <f t="shared" si="1534"/>
        <v>0</v>
      </c>
      <c r="DW85" s="242"/>
      <c r="DX85" s="241">
        <f t="shared" si="1535"/>
        <v>0</v>
      </c>
      <c r="DY85" s="241">
        <f t="shared" ref="DY85:EA85" si="1753">DY186+DY287+DY388+DY489</f>
        <v>0</v>
      </c>
      <c r="DZ85" s="241">
        <f t="shared" si="1753"/>
        <v>0</v>
      </c>
      <c r="EA85" s="241">
        <f t="shared" si="1753"/>
        <v>0</v>
      </c>
      <c r="EB85" s="241">
        <f t="shared" si="1537"/>
        <v>0</v>
      </c>
      <c r="EC85" s="242">
        <v>0.36319999999999997</v>
      </c>
      <c r="ED85" s="243">
        <f t="shared" si="1538"/>
        <v>0</v>
      </c>
      <c r="EE85" s="244">
        <f t="shared" si="1539"/>
        <v>0</v>
      </c>
      <c r="EF85" s="236"/>
      <c r="EG85" s="238">
        <v>10.0</v>
      </c>
      <c r="EH85" s="239" t="s">
        <v>188</v>
      </c>
      <c r="EI85" s="240" t="s">
        <v>132</v>
      </c>
      <c r="EJ85" s="240" t="s">
        <v>132</v>
      </c>
      <c r="EK85" s="241">
        <f t="shared" si="1540"/>
        <v>0</v>
      </c>
      <c r="EL85" s="241" t="str">
        <f t="shared" si="1541"/>
        <v>#DIV/0!</v>
      </c>
      <c r="EM85" s="241">
        <f t="shared" si="1542"/>
        <v>0</v>
      </c>
      <c r="EN85" s="242"/>
      <c r="EO85" s="241">
        <f t="shared" si="1543"/>
        <v>0</v>
      </c>
      <c r="EP85" s="241">
        <f t="shared" ref="EP85:ER85" si="1754">EP186+EP287+EP388+EP489</f>
        <v>0</v>
      </c>
      <c r="EQ85" s="241">
        <f t="shared" si="1754"/>
        <v>0</v>
      </c>
      <c r="ER85" s="241">
        <f t="shared" si="1754"/>
        <v>0</v>
      </c>
      <c r="ES85" s="241">
        <f t="shared" si="1545"/>
        <v>0</v>
      </c>
      <c r="ET85" s="242">
        <v>0.36319999999999997</v>
      </c>
      <c r="EU85" s="243">
        <f t="shared" si="1546"/>
        <v>0</v>
      </c>
      <c r="EV85" s="244">
        <f t="shared" si="1547"/>
        <v>0</v>
      </c>
      <c r="EW85" s="236"/>
      <c r="EX85" s="238">
        <v>10.0</v>
      </c>
      <c r="EY85" s="239" t="s">
        <v>188</v>
      </c>
      <c r="EZ85" s="240" t="s">
        <v>132</v>
      </c>
      <c r="FA85" s="240" t="s">
        <v>132</v>
      </c>
      <c r="FB85" s="241">
        <f t="shared" si="1548"/>
        <v>0</v>
      </c>
      <c r="FC85" s="241" t="str">
        <f t="shared" si="1549"/>
        <v>#DIV/0!</v>
      </c>
      <c r="FD85" s="241">
        <f t="shared" si="1550"/>
        <v>0</v>
      </c>
      <c r="FE85" s="242"/>
      <c r="FF85" s="241">
        <f t="shared" si="1551"/>
        <v>0</v>
      </c>
      <c r="FG85" s="241">
        <f t="shared" ref="FG85:FI85" si="1755">FG186+FG287+FG388+FG489</f>
        <v>0</v>
      </c>
      <c r="FH85" s="241">
        <f t="shared" si="1755"/>
        <v>0</v>
      </c>
      <c r="FI85" s="241">
        <f t="shared" si="1755"/>
        <v>0</v>
      </c>
      <c r="FJ85" s="241">
        <f t="shared" si="1553"/>
        <v>0</v>
      </c>
      <c r="FK85" s="242">
        <v>0.36319999999999997</v>
      </c>
      <c r="FL85" s="243">
        <f t="shared" si="1554"/>
        <v>0</v>
      </c>
      <c r="FM85" s="244">
        <f t="shared" si="1555"/>
        <v>0</v>
      </c>
      <c r="FN85" s="236"/>
      <c r="FO85" s="238">
        <v>10.0</v>
      </c>
      <c r="FP85" s="239" t="s">
        <v>188</v>
      </c>
      <c r="FQ85" s="240" t="s">
        <v>132</v>
      </c>
      <c r="FR85" s="240" t="s">
        <v>132</v>
      </c>
      <c r="FS85" s="241">
        <f t="shared" si="1556"/>
        <v>0</v>
      </c>
      <c r="FT85" s="241" t="str">
        <f t="shared" si="1557"/>
        <v>#DIV/0!</v>
      </c>
      <c r="FU85" s="241">
        <f t="shared" si="1558"/>
        <v>0</v>
      </c>
      <c r="FV85" s="242"/>
      <c r="FW85" s="241">
        <f t="shared" si="1559"/>
        <v>0</v>
      </c>
      <c r="FX85" s="241">
        <f t="shared" ref="FX85:FZ85" si="1756">FX186+FX287+FX388+FX489</f>
        <v>0</v>
      </c>
      <c r="FY85" s="241">
        <f t="shared" si="1756"/>
        <v>0</v>
      </c>
      <c r="FZ85" s="241">
        <f t="shared" si="1756"/>
        <v>0</v>
      </c>
      <c r="GA85" s="241">
        <f t="shared" si="1561"/>
        <v>0</v>
      </c>
      <c r="GB85" s="242">
        <v>0.36319999999999997</v>
      </c>
      <c r="GC85" s="243">
        <f t="shared" si="1562"/>
        <v>0</v>
      </c>
      <c r="GD85" s="244">
        <f t="shared" si="1563"/>
        <v>0</v>
      </c>
      <c r="GE85" s="236"/>
      <c r="GF85" s="238">
        <v>10.0</v>
      </c>
      <c r="GG85" s="239" t="s">
        <v>188</v>
      </c>
      <c r="GH85" s="240" t="s">
        <v>132</v>
      </c>
      <c r="GI85" s="240" t="s">
        <v>132</v>
      </c>
      <c r="GJ85" s="241">
        <f t="shared" si="1564"/>
        <v>0</v>
      </c>
      <c r="GK85" s="241" t="str">
        <f t="shared" si="1565"/>
        <v>#DIV/0!</v>
      </c>
      <c r="GL85" s="241">
        <f t="shared" si="1566"/>
        <v>0</v>
      </c>
      <c r="GM85" s="242"/>
      <c r="GN85" s="241">
        <f t="shared" si="1567"/>
        <v>0</v>
      </c>
      <c r="GO85" s="241">
        <f t="shared" ref="GO85:GQ85" si="1757">GO186+GO287+GO388+GO489</f>
        <v>0</v>
      </c>
      <c r="GP85" s="241">
        <f t="shared" si="1757"/>
        <v>0</v>
      </c>
      <c r="GQ85" s="241">
        <f t="shared" si="1757"/>
        <v>0</v>
      </c>
      <c r="GR85" s="241">
        <f t="shared" si="1569"/>
        <v>0</v>
      </c>
      <c r="GS85" s="242">
        <v>0.36319999999999997</v>
      </c>
      <c r="GT85" s="243">
        <f t="shared" si="1570"/>
        <v>0</v>
      </c>
      <c r="GU85" s="244">
        <f t="shared" si="1571"/>
        <v>0</v>
      </c>
      <c r="GV85" s="236"/>
      <c r="GW85" s="238">
        <v>10.0</v>
      </c>
      <c r="GX85" s="239" t="s">
        <v>188</v>
      </c>
      <c r="GY85" s="240" t="s">
        <v>132</v>
      </c>
      <c r="GZ85" s="240" t="s">
        <v>132</v>
      </c>
      <c r="HA85" s="241">
        <f t="shared" si="1572"/>
        <v>0</v>
      </c>
      <c r="HB85" s="241" t="str">
        <f t="shared" si="1573"/>
        <v>#DIV/0!</v>
      </c>
      <c r="HC85" s="241">
        <f t="shared" si="1574"/>
        <v>0</v>
      </c>
      <c r="HD85" s="242"/>
      <c r="HE85" s="241">
        <f t="shared" si="1575"/>
        <v>0</v>
      </c>
      <c r="HF85" s="241">
        <f t="shared" ref="HF85:HH85" si="1758">HF186+HF287+HF388+HF489</f>
        <v>0</v>
      </c>
      <c r="HG85" s="241">
        <f t="shared" si="1758"/>
        <v>0</v>
      </c>
      <c r="HH85" s="241">
        <f t="shared" si="1758"/>
        <v>0</v>
      </c>
      <c r="HI85" s="241">
        <f t="shared" si="1577"/>
        <v>0</v>
      </c>
      <c r="HJ85" s="242">
        <v>0.36319999999999997</v>
      </c>
      <c r="HK85" s="243">
        <f t="shared" si="1578"/>
        <v>0</v>
      </c>
      <c r="HL85" s="244">
        <f t="shared" si="1579"/>
        <v>0</v>
      </c>
      <c r="HM85" s="236"/>
      <c r="HN85" s="238">
        <v>10.0</v>
      </c>
      <c r="HO85" s="239" t="s">
        <v>188</v>
      </c>
      <c r="HP85" s="240" t="s">
        <v>132</v>
      </c>
      <c r="HQ85" s="240" t="s">
        <v>132</v>
      </c>
      <c r="HR85" s="241">
        <f t="shared" si="1580"/>
        <v>0</v>
      </c>
      <c r="HS85" s="241" t="str">
        <f t="shared" si="1581"/>
        <v>#DIV/0!</v>
      </c>
      <c r="HT85" s="241">
        <f t="shared" si="1582"/>
        <v>0</v>
      </c>
      <c r="HU85" s="242"/>
      <c r="HV85" s="241">
        <f t="shared" si="1583"/>
        <v>0</v>
      </c>
      <c r="HW85" s="241">
        <f t="shared" ref="HW85:HY85" si="1759">HW186+HW287+HW388+HW489</f>
        <v>0</v>
      </c>
      <c r="HX85" s="241">
        <f t="shared" si="1759"/>
        <v>0</v>
      </c>
      <c r="HY85" s="241">
        <f t="shared" si="1759"/>
        <v>0</v>
      </c>
      <c r="HZ85" s="241">
        <f t="shared" si="1585"/>
        <v>0</v>
      </c>
      <c r="IA85" s="242">
        <v>0.36319999999999997</v>
      </c>
      <c r="IB85" s="243">
        <f t="shared" si="1586"/>
        <v>0</v>
      </c>
      <c r="IC85" s="244">
        <f t="shared" si="1587"/>
        <v>0</v>
      </c>
      <c r="ID85" s="236"/>
      <c r="IE85" s="238">
        <v>10.0</v>
      </c>
      <c r="IF85" s="239" t="s">
        <v>188</v>
      </c>
      <c r="IG85" s="240" t="s">
        <v>132</v>
      </c>
      <c r="IH85" s="240" t="s">
        <v>132</v>
      </c>
      <c r="II85" s="241">
        <f t="shared" si="1588"/>
        <v>0</v>
      </c>
      <c r="IJ85" s="241" t="str">
        <f t="shared" si="1589"/>
        <v>#DIV/0!</v>
      </c>
      <c r="IK85" s="241">
        <f t="shared" si="1590"/>
        <v>0</v>
      </c>
      <c r="IL85" s="242"/>
      <c r="IM85" s="241">
        <f t="shared" si="1591"/>
        <v>0</v>
      </c>
      <c r="IN85" s="241">
        <f t="shared" ref="IN85:IP85" si="1760">IN186+IN287+IN388+IN489</f>
        <v>0</v>
      </c>
      <c r="IO85" s="241">
        <f t="shared" si="1760"/>
        <v>0</v>
      </c>
      <c r="IP85" s="241">
        <f t="shared" si="1760"/>
        <v>0</v>
      </c>
      <c r="IQ85" s="241">
        <f t="shared" si="1593"/>
        <v>0</v>
      </c>
      <c r="IR85" s="242">
        <v>0.36319999999999997</v>
      </c>
      <c r="IS85" s="243">
        <f t="shared" si="1594"/>
        <v>0</v>
      </c>
      <c r="IT85" s="244">
        <f t="shared" si="1595"/>
        <v>0</v>
      </c>
      <c r="IU85" s="236"/>
      <c r="IV85" s="238">
        <v>10.0</v>
      </c>
      <c r="IW85" s="239" t="s">
        <v>188</v>
      </c>
      <c r="IX85" s="240" t="s">
        <v>132</v>
      </c>
      <c r="IY85" s="240" t="s">
        <v>132</v>
      </c>
      <c r="IZ85" s="241">
        <f t="shared" si="1596"/>
        <v>0</v>
      </c>
      <c r="JA85" s="241" t="str">
        <f t="shared" si="1597"/>
        <v>#DIV/0!</v>
      </c>
      <c r="JB85" s="241">
        <f t="shared" si="1598"/>
        <v>0</v>
      </c>
      <c r="JC85" s="242"/>
      <c r="JD85" s="241">
        <f t="shared" si="1599"/>
        <v>0</v>
      </c>
      <c r="JE85" s="241">
        <f t="shared" ref="JE85:JG85" si="1761">JE186+JE287+JE388+JE489</f>
        <v>0</v>
      </c>
      <c r="JF85" s="241">
        <f t="shared" si="1761"/>
        <v>0</v>
      </c>
      <c r="JG85" s="241">
        <f t="shared" si="1761"/>
        <v>0</v>
      </c>
      <c r="JH85" s="241">
        <f t="shared" si="1601"/>
        <v>0</v>
      </c>
      <c r="JI85" s="242">
        <v>0.36319999999999997</v>
      </c>
      <c r="JJ85" s="243">
        <f t="shared" si="1602"/>
        <v>0</v>
      </c>
      <c r="JK85" s="244">
        <f t="shared" si="1603"/>
        <v>0</v>
      </c>
      <c r="JL85" s="236"/>
      <c r="JM85" s="238">
        <v>10.0</v>
      </c>
      <c r="JN85" s="239" t="s">
        <v>188</v>
      </c>
      <c r="JO85" s="240" t="s">
        <v>132</v>
      </c>
      <c r="JP85" s="240" t="s">
        <v>132</v>
      </c>
      <c r="JQ85" s="241">
        <f t="shared" si="1604"/>
        <v>0</v>
      </c>
      <c r="JR85" s="241" t="str">
        <f t="shared" si="1605"/>
        <v>#DIV/0!</v>
      </c>
      <c r="JS85" s="241">
        <f t="shared" si="1606"/>
        <v>0</v>
      </c>
      <c r="JT85" s="242"/>
      <c r="JU85" s="241">
        <f t="shared" si="1607"/>
        <v>0</v>
      </c>
      <c r="JV85" s="241">
        <f t="shared" ref="JV85:JX85" si="1762">JV186+JV287+JV388+JV489</f>
        <v>0</v>
      </c>
      <c r="JW85" s="241">
        <f t="shared" si="1762"/>
        <v>0</v>
      </c>
      <c r="JX85" s="241">
        <f t="shared" si="1762"/>
        <v>0</v>
      </c>
      <c r="JY85" s="241">
        <f t="shared" si="1609"/>
        <v>0</v>
      </c>
      <c r="JZ85" s="242">
        <v>0.36319999999999997</v>
      </c>
      <c r="KA85" s="243">
        <f t="shared" si="1610"/>
        <v>0</v>
      </c>
      <c r="KB85" s="244">
        <f t="shared" si="1611"/>
        <v>0</v>
      </c>
      <c r="KC85" s="236"/>
      <c r="KD85" s="238">
        <v>10.0</v>
      </c>
      <c r="KE85" s="239" t="s">
        <v>188</v>
      </c>
      <c r="KF85" s="240" t="s">
        <v>132</v>
      </c>
      <c r="KG85" s="240" t="s">
        <v>132</v>
      </c>
      <c r="KH85" s="241">
        <f t="shared" si="1612"/>
        <v>0</v>
      </c>
      <c r="KI85" s="241" t="str">
        <f t="shared" si="1613"/>
        <v>#DIV/0!</v>
      </c>
      <c r="KJ85" s="241">
        <f t="shared" si="1614"/>
        <v>0</v>
      </c>
      <c r="KK85" s="242"/>
      <c r="KL85" s="241">
        <f t="shared" si="1615"/>
        <v>0</v>
      </c>
      <c r="KM85" s="241">
        <f t="shared" ref="KM85:KO85" si="1763">KM186+KM287+KM388+KM489</f>
        <v>0</v>
      </c>
      <c r="KN85" s="241">
        <f t="shared" si="1763"/>
        <v>0</v>
      </c>
      <c r="KO85" s="241">
        <f t="shared" si="1763"/>
        <v>0</v>
      </c>
      <c r="KP85" s="241">
        <f t="shared" si="1617"/>
        <v>0</v>
      </c>
      <c r="KQ85" s="242">
        <v>0.36319999999999997</v>
      </c>
      <c r="KR85" s="243">
        <f t="shared" si="1618"/>
        <v>0</v>
      </c>
      <c r="KS85" s="244">
        <f t="shared" si="1619"/>
        <v>0</v>
      </c>
      <c r="KT85" s="236"/>
      <c r="KU85" s="237"/>
    </row>
    <row r="86" ht="15.75" customHeight="1">
      <c r="A86" s="238">
        <v>11.0</v>
      </c>
      <c r="B86" s="239" t="s">
        <v>189</v>
      </c>
      <c r="C86" s="240" t="s">
        <v>132</v>
      </c>
      <c r="D86" s="240" t="s">
        <v>132</v>
      </c>
      <c r="E86" s="241">
        <f t="shared" si="1476"/>
        <v>0</v>
      </c>
      <c r="F86" s="241" t="str">
        <f t="shared" si="1477"/>
        <v>#DIV/0!</v>
      </c>
      <c r="G86" s="241">
        <f t="shared" si="1478"/>
        <v>0</v>
      </c>
      <c r="H86" s="242"/>
      <c r="I86" s="241">
        <f t="shared" si="1479"/>
        <v>0</v>
      </c>
      <c r="J86" s="241">
        <f t="shared" ref="J86:L86" si="1764">J187+J288+J389+J490</f>
        <v>0</v>
      </c>
      <c r="K86" s="241">
        <f t="shared" si="1764"/>
        <v>0</v>
      </c>
      <c r="L86" s="241">
        <f t="shared" si="1764"/>
        <v>0</v>
      </c>
      <c r="M86" s="241">
        <f t="shared" si="1481"/>
        <v>0</v>
      </c>
      <c r="N86" s="242">
        <v>0.36319999999999997</v>
      </c>
      <c r="O86" s="243">
        <f t="shared" si="1482"/>
        <v>0</v>
      </c>
      <c r="P86" s="244">
        <f t="shared" si="1483"/>
        <v>0</v>
      </c>
      <c r="Q86" s="236"/>
      <c r="R86" s="238">
        <v>11.0</v>
      </c>
      <c r="S86" s="239" t="s">
        <v>189</v>
      </c>
      <c r="T86" s="240" t="s">
        <v>132</v>
      </c>
      <c r="U86" s="240" t="s">
        <v>132</v>
      </c>
      <c r="V86" s="241">
        <f t="shared" si="1484"/>
        <v>0</v>
      </c>
      <c r="W86" s="241" t="str">
        <f t="shared" si="1485"/>
        <v>#DIV/0!</v>
      </c>
      <c r="X86" s="241">
        <f t="shared" si="1486"/>
        <v>0</v>
      </c>
      <c r="Y86" s="242"/>
      <c r="Z86" s="241">
        <f t="shared" si="1487"/>
        <v>0</v>
      </c>
      <c r="AA86" s="241">
        <f t="shared" ref="AA86:AC86" si="1765">AA187+AA288+AA389+AA490</f>
        <v>0</v>
      </c>
      <c r="AB86" s="241">
        <f t="shared" si="1765"/>
        <v>0</v>
      </c>
      <c r="AC86" s="241">
        <f t="shared" si="1765"/>
        <v>0</v>
      </c>
      <c r="AD86" s="241">
        <f t="shared" si="1489"/>
        <v>0</v>
      </c>
      <c r="AE86" s="242">
        <v>0.36319999999999997</v>
      </c>
      <c r="AF86" s="243">
        <f t="shared" si="1490"/>
        <v>0</v>
      </c>
      <c r="AG86" s="244">
        <f t="shared" si="1491"/>
        <v>0</v>
      </c>
      <c r="AH86" s="236"/>
      <c r="AI86" s="238">
        <v>11.0</v>
      </c>
      <c r="AJ86" s="239" t="s">
        <v>189</v>
      </c>
      <c r="AK86" s="240" t="s">
        <v>132</v>
      </c>
      <c r="AL86" s="240" t="s">
        <v>132</v>
      </c>
      <c r="AM86" s="241">
        <f t="shared" si="1492"/>
        <v>0</v>
      </c>
      <c r="AN86" s="241" t="str">
        <f t="shared" si="1493"/>
        <v>#DIV/0!</v>
      </c>
      <c r="AO86" s="241">
        <f t="shared" si="1494"/>
        <v>0</v>
      </c>
      <c r="AP86" s="242"/>
      <c r="AQ86" s="241">
        <f t="shared" si="1495"/>
        <v>0</v>
      </c>
      <c r="AR86" s="241">
        <f t="shared" ref="AR86:AT86" si="1766">AR187+AR288+AR389+AR490</f>
        <v>0</v>
      </c>
      <c r="AS86" s="241">
        <f t="shared" si="1766"/>
        <v>0</v>
      </c>
      <c r="AT86" s="241">
        <f t="shared" si="1766"/>
        <v>0</v>
      </c>
      <c r="AU86" s="241">
        <f t="shared" si="1497"/>
        <v>0</v>
      </c>
      <c r="AV86" s="242">
        <v>0.36319999999999997</v>
      </c>
      <c r="AW86" s="243">
        <f t="shared" si="1498"/>
        <v>0</v>
      </c>
      <c r="AX86" s="244">
        <f t="shared" si="1499"/>
        <v>0</v>
      </c>
      <c r="AY86" s="236"/>
      <c r="AZ86" s="238">
        <v>11.0</v>
      </c>
      <c r="BA86" s="239" t="s">
        <v>189</v>
      </c>
      <c r="BB86" s="240" t="s">
        <v>132</v>
      </c>
      <c r="BC86" s="240" t="s">
        <v>132</v>
      </c>
      <c r="BD86" s="241">
        <f t="shared" si="1500"/>
        <v>0</v>
      </c>
      <c r="BE86" s="241" t="str">
        <f t="shared" si="1501"/>
        <v>#DIV/0!</v>
      </c>
      <c r="BF86" s="241">
        <f t="shared" si="1502"/>
        <v>0</v>
      </c>
      <c r="BG86" s="242"/>
      <c r="BH86" s="241">
        <f t="shared" si="1503"/>
        <v>0</v>
      </c>
      <c r="BI86" s="241">
        <f t="shared" ref="BI86:BK86" si="1767">BI187+BI288+BI389+BI490</f>
        <v>0</v>
      </c>
      <c r="BJ86" s="241">
        <f t="shared" si="1767"/>
        <v>0</v>
      </c>
      <c r="BK86" s="241">
        <f t="shared" si="1767"/>
        <v>0</v>
      </c>
      <c r="BL86" s="241">
        <f t="shared" si="1505"/>
        <v>0</v>
      </c>
      <c r="BM86" s="242">
        <v>0.36319999999999997</v>
      </c>
      <c r="BN86" s="243">
        <f t="shared" si="1506"/>
        <v>0</v>
      </c>
      <c r="BO86" s="244">
        <f t="shared" si="1507"/>
        <v>0</v>
      </c>
      <c r="BP86" s="236"/>
      <c r="BQ86" s="238">
        <v>11.0</v>
      </c>
      <c r="BR86" s="239" t="s">
        <v>189</v>
      </c>
      <c r="BS86" s="240" t="s">
        <v>132</v>
      </c>
      <c r="BT86" s="240" t="s">
        <v>132</v>
      </c>
      <c r="BU86" s="241">
        <f t="shared" si="1508"/>
        <v>0</v>
      </c>
      <c r="BV86" s="241" t="str">
        <f t="shared" si="1509"/>
        <v>#DIV/0!</v>
      </c>
      <c r="BW86" s="241">
        <f t="shared" si="1510"/>
        <v>0</v>
      </c>
      <c r="BX86" s="242"/>
      <c r="BY86" s="241">
        <f t="shared" si="1511"/>
        <v>0</v>
      </c>
      <c r="BZ86" s="241">
        <f t="shared" ref="BZ86:CB86" si="1768">BZ187+BZ288+BZ389+BZ490</f>
        <v>0</v>
      </c>
      <c r="CA86" s="241">
        <f t="shared" si="1768"/>
        <v>0</v>
      </c>
      <c r="CB86" s="241">
        <f t="shared" si="1768"/>
        <v>0</v>
      </c>
      <c r="CC86" s="241">
        <f t="shared" si="1513"/>
        <v>0</v>
      </c>
      <c r="CD86" s="242">
        <v>0.36319999999999997</v>
      </c>
      <c r="CE86" s="243">
        <f t="shared" si="1514"/>
        <v>0</v>
      </c>
      <c r="CF86" s="244">
        <f t="shared" si="1515"/>
        <v>0</v>
      </c>
      <c r="CG86" s="236"/>
      <c r="CH86" s="238">
        <v>11.0</v>
      </c>
      <c r="CI86" s="239" t="s">
        <v>189</v>
      </c>
      <c r="CJ86" s="240" t="s">
        <v>132</v>
      </c>
      <c r="CK86" s="240" t="s">
        <v>132</v>
      </c>
      <c r="CL86" s="241">
        <f t="shared" si="1516"/>
        <v>0</v>
      </c>
      <c r="CM86" s="241" t="str">
        <f t="shared" si="1517"/>
        <v>#DIV/0!</v>
      </c>
      <c r="CN86" s="241">
        <f t="shared" si="1518"/>
        <v>0</v>
      </c>
      <c r="CO86" s="242"/>
      <c r="CP86" s="241">
        <f t="shared" si="1519"/>
        <v>0</v>
      </c>
      <c r="CQ86" s="241">
        <f t="shared" ref="CQ86:CS86" si="1769">CQ187+CQ288+CQ389+CQ490</f>
        <v>0</v>
      </c>
      <c r="CR86" s="241">
        <f t="shared" si="1769"/>
        <v>0</v>
      </c>
      <c r="CS86" s="241">
        <f t="shared" si="1769"/>
        <v>0</v>
      </c>
      <c r="CT86" s="241">
        <f t="shared" si="1521"/>
        <v>0</v>
      </c>
      <c r="CU86" s="242">
        <v>0.36319999999999997</v>
      </c>
      <c r="CV86" s="243">
        <f t="shared" si="1522"/>
        <v>0</v>
      </c>
      <c r="CW86" s="244">
        <f t="shared" si="1523"/>
        <v>0</v>
      </c>
      <c r="CX86" s="236"/>
      <c r="CY86" s="238">
        <v>11.0</v>
      </c>
      <c r="CZ86" s="239" t="s">
        <v>189</v>
      </c>
      <c r="DA86" s="240" t="s">
        <v>132</v>
      </c>
      <c r="DB86" s="240" t="s">
        <v>132</v>
      </c>
      <c r="DC86" s="241">
        <f t="shared" si="1524"/>
        <v>0</v>
      </c>
      <c r="DD86" s="241" t="str">
        <f t="shared" si="1525"/>
        <v>#DIV/0!</v>
      </c>
      <c r="DE86" s="241">
        <f t="shared" si="1526"/>
        <v>0</v>
      </c>
      <c r="DF86" s="242"/>
      <c r="DG86" s="241">
        <f t="shared" si="1527"/>
        <v>0</v>
      </c>
      <c r="DH86" s="241">
        <f t="shared" ref="DH86:DJ86" si="1770">DH187+DH288+DH389+DH490</f>
        <v>0</v>
      </c>
      <c r="DI86" s="241">
        <f t="shared" si="1770"/>
        <v>0</v>
      </c>
      <c r="DJ86" s="241">
        <f t="shared" si="1770"/>
        <v>0</v>
      </c>
      <c r="DK86" s="241">
        <f t="shared" si="1529"/>
        <v>0</v>
      </c>
      <c r="DL86" s="242">
        <v>0.36319999999999997</v>
      </c>
      <c r="DM86" s="243">
        <f t="shared" si="1530"/>
        <v>0</v>
      </c>
      <c r="DN86" s="244">
        <f t="shared" si="1531"/>
        <v>0</v>
      </c>
      <c r="DO86" s="236"/>
      <c r="DP86" s="238">
        <v>11.0</v>
      </c>
      <c r="DQ86" s="239" t="s">
        <v>189</v>
      </c>
      <c r="DR86" s="240" t="s">
        <v>132</v>
      </c>
      <c r="DS86" s="240" t="s">
        <v>132</v>
      </c>
      <c r="DT86" s="241">
        <f t="shared" si="1532"/>
        <v>0</v>
      </c>
      <c r="DU86" s="241" t="str">
        <f t="shared" si="1533"/>
        <v>#DIV/0!</v>
      </c>
      <c r="DV86" s="241">
        <f t="shared" si="1534"/>
        <v>0</v>
      </c>
      <c r="DW86" s="242"/>
      <c r="DX86" s="241">
        <f t="shared" si="1535"/>
        <v>0</v>
      </c>
      <c r="DY86" s="241">
        <f t="shared" ref="DY86:EA86" si="1771">DY187+DY288+DY389+DY490</f>
        <v>0</v>
      </c>
      <c r="DZ86" s="241">
        <f t="shared" si="1771"/>
        <v>0</v>
      </c>
      <c r="EA86" s="241">
        <f t="shared" si="1771"/>
        <v>0</v>
      </c>
      <c r="EB86" s="241">
        <f t="shared" si="1537"/>
        <v>0</v>
      </c>
      <c r="EC86" s="242">
        <v>0.36319999999999997</v>
      </c>
      <c r="ED86" s="243">
        <f t="shared" si="1538"/>
        <v>0</v>
      </c>
      <c r="EE86" s="244">
        <f t="shared" si="1539"/>
        <v>0</v>
      </c>
      <c r="EF86" s="236"/>
      <c r="EG86" s="238">
        <v>11.0</v>
      </c>
      <c r="EH86" s="239" t="s">
        <v>189</v>
      </c>
      <c r="EI86" s="240" t="s">
        <v>132</v>
      </c>
      <c r="EJ86" s="240" t="s">
        <v>132</v>
      </c>
      <c r="EK86" s="241">
        <f t="shared" si="1540"/>
        <v>0</v>
      </c>
      <c r="EL86" s="241" t="str">
        <f t="shared" si="1541"/>
        <v>#DIV/0!</v>
      </c>
      <c r="EM86" s="241">
        <f t="shared" si="1542"/>
        <v>0</v>
      </c>
      <c r="EN86" s="242"/>
      <c r="EO86" s="241">
        <f t="shared" si="1543"/>
        <v>0</v>
      </c>
      <c r="EP86" s="241">
        <f t="shared" ref="EP86:ER86" si="1772">EP187+EP288+EP389+EP490</f>
        <v>0</v>
      </c>
      <c r="EQ86" s="241">
        <f t="shared" si="1772"/>
        <v>0</v>
      </c>
      <c r="ER86" s="241">
        <f t="shared" si="1772"/>
        <v>0</v>
      </c>
      <c r="ES86" s="241">
        <f t="shared" si="1545"/>
        <v>0</v>
      </c>
      <c r="ET86" s="242">
        <v>0.36319999999999997</v>
      </c>
      <c r="EU86" s="243">
        <f t="shared" si="1546"/>
        <v>0</v>
      </c>
      <c r="EV86" s="244">
        <f t="shared" si="1547"/>
        <v>0</v>
      </c>
      <c r="EW86" s="236"/>
      <c r="EX86" s="238">
        <v>11.0</v>
      </c>
      <c r="EY86" s="239" t="s">
        <v>189</v>
      </c>
      <c r="EZ86" s="240" t="s">
        <v>132</v>
      </c>
      <c r="FA86" s="240" t="s">
        <v>132</v>
      </c>
      <c r="FB86" s="241">
        <f t="shared" si="1548"/>
        <v>0</v>
      </c>
      <c r="FC86" s="241" t="str">
        <f t="shared" si="1549"/>
        <v>#DIV/0!</v>
      </c>
      <c r="FD86" s="241">
        <f t="shared" si="1550"/>
        <v>0</v>
      </c>
      <c r="FE86" s="242"/>
      <c r="FF86" s="241">
        <f t="shared" si="1551"/>
        <v>0</v>
      </c>
      <c r="FG86" s="241">
        <f t="shared" ref="FG86:FI86" si="1773">FG187+FG288+FG389+FG490</f>
        <v>0</v>
      </c>
      <c r="FH86" s="241">
        <f t="shared" si="1773"/>
        <v>0</v>
      </c>
      <c r="FI86" s="241">
        <f t="shared" si="1773"/>
        <v>0</v>
      </c>
      <c r="FJ86" s="241">
        <f t="shared" si="1553"/>
        <v>0</v>
      </c>
      <c r="FK86" s="242">
        <v>0.36319999999999997</v>
      </c>
      <c r="FL86" s="243">
        <f t="shared" si="1554"/>
        <v>0</v>
      </c>
      <c r="FM86" s="244">
        <f t="shared" si="1555"/>
        <v>0</v>
      </c>
      <c r="FN86" s="236"/>
      <c r="FO86" s="238">
        <v>11.0</v>
      </c>
      <c r="FP86" s="239" t="s">
        <v>189</v>
      </c>
      <c r="FQ86" s="240" t="s">
        <v>132</v>
      </c>
      <c r="FR86" s="240" t="s">
        <v>132</v>
      </c>
      <c r="FS86" s="241">
        <f t="shared" si="1556"/>
        <v>0</v>
      </c>
      <c r="FT86" s="241" t="str">
        <f t="shared" si="1557"/>
        <v>#DIV/0!</v>
      </c>
      <c r="FU86" s="241">
        <f t="shared" si="1558"/>
        <v>0</v>
      </c>
      <c r="FV86" s="242"/>
      <c r="FW86" s="241">
        <f t="shared" si="1559"/>
        <v>0</v>
      </c>
      <c r="FX86" s="241">
        <f t="shared" ref="FX86:FZ86" si="1774">FX187+FX288+FX389+FX490</f>
        <v>0</v>
      </c>
      <c r="FY86" s="241">
        <f t="shared" si="1774"/>
        <v>0</v>
      </c>
      <c r="FZ86" s="241">
        <f t="shared" si="1774"/>
        <v>0</v>
      </c>
      <c r="GA86" s="241">
        <f t="shared" si="1561"/>
        <v>0</v>
      </c>
      <c r="GB86" s="242">
        <v>0.36319999999999997</v>
      </c>
      <c r="GC86" s="243">
        <f t="shared" si="1562"/>
        <v>0</v>
      </c>
      <c r="GD86" s="244">
        <f t="shared" si="1563"/>
        <v>0</v>
      </c>
      <c r="GE86" s="236"/>
      <c r="GF86" s="238">
        <v>11.0</v>
      </c>
      <c r="GG86" s="239" t="s">
        <v>189</v>
      </c>
      <c r="GH86" s="240" t="s">
        <v>132</v>
      </c>
      <c r="GI86" s="240" t="s">
        <v>132</v>
      </c>
      <c r="GJ86" s="241">
        <f t="shared" si="1564"/>
        <v>0</v>
      </c>
      <c r="GK86" s="241" t="str">
        <f t="shared" si="1565"/>
        <v>#DIV/0!</v>
      </c>
      <c r="GL86" s="241">
        <f t="shared" si="1566"/>
        <v>0</v>
      </c>
      <c r="GM86" s="242"/>
      <c r="GN86" s="241">
        <f t="shared" si="1567"/>
        <v>0</v>
      </c>
      <c r="GO86" s="241">
        <f t="shared" ref="GO86:GQ86" si="1775">GO187+GO288+GO389+GO490</f>
        <v>0</v>
      </c>
      <c r="GP86" s="241">
        <f t="shared" si="1775"/>
        <v>0</v>
      </c>
      <c r="GQ86" s="241">
        <f t="shared" si="1775"/>
        <v>0</v>
      </c>
      <c r="GR86" s="241">
        <f t="shared" si="1569"/>
        <v>0</v>
      </c>
      <c r="GS86" s="242">
        <v>0.36319999999999997</v>
      </c>
      <c r="GT86" s="243">
        <f t="shared" si="1570"/>
        <v>0</v>
      </c>
      <c r="GU86" s="244">
        <f t="shared" si="1571"/>
        <v>0</v>
      </c>
      <c r="GV86" s="236"/>
      <c r="GW86" s="238">
        <v>11.0</v>
      </c>
      <c r="GX86" s="239" t="s">
        <v>189</v>
      </c>
      <c r="GY86" s="240" t="s">
        <v>132</v>
      </c>
      <c r="GZ86" s="240" t="s">
        <v>132</v>
      </c>
      <c r="HA86" s="241">
        <f t="shared" si="1572"/>
        <v>0</v>
      </c>
      <c r="HB86" s="241" t="str">
        <f t="shared" si="1573"/>
        <v>#DIV/0!</v>
      </c>
      <c r="HC86" s="241">
        <f t="shared" si="1574"/>
        <v>0</v>
      </c>
      <c r="HD86" s="242"/>
      <c r="HE86" s="241">
        <f t="shared" si="1575"/>
        <v>0</v>
      </c>
      <c r="HF86" s="241">
        <f t="shared" ref="HF86:HH86" si="1776">HF187+HF288+HF389+HF490</f>
        <v>0</v>
      </c>
      <c r="HG86" s="241">
        <f t="shared" si="1776"/>
        <v>0</v>
      </c>
      <c r="HH86" s="241">
        <f t="shared" si="1776"/>
        <v>0</v>
      </c>
      <c r="HI86" s="241">
        <f t="shared" si="1577"/>
        <v>0</v>
      </c>
      <c r="HJ86" s="242">
        <v>0.36319999999999997</v>
      </c>
      <c r="HK86" s="243">
        <f t="shared" si="1578"/>
        <v>0</v>
      </c>
      <c r="HL86" s="244">
        <f t="shared" si="1579"/>
        <v>0</v>
      </c>
      <c r="HM86" s="236"/>
      <c r="HN86" s="238">
        <v>11.0</v>
      </c>
      <c r="HO86" s="239" t="s">
        <v>189</v>
      </c>
      <c r="HP86" s="240" t="s">
        <v>132</v>
      </c>
      <c r="HQ86" s="240" t="s">
        <v>132</v>
      </c>
      <c r="HR86" s="241">
        <f t="shared" si="1580"/>
        <v>0</v>
      </c>
      <c r="HS86" s="241" t="str">
        <f t="shared" si="1581"/>
        <v>#DIV/0!</v>
      </c>
      <c r="HT86" s="241">
        <f t="shared" si="1582"/>
        <v>0</v>
      </c>
      <c r="HU86" s="242"/>
      <c r="HV86" s="241">
        <f t="shared" si="1583"/>
        <v>0</v>
      </c>
      <c r="HW86" s="241">
        <f t="shared" ref="HW86:HY86" si="1777">HW187+HW288+HW389+HW490</f>
        <v>0</v>
      </c>
      <c r="HX86" s="241">
        <f t="shared" si="1777"/>
        <v>0</v>
      </c>
      <c r="HY86" s="241">
        <f t="shared" si="1777"/>
        <v>0</v>
      </c>
      <c r="HZ86" s="241">
        <f t="shared" si="1585"/>
        <v>0</v>
      </c>
      <c r="IA86" s="242">
        <v>0.36319999999999997</v>
      </c>
      <c r="IB86" s="243">
        <f t="shared" si="1586"/>
        <v>0</v>
      </c>
      <c r="IC86" s="244">
        <f t="shared" si="1587"/>
        <v>0</v>
      </c>
      <c r="ID86" s="236"/>
      <c r="IE86" s="238">
        <v>11.0</v>
      </c>
      <c r="IF86" s="239" t="s">
        <v>189</v>
      </c>
      <c r="IG86" s="240" t="s">
        <v>132</v>
      </c>
      <c r="IH86" s="240" t="s">
        <v>132</v>
      </c>
      <c r="II86" s="241">
        <f t="shared" si="1588"/>
        <v>0</v>
      </c>
      <c r="IJ86" s="241" t="str">
        <f t="shared" si="1589"/>
        <v>#DIV/0!</v>
      </c>
      <c r="IK86" s="241">
        <f t="shared" si="1590"/>
        <v>0</v>
      </c>
      <c r="IL86" s="242"/>
      <c r="IM86" s="241">
        <f t="shared" si="1591"/>
        <v>0</v>
      </c>
      <c r="IN86" s="241">
        <f t="shared" ref="IN86:IP86" si="1778">IN187+IN288+IN389+IN490</f>
        <v>0</v>
      </c>
      <c r="IO86" s="241">
        <f t="shared" si="1778"/>
        <v>0</v>
      </c>
      <c r="IP86" s="241">
        <f t="shared" si="1778"/>
        <v>0</v>
      </c>
      <c r="IQ86" s="241">
        <f t="shared" si="1593"/>
        <v>0</v>
      </c>
      <c r="IR86" s="242">
        <v>0.36319999999999997</v>
      </c>
      <c r="IS86" s="243">
        <f t="shared" si="1594"/>
        <v>0</v>
      </c>
      <c r="IT86" s="244">
        <f t="shared" si="1595"/>
        <v>0</v>
      </c>
      <c r="IU86" s="236"/>
      <c r="IV86" s="238">
        <v>11.0</v>
      </c>
      <c r="IW86" s="239" t="s">
        <v>189</v>
      </c>
      <c r="IX86" s="240" t="s">
        <v>132</v>
      </c>
      <c r="IY86" s="240" t="s">
        <v>132</v>
      </c>
      <c r="IZ86" s="241">
        <f t="shared" si="1596"/>
        <v>0</v>
      </c>
      <c r="JA86" s="241" t="str">
        <f t="shared" si="1597"/>
        <v>#DIV/0!</v>
      </c>
      <c r="JB86" s="241">
        <f t="shared" si="1598"/>
        <v>0</v>
      </c>
      <c r="JC86" s="242"/>
      <c r="JD86" s="241">
        <f t="shared" si="1599"/>
        <v>0</v>
      </c>
      <c r="JE86" s="241">
        <f t="shared" ref="JE86:JG86" si="1779">JE187+JE288+JE389+JE490</f>
        <v>0</v>
      </c>
      <c r="JF86" s="241">
        <f t="shared" si="1779"/>
        <v>0</v>
      </c>
      <c r="JG86" s="241">
        <f t="shared" si="1779"/>
        <v>0</v>
      </c>
      <c r="JH86" s="241">
        <f t="shared" si="1601"/>
        <v>0</v>
      </c>
      <c r="JI86" s="242">
        <v>0.36319999999999997</v>
      </c>
      <c r="JJ86" s="243">
        <f t="shared" si="1602"/>
        <v>0</v>
      </c>
      <c r="JK86" s="244">
        <f t="shared" si="1603"/>
        <v>0</v>
      </c>
      <c r="JL86" s="236"/>
      <c r="JM86" s="238">
        <v>11.0</v>
      </c>
      <c r="JN86" s="239" t="s">
        <v>189</v>
      </c>
      <c r="JO86" s="240" t="s">
        <v>132</v>
      </c>
      <c r="JP86" s="240" t="s">
        <v>132</v>
      </c>
      <c r="JQ86" s="241">
        <f t="shared" si="1604"/>
        <v>0</v>
      </c>
      <c r="JR86" s="241" t="str">
        <f t="shared" si="1605"/>
        <v>#DIV/0!</v>
      </c>
      <c r="JS86" s="241">
        <f t="shared" si="1606"/>
        <v>0</v>
      </c>
      <c r="JT86" s="242"/>
      <c r="JU86" s="241">
        <f t="shared" si="1607"/>
        <v>0</v>
      </c>
      <c r="JV86" s="241">
        <f t="shared" ref="JV86:JX86" si="1780">JV187+JV288+JV389+JV490</f>
        <v>0</v>
      </c>
      <c r="JW86" s="241">
        <f t="shared" si="1780"/>
        <v>0</v>
      </c>
      <c r="JX86" s="241">
        <f t="shared" si="1780"/>
        <v>0</v>
      </c>
      <c r="JY86" s="241">
        <f t="shared" si="1609"/>
        <v>0</v>
      </c>
      <c r="JZ86" s="242">
        <v>0.36319999999999997</v>
      </c>
      <c r="KA86" s="243">
        <f t="shared" si="1610"/>
        <v>0</v>
      </c>
      <c r="KB86" s="244">
        <f t="shared" si="1611"/>
        <v>0</v>
      </c>
      <c r="KC86" s="236"/>
      <c r="KD86" s="238">
        <v>11.0</v>
      </c>
      <c r="KE86" s="239" t="s">
        <v>189</v>
      </c>
      <c r="KF86" s="240" t="s">
        <v>132</v>
      </c>
      <c r="KG86" s="240" t="s">
        <v>132</v>
      </c>
      <c r="KH86" s="241">
        <f t="shared" si="1612"/>
        <v>0</v>
      </c>
      <c r="KI86" s="241" t="str">
        <f t="shared" si="1613"/>
        <v>#DIV/0!</v>
      </c>
      <c r="KJ86" s="241">
        <f t="shared" si="1614"/>
        <v>0</v>
      </c>
      <c r="KK86" s="242"/>
      <c r="KL86" s="241">
        <f t="shared" si="1615"/>
        <v>0</v>
      </c>
      <c r="KM86" s="241">
        <f t="shared" ref="KM86:KO86" si="1781">KM187+KM288+KM389+KM490</f>
        <v>0</v>
      </c>
      <c r="KN86" s="241">
        <f t="shared" si="1781"/>
        <v>0</v>
      </c>
      <c r="KO86" s="241">
        <f t="shared" si="1781"/>
        <v>0</v>
      </c>
      <c r="KP86" s="241">
        <f t="shared" si="1617"/>
        <v>0</v>
      </c>
      <c r="KQ86" s="242">
        <v>0.36319999999999997</v>
      </c>
      <c r="KR86" s="243">
        <f t="shared" si="1618"/>
        <v>0</v>
      </c>
      <c r="KS86" s="244">
        <f t="shared" si="1619"/>
        <v>0</v>
      </c>
      <c r="KT86" s="236"/>
      <c r="KU86" s="237"/>
    </row>
    <row r="87" ht="15.75" customHeight="1">
      <c r="A87" s="238">
        <v>12.0</v>
      </c>
      <c r="B87" s="239" t="s">
        <v>190</v>
      </c>
      <c r="C87" s="240" t="s">
        <v>132</v>
      </c>
      <c r="D87" s="240" t="s">
        <v>132</v>
      </c>
      <c r="E87" s="241">
        <f t="shared" si="1476"/>
        <v>0</v>
      </c>
      <c r="F87" s="241" t="str">
        <f t="shared" si="1477"/>
        <v>#DIV/0!</v>
      </c>
      <c r="G87" s="241">
        <f t="shared" si="1478"/>
        <v>0</v>
      </c>
      <c r="H87" s="242"/>
      <c r="I87" s="241">
        <f t="shared" si="1479"/>
        <v>0</v>
      </c>
      <c r="J87" s="241">
        <f t="shared" ref="J87:L87" si="1782">J188+J289+J390+J491</f>
        <v>0</v>
      </c>
      <c r="K87" s="241">
        <f t="shared" si="1782"/>
        <v>0</v>
      </c>
      <c r="L87" s="241">
        <f t="shared" si="1782"/>
        <v>0</v>
      </c>
      <c r="M87" s="241">
        <f t="shared" si="1481"/>
        <v>0</v>
      </c>
      <c r="N87" s="242">
        <v>0.36319999999999997</v>
      </c>
      <c r="O87" s="243">
        <f t="shared" si="1482"/>
        <v>0</v>
      </c>
      <c r="P87" s="244">
        <f t="shared" si="1483"/>
        <v>0</v>
      </c>
      <c r="Q87" s="236"/>
      <c r="R87" s="238">
        <v>12.0</v>
      </c>
      <c r="S87" s="239" t="s">
        <v>190</v>
      </c>
      <c r="T87" s="240" t="s">
        <v>132</v>
      </c>
      <c r="U87" s="240" t="s">
        <v>132</v>
      </c>
      <c r="V87" s="241">
        <f t="shared" si="1484"/>
        <v>0</v>
      </c>
      <c r="W87" s="241" t="str">
        <f t="shared" si="1485"/>
        <v>#DIV/0!</v>
      </c>
      <c r="X87" s="241">
        <f t="shared" si="1486"/>
        <v>0</v>
      </c>
      <c r="Y87" s="242"/>
      <c r="Z87" s="241">
        <f t="shared" si="1487"/>
        <v>0</v>
      </c>
      <c r="AA87" s="241">
        <f t="shared" ref="AA87:AC87" si="1783">AA188+AA289+AA390+AA491</f>
        <v>0</v>
      </c>
      <c r="AB87" s="241">
        <f t="shared" si="1783"/>
        <v>0</v>
      </c>
      <c r="AC87" s="241">
        <f t="shared" si="1783"/>
        <v>0</v>
      </c>
      <c r="AD87" s="241">
        <f t="shared" si="1489"/>
        <v>0</v>
      </c>
      <c r="AE87" s="242">
        <v>0.36319999999999997</v>
      </c>
      <c r="AF87" s="243">
        <f t="shared" si="1490"/>
        <v>0</v>
      </c>
      <c r="AG87" s="244">
        <f t="shared" si="1491"/>
        <v>0</v>
      </c>
      <c r="AH87" s="236"/>
      <c r="AI87" s="238">
        <v>12.0</v>
      </c>
      <c r="AJ87" s="239" t="s">
        <v>190</v>
      </c>
      <c r="AK87" s="240" t="s">
        <v>132</v>
      </c>
      <c r="AL87" s="240" t="s">
        <v>132</v>
      </c>
      <c r="AM87" s="241">
        <f t="shared" si="1492"/>
        <v>0</v>
      </c>
      <c r="AN87" s="241" t="str">
        <f t="shared" si="1493"/>
        <v>#DIV/0!</v>
      </c>
      <c r="AO87" s="241">
        <f t="shared" si="1494"/>
        <v>0</v>
      </c>
      <c r="AP87" s="242"/>
      <c r="AQ87" s="241">
        <f t="shared" si="1495"/>
        <v>0</v>
      </c>
      <c r="AR87" s="241">
        <f t="shared" ref="AR87:AT87" si="1784">AR188+AR289+AR390+AR491</f>
        <v>0</v>
      </c>
      <c r="AS87" s="241">
        <f t="shared" si="1784"/>
        <v>0</v>
      </c>
      <c r="AT87" s="241">
        <f t="shared" si="1784"/>
        <v>0</v>
      </c>
      <c r="AU87" s="241">
        <f t="shared" si="1497"/>
        <v>0</v>
      </c>
      <c r="AV87" s="242">
        <v>0.36319999999999997</v>
      </c>
      <c r="AW87" s="243">
        <f t="shared" si="1498"/>
        <v>0</v>
      </c>
      <c r="AX87" s="244">
        <f t="shared" si="1499"/>
        <v>0</v>
      </c>
      <c r="AY87" s="236"/>
      <c r="AZ87" s="238">
        <v>12.0</v>
      </c>
      <c r="BA87" s="239" t="s">
        <v>190</v>
      </c>
      <c r="BB87" s="240" t="s">
        <v>132</v>
      </c>
      <c r="BC87" s="240" t="s">
        <v>132</v>
      </c>
      <c r="BD87" s="241">
        <f t="shared" si="1500"/>
        <v>0</v>
      </c>
      <c r="BE87" s="241" t="str">
        <f t="shared" si="1501"/>
        <v>#DIV/0!</v>
      </c>
      <c r="BF87" s="241">
        <f t="shared" si="1502"/>
        <v>0</v>
      </c>
      <c r="BG87" s="242"/>
      <c r="BH87" s="241">
        <f t="shared" si="1503"/>
        <v>0</v>
      </c>
      <c r="BI87" s="241">
        <f t="shared" ref="BI87:BK87" si="1785">BI188+BI289+BI390+BI491</f>
        <v>0</v>
      </c>
      <c r="BJ87" s="241">
        <f t="shared" si="1785"/>
        <v>0</v>
      </c>
      <c r="BK87" s="241">
        <f t="shared" si="1785"/>
        <v>0</v>
      </c>
      <c r="BL87" s="241">
        <f t="shared" si="1505"/>
        <v>0</v>
      </c>
      <c r="BM87" s="242">
        <v>0.36319999999999997</v>
      </c>
      <c r="BN87" s="243">
        <f t="shared" si="1506"/>
        <v>0</v>
      </c>
      <c r="BO87" s="244">
        <f t="shared" si="1507"/>
        <v>0</v>
      </c>
      <c r="BP87" s="236"/>
      <c r="BQ87" s="238">
        <v>12.0</v>
      </c>
      <c r="BR87" s="239" t="s">
        <v>190</v>
      </c>
      <c r="BS87" s="240" t="s">
        <v>132</v>
      </c>
      <c r="BT87" s="240" t="s">
        <v>132</v>
      </c>
      <c r="BU87" s="241">
        <f t="shared" si="1508"/>
        <v>0</v>
      </c>
      <c r="BV87" s="241" t="str">
        <f t="shared" si="1509"/>
        <v>#DIV/0!</v>
      </c>
      <c r="BW87" s="241">
        <f t="shared" si="1510"/>
        <v>0</v>
      </c>
      <c r="BX87" s="242"/>
      <c r="BY87" s="241">
        <f t="shared" si="1511"/>
        <v>0</v>
      </c>
      <c r="BZ87" s="241">
        <f t="shared" ref="BZ87:CB87" si="1786">BZ188+BZ289+BZ390+BZ491</f>
        <v>0</v>
      </c>
      <c r="CA87" s="241">
        <f t="shared" si="1786"/>
        <v>0</v>
      </c>
      <c r="CB87" s="241">
        <f t="shared" si="1786"/>
        <v>0</v>
      </c>
      <c r="CC87" s="241">
        <f t="shared" si="1513"/>
        <v>0</v>
      </c>
      <c r="CD87" s="242">
        <v>0.36319999999999997</v>
      </c>
      <c r="CE87" s="243">
        <f t="shared" si="1514"/>
        <v>0</v>
      </c>
      <c r="CF87" s="244">
        <f t="shared" si="1515"/>
        <v>0</v>
      </c>
      <c r="CG87" s="236"/>
      <c r="CH87" s="238">
        <v>12.0</v>
      </c>
      <c r="CI87" s="239" t="s">
        <v>190</v>
      </c>
      <c r="CJ87" s="240" t="s">
        <v>132</v>
      </c>
      <c r="CK87" s="240" t="s">
        <v>132</v>
      </c>
      <c r="CL87" s="241">
        <f t="shared" si="1516"/>
        <v>0</v>
      </c>
      <c r="CM87" s="241" t="str">
        <f t="shared" si="1517"/>
        <v>#DIV/0!</v>
      </c>
      <c r="CN87" s="241">
        <f t="shared" si="1518"/>
        <v>0</v>
      </c>
      <c r="CO87" s="242"/>
      <c r="CP87" s="241">
        <f t="shared" si="1519"/>
        <v>0</v>
      </c>
      <c r="CQ87" s="241">
        <f t="shared" ref="CQ87:CS87" si="1787">CQ188+CQ289+CQ390+CQ491</f>
        <v>0</v>
      </c>
      <c r="CR87" s="241">
        <f t="shared" si="1787"/>
        <v>0</v>
      </c>
      <c r="CS87" s="241">
        <f t="shared" si="1787"/>
        <v>0</v>
      </c>
      <c r="CT87" s="241">
        <f t="shared" si="1521"/>
        <v>0</v>
      </c>
      <c r="CU87" s="242">
        <v>0.36319999999999997</v>
      </c>
      <c r="CV87" s="243">
        <f t="shared" si="1522"/>
        <v>0</v>
      </c>
      <c r="CW87" s="244">
        <f t="shared" si="1523"/>
        <v>0</v>
      </c>
      <c r="CX87" s="236"/>
      <c r="CY87" s="238">
        <v>12.0</v>
      </c>
      <c r="CZ87" s="239" t="s">
        <v>190</v>
      </c>
      <c r="DA87" s="240" t="s">
        <v>132</v>
      </c>
      <c r="DB87" s="240" t="s">
        <v>132</v>
      </c>
      <c r="DC87" s="241">
        <f t="shared" si="1524"/>
        <v>0</v>
      </c>
      <c r="DD87" s="241" t="str">
        <f t="shared" si="1525"/>
        <v>#DIV/0!</v>
      </c>
      <c r="DE87" s="241">
        <f t="shared" si="1526"/>
        <v>0</v>
      </c>
      <c r="DF87" s="242"/>
      <c r="DG87" s="241">
        <f t="shared" si="1527"/>
        <v>0</v>
      </c>
      <c r="DH87" s="241">
        <f t="shared" ref="DH87:DJ87" si="1788">DH188+DH289+DH390+DH491</f>
        <v>0</v>
      </c>
      <c r="DI87" s="241">
        <f t="shared" si="1788"/>
        <v>0</v>
      </c>
      <c r="DJ87" s="241">
        <f t="shared" si="1788"/>
        <v>0</v>
      </c>
      <c r="DK87" s="241">
        <f t="shared" si="1529"/>
        <v>0</v>
      </c>
      <c r="DL87" s="242">
        <v>0.36319999999999997</v>
      </c>
      <c r="DM87" s="243">
        <f t="shared" si="1530"/>
        <v>0</v>
      </c>
      <c r="DN87" s="244">
        <f t="shared" si="1531"/>
        <v>0</v>
      </c>
      <c r="DO87" s="236"/>
      <c r="DP87" s="238">
        <v>12.0</v>
      </c>
      <c r="DQ87" s="239" t="s">
        <v>190</v>
      </c>
      <c r="DR87" s="240" t="s">
        <v>132</v>
      </c>
      <c r="DS87" s="240" t="s">
        <v>132</v>
      </c>
      <c r="DT87" s="241">
        <f t="shared" si="1532"/>
        <v>0</v>
      </c>
      <c r="DU87" s="241" t="str">
        <f t="shared" si="1533"/>
        <v>#DIV/0!</v>
      </c>
      <c r="DV87" s="241">
        <f t="shared" si="1534"/>
        <v>0</v>
      </c>
      <c r="DW87" s="242"/>
      <c r="DX87" s="241">
        <f t="shared" si="1535"/>
        <v>0</v>
      </c>
      <c r="DY87" s="241">
        <f t="shared" ref="DY87:EA87" si="1789">DY188+DY289+DY390+DY491</f>
        <v>0</v>
      </c>
      <c r="DZ87" s="241">
        <f t="shared" si="1789"/>
        <v>0</v>
      </c>
      <c r="EA87" s="241">
        <f t="shared" si="1789"/>
        <v>0</v>
      </c>
      <c r="EB87" s="241">
        <f t="shared" si="1537"/>
        <v>0</v>
      </c>
      <c r="EC87" s="242">
        <v>0.36319999999999997</v>
      </c>
      <c r="ED87" s="243">
        <f t="shared" si="1538"/>
        <v>0</v>
      </c>
      <c r="EE87" s="244">
        <f t="shared" si="1539"/>
        <v>0</v>
      </c>
      <c r="EF87" s="236"/>
      <c r="EG87" s="238">
        <v>12.0</v>
      </c>
      <c r="EH87" s="239" t="s">
        <v>190</v>
      </c>
      <c r="EI87" s="240" t="s">
        <v>132</v>
      </c>
      <c r="EJ87" s="240" t="s">
        <v>132</v>
      </c>
      <c r="EK87" s="241">
        <f t="shared" si="1540"/>
        <v>0</v>
      </c>
      <c r="EL87" s="241" t="str">
        <f t="shared" si="1541"/>
        <v>#DIV/0!</v>
      </c>
      <c r="EM87" s="241">
        <f t="shared" si="1542"/>
        <v>0</v>
      </c>
      <c r="EN87" s="242"/>
      <c r="EO87" s="241">
        <f t="shared" si="1543"/>
        <v>0</v>
      </c>
      <c r="EP87" s="241">
        <f t="shared" ref="EP87:ER87" si="1790">EP188+EP289+EP390+EP491</f>
        <v>0</v>
      </c>
      <c r="EQ87" s="241">
        <f t="shared" si="1790"/>
        <v>0</v>
      </c>
      <c r="ER87" s="241">
        <f t="shared" si="1790"/>
        <v>0</v>
      </c>
      <c r="ES87" s="241">
        <f t="shared" si="1545"/>
        <v>0</v>
      </c>
      <c r="ET87" s="242">
        <v>0.36319999999999997</v>
      </c>
      <c r="EU87" s="243">
        <f t="shared" si="1546"/>
        <v>0</v>
      </c>
      <c r="EV87" s="244">
        <f t="shared" si="1547"/>
        <v>0</v>
      </c>
      <c r="EW87" s="236"/>
      <c r="EX87" s="238">
        <v>12.0</v>
      </c>
      <c r="EY87" s="239" t="s">
        <v>190</v>
      </c>
      <c r="EZ87" s="240" t="s">
        <v>132</v>
      </c>
      <c r="FA87" s="240" t="s">
        <v>132</v>
      </c>
      <c r="FB87" s="241">
        <f t="shared" si="1548"/>
        <v>0</v>
      </c>
      <c r="FC87" s="241" t="str">
        <f t="shared" si="1549"/>
        <v>#DIV/0!</v>
      </c>
      <c r="FD87" s="241">
        <f t="shared" si="1550"/>
        <v>0</v>
      </c>
      <c r="FE87" s="242"/>
      <c r="FF87" s="241">
        <f t="shared" si="1551"/>
        <v>0</v>
      </c>
      <c r="FG87" s="241">
        <f t="shared" ref="FG87:FI87" si="1791">FG188+FG289+FG390+FG491</f>
        <v>0</v>
      </c>
      <c r="FH87" s="241">
        <f t="shared" si="1791"/>
        <v>0</v>
      </c>
      <c r="FI87" s="241">
        <f t="shared" si="1791"/>
        <v>0</v>
      </c>
      <c r="FJ87" s="241">
        <f t="shared" si="1553"/>
        <v>0</v>
      </c>
      <c r="FK87" s="242">
        <v>0.36319999999999997</v>
      </c>
      <c r="FL87" s="243">
        <f t="shared" si="1554"/>
        <v>0</v>
      </c>
      <c r="FM87" s="244">
        <f t="shared" si="1555"/>
        <v>0</v>
      </c>
      <c r="FN87" s="236"/>
      <c r="FO87" s="238">
        <v>12.0</v>
      </c>
      <c r="FP87" s="239" t="s">
        <v>190</v>
      </c>
      <c r="FQ87" s="240" t="s">
        <v>132</v>
      </c>
      <c r="FR87" s="240" t="s">
        <v>132</v>
      </c>
      <c r="FS87" s="241">
        <f t="shared" si="1556"/>
        <v>0</v>
      </c>
      <c r="FT87" s="241" t="str">
        <f t="shared" si="1557"/>
        <v>#DIV/0!</v>
      </c>
      <c r="FU87" s="241">
        <f t="shared" si="1558"/>
        <v>0</v>
      </c>
      <c r="FV87" s="242"/>
      <c r="FW87" s="241">
        <f t="shared" si="1559"/>
        <v>0</v>
      </c>
      <c r="FX87" s="241">
        <f t="shared" ref="FX87:FZ87" si="1792">FX188+FX289+FX390+FX491</f>
        <v>0</v>
      </c>
      <c r="FY87" s="241">
        <f t="shared" si="1792"/>
        <v>0</v>
      </c>
      <c r="FZ87" s="241">
        <f t="shared" si="1792"/>
        <v>0</v>
      </c>
      <c r="GA87" s="241">
        <f t="shared" si="1561"/>
        <v>0</v>
      </c>
      <c r="GB87" s="242">
        <v>0.36319999999999997</v>
      </c>
      <c r="GC87" s="243">
        <f t="shared" si="1562"/>
        <v>0</v>
      </c>
      <c r="GD87" s="244">
        <f t="shared" si="1563"/>
        <v>0</v>
      </c>
      <c r="GE87" s="236"/>
      <c r="GF87" s="238">
        <v>12.0</v>
      </c>
      <c r="GG87" s="239" t="s">
        <v>190</v>
      </c>
      <c r="GH87" s="240" t="s">
        <v>132</v>
      </c>
      <c r="GI87" s="240" t="s">
        <v>132</v>
      </c>
      <c r="GJ87" s="241">
        <f t="shared" si="1564"/>
        <v>0</v>
      </c>
      <c r="GK87" s="241" t="str">
        <f t="shared" si="1565"/>
        <v>#DIV/0!</v>
      </c>
      <c r="GL87" s="241">
        <f t="shared" si="1566"/>
        <v>0</v>
      </c>
      <c r="GM87" s="242"/>
      <c r="GN87" s="241">
        <f t="shared" si="1567"/>
        <v>0</v>
      </c>
      <c r="GO87" s="241">
        <f t="shared" ref="GO87:GQ87" si="1793">GO188+GO289+GO390+GO491</f>
        <v>0</v>
      </c>
      <c r="GP87" s="241">
        <f t="shared" si="1793"/>
        <v>0</v>
      </c>
      <c r="GQ87" s="241">
        <f t="shared" si="1793"/>
        <v>0</v>
      </c>
      <c r="GR87" s="241">
        <f t="shared" si="1569"/>
        <v>0</v>
      </c>
      <c r="GS87" s="242">
        <v>0.36319999999999997</v>
      </c>
      <c r="GT87" s="243">
        <f t="shared" si="1570"/>
        <v>0</v>
      </c>
      <c r="GU87" s="244">
        <f t="shared" si="1571"/>
        <v>0</v>
      </c>
      <c r="GV87" s="236"/>
      <c r="GW87" s="238">
        <v>12.0</v>
      </c>
      <c r="GX87" s="239" t="s">
        <v>190</v>
      </c>
      <c r="GY87" s="240" t="s">
        <v>132</v>
      </c>
      <c r="GZ87" s="240" t="s">
        <v>132</v>
      </c>
      <c r="HA87" s="241">
        <f t="shared" si="1572"/>
        <v>0</v>
      </c>
      <c r="HB87" s="241" t="str">
        <f t="shared" si="1573"/>
        <v>#DIV/0!</v>
      </c>
      <c r="HC87" s="241">
        <f t="shared" si="1574"/>
        <v>0</v>
      </c>
      <c r="HD87" s="242"/>
      <c r="HE87" s="241">
        <f t="shared" si="1575"/>
        <v>0</v>
      </c>
      <c r="HF87" s="241">
        <f t="shared" ref="HF87:HH87" si="1794">HF188+HF289+HF390+HF491</f>
        <v>0</v>
      </c>
      <c r="HG87" s="241">
        <f t="shared" si="1794"/>
        <v>0</v>
      </c>
      <c r="HH87" s="241">
        <f t="shared" si="1794"/>
        <v>0</v>
      </c>
      <c r="HI87" s="241">
        <f t="shared" si="1577"/>
        <v>0</v>
      </c>
      <c r="HJ87" s="242">
        <v>0.36319999999999997</v>
      </c>
      <c r="HK87" s="243">
        <f t="shared" si="1578"/>
        <v>0</v>
      </c>
      <c r="HL87" s="244">
        <f t="shared" si="1579"/>
        <v>0</v>
      </c>
      <c r="HM87" s="236"/>
      <c r="HN87" s="238">
        <v>12.0</v>
      </c>
      <c r="HO87" s="239" t="s">
        <v>190</v>
      </c>
      <c r="HP87" s="240" t="s">
        <v>132</v>
      </c>
      <c r="HQ87" s="240" t="s">
        <v>132</v>
      </c>
      <c r="HR87" s="241">
        <f t="shared" si="1580"/>
        <v>0</v>
      </c>
      <c r="HS87" s="241" t="str">
        <f t="shared" si="1581"/>
        <v>#DIV/0!</v>
      </c>
      <c r="HT87" s="241">
        <f t="shared" si="1582"/>
        <v>0</v>
      </c>
      <c r="HU87" s="242"/>
      <c r="HV87" s="241">
        <f t="shared" si="1583"/>
        <v>0</v>
      </c>
      <c r="HW87" s="241">
        <f t="shared" ref="HW87:HY87" si="1795">HW188+HW289+HW390+HW491</f>
        <v>0</v>
      </c>
      <c r="HX87" s="241">
        <f t="shared" si="1795"/>
        <v>0</v>
      </c>
      <c r="HY87" s="241">
        <f t="shared" si="1795"/>
        <v>0</v>
      </c>
      <c r="HZ87" s="241">
        <f t="shared" si="1585"/>
        <v>0</v>
      </c>
      <c r="IA87" s="242">
        <v>0.36319999999999997</v>
      </c>
      <c r="IB87" s="243">
        <f t="shared" si="1586"/>
        <v>0</v>
      </c>
      <c r="IC87" s="244">
        <f t="shared" si="1587"/>
        <v>0</v>
      </c>
      <c r="ID87" s="236"/>
      <c r="IE87" s="238">
        <v>12.0</v>
      </c>
      <c r="IF87" s="239" t="s">
        <v>190</v>
      </c>
      <c r="IG87" s="240" t="s">
        <v>132</v>
      </c>
      <c r="IH87" s="240" t="s">
        <v>132</v>
      </c>
      <c r="II87" s="241">
        <f t="shared" si="1588"/>
        <v>0</v>
      </c>
      <c r="IJ87" s="241" t="str">
        <f t="shared" si="1589"/>
        <v>#DIV/0!</v>
      </c>
      <c r="IK87" s="241">
        <f t="shared" si="1590"/>
        <v>0</v>
      </c>
      <c r="IL87" s="242"/>
      <c r="IM87" s="241">
        <f t="shared" si="1591"/>
        <v>0</v>
      </c>
      <c r="IN87" s="241">
        <f t="shared" ref="IN87:IP87" si="1796">IN188+IN289+IN390+IN491</f>
        <v>0</v>
      </c>
      <c r="IO87" s="241">
        <f t="shared" si="1796"/>
        <v>0</v>
      </c>
      <c r="IP87" s="241">
        <f t="shared" si="1796"/>
        <v>0</v>
      </c>
      <c r="IQ87" s="241">
        <f t="shared" si="1593"/>
        <v>0</v>
      </c>
      <c r="IR87" s="242">
        <v>0.36319999999999997</v>
      </c>
      <c r="IS87" s="243">
        <f t="shared" si="1594"/>
        <v>0</v>
      </c>
      <c r="IT87" s="244">
        <f t="shared" si="1595"/>
        <v>0</v>
      </c>
      <c r="IU87" s="236"/>
      <c r="IV87" s="238">
        <v>12.0</v>
      </c>
      <c r="IW87" s="239" t="s">
        <v>190</v>
      </c>
      <c r="IX87" s="240" t="s">
        <v>132</v>
      </c>
      <c r="IY87" s="240" t="s">
        <v>132</v>
      </c>
      <c r="IZ87" s="241">
        <f t="shared" si="1596"/>
        <v>0</v>
      </c>
      <c r="JA87" s="241" t="str">
        <f t="shared" si="1597"/>
        <v>#DIV/0!</v>
      </c>
      <c r="JB87" s="241">
        <f t="shared" si="1598"/>
        <v>0</v>
      </c>
      <c r="JC87" s="242"/>
      <c r="JD87" s="241">
        <f t="shared" si="1599"/>
        <v>0</v>
      </c>
      <c r="JE87" s="241">
        <f t="shared" ref="JE87:JG87" si="1797">JE188+JE289+JE390+JE491</f>
        <v>0</v>
      </c>
      <c r="JF87" s="241">
        <f t="shared" si="1797"/>
        <v>0</v>
      </c>
      <c r="JG87" s="241">
        <f t="shared" si="1797"/>
        <v>0</v>
      </c>
      <c r="JH87" s="241">
        <f t="shared" si="1601"/>
        <v>0</v>
      </c>
      <c r="JI87" s="242">
        <v>0.36319999999999997</v>
      </c>
      <c r="JJ87" s="243">
        <f t="shared" si="1602"/>
        <v>0</v>
      </c>
      <c r="JK87" s="244">
        <f t="shared" si="1603"/>
        <v>0</v>
      </c>
      <c r="JL87" s="236"/>
      <c r="JM87" s="238">
        <v>12.0</v>
      </c>
      <c r="JN87" s="239" t="s">
        <v>190</v>
      </c>
      <c r="JO87" s="240" t="s">
        <v>132</v>
      </c>
      <c r="JP87" s="240" t="s">
        <v>132</v>
      </c>
      <c r="JQ87" s="241">
        <f t="shared" si="1604"/>
        <v>0</v>
      </c>
      <c r="JR87" s="241" t="str">
        <f t="shared" si="1605"/>
        <v>#DIV/0!</v>
      </c>
      <c r="JS87" s="241">
        <f t="shared" si="1606"/>
        <v>0</v>
      </c>
      <c r="JT87" s="242"/>
      <c r="JU87" s="241">
        <f t="shared" si="1607"/>
        <v>0</v>
      </c>
      <c r="JV87" s="241">
        <f t="shared" ref="JV87:JX87" si="1798">JV188+JV289+JV390+JV491</f>
        <v>0</v>
      </c>
      <c r="JW87" s="241">
        <f t="shared" si="1798"/>
        <v>0</v>
      </c>
      <c r="JX87" s="241">
        <f t="shared" si="1798"/>
        <v>0</v>
      </c>
      <c r="JY87" s="241">
        <f t="shared" si="1609"/>
        <v>0</v>
      </c>
      <c r="JZ87" s="242">
        <v>0.36319999999999997</v>
      </c>
      <c r="KA87" s="243">
        <f t="shared" si="1610"/>
        <v>0</v>
      </c>
      <c r="KB87" s="244">
        <f t="shared" si="1611"/>
        <v>0</v>
      </c>
      <c r="KC87" s="236"/>
      <c r="KD87" s="238">
        <v>12.0</v>
      </c>
      <c r="KE87" s="239" t="s">
        <v>190</v>
      </c>
      <c r="KF87" s="240" t="s">
        <v>132</v>
      </c>
      <c r="KG87" s="240" t="s">
        <v>132</v>
      </c>
      <c r="KH87" s="241">
        <f t="shared" si="1612"/>
        <v>0</v>
      </c>
      <c r="KI87" s="241" t="str">
        <f t="shared" si="1613"/>
        <v>#DIV/0!</v>
      </c>
      <c r="KJ87" s="241">
        <f t="shared" si="1614"/>
        <v>0</v>
      </c>
      <c r="KK87" s="242"/>
      <c r="KL87" s="241">
        <f t="shared" si="1615"/>
        <v>0</v>
      </c>
      <c r="KM87" s="241">
        <f t="shared" ref="KM87:KO87" si="1799">KM188+KM289+KM390+KM491</f>
        <v>0</v>
      </c>
      <c r="KN87" s="241">
        <f t="shared" si="1799"/>
        <v>0</v>
      </c>
      <c r="KO87" s="241">
        <f t="shared" si="1799"/>
        <v>0</v>
      </c>
      <c r="KP87" s="241">
        <f t="shared" si="1617"/>
        <v>0</v>
      </c>
      <c r="KQ87" s="242">
        <v>0.36319999999999997</v>
      </c>
      <c r="KR87" s="243">
        <f t="shared" si="1618"/>
        <v>0</v>
      </c>
      <c r="KS87" s="244">
        <f t="shared" si="1619"/>
        <v>0</v>
      </c>
      <c r="KT87" s="236"/>
      <c r="KU87" s="237"/>
    </row>
    <row r="88" ht="15.75" customHeight="1">
      <c r="A88" s="238">
        <v>13.0</v>
      </c>
      <c r="B88" s="239" t="s">
        <v>191</v>
      </c>
      <c r="C88" s="240" t="s">
        <v>132</v>
      </c>
      <c r="D88" s="240" t="s">
        <v>132</v>
      </c>
      <c r="E88" s="241">
        <f t="shared" si="1476"/>
        <v>0</v>
      </c>
      <c r="F88" s="241" t="str">
        <f t="shared" si="1477"/>
        <v>#DIV/0!</v>
      </c>
      <c r="G88" s="241">
        <f t="shared" si="1478"/>
        <v>0</v>
      </c>
      <c r="H88" s="242"/>
      <c r="I88" s="241">
        <f t="shared" si="1479"/>
        <v>0</v>
      </c>
      <c r="J88" s="241">
        <f t="shared" ref="J88:L88" si="1800">J189+J290+J391+J492</f>
        <v>0</v>
      </c>
      <c r="K88" s="241">
        <f t="shared" si="1800"/>
        <v>0</v>
      </c>
      <c r="L88" s="241">
        <f t="shared" si="1800"/>
        <v>0</v>
      </c>
      <c r="M88" s="241">
        <f t="shared" si="1481"/>
        <v>0</v>
      </c>
      <c r="N88" s="242">
        <v>0.36319999999999997</v>
      </c>
      <c r="O88" s="243">
        <f t="shared" si="1482"/>
        <v>0</v>
      </c>
      <c r="P88" s="244">
        <f t="shared" si="1483"/>
        <v>0</v>
      </c>
      <c r="Q88" s="236"/>
      <c r="R88" s="238">
        <v>13.0</v>
      </c>
      <c r="S88" s="239" t="s">
        <v>191</v>
      </c>
      <c r="T88" s="240" t="s">
        <v>132</v>
      </c>
      <c r="U88" s="240" t="s">
        <v>132</v>
      </c>
      <c r="V88" s="241">
        <f t="shared" si="1484"/>
        <v>0</v>
      </c>
      <c r="W88" s="241" t="str">
        <f t="shared" si="1485"/>
        <v>#DIV/0!</v>
      </c>
      <c r="X88" s="241">
        <f t="shared" si="1486"/>
        <v>0</v>
      </c>
      <c r="Y88" s="242"/>
      <c r="Z88" s="241">
        <f t="shared" si="1487"/>
        <v>0</v>
      </c>
      <c r="AA88" s="241">
        <f t="shared" ref="AA88:AC88" si="1801">AA189+AA290+AA391+AA492</f>
        <v>0</v>
      </c>
      <c r="AB88" s="241">
        <f t="shared" si="1801"/>
        <v>0</v>
      </c>
      <c r="AC88" s="241">
        <f t="shared" si="1801"/>
        <v>0</v>
      </c>
      <c r="AD88" s="241">
        <f t="shared" si="1489"/>
        <v>0</v>
      </c>
      <c r="AE88" s="242">
        <v>0.36319999999999997</v>
      </c>
      <c r="AF88" s="243">
        <f t="shared" si="1490"/>
        <v>0</v>
      </c>
      <c r="AG88" s="244">
        <f t="shared" si="1491"/>
        <v>0</v>
      </c>
      <c r="AH88" s="236"/>
      <c r="AI88" s="238">
        <v>13.0</v>
      </c>
      <c r="AJ88" s="239" t="s">
        <v>191</v>
      </c>
      <c r="AK88" s="240" t="s">
        <v>132</v>
      </c>
      <c r="AL88" s="240" t="s">
        <v>132</v>
      </c>
      <c r="AM88" s="241">
        <f t="shared" si="1492"/>
        <v>0</v>
      </c>
      <c r="AN88" s="241" t="str">
        <f t="shared" si="1493"/>
        <v>#DIV/0!</v>
      </c>
      <c r="AO88" s="241">
        <f t="shared" si="1494"/>
        <v>0</v>
      </c>
      <c r="AP88" s="242"/>
      <c r="AQ88" s="241">
        <f t="shared" si="1495"/>
        <v>0</v>
      </c>
      <c r="AR88" s="241">
        <f t="shared" ref="AR88:AT88" si="1802">AR189+AR290+AR391+AR492</f>
        <v>0</v>
      </c>
      <c r="AS88" s="241">
        <f t="shared" si="1802"/>
        <v>0</v>
      </c>
      <c r="AT88" s="241">
        <f t="shared" si="1802"/>
        <v>0</v>
      </c>
      <c r="AU88" s="241">
        <f t="shared" si="1497"/>
        <v>0</v>
      </c>
      <c r="AV88" s="242">
        <v>0.36319999999999997</v>
      </c>
      <c r="AW88" s="243">
        <f t="shared" si="1498"/>
        <v>0</v>
      </c>
      <c r="AX88" s="244">
        <f t="shared" si="1499"/>
        <v>0</v>
      </c>
      <c r="AY88" s="236"/>
      <c r="AZ88" s="238">
        <v>13.0</v>
      </c>
      <c r="BA88" s="239" t="s">
        <v>191</v>
      </c>
      <c r="BB88" s="240" t="s">
        <v>132</v>
      </c>
      <c r="BC88" s="240" t="s">
        <v>132</v>
      </c>
      <c r="BD88" s="241">
        <f t="shared" si="1500"/>
        <v>0</v>
      </c>
      <c r="BE88" s="241" t="str">
        <f t="shared" si="1501"/>
        <v>#DIV/0!</v>
      </c>
      <c r="BF88" s="241">
        <f t="shared" si="1502"/>
        <v>0</v>
      </c>
      <c r="BG88" s="242"/>
      <c r="BH88" s="241">
        <f t="shared" si="1503"/>
        <v>0</v>
      </c>
      <c r="BI88" s="241">
        <f t="shared" ref="BI88:BK88" si="1803">BI189+BI290+BI391+BI492</f>
        <v>0</v>
      </c>
      <c r="BJ88" s="241">
        <f t="shared" si="1803"/>
        <v>0</v>
      </c>
      <c r="BK88" s="241">
        <f t="shared" si="1803"/>
        <v>0</v>
      </c>
      <c r="BL88" s="241">
        <f t="shared" si="1505"/>
        <v>0</v>
      </c>
      <c r="BM88" s="242">
        <v>0.36319999999999997</v>
      </c>
      <c r="BN88" s="243">
        <f t="shared" si="1506"/>
        <v>0</v>
      </c>
      <c r="BO88" s="244">
        <f t="shared" si="1507"/>
        <v>0</v>
      </c>
      <c r="BP88" s="236"/>
      <c r="BQ88" s="238">
        <v>13.0</v>
      </c>
      <c r="BR88" s="239" t="s">
        <v>191</v>
      </c>
      <c r="BS88" s="240" t="s">
        <v>132</v>
      </c>
      <c r="BT88" s="240" t="s">
        <v>132</v>
      </c>
      <c r="BU88" s="241">
        <f t="shared" si="1508"/>
        <v>0</v>
      </c>
      <c r="BV88" s="241" t="str">
        <f t="shared" si="1509"/>
        <v>#DIV/0!</v>
      </c>
      <c r="BW88" s="241">
        <f t="shared" si="1510"/>
        <v>0</v>
      </c>
      <c r="BX88" s="242"/>
      <c r="BY88" s="241">
        <f t="shared" si="1511"/>
        <v>0</v>
      </c>
      <c r="BZ88" s="241">
        <f t="shared" ref="BZ88:CB88" si="1804">BZ189+BZ290+BZ391+BZ492</f>
        <v>0</v>
      </c>
      <c r="CA88" s="241">
        <f t="shared" si="1804"/>
        <v>0</v>
      </c>
      <c r="CB88" s="241">
        <f t="shared" si="1804"/>
        <v>0</v>
      </c>
      <c r="CC88" s="241">
        <f t="shared" si="1513"/>
        <v>0</v>
      </c>
      <c r="CD88" s="242">
        <v>0.36319999999999997</v>
      </c>
      <c r="CE88" s="243">
        <f t="shared" si="1514"/>
        <v>0</v>
      </c>
      <c r="CF88" s="244">
        <f t="shared" si="1515"/>
        <v>0</v>
      </c>
      <c r="CG88" s="236"/>
      <c r="CH88" s="238">
        <v>13.0</v>
      </c>
      <c r="CI88" s="239" t="s">
        <v>191</v>
      </c>
      <c r="CJ88" s="240" t="s">
        <v>132</v>
      </c>
      <c r="CK88" s="240" t="s">
        <v>132</v>
      </c>
      <c r="CL88" s="241">
        <f t="shared" si="1516"/>
        <v>0</v>
      </c>
      <c r="CM88" s="241" t="str">
        <f t="shared" si="1517"/>
        <v>#DIV/0!</v>
      </c>
      <c r="CN88" s="241">
        <f t="shared" si="1518"/>
        <v>0</v>
      </c>
      <c r="CO88" s="242"/>
      <c r="CP88" s="241">
        <f t="shared" si="1519"/>
        <v>0</v>
      </c>
      <c r="CQ88" s="241">
        <f t="shared" ref="CQ88:CS88" si="1805">CQ189+CQ290+CQ391+CQ492</f>
        <v>0</v>
      </c>
      <c r="CR88" s="241">
        <f t="shared" si="1805"/>
        <v>0</v>
      </c>
      <c r="CS88" s="241">
        <f t="shared" si="1805"/>
        <v>0</v>
      </c>
      <c r="CT88" s="241">
        <f t="shared" si="1521"/>
        <v>0</v>
      </c>
      <c r="CU88" s="242">
        <v>0.36319999999999997</v>
      </c>
      <c r="CV88" s="243">
        <f t="shared" si="1522"/>
        <v>0</v>
      </c>
      <c r="CW88" s="244">
        <f t="shared" si="1523"/>
        <v>0</v>
      </c>
      <c r="CX88" s="236"/>
      <c r="CY88" s="238">
        <v>13.0</v>
      </c>
      <c r="CZ88" s="239" t="s">
        <v>191</v>
      </c>
      <c r="DA88" s="240" t="s">
        <v>132</v>
      </c>
      <c r="DB88" s="240" t="s">
        <v>132</v>
      </c>
      <c r="DC88" s="241">
        <f t="shared" si="1524"/>
        <v>0</v>
      </c>
      <c r="DD88" s="241" t="str">
        <f t="shared" si="1525"/>
        <v>#DIV/0!</v>
      </c>
      <c r="DE88" s="241">
        <f t="shared" si="1526"/>
        <v>0</v>
      </c>
      <c r="DF88" s="242"/>
      <c r="DG88" s="241">
        <f t="shared" si="1527"/>
        <v>0</v>
      </c>
      <c r="DH88" s="241">
        <f t="shared" ref="DH88:DJ88" si="1806">DH189+DH290+DH391+DH492</f>
        <v>0</v>
      </c>
      <c r="DI88" s="241">
        <f t="shared" si="1806"/>
        <v>0</v>
      </c>
      <c r="DJ88" s="241">
        <f t="shared" si="1806"/>
        <v>0</v>
      </c>
      <c r="DK88" s="241">
        <f t="shared" si="1529"/>
        <v>0</v>
      </c>
      <c r="DL88" s="242">
        <v>0.36319999999999997</v>
      </c>
      <c r="DM88" s="243">
        <f t="shared" si="1530"/>
        <v>0</v>
      </c>
      <c r="DN88" s="244">
        <f t="shared" si="1531"/>
        <v>0</v>
      </c>
      <c r="DO88" s="236"/>
      <c r="DP88" s="238">
        <v>13.0</v>
      </c>
      <c r="DQ88" s="239" t="s">
        <v>191</v>
      </c>
      <c r="DR88" s="240" t="s">
        <v>132</v>
      </c>
      <c r="DS88" s="240" t="s">
        <v>132</v>
      </c>
      <c r="DT88" s="241">
        <f t="shared" si="1532"/>
        <v>0</v>
      </c>
      <c r="DU88" s="241" t="str">
        <f t="shared" si="1533"/>
        <v>#DIV/0!</v>
      </c>
      <c r="DV88" s="241">
        <f t="shared" si="1534"/>
        <v>0</v>
      </c>
      <c r="DW88" s="242"/>
      <c r="DX88" s="241">
        <f t="shared" si="1535"/>
        <v>0</v>
      </c>
      <c r="DY88" s="241">
        <f t="shared" ref="DY88:EA88" si="1807">DY189+DY290+DY391+DY492</f>
        <v>0</v>
      </c>
      <c r="DZ88" s="241">
        <f t="shared" si="1807"/>
        <v>0</v>
      </c>
      <c r="EA88" s="241">
        <f t="shared" si="1807"/>
        <v>0</v>
      </c>
      <c r="EB88" s="241">
        <f t="shared" si="1537"/>
        <v>0</v>
      </c>
      <c r="EC88" s="242">
        <v>0.36319999999999997</v>
      </c>
      <c r="ED88" s="243">
        <f t="shared" si="1538"/>
        <v>0</v>
      </c>
      <c r="EE88" s="244">
        <f t="shared" si="1539"/>
        <v>0</v>
      </c>
      <c r="EF88" s="236"/>
      <c r="EG88" s="238">
        <v>13.0</v>
      </c>
      <c r="EH88" s="239" t="s">
        <v>191</v>
      </c>
      <c r="EI88" s="240" t="s">
        <v>132</v>
      </c>
      <c r="EJ88" s="240" t="s">
        <v>132</v>
      </c>
      <c r="EK88" s="241">
        <f t="shared" si="1540"/>
        <v>0</v>
      </c>
      <c r="EL88" s="241" t="str">
        <f t="shared" si="1541"/>
        <v>#DIV/0!</v>
      </c>
      <c r="EM88" s="241">
        <f t="shared" si="1542"/>
        <v>0</v>
      </c>
      <c r="EN88" s="242"/>
      <c r="EO88" s="241">
        <f t="shared" si="1543"/>
        <v>0</v>
      </c>
      <c r="EP88" s="241">
        <f t="shared" ref="EP88:ER88" si="1808">EP189+EP290+EP391+EP492</f>
        <v>0</v>
      </c>
      <c r="EQ88" s="241">
        <f t="shared" si="1808"/>
        <v>0</v>
      </c>
      <c r="ER88" s="241">
        <f t="shared" si="1808"/>
        <v>0</v>
      </c>
      <c r="ES88" s="241">
        <f t="shared" si="1545"/>
        <v>0</v>
      </c>
      <c r="ET88" s="242">
        <v>0.36319999999999997</v>
      </c>
      <c r="EU88" s="243">
        <f t="shared" si="1546"/>
        <v>0</v>
      </c>
      <c r="EV88" s="244">
        <f t="shared" si="1547"/>
        <v>0</v>
      </c>
      <c r="EW88" s="236"/>
      <c r="EX88" s="238">
        <v>13.0</v>
      </c>
      <c r="EY88" s="239" t="s">
        <v>191</v>
      </c>
      <c r="EZ88" s="240" t="s">
        <v>132</v>
      </c>
      <c r="FA88" s="240" t="s">
        <v>132</v>
      </c>
      <c r="FB88" s="241">
        <f t="shared" si="1548"/>
        <v>0</v>
      </c>
      <c r="FC88" s="241" t="str">
        <f t="shared" si="1549"/>
        <v>#DIV/0!</v>
      </c>
      <c r="FD88" s="241">
        <f t="shared" si="1550"/>
        <v>0</v>
      </c>
      <c r="FE88" s="242"/>
      <c r="FF88" s="241">
        <f t="shared" si="1551"/>
        <v>0</v>
      </c>
      <c r="FG88" s="241">
        <f t="shared" ref="FG88:FI88" si="1809">FG189+FG290+FG391+FG492</f>
        <v>0</v>
      </c>
      <c r="FH88" s="241">
        <f t="shared" si="1809"/>
        <v>0</v>
      </c>
      <c r="FI88" s="241">
        <f t="shared" si="1809"/>
        <v>0</v>
      </c>
      <c r="FJ88" s="241">
        <f t="shared" si="1553"/>
        <v>0</v>
      </c>
      <c r="FK88" s="242">
        <v>0.36319999999999997</v>
      </c>
      <c r="FL88" s="243">
        <f t="shared" si="1554"/>
        <v>0</v>
      </c>
      <c r="FM88" s="244">
        <f t="shared" si="1555"/>
        <v>0</v>
      </c>
      <c r="FN88" s="236"/>
      <c r="FO88" s="238">
        <v>13.0</v>
      </c>
      <c r="FP88" s="239" t="s">
        <v>191</v>
      </c>
      <c r="FQ88" s="240" t="s">
        <v>132</v>
      </c>
      <c r="FR88" s="240" t="s">
        <v>132</v>
      </c>
      <c r="FS88" s="241">
        <f t="shared" si="1556"/>
        <v>0</v>
      </c>
      <c r="FT88" s="241" t="str">
        <f t="shared" si="1557"/>
        <v>#DIV/0!</v>
      </c>
      <c r="FU88" s="241">
        <f t="shared" si="1558"/>
        <v>0</v>
      </c>
      <c r="FV88" s="242"/>
      <c r="FW88" s="241">
        <f t="shared" si="1559"/>
        <v>0</v>
      </c>
      <c r="FX88" s="241">
        <f t="shared" ref="FX88:FZ88" si="1810">FX189+FX290+FX391+FX492</f>
        <v>0</v>
      </c>
      <c r="FY88" s="241">
        <f t="shared" si="1810"/>
        <v>0</v>
      </c>
      <c r="FZ88" s="241">
        <f t="shared" si="1810"/>
        <v>0</v>
      </c>
      <c r="GA88" s="241">
        <f t="shared" si="1561"/>
        <v>0</v>
      </c>
      <c r="GB88" s="242">
        <v>0.36319999999999997</v>
      </c>
      <c r="GC88" s="243">
        <f t="shared" si="1562"/>
        <v>0</v>
      </c>
      <c r="GD88" s="244">
        <f t="shared" si="1563"/>
        <v>0</v>
      </c>
      <c r="GE88" s="236"/>
      <c r="GF88" s="238">
        <v>13.0</v>
      </c>
      <c r="GG88" s="239" t="s">
        <v>191</v>
      </c>
      <c r="GH88" s="240" t="s">
        <v>132</v>
      </c>
      <c r="GI88" s="240" t="s">
        <v>132</v>
      </c>
      <c r="GJ88" s="241">
        <f t="shared" si="1564"/>
        <v>0</v>
      </c>
      <c r="GK88" s="241" t="str">
        <f t="shared" si="1565"/>
        <v>#DIV/0!</v>
      </c>
      <c r="GL88" s="241">
        <f t="shared" si="1566"/>
        <v>0</v>
      </c>
      <c r="GM88" s="242"/>
      <c r="GN88" s="241">
        <f t="shared" si="1567"/>
        <v>0</v>
      </c>
      <c r="GO88" s="241">
        <f t="shared" ref="GO88:GQ88" si="1811">GO189+GO290+GO391+GO492</f>
        <v>0</v>
      </c>
      <c r="GP88" s="241">
        <f t="shared" si="1811"/>
        <v>0</v>
      </c>
      <c r="GQ88" s="241">
        <f t="shared" si="1811"/>
        <v>0</v>
      </c>
      <c r="GR88" s="241">
        <f t="shared" si="1569"/>
        <v>0</v>
      </c>
      <c r="GS88" s="242">
        <v>0.36319999999999997</v>
      </c>
      <c r="GT88" s="243">
        <f t="shared" si="1570"/>
        <v>0</v>
      </c>
      <c r="GU88" s="244">
        <f t="shared" si="1571"/>
        <v>0</v>
      </c>
      <c r="GV88" s="236"/>
      <c r="GW88" s="238">
        <v>13.0</v>
      </c>
      <c r="GX88" s="239" t="s">
        <v>191</v>
      </c>
      <c r="GY88" s="240" t="s">
        <v>132</v>
      </c>
      <c r="GZ88" s="240" t="s">
        <v>132</v>
      </c>
      <c r="HA88" s="241">
        <f t="shared" si="1572"/>
        <v>0</v>
      </c>
      <c r="HB88" s="241" t="str">
        <f t="shared" si="1573"/>
        <v>#DIV/0!</v>
      </c>
      <c r="HC88" s="241">
        <f t="shared" si="1574"/>
        <v>0</v>
      </c>
      <c r="HD88" s="242"/>
      <c r="HE88" s="241">
        <f t="shared" si="1575"/>
        <v>0</v>
      </c>
      <c r="HF88" s="241">
        <f t="shared" ref="HF88:HH88" si="1812">HF189+HF290+HF391+HF492</f>
        <v>0</v>
      </c>
      <c r="HG88" s="241">
        <f t="shared" si="1812"/>
        <v>0</v>
      </c>
      <c r="HH88" s="241">
        <f t="shared" si="1812"/>
        <v>0</v>
      </c>
      <c r="HI88" s="241">
        <f t="shared" si="1577"/>
        <v>0</v>
      </c>
      <c r="HJ88" s="242">
        <v>0.36319999999999997</v>
      </c>
      <c r="HK88" s="243">
        <f t="shared" si="1578"/>
        <v>0</v>
      </c>
      <c r="HL88" s="244">
        <f t="shared" si="1579"/>
        <v>0</v>
      </c>
      <c r="HM88" s="236"/>
      <c r="HN88" s="238">
        <v>13.0</v>
      </c>
      <c r="HO88" s="239" t="s">
        <v>191</v>
      </c>
      <c r="HP88" s="240" t="s">
        <v>132</v>
      </c>
      <c r="HQ88" s="240" t="s">
        <v>132</v>
      </c>
      <c r="HR88" s="241">
        <f t="shared" si="1580"/>
        <v>0</v>
      </c>
      <c r="HS88" s="241" t="str">
        <f t="shared" si="1581"/>
        <v>#DIV/0!</v>
      </c>
      <c r="HT88" s="241">
        <f t="shared" si="1582"/>
        <v>0</v>
      </c>
      <c r="HU88" s="242"/>
      <c r="HV88" s="241">
        <f t="shared" si="1583"/>
        <v>0</v>
      </c>
      <c r="HW88" s="241">
        <f t="shared" ref="HW88:HY88" si="1813">HW189+HW290+HW391+HW492</f>
        <v>0</v>
      </c>
      <c r="HX88" s="241">
        <f t="shared" si="1813"/>
        <v>0</v>
      </c>
      <c r="HY88" s="241">
        <f t="shared" si="1813"/>
        <v>0</v>
      </c>
      <c r="HZ88" s="241">
        <f t="shared" si="1585"/>
        <v>0</v>
      </c>
      <c r="IA88" s="242">
        <v>0.36319999999999997</v>
      </c>
      <c r="IB88" s="243">
        <f t="shared" si="1586"/>
        <v>0</v>
      </c>
      <c r="IC88" s="244">
        <f t="shared" si="1587"/>
        <v>0</v>
      </c>
      <c r="ID88" s="236"/>
      <c r="IE88" s="238">
        <v>13.0</v>
      </c>
      <c r="IF88" s="239" t="s">
        <v>191</v>
      </c>
      <c r="IG88" s="240" t="s">
        <v>132</v>
      </c>
      <c r="IH88" s="240" t="s">
        <v>132</v>
      </c>
      <c r="II88" s="241">
        <f t="shared" si="1588"/>
        <v>0</v>
      </c>
      <c r="IJ88" s="241" t="str">
        <f t="shared" si="1589"/>
        <v>#DIV/0!</v>
      </c>
      <c r="IK88" s="241">
        <f t="shared" si="1590"/>
        <v>0</v>
      </c>
      <c r="IL88" s="242"/>
      <c r="IM88" s="241">
        <f t="shared" si="1591"/>
        <v>0</v>
      </c>
      <c r="IN88" s="241">
        <f t="shared" ref="IN88:IP88" si="1814">IN189+IN290+IN391+IN492</f>
        <v>0</v>
      </c>
      <c r="IO88" s="241">
        <f t="shared" si="1814"/>
        <v>0</v>
      </c>
      <c r="IP88" s="241">
        <f t="shared" si="1814"/>
        <v>0</v>
      </c>
      <c r="IQ88" s="241">
        <f t="shared" si="1593"/>
        <v>0</v>
      </c>
      <c r="IR88" s="242">
        <v>0.36319999999999997</v>
      </c>
      <c r="IS88" s="243">
        <f t="shared" si="1594"/>
        <v>0</v>
      </c>
      <c r="IT88" s="244">
        <f t="shared" si="1595"/>
        <v>0</v>
      </c>
      <c r="IU88" s="236"/>
      <c r="IV88" s="238">
        <v>13.0</v>
      </c>
      <c r="IW88" s="239" t="s">
        <v>191</v>
      </c>
      <c r="IX88" s="240" t="s">
        <v>132</v>
      </c>
      <c r="IY88" s="240" t="s">
        <v>132</v>
      </c>
      <c r="IZ88" s="241">
        <f t="shared" si="1596"/>
        <v>0</v>
      </c>
      <c r="JA88" s="241" t="str">
        <f t="shared" si="1597"/>
        <v>#DIV/0!</v>
      </c>
      <c r="JB88" s="241">
        <f t="shared" si="1598"/>
        <v>0</v>
      </c>
      <c r="JC88" s="242"/>
      <c r="JD88" s="241">
        <f t="shared" si="1599"/>
        <v>0</v>
      </c>
      <c r="JE88" s="241">
        <f t="shared" ref="JE88:JG88" si="1815">JE189+JE290+JE391+JE492</f>
        <v>0</v>
      </c>
      <c r="JF88" s="241">
        <f t="shared" si="1815"/>
        <v>0</v>
      </c>
      <c r="JG88" s="241">
        <f t="shared" si="1815"/>
        <v>0</v>
      </c>
      <c r="JH88" s="241">
        <f t="shared" si="1601"/>
        <v>0</v>
      </c>
      <c r="JI88" s="242">
        <v>0.36319999999999997</v>
      </c>
      <c r="JJ88" s="243">
        <f t="shared" si="1602"/>
        <v>0</v>
      </c>
      <c r="JK88" s="244">
        <f t="shared" si="1603"/>
        <v>0</v>
      </c>
      <c r="JL88" s="236"/>
      <c r="JM88" s="238">
        <v>13.0</v>
      </c>
      <c r="JN88" s="239" t="s">
        <v>191</v>
      </c>
      <c r="JO88" s="240" t="s">
        <v>132</v>
      </c>
      <c r="JP88" s="240" t="s">
        <v>132</v>
      </c>
      <c r="JQ88" s="241">
        <f t="shared" si="1604"/>
        <v>0</v>
      </c>
      <c r="JR88" s="241" t="str">
        <f t="shared" si="1605"/>
        <v>#DIV/0!</v>
      </c>
      <c r="JS88" s="241">
        <f t="shared" si="1606"/>
        <v>0</v>
      </c>
      <c r="JT88" s="242"/>
      <c r="JU88" s="241">
        <f t="shared" si="1607"/>
        <v>0</v>
      </c>
      <c r="JV88" s="241">
        <f t="shared" ref="JV88:JX88" si="1816">JV189+JV290+JV391+JV492</f>
        <v>0</v>
      </c>
      <c r="JW88" s="241">
        <f t="shared" si="1816"/>
        <v>0</v>
      </c>
      <c r="JX88" s="241">
        <f t="shared" si="1816"/>
        <v>0</v>
      </c>
      <c r="JY88" s="241">
        <f t="shared" si="1609"/>
        <v>0</v>
      </c>
      <c r="JZ88" s="242">
        <v>0.36319999999999997</v>
      </c>
      <c r="KA88" s="243">
        <f t="shared" si="1610"/>
        <v>0</v>
      </c>
      <c r="KB88" s="244">
        <f t="shared" si="1611"/>
        <v>0</v>
      </c>
      <c r="KC88" s="236"/>
      <c r="KD88" s="238">
        <v>13.0</v>
      </c>
      <c r="KE88" s="239" t="s">
        <v>191</v>
      </c>
      <c r="KF88" s="240" t="s">
        <v>132</v>
      </c>
      <c r="KG88" s="240" t="s">
        <v>132</v>
      </c>
      <c r="KH88" s="241">
        <f t="shared" si="1612"/>
        <v>0</v>
      </c>
      <c r="KI88" s="241" t="str">
        <f t="shared" si="1613"/>
        <v>#DIV/0!</v>
      </c>
      <c r="KJ88" s="241">
        <f t="shared" si="1614"/>
        <v>0</v>
      </c>
      <c r="KK88" s="242"/>
      <c r="KL88" s="241">
        <f t="shared" si="1615"/>
        <v>0</v>
      </c>
      <c r="KM88" s="241">
        <f t="shared" ref="KM88:KO88" si="1817">KM189+KM290+KM391+KM492</f>
        <v>0</v>
      </c>
      <c r="KN88" s="241">
        <f t="shared" si="1817"/>
        <v>0</v>
      </c>
      <c r="KO88" s="241">
        <f t="shared" si="1817"/>
        <v>0</v>
      </c>
      <c r="KP88" s="241">
        <f t="shared" si="1617"/>
        <v>0</v>
      </c>
      <c r="KQ88" s="242">
        <v>0.36319999999999997</v>
      </c>
      <c r="KR88" s="243">
        <f t="shared" si="1618"/>
        <v>0</v>
      </c>
      <c r="KS88" s="244">
        <f t="shared" si="1619"/>
        <v>0</v>
      </c>
      <c r="KT88" s="236"/>
      <c r="KU88" s="237"/>
    </row>
    <row r="89" ht="15.75" customHeight="1">
      <c r="A89" s="238">
        <v>14.0</v>
      </c>
      <c r="B89" s="239" t="s">
        <v>192</v>
      </c>
      <c r="C89" s="240" t="s">
        <v>132</v>
      </c>
      <c r="D89" s="240" t="s">
        <v>132</v>
      </c>
      <c r="E89" s="241">
        <f t="shared" si="1476"/>
        <v>0</v>
      </c>
      <c r="F89" s="241" t="str">
        <f t="shared" si="1477"/>
        <v>#DIV/0!</v>
      </c>
      <c r="G89" s="241">
        <f t="shared" si="1478"/>
        <v>0</v>
      </c>
      <c r="H89" s="242"/>
      <c r="I89" s="241">
        <f t="shared" si="1479"/>
        <v>0</v>
      </c>
      <c r="J89" s="241">
        <f t="shared" ref="J89:L89" si="1818">J190+J291+J392+J493</f>
        <v>0</v>
      </c>
      <c r="K89" s="241">
        <f t="shared" si="1818"/>
        <v>0</v>
      </c>
      <c r="L89" s="241">
        <f t="shared" si="1818"/>
        <v>0</v>
      </c>
      <c r="M89" s="241">
        <f t="shared" si="1481"/>
        <v>0</v>
      </c>
      <c r="N89" s="242">
        <v>0.36319999999999997</v>
      </c>
      <c r="O89" s="243">
        <f t="shared" si="1482"/>
        <v>0</v>
      </c>
      <c r="P89" s="244">
        <f t="shared" si="1483"/>
        <v>0</v>
      </c>
      <c r="Q89" s="236"/>
      <c r="R89" s="238">
        <v>14.0</v>
      </c>
      <c r="S89" s="239" t="s">
        <v>192</v>
      </c>
      <c r="T89" s="240" t="s">
        <v>132</v>
      </c>
      <c r="U89" s="240" t="s">
        <v>132</v>
      </c>
      <c r="V89" s="241">
        <f t="shared" si="1484"/>
        <v>0</v>
      </c>
      <c r="W89" s="241" t="str">
        <f t="shared" si="1485"/>
        <v>#DIV/0!</v>
      </c>
      <c r="X89" s="241">
        <f t="shared" si="1486"/>
        <v>0</v>
      </c>
      <c r="Y89" s="242"/>
      <c r="Z89" s="241">
        <f t="shared" si="1487"/>
        <v>0</v>
      </c>
      <c r="AA89" s="241">
        <f t="shared" ref="AA89:AC89" si="1819">AA190+AA291+AA392+AA493</f>
        <v>0</v>
      </c>
      <c r="AB89" s="241">
        <f t="shared" si="1819"/>
        <v>0</v>
      </c>
      <c r="AC89" s="241">
        <f t="shared" si="1819"/>
        <v>0</v>
      </c>
      <c r="AD89" s="241">
        <f t="shared" si="1489"/>
        <v>0</v>
      </c>
      <c r="AE89" s="242">
        <v>0.36319999999999997</v>
      </c>
      <c r="AF89" s="243">
        <f t="shared" si="1490"/>
        <v>0</v>
      </c>
      <c r="AG89" s="244">
        <f t="shared" si="1491"/>
        <v>0</v>
      </c>
      <c r="AH89" s="236"/>
      <c r="AI89" s="238">
        <v>14.0</v>
      </c>
      <c r="AJ89" s="239" t="s">
        <v>192</v>
      </c>
      <c r="AK89" s="240" t="s">
        <v>132</v>
      </c>
      <c r="AL89" s="240" t="s">
        <v>132</v>
      </c>
      <c r="AM89" s="241">
        <f t="shared" si="1492"/>
        <v>0</v>
      </c>
      <c r="AN89" s="241" t="str">
        <f t="shared" si="1493"/>
        <v>#DIV/0!</v>
      </c>
      <c r="AO89" s="241">
        <f t="shared" si="1494"/>
        <v>0</v>
      </c>
      <c r="AP89" s="242"/>
      <c r="AQ89" s="241">
        <f t="shared" si="1495"/>
        <v>0</v>
      </c>
      <c r="AR89" s="241">
        <f t="shared" ref="AR89:AT89" si="1820">AR190+AR291+AR392+AR493</f>
        <v>0</v>
      </c>
      <c r="AS89" s="241">
        <f t="shared" si="1820"/>
        <v>0</v>
      </c>
      <c r="AT89" s="241">
        <f t="shared" si="1820"/>
        <v>0</v>
      </c>
      <c r="AU89" s="241">
        <f t="shared" si="1497"/>
        <v>0</v>
      </c>
      <c r="AV89" s="242">
        <v>0.36319999999999997</v>
      </c>
      <c r="AW89" s="243">
        <f t="shared" si="1498"/>
        <v>0</v>
      </c>
      <c r="AX89" s="244">
        <f t="shared" si="1499"/>
        <v>0</v>
      </c>
      <c r="AY89" s="236"/>
      <c r="AZ89" s="238">
        <v>14.0</v>
      </c>
      <c r="BA89" s="239" t="s">
        <v>192</v>
      </c>
      <c r="BB89" s="240" t="s">
        <v>132</v>
      </c>
      <c r="BC89" s="240" t="s">
        <v>132</v>
      </c>
      <c r="BD89" s="241">
        <f t="shared" si="1500"/>
        <v>0</v>
      </c>
      <c r="BE89" s="241" t="str">
        <f t="shared" si="1501"/>
        <v>#DIV/0!</v>
      </c>
      <c r="BF89" s="241">
        <f t="shared" si="1502"/>
        <v>0</v>
      </c>
      <c r="BG89" s="242"/>
      <c r="BH89" s="241">
        <f t="shared" si="1503"/>
        <v>0</v>
      </c>
      <c r="BI89" s="241">
        <f t="shared" ref="BI89:BK89" si="1821">BI190+BI291+BI392+BI493</f>
        <v>0</v>
      </c>
      <c r="BJ89" s="241">
        <f t="shared" si="1821"/>
        <v>0</v>
      </c>
      <c r="BK89" s="241">
        <f t="shared" si="1821"/>
        <v>0</v>
      </c>
      <c r="BL89" s="241">
        <f t="shared" si="1505"/>
        <v>0</v>
      </c>
      <c r="BM89" s="242">
        <v>0.36319999999999997</v>
      </c>
      <c r="BN89" s="243">
        <f t="shared" si="1506"/>
        <v>0</v>
      </c>
      <c r="BO89" s="244">
        <f t="shared" si="1507"/>
        <v>0</v>
      </c>
      <c r="BP89" s="236"/>
      <c r="BQ89" s="238">
        <v>14.0</v>
      </c>
      <c r="BR89" s="239" t="s">
        <v>192</v>
      </c>
      <c r="BS89" s="240" t="s">
        <v>132</v>
      </c>
      <c r="BT89" s="240" t="s">
        <v>132</v>
      </c>
      <c r="BU89" s="241">
        <f t="shared" si="1508"/>
        <v>0</v>
      </c>
      <c r="BV89" s="241" t="str">
        <f t="shared" si="1509"/>
        <v>#DIV/0!</v>
      </c>
      <c r="BW89" s="241">
        <f t="shared" si="1510"/>
        <v>0</v>
      </c>
      <c r="BX89" s="242"/>
      <c r="BY89" s="241">
        <f t="shared" si="1511"/>
        <v>0</v>
      </c>
      <c r="BZ89" s="241">
        <f t="shared" ref="BZ89:CB89" si="1822">BZ190+BZ291+BZ392+BZ493</f>
        <v>0</v>
      </c>
      <c r="CA89" s="241">
        <f t="shared" si="1822"/>
        <v>0</v>
      </c>
      <c r="CB89" s="241">
        <f t="shared" si="1822"/>
        <v>0</v>
      </c>
      <c r="CC89" s="241">
        <f t="shared" si="1513"/>
        <v>0</v>
      </c>
      <c r="CD89" s="242">
        <v>0.36319999999999997</v>
      </c>
      <c r="CE89" s="243">
        <f t="shared" si="1514"/>
        <v>0</v>
      </c>
      <c r="CF89" s="244">
        <f t="shared" si="1515"/>
        <v>0</v>
      </c>
      <c r="CG89" s="236"/>
      <c r="CH89" s="238">
        <v>14.0</v>
      </c>
      <c r="CI89" s="239" t="s">
        <v>192</v>
      </c>
      <c r="CJ89" s="240" t="s">
        <v>132</v>
      </c>
      <c r="CK89" s="240" t="s">
        <v>132</v>
      </c>
      <c r="CL89" s="241">
        <f t="shared" si="1516"/>
        <v>0</v>
      </c>
      <c r="CM89" s="241" t="str">
        <f t="shared" si="1517"/>
        <v>#DIV/0!</v>
      </c>
      <c r="CN89" s="241">
        <f t="shared" si="1518"/>
        <v>0</v>
      </c>
      <c r="CO89" s="242"/>
      <c r="CP89" s="241">
        <f t="shared" si="1519"/>
        <v>0</v>
      </c>
      <c r="CQ89" s="241">
        <f t="shared" ref="CQ89:CS89" si="1823">CQ190+CQ291+CQ392+CQ493</f>
        <v>0</v>
      </c>
      <c r="CR89" s="241">
        <f t="shared" si="1823"/>
        <v>0</v>
      </c>
      <c r="CS89" s="241">
        <f t="shared" si="1823"/>
        <v>0</v>
      </c>
      <c r="CT89" s="241">
        <f t="shared" si="1521"/>
        <v>0</v>
      </c>
      <c r="CU89" s="242">
        <v>0.36319999999999997</v>
      </c>
      <c r="CV89" s="243">
        <f t="shared" si="1522"/>
        <v>0</v>
      </c>
      <c r="CW89" s="244">
        <f t="shared" si="1523"/>
        <v>0</v>
      </c>
      <c r="CX89" s="236"/>
      <c r="CY89" s="238">
        <v>14.0</v>
      </c>
      <c r="CZ89" s="239" t="s">
        <v>192</v>
      </c>
      <c r="DA89" s="240" t="s">
        <v>132</v>
      </c>
      <c r="DB89" s="240" t="s">
        <v>132</v>
      </c>
      <c r="DC89" s="241">
        <f t="shared" si="1524"/>
        <v>0</v>
      </c>
      <c r="DD89" s="241" t="str">
        <f t="shared" si="1525"/>
        <v>#DIV/0!</v>
      </c>
      <c r="DE89" s="241">
        <f t="shared" si="1526"/>
        <v>0</v>
      </c>
      <c r="DF89" s="242"/>
      <c r="DG89" s="241">
        <f t="shared" si="1527"/>
        <v>0</v>
      </c>
      <c r="DH89" s="241">
        <f t="shared" ref="DH89:DJ89" si="1824">DH190+DH291+DH392+DH493</f>
        <v>0</v>
      </c>
      <c r="DI89" s="241">
        <f t="shared" si="1824"/>
        <v>0</v>
      </c>
      <c r="DJ89" s="241">
        <f t="shared" si="1824"/>
        <v>0</v>
      </c>
      <c r="DK89" s="241">
        <f t="shared" si="1529"/>
        <v>0</v>
      </c>
      <c r="DL89" s="242">
        <v>0.36319999999999997</v>
      </c>
      <c r="DM89" s="243">
        <f t="shared" si="1530"/>
        <v>0</v>
      </c>
      <c r="DN89" s="244">
        <f t="shared" si="1531"/>
        <v>0</v>
      </c>
      <c r="DO89" s="236"/>
      <c r="DP89" s="238">
        <v>14.0</v>
      </c>
      <c r="DQ89" s="239" t="s">
        <v>192</v>
      </c>
      <c r="DR89" s="240" t="s">
        <v>132</v>
      </c>
      <c r="DS89" s="240" t="s">
        <v>132</v>
      </c>
      <c r="DT89" s="241">
        <f t="shared" si="1532"/>
        <v>0</v>
      </c>
      <c r="DU89" s="241" t="str">
        <f t="shared" si="1533"/>
        <v>#DIV/0!</v>
      </c>
      <c r="DV89" s="241">
        <f t="shared" si="1534"/>
        <v>0</v>
      </c>
      <c r="DW89" s="242"/>
      <c r="DX89" s="241">
        <f t="shared" si="1535"/>
        <v>0</v>
      </c>
      <c r="DY89" s="241">
        <f t="shared" ref="DY89:EA89" si="1825">DY190+DY291+DY392+DY493</f>
        <v>0</v>
      </c>
      <c r="DZ89" s="241">
        <f t="shared" si="1825"/>
        <v>0</v>
      </c>
      <c r="EA89" s="241">
        <f t="shared" si="1825"/>
        <v>0</v>
      </c>
      <c r="EB89" s="241">
        <f t="shared" si="1537"/>
        <v>0</v>
      </c>
      <c r="EC89" s="242">
        <v>0.36319999999999997</v>
      </c>
      <c r="ED89" s="243">
        <f t="shared" si="1538"/>
        <v>0</v>
      </c>
      <c r="EE89" s="244">
        <f t="shared" si="1539"/>
        <v>0</v>
      </c>
      <c r="EF89" s="236"/>
      <c r="EG89" s="238">
        <v>14.0</v>
      </c>
      <c r="EH89" s="239" t="s">
        <v>192</v>
      </c>
      <c r="EI89" s="240" t="s">
        <v>132</v>
      </c>
      <c r="EJ89" s="240" t="s">
        <v>132</v>
      </c>
      <c r="EK89" s="241">
        <f t="shared" si="1540"/>
        <v>0</v>
      </c>
      <c r="EL89" s="241" t="str">
        <f t="shared" si="1541"/>
        <v>#DIV/0!</v>
      </c>
      <c r="EM89" s="241">
        <f t="shared" si="1542"/>
        <v>0</v>
      </c>
      <c r="EN89" s="242"/>
      <c r="EO89" s="241">
        <f t="shared" si="1543"/>
        <v>0</v>
      </c>
      <c r="EP89" s="241">
        <f t="shared" ref="EP89:ER89" si="1826">EP190+EP291+EP392+EP493</f>
        <v>0</v>
      </c>
      <c r="EQ89" s="241">
        <f t="shared" si="1826"/>
        <v>0</v>
      </c>
      <c r="ER89" s="241">
        <f t="shared" si="1826"/>
        <v>0</v>
      </c>
      <c r="ES89" s="241">
        <f t="shared" si="1545"/>
        <v>0</v>
      </c>
      <c r="ET89" s="242">
        <v>0.36319999999999997</v>
      </c>
      <c r="EU89" s="243">
        <f t="shared" si="1546"/>
        <v>0</v>
      </c>
      <c r="EV89" s="244">
        <f t="shared" si="1547"/>
        <v>0</v>
      </c>
      <c r="EW89" s="236"/>
      <c r="EX89" s="238">
        <v>14.0</v>
      </c>
      <c r="EY89" s="239" t="s">
        <v>192</v>
      </c>
      <c r="EZ89" s="240" t="s">
        <v>132</v>
      </c>
      <c r="FA89" s="240" t="s">
        <v>132</v>
      </c>
      <c r="FB89" s="241">
        <f t="shared" si="1548"/>
        <v>0</v>
      </c>
      <c r="FC89" s="241" t="str">
        <f t="shared" si="1549"/>
        <v>#DIV/0!</v>
      </c>
      <c r="FD89" s="241">
        <f t="shared" si="1550"/>
        <v>0</v>
      </c>
      <c r="FE89" s="242"/>
      <c r="FF89" s="241">
        <f t="shared" si="1551"/>
        <v>0</v>
      </c>
      <c r="FG89" s="241">
        <f t="shared" ref="FG89:FI89" si="1827">FG190+FG291+FG392+FG493</f>
        <v>0</v>
      </c>
      <c r="FH89" s="241">
        <f t="shared" si="1827"/>
        <v>0</v>
      </c>
      <c r="FI89" s="241">
        <f t="shared" si="1827"/>
        <v>0</v>
      </c>
      <c r="FJ89" s="241">
        <f t="shared" si="1553"/>
        <v>0</v>
      </c>
      <c r="FK89" s="242">
        <v>0.36319999999999997</v>
      </c>
      <c r="FL89" s="243">
        <f t="shared" si="1554"/>
        <v>0</v>
      </c>
      <c r="FM89" s="244">
        <f t="shared" si="1555"/>
        <v>0</v>
      </c>
      <c r="FN89" s="236"/>
      <c r="FO89" s="238">
        <v>14.0</v>
      </c>
      <c r="FP89" s="239" t="s">
        <v>192</v>
      </c>
      <c r="FQ89" s="240" t="s">
        <v>132</v>
      </c>
      <c r="FR89" s="240" t="s">
        <v>132</v>
      </c>
      <c r="FS89" s="241">
        <f t="shared" si="1556"/>
        <v>0</v>
      </c>
      <c r="FT89" s="241" t="str">
        <f t="shared" si="1557"/>
        <v>#DIV/0!</v>
      </c>
      <c r="FU89" s="241">
        <f t="shared" si="1558"/>
        <v>0</v>
      </c>
      <c r="FV89" s="242"/>
      <c r="FW89" s="241">
        <f t="shared" si="1559"/>
        <v>0</v>
      </c>
      <c r="FX89" s="241">
        <f t="shared" ref="FX89:FZ89" si="1828">FX190+FX291+FX392+FX493</f>
        <v>0</v>
      </c>
      <c r="FY89" s="241">
        <f t="shared" si="1828"/>
        <v>0</v>
      </c>
      <c r="FZ89" s="241">
        <f t="shared" si="1828"/>
        <v>0</v>
      </c>
      <c r="GA89" s="241">
        <f t="shared" si="1561"/>
        <v>0</v>
      </c>
      <c r="GB89" s="242">
        <v>0.36319999999999997</v>
      </c>
      <c r="GC89" s="243">
        <f t="shared" si="1562"/>
        <v>0</v>
      </c>
      <c r="GD89" s="244">
        <f t="shared" si="1563"/>
        <v>0</v>
      </c>
      <c r="GE89" s="236"/>
      <c r="GF89" s="238">
        <v>14.0</v>
      </c>
      <c r="GG89" s="239" t="s">
        <v>192</v>
      </c>
      <c r="GH89" s="240" t="s">
        <v>132</v>
      </c>
      <c r="GI89" s="240" t="s">
        <v>132</v>
      </c>
      <c r="GJ89" s="241">
        <f t="shared" si="1564"/>
        <v>0</v>
      </c>
      <c r="GK89" s="241" t="str">
        <f t="shared" si="1565"/>
        <v>#DIV/0!</v>
      </c>
      <c r="GL89" s="241">
        <f t="shared" si="1566"/>
        <v>0</v>
      </c>
      <c r="GM89" s="242"/>
      <c r="GN89" s="241">
        <f t="shared" si="1567"/>
        <v>0</v>
      </c>
      <c r="GO89" s="241">
        <f t="shared" ref="GO89:GQ89" si="1829">GO190+GO291+GO392+GO493</f>
        <v>0</v>
      </c>
      <c r="GP89" s="241">
        <f t="shared" si="1829"/>
        <v>0</v>
      </c>
      <c r="GQ89" s="241">
        <f t="shared" si="1829"/>
        <v>0</v>
      </c>
      <c r="GR89" s="241">
        <f t="shared" si="1569"/>
        <v>0</v>
      </c>
      <c r="GS89" s="242">
        <v>0.36319999999999997</v>
      </c>
      <c r="GT89" s="243">
        <f t="shared" si="1570"/>
        <v>0</v>
      </c>
      <c r="GU89" s="244">
        <f t="shared" si="1571"/>
        <v>0</v>
      </c>
      <c r="GV89" s="236"/>
      <c r="GW89" s="238">
        <v>14.0</v>
      </c>
      <c r="GX89" s="239" t="s">
        <v>192</v>
      </c>
      <c r="GY89" s="240" t="s">
        <v>132</v>
      </c>
      <c r="GZ89" s="240" t="s">
        <v>132</v>
      </c>
      <c r="HA89" s="241">
        <f t="shared" si="1572"/>
        <v>0</v>
      </c>
      <c r="HB89" s="241" t="str">
        <f t="shared" si="1573"/>
        <v>#DIV/0!</v>
      </c>
      <c r="HC89" s="241">
        <f t="shared" si="1574"/>
        <v>0</v>
      </c>
      <c r="HD89" s="242"/>
      <c r="HE89" s="241">
        <f t="shared" si="1575"/>
        <v>0</v>
      </c>
      <c r="HF89" s="241">
        <f t="shared" ref="HF89:HH89" si="1830">HF190+HF291+HF392+HF493</f>
        <v>0</v>
      </c>
      <c r="HG89" s="241">
        <f t="shared" si="1830"/>
        <v>0</v>
      </c>
      <c r="HH89" s="241">
        <f t="shared" si="1830"/>
        <v>0</v>
      </c>
      <c r="HI89" s="241">
        <f t="shared" si="1577"/>
        <v>0</v>
      </c>
      <c r="HJ89" s="242">
        <v>0.36319999999999997</v>
      </c>
      <c r="HK89" s="243">
        <f t="shared" si="1578"/>
        <v>0</v>
      </c>
      <c r="HL89" s="244">
        <f t="shared" si="1579"/>
        <v>0</v>
      </c>
      <c r="HM89" s="236"/>
      <c r="HN89" s="238">
        <v>14.0</v>
      </c>
      <c r="HO89" s="239" t="s">
        <v>192</v>
      </c>
      <c r="HP89" s="240" t="s">
        <v>132</v>
      </c>
      <c r="HQ89" s="240" t="s">
        <v>132</v>
      </c>
      <c r="HR89" s="241">
        <f t="shared" si="1580"/>
        <v>0</v>
      </c>
      <c r="HS89" s="241" t="str">
        <f t="shared" si="1581"/>
        <v>#DIV/0!</v>
      </c>
      <c r="HT89" s="241">
        <f t="shared" si="1582"/>
        <v>0</v>
      </c>
      <c r="HU89" s="242"/>
      <c r="HV89" s="241">
        <f t="shared" si="1583"/>
        <v>0</v>
      </c>
      <c r="HW89" s="241">
        <f t="shared" ref="HW89:HY89" si="1831">HW190+HW291+HW392+HW493</f>
        <v>0</v>
      </c>
      <c r="HX89" s="241">
        <f t="shared" si="1831"/>
        <v>0</v>
      </c>
      <c r="HY89" s="241">
        <f t="shared" si="1831"/>
        <v>0</v>
      </c>
      <c r="HZ89" s="241">
        <f t="shared" si="1585"/>
        <v>0</v>
      </c>
      <c r="IA89" s="242">
        <v>0.36319999999999997</v>
      </c>
      <c r="IB89" s="243">
        <f t="shared" si="1586"/>
        <v>0</v>
      </c>
      <c r="IC89" s="244">
        <f t="shared" si="1587"/>
        <v>0</v>
      </c>
      <c r="ID89" s="236"/>
      <c r="IE89" s="238">
        <v>14.0</v>
      </c>
      <c r="IF89" s="239" t="s">
        <v>192</v>
      </c>
      <c r="IG89" s="240" t="s">
        <v>132</v>
      </c>
      <c r="IH89" s="240" t="s">
        <v>132</v>
      </c>
      <c r="II89" s="241">
        <f t="shared" si="1588"/>
        <v>0</v>
      </c>
      <c r="IJ89" s="241" t="str">
        <f t="shared" si="1589"/>
        <v>#DIV/0!</v>
      </c>
      <c r="IK89" s="241">
        <f t="shared" si="1590"/>
        <v>0</v>
      </c>
      <c r="IL89" s="242"/>
      <c r="IM89" s="241">
        <f t="shared" si="1591"/>
        <v>0</v>
      </c>
      <c r="IN89" s="241">
        <f t="shared" ref="IN89:IP89" si="1832">IN190+IN291+IN392+IN493</f>
        <v>0</v>
      </c>
      <c r="IO89" s="241">
        <f t="shared" si="1832"/>
        <v>0</v>
      </c>
      <c r="IP89" s="241">
        <f t="shared" si="1832"/>
        <v>0</v>
      </c>
      <c r="IQ89" s="241">
        <f t="shared" si="1593"/>
        <v>0</v>
      </c>
      <c r="IR89" s="242">
        <v>0.36319999999999997</v>
      </c>
      <c r="IS89" s="243">
        <f t="shared" si="1594"/>
        <v>0</v>
      </c>
      <c r="IT89" s="244">
        <f t="shared" si="1595"/>
        <v>0</v>
      </c>
      <c r="IU89" s="236"/>
      <c r="IV89" s="238">
        <v>14.0</v>
      </c>
      <c r="IW89" s="239" t="s">
        <v>192</v>
      </c>
      <c r="IX89" s="240" t="s">
        <v>132</v>
      </c>
      <c r="IY89" s="240" t="s">
        <v>132</v>
      </c>
      <c r="IZ89" s="241">
        <f t="shared" si="1596"/>
        <v>0</v>
      </c>
      <c r="JA89" s="241" t="str">
        <f t="shared" si="1597"/>
        <v>#DIV/0!</v>
      </c>
      <c r="JB89" s="241">
        <f t="shared" si="1598"/>
        <v>0</v>
      </c>
      <c r="JC89" s="242"/>
      <c r="JD89" s="241">
        <f t="shared" si="1599"/>
        <v>0</v>
      </c>
      <c r="JE89" s="241">
        <f t="shared" ref="JE89:JG89" si="1833">JE190+JE291+JE392+JE493</f>
        <v>0</v>
      </c>
      <c r="JF89" s="241">
        <f t="shared" si="1833"/>
        <v>0</v>
      </c>
      <c r="JG89" s="241">
        <f t="shared" si="1833"/>
        <v>0</v>
      </c>
      <c r="JH89" s="241">
        <f t="shared" si="1601"/>
        <v>0</v>
      </c>
      <c r="JI89" s="242">
        <v>0.36319999999999997</v>
      </c>
      <c r="JJ89" s="243">
        <f t="shared" si="1602"/>
        <v>0</v>
      </c>
      <c r="JK89" s="244">
        <f t="shared" si="1603"/>
        <v>0</v>
      </c>
      <c r="JL89" s="236"/>
      <c r="JM89" s="238">
        <v>14.0</v>
      </c>
      <c r="JN89" s="239" t="s">
        <v>192</v>
      </c>
      <c r="JO89" s="240" t="s">
        <v>132</v>
      </c>
      <c r="JP89" s="240" t="s">
        <v>132</v>
      </c>
      <c r="JQ89" s="241">
        <f t="shared" si="1604"/>
        <v>0</v>
      </c>
      <c r="JR89" s="241" t="str">
        <f t="shared" si="1605"/>
        <v>#DIV/0!</v>
      </c>
      <c r="JS89" s="241">
        <f t="shared" si="1606"/>
        <v>0</v>
      </c>
      <c r="JT89" s="242"/>
      <c r="JU89" s="241">
        <f t="shared" si="1607"/>
        <v>0</v>
      </c>
      <c r="JV89" s="241">
        <f t="shared" ref="JV89:JX89" si="1834">JV190+JV291+JV392+JV493</f>
        <v>0</v>
      </c>
      <c r="JW89" s="241">
        <f t="shared" si="1834"/>
        <v>0</v>
      </c>
      <c r="JX89" s="241">
        <f t="shared" si="1834"/>
        <v>0</v>
      </c>
      <c r="JY89" s="241">
        <f t="shared" si="1609"/>
        <v>0</v>
      </c>
      <c r="JZ89" s="242">
        <v>0.36319999999999997</v>
      </c>
      <c r="KA89" s="243">
        <f t="shared" si="1610"/>
        <v>0</v>
      </c>
      <c r="KB89" s="244">
        <f t="shared" si="1611"/>
        <v>0</v>
      </c>
      <c r="KC89" s="236"/>
      <c r="KD89" s="238">
        <v>14.0</v>
      </c>
      <c r="KE89" s="239" t="s">
        <v>192</v>
      </c>
      <c r="KF89" s="240" t="s">
        <v>132</v>
      </c>
      <c r="KG89" s="240" t="s">
        <v>132</v>
      </c>
      <c r="KH89" s="241">
        <f t="shared" si="1612"/>
        <v>0</v>
      </c>
      <c r="KI89" s="241" t="str">
        <f t="shared" si="1613"/>
        <v>#DIV/0!</v>
      </c>
      <c r="KJ89" s="241">
        <f t="shared" si="1614"/>
        <v>0</v>
      </c>
      <c r="KK89" s="242"/>
      <c r="KL89" s="241">
        <f t="shared" si="1615"/>
        <v>0</v>
      </c>
      <c r="KM89" s="241">
        <f t="shared" ref="KM89:KO89" si="1835">KM190+KM291+KM392+KM493</f>
        <v>0</v>
      </c>
      <c r="KN89" s="241">
        <f t="shared" si="1835"/>
        <v>0</v>
      </c>
      <c r="KO89" s="241">
        <f t="shared" si="1835"/>
        <v>0</v>
      </c>
      <c r="KP89" s="241">
        <f t="shared" si="1617"/>
        <v>0</v>
      </c>
      <c r="KQ89" s="242">
        <v>0.36319999999999997</v>
      </c>
      <c r="KR89" s="243">
        <f t="shared" si="1618"/>
        <v>0</v>
      </c>
      <c r="KS89" s="244">
        <f t="shared" si="1619"/>
        <v>0</v>
      </c>
      <c r="KT89" s="236"/>
      <c r="KU89" s="237"/>
    </row>
    <row r="90" ht="15.75" customHeight="1">
      <c r="A90" s="238">
        <v>15.0</v>
      </c>
      <c r="B90" s="239" t="s">
        <v>193</v>
      </c>
      <c r="C90" s="240" t="s">
        <v>132</v>
      </c>
      <c r="D90" s="240" t="s">
        <v>132</v>
      </c>
      <c r="E90" s="241">
        <f t="shared" si="1476"/>
        <v>0</v>
      </c>
      <c r="F90" s="241" t="str">
        <f t="shared" si="1477"/>
        <v>#DIV/0!</v>
      </c>
      <c r="G90" s="241">
        <f t="shared" si="1478"/>
        <v>0</v>
      </c>
      <c r="H90" s="242"/>
      <c r="I90" s="241">
        <f t="shared" si="1479"/>
        <v>0</v>
      </c>
      <c r="J90" s="241">
        <f t="shared" ref="J90:L90" si="1836">J191+J292+J393+J494</f>
        <v>0</v>
      </c>
      <c r="K90" s="241">
        <f t="shared" si="1836"/>
        <v>0</v>
      </c>
      <c r="L90" s="241">
        <f t="shared" si="1836"/>
        <v>0</v>
      </c>
      <c r="M90" s="241">
        <f t="shared" si="1481"/>
        <v>0</v>
      </c>
      <c r="N90" s="242">
        <v>0.36319999999999997</v>
      </c>
      <c r="O90" s="243">
        <f t="shared" si="1482"/>
        <v>0</v>
      </c>
      <c r="P90" s="244">
        <f t="shared" si="1483"/>
        <v>0</v>
      </c>
      <c r="Q90" s="236"/>
      <c r="R90" s="238">
        <v>15.0</v>
      </c>
      <c r="S90" s="239" t="s">
        <v>193</v>
      </c>
      <c r="T90" s="240" t="s">
        <v>132</v>
      </c>
      <c r="U90" s="240" t="s">
        <v>132</v>
      </c>
      <c r="V90" s="241">
        <f t="shared" si="1484"/>
        <v>0</v>
      </c>
      <c r="W90" s="241" t="str">
        <f t="shared" si="1485"/>
        <v>#DIV/0!</v>
      </c>
      <c r="X90" s="241">
        <f t="shared" si="1486"/>
        <v>0</v>
      </c>
      <c r="Y90" s="242"/>
      <c r="Z90" s="241">
        <f t="shared" si="1487"/>
        <v>0</v>
      </c>
      <c r="AA90" s="241">
        <f t="shared" ref="AA90:AC90" si="1837">AA191+AA292+AA393+AA494</f>
        <v>0</v>
      </c>
      <c r="AB90" s="241">
        <f t="shared" si="1837"/>
        <v>0</v>
      </c>
      <c r="AC90" s="241">
        <f t="shared" si="1837"/>
        <v>0</v>
      </c>
      <c r="AD90" s="241">
        <f t="shared" si="1489"/>
        <v>0</v>
      </c>
      <c r="AE90" s="242">
        <v>0.36319999999999997</v>
      </c>
      <c r="AF90" s="243">
        <f t="shared" si="1490"/>
        <v>0</v>
      </c>
      <c r="AG90" s="244">
        <f t="shared" si="1491"/>
        <v>0</v>
      </c>
      <c r="AH90" s="236"/>
      <c r="AI90" s="238">
        <v>15.0</v>
      </c>
      <c r="AJ90" s="239" t="s">
        <v>193</v>
      </c>
      <c r="AK90" s="240" t="s">
        <v>132</v>
      </c>
      <c r="AL90" s="240" t="s">
        <v>132</v>
      </c>
      <c r="AM90" s="241">
        <f t="shared" si="1492"/>
        <v>0</v>
      </c>
      <c r="AN90" s="241" t="str">
        <f t="shared" si="1493"/>
        <v>#DIV/0!</v>
      </c>
      <c r="AO90" s="241">
        <f t="shared" si="1494"/>
        <v>0</v>
      </c>
      <c r="AP90" s="242"/>
      <c r="AQ90" s="241">
        <f t="shared" si="1495"/>
        <v>0</v>
      </c>
      <c r="AR90" s="241">
        <f t="shared" ref="AR90:AT90" si="1838">AR191+AR292+AR393+AR494</f>
        <v>0</v>
      </c>
      <c r="AS90" s="241">
        <f t="shared" si="1838"/>
        <v>0</v>
      </c>
      <c r="AT90" s="241">
        <f t="shared" si="1838"/>
        <v>0</v>
      </c>
      <c r="AU90" s="241">
        <f t="shared" si="1497"/>
        <v>0</v>
      </c>
      <c r="AV90" s="242">
        <v>0.36319999999999997</v>
      </c>
      <c r="AW90" s="243">
        <f t="shared" si="1498"/>
        <v>0</v>
      </c>
      <c r="AX90" s="244">
        <f t="shared" si="1499"/>
        <v>0</v>
      </c>
      <c r="AY90" s="236"/>
      <c r="AZ90" s="238">
        <v>15.0</v>
      </c>
      <c r="BA90" s="239" t="s">
        <v>193</v>
      </c>
      <c r="BB90" s="240" t="s">
        <v>132</v>
      </c>
      <c r="BC90" s="240" t="s">
        <v>132</v>
      </c>
      <c r="BD90" s="241">
        <f t="shared" si="1500"/>
        <v>0</v>
      </c>
      <c r="BE90" s="241" t="str">
        <f t="shared" si="1501"/>
        <v>#DIV/0!</v>
      </c>
      <c r="BF90" s="241">
        <f t="shared" si="1502"/>
        <v>0</v>
      </c>
      <c r="BG90" s="242"/>
      <c r="BH90" s="241">
        <f t="shared" si="1503"/>
        <v>0</v>
      </c>
      <c r="BI90" s="241">
        <f t="shared" ref="BI90:BK90" si="1839">BI191+BI292+BI393+BI494</f>
        <v>0</v>
      </c>
      <c r="BJ90" s="241">
        <f t="shared" si="1839"/>
        <v>0</v>
      </c>
      <c r="BK90" s="241">
        <f t="shared" si="1839"/>
        <v>0</v>
      </c>
      <c r="BL90" s="241">
        <f t="shared" si="1505"/>
        <v>0</v>
      </c>
      <c r="BM90" s="242">
        <v>0.36319999999999997</v>
      </c>
      <c r="BN90" s="243">
        <f t="shared" si="1506"/>
        <v>0</v>
      </c>
      <c r="BO90" s="244">
        <f t="shared" si="1507"/>
        <v>0</v>
      </c>
      <c r="BP90" s="236"/>
      <c r="BQ90" s="238">
        <v>15.0</v>
      </c>
      <c r="BR90" s="239" t="s">
        <v>193</v>
      </c>
      <c r="BS90" s="240" t="s">
        <v>132</v>
      </c>
      <c r="BT90" s="240" t="s">
        <v>132</v>
      </c>
      <c r="BU90" s="241">
        <f t="shared" si="1508"/>
        <v>0</v>
      </c>
      <c r="BV90" s="241" t="str">
        <f t="shared" si="1509"/>
        <v>#DIV/0!</v>
      </c>
      <c r="BW90" s="241">
        <f t="shared" si="1510"/>
        <v>0</v>
      </c>
      <c r="BX90" s="242"/>
      <c r="BY90" s="241">
        <f t="shared" si="1511"/>
        <v>0</v>
      </c>
      <c r="BZ90" s="241">
        <f t="shared" ref="BZ90:CB90" si="1840">BZ191+BZ292+BZ393+BZ494</f>
        <v>0</v>
      </c>
      <c r="CA90" s="241">
        <f t="shared" si="1840"/>
        <v>0</v>
      </c>
      <c r="CB90" s="241">
        <f t="shared" si="1840"/>
        <v>0</v>
      </c>
      <c r="CC90" s="241">
        <f t="shared" si="1513"/>
        <v>0</v>
      </c>
      <c r="CD90" s="242">
        <v>0.36319999999999997</v>
      </c>
      <c r="CE90" s="243">
        <f t="shared" si="1514"/>
        <v>0</v>
      </c>
      <c r="CF90" s="244">
        <f t="shared" si="1515"/>
        <v>0</v>
      </c>
      <c r="CG90" s="236"/>
      <c r="CH90" s="238">
        <v>15.0</v>
      </c>
      <c r="CI90" s="239" t="s">
        <v>193</v>
      </c>
      <c r="CJ90" s="240" t="s">
        <v>132</v>
      </c>
      <c r="CK90" s="240" t="s">
        <v>132</v>
      </c>
      <c r="CL90" s="241">
        <f t="shared" si="1516"/>
        <v>0</v>
      </c>
      <c r="CM90" s="241" t="str">
        <f t="shared" si="1517"/>
        <v>#DIV/0!</v>
      </c>
      <c r="CN90" s="241">
        <f t="shared" si="1518"/>
        <v>0</v>
      </c>
      <c r="CO90" s="242"/>
      <c r="CP90" s="241">
        <f t="shared" si="1519"/>
        <v>0</v>
      </c>
      <c r="CQ90" s="241">
        <f t="shared" ref="CQ90:CS90" si="1841">CQ191+CQ292+CQ393+CQ494</f>
        <v>0</v>
      </c>
      <c r="CR90" s="241">
        <f t="shared" si="1841"/>
        <v>0</v>
      </c>
      <c r="CS90" s="241">
        <f t="shared" si="1841"/>
        <v>0</v>
      </c>
      <c r="CT90" s="241">
        <f t="shared" si="1521"/>
        <v>0</v>
      </c>
      <c r="CU90" s="242">
        <v>0.36319999999999997</v>
      </c>
      <c r="CV90" s="243">
        <f t="shared" si="1522"/>
        <v>0</v>
      </c>
      <c r="CW90" s="244">
        <f t="shared" si="1523"/>
        <v>0</v>
      </c>
      <c r="CX90" s="236"/>
      <c r="CY90" s="238">
        <v>15.0</v>
      </c>
      <c r="CZ90" s="239" t="s">
        <v>193</v>
      </c>
      <c r="DA90" s="240" t="s">
        <v>132</v>
      </c>
      <c r="DB90" s="240" t="s">
        <v>132</v>
      </c>
      <c r="DC90" s="241">
        <f t="shared" si="1524"/>
        <v>0</v>
      </c>
      <c r="DD90" s="241" t="str">
        <f t="shared" si="1525"/>
        <v>#DIV/0!</v>
      </c>
      <c r="DE90" s="241">
        <f t="shared" si="1526"/>
        <v>0</v>
      </c>
      <c r="DF90" s="242"/>
      <c r="DG90" s="241">
        <f t="shared" si="1527"/>
        <v>0</v>
      </c>
      <c r="DH90" s="241">
        <f t="shared" ref="DH90:DJ90" si="1842">DH191+DH292+DH393+DH494</f>
        <v>0</v>
      </c>
      <c r="DI90" s="241">
        <f t="shared" si="1842"/>
        <v>0</v>
      </c>
      <c r="DJ90" s="241">
        <f t="shared" si="1842"/>
        <v>0</v>
      </c>
      <c r="DK90" s="241">
        <f t="shared" si="1529"/>
        <v>0</v>
      </c>
      <c r="DL90" s="242">
        <v>0.36319999999999997</v>
      </c>
      <c r="DM90" s="243">
        <f t="shared" si="1530"/>
        <v>0</v>
      </c>
      <c r="DN90" s="244">
        <f t="shared" si="1531"/>
        <v>0</v>
      </c>
      <c r="DO90" s="236"/>
      <c r="DP90" s="238">
        <v>15.0</v>
      </c>
      <c r="DQ90" s="239" t="s">
        <v>193</v>
      </c>
      <c r="DR90" s="240" t="s">
        <v>132</v>
      </c>
      <c r="DS90" s="240" t="s">
        <v>132</v>
      </c>
      <c r="DT90" s="241">
        <f t="shared" si="1532"/>
        <v>0</v>
      </c>
      <c r="DU90" s="241" t="str">
        <f t="shared" si="1533"/>
        <v>#DIV/0!</v>
      </c>
      <c r="DV90" s="241">
        <f t="shared" si="1534"/>
        <v>0</v>
      </c>
      <c r="DW90" s="242"/>
      <c r="DX90" s="241">
        <f t="shared" si="1535"/>
        <v>0</v>
      </c>
      <c r="DY90" s="241">
        <f t="shared" ref="DY90:EA90" si="1843">DY191+DY292+DY393+DY494</f>
        <v>0</v>
      </c>
      <c r="DZ90" s="241">
        <f t="shared" si="1843"/>
        <v>0</v>
      </c>
      <c r="EA90" s="241">
        <f t="shared" si="1843"/>
        <v>0</v>
      </c>
      <c r="EB90" s="241">
        <f t="shared" si="1537"/>
        <v>0</v>
      </c>
      <c r="EC90" s="242">
        <v>0.36319999999999997</v>
      </c>
      <c r="ED90" s="243">
        <f t="shared" si="1538"/>
        <v>0</v>
      </c>
      <c r="EE90" s="244">
        <f t="shared" si="1539"/>
        <v>0</v>
      </c>
      <c r="EF90" s="236"/>
      <c r="EG90" s="238">
        <v>15.0</v>
      </c>
      <c r="EH90" s="239" t="s">
        <v>193</v>
      </c>
      <c r="EI90" s="240" t="s">
        <v>132</v>
      </c>
      <c r="EJ90" s="240" t="s">
        <v>132</v>
      </c>
      <c r="EK90" s="241">
        <f t="shared" si="1540"/>
        <v>0</v>
      </c>
      <c r="EL90" s="241" t="str">
        <f t="shared" si="1541"/>
        <v>#DIV/0!</v>
      </c>
      <c r="EM90" s="241">
        <f t="shared" si="1542"/>
        <v>0</v>
      </c>
      <c r="EN90" s="242"/>
      <c r="EO90" s="241">
        <f t="shared" si="1543"/>
        <v>0</v>
      </c>
      <c r="EP90" s="241">
        <f t="shared" ref="EP90:ER90" si="1844">EP191+EP292+EP393+EP494</f>
        <v>0</v>
      </c>
      <c r="EQ90" s="241">
        <f t="shared" si="1844"/>
        <v>0</v>
      </c>
      <c r="ER90" s="241">
        <f t="shared" si="1844"/>
        <v>0</v>
      </c>
      <c r="ES90" s="241">
        <f t="shared" si="1545"/>
        <v>0</v>
      </c>
      <c r="ET90" s="242">
        <v>0.36319999999999997</v>
      </c>
      <c r="EU90" s="243">
        <f t="shared" si="1546"/>
        <v>0</v>
      </c>
      <c r="EV90" s="244">
        <f t="shared" si="1547"/>
        <v>0</v>
      </c>
      <c r="EW90" s="236"/>
      <c r="EX90" s="238">
        <v>15.0</v>
      </c>
      <c r="EY90" s="239" t="s">
        <v>193</v>
      </c>
      <c r="EZ90" s="240" t="s">
        <v>132</v>
      </c>
      <c r="FA90" s="240" t="s">
        <v>132</v>
      </c>
      <c r="FB90" s="241">
        <f t="shared" si="1548"/>
        <v>0</v>
      </c>
      <c r="FC90" s="241" t="str">
        <f t="shared" si="1549"/>
        <v>#DIV/0!</v>
      </c>
      <c r="FD90" s="241">
        <f t="shared" si="1550"/>
        <v>0</v>
      </c>
      <c r="FE90" s="242"/>
      <c r="FF90" s="241">
        <f t="shared" si="1551"/>
        <v>0</v>
      </c>
      <c r="FG90" s="241">
        <f t="shared" ref="FG90:FI90" si="1845">FG191+FG292+FG393+FG494</f>
        <v>0</v>
      </c>
      <c r="FH90" s="241">
        <f t="shared" si="1845"/>
        <v>0</v>
      </c>
      <c r="FI90" s="241">
        <f t="shared" si="1845"/>
        <v>0</v>
      </c>
      <c r="FJ90" s="241">
        <f t="shared" si="1553"/>
        <v>0</v>
      </c>
      <c r="FK90" s="242">
        <v>0.36319999999999997</v>
      </c>
      <c r="FL90" s="243">
        <f t="shared" si="1554"/>
        <v>0</v>
      </c>
      <c r="FM90" s="244">
        <f t="shared" si="1555"/>
        <v>0</v>
      </c>
      <c r="FN90" s="236"/>
      <c r="FO90" s="238">
        <v>15.0</v>
      </c>
      <c r="FP90" s="239" t="s">
        <v>193</v>
      </c>
      <c r="FQ90" s="240" t="s">
        <v>132</v>
      </c>
      <c r="FR90" s="240" t="s">
        <v>132</v>
      </c>
      <c r="FS90" s="241">
        <f t="shared" si="1556"/>
        <v>0</v>
      </c>
      <c r="FT90" s="241" t="str">
        <f t="shared" si="1557"/>
        <v>#DIV/0!</v>
      </c>
      <c r="FU90" s="241">
        <f t="shared" si="1558"/>
        <v>0</v>
      </c>
      <c r="FV90" s="242"/>
      <c r="FW90" s="241">
        <f t="shared" si="1559"/>
        <v>0</v>
      </c>
      <c r="FX90" s="241">
        <f t="shared" ref="FX90:FZ90" si="1846">FX191+FX292+FX393+FX494</f>
        <v>0</v>
      </c>
      <c r="FY90" s="241">
        <f t="shared" si="1846"/>
        <v>0</v>
      </c>
      <c r="FZ90" s="241">
        <f t="shared" si="1846"/>
        <v>0</v>
      </c>
      <c r="GA90" s="241">
        <f t="shared" si="1561"/>
        <v>0</v>
      </c>
      <c r="GB90" s="242">
        <v>0.36319999999999997</v>
      </c>
      <c r="GC90" s="243">
        <f t="shared" si="1562"/>
        <v>0</v>
      </c>
      <c r="GD90" s="244">
        <f t="shared" si="1563"/>
        <v>0</v>
      </c>
      <c r="GE90" s="236"/>
      <c r="GF90" s="238">
        <v>15.0</v>
      </c>
      <c r="GG90" s="239" t="s">
        <v>193</v>
      </c>
      <c r="GH90" s="240" t="s">
        <v>132</v>
      </c>
      <c r="GI90" s="240" t="s">
        <v>132</v>
      </c>
      <c r="GJ90" s="241">
        <f t="shared" si="1564"/>
        <v>0</v>
      </c>
      <c r="GK90" s="241" t="str">
        <f t="shared" si="1565"/>
        <v>#DIV/0!</v>
      </c>
      <c r="GL90" s="241">
        <f t="shared" si="1566"/>
        <v>0</v>
      </c>
      <c r="GM90" s="242"/>
      <c r="GN90" s="241">
        <f t="shared" si="1567"/>
        <v>0</v>
      </c>
      <c r="GO90" s="241">
        <f t="shared" ref="GO90:GQ90" si="1847">GO191+GO292+GO393+GO494</f>
        <v>0</v>
      </c>
      <c r="GP90" s="241">
        <f t="shared" si="1847"/>
        <v>0</v>
      </c>
      <c r="GQ90" s="241">
        <f t="shared" si="1847"/>
        <v>0</v>
      </c>
      <c r="GR90" s="241">
        <f t="shared" si="1569"/>
        <v>0</v>
      </c>
      <c r="GS90" s="242">
        <v>0.36319999999999997</v>
      </c>
      <c r="GT90" s="243">
        <f t="shared" si="1570"/>
        <v>0</v>
      </c>
      <c r="GU90" s="244">
        <f t="shared" si="1571"/>
        <v>0</v>
      </c>
      <c r="GV90" s="236"/>
      <c r="GW90" s="238">
        <v>15.0</v>
      </c>
      <c r="GX90" s="239" t="s">
        <v>193</v>
      </c>
      <c r="GY90" s="240" t="s">
        <v>132</v>
      </c>
      <c r="GZ90" s="240" t="s">
        <v>132</v>
      </c>
      <c r="HA90" s="241">
        <f t="shared" si="1572"/>
        <v>0</v>
      </c>
      <c r="HB90" s="241" t="str">
        <f t="shared" si="1573"/>
        <v>#DIV/0!</v>
      </c>
      <c r="HC90" s="241">
        <f t="shared" si="1574"/>
        <v>0</v>
      </c>
      <c r="HD90" s="242"/>
      <c r="HE90" s="241">
        <f t="shared" si="1575"/>
        <v>0</v>
      </c>
      <c r="HF90" s="241">
        <f t="shared" ref="HF90:HH90" si="1848">HF191+HF292+HF393+HF494</f>
        <v>0</v>
      </c>
      <c r="HG90" s="241">
        <f t="shared" si="1848"/>
        <v>0</v>
      </c>
      <c r="HH90" s="241">
        <f t="shared" si="1848"/>
        <v>0</v>
      </c>
      <c r="HI90" s="241">
        <f t="shared" si="1577"/>
        <v>0</v>
      </c>
      <c r="HJ90" s="242">
        <v>0.36319999999999997</v>
      </c>
      <c r="HK90" s="243">
        <f t="shared" si="1578"/>
        <v>0</v>
      </c>
      <c r="HL90" s="244">
        <f t="shared" si="1579"/>
        <v>0</v>
      </c>
      <c r="HM90" s="236"/>
      <c r="HN90" s="238">
        <v>15.0</v>
      </c>
      <c r="HO90" s="239" t="s">
        <v>193</v>
      </c>
      <c r="HP90" s="240" t="s">
        <v>132</v>
      </c>
      <c r="HQ90" s="240" t="s">
        <v>132</v>
      </c>
      <c r="HR90" s="241">
        <f t="shared" si="1580"/>
        <v>0</v>
      </c>
      <c r="HS90" s="241" t="str">
        <f t="shared" si="1581"/>
        <v>#DIV/0!</v>
      </c>
      <c r="HT90" s="241">
        <f t="shared" si="1582"/>
        <v>0</v>
      </c>
      <c r="HU90" s="242"/>
      <c r="HV90" s="241">
        <f t="shared" si="1583"/>
        <v>0</v>
      </c>
      <c r="HW90" s="241">
        <f t="shared" ref="HW90:HY90" si="1849">HW191+HW292+HW393+HW494</f>
        <v>0</v>
      </c>
      <c r="HX90" s="241">
        <f t="shared" si="1849"/>
        <v>0</v>
      </c>
      <c r="HY90" s="241">
        <f t="shared" si="1849"/>
        <v>0</v>
      </c>
      <c r="HZ90" s="241">
        <f t="shared" si="1585"/>
        <v>0</v>
      </c>
      <c r="IA90" s="242">
        <v>0.36319999999999997</v>
      </c>
      <c r="IB90" s="243">
        <f t="shared" si="1586"/>
        <v>0</v>
      </c>
      <c r="IC90" s="244">
        <f t="shared" si="1587"/>
        <v>0</v>
      </c>
      <c r="ID90" s="236"/>
      <c r="IE90" s="238">
        <v>15.0</v>
      </c>
      <c r="IF90" s="239" t="s">
        <v>193</v>
      </c>
      <c r="IG90" s="240" t="s">
        <v>132</v>
      </c>
      <c r="IH90" s="240" t="s">
        <v>132</v>
      </c>
      <c r="II90" s="241">
        <f t="shared" si="1588"/>
        <v>0</v>
      </c>
      <c r="IJ90" s="241" t="str">
        <f t="shared" si="1589"/>
        <v>#DIV/0!</v>
      </c>
      <c r="IK90" s="241">
        <f t="shared" si="1590"/>
        <v>0</v>
      </c>
      <c r="IL90" s="242"/>
      <c r="IM90" s="241">
        <f t="shared" si="1591"/>
        <v>0</v>
      </c>
      <c r="IN90" s="241">
        <f t="shared" ref="IN90:IP90" si="1850">IN191+IN292+IN393+IN494</f>
        <v>0</v>
      </c>
      <c r="IO90" s="241">
        <f t="shared" si="1850"/>
        <v>0</v>
      </c>
      <c r="IP90" s="241">
        <f t="shared" si="1850"/>
        <v>0</v>
      </c>
      <c r="IQ90" s="241">
        <f t="shared" si="1593"/>
        <v>0</v>
      </c>
      <c r="IR90" s="242">
        <v>0.36319999999999997</v>
      </c>
      <c r="IS90" s="243">
        <f t="shared" si="1594"/>
        <v>0</v>
      </c>
      <c r="IT90" s="244">
        <f t="shared" si="1595"/>
        <v>0</v>
      </c>
      <c r="IU90" s="236"/>
      <c r="IV90" s="238">
        <v>15.0</v>
      </c>
      <c r="IW90" s="239" t="s">
        <v>193</v>
      </c>
      <c r="IX90" s="240" t="s">
        <v>132</v>
      </c>
      <c r="IY90" s="240" t="s">
        <v>132</v>
      </c>
      <c r="IZ90" s="241">
        <f t="shared" si="1596"/>
        <v>0</v>
      </c>
      <c r="JA90" s="241" t="str">
        <f t="shared" si="1597"/>
        <v>#DIV/0!</v>
      </c>
      <c r="JB90" s="241">
        <f t="shared" si="1598"/>
        <v>0</v>
      </c>
      <c r="JC90" s="242"/>
      <c r="JD90" s="241">
        <f t="shared" si="1599"/>
        <v>0</v>
      </c>
      <c r="JE90" s="241">
        <f t="shared" ref="JE90:JG90" si="1851">JE191+JE292+JE393+JE494</f>
        <v>0</v>
      </c>
      <c r="JF90" s="241">
        <f t="shared" si="1851"/>
        <v>0</v>
      </c>
      <c r="JG90" s="241">
        <f t="shared" si="1851"/>
        <v>0</v>
      </c>
      <c r="JH90" s="241">
        <f t="shared" si="1601"/>
        <v>0</v>
      </c>
      <c r="JI90" s="242">
        <v>0.36319999999999997</v>
      </c>
      <c r="JJ90" s="243">
        <f t="shared" si="1602"/>
        <v>0</v>
      </c>
      <c r="JK90" s="244">
        <f t="shared" si="1603"/>
        <v>0</v>
      </c>
      <c r="JL90" s="236"/>
      <c r="JM90" s="238">
        <v>15.0</v>
      </c>
      <c r="JN90" s="239" t="s">
        <v>193</v>
      </c>
      <c r="JO90" s="240" t="s">
        <v>132</v>
      </c>
      <c r="JP90" s="240" t="s">
        <v>132</v>
      </c>
      <c r="JQ90" s="241">
        <f t="shared" si="1604"/>
        <v>0</v>
      </c>
      <c r="JR90" s="241" t="str">
        <f t="shared" si="1605"/>
        <v>#DIV/0!</v>
      </c>
      <c r="JS90" s="241">
        <f t="shared" si="1606"/>
        <v>0</v>
      </c>
      <c r="JT90" s="242"/>
      <c r="JU90" s="241">
        <f t="shared" si="1607"/>
        <v>0</v>
      </c>
      <c r="JV90" s="241">
        <f t="shared" ref="JV90:JX90" si="1852">JV191+JV292+JV393+JV494</f>
        <v>0</v>
      </c>
      <c r="JW90" s="241">
        <f t="shared" si="1852"/>
        <v>0</v>
      </c>
      <c r="JX90" s="241">
        <f t="shared" si="1852"/>
        <v>0</v>
      </c>
      <c r="JY90" s="241">
        <f t="shared" si="1609"/>
        <v>0</v>
      </c>
      <c r="JZ90" s="242">
        <v>0.36319999999999997</v>
      </c>
      <c r="KA90" s="243">
        <f t="shared" si="1610"/>
        <v>0</v>
      </c>
      <c r="KB90" s="244">
        <f t="shared" si="1611"/>
        <v>0</v>
      </c>
      <c r="KC90" s="236"/>
      <c r="KD90" s="238">
        <v>15.0</v>
      </c>
      <c r="KE90" s="239" t="s">
        <v>193</v>
      </c>
      <c r="KF90" s="240" t="s">
        <v>132</v>
      </c>
      <c r="KG90" s="240" t="s">
        <v>132</v>
      </c>
      <c r="KH90" s="241">
        <f t="shared" si="1612"/>
        <v>0</v>
      </c>
      <c r="KI90" s="241" t="str">
        <f t="shared" si="1613"/>
        <v>#DIV/0!</v>
      </c>
      <c r="KJ90" s="241">
        <f t="shared" si="1614"/>
        <v>0</v>
      </c>
      <c r="KK90" s="242"/>
      <c r="KL90" s="241">
        <f t="shared" si="1615"/>
        <v>0</v>
      </c>
      <c r="KM90" s="241">
        <f t="shared" ref="KM90:KO90" si="1853">KM191+KM292+KM393+KM494</f>
        <v>0</v>
      </c>
      <c r="KN90" s="241">
        <f t="shared" si="1853"/>
        <v>0</v>
      </c>
      <c r="KO90" s="241">
        <f t="shared" si="1853"/>
        <v>0</v>
      </c>
      <c r="KP90" s="241">
        <f t="shared" si="1617"/>
        <v>0</v>
      </c>
      <c r="KQ90" s="242">
        <v>0.36319999999999997</v>
      </c>
      <c r="KR90" s="243">
        <f t="shared" si="1618"/>
        <v>0</v>
      </c>
      <c r="KS90" s="244">
        <f t="shared" si="1619"/>
        <v>0</v>
      </c>
      <c r="KT90" s="236"/>
      <c r="KU90" s="237"/>
    </row>
    <row r="91" ht="15.75" customHeight="1">
      <c r="A91" s="238">
        <v>16.0</v>
      </c>
      <c r="B91" s="239" t="s">
        <v>194</v>
      </c>
      <c r="C91" s="240" t="s">
        <v>132</v>
      </c>
      <c r="D91" s="240" t="s">
        <v>132</v>
      </c>
      <c r="E91" s="241">
        <f t="shared" si="1476"/>
        <v>0</v>
      </c>
      <c r="F91" s="241" t="str">
        <f t="shared" si="1477"/>
        <v>#DIV/0!</v>
      </c>
      <c r="G91" s="241">
        <f t="shared" si="1478"/>
        <v>0</v>
      </c>
      <c r="H91" s="242"/>
      <c r="I91" s="241">
        <f t="shared" si="1479"/>
        <v>0</v>
      </c>
      <c r="J91" s="241">
        <f t="shared" ref="J91:L91" si="1854">J192+J293+J394+J495</f>
        <v>0</v>
      </c>
      <c r="K91" s="241">
        <f t="shared" si="1854"/>
        <v>0</v>
      </c>
      <c r="L91" s="241">
        <f t="shared" si="1854"/>
        <v>0</v>
      </c>
      <c r="M91" s="241">
        <f t="shared" si="1481"/>
        <v>0</v>
      </c>
      <c r="N91" s="242">
        <v>0.36319999999999997</v>
      </c>
      <c r="O91" s="243">
        <f t="shared" si="1482"/>
        <v>0</v>
      </c>
      <c r="P91" s="244">
        <f t="shared" si="1483"/>
        <v>0</v>
      </c>
      <c r="Q91" s="236"/>
      <c r="R91" s="238">
        <v>16.0</v>
      </c>
      <c r="S91" s="239" t="s">
        <v>194</v>
      </c>
      <c r="T91" s="240" t="s">
        <v>132</v>
      </c>
      <c r="U91" s="240" t="s">
        <v>132</v>
      </c>
      <c r="V91" s="241">
        <f t="shared" si="1484"/>
        <v>0</v>
      </c>
      <c r="W91" s="241" t="str">
        <f t="shared" si="1485"/>
        <v>#DIV/0!</v>
      </c>
      <c r="X91" s="241">
        <f t="shared" si="1486"/>
        <v>0</v>
      </c>
      <c r="Y91" s="242"/>
      <c r="Z91" s="241">
        <f t="shared" si="1487"/>
        <v>0</v>
      </c>
      <c r="AA91" s="241">
        <f t="shared" ref="AA91:AC91" si="1855">AA192+AA293+AA394+AA495</f>
        <v>0</v>
      </c>
      <c r="AB91" s="241">
        <f t="shared" si="1855"/>
        <v>0</v>
      </c>
      <c r="AC91" s="241">
        <f t="shared" si="1855"/>
        <v>0</v>
      </c>
      <c r="AD91" s="241">
        <f t="shared" si="1489"/>
        <v>0</v>
      </c>
      <c r="AE91" s="242">
        <v>0.36319999999999997</v>
      </c>
      <c r="AF91" s="243">
        <f t="shared" si="1490"/>
        <v>0</v>
      </c>
      <c r="AG91" s="244">
        <f t="shared" si="1491"/>
        <v>0</v>
      </c>
      <c r="AH91" s="236"/>
      <c r="AI91" s="238">
        <v>16.0</v>
      </c>
      <c r="AJ91" s="239" t="s">
        <v>194</v>
      </c>
      <c r="AK91" s="240" t="s">
        <v>132</v>
      </c>
      <c r="AL91" s="240" t="s">
        <v>132</v>
      </c>
      <c r="AM91" s="241">
        <f t="shared" si="1492"/>
        <v>0</v>
      </c>
      <c r="AN91" s="241" t="str">
        <f t="shared" si="1493"/>
        <v>#DIV/0!</v>
      </c>
      <c r="AO91" s="241">
        <f t="shared" si="1494"/>
        <v>0</v>
      </c>
      <c r="AP91" s="242"/>
      <c r="AQ91" s="241">
        <f t="shared" si="1495"/>
        <v>0</v>
      </c>
      <c r="AR91" s="241">
        <f t="shared" ref="AR91:AT91" si="1856">AR192+AR293+AR394+AR495</f>
        <v>0</v>
      </c>
      <c r="AS91" s="241">
        <f t="shared" si="1856"/>
        <v>0</v>
      </c>
      <c r="AT91" s="241">
        <f t="shared" si="1856"/>
        <v>0</v>
      </c>
      <c r="AU91" s="241">
        <f t="shared" si="1497"/>
        <v>0</v>
      </c>
      <c r="AV91" s="242">
        <v>0.36319999999999997</v>
      </c>
      <c r="AW91" s="243">
        <f t="shared" si="1498"/>
        <v>0</v>
      </c>
      <c r="AX91" s="244">
        <f t="shared" si="1499"/>
        <v>0</v>
      </c>
      <c r="AY91" s="236"/>
      <c r="AZ91" s="238">
        <v>16.0</v>
      </c>
      <c r="BA91" s="239" t="s">
        <v>194</v>
      </c>
      <c r="BB91" s="240" t="s">
        <v>132</v>
      </c>
      <c r="BC91" s="240" t="s">
        <v>132</v>
      </c>
      <c r="BD91" s="241">
        <f t="shared" si="1500"/>
        <v>0</v>
      </c>
      <c r="BE91" s="241" t="str">
        <f t="shared" si="1501"/>
        <v>#DIV/0!</v>
      </c>
      <c r="BF91" s="241">
        <f t="shared" si="1502"/>
        <v>0</v>
      </c>
      <c r="BG91" s="242"/>
      <c r="BH91" s="241">
        <f t="shared" si="1503"/>
        <v>0</v>
      </c>
      <c r="BI91" s="241">
        <f t="shared" ref="BI91:BK91" si="1857">BI192+BI293+BI394+BI495</f>
        <v>0</v>
      </c>
      <c r="BJ91" s="241">
        <f t="shared" si="1857"/>
        <v>0</v>
      </c>
      <c r="BK91" s="241">
        <f t="shared" si="1857"/>
        <v>0</v>
      </c>
      <c r="BL91" s="241">
        <f t="shared" si="1505"/>
        <v>0</v>
      </c>
      <c r="BM91" s="242">
        <v>0.36319999999999997</v>
      </c>
      <c r="BN91" s="243">
        <f t="shared" si="1506"/>
        <v>0</v>
      </c>
      <c r="BO91" s="244">
        <f t="shared" si="1507"/>
        <v>0</v>
      </c>
      <c r="BP91" s="236"/>
      <c r="BQ91" s="238">
        <v>16.0</v>
      </c>
      <c r="BR91" s="239" t="s">
        <v>194</v>
      </c>
      <c r="BS91" s="240" t="s">
        <v>132</v>
      </c>
      <c r="BT91" s="240" t="s">
        <v>132</v>
      </c>
      <c r="BU91" s="241">
        <f t="shared" si="1508"/>
        <v>0</v>
      </c>
      <c r="BV91" s="241" t="str">
        <f t="shared" si="1509"/>
        <v>#DIV/0!</v>
      </c>
      <c r="BW91" s="241">
        <f t="shared" si="1510"/>
        <v>0</v>
      </c>
      <c r="BX91" s="242"/>
      <c r="BY91" s="241">
        <f t="shared" si="1511"/>
        <v>0</v>
      </c>
      <c r="BZ91" s="241">
        <f t="shared" ref="BZ91:CB91" si="1858">BZ192+BZ293+BZ394+BZ495</f>
        <v>0</v>
      </c>
      <c r="CA91" s="241">
        <f t="shared" si="1858"/>
        <v>0</v>
      </c>
      <c r="CB91" s="241">
        <f t="shared" si="1858"/>
        <v>0</v>
      </c>
      <c r="CC91" s="241">
        <f t="shared" si="1513"/>
        <v>0</v>
      </c>
      <c r="CD91" s="242">
        <v>0.36319999999999997</v>
      </c>
      <c r="CE91" s="243">
        <f t="shared" si="1514"/>
        <v>0</v>
      </c>
      <c r="CF91" s="244">
        <f t="shared" si="1515"/>
        <v>0</v>
      </c>
      <c r="CG91" s="236"/>
      <c r="CH91" s="238">
        <v>16.0</v>
      </c>
      <c r="CI91" s="239" t="s">
        <v>194</v>
      </c>
      <c r="CJ91" s="240" t="s">
        <v>132</v>
      </c>
      <c r="CK91" s="240" t="s">
        <v>132</v>
      </c>
      <c r="CL91" s="241">
        <f t="shared" si="1516"/>
        <v>0</v>
      </c>
      <c r="CM91" s="241" t="str">
        <f t="shared" si="1517"/>
        <v>#DIV/0!</v>
      </c>
      <c r="CN91" s="241">
        <f t="shared" si="1518"/>
        <v>0</v>
      </c>
      <c r="CO91" s="242"/>
      <c r="CP91" s="241">
        <f t="shared" si="1519"/>
        <v>0</v>
      </c>
      <c r="CQ91" s="241">
        <f t="shared" ref="CQ91:CS91" si="1859">CQ192+CQ293+CQ394+CQ495</f>
        <v>0</v>
      </c>
      <c r="CR91" s="241">
        <f t="shared" si="1859"/>
        <v>0</v>
      </c>
      <c r="CS91" s="241">
        <f t="shared" si="1859"/>
        <v>0</v>
      </c>
      <c r="CT91" s="241">
        <f t="shared" si="1521"/>
        <v>0</v>
      </c>
      <c r="CU91" s="242">
        <v>0.36319999999999997</v>
      </c>
      <c r="CV91" s="243">
        <f t="shared" si="1522"/>
        <v>0</v>
      </c>
      <c r="CW91" s="244">
        <f t="shared" si="1523"/>
        <v>0</v>
      </c>
      <c r="CX91" s="236"/>
      <c r="CY91" s="238">
        <v>16.0</v>
      </c>
      <c r="CZ91" s="239" t="s">
        <v>194</v>
      </c>
      <c r="DA91" s="240" t="s">
        <v>132</v>
      </c>
      <c r="DB91" s="240" t="s">
        <v>132</v>
      </c>
      <c r="DC91" s="241">
        <f t="shared" si="1524"/>
        <v>0</v>
      </c>
      <c r="DD91" s="241" t="str">
        <f t="shared" si="1525"/>
        <v>#DIV/0!</v>
      </c>
      <c r="DE91" s="241">
        <f t="shared" si="1526"/>
        <v>0</v>
      </c>
      <c r="DF91" s="242"/>
      <c r="DG91" s="241">
        <f t="shared" si="1527"/>
        <v>0</v>
      </c>
      <c r="DH91" s="241">
        <f t="shared" ref="DH91:DJ91" si="1860">DH192+DH293+DH394+DH495</f>
        <v>0</v>
      </c>
      <c r="DI91" s="241">
        <f t="shared" si="1860"/>
        <v>0</v>
      </c>
      <c r="DJ91" s="241">
        <f t="shared" si="1860"/>
        <v>0</v>
      </c>
      <c r="DK91" s="241">
        <f t="shared" si="1529"/>
        <v>0</v>
      </c>
      <c r="DL91" s="242">
        <v>0.36319999999999997</v>
      </c>
      <c r="DM91" s="243">
        <f t="shared" si="1530"/>
        <v>0</v>
      </c>
      <c r="DN91" s="244">
        <f t="shared" si="1531"/>
        <v>0</v>
      </c>
      <c r="DO91" s="236"/>
      <c r="DP91" s="238">
        <v>16.0</v>
      </c>
      <c r="DQ91" s="239" t="s">
        <v>194</v>
      </c>
      <c r="DR91" s="240" t="s">
        <v>132</v>
      </c>
      <c r="DS91" s="240" t="s">
        <v>132</v>
      </c>
      <c r="DT91" s="241">
        <f t="shared" si="1532"/>
        <v>0</v>
      </c>
      <c r="DU91" s="241" t="str">
        <f t="shared" si="1533"/>
        <v>#DIV/0!</v>
      </c>
      <c r="DV91" s="241">
        <f t="shared" si="1534"/>
        <v>0</v>
      </c>
      <c r="DW91" s="242"/>
      <c r="DX91" s="241">
        <f t="shared" si="1535"/>
        <v>0</v>
      </c>
      <c r="DY91" s="241">
        <f t="shared" ref="DY91:EA91" si="1861">DY192+DY293+DY394+DY495</f>
        <v>0</v>
      </c>
      <c r="DZ91" s="241">
        <f t="shared" si="1861"/>
        <v>0</v>
      </c>
      <c r="EA91" s="241">
        <f t="shared" si="1861"/>
        <v>0</v>
      </c>
      <c r="EB91" s="241">
        <f t="shared" si="1537"/>
        <v>0</v>
      </c>
      <c r="EC91" s="242">
        <v>0.36319999999999997</v>
      </c>
      <c r="ED91" s="243">
        <f t="shared" si="1538"/>
        <v>0</v>
      </c>
      <c r="EE91" s="244">
        <f t="shared" si="1539"/>
        <v>0</v>
      </c>
      <c r="EF91" s="236"/>
      <c r="EG91" s="238">
        <v>16.0</v>
      </c>
      <c r="EH91" s="239" t="s">
        <v>194</v>
      </c>
      <c r="EI91" s="240" t="s">
        <v>132</v>
      </c>
      <c r="EJ91" s="240" t="s">
        <v>132</v>
      </c>
      <c r="EK91" s="241">
        <f t="shared" si="1540"/>
        <v>0</v>
      </c>
      <c r="EL91" s="241" t="str">
        <f t="shared" si="1541"/>
        <v>#DIV/0!</v>
      </c>
      <c r="EM91" s="241">
        <f t="shared" si="1542"/>
        <v>0</v>
      </c>
      <c r="EN91" s="242"/>
      <c r="EO91" s="241">
        <f t="shared" si="1543"/>
        <v>0</v>
      </c>
      <c r="EP91" s="241">
        <f t="shared" ref="EP91:ER91" si="1862">EP192+EP293+EP394+EP495</f>
        <v>0</v>
      </c>
      <c r="EQ91" s="241">
        <f t="shared" si="1862"/>
        <v>0</v>
      </c>
      <c r="ER91" s="241">
        <f t="shared" si="1862"/>
        <v>0</v>
      </c>
      <c r="ES91" s="241">
        <f t="shared" si="1545"/>
        <v>0</v>
      </c>
      <c r="ET91" s="242">
        <v>0.36319999999999997</v>
      </c>
      <c r="EU91" s="243">
        <f t="shared" si="1546"/>
        <v>0</v>
      </c>
      <c r="EV91" s="244">
        <f t="shared" si="1547"/>
        <v>0</v>
      </c>
      <c r="EW91" s="236"/>
      <c r="EX91" s="238">
        <v>16.0</v>
      </c>
      <c r="EY91" s="239" t="s">
        <v>194</v>
      </c>
      <c r="EZ91" s="240" t="s">
        <v>132</v>
      </c>
      <c r="FA91" s="240" t="s">
        <v>132</v>
      </c>
      <c r="FB91" s="241">
        <f t="shared" si="1548"/>
        <v>0</v>
      </c>
      <c r="FC91" s="241" t="str">
        <f t="shared" si="1549"/>
        <v>#DIV/0!</v>
      </c>
      <c r="FD91" s="241">
        <f t="shared" si="1550"/>
        <v>0</v>
      </c>
      <c r="FE91" s="242"/>
      <c r="FF91" s="241">
        <f t="shared" si="1551"/>
        <v>0</v>
      </c>
      <c r="FG91" s="241">
        <f t="shared" ref="FG91:FI91" si="1863">FG192+FG293+FG394+FG495</f>
        <v>0</v>
      </c>
      <c r="FH91" s="241">
        <f t="shared" si="1863"/>
        <v>0</v>
      </c>
      <c r="FI91" s="241">
        <f t="shared" si="1863"/>
        <v>0</v>
      </c>
      <c r="FJ91" s="241">
        <f t="shared" si="1553"/>
        <v>0</v>
      </c>
      <c r="FK91" s="242">
        <v>0.36319999999999997</v>
      </c>
      <c r="FL91" s="243">
        <f t="shared" si="1554"/>
        <v>0</v>
      </c>
      <c r="FM91" s="244">
        <f t="shared" si="1555"/>
        <v>0</v>
      </c>
      <c r="FN91" s="236"/>
      <c r="FO91" s="238">
        <v>16.0</v>
      </c>
      <c r="FP91" s="239" t="s">
        <v>194</v>
      </c>
      <c r="FQ91" s="240" t="s">
        <v>132</v>
      </c>
      <c r="FR91" s="240" t="s">
        <v>132</v>
      </c>
      <c r="FS91" s="241">
        <f t="shared" si="1556"/>
        <v>0</v>
      </c>
      <c r="FT91" s="241" t="str">
        <f t="shared" si="1557"/>
        <v>#DIV/0!</v>
      </c>
      <c r="FU91" s="241">
        <f t="shared" si="1558"/>
        <v>0</v>
      </c>
      <c r="FV91" s="242"/>
      <c r="FW91" s="241">
        <f t="shared" si="1559"/>
        <v>0</v>
      </c>
      <c r="FX91" s="241">
        <f t="shared" ref="FX91:FZ91" si="1864">FX192+FX293+FX394+FX495</f>
        <v>0</v>
      </c>
      <c r="FY91" s="241">
        <f t="shared" si="1864"/>
        <v>0</v>
      </c>
      <c r="FZ91" s="241">
        <f t="shared" si="1864"/>
        <v>0</v>
      </c>
      <c r="GA91" s="241">
        <f t="shared" si="1561"/>
        <v>0</v>
      </c>
      <c r="GB91" s="242">
        <v>0.36319999999999997</v>
      </c>
      <c r="GC91" s="243">
        <f t="shared" si="1562"/>
        <v>0</v>
      </c>
      <c r="GD91" s="244">
        <f t="shared" si="1563"/>
        <v>0</v>
      </c>
      <c r="GE91" s="236"/>
      <c r="GF91" s="238">
        <v>16.0</v>
      </c>
      <c r="GG91" s="239" t="s">
        <v>194</v>
      </c>
      <c r="GH91" s="240" t="s">
        <v>132</v>
      </c>
      <c r="GI91" s="240" t="s">
        <v>132</v>
      </c>
      <c r="GJ91" s="241">
        <f t="shared" si="1564"/>
        <v>0</v>
      </c>
      <c r="GK91" s="241" t="str">
        <f t="shared" si="1565"/>
        <v>#DIV/0!</v>
      </c>
      <c r="GL91" s="241">
        <f t="shared" si="1566"/>
        <v>0</v>
      </c>
      <c r="GM91" s="242"/>
      <c r="GN91" s="241">
        <f t="shared" si="1567"/>
        <v>0</v>
      </c>
      <c r="GO91" s="241">
        <f t="shared" ref="GO91:GQ91" si="1865">GO192+GO293+GO394+GO495</f>
        <v>0</v>
      </c>
      <c r="GP91" s="241">
        <f t="shared" si="1865"/>
        <v>0</v>
      </c>
      <c r="GQ91" s="241">
        <f t="shared" si="1865"/>
        <v>0</v>
      </c>
      <c r="GR91" s="241">
        <f t="shared" si="1569"/>
        <v>0</v>
      </c>
      <c r="GS91" s="242">
        <v>0.36319999999999997</v>
      </c>
      <c r="GT91" s="243">
        <f t="shared" si="1570"/>
        <v>0</v>
      </c>
      <c r="GU91" s="244">
        <f t="shared" si="1571"/>
        <v>0</v>
      </c>
      <c r="GV91" s="236"/>
      <c r="GW91" s="238">
        <v>16.0</v>
      </c>
      <c r="GX91" s="239" t="s">
        <v>194</v>
      </c>
      <c r="GY91" s="240" t="s">
        <v>132</v>
      </c>
      <c r="GZ91" s="240" t="s">
        <v>132</v>
      </c>
      <c r="HA91" s="241">
        <f t="shared" si="1572"/>
        <v>0</v>
      </c>
      <c r="HB91" s="241" t="str">
        <f t="shared" si="1573"/>
        <v>#DIV/0!</v>
      </c>
      <c r="HC91" s="241">
        <f t="shared" si="1574"/>
        <v>0</v>
      </c>
      <c r="HD91" s="242"/>
      <c r="HE91" s="241">
        <f t="shared" si="1575"/>
        <v>0</v>
      </c>
      <c r="HF91" s="241">
        <f t="shared" ref="HF91:HH91" si="1866">HF192+HF293+HF394+HF495</f>
        <v>0</v>
      </c>
      <c r="HG91" s="241">
        <f t="shared" si="1866"/>
        <v>0</v>
      </c>
      <c r="HH91" s="241">
        <f t="shared" si="1866"/>
        <v>0</v>
      </c>
      <c r="HI91" s="241">
        <f t="shared" si="1577"/>
        <v>0</v>
      </c>
      <c r="HJ91" s="242">
        <v>0.36319999999999997</v>
      </c>
      <c r="HK91" s="243">
        <f t="shared" si="1578"/>
        <v>0</v>
      </c>
      <c r="HL91" s="244">
        <f t="shared" si="1579"/>
        <v>0</v>
      </c>
      <c r="HM91" s="236"/>
      <c r="HN91" s="238">
        <v>16.0</v>
      </c>
      <c r="HO91" s="239" t="s">
        <v>194</v>
      </c>
      <c r="HP91" s="240" t="s">
        <v>132</v>
      </c>
      <c r="HQ91" s="240" t="s">
        <v>132</v>
      </c>
      <c r="HR91" s="241">
        <f t="shared" si="1580"/>
        <v>0</v>
      </c>
      <c r="HS91" s="241" t="str">
        <f t="shared" si="1581"/>
        <v>#DIV/0!</v>
      </c>
      <c r="HT91" s="241">
        <f t="shared" si="1582"/>
        <v>0</v>
      </c>
      <c r="HU91" s="242"/>
      <c r="HV91" s="241">
        <f t="shared" si="1583"/>
        <v>0</v>
      </c>
      <c r="HW91" s="241">
        <f t="shared" ref="HW91:HY91" si="1867">HW192+HW293+HW394+HW495</f>
        <v>0</v>
      </c>
      <c r="HX91" s="241">
        <f t="shared" si="1867"/>
        <v>0</v>
      </c>
      <c r="HY91" s="241">
        <f t="shared" si="1867"/>
        <v>0</v>
      </c>
      <c r="HZ91" s="241">
        <f t="shared" si="1585"/>
        <v>0</v>
      </c>
      <c r="IA91" s="242">
        <v>0.36319999999999997</v>
      </c>
      <c r="IB91" s="243">
        <f t="shared" si="1586"/>
        <v>0</v>
      </c>
      <c r="IC91" s="244">
        <f t="shared" si="1587"/>
        <v>0</v>
      </c>
      <c r="ID91" s="236"/>
      <c r="IE91" s="238">
        <v>16.0</v>
      </c>
      <c r="IF91" s="239" t="s">
        <v>194</v>
      </c>
      <c r="IG91" s="240" t="s">
        <v>132</v>
      </c>
      <c r="IH91" s="240" t="s">
        <v>132</v>
      </c>
      <c r="II91" s="241">
        <f t="shared" si="1588"/>
        <v>0</v>
      </c>
      <c r="IJ91" s="241" t="str">
        <f t="shared" si="1589"/>
        <v>#DIV/0!</v>
      </c>
      <c r="IK91" s="241">
        <f t="shared" si="1590"/>
        <v>0</v>
      </c>
      <c r="IL91" s="242"/>
      <c r="IM91" s="241">
        <f t="shared" si="1591"/>
        <v>0</v>
      </c>
      <c r="IN91" s="241">
        <f t="shared" ref="IN91:IP91" si="1868">IN192+IN293+IN394+IN495</f>
        <v>0</v>
      </c>
      <c r="IO91" s="241">
        <f t="shared" si="1868"/>
        <v>0</v>
      </c>
      <c r="IP91" s="241">
        <f t="shared" si="1868"/>
        <v>0</v>
      </c>
      <c r="IQ91" s="241">
        <f t="shared" si="1593"/>
        <v>0</v>
      </c>
      <c r="IR91" s="242">
        <v>0.36319999999999997</v>
      </c>
      <c r="IS91" s="243">
        <f t="shared" si="1594"/>
        <v>0</v>
      </c>
      <c r="IT91" s="244">
        <f t="shared" si="1595"/>
        <v>0</v>
      </c>
      <c r="IU91" s="236"/>
      <c r="IV91" s="238">
        <v>16.0</v>
      </c>
      <c r="IW91" s="239" t="s">
        <v>194</v>
      </c>
      <c r="IX91" s="240" t="s">
        <v>132</v>
      </c>
      <c r="IY91" s="240" t="s">
        <v>132</v>
      </c>
      <c r="IZ91" s="241">
        <f t="shared" si="1596"/>
        <v>0</v>
      </c>
      <c r="JA91" s="241" t="str">
        <f t="shared" si="1597"/>
        <v>#DIV/0!</v>
      </c>
      <c r="JB91" s="241">
        <f t="shared" si="1598"/>
        <v>0</v>
      </c>
      <c r="JC91" s="242"/>
      <c r="JD91" s="241">
        <f t="shared" si="1599"/>
        <v>0</v>
      </c>
      <c r="JE91" s="241">
        <f t="shared" ref="JE91:JG91" si="1869">JE192+JE293+JE394+JE495</f>
        <v>0</v>
      </c>
      <c r="JF91" s="241">
        <f t="shared" si="1869"/>
        <v>0</v>
      </c>
      <c r="JG91" s="241">
        <f t="shared" si="1869"/>
        <v>0</v>
      </c>
      <c r="JH91" s="241">
        <f t="shared" si="1601"/>
        <v>0</v>
      </c>
      <c r="JI91" s="242">
        <v>0.36319999999999997</v>
      </c>
      <c r="JJ91" s="243">
        <f t="shared" si="1602"/>
        <v>0</v>
      </c>
      <c r="JK91" s="244">
        <f t="shared" si="1603"/>
        <v>0</v>
      </c>
      <c r="JL91" s="236"/>
      <c r="JM91" s="238">
        <v>16.0</v>
      </c>
      <c r="JN91" s="239" t="s">
        <v>194</v>
      </c>
      <c r="JO91" s="240" t="s">
        <v>132</v>
      </c>
      <c r="JP91" s="240" t="s">
        <v>132</v>
      </c>
      <c r="JQ91" s="241">
        <f t="shared" si="1604"/>
        <v>0</v>
      </c>
      <c r="JR91" s="241" t="str">
        <f t="shared" si="1605"/>
        <v>#DIV/0!</v>
      </c>
      <c r="JS91" s="241">
        <f t="shared" si="1606"/>
        <v>0</v>
      </c>
      <c r="JT91" s="242"/>
      <c r="JU91" s="241">
        <f t="shared" si="1607"/>
        <v>0</v>
      </c>
      <c r="JV91" s="241">
        <f t="shared" ref="JV91:JX91" si="1870">JV192+JV293+JV394+JV495</f>
        <v>0</v>
      </c>
      <c r="JW91" s="241">
        <f t="shared" si="1870"/>
        <v>0</v>
      </c>
      <c r="JX91" s="241">
        <f t="shared" si="1870"/>
        <v>0</v>
      </c>
      <c r="JY91" s="241">
        <f t="shared" si="1609"/>
        <v>0</v>
      </c>
      <c r="JZ91" s="242">
        <v>0.36319999999999997</v>
      </c>
      <c r="KA91" s="243">
        <f t="shared" si="1610"/>
        <v>0</v>
      </c>
      <c r="KB91" s="244">
        <f t="shared" si="1611"/>
        <v>0</v>
      </c>
      <c r="KC91" s="236"/>
      <c r="KD91" s="238">
        <v>16.0</v>
      </c>
      <c r="KE91" s="239" t="s">
        <v>194</v>
      </c>
      <c r="KF91" s="240" t="s">
        <v>132</v>
      </c>
      <c r="KG91" s="240" t="s">
        <v>132</v>
      </c>
      <c r="KH91" s="241">
        <f t="shared" si="1612"/>
        <v>0</v>
      </c>
      <c r="KI91" s="241" t="str">
        <f t="shared" si="1613"/>
        <v>#DIV/0!</v>
      </c>
      <c r="KJ91" s="241">
        <f t="shared" si="1614"/>
        <v>0</v>
      </c>
      <c r="KK91" s="242"/>
      <c r="KL91" s="241">
        <f t="shared" si="1615"/>
        <v>0</v>
      </c>
      <c r="KM91" s="241">
        <f t="shared" ref="KM91:KO91" si="1871">KM192+KM293+KM394+KM495</f>
        <v>0</v>
      </c>
      <c r="KN91" s="241">
        <f t="shared" si="1871"/>
        <v>0</v>
      </c>
      <c r="KO91" s="241">
        <f t="shared" si="1871"/>
        <v>0</v>
      </c>
      <c r="KP91" s="241">
        <f t="shared" si="1617"/>
        <v>0</v>
      </c>
      <c r="KQ91" s="242">
        <v>0.36319999999999997</v>
      </c>
      <c r="KR91" s="243">
        <f t="shared" si="1618"/>
        <v>0</v>
      </c>
      <c r="KS91" s="244">
        <f t="shared" si="1619"/>
        <v>0</v>
      </c>
      <c r="KT91" s="236"/>
      <c r="KU91" s="237"/>
    </row>
    <row r="92" ht="15.75" customHeight="1">
      <c r="A92" s="238">
        <v>17.0</v>
      </c>
      <c r="B92" s="239" t="s">
        <v>195</v>
      </c>
      <c r="C92" s="240" t="s">
        <v>132</v>
      </c>
      <c r="D92" s="240" t="s">
        <v>132</v>
      </c>
      <c r="E92" s="241">
        <f t="shared" si="1476"/>
        <v>0</v>
      </c>
      <c r="F92" s="241" t="str">
        <f t="shared" si="1477"/>
        <v>#DIV/0!</v>
      </c>
      <c r="G92" s="241">
        <f t="shared" si="1478"/>
        <v>0</v>
      </c>
      <c r="H92" s="242"/>
      <c r="I92" s="241">
        <f t="shared" si="1479"/>
        <v>0</v>
      </c>
      <c r="J92" s="241">
        <f t="shared" ref="J92:L92" si="1872">J193+J294+J395+J496</f>
        <v>0</v>
      </c>
      <c r="K92" s="241">
        <f t="shared" si="1872"/>
        <v>0</v>
      </c>
      <c r="L92" s="241">
        <f t="shared" si="1872"/>
        <v>0</v>
      </c>
      <c r="M92" s="241">
        <f t="shared" si="1481"/>
        <v>0</v>
      </c>
      <c r="N92" s="242">
        <v>0.36319999999999997</v>
      </c>
      <c r="O92" s="243">
        <f t="shared" si="1482"/>
        <v>0</v>
      </c>
      <c r="P92" s="244">
        <f t="shared" si="1483"/>
        <v>0</v>
      </c>
      <c r="Q92" s="236"/>
      <c r="R92" s="238">
        <v>17.0</v>
      </c>
      <c r="S92" s="239" t="s">
        <v>195</v>
      </c>
      <c r="T92" s="240" t="s">
        <v>132</v>
      </c>
      <c r="U92" s="240" t="s">
        <v>132</v>
      </c>
      <c r="V92" s="241">
        <f t="shared" si="1484"/>
        <v>0</v>
      </c>
      <c r="W92" s="241" t="str">
        <f t="shared" si="1485"/>
        <v>#DIV/0!</v>
      </c>
      <c r="X92" s="241">
        <f t="shared" si="1486"/>
        <v>0</v>
      </c>
      <c r="Y92" s="242"/>
      <c r="Z92" s="241">
        <f t="shared" si="1487"/>
        <v>0</v>
      </c>
      <c r="AA92" s="241">
        <f t="shared" ref="AA92:AC92" si="1873">AA193+AA294+AA395+AA496</f>
        <v>0</v>
      </c>
      <c r="AB92" s="241">
        <f t="shared" si="1873"/>
        <v>0</v>
      </c>
      <c r="AC92" s="241">
        <f t="shared" si="1873"/>
        <v>0</v>
      </c>
      <c r="AD92" s="241">
        <f t="shared" si="1489"/>
        <v>0</v>
      </c>
      <c r="AE92" s="242">
        <v>0.36319999999999997</v>
      </c>
      <c r="AF92" s="243">
        <f t="shared" si="1490"/>
        <v>0</v>
      </c>
      <c r="AG92" s="244">
        <f t="shared" si="1491"/>
        <v>0</v>
      </c>
      <c r="AH92" s="236"/>
      <c r="AI92" s="238">
        <v>17.0</v>
      </c>
      <c r="AJ92" s="239" t="s">
        <v>195</v>
      </c>
      <c r="AK92" s="240" t="s">
        <v>132</v>
      </c>
      <c r="AL92" s="240" t="s">
        <v>132</v>
      </c>
      <c r="AM92" s="241">
        <f t="shared" si="1492"/>
        <v>0</v>
      </c>
      <c r="AN92" s="241" t="str">
        <f t="shared" si="1493"/>
        <v>#DIV/0!</v>
      </c>
      <c r="AO92" s="241">
        <f t="shared" si="1494"/>
        <v>0</v>
      </c>
      <c r="AP92" s="242"/>
      <c r="AQ92" s="241">
        <f t="shared" si="1495"/>
        <v>0</v>
      </c>
      <c r="AR92" s="241">
        <f t="shared" ref="AR92:AT92" si="1874">AR193+AR294+AR395+AR496</f>
        <v>0</v>
      </c>
      <c r="AS92" s="241">
        <f t="shared" si="1874"/>
        <v>0</v>
      </c>
      <c r="AT92" s="241">
        <f t="shared" si="1874"/>
        <v>0</v>
      </c>
      <c r="AU92" s="241">
        <f t="shared" si="1497"/>
        <v>0</v>
      </c>
      <c r="AV92" s="242">
        <v>0.36319999999999997</v>
      </c>
      <c r="AW92" s="243">
        <f t="shared" si="1498"/>
        <v>0</v>
      </c>
      <c r="AX92" s="244">
        <f t="shared" si="1499"/>
        <v>0</v>
      </c>
      <c r="AY92" s="236"/>
      <c r="AZ92" s="238">
        <v>17.0</v>
      </c>
      <c r="BA92" s="239" t="s">
        <v>195</v>
      </c>
      <c r="BB92" s="240" t="s">
        <v>132</v>
      </c>
      <c r="BC92" s="240" t="s">
        <v>132</v>
      </c>
      <c r="BD92" s="241">
        <f t="shared" si="1500"/>
        <v>0</v>
      </c>
      <c r="BE92" s="241" t="str">
        <f t="shared" si="1501"/>
        <v>#DIV/0!</v>
      </c>
      <c r="BF92" s="241">
        <f t="shared" si="1502"/>
        <v>0</v>
      </c>
      <c r="BG92" s="242"/>
      <c r="BH92" s="241">
        <f t="shared" si="1503"/>
        <v>0</v>
      </c>
      <c r="BI92" s="241">
        <f t="shared" ref="BI92:BK92" si="1875">BI193+BI294+BI395+BI496</f>
        <v>0</v>
      </c>
      <c r="BJ92" s="241">
        <f t="shared" si="1875"/>
        <v>0</v>
      </c>
      <c r="BK92" s="241">
        <f t="shared" si="1875"/>
        <v>0</v>
      </c>
      <c r="BL92" s="241">
        <f t="shared" si="1505"/>
        <v>0</v>
      </c>
      <c r="BM92" s="242">
        <v>0.36319999999999997</v>
      </c>
      <c r="BN92" s="243">
        <f t="shared" si="1506"/>
        <v>0</v>
      </c>
      <c r="BO92" s="244">
        <f t="shared" si="1507"/>
        <v>0</v>
      </c>
      <c r="BP92" s="236"/>
      <c r="BQ92" s="238">
        <v>17.0</v>
      </c>
      <c r="BR92" s="239" t="s">
        <v>195</v>
      </c>
      <c r="BS92" s="240" t="s">
        <v>132</v>
      </c>
      <c r="BT92" s="240" t="s">
        <v>132</v>
      </c>
      <c r="BU92" s="241">
        <f t="shared" si="1508"/>
        <v>0</v>
      </c>
      <c r="BV92" s="241" t="str">
        <f t="shared" si="1509"/>
        <v>#DIV/0!</v>
      </c>
      <c r="BW92" s="241">
        <f t="shared" si="1510"/>
        <v>0</v>
      </c>
      <c r="BX92" s="242"/>
      <c r="BY92" s="241">
        <f t="shared" si="1511"/>
        <v>0</v>
      </c>
      <c r="BZ92" s="241">
        <f t="shared" ref="BZ92:CB92" si="1876">BZ193+BZ294+BZ395+BZ496</f>
        <v>0</v>
      </c>
      <c r="CA92" s="241">
        <f t="shared" si="1876"/>
        <v>0</v>
      </c>
      <c r="CB92" s="241">
        <f t="shared" si="1876"/>
        <v>0</v>
      </c>
      <c r="CC92" s="241">
        <f t="shared" si="1513"/>
        <v>0</v>
      </c>
      <c r="CD92" s="242">
        <v>0.36319999999999997</v>
      </c>
      <c r="CE92" s="243">
        <f t="shared" si="1514"/>
        <v>0</v>
      </c>
      <c r="CF92" s="244">
        <f t="shared" si="1515"/>
        <v>0</v>
      </c>
      <c r="CG92" s="236"/>
      <c r="CH92" s="238">
        <v>17.0</v>
      </c>
      <c r="CI92" s="239" t="s">
        <v>195</v>
      </c>
      <c r="CJ92" s="240" t="s">
        <v>132</v>
      </c>
      <c r="CK92" s="240" t="s">
        <v>132</v>
      </c>
      <c r="CL92" s="241">
        <f t="shared" si="1516"/>
        <v>0</v>
      </c>
      <c r="CM92" s="241" t="str">
        <f t="shared" si="1517"/>
        <v>#DIV/0!</v>
      </c>
      <c r="CN92" s="241">
        <f t="shared" si="1518"/>
        <v>0</v>
      </c>
      <c r="CO92" s="242"/>
      <c r="CP92" s="241">
        <f t="shared" si="1519"/>
        <v>0</v>
      </c>
      <c r="CQ92" s="241">
        <f t="shared" ref="CQ92:CS92" si="1877">CQ193+CQ294+CQ395+CQ496</f>
        <v>0</v>
      </c>
      <c r="CR92" s="241">
        <f t="shared" si="1877"/>
        <v>0</v>
      </c>
      <c r="CS92" s="241">
        <f t="shared" si="1877"/>
        <v>0</v>
      </c>
      <c r="CT92" s="241">
        <f t="shared" si="1521"/>
        <v>0</v>
      </c>
      <c r="CU92" s="242">
        <v>0.36319999999999997</v>
      </c>
      <c r="CV92" s="243">
        <f t="shared" si="1522"/>
        <v>0</v>
      </c>
      <c r="CW92" s="244">
        <f t="shared" si="1523"/>
        <v>0</v>
      </c>
      <c r="CX92" s="236"/>
      <c r="CY92" s="238">
        <v>17.0</v>
      </c>
      <c r="CZ92" s="239" t="s">
        <v>195</v>
      </c>
      <c r="DA92" s="240" t="s">
        <v>132</v>
      </c>
      <c r="DB92" s="240" t="s">
        <v>132</v>
      </c>
      <c r="DC92" s="241">
        <f t="shared" si="1524"/>
        <v>0</v>
      </c>
      <c r="DD92" s="241" t="str">
        <f t="shared" si="1525"/>
        <v>#DIV/0!</v>
      </c>
      <c r="DE92" s="241">
        <f t="shared" si="1526"/>
        <v>0</v>
      </c>
      <c r="DF92" s="242"/>
      <c r="DG92" s="241">
        <f t="shared" si="1527"/>
        <v>0</v>
      </c>
      <c r="DH92" s="241">
        <f t="shared" ref="DH92:DJ92" si="1878">DH193+DH294+DH395+DH496</f>
        <v>0</v>
      </c>
      <c r="DI92" s="241">
        <f t="shared" si="1878"/>
        <v>0</v>
      </c>
      <c r="DJ92" s="241">
        <f t="shared" si="1878"/>
        <v>0</v>
      </c>
      <c r="DK92" s="241">
        <f t="shared" si="1529"/>
        <v>0</v>
      </c>
      <c r="DL92" s="242">
        <v>0.36319999999999997</v>
      </c>
      <c r="DM92" s="243">
        <f t="shared" si="1530"/>
        <v>0</v>
      </c>
      <c r="DN92" s="244">
        <f t="shared" si="1531"/>
        <v>0</v>
      </c>
      <c r="DO92" s="236"/>
      <c r="DP92" s="238">
        <v>17.0</v>
      </c>
      <c r="DQ92" s="239" t="s">
        <v>195</v>
      </c>
      <c r="DR92" s="240" t="s">
        <v>132</v>
      </c>
      <c r="DS92" s="240" t="s">
        <v>132</v>
      </c>
      <c r="DT92" s="241">
        <f t="shared" si="1532"/>
        <v>0</v>
      </c>
      <c r="DU92" s="241" t="str">
        <f t="shared" si="1533"/>
        <v>#DIV/0!</v>
      </c>
      <c r="DV92" s="241">
        <f t="shared" si="1534"/>
        <v>0</v>
      </c>
      <c r="DW92" s="242"/>
      <c r="DX92" s="241">
        <f t="shared" si="1535"/>
        <v>0</v>
      </c>
      <c r="DY92" s="241">
        <f t="shared" ref="DY92:EA92" si="1879">DY193+DY294+DY395+DY496</f>
        <v>0</v>
      </c>
      <c r="DZ92" s="241">
        <f t="shared" si="1879"/>
        <v>0</v>
      </c>
      <c r="EA92" s="241">
        <f t="shared" si="1879"/>
        <v>0</v>
      </c>
      <c r="EB92" s="241">
        <f t="shared" si="1537"/>
        <v>0</v>
      </c>
      <c r="EC92" s="242">
        <v>0.36319999999999997</v>
      </c>
      <c r="ED92" s="243">
        <f t="shared" si="1538"/>
        <v>0</v>
      </c>
      <c r="EE92" s="244">
        <f t="shared" si="1539"/>
        <v>0</v>
      </c>
      <c r="EF92" s="236"/>
      <c r="EG92" s="238">
        <v>17.0</v>
      </c>
      <c r="EH92" s="239" t="s">
        <v>195</v>
      </c>
      <c r="EI92" s="240" t="s">
        <v>132</v>
      </c>
      <c r="EJ92" s="240" t="s">
        <v>132</v>
      </c>
      <c r="EK92" s="241">
        <f t="shared" si="1540"/>
        <v>0</v>
      </c>
      <c r="EL92" s="241" t="str">
        <f t="shared" si="1541"/>
        <v>#DIV/0!</v>
      </c>
      <c r="EM92" s="241">
        <f t="shared" si="1542"/>
        <v>0</v>
      </c>
      <c r="EN92" s="242"/>
      <c r="EO92" s="241">
        <f t="shared" si="1543"/>
        <v>0</v>
      </c>
      <c r="EP92" s="241">
        <f t="shared" ref="EP92:ER92" si="1880">EP193+EP294+EP395+EP496</f>
        <v>0</v>
      </c>
      <c r="EQ92" s="241">
        <f t="shared" si="1880"/>
        <v>0</v>
      </c>
      <c r="ER92" s="241">
        <f t="shared" si="1880"/>
        <v>0</v>
      </c>
      <c r="ES92" s="241">
        <f t="shared" si="1545"/>
        <v>0</v>
      </c>
      <c r="ET92" s="242">
        <v>0.36319999999999997</v>
      </c>
      <c r="EU92" s="243">
        <f t="shared" si="1546"/>
        <v>0</v>
      </c>
      <c r="EV92" s="244">
        <f t="shared" si="1547"/>
        <v>0</v>
      </c>
      <c r="EW92" s="236"/>
      <c r="EX92" s="238">
        <v>17.0</v>
      </c>
      <c r="EY92" s="239" t="s">
        <v>195</v>
      </c>
      <c r="EZ92" s="240" t="s">
        <v>132</v>
      </c>
      <c r="FA92" s="240" t="s">
        <v>132</v>
      </c>
      <c r="FB92" s="241">
        <f t="shared" si="1548"/>
        <v>0</v>
      </c>
      <c r="FC92" s="241" t="str">
        <f t="shared" si="1549"/>
        <v>#DIV/0!</v>
      </c>
      <c r="FD92" s="241">
        <f t="shared" si="1550"/>
        <v>0</v>
      </c>
      <c r="FE92" s="242"/>
      <c r="FF92" s="241">
        <f t="shared" si="1551"/>
        <v>0</v>
      </c>
      <c r="FG92" s="241">
        <f t="shared" ref="FG92:FI92" si="1881">FG193+FG294+FG395+FG496</f>
        <v>0</v>
      </c>
      <c r="FH92" s="241">
        <f t="shared" si="1881"/>
        <v>0</v>
      </c>
      <c r="FI92" s="241">
        <f t="shared" si="1881"/>
        <v>0</v>
      </c>
      <c r="FJ92" s="241">
        <f t="shared" si="1553"/>
        <v>0</v>
      </c>
      <c r="FK92" s="242">
        <v>0.36319999999999997</v>
      </c>
      <c r="FL92" s="243">
        <f t="shared" si="1554"/>
        <v>0</v>
      </c>
      <c r="FM92" s="244">
        <f t="shared" si="1555"/>
        <v>0</v>
      </c>
      <c r="FN92" s="236"/>
      <c r="FO92" s="238">
        <v>17.0</v>
      </c>
      <c r="FP92" s="239" t="s">
        <v>195</v>
      </c>
      <c r="FQ92" s="240" t="s">
        <v>132</v>
      </c>
      <c r="FR92" s="240" t="s">
        <v>132</v>
      </c>
      <c r="FS92" s="241">
        <f t="shared" si="1556"/>
        <v>0</v>
      </c>
      <c r="FT92" s="241" t="str">
        <f t="shared" si="1557"/>
        <v>#DIV/0!</v>
      </c>
      <c r="FU92" s="241">
        <f t="shared" si="1558"/>
        <v>0</v>
      </c>
      <c r="FV92" s="242"/>
      <c r="FW92" s="241">
        <f t="shared" si="1559"/>
        <v>0</v>
      </c>
      <c r="FX92" s="241">
        <f t="shared" ref="FX92:FZ92" si="1882">FX193+FX294+FX395+FX496</f>
        <v>0</v>
      </c>
      <c r="FY92" s="241">
        <f t="shared" si="1882"/>
        <v>0</v>
      </c>
      <c r="FZ92" s="241">
        <f t="shared" si="1882"/>
        <v>0</v>
      </c>
      <c r="GA92" s="241">
        <f t="shared" si="1561"/>
        <v>0</v>
      </c>
      <c r="GB92" s="242">
        <v>0.36319999999999997</v>
      </c>
      <c r="GC92" s="243">
        <f t="shared" si="1562"/>
        <v>0</v>
      </c>
      <c r="GD92" s="244">
        <f t="shared" si="1563"/>
        <v>0</v>
      </c>
      <c r="GE92" s="236"/>
      <c r="GF92" s="238">
        <v>17.0</v>
      </c>
      <c r="GG92" s="239" t="s">
        <v>195</v>
      </c>
      <c r="GH92" s="240" t="s">
        <v>132</v>
      </c>
      <c r="GI92" s="240" t="s">
        <v>132</v>
      </c>
      <c r="GJ92" s="241">
        <f t="shared" si="1564"/>
        <v>0</v>
      </c>
      <c r="GK92" s="241" t="str">
        <f t="shared" si="1565"/>
        <v>#DIV/0!</v>
      </c>
      <c r="GL92" s="241">
        <f t="shared" si="1566"/>
        <v>0</v>
      </c>
      <c r="GM92" s="242"/>
      <c r="GN92" s="241">
        <f t="shared" si="1567"/>
        <v>0</v>
      </c>
      <c r="GO92" s="241">
        <f t="shared" ref="GO92:GQ92" si="1883">GO193+GO294+GO395+GO496</f>
        <v>0</v>
      </c>
      <c r="GP92" s="241">
        <f t="shared" si="1883"/>
        <v>0</v>
      </c>
      <c r="GQ92" s="241">
        <f t="shared" si="1883"/>
        <v>0</v>
      </c>
      <c r="GR92" s="241">
        <f t="shared" si="1569"/>
        <v>0</v>
      </c>
      <c r="GS92" s="242">
        <v>0.36319999999999997</v>
      </c>
      <c r="GT92" s="243">
        <f t="shared" si="1570"/>
        <v>0</v>
      </c>
      <c r="GU92" s="244">
        <f t="shared" si="1571"/>
        <v>0</v>
      </c>
      <c r="GV92" s="236"/>
      <c r="GW92" s="238">
        <v>17.0</v>
      </c>
      <c r="GX92" s="239" t="s">
        <v>195</v>
      </c>
      <c r="GY92" s="240" t="s">
        <v>132</v>
      </c>
      <c r="GZ92" s="240" t="s">
        <v>132</v>
      </c>
      <c r="HA92" s="241">
        <f t="shared" si="1572"/>
        <v>0</v>
      </c>
      <c r="HB92" s="241" t="str">
        <f t="shared" si="1573"/>
        <v>#DIV/0!</v>
      </c>
      <c r="HC92" s="241">
        <f t="shared" si="1574"/>
        <v>0</v>
      </c>
      <c r="HD92" s="242"/>
      <c r="HE92" s="241">
        <f t="shared" si="1575"/>
        <v>0</v>
      </c>
      <c r="HF92" s="241">
        <f t="shared" ref="HF92:HH92" si="1884">HF193+HF294+HF395+HF496</f>
        <v>0</v>
      </c>
      <c r="HG92" s="241">
        <f t="shared" si="1884"/>
        <v>0</v>
      </c>
      <c r="HH92" s="241">
        <f t="shared" si="1884"/>
        <v>0</v>
      </c>
      <c r="HI92" s="241">
        <f t="shared" si="1577"/>
        <v>0</v>
      </c>
      <c r="HJ92" s="242">
        <v>0.36319999999999997</v>
      </c>
      <c r="HK92" s="243">
        <f t="shared" si="1578"/>
        <v>0</v>
      </c>
      <c r="HL92" s="244">
        <f t="shared" si="1579"/>
        <v>0</v>
      </c>
      <c r="HM92" s="236"/>
      <c r="HN92" s="238">
        <v>17.0</v>
      </c>
      <c r="HO92" s="239" t="s">
        <v>195</v>
      </c>
      <c r="HP92" s="240" t="s">
        <v>132</v>
      </c>
      <c r="HQ92" s="240" t="s">
        <v>132</v>
      </c>
      <c r="HR92" s="241">
        <f t="shared" si="1580"/>
        <v>0</v>
      </c>
      <c r="HS92" s="241" t="str">
        <f t="shared" si="1581"/>
        <v>#DIV/0!</v>
      </c>
      <c r="HT92" s="241">
        <f t="shared" si="1582"/>
        <v>0</v>
      </c>
      <c r="HU92" s="242"/>
      <c r="HV92" s="241">
        <f t="shared" si="1583"/>
        <v>0</v>
      </c>
      <c r="HW92" s="241">
        <f t="shared" ref="HW92:HY92" si="1885">HW193+HW294+HW395+HW496</f>
        <v>0</v>
      </c>
      <c r="HX92" s="241">
        <f t="shared" si="1885"/>
        <v>0</v>
      </c>
      <c r="HY92" s="241">
        <f t="shared" si="1885"/>
        <v>0</v>
      </c>
      <c r="HZ92" s="241">
        <f t="shared" si="1585"/>
        <v>0</v>
      </c>
      <c r="IA92" s="242">
        <v>0.36319999999999997</v>
      </c>
      <c r="IB92" s="243">
        <f t="shared" si="1586"/>
        <v>0</v>
      </c>
      <c r="IC92" s="244">
        <f t="shared" si="1587"/>
        <v>0</v>
      </c>
      <c r="ID92" s="236"/>
      <c r="IE92" s="238">
        <v>17.0</v>
      </c>
      <c r="IF92" s="239" t="s">
        <v>195</v>
      </c>
      <c r="IG92" s="240" t="s">
        <v>132</v>
      </c>
      <c r="IH92" s="240" t="s">
        <v>132</v>
      </c>
      <c r="II92" s="241">
        <f t="shared" si="1588"/>
        <v>0</v>
      </c>
      <c r="IJ92" s="241" t="str">
        <f t="shared" si="1589"/>
        <v>#DIV/0!</v>
      </c>
      <c r="IK92" s="241">
        <f t="shared" si="1590"/>
        <v>0</v>
      </c>
      <c r="IL92" s="242"/>
      <c r="IM92" s="241">
        <f t="shared" si="1591"/>
        <v>0</v>
      </c>
      <c r="IN92" s="241">
        <f t="shared" ref="IN92:IP92" si="1886">IN193+IN294+IN395+IN496</f>
        <v>0</v>
      </c>
      <c r="IO92" s="241">
        <f t="shared" si="1886"/>
        <v>0</v>
      </c>
      <c r="IP92" s="241">
        <f t="shared" si="1886"/>
        <v>0</v>
      </c>
      <c r="IQ92" s="241">
        <f t="shared" si="1593"/>
        <v>0</v>
      </c>
      <c r="IR92" s="242">
        <v>0.36319999999999997</v>
      </c>
      <c r="IS92" s="243">
        <f t="shared" si="1594"/>
        <v>0</v>
      </c>
      <c r="IT92" s="244">
        <f t="shared" si="1595"/>
        <v>0</v>
      </c>
      <c r="IU92" s="236"/>
      <c r="IV92" s="238">
        <v>17.0</v>
      </c>
      <c r="IW92" s="239" t="s">
        <v>195</v>
      </c>
      <c r="IX92" s="240" t="s">
        <v>132</v>
      </c>
      <c r="IY92" s="240" t="s">
        <v>132</v>
      </c>
      <c r="IZ92" s="241">
        <f t="shared" si="1596"/>
        <v>0</v>
      </c>
      <c r="JA92" s="241" t="str">
        <f t="shared" si="1597"/>
        <v>#DIV/0!</v>
      </c>
      <c r="JB92" s="241">
        <f t="shared" si="1598"/>
        <v>0</v>
      </c>
      <c r="JC92" s="242"/>
      <c r="JD92" s="241">
        <f t="shared" si="1599"/>
        <v>0</v>
      </c>
      <c r="JE92" s="241">
        <f t="shared" ref="JE92:JG92" si="1887">JE193+JE294+JE395+JE496</f>
        <v>0</v>
      </c>
      <c r="JF92" s="241">
        <f t="shared" si="1887"/>
        <v>0</v>
      </c>
      <c r="JG92" s="241">
        <f t="shared" si="1887"/>
        <v>0</v>
      </c>
      <c r="JH92" s="241">
        <f t="shared" si="1601"/>
        <v>0</v>
      </c>
      <c r="JI92" s="242">
        <v>0.36319999999999997</v>
      </c>
      <c r="JJ92" s="243">
        <f t="shared" si="1602"/>
        <v>0</v>
      </c>
      <c r="JK92" s="244">
        <f t="shared" si="1603"/>
        <v>0</v>
      </c>
      <c r="JL92" s="236"/>
      <c r="JM92" s="238">
        <v>17.0</v>
      </c>
      <c r="JN92" s="239" t="s">
        <v>195</v>
      </c>
      <c r="JO92" s="240" t="s">
        <v>132</v>
      </c>
      <c r="JP92" s="240" t="s">
        <v>132</v>
      </c>
      <c r="JQ92" s="241">
        <f t="shared" si="1604"/>
        <v>0</v>
      </c>
      <c r="JR92" s="241" t="str">
        <f t="shared" si="1605"/>
        <v>#DIV/0!</v>
      </c>
      <c r="JS92" s="241">
        <f t="shared" si="1606"/>
        <v>0</v>
      </c>
      <c r="JT92" s="242"/>
      <c r="JU92" s="241">
        <f t="shared" si="1607"/>
        <v>0</v>
      </c>
      <c r="JV92" s="241">
        <f t="shared" ref="JV92:JX92" si="1888">JV193+JV294+JV395+JV496</f>
        <v>0</v>
      </c>
      <c r="JW92" s="241">
        <f t="shared" si="1888"/>
        <v>0</v>
      </c>
      <c r="JX92" s="241">
        <f t="shared" si="1888"/>
        <v>0</v>
      </c>
      <c r="JY92" s="241">
        <f t="shared" si="1609"/>
        <v>0</v>
      </c>
      <c r="JZ92" s="242">
        <v>0.36319999999999997</v>
      </c>
      <c r="KA92" s="243">
        <f t="shared" si="1610"/>
        <v>0</v>
      </c>
      <c r="KB92" s="244">
        <f t="shared" si="1611"/>
        <v>0</v>
      </c>
      <c r="KC92" s="236"/>
      <c r="KD92" s="238">
        <v>17.0</v>
      </c>
      <c r="KE92" s="239" t="s">
        <v>195</v>
      </c>
      <c r="KF92" s="240" t="s">
        <v>132</v>
      </c>
      <c r="KG92" s="240" t="s">
        <v>132</v>
      </c>
      <c r="KH92" s="241">
        <f t="shared" si="1612"/>
        <v>0</v>
      </c>
      <c r="KI92" s="241" t="str">
        <f t="shared" si="1613"/>
        <v>#DIV/0!</v>
      </c>
      <c r="KJ92" s="241">
        <f t="shared" si="1614"/>
        <v>0</v>
      </c>
      <c r="KK92" s="242"/>
      <c r="KL92" s="241">
        <f t="shared" si="1615"/>
        <v>0</v>
      </c>
      <c r="KM92" s="241">
        <f t="shared" ref="KM92:KO92" si="1889">KM193+KM294+KM395+KM496</f>
        <v>0</v>
      </c>
      <c r="KN92" s="241">
        <f t="shared" si="1889"/>
        <v>0</v>
      </c>
      <c r="KO92" s="241">
        <f t="shared" si="1889"/>
        <v>0</v>
      </c>
      <c r="KP92" s="241">
        <f t="shared" si="1617"/>
        <v>0</v>
      </c>
      <c r="KQ92" s="242">
        <v>0.36319999999999997</v>
      </c>
      <c r="KR92" s="243">
        <f t="shared" si="1618"/>
        <v>0</v>
      </c>
      <c r="KS92" s="244">
        <f t="shared" si="1619"/>
        <v>0</v>
      </c>
      <c r="KT92" s="236"/>
      <c r="KU92" s="237"/>
    </row>
    <row r="93" ht="15.75" customHeight="1">
      <c r="A93" s="238">
        <v>18.0</v>
      </c>
      <c r="B93" s="239" t="s">
        <v>196</v>
      </c>
      <c r="C93" s="240" t="s">
        <v>132</v>
      </c>
      <c r="D93" s="240" t="s">
        <v>132</v>
      </c>
      <c r="E93" s="241">
        <f t="shared" si="1476"/>
        <v>0</v>
      </c>
      <c r="F93" s="241" t="str">
        <f t="shared" si="1477"/>
        <v>#DIV/0!</v>
      </c>
      <c r="G93" s="241">
        <f t="shared" si="1478"/>
        <v>0</v>
      </c>
      <c r="H93" s="242"/>
      <c r="I93" s="241">
        <f t="shared" si="1479"/>
        <v>0</v>
      </c>
      <c r="J93" s="241">
        <f t="shared" ref="J93:L93" si="1890">J194+J295+J396+J497</f>
        <v>0</v>
      </c>
      <c r="K93" s="241">
        <f t="shared" si="1890"/>
        <v>0</v>
      </c>
      <c r="L93" s="241">
        <f t="shared" si="1890"/>
        <v>0</v>
      </c>
      <c r="M93" s="241">
        <f t="shared" si="1481"/>
        <v>0</v>
      </c>
      <c r="N93" s="242">
        <v>0.36319999999999997</v>
      </c>
      <c r="O93" s="243">
        <f t="shared" si="1482"/>
        <v>0</v>
      </c>
      <c r="P93" s="244">
        <f t="shared" si="1483"/>
        <v>0</v>
      </c>
      <c r="Q93" s="236"/>
      <c r="R93" s="238">
        <v>18.0</v>
      </c>
      <c r="S93" s="239" t="s">
        <v>196</v>
      </c>
      <c r="T93" s="240" t="s">
        <v>132</v>
      </c>
      <c r="U93" s="240" t="s">
        <v>132</v>
      </c>
      <c r="V93" s="241">
        <f t="shared" si="1484"/>
        <v>0</v>
      </c>
      <c r="W93" s="241" t="str">
        <f t="shared" si="1485"/>
        <v>#DIV/0!</v>
      </c>
      <c r="X93" s="241">
        <f t="shared" si="1486"/>
        <v>0</v>
      </c>
      <c r="Y93" s="242"/>
      <c r="Z93" s="241">
        <f t="shared" si="1487"/>
        <v>0</v>
      </c>
      <c r="AA93" s="241">
        <f t="shared" ref="AA93:AC93" si="1891">AA194+AA295+AA396+AA497</f>
        <v>0</v>
      </c>
      <c r="AB93" s="241">
        <f t="shared" si="1891"/>
        <v>0</v>
      </c>
      <c r="AC93" s="241">
        <f t="shared" si="1891"/>
        <v>0</v>
      </c>
      <c r="AD93" s="241">
        <f t="shared" si="1489"/>
        <v>0</v>
      </c>
      <c r="AE93" s="242">
        <v>0.36319999999999997</v>
      </c>
      <c r="AF93" s="243">
        <f t="shared" si="1490"/>
        <v>0</v>
      </c>
      <c r="AG93" s="244">
        <f t="shared" si="1491"/>
        <v>0</v>
      </c>
      <c r="AH93" s="236"/>
      <c r="AI93" s="238">
        <v>18.0</v>
      </c>
      <c r="AJ93" s="239" t="s">
        <v>196</v>
      </c>
      <c r="AK93" s="240" t="s">
        <v>132</v>
      </c>
      <c r="AL93" s="240" t="s">
        <v>132</v>
      </c>
      <c r="AM93" s="241">
        <f t="shared" si="1492"/>
        <v>0</v>
      </c>
      <c r="AN93" s="241" t="str">
        <f t="shared" si="1493"/>
        <v>#DIV/0!</v>
      </c>
      <c r="AO93" s="241">
        <f t="shared" si="1494"/>
        <v>0</v>
      </c>
      <c r="AP93" s="242"/>
      <c r="AQ93" s="241">
        <f t="shared" si="1495"/>
        <v>0</v>
      </c>
      <c r="AR93" s="241">
        <f t="shared" ref="AR93:AT93" si="1892">AR194+AR295+AR396+AR497</f>
        <v>0</v>
      </c>
      <c r="AS93" s="241">
        <f t="shared" si="1892"/>
        <v>0</v>
      </c>
      <c r="AT93" s="241">
        <f t="shared" si="1892"/>
        <v>0</v>
      </c>
      <c r="AU93" s="241">
        <f t="shared" si="1497"/>
        <v>0</v>
      </c>
      <c r="AV93" s="242">
        <v>0.36319999999999997</v>
      </c>
      <c r="AW93" s="243">
        <f t="shared" si="1498"/>
        <v>0</v>
      </c>
      <c r="AX93" s="244">
        <f t="shared" si="1499"/>
        <v>0</v>
      </c>
      <c r="AY93" s="236"/>
      <c r="AZ93" s="238">
        <v>18.0</v>
      </c>
      <c r="BA93" s="239" t="s">
        <v>196</v>
      </c>
      <c r="BB93" s="240" t="s">
        <v>132</v>
      </c>
      <c r="BC93" s="240" t="s">
        <v>132</v>
      </c>
      <c r="BD93" s="241">
        <f t="shared" si="1500"/>
        <v>0</v>
      </c>
      <c r="BE93" s="241" t="str">
        <f t="shared" si="1501"/>
        <v>#DIV/0!</v>
      </c>
      <c r="BF93" s="241">
        <f t="shared" si="1502"/>
        <v>0</v>
      </c>
      <c r="BG93" s="242"/>
      <c r="BH93" s="241">
        <f t="shared" si="1503"/>
        <v>0</v>
      </c>
      <c r="BI93" s="241">
        <f t="shared" ref="BI93:BK93" si="1893">BI194+BI295+BI396+BI497</f>
        <v>0</v>
      </c>
      <c r="BJ93" s="241">
        <f t="shared" si="1893"/>
        <v>0</v>
      </c>
      <c r="BK93" s="241">
        <f t="shared" si="1893"/>
        <v>0</v>
      </c>
      <c r="BL93" s="241">
        <f t="shared" si="1505"/>
        <v>0</v>
      </c>
      <c r="BM93" s="242">
        <v>0.36319999999999997</v>
      </c>
      <c r="BN93" s="243">
        <f t="shared" si="1506"/>
        <v>0</v>
      </c>
      <c r="BO93" s="244">
        <f t="shared" si="1507"/>
        <v>0</v>
      </c>
      <c r="BP93" s="236"/>
      <c r="BQ93" s="238">
        <v>18.0</v>
      </c>
      <c r="BR93" s="239" t="s">
        <v>196</v>
      </c>
      <c r="BS93" s="240" t="s">
        <v>132</v>
      </c>
      <c r="BT93" s="240" t="s">
        <v>132</v>
      </c>
      <c r="BU93" s="241">
        <f t="shared" si="1508"/>
        <v>0</v>
      </c>
      <c r="BV93" s="241" t="str">
        <f t="shared" si="1509"/>
        <v>#DIV/0!</v>
      </c>
      <c r="BW93" s="241">
        <f t="shared" si="1510"/>
        <v>0</v>
      </c>
      <c r="BX93" s="242"/>
      <c r="BY93" s="241">
        <f t="shared" si="1511"/>
        <v>0</v>
      </c>
      <c r="BZ93" s="241">
        <f t="shared" ref="BZ93:CB93" si="1894">BZ194+BZ295+BZ396+BZ497</f>
        <v>0</v>
      </c>
      <c r="CA93" s="241">
        <f t="shared" si="1894"/>
        <v>0</v>
      </c>
      <c r="CB93" s="241">
        <f t="shared" si="1894"/>
        <v>0</v>
      </c>
      <c r="CC93" s="241">
        <f t="shared" si="1513"/>
        <v>0</v>
      </c>
      <c r="CD93" s="242">
        <v>0.36319999999999997</v>
      </c>
      <c r="CE93" s="243">
        <f t="shared" si="1514"/>
        <v>0</v>
      </c>
      <c r="CF93" s="244">
        <f t="shared" si="1515"/>
        <v>0</v>
      </c>
      <c r="CG93" s="236"/>
      <c r="CH93" s="238">
        <v>18.0</v>
      </c>
      <c r="CI93" s="239" t="s">
        <v>196</v>
      </c>
      <c r="CJ93" s="240" t="s">
        <v>132</v>
      </c>
      <c r="CK93" s="240" t="s">
        <v>132</v>
      </c>
      <c r="CL93" s="241">
        <f t="shared" si="1516"/>
        <v>0</v>
      </c>
      <c r="CM93" s="241" t="str">
        <f t="shared" si="1517"/>
        <v>#DIV/0!</v>
      </c>
      <c r="CN93" s="241">
        <f t="shared" si="1518"/>
        <v>0</v>
      </c>
      <c r="CO93" s="242"/>
      <c r="CP93" s="241">
        <f t="shared" si="1519"/>
        <v>0</v>
      </c>
      <c r="CQ93" s="241">
        <f t="shared" ref="CQ93:CS93" si="1895">CQ194+CQ295+CQ396+CQ497</f>
        <v>0</v>
      </c>
      <c r="CR93" s="241">
        <f t="shared" si="1895"/>
        <v>0</v>
      </c>
      <c r="CS93" s="241">
        <f t="shared" si="1895"/>
        <v>0</v>
      </c>
      <c r="CT93" s="241">
        <f t="shared" si="1521"/>
        <v>0</v>
      </c>
      <c r="CU93" s="242">
        <v>0.36319999999999997</v>
      </c>
      <c r="CV93" s="243">
        <f t="shared" si="1522"/>
        <v>0</v>
      </c>
      <c r="CW93" s="244">
        <f t="shared" si="1523"/>
        <v>0</v>
      </c>
      <c r="CX93" s="236"/>
      <c r="CY93" s="238">
        <v>18.0</v>
      </c>
      <c r="CZ93" s="239" t="s">
        <v>196</v>
      </c>
      <c r="DA93" s="240" t="s">
        <v>132</v>
      </c>
      <c r="DB93" s="240" t="s">
        <v>132</v>
      </c>
      <c r="DC93" s="241">
        <f t="shared" si="1524"/>
        <v>0</v>
      </c>
      <c r="DD93" s="241" t="str">
        <f t="shared" si="1525"/>
        <v>#DIV/0!</v>
      </c>
      <c r="DE93" s="241">
        <f t="shared" si="1526"/>
        <v>0</v>
      </c>
      <c r="DF93" s="242"/>
      <c r="DG93" s="241">
        <f t="shared" si="1527"/>
        <v>0</v>
      </c>
      <c r="DH93" s="241">
        <f t="shared" ref="DH93:DJ93" si="1896">DH194+DH295+DH396+DH497</f>
        <v>0</v>
      </c>
      <c r="DI93" s="241">
        <f t="shared" si="1896"/>
        <v>0</v>
      </c>
      <c r="DJ93" s="241">
        <f t="shared" si="1896"/>
        <v>0</v>
      </c>
      <c r="DK93" s="241">
        <f t="shared" si="1529"/>
        <v>0</v>
      </c>
      <c r="DL93" s="242">
        <v>0.36319999999999997</v>
      </c>
      <c r="DM93" s="243">
        <f t="shared" si="1530"/>
        <v>0</v>
      </c>
      <c r="DN93" s="244">
        <f t="shared" si="1531"/>
        <v>0</v>
      </c>
      <c r="DO93" s="236"/>
      <c r="DP93" s="238">
        <v>18.0</v>
      </c>
      <c r="DQ93" s="239" t="s">
        <v>196</v>
      </c>
      <c r="DR93" s="240" t="s">
        <v>132</v>
      </c>
      <c r="DS93" s="240" t="s">
        <v>132</v>
      </c>
      <c r="DT93" s="241">
        <f t="shared" si="1532"/>
        <v>0</v>
      </c>
      <c r="DU93" s="241" t="str">
        <f t="shared" si="1533"/>
        <v>#DIV/0!</v>
      </c>
      <c r="DV93" s="241">
        <f t="shared" si="1534"/>
        <v>0</v>
      </c>
      <c r="DW93" s="242"/>
      <c r="DX93" s="241">
        <f t="shared" si="1535"/>
        <v>0</v>
      </c>
      <c r="DY93" s="241">
        <f t="shared" ref="DY93:EA93" si="1897">DY194+DY295+DY396+DY497</f>
        <v>0</v>
      </c>
      <c r="DZ93" s="241">
        <f t="shared" si="1897"/>
        <v>0</v>
      </c>
      <c r="EA93" s="241">
        <f t="shared" si="1897"/>
        <v>0</v>
      </c>
      <c r="EB93" s="241">
        <f t="shared" si="1537"/>
        <v>0</v>
      </c>
      <c r="EC93" s="242">
        <v>0.36319999999999997</v>
      </c>
      <c r="ED93" s="243">
        <f t="shared" si="1538"/>
        <v>0</v>
      </c>
      <c r="EE93" s="244">
        <f t="shared" si="1539"/>
        <v>0</v>
      </c>
      <c r="EF93" s="236"/>
      <c r="EG93" s="238">
        <v>18.0</v>
      </c>
      <c r="EH93" s="239" t="s">
        <v>196</v>
      </c>
      <c r="EI93" s="240" t="s">
        <v>132</v>
      </c>
      <c r="EJ93" s="240" t="s">
        <v>132</v>
      </c>
      <c r="EK93" s="241">
        <f t="shared" si="1540"/>
        <v>0</v>
      </c>
      <c r="EL93" s="241" t="str">
        <f t="shared" si="1541"/>
        <v>#DIV/0!</v>
      </c>
      <c r="EM93" s="241">
        <f t="shared" si="1542"/>
        <v>0</v>
      </c>
      <c r="EN93" s="242"/>
      <c r="EO93" s="241">
        <f t="shared" si="1543"/>
        <v>0</v>
      </c>
      <c r="EP93" s="241">
        <f t="shared" ref="EP93:ER93" si="1898">EP194+EP295+EP396+EP497</f>
        <v>0</v>
      </c>
      <c r="EQ93" s="241">
        <f t="shared" si="1898"/>
        <v>0</v>
      </c>
      <c r="ER93" s="241">
        <f t="shared" si="1898"/>
        <v>0</v>
      </c>
      <c r="ES93" s="241">
        <f t="shared" si="1545"/>
        <v>0</v>
      </c>
      <c r="ET93" s="242">
        <v>0.36319999999999997</v>
      </c>
      <c r="EU93" s="243">
        <f t="shared" si="1546"/>
        <v>0</v>
      </c>
      <c r="EV93" s="244">
        <f t="shared" si="1547"/>
        <v>0</v>
      </c>
      <c r="EW93" s="236"/>
      <c r="EX93" s="238">
        <v>18.0</v>
      </c>
      <c r="EY93" s="239" t="s">
        <v>196</v>
      </c>
      <c r="EZ93" s="240" t="s">
        <v>132</v>
      </c>
      <c r="FA93" s="240" t="s">
        <v>132</v>
      </c>
      <c r="FB93" s="241">
        <f t="shared" si="1548"/>
        <v>0</v>
      </c>
      <c r="FC93" s="241" t="str">
        <f t="shared" si="1549"/>
        <v>#DIV/0!</v>
      </c>
      <c r="FD93" s="241">
        <f t="shared" si="1550"/>
        <v>0</v>
      </c>
      <c r="FE93" s="242"/>
      <c r="FF93" s="241">
        <f t="shared" si="1551"/>
        <v>0</v>
      </c>
      <c r="FG93" s="241">
        <f t="shared" ref="FG93:FI93" si="1899">FG194+FG295+FG396+FG497</f>
        <v>0</v>
      </c>
      <c r="FH93" s="241">
        <f t="shared" si="1899"/>
        <v>0</v>
      </c>
      <c r="FI93" s="241">
        <f t="shared" si="1899"/>
        <v>0</v>
      </c>
      <c r="FJ93" s="241">
        <f t="shared" si="1553"/>
        <v>0</v>
      </c>
      <c r="FK93" s="242">
        <v>0.36319999999999997</v>
      </c>
      <c r="FL93" s="243">
        <f t="shared" si="1554"/>
        <v>0</v>
      </c>
      <c r="FM93" s="244">
        <f t="shared" si="1555"/>
        <v>0</v>
      </c>
      <c r="FN93" s="236"/>
      <c r="FO93" s="238">
        <v>18.0</v>
      </c>
      <c r="FP93" s="239" t="s">
        <v>196</v>
      </c>
      <c r="FQ93" s="240" t="s">
        <v>132</v>
      </c>
      <c r="FR93" s="240" t="s">
        <v>132</v>
      </c>
      <c r="FS93" s="241">
        <f t="shared" si="1556"/>
        <v>0</v>
      </c>
      <c r="FT93" s="241" t="str">
        <f t="shared" si="1557"/>
        <v>#DIV/0!</v>
      </c>
      <c r="FU93" s="241">
        <f t="shared" si="1558"/>
        <v>0</v>
      </c>
      <c r="FV93" s="242"/>
      <c r="FW93" s="241">
        <f t="shared" si="1559"/>
        <v>0</v>
      </c>
      <c r="FX93" s="241">
        <f t="shared" ref="FX93:FZ93" si="1900">FX194+FX295+FX396+FX497</f>
        <v>0</v>
      </c>
      <c r="FY93" s="241">
        <f t="shared" si="1900"/>
        <v>0</v>
      </c>
      <c r="FZ93" s="241">
        <f t="shared" si="1900"/>
        <v>0</v>
      </c>
      <c r="GA93" s="241">
        <f t="shared" si="1561"/>
        <v>0</v>
      </c>
      <c r="GB93" s="242">
        <v>0.36319999999999997</v>
      </c>
      <c r="GC93" s="243">
        <f t="shared" si="1562"/>
        <v>0</v>
      </c>
      <c r="GD93" s="244">
        <f t="shared" si="1563"/>
        <v>0</v>
      </c>
      <c r="GE93" s="236"/>
      <c r="GF93" s="238">
        <v>18.0</v>
      </c>
      <c r="GG93" s="239" t="s">
        <v>196</v>
      </c>
      <c r="GH93" s="240" t="s">
        <v>132</v>
      </c>
      <c r="GI93" s="240" t="s">
        <v>132</v>
      </c>
      <c r="GJ93" s="241">
        <f t="shared" si="1564"/>
        <v>0</v>
      </c>
      <c r="GK93" s="241" t="str">
        <f t="shared" si="1565"/>
        <v>#DIV/0!</v>
      </c>
      <c r="GL93" s="241">
        <f t="shared" si="1566"/>
        <v>0</v>
      </c>
      <c r="GM93" s="242"/>
      <c r="GN93" s="241">
        <f t="shared" si="1567"/>
        <v>0</v>
      </c>
      <c r="GO93" s="241">
        <f t="shared" ref="GO93:GQ93" si="1901">GO194+GO295+GO396+GO497</f>
        <v>0</v>
      </c>
      <c r="GP93" s="241">
        <f t="shared" si="1901"/>
        <v>0</v>
      </c>
      <c r="GQ93" s="241">
        <f t="shared" si="1901"/>
        <v>0</v>
      </c>
      <c r="GR93" s="241">
        <f t="shared" si="1569"/>
        <v>0</v>
      </c>
      <c r="GS93" s="242">
        <v>0.36319999999999997</v>
      </c>
      <c r="GT93" s="243">
        <f t="shared" si="1570"/>
        <v>0</v>
      </c>
      <c r="GU93" s="244">
        <f t="shared" si="1571"/>
        <v>0</v>
      </c>
      <c r="GV93" s="236"/>
      <c r="GW93" s="238">
        <v>18.0</v>
      </c>
      <c r="GX93" s="239" t="s">
        <v>196</v>
      </c>
      <c r="GY93" s="240" t="s">
        <v>132</v>
      </c>
      <c r="GZ93" s="240" t="s">
        <v>132</v>
      </c>
      <c r="HA93" s="241">
        <f t="shared" si="1572"/>
        <v>0</v>
      </c>
      <c r="HB93" s="241" t="str">
        <f t="shared" si="1573"/>
        <v>#DIV/0!</v>
      </c>
      <c r="HC93" s="241">
        <f t="shared" si="1574"/>
        <v>0</v>
      </c>
      <c r="HD93" s="242"/>
      <c r="HE93" s="241">
        <f t="shared" si="1575"/>
        <v>0</v>
      </c>
      <c r="HF93" s="241">
        <f t="shared" ref="HF93:HH93" si="1902">HF194+HF295+HF396+HF497</f>
        <v>0</v>
      </c>
      <c r="HG93" s="241">
        <f t="shared" si="1902"/>
        <v>0</v>
      </c>
      <c r="HH93" s="241">
        <f t="shared" si="1902"/>
        <v>0</v>
      </c>
      <c r="HI93" s="241">
        <f t="shared" si="1577"/>
        <v>0</v>
      </c>
      <c r="HJ93" s="242">
        <v>0.36319999999999997</v>
      </c>
      <c r="HK93" s="243">
        <f t="shared" si="1578"/>
        <v>0</v>
      </c>
      <c r="HL93" s="244">
        <f t="shared" si="1579"/>
        <v>0</v>
      </c>
      <c r="HM93" s="236"/>
      <c r="HN93" s="238">
        <v>18.0</v>
      </c>
      <c r="HO93" s="239" t="s">
        <v>196</v>
      </c>
      <c r="HP93" s="240" t="s">
        <v>132</v>
      </c>
      <c r="HQ93" s="240" t="s">
        <v>132</v>
      </c>
      <c r="HR93" s="241">
        <f t="shared" si="1580"/>
        <v>0</v>
      </c>
      <c r="HS93" s="241" t="str">
        <f t="shared" si="1581"/>
        <v>#DIV/0!</v>
      </c>
      <c r="HT93" s="241">
        <f t="shared" si="1582"/>
        <v>0</v>
      </c>
      <c r="HU93" s="242"/>
      <c r="HV93" s="241">
        <f t="shared" si="1583"/>
        <v>0</v>
      </c>
      <c r="HW93" s="241">
        <f t="shared" ref="HW93:HY93" si="1903">HW194+HW295+HW396+HW497</f>
        <v>0</v>
      </c>
      <c r="HX93" s="241">
        <f t="shared" si="1903"/>
        <v>0</v>
      </c>
      <c r="HY93" s="241">
        <f t="shared" si="1903"/>
        <v>0</v>
      </c>
      <c r="HZ93" s="241">
        <f t="shared" si="1585"/>
        <v>0</v>
      </c>
      <c r="IA93" s="242">
        <v>0.36319999999999997</v>
      </c>
      <c r="IB93" s="243">
        <f t="shared" si="1586"/>
        <v>0</v>
      </c>
      <c r="IC93" s="244">
        <f t="shared" si="1587"/>
        <v>0</v>
      </c>
      <c r="ID93" s="236"/>
      <c r="IE93" s="238">
        <v>18.0</v>
      </c>
      <c r="IF93" s="239" t="s">
        <v>196</v>
      </c>
      <c r="IG93" s="240" t="s">
        <v>132</v>
      </c>
      <c r="IH93" s="240" t="s">
        <v>132</v>
      </c>
      <c r="II93" s="241">
        <f t="shared" si="1588"/>
        <v>0</v>
      </c>
      <c r="IJ93" s="241" t="str">
        <f t="shared" si="1589"/>
        <v>#DIV/0!</v>
      </c>
      <c r="IK93" s="241">
        <f t="shared" si="1590"/>
        <v>0</v>
      </c>
      <c r="IL93" s="242"/>
      <c r="IM93" s="241">
        <f t="shared" si="1591"/>
        <v>0</v>
      </c>
      <c r="IN93" s="241">
        <f t="shared" ref="IN93:IP93" si="1904">IN194+IN295+IN396+IN497</f>
        <v>0</v>
      </c>
      <c r="IO93" s="241">
        <f t="shared" si="1904"/>
        <v>0</v>
      </c>
      <c r="IP93" s="241">
        <f t="shared" si="1904"/>
        <v>0</v>
      </c>
      <c r="IQ93" s="241">
        <f t="shared" si="1593"/>
        <v>0</v>
      </c>
      <c r="IR93" s="242">
        <v>0.36319999999999997</v>
      </c>
      <c r="IS93" s="243">
        <f t="shared" si="1594"/>
        <v>0</v>
      </c>
      <c r="IT93" s="244">
        <f t="shared" si="1595"/>
        <v>0</v>
      </c>
      <c r="IU93" s="236"/>
      <c r="IV93" s="238">
        <v>18.0</v>
      </c>
      <c r="IW93" s="239" t="s">
        <v>196</v>
      </c>
      <c r="IX93" s="240" t="s">
        <v>132</v>
      </c>
      <c r="IY93" s="240" t="s">
        <v>132</v>
      </c>
      <c r="IZ93" s="241">
        <f t="shared" si="1596"/>
        <v>0</v>
      </c>
      <c r="JA93" s="241" t="str">
        <f t="shared" si="1597"/>
        <v>#DIV/0!</v>
      </c>
      <c r="JB93" s="241">
        <f t="shared" si="1598"/>
        <v>0</v>
      </c>
      <c r="JC93" s="242"/>
      <c r="JD93" s="241">
        <f t="shared" si="1599"/>
        <v>0</v>
      </c>
      <c r="JE93" s="241">
        <f t="shared" ref="JE93:JG93" si="1905">JE194+JE295+JE396+JE497</f>
        <v>0</v>
      </c>
      <c r="JF93" s="241">
        <f t="shared" si="1905"/>
        <v>0</v>
      </c>
      <c r="JG93" s="241">
        <f t="shared" si="1905"/>
        <v>0</v>
      </c>
      <c r="JH93" s="241">
        <f t="shared" si="1601"/>
        <v>0</v>
      </c>
      <c r="JI93" s="242">
        <v>0.36319999999999997</v>
      </c>
      <c r="JJ93" s="243">
        <f t="shared" si="1602"/>
        <v>0</v>
      </c>
      <c r="JK93" s="244">
        <f t="shared" si="1603"/>
        <v>0</v>
      </c>
      <c r="JL93" s="236"/>
      <c r="JM93" s="238">
        <v>18.0</v>
      </c>
      <c r="JN93" s="239" t="s">
        <v>196</v>
      </c>
      <c r="JO93" s="240" t="s">
        <v>132</v>
      </c>
      <c r="JP93" s="240" t="s">
        <v>132</v>
      </c>
      <c r="JQ93" s="241">
        <f t="shared" si="1604"/>
        <v>0</v>
      </c>
      <c r="JR93" s="241" t="str">
        <f t="shared" si="1605"/>
        <v>#DIV/0!</v>
      </c>
      <c r="JS93" s="241">
        <f t="shared" si="1606"/>
        <v>0</v>
      </c>
      <c r="JT93" s="242"/>
      <c r="JU93" s="241">
        <f t="shared" si="1607"/>
        <v>0</v>
      </c>
      <c r="JV93" s="241">
        <f t="shared" ref="JV93:JX93" si="1906">JV194+JV295+JV396+JV497</f>
        <v>0</v>
      </c>
      <c r="JW93" s="241">
        <f t="shared" si="1906"/>
        <v>0</v>
      </c>
      <c r="JX93" s="241">
        <f t="shared" si="1906"/>
        <v>0</v>
      </c>
      <c r="JY93" s="241">
        <f t="shared" si="1609"/>
        <v>0</v>
      </c>
      <c r="JZ93" s="242">
        <v>0.36319999999999997</v>
      </c>
      <c r="KA93" s="243">
        <f t="shared" si="1610"/>
        <v>0</v>
      </c>
      <c r="KB93" s="244">
        <f t="shared" si="1611"/>
        <v>0</v>
      </c>
      <c r="KC93" s="236"/>
      <c r="KD93" s="238">
        <v>18.0</v>
      </c>
      <c r="KE93" s="239" t="s">
        <v>196</v>
      </c>
      <c r="KF93" s="240" t="s">
        <v>132</v>
      </c>
      <c r="KG93" s="240" t="s">
        <v>132</v>
      </c>
      <c r="KH93" s="241">
        <f t="shared" si="1612"/>
        <v>0</v>
      </c>
      <c r="KI93" s="241" t="str">
        <f t="shared" si="1613"/>
        <v>#DIV/0!</v>
      </c>
      <c r="KJ93" s="241">
        <f t="shared" si="1614"/>
        <v>0</v>
      </c>
      <c r="KK93" s="242"/>
      <c r="KL93" s="241">
        <f t="shared" si="1615"/>
        <v>0</v>
      </c>
      <c r="KM93" s="241">
        <f t="shared" ref="KM93:KO93" si="1907">KM194+KM295+KM396+KM497</f>
        <v>0</v>
      </c>
      <c r="KN93" s="241">
        <f t="shared" si="1907"/>
        <v>0</v>
      </c>
      <c r="KO93" s="241">
        <f t="shared" si="1907"/>
        <v>0</v>
      </c>
      <c r="KP93" s="241">
        <f t="shared" si="1617"/>
        <v>0</v>
      </c>
      <c r="KQ93" s="242">
        <v>0.36319999999999997</v>
      </c>
      <c r="KR93" s="243">
        <f t="shared" si="1618"/>
        <v>0</v>
      </c>
      <c r="KS93" s="244">
        <f t="shared" si="1619"/>
        <v>0</v>
      </c>
      <c r="KT93" s="236"/>
      <c r="KU93" s="237"/>
    </row>
    <row r="94" ht="15.75" customHeight="1">
      <c r="A94" s="238">
        <v>19.0</v>
      </c>
      <c r="B94" s="239" t="s">
        <v>197</v>
      </c>
      <c r="C94" s="240" t="s">
        <v>132</v>
      </c>
      <c r="D94" s="240" t="s">
        <v>132</v>
      </c>
      <c r="E94" s="241">
        <f t="shared" si="1476"/>
        <v>0</v>
      </c>
      <c r="F94" s="241" t="str">
        <f t="shared" si="1477"/>
        <v>#DIV/0!</v>
      </c>
      <c r="G94" s="241">
        <f t="shared" si="1478"/>
        <v>0</v>
      </c>
      <c r="H94" s="242"/>
      <c r="I94" s="241">
        <f t="shared" si="1479"/>
        <v>0</v>
      </c>
      <c r="J94" s="241">
        <f t="shared" ref="J94:L94" si="1908">J195+J296+J397+J498</f>
        <v>0</v>
      </c>
      <c r="K94" s="241">
        <f t="shared" si="1908"/>
        <v>0</v>
      </c>
      <c r="L94" s="241">
        <f t="shared" si="1908"/>
        <v>0</v>
      </c>
      <c r="M94" s="241">
        <f t="shared" si="1481"/>
        <v>0</v>
      </c>
      <c r="N94" s="242">
        <v>0.36319999999999997</v>
      </c>
      <c r="O94" s="243">
        <f t="shared" si="1482"/>
        <v>0</v>
      </c>
      <c r="P94" s="244">
        <f t="shared" si="1483"/>
        <v>0</v>
      </c>
      <c r="Q94" s="236"/>
      <c r="R94" s="238">
        <v>19.0</v>
      </c>
      <c r="S94" s="239" t="s">
        <v>197</v>
      </c>
      <c r="T94" s="240" t="s">
        <v>132</v>
      </c>
      <c r="U94" s="240" t="s">
        <v>132</v>
      </c>
      <c r="V94" s="241">
        <f t="shared" si="1484"/>
        <v>0</v>
      </c>
      <c r="W94" s="241" t="str">
        <f t="shared" si="1485"/>
        <v>#DIV/0!</v>
      </c>
      <c r="X94" s="241">
        <f t="shared" si="1486"/>
        <v>0</v>
      </c>
      <c r="Y94" s="242"/>
      <c r="Z94" s="241">
        <f t="shared" si="1487"/>
        <v>0</v>
      </c>
      <c r="AA94" s="241">
        <f t="shared" ref="AA94:AC94" si="1909">AA195+AA296+AA397+AA498</f>
        <v>0</v>
      </c>
      <c r="AB94" s="241">
        <f t="shared" si="1909"/>
        <v>0</v>
      </c>
      <c r="AC94" s="241">
        <f t="shared" si="1909"/>
        <v>0</v>
      </c>
      <c r="AD94" s="241">
        <f t="shared" si="1489"/>
        <v>0</v>
      </c>
      <c r="AE94" s="242">
        <v>0.36319999999999997</v>
      </c>
      <c r="AF94" s="243">
        <f t="shared" si="1490"/>
        <v>0</v>
      </c>
      <c r="AG94" s="244">
        <f t="shared" si="1491"/>
        <v>0</v>
      </c>
      <c r="AH94" s="236"/>
      <c r="AI94" s="238">
        <v>19.0</v>
      </c>
      <c r="AJ94" s="239" t="s">
        <v>197</v>
      </c>
      <c r="AK94" s="240" t="s">
        <v>132</v>
      </c>
      <c r="AL94" s="240" t="s">
        <v>132</v>
      </c>
      <c r="AM94" s="241">
        <f t="shared" si="1492"/>
        <v>0</v>
      </c>
      <c r="AN94" s="241" t="str">
        <f t="shared" si="1493"/>
        <v>#DIV/0!</v>
      </c>
      <c r="AO94" s="241">
        <f t="shared" si="1494"/>
        <v>0</v>
      </c>
      <c r="AP94" s="242"/>
      <c r="AQ94" s="241">
        <f t="shared" si="1495"/>
        <v>0</v>
      </c>
      <c r="AR94" s="241">
        <f t="shared" ref="AR94:AT94" si="1910">AR195+AR296+AR397+AR498</f>
        <v>0</v>
      </c>
      <c r="AS94" s="241">
        <f t="shared" si="1910"/>
        <v>0</v>
      </c>
      <c r="AT94" s="241">
        <f t="shared" si="1910"/>
        <v>0</v>
      </c>
      <c r="AU94" s="241">
        <f t="shared" si="1497"/>
        <v>0</v>
      </c>
      <c r="AV94" s="242">
        <v>0.36319999999999997</v>
      </c>
      <c r="AW94" s="243">
        <f t="shared" si="1498"/>
        <v>0</v>
      </c>
      <c r="AX94" s="244">
        <f t="shared" si="1499"/>
        <v>0</v>
      </c>
      <c r="AY94" s="236"/>
      <c r="AZ94" s="238">
        <v>19.0</v>
      </c>
      <c r="BA94" s="239" t="s">
        <v>197</v>
      </c>
      <c r="BB94" s="240" t="s">
        <v>132</v>
      </c>
      <c r="BC94" s="240" t="s">
        <v>132</v>
      </c>
      <c r="BD94" s="241">
        <f t="shared" si="1500"/>
        <v>0</v>
      </c>
      <c r="BE94" s="241" t="str">
        <f t="shared" si="1501"/>
        <v>#DIV/0!</v>
      </c>
      <c r="BF94" s="241">
        <f t="shared" si="1502"/>
        <v>0</v>
      </c>
      <c r="BG94" s="242"/>
      <c r="BH94" s="241">
        <f t="shared" si="1503"/>
        <v>0</v>
      </c>
      <c r="BI94" s="241">
        <f t="shared" ref="BI94:BK94" si="1911">BI195+BI296+BI397+BI498</f>
        <v>0</v>
      </c>
      <c r="BJ94" s="241">
        <f t="shared" si="1911"/>
        <v>0</v>
      </c>
      <c r="BK94" s="241">
        <f t="shared" si="1911"/>
        <v>0</v>
      </c>
      <c r="BL94" s="241">
        <f t="shared" si="1505"/>
        <v>0</v>
      </c>
      <c r="BM94" s="242">
        <v>0.36319999999999997</v>
      </c>
      <c r="BN94" s="243">
        <f t="shared" si="1506"/>
        <v>0</v>
      </c>
      <c r="BO94" s="244">
        <f t="shared" si="1507"/>
        <v>0</v>
      </c>
      <c r="BP94" s="236"/>
      <c r="BQ94" s="238">
        <v>19.0</v>
      </c>
      <c r="BR94" s="239" t="s">
        <v>197</v>
      </c>
      <c r="BS94" s="240" t="s">
        <v>132</v>
      </c>
      <c r="BT94" s="240" t="s">
        <v>132</v>
      </c>
      <c r="BU94" s="241">
        <f t="shared" si="1508"/>
        <v>0</v>
      </c>
      <c r="BV94" s="241" t="str">
        <f t="shared" si="1509"/>
        <v>#DIV/0!</v>
      </c>
      <c r="BW94" s="241">
        <f t="shared" si="1510"/>
        <v>0</v>
      </c>
      <c r="BX94" s="242"/>
      <c r="BY94" s="241">
        <f t="shared" si="1511"/>
        <v>0</v>
      </c>
      <c r="BZ94" s="241">
        <f t="shared" ref="BZ94:CB94" si="1912">BZ195+BZ296+BZ397+BZ498</f>
        <v>0</v>
      </c>
      <c r="CA94" s="241">
        <f t="shared" si="1912"/>
        <v>0</v>
      </c>
      <c r="CB94" s="241">
        <f t="shared" si="1912"/>
        <v>0</v>
      </c>
      <c r="CC94" s="241">
        <f t="shared" si="1513"/>
        <v>0</v>
      </c>
      <c r="CD94" s="242">
        <v>0.36319999999999997</v>
      </c>
      <c r="CE94" s="243">
        <f t="shared" si="1514"/>
        <v>0</v>
      </c>
      <c r="CF94" s="244">
        <f t="shared" si="1515"/>
        <v>0</v>
      </c>
      <c r="CG94" s="236"/>
      <c r="CH94" s="238">
        <v>19.0</v>
      </c>
      <c r="CI94" s="239" t="s">
        <v>197</v>
      </c>
      <c r="CJ94" s="240" t="s">
        <v>132</v>
      </c>
      <c r="CK94" s="240" t="s">
        <v>132</v>
      </c>
      <c r="CL94" s="241">
        <f t="shared" si="1516"/>
        <v>0</v>
      </c>
      <c r="CM94" s="241" t="str">
        <f t="shared" si="1517"/>
        <v>#DIV/0!</v>
      </c>
      <c r="CN94" s="241">
        <f t="shared" si="1518"/>
        <v>0</v>
      </c>
      <c r="CO94" s="242"/>
      <c r="CP94" s="241">
        <f t="shared" si="1519"/>
        <v>0</v>
      </c>
      <c r="CQ94" s="241">
        <f t="shared" ref="CQ94:CS94" si="1913">CQ195+CQ296+CQ397+CQ498</f>
        <v>0</v>
      </c>
      <c r="CR94" s="241">
        <f t="shared" si="1913"/>
        <v>0</v>
      </c>
      <c r="CS94" s="241">
        <f t="shared" si="1913"/>
        <v>0</v>
      </c>
      <c r="CT94" s="241">
        <f t="shared" si="1521"/>
        <v>0</v>
      </c>
      <c r="CU94" s="242">
        <v>0.36319999999999997</v>
      </c>
      <c r="CV94" s="243">
        <f t="shared" si="1522"/>
        <v>0</v>
      </c>
      <c r="CW94" s="244">
        <f t="shared" si="1523"/>
        <v>0</v>
      </c>
      <c r="CX94" s="236"/>
      <c r="CY94" s="238">
        <v>19.0</v>
      </c>
      <c r="CZ94" s="239" t="s">
        <v>197</v>
      </c>
      <c r="DA94" s="240" t="s">
        <v>132</v>
      </c>
      <c r="DB94" s="240" t="s">
        <v>132</v>
      </c>
      <c r="DC94" s="241">
        <f t="shared" si="1524"/>
        <v>0</v>
      </c>
      <c r="DD94" s="241" t="str">
        <f t="shared" si="1525"/>
        <v>#DIV/0!</v>
      </c>
      <c r="DE94" s="241">
        <f t="shared" si="1526"/>
        <v>0</v>
      </c>
      <c r="DF94" s="242"/>
      <c r="DG94" s="241">
        <f t="shared" si="1527"/>
        <v>0</v>
      </c>
      <c r="DH94" s="241">
        <f t="shared" ref="DH94:DJ94" si="1914">DH195+DH296+DH397+DH498</f>
        <v>0</v>
      </c>
      <c r="DI94" s="241">
        <f t="shared" si="1914"/>
        <v>0</v>
      </c>
      <c r="DJ94" s="241">
        <f t="shared" si="1914"/>
        <v>0</v>
      </c>
      <c r="DK94" s="241">
        <f t="shared" si="1529"/>
        <v>0</v>
      </c>
      <c r="DL94" s="242">
        <v>0.36319999999999997</v>
      </c>
      <c r="DM94" s="243">
        <f t="shared" si="1530"/>
        <v>0</v>
      </c>
      <c r="DN94" s="244">
        <f t="shared" si="1531"/>
        <v>0</v>
      </c>
      <c r="DO94" s="236"/>
      <c r="DP94" s="238">
        <v>19.0</v>
      </c>
      <c r="DQ94" s="239" t="s">
        <v>197</v>
      </c>
      <c r="DR94" s="240" t="s">
        <v>132</v>
      </c>
      <c r="DS94" s="240" t="s">
        <v>132</v>
      </c>
      <c r="DT94" s="241">
        <f t="shared" si="1532"/>
        <v>0</v>
      </c>
      <c r="DU94" s="241" t="str">
        <f t="shared" si="1533"/>
        <v>#DIV/0!</v>
      </c>
      <c r="DV94" s="241">
        <f t="shared" si="1534"/>
        <v>0</v>
      </c>
      <c r="DW94" s="242"/>
      <c r="DX94" s="241">
        <f t="shared" si="1535"/>
        <v>0</v>
      </c>
      <c r="DY94" s="241">
        <f t="shared" ref="DY94:EA94" si="1915">DY195+DY296+DY397+DY498</f>
        <v>0</v>
      </c>
      <c r="DZ94" s="241">
        <f t="shared" si="1915"/>
        <v>0</v>
      </c>
      <c r="EA94" s="241">
        <f t="shared" si="1915"/>
        <v>0</v>
      </c>
      <c r="EB94" s="241">
        <f t="shared" si="1537"/>
        <v>0</v>
      </c>
      <c r="EC94" s="242">
        <v>0.36319999999999997</v>
      </c>
      <c r="ED94" s="243">
        <f t="shared" si="1538"/>
        <v>0</v>
      </c>
      <c r="EE94" s="244">
        <f t="shared" si="1539"/>
        <v>0</v>
      </c>
      <c r="EF94" s="236"/>
      <c r="EG94" s="238">
        <v>19.0</v>
      </c>
      <c r="EH94" s="239" t="s">
        <v>197</v>
      </c>
      <c r="EI94" s="240" t="s">
        <v>132</v>
      </c>
      <c r="EJ94" s="240" t="s">
        <v>132</v>
      </c>
      <c r="EK94" s="241">
        <f t="shared" si="1540"/>
        <v>0</v>
      </c>
      <c r="EL94" s="241" t="str">
        <f t="shared" si="1541"/>
        <v>#DIV/0!</v>
      </c>
      <c r="EM94" s="241">
        <f t="shared" si="1542"/>
        <v>0</v>
      </c>
      <c r="EN94" s="242"/>
      <c r="EO94" s="241">
        <f t="shared" si="1543"/>
        <v>0</v>
      </c>
      <c r="EP94" s="241">
        <f t="shared" ref="EP94:ER94" si="1916">EP195+EP296+EP397+EP498</f>
        <v>0</v>
      </c>
      <c r="EQ94" s="241">
        <f t="shared" si="1916"/>
        <v>0</v>
      </c>
      <c r="ER94" s="241">
        <f t="shared" si="1916"/>
        <v>0</v>
      </c>
      <c r="ES94" s="241">
        <f t="shared" si="1545"/>
        <v>0</v>
      </c>
      <c r="ET94" s="242">
        <v>0.36319999999999997</v>
      </c>
      <c r="EU94" s="243">
        <f t="shared" si="1546"/>
        <v>0</v>
      </c>
      <c r="EV94" s="244">
        <f t="shared" si="1547"/>
        <v>0</v>
      </c>
      <c r="EW94" s="236"/>
      <c r="EX94" s="238">
        <v>19.0</v>
      </c>
      <c r="EY94" s="239" t="s">
        <v>197</v>
      </c>
      <c r="EZ94" s="240" t="s">
        <v>132</v>
      </c>
      <c r="FA94" s="240" t="s">
        <v>132</v>
      </c>
      <c r="FB94" s="241">
        <f t="shared" si="1548"/>
        <v>0</v>
      </c>
      <c r="FC94" s="241" t="str">
        <f t="shared" si="1549"/>
        <v>#DIV/0!</v>
      </c>
      <c r="FD94" s="241">
        <f t="shared" si="1550"/>
        <v>0</v>
      </c>
      <c r="FE94" s="242"/>
      <c r="FF94" s="241">
        <f t="shared" si="1551"/>
        <v>0</v>
      </c>
      <c r="FG94" s="241">
        <f t="shared" ref="FG94:FI94" si="1917">FG195+FG296+FG397+FG498</f>
        <v>0</v>
      </c>
      <c r="FH94" s="241">
        <f t="shared" si="1917"/>
        <v>0</v>
      </c>
      <c r="FI94" s="241">
        <f t="shared" si="1917"/>
        <v>0</v>
      </c>
      <c r="FJ94" s="241">
        <f t="shared" si="1553"/>
        <v>0</v>
      </c>
      <c r="FK94" s="242">
        <v>0.36319999999999997</v>
      </c>
      <c r="FL94" s="243">
        <f t="shared" si="1554"/>
        <v>0</v>
      </c>
      <c r="FM94" s="244">
        <f t="shared" si="1555"/>
        <v>0</v>
      </c>
      <c r="FN94" s="236"/>
      <c r="FO94" s="238">
        <v>19.0</v>
      </c>
      <c r="FP94" s="239" t="s">
        <v>197</v>
      </c>
      <c r="FQ94" s="240" t="s">
        <v>132</v>
      </c>
      <c r="FR94" s="240" t="s">
        <v>132</v>
      </c>
      <c r="FS94" s="241">
        <f t="shared" si="1556"/>
        <v>0</v>
      </c>
      <c r="FT94" s="241" t="str">
        <f t="shared" si="1557"/>
        <v>#DIV/0!</v>
      </c>
      <c r="FU94" s="241">
        <f t="shared" si="1558"/>
        <v>0</v>
      </c>
      <c r="FV94" s="242"/>
      <c r="FW94" s="241">
        <f t="shared" si="1559"/>
        <v>0</v>
      </c>
      <c r="FX94" s="241">
        <f t="shared" ref="FX94:FZ94" si="1918">FX195+FX296+FX397+FX498</f>
        <v>0</v>
      </c>
      <c r="FY94" s="241">
        <f t="shared" si="1918"/>
        <v>0</v>
      </c>
      <c r="FZ94" s="241">
        <f t="shared" si="1918"/>
        <v>0</v>
      </c>
      <c r="GA94" s="241">
        <f t="shared" si="1561"/>
        <v>0</v>
      </c>
      <c r="GB94" s="242">
        <v>0.36319999999999997</v>
      </c>
      <c r="GC94" s="243">
        <f t="shared" si="1562"/>
        <v>0</v>
      </c>
      <c r="GD94" s="244">
        <f t="shared" si="1563"/>
        <v>0</v>
      </c>
      <c r="GE94" s="236"/>
      <c r="GF94" s="238">
        <v>19.0</v>
      </c>
      <c r="GG94" s="239" t="s">
        <v>197</v>
      </c>
      <c r="GH94" s="240" t="s">
        <v>132</v>
      </c>
      <c r="GI94" s="240" t="s">
        <v>132</v>
      </c>
      <c r="GJ94" s="241">
        <f t="shared" si="1564"/>
        <v>0</v>
      </c>
      <c r="GK94" s="241" t="str">
        <f t="shared" si="1565"/>
        <v>#DIV/0!</v>
      </c>
      <c r="GL94" s="241">
        <f t="shared" si="1566"/>
        <v>0</v>
      </c>
      <c r="GM94" s="242"/>
      <c r="GN94" s="241">
        <f t="shared" si="1567"/>
        <v>0</v>
      </c>
      <c r="GO94" s="241">
        <f t="shared" ref="GO94:GQ94" si="1919">GO195+GO296+GO397+GO498</f>
        <v>0</v>
      </c>
      <c r="GP94" s="241">
        <f t="shared" si="1919"/>
        <v>0</v>
      </c>
      <c r="GQ94" s="241">
        <f t="shared" si="1919"/>
        <v>0</v>
      </c>
      <c r="GR94" s="241">
        <f t="shared" si="1569"/>
        <v>0</v>
      </c>
      <c r="GS94" s="242">
        <v>0.36319999999999997</v>
      </c>
      <c r="GT94" s="243">
        <f t="shared" si="1570"/>
        <v>0</v>
      </c>
      <c r="GU94" s="244">
        <f t="shared" si="1571"/>
        <v>0</v>
      </c>
      <c r="GV94" s="236"/>
      <c r="GW94" s="238">
        <v>19.0</v>
      </c>
      <c r="GX94" s="239" t="s">
        <v>197</v>
      </c>
      <c r="GY94" s="240" t="s">
        <v>132</v>
      </c>
      <c r="GZ94" s="240" t="s">
        <v>132</v>
      </c>
      <c r="HA94" s="241">
        <f t="shared" si="1572"/>
        <v>0</v>
      </c>
      <c r="HB94" s="241" t="str">
        <f t="shared" si="1573"/>
        <v>#DIV/0!</v>
      </c>
      <c r="HC94" s="241">
        <f t="shared" si="1574"/>
        <v>0</v>
      </c>
      <c r="HD94" s="242"/>
      <c r="HE94" s="241">
        <f t="shared" si="1575"/>
        <v>0</v>
      </c>
      <c r="HF94" s="241">
        <f t="shared" ref="HF94:HH94" si="1920">HF195+HF296+HF397+HF498</f>
        <v>0</v>
      </c>
      <c r="HG94" s="241">
        <f t="shared" si="1920"/>
        <v>0</v>
      </c>
      <c r="HH94" s="241">
        <f t="shared" si="1920"/>
        <v>0</v>
      </c>
      <c r="HI94" s="241">
        <f t="shared" si="1577"/>
        <v>0</v>
      </c>
      <c r="HJ94" s="242">
        <v>0.36319999999999997</v>
      </c>
      <c r="HK94" s="243">
        <f t="shared" si="1578"/>
        <v>0</v>
      </c>
      <c r="HL94" s="244">
        <f t="shared" si="1579"/>
        <v>0</v>
      </c>
      <c r="HM94" s="236"/>
      <c r="HN94" s="238">
        <v>19.0</v>
      </c>
      <c r="HO94" s="239" t="s">
        <v>197</v>
      </c>
      <c r="HP94" s="240" t="s">
        <v>132</v>
      </c>
      <c r="HQ94" s="240" t="s">
        <v>132</v>
      </c>
      <c r="HR94" s="241">
        <f t="shared" si="1580"/>
        <v>0</v>
      </c>
      <c r="HS94" s="241" t="str">
        <f t="shared" si="1581"/>
        <v>#DIV/0!</v>
      </c>
      <c r="HT94" s="241">
        <f t="shared" si="1582"/>
        <v>0</v>
      </c>
      <c r="HU94" s="242"/>
      <c r="HV94" s="241">
        <f t="shared" si="1583"/>
        <v>0</v>
      </c>
      <c r="HW94" s="241">
        <f t="shared" ref="HW94:HY94" si="1921">HW195+HW296+HW397+HW498</f>
        <v>0</v>
      </c>
      <c r="HX94" s="241">
        <f t="shared" si="1921"/>
        <v>0</v>
      </c>
      <c r="HY94" s="241">
        <f t="shared" si="1921"/>
        <v>0</v>
      </c>
      <c r="HZ94" s="241">
        <f t="shared" si="1585"/>
        <v>0</v>
      </c>
      <c r="IA94" s="242">
        <v>0.36319999999999997</v>
      </c>
      <c r="IB94" s="243">
        <f t="shared" si="1586"/>
        <v>0</v>
      </c>
      <c r="IC94" s="244">
        <f t="shared" si="1587"/>
        <v>0</v>
      </c>
      <c r="ID94" s="236"/>
      <c r="IE94" s="238">
        <v>19.0</v>
      </c>
      <c r="IF94" s="239" t="s">
        <v>197</v>
      </c>
      <c r="IG94" s="240" t="s">
        <v>132</v>
      </c>
      <c r="IH94" s="240" t="s">
        <v>132</v>
      </c>
      <c r="II94" s="241">
        <f t="shared" si="1588"/>
        <v>0</v>
      </c>
      <c r="IJ94" s="241" t="str">
        <f t="shared" si="1589"/>
        <v>#DIV/0!</v>
      </c>
      <c r="IK94" s="241">
        <f t="shared" si="1590"/>
        <v>0</v>
      </c>
      <c r="IL94" s="242"/>
      <c r="IM94" s="241">
        <f t="shared" si="1591"/>
        <v>0</v>
      </c>
      <c r="IN94" s="241">
        <f t="shared" ref="IN94:IP94" si="1922">IN195+IN296+IN397+IN498</f>
        <v>0</v>
      </c>
      <c r="IO94" s="241">
        <f t="shared" si="1922"/>
        <v>0</v>
      </c>
      <c r="IP94" s="241">
        <f t="shared" si="1922"/>
        <v>0</v>
      </c>
      <c r="IQ94" s="241">
        <f t="shared" si="1593"/>
        <v>0</v>
      </c>
      <c r="IR94" s="242">
        <v>0.36319999999999997</v>
      </c>
      <c r="IS94" s="243">
        <f t="shared" si="1594"/>
        <v>0</v>
      </c>
      <c r="IT94" s="244">
        <f t="shared" si="1595"/>
        <v>0</v>
      </c>
      <c r="IU94" s="236"/>
      <c r="IV94" s="238">
        <v>19.0</v>
      </c>
      <c r="IW94" s="239" t="s">
        <v>197</v>
      </c>
      <c r="IX94" s="240" t="s">
        <v>132</v>
      </c>
      <c r="IY94" s="240" t="s">
        <v>132</v>
      </c>
      <c r="IZ94" s="241">
        <f t="shared" si="1596"/>
        <v>0</v>
      </c>
      <c r="JA94" s="241" t="str">
        <f t="shared" si="1597"/>
        <v>#DIV/0!</v>
      </c>
      <c r="JB94" s="241">
        <f t="shared" si="1598"/>
        <v>0</v>
      </c>
      <c r="JC94" s="242"/>
      <c r="JD94" s="241">
        <f t="shared" si="1599"/>
        <v>0</v>
      </c>
      <c r="JE94" s="241">
        <f t="shared" ref="JE94:JG94" si="1923">JE195+JE296+JE397+JE498</f>
        <v>0</v>
      </c>
      <c r="JF94" s="241">
        <f t="shared" si="1923"/>
        <v>0</v>
      </c>
      <c r="JG94" s="241">
        <f t="shared" si="1923"/>
        <v>0</v>
      </c>
      <c r="JH94" s="241">
        <f t="shared" si="1601"/>
        <v>0</v>
      </c>
      <c r="JI94" s="242">
        <v>0.36319999999999997</v>
      </c>
      <c r="JJ94" s="243">
        <f t="shared" si="1602"/>
        <v>0</v>
      </c>
      <c r="JK94" s="244">
        <f t="shared" si="1603"/>
        <v>0</v>
      </c>
      <c r="JL94" s="236"/>
      <c r="JM94" s="238">
        <v>19.0</v>
      </c>
      <c r="JN94" s="239" t="s">
        <v>197</v>
      </c>
      <c r="JO94" s="240" t="s">
        <v>132</v>
      </c>
      <c r="JP94" s="240" t="s">
        <v>132</v>
      </c>
      <c r="JQ94" s="241">
        <f t="shared" si="1604"/>
        <v>0</v>
      </c>
      <c r="JR94" s="241" t="str">
        <f t="shared" si="1605"/>
        <v>#DIV/0!</v>
      </c>
      <c r="JS94" s="241">
        <f t="shared" si="1606"/>
        <v>0</v>
      </c>
      <c r="JT94" s="242"/>
      <c r="JU94" s="241">
        <f t="shared" si="1607"/>
        <v>0</v>
      </c>
      <c r="JV94" s="241">
        <f t="shared" ref="JV94:JX94" si="1924">JV195+JV296+JV397+JV498</f>
        <v>0</v>
      </c>
      <c r="JW94" s="241">
        <f t="shared" si="1924"/>
        <v>0</v>
      </c>
      <c r="JX94" s="241">
        <f t="shared" si="1924"/>
        <v>0</v>
      </c>
      <c r="JY94" s="241">
        <f t="shared" si="1609"/>
        <v>0</v>
      </c>
      <c r="JZ94" s="242">
        <v>0.36319999999999997</v>
      </c>
      <c r="KA94" s="243">
        <f t="shared" si="1610"/>
        <v>0</v>
      </c>
      <c r="KB94" s="244">
        <f t="shared" si="1611"/>
        <v>0</v>
      </c>
      <c r="KC94" s="236"/>
      <c r="KD94" s="238">
        <v>19.0</v>
      </c>
      <c r="KE94" s="239" t="s">
        <v>197</v>
      </c>
      <c r="KF94" s="240" t="s">
        <v>132</v>
      </c>
      <c r="KG94" s="240" t="s">
        <v>132</v>
      </c>
      <c r="KH94" s="241">
        <f t="shared" si="1612"/>
        <v>0</v>
      </c>
      <c r="KI94" s="241" t="str">
        <f t="shared" si="1613"/>
        <v>#DIV/0!</v>
      </c>
      <c r="KJ94" s="241">
        <f t="shared" si="1614"/>
        <v>0</v>
      </c>
      <c r="KK94" s="242"/>
      <c r="KL94" s="241">
        <f t="shared" si="1615"/>
        <v>0</v>
      </c>
      <c r="KM94" s="241">
        <f t="shared" ref="KM94:KO94" si="1925">KM195+KM296+KM397+KM498</f>
        <v>0</v>
      </c>
      <c r="KN94" s="241">
        <f t="shared" si="1925"/>
        <v>0</v>
      </c>
      <c r="KO94" s="241">
        <f t="shared" si="1925"/>
        <v>0</v>
      </c>
      <c r="KP94" s="241">
        <f t="shared" si="1617"/>
        <v>0</v>
      </c>
      <c r="KQ94" s="242">
        <v>0.36319999999999997</v>
      </c>
      <c r="KR94" s="243">
        <f t="shared" si="1618"/>
        <v>0</v>
      </c>
      <c r="KS94" s="244">
        <f t="shared" si="1619"/>
        <v>0</v>
      </c>
      <c r="KT94" s="236"/>
      <c r="KU94" s="237"/>
    </row>
    <row r="95" ht="15.75" customHeight="1">
      <c r="A95" s="238"/>
      <c r="B95" s="239"/>
      <c r="C95" s="250"/>
      <c r="D95" s="250"/>
      <c r="E95" s="241"/>
      <c r="F95" s="241"/>
      <c r="G95" s="241">
        <f t="shared" si="1478"/>
        <v>0</v>
      </c>
      <c r="H95" s="241"/>
      <c r="I95" s="241"/>
      <c r="J95" s="241"/>
      <c r="K95" s="241"/>
      <c r="L95" s="241"/>
      <c r="M95" s="241"/>
      <c r="N95" s="241"/>
      <c r="O95" s="241"/>
      <c r="P95" s="244"/>
      <c r="Q95" s="236"/>
      <c r="R95" s="238"/>
      <c r="S95" s="239"/>
      <c r="T95" s="250"/>
      <c r="U95" s="250"/>
      <c r="V95" s="241"/>
      <c r="W95" s="241"/>
      <c r="X95" s="241">
        <f t="shared" si="1486"/>
        <v>0</v>
      </c>
      <c r="Y95" s="241"/>
      <c r="Z95" s="241"/>
      <c r="AA95" s="241"/>
      <c r="AB95" s="241"/>
      <c r="AC95" s="241"/>
      <c r="AD95" s="241"/>
      <c r="AE95" s="241"/>
      <c r="AF95" s="241"/>
      <c r="AG95" s="244"/>
      <c r="AH95" s="236"/>
      <c r="AI95" s="238"/>
      <c r="AJ95" s="239"/>
      <c r="AK95" s="250"/>
      <c r="AL95" s="250"/>
      <c r="AM95" s="241"/>
      <c r="AN95" s="241"/>
      <c r="AO95" s="241">
        <f t="shared" si="1494"/>
        <v>0</v>
      </c>
      <c r="AP95" s="241"/>
      <c r="AQ95" s="241"/>
      <c r="AR95" s="241"/>
      <c r="AS95" s="241"/>
      <c r="AT95" s="241"/>
      <c r="AU95" s="241"/>
      <c r="AV95" s="241"/>
      <c r="AW95" s="241"/>
      <c r="AX95" s="244"/>
      <c r="AY95" s="236"/>
      <c r="AZ95" s="238"/>
      <c r="BA95" s="239"/>
      <c r="BB95" s="250"/>
      <c r="BC95" s="250"/>
      <c r="BD95" s="241"/>
      <c r="BE95" s="241"/>
      <c r="BF95" s="241">
        <f t="shared" si="1502"/>
        <v>0</v>
      </c>
      <c r="BG95" s="241"/>
      <c r="BH95" s="241"/>
      <c r="BI95" s="241"/>
      <c r="BJ95" s="241"/>
      <c r="BK95" s="241"/>
      <c r="BL95" s="241"/>
      <c r="BM95" s="241"/>
      <c r="BN95" s="241"/>
      <c r="BO95" s="244"/>
      <c r="BP95" s="236"/>
      <c r="BQ95" s="238"/>
      <c r="BR95" s="239"/>
      <c r="BS95" s="250"/>
      <c r="BT95" s="250"/>
      <c r="BU95" s="241"/>
      <c r="BV95" s="241"/>
      <c r="BW95" s="241">
        <f t="shared" si="1510"/>
        <v>0</v>
      </c>
      <c r="BX95" s="241"/>
      <c r="BY95" s="241"/>
      <c r="BZ95" s="241"/>
      <c r="CA95" s="241"/>
      <c r="CB95" s="241"/>
      <c r="CC95" s="241"/>
      <c r="CD95" s="241"/>
      <c r="CE95" s="241"/>
      <c r="CF95" s="244"/>
      <c r="CG95" s="236"/>
      <c r="CH95" s="238"/>
      <c r="CI95" s="239"/>
      <c r="CJ95" s="250"/>
      <c r="CK95" s="250"/>
      <c r="CL95" s="241"/>
      <c r="CM95" s="241"/>
      <c r="CN95" s="241">
        <f t="shared" si="1518"/>
        <v>0</v>
      </c>
      <c r="CO95" s="241"/>
      <c r="CP95" s="241"/>
      <c r="CQ95" s="241"/>
      <c r="CR95" s="241"/>
      <c r="CS95" s="241"/>
      <c r="CT95" s="241"/>
      <c r="CU95" s="241"/>
      <c r="CV95" s="241"/>
      <c r="CW95" s="244"/>
      <c r="CX95" s="236"/>
      <c r="CY95" s="238"/>
      <c r="CZ95" s="239"/>
      <c r="DA95" s="250"/>
      <c r="DB95" s="250"/>
      <c r="DC95" s="241"/>
      <c r="DD95" s="241"/>
      <c r="DE95" s="241">
        <f t="shared" si="1526"/>
        <v>0</v>
      </c>
      <c r="DF95" s="241"/>
      <c r="DG95" s="241"/>
      <c r="DH95" s="241"/>
      <c r="DI95" s="241"/>
      <c r="DJ95" s="241"/>
      <c r="DK95" s="241"/>
      <c r="DL95" s="241"/>
      <c r="DM95" s="241"/>
      <c r="DN95" s="244"/>
      <c r="DO95" s="236"/>
      <c r="DP95" s="238"/>
      <c r="DQ95" s="239"/>
      <c r="DR95" s="250"/>
      <c r="DS95" s="250"/>
      <c r="DT95" s="241"/>
      <c r="DU95" s="241"/>
      <c r="DV95" s="241">
        <f t="shared" si="1534"/>
        <v>0</v>
      </c>
      <c r="DW95" s="241"/>
      <c r="DX95" s="241"/>
      <c r="DY95" s="241"/>
      <c r="DZ95" s="241"/>
      <c r="EA95" s="241"/>
      <c r="EB95" s="241"/>
      <c r="EC95" s="241"/>
      <c r="ED95" s="241"/>
      <c r="EE95" s="244"/>
      <c r="EF95" s="236"/>
      <c r="EG95" s="238"/>
      <c r="EH95" s="239"/>
      <c r="EI95" s="250"/>
      <c r="EJ95" s="250"/>
      <c r="EK95" s="241"/>
      <c r="EL95" s="241"/>
      <c r="EM95" s="241">
        <f t="shared" si="1542"/>
        <v>0</v>
      </c>
      <c r="EN95" s="241"/>
      <c r="EO95" s="241"/>
      <c r="EP95" s="241"/>
      <c r="EQ95" s="241"/>
      <c r="ER95" s="241"/>
      <c r="ES95" s="241"/>
      <c r="ET95" s="241"/>
      <c r="EU95" s="241"/>
      <c r="EV95" s="244"/>
      <c r="EW95" s="236"/>
      <c r="EX95" s="238"/>
      <c r="EY95" s="239"/>
      <c r="EZ95" s="250"/>
      <c r="FA95" s="250"/>
      <c r="FB95" s="241"/>
      <c r="FC95" s="241"/>
      <c r="FD95" s="241">
        <f t="shared" si="1550"/>
        <v>0</v>
      </c>
      <c r="FE95" s="241"/>
      <c r="FF95" s="241"/>
      <c r="FG95" s="241"/>
      <c r="FH95" s="241"/>
      <c r="FI95" s="241"/>
      <c r="FJ95" s="241"/>
      <c r="FK95" s="241"/>
      <c r="FL95" s="241"/>
      <c r="FM95" s="244"/>
      <c r="FN95" s="236"/>
      <c r="FO95" s="238"/>
      <c r="FP95" s="239"/>
      <c r="FQ95" s="250"/>
      <c r="FR95" s="250"/>
      <c r="FS95" s="241"/>
      <c r="FT95" s="241"/>
      <c r="FU95" s="241">
        <f t="shared" si="1558"/>
        <v>0</v>
      </c>
      <c r="FV95" s="241"/>
      <c r="FW95" s="241"/>
      <c r="FX95" s="241"/>
      <c r="FY95" s="241"/>
      <c r="FZ95" s="241"/>
      <c r="GA95" s="241"/>
      <c r="GB95" s="241"/>
      <c r="GC95" s="241"/>
      <c r="GD95" s="244"/>
      <c r="GE95" s="236"/>
      <c r="GF95" s="238"/>
      <c r="GG95" s="239"/>
      <c r="GH95" s="250"/>
      <c r="GI95" s="250"/>
      <c r="GJ95" s="241"/>
      <c r="GK95" s="241"/>
      <c r="GL95" s="241">
        <f t="shared" si="1566"/>
        <v>0</v>
      </c>
      <c r="GM95" s="241"/>
      <c r="GN95" s="241"/>
      <c r="GO95" s="241"/>
      <c r="GP95" s="241"/>
      <c r="GQ95" s="241"/>
      <c r="GR95" s="241"/>
      <c r="GS95" s="241"/>
      <c r="GT95" s="241"/>
      <c r="GU95" s="244"/>
      <c r="GV95" s="236"/>
      <c r="GW95" s="238"/>
      <c r="GX95" s="239"/>
      <c r="GY95" s="250"/>
      <c r="GZ95" s="250"/>
      <c r="HA95" s="241"/>
      <c r="HB95" s="241"/>
      <c r="HC95" s="241">
        <f t="shared" si="1574"/>
        <v>0</v>
      </c>
      <c r="HD95" s="241"/>
      <c r="HE95" s="241"/>
      <c r="HF95" s="241"/>
      <c r="HG95" s="241"/>
      <c r="HH95" s="241"/>
      <c r="HI95" s="241"/>
      <c r="HJ95" s="241"/>
      <c r="HK95" s="241"/>
      <c r="HL95" s="244"/>
      <c r="HM95" s="236"/>
      <c r="HN95" s="238"/>
      <c r="HO95" s="239"/>
      <c r="HP95" s="250"/>
      <c r="HQ95" s="250"/>
      <c r="HR95" s="241"/>
      <c r="HS95" s="241"/>
      <c r="HT95" s="241">
        <f t="shared" si="1582"/>
        <v>0</v>
      </c>
      <c r="HU95" s="241"/>
      <c r="HV95" s="241"/>
      <c r="HW95" s="241"/>
      <c r="HX95" s="241"/>
      <c r="HY95" s="241"/>
      <c r="HZ95" s="241"/>
      <c r="IA95" s="241"/>
      <c r="IB95" s="241"/>
      <c r="IC95" s="244"/>
      <c r="ID95" s="236"/>
      <c r="IE95" s="238"/>
      <c r="IF95" s="239"/>
      <c r="IG95" s="250"/>
      <c r="IH95" s="250"/>
      <c r="II95" s="241"/>
      <c r="IJ95" s="241"/>
      <c r="IK95" s="241">
        <f t="shared" si="1590"/>
        <v>0</v>
      </c>
      <c r="IL95" s="241"/>
      <c r="IM95" s="241"/>
      <c r="IN95" s="241"/>
      <c r="IO95" s="241"/>
      <c r="IP95" s="241"/>
      <c r="IQ95" s="241"/>
      <c r="IR95" s="241"/>
      <c r="IS95" s="241"/>
      <c r="IT95" s="244"/>
      <c r="IU95" s="236"/>
      <c r="IV95" s="238"/>
      <c r="IW95" s="239"/>
      <c r="IX95" s="250"/>
      <c r="IY95" s="250"/>
      <c r="IZ95" s="241"/>
      <c r="JA95" s="241"/>
      <c r="JB95" s="241">
        <f t="shared" si="1598"/>
        <v>0</v>
      </c>
      <c r="JC95" s="241"/>
      <c r="JD95" s="241"/>
      <c r="JE95" s="241"/>
      <c r="JF95" s="241"/>
      <c r="JG95" s="241"/>
      <c r="JH95" s="241"/>
      <c r="JI95" s="241"/>
      <c r="JJ95" s="241"/>
      <c r="JK95" s="244"/>
      <c r="JL95" s="236"/>
      <c r="JM95" s="238"/>
      <c r="JN95" s="239"/>
      <c r="JO95" s="250"/>
      <c r="JP95" s="250"/>
      <c r="JQ95" s="241"/>
      <c r="JR95" s="241"/>
      <c r="JS95" s="241">
        <f t="shared" si="1606"/>
        <v>0</v>
      </c>
      <c r="JT95" s="241"/>
      <c r="JU95" s="241"/>
      <c r="JV95" s="241"/>
      <c r="JW95" s="241"/>
      <c r="JX95" s="241"/>
      <c r="JY95" s="241"/>
      <c r="JZ95" s="241"/>
      <c r="KA95" s="241"/>
      <c r="KB95" s="244"/>
      <c r="KC95" s="236"/>
      <c r="KD95" s="238"/>
      <c r="KE95" s="239"/>
      <c r="KF95" s="250"/>
      <c r="KG95" s="250"/>
      <c r="KH95" s="241"/>
      <c r="KI95" s="241"/>
      <c r="KJ95" s="241">
        <f t="shared" si="1614"/>
        <v>0</v>
      </c>
      <c r="KK95" s="241"/>
      <c r="KL95" s="241"/>
      <c r="KM95" s="241"/>
      <c r="KN95" s="241"/>
      <c r="KO95" s="241"/>
      <c r="KP95" s="241"/>
      <c r="KQ95" s="241"/>
      <c r="KR95" s="241"/>
      <c r="KS95" s="244"/>
      <c r="KT95" s="236"/>
      <c r="KU95" s="237"/>
    </row>
    <row r="96" ht="15.75" customHeight="1">
      <c r="A96" s="251" t="s">
        <v>198</v>
      </c>
      <c r="B96" s="252"/>
      <c r="C96" s="253"/>
      <c r="D96" s="253"/>
      <c r="E96" s="254"/>
      <c r="F96" s="254"/>
      <c r="G96" s="255">
        <f>SUM(G13:G95)</f>
        <v>219718.135</v>
      </c>
      <c r="H96" s="254"/>
      <c r="I96" s="255">
        <f>SUM(I13:I95)</f>
        <v>0</v>
      </c>
      <c r="J96" s="254"/>
      <c r="K96" s="254"/>
      <c r="L96" s="255">
        <f t="shared" ref="L96:M96" si="1926">SUM(L13:L95)</f>
        <v>0</v>
      </c>
      <c r="M96" s="255">
        <f t="shared" si="1926"/>
        <v>219718.135</v>
      </c>
      <c r="N96" s="254"/>
      <c r="O96" s="255">
        <f t="shared" ref="O96:P96" si="1927">SUM(O13:O95)</f>
        <v>49444.39401</v>
      </c>
      <c r="P96" s="255">
        <f t="shared" si="1927"/>
        <v>170273.741</v>
      </c>
      <c r="Q96" s="256"/>
      <c r="R96" s="251" t="s">
        <v>198</v>
      </c>
      <c r="S96" s="252"/>
      <c r="T96" s="253"/>
      <c r="U96" s="253"/>
      <c r="V96" s="254"/>
      <c r="W96" s="254"/>
      <c r="X96" s="255">
        <f>SUM(X13:X95)</f>
        <v>153704.7473</v>
      </c>
      <c r="Y96" s="254"/>
      <c r="Z96" s="255">
        <f>SUM(Z13:Z95)</f>
        <v>0</v>
      </c>
      <c r="AA96" s="254"/>
      <c r="AB96" s="254"/>
      <c r="AC96" s="255">
        <f t="shared" ref="AC96:AD96" si="1928">SUM(AC13:AC95)</f>
        <v>0</v>
      </c>
      <c r="AD96" s="255">
        <f t="shared" si="1928"/>
        <v>153704.7473</v>
      </c>
      <c r="AE96" s="254"/>
      <c r="AF96" s="255">
        <f t="shared" ref="AF96:AG96" si="1929">SUM(AF13:AF95)</f>
        <v>34722.85221</v>
      </c>
      <c r="AG96" s="255">
        <f t="shared" si="1929"/>
        <v>118981.8951</v>
      </c>
      <c r="AH96" s="256"/>
      <c r="AI96" s="251" t="s">
        <v>198</v>
      </c>
      <c r="AJ96" s="252"/>
      <c r="AK96" s="253"/>
      <c r="AL96" s="253"/>
      <c r="AM96" s="254"/>
      <c r="AN96" s="254"/>
      <c r="AO96" s="255">
        <f>SUM(AO13:AO95)</f>
        <v>212852.5471</v>
      </c>
      <c r="AP96" s="254"/>
      <c r="AQ96" s="255">
        <f>SUM(AQ13:AQ95)</f>
        <v>0</v>
      </c>
      <c r="AR96" s="254"/>
      <c r="AS96" s="254"/>
      <c r="AT96" s="255">
        <f t="shared" ref="AT96:AU96" si="1930">SUM(AT13:AT95)</f>
        <v>0</v>
      </c>
      <c r="AU96" s="255">
        <f t="shared" si="1930"/>
        <v>212852.5471</v>
      </c>
      <c r="AV96" s="254"/>
      <c r="AW96" s="255">
        <f t="shared" ref="AW96:AX96" si="1931">SUM(AW13:AW95)</f>
        <v>48025.09405</v>
      </c>
      <c r="AX96" s="255">
        <f t="shared" si="1931"/>
        <v>164827.4531</v>
      </c>
      <c r="AY96" s="256"/>
      <c r="AZ96" s="251" t="s">
        <v>198</v>
      </c>
      <c r="BA96" s="252"/>
      <c r="BB96" s="253"/>
      <c r="BC96" s="253"/>
      <c r="BD96" s="254"/>
      <c r="BE96" s="254"/>
      <c r="BF96" s="255">
        <f>SUM(BF13:BF95)</f>
        <v>211116.8964</v>
      </c>
      <c r="BG96" s="254"/>
      <c r="BH96" s="255">
        <f>SUM(BH13:BH95)</f>
        <v>0</v>
      </c>
      <c r="BI96" s="254"/>
      <c r="BJ96" s="254"/>
      <c r="BK96" s="255">
        <f t="shared" ref="BK96:BL96" si="1932">SUM(BK13:BK95)</f>
        <v>0</v>
      </c>
      <c r="BL96" s="255">
        <f t="shared" si="1932"/>
        <v>211116.8964</v>
      </c>
      <c r="BM96" s="254"/>
      <c r="BN96" s="255">
        <f t="shared" ref="BN96:BO96" si="1933">SUM(BN13:BN95)</f>
        <v>47602.81406</v>
      </c>
      <c r="BO96" s="255">
        <f t="shared" si="1933"/>
        <v>163514.0824</v>
      </c>
      <c r="BP96" s="256"/>
      <c r="BQ96" s="251" t="s">
        <v>198</v>
      </c>
      <c r="BR96" s="252"/>
      <c r="BS96" s="253"/>
      <c r="BT96" s="253"/>
      <c r="BU96" s="254"/>
      <c r="BV96" s="254"/>
      <c r="BW96" s="255">
        <f>SUM(BW13:BW95)</f>
        <v>248348.3202</v>
      </c>
      <c r="BX96" s="254"/>
      <c r="BY96" s="255">
        <f>SUM(BY13:BY95)</f>
        <v>0</v>
      </c>
      <c r="BZ96" s="254"/>
      <c r="CA96" s="254"/>
      <c r="CB96" s="255">
        <f t="shared" ref="CB96:CC96" si="1934">SUM(CB13:CB95)</f>
        <v>0</v>
      </c>
      <c r="CC96" s="255">
        <f t="shared" si="1934"/>
        <v>248348.3202</v>
      </c>
      <c r="CD96" s="254"/>
      <c r="CE96" s="255">
        <f t="shared" ref="CE96:CF96" si="1935">SUM(CE13:CE95)</f>
        <v>56051.96908</v>
      </c>
      <c r="CF96" s="255">
        <f t="shared" si="1935"/>
        <v>192296.3511</v>
      </c>
      <c r="CG96" s="256"/>
      <c r="CH96" s="251" t="s">
        <v>198</v>
      </c>
      <c r="CI96" s="252"/>
      <c r="CJ96" s="253"/>
      <c r="CK96" s="253"/>
      <c r="CL96" s="254"/>
      <c r="CM96" s="254"/>
      <c r="CN96" s="255">
        <f>SUM(CN13:CN95)</f>
        <v>103591.2297</v>
      </c>
      <c r="CO96" s="254"/>
      <c r="CP96" s="255">
        <f>SUM(CP13:CP95)</f>
        <v>0</v>
      </c>
      <c r="CQ96" s="254"/>
      <c r="CR96" s="254"/>
      <c r="CS96" s="255">
        <f t="shared" ref="CS96:CT96" si="1936">SUM(CS13:CS95)</f>
        <v>0</v>
      </c>
      <c r="CT96" s="255">
        <f t="shared" si="1936"/>
        <v>103591.2297</v>
      </c>
      <c r="CU96" s="254"/>
      <c r="CV96" s="255">
        <f t="shared" ref="CV96:CW96" si="1937">SUM(CV13:CV95)</f>
        <v>23497.03875</v>
      </c>
      <c r="CW96" s="255">
        <f t="shared" si="1937"/>
        <v>80094.19099</v>
      </c>
      <c r="CX96" s="256"/>
      <c r="CY96" s="251" t="s">
        <v>198</v>
      </c>
      <c r="CZ96" s="252"/>
      <c r="DA96" s="253"/>
      <c r="DB96" s="253"/>
      <c r="DC96" s="254"/>
      <c r="DD96" s="254"/>
      <c r="DE96" s="255">
        <f>SUM(DE13:DE95)</f>
        <v>228462.5067</v>
      </c>
      <c r="DF96" s="254"/>
      <c r="DG96" s="255">
        <f>SUM(DG13:DG95)</f>
        <v>0</v>
      </c>
      <c r="DH96" s="254"/>
      <c r="DI96" s="254"/>
      <c r="DJ96" s="255">
        <f t="shared" ref="DJ96:DK96" si="1938">SUM(DJ13:DJ95)</f>
        <v>0</v>
      </c>
      <c r="DK96" s="255">
        <f t="shared" si="1938"/>
        <v>228462.5067</v>
      </c>
      <c r="DL96" s="254"/>
      <c r="DM96" s="255">
        <f t="shared" ref="DM96:DN96" si="1939">SUM(DM13:DM95)</f>
        <v>51838.96755</v>
      </c>
      <c r="DN96" s="255">
        <f t="shared" si="1939"/>
        <v>176623.5391</v>
      </c>
      <c r="DO96" s="256"/>
      <c r="DP96" s="251" t="s">
        <v>198</v>
      </c>
      <c r="DQ96" s="252"/>
      <c r="DR96" s="253"/>
      <c r="DS96" s="253"/>
      <c r="DT96" s="254"/>
      <c r="DU96" s="254"/>
      <c r="DV96" s="255">
        <f>SUM(DV13:DV95)</f>
        <v>114196.7976</v>
      </c>
      <c r="DW96" s="254"/>
      <c r="DX96" s="255">
        <f>SUM(DX13:DX95)</f>
        <v>0</v>
      </c>
      <c r="DY96" s="254"/>
      <c r="DZ96" s="254"/>
      <c r="EA96" s="255">
        <f t="shared" ref="EA96:EB96" si="1940">SUM(EA13:EA95)</f>
        <v>0</v>
      </c>
      <c r="EB96" s="255">
        <f t="shared" si="1940"/>
        <v>114196.7976</v>
      </c>
      <c r="EC96" s="254"/>
      <c r="ED96" s="255">
        <f t="shared" ref="ED96:EE96" si="1941">SUM(ED13:ED95)</f>
        <v>25889.39725</v>
      </c>
      <c r="EE96" s="255">
        <f t="shared" si="1941"/>
        <v>88307.40037</v>
      </c>
      <c r="EF96" s="256"/>
      <c r="EG96" s="251" t="s">
        <v>198</v>
      </c>
      <c r="EH96" s="252"/>
      <c r="EI96" s="253"/>
      <c r="EJ96" s="253"/>
      <c r="EK96" s="254"/>
      <c r="EL96" s="254"/>
      <c r="EM96" s="255">
        <f>SUM(EM13:EM95)</f>
        <v>132354.7859</v>
      </c>
      <c r="EN96" s="254"/>
      <c r="EO96" s="255">
        <f>SUM(EO13:EO95)</f>
        <v>0</v>
      </c>
      <c r="EP96" s="254"/>
      <c r="EQ96" s="254"/>
      <c r="ER96" s="255">
        <f t="shared" ref="ER96:ES96" si="1942">SUM(ER13:ER95)</f>
        <v>0</v>
      </c>
      <c r="ES96" s="255">
        <f t="shared" si="1942"/>
        <v>132354.7859</v>
      </c>
      <c r="ET96" s="254"/>
      <c r="EU96" s="255">
        <f t="shared" ref="EU96:EV96" si="1943">SUM(EU13:EU95)</f>
        <v>29892.2228</v>
      </c>
      <c r="EV96" s="255">
        <f t="shared" si="1943"/>
        <v>102462.5631</v>
      </c>
      <c r="EW96" s="256"/>
      <c r="EX96" s="251" t="s">
        <v>198</v>
      </c>
      <c r="EY96" s="252"/>
      <c r="EZ96" s="253"/>
      <c r="FA96" s="253"/>
      <c r="FB96" s="254"/>
      <c r="FC96" s="254"/>
      <c r="FD96" s="255">
        <f>SUM(FD13:FD95)</f>
        <v>175782.6833</v>
      </c>
      <c r="FE96" s="254"/>
      <c r="FF96" s="255">
        <f>SUM(FF13:FF95)</f>
        <v>0</v>
      </c>
      <c r="FG96" s="254"/>
      <c r="FH96" s="254"/>
      <c r="FI96" s="255">
        <f t="shared" ref="FI96:FJ96" si="1944">SUM(FI13:FI95)</f>
        <v>0</v>
      </c>
      <c r="FJ96" s="255">
        <f t="shared" si="1944"/>
        <v>175782.6833</v>
      </c>
      <c r="FK96" s="254"/>
      <c r="FL96" s="255">
        <f t="shared" ref="FL96:FM96" si="1945">SUM(FL13:FL95)</f>
        <v>39879.9067</v>
      </c>
      <c r="FM96" s="255">
        <f t="shared" si="1945"/>
        <v>135902.7766</v>
      </c>
      <c r="FN96" s="256"/>
      <c r="FO96" s="251" t="s">
        <v>198</v>
      </c>
      <c r="FP96" s="252"/>
      <c r="FQ96" s="253"/>
      <c r="FR96" s="253"/>
      <c r="FS96" s="254"/>
      <c r="FT96" s="254"/>
      <c r="FU96" s="255">
        <f>SUM(FU13:FU95)</f>
        <v>164777.1599</v>
      </c>
      <c r="FV96" s="254"/>
      <c r="FW96" s="255">
        <f>SUM(FW13:FW95)</f>
        <v>0</v>
      </c>
      <c r="FX96" s="254"/>
      <c r="FY96" s="254"/>
      <c r="FZ96" s="255">
        <f t="shared" ref="FZ96:GA96" si="1946">SUM(FZ13:FZ95)</f>
        <v>0</v>
      </c>
      <c r="GA96" s="255">
        <f t="shared" si="1946"/>
        <v>164777.1599</v>
      </c>
      <c r="GB96" s="254"/>
      <c r="GC96" s="255">
        <f t="shared" ref="GC96:GD96" si="1947">SUM(GC13:GC95)</f>
        <v>37270.17783</v>
      </c>
      <c r="GD96" s="255">
        <f t="shared" si="1947"/>
        <v>127506.9821</v>
      </c>
      <c r="GE96" s="256"/>
      <c r="GF96" s="251" t="s">
        <v>198</v>
      </c>
      <c r="GG96" s="252"/>
      <c r="GH96" s="253"/>
      <c r="GI96" s="253"/>
      <c r="GJ96" s="254"/>
      <c r="GK96" s="254"/>
      <c r="GL96" s="255">
        <f>SUM(GL13:GL95)</f>
        <v>179500.6391</v>
      </c>
      <c r="GM96" s="254"/>
      <c r="GN96" s="255">
        <f>SUM(GN13:GN95)</f>
        <v>0</v>
      </c>
      <c r="GO96" s="254"/>
      <c r="GP96" s="254"/>
      <c r="GQ96" s="255">
        <f t="shared" ref="GQ96:GR96" si="1948">SUM(GQ13:GQ95)</f>
        <v>0</v>
      </c>
      <c r="GR96" s="255">
        <f t="shared" si="1948"/>
        <v>179500.6391</v>
      </c>
      <c r="GS96" s="254"/>
      <c r="GT96" s="255">
        <f t="shared" ref="GT96:GU96" si="1949">SUM(GT13:GT95)</f>
        <v>40495.49834</v>
      </c>
      <c r="GU96" s="255">
        <f t="shared" si="1949"/>
        <v>139005.1407</v>
      </c>
      <c r="GV96" s="256"/>
      <c r="GW96" s="251" t="s">
        <v>198</v>
      </c>
      <c r="GX96" s="252"/>
      <c r="GY96" s="253"/>
      <c r="GZ96" s="253"/>
      <c r="HA96" s="254"/>
      <c r="HB96" s="254"/>
      <c r="HC96" s="255">
        <f>SUM(HC13:HC95)</f>
        <v>182085.1895</v>
      </c>
      <c r="HD96" s="254"/>
      <c r="HE96" s="255">
        <f>SUM(HE13:HE95)</f>
        <v>0</v>
      </c>
      <c r="HF96" s="254"/>
      <c r="HG96" s="254"/>
      <c r="HH96" s="255">
        <f t="shared" ref="HH96:HI96" si="1950">SUM(HH13:HH95)</f>
        <v>0</v>
      </c>
      <c r="HI96" s="255">
        <f t="shared" si="1950"/>
        <v>182085.1895</v>
      </c>
      <c r="HJ96" s="254"/>
      <c r="HK96" s="255">
        <f t="shared" ref="HK96:HL96" si="1951">SUM(HK13:HK95)</f>
        <v>41094.35679</v>
      </c>
      <c r="HL96" s="255">
        <f t="shared" si="1951"/>
        <v>140990.8327</v>
      </c>
      <c r="HM96" s="256"/>
      <c r="HN96" s="251" t="s">
        <v>198</v>
      </c>
      <c r="HO96" s="252"/>
      <c r="HP96" s="253"/>
      <c r="HQ96" s="253"/>
      <c r="HR96" s="254"/>
      <c r="HS96" s="254"/>
      <c r="HT96" s="255">
        <f>SUM(HT13:HT95)</f>
        <v>197838.8395</v>
      </c>
      <c r="HU96" s="254"/>
      <c r="HV96" s="255">
        <f>SUM(HV13:HV95)</f>
        <v>0</v>
      </c>
      <c r="HW96" s="254"/>
      <c r="HX96" s="254"/>
      <c r="HY96" s="255">
        <f t="shared" ref="HY96:HZ96" si="1952">SUM(HY13:HY95)</f>
        <v>0</v>
      </c>
      <c r="HZ96" s="255">
        <f t="shared" si="1952"/>
        <v>197838.8395</v>
      </c>
      <c r="IA96" s="254"/>
      <c r="IB96" s="255">
        <f t="shared" ref="IB96:IC96" si="1953">SUM(IB13:IB95)</f>
        <v>44802.24964</v>
      </c>
      <c r="IC96" s="255">
        <f t="shared" si="1953"/>
        <v>153036.5899</v>
      </c>
      <c r="ID96" s="256"/>
      <c r="IE96" s="251" t="s">
        <v>198</v>
      </c>
      <c r="IF96" s="252"/>
      <c r="IG96" s="253"/>
      <c r="IH96" s="253"/>
      <c r="II96" s="254"/>
      <c r="IJ96" s="254"/>
      <c r="IK96" s="255">
        <f>SUM(IK13:IK95)</f>
        <v>216044.8151</v>
      </c>
      <c r="IL96" s="254"/>
      <c r="IM96" s="255">
        <f>SUM(IM13:IM95)</f>
        <v>0</v>
      </c>
      <c r="IN96" s="254"/>
      <c r="IO96" s="254"/>
      <c r="IP96" s="255">
        <f t="shared" ref="IP96:IQ96" si="1954">SUM(IP13:IP95)</f>
        <v>0</v>
      </c>
      <c r="IQ96" s="255">
        <f t="shared" si="1954"/>
        <v>216044.8151</v>
      </c>
      <c r="IR96" s="254"/>
      <c r="IS96" s="255">
        <f t="shared" ref="IS96:IT96" si="1955">SUM(IS13:IS95)</f>
        <v>48892.25192</v>
      </c>
      <c r="IT96" s="255">
        <f t="shared" si="1955"/>
        <v>167152.5632</v>
      </c>
      <c r="IU96" s="256"/>
      <c r="IV96" s="251" t="s">
        <v>198</v>
      </c>
      <c r="IW96" s="252"/>
      <c r="IX96" s="253"/>
      <c r="IY96" s="253"/>
      <c r="IZ96" s="254"/>
      <c r="JA96" s="254"/>
      <c r="JB96" s="255">
        <f>SUM(JB13:JB95)</f>
        <v>230600.0425</v>
      </c>
      <c r="JC96" s="254"/>
      <c r="JD96" s="255">
        <f>SUM(JD13:JD95)</f>
        <v>0</v>
      </c>
      <c r="JE96" s="254"/>
      <c r="JF96" s="254"/>
      <c r="JG96" s="255">
        <f t="shared" ref="JG96:JH96" si="1956">SUM(JG13:JG95)</f>
        <v>0</v>
      </c>
      <c r="JH96" s="255">
        <f t="shared" si="1956"/>
        <v>230600.0425</v>
      </c>
      <c r="JI96" s="254"/>
      <c r="JJ96" s="255">
        <f t="shared" ref="JJ96:JK96" si="1957">SUM(JJ13:JJ95)</f>
        <v>52427.09886</v>
      </c>
      <c r="JK96" s="255">
        <f t="shared" si="1957"/>
        <v>178172.9436</v>
      </c>
      <c r="JL96" s="256"/>
      <c r="JM96" s="251" t="s">
        <v>198</v>
      </c>
      <c r="JN96" s="252"/>
      <c r="JO96" s="253"/>
      <c r="JP96" s="253"/>
      <c r="JQ96" s="254"/>
      <c r="JR96" s="254"/>
      <c r="JS96" s="255">
        <f>SUM(JS13:JS95)</f>
        <v>61963.95873</v>
      </c>
      <c r="JT96" s="254"/>
      <c r="JU96" s="255">
        <f>SUM(JU13:JU95)</f>
        <v>0</v>
      </c>
      <c r="JV96" s="254"/>
      <c r="JW96" s="254"/>
      <c r="JX96" s="255">
        <f t="shared" ref="JX96:JY96" si="1958">SUM(JX13:JX95)</f>
        <v>0</v>
      </c>
      <c r="JY96" s="255">
        <f t="shared" si="1958"/>
        <v>61963.95873</v>
      </c>
      <c r="JZ96" s="254"/>
      <c r="KA96" s="255">
        <f t="shared" ref="KA96:KB96" si="1959">SUM(KA13:KA95)</f>
        <v>14048.46806</v>
      </c>
      <c r="KB96" s="255">
        <f t="shared" si="1959"/>
        <v>47915.49067</v>
      </c>
      <c r="KC96" s="256"/>
      <c r="KD96" s="251" t="s">
        <v>198</v>
      </c>
      <c r="KE96" s="252"/>
      <c r="KF96" s="253"/>
      <c r="KG96" s="253"/>
      <c r="KH96" s="254"/>
      <c r="KI96" s="254"/>
      <c r="KJ96" s="255">
        <f>SUM(KJ13:KJ95)</f>
        <v>0</v>
      </c>
      <c r="KK96" s="254"/>
      <c r="KL96" s="255">
        <f>SUM(KL13:KL95)</f>
        <v>0</v>
      </c>
      <c r="KM96" s="254"/>
      <c r="KN96" s="254"/>
      <c r="KO96" s="255">
        <f t="shared" ref="KO96:KP96" si="1960">SUM(KO13:KO95)</f>
        <v>0</v>
      </c>
      <c r="KP96" s="255">
        <f t="shared" si="1960"/>
        <v>0</v>
      </c>
      <c r="KQ96" s="254"/>
      <c r="KR96" s="255">
        <f t="shared" ref="KR96:KS96" si="1961">SUM(KR13:KR95)</f>
        <v>0</v>
      </c>
      <c r="KS96" s="255">
        <f t="shared" si="1961"/>
        <v>0</v>
      </c>
      <c r="KT96" s="256"/>
      <c r="KU96" s="257"/>
    </row>
    <row r="97" ht="15.75" customHeight="1">
      <c r="A97" s="238"/>
      <c r="B97" s="250"/>
      <c r="C97" s="250"/>
      <c r="D97" s="250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3"/>
      <c r="P97" s="244"/>
      <c r="Q97" s="236"/>
      <c r="R97" s="238"/>
      <c r="S97" s="250"/>
      <c r="T97" s="250"/>
      <c r="U97" s="250"/>
      <c r="V97" s="241"/>
      <c r="W97" s="241"/>
      <c r="X97" s="241"/>
      <c r="Y97" s="241"/>
      <c r="Z97" s="241"/>
      <c r="AA97" s="241"/>
      <c r="AB97" s="241"/>
      <c r="AC97" s="241"/>
      <c r="AD97" s="241"/>
      <c r="AE97" s="241"/>
      <c r="AF97" s="243"/>
      <c r="AG97" s="244"/>
      <c r="AH97" s="236"/>
      <c r="AI97" s="238"/>
      <c r="AJ97" s="250"/>
      <c r="AK97" s="250"/>
      <c r="AL97" s="250"/>
      <c r="AM97" s="241"/>
      <c r="AN97" s="241"/>
      <c r="AO97" s="241"/>
      <c r="AP97" s="241"/>
      <c r="AQ97" s="241"/>
      <c r="AR97" s="241"/>
      <c r="AS97" s="241"/>
      <c r="AT97" s="241"/>
      <c r="AU97" s="241"/>
      <c r="AV97" s="241"/>
      <c r="AW97" s="243"/>
      <c r="AX97" s="244"/>
      <c r="AY97" s="236"/>
      <c r="AZ97" s="238"/>
      <c r="BA97" s="250"/>
      <c r="BB97" s="250"/>
      <c r="BC97" s="250"/>
      <c r="BD97" s="241"/>
      <c r="BE97" s="241"/>
      <c r="BF97" s="241"/>
      <c r="BG97" s="241"/>
      <c r="BH97" s="241"/>
      <c r="BI97" s="241"/>
      <c r="BJ97" s="241"/>
      <c r="BK97" s="241"/>
      <c r="BL97" s="241"/>
      <c r="BM97" s="241"/>
      <c r="BN97" s="243"/>
      <c r="BO97" s="244"/>
      <c r="BP97" s="236"/>
      <c r="BQ97" s="238"/>
      <c r="BR97" s="250"/>
      <c r="BS97" s="250"/>
      <c r="BT97" s="250"/>
      <c r="BU97" s="241"/>
      <c r="BV97" s="241"/>
      <c r="BW97" s="241"/>
      <c r="BX97" s="241"/>
      <c r="BY97" s="241"/>
      <c r="BZ97" s="241"/>
      <c r="CA97" s="241"/>
      <c r="CB97" s="241"/>
      <c r="CC97" s="241"/>
      <c r="CD97" s="241"/>
      <c r="CE97" s="243"/>
      <c r="CF97" s="244"/>
      <c r="CG97" s="236"/>
      <c r="CH97" s="238"/>
      <c r="CI97" s="250"/>
      <c r="CJ97" s="250"/>
      <c r="CK97" s="250"/>
      <c r="CL97" s="241"/>
      <c r="CM97" s="241"/>
      <c r="CN97" s="241"/>
      <c r="CO97" s="241"/>
      <c r="CP97" s="241"/>
      <c r="CQ97" s="241"/>
      <c r="CR97" s="241"/>
      <c r="CS97" s="241"/>
      <c r="CT97" s="241"/>
      <c r="CU97" s="241"/>
      <c r="CV97" s="243"/>
      <c r="CW97" s="244"/>
      <c r="CX97" s="236"/>
      <c r="CY97" s="238"/>
      <c r="CZ97" s="250"/>
      <c r="DA97" s="250"/>
      <c r="DB97" s="250"/>
      <c r="DC97" s="241"/>
      <c r="DD97" s="241"/>
      <c r="DE97" s="241"/>
      <c r="DF97" s="241"/>
      <c r="DG97" s="241"/>
      <c r="DH97" s="241"/>
      <c r="DI97" s="241"/>
      <c r="DJ97" s="241"/>
      <c r="DK97" s="241"/>
      <c r="DL97" s="241"/>
      <c r="DM97" s="243"/>
      <c r="DN97" s="244"/>
      <c r="DO97" s="236"/>
      <c r="DP97" s="238"/>
      <c r="DQ97" s="250"/>
      <c r="DR97" s="250"/>
      <c r="DS97" s="250"/>
      <c r="DT97" s="241"/>
      <c r="DU97" s="241"/>
      <c r="DV97" s="241"/>
      <c r="DW97" s="241"/>
      <c r="DX97" s="241"/>
      <c r="DY97" s="241"/>
      <c r="DZ97" s="241"/>
      <c r="EA97" s="241"/>
      <c r="EB97" s="241"/>
      <c r="EC97" s="241"/>
      <c r="ED97" s="243"/>
      <c r="EE97" s="244"/>
      <c r="EF97" s="236"/>
      <c r="EG97" s="238"/>
      <c r="EH97" s="250"/>
      <c r="EI97" s="250"/>
      <c r="EJ97" s="250"/>
      <c r="EK97" s="241"/>
      <c r="EL97" s="241"/>
      <c r="EM97" s="241"/>
      <c r="EN97" s="241"/>
      <c r="EO97" s="241"/>
      <c r="EP97" s="241"/>
      <c r="EQ97" s="241"/>
      <c r="ER97" s="241"/>
      <c r="ES97" s="241"/>
      <c r="ET97" s="241"/>
      <c r="EU97" s="243"/>
      <c r="EV97" s="244"/>
      <c r="EW97" s="236"/>
      <c r="EX97" s="238"/>
      <c r="EY97" s="250"/>
      <c r="EZ97" s="250"/>
      <c r="FA97" s="250"/>
      <c r="FB97" s="241"/>
      <c r="FC97" s="241"/>
      <c r="FD97" s="241"/>
      <c r="FE97" s="241"/>
      <c r="FF97" s="241"/>
      <c r="FG97" s="241"/>
      <c r="FH97" s="241"/>
      <c r="FI97" s="241"/>
      <c r="FJ97" s="241"/>
      <c r="FK97" s="241"/>
      <c r="FL97" s="243"/>
      <c r="FM97" s="244"/>
      <c r="FN97" s="236"/>
      <c r="FO97" s="238"/>
      <c r="FP97" s="250"/>
      <c r="FQ97" s="250"/>
      <c r="FR97" s="250"/>
      <c r="FS97" s="241"/>
      <c r="FT97" s="241"/>
      <c r="FU97" s="241"/>
      <c r="FV97" s="241"/>
      <c r="FW97" s="241"/>
      <c r="FX97" s="241"/>
      <c r="FY97" s="241"/>
      <c r="FZ97" s="241"/>
      <c r="GA97" s="241"/>
      <c r="GB97" s="241"/>
      <c r="GC97" s="243"/>
      <c r="GD97" s="244"/>
      <c r="GE97" s="236"/>
      <c r="GF97" s="238"/>
      <c r="GG97" s="250"/>
      <c r="GH97" s="250"/>
      <c r="GI97" s="250"/>
      <c r="GJ97" s="241"/>
      <c r="GK97" s="241"/>
      <c r="GL97" s="241"/>
      <c r="GM97" s="241"/>
      <c r="GN97" s="241"/>
      <c r="GO97" s="241"/>
      <c r="GP97" s="241"/>
      <c r="GQ97" s="241"/>
      <c r="GR97" s="241"/>
      <c r="GS97" s="241"/>
      <c r="GT97" s="243"/>
      <c r="GU97" s="244"/>
      <c r="GV97" s="236"/>
      <c r="GW97" s="238"/>
      <c r="GX97" s="250"/>
      <c r="GY97" s="250"/>
      <c r="GZ97" s="250"/>
      <c r="HA97" s="241"/>
      <c r="HB97" s="241"/>
      <c r="HC97" s="241"/>
      <c r="HD97" s="241"/>
      <c r="HE97" s="241"/>
      <c r="HF97" s="241"/>
      <c r="HG97" s="241"/>
      <c r="HH97" s="241"/>
      <c r="HI97" s="241"/>
      <c r="HJ97" s="241"/>
      <c r="HK97" s="243"/>
      <c r="HL97" s="244"/>
      <c r="HM97" s="236"/>
      <c r="HN97" s="238"/>
      <c r="HO97" s="250"/>
      <c r="HP97" s="250"/>
      <c r="HQ97" s="250"/>
      <c r="HR97" s="241"/>
      <c r="HS97" s="241"/>
      <c r="HT97" s="241"/>
      <c r="HU97" s="241"/>
      <c r="HV97" s="241"/>
      <c r="HW97" s="241"/>
      <c r="HX97" s="241"/>
      <c r="HY97" s="241"/>
      <c r="HZ97" s="241"/>
      <c r="IA97" s="241"/>
      <c r="IB97" s="243"/>
      <c r="IC97" s="244"/>
      <c r="ID97" s="236"/>
      <c r="IE97" s="238"/>
      <c r="IF97" s="250"/>
      <c r="IG97" s="250"/>
      <c r="IH97" s="250"/>
      <c r="II97" s="241"/>
      <c r="IJ97" s="241"/>
      <c r="IK97" s="241"/>
      <c r="IL97" s="241"/>
      <c r="IM97" s="241"/>
      <c r="IN97" s="241"/>
      <c r="IO97" s="241"/>
      <c r="IP97" s="241"/>
      <c r="IQ97" s="241"/>
      <c r="IR97" s="241"/>
      <c r="IS97" s="243"/>
      <c r="IT97" s="244"/>
      <c r="IU97" s="236"/>
      <c r="IV97" s="238"/>
      <c r="IW97" s="250"/>
      <c r="IX97" s="250"/>
      <c r="IY97" s="250"/>
      <c r="IZ97" s="241"/>
      <c r="JA97" s="241"/>
      <c r="JB97" s="241"/>
      <c r="JC97" s="241"/>
      <c r="JD97" s="241"/>
      <c r="JE97" s="241"/>
      <c r="JF97" s="241"/>
      <c r="JG97" s="241"/>
      <c r="JH97" s="241"/>
      <c r="JI97" s="241"/>
      <c r="JJ97" s="243"/>
      <c r="JK97" s="244"/>
      <c r="JL97" s="236"/>
      <c r="JM97" s="238"/>
      <c r="JN97" s="250"/>
      <c r="JO97" s="250"/>
      <c r="JP97" s="250"/>
      <c r="JQ97" s="241"/>
      <c r="JR97" s="241"/>
      <c r="JS97" s="241"/>
      <c r="JT97" s="241"/>
      <c r="JU97" s="241"/>
      <c r="JV97" s="241"/>
      <c r="JW97" s="241"/>
      <c r="JX97" s="241"/>
      <c r="JY97" s="241"/>
      <c r="JZ97" s="241"/>
      <c r="KA97" s="243"/>
      <c r="KB97" s="244"/>
      <c r="KC97" s="236"/>
      <c r="KD97" s="238"/>
      <c r="KE97" s="250"/>
      <c r="KF97" s="250"/>
      <c r="KG97" s="250"/>
      <c r="KH97" s="241"/>
      <c r="KI97" s="241"/>
      <c r="KJ97" s="241"/>
      <c r="KK97" s="241"/>
      <c r="KL97" s="241"/>
      <c r="KM97" s="241"/>
      <c r="KN97" s="241"/>
      <c r="KO97" s="241"/>
      <c r="KP97" s="241"/>
      <c r="KQ97" s="241"/>
      <c r="KR97" s="243"/>
      <c r="KS97" s="244"/>
      <c r="KT97" s="236"/>
      <c r="KU97" s="237"/>
    </row>
    <row r="98" ht="15.75" customHeight="1">
      <c r="A98" s="238"/>
      <c r="B98" s="258" t="str">
        <f>"Output Sekunder "&amp;" %"</f>
        <v>Output Sekunder  %</v>
      </c>
      <c r="C98" s="259"/>
      <c r="D98" s="259"/>
      <c r="E98" s="241">
        <f>P98/P96*100</f>
        <v>0</v>
      </c>
      <c r="F98" s="260"/>
      <c r="G98" s="260"/>
      <c r="H98" s="260"/>
      <c r="I98" s="260"/>
      <c r="J98" s="260"/>
      <c r="K98" s="260"/>
      <c r="L98" s="260"/>
      <c r="M98" s="261">
        <f t="shared" ref="M98:M99" si="1962">M199+M300+M401+M502</f>
        <v>0</v>
      </c>
      <c r="N98" s="260"/>
      <c r="O98" s="260"/>
      <c r="P98" s="262">
        <f t="shared" ref="P98:P99" si="1963">P199+P300+P401+P502</f>
        <v>0</v>
      </c>
      <c r="Q98" s="236"/>
      <c r="R98" s="238"/>
      <c r="S98" s="258" t="str">
        <f>"Output Sekunder "&amp;" %"</f>
        <v>Output Sekunder  %</v>
      </c>
      <c r="T98" s="259"/>
      <c r="U98" s="259"/>
      <c r="V98" s="241">
        <f>AG98/AG96*100</f>
        <v>0</v>
      </c>
      <c r="W98" s="260"/>
      <c r="X98" s="260"/>
      <c r="Y98" s="260"/>
      <c r="Z98" s="260"/>
      <c r="AA98" s="260"/>
      <c r="AB98" s="260"/>
      <c r="AC98" s="260"/>
      <c r="AD98" s="261">
        <f t="shared" ref="AD98:AD99" si="1964">AD199+AD300+AD401+AD502</f>
        <v>0</v>
      </c>
      <c r="AE98" s="260"/>
      <c r="AF98" s="260"/>
      <c r="AG98" s="262">
        <f t="shared" ref="AG98:AG99" si="1965">AG199+AG300+AG401+AG502</f>
        <v>0</v>
      </c>
      <c r="AH98" s="236"/>
      <c r="AI98" s="238"/>
      <c r="AJ98" s="258" t="str">
        <f>"Output Sekunder "&amp;" %"</f>
        <v>Output Sekunder  %</v>
      </c>
      <c r="AK98" s="259"/>
      <c r="AL98" s="259"/>
      <c r="AM98" s="241">
        <f>AX98/AX96*100</f>
        <v>0</v>
      </c>
      <c r="AN98" s="260"/>
      <c r="AO98" s="260"/>
      <c r="AP98" s="260"/>
      <c r="AQ98" s="260"/>
      <c r="AR98" s="260"/>
      <c r="AS98" s="260"/>
      <c r="AT98" s="260"/>
      <c r="AU98" s="261">
        <f t="shared" ref="AU98:AU99" si="1966">AU199+AU300+AU401+AU502</f>
        <v>0</v>
      </c>
      <c r="AV98" s="260"/>
      <c r="AW98" s="260"/>
      <c r="AX98" s="262">
        <f t="shared" ref="AX98:AX99" si="1967">AX199+AX300+AX401+AX502</f>
        <v>0</v>
      </c>
      <c r="AY98" s="236"/>
      <c r="AZ98" s="238"/>
      <c r="BA98" s="258" t="str">
        <f>"Output Sekunder "&amp;" %"</f>
        <v>Output Sekunder  %</v>
      </c>
      <c r="BB98" s="259"/>
      <c r="BC98" s="259"/>
      <c r="BD98" s="241">
        <f>BO98/BO96*100</f>
        <v>0</v>
      </c>
      <c r="BE98" s="260"/>
      <c r="BF98" s="260"/>
      <c r="BG98" s="260"/>
      <c r="BH98" s="260"/>
      <c r="BI98" s="260"/>
      <c r="BJ98" s="260"/>
      <c r="BK98" s="260"/>
      <c r="BL98" s="261">
        <f t="shared" ref="BL98:BL99" si="1968">BL199+BL300+BL401+BL502</f>
        <v>0</v>
      </c>
      <c r="BM98" s="260"/>
      <c r="BN98" s="260"/>
      <c r="BO98" s="262">
        <f t="shared" ref="BO98:BO99" si="1969">BO199+BO300+BO401+BO502</f>
        <v>0</v>
      </c>
      <c r="BP98" s="236"/>
      <c r="BQ98" s="238"/>
      <c r="BR98" s="258" t="str">
        <f>"Output Sekunder "&amp;" %"</f>
        <v>Output Sekunder  %</v>
      </c>
      <c r="BS98" s="259"/>
      <c r="BT98" s="259"/>
      <c r="BU98" s="241">
        <f>CF98/CF96*100</f>
        <v>0</v>
      </c>
      <c r="BV98" s="260"/>
      <c r="BW98" s="260"/>
      <c r="BX98" s="260"/>
      <c r="BY98" s="260"/>
      <c r="BZ98" s="260"/>
      <c r="CA98" s="260"/>
      <c r="CB98" s="260"/>
      <c r="CC98" s="261">
        <f t="shared" ref="CC98:CC99" si="1970">CC199+CC300+CC401+CC502</f>
        <v>0</v>
      </c>
      <c r="CD98" s="260"/>
      <c r="CE98" s="260"/>
      <c r="CF98" s="262">
        <f t="shared" ref="CF98:CF99" si="1971">CF199+CF300+CF401+CF502</f>
        <v>0</v>
      </c>
      <c r="CG98" s="236"/>
      <c r="CH98" s="238"/>
      <c r="CI98" s="258" t="str">
        <f>"Output Sekunder "&amp;" %"</f>
        <v>Output Sekunder  %</v>
      </c>
      <c r="CJ98" s="259"/>
      <c r="CK98" s="259"/>
      <c r="CL98" s="241">
        <f>CW98/CW96*100</f>
        <v>0</v>
      </c>
      <c r="CM98" s="260"/>
      <c r="CN98" s="260"/>
      <c r="CO98" s="260"/>
      <c r="CP98" s="260"/>
      <c r="CQ98" s="260"/>
      <c r="CR98" s="260"/>
      <c r="CS98" s="260"/>
      <c r="CT98" s="261">
        <f t="shared" ref="CT98:CT99" si="1972">CT199+CT300+CT401+CT502</f>
        <v>0</v>
      </c>
      <c r="CU98" s="260"/>
      <c r="CV98" s="260"/>
      <c r="CW98" s="262">
        <f t="shared" ref="CW98:CW99" si="1973">CW199+CW300+CW401+CW502</f>
        <v>0</v>
      </c>
      <c r="CX98" s="236"/>
      <c r="CY98" s="238"/>
      <c r="CZ98" s="258" t="str">
        <f>"Output Sekunder "&amp;" %"</f>
        <v>Output Sekunder  %</v>
      </c>
      <c r="DA98" s="259"/>
      <c r="DB98" s="259"/>
      <c r="DC98" s="241">
        <f>DN98/DN96*100</f>
        <v>0</v>
      </c>
      <c r="DD98" s="260"/>
      <c r="DE98" s="260"/>
      <c r="DF98" s="260"/>
      <c r="DG98" s="260"/>
      <c r="DH98" s="260"/>
      <c r="DI98" s="260"/>
      <c r="DJ98" s="260"/>
      <c r="DK98" s="261">
        <f t="shared" ref="DK98:DK99" si="1974">DK199+DK300+DK401+DK502</f>
        <v>0</v>
      </c>
      <c r="DL98" s="260"/>
      <c r="DM98" s="260"/>
      <c r="DN98" s="262">
        <f t="shared" ref="DN98:DN99" si="1975">DN199+DN300+DN401+DN502</f>
        <v>0</v>
      </c>
      <c r="DO98" s="236"/>
      <c r="DP98" s="238"/>
      <c r="DQ98" s="258" t="str">
        <f>"Output Sekunder "&amp;" %"</f>
        <v>Output Sekunder  %</v>
      </c>
      <c r="DR98" s="259"/>
      <c r="DS98" s="259"/>
      <c r="DT98" s="241">
        <f>EE98/EE96*100</f>
        <v>0</v>
      </c>
      <c r="DU98" s="260"/>
      <c r="DV98" s="260"/>
      <c r="DW98" s="260"/>
      <c r="DX98" s="260"/>
      <c r="DY98" s="260"/>
      <c r="DZ98" s="260"/>
      <c r="EA98" s="260"/>
      <c r="EB98" s="261">
        <f t="shared" ref="EB98:EB99" si="1976">EB199+EB300+EB401+EB502</f>
        <v>0</v>
      </c>
      <c r="EC98" s="260"/>
      <c r="ED98" s="260"/>
      <c r="EE98" s="262">
        <f t="shared" ref="EE98:EE99" si="1977">EE199+EE300+EE401+EE502</f>
        <v>0</v>
      </c>
      <c r="EF98" s="236"/>
      <c r="EG98" s="238"/>
      <c r="EH98" s="258" t="str">
        <f>"Output Sekunder "&amp;" %"</f>
        <v>Output Sekunder  %</v>
      </c>
      <c r="EI98" s="259"/>
      <c r="EJ98" s="259"/>
      <c r="EK98" s="241">
        <f>EV98/EV96*100</f>
        <v>0</v>
      </c>
      <c r="EL98" s="260"/>
      <c r="EM98" s="260"/>
      <c r="EN98" s="260"/>
      <c r="EO98" s="260"/>
      <c r="EP98" s="260"/>
      <c r="EQ98" s="260"/>
      <c r="ER98" s="260"/>
      <c r="ES98" s="261">
        <f t="shared" ref="ES98:ES99" si="1978">ES199+ES300+ES401+ES502</f>
        <v>0</v>
      </c>
      <c r="ET98" s="260"/>
      <c r="EU98" s="260"/>
      <c r="EV98" s="262">
        <f t="shared" ref="EV98:EV99" si="1979">EV199+EV300+EV401+EV502</f>
        <v>0</v>
      </c>
      <c r="EW98" s="236"/>
      <c r="EX98" s="238"/>
      <c r="EY98" s="258" t="str">
        <f>"Output Sekunder "&amp;" %"</f>
        <v>Output Sekunder  %</v>
      </c>
      <c r="EZ98" s="259"/>
      <c r="FA98" s="259"/>
      <c r="FB98" s="241">
        <f>FM98/FM96*100</f>
        <v>0</v>
      </c>
      <c r="FC98" s="260"/>
      <c r="FD98" s="260"/>
      <c r="FE98" s="260"/>
      <c r="FF98" s="260"/>
      <c r="FG98" s="260"/>
      <c r="FH98" s="260"/>
      <c r="FI98" s="260"/>
      <c r="FJ98" s="261">
        <f t="shared" ref="FJ98:FJ99" si="1980">FJ199+FJ300+FJ401+FJ502</f>
        <v>0</v>
      </c>
      <c r="FK98" s="260"/>
      <c r="FL98" s="260"/>
      <c r="FM98" s="262">
        <f t="shared" ref="FM98:FM99" si="1981">FM199+FM300+FM401+FM502</f>
        <v>0</v>
      </c>
      <c r="FN98" s="236"/>
      <c r="FO98" s="238"/>
      <c r="FP98" s="258" t="str">
        <f>"Output Sekunder "&amp;" %"</f>
        <v>Output Sekunder  %</v>
      </c>
      <c r="FQ98" s="259"/>
      <c r="FR98" s="259"/>
      <c r="FS98" s="241">
        <f>GD98/GD96*100</f>
        <v>0</v>
      </c>
      <c r="FT98" s="260"/>
      <c r="FU98" s="260"/>
      <c r="FV98" s="260"/>
      <c r="FW98" s="260"/>
      <c r="FX98" s="260"/>
      <c r="FY98" s="260"/>
      <c r="FZ98" s="260"/>
      <c r="GA98" s="261">
        <f t="shared" ref="GA98:GA99" si="1982">GA199+GA300+GA401+GA502</f>
        <v>0</v>
      </c>
      <c r="GB98" s="260"/>
      <c r="GC98" s="260"/>
      <c r="GD98" s="262">
        <f t="shared" ref="GD98:GD99" si="1983">GD199+GD300+GD401+GD502</f>
        <v>0</v>
      </c>
      <c r="GE98" s="236"/>
      <c r="GF98" s="238"/>
      <c r="GG98" s="258" t="str">
        <f>"Output Sekunder "&amp;" %"</f>
        <v>Output Sekunder  %</v>
      </c>
      <c r="GH98" s="259"/>
      <c r="GI98" s="259"/>
      <c r="GJ98" s="241">
        <f>GU98/GU96*100</f>
        <v>0</v>
      </c>
      <c r="GK98" s="260"/>
      <c r="GL98" s="260"/>
      <c r="GM98" s="260"/>
      <c r="GN98" s="260"/>
      <c r="GO98" s="260"/>
      <c r="GP98" s="260"/>
      <c r="GQ98" s="260"/>
      <c r="GR98" s="261">
        <f t="shared" ref="GR98:GR99" si="1984">GR199+GR300+GR401+GR502</f>
        <v>0</v>
      </c>
      <c r="GS98" s="260"/>
      <c r="GT98" s="260"/>
      <c r="GU98" s="262">
        <f t="shared" ref="GU98:GU99" si="1985">GU199+GU300+GU401+GU502</f>
        <v>0</v>
      </c>
      <c r="GV98" s="236"/>
      <c r="GW98" s="238"/>
      <c r="GX98" s="258" t="str">
        <f>"Output Sekunder "&amp;" %"</f>
        <v>Output Sekunder  %</v>
      </c>
      <c r="GY98" s="259"/>
      <c r="GZ98" s="259"/>
      <c r="HA98" s="241">
        <f>HL98/HL96*100</f>
        <v>0</v>
      </c>
      <c r="HB98" s="260"/>
      <c r="HC98" s="260"/>
      <c r="HD98" s="260"/>
      <c r="HE98" s="260"/>
      <c r="HF98" s="260"/>
      <c r="HG98" s="260"/>
      <c r="HH98" s="260"/>
      <c r="HI98" s="261">
        <f t="shared" ref="HI98:HI99" si="1986">HI199+HI300+HI401+HI502</f>
        <v>0</v>
      </c>
      <c r="HJ98" s="260"/>
      <c r="HK98" s="260"/>
      <c r="HL98" s="262">
        <f t="shared" ref="HL98:HL99" si="1987">HL199+HL300+HL401+HL502</f>
        <v>0</v>
      </c>
      <c r="HM98" s="236"/>
      <c r="HN98" s="238"/>
      <c r="HO98" s="258" t="str">
        <f>"Output Sekunder "&amp;" %"</f>
        <v>Output Sekunder  %</v>
      </c>
      <c r="HP98" s="259"/>
      <c r="HQ98" s="259"/>
      <c r="HR98" s="241">
        <f>IC98/IC96*100</f>
        <v>0</v>
      </c>
      <c r="HS98" s="260"/>
      <c r="HT98" s="260"/>
      <c r="HU98" s="260"/>
      <c r="HV98" s="260"/>
      <c r="HW98" s="260"/>
      <c r="HX98" s="260"/>
      <c r="HY98" s="260"/>
      <c r="HZ98" s="261">
        <f t="shared" ref="HZ98:HZ99" si="1988">HZ199+HZ300+HZ401+HZ502</f>
        <v>0</v>
      </c>
      <c r="IA98" s="260"/>
      <c r="IB98" s="260"/>
      <c r="IC98" s="262">
        <f t="shared" ref="IC98:IC99" si="1989">IC199+IC300+IC401+IC502</f>
        <v>0</v>
      </c>
      <c r="ID98" s="236"/>
      <c r="IE98" s="238"/>
      <c r="IF98" s="258" t="str">
        <f>"Output Sekunder "&amp;" %"</f>
        <v>Output Sekunder  %</v>
      </c>
      <c r="IG98" s="259"/>
      <c r="IH98" s="259"/>
      <c r="II98" s="241">
        <f>IT98/IT96*100</f>
        <v>0</v>
      </c>
      <c r="IJ98" s="260"/>
      <c r="IK98" s="260"/>
      <c r="IL98" s="260"/>
      <c r="IM98" s="260"/>
      <c r="IN98" s="260"/>
      <c r="IO98" s="260"/>
      <c r="IP98" s="260"/>
      <c r="IQ98" s="261">
        <f t="shared" ref="IQ98:IQ99" si="1990">IQ199+IQ300+IQ401+IQ502</f>
        <v>0</v>
      </c>
      <c r="IR98" s="260"/>
      <c r="IS98" s="260"/>
      <c r="IT98" s="262">
        <f t="shared" ref="IT98:IT99" si="1991">IT199+IT300+IT401+IT502</f>
        <v>0</v>
      </c>
      <c r="IU98" s="236"/>
      <c r="IV98" s="238"/>
      <c r="IW98" s="258" t="str">
        <f>"Output Sekunder "&amp;" %"</f>
        <v>Output Sekunder  %</v>
      </c>
      <c r="IX98" s="259"/>
      <c r="IY98" s="259"/>
      <c r="IZ98" s="241">
        <f>JK98/JK96*100</f>
        <v>0</v>
      </c>
      <c r="JA98" s="260"/>
      <c r="JB98" s="260"/>
      <c r="JC98" s="260"/>
      <c r="JD98" s="260"/>
      <c r="JE98" s="260"/>
      <c r="JF98" s="260"/>
      <c r="JG98" s="260"/>
      <c r="JH98" s="261">
        <f t="shared" ref="JH98:JH99" si="1992">JH199+JH300+JH401+JH502</f>
        <v>0</v>
      </c>
      <c r="JI98" s="260"/>
      <c r="JJ98" s="260"/>
      <c r="JK98" s="262">
        <f t="shared" ref="JK98:JK99" si="1993">JK199+JK300+JK401+JK502</f>
        <v>0</v>
      </c>
      <c r="JL98" s="236"/>
      <c r="JM98" s="238"/>
      <c r="JN98" s="258" t="str">
        <f>"Output Sekunder "&amp;" %"</f>
        <v>Output Sekunder  %</v>
      </c>
      <c r="JO98" s="259"/>
      <c r="JP98" s="259"/>
      <c r="JQ98" s="241">
        <f>KB98/KB96*100</f>
        <v>0</v>
      </c>
      <c r="JR98" s="260"/>
      <c r="JS98" s="260"/>
      <c r="JT98" s="260"/>
      <c r="JU98" s="260"/>
      <c r="JV98" s="260"/>
      <c r="JW98" s="260"/>
      <c r="JX98" s="260"/>
      <c r="JY98" s="261">
        <f t="shared" ref="JY98:JY99" si="1994">JY199+JY300+JY401+JY502</f>
        <v>0</v>
      </c>
      <c r="JZ98" s="260"/>
      <c r="KA98" s="260"/>
      <c r="KB98" s="262">
        <f t="shared" ref="KB98:KB99" si="1995">KB199+KB300+KB401+KB502</f>
        <v>0</v>
      </c>
      <c r="KC98" s="236"/>
      <c r="KD98" s="238"/>
      <c r="KE98" s="258" t="str">
        <f>"Output Sekunder "&amp;" %"</f>
        <v>Output Sekunder  %</v>
      </c>
      <c r="KF98" s="259"/>
      <c r="KG98" s="259"/>
      <c r="KH98" s="241" t="str">
        <f>KS98/KS96*100</f>
        <v>#DIV/0!</v>
      </c>
      <c r="KI98" s="260"/>
      <c r="KJ98" s="260"/>
      <c r="KK98" s="260"/>
      <c r="KL98" s="260"/>
      <c r="KM98" s="260"/>
      <c r="KN98" s="260"/>
      <c r="KO98" s="260"/>
      <c r="KP98" s="261">
        <f t="shared" ref="KP98:KP99" si="1996">KP199+KP300+KP401+KP502</f>
        <v>0</v>
      </c>
      <c r="KQ98" s="260"/>
      <c r="KR98" s="260"/>
      <c r="KS98" s="262">
        <f t="shared" ref="KS98:KS99" si="1997">KS199+KS300+KS401+KS502</f>
        <v>0</v>
      </c>
      <c r="KT98" s="236"/>
      <c r="KU98" s="237"/>
    </row>
    <row r="99" ht="15.75" customHeight="1">
      <c r="A99" s="238"/>
      <c r="B99" s="263" t="str">
        <f>"Adjusment "&amp;" %"</f>
        <v>Adjusment  %</v>
      </c>
      <c r="C99" s="264"/>
      <c r="D99" s="264"/>
      <c r="E99" s="241">
        <f>P99/(P96+P98)*100</f>
        <v>0</v>
      </c>
      <c r="F99" s="260"/>
      <c r="G99" s="260"/>
      <c r="H99" s="260"/>
      <c r="I99" s="260"/>
      <c r="J99" s="260"/>
      <c r="K99" s="260"/>
      <c r="L99" s="260"/>
      <c r="M99" s="265">
        <f t="shared" si="1962"/>
        <v>0</v>
      </c>
      <c r="N99" s="260"/>
      <c r="O99" s="260"/>
      <c r="P99" s="266">
        <f t="shared" si="1963"/>
        <v>0</v>
      </c>
      <c r="Q99" s="236"/>
      <c r="R99" s="238"/>
      <c r="S99" s="263" t="str">
        <f>"Adjusment "&amp;" %"</f>
        <v>Adjusment  %</v>
      </c>
      <c r="T99" s="264"/>
      <c r="U99" s="264"/>
      <c r="V99" s="241">
        <f>AG99/(AG96+AG98)*100</f>
        <v>0</v>
      </c>
      <c r="W99" s="260"/>
      <c r="X99" s="260"/>
      <c r="Y99" s="260"/>
      <c r="Z99" s="260"/>
      <c r="AA99" s="260"/>
      <c r="AB99" s="260"/>
      <c r="AC99" s="260"/>
      <c r="AD99" s="265">
        <f t="shared" si="1964"/>
        <v>0</v>
      </c>
      <c r="AE99" s="260"/>
      <c r="AF99" s="260"/>
      <c r="AG99" s="266">
        <f t="shared" si="1965"/>
        <v>0</v>
      </c>
      <c r="AH99" s="236"/>
      <c r="AI99" s="238"/>
      <c r="AJ99" s="263" t="str">
        <f>"Adjusment "&amp;" %"</f>
        <v>Adjusment  %</v>
      </c>
      <c r="AK99" s="264"/>
      <c r="AL99" s="264"/>
      <c r="AM99" s="241">
        <f>AX99/(AX96+AX98)*100</f>
        <v>0</v>
      </c>
      <c r="AN99" s="260"/>
      <c r="AO99" s="260"/>
      <c r="AP99" s="260"/>
      <c r="AQ99" s="260"/>
      <c r="AR99" s="260"/>
      <c r="AS99" s="260"/>
      <c r="AT99" s="260"/>
      <c r="AU99" s="265">
        <f t="shared" si="1966"/>
        <v>0</v>
      </c>
      <c r="AV99" s="260"/>
      <c r="AW99" s="260"/>
      <c r="AX99" s="266">
        <f t="shared" si="1967"/>
        <v>0</v>
      </c>
      <c r="AY99" s="236"/>
      <c r="AZ99" s="238"/>
      <c r="BA99" s="263" t="str">
        <f>"Adjusment "&amp;" %"</f>
        <v>Adjusment  %</v>
      </c>
      <c r="BB99" s="264"/>
      <c r="BC99" s="264"/>
      <c r="BD99" s="241">
        <f>BO99/(BO96+BO98)*100</f>
        <v>0</v>
      </c>
      <c r="BE99" s="260"/>
      <c r="BF99" s="260"/>
      <c r="BG99" s="260"/>
      <c r="BH99" s="260"/>
      <c r="BI99" s="260"/>
      <c r="BJ99" s="260"/>
      <c r="BK99" s="260"/>
      <c r="BL99" s="265">
        <f t="shared" si="1968"/>
        <v>0</v>
      </c>
      <c r="BM99" s="260"/>
      <c r="BN99" s="260"/>
      <c r="BO99" s="266">
        <f t="shared" si="1969"/>
        <v>0</v>
      </c>
      <c r="BP99" s="236"/>
      <c r="BQ99" s="238"/>
      <c r="BR99" s="263" t="str">
        <f>"Adjusment "&amp;" %"</f>
        <v>Adjusment  %</v>
      </c>
      <c r="BS99" s="264"/>
      <c r="BT99" s="264"/>
      <c r="BU99" s="241">
        <f>CF99/(CF96+CF98)*100</f>
        <v>0</v>
      </c>
      <c r="BV99" s="260"/>
      <c r="BW99" s="260"/>
      <c r="BX99" s="260"/>
      <c r="BY99" s="260"/>
      <c r="BZ99" s="260"/>
      <c r="CA99" s="260"/>
      <c r="CB99" s="260"/>
      <c r="CC99" s="265">
        <f t="shared" si="1970"/>
        <v>0</v>
      </c>
      <c r="CD99" s="260"/>
      <c r="CE99" s="260"/>
      <c r="CF99" s="266">
        <f t="shared" si="1971"/>
        <v>0</v>
      </c>
      <c r="CG99" s="236"/>
      <c r="CH99" s="238"/>
      <c r="CI99" s="263" t="str">
        <f>"Adjusment "&amp;" %"</f>
        <v>Adjusment  %</v>
      </c>
      <c r="CJ99" s="264"/>
      <c r="CK99" s="264"/>
      <c r="CL99" s="241">
        <f>CW99/(CW96+CW98)*100</f>
        <v>0</v>
      </c>
      <c r="CM99" s="260"/>
      <c r="CN99" s="260"/>
      <c r="CO99" s="260"/>
      <c r="CP99" s="260"/>
      <c r="CQ99" s="260"/>
      <c r="CR99" s="260"/>
      <c r="CS99" s="260"/>
      <c r="CT99" s="265">
        <f t="shared" si="1972"/>
        <v>0</v>
      </c>
      <c r="CU99" s="260"/>
      <c r="CV99" s="260"/>
      <c r="CW99" s="266">
        <f t="shared" si="1973"/>
        <v>0</v>
      </c>
      <c r="CX99" s="236"/>
      <c r="CY99" s="238"/>
      <c r="CZ99" s="263" t="str">
        <f>"Adjusment "&amp;" %"</f>
        <v>Adjusment  %</v>
      </c>
      <c r="DA99" s="264"/>
      <c r="DB99" s="264"/>
      <c r="DC99" s="241">
        <f>DN99/(DN96+DN98)*100</f>
        <v>0</v>
      </c>
      <c r="DD99" s="260"/>
      <c r="DE99" s="260"/>
      <c r="DF99" s="260"/>
      <c r="DG99" s="260"/>
      <c r="DH99" s="260"/>
      <c r="DI99" s="260"/>
      <c r="DJ99" s="260"/>
      <c r="DK99" s="265">
        <f t="shared" si="1974"/>
        <v>0</v>
      </c>
      <c r="DL99" s="260"/>
      <c r="DM99" s="260"/>
      <c r="DN99" s="266">
        <f t="shared" si="1975"/>
        <v>0</v>
      </c>
      <c r="DO99" s="236"/>
      <c r="DP99" s="238"/>
      <c r="DQ99" s="263" t="str">
        <f>"Adjusment "&amp;" %"</f>
        <v>Adjusment  %</v>
      </c>
      <c r="DR99" s="264"/>
      <c r="DS99" s="264"/>
      <c r="DT99" s="241">
        <f>EE99/(EE96+EE98)*100</f>
        <v>0</v>
      </c>
      <c r="DU99" s="260"/>
      <c r="DV99" s="260"/>
      <c r="DW99" s="260"/>
      <c r="DX99" s="260"/>
      <c r="DY99" s="260"/>
      <c r="DZ99" s="260"/>
      <c r="EA99" s="260"/>
      <c r="EB99" s="265">
        <f t="shared" si="1976"/>
        <v>0</v>
      </c>
      <c r="EC99" s="260"/>
      <c r="ED99" s="260"/>
      <c r="EE99" s="266">
        <f t="shared" si="1977"/>
        <v>0</v>
      </c>
      <c r="EF99" s="236"/>
      <c r="EG99" s="238"/>
      <c r="EH99" s="263" t="str">
        <f>"Adjusment "&amp;" %"</f>
        <v>Adjusment  %</v>
      </c>
      <c r="EI99" s="264"/>
      <c r="EJ99" s="264"/>
      <c r="EK99" s="241">
        <f>EV99/(EV96+EV98)*100</f>
        <v>0</v>
      </c>
      <c r="EL99" s="260"/>
      <c r="EM99" s="260"/>
      <c r="EN99" s="260"/>
      <c r="EO99" s="260"/>
      <c r="EP99" s="260"/>
      <c r="EQ99" s="260"/>
      <c r="ER99" s="260"/>
      <c r="ES99" s="265">
        <f t="shared" si="1978"/>
        <v>0</v>
      </c>
      <c r="ET99" s="260"/>
      <c r="EU99" s="260"/>
      <c r="EV99" s="266">
        <f t="shared" si="1979"/>
        <v>0</v>
      </c>
      <c r="EW99" s="236"/>
      <c r="EX99" s="238"/>
      <c r="EY99" s="263" t="str">
        <f>"Adjusment "&amp;" %"</f>
        <v>Adjusment  %</v>
      </c>
      <c r="EZ99" s="264"/>
      <c r="FA99" s="264"/>
      <c r="FB99" s="241">
        <f>FM99/(FM96+FM98)*100</f>
        <v>0</v>
      </c>
      <c r="FC99" s="260"/>
      <c r="FD99" s="260"/>
      <c r="FE99" s="260"/>
      <c r="FF99" s="260"/>
      <c r="FG99" s="260"/>
      <c r="FH99" s="260"/>
      <c r="FI99" s="260"/>
      <c r="FJ99" s="265">
        <f t="shared" si="1980"/>
        <v>0</v>
      </c>
      <c r="FK99" s="260"/>
      <c r="FL99" s="260"/>
      <c r="FM99" s="266">
        <f t="shared" si="1981"/>
        <v>0</v>
      </c>
      <c r="FN99" s="236"/>
      <c r="FO99" s="238"/>
      <c r="FP99" s="263" t="str">
        <f>"Adjusment "&amp;" %"</f>
        <v>Adjusment  %</v>
      </c>
      <c r="FQ99" s="264"/>
      <c r="FR99" s="264"/>
      <c r="FS99" s="241">
        <f>GD99/(GD96+GD98)*100</f>
        <v>0</v>
      </c>
      <c r="FT99" s="260"/>
      <c r="FU99" s="260"/>
      <c r="FV99" s="260"/>
      <c r="FW99" s="260"/>
      <c r="FX99" s="260"/>
      <c r="FY99" s="260"/>
      <c r="FZ99" s="260"/>
      <c r="GA99" s="265">
        <f t="shared" si="1982"/>
        <v>0</v>
      </c>
      <c r="GB99" s="260"/>
      <c r="GC99" s="260"/>
      <c r="GD99" s="266">
        <f t="shared" si="1983"/>
        <v>0</v>
      </c>
      <c r="GE99" s="236"/>
      <c r="GF99" s="238"/>
      <c r="GG99" s="263" t="str">
        <f>"Adjusment "&amp;" %"</f>
        <v>Adjusment  %</v>
      </c>
      <c r="GH99" s="264"/>
      <c r="GI99" s="264"/>
      <c r="GJ99" s="241">
        <f>GU99/(GU96+GU98)*100</f>
        <v>0</v>
      </c>
      <c r="GK99" s="260"/>
      <c r="GL99" s="260"/>
      <c r="GM99" s="260"/>
      <c r="GN99" s="260"/>
      <c r="GO99" s="260"/>
      <c r="GP99" s="260"/>
      <c r="GQ99" s="260"/>
      <c r="GR99" s="265">
        <f t="shared" si="1984"/>
        <v>0</v>
      </c>
      <c r="GS99" s="260"/>
      <c r="GT99" s="260"/>
      <c r="GU99" s="266">
        <f t="shared" si="1985"/>
        <v>0</v>
      </c>
      <c r="GV99" s="236"/>
      <c r="GW99" s="238"/>
      <c r="GX99" s="263" t="str">
        <f>"Adjusment "&amp;" %"</f>
        <v>Adjusment  %</v>
      </c>
      <c r="GY99" s="264"/>
      <c r="GZ99" s="264"/>
      <c r="HA99" s="241">
        <f>HL99/(HL96+HL98)*100</f>
        <v>0</v>
      </c>
      <c r="HB99" s="260"/>
      <c r="HC99" s="260"/>
      <c r="HD99" s="260"/>
      <c r="HE99" s="260"/>
      <c r="HF99" s="260"/>
      <c r="HG99" s="260"/>
      <c r="HH99" s="260"/>
      <c r="HI99" s="265">
        <f t="shared" si="1986"/>
        <v>0</v>
      </c>
      <c r="HJ99" s="260"/>
      <c r="HK99" s="260"/>
      <c r="HL99" s="266">
        <f t="shared" si="1987"/>
        <v>0</v>
      </c>
      <c r="HM99" s="236"/>
      <c r="HN99" s="238"/>
      <c r="HO99" s="263" t="str">
        <f>"Adjusment "&amp;" %"</f>
        <v>Adjusment  %</v>
      </c>
      <c r="HP99" s="264"/>
      <c r="HQ99" s="264"/>
      <c r="HR99" s="241">
        <f>IC99/(IC96+IC98)*100</f>
        <v>0</v>
      </c>
      <c r="HS99" s="260"/>
      <c r="HT99" s="260"/>
      <c r="HU99" s="260"/>
      <c r="HV99" s="260"/>
      <c r="HW99" s="260"/>
      <c r="HX99" s="260"/>
      <c r="HY99" s="260"/>
      <c r="HZ99" s="265">
        <f t="shared" si="1988"/>
        <v>0</v>
      </c>
      <c r="IA99" s="260"/>
      <c r="IB99" s="260"/>
      <c r="IC99" s="266">
        <f t="shared" si="1989"/>
        <v>0</v>
      </c>
      <c r="ID99" s="236"/>
      <c r="IE99" s="238"/>
      <c r="IF99" s="263" t="str">
        <f>"Adjusment "&amp;" %"</f>
        <v>Adjusment  %</v>
      </c>
      <c r="IG99" s="264"/>
      <c r="IH99" s="264"/>
      <c r="II99" s="241">
        <f>IT99/(IT96+IT98)*100</f>
        <v>0</v>
      </c>
      <c r="IJ99" s="260"/>
      <c r="IK99" s="260"/>
      <c r="IL99" s="260"/>
      <c r="IM99" s="260"/>
      <c r="IN99" s="260"/>
      <c r="IO99" s="260"/>
      <c r="IP99" s="260"/>
      <c r="IQ99" s="265">
        <f t="shared" si="1990"/>
        <v>0</v>
      </c>
      <c r="IR99" s="260"/>
      <c r="IS99" s="260"/>
      <c r="IT99" s="266">
        <f t="shared" si="1991"/>
        <v>0</v>
      </c>
      <c r="IU99" s="236"/>
      <c r="IV99" s="238"/>
      <c r="IW99" s="263" t="str">
        <f>"Adjusment "&amp;" %"</f>
        <v>Adjusment  %</v>
      </c>
      <c r="IX99" s="264"/>
      <c r="IY99" s="264"/>
      <c r="IZ99" s="241">
        <f>JK99/(JK96+JK98)*100</f>
        <v>0</v>
      </c>
      <c r="JA99" s="260"/>
      <c r="JB99" s="260"/>
      <c r="JC99" s="260"/>
      <c r="JD99" s="260"/>
      <c r="JE99" s="260"/>
      <c r="JF99" s="260"/>
      <c r="JG99" s="260"/>
      <c r="JH99" s="265">
        <f t="shared" si="1992"/>
        <v>0</v>
      </c>
      <c r="JI99" s="260"/>
      <c r="JJ99" s="260"/>
      <c r="JK99" s="266">
        <f t="shared" si="1993"/>
        <v>0</v>
      </c>
      <c r="JL99" s="236"/>
      <c r="JM99" s="238"/>
      <c r="JN99" s="263" t="str">
        <f>"Adjusment "&amp;" %"</f>
        <v>Adjusment  %</v>
      </c>
      <c r="JO99" s="264"/>
      <c r="JP99" s="264"/>
      <c r="JQ99" s="241">
        <f>KB99/(KB96+KB98)*100</f>
        <v>0</v>
      </c>
      <c r="JR99" s="260"/>
      <c r="JS99" s="260"/>
      <c r="JT99" s="260"/>
      <c r="JU99" s="260"/>
      <c r="JV99" s="260"/>
      <c r="JW99" s="260"/>
      <c r="JX99" s="260"/>
      <c r="JY99" s="265">
        <f t="shared" si="1994"/>
        <v>0</v>
      </c>
      <c r="JZ99" s="260"/>
      <c r="KA99" s="260"/>
      <c r="KB99" s="266">
        <f t="shared" si="1995"/>
        <v>0</v>
      </c>
      <c r="KC99" s="236"/>
      <c r="KD99" s="238"/>
      <c r="KE99" s="263" t="str">
        <f>"Adjusment "&amp;" %"</f>
        <v>Adjusment  %</v>
      </c>
      <c r="KF99" s="264"/>
      <c r="KG99" s="264"/>
      <c r="KH99" s="241" t="str">
        <f>KS99/(KS96+KS98)*100</f>
        <v>#DIV/0!</v>
      </c>
      <c r="KI99" s="260"/>
      <c r="KJ99" s="260"/>
      <c r="KK99" s="260"/>
      <c r="KL99" s="260"/>
      <c r="KM99" s="260"/>
      <c r="KN99" s="260"/>
      <c r="KO99" s="260"/>
      <c r="KP99" s="265">
        <f t="shared" si="1996"/>
        <v>0</v>
      </c>
      <c r="KQ99" s="260"/>
      <c r="KR99" s="260"/>
      <c r="KS99" s="266">
        <f t="shared" si="1997"/>
        <v>0</v>
      </c>
      <c r="KT99" s="236"/>
      <c r="KU99" s="237"/>
    </row>
    <row r="100" ht="15.75" customHeight="1">
      <c r="A100" s="238"/>
      <c r="B100" s="239"/>
      <c r="C100" s="240"/>
      <c r="D100" s="240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4"/>
      <c r="Q100" s="236"/>
      <c r="R100" s="238"/>
      <c r="S100" s="239"/>
      <c r="T100" s="240"/>
      <c r="U100" s="240"/>
      <c r="V100" s="241"/>
      <c r="W100" s="241"/>
      <c r="X100" s="241"/>
      <c r="Y100" s="241"/>
      <c r="Z100" s="241"/>
      <c r="AA100" s="241"/>
      <c r="AB100" s="241"/>
      <c r="AC100" s="241"/>
      <c r="AD100" s="241"/>
      <c r="AE100" s="241"/>
      <c r="AF100" s="241"/>
      <c r="AG100" s="244"/>
      <c r="AH100" s="236"/>
      <c r="AI100" s="238"/>
      <c r="AJ100" s="239"/>
      <c r="AK100" s="240"/>
      <c r="AL100" s="240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241"/>
      <c r="AW100" s="241"/>
      <c r="AX100" s="244"/>
      <c r="AY100" s="236"/>
      <c r="AZ100" s="238"/>
      <c r="BA100" s="239"/>
      <c r="BB100" s="240"/>
      <c r="BC100" s="240"/>
      <c r="BD100" s="241"/>
      <c r="BE100" s="241"/>
      <c r="BF100" s="241"/>
      <c r="BG100" s="241"/>
      <c r="BH100" s="241"/>
      <c r="BI100" s="241"/>
      <c r="BJ100" s="241"/>
      <c r="BK100" s="241"/>
      <c r="BL100" s="241"/>
      <c r="BM100" s="241"/>
      <c r="BN100" s="241"/>
      <c r="BO100" s="244"/>
      <c r="BP100" s="236"/>
      <c r="BQ100" s="238"/>
      <c r="BR100" s="239"/>
      <c r="BS100" s="240"/>
      <c r="BT100" s="240"/>
      <c r="BU100" s="241"/>
      <c r="BV100" s="241"/>
      <c r="BW100" s="241"/>
      <c r="BX100" s="241"/>
      <c r="BY100" s="241"/>
      <c r="BZ100" s="241"/>
      <c r="CA100" s="241"/>
      <c r="CB100" s="241"/>
      <c r="CC100" s="241"/>
      <c r="CD100" s="241"/>
      <c r="CE100" s="241"/>
      <c r="CF100" s="244"/>
      <c r="CG100" s="236"/>
      <c r="CH100" s="238"/>
      <c r="CI100" s="239"/>
      <c r="CJ100" s="240"/>
      <c r="CK100" s="240"/>
      <c r="CL100" s="241"/>
      <c r="CM100" s="241"/>
      <c r="CN100" s="241"/>
      <c r="CO100" s="241"/>
      <c r="CP100" s="241"/>
      <c r="CQ100" s="241"/>
      <c r="CR100" s="241"/>
      <c r="CS100" s="241"/>
      <c r="CT100" s="241"/>
      <c r="CU100" s="241"/>
      <c r="CV100" s="241"/>
      <c r="CW100" s="244"/>
      <c r="CX100" s="236"/>
      <c r="CY100" s="238"/>
      <c r="CZ100" s="239"/>
      <c r="DA100" s="240"/>
      <c r="DB100" s="240"/>
      <c r="DC100" s="241"/>
      <c r="DD100" s="241"/>
      <c r="DE100" s="241"/>
      <c r="DF100" s="241"/>
      <c r="DG100" s="241"/>
      <c r="DH100" s="241"/>
      <c r="DI100" s="241"/>
      <c r="DJ100" s="241"/>
      <c r="DK100" s="241"/>
      <c r="DL100" s="241"/>
      <c r="DM100" s="241"/>
      <c r="DN100" s="244"/>
      <c r="DO100" s="236"/>
      <c r="DP100" s="238"/>
      <c r="DQ100" s="239"/>
      <c r="DR100" s="240"/>
      <c r="DS100" s="240"/>
      <c r="DT100" s="241"/>
      <c r="DU100" s="241"/>
      <c r="DV100" s="241"/>
      <c r="DW100" s="241"/>
      <c r="DX100" s="241"/>
      <c r="DY100" s="241"/>
      <c r="DZ100" s="241"/>
      <c r="EA100" s="241"/>
      <c r="EB100" s="241"/>
      <c r="EC100" s="241"/>
      <c r="ED100" s="241"/>
      <c r="EE100" s="244"/>
      <c r="EF100" s="236"/>
      <c r="EG100" s="238"/>
      <c r="EH100" s="239"/>
      <c r="EI100" s="240"/>
      <c r="EJ100" s="240"/>
      <c r="EK100" s="241"/>
      <c r="EL100" s="241"/>
      <c r="EM100" s="241"/>
      <c r="EN100" s="241"/>
      <c r="EO100" s="241"/>
      <c r="EP100" s="241"/>
      <c r="EQ100" s="241"/>
      <c r="ER100" s="241"/>
      <c r="ES100" s="241"/>
      <c r="ET100" s="241"/>
      <c r="EU100" s="241"/>
      <c r="EV100" s="244"/>
      <c r="EW100" s="236"/>
      <c r="EX100" s="238"/>
      <c r="EY100" s="239"/>
      <c r="EZ100" s="240"/>
      <c r="FA100" s="240"/>
      <c r="FB100" s="241"/>
      <c r="FC100" s="241"/>
      <c r="FD100" s="241"/>
      <c r="FE100" s="241"/>
      <c r="FF100" s="241"/>
      <c r="FG100" s="241"/>
      <c r="FH100" s="241"/>
      <c r="FI100" s="241"/>
      <c r="FJ100" s="241"/>
      <c r="FK100" s="241"/>
      <c r="FL100" s="241"/>
      <c r="FM100" s="244"/>
      <c r="FN100" s="236"/>
      <c r="FO100" s="238"/>
      <c r="FP100" s="239"/>
      <c r="FQ100" s="240"/>
      <c r="FR100" s="240"/>
      <c r="FS100" s="241"/>
      <c r="FT100" s="241"/>
      <c r="FU100" s="241"/>
      <c r="FV100" s="241"/>
      <c r="FW100" s="241"/>
      <c r="FX100" s="241"/>
      <c r="FY100" s="241"/>
      <c r="FZ100" s="241"/>
      <c r="GA100" s="241"/>
      <c r="GB100" s="241"/>
      <c r="GC100" s="241"/>
      <c r="GD100" s="244"/>
      <c r="GE100" s="236"/>
      <c r="GF100" s="238"/>
      <c r="GG100" s="239"/>
      <c r="GH100" s="240"/>
      <c r="GI100" s="240"/>
      <c r="GJ100" s="241"/>
      <c r="GK100" s="241"/>
      <c r="GL100" s="241"/>
      <c r="GM100" s="241"/>
      <c r="GN100" s="241"/>
      <c r="GO100" s="241"/>
      <c r="GP100" s="241"/>
      <c r="GQ100" s="241"/>
      <c r="GR100" s="241"/>
      <c r="GS100" s="241"/>
      <c r="GT100" s="241"/>
      <c r="GU100" s="244"/>
      <c r="GV100" s="236"/>
      <c r="GW100" s="238"/>
      <c r="GX100" s="239"/>
      <c r="GY100" s="240"/>
      <c r="GZ100" s="240"/>
      <c r="HA100" s="241"/>
      <c r="HB100" s="241"/>
      <c r="HC100" s="241"/>
      <c r="HD100" s="241"/>
      <c r="HE100" s="241"/>
      <c r="HF100" s="241"/>
      <c r="HG100" s="241"/>
      <c r="HH100" s="241"/>
      <c r="HI100" s="241"/>
      <c r="HJ100" s="241"/>
      <c r="HK100" s="241"/>
      <c r="HL100" s="244"/>
      <c r="HM100" s="236"/>
      <c r="HN100" s="238"/>
      <c r="HO100" s="239"/>
      <c r="HP100" s="240"/>
      <c r="HQ100" s="240"/>
      <c r="HR100" s="241"/>
      <c r="HS100" s="241"/>
      <c r="HT100" s="241"/>
      <c r="HU100" s="241"/>
      <c r="HV100" s="241"/>
      <c r="HW100" s="241"/>
      <c r="HX100" s="241"/>
      <c r="HY100" s="241"/>
      <c r="HZ100" s="241"/>
      <c r="IA100" s="241"/>
      <c r="IB100" s="241"/>
      <c r="IC100" s="244"/>
      <c r="ID100" s="236"/>
      <c r="IE100" s="238"/>
      <c r="IF100" s="239"/>
      <c r="IG100" s="240"/>
      <c r="IH100" s="240"/>
      <c r="II100" s="241"/>
      <c r="IJ100" s="241"/>
      <c r="IK100" s="241"/>
      <c r="IL100" s="241"/>
      <c r="IM100" s="241"/>
      <c r="IN100" s="241"/>
      <c r="IO100" s="241"/>
      <c r="IP100" s="241"/>
      <c r="IQ100" s="241"/>
      <c r="IR100" s="241"/>
      <c r="IS100" s="241"/>
      <c r="IT100" s="244"/>
      <c r="IU100" s="236"/>
      <c r="IV100" s="238"/>
      <c r="IW100" s="239"/>
      <c r="IX100" s="240"/>
      <c r="IY100" s="240"/>
      <c r="IZ100" s="241"/>
      <c r="JA100" s="241"/>
      <c r="JB100" s="241"/>
      <c r="JC100" s="241"/>
      <c r="JD100" s="241"/>
      <c r="JE100" s="241"/>
      <c r="JF100" s="241"/>
      <c r="JG100" s="241"/>
      <c r="JH100" s="241"/>
      <c r="JI100" s="241"/>
      <c r="JJ100" s="241"/>
      <c r="JK100" s="244"/>
      <c r="JL100" s="236"/>
      <c r="JM100" s="238"/>
      <c r="JN100" s="239"/>
      <c r="JO100" s="240"/>
      <c r="JP100" s="240"/>
      <c r="JQ100" s="241"/>
      <c r="JR100" s="241"/>
      <c r="JS100" s="241"/>
      <c r="JT100" s="241"/>
      <c r="JU100" s="241"/>
      <c r="JV100" s="241"/>
      <c r="JW100" s="241"/>
      <c r="JX100" s="241"/>
      <c r="JY100" s="241"/>
      <c r="JZ100" s="241"/>
      <c r="KA100" s="241"/>
      <c r="KB100" s="244"/>
      <c r="KC100" s="236"/>
      <c r="KD100" s="238"/>
      <c r="KE100" s="239"/>
      <c r="KF100" s="240"/>
      <c r="KG100" s="240"/>
      <c r="KH100" s="241"/>
      <c r="KI100" s="241"/>
      <c r="KJ100" s="241"/>
      <c r="KK100" s="241"/>
      <c r="KL100" s="241"/>
      <c r="KM100" s="241"/>
      <c r="KN100" s="241"/>
      <c r="KO100" s="241"/>
      <c r="KP100" s="241"/>
      <c r="KQ100" s="241"/>
      <c r="KR100" s="241"/>
      <c r="KS100" s="244"/>
      <c r="KT100" s="236"/>
      <c r="KU100" s="237"/>
    </row>
    <row r="101" ht="24.0" customHeight="1">
      <c r="A101" s="267" t="s">
        <v>29</v>
      </c>
      <c r="B101" s="268"/>
      <c r="C101" s="269"/>
      <c r="D101" s="269"/>
      <c r="E101" s="270"/>
      <c r="F101" s="270"/>
      <c r="G101" s="271">
        <f>SUM(G96:G100)</f>
        <v>219718.135</v>
      </c>
      <c r="H101" s="270"/>
      <c r="I101" s="271">
        <f>SUM(I96:I100)</f>
        <v>0</v>
      </c>
      <c r="J101" s="270"/>
      <c r="K101" s="270"/>
      <c r="L101" s="271">
        <f t="shared" ref="L101:M101" si="1998">SUM(L96:L100)</f>
        <v>0</v>
      </c>
      <c r="M101" s="271">
        <f t="shared" si="1998"/>
        <v>219718.135</v>
      </c>
      <c r="N101" s="270"/>
      <c r="O101" s="271">
        <f t="shared" ref="O101:P101" si="1999">SUM(O96:O100)</f>
        <v>49444.39401</v>
      </c>
      <c r="P101" s="271">
        <f t="shared" si="1999"/>
        <v>170273.741</v>
      </c>
      <c r="Q101" s="256"/>
      <c r="R101" s="267" t="s">
        <v>29</v>
      </c>
      <c r="S101" s="268"/>
      <c r="T101" s="269"/>
      <c r="U101" s="269"/>
      <c r="V101" s="270"/>
      <c r="W101" s="270"/>
      <c r="X101" s="271">
        <f>SUM(X96:X100)</f>
        <v>153704.7473</v>
      </c>
      <c r="Y101" s="270"/>
      <c r="Z101" s="271">
        <f>SUM(Z96:Z100)</f>
        <v>0</v>
      </c>
      <c r="AA101" s="270"/>
      <c r="AB101" s="270"/>
      <c r="AC101" s="271">
        <f t="shared" ref="AC101:AD101" si="2000">SUM(AC96:AC100)</f>
        <v>0</v>
      </c>
      <c r="AD101" s="271">
        <f t="shared" si="2000"/>
        <v>153704.7473</v>
      </c>
      <c r="AE101" s="270"/>
      <c r="AF101" s="271">
        <f t="shared" ref="AF101:AG101" si="2001">SUM(AF96:AF100)</f>
        <v>34722.85221</v>
      </c>
      <c r="AG101" s="271">
        <f t="shared" si="2001"/>
        <v>118981.8951</v>
      </c>
      <c r="AH101" s="256"/>
      <c r="AI101" s="267" t="s">
        <v>29</v>
      </c>
      <c r="AJ101" s="268"/>
      <c r="AK101" s="269"/>
      <c r="AL101" s="269"/>
      <c r="AM101" s="270"/>
      <c r="AN101" s="270"/>
      <c r="AO101" s="271">
        <f>SUM(AO96:AO100)</f>
        <v>212852.5471</v>
      </c>
      <c r="AP101" s="270"/>
      <c r="AQ101" s="271">
        <f>SUM(AQ96:AQ100)</f>
        <v>0</v>
      </c>
      <c r="AR101" s="270"/>
      <c r="AS101" s="270"/>
      <c r="AT101" s="271">
        <f t="shared" ref="AT101:AU101" si="2002">SUM(AT96:AT100)</f>
        <v>0</v>
      </c>
      <c r="AU101" s="271">
        <f t="shared" si="2002"/>
        <v>212852.5471</v>
      </c>
      <c r="AV101" s="270"/>
      <c r="AW101" s="271">
        <f t="shared" ref="AW101:AX101" si="2003">SUM(AW96:AW100)</f>
        <v>48025.09405</v>
      </c>
      <c r="AX101" s="271">
        <f t="shared" si="2003"/>
        <v>164827.4531</v>
      </c>
      <c r="AY101" s="256"/>
      <c r="AZ101" s="267" t="s">
        <v>29</v>
      </c>
      <c r="BA101" s="268"/>
      <c r="BB101" s="269"/>
      <c r="BC101" s="269"/>
      <c r="BD101" s="270"/>
      <c r="BE101" s="270"/>
      <c r="BF101" s="271">
        <f>SUM(BF96:BF100)</f>
        <v>211116.8964</v>
      </c>
      <c r="BG101" s="270"/>
      <c r="BH101" s="271">
        <f>SUM(BH96:BH100)</f>
        <v>0</v>
      </c>
      <c r="BI101" s="270"/>
      <c r="BJ101" s="270"/>
      <c r="BK101" s="271">
        <f t="shared" ref="BK101:BL101" si="2004">SUM(BK96:BK100)</f>
        <v>0</v>
      </c>
      <c r="BL101" s="271">
        <f t="shared" si="2004"/>
        <v>211116.8964</v>
      </c>
      <c r="BM101" s="270"/>
      <c r="BN101" s="271">
        <f t="shared" ref="BN101:BO101" si="2005">SUM(BN96:BN100)</f>
        <v>47602.81406</v>
      </c>
      <c r="BO101" s="271">
        <f t="shared" si="2005"/>
        <v>163514.0824</v>
      </c>
      <c r="BP101" s="256"/>
      <c r="BQ101" s="267" t="s">
        <v>29</v>
      </c>
      <c r="BR101" s="268"/>
      <c r="BS101" s="269"/>
      <c r="BT101" s="269"/>
      <c r="BU101" s="270"/>
      <c r="BV101" s="270"/>
      <c r="BW101" s="271">
        <f>SUM(BW96:BW100)</f>
        <v>248348.3202</v>
      </c>
      <c r="BX101" s="270"/>
      <c r="BY101" s="271">
        <f>SUM(BY96:BY100)</f>
        <v>0</v>
      </c>
      <c r="BZ101" s="270"/>
      <c r="CA101" s="270"/>
      <c r="CB101" s="271">
        <f t="shared" ref="CB101:CC101" si="2006">SUM(CB96:CB100)</f>
        <v>0</v>
      </c>
      <c r="CC101" s="271">
        <f t="shared" si="2006"/>
        <v>248348.3202</v>
      </c>
      <c r="CD101" s="270"/>
      <c r="CE101" s="271">
        <f t="shared" ref="CE101:CF101" si="2007">SUM(CE96:CE100)</f>
        <v>56051.96908</v>
      </c>
      <c r="CF101" s="271">
        <f t="shared" si="2007"/>
        <v>192296.3511</v>
      </c>
      <c r="CG101" s="256"/>
      <c r="CH101" s="267" t="s">
        <v>29</v>
      </c>
      <c r="CI101" s="268"/>
      <c r="CJ101" s="269"/>
      <c r="CK101" s="269"/>
      <c r="CL101" s="270"/>
      <c r="CM101" s="270"/>
      <c r="CN101" s="271">
        <f>SUM(CN96:CN100)</f>
        <v>103591.2297</v>
      </c>
      <c r="CO101" s="270"/>
      <c r="CP101" s="271">
        <f>SUM(CP96:CP100)</f>
        <v>0</v>
      </c>
      <c r="CQ101" s="270"/>
      <c r="CR101" s="270"/>
      <c r="CS101" s="271">
        <f t="shared" ref="CS101:CT101" si="2008">SUM(CS96:CS100)</f>
        <v>0</v>
      </c>
      <c r="CT101" s="271">
        <f t="shared" si="2008"/>
        <v>103591.2297</v>
      </c>
      <c r="CU101" s="270"/>
      <c r="CV101" s="271">
        <f t="shared" ref="CV101:CW101" si="2009">SUM(CV96:CV100)</f>
        <v>23497.03875</v>
      </c>
      <c r="CW101" s="271">
        <f t="shared" si="2009"/>
        <v>80094.19099</v>
      </c>
      <c r="CX101" s="256"/>
      <c r="CY101" s="267" t="s">
        <v>29</v>
      </c>
      <c r="CZ101" s="268"/>
      <c r="DA101" s="269"/>
      <c r="DB101" s="269"/>
      <c r="DC101" s="270"/>
      <c r="DD101" s="270"/>
      <c r="DE101" s="271">
        <f>SUM(DE96:DE100)</f>
        <v>228462.5067</v>
      </c>
      <c r="DF101" s="270"/>
      <c r="DG101" s="271">
        <f>SUM(DG96:DG100)</f>
        <v>0</v>
      </c>
      <c r="DH101" s="270"/>
      <c r="DI101" s="270"/>
      <c r="DJ101" s="271">
        <f t="shared" ref="DJ101:DK101" si="2010">SUM(DJ96:DJ100)</f>
        <v>0</v>
      </c>
      <c r="DK101" s="271">
        <f t="shared" si="2010"/>
        <v>228462.5067</v>
      </c>
      <c r="DL101" s="270"/>
      <c r="DM101" s="271">
        <f t="shared" ref="DM101:DN101" si="2011">SUM(DM96:DM100)</f>
        <v>51838.96755</v>
      </c>
      <c r="DN101" s="271">
        <f t="shared" si="2011"/>
        <v>176623.5391</v>
      </c>
      <c r="DO101" s="256"/>
      <c r="DP101" s="267" t="s">
        <v>29</v>
      </c>
      <c r="DQ101" s="268"/>
      <c r="DR101" s="269"/>
      <c r="DS101" s="269"/>
      <c r="DT101" s="270"/>
      <c r="DU101" s="270"/>
      <c r="DV101" s="271">
        <f>SUM(DV96:DV100)</f>
        <v>114196.7976</v>
      </c>
      <c r="DW101" s="270"/>
      <c r="DX101" s="271">
        <f>SUM(DX96:DX100)</f>
        <v>0</v>
      </c>
      <c r="DY101" s="270"/>
      <c r="DZ101" s="270"/>
      <c r="EA101" s="271">
        <f t="shared" ref="EA101:EB101" si="2012">SUM(EA96:EA100)</f>
        <v>0</v>
      </c>
      <c r="EB101" s="271">
        <f t="shared" si="2012"/>
        <v>114196.7976</v>
      </c>
      <c r="EC101" s="270"/>
      <c r="ED101" s="271">
        <f t="shared" ref="ED101:EE101" si="2013">SUM(ED96:ED100)</f>
        <v>25889.39725</v>
      </c>
      <c r="EE101" s="271">
        <f t="shared" si="2013"/>
        <v>88307.40037</v>
      </c>
      <c r="EF101" s="256"/>
      <c r="EG101" s="267" t="s">
        <v>29</v>
      </c>
      <c r="EH101" s="268"/>
      <c r="EI101" s="269"/>
      <c r="EJ101" s="269"/>
      <c r="EK101" s="270"/>
      <c r="EL101" s="270"/>
      <c r="EM101" s="271">
        <f>SUM(EM96:EM100)</f>
        <v>132354.7859</v>
      </c>
      <c r="EN101" s="270"/>
      <c r="EO101" s="271">
        <f>SUM(EO96:EO100)</f>
        <v>0</v>
      </c>
      <c r="EP101" s="270"/>
      <c r="EQ101" s="270"/>
      <c r="ER101" s="271">
        <f t="shared" ref="ER101:ES101" si="2014">SUM(ER96:ER100)</f>
        <v>0</v>
      </c>
      <c r="ES101" s="271">
        <f t="shared" si="2014"/>
        <v>132354.7859</v>
      </c>
      <c r="ET101" s="270"/>
      <c r="EU101" s="271">
        <f t="shared" ref="EU101:EV101" si="2015">SUM(EU96:EU100)</f>
        <v>29892.2228</v>
      </c>
      <c r="EV101" s="271">
        <f t="shared" si="2015"/>
        <v>102462.5631</v>
      </c>
      <c r="EW101" s="256"/>
      <c r="EX101" s="267" t="s">
        <v>29</v>
      </c>
      <c r="EY101" s="268"/>
      <c r="EZ101" s="269"/>
      <c r="FA101" s="269"/>
      <c r="FB101" s="270"/>
      <c r="FC101" s="270"/>
      <c r="FD101" s="271">
        <f>SUM(FD96:FD100)</f>
        <v>175782.6833</v>
      </c>
      <c r="FE101" s="270"/>
      <c r="FF101" s="271">
        <f>SUM(FF96:FF100)</f>
        <v>0</v>
      </c>
      <c r="FG101" s="270"/>
      <c r="FH101" s="270"/>
      <c r="FI101" s="271">
        <f t="shared" ref="FI101:FJ101" si="2016">SUM(FI96:FI100)</f>
        <v>0</v>
      </c>
      <c r="FJ101" s="271">
        <f t="shared" si="2016"/>
        <v>175782.6833</v>
      </c>
      <c r="FK101" s="270"/>
      <c r="FL101" s="271">
        <f t="shared" ref="FL101:FM101" si="2017">SUM(FL96:FL100)</f>
        <v>39879.9067</v>
      </c>
      <c r="FM101" s="271">
        <f t="shared" si="2017"/>
        <v>135902.7766</v>
      </c>
      <c r="FN101" s="256"/>
      <c r="FO101" s="267" t="s">
        <v>29</v>
      </c>
      <c r="FP101" s="268"/>
      <c r="FQ101" s="269"/>
      <c r="FR101" s="269"/>
      <c r="FS101" s="270"/>
      <c r="FT101" s="270"/>
      <c r="FU101" s="271">
        <f>SUM(FU96:FU100)</f>
        <v>164777.1599</v>
      </c>
      <c r="FV101" s="270"/>
      <c r="FW101" s="271">
        <f>SUM(FW96:FW100)</f>
        <v>0</v>
      </c>
      <c r="FX101" s="270"/>
      <c r="FY101" s="270"/>
      <c r="FZ101" s="271">
        <f t="shared" ref="FZ101:GA101" si="2018">SUM(FZ96:FZ100)</f>
        <v>0</v>
      </c>
      <c r="GA101" s="271">
        <f t="shared" si="2018"/>
        <v>164777.1599</v>
      </c>
      <c r="GB101" s="270"/>
      <c r="GC101" s="271">
        <f t="shared" ref="GC101:GD101" si="2019">SUM(GC96:GC100)</f>
        <v>37270.17783</v>
      </c>
      <c r="GD101" s="271">
        <f t="shared" si="2019"/>
        <v>127506.9821</v>
      </c>
      <c r="GE101" s="256"/>
      <c r="GF101" s="267" t="s">
        <v>29</v>
      </c>
      <c r="GG101" s="268"/>
      <c r="GH101" s="269"/>
      <c r="GI101" s="269"/>
      <c r="GJ101" s="270"/>
      <c r="GK101" s="270"/>
      <c r="GL101" s="271">
        <f>SUM(GL96:GL100)</f>
        <v>179500.6391</v>
      </c>
      <c r="GM101" s="270"/>
      <c r="GN101" s="271">
        <f>SUM(GN96:GN100)</f>
        <v>0</v>
      </c>
      <c r="GO101" s="270"/>
      <c r="GP101" s="270"/>
      <c r="GQ101" s="271">
        <f t="shared" ref="GQ101:GR101" si="2020">SUM(GQ96:GQ100)</f>
        <v>0</v>
      </c>
      <c r="GR101" s="271">
        <f t="shared" si="2020"/>
        <v>179500.6391</v>
      </c>
      <c r="GS101" s="270"/>
      <c r="GT101" s="271">
        <f t="shared" ref="GT101:GU101" si="2021">SUM(GT96:GT100)</f>
        <v>40495.49834</v>
      </c>
      <c r="GU101" s="271">
        <f t="shared" si="2021"/>
        <v>139005.1407</v>
      </c>
      <c r="GV101" s="256"/>
      <c r="GW101" s="267" t="s">
        <v>29</v>
      </c>
      <c r="GX101" s="268"/>
      <c r="GY101" s="269"/>
      <c r="GZ101" s="269"/>
      <c r="HA101" s="270"/>
      <c r="HB101" s="270"/>
      <c r="HC101" s="271">
        <f>SUM(HC96:HC100)</f>
        <v>182085.1895</v>
      </c>
      <c r="HD101" s="270"/>
      <c r="HE101" s="271">
        <f>SUM(HE96:HE100)</f>
        <v>0</v>
      </c>
      <c r="HF101" s="270"/>
      <c r="HG101" s="270"/>
      <c r="HH101" s="271">
        <f t="shared" ref="HH101:HI101" si="2022">SUM(HH96:HH100)</f>
        <v>0</v>
      </c>
      <c r="HI101" s="271">
        <f t="shared" si="2022"/>
        <v>182085.1895</v>
      </c>
      <c r="HJ101" s="270"/>
      <c r="HK101" s="271">
        <f t="shared" ref="HK101:HL101" si="2023">SUM(HK96:HK100)</f>
        <v>41094.35679</v>
      </c>
      <c r="HL101" s="271">
        <f t="shared" si="2023"/>
        <v>140990.8327</v>
      </c>
      <c r="HM101" s="256"/>
      <c r="HN101" s="267" t="s">
        <v>29</v>
      </c>
      <c r="HO101" s="268"/>
      <c r="HP101" s="269"/>
      <c r="HQ101" s="269"/>
      <c r="HR101" s="270"/>
      <c r="HS101" s="270"/>
      <c r="HT101" s="271">
        <f>SUM(HT96:HT100)</f>
        <v>197838.8395</v>
      </c>
      <c r="HU101" s="270"/>
      <c r="HV101" s="271">
        <f>SUM(HV96:HV100)</f>
        <v>0</v>
      </c>
      <c r="HW101" s="270"/>
      <c r="HX101" s="270"/>
      <c r="HY101" s="271">
        <f t="shared" ref="HY101:HZ101" si="2024">SUM(HY96:HY100)</f>
        <v>0</v>
      </c>
      <c r="HZ101" s="271">
        <f t="shared" si="2024"/>
        <v>197838.8395</v>
      </c>
      <c r="IA101" s="270"/>
      <c r="IB101" s="271">
        <f t="shared" ref="IB101:IC101" si="2025">SUM(IB96:IB100)</f>
        <v>44802.24964</v>
      </c>
      <c r="IC101" s="271">
        <f t="shared" si="2025"/>
        <v>153036.5899</v>
      </c>
      <c r="ID101" s="256"/>
      <c r="IE101" s="267" t="s">
        <v>29</v>
      </c>
      <c r="IF101" s="268"/>
      <c r="IG101" s="269"/>
      <c r="IH101" s="269"/>
      <c r="II101" s="270"/>
      <c r="IJ101" s="270"/>
      <c r="IK101" s="271">
        <f>SUM(IK96:IK100)</f>
        <v>216044.8151</v>
      </c>
      <c r="IL101" s="270"/>
      <c r="IM101" s="271">
        <f>SUM(IM96:IM100)</f>
        <v>0</v>
      </c>
      <c r="IN101" s="270"/>
      <c r="IO101" s="270"/>
      <c r="IP101" s="271">
        <f t="shared" ref="IP101:IQ101" si="2026">SUM(IP96:IP100)</f>
        <v>0</v>
      </c>
      <c r="IQ101" s="271">
        <f t="shared" si="2026"/>
        <v>216044.8151</v>
      </c>
      <c r="IR101" s="270"/>
      <c r="IS101" s="271">
        <f t="shared" ref="IS101:IT101" si="2027">SUM(IS96:IS100)</f>
        <v>48892.25192</v>
      </c>
      <c r="IT101" s="271">
        <f t="shared" si="2027"/>
        <v>167152.5632</v>
      </c>
      <c r="IU101" s="256"/>
      <c r="IV101" s="267" t="s">
        <v>29</v>
      </c>
      <c r="IW101" s="268"/>
      <c r="IX101" s="269"/>
      <c r="IY101" s="269"/>
      <c r="IZ101" s="270"/>
      <c r="JA101" s="270"/>
      <c r="JB101" s="271">
        <f>SUM(JB96:JB100)</f>
        <v>230600.0425</v>
      </c>
      <c r="JC101" s="270"/>
      <c r="JD101" s="271">
        <f>SUM(JD96:JD100)</f>
        <v>0</v>
      </c>
      <c r="JE101" s="270"/>
      <c r="JF101" s="270"/>
      <c r="JG101" s="271">
        <f t="shared" ref="JG101:JH101" si="2028">SUM(JG96:JG100)</f>
        <v>0</v>
      </c>
      <c r="JH101" s="271">
        <f t="shared" si="2028"/>
        <v>230600.0425</v>
      </c>
      <c r="JI101" s="270"/>
      <c r="JJ101" s="271">
        <f t="shared" ref="JJ101:JK101" si="2029">SUM(JJ96:JJ100)</f>
        <v>52427.09886</v>
      </c>
      <c r="JK101" s="271">
        <f t="shared" si="2029"/>
        <v>178172.9436</v>
      </c>
      <c r="JL101" s="256"/>
      <c r="JM101" s="267" t="s">
        <v>29</v>
      </c>
      <c r="JN101" s="268"/>
      <c r="JO101" s="269"/>
      <c r="JP101" s="269"/>
      <c r="JQ101" s="270"/>
      <c r="JR101" s="270"/>
      <c r="JS101" s="271">
        <f>SUM(JS96:JS100)</f>
        <v>61963.95873</v>
      </c>
      <c r="JT101" s="270"/>
      <c r="JU101" s="271">
        <f>SUM(JU96:JU100)</f>
        <v>0</v>
      </c>
      <c r="JV101" s="270"/>
      <c r="JW101" s="270"/>
      <c r="JX101" s="271">
        <f t="shared" ref="JX101:JY101" si="2030">SUM(JX96:JX100)</f>
        <v>0</v>
      </c>
      <c r="JY101" s="271">
        <f t="shared" si="2030"/>
        <v>61963.95873</v>
      </c>
      <c r="JZ101" s="270"/>
      <c r="KA101" s="271">
        <f t="shared" ref="KA101:KB101" si="2031">SUM(KA96:KA100)</f>
        <v>14048.46806</v>
      </c>
      <c r="KB101" s="271">
        <f t="shared" si="2031"/>
        <v>47915.49067</v>
      </c>
      <c r="KC101" s="256"/>
      <c r="KD101" s="267" t="s">
        <v>29</v>
      </c>
      <c r="KE101" s="268"/>
      <c r="KF101" s="269"/>
      <c r="KG101" s="269"/>
      <c r="KH101" s="270"/>
      <c r="KI101" s="270"/>
      <c r="KJ101" s="271">
        <f>SUM(KJ96:KJ100)</f>
        <v>0</v>
      </c>
      <c r="KK101" s="270"/>
      <c r="KL101" s="271">
        <f>SUM(KL96:KL100)</f>
        <v>0</v>
      </c>
      <c r="KM101" s="270"/>
      <c r="KN101" s="270"/>
      <c r="KO101" s="271">
        <f t="shared" ref="KO101:KP101" si="2032">SUM(KO96:KO100)</f>
        <v>0</v>
      </c>
      <c r="KP101" s="271">
        <f t="shared" si="2032"/>
        <v>0</v>
      </c>
      <c r="KQ101" s="270"/>
      <c r="KR101" s="271">
        <f t="shared" ref="KR101:KS101" si="2033">SUM(KR96:KR100)</f>
        <v>0</v>
      </c>
      <c r="KS101" s="271">
        <f t="shared" si="2033"/>
        <v>0</v>
      </c>
      <c r="KT101" s="256"/>
      <c r="KU101" s="257"/>
    </row>
    <row r="102" ht="15.75" customHeight="1">
      <c r="A102" s="195"/>
      <c r="B102" s="200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9"/>
      <c r="R102" s="195"/>
      <c r="S102" s="200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9"/>
      <c r="AI102" s="195"/>
      <c r="AJ102" s="200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9"/>
      <c r="AZ102" s="195"/>
      <c r="BA102" s="200"/>
      <c r="BB102" s="188"/>
      <c r="BC102" s="188"/>
      <c r="BD102" s="188"/>
      <c r="BE102" s="188"/>
      <c r="BF102" s="188"/>
      <c r="BG102" s="188"/>
      <c r="BH102" s="188"/>
      <c r="BI102" s="188"/>
      <c r="BJ102" s="188"/>
      <c r="BK102" s="188"/>
      <c r="BL102" s="188"/>
      <c r="BM102" s="188"/>
      <c r="BN102" s="188"/>
      <c r="BO102" s="188"/>
      <c r="BP102" s="189"/>
      <c r="BQ102" s="195"/>
      <c r="BR102" s="200"/>
      <c r="BS102" s="188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9"/>
      <c r="CH102" s="195"/>
      <c r="CI102" s="200"/>
      <c r="CJ102" s="188"/>
      <c r="CK102" s="188"/>
      <c r="CL102" s="188"/>
      <c r="CM102" s="188"/>
      <c r="CN102" s="188"/>
      <c r="CO102" s="188"/>
      <c r="CP102" s="188"/>
      <c r="CQ102" s="188"/>
      <c r="CR102" s="188"/>
      <c r="CS102" s="188"/>
      <c r="CT102" s="188"/>
      <c r="CU102" s="188"/>
      <c r="CV102" s="188"/>
      <c r="CW102" s="188"/>
      <c r="CX102" s="189"/>
      <c r="CY102" s="195"/>
      <c r="CZ102" s="200"/>
      <c r="DA102" s="188"/>
      <c r="DB102" s="188"/>
      <c r="DC102" s="188"/>
      <c r="DD102" s="188"/>
      <c r="DE102" s="188"/>
      <c r="DF102" s="188"/>
      <c r="DG102" s="188"/>
      <c r="DH102" s="188"/>
      <c r="DI102" s="188"/>
      <c r="DJ102" s="188"/>
      <c r="DK102" s="188"/>
      <c r="DL102" s="188"/>
      <c r="DM102" s="188"/>
      <c r="DN102" s="188"/>
      <c r="DO102" s="189"/>
      <c r="DP102" s="195"/>
      <c r="DQ102" s="200"/>
      <c r="DR102" s="188"/>
      <c r="DS102" s="188"/>
      <c r="DT102" s="188"/>
      <c r="DU102" s="188"/>
      <c r="DV102" s="188"/>
      <c r="DW102" s="188"/>
      <c r="DX102" s="188"/>
      <c r="DY102" s="188"/>
      <c r="DZ102" s="188"/>
      <c r="EA102" s="188"/>
      <c r="EB102" s="188"/>
      <c r="EC102" s="188"/>
      <c r="ED102" s="188"/>
      <c r="EE102" s="188"/>
      <c r="EF102" s="189"/>
      <c r="EG102" s="195"/>
      <c r="EH102" s="200"/>
      <c r="EI102" s="188"/>
      <c r="EJ102" s="188"/>
      <c r="EK102" s="188"/>
      <c r="EL102" s="188"/>
      <c r="EM102" s="188"/>
      <c r="EN102" s="188"/>
      <c r="EO102" s="188"/>
      <c r="EP102" s="188"/>
      <c r="EQ102" s="188"/>
      <c r="ER102" s="188"/>
      <c r="ES102" s="188"/>
      <c r="ET102" s="188"/>
      <c r="EU102" s="188"/>
      <c r="EV102" s="188"/>
      <c r="EW102" s="189"/>
      <c r="EX102" s="195"/>
      <c r="EY102" s="200"/>
      <c r="EZ102" s="188"/>
      <c r="FA102" s="188"/>
      <c r="FB102" s="188"/>
      <c r="FC102" s="188"/>
      <c r="FD102" s="188"/>
      <c r="FE102" s="188"/>
      <c r="FF102" s="188"/>
      <c r="FG102" s="188"/>
      <c r="FH102" s="188"/>
      <c r="FI102" s="188"/>
      <c r="FJ102" s="188"/>
      <c r="FK102" s="188"/>
      <c r="FL102" s="188"/>
      <c r="FM102" s="188"/>
      <c r="FN102" s="189"/>
      <c r="FO102" s="195"/>
      <c r="FP102" s="200"/>
      <c r="FQ102" s="188"/>
      <c r="FR102" s="188"/>
      <c r="FS102" s="188"/>
      <c r="FT102" s="188"/>
      <c r="FU102" s="188"/>
      <c r="FV102" s="188"/>
      <c r="FW102" s="188"/>
      <c r="FX102" s="188"/>
      <c r="FY102" s="188"/>
      <c r="FZ102" s="188"/>
      <c r="GA102" s="188"/>
      <c r="GB102" s="188"/>
      <c r="GC102" s="188"/>
      <c r="GD102" s="188"/>
      <c r="GE102" s="189"/>
      <c r="GF102" s="195"/>
      <c r="GG102" s="200"/>
      <c r="GH102" s="188"/>
      <c r="GI102" s="188"/>
      <c r="GJ102" s="188"/>
      <c r="GK102" s="188"/>
      <c r="GL102" s="188"/>
      <c r="GM102" s="188"/>
      <c r="GN102" s="188"/>
      <c r="GO102" s="188"/>
      <c r="GP102" s="188"/>
      <c r="GQ102" s="188"/>
      <c r="GR102" s="188"/>
      <c r="GS102" s="188"/>
      <c r="GT102" s="188"/>
      <c r="GU102" s="188"/>
      <c r="GV102" s="189"/>
      <c r="GW102" s="195"/>
      <c r="GX102" s="200"/>
      <c r="GY102" s="188"/>
      <c r="GZ102" s="188"/>
      <c r="HA102" s="188"/>
      <c r="HB102" s="188"/>
      <c r="HC102" s="188"/>
      <c r="HD102" s="188"/>
      <c r="HE102" s="188"/>
      <c r="HF102" s="188"/>
      <c r="HG102" s="188"/>
      <c r="HH102" s="188"/>
      <c r="HI102" s="188"/>
      <c r="HJ102" s="188"/>
      <c r="HK102" s="188"/>
      <c r="HL102" s="188"/>
      <c r="HM102" s="189"/>
      <c r="HN102" s="195"/>
      <c r="HO102" s="200"/>
      <c r="HP102" s="188"/>
      <c r="HQ102" s="188"/>
      <c r="HR102" s="188"/>
      <c r="HS102" s="188"/>
      <c r="HT102" s="188"/>
      <c r="HU102" s="188"/>
      <c r="HV102" s="188"/>
      <c r="HW102" s="188"/>
      <c r="HX102" s="188"/>
      <c r="HY102" s="188"/>
      <c r="HZ102" s="188"/>
      <c r="IA102" s="188"/>
      <c r="IB102" s="188"/>
      <c r="IC102" s="188"/>
      <c r="ID102" s="189"/>
      <c r="IE102" s="195"/>
      <c r="IF102" s="200"/>
      <c r="IG102" s="188"/>
      <c r="IH102" s="188"/>
      <c r="II102" s="188"/>
      <c r="IJ102" s="188"/>
      <c r="IK102" s="188"/>
      <c r="IL102" s="188"/>
      <c r="IM102" s="188"/>
      <c r="IN102" s="188"/>
      <c r="IO102" s="188"/>
      <c r="IP102" s="188"/>
      <c r="IQ102" s="188"/>
      <c r="IR102" s="188"/>
      <c r="IS102" s="188"/>
      <c r="IT102" s="188"/>
      <c r="IU102" s="189"/>
      <c r="IV102" s="195"/>
      <c r="IW102" s="200"/>
      <c r="IX102" s="188"/>
      <c r="IY102" s="188"/>
      <c r="IZ102" s="188"/>
      <c r="JA102" s="188"/>
      <c r="JB102" s="188"/>
      <c r="JC102" s="188"/>
      <c r="JD102" s="188"/>
      <c r="JE102" s="188"/>
      <c r="JF102" s="188"/>
      <c r="JG102" s="188"/>
      <c r="JH102" s="188"/>
      <c r="JI102" s="188"/>
      <c r="JJ102" s="188"/>
      <c r="JK102" s="188"/>
      <c r="JL102" s="189"/>
      <c r="JM102" s="195"/>
      <c r="JN102" s="200"/>
      <c r="JO102" s="188"/>
      <c r="JP102" s="188"/>
      <c r="JQ102" s="188"/>
      <c r="JR102" s="188"/>
      <c r="JS102" s="188"/>
      <c r="JT102" s="188"/>
      <c r="JU102" s="188"/>
      <c r="JV102" s="188"/>
      <c r="JW102" s="188"/>
      <c r="JX102" s="188"/>
      <c r="JY102" s="188"/>
      <c r="JZ102" s="188"/>
      <c r="KA102" s="188"/>
      <c r="KB102" s="188"/>
      <c r="KC102" s="189"/>
      <c r="KD102" s="195"/>
      <c r="KE102" s="200"/>
      <c r="KF102" s="188"/>
      <c r="KG102" s="188"/>
      <c r="KH102" s="188"/>
      <c r="KI102" s="188"/>
      <c r="KJ102" s="188"/>
      <c r="KK102" s="188"/>
      <c r="KL102" s="188"/>
      <c r="KM102" s="188"/>
      <c r="KN102" s="188"/>
      <c r="KO102" s="188"/>
      <c r="KP102" s="188"/>
      <c r="KQ102" s="188"/>
      <c r="KR102" s="188"/>
      <c r="KS102" s="188"/>
      <c r="KT102" s="189"/>
      <c r="KU102" s="188"/>
    </row>
    <row r="103" ht="15.75" customHeight="1">
      <c r="A103" s="195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9"/>
      <c r="R103" s="195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9"/>
      <c r="AI103" s="195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9"/>
      <c r="AZ103" s="195"/>
      <c r="BA103" s="188"/>
      <c r="BB103" s="188"/>
      <c r="BC103" s="188"/>
      <c r="BD103" s="188"/>
      <c r="BE103" s="188"/>
      <c r="BF103" s="188"/>
      <c r="BG103" s="188"/>
      <c r="BH103" s="188"/>
      <c r="BI103" s="188"/>
      <c r="BJ103" s="188"/>
      <c r="BK103" s="188"/>
      <c r="BL103" s="188"/>
      <c r="BM103" s="188"/>
      <c r="BN103" s="188"/>
      <c r="BO103" s="188"/>
      <c r="BP103" s="189"/>
      <c r="BQ103" s="195"/>
      <c r="BR103" s="188"/>
      <c r="BS103" s="188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9"/>
      <c r="CH103" s="195"/>
      <c r="CI103" s="188"/>
      <c r="CJ103" s="188"/>
      <c r="CK103" s="188"/>
      <c r="CL103" s="188"/>
      <c r="CM103" s="188"/>
      <c r="CN103" s="188"/>
      <c r="CO103" s="188"/>
      <c r="CP103" s="188"/>
      <c r="CQ103" s="188"/>
      <c r="CR103" s="188"/>
      <c r="CS103" s="188"/>
      <c r="CT103" s="188"/>
      <c r="CU103" s="188"/>
      <c r="CV103" s="188"/>
      <c r="CW103" s="188"/>
      <c r="CX103" s="189"/>
      <c r="CY103" s="195"/>
      <c r="CZ103" s="188"/>
      <c r="DA103" s="188"/>
      <c r="DB103" s="188"/>
      <c r="DC103" s="188"/>
      <c r="DD103" s="188"/>
      <c r="DE103" s="188"/>
      <c r="DF103" s="188"/>
      <c r="DG103" s="188"/>
      <c r="DH103" s="188"/>
      <c r="DI103" s="188"/>
      <c r="DJ103" s="188"/>
      <c r="DK103" s="188"/>
      <c r="DL103" s="188"/>
      <c r="DM103" s="188"/>
      <c r="DN103" s="188"/>
      <c r="DO103" s="189"/>
      <c r="DP103" s="195"/>
      <c r="DQ103" s="188"/>
      <c r="DR103" s="188"/>
      <c r="DS103" s="188"/>
      <c r="DT103" s="188"/>
      <c r="DU103" s="188"/>
      <c r="DV103" s="188"/>
      <c r="DW103" s="188"/>
      <c r="DX103" s="188"/>
      <c r="DY103" s="188"/>
      <c r="DZ103" s="188"/>
      <c r="EA103" s="188"/>
      <c r="EB103" s="188"/>
      <c r="EC103" s="188"/>
      <c r="ED103" s="188"/>
      <c r="EE103" s="188"/>
      <c r="EF103" s="189"/>
      <c r="EG103" s="195"/>
      <c r="EH103" s="188"/>
      <c r="EI103" s="188"/>
      <c r="EJ103" s="188"/>
      <c r="EK103" s="188"/>
      <c r="EL103" s="188"/>
      <c r="EM103" s="188"/>
      <c r="EN103" s="188"/>
      <c r="EO103" s="188"/>
      <c r="EP103" s="188"/>
      <c r="EQ103" s="188"/>
      <c r="ER103" s="188"/>
      <c r="ES103" s="188"/>
      <c r="ET103" s="188"/>
      <c r="EU103" s="188"/>
      <c r="EV103" s="188"/>
      <c r="EW103" s="189"/>
      <c r="EX103" s="195"/>
      <c r="EY103" s="188"/>
      <c r="EZ103" s="188"/>
      <c r="FA103" s="188"/>
      <c r="FB103" s="188"/>
      <c r="FC103" s="188"/>
      <c r="FD103" s="188"/>
      <c r="FE103" s="188"/>
      <c r="FF103" s="188"/>
      <c r="FG103" s="188"/>
      <c r="FH103" s="188"/>
      <c r="FI103" s="188"/>
      <c r="FJ103" s="188"/>
      <c r="FK103" s="188"/>
      <c r="FL103" s="188"/>
      <c r="FM103" s="188"/>
      <c r="FN103" s="189"/>
      <c r="FO103" s="195"/>
      <c r="FP103" s="188"/>
      <c r="FQ103" s="188"/>
      <c r="FR103" s="188"/>
      <c r="FS103" s="188"/>
      <c r="FT103" s="188"/>
      <c r="FU103" s="188"/>
      <c r="FV103" s="188"/>
      <c r="FW103" s="188"/>
      <c r="FX103" s="188"/>
      <c r="FY103" s="188"/>
      <c r="FZ103" s="188"/>
      <c r="GA103" s="188"/>
      <c r="GB103" s="188"/>
      <c r="GC103" s="188"/>
      <c r="GD103" s="188"/>
      <c r="GE103" s="189"/>
      <c r="GF103" s="195"/>
      <c r="GG103" s="188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9"/>
      <c r="GW103" s="195"/>
      <c r="GX103" s="188"/>
      <c r="GY103" s="188"/>
      <c r="GZ103" s="188"/>
      <c r="HA103" s="188"/>
      <c r="HB103" s="188"/>
      <c r="HC103" s="188"/>
      <c r="HD103" s="188"/>
      <c r="HE103" s="188"/>
      <c r="HF103" s="188"/>
      <c r="HG103" s="188"/>
      <c r="HH103" s="188"/>
      <c r="HI103" s="188"/>
      <c r="HJ103" s="188"/>
      <c r="HK103" s="188"/>
      <c r="HL103" s="188"/>
      <c r="HM103" s="189"/>
      <c r="HN103" s="195"/>
      <c r="HO103" s="188"/>
      <c r="HP103" s="188"/>
      <c r="HQ103" s="188"/>
      <c r="HR103" s="188"/>
      <c r="HS103" s="188"/>
      <c r="HT103" s="188"/>
      <c r="HU103" s="188"/>
      <c r="HV103" s="188"/>
      <c r="HW103" s="188"/>
      <c r="HX103" s="188"/>
      <c r="HY103" s="188"/>
      <c r="HZ103" s="188"/>
      <c r="IA103" s="188"/>
      <c r="IB103" s="188"/>
      <c r="IC103" s="188"/>
      <c r="ID103" s="189"/>
      <c r="IE103" s="195"/>
      <c r="IF103" s="188"/>
      <c r="IG103" s="188"/>
      <c r="IH103" s="188"/>
      <c r="II103" s="188"/>
      <c r="IJ103" s="188"/>
      <c r="IK103" s="188"/>
      <c r="IL103" s="188"/>
      <c r="IM103" s="188"/>
      <c r="IN103" s="188"/>
      <c r="IO103" s="188"/>
      <c r="IP103" s="188"/>
      <c r="IQ103" s="188"/>
      <c r="IR103" s="188"/>
      <c r="IS103" s="188"/>
      <c r="IT103" s="188"/>
      <c r="IU103" s="189"/>
      <c r="IV103" s="195"/>
      <c r="IW103" s="188"/>
      <c r="IX103" s="188"/>
      <c r="IY103" s="188"/>
      <c r="IZ103" s="188"/>
      <c r="JA103" s="188"/>
      <c r="JB103" s="188"/>
      <c r="JC103" s="188"/>
      <c r="JD103" s="188"/>
      <c r="JE103" s="188"/>
      <c r="JF103" s="188"/>
      <c r="JG103" s="188"/>
      <c r="JH103" s="188"/>
      <c r="JI103" s="188"/>
      <c r="JJ103" s="188"/>
      <c r="JK103" s="188"/>
      <c r="JL103" s="189"/>
      <c r="JM103" s="195"/>
      <c r="JN103" s="188"/>
      <c r="JO103" s="188"/>
      <c r="JP103" s="188"/>
      <c r="JQ103" s="188"/>
      <c r="JR103" s="188"/>
      <c r="JS103" s="188"/>
      <c r="JT103" s="188"/>
      <c r="JU103" s="188"/>
      <c r="JV103" s="188"/>
      <c r="JW103" s="188"/>
      <c r="JX103" s="188"/>
      <c r="JY103" s="188"/>
      <c r="JZ103" s="188"/>
      <c r="KA103" s="188"/>
      <c r="KB103" s="188"/>
      <c r="KC103" s="189"/>
      <c r="KD103" s="195"/>
      <c r="KE103" s="188"/>
      <c r="KF103" s="188"/>
      <c r="KG103" s="188"/>
      <c r="KH103" s="188"/>
      <c r="KI103" s="188"/>
      <c r="KJ103" s="188"/>
      <c r="KK103" s="188"/>
      <c r="KL103" s="188"/>
      <c r="KM103" s="188"/>
      <c r="KN103" s="188"/>
      <c r="KO103" s="188"/>
      <c r="KP103" s="188"/>
      <c r="KQ103" s="188"/>
      <c r="KR103" s="188"/>
      <c r="KS103" s="188"/>
      <c r="KT103" s="189"/>
      <c r="KU103" s="188"/>
    </row>
    <row r="104" ht="15.75" customHeight="1">
      <c r="A104" s="195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9"/>
      <c r="R104" s="195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9"/>
      <c r="AI104" s="195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9"/>
      <c r="AZ104" s="195"/>
      <c r="BA104" s="188"/>
      <c r="BB104" s="188"/>
      <c r="BC104" s="188"/>
      <c r="BD104" s="188"/>
      <c r="BE104" s="188"/>
      <c r="BF104" s="188"/>
      <c r="BG104" s="188"/>
      <c r="BH104" s="188"/>
      <c r="BI104" s="188"/>
      <c r="BJ104" s="188"/>
      <c r="BK104" s="188"/>
      <c r="BL104" s="188"/>
      <c r="BM104" s="188"/>
      <c r="BN104" s="188"/>
      <c r="BO104" s="188"/>
      <c r="BP104" s="189"/>
      <c r="BQ104" s="195"/>
      <c r="BR104" s="188"/>
      <c r="BS104" s="188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9"/>
      <c r="CH104" s="195"/>
      <c r="CI104" s="188"/>
      <c r="CJ104" s="188"/>
      <c r="CK104" s="188"/>
      <c r="CL104" s="188"/>
      <c r="CM104" s="188"/>
      <c r="CN104" s="188"/>
      <c r="CO104" s="188"/>
      <c r="CP104" s="188"/>
      <c r="CQ104" s="188"/>
      <c r="CR104" s="188"/>
      <c r="CS104" s="188"/>
      <c r="CT104" s="188"/>
      <c r="CU104" s="188"/>
      <c r="CV104" s="188"/>
      <c r="CW104" s="188"/>
      <c r="CX104" s="189"/>
      <c r="CY104" s="195"/>
      <c r="CZ104" s="188"/>
      <c r="DA104" s="188"/>
      <c r="DB104" s="188"/>
      <c r="DC104" s="188"/>
      <c r="DD104" s="188"/>
      <c r="DE104" s="188"/>
      <c r="DF104" s="188"/>
      <c r="DG104" s="188"/>
      <c r="DH104" s="188"/>
      <c r="DI104" s="188"/>
      <c r="DJ104" s="188"/>
      <c r="DK104" s="188"/>
      <c r="DL104" s="188"/>
      <c r="DM104" s="188"/>
      <c r="DN104" s="188"/>
      <c r="DO104" s="189"/>
      <c r="DP104" s="195"/>
      <c r="DQ104" s="188"/>
      <c r="DR104" s="188"/>
      <c r="DS104" s="188"/>
      <c r="DT104" s="188"/>
      <c r="DU104" s="188"/>
      <c r="DV104" s="188"/>
      <c r="DW104" s="188"/>
      <c r="DX104" s="188"/>
      <c r="DY104" s="188"/>
      <c r="DZ104" s="188"/>
      <c r="EA104" s="188"/>
      <c r="EB104" s="188"/>
      <c r="EC104" s="188"/>
      <c r="ED104" s="188"/>
      <c r="EE104" s="188"/>
      <c r="EF104" s="189"/>
      <c r="EG104" s="195"/>
      <c r="EH104" s="188"/>
      <c r="EI104" s="188"/>
      <c r="EJ104" s="188"/>
      <c r="EK104" s="188"/>
      <c r="EL104" s="188"/>
      <c r="EM104" s="188"/>
      <c r="EN104" s="188"/>
      <c r="EO104" s="188"/>
      <c r="EP104" s="188"/>
      <c r="EQ104" s="188"/>
      <c r="ER104" s="188"/>
      <c r="ES104" s="188"/>
      <c r="ET104" s="188"/>
      <c r="EU104" s="188"/>
      <c r="EV104" s="188"/>
      <c r="EW104" s="189"/>
      <c r="EX104" s="195"/>
      <c r="EY104" s="188"/>
      <c r="EZ104" s="188"/>
      <c r="FA104" s="188"/>
      <c r="FB104" s="188"/>
      <c r="FC104" s="188"/>
      <c r="FD104" s="188"/>
      <c r="FE104" s="188"/>
      <c r="FF104" s="188"/>
      <c r="FG104" s="188"/>
      <c r="FH104" s="188"/>
      <c r="FI104" s="188"/>
      <c r="FJ104" s="188"/>
      <c r="FK104" s="188"/>
      <c r="FL104" s="188"/>
      <c r="FM104" s="188"/>
      <c r="FN104" s="189"/>
      <c r="FO104" s="195"/>
      <c r="FP104" s="188"/>
      <c r="FQ104" s="188"/>
      <c r="FR104" s="188"/>
      <c r="FS104" s="188"/>
      <c r="FT104" s="188"/>
      <c r="FU104" s="188"/>
      <c r="FV104" s="188"/>
      <c r="FW104" s="188"/>
      <c r="FX104" s="188"/>
      <c r="FY104" s="188"/>
      <c r="FZ104" s="188"/>
      <c r="GA104" s="188"/>
      <c r="GB104" s="188"/>
      <c r="GC104" s="188"/>
      <c r="GD104" s="188"/>
      <c r="GE104" s="189"/>
      <c r="GF104" s="195"/>
      <c r="GG104" s="188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9"/>
      <c r="GW104" s="195"/>
      <c r="GX104" s="188"/>
      <c r="GY104" s="188"/>
      <c r="GZ104" s="188"/>
      <c r="HA104" s="188"/>
      <c r="HB104" s="188"/>
      <c r="HC104" s="188"/>
      <c r="HD104" s="188"/>
      <c r="HE104" s="188"/>
      <c r="HF104" s="188"/>
      <c r="HG104" s="188"/>
      <c r="HH104" s="188"/>
      <c r="HI104" s="188"/>
      <c r="HJ104" s="188"/>
      <c r="HK104" s="188"/>
      <c r="HL104" s="188"/>
      <c r="HM104" s="189"/>
      <c r="HN104" s="195"/>
      <c r="HO104" s="188"/>
      <c r="HP104" s="188"/>
      <c r="HQ104" s="188"/>
      <c r="HR104" s="188"/>
      <c r="HS104" s="188"/>
      <c r="HT104" s="188"/>
      <c r="HU104" s="188"/>
      <c r="HV104" s="188"/>
      <c r="HW104" s="188"/>
      <c r="HX104" s="188"/>
      <c r="HY104" s="188"/>
      <c r="HZ104" s="188"/>
      <c r="IA104" s="188"/>
      <c r="IB104" s="188"/>
      <c r="IC104" s="188"/>
      <c r="ID104" s="189"/>
      <c r="IE104" s="195"/>
      <c r="IF104" s="188"/>
      <c r="IG104" s="188"/>
      <c r="IH104" s="188"/>
      <c r="II104" s="188"/>
      <c r="IJ104" s="188"/>
      <c r="IK104" s="188"/>
      <c r="IL104" s="188"/>
      <c r="IM104" s="188"/>
      <c r="IN104" s="188"/>
      <c r="IO104" s="188"/>
      <c r="IP104" s="188"/>
      <c r="IQ104" s="188"/>
      <c r="IR104" s="188"/>
      <c r="IS104" s="188"/>
      <c r="IT104" s="188"/>
      <c r="IU104" s="189"/>
      <c r="IV104" s="195"/>
      <c r="IW104" s="188"/>
      <c r="IX104" s="188"/>
      <c r="IY104" s="188"/>
      <c r="IZ104" s="188"/>
      <c r="JA104" s="188"/>
      <c r="JB104" s="188"/>
      <c r="JC104" s="188"/>
      <c r="JD104" s="188"/>
      <c r="JE104" s="188"/>
      <c r="JF104" s="188"/>
      <c r="JG104" s="188"/>
      <c r="JH104" s="188"/>
      <c r="JI104" s="188"/>
      <c r="JJ104" s="188"/>
      <c r="JK104" s="188"/>
      <c r="JL104" s="189"/>
      <c r="JM104" s="195"/>
      <c r="JN104" s="188"/>
      <c r="JO104" s="188"/>
      <c r="JP104" s="188"/>
      <c r="JQ104" s="188"/>
      <c r="JR104" s="188"/>
      <c r="JS104" s="188"/>
      <c r="JT104" s="188"/>
      <c r="JU104" s="188"/>
      <c r="JV104" s="188"/>
      <c r="JW104" s="188"/>
      <c r="JX104" s="188"/>
      <c r="JY104" s="188"/>
      <c r="JZ104" s="188"/>
      <c r="KA104" s="188"/>
      <c r="KB104" s="188"/>
      <c r="KC104" s="189"/>
      <c r="KD104" s="195"/>
      <c r="KE104" s="188"/>
      <c r="KF104" s="188"/>
      <c r="KG104" s="188"/>
      <c r="KH104" s="188"/>
      <c r="KI104" s="188"/>
      <c r="KJ104" s="188"/>
      <c r="KK104" s="188"/>
      <c r="KL104" s="188"/>
      <c r="KM104" s="188"/>
      <c r="KN104" s="188"/>
      <c r="KO104" s="188"/>
      <c r="KP104" s="188"/>
      <c r="KQ104" s="188"/>
      <c r="KR104" s="188"/>
      <c r="KS104" s="188"/>
      <c r="KT104" s="189"/>
      <c r="KU104" s="188"/>
    </row>
    <row r="105" ht="15.0" customHeight="1">
      <c r="A105" s="272"/>
      <c r="B105" s="273" t="s">
        <v>99</v>
      </c>
      <c r="C105" s="273" t="str">
        <f t="shared" ref="C105:C109" si="2034">C4</f>
        <v>: Provinsi Sulawesi Tenggara</v>
      </c>
      <c r="D105" s="273"/>
      <c r="E105" s="273"/>
      <c r="F105" s="273"/>
      <c r="G105" s="273" t="s">
        <v>101</v>
      </c>
      <c r="H105" s="273"/>
      <c r="I105" s="274"/>
      <c r="J105" s="275"/>
      <c r="K105" s="275"/>
      <c r="L105" s="275"/>
      <c r="M105" s="275"/>
      <c r="N105" s="275"/>
      <c r="O105" s="275"/>
      <c r="P105" s="201" t="s">
        <v>208</v>
      </c>
      <c r="Q105" s="276"/>
      <c r="R105" s="272"/>
      <c r="S105" s="273" t="s">
        <v>99</v>
      </c>
      <c r="T105" s="273" t="str">
        <f t="shared" ref="T105:T109" si="2035">T4</f>
        <v>: Provinsi Sulawesi Tenggara</v>
      </c>
      <c r="U105" s="273"/>
      <c r="V105" s="273"/>
      <c r="W105" s="273"/>
      <c r="X105" s="273" t="s">
        <v>101</v>
      </c>
      <c r="Y105" s="273"/>
      <c r="Z105" s="274"/>
      <c r="AA105" s="275"/>
      <c r="AB105" s="275"/>
      <c r="AC105" s="275"/>
      <c r="AD105" s="275"/>
      <c r="AE105" s="275"/>
      <c r="AF105" s="275"/>
      <c r="AG105" s="201" t="s">
        <v>208</v>
      </c>
      <c r="AH105" s="276"/>
      <c r="AI105" s="272"/>
      <c r="AJ105" s="273" t="s">
        <v>99</v>
      </c>
      <c r="AK105" s="273" t="str">
        <f t="shared" ref="AK105:AK109" si="2036">AK4</f>
        <v>: Provinsi Sulawesi Tenggara</v>
      </c>
      <c r="AL105" s="273"/>
      <c r="AM105" s="273"/>
      <c r="AN105" s="273"/>
      <c r="AO105" s="273" t="s">
        <v>101</v>
      </c>
      <c r="AP105" s="273"/>
      <c r="AQ105" s="274"/>
      <c r="AR105" s="275"/>
      <c r="AS105" s="275"/>
      <c r="AT105" s="275"/>
      <c r="AU105" s="275"/>
      <c r="AV105" s="275"/>
      <c r="AW105" s="275"/>
      <c r="AX105" s="201" t="s">
        <v>208</v>
      </c>
      <c r="AY105" s="276"/>
      <c r="AZ105" s="272"/>
      <c r="BA105" s="273" t="s">
        <v>99</v>
      </c>
      <c r="BB105" s="273" t="str">
        <f t="shared" ref="BB105:BB109" si="2037">BB4</f>
        <v>: Provinsi Sulawesi Tenggara</v>
      </c>
      <c r="BC105" s="273"/>
      <c r="BD105" s="273"/>
      <c r="BE105" s="273"/>
      <c r="BF105" s="273" t="s">
        <v>101</v>
      </c>
      <c r="BG105" s="273"/>
      <c r="BH105" s="274"/>
      <c r="BI105" s="275"/>
      <c r="BJ105" s="275"/>
      <c r="BK105" s="275"/>
      <c r="BL105" s="275"/>
      <c r="BM105" s="275"/>
      <c r="BN105" s="275"/>
      <c r="BO105" s="201" t="s">
        <v>208</v>
      </c>
      <c r="BP105" s="276"/>
      <c r="BQ105" s="272"/>
      <c r="BR105" s="273" t="s">
        <v>99</v>
      </c>
      <c r="BS105" s="273" t="str">
        <f t="shared" ref="BS105:BS109" si="2038">BS4</f>
        <v>: Provinsi Sulawesi Tenggara</v>
      </c>
      <c r="BT105" s="273"/>
      <c r="BU105" s="273"/>
      <c r="BV105" s="273"/>
      <c r="BW105" s="273" t="s">
        <v>101</v>
      </c>
      <c r="BX105" s="273"/>
      <c r="BY105" s="274"/>
      <c r="BZ105" s="275"/>
      <c r="CA105" s="275"/>
      <c r="CB105" s="275"/>
      <c r="CC105" s="275"/>
      <c r="CD105" s="275"/>
      <c r="CE105" s="275"/>
      <c r="CF105" s="201" t="s">
        <v>208</v>
      </c>
      <c r="CG105" s="276"/>
      <c r="CH105" s="272"/>
      <c r="CI105" s="273" t="s">
        <v>99</v>
      </c>
      <c r="CJ105" s="273" t="str">
        <f t="shared" ref="CJ105:CJ109" si="2039">CJ4</f>
        <v>: Provinsi Sulawesi Tenggara</v>
      </c>
      <c r="CK105" s="273"/>
      <c r="CL105" s="273"/>
      <c r="CM105" s="273"/>
      <c r="CN105" s="273" t="s">
        <v>101</v>
      </c>
      <c r="CO105" s="273"/>
      <c r="CP105" s="274"/>
      <c r="CQ105" s="275"/>
      <c r="CR105" s="275"/>
      <c r="CS105" s="275"/>
      <c r="CT105" s="275"/>
      <c r="CU105" s="275"/>
      <c r="CV105" s="275"/>
      <c r="CW105" s="201" t="s">
        <v>208</v>
      </c>
      <c r="CX105" s="276"/>
      <c r="CY105" s="272"/>
      <c r="CZ105" s="273" t="s">
        <v>99</v>
      </c>
      <c r="DA105" s="273" t="str">
        <f t="shared" ref="DA105:DA109" si="2040">DA4</f>
        <v>: Provinsi Sulawesi Tenggara</v>
      </c>
      <c r="DB105" s="273"/>
      <c r="DC105" s="273"/>
      <c r="DD105" s="273"/>
      <c r="DE105" s="273" t="s">
        <v>101</v>
      </c>
      <c r="DF105" s="273"/>
      <c r="DG105" s="274"/>
      <c r="DH105" s="275"/>
      <c r="DI105" s="275"/>
      <c r="DJ105" s="275"/>
      <c r="DK105" s="275"/>
      <c r="DL105" s="275"/>
      <c r="DM105" s="275"/>
      <c r="DN105" s="201" t="s">
        <v>208</v>
      </c>
      <c r="DO105" s="276"/>
      <c r="DP105" s="272"/>
      <c r="DQ105" s="273" t="s">
        <v>99</v>
      </c>
      <c r="DR105" s="273" t="str">
        <f t="shared" ref="DR105:DR109" si="2041">DR4</f>
        <v>: Provinsi Sulawesi Tenggara</v>
      </c>
      <c r="DS105" s="273"/>
      <c r="DT105" s="273"/>
      <c r="DU105" s="273"/>
      <c r="DV105" s="273" t="s">
        <v>101</v>
      </c>
      <c r="DW105" s="273"/>
      <c r="DX105" s="274"/>
      <c r="DY105" s="275"/>
      <c r="DZ105" s="275"/>
      <c r="EA105" s="275"/>
      <c r="EB105" s="275"/>
      <c r="EC105" s="275"/>
      <c r="ED105" s="275"/>
      <c r="EE105" s="201" t="s">
        <v>208</v>
      </c>
      <c r="EF105" s="276"/>
      <c r="EG105" s="272"/>
      <c r="EH105" s="273" t="s">
        <v>99</v>
      </c>
      <c r="EI105" s="273" t="str">
        <f t="shared" ref="EI105:EI109" si="2042">EI4</f>
        <v>: Provinsi Sulawesi Tenggara</v>
      </c>
      <c r="EJ105" s="273"/>
      <c r="EK105" s="273"/>
      <c r="EL105" s="273"/>
      <c r="EM105" s="273" t="s">
        <v>101</v>
      </c>
      <c r="EN105" s="273"/>
      <c r="EO105" s="274"/>
      <c r="EP105" s="275"/>
      <c r="EQ105" s="275"/>
      <c r="ER105" s="275"/>
      <c r="ES105" s="275"/>
      <c r="ET105" s="275"/>
      <c r="EU105" s="275"/>
      <c r="EV105" s="201" t="s">
        <v>208</v>
      </c>
      <c r="EW105" s="276"/>
      <c r="EX105" s="272"/>
      <c r="EY105" s="273" t="s">
        <v>99</v>
      </c>
      <c r="EZ105" s="273" t="str">
        <f t="shared" ref="EZ105:EZ109" si="2043">EZ4</f>
        <v>: Provinsi Sulawesi Tenggara</v>
      </c>
      <c r="FA105" s="273"/>
      <c r="FB105" s="273"/>
      <c r="FC105" s="273"/>
      <c r="FD105" s="273" t="s">
        <v>101</v>
      </c>
      <c r="FE105" s="273"/>
      <c r="FF105" s="274"/>
      <c r="FG105" s="275"/>
      <c r="FH105" s="275"/>
      <c r="FI105" s="275"/>
      <c r="FJ105" s="275"/>
      <c r="FK105" s="275"/>
      <c r="FL105" s="275"/>
      <c r="FM105" s="201" t="s">
        <v>208</v>
      </c>
      <c r="FN105" s="276"/>
      <c r="FO105" s="272"/>
      <c r="FP105" s="273" t="s">
        <v>99</v>
      </c>
      <c r="FQ105" s="273" t="str">
        <f t="shared" ref="FQ105:FQ109" si="2044">FQ4</f>
        <v>: Provinsi Sulawesi Tenggara</v>
      </c>
      <c r="FR105" s="273"/>
      <c r="FS105" s="273"/>
      <c r="FT105" s="273"/>
      <c r="FU105" s="273" t="s">
        <v>101</v>
      </c>
      <c r="FV105" s="273"/>
      <c r="FW105" s="274"/>
      <c r="FX105" s="275"/>
      <c r="FY105" s="275"/>
      <c r="FZ105" s="275"/>
      <c r="GA105" s="275"/>
      <c r="GB105" s="275"/>
      <c r="GC105" s="275"/>
      <c r="GD105" s="201" t="s">
        <v>208</v>
      </c>
      <c r="GE105" s="276"/>
      <c r="GF105" s="272"/>
      <c r="GG105" s="273" t="s">
        <v>99</v>
      </c>
      <c r="GH105" s="273" t="str">
        <f t="shared" ref="GH105:GH109" si="2045">GH4</f>
        <v>: Provinsi Sulawesi Tenggara</v>
      </c>
      <c r="GI105" s="273"/>
      <c r="GJ105" s="273"/>
      <c r="GK105" s="273"/>
      <c r="GL105" s="273" t="s">
        <v>101</v>
      </c>
      <c r="GM105" s="273"/>
      <c r="GN105" s="274"/>
      <c r="GO105" s="275"/>
      <c r="GP105" s="275"/>
      <c r="GQ105" s="275"/>
      <c r="GR105" s="275"/>
      <c r="GS105" s="275"/>
      <c r="GT105" s="275"/>
      <c r="GU105" s="201" t="s">
        <v>208</v>
      </c>
      <c r="GV105" s="276"/>
      <c r="GW105" s="272"/>
      <c r="GX105" s="273" t="s">
        <v>99</v>
      </c>
      <c r="GY105" s="273" t="str">
        <f t="shared" ref="GY105:GY109" si="2046">GY4</f>
        <v>: Provinsi Sulawesi Tenggara</v>
      </c>
      <c r="GZ105" s="273"/>
      <c r="HA105" s="273"/>
      <c r="HB105" s="273"/>
      <c r="HC105" s="273" t="s">
        <v>101</v>
      </c>
      <c r="HD105" s="273"/>
      <c r="HE105" s="274"/>
      <c r="HF105" s="275"/>
      <c r="HG105" s="275"/>
      <c r="HH105" s="275"/>
      <c r="HI105" s="275"/>
      <c r="HJ105" s="275"/>
      <c r="HK105" s="275"/>
      <c r="HL105" s="201" t="s">
        <v>208</v>
      </c>
      <c r="HM105" s="276"/>
      <c r="HN105" s="272"/>
      <c r="HO105" s="273" t="s">
        <v>99</v>
      </c>
      <c r="HP105" s="273" t="str">
        <f t="shared" ref="HP105:HP109" si="2047">HP4</f>
        <v>: Provinsi Sulawesi Tenggara</v>
      </c>
      <c r="HQ105" s="273"/>
      <c r="HR105" s="273"/>
      <c r="HS105" s="273"/>
      <c r="HT105" s="273" t="s">
        <v>101</v>
      </c>
      <c r="HU105" s="273"/>
      <c r="HV105" s="274"/>
      <c r="HW105" s="275"/>
      <c r="HX105" s="275"/>
      <c r="HY105" s="275"/>
      <c r="HZ105" s="275"/>
      <c r="IA105" s="275"/>
      <c r="IB105" s="275"/>
      <c r="IC105" s="201" t="s">
        <v>208</v>
      </c>
      <c r="ID105" s="276"/>
      <c r="IE105" s="272"/>
      <c r="IF105" s="273" t="s">
        <v>99</v>
      </c>
      <c r="IG105" s="273" t="str">
        <f t="shared" ref="IG105:IG109" si="2048">IG4</f>
        <v>: Provinsi Sulawesi Tenggara</v>
      </c>
      <c r="IH105" s="273"/>
      <c r="II105" s="273"/>
      <c r="IJ105" s="273"/>
      <c r="IK105" s="273" t="s">
        <v>101</v>
      </c>
      <c r="IL105" s="273"/>
      <c r="IM105" s="274"/>
      <c r="IN105" s="275"/>
      <c r="IO105" s="275"/>
      <c r="IP105" s="275"/>
      <c r="IQ105" s="275"/>
      <c r="IR105" s="275"/>
      <c r="IS105" s="275"/>
      <c r="IT105" s="201" t="s">
        <v>208</v>
      </c>
      <c r="IU105" s="276"/>
      <c r="IV105" s="272"/>
      <c r="IW105" s="273" t="s">
        <v>99</v>
      </c>
      <c r="IX105" s="273" t="str">
        <f t="shared" ref="IX105:IX109" si="2049">IX4</f>
        <v>: Provinsi Sulawesi Tenggara</v>
      </c>
      <c r="IY105" s="273"/>
      <c r="IZ105" s="273"/>
      <c r="JA105" s="273"/>
      <c r="JB105" s="273" t="s">
        <v>101</v>
      </c>
      <c r="JC105" s="273"/>
      <c r="JD105" s="274"/>
      <c r="JE105" s="275"/>
      <c r="JF105" s="275"/>
      <c r="JG105" s="275"/>
      <c r="JH105" s="275"/>
      <c r="JI105" s="275"/>
      <c r="JJ105" s="275"/>
      <c r="JK105" s="201" t="s">
        <v>208</v>
      </c>
      <c r="JL105" s="277"/>
      <c r="JM105" s="272"/>
      <c r="JN105" s="273" t="s">
        <v>99</v>
      </c>
      <c r="JO105" s="273" t="str">
        <f t="shared" ref="JO105:JO109" si="2050">JO4</f>
        <v>: Provinsi Sulawesi Tenggara</v>
      </c>
      <c r="JP105" s="273"/>
      <c r="JQ105" s="273"/>
      <c r="JR105" s="273"/>
      <c r="JS105" s="273" t="s">
        <v>101</v>
      </c>
      <c r="JT105" s="273"/>
      <c r="JU105" s="274"/>
      <c r="JV105" s="275"/>
      <c r="JW105" s="275"/>
      <c r="JX105" s="275"/>
      <c r="JY105" s="275"/>
      <c r="JZ105" s="275"/>
      <c r="KA105" s="275"/>
      <c r="KB105" s="201" t="s">
        <v>208</v>
      </c>
      <c r="KC105" s="277"/>
      <c r="KD105" s="272"/>
      <c r="KE105" s="273" t="s">
        <v>99</v>
      </c>
      <c r="KF105" s="273" t="str">
        <f t="shared" ref="KF105:KF109" si="2051">KF4</f>
        <v>: Provinsi Sulawesi Tenggara</v>
      </c>
      <c r="KG105" s="273"/>
      <c r="KH105" s="273"/>
      <c r="KI105" s="273"/>
      <c r="KJ105" s="273" t="s">
        <v>101</v>
      </c>
      <c r="KK105" s="273"/>
      <c r="KL105" s="274"/>
      <c r="KM105" s="275"/>
      <c r="KN105" s="275"/>
      <c r="KO105" s="275"/>
      <c r="KP105" s="275"/>
      <c r="KQ105" s="275"/>
      <c r="KR105" s="275"/>
      <c r="KS105" s="201" t="s">
        <v>208</v>
      </c>
      <c r="KT105" s="277"/>
      <c r="KU105" s="275"/>
    </row>
    <row r="106" ht="15.0" customHeight="1">
      <c r="A106" s="278"/>
      <c r="B106" s="279" t="s">
        <v>103</v>
      </c>
      <c r="C106" s="279" t="str">
        <f t="shared" si="2034"/>
        <v>: Pertanian, Kehutanan, dan Perikanan   </v>
      </c>
      <c r="D106" s="279"/>
      <c r="E106" s="279"/>
      <c r="F106" s="279"/>
      <c r="G106" s="279" t="s">
        <v>105</v>
      </c>
      <c r="H106" s="279"/>
      <c r="I106" s="280"/>
      <c r="J106" s="275"/>
      <c r="K106" s="275"/>
      <c r="L106" s="275"/>
      <c r="M106" s="275"/>
      <c r="N106" s="275"/>
      <c r="O106" s="275"/>
      <c r="P106" s="46"/>
      <c r="Q106" s="276"/>
      <c r="R106" s="278"/>
      <c r="S106" s="279" t="s">
        <v>103</v>
      </c>
      <c r="T106" s="279" t="str">
        <f t="shared" si="2035"/>
        <v>: Pertanian, Kehutanan, dan Perikanan   </v>
      </c>
      <c r="U106" s="279"/>
      <c r="V106" s="279"/>
      <c r="W106" s="279"/>
      <c r="X106" s="279" t="s">
        <v>105</v>
      </c>
      <c r="Y106" s="279"/>
      <c r="Z106" s="280"/>
      <c r="AA106" s="275"/>
      <c r="AB106" s="275"/>
      <c r="AC106" s="275"/>
      <c r="AD106" s="275"/>
      <c r="AE106" s="275"/>
      <c r="AF106" s="275"/>
      <c r="AG106" s="46"/>
      <c r="AH106" s="276"/>
      <c r="AI106" s="278"/>
      <c r="AJ106" s="279" t="s">
        <v>103</v>
      </c>
      <c r="AK106" s="279" t="str">
        <f t="shared" si="2036"/>
        <v>: Pertanian, Kehutanan, dan Perikanan   </v>
      </c>
      <c r="AL106" s="279"/>
      <c r="AM106" s="279"/>
      <c r="AN106" s="279"/>
      <c r="AO106" s="279" t="s">
        <v>105</v>
      </c>
      <c r="AP106" s="279"/>
      <c r="AQ106" s="280"/>
      <c r="AR106" s="275"/>
      <c r="AS106" s="275"/>
      <c r="AT106" s="275"/>
      <c r="AU106" s="275"/>
      <c r="AV106" s="275"/>
      <c r="AW106" s="275"/>
      <c r="AX106" s="46"/>
      <c r="AY106" s="276"/>
      <c r="AZ106" s="278"/>
      <c r="BA106" s="279" t="s">
        <v>103</v>
      </c>
      <c r="BB106" s="279" t="str">
        <f t="shared" si="2037"/>
        <v>: Pertanian, Kehutanan, dan Perikanan   </v>
      </c>
      <c r="BC106" s="279"/>
      <c r="BD106" s="279"/>
      <c r="BE106" s="279"/>
      <c r="BF106" s="279" t="s">
        <v>105</v>
      </c>
      <c r="BG106" s="279"/>
      <c r="BH106" s="280"/>
      <c r="BI106" s="275"/>
      <c r="BJ106" s="275"/>
      <c r="BK106" s="275"/>
      <c r="BL106" s="275"/>
      <c r="BM106" s="275"/>
      <c r="BN106" s="275"/>
      <c r="BO106" s="46"/>
      <c r="BP106" s="276"/>
      <c r="BQ106" s="278"/>
      <c r="BR106" s="279" t="s">
        <v>103</v>
      </c>
      <c r="BS106" s="279" t="str">
        <f t="shared" si="2038"/>
        <v>: Pertanian, Kehutanan, dan Perikanan   </v>
      </c>
      <c r="BT106" s="279"/>
      <c r="BU106" s="279"/>
      <c r="BV106" s="279"/>
      <c r="BW106" s="279" t="s">
        <v>105</v>
      </c>
      <c r="BX106" s="279"/>
      <c r="BY106" s="280"/>
      <c r="BZ106" s="275"/>
      <c r="CA106" s="275"/>
      <c r="CB106" s="275"/>
      <c r="CC106" s="275"/>
      <c r="CD106" s="275"/>
      <c r="CE106" s="275"/>
      <c r="CF106" s="46"/>
      <c r="CG106" s="276"/>
      <c r="CH106" s="278"/>
      <c r="CI106" s="279" t="s">
        <v>103</v>
      </c>
      <c r="CJ106" s="279" t="str">
        <f t="shared" si="2039"/>
        <v>: Pertanian, Kehutanan, dan Perikanan   </v>
      </c>
      <c r="CK106" s="279"/>
      <c r="CL106" s="279"/>
      <c r="CM106" s="279"/>
      <c r="CN106" s="279" t="s">
        <v>105</v>
      </c>
      <c r="CO106" s="279"/>
      <c r="CP106" s="280"/>
      <c r="CQ106" s="275"/>
      <c r="CR106" s="275"/>
      <c r="CS106" s="275"/>
      <c r="CT106" s="275"/>
      <c r="CU106" s="275"/>
      <c r="CV106" s="275"/>
      <c r="CW106" s="46"/>
      <c r="CX106" s="276"/>
      <c r="CY106" s="278"/>
      <c r="CZ106" s="279" t="s">
        <v>103</v>
      </c>
      <c r="DA106" s="279" t="str">
        <f t="shared" si="2040"/>
        <v>: Pertanian, Kehutanan, dan Perikanan   </v>
      </c>
      <c r="DB106" s="279"/>
      <c r="DC106" s="279"/>
      <c r="DD106" s="279"/>
      <c r="DE106" s="279" t="s">
        <v>105</v>
      </c>
      <c r="DF106" s="279"/>
      <c r="DG106" s="280"/>
      <c r="DH106" s="275"/>
      <c r="DI106" s="275"/>
      <c r="DJ106" s="275"/>
      <c r="DK106" s="275"/>
      <c r="DL106" s="275"/>
      <c r="DM106" s="275"/>
      <c r="DN106" s="46"/>
      <c r="DO106" s="276"/>
      <c r="DP106" s="278"/>
      <c r="DQ106" s="279" t="s">
        <v>103</v>
      </c>
      <c r="DR106" s="279" t="str">
        <f t="shared" si="2041"/>
        <v>: Pertanian, Kehutanan, dan Perikanan   </v>
      </c>
      <c r="DS106" s="279"/>
      <c r="DT106" s="279"/>
      <c r="DU106" s="279"/>
      <c r="DV106" s="279" t="s">
        <v>105</v>
      </c>
      <c r="DW106" s="279"/>
      <c r="DX106" s="280"/>
      <c r="DY106" s="275"/>
      <c r="DZ106" s="275"/>
      <c r="EA106" s="275"/>
      <c r="EB106" s="275"/>
      <c r="EC106" s="275"/>
      <c r="ED106" s="275"/>
      <c r="EE106" s="46"/>
      <c r="EF106" s="276"/>
      <c r="EG106" s="278"/>
      <c r="EH106" s="279" t="s">
        <v>103</v>
      </c>
      <c r="EI106" s="279" t="str">
        <f t="shared" si="2042"/>
        <v>: Pertanian, Kehutanan, dan Perikanan   </v>
      </c>
      <c r="EJ106" s="279"/>
      <c r="EK106" s="279"/>
      <c r="EL106" s="279"/>
      <c r="EM106" s="279" t="s">
        <v>105</v>
      </c>
      <c r="EN106" s="279"/>
      <c r="EO106" s="280"/>
      <c r="EP106" s="275"/>
      <c r="EQ106" s="275"/>
      <c r="ER106" s="275"/>
      <c r="ES106" s="275"/>
      <c r="ET106" s="275"/>
      <c r="EU106" s="275"/>
      <c r="EV106" s="46"/>
      <c r="EW106" s="276"/>
      <c r="EX106" s="278"/>
      <c r="EY106" s="279" t="s">
        <v>103</v>
      </c>
      <c r="EZ106" s="279" t="str">
        <f t="shared" si="2043"/>
        <v>: Pertanian, Kehutanan, dan Perikanan   </v>
      </c>
      <c r="FA106" s="279"/>
      <c r="FB106" s="279"/>
      <c r="FC106" s="279"/>
      <c r="FD106" s="279" t="s">
        <v>105</v>
      </c>
      <c r="FE106" s="279"/>
      <c r="FF106" s="280"/>
      <c r="FG106" s="275"/>
      <c r="FH106" s="275"/>
      <c r="FI106" s="275"/>
      <c r="FJ106" s="275"/>
      <c r="FK106" s="275"/>
      <c r="FL106" s="275"/>
      <c r="FM106" s="46"/>
      <c r="FN106" s="276"/>
      <c r="FO106" s="278"/>
      <c r="FP106" s="279" t="s">
        <v>103</v>
      </c>
      <c r="FQ106" s="279" t="str">
        <f t="shared" si="2044"/>
        <v>: Pertanian, Kehutanan, dan Perikanan   </v>
      </c>
      <c r="FR106" s="279"/>
      <c r="FS106" s="279"/>
      <c r="FT106" s="279"/>
      <c r="FU106" s="279" t="s">
        <v>105</v>
      </c>
      <c r="FV106" s="279"/>
      <c r="FW106" s="280"/>
      <c r="FX106" s="275"/>
      <c r="FY106" s="275"/>
      <c r="FZ106" s="275"/>
      <c r="GA106" s="275"/>
      <c r="GB106" s="275"/>
      <c r="GC106" s="275"/>
      <c r="GD106" s="46"/>
      <c r="GE106" s="276"/>
      <c r="GF106" s="278"/>
      <c r="GG106" s="279" t="s">
        <v>103</v>
      </c>
      <c r="GH106" s="279" t="str">
        <f t="shared" si="2045"/>
        <v>: Pertanian, Kehutanan, dan Perikanan   </v>
      </c>
      <c r="GI106" s="279"/>
      <c r="GJ106" s="279"/>
      <c r="GK106" s="279"/>
      <c r="GL106" s="279" t="s">
        <v>105</v>
      </c>
      <c r="GM106" s="279"/>
      <c r="GN106" s="280"/>
      <c r="GO106" s="275"/>
      <c r="GP106" s="275"/>
      <c r="GQ106" s="275"/>
      <c r="GR106" s="275"/>
      <c r="GS106" s="275"/>
      <c r="GT106" s="275"/>
      <c r="GU106" s="46"/>
      <c r="GV106" s="276"/>
      <c r="GW106" s="278"/>
      <c r="GX106" s="279" t="s">
        <v>103</v>
      </c>
      <c r="GY106" s="279" t="str">
        <f t="shared" si="2046"/>
        <v>: Pertanian, Kehutanan, dan Perikanan   </v>
      </c>
      <c r="GZ106" s="279"/>
      <c r="HA106" s="279"/>
      <c r="HB106" s="279"/>
      <c r="HC106" s="279" t="s">
        <v>105</v>
      </c>
      <c r="HD106" s="279"/>
      <c r="HE106" s="280"/>
      <c r="HF106" s="275"/>
      <c r="HG106" s="275"/>
      <c r="HH106" s="275"/>
      <c r="HI106" s="275"/>
      <c r="HJ106" s="275"/>
      <c r="HK106" s="275"/>
      <c r="HL106" s="46"/>
      <c r="HM106" s="276"/>
      <c r="HN106" s="278"/>
      <c r="HO106" s="279" t="s">
        <v>103</v>
      </c>
      <c r="HP106" s="279" t="str">
        <f t="shared" si="2047"/>
        <v>: Pertanian, Kehutanan, dan Perikanan   </v>
      </c>
      <c r="HQ106" s="279"/>
      <c r="HR106" s="279"/>
      <c r="HS106" s="279"/>
      <c r="HT106" s="279" t="s">
        <v>105</v>
      </c>
      <c r="HU106" s="279"/>
      <c r="HV106" s="280"/>
      <c r="HW106" s="275"/>
      <c r="HX106" s="275"/>
      <c r="HY106" s="275"/>
      <c r="HZ106" s="275"/>
      <c r="IA106" s="275"/>
      <c r="IB106" s="275"/>
      <c r="IC106" s="46"/>
      <c r="ID106" s="276"/>
      <c r="IE106" s="278"/>
      <c r="IF106" s="279" t="s">
        <v>103</v>
      </c>
      <c r="IG106" s="279" t="str">
        <f t="shared" si="2048"/>
        <v>: Pertanian, Kehutanan, dan Perikanan   </v>
      </c>
      <c r="IH106" s="279"/>
      <c r="II106" s="279"/>
      <c r="IJ106" s="279"/>
      <c r="IK106" s="279" t="s">
        <v>105</v>
      </c>
      <c r="IL106" s="279"/>
      <c r="IM106" s="280"/>
      <c r="IN106" s="275"/>
      <c r="IO106" s="275"/>
      <c r="IP106" s="275"/>
      <c r="IQ106" s="275"/>
      <c r="IR106" s="275"/>
      <c r="IS106" s="275"/>
      <c r="IT106" s="46"/>
      <c r="IU106" s="276"/>
      <c r="IV106" s="278"/>
      <c r="IW106" s="279" t="s">
        <v>103</v>
      </c>
      <c r="IX106" s="279" t="str">
        <f t="shared" si="2049"/>
        <v>: Pertanian, Kehutanan, dan Perikanan   </v>
      </c>
      <c r="IY106" s="279"/>
      <c r="IZ106" s="279"/>
      <c r="JA106" s="279"/>
      <c r="JB106" s="279" t="s">
        <v>105</v>
      </c>
      <c r="JC106" s="279"/>
      <c r="JD106" s="280"/>
      <c r="JE106" s="275"/>
      <c r="JF106" s="275"/>
      <c r="JG106" s="275"/>
      <c r="JH106" s="275"/>
      <c r="JI106" s="275"/>
      <c r="JJ106" s="275"/>
      <c r="JK106" s="46"/>
      <c r="JL106" s="277"/>
      <c r="JM106" s="278"/>
      <c r="JN106" s="279" t="s">
        <v>103</v>
      </c>
      <c r="JO106" s="279" t="str">
        <f t="shared" si="2050"/>
        <v>: Pertanian, Kehutanan, dan Perikanan   </v>
      </c>
      <c r="JP106" s="279"/>
      <c r="JQ106" s="279"/>
      <c r="JR106" s="279"/>
      <c r="JS106" s="279" t="s">
        <v>105</v>
      </c>
      <c r="JT106" s="279"/>
      <c r="JU106" s="280"/>
      <c r="JV106" s="275"/>
      <c r="JW106" s="275"/>
      <c r="JX106" s="275"/>
      <c r="JY106" s="275"/>
      <c r="JZ106" s="275"/>
      <c r="KA106" s="275"/>
      <c r="KB106" s="46"/>
      <c r="KC106" s="277"/>
      <c r="KD106" s="278"/>
      <c r="KE106" s="279" t="s">
        <v>103</v>
      </c>
      <c r="KF106" s="279" t="str">
        <f t="shared" si="2051"/>
        <v>: Pertanian, Kehutanan, dan Perikanan   </v>
      </c>
      <c r="KG106" s="279"/>
      <c r="KH106" s="279"/>
      <c r="KI106" s="279"/>
      <c r="KJ106" s="279" t="s">
        <v>105</v>
      </c>
      <c r="KK106" s="279"/>
      <c r="KL106" s="280"/>
      <c r="KM106" s="275"/>
      <c r="KN106" s="275"/>
      <c r="KO106" s="275"/>
      <c r="KP106" s="275"/>
      <c r="KQ106" s="275"/>
      <c r="KR106" s="275"/>
      <c r="KS106" s="46"/>
      <c r="KT106" s="277"/>
      <c r="KU106" s="275"/>
    </row>
    <row r="107" ht="15.0" customHeight="1">
      <c r="A107" s="278"/>
      <c r="B107" s="279" t="s">
        <v>106</v>
      </c>
      <c r="C107" s="279" t="str">
        <f t="shared" si="2034"/>
        <v>: Pertanian, Peternakan, Perburuan dan Jasa Pertanian</v>
      </c>
      <c r="D107" s="279"/>
      <c r="E107" s="279"/>
      <c r="F107" s="279"/>
      <c r="G107" s="281" t="s">
        <v>209</v>
      </c>
      <c r="H107" s="279"/>
      <c r="I107" s="280"/>
      <c r="J107" s="275"/>
      <c r="K107" s="275"/>
      <c r="L107" s="275"/>
      <c r="M107" s="275"/>
      <c r="N107" s="275"/>
      <c r="O107" s="275"/>
      <c r="P107" s="208" t="str">
        <f>"I/"&amp;P$6</f>
        <v>I/2010</v>
      </c>
      <c r="Q107" s="276"/>
      <c r="R107" s="278"/>
      <c r="S107" s="279" t="s">
        <v>106</v>
      </c>
      <c r="T107" s="279" t="str">
        <f t="shared" si="2035"/>
        <v>: Pertanian, Peternakan, Perburuan dan Jasa Pertanian</v>
      </c>
      <c r="U107" s="279"/>
      <c r="V107" s="279"/>
      <c r="W107" s="279"/>
      <c r="X107" s="281" t="s">
        <v>209</v>
      </c>
      <c r="Y107" s="279"/>
      <c r="Z107" s="280"/>
      <c r="AA107" s="275"/>
      <c r="AB107" s="275"/>
      <c r="AC107" s="275"/>
      <c r="AD107" s="275"/>
      <c r="AE107" s="275"/>
      <c r="AF107" s="275"/>
      <c r="AG107" s="208" t="str">
        <f>"I/"&amp;AG$6</f>
        <v>I/2011</v>
      </c>
      <c r="AH107" s="276"/>
      <c r="AI107" s="278"/>
      <c r="AJ107" s="279" t="s">
        <v>106</v>
      </c>
      <c r="AK107" s="279" t="str">
        <f t="shared" si="2036"/>
        <v>: Pertanian, Peternakan, Perburuan dan Jasa Pertanian</v>
      </c>
      <c r="AL107" s="279"/>
      <c r="AM107" s="279"/>
      <c r="AN107" s="279"/>
      <c r="AO107" s="281" t="s">
        <v>209</v>
      </c>
      <c r="AP107" s="279"/>
      <c r="AQ107" s="280"/>
      <c r="AR107" s="275"/>
      <c r="AS107" s="275"/>
      <c r="AT107" s="275"/>
      <c r="AU107" s="275"/>
      <c r="AV107" s="275"/>
      <c r="AW107" s="275"/>
      <c r="AX107" s="208" t="str">
        <f>"I/"&amp;AX$6</f>
        <v>I/2012</v>
      </c>
      <c r="AY107" s="276"/>
      <c r="AZ107" s="278"/>
      <c r="BA107" s="279" t="s">
        <v>106</v>
      </c>
      <c r="BB107" s="279" t="str">
        <f t="shared" si="2037"/>
        <v>: Pertanian, Peternakan, Perburuan dan Jasa Pertanian</v>
      </c>
      <c r="BC107" s="279"/>
      <c r="BD107" s="279"/>
      <c r="BE107" s="279"/>
      <c r="BF107" s="281" t="s">
        <v>209</v>
      </c>
      <c r="BG107" s="279"/>
      <c r="BH107" s="280"/>
      <c r="BI107" s="275"/>
      <c r="BJ107" s="275"/>
      <c r="BK107" s="275"/>
      <c r="BL107" s="275"/>
      <c r="BM107" s="275"/>
      <c r="BN107" s="275"/>
      <c r="BO107" s="208" t="str">
        <f>"I/"&amp;BO$6</f>
        <v>I/2013</v>
      </c>
      <c r="BP107" s="276"/>
      <c r="BQ107" s="278"/>
      <c r="BR107" s="279" t="s">
        <v>106</v>
      </c>
      <c r="BS107" s="279" t="str">
        <f t="shared" si="2038"/>
        <v>: Pertanian, Peternakan, Perburuan dan Jasa Pertanian</v>
      </c>
      <c r="BT107" s="279"/>
      <c r="BU107" s="279"/>
      <c r="BV107" s="279"/>
      <c r="BW107" s="281" t="s">
        <v>209</v>
      </c>
      <c r="BX107" s="279"/>
      <c r="BY107" s="280"/>
      <c r="BZ107" s="275"/>
      <c r="CA107" s="275"/>
      <c r="CB107" s="275"/>
      <c r="CC107" s="275"/>
      <c r="CD107" s="275"/>
      <c r="CE107" s="275"/>
      <c r="CF107" s="208" t="str">
        <f>"I/"&amp;CF$6</f>
        <v>I/2014</v>
      </c>
      <c r="CG107" s="276"/>
      <c r="CH107" s="278"/>
      <c r="CI107" s="279" t="s">
        <v>106</v>
      </c>
      <c r="CJ107" s="279" t="str">
        <f t="shared" si="2039"/>
        <v>: Pertanian, Peternakan, Perburuan dan Jasa Pertanian</v>
      </c>
      <c r="CK107" s="279"/>
      <c r="CL107" s="279"/>
      <c r="CM107" s="279"/>
      <c r="CN107" s="281" t="s">
        <v>209</v>
      </c>
      <c r="CO107" s="279"/>
      <c r="CP107" s="280"/>
      <c r="CQ107" s="275"/>
      <c r="CR107" s="275"/>
      <c r="CS107" s="275"/>
      <c r="CT107" s="275"/>
      <c r="CU107" s="275"/>
      <c r="CV107" s="275"/>
      <c r="CW107" s="208" t="str">
        <f>"I/"&amp;CW$6</f>
        <v>I/2015</v>
      </c>
      <c r="CX107" s="276"/>
      <c r="CY107" s="278"/>
      <c r="CZ107" s="279" t="s">
        <v>106</v>
      </c>
      <c r="DA107" s="279" t="str">
        <f t="shared" si="2040"/>
        <v>: Pertanian, Peternakan, Perburuan dan Jasa Pertanian</v>
      </c>
      <c r="DB107" s="279"/>
      <c r="DC107" s="279"/>
      <c r="DD107" s="279"/>
      <c r="DE107" s="281" t="s">
        <v>209</v>
      </c>
      <c r="DF107" s="279"/>
      <c r="DG107" s="280"/>
      <c r="DH107" s="275"/>
      <c r="DI107" s="275"/>
      <c r="DJ107" s="275"/>
      <c r="DK107" s="275"/>
      <c r="DL107" s="275"/>
      <c r="DM107" s="275"/>
      <c r="DN107" s="208" t="str">
        <f>"I/"&amp;DN$6</f>
        <v>I/2016</v>
      </c>
      <c r="DO107" s="276"/>
      <c r="DP107" s="278"/>
      <c r="DQ107" s="279" t="s">
        <v>106</v>
      </c>
      <c r="DR107" s="279" t="str">
        <f t="shared" si="2041"/>
        <v>: Pertanian, Peternakan, Perburuan dan Jasa Pertanian</v>
      </c>
      <c r="DS107" s="279"/>
      <c r="DT107" s="279"/>
      <c r="DU107" s="279"/>
      <c r="DV107" s="281" t="s">
        <v>209</v>
      </c>
      <c r="DW107" s="279"/>
      <c r="DX107" s="280"/>
      <c r="DY107" s="275"/>
      <c r="DZ107" s="275"/>
      <c r="EA107" s="275"/>
      <c r="EB107" s="275"/>
      <c r="EC107" s="275"/>
      <c r="ED107" s="275"/>
      <c r="EE107" s="208" t="str">
        <f>"I/"&amp;EE$6</f>
        <v>I/2017</v>
      </c>
      <c r="EF107" s="276"/>
      <c r="EG107" s="278"/>
      <c r="EH107" s="279" t="s">
        <v>106</v>
      </c>
      <c r="EI107" s="279" t="str">
        <f t="shared" si="2042"/>
        <v>: Pertanian, Peternakan, Perburuan dan Jasa Pertanian</v>
      </c>
      <c r="EJ107" s="279"/>
      <c r="EK107" s="279"/>
      <c r="EL107" s="279"/>
      <c r="EM107" s="281" t="s">
        <v>209</v>
      </c>
      <c r="EN107" s="279"/>
      <c r="EO107" s="280"/>
      <c r="EP107" s="275"/>
      <c r="EQ107" s="275"/>
      <c r="ER107" s="275"/>
      <c r="ES107" s="275"/>
      <c r="ET107" s="275"/>
      <c r="EU107" s="275"/>
      <c r="EV107" s="208" t="str">
        <f>"I/"&amp;EV$6</f>
        <v>I/2018</v>
      </c>
      <c r="EW107" s="276"/>
      <c r="EX107" s="278"/>
      <c r="EY107" s="279" t="s">
        <v>106</v>
      </c>
      <c r="EZ107" s="279" t="str">
        <f t="shared" si="2043"/>
        <v>: Pertanian, Peternakan, Perburuan dan Jasa Pertanian</v>
      </c>
      <c r="FA107" s="279"/>
      <c r="FB107" s="279"/>
      <c r="FC107" s="279"/>
      <c r="FD107" s="281" t="s">
        <v>209</v>
      </c>
      <c r="FE107" s="279"/>
      <c r="FF107" s="280"/>
      <c r="FG107" s="275"/>
      <c r="FH107" s="275"/>
      <c r="FI107" s="275"/>
      <c r="FJ107" s="275"/>
      <c r="FK107" s="275"/>
      <c r="FL107" s="275"/>
      <c r="FM107" s="208" t="str">
        <f>"I/"&amp;FM$6</f>
        <v>I/2019</v>
      </c>
      <c r="FN107" s="276"/>
      <c r="FO107" s="278"/>
      <c r="FP107" s="279" t="s">
        <v>106</v>
      </c>
      <c r="FQ107" s="279" t="str">
        <f t="shared" si="2044"/>
        <v>: Pertanian, Peternakan, Perburuan dan Jasa Pertanian</v>
      </c>
      <c r="FR107" s="279"/>
      <c r="FS107" s="279"/>
      <c r="FT107" s="279"/>
      <c r="FU107" s="281" t="s">
        <v>209</v>
      </c>
      <c r="FV107" s="279"/>
      <c r="FW107" s="280"/>
      <c r="FX107" s="275"/>
      <c r="FY107" s="275"/>
      <c r="FZ107" s="275"/>
      <c r="GA107" s="275"/>
      <c r="GB107" s="275"/>
      <c r="GC107" s="275"/>
      <c r="GD107" s="208" t="str">
        <f>"I/"&amp;GD$6</f>
        <v>I/2020</v>
      </c>
      <c r="GE107" s="276"/>
      <c r="GF107" s="278"/>
      <c r="GG107" s="279" t="s">
        <v>106</v>
      </c>
      <c r="GH107" s="279" t="str">
        <f t="shared" si="2045"/>
        <v>: Pertanian, Peternakan, Perburuan dan Jasa Pertanian</v>
      </c>
      <c r="GI107" s="279"/>
      <c r="GJ107" s="279"/>
      <c r="GK107" s="279"/>
      <c r="GL107" s="281" t="s">
        <v>209</v>
      </c>
      <c r="GM107" s="279"/>
      <c r="GN107" s="280"/>
      <c r="GO107" s="275"/>
      <c r="GP107" s="275"/>
      <c r="GQ107" s="275"/>
      <c r="GR107" s="275"/>
      <c r="GS107" s="275"/>
      <c r="GT107" s="275"/>
      <c r="GU107" s="208" t="str">
        <f>"I/"&amp;GU$6</f>
        <v>I/2021</v>
      </c>
      <c r="GV107" s="276"/>
      <c r="GW107" s="278"/>
      <c r="GX107" s="279" t="s">
        <v>106</v>
      </c>
      <c r="GY107" s="279" t="str">
        <f t="shared" si="2046"/>
        <v>: Pertanian, Peternakan, Perburuan dan Jasa Pertanian</v>
      </c>
      <c r="GZ107" s="279"/>
      <c r="HA107" s="279"/>
      <c r="HB107" s="279"/>
      <c r="HC107" s="281" t="s">
        <v>209</v>
      </c>
      <c r="HD107" s="279"/>
      <c r="HE107" s="280"/>
      <c r="HF107" s="275"/>
      <c r="HG107" s="275"/>
      <c r="HH107" s="275"/>
      <c r="HI107" s="275"/>
      <c r="HJ107" s="275"/>
      <c r="HK107" s="275"/>
      <c r="HL107" s="208" t="str">
        <f>"I/"&amp;HL$6</f>
        <v>I/2022</v>
      </c>
      <c r="HM107" s="276"/>
      <c r="HN107" s="278"/>
      <c r="HO107" s="279" t="s">
        <v>106</v>
      </c>
      <c r="HP107" s="279" t="str">
        <f t="shared" si="2047"/>
        <v>: Pertanian, Peternakan, Perburuan dan Jasa Pertanian</v>
      </c>
      <c r="HQ107" s="279"/>
      <c r="HR107" s="279"/>
      <c r="HS107" s="279"/>
      <c r="HT107" s="281" t="s">
        <v>209</v>
      </c>
      <c r="HU107" s="279"/>
      <c r="HV107" s="280"/>
      <c r="HW107" s="275"/>
      <c r="HX107" s="275"/>
      <c r="HY107" s="275"/>
      <c r="HZ107" s="275"/>
      <c r="IA107" s="275"/>
      <c r="IB107" s="275"/>
      <c r="IC107" s="208" t="str">
        <f>"I/"&amp;IC$6</f>
        <v>I/2023</v>
      </c>
      <c r="ID107" s="276"/>
      <c r="IE107" s="278"/>
      <c r="IF107" s="279" t="s">
        <v>106</v>
      </c>
      <c r="IG107" s="279" t="str">
        <f t="shared" si="2048"/>
        <v>: Pertanian, Peternakan, Perburuan dan Jasa Pertanian</v>
      </c>
      <c r="IH107" s="279"/>
      <c r="II107" s="279"/>
      <c r="IJ107" s="279"/>
      <c r="IK107" s="281" t="s">
        <v>209</v>
      </c>
      <c r="IL107" s="279"/>
      <c r="IM107" s="280"/>
      <c r="IN107" s="275"/>
      <c r="IO107" s="275"/>
      <c r="IP107" s="275"/>
      <c r="IQ107" s="275"/>
      <c r="IR107" s="275"/>
      <c r="IS107" s="275"/>
      <c r="IT107" s="208" t="str">
        <f>"I/"&amp;IT$6</f>
        <v>I/2024</v>
      </c>
      <c r="IU107" s="276"/>
      <c r="IV107" s="278"/>
      <c r="IW107" s="279" t="s">
        <v>106</v>
      </c>
      <c r="IX107" s="279" t="str">
        <f t="shared" si="2049"/>
        <v>: Pertanian, Peternakan, Perburuan dan Jasa Pertanian</v>
      </c>
      <c r="IY107" s="279"/>
      <c r="IZ107" s="279"/>
      <c r="JA107" s="279"/>
      <c r="JB107" s="281" t="s">
        <v>209</v>
      </c>
      <c r="JC107" s="279"/>
      <c r="JD107" s="280"/>
      <c r="JE107" s="275"/>
      <c r="JF107" s="275"/>
      <c r="JG107" s="275"/>
      <c r="JH107" s="275"/>
      <c r="JI107" s="275"/>
      <c r="JJ107" s="275"/>
      <c r="JK107" s="208" t="str">
        <f>"I/"&amp;JK$6</f>
        <v>I/2025</v>
      </c>
      <c r="JL107" s="277"/>
      <c r="JM107" s="278"/>
      <c r="JN107" s="279" t="s">
        <v>106</v>
      </c>
      <c r="JO107" s="279" t="str">
        <f t="shared" si="2050"/>
        <v>: Pertanian, Peternakan, Perburuan dan Jasa Pertanian</v>
      </c>
      <c r="JP107" s="279"/>
      <c r="JQ107" s="279"/>
      <c r="JR107" s="279"/>
      <c r="JS107" s="281" t="s">
        <v>209</v>
      </c>
      <c r="JT107" s="279"/>
      <c r="JU107" s="280"/>
      <c r="JV107" s="275"/>
      <c r="JW107" s="275"/>
      <c r="JX107" s="275"/>
      <c r="JY107" s="275"/>
      <c r="JZ107" s="275"/>
      <c r="KA107" s="275"/>
      <c r="KB107" s="208" t="str">
        <f>"I/"&amp;KB$6</f>
        <v>I/2026</v>
      </c>
      <c r="KC107" s="277"/>
      <c r="KD107" s="278"/>
      <c r="KE107" s="279" t="s">
        <v>106</v>
      </c>
      <c r="KF107" s="279" t="str">
        <f t="shared" si="2051"/>
        <v>: Pertanian, Peternakan, Perburuan dan Jasa Pertanian</v>
      </c>
      <c r="KG107" s="279"/>
      <c r="KH107" s="279"/>
      <c r="KI107" s="279"/>
      <c r="KJ107" s="281" t="s">
        <v>209</v>
      </c>
      <c r="KK107" s="279"/>
      <c r="KL107" s="280"/>
      <c r="KM107" s="275"/>
      <c r="KN107" s="275"/>
      <c r="KO107" s="275"/>
      <c r="KP107" s="275"/>
      <c r="KQ107" s="275"/>
      <c r="KR107" s="275"/>
      <c r="KS107" s="208" t="str">
        <f>"I/"&amp;KS$6</f>
        <v>I/2027</v>
      </c>
      <c r="KT107" s="277"/>
      <c r="KU107" s="275"/>
    </row>
    <row r="108" ht="15.0" customHeight="1">
      <c r="A108" s="278"/>
      <c r="B108" s="279" t="s">
        <v>109</v>
      </c>
      <c r="C108" s="279" t="str">
        <f t="shared" si="2034"/>
        <v>: Tanaman Hortikultura Semusim   </v>
      </c>
      <c r="D108" s="279"/>
      <c r="E108" s="279"/>
      <c r="F108" s="279"/>
      <c r="G108" s="282" t="s">
        <v>199</v>
      </c>
      <c r="H108" s="279"/>
      <c r="I108" s="280"/>
      <c r="J108" s="275"/>
      <c r="K108" s="275"/>
      <c r="L108" s="275"/>
      <c r="M108" s="275"/>
      <c r="N108" s="275"/>
      <c r="O108" s="275"/>
      <c r="P108" s="46"/>
      <c r="Q108" s="276"/>
      <c r="R108" s="278"/>
      <c r="S108" s="279" t="s">
        <v>109</v>
      </c>
      <c r="T108" s="279" t="str">
        <f t="shared" si="2035"/>
        <v>: Tanaman Hortikultura Semusim   </v>
      </c>
      <c r="U108" s="279"/>
      <c r="V108" s="279"/>
      <c r="W108" s="279"/>
      <c r="X108" s="282" t="s">
        <v>199</v>
      </c>
      <c r="Y108" s="279"/>
      <c r="Z108" s="280"/>
      <c r="AA108" s="275"/>
      <c r="AB108" s="275"/>
      <c r="AC108" s="275"/>
      <c r="AD108" s="275"/>
      <c r="AE108" s="275"/>
      <c r="AF108" s="275"/>
      <c r="AG108" s="46"/>
      <c r="AH108" s="276"/>
      <c r="AI108" s="278"/>
      <c r="AJ108" s="279" t="s">
        <v>109</v>
      </c>
      <c r="AK108" s="279" t="str">
        <f t="shared" si="2036"/>
        <v>: Tanaman Hortikultura Semusim   </v>
      </c>
      <c r="AL108" s="279"/>
      <c r="AM108" s="279"/>
      <c r="AN108" s="279"/>
      <c r="AO108" s="282" t="s">
        <v>199</v>
      </c>
      <c r="AP108" s="279"/>
      <c r="AQ108" s="280"/>
      <c r="AR108" s="275"/>
      <c r="AS108" s="275"/>
      <c r="AT108" s="275"/>
      <c r="AU108" s="275"/>
      <c r="AV108" s="275"/>
      <c r="AW108" s="275"/>
      <c r="AX108" s="46"/>
      <c r="AY108" s="276"/>
      <c r="AZ108" s="278"/>
      <c r="BA108" s="279" t="s">
        <v>109</v>
      </c>
      <c r="BB108" s="279" t="str">
        <f t="shared" si="2037"/>
        <v>: Tanaman Hortikultura Semusim   </v>
      </c>
      <c r="BC108" s="279"/>
      <c r="BD108" s="279"/>
      <c r="BE108" s="279"/>
      <c r="BF108" s="282" t="s">
        <v>199</v>
      </c>
      <c r="BG108" s="279"/>
      <c r="BH108" s="280"/>
      <c r="BI108" s="275"/>
      <c r="BJ108" s="275"/>
      <c r="BK108" s="275"/>
      <c r="BL108" s="275"/>
      <c r="BM108" s="275"/>
      <c r="BN108" s="275"/>
      <c r="BO108" s="46"/>
      <c r="BP108" s="276"/>
      <c r="BQ108" s="278"/>
      <c r="BR108" s="279" t="s">
        <v>109</v>
      </c>
      <c r="BS108" s="279" t="str">
        <f t="shared" si="2038"/>
        <v>: Tanaman Hortikultura Semusim   </v>
      </c>
      <c r="BT108" s="279"/>
      <c r="BU108" s="279"/>
      <c r="BV108" s="279"/>
      <c r="BW108" s="282" t="s">
        <v>199</v>
      </c>
      <c r="BX108" s="279"/>
      <c r="BY108" s="280"/>
      <c r="BZ108" s="275"/>
      <c r="CA108" s="275"/>
      <c r="CB108" s="275"/>
      <c r="CC108" s="275"/>
      <c r="CD108" s="275"/>
      <c r="CE108" s="275"/>
      <c r="CF108" s="46"/>
      <c r="CG108" s="276"/>
      <c r="CH108" s="278"/>
      <c r="CI108" s="279" t="s">
        <v>109</v>
      </c>
      <c r="CJ108" s="279" t="str">
        <f t="shared" si="2039"/>
        <v>: Tanaman Hortikultura Semusim   </v>
      </c>
      <c r="CK108" s="279"/>
      <c r="CL108" s="279"/>
      <c r="CM108" s="279"/>
      <c r="CN108" s="282" t="s">
        <v>199</v>
      </c>
      <c r="CO108" s="279"/>
      <c r="CP108" s="280"/>
      <c r="CQ108" s="275"/>
      <c r="CR108" s="275"/>
      <c r="CS108" s="275"/>
      <c r="CT108" s="275"/>
      <c r="CU108" s="275"/>
      <c r="CV108" s="275"/>
      <c r="CW108" s="46"/>
      <c r="CX108" s="276"/>
      <c r="CY108" s="278"/>
      <c r="CZ108" s="279" t="s">
        <v>109</v>
      </c>
      <c r="DA108" s="279" t="str">
        <f t="shared" si="2040"/>
        <v>: Tanaman Hortikultura Semusim   </v>
      </c>
      <c r="DB108" s="279"/>
      <c r="DC108" s="279"/>
      <c r="DD108" s="279"/>
      <c r="DE108" s="282" t="s">
        <v>199</v>
      </c>
      <c r="DF108" s="279"/>
      <c r="DG108" s="280"/>
      <c r="DH108" s="275"/>
      <c r="DI108" s="275"/>
      <c r="DJ108" s="275"/>
      <c r="DK108" s="275"/>
      <c r="DL108" s="275"/>
      <c r="DM108" s="275"/>
      <c r="DN108" s="46"/>
      <c r="DO108" s="276"/>
      <c r="DP108" s="278"/>
      <c r="DQ108" s="279" t="s">
        <v>109</v>
      </c>
      <c r="DR108" s="279" t="str">
        <f t="shared" si="2041"/>
        <v>: Tanaman Hortikultura Semusim   </v>
      </c>
      <c r="DS108" s="279"/>
      <c r="DT108" s="279"/>
      <c r="DU108" s="279"/>
      <c r="DV108" s="282" t="s">
        <v>199</v>
      </c>
      <c r="DW108" s="279"/>
      <c r="DX108" s="280"/>
      <c r="DY108" s="275"/>
      <c r="DZ108" s="275"/>
      <c r="EA108" s="275"/>
      <c r="EB108" s="275"/>
      <c r="EC108" s="275"/>
      <c r="ED108" s="275"/>
      <c r="EE108" s="46"/>
      <c r="EF108" s="276"/>
      <c r="EG108" s="278"/>
      <c r="EH108" s="279" t="s">
        <v>109</v>
      </c>
      <c r="EI108" s="279" t="str">
        <f t="shared" si="2042"/>
        <v>: Tanaman Hortikultura Semusim   </v>
      </c>
      <c r="EJ108" s="279"/>
      <c r="EK108" s="279"/>
      <c r="EL108" s="279"/>
      <c r="EM108" s="282" t="s">
        <v>199</v>
      </c>
      <c r="EN108" s="279"/>
      <c r="EO108" s="280"/>
      <c r="EP108" s="275"/>
      <c r="EQ108" s="275"/>
      <c r="ER108" s="275"/>
      <c r="ES108" s="275"/>
      <c r="ET108" s="275"/>
      <c r="EU108" s="275"/>
      <c r="EV108" s="46"/>
      <c r="EW108" s="276"/>
      <c r="EX108" s="278"/>
      <c r="EY108" s="279" t="s">
        <v>109</v>
      </c>
      <c r="EZ108" s="279" t="str">
        <f t="shared" si="2043"/>
        <v>: Tanaman Hortikultura Semusim   </v>
      </c>
      <c r="FA108" s="279"/>
      <c r="FB108" s="279"/>
      <c r="FC108" s="279"/>
      <c r="FD108" s="282" t="s">
        <v>199</v>
      </c>
      <c r="FE108" s="279"/>
      <c r="FF108" s="280"/>
      <c r="FG108" s="275"/>
      <c r="FH108" s="275"/>
      <c r="FI108" s="275"/>
      <c r="FJ108" s="275"/>
      <c r="FK108" s="275"/>
      <c r="FL108" s="275"/>
      <c r="FM108" s="46"/>
      <c r="FN108" s="276"/>
      <c r="FO108" s="278"/>
      <c r="FP108" s="279" t="s">
        <v>109</v>
      </c>
      <c r="FQ108" s="279" t="str">
        <f t="shared" si="2044"/>
        <v>: Tanaman Hortikultura Semusim   </v>
      </c>
      <c r="FR108" s="279"/>
      <c r="FS108" s="279"/>
      <c r="FT108" s="279"/>
      <c r="FU108" s="282" t="s">
        <v>199</v>
      </c>
      <c r="FV108" s="279"/>
      <c r="FW108" s="280"/>
      <c r="FX108" s="275"/>
      <c r="FY108" s="275"/>
      <c r="FZ108" s="275"/>
      <c r="GA108" s="275"/>
      <c r="GB108" s="275"/>
      <c r="GC108" s="275"/>
      <c r="GD108" s="46"/>
      <c r="GE108" s="276"/>
      <c r="GF108" s="278"/>
      <c r="GG108" s="279" t="s">
        <v>109</v>
      </c>
      <c r="GH108" s="279" t="str">
        <f t="shared" si="2045"/>
        <v>: Tanaman Hortikultura Semusim   </v>
      </c>
      <c r="GI108" s="279"/>
      <c r="GJ108" s="279"/>
      <c r="GK108" s="279"/>
      <c r="GL108" s="282" t="s">
        <v>199</v>
      </c>
      <c r="GM108" s="279"/>
      <c r="GN108" s="280"/>
      <c r="GO108" s="275"/>
      <c r="GP108" s="275"/>
      <c r="GQ108" s="275"/>
      <c r="GR108" s="275"/>
      <c r="GS108" s="275"/>
      <c r="GT108" s="275"/>
      <c r="GU108" s="46"/>
      <c r="GV108" s="276"/>
      <c r="GW108" s="278"/>
      <c r="GX108" s="279" t="s">
        <v>109</v>
      </c>
      <c r="GY108" s="279" t="str">
        <f t="shared" si="2046"/>
        <v>: Tanaman Hortikultura Semusim   </v>
      </c>
      <c r="GZ108" s="279"/>
      <c r="HA108" s="279"/>
      <c r="HB108" s="279"/>
      <c r="HC108" s="282" t="s">
        <v>199</v>
      </c>
      <c r="HD108" s="279"/>
      <c r="HE108" s="280"/>
      <c r="HF108" s="275"/>
      <c r="HG108" s="275"/>
      <c r="HH108" s="275"/>
      <c r="HI108" s="275"/>
      <c r="HJ108" s="275"/>
      <c r="HK108" s="275"/>
      <c r="HL108" s="46"/>
      <c r="HM108" s="276"/>
      <c r="HN108" s="278"/>
      <c r="HO108" s="279" t="s">
        <v>109</v>
      </c>
      <c r="HP108" s="279" t="str">
        <f t="shared" si="2047"/>
        <v>: Tanaman Hortikultura Semusim   </v>
      </c>
      <c r="HQ108" s="279"/>
      <c r="HR108" s="279"/>
      <c r="HS108" s="279"/>
      <c r="HT108" s="282" t="s">
        <v>199</v>
      </c>
      <c r="HU108" s="279"/>
      <c r="HV108" s="280"/>
      <c r="HW108" s="275"/>
      <c r="HX108" s="275"/>
      <c r="HY108" s="275"/>
      <c r="HZ108" s="275"/>
      <c r="IA108" s="275"/>
      <c r="IB108" s="275"/>
      <c r="IC108" s="46"/>
      <c r="ID108" s="276"/>
      <c r="IE108" s="278"/>
      <c r="IF108" s="279" t="s">
        <v>109</v>
      </c>
      <c r="IG108" s="279" t="str">
        <f t="shared" si="2048"/>
        <v>: Tanaman Hortikultura Semusim   </v>
      </c>
      <c r="IH108" s="279"/>
      <c r="II108" s="279"/>
      <c r="IJ108" s="279"/>
      <c r="IK108" s="282" t="s">
        <v>199</v>
      </c>
      <c r="IL108" s="279"/>
      <c r="IM108" s="280"/>
      <c r="IN108" s="275"/>
      <c r="IO108" s="275"/>
      <c r="IP108" s="275"/>
      <c r="IQ108" s="275"/>
      <c r="IR108" s="275"/>
      <c r="IS108" s="275"/>
      <c r="IT108" s="46"/>
      <c r="IU108" s="276"/>
      <c r="IV108" s="278"/>
      <c r="IW108" s="279" t="s">
        <v>109</v>
      </c>
      <c r="IX108" s="279" t="str">
        <f t="shared" si="2049"/>
        <v>: Tanaman Hortikultura Semusim   </v>
      </c>
      <c r="IY108" s="279"/>
      <c r="IZ108" s="279"/>
      <c r="JA108" s="279"/>
      <c r="JB108" s="282" t="s">
        <v>199</v>
      </c>
      <c r="JC108" s="279"/>
      <c r="JD108" s="280"/>
      <c r="JE108" s="275"/>
      <c r="JF108" s="275"/>
      <c r="JG108" s="275"/>
      <c r="JH108" s="275"/>
      <c r="JI108" s="275"/>
      <c r="JJ108" s="275"/>
      <c r="JK108" s="46"/>
      <c r="JL108" s="277"/>
      <c r="JM108" s="278"/>
      <c r="JN108" s="279" t="s">
        <v>109</v>
      </c>
      <c r="JO108" s="279" t="str">
        <f t="shared" si="2050"/>
        <v>: Tanaman Hortikultura Semusim   </v>
      </c>
      <c r="JP108" s="279"/>
      <c r="JQ108" s="279"/>
      <c r="JR108" s="279"/>
      <c r="JS108" s="282" t="s">
        <v>199</v>
      </c>
      <c r="JT108" s="279"/>
      <c r="JU108" s="280"/>
      <c r="JV108" s="275"/>
      <c r="JW108" s="275"/>
      <c r="JX108" s="275"/>
      <c r="JY108" s="275"/>
      <c r="JZ108" s="275"/>
      <c r="KA108" s="275"/>
      <c r="KB108" s="46"/>
      <c r="KC108" s="277"/>
      <c r="KD108" s="278"/>
      <c r="KE108" s="279" t="s">
        <v>109</v>
      </c>
      <c r="KF108" s="279" t="str">
        <f t="shared" si="2051"/>
        <v>: Tanaman Hortikultura Semusim   </v>
      </c>
      <c r="KG108" s="279"/>
      <c r="KH108" s="279"/>
      <c r="KI108" s="279"/>
      <c r="KJ108" s="282" t="s">
        <v>199</v>
      </c>
      <c r="KK108" s="279"/>
      <c r="KL108" s="280"/>
      <c r="KM108" s="275"/>
      <c r="KN108" s="275"/>
      <c r="KO108" s="275"/>
      <c r="KP108" s="275"/>
      <c r="KQ108" s="275"/>
      <c r="KR108" s="275"/>
      <c r="KS108" s="46"/>
      <c r="KT108" s="277"/>
      <c r="KU108" s="275"/>
    </row>
    <row r="109" ht="15.75" customHeight="1">
      <c r="A109" s="283"/>
      <c r="B109" s="284" t="s">
        <v>111</v>
      </c>
      <c r="C109" s="284" t="str">
        <f t="shared" si="2034"/>
        <v>: Produksi</v>
      </c>
      <c r="D109" s="284"/>
      <c r="E109" s="284"/>
      <c r="F109" s="284"/>
      <c r="G109" s="284" t="str">
        <f>"Tahun "&amp;P$6</f>
        <v>Tahun 2010</v>
      </c>
      <c r="H109" s="284"/>
      <c r="I109" s="285"/>
      <c r="J109" s="275"/>
      <c r="K109" s="275"/>
      <c r="L109" s="275"/>
      <c r="M109" s="275"/>
      <c r="N109" s="275"/>
      <c r="O109" s="275"/>
      <c r="P109" s="275"/>
      <c r="Q109" s="276"/>
      <c r="R109" s="283"/>
      <c r="S109" s="284" t="s">
        <v>111</v>
      </c>
      <c r="T109" s="284" t="str">
        <f t="shared" si="2035"/>
        <v>: Produksi</v>
      </c>
      <c r="U109" s="284"/>
      <c r="V109" s="284"/>
      <c r="W109" s="284"/>
      <c r="X109" s="284" t="str">
        <f>"Tahun "&amp;AG$6</f>
        <v>Tahun 2011</v>
      </c>
      <c r="Y109" s="284"/>
      <c r="Z109" s="285"/>
      <c r="AA109" s="275"/>
      <c r="AB109" s="275"/>
      <c r="AC109" s="275"/>
      <c r="AD109" s="275"/>
      <c r="AE109" s="275"/>
      <c r="AF109" s="275"/>
      <c r="AG109" s="275"/>
      <c r="AH109" s="276"/>
      <c r="AI109" s="283"/>
      <c r="AJ109" s="284" t="s">
        <v>111</v>
      </c>
      <c r="AK109" s="284" t="str">
        <f t="shared" si="2036"/>
        <v>: Produksi</v>
      </c>
      <c r="AL109" s="284"/>
      <c r="AM109" s="284"/>
      <c r="AN109" s="284"/>
      <c r="AO109" s="284" t="str">
        <f>"Tahun "&amp;AX$6</f>
        <v>Tahun 2012</v>
      </c>
      <c r="AP109" s="284"/>
      <c r="AQ109" s="285"/>
      <c r="AR109" s="275"/>
      <c r="AS109" s="275"/>
      <c r="AT109" s="275"/>
      <c r="AU109" s="275"/>
      <c r="AV109" s="275"/>
      <c r="AW109" s="275"/>
      <c r="AX109" s="275"/>
      <c r="AY109" s="276"/>
      <c r="AZ109" s="283"/>
      <c r="BA109" s="284" t="s">
        <v>111</v>
      </c>
      <c r="BB109" s="284" t="str">
        <f t="shared" si="2037"/>
        <v>: Produksi</v>
      </c>
      <c r="BC109" s="284"/>
      <c r="BD109" s="284"/>
      <c r="BE109" s="284"/>
      <c r="BF109" s="284" t="str">
        <f>"Tahun "&amp;BO$6</f>
        <v>Tahun 2013</v>
      </c>
      <c r="BG109" s="284"/>
      <c r="BH109" s="285"/>
      <c r="BI109" s="275"/>
      <c r="BJ109" s="275"/>
      <c r="BK109" s="275"/>
      <c r="BL109" s="275"/>
      <c r="BM109" s="275"/>
      <c r="BN109" s="275"/>
      <c r="BO109" s="275"/>
      <c r="BP109" s="276"/>
      <c r="BQ109" s="283"/>
      <c r="BR109" s="284" t="s">
        <v>111</v>
      </c>
      <c r="BS109" s="284" t="str">
        <f t="shared" si="2038"/>
        <v>: Produksi</v>
      </c>
      <c r="BT109" s="284"/>
      <c r="BU109" s="284"/>
      <c r="BV109" s="284"/>
      <c r="BW109" s="284" t="str">
        <f>"Tahun "&amp;CF$6</f>
        <v>Tahun 2014</v>
      </c>
      <c r="BX109" s="284"/>
      <c r="BY109" s="285"/>
      <c r="BZ109" s="275"/>
      <c r="CA109" s="275"/>
      <c r="CB109" s="275"/>
      <c r="CC109" s="275"/>
      <c r="CD109" s="275"/>
      <c r="CE109" s="275"/>
      <c r="CF109" s="275"/>
      <c r="CG109" s="276"/>
      <c r="CH109" s="283"/>
      <c r="CI109" s="284" t="s">
        <v>111</v>
      </c>
      <c r="CJ109" s="284" t="str">
        <f t="shared" si="2039"/>
        <v>: Produksi</v>
      </c>
      <c r="CK109" s="284"/>
      <c r="CL109" s="284"/>
      <c r="CM109" s="284"/>
      <c r="CN109" s="284" t="str">
        <f>"Tahun "&amp;CW$6</f>
        <v>Tahun 2015</v>
      </c>
      <c r="CO109" s="284"/>
      <c r="CP109" s="285"/>
      <c r="CQ109" s="275"/>
      <c r="CR109" s="275"/>
      <c r="CS109" s="275"/>
      <c r="CT109" s="275"/>
      <c r="CU109" s="275"/>
      <c r="CV109" s="275"/>
      <c r="CW109" s="275"/>
      <c r="CX109" s="276"/>
      <c r="CY109" s="283"/>
      <c r="CZ109" s="284" t="s">
        <v>111</v>
      </c>
      <c r="DA109" s="284" t="str">
        <f t="shared" si="2040"/>
        <v>: Produksi</v>
      </c>
      <c r="DB109" s="284"/>
      <c r="DC109" s="284"/>
      <c r="DD109" s="284"/>
      <c r="DE109" s="284" t="str">
        <f>"Tahun "&amp;DN$6</f>
        <v>Tahun 2016</v>
      </c>
      <c r="DF109" s="284"/>
      <c r="DG109" s="285"/>
      <c r="DH109" s="275"/>
      <c r="DI109" s="275"/>
      <c r="DJ109" s="275"/>
      <c r="DK109" s="275"/>
      <c r="DL109" s="275"/>
      <c r="DM109" s="275"/>
      <c r="DN109" s="275"/>
      <c r="DO109" s="276"/>
      <c r="DP109" s="283"/>
      <c r="DQ109" s="284" t="s">
        <v>111</v>
      </c>
      <c r="DR109" s="284" t="str">
        <f t="shared" si="2041"/>
        <v>: Produksi</v>
      </c>
      <c r="DS109" s="284"/>
      <c r="DT109" s="284"/>
      <c r="DU109" s="284"/>
      <c r="DV109" s="284" t="str">
        <f>"Tahun "&amp;EE$6</f>
        <v>Tahun 2017</v>
      </c>
      <c r="DW109" s="284"/>
      <c r="DX109" s="285"/>
      <c r="DY109" s="275"/>
      <c r="DZ109" s="275"/>
      <c r="EA109" s="275"/>
      <c r="EB109" s="275"/>
      <c r="EC109" s="275"/>
      <c r="ED109" s="275"/>
      <c r="EE109" s="275"/>
      <c r="EF109" s="276"/>
      <c r="EG109" s="283"/>
      <c r="EH109" s="284" t="s">
        <v>111</v>
      </c>
      <c r="EI109" s="284" t="str">
        <f t="shared" si="2042"/>
        <v>: Produksi</v>
      </c>
      <c r="EJ109" s="284"/>
      <c r="EK109" s="284"/>
      <c r="EL109" s="284"/>
      <c r="EM109" s="284" t="str">
        <f>"Tahun "&amp;EV$6</f>
        <v>Tahun 2018</v>
      </c>
      <c r="EN109" s="284"/>
      <c r="EO109" s="285"/>
      <c r="EP109" s="275"/>
      <c r="EQ109" s="275"/>
      <c r="ER109" s="275"/>
      <c r="ES109" s="275"/>
      <c r="ET109" s="275"/>
      <c r="EU109" s="275"/>
      <c r="EV109" s="275"/>
      <c r="EW109" s="276"/>
      <c r="EX109" s="283"/>
      <c r="EY109" s="284" t="s">
        <v>111</v>
      </c>
      <c r="EZ109" s="284" t="str">
        <f t="shared" si="2043"/>
        <v>: Produksi</v>
      </c>
      <c r="FA109" s="284"/>
      <c r="FB109" s="284"/>
      <c r="FC109" s="284"/>
      <c r="FD109" s="284" t="str">
        <f>"Tahun "&amp;FM$6</f>
        <v>Tahun 2019</v>
      </c>
      <c r="FE109" s="284"/>
      <c r="FF109" s="285"/>
      <c r="FG109" s="275"/>
      <c r="FH109" s="275"/>
      <c r="FI109" s="275"/>
      <c r="FJ109" s="275"/>
      <c r="FK109" s="275"/>
      <c r="FL109" s="275"/>
      <c r="FM109" s="275"/>
      <c r="FN109" s="276"/>
      <c r="FO109" s="283"/>
      <c r="FP109" s="284" t="s">
        <v>111</v>
      </c>
      <c r="FQ109" s="284" t="str">
        <f t="shared" si="2044"/>
        <v>: Produksi</v>
      </c>
      <c r="FR109" s="284"/>
      <c r="FS109" s="284"/>
      <c r="FT109" s="284"/>
      <c r="FU109" s="284" t="str">
        <f>"Tahun "&amp;GD$6</f>
        <v>Tahun 2020</v>
      </c>
      <c r="FV109" s="284"/>
      <c r="FW109" s="285"/>
      <c r="FX109" s="275"/>
      <c r="FY109" s="275"/>
      <c r="FZ109" s="275"/>
      <c r="GA109" s="275"/>
      <c r="GB109" s="275"/>
      <c r="GC109" s="275"/>
      <c r="GD109" s="275"/>
      <c r="GE109" s="276"/>
      <c r="GF109" s="283"/>
      <c r="GG109" s="284" t="s">
        <v>111</v>
      </c>
      <c r="GH109" s="284" t="str">
        <f t="shared" si="2045"/>
        <v>: Produksi</v>
      </c>
      <c r="GI109" s="284"/>
      <c r="GJ109" s="284"/>
      <c r="GK109" s="284"/>
      <c r="GL109" s="284" t="str">
        <f>"Tahun "&amp;GU$6</f>
        <v>Tahun 2021</v>
      </c>
      <c r="GM109" s="284"/>
      <c r="GN109" s="285"/>
      <c r="GO109" s="275"/>
      <c r="GP109" s="275"/>
      <c r="GQ109" s="275"/>
      <c r="GR109" s="275"/>
      <c r="GS109" s="275"/>
      <c r="GT109" s="275"/>
      <c r="GU109" s="275"/>
      <c r="GV109" s="276"/>
      <c r="GW109" s="283"/>
      <c r="GX109" s="284" t="s">
        <v>111</v>
      </c>
      <c r="GY109" s="284" t="str">
        <f t="shared" si="2046"/>
        <v>: Produksi</v>
      </c>
      <c r="GZ109" s="284"/>
      <c r="HA109" s="284"/>
      <c r="HB109" s="284"/>
      <c r="HC109" s="284" t="str">
        <f>"Tahun "&amp;HL$6</f>
        <v>Tahun 2022</v>
      </c>
      <c r="HD109" s="284"/>
      <c r="HE109" s="285"/>
      <c r="HF109" s="275"/>
      <c r="HG109" s="275"/>
      <c r="HH109" s="275"/>
      <c r="HI109" s="275"/>
      <c r="HJ109" s="275"/>
      <c r="HK109" s="275"/>
      <c r="HL109" s="275"/>
      <c r="HM109" s="276"/>
      <c r="HN109" s="283"/>
      <c r="HO109" s="284" t="s">
        <v>111</v>
      </c>
      <c r="HP109" s="284" t="str">
        <f t="shared" si="2047"/>
        <v>: Produksi</v>
      </c>
      <c r="HQ109" s="284"/>
      <c r="HR109" s="284"/>
      <c r="HS109" s="284"/>
      <c r="HT109" s="284" t="str">
        <f>"Tahun "&amp;IC$6</f>
        <v>Tahun 2023</v>
      </c>
      <c r="HU109" s="284"/>
      <c r="HV109" s="285"/>
      <c r="HW109" s="275"/>
      <c r="HX109" s="275"/>
      <c r="HY109" s="275"/>
      <c r="HZ109" s="275"/>
      <c r="IA109" s="275"/>
      <c r="IB109" s="275"/>
      <c r="IC109" s="275"/>
      <c r="ID109" s="276"/>
      <c r="IE109" s="283"/>
      <c r="IF109" s="284" t="s">
        <v>111</v>
      </c>
      <c r="IG109" s="284" t="str">
        <f t="shared" si="2048"/>
        <v>: Produksi</v>
      </c>
      <c r="IH109" s="284"/>
      <c r="II109" s="284"/>
      <c r="IJ109" s="284"/>
      <c r="IK109" s="284" t="str">
        <f>"Tahun "&amp;IT$6</f>
        <v>Tahun 2024</v>
      </c>
      <c r="IL109" s="284"/>
      <c r="IM109" s="285"/>
      <c r="IN109" s="275"/>
      <c r="IO109" s="275"/>
      <c r="IP109" s="275"/>
      <c r="IQ109" s="275"/>
      <c r="IR109" s="275"/>
      <c r="IS109" s="275"/>
      <c r="IT109" s="275"/>
      <c r="IU109" s="276"/>
      <c r="IV109" s="283"/>
      <c r="IW109" s="284" t="s">
        <v>111</v>
      </c>
      <c r="IX109" s="284" t="str">
        <f t="shared" si="2049"/>
        <v>: Produksi</v>
      </c>
      <c r="IY109" s="284"/>
      <c r="IZ109" s="284"/>
      <c r="JA109" s="284"/>
      <c r="JB109" s="284" t="str">
        <f>"Tahun "&amp;JK$6</f>
        <v>Tahun 2025</v>
      </c>
      <c r="JC109" s="284"/>
      <c r="JD109" s="285"/>
      <c r="JE109" s="275"/>
      <c r="JF109" s="275"/>
      <c r="JG109" s="275"/>
      <c r="JH109" s="275"/>
      <c r="JI109" s="275"/>
      <c r="JJ109" s="275"/>
      <c r="JK109" s="275"/>
      <c r="JL109" s="276"/>
      <c r="JM109" s="283"/>
      <c r="JN109" s="284" t="s">
        <v>111</v>
      </c>
      <c r="JO109" s="284" t="str">
        <f t="shared" si="2050"/>
        <v>: Produksi</v>
      </c>
      <c r="JP109" s="284"/>
      <c r="JQ109" s="284"/>
      <c r="JR109" s="284"/>
      <c r="JS109" s="284" t="str">
        <f>"Tahun "&amp;KB$6</f>
        <v>Tahun 2026</v>
      </c>
      <c r="JT109" s="284"/>
      <c r="JU109" s="285"/>
      <c r="JV109" s="275"/>
      <c r="JW109" s="275"/>
      <c r="JX109" s="275"/>
      <c r="JY109" s="275"/>
      <c r="JZ109" s="275"/>
      <c r="KA109" s="275"/>
      <c r="KB109" s="275"/>
      <c r="KC109" s="276"/>
      <c r="KD109" s="283"/>
      <c r="KE109" s="284" t="s">
        <v>111</v>
      </c>
      <c r="KF109" s="284" t="str">
        <f t="shared" si="2051"/>
        <v>: Produksi</v>
      </c>
      <c r="KG109" s="284"/>
      <c r="KH109" s="284"/>
      <c r="KI109" s="284"/>
      <c r="KJ109" s="284" t="str">
        <f>"Tahun "&amp;KS$6</f>
        <v>Tahun 2027</v>
      </c>
      <c r="KK109" s="284"/>
      <c r="KL109" s="285"/>
      <c r="KM109" s="275"/>
      <c r="KN109" s="275"/>
      <c r="KO109" s="275"/>
      <c r="KP109" s="275"/>
      <c r="KQ109" s="275"/>
      <c r="KR109" s="275"/>
      <c r="KS109" s="275"/>
      <c r="KT109" s="276"/>
      <c r="KU109" s="275"/>
    </row>
    <row r="110" ht="15.75" customHeight="1">
      <c r="A110" s="195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9"/>
      <c r="R110" s="195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9"/>
      <c r="AI110" s="195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9"/>
      <c r="AZ110" s="195"/>
      <c r="BA110" s="188"/>
      <c r="BB110" s="188"/>
      <c r="BC110" s="188"/>
      <c r="BD110" s="188"/>
      <c r="BE110" s="188"/>
      <c r="BF110" s="188"/>
      <c r="BG110" s="188"/>
      <c r="BH110" s="188"/>
      <c r="BI110" s="188"/>
      <c r="BJ110" s="188"/>
      <c r="BK110" s="188"/>
      <c r="BL110" s="188"/>
      <c r="BM110" s="188"/>
      <c r="BN110" s="188"/>
      <c r="BO110" s="188"/>
      <c r="BP110" s="189"/>
      <c r="BQ110" s="195"/>
      <c r="BR110" s="188"/>
      <c r="BS110" s="188"/>
      <c r="BT110" s="188"/>
      <c r="BU110" s="188"/>
      <c r="BV110" s="188"/>
      <c r="BW110" s="188"/>
      <c r="BX110" s="188"/>
      <c r="BY110" s="188"/>
      <c r="BZ110" s="188"/>
      <c r="CA110" s="188"/>
      <c r="CB110" s="188"/>
      <c r="CC110" s="188"/>
      <c r="CD110" s="188"/>
      <c r="CE110" s="188"/>
      <c r="CF110" s="188"/>
      <c r="CG110" s="189"/>
      <c r="CH110" s="195"/>
      <c r="CI110" s="188"/>
      <c r="CJ110" s="188"/>
      <c r="CK110" s="188"/>
      <c r="CL110" s="188"/>
      <c r="CM110" s="188"/>
      <c r="CN110" s="188"/>
      <c r="CO110" s="188"/>
      <c r="CP110" s="188"/>
      <c r="CQ110" s="188"/>
      <c r="CR110" s="188"/>
      <c r="CS110" s="188"/>
      <c r="CT110" s="188"/>
      <c r="CU110" s="188"/>
      <c r="CV110" s="188"/>
      <c r="CW110" s="188"/>
      <c r="CX110" s="189"/>
      <c r="CY110" s="195"/>
      <c r="CZ110" s="188"/>
      <c r="DA110" s="188"/>
      <c r="DB110" s="188"/>
      <c r="DC110" s="188"/>
      <c r="DD110" s="188"/>
      <c r="DE110" s="188"/>
      <c r="DF110" s="188"/>
      <c r="DG110" s="188"/>
      <c r="DH110" s="188"/>
      <c r="DI110" s="188"/>
      <c r="DJ110" s="188"/>
      <c r="DK110" s="188"/>
      <c r="DL110" s="188"/>
      <c r="DM110" s="188"/>
      <c r="DN110" s="188"/>
      <c r="DO110" s="189"/>
      <c r="DP110" s="195"/>
      <c r="DQ110" s="188"/>
      <c r="DR110" s="188"/>
      <c r="DS110" s="188"/>
      <c r="DT110" s="188"/>
      <c r="DU110" s="188"/>
      <c r="DV110" s="188"/>
      <c r="DW110" s="188"/>
      <c r="DX110" s="188"/>
      <c r="DY110" s="188"/>
      <c r="DZ110" s="188"/>
      <c r="EA110" s="188"/>
      <c r="EB110" s="188"/>
      <c r="EC110" s="188"/>
      <c r="ED110" s="188"/>
      <c r="EE110" s="188"/>
      <c r="EF110" s="189"/>
      <c r="EG110" s="195"/>
      <c r="EH110" s="188"/>
      <c r="EI110" s="188"/>
      <c r="EJ110" s="188"/>
      <c r="EK110" s="188"/>
      <c r="EL110" s="188"/>
      <c r="EM110" s="188"/>
      <c r="EN110" s="188"/>
      <c r="EO110" s="188"/>
      <c r="EP110" s="188"/>
      <c r="EQ110" s="188"/>
      <c r="ER110" s="188"/>
      <c r="ES110" s="188"/>
      <c r="ET110" s="188"/>
      <c r="EU110" s="188"/>
      <c r="EV110" s="188"/>
      <c r="EW110" s="189"/>
      <c r="EX110" s="195"/>
      <c r="EY110" s="188"/>
      <c r="EZ110" s="188"/>
      <c r="FA110" s="188"/>
      <c r="FB110" s="188"/>
      <c r="FC110" s="188"/>
      <c r="FD110" s="188"/>
      <c r="FE110" s="188"/>
      <c r="FF110" s="188"/>
      <c r="FG110" s="188"/>
      <c r="FH110" s="188"/>
      <c r="FI110" s="188"/>
      <c r="FJ110" s="188"/>
      <c r="FK110" s="188"/>
      <c r="FL110" s="188"/>
      <c r="FM110" s="188"/>
      <c r="FN110" s="189"/>
      <c r="FO110" s="195"/>
      <c r="FP110" s="188"/>
      <c r="FQ110" s="188"/>
      <c r="FR110" s="188"/>
      <c r="FS110" s="188"/>
      <c r="FT110" s="188"/>
      <c r="FU110" s="188"/>
      <c r="FV110" s="188"/>
      <c r="FW110" s="188"/>
      <c r="FX110" s="188"/>
      <c r="FY110" s="188"/>
      <c r="FZ110" s="188"/>
      <c r="GA110" s="188"/>
      <c r="GB110" s="188"/>
      <c r="GC110" s="188"/>
      <c r="GD110" s="188"/>
      <c r="GE110" s="189"/>
      <c r="GF110" s="195"/>
      <c r="GG110" s="188"/>
      <c r="GH110" s="188"/>
      <c r="GI110" s="188"/>
      <c r="GJ110" s="188"/>
      <c r="GK110" s="188"/>
      <c r="GL110" s="188"/>
      <c r="GM110" s="188"/>
      <c r="GN110" s="188"/>
      <c r="GO110" s="188"/>
      <c r="GP110" s="188"/>
      <c r="GQ110" s="188"/>
      <c r="GR110" s="188"/>
      <c r="GS110" s="188"/>
      <c r="GT110" s="188"/>
      <c r="GU110" s="188"/>
      <c r="GV110" s="189"/>
      <c r="GW110" s="195"/>
      <c r="GX110" s="188"/>
      <c r="GY110" s="188"/>
      <c r="GZ110" s="188"/>
      <c r="HA110" s="188"/>
      <c r="HB110" s="188"/>
      <c r="HC110" s="188"/>
      <c r="HD110" s="188"/>
      <c r="HE110" s="188"/>
      <c r="HF110" s="188"/>
      <c r="HG110" s="188"/>
      <c r="HH110" s="188"/>
      <c r="HI110" s="188"/>
      <c r="HJ110" s="188"/>
      <c r="HK110" s="188"/>
      <c r="HL110" s="188"/>
      <c r="HM110" s="189"/>
      <c r="HN110" s="195"/>
      <c r="HO110" s="188"/>
      <c r="HP110" s="188"/>
      <c r="HQ110" s="188"/>
      <c r="HR110" s="188"/>
      <c r="HS110" s="188"/>
      <c r="HT110" s="188"/>
      <c r="HU110" s="188"/>
      <c r="HV110" s="188"/>
      <c r="HW110" s="188"/>
      <c r="HX110" s="188"/>
      <c r="HY110" s="188"/>
      <c r="HZ110" s="188"/>
      <c r="IA110" s="188"/>
      <c r="IB110" s="188"/>
      <c r="IC110" s="188"/>
      <c r="ID110" s="189"/>
      <c r="IE110" s="195"/>
      <c r="IF110" s="188"/>
      <c r="IG110" s="188"/>
      <c r="IH110" s="188"/>
      <c r="II110" s="188"/>
      <c r="IJ110" s="188"/>
      <c r="IK110" s="188"/>
      <c r="IL110" s="188"/>
      <c r="IM110" s="188"/>
      <c r="IN110" s="188"/>
      <c r="IO110" s="188"/>
      <c r="IP110" s="188"/>
      <c r="IQ110" s="188"/>
      <c r="IR110" s="188"/>
      <c r="IS110" s="188"/>
      <c r="IT110" s="188"/>
      <c r="IU110" s="189"/>
      <c r="IV110" s="195"/>
      <c r="IW110" s="188"/>
      <c r="IX110" s="188"/>
      <c r="IY110" s="188"/>
      <c r="IZ110" s="188"/>
      <c r="JA110" s="188"/>
      <c r="JB110" s="188"/>
      <c r="JC110" s="188"/>
      <c r="JD110" s="188"/>
      <c r="JE110" s="188"/>
      <c r="JF110" s="188"/>
      <c r="JG110" s="188"/>
      <c r="JH110" s="188"/>
      <c r="JI110" s="188"/>
      <c r="JJ110" s="188"/>
      <c r="JK110" s="188"/>
      <c r="JL110" s="189"/>
      <c r="JM110" s="195"/>
      <c r="JN110" s="188"/>
      <c r="JO110" s="188"/>
      <c r="JP110" s="188"/>
      <c r="JQ110" s="188"/>
      <c r="JR110" s="188"/>
      <c r="JS110" s="188"/>
      <c r="JT110" s="188"/>
      <c r="JU110" s="188"/>
      <c r="JV110" s="188"/>
      <c r="JW110" s="188"/>
      <c r="JX110" s="188"/>
      <c r="JY110" s="188"/>
      <c r="JZ110" s="188"/>
      <c r="KA110" s="188"/>
      <c r="KB110" s="188"/>
      <c r="KC110" s="189"/>
      <c r="KD110" s="195"/>
      <c r="KE110" s="188"/>
      <c r="KF110" s="188"/>
      <c r="KG110" s="188"/>
      <c r="KH110" s="188"/>
      <c r="KI110" s="188"/>
      <c r="KJ110" s="188"/>
      <c r="KK110" s="188"/>
      <c r="KL110" s="188"/>
      <c r="KM110" s="188"/>
      <c r="KN110" s="188"/>
      <c r="KO110" s="188"/>
      <c r="KP110" s="188"/>
      <c r="KQ110" s="188"/>
      <c r="KR110" s="188"/>
      <c r="KS110" s="188"/>
      <c r="KT110" s="189"/>
      <c r="KU110" s="188"/>
    </row>
    <row r="111" ht="33.75" customHeight="1">
      <c r="A111" s="286" t="s">
        <v>113</v>
      </c>
      <c r="B111" s="287" t="s">
        <v>114</v>
      </c>
      <c r="C111" s="288" t="s">
        <v>115</v>
      </c>
      <c r="D111" s="217"/>
      <c r="E111" s="217"/>
      <c r="F111" s="217"/>
      <c r="G111" s="218"/>
      <c r="H111" s="288" t="s">
        <v>116</v>
      </c>
      <c r="I111" s="218"/>
      <c r="J111" s="288" t="s">
        <v>117</v>
      </c>
      <c r="K111" s="217"/>
      <c r="L111" s="218"/>
      <c r="M111" s="287" t="s">
        <v>118</v>
      </c>
      <c r="N111" s="289" t="s">
        <v>119</v>
      </c>
      <c r="O111" s="218"/>
      <c r="P111" s="290" t="s">
        <v>120</v>
      </c>
      <c r="Q111" s="291"/>
      <c r="R111" s="286" t="s">
        <v>113</v>
      </c>
      <c r="S111" s="287" t="s">
        <v>114</v>
      </c>
      <c r="T111" s="288" t="s">
        <v>115</v>
      </c>
      <c r="U111" s="217"/>
      <c r="V111" s="217"/>
      <c r="W111" s="217"/>
      <c r="X111" s="218"/>
      <c r="Y111" s="288" t="s">
        <v>116</v>
      </c>
      <c r="Z111" s="218"/>
      <c r="AA111" s="288" t="s">
        <v>117</v>
      </c>
      <c r="AB111" s="217"/>
      <c r="AC111" s="218"/>
      <c r="AD111" s="287" t="s">
        <v>118</v>
      </c>
      <c r="AE111" s="289" t="s">
        <v>119</v>
      </c>
      <c r="AF111" s="218"/>
      <c r="AG111" s="290" t="s">
        <v>120</v>
      </c>
      <c r="AH111" s="291"/>
      <c r="AI111" s="286" t="s">
        <v>113</v>
      </c>
      <c r="AJ111" s="287" t="s">
        <v>114</v>
      </c>
      <c r="AK111" s="288" t="s">
        <v>115</v>
      </c>
      <c r="AL111" s="217"/>
      <c r="AM111" s="217"/>
      <c r="AN111" s="217"/>
      <c r="AO111" s="218"/>
      <c r="AP111" s="288" t="s">
        <v>116</v>
      </c>
      <c r="AQ111" s="218"/>
      <c r="AR111" s="288" t="s">
        <v>117</v>
      </c>
      <c r="AS111" s="217"/>
      <c r="AT111" s="218"/>
      <c r="AU111" s="287" t="s">
        <v>118</v>
      </c>
      <c r="AV111" s="289" t="s">
        <v>119</v>
      </c>
      <c r="AW111" s="218"/>
      <c r="AX111" s="290" t="s">
        <v>120</v>
      </c>
      <c r="AY111" s="291"/>
      <c r="AZ111" s="286" t="s">
        <v>113</v>
      </c>
      <c r="BA111" s="287" t="s">
        <v>114</v>
      </c>
      <c r="BB111" s="288" t="s">
        <v>115</v>
      </c>
      <c r="BC111" s="217"/>
      <c r="BD111" s="217"/>
      <c r="BE111" s="217"/>
      <c r="BF111" s="218"/>
      <c r="BG111" s="288" t="s">
        <v>116</v>
      </c>
      <c r="BH111" s="218"/>
      <c r="BI111" s="288" t="s">
        <v>117</v>
      </c>
      <c r="BJ111" s="217"/>
      <c r="BK111" s="218"/>
      <c r="BL111" s="287" t="s">
        <v>118</v>
      </c>
      <c r="BM111" s="289" t="s">
        <v>119</v>
      </c>
      <c r="BN111" s="218"/>
      <c r="BO111" s="290" t="s">
        <v>120</v>
      </c>
      <c r="BP111" s="291"/>
      <c r="BQ111" s="286" t="s">
        <v>113</v>
      </c>
      <c r="BR111" s="287" t="s">
        <v>114</v>
      </c>
      <c r="BS111" s="288" t="s">
        <v>115</v>
      </c>
      <c r="BT111" s="217"/>
      <c r="BU111" s="217"/>
      <c r="BV111" s="217"/>
      <c r="BW111" s="218"/>
      <c r="BX111" s="288" t="s">
        <v>116</v>
      </c>
      <c r="BY111" s="218"/>
      <c r="BZ111" s="288" t="s">
        <v>117</v>
      </c>
      <c r="CA111" s="217"/>
      <c r="CB111" s="218"/>
      <c r="CC111" s="287" t="s">
        <v>118</v>
      </c>
      <c r="CD111" s="289" t="s">
        <v>119</v>
      </c>
      <c r="CE111" s="218"/>
      <c r="CF111" s="290" t="s">
        <v>120</v>
      </c>
      <c r="CG111" s="291"/>
      <c r="CH111" s="286" t="s">
        <v>113</v>
      </c>
      <c r="CI111" s="287" t="s">
        <v>114</v>
      </c>
      <c r="CJ111" s="288" t="s">
        <v>115</v>
      </c>
      <c r="CK111" s="217"/>
      <c r="CL111" s="217"/>
      <c r="CM111" s="217"/>
      <c r="CN111" s="218"/>
      <c r="CO111" s="288" t="s">
        <v>116</v>
      </c>
      <c r="CP111" s="218"/>
      <c r="CQ111" s="288" t="s">
        <v>117</v>
      </c>
      <c r="CR111" s="217"/>
      <c r="CS111" s="218"/>
      <c r="CT111" s="287" t="s">
        <v>118</v>
      </c>
      <c r="CU111" s="289" t="s">
        <v>119</v>
      </c>
      <c r="CV111" s="218"/>
      <c r="CW111" s="290" t="s">
        <v>120</v>
      </c>
      <c r="CX111" s="291"/>
      <c r="CY111" s="286" t="s">
        <v>113</v>
      </c>
      <c r="CZ111" s="287" t="s">
        <v>114</v>
      </c>
      <c r="DA111" s="288" t="s">
        <v>115</v>
      </c>
      <c r="DB111" s="217"/>
      <c r="DC111" s="217"/>
      <c r="DD111" s="217"/>
      <c r="DE111" s="218"/>
      <c r="DF111" s="288" t="s">
        <v>116</v>
      </c>
      <c r="DG111" s="218"/>
      <c r="DH111" s="288" t="s">
        <v>117</v>
      </c>
      <c r="DI111" s="217"/>
      <c r="DJ111" s="218"/>
      <c r="DK111" s="287" t="s">
        <v>118</v>
      </c>
      <c r="DL111" s="289" t="s">
        <v>119</v>
      </c>
      <c r="DM111" s="218"/>
      <c r="DN111" s="290" t="s">
        <v>120</v>
      </c>
      <c r="DO111" s="291"/>
      <c r="DP111" s="286" t="s">
        <v>113</v>
      </c>
      <c r="DQ111" s="287" t="s">
        <v>114</v>
      </c>
      <c r="DR111" s="288" t="s">
        <v>115</v>
      </c>
      <c r="DS111" s="217"/>
      <c r="DT111" s="217"/>
      <c r="DU111" s="217"/>
      <c r="DV111" s="218"/>
      <c r="DW111" s="288" t="s">
        <v>116</v>
      </c>
      <c r="DX111" s="218"/>
      <c r="DY111" s="288" t="s">
        <v>117</v>
      </c>
      <c r="DZ111" s="217"/>
      <c r="EA111" s="218"/>
      <c r="EB111" s="287" t="s">
        <v>118</v>
      </c>
      <c r="EC111" s="289" t="s">
        <v>119</v>
      </c>
      <c r="ED111" s="218"/>
      <c r="EE111" s="290" t="s">
        <v>120</v>
      </c>
      <c r="EF111" s="291"/>
      <c r="EG111" s="286" t="s">
        <v>113</v>
      </c>
      <c r="EH111" s="287" t="s">
        <v>114</v>
      </c>
      <c r="EI111" s="288" t="s">
        <v>115</v>
      </c>
      <c r="EJ111" s="217"/>
      <c r="EK111" s="217"/>
      <c r="EL111" s="217"/>
      <c r="EM111" s="218"/>
      <c r="EN111" s="288" t="s">
        <v>116</v>
      </c>
      <c r="EO111" s="218"/>
      <c r="EP111" s="288" t="s">
        <v>117</v>
      </c>
      <c r="EQ111" s="217"/>
      <c r="ER111" s="218"/>
      <c r="ES111" s="287" t="s">
        <v>118</v>
      </c>
      <c r="ET111" s="289" t="s">
        <v>119</v>
      </c>
      <c r="EU111" s="218"/>
      <c r="EV111" s="290" t="s">
        <v>120</v>
      </c>
      <c r="EW111" s="291"/>
      <c r="EX111" s="286" t="s">
        <v>113</v>
      </c>
      <c r="EY111" s="287" t="s">
        <v>114</v>
      </c>
      <c r="EZ111" s="288" t="s">
        <v>115</v>
      </c>
      <c r="FA111" s="217"/>
      <c r="FB111" s="217"/>
      <c r="FC111" s="217"/>
      <c r="FD111" s="218"/>
      <c r="FE111" s="288" t="s">
        <v>116</v>
      </c>
      <c r="FF111" s="218"/>
      <c r="FG111" s="288" t="s">
        <v>117</v>
      </c>
      <c r="FH111" s="217"/>
      <c r="FI111" s="218"/>
      <c r="FJ111" s="287" t="s">
        <v>118</v>
      </c>
      <c r="FK111" s="289" t="s">
        <v>119</v>
      </c>
      <c r="FL111" s="218"/>
      <c r="FM111" s="290" t="s">
        <v>120</v>
      </c>
      <c r="FN111" s="291"/>
      <c r="FO111" s="286" t="s">
        <v>113</v>
      </c>
      <c r="FP111" s="287" t="s">
        <v>114</v>
      </c>
      <c r="FQ111" s="288" t="s">
        <v>115</v>
      </c>
      <c r="FR111" s="217"/>
      <c r="FS111" s="217"/>
      <c r="FT111" s="217"/>
      <c r="FU111" s="218"/>
      <c r="FV111" s="288" t="s">
        <v>116</v>
      </c>
      <c r="FW111" s="218"/>
      <c r="FX111" s="288" t="s">
        <v>117</v>
      </c>
      <c r="FY111" s="217"/>
      <c r="FZ111" s="218"/>
      <c r="GA111" s="287" t="s">
        <v>118</v>
      </c>
      <c r="GB111" s="289" t="s">
        <v>119</v>
      </c>
      <c r="GC111" s="218"/>
      <c r="GD111" s="290" t="s">
        <v>120</v>
      </c>
      <c r="GE111" s="291"/>
      <c r="GF111" s="286" t="s">
        <v>113</v>
      </c>
      <c r="GG111" s="287" t="s">
        <v>114</v>
      </c>
      <c r="GH111" s="288" t="s">
        <v>115</v>
      </c>
      <c r="GI111" s="217"/>
      <c r="GJ111" s="217"/>
      <c r="GK111" s="217"/>
      <c r="GL111" s="218"/>
      <c r="GM111" s="288" t="s">
        <v>116</v>
      </c>
      <c r="GN111" s="218"/>
      <c r="GO111" s="288" t="s">
        <v>117</v>
      </c>
      <c r="GP111" s="217"/>
      <c r="GQ111" s="218"/>
      <c r="GR111" s="287" t="s">
        <v>118</v>
      </c>
      <c r="GS111" s="289" t="s">
        <v>119</v>
      </c>
      <c r="GT111" s="218"/>
      <c r="GU111" s="290" t="s">
        <v>120</v>
      </c>
      <c r="GV111" s="291"/>
      <c r="GW111" s="286" t="s">
        <v>113</v>
      </c>
      <c r="GX111" s="287" t="s">
        <v>114</v>
      </c>
      <c r="GY111" s="288" t="s">
        <v>115</v>
      </c>
      <c r="GZ111" s="217"/>
      <c r="HA111" s="217"/>
      <c r="HB111" s="217"/>
      <c r="HC111" s="218"/>
      <c r="HD111" s="288" t="s">
        <v>116</v>
      </c>
      <c r="HE111" s="218"/>
      <c r="HF111" s="288" t="s">
        <v>117</v>
      </c>
      <c r="HG111" s="217"/>
      <c r="HH111" s="218"/>
      <c r="HI111" s="287" t="s">
        <v>118</v>
      </c>
      <c r="HJ111" s="289" t="s">
        <v>119</v>
      </c>
      <c r="HK111" s="218"/>
      <c r="HL111" s="290" t="s">
        <v>120</v>
      </c>
      <c r="HM111" s="291"/>
      <c r="HN111" s="286" t="s">
        <v>113</v>
      </c>
      <c r="HO111" s="287" t="s">
        <v>114</v>
      </c>
      <c r="HP111" s="288" t="s">
        <v>115</v>
      </c>
      <c r="HQ111" s="217"/>
      <c r="HR111" s="217"/>
      <c r="HS111" s="217"/>
      <c r="HT111" s="218"/>
      <c r="HU111" s="288" t="s">
        <v>116</v>
      </c>
      <c r="HV111" s="218"/>
      <c r="HW111" s="288" t="s">
        <v>117</v>
      </c>
      <c r="HX111" s="217"/>
      <c r="HY111" s="218"/>
      <c r="HZ111" s="287" t="s">
        <v>118</v>
      </c>
      <c r="IA111" s="289" t="s">
        <v>119</v>
      </c>
      <c r="IB111" s="218"/>
      <c r="IC111" s="290" t="s">
        <v>120</v>
      </c>
      <c r="ID111" s="291"/>
      <c r="IE111" s="286" t="s">
        <v>113</v>
      </c>
      <c r="IF111" s="287" t="s">
        <v>114</v>
      </c>
      <c r="IG111" s="288" t="s">
        <v>115</v>
      </c>
      <c r="IH111" s="217"/>
      <c r="II111" s="217"/>
      <c r="IJ111" s="217"/>
      <c r="IK111" s="218"/>
      <c r="IL111" s="288" t="s">
        <v>116</v>
      </c>
      <c r="IM111" s="218"/>
      <c r="IN111" s="288" t="s">
        <v>117</v>
      </c>
      <c r="IO111" s="217"/>
      <c r="IP111" s="218"/>
      <c r="IQ111" s="287" t="s">
        <v>118</v>
      </c>
      <c r="IR111" s="289" t="s">
        <v>119</v>
      </c>
      <c r="IS111" s="218"/>
      <c r="IT111" s="290" t="s">
        <v>120</v>
      </c>
      <c r="IU111" s="291"/>
      <c r="IV111" s="286" t="s">
        <v>113</v>
      </c>
      <c r="IW111" s="287" t="s">
        <v>114</v>
      </c>
      <c r="IX111" s="288" t="s">
        <v>115</v>
      </c>
      <c r="IY111" s="217"/>
      <c r="IZ111" s="217"/>
      <c r="JA111" s="217"/>
      <c r="JB111" s="218"/>
      <c r="JC111" s="288" t="s">
        <v>116</v>
      </c>
      <c r="JD111" s="218"/>
      <c r="JE111" s="288" t="s">
        <v>117</v>
      </c>
      <c r="JF111" s="217"/>
      <c r="JG111" s="218"/>
      <c r="JH111" s="287" t="s">
        <v>118</v>
      </c>
      <c r="JI111" s="289" t="s">
        <v>119</v>
      </c>
      <c r="JJ111" s="218"/>
      <c r="JK111" s="290" t="s">
        <v>120</v>
      </c>
      <c r="JL111" s="292"/>
      <c r="JM111" s="286" t="s">
        <v>113</v>
      </c>
      <c r="JN111" s="287" t="s">
        <v>114</v>
      </c>
      <c r="JO111" s="288" t="s">
        <v>115</v>
      </c>
      <c r="JP111" s="217"/>
      <c r="JQ111" s="217"/>
      <c r="JR111" s="217"/>
      <c r="JS111" s="218"/>
      <c r="JT111" s="288" t="s">
        <v>116</v>
      </c>
      <c r="JU111" s="218"/>
      <c r="JV111" s="288" t="s">
        <v>117</v>
      </c>
      <c r="JW111" s="217"/>
      <c r="JX111" s="218"/>
      <c r="JY111" s="287" t="s">
        <v>118</v>
      </c>
      <c r="JZ111" s="289" t="s">
        <v>119</v>
      </c>
      <c r="KA111" s="218"/>
      <c r="KB111" s="290" t="s">
        <v>120</v>
      </c>
      <c r="KC111" s="292"/>
      <c r="KD111" s="286" t="s">
        <v>113</v>
      </c>
      <c r="KE111" s="287" t="s">
        <v>114</v>
      </c>
      <c r="KF111" s="288" t="s">
        <v>115</v>
      </c>
      <c r="KG111" s="217"/>
      <c r="KH111" s="217"/>
      <c r="KI111" s="217"/>
      <c r="KJ111" s="218"/>
      <c r="KK111" s="288" t="s">
        <v>116</v>
      </c>
      <c r="KL111" s="218"/>
      <c r="KM111" s="288" t="s">
        <v>117</v>
      </c>
      <c r="KN111" s="217"/>
      <c r="KO111" s="218"/>
      <c r="KP111" s="287" t="s">
        <v>118</v>
      </c>
      <c r="KQ111" s="289" t="s">
        <v>119</v>
      </c>
      <c r="KR111" s="218"/>
      <c r="KS111" s="290" t="s">
        <v>120</v>
      </c>
      <c r="KT111" s="292"/>
      <c r="KU111" s="293"/>
    </row>
    <row r="112" ht="66.0" customHeight="1">
      <c r="A112" s="224"/>
      <c r="B112" s="46"/>
      <c r="C112" s="294" t="s">
        <v>121</v>
      </c>
      <c r="D112" s="294" t="s">
        <v>122</v>
      </c>
      <c r="E112" s="295" t="s">
        <v>123</v>
      </c>
      <c r="F112" s="294" t="s">
        <v>211</v>
      </c>
      <c r="G112" s="294" t="s">
        <v>125</v>
      </c>
      <c r="H112" s="296" t="s">
        <v>212</v>
      </c>
      <c r="I112" s="294" t="s">
        <v>127</v>
      </c>
      <c r="J112" s="296" t="str">
        <f>"Total Biaya Perawatan "&amp;G108&amp;" (Juta Rp)"</f>
        <v>Total Biaya Perawatan Triwulan I (Juta Rp)</v>
      </c>
      <c r="K112" s="294" t="str">
        <f>"Total Biaya Perawatan Sebelumnya "&amp;" (Juta Rp)"</f>
        <v>Total Biaya Perawatan Sebelumnya  (Juta Rp)</v>
      </c>
      <c r="L112" s="294" t="s">
        <v>213</v>
      </c>
      <c r="M112" s="46"/>
      <c r="N112" s="296" t="s">
        <v>212</v>
      </c>
      <c r="O112" s="296" t="s">
        <v>131</v>
      </c>
      <c r="P112" s="228"/>
      <c r="Q112" s="291"/>
      <c r="R112" s="224"/>
      <c r="S112" s="46"/>
      <c r="T112" s="294" t="s">
        <v>121</v>
      </c>
      <c r="U112" s="294" t="s">
        <v>122</v>
      </c>
      <c r="V112" s="295" t="s">
        <v>123</v>
      </c>
      <c r="W112" s="294" t="s">
        <v>211</v>
      </c>
      <c r="X112" s="294" t="s">
        <v>125</v>
      </c>
      <c r="Y112" s="296" t="s">
        <v>212</v>
      </c>
      <c r="Z112" s="294" t="s">
        <v>127</v>
      </c>
      <c r="AA112" s="296" t="str">
        <f>"Total Biaya Perawatan "&amp;X108&amp;" (Juta Rp)"</f>
        <v>Total Biaya Perawatan Triwulan I (Juta Rp)</v>
      </c>
      <c r="AB112" s="294" t="str">
        <f>"Total Biaya Perawatan Sebelumnya "&amp;" (Juta Rp)"</f>
        <v>Total Biaya Perawatan Sebelumnya  (Juta Rp)</v>
      </c>
      <c r="AC112" s="294" t="s">
        <v>213</v>
      </c>
      <c r="AD112" s="46"/>
      <c r="AE112" s="296" t="s">
        <v>212</v>
      </c>
      <c r="AF112" s="296" t="s">
        <v>131</v>
      </c>
      <c r="AG112" s="228"/>
      <c r="AH112" s="291"/>
      <c r="AI112" s="224"/>
      <c r="AJ112" s="46"/>
      <c r="AK112" s="294" t="s">
        <v>121</v>
      </c>
      <c r="AL112" s="294" t="s">
        <v>122</v>
      </c>
      <c r="AM112" s="295" t="s">
        <v>123</v>
      </c>
      <c r="AN112" s="294" t="s">
        <v>211</v>
      </c>
      <c r="AO112" s="294" t="s">
        <v>125</v>
      </c>
      <c r="AP112" s="296" t="s">
        <v>212</v>
      </c>
      <c r="AQ112" s="294" t="s">
        <v>127</v>
      </c>
      <c r="AR112" s="296" t="str">
        <f>"Total Biaya Perawatan "&amp;AO108&amp;" (Juta Rp)"</f>
        <v>Total Biaya Perawatan Triwulan I (Juta Rp)</v>
      </c>
      <c r="AS112" s="294" t="str">
        <f>"Total Biaya Perawatan Sebelumnya "&amp;" (Juta Rp)"</f>
        <v>Total Biaya Perawatan Sebelumnya  (Juta Rp)</v>
      </c>
      <c r="AT112" s="294" t="s">
        <v>213</v>
      </c>
      <c r="AU112" s="46"/>
      <c r="AV112" s="296" t="s">
        <v>212</v>
      </c>
      <c r="AW112" s="296" t="s">
        <v>131</v>
      </c>
      <c r="AX112" s="228"/>
      <c r="AY112" s="291"/>
      <c r="AZ112" s="224"/>
      <c r="BA112" s="46"/>
      <c r="BB112" s="294" t="s">
        <v>121</v>
      </c>
      <c r="BC112" s="294" t="s">
        <v>122</v>
      </c>
      <c r="BD112" s="295" t="s">
        <v>123</v>
      </c>
      <c r="BE112" s="294" t="s">
        <v>211</v>
      </c>
      <c r="BF112" s="294" t="s">
        <v>125</v>
      </c>
      <c r="BG112" s="296" t="s">
        <v>212</v>
      </c>
      <c r="BH112" s="294" t="s">
        <v>127</v>
      </c>
      <c r="BI112" s="296" t="str">
        <f>"Total Biaya Perawatan "&amp;BF108&amp;" (Juta Rp)"</f>
        <v>Total Biaya Perawatan Triwulan I (Juta Rp)</v>
      </c>
      <c r="BJ112" s="294" t="str">
        <f>"Total Biaya Perawatan Sebelumnya "&amp;" (Juta Rp)"</f>
        <v>Total Biaya Perawatan Sebelumnya  (Juta Rp)</v>
      </c>
      <c r="BK112" s="294" t="s">
        <v>213</v>
      </c>
      <c r="BL112" s="46"/>
      <c r="BM112" s="296" t="s">
        <v>212</v>
      </c>
      <c r="BN112" s="296" t="s">
        <v>131</v>
      </c>
      <c r="BO112" s="228"/>
      <c r="BP112" s="291"/>
      <c r="BQ112" s="224"/>
      <c r="BR112" s="46"/>
      <c r="BS112" s="294" t="s">
        <v>121</v>
      </c>
      <c r="BT112" s="294" t="s">
        <v>122</v>
      </c>
      <c r="BU112" s="295" t="s">
        <v>123</v>
      </c>
      <c r="BV112" s="294" t="s">
        <v>211</v>
      </c>
      <c r="BW112" s="294" t="s">
        <v>125</v>
      </c>
      <c r="BX112" s="296" t="s">
        <v>212</v>
      </c>
      <c r="BY112" s="294" t="s">
        <v>127</v>
      </c>
      <c r="BZ112" s="296" t="str">
        <f>"Total Biaya Perawatan "&amp;BW108&amp;" (Juta Rp)"</f>
        <v>Total Biaya Perawatan Triwulan I (Juta Rp)</v>
      </c>
      <c r="CA112" s="294" t="str">
        <f>"Total Biaya Perawatan Sebelumnya "&amp;" (Juta Rp)"</f>
        <v>Total Biaya Perawatan Sebelumnya  (Juta Rp)</v>
      </c>
      <c r="CB112" s="294" t="s">
        <v>213</v>
      </c>
      <c r="CC112" s="46"/>
      <c r="CD112" s="296" t="s">
        <v>212</v>
      </c>
      <c r="CE112" s="296" t="s">
        <v>131</v>
      </c>
      <c r="CF112" s="228"/>
      <c r="CG112" s="291"/>
      <c r="CH112" s="224"/>
      <c r="CI112" s="46"/>
      <c r="CJ112" s="294" t="s">
        <v>121</v>
      </c>
      <c r="CK112" s="294" t="s">
        <v>122</v>
      </c>
      <c r="CL112" s="295" t="s">
        <v>123</v>
      </c>
      <c r="CM112" s="294" t="s">
        <v>211</v>
      </c>
      <c r="CN112" s="294" t="s">
        <v>125</v>
      </c>
      <c r="CO112" s="296" t="s">
        <v>212</v>
      </c>
      <c r="CP112" s="294" t="s">
        <v>127</v>
      </c>
      <c r="CQ112" s="296" t="str">
        <f>"Total Biaya Perawatan "&amp;CN108&amp;" (Juta Rp)"</f>
        <v>Total Biaya Perawatan Triwulan I (Juta Rp)</v>
      </c>
      <c r="CR112" s="294" t="str">
        <f>"Total Biaya Perawatan Sebelumnya "&amp;" (Juta Rp)"</f>
        <v>Total Biaya Perawatan Sebelumnya  (Juta Rp)</v>
      </c>
      <c r="CS112" s="294" t="s">
        <v>213</v>
      </c>
      <c r="CT112" s="46"/>
      <c r="CU112" s="296" t="s">
        <v>212</v>
      </c>
      <c r="CV112" s="296" t="s">
        <v>131</v>
      </c>
      <c r="CW112" s="228"/>
      <c r="CX112" s="291"/>
      <c r="CY112" s="224"/>
      <c r="CZ112" s="46"/>
      <c r="DA112" s="294" t="s">
        <v>121</v>
      </c>
      <c r="DB112" s="294" t="s">
        <v>122</v>
      </c>
      <c r="DC112" s="295" t="s">
        <v>123</v>
      </c>
      <c r="DD112" s="294" t="s">
        <v>211</v>
      </c>
      <c r="DE112" s="294" t="s">
        <v>125</v>
      </c>
      <c r="DF112" s="296" t="s">
        <v>212</v>
      </c>
      <c r="DG112" s="294" t="s">
        <v>127</v>
      </c>
      <c r="DH112" s="296" t="str">
        <f>"Total Biaya Perawatan "&amp;DE108&amp;" (Juta Rp)"</f>
        <v>Total Biaya Perawatan Triwulan I (Juta Rp)</v>
      </c>
      <c r="DI112" s="294" t="str">
        <f>"Total Biaya Perawatan Sebelumnya "&amp;" (Juta Rp)"</f>
        <v>Total Biaya Perawatan Sebelumnya  (Juta Rp)</v>
      </c>
      <c r="DJ112" s="294" t="s">
        <v>213</v>
      </c>
      <c r="DK112" s="46"/>
      <c r="DL112" s="296" t="s">
        <v>212</v>
      </c>
      <c r="DM112" s="296" t="s">
        <v>131</v>
      </c>
      <c r="DN112" s="228"/>
      <c r="DO112" s="291"/>
      <c r="DP112" s="224"/>
      <c r="DQ112" s="46"/>
      <c r="DR112" s="294" t="s">
        <v>121</v>
      </c>
      <c r="DS112" s="294" t="s">
        <v>122</v>
      </c>
      <c r="DT112" s="295" t="s">
        <v>123</v>
      </c>
      <c r="DU112" s="294" t="s">
        <v>211</v>
      </c>
      <c r="DV112" s="294" t="s">
        <v>125</v>
      </c>
      <c r="DW112" s="296" t="s">
        <v>212</v>
      </c>
      <c r="DX112" s="294" t="s">
        <v>127</v>
      </c>
      <c r="DY112" s="296" t="str">
        <f>"Total Biaya Perawatan "&amp;DV108&amp;" (Juta Rp)"</f>
        <v>Total Biaya Perawatan Triwulan I (Juta Rp)</v>
      </c>
      <c r="DZ112" s="294" t="str">
        <f>"Total Biaya Perawatan Sebelumnya "&amp;" (Juta Rp)"</f>
        <v>Total Biaya Perawatan Sebelumnya  (Juta Rp)</v>
      </c>
      <c r="EA112" s="294" t="s">
        <v>213</v>
      </c>
      <c r="EB112" s="46"/>
      <c r="EC112" s="296" t="s">
        <v>212</v>
      </c>
      <c r="ED112" s="296" t="s">
        <v>131</v>
      </c>
      <c r="EE112" s="228"/>
      <c r="EF112" s="291"/>
      <c r="EG112" s="224"/>
      <c r="EH112" s="46"/>
      <c r="EI112" s="294" t="s">
        <v>121</v>
      </c>
      <c r="EJ112" s="294" t="s">
        <v>122</v>
      </c>
      <c r="EK112" s="295" t="s">
        <v>123</v>
      </c>
      <c r="EL112" s="294" t="s">
        <v>211</v>
      </c>
      <c r="EM112" s="294" t="s">
        <v>125</v>
      </c>
      <c r="EN112" s="296" t="s">
        <v>212</v>
      </c>
      <c r="EO112" s="294" t="s">
        <v>127</v>
      </c>
      <c r="EP112" s="296" t="str">
        <f>"Total Biaya Perawatan "&amp;EM108&amp;" (Juta Rp)"</f>
        <v>Total Biaya Perawatan Triwulan I (Juta Rp)</v>
      </c>
      <c r="EQ112" s="294" t="str">
        <f>"Total Biaya Perawatan Sebelumnya "&amp;" (Juta Rp)"</f>
        <v>Total Biaya Perawatan Sebelumnya  (Juta Rp)</v>
      </c>
      <c r="ER112" s="294" t="s">
        <v>213</v>
      </c>
      <c r="ES112" s="46"/>
      <c r="ET112" s="296" t="s">
        <v>212</v>
      </c>
      <c r="EU112" s="296" t="s">
        <v>131</v>
      </c>
      <c r="EV112" s="228"/>
      <c r="EW112" s="291"/>
      <c r="EX112" s="224"/>
      <c r="EY112" s="46"/>
      <c r="EZ112" s="294" t="s">
        <v>121</v>
      </c>
      <c r="FA112" s="294" t="s">
        <v>122</v>
      </c>
      <c r="FB112" s="295" t="s">
        <v>123</v>
      </c>
      <c r="FC112" s="294" t="s">
        <v>211</v>
      </c>
      <c r="FD112" s="294" t="s">
        <v>125</v>
      </c>
      <c r="FE112" s="296" t="s">
        <v>212</v>
      </c>
      <c r="FF112" s="294" t="s">
        <v>127</v>
      </c>
      <c r="FG112" s="296" t="str">
        <f>"Total Biaya Perawatan "&amp;FD108&amp;" (Juta Rp)"</f>
        <v>Total Biaya Perawatan Triwulan I (Juta Rp)</v>
      </c>
      <c r="FH112" s="294" t="str">
        <f>"Total Biaya Perawatan Sebelumnya "&amp;" (Juta Rp)"</f>
        <v>Total Biaya Perawatan Sebelumnya  (Juta Rp)</v>
      </c>
      <c r="FI112" s="294" t="s">
        <v>213</v>
      </c>
      <c r="FJ112" s="46"/>
      <c r="FK112" s="296" t="s">
        <v>212</v>
      </c>
      <c r="FL112" s="296" t="s">
        <v>131</v>
      </c>
      <c r="FM112" s="228"/>
      <c r="FN112" s="291"/>
      <c r="FO112" s="224"/>
      <c r="FP112" s="46"/>
      <c r="FQ112" s="294" t="s">
        <v>121</v>
      </c>
      <c r="FR112" s="294" t="s">
        <v>122</v>
      </c>
      <c r="FS112" s="295" t="s">
        <v>123</v>
      </c>
      <c r="FT112" s="294" t="s">
        <v>211</v>
      </c>
      <c r="FU112" s="294" t="s">
        <v>125</v>
      </c>
      <c r="FV112" s="296" t="s">
        <v>212</v>
      </c>
      <c r="FW112" s="294" t="s">
        <v>127</v>
      </c>
      <c r="FX112" s="296" t="str">
        <f>"Total Biaya Perawatan "&amp;FU108&amp;" (Juta Rp)"</f>
        <v>Total Biaya Perawatan Triwulan I (Juta Rp)</v>
      </c>
      <c r="FY112" s="294" t="str">
        <f>"Total Biaya Perawatan Sebelumnya "&amp;" (Juta Rp)"</f>
        <v>Total Biaya Perawatan Sebelumnya  (Juta Rp)</v>
      </c>
      <c r="FZ112" s="294" t="s">
        <v>213</v>
      </c>
      <c r="GA112" s="46"/>
      <c r="GB112" s="296" t="s">
        <v>212</v>
      </c>
      <c r="GC112" s="296" t="s">
        <v>131</v>
      </c>
      <c r="GD112" s="228"/>
      <c r="GE112" s="291"/>
      <c r="GF112" s="224"/>
      <c r="GG112" s="46"/>
      <c r="GH112" s="294" t="s">
        <v>121</v>
      </c>
      <c r="GI112" s="294" t="s">
        <v>122</v>
      </c>
      <c r="GJ112" s="295" t="s">
        <v>123</v>
      </c>
      <c r="GK112" s="294" t="s">
        <v>211</v>
      </c>
      <c r="GL112" s="294" t="s">
        <v>125</v>
      </c>
      <c r="GM112" s="296" t="s">
        <v>212</v>
      </c>
      <c r="GN112" s="294" t="s">
        <v>127</v>
      </c>
      <c r="GO112" s="296" t="str">
        <f>"Total Biaya Perawatan "&amp;GL108&amp;" (Juta Rp)"</f>
        <v>Total Biaya Perawatan Triwulan I (Juta Rp)</v>
      </c>
      <c r="GP112" s="294" t="str">
        <f>"Total Biaya Perawatan Sebelumnya "&amp;" (Juta Rp)"</f>
        <v>Total Biaya Perawatan Sebelumnya  (Juta Rp)</v>
      </c>
      <c r="GQ112" s="294" t="s">
        <v>213</v>
      </c>
      <c r="GR112" s="46"/>
      <c r="GS112" s="296" t="s">
        <v>212</v>
      </c>
      <c r="GT112" s="296" t="s">
        <v>131</v>
      </c>
      <c r="GU112" s="228"/>
      <c r="GV112" s="291"/>
      <c r="GW112" s="224"/>
      <c r="GX112" s="46"/>
      <c r="GY112" s="294" t="s">
        <v>121</v>
      </c>
      <c r="GZ112" s="294" t="s">
        <v>122</v>
      </c>
      <c r="HA112" s="295" t="s">
        <v>123</v>
      </c>
      <c r="HB112" s="294" t="s">
        <v>211</v>
      </c>
      <c r="HC112" s="294" t="s">
        <v>125</v>
      </c>
      <c r="HD112" s="296" t="s">
        <v>212</v>
      </c>
      <c r="HE112" s="294" t="s">
        <v>127</v>
      </c>
      <c r="HF112" s="296" t="str">
        <f>"Total Biaya Perawatan "&amp;HC108&amp;" (Juta Rp)"</f>
        <v>Total Biaya Perawatan Triwulan I (Juta Rp)</v>
      </c>
      <c r="HG112" s="294" t="str">
        <f>"Total Biaya Perawatan Sebelumnya "&amp;" (Juta Rp)"</f>
        <v>Total Biaya Perawatan Sebelumnya  (Juta Rp)</v>
      </c>
      <c r="HH112" s="294" t="s">
        <v>213</v>
      </c>
      <c r="HI112" s="46"/>
      <c r="HJ112" s="296" t="s">
        <v>212</v>
      </c>
      <c r="HK112" s="296" t="s">
        <v>131</v>
      </c>
      <c r="HL112" s="228"/>
      <c r="HM112" s="291"/>
      <c r="HN112" s="224"/>
      <c r="HO112" s="46"/>
      <c r="HP112" s="294" t="s">
        <v>121</v>
      </c>
      <c r="HQ112" s="294" t="s">
        <v>122</v>
      </c>
      <c r="HR112" s="295" t="s">
        <v>123</v>
      </c>
      <c r="HS112" s="294" t="s">
        <v>211</v>
      </c>
      <c r="HT112" s="294" t="s">
        <v>125</v>
      </c>
      <c r="HU112" s="296" t="s">
        <v>212</v>
      </c>
      <c r="HV112" s="294" t="s">
        <v>127</v>
      </c>
      <c r="HW112" s="296" t="str">
        <f>"Total Biaya Perawatan "&amp;HT108&amp;" (Juta Rp)"</f>
        <v>Total Biaya Perawatan Triwulan I (Juta Rp)</v>
      </c>
      <c r="HX112" s="294" t="str">
        <f>"Total Biaya Perawatan Sebelumnya "&amp;" (Juta Rp)"</f>
        <v>Total Biaya Perawatan Sebelumnya  (Juta Rp)</v>
      </c>
      <c r="HY112" s="294" t="s">
        <v>213</v>
      </c>
      <c r="HZ112" s="46"/>
      <c r="IA112" s="296" t="s">
        <v>212</v>
      </c>
      <c r="IB112" s="296" t="s">
        <v>131</v>
      </c>
      <c r="IC112" s="228"/>
      <c r="ID112" s="291"/>
      <c r="IE112" s="224"/>
      <c r="IF112" s="46"/>
      <c r="IG112" s="294" t="s">
        <v>121</v>
      </c>
      <c r="IH112" s="294" t="s">
        <v>122</v>
      </c>
      <c r="II112" s="295" t="s">
        <v>123</v>
      </c>
      <c r="IJ112" s="294" t="s">
        <v>211</v>
      </c>
      <c r="IK112" s="294" t="s">
        <v>125</v>
      </c>
      <c r="IL112" s="296" t="s">
        <v>212</v>
      </c>
      <c r="IM112" s="294" t="s">
        <v>127</v>
      </c>
      <c r="IN112" s="296" t="str">
        <f>"Total Biaya Perawatan "&amp;IK108&amp;" (Juta Rp)"</f>
        <v>Total Biaya Perawatan Triwulan I (Juta Rp)</v>
      </c>
      <c r="IO112" s="294" t="str">
        <f>"Total Biaya Perawatan Sebelumnya "&amp;" (Juta Rp)"</f>
        <v>Total Biaya Perawatan Sebelumnya  (Juta Rp)</v>
      </c>
      <c r="IP112" s="294" t="s">
        <v>213</v>
      </c>
      <c r="IQ112" s="46"/>
      <c r="IR112" s="296" t="s">
        <v>212</v>
      </c>
      <c r="IS112" s="296" t="s">
        <v>131</v>
      </c>
      <c r="IT112" s="228"/>
      <c r="IU112" s="291"/>
      <c r="IV112" s="224"/>
      <c r="IW112" s="46"/>
      <c r="IX112" s="294" t="s">
        <v>121</v>
      </c>
      <c r="IY112" s="294" t="s">
        <v>122</v>
      </c>
      <c r="IZ112" s="295" t="s">
        <v>123</v>
      </c>
      <c r="JA112" s="294" t="s">
        <v>211</v>
      </c>
      <c r="JB112" s="294" t="s">
        <v>125</v>
      </c>
      <c r="JC112" s="296" t="s">
        <v>212</v>
      </c>
      <c r="JD112" s="294" t="s">
        <v>127</v>
      </c>
      <c r="JE112" s="296" t="str">
        <f>"Total Biaya Perawatan "&amp;JB108&amp;" (Juta Rp)"</f>
        <v>Total Biaya Perawatan Triwulan I (Juta Rp)</v>
      </c>
      <c r="JF112" s="294" t="str">
        <f>"Total Biaya Perawatan Sebelumnya "&amp;" (Juta Rp)"</f>
        <v>Total Biaya Perawatan Sebelumnya  (Juta Rp)</v>
      </c>
      <c r="JG112" s="294" t="s">
        <v>213</v>
      </c>
      <c r="JH112" s="46"/>
      <c r="JI112" s="296" t="s">
        <v>212</v>
      </c>
      <c r="JJ112" s="296" t="s">
        <v>131</v>
      </c>
      <c r="JK112" s="228"/>
      <c r="JL112" s="292"/>
      <c r="JM112" s="224"/>
      <c r="JN112" s="46"/>
      <c r="JO112" s="294" t="s">
        <v>121</v>
      </c>
      <c r="JP112" s="294" t="s">
        <v>122</v>
      </c>
      <c r="JQ112" s="295" t="s">
        <v>123</v>
      </c>
      <c r="JR112" s="294" t="s">
        <v>211</v>
      </c>
      <c r="JS112" s="294" t="s">
        <v>125</v>
      </c>
      <c r="JT112" s="296" t="s">
        <v>212</v>
      </c>
      <c r="JU112" s="294" t="s">
        <v>127</v>
      </c>
      <c r="JV112" s="296" t="str">
        <f>"Total Biaya Perawatan "&amp;JS108&amp;" (Juta Rp)"</f>
        <v>Total Biaya Perawatan Triwulan I (Juta Rp)</v>
      </c>
      <c r="JW112" s="294" t="str">
        <f>"Total Biaya Perawatan Sebelumnya "&amp;" (Juta Rp)"</f>
        <v>Total Biaya Perawatan Sebelumnya  (Juta Rp)</v>
      </c>
      <c r="JX112" s="294" t="s">
        <v>213</v>
      </c>
      <c r="JY112" s="46"/>
      <c r="JZ112" s="296" t="s">
        <v>212</v>
      </c>
      <c r="KA112" s="296" t="s">
        <v>131</v>
      </c>
      <c r="KB112" s="228"/>
      <c r="KC112" s="292"/>
      <c r="KD112" s="224"/>
      <c r="KE112" s="46"/>
      <c r="KF112" s="294" t="s">
        <v>121</v>
      </c>
      <c r="KG112" s="294" t="s">
        <v>122</v>
      </c>
      <c r="KH112" s="295" t="s">
        <v>123</v>
      </c>
      <c r="KI112" s="294" t="s">
        <v>211</v>
      </c>
      <c r="KJ112" s="294" t="s">
        <v>125</v>
      </c>
      <c r="KK112" s="296" t="s">
        <v>212</v>
      </c>
      <c r="KL112" s="294" t="s">
        <v>127</v>
      </c>
      <c r="KM112" s="296" t="str">
        <f>"Total Biaya Perawatan "&amp;KJ108&amp;" (Juta Rp)"</f>
        <v>Total Biaya Perawatan Triwulan I (Juta Rp)</v>
      </c>
      <c r="KN112" s="294" t="str">
        <f>"Total Biaya Perawatan Sebelumnya "&amp;" (Juta Rp)"</f>
        <v>Total Biaya Perawatan Sebelumnya  (Juta Rp)</v>
      </c>
      <c r="KO112" s="294" t="s">
        <v>213</v>
      </c>
      <c r="KP112" s="46"/>
      <c r="KQ112" s="296" t="s">
        <v>212</v>
      </c>
      <c r="KR112" s="296" t="s">
        <v>131</v>
      </c>
      <c r="KS112" s="228"/>
      <c r="KT112" s="292"/>
      <c r="KU112" s="293"/>
    </row>
    <row r="113" ht="15.75" customHeight="1">
      <c r="A113" s="297">
        <v>-1.0</v>
      </c>
      <c r="B113" s="298">
        <v>-2.0</v>
      </c>
      <c r="C113" s="298">
        <v>-3.0</v>
      </c>
      <c r="D113" s="298">
        <v>-4.0</v>
      </c>
      <c r="E113" s="298">
        <v>-5.0</v>
      </c>
      <c r="F113" s="298">
        <v>-6.0</v>
      </c>
      <c r="G113" s="298">
        <v>-7.0</v>
      </c>
      <c r="H113" s="298">
        <v>-8.0</v>
      </c>
      <c r="I113" s="298">
        <v>-9.0</v>
      </c>
      <c r="J113" s="298">
        <v>-10.0</v>
      </c>
      <c r="K113" s="298">
        <v>-11.0</v>
      </c>
      <c r="L113" s="298">
        <v>-12.0</v>
      </c>
      <c r="M113" s="298">
        <v>-13.0</v>
      </c>
      <c r="N113" s="298">
        <v>-14.0</v>
      </c>
      <c r="O113" s="298">
        <v>-15.0</v>
      </c>
      <c r="P113" s="298">
        <v>-16.0</v>
      </c>
      <c r="Q113" s="299"/>
      <c r="R113" s="297">
        <v>-1.0</v>
      </c>
      <c r="S113" s="298">
        <v>-2.0</v>
      </c>
      <c r="T113" s="298">
        <v>-3.0</v>
      </c>
      <c r="U113" s="298">
        <v>-4.0</v>
      </c>
      <c r="V113" s="298">
        <v>-5.0</v>
      </c>
      <c r="W113" s="298">
        <v>-6.0</v>
      </c>
      <c r="X113" s="298">
        <v>-7.0</v>
      </c>
      <c r="Y113" s="298">
        <v>-8.0</v>
      </c>
      <c r="Z113" s="298">
        <v>-9.0</v>
      </c>
      <c r="AA113" s="298">
        <v>-10.0</v>
      </c>
      <c r="AB113" s="298">
        <v>-11.0</v>
      </c>
      <c r="AC113" s="298">
        <v>-12.0</v>
      </c>
      <c r="AD113" s="298">
        <v>-13.0</v>
      </c>
      <c r="AE113" s="298">
        <v>-14.0</v>
      </c>
      <c r="AF113" s="298">
        <v>-15.0</v>
      </c>
      <c r="AG113" s="298">
        <v>-16.0</v>
      </c>
      <c r="AH113" s="299"/>
      <c r="AI113" s="297">
        <v>-1.0</v>
      </c>
      <c r="AJ113" s="298">
        <v>-2.0</v>
      </c>
      <c r="AK113" s="298">
        <v>-3.0</v>
      </c>
      <c r="AL113" s="298">
        <v>-4.0</v>
      </c>
      <c r="AM113" s="298">
        <v>-5.0</v>
      </c>
      <c r="AN113" s="298">
        <v>-6.0</v>
      </c>
      <c r="AO113" s="298">
        <v>-7.0</v>
      </c>
      <c r="AP113" s="298">
        <v>-8.0</v>
      </c>
      <c r="AQ113" s="298">
        <v>-9.0</v>
      </c>
      <c r="AR113" s="298">
        <v>-10.0</v>
      </c>
      <c r="AS113" s="298">
        <v>-11.0</v>
      </c>
      <c r="AT113" s="298">
        <v>-12.0</v>
      </c>
      <c r="AU113" s="298">
        <v>-13.0</v>
      </c>
      <c r="AV113" s="298">
        <v>-14.0</v>
      </c>
      <c r="AW113" s="298">
        <v>-15.0</v>
      </c>
      <c r="AX113" s="298">
        <v>-16.0</v>
      </c>
      <c r="AY113" s="299"/>
      <c r="AZ113" s="297">
        <v>-1.0</v>
      </c>
      <c r="BA113" s="298">
        <v>-2.0</v>
      </c>
      <c r="BB113" s="298">
        <v>-3.0</v>
      </c>
      <c r="BC113" s="298">
        <v>-4.0</v>
      </c>
      <c r="BD113" s="298">
        <v>-5.0</v>
      </c>
      <c r="BE113" s="298">
        <v>-6.0</v>
      </c>
      <c r="BF113" s="298">
        <v>-7.0</v>
      </c>
      <c r="BG113" s="298">
        <v>-8.0</v>
      </c>
      <c r="BH113" s="298">
        <v>-9.0</v>
      </c>
      <c r="BI113" s="298">
        <v>-10.0</v>
      </c>
      <c r="BJ113" s="298">
        <v>-11.0</v>
      </c>
      <c r="BK113" s="298">
        <v>-12.0</v>
      </c>
      <c r="BL113" s="298">
        <v>-13.0</v>
      </c>
      <c r="BM113" s="298">
        <v>-14.0</v>
      </c>
      <c r="BN113" s="298">
        <v>-15.0</v>
      </c>
      <c r="BO113" s="298">
        <v>-16.0</v>
      </c>
      <c r="BP113" s="299"/>
      <c r="BQ113" s="297">
        <v>-1.0</v>
      </c>
      <c r="BR113" s="298">
        <v>-2.0</v>
      </c>
      <c r="BS113" s="298">
        <v>-3.0</v>
      </c>
      <c r="BT113" s="298">
        <v>-4.0</v>
      </c>
      <c r="BU113" s="298">
        <v>-5.0</v>
      </c>
      <c r="BV113" s="298">
        <v>-6.0</v>
      </c>
      <c r="BW113" s="298">
        <v>-7.0</v>
      </c>
      <c r="BX113" s="298">
        <v>-8.0</v>
      </c>
      <c r="BY113" s="298">
        <v>-9.0</v>
      </c>
      <c r="BZ113" s="298">
        <v>-10.0</v>
      </c>
      <c r="CA113" s="298">
        <v>-11.0</v>
      </c>
      <c r="CB113" s="298">
        <v>-12.0</v>
      </c>
      <c r="CC113" s="298">
        <v>-13.0</v>
      </c>
      <c r="CD113" s="298">
        <v>-14.0</v>
      </c>
      <c r="CE113" s="298">
        <v>-15.0</v>
      </c>
      <c r="CF113" s="298">
        <v>-16.0</v>
      </c>
      <c r="CG113" s="299"/>
      <c r="CH113" s="297">
        <v>-1.0</v>
      </c>
      <c r="CI113" s="298">
        <v>-2.0</v>
      </c>
      <c r="CJ113" s="298">
        <v>-3.0</v>
      </c>
      <c r="CK113" s="298">
        <v>-4.0</v>
      </c>
      <c r="CL113" s="298">
        <v>-5.0</v>
      </c>
      <c r="CM113" s="298">
        <v>-6.0</v>
      </c>
      <c r="CN113" s="298">
        <v>-7.0</v>
      </c>
      <c r="CO113" s="298">
        <v>-8.0</v>
      </c>
      <c r="CP113" s="298">
        <v>-9.0</v>
      </c>
      <c r="CQ113" s="298">
        <v>-10.0</v>
      </c>
      <c r="CR113" s="298">
        <v>-11.0</v>
      </c>
      <c r="CS113" s="298">
        <v>-12.0</v>
      </c>
      <c r="CT113" s="298">
        <v>-13.0</v>
      </c>
      <c r="CU113" s="298">
        <v>-14.0</v>
      </c>
      <c r="CV113" s="298">
        <v>-15.0</v>
      </c>
      <c r="CW113" s="298">
        <v>-16.0</v>
      </c>
      <c r="CX113" s="299"/>
      <c r="CY113" s="297">
        <v>-1.0</v>
      </c>
      <c r="CZ113" s="298">
        <v>-2.0</v>
      </c>
      <c r="DA113" s="298">
        <v>-3.0</v>
      </c>
      <c r="DB113" s="298">
        <v>-4.0</v>
      </c>
      <c r="DC113" s="298">
        <v>-5.0</v>
      </c>
      <c r="DD113" s="298">
        <v>-6.0</v>
      </c>
      <c r="DE113" s="298">
        <v>-7.0</v>
      </c>
      <c r="DF113" s="298">
        <v>-8.0</v>
      </c>
      <c r="DG113" s="298">
        <v>-9.0</v>
      </c>
      <c r="DH113" s="298">
        <v>-10.0</v>
      </c>
      <c r="DI113" s="298">
        <v>-11.0</v>
      </c>
      <c r="DJ113" s="298">
        <v>-12.0</v>
      </c>
      <c r="DK113" s="298">
        <v>-13.0</v>
      </c>
      <c r="DL113" s="298">
        <v>-14.0</v>
      </c>
      <c r="DM113" s="298">
        <v>-15.0</v>
      </c>
      <c r="DN113" s="298">
        <v>-16.0</v>
      </c>
      <c r="DO113" s="299"/>
      <c r="DP113" s="297">
        <v>-1.0</v>
      </c>
      <c r="DQ113" s="298">
        <v>-2.0</v>
      </c>
      <c r="DR113" s="298">
        <v>-3.0</v>
      </c>
      <c r="DS113" s="298">
        <v>-4.0</v>
      </c>
      <c r="DT113" s="298">
        <v>-5.0</v>
      </c>
      <c r="DU113" s="298">
        <v>-6.0</v>
      </c>
      <c r="DV113" s="298">
        <v>-7.0</v>
      </c>
      <c r="DW113" s="298">
        <v>-8.0</v>
      </c>
      <c r="DX113" s="298">
        <v>-9.0</v>
      </c>
      <c r="DY113" s="298">
        <v>-10.0</v>
      </c>
      <c r="DZ113" s="298">
        <v>-11.0</v>
      </c>
      <c r="EA113" s="298">
        <v>-12.0</v>
      </c>
      <c r="EB113" s="298">
        <v>-13.0</v>
      </c>
      <c r="EC113" s="298">
        <v>-14.0</v>
      </c>
      <c r="ED113" s="298">
        <v>-15.0</v>
      </c>
      <c r="EE113" s="298">
        <v>-16.0</v>
      </c>
      <c r="EF113" s="299"/>
      <c r="EG113" s="297">
        <v>-1.0</v>
      </c>
      <c r="EH113" s="298">
        <v>-2.0</v>
      </c>
      <c r="EI113" s="298">
        <v>-3.0</v>
      </c>
      <c r="EJ113" s="298">
        <v>-4.0</v>
      </c>
      <c r="EK113" s="298">
        <v>-5.0</v>
      </c>
      <c r="EL113" s="298">
        <v>-6.0</v>
      </c>
      <c r="EM113" s="298">
        <v>-7.0</v>
      </c>
      <c r="EN113" s="298">
        <v>-8.0</v>
      </c>
      <c r="EO113" s="298">
        <v>-9.0</v>
      </c>
      <c r="EP113" s="298">
        <v>-10.0</v>
      </c>
      <c r="EQ113" s="298">
        <v>-11.0</v>
      </c>
      <c r="ER113" s="298">
        <v>-12.0</v>
      </c>
      <c r="ES113" s="298">
        <v>-13.0</v>
      </c>
      <c r="ET113" s="298">
        <v>-14.0</v>
      </c>
      <c r="EU113" s="298">
        <v>-15.0</v>
      </c>
      <c r="EV113" s="298">
        <v>-16.0</v>
      </c>
      <c r="EW113" s="299"/>
      <c r="EX113" s="297">
        <v>-1.0</v>
      </c>
      <c r="EY113" s="298">
        <v>-2.0</v>
      </c>
      <c r="EZ113" s="298">
        <v>-3.0</v>
      </c>
      <c r="FA113" s="298">
        <v>-4.0</v>
      </c>
      <c r="FB113" s="298">
        <v>-5.0</v>
      </c>
      <c r="FC113" s="298">
        <v>-6.0</v>
      </c>
      <c r="FD113" s="298">
        <v>-7.0</v>
      </c>
      <c r="FE113" s="298">
        <v>-8.0</v>
      </c>
      <c r="FF113" s="298">
        <v>-9.0</v>
      </c>
      <c r="FG113" s="298">
        <v>-10.0</v>
      </c>
      <c r="FH113" s="298">
        <v>-11.0</v>
      </c>
      <c r="FI113" s="298">
        <v>-12.0</v>
      </c>
      <c r="FJ113" s="298">
        <v>-13.0</v>
      </c>
      <c r="FK113" s="298">
        <v>-14.0</v>
      </c>
      <c r="FL113" s="298">
        <v>-15.0</v>
      </c>
      <c r="FM113" s="298">
        <v>-16.0</v>
      </c>
      <c r="FN113" s="299"/>
      <c r="FO113" s="297">
        <v>-1.0</v>
      </c>
      <c r="FP113" s="298">
        <v>-2.0</v>
      </c>
      <c r="FQ113" s="298">
        <v>-3.0</v>
      </c>
      <c r="FR113" s="298">
        <v>-4.0</v>
      </c>
      <c r="FS113" s="298">
        <v>-5.0</v>
      </c>
      <c r="FT113" s="298">
        <v>-6.0</v>
      </c>
      <c r="FU113" s="298">
        <v>-7.0</v>
      </c>
      <c r="FV113" s="298">
        <v>-8.0</v>
      </c>
      <c r="FW113" s="298">
        <v>-9.0</v>
      </c>
      <c r="FX113" s="298">
        <v>-10.0</v>
      </c>
      <c r="FY113" s="298">
        <v>-11.0</v>
      </c>
      <c r="FZ113" s="298">
        <v>-12.0</v>
      </c>
      <c r="GA113" s="298">
        <v>-13.0</v>
      </c>
      <c r="GB113" s="298">
        <v>-14.0</v>
      </c>
      <c r="GC113" s="298">
        <v>-15.0</v>
      </c>
      <c r="GD113" s="298">
        <v>-16.0</v>
      </c>
      <c r="GE113" s="299"/>
      <c r="GF113" s="297">
        <v>-1.0</v>
      </c>
      <c r="GG113" s="298">
        <v>-2.0</v>
      </c>
      <c r="GH113" s="298">
        <v>-3.0</v>
      </c>
      <c r="GI113" s="298">
        <v>-4.0</v>
      </c>
      <c r="GJ113" s="298">
        <v>-5.0</v>
      </c>
      <c r="GK113" s="298">
        <v>-6.0</v>
      </c>
      <c r="GL113" s="298">
        <v>-7.0</v>
      </c>
      <c r="GM113" s="298">
        <v>-8.0</v>
      </c>
      <c r="GN113" s="298">
        <v>-9.0</v>
      </c>
      <c r="GO113" s="298">
        <v>-10.0</v>
      </c>
      <c r="GP113" s="298">
        <v>-11.0</v>
      </c>
      <c r="GQ113" s="298">
        <v>-12.0</v>
      </c>
      <c r="GR113" s="298">
        <v>-13.0</v>
      </c>
      <c r="GS113" s="298">
        <v>-14.0</v>
      </c>
      <c r="GT113" s="298">
        <v>-15.0</v>
      </c>
      <c r="GU113" s="298">
        <v>-16.0</v>
      </c>
      <c r="GV113" s="299"/>
      <c r="GW113" s="297">
        <v>-1.0</v>
      </c>
      <c r="GX113" s="298">
        <v>-2.0</v>
      </c>
      <c r="GY113" s="298">
        <v>-3.0</v>
      </c>
      <c r="GZ113" s="298">
        <v>-4.0</v>
      </c>
      <c r="HA113" s="298">
        <v>-5.0</v>
      </c>
      <c r="HB113" s="298">
        <v>-6.0</v>
      </c>
      <c r="HC113" s="298">
        <v>-7.0</v>
      </c>
      <c r="HD113" s="298">
        <v>-8.0</v>
      </c>
      <c r="HE113" s="298">
        <v>-9.0</v>
      </c>
      <c r="HF113" s="298">
        <v>-10.0</v>
      </c>
      <c r="HG113" s="298">
        <v>-11.0</v>
      </c>
      <c r="HH113" s="298">
        <v>-12.0</v>
      </c>
      <c r="HI113" s="298">
        <v>-13.0</v>
      </c>
      <c r="HJ113" s="298">
        <v>-14.0</v>
      </c>
      <c r="HK113" s="298">
        <v>-15.0</v>
      </c>
      <c r="HL113" s="298">
        <v>-16.0</v>
      </c>
      <c r="HM113" s="299"/>
      <c r="HN113" s="297">
        <v>-1.0</v>
      </c>
      <c r="HO113" s="298">
        <v>-2.0</v>
      </c>
      <c r="HP113" s="298">
        <v>-3.0</v>
      </c>
      <c r="HQ113" s="298">
        <v>-4.0</v>
      </c>
      <c r="HR113" s="298">
        <v>-5.0</v>
      </c>
      <c r="HS113" s="298">
        <v>-6.0</v>
      </c>
      <c r="HT113" s="298">
        <v>-7.0</v>
      </c>
      <c r="HU113" s="298">
        <v>-8.0</v>
      </c>
      <c r="HV113" s="298">
        <v>-9.0</v>
      </c>
      <c r="HW113" s="298">
        <v>-10.0</v>
      </c>
      <c r="HX113" s="298">
        <v>-11.0</v>
      </c>
      <c r="HY113" s="298">
        <v>-12.0</v>
      </c>
      <c r="HZ113" s="298">
        <v>-13.0</v>
      </c>
      <c r="IA113" s="298">
        <v>-14.0</v>
      </c>
      <c r="IB113" s="298">
        <v>-15.0</v>
      </c>
      <c r="IC113" s="298">
        <v>-16.0</v>
      </c>
      <c r="ID113" s="299"/>
      <c r="IE113" s="297">
        <v>-1.0</v>
      </c>
      <c r="IF113" s="298">
        <v>-2.0</v>
      </c>
      <c r="IG113" s="298">
        <v>-3.0</v>
      </c>
      <c r="IH113" s="298">
        <v>-4.0</v>
      </c>
      <c r="II113" s="298">
        <v>-5.0</v>
      </c>
      <c r="IJ113" s="298">
        <v>-6.0</v>
      </c>
      <c r="IK113" s="298">
        <v>-7.0</v>
      </c>
      <c r="IL113" s="298">
        <v>-8.0</v>
      </c>
      <c r="IM113" s="298">
        <v>-9.0</v>
      </c>
      <c r="IN113" s="298">
        <v>-10.0</v>
      </c>
      <c r="IO113" s="298">
        <v>-11.0</v>
      </c>
      <c r="IP113" s="298">
        <v>-12.0</v>
      </c>
      <c r="IQ113" s="298">
        <v>-13.0</v>
      </c>
      <c r="IR113" s="298">
        <v>-14.0</v>
      </c>
      <c r="IS113" s="298">
        <v>-15.0</v>
      </c>
      <c r="IT113" s="298">
        <v>-16.0</v>
      </c>
      <c r="IU113" s="299"/>
      <c r="IV113" s="297">
        <v>-1.0</v>
      </c>
      <c r="IW113" s="298">
        <v>-2.0</v>
      </c>
      <c r="IX113" s="298">
        <v>-3.0</v>
      </c>
      <c r="IY113" s="298">
        <v>-4.0</v>
      </c>
      <c r="IZ113" s="298">
        <v>-5.0</v>
      </c>
      <c r="JA113" s="298">
        <v>-6.0</v>
      </c>
      <c r="JB113" s="298">
        <v>-7.0</v>
      </c>
      <c r="JC113" s="298">
        <v>-8.0</v>
      </c>
      <c r="JD113" s="298">
        <v>-9.0</v>
      </c>
      <c r="JE113" s="298">
        <v>-10.0</v>
      </c>
      <c r="JF113" s="298">
        <v>-11.0</v>
      </c>
      <c r="JG113" s="298">
        <v>-12.0</v>
      </c>
      <c r="JH113" s="298">
        <v>-13.0</v>
      </c>
      <c r="JI113" s="298">
        <v>-14.0</v>
      </c>
      <c r="JJ113" s="298">
        <v>-15.0</v>
      </c>
      <c r="JK113" s="298">
        <v>-16.0</v>
      </c>
      <c r="JL113" s="299"/>
      <c r="JM113" s="297">
        <v>-1.0</v>
      </c>
      <c r="JN113" s="298">
        <v>-2.0</v>
      </c>
      <c r="JO113" s="298">
        <v>-3.0</v>
      </c>
      <c r="JP113" s="298">
        <v>-4.0</v>
      </c>
      <c r="JQ113" s="298">
        <v>-5.0</v>
      </c>
      <c r="JR113" s="298">
        <v>-6.0</v>
      </c>
      <c r="JS113" s="298">
        <v>-7.0</v>
      </c>
      <c r="JT113" s="298">
        <v>-8.0</v>
      </c>
      <c r="JU113" s="298">
        <v>-9.0</v>
      </c>
      <c r="JV113" s="298">
        <v>-10.0</v>
      </c>
      <c r="JW113" s="298">
        <v>-11.0</v>
      </c>
      <c r="JX113" s="298">
        <v>-12.0</v>
      </c>
      <c r="JY113" s="298">
        <v>-13.0</v>
      </c>
      <c r="JZ113" s="298">
        <v>-14.0</v>
      </c>
      <c r="KA113" s="298">
        <v>-15.0</v>
      </c>
      <c r="KB113" s="298">
        <v>-16.0</v>
      </c>
      <c r="KC113" s="299"/>
      <c r="KD113" s="297">
        <v>-1.0</v>
      </c>
      <c r="KE113" s="298">
        <v>-2.0</v>
      </c>
      <c r="KF113" s="298">
        <v>-3.0</v>
      </c>
      <c r="KG113" s="298">
        <v>-4.0</v>
      </c>
      <c r="KH113" s="298">
        <v>-5.0</v>
      </c>
      <c r="KI113" s="298">
        <v>-6.0</v>
      </c>
      <c r="KJ113" s="298">
        <v>-7.0</v>
      </c>
      <c r="KK113" s="298">
        <v>-8.0</v>
      </c>
      <c r="KL113" s="298">
        <v>-9.0</v>
      </c>
      <c r="KM113" s="298">
        <v>-10.0</v>
      </c>
      <c r="KN113" s="298">
        <v>-11.0</v>
      </c>
      <c r="KO113" s="298">
        <v>-12.0</v>
      </c>
      <c r="KP113" s="298">
        <v>-13.0</v>
      </c>
      <c r="KQ113" s="298">
        <v>-14.0</v>
      </c>
      <c r="KR113" s="298">
        <v>-15.0</v>
      </c>
      <c r="KS113" s="298">
        <v>-16.0</v>
      </c>
      <c r="KT113" s="299"/>
      <c r="KU113" s="300"/>
    </row>
    <row r="114" ht="15.75" customHeight="1">
      <c r="A114" s="301"/>
      <c r="B114" s="302" t="s">
        <v>86</v>
      </c>
      <c r="C114" s="303" t="s">
        <v>132</v>
      </c>
      <c r="D114" s="303" t="s">
        <v>132</v>
      </c>
      <c r="E114" s="303" t="s">
        <v>132</v>
      </c>
      <c r="F114" s="303" t="s">
        <v>132</v>
      </c>
      <c r="G114" s="303" t="s">
        <v>132</v>
      </c>
      <c r="H114" s="303" t="s">
        <v>132</v>
      </c>
      <c r="I114" s="303" t="s">
        <v>132</v>
      </c>
      <c r="J114" s="303" t="s">
        <v>132</v>
      </c>
      <c r="K114" s="303" t="s">
        <v>132</v>
      </c>
      <c r="L114" s="303" t="s">
        <v>132</v>
      </c>
      <c r="M114" s="303" t="s">
        <v>132</v>
      </c>
      <c r="N114" s="303" t="s">
        <v>132</v>
      </c>
      <c r="O114" s="303" t="s">
        <v>132</v>
      </c>
      <c r="P114" s="303" t="s">
        <v>132</v>
      </c>
      <c r="Q114" s="304"/>
      <c r="R114" s="301"/>
      <c r="S114" s="302" t="s">
        <v>86</v>
      </c>
      <c r="T114" s="303" t="s">
        <v>132</v>
      </c>
      <c r="U114" s="303" t="s">
        <v>132</v>
      </c>
      <c r="V114" s="303" t="s">
        <v>132</v>
      </c>
      <c r="W114" s="303" t="s">
        <v>132</v>
      </c>
      <c r="X114" s="303" t="s">
        <v>132</v>
      </c>
      <c r="Y114" s="303" t="s">
        <v>132</v>
      </c>
      <c r="Z114" s="303" t="s">
        <v>132</v>
      </c>
      <c r="AA114" s="303" t="s">
        <v>132</v>
      </c>
      <c r="AB114" s="303" t="s">
        <v>132</v>
      </c>
      <c r="AC114" s="303" t="s">
        <v>132</v>
      </c>
      <c r="AD114" s="303" t="s">
        <v>132</v>
      </c>
      <c r="AE114" s="303" t="s">
        <v>132</v>
      </c>
      <c r="AF114" s="303" t="s">
        <v>132</v>
      </c>
      <c r="AG114" s="303" t="s">
        <v>132</v>
      </c>
      <c r="AH114" s="304"/>
      <c r="AI114" s="301"/>
      <c r="AJ114" s="302" t="s">
        <v>86</v>
      </c>
      <c r="AK114" s="303" t="s">
        <v>132</v>
      </c>
      <c r="AL114" s="303" t="s">
        <v>132</v>
      </c>
      <c r="AM114" s="303" t="s">
        <v>132</v>
      </c>
      <c r="AN114" s="303" t="s">
        <v>132</v>
      </c>
      <c r="AO114" s="303" t="s">
        <v>132</v>
      </c>
      <c r="AP114" s="303" t="s">
        <v>132</v>
      </c>
      <c r="AQ114" s="303" t="s">
        <v>132</v>
      </c>
      <c r="AR114" s="303" t="s">
        <v>132</v>
      </c>
      <c r="AS114" s="303" t="s">
        <v>132</v>
      </c>
      <c r="AT114" s="303" t="s">
        <v>132</v>
      </c>
      <c r="AU114" s="303" t="s">
        <v>132</v>
      </c>
      <c r="AV114" s="303" t="s">
        <v>132</v>
      </c>
      <c r="AW114" s="303" t="s">
        <v>132</v>
      </c>
      <c r="AX114" s="303" t="s">
        <v>132</v>
      </c>
      <c r="AY114" s="304"/>
      <c r="AZ114" s="301"/>
      <c r="BA114" s="302" t="s">
        <v>86</v>
      </c>
      <c r="BB114" s="303" t="s">
        <v>132</v>
      </c>
      <c r="BC114" s="303" t="s">
        <v>132</v>
      </c>
      <c r="BD114" s="303" t="s">
        <v>132</v>
      </c>
      <c r="BE114" s="303" t="s">
        <v>132</v>
      </c>
      <c r="BF114" s="303" t="s">
        <v>132</v>
      </c>
      <c r="BG114" s="303" t="s">
        <v>132</v>
      </c>
      <c r="BH114" s="303" t="s">
        <v>132</v>
      </c>
      <c r="BI114" s="303" t="s">
        <v>132</v>
      </c>
      <c r="BJ114" s="303" t="s">
        <v>132</v>
      </c>
      <c r="BK114" s="303" t="s">
        <v>132</v>
      </c>
      <c r="BL114" s="303" t="s">
        <v>132</v>
      </c>
      <c r="BM114" s="303" t="s">
        <v>132</v>
      </c>
      <c r="BN114" s="303" t="s">
        <v>132</v>
      </c>
      <c r="BO114" s="303" t="s">
        <v>132</v>
      </c>
      <c r="BP114" s="304"/>
      <c r="BQ114" s="301"/>
      <c r="BR114" s="302" t="s">
        <v>86</v>
      </c>
      <c r="BS114" s="303" t="s">
        <v>132</v>
      </c>
      <c r="BT114" s="303" t="s">
        <v>132</v>
      </c>
      <c r="BU114" s="303" t="s">
        <v>132</v>
      </c>
      <c r="BV114" s="303" t="s">
        <v>132</v>
      </c>
      <c r="BW114" s="303" t="s">
        <v>132</v>
      </c>
      <c r="BX114" s="303" t="s">
        <v>132</v>
      </c>
      <c r="BY114" s="303" t="s">
        <v>132</v>
      </c>
      <c r="BZ114" s="303" t="s">
        <v>132</v>
      </c>
      <c r="CA114" s="303" t="s">
        <v>132</v>
      </c>
      <c r="CB114" s="303" t="s">
        <v>132</v>
      </c>
      <c r="CC114" s="303" t="s">
        <v>132</v>
      </c>
      <c r="CD114" s="303" t="s">
        <v>132</v>
      </c>
      <c r="CE114" s="303" t="s">
        <v>132</v>
      </c>
      <c r="CF114" s="303" t="s">
        <v>132</v>
      </c>
      <c r="CG114" s="304"/>
      <c r="CH114" s="301"/>
      <c r="CI114" s="302" t="s">
        <v>86</v>
      </c>
      <c r="CJ114" s="303" t="s">
        <v>132</v>
      </c>
      <c r="CK114" s="303" t="s">
        <v>132</v>
      </c>
      <c r="CL114" s="303" t="s">
        <v>132</v>
      </c>
      <c r="CM114" s="303" t="s">
        <v>132</v>
      </c>
      <c r="CN114" s="303" t="s">
        <v>132</v>
      </c>
      <c r="CO114" s="303" t="s">
        <v>132</v>
      </c>
      <c r="CP114" s="303" t="s">
        <v>132</v>
      </c>
      <c r="CQ114" s="303" t="s">
        <v>132</v>
      </c>
      <c r="CR114" s="303" t="s">
        <v>132</v>
      </c>
      <c r="CS114" s="303" t="s">
        <v>132</v>
      </c>
      <c r="CT114" s="303" t="s">
        <v>132</v>
      </c>
      <c r="CU114" s="303" t="s">
        <v>132</v>
      </c>
      <c r="CV114" s="303" t="s">
        <v>132</v>
      </c>
      <c r="CW114" s="303" t="s">
        <v>132</v>
      </c>
      <c r="CX114" s="304"/>
      <c r="CY114" s="301"/>
      <c r="CZ114" s="302" t="s">
        <v>86</v>
      </c>
      <c r="DA114" s="303" t="s">
        <v>132</v>
      </c>
      <c r="DB114" s="303" t="s">
        <v>132</v>
      </c>
      <c r="DC114" s="303" t="s">
        <v>132</v>
      </c>
      <c r="DD114" s="303" t="s">
        <v>132</v>
      </c>
      <c r="DE114" s="303" t="s">
        <v>132</v>
      </c>
      <c r="DF114" s="303" t="s">
        <v>132</v>
      </c>
      <c r="DG114" s="303" t="s">
        <v>132</v>
      </c>
      <c r="DH114" s="303" t="s">
        <v>132</v>
      </c>
      <c r="DI114" s="303" t="s">
        <v>132</v>
      </c>
      <c r="DJ114" s="303" t="s">
        <v>132</v>
      </c>
      <c r="DK114" s="303" t="s">
        <v>132</v>
      </c>
      <c r="DL114" s="303" t="s">
        <v>132</v>
      </c>
      <c r="DM114" s="303" t="s">
        <v>132</v>
      </c>
      <c r="DN114" s="303" t="s">
        <v>132</v>
      </c>
      <c r="DO114" s="304"/>
      <c r="DP114" s="301"/>
      <c r="DQ114" s="302" t="s">
        <v>86</v>
      </c>
      <c r="DR114" s="303" t="s">
        <v>132</v>
      </c>
      <c r="DS114" s="303" t="s">
        <v>132</v>
      </c>
      <c r="DT114" s="303" t="s">
        <v>132</v>
      </c>
      <c r="DU114" s="303" t="s">
        <v>132</v>
      </c>
      <c r="DV114" s="303" t="s">
        <v>132</v>
      </c>
      <c r="DW114" s="303" t="s">
        <v>132</v>
      </c>
      <c r="DX114" s="303" t="s">
        <v>132</v>
      </c>
      <c r="DY114" s="303" t="s">
        <v>132</v>
      </c>
      <c r="DZ114" s="303" t="s">
        <v>132</v>
      </c>
      <c r="EA114" s="303" t="s">
        <v>132</v>
      </c>
      <c r="EB114" s="303" t="s">
        <v>132</v>
      </c>
      <c r="EC114" s="303" t="s">
        <v>132</v>
      </c>
      <c r="ED114" s="303" t="s">
        <v>132</v>
      </c>
      <c r="EE114" s="303" t="s">
        <v>132</v>
      </c>
      <c r="EF114" s="304"/>
      <c r="EG114" s="301"/>
      <c r="EH114" s="302" t="s">
        <v>86</v>
      </c>
      <c r="EI114" s="303" t="s">
        <v>132</v>
      </c>
      <c r="EJ114" s="303" t="s">
        <v>132</v>
      </c>
      <c r="EK114" s="303" t="s">
        <v>132</v>
      </c>
      <c r="EL114" s="303" t="s">
        <v>132</v>
      </c>
      <c r="EM114" s="303" t="s">
        <v>132</v>
      </c>
      <c r="EN114" s="303" t="s">
        <v>132</v>
      </c>
      <c r="EO114" s="303" t="s">
        <v>132</v>
      </c>
      <c r="EP114" s="303" t="s">
        <v>132</v>
      </c>
      <c r="EQ114" s="303" t="s">
        <v>132</v>
      </c>
      <c r="ER114" s="303" t="s">
        <v>132</v>
      </c>
      <c r="ES114" s="303" t="s">
        <v>132</v>
      </c>
      <c r="ET114" s="303" t="s">
        <v>132</v>
      </c>
      <c r="EU114" s="303" t="s">
        <v>132</v>
      </c>
      <c r="EV114" s="303" t="s">
        <v>132</v>
      </c>
      <c r="EW114" s="304"/>
      <c r="EX114" s="301"/>
      <c r="EY114" s="302" t="s">
        <v>86</v>
      </c>
      <c r="EZ114" s="303" t="s">
        <v>132</v>
      </c>
      <c r="FA114" s="303" t="s">
        <v>132</v>
      </c>
      <c r="FB114" s="303" t="s">
        <v>132</v>
      </c>
      <c r="FC114" s="303" t="s">
        <v>132</v>
      </c>
      <c r="FD114" s="303" t="s">
        <v>132</v>
      </c>
      <c r="FE114" s="303" t="s">
        <v>132</v>
      </c>
      <c r="FF114" s="303" t="s">
        <v>132</v>
      </c>
      <c r="FG114" s="303" t="s">
        <v>132</v>
      </c>
      <c r="FH114" s="303" t="s">
        <v>132</v>
      </c>
      <c r="FI114" s="303" t="s">
        <v>132</v>
      </c>
      <c r="FJ114" s="303" t="s">
        <v>132</v>
      </c>
      <c r="FK114" s="303" t="s">
        <v>132</v>
      </c>
      <c r="FL114" s="303" t="s">
        <v>132</v>
      </c>
      <c r="FM114" s="303" t="s">
        <v>132</v>
      </c>
      <c r="FN114" s="304"/>
      <c r="FO114" s="301"/>
      <c r="FP114" s="302" t="s">
        <v>86</v>
      </c>
      <c r="FQ114" s="303" t="s">
        <v>132</v>
      </c>
      <c r="FR114" s="303" t="s">
        <v>132</v>
      </c>
      <c r="FS114" s="303" t="s">
        <v>132</v>
      </c>
      <c r="FT114" s="303" t="s">
        <v>132</v>
      </c>
      <c r="FU114" s="303" t="s">
        <v>132</v>
      </c>
      <c r="FV114" s="303" t="s">
        <v>132</v>
      </c>
      <c r="FW114" s="303" t="s">
        <v>132</v>
      </c>
      <c r="FX114" s="303" t="s">
        <v>132</v>
      </c>
      <c r="FY114" s="303" t="s">
        <v>132</v>
      </c>
      <c r="FZ114" s="303" t="s">
        <v>132</v>
      </c>
      <c r="GA114" s="303" t="s">
        <v>132</v>
      </c>
      <c r="GB114" s="303" t="s">
        <v>132</v>
      </c>
      <c r="GC114" s="303" t="s">
        <v>132</v>
      </c>
      <c r="GD114" s="303" t="s">
        <v>132</v>
      </c>
      <c r="GE114" s="304"/>
      <c r="GF114" s="301"/>
      <c r="GG114" s="302" t="s">
        <v>86</v>
      </c>
      <c r="GH114" s="303" t="s">
        <v>132</v>
      </c>
      <c r="GI114" s="303" t="s">
        <v>132</v>
      </c>
      <c r="GJ114" s="303" t="s">
        <v>132</v>
      </c>
      <c r="GK114" s="303" t="s">
        <v>132</v>
      </c>
      <c r="GL114" s="303" t="s">
        <v>132</v>
      </c>
      <c r="GM114" s="303" t="s">
        <v>132</v>
      </c>
      <c r="GN114" s="303" t="s">
        <v>132</v>
      </c>
      <c r="GO114" s="303" t="s">
        <v>132</v>
      </c>
      <c r="GP114" s="303" t="s">
        <v>132</v>
      </c>
      <c r="GQ114" s="303" t="s">
        <v>132</v>
      </c>
      <c r="GR114" s="303" t="s">
        <v>132</v>
      </c>
      <c r="GS114" s="303" t="s">
        <v>132</v>
      </c>
      <c r="GT114" s="303" t="s">
        <v>132</v>
      </c>
      <c r="GU114" s="303" t="s">
        <v>132</v>
      </c>
      <c r="GV114" s="304"/>
      <c r="GW114" s="301"/>
      <c r="GX114" s="302" t="s">
        <v>86</v>
      </c>
      <c r="GY114" s="303" t="s">
        <v>132</v>
      </c>
      <c r="GZ114" s="303" t="s">
        <v>132</v>
      </c>
      <c r="HA114" s="303" t="s">
        <v>132</v>
      </c>
      <c r="HB114" s="303" t="s">
        <v>132</v>
      </c>
      <c r="HC114" s="303" t="s">
        <v>132</v>
      </c>
      <c r="HD114" s="303" t="s">
        <v>132</v>
      </c>
      <c r="HE114" s="303" t="s">
        <v>132</v>
      </c>
      <c r="HF114" s="303" t="s">
        <v>132</v>
      </c>
      <c r="HG114" s="303" t="s">
        <v>132</v>
      </c>
      <c r="HH114" s="303" t="s">
        <v>132</v>
      </c>
      <c r="HI114" s="303" t="s">
        <v>132</v>
      </c>
      <c r="HJ114" s="303" t="s">
        <v>132</v>
      </c>
      <c r="HK114" s="303" t="s">
        <v>132</v>
      </c>
      <c r="HL114" s="303" t="s">
        <v>132</v>
      </c>
      <c r="HM114" s="304"/>
      <c r="HN114" s="301"/>
      <c r="HO114" s="302" t="s">
        <v>86</v>
      </c>
      <c r="HP114" s="303" t="s">
        <v>132</v>
      </c>
      <c r="HQ114" s="303" t="s">
        <v>132</v>
      </c>
      <c r="HR114" s="303" t="s">
        <v>132</v>
      </c>
      <c r="HS114" s="303" t="s">
        <v>132</v>
      </c>
      <c r="HT114" s="303" t="s">
        <v>132</v>
      </c>
      <c r="HU114" s="303" t="s">
        <v>132</v>
      </c>
      <c r="HV114" s="303" t="s">
        <v>132</v>
      </c>
      <c r="HW114" s="303" t="s">
        <v>132</v>
      </c>
      <c r="HX114" s="303" t="s">
        <v>132</v>
      </c>
      <c r="HY114" s="303" t="s">
        <v>132</v>
      </c>
      <c r="HZ114" s="303" t="s">
        <v>132</v>
      </c>
      <c r="IA114" s="303" t="s">
        <v>132</v>
      </c>
      <c r="IB114" s="303" t="s">
        <v>132</v>
      </c>
      <c r="IC114" s="303" t="s">
        <v>132</v>
      </c>
      <c r="ID114" s="304"/>
      <c r="IE114" s="301"/>
      <c r="IF114" s="302" t="s">
        <v>86</v>
      </c>
      <c r="IG114" s="303" t="s">
        <v>132</v>
      </c>
      <c r="IH114" s="303" t="s">
        <v>132</v>
      </c>
      <c r="II114" s="303" t="s">
        <v>132</v>
      </c>
      <c r="IJ114" s="303" t="s">
        <v>132</v>
      </c>
      <c r="IK114" s="303" t="s">
        <v>132</v>
      </c>
      <c r="IL114" s="303" t="s">
        <v>132</v>
      </c>
      <c r="IM114" s="303" t="s">
        <v>132</v>
      </c>
      <c r="IN114" s="303" t="s">
        <v>132</v>
      </c>
      <c r="IO114" s="303" t="s">
        <v>132</v>
      </c>
      <c r="IP114" s="303" t="s">
        <v>132</v>
      </c>
      <c r="IQ114" s="303" t="s">
        <v>132</v>
      </c>
      <c r="IR114" s="303" t="s">
        <v>132</v>
      </c>
      <c r="IS114" s="303" t="s">
        <v>132</v>
      </c>
      <c r="IT114" s="303" t="s">
        <v>132</v>
      </c>
      <c r="IU114" s="304"/>
      <c r="IV114" s="301"/>
      <c r="IW114" s="302" t="s">
        <v>86</v>
      </c>
      <c r="IX114" s="303" t="s">
        <v>132</v>
      </c>
      <c r="IY114" s="303" t="s">
        <v>132</v>
      </c>
      <c r="IZ114" s="303" t="s">
        <v>132</v>
      </c>
      <c r="JA114" s="303" t="s">
        <v>132</v>
      </c>
      <c r="JB114" s="303" t="s">
        <v>132</v>
      </c>
      <c r="JC114" s="303" t="s">
        <v>132</v>
      </c>
      <c r="JD114" s="303" t="s">
        <v>132</v>
      </c>
      <c r="JE114" s="303" t="s">
        <v>132</v>
      </c>
      <c r="JF114" s="303" t="s">
        <v>132</v>
      </c>
      <c r="JG114" s="303" t="s">
        <v>132</v>
      </c>
      <c r="JH114" s="303" t="s">
        <v>132</v>
      </c>
      <c r="JI114" s="303" t="s">
        <v>132</v>
      </c>
      <c r="JJ114" s="303" t="s">
        <v>132</v>
      </c>
      <c r="JK114" s="303" t="s">
        <v>132</v>
      </c>
      <c r="JL114" s="304"/>
      <c r="JM114" s="301"/>
      <c r="JN114" s="302" t="s">
        <v>86</v>
      </c>
      <c r="JO114" s="303" t="s">
        <v>132</v>
      </c>
      <c r="JP114" s="303" t="s">
        <v>132</v>
      </c>
      <c r="JQ114" s="303" t="s">
        <v>132</v>
      </c>
      <c r="JR114" s="303"/>
      <c r="JS114" s="303" t="s">
        <v>132</v>
      </c>
      <c r="JT114" s="303" t="s">
        <v>132</v>
      </c>
      <c r="JU114" s="303" t="s">
        <v>132</v>
      </c>
      <c r="JV114" s="303" t="s">
        <v>132</v>
      </c>
      <c r="JW114" s="303" t="s">
        <v>132</v>
      </c>
      <c r="JX114" s="303" t="s">
        <v>132</v>
      </c>
      <c r="JY114" s="303" t="s">
        <v>132</v>
      </c>
      <c r="JZ114" s="303" t="s">
        <v>132</v>
      </c>
      <c r="KA114" s="303" t="s">
        <v>132</v>
      </c>
      <c r="KB114" s="303" t="s">
        <v>132</v>
      </c>
      <c r="KC114" s="304"/>
      <c r="KD114" s="301"/>
      <c r="KE114" s="302" t="s">
        <v>86</v>
      </c>
      <c r="KF114" s="303" t="s">
        <v>132</v>
      </c>
      <c r="KG114" s="303" t="s">
        <v>132</v>
      </c>
      <c r="KH114" s="303" t="s">
        <v>132</v>
      </c>
      <c r="KI114" s="303"/>
      <c r="KJ114" s="303" t="s">
        <v>132</v>
      </c>
      <c r="KK114" s="303" t="s">
        <v>132</v>
      </c>
      <c r="KL114" s="303" t="s">
        <v>132</v>
      </c>
      <c r="KM114" s="303" t="s">
        <v>132</v>
      </c>
      <c r="KN114" s="303" t="s">
        <v>132</v>
      </c>
      <c r="KO114" s="303" t="s">
        <v>132</v>
      </c>
      <c r="KP114" s="303" t="s">
        <v>132</v>
      </c>
      <c r="KQ114" s="303" t="s">
        <v>132</v>
      </c>
      <c r="KR114" s="303" t="s">
        <v>132</v>
      </c>
      <c r="KS114" s="303" t="s">
        <v>132</v>
      </c>
      <c r="KT114" s="304"/>
      <c r="KU114" s="305"/>
    </row>
    <row r="115" ht="15.75" customHeight="1">
      <c r="A115" s="306">
        <v>1.0</v>
      </c>
      <c r="B115" s="307" t="s">
        <v>32</v>
      </c>
      <c r="C115" s="308" t="s">
        <v>133</v>
      </c>
      <c r="D115" s="308" t="s">
        <v>134</v>
      </c>
      <c r="E115" s="309">
        <f>ADHK!E115</f>
        <v>0</v>
      </c>
      <c r="F115" s="309">
        <f>ADHK!F115</f>
        <v>585049.2368</v>
      </c>
      <c r="G115" s="309">
        <f t="shared" ref="G115:G137" si="2052">IFERROR(E115*F115/1000000,0)</f>
        <v>0</v>
      </c>
      <c r="H115" s="310"/>
      <c r="I115" s="309">
        <f t="shared" ref="I115:I137" si="2053">IFERROR(+G115*H115,"")</f>
        <v>0</v>
      </c>
      <c r="J115" s="310"/>
      <c r="K115" s="309"/>
      <c r="L115" s="309">
        <f t="shared" ref="L115:L137" si="2054">J115-K115</f>
        <v>0</v>
      </c>
      <c r="M115" s="309">
        <f t="shared" ref="M115:M137" si="2055">IFERROR(+(IF(G115="","0",G115))+(IF(I115="","0",I115))+(IF(L115="","0",L115)),"")</f>
        <v>0</v>
      </c>
      <c r="N115" s="310">
        <v>0.224147321887</v>
      </c>
      <c r="O115" s="311">
        <f t="shared" ref="O115:O137" si="2056">IFERROR(+N115*(M115-L115),"")</f>
        <v>0</v>
      </c>
      <c r="P115" s="312">
        <f t="shared" ref="P115:P137" si="2057">IFERROR(+(IF(M115="","0",M115))-(IF(O115="","0",O115)),"")</f>
        <v>0</v>
      </c>
      <c r="Q115" s="313"/>
      <c r="R115" s="306">
        <v>1.0</v>
      </c>
      <c r="S115" s="307" t="s">
        <v>32</v>
      </c>
      <c r="T115" s="308" t="s">
        <v>133</v>
      </c>
      <c r="U115" s="308" t="s">
        <v>134</v>
      </c>
      <c r="V115" s="309">
        <f>ADHK!V115</f>
        <v>0</v>
      </c>
      <c r="W115" s="309">
        <f>'Produksi dan Harga'!I94</f>
        <v>590873.3944</v>
      </c>
      <c r="X115" s="309">
        <f t="shared" ref="X115:X137" si="2058">IFERROR(V115*W115/1000000,0)</f>
        <v>0</v>
      </c>
      <c r="Y115" s="310"/>
      <c r="Z115" s="309">
        <f t="shared" ref="Z115:Z137" si="2059">IFERROR(+X115*Y115,"")</f>
        <v>0</v>
      </c>
      <c r="AA115" s="310"/>
      <c r="AB115" s="309"/>
      <c r="AC115" s="309">
        <f t="shared" ref="AC115:AC137" si="2060">AA115-AB115</f>
        <v>0</v>
      </c>
      <c r="AD115" s="309">
        <f t="shared" ref="AD115:AD137" si="2061">IFERROR(+(IF(X115="","0",X115))+(IF(Z115="","0",Z115))+(IF(AC115="","0",AC115)),"")</f>
        <v>0</v>
      </c>
      <c r="AE115" s="310">
        <v>0.224147321887</v>
      </c>
      <c r="AF115" s="311">
        <f t="shared" ref="AF115:AF137" si="2062">IFERROR(+AE115*(AD115-AC115),"")</f>
        <v>0</v>
      </c>
      <c r="AG115" s="312">
        <f t="shared" ref="AG115:AG137" si="2063">IFERROR(+(IF(AD115="","0",AD115))-(IF(AF115="","0",AF115)),"")</f>
        <v>0</v>
      </c>
      <c r="AH115" s="313"/>
      <c r="AI115" s="306">
        <v>1.0</v>
      </c>
      <c r="AJ115" s="307" t="s">
        <v>32</v>
      </c>
      <c r="AK115" s="308" t="s">
        <v>133</v>
      </c>
      <c r="AL115" s="308" t="s">
        <v>134</v>
      </c>
      <c r="AM115" s="309">
        <f>ADHK!AM115</f>
        <v>0</v>
      </c>
      <c r="AN115" s="309">
        <f>'Produksi dan Harga'!N94</f>
        <v>625312.9159</v>
      </c>
      <c r="AO115" s="309">
        <f t="shared" ref="AO115:AO137" si="2064">IFERROR(AM115*AN115/1000000,0)</f>
        <v>0</v>
      </c>
      <c r="AP115" s="310"/>
      <c r="AQ115" s="309">
        <f t="shared" ref="AQ115:AQ137" si="2065">IFERROR(+AO115*AP115,"")</f>
        <v>0</v>
      </c>
      <c r="AR115" s="310"/>
      <c r="AS115" s="309"/>
      <c r="AT115" s="309">
        <f t="shared" ref="AT115:AT137" si="2066">AR115-AS115</f>
        <v>0</v>
      </c>
      <c r="AU115" s="309">
        <f t="shared" ref="AU115:AU137" si="2067">IFERROR(+(IF(AO115="","0",AO115))+(IF(AQ115="","0",AQ115))+(IF(AT115="","0",AT115)),"")</f>
        <v>0</v>
      </c>
      <c r="AV115" s="310">
        <v>0.224147321887</v>
      </c>
      <c r="AW115" s="311">
        <f t="shared" ref="AW115:AW137" si="2068">IFERROR(+AV115*(AU115-AT115),"")</f>
        <v>0</v>
      </c>
      <c r="AX115" s="312">
        <f t="shared" ref="AX115:AX137" si="2069">IFERROR(+(IF(AU115="","0",AU115))-(IF(AW115="","0",AW115)),"")</f>
        <v>0</v>
      </c>
      <c r="AY115" s="313"/>
      <c r="AZ115" s="306">
        <v>1.0</v>
      </c>
      <c r="BA115" s="307" t="s">
        <v>32</v>
      </c>
      <c r="BB115" s="308" t="s">
        <v>133</v>
      </c>
      <c r="BC115" s="308" t="s">
        <v>134</v>
      </c>
      <c r="BD115" s="309">
        <f>ADHK!BD115</f>
        <v>0</v>
      </c>
      <c r="BE115" s="309">
        <f>'Produksi dan Harga'!S94</f>
        <v>623955.9956</v>
      </c>
      <c r="BF115" s="309">
        <f t="shared" ref="BF115:BF137" si="2070">IFERROR(BD115*BE115/1000000,0)</f>
        <v>0</v>
      </c>
      <c r="BG115" s="310"/>
      <c r="BH115" s="309">
        <f t="shared" ref="BH115:BH137" si="2071">IFERROR(+BF115*BG115,"")</f>
        <v>0</v>
      </c>
      <c r="BI115" s="310"/>
      <c r="BJ115" s="309"/>
      <c r="BK115" s="309">
        <f t="shared" ref="BK115:BK137" si="2072">BI115-BJ115</f>
        <v>0</v>
      </c>
      <c r="BL115" s="309">
        <f t="shared" ref="BL115:BL137" si="2073">IFERROR(+(IF(BF115="","0",BF115))+(IF(BH115="","0",BH115))+(IF(BK115="","0",BK115)),"")</f>
        <v>0</v>
      </c>
      <c r="BM115" s="310">
        <v>0.224147321887</v>
      </c>
      <c r="BN115" s="311">
        <f t="shared" ref="BN115:BN137" si="2074">IFERROR(+BM115*(BL115-BK115),"")</f>
        <v>0</v>
      </c>
      <c r="BO115" s="312">
        <f t="shared" ref="BO115:BO137" si="2075">IFERROR(+(IF(BL115="","0",BL115))-(IF(BN115="","0",BN115)),"")</f>
        <v>0</v>
      </c>
      <c r="BP115" s="313"/>
      <c r="BQ115" s="306">
        <v>1.0</v>
      </c>
      <c r="BR115" s="307" t="s">
        <v>32</v>
      </c>
      <c r="BS115" s="308" t="s">
        <v>133</v>
      </c>
      <c r="BT115" s="308" t="s">
        <v>134</v>
      </c>
      <c r="BU115" s="309">
        <f>ADHK!BU115</f>
        <v>0</v>
      </c>
      <c r="BV115" s="309">
        <f>'Produksi dan Harga'!X94</f>
        <v>685816.2936</v>
      </c>
      <c r="BW115" s="309">
        <f t="shared" ref="BW115:BW137" si="2076">IFERROR(BU115*BV115/1000000,0)</f>
        <v>0</v>
      </c>
      <c r="BX115" s="310"/>
      <c r="BY115" s="309">
        <f t="shared" ref="BY115:BY137" si="2077">IFERROR(+BW115*BX115,"")</f>
        <v>0</v>
      </c>
      <c r="BZ115" s="310"/>
      <c r="CA115" s="309"/>
      <c r="CB115" s="309">
        <f t="shared" ref="CB115:CB137" si="2078">BZ115-CA115</f>
        <v>0</v>
      </c>
      <c r="CC115" s="309">
        <f t="shared" ref="CC115:CC137" si="2079">IFERROR(+(IF(BW115="","0",BW115))+(IF(BY115="","0",BY115))+(IF(CB115="","0",CB115)),"")</f>
        <v>0</v>
      </c>
      <c r="CD115" s="310">
        <v>0.224147321887</v>
      </c>
      <c r="CE115" s="311">
        <f t="shared" ref="CE115:CE137" si="2080">IFERROR(+CD115*(CC115-CB115),"")</f>
        <v>0</v>
      </c>
      <c r="CF115" s="312">
        <f t="shared" ref="CF115:CF137" si="2081">IFERROR(+(IF(CC115="","0",CC115))-(IF(CE115="","0",CE115)),"")</f>
        <v>0</v>
      </c>
      <c r="CG115" s="313"/>
      <c r="CH115" s="306">
        <v>1.0</v>
      </c>
      <c r="CI115" s="307" t="s">
        <v>32</v>
      </c>
      <c r="CJ115" s="308" t="s">
        <v>133</v>
      </c>
      <c r="CK115" s="308" t="s">
        <v>134</v>
      </c>
      <c r="CL115" s="309">
        <f>ADHK!CL115</f>
        <v>250</v>
      </c>
      <c r="CM115" s="309">
        <f>'Produksi dan Harga'!AC94</f>
        <v>682084.0668</v>
      </c>
      <c r="CN115" s="309">
        <f t="shared" ref="CN115:CN137" si="2082">IFERROR(CL115*CM115/1000000,0)</f>
        <v>170.5210167</v>
      </c>
      <c r="CO115" s="310"/>
      <c r="CP115" s="309">
        <f t="shared" ref="CP115:CP137" si="2083">IFERROR(+CN115*CO115,"")</f>
        <v>0</v>
      </c>
      <c r="CQ115" s="310"/>
      <c r="CR115" s="309"/>
      <c r="CS115" s="309">
        <f t="shared" ref="CS115:CS137" si="2084">CQ115-CR115</f>
        <v>0</v>
      </c>
      <c r="CT115" s="309">
        <f t="shared" ref="CT115:CT137" si="2085">IFERROR(+(IF(CN115="","0",CN115))+(IF(CP115="","0",CP115))+(IF(CS115="","0",CS115)),"")</f>
        <v>170.5210167</v>
      </c>
      <c r="CU115" s="310">
        <v>0.224147321887</v>
      </c>
      <c r="CV115" s="311">
        <f t="shared" ref="CV115:CV137" si="2086">IFERROR(+CU115*(CT115-CS115),"")</f>
        <v>38.22182922</v>
      </c>
      <c r="CW115" s="312">
        <f t="shared" ref="CW115:CW137" si="2087">IFERROR(+(IF(CT115="","0",CT115))-(IF(CV115="","0",CV115)),"")</f>
        <v>132.2991875</v>
      </c>
      <c r="CX115" s="313"/>
      <c r="CY115" s="306">
        <v>1.0</v>
      </c>
      <c r="CZ115" s="307" t="s">
        <v>32</v>
      </c>
      <c r="DA115" s="308" t="s">
        <v>133</v>
      </c>
      <c r="DB115" s="308" t="s">
        <v>134</v>
      </c>
      <c r="DC115" s="309">
        <f>ADHK!DC115</f>
        <v>57</v>
      </c>
      <c r="DD115" s="309">
        <f>'Produksi dan Harga'!AH94</f>
        <v>715435.2266</v>
      </c>
      <c r="DE115" s="309">
        <f t="shared" ref="DE115:DE137" si="2088">IFERROR(DC115*DD115/1000000,0)</f>
        <v>40.77980792</v>
      </c>
      <c r="DF115" s="310"/>
      <c r="DG115" s="309">
        <f t="shared" ref="DG115:DG137" si="2089">IFERROR(+DE115*DF115,"")</f>
        <v>0</v>
      </c>
      <c r="DH115" s="310"/>
      <c r="DI115" s="309"/>
      <c r="DJ115" s="309">
        <f t="shared" ref="DJ115:DJ137" si="2090">DH115-DI115</f>
        <v>0</v>
      </c>
      <c r="DK115" s="309">
        <f t="shared" ref="DK115:DK137" si="2091">IFERROR(+(IF(DE115="","0",DE115))+(IF(DG115="","0",DG115))+(IF(DJ115="","0",DJ115)),"")</f>
        <v>40.77980792</v>
      </c>
      <c r="DL115" s="310">
        <v>0.224147321887</v>
      </c>
      <c r="DM115" s="311">
        <f t="shared" ref="DM115:DM137" si="2092">IFERROR(+DL115*(DK115-DJ115),"")</f>
        <v>9.140684732</v>
      </c>
      <c r="DN115" s="312">
        <f t="shared" ref="DN115:DN137" si="2093">IFERROR(+(IF(DK115="","0",DK115))-(IF(DM115="","0",DM115)),"")</f>
        <v>31.63912319</v>
      </c>
      <c r="DO115" s="313"/>
      <c r="DP115" s="306">
        <v>1.0</v>
      </c>
      <c r="DQ115" s="307" t="s">
        <v>32</v>
      </c>
      <c r="DR115" s="308" t="s">
        <v>133</v>
      </c>
      <c r="DS115" s="308" t="s">
        <v>134</v>
      </c>
      <c r="DT115" s="309">
        <f>ADHK!DT115</f>
        <v>0</v>
      </c>
      <c r="DU115" s="309">
        <f>'Produksi dan Harga'!AM94</f>
        <v>714551.1117</v>
      </c>
      <c r="DV115" s="309">
        <f t="shared" ref="DV115:DV137" si="2094">IFERROR(DT115*DU115/1000000,0)</f>
        <v>0</v>
      </c>
      <c r="DW115" s="310"/>
      <c r="DX115" s="309">
        <f t="shared" ref="DX115:DX137" si="2095">IFERROR(+DV115*DW115,"")</f>
        <v>0</v>
      </c>
      <c r="DY115" s="310"/>
      <c r="DZ115" s="309"/>
      <c r="EA115" s="309">
        <f t="shared" ref="EA115:EA137" si="2096">DY115-DZ115</f>
        <v>0</v>
      </c>
      <c r="EB115" s="309">
        <f t="shared" ref="EB115:EB137" si="2097">IFERROR(+(IF(DV115="","0",DV115))+(IF(DX115="","0",DX115))+(IF(EA115="","0",EA115)),"")</f>
        <v>0</v>
      </c>
      <c r="EC115" s="310">
        <v>0.224147321887</v>
      </c>
      <c r="ED115" s="311">
        <f t="shared" ref="ED115:ED137" si="2098">IFERROR(+EC115*(EB115-EA115),"")</f>
        <v>0</v>
      </c>
      <c r="EE115" s="312">
        <f t="shared" ref="EE115:EE137" si="2099">IFERROR(+(IF(EB115="","0",EB115))-(IF(ED115="","0",ED115)),"")</f>
        <v>0</v>
      </c>
      <c r="EF115" s="313"/>
      <c r="EG115" s="306">
        <v>1.0</v>
      </c>
      <c r="EH115" s="307" t="s">
        <v>32</v>
      </c>
      <c r="EI115" s="308" t="s">
        <v>133</v>
      </c>
      <c r="EJ115" s="308" t="s">
        <v>134</v>
      </c>
      <c r="EK115" s="309">
        <f>ADHK!EK115</f>
        <v>0</v>
      </c>
      <c r="EL115" s="309">
        <f>'Produksi dan Harga'!AR94</f>
        <v>734988.0892</v>
      </c>
      <c r="EM115" s="309">
        <f t="shared" ref="EM115:EM137" si="2100">IFERROR(EK115*EL115/1000000,0)</f>
        <v>0</v>
      </c>
      <c r="EN115" s="310"/>
      <c r="EO115" s="309">
        <f t="shared" ref="EO115:EO137" si="2101">IFERROR(+EM115*EN115,"")</f>
        <v>0</v>
      </c>
      <c r="EP115" s="310"/>
      <c r="EQ115" s="309"/>
      <c r="ER115" s="309">
        <f t="shared" ref="ER115:ER137" si="2102">EP115-EQ115</f>
        <v>0</v>
      </c>
      <c r="ES115" s="309">
        <f t="shared" ref="ES115:ES137" si="2103">IFERROR(+(IF(EM115="","0",EM115))+(IF(EO115="","0",EO115))+(IF(ER115="","0",ER115)),"")</f>
        <v>0</v>
      </c>
      <c r="ET115" s="310">
        <v>0.224147321887</v>
      </c>
      <c r="EU115" s="311">
        <f t="shared" ref="EU115:EU137" si="2104">IFERROR(+ET115*(ES115-ER115),"")</f>
        <v>0</v>
      </c>
      <c r="EV115" s="312">
        <f t="shared" ref="EV115:EV137" si="2105">IFERROR(+(IF(ES115="","0",ES115))-(IF(EU115="","0",EU115)),"")</f>
        <v>0</v>
      </c>
      <c r="EW115" s="313"/>
      <c r="EX115" s="306">
        <v>1.0</v>
      </c>
      <c r="EY115" s="307" t="s">
        <v>32</v>
      </c>
      <c r="EZ115" s="308" t="s">
        <v>133</v>
      </c>
      <c r="FA115" s="308" t="s">
        <v>134</v>
      </c>
      <c r="FB115" s="309">
        <f>ADHK!FB115</f>
        <v>20</v>
      </c>
      <c r="FC115" s="309">
        <f>'Produksi dan Harga'!AW94</f>
        <v>665808.6328</v>
      </c>
      <c r="FD115" s="309">
        <f t="shared" ref="FD115:FD137" si="2106">IFERROR(FB115*FC115/1000000,0)</f>
        <v>13.31617266</v>
      </c>
      <c r="FE115" s="310"/>
      <c r="FF115" s="309">
        <f t="shared" ref="FF115:FF137" si="2107">IFERROR(+FD115*FE115,"")</f>
        <v>0</v>
      </c>
      <c r="FG115" s="310"/>
      <c r="FH115" s="309"/>
      <c r="FI115" s="309">
        <f t="shared" ref="FI115:FI137" si="2108">FG115-FH115</f>
        <v>0</v>
      </c>
      <c r="FJ115" s="309">
        <f t="shared" ref="FJ115:FJ137" si="2109">IFERROR(+(IF(FD115="","0",FD115))+(IF(FF115="","0",FF115))+(IF(FI115="","0",FI115)),"")</f>
        <v>13.31617266</v>
      </c>
      <c r="FK115" s="310">
        <v>0.224147321887</v>
      </c>
      <c r="FL115" s="311">
        <f t="shared" ref="FL115:FL137" si="2110">IFERROR(+FK115*(FJ115-FI115),"")</f>
        <v>2.984784439</v>
      </c>
      <c r="FM115" s="312">
        <f t="shared" ref="FM115:FM137" si="2111">IFERROR(+(IF(FJ115="","0",FJ115))-(IF(FL115="","0",FL115)),"")</f>
        <v>10.33138822</v>
      </c>
      <c r="FN115" s="313"/>
      <c r="FO115" s="306">
        <v>1.0</v>
      </c>
      <c r="FP115" s="307" t="s">
        <v>32</v>
      </c>
      <c r="FQ115" s="308" t="s">
        <v>133</v>
      </c>
      <c r="FR115" s="308" t="s">
        <v>134</v>
      </c>
      <c r="FS115" s="309">
        <f>ADHK!FS115</f>
        <v>0</v>
      </c>
      <c r="FT115" s="309">
        <f>'Produksi dan Harga'!BB94</f>
        <v>773342.5779</v>
      </c>
      <c r="FU115" s="309">
        <f t="shared" ref="FU115:FU137" si="2112">IFERROR(FS115*FT115/1000000,0)</f>
        <v>0</v>
      </c>
      <c r="FV115" s="310"/>
      <c r="FW115" s="309">
        <f t="shared" ref="FW115:FW137" si="2113">IFERROR(+FU115*FV115,"")</f>
        <v>0</v>
      </c>
      <c r="FX115" s="310"/>
      <c r="FY115" s="309"/>
      <c r="FZ115" s="309">
        <f t="shared" ref="FZ115:FZ137" si="2114">FX115-FY115</f>
        <v>0</v>
      </c>
      <c r="GA115" s="309">
        <f t="shared" ref="GA115:GA137" si="2115">IFERROR(+(IF(FU115="","0",FU115))+(IF(FW115="","0",FW115))+(IF(FZ115="","0",FZ115)),"")</f>
        <v>0</v>
      </c>
      <c r="GB115" s="310">
        <v>0.224147321887</v>
      </c>
      <c r="GC115" s="311">
        <f t="shared" ref="GC115:GC137" si="2116">IFERROR(+GB115*(GA115-FZ115),"")</f>
        <v>0</v>
      </c>
      <c r="GD115" s="312">
        <f t="shared" ref="GD115:GD137" si="2117">IFERROR(+(IF(GA115="","0",GA115))-(IF(GC115="","0",GC115)),"")</f>
        <v>0</v>
      </c>
      <c r="GE115" s="313"/>
      <c r="GF115" s="306">
        <v>1.0</v>
      </c>
      <c r="GG115" s="307" t="s">
        <v>32</v>
      </c>
      <c r="GH115" s="308" t="s">
        <v>133</v>
      </c>
      <c r="GI115" s="308" t="s">
        <v>134</v>
      </c>
      <c r="GJ115" s="309">
        <f>ADHK!GJ115</f>
        <v>0</v>
      </c>
      <c r="GK115" s="309">
        <f>'Produksi dan Harga'!BG94</f>
        <v>747185.2052</v>
      </c>
      <c r="GL115" s="309">
        <f t="shared" ref="GL115:GL137" si="2118">IFERROR(GJ115*GK115/1000000,0)</f>
        <v>0</v>
      </c>
      <c r="GM115" s="310"/>
      <c r="GN115" s="309">
        <f t="shared" ref="GN115:GN137" si="2119">IFERROR(+GL115*GM115,"")</f>
        <v>0</v>
      </c>
      <c r="GO115" s="310"/>
      <c r="GP115" s="309"/>
      <c r="GQ115" s="309">
        <f t="shared" ref="GQ115:GQ137" si="2120">GO115-GP115</f>
        <v>0</v>
      </c>
      <c r="GR115" s="309">
        <f t="shared" ref="GR115:GR137" si="2121">IFERROR(+(IF(GL115="","0",GL115))+(IF(GN115="","0",GN115))+(IF(GQ115="","0",GQ115)),"")</f>
        <v>0</v>
      </c>
      <c r="GS115" s="310">
        <v>0.224147321887</v>
      </c>
      <c r="GT115" s="311">
        <f t="shared" ref="GT115:GT137" si="2122">IFERROR(+GS115*(GR115-GQ115),"")</f>
        <v>0</v>
      </c>
      <c r="GU115" s="312">
        <f t="shared" ref="GU115:GU137" si="2123">IFERROR(+(IF(GR115="","0",GR115))-(IF(GT115="","0",GT115)),"")</f>
        <v>0</v>
      </c>
      <c r="GV115" s="313"/>
      <c r="GW115" s="306">
        <v>1.0</v>
      </c>
      <c r="GX115" s="307" t="s">
        <v>32</v>
      </c>
      <c r="GY115" s="308" t="s">
        <v>133</v>
      </c>
      <c r="GZ115" s="308" t="s">
        <v>134</v>
      </c>
      <c r="HA115" s="309">
        <f>ADHK!HA115</f>
        <v>0</v>
      </c>
      <c r="HB115" s="309">
        <f>'Produksi dan Harga'!BL94</f>
        <v>746288.8065</v>
      </c>
      <c r="HC115" s="309">
        <f t="shared" ref="HC115:HC137" si="2124">IFERROR(HA115*HB115/1000000,0)</f>
        <v>0</v>
      </c>
      <c r="HD115" s="310"/>
      <c r="HE115" s="309">
        <f t="shared" ref="HE115:HE137" si="2125">IFERROR(+HC115*HD115,"")</f>
        <v>0</v>
      </c>
      <c r="HF115" s="310"/>
      <c r="HG115" s="309"/>
      <c r="HH115" s="309">
        <f t="shared" ref="HH115:HH137" si="2126">HF115-HG115</f>
        <v>0</v>
      </c>
      <c r="HI115" s="309">
        <f t="shared" ref="HI115:HI137" si="2127">IFERROR(+(IF(HC115="","0",HC115))+(IF(HE115="","0",HE115))+(IF(HH115="","0",HH115)),"")</f>
        <v>0</v>
      </c>
      <c r="HJ115" s="310">
        <v>0.224147321887</v>
      </c>
      <c r="HK115" s="311">
        <f t="shared" ref="HK115:HK137" si="2128">IFERROR(+HJ115*(HI115-HH115),"")</f>
        <v>0</v>
      </c>
      <c r="HL115" s="312">
        <f t="shared" ref="HL115:HL137" si="2129">IFERROR(+(IF(HI115="","0",HI115))-(IF(HK115="","0",HK115)),"")</f>
        <v>0</v>
      </c>
      <c r="HM115" s="313"/>
      <c r="HN115" s="306">
        <v>1.0</v>
      </c>
      <c r="HO115" s="307" t="s">
        <v>32</v>
      </c>
      <c r="HP115" s="308" t="s">
        <v>133</v>
      </c>
      <c r="HQ115" s="308" t="s">
        <v>134</v>
      </c>
      <c r="HR115" s="309">
        <f>ADHK!HR115</f>
        <v>0</v>
      </c>
      <c r="HS115" s="309">
        <f>'Produksi dan Harga'!BQ94</f>
        <v>863649.6834</v>
      </c>
      <c r="HT115" s="309">
        <f t="shared" ref="HT115:HT137" si="2130">IFERROR(HR115*HS115/1000000,0)</f>
        <v>0</v>
      </c>
      <c r="HU115" s="310"/>
      <c r="HV115" s="309">
        <f t="shared" ref="HV115:HV137" si="2131">IFERROR(+HT115*HU115,"")</f>
        <v>0</v>
      </c>
      <c r="HW115" s="310"/>
      <c r="HX115" s="309"/>
      <c r="HY115" s="309">
        <f t="shared" ref="HY115:HY137" si="2132">HW115-HX115</f>
        <v>0</v>
      </c>
      <c r="HZ115" s="309">
        <f t="shared" ref="HZ115:HZ137" si="2133">IFERROR(+(IF(HT115="","0",HT115))+(IF(HV115="","0",HV115))+(IF(HY115="","0",HY115)),"")</f>
        <v>0</v>
      </c>
      <c r="IA115" s="310">
        <v>0.224147321887</v>
      </c>
      <c r="IB115" s="311">
        <f t="shared" ref="IB115:IB137" si="2134">IFERROR(+IA115*(HZ115-HY115),"")</f>
        <v>0</v>
      </c>
      <c r="IC115" s="312">
        <f t="shared" ref="IC115:IC137" si="2135">IFERROR(+(IF(HZ115="","0",HZ115))-(IF(IB115="","0",IB115)),"")</f>
        <v>0</v>
      </c>
      <c r="ID115" s="313"/>
      <c r="IE115" s="306">
        <v>1.0</v>
      </c>
      <c r="IF115" s="307" t="s">
        <v>32</v>
      </c>
      <c r="IG115" s="308" t="s">
        <v>133</v>
      </c>
      <c r="IH115" s="308" t="s">
        <v>134</v>
      </c>
      <c r="II115" s="309">
        <f>ADHK!II115</f>
        <v>6</v>
      </c>
      <c r="IJ115" s="309">
        <f>'Produksi dan Harga'!BV94</f>
        <v>921029.5691</v>
      </c>
      <c r="IK115" s="309">
        <f t="shared" ref="IK115:IK137" si="2136">IFERROR(II115*IJ115/1000000,0)</f>
        <v>5.526177415</v>
      </c>
      <c r="IL115" s="310"/>
      <c r="IM115" s="309">
        <f t="shared" ref="IM115:IM137" si="2137">IFERROR(+IK115*IL115,"")</f>
        <v>0</v>
      </c>
      <c r="IN115" s="310"/>
      <c r="IO115" s="309"/>
      <c r="IP115" s="309">
        <f t="shared" ref="IP115:IP137" si="2138">IN115-IO115</f>
        <v>0</v>
      </c>
      <c r="IQ115" s="309">
        <f t="shared" ref="IQ115:IQ137" si="2139">IFERROR(+(IF(IK115="","0",IK115))+(IF(IM115="","0",IM115))+(IF(IP115="","0",IP115)),"")</f>
        <v>5.526177415</v>
      </c>
      <c r="IR115" s="310">
        <v>0.224147321887</v>
      </c>
      <c r="IS115" s="311">
        <f t="shared" ref="IS115:IS137" si="2140">IFERROR(+IR115*(IQ115-IP115),"")</f>
        <v>1.238677868</v>
      </c>
      <c r="IT115" s="312">
        <f t="shared" ref="IT115:IT137" si="2141">IFERROR(+(IF(IQ115="","0",IQ115))-(IF(IS115="","0",IS115)),"")</f>
        <v>4.287499547</v>
      </c>
      <c r="IU115" s="313"/>
      <c r="IV115" s="306">
        <v>1.0</v>
      </c>
      <c r="IW115" s="307" t="s">
        <v>32</v>
      </c>
      <c r="IX115" s="308" t="s">
        <v>133</v>
      </c>
      <c r="IY115" s="308" t="s">
        <v>134</v>
      </c>
      <c r="IZ115" s="309">
        <f>ADHK!IZ115</f>
        <v>6</v>
      </c>
      <c r="JA115" s="309">
        <f>'Produksi dan Harga'!CA94</f>
        <v>934285.5362</v>
      </c>
      <c r="JB115" s="309">
        <f t="shared" ref="JB115:JB137" si="2142">IFERROR(IZ115*JA115/1000000,0)</f>
        <v>5.605713217</v>
      </c>
      <c r="JC115" s="310"/>
      <c r="JD115" s="309">
        <f t="shared" ref="JD115:JD137" si="2143">IFERROR(+JB115*JC115,"")</f>
        <v>0</v>
      </c>
      <c r="JE115" s="310"/>
      <c r="JF115" s="309"/>
      <c r="JG115" s="309">
        <f t="shared" ref="JG115:JG137" si="2144">JE115-JF115</f>
        <v>0</v>
      </c>
      <c r="JH115" s="309">
        <f t="shared" ref="JH115:JH137" si="2145">IFERROR(+(IF(JB115="","0",JB115))+(IF(JD115="","0",JD115))+(IF(JG115="","0",JG115)),"")</f>
        <v>5.605713217</v>
      </c>
      <c r="JI115" s="310">
        <v>0.224147321887</v>
      </c>
      <c r="JJ115" s="311">
        <f t="shared" ref="JJ115:JJ137" si="2146">IFERROR(+JI115*(JH115-JG115),"")</f>
        <v>1.256505605</v>
      </c>
      <c r="JK115" s="312">
        <f t="shared" ref="JK115:JK137" si="2147">IFERROR(+(IF(JH115="","0",JH115))-(IF(JJ115="","0",JJ115)),"")</f>
        <v>4.349207612</v>
      </c>
      <c r="JL115" s="313"/>
      <c r="JM115" s="306">
        <v>1.0</v>
      </c>
      <c r="JN115" s="307" t="s">
        <v>32</v>
      </c>
      <c r="JO115" s="308" t="s">
        <v>133</v>
      </c>
      <c r="JP115" s="308" t="s">
        <v>134</v>
      </c>
      <c r="JQ115" s="309">
        <f>ADHK!JQ115</f>
        <v>0</v>
      </c>
      <c r="JR115" s="309">
        <f>'Produksi dan Harga'!CF94</f>
        <v>829014.0071</v>
      </c>
      <c r="JS115" s="309">
        <f t="shared" ref="JS115:JS137" si="2148">IFERROR(JQ115*JR115/1000000,0)</f>
        <v>0</v>
      </c>
      <c r="JT115" s="310"/>
      <c r="JU115" s="309">
        <f t="shared" ref="JU115:JU137" si="2149">IFERROR(+JS115*JT115,"")</f>
        <v>0</v>
      </c>
      <c r="JV115" s="310"/>
      <c r="JW115" s="309"/>
      <c r="JX115" s="309">
        <f t="shared" ref="JX115:JX137" si="2150">JV115-JW115</f>
        <v>0</v>
      </c>
      <c r="JY115" s="309">
        <f t="shared" ref="JY115:JY137" si="2151">IFERROR(+(IF(JS115="","0",JS115))+(IF(JU115="","0",JU115))+(IF(JX115="","0",JX115)),"")</f>
        <v>0</v>
      </c>
      <c r="JZ115" s="310">
        <v>0.224147321887</v>
      </c>
      <c r="KA115" s="311">
        <f t="shared" ref="KA115:KA137" si="2152">IFERROR(+JZ115*(JY115-JX115),"")</f>
        <v>0</v>
      </c>
      <c r="KB115" s="312">
        <f t="shared" ref="KB115:KB137" si="2153">IFERROR(+(IF(JY115="","0",JY115))-(IF(KA115="","0",KA115)),"")</f>
        <v>0</v>
      </c>
      <c r="KC115" s="313"/>
      <c r="KD115" s="306">
        <v>1.0</v>
      </c>
      <c r="KE115" s="307" t="s">
        <v>32</v>
      </c>
      <c r="KF115" s="308" t="s">
        <v>133</v>
      </c>
      <c r="KG115" s="308" t="s">
        <v>134</v>
      </c>
      <c r="KH115" s="309" t="str">
        <f>ADHK!KH115</f>
        <v/>
      </c>
      <c r="KI115" s="309"/>
      <c r="KJ115" s="309">
        <f t="shared" ref="KJ115:KJ137" si="2154">IFERROR(KH115*KI115/1000000,0)</f>
        <v>0</v>
      </c>
      <c r="KK115" s="310"/>
      <c r="KL115" s="309">
        <f t="shared" ref="KL115:KL137" si="2155">IFERROR(+KJ115*KK115,"")</f>
        <v>0</v>
      </c>
      <c r="KM115" s="310"/>
      <c r="KN115" s="309"/>
      <c r="KO115" s="309">
        <f t="shared" ref="KO115:KO137" si="2156">KM115-KN115</f>
        <v>0</v>
      </c>
      <c r="KP115" s="309">
        <f t="shared" ref="KP115:KP137" si="2157">IFERROR(+(IF(KJ115="","0",KJ115))+(IF(KL115="","0",KL115))+(IF(KO115="","0",KO115)),"")</f>
        <v>0</v>
      </c>
      <c r="KQ115" s="310">
        <v>0.224147321887</v>
      </c>
      <c r="KR115" s="311">
        <f t="shared" ref="KR115:KR137" si="2158">IFERROR(+KQ115*(KP115-KO115),"")</f>
        <v>0</v>
      </c>
      <c r="KS115" s="312">
        <f t="shared" ref="KS115:KS137" si="2159">IFERROR(+(IF(KP115="","0",KP115))-(IF(KR115="","0",KR115)),"")</f>
        <v>0</v>
      </c>
      <c r="KT115" s="313"/>
      <c r="KU115" s="314"/>
    </row>
    <row r="116" ht="15.75" customHeight="1">
      <c r="A116" s="306">
        <v>2.0</v>
      </c>
      <c r="B116" s="307" t="s">
        <v>34</v>
      </c>
      <c r="C116" s="308" t="s">
        <v>133</v>
      </c>
      <c r="D116" s="308" t="s">
        <v>134</v>
      </c>
      <c r="E116" s="309">
        <f>ADHK!E116</f>
        <v>4371</v>
      </c>
      <c r="F116" s="309">
        <f>ADHK!F116</f>
        <v>1351576.459</v>
      </c>
      <c r="G116" s="309">
        <f t="shared" si="2052"/>
        <v>5907.740703</v>
      </c>
      <c r="H116" s="310"/>
      <c r="I116" s="309">
        <f t="shared" si="2053"/>
        <v>0</v>
      </c>
      <c r="J116" s="310"/>
      <c r="K116" s="309"/>
      <c r="L116" s="309">
        <f t="shared" si="2054"/>
        <v>0</v>
      </c>
      <c r="M116" s="309">
        <f t="shared" si="2055"/>
        <v>5907.740703</v>
      </c>
      <c r="N116" s="310">
        <v>0.224147321887</v>
      </c>
      <c r="O116" s="311">
        <f t="shared" si="2056"/>
        <v>1324.204257</v>
      </c>
      <c r="P116" s="312">
        <f t="shared" si="2057"/>
        <v>4583.536446</v>
      </c>
      <c r="Q116" s="313"/>
      <c r="R116" s="306">
        <v>2.0</v>
      </c>
      <c r="S116" s="307" t="s">
        <v>34</v>
      </c>
      <c r="T116" s="308" t="s">
        <v>133</v>
      </c>
      <c r="U116" s="308" t="s">
        <v>134</v>
      </c>
      <c r="V116" s="309">
        <f>ADHK!V116</f>
        <v>296</v>
      </c>
      <c r="W116" s="309">
        <f>'Produksi dan Harga'!I95</f>
        <v>1560145.309</v>
      </c>
      <c r="X116" s="309">
        <f t="shared" si="2058"/>
        <v>461.8030114</v>
      </c>
      <c r="Y116" s="310"/>
      <c r="Z116" s="309">
        <f t="shared" si="2059"/>
        <v>0</v>
      </c>
      <c r="AA116" s="310"/>
      <c r="AB116" s="309"/>
      <c r="AC116" s="309">
        <f t="shared" si="2060"/>
        <v>0</v>
      </c>
      <c r="AD116" s="309">
        <f t="shared" si="2061"/>
        <v>461.8030114</v>
      </c>
      <c r="AE116" s="310">
        <v>0.224147321887</v>
      </c>
      <c r="AF116" s="311">
        <f t="shared" si="2062"/>
        <v>103.5119082</v>
      </c>
      <c r="AG116" s="312">
        <f t="shared" si="2063"/>
        <v>358.2911031</v>
      </c>
      <c r="AH116" s="313"/>
      <c r="AI116" s="306">
        <v>2.0</v>
      </c>
      <c r="AJ116" s="307" t="s">
        <v>34</v>
      </c>
      <c r="AK116" s="308" t="s">
        <v>133</v>
      </c>
      <c r="AL116" s="308" t="s">
        <v>134</v>
      </c>
      <c r="AM116" s="309">
        <f>ADHK!AM116</f>
        <v>611</v>
      </c>
      <c r="AN116" s="309">
        <f>'Produksi dan Harga'!N95</f>
        <v>1397623.797</v>
      </c>
      <c r="AO116" s="309">
        <f t="shared" si="2064"/>
        <v>853.9481402</v>
      </c>
      <c r="AP116" s="310"/>
      <c r="AQ116" s="309">
        <f t="shared" si="2065"/>
        <v>0</v>
      </c>
      <c r="AR116" s="310"/>
      <c r="AS116" s="309"/>
      <c r="AT116" s="309">
        <f t="shared" si="2066"/>
        <v>0</v>
      </c>
      <c r="AU116" s="309">
        <f t="shared" si="2067"/>
        <v>853.9481402</v>
      </c>
      <c r="AV116" s="310">
        <v>0.224147321887</v>
      </c>
      <c r="AW116" s="311">
        <f t="shared" si="2068"/>
        <v>191.4101887</v>
      </c>
      <c r="AX116" s="312">
        <f t="shared" si="2069"/>
        <v>662.5379516</v>
      </c>
      <c r="AY116" s="313"/>
      <c r="AZ116" s="306">
        <v>2.0</v>
      </c>
      <c r="BA116" s="307" t="s">
        <v>34</v>
      </c>
      <c r="BB116" s="308" t="s">
        <v>133</v>
      </c>
      <c r="BC116" s="308" t="s">
        <v>134</v>
      </c>
      <c r="BD116" s="309">
        <f>ADHK!BD116</f>
        <v>225</v>
      </c>
      <c r="BE116" s="309">
        <f>'Produksi dan Harga'!S95</f>
        <v>1574980.394</v>
      </c>
      <c r="BF116" s="309">
        <f t="shared" si="2070"/>
        <v>354.3705886</v>
      </c>
      <c r="BG116" s="310"/>
      <c r="BH116" s="309">
        <f t="shared" si="2071"/>
        <v>0</v>
      </c>
      <c r="BI116" s="310"/>
      <c r="BJ116" s="309"/>
      <c r="BK116" s="309">
        <f t="shared" si="2072"/>
        <v>0</v>
      </c>
      <c r="BL116" s="309">
        <f t="shared" si="2073"/>
        <v>354.3705886</v>
      </c>
      <c r="BM116" s="310">
        <v>0.224147321887</v>
      </c>
      <c r="BN116" s="311">
        <f t="shared" si="2074"/>
        <v>79.43121839</v>
      </c>
      <c r="BO116" s="312">
        <f t="shared" si="2075"/>
        <v>274.9393702</v>
      </c>
      <c r="BP116" s="313"/>
      <c r="BQ116" s="306">
        <v>2.0</v>
      </c>
      <c r="BR116" s="307" t="s">
        <v>34</v>
      </c>
      <c r="BS116" s="308" t="s">
        <v>133</v>
      </c>
      <c r="BT116" s="308" t="s">
        <v>134</v>
      </c>
      <c r="BU116" s="309">
        <f>ADHK!BU116</f>
        <v>1874</v>
      </c>
      <c r="BV116" s="309">
        <f>'Produksi dan Harga'!X95</f>
        <v>1600471.235</v>
      </c>
      <c r="BW116" s="309">
        <f t="shared" si="2076"/>
        <v>2999.283094</v>
      </c>
      <c r="BX116" s="310"/>
      <c r="BY116" s="309">
        <f t="shared" si="2077"/>
        <v>0</v>
      </c>
      <c r="BZ116" s="310"/>
      <c r="CA116" s="309"/>
      <c r="CB116" s="309">
        <f t="shared" si="2078"/>
        <v>0</v>
      </c>
      <c r="CC116" s="309">
        <f t="shared" si="2079"/>
        <v>2999.283094</v>
      </c>
      <c r="CD116" s="310">
        <v>0.224147321887</v>
      </c>
      <c r="CE116" s="311">
        <f t="shared" si="2080"/>
        <v>672.281273</v>
      </c>
      <c r="CF116" s="312">
        <f t="shared" si="2081"/>
        <v>2327.001821</v>
      </c>
      <c r="CG116" s="313"/>
      <c r="CH116" s="306">
        <v>2.0</v>
      </c>
      <c r="CI116" s="307" t="s">
        <v>34</v>
      </c>
      <c r="CJ116" s="308" t="s">
        <v>133</v>
      </c>
      <c r="CK116" s="308" t="s">
        <v>134</v>
      </c>
      <c r="CL116" s="309">
        <f>ADHK!CL116</f>
        <v>5506</v>
      </c>
      <c r="CM116" s="309">
        <f>'Produksi dan Harga'!AC95</f>
        <v>1620661.118</v>
      </c>
      <c r="CN116" s="309">
        <f t="shared" si="2082"/>
        <v>8923.360117</v>
      </c>
      <c r="CO116" s="310"/>
      <c r="CP116" s="309">
        <f t="shared" si="2083"/>
        <v>0</v>
      </c>
      <c r="CQ116" s="310"/>
      <c r="CR116" s="309"/>
      <c r="CS116" s="309">
        <f t="shared" si="2084"/>
        <v>0</v>
      </c>
      <c r="CT116" s="309">
        <f t="shared" si="2085"/>
        <v>8923.360117</v>
      </c>
      <c r="CU116" s="310">
        <v>0.224147321887</v>
      </c>
      <c r="CV116" s="311">
        <f t="shared" si="2086"/>
        <v>2000.147272</v>
      </c>
      <c r="CW116" s="312">
        <f t="shared" si="2087"/>
        <v>6923.212844</v>
      </c>
      <c r="CX116" s="313"/>
      <c r="CY116" s="306">
        <v>2.0</v>
      </c>
      <c r="CZ116" s="307" t="s">
        <v>34</v>
      </c>
      <c r="DA116" s="308" t="s">
        <v>133</v>
      </c>
      <c r="DB116" s="308" t="s">
        <v>134</v>
      </c>
      <c r="DC116" s="309">
        <f>ADHK!DC116</f>
        <v>5202</v>
      </c>
      <c r="DD116" s="309">
        <f>'Produksi dan Harga'!AH95</f>
        <v>1718112.266</v>
      </c>
      <c r="DE116" s="309">
        <f t="shared" si="2088"/>
        <v>8937.62001</v>
      </c>
      <c r="DF116" s="310"/>
      <c r="DG116" s="309">
        <f t="shared" si="2089"/>
        <v>0</v>
      </c>
      <c r="DH116" s="310"/>
      <c r="DI116" s="309"/>
      <c r="DJ116" s="309">
        <f t="shared" si="2090"/>
        <v>0</v>
      </c>
      <c r="DK116" s="309">
        <f t="shared" si="2091"/>
        <v>8937.62001</v>
      </c>
      <c r="DL116" s="310">
        <v>0.224147321887</v>
      </c>
      <c r="DM116" s="311">
        <f t="shared" si="2092"/>
        <v>2003.343589</v>
      </c>
      <c r="DN116" s="312">
        <f t="shared" si="2093"/>
        <v>6934.276421</v>
      </c>
      <c r="DO116" s="313"/>
      <c r="DP116" s="306">
        <v>2.0</v>
      </c>
      <c r="DQ116" s="307" t="s">
        <v>34</v>
      </c>
      <c r="DR116" s="308" t="s">
        <v>133</v>
      </c>
      <c r="DS116" s="308" t="s">
        <v>134</v>
      </c>
      <c r="DT116" s="309">
        <f>ADHK!DT116</f>
        <v>1242</v>
      </c>
      <c r="DU116" s="309">
        <f>'Produksi dan Harga'!AM95</f>
        <v>1939829.763</v>
      </c>
      <c r="DV116" s="309">
        <f t="shared" si="2094"/>
        <v>2409.268566</v>
      </c>
      <c r="DW116" s="310"/>
      <c r="DX116" s="309">
        <f t="shared" si="2095"/>
        <v>0</v>
      </c>
      <c r="DY116" s="310"/>
      <c r="DZ116" s="309"/>
      <c r="EA116" s="309">
        <f t="shared" si="2096"/>
        <v>0</v>
      </c>
      <c r="EB116" s="309">
        <f t="shared" si="2097"/>
        <v>2409.268566</v>
      </c>
      <c r="EC116" s="310">
        <v>0.224147321887</v>
      </c>
      <c r="ED116" s="311">
        <f t="shared" si="2098"/>
        <v>540.0310967</v>
      </c>
      <c r="EE116" s="312">
        <f t="shared" si="2099"/>
        <v>1869.237469</v>
      </c>
      <c r="EF116" s="313"/>
      <c r="EG116" s="306">
        <v>2.0</v>
      </c>
      <c r="EH116" s="307" t="s">
        <v>34</v>
      </c>
      <c r="EI116" s="308" t="s">
        <v>133</v>
      </c>
      <c r="EJ116" s="308" t="s">
        <v>134</v>
      </c>
      <c r="EK116" s="309">
        <f>ADHK!EK116</f>
        <v>2042</v>
      </c>
      <c r="EL116" s="309">
        <f>'Produksi dan Harga'!AR95</f>
        <v>1657386.223</v>
      </c>
      <c r="EM116" s="309">
        <f t="shared" si="2100"/>
        <v>3384.382668</v>
      </c>
      <c r="EN116" s="310"/>
      <c r="EO116" s="309">
        <f t="shared" si="2101"/>
        <v>0</v>
      </c>
      <c r="EP116" s="310"/>
      <c r="EQ116" s="309"/>
      <c r="ER116" s="309">
        <f t="shared" si="2102"/>
        <v>0</v>
      </c>
      <c r="ES116" s="309">
        <f t="shared" si="2103"/>
        <v>3384.382668</v>
      </c>
      <c r="ET116" s="310">
        <v>0.224147321887</v>
      </c>
      <c r="EU116" s="311">
        <f t="shared" si="2104"/>
        <v>758.6003113</v>
      </c>
      <c r="EV116" s="312">
        <f t="shared" si="2105"/>
        <v>2625.782357</v>
      </c>
      <c r="EW116" s="313"/>
      <c r="EX116" s="306">
        <v>2.0</v>
      </c>
      <c r="EY116" s="307" t="s">
        <v>34</v>
      </c>
      <c r="EZ116" s="308" t="s">
        <v>133</v>
      </c>
      <c r="FA116" s="308" t="s">
        <v>134</v>
      </c>
      <c r="FB116" s="309">
        <f>ADHK!FB116</f>
        <v>2305</v>
      </c>
      <c r="FC116" s="309">
        <f>'Produksi dan Harga'!AW95</f>
        <v>1752122.483</v>
      </c>
      <c r="FD116" s="309">
        <f t="shared" si="2106"/>
        <v>4038.642324</v>
      </c>
      <c r="FE116" s="310"/>
      <c r="FF116" s="309">
        <f t="shared" si="2107"/>
        <v>0</v>
      </c>
      <c r="FG116" s="310"/>
      <c r="FH116" s="309"/>
      <c r="FI116" s="309">
        <f t="shared" si="2108"/>
        <v>0</v>
      </c>
      <c r="FJ116" s="309">
        <f t="shared" si="2109"/>
        <v>4038.642324</v>
      </c>
      <c r="FK116" s="310">
        <v>0.224147321887</v>
      </c>
      <c r="FL116" s="311">
        <f t="shared" si="2110"/>
        <v>905.2508609</v>
      </c>
      <c r="FM116" s="312">
        <f t="shared" si="2111"/>
        <v>3133.391463</v>
      </c>
      <c r="FN116" s="313"/>
      <c r="FO116" s="306">
        <v>2.0</v>
      </c>
      <c r="FP116" s="307" t="s">
        <v>34</v>
      </c>
      <c r="FQ116" s="308" t="s">
        <v>133</v>
      </c>
      <c r="FR116" s="308" t="s">
        <v>134</v>
      </c>
      <c r="FS116" s="309">
        <f>ADHK!FS116</f>
        <v>1710</v>
      </c>
      <c r="FT116" s="309">
        <f>'Produksi dan Harga'!BB95</f>
        <v>2096826.995</v>
      </c>
      <c r="FU116" s="309">
        <f t="shared" si="2112"/>
        <v>3585.574161</v>
      </c>
      <c r="FV116" s="310"/>
      <c r="FW116" s="309">
        <f t="shared" si="2113"/>
        <v>0</v>
      </c>
      <c r="FX116" s="310"/>
      <c r="FY116" s="309"/>
      <c r="FZ116" s="309">
        <f t="shared" si="2114"/>
        <v>0</v>
      </c>
      <c r="GA116" s="309">
        <f t="shared" si="2115"/>
        <v>3585.574161</v>
      </c>
      <c r="GB116" s="310">
        <v>0.224147321887</v>
      </c>
      <c r="GC116" s="311">
        <f t="shared" si="2116"/>
        <v>803.6968457</v>
      </c>
      <c r="GD116" s="312">
        <f t="shared" si="2117"/>
        <v>2781.877316</v>
      </c>
      <c r="GE116" s="313"/>
      <c r="GF116" s="306">
        <v>2.0</v>
      </c>
      <c r="GG116" s="307" t="s">
        <v>34</v>
      </c>
      <c r="GH116" s="308" t="s">
        <v>133</v>
      </c>
      <c r="GI116" s="308" t="s">
        <v>134</v>
      </c>
      <c r="GJ116" s="309">
        <f>ADHK!GJ116</f>
        <v>3138.4</v>
      </c>
      <c r="GK116" s="309">
        <f>'Produksi dan Harga'!BG95</f>
        <v>2036284.12</v>
      </c>
      <c r="GL116" s="309">
        <f t="shared" si="2118"/>
        <v>6390.674083</v>
      </c>
      <c r="GM116" s="310"/>
      <c r="GN116" s="309">
        <f t="shared" si="2119"/>
        <v>0</v>
      </c>
      <c r="GO116" s="310"/>
      <c r="GP116" s="309"/>
      <c r="GQ116" s="309">
        <f t="shared" si="2120"/>
        <v>0</v>
      </c>
      <c r="GR116" s="309">
        <f t="shared" si="2121"/>
        <v>6390.674083</v>
      </c>
      <c r="GS116" s="310">
        <v>0.224147321887</v>
      </c>
      <c r="GT116" s="311">
        <f t="shared" si="2122"/>
        <v>1432.452481</v>
      </c>
      <c r="GU116" s="312">
        <f t="shared" si="2123"/>
        <v>4958.221602</v>
      </c>
      <c r="GV116" s="313"/>
      <c r="GW116" s="306">
        <v>2.0</v>
      </c>
      <c r="GX116" s="307" t="s">
        <v>34</v>
      </c>
      <c r="GY116" s="308" t="s">
        <v>133</v>
      </c>
      <c r="GZ116" s="308" t="s">
        <v>134</v>
      </c>
      <c r="HA116" s="309">
        <f>ADHK!HA116</f>
        <v>1452</v>
      </c>
      <c r="HB116" s="309">
        <f>'Produksi dan Harga'!BL95</f>
        <v>1907315.828</v>
      </c>
      <c r="HC116" s="309">
        <f t="shared" si="2124"/>
        <v>2769.422583</v>
      </c>
      <c r="HD116" s="310"/>
      <c r="HE116" s="309">
        <f t="shared" si="2125"/>
        <v>0</v>
      </c>
      <c r="HF116" s="310"/>
      <c r="HG116" s="309"/>
      <c r="HH116" s="309">
        <f t="shared" si="2126"/>
        <v>0</v>
      </c>
      <c r="HI116" s="309">
        <f t="shared" si="2127"/>
        <v>2769.422583</v>
      </c>
      <c r="HJ116" s="310">
        <v>0.224147321887</v>
      </c>
      <c r="HK116" s="311">
        <f t="shared" si="2128"/>
        <v>620.7586551</v>
      </c>
      <c r="HL116" s="312">
        <f t="shared" si="2129"/>
        <v>2148.663928</v>
      </c>
      <c r="HM116" s="313"/>
      <c r="HN116" s="306">
        <v>2.0</v>
      </c>
      <c r="HO116" s="307" t="s">
        <v>34</v>
      </c>
      <c r="HP116" s="308" t="s">
        <v>133</v>
      </c>
      <c r="HQ116" s="308" t="s">
        <v>134</v>
      </c>
      <c r="HR116" s="309">
        <f>ADHK!HR116</f>
        <v>2293.13</v>
      </c>
      <c r="HS116" s="309">
        <f>'Produksi dan Harga'!BQ95</f>
        <v>2377828.464</v>
      </c>
      <c r="HT116" s="309">
        <f t="shared" si="2130"/>
        <v>5452.669787</v>
      </c>
      <c r="HU116" s="310"/>
      <c r="HV116" s="309">
        <f t="shared" si="2131"/>
        <v>0</v>
      </c>
      <c r="HW116" s="310"/>
      <c r="HX116" s="309"/>
      <c r="HY116" s="309">
        <f t="shared" si="2132"/>
        <v>0</v>
      </c>
      <c r="HZ116" s="309">
        <f t="shared" si="2133"/>
        <v>5452.669787</v>
      </c>
      <c r="IA116" s="310">
        <v>0.224147321887</v>
      </c>
      <c r="IB116" s="311">
        <f t="shared" si="2134"/>
        <v>1222.20133</v>
      </c>
      <c r="IC116" s="312">
        <f t="shared" si="2135"/>
        <v>4230.468457</v>
      </c>
      <c r="ID116" s="313"/>
      <c r="IE116" s="306">
        <v>2.0</v>
      </c>
      <c r="IF116" s="307" t="s">
        <v>34</v>
      </c>
      <c r="IG116" s="308" t="s">
        <v>133</v>
      </c>
      <c r="IH116" s="308" t="s">
        <v>134</v>
      </c>
      <c r="II116" s="309">
        <f>ADHK!II116</f>
        <v>4365.36</v>
      </c>
      <c r="IJ116" s="309">
        <f>'Produksi dan Harga'!BV95</f>
        <v>2419706.683</v>
      </c>
      <c r="IK116" s="309">
        <f t="shared" si="2136"/>
        <v>10562.89076</v>
      </c>
      <c r="IL116" s="310"/>
      <c r="IM116" s="309">
        <f t="shared" si="2137"/>
        <v>0</v>
      </c>
      <c r="IN116" s="310"/>
      <c r="IO116" s="309"/>
      <c r="IP116" s="309">
        <f t="shared" si="2138"/>
        <v>0</v>
      </c>
      <c r="IQ116" s="309">
        <f t="shared" si="2139"/>
        <v>10562.89076</v>
      </c>
      <c r="IR116" s="310">
        <v>0.224147321887</v>
      </c>
      <c r="IS116" s="311">
        <f t="shared" si="2140"/>
        <v>2367.643676</v>
      </c>
      <c r="IT116" s="312">
        <f t="shared" si="2141"/>
        <v>8195.247088</v>
      </c>
      <c r="IU116" s="313"/>
      <c r="IV116" s="306">
        <v>2.0</v>
      </c>
      <c r="IW116" s="307" t="s">
        <v>34</v>
      </c>
      <c r="IX116" s="308" t="s">
        <v>133</v>
      </c>
      <c r="IY116" s="308" t="s">
        <v>134</v>
      </c>
      <c r="IZ116" s="309">
        <f>ADHK!IZ116</f>
        <v>1808.83</v>
      </c>
      <c r="JA116" s="309">
        <f>'Produksi dan Harga'!CA95</f>
        <v>2582223.71</v>
      </c>
      <c r="JB116" s="309">
        <f t="shared" si="2142"/>
        <v>4670.803714</v>
      </c>
      <c r="JC116" s="310"/>
      <c r="JD116" s="309">
        <f t="shared" si="2143"/>
        <v>0</v>
      </c>
      <c r="JE116" s="310"/>
      <c r="JF116" s="309"/>
      <c r="JG116" s="309">
        <f t="shared" si="2144"/>
        <v>0</v>
      </c>
      <c r="JH116" s="309">
        <f t="shared" si="2145"/>
        <v>4670.803714</v>
      </c>
      <c r="JI116" s="310">
        <v>0.224147321887</v>
      </c>
      <c r="JJ116" s="311">
        <f t="shared" si="2146"/>
        <v>1046.948143</v>
      </c>
      <c r="JK116" s="312">
        <f t="shared" si="2147"/>
        <v>3623.85557</v>
      </c>
      <c r="JL116" s="313"/>
      <c r="JM116" s="306">
        <v>2.0</v>
      </c>
      <c r="JN116" s="307" t="s">
        <v>34</v>
      </c>
      <c r="JO116" s="308" t="s">
        <v>133</v>
      </c>
      <c r="JP116" s="308" t="s">
        <v>134</v>
      </c>
      <c r="JQ116" s="309">
        <f>ADHK!JQ116</f>
        <v>773.48</v>
      </c>
      <c r="JR116" s="309">
        <f>'Produksi dan Harga'!CF95</f>
        <v>2817807.723</v>
      </c>
      <c r="JS116" s="309">
        <f t="shared" si="2148"/>
        <v>2179.517918</v>
      </c>
      <c r="JT116" s="310"/>
      <c r="JU116" s="309">
        <f t="shared" si="2149"/>
        <v>0</v>
      </c>
      <c r="JV116" s="310"/>
      <c r="JW116" s="309"/>
      <c r="JX116" s="309">
        <f t="shared" si="2150"/>
        <v>0</v>
      </c>
      <c r="JY116" s="309">
        <f t="shared" si="2151"/>
        <v>2179.517918</v>
      </c>
      <c r="JZ116" s="310">
        <v>0.224147321887</v>
      </c>
      <c r="KA116" s="311">
        <f t="shared" si="2152"/>
        <v>488.5331043</v>
      </c>
      <c r="KB116" s="312">
        <f t="shared" si="2153"/>
        <v>1690.984814</v>
      </c>
      <c r="KC116" s="313"/>
      <c r="KD116" s="306">
        <v>2.0</v>
      </c>
      <c r="KE116" s="307" t="s">
        <v>34</v>
      </c>
      <c r="KF116" s="308" t="s">
        <v>133</v>
      </c>
      <c r="KG116" s="308" t="s">
        <v>134</v>
      </c>
      <c r="KH116" s="309" t="str">
        <f>ADHK!KH116</f>
        <v/>
      </c>
      <c r="KI116" s="309"/>
      <c r="KJ116" s="309">
        <f t="shared" si="2154"/>
        <v>0</v>
      </c>
      <c r="KK116" s="310"/>
      <c r="KL116" s="309">
        <f t="shared" si="2155"/>
        <v>0</v>
      </c>
      <c r="KM116" s="310"/>
      <c r="KN116" s="309"/>
      <c r="KO116" s="309">
        <f t="shared" si="2156"/>
        <v>0</v>
      </c>
      <c r="KP116" s="309">
        <f t="shared" si="2157"/>
        <v>0</v>
      </c>
      <c r="KQ116" s="310">
        <v>0.224147321887</v>
      </c>
      <c r="KR116" s="311">
        <f t="shared" si="2158"/>
        <v>0</v>
      </c>
      <c r="KS116" s="312">
        <f t="shared" si="2159"/>
        <v>0</v>
      </c>
      <c r="KT116" s="313"/>
      <c r="KU116" s="314"/>
    </row>
    <row r="117" ht="15.75" customHeight="1">
      <c r="A117" s="306">
        <v>3.0</v>
      </c>
      <c r="B117" s="307" t="s">
        <v>35</v>
      </c>
      <c r="C117" s="308" t="s">
        <v>133</v>
      </c>
      <c r="D117" s="308" t="s">
        <v>134</v>
      </c>
      <c r="E117" s="309">
        <f>ADHK!E117</f>
        <v>0</v>
      </c>
      <c r="F117" s="309">
        <f>ADHK!F117</f>
        <v>0</v>
      </c>
      <c r="G117" s="309">
        <f t="shared" si="2052"/>
        <v>0</v>
      </c>
      <c r="H117" s="310"/>
      <c r="I117" s="309">
        <f t="shared" si="2053"/>
        <v>0</v>
      </c>
      <c r="J117" s="310"/>
      <c r="K117" s="309"/>
      <c r="L117" s="309">
        <f t="shared" si="2054"/>
        <v>0</v>
      </c>
      <c r="M117" s="309">
        <f t="shared" si="2055"/>
        <v>0</v>
      </c>
      <c r="N117" s="310">
        <v>0.224147321887</v>
      </c>
      <c r="O117" s="311">
        <f t="shared" si="2056"/>
        <v>0</v>
      </c>
      <c r="P117" s="312">
        <f t="shared" si="2057"/>
        <v>0</v>
      </c>
      <c r="Q117" s="313"/>
      <c r="R117" s="306">
        <v>3.0</v>
      </c>
      <c r="S117" s="307" t="s">
        <v>35</v>
      </c>
      <c r="T117" s="308" t="s">
        <v>133</v>
      </c>
      <c r="U117" s="308" t="s">
        <v>134</v>
      </c>
      <c r="V117" s="309">
        <f>ADHK!V117</f>
        <v>0</v>
      </c>
      <c r="W117" s="309">
        <f>'Produksi dan Harga'!I96</f>
        <v>0</v>
      </c>
      <c r="X117" s="309">
        <f t="shared" si="2058"/>
        <v>0</v>
      </c>
      <c r="Y117" s="310"/>
      <c r="Z117" s="309">
        <f t="shared" si="2059"/>
        <v>0</v>
      </c>
      <c r="AA117" s="310"/>
      <c r="AB117" s="309"/>
      <c r="AC117" s="309">
        <f t="shared" si="2060"/>
        <v>0</v>
      </c>
      <c r="AD117" s="309">
        <f t="shared" si="2061"/>
        <v>0</v>
      </c>
      <c r="AE117" s="310">
        <v>0.224147321887</v>
      </c>
      <c r="AF117" s="311">
        <f t="shared" si="2062"/>
        <v>0</v>
      </c>
      <c r="AG117" s="312">
        <f t="shared" si="2063"/>
        <v>0</v>
      </c>
      <c r="AH117" s="313"/>
      <c r="AI117" s="306">
        <v>3.0</v>
      </c>
      <c r="AJ117" s="307" t="s">
        <v>35</v>
      </c>
      <c r="AK117" s="308" t="s">
        <v>133</v>
      </c>
      <c r="AL117" s="308" t="s">
        <v>134</v>
      </c>
      <c r="AM117" s="309">
        <f>ADHK!AM117</f>
        <v>0</v>
      </c>
      <c r="AN117" s="309">
        <f>'Produksi dan Harga'!N96</f>
        <v>0</v>
      </c>
      <c r="AO117" s="309">
        <f t="shared" si="2064"/>
        <v>0</v>
      </c>
      <c r="AP117" s="310"/>
      <c r="AQ117" s="309">
        <f t="shared" si="2065"/>
        <v>0</v>
      </c>
      <c r="AR117" s="310"/>
      <c r="AS117" s="309"/>
      <c r="AT117" s="309">
        <f t="shared" si="2066"/>
        <v>0</v>
      </c>
      <c r="AU117" s="309">
        <f t="shared" si="2067"/>
        <v>0</v>
      </c>
      <c r="AV117" s="310">
        <v>0.224147321887</v>
      </c>
      <c r="AW117" s="311">
        <f t="shared" si="2068"/>
        <v>0</v>
      </c>
      <c r="AX117" s="312">
        <f t="shared" si="2069"/>
        <v>0</v>
      </c>
      <c r="AY117" s="313"/>
      <c r="AZ117" s="306">
        <v>3.0</v>
      </c>
      <c r="BA117" s="307" t="s">
        <v>35</v>
      </c>
      <c r="BB117" s="308" t="s">
        <v>133</v>
      </c>
      <c r="BC117" s="308" t="s">
        <v>134</v>
      </c>
      <c r="BD117" s="309">
        <f>ADHK!BD117</f>
        <v>0</v>
      </c>
      <c r="BE117" s="309">
        <f>'Produksi dan Harga'!S96</f>
        <v>0</v>
      </c>
      <c r="BF117" s="309">
        <f t="shared" si="2070"/>
        <v>0</v>
      </c>
      <c r="BG117" s="310"/>
      <c r="BH117" s="309">
        <f t="shared" si="2071"/>
        <v>0</v>
      </c>
      <c r="BI117" s="310"/>
      <c r="BJ117" s="309"/>
      <c r="BK117" s="309">
        <f t="shared" si="2072"/>
        <v>0</v>
      </c>
      <c r="BL117" s="309">
        <f t="shared" si="2073"/>
        <v>0</v>
      </c>
      <c r="BM117" s="310">
        <v>0.224147321887</v>
      </c>
      <c r="BN117" s="311">
        <f t="shared" si="2074"/>
        <v>0</v>
      </c>
      <c r="BO117" s="312">
        <f t="shared" si="2075"/>
        <v>0</v>
      </c>
      <c r="BP117" s="313"/>
      <c r="BQ117" s="306">
        <v>3.0</v>
      </c>
      <c r="BR117" s="307" t="s">
        <v>35</v>
      </c>
      <c r="BS117" s="308" t="s">
        <v>133</v>
      </c>
      <c r="BT117" s="308" t="s">
        <v>134</v>
      </c>
      <c r="BU117" s="309">
        <f>ADHK!BU117</f>
        <v>0</v>
      </c>
      <c r="BV117" s="309">
        <f>'Produksi dan Harga'!X96</f>
        <v>0</v>
      </c>
      <c r="BW117" s="309">
        <f t="shared" si="2076"/>
        <v>0</v>
      </c>
      <c r="BX117" s="310"/>
      <c r="BY117" s="309">
        <f t="shared" si="2077"/>
        <v>0</v>
      </c>
      <c r="BZ117" s="310"/>
      <c r="CA117" s="309"/>
      <c r="CB117" s="309">
        <f t="shared" si="2078"/>
        <v>0</v>
      </c>
      <c r="CC117" s="309">
        <f t="shared" si="2079"/>
        <v>0</v>
      </c>
      <c r="CD117" s="310">
        <v>0.224147321887</v>
      </c>
      <c r="CE117" s="311">
        <f t="shared" si="2080"/>
        <v>0</v>
      </c>
      <c r="CF117" s="312">
        <f t="shared" si="2081"/>
        <v>0</v>
      </c>
      <c r="CG117" s="313"/>
      <c r="CH117" s="306">
        <v>3.0</v>
      </c>
      <c r="CI117" s="307" t="s">
        <v>35</v>
      </c>
      <c r="CJ117" s="308" t="s">
        <v>133</v>
      </c>
      <c r="CK117" s="308" t="s">
        <v>134</v>
      </c>
      <c r="CL117" s="309">
        <f>ADHK!CL117</f>
        <v>0</v>
      </c>
      <c r="CM117" s="309">
        <f>'Produksi dan Harga'!AC96</f>
        <v>0</v>
      </c>
      <c r="CN117" s="309">
        <f t="shared" si="2082"/>
        <v>0</v>
      </c>
      <c r="CO117" s="310"/>
      <c r="CP117" s="309">
        <f t="shared" si="2083"/>
        <v>0</v>
      </c>
      <c r="CQ117" s="310"/>
      <c r="CR117" s="309"/>
      <c r="CS117" s="309">
        <f t="shared" si="2084"/>
        <v>0</v>
      </c>
      <c r="CT117" s="309">
        <f t="shared" si="2085"/>
        <v>0</v>
      </c>
      <c r="CU117" s="310">
        <v>0.224147321887</v>
      </c>
      <c r="CV117" s="311">
        <f t="shared" si="2086"/>
        <v>0</v>
      </c>
      <c r="CW117" s="312">
        <f t="shared" si="2087"/>
        <v>0</v>
      </c>
      <c r="CX117" s="313"/>
      <c r="CY117" s="306">
        <v>3.0</v>
      </c>
      <c r="CZ117" s="307" t="s">
        <v>35</v>
      </c>
      <c r="DA117" s="308" t="s">
        <v>133</v>
      </c>
      <c r="DB117" s="308" t="s">
        <v>134</v>
      </c>
      <c r="DC117" s="309">
        <f>ADHK!DC117</f>
        <v>0</v>
      </c>
      <c r="DD117" s="309">
        <f>'Produksi dan Harga'!AH96</f>
        <v>0</v>
      </c>
      <c r="DE117" s="309">
        <f t="shared" si="2088"/>
        <v>0</v>
      </c>
      <c r="DF117" s="310"/>
      <c r="DG117" s="309">
        <f t="shared" si="2089"/>
        <v>0</v>
      </c>
      <c r="DH117" s="310"/>
      <c r="DI117" s="309"/>
      <c r="DJ117" s="309">
        <f t="shared" si="2090"/>
        <v>0</v>
      </c>
      <c r="DK117" s="309">
        <f t="shared" si="2091"/>
        <v>0</v>
      </c>
      <c r="DL117" s="310">
        <v>0.224147321887</v>
      </c>
      <c r="DM117" s="311">
        <f t="shared" si="2092"/>
        <v>0</v>
      </c>
      <c r="DN117" s="312">
        <f t="shared" si="2093"/>
        <v>0</v>
      </c>
      <c r="DO117" s="313"/>
      <c r="DP117" s="306">
        <v>3.0</v>
      </c>
      <c r="DQ117" s="307" t="s">
        <v>35</v>
      </c>
      <c r="DR117" s="308" t="s">
        <v>133</v>
      </c>
      <c r="DS117" s="308" t="s">
        <v>134</v>
      </c>
      <c r="DT117" s="309">
        <f>ADHK!DT117</f>
        <v>0</v>
      </c>
      <c r="DU117" s="309">
        <f>'Produksi dan Harga'!AM96</f>
        <v>0</v>
      </c>
      <c r="DV117" s="309">
        <f t="shared" si="2094"/>
        <v>0</v>
      </c>
      <c r="DW117" s="310"/>
      <c r="DX117" s="309">
        <f t="shared" si="2095"/>
        <v>0</v>
      </c>
      <c r="DY117" s="310"/>
      <c r="DZ117" s="309"/>
      <c r="EA117" s="309">
        <f t="shared" si="2096"/>
        <v>0</v>
      </c>
      <c r="EB117" s="309">
        <f t="shared" si="2097"/>
        <v>0</v>
      </c>
      <c r="EC117" s="310">
        <v>0.224147321887</v>
      </c>
      <c r="ED117" s="311">
        <f t="shared" si="2098"/>
        <v>0</v>
      </c>
      <c r="EE117" s="312">
        <f t="shared" si="2099"/>
        <v>0</v>
      </c>
      <c r="EF117" s="313"/>
      <c r="EG117" s="306">
        <v>3.0</v>
      </c>
      <c r="EH117" s="307" t="s">
        <v>35</v>
      </c>
      <c r="EI117" s="308" t="s">
        <v>133</v>
      </c>
      <c r="EJ117" s="308" t="s">
        <v>134</v>
      </c>
      <c r="EK117" s="309">
        <f>ADHK!EK117</f>
        <v>0</v>
      </c>
      <c r="EL117" s="309">
        <f>'Produksi dan Harga'!AR96</f>
        <v>0</v>
      </c>
      <c r="EM117" s="309">
        <f t="shared" si="2100"/>
        <v>0</v>
      </c>
      <c r="EN117" s="310"/>
      <c r="EO117" s="309">
        <f t="shared" si="2101"/>
        <v>0</v>
      </c>
      <c r="EP117" s="310"/>
      <c r="EQ117" s="309"/>
      <c r="ER117" s="309">
        <f t="shared" si="2102"/>
        <v>0</v>
      </c>
      <c r="ES117" s="309">
        <f t="shared" si="2103"/>
        <v>0</v>
      </c>
      <c r="ET117" s="310">
        <v>0.224147321887</v>
      </c>
      <c r="EU117" s="311">
        <f t="shared" si="2104"/>
        <v>0</v>
      </c>
      <c r="EV117" s="312">
        <f t="shared" si="2105"/>
        <v>0</v>
      </c>
      <c r="EW117" s="313"/>
      <c r="EX117" s="306">
        <v>3.0</v>
      </c>
      <c r="EY117" s="307" t="s">
        <v>35</v>
      </c>
      <c r="EZ117" s="308" t="s">
        <v>133</v>
      </c>
      <c r="FA117" s="308" t="s">
        <v>134</v>
      </c>
      <c r="FB117" s="309">
        <f>ADHK!FB117</f>
        <v>0</v>
      </c>
      <c r="FC117" s="309">
        <f>'Produksi dan Harga'!AW96</f>
        <v>0</v>
      </c>
      <c r="FD117" s="309">
        <f t="shared" si="2106"/>
        <v>0</v>
      </c>
      <c r="FE117" s="310"/>
      <c r="FF117" s="309">
        <f t="shared" si="2107"/>
        <v>0</v>
      </c>
      <c r="FG117" s="310"/>
      <c r="FH117" s="309"/>
      <c r="FI117" s="309">
        <f t="shared" si="2108"/>
        <v>0</v>
      </c>
      <c r="FJ117" s="309">
        <f t="shared" si="2109"/>
        <v>0</v>
      </c>
      <c r="FK117" s="310">
        <v>0.224147321887</v>
      </c>
      <c r="FL117" s="311">
        <f t="shared" si="2110"/>
        <v>0</v>
      </c>
      <c r="FM117" s="312">
        <f t="shared" si="2111"/>
        <v>0</v>
      </c>
      <c r="FN117" s="313"/>
      <c r="FO117" s="306">
        <v>3.0</v>
      </c>
      <c r="FP117" s="307" t="s">
        <v>35</v>
      </c>
      <c r="FQ117" s="308" t="s">
        <v>133</v>
      </c>
      <c r="FR117" s="308" t="s">
        <v>134</v>
      </c>
      <c r="FS117" s="309">
        <f>ADHK!FS117</f>
        <v>0</v>
      </c>
      <c r="FT117" s="309">
        <f>'Produksi dan Harga'!BB96</f>
        <v>0</v>
      </c>
      <c r="FU117" s="309">
        <f t="shared" si="2112"/>
        <v>0</v>
      </c>
      <c r="FV117" s="310"/>
      <c r="FW117" s="309">
        <f t="shared" si="2113"/>
        <v>0</v>
      </c>
      <c r="FX117" s="310"/>
      <c r="FY117" s="309"/>
      <c r="FZ117" s="309">
        <f t="shared" si="2114"/>
        <v>0</v>
      </c>
      <c r="GA117" s="309">
        <f t="shared" si="2115"/>
        <v>0</v>
      </c>
      <c r="GB117" s="310">
        <v>0.224147321887</v>
      </c>
      <c r="GC117" s="311">
        <f t="shared" si="2116"/>
        <v>0</v>
      </c>
      <c r="GD117" s="312">
        <f t="shared" si="2117"/>
        <v>0</v>
      </c>
      <c r="GE117" s="313"/>
      <c r="GF117" s="306">
        <v>3.0</v>
      </c>
      <c r="GG117" s="307" t="s">
        <v>35</v>
      </c>
      <c r="GH117" s="308" t="s">
        <v>133</v>
      </c>
      <c r="GI117" s="308" t="s">
        <v>134</v>
      </c>
      <c r="GJ117" s="309" t="str">
        <f>ADHK!GJ117</f>
        <v>-</v>
      </c>
      <c r="GK117" s="309">
        <f>'Produksi dan Harga'!BG96</f>
        <v>0</v>
      </c>
      <c r="GL117" s="309">
        <f t="shared" si="2118"/>
        <v>0</v>
      </c>
      <c r="GM117" s="310"/>
      <c r="GN117" s="309">
        <f t="shared" si="2119"/>
        <v>0</v>
      </c>
      <c r="GO117" s="310"/>
      <c r="GP117" s="309"/>
      <c r="GQ117" s="309">
        <f t="shared" si="2120"/>
        <v>0</v>
      </c>
      <c r="GR117" s="309">
        <f t="shared" si="2121"/>
        <v>0</v>
      </c>
      <c r="GS117" s="310">
        <v>0.224147321887</v>
      </c>
      <c r="GT117" s="311">
        <f t="shared" si="2122"/>
        <v>0</v>
      </c>
      <c r="GU117" s="312">
        <f t="shared" si="2123"/>
        <v>0</v>
      </c>
      <c r="GV117" s="313"/>
      <c r="GW117" s="306">
        <v>3.0</v>
      </c>
      <c r="GX117" s="307" t="s">
        <v>35</v>
      </c>
      <c r="GY117" s="308" t="s">
        <v>133</v>
      </c>
      <c r="GZ117" s="308" t="s">
        <v>134</v>
      </c>
      <c r="HA117" s="309">
        <f>ADHK!HA117</f>
        <v>0</v>
      </c>
      <c r="HB117" s="309">
        <f>'Produksi dan Harga'!BL96</f>
        <v>0</v>
      </c>
      <c r="HC117" s="309">
        <f t="shared" si="2124"/>
        <v>0</v>
      </c>
      <c r="HD117" s="310"/>
      <c r="HE117" s="309">
        <f t="shared" si="2125"/>
        <v>0</v>
      </c>
      <c r="HF117" s="310"/>
      <c r="HG117" s="309"/>
      <c r="HH117" s="309">
        <f t="shared" si="2126"/>
        <v>0</v>
      </c>
      <c r="HI117" s="309">
        <f t="shared" si="2127"/>
        <v>0</v>
      </c>
      <c r="HJ117" s="310">
        <v>0.224147321887</v>
      </c>
      <c r="HK117" s="311">
        <f t="shared" si="2128"/>
        <v>0</v>
      </c>
      <c r="HL117" s="312">
        <f t="shared" si="2129"/>
        <v>0</v>
      </c>
      <c r="HM117" s="313"/>
      <c r="HN117" s="306">
        <v>3.0</v>
      </c>
      <c r="HO117" s="307" t="s">
        <v>35</v>
      </c>
      <c r="HP117" s="308" t="s">
        <v>133</v>
      </c>
      <c r="HQ117" s="308" t="s">
        <v>134</v>
      </c>
      <c r="HR117" s="309">
        <f>ADHK!HR117</f>
        <v>0</v>
      </c>
      <c r="HS117" s="309">
        <f>'Produksi dan Harga'!BQ96</f>
        <v>0</v>
      </c>
      <c r="HT117" s="309">
        <f t="shared" si="2130"/>
        <v>0</v>
      </c>
      <c r="HU117" s="310"/>
      <c r="HV117" s="309">
        <f t="shared" si="2131"/>
        <v>0</v>
      </c>
      <c r="HW117" s="310"/>
      <c r="HX117" s="309"/>
      <c r="HY117" s="309">
        <f t="shared" si="2132"/>
        <v>0</v>
      </c>
      <c r="HZ117" s="309">
        <f t="shared" si="2133"/>
        <v>0</v>
      </c>
      <c r="IA117" s="310">
        <v>0.224147321887</v>
      </c>
      <c r="IB117" s="311">
        <f t="shared" si="2134"/>
        <v>0</v>
      </c>
      <c r="IC117" s="312">
        <f t="shared" si="2135"/>
        <v>0</v>
      </c>
      <c r="ID117" s="313"/>
      <c r="IE117" s="306">
        <v>3.0</v>
      </c>
      <c r="IF117" s="307" t="s">
        <v>35</v>
      </c>
      <c r="IG117" s="308" t="s">
        <v>133</v>
      </c>
      <c r="IH117" s="308" t="s">
        <v>134</v>
      </c>
      <c r="II117" s="309">
        <f>ADHK!II117</f>
        <v>0</v>
      </c>
      <c r="IJ117" s="309">
        <f>'Produksi dan Harga'!BV96</f>
        <v>0</v>
      </c>
      <c r="IK117" s="309">
        <f t="shared" si="2136"/>
        <v>0</v>
      </c>
      <c r="IL117" s="310"/>
      <c r="IM117" s="309">
        <f t="shared" si="2137"/>
        <v>0</v>
      </c>
      <c r="IN117" s="310"/>
      <c r="IO117" s="309"/>
      <c r="IP117" s="309">
        <f t="shared" si="2138"/>
        <v>0</v>
      </c>
      <c r="IQ117" s="309">
        <f t="shared" si="2139"/>
        <v>0</v>
      </c>
      <c r="IR117" s="310">
        <v>0.224147321887</v>
      </c>
      <c r="IS117" s="311">
        <f t="shared" si="2140"/>
        <v>0</v>
      </c>
      <c r="IT117" s="312">
        <f t="shared" si="2141"/>
        <v>0</v>
      </c>
      <c r="IU117" s="313"/>
      <c r="IV117" s="306">
        <v>3.0</v>
      </c>
      <c r="IW117" s="307" t="s">
        <v>35</v>
      </c>
      <c r="IX117" s="308" t="s">
        <v>133</v>
      </c>
      <c r="IY117" s="308" t="s">
        <v>134</v>
      </c>
      <c r="IZ117" s="309" t="str">
        <f>ADHK!IZ117</f>
        <v>-</v>
      </c>
      <c r="JA117" s="309">
        <f>'Produksi dan Harga'!CA96</f>
        <v>0</v>
      </c>
      <c r="JB117" s="309">
        <f t="shared" si="2142"/>
        <v>0</v>
      </c>
      <c r="JC117" s="310"/>
      <c r="JD117" s="309">
        <f t="shared" si="2143"/>
        <v>0</v>
      </c>
      <c r="JE117" s="310"/>
      <c r="JF117" s="309"/>
      <c r="JG117" s="309">
        <f t="shared" si="2144"/>
        <v>0</v>
      </c>
      <c r="JH117" s="309">
        <f t="shared" si="2145"/>
        <v>0</v>
      </c>
      <c r="JI117" s="310">
        <v>0.224147321887</v>
      </c>
      <c r="JJ117" s="311">
        <f t="shared" si="2146"/>
        <v>0</v>
      </c>
      <c r="JK117" s="312">
        <f t="shared" si="2147"/>
        <v>0</v>
      </c>
      <c r="JL117" s="313"/>
      <c r="JM117" s="306">
        <v>3.0</v>
      </c>
      <c r="JN117" s="307" t="s">
        <v>35</v>
      </c>
      <c r="JO117" s="308" t="s">
        <v>133</v>
      </c>
      <c r="JP117" s="308" t="s">
        <v>134</v>
      </c>
      <c r="JQ117" s="309">
        <f>ADHK!JQ117</f>
        <v>0</v>
      </c>
      <c r="JR117" s="309">
        <f>'Produksi dan Harga'!CF96</f>
        <v>0</v>
      </c>
      <c r="JS117" s="309">
        <f t="shared" si="2148"/>
        <v>0</v>
      </c>
      <c r="JT117" s="310"/>
      <c r="JU117" s="309">
        <f t="shared" si="2149"/>
        <v>0</v>
      </c>
      <c r="JV117" s="310"/>
      <c r="JW117" s="309"/>
      <c r="JX117" s="309">
        <f t="shared" si="2150"/>
        <v>0</v>
      </c>
      <c r="JY117" s="309">
        <f t="shared" si="2151"/>
        <v>0</v>
      </c>
      <c r="JZ117" s="310">
        <v>0.224147321887</v>
      </c>
      <c r="KA117" s="311">
        <f t="shared" si="2152"/>
        <v>0</v>
      </c>
      <c r="KB117" s="312">
        <f t="shared" si="2153"/>
        <v>0</v>
      </c>
      <c r="KC117" s="313"/>
      <c r="KD117" s="306">
        <v>3.0</v>
      </c>
      <c r="KE117" s="307" t="s">
        <v>35</v>
      </c>
      <c r="KF117" s="308" t="s">
        <v>133</v>
      </c>
      <c r="KG117" s="308" t="s">
        <v>134</v>
      </c>
      <c r="KH117" s="309" t="str">
        <f>ADHK!KH117</f>
        <v/>
      </c>
      <c r="KI117" s="309"/>
      <c r="KJ117" s="309">
        <f t="shared" si="2154"/>
        <v>0</v>
      </c>
      <c r="KK117" s="310"/>
      <c r="KL117" s="309">
        <f t="shared" si="2155"/>
        <v>0</v>
      </c>
      <c r="KM117" s="310"/>
      <c r="KN117" s="309"/>
      <c r="KO117" s="309">
        <f t="shared" si="2156"/>
        <v>0</v>
      </c>
      <c r="KP117" s="309">
        <f t="shared" si="2157"/>
        <v>0</v>
      </c>
      <c r="KQ117" s="310">
        <v>0.224147321887</v>
      </c>
      <c r="KR117" s="311">
        <f t="shared" si="2158"/>
        <v>0</v>
      </c>
      <c r="KS117" s="312">
        <f t="shared" si="2159"/>
        <v>0</v>
      </c>
      <c r="KT117" s="313"/>
      <c r="KU117" s="314"/>
    </row>
    <row r="118" ht="15.75" customHeight="1">
      <c r="A118" s="306">
        <v>4.0</v>
      </c>
      <c r="B118" s="307" t="s">
        <v>37</v>
      </c>
      <c r="C118" s="308" t="s">
        <v>135</v>
      </c>
      <c r="D118" s="308" t="s">
        <v>134</v>
      </c>
      <c r="E118" s="309">
        <f>ADHK!E118</f>
        <v>4037</v>
      </c>
      <c r="F118" s="309">
        <f>ADHK!F118</f>
        <v>510440.5233</v>
      </c>
      <c r="G118" s="309">
        <f t="shared" si="2052"/>
        <v>2060.648393</v>
      </c>
      <c r="H118" s="310"/>
      <c r="I118" s="309">
        <f t="shared" si="2053"/>
        <v>0</v>
      </c>
      <c r="J118" s="310"/>
      <c r="K118" s="309"/>
      <c r="L118" s="309">
        <f t="shared" si="2054"/>
        <v>0</v>
      </c>
      <c r="M118" s="309">
        <f t="shared" si="2055"/>
        <v>2060.648393</v>
      </c>
      <c r="N118" s="310">
        <v>0.224147321887</v>
      </c>
      <c r="O118" s="311">
        <f t="shared" si="2056"/>
        <v>461.8888185</v>
      </c>
      <c r="P118" s="312">
        <f t="shared" si="2057"/>
        <v>1598.759574</v>
      </c>
      <c r="Q118" s="313"/>
      <c r="R118" s="306">
        <v>4.0</v>
      </c>
      <c r="S118" s="307" t="s">
        <v>37</v>
      </c>
      <c r="T118" s="308" t="s">
        <v>135</v>
      </c>
      <c r="U118" s="308" t="s">
        <v>134</v>
      </c>
      <c r="V118" s="309">
        <f>ADHK!V118</f>
        <v>2210</v>
      </c>
      <c r="W118" s="309">
        <f>'Produksi dan Harga'!I97</f>
        <v>513505.9656</v>
      </c>
      <c r="X118" s="309">
        <f t="shared" si="2058"/>
        <v>1134.848184</v>
      </c>
      <c r="Y118" s="310"/>
      <c r="Z118" s="309">
        <f t="shared" si="2059"/>
        <v>0</v>
      </c>
      <c r="AA118" s="310"/>
      <c r="AB118" s="309"/>
      <c r="AC118" s="309">
        <f t="shared" si="2060"/>
        <v>0</v>
      </c>
      <c r="AD118" s="309">
        <f t="shared" si="2061"/>
        <v>1134.848184</v>
      </c>
      <c r="AE118" s="310">
        <v>0.224147321887</v>
      </c>
      <c r="AF118" s="311">
        <f t="shared" si="2062"/>
        <v>254.3731812</v>
      </c>
      <c r="AG118" s="312">
        <f t="shared" si="2063"/>
        <v>880.4750028</v>
      </c>
      <c r="AH118" s="313"/>
      <c r="AI118" s="306">
        <v>4.0</v>
      </c>
      <c r="AJ118" s="307" t="s">
        <v>37</v>
      </c>
      <c r="AK118" s="308" t="s">
        <v>135</v>
      </c>
      <c r="AL118" s="308" t="s">
        <v>134</v>
      </c>
      <c r="AM118" s="309">
        <f>ADHK!AM118</f>
        <v>2553</v>
      </c>
      <c r="AN118" s="309">
        <f>'Produksi dan Harga'!N97</f>
        <v>539754.4349</v>
      </c>
      <c r="AO118" s="309">
        <f t="shared" si="2064"/>
        <v>1377.993072</v>
      </c>
      <c r="AP118" s="310"/>
      <c r="AQ118" s="309">
        <f t="shared" si="2065"/>
        <v>0</v>
      </c>
      <c r="AR118" s="310"/>
      <c r="AS118" s="309"/>
      <c r="AT118" s="309">
        <f t="shared" si="2066"/>
        <v>0</v>
      </c>
      <c r="AU118" s="309">
        <f t="shared" si="2067"/>
        <v>1377.993072</v>
      </c>
      <c r="AV118" s="310">
        <v>0.224147321887</v>
      </c>
      <c r="AW118" s="311">
        <f t="shared" si="2068"/>
        <v>308.8734567</v>
      </c>
      <c r="AX118" s="312">
        <f t="shared" si="2069"/>
        <v>1069.119616</v>
      </c>
      <c r="AY118" s="313"/>
      <c r="AZ118" s="306">
        <v>4.0</v>
      </c>
      <c r="BA118" s="307" t="s">
        <v>37</v>
      </c>
      <c r="BB118" s="308" t="s">
        <v>135</v>
      </c>
      <c r="BC118" s="308" t="s">
        <v>134</v>
      </c>
      <c r="BD118" s="309">
        <f>ADHK!BD118</f>
        <v>1560</v>
      </c>
      <c r="BE118" s="309">
        <f>'Produksi dan Harga'!S97</f>
        <v>553162.3266</v>
      </c>
      <c r="BF118" s="309">
        <f t="shared" si="2070"/>
        <v>862.9332295</v>
      </c>
      <c r="BG118" s="310"/>
      <c r="BH118" s="309">
        <f t="shared" si="2071"/>
        <v>0</v>
      </c>
      <c r="BI118" s="310"/>
      <c r="BJ118" s="309"/>
      <c r="BK118" s="309">
        <f t="shared" si="2072"/>
        <v>0</v>
      </c>
      <c r="BL118" s="309">
        <f t="shared" si="2073"/>
        <v>862.9332295</v>
      </c>
      <c r="BM118" s="310">
        <v>0.224147321887</v>
      </c>
      <c r="BN118" s="311">
        <f t="shared" si="2074"/>
        <v>193.4241724</v>
      </c>
      <c r="BO118" s="312">
        <f t="shared" si="2075"/>
        <v>669.5090571</v>
      </c>
      <c r="BP118" s="313"/>
      <c r="BQ118" s="306">
        <v>4.0</v>
      </c>
      <c r="BR118" s="307" t="s">
        <v>37</v>
      </c>
      <c r="BS118" s="308" t="s">
        <v>135</v>
      </c>
      <c r="BT118" s="308" t="s">
        <v>134</v>
      </c>
      <c r="BU118" s="309">
        <f>ADHK!BU118</f>
        <v>1609</v>
      </c>
      <c r="BV118" s="309">
        <f>'Produksi dan Harga'!X97</f>
        <v>574732.126</v>
      </c>
      <c r="BW118" s="309">
        <f t="shared" si="2076"/>
        <v>924.7439908</v>
      </c>
      <c r="BX118" s="310"/>
      <c r="BY118" s="309">
        <f t="shared" si="2077"/>
        <v>0</v>
      </c>
      <c r="BZ118" s="310"/>
      <c r="CA118" s="309"/>
      <c r="CB118" s="309">
        <f t="shared" si="2078"/>
        <v>0</v>
      </c>
      <c r="CC118" s="309">
        <f t="shared" si="2079"/>
        <v>924.7439908</v>
      </c>
      <c r="CD118" s="310">
        <v>0.224147321887</v>
      </c>
      <c r="CE118" s="311">
        <f t="shared" si="2080"/>
        <v>207.278889</v>
      </c>
      <c r="CF118" s="312">
        <f t="shared" si="2081"/>
        <v>717.4651018</v>
      </c>
      <c r="CG118" s="313"/>
      <c r="CH118" s="306">
        <v>4.0</v>
      </c>
      <c r="CI118" s="307" t="s">
        <v>37</v>
      </c>
      <c r="CJ118" s="308" t="s">
        <v>135</v>
      </c>
      <c r="CK118" s="308" t="s">
        <v>134</v>
      </c>
      <c r="CL118" s="309">
        <f>ADHK!CL118</f>
        <v>692</v>
      </c>
      <c r="CM118" s="309">
        <f>'Produksi dan Harga'!AC97</f>
        <v>592451.1976</v>
      </c>
      <c r="CN118" s="309">
        <f t="shared" si="2082"/>
        <v>409.9762288</v>
      </c>
      <c r="CO118" s="310"/>
      <c r="CP118" s="309">
        <f t="shared" si="2083"/>
        <v>0</v>
      </c>
      <c r="CQ118" s="310"/>
      <c r="CR118" s="309"/>
      <c r="CS118" s="309">
        <f t="shared" si="2084"/>
        <v>0</v>
      </c>
      <c r="CT118" s="309">
        <f t="shared" si="2085"/>
        <v>409.9762288</v>
      </c>
      <c r="CU118" s="310">
        <v>0.224147321887</v>
      </c>
      <c r="CV118" s="311">
        <f t="shared" si="2086"/>
        <v>91.89507371</v>
      </c>
      <c r="CW118" s="312">
        <f t="shared" si="2087"/>
        <v>318.081155</v>
      </c>
      <c r="CX118" s="313"/>
      <c r="CY118" s="306">
        <v>4.0</v>
      </c>
      <c r="CZ118" s="307" t="s">
        <v>37</v>
      </c>
      <c r="DA118" s="308" t="s">
        <v>135</v>
      </c>
      <c r="DB118" s="308" t="s">
        <v>134</v>
      </c>
      <c r="DC118" s="309">
        <f>ADHK!DC118</f>
        <v>583</v>
      </c>
      <c r="DD118" s="309">
        <f>'Produksi dan Harga'!AH97</f>
        <v>666131.7661</v>
      </c>
      <c r="DE118" s="309">
        <f t="shared" si="2088"/>
        <v>388.3548196</v>
      </c>
      <c r="DF118" s="310"/>
      <c r="DG118" s="309">
        <f t="shared" si="2089"/>
        <v>0</v>
      </c>
      <c r="DH118" s="310"/>
      <c r="DI118" s="309"/>
      <c r="DJ118" s="309">
        <f t="shared" si="2090"/>
        <v>0</v>
      </c>
      <c r="DK118" s="309">
        <f t="shared" si="2091"/>
        <v>388.3548196</v>
      </c>
      <c r="DL118" s="310">
        <v>0.224147321887</v>
      </c>
      <c r="DM118" s="311">
        <f t="shared" si="2092"/>
        <v>87.04869276</v>
      </c>
      <c r="DN118" s="312">
        <f t="shared" si="2093"/>
        <v>301.3061269</v>
      </c>
      <c r="DO118" s="313"/>
      <c r="DP118" s="306">
        <v>4.0</v>
      </c>
      <c r="DQ118" s="307" t="s">
        <v>37</v>
      </c>
      <c r="DR118" s="308" t="s">
        <v>135</v>
      </c>
      <c r="DS118" s="308" t="s">
        <v>134</v>
      </c>
      <c r="DT118" s="309">
        <f>ADHK!DT118</f>
        <v>814</v>
      </c>
      <c r="DU118" s="309">
        <f>'Produksi dan Harga'!AM97</f>
        <v>633834.8774</v>
      </c>
      <c r="DV118" s="309">
        <f t="shared" si="2094"/>
        <v>515.9415902</v>
      </c>
      <c r="DW118" s="310"/>
      <c r="DX118" s="309">
        <f t="shared" si="2095"/>
        <v>0</v>
      </c>
      <c r="DY118" s="310"/>
      <c r="DZ118" s="309"/>
      <c r="EA118" s="309">
        <f t="shared" si="2096"/>
        <v>0</v>
      </c>
      <c r="EB118" s="309">
        <f t="shared" si="2097"/>
        <v>515.9415902</v>
      </c>
      <c r="EC118" s="310">
        <v>0.224147321887</v>
      </c>
      <c r="ED118" s="311">
        <f t="shared" si="2098"/>
        <v>115.6469257</v>
      </c>
      <c r="EE118" s="312">
        <f t="shared" si="2099"/>
        <v>400.2946645</v>
      </c>
      <c r="EF118" s="313"/>
      <c r="EG118" s="306">
        <v>4.0</v>
      </c>
      <c r="EH118" s="307" t="s">
        <v>37</v>
      </c>
      <c r="EI118" s="308" t="s">
        <v>135</v>
      </c>
      <c r="EJ118" s="308" t="s">
        <v>134</v>
      </c>
      <c r="EK118" s="309">
        <f>ADHK!EK118</f>
        <v>1652</v>
      </c>
      <c r="EL118" s="309">
        <f>'Produksi dan Harga'!AR97</f>
        <v>710538.4284</v>
      </c>
      <c r="EM118" s="309">
        <f t="shared" si="2100"/>
        <v>1173.809484</v>
      </c>
      <c r="EN118" s="310"/>
      <c r="EO118" s="309">
        <f t="shared" si="2101"/>
        <v>0</v>
      </c>
      <c r="EP118" s="310"/>
      <c r="EQ118" s="309"/>
      <c r="ER118" s="309">
        <f t="shared" si="2102"/>
        <v>0</v>
      </c>
      <c r="ES118" s="309">
        <f t="shared" si="2103"/>
        <v>1173.809484</v>
      </c>
      <c r="ET118" s="310">
        <v>0.224147321887</v>
      </c>
      <c r="EU118" s="311">
        <f t="shared" si="2104"/>
        <v>263.1062522</v>
      </c>
      <c r="EV118" s="312">
        <f t="shared" si="2105"/>
        <v>910.7032315</v>
      </c>
      <c r="EW118" s="313"/>
      <c r="EX118" s="306">
        <v>4.0</v>
      </c>
      <c r="EY118" s="307" t="s">
        <v>37</v>
      </c>
      <c r="EZ118" s="308" t="s">
        <v>135</v>
      </c>
      <c r="FA118" s="308" t="s">
        <v>134</v>
      </c>
      <c r="FB118" s="309">
        <f>ADHK!FB118</f>
        <v>790</v>
      </c>
      <c r="FC118" s="309">
        <f>'Produksi dan Harga'!AW97</f>
        <v>744164.4286</v>
      </c>
      <c r="FD118" s="309">
        <f t="shared" si="2106"/>
        <v>587.8898986</v>
      </c>
      <c r="FE118" s="310"/>
      <c r="FF118" s="309">
        <f t="shared" si="2107"/>
        <v>0</v>
      </c>
      <c r="FG118" s="310"/>
      <c r="FH118" s="309"/>
      <c r="FI118" s="309">
        <f t="shared" si="2108"/>
        <v>0</v>
      </c>
      <c r="FJ118" s="309">
        <f t="shared" si="2109"/>
        <v>587.8898986</v>
      </c>
      <c r="FK118" s="310">
        <v>0.224147321887</v>
      </c>
      <c r="FL118" s="311">
        <f t="shared" si="2110"/>
        <v>131.7739463</v>
      </c>
      <c r="FM118" s="312">
        <f t="shared" si="2111"/>
        <v>456.1159523</v>
      </c>
      <c r="FN118" s="313"/>
      <c r="FO118" s="306">
        <v>4.0</v>
      </c>
      <c r="FP118" s="307" t="s">
        <v>37</v>
      </c>
      <c r="FQ118" s="308" t="s">
        <v>135</v>
      </c>
      <c r="FR118" s="308" t="s">
        <v>134</v>
      </c>
      <c r="FS118" s="309">
        <f>ADHK!FS118</f>
        <v>859</v>
      </c>
      <c r="FT118" s="309">
        <f>'Produksi dan Harga'!BB97</f>
        <v>776947.9939</v>
      </c>
      <c r="FU118" s="309">
        <f t="shared" si="2112"/>
        <v>667.3983267</v>
      </c>
      <c r="FV118" s="310"/>
      <c r="FW118" s="309">
        <f t="shared" si="2113"/>
        <v>0</v>
      </c>
      <c r="FX118" s="310"/>
      <c r="FY118" s="309"/>
      <c r="FZ118" s="309">
        <f t="shared" si="2114"/>
        <v>0</v>
      </c>
      <c r="GA118" s="309">
        <f t="shared" si="2115"/>
        <v>667.3983267</v>
      </c>
      <c r="GB118" s="310">
        <v>0.224147321887</v>
      </c>
      <c r="GC118" s="311">
        <f t="shared" si="2116"/>
        <v>149.5955476</v>
      </c>
      <c r="GD118" s="312">
        <f t="shared" si="2117"/>
        <v>517.8027792</v>
      </c>
      <c r="GE118" s="313"/>
      <c r="GF118" s="306">
        <v>4.0</v>
      </c>
      <c r="GG118" s="307" t="s">
        <v>37</v>
      </c>
      <c r="GH118" s="308" t="s">
        <v>135</v>
      </c>
      <c r="GI118" s="308" t="s">
        <v>134</v>
      </c>
      <c r="GJ118" s="309">
        <f>ADHK!GJ118</f>
        <v>1227.2</v>
      </c>
      <c r="GK118" s="309">
        <f>'Produksi dan Harga'!BG97</f>
        <v>676566.9116</v>
      </c>
      <c r="GL118" s="309">
        <f t="shared" si="2118"/>
        <v>830.2829139</v>
      </c>
      <c r="GM118" s="310"/>
      <c r="GN118" s="309">
        <f t="shared" si="2119"/>
        <v>0</v>
      </c>
      <c r="GO118" s="310"/>
      <c r="GP118" s="309"/>
      <c r="GQ118" s="309">
        <f t="shared" si="2120"/>
        <v>0</v>
      </c>
      <c r="GR118" s="309">
        <f t="shared" si="2121"/>
        <v>830.2829139</v>
      </c>
      <c r="GS118" s="310">
        <v>0.224147321887</v>
      </c>
      <c r="GT118" s="311">
        <f t="shared" si="2122"/>
        <v>186.1056916</v>
      </c>
      <c r="GU118" s="312">
        <f t="shared" si="2123"/>
        <v>644.1772224</v>
      </c>
      <c r="GV118" s="313"/>
      <c r="GW118" s="306">
        <v>4.0</v>
      </c>
      <c r="GX118" s="307" t="s">
        <v>37</v>
      </c>
      <c r="GY118" s="308" t="s">
        <v>135</v>
      </c>
      <c r="GZ118" s="308" t="s">
        <v>134</v>
      </c>
      <c r="HA118" s="309">
        <f>ADHK!HA118</f>
        <v>1130.75</v>
      </c>
      <c r="HB118" s="309">
        <f>'Produksi dan Harga'!BL97</f>
        <v>749373.0019</v>
      </c>
      <c r="HC118" s="309">
        <f t="shared" si="2124"/>
        <v>847.3535219</v>
      </c>
      <c r="HD118" s="310"/>
      <c r="HE118" s="309">
        <f t="shared" si="2125"/>
        <v>0</v>
      </c>
      <c r="HF118" s="310"/>
      <c r="HG118" s="309"/>
      <c r="HH118" s="309">
        <f t="shared" si="2126"/>
        <v>0</v>
      </c>
      <c r="HI118" s="309">
        <f t="shared" si="2127"/>
        <v>847.3535219</v>
      </c>
      <c r="HJ118" s="310">
        <v>0.224147321887</v>
      </c>
      <c r="HK118" s="311">
        <f t="shared" si="2128"/>
        <v>189.9320226</v>
      </c>
      <c r="HL118" s="312">
        <f t="shared" si="2129"/>
        <v>657.4214993</v>
      </c>
      <c r="HM118" s="313"/>
      <c r="HN118" s="306">
        <v>4.0</v>
      </c>
      <c r="HO118" s="307" t="s">
        <v>37</v>
      </c>
      <c r="HP118" s="308" t="s">
        <v>135</v>
      </c>
      <c r="HQ118" s="308" t="s">
        <v>134</v>
      </c>
      <c r="HR118" s="309">
        <f>ADHK!HR118</f>
        <v>1900.9</v>
      </c>
      <c r="HS118" s="309">
        <f>'Produksi dan Harga'!BQ97</f>
        <v>795929.908</v>
      </c>
      <c r="HT118" s="309">
        <f t="shared" si="2130"/>
        <v>1512.983162</v>
      </c>
      <c r="HU118" s="310"/>
      <c r="HV118" s="309">
        <f t="shared" si="2131"/>
        <v>0</v>
      </c>
      <c r="HW118" s="310"/>
      <c r="HX118" s="309"/>
      <c r="HY118" s="309">
        <f t="shared" si="2132"/>
        <v>0</v>
      </c>
      <c r="HZ118" s="309">
        <f t="shared" si="2133"/>
        <v>1512.983162</v>
      </c>
      <c r="IA118" s="310">
        <v>0.224147321887</v>
      </c>
      <c r="IB118" s="311">
        <f t="shared" si="2134"/>
        <v>339.1311238</v>
      </c>
      <c r="IC118" s="312">
        <f t="shared" si="2135"/>
        <v>1173.852038</v>
      </c>
      <c r="ID118" s="313"/>
      <c r="IE118" s="306">
        <v>4.0</v>
      </c>
      <c r="IF118" s="307" t="s">
        <v>37</v>
      </c>
      <c r="IG118" s="308" t="s">
        <v>135</v>
      </c>
      <c r="IH118" s="308" t="s">
        <v>134</v>
      </c>
      <c r="II118" s="309">
        <f>ADHK!II118</f>
        <v>1167.98</v>
      </c>
      <c r="IJ118" s="309">
        <f>'Produksi dan Harga'!BV97</f>
        <v>943585.7936</v>
      </c>
      <c r="IK118" s="309">
        <f t="shared" si="2136"/>
        <v>1102.089335</v>
      </c>
      <c r="IL118" s="310"/>
      <c r="IM118" s="309">
        <f t="shared" si="2137"/>
        <v>0</v>
      </c>
      <c r="IN118" s="310"/>
      <c r="IO118" s="309"/>
      <c r="IP118" s="309">
        <f t="shared" si="2138"/>
        <v>0</v>
      </c>
      <c r="IQ118" s="309">
        <f t="shared" si="2139"/>
        <v>1102.089335</v>
      </c>
      <c r="IR118" s="310">
        <v>0.224147321887</v>
      </c>
      <c r="IS118" s="311">
        <f t="shared" si="2140"/>
        <v>247.030373</v>
      </c>
      <c r="IT118" s="312">
        <f t="shared" si="2141"/>
        <v>855.0589622</v>
      </c>
      <c r="IU118" s="313"/>
      <c r="IV118" s="306">
        <v>4.0</v>
      </c>
      <c r="IW118" s="307" t="s">
        <v>37</v>
      </c>
      <c r="IX118" s="308" t="s">
        <v>135</v>
      </c>
      <c r="IY118" s="308" t="s">
        <v>134</v>
      </c>
      <c r="IZ118" s="309">
        <f>ADHK!IZ118</f>
        <v>1135.75</v>
      </c>
      <c r="JA118" s="309">
        <f>'Produksi dan Harga'!CA97</f>
        <v>808114.4782</v>
      </c>
      <c r="JB118" s="309">
        <f t="shared" si="2142"/>
        <v>917.8160187</v>
      </c>
      <c r="JC118" s="310"/>
      <c r="JD118" s="309">
        <f t="shared" si="2143"/>
        <v>0</v>
      </c>
      <c r="JE118" s="310"/>
      <c r="JF118" s="309"/>
      <c r="JG118" s="309">
        <f t="shared" si="2144"/>
        <v>0</v>
      </c>
      <c r="JH118" s="309">
        <f t="shared" si="2145"/>
        <v>917.8160187</v>
      </c>
      <c r="JI118" s="310">
        <v>0.224147321887</v>
      </c>
      <c r="JJ118" s="311">
        <f t="shared" si="2146"/>
        <v>205.7260026</v>
      </c>
      <c r="JK118" s="312">
        <f t="shared" si="2147"/>
        <v>712.0900161</v>
      </c>
      <c r="JL118" s="313"/>
      <c r="JM118" s="306">
        <v>4.0</v>
      </c>
      <c r="JN118" s="307" t="s">
        <v>37</v>
      </c>
      <c r="JO118" s="308" t="s">
        <v>135</v>
      </c>
      <c r="JP118" s="308" t="s">
        <v>134</v>
      </c>
      <c r="JQ118" s="309">
        <f>ADHK!JQ118</f>
        <v>1243.72</v>
      </c>
      <c r="JR118" s="309">
        <f>'Produksi dan Harga'!CF97</f>
        <v>827730.4719</v>
      </c>
      <c r="JS118" s="309">
        <f t="shared" si="2148"/>
        <v>1029.464943</v>
      </c>
      <c r="JT118" s="310"/>
      <c r="JU118" s="309">
        <f t="shared" si="2149"/>
        <v>0</v>
      </c>
      <c r="JV118" s="310"/>
      <c r="JW118" s="309"/>
      <c r="JX118" s="309">
        <f t="shared" si="2150"/>
        <v>0</v>
      </c>
      <c r="JY118" s="309">
        <f t="shared" si="2151"/>
        <v>1029.464943</v>
      </c>
      <c r="JZ118" s="310">
        <v>0.224147321887</v>
      </c>
      <c r="KA118" s="311">
        <f t="shared" si="2152"/>
        <v>230.7518098</v>
      </c>
      <c r="KB118" s="312">
        <f t="shared" si="2153"/>
        <v>798.7131327</v>
      </c>
      <c r="KC118" s="313"/>
      <c r="KD118" s="306">
        <v>4.0</v>
      </c>
      <c r="KE118" s="307" t="s">
        <v>37</v>
      </c>
      <c r="KF118" s="308" t="s">
        <v>135</v>
      </c>
      <c r="KG118" s="308" t="s">
        <v>134</v>
      </c>
      <c r="KH118" s="309" t="str">
        <f>ADHK!KH118</f>
        <v/>
      </c>
      <c r="KI118" s="309"/>
      <c r="KJ118" s="309">
        <f t="shared" si="2154"/>
        <v>0</v>
      </c>
      <c r="KK118" s="310"/>
      <c r="KL118" s="309">
        <f t="shared" si="2155"/>
        <v>0</v>
      </c>
      <c r="KM118" s="310"/>
      <c r="KN118" s="309"/>
      <c r="KO118" s="309">
        <f t="shared" si="2156"/>
        <v>0</v>
      </c>
      <c r="KP118" s="309">
        <f t="shared" si="2157"/>
        <v>0</v>
      </c>
      <c r="KQ118" s="310">
        <v>0.224147321887</v>
      </c>
      <c r="KR118" s="311">
        <f t="shared" si="2158"/>
        <v>0</v>
      </c>
      <c r="KS118" s="312">
        <f t="shared" si="2159"/>
        <v>0</v>
      </c>
      <c r="KT118" s="313"/>
      <c r="KU118" s="314"/>
    </row>
    <row r="119" ht="15.75" customHeight="1">
      <c r="A119" s="306">
        <v>5.0</v>
      </c>
      <c r="B119" s="307" t="s">
        <v>38</v>
      </c>
      <c r="C119" s="308" t="s">
        <v>135</v>
      </c>
      <c r="D119" s="308" t="s">
        <v>134</v>
      </c>
      <c r="E119" s="309">
        <f>ADHK!E119</f>
        <v>6100</v>
      </c>
      <c r="F119" s="309">
        <f>ADHK!F119</f>
        <v>409936.3141</v>
      </c>
      <c r="G119" s="309">
        <f t="shared" si="2052"/>
        <v>2500.611516</v>
      </c>
      <c r="H119" s="310"/>
      <c r="I119" s="309">
        <f t="shared" si="2053"/>
        <v>0</v>
      </c>
      <c r="J119" s="310"/>
      <c r="K119" s="309"/>
      <c r="L119" s="309">
        <f t="shared" si="2054"/>
        <v>0</v>
      </c>
      <c r="M119" s="309">
        <f t="shared" si="2055"/>
        <v>2500.611516</v>
      </c>
      <c r="N119" s="310">
        <v>0.224147321887</v>
      </c>
      <c r="O119" s="311">
        <f t="shared" si="2056"/>
        <v>560.5053744</v>
      </c>
      <c r="P119" s="312">
        <f t="shared" si="2057"/>
        <v>1940.106142</v>
      </c>
      <c r="Q119" s="313"/>
      <c r="R119" s="306">
        <v>5.0</v>
      </c>
      <c r="S119" s="307" t="s">
        <v>38</v>
      </c>
      <c r="T119" s="308" t="s">
        <v>135</v>
      </c>
      <c r="U119" s="308" t="s">
        <v>134</v>
      </c>
      <c r="V119" s="309">
        <f>ADHK!V119</f>
        <v>1892</v>
      </c>
      <c r="W119" s="309">
        <f>'Produksi dan Harga'!I98</f>
        <v>398416.8835</v>
      </c>
      <c r="X119" s="309">
        <f t="shared" si="2058"/>
        <v>753.8047435</v>
      </c>
      <c r="Y119" s="310"/>
      <c r="Z119" s="309">
        <f t="shared" si="2059"/>
        <v>0</v>
      </c>
      <c r="AA119" s="310"/>
      <c r="AB119" s="309"/>
      <c r="AC119" s="309">
        <f t="shared" si="2060"/>
        <v>0</v>
      </c>
      <c r="AD119" s="309">
        <f t="shared" si="2061"/>
        <v>753.8047435</v>
      </c>
      <c r="AE119" s="310">
        <v>0.224147321887</v>
      </c>
      <c r="AF119" s="311">
        <f t="shared" si="2062"/>
        <v>168.9633145</v>
      </c>
      <c r="AG119" s="312">
        <f t="shared" si="2063"/>
        <v>584.841429</v>
      </c>
      <c r="AH119" s="313"/>
      <c r="AI119" s="306">
        <v>5.0</v>
      </c>
      <c r="AJ119" s="307" t="s">
        <v>38</v>
      </c>
      <c r="AK119" s="308" t="s">
        <v>135</v>
      </c>
      <c r="AL119" s="308" t="s">
        <v>134</v>
      </c>
      <c r="AM119" s="309">
        <f>ADHK!AM119</f>
        <v>1267</v>
      </c>
      <c r="AN119" s="309">
        <f>'Produksi dan Harga'!N98</f>
        <v>452439.2145</v>
      </c>
      <c r="AO119" s="309">
        <f t="shared" si="2064"/>
        <v>573.2404847</v>
      </c>
      <c r="AP119" s="310"/>
      <c r="AQ119" s="309">
        <f t="shared" si="2065"/>
        <v>0</v>
      </c>
      <c r="AR119" s="310"/>
      <c r="AS119" s="309"/>
      <c r="AT119" s="309">
        <f t="shared" si="2066"/>
        <v>0</v>
      </c>
      <c r="AU119" s="309">
        <f t="shared" si="2067"/>
        <v>573.2404847</v>
      </c>
      <c r="AV119" s="310">
        <v>0.224147321887</v>
      </c>
      <c r="AW119" s="311">
        <f t="shared" si="2068"/>
        <v>128.4903195</v>
      </c>
      <c r="AX119" s="312">
        <f t="shared" si="2069"/>
        <v>444.7501653</v>
      </c>
      <c r="AY119" s="313"/>
      <c r="AZ119" s="306">
        <v>5.0</v>
      </c>
      <c r="BA119" s="307" t="s">
        <v>38</v>
      </c>
      <c r="BB119" s="308" t="s">
        <v>135</v>
      </c>
      <c r="BC119" s="308" t="s">
        <v>134</v>
      </c>
      <c r="BD119" s="309">
        <f>ADHK!BD119</f>
        <v>1021</v>
      </c>
      <c r="BE119" s="309">
        <f>'Produksi dan Harga'!S98</f>
        <v>478905.5882</v>
      </c>
      <c r="BF119" s="309">
        <f t="shared" si="2070"/>
        <v>488.9626056</v>
      </c>
      <c r="BG119" s="310"/>
      <c r="BH119" s="309">
        <f t="shared" si="2071"/>
        <v>0</v>
      </c>
      <c r="BI119" s="310"/>
      <c r="BJ119" s="309"/>
      <c r="BK119" s="309">
        <f t="shared" si="2072"/>
        <v>0</v>
      </c>
      <c r="BL119" s="309">
        <f t="shared" si="2073"/>
        <v>488.9626056</v>
      </c>
      <c r="BM119" s="310">
        <v>0.224147321887</v>
      </c>
      <c r="BN119" s="311">
        <f t="shared" si="2074"/>
        <v>109.5996585</v>
      </c>
      <c r="BO119" s="312">
        <f t="shared" si="2075"/>
        <v>379.362947</v>
      </c>
      <c r="BP119" s="313"/>
      <c r="BQ119" s="306">
        <v>5.0</v>
      </c>
      <c r="BR119" s="307" t="s">
        <v>38</v>
      </c>
      <c r="BS119" s="308" t="s">
        <v>135</v>
      </c>
      <c r="BT119" s="308" t="s">
        <v>134</v>
      </c>
      <c r="BU119" s="309">
        <f>ADHK!BU119</f>
        <v>874</v>
      </c>
      <c r="BV119" s="309">
        <f>'Produksi dan Harga'!X98</f>
        <v>501225.3329</v>
      </c>
      <c r="BW119" s="309">
        <f t="shared" si="2076"/>
        <v>438.070941</v>
      </c>
      <c r="BX119" s="310"/>
      <c r="BY119" s="309">
        <f t="shared" si="2077"/>
        <v>0</v>
      </c>
      <c r="BZ119" s="310"/>
      <c r="CA119" s="309"/>
      <c r="CB119" s="309">
        <f t="shared" si="2078"/>
        <v>0</v>
      </c>
      <c r="CC119" s="309">
        <f t="shared" si="2079"/>
        <v>438.070941</v>
      </c>
      <c r="CD119" s="310">
        <v>0.224147321887</v>
      </c>
      <c r="CE119" s="311">
        <f t="shared" si="2080"/>
        <v>98.19242821</v>
      </c>
      <c r="CF119" s="312">
        <f t="shared" si="2081"/>
        <v>339.8785128</v>
      </c>
      <c r="CG119" s="313"/>
      <c r="CH119" s="306">
        <v>5.0</v>
      </c>
      <c r="CI119" s="307" t="s">
        <v>38</v>
      </c>
      <c r="CJ119" s="308" t="s">
        <v>135</v>
      </c>
      <c r="CK119" s="308" t="s">
        <v>134</v>
      </c>
      <c r="CL119" s="309">
        <f>ADHK!CL119</f>
        <v>1319</v>
      </c>
      <c r="CM119" s="309">
        <f>'Produksi dan Harga'!AC98</f>
        <v>532988.226</v>
      </c>
      <c r="CN119" s="309">
        <f t="shared" si="2082"/>
        <v>703.0114701</v>
      </c>
      <c r="CO119" s="310"/>
      <c r="CP119" s="309">
        <f t="shared" si="2083"/>
        <v>0</v>
      </c>
      <c r="CQ119" s="310"/>
      <c r="CR119" s="309"/>
      <c r="CS119" s="309">
        <f t="shared" si="2084"/>
        <v>0</v>
      </c>
      <c r="CT119" s="309">
        <f t="shared" si="2085"/>
        <v>703.0114701</v>
      </c>
      <c r="CU119" s="310">
        <v>0.224147321887</v>
      </c>
      <c r="CV119" s="311">
        <f t="shared" si="2086"/>
        <v>157.5781383</v>
      </c>
      <c r="CW119" s="312">
        <f t="shared" si="2087"/>
        <v>545.4333318</v>
      </c>
      <c r="CX119" s="313"/>
      <c r="CY119" s="306">
        <v>5.0</v>
      </c>
      <c r="CZ119" s="307" t="s">
        <v>38</v>
      </c>
      <c r="DA119" s="308" t="s">
        <v>135</v>
      </c>
      <c r="DB119" s="308" t="s">
        <v>134</v>
      </c>
      <c r="DC119" s="309">
        <f>ADHK!DC119</f>
        <v>665</v>
      </c>
      <c r="DD119" s="309">
        <f>'Produksi dan Harga'!AH98</f>
        <v>606712.4517</v>
      </c>
      <c r="DE119" s="309">
        <f t="shared" si="2088"/>
        <v>403.4637804</v>
      </c>
      <c r="DF119" s="310"/>
      <c r="DG119" s="309">
        <f t="shared" si="2089"/>
        <v>0</v>
      </c>
      <c r="DH119" s="310"/>
      <c r="DI119" s="309"/>
      <c r="DJ119" s="309">
        <f t="shared" si="2090"/>
        <v>0</v>
      </c>
      <c r="DK119" s="309">
        <f t="shared" si="2091"/>
        <v>403.4637804</v>
      </c>
      <c r="DL119" s="310">
        <v>0.224147321887</v>
      </c>
      <c r="DM119" s="311">
        <f t="shared" si="2092"/>
        <v>90.43532585</v>
      </c>
      <c r="DN119" s="312">
        <f t="shared" si="2093"/>
        <v>313.0284545</v>
      </c>
      <c r="DO119" s="313"/>
      <c r="DP119" s="306">
        <v>5.0</v>
      </c>
      <c r="DQ119" s="307" t="s">
        <v>38</v>
      </c>
      <c r="DR119" s="308" t="s">
        <v>135</v>
      </c>
      <c r="DS119" s="308" t="s">
        <v>134</v>
      </c>
      <c r="DT119" s="309">
        <f>ADHK!DT119</f>
        <v>482</v>
      </c>
      <c r="DU119" s="309">
        <f>'Produksi dan Harga'!AM98</f>
        <v>599093.5605</v>
      </c>
      <c r="DV119" s="309">
        <f t="shared" si="2094"/>
        <v>288.7630962</v>
      </c>
      <c r="DW119" s="310"/>
      <c r="DX119" s="309">
        <f t="shared" si="2095"/>
        <v>0</v>
      </c>
      <c r="DY119" s="310"/>
      <c r="DZ119" s="309"/>
      <c r="EA119" s="309">
        <f t="shared" si="2096"/>
        <v>0</v>
      </c>
      <c r="EB119" s="309">
        <f t="shared" si="2097"/>
        <v>288.7630962</v>
      </c>
      <c r="EC119" s="310">
        <v>0.224147321887</v>
      </c>
      <c r="ED119" s="311">
        <f t="shared" si="2098"/>
        <v>64.72547467</v>
      </c>
      <c r="EE119" s="312">
        <f t="shared" si="2099"/>
        <v>224.0376215</v>
      </c>
      <c r="EF119" s="313"/>
      <c r="EG119" s="306">
        <v>5.0</v>
      </c>
      <c r="EH119" s="307" t="s">
        <v>38</v>
      </c>
      <c r="EI119" s="308" t="s">
        <v>135</v>
      </c>
      <c r="EJ119" s="308" t="s">
        <v>134</v>
      </c>
      <c r="EK119" s="309">
        <f>ADHK!EK119</f>
        <v>226</v>
      </c>
      <c r="EL119" s="309">
        <f>'Produksi dan Harga'!AR98</f>
        <v>581667.7331</v>
      </c>
      <c r="EM119" s="309">
        <f t="shared" si="2100"/>
        <v>131.4569077</v>
      </c>
      <c r="EN119" s="310"/>
      <c r="EO119" s="309">
        <f t="shared" si="2101"/>
        <v>0</v>
      </c>
      <c r="EP119" s="310"/>
      <c r="EQ119" s="309"/>
      <c r="ER119" s="309">
        <f t="shared" si="2102"/>
        <v>0</v>
      </c>
      <c r="ES119" s="309">
        <f t="shared" si="2103"/>
        <v>131.4569077</v>
      </c>
      <c r="ET119" s="310">
        <v>0.224147321887</v>
      </c>
      <c r="EU119" s="311">
        <f t="shared" si="2104"/>
        <v>29.4657138</v>
      </c>
      <c r="EV119" s="312">
        <f t="shared" si="2105"/>
        <v>101.9911939</v>
      </c>
      <c r="EW119" s="313"/>
      <c r="EX119" s="306">
        <v>5.0</v>
      </c>
      <c r="EY119" s="307" t="s">
        <v>38</v>
      </c>
      <c r="EZ119" s="308" t="s">
        <v>135</v>
      </c>
      <c r="FA119" s="308" t="s">
        <v>134</v>
      </c>
      <c r="FB119" s="309">
        <f>ADHK!FB119</f>
        <v>158</v>
      </c>
      <c r="FC119" s="309">
        <f>'Produksi dan Harga'!AW98</f>
        <v>597254.5351</v>
      </c>
      <c r="FD119" s="309">
        <f t="shared" si="2106"/>
        <v>94.36621654</v>
      </c>
      <c r="FE119" s="310"/>
      <c r="FF119" s="309">
        <f t="shared" si="2107"/>
        <v>0</v>
      </c>
      <c r="FG119" s="310"/>
      <c r="FH119" s="309"/>
      <c r="FI119" s="309">
        <f t="shared" si="2108"/>
        <v>0</v>
      </c>
      <c r="FJ119" s="309">
        <f t="shared" si="2109"/>
        <v>94.36621654</v>
      </c>
      <c r="FK119" s="310">
        <v>0.224147321887</v>
      </c>
      <c r="FL119" s="311">
        <f t="shared" si="2110"/>
        <v>21.15193471</v>
      </c>
      <c r="FM119" s="312">
        <f t="shared" si="2111"/>
        <v>73.21428183</v>
      </c>
      <c r="FN119" s="313"/>
      <c r="FO119" s="306">
        <v>5.0</v>
      </c>
      <c r="FP119" s="307" t="s">
        <v>38</v>
      </c>
      <c r="FQ119" s="308" t="s">
        <v>135</v>
      </c>
      <c r="FR119" s="308" t="s">
        <v>134</v>
      </c>
      <c r="FS119" s="309">
        <f>ADHK!FS119</f>
        <v>72</v>
      </c>
      <c r="FT119" s="309">
        <f>'Produksi dan Harga'!BB98</f>
        <v>581278.0155</v>
      </c>
      <c r="FU119" s="309">
        <f t="shared" si="2112"/>
        <v>41.85201711</v>
      </c>
      <c r="FV119" s="310"/>
      <c r="FW119" s="309">
        <f t="shared" si="2113"/>
        <v>0</v>
      </c>
      <c r="FX119" s="310"/>
      <c r="FY119" s="309"/>
      <c r="FZ119" s="309">
        <f t="shared" si="2114"/>
        <v>0</v>
      </c>
      <c r="GA119" s="309">
        <f t="shared" si="2115"/>
        <v>41.85201711</v>
      </c>
      <c r="GB119" s="310">
        <v>0.224147321887</v>
      </c>
      <c r="GC119" s="311">
        <f t="shared" si="2116"/>
        <v>9.381017551</v>
      </c>
      <c r="GD119" s="312">
        <f t="shared" si="2117"/>
        <v>32.47099956</v>
      </c>
      <c r="GE119" s="313"/>
      <c r="GF119" s="306">
        <v>5.0</v>
      </c>
      <c r="GG119" s="307" t="s">
        <v>38</v>
      </c>
      <c r="GH119" s="308" t="s">
        <v>135</v>
      </c>
      <c r="GI119" s="308" t="s">
        <v>134</v>
      </c>
      <c r="GJ119" s="309">
        <f>ADHK!GJ119</f>
        <v>253</v>
      </c>
      <c r="GK119" s="309">
        <f>'Produksi dan Harga'!BG98</f>
        <v>609843.3493</v>
      </c>
      <c r="GL119" s="309">
        <f t="shared" si="2118"/>
        <v>154.2903674</v>
      </c>
      <c r="GM119" s="310"/>
      <c r="GN119" s="309">
        <f t="shared" si="2119"/>
        <v>0</v>
      </c>
      <c r="GO119" s="310"/>
      <c r="GP119" s="309"/>
      <c r="GQ119" s="309">
        <f t="shared" si="2120"/>
        <v>0</v>
      </c>
      <c r="GR119" s="309">
        <f t="shared" si="2121"/>
        <v>154.2903674</v>
      </c>
      <c r="GS119" s="310">
        <v>0.224147321887</v>
      </c>
      <c r="GT119" s="311">
        <f t="shared" si="2122"/>
        <v>34.58377264</v>
      </c>
      <c r="GU119" s="312">
        <f t="shared" si="2123"/>
        <v>119.7065947</v>
      </c>
      <c r="GV119" s="313"/>
      <c r="GW119" s="306">
        <v>5.0</v>
      </c>
      <c r="GX119" s="307" t="s">
        <v>38</v>
      </c>
      <c r="GY119" s="308" t="s">
        <v>135</v>
      </c>
      <c r="GZ119" s="308" t="s">
        <v>134</v>
      </c>
      <c r="HA119" s="309">
        <f>ADHK!HA119</f>
        <v>535.16</v>
      </c>
      <c r="HB119" s="309">
        <f>'Produksi dan Harga'!BL98</f>
        <v>504112.5536</v>
      </c>
      <c r="HC119" s="309">
        <f t="shared" si="2124"/>
        <v>269.7808742</v>
      </c>
      <c r="HD119" s="310"/>
      <c r="HE119" s="309">
        <f t="shared" si="2125"/>
        <v>0</v>
      </c>
      <c r="HF119" s="310"/>
      <c r="HG119" s="309"/>
      <c r="HH119" s="309">
        <f t="shared" si="2126"/>
        <v>0</v>
      </c>
      <c r="HI119" s="309">
        <f t="shared" si="2127"/>
        <v>269.7808742</v>
      </c>
      <c r="HJ119" s="310">
        <v>0.224147321887</v>
      </c>
      <c r="HK119" s="311">
        <f t="shared" si="2128"/>
        <v>60.47066045</v>
      </c>
      <c r="HL119" s="312">
        <f t="shared" si="2129"/>
        <v>209.3102138</v>
      </c>
      <c r="HM119" s="313"/>
      <c r="HN119" s="306">
        <v>5.0</v>
      </c>
      <c r="HO119" s="307" t="s">
        <v>38</v>
      </c>
      <c r="HP119" s="308" t="s">
        <v>135</v>
      </c>
      <c r="HQ119" s="308" t="s">
        <v>134</v>
      </c>
      <c r="HR119" s="309">
        <f>ADHK!HR119</f>
        <v>426.5</v>
      </c>
      <c r="HS119" s="309">
        <f>'Produksi dan Harga'!BQ98</f>
        <v>600187.7575</v>
      </c>
      <c r="HT119" s="309">
        <f t="shared" si="2130"/>
        <v>255.9800786</v>
      </c>
      <c r="HU119" s="310"/>
      <c r="HV119" s="309">
        <f t="shared" si="2131"/>
        <v>0</v>
      </c>
      <c r="HW119" s="310"/>
      <c r="HX119" s="309"/>
      <c r="HY119" s="309">
        <f t="shared" si="2132"/>
        <v>0</v>
      </c>
      <c r="HZ119" s="309">
        <f t="shared" si="2133"/>
        <v>255.9800786</v>
      </c>
      <c r="IA119" s="310">
        <v>0.224147321887</v>
      </c>
      <c r="IB119" s="311">
        <f t="shared" si="2134"/>
        <v>57.37724907</v>
      </c>
      <c r="IC119" s="312">
        <f t="shared" si="2135"/>
        <v>198.6028295</v>
      </c>
      <c r="ID119" s="313"/>
      <c r="IE119" s="306">
        <v>5.0</v>
      </c>
      <c r="IF119" s="307" t="s">
        <v>38</v>
      </c>
      <c r="IG119" s="308" t="s">
        <v>135</v>
      </c>
      <c r="IH119" s="308" t="s">
        <v>134</v>
      </c>
      <c r="II119" s="309">
        <f>ADHK!II119</f>
        <v>469.18</v>
      </c>
      <c r="IJ119" s="309">
        <f>'Produksi dan Harga'!BV98</f>
        <v>619705.5469</v>
      </c>
      <c r="IK119" s="309">
        <f t="shared" si="2136"/>
        <v>290.7534485</v>
      </c>
      <c r="IL119" s="310"/>
      <c r="IM119" s="309">
        <f t="shared" si="2137"/>
        <v>0</v>
      </c>
      <c r="IN119" s="310"/>
      <c r="IO119" s="309"/>
      <c r="IP119" s="309">
        <f t="shared" si="2138"/>
        <v>0</v>
      </c>
      <c r="IQ119" s="309">
        <f t="shared" si="2139"/>
        <v>290.7534485</v>
      </c>
      <c r="IR119" s="310">
        <v>0.224147321887</v>
      </c>
      <c r="IS119" s="311">
        <f t="shared" si="2140"/>
        <v>65.17160681</v>
      </c>
      <c r="IT119" s="312">
        <f t="shared" si="2141"/>
        <v>225.5818417</v>
      </c>
      <c r="IU119" s="313"/>
      <c r="IV119" s="306">
        <v>5.0</v>
      </c>
      <c r="IW119" s="307" t="s">
        <v>38</v>
      </c>
      <c r="IX119" s="308" t="s">
        <v>135</v>
      </c>
      <c r="IY119" s="308" t="s">
        <v>134</v>
      </c>
      <c r="IZ119" s="309">
        <f>ADHK!IZ119</f>
        <v>811.45</v>
      </c>
      <c r="JA119" s="309">
        <f>'Produksi dan Harga'!CA98</f>
        <v>590688.5634</v>
      </c>
      <c r="JB119" s="309">
        <f t="shared" si="2142"/>
        <v>479.3142348</v>
      </c>
      <c r="JC119" s="310"/>
      <c r="JD119" s="309">
        <f t="shared" si="2143"/>
        <v>0</v>
      </c>
      <c r="JE119" s="310"/>
      <c r="JF119" s="309"/>
      <c r="JG119" s="309">
        <f t="shared" si="2144"/>
        <v>0</v>
      </c>
      <c r="JH119" s="309">
        <f t="shared" si="2145"/>
        <v>479.3142348</v>
      </c>
      <c r="JI119" s="310">
        <v>0.224147321887</v>
      </c>
      <c r="JJ119" s="311">
        <f t="shared" si="2146"/>
        <v>107.4370021</v>
      </c>
      <c r="JK119" s="312">
        <f t="shared" si="2147"/>
        <v>371.8772327</v>
      </c>
      <c r="JL119" s="313"/>
      <c r="JM119" s="306">
        <v>5.0</v>
      </c>
      <c r="JN119" s="307" t="s">
        <v>38</v>
      </c>
      <c r="JO119" s="308" t="s">
        <v>135</v>
      </c>
      <c r="JP119" s="308" t="s">
        <v>134</v>
      </c>
      <c r="JQ119" s="309">
        <f>ADHK!JQ119</f>
        <v>354.7</v>
      </c>
      <c r="JR119" s="309">
        <f>'Produksi dan Harga'!CF98</f>
        <v>492396.8433</v>
      </c>
      <c r="JS119" s="309">
        <f t="shared" si="2148"/>
        <v>174.6531603</v>
      </c>
      <c r="JT119" s="310"/>
      <c r="JU119" s="309">
        <f t="shared" si="2149"/>
        <v>0</v>
      </c>
      <c r="JV119" s="310"/>
      <c r="JW119" s="309"/>
      <c r="JX119" s="309">
        <f t="shared" si="2150"/>
        <v>0</v>
      </c>
      <c r="JY119" s="309">
        <f t="shared" si="2151"/>
        <v>174.6531603</v>
      </c>
      <c r="JZ119" s="310">
        <v>0.224147321887</v>
      </c>
      <c r="KA119" s="311">
        <f t="shared" si="2152"/>
        <v>39.14803814</v>
      </c>
      <c r="KB119" s="312">
        <f t="shared" si="2153"/>
        <v>135.5051222</v>
      </c>
      <c r="KC119" s="313"/>
      <c r="KD119" s="306">
        <v>5.0</v>
      </c>
      <c r="KE119" s="307" t="s">
        <v>38</v>
      </c>
      <c r="KF119" s="308" t="s">
        <v>135</v>
      </c>
      <c r="KG119" s="308" t="s">
        <v>134</v>
      </c>
      <c r="KH119" s="309" t="str">
        <f>ADHK!KH119</f>
        <v/>
      </c>
      <c r="KI119" s="309"/>
      <c r="KJ119" s="309">
        <f t="shared" si="2154"/>
        <v>0</v>
      </c>
      <c r="KK119" s="310"/>
      <c r="KL119" s="309">
        <f t="shared" si="2155"/>
        <v>0</v>
      </c>
      <c r="KM119" s="310"/>
      <c r="KN119" s="309"/>
      <c r="KO119" s="309">
        <f t="shared" si="2156"/>
        <v>0</v>
      </c>
      <c r="KP119" s="309">
        <f t="shared" si="2157"/>
        <v>0</v>
      </c>
      <c r="KQ119" s="310">
        <v>0.224147321887</v>
      </c>
      <c r="KR119" s="311">
        <f t="shared" si="2158"/>
        <v>0</v>
      </c>
      <c r="KS119" s="312">
        <f t="shared" si="2159"/>
        <v>0</v>
      </c>
      <c r="KT119" s="313"/>
      <c r="KU119" s="314"/>
    </row>
    <row r="120" ht="15.75" customHeight="1">
      <c r="A120" s="306">
        <v>6.0</v>
      </c>
      <c r="B120" s="307" t="s">
        <v>39</v>
      </c>
      <c r="C120" s="308" t="s">
        <v>135</v>
      </c>
      <c r="D120" s="308" t="s">
        <v>134</v>
      </c>
      <c r="E120" s="309">
        <f>ADHK!E120</f>
        <v>9687</v>
      </c>
      <c r="F120" s="309">
        <f>ADHK!F120</f>
        <v>326826.2237</v>
      </c>
      <c r="G120" s="309">
        <f t="shared" si="2052"/>
        <v>3165.965629</v>
      </c>
      <c r="H120" s="310"/>
      <c r="I120" s="309">
        <f t="shared" si="2053"/>
        <v>0</v>
      </c>
      <c r="J120" s="310"/>
      <c r="K120" s="309"/>
      <c r="L120" s="309">
        <f t="shared" si="2054"/>
        <v>0</v>
      </c>
      <c r="M120" s="309">
        <f t="shared" si="2055"/>
        <v>3165.965629</v>
      </c>
      <c r="N120" s="310">
        <v>0.224147321887</v>
      </c>
      <c r="O120" s="311">
        <f t="shared" si="2056"/>
        <v>709.6427168</v>
      </c>
      <c r="P120" s="312">
        <f t="shared" si="2057"/>
        <v>2456.322912</v>
      </c>
      <c r="Q120" s="313"/>
      <c r="R120" s="306">
        <v>6.0</v>
      </c>
      <c r="S120" s="307" t="s">
        <v>39</v>
      </c>
      <c r="T120" s="308" t="s">
        <v>135</v>
      </c>
      <c r="U120" s="308" t="s">
        <v>134</v>
      </c>
      <c r="V120" s="309">
        <f>ADHK!V120</f>
        <v>6472</v>
      </c>
      <c r="W120" s="309">
        <f>'Produksi dan Harga'!I99</f>
        <v>345206.8963</v>
      </c>
      <c r="X120" s="309">
        <f t="shared" si="2058"/>
        <v>2234.179033</v>
      </c>
      <c r="Y120" s="310"/>
      <c r="Z120" s="309">
        <f t="shared" si="2059"/>
        <v>0</v>
      </c>
      <c r="AA120" s="310"/>
      <c r="AB120" s="309"/>
      <c r="AC120" s="309">
        <f t="shared" si="2060"/>
        <v>0</v>
      </c>
      <c r="AD120" s="309">
        <f t="shared" si="2061"/>
        <v>2234.179033</v>
      </c>
      <c r="AE120" s="310">
        <v>0.224147321887</v>
      </c>
      <c r="AF120" s="311">
        <f t="shared" si="2062"/>
        <v>500.7852469</v>
      </c>
      <c r="AG120" s="312">
        <f t="shared" si="2063"/>
        <v>1733.393786</v>
      </c>
      <c r="AH120" s="313"/>
      <c r="AI120" s="306">
        <v>6.0</v>
      </c>
      <c r="AJ120" s="307" t="s">
        <v>39</v>
      </c>
      <c r="AK120" s="308" t="s">
        <v>135</v>
      </c>
      <c r="AL120" s="308" t="s">
        <v>134</v>
      </c>
      <c r="AM120" s="309">
        <f>ADHK!AM120</f>
        <v>8118</v>
      </c>
      <c r="AN120" s="309">
        <f>'Produksi dan Harga'!N99</f>
        <v>346726.8274</v>
      </c>
      <c r="AO120" s="309">
        <f t="shared" si="2064"/>
        <v>2814.728385</v>
      </c>
      <c r="AP120" s="310"/>
      <c r="AQ120" s="309">
        <f t="shared" si="2065"/>
        <v>0</v>
      </c>
      <c r="AR120" s="310"/>
      <c r="AS120" s="309"/>
      <c r="AT120" s="309">
        <f t="shared" si="2066"/>
        <v>0</v>
      </c>
      <c r="AU120" s="309">
        <f t="shared" si="2067"/>
        <v>2814.728385</v>
      </c>
      <c r="AV120" s="310">
        <v>0.224147321887</v>
      </c>
      <c r="AW120" s="311">
        <f t="shared" si="2068"/>
        <v>630.9138294</v>
      </c>
      <c r="AX120" s="312">
        <f t="shared" si="2069"/>
        <v>2183.814556</v>
      </c>
      <c r="AY120" s="313"/>
      <c r="AZ120" s="306">
        <v>6.0</v>
      </c>
      <c r="BA120" s="307" t="s">
        <v>39</v>
      </c>
      <c r="BB120" s="308" t="s">
        <v>135</v>
      </c>
      <c r="BC120" s="308" t="s">
        <v>134</v>
      </c>
      <c r="BD120" s="309">
        <f>ADHK!BD120</f>
        <v>4744</v>
      </c>
      <c r="BE120" s="309">
        <f>'Produksi dan Harga'!S99</f>
        <v>359835.5597</v>
      </c>
      <c r="BF120" s="309">
        <f t="shared" si="2070"/>
        <v>1707.059895</v>
      </c>
      <c r="BG120" s="310"/>
      <c r="BH120" s="309">
        <f t="shared" si="2071"/>
        <v>0</v>
      </c>
      <c r="BI120" s="310"/>
      <c r="BJ120" s="309"/>
      <c r="BK120" s="309">
        <f t="shared" si="2072"/>
        <v>0</v>
      </c>
      <c r="BL120" s="309">
        <f t="shared" si="2073"/>
        <v>1707.059895</v>
      </c>
      <c r="BM120" s="310">
        <v>0.224147321887</v>
      </c>
      <c r="BN120" s="311">
        <f t="shared" si="2074"/>
        <v>382.6329038</v>
      </c>
      <c r="BO120" s="312">
        <f t="shared" si="2075"/>
        <v>1324.426991</v>
      </c>
      <c r="BP120" s="313"/>
      <c r="BQ120" s="306">
        <v>6.0</v>
      </c>
      <c r="BR120" s="307" t="s">
        <v>39</v>
      </c>
      <c r="BS120" s="308" t="s">
        <v>135</v>
      </c>
      <c r="BT120" s="308" t="s">
        <v>134</v>
      </c>
      <c r="BU120" s="309">
        <f>ADHK!BU120</f>
        <v>4411</v>
      </c>
      <c r="BV120" s="309">
        <f>'Produksi dan Harga'!X99</f>
        <v>380816.1452</v>
      </c>
      <c r="BW120" s="309">
        <f t="shared" si="2076"/>
        <v>1679.780016</v>
      </c>
      <c r="BX120" s="310"/>
      <c r="BY120" s="309">
        <f t="shared" si="2077"/>
        <v>0</v>
      </c>
      <c r="BZ120" s="310"/>
      <c r="CA120" s="309"/>
      <c r="CB120" s="309">
        <f t="shared" si="2078"/>
        <v>0</v>
      </c>
      <c r="CC120" s="309">
        <f t="shared" si="2079"/>
        <v>1679.780016</v>
      </c>
      <c r="CD120" s="310">
        <v>0.224147321887</v>
      </c>
      <c r="CE120" s="311">
        <f t="shared" si="2080"/>
        <v>376.518192</v>
      </c>
      <c r="CF120" s="312">
        <f t="shared" si="2081"/>
        <v>1303.261824</v>
      </c>
      <c r="CG120" s="313"/>
      <c r="CH120" s="306">
        <v>6.0</v>
      </c>
      <c r="CI120" s="307" t="s">
        <v>39</v>
      </c>
      <c r="CJ120" s="308" t="s">
        <v>135</v>
      </c>
      <c r="CK120" s="308" t="s">
        <v>134</v>
      </c>
      <c r="CL120" s="309">
        <f>ADHK!CL120</f>
        <v>3208</v>
      </c>
      <c r="CM120" s="309">
        <f>'Produksi dan Harga'!AC99</f>
        <v>398765.7739</v>
      </c>
      <c r="CN120" s="309">
        <f t="shared" si="2082"/>
        <v>1279.240603</v>
      </c>
      <c r="CO120" s="310"/>
      <c r="CP120" s="309">
        <f t="shared" si="2083"/>
        <v>0</v>
      </c>
      <c r="CQ120" s="310"/>
      <c r="CR120" s="309"/>
      <c r="CS120" s="309">
        <f t="shared" si="2084"/>
        <v>0</v>
      </c>
      <c r="CT120" s="309">
        <f t="shared" si="2085"/>
        <v>1279.240603</v>
      </c>
      <c r="CU120" s="310">
        <v>0.224147321887</v>
      </c>
      <c r="CV120" s="311">
        <f t="shared" si="2086"/>
        <v>286.7383551</v>
      </c>
      <c r="CW120" s="312">
        <f t="shared" si="2087"/>
        <v>992.5022475</v>
      </c>
      <c r="CX120" s="313"/>
      <c r="CY120" s="306">
        <v>6.0</v>
      </c>
      <c r="CZ120" s="307" t="s">
        <v>39</v>
      </c>
      <c r="DA120" s="308" t="s">
        <v>135</v>
      </c>
      <c r="DB120" s="308" t="s">
        <v>134</v>
      </c>
      <c r="DC120" s="309">
        <f>ADHK!DC120</f>
        <v>2210</v>
      </c>
      <c r="DD120" s="309">
        <f>'Produksi dan Harga'!AH99</f>
        <v>424240.1916</v>
      </c>
      <c r="DE120" s="309">
        <f t="shared" si="2088"/>
        <v>937.5708235</v>
      </c>
      <c r="DF120" s="310"/>
      <c r="DG120" s="309">
        <f t="shared" si="2089"/>
        <v>0</v>
      </c>
      <c r="DH120" s="310"/>
      <c r="DI120" s="309"/>
      <c r="DJ120" s="309">
        <f t="shared" si="2090"/>
        <v>0</v>
      </c>
      <c r="DK120" s="309">
        <f t="shared" si="2091"/>
        <v>937.5708235</v>
      </c>
      <c r="DL120" s="310">
        <v>0.224147321887</v>
      </c>
      <c r="DM120" s="311">
        <f t="shared" si="2092"/>
        <v>210.1539892</v>
      </c>
      <c r="DN120" s="312">
        <f t="shared" si="2093"/>
        <v>727.4168343</v>
      </c>
      <c r="DO120" s="313"/>
      <c r="DP120" s="306">
        <v>6.0</v>
      </c>
      <c r="DQ120" s="307" t="s">
        <v>39</v>
      </c>
      <c r="DR120" s="308" t="s">
        <v>135</v>
      </c>
      <c r="DS120" s="308" t="s">
        <v>134</v>
      </c>
      <c r="DT120" s="309">
        <f>ADHK!DT120</f>
        <v>2429</v>
      </c>
      <c r="DU120" s="309">
        <f>'Produksi dan Harga'!AM99</f>
        <v>442371.1519</v>
      </c>
      <c r="DV120" s="309">
        <f t="shared" si="2094"/>
        <v>1074.519528</v>
      </c>
      <c r="DW120" s="310"/>
      <c r="DX120" s="309">
        <f t="shared" si="2095"/>
        <v>0</v>
      </c>
      <c r="DY120" s="310"/>
      <c r="DZ120" s="309"/>
      <c r="EA120" s="309">
        <f t="shared" si="2096"/>
        <v>0</v>
      </c>
      <c r="EB120" s="309">
        <f t="shared" si="2097"/>
        <v>1074.519528</v>
      </c>
      <c r="EC120" s="310">
        <v>0.224147321887</v>
      </c>
      <c r="ED120" s="311">
        <f t="shared" si="2098"/>
        <v>240.8506745</v>
      </c>
      <c r="EE120" s="312">
        <f t="shared" si="2099"/>
        <v>833.6688535</v>
      </c>
      <c r="EF120" s="313"/>
      <c r="EG120" s="306">
        <v>6.0</v>
      </c>
      <c r="EH120" s="307" t="s">
        <v>39</v>
      </c>
      <c r="EI120" s="308" t="s">
        <v>135</v>
      </c>
      <c r="EJ120" s="308" t="s">
        <v>134</v>
      </c>
      <c r="EK120" s="309">
        <f>ADHK!EK120</f>
        <v>3186</v>
      </c>
      <c r="EL120" s="309">
        <f>'Produksi dan Harga'!AR99</f>
        <v>430713.5413</v>
      </c>
      <c r="EM120" s="309">
        <f t="shared" si="2100"/>
        <v>1372.253343</v>
      </c>
      <c r="EN120" s="310"/>
      <c r="EO120" s="309">
        <f t="shared" si="2101"/>
        <v>0</v>
      </c>
      <c r="EP120" s="310"/>
      <c r="EQ120" s="309"/>
      <c r="ER120" s="309">
        <f t="shared" si="2102"/>
        <v>0</v>
      </c>
      <c r="ES120" s="309">
        <f t="shared" si="2103"/>
        <v>1372.253343</v>
      </c>
      <c r="ET120" s="310">
        <v>0.224147321887</v>
      </c>
      <c r="EU120" s="311">
        <f t="shared" si="2104"/>
        <v>307.5869117</v>
      </c>
      <c r="EV120" s="312">
        <f t="shared" si="2105"/>
        <v>1064.666431</v>
      </c>
      <c r="EW120" s="313"/>
      <c r="EX120" s="306">
        <v>6.0</v>
      </c>
      <c r="EY120" s="307" t="s">
        <v>39</v>
      </c>
      <c r="EZ120" s="308" t="s">
        <v>135</v>
      </c>
      <c r="FA120" s="308" t="s">
        <v>134</v>
      </c>
      <c r="FB120" s="309">
        <f>ADHK!FB120</f>
        <v>2978</v>
      </c>
      <c r="FC120" s="309">
        <f>'Produksi dan Harga'!AW99</f>
        <v>431945.947</v>
      </c>
      <c r="FD120" s="309">
        <f t="shared" si="2106"/>
        <v>1286.33503</v>
      </c>
      <c r="FE120" s="310"/>
      <c r="FF120" s="309">
        <f t="shared" si="2107"/>
        <v>0</v>
      </c>
      <c r="FG120" s="310"/>
      <c r="FH120" s="309"/>
      <c r="FI120" s="309">
        <f t="shared" si="2108"/>
        <v>0</v>
      </c>
      <c r="FJ120" s="309">
        <f t="shared" si="2109"/>
        <v>1286.33503</v>
      </c>
      <c r="FK120" s="310">
        <v>0.224147321887</v>
      </c>
      <c r="FL120" s="311">
        <f t="shared" si="2110"/>
        <v>288.3285521</v>
      </c>
      <c r="FM120" s="312">
        <f t="shared" si="2111"/>
        <v>998.0064782</v>
      </c>
      <c r="FN120" s="313"/>
      <c r="FO120" s="306">
        <v>6.0</v>
      </c>
      <c r="FP120" s="307" t="s">
        <v>39</v>
      </c>
      <c r="FQ120" s="308" t="s">
        <v>135</v>
      </c>
      <c r="FR120" s="308" t="s">
        <v>134</v>
      </c>
      <c r="FS120" s="309">
        <f>ADHK!FS120</f>
        <v>2012</v>
      </c>
      <c r="FT120" s="309">
        <f>'Produksi dan Harga'!BB99</f>
        <v>470873.5649</v>
      </c>
      <c r="FU120" s="309">
        <f t="shared" si="2112"/>
        <v>947.3976125</v>
      </c>
      <c r="FV120" s="310"/>
      <c r="FW120" s="309">
        <f t="shared" si="2113"/>
        <v>0</v>
      </c>
      <c r="FX120" s="310"/>
      <c r="FY120" s="309"/>
      <c r="FZ120" s="309">
        <f t="shared" si="2114"/>
        <v>0</v>
      </c>
      <c r="GA120" s="309">
        <f t="shared" si="2115"/>
        <v>947.3976125</v>
      </c>
      <c r="GB120" s="310">
        <v>0.224147321887</v>
      </c>
      <c r="GC120" s="311">
        <f t="shared" si="2116"/>
        <v>212.3566376</v>
      </c>
      <c r="GD120" s="312">
        <f t="shared" si="2117"/>
        <v>735.0409749</v>
      </c>
      <c r="GE120" s="313"/>
      <c r="GF120" s="306">
        <v>6.0</v>
      </c>
      <c r="GG120" s="307" t="s">
        <v>39</v>
      </c>
      <c r="GH120" s="308" t="s">
        <v>135</v>
      </c>
      <c r="GI120" s="308" t="s">
        <v>134</v>
      </c>
      <c r="GJ120" s="309">
        <f>ADHK!GJ120</f>
        <v>2999</v>
      </c>
      <c r="GK120" s="309">
        <f>'Produksi dan Harga'!BG99</f>
        <v>480244.8539</v>
      </c>
      <c r="GL120" s="309">
        <f t="shared" si="2118"/>
        <v>1440.254317</v>
      </c>
      <c r="GM120" s="310"/>
      <c r="GN120" s="309">
        <f t="shared" si="2119"/>
        <v>0</v>
      </c>
      <c r="GO120" s="310"/>
      <c r="GP120" s="309"/>
      <c r="GQ120" s="309">
        <f t="shared" si="2120"/>
        <v>0</v>
      </c>
      <c r="GR120" s="309">
        <f t="shared" si="2121"/>
        <v>1440.254317</v>
      </c>
      <c r="GS120" s="310">
        <v>0.224147321887</v>
      </c>
      <c r="GT120" s="311">
        <f t="shared" si="2122"/>
        <v>322.829148</v>
      </c>
      <c r="GU120" s="312">
        <f t="shared" si="2123"/>
        <v>1117.425169</v>
      </c>
      <c r="GV120" s="313"/>
      <c r="GW120" s="306">
        <v>6.0</v>
      </c>
      <c r="GX120" s="307" t="s">
        <v>39</v>
      </c>
      <c r="GY120" s="308" t="s">
        <v>135</v>
      </c>
      <c r="GZ120" s="308" t="s">
        <v>134</v>
      </c>
      <c r="HA120" s="309">
        <f>ADHK!HA120</f>
        <v>3596.65</v>
      </c>
      <c r="HB120" s="309">
        <f>'Produksi dan Harga'!BL99</f>
        <v>476123.8371</v>
      </c>
      <c r="HC120" s="309">
        <f t="shared" si="2124"/>
        <v>1712.450799</v>
      </c>
      <c r="HD120" s="310"/>
      <c r="HE120" s="309">
        <f t="shared" si="2125"/>
        <v>0</v>
      </c>
      <c r="HF120" s="310"/>
      <c r="HG120" s="309"/>
      <c r="HH120" s="309">
        <f t="shared" si="2126"/>
        <v>0</v>
      </c>
      <c r="HI120" s="309">
        <f t="shared" si="2127"/>
        <v>1712.450799</v>
      </c>
      <c r="HJ120" s="310">
        <v>0.224147321887</v>
      </c>
      <c r="HK120" s="311">
        <f t="shared" si="2128"/>
        <v>383.8412604</v>
      </c>
      <c r="HL120" s="312">
        <f t="shared" si="2129"/>
        <v>1328.609538</v>
      </c>
      <c r="HM120" s="313"/>
      <c r="HN120" s="306">
        <v>6.0</v>
      </c>
      <c r="HO120" s="307" t="s">
        <v>39</v>
      </c>
      <c r="HP120" s="308" t="s">
        <v>135</v>
      </c>
      <c r="HQ120" s="308" t="s">
        <v>134</v>
      </c>
      <c r="HR120" s="309">
        <f>ADHK!HR120</f>
        <v>3950.72</v>
      </c>
      <c r="HS120" s="309">
        <f>'Produksi dan Harga'!BQ99</f>
        <v>528024.9831</v>
      </c>
      <c r="HT120" s="309">
        <f t="shared" si="2130"/>
        <v>2086.078861</v>
      </c>
      <c r="HU120" s="310"/>
      <c r="HV120" s="309">
        <f t="shared" si="2131"/>
        <v>0</v>
      </c>
      <c r="HW120" s="310"/>
      <c r="HX120" s="309"/>
      <c r="HY120" s="309">
        <f t="shared" si="2132"/>
        <v>0</v>
      </c>
      <c r="HZ120" s="309">
        <f t="shared" si="2133"/>
        <v>2086.078861</v>
      </c>
      <c r="IA120" s="310">
        <v>0.224147321887</v>
      </c>
      <c r="IB120" s="311">
        <f t="shared" si="2134"/>
        <v>467.58899</v>
      </c>
      <c r="IC120" s="312">
        <f t="shared" si="2135"/>
        <v>1618.489871</v>
      </c>
      <c r="ID120" s="313"/>
      <c r="IE120" s="306">
        <v>6.0</v>
      </c>
      <c r="IF120" s="307" t="s">
        <v>39</v>
      </c>
      <c r="IG120" s="308" t="s">
        <v>135</v>
      </c>
      <c r="IH120" s="308" t="s">
        <v>134</v>
      </c>
      <c r="II120" s="309">
        <f>ADHK!II120</f>
        <v>3864.25</v>
      </c>
      <c r="IJ120" s="309">
        <f>'Produksi dan Harga'!BV99</f>
        <v>565108.7247</v>
      </c>
      <c r="IK120" s="309">
        <f t="shared" si="2136"/>
        <v>2183.721389</v>
      </c>
      <c r="IL120" s="310"/>
      <c r="IM120" s="309">
        <f t="shared" si="2137"/>
        <v>0</v>
      </c>
      <c r="IN120" s="310"/>
      <c r="IO120" s="309"/>
      <c r="IP120" s="309">
        <f t="shared" si="2138"/>
        <v>0</v>
      </c>
      <c r="IQ120" s="309">
        <f t="shared" si="2139"/>
        <v>2183.721389</v>
      </c>
      <c r="IR120" s="310">
        <v>0.224147321887</v>
      </c>
      <c r="IS120" s="311">
        <f t="shared" si="2140"/>
        <v>489.4753012</v>
      </c>
      <c r="IT120" s="312">
        <f t="shared" si="2141"/>
        <v>1694.246088</v>
      </c>
      <c r="IU120" s="313"/>
      <c r="IV120" s="306">
        <v>6.0</v>
      </c>
      <c r="IW120" s="307" t="s">
        <v>39</v>
      </c>
      <c r="IX120" s="308" t="s">
        <v>135</v>
      </c>
      <c r="IY120" s="308" t="s">
        <v>134</v>
      </c>
      <c r="IZ120" s="309">
        <f>ADHK!IZ120</f>
        <v>3532.94</v>
      </c>
      <c r="JA120" s="309">
        <f>'Produksi dan Harga'!CA99</f>
        <v>550125.7681</v>
      </c>
      <c r="JB120" s="309">
        <f t="shared" si="2142"/>
        <v>1943.561331</v>
      </c>
      <c r="JC120" s="310"/>
      <c r="JD120" s="309">
        <f t="shared" si="2143"/>
        <v>0</v>
      </c>
      <c r="JE120" s="310"/>
      <c r="JF120" s="309"/>
      <c r="JG120" s="309">
        <f t="shared" si="2144"/>
        <v>0</v>
      </c>
      <c r="JH120" s="309">
        <f t="shared" si="2145"/>
        <v>1943.561331</v>
      </c>
      <c r="JI120" s="310">
        <v>0.224147321887</v>
      </c>
      <c r="JJ120" s="311">
        <f t="shared" si="2146"/>
        <v>435.6440673</v>
      </c>
      <c r="JK120" s="312">
        <f t="shared" si="2147"/>
        <v>1507.917264</v>
      </c>
      <c r="JL120" s="313"/>
      <c r="JM120" s="306">
        <v>6.0</v>
      </c>
      <c r="JN120" s="307" t="s">
        <v>39</v>
      </c>
      <c r="JO120" s="308" t="s">
        <v>135</v>
      </c>
      <c r="JP120" s="308" t="s">
        <v>134</v>
      </c>
      <c r="JQ120" s="309">
        <f>ADHK!JQ120</f>
        <v>4289.42</v>
      </c>
      <c r="JR120" s="309">
        <f>'Produksi dan Harga'!CF99</f>
        <v>566436.3173</v>
      </c>
      <c r="JS120" s="309">
        <f t="shared" si="2148"/>
        <v>2429.683268</v>
      </c>
      <c r="JT120" s="310"/>
      <c r="JU120" s="309">
        <f t="shared" si="2149"/>
        <v>0</v>
      </c>
      <c r="JV120" s="310"/>
      <c r="JW120" s="309"/>
      <c r="JX120" s="309">
        <f t="shared" si="2150"/>
        <v>0</v>
      </c>
      <c r="JY120" s="309">
        <f t="shared" si="2151"/>
        <v>2429.683268</v>
      </c>
      <c r="JZ120" s="310">
        <v>0.224147321887</v>
      </c>
      <c r="KA120" s="311">
        <f t="shared" si="2152"/>
        <v>544.6069976</v>
      </c>
      <c r="KB120" s="312">
        <f t="shared" si="2153"/>
        <v>1885.07627</v>
      </c>
      <c r="KC120" s="313"/>
      <c r="KD120" s="306">
        <v>6.0</v>
      </c>
      <c r="KE120" s="307" t="s">
        <v>39</v>
      </c>
      <c r="KF120" s="308" t="s">
        <v>135</v>
      </c>
      <c r="KG120" s="308" t="s">
        <v>134</v>
      </c>
      <c r="KH120" s="309" t="str">
        <f>ADHK!KH120</f>
        <v/>
      </c>
      <c r="KI120" s="309"/>
      <c r="KJ120" s="309">
        <f t="shared" si="2154"/>
        <v>0</v>
      </c>
      <c r="KK120" s="310"/>
      <c r="KL120" s="309">
        <f t="shared" si="2155"/>
        <v>0</v>
      </c>
      <c r="KM120" s="310"/>
      <c r="KN120" s="309"/>
      <c r="KO120" s="309">
        <f t="shared" si="2156"/>
        <v>0</v>
      </c>
      <c r="KP120" s="309">
        <f t="shared" si="2157"/>
        <v>0</v>
      </c>
      <c r="KQ120" s="310">
        <v>0.224147321887</v>
      </c>
      <c r="KR120" s="311">
        <f t="shared" si="2158"/>
        <v>0</v>
      </c>
      <c r="KS120" s="312">
        <f t="shared" si="2159"/>
        <v>0</v>
      </c>
      <c r="KT120" s="313"/>
      <c r="KU120" s="314"/>
    </row>
    <row r="121" ht="15.75" customHeight="1">
      <c r="A121" s="306">
        <v>7.0</v>
      </c>
      <c r="B121" s="307" t="s">
        <v>40</v>
      </c>
      <c r="C121" s="308" t="s">
        <v>133</v>
      </c>
      <c r="D121" s="308" t="s">
        <v>134</v>
      </c>
      <c r="E121" s="309">
        <f>ADHK!E121</f>
        <v>5</v>
      </c>
      <c r="F121" s="309">
        <f>ADHK!F121</f>
        <v>919234</v>
      </c>
      <c r="G121" s="309">
        <f t="shared" si="2052"/>
        <v>4.59617</v>
      </c>
      <c r="H121" s="310"/>
      <c r="I121" s="309">
        <f t="shared" si="2053"/>
        <v>0</v>
      </c>
      <c r="J121" s="310"/>
      <c r="K121" s="309"/>
      <c r="L121" s="309">
        <f t="shared" si="2054"/>
        <v>0</v>
      </c>
      <c r="M121" s="309">
        <f t="shared" si="2055"/>
        <v>4.59617</v>
      </c>
      <c r="N121" s="310">
        <v>0.224147321887</v>
      </c>
      <c r="O121" s="311">
        <f t="shared" si="2056"/>
        <v>1.030219196</v>
      </c>
      <c r="P121" s="312">
        <f t="shared" si="2057"/>
        <v>3.565950804</v>
      </c>
      <c r="Q121" s="313"/>
      <c r="R121" s="306">
        <v>7.0</v>
      </c>
      <c r="S121" s="307" t="s">
        <v>40</v>
      </c>
      <c r="T121" s="308" t="s">
        <v>133</v>
      </c>
      <c r="U121" s="308" t="s">
        <v>134</v>
      </c>
      <c r="V121" s="309">
        <f>ADHK!V121</f>
        <v>22</v>
      </c>
      <c r="W121" s="309">
        <f>'Produksi dan Harga'!I100</f>
        <v>862294.1354</v>
      </c>
      <c r="X121" s="309">
        <f t="shared" si="2058"/>
        <v>18.97047098</v>
      </c>
      <c r="Y121" s="310"/>
      <c r="Z121" s="309">
        <f t="shared" si="2059"/>
        <v>0</v>
      </c>
      <c r="AA121" s="310"/>
      <c r="AB121" s="309"/>
      <c r="AC121" s="309">
        <f t="shared" si="2060"/>
        <v>0</v>
      </c>
      <c r="AD121" s="309">
        <f t="shared" si="2061"/>
        <v>18.97047098</v>
      </c>
      <c r="AE121" s="310">
        <v>0.224147321887</v>
      </c>
      <c r="AF121" s="311">
        <f t="shared" si="2062"/>
        <v>4.252180265</v>
      </c>
      <c r="AG121" s="312">
        <f t="shared" si="2063"/>
        <v>14.71829071</v>
      </c>
      <c r="AH121" s="313"/>
      <c r="AI121" s="306">
        <v>7.0</v>
      </c>
      <c r="AJ121" s="307" t="s">
        <v>40</v>
      </c>
      <c r="AK121" s="308" t="s">
        <v>133</v>
      </c>
      <c r="AL121" s="308" t="s">
        <v>134</v>
      </c>
      <c r="AM121" s="309">
        <f>ADHK!AM121</f>
        <v>14</v>
      </c>
      <c r="AN121" s="309">
        <f>'Produksi dan Harga'!N100</f>
        <v>1001438.917</v>
      </c>
      <c r="AO121" s="309">
        <f t="shared" si="2064"/>
        <v>14.02014484</v>
      </c>
      <c r="AP121" s="310"/>
      <c r="AQ121" s="309">
        <f t="shared" si="2065"/>
        <v>0</v>
      </c>
      <c r="AR121" s="310"/>
      <c r="AS121" s="309"/>
      <c r="AT121" s="309">
        <f t="shared" si="2066"/>
        <v>0</v>
      </c>
      <c r="AU121" s="309">
        <f t="shared" si="2067"/>
        <v>14.02014484</v>
      </c>
      <c r="AV121" s="310">
        <v>0.224147321887</v>
      </c>
      <c r="AW121" s="311">
        <f t="shared" si="2068"/>
        <v>3.142577918</v>
      </c>
      <c r="AX121" s="312">
        <f t="shared" si="2069"/>
        <v>10.87756692</v>
      </c>
      <c r="AY121" s="313"/>
      <c r="AZ121" s="306">
        <v>7.0</v>
      </c>
      <c r="BA121" s="307" t="s">
        <v>40</v>
      </c>
      <c r="BB121" s="308" t="s">
        <v>133</v>
      </c>
      <c r="BC121" s="308" t="s">
        <v>134</v>
      </c>
      <c r="BD121" s="309">
        <f>ADHK!BD121</f>
        <v>0</v>
      </c>
      <c r="BE121" s="309">
        <f>'Produksi dan Harga'!S100</f>
        <v>1073518.442</v>
      </c>
      <c r="BF121" s="309">
        <f t="shared" si="2070"/>
        <v>0</v>
      </c>
      <c r="BG121" s="310"/>
      <c r="BH121" s="309">
        <f t="shared" si="2071"/>
        <v>0</v>
      </c>
      <c r="BI121" s="310"/>
      <c r="BJ121" s="309"/>
      <c r="BK121" s="309">
        <f t="shared" si="2072"/>
        <v>0</v>
      </c>
      <c r="BL121" s="309">
        <f t="shared" si="2073"/>
        <v>0</v>
      </c>
      <c r="BM121" s="310">
        <v>0.224147321887</v>
      </c>
      <c r="BN121" s="311">
        <f t="shared" si="2074"/>
        <v>0</v>
      </c>
      <c r="BO121" s="312">
        <f t="shared" si="2075"/>
        <v>0</v>
      </c>
      <c r="BP121" s="313"/>
      <c r="BQ121" s="306">
        <v>7.0</v>
      </c>
      <c r="BR121" s="307" t="s">
        <v>40</v>
      </c>
      <c r="BS121" s="308" t="s">
        <v>133</v>
      </c>
      <c r="BT121" s="308" t="s">
        <v>134</v>
      </c>
      <c r="BU121" s="309">
        <f>ADHK!BU121</f>
        <v>9</v>
      </c>
      <c r="BV121" s="309">
        <f>'Produksi dan Harga'!X100</f>
        <v>1151985.898</v>
      </c>
      <c r="BW121" s="309">
        <f t="shared" si="2076"/>
        <v>10.36787308</v>
      </c>
      <c r="BX121" s="310"/>
      <c r="BY121" s="309">
        <f t="shared" si="2077"/>
        <v>0</v>
      </c>
      <c r="BZ121" s="310"/>
      <c r="CA121" s="309"/>
      <c r="CB121" s="309">
        <f t="shared" si="2078"/>
        <v>0</v>
      </c>
      <c r="CC121" s="309">
        <f t="shared" si="2079"/>
        <v>10.36787308</v>
      </c>
      <c r="CD121" s="310">
        <v>0.224147321887</v>
      </c>
      <c r="CE121" s="311">
        <f t="shared" si="2080"/>
        <v>2.323930985</v>
      </c>
      <c r="CF121" s="312">
        <f t="shared" si="2081"/>
        <v>8.043942096</v>
      </c>
      <c r="CG121" s="313"/>
      <c r="CH121" s="306">
        <v>7.0</v>
      </c>
      <c r="CI121" s="307" t="s">
        <v>40</v>
      </c>
      <c r="CJ121" s="308" t="s">
        <v>133</v>
      </c>
      <c r="CK121" s="308" t="s">
        <v>134</v>
      </c>
      <c r="CL121" s="309">
        <f>ADHK!CL121</f>
        <v>0</v>
      </c>
      <c r="CM121" s="309">
        <f>'Produksi dan Harga'!AC100</f>
        <v>1259992.735</v>
      </c>
      <c r="CN121" s="309">
        <f t="shared" si="2082"/>
        <v>0</v>
      </c>
      <c r="CO121" s="310"/>
      <c r="CP121" s="309">
        <f t="shared" si="2083"/>
        <v>0</v>
      </c>
      <c r="CQ121" s="310"/>
      <c r="CR121" s="309"/>
      <c r="CS121" s="309">
        <f t="shared" si="2084"/>
        <v>0</v>
      </c>
      <c r="CT121" s="309">
        <f t="shared" si="2085"/>
        <v>0</v>
      </c>
      <c r="CU121" s="310">
        <v>0.224147321887</v>
      </c>
      <c r="CV121" s="311">
        <f t="shared" si="2086"/>
        <v>0</v>
      </c>
      <c r="CW121" s="312">
        <f t="shared" si="2087"/>
        <v>0</v>
      </c>
      <c r="CX121" s="313"/>
      <c r="CY121" s="306">
        <v>7.0</v>
      </c>
      <c r="CZ121" s="307" t="s">
        <v>40</v>
      </c>
      <c r="DA121" s="308" t="s">
        <v>133</v>
      </c>
      <c r="DB121" s="308" t="s">
        <v>134</v>
      </c>
      <c r="DC121" s="309">
        <f>ADHK!DC121</f>
        <v>0</v>
      </c>
      <c r="DD121" s="309">
        <f>'Produksi dan Harga'!AH100</f>
        <v>1579136.137</v>
      </c>
      <c r="DE121" s="309">
        <f t="shared" si="2088"/>
        <v>0</v>
      </c>
      <c r="DF121" s="310"/>
      <c r="DG121" s="309">
        <f t="shared" si="2089"/>
        <v>0</v>
      </c>
      <c r="DH121" s="310"/>
      <c r="DI121" s="309"/>
      <c r="DJ121" s="309">
        <f t="shared" si="2090"/>
        <v>0</v>
      </c>
      <c r="DK121" s="309">
        <f t="shared" si="2091"/>
        <v>0</v>
      </c>
      <c r="DL121" s="310">
        <v>0.224147321887</v>
      </c>
      <c r="DM121" s="311">
        <f t="shared" si="2092"/>
        <v>0</v>
      </c>
      <c r="DN121" s="312">
        <f t="shared" si="2093"/>
        <v>0</v>
      </c>
      <c r="DO121" s="313"/>
      <c r="DP121" s="306">
        <v>7.0</v>
      </c>
      <c r="DQ121" s="307" t="s">
        <v>40</v>
      </c>
      <c r="DR121" s="308" t="s">
        <v>133</v>
      </c>
      <c r="DS121" s="308" t="s">
        <v>134</v>
      </c>
      <c r="DT121" s="309">
        <f>ADHK!DT121</f>
        <v>0</v>
      </c>
      <c r="DU121" s="309">
        <f>'Produksi dan Harga'!AM100</f>
        <v>1564381.113</v>
      </c>
      <c r="DV121" s="309">
        <f t="shared" si="2094"/>
        <v>0</v>
      </c>
      <c r="DW121" s="310"/>
      <c r="DX121" s="309">
        <f t="shared" si="2095"/>
        <v>0</v>
      </c>
      <c r="DY121" s="310"/>
      <c r="DZ121" s="309"/>
      <c r="EA121" s="309">
        <f t="shared" si="2096"/>
        <v>0</v>
      </c>
      <c r="EB121" s="309">
        <f t="shared" si="2097"/>
        <v>0</v>
      </c>
      <c r="EC121" s="310">
        <v>0.224147321887</v>
      </c>
      <c r="ED121" s="311">
        <f t="shared" si="2098"/>
        <v>0</v>
      </c>
      <c r="EE121" s="312">
        <f t="shared" si="2099"/>
        <v>0</v>
      </c>
      <c r="EF121" s="313"/>
      <c r="EG121" s="306">
        <v>7.0</v>
      </c>
      <c r="EH121" s="307" t="s">
        <v>40</v>
      </c>
      <c r="EI121" s="308" t="s">
        <v>133</v>
      </c>
      <c r="EJ121" s="308" t="s">
        <v>134</v>
      </c>
      <c r="EK121" s="309">
        <f>ADHK!EK121</f>
        <v>0</v>
      </c>
      <c r="EL121" s="309">
        <f>'Produksi dan Harga'!AR100</f>
        <v>1620027.516</v>
      </c>
      <c r="EM121" s="309">
        <f t="shared" si="2100"/>
        <v>0</v>
      </c>
      <c r="EN121" s="310"/>
      <c r="EO121" s="309">
        <f t="shared" si="2101"/>
        <v>0</v>
      </c>
      <c r="EP121" s="310"/>
      <c r="EQ121" s="309"/>
      <c r="ER121" s="309">
        <f t="shared" si="2102"/>
        <v>0</v>
      </c>
      <c r="ES121" s="309">
        <f t="shared" si="2103"/>
        <v>0</v>
      </c>
      <c r="ET121" s="310">
        <v>0.224147321887</v>
      </c>
      <c r="EU121" s="311">
        <f t="shared" si="2104"/>
        <v>0</v>
      </c>
      <c r="EV121" s="312">
        <f t="shared" si="2105"/>
        <v>0</v>
      </c>
      <c r="EW121" s="313"/>
      <c r="EX121" s="306">
        <v>7.0</v>
      </c>
      <c r="EY121" s="307" t="s">
        <v>40</v>
      </c>
      <c r="EZ121" s="308" t="s">
        <v>133</v>
      </c>
      <c r="FA121" s="308" t="s">
        <v>134</v>
      </c>
      <c r="FB121" s="309">
        <f>ADHK!FB121</f>
        <v>0</v>
      </c>
      <c r="FC121" s="309">
        <f>'Produksi dan Harga'!AW100</f>
        <v>1745351.285</v>
      </c>
      <c r="FD121" s="309">
        <f t="shared" si="2106"/>
        <v>0</v>
      </c>
      <c r="FE121" s="310"/>
      <c r="FF121" s="309">
        <f t="shared" si="2107"/>
        <v>0</v>
      </c>
      <c r="FG121" s="310"/>
      <c r="FH121" s="309"/>
      <c r="FI121" s="309">
        <f t="shared" si="2108"/>
        <v>0</v>
      </c>
      <c r="FJ121" s="309">
        <f t="shared" si="2109"/>
        <v>0</v>
      </c>
      <c r="FK121" s="310">
        <v>0.224147321887</v>
      </c>
      <c r="FL121" s="311">
        <f t="shared" si="2110"/>
        <v>0</v>
      </c>
      <c r="FM121" s="312">
        <f t="shared" si="2111"/>
        <v>0</v>
      </c>
      <c r="FN121" s="313"/>
      <c r="FO121" s="306">
        <v>7.0</v>
      </c>
      <c r="FP121" s="307" t="s">
        <v>40</v>
      </c>
      <c r="FQ121" s="308" t="s">
        <v>133</v>
      </c>
      <c r="FR121" s="308" t="s">
        <v>134</v>
      </c>
      <c r="FS121" s="309">
        <f>ADHK!FS121</f>
        <v>0</v>
      </c>
      <c r="FT121" s="309">
        <f>'Produksi dan Harga'!BB100</f>
        <v>1877650.781</v>
      </c>
      <c r="FU121" s="309">
        <f t="shared" si="2112"/>
        <v>0</v>
      </c>
      <c r="FV121" s="310"/>
      <c r="FW121" s="309">
        <f t="shared" si="2113"/>
        <v>0</v>
      </c>
      <c r="FX121" s="310"/>
      <c r="FY121" s="309"/>
      <c r="FZ121" s="309">
        <f t="shared" si="2114"/>
        <v>0</v>
      </c>
      <c r="GA121" s="309">
        <f t="shared" si="2115"/>
        <v>0</v>
      </c>
      <c r="GB121" s="310">
        <v>0.224147321887</v>
      </c>
      <c r="GC121" s="311">
        <f t="shared" si="2116"/>
        <v>0</v>
      </c>
      <c r="GD121" s="312">
        <f t="shared" si="2117"/>
        <v>0</v>
      </c>
      <c r="GE121" s="313"/>
      <c r="GF121" s="306">
        <v>7.0</v>
      </c>
      <c r="GG121" s="307" t="s">
        <v>40</v>
      </c>
      <c r="GH121" s="308" t="s">
        <v>133</v>
      </c>
      <c r="GI121" s="308" t="s">
        <v>134</v>
      </c>
      <c r="GJ121" s="309" t="str">
        <f>ADHK!GJ121</f>
        <v>-</v>
      </c>
      <c r="GK121" s="309">
        <f>'Produksi dan Harga'!BG100</f>
        <v>1670493.952</v>
      </c>
      <c r="GL121" s="309">
        <f t="shared" si="2118"/>
        <v>0</v>
      </c>
      <c r="GM121" s="310"/>
      <c r="GN121" s="309">
        <f t="shared" si="2119"/>
        <v>0</v>
      </c>
      <c r="GO121" s="310"/>
      <c r="GP121" s="309"/>
      <c r="GQ121" s="309">
        <f t="shared" si="2120"/>
        <v>0</v>
      </c>
      <c r="GR121" s="309">
        <f t="shared" si="2121"/>
        <v>0</v>
      </c>
      <c r="GS121" s="310">
        <v>0.224147321887</v>
      </c>
      <c r="GT121" s="311">
        <f t="shared" si="2122"/>
        <v>0</v>
      </c>
      <c r="GU121" s="312">
        <f t="shared" si="2123"/>
        <v>0</v>
      </c>
      <c r="GV121" s="313"/>
      <c r="GW121" s="306">
        <v>7.0</v>
      </c>
      <c r="GX121" s="307" t="s">
        <v>40</v>
      </c>
      <c r="GY121" s="308" t="s">
        <v>133</v>
      </c>
      <c r="GZ121" s="308" t="s">
        <v>134</v>
      </c>
      <c r="HA121" s="309">
        <f>ADHK!HA121</f>
        <v>0</v>
      </c>
      <c r="HB121" s="309">
        <f>'Produksi dan Harga'!BL100</f>
        <v>1707466.225</v>
      </c>
      <c r="HC121" s="309">
        <f t="shared" si="2124"/>
        <v>0</v>
      </c>
      <c r="HD121" s="310"/>
      <c r="HE121" s="309">
        <f t="shared" si="2125"/>
        <v>0</v>
      </c>
      <c r="HF121" s="310"/>
      <c r="HG121" s="309"/>
      <c r="HH121" s="309">
        <f t="shared" si="2126"/>
        <v>0</v>
      </c>
      <c r="HI121" s="309">
        <f t="shared" si="2127"/>
        <v>0</v>
      </c>
      <c r="HJ121" s="310">
        <v>0.224147321887</v>
      </c>
      <c r="HK121" s="311">
        <f t="shared" si="2128"/>
        <v>0</v>
      </c>
      <c r="HL121" s="312">
        <f t="shared" si="2129"/>
        <v>0</v>
      </c>
      <c r="HM121" s="313"/>
      <c r="HN121" s="306">
        <v>7.0</v>
      </c>
      <c r="HO121" s="307" t="s">
        <v>40</v>
      </c>
      <c r="HP121" s="308" t="s">
        <v>133</v>
      </c>
      <c r="HQ121" s="308" t="s">
        <v>134</v>
      </c>
      <c r="HR121" s="309">
        <f>ADHK!HR121</f>
        <v>0</v>
      </c>
      <c r="HS121" s="309">
        <f>'Produksi dan Harga'!BQ100</f>
        <v>1779177.854</v>
      </c>
      <c r="HT121" s="309">
        <f t="shared" si="2130"/>
        <v>0</v>
      </c>
      <c r="HU121" s="310"/>
      <c r="HV121" s="309">
        <f t="shared" si="2131"/>
        <v>0</v>
      </c>
      <c r="HW121" s="310"/>
      <c r="HX121" s="309"/>
      <c r="HY121" s="309">
        <f t="shared" si="2132"/>
        <v>0</v>
      </c>
      <c r="HZ121" s="309">
        <f t="shared" si="2133"/>
        <v>0</v>
      </c>
      <c r="IA121" s="310">
        <v>0.224147321887</v>
      </c>
      <c r="IB121" s="311">
        <f t="shared" si="2134"/>
        <v>0</v>
      </c>
      <c r="IC121" s="312">
        <f t="shared" si="2135"/>
        <v>0</v>
      </c>
      <c r="ID121" s="313"/>
      <c r="IE121" s="306">
        <v>7.0</v>
      </c>
      <c r="IF121" s="307" t="s">
        <v>40</v>
      </c>
      <c r="IG121" s="308" t="s">
        <v>133</v>
      </c>
      <c r="IH121" s="308" t="s">
        <v>134</v>
      </c>
      <c r="II121" s="309">
        <f>ADHK!II121</f>
        <v>0</v>
      </c>
      <c r="IJ121" s="309">
        <f>'Produksi dan Harga'!BV100</f>
        <v>1887232.321</v>
      </c>
      <c r="IK121" s="309">
        <f t="shared" si="2136"/>
        <v>0</v>
      </c>
      <c r="IL121" s="310"/>
      <c r="IM121" s="309">
        <f t="shared" si="2137"/>
        <v>0</v>
      </c>
      <c r="IN121" s="310"/>
      <c r="IO121" s="309"/>
      <c r="IP121" s="309">
        <f t="shared" si="2138"/>
        <v>0</v>
      </c>
      <c r="IQ121" s="309">
        <f t="shared" si="2139"/>
        <v>0</v>
      </c>
      <c r="IR121" s="310">
        <v>0.224147321887</v>
      </c>
      <c r="IS121" s="311">
        <f t="shared" si="2140"/>
        <v>0</v>
      </c>
      <c r="IT121" s="312">
        <f t="shared" si="2141"/>
        <v>0</v>
      </c>
      <c r="IU121" s="313"/>
      <c r="IV121" s="306">
        <v>7.0</v>
      </c>
      <c r="IW121" s="307" t="s">
        <v>40</v>
      </c>
      <c r="IX121" s="308" t="s">
        <v>133</v>
      </c>
      <c r="IY121" s="308" t="s">
        <v>134</v>
      </c>
      <c r="IZ121" s="309" t="str">
        <f>ADHK!IZ121</f>
        <v>-</v>
      </c>
      <c r="JA121" s="309">
        <f>'Produksi dan Harga'!CA100</f>
        <v>1895119.845</v>
      </c>
      <c r="JB121" s="309">
        <f t="shared" si="2142"/>
        <v>0</v>
      </c>
      <c r="JC121" s="310"/>
      <c r="JD121" s="309">
        <f t="shared" si="2143"/>
        <v>0</v>
      </c>
      <c r="JE121" s="310"/>
      <c r="JF121" s="309"/>
      <c r="JG121" s="309">
        <f t="shared" si="2144"/>
        <v>0</v>
      </c>
      <c r="JH121" s="309">
        <f t="shared" si="2145"/>
        <v>0</v>
      </c>
      <c r="JI121" s="310">
        <v>0.224147321887</v>
      </c>
      <c r="JJ121" s="311">
        <f t="shared" si="2146"/>
        <v>0</v>
      </c>
      <c r="JK121" s="312">
        <f t="shared" si="2147"/>
        <v>0</v>
      </c>
      <c r="JL121" s="313"/>
      <c r="JM121" s="306">
        <v>7.0</v>
      </c>
      <c r="JN121" s="307" t="s">
        <v>40</v>
      </c>
      <c r="JO121" s="308" t="s">
        <v>133</v>
      </c>
      <c r="JP121" s="308" t="s">
        <v>134</v>
      </c>
      <c r="JQ121" s="309">
        <f>ADHK!JQ121</f>
        <v>27</v>
      </c>
      <c r="JR121" s="309">
        <f>'Produksi dan Harga'!CF100</f>
        <v>1911405.265</v>
      </c>
      <c r="JS121" s="309">
        <f t="shared" si="2148"/>
        <v>51.60794215</v>
      </c>
      <c r="JT121" s="310"/>
      <c r="JU121" s="309">
        <f t="shared" si="2149"/>
        <v>0</v>
      </c>
      <c r="JV121" s="310"/>
      <c r="JW121" s="309"/>
      <c r="JX121" s="309">
        <f t="shared" si="2150"/>
        <v>0</v>
      </c>
      <c r="JY121" s="309">
        <f t="shared" si="2151"/>
        <v>51.60794215</v>
      </c>
      <c r="JZ121" s="310">
        <v>0.224147321887</v>
      </c>
      <c r="KA121" s="311">
        <f t="shared" si="2152"/>
        <v>11.56778202</v>
      </c>
      <c r="KB121" s="312">
        <f t="shared" si="2153"/>
        <v>40.04016013</v>
      </c>
      <c r="KC121" s="313"/>
      <c r="KD121" s="306">
        <v>7.0</v>
      </c>
      <c r="KE121" s="307" t="s">
        <v>40</v>
      </c>
      <c r="KF121" s="308" t="s">
        <v>133</v>
      </c>
      <c r="KG121" s="308" t="s">
        <v>134</v>
      </c>
      <c r="KH121" s="309" t="str">
        <f>ADHK!KH121</f>
        <v/>
      </c>
      <c r="KI121" s="309"/>
      <c r="KJ121" s="309">
        <f t="shared" si="2154"/>
        <v>0</v>
      </c>
      <c r="KK121" s="310"/>
      <c r="KL121" s="309">
        <f t="shared" si="2155"/>
        <v>0</v>
      </c>
      <c r="KM121" s="310"/>
      <c r="KN121" s="309"/>
      <c r="KO121" s="309">
        <f t="shared" si="2156"/>
        <v>0</v>
      </c>
      <c r="KP121" s="309">
        <f t="shared" si="2157"/>
        <v>0</v>
      </c>
      <c r="KQ121" s="310">
        <v>0.224147321887</v>
      </c>
      <c r="KR121" s="311">
        <f t="shared" si="2158"/>
        <v>0</v>
      </c>
      <c r="KS121" s="312">
        <f t="shared" si="2159"/>
        <v>0</v>
      </c>
      <c r="KT121" s="313"/>
      <c r="KU121" s="314"/>
    </row>
    <row r="122" ht="15.75" customHeight="1">
      <c r="A122" s="306">
        <v>8.0</v>
      </c>
      <c r="B122" s="307" t="s">
        <v>42</v>
      </c>
      <c r="C122" s="308" t="s">
        <v>136</v>
      </c>
      <c r="D122" s="308" t="s">
        <v>134</v>
      </c>
      <c r="E122" s="309">
        <f>ADHK!E122</f>
        <v>43746</v>
      </c>
      <c r="F122" s="309">
        <f>ADHK!F122</f>
        <v>306021.9482</v>
      </c>
      <c r="G122" s="309">
        <f t="shared" si="2052"/>
        <v>13387.23615</v>
      </c>
      <c r="H122" s="310"/>
      <c r="I122" s="309">
        <f t="shared" si="2053"/>
        <v>0</v>
      </c>
      <c r="J122" s="310"/>
      <c r="K122" s="309"/>
      <c r="L122" s="309">
        <f t="shared" si="2054"/>
        <v>0</v>
      </c>
      <c r="M122" s="309">
        <f t="shared" si="2055"/>
        <v>13387.23615</v>
      </c>
      <c r="N122" s="310">
        <v>0.224147321887</v>
      </c>
      <c r="O122" s="311">
        <f t="shared" si="2056"/>
        <v>3000.71313</v>
      </c>
      <c r="P122" s="312">
        <f t="shared" si="2057"/>
        <v>10386.52302</v>
      </c>
      <c r="Q122" s="313"/>
      <c r="R122" s="306">
        <v>8.0</v>
      </c>
      <c r="S122" s="307" t="s">
        <v>42</v>
      </c>
      <c r="T122" s="308" t="s">
        <v>136</v>
      </c>
      <c r="U122" s="308" t="s">
        <v>134</v>
      </c>
      <c r="V122" s="309">
        <f>ADHK!V122</f>
        <v>22405</v>
      </c>
      <c r="W122" s="309">
        <f>'Produksi dan Harga'!I101</f>
        <v>307616.3189</v>
      </c>
      <c r="X122" s="309">
        <f t="shared" si="2058"/>
        <v>6892.143626</v>
      </c>
      <c r="Y122" s="310"/>
      <c r="Z122" s="309">
        <f t="shared" si="2059"/>
        <v>0</v>
      </c>
      <c r="AA122" s="310"/>
      <c r="AB122" s="309"/>
      <c r="AC122" s="309">
        <f t="shared" si="2060"/>
        <v>0</v>
      </c>
      <c r="AD122" s="309">
        <f t="shared" si="2061"/>
        <v>6892.143626</v>
      </c>
      <c r="AE122" s="310">
        <v>0.224147321887</v>
      </c>
      <c r="AF122" s="311">
        <f t="shared" si="2062"/>
        <v>1544.855536</v>
      </c>
      <c r="AG122" s="312">
        <f t="shared" si="2063"/>
        <v>5347.28809</v>
      </c>
      <c r="AH122" s="313"/>
      <c r="AI122" s="306">
        <v>8.0</v>
      </c>
      <c r="AJ122" s="307" t="s">
        <v>42</v>
      </c>
      <c r="AK122" s="308" t="s">
        <v>136</v>
      </c>
      <c r="AL122" s="308" t="s">
        <v>134</v>
      </c>
      <c r="AM122" s="309">
        <f>ADHK!AM122</f>
        <v>32504</v>
      </c>
      <c r="AN122" s="309">
        <f>'Produksi dan Harga'!N101</f>
        <v>340039.1007</v>
      </c>
      <c r="AO122" s="309">
        <f t="shared" si="2064"/>
        <v>11052.63093</v>
      </c>
      <c r="AP122" s="310"/>
      <c r="AQ122" s="309">
        <f t="shared" si="2065"/>
        <v>0</v>
      </c>
      <c r="AR122" s="310"/>
      <c r="AS122" s="309"/>
      <c r="AT122" s="309">
        <f t="shared" si="2066"/>
        <v>0</v>
      </c>
      <c r="AU122" s="309">
        <f t="shared" si="2067"/>
        <v>11052.63093</v>
      </c>
      <c r="AV122" s="310">
        <v>0.224147321887</v>
      </c>
      <c r="AW122" s="311">
        <f t="shared" si="2068"/>
        <v>2477.417623</v>
      </c>
      <c r="AX122" s="312">
        <f t="shared" si="2069"/>
        <v>8575.213306</v>
      </c>
      <c r="AY122" s="313"/>
      <c r="AZ122" s="306">
        <v>8.0</v>
      </c>
      <c r="BA122" s="307" t="s">
        <v>42</v>
      </c>
      <c r="BB122" s="308" t="s">
        <v>136</v>
      </c>
      <c r="BC122" s="308" t="s">
        <v>134</v>
      </c>
      <c r="BD122" s="309">
        <f>ADHK!BD122</f>
        <v>22311</v>
      </c>
      <c r="BE122" s="309">
        <f>'Produksi dan Harga'!S101</f>
        <v>353621.2766</v>
      </c>
      <c r="BF122" s="309">
        <f t="shared" si="2070"/>
        <v>7889.644303</v>
      </c>
      <c r="BG122" s="310"/>
      <c r="BH122" s="309">
        <f t="shared" si="2071"/>
        <v>0</v>
      </c>
      <c r="BI122" s="310"/>
      <c r="BJ122" s="309"/>
      <c r="BK122" s="309">
        <f t="shared" si="2072"/>
        <v>0</v>
      </c>
      <c r="BL122" s="309">
        <f t="shared" si="2073"/>
        <v>7889.644303</v>
      </c>
      <c r="BM122" s="310">
        <v>0.224147321887</v>
      </c>
      <c r="BN122" s="311">
        <f t="shared" si="2074"/>
        <v>1768.442641</v>
      </c>
      <c r="BO122" s="312">
        <f t="shared" si="2075"/>
        <v>6121.201662</v>
      </c>
      <c r="BP122" s="313"/>
      <c r="BQ122" s="306">
        <v>8.0</v>
      </c>
      <c r="BR122" s="307" t="s">
        <v>42</v>
      </c>
      <c r="BS122" s="308" t="s">
        <v>136</v>
      </c>
      <c r="BT122" s="308" t="s">
        <v>134</v>
      </c>
      <c r="BU122" s="309">
        <f>ADHK!BU122</f>
        <v>30758</v>
      </c>
      <c r="BV122" s="309">
        <f>'Produksi dan Harga'!X101</f>
        <v>387873.6764</v>
      </c>
      <c r="BW122" s="309">
        <f t="shared" si="2076"/>
        <v>11930.21854</v>
      </c>
      <c r="BX122" s="310"/>
      <c r="BY122" s="309">
        <f t="shared" si="2077"/>
        <v>0</v>
      </c>
      <c r="BZ122" s="310"/>
      <c r="CA122" s="309"/>
      <c r="CB122" s="309">
        <f t="shared" si="2078"/>
        <v>0</v>
      </c>
      <c r="CC122" s="309">
        <f t="shared" si="2079"/>
        <v>11930.21854</v>
      </c>
      <c r="CD122" s="310">
        <v>0.224147321887</v>
      </c>
      <c r="CE122" s="311">
        <f t="shared" si="2080"/>
        <v>2674.126535</v>
      </c>
      <c r="CF122" s="312">
        <f t="shared" si="2081"/>
        <v>9256.092003</v>
      </c>
      <c r="CG122" s="313"/>
      <c r="CH122" s="306">
        <v>8.0</v>
      </c>
      <c r="CI122" s="307" t="s">
        <v>42</v>
      </c>
      <c r="CJ122" s="308" t="s">
        <v>136</v>
      </c>
      <c r="CK122" s="308" t="s">
        <v>134</v>
      </c>
      <c r="CL122" s="309">
        <f>ADHK!CL122</f>
        <v>10480</v>
      </c>
      <c r="CM122" s="309">
        <f>'Produksi dan Harga'!AC101</f>
        <v>418181.0587</v>
      </c>
      <c r="CN122" s="309">
        <f t="shared" si="2082"/>
        <v>4382.537495</v>
      </c>
      <c r="CO122" s="310"/>
      <c r="CP122" s="309">
        <f t="shared" si="2083"/>
        <v>0</v>
      </c>
      <c r="CQ122" s="310"/>
      <c r="CR122" s="309"/>
      <c r="CS122" s="309">
        <f t="shared" si="2084"/>
        <v>0</v>
      </c>
      <c r="CT122" s="309">
        <f t="shared" si="2085"/>
        <v>4382.537495</v>
      </c>
      <c r="CU122" s="310">
        <v>0.224147321887</v>
      </c>
      <c r="CV122" s="311">
        <f t="shared" si="2086"/>
        <v>982.3340426</v>
      </c>
      <c r="CW122" s="312">
        <f t="shared" si="2087"/>
        <v>3400.203452</v>
      </c>
      <c r="CX122" s="313"/>
      <c r="CY122" s="306">
        <v>8.0</v>
      </c>
      <c r="CZ122" s="307" t="s">
        <v>42</v>
      </c>
      <c r="DA122" s="308" t="s">
        <v>136</v>
      </c>
      <c r="DB122" s="308" t="s">
        <v>134</v>
      </c>
      <c r="DC122" s="309">
        <f>ADHK!DC122</f>
        <v>7704</v>
      </c>
      <c r="DD122" s="309">
        <f>'Produksi dan Harga'!AH101</f>
        <v>468578.9547</v>
      </c>
      <c r="DE122" s="309">
        <f t="shared" si="2088"/>
        <v>3609.932267</v>
      </c>
      <c r="DF122" s="310"/>
      <c r="DG122" s="309">
        <f t="shared" si="2089"/>
        <v>0</v>
      </c>
      <c r="DH122" s="310"/>
      <c r="DI122" s="309"/>
      <c r="DJ122" s="309">
        <f t="shared" si="2090"/>
        <v>0</v>
      </c>
      <c r="DK122" s="309">
        <f t="shared" si="2091"/>
        <v>3609.932267</v>
      </c>
      <c r="DL122" s="310">
        <v>0.224147321887</v>
      </c>
      <c r="DM122" s="311">
        <f t="shared" si="2092"/>
        <v>809.1566499</v>
      </c>
      <c r="DN122" s="312">
        <f t="shared" si="2093"/>
        <v>2800.775617</v>
      </c>
      <c r="DO122" s="313"/>
      <c r="DP122" s="306">
        <v>8.0</v>
      </c>
      <c r="DQ122" s="307" t="s">
        <v>42</v>
      </c>
      <c r="DR122" s="308" t="s">
        <v>136</v>
      </c>
      <c r="DS122" s="308" t="s">
        <v>134</v>
      </c>
      <c r="DT122" s="309">
        <f>ADHK!DT122</f>
        <v>10479</v>
      </c>
      <c r="DU122" s="309">
        <f>'Produksi dan Harga'!AM101</f>
        <v>500993.6492</v>
      </c>
      <c r="DV122" s="309">
        <f t="shared" si="2094"/>
        <v>5249.91245</v>
      </c>
      <c r="DW122" s="310"/>
      <c r="DX122" s="309">
        <f t="shared" si="2095"/>
        <v>0</v>
      </c>
      <c r="DY122" s="310"/>
      <c r="DZ122" s="309"/>
      <c r="EA122" s="309">
        <f t="shared" si="2096"/>
        <v>0</v>
      </c>
      <c r="EB122" s="309">
        <f t="shared" si="2097"/>
        <v>5249.91245</v>
      </c>
      <c r="EC122" s="310">
        <v>0.224147321887</v>
      </c>
      <c r="ED122" s="311">
        <f t="shared" si="2098"/>
        <v>1176.753816</v>
      </c>
      <c r="EE122" s="312">
        <f t="shared" si="2099"/>
        <v>4073.158634</v>
      </c>
      <c r="EF122" s="313"/>
      <c r="EG122" s="306">
        <v>8.0</v>
      </c>
      <c r="EH122" s="307" t="s">
        <v>42</v>
      </c>
      <c r="EI122" s="308" t="s">
        <v>136</v>
      </c>
      <c r="EJ122" s="308" t="s">
        <v>134</v>
      </c>
      <c r="EK122" s="309">
        <f>ADHK!EK122</f>
        <v>11008</v>
      </c>
      <c r="EL122" s="309">
        <f>'Produksi dan Harga'!AR101</f>
        <v>512520.6331</v>
      </c>
      <c r="EM122" s="309">
        <f t="shared" si="2100"/>
        <v>5641.827129</v>
      </c>
      <c r="EN122" s="310"/>
      <c r="EO122" s="309">
        <f t="shared" si="2101"/>
        <v>0</v>
      </c>
      <c r="EP122" s="310"/>
      <c r="EQ122" s="309"/>
      <c r="ER122" s="309">
        <f t="shared" si="2102"/>
        <v>0</v>
      </c>
      <c r="ES122" s="309">
        <f t="shared" si="2103"/>
        <v>5641.827129</v>
      </c>
      <c r="ET122" s="310">
        <v>0.224147321887</v>
      </c>
      <c r="EU122" s="311">
        <f t="shared" si="2104"/>
        <v>1264.600441</v>
      </c>
      <c r="EV122" s="312">
        <f t="shared" si="2105"/>
        <v>4377.226687</v>
      </c>
      <c r="EW122" s="313"/>
      <c r="EX122" s="306">
        <v>8.0</v>
      </c>
      <c r="EY122" s="307" t="s">
        <v>42</v>
      </c>
      <c r="EZ122" s="308" t="s">
        <v>136</v>
      </c>
      <c r="FA122" s="308" t="s">
        <v>134</v>
      </c>
      <c r="FB122" s="309">
        <f>ADHK!FB122</f>
        <v>10588</v>
      </c>
      <c r="FC122" s="309">
        <f>'Produksi dan Harga'!AW101</f>
        <v>551195.2811</v>
      </c>
      <c r="FD122" s="309">
        <f t="shared" si="2106"/>
        <v>5836.055636</v>
      </c>
      <c r="FE122" s="310"/>
      <c r="FF122" s="309">
        <f t="shared" si="2107"/>
        <v>0</v>
      </c>
      <c r="FG122" s="310"/>
      <c r="FH122" s="309"/>
      <c r="FI122" s="309">
        <f t="shared" si="2108"/>
        <v>0</v>
      </c>
      <c r="FJ122" s="309">
        <f t="shared" si="2109"/>
        <v>5836.055636</v>
      </c>
      <c r="FK122" s="310">
        <v>0.224147321887</v>
      </c>
      <c r="FL122" s="311">
        <f t="shared" si="2110"/>
        <v>1308.136241</v>
      </c>
      <c r="FM122" s="312">
        <f t="shared" si="2111"/>
        <v>4527.919395</v>
      </c>
      <c r="FN122" s="313"/>
      <c r="FO122" s="306">
        <v>8.0</v>
      </c>
      <c r="FP122" s="307" t="s">
        <v>42</v>
      </c>
      <c r="FQ122" s="308" t="s">
        <v>136</v>
      </c>
      <c r="FR122" s="308" t="s">
        <v>134</v>
      </c>
      <c r="FS122" s="309">
        <f>ADHK!FS122</f>
        <v>6556</v>
      </c>
      <c r="FT122" s="309">
        <f>'Produksi dan Harga'!BB101</f>
        <v>596132.6166</v>
      </c>
      <c r="FU122" s="309">
        <f t="shared" si="2112"/>
        <v>3908.245434</v>
      </c>
      <c r="FV122" s="310"/>
      <c r="FW122" s="309">
        <f t="shared" si="2113"/>
        <v>0</v>
      </c>
      <c r="FX122" s="310"/>
      <c r="FY122" s="309"/>
      <c r="FZ122" s="309">
        <f t="shared" si="2114"/>
        <v>0</v>
      </c>
      <c r="GA122" s="309">
        <f t="shared" si="2115"/>
        <v>3908.245434</v>
      </c>
      <c r="GB122" s="310">
        <v>0.224147321887</v>
      </c>
      <c r="GC122" s="311">
        <f t="shared" si="2116"/>
        <v>876.0227474</v>
      </c>
      <c r="GD122" s="312">
        <f t="shared" si="2117"/>
        <v>3032.222687</v>
      </c>
      <c r="GE122" s="313"/>
      <c r="GF122" s="306">
        <v>8.0</v>
      </c>
      <c r="GG122" s="307" t="s">
        <v>42</v>
      </c>
      <c r="GH122" s="308" t="s">
        <v>136</v>
      </c>
      <c r="GI122" s="308" t="s">
        <v>134</v>
      </c>
      <c r="GJ122" s="309">
        <f>ADHK!GJ122</f>
        <v>14329.8</v>
      </c>
      <c r="GK122" s="309">
        <f>'Produksi dan Harga'!BG101</f>
        <v>608633.2529</v>
      </c>
      <c r="GL122" s="309">
        <f t="shared" si="2118"/>
        <v>8721.592787</v>
      </c>
      <c r="GM122" s="310"/>
      <c r="GN122" s="309">
        <f t="shared" si="2119"/>
        <v>0</v>
      </c>
      <c r="GO122" s="310"/>
      <c r="GP122" s="309"/>
      <c r="GQ122" s="309">
        <f t="shared" si="2120"/>
        <v>0</v>
      </c>
      <c r="GR122" s="309">
        <f t="shared" si="2121"/>
        <v>8721.592787</v>
      </c>
      <c r="GS122" s="310">
        <v>0.224147321887</v>
      </c>
      <c r="GT122" s="311">
        <f t="shared" si="2122"/>
        <v>1954.921666</v>
      </c>
      <c r="GU122" s="312">
        <f t="shared" si="2123"/>
        <v>6766.671121</v>
      </c>
      <c r="GV122" s="313"/>
      <c r="GW122" s="306">
        <v>8.0</v>
      </c>
      <c r="GX122" s="307" t="s">
        <v>42</v>
      </c>
      <c r="GY122" s="308" t="s">
        <v>136</v>
      </c>
      <c r="GZ122" s="308" t="s">
        <v>134</v>
      </c>
      <c r="HA122" s="309">
        <f>ADHK!HA122</f>
        <v>9520.88</v>
      </c>
      <c r="HB122" s="309">
        <f>'Produksi dan Harga'!BL101</f>
        <v>618004.1563</v>
      </c>
      <c r="HC122" s="309">
        <f t="shared" si="2124"/>
        <v>5883.943412</v>
      </c>
      <c r="HD122" s="310"/>
      <c r="HE122" s="309">
        <f t="shared" si="2125"/>
        <v>0</v>
      </c>
      <c r="HF122" s="310"/>
      <c r="HG122" s="309"/>
      <c r="HH122" s="309">
        <f t="shared" si="2126"/>
        <v>0</v>
      </c>
      <c r="HI122" s="309">
        <f t="shared" si="2127"/>
        <v>5883.943412</v>
      </c>
      <c r="HJ122" s="310">
        <v>0.224147321887</v>
      </c>
      <c r="HK122" s="311">
        <f t="shared" si="2128"/>
        <v>1318.870158</v>
      </c>
      <c r="HL122" s="312">
        <f t="shared" si="2129"/>
        <v>4565.073254</v>
      </c>
      <c r="HM122" s="313"/>
      <c r="HN122" s="306">
        <v>8.0</v>
      </c>
      <c r="HO122" s="307" t="s">
        <v>42</v>
      </c>
      <c r="HP122" s="308" t="s">
        <v>136</v>
      </c>
      <c r="HQ122" s="308" t="s">
        <v>134</v>
      </c>
      <c r="HR122" s="309">
        <f>ADHK!HR122</f>
        <v>10610.82</v>
      </c>
      <c r="HS122" s="309">
        <f>'Produksi dan Harga'!BQ101</f>
        <v>673982.7388</v>
      </c>
      <c r="HT122" s="309">
        <f t="shared" si="2130"/>
        <v>7151.509524</v>
      </c>
      <c r="HU122" s="310"/>
      <c r="HV122" s="309">
        <f t="shared" si="2131"/>
        <v>0</v>
      </c>
      <c r="HW122" s="310"/>
      <c r="HX122" s="309"/>
      <c r="HY122" s="309">
        <f t="shared" si="2132"/>
        <v>0</v>
      </c>
      <c r="HZ122" s="309">
        <f t="shared" si="2133"/>
        <v>7151.509524</v>
      </c>
      <c r="IA122" s="310">
        <v>0.224147321887</v>
      </c>
      <c r="IB122" s="311">
        <f t="shared" si="2134"/>
        <v>1602.991707</v>
      </c>
      <c r="IC122" s="312">
        <f t="shared" si="2135"/>
        <v>5548.517817</v>
      </c>
      <c r="ID122" s="313"/>
      <c r="IE122" s="306">
        <v>8.0</v>
      </c>
      <c r="IF122" s="307" t="s">
        <v>42</v>
      </c>
      <c r="IG122" s="308" t="s">
        <v>136</v>
      </c>
      <c r="IH122" s="308" t="s">
        <v>134</v>
      </c>
      <c r="II122" s="309">
        <f>ADHK!II122</f>
        <v>9229.86</v>
      </c>
      <c r="IJ122" s="309">
        <f>'Produksi dan Harga'!BV101</f>
        <v>691662.1653</v>
      </c>
      <c r="IK122" s="309">
        <f t="shared" si="2136"/>
        <v>6383.944953</v>
      </c>
      <c r="IL122" s="310"/>
      <c r="IM122" s="309">
        <f t="shared" si="2137"/>
        <v>0</v>
      </c>
      <c r="IN122" s="310"/>
      <c r="IO122" s="309"/>
      <c r="IP122" s="309">
        <f t="shared" si="2138"/>
        <v>0</v>
      </c>
      <c r="IQ122" s="309">
        <f t="shared" si="2139"/>
        <v>6383.944953</v>
      </c>
      <c r="IR122" s="310">
        <v>0.224147321887</v>
      </c>
      <c r="IS122" s="311">
        <f t="shared" si="2140"/>
        <v>1430.944164</v>
      </c>
      <c r="IT122" s="312">
        <f t="shared" si="2141"/>
        <v>4953.000789</v>
      </c>
      <c r="IU122" s="313"/>
      <c r="IV122" s="306">
        <v>8.0</v>
      </c>
      <c r="IW122" s="307" t="s">
        <v>42</v>
      </c>
      <c r="IX122" s="308" t="s">
        <v>136</v>
      </c>
      <c r="IY122" s="308" t="s">
        <v>134</v>
      </c>
      <c r="IZ122" s="309">
        <f>ADHK!IZ122</f>
        <v>7849.58</v>
      </c>
      <c r="JA122" s="309">
        <f>'Produksi dan Harga'!CA101</f>
        <v>683009.7727</v>
      </c>
      <c r="JB122" s="309">
        <f t="shared" si="2142"/>
        <v>5361.339851</v>
      </c>
      <c r="JC122" s="310"/>
      <c r="JD122" s="309">
        <f t="shared" si="2143"/>
        <v>0</v>
      </c>
      <c r="JE122" s="310"/>
      <c r="JF122" s="309"/>
      <c r="JG122" s="309">
        <f t="shared" si="2144"/>
        <v>0</v>
      </c>
      <c r="JH122" s="309">
        <f t="shared" si="2145"/>
        <v>5361.339851</v>
      </c>
      <c r="JI122" s="310">
        <v>0.224147321887</v>
      </c>
      <c r="JJ122" s="311">
        <f t="shared" si="2146"/>
        <v>1201.729969</v>
      </c>
      <c r="JK122" s="312">
        <f t="shared" si="2147"/>
        <v>4159.609882</v>
      </c>
      <c r="JL122" s="313"/>
      <c r="JM122" s="306">
        <v>8.0</v>
      </c>
      <c r="JN122" s="307" t="s">
        <v>42</v>
      </c>
      <c r="JO122" s="308" t="s">
        <v>136</v>
      </c>
      <c r="JP122" s="308" t="s">
        <v>134</v>
      </c>
      <c r="JQ122" s="309">
        <f>ADHK!JQ122</f>
        <v>11959.13</v>
      </c>
      <c r="JR122" s="309">
        <f>'Produksi dan Harga'!CF101</f>
        <v>670999.1242</v>
      </c>
      <c r="JS122" s="309">
        <f t="shared" si="2148"/>
        <v>8024.565757</v>
      </c>
      <c r="JT122" s="310"/>
      <c r="JU122" s="309">
        <f t="shared" si="2149"/>
        <v>0</v>
      </c>
      <c r="JV122" s="310"/>
      <c r="JW122" s="309"/>
      <c r="JX122" s="309">
        <f t="shared" si="2150"/>
        <v>0</v>
      </c>
      <c r="JY122" s="309">
        <f t="shared" si="2151"/>
        <v>8024.565757</v>
      </c>
      <c r="JZ122" s="310">
        <v>0.224147321887</v>
      </c>
      <c r="KA122" s="311">
        <f t="shared" si="2152"/>
        <v>1798.684924</v>
      </c>
      <c r="KB122" s="312">
        <f t="shared" si="2153"/>
        <v>6225.880833</v>
      </c>
      <c r="KC122" s="313"/>
      <c r="KD122" s="306">
        <v>8.0</v>
      </c>
      <c r="KE122" s="307" t="s">
        <v>42</v>
      </c>
      <c r="KF122" s="308" t="s">
        <v>136</v>
      </c>
      <c r="KG122" s="308" t="s">
        <v>134</v>
      </c>
      <c r="KH122" s="309" t="str">
        <f>ADHK!KH122</f>
        <v/>
      </c>
      <c r="KI122" s="309"/>
      <c r="KJ122" s="309">
        <f t="shared" si="2154"/>
        <v>0</v>
      </c>
      <c r="KK122" s="310"/>
      <c r="KL122" s="309">
        <f t="shared" si="2155"/>
        <v>0</v>
      </c>
      <c r="KM122" s="310"/>
      <c r="KN122" s="309"/>
      <c r="KO122" s="309">
        <f t="shared" si="2156"/>
        <v>0</v>
      </c>
      <c r="KP122" s="309">
        <f t="shared" si="2157"/>
        <v>0</v>
      </c>
      <c r="KQ122" s="310">
        <v>0.224147321887</v>
      </c>
      <c r="KR122" s="311">
        <f t="shared" si="2158"/>
        <v>0</v>
      </c>
      <c r="KS122" s="312">
        <f t="shared" si="2159"/>
        <v>0</v>
      </c>
      <c r="KT122" s="313"/>
      <c r="KU122" s="314"/>
    </row>
    <row r="123" ht="15.75" customHeight="1">
      <c r="A123" s="306">
        <v>9.0</v>
      </c>
      <c r="B123" s="307" t="s">
        <v>43</v>
      </c>
      <c r="C123" s="308" t="s">
        <v>136</v>
      </c>
      <c r="D123" s="308" t="s">
        <v>134</v>
      </c>
      <c r="E123" s="309">
        <f>ADHK!E123</f>
        <v>36536</v>
      </c>
      <c r="F123" s="309">
        <f>ADHK!F123</f>
        <v>518346.4752</v>
      </c>
      <c r="G123" s="309">
        <f t="shared" si="2052"/>
        <v>18938.30682</v>
      </c>
      <c r="H123" s="310"/>
      <c r="I123" s="309">
        <f t="shared" si="2053"/>
        <v>0</v>
      </c>
      <c r="J123" s="310"/>
      <c r="K123" s="309"/>
      <c r="L123" s="309">
        <f t="shared" si="2054"/>
        <v>0</v>
      </c>
      <c r="M123" s="309">
        <f t="shared" si="2055"/>
        <v>18938.30682</v>
      </c>
      <c r="N123" s="310">
        <v>0.224147321887</v>
      </c>
      <c r="O123" s="311">
        <f t="shared" si="2056"/>
        <v>4244.970754</v>
      </c>
      <c r="P123" s="312">
        <f t="shared" si="2057"/>
        <v>14693.33606</v>
      </c>
      <c r="Q123" s="313"/>
      <c r="R123" s="306">
        <v>9.0</v>
      </c>
      <c r="S123" s="307" t="s">
        <v>43</v>
      </c>
      <c r="T123" s="308" t="s">
        <v>136</v>
      </c>
      <c r="U123" s="308" t="s">
        <v>134</v>
      </c>
      <c r="V123" s="309">
        <f>ADHK!V123</f>
        <v>16313</v>
      </c>
      <c r="W123" s="309">
        <f>'Produksi dan Harga'!I102</f>
        <v>473685.4296</v>
      </c>
      <c r="X123" s="309">
        <f t="shared" si="2058"/>
        <v>7727.230413</v>
      </c>
      <c r="Y123" s="310"/>
      <c r="Z123" s="309">
        <f t="shared" si="2059"/>
        <v>0</v>
      </c>
      <c r="AA123" s="310"/>
      <c r="AB123" s="309"/>
      <c r="AC123" s="309">
        <f t="shared" si="2060"/>
        <v>0</v>
      </c>
      <c r="AD123" s="309">
        <f t="shared" si="2061"/>
        <v>7727.230413</v>
      </c>
      <c r="AE123" s="310">
        <v>0.224147321887</v>
      </c>
      <c r="AF123" s="311">
        <f t="shared" si="2062"/>
        <v>1732.038003</v>
      </c>
      <c r="AG123" s="312">
        <f t="shared" si="2063"/>
        <v>5995.19241</v>
      </c>
      <c r="AH123" s="313"/>
      <c r="AI123" s="306">
        <v>9.0</v>
      </c>
      <c r="AJ123" s="307" t="s">
        <v>43</v>
      </c>
      <c r="AK123" s="308" t="s">
        <v>136</v>
      </c>
      <c r="AL123" s="308" t="s">
        <v>134</v>
      </c>
      <c r="AM123" s="309">
        <f>ADHK!AM123</f>
        <v>34455</v>
      </c>
      <c r="AN123" s="309">
        <f>'Produksi dan Harga'!N102</f>
        <v>574791.7211</v>
      </c>
      <c r="AO123" s="309">
        <f t="shared" si="2064"/>
        <v>19804.44875</v>
      </c>
      <c r="AP123" s="310"/>
      <c r="AQ123" s="309">
        <f t="shared" si="2065"/>
        <v>0</v>
      </c>
      <c r="AR123" s="310"/>
      <c r="AS123" s="309"/>
      <c r="AT123" s="309">
        <f t="shared" si="2066"/>
        <v>0</v>
      </c>
      <c r="AU123" s="309">
        <f t="shared" si="2067"/>
        <v>19804.44875</v>
      </c>
      <c r="AV123" s="310">
        <v>0.224147321887</v>
      </c>
      <c r="AW123" s="311">
        <f t="shared" si="2068"/>
        <v>4439.114149</v>
      </c>
      <c r="AX123" s="312">
        <f t="shared" si="2069"/>
        <v>15365.3346</v>
      </c>
      <c r="AY123" s="313"/>
      <c r="AZ123" s="306">
        <v>9.0</v>
      </c>
      <c r="BA123" s="307" t="s">
        <v>43</v>
      </c>
      <c r="BB123" s="308" t="s">
        <v>136</v>
      </c>
      <c r="BC123" s="308" t="s">
        <v>134</v>
      </c>
      <c r="BD123" s="309">
        <f>ADHK!BD123</f>
        <v>16094</v>
      </c>
      <c r="BE123" s="309">
        <f>'Produksi dan Harga'!S102</f>
        <v>571896.7323</v>
      </c>
      <c r="BF123" s="309">
        <f t="shared" si="2070"/>
        <v>9204.10601</v>
      </c>
      <c r="BG123" s="310"/>
      <c r="BH123" s="309">
        <f t="shared" si="2071"/>
        <v>0</v>
      </c>
      <c r="BI123" s="310"/>
      <c r="BJ123" s="309"/>
      <c r="BK123" s="309">
        <f t="shared" si="2072"/>
        <v>0</v>
      </c>
      <c r="BL123" s="309">
        <f t="shared" si="2073"/>
        <v>9204.10601</v>
      </c>
      <c r="BM123" s="310">
        <v>0.224147321887</v>
      </c>
      <c r="BN123" s="311">
        <f t="shared" si="2074"/>
        <v>2063.075712</v>
      </c>
      <c r="BO123" s="312">
        <f t="shared" si="2075"/>
        <v>7141.030297</v>
      </c>
      <c r="BP123" s="313"/>
      <c r="BQ123" s="306">
        <v>9.0</v>
      </c>
      <c r="BR123" s="307" t="s">
        <v>43</v>
      </c>
      <c r="BS123" s="308" t="s">
        <v>136</v>
      </c>
      <c r="BT123" s="308" t="s">
        <v>134</v>
      </c>
      <c r="BU123" s="309">
        <f>ADHK!BU123</f>
        <v>23044</v>
      </c>
      <c r="BV123" s="309">
        <f>'Produksi dan Harga'!X102</f>
        <v>600566.0872</v>
      </c>
      <c r="BW123" s="309">
        <f t="shared" si="2076"/>
        <v>13839.44491</v>
      </c>
      <c r="BX123" s="310"/>
      <c r="BY123" s="309">
        <f t="shared" si="2077"/>
        <v>0</v>
      </c>
      <c r="BZ123" s="310"/>
      <c r="CA123" s="309"/>
      <c r="CB123" s="309">
        <f t="shared" si="2078"/>
        <v>0</v>
      </c>
      <c r="CC123" s="309">
        <f t="shared" si="2079"/>
        <v>13839.44491</v>
      </c>
      <c r="CD123" s="310">
        <v>0.224147321887</v>
      </c>
      <c r="CE123" s="311">
        <f t="shared" si="2080"/>
        <v>3102.074514</v>
      </c>
      <c r="CF123" s="312">
        <f t="shared" si="2081"/>
        <v>10737.3704</v>
      </c>
      <c r="CG123" s="313"/>
      <c r="CH123" s="306">
        <v>9.0</v>
      </c>
      <c r="CI123" s="307" t="s">
        <v>43</v>
      </c>
      <c r="CJ123" s="308" t="s">
        <v>136</v>
      </c>
      <c r="CK123" s="308" t="s">
        <v>134</v>
      </c>
      <c r="CL123" s="309">
        <f>ADHK!CL123</f>
        <v>9088</v>
      </c>
      <c r="CM123" s="309">
        <f>'Produksi dan Harga'!AC102</f>
        <v>675972.8126</v>
      </c>
      <c r="CN123" s="309">
        <f t="shared" si="2082"/>
        <v>6143.240921</v>
      </c>
      <c r="CO123" s="310"/>
      <c r="CP123" s="309">
        <f t="shared" si="2083"/>
        <v>0</v>
      </c>
      <c r="CQ123" s="310"/>
      <c r="CR123" s="309"/>
      <c r="CS123" s="309">
        <f t="shared" si="2084"/>
        <v>0</v>
      </c>
      <c r="CT123" s="309">
        <f t="shared" si="2085"/>
        <v>6143.240921</v>
      </c>
      <c r="CU123" s="310">
        <v>0.224147321887</v>
      </c>
      <c r="CV123" s="311">
        <f t="shared" si="2086"/>
        <v>1376.991</v>
      </c>
      <c r="CW123" s="312">
        <f t="shared" si="2087"/>
        <v>4766.249921</v>
      </c>
      <c r="CX123" s="313"/>
      <c r="CY123" s="306">
        <v>9.0</v>
      </c>
      <c r="CZ123" s="307" t="s">
        <v>43</v>
      </c>
      <c r="DA123" s="308" t="s">
        <v>136</v>
      </c>
      <c r="DB123" s="308" t="s">
        <v>134</v>
      </c>
      <c r="DC123" s="309">
        <f>ADHK!DC123</f>
        <v>8530</v>
      </c>
      <c r="DD123" s="309">
        <f>'Produksi dan Harga'!AH102</f>
        <v>754577.0419</v>
      </c>
      <c r="DE123" s="309">
        <f t="shared" si="2088"/>
        <v>6436.542168</v>
      </c>
      <c r="DF123" s="310"/>
      <c r="DG123" s="309">
        <f t="shared" si="2089"/>
        <v>0</v>
      </c>
      <c r="DH123" s="310"/>
      <c r="DI123" s="309"/>
      <c r="DJ123" s="309">
        <f t="shared" si="2090"/>
        <v>0</v>
      </c>
      <c r="DK123" s="309">
        <f t="shared" si="2091"/>
        <v>6436.542168</v>
      </c>
      <c r="DL123" s="310">
        <v>0.224147321887</v>
      </c>
      <c r="DM123" s="311">
        <f t="shared" si="2092"/>
        <v>1442.733689</v>
      </c>
      <c r="DN123" s="312">
        <f t="shared" si="2093"/>
        <v>4993.808479</v>
      </c>
      <c r="DO123" s="313"/>
      <c r="DP123" s="306">
        <v>9.0</v>
      </c>
      <c r="DQ123" s="307" t="s">
        <v>43</v>
      </c>
      <c r="DR123" s="308" t="s">
        <v>136</v>
      </c>
      <c r="DS123" s="308" t="s">
        <v>134</v>
      </c>
      <c r="DT123" s="309">
        <f>ADHK!DT123</f>
        <v>10882</v>
      </c>
      <c r="DU123" s="309">
        <f>'Produksi dan Harga'!AM102</f>
        <v>728347.4695</v>
      </c>
      <c r="DV123" s="309">
        <f t="shared" si="2094"/>
        <v>7925.877163</v>
      </c>
      <c r="DW123" s="310"/>
      <c r="DX123" s="309">
        <f t="shared" si="2095"/>
        <v>0</v>
      </c>
      <c r="DY123" s="310"/>
      <c r="DZ123" s="309"/>
      <c r="EA123" s="309">
        <f t="shared" si="2096"/>
        <v>0</v>
      </c>
      <c r="EB123" s="309">
        <f t="shared" si="2097"/>
        <v>7925.877163</v>
      </c>
      <c r="EC123" s="310">
        <v>0.224147321887</v>
      </c>
      <c r="ED123" s="311">
        <f t="shared" si="2098"/>
        <v>1776.56414</v>
      </c>
      <c r="EE123" s="312">
        <f t="shared" si="2099"/>
        <v>6149.313023</v>
      </c>
      <c r="EF123" s="313"/>
      <c r="EG123" s="306">
        <v>9.0</v>
      </c>
      <c r="EH123" s="307" t="s">
        <v>43</v>
      </c>
      <c r="EI123" s="308" t="s">
        <v>136</v>
      </c>
      <c r="EJ123" s="308" t="s">
        <v>134</v>
      </c>
      <c r="EK123" s="309">
        <f>ADHK!EK123</f>
        <v>12535</v>
      </c>
      <c r="EL123" s="309">
        <f>'Produksi dan Harga'!AR102</f>
        <v>763356.1775</v>
      </c>
      <c r="EM123" s="309">
        <f t="shared" si="2100"/>
        <v>9568.669685</v>
      </c>
      <c r="EN123" s="310"/>
      <c r="EO123" s="309">
        <f t="shared" si="2101"/>
        <v>0</v>
      </c>
      <c r="EP123" s="310"/>
      <c r="EQ123" s="309"/>
      <c r="ER123" s="309">
        <f t="shared" si="2102"/>
        <v>0</v>
      </c>
      <c r="ES123" s="309">
        <f t="shared" si="2103"/>
        <v>9568.669685</v>
      </c>
      <c r="ET123" s="310">
        <v>0.224147321887</v>
      </c>
      <c r="EU123" s="311">
        <f t="shared" si="2104"/>
        <v>2144.791684</v>
      </c>
      <c r="EV123" s="312">
        <f t="shared" si="2105"/>
        <v>7423.878001</v>
      </c>
      <c r="EW123" s="313"/>
      <c r="EX123" s="306">
        <v>9.0</v>
      </c>
      <c r="EY123" s="307" t="s">
        <v>43</v>
      </c>
      <c r="EZ123" s="308" t="s">
        <v>136</v>
      </c>
      <c r="FA123" s="308" t="s">
        <v>134</v>
      </c>
      <c r="FB123" s="309">
        <f>ADHK!FB123</f>
        <v>13610</v>
      </c>
      <c r="FC123" s="309">
        <f>'Produksi dan Harga'!AW102</f>
        <v>793987.7928</v>
      </c>
      <c r="FD123" s="309">
        <f t="shared" si="2106"/>
        <v>10806.17386</v>
      </c>
      <c r="FE123" s="310"/>
      <c r="FF123" s="309">
        <f t="shared" si="2107"/>
        <v>0</v>
      </c>
      <c r="FG123" s="310"/>
      <c r="FH123" s="309"/>
      <c r="FI123" s="309">
        <f t="shared" si="2108"/>
        <v>0</v>
      </c>
      <c r="FJ123" s="309">
        <f t="shared" si="2109"/>
        <v>10806.17386</v>
      </c>
      <c r="FK123" s="310">
        <v>0.224147321887</v>
      </c>
      <c r="FL123" s="311">
        <f t="shared" si="2110"/>
        <v>2422.17493</v>
      </c>
      <c r="FM123" s="312">
        <f t="shared" si="2111"/>
        <v>8383.998929</v>
      </c>
      <c r="FN123" s="313"/>
      <c r="FO123" s="306">
        <v>9.0</v>
      </c>
      <c r="FP123" s="307" t="s">
        <v>43</v>
      </c>
      <c r="FQ123" s="308" t="s">
        <v>136</v>
      </c>
      <c r="FR123" s="308" t="s">
        <v>134</v>
      </c>
      <c r="FS123" s="309">
        <f>ADHK!FS123</f>
        <v>9569.8</v>
      </c>
      <c r="FT123" s="309">
        <f>'Produksi dan Harga'!BB102</f>
        <v>859687.6234</v>
      </c>
      <c r="FU123" s="309">
        <f t="shared" si="2112"/>
        <v>8227.038619</v>
      </c>
      <c r="FV123" s="310"/>
      <c r="FW123" s="309">
        <f t="shared" si="2113"/>
        <v>0</v>
      </c>
      <c r="FX123" s="310"/>
      <c r="FY123" s="309"/>
      <c r="FZ123" s="309">
        <f t="shared" si="2114"/>
        <v>0</v>
      </c>
      <c r="GA123" s="309">
        <f t="shared" si="2115"/>
        <v>8227.038619</v>
      </c>
      <c r="GB123" s="310">
        <v>0.224147321887</v>
      </c>
      <c r="GC123" s="311">
        <f t="shared" si="2116"/>
        <v>1844.068673</v>
      </c>
      <c r="GD123" s="312">
        <f t="shared" si="2117"/>
        <v>6382.969945</v>
      </c>
      <c r="GE123" s="313"/>
      <c r="GF123" s="306">
        <v>9.0</v>
      </c>
      <c r="GG123" s="307" t="s">
        <v>43</v>
      </c>
      <c r="GH123" s="308" t="s">
        <v>136</v>
      </c>
      <c r="GI123" s="308" t="s">
        <v>134</v>
      </c>
      <c r="GJ123" s="309">
        <f>ADHK!GJ123</f>
        <v>15975.3</v>
      </c>
      <c r="GK123" s="309">
        <f>'Produksi dan Harga'!BG102</f>
        <v>833880.6682</v>
      </c>
      <c r="GL123" s="309">
        <f t="shared" si="2118"/>
        <v>13321.49384</v>
      </c>
      <c r="GM123" s="310"/>
      <c r="GN123" s="309">
        <f t="shared" si="2119"/>
        <v>0</v>
      </c>
      <c r="GO123" s="310"/>
      <c r="GP123" s="309"/>
      <c r="GQ123" s="309">
        <f t="shared" si="2120"/>
        <v>0</v>
      </c>
      <c r="GR123" s="309">
        <f t="shared" si="2121"/>
        <v>13321.49384</v>
      </c>
      <c r="GS123" s="310">
        <v>0.224147321887</v>
      </c>
      <c r="GT123" s="311">
        <f t="shared" si="2122"/>
        <v>2985.977168</v>
      </c>
      <c r="GU123" s="312">
        <f t="shared" si="2123"/>
        <v>10335.51667</v>
      </c>
      <c r="GV123" s="313"/>
      <c r="GW123" s="306">
        <v>9.0</v>
      </c>
      <c r="GX123" s="307" t="s">
        <v>43</v>
      </c>
      <c r="GY123" s="308" t="s">
        <v>136</v>
      </c>
      <c r="GZ123" s="308" t="s">
        <v>134</v>
      </c>
      <c r="HA123" s="309">
        <f>ADHK!HA123</f>
        <v>10013.2</v>
      </c>
      <c r="HB123" s="309">
        <f>'Produksi dan Harga'!BL102</f>
        <v>841059.5194</v>
      </c>
      <c r="HC123" s="309">
        <f t="shared" si="2124"/>
        <v>8421.69718</v>
      </c>
      <c r="HD123" s="310"/>
      <c r="HE123" s="309">
        <f t="shared" si="2125"/>
        <v>0</v>
      </c>
      <c r="HF123" s="310"/>
      <c r="HG123" s="309"/>
      <c r="HH123" s="309">
        <f t="shared" si="2126"/>
        <v>0</v>
      </c>
      <c r="HI123" s="309">
        <f t="shared" si="2127"/>
        <v>8421.69718</v>
      </c>
      <c r="HJ123" s="310">
        <v>0.224147321887</v>
      </c>
      <c r="HK123" s="311">
        <f t="shared" si="2128"/>
        <v>1887.700869</v>
      </c>
      <c r="HL123" s="312">
        <f t="shared" si="2129"/>
        <v>6533.996311</v>
      </c>
      <c r="HM123" s="313"/>
      <c r="HN123" s="306">
        <v>9.0</v>
      </c>
      <c r="HO123" s="307" t="s">
        <v>43</v>
      </c>
      <c r="HP123" s="308" t="s">
        <v>136</v>
      </c>
      <c r="HQ123" s="308" t="s">
        <v>134</v>
      </c>
      <c r="HR123" s="309">
        <f>ADHK!HR123</f>
        <v>10496.91</v>
      </c>
      <c r="HS123" s="309">
        <f>'Produksi dan Harga'!BQ102</f>
        <v>900523.3314</v>
      </c>
      <c r="HT123" s="309">
        <f t="shared" si="2130"/>
        <v>9452.712362</v>
      </c>
      <c r="HU123" s="310"/>
      <c r="HV123" s="309">
        <f t="shared" si="2131"/>
        <v>0</v>
      </c>
      <c r="HW123" s="310"/>
      <c r="HX123" s="309"/>
      <c r="HY123" s="309">
        <f t="shared" si="2132"/>
        <v>0</v>
      </c>
      <c r="HZ123" s="309">
        <f t="shared" si="2133"/>
        <v>9452.712362</v>
      </c>
      <c r="IA123" s="310">
        <v>0.224147321887</v>
      </c>
      <c r="IB123" s="311">
        <f t="shared" si="2134"/>
        <v>2118.800161</v>
      </c>
      <c r="IC123" s="312">
        <f t="shared" si="2135"/>
        <v>7333.912202</v>
      </c>
      <c r="ID123" s="313"/>
      <c r="IE123" s="306">
        <v>9.0</v>
      </c>
      <c r="IF123" s="307" t="s">
        <v>43</v>
      </c>
      <c r="IG123" s="308" t="s">
        <v>136</v>
      </c>
      <c r="IH123" s="308" t="s">
        <v>134</v>
      </c>
      <c r="II123" s="309">
        <f>ADHK!II123</f>
        <v>11788.25</v>
      </c>
      <c r="IJ123" s="309">
        <f>'Produksi dan Harga'!BV102</f>
        <v>1147351.184</v>
      </c>
      <c r="IK123" s="309">
        <f t="shared" si="2136"/>
        <v>13525.26259</v>
      </c>
      <c r="IL123" s="310"/>
      <c r="IM123" s="309">
        <f t="shared" si="2137"/>
        <v>0</v>
      </c>
      <c r="IN123" s="310"/>
      <c r="IO123" s="309"/>
      <c r="IP123" s="309">
        <f t="shared" si="2138"/>
        <v>0</v>
      </c>
      <c r="IQ123" s="309">
        <f t="shared" si="2139"/>
        <v>13525.26259</v>
      </c>
      <c r="IR123" s="310">
        <v>0.224147321887</v>
      </c>
      <c r="IS123" s="311">
        <f t="shared" si="2140"/>
        <v>3031.651387</v>
      </c>
      <c r="IT123" s="312">
        <f t="shared" si="2141"/>
        <v>10493.6112</v>
      </c>
      <c r="IU123" s="313"/>
      <c r="IV123" s="306">
        <v>9.0</v>
      </c>
      <c r="IW123" s="307" t="s">
        <v>43</v>
      </c>
      <c r="IX123" s="308" t="s">
        <v>136</v>
      </c>
      <c r="IY123" s="308" t="s">
        <v>134</v>
      </c>
      <c r="IZ123" s="309">
        <f>ADHK!IZ123</f>
        <v>10101.51</v>
      </c>
      <c r="JA123" s="309">
        <f>'Produksi dan Harga'!CA102</f>
        <v>954841.5719</v>
      </c>
      <c r="JB123" s="309">
        <f t="shared" si="2142"/>
        <v>9645.341686</v>
      </c>
      <c r="JC123" s="310"/>
      <c r="JD123" s="309">
        <f t="shared" si="2143"/>
        <v>0</v>
      </c>
      <c r="JE123" s="310"/>
      <c r="JF123" s="309"/>
      <c r="JG123" s="309">
        <f t="shared" si="2144"/>
        <v>0</v>
      </c>
      <c r="JH123" s="309">
        <f t="shared" si="2145"/>
        <v>9645.341686</v>
      </c>
      <c r="JI123" s="310">
        <v>0.224147321887</v>
      </c>
      <c r="JJ123" s="311">
        <f t="shared" si="2146"/>
        <v>2161.977508</v>
      </c>
      <c r="JK123" s="312">
        <f t="shared" si="2147"/>
        <v>7483.364179</v>
      </c>
      <c r="JL123" s="313"/>
      <c r="JM123" s="306">
        <v>9.0</v>
      </c>
      <c r="JN123" s="307" t="s">
        <v>43</v>
      </c>
      <c r="JO123" s="308" t="s">
        <v>136</v>
      </c>
      <c r="JP123" s="308" t="s">
        <v>134</v>
      </c>
      <c r="JQ123" s="309">
        <f>ADHK!JQ123</f>
        <v>13618.04</v>
      </c>
      <c r="JR123" s="309">
        <f>'Produksi dan Harga'!CF102</f>
        <v>909528.6254</v>
      </c>
      <c r="JS123" s="309">
        <f t="shared" si="2148"/>
        <v>12385.9972</v>
      </c>
      <c r="JT123" s="310"/>
      <c r="JU123" s="309">
        <f t="shared" si="2149"/>
        <v>0</v>
      </c>
      <c r="JV123" s="310"/>
      <c r="JW123" s="309"/>
      <c r="JX123" s="309">
        <f t="shared" si="2150"/>
        <v>0</v>
      </c>
      <c r="JY123" s="309">
        <f t="shared" si="2151"/>
        <v>12385.9972</v>
      </c>
      <c r="JZ123" s="310">
        <v>0.224147321887</v>
      </c>
      <c r="KA123" s="311">
        <f t="shared" si="2152"/>
        <v>2776.288102</v>
      </c>
      <c r="KB123" s="312">
        <f t="shared" si="2153"/>
        <v>9609.7091</v>
      </c>
      <c r="KC123" s="313"/>
      <c r="KD123" s="306">
        <v>9.0</v>
      </c>
      <c r="KE123" s="307" t="s">
        <v>43</v>
      </c>
      <c r="KF123" s="308" t="s">
        <v>136</v>
      </c>
      <c r="KG123" s="308" t="s">
        <v>134</v>
      </c>
      <c r="KH123" s="309" t="str">
        <f>ADHK!KH123</f>
        <v/>
      </c>
      <c r="KI123" s="309"/>
      <c r="KJ123" s="309">
        <f t="shared" si="2154"/>
        <v>0</v>
      </c>
      <c r="KK123" s="310"/>
      <c r="KL123" s="309">
        <f t="shared" si="2155"/>
        <v>0</v>
      </c>
      <c r="KM123" s="310"/>
      <c r="KN123" s="309"/>
      <c r="KO123" s="309">
        <f t="shared" si="2156"/>
        <v>0</v>
      </c>
      <c r="KP123" s="309">
        <f t="shared" si="2157"/>
        <v>0</v>
      </c>
      <c r="KQ123" s="310">
        <v>0.224147321887</v>
      </c>
      <c r="KR123" s="311">
        <f t="shared" si="2158"/>
        <v>0</v>
      </c>
      <c r="KS123" s="312">
        <f t="shared" si="2159"/>
        <v>0</v>
      </c>
      <c r="KT123" s="313"/>
      <c r="KU123" s="314"/>
    </row>
    <row r="124" ht="15.75" customHeight="1">
      <c r="A124" s="306">
        <v>10.0</v>
      </c>
      <c r="B124" s="307" t="s">
        <v>44</v>
      </c>
      <c r="C124" s="308" t="s">
        <v>136</v>
      </c>
      <c r="D124" s="308" t="s">
        <v>134</v>
      </c>
      <c r="E124" s="309">
        <f>ADHK!E124</f>
        <v>38993</v>
      </c>
      <c r="F124" s="309">
        <f>ADHK!F124</f>
        <v>274844.9372</v>
      </c>
      <c r="G124" s="309">
        <f t="shared" si="2052"/>
        <v>10717.02863</v>
      </c>
      <c r="H124" s="310"/>
      <c r="I124" s="309">
        <f t="shared" si="2053"/>
        <v>0</v>
      </c>
      <c r="J124" s="310"/>
      <c r="K124" s="309"/>
      <c r="L124" s="309">
        <f t="shared" si="2054"/>
        <v>0</v>
      </c>
      <c r="M124" s="309">
        <f t="shared" si="2055"/>
        <v>10717.02863</v>
      </c>
      <c r="N124" s="310">
        <v>0.224147321887</v>
      </c>
      <c r="O124" s="311">
        <f t="shared" si="2056"/>
        <v>2402.193267</v>
      </c>
      <c r="P124" s="312">
        <f t="shared" si="2057"/>
        <v>8314.835368</v>
      </c>
      <c r="Q124" s="313"/>
      <c r="R124" s="306">
        <v>10.0</v>
      </c>
      <c r="S124" s="307" t="s">
        <v>44</v>
      </c>
      <c r="T124" s="308" t="s">
        <v>136</v>
      </c>
      <c r="U124" s="308" t="s">
        <v>134</v>
      </c>
      <c r="V124" s="309">
        <f>ADHK!V124</f>
        <v>19879</v>
      </c>
      <c r="W124" s="309">
        <f>'Produksi dan Harga'!I103</f>
        <v>288788.6752</v>
      </c>
      <c r="X124" s="309">
        <f t="shared" si="2058"/>
        <v>5740.830074</v>
      </c>
      <c r="Y124" s="310"/>
      <c r="Z124" s="309">
        <f t="shared" si="2059"/>
        <v>0</v>
      </c>
      <c r="AA124" s="310"/>
      <c r="AB124" s="309"/>
      <c r="AC124" s="309">
        <f t="shared" si="2060"/>
        <v>0</v>
      </c>
      <c r="AD124" s="309">
        <f t="shared" si="2061"/>
        <v>5740.830074</v>
      </c>
      <c r="AE124" s="310">
        <v>0.224147321887</v>
      </c>
      <c r="AF124" s="311">
        <f t="shared" si="2062"/>
        <v>1286.791687</v>
      </c>
      <c r="AG124" s="312">
        <f t="shared" si="2063"/>
        <v>4454.038388</v>
      </c>
      <c r="AH124" s="313"/>
      <c r="AI124" s="306">
        <v>10.0</v>
      </c>
      <c r="AJ124" s="307" t="s">
        <v>44</v>
      </c>
      <c r="AK124" s="308" t="s">
        <v>136</v>
      </c>
      <c r="AL124" s="308" t="s">
        <v>134</v>
      </c>
      <c r="AM124" s="309">
        <f>ADHK!AM124</f>
        <v>33034</v>
      </c>
      <c r="AN124" s="309">
        <f>'Produksi dan Harga'!N103</f>
        <v>306186.3924</v>
      </c>
      <c r="AO124" s="309">
        <f t="shared" si="2064"/>
        <v>10114.56129</v>
      </c>
      <c r="AP124" s="310"/>
      <c r="AQ124" s="309">
        <f t="shared" si="2065"/>
        <v>0</v>
      </c>
      <c r="AR124" s="310"/>
      <c r="AS124" s="309"/>
      <c r="AT124" s="309">
        <f t="shared" si="2066"/>
        <v>0</v>
      </c>
      <c r="AU124" s="309">
        <f t="shared" si="2067"/>
        <v>10114.56129</v>
      </c>
      <c r="AV124" s="310">
        <v>0.224147321887</v>
      </c>
      <c r="AW124" s="311">
        <f t="shared" si="2068"/>
        <v>2267.151824</v>
      </c>
      <c r="AX124" s="312">
        <f t="shared" si="2069"/>
        <v>7847.409462</v>
      </c>
      <c r="AY124" s="313"/>
      <c r="AZ124" s="306">
        <v>10.0</v>
      </c>
      <c r="BA124" s="307" t="s">
        <v>44</v>
      </c>
      <c r="BB124" s="308" t="s">
        <v>136</v>
      </c>
      <c r="BC124" s="308" t="s">
        <v>134</v>
      </c>
      <c r="BD124" s="309">
        <f>ADHK!BD124</f>
        <v>18633</v>
      </c>
      <c r="BE124" s="309">
        <f>'Produksi dan Harga'!S103</f>
        <v>329882.0928</v>
      </c>
      <c r="BF124" s="309">
        <f t="shared" si="2070"/>
        <v>6146.693036</v>
      </c>
      <c r="BG124" s="310"/>
      <c r="BH124" s="309">
        <f t="shared" si="2071"/>
        <v>0</v>
      </c>
      <c r="BI124" s="310"/>
      <c r="BJ124" s="309"/>
      <c r="BK124" s="309">
        <f t="shared" si="2072"/>
        <v>0</v>
      </c>
      <c r="BL124" s="309">
        <f t="shared" si="2073"/>
        <v>6146.693036</v>
      </c>
      <c r="BM124" s="310">
        <v>0.224147321887</v>
      </c>
      <c r="BN124" s="311">
        <f t="shared" si="2074"/>
        <v>1377.764782</v>
      </c>
      <c r="BO124" s="312">
        <f t="shared" si="2075"/>
        <v>4768.928253</v>
      </c>
      <c r="BP124" s="313"/>
      <c r="BQ124" s="306">
        <v>10.0</v>
      </c>
      <c r="BR124" s="307" t="s">
        <v>44</v>
      </c>
      <c r="BS124" s="308" t="s">
        <v>136</v>
      </c>
      <c r="BT124" s="308" t="s">
        <v>134</v>
      </c>
      <c r="BU124" s="309">
        <f>ADHK!BU124</f>
        <v>27196</v>
      </c>
      <c r="BV124" s="309">
        <f>'Produksi dan Harga'!X103</f>
        <v>364473.9378</v>
      </c>
      <c r="BW124" s="309">
        <f t="shared" si="2076"/>
        <v>9912.233212</v>
      </c>
      <c r="BX124" s="310"/>
      <c r="BY124" s="309">
        <f t="shared" si="2077"/>
        <v>0</v>
      </c>
      <c r="BZ124" s="310"/>
      <c r="CA124" s="309"/>
      <c r="CB124" s="309">
        <f t="shared" si="2078"/>
        <v>0</v>
      </c>
      <c r="CC124" s="309">
        <f t="shared" si="2079"/>
        <v>9912.233212</v>
      </c>
      <c r="CD124" s="310">
        <v>0.224147321887</v>
      </c>
      <c r="CE124" s="311">
        <f t="shared" si="2080"/>
        <v>2221.800528</v>
      </c>
      <c r="CF124" s="312">
        <f t="shared" si="2081"/>
        <v>7690.432684</v>
      </c>
      <c r="CG124" s="313"/>
      <c r="CH124" s="306">
        <v>10.0</v>
      </c>
      <c r="CI124" s="307" t="s">
        <v>44</v>
      </c>
      <c r="CJ124" s="308" t="s">
        <v>136</v>
      </c>
      <c r="CK124" s="308" t="s">
        <v>134</v>
      </c>
      <c r="CL124" s="309">
        <f>ADHK!CL124</f>
        <v>5073</v>
      </c>
      <c r="CM124" s="309">
        <f>'Produksi dan Harga'!AC103</f>
        <v>380161.3409</v>
      </c>
      <c r="CN124" s="309">
        <f t="shared" si="2082"/>
        <v>1928.558483</v>
      </c>
      <c r="CO124" s="310"/>
      <c r="CP124" s="309">
        <f t="shared" si="2083"/>
        <v>0</v>
      </c>
      <c r="CQ124" s="310"/>
      <c r="CR124" s="309"/>
      <c r="CS124" s="309">
        <f t="shared" si="2084"/>
        <v>0</v>
      </c>
      <c r="CT124" s="309">
        <f t="shared" si="2085"/>
        <v>1928.558483</v>
      </c>
      <c r="CU124" s="310">
        <v>0.224147321887</v>
      </c>
      <c r="CV124" s="311">
        <f t="shared" si="2086"/>
        <v>432.281219</v>
      </c>
      <c r="CW124" s="312">
        <f t="shared" si="2087"/>
        <v>1496.277264</v>
      </c>
      <c r="CX124" s="313"/>
      <c r="CY124" s="306">
        <v>10.0</v>
      </c>
      <c r="CZ124" s="307" t="s">
        <v>44</v>
      </c>
      <c r="DA124" s="308" t="s">
        <v>136</v>
      </c>
      <c r="DB124" s="308" t="s">
        <v>134</v>
      </c>
      <c r="DC124" s="309">
        <f>ADHK!DC124</f>
        <v>6286</v>
      </c>
      <c r="DD124" s="309">
        <f>'Produksi dan Harga'!AH103</f>
        <v>413674.7542</v>
      </c>
      <c r="DE124" s="309">
        <f t="shared" si="2088"/>
        <v>2600.359505</v>
      </c>
      <c r="DF124" s="310"/>
      <c r="DG124" s="309">
        <f t="shared" si="2089"/>
        <v>0</v>
      </c>
      <c r="DH124" s="310"/>
      <c r="DI124" s="309"/>
      <c r="DJ124" s="309">
        <f t="shared" si="2090"/>
        <v>0</v>
      </c>
      <c r="DK124" s="309">
        <f t="shared" si="2091"/>
        <v>2600.359505</v>
      </c>
      <c r="DL124" s="310">
        <v>0.224147321887</v>
      </c>
      <c r="DM124" s="311">
        <f t="shared" si="2092"/>
        <v>582.863619</v>
      </c>
      <c r="DN124" s="312">
        <f t="shared" si="2093"/>
        <v>2017.495886</v>
      </c>
      <c r="DO124" s="313"/>
      <c r="DP124" s="306">
        <v>10.0</v>
      </c>
      <c r="DQ124" s="307" t="s">
        <v>44</v>
      </c>
      <c r="DR124" s="308" t="s">
        <v>136</v>
      </c>
      <c r="DS124" s="308" t="s">
        <v>134</v>
      </c>
      <c r="DT124" s="309">
        <f>ADHK!DT124</f>
        <v>10409</v>
      </c>
      <c r="DU124" s="309">
        <f>'Produksi dan Harga'!AM103</f>
        <v>439746.9615</v>
      </c>
      <c r="DV124" s="309">
        <f t="shared" si="2094"/>
        <v>4577.326122</v>
      </c>
      <c r="DW124" s="310"/>
      <c r="DX124" s="309">
        <f t="shared" si="2095"/>
        <v>0</v>
      </c>
      <c r="DY124" s="310"/>
      <c r="DZ124" s="309"/>
      <c r="EA124" s="309">
        <f t="shared" si="2096"/>
        <v>0</v>
      </c>
      <c r="EB124" s="309">
        <f t="shared" si="2097"/>
        <v>4577.326122</v>
      </c>
      <c r="EC124" s="310">
        <v>0.224147321887</v>
      </c>
      <c r="ED124" s="311">
        <f t="shared" si="2098"/>
        <v>1025.995392</v>
      </c>
      <c r="EE124" s="312">
        <f t="shared" si="2099"/>
        <v>3551.33073</v>
      </c>
      <c r="EF124" s="313"/>
      <c r="EG124" s="306">
        <v>10.0</v>
      </c>
      <c r="EH124" s="307" t="s">
        <v>44</v>
      </c>
      <c r="EI124" s="308" t="s">
        <v>136</v>
      </c>
      <c r="EJ124" s="308" t="s">
        <v>134</v>
      </c>
      <c r="EK124" s="309">
        <f>ADHK!EK124</f>
        <v>11248</v>
      </c>
      <c r="EL124" s="309">
        <f>'Produksi dan Harga'!AR103</f>
        <v>428397.4271</v>
      </c>
      <c r="EM124" s="309">
        <f t="shared" si="2100"/>
        <v>4818.61426</v>
      </c>
      <c r="EN124" s="310"/>
      <c r="EO124" s="309">
        <f t="shared" si="2101"/>
        <v>0</v>
      </c>
      <c r="EP124" s="310"/>
      <c r="EQ124" s="309"/>
      <c r="ER124" s="309">
        <f t="shared" si="2102"/>
        <v>0</v>
      </c>
      <c r="ES124" s="309">
        <f t="shared" si="2103"/>
        <v>4818.61426</v>
      </c>
      <c r="ET124" s="310">
        <v>0.224147321887</v>
      </c>
      <c r="EU124" s="311">
        <f t="shared" si="2104"/>
        <v>1080.079482</v>
      </c>
      <c r="EV124" s="312">
        <f t="shared" si="2105"/>
        <v>3738.534778</v>
      </c>
      <c r="EW124" s="313"/>
      <c r="EX124" s="306">
        <v>10.0</v>
      </c>
      <c r="EY124" s="307" t="s">
        <v>44</v>
      </c>
      <c r="EZ124" s="308" t="s">
        <v>136</v>
      </c>
      <c r="FA124" s="308" t="s">
        <v>134</v>
      </c>
      <c r="FB124" s="309">
        <f>ADHK!FB124</f>
        <v>10954</v>
      </c>
      <c r="FC124" s="309">
        <f>'Produksi dan Harga'!AW103</f>
        <v>438892.2584</v>
      </c>
      <c r="FD124" s="309">
        <f t="shared" si="2106"/>
        <v>4807.625799</v>
      </c>
      <c r="FE124" s="310"/>
      <c r="FF124" s="309">
        <f t="shared" si="2107"/>
        <v>0</v>
      </c>
      <c r="FG124" s="310"/>
      <c r="FH124" s="309"/>
      <c r="FI124" s="309">
        <f t="shared" si="2108"/>
        <v>0</v>
      </c>
      <c r="FJ124" s="309">
        <f t="shared" si="2109"/>
        <v>4807.625799</v>
      </c>
      <c r="FK124" s="310">
        <v>0.224147321887</v>
      </c>
      <c r="FL124" s="311">
        <f t="shared" si="2110"/>
        <v>1077.616447</v>
      </c>
      <c r="FM124" s="312">
        <f t="shared" si="2111"/>
        <v>3730.009351</v>
      </c>
      <c r="FN124" s="313"/>
      <c r="FO124" s="306">
        <v>10.0</v>
      </c>
      <c r="FP124" s="307" t="s">
        <v>44</v>
      </c>
      <c r="FQ124" s="308" t="s">
        <v>136</v>
      </c>
      <c r="FR124" s="308" t="s">
        <v>134</v>
      </c>
      <c r="FS124" s="309">
        <f>ADHK!FS124</f>
        <v>6941</v>
      </c>
      <c r="FT124" s="309">
        <f>'Produksi dan Harga'!BB103</f>
        <v>443230.5369</v>
      </c>
      <c r="FU124" s="309">
        <f t="shared" si="2112"/>
        <v>3076.463156</v>
      </c>
      <c r="FV124" s="310"/>
      <c r="FW124" s="309">
        <f t="shared" si="2113"/>
        <v>0</v>
      </c>
      <c r="FX124" s="310"/>
      <c r="FY124" s="309"/>
      <c r="FZ124" s="309">
        <f t="shared" si="2114"/>
        <v>0</v>
      </c>
      <c r="GA124" s="309">
        <f t="shared" si="2115"/>
        <v>3076.463156</v>
      </c>
      <c r="GB124" s="310">
        <v>0.224147321887</v>
      </c>
      <c r="GC124" s="311">
        <f t="shared" si="2116"/>
        <v>689.5809774</v>
      </c>
      <c r="GD124" s="312">
        <f t="shared" si="2117"/>
        <v>2386.882179</v>
      </c>
      <c r="GE124" s="313"/>
      <c r="GF124" s="306">
        <v>10.0</v>
      </c>
      <c r="GG124" s="307" t="s">
        <v>44</v>
      </c>
      <c r="GH124" s="308" t="s">
        <v>136</v>
      </c>
      <c r="GI124" s="308" t="s">
        <v>134</v>
      </c>
      <c r="GJ124" s="309">
        <f>ADHK!GJ124</f>
        <v>16909.05</v>
      </c>
      <c r="GK124" s="309">
        <f>'Produksi dan Harga'!BG103</f>
        <v>511496.8439</v>
      </c>
      <c r="GL124" s="309">
        <f t="shared" si="2118"/>
        <v>8648.925709</v>
      </c>
      <c r="GM124" s="310"/>
      <c r="GN124" s="309">
        <f t="shared" si="2119"/>
        <v>0</v>
      </c>
      <c r="GO124" s="310"/>
      <c r="GP124" s="309"/>
      <c r="GQ124" s="309">
        <f t="shared" si="2120"/>
        <v>0</v>
      </c>
      <c r="GR124" s="309">
        <f t="shared" si="2121"/>
        <v>8648.925709</v>
      </c>
      <c r="GS124" s="310">
        <v>0.224147321887</v>
      </c>
      <c r="GT124" s="311">
        <f t="shared" si="2122"/>
        <v>1938.633535</v>
      </c>
      <c r="GU124" s="312">
        <f t="shared" si="2123"/>
        <v>6710.292174</v>
      </c>
      <c r="GV124" s="313"/>
      <c r="GW124" s="306">
        <v>10.0</v>
      </c>
      <c r="GX124" s="307" t="s">
        <v>44</v>
      </c>
      <c r="GY124" s="308" t="s">
        <v>136</v>
      </c>
      <c r="GZ124" s="308" t="s">
        <v>134</v>
      </c>
      <c r="HA124" s="309">
        <f>ADHK!HA124</f>
        <v>13903.8</v>
      </c>
      <c r="HB124" s="309">
        <f>'Produksi dan Harga'!BL103</f>
        <v>516307.8643</v>
      </c>
      <c r="HC124" s="309">
        <f t="shared" si="2124"/>
        <v>7178.641284</v>
      </c>
      <c r="HD124" s="310"/>
      <c r="HE124" s="309">
        <f t="shared" si="2125"/>
        <v>0</v>
      </c>
      <c r="HF124" s="310"/>
      <c r="HG124" s="309"/>
      <c r="HH124" s="309">
        <f t="shared" si="2126"/>
        <v>0</v>
      </c>
      <c r="HI124" s="309">
        <f t="shared" si="2127"/>
        <v>7178.641284</v>
      </c>
      <c r="HJ124" s="310">
        <v>0.224147321887</v>
      </c>
      <c r="HK124" s="311">
        <f t="shared" si="2128"/>
        <v>1609.073219</v>
      </c>
      <c r="HL124" s="312">
        <f t="shared" si="2129"/>
        <v>5569.568066</v>
      </c>
      <c r="HM124" s="313"/>
      <c r="HN124" s="306">
        <v>10.0</v>
      </c>
      <c r="HO124" s="307" t="s">
        <v>44</v>
      </c>
      <c r="HP124" s="308" t="s">
        <v>136</v>
      </c>
      <c r="HQ124" s="308" t="s">
        <v>134</v>
      </c>
      <c r="HR124" s="309">
        <f>ADHK!HR124</f>
        <v>11159.55</v>
      </c>
      <c r="HS124" s="309">
        <f>'Produksi dan Harga'!BQ103</f>
        <v>556863.3272</v>
      </c>
      <c r="HT124" s="309">
        <f t="shared" si="2130"/>
        <v>6214.344143</v>
      </c>
      <c r="HU124" s="310"/>
      <c r="HV124" s="309">
        <f t="shared" si="2131"/>
        <v>0</v>
      </c>
      <c r="HW124" s="310"/>
      <c r="HX124" s="309"/>
      <c r="HY124" s="309">
        <f t="shared" si="2132"/>
        <v>0</v>
      </c>
      <c r="HZ124" s="309">
        <f t="shared" si="2133"/>
        <v>6214.344143</v>
      </c>
      <c r="IA124" s="310">
        <v>0.224147321887</v>
      </c>
      <c r="IB124" s="311">
        <f t="shared" si="2134"/>
        <v>1392.928597</v>
      </c>
      <c r="IC124" s="312">
        <f t="shared" si="2135"/>
        <v>4821.415546</v>
      </c>
      <c r="ID124" s="313"/>
      <c r="IE124" s="306">
        <v>10.0</v>
      </c>
      <c r="IF124" s="307" t="s">
        <v>44</v>
      </c>
      <c r="IG124" s="308" t="s">
        <v>136</v>
      </c>
      <c r="IH124" s="308" t="s">
        <v>134</v>
      </c>
      <c r="II124" s="309">
        <f>ADHK!II124</f>
        <v>12896.54</v>
      </c>
      <c r="IJ124" s="309">
        <f>'Produksi dan Harga'!BV103</f>
        <v>536796.1727</v>
      </c>
      <c r="IK124" s="309">
        <f t="shared" si="2136"/>
        <v>6922.813314</v>
      </c>
      <c r="IL124" s="310"/>
      <c r="IM124" s="309">
        <f t="shared" si="2137"/>
        <v>0</v>
      </c>
      <c r="IN124" s="310"/>
      <c r="IO124" s="309"/>
      <c r="IP124" s="309">
        <f t="shared" si="2138"/>
        <v>0</v>
      </c>
      <c r="IQ124" s="309">
        <f t="shared" si="2139"/>
        <v>6922.813314</v>
      </c>
      <c r="IR124" s="310">
        <v>0.224147321887</v>
      </c>
      <c r="IS124" s="311">
        <f t="shared" si="2140"/>
        <v>1551.730064</v>
      </c>
      <c r="IT124" s="312">
        <f t="shared" si="2141"/>
        <v>5371.083249</v>
      </c>
      <c r="IU124" s="313"/>
      <c r="IV124" s="306">
        <v>10.0</v>
      </c>
      <c r="IW124" s="307" t="s">
        <v>44</v>
      </c>
      <c r="IX124" s="308" t="s">
        <v>136</v>
      </c>
      <c r="IY124" s="308" t="s">
        <v>134</v>
      </c>
      <c r="IZ124" s="309">
        <f>ADHK!IZ124</f>
        <v>10729.87</v>
      </c>
      <c r="JA124" s="309">
        <f>'Produksi dan Harga'!CA103</f>
        <v>555565.6359</v>
      </c>
      <c r="JB124" s="309">
        <f t="shared" si="2142"/>
        <v>5961.14705</v>
      </c>
      <c r="JC124" s="310"/>
      <c r="JD124" s="309">
        <f t="shared" si="2143"/>
        <v>0</v>
      </c>
      <c r="JE124" s="310"/>
      <c r="JF124" s="309"/>
      <c r="JG124" s="309">
        <f t="shared" si="2144"/>
        <v>0</v>
      </c>
      <c r="JH124" s="309">
        <f t="shared" si="2145"/>
        <v>5961.14705</v>
      </c>
      <c r="JI124" s="310">
        <v>0.224147321887</v>
      </c>
      <c r="JJ124" s="311">
        <f t="shared" si="2146"/>
        <v>1336.175147</v>
      </c>
      <c r="JK124" s="312">
        <f t="shared" si="2147"/>
        <v>4624.971903</v>
      </c>
      <c r="JL124" s="313"/>
      <c r="JM124" s="306">
        <v>10.0</v>
      </c>
      <c r="JN124" s="307" t="s">
        <v>44</v>
      </c>
      <c r="JO124" s="308" t="s">
        <v>136</v>
      </c>
      <c r="JP124" s="308" t="s">
        <v>134</v>
      </c>
      <c r="JQ124" s="309">
        <f>ADHK!JQ124</f>
        <v>15633.26</v>
      </c>
      <c r="JR124" s="309">
        <f>'Produksi dan Harga'!CF103</f>
        <v>567391.6933</v>
      </c>
      <c r="JS124" s="309">
        <f t="shared" si="2148"/>
        <v>8870.181863</v>
      </c>
      <c r="JT124" s="310"/>
      <c r="JU124" s="309">
        <f t="shared" si="2149"/>
        <v>0</v>
      </c>
      <c r="JV124" s="310"/>
      <c r="JW124" s="309"/>
      <c r="JX124" s="309">
        <f t="shared" si="2150"/>
        <v>0</v>
      </c>
      <c r="JY124" s="309">
        <f t="shared" si="2151"/>
        <v>8870.181863</v>
      </c>
      <c r="JZ124" s="310">
        <v>0.224147321887</v>
      </c>
      <c r="KA124" s="311">
        <f t="shared" si="2152"/>
        <v>1988.227509</v>
      </c>
      <c r="KB124" s="312">
        <f t="shared" si="2153"/>
        <v>6881.954354</v>
      </c>
      <c r="KC124" s="313"/>
      <c r="KD124" s="306">
        <v>10.0</v>
      </c>
      <c r="KE124" s="307" t="s">
        <v>44</v>
      </c>
      <c r="KF124" s="308" t="s">
        <v>136</v>
      </c>
      <c r="KG124" s="308" t="s">
        <v>134</v>
      </c>
      <c r="KH124" s="309" t="str">
        <f>ADHK!KH124</f>
        <v/>
      </c>
      <c r="KI124" s="309"/>
      <c r="KJ124" s="309">
        <f t="shared" si="2154"/>
        <v>0</v>
      </c>
      <c r="KK124" s="310"/>
      <c r="KL124" s="309">
        <f t="shared" si="2155"/>
        <v>0</v>
      </c>
      <c r="KM124" s="310"/>
      <c r="KN124" s="309"/>
      <c r="KO124" s="309">
        <f t="shared" si="2156"/>
        <v>0</v>
      </c>
      <c r="KP124" s="309">
        <f t="shared" si="2157"/>
        <v>0</v>
      </c>
      <c r="KQ124" s="310">
        <v>0.224147321887</v>
      </c>
      <c r="KR124" s="311">
        <f t="shared" si="2158"/>
        <v>0</v>
      </c>
      <c r="KS124" s="312">
        <f t="shared" si="2159"/>
        <v>0</v>
      </c>
      <c r="KT124" s="313"/>
      <c r="KU124" s="314"/>
    </row>
    <row r="125" ht="15.75" customHeight="1">
      <c r="A125" s="306">
        <v>11.0</v>
      </c>
      <c r="B125" s="307" t="s">
        <v>45</v>
      </c>
      <c r="C125" s="308" t="s">
        <v>136</v>
      </c>
      <c r="D125" s="308" t="s">
        <v>134</v>
      </c>
      <c r="E125" s="309">
        <f>ADHK!E125</f>
        <v>4629</v>
      </c>
      <c r="F125" s="309">
        <f>ADHK!F125</f>
        <v>553460.2942</v>
      </c>
      <c r="G125" s="309">
        <f t="shared" si="2052"/>
        <v>2561.967702</v>
      </c>
      <c r="H125" s="310"/>
      <c r="I125" s="309">
        <f t="shared" si="2053"/>
        <v>0</v>
      </c>
      <c r="J125" s="310"/>
      <c r="K125" s="309"/>
      <c r="L125" s="309">
        <f t="shared" si="2054"/>
        <v>0</v>
      </c>
      <c r="M125" s="309">
        <f t="shared" si="2055"/>
        <v>2561.967702</v>
      </c>
      <c r="N125" s="310">
        <v>0.224147321887</v>
      </c>
      <c r="O125" s="311">
        <f t="shared" si="2056"/>
        <v>574.2581991</v>
      </c>
      <c r="P125" s="312">
        <f t="shared" si="2057"/>
        <v>1987.709503</v>
      </c>
      <c r="Q125" s="313"/>
      <c r="R125" s="306">
        <v>11.0</v>
      </c>
      <c r="S125" s="307" t="s">
        <v>45</v>
      </c>
      <c r="T125" s="308" t="s">
        <v>136</v>
      </c>
      <c r="U125" s="308" t="s">
        <v>134</v>
      </c>
      <c r="V125" s="309">
        <f>ADHK!V125</f>
        <v>1492</v>
      </c>
      <c r="W125" s="309">
        <f>'Produksi dan Harga'!I104</f>
        <v>561025.9164</v>
      </c>
      <c r="X125" s="309">
        <f t="shared" si="2058"/>
        <v>837.0506672</v>
      </c>
      <c r="Y125" s="310"/>
      <c r="Z125" s="309">
        <f t="shared" si="2059"/>
        <v>0</v>
      </c>
      <c r="AA125" s="310"/>
      <c r="AB125" s="309"/>
      <c r="AC125" s="309">
        <f t="shared" si="2060"/>
        <v>0</v>
      </c>
      <c r="AD125" s="309">
        <f t="shared" si="2061"/>
        <v>837.0506672</v>
      </c>
      <c r="AE125" s="310">
        <v>0.224147321887</v>
      </c>
      <c r="AF125" s="311">
        <f t="shared" si="2062"/>
        <v>187.6226653</v>
      </c>
      <c r="AG125" s="312">
        <f t="shared" si="2063"/>
        <v>649.4280019</v>
      </c>
      <c r="AH125" s="313"/>
      <c r="AI125" s="306">
        <v>11.0</v>
      </c>
      <c r="AJ125" s="307" t="s">
        <v>45</v>
      </c>
      <c r="AK125" s="308" t="s">
        <v>136</v>
      </c>
      <c r="AL125" s="308" t="s">
        <v>134</v>
      </c>
      <c r="AM125" s="309">
        <f>ADHK!AM125</f>
        <v>1988</v>
      </c>
      <c r="AN125" s="309">
        <f>'Produksi dan Harga'!N104</f>
        <v>591940.2852</v>
      </c>
      <c r="AO125" s="309">
        <f t="shared" si="2064"/>
        <v>1176.777287</v>
      </c>
      <c r="AP125" s="310"/>
      <c r="AQ125" s="309">
        <f t="shared" si="2065"/>
        <v>0</v>
      </c>
      <c r="AR125" s="310"/>
      <c r="AS125" s="309"/>
      <c r="AT125" s="309">
        <f t="shared" si="2066"/>
        <v>0</v>
      </c>
      <c r="AU125" s="309">
        <f t="shared" si="2067"/>
        <v>1176.777287</v>
      </c>
      <c r="AV125" s="310">
        <v>0.224147321887</v>
      </c>
      <c r="AW125" s="311">
        <f t="shared" si="2068"/>
        <v>263.7714773</v>
      </c>
      <c r="AX125" s="312">
        <f t="shared" si="2069"/>
        <v>913.0058096</v>
      </c>
      <c r="AY125" s="313"/>
      <c r="AZ125" s="306">
        <v>11.0</v>
      </c>
      <c r="BA125" s="307" t="s">
        <v>45</v>
      </c>
      <c r="BB125" s="308" t="s">
        <v>136</v>
      </c>
      <c r="BC125" s="308" t="s">
        <v>134</v>
      </c>
      <c r="BD125" s="309">
        <f>ADHK!BD125</f>
        <v>1943</v>
      </c>
      <c r="BE125" s="309">
        <f>'Produksi dan Harga'!S104</f>
        <v>600427.6525</v>
      </c>
      <c r="BF125" s="309">
        <f t="shared" si="2070"/>
        <v>1166.630929</v>
      </c>
      <c r="BG125" s="310"/>
      <c r="BH125" s="309">
        <f t="shared" si="2071"/>
        <v>0</v>
      </c>
      <c r="BI125" s="310"/>
      <c r="BJ125" s="309"/>
      <c r="BK125" s="309">
        <f t="shared" si="2072"/>
        <v>0</v>
      </c>
      <c r="BL125" s="309">
        <f t="shared" si="2073"/>
        <v>1166.630929</v>
      </c>
      <c r="BM125" s="310">
        <v>0.224147321887</v>
      </c>
      <c r="BN125" s="311">
        <f t="shared" si="2074"/>
        <v>261.4971983</v>
      </c>
      <c r="BO125" s="312">
        <f t="shared" si="2075"/>
        <v>905.1337305</v>
      </c>
      <c r="BP125" s="313"/>
      <c r="BQ125" s="306">
        <v>11.0</v>
      </c>
      <c r="BR125" s="307" t="s">
        <v>45</v>
      </c>
      <c r="BS125" s="308" t="s">
        <v>136</v>
      </c>
      <c r="BT125" s="308" t="s">
        <v>134</v>
      </c>
      <c r="BU125" s="309">
        <f>ADHK!BU125</f>
        <v>3465</v>
      </c>
      <c r="BV125" s="309">
        <f>'Produksi dan Harga'!X104</f>
        <v>636236.8836</v>
      </c>
      <c r="BW125" s="309">
        <f t="shared" si="2076"/>
        <v>2204.560802</v>
      </c>
      <c r="BX125" s="310"/>
      <c r="BY125" s="309">
        <f t="shared" si="2077"/>
        <v>0</v>
      </c>
      <c r="BZ125" s="310"/>
      <c r="CA125" s="309"/>
      <c r="CB125" s="309">
        <f t="shared" si="2078"/>
        <v>0</v>
      </c>
      <c r="CC125" s="309">
        <f t="shared" si="2079"/>
        <v>2204.560802</v>
      </c>
      <c r="CD125" s="310">
        <v>0.224147321887</v>
      </c>
      <c r="CE125" s="311">
        <f t="shared" si="2080"/>
        <v>494.1463996</v>
      </c>
      <c r="CF125" s="312">
        <f t="shared" si="2081"/>
        <v>1710.414402</v>
      </c>
      <c r="CG125" s="313"/>
      <c r="CH125" s="306">
        <v>11.0</v>
      </c>
      <c r="CI125" s="307" t="s">
        <v>45</v>
      </c>
      <c r="CJ125" s="308" t="s">
        <v>136</v>
      </c>
      <c r="CK125" s="308" t="s">
        <v>134</v>
      </c>
      <c r="CL125" s="309">
        <f>ADHK!CL125</f>
        <v>845</v>
      </c>
      <c r="CM125" s="309">
        <f>'Produksi dan Harga'!AC104</f>
        <v>682400.53</v>
      </c>
      <c r="CN125" s="309">
        <f t="shared" si="2082"/>
        <v>576.6284479</v>
      </c>
      <c r="CO125" s="310"/>
      <c r="CP125" s="309">
        <f t="shared" si="2083"/>
        <v>0</v>
      </c>
      <c r="CQ125" s="310"/>
      <c r="CR125" s="309"/>
      <c r="CS125" s="309">
        <f t="shared" si="2084"/>
        <v>0</v>
      </c>
      <c r="CT125" s="309">
        <f t="shared" si="2085"/>
        <v>576.6284479</v>
      </c>
      <c r="CU125" s="310">
        <v>0.224147321887</v>
      </c>
      <c r="CV125" s="311">
        <f t="shared" si="2086"/>
        <v>129.2497223</v>
      </c>
      <c r="CW125" s="312">
        <f t="shared" si="2087"/>
        <v>447.3787256</v>
      </c>
      <c r="CX125" s="313"/>
      <c r="CY125" s="306">
        <v>11.0</v>
      </c>
      <c r="CZ125" s="307" t="s">
        <v>45</v>
      </c>
      <c r="DA125" s="308" t="s">
        <v>136</v>
      </c>
      <c r="DB125" s="308" t="s">
        <v>134</v>
      </c>
      <c r="DC125" s="309">
        <f>ADHK!DC125</f>
        <v>358</v>
      </c>
      <c r="DD125" s="309">
        <f>'Produksi dan Harga'!AH104</f>
        <v>792363.0889</v>
      </c>
      <c r="DE125" s="309">
        <f t="shared" si="2088"/>
        <v>283.6659858</v>
      </c>
      <c r="DF125" s="310"/>
      <c r="DG125" s="309">
        <f t="shared" si="2089"/>
        <v>0</v>
      </c>
      <c r="DH125" s="310"/>
      <c r="DI125" s="309"/>
      <c r="DJ125" s="309">
        <f t="shared" si="2090"/>
        <v>0</v>
      </c>
      <c r="DK125" s="309">
        <f t="shared" si="2091"/>
        <v>283.6659858</v>
      </c>
      <c r="DL125" s="310">
        <v>0.224147321887</v>
      </c>
      <c r="DM125" s="311">
        <f t="shared" si="2092"/>
        <v>63.58297104</v>
      </c>
      <c r="DN125" s="312">
        <f t="shared" si="2093"/>
        <v>220.0830148</v>
      </c>
      <c r="DO125" s="313"/>
      <c r="DP125" s="306">
        <v>11.0</v>
      </c>
      <c r="DQ125" s="307" t="s">
        <v>45</v>
      </c>
      <c r="DR125" s="308" t="s">
        <v>136</v>
      </c>
      <c r="DS125" s="308" t="s">
        <v>134</v>
      </c>
      <c r="DT125" s="309">
        <f>ADHK!DT125</f>
        <v>1386</v>
      </c>
      <c r="DU125" s="309">
        <f>'Produksi dan Harga'!AM104</f>
        <v>773752.2451</v>
      </c>
      <c r="DV125" s="309">
        <f t="shared" si="2094"/>
        <v>1072.420612</v>
      </c>
      <c r="DW125" s="310"/>
      <c r="DX125" s="309">
        <f t="shared" si="2095"/>
        <v>0</v>
      </c>
      <c r="DY125" s="310"/>
      <c r="DZ125" s="309"/>
      <c r="EA125" s="309">
        <f t="shared" si="2096"/>
        <v>0</v>
      </c>
      <c r="EB125" s="309">
        <f t="shared" si="2097"/>
        <v>1072.420612</v>
      </c>
      <c r="EC125" s="310">
        <v>0.224147321887</v>
      </c>
      <c r="ED125" s="311">
        <f t="shared" si="2098"/>
        <v>240.380208</v>
      </c>
      <c r="EE125" s="312">
        <f t="shared" si="2099"/>
        <v>832.0404036</v>
      </c>
      <c r="EF125" s="313"/>
      <c r="EG125" s="306">
        <v>11.0</v>
      </c>
      <c r="EH125" s="307" t="s">
        <v>45</v>
      </c>
      <c r="EI125" s="308" t="s">
        <v>136</v>
      </c>
      <c r="EJ125" s="308" t="s">
        <v>134</v>
      </c>
      <c r="EK125" s="309">
        <f>ADHK!EK125</f>
        <v>1443</v>
      </c>
      <c r="EL125" s="309">
        <f>'Produksi dan Harga'!AR104</f>
        <v>781670.9026</v>
      </c>
      <c r="EM125" s="309">
        <f t="shared" si="2100"/>
        <v>1127.951112</v>
      </c>
      <c r="EN125" s="310"/>
      <c r="EO125" s="309">
        <f t="shared" si="2101"/>
        <v>0</v>
      </c>
      <c r="EP125" s="310"/>
      <c r="EQ125" s="309"/>
      <c r="ER125" s="309">
        <f t="shared" si="2102"/>
        <v>0</v>
      </c>
      <c r="ES125" s="309">
        <f t="shared" si="2103"/>
        <v>1127.951112</v>
      </c>
      <c r="ET125" s="310">
        <v>0.224147321887</v>
      </c>
      <c r="EU125" s="311">
        <f t="shared" si="2104"/>
        <v>252.8272211</v>
      </c>
      <c r="EV125" s="312">
        <f t="shared" si="2105"/>
        <v>875.1238914</v>
      </c>
      <c r="EW125" s="313"/>
      <c r="EX125" s="306">
        <v>11.0</v>
      </c>
      <c r="EY125" s="307" t="s">
        <v>45</v>
      </c>
      <c r="EZ125" s="308" t="s">
        <v>136</v>
      </c>
      <c r="FA125" s="308" t="s">
        <v>134</v>
      </c>
      <c r="FB125" s="309">
        <f>ADHK!FB125</f>
        <v>1198</v>
      </c>
      <c r="FC125" s="309">
        <f>'Produksi dan Harga'!AW104</f>
        <v>855760.2328</v>
      </c>
      <c r="FD125" s="309">
        <f t="shared" si="2106"/>
        <v>1025.200759</v>
      </c>
      <c r="FE125" s="310"/>
      <c r="FF125" s="309">
        <f t="shared" si="2107"/>
        <v>0</v>
      </c>
      <c r="FG125" s="310"/>
      <c r="FH125" s="309"/>
      <c r="FI125" s="309">
        <f t="shared" si="2108"/>
        <v>0</v>
      </c>
      <c r="FJ125" s="309">
        <f t="shared" si="2109"/>
        <v>1025.200759</v>
      </c>
      <c r="FK125" s="310">
        <v>0.224147321887</v>
      </c>
      <c r="FL125" s="311">
        <f t="shared" si="2110"/>
        <v>229.7960045</v>
      </c>
      <c r="FM125" s="312">
        <f t="shared" si="2111"/>
        <v>795.4047544</v>
      </c>
      <c r="FN125" s="313"/>
      <c r="FO125" s="306">
        <v>11.0</v>
      </c>
      <c r="FP125" s="307" t="s">
        <v>45</v>
      </c>
      <c r="FQ125" s="308" t="s">
        <v>136</v>
      </c>
      <c r="FR125" s="308" t="s">
        <v>134</v>
      </c>
      <c r="FS125" s="309">
        <f>ADHK!FS125</f>
        <v>507</v>
      </c>
      <c r="FT125" s="309">
        <f>'Produksi dan Harga'!BB104</f>
        <v>856243.0303</v>
      </c>
      <c r="FU125" s="309">
        <f t="shared" si="2112"/>
        <v>434.1152164</v>
      </c>
      <c r="FV125" s="310"/>
      <c r="FW125" s="309">
        <f t="shared" si="2113"/>
        <v>0</v>
      </c>
      <c r="FX125" s="310"/>
      <c r="FY125" s="309"/>
      <c r="FZ125" s="309">
        <f t="shared" si="2114"/>
        <v>0</v>
      </c>
      <c r="GA125" s="309">
        <f t="shared" si="2115"/>
        <v>434.1152164</v>
      </c>
      <c r="GB125" s="310">
        <v>0.224147321887</v>
      </c>
      <c r="GC125" s="311">
        <f t="shared" si="2116"/>
        <v>97.30576314</v>
      </c>
      <c r="GD125" s="312">
        <f t="shared" si="2117"/>
        <v>336.8094532</v>
      </c>
      <c r="GE125" s="313"/>
      <c r="GF125" s="306">
        <v>11.0</v>
      </c>
      <c r="GG125" s="307" t="s">
        <v>45</v>
      </c>
      <c r="GH125" s="308" t="s">
        <v>136</v>
      </c>
      <c r="GI125" s="308" t="s">
        <v>134</v>
      </c>
      <c r="GJ125" s="309">
        <f>ADHK!GJ125</f>
        <v>447.25</v>
      </c>
      <c r="GK125" s="309">
        <f>'Produksi dan Harga'!BG104</f>
        <v>923436.2911</v>
      </c>
      <c r="GL125" s="309">
        <f t="shared" si="2118"/>
        <v>413.0068812</v>
      </c>
      <c r="GM125" s="310"/>
      <c r="GN125" s="309">
        <f t="shared" si="2119"/>
        <v>0</v>
      </c>
      <c r="GO125" s="310"/>
      <c r="GP125" s="309"/>
      <c r="GQ125" s="309">
        <f t="shared" si="2120"/>
        <v>0</v>
      </c>
      <c r="GR125" s="309">
        <f t="shared" si="2121"/>
        <v>413.0068812</v>
      </c>
      <c r="GS125" s="310">
        <v>0.224147321887</v>
      </c>
      <c r="GT125" s="311">
        <f t="shared" si="2122"/>
        <v>92.57438634</v>
      </c>
      <c r="GU125" s="312">
        <f t="shared" si="2123"/>
        <v>320.4324948</v>
      </c>
      <c r="GV125" s="313"/>
      <c r="GW125" s="306">
        <v>11.0</v>
      </c>
      <c r="GX125" s="307" t="s">
        <v>45</v>
      </c>
      <c r="GY125" s="308" t="s">
        <v>136</v>
      </c>
      <c r="GZ125" s="308" t="s">
        <v>134</v>
      </c>
      <c r="HA125" s="309">
        <f>ADHK!HA125</f>
        <v>675.24</v>
      </c>
      <c r="HB125" s="309">
        <f>'Produksi dan Harga'!BL104</f>
        <v>947764.8723</v>
      </c>
      <c r="HC125" s="309">
        <f t="shared" si="2124"/>
        <v>639.9687523</v>
      </c>
      <c r="HD125" s="310"/>
      <c r="HE125" s="309">
        <f t="shared" si="2125"/>
        <v>0</v>
      </c>
      <c r="HF125" s="310"/>
      <c r="HG125" s="309"/>
      <c r="HH125" s="309">
        <f t="shared" si="2126"/>
        <v>0</v>
      </c>
      <c r="HI125" s="309">
        <f t="shared" si="2127"/>
        <v>639.9687523</v>
      </c>
      <c r="HJ125" s="310">
        <v>0.224147321887</v>
      </c>
      <c r="HK125" s="311">
        <f t="shared" si="2128"/>
        <v>143.4472819</v>
      </c>
      <c r="HL125" s="312">
        <f t="shared" si="2129"/>
        <v>496.5214704</v>
      </c>
      <c r="HM125" s="313"/>
      <c r="HN125" s="306">
        <v>11.0</v>
      </c>
      <c r="HO125" s="307" t="s">
        <v>45</v>
      </c>
      <c r="HP125" s="308" t="s">
        <v>136</v>
      </c>
      <c r="HQ125" s="308" t="s">
        <v>134</v>
      </c>
      <c r="HR125" s="309">
        <f>ADHK!HR125</f>
        <v>2095.3</v>
      </c>
      <c r="HS125" s="309">
        <f>'Produksi dan Harga'!BQ104</f>
        <v>1092060.037</v>
      </c>
      <c r="HT125" s="309">
        <f t="shared" si="2130"/>
        <v>2288.193396</v>
      </c>
      <c r="HU125" s="310"/>
      <c r="HV125" s="309">
        <f t="shared" si="2131"/>
        <v>0</v>
      </c>
      <c r="HW125" s="310"/>
      <c r="HX125" s="309"/>
      <c r="HY125" s="309">
        <f t="shared" si="2132"/>
        <v>0</v>
      </c>
      <c r="HZ125" s="309">
        <f t="shared" si="2133"/>
        <v>2288.193396</v>
      </c>
      <c r="IA125" s="310">
        <v>0.224147321887</v>
      </c>
      <c r="IB125" s="311">
        <f t="shared" si="2134"/>
        <v>512.8924216</v>
      </c>
      <c r="IC125" s="312">
        <f t="shared" si="2135"/>
        <v>1775.300974</v>
      </c>
      <c r="ID125" s="313"/>
      <c r="IE125" s="306">
        <v>11.0</v>
      </c>
      <c r="IF125" s="307" t="s">
        <v>45</v>
      </c>
      <c r="IG125" s="308" t="s">
        <v>136</v>
      </c>
      <c r="IH125" s="308" t="s">
        <v>134</v>
      </c>
      <c r="II125" s="309">
        <f>ADHK!II125</f>
        <v>1050.83</v>
      </c>
      <c r="IJ125" s="309">
        <f>'Produksi dan Harga'!BV104</f>
        <v>1169542.953</v>
      </c>
      <c r="IK125" s="309">
        <f t="shared" si="2136"/>
        <v>1228.990821</v>
      </c>
      <c r="IL125" s="310"/>
      <c r="IM125" s="309">
        <f t="shared" si="2137"/>
        <v>0</v>
      </c>
      <c r="IN125" s="310"/>
      <c r="IO125" s="309"/>
      <c r="IP125" s="309">
        <f t="shared" si="2138"/>
        <v>0</v>
      </c>
      <c r="IQ125" s="309">
        <f t="shared" si="2139"/>
        <v>1228.990821</v>
      </c>
      <c r="IR125" s="310">
        <v>0.224147321887</v>
      </c>
      <c r="IS125" s="311">
        <f t="shared" si="2140"/>
        <v>275.4750012</v>
      </c>
      <c r="IT125" s="312">
        <f t="shared" si="2141"/>
        <v>953.5158201</v>
      </c>
      <c r="IU125" s="313"/>
      <c r="IV125" s="306">
        <v>11.0</v>
      </c>
      <c r="IW125" s="307" t="s">
        <v>45</v>
      </c>
      <c r="IX125" s="308" t="s">
        <v>136</v>
      </c>
      <c r="IY125" s="308" t="s">
        <v>134</v>
      </c>
      <c r="IZ125" s="309">
        <f>ADHK!IZ125</f>
        <v>584.73</v>
      </c>
      <c r="JA125" s="309">
        <f>'Produksi dan Harga'!CA104</f>
        <v>1226748.805</v>
      </c>
      <c r="JB125" s="309">
        <f t="shared" si="2142"/>
        <v>717.3168289</v>
      </c>
      <c r="JC125" s="310"/>
      <c r="JD125" s="309">
        <f t="shared" si="2143"/>
        <v>0</v>
      </c>
      <c r="JE125" s="310"/>
      <c r="JF125" s="309"/>
      <c r="JG125" s="309">
        <f t="shared" si="2144"/>
        <v>0</v>
      </c>
      <c r="JH125" s="309">
        <f t="shared" si="2145"/>
        <v>717.3168289</v>
      </c>
      <c r="JI125" s="310">
        <v>0.224147321887</v>
      </c>
      <c r="JJ125" s="311">
        <f t="shared" si="2146"/>
        <v>160.7846461</v>
      </c>
      <c r="JK125" s="312">
        <f t="shared" si="2147"/>
        <v>556.5321828</v>
      </c>
      <c r="JL125" s="313"/>
      <c r="JM125" s="306">
        <v>11.0</v>
      </c>
      <c r="JN125" s="307" t="s">
        <v>45</v>
      </c>
      <c r="JO125" s="308" t="s">
        <v>136</v>
      </c>
      <c r="JP125" s="308" t="s">
        <v>134</v>
      </c>
      <c r="JQ125" s="309">
        <f>ADHK!JQ125</f>
        <v>1391.09</v>
      </c>
      <c r="JR125" s="309">
        <f>'Produksi dan Harga'!CF104</f>
        <v>1224784.169</v>
      </c>
      <c r="JS125" s="309">
        <f t="shared" si="2148"/>
        <v>1703.78501</v>
      </c>
      <c r="JT125" s="310"/>
      <c r="JU125" s="309">
        <f t="shared" si="2149"/>
        <v>0</v>
      </c>
      <c r="JV125" s="310"/>
      <c r="JW125" s="309"/>
      <c r="JX125" s="309">
        <f t="shared" si="2150"/>
        <v>0</v>
      </c>
      <c r="JY125" s="309">
        <f t="shared" si="2151"/>
        <v>1703.78501</v>
      </c>
      <c r="JZ125" s="310">
        <v>0.224147321887</v>
      </c>
      <c r="KA125" s="311">
        <f t="shared" si="2152"/>
        <v>381.8988471</v>
      </c>
      <c r="KB125" s="312">
        <f t="shared" si="2153"/>
        <v>1321.886163</v>
      </c>
      <c r="KC125" s="313"/>
      <c r="KD125" s="306">
        <v>11.0</v>
      </c>
      <c r="KE125" s="307" t="s">
        <v>45</v>
      </c>
      <c r="KF125" s="308" t="s">
        <v>136</v>
      </c>
      <c r="KG125" s="308" t="s">
        <v>134</v>
      </c>
      <c r="KH125" s="309" t="str">
        <f>ADHK!KH125</f>
        <v/>
      </c>
      <c r="KI125" s="309"/>
      <c r="KJ125" s="309">
        <f t="shared" si="2154"/>
        <v>0</v>
      </c>
      <c r="KK125" s="310"/>
      <c r="KL125" s="309">
        <f t="shared" si="2155"/>
        <v>0</v>
      </c>
      <c r="KM125" s="310"/>
      <c r="KN125" s="309"/>
      <c r="KO125" s="309">
        <f t="shared" si="2156"/>
        <v>0</v>
      </c>
      <c r="KP125" s="309">
        <f t="shared" si="2157"/>
        <v>0</v>
      </c>
      <c r="KQ125" s="310">
        <v>0.224147321887</v>
      </c>
      <c r="KR125" s="311">
        <f t="shared" si="2158"/>
        <v>0</v>
      </c>
      <c r="KS125" s="312">
        <f t="shared" si="2159"/>
        <v>0</v>
      </c>
      <c r="KT125" s="313"/>
      <c r="KU125" s="314"/>
    </row>
    <row r="126" ht="15.75" customHeight="1">
      <c r="A126" s="306">
        <v>12.0</v>
      </c>
      <c r="B126" s="307" t="s">
        <v>46</v>
      </c>
      <c r="C126" s="308" t="s">
        <v>136</v>
      </c>
      <c r="D126" s="308" t="s">
        <v>134</v>
      </c>
      <c r="E126" s="309">
        <f>ADHK!E126</f>
        <v>15254</v>
      </c>
      <c r="F126" s="309">
        <f>ADHK!F126</f>
        <v>262000.4806</v>
      </c>
      <c r="G126" s="309">
        <f t="shared" si="2052"/>
        <v>3996.555331</v>
      </c>
      <c r="H126" s="310"/>
      <c r="I126" s="309">
        <f t="shared" si="2053"/>
        <v>0</v>
      </c>
      <c r="J126" s="310"/>
      <c r="K126" s="309"/>
      <c r="L126" s="309">
        <f t="shared" si="2054"/>
        <v>0</v>
      </c>
      <c r="M126" s="309">
        <f t="shared" si="2055"/>
        <v>3996.555331</v>
      </c>
      <c r="N126" s="310">
        <v>0.224147321887</v>
      </c>
      <c r="O126" s="311">
        <f t="shared" si="2056"/>
        <v>895.8171743</v>
      </c>
      <c r="P126" s="312">
        <f t="shared" si="2057"/>
        <v>3100.738157</v>
      </c>
      <c r="Q126" s="313"/>
      <c r="R126" s="306">
        <v>12.0</v>
      </c>
      <c r="S126" s="307" t="s">
        <v>46</v>
      </c>
      <c r="T126" s="308" t="s">
        <v>136</v>
      </c>
      <c r="U126" s="308" t="s">
        <v>134</v>
      </c>
      <c r="V126" s="309">
        <f>ADHK!V126</f>
        <v>7290</v>
      </c>
      <c r="W126" s="309">
        <f>'Produksi dan Harga'!I105</f>
        <v>257098.6158</v>
      </c>
      <c r="X126" s="309">
        <f t="shared" si="2058"/>
        <v>1874.248909</v>
      </c>
      <c r="Y126" s="310"/>
      <c r="Z126" s="309">
        <f t="shared" si="2059"/>
        <v>0</v>
      </c>
      <c r="AA126" s="310"/>
      <c r="AB126" s="309"/>
      <c r="AC126" s="309">
        <f t="shared" si="2060"/>
        <v>0</v>
      </c>
      <c r="AD126" s="309">
        <f t="shared" si="2061"/>
        <v>1874.248909</v>
      </c>
      <c r="AE126" s="310">
        <v>0.224147321887</v>
      </c>
      <c r="AF126" s="311">
        <f t="shared" si="2062"/>
        <v>420.1078736</v>
      </c>
      <c r="AG126" s="312">
        <f t="shared" si="2063"/>
        <v>1454.141036</v>
      </c>
      <c r="AH126" s="313"/>
      <c r="AI126" s="306">
        <v>12.0</v>
      </c>
      <c r="AJ126" s="307" t="s">
        <v>46</v>
      </c>
      <c r="AK126" s="308" t="s">
        <v>136</v>
      </c>
      <c r="AL126" s="308" t="s">
        <v>134</v>
      </c>
      <c r="AM126" s="309">
        <f>ADHK!AM126</f>
        <v>12095</v>
      </c>
      <c r="AN126" s="309">
        <f>'Produksi dan Harga'!N105</f>
        <v>278746.427</v>
      </c>
      <c r="AO126" s="309">
        <f t="shared" si="2064"/>
        <v>3371.438035</v>
      </c>
      <c r="AP126" s="310"/>
      <c r="AQ126" s="309">
        <f t="shared" si="2065"/>
        <v>0</v>
      </c>
      <c r="AR126" s="310"/>
      <c r="AS126" s="309"/>
      <c r="AT126" s="309">
        <f t="shared" si="2066"/>
        <v>0</v>
      </c>
      <c r="AU126" s="309">
        <f t="shared" si="2067"/>
        <v>3371.438035</v>
      </c>
      <c r="AV126" s="310">
        <v>0.224147321887</v>
      </c>
      <c r="AW126" s="311">
        <f t="shared" si="2068"/>
        <v>755.6988064</v>
      </c>
      <c r="AX126" s="312">
        <f t="shared" si="2069"/>
        <v>2615.739228</v>
      </c>
      <c r="AY126" s="313"/>
      <c r="AZ126" s="306">
        <v>12.0</v>
      </c>
      <c r="BA126" s="307" t="s">
        <v>46</v>
      </c>
      <c r="BB126" s="308" t="s">
        <v>136</v>
      </c>
      <c r="BC126" s="308" t="s">
        <v>134</v>
      </c>
      <c r="BD126" s="309">
        <f>ADHK!BD126</f>
        <v>7416</v>
      </c>
      <c r="BE126" s="309">
        <f>'Produksi dan Harga'!S105</f>
        <v>299304.9829</v>
      </c>
      <c r="BF126" s="309">
        <f t="shared" si="2070"/>
        <v>2219.645753</v>
      </c>
      <c r="BG126" s="310"/>
      <c r="BH126" s="309">
        <f t="shared" si="2071"/>
        <v>0</v>
      </c>
      <c r="BI126" s="310"/>
      <c r="BJ126" s="309"/>
      <c r="BK126" s="309">
        <f t="shared" si="2072"/>
        <v>0</v>
      </c>
      <c r="BL126" s="309">
        <f t="shared" si="2073"/>
        <v>2219.645753</v>
      </c>
      <c r="BM126" s="310">
        <v>0.224147321887</v>
      </c>
      <c r="BN126" s="311">
        <f t="shared" si="2074"/>
        <v>497.5276511</v>
      </c>
      <c r="BO126" s="312">
        <f t="shared" si="2075"/>
        <v>1722.118102</v>
      </c>
      <c r="BP126" s="313"/>
      <c r="BQ126" s="306">
        <v>12.0</v>
      </c>
      <c r="BR126" s="307" t="s">
        <v>46</v>
      </c>
      <c r="BS126" s="308" t="s">
        <v>136</v>
      </c>
      <c r="BT126" s="308" t="s">
        <v>134</v>
      </c>
      <c r="BU126" s="309">
        <f>ADHK!BU126</f>
        <v>12660</v>
      </c>
      <c r="BV126" s="309">
        <f>'Produksi dan Harga'!X105</f>
        <v>330856.6514</v>
      </c>
      <c r="BW126" s="309">
        <f t="shared" si="2076"/>
        <v>4188.645207</v>
      </c>
      <c r="BX126" s="310"/>
      <c r="BY126" s="309">
        <f t="shared" si="2077"/>
        <v>0</v>
      </c>
      <c r="BZ126" s="310"/>
      <c r="CA126" s="309"/>
      <c r="CB126" s="309">
        <f t="shared" si="2078"/>
        <v>0</v>
      </c>
      <c r="CC126" s="309">
        <f t="shared" si="2079"/>
        <v>4188.645207</v>
      </c>
      <c r="CD126" s="310">
        <v>0.224147321887</v>
      </c>
      <c r="CE126" s="311">
        <f t="shared" si="2080"/>
        <v>938.8736054</v>
      </c>
      <c r="CF126" s="312">
        <f t="shared" si="2081"/>
        <v>3249.771601</v>
      </c>
      <c r="CG126" s="313"/>
      <c r="CH126" s="306">
        <v>12.0</v>
      </c>
      <c r="CI126" s="307" t="s">
        <v>46</v>
      </c>
      <c r="CJ126" s="308" t="s">
        <v>136</v>
      </c>
      <c r="CK126" s="308" t="s">
        <v>134</v>
      </c>
      <c r="CL126" s="309">
        <f>ADHK!CL126</f>
        <v>3880</v>
      </c>
      <c r="CM126" s="309">
        <f>'Produksi dan Harga'!AC105</f>
        <v>371492.004</v>
      </c>
      <c r="CN126" s="309">
        <f t="shared" si="2082"/>
        <v>1441.388976</v>
      </c>
      <c r="CO126" s="310"/>
      <c r="CP126" s="309">
        <f t="shared" si="2083"/>
        <v>0</v>
      </c>
      <c r="CQ126" s="310"/>
      <c r="CR126" s="309"/>
      <c r="CS126" s="309">
        <f t="shared" si="2084"/>
        <v>0</v>
      </c>
      <c r="CT126" s="309">
        <f t="shared" si="2085"/>
        <v>1441.388976</v>
      </c>
      <c r="CU126" s="310">
        <v>0.224147321887</v>
      </c>
      <c r="CV126" s="311">
        <f t="shared" si="2086"/>
        <v>323.0834787</v>
      </c>
      <c r="CW126" s="312">
        <f t="shared" si="2087"/>
        <v>1118.305497</v>
      </c>
      <c r="CX126" s="313"/>
      <c r="CY126" s="306">
        <v>12.0</v>
      </c>
      <c r="CZ126" s="307" t="s">
        <v>46</v>
      </c>
      <c r="DA126" s="308" t="s">
        <v>136</v>
      </c>
      <c r="DB126" s="308" t="s">
        <v>134</v>
      </c>
      <c r="DC126" s="309">
        <f>ADHK!DC126</f>
        <v>3638</v>
      </c>
      <c r="DD126" s="309">
        <f>'Produksi dan Harga'!AH105</f>
        <v>411128.9487</v>
      </c>
      <c r="DE126" s="309">
        <f t="shared" si="2088"/>
        <v>1495.687115</v>
      </c>
      <c r="DF126" s="310"/>
      <c r="DG126" s="309">
        <f t="shared" si="2089"/>
        <v>0</v>
      </c>
      <c r="DH126" s="310"/>
      <c r="DI126" s="309"/>
      <c r="DJ126" s="309">
        <f t="shared" si="2090"/>
        <v>0</v>
      </c>
      <c r="DK126" s="309">
        <f t="shared" si="2091"/>
        <v>1495.687115</v>
      </c>
      <c r="DL126" s="310">
        <v>0.224147321887</v>
      </c>
      <c r="DM126" s="311">
        <f t="shared" si="2092"/>
        <v>335.2542613</v>
      </c>
      <c r="DN126" s="312">
        <f t="shared" si="2093"/>
        <v>1160.432854</v>
      </c>
      <c r="DO126" s="313"/>
      <c r="DP126" s="306">
        <v>12.0</v>
      </c>
      <c r="DQ126" s="307" t="s">
        <v>46</v>
      </c>
      <c r="DR126" s="308" t="s">
        <v>136</v>
      </c>
      <c r="DS126" s="308" t="s">
        <v>134</v>
      </c>
      <c r="DT126" s="309">
        <f>ADHK!DT126</f>
        <v>4797</v>
      </c>
      <c r="DU126" s="309">
        <f>'Produksi dan Harga'!AM105</f>
        <v>418335.2542</v>
      </c>
      <c r="DV126" s="309">
        <f t="shared" si="2094"/>
        <v>2006.754214</v>
      </c>
      <c r="DW126" s="310"/>
      <c r="DX126" s="309">
        <f t="shared" si="2095"/>
        <v>0</v>
      </c>
      <c r="DY126" s="310"/>
      <c r="DZ126" s="309"/>
      <c r="EA126" s="309">
        <f t="shared" si="2096"/>
        <v>0</v>
      </c>
      <c r="EB126" s="309">
        <f t="shared" si="2097"/>
        <v>2006.754214</v>
      </c>
      <c r="EC126" s="310">
        <v>0.224147321887</v>
      </c>
      <c r="ED126" s="311">
        <f t="shared" si="2098"/>
        <v>449.8085828</v>
      </c>
      <c r="EE126" s="312">
        <f t="shared" si="2099"/>
        <v>1556.945631</v>
      </c>
      <c r="EF126" s="313"/>
      <c r="EG126" s="306">
        <v>12.0</v>
      </c>
      <c r="EH126" s="307" t="s">
        <v>46</v>
      </c>
      <c r="EI126" s="308" t="s">
        <v>136</v>
      </c>
      <c r="EJ126" s="308" t="s">
        <v>134</v>
      </c>
      <c r="EK126" s="309">
        <f>ADHK!EK126</f>
        <v>7853</v>
      </c>
      <c r="EL126" s="309">
        <f>'Produksi dan Harga'!AR105</f>
        <v>431451.7258</v>
      </c>
      <c r="EM126" s="309">
        <f t="shared" si="2100"/>
        <v>3388.190402</v>
      </c>
      <c r="EN126" s="310"/>
      <c r="EO126" s="309">
        <f t="shared" si="2101"/>
        <v>0</v>
      </c>
      <c r="EP126" s="310"/>
      <c r="EQ126" s="309"/>
      <c r="ER126" s="309">
        <f t="shared" si="2102"/>
        <v>0</v>
      </c>
      <c r="ES126" s="309">
        <f t="shared" si="2103"/>
        <v>3388.190402</v>
      </c>
      <c r="ET126" s="310">
        <v>0.224147321887</v>
      </c>
      <c r="EU126" s="311">
        <f t="shared" si="2104"/>
        <v>759.4538047</v>
      </c>
      <c r="EV126" s="312">
        <f t="shared" si="2105"/>
        <v>2628.736598</v>
      </c>
      <c r="EW126" s="313"/>
      <c r="EX126" s="306">
        <v>12.0</v>
      </c>
      <c r="EY126" s="307" t="s">
        <v>46</v>
      </c>
      <c r="EZ126" s="308" t="s">
        <v>136</v>
      </c>
      <c r="FA126" s="308" t="s">
        <v>134</v>
      </c>
      <c r="FB126" s="309">
        <f>ADHK!FB126</f>
        <v>5750</v>
      </c>
      <c r="FC126" s="309">
        <f>'Produksi dan Harga'!AW105</f>
        <v>464489.527</v>
      </c>
      <c r="FD126" s="309">
        <f t="shared" si="2106"/>
        <v>2670.81478</v>
      </c>
      <c r="FE126" s="310"/>
      <c r="FF126" s="309">
        <f t="shared" si="2107"/>
        <v>0</v>
      </c>
      <c r="FG126" s="310"/>
      <c r="FH126" s="309"/>
      <c r="FI126" s="309">
        <f t="shared" si="2108"/>
        <v>0</v>
      </c>
      <c r="FJ126" s="309">
        <f t="shared" si="2109"/>
        <v>2670.81478</v>
      </c>
      <c r="FK126" s="310">
        <v>0.224147321887</v>
      </c>
      <c r="FL126" s="311">
        <f t="shared" si="2110"/>
        <v>598.6559803</v>
      </c>
      <c r="FM126" s="312">
        <f t="shared" si="2111"/>
        <v>2072.1588</v>
      </c>
      <c r="FN126" s="313"/>
      <c r="FO126" s="306">
        <v>12.0</v>
      </c>
      <c r="FP126" s="307" t="s">
        <v>46</v>
      </c>
      <c r="FQ126" s="308" t="s">
        <v>136</v>
      </c>
      <c r="FR126" s="308" t="s">
        <v>134</v>
      </c>
      <c r="FS126" s="309">
        <f>ADHK!FS126</f>
        <v>3882</v>
      </c>
      <c r="FT126" s="309">
        <f>'Produksi dan Harga'!BB105</f>
        <v>457940.8349</v>
      </c>
      <c r="FU126" s="309">
        <f t="shared" si="2112"/>
        <v>1777.726321</v>
      </c>
      <c r="FV126" s="310"/>
      <c r="FW126" s="309">
        <f t="shared" si="2113"/>
        <v>0</v>
      </c>
      <c r="FX126" s="310"/>
      <c r="FY126" s="309"/>
      <c r="FZ126" s="309">
        <f t="shared" si="2114"/>
        <v>0</v>
      </c>
      <c r="GA126" s="309">
        <f t="shared" si="2115"/>
        <v>1777.726321</v>
      </c>
      <c r="GB126" s="310">
        <v>0.224147321887</v>
      </c>
      <c r="GC126" s="311">
        <f t="shared" si="2116"/>
        <v>398.4725939</v>
      </c>
      <c r="GD126" s="312">
        <f t="shared" si="2117"/>
        <v>1379.253727</v>
      </c>
      <c r="GE126" s="313"/>
      <c r="GF126" s="306">
        <v>12.0</v>
      </c>
      <c r="GG126" s="307" t="s">
        <v>46</v>
      </c>
      <c r="GH126" s="308" t="s">
        <v>136</v>
      </c>
      <c r="GI126" s="308" t="s">
        <v>134</v>
      </c>
      <c r="GJ126" s="309">
        <f>ADHK!GJ126</f>
        <v>8081.26</v>
      </c>
      <c r="GK126" s="309">
        <f>'Produksi dan Harga'!BG105</f>
        <v>479380.9436</v>
      </c>
      <c r="GL126" s="309">
        <f t="shared" si="2118"/>
        <v>3874.002044</v>
      </c>
      <c r="GM126" s="310"/>
      <c r="GN126" s="309">
        <f t="shared" si="2119"/>
        <v>0</v>
      </c>
      <c r="GO126" s="310"/>
      <c r="GP126" s="309"/>
      <c r="GQ126" s="309">
        <f t="shared" si="2120"/>
        <v>0</v>
      </c>
      <c r="GR126" s="309">
        <f t="shared" si="2121"/>
        <v>3874.002044</v>
      </c>
      <c r="GS126" s="310">
        <v>0.224147321887</v>
      </c>
      <c r="GT126" s="311">
        <f t="shared" si="2122"/>
        <v>868.3471832</v>
      </c>
      <c r="GU126" s="312">
        <f t="shared" si="2123"/>
        <v>3005.654861</v>
      </c>
      <c r="GV126" s="313"/>
      <c r="GW126" s="306">
        <v>12.0</v>
      </c>
      <c r="GX126" s="307" t="s">
        <v>46</v>
      </c>
      <c r="GY126" s="308" t="s">
        <v>136</v>
      </c>
      <c r="GZ126" s="308" t="s">
        <v>134</v>
      </c>
      <c r="HA126" s="309">
        <f>ADHK!HA126</f>
        <v>11157.15</v>
      </c>
      <c r="HB126" s="309">
        <f>'Produksi dan Harga'!BL105</f>
        <v>495235.5308</v>
      </c>
      <c r="HC126" s="309">
        <f t="shared" si="2124"/>
        <v>5525.417103</v>
      </c>
      <c r="HD126" s="310"/>
      <c r="HE126" s="309">
        <f t="shared" si="2125"/>
        <v>0</v>
      </c>
      <c r="HF126" s="310"/>
      <c r="HG126" s="309"/>
      <c r="HH126" s="309">
        <f t="shared" si="2126"/>
        <v>0</v>
      </c>
      <c r="HI126" s="309">
        <f t="shared" si="2127"/>
        <v>5525.417103</v>
      </c>
      <c r="HJ126" s="310">
        <v>0.224147321887</v>
      </c>
      <c r="HK126" s="311">
        <f t="shared" si="2128"/>
        <v>1238.507446</v>
      </c>
      <c r="HL126" s="312">
        <f t="shared" si="2129"/>
        <v>4286.909657</v>
      </c>
      <c r="HM126" s="313"/>
      <c r="HN126" s="306">
        <v>12.0</v>
      </c>
      <c r="HO126" s="307" t="s">
        <v>46</v>
      </c>
      <c r="HP126" s="308" t="s">
        <v>136</v>
      </c>
      <c r="HQ126" s="308" t="s">
        <v>134</v>
      </c>
      <c r="HR126" s="309">
        <f>ADHK!HR126</f>
        <v>6026.85</v>
      </c>
      <c r="HS126" s="309">
        <f>'Produksi dan Harga'!BQ105</f>
        <v>512918.3409</v>
      </c>
      <c r="HT126" s="309">
        <f t="shared" si="2130"/>
        <v>3091.281903</v>
      </c>
      <c r="HU126" s="310"/>
      <c r="HV126" s="309">
        <f t="shared" si="2131"/>
        <v>0</v>
      </c>
      <c r="HW126" s="310"/>
      <c r="HX126" s="309"/>
      <c r="HY126" s="309">
        <f t="shared" si="2132"/>
        <v>0</v>
      </c>
      <c r="HZ126" s="309">
        <f t="shared" si="2133"/>
        <v>3091.281903</v>
      </c>
      <c r="IA126" s="310">
        <v>0.224147321887</v>
      </c>
      <c r="IB126" s="311">
        <f t="shared" si="2134"/>
        <v>692.9025598</v>
      </c>
      <c r="IC126" s="312">
        <f t="shared" si="2135"/>
        <v>2398.379343</v>
      </c>
      <c r="ID126" s="313"/>
      <c r="IE126" s="306">
        <v>12.0</v>
      </c>
      <c r="IF126" s="307" t="s">
        <v>46</v>
      </c>
      <c r="IG126" s="308" t="s">
        <v>136</v>
      </c>
      <c r="IH126" s="308" t="s">
        <v>134</v>
      </c>
      <c r="II126" s="309">
        <f>ADHK!II126</f>
        <v>7559.61</v>
      </c>
      <c r="IJ126" s="309">
        <f>'Produksi dan Harga'!BV105</f>
        <v>489324.1601</v>
      </c>
      <c r="IK126" s="309">
        <f t="shared" si="2136"/>
        <v>3699.099814</v>
      </c>
      <c r="IL126" s="310"/>
      <c r="IM126" s="309">
        <f t="shared" si="2137"/>
        <v>0</v>
      </c>
      <c r="IN126" s="310"/>
      <c r="IO126" s="309"/>
      <c r="IP126" s="309">
        <f t="shared" si="2138"/>
        <v>0</v>
      </c>
      <c r="IQ126" s="309">
        <f t="shared" si="2139"/>
        <v>3699.099814</v>
      </c>
      <c r="IR126" s="310">
        <v>0.224147321887</v>
      </c>
      <c r="IS126" s="311">
        <f t="shared" si="2140"/>
        <v>829.1433167</v>
      </c>
      <c r="IT126" s="312">
        <f t="shared" si="2141"/>
        <v>2869.956497</v>
      </c>
      <c r="IU126" s="313"/>
      <c r="IV126" s="306">
        <v>12.0</v>
      </c>
      <c r="IW126" s="307" t="s">
        <v>46</v>
      </c>
      <c r="IX126" s="308" t="s">
        <v>136</v>
      </c>
      <c r="IY126" s="308" t="s">
        <v>134</v>
      </c>
      <c r="IZ126" s="309">
        <f>ADHK!IZ126</f>
        <v>6244.48</v>
      </c>
      <c r="JA126" s="309">
        <f>'Produksi dan Harga'!CA105</f>
        <v>498242.6492</v>
      </c>
      <c r="JB126" s="309">
        <f t="shared" si="2142"/>
        <v>3111.266258</v>
      </c>
      <c r="JC126" s="310"/>
      <c r="JD126" s="309">
        <f t="shared" si="2143"/>
        <v>0</v>
      </c>
      <c r="JE126" s="310"/>
      <c r="JF126" s="309"/>
      <c r="JG126" s="309">
        <f t="shared" si="2144"/>
        <v>0</v>
      </c>
      <c r="JH126" s="309">
        <f t="shared" si="2145"/>
        <v>3111.266258</v>
      </c>
      <c r="JI126" s="310">
        <v>0.224147321887</v>
      </c>
      <c r="JJ126" s="311">
        <f t="shared" si="2146"/>
        <v>697.3819994</v>
      </c>
      <c r="JK126" s="312">
        <f t="shared" si="2147"/>
        <v>2413.884259</v>
      </c>
      <c r="JL126" s="313"/>
      <c r="JM126" s="306">
        <v>12.0</v>
      </c>
      <c r="JN126" s="307" t="s">
        <v>46</v>
      </c>
      <c r="JO126" s="308" t="s">
        <v>136</v>
      </c>
      <c r="JP126" s="308" t="s">
        <v>134</v>
      </c>
      <c r="JQ126" s="309">
        <f>ADHK!JQ126</f>
        <v>7148.84</v>
      </c>
      <c r="JR126" s="309">
        <f>'Produksi dan Harga'!CF105</f>
        <v>529709.1326</v>
      </c>
      <c r="JS126" s="309">
        <f t="shared" si="2148"/>
        <v>3786.805835</v>
      </c>
      <c r="JT126" s="310"/>
      <c r="JU126" s="309">
        <f t="shared" si="2149"/>
        <v>0</v>
      </c>
      <c r="JV126" s="310"/>
      <c r="JW126" s="309"/>
      <c r="JX126" s="309">
        <f t="shared" si="2150"/>
        <v>0</v>
      </c>
      <c r="JY126" s="309">
        <f t="shared" si="2151"/>
        <v>3786.805835</v>
      </c>
      <c r="JZ126" s="310">
        <v>0.224147321887</v>
      </c>
      <c r="KA126" s="311">
        <f t="shared" si="2152"/>
        <v>848.8023865</v>
      </c>
      <c r="KB126" s="312">
        <f t="shared" si="2153"/>
        <v>2938.003449</v>
      </c>
      <c r="KC126" s="313"/>
      <c r="KD126" s="306">
        <v>12.0</v>
      </c>
      <c r="KE126" s="307" t="s">
        <v>46</v>
      </c>
      <c r="KF126" s="308" t="s">
        <v>136</v>
      </c>
      <c r="KG126" s="308" t="s">
        <v>134</v>
      </c>
      <c r="KH126" s="309" t="str">
        <f>ADHK!KH126</f>
        <v/>
      </c>
      <c r="KI126" s="309"/>
      <c r="KJ126" s="309">
        <f t="shared" si="2154"/>
        <v>0</v>
      </c>
      <c r="KK126" s="310"/>
      <c r="KL126" s="309">
        <f t="shared" si="2155"/>
        <v>0</v>
      </c>
      <c r="KM126" s="310"/>
      <c r="KN126" s="309"/>
      <c r="KO126" s="309">
        <f t="shared" si="2156"/>
        <v>0</v>
      </c>
      <c r="KP126" s="309">
        <f t="shared" si="2157"/>
        <v>0</v>
      </c>
      <c r="KQ126" s="310">
        <v>0.224147321887</v>
      </c>
      <c r="KR126" s="311">
        <f t="shared" si="2158"/>
        <v>0</v>
      </c>
      <c r="KS126" s="312">
        <f t="shared" si="2159"/>
        <v>0</v>
      </c>
      <c r="KT126" s="313"/>
      <c r="KU126" s="314"/>
    </row>
    <row r="127" ht="15.75" customHeight="1">
      <c r="A127" s="306">
        <v>13.0</v>
      </c>
      <c r="B127" s="307" t="s">
        <v>47</v>
      </c>
      <c r="C127" s="308" t="s">
        <v>135</v>
      </c>
      <c r="D127" s="308" t="s">
        <v>134</v>
      </c>
      <c r="E127" s="309">
        <f>ADHK!E127</f>
        <v>34861</v>
      </c>
      <c r="F127" s="309">
        <f>ADHK!F127</f>
        <v>300048.662</v>
      </c>
      <c r="G127" s="309">
        <f t="shared" si="2052"/>
        <v>10459.99641</v>
      </c>
      <c r="H127" s="310"/>
      <c r="I127" s="309">
        <f t="shared" si="2053"/>
        <v>0</v>
      </c>
      <c r="J127" s="310"/>
      <c r="K127" s="309"/>
      <c r="L127" s="309">
        <f t="shared" si="2054"/>
        <v>0</v>
      </c>
      <c r="M127" s="309">
        <f t="shared" si="2055"/>
        <v>10459.99641</v>
      </c>
      <c r="N127" s="310">
        <v>0.224147321887</v>
      </c>
      <c r="O127" s="311">
        <f t="shared" si="2056"/>
        <v>2344.580182</v>
      </c>
      <c r="P127" s="312">
        <f t="shared" si="2057"/>
        <v>8115.416225</v>
      </c>
      <c r="Q127" s="313"/>
      <c r="R127" s="306">
        <v>13.0</v>
      </c>
      <c r="S127" s="307" t="s">
        <v>47</v>
      </c>
      <c r="T127" s="308" t="s">
        <v>135</v>
      </c>
      <c r="U127" s="308" t="s">
        <v>134</v>
      </c>
      <c r="V127" s="309">
        <f>ADHK!V127</f>
        <v>12928</v>
      </c>
      <c r="W127" s="309">
        <f>'Produksi dan Harga'!I106</f>
        <v>312782.0913</v>
      </c>
      <c r="X127" s="309">
        <f t="shared" si="2058"/>
        <v>4043.646877</v>
      </c>
      <c r="Y127" s="310"/>
      <c r="Z127" s="309">
        <f t="shared" si="2059"/>
        <v>0</v>
      </c>
      <c r="AA127" s="310"/>
      <c r="AB127" s="309"/>
      <c r="AC127" s="309">
        <f t="shared" si="2060"/>
        <v>0</v>
      </c>
      <c r="AD127" s="309">
        <f t="shared" si="2061"/>
        <v>4043.646877</v>
      </c>
      <c r="AE127" s="310">
        <v>0.224147321887</v>
      </c>
      <c r="AF127" s="311">
        <f t="shared" si="2062"/>
        <v>906.3726181</v>
      </c>
      <c r="AG127" s="312">
        <f t="shared" si="2063"/>
        <v>3137.274259</v>
      </c>
      <c r="AH127" s="313"/>
      <c r="AI127" s="306">
        <v>13.0</v>
      </c>
      <c r="AJ127" s="307" t="s">
        <v>47</v>
      </c>
      <c r="AK127" s="308" t="s">
        <v>135</v>
      </c>
      <c r="AL127" s="308" t="s">
        <v>134</v>
      </c>
      <c r="AM127" s="309">
        <f>ADHK!AM127</f>
        <v>18166</v>
      </c>
      <c r="AN127" s="309">
        <f>'Produksi dan Harga'!N106</f>
        <v>329060.8237</v>
      </c>
      <c r="AO127" s="309">
        <f t="shared" si="2064"/>
        <v>5977.718924</v>
      </c>
      <c r="AP127" s="310"/>
      <c r="AQ127" s="309">
        <f t="shared" si="2065"/>
        <v>0</v>
      </c>
      <c r="AR127" s="310"/>
      <c r="AS127" s="309"/>
      <c r="AT127" s="309">
        <f t="shared" si="2066"/>
        <v>0</v>
      </c>
      <c r="AU127" s="309">
        <f t="shared" si="2067"/>
        <v>5977.718924</v>
      </c>
      <c r="AV127" s="310">
        <v>0.224147321887</v>
      </c>
      <c r="AW127" s="311">
        <f t="shared" si="2068"/>
        <v>1339.889688</v>
      </c>
      <c r="AX127" s="312">
        <f t="shared" si="2069"/>
        <v>4637.829236</v>
      </c>
      <c r="AY127" s="313"/>
      <c r="AZ127" s="306">
        <v>13.0</v>
      </c>
      <c r="BA127" s="307" t="s">
        <v>47</v>
      </c>
      <c r="BB127" s="308" t="s">
        <v>135</v>
      </c>
      <c r="BC127" s="308" t="s">
        <v>134</v>
      </c>
      <c r="BD127" s="309">
        <f>ADHK!BD127</f>
        <v>13366</v>
      </c>
      <c r="BE127" s="309">
        <f>'Produksi dan Harga'!S106</f>
        <v>336558.8974</v>
      </c>
      <c r="BF127" s="309">
        <f t="shared" si="2070"/>
        <v>4498.446222</v>
      </c>
      <c r="BG127" s="310"/>
      <c r="BH127" s="309">
        <f t="shared" si="2071"/>
        <v>0</v>
      </c>
      <c r="BI127" s="310"/>
      <c r="BJ127" s="309"/>
      <c r="BK127" s="309">
        <f t="shared" si="2072"/>
        <v>0</v>
      </c>
      <c r="BL127" s="309">
        <f t="shared" si="2073"/>
        <v>4498.446222</v>
      </c>
      <c r="BM127" s="310">
        <v>0.224147321887</v>
      </c>
      <c r="BN127" s="311">
        <f t="shared" si="2074"/>
        <v>1008.314673</v>
      </c>
      <c r="BO127" s="312">
        <f t="shared" si="2075"/>
        <v>3490.131549</v>
      </c>
      <c r="BP127" s="313"/>
      <c r="BQ127" s="306">
        <v>13.0</v>
      </c>
      <c r="BR127" s="307" t="s">
        <v>47</v>
      </c>
      <c r="BS127" s="308" t="s">
        <v>135</v>
      </c>
      <c r="BT127" s="308" t="s">
        <v>134</v>
      </c>
      <c r="BU127" s="309">
        <f>ADHK!BU127</f>
        <v>21864</v>
      </c>
      <c r="BV127" s="309">
        <f>'Produksi dan Harga'!X106</f>
        <v>360685.3672</v>
      </c>
      <c r="BW127" s="309">
        <f t="shared" si="2076"/>
        <v>7886.024868</v>
      </c>
      <c r="BX127" s="310"/>
      <c r="BY127" s="309">
        <f t="shared" si="2077"/>
        <v>0</v>
      </c>
      <c r="BZ127" s="310"/>
      <c r="CA127" s="309"/>
      <c r="CB127" s="309">
        <f t="shared" si="2078"/>
        <v>0</v>
      </c>
      <c r="CC127" s="309">
        <f t="shared" si="2079"/>
        <v>7886.024868</v>
      </c>
      <c r="CD127" s="310">
        <v>0.224147321887</v>
      </c>
      <c r="CE127" s="311">
        <f t="shared" si="2080"/>
        <v>1767.631354</v>
      </c>
      <c r="CF127" s="312">
        <f t="shared" si="2081"/>
        <v>6118.393513</v>
      </c>
      <c r="CG127" s="313"/>
      <c r="CH127" s="306">
        <v>13.0</v>
      </c>
      <c r="CI127" s="307" t="s">
        <v>47</v>
      </c>
      <c r="CJ127" s="308" t="s">
        <v>135</v>
      </c>
      <c r="CK127" s="308" t="s">
        <v>134</v>
      </c>
      <c r="CL127" s="309">
        <f>ADHK!CL127</f>
        <v>10059</v>
      </c>
      <c r="CM127" s="309">
        <f>'Produksi dan Harga'!AC106</f>
        <v>377878.081</v>
      </c>
      <c r="CN127" s="309">
        <f t="shared" si="2082"/>
        <v>3801.075617</v>
      </c>
      <c r="CO127" s="310"/>
      <c r="CP127" s="309">
        <f t="shared" si="2083"/>
        <v>0</v>
      </c>
      <c r="CQ127" s="310"/>
      <c r="CR127" s="309"/>
      <c r="CS127" s="309">
        <f t="shared" si="2084"/>
        <v>0</v>
      </c>
      <c r="CT127" s="309">
        <f t="shared" si="2085"/>
        <v>3801.075617</v>
      </c>
      <c r="CU127" s="310">
        <v>0.224147321887</v>
      </c>
      <c r="CV127" s="311">
        <f t="shared" si="2086"/>
        <v>852.0009197</v>
      </c>
      <c r="CW127" s="312">
        <f t="shared" si="2087"/>
        <v>2949.074697</v>
      </c>
      <c r="CX127" s="313"/>
      <c r="CY127" s="306">
        <v>13.0</v>
      </c>
      <c r="CZ127" s="307" t="s">
        <v>47</v>
      </c>
      <c r="DA127" s="308" t="s">
        <v>135</v>
      </c>
      <c r="DB127" s="308" t="s">
        <v>134</v>
      </c>
      <c r="DC127" s="309">
        <f>ADHK!DC127</f>
        <v>7116</v>
      </c>
      <c r="DD127" s="309">
        <f>'Produksi dan Harga'!AH106</f>
        <v>393186.0032</v>
      </c>
      <c r="DE127" s="309">
        <f t="shared" si="2088"/>
        <v>2797.911599</v>
      </c>
      <c r="DF127" s="310"/>
      <c r="DG127" s="309">
        <f t="shared" si="2089"/>
        <v>0</v>
      </c>
      <c r="DH127" s="310"/>
      <c r="DI127" s="309"/>
      <c r="DJ127" s="309">
        <f t="shared" si="2090"/>
        <v>0</v>
      </c>
      <c r="DK127" s="309">
        <f t="shared" si="2091"/>
        <v>2797.911599</v>
      </c>
      <c r="DL127" s="310">
        <v>0.224147321887</v>
      </c>
      <c r="DM127" s="311">
        <f t="shared" si="2092"/>
        <v>627.1443918</v>
      </c>
      <c r="DN127" s="312">
        <f t="shared" si="2093"/>
        <v>2170.767207</v>
      </c>
      <c r="DO127" s="313"/>
      <c r="DP127" s="306">
        <v>13.0</v>
      </c>
      <c r="DQ127" s="307" t="s">
        <v>47</v>
      </c>
      <c r="DR127" s="308" t="s">
        <v>135</v>
      </c>
      <c r="DS127" s="308" t="s">
        <v>134</v>
      </c>
      <c r="DT127" s="309">
        <f>ADHK!DT127</f>
        <v>6484</v>
      </c>
      <c r="DU127" s="309">
        <f>'Produksi dan Harga'!AM106</f>
        <v>410348.8667</v>
      </c>
      <c r="DV127" s="309">
        <f t="shared" si="2094"/>
        <v>2660.702052</v>
      </c>
      <c r="DW127" s="310"/>
      <c r="DX127" s="309">
        <f t="shared" si="2095"/>
        <v>0</v>
      </c>
      <c r="DY127" s="310"/>
      <c r="DZ127" s="309"/>
      <c r="EA127" s="309">
        <f t="shared" si="2096"/>
        <v>0</v>
      </c>
      <c r="EB127" s="309">
        <f t="shared" si="2097"/>
        <v>2660.702052</v>
      </c>
      <c r="EC127" s="310">
        <v>0.224147321887</v>
      </c>
      <c r="ED127" s="311">
        <f t="shared" si="2098"/>
        <v>596.3892393</v>
      </c>
      <c r="EE127" s="312">
        <f t="shared" si="2099"/>
        <v>2064.312813</v>
      </c>
      <c r="EF127" s="313"/>
      <c r="EG127" s="306">
        <v>13.0</v>
      </c>
      <c r="EH127" s="307" t="s">
        <v>47</v>
      </c>
      <c r="EI127" s="308" t="s">
        <v>135</v>
      </c>
      <c r="EJ127" s="308" t="s">
        <v>134</v>
      </c>
      <c r="EK127" s="309">
        <f>ADHK!EK127</f>
        <v>10790</v>
      </c>
      <c r="EL127" s="309">
        <f>'Produksi dan Harga'!AR106</f>
        <v>413111.6374</v>
      </c>
      <c r="EM127" s="309">
        <f t="shared" si="2100"/>
        <v>4457.474568</v>
      </c>
      <c r="EN127" s="310"/>
      <c r="EO127" s="309">
        <f t="shared" si="2101"/>
        <v>0</v>
      </c>
      <c r="EP127" s="310"/>
      <c r="EQ127" s="309"/>
      <c r="ER127" s="309">
        <f t="shared" si="2102"/>
        <v>0</v>
      </c>
      <c r="ES127" s="309">
        <f t="shared" si="2103"/>
        <v>4457.474568</v>
      </c>
      <c r="ET127" s="310">
        <v>0.224147321887</v>
      </c>
      <c r="EU127" s="311">
        <f t="shared" si="2104"/>
        <v>999.1309868</v>
      </c>
      <c r="EV127" s="312">
        <f t="shared" si="2105"/>
        <v>3458.343581</v>
      </c>
      <c r="EW127" s="313"/>
      <c r="EX127" s="306">
        <v>13.0</v>
      </c>
      <c r="EY127" s="307" t="s">
        <v>47</v>
      </c>
      <c r="EZ127" s="308" t="s">
        <v>135</v>
      </c>
      <c r="FA127" s="308" t="s">
        <v>134</v>
      </c>
      <c r="FB127" s="309">
        <f>ADHK!FB127</f>
        <v>8555</v>
      </c>
      <c r="FC127" s="309">
        <f>'Produksi dan Harga'!AW106</f>
        <v>432798.9877</v>
      </c>
      <c r="FD127" s="309">
        <f t="shared" si="2106"/>
        <v>3702.59534</v>
      </c>
      <c r="FE127" s="310"/>
      <c r="FF127" s="309">
        <f t="shared" si="2107"/>
        <v>0</v>
      </c>
      <c r="FG127" s="310"/>
      <c r="FH127" s="309"/>
      <c r="FI127" s="309">
        <f t="shared" si="2108"/>
        <v>0</v>
      </c>
      <c r="FJ127" s="309">
        <f t="shared" si="2109"/>
        <v>3702.59534</v>
      </c>
      <c r="FK127" s="310">
        <v>0.224147321887</v>
      </c>
      <c r="FL127" s="311">
        <f t="shared" si="2110"/>
        <v>829.9268294</v>
      </c>
      <c r="FM127" s="312">
        <f t="shared" si="2111"/>
        <v>2872.66851</v>
      </c>
      <c r="FN127" s="313"/>
      <c r="FO127" s="306">
        <v>13.0</v>
      </c>
      <c r="FP127" s="307" t="s">
        <v>47</v>
      </c>
      <c r="FQ127" s="308" t="s">
        <v>135</v>
      </c>
      <c r="FR127" s="308" t="s">
        <v>134</v>
      </c>
      <c r="FS127" s="309">
        <f>ADHK!FS127</f>
        <v>7689</v>
      </c>
      <c r="FT127" s="309">
        <f>'Produksi dan Harga'!BB106</f>
        <v>437434.7803</v>
      </c>
      <c r="FU127" s="309">
        <f t="shared" si="2112"/>
        <v>3363.436026</v>
      </c>
      <c r="FV127" s="310"/>
      <c r="FW127" s="309">
        <f t="shared" si="2113"/>
        <v>0</v>
      </c>
      <c r="FX127" s="310"/>
      <c r="FY127" s="309"/>
      <c r="FZ127" s="309">
        <f t="shared" si="2114"/>
        <v>0</v>
      </c>
      <c r="GA127" s="309">
        <f t="shared" si="2115"/>
        <v>3363.436026</v>
      </c>
      <c r="GB127" s="310">
        <v>0.224147321887</v>
      </c>
      <c r="GC127" s="311">
        <f t="shared" si="2116"/>
        <v>753.9051775</v>
      </c>
      <c r="GD127" s="312">
        <f t="shared" si="2117"/>
        <v>2609.530848</v>
      </c>
      <c r="GE127" s="313"/>
      <c r="GF127" s="306">
        <v>13.0</v>
      </c>
      <c r="GG127" s="307" t="s">
        <v>47</v>
      </c>
      <c r="GH127" s="308" t="s">
        <v>135</v>
      </c>
      <c r="GI127" s="308" t="s">
        <v>134</v>
      </c>
      <c r="GJ127" s="309">
        <f>ADHK!GJ127</f>
        <v>10817.5</v>
      </c>
      <c r="GK127" s="309">
        <f>'Produksi dan Harga'!BG106</f>
        <v>445093.4381</v>
      </c>
      <c r="GL127" s="309">
        <f t="shared" si="2118"/>
        <v>4814.798267</v>
      </c>
      <c r="GM127" s="310"/>
      <c r="GN127" s="309">
        <f t="shared" si="2119"/>
        <v>0</v>
      </c>
      <c r="GO127" s="310"/>
      <c r="GP127" s="309"/>
      <c r="GQ127" s="309">
        <f t="shared" si="2120"/>
        <v>0</v>
      </c>
      <c r="GR127" s="309">
        <f t="shared" si="2121"/>
        <v>4814.798267</v>
      </c>
      <c r="GS127" s="310">
        <v>0.224147321887</v>
      </c>
      <c r="GT127" s="311">
        <f t="shared" si="2122"/>
        <v>1079.224137</v>
      </c>
      <c r="GU127" s="312">
        <f t="shared" si="2123"/>
        <v>3735.57413</v>
      </c>
      <c r="GV127" s="313"/>
      <c r="GW127" s="306">
        <v>13.0</v>
      </c>
      <c r="GX127" s="307" t="s">
        <v>47</v>
      </c>
      <c r="GY127" s="308" t="s">
        <v>135</v>
      </c>
      <c r="GZ127" s="308" t="s">
        <v>134</v>
      </c>
      <c r="HA127" s="309">
        <f>ADHK!HA127</f>
        <v>10777.2</v>
      </c>
      <c r="HB127" s="309">
        <f>'Produksi dan Harga'!BL106</f>
        <v>455725.7022</v>
      </c>
      <c r="HC127" s="309">
        <f t="shared" si="2124"/>
        <v>4911.447038</v>
      </c>
      <c r="HD127" s="310"/>
      <c r="HE127" s="309">
        <f t="shared" si="2125"/>
        <v>0</v>
      </c>
      <c r="HF127" s="310"/>
      <c r="HG127" s="309"/>
      <c r="HH127" s="309">
        <f t="shared" si="2126"/>
        <v>0</v>
      </c>
      <c r="HI127" s="309">
        <f t="shared" si="2127"/>
        <v>4911.447038</v>
      </c>
      <c r="HJ127" s="310">
        <v>0.224147321887</v>
      </c>
      <c r="HK127" s="311">
        <f t="shared" si="2128"/>
        <v>1100.8877</v>
      </c>
      <c r="HL127" s="312">
        <f t="shared" si="2129"/>
        <v>3810.559338</v>
      </c>
      <c r="HM127" s="313"/>
      <c r="HN127" s="306">
        <v>13.0</v>
      </c>
      <c r="HO127" s="307" t="s">
        <v>47</v>
      </c>
      <c r="HP127" s="308" t="s">
        <v>135</v>
      </c>
      <c r="HQ127" s="308" t="s">
        <v>134</v>
      </c>
      <c r="HR127" s="309">
        <f>ADHK!HR127</f>
        <v>10725.03</v>
      </c>
      <c r="HS127" s="309">
        <f>'Produksi dan Harga'!BQ106</f>
        <v>466185.6062</v>
      </c>
      <c r="HT127" s="309">
        <f t="shared" si="2130"/>
        <v>4999.854612</v>
      </c>
      <c r="HU127" s="310"/>
      <c r="HV127" s="309">
        <f t="shared" si="2131"/>
        <v>0</v>
      </c>
      <c r="HW127" s="310"/>
      <c r="HX127" s="309"/>
      <c r="HY127" s="309">
        <f t="shared" si="2132"/>
        <v>0</v>
      </c>
      <c r="HZ127" s="309">
        <f t="shared" si="2133"/>
        <v>4999.854612</v>
      </c>
      <c r="IA127" s="310">
        <v>0.224147321887</v>
      </c>
      <c r="IB127" s="311">
        <f t="shared" si="2134"/>
        <v>1120.704021</v>
      </c>
      <c r="IC127" s="312">
        <f t="shared" si="2135"/>
        <v>3879.150591</v>
      </c>
      <c r="ID127" s="313"/>
      <c r="IE127" s="306">
        <v>13.0</v>
      </c>
      <c r="IF127" s="307" t="s">
        <v>47</v>
      </c>
      <c r="IG127" s="308" t="s">
        <v>135</v>
      </c>
      <c r="IH127" s="308" t="s">
        <v>134</v>
      </c>
      <c r="II127" s="309">
        <f>ADHK!II127</f>
        <v>10516.39</v>
      </c>
      <c r="IJ127" s="309">
        <f>'Produksi dan Harga'!BV106</f>
        <v>472188.6798</v>
      </c>
      <c r="IK127" s="309">
        <f t="shared" si="2136"/>
        <v>4965.72031</v>
      </c>
      <c r="IL127" s="310"/>
      <c r="IM127" s="309">
        <f t="shared" si="2137"/>
        <v>0</v>
      </c>
      <c r="IN127" s="310"/>
      <c r="IO127" s="309"/>
      <c r="IP127" s="309">
        <f t="shared" si="2138"/>
        <v>0</v>
      </c>
      <c r="IQ127" s="309">
        <f t="shared" si="2139"/>
        <v>4965.72031</v>
      </c>
      <c r="IR127" s="310">
        <v>0.224147321887</v>
      </c>
      <c r="IS127" s="311">
        <f t="shared" si="2140"/>
        <v>1113.052909</v>
      </c>
      <c r="IT127" s="312">
        <f t="shared" si="2141"/>
        <v>3852.667401</v>
      </c>
      <c r="IU127" s="313"/>
      <c r="IV127" s="306">
        <v>13.0</v>
      </c>
      <c r="IW127" s="307" t="s">
        <v>47</v>
      </c>
      <c r="IX127" s="308" t="s">
        <v>135</v>
      </c>
      <c r="IY127" s="308" t="s">
        <v>134</v>
      </c>
      <c r="IZ127" s="309">
        <f>ADHK!IZ127</f>
        <v>10904.61</v>
      </c>
      <c r="JA127" s="309">
        <f>'Produksi dan Harga'!CA106</f>
        <v>495500.0679</v>
      </c>
      <c r="JB127" s="309">
        <f t="shared" si="2142"/>
        <v>5403.234995</v>
      </c>
      <c r="JC127" s="310"/>
      <c r="JD127" s="309">
        <f t="shared" si="2143"/>
        <v>0</v>
      </c>
      <c r="JE127" s="310"/>
      <c r="JF127" s="309"/>
      <c r="JG127" s="309">
        <f t="shared" si="2144"/>
        <v>0</v>
      </c>
      <c r="JH127" s="309">
        <f t="shared" si="2145"/>
        <v>5403.234995</v>
      </c>
      <c r="JI127" s="310">
        <v>0.224147321887</v>
      </c>
      <c r="JJ127" s="311">
        <f t="shared" si="2146"/>
        <v>1211.120654</v>
      </c>
      <c r="JK127" s="312">
        <f t="shared" si="2147"/>
        <v>4192.114342</v>
      </c>
      <c r="JL127" s="313"/>
      <c r="JM127" s="306">
        <v>13.0</v>
      </c>
      <c r="JN127" s="307" t="s">
        <v>47</v>
      </c>
      <c r="JO127" s="308" t="s">
        <v>135</v>
      </c>
      <c r="JP127" s="308" t="s">
        <v>134</v>
      </c>
      <c r="JQ127" s="309">
        <f>ADHK!JQ127</f>
        <v>12951.51</v>
      </c>
      <c r="JR127" s="309">
        <f>'Produksi dan Harga'!CF106</f>
        <v>509182.2976</v>
      </c>
      <c r="JS127" s="309">
        <f t="shared" si="2148"/>
        <v>6594.679619</v>
      </c>
      <c r="JT127" s="310"/>
      <c r="JU127" s="309">
        <f t="shared" si="2149"/>
        <v>0</v>
      </c>
      <c r="JV127" s="310"/>
      <c r="JW127" s="309"/>
      <c r="JX127" s="309">
        <f t="shared" si="2150"/>
        <v>0</v>
      </c>
      <c r="JY127" s="309">
        <f t="shared" si="2151"/>
        <v>6594.679619</v>
      </c>
      <c r="JZ127" s="310">
        <v>0.224147321887</v>
      </c>
      <c r="KA127" s="311">
        <f t="shared" si="2152"/>
        <v>1478.179775</v>
      </c>
      <c r="KB127" s="312">
        <f t="shared" si="2153"/>
        <v>5116.499844</v>
      </c>
      <c r="KC127" s="313"/>
      <c r="KD127" s="306">
        <v>13.0</v>
      </c>
      <c r="KE127" s="307" t="s">
        <v>47</v>
      </c>
      <c r="KF127" s="308" t="s">
        <v>135</v>
      </c>
      <c r="KG127" s="308" t="s">
        <v>134</v>
      </c>
      <c r="KH127" s="309" t="str">
        <f>ADHK!KH127</f>
        <v/>
      </c>
      <c r="KI127" s="309"/>
      <c r="KJ127" s="309">
        <f t="shared" si="2154"/>
        <v>0</v>
      </c>
      <c r="KK127" s="310"/>
      <c r="KL127" s="309">
        <f t="shared" si="2155"/>
        <v>0</v>
      </c>
      <c r="KM127" s="310"/>
      <c r="KN127" s="309"/>
      <c r="KO127" s="309">
        <f t="shared" si="2156"/>
        <v>0</v>
      </c>
      <c r="KP127" s="309">
        <f t="shared" si="2157"/>
        <v>0</v>
      </c>
      <c r="KQ127" s="310">
        <v>0.224147321887</v>
      </c>
      <c r="KR127" s="311">
        <f t="shared" si="2158"/>
        <v>0</v>
      </c>
      <c r="KS127" s="312">
        <f t="shared" si="2159"/>
        <v>0</v>
      </c>
      <c r="KT127" s="313"/>
      <c r="KU127" s="314"/>
    </row>
    <row r="128" ht="15.75" customHeight="1">
      <c r="A128" s="306">
        <v>14.0</v>
      </c>
      <c r="B128" s="307" t="s">
        <v>48</v>
      </c>
      <c r="C128" s="308" t="s">
        <v>135</v>
      </c>
      <c r="D128" s="308" t="s">
        <v>134</v>
      </c>
      <c r="E128" s="309">
        <f>ADHK!E128</f>
        <v>14563</v>
      </c>
      <c r="F128" s="309">
        <f>ADHK!F128</f>
        <v>302329.8087</v>
      </c>
      <c r="G128" s="309">
        <f t="shared" si="2052"/>
        <v>4402.829003</v>
      </c>
      <c r="H128" s="310"/>
      <c r="I128" s="309">
        <f t="shared" si="2053"/>
        <v>0</v>
      </c>
      <c r="J128" s="310"/>
      <c r="K128" s="309"/>
      <c r="L128" s="309">
        <f t="shared" si="2054"/>
        <v>0</v>
      </c>
      <c r="M128" s="309">
        <f t="shared" si="2055"/>
        <v>4402.829003</v>
      </c>
      <c r="N128" s="310">
        <v>0.224147321887</v>
      </c>
      <c r="O128" s="311">
        <f t="shared" si="2056"/>
        <v>986.8823298</v>
      </c>
      <c r="P128" s="312">
        <f t="shared" si="2057"/>
        <v>3415.946674</v>
      </c>
      <c r="Q128" s="313"/>
      <c r="R128" s="306">
        <v>14.0</v>
      </c>
      <c r="S128" s="307" t="s">
        <v>48</v>
      </c>
      <c r="T128" s="308" t="s">
        <v>135</v>
      </c>
      <c r="U128" s="308" t="s">
        <v>134</v>
      </c>
      <c r="V128" s="309">
        <f>ADHK!V128</f>
        <v>8890</v>
      </c>
      <c r="W128" s="309">
        <f>'Produksi dan Harga'!I107</f>
        <v>321233.3421</v>
      </c>
      <c r="X128" s="309">
        <f t="shared" si="2058"/>
        <v>2855.764411</v>
      </c>
      <c r="Y128" s="310"/>
      <c r="Z128" s="309">
        <f t="shared" si="2059"/>
        <v>0</v>
      </c>
      <c r="AA128" s="310"/>
      <c r="AB128" s="309"/>
      <c r="AC128" s="309">
        <f t="shared" si="2060"/>
        <v>0</v>
      </c>
      <c r="AD128" s="309">
        <f t="shared" si="2061"/>
        <v>2855.764411</v>
      </c>
      <c r="AE128" s="310">
        <v>0.224147321887</v>
      </c>
      <c r="AF128" s="311">
        <f t="shared" si="2062"/>
        <v>640.1119446</v>
      </c>
      <c r="AG128" s="312">
        <f t="shared" si="2063"/>
        <v>2215.652466</v>
      </c>
      <c r="AH128" s="313"/>
      <c r="AI128" s="306">
        <v>14.0</v>
      </c>
      <c r="AJ128" s="307" t="s">
        <v>48</v>
      </c>
      <c r="AK128" s="308" t="s">
        <v>135</v>
      </c>
      <c r="AL128" s="308" t="s">
        <v>134</v>
      </c>
      <c r="AM128" s="309">
        <f>ADHK!AM128</f>
        <v>14668</v>
      </c>
      <c r="AN128" s="309">
        <f>'Produksi dan Harga'!N107</f>
        <v>339810.676</v>
      </c>
      <c r="AO128" s="309">
        <f t="shared" si="2064"/>
        <v>4984.342996</v>
      </c>
      <c r="AP128" s="310"/>
      <c r="AQ128" s="309">
        <f t="shared" si="2065"/>
        <v>0</v>
      </c>
      <c r="AR128" s="310"/>
      <c r="AS128" s="309"/>
      <c r="AT128" s="309">
        <f t="shared" si="2066"/>
        <v>0</v>
      </c>
      <c r="AU128" s="309">
        <f t="shared" si="2067"/>
        <v>4984.342996</v>
      </c>
      <c r="AV128" s="310">
        <v>0.224147321887</v>
      </c>
      <c r="AW128" s="311">
        <f t="shared" si="2068"/>
        <v>1117.227134</v>
      </c>
      <c r="AX128" s="312">
        <f t="shared" si="2069"/>
        <v>3867.115862</v>
      </c>
      <c r="AY128" s="313"/>
      <c r="AZ128" s="306">
        <v>14.0</v>
      </c>
      <c r="BA128" s="307" t="s">
        <v>48</v>
      </c>
      <c r="BB128" s="308" t="s">
        <v>135</v>
      </c>
      <c r="BC128" s="308" t="s">
        <v>134</v>
      </c>
      <c r="BD128" s="309">
        <f>ADHK!BD128</f>
        <v>12529</v>
      </c>
      <c r="BE128" s="309">
        <f>'Produksi dan Harga'!S107</f>
        <v>354922.0208</v>
      </c>
      <c r="BF128" s="309">
        <f t="shared" si="2070"/>
        <v>4446.817998</v>
      </c>
      <c r="BG128" s="310"/>
      <c r="BH128" s="309">
        <f t="shared" si="2071"/>
        <v>0</v>
      </c>
      <c r="BI128" s="310"/>
      <c r="BJ128" s="309"/>
      <c r="BK128" s="309">
        <f t="shared" si="2072"/>
        <v>0</v>
      </c>
      <c r="BL128" s="309">
        <f t="shared" si="2073"/>
        <v>4446.817998</v>
      </c>
      <c r="BM128" s="310">
        <v>0.224147321887</v>
      </c>
      <c r="BN128" s="311">
        <f t="shared" si="2074"/>
        <v>996.7423453</v>
      </c>
      <c r="BO128" s="312">
        <f t="shared" si="2075"/>
        <v>3450.075653</v>
      </c>
      <c r="BP128" s="313"/>
      <c r="BQ128" s="306">
        <v>14.0</v>
      </c>
      <c r="BR128" s="307" t="s">
        <v>48</v>
      </c>
      <c r="BS128" s="308" t="s">
        <v>135</v>
      </c>
      <c r="BT128" s="308" t="s">
        <v>134</v>
      </c>
      <c r="BU128" s="309">
        <f>ADHK!BU128</f>
        <v>17857</v>
      </c>
      <c r="BV128" s="309">
        <f>'Produksi dan Harga'!X107</f>
        <v>385948.6075</v>
      </c>
      <c r="BW128" s="309">
        <f t="shared" si="2076"/>
        <v>6891.884284</v>
      </c>
      <c r="BX128" s="310"/>
      <c r="BY128" s="309">
        <f t="shared" si="2077"/>
        <v>0</v>
      </c>
      <c r="BZ128" s="310"/>
      <c r="CA128" s="309"/>
      <c r="CB128" s="309">
        <f t="shared" si="2078"/>
        <v>0</v>
      </c>
      <c r="CC128" s="309">
        <f t="shared" si="2079"/>
        <v>6891.884284</v>
      </c>
      <c r="CD128" s="310">
        <v>0.224147321887</v>
      </c>
      <c r="CE128" s="311">
        <f t="shared" si="2080"/>
        <v>1544.797405</v>
      </c>
      <c r="CF128" s="312">
        <f t="shared" si="2081"/>
        <v>5347.086879</v>
      </c>
      <c r="CG128" s="313"/>
      <c r="CH128" s="306">
        <v>14.0</v>
      </c>
      <c r="CI128" s="307" t="s">
        <v>48</v>
      </c>
      <c r="CJ128" s="308" t="s">
        <v>135</v>
      </c>
      <c r="CK128" s="308" t="s">
        <v>134</v>
      </c>
      <c r="CL128" s="309">
        <f>ADHK!CL128</f>
        <v>8004</v>
      </c>
      <c r="CM128" s="309">
        <f>'Produksi dan Harga'!AC107</f>
        <v>404645.0815</v>
      </c>
      <c r="CN128" s="309">
        <f t="shared" si="2082"/>
        <v>3238.779232</v>
      </c>
      <c r="CO128" s="310"/>
      <c r="CP128" s="309">
        <f t="shared" si="2083"/>
        <v>0</v>
      </c>
      <c r="CQ128" s="310"/>
      <c r="CR128" s="309"/>
      <c r="CS128" s="309">
        <f t="shared" si="2084"/>
        <v>0</v>
      </c>
      <c r="CT128" s="309">
        <f t="shared" si="2085"/>
        <v>3238.779232</v>
      </c>
      <c r="CU128" s="310">
        <v>0.224147321887</v>
      </c>
      <c r="CV128" s="311">
        <f t="shared" si="2086"/>
        <v>725.9636911</v>
      </c>
      <c r="CW128" s="312">
        <f t="shared" si="2087"/>
        <v>2512.815541</v>
      </c>
      <c r="CX128" s="313"/>
      <c r="CY128" s="306">
        <v>14.0</v>
      </c>
      <c r="CZ128" s="307" t="s">
        <v>48</v>
      </c>
      <c r="DA128" s="308" t="s">
        <v>135</v>
      </c>
      <c r="DB128" s="308" t="s">
        <v>134</v>
      </c>
      <c r="DC128" s="309">
        <f>ADHK!DC128</f>
        <v>5133</v>
      </c>
      <c r="DD128" s="309">
        <f>'Produksi dan Harga'!AH107</f>
        <v>421461.9578</v>
      </c>
      <c r="DE128" s="309">
        <f t="shared" si="2088"/>
        <v>2163.36423</v>
      </c>
      <c r="DF128" s="310"/>
      <c r="DG128" s="309">
        <f t="shared" si="2089"/>
        <v>0</v>
      </c>
      <c r="DH128" s="310"/>
      <c r="DI128" s="309"/>
      <c r="DJ128" s="309">
        <f t="shared" si="2090"/>
        <v>0</v>
      </c>
      <c r="DK128" s="309">
        <f t="shared" si="2091"/>
        <v>2163.36423</v>
      </c>
      <c r="DL128" s="310">
        <v>0.224147321887</v>
      </c>
      <c r="DM128" s="311">
        <f t="shared" si="2092"/>
        <v>484.9122983</v>
      </c>
      <c r="DN128" s="312">
        <f t="shared" si="2093"/>
        <v>1678.451931</v>
      </c>
      <c r="DO128" s="313"/>
      <c r="DP128" s="306">
        <v>14.0</v>
      </c>
      <c r="DQ128" s="307" t="s">
        <v>48</v>
      </c>
      <c r="DR128" s="308" t="s">
        <v>135</v>
      </c>
      <c r="DS128" s="308" t="s">
        <v>134</v>
      </c>
      <c r="DT128" s="309">
        <f>ADHK!DT128</f>
        <v>6251</v>
      </c>
      <c r="DU128" s="309">
        <f>'Produksi dan Harga'!AM107</f>
        <v>447379.6559</v>
      </c>
      <c r="DV128" s="309">
        <f t="shared" si="2094"/>
        <v>2796.570229</v>
      </c>
      <c r="DW128" s="310"/>
      <c r="DX128" s="309">
        <f t="shared" si="2095"/>
        <v>0</v>
      </c>
      <c r="DY128" s="310"/>
      <c r="DZ128" s="309"/>
      <c r="EA128" s="309">
        <f t="shared" si="2096"/>
        <v>0</v>
      </c>
      <c r="EB128" s="309">
        <f t="shared" si="2097"/>
        <v>2796.570229</v>
      </c>
      <c r="EC128" s="310">
        <v>0.224147321887</v>
      </c>
      <c r="ED128" s="311">
        <f t="shared" si="2098"/>
        <v>626.8437273</v>
      </c>
      <c r="EE128" s="312">
        <f t="shared" si="2099"/>
        <v>2169.726502</v>
      </c>
      <c r="EF128" s="313"/>
      <c r="EG128" s="306">
        <v>14.0</v>
      </c>
      <c r="EH128" s="307" t="s">
        <v>48</v>
      </c>
      <c r="EI128" s="308" t="s">
        <v>135</v>
      </c>
      <c r="EJ128" s="308" t="s">
        <v>134</v>
      </c>
      <c r="EK128" s="309">
        <f>ADHK!EK128</f>
        <v>5453</v>
      </c>
      <c r="EL128" s="309">
        <f>'Produksi dan Harga'!AR107</f>
        <v>455545.7245</v>
      </c>
      <c r="EM128" s="309">
        <f t="shared" si="2100"/>
        <v>2484.090836</v>
      </c>
      <c r="EN128" s="310"/>
      <c r="EO128" s="309">
        <f t="shared" si="2101"/>
        <v>0</v>
      </c>
      <c r="EP128" s="310"/>
      <c r="EQ128" s="309"/>
      <c r="ER128" s="309">
        <f t="shared" si="2102"/>
        <v>0</v>
      </c>
      <c r="ES128" s="309">
        <f t="shared" si="2103"/>
        <v>2484.090836</v>
      </c>
      <c r="ET128" s="310">
        <v>0.224147321887</v>
      </c>
      <c r="EU128" s="311">
        <f t="shared" si="2104"/>
        <v>556.8023082</v>
      </c>
      <c r="EV128" s="312">
        <f t="shared" si="2105"/>
        <v>1927.288528</v>
      </c>
      <c r="EW128" s="313"/>
      <c r="EX128" s="306">
        <v>14.0</v>
      </c>
      <c r="EY128" s="307" t="s">
        <v>48</v>
      </c>
      <c r="EZ128" s="308" t="s">
        <v>135</v>
      </c>
      <c r="FA128" s="308" t="s">
        <v>134</v>
      </c>
      <c r="FB128" s="309">
        <f>ADHK!FB128</f>
        <v>5992</v>
      </c>
      <c r="FC128" s="309">
        <f>'Produksi dan Harga'!AW107</f>
        <v>479287.5412</v>
      </c>
      <c r="FD128" s="309">
        <f t="shared" si="2106"/>
        <v>2871.890947</v>
      </c>
      <c r="FE128" s="310"/>
      <c r="FF128" s="309">
        <f t="shared" si="2107"/>
        <v>0</v>
      </c>
      <c r="FG128" s="310"/>
      <c r="FH128" s="309"/>
      <c r="FI128" s="309">
        <f t="shared" si="2108"/>
        <v>0</v>
      </c>
      <c r="FJ128" s="309">
        <f t="shared" si="2109"/>
        <v>2871.890947</v>
      </c>
      <c r="FK128" s="310">
        <v>0.224147321887</v>
      </c>
      <c r="FL128" s="311">
        <f t="shared" si="2110"/>
        <v>643.7266644</v>
      </c>
      <c r="FM128" s="312">
        <f t="shared" si="2111"/>
        <v>2228.164282</v>
      </c>
      <c r="FN128" s="313"/>
      <c r="FO128" s="306">
        <v>14.0</v>
      </c>
      <c r="FP128" s="307" t="s">
        <v>48</v>
      </c>
      <c r="FQ128" s="308" t="s">
        <v>135</v>
      </c>
      <c r="FR128" s="308" t="s">
        <v>134</v>
      </c>
      <c r="FS128" s="309">
        <f>ADHK!FS128</f>
        <v>5465</v>
      </c>
      <c r="FT128" s="309">
        <f>'Produksi dan Harga'!BB107</f>
        <v>479003.8028</v>
      </c>
      <c r="FU128" s="309">
        <f t="shared" si="2112"/>
        <v>2617.755783</v>
      </c>
      <c r="FV128" s="310"/>
      <c r="FW128" s="309">
        <f t="shared" si="2113"/>
        <v>0</v>
      </c>
      <c r="FX128" s="310"/>
      <c r="FY128" s="309"/>
      <c r="FZ128" s="309">
        <f t="shared" si="2114"/>
        <v>0</v>
      </c>
      <c r="GA128" s="309">
        <f t="shared" si="2115"/>
        <v>2617.755783</v>
      </c>
      <c r="GB128" s="310">
        <v>0.224147321887</v>
      </c>
      <c r="GC128" s="311">
        <f t="shared" si="2116"/>
        <v>586.762948</v>
      </c>
      <c r="GD128" s="312">
        <f t="shared" si="2117"/>
        <v>2030.992835</v>
      </c>
      <c r="GE128" s="313"/>
      <c r="GF128" s="306">
        <v>14.0</v>
      </c>
      <c r="GG128" s="307" t="s">
        <v>48</v>
      </c>
      <c r="GH128" s="308" t="s">
        <v>135</v>
      </c>
      <c r="GI128" s="308" t="s">
        <v>134</v>
      </c>
      <c r="GJ128" s="309">
        <f>ADHK!GJ128</f>
        <v>6352.2</v>
      </c>
      <c r="GK128" s="309">
        <f>'Produksi dan Harga'!BG107</f>
        <v>448477.3006</v>
      </c>
      <c r="GL128" s="309">
        <f t="shared" si="2118"/>
        <v>2848.817509</v>
      </c>
      <c r="GM128" s="310"/>
      <c r="GN128" s="309">
        <f t="shared" si="2119"/>
        <v>0</v>
      </c>
      <c r="GO128" s="310"/>
      <c r="GP128" s="309"/>
      <c r="GQ128" s="309">
        <f t="shared" si="2120"/>
        <v>0</v>
      </c>
      <c r="GR128" s="309">
        <f t="shared" si="2121"/>
        <v>2848.817509</v>
      </c>
      <c r="GS128" s="310">
        <v>0.224147321887</v>
      </c>
      <c r="GT128" s="311">
        <f t="shared" si="2122"/>
        <v>638.5548151</v>
      </c>
      <c r="GU128" s="312">
        <f t="shared" si="2123"/>
        <v>2210.262693</v>
      </c>
      <c r="GV128" s="313"/>
      <c r="GW128" s="306">
        <v>14.0</v>
      </c>
      <c r="GX128" s="307" t="s">
        <v>48</v>
      </c>
      <c r="GY128" s="308" t="s">
        <v>135</v>
      </c>
      <c r="GZ128" s="308" t="s">
        <v>134</v>
      </c>
      <c r="HA128" s="309">
        <f>ADHK!HA128</f>
        <v>7085</v>
      </c>
      <c r="HB128" s="309">
        <f>'Produksi dan Harga'!BL107</f>
        <v>498587.003</v>
      </c>
      <c r="HC128" s="309">
        <f t="shared" si="2124"/>
        <v>3532.488916</v>
      </c>
      <c r="HD128" s="310"/>
      <c r="HE128" s="309">
        <f t="shared" si="2125"/>
        <v>0</v>
      </c>
      <c r="HF128" s="310"/>
      <c r="HG128" s="309"/>
      <c r="HH128" s="309">
        <f t="shared" si="2126"/>
        <v>0</v>
      </c>
      <c r="HI128" s="309">
        <f t="shared" si="2127"/>
        <v>3532.488916</v>
      </c>
      <c r="HJ128" s="310">
        <v>0.224147321887</v>
      </c>
      <c r="HK128" s="311">
        <f t="shared" si="2128"/>
        <v>791.7979302</v>
      </c>
      <c r="HL128" s="312">
        <f t="shared" si="2129"/>
        <v>2740.690986</v>
      </c>
      <c r="HM128" s="313"/>
      <c r="HN128" s="306">
        <v>14.0</v>
      </c>
      <c r="HO128" s="307" t="s">
        <v>48</v>
      </c>
      <c r="HP128" s="308" t="s">
        <v>135</v>
      </c>
      <c r="HQ128" s="308" t="s">
        <v>134</v>
      </c>
      <c r="HR128" s="309">
        <f>ADHK!HR128</f>
        <v>6842.33</v>
      </c>
      <c r="HS128" s="309">
        <f>'Produksi dan Harga'!BQ107</f>
        <v>514444.4024</v>
      </c>
      <c r="HT128" s="309">
        <f t="shared" si="2130"/>
        <v>3519.998368</v>
      </c>
      <c r="HU128" s="310"/>
      <c r="HV128" s="309">
        <f t="shared" si="2131"/>
        <v>0</v>
      </c>
      <c r="HW128" s="310"/>
      <c r="HX128" s="309"/>
      <c r="HY128" s="309">
        <f t="shared" si="2132"/>
        <v>0</v>
      </c>
      <c r="HZ128" s="309">
        <f t="shared" si="2133"/>
        <v>3519.998368</v>
      </c>
      <c r="IA128" s="310">
        <v>0.224147321887</v>
      </c>
      <c r="IB128" s="311">
        <f t="shared" si="2134"/>
        <v>788.9982072</v>
      </c>
      <c r="IC128" s="312">
        <f t="shared" si="2135"/>
        <v>2731.000161</v>
      </c>
      <c r="ID128" s="313"/>
      <c r="IE128" s="306">
        <v>14.0</v>
      </c>
      <c r="IF128" s="307" t="s">
        <v>48</v>
      </c>
      <c r="IG128" s="308" t="s">
        <v>135</v>
      </c>
      <c r="IH128" s="308" t="s">
        <v>134</v>
      </c>
      <c r="II128" s="309">
        <f>ADHK!II128</f>
        <v>7196.78</v>
      </c>
      <c r="IJ128" s="309">
        <f>'Produksi dan Harga'!BV107</f>
        <v>528767.9331</v>
      </c>
      <c r="IK128" s="309">
        <f t="shared" si="2136"/>
        <v>3805.426486</v>
      </c>
      <c r="IL128" s="310"/>
      <c r="IM128" s="309">
        <f t="shared" si="2137"/>
        <v>0</v>
      </c>
      <c r="IN128" s="310"/>
      <c r="IO128" s="309"/>
      <c r="IP128" s="309">
        <f t="shared" si="2138"/>
        <v>0</v>
      </c>
      <c r="IQ128" s="309">
        <f t="shared" si="2139"/>
        <v>3805.426486</v>
      </c>
      <c r="IR128" s="310">
        <v>0.224147321887</v>
      </c>
      <c r="IS128" s="311">
        <f t="shared" si="2140"/>
        <v>852.9761554</v>
      </c>
      <c r="IT128" s="312">
        <f t="shared" si="2141"/>
        <v>2952.45033</v>
      </c>
      <c r="IU128" s="313"/>
      <c r="IV128" s="306">
        <v>14.0</v>
      </c>
      <c r="IW128" s="307" t="s">
        <v>48</v>
      </c>
      <c r="IX128" s="308" t="s">
        <v>135</v>
      </c>
      <c r="IY128" s="308" t="s">
        <v>134</v>
      </c>
      <c r="IZ128" s="309">
        <f>ADHK!IZ128</f>
        <v>7840.3</v>
      </c>
      <c r="JA128" s="309">
        <f>'Produksi dan Harga'!CA107</f>
        <v>535337.1759</v>
      </c>
      <c r="JB128" s="309">
        <f t="shared" si="2142"/>
        <v>4197.204061</v>
      </c>
      <c r="JC128" s="310"/>
      <c r="JD128" s="309">
        <f t="shared" si="2143"/>
        <v>0</v>
      </c>
      <c r="JE128" s="310"/>
      <c r="JF128" s="309"/>
      <c r="JG128" s="309">
        <f t="shared" si="2144"/>
        <v>0</v>
      </c>
      <c r="JH128" s="309">
        <f t="shared" si="2145"/>
        <v>4197.204061</v>
      </c>
      <c r="JI128" s="310">
        <v>0.224147321887</v>
      </c>
      <c r="JJ128" s="311">
        <f t="shared" si="2146"/>
        <v>940.7920496</v>
      </c>
      <c r="JK128" s="312">
        <f t="shared" si="2147"/>
        <v>3256.412011</v>
      </c>
      <c r="JL128" s="313"/>
      <c r="JM128" s="306">
        <v>14.0</v>
      </c>
      <c r="JN128" s="307" t="s">
        <v>48</v>
      </c>
      <c r="JO128" s="308" t="s">
        <v>135</v>
      </c>
      <c r="JP128" s="308" t="s">
        <v>134</v>
      </c>
      <c r="JQ128" s="309">
        <f>ADHK!JQ128</f>
        <v>4688.17</v>
      </c>
      <c r="JR128" s="309">
        <f>'Produksi dan Harga'!CF107</f>
        <v>513489.8671</v>
      </c>
      <c r="JS128" s="309">
        <f t="shared" si="2148"/>
        <v>2407.32779</v>
      </c>
      <c r="JT128" s="310"/>
      <c r="JU128" s="309">
        <f t="shared" si="2149"/>
        <v>0</v>
      </c>
      <c r="JV128" s="310"/>
      <c r="JW128" s="309"/>
      <c r="JX128" s="309">
        <f t="shared" si="2150"/>
        <v>0</v>
      </c>
      <c r="JY128" s="309">
        <f t="shared" si="2151"/>
        <v>2407.32779</v>
      </c>
      <c r="JZ128" s="310">
        <v>0.224147321887</v>
      </c>
      <c r="KA128" s="311">
        <f t="shared" si="2152"/>
        <v>539.5960771</v>
      </c>
      <c r="KB128" s="312">
        <f t="shared" si="2153"/>
        <v>1867.731713</v>
      </c>
      <c r="KC128" s="313"/>
      <c r="KD128" s="306">
        <v>14.0</v>
      </c>
      <c r="KE128" s="307" t="s">
        <v>48</v>
      </c>
      <c r="KF128" s="308" t="s">
        <v>135</v>
      </c>
      <c r="KG128" s="308" t="s">
        <v>134</v>
      </c>
      <c r="KH128" s="309" t="str">
        <f>ADHK!KH128</f>
        <v/>
      </c>
      <c r="KI128" s="309"/>
      <c r="KJ128" s="309">
        <f t="shared" si="2154"/>
        <v>0</v>
      </c>
      <c r="KK128" s="310"/>
      <c r="KL128" s="309">
        <f t="shared" si="2155"/>
        <v>0</v>
      </c>
      <c r="KM128" s="310"/>
      <c r="KN128" s="309"/>
      <c r="KO128" s="309">
        <f t="shared" si="2156"/>
        <v>0</v>
      </c>
      <c r="KP128" s="309">
        <f t="shared" si="2157"/>
        <v>0</v>
      </c>
      <c r="KQ128" s="310">
        <v>0.224147321887</v>
      </c>
      <c r="KR128" s="311">
        <f t="shared" si="2158"/>
        <v>0</v>
      </c>
      <c r="KS128" s="312">
        <f t="shared" si="2159"/>
        <v>0</v>
      </c>
      <c r="KT128" s="313"/>
      <c r="KU128" s="314"/>
    </row>
    <row r="129" ht="15.75" customHeight="1">
      <c r="A129" s="306">
        <v>15.0</v>
      </c>
      <c r="B129" s="307" t="s">
        <v>49</v>
      </c>
      <c r="C129" s="308" t="s">
        <v>133</v>
      </c>
      <c r="D129" s="308" t="s">
        <v>134</v>
      </c>
      <c r="E129" s="309">
        <f>ADHK!E129</f>
        <v>0</v>
      </c>
      <c r="F129" s="309">
        <f>ADHK!F129</f>
        <v>0</v>
      </c>
      <c r="G129" s="309">
        <f t="shared" si="2052"/>
        <v>0</v>
      </c>
      <c r="H129" s="310"/>
      <c r="I129" s="309">
        <f t="shared" si="2053"/>
        <v>0</v>
      </c>
      <c r="J129" s="310"/>
      <c r="K129" s="309"/>
      <c r="L129" s="309">
        <f t="shared" si="2054"/>
        <v>0</v>
      </c>
      <c r="M129" s="309">
        <f t="shared" si="2055"/>
        <v>0</v>
      </c>
      <c r="N129" s="310">
        <v>0.224147321887</v>
      </c>
      <c r="O129" s="311">
        <f t="shared" si="2056"/>
        <v>0</v>
      </c>
      <c r="P129" s="312">
        <f t="shared" si="2057"/>
        <v>0</v>
      </c>
      <c r="Q129" s="313"/>
      <c r="R129" s="306">
        <v>15.0</v>
      </c>
      <c r="S129" s="307" t="s">
        <v>49</v>
      </c>
      <c r="T129" s="308" t="s">
        <v>133</v>
      </c>
      <c r="U129" s="308" t="s">
        <v>134</v>
      </c>
      <c r="V129" s="309">
        <f>ADHK!V129</f>
        <v>0</v>
      </c>
      <c r="W129" s="309">
        <f>'Produksi dan Harga'!I108</f>
        <v>0</v>
      </c>
      <c r="X129" s="309">
        <f t="shared" si="2058"/>
        <v>0</v>
      </c>
      <c r="Y129" s="310"/>
      <c r="Z129" s="309">
        <f t="shared" si="2059"/>
        <v>0</v>
      </c>
      <c r="AA129" s="310"/>
      <c r="AB129" s="309"/>
      <c r="AC129" s="309">
        <f t="shared" si="2060"/>
        <v>0</v>
      </c>
      <c r="AD129" s="309">
        <f t="shared" si="2061"/>
        <v>0</v>
      </c>
      <c r="AE129" s="310">
        <v>0.224147321887</v>
      </c>
      <c r="AF129" s="311">
        <f t="shared" si="2062"/>
        <v>0</v>
      </c>
      <c r="AG129" s="312">
        <f t="shared" si="2063"/>
        <v>0</v>
      </c>
      <c r="AH129" s="313"/>
      <c r="AI129" s="306">
        <v>15.0</v>
      </c>
      <c r="AJ129" s="307" t="s">
        <v>49</v>
      </c>
      <c r="AK129" s="308" t="s">
        <v>133</v>
      </c>
      <c r="AL129" s="308" t="s">
        <v>134</v>
      </c>
      <c r="AM129" s="309">
        <f>ADHK!AM129</f>
        <v>0</v>
      </c>
      <c r="AN129" s="309">
        <f>'Produksi dan Harga'!N108</f>
        <v>0</v>
      </c>
      <c r="AO129" s="309">
        <f t="shared" si="2064"/>
        <v>0</v>
      </c>
      <c r="AP129" s="310"/>
      <c r="AQ129" s="309">
        <f t="shared" si="2065"/>
        <v>0</v>
      </c>
      <c r="AR129" s="310"/>
      <c r="AS129" s="309"/>
      <c r="AT129" s="309">
        <f t="shared" si="2066"/>
        <v>0</v>
      </c>
      <c r="AU129" s="309">
        <f t="shared" si="2067"/>
        <v>0</v>
      </c>
      <c r="AV129" s="310">
        <v>0.224147321887</v>
      </c>
      <c r="AW129" s="311">
        <f t="shared" si="2068"/>
        <v>0</v>
      </c>
      <c r="AX129" s="312">
        <f t="shared" si="2069"/>
        <v>0</v>
      </c>
      <c r="AY129" s="313"/>
      <c r="AZ129" s="306">
        <v>15.0</v>
      </c>
      <c r="BA129" s="307" t="s">
        <v>49</v>
      </c>
      <c r="BB129" s="308" t="s">
        <v>133</v>
      </c>
      <c r="BC129" s="308" t="s">
        <v>134</v>
      </c>
      <c r="BD129" s="309">
        <f>ADHK!BD129</f>
        <v>0</v>
      </c>
      <c r="BE129" s="309">
        <f>'Produksi dan Harga'!S108</f>
        <v>0</v>
      </c>
      <c r="BF129" s="309">
        <f t="shared" si="2070"/>
        <v>0</v>
      </c>
      <c r="BG129" s="310"/>
      <c r="BH129" s="309">
        <f t="shared" si="2071"/>
        <v>0</v>
      </c>
      <c r="BI129" s="310"/>
      <c r="BJ129" s="309"/>
      <c r="BK129" s="309">
        <f t="shared" si="2072"/>
        <v>0</v>
      </c>
      <c r="BL129" s="309">
        <f t="shared" si="2073"/>
        <v>0</v>
      </c>
      <c r="BM129" s="310">
        <v>0.224147321887</v>
      </c>
      <c r="BN129" s="311">
        <f t="shared" si="2074"/>
        <v>0</v>
      </c>
      <c r="BO129" s="312">
        <f t="shared" si="2075"/>
        <v>0</v>
      </c>
      <c r="BP129" s="313"/>
      <c r="BQ129" s="306">
        <v>15.0</v>
      </c>
      <c r="BR129" s="307" t="s">
        <v>49</v>
      </c>
      <c r="BS129" s="308" t="s">
        <v>133</v>
      </c>
      <c r="BT129" s="308" t="s">
        <v>134</v>
      </c>
      <c r="BU129" s="309">
        <f>ADHK!BU129</f>
        <v>0</v>
      </c>
      <c r="BV129" s="309">
        <f>'Produksi dan Harga'!X108</f>
        <v>0</v>
      </c>
      <c r="BW129" s="309">
        <f t="shared" si="2076"/>
        <v>0</v>
      </c>
      <c r="BX129" s="310"/>
      <c r="BY129" s="309">
        <f t="shared" si="2077"/>
        <v>0</v>
      </c>
      <c r="BZ129" s="310"/>
      <c r="CA129" s="309"/>
      <c r="CB129" s="309">
        <f t="shared" si="2078"/>
        <v>0</v>
      </c>
      <c r="CC129" s="309">
        <f t="shared" si="2079"/>
        <v>0</v>
      </c>
      <c r="CD129" s="310">
        <v>0.224147321887</v>
      </c>
      <c r="CE129" s="311">
        <f t="shared" si="2080"/>
        <v>0</v>
      </c>
      <c r="CF129" s="312">
        <f t="shared" si="2081"/>
        <v>0</v>
      </c>
      <c r="CG129" s="313"/>
      <c r="CH129" s="306">
        <v>15.0</v>
      </c>
      <c r="CI129" s="307" t="s">
        <v>49</v>
      </c>
      <c r="CJ129" s="308" t="s">
        <v>133</v>
      </c>
      <c r="CK129" s="308" t="s">
        <v>134</v>
      </c>
      <c r="CL129" s="309">
        <f>ADHK!CL129</f>
        <v>0</v>
      </c>
      <c r="CM129" s="309">
        <f>'Produksi dan Harga'!AC108</f>
        <v>0</v>
      </c>
      <c r="CN129" s="309">
        <f t="shared" si="2082"/>
        <v>0</v>
      </c>
      <c r="CO129" s="310"/>
      <c r="CP129" s="309">
        <f t="shared" si="2083"/>
        <v>0</v>
      </c>
      <c r="CQ129" s="310"/>
      <c r="CR129" s="309"/>
      <c r="CS129" s="309">
        <f t="shared" si="2084"/>
        <v>0</v>
      </c>
      <c r="CT129" s="309">
        <f t="shared" si="2085"/>
        <v>0</v>
      </c>
      <c r="CU129" s="310">
        <v>0.224147321887</v>
      </c>
      <c r="CV129" s="311">
        <f t="shared" si="2086"/>
        <v>0</v>
      </c>
      <c r="CW129" s="312">
        <f t="shared" si="2087"/>
        <v>0</v>
      </c>
      <c r="CX129" s="313"/>
      <c r="CY129" s="306">
        <v>15.0</v>
      </c>
      <c r="CZ129" s="307" t="s">
        <v>49</v>
      </c>
      <c r="DA129" s="308" t="s">
        <v>133</v>
      </c>
      <c r="DB129" s="308" t="s">
        <v>134</v>
      </c>
      <c r="DC129" s="309">
        <f>ADHK!DC129</f>
        <v>0</v>
      </c>
      <c r="DD129" s="309">
        <f>'Produksi dan Harga'!AH108</f>
        <v>0</v>
      </c>
      <c r="DE129" s="309">
        <f t="shared" si="2088"/>
        <v>0</v>
      </c>
      <c r="DF129" s="310"/>
      <c r="DG129" s="309">
        <f t="shared" si="2089"/>
        <v>0</v>
      </c>
      <c r="DH129" s="310"/>
      <c r="DI129" s="309"/>
      <c r="DJ129" s="309">
        <f t="shared" si="2090"/>
        <v>0</v>
      </c>
      <c r="DK129" s="309">
        <f t="shared" si="2091"/>
        <v>0</v>
      </c>
      <c r="DL129" s="310">
        <v>0.224147321887</v>
      </c>
      <c r="DM129" s="311">
        <f t="shared" si="2092"/>
        <v>0</v>
      </c>
      <c r="DN129" s="312">
        <f t="shared" si="2093"/>
        <v>0</v>
      </c>
      <c r="DO129" s="313"/>
      <c r="DP129" s="306">
        <v>15.0</v>
      </c>
      <c r="DQ129" s="307" t="s">
        <v>49</v>
      </c>
      <c r="DR129" s="308" t="s">
        <v>133</v>
      </c>
      <c r="DS129" s="308" t="s">
        <v>134</v>
      </c>
      <c r="DT129" s="309">
        <f>ADHK!DT129</f>
        <v>1</v>
      </c>
      <c r="DU129" s="309">
        <f>'Produksi dan Harga'!AM108</f>
        <v>0</v>
      </c>
      <c r="DV129" s="309">
        <f t="shared" si="2094"/>
        <v>0</v>
      </c>
      <c r="DW129" s="310"/>
      <c r="DX129" s="309">
        <f t="shared" si="2095"/>
        <v>0</v>
      </c>
      <c r="DY129" s="310"/>
      <c r="DZ129" s="309"/>
      <c r="EA129" s="309">
        <f t="shared" si="2096"/>
        <v>0</v>
      </c>
      <c r="EB129" s="309">
        <f t="shared" si="2097"/>
        <v>0</v>
      </c>
      <c r="EC129" s="310">
        <v>0.224147321887</v>
      </c>
      <c r="ED129" s="311">
        <f t="shared" si="2098"/>
        <v>0</v>
      </c>
      <c r="EE129" s="312">
        <f t="shared" si="2099"/>
        <v>0</v>
      </c>
      <c r="EF129" s="313"/>
      <c r="EG129" s="306">
        <v>15.0</v>
      </c>
      <c r="EH129" s="307" t="s">
        <v>49</v>
      </c>
      <c r="EI129" s="308" t="s">
        <v>133</v>
      </c>
      <c r="EJ129" s="308" t="s">
        <v>134</v>
      </c>
      <c r="EK129" s="309">
        <f>ADHK!EK129</f>
        <v>0</v>
      </c>
      <c r="EL129" s="309">
        <f>'Produksi dan Harga'!AR108</f>
        <v>0</v>
      </c>
      <c r="EM129" s="309">
        <f t="shared" si="2100"/>
        <v>0</v>
      </c>
      <c r="EN129" s="310"/>
      <c r="EO129" s="309">
        <f t="shared" si="2101"/>
        <v>0</v>
      </c>
      <c r="EP129" s="310"/>
      <c r="EQ129" s="309"/>
      <c r="ER129" s="309">
        <f t="shared" si="2102"/>
        <v>0</v>
      </c>
      <c r="ES129" s="309">
        <f t="shared" si="2103"/>
        <v>0</v>
      </c>
      <c r="ET129" s="310">
        <v>0.224147321887</v>
      </c>
      <c r="EU129" s="311">
        <f t="shared" si="2104"/>
        <v>0</v>
      </c>
      <c r="EV129" s="312">
        <f t="shared" si="2105"/>
        <v>0</v>
      </c>
      <c r="EW129" s="313"/>
      <c r="EX129" s="306">
        <v>15.0</v>
      </c>
      <c r="EY129" s="307" t="s">
        <v>49</v>
      </c>
      <c r="EZ129" s="308" t="s">
        <v>133</v>
      </c>
      <c r="FA129" s="308" t="s">
        <v>134</v>
      </c>
      <c r="FB129" s="309">
        <f>ADHK!FB129</f>
        <v>0</v>
      </c>
      <c r="FC129" s="309">
        <f>'Produksi dan Harga'!AW108</f>
        <v>0</v>
      </c>
      <c r="FD129" s="309">
        <f t="shared" si="2106"/>
        <v>0</v>
      </c>
      <c r="FE129" s="310"/>
      <c r="FF129" s="309">
        <f t="shared" si="2107"/>
        <v>0</v>
      </c>
      <c r="FG129" s="310"/>
      <c r="FH129" s="309"/>
      <c r="FI129" s="309">
        <f t="shared" si="2108"/>
        <v>0</v>
      </c>
      <c r="FJ129" s="309">
        <f t="shared" si="2109"/>
        <v>0</v>
      </c>
      <c r="FK129" s="310">
        <v>0.224147321887</v>
      </c>
      <c r="FL129" s="311">
        <f t="shared" si="2110"/>
        <v>0</v>
      </c>
      <c r="FM129" s="312">
        <f t="shared" si="2111"/>
        <v>0</v>
      </c>
      <c r="FN129" s="313"/>
      <c r="FO129" s="306">
        <v>15.0</v>
      </c>
      <c r="FP129" s="307" t="s">
        <v>49</v>
      </c>
      <c r="FQ129" s="308" t="s">
        <v>133</v>
      </c>
      <c r="FR129" s="308" t="s">
        <v>134</v>
      </c>
      <c r="FS129" s="309">
        <f>ADHK!FS129</f>
        <v>0</v>
      </c>
      <c r="FT129" s="309">
        <f>'Produksi dan Harga'!BB108</f>
        <v>0</v>
      </c>
      <c r="FU129" s="309">
        <f t="shared" si="2112"/>
        <v>0</v>
      </c>
      <c r="FV129" s="310"/>
      <c r="FW129" s="309">
        <f t="shared" si="2113"/>
        <v>0</v>
      </c>
      <c r="FX129" s="310"/>
      <c r="FY129" s="309"/>
      <c r="FZ129" s="309">
        <f t="shared" si="2114"/>
        <v>0</v>
      </c>
      <c r="GA129" s="309">
        <f t="shared" si="2115"/>
        <v>0</v>
      </c>
      <c r="GB129" s="310">
        <v>0.224147321887</v>
      </c>
      <c r="GC129" s="311">
        <f t="shared" si="2116"/>
        <v>0</v>
      </c>
      <c r="GD129" s="312">
        <f t="shared" si="2117"/>
        <v>0</v>
      </c>
      <c r="GE129" s="313"/>
      <c r="GF129" s="306">
        <v>15.0</v>
      </c>
      <c r="GG129" s="307" t="s">
        <v>49</v>
      </c>
      <c r="GH129" s="308" t="s">
        <v>133</v>
      </c>
      <c r="GI129" s="308" t="s">
        <v>134</v>
      </c>
      <c r="GJ129" s="309">
        <f>ADHK!GJ129</f>
        <v>0</v>
      </c>
      <c r="GK129" s="309">
        <f>'Produksi dan Harga'!BG108</f>
        <v>0</v>
      </c>
      <c r="GL129" s="309">
        <f t="shared" si="2118"/>
        <v>0</v>
      </c>
      <c r="GM129" s="310"/>
      <c r="GN129" s="309">
        <f t="shared" si="2119"/>
        <v>0</v>
      </c>
      <c r="GO129" s="310"/>
      <c r="GP129" s="309"/>
      <c r="GQ129" s="309">
        <f t="shared" si="2120"/>
        <v>0</v>
      </c>
      <c r="GR129" s="309">
        <f t="shared" si="2121"/>
        <v>0</v>
      </c>
      <c r="GS129" s="310">
        <v>0.224147321887</v>
      </c>
      <c r="GT129" s="311">
        <f t="shared" si="2122"/>
        <v>0</v>
      </c>
      <c r="GU129" s="312">
        <f t="shared" si="2123"/>
        <v>0</v>
      </c>
      <c r="GV129" s="313"/>
      <c r="GW129" s="306">
        <v>15.0</v>
      </c>
      <c r="GX129" s="307" t="s">
        <v>49</v>
      </c>
      <c r="GY129" s="308" t="s">
        <v>133</v>
      </c>
      <c r="GZ129" s="308" t="s">
        <v>134</v>
      </c>
      <c r="HA129" s="309">
        <f>ADHK!HA129</f>
        <v>0</v>
      </c>
      <c r="HB129" s="309">
        <f>'Produksi dan Harga'!BL108</f>
        <v>0</v>
      </c>
      <c r="HC129" s="309">
        <f t="shared" si="2124"/>
        <v>0</v>
      </c>
      <c r="HD129" s="310"/>
      <c r="HE129" s="309">
        <f t="shared" si="2125"/>
        <v>0</v>
      </c>
      <c r="HF129" s="310"/>
      <c r="HG129" s="309"/>
      <c r="HH129" s="309">
        <f t="shared" si="2126"/>
        <v>0</v>
      </c>
      <c r="HI129" s="309">
        <f t="shared" si="2127"/>
        <v>0</v>
      </c>
      <c r="HJ129" s="310">
        <v>0.224147321887</v>
      </c>
      <c r="HK129" s="311">
        <f t="shared" si="2128"/>
        <v>0</v>
      </c>
      <c r="HL129" s="312">
        <f t="shared" si="2129"/>
        <v>0</v>
      </c>
      <c r="HM129" s="313"/>
      <c r="HN129" s="306">
        <v>15.0</v>
      </c>
      <c r="HO129" s="307" t="s">
        <v>49</v>
      </c>
      <c r="HP129" s="308" t="s">
        <v>133</v>
      </c>
      <c r="HQ129" s="308" t="s">
        <v>134</v>
      </c>
      <c r="HR129" s="309" t="str">
        <f>ADHK!HR129</f>
        <v/>
      </c>
      <c r="HS129" s="309">
        <f>'Produksi dan Harga'!BQ108</f>
        <v>0</v>
      </c>
      <c r="HT129" s="309">
        <f t="shared" si="2130"/>
        <v>0</v>
      </c>
      <c r="HU129" s="310"/>
      <c r="HV129" s="309">
        <f t="shared" si="2131"/>
        <v>0</v>
      </c>
      <c r="HW129" s="310"/>
      <c r="HX129" s="309"/>
      <c r="HY129" s="309">
        <f t="shared" si="2132"/>
        <v>0</v>
      </c>
      <c r="HZ129" s="309">
        <f t="shared" si="2133"/>
        <v>0</v>
      </c>
      <c r="IA129" s="310">
        <v>0.224147321887</v>
      </c>
      <c r="IB129" s="311">
        <f t="shared" si="2134"/>
        <v>0</v>
      </c>
      <c r="IC129" s="312">
        <f t="shared" si="2135"/>
        <v>0</v>
      </c>
      <c r="ID129" s="313"/>
      <c r="IE129" s="306">
        <v>15.0</v>
      </c>
      <c r="IF129" s="307" t="s">
        <v>49</v>
      </c>
      <c r="IG129" s="308" t="s">
        <v>133</v>
      </c>
      <c r="IH129" s="308" t="s">
        <v>134</v>
      </c>
      <c r="II129" s="309">
        <f>ADHK!II129</f>
        <v>0</v>
      </c>
      <c r="IJ129" s="309">
        <f>'Produksi dan Harga'!BV108</f>
        <v>0</v>
      </c>
      <c r="IK129" s="309">
        <f t="shared" si="2136"/>
        <v>0</v>
      </c>
      <c r="IL129" s="310"/>
      <c r="IM129" s="309">
        <f t="shared" si="2137"/>
        <v>0</v>
      </c>
      <c r="IN129" s="310"/>
      <c r="IO129" s="309"/>
      <c r="IP129" s="309">
        <f t="shared" si="2138"/>
        <v>0</v>
      </c>
      <c r="IQ129" s="309">
        <f t="shared" si="2139"/>
        <v>0</v>
      </c>
      <c r="IR129" s="310">
        <v>0.224147321887</v>
      </c>
      <c r="IS129" s="311">
        <f t="shared" si="2140"/>
        <v>0</v>
      </c>
      <c r="IT129" s="312">
        <f t="shared" si="2141"/>
        <v>0</v>
      </c>
      <c r="IU129" s="313"/>
      <c r="IV129" s="306">
        <v>15.0</v>
      </c>
      <c r="IW129" s="307" t="s">
        <v>49</v>
      </c>
      <c r="IX129" s="308" t="s">
        <v>133</v>
      </c>
      <c r="IY129" s="308" t="s">
        <v>134</v>
      </c>
      <c r="IZ129" s="309" t="str">
        <f>ADHK!IZ129</f>
        <v/>
      </c>
      <c r="JA129" s="309">
        <f>'Produksi dan Harga'!CA108</f>
        <v>0</v>
      </c>
      <c r="JB129" s="309">
        <f t="shared" si="2142"/>
        <v>0</v>
      </c>
      <c r="JC129" s="310"/>
      <c r="JD129" s="309">
        <f t="shared" si="2143"/>
        <v>0</v>
      </c>
      <c r="JE129" s="310"/>
      <c r="JF129" s="309"/>
      <c r="JG129" s="309">
        <f t="shared" si="2144"/>
        <v>0</v>
      </c>
      <c r="JH129" s="309">
        <f t="shared" si="2145"/>
        <v>0</v>
      </c>
      <c r="JI129" s="310">
        <v>0.224147321887</v>
      </c>
      <c r="JJ129" s="311">
        <f t="shared" si="2146"/>
        <v>0</v>
      </c>
      <c r="JK129" s="312">
        <f t="shared" si="2147"/>
        <v>0</v>
      </c>
      <c r="JL129" s="313"/>
      <c r="JM129" s="306">
        <v>15.0</v>
      </c>
      <c r="JN129" s="307" t="s">
        <v>49</v>
      </c>
      <c r="JO129" s="308" t="s">
        <v>133</v>
      </c>
      <c r="JP129" s="308" t="s">
        <v>134</v>
      </c>
      <c r="JQ129" s="309">
        <f>ADHK!JQ129</f>
        <v>0</v>
      </c>
      <c r="JR129" s="309">
        <f>'Produksi dan Harga'!CF108</f>
        <v>0</v>
      </c>
      <c r="JS129" s="309">
        <f t="shared" si="2148"/>
        <v>0</v>
      </c>
      <c r="JT129" s="310"/>
      <c r="JU129" s="309">
        <f t="shared" si="2149"/>
        <v>0</v>
      </c>
      <c r="JV129" s="310"/>
      <c r="JW129" s="309"/>
      <c r="JX129" s="309">
        <f t="shared" si="2150"/>
        <v>0</v>
      </c>
      <c r="JY129" s="309">
        <f t="shared" si="2151"/>
        <v>0</v>
      </c>
      <c r="JZ129" s="310">
        <v>0.224147321887</v>
      </c>
      <c r="KA129" s="311">
        <f t="shared" si="2152"/>
        <v>0</v>
      </c>
      <c r="KB129" s="312">
        <f t="shared" si="2153"/>
        <v>0</v>
      </c>
      <c r="KC129" s="313"/>
      <c r="KD129" s="306">
        <v>15.0</v>
      </c>
      <c r="KE129" s="307" t="s">
        <v>49</v>
      </c>
      <c r="KF129" s="308" t="s">
        <v>133</v>
      </c>
      <c r="KG129" s="308" t="s">
        <v>134</v>
      </c>
      <c r="KH129" s="309" t="str">
        <f>ADHK!KH129</f>
        <v/>
      </c>
      <c r="KI129" s="309"/>
      <c r="KJ129" s="309">
        <f t="shared" si="2154"/>
        <v>0</v>
      </c>
      <c r="KK129" s="310"/>
      <c r="KL129" s="309">
        <f t="shared" si="2155"/>
        <v>0</v>
      </c>
      <c r="KM129" s="310"/>
      <c r="KN129" s="309"/>
      <c r="KO129" s="309">
        <f t="shared" si="2156"/>
        <v>0</v>
      </c>
      <c r="KP129" s="309">
        <f t="shared" si="2157"/>
        <v>0</v>
      </c>
      <c r="KQ129" s="310">
        <v>0.224147321887</v>
      </c>
      <c r="KR129" s="311">
        <f t="shared" si="2158"/>
        <v>0</v>
      </c>
      <c r="KS129" s="312">
        <f t="shared" si="2159"/>
        <v>0</v>
      </c>
      <c r="KT129" s="313"/>
      <c r="KU129" s="314"/>
    </row>
    <row r="130" ht="15.75" customHeight="1">
      <c r="A130" s="306">
        <v>16.0</v>
      </c>
      <c r="B130" s="307" t="s">
        <v>50</v>
      </c>
      <c r="C130" s="308" t="s">
        <v>137</v>
      </c>
      <c r="D130" s="308" t="s">
        <v>134</v>
      </c>
      <c r="E130" s="309">
        <f>ADHK!E130</f>
        <v>1121</v>
      </c>
      <c r="F130" s="309">
        <f>ADHK!F130</f>
        <v>438442.3805</v>
      </c>
      <c r="G130" s="309">
        <f t="shared" si="2052"/>
        <v>491.4939085</v>
      </c>
      <c r="H130" s="310"/>
      <c r="I130" s="309">
        <f t="shared" si="2053"/>
        <v>0</v>
      </c>
      <c r="J130" s="310"/>
      <c r="K130" s="309"/>
      <c r="L130" s="309">
        <f t="shared" si="2054"/>
        <v>0</v>
      </c>
      <c r="M130" s="309">
        <f t="shared" si="2055"/>
        <v>491.4939085</v>
      </c>
      <c r="N130" s="310">
        <v>0.224147321887</v>
      </c>
      <c r="O130" s="311">
        <f t="shared" si="2056"/>
        <v>110.1670433</v>
      </c>
      <c r="P130" s="312">
        <f t="shared" si="2057"/>
        <v>381.3268652</v>
      </c>
      <c r="Q130" s="313"/>
      <c r="R130" s="306">
        <v>16.0</v>
      </c>
      <c r="S130" s="307" t="s">
        <v>50</v>
      </c>
      <c r="T130" s="308" t="s">
        <v>137</v>
      </c>
      <c r="U130" s="308" t="s">
        <v>134</v>
      </c>
      <c r="V130" s="309">
        <f>ADHK!V130</f>
        <v>539</v>
      </c>
      <c r="W130" s="309">
        <f>'Produksi dan Harga'!I109</f>
        <v>455744.5479</v>
      </c>
      <c r="X130" s="309">
        <f t="shared" si="2058"/>
        <v>245.6463113</v>
      </c>
      <c r="Y130" s="310"/>
      <c r="Z130" s="309">
        <f t="shared" si="2059"/>
        <v>0</v>
      </c>
      <c r="AA130" s="310"/>
      <c r="AB130" s="309"/>
      <c r="AC130" s="309">
        <f t="shared" si="2060"/>
        <v>0</v>
      </c>
      <c r="AD130" s="309">
        <f t="shared" si="2061"/>
        <v>245.6463113</v>
      </c>
      <c r="AE130" s="310">
        <v>0.224147321887</v>
      </c>
      <c r="AF130" s="311">
        <f t="shared" si="2062"/>
        <v>55.06096281</v>
      </c>
      <c r="AG130" s="312">
        <f t="shared" si="2063"/>
        <v>190.5853485</v>
      </c>
      <c r="AH130" s="313"/>
      <c r="AI130" s="306">
        <v>16.0</v>
      </c>
      <c r="AJ130" s="307" t="s">
        <v>50</v>
      </c>
      <c r="AK130" s="308" t="s">
        <v>137</v>
      </c>
      <c r="AL130" s="308" t="s">
        <v>134</v>
      </c>
      <c r="AM130" s="309">
        <f>ADHK!AM130</f>
        <v>745</v>
      </c>
      <c r="AN130" s="309">
        <f>'Produksi dan Harga'!N109</f>
        <v>468738.9446</v>
      </c>
      <c r="AO130" s="309">
        <f t="shared" si="2064"/>
        <v>349.2105137</v>
      </c>
      <c r="AP130" s="310"/>
      <c r="AQ130" s="309">
        <f t="shared" si="2065"/>
        <v>0</v>
      </c>
      <c r="AR130" s="310"/>
      <c r="AS130" s="309"/>
      <c r="AT130" s="309">
        <f t="shared" si="2066"/>
        <v>0</v>
      </c>
      <c r="AU130" s="309">
        <f t="shared" si="2067"/>
        <v>349.2105137</v>
      </c>
      <c r="AV130" s="310">
        <v>0.224147321887</v>
      </c>
      <c r="AW130" s="311">
        <f t="shared" si="2068"/>
        <v>78.27460143</v>
      </c>
      <c r="AX130" s="312">
        <f t="shared" si="2069"/>
        <v>270.9359123</v>
      </c>
      <c r="AY130" s="313"/>
      <c r="AZ130" s="306">
        <v>16.0</v>
      </c>
      <c r="BA130" s="307" t="s">
        <v>50</v>
      </c>
      <c r="BB130" s="308" t="s">
        <v>137</v>
      </c>
      <c r="BC130" s="308" t="s">
        <v>134</v>
      </c>
      <c r="BD130" s="309">
        <f>ADHK!BD130</f>
        <v>468</v>
      </c>
      <c r="BE130" s="309">
        <f>'Produksi dan Harga'!S109</f>
        <v>474965.3508</v>
      </c>
      <c r="BF130" s="309">
        <f t="shared" si="2070"/>
        <v>222.2837842</v>
      </c>
      <c r="BG130" s="310"/>
      <c r="BH130" s="309">
        <f t="shared" si="2071"/>
        <v>0</v>
      </c>
      <c r="BI130" s="310"/>
      <c r="BJ130" s="309"/>
      <c r="BK130" s="309">
        <f t="shared" si="2072"/>
        <v>0</v>
      </c>
      <c r="BL130" s="309">
        <f t="shared" si="2073"/>
        <v>222.2837842</v>
      </c>
      <c r="BM130" s="310">
        <v>0.224147321887</v>
      </c>
      <c r="BN130" s="311">
        <f t="shared" si="2074"/>
        <v>49.82431492</v>
      </c>
      <c r="BO130" s="312">
        <f t="shared" si="2075"/>
        <v>172.4594692</v>
      </c>
      <c r="BP130" s="313"/>
      <c r="BQ130" s="306">
        <v>16.0</v>
      </c>
      <c r="BR130" s="307" t="s">
        <v>50</v>
      </c>
      <c r="BS130" s="308" t="s">
        <v>137</v>
      </c>
      <c r="BT130" s="308" t="s">
        <v>134</v>
      </c>
      <c r="BU130" s="309">
        <f>ADHK!BU130</f>
        <v>218</v>
      </c>
      <c r="BV130" s="309">
        <f>'Produksi dan Harga'!X109</f>
        <v>528723.6223</v>
      </c>
      <c r="BW130" s="309">
        <f t="shared" si="2076"/>
        <v>115.2617497</v>
      </c>
      <c r="BX130" s="310"/>
      <c r="BY130" s="309">
        <f t="shared" si="2077"/>
        <v>0</v>
      </c>
      <c r="BZ130" s="310"/>
      <c r="CA130" s="309"/>
      <c r="CB130" s="309">
        <f t="shared" si="2078"/>
        <v>0</v>
      </c>
      <c r="CC130" s="309">
        <f t="shared" si="2079"/>
        <v>115.2617497</v>
      </c>
      <c r="CD130" s="310">
        <v>0.224147321887</v>
      </c>
      <c r="CE130" s="311">
        <f t="shared" si="2080"/>
        <v>25.8356125</v>
      </c>
      <c r="CF130" s="312">
        <f t="shared" si="2081"/>
        <v>89.42613716</v>
      </c>
      <c r="CG130" s="313"/>
      <c r="CH130" s="306">
        <v>16.0</v>
      </c>
      <c r="CI130" s="307" t="s">
        <v>50</v>
      </c>
      <c r="CJ130" s="308" t="s">
        <v>137</v>
      </c>
      <c r="CK130" s="308" t="s">
        <v>134</v>
      </c>
      <c r="CL130" s="309">
        <f>ADHK!CL130</f>
        <v>178</v>
      </c>
      <c r="CM130" s="309">
        <f>'Produksi dan Harga'!AC109</f>
        <v>535771.7916</v>
      </c>
      <c r="CN130" s="309">
        <f t="shared" si="2082"/>
        <v>95.3673789</v>
      </c>
      <c r="CO130" s="310"/>
      <c r="CP130" s="309">
        <f t="shared" si="2083"/>
        <v>0</v>
      </c>
      <c r="CQ130" s="310"/>
      <c r="CR130" s="309"/>
      <c r="CS130" s="309">
        <f t="shared" si="2084"/>
        <v>0</v>
      </c>
      <c r="CT130" s="309">
        <f t="shared" si="2085"/>
        <v>95.3673789</v>
      </c>
      <c r="CU130" s="310">
        <v>0.224147321887</v>
      </c>
      <c r="CV130" s="311">
        <f t="shared" si="2086"/>
        <v>21.37634258</v>
      </c>
      <c r="CW130" s="312">
        <f t="shared" si="2087"/>
        <v>73.99103632</v>
      </c>
      <c r="CX130" s="313"/>
      <c r="CY130" s="306">
        <v>16.0</v>
      </c>
      <c r="CZ130" s="307" t="s">
        <v>50</v>
      </c>
      <c r="DA130" s="308" t="s">
        <v>137</v>
      </c>
      <c r="DB130" s="308" t="s">
        <v>134</v>
      </c>
      <c r="DC130" s="309">
        <f>ADHK!DC130</f>
        <v>190</v>
      </c>
      <c r="DD130" s="309">
        <f>'Produksi dan Harga'!AH109</f>
        <v>558122.2018</v>
      </c>
      <c r="DE130" s="309">
        <f t="shared" si="2088"/>
        <v>106.0432183</v>
      </c>
      <c r="DF130" s="310"/>
      <c r="DG130" s="309">
        <f t="shared" si="2089"/>
        <v>0</v>
      </c>
      <c r="DH130" s="310"/>
      <c r="DI130" s="309"/>
      <c r="DJ130" s="309">
        <f t="shared" si="2090"/>
        <v>0</v>
      </c>
      <c r="DK130" s="309">
        <f t="shared" si="2091"/>
        <v>106.0432183</v>
      </c>
      <c r="DL130" s="310">
        <v>0.224147321887</v>
      </c>
      <c r="DM130" s="311">
        <f t="shared" si="2092"/>
        <v>23.76930339</v>
      </c>
      <c r="DN130" s="312">
        <f t="shared" si="2093"/>
        <v>82.27391494</v>
      </c>
      <c r="DO130" s="313"/>
      <c r="DP130" s="306">
        <v>16.0</v>
      </c>
      <c r="DQ130" s="307" t="s">
        <v>50</v>
      </c>
      <c r="DR130" s="308" t="s">
        <v>137</v>
      </c>
      <c r="DS130" s="308" t="s">
        <v>134</v>
      </c>
      <c r="DT130" s="309">
        <f>ADHK!DT130</f>
        <v>118</v>
      </c>
      <c r="DU130" s="309">
        <f>'Produksi dan Harga'!AM109</f>
        <v>585723.3249</v>
      </c>
      <c r="DV130" s="309">
        <f t="shared" si="2094"/>
        <v>69.11535234</v>
      </c>
      <c r="DW130" s="310"/>
      <c r="DX130" s="309">
        <f t="shared" si="2095"/>
        <v>0</v>
      </c>
      <c r="DY130" s="310"/>
      <c r="DZ130" s="309"/>
      <c r="EA130" s="309">
        <f t="shared" si="2096"/>
        <v>0</v>
      </c>
      <c r="EB130" s="309">
        <f t="shared" si="2097"/>
        <v>69.11535234</v>
      </c>
      <c r="EC130" s="310">
        <v>0.224147321887</v>
      </c>
      <c r="ED130" s="311">
        <f t="shared" si="2098"/>
        <v>15.49202113</v>
      </c>
      <c r="EE130" s="312">
        <f t="shared" si="2099"/>
        <v>53.62333121</v>
      </c>
      <c r="EF130" s="313"/>
      <c r="EG130" s="306">
        <v>16.0</v>
      </c>
      <c r="EH130" s="307" t="s">
        <v>50</v>
      </c>
      <c r="EI130" s="308" t="s">
        <v>137</v>
      </c>
      <c r="EJ130" s="308" t="s">
        <v>134</v>
      </c>
      <c r="EK130" s="309">
        <f>ADHK!EK130</f>
        <v>261</v>
      </c>
      <c r="EL130" s="309">
        <f>'Produksi dan Harga'!AR109</f>
        <v>587880.7797</v>
      </c>
      <c r="EM130" s="309">
        <f t="shared" si="2100"/>
        <v>153.4368835</v>
      </c>
      <c r="EN130" s="310"/>
      <c r="EO130" s="309">
        <f t="shared" si="2101"/>
        <v>0</v>
      </c>
      <c r="EP130" s="310"/>
      <c r="EQ130" s="309"/>
      <c r="ER130" s="309">
        <f t="shared" si="2102"/>
        <v>0</v>
      </c>
      <c r="ES130" s="309">
        <f t="shared" si="2103"/>
        <v>153.4368835</v>
      </c>
      <c r="ET130" s="310">
        <v>0.224147321887</v>
      </c>
      <c r="EU130" s="311">
        <f t="shared" si="2104"/>
        <v>34.39246651</v>
      </c>
      <c r="EV130" s="312">
        <f t="shared" si="2105"/>
        <v>119.044417</v>
      </c>
      <c r="EW130" s="313"/>
      <c r="EX130" s="306">
        <v>16.0</v>
      </c>
      <c r="EY130" s="307" t="s">
        <v>50</v>
      </c>
      <c r="EZ130" s="308" t="s">
        <v>137</v>
      </c>
      <c r="FA130" s="308" t="s">
        <v>134</v>
      </c>
      <c r="FB130" s="309">
        <f>ADHK!FB130</f>
        <v>177</v>
      </c>
      <c r="FC130" s="309">
        <f>'Produksi dan Harga'!AW109</f>
        <v>587431.3266</v>
      </c>
      <c r="FD130" s="309">
        <f t="shared" si="2106"/>
        <v>103.9753448</v>
      </c>
      <c r="FE130" s="310"/>
      <c r="FF130" s="309">
        <f t="shared" si="2107"/>
        <v>0</v>
      </c>
      <c r="FG130" s="310"/>
      <c r="FH130" s="309"/>
      <c r="FI130" s="309">
        <f t="shared" si="2108"/>
        <v>0</v>
      </c>
      <c r="FJ130" s="309">
        <f t="shared" si="2109"/>
        <v>103.9753448</v>
      </c>
      <c r="FK130" s="310">
        <v>0.224147321887</v>
      </c>
      <c r="FL130" s="311">
        <f t="shared" si="2110"/>
        <v>23.30579508</v>
      </c>
      <c r="FM130" s="312">
        <f t="shared" si="2111"/>
        <v>80.66954972</v>
      </c>
      <c r="FN130" s="313"/>
      <c r="FO130" s="306">
        <v>16.0</v>
      </c>
      <c r="FP130" s="307" t="s">
        <v>50</v>
      </c>
      <c r="FQ130" s="308" t="s">
        <v>137</v>
      </c>
      <c r="FR130" s="308" t="s">
        <v>134</v>
      </c>
      <c r="FS130" s="309">
        <f>ADHK!FS130</f>
        <v>51</v>
      </c>
      <c r="FT130" s="309">
        <f>'Produksi dan Harga'!BB109</f>
        <v>652590.3883</v>
      </c>
      <c r="FU130" s="309">
        <f t="shared" si="2112"/>
        <v>33.28210981</v>
      </c>
      <c r="FV130" s="310"/>
      <c r="FW130" s="309">
        <f t="shared" si="2113"/>
        <v>0</v>
      </c>
      <c r="FX130" s="310"/>
      <c r="FY130" s="309"/>
      <c r="FZ130" s="309">
        <f t="shared" si="2114"/>
        <v>0</v>
      </c>
      <c r="GA130" s="309">
        <f t="shared" si="2115"/>
        <v>33.28210981</v>
      </c>
      <c r="GB130" s="310">
        <v>0.224147321887</v>
      </c>
      <c r="GC130" s="311">
        <f t="shared" si="2116"/>
        <v>7.46009578</v>
      </c>
      <c r="GD130" s="312">
        <f t="shared" si="2117"/>
        <v>25.82201403</v>
      </c>
      <c r="GE130" s="313"/>
      <c r="GF130" s="306">
        <v>16.0</v>
      </c>
      <c r="GG130" s="307" t="s">
        <v>50</v>
      </c>
      <c r="GH130" s="308" t="s">
        <v>137</v>
      </c>
      <c r="GI130" s="308" t="s">
        <v>134</v>
      </c>
      <c r="GJ130" s="309">
        <f>ADHK!GJ130</f>
        <v>0</v>
      </c>
      <c r="GK130" s="309">
        <f>'Produksi dan Harga'!BG109</f>
        <v>617792.0325</v>
      </c>
      <c r="GL130" s="309">
        <f t="shared" si="2118"/>
        <v>0</v>
      </c>
      <c r="GM130" s="310"/>
      <c r="GN130" s="309">
        <f t="shared" si="2119"/>
        <v>0</v>
      </c>
      <c r="GO130" s="310"/>
      <c r="GP130" s="309"/>
      <c r="GQ130" s="309">
        <f t="shared" si="2120"/>
        <v>0</v>
      </c>
      <c r="GR130" s="309">
        <f t="shared" si="2121"/>
        <v>0</v>
      </c>
      <c r="GS130" s="310">
        <v>0.224147321887</v>
      </c>
      <c r="GT130" s="311">
        <f t="shared" si="2122"/>
        <v>0</v>
      </c>
      <c r="GU130" s="312">
        <f t="shared" si="2123"/>
        <v>0</v>
      </c>
      <c r="GV130" s="313"/>
      <c r="GW130" s="306">
        <v>16.0</v>
      </c>
      <c r="GX130" s="307" t="s">
        <v>50</v>
      </c>
      <c r="GY130" s="308" t="s">
        <v>137</v>
      </c>
      <c r="GZ130" s="308" t="s">
        <v>134</v>
      </c>
      <c r="HA130" s="309">
        <f>ADHK!HA130</f>
        <v>0</v>
      </c>
      <c r="HB130" s="309">
        <f>'Produksi dan Harga'!BL109</f>
        <v>647672.4183</v>
      </c>
      <c r="HC130" s="309">
        <f t="shared" si="2124"/>
        <v>0</v>
      </c>
      <c r="HD130" s="310"/>
      <c r="HE130" s="309">
        <f t="shared" si="2125"/>
        <v>0</v>
      </c>
      <c r="HF130" s="310"/>
      <c r="HG130" s="309"/>
      <c r="HH130" s="309">
        <f t="shared" si="2126"/>
        <v>0</v>
      </c>
      <c r="HI130" s="309">
        <f t="shared" si="2127"/>
        <v>0</v>
      </c>
      <c r="HJ130" s="310">
        <v>0.224147321887</v>
      </c>
      <c r="HK130" s="311">
        <f t="shared" si="2128"/>
        <v>0</v>
      </c>
      <c r="HL130" s="312">
        <f t="shared" si="2129"/>
        <v>0</v>
      </c>
      <c r="HM130" s="313"/>
      <c r="HN130" s="306">
        <v>16.0</v>
      </c>
      <c r="HO130" s="307" t="s">
        <v>50</v>
      </c>
      <c r="HP130" s="308" t="s">
        <v>137</v>
      </c>
      <c r="HQ130" s="308" t="s">
        <v>134</v>
      </c>
      <c r="HR130" s="309" t="str">
        <f>ADHK!HR130</f>
        <v/>
      </c>
      <c r="HS130" s="309">
        <f>'Produksi dan Harga'!BQ109</f>
        <v>656874.3744</v>
      </c>
      <c r="HT130" s="309">
        <f t="shared" si="2130"/>
        <v>0</v>
      </c>
      <c r="HU130" s="310"/>
      <c r="HV130" s="309">
        <f t="shared" si="2131"/>
        <v>0</v>
      </c>
      <c r="HW130" s="310"/>
      <c r="HX130" s="309"/>
      <c r="HY130" s="309">
        <f t="shared" si="2132"/>
        <v>0</v>
      </c>
      <c r="HZ130" s="309">
        <f t="shared" si="2133"/>
        <v>0</v>
      </c>
      <c r="IA130" s="310">
        <v>0.224147321887</v>
      </c>
      <c r="IB130" s="311">
        <f t="shared" si="2134"/>
        <v>0</v>
      </c>
      <c r="IC130" s="312">
        <f t="shared" si="2135"/>
        <v>0</v>
      </c>
      <c r="ID130" s="313"/>
      <c r="IE130" s="306">
        <v>16.0</v>
      </c>
      <c r="IF130" s="307" t="s">
        <v>50</v>
      </c>
      <c r="IG130" s="308" t="s">
        <v>137</v>
      </c>
      <c r="IH130" s="308" t="s">
        <v>134</v>
      </c>
      <c r="II130" s="309">
        <f>ADHK!II130</f>
        <v>0</v>
      </c>
      <c r="IJ130" s="309">
        <f>'Produksi dan Harga'!BV109</f>
        <v>675966.703</v>
      </c>
      <c r="IK130" s="309">
        <f t="shared" si="2136"/>
        <v>0</v>
      </c>
      <c r="IL130" s="310"/>
      <c r="IM130" s="309">
        <f t="shared" si="2137"/>
        <v>0</v>
      </c>
      <c r="IN130" s="310"/>
      <c r="IO130" s="309"/>
      <c r="IP130" s="309">
        <f t="shared" si="2138"/>
        <v>0</v>
      </c>
      <c r="IQ130" s="309">
        <f t="shared" si="2139"/>
        <v>0</v>
      </c>
      <c r="IR130" s="310">
        <v>0.224147321887</v>
      </c>
      <c r="IS130" s="311">
        <f t="shared" si="2140"/>
        <v>0</v>
      </c>
      <c r="IT130" s="312">
        <f t="shared" si="2141"/>
        <v>0</v>
      </c>
      <c r="IU130" s="313"/>
      <c r="IV130" s="306">
        <v>16.0</v>
      </c>
      <c r="IW130" s="307" t="s">
        <v>50</v>
      </c>
      <c r="IX130" s="308" t="s">
        <v>137</v>
      </c>
      <c r="IY130" s="308" t="s">
        <v>134</v>
      </c>
      <c r="IZ130" s="309" t="str">
        <f>ADHK!IZ130</f>
        <v/>
      </c>
      <c r="JA130" s="309">
        <f>'Produksi dan Harga'!CA109</f>
        <v>689135.4284</v>
      </c>
      <c r="JB130" s="309">
        <f t="shared" si="2142"/>
        <v>0</v>
      </c>
      <c r="JC130" s="310"/>
      <c r="JD130" s="309">
        <f t="shared" si="2143"/>
        <v>0</v>
      </c>
      <c r="JE130" s="310"/>
      <c r="JF130" s="309"/>
      <c r="JG130" s="309">
        <f t="shared" si="2144"/>
        <v>0</v>
      </c>
      <c r="JH130" s="309">
        <f t="shared" si="2145"/>
        <v>0</v>
      </c>
      <c r="JI130" s="310">
        <v>0.224147321887</v>
      </c>
      <c r="JJ130" s="311">
        <f t="shared" si="2146"/>
        <v>0</v>
      </c>
      <c r="JK130" s="312">
        <f t="shared" si="2147"/>
        <v>0</v>
      </c>
      <c r="JL130" s="313"/>
      <c r="JM130" s="306">
        <v>16.0</v>
      </c>
      <c r="JN130" s="307" t="s">
        <v>50</v>
      </c>
      <c r="JO130" s="308" t="s">
        <v>137</v>
      </c>
      <c r="JP130" s="308" t="s">
        <v>134</v>
      </c>
      <c r="JQ130" s="309">
        <f>ADHK!JQ130</f>
        <v>0</v>
      </c>
      <c r="JR130" s="309">
        <f>'Produksi dan Harga'!CF109</f>
        <v>688871.4625</v>
      </c>
      <c r="JS130" s="309">
        <f t="shared" si="2148"/>
        <v>0</v>
      </c>
      <c r="JT130" s="310"/>
      <c r="JU130" s="309">
        <f t="shared" si="2149"/>
        <v>0</v>
      </c>
      <c r="JV130" s="310"/>
      <c r="JW130" s="309"/>
      <c r="JX130" s="309">
        <f t="shared" si="2150"/>
        <v>0</v>
      </c>
      <c r="JY130" s="309">
        <f t="shared" si="2151"/>
        <v>0</v>
      </c>
      <c r="JZ130" s="310">
        <v>0.224147321887</v>
      </c>
      <c r="KA130" s="311">
        <f t="shared" si="2152"/>
        <v>0</v>
      </c>
      <c r="KB130" s="312">
        <f t="shared" si="2153"/>
        <v>0</v>
      </c>
      <c r="KC130" s="313"/>
      <c r="KD130" s="306">
        <v>16.0</v>
      </c>
      <c r="KE130" s="307" t="s">
        <v>50</v>
      </c>
      <c r="KF130" s="308" t="s">
        <v>137</v>
      </c>
      <c r="KG130" s="308" t="s">
        <v>134</v>
      </c>
      <c r="KH130" s="309" t="str">
        <f>ADHK!KH130</f>
        <v/>
      </c>
      <c r="KI130" s="309"/>
      <c r="KJ130" s="309">
        <f t="shared" si="2154"/>
        <v>0</v>
      </c>
      <c r="KK130" s="310"/>
      <c r="KL130" s="309">
        <f t="shared" si="2155"/>
        <v>0</v>
      </c>
      <c r="KM130" s="310"/>
      <c r="KN130" s="309"/>
      <c r="KO130" s="309">
        <f t="shared" si="2156"/>
        <v>0</v>
      </c>
      <c r="KP130" s="309">
        <f t="shared" si="2157"/>
        <v>0</v>
      </c>
      <c r="KQ130" s="310">
        <v>0.224147321887</v>
      </c>
      <c r="KR130" s="311">
        <f t="shared" si="2158"/>
        <v>0</v>
      </c>
      <c r="KS130" s="312">
        <f t="shared" si="2159"/>
        <v>0</v>
      </c>
      <c r="KT130" s="313"/>
      <c r="KU130" s="314"/>
    </row>
    <row r="131" ht="15.75" customHeight="1">
      <c r="A131" s="306">
        <v>17.0</v>
      </c>
      <c r="B131" s="307" t="s">
        <v>51</v>
      </c>
      <c r="C131" s="308" t="s">
        <v>136</v>
      </c>
      <c r="D131" s="308" t="s">
        <v>134</v>
      </c>
      <c r="E131" s="309">
        <f>ADHK!E131</f>
        <v>12108</v>
      </c>
      <c r="F131" s="309">
        <f>ADHK!F131</f>
        <v>356363.3366</v>
      </c>
      <c r="G131" s="309">
        <f t="shared" si="2052"/>
        <v>4314.84728</v>
      </c>
      <c r="H131" s="310"/>
      <c r="I131" s="309">
        <f t="shared" si="2053"/>
        <v>0</v>
      </c>
      <c r="J131" s="310"/>
      <c r="K131" s="309"/>
      <c r="L131" s="309">
        <f t="shared" si="2054"/>
        <v>0</v>
      </c>
      <c r="M131" s="309">
        <f t="shared" si="2055"/>
        <v>4314.84728</v>
      </c>
      <c r="N131" s="310">
        <v>0.224147321887</v>
      </c>
      <c r="O131" s="311">
        <f t="shared" si="2056"/>
        <v>967.1614622</v>
      </c>
      <c r="P131" s="312">
        <f t="shared" si="2057"/>
        <v>3347.685818</v>
      </c>
      <c r="Q131" s="313"/>
      <c r="R131" s="306">
        <v>17.0</v>
      </c>
      <c r="S131" s="307" t="s">
        <v>51</v>
      </c>
      <c r="T131" s="308" t="s">
        <v>136</v>
      </c>
      <c r="U131" s="308" t="s">
        <v>134</v>
      </c>
      <c r="V131" s="309">
        <f>ADHK!V131</f>
        <v>2651</v>
      </c>
      <c r="W131" s="309">
        <f>'Produksi dan Harga'!I110</f>
        <v>376238.8541</v>
      </c>
      <c r="X131" s="309">
        <f t="shared" si="2058"/>
        <v>997.4092022</v>
      </c>
      <c r="Y131" s="310"/>
      <c r="Z131" s="309">
        <f t="shared" si="2059"/>
        <v>0</v>
      </c>
      <c r="AA131" s="310"/>
      <c r="AB131" s="309"/>
      <c r="AC131" s="309">
        <f t="shared" si="2060"/>
        <v>0</v>
      </c>
      <c r="AD131" s="309">
        <f t="shared" si="2061"/>
        <v>997.4092022</v>
      </c>
      <c r="AE131" s="310">
        <v>0.224147321887</v>
      </c>
      <c r="AF131" s="311">
        <f t="shared" si="2062"/>
        <v>223.5666015</v>
      </c>
      <c r="AG131" s="312">
        <f t="shared" si="2063"/>
        <v>773.8426007</v>
      </c>
      <c r="AH131" s="313"/>
      <c r="AI131" s="306">
        <v>17.0</v>
      </c>
      <c r="AJ131" s="307" t="s">
        <v>51</v>
      </c>
      <c r="AK131" s="308" t="s">
        <v>136</v>
      </c>
      <c r="AL131" s="308" t="s">
        <v>134</v>
      </c>
      <c r="AM131" s="309">
        <f>ADHK!AM131</f>
        <v>11026</v>
      </c>
      <c r="AN131" s="309">
        <f>'Produksi dan Harga'!N110</f>
        <v>377895.4176</v>
      </c>
      <c r="AO131" s="309">
        <f t="shared" si="2064"/>
        <v>4166.674874</v>
      </c>
      <c r="AP131" s="310"/>
      <c r="AQ131" s="309">
        <f t="shared" si="2065"/>
        <v>0</v>
      </c>
      <c r="AR131" s="310"/>
      <c r="AS131" s="309"/>
      <c r="AT131" s="309">
        <f t="shared" si="2066"/>
        <v>0</v>
      </c>
      <c r="AU131" s="309">
        <f t="shared" si="2067"/>
        <v>4166.674874</v>
      </c>
      <c r="AV131" s="310">
        <v>0.224147321887</v>
      </c>
      <c r="AW131" s="311">
        <f t="shared" si="2068"/>
        <v>933.9490142</v>
      </c>
      <c r="AX131" s="312">
        <f t="shared" si="2069"/>
        <v>3232.72586</v>
      </c>
      <c r="AY131" s="313"/>
      <c r="AZ131" s="306">
        <v>17.0</v>
      </c>
      <c r="BA131" s="307" t="s">
        <v>51</v>
      </c>
      <c r="BB131" s="308" t="s">
        <v>136</v>
      </c>
      <c r="BC131" s="308" t="s">
        <v>134</v>
      </c>
      <c r="BD131" s="309">
        <f>ADHK!BD131</f>
        <v>5328</v>
      </c>
      <c r="BE131" s="309">
        <f>'Produksi dan Harga'!S110</f>
        <v>392182.5435</v>
      </c>
      <c r="BF131" s="309">
        <f t="shared" si="2070"/>
        <v>2089.548592</v>
      </c>
      <c r="BG131" s="310"/>
      <c r="BH131" s="309">
        <f t="shared" si="2071"/>
        <v>0</v>
      </c>
      <c r="BI131" s="310"/>
      <c r="BJ131" s="309"/>
      <c r="BK131" s="309">
        <f t="shared" si="2072"/>
        <v>0</v>
      </c>
      <c r="BL131" s="309">
        <f t="shared" si="2073"/>
        <v>2089.548592</v>
      </c>
      <c r="BM131" s="310">
        <v>0.224147321887</v>
      </c>
      <c r="BN131" s="311">
        <f t="shared" si="2074"/>
        <v>468.3667208</v>
      </c>
      <c r="BO131" s="312">
        <f t="shared" si="2075"/>
        <v>1621.181871</v>
      </c>
      <c r="BP131" s="313"/>
      <c r="BQ131" s="306">
        <v>17.0</v>
      </c>
      <c r="BR131" s="307" t="s">
        <v>51</v>
      </c>
      <c r="BS131" s="308" t="s">
        <v>136</v>
      </c>
      <c r="BT131" s="308" t="s">
        <v>134</v>
      </c>
      <c r="BU131" s="309">
        <f>ADHK!BU131</f>
        <v>9659</v>
      </c>
      <c r="BV131" s="309">
        <f>'Produksi dan Harga'!X110</f>
        <v>415049.1534</v>
      </c>
      <c r="BW131" s="309">
        <f t="shared" si="2076"/>
        <v>4008.959773</v>
      </c>
      <c r="BX131" s="310"/>
      <c r="BY131" s="309">
        <f t="shared" si="2077"/>
        <v>0</v>
      </c>
      <c r="BZ131" s="310"/>
      <c r="CA131" s="309"/>
      <c r="CB131" s="309">
        <f t="shared" si="2078"/>
        <v>0</v>
      </c>
      <c r="CC131" s="309">
        <f t="shared" si="2079"/>
        <v>4008.959773</v>
      </c>
      <c r="CD131" s="310">
        <v>0.224147321887</v>
      </c>
      <c r="CE131" s="311">
        <f t="shared" si="2080"/>
        <v>898.5975967</v>
      </c>
      <c r="CF131" s="312">
        <f t="shared" si="2081"/>
        <v>3110.362176</v>
      </c>
      <c r="CG131" s="313"/>
      <c r="CH131" s="306">
        <v>17.0</v>
      </c>
      <c r="CI131" s="307" t="s">
        <v>51</v>
      </c>
      <c r="CJ131" s="308" t="s">
        <v>136</v>
      </c>
      <c r="CK131" s="308" t="s">
        <v>134</v>
      </c>
      <c r="CL131" s="309">
        <f>ADHK!CL131</f>
        <v>3380</v>
      </c>
      <c r="CM131" s="309">
        <f>'Produksi dan Harga'!AC110</f>
        <v>434612.3424</v>
      </c>
      <c r="CN131" s="309">
        <f t="shared" si="2082"/>
        <v>1468.989717</v>
      </c>
      <c r="CO131" s="310"/>
      <c r="CP131" s="309">
        <f t="shared" si="2083"/>
        <v>0</v>
      </c>
      <c r="CQ131" s="310"/>
      <c r="CR131" s="309"/>
      <c r="CS131" s="309">
        <f t="shared" si="2084"/>
        <v>0</v>
      </c>
      <c r="CT131" s="309">
        <f t="shared" si="2085"/>
        <v>1468.989717</v>
      </c>
      <c r="CU131" s="310">
        <v>0.224147321887</v>
      </c>
      <c r="CV131" s="311">
        <f t="shared" si="2086"/>
        <v>329.270111</v>
      </c>
      <c r="CW131" s="312">
        <f t="shared" si="2087"/>
        <v>1139.719606</v>
      </c>
      <c r="CX131" s="313"/>
      <c r="CY131" s="306">
        <v>17.0</v>
      </c>
      <c r="CZ131" s="307" t="s">
        <v>51</v>
      </c>
      <c r="DA131" s="308" t="s">
        <v>136</v>
      </c>
      <c r="DB131" s="308" t="s">
        <v>134</v>
      </c>
      <c r="DC131" s="309">
        <f>ADHK!DC131</f>
        <v>1877</v>
      </c>
      <c r="DD131" s="309">
        <f>'Produksi dan Harga'!AH110</f>
        <v>462376.7522</v>
      </c>
      <c r="DE131" s="309">
        <f t="shared" si="2088"/>
        <v>867.8811638</v>
      </c>
      <c r="DF131" s="310"/>
      <c r="DG131" s="309">
        <f t="shared" si="2089"/>
        <v>0</v>
      </c>
      <c r="DH131" s="310"/>
      <c r="DI131" s="309"/>
      <c r="DJ131" s="309">
        <f t="shared" si="2090"/>
        <v>0</v>
      </c>
      <c r="DK131" s="309">
        <f t="shared" si="2091"/>
        <v>867.8811638</v>
      </c>
      <c r="DL131" s="310">
        <v>0.224147321887</v>
      </c>
      <c r="DM131" s="311">
        <f t="shared" si="2092"/>
        <v>194.5332386</v>
      </c>
      <c r="DN131" s="312">
        <f t="shared" si="2093"/>
        <v>673.3479252</v>
      </c>
      <c r="DO131" s="313"/>
      <c r="DP131" s="306">
        <v>17.0</v>
      </c>
      <c r="DQ131" s="307" t="s">
        <v>51</v>
      </c>
      <c r="DR131" s="308" t="s">
        <v>136</v>
      </c>
      <c r="DS131" s="308" t="s">
        <v>134</v>
      </c>
      <c r="DT131" s="309">
        <f>ADHK!DT131</f>
        <v>3164</v>
      </c>
      <c r="DU131" s="309">
        <f>'Produksi dan Harga'!AM110</f>
        <v>482137.5733</v>
      </c>
      <c r="DV131" s="309">
        <f t="shared" si="2094"/>
        <v>1525.483282</v>
      </c>
      <c r="DW131" s="310"/>
      <c r="DX131" s="309">
        <f t="shared" si="2095"/>
        <v>0</v>
      </c>
      <c r="DY131" s="310"/>
      <c r="DZ131" s="309"/>
      <c r="EA131" s="309">
        <f t="shared" si="2096"/>
        <v>0</v>
      </c>
      <c r="EB131" s="309">
        <f t="shared" si="2097"/>
        <v>1525.483282</v>
      </c>
      <c r="EC131" s="310">
        <v>0.224147321887</v>
      </c>
      <c r="ED131" s="311">
        <f t="shared" si="2098"/>
        <v>341.9329922</v>
      </c>
      <c r="EE131" s="312">
        <f t="shared" si="2099"/>
        <v>1183.55029</v>
      </c>
      <c r="EF131" s="313"/>
      <c r="EG131" s="306">
        <v>17.0</v>
      </c>
      <c r="EH131" s="307" t="s">
        <v>51</v>
      </c>
      <c r="EI131" s="308" t="s">
        <v>136</v>
      </c>
      <c r="EJ131" s="308" t="s">
        <v>134</v>
      </c>
      <c r="EK131" s="309">
        <f>ADHK!EK131</f>
        <v>2673</v>
      </c>
      <c r="EL131" s="309">
        <f>'Produksi dan Harga'!AR110</f>
        <v>469432.0159</v>
      </c>
      <c r="EM131" s="309">
        <f t="shared" si="2100"/>
        <v>1254.791778</v>
      </c>
      <c r="EN131" s="310"/>
      <c r="EO131" s="309">
        <f t="shared" si="2101"/>
        <v>0</v>
      </c>
      <c r="EP131" s="310"/>
      <c r="EQ131" s="309"/>
      <c r="ER131" s="309">
        <f t="shared" si="2102"/>
        <v>0</v>
      </c>
      <c r="ES131" s="309">
        <f t="shared" si="2103"/>
        <v>1254.791778</v>
      </c>
      <c r="ET131" s="310">
        <v>0.224147321887</v>
      </c>
      <c r="EU131" s="311">
        <f t="shared" si="2104"/>
        <v>281.2582167</v>
      </c>
      <c r="EV131" s="312">
        <f t="shared" si="2105"/>
        <v>973.5335618</v>
      </c>
      <c r="EW131" s="313"/>
      <c r="EX131" s="306">
        <v>17.0</v>
      </c>
      <c r="EY131" s="307" t="s">
        <v>51</v>
      </c>
      <c r="EZ131" s="308" t="s">
        <v>136</v>
      </c>
      <c r="FA131" s="308" t="s">
        <v>134</v>
      </c>
      <c r="FB131" s="309">
        <f>ADHK!FB131</f>
        <v>3524</v>
      </c>
      <c r="FC131" s="309">
        <f>'Produksi dan Harga'!AW110</f>
        <v>470775.2072</v>
      </c>
      <c r="FD131" s="309">
        <f t="shared" si="2106"/>
        <v>1659.01183</v>
      </c>
      <c r="FE131" s="310"/>
      <c r="FF131" s="309">
        <f t="shared" si="2107"/>
        <v>0</v>
      </c>
      <c r="FG131" s="310"/>
      <c r="FH131" s="309"/>
      <c r="FI131" s="309">
        <f t="shared" si="2108"/>
        <v>0</v>
      </c>
      <c r="FJ131" s="309">
        <f t="shared" si="2109"/>
        <v>1659.01183</v>
      </c>
      <c r="FK131" s="310">
        <v>0.224147321887</v>
      </c>
      <c r="FL131" s="311">
        <f t="shared" si="2110"/>
        <v>371.8630587</v>
      </c>
      <c r="FM131" s="312">
        <f t="shared" si="2111"/>
        <v>1287.148771</v>
      </c>
      <c r="FN131" s="313"/>
      <c r="FO131" s="306">
        <v>17.0</v>
      </c>
      <c r="FP131" s="307" t="s">
        <v>51</v>
      </c>
      <c r="FQ131" s="308" t="s">
        <v>136</v>
      </c>
      <c r="FR131" s="308" t="s">
        <v>134</v>
      </c>
      <c r="FS131" s="309">
        <f>ADHK!FS131</f>
        <v>1241</v>
      </c>
      <c r="FT131" s="309">
        <f>'Produksi dan Harga'!BB110</f>
        <v>513202.1763</v>
      </c>
      <c r="FU131" s="309">
        <f t="shared" si="2112"/>
        <v>636.8839008</v>
      </c>
      <c r="FV131" s="310"/>
      <c r="FW131" s="309">
        <f t="shared" si="2113"/>
        <v>0</v>
      </c>
      <c r="FX131" s="310"/>
      <c r="FY131" s="309"/>
      <c r="FZ131" s="309">
        <f t="shared" si="2114"/>
        <v>0</v>
      </c>
      <c r="GA131" s="309">
        <f t="shared" si="2115"/>
        <v>636.8839008</v>
      </c>
      <c r="GB131" s="310">
        <v>0.224147321887</v>
      </c>
      <c r="GC131" s="311">
        <f t="shared" si="2116"/>
        <v>142.7558207</v>
      </c>
      <c r="GD131" s="312">
        <f t="shared" si="2117"/>
        <v>494.1280801</v>
      </c>
      <c r="GE131" s="313"/>
      <c r="GF131" s="306">
        <v>17.0</v>
      </c>
      <c r="GG131" s="307" t="s">
        <v>51</v>
      </c>
      <c r="GH131" s="308" t="s">
        <v>136</v>
      </c>
      <c r="GI131" s="308" t="s">
        <v>134</v>
      </c>
      <c r="GJ131" s="309">
        <f>ADHK!GJ131</f>
        <v>629</v>
      </c>
      <c r="GK131" s="309">
        <f>'Produksi dan Harga'!BG110</f>
        <v>523415.8861</v>
      </c>
      <c r="GL131" s="309">
        <f t="shared" si="2118"/>
        <v>329.2285923</v>
      </c>
      <c r="GM131" s="310"/>
      <c r="GN131" s="309">
        <f t="shared" si="2119"/>
        <v>0</v>
      </c>
      <c r="GO131" s="310"/>
      <c r="GP131" s="309"/>
      <c r="GQ131" s="309">
        <f t="shared" si="2120"/>
        <v>0</v>
      </c>
      <c r="GR131" s="309">
        <f t="shared" si="2121"/>
        <v>329.2285923</v>
      </c>
      <c r="GS131" s="310">
        <v>0.224147321887</v>
      </c>
      <c r="GT131" s="311">
        <f t="shared" si="2122"/>
        <v>73.79570726</v>
      </c>
      <c r="GU131" s="312">
        <f t="shared" si="2123"/>
        <v>255.4328851</v>
      </c>
      <c r="GV131" s="313"/>
      <c r="GW131" s="306">
        <v>17.0</v>
      </c>
      <c r="GX131" s="307" t="s">
        <v>51</v>
      </c>
      <c r="GY131" s="308" t="s">
        <v>136</v>
      </c>
      <c r="GZ131" s="308" t="s">
        <v>134</v>
      </c>
      <c r="HA131" s="309">
        <f>ADHK!HA131</f>
        <v>1504.98</v>
      </c>
      <c r="HB131" s="309">
        <f>'Produksi dan Harga'!BL110</f>
        <v>518924.4155</v>
      </c>
      <c r="HC131" s="309">
        <f t="shared" si="2124"/>
        <v>780.9708668</v>
      </c>
      <c r="HD131" s="310"/>
      <c r="HE131" s="309">
        <f t="shared" si="2125"/>
        <v>0</v>
      </c>
      <c r="HF131" s="310"/>
      <c r="HG131" s="309"/>
      <c r="HH131" s="309">
        <f t="shared" si="2126"/>
        <v>0</v>
      </c>
      <c r="HI131" s="309">
        <f t="shared" si="2127"/>
        <v>780.9708668</v>
      </c>
      <c r="HJ131" s="310">
        <v>0.224147321887</v>
      </c>
      <c r="HK131" s="311">
        <f t="shared" si="2128"/>
        <v>175.0525283</v>
      </c>
      <c r="HL131" s="312">
        <f t="shared" si="2129"/>
        <v>605.9183385</v>
      </c>
      <c r="HM131" s="313"/>
      <c r="HN131" s="306">
        <v>17.0</v>
      </c>
      <c r="HO131" s="307" t="s">
        <v>51</v>
      </c>
      <c r="HP131" s="308" t="s">
        <v>136</v>
      </c>
      <c r="HQ131" s="308" t="s">
        <v>134</v>
      </c>
      <c r="HR131" s="309">
        <f>ADHK!HR131</f>
        <v>1839.4</v>
      </c>
      <c r="HS131" s="309">
        <f>'Produksi dan Harga'!BQ110</f>
        <v>575491.1523</v>
      </c>
      <c r="HT131" s="309">
        <f t="shared" si="2130"/>
        <v>1058.558426</v>
      </c>
      <c r="HU131" s="310"/>
      <c r="HV131" s="309">
        <f t="shared" si="2131"/>
        <v>0</v>
      </c>
      <c r="HW131" s="310"/>
      <c r="HX131" s="309"/>
      <c r="HY131" s="309">
        <f t="shared" si="2132"/>
        <v>0</v>
      </c>
      <c r="HZ131" s="309">
        <f t="shared" si="2133"/>
        <v>1058.558426</v>
      </c>
      <c r="IA131" s="310">
        <v>0.224147321887</v>
      </c>
      <c r="IB131" s="311">
        <f t="shared" si="2134"/>
        <v>237.2730362</v>
      </c>
      <c r="IC131" s="312">
        <f t="shared" si="2135"/>
        <v>821.2853894</v>
      </c>
      <c r="ID131" s="313"/>
      <c r="IE131" s="306">
        <v>17.0</v>
      </c>
      <c r="IF131" s="307" t="s">
        <v>51</v>
      </c>
      <c r="IG131" s="308" t="s">
        <v>136</v>
      </c>
      <c r="IH131" s="308" t="s">
        <v>134</v>
      </c>
      <c r="II131" s="309">
        <f>ADHK!II131</f>
        <v>2883.5</v>
      </c>
      <c r="IJ131" s="309">
        <f>'Produksi dan Harga'!BV110</f>
        <v>643621.3222</v>
      </c>
      <c r="IK131" s="309">
        <f t="shared" si="2136"/>
        <v>1855.882083</v>
      </c>
      <c r="IL131" s="310"/>
      <c r="IM131" s="309">
        <f t="shared" si="2137"/>
        <v>0</v>
      </c>
      <c r="IN131" s="310"/>
      <c r="IO131" s="309"/>
      <c r="IP131" s="309">
        <f t="shared" si="2138"/>
        <v>0</v>
      </c>
      <c r="IQ131" s="309">
        <f t="shared" si="2139"/>
        <v>1855.882083</v>
      </c>
      <c r="IR131" s="310">
        <v>0.224147321887</v>
      </c>
      <c r="IS131" s="311">
        <f t="shared" si="2140"/>
        <v>415.9909986</v>
      </c>
      <c r="IT131" s="312">
        <f t="shared" si="2141"/>
        <v>1439.891084</v>
      </c>
      <c r="IU131" s="313"/>
      <c r="IV131" s="306">
        <v>17.0</v>
      </c>
      <c r="IW131" s="307" t="s">
        <v>51</v>
      </c>
      <c r="IX131" s="308" t="s">
        <v>136</v>
      </c>
      <c r="IY131" s="308" t="s">
        <v>134</v>
      </c>
      <c r="IZ131" s="309">
        <f>ADHK!IZ131</f>
        <v>2077.2</v>
      </c>
      <c r="JA131" s="309">
        <f>'Produksi dan Harga'!CA110</f>
        <v>645879.5508</v>
      </c>
      <c r="JB131" s="309">
        <f t="shared" si="2142"/>
        <v>1341.621003</v>
      </c>
      <c r="JC131" s="310"/>
      <c r="JD131" s="309">
        <f t="shared" si="2143"/>
        <v>0</v>
      </c>
      <c r="JE131" s="310"/>
      <c r="JF131" s="309"/>
      <c r="JG131" s="309">
        <f t="shared" si="2144"/>
        <v>0</v>
      </c>
      <c r="JH131" s="309">
        <f t="shared" si="2145"/>
        <v>1341.621003</v>
      </c>
      <c r="JI131" s="310">
        <v>0.224147321887</v>
      </c>
      <c r="JJ131" s="311">
        <f t="shared" si="2146"/>
        <v>300.7207548</v>
      </c>
      <c r="JK131" s="312">
        <f t="shared" si="2147"/>
        <v>1040.900248</v>
      </c>
      <c r="JL131" s="313"/>
      <c r="JM131" s="306">
        <v>17.0</v>
      </c>
      <c r="JN131" s="307" t="s">
        <v>51</v>
      </c>
      <c r="JO131" s="308" t="s">
        <v>136</v>
      </c>
      <c r="JP131" s="308" t="s">
        <v>134</v>
      </c>
      <c r="JQ131" s="309">
        <f>ADHK!JQ131</f>
        <v>4118.8</v>
      </c>
      <c r="JR131" s="309">
        <f>'Produksi dan Harga'!CF110</f>
        <v>641502.2125</v>
      </c>
      <c r="JS131" s="309">
        <f t="shared" si="2148"/>
        <v>2642.219313</v>
      </c>
      <c r="JT131" s="310"/>
      <c r="JU131" s="309">
        <f t="shared" si="2149"/>
        <v>0</v>
      </c>
      <c r="JV131" s="310"/>
      <c r="JW131" s="309"/>
      <c r="JX131" s="309">
        <f t="shared" si="2150"/>
        <v>0</v>
      </c>
      <c r="JY131" s="309">
        <f t="shared" si="2151"/>
        <v>2642.219313</v>
      </c>
      <c r="JZ131" s="310">
        <v>0.224147321887</v>
      </c>
      <c r="KA131" s="311">
        <f t="shared" si="2152"/>
        <v>592.2463828</v>
      </c>
      <c r="KB131" s="312">
        <f t="shared" si="2153"/>
        <v>2049.97293</v>
      </c>
      <c r="KC131" s="313"/>
      <c r="KD131" s="306">
        <v>17.0</v>
      </c>
      <c r="KE131" s="307" t="s">
        <v>51</v>
      </c>
      <c r="KF131" s="308" t="s">
        <v>136</v>
      </c>
      <c r="KG131" s="308" t="s">
        <v>134</v>
      </c>
      <c r="KH131" s="309" t="str">
        <f>ADHK!KH131</f>
        <v/>
      </c>
      <c r="KI131" s="309"/>
      <c r="KJ131" s="309">
        <f t="shared" si="2154"/>
        <v>0</v>
      </c>
      <c r="KK131" s="310"/>
      <c r="KL131" s="309">
        <f t="shared" si="2155"/>
        <v>0</v>
      </c>
      <c r="KM131" s="310"/>
      <c r="KN131" s="309"/>
      <c r="KO131" s="309">
        <f t="shared" si="2156"/>
        <v>0</v>
      </c>
      <c r="KP131" s="309">
        <f t="shared" si="2157"/>
        <v>0</v>
      </c>
      <c r="KQ131" s="310">
        <v>0.224147321887</v>
      </c>
      <c r="KR131" s="311">
        <f t="shared" si="2158"/>
        <v>0</v>
      </c>
      <c r="KS131" s="312">
        <f t="shared" si="2159"/>
        <v>0</v>
      </c>
      <c r="KT131" s="313"/>
      <c r="KU131" s="314"/>
    </row>
    <row r="132" ht="15.75" customHeight="1">
      <c r="A132" s="306">
        <v>18.0</v>
      </c>
      <c r="B132" s="307" t="s">
        <v>52</v>
      </c>
      <c r="C132" s="308" t="s">
        <v>136</v>
      </c>
      <c r="D132" s="308" t="s">
        <v>134</v>
      </c>
      <c r="E132" s="309">
        <f>ADHK!E132</f>
        <v>539</v>
      </c>
      <c r="F132" s="309">
        <f>ADHK!F132</f>
        <v>416488.9484</v>
      </c>
      <c r="G132" s="309">
        <f t="shared" si="2052"/>
        <v>224.4875432</v>
      </c>
      <c r="H132" s="310"/>
      <c r="I132" s="309">
        <f t="shared" si="2053"/>
        <v>0</v>
      </c>
      <c r="J132" s="310"/>
      <c r="K132" s="309"/>
      <c r="L132" s="309">
        <f t="shared" si="2054"/>
        <v>0</v>
      </c>
      <c r="M132" s="309">
        <f t="shared" si="2055"/>
        <v>224.4875432</v>
      </c>
      <c r="N132" s="310">
        <v>0.224147321887</v>
      </c>
      <c r="O132" s="311">
        <f t="shared" si="2056"/>
        <v>50.31828161</v>
      </c>
      <c r="P132" s="312">
        <f t="shared" si="2057"/>
        <v>174.1692616</v>
      </c>
      <c r="Q132" s="313"/>
      <c r="R132" s="306">
        <v>18.0</v>
      </c>
      <c r="S132" s="307" t="s">
        <v>52</v>
      </c>
      <c r="T132" s="308" t="s">
        <v>136</v>
      </c>
      <c r="U132" s="308" t="s">
        <v>134</v>
      </c>
      <c r="V132" s="309">
        <f>ADHK!V132</f>
        <v>105</v>
      </c>
      <c r="W132" s="309">
        <f>'Produksi dan Harga'!I111</f>
        <v>439717.8626</v>
      </c>
      <c r="X132" s="309">
        <f t="shared" si="2058"/>
        <v>46.17037557</v>
      </c>
      <c r="Y132" s="310"/>
      <c r="Z132" s="309">
        <f t="shared" si="2059"/>
        <v>0</v>
      </c>
      <c r="AA132" s="310"/>
      <c r="AB132" s="309"/>
      <c r="AC132" s="309">
        <f t="shared" si="2060"/>
        <v>0</v>
      </c>
      <c r="AD132" s="309">
        <f t="shared" si="2061"/>
        <v>46.17037557</v>
      </c>
      <c r="AE132" s="310">
        <v>0.224147321887</v>
      </c>
      <c r="AF132" s="311">
        <f t="shared" si="2062"/>
        <v>10.34896604</v>
      </c>
      <c r="AG132" s="312">
        <f t="shared" si="2063"/>
        <v>35.82140954</v>
      </c>
      <c r="AH132" s="313"/>
      <c r="AI132" s="306">
        <v>18.0</v>
      </c>
      <c r="AJ132" s="307" t="s">
        <v>52</v>
      </c>
      <c r="AK132" s="308" t="s">
        <v>136</v>
      </c>
      <c r="AL132" s="308" t="s">
        <v>134</v>
      </c>
      <c r="AM132" s="309">
        <f>ADHK!AM132</f>
        <v>614</v>
      </c>
      <c r="AN132" s="309">
        <f>'Produksi dan Harga'!N111</f>
        <v>441653.9214</v>
      </c>
      <c r="AO132" s="309">
        <f t="shared" si="2064"/>
        <v>271.1755078</v>
      </c>
      <c r="AP132" s="310"/>
      <c r="AQ132" s="309">
        <f t="shared" si="2065"/>
        <v>0</v>
      </c>
      <c r="AR132" s="310"/>
      <c r="AS132" s="309"/>
      <c r="AT132" s="309">
        <f t="shared" si="2066"/>
        <v>0</v>
      </c>
      <c r="AU132" s="309">
        <f t="shared" si="2067"/>
        <v>271.1755078</v>
      </c>
      <c r="AV132" s="310">
        <v>0.224147321887</v>
      </c>
      <c r="AW132" s="311">
        <f t="shared" si="2068"/>
        <v>60.78326383</v>
      </c>
      <c r="AX132" s="312">
        <f t="shared" si="2069"/>
        <v>210.3922439</v>
      </c>
      <c r="AY132" s="313"/>
      <c r="AZ132" s="306">
        <v>18.0</v>
      </c>
      <c r="BA132" s="307" t="s">
        <v>52</v>
      </c>
      <c r="BB132" s="308" t="s">
        <v>136</v>
      </c>
      <c r="BC132" s="308" t="s">
        <v>134</v>
      </c>
      <c r="BD132" s="309">
        <f>ADHK!BD132</f>
        <v>0</v>
      </c>
      <c r="BE132" s="309">
        <f>'Produksi dan Harga'!S111</f>
        <v>458351.5708</v>
      </c>
      <c r="BF132" s="309">
        <f t="shared" si="2070"/>
        <v>0</v>
      </c>
      <c r="BG132" s="310"/>
      <c r="BH132" s="309">
        <f t="shared" si="2071"/>
        <v>0</v>
      </c>
      <c r="BI132" s="310"/>
      <c r="BJ132" s="309"/>
      <c r="BK132" s="309">
        <f t="shared" si="2072"/>
        <v>0</v>
      </c>
      <c r="BL132" s="309">
        <f t="shared" si="2073"/>
        <v>0</v>
      </c>
      <c r="BM132" s="310">
        <v>0.224147321887</v>
      </c>
      <c r="BN132" s="311">
        <f t="shared" si="2074"/>
        <v>0</v>
      </c>
      <c r="BO132" s="312">
        <f t="shared" si="2075"/>
        <v>0</v>
      </c>
      <c r="BP132" s="313"/>
      <c r="BQ132" s="306">
        <v>18.0</v>
      </c>
      <c r="BR132" s="307" t="s">
        <v>52</v>
      </c>
      <c r="BS132" s="308" t="s">
        <v>136</v>
      </c>
      <c r="BT132" s="308" t="s">
        <v>134</v>
      </c>
      <c r="BU132" s="309">
        <f>ADHK!BU132</f>
        <v>2</v>
      </c>
      <c r="BV132" s="309">
        <f>'Produksi dan Harga'!X111</f>
        <v>485076.2345</v>
      </c>
      <c r="BW132" s="309">
        <f t="shared" si="2076"/>
        <v>0.9701524691</v>
      </c>
      <c r="BX132" s="310"/>
      <c r="BY132" s="309">
        <f t="shared" si="2077"/>
        <v>0</v>
      </c>
      <c r="BZ132" s="310"/>
      <c r="CA132" s="309"/>
      <c r="CB132" s="309">
        <f t="shared" si="2078"/>
        <v>0</v>
      </c>
      <c r="CC132" s="309">
        <f t="shared" si="2079"/>
        <v>0.9701524691</v>
      </c>
      <c r="CD132" s="310">
        <v>0.224147321887</v>
      </c>
      <c r="CE132" s="311">
        <f t="shared" si="2080"/>
        <v>0.2174570778</v>
      </c>
      <c r="CF132" s="312">
        <f t="shared" si="2081"/>
        <v>0.7526953913</v>
      </c>
      <c r="CG132" s="313"/>
      <c r="CH132" s="306">
        <v>18.0</v>
      </c>
      <c r="CI132" s="307" t="s">
        <v>52</v>
      </c>
      <c r="CJ132" s="308" t="s">
        <v>136</v>
      </c>
      <c r="CK132" s="308" t="s">
        <v>134</v>
      </c>
      <c r="CL132" s="309">
        <f>ADHK!CL132</f>
        <v>2</v>
      </c>
      <c r="CM132" s="309">
        <f>'Produksi dan Harga'!AC111</f>
        <v>507940.1241</v>
      </c>
      <c r="CN132" s="309">
        <f t="shared" si="2082"/>
        <v>1.015880248</v>
      </c>
      <c r="CO132" s="310"/>
      <c r="CP132" s="309">
        <f t="shared" si="2083"/>
        <v>0</v>
      </c>
      <c r="CQ132" s="310"/>
      <c r="CR132" s="309"/>
      <c r="CS132" s="309">
        <f t="shared" si="2084"/>
        <v>0</v>
      </c>
      <c r="CT132" s="309">
        <f t="shared" si="2085"/>
        <v>1.015880248</v>
      </c>
      <c r="CU132" s="310">
        <v>0.224147321887</v>
      </c>
      <c r="CV132" s="311">
        <f t="shared" si="2086"/>
        <v>0.227706837</v>
      </c>
      <c r="CW132" s="312">
        <f t="shared" si="2087"/>
        <v>0.7881734113</v>
      </c>
      <c r="CX132" s="313"/>
      <c r="CY132" s="306">
        <v>18.0</v>
      </c>
      <c r="CZ132" s="307" t="s">
        <v>52</v>
      </c>
      <c r="DA132" s="308" t="s">
        <v>136</v>
      </c>
      <c r="DB132" s="308" t="s">
        <v>134</v>
      </c>
      <c r="DC132" s="309">
        <f>ADHK!DC132</f>
        <v>60</v>
      </c>
      <c r="DD132" s="309">
        <f>'Produksi dan Harga'!AH111</f>
        <v>540388.9444</v>
      </c>
      <c r="DE132" s="309">
        <f t="shared" si="2088"/>
        <v>32.42333666</v>
      </c>
      <c r="DF132" s="310"/>
      <c r="DG132" s="309">
        <f t="shared" si="2089"/>
        <v>0</v>
      </c>
      <c r="DH132" s="310"/>
      <c r="DI132" s="309"/>
      <c r="DJ132" s="309">
        <f t="shared" si="2090"/>
        <v>0</v>
      </c>
      <c r="DK132" s="309">
        <f t="shared" si="2091"/>
        <v>32.42333666</v>
      </c>
      <c r="DL132" s="310">
        <v>0.224147321887</v>
      </c>
      <c r="DM132" s="311">
        <f t="shared" si="2092"/>
        <v>7.267604079</v>
      </c>
      <c r="DN132" s="312">
        <f t="shared" si="2093"/>
        <v>25.15573258</v>
      </c>
      <c r="DO132" s="313"/>
      <c r="DP132" s="306">
        <v>18.0</v>
      </c>
      <c r="DQ132" s="307" t="s">
        <v>52</v>
      </c>
      <c r="DR132" s="308" t="s">
        <v>136</v>
      </c>
      <c r="DS132" s="308" t="s">
        <v>134</v>
      </c>
      <c r="DT132" s="309">
        <f>ADHK!DT132</f>
        <v>2</v>
      </c>
      <c r="DU132" s="309">
        <f>'Produksi dan Harga'!AM111</f>
        <v>563483.8107</v>
      </c>
      <c r="DV132" s="309">
        <f t="shared" si="2094"/>
        <v>1.126967621</v>
      </c>
      <c r="DW132" s="310"/>
      <c r="DX132" s="309">
        <f t="shared" si="2095"/>
        <v>0</v>
      </c>
      <c r="DY132" s="310"/>
      <c r="DZ132" s="309"/>
      <c r="EA132" s="309">
        <f t="shared" si="2096"/>
        <v>0</v>
      </c>
      <c r="EB132" s="309">
        <f t="shared" si="2097"/>
        <v>1.126967621</v>
      </c>
      <c r="EC132" s="310">
        <v>0.224147321887</v>
      </c>
      <c r="ED132" s="311">
        <f t="shared" si="2098"/>
        <v>0.2526067742</v>
      </c>
      <c r="EE132" s="312">
        <f t="shared" si="2099"/>
        <v>0.8743608472</v>
      </c>
      <c r="EF132" s="313"/>
      <c r="EG132" s="306">
        <v>18.0</v>
      </c>
      <c r="EH132" s="307" t="s">
        <v>52</v>
      </c>
      <c r="EI132" s="308" t="s">
        <v>136</v>
      </c>
      <c r="EJ132" s="308" t="s">
        <v>134</v>
      </c>
      <c r="EK132" s="309">
        <f>ADHK!EK132</f>
        <v>34</v>
      </c>
      <c r="EL132" s="309">
        <f>'Produksi dan Harga'!AR111</f>
        <v>548634.5719</v>
      </c>
      <c r="EM132" s="309">
        <f t="shared" si="2100"/>
        <v>18.65357545</v>
      </c>
      <c r="EN132" s="310"/>
      <c r="EO132" s="309">
        <f t="shared" si="2101"/>
        <v>0</v>
      </c>
      <c r="EP132" s="310"/>
      <c r="EQ132" s="309"/>
      <c r="ER132" s="309">
        <f t="shared" si="2102"/>
        <v>0</v>
      </c>
      <c r="ES132" s="309">
        <f t="shared" si="2103"/>
        <v>18.65357545</v>
      </c>
      <c r="ET132" s="310">
        <v>0.224147321887</v>
      </c>
      <c r="EU132" s="311">
        <f t="shared" si="2104"/>
        <v>4.18114898</v>
      </c>
      <c r="EV132" s="312">
        <f t="shared" si="2105"/>
        <v>14.47242647</v>
      </c>
      <c r="EW132" s="313"/>
      <c r="EX132" s="306">
        <v>18.0</v>
      </c>
      <c r="EY132" s="307" t="s">
        <v>52</v>
      </c>
      <c r="EZ132" s="308" t="s">
        <v>136</v>
      </c>
      <c r="FA132" s="308" t="s">
        <v>134</v>
      </c>
      <c r="FB132" s="309">
        <f>ADHK!FB132</f>
        <v>11</v>
      </c>
      <c r="FC132" s="309">
        <f>'Produksi dan Harga'!AW111</f>
        <v>550204.3865</v>
      </c>
      <c r="FD132" s="309">
        <f t="shared" si="2106"/>
        <v>6.052248251</v>
      </c>
      <c r="FE132" s="310"/>
      <c r="FF132" s="309">
        <f t="shared" si="2107"/>
        <v>0</v>
      </c>
      <c r="FG132" s="310"/>
      <c r="FH132" s="309"/>
      <c r="FI132" s="309">
        <f t="shared" si="2108"/>
        <v>0</v>
      </c>
      <c r="FJ132" s="309">
        <f t="shared" si="2109"/>
        <v>6.052248251</v>
      </c>
      <c r="FK132" s="310">
        <v>0.224147321887</v>
      </c>
      <c r="FL132" s="311">
        <f t="shared" si="2110"/>
        <v>1.356595237</v>
      </c>
      <c r="FM132" s="312">
        <f t="shared" si="2111"/>
        <v>4.695653014</v>
      </c>
      <c r="FN132" s="313"/>
      <c r="FO132" s="306">
        <v>18.0</v>
      </c>
      <c r="FP132" s="307" t="s">
        <v>52</v>
      </c>
      <c r="FQ132" s="308" t="s">
        <v>136</v>
      </c>
      <c r="FR132" s="308" t="s">
        <v>134</v>
      </c>
      <c r="FS132" s="309">
        <f>ADHK!FS132</f>
        <v>24</v>
      </c>
      <c r="FT132" s="309">
        <f>'Produksi dan Harga'!BB111</f>
        <v>599789.6325</v>
      </c>
      <c r="FU132" s="309">
        <f t="shared" si="2112"/>
        <v>14.39495118</v>
      </c>
      <c r="FV132" s="310"/>
      <c r="FW132" s="309">
        <f t="shared" si="2113"/>
        <v>0</v>
      </c>
      <c r="FX132" s="310"/>
      <c r="FY132" s="309"/>
      <c r="FZ132" s="309">
        <f t="shared" si="2114"/>
        <v>0</v>
      </c>
      <c r="GA132" s="309">
        <f t="shared" si="2115"/>
        <v>14.39495118</v>
      </c>
      <c r="GB132" s="310">
        <v>0.224147321887</v>
      </c>
      <c r="GC132" s="311">
        <f t="shared" si="2116"/>
        <v>3.226589756</v>
      </c>
      <c r="GD132" s="312">
        <f t="shared" si="2117"/>
        <v>11.16836143</v>
      </c>
      <c r="GE132" s="313"/>
      <c r="GF132" s="306">
        <v>18.0</v>
      </c>
      <c r="GG132" s="307" t="s">
        <v>52</v>
      </c>
      <c r="GH132" s="308" t="s">
        <v>136</v>
      </c>
      <c r="GI132" s="308" t="s">
        <v>134</v>
      </c>
      <c r="GJ132" s="309">
        <f>ADHK!GJ132</f>
        <v>443</v>
      </c>
      <c r="GK132" s="309">
        <f>'Produksi dan Harga'!BG111</f>
        <v>611726.5992</v>
      </c>
      <c r="GL132" s="309">
        <f t="shared" si="2118"/>
        <v>270.9948834</v>
      </c>
      <c r="GM132" s="310"/>
      <c r="GN132" s="309">
        <f t="shared" si="2119"/>
        <v>0</v>
      </c>
      <c r="GO132" s="310"/>
      <c r="GP132" s="309"/>
      <c r="GQ132" s="309">
        <f t="shared" si="2120"/>
        <v>0</v>
      </c>
      <c r="GR132" s="309">
        <f t="shared" si="2121"/>
        <v>270.9948834</v>
      </c>
      <c r="GS132" s="310">
        <v>0.224147321887</v>
      </c>
      <c r="GT132" s="311">
        <f t="shared" si="2122"/>
        <v>60.74277737</v>
      </c>
      <c r="GU132" s="312">
        <f t="shared" si="2123"/>
        <v>210.2521061</v>
      </c>
      <c r="GV132" s="313"/>
      <c r="GW132" s="306">
        <v>18.0</v>
      </c>
      <c r="GX132" s="307" t="s">
        <v>52</v>
      </c>
      <c r="GY132" s="308" t="s">
        <v>136</v>
      </c>
      <c r="GZ132" s="308" t="s">
        <v>134</v>
      </c>
      <c r="HA132" s="309">
        <f>ADHK!HA132</f>
        <v>2</v>
      </c>
      <c r="HB132" s="309">
        <f>'Produksi dan Harga'!BL111</f>
        <v>606477.3277</v>
      </c>
      <c r="HC132" s="309">
        <f t="shared" si="2124"/>
        <v>1.212954655</v>
      </c>
      <c r="HD132" s="310"/>
      <c r="HE132" s="309">
        <f t="shared" si="2125"/>
        <v>0</v>
      </c>
      <c r="HF132" s="310"/>
      <c r="HG132" s="309"/>
      <c r="HH132" s="309">
        <f t="shared" si="2126"/>
        <v>0</v>
      </c>
      <c r="HI132" s="309">
        <f t="shared" si="2127"/>
        <v>1.212954655</v>
      </c>
      <c r="HJ132" s="310">
        <v>0.224147321887</v>
      </c>
      <c r="HK132" s="311">
        <f t="shared" si="2128"/>
        <v>0.2718805376</v>
      </c>
      <c r="HL132" s="312">
        <f t="shared" si="2129"/>
        <v>0.9410741179</v>
      </c>
      <c r="HM132" s="313"/>
      <c r="HN132" s="306">
        <v>18.0</v>
      </c>
      <c r="HO132" s="307" t="s">
        <v>52</v>
      </c>
      <c r="HP132" s="308" t="s">
        <v>136</v>
      </c>
      <c r="HQ132" s="308" t="s">
        <v>134</v>
      </c>
      <c r="HR132" s="309">
        <f>ADHK!HR132</f>
        <v>57</v>
      </c>
      <c r="HS132" s="309">
        <f>'Produksi dan Harga'!BQ111</f>
        <v>672588.0028</v>
      </c>
      <c r="HT132" s="309">
        <f t="shared" si="2130"/>
        <v>38.33751616</v>
      </c>
      <c r="HU132" s="310"/>
      <c r="HV132" s="309">
        <f t="shared" si="2131"/>
        <v>0</v>
      </c>
      <c r="HW132" s="310"/>
      <c r="HX132" s="309"/>
      <c r="HY132" s="309">
        <f t="shared" si="2132"/>
        <v>0</v>
      </c>
      <c r="HZ132" s="309">
        <f t="shared" si="2133"/>
        <v>38.33751616</v>
      </c>
      <c r="IA132" s="310">
        <v>0.224147321887</v>
      </c>
      <c r="IB132" s="311">
        <f t="shared" si="2134"/>
        <v>8.593251575</v>
      </c>
      <c r="IC132" s="312">
        <f t="shared" si="2135"/>
        <v>29.74426459</v>
      </c>
      <c r="ID132" s="313"/>
      <c r="IE132" s="306">
        <v>18.0</v>
      </c>
      <c r="IF132" s="307" t="s">
        <v>52</v>
      </c>
      <c r="IG132" s="308" t="s">
        <v>136</v>
      </c>
      <c r="IH132" s="308" t="s">
        <v>134</v>
      </c>
      <c r="II132" s="309">
        <f>ADHK!II132</f>
        <v>14.75</v>
      </c>
      <c r="IJ132" s="309">
        <f>'Produksi dan Harga'!BV111</f>
        <v>740156.5668</v>
      </c>
      <c r="IK132" s="309">
        <f t="shared" si="2136"/>
        <v>10.91730936</v>
      </c>
      <c r="IL132" s="310"/>
      <c r="IM132" s="309">
        <f t="shared" si="2137"/>
        <v>0</v>
      </c>
      <c r="IN132" s="310"/>
      <c r="IO132" s="309"/>
      <c r="IP132" s="309">
        <f t="shared" si="2138"/>
        <v>0</v>
      </c>
      <c r="IQ132" s="309">
        <f t="shared" si="2139"/>
        <v>10.91730936</v>
      </c>
      <c r="IR132" s="310">
        <v>0.224147321887</v>
      </c>
      <c r="IS132" s="311">
        <f t="shared" si="2140"/>
        <v>2.447085655</v>
      </c>
      <c r="IT132" s="312">
        <f t="shared" si="2141"/>
        <v>8.470223705</v>
      </c>
      <c r="IU132" s="313"/>
      <c r="IV132" s="306">
        <v>18.0</v>
      </c>
      <c r="IW132" s="307" t="s">
        <v>52</v>
      </c>
      <c r="IX132" s="308" t="s">
        <v>136</v>
      </c>
      <c r="IY132" s="308" t="s">
        <v>134</v>
      </c>
      <c r="IZ132" s="309">
        <f>ADHK!IZ132</f>
        <v>2.6</v>
      </c>
      <c r="JA132" s="309">
        <f>'Produksi dan Harga'!CA111</f>
        <v>760366.2864</v>
      </c>
      <c r="JB132" s="309">
        <f t="shared" si="2142"/>
        <v>1.976952345</v>
      </c>
      <c r="JC132" s="310"/>
      <c r="JD132" s="309">
        <f t="shared" si="2143"/>
        <v>0</v>
      </c>
      <c r="JE132" s="310"/>
      <c r="JF132" s="309"/>
      <c r="JG132" s="309">
        <f t="shared" si="2144"/>
        <v>0</v>
      </c>
      <c r="JH132" s="309">
        <f t="shared" si="2145"/>
        <v>1.976952345</v>
      </c>
      <c r="JI132" s="310">
        <v>0.224147321887</v>
      </c>
      <c r="JJ132" s="311">
        <f t="shared" si="2146"/>
        <v>0.4431285735</v>
      </c>
      <c r="JK132" s="312">
        <f t="shared" si="2147"/>
        <v>1.533823771</v>
      </c>
      <c r="JL132" s="313"/>
      <c r="JM132" s="306">
        <v>18.0</v>
      </c>
      <c r="JN132" s="307" t="s">
        <v>52</v>
      </c>
      <c r="JO132" s="308" t="s">
        <v>136</v>
      </c>
      <c r="JP132" s="308" t="s">
        <v>134</v>
      </c>
      <c r="JQ132" s="309">
        <f>ADHK!JQ132</f>
        <v>81</v>
      </c>
      <c r="JR132" s="309">
        <f>'Produksi dan Harga'!CF111</f>
        <v>756895.2345</v>
      </c>
      <c r="JS132" s="309">
        <f t="shared" si="2148"/>
        <v>61.308514</v>
      </c>
      <c r="JT132" s="310"/>
      <c r="JU132" s="309">
        <f t="shared" si="2149"/>
        <v>0</v>
      </c>
      <c r="JV132" s="310"/>
      <c r="JW132" s="309"/>
      <c r="JX132" s="309">
        <f t="shared" si="2150"/>
        <v>0</v>
      </c>
      <c r="JY132" s="309">
        <f t="shared" si="2151"/>
        <v>61.308514</v>
      </c>
      <c r="JZ132" s="310">
        <v>0.224147321887</v>
      </c>
      <c r="KA132" s="311">
        <f t="shared" si="2152"/>
        <v>13.74213922</v>
      </c>
      <c r="KB132" s="312">
        <f t="shared" si="2153"/>
        <v>47.56637477</v>
      </c>
      <c r="KC132" s="313"/>
      <c r="KD132" s="306">
        <v>18.0</v>
      </c>
      <c r="KE132" s="307" t="s">
        <v>52</v>
      </c>
      <c r="KF132" s="308" t="s">
        <v>136</v>
      </c>
      <c r="KG132" s="308" t="s">
        <v>134</v>
      </c>
      <c r="KH132" s="309" t="str">
        <f>ADHK!KH132</f>
        <v/>
      </c>
      <c r="KI132" s="309"/>
      <c r="KJ132" s="309">
        <f t="shared" si="2154"/>
        <v>0</v>
      </c>
      <c r="KK132" s="310"/>
      <c r="KL132" s="309">
        <f t="shared" si="2155"/>
        <v>0</v>
      </c>
      <c r="KM132" s="310"/>
      <c r="KN132" s="309"/>
      <c r="KO132" s="309">
        <f t="shared" si="2156"/>
        <v>0</v>
      </c>
      <c r="KP132" s="309">
        <f t="shared" si="2157"/>
        <v>0</v>
      </c>
      <c r="KQ132" s="310">
        <v>0.224147321887</v>
      </c>
      <c r="KR132" s="311">
        <f t="shared" si="2158"/>
        <v>0</v>
      </c>
      <c r="KS132" s="312">
        <f t="shared" si="2159"/>
        <v>0</v>
      </c>
      <c r="KT132" s="313"/>
      <c r="KU132" s="314"/>
    </row>
    <row r="133" ht="15.75" customHeight="1">
      <c r="A133" s="306">
        <v>19.0</v>
      </c>
      <c r="B133" s="307" t="s">
        <v>53</v>
      </c>
      <c r="C133" s="308" t="s">
        <v>132</v>
      </c>
      <c r="D133" s="308" t="s">
        <v>134</v>
      </c>
      <c r="E133" s="309">
        <f>ADHK!E133</f>
        <v>0</v>
      </c>
      <c r="F133" s="309">
        <f>ADHK!F133</f>
        <v>600809.4892</v>
      </c>
      <c r="G133" s="309">
        <f t="shared" si="2052"/>
        <v>0</v>
      </c>
      <c r="H133" s="310"/>
      <c r="I133" s="309">
        <f t="shared" si="2053"/>
        <v>0</v>
      </c>
      <c r="J133" s="310"/>
      <c r="K133" s="309"/>
      <c r="L133" s="309">
        <f t="shared" si="2054"/>
        <v>0</v>
      </c>
      <c r="M133" s="309">
        <f t="shared" si="2055"/>
        <v>0</v>
      </c>
      <c r="N133" s="310">
        <v>0.3885051169590643</v>
      </c>
      <c r="O133" s="311">
        <f t="shared" si="2056"/>
        <v>0</v>
      </c>
      <c r="P133" s="312">
        <f t="shared" si="2057"/>
        <v>0</v>
      </c>
      <c r="Q133" s="313"/>
      <c r="R133" s="306">
        <v>19.0</v>
      </c>
      <c r="S133" s="307" t="s">
        <v>53</v>
      </c>
      <c r="T133" s="308" t="s">
        <v>132</v>
      </c>
      <c r="U133" s="308" t="s">
        <v>134</v>
      </c>
      <c r="V133" s="309">
        <f>ADHK!V133</f>
        <v>0</v>
      </c>
      <c r="W133" s="309">
        <f>'Produksi dan Harga'!I112</f>
        <v>634318.5466</v>
      </c>
      <c r="X133" s="309">
        <f t="shared" si="2058"/>
        <v>0</v>
      </c>
      <c r="Y133" s="310"/>
      <c r="Z133" s="309">
        <f t="shared" si="2059"/>
        <v>0</v>
      </c>
      <c r="AA133" s="310"/>
      <c r="AB133" s="309"/>
      <c r="AC133" s="309">
        <f t="shared" si="2060"/>
        <v>0</v>
      </c>
      <c r="AD133" s="309">
        <f t="shared" si="2061"/>
        <v>0</v>
      </c>
      <c r="AE133" s="310">
        <v>0.3885051169590643</v>
      </c>
      <c r="AF133" s="311">
        <f t="shared" si="2062"/>
        <v>0</v>
      </c>
      <c r="AG133" s="312">
        <f t="shared" si="2063"/>
        <v>0</v>
      </c>
      <c r="AH133" s="313"/>
      <c r="AI133" s="306">
        <v>19.0</v>
      </c>
      <c r="AJ133" s="307" t="s">
        <v>53</v>
      </c>
      <c r="AK133" s="308" t="s">
        <v>132</v>
      </c>
      <c r="AL133" s="308" t="s">
        <v>134</v>
      </c>
      <c r="AM133" s="309">
        <f>ADHK!AM133</f>
        <v>0</v>
      </c>
      <c r="AN133" s="309">
        <f>'Produksi dan Harga'!N112</f>
        <v>637111.4238</v>
      </c>
      <c r="AO133" s="309">
        <f t="shared" si="2064"/>
        <v>0</v>
      </c>
      <c r="AP133" s="310"/>
      <c r="AQ133" s="309">
        <f t="shared" si="2065"/>
        <v>0</v>
      </c>
      <c r="AR133" s="310"/>
      <c r="AS133" s="309"/>
      <c r="AT133" s="309">
        <f t="shared" si="2066"/>
        <v>0</v>
      </c>
      <c r="AU133" s="309">
        <f t="shared" si="2067"/>
        <v>0</v>
      </c>
      <c r="AV133" s="310">
        <v>0.3885051169590643</v>
      </c>
      <c r="AW133" s="311">
        <f t="shared" si="2068"/>
        <v>0</v>
      </c>
      <c r="AX133" s="312">
        <f t="shared" si="2069"/>
        <v>0</v>
      </c>
      <c r="AY133" s="313"/>
      <c r="AZ133" s="306">
        <v>19.0</v>
      </c>
      <c r="BA133" s="307" t="s">
        <v>53</v>
      </c>
      <c r="BB133" s="308" t="s">
        <v>132</v>
      </c>
      <c r="BC133" s="308" t="s">
        <v>134</v>
      </c>
      <c r="BD133" s="309">
        <f>ADHK!BD133</f>
        <v>0</v>
      </c>
      <c r="BE133" s="309">
        <f>'Produksi dan Harga'!S112</f>
        <v>661198.7525</v>
      </c>
      <c r="BF133" s="309">
        <f t="shared" si="2070"/>
        <v>0</v>
      </c>
      <c r="BG133" s="310"/>
      <c r="BH133" s="309">
        <f t="shared" si="2071"/>
        <v>0</v>
      </c>
      <c r="BI133" s="310"/>
      <c r="BJ133" s="309"/>
      <c r="BK133" s="309">
        <f t="shared" si="2072"/>
        <v>0</v>
      </c>
      <c r="BL133" s="309">
        <f t="shared" si="2073"/>
        <v>0</v>
      </c>
      <c r="BM133" s="310">
        <v>0.3885051169590643</v>
      </c>
      <c r="BN133" s="311">
        <f t="shared" si="2074"/>
        <v>0</v>
      </c>
      <c r="BO133" s="312">
        <f t="shared" si="2075"/>
        <v>0</v>
      </c>
      <c r="BP133" s="313"/>
      <c r="BQ133" s="306">
        <v>19.0</v>
      </c>
      <c r="BR133" s="307" t="s">
        <v>53</v>
      </c>
      <c r="BS133" s="308" t="s">
        <v>132</v>
      </c>
      <c r="BT133" s="308" t="s">
        <v>134</v>
      </c>
      <c r="BU133" s="309">
        <f>ADHK!BU133</f>
        <v>0</v>
      </c>
      <c r="BV133" s="309">
        <f>'Produksi dan Harga'!X112</f>
        <v>699750.6315</v>
      </c>
      <c r="BW133" s="309">
        <f t="shared" si="2076"/>
        <v>0</v>
      </c>
      <c r="BX133" s="310"/>
      <c r="BY133" s="309">
        <f t="shared" si="2077"/>
        <v>0</v>
      </c>
      <c r="BZ133" s="310"/>
      <c r="CA133" s="309"/>
      <c r="CB133" s="309">
        <f t="shared" si="2078"/>
        <v>0</v>
      </c>
      <c r="CC133" s="309">
        <f t="shared" si="2079"/>
        <v>0</v>
      </c>
      <c r="CD133" s="310">
        <v>0.3885051169590643</v>
      </c>
      <c r="CE133" s="311">
        <f t="shared" si="2080"/>
        <v>0</v>
      </c>
      <c r="CF133" s="312">
        <f t="shared" si="2081"/>
        <v>0</v>
      </c>
      <c r="CG133" s="313"/>
      <c r="CH133" s="306">
        <v>19.0</v>
      </c>
      <c r="CI133" s="307" t="s">
        <v>53</v>
      </c>
      <c r="CJ133" s="308" t="s">
        <v>132</v>
      </c>
      <c r="CK133" s="308" t="s">
        <v>134</v>
      </c>
      <c r="CL133" s="309">
        <f>ADHK!CL133</f>
        <v>8</v>
      </c>
      <c r="CM133" s="309">
        <f>'Produksi dan Harga'!AC112</f>
        <v>732733.1197</v>
      </c>
      <c r="CN133" s="309">
        <f t="shared" si="2082"/>
        <v>5.861864958</v>
      </c>
      <c r="CO133" s="310"/>
      <c r="CP133" s="309">
        <f t="shared" si="2083"/>
        <v>0</v>
      </c>
      <c r="CQ133" s="310"/>
      <c r="CR133" s="309"/>
      <c r="CS133" s="309">
        <f t="shared" si="2084"/>
        <v>0</v>
      </c>
      <c r="CT133" s="309">
        <f t="shared" si="2085"/>
        <v>5.861864958</v>
      </c>
      <c r="CU133" s="310">
        <v>0.3885051169590643</v>
      </c>
      <c r="CV133" s="311">
        <f t="shared" si="2086"/>
        <v>2.277364531</v>
      </c>
      <c r="CW133" s="312">
        <f t="shared" si="2087"/>
        <v>3.584500427</v>
      </c>
      <c r="CX133" s="313"/>
      <c r="CY133" s="306">
        <v>19.0</v>
      </c>
      <c r="CZ133" s="307" t="s">
        <v>53</v>
      </c>
      <c r="DA133" s="308" t="s">
        <v>132</v>
      </c>
      <c r="DB133" s="308" t="s">
        <v>134</v>
      </c>
      <c r="DC133" s="309">
        <f>ADHK!DC133</f>
        <v>530</v>
      </c>
      <c r="DD133" s="309">
        <f>'Produksi dan Harga'!AH112</f>
        <v>779542.4269</v>
      </c>
      <c r="DE133" s="309">
        <f t="shared" si="2088"/>
        <v>413.1574862</v>
      </c>
      <c r="DF133" s="310"/>
      <c r="DG133" s="309">
        <f t="shared" si="2089"/>
        <v>0</v>
      </c>
      <c r="DH133" s="310"/>
      <c r="DI133" s="309"/>
      <c r="DJ133" s="309">
        <f t="shared" si="2090"/>
        <v>0</v>
      </c>
      <c r="DK133" s="309">
        <f t="shared" si="2091"/>
        <v>413.1574862</v>
      </c>
      <c r="DL133" s="310">
        <v>0.3885051169590643</v>
      </c>
      <c r="DM133" s="311">
        <f t="shared" si="2092"/>
        <v>160.5137975</v>
      </c>
      <c r="DN133" s="312">
        <f t="shared" si="2093"/>
        <v>252.6436887</v>
      </c>
      <c r="DO133" s="313"/>
      <c r="DP133" s="306">
        <v>19.0</v>
      </c>
      <c r="DQ133" s="307" t="s">
        <v>53</v>
      </c>
      <c r="DR133" s="308" t="s">
        <v>132</v>
      </c>
      <c r="DS133" s="308" t="s">
        <v>134</v>
      </c>
      <c r="DT133" s="309">
        <f>ADHK!DT133</f>
        <v>220</v>
      </c>
      <c r="DU133" s="309">
        <f>'Produksi dan Harga'!AM112</f>
        <v>812858.1124</v>
      </c>
      <c r="DV133" s="309">
        <f t="shared" si="2094"/>
        <v>178.8287847</v>
      </c>
      <c r="DW133" s="310"/>
      <c r="DX133" s="309">
        <f t="shared" si="2095"/>
        <v>0</v>
      </c>
      <c r="DY133" s="310"/>
      <c r="DZ133" s="309"/>
      <c r="EA133" s="309">
        <f t="shared" si="2096"/>
        <v>0</v>
      </c>
      <c r="EB133" s="309">
        <f t="shared" si="2097"/>
        <v>178.8287847</v>
      </c>
      <c r="EC133" s="310">
        <v>0.3885051169590643</v>
      </c>
      <c r="ED133" s="311">
        <f t="shared" si="2098"/>
        <v>69.47589793</v>
      </c>
      <c r="EE133" s="312">
        <f t="shared" si="2099"/>
        <v>109.3528868</v>
      </c>
      <c r="EF133" s="313"/>
      <c r="EG133" s="306">
        <v>19.0</v>
      </c>
      <c r="EH133" s="307" t="s">
        <v>53</v>
      </c>
      <c r="EI133" s="308" t="s">
        <v>132</v>
      </c>
      <c r="EJ133" s="308" t="s">
        <v>134</v>
      </c>
      <c r="EK133" s="309">
        <f>ADHK!EK133</f>
        <v>57</v>
      </c>
      <c r="EL133" s="309">
        <f>'Produksi dan Harga'!AR112</f>
        <v>791437.2234</v>
      </c>
      <c r="EM133" s="309">
        <f t="shared" si="2100"/>
        <v>45.11192173</v>
      </c>
      <c r="EN133" s="310"/>
      <c r="EO133" s="309">
        <f t="shared" si="2101"/>
        <v>0</v>
      </c>
      <c r="EP133" s="310"/>
      <c r="EQ133" s="309"/>
      <c r="ER133" s="309">
        <f t="shared" si="2102"/>
        <v>0</v>
      </c>
      <c r="ES133" s="309">
        <f t="shared" si="2103"/>
        <v>45.11192173</v>
      </c>
      <c r="ET133" s="310">
        <v>0.3885051169590643</v>
      </c>
      <c r="EU133" s="311">
        <f t="shared" si="2104"/>
        <v>17.52621243</v>
      </c>
      <c r="EV133" s="312">
        <f t="shared" si="2105"/>
        <v>27.5857093</v>
      </c>
      <c r="EW133" s="313"/>
      <c r="EX133" s="306">
        <v>19.0</v>
      </c>
      <c r="EY133" s="307" t="s">
        <v>53</v>
      </c>
      <c r="EZ133" s="308" t="s">
        <v>132</v>
      </c>
      <c r="FA133" s="308" t="s">
        <v>134</v>
      </c>
      <c r="FB133" s="309">
        <f>ADHK!FB133</f>
        <v>113</v>
      </c>
      <c r="FC133" s="309">
        <f>'Produksi dan Harga'!AW112</f>
        <v>793701.772</v>
      </c>
      <c r="FD133" s="309">
        <f t="shared" si="2106"/>
        <v>89.68830023</v>
      </c>
      <c r="FE133" s="310"/>
      <c r="FF133" s="309">
        <f t="shared" si="2107"/>
        <v>0</v>
      </c>
      <c r="FG133" s="310"/>
      <c r="FH133" s="309"/>
      <c r="FI133" s="309">
        <f t="shared" si="2108"/>
        <v>0</v>
      </c>
      <c r="FJ133" s="309">
        <f t="shared" si="2109"/>
        <v>89.68830023</v>
      </c>
      <c r="FK133" s="310">
        <v>0.3885051169590643</v>
      </c>
      <c r="FL133" s="311">
        <f t="shared" si="2110"/>
        <v>34.84436357</v>
      </c>
      <c r="FM133" s="312">
        <f t="shared" si="2111"/>
        <v>54.84393666</v>
      </c>
      <c r="FN133" s="313"/>
      <c r="FO133" s="306">
        <v>19.0</v>
      </c>
      <c r="FP133" s="307" t="s">
        <v>53</v>
      </c>
      <c r="FQ133" s="308" t="s">
        <v>132</v>
      </c>
      <c r="FR133" s="308" t="s">
        <v>134</v>
      </c>
      <c r="FS133" s="309">
        <f>ADHK!FS133</f>
        <v>91</v>
      </c>
      <c r="FT133" s="309">
        <f>'Produksi dan Harga'!BB112</f>
        <v>865231.3684</v>
      </c>
      <c r="FU133" s="309">
        <f t="shared" si="2112"/>
        <v>78.73605452</v>
      </c>
      <c r="FV133" s="310"/>
      <c r="FW133" s="309">
        <f t="shared" si="2113"/>
        <v>0</v>
      </c>
      <c r="FX133" s="310"/>
      <c r="FY133" s="309"/>
      <c r="FZ133" s="309">
        <f t="shared" si="2114"/>
        <v>0</v>
      </c>
      <c r="GA133" s="309">
        <f t="shared" si="2115"/>
        <v>78.73605452</v>
      </c>
      <c r="GB133" s="310">
        <v>0.3885051169590643</v>
      </c>
      <c r="GC133" s="311">
        <f t="shared" si="2116"/>
        <v>30.58936007</v>
      </c>
      <c r="GD133" s="312">
        <f t="shared" si="2117"/>
        <v>48.14669445</v>
      </c>
      <c r="GE133" s="313"/>
      <c r="GF133" s="306">
        <v>19.0</v>
      </c>
      <c r="GG133" s="307" t="s">
        <v>53</v>
      </c>
      <c r="GH133" s="308" t="s">
        <v>132</v>
      </c>
      <c r="GI133" s="308" t="s">
        <v>134</v>
      </c>
      <c r="GJ133" s="309">
        <f>ADHK!GJ133</f>
        <v>0.15</v>
      </c>
      <c r="GK133" s="309">
        <f>'Produksi dan Harga'!BG112</f>
        <v>882451.1358</v>
      </c>
      <c r="GL133" s="309">
        <f t="shared" si="2118"/>
        <v>0.1323676704</v>
      </c>
      <c r="GM133" s="310"/>
      <c r="GN133" s="309">
        <f t="shared" si="2119"/>
        <v>0</v>
      </c>
      <c r="GO133" s="310"/>
      <c r="GP133" s="309"/>
      <c r="GQ133" s="309">
        <f t="shared" si="2120"/>
        <v>0</v>
      </c>
      <c r="GR133" s="309">
        <f t="shared" si="2121"/>
        <v>0.1323676704</v>
      </c>
      <c r="GS133" s="310">
        <v>0.3885051169590643</v>
      </c>
      <c r="GT133" s="311">
        <f t="shared" si="2122"/>
        <v>0.05142551726</v>
      </c>
      <c r="GU133" s="312">
        <f t="shared" si="2123"/>
        <v>0.08094215311</v>
      </c>
      <c r="GV133" s="313"/>
      <c r="GW133" s="306">
        <v>19.0</v>
      </c>
      <c r="GX133" s="307" t="s">
        <v>53</v>
      </c>
      <c r="GY133" s="308" t="s">
        <v>132</v>
      </c>
      <c r="GZ133" s="308" t="s">
        <v>134</v>
      </c>
      <c r="HA133" s="309">
        <f>ADHK!HA133</f>
        <v>11.7</v>
      </c>
      <c r="HB133" s="309">
        <f>'Produksi dan Harga'!BL112</f>
        <v>874878.757</v>
      </c>
      <c r="HC133" s="309">
        <f t="shared" si="2124"/>
        <v>10.23608146</v>
      </c>
      <c r="HD133" s="310"/>
      <c r="HE133" s="309">
        <f t="shared" si="2125"/>
        <v>0</v>
      </c>
      <c r="HF133" s="310"/>
      <c r="HG133" s="309"/>
      <c r="HH133" s="309">
        <f t="shared" si="2126"/>
        <v>0</v>
      </c>
      <c r="HI133" s="309">
        <f t="shared" si="2127"/>
        <v>10.23608146</v>
      </c>
      <c r="HJ133" s="310">
        <v>0.3885051169590643</v>
      </c>
      <c r="HK133" s="311">
        <f t="shared" si="2128"/>
        <v>3.976770023</v>
      </c>
      <c r="HL133" s="312">
        <f t="shared" si="2129"/>
        <v>6.259311433</v>
      </c>
      <c r="HM133" s="313"/>
      <c r="HN133" s="306">
        <v>19.0</v>
      </c>
      <c r="HO133" s="307" t="s">
        <v>53</v>
      </c>
      <c r="HP133" s="308" t="s">
        <v>132</v>
      </c>
      <c r="HQ133" s="308" t="s">
        <v>134</v>
      </c>
      <c r="HR133" s="309">
        <f>ADHK!HR133</f>
        <v>22</v>
      </c>
      <c r="HS133" s="309">
        <f>'Produksi dan Harga'!BQ112</f>
        <v>970247.2441</v>
      </c>
      <c r="HT133" s="309">
        <f t="shared" si="2130"/>
        <v>21.34543937</v>
      </c>
      <c r="HU133" s="310"/>
      <c r="HV133" s="309">
        <f t="shared" si="2131"/>
        <v>0</v>
      </c>
      <c r="HW133" s="310"/>
      <c r="HX133" s="309"/>
      <c r="HY133" s="309">
        <f t="shared" si="2132"/>
        <v>0</v>
      </c>
      <c r="HZ133" s="309">
        <f t="shared" si="2133"/>
        <v>21.34543937</v>
      </c>
      <c r="IA133" s="310">
        <v>0.3885051169590643</v>
      </c>
      <c r="IB133" s="311">
        <f t="shared" si="2134"/>
        <v>8.292812419</v>
      </c>
      <c r="IC133" s="312">
        <f t="shared" si="2135"/>
        <v>13.05262695</v>
      </c>
      <c r="ID133" s="313"/>
      <c r="IE133" s="306">
        <v>19.0</v>
      </c>
      <c r="IF133" s="307" t="s">
        <v>53</v>
      </c>
      <c r="IG133" s="308" t="s">
        <v>132</v>
      </c>
      <c r="IH133" s="308" t="s">
        <v>134</v>
      </c>
      <c r="II133" s="309">
        <f>ADHK!II133</f>
        <v>33.31</v>
      </c>
      <c r="IJ133" s="309">
        <f>'Produksi dan Harga'!BV112</f>
        <v>1124114.957</v>
      </c>
      <c r="IK133" s="309">
        <f t="shared" si="2136"/>
        <v>37.44426921</v>
      </c>
      <c r="IL133" s="310"/>
      <c r="IM133" s="309">
        <f t="shared" si="2137"/>
        <v>0</v>
      </c>
      <c r="IN133" s="310"/>
      <c r="IO133" s="309"/>
      <c r="IP133" s="309">
        <f t="shared" si="2138"/>
        <v>0</v>
      </c>
      <c r="IQ133" s="309">
        <f t="shared" si="2139"/>
        <v>37.44426921</v>
      </c>
      <c r="IR133" s="310">
        <v>0.3885051169590643</v>
      </c>
      <c r="IS133" s="311">
        <f t="shared" si="2140"/>
        <v>14.54729019</v>
      </c>
      <c r="IT133" s="312">
        <f t="shared" si="2141"/>
        <v>22.89697902</v>
      </c>
      <c r="IU133" s="313"/>
      <c r="IV133" s="306">
        <v>19.0</v>
      </c>
      <c r="IW133" s="307" t="s">
        <v>53</v>
      </c>
      <c r="IX133" s="308" t="s">
        <v>132</v>
      </c>
      <c r="IY133" s="308" t="s">
        <v>134</v>
      </c>
      <c r="IZ133" s="309">
        <f>ADHK!IZ133</f>
        <v>244.6</v>
      </c>
      <c r="JA133" s="309">
        <f>'Produksi dan Harga'!CA112</f>
        <v>1175030.832</v>
      </c>
      <c r="JB133" s="309">
        <f t="shared" si="2142"/>
        <v>287.4125414</v>
      </c>
      <c r="JC133" s="310"/>
      <c r="JD133" s="309">
        <f t="shared" si="2143"/>
        <v>0</v>
      </c>
      <c r="JE133" s="310"/>
      <c r="JF133" s="309"/>
      <c r="JG133" s="309">
        <f t="shared" si="2144"/>
        <v>0</v>
      </c>
      <c r="JH133" s="309">
        <f t="shared" si="2145"/>
        <v>287.4125414</v>
      </c>
      <c r="JI133" s="310">
        <v>0.3885051169590643</v>
      </c>
      <c r="JJ133" s="311">
        <f t="shared" si="2146"/>
        <v>111.661243</v>
      </c>
      <c r="JK133" s="312">
        <f t="shared" si="2147"/>
        <v>175.7512984</v>
      </c>
      <c r="JL133" s="313"/>
      <c r="JM133" s="306">
        <v>19.0</v>
      </c>
      <c r="JN133" s="307" t="s">
        <v>53</v>
      </c>
      <c r="JO133" s="308" t="s">
        <v>132</v>
      </c>
      <c r="JP133" s="308" t="s">
        <v>134</v>
      </c>
      <c r="JQ133" s="309">
        <f>ADHK!JQ133</f>
        <v>27.8</v>
      </c>
      <c r="JR133" s="309">
        <f>'Produksi dan Harga'!CF112</f>
        <v>1200207.033</v>
      </c>
      <c r="JS133" s="309">
        <f t="shared" si="2148"/>
        <v>33.36575553</v>
      </c>
      <c r="JT133" s="310"/>
      <c r="JU133" s="309">
        <f t="shared" si="2149"/>
        <v>0</v>
      </c>
      <c r="JV133" s="310"/>
      <c r="JW133" s="309"/>
      <c r="JX133" s="309">
        <f t="shared" si="2150"/>
        <v>0</v>
      </c>
      <c r="JY133" s="309">
        <f t="shared" si="2151"/>
        <v>33.36575553</v>
      </c>
      <c r="JZ133" s="310">
        <v>0.3885051169590643</v>
      </c>
      <c r="KA133" s="311">
        <f t="shared" si="2152"/>
        <v>12.96276675</v>
      </c>
      <c r="KB133" s="312">
        <f t="shared" si="2153"/>
        <v>20.40298877</v>
      </c>
      <c r="KC133" s="313"/>
      <c r="KD133" s="306">
        <v>19.0</v>
      </c>
      <c r="KE133" s="307" t="s">
        <v>53</v>
      </c>
      <c r="KF133" s="308" t="s">
        <v>132</v>
      </c>
      <c r="KG133" s="308" t="s">
        <v>134</v>
      </c>
      <c r="KH133" s="309" t="str">
        <f>ADHK!KH133</f>
        <v/>
      </c>
      <c r="KI133" s="309"/>
      <c r="KJ133" s="309">
        <f t="shared" si="2154"/>
        <v>0</v>
      </c>
      <c r="KK133" s="310"/>
      <c r="KL133" s="309">
        <f t="shared" si="2155"/>
        <v>0</v>
      </c>
      <c r="KM133" s="310"/>
      <c r="KN133" s="309"/>
      <c r="KO133" s="309">
        <f t="shared" si="2156"/>
        <v>0</v>
      </c>
      <c r="KP133" s="309">
        <f t="shared" si="2157"/>
        <v>0</v>
      </c>
      <c r="KQ133" s="310">
        <v>0.3885051169590643</v>
      </c>
      <c r="KR133" s="311">
        <f t="shared" si="2158"/>
        <v>0</v>
      </c>
      <c r="KS133" s="312">
        <f t="shared" si="2159"/>
        <v>0</v>
      </c>
      <c r="KT133" s="313"/>
      <c r="KU133" s="314"/>
    </row>
    <row r="134" ht="15.75" customHeight="1">
      <c r="A134" s="306">
        <v>20.0</v>
      </c>
      <c r="B134" s="307" t="s">
        <v>138</v>
      </c>
      <c r="C134" s="308" t="s">
        <v>132</v>
      </c>
      <c r="D134" s="308" t="s">
        <v>132</v>
      </c>
      <c r="E134" s="309" t="str">
        <f>ADHK!E134</f>
        <v/>
      </c>
      <c r="F134" s="309" t="str">
        <f>ADHK!F134</f>
        <v/>
      </c>
      <c r="G134" s="309">
        <f t="shared" si="2052"/>
        <v>0</v>
      </c>
      <c r="H134" s="310"/>
      <c r="I134" s="309">
        <f t="shared" si="2053"/>
        <v>0</v>
      </c>
      <c r="J134" s="310"/>
      <c r="K134" s="309"/>
      <c r="L134" s="309">
        <f t="shared" si="2054"/>
        <v>0</v>
      </c>
      <c r="M134" s="309">
        <f t="shared" si="2055"/>
        <v>0</v>
      </c>
      <c r="N134" s="310">
        <v>0.224147321887</v>
      </c>
      <c r="O134" s="311">
        <f t="shared" si="2056"/>
        <v>0</v>
      </c>
      <c r="P134" s="312">
        <f t="shared" si="2057"/>
        <v>0</v>
      </c>
      <c r="Q134" s="313"/>
      <c r="R134" s="306">
        <v>20.0</v>
      </c>
      <c r="S134" s="307" t="s">
        <v>138</v>
      </c>
      <c r="T134" s="308" t="s">
        <v>132</v>
      </c>
      <c r="U134" s="308" t="s">
        <v>132</v>
      </c>
      <c r="V134" s="309" t="str">
        <f>ADHK!V134</f>
        <v/>
      </c>
      <c r="W134" s="309"/>
      <c r="X134" s="309">
        <f t="shared" si="2058"/>
        <v>0</v>
      </c>
      <c r="Y134" s="310"/>
      <c r="Z134" s="309">
        <f t="shared" si="2059"/>
        <v>0</v>
      </c>
      <c r="AA134" s="310"/>
      <c r="AB134" s="309"/>
      <c r="AC134" s="309">
        <f t="shared" si="2060"/>
        <v>0</v>
      </c>
      <c r="AD134" s="309">
        <f t="shared" si="2061"/>
        <v>0</v>
      </c>
      <c r="AE134" s="310">
        <v>0.224147321887</v>
      </c>
      <c r="AF134" s="311">
        <f t="shared" si="2062"/>
        <v>0</v>
      </c>
      <c r="AG134" s="312">
        <f t="shared" si="2063"/>
        <v>0</v>
      </c>
      <c r="AH134" s="313"/>
      <c r="AI134" s="306">
        <v>20.0</v>
      </c>
      <c r="AJ134" s="307" t="s">
        <v>138</v>
      </c>
      <c r="AK134" s="308" t="s">
        <v>132</v>
      </c>
      <c r="AL134" s="308" t="s">
        <v>132</v>
      </c>
      <c r="AM134" s="309" t="str">
        <f>ADHK!AM134</f>
        <v/>
      </c>
      <c r="AN134" s="309"/>
      <c r="AO134" s="309">
        <f t="shared" si="2064"/>
        <v>0</v>
      </c>
      <c r="AP134" s="310"/>
      <c r="AQ134" s="309">
        <f t="shared" si="2065"/>
        <v>0</v>
      </c>
      <c r="AR134" s="310"/>
      <c r="AS134" s="309"/>
      <c r="AT134" s="309">
        <f t="shared" si="2066"/>
        <v>0</v>
      </c>
      <c r="AU134" s="309">
        <f t="shared" si="2067"/>
        <v>0</v>
      </c>
      <c r="AV134" s="310">
        <v>0.224147321887</v>
      </c>
      <c r="AW134" s="311">
        <f t="shared" si="2068"/>
        <v>0</v>
      </c>
      <c r="AX134" s="312">
        <f t="shared" si="2069"/>
        <v>0</v>
      </c>
      <c r="AY134" s="313"/>
      <c r="AZ134" s="306">
        <v>20.0</v>
      </c>
      <c r="BA134" s="307" t="s">
        <v>138</v>
      </c>
      <c r="BB134" s="308" t="s">
        <v>132</v>
      </c>
      <c r="BC134" s="308" t="s">
        <v>132</v>
      </c>
      <c r="BD134" s="309" t="str">
        <f>ADHK!BD134</f>
        <v/>
      </c>
      <c r="BE134" s="309"/>
      <c r="BF134" s="309">
        <f t="shared" si="2070"/>
        <v>0</v>
      </c>
      <c r="BG134" s="310"/>
      <c r="BH134" s="309">
        <f t="shared" si="2071"/>
        <v>0</v>
      </c>
      <c r="BI134" s="310"/>
      <c r="BJ134" s="309"/>
      <c r="BK134" s="309">
        <f t="shared" si="2072"/>
        <v>0</v>
      </c>
      <c r="BL134" s="309">
        <f t="shared" si="2073"/>
        <v>0</v>
      </c>
      <c r="BM134" s="310">
        <v>0.224147321887</v>
      </c>
      <c r="BN134" s="311">
        <f t="shared" si="2074"/>
        <v>0</v>
      </c>
      <c r="BO134" s="312">
        <f t="shared" si="2075"/>
        <v>0</v>
      </c>
      <c r="BP134" s="313"/>
      <c r="BQ134" s="306">
        <v>20.0</v>
      </c>
      <c r="BR134" s="307" t="s">
        <v>138</v>
      </c>
      <c r="BS134" s="308" t="s">
        <v>132</v>
      </c>
      <c r="BT134" s="308" t="s">
        <v>132</v>
      </c>
      <c r="BU134" s="309" t="str">
        <f>ADHK!BU134</f>
        <v/>
      </c>
      <c r="BV134" s="309"/>
      <c r="BW134" s="309">
        <f t="shared" si="2076"/>
        <v>0</v>
      </c>
      <c r="BX134" s="310"/>
      <c r="BY134" s="309">
        <f t="shared" si="2077"/>
        <v>0</v>
      </c>
      <c r="BZ134" s="310"/>
      <c r="CA134" s="309"/>
      <c r="CB134" s="309">
        <f t="shared" si="2078"/>
        <v>0</v>
      </c>
      <c r="CC134" s="309">
        <f t="shared" si="2079"/>
        <v>0</v>
      </c>
      <c r="CD134" s="310">
        <v>0.224147321887</v>
      </c>
      <c r="CE134" s="311">
        <f t="shared" si="2080"/>
        <v>0</v>
      </c>
      <c r="CF134" s="312">
        <f t="shared" si="2081"/>
        <v>0</v>
      </c>
      <c r="CG134" s="313"/>
      <c r="CH134" s="306">
        <v>20.0</v>
      </c>
      <c r="CI134" s="307" t="s">
        <v>138</v>
      </c>
      <c r="CJ134" s="308" t="s">
        <v>132</v>
      </c>
      <c r="CK134" s="308" t="s">
        <v>132</v>
      </c>
      <c r="CL134" s="309" t="str">
        <f>ADHK!CL134</f>
        <v/>
      </c>
      <c r="CM134" s="309"/>
      <c r="CN134" s="309">
        <f t="shared" si="2082"/>
        <v>0</v>
      </c>
      <c r="CO134" s="310"/>
      <c r="CP134" s="309">
        <f t="shared" si="2083"/>
        <v>0</v>
      </c>
      <c r="CQ134" s="310"/>
      <c r="CR134" s="309"/>
      <c r="CS134" s="309">
        <f t="shared" si="2084"/>
        <v>0</v>
      </c>
      <c r="CT134" s="309">
        <f t="shared" si="2085"/>
        <v>0</v>
      </c>
      <c r="CU134" s="310">
        <v>0.224147321887</v>
      </c>
      <c r="CV134" s="311">
        <f t="shared" si="2086"/>
        <v>0</v>
      </c>
      <c r="CW134" s="312">
        <f t="shared" si="2087"/>
        <v>0</v>
      </c>
      <c r="CX134" s="313"/>
      <c r="CY134" s="306">
        <v>20.0</v>
      </c>
      <c r="CZ134" s="307" t="s">
        <v>138</v>
      </c>
      <c r="DA134" s="308" t="s">
        <v>132</v>
      </c>
      <c r="DB134" s="308" t="s">
        <v>132</v>
      </c>
      <c r="DC134" s="309" t="str">
        <f>ADHK!DC134</f>
        <v/>
      </c>
      <c r="DD134" s="309"/>
      <c r="DE134" s="309">
        <f t="shared" si="2088"/>
        <v>0</v>
      </c>
      <c r="DF134" s="310"/>
      <c r="DG134" s="309">
        <f t="shared" si="2089"/>
        <v>0</v>
      </c>
      <c r="DH134" s="310"/>
      <c r="DI134" s="309"/>
      <c r="DJ134" s="309">
        <f t="shared" si="2090"/>
        <v>0</v>
      </c>
      <c r="DK134" s="309">
        <f t="shared" si="2091"/>
        <v>0</v>
      </c>
      <c r="DL134" s="310">
        <v>0.224147321887</v>
      </c>
      <c r="DM134" s="311">
        <f t="shared" si="2092"/>
        <v>0</v>
      </c>
      <c r="DN134" s="312">
        <f t="shared" si="2093"/>
        <v>0</v>
      </c>
      <c r="DO134" s="313"/>
      <c r="DP134" s="306">
        <v>20.0</v>
      </c>
      <c r="DQ134" s="307" t="s">
        <v>138</v>
      </c>
      <c r="DR134" s="308" t="s">
        <v>132</v>
      </c>
      <c r="DS134" s="308" t="s">
        <v>132</v>
      </c>
      <c r="DT134" s="309" t="str">
        <f>ADHK!DT134</f>
        <v/>
      </c>
      <c r="DU134" s="309"/>
      <c r="DV134" s="309">
        <f t="shared" si="2094"/>
        <v>0</v>
      </c>
      <c r="DW134" s="310"/>
      <c r="DX134" s="309">
        <f t="shared" si="2095"/>
        <v>0</v>
      </c>
      <c r="DY134" s="310"/>
      <c r="DZ134" s="309"/>
      <c r="EA134" s="309">
        <f t="shared" si="2096"/>
        <v>0</v>
      </c>
      <c r="EB134" s="309">
        <f t="shared" si="2097"/>
        <v>0</v>
      </c>
      <c r="EC134" s="310">
        <v>0.224147321887</v>
      </c>
      <c r="ED134" s="311">
        <f t="shared" si="2098"/>
        <v>0</v>
      </c>
      <c r="EE134" s="312">
        <f t="shared" si="2099"/>
        <v>0</v>
      </c>
      <c r="EF134" s="313"/>
      <c r="EG134" s="306">
        <v>20.0</v>
      </c>
      <c r="EH134" s="307" t="s">
        <v>138</v>
      </c>
      <c r="EI134" s="308" t="s">
        <v>132</v>
      </c>
      <c r="EJ134" s="308" t="s">
        <v>132</v>
      </c>
      <c r="EK134" s="309" t="str">
        <f>ADHK!EK134</f>
        <v/>
      </c>
      <c r="EL134" s="309"/>
      <c r="EM134" s="309">
        <f t="shared" si="2100"/>
        <v>0</v>
      </c>
      <c r="EN134" s="310"/>
      <c r="EO134" s="309">
        <f t="shared" si="2101"/>
        <v>0</v>
      </c>
      <c r="EP134" s="310"/>
      <c r="EQ134" s="309"/>
      <c r="ER134" s="309">
        <f t="shared" si="2102"/>
        <v>0</v>
      </c>
      <c r="ES134" s="309">
        <f t="shared" si="2103"/>
        <v>0</v>
      </c>
      <c r="ET134" s="310">
        <v>0.224147321887</v>
      </c>
      <c r="EU134" s="311">
        <f t="shared" si="2104"/>
        <v>0</v>
      </c>
      <c r="EV134" s="312">
        <f t="shared" si="2105"/>
        <v>0</v>
      </c>
      <c r="EW134" s="313"/>
      <c r="EX134" s="306">
        <v>20.0</v>
      </c>
      <c r="EY134" s="307" t="s">
        <v>138</v>
      </c>
      <c r="EZ134" s="308" t="s">
        <v>132</v>
      </c>
      <c r="FA134" s="308" t="s">
        <v>132</v>
      </c>
      <c r="FB134" s="309" t="str">
        <f>ADHK!FB134</f>
        <v/>
      </c>
      <c r="FC134" s="309"/>
      <c r="FD134" s="309">
        <f t="shared" si="2106"/>
        <v>0</v>
      </c>
      <c r="FE134" s="310"/>
      <c r="FF134" s="309">
        <f t="shared" si="2107"/>
        <v>0</v>
      </c>
      <c r="FG134" s="310"/>
      <c r="FH134" s="309"/>
      <c r="FI134" s="309">
        <f t="shared" si="2108"/>
        <v>0</v>
      </c>
      <c r="FJ134" s="309">
        <f t="shared" si="2109"/>
        <v>0</v>
      </c>
      <c r="FK134" s="310">
        <v>0.224147321887</v>
      </c>
      <c r="FL134" s="311">
        <f t="shared" si="2110"/>
        <v>0</v>
      </c>
      <c r="FM134" s="312">
        <f t="shared" si="2111"/>
        <v>0</v>
      </c>
      <c r="FN134" s="313"/>
      <c r="FO134" s="306">
        <v>20.0</v>
      </c>
      <c r="FP134" s="307" t="s">
        <v>138</v>
      </c>
      <c r="FQ134" s="308" t="s">
        <v>132</v>
      </c>
      <c r="FR134" s="308" t="s">
        <v>132</v>
      </c>
      <c r="FS134" s="309" t="str">
        <f>ADHK!FS134</f>
        <v/>
      </c>
      <c r="FT134" s="309"/>
      <c r="FU134" s="309">
        <f t="shared" si="2112"/>
        <v>0</v>
      </c>
      <c r="FV134" s="310"/>
      <c r="FW134" s="309">
        <f t="shared" si="2113"/>
        <v>0</v>
      </c>
      <c r="FX134" s="310"/>
      <c r="FY134" s="309"/>
      <c r="FZ134" s="309">
        <f t="shared" si="2114"/>
        <v>0</v>
      </c>
      <c r="GA134" s="309">
        <f t="shared" si="2115"/>
        <v>0</v>
      </c>
      <c r="GB134" s="310">
        <v>0.224147321887</v>
      </c>
      <c r="GC134" s="311">
        <f t="shared" si="2116"/>
        <v>0</v>
      </c>
      <c r="GD134" s="312">
        <f t="shared" si="2117"/>
        <v>0</v>
      </c>
      <c r="GE134" s="313"/>
      <c r="GF134" s="306">
        <v>20.0</v>
      </c>
      <c r="GG134" s="307" t="s">
        <v>138</v>
      </c>
      <c r="GH134" s="308" t="s">
        <v>132</v>
      </c>
      <c r="GI134" s="308" t="s">
        <v>132</v>
      </c>
      <c r="GJ134" s="309" t="str">
        <f>ADHK!GJ134</f>
        <v/>
      </c>
      <c r="GK134" s="309"/>
      <c r="GL134" s="309">
        <f t="shared" si="2118"/>
        <v>0</v>
      </c>
      <c r="GM134" s="310"/>
      <c r="GN134" s="309">
        <f t="shared" si="2119"/>
        <v>0</v>
      </c>
      <c r="GO134" s="310"/>
      <c r="GP134" s="309"/>
      <c r="GQ134" s="309">
        <f t="shared" si="2120"/>
        <v>0</v>
      </c>
      <c r="GR134" s="309">
        <f t="shared" si="2121"/>
        <v>0</v>
      </c>
      <c r="GS134" s="310">
        <v>0.224147321887</v>
      </c>
      <c r="GT134" s="311">
        <f t="shared" si="2122"/>
        <v>0</v>
      </c>
      <c r="GU134" s="312">
        <f t="shared" si="2123"/>
        <v>0</v>
      </c>
      <c r="GV134" s="313"/>
      <c r="GW134" s="306">
        <v>20.0</v>
      </c>
      <c r="GX134" s="307" t="s">
        <v>138</v>
      </c>
      <c r="GY134" s="308" t="s">
        <v>132</v>
      </c>
      <c r="GZ134" s="308" t="s">
        <v>132</v>
      </c>
      <c r="HA134" s="309" t="str">
        <f>ADHK!HA134</f>
        <v/>
      </c>
      <c r="HB134" s="309"/>
      <c r="HC134" s="309">
        <f t="shared" si="2124"/>
        <v>0</v>
      </c>
      <c r="HD134" s="310"/>
      <c r="HE134" s="309">
        <f t="shared" si="2125"/>
        <v>0</v>
      </c>
      <c r="HF134" s="310"/>
      <c r="HG134" s="309"/>
      <c r="HH134" s="309">
        <f t="shared" si="2126"/>
        <v>0</v>
      </c>
      <c r="HI134" s="309">
        <f t="shared" si="2127"/>
        <v>0</v>
      </c>
      <c r="HJ134" s="310">
        <v>0.224147321887</v>
      </c>
      <c r="HK134" s="311">
        <f t="shared" si="2128"/>
        <v>0</v>
      </c>
      <c r="HL134" s="312">
        <f t="shared" si="2129"/>
        <v>0</v>
      </c>
      <c r="HM134" s="313"/>
      <c r="HN134" s="306">
        <v>20.0</v>
      </c>
      <c r="HO134" s="307" t="s">
        <v>138</v>
      </c>
      <c r="HP134" s="308" t="s">
        <v>132</v>
      </c>
      <c r="HQ134" s="308" t="s">
        <v>132</v>
      </c>
      <c r="HR134" s="309" t="str">
        <f>ADHK!HR134</f>
        <v/>
      </c>
      <c r="HS134" s="309"/>
      <c r="HT134" s="309">
        <f t="shared" si="2130"/>
        <v>0</v>
      </c>
      <c r="HU134" s="310"/>
      <c r="HV134" s="309">
        <f t="shared" si="2131"/>
        <v>0</v>
      </c>
      <c r="HW134" s="310"/>
      <c r="HX134" s="309"/>
      <c r="HY134" s="309">
        <f t="shared" si="2132"/>
        <v>0</v>
      </c>
      <c r="HZ134" s="309">
        <f t="shared" si="2133"/>
        <v>0</v>
      </c>
      <c r="IA134" s="310">
        <v>0.224147321887</v>
      </c>
      <c r="IB134" s="311">
        <f t="shared" si="2134"/>
        <v>0</v>
      </c>
      <c r="IC134" s="312">
        <f t="shared" si="2135"/>
        <v>0</v>
      </c>
      <c r="ID134" s="313"/>
      <c r="IE134" s="306">
        <v>20.0</v>
      </c>
      <c r="IF134" s="307" t="s">
        <v>138</v>
      </c>
      <c r="IG134" s="308" t="s">
        <v>132</v>
      </c>
      <c r="IH134" s="308" t="s">
        <v>132</v>
      </c>
      <c r="II134" s="309" t="str">
        <f>ADHK!II134</f>
        <v/>
      </c>
      <c r="IJ134" s="309"/>
      <c r="IK134" s="309">
        <f t="shared" si="2136"/>
        <v>0</v>
      </c>
      <c r="IL134" s="310"/>
      <c r="IM134" s="309">
        <f t="shared" si="2137"/>
        <v>0</v>
      </c>
      <c r="IN134" s="310"/>
      <c r="IO134" s="309"/>
      <c r="IP134" s="309">
        <f t="shared" si="2138"/>
        <v>0</v>
      </c>
      <c r="IQ134" s="309">
        <f t="shared" si="2139"/>
        <v>0</v>
      </c>
      <c r="IR134" s="310">
        <v>0.224147321887</v>
      </c>
      <c r="IS134" s="311">
        <f t="shared" si="2140"/>
        <v>0</v>
      </c>
      <c r="IT134" s="312">
        <f t="shared" si="2141"/>
        <v>0</v>
      </c>
      <c r="IU134" s="313"/>
      <c r="IV134" s="306">
        <v>20.0</v>
      </c>
      <c r="IW134" s="307" t="s">
        <v>138</v>
      </c>
      <c r="IX134" s="308" t="s">
        <v>132</v>
      </c>
      <c r="IY134" s="308" t="s">
        <v>132</v>
      </c>
      <c r="IZ134" s="309" t="str">
        <f>ADHK!IZ134</f>
        <v/>
      </c>
      <c r="JA134" s="309"/>
      <c r="JB134" s="309">
        <f t="shared" si="2142"/>
        <v>0</v>
      </c>
      <c r="JC134" s="310"/>
      <c r="JD134" s="309">
        <f t="shared" si="2143"/>
        <v>0</v>
      </c>
      <c r="JE134" s="310"/>
      <c r="JF134" s="309"/>
      <c r="JG134" s="309">
        <f t="shared" si="2144"/>
        <v>0</v>
      </c>
      <c r="JH134" s="309">
        <f t="shared" si="2145"/>
        <v>0</v>
      </c>
      <c r="JI134" s="310">
        <v>0.224147321887</v>
      </c>
      <c r="JJ134" s="311">
        <f t="shared" si="2146"/>
        <v>0</v>
      </c>
      <c r="JK134" s="312">
        <f t="shared" si="2147"/>
        <v>0</v>
      </c>
      <c r="JL134" s="313"/>
      <c r="JM134" s="306">
        <v>20.0</v>
      </c>
      <c r="JN134" s="307" t="s">
        <v>138</v>
      </c>
      <c r="JO134" s="308" t="s">
        <v>132</v>
      </c>
      <c r="JP134" s="308" t="s">
        <v>132</v>
      </c>
      <c r="JQ134" s="309" t="str">
        <f>ADHK!JQ134</f>
        <v/>
      </c>
      <c r="JR134" s="309"/>
      <c r="JS134" s="309">
        <f t="shared" si="2148"/>
        <v>0</v>
      </c>
      <c r="JT134" s="310"/>
      <c r="JU134" s="309">
        <f t="shared" si="2149"/>
        <v>0</v>
      </c>
      <c r="JV134" s="310"/>
      <c r="JW134" s="309"/>
      <c r="JX134" s="309">
        <f t="shared" si="2150"/>
        <v>0</v>
      </c>
      <c r="JY134" s="309">
        <f t="shared" si="2151"/>
        <v>0</v>
      </c>
      <c r="JZ134" s="310">
        <v>0.224147321887</v>
      </c>
      <c r="KA134" s="311">
        <f t="shared" si="2152"/>
        <v>0</v>
      </c>
      <c r="KB134" s="312">
        <f t="shared" si="2153"/>
        <v>0</v>
      </c>
      <c r="KC134" s="313"/>
      <c r="KD134" s="306">
        <v>20.0</v>
      </c>
      <c r="KE134" s="307" t="s">
        <v>138</v>
      </c>
      <c r="KF134" s="308" t="s">
        <v>132</v>
      </c>
      <c r="KG134" s="308" t="s">
        <v>132</v>
      </c>
      <c r="KH134" s="309" t="str">
        <f>ADHK!KH134</f>
        <v/>
      </c>
      <c r="KI134" s="309"/>
      <c r="KJ134" s="309">
        <f t="shared" si="2154"/>
        <v>0</v>
      </c>
      <c r="KK134" s="310"/>
      <c r="KL134" s="309">
        <f t="shared" si="2155"/>
        <v>0</v>
      </c>
      <c r="KM134" s="310"/>
      <c r="KN134" s="309"/>
      <c r="KO134" s="309">
        <f t="shared" si="2156"/>
        <v>0</v>
      </c>
      <c r="KP134" s="309">
        <f t="shared" si="2157"/>
        <v>0</v>
      </c>
      <c r="KQ134" s="310">
        <v>0.224147321887</v>
      </c>
      <c r="KR134" s="311">
        <f t="shared" si="2158"/>
        <v>0</v>
      </c>
      <c r="KS134" s="312">
        <f t="shared" si="2159"/>
        <v>0</v>
      </c>
      <c r="KT134" s="313"/>
      <c r="KU134" s="314"/>
    </row>
    <row r="135" ht="15.75" customHeight="1">
      <c r="A135" s="306">
        <v>21.0</v>
      </c>
      <c r="B135" s="307" t="s">
        <v>139</v>
      </c>
      <c r="C135" s="308" t="s">
        <v>132</v>
      </c>
      <c r="D135" s="308" t="s">
        <v>132</v>
      </c>
      <c r="E135" s="309" t="str">
        <f>ADHK!E135</f>
        <v/>
      </c>
      <c r="F135" s="309" t="str">
        <f>ADHK!F135</f>
        <v/>
      </c>
      <c r="G135" s="309">
        <f t="shared" si="2052"/>
        <v>0</v>
      </c>
      <c r="H135" s="310"/>
      <c r="I135" s="309">
        <f t="shared" si="2053"/>
        <v>0</v>
      </c>
      <c r="J135" s="310"/>
      <c r="K135" s="309"/>
      <c r="L135" s="309">
        <f t="shared" si="2054"/>
        <v>0</v>
      </c>
      <c r="M135" s="309">
        <f t="shared" si="2055"/>
        <v>0</v>
      </c>
      <c r="N135" s="310">
        <v>0.224147321887</v>
      </c>
      <c r="O135" s="311">
        <f t="shared" si="2056"/>
        <v>0</v>
      </c>
      <c r="P135" s="312">
        <f t="shared" si="2057"/>
        <v>0</v>
      </c>
      <c r="Q135" s="313"/>
      <c r="R135" s="306">
        <v>21.0</v>
      </c>
      <c r="S135" s="307" t="s">
        <v>139</v>
      </c>
      <c r="T135" s="308" t="s">
        <v>132</v>
      </c>
      <c r="U135" s="308" t="s">
        <v>132</v>
      </c>
      <c r="V135" s="309" t="str">
        <f>ADHK!V135</f>
        <v/>
      </c>
      <c r="W135" s="309"/>
      <c r="X135" s="309">
        <f t="shared" si="2058"/>
        <v>0</v>
      </c>
      <c r="Y135" s="310"/>
      <c r="Z135" s="309">
        <f t="shared" si="2059"/>
        <v>0</v>
      </c>
      <c r="AA135" s="310"/>
      <c r="AB135" s="309"/>
      <c r="AC135" s="309">
        <f t="shared" si="2060"/>
        <v>0</v>
      </c>
      <c r="AD135" s="309">
        <f t="shared" si="2061"/>
        <v>0</v>
      </c>
      <c r="AE135" s="310">
        <v>0.224147321887</v>
      </c>
      <c r="AF135" s="311">
        <f t="shared" si="2062"/>
        <v>0</v>
      </c>
      <c r="AG135" s="312">
        <f t="shared" si="2063"/>
        <v>0</v>
      </c>
      <c r="AH135" s="313"/>
      <c r="AI135" s="306">
        <v>21.0</v>
      </c>
      <c r="AJ135" s="307" t="s">
        <v>139</v>
      </c>
      <c r="AK135" s="308" t="s">
        <v>132</v>
      </c>
      <c r="AL135" s="308" t="s">
        <v>132</v>
      </c>
      <c r="AM135" s="309" t="str">
        <f>ADHK!AM135</f>
        <v/>
      </c>
      <c r="AN135" s="309"/>
      <c r="AO135" s="309">
        <f t="shared" si="2064"/>
        <v>0</v>
      </c>
      <c r="AP135" s="310"/>
      <c r="AQ135" s="309">
        <f t="shared" si="2065"/>
        <v>0</v>
      </c>
      <c r="AR135" s="310"/>
      <c r="AS135" s="309"/>
      <c r="AT135" s="309">
        <f t="shared" si="2066"/>
        <v>0</v>
      </c>
      <c r="AU135" s="309">
        <f t="shared" si="2067"/>
        <v>0</v>
      </c>
      <c r="AV135" s="310">
        <v>0.224147321887</v>
      </c>
      <c r="AW135" s="311">
        <f t="shared" si="2068"/>
        <v>0</v>
      </c>
      <c r="AX135" s="312">
        <f t="shared" si="2069"/>
        <v>0</v>
      </c>
      <c r="AY135" s="313"/>
      <c r="AZ135" s="306">
        <v>21.0</v>
      </c>
      <c r="BA135" s="307" t="s">
        <v>139</v>
      </c>
      <c r="BB135" s="308" t="s">
        <v>132</v>
      </c>
      <c r="BC135" s="308" t="s">
        <v>132</v>
      </c>
      <c r="BD135" s="309" t="str">
        <f>ADHK!BD135</f>
        <v/>
      </c>
      <c r="BE135" s="309"/>
      <c r="BF135" s="309">
        <f t="shared" si="2070"/>
        <v>0</v>
      </c>
      <c r="BG135" s="310"/>
      <c r="BH135" s="309">
        <f t="shared" si="2071"/>
        <v>0</v>
      </c>
      <c r="BI135" s="310"/>
      <c r="BJ135" s="309"/>
      <c r="BK135" s="309">
        <f t="shared" si="2072"/>
        <v>0</v>
      </c>
      <c r="BL135" s="309">
        <f t="shared" si="2073"/>
        <v>0</v>
      </c>
      <c r="BM135" s="310">
        <v>0.224147321887</v>
      </c>
      <c r="BN135" s="311">
        <f t="shared" si="2074"/>
        <v>0</v>
      </c>
      <c r="BO135" s="312">
        <f t="shared" si="2075"/>
        <v>0</v>
      </c>
      <c r="BP135" s="313"/>
      <c r="BQ135" s="306">
        <v>21.0</v>
      </c>
      <c r="BR135" s="307" t="s">
        <v>139</v>
      </c>
      <c r="BS135" s="308" t="s">
        <v>132</v>
      </c>
      <c r="BT135" s="308" t="s">
        <v>132</v>
      </c>
      <c r="BU135" s="309" t="str">
        <f>ADHK!BU135</f>
        <v/>
      </c>
      <c r="BV135" s="309"/>
      <c r="BW135" s="309">
        <f t="shared" si="2076"/>
        <v>0</v>
      </c>
      <c r="BX135" s="310"/>
      <c r="BY135" s="309">
        <f t="shared" si="2077"/>
        <v>0</v>
      </c>
      <c r="BZ135" s="310"/>
      <c r="CA135" s="309"/>
      <c r="CB135" s="309">
        <f t="shared" si="2078"/>
        <v>0</v>
      </c>
      <c r="CC135" s="309">
        <f t="shared" si="2079"/>
        <v>0</v>
      </c>
      <c r="CD135" s="310">
        <v>0.224147321887</v>
      </c>
      <c r="CE135" s="311">
        <f t="shared" si="2080"/>
        <v>0</v>
      </c>
      <c r="CF135" s="312">
        <f t="shared" si="2081"/>
        <v>0</v>
      </c>
      <c r="CG135" s="313"/>
      <c r="CH135" s="306">
        <v>21.0</v>
      </c>
      <c r="CI135" s="307" t="s">
        <v>139</v>
      </c>
      <c r="CJ135" s="308" t="s">
        <v>132</v>
      </c>
      <c r="CK135" s="308" t="s">
        <v>132</v>
      </c>
      <c r="CL135" s="309" t="str">
        <f>ADHK!CL135</f>
        <v/>
      </c>
      <c r="CM135" s="309"/>
      <c r="CN135" s="309">
        <f t="shared" si="2082"/>
        <v>0</v>
      </c>
      <c r="CO135" s="310"/>
      <c r="CP135" s="309">
        <f t="shared" si="2083"/>
        <v>0</v>
      </c>
      <c r="CQ135" s="310"/>
      <c r="CR135" s="309"/>
      <c r="CS135" s="309">
        <f t="shared" si="2084"/>
        <v>0</v>
      </c>
      <c r="CT135" s="309">
        <f t="shared" si="2085"/>
        <v>0</v>
      </c>
      <c r="CU135" s="310">
        <v>0.224147321887</v>
      </c>
      <c r="CV135" s="311">
        <f t="shared" si="2086"/>
        <v>0</v>
      </c>
      <c r="CW135" s="312">
        <f t="shared" si="2087"/>
        <v>0</v>
      </c>
      <c r="CX135" s="313"/>
      <c r="CY135" s="306">
        <v>21.0</v>
      </c>
      <c r="CZ135" s="307" t="s">
        <v>139</v>
      </c>
      <c r="DA135" s="308" t="s">
        <v>132</v>
      </c>
      <c r="DB135" s="308" t="s">
        <v>132</v>
      </c>
      <c r="DC135" s="309" t="str">
        <f>ADHK!DC135</f>
        <v/>
      </c>
      <c r="DD135" s="309"/>
      <c r="DE135" s="309">
        <f t="shared" si="2088"/>
        <v>0</v>
      </c>
      <c r="DF135" s="310"/>
      <c r="DG135" s="309">
        <f t="shared" si="2089"/>
        <v>0</v>
      </c>
      <c r="DH135" s="310"/>
      <c r="DI135" s="309"/>
      <c r="DJ135" s="309">
        <f t="shared" si="2090"/>
        <v>0</v>
      </c>
      <c r="DK135" s="309">
        <f t="shared" si="2091"/>
        <v>0</v>
      </c>
      <c r="DL135" s="310">
        <v>0.224147321887</v>
      </c>
      <c r="DM135" s="311">
        <f t="shared" si="2092"/>
        <v>0</v>
      </c>
      <c r="DN135" s="312">
        <f t="shared" si="2093"/>
        <v>0</v>
      </c>
      <c r="DO135" s="313"/>
      <c r="DP135" s="306">
        <v>21.0</v>
      </c>
      <c r="DQ135" s="307" t="s">
        <v>139</v>
      </c>
      <c r="DR135" s="308" t="s">
        <v>132</v>
      </c>
      <c r="DS135" s="308" t="s">
        <v>132</v>
      </c>
      <c r="DT135" s="309" t="str">
        <f>ADHK!DT135</f>
        <v/>
      </c>
      <c r="DU135" s="309"/>
      <c r="DV135" s="309">
        <f t="shared" si="2094"/>
        <v>0</v>
      </c>
      <c r="DW135" s="310"/>
      <c r="DX135" s="309">
        <f t="shared" si="2095"/>
        <v>0</v>
      </c>
      <c r="DY135" s="310"/>
      <c r="DZ135" s="309"/>
      <c r="EA135" s="309">
        <f t="shared" si="2096"/>
        <v>0</v>
      </c>
      <c r="EB135" s="309">
        <f t="shared" si="2097"/>
        <v>0</v>
      </c>
      <c r="EC135" s="310">
        <v>0.224147321887</v>
      </c>
      <c r="ED135" s="311">
        <f t="shared" si="2098"/>
        <v>0</v>
      </c>
      <c r="EE135" s="312">
        <f t="shared" si="2099"/>
        <v>0</v>
      </c>
      <c r="EF135" s="313"/>
      <c r="EG135" s="306">
        <v>21.0</v>
      </c>
      <c r="EH135" s="307" t="s">
        <v>139</v>
      </c>
      <c r="EI135" s="308" t="s">
        <v>132</v>
      </c>
      <c r="EJ135" s="308" t="s">
        <v>132</v>
      </c>
      <c r="EK135" s="309" t="str">
        <f>ADHK!EK135</f>
        <v/>
      </c>
      <c r="EL135" s="309"/>
      <c r="EM135" s="309">
        <f t="shared" si="2100"/>
        <v>0</v>
      </c>
      <c r="EN135" s="310"/>
      <c r="EO135" s="309">
        <f t="shared" si="2101"/>
        <v>0</v>
      </c>
      <c r="EP135" s="310"/>
      <c r="EQ135" s="309"/>
      <c r="ER135" s="309">
        <f t="shared" si="2102"/>
        <v>0</v>
      </c>
      <c r="ES135" s="309">
        <f t="shared" si="2103"/>
        <v>0</v>
      </c>
      <c r="ET135" s="310">
        <v>0.224147321887</v>
      </c>
      <c r="EU135" s="311">
        <f t="shared" si="2104"/>
        <v>0</v>
      </c>
      <c r="EV135" s="312">
        <f t="shared" si="2105"/>
        <v>0</v>
      </c>
      <c r="EW135" s="313"/>
      <c r="EX135" s="306">
        <v>21.0</v>
      </c>
      <c r="EY135" s="307" t="s">
        <v>139</v>
      </c>
      <c r="EZ135" s="308" t="s">
        <v>132</v>
      </c>
      <c r="FA135" s="308" t="s">
        <v>132</v>
      </c>
      <c r="FB135" s="309" t="str">
        <f>ADHK!FB135</f>
        <v/>
      </c>
      <c r="FC135" s="309"/>
      <c r="FD135" s="309">
        <f t="shared" si="2106"/>
        <v>0</v>
      </c>
      <c r="FE135" s="310"/>
      <c r="FF135" s="309">
        <f t="shared" si="2107"/>
        <v>0</v>
      </c>
      <c r="FG135" s="310"/>
      <c r="FH135" s="309"/>
      <c r="FI135" s="309">
        <f t="shared" si="2108"/>
        <v>0</v>
      </c>
      <c r="FJ135" s="309">
        <f t="shared" si="2109"/>
        <v>0</v>
      </c>
      <c r="FK135" s="310">
        <v>0.224147321887</v>
      </c>
      <c r="FL135" s="311">
        <f t="shared" si="2110"/>
        <v>0</v>
      </c>
      <c r="FM135" s="312">
        <f t="shared" si="2111"/>
        <v>0</v>
      </c>
      <c r="FN135" s="313"/>
      <c r="FO135" s="306">
        <v>21.0</v>
      </c>
      <c r="FP135" s="307" t="s">
        <v>139</v>
      </c>
      <c r="FQ135" s="308" t="s">
        <v>132</v>
      </c>
      <c r="FR135" s="308" t="s">
        <v>132</v>
      </c>
      <c r="FS135" s="309" t="str">
        <f>ADHK!FS135</f>
        <v/>
      </c>
      <c r="FT135" s="309"/>
      <c r="FU135" s="309">
        <f t="shared" si="2112"/>
        <v>0</v>
      </c>
      <c r="FV135" s="310"/>
      <c r="FW135" s="309">
        <f t="shared" si="2113"/>
        <v>0</v>
      </c>
      <c r="FX135" s="310"/>
      <c r="FY135" s="309"/>
      <c r="FZ135" s="309">
        <f t="shared" si="2114"/>
        <v>0</v>
      </c>
      <c r="GA135" s="309">
        <f t="shared" si="2115"/>
        <v>0</v>
      </c>
      <c r="GB135" s="310">
        <v>0.224147321887</v>
      </c>
      <c r="GC135" s="311">
        <f t="shared" si="2116"/>
        <v>0</v>
      </c>
      <c r="GD135" s="312">
        <f t="shared" si="2117"/>
        <v>0</v>
      </c>
      <c r="GE135" s="313"/>
      <c r="GF135" s="306">
        <v>21.0</v>
      </c>
      <c r="GG135" s="307" t="s">
        <v>139</v>
      </c>
      <c r="GH135" s="308" t="s">
        <v>132</v>
      </c>
      <c r="GI135" s="308" t="s">
        <v>132</v>
      </c>
      <c r="GJ135" s="309" t="str">
        <f>ADHK!GJ135</f>
        <v/>
      </c>
      <c r="GK135" s="309"/>
      <c r="GL135" s="309">
        <f t="shared" si="2118"/>
        <v>0</v>
      </c>
      <c r="GM135" s="310"/>
      <c r="GN135" s="309">
        <f t="shared" si="2119"/>
        <v>0</v>
      </c>
      <c r="GO135" s="310"/>
      <c r="GP135" s="309"/>
      <c r="GQ135" s="309">
        <f t="shared" si="2120"/>
        <v>0</v>
      </c>
      <c r="GR135" s="309">
        <f t="shared" si="2121"/>
        <v>0</v>
      </c>
      <c r="GS135" s="310">
        <v>0.224147321887</v>
      </c>
      <c r="GT135" s="311">
        <f t="shared" si="2122"/>
        <v>0</v>
      </c>
      <c r="GU135" s="312">
        <f t="shared" si="2123"/>
        <v>0</v>
      </c>
      <c r="GV135" s="313"/>
      <c r="GW135" s="306">
        <v>21.0</v>
      </c>
      <c r="GX135" s="307" t="s">
        <v>139</v>
      </c>
      <c r="GY135" s="308" t="s">
        <v>132</v>
      </c>
      <c r="GZ135" s="308" t="s">
        <v>132</v>
      </c>
      <c r="HA135" s="309" t="str">
        <f>ADHK!HA135</f>
        <v/>
      </c>
      <c r="HB135" s="309"/>
      <c r="HC135" s="309">
        <f t="shared" si="2124"/>
        <v>0</v>
      </c>
      <c r="HD135" s="310"/>
      <c r="HE135" s="309">
        <f t="shared" si="2125"/>
        <v>0</v>
      </c>
      <c r="HF135" s="310"/>
      <c r="HG135" s="309"/>
      <c r="HH135" s="309">
        <f t="shared" si="2126"/>
        <v>0</v>
      </c>
      <c r="HI135" s="309">
        <f t="shared" si="2127"/>
        <v>0</v>
      </c>
      <c r="HJ135" s="310">
        <v>0.224147321887</v>
      </c>
      <c r="HK135" s="311">
        <f t="shared" si="2128"/>
        <v>0</v>
      </c>
      <c r="HL135" s="312">
        <f t="shared" si="2129"/>
        <v>0</v>
      </c>
      <c r="HM135" s="313"/>
      <c r="HN135" s="306">
        <v>21.0</v>
      </c>
      <c r="HO135" s="307" t="s">
        <v>139</v>
      </c>
      <c r="HP135" s="308" t="s">
        <v>132</v>
      </c>
      <c r="HQ135" s="308" t="s">
        <v>132</v>
      </c>
      <c r="HR135" s="309" t="str">
        <f>ADHK!HR135</f>
        <v/>
      </c>
      <c r="HS135" s="309"/>
      <c r="HT135" s="309">
        <f t="shared" si="2130"/>
        <v>0</v>
      </c>
      <c r="HU135" s="310"/>
      <c r="HV135" s="309">
        <f t="shared" si="2131"/>
        <v>0</v>
      </c>
      <c r="HW135" s="310"/>
      <c r="HX135" s="309"/>
      <c r="HY135" s="309">
        <f t="shared" si="2132"/>
        <v>0</v>
      </c>
      <c r="HZ135" s="309">
        <f t="shared" si="2133"/>
        <v>0</v>
      </c>
      <c r="IA135" s="310">
        <v>0.224147321887</v>
      </c>
      <c r="IB135" s="311">
        <f t="shared" si="2134"/>
        <v>0</v>
      </c>
      <c r="IC135" s="312">
        <f t="shared" si="2135"/>
        <v>0</v>
      </c>
      <c r="ID135" s="313"/>
      <c r="IE135" s="306">
        <v>21.0</v>
      </c>
      <c r="IF135" s="307" t="s">
        <v>139</v>
      </c>
      <c r="IG135" s="308" t="s">
        <v>132</v>
      </c>
      <c r="IH135" s="308" t="s">
        <v>132</v>
      </c>
      <c r="II135" s="309" t="str">
        <f>ADHK!II135</f>
        <v/>
      </c>
      <c r="IJ135" s="309"/>
      <c r="IK135" s="309">
        <f t="shared" si="2136"/>
        <v>0</v>
      </c>
      <c r="IL135" s="310"/>
      <c r="IM135" s="309">
        <f t="shared" si="2137"/>
        <v>0</v>
      </c>
      <c r="IN135" s="310"/>
      <c r="IO135" s="309"/>
      <c r="IP135" s="309">
        <f t="shared" si="2138"/>
        <v>0</v>
      </c>
      <c r="IQ135" s="309">
        <f t="shared" si="2139"/>
        <v>0</v>
      </c>
      <c r="IR135" s="310">
        <v>0.224147321887</v>
      </c>
      <c r="IS135" s="311">
        <f t="shared" si="2140"/>
        <v>0</v>
      </c>
      <c r="IT135" s="312">
        <f t="shared" si="2141"/>
        <v>0</v>
      </c>
      <c r="IU135" s="313"/>
      <c r="IV135" s="306">
        <v>21.0</v>
      </c>
      <c r="IW135" s="307" t="s">
        <v>139</v>
      </c>
      <c r="IX135" s="308" t="s">
        <v>132</v>
      </c>
      <c r="IY135" s="308" t="s">
        <v>132</v>
      </c>
      <c r="IZ135" s="309" t="str">
        <f>ADHK!IZ135</f>
        <v/>
      </c>
      <c r="JA135" s="309"/>
      <c r="JB135" s="309">
        <f t="shared" si="2142"/>
        <v>0</v>
      </c>
      <c r="JC135" s="310"/>
      <c r="JD135" s="309">
        <f t="shared" si="2143"/>
        <v>0</v>
      </c>
      <c r="JE135" s="310"/>
      <c r="JF135" s="309"/>
      <c r="JG135" s="309">
        <f t="shared" si="2144"/>
        <v>0</v>
      </c>
      <c r="JH135" s="309">
        <f t="shared" si="2145"/>
        <v>0</v>
      </c>
      <c r="JI135" s="310">
        <v>0.224147321887</v>
      </c>
      <c r="JJ135" s="311">
        <f t="shared" si="2146"/>
        <v>0</v>
      </c>
      <c r="JK135" s="312">
        <f t="shared" si="2147"/>
        <v>0</v>
      </c>
      <c r="JL135" s="313"/>
      <c r="JM135" s="306">
        <v>21.0</v>
      </c>
      <c r="JN135" s="307" t="s">
        <v>139</v>
      </c>
      <c r="JO135" s="308" t="s">
        <v>132</v>
      </c>
      <c r="JP135" s="308" t="s">
        <v>132</v>
      </c>
      <c r="JQ135" s="309" t="str">
        <f>ADHK!JQ135</f>
        <v/>
      </c>
      <c r="JR135" s="309"/>
      <c r="JS135" s="309">
        <f t="shared" si="2148"/>
        <v>0</v>
      </c>
      <c r="JT135" s="310"/>
      <c r="JU135" s="309">
        <f t="shared" si="2149"/>
        <v>0</v>
      </c>
      <c r="JV135" s="310"/>
      <c r="JW135" s="309"/>
      <c r="JX135" s="309">
        <f t="shared" si="2150"/>
        <v>0</v>
      </c>
      <c r="JY135" s="309">
        <f t="shared" si="2151"/>
        <v>0</v>
      </c>
      <c r="JZ135" s="310">
        <v>0.224147321887</v>
      </c>
      <c r="KA135" s="311">
        <f t="shared" si="2152"/>
        <v>0</v>
      </c>
      <c r="KB135" s="312">
        <f t="shared" si="2153"/>
        <v>0</v>
      </c>
      <c r="KC135" s="313"/>
      <c r="KD135" s="306">
        <v>21.0</v>
      </c>
      <c r="KE135" s="307" t="s">
        <v>139</v>
      </c>
      <c r="KF135" s="308" t="s">
        <v>132</v>
      </c>
      <c r="KG135" s="308" t="s">
        <v>132</v>
      </c>
      <c r="KH135" s="309" t="str">
        <f>ADHK!KH135</f>
        <v/>
      </c>
      <c r="KI135" s="309"/>
      <c r="KJ135" s="309">
        <f t="shared" si="2154"/>
        <v>0</v>
      </c>
      <c r="KK135" s="310"/>
      <c r="KL135" s="309">
        <f t="shared" si="2155"/>
        <v>0</v>
      </c>
      <c r="KM135" s="310"/>
      <c r="KN135" s="309"/>
      <c r="KO135" s="309">
        <f t="shared" si="2156"/>
        <v>0</v>
      </c>
      <c r="KP135" s="309">
        <f t="shared" si="2157"/>
        <v>0</v>
      </c>
      <c r="KQ135" s="310">
        <v>0.224147321887</v>
      </c>
      <c r="KR135" s="311">
        <f t="shared" si="2158"/>
        <v>0</v>
      </c>
      <c r="KS135" s="312">
        <f t="shared" si="2159"/>
        <v>0</v>
      </c>
      <c r="KT135" s="313"/>
      <c r="KU135" s="314"/>
    </row>
    <row r="136" ht="15.75" customHeight="1">
      <c r="A136" s="306">
        <v>22.0</v>
      </c>
      <c r="B136" s="307" t="s">
        <v>140</v>
      </c>
      <c r="C136" s="308" t="s">
        <v>132</v>
      </c>
      <c r="D136" s="308" t="s">
        <v>132</v>
      </c>
      <c r="E136" s="309" t="str">
        <f>ADHK!E136</f>
        <v/>
      </c>
      <c r="F136" s="309" t="str">
        <f>ADHK!F136</f>
        <v/>
      </c>
      <c r="G136" s="309">
        <f t="shared" si="2052"/>
        <v>0</v>
      </c>
      <c r="H136" s="310"/>
      <c r="I136" s="309">
        <f t="shared" si="2053"/>
        <v>0</v>
      </c>
      <c r="J136" s="310"/>
      <c r="K136" s="309"/>
      <c r="L136" s="309">
        <f t="shared" si="2054"/>
        <v>0</v>
      </c>
      <c r="M136" s="309">
        <f t="shared" si="2055"/>
        <v>0</v>
      </c>
      <c r="N136" s="310">
        <v>0.224147321887</v>
      </c>
      <c r="O136" s="311">
        <f t="shared" si="2056"/>
        <v>0</v>
      </c>
      <c r="P136" s="312">
        <f t="shared" si="2057"/>
        <v>0</v>
      </c>
      <c r="Q136" s="313"/>
      <c r="R136" s="306">
        <v>22.0</v>
      </c>
      <c r="S136" s="307" t="s">
        <v>140</v>
      </c>
      <c r="T136" s="308" t="s">
        <v>132</v>
      </c>
      <c r="U136" s="308" t="s">
        <v>132</v>
      </c>
      <c r="V136" s="309" t="str">
        <f>ADHK!V136</f>
        <v/>
      </c>
      <c r="W136" s="309"/>
      <c r="X136" s="309">
        <f t="shared" si="2058"/>
        <v>0</v>
      </c>
      <c r="Y136" s="310"/>
      <c r="Z136" s="309">
        <f t="shared" si="2059"/>
        <v>0</v>
      </c>
      <c r="AA136" s="310"/>
      <c r="AB136" s="309"/>
      <c r="AC136" s="309">
        <f t="shared" si="2060"/>
        <v>0</v>
      </c>
      <c r="AD136" s="309">
        <f t="shared" si="2061"/>
        <v>0</v>
      </c>
      <c r="AE136" s="310">
        <v>0.224147321887</v>
      </c>
      <c r="AF136" s="311">
        <f t="shared" si="2062"/>
        <v>0</v>
      </c>
      <c r="AG136" s="312">
        <f t="shared" si="2063"/>
        <v>0</v>
      </c>
      <c r="AH136" s="313"/>
      <c r="AI136" s="306">
        <v>22.0</v>
      </c>
      <c r="AJ136" s="307" t="s">
        <v>140</v>
      </c>
      <c r="AK136" s="308" t="s">
        <v>132</v>
      </c>
      <c r="AL136" s="308" t="s">
        <v>132</v>
      </c>
      <c r="AM136" s="309" t="str">
        <f>ADHK!AM136</f>
        <v/>
      </c>
      <c r="AN136" s="309"/>
      <c r="AO136" s="309">
        <f t="shared" si="2064"/>
        <v>0</v>
      </c>
      <c r="AP136" s="310"/>
      <c r="AQ136" s="309">
        <f t="shared" si="2065"/>
        <v>0</v>
      </c>
      <c r="AR136" s="310"/>
      <c r="AS136" s="309"/>
      <c r="AT136" s="309">
        <f t="shared" si="2066"/>
        <v>0</v>
      </c>
      <c r="AU136" s="309">
        <f t="shared" si="2067"/>
        <v>0</v>
      </c>
      <c r="AV136" s="310">
        <v>0.224147321887</v>
      </c>
      <c r="AW136" s="311">
        <f t="shared" si="2068"/>
        <v>0</v>
      </c>
      <c r="AX136" s="312">
        <f t="shared" si="2069"/>
        <v>0</v>
      </c>
      <c r="AY136" s="313"/>
      <c r="AZ136" s="306">
        <v>22.0</v>
      </c>
      <c r="BA136" s="307" t="s">
        <v>140</v>
      </c>
      <c r="BB136" s="308" t="s">
        <v>132</v>
      </c>
      <c r="BC136" s="308" t="s">
        <v>132</v>
      </c>
      <c r="BD136" s="309" t="str">
        <f>ADHK!BD136</f>
        <v/>
      </c>
      <c r="BE136" s="309"/>
      <c r="BF136" s="309">
        <f t="shared" si="2070"/>
        <v>0</v>
      </c>
      <c r="BG136" s="310"/>
      <c r="BH136" s="309">
        <f t="shared" si="2071"/>
        <v>0</v>
      </c>
      <c r="BI136" s="310"/>
      <c r="BJ136" s="309"/>
      <c r="BK136" s="309">
        <f t="shared" si="2072"/>
        <v>0</v>
      </c>
      <c r="BL136" s="309">
        <f t="shared" si="2073"/>
        <v>0</v>
      </c>
      <c r="BM136" s="310">
        <v>0.224147321887</v>
      </c>
      <c r="BN136" s="311">
        <f t="shared" si="2074"/>
        <v>0</v>
      </c>
      <c r="BO136" s="312">
        <f t="shared" si="2075"/>
        <v>0</v>
      </c>
      <c r="BP136" s="313"/>
      <c r="BQ136" s="306">
        <v>22.0</v>
      </c>
      <c r="BR136" s="307" t="s">
        <v>140</v>
      </c>
      <c r="BS136" s="308" t="s">
        <v>132</v>
      </c>
      <c r="BT136" s="308" t="s">
        <v>132</v>
      </c>
      <c r="BU136" s="309" t="str">
        <f>ADHK!BU136</f>
        <v/>
      </c>
      <c r="BV136" s="309"/>
      <c r="BW136" s="309">
        <f t="shared" si="2076"/>
        <v>0</v>
      </c>
      <c r="BX136" s="310"/>
      <c r="BY136" s="309">
        <f t="shared" si="2077"/>
        <v>0</v>
      </c>
      <c r="BZ136" s="310"/>
      <c r="CA136" s="309"/>
      <c r="CB136" s="309">
        <f t="shared" si="2078"/>
        <v>0</v>
      </c>
      <c r="CC136" s="309">
        <f t="shared" si="2079"/>
        <v>0</v>
      </c>
      <c r="CD136" s="310">
        <v>0.224147321887</v>
      </c>
      <c r="CE136" s="311">
        <f t="shared" si="2080"/>
        <v>0</v>
      </c>
      <c r="CF136" s="312">
        <f t="shared" si="2081"/>
        <v>0</v>
      </c>
      <c r="CG136" s="313"/>
      <c r="CH136" s="306">
        <v>22.0</v>
      </c>
      <c r="CI136" s="307" t="s">
        <v>140</v>
      </c>
      <c r="CJ136" s="308" t="s">
        <v>132</v>
      </c>
      <c r="CK136" s="308" t="s">
        <v>132</v>
      </c>
      <c r="CL136" s="309" t="str">
        <f>ADHK!CL136</f>
        <v/>
      </c>
      <c r="CM136" s="309"/>
      <c r="CN136" s="309">
        <f t="shared" si="2082"/>
        <v>0</v>
      </c>
      <c r="CO136" s="310"/>
      <c r="CP136" s="309">
        <f t="shared" si="2083"/>
        <v>0</v>
      </c>
      <c r="CQ136" s="310"/>
      <c r="CR136" s="309"/>
      <c r="CS136" s="309">
        <f t="shared" si="2084"/>
        <v>0</v>
      </c>
      <c r="CT136" s="309">
        <f t="shared" si="2085"/>
        <v>0</v>
      </c>
      <c r="CU136" s="310">
        <v>0.224147321887</v>
      </c>
      <c r="CV136" s="311">
        <f t="shared" si="2086"/>
        <v>0</v>
      </c>
      <c r="CW136" s="312">
        <f t="shared" si="2087"/>
        <v>0</v>
      </c>
      <c r="CX136" s="313"/>
      <c r="CY136" s="306">
        <v>22.0</v>
      </c>
      <c r="CZ136" s="307" t="s">
        <v>140</v>
      </c>
      <c r="DA136" s="308" t="s">
        <v>132</v>
      </c>
      <c r="DB136" s="308" t="s">
        <v>132</v>
      </c>
      <c r="DC136" s="309" t="str">
        <f>ADHK!DC136</f>
        <v/>
      </c>
      <c r="DD136" s="309"/>
      <c r="DE136" s="309">
        <f t="shared" si="2088"/>
        <v>0</v>
      </c>
      <c r="DF136" s="310"/>
      <c r="DG136" s="309">
        <f t="shared" si="2089"/>
        <v>0</v>
      </c>
      <c r="DH136" s="310"/>
      <c r="DI136" s="309"/>
      <c r="DJ136" s="309">
        <f t="shared" si="2090"/>
        <v>0</v>
      </c>
      <c r="DK136" s="309">
        <f t="shared" si="2091"/>
        <v>0</v>
      </c>
      <c r="DL136" s="310">
        <v>0.224147321887</v>
      </c>
      <c r="DM136" s="311">
        <f t="shared" si="2092"/>
        <v>0</v>
      </c>
      <c r="DN136" s="312">
        <f t="shared" si="2093"/>
        <v>0</v>
      </c>
      <c r="DO136" s="313"/>
      <c r="DP136" s="306">
        <v>22.0</v>
      </c>
      <c r="DQ136" s="307" t="s">
        <v>140</v>
      </c>
      <c r="DR136" s="308" t="s">
        <v>132</v>
      </c>
      <c r="DS136" s="308" t="s">
        <v>132</v>
      </c>
      <c r="DT136" s="309" t="str">
        <f>ADHK!DT136</f>
        <v/>
      </c>
      <c r="DU136" s="309"/>
      <c r="DV136" s="309">
        <f t="shared" si="2094"/>
        <v>0</v>
      </c>
      <c r="DW136" s="310"/>
      <c r="DX136" s="309">
        <f t="shared" si="2095"/>
        <v>0</v>
      </c>
      <c r="DY136" s="310"/>
      <c r="DZ136" s="309"/>
      <c r="EA136" s="309">
        <f t="shared" si="2096"/>
        <v>0</v>
      </c>
      <c r="EB136" s="309">
        <f t="shared" si="2097"/>
        <v>0</v>
      </c>
      <c r="EC136" s="310">
        <v>0.224147321887</v>
      </c>
      <c r="ED136" s="311">
        <f t="shared" si="2098"/>
        <v>0</v>
      </c>
      <c r="EE136" s="312">
        <f t="shared" si="2099"/>
        <v>0</v>
      </c>
      <c r="EF136" s="313"/>
      <c r="EG136" s="306">
        <v>22.0</v>
      </c>
      <c r="EH136" s="307" t="s">
        <v>140</v>
      </c>
      <c r="EI136" s="308" t="s">
        <v>132</v>
      </c>
      <c r="EJ136" s="308" t="s">
        <v>132</v>
      </c>
      <c r="EK136" s="309" t="str">
        <f>ADHK!EK136</f>
        <v/>
      </c>
      <c r="EL136" s="309"/>
      <c r="EM136" s="309">
        <f t="shared" si="2100"/>
        <v>0</v>
      </c>
      <c r="EN136" s="310"/>
      <c r="EO136" s="309">
        <f t="shared" si="2101"/>
        <v>0</v>
      </c>
      <c r="EP136" s="310"/>
      <c r="EQ136" s="309"/>
      <c r="ER136" s="309">
        <f t="shared" si="2102"/>
        <v>0</v>
      </c>
      <c r="ES136" s="309">
        <f t="shared" si="2103"/>
        <v>0</v>
      </c>
      <c r="ET136" s="310">
        <v>0.224147321887</v>
      </c>
      <c r="EU136" s="311">
        <f t="shared" si="2104"/>
        <v>0</v>
      </c>
      <c r="EV136" s="312">
        <f t="shared" si="2105"/>
        <v>0</v>
      </c>
      <c r="EW136" s="313"/>
      <c r="EX136" s="306">
        <v>22.0</v>
      </c>
      <c r="EY136" s="307" t="s">
        <v>140</v>
      </c>
      <c r="EZ136" s="308" t="s">
        <v>132</v>
      </c>
      <c r="FA136" s="308" t="s">
        <v>132</v>
      </c>
      <c r="FB136" s="309" t="str">
        <f>ADHK!FB136</f>
        <v/>
      </c>
      <c r="FC136" s="309"/>
      <c r="FD136" s="309">
        <f t="shared" si="2106"/>
        <v>0</v>
      </c>
      <c r="FE136" s="310"/>
      <c r="FF136" s="309">
        <f t="shared" si="2107"/>
        <v>0</v>
      </c>
      <c r="FG136" s="310"/>
      <c r="FH136" s="309"/>
      <c r="FI136" s="309">
        <f t="shared" si="2108"/>
        <v>0</v>
      </c>
      <c r="FJ136" s="309">
        <f t="shared" si="2109"/>
        <v>0</v>
      </c>
      <c r="FK136" s="310">
        <v>0.224147321887</v>
      </c>
      <c r="FL136" s="311">
        <f t="shared" si="2110"/>
        <v>0</v>
      </c>
      <c r="FM136" s="312">
        <f t="shared" si="2111"/>
        <v>0</v>
      </c>
      <c r="FN136" s="313"/>
      <c r="FO136" s="306">
        <v>22.0</v>
      </c>
      <c r="FP136" s="307" t="s">
        <v>140</v>
      </c>
      <c r="FQ136" s="308" t="s">
        <v>132</v>
      </c>
      <c r="FR136" s="308" t="s">
        <v>132</v>
      </c>
      <c r="FS136" s="309" t="str">
        <f>ADHK!FS136</f>
        <v/>
      </c>
      <c r="FT136" s="309"/>
      <c r="FU136" s="309">
        <f t="shared" si="2112"/>
        <v>0</v>
      </c>
      <c r="FV136" s="310"/>
      <c r="FW136" s="309">
        <f t="shared" si="2113"/>
        <v>0</v>
      </c>
      <c r="FX136" s="310"/>
      <c r="FY136" s="309"/>
      <c r="FZ136" s="309">
        <f t="shared" si="2114"/>
        <v>0</v>
      </c>
      <c r="GA136" s="309">
        <f t="shared" si="2115"/>
        <v>0</v>
      </c>
      <c r="GB136" s="310">
        <v>0.224147321887</v>
      </c>
      <c r="GC136" s="311">
        <f t="shared" si="2116"/>
        <v>0</v>
      </c>
      <c r="GD136" s="312">
        <f t="shared" si="2117"/>
        <v>0</v>
      </c>
      <c r="GE136" s="313"/>
      <c r="GF136" s="306">
        <v>22.0</v>
      </c>
      <c r="GG136" s="307" t="s">
        <v>140</v>
      </c>
      <c r="GH136" s="308" t="s">
        <v>132</v>
      </c>
      <c r="GI136" s="308" t="s">
        <v>132</v>
      </c>
      <c r="GJ136" s="309" t="str">
        <f>ADHK!GJ136</f>
        <v/>
      </c>
      <c r="GK136" s="309"/>
      <c r="GL136" s="309">
        <f t="shared" si="2118"/>
        <v>0</v>
      </c>
      <c r="GM136" s="310"/>
      <c r="GN136" s="309">
        <f t="shared" si="2119"/>
        <v>0</v>
      </c>
      <c r="GO136" s="310"/>
      <c r="GP136" s="309"/>
      <c r="GQ136" s="309">
        <f t="shared" si="2120"/>
        <v>0</v>
      </c>
      <c r="GR136" s="309">
        <f t="shared" si="2121"/>
        <v>0</v>
      </c>
      <c r="GS136" s="310">
        <v>0.224147321887</v>
      </c>
      <c r="GT136" s="311">
        <f t="shared" si="2122"/>
        <v>0</v>
      </c>
      <c r="GU136" s="312">
        <f t="shared" si="2123"/>
        <v>0</v>
      </c>
      <c r="GV136" s="313"/>
      <c r="GW136" s="306">
        <v>22.0</v>
      </c>
      <c r="GX136" s="307" t="s">
        <v>140</v>
      </c>
      <c r="GY136" s="308" t="s">
        <v>132</v>
      </c>
      <c r="GZ136" s="308" t="s">
        <v>132</v>
      </c>
      <c r="HA136" s="309" t="str">
        <f>ADHK!HA136</f>
        <v/>
      </c>
      <c r="HB136" s="309"/>
      <c r="HC136" s="309">
        <f t="shared" si="2124"/>
        <v>0</v>
      </c>
      <c r="HD136" s="310"/>
      <c r="HE136" s="309">
        <f t="shared" si="2125"/>
        <v>0</v>
      </c>
      <c r="HF136" s="310"/>
      <c r="HG136" s="309"/>
      <c r="HH136" s="309">
        <f t="shared" si="2126"/>
        <v>0</v>
      </c>
      <c r="HI136" s="309">
        <f t="shared" si="2127"/>
        <v>0</v>
      </c>
      <c r="HJ136" s="310">
        <v>0.224147321887</v>
      </c>
      <c r="HK136" s="311">
        <f t="shared" si="2128"/>
        <v>0</v>
      </c>
      <c r="HL136" s="312">
        <f t="shared" si="2129"/>
        <v>0</v>
      </c>
      <c r="HM136" s="313"/>
      <c r="HN136" s="306">
        <v>22.0</v>
      </c>
      <c r="HO136" s="307" t="s">
        <v>140</v>
      </c>
      <c r="HP136" s="308" t="s">
        <v>132</v>
      </c>
      <c r="HQ136" s="308" t="s">
        <v>132</v>
      </c>
      <c r="HR136" s="309" t="str">
        <f>ADHK!HR136</f>
        <v/>
      </c>
      <c r="HS136" s="309"/>
      <c r="HT136" s="309">
        <f t="shared" si="2130"/>
        <v>0</v>
      </c>
      <c r="HU136" s="310"/>
      <c r="HV136" s="309">
        <f t="shared" si="2131"/>
        <v>0</v>
      </c>
      <c r="HW136" s="310"/>
      <c r="HX136" s="309"/>
      <c r="HY136" s="309">
        <f t="shared" si="2132"/>
        <v>0</v>
      </c>
      <c r="HZ136" s="309">
        <f t="shared" si="2133"/>
        <v>0</v>
      </c>
      <c r="IA136" s="310">
        <v>0.224147321887</v>
      </c>
      <c r="IB136" s="311">
        <f t="shared" si="2134"/>
        <v>0</v>
      </c>
      <c r="IC136" s="312">
        <f t="shared" si="2135"/>
        <v>0</v>
      </c>
      <c r="ID136" s="313"/>
      <c r="IE136" s="306">
        <v>22.0</v>
      </c>
      <c r="IF136" s="307" t="s">
        <v>140</v>
      </c>
      <c r="IG136" s="308" t="s">
        <v>132</v>
      </c>
      <c r="IH136" s="308" t="s">
        <v>132</v>
      </c>
      <c r="II136" s="309" t="str">
        <f>ADHK!II136</f>
        <v/>
      </c>
      <c r="IJ136" s="309"/>
      <c r="IK136" s="309">
        <f t="shared" si="2136"/>
        <v>0</v>
      </c>
      <c r="IL136" s="310"/>
      <c r="IM136" s="309">
        <f t="shared" si="2137"/>
        <v>0</v>
      </c>
      <c r="IN136" s="310"/>
      <c r="IO136" s="309"/>
      <c r="IP136" s="309">
        <f t="shared" si="2138"/>
        <v>0</v>
      </c>
      <c r="IQ136" s="309">
        <f t="shared" si="2139"/>
        <v>0</v>
      </c>
      <c r="IR136" s="310">
        <v>0.224147321887</v>
      </c>
      <c r="IS136" s="311">
        <f t="shared" si="2140"/>
        <v>0</v>
      </c>
      <c r="IT136" s="312">
        <f t="shared" si="2141"/>
        <v>0</v>
      </c>
      <c r="IU136" s="313"/>
      <c r="IV136" s="306">
        <v>22.0</v>
      </c>
      <c r="IW136" s="307" t="s">
        <v>140</v>
      </c>
      <c r="IX136" s="308" t="s">
        <v>132</v>
      </c>
      <c r="IY136" s="308" t="s">
        <v>132</v>
      </c>
      <c r="IZ136" s="309" t="str">
        <f>ADHK!IZ136</f>
        <v/>
      </c>
      <c r="JA136" s="309"/>
      <c r="JB136" s="309">
        <f t="shared" si="2142"/>
        <v>0</v>
      </c>
      <c r="JC136" s="310"/>
      <c r="JD136" s="309">
        <f t="shared" si="2143"/>
        <v>0</v>
      </c>
      <c r="JE136" s="310"/>
      <c r="JF136" s="309"/>
      <c r="JG136" s="309">
        <f t="shared" si="2144"/>
        <v>0</v>
      </c>
      <c r="JH136" s="309">
        <f t="shared" si="2145"/>
        <v>0</v>
      </c>
      <c r="JI136" s="310">
        <v>0.224147321887</v>
      </c>
      <c r="JJ136" s="311">
        <f t="shared" si="2146"/>
        <v>0</v>
      </c>
      <c r="JK136" s="312">
        <f t="shared" si="2147"/>
        <v>0</v>
      </c>
      <c r="JL136" s="313"/>
      <c r="JM136" s="306">
        <v>22.0</v>
      </c>
      <c r="JN136" s="307" t="s">
        <v>140</v>
      </c>
      <c r="JO136" s="308" t="s">
        <v>132</v>
      </c>
      <c r="JP136" s="308" t="s">
        <v>132</v>
      </c>
      <c r="JQ136" s="309" t="str">
        <f>ADHK!JQ136</f>
        <v/>
      </c>
      <c r="JR136" s="309"/>
      <c r="JS136" s="309">
        <f t="shared" si="2148"/>
        <v>0</v>
      </c>
      <c r="JT136" s="310"/>
      <c r="JU136" s="309">
        <f t="shared" si="2149"/>
        <v>0</v>
      </c>
      <c r="JV136" s="310"/>
      <c r="JW136" s="309"/>
      <c r="JX136" s="309">
        <f t="shared" si="2150"/>
        <v>0</v>
      </c>
      <c r="JY136" s="309">
        <f t="shared" si="2151"/>
        <v>0</v>
      </c>
      <c r="JZ136" s="310">
        <v>0.224147321887</v>
      </c>
      <c r="KA136" s="311">
        <f t="shared" si="2152"/>
        <v>0</v>
      </c>
      <c r="KB136" s="312">
        <f t="shared" si="2153"/>
        <v>0</v>
      </c>
      <c r="KC136" s="313"/>
      <c r="KD136" s="306">
        <v>22.0</v>
      </c>
      <c r="KE136" s="307" t="s">
        <v>140</v>
      </c>
      <c r="KF136" s="308" t="s">
        <v>132</v>
      </c>
      <c r="KG136" s="308" t="s">
        <v>132</v>
      </c>
      <c r="KH136" s="309" t="str">
        <f>ADHK!KH136</f>
        <v/>
      </c>
      <c r="KI136" s="309"/>
      <c r="KJ136" s="309">
        <f t="shared" si="2154"/>
        <v>0</v>
      </c>
      <c r="KK136" s="310"/>
      <c r="KL136" s="309">
        <f t="shared" si="2155"/>
        <v>0</v>
      </c>
      <c r="KM136" s="310"/>
      <c r="KN136" s="309"/>
      <c r="KO136" s="309">
        <f t="shared" si="2156"/>
        <v>0</v>
      </c>
      <c r="KP136" s="309">
        <f t="shared" si="2157"/>
        <v>0</v>
      </c>
      <c r="KQ136" s="310">
        <v>0.224147321887</v>
      </c>
      <c r="KR136" s="311">
        <f t="shared" si="2158"/>
        <v>0</v>
      </c>
      <c r="KS136" s="312">
        <f t="shared" si="2159"/>
        <v>0</v>
      </c>
      <c r="KT136" s="313"/>
      <c r="KU136" s="314"/>
    </row>
    <row r="137" ht="15.75" customHeight="1">
      <c r="A137" s="306">
        <v>23.0</v>
      </c>
      <c r="B137" s="307" t="s">
        <v>141</v>
      </c>
      <c r="C137" s="308" t="s">
        <v>132</v>
      </c>
      <c r="D137" s="308" t="s">
        <v>132</v>
      </c>
      <c r="E137" s="309" t="str">
        <f>ADHK!E137</f>
        <v/>
      </c>
      <c r="F137" s="309" t="str">
        <f>ADHK!F137</f>
        <v/>
      </c>
      <c r="G137" s="309">
        <f t="shared" si="2052"/>
        <v>0</v>
      </c>
      <c r="H137" s="310"/>
      <c r="I137" s="309">
        <f t="shared" si="2053"/>
        <v>0</v>
      </c>
      <c r="J137" s="310"/>
      <c r="K137" s="309"/>
      <c r="L137" s="309">
        <f t="shared" si="2054"/>
        <v>0</v>
      </c>
      <c r="M137" s="309">
        <f t="shared" si="2055"/>
        <v>0</v>
      </c>
      <c r="N137" s="310">
        <v>0.224147321887</v>
      </c>
      <c r="O137" s="311">
        <f t="shared" si="2056"/>
        <v>0</v>
      </c>
      <c r="P137" s="312">
        <f t="shared" si="2057"/>
        <v>0</v>
      </c>
      <c r="Q137" s="313"/>
      <c r="R137" s="306">
        <v>23.0</v>
      </c>
      <c r="S137" s="307" t="s">
        <v>141</v>
      </c>
      <c r="T137" s="308" t="s">
        <v>132</v>
      </c>
      <c r="U137" s="308" t="s">
        <v>132</v>
      </c>
      <c r="V137" s="309" t="str">
        <f>ADHK!V137</f>
        <v/>
      </c>
      <c r="W137" s="309"/>
      <c r="X137" s="309">
        <f t="shared" si="2058"/>
        <v>0</v>
      </c>
      <c r="Y137" s="310"/>
      <c r="Z137" s="309">
        <f t="shared" si="2059"/>
        <v>0</v>
      </c>
      <c r="AA137" s="310"/>
      <c r="AB137" s="309"/>
      <c r="AC137" s="309">
        <f t="shared" si="2060"/>
        <v>0</v>
      </c>
      <c r="AD137" s="309">
        <f t="shared" si="2061"/>
        <v>0</v>
      </c>
      <c r="AE137" s="310">
        <v>0.224147321887</v>
      </c>
      <c r="AF137" s="311">
        <f t="shared" si="2062"/>
        <v>0</v>
      </c>
      <c r="AG137" s="312">
        <f t="shared" si="2063"/>
        <v>0</v>
      </c>
      <c r="AH137" s="313"/>
      <c r="AI137" s="306">
        <v>23.0</v>
      </c>
      <c r="AJ137" s="307" t="s">
        <v>141</v>
      </c>
      <c r="AK137" s="308" t="s">
        <v>132</v>
      </c>
      <c r="AL137" s="308" t="s">
        <v>132</v>
      </c>
      <c r="AM137" s="309" t="str">
        <f>ADHK!AM137</f>
        <v/>
      </c>
      <c r="AN137" s="309"/>
      <c r="AO137" s="309">
        <f t="shared" si="2064"/>
        <v>0</v>
      </c>
      <c r="AP137" s="310"/>
      <c r="AQ137" s="309">
        <f t="shared" si="2065"/>
        <v>0</v>
      </c>
      <c r="AR137" s="310"/>
      <c r="AS137" s="309"/>
      <c r="AT137" s="309">
        <f t="shared" si="2066"/>
        <v>0</v>
      </c>
      <c r="AU137" s="309">
        <f t="shared" si="2067"/>
        <v>0</v>
      </c>
      <c r="AV137" s="310">
        <v>0.224147321887</v>
      </c>
      <c r="AW137" s="311">
        <f t="shared" si="2068"/>
        <v>0</v>
      </c>
      <c r="AX137" s="312">
        <f t="shared" si="2069"/>
        <v>0</v>
      </c>
      <c r="AY137" s="313"/>
      <c r="AZ137" s="306">
        <v>23.0</v>
      </c>
      <c r="BA137" s="307" t="s">
        <v>141</v>
      </c>
      <c r="BB137" s="308" t="s">
        <v>132</v>
      </c>
      <c r="BC137" s="308" t="s">
        <v>132</v>
      </c>
      <c r="BD137" s="309" t="str">
        <f>ADHK!BD137</f>
        <v/>
      </c>
      <c r="BE137" s="309"/>
      <c r="BF137" s="309">
        <f t="shared" si="2070"/>
        <v>0</v>
      </c>
      <c r="BG137" s="310"/>
      <c r="BH137" s="309">
        <f t="shared" si="2071"/>
        <v>0</v>
      </c>
      <c r="BI137" s="310"/>
      <c r="BJ137" s="309"/>
      <c r="BK137" s="309">
        <f t="shared" si="2072"/>
        <v>0</v>
      </c>
      <c r="BL137" s="309">
        <f t="shared" si="2073"/>
        <v>0</v>
      </c>
      <c r="BM137" s="310">
        <v>0.224147321887</v>
      </c>
      <c r="BN137" s="311">
        <f t="shared" si="2074"/>
        <v>0</v>
      </c>
      <c r="BO137" s="312">
        <f t="shared" si="2075"/>
        <v>0</v>
      </c>
      <c r="BP137" s="313"/>
      <c r="BQ137" s="306">
        <v>23.0</v>
      </c>
      <c r="BR137" s="307" t="s">
        <v>141</v>
      </c>
      <c r="BS137" s="308" t="s">
        <v>132</v>
      </c>
      <c r="BT137" s="308" t="s">
        <v>132</v>
      </c>
      <c r="BU137" s="309" t="str">
        <f>ADHK!BU137</f>
        <v/>
      </c>
      <c r="BV137" s="309"/>
      <c r="BW137" s="309">
        <f t="shared" si="2076"/>
        <v>0</v>
      </c>
      <c r="BX137" s="310"/>
      <c r="BY137" s="309">
        <f t="shared" si="2077"/>
        <v>0</v>
      </c>
      <c r="BZ137" s="310"/>
      <c r="CA137" s="309"/>
      <c r="CB137" s="309">
        <f t="shared" si="2078"/>
        <v>0</v>
      </c>
      <c r="CC137" s="309">
        <f t="shared" si="2079"/>
        <v>0</v>
      </c>
      <c r="CD137" s="310">
        <v>0.224147321887</v>
      </c>
      <c r="CE137" s="311">
        <f t="shared" si="2080"/>
        <v>0</v>
      </c>
      <c r="CF137" s="312">
        <f t="shared" si="2081"/>
        <v>0</v>
      </c>
      <c r="CG137" s="313"/>
      <c r="CH137" s="306">
        <v>23.0</v>
      </c>
      <c r="CI137" s="307" t="s">
        <v>141</v>
      </c>
      <c r="CJ137" s="308" t="s">
        <v>132</v>
      </c>
      <c r="CK137" s="308" t="s">
        <v>132</v>
      </c>
      <c r="CL137" s="309" t="str">
        <f>ADHK!CL137</f>
        <v/>
      </c>
      <c r="CM137" s="309"/>
      <c r="CN137" s="309">
        <f t="shared" si="2082"/>
        <v>0</v>
      </c>
      <c r="CO137" s="310"/>
      <c r="CP137" s="309">
        <f t="shared" si="2083"/>
        <v>0</v>
      </c>
      <c r="CQ137" s="310"/>
      <c r="CR137" s="309"/>
      <c r="CS137" s="309">
        <f t="shared" si="2084"/>
        <v>0</v>
      </c>
      <c r="CT137" s="309">
        <f t="shared" si="2085"/>
        <v>0</v>
      </c>
      <c r="CU137" s="310">
        <v>0.224147321887</v>
      </c>
      <c r="CV137" s="311">
        <f t="shared" si="2086"/>
        <v>0</v>
      </c>
      <c r="CW137" s="312">
        <f t="shared" si="2087"/>
        <v>0</v>
      </c>
      <c r="CX137" s="313"/>
      <c r="CY137" s="306">
        <v>23.0</v>
      </c>
      <c r="CZ137" s="307" t="s">
        <v>141</v>
      </c>
      <c r="DA137" s="308" t="s">
        <v>132</v>
      </c>
      <c r="DB137" s="308" t="s">
        <v>132</v>
      </c>
      <c r="DC137" s="309" t="str">
        <f>ADHK!DC137</f>
        <v/>
      </c>
      <c r="DD137" s="309"/>
      <c r="DE137" s="309">
        <f t="shared" si="2088"/>
        <v>0</v>
      </c>
      <c r="DF137" s="310"/>
      <c r="DG137" s="309">
        <f t="shared" si="2089"/>
        <v>0</v>
      </c>
      <c r="DH137" s="310"/>
      <c r="DI137" s="309"/>
      <c r="DJ137" s="309">
        <f t="shared" si="2090"/>
        <v>0</v>
      </c>
      <c r="DK137" s="309">
        <f t="shared" si="2091"/>
        <v>0</v>
      </c>
      <c r="DL137" s="310">
        <v>0.224147321887</v>
      </c>
      <c r="DM137" s="311">
        <f t="shared" si="2092"/>
        <v>0</v>
      </c>
      <c r="DN137" s="312">
        <f t="shared" si="2093"/>
        <v>0</v>
      </c>
      <c r="DO137" s="313"/>
      <c r="DP137" s="306">
        <v>23.0</v>
      </c>
      <c r="DQ137" s="307" t="s">
        <v>141</v>
      </c>
      <c r="DR137" s="308" t="s">
        <v>132</v>
      </c>
      <c r="DS137" s="308" t="s">
        <v>132</v>
      </c>
      <c r="DT137" s="309" t="str">
        <f>ADHK!DT137</f>
        <v/>
      </c>
      <c r="DU137" s="309"/>
      <c r="DV137" s="309">
        <f t="shared" si="2094"/>
        <v>0</v>
      </c>
      <c r="DW137" s="310"/>
      <c r="DX137" s="309">
        <f t="shared" si="2095"/>
        <v>0</v>
      </c>
      <c r="DY137" s="310"/>
      <c r="DZ137" s="309"/>
      <c r="EA137" s="309">
        <f t="shared" si="2096"/>
        <v>0</v>
      </c>
      <c r="EB137" s="309">
        <f t="shared" si="2097"/>
        <v>0</v>
      </c>
      <c r="EC137" s="310">
        <v>0.224147321887</v>
      </c>
      <c r="ED137" s="311">
        <f t="shared" si="2098"/>
        <v>0</v>
      </c>
      <c r="EE137" s="312">
        <f t="shared" si="2099"/>
        <v>0</v>
      </c>
      <c r="EF137" s="313"/>
      <c r="EG137" s="306">
        <v>23.0</v>
      </c>
      <c r="EH137" s="307" t="s">
        <v>141</v>
      </c>
      <c r="EI137" s="308" t="s">
        <v>132</v>
      </c>
      <c r="EJ137" s="308" t="s">
        <v>132</v>
      </c>
      <c r="EK137" s="309" t="str">
        <f>ADHK!EK137</f>
        <v/>
      </c>
      <c r="EL137" s="309"/>
      <c r="EM137" s="309">
        <f t="shared" si="2100"/>
        <v>0</v>
      </c>
      <c r="EN137" s="310"/>
      <c r="EO137" s="309">
        <f t="shared" si="2101"/>
        <v>0</v>
      </c>
      <c r="EP137" s="310"/>
      <c r="EQ137" s="309"/>
      <c r="ER137" s="309">
        <f t="shared" si="2102"/>
        <v>0</v>
      </c>
      <c r="ES137" s="309">
        <f t="shared" si="2103"/>
        <v>0</v>
      </c>
      <c r="ET137" s="310">
        <v>0.224147321887</v>
      </c>
      <c r="EU137" s="311">
        <f t="shared" si="2104"/>
        <v>0</v>
      </c>
      <c r="EV137" s="312">
        <f t="shared" si="2105"/>
        <v>0</v>
      </c>
      <c r="EW137" s="313"/>
      <c r="EX137" s="306">
        <v>23.0</v>
      </c>
      <c r="EY137" s="307" t="s">
        <v>141</v>
      </c>
      <c r="EZ137" s="308" t="s">
        <v>132</v>
      </c>
      <c r="FA137" s="308" t="s">
        <v>132</v>
      </c>
      <c r="FB137" s="309" t="str">
        <f>ADHK!FB137</f>
        <v/>
      </c>
      <c r="FC137" s="309"/>
      <c r="FD137" s="309">
        <f t="shared" si="2106"/>
        <v>0</v>
      </c>
      <c r="FE137" s="310"/>
      <c r="FF137" s="309">
        <f t="shared" si="2107"/>
        <v>0</v>
      </c>
      <c r="FG137" s="310"/>
      <c r="FH137" s="309"/>
      <c r="FI137" s="309">
        <f t="shared" si="2108"/>
        <v>0</v>
      </c>
      <c r="FJ137" s="309">
        <f t="shared" si="2109"/>
        <v>0</v>
      </c>
      <c r="FK137" s="310">
        <v>0.224147321887</v>
      </c>
      <c r="FL137" s="311">
        <f t="shared" si="2110"/>
        <v>0</v>
      </c>
      <c r="FM137" s="312">
        <f t="shared" si="2111"/>
        <v>0</v>
      </c>
      <c r="FN137" s="313"/>
      <c r="FO137" s="306">
        <v>23.0</v>
      </c>
      <c r="FP137" s="307" t="s">
        <v>141</v>
      </c>
      <c r="FQ137" s="308" t="s">
        <v>132</v>
      </c>
      <c r="FR137" s="308" t="s">
        <v>132</v>
      </c>
      <c r="FS137" s="309" t="str">
        <f>ADHK!FS137</f>
        <v/>
      </c>
      <c r="FT137" s="309"/>
      <c r="FU137" s="309">
        <f t="shared" si="2112"/>
        <v>0</v>
      </c>
      <c r="FV137" s="310"/>
      <c r="FW137" s="309">
        <f t="shared" si="2113"/>
        <v>0</v>
      </c>
      <c r="FX137" s="310"/>
      <c r="FY137" s="309"/>
      <c r="FZ137" s="309">
        <f t="shared" si="2114"/>
        <v>0</v>
      </c>
      <c r="GA137" s="309">
        <f t="shared" si="2115"/>
        <v>0</v>
      </c>
      <c r="GB137" s="310">
        <v>0.224147321887</v>
      </c>
      <c r="GC137" s="311">
        <f t="shared" si="2116"/>
        <v>0</v>
      </c>
      <c r="GD137" s="312">
        <f t="shared" si="2117"/>
        <v>0</v>
      </c>
      <c r="GE137" s="313"/>
      <c r="GF137" s="306">
        <v>23.0</v>
      </c>
      <c r="GG137" s="307" t="s">
        <v>141</v>
      </c>
      <c r="GH137" s="308" t="s">
        <v>132</v>
      </c>
      <c r="GI137" s="308" t="s">
        <v>132</v>
      </c>
      <c r="GJ137" s="309" t="str">
        <f>ADHK!GJ137</f>
        <v/>
      </c>
      <c r="GK137" s="309"/>
      <c r="GL137" s="309">
        <f t="shared" si="2118"/>
        <v>0</v>
      </c>
      <c r="GM137" s="310"/>
      <c r="GN137" s="309">
        <f t="shared" si="2119"/>
        <v>0</v>
      </c>
      <c r="GO137" s="310"/>
      <c r="GP137" s="309"/>
      <c r="GQ137" s="309">
        <f t="shared" si="2120"/>
        <v>0</v>
      </c>
      <c r="GR137" s="309">
        <f t="shared" si="2121"/>
        <v>0</v>
      </c>
      <c r="GS137" s="310">
        <v>0.224147321887</v>
      </c>
      <c r="GT137" s="311">
        <f t="shared" si="2122"/>
        <v>0</v>
      </c>
      <c r="GU137" s="312">
        <f t="shared" si="2123"/>
        <v>0</v>
      </c>
      <c r="GV137" s="313"/>
      <c r="GW137" s="306">
        <v>23.0</v>
      </c>
      <c r="GX137" s="307" t="s">
        <v>141</v>
      </c>
      <c r="GY137" s="308" t="s">
        <v>132</v>
      </c>
      <c r="GZ137" s="308" t="s">
        <v>132</v>
      </c>
      <c r="HA137" s="309" t="str">
        <f>ADHK!HA137</f>
        <v/>
      </c>
      <c r="HB137" s="309"/>
      <c r="HC137" s="309">
        <f t="shared" si="2124"/>
        <v>0</v>
      </c>
      <c r="HD137" s="310"/>
      <c r="HE137" s="309">
        <f t="shared" si="2125"/>
        <v>0</v>
      </c>
      <c r="HF137" s="310"/>
      <c r="HG137" s="309"/>
      <c r="HH137" s="309">
        <f t="shared" si="2126"/>
        <v>0</v>
      </c>
      <c r="HI137" s="309">
        <f t="shared" si="2127"/>
        <v>0</v>
      </c>
      <c r="HJ137" s="310">
        <v>0.224147321887</v>
      </c>
      <c r="HK137" s="311">
        <f t="shared" si="2128"/>
        <v>0</v>
      </c>
      <c r="HL137" s="312">
        <f t="shared" si="2129"/>
        <v>0</v>
      </c>
      <c r="HM137" s="313"/>
      <c r="HN137" s="306">
        <v>23.0</v>
      </c>
      <c r="HO137" s="307" t="s">
        <v>141</v>
      </c>
      <c r="HP137" s="308" t="s">
        <v>132</v>
      </c>
      <c r="HQ137" s="308" t="s">
        <v>132</v>
      </c>
      <c r="HR137" s="309" t="str">
        <f>ADHK!HR137</f>
        <v/>
      </c>
      <c r="HS137" s="309"/>
      <c r="HT137" s="309">
        <f t="shared" si="2130"/>
        <v>0</v>
      </c>
      <c r="HU137" s="310"/>
      <c r="HV137" s="309">
        <f t="shared" si="2131"/>
        <v>0</v>
      </c>
      <c r="HW137" s="310"/>
      <c r="HX137" s="309"/>
      <c r="HY137" s="309">
        <f t="shared" si="2132"/>
        <v>0</v>
      </c>
      <c r="HZ137" s="309">
        <f t="shared" si="2133"/>
        <v>0</v>
      </c>
      <c r="IA137" s="310">
        <v>0.224147321887</v>
      </c>
      <c r="IB137" s="311">
        <f t="shared" si="2134"/>
        <v>0</v>
      </c>
      <c r="IC137" s="312">
        <f t="shared" si="2135"/>
        <v>0</v>
      </c>
      <c r="ID137" s="313"/>
      <c r="IE137" s="306">
        <v>23.0</v>
      </c>
      <c r="IF137" s="307" t="s">
        <v>141</v>
      </c>
      <c r="IG137" s="308" t="s">
        <v>132</v>
      </c>
      <c r="IH137" s="308" t="s">
        <v>132</v>
      </c>
      <c r="II137" s="309" t="str">
        <f>ADHK!II137</f>
        <v/>
      </c>
      <c r="IJ137" s="309"/>
      <c r="IK137" s="309">
        <f t="shared" si="2136"/>
        <v>0</v>
      </c>
      <c r="IL137" s="310"/>
      <c r="IM137" s="309">
        <f t="shared" si="2137"/>
        <v>0</v>
      </c>
      <c r="IN137" s="310"/>
      <c r="IO137" s="309"/>
      <c r="IP137" s="309">
        <f t="shared" si="2138"/>
        <v>0</v>
      </c>
      <c r="IQ137" s="309">
        <f t="shared" si="2139"/>
        <v>0</v>
      </c>
      <c r="IR137" s="310">
        <v>0.224147321887</v>
      </c>
      <c r="IS137" s="311">
        <f t="shared" si="2140"/>
        <v>0</v>
      </c>
      <c r="IT137" s="312">
        <f t="shared" si="2141"/>
        <v>0</v>
      </c>
      <c r="IU137" s="313"/>
      <c r="IV137" s="306">
        <v>23.0</v>
      </c>
      <c r="IW137" s="307" t="s">
        <v>141</v>
      </c>
      <c r="IX137" s="308" t="s">
        <v>132</v>
      </c>
      <c r="IY137" s="308" t="s">
        <v>132</v>
      </c>
      <c r="IZ137" s="309" t="str">
        <f>ADHK!IZ137</f>
        <v/>
      </c>
      <c r="JA137" s="309"/>
      <c r="JB137" s="309">
        <f t="shared" si="2142"/>
        <v>0</v>
      </c>
      <c r="JC137" s="310"/>
      <c r="JD137" s="309">
        <f t="shared" si="2143"/>
        <v>0</v>
      </c>
      <c r="JE137" s="310"/>
      <c r="JF137" s="309"/>
      <c r="JG137" s="309">
        <f t="shared" si="2144"/>
        <v>0</v>
      </c>
      <c r="JH137" s="309">
        <f t="shared" si="2145"/>
        <v>0</v>
      </c>
      <c r="JI137" s="310">
        <v>0.224147321887</v>
      </c>
      <c r="JJ137" s="311">
        <f t="shared" si="2146"/>
        <v>0</v>
      </c>
      <c r="JK137" s="312">
        <f t="shared" si="2147"/>
        <v>0</v>
      </c>
      <c r="JL137" s="313"/>
      <c r="JM137" s="306">
        <v>23.0</v>
      </c>
      <c r="JN137" s="307" t="s">
        <v>141</v>
      </c>
      <c r="JO137" s="308" t="s">
        <v>132</v>
      </c>
      <c r="JP137" s="308" t="s">
        <v>132</v>
      </c>
      <c r="JQ137" s="309" t="str">
        <f>ADHK!JQ137</f>
        <v/>
      </c>
      <c r="JR137" s="309"/>
      <c r="JS137" s="309">
        <f t="shared" si="2148"/>
        <v>0</v>
      </c>
      <c r="JT137" s="310"/>
      <c r="JU137" s="309">
        <f t="shared" si="2149"/>
        <v>0</v>
      </c>
      <c r="JV137" s="310"/>
      <c r="JW137" s="309"/>
      <c r="JX137" s="309">
        <f t="shared" si="2150"/>
        <v>0</v>
      </c>
      <c r="JY137" s="309">
        <f t="shared" si="2151"/>
        <v>0</v>
      </c>
      <c r="JZ137" s="310">
        <v>0.224147321887</v>
      </c>
      <c r="KA137" s="311">
        <f t="shared" si="2152"/>
        <v>0</v>
      </c>
      <c r="KB137" s="312">
        <f t="shared" si="2153"/>
        <v>0</v>
      </c>
      <c r="KC137" s="313"/>
      <c r="KD137" s="306">
        <v>23.0</v>
      </c>
      <c r="KE137" s="307" t="s">
        <v>141</v>
      </c>
      <c r="KF137" s="308" t="s">
        <v>132</v>
      </c>
      <c r="KG137" s="308" t="s">
        <v>132</v>
      </c>
      <c r="KH137" s="309" t="str">
        <f>ADHK!KH137</f>
        <v/>
      </c>
      <c r="KI137" s="309"/>
      <c r="KJ137" s="309">
        <f t="shared" si="2154"/>
        <v>0</v>
      </c>
      <c r="KK137" s="310"/>
      <c r="KL137" s="309">
        <f t="shared" si="2155"/>
        <v>0</v>
      </c>
      <c r="KM137" s="310"/>
      <c r="KN137" s="309"/>
      <c r="KO137" s="309">
        <f t="shared" si="2156"/>
        <v>0</v>
      </c>
      <c r="KP137" s="309">
        <f t="shared" si="2157"/>
        <v>0</v>
      </c>
      <c r="KQ137" s="310">
        <v>0.224147321887</v>
      </c>
      <c r="KR137" s="311">
        <f t="shared" si="2158"/>
        <v>0</v>
      </c>
      <c r="KS137" s="312">
        <f t="shared" si="2159"/>
        <v>0</v>
      </c>
      <c r="KT137" s="313"/>
      <c r="KU137" s="314"/>
    </row>
    <row r="138" ht="15.75" customHeight="1">
      <c r="A138" s="316"/>
      <c r="B138" s="317" t="s">
        <v>142</v>
      </c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04"/>
      <c r="R138" s="316"/>
      <c r="S138" s="317" t="s">
        <v>142</v>
      </c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04"/>
      <c r="AI138" s="316"/>
      <c r="AJ138" s="317" t="s">
        <v>142</v>
      </c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04"/>
      <c r="AZ138" s="316"/>
      <c r="BA138" s="317" t="s">
        <v>142</v>
      </c>
      <c r="BB138" s="318"/>
      <c r="BC138" s="318"/>
      <c r="BD138" s="318"/>
      <c r="BE138" s="318"/>
      <c r="BF138" s="318"/>
      <c r="BG138" s="318"/>
      <c r="BH138" s="318"/>
      <c r="BI138" s="318"/>
      <c r="BJ138" s="318"/>
      <c r="BK138" s="318"/>
      <c r="BL138" s="318"/>
      <c r="BM138" s="318"/>
      <c r="BN138" s="318"/>
      <c r="BO138" s="318"/>
      <c r="BP138" s="304"/>
      <c r="BQ138" s="316"/>
      <c r="BR138" s="317" t="s">
        <v>142</v>
      </c>
      <c r="BS138" s="318"/>
      <c r="BT138" s="318"/>
      <c r="BU138" s="318"/>
      <c r="BV138" s="318"/>
      <c r="BW138" s="318"/>
      <c r="BX138" s="318"/>
      <c r="BY138" s="318"/>
      <c r="BZ138" s="318"/>
      <c r="CA138" s="318"/>
      <c r="CB138" s="318"/>
      <c r="CC138" s="318"/>
      <c r="CD138" s="318"/>
      <c r="CE138" s="318"/>
      <c r="CF138" s="318"/>
      <c r="CG138" s="304"/>
      <c r="CH138" s="316"/>
      <c r="CI138" s="317" t="s">
        <v>142</v>
      </c>
      <c r="CJ138" s="318"/>
      <c r="CK138" s="318"/>
      <c r="CL138" s="318"/>
      <c r="CM138" s="318"/>
      <c r="CN138" s="318"/>
      <c r="CO138" s="318"/>
      <c r="CP138" s="318"/>
      <c r="CQ138" s="318"/>
      <c r="CR138" s="318"/>
      <c r="CS138" s="318"/>
      <c r="CT138" s="318"/>
      <c r="CU138" s="318"/>
      <c r="CV138" s="318"/>
      <c r="CW138" s="318"/>
      <c r="CX138" s="304"/>
      <c r="CY138" s="316"/>
      <c r="CZ138" s="317" t="s">
        <v>142</v>
      </c>
      <c r="DA138" s="318"/>
      <c r="DB138" s="318"/>
      <c r="DC138" s="318"/>
      <c r="DD138" s="318"/>
      <c r="DE138" s="318"/>
      <c r="DF138" s="318"/>
      <c r="DG138" s="318"/>
      <c r="DH138" s="318"/>
      <c r="DI138" s="318"/>
      <c r="DJ138" s="318"/>
      <c r="DK138" s="318"/>
      <c r="DL138" s="318"/>
      <c r="DM138" s="318"/>
      <c r="DN138" s="318"/>
      <c r="DO138" s="304"/>
      <c r="DP138" s="316"/>
      <c r="DQ138" s="317" t="s">
        <v>142</v>
      </c>
      <c r="DR138" s="318"/>
      <c r="DS138" s="318"/>
      <c r="DT138" s="318"/>
      <c r="DU138" s="318"/>
      <c r="DV138" s="318"/>
      <c r="DW138" s="318"/>
      <c r="DX138" s="318"/>
      <c r="DY138" s="318"/>
      <c r="DZ138" s="318"/>
      <c r="EA138" s="318"/>
      <c r="EB138" s="318"/>
      <c r="EC138" s="318"/>
      <c r="ED138" s="318"/>
      <c r="EE138" s="318"/>
      <c r="EF138" s="304"/>
      <c r="EG138" s="316"/>
      <c r="EH138" s="317" t="s">
        <v>142</v>
      </c>
      <c r="EI138" s="318"/>
      <c r="EJ138" s="318"/>
      <c r="EK138" s="318"/>
      <c r="EL138" s="318"/>
      <c r="EM138" s="318"/>
      <c r="EN138" s="318"/>
      <c r="EO138" s="318"/>
      <c r="EP138" s="318"/>
      <c r="EQ138" s="318"/>
      <c r="ER138" s="318"/>
      <c r="ES138" s="318"/>
      <c r="ET138" s="318"/>
      <c r="EU138" s="318"/>
      <c r="EV138" s="318"/>
      <c r="EW138" s="304"/>
      <c r="EX138" s="316"/>
      <c r="EY138" s="317" t="s">
        <v>142</v>
      </c>
      <c r="EZ138" s="318"/>
      <c r="FA138" s="318"/>
      <c r="FB138" s="318"/>
      <c r="FC138" s="318"/>
      <c r="FD138" s="318"/>
      <c r="FE138" s="318"/>
      <c r="FF138" s="318"/>
      <c r="FG138" s="318"/>
      <c r="FH138" s="318"/>
      <c r="FI138" s="318"/>
      <c r="FJ138" s="318"/>
      <c r="FK138" s="318"/>
      <c r="FL138" s="318"/>
      <c r="FM138" s="318"/>
      <c r="FN138" s="304"/>
      <c r="FO138" s="316"/>
      <c r="FP138" s="317" t="s">
        <v>142</v>
      </c>
      <c r="FQ138" s="318"/>
      <c r="FR138" s="318"/>
      <c r="FS138" s="318"/>
      <c r="FT138" s="318"/>
      <c r="FU138" s="318"/>
      <c r="FV138" s="318"/>
      <c r="FW138" s="318"/>
      <c r="FX138" s="318"/>
      <c r="FY138" s="318"/>
      <c r="FZ138" s="318"/>
      <c r="GA138" s="318"/>
      <c r="GB138" s="318"/>
      <c r="GC138" s="318"/>
      <c r="GD138" s="318"/>
      <c r="GE138" s="304"/>
      <c r="GF138" s="316"/>
      <c r="GG138" s="317" t="s">
        <v>142</v>
      </c>
      <c r="GH138" s="318"/>
      <c r="GI138" s="318"/>
      <c r="GJ138" s="318"/>
      <c r="GK138" s="318"/>
      <c r="GL138" s="318"/>
      <c r="GM138" s="318"/>
      <c r="GN138" s="318"/>
      <c r="GO138" s="318"/>
      <c r="GP138" s="318"/>
      <c r="GQ138" s="318"/>
      <c r="GR138" s="318"/>
      <c r="GS138" s="318"/>
      <c r="GT138" s="318"/>
      <c r="GU138" s="318"/>
      <c r="GV138" s="304"/>
      <c r="GW138" s="316"/>
      <c r="GX138" s="317" t="s">
        <v>142</v>
      </c>
      <c r="GY138" s="318"/>
      <c r="GZ138" s="318"/>
      <c r="HA138" s="318"/>
      <c r="HB138" s="318"/>
      <c r="HC138" s="318"/>
      <c r="HD138" s="318"/>
      <c r="HE138" s="318"/>
      <c r="HF138" s="318"/>
      <c r="HG138" s="318"/>
      <c r="HH138" s="318"/>
      <c r="HI138" s="318"/>
      <c r="HJ138" s="318"/>
      <c r="HK138" s="318"/>
      <c r="HL138" s="318"/>
      <c r="HM138" s="304"/>
      <c r="HN138" s="316"/>
      <c r="HO138" s="317" t="s">
        <v>142</v>
      </c>
      <c r="HP138" s="318"/>
      <c r="HQ138" s="318"/>
      <c r="HR138" s="318"/>
      <c r="HS138" s="318"/>
      <c r="HT138" s="318"/>
      <c r="HU138" s="318"/>
      <c r="HV138" s="318"/>
      <c r="HW138" s="318"/>
      <c r="HX138" s="318"/>
      <c r="HY138" s="318"/>
      <c r="HZ138" s="318"/>
      <c r="IA138" s="318"/>
      <c r="IB138" s="318"/>
      <c r="IC138" s="318"/>
      <c r="ID138" s="304"/>
      <c r="IE138" s="316"/>
      <c r="IF138" s="317" t="s">
        <v>142</v>
      </c>
      <c r="IG138" s="318"/>
      <c r="IH138" s="318"/>
      <c r="II138" s="318"/>
      <c r="IJ138" s="318"/>
      <c r="IK138" s="318"/>
      <c r="IL138" s="318"/>
      <c r="IM138" s="318"/>
      <c r="IN138" s="318"/>
      <c r="IO138" s="318"/>
      <c r="IP138" s="318"/>
      <c r="IQ138" s="318"/>
      <c r="IR138" s="318"/>
      <c r="IS138" s="318"/>
      <c r="IT138" s="318"/>
      <c r="IU138" s="304"/>
      <c r="IV138" s="316"/>
      <c r="IW138" s="317" t="s">
        <v>142</v>
      </c>
      <c r="IX138" s="318"/>
      <c r="IY138" s="318"/>
      <c r="IZ138" s="318"/>
      <c r="JA138" s="318"/>
      <c r="JB138" s="318"/>
      <c r="JC138" s="318"/>
      <c r="JD138" s="318"/>
      <c r="JE138" s="318"/>
      <c r="JF138" s="318"/>
      <c r="JG138" s="318"/>
      <c r="JH138" s="318"/>
      <c r="JI138" s="318"/>
      <c r="JJ138" s="318"/>
      <c r="JK138" s="318"/>
      <c r="JL138" s="304"/>
      <c r="JM138" s="316"/>
      <c r="JN138" s="317" t="s">
        <v>142</v>
      </c>
      <c r="JO138" s="318"/>
      <c r="JP138" s="318"/>
      <c r="JQ138" s="318"/>
      <c r="JR138" s="318"/>
      <c r="JS138" s="318"/>
      <c r="JT138" s="318"/>
      <c r="JU138" s="318"/>
      <c r="JV138" s="318"/>
      <c r="JW138" s="318"/>
      <c r="JX138" s="318"/>
      <c r="JY138" s="318"/>
      <c r="JZ138" s="318"/>
      <c r="KA138" s="318"/>
      <c r="KB138" s="318"/>
      <c r="KC138" s="304"/>
      <c r="KD138" s="316"/>
      <c r="KE138" s="317" t="s">
        <v>142</v>
      </c>
      <c r="KF138" s="318"/>
      <c r="KG138" s="318"/>
      <c r="KH138" s="318"/>
      <c r="KI138" s="318"/>
      <c r="KJ138" s="318"/>
      <c r="KK138" s="318"/>
      <c r="KL138" s="318"/>
      <c r="KM138" s="318"/>
      <c r="KN138" s="318"/>
      <c r="KO138" s="318"/>
      <c r="KP138" s="318"/>
      <c r="KQ138" s="318"/>
      <c r="KR138" s="318"/>
      <c r="KS138" s="318"/>
      <c r="KT138" s="304"/>
      <c r="KU138" s="305"/>
    </row>
    <row r="139" ht="15.75" customHeight="1">
      <c r="A139" s="306">
        <v>1.0</v>
      </c>
      <c r="B139" s="307" t="s">
        <v>59</v>
      </c>
      <c r="C139" s="308" t="s">
        <v>136</v>
      </c>
      <c r="D139" s="308" t="s">
        <v>134</v>
      </c>
      <c r="E139" s="309">
        <f>ADHK!E139</f>
        <v>4073</v>
      </c>
      <c r="F139" s="309">
        <f>ADHK!F139</f>
        <v>703618.8742</v>
      </c>
      <c r="G139" s="309">
        <f t="shared" ref="G139:G146" si="2160">IFERROR(E139*F139/1000000,0)</f>
        <v>2865.839675</v>
      </c>
      <c r="H139" s="310"/>
      <c r="I139" s="309">
        <f t="shared" ref="I139:I146" si="2161">IFERROR(+G139*H139,"")</f>
        <v>0</v>
      </c>
      <c r="J139" s="310"/>
      <c r="K139" s="309"/>
      <c r="L139" s="309">
        <f t="shared" ref="L139:L146" si="2162">J139-K139</f>
        <v>0</v>
      </c>
      <c r="M139" s="309">
        <f t="shared" ref="M139:M146" si="2163">IFERROR(+(IF(G139="","0",G139))+(IF(I139="","0",I139))+(IF(L139="","0",L139)),"")</f>
        <v>2865.839675</v>
      </c>
      <c r="N139" s="310">
        <v>0.23915411846270695</v>
      </c>
      <c r="O139" s="311">
        <f t="shared" ref="O139:O146" si="2164">IFERROR(+N139*(M139-L139),"")</f>
        <v>685.377361</v>
      </c>
      <c r="P139" s="312">
        <f t="shared" ref="P139:P146" si="2165">IFERROR(+(IF(M139="","0",M139))-(IF(O139="","0",O139)),"")</f>
        <v>2180.462314</v>
      </c>
      <c r="Q139" s="313"/>
      <c r="R139" s="306">
        <v>1.0</v>
      </c>
      <c r="S139" s="307" t="s">
        <v>59</v>
      </c>
      <c r="T139" s="308" t="s">
        <v>136</v>
      </c>
      <c r="U139" s="308" t="s">
        <v>134</v>
      </c>
      <c r="V139" s="309">
        <f>ADHK!V139</f>
        <v>2354</v>
      </c>
      <c r="W139" s="309">
        <f>'Produksi dan Harga'!I116</f>
        <v>739746.1654</v>
      </c>
      <c r="X139" s="309">
        <f t="shared" ref="X139:X146" si="2166">IFERROR(V139*W139/1000000,0)</f>
        <v>1741.362473</v>
      </c>
      <c r="Y139" s="310"/>
      <c r="Z139" s="309">
        <f t="shared" ref="Z139:Z146" si="2167">IFERROR(+X139*Y139,"")</f>
        <v>0</v>
      </c>
      <c r="AA139" s="310"/>
      <c r="AB139" s="309"/>
      <c r="AC139" s="309">
        <f t="shared" ref="AC139:AC146" si="2168">AA139-AB139</f>
        <v>0</v>
      </c>
      <c r="AD139" s="309">
        <f t="shared" ref="AD139:AD146" si="2169">IFERROR(+(IF(X139="","0",X139))+(IF(Z139="","0",Z139))+(IF(AC139="","0",AC139)),"")</f>
        <v>1741.362473</v>
      </c>
      <c r="AE139" s="310">
        <v>0.23915411846270695</v>
      </c>
      <c r="AF139" s="311">
        <f t="shared" ref="AF139:AF146" si="2170">IFERROR(+AE139*(AD139-AC139),"")</f>
        <v>416.4540072</v>
      </c>
      <c r="AG139" s="312">
        <f t="shared" ref="AG139:AG146" si="2171">IFERROR(+(IF(AD139="","0",AD139))-(IF(AF139="","0",AF139)),"")</f>
        <v>1324.908466</v>
      </c>
      <c r="AH139" s="313"/>
      <c r="AI139" s="306">
        <v>1.0</v>
      </c>
      <c r="AJ139" s="307" t="s">
        <v>59</v>
      </c>
      <c r="AK139" s="308" t="s">
        <v>136</v>
      </c>
      <c r="AL139" s="308" t="s">
        <v>134</v>
      </c>
      <c r="AM139" s="309">
        <f>ADHK!AM139</f>
        <v>13833</v>
      </c>
      <c r="AN139" s="309">
        <f>'Produksi dan Harga'!N116</f>
        <v>754147.8122</v>
      </c>
      <c r="AO139" s="309">
        <f t="shared" ref="AO139:AO146" si="2172">IFERROR(AM139*AN139/1000000,0)</f>
        <v>10432.12669</v>
      </c>
      <c r="AP139" s="310"/>
      <c r="AQ139" s="309">
        <f t="shared" ref="AQ139:AQ146" si="2173">IFERROR(+AO139*AP139,"")</f>
        <v>0</v>
      </c>
      <c r="AR139" s="310"/>
      <c r="AS139" s="309"/>
      <c r="AT139" s="309">
        <f t="shared" ref="AT139:AT146" si="2174">AR139-AS139</f>
        <v>0</v>
      </c>
      <c r="AU139" s="309">
        <f t="shared" ref="AU139:AU146" si="2175">IFERROR(+(IF(AO139="","0",AO139))+(IF(AQ139="","0",AQ139))+(IF(AT139="","0",AT139)),"")</f>
        <v>10432.12669</v>
      </c>
      <c r="AV139" s="310">
        <v>0.23915411846270695</v>
      </c>
      <c r="AW139" s="311">
        <f t="shared" ref="AW139:AW146" si="2176">IFERROR(+AV139*(AU139-AT139),"")</f>
        <v>2494.886061</v>
      </c>
      <c r="AX139" s="312">
        <f t="shared" ref="AX139:AX146" si="2177">IFERROR(+(IF(AU139="","0",AU139))-(IF(AW139="","0",AW139)),"")</f>
        <v>7937.240625</v>
      </c>
      <c r="AY139" s="313"/>
      <c r="AZ139" s="306">
        <v>1.0</v>
      </c>
      <c r="BA139" s="307" t="s">
        <v>59</v>
      </c>
      <c r="BB139" s="308" t="s">
        <v>136</v>
      </c>
      <c r="BC139" s="308" t="s">
        <v>134</v>
      </c>
      <c r="BD139" s="309">
        <f>ADHK!BD139</f>
        <v>5529</v>
      </c>
      <c r="BE139" s="309">
        <f>'Produksi dan Harga'!S116</f>
        <v>783327.6185</v>
      </c>
      <c r="BF139" s="309">
        <f t="shared" ref="BF139:BF146" si="2178">IFERROR(BD139*BE139/1000000,0)</f>
        <v>4331.018402</v>
      </c>
      <c r="BG139" s="310"/>
      <c r="BH139" s="309">
        <f t="shared" ref="BH139:BH146" si="2179">IFERROR(+BF139*BG139,"")</f>
        <v>0</v>
      </c>
      <c r="BI139" s="310"/>
      <c r="BJ139" s="309"/>
      <c r="BK139" s="309">
        <f t="shared" ref="BK139:BK146" si="2180">BI139-BJ139</f>
        <v>0</v>
      </c>
      <c r="BL139" s="309">
        <f t="shared" ref="BL139:BL146" si="2181">IFERROR(+(IF(BF139="","0",BF139))+(IF(BH139="","0",BH139))+(IF(BK139="","0",BK139)),"")</f>
        <v>4331.018402</v>
      </c>
      <c r="BM139" s="310">
        <v>0.23915411846270695</v>
      </c>
      <c r="BN139" s="311">
        <f t="shared" ref="BN139:BN146" si="2182">IFERROR(+BM139*(BL139-BK139),"")</f>
        <v>1035.780888</v>
      </c>
      <c r="BO139" s="312">
        <f t="shared" ref="BO139:BO146" si="2183">IFERROR(+(IF(BL139="","0",BL139))-(IF(BN139="","0",BN139)),"")</f>
        <v>3295.237514</v>
      </c>
      <c r="BP139" s="313"/>
      <c r="BQ139" s="306">
        <v>1.0</v>
      </c>
      <c r="BR139" s="307" t="s">
        <v>59</v>
      </c>
      <c r="BS139" s="308" t="s">
        <v>136</v>
      </c>
      <c r="BT139" s="308" t="s">
        <v>134</v>
      </c>
      <c r="BU139" s="309">
        <f>ADHK!BU139</f>
        <v>3888</v>
      </c>
      <c r="BV139" s="309">
        <f>'Produksi dan Harga'!X116</f>
        <v>798449.2202</v>
      </c>
      <c r="BW139" s="309">
        <f t="shared" ref="BW139:BW146" si="2184">IFERROR(BU139*BV139/1000000,0)</f>
        <v>3104.370568</v>
      </c>
      <c r="BX139" s="310"/>
      <c r="BY139" s="309">
        <f t="shared" ref="BY139:BY146" si="2185">IFERROR(+BW139*BX139,"")</f>
        <v>0</v>
      </c>
      <c r="BZ139" s="310"/>
      <c r="CA139" s="309"/>
      <c r="CB139" s="309">
        <f t="shared" ref="CB139:CB146" si="2186">BZ139-CA139</f>
        <v>0</v>
      </c>
      <c r="CC139" s="309">
        <f t="shared" ref="CC139:CC146" si="2187">IFERROR(+(IF(BW139="","0",BW139))+(IF(BY139="","0",BY139))+(IF(CB139="","0",CB139)),"")</f>
        <v>3104.370568</v>
      </c>
      <c r="CD139" s="310">
        <v>0.23915411846270695</v>
      </c>
      <c r="CE139" s="311">
        <f t="shared" ref="CE139:CE146" si="2188">IFERROR(+CD139*(CC139-CB139),"")</f>
        <v>742.4230066</v>
      </c>
      <c r="CF139" s="312">
        <f t="shared" ref="CF139:CF146" si="2189">IFERROR(+(IF(CC139="","0",CC139))-(IF(CE139="","0",CE139)),"")</f>
        <v>2361.947561</v>
      </c>
      <c r="CG139" s="313"/>
      <c r="CH139" s="306">
        <v>1.0</v>
      </c>
      <c r="CI139" s="307" t="s">
        <v>59</v>
      </c>
      <c r="CJ139" s="308" t="s">
        <v>136</v>
      </c>
      <c r="CK139" s="308" t="s">
        <v>134</v>
      </c>
      <c r="CL139" s="309">
        <f>ADHK!CL139</f>
        <v>2457</v>
      </c>
      <c r="CM139" s="309">
        <f>'Produksi dan Harga'!AC116</f>
        <v>864886.1482</v>
      </c>
      <c r="CN139" s="309">
        <f t="shared" ref="CN139:CN146" si="2190">IFERROR(CL139*CM139/1000000,0)</f>
        <v>2125.025266</v>
      </c>
      <c r="CO139" s="310"/>
      <c r="CP139" s="309">
        <f t="shared" ref="CP139:CP146" si="2191">IFERROR(+CN139*CO139,"")</f>
        <v>0</v>
      </c>
      <c r="CQ139" s="310"/>
      <c r="CR139" s="309"/>
      <c r="CS139" s="309">
        <f t="shared" ref="CS139:CS146" si="2192">CQ139-CR139</f>
        <v>0</v>
      </c>
      <c r="CT139" s="309">
        <f t="shared" ref="CT139:CT146" si="2193">IFERROR(+(IF(CN139="","0",CN139))+(IF(CP139="","0",CP139))+(IF(CS139="","0",CS139)),"")</f>
        <v>2125.025266</v>
      </c>
      <c r="CU139" s="310">
        <v>0.23915411846270695</v>
      </c>
      <c r="CV139" s="311">
        <f t="shared" ref="CV139:CV146" si="2194">IFERROR(+CU139*(CT139-CS139),"")</f>
        <v>508.2085442</v>
      </c>
      <c r="CW139" s="312">
        <f t="shared" ref="CW139:CW146" si="2195">IFERROR(+(IF(CT139="","0",CT139))-(IF(CV139="","0",CV139)),"")</f>
        <v>1616.816722</v>
      </c>
      <c r="CX139" s="313"/>
      <c r="CY139" s="306">
        <v>1.0</v>
      </c>
      <c r="CZ139" s="307" t="s">
        <v>59</v>
      </c>
      <c r="DA139" s="308" t="s">
        <v>136</v>
      </c>
      <c r="DB139" s="308" t="s">
        <v>134</v>
      </c>
      <c r="DC139" s="309">
        <f>ADHK!DC139</f>
        <v>830</v>
      </c>
      <c r="DD139" s="309">
        <f>'Produksi dan Harga'!AH116</f>
        <v>913419.951</v>
      </c>
      <c r="DE139" s="309">
        <f t="shared" ref="DE139:DE146" si="2196">IFERROR(DC139*DD139/1000000,0)</f>
        <v>758.1385593</v>
      </c>
      <c r="DF139" s="310"/>
      <c r="DG139" s="309">
        <f t="shared" ref="DG139:DG146" si="2197">IFERROR(+DE139*DF139,"")</f>
        <v>0</v>
      </c>
      <c r="DH139" s="310"/>
      <c r="DI139" s="309"/>
      <c r="DJ139" s="309">
        <f t="shared" ref="DJ139:DJ146" si="2198">DH139-DI139</f>
        <v>0</v>
      </c>
      <c r="DK139" s="309">
        <f t="shared" ref="DK139:DK146" si="2199">IFERROR(+(IF(DE139="","0",DE139))+(IF(DG139="","0",DG139))+(IF(DJ139="","0",DJ139)),"")</f>
        <v>758.1385593</v>
      </c>
      <c r="DL139" s="310">
        <v>0.23915411846270695</v>
      </c>
      <c r="DM139" s="311">
        <f t="shared" ref="DM139:DM146" si="2200">IFERROR(+DL139*(DK139-DJ139),"")</f>
        <v>181.3119588</v>
      </c>
      <c r="DN139" s="312">
        <f t="shared" ref="DN139:DN146" si="2201">IFERROR(+(IF(DK139="","0",DK139))-(IF(DM139="","0",DM139)),"")</f>
        <v>576.8266005</v>
      </c>
      <c r="DO139" s="313"/>
      <c r="DP139" s="306">
        <v>1.0</v>
      </c>
      <c r="DQ139" s="307" t="s">
        <v>59</v>
      </c>
      <c r="DR139" s="308" t="s">
        <v>136</v>
      </c>
      <c r="DS139" s="308" t="s">
        <v>134</v>
      </c>
      <c r="DT139" s="309">
        <f>ADHK!DT139</f>
        <v>2239</v>
      </c>
      <c r="DU139" s="309">
        <f>'Produksi dan Harga'!AM116</f>
        <v>949827.955</v>
      </c>
      <c r="DV139" s="309">
        <f t="shared" ref="DV139:DV146" si="2202">IFERROR(DT139*DU139/1000000,0)</f>
        <v>2126.664791</v>
      </c>
      <c r="DW139" s="310"/>
      <c r="DX139" s="309">
        <f t="shared" ref="DX139:DX146" si="2203">IFERROR(+DV139*DW139,"")</f>
        <v>0</v>
      </c>
      <c r="DY139" s="310"/>
      <c r="DZ139" s="309"/>
      <c r="EA139" s="309">
        <f t="shared" ref="EA139:EA146" si="2204">DY139-DZ139</f>
        <v>0</v>
      </c>
      <c r="EB139" s="309">
        <f t="shared" ref="EB139:EB146" si="2205">IFERROR(+(IF(DV139="","0",DV139))+(IF(DX139="","0",DX139))+(IF(EA139="","0",EA139)),"")</f>
        <v>2126.664791</v>
      </c>
      <c r="EC139" s="310">
        <v>0.23915411846270695</v>
      </c>
      <c r="ED139" s="311">
        <f t="shared" ref="ED139:ED146" si="2206">IFERROR(+EC139*(EB139-EA139),"")</f>
        <v>508.6006434</v>
      </c>
      <c r="EE139" s="312">
        <f t="shared" ref="EE139:EE146" si="2207">IFERROR(+(IF(EB139="","0",EB139))-(IF(ED139="","0",ED139)),"")</f>
        <v>1618.064148</v>
      </c>
      <c r="EF139" s="313"/>
      <c r="EG139" s="306">
        <v>1.0</v>
      </c>
      <c r="EH139" s="307" t="s">
        <v>59</v>
      </c>
      <c r="EI139" s="308" t="s">
        <v>136</v>
      </c>
      <c r="EJ139" s="308" t="s">
        <v>134</v>
      </c>
      <c r="EK139" s="309">
        <f>ADHK!EK139</f>
        <v>2877</v>
      </c>
      <c r="EL139" s="309">
        <f>'Produksi dan Harga'!AR116</f>
        <v>959884.0868</v>
      </c>
      <c r="EM139" s="309">
        <f t="shared" ref="EM139:EM146" si="2208">IFERROR(EK139*EL139/1000000,0)</f>
        <v>2761.586518</v>
      </c>
      <c r="EN139" s="310"/>
      <c r="EO139" s="309">
        <f t="shared" ref="EO139:EO146" si="2209">IFERROR(+EM139*EN139,"")</f>
        <v>0</v>
      </c>
      <c r="EP139" s="310"/>
      <c r="EQ139" s="309"/>
      <c r="ER139" s="309">
        <f t="shared" ref="ER139:ER146" si="2210">EP139-EQ139</f>
        <v>0</v>
      </c>
      <c r="ES139" s="309">
        <f t="shared" ref="ES139:ES146" si="2211">IFERROR(+(IF(EM139="","0",EM139))+(IF(EO139="","0",EO139))+(IF(ER139="","0",ER139)),"")</f>
        <v>2761.586518</v>
      </c>
      <c r="ET139" s="310">
        <v>0.23915411846270695</v>
      </c>
      <c r="EU139" s="311">
        <f t="shared" ref="EU139:EU146" si="2212">IFERROR(+ET139*(ES139-ER139),"")</f>
        <v>660.4447892</v>
      </c>
      <c r="EV139" s="312">
        <f t="shared" ref="EV139:EV146" si="2213">IFERROR(+(IF(ES139="","0",ES139))-(IF(EU139="","0",EU139)),"")</f>
        <v>2101.141728</v>
      </c>
      <c r="EW139" s="313"/>
      <c r="EX139" s="306">
        <v>1.0</v>
      </c>
      <c r="EY139" s="307" t="s">
        <v>59</v>
      </c>
      <c r="EZ139" s="308" t="s">
        <v>136</v>
      </c>
      <c r="FA139" s="308" t="s">
        <v>134</v>
      </c>
      <c r="FB139" s="309">
        <f>ADHK!FB139</f>
        <v>2211</v>
      </c>
      <c r="FC139" s="309">
        <f>'Produksi dan Harga'!AW116</f>
        <v>948714.3394</v>
      </c>
      <c r="FD139" s="309">
        <f t="shared" ref="FD139:FD146" si="2214">IFERROR(FB139*FC139/1000000,0)</f>
        <v>2097.607404</v>
      </c>
      <c r="FE139" s="310"/>
      <c r="FF139" s="309">
        <f t="shared" ref="FF139:FF146" si="2215">IFERROR(+FD139*FE139,"")</f>
        <v>0</v>
      </c>
      <c r="FG139" s="310"/>
      <c r="FH139" s="309"/>
      <c r="FI139" s="309">
        <f t="shared" ref="FI139:FI146" si="2216">FG139-FH139</f>
        <v>0</v>
      </c>
      <c r="FJ139" s="309">
        <f t="shared" ref="FJ139:FJ146" si="2217">IFERROR(+(IF(FD139="","0",FD139))+(IF(FF139="","0",FF139))+(IF(FI139="","0",FI139)),"")</f>
        <v>2097.607404</v>
      </c>
      <c r="FK139" s="310">
        <v>0.23915411846270695</v>
      </c>
      <c r="FL139" s="311">
        <f t="shared" ref="FL139:FL146" si="2218">IFERROR(+FK139*(FJ139-FI139),"")</f>
        <v>501.6514497</v>
      </c>
      <c r="FM139" s="312">
        <f t="shared" ref="FM139:FM146" si="2219">IFERROR(+(IF(FJ139="","0",FJ139))-(IF(FL139="","0",FL139)),"")</f>
        <v>1595.955955</v>
      </c>
      <c r="FN139" s="313"/>
      <c r="FO139" s="306">
        <v>1.0</v>
      </c>
      <c r="FP139" s="307" t="s">
        <v>59</v>
      </c>
      <c r="FQ139" s="308" t="s">
        <v>136</v>
      </c>
      <c r="FR139" s="308" t="s">
        <v>134</v>
      </c>
      <c r="FS139" s="309">
        <f>ADHK!FS139</f>
        <v>2799</v>
      </c>
      <c r="FT139" s="309">
        <f>'Produksi dan Harga'!BB116</f>
        <v>983176.9559</v>
      </c>
      <c r="FU139" s="309">
        <f t="shared" ref="FU139:FU146" si="2220">IFERROR(FS139*FT139/1000000,0)</f>
        <v>2751.9123</v>
      </c>
      <c r="FV139" s="310"/>
      <c r="FW139" s="309">
        <f t="shared" ref="FW139:FW146" si="2221">IFERROR(+FU139*FV139,"")</f>
        <v>0</v>
      </c>
      <c r="FX139" s="310"/>
      <c r="FY139" s="309"/>
      <c r="FZ139" s="309">
        <f t="shared" ref="FZ139:FZ146" si="2222">FX139-FY139</f>
        <v>0</v>
      </c>
      <c r="GA139" s="309">
        <f t="shared" ref="GA139:GA146" si="2223">IFERROR(+(IF(FU139="","0",FU139))+(IF(FW139="","0",FW139))+(IF(FZ139="","0",FZ139)),"")</f>
        <v>2751.9123</v>
      </c>
      <c r="GB139" s="310">
        <v>0.23915411846270695</v>
      </c>
      <c r="GC139" s="311">
        <f t="shared" ref="GC139:GC146" si="2224">IFERROR(+GB139*(GA139-FZ139),"")</f>
        <v>658.1311601</v>
      </c>
      <c r="GD139" s="312">
        <f t="shared" ref="GD139:GD146" si="2225">IFERROR(+(IF(GA139="","0",GA139))-(IF(GC139="","0",GC139)),"")</f>
        <v>2093.78114</v>
      </c>
      <c r="GE139" s="313"/>
      <c r="GF139" s="306">
        <v>1.0</v>
      </c>
      <c r="GG139" s="307" t="s">
        <v>59</v>
      </c>
      <c r="GH139" s="308" t="s">
        <v>136</v>
      </c>
      <c r="GI139" s="308" t="s">
        <v>134</v>
      </c>
      <c r="GJ139" s="309">
        <f>ADHK!GJ139</f>
        <v>3117</v>
      </c>
      <c r="GK139" s="309">
        <f>'Produksi dan Harga'!BG116</f>
        <v>1001289.381</v>
      </c>
      <c r="GL139" s="309">
        <f t="shared" ref="GL139:GL146" si="2226">IFERROR(GJ139*GK139/1000000,0)</f>
        <v>3121.019</v>
      </c>
      <c r="GM139" s="310"/>
      <c r="GN139" s="309">
        <f t="shared" ref="GN139:GN146" si="2227">IFERROR(+GL139*GM139,"")</f>
        <v>0</v>
      </c>
      <c r="GO139" s="310"/>
      <c r="GP139" s="309"/>
      <c r="GQ139" s="309">
        <f t="shared" ref="GQ139:GQ146" si="2228">GO139-GP139</f>
        <v>0</v>
      </c>
      <c r="GR139" s="309">
        <f t="shared" ref="GR139:GR146" si="2229">IFERROR(+(IF(GL139="","0",GL139))+(IF(GN139="","0",GN139))+(IF(GQ139="","0",GQ139)),"")</f>
        <v>3121.019</v>
      </c>
      <c r="GS139" s="310">
        <v>0.23915411846270695</v>
      </c>
      <c r="GT139" s="311">
        <f t="shared" ref="GT139:GT146" si="2230">IFERROR(+GS139*(GR139-GQ139),"")</f>
        <v>746.4045477</v>
      </c>
      <c r="GU139" s="312">
        <f t="shared" ref="GU139:GU146" si="2231">IFERROR(+(IF(GR139="","0",GR139))-(IF(GT139="","0",GT139)),"")</f>
        <v>2374.614453</v>
      </c>
      <c r="GV139" s="313"/>
      <c r="GW139" s="306">
        <v>1.0</v>
      </c>
      <c r="GX139" s="307" t="s">
        <v>59</v>
      </c>
      <c r="GY139" s="308" t="s">
        <v>136</v>
      </c>
      <c r="GZ139" s="308" t="s">
        <v>134</v>
      </c>
      <c r="HA139" s="309">
        <f>ADHK!HA139</f>
        <v>1910.7</v>
      </c>
      <c r="HB139" s="309">
        <f>'Produksi dan Harga'!BL116</f>
        <v>1030073.377</v>
      </c>
      <c r="HC139" s="309">
        <f t="shared" ref="HC139:HC146" si="2232">IFERROR(HA139*HB139/1000000,0)</f>
        <v>1968.161201</v>
      </c>
      <c r="HD139" s="310"/>
      <c r="HE139" s="309">
        <f t="shared" ref="HE139:HE146" si="2233">IFERROR(+HC139*HD139,"")</f>
        <v>0</v>
      </c>
      <c r="HF139" s="310"/>
      <c r="HG139" s="309"/>
      <c r="HH139" s="309">
        <f t="shared" ref="HH139:HH146" si="2234">HF139-HG139</f>
        <v>0</v>
      </c>
      <c r="HI139" s="309">
        <f t="shared" ref="HI139:HI146" si="2235">IFERROR(+(IF(HC139="","0",HC139))+(IF(HE139="","0",HE139))+(IF(HH139="","0",HH139)),"")</f>
        <v>1968.161201</v>
      </c>
      <c r="HJ139" s="310">
        <v>0.23915411846270695</v>
      </c>
      <c r="HK139" s="311">
        <f t="shared" ref="HK139:HK146" si="2236">IFERROR(+HJ139*(HI139-HH139),"")</f>
        <v>470.693857</v>
      </c>
      <c r="HL139" s="312">
        <f t="shared" ref="HL139:HL146" si="2237">IFERROR(+(IF(HI139="","0",HI139))-(IF(HK139="","0",HK139)),"")</f>
        <v>1497.467344</v>
      </c>
      <c r="HM139" s="313"/>
      <c r="HN139" s="306">
        <v>1.0</v>
      </c>
      <c r="HO139" s="307" t="s">
        <v>59</v>
      </c>
      <c r="HP139" s="308" t="s">
        <v>136</v>
      </c>
      <c r="HQ139" s="308" t="s">
        <v>134</v>
      </c>
      <c r="HR139" s="309">
        <f>ADHK!HR139</f>
        <v>5083.5</v>
      </c>
      <c r="HS139" s="309">
        <f>'Produksi dan Harga'!BQ116</f>
        <v>1075270.364</v>
      </c>
      <c r="HT139" s="309">
        <f t="shared" ref="HT139:HT146" si="2238">IFERROR(HR139*HS139/1000000,0)</f>
        <v>5466.136893</v>
      </c>
      <c r="HU139" s="310"/>
      <c r="HV139" s="309">
        <f t="shared" ref="HV139:HV146" si="2239">IFERROR(+HT139*HU139,"")</f>
        <v>0</v>
      </c>
      <c r="HW139" s="310"/>
      <c r="HX139" s="309"/>
      <c r="HY139" s="309">
        <f t="shared" ref="HY139:HY146" si="2240">HW139-HX139</f>
        <v>0</v>
      </c>
      <c r="HZ139" s="309">
        <f t="shared" ref="HZ139:HZ146" si="2241">IFERROR(+(IF(HT139="","0",HT139))+(IF(HV139="","0",HV139))+(IF(HY139="","0",HY139)),"")</f>
        <v>5466.136893</v>
      </c>
      <c r="IA139" s="310">
        <v>0.23915411846270695</v>
      </c>
      <c r="IB139" s="311">
        <f t="shared" ref="IB139:IB146" si="2242">IFERROR(+IA139*(HZ139-HY139),"")</f>
        <v>1307.24915</v>
      </c>
      <c r="IC139" s="312">
        <f t="shared" ref="IC139:IC146" si="2243">IFERROR(+(IF(HZ139="","0",HZ139))-(IF(IB139="","0",IB139)),"")</f>
        <v>4158.887743</v>
      </c>
      <c r="ID139" s="313"/>
      <c r="IE139" s="306">
        <v>1.0</v>
      </c>
      <c r="IF139" s="307" t="s">
        <v>59</v>
      </c>
      <c r="IG139" s="308" t="s">
        <v>136</v>
      </c>
      <c r="IH139" s="308" t="s">
        <v>134</v>
      </c>
      <c r="II139" s="309">
        <f>ADHK!II139</f>
        <v>6925.38</v>
      </c>
      <c r="IJ139" s="309">
        <f>'Produksi dan Harga'!BV116</f>
        <v>1136874.964</v>
      </c>
      <c r="IK139" s="309">
        <f t="shared" ref="IK139:IK146" si="2244">IFERROR(II139*IJ139/1000000,0)</f>
        <v>7873.291136</v>
      </c>
      <c r="IL139" s="310"/>
      <c r="IM139" s="309">
        <f t="shared" ref="IM139:IM146" si="2245">IFERROR(+IK139*IL139,"")</f>
        <v>0</v>
      </c>
      <c r="IN139" s="310"/>
      <c r="IO139" s="309"/>
      <c r="IP139" s="309">
        <f t="shared" ref="IP139:IP146" si="2246">IN139-IO139</f>
        <v>0</v>
      </c>
      <c r="IQ139" s="309">
        <f t="shared" ref="IQ139:IQ146" si="2247">IFERROR(+(IF(IK139="","0",IK139))+(IF(IM139="","0",IM139))+(IF(IP139="","0",IP139)),"")</f>
        <v>7873.291136</v>
      </c>
      <c r="IR139" s="310">
        <v>0.23915411846270695</v>
      </c>
      <c r="IS139" s="311">
        <f t="shared" ref="IS139:IS146" si="2248">IFERROR(+IR139*(IQ139-IP139),"")</f>
        <v>1882.930001</v>
      </c>
      <c r="IT139" s="312">
        <f t="shared" ref="IT139:IT146" si="2249">IFERROR(+(IF(IQ139="","0",IQ139))-(IF(IS139="","0",IS139)),"")</f>
        <v>5990.361135</v>
      </c>
      <c r="IU139" s="313"/>
      <c r="IV139" s="306">
        <v>1.0</v>
      </c>
      <c r="IW139" s="307" t="s">
        <v>59</v>
      </c>
      <c r="IX139" s="308" t="s">
        <v>136</v>
      </c>
      <c r="IY139" s="308" t="s">
        <v>134</v>
      </c>
      <c r="IZ139" s="309">
        <f>ADHK!IZ139</f>
        <v>6076.46</v>
      </c>
      <c r="JA139" s="309">
        <f>'Produksi dan Harga'!CA116</f>
        <v>1202660.637</v>
      </c>
      <c r="JB139" s="309">
        <f t="shared" ref="JB139:JB146" si="2250">IFERROR(IZ139*JA139/1000000,0)</f>
        <v>7307.919256</v>
      </c>
      <c r="JC139" s="310"/>
      <c r="JD139" s="309">
        <f t="shared" ref="JD139:JD146" si="2251">IFERROR(+JB139*JC139,"")</f>
        <v>0</v>
      </c>
      <c r="JE139" s="310"/>
      <c r="JF139" s="309"/>
      <c r="JG139" s="309">
        <f t="shared" ref="JG139:JG146" si="2252">JE139-JF139</f>
        <v>0</v>
      </c>
      <c r="JH139" s="309">
        <f t="shared" ref="JH139:JH146" si="2253">IFERROR(+(IF(JB139="","0",JB139))+(IF(JD139="","0",JD139))+(IF(JG139="","0",JG139)),"")</f>
        <v>7307.919256</v>
      </c>
      <c r="JI139" s="310">
        <v>0.23915411846270695</v>
      </c>
      <c r="JJ139" s="311">
        <f t="shared" ref="JJ139:JJ146" si="2254">IFERROR(+JI139*(JH139-JG139),"")</f>
        <v>1747.718988</v>
      </c>
      <c r="JK139" s="312">
        <f t="shared" ref="JK139:JK146" si="2255">IFERROR(+(IF(JH139="","0",JH139))-(IF(JJ139="","0",JJ139)),"")</f>
        <v>5560.200269</v>
      </c>
      <c r="JL139" s="313"/>
      <c r="JM139" s="306">
        <v>1.0</v>
      </c>
      <c r="JN139" s="307" t="s">
        <v>59</v>
      </c>
      <c r="JO139" s="308" t="s">
        <v>136</v>
      </c>
      <c r="JP139" s="308" t="s">
        <v>134</v>
      </c>
      <c r="JQ139" s="309">
        <f>ADHK!JQ139</f>
        <v>6728.7</v>
      </c>
      <c r="JR139" s="309">
        <f>'Produksi dan Harga'!CF116</f>
        <v>1190452.32</v>
      </c>
      <c r="JS139" s="309">
        <f t="shared" ref="JS139:JS146" si="2256">IFERROR(JQ139*JR139/1000000,0)</f>
        <v>8010.196525</v>
      </c>
      <c r="JT139" s="310"/>
      <c r="JU139" s="309">
        <f t="shared" ref="JU139:JU146" si="2257">IFERROR(+JS139*JT139,"")</f>
        <v>0</v>
      </c>
      <c r="JV139" s="310"/>
      <c r="JW139" s="309"/>
      <c r="JX139" s="309">
        <f t="shared" ref="JX139:JX146" si="2258">JV139-JW139</f>
        <v>0</v>
      </c>
      <c r="JY139" s="309">
        <f t="shared" ref="JY139:JY146" si="2259">IFERROR(+(IF(JS139="","0",JS139))+(IF(JU139="","0",JU139))+(IF(JX139="","0",JX139)),"")</f>
        <v>8010.196525</v>
      </c>
      <c r="JZ139" s="310">
        <v>0.23915411846270695</v>
      </c>
      <c r="KA139" s="311">
        <f t="shared" ref="KA139:KA146" si="2260">IFERROR(+JZ139*(JY139-JX139),"")</f>
        <v>1915.671489</v>
      </c>
      <c r="KB139" s="312">
        <f t="shared" ref="KB139:KB146" si="2261">IFERROR(+(IF(JY139="","0",JY139))-(IF(KA139="","0",KA139)),"")</f>
        <v>6094.525037</v>
      </c>
      <c r="KC139" s="313"/>
      <c r="KD139" s="306">
        <v>1.0</v>
      </c>
      <c r="KE139" s="307" t="s">
        <v>59</v>
      </c>
      <c r="KF139" s="308" t="s">
        <v>136</v>
      </c>
      <c r="KG139" s="308" t="s">
        <v>134</v>
      </c>
      <c r="KH139" s="309" t="str">
        <f>ADHK!KH139</f>
        <v/>
      </c>
      <c r="KI139" s="309"/>
      <c r="KJ139" s="309">
        <f t="shared" ref="KJ139:KJ146" si="2262">IFERROR(KH139*KI139/1000000,0)</f>
        <v>0</v>
      </c>
      <c r="KK139" s="310"/>
      <c r="KL139" s="309">
        <f t="shared" ref="KL139:KL146" si="2263">IFERROR(+KJ139*KK139,"")</f>
        <v>0</v>
      </c>
      <c r="KM139" s="310"/>
      <c r="KN139" s="309"/>
      <c r="KO139" s="309">
        <f t="shared" ref="KO139:KO146" si="2264">KM139-KN139</f>
        <v>0</v>
      </c>
      <c r="KP139" s="309">
        <f t="shared" ref="KP139:KP146" si="2265">IFERROR(+(IF(KJ139="","0",KJ139))+(IF(KL139="","0",KL139))+(IF(KO139="","0",KO139)),"")</f>
        <v>0</v>
      </c>
      <c r="KQ139" s="310">
        <v>0.23915411846270695</v>
      </c>
      <c r="KR139" s="311">
        <f t="shared" ref="KR139:KR146" si="2266">IFERROR(+KQ139*(KP139-KO139),"")</f>
        <v>0</v>
      </c>
      <c r="KS139" s="312">
        <f t="shared" ref="KS139:KS146" si="2267">IFERROR(+(IF(KP139="","0",KP139))-(IF(KR139="","0",KR139)),"")</f>
        <v>0</v>
      </c>
      <c r="KT139" s="313"/>
      <c r="KU139" s="314"/>
    </row>
    <row r="140" ht="15.75" customHeight="1">
      <c r="A140" s="306">
        <v>2.0</v>
      </c>
      <c r="B140" s="307" t="s">
        <v>60</v>
      </c>
      <c r="C140" s="308" t="s">
        <v>136</v>
      </c>
      <c r="D140" s="308" t="s">
        <v>134</v>
      </c>
      <c r="E140" s="309">
        <f>ADHK!E140</f>
        <v>0</v>
      </c>
      <c r="F140" s="309">
        <f>ADHK!F140</f>
        <v>863959.2014</v>
      </c>
      <c r="G140" s="309">
        <f t="shared" si="2160"/>
        <v>0</v>
      </c>
      <c r="H140" s="310"/>
      <c r="I140" s="309">
        <f t="shared" si="2161"/>
        <v>0</v>
      </c>
      <c r="J140" s="310"/>
      <c r="K140" s="309"/>
      <c r="L140" s="309">
        <f t="shared" si="2162"/>
        <v>0</v>
      </c>
      <c r="M140" s="309">
        <f t="shared" si="2163"/>
        <v>0</v>
      </c>
      <c r="N140" s="310">
        <v>0.23915411846270695</v>
      </c>
      <c r="O140" s="311">
        <f t="shared" si="2164"/>
        <v>0</v>
      </c>
      <c r="P140" s="312">
        <f t="shared" si="2165"/>
        <v>0</v>
      </c>
      <c r="Q140" s="313"/>
      <c r="R140" s="306">
        <v>2.0</v>
      </c>
      <c r="S140" s="307" t="s">
        <v>60</v>
      </c>
      <c r="T140" s="308" t="s">
        <v>136</v>
      </c>
      <c r="U140" s="308" t="s">
        <v>134</v>
      </c>
      <c r="V140" s="309">
        <f>ADHK!V140</f>
        <v>0</v>
      </c>
      <c r="W140" s="309">
        <f>'Produksi dan Harga'!I117</f>
        <v>898029.7494</v>
      </c>
      <c r="X140" s="309">
        <f t="shared" si="2166"/>
        <v>0</v>
      </c>
      <c r="Y140" s="310"/>
      <c r="Z140" s="309">
        <f t="shared" si="2167"/>
        <v>0</v>
      </c>
      <c r="AA140" s="310"/>
      <c r="AB140" s="309"/>
      <c r="AC140" s="309">
        <f t="shared" si="2168"/>
        <v>0</v>
      </c>
      <c r="AD140" s="309">
        <f t="shared" si="2169"/>
        <v>0</v>
      </c>
      <c r="AE140" s="310">
        <v>0.23915411846270695</v>
      </c>
      <c r="AF140" s="311">
        <f t="shared" si="2170"/>
        <v>0</v>
      </c>
      <c r="AG140" s="312">
        <f t="shared" si="2171"/>
        <v>0</v>
      </c>
      <c r="AH140" s="313"/>
      <c r="AI140" s="306">
        <v>2.0</v>
      </c>
      <c r="AJ140" s="307" t="s">
        <v>60</v>
      </c>
      <c r="AK140" s="308" t="s">
        <v>136</v>
      </c>
      <c r="AL140" s="308" t="s">
        <v>134</v>
      </c>
      <c r="AM140" s="309">
        <f>ADHK!AM140</f>
        <v>0</v>
      </c>
      <c r="AN140" s="309">
        <f>'Produksi dan Harga'!N117</f>
        <v>935373.7677</v>
      </c>
      <c r="AO140" s="309">
        <f t="shared" si="2172"/>
        <v>0</v>
      </c>
      <c r="AP140" s="310"/>
      <c r="AQ140" s="309">
        <f t="shared" si="2173"/>
        <v>0</v>
      </c>
      <c r="AR140" s="310"/>
      <c r="AS140" s="309"/>
      <c r="AT140" s="309">
        <f t="shared" si="2174"/>
        <v>0</v>
      </c>
      <c r="AU140" s="309">
        <f t="shared" si="2175"/>
        <v>0</v>
      </c>
      <c r="AV140" s="310">
        <v>0.23915411846270695</v>
      </c>
      <c r="AW140" s="311">
        <f t="shared" si="2176"/>
        <v>0</v>
      </c>
      <c r="AX140" s="312">
        <f t="shared" si="2177"/>
        <v>0</v>
      </c>
      <c r="AY140" s="313"/>
      <c r="AZ140" s="306">
        <v>2.0</v>
      </c>
      <c r="BA140" s="307" t="s">
        <v>60</v>
      </c>
      <c r="BB140" s="308" t="s">
        <v>136</v>
      </c>
      <c r="BC140" s="308" t="s">
        <v>134</v>
      </c>
      <c r="BD140" s="309">
        <f>ADHK!BD140</f>
        <v>0</v>
      </c>
      <c r="BE140" s="309">
        <f>'Produksi dan Harga'!S117</f>
        <v>966794.6881</v>
      </c>
      <c r="BF140" s="309">
        <f t="shared" si="2178"/>
        <v>0</v>
      </c>
      <c r="BG140" s="310"/>
      <c r="BH140" s="309">
        <f t="shared" si="2179"/>
        <v>0</v>
      </c>
      <c r="BI140" s="310"/>
      <c r="BJ140" s="309"/>
      <c r="BK140" s="309">
        <f t="shared" si="2180"/>
        <v>0</v>
      </c>
      <c r="BL140" s="309">
        <f t="shared" si="2181"/>
        <v>0</v>
      </c>
      <c r="BM140" s="310">
        <v>0.23915411846270695</v>
      </c>
      <c r="BN140" s="311">
        <f t="shared" si="2182"/>
        <v>0</v>
      </c>
      <c r="BO140" s="312">
        <f t="shared" si="2183"/>
        <v>0</v>
      </c>
      <c r="BP140" s="313"/>
      <c r="BQ140" s="306">
        <v>2.0</v>
      </c>
      <c r="BR140" s="307" t="s">
        <v>60</v>
      </c>
      <c r="BS140" s="308" t="s">
        <v>136</v>
      </c>
      <c r="BT140" s="308" t="s">
        <v>134</v>
      </c>
      <c r="BU140" s="309">
        <f>ADHK!BU140</f>
        <v>24</v>
      </c>
      <c r="BV140" s="309">
        <f>'Produksi dan Harga'!X117</f>
        <v>1022732.748</v>
      </c>
      <c r="BW140" s="309">
        <f t="shared" si="2184"/>
        <v>24.54558595</v>
      </c>
      <c r="BX140" s="310"/>
      <c r="BY140" s="309">
        <f t="shared" si="2185"/>
        <v>0</v>
      </c>
      <c r="BZ140" s="310"/>
      <c r="CA140" s="309"/>
      <c r="CB140" s="309">
        <f t="shared" si="2186"/>
        <v>0</v>
      </c>
      <c r="CC140" s="309">
        <f t="shared" si="2187"/>
        <v>24.54558595</v>
      </c>
      <c r="CD140" s="310">
        <v>0.23915411846270695</v>
      </c>
      <c r="CE140" s="311">
        <f t="shared" si="2188"/>
        <v>5.870177971</v>
      </c>
      <c r="CF140" s="312">
        <f t="shared" si="2189"/>
        <v>18.67540798</v>
      </c>
      <c r="CG140" s="313"/>
      <c r="CH140" s="306">
        <v>2.0</v>
      </c>
      <c r="CI140" s="307" t="s">
        <v>60</v>
      </c>
      <c r="CJ140" s="308" t="s">
        <v>136</v>
      </c>
      <c r="CK140" s="308" t="s">
        <v>134</v>
      </c>
      <c r="CL140" s="309">
        <f>ADHK!CL140</f>
        <v>131</v>
      </c>
      <c r="CM140" s="309">
        <f>'Produksi dan Harga'!AC117</f>
        <v>1102365.601</v>
      </c>
      <c r="CN140" s="309">
        <f t="shared" si="2190"/>
        <v>144.4098937</v>
      </c>
      <c r="CO140" s="310"/>
      <c r="CP140" s="309">
        <f t="shared" si="2191"/>
        <v>0</v>
      </c>
      <c r="CQ140" s="310"/>
      <c r="CR140" s="309"/>
      <c r="CS140" s="309">
        <f t="shared" si="2192"/>
        <v>0</v>
      </c>
      <c r="CT140" s="309">
        <f t="shared" si="2193"/>
        <v>144.4098937</v>
      </c>
      <c r="CU140" s="310">
        <v>0.23915411846270695</v>
      </c>
      <c r="CV140" s="311">
        <f t="shared" si="2194"/>
        <v>34.53622083</v>
      </c>
      <c r="CW140" s="312">
        <f t="shared" si="2195"/>
        <v>109.8736729</v>
      </c>
      <c r="CX140" s="313"/>
      <c r="CY140" s="306">
        <v>2.0</v>
      </c>
      <c r="CZ140" s="307" t="s">
        <v>60</v>
      </c>
      <c r="DA140" s="308" t="s">
        <v>136</v>
      </c>
      <c r="DB140" s="308" t="s">
        <v>134</v>
      </c>
      <c r="DC140" s="309">
        <f>ADHK!DC140</f>
        <v>50</v>
      </c>
      <c r="DD140" s="309">
        <f>'Produksi dan Harga'!AH117</f>
        <v>1146022.463</v>
      </c>
      <c r="DE140" s="309">
        <f t="shared" si="2196"/>
        <v>57.30112317</v>
      </c>
      <c r="DF140" s="310"/>
      <c r="DG140" s="309">
        <f t="shared" si="2197"/>
        <v>0</v>
      </c>
      <c r="DH140" s="310"/>
      <c r="DI140" s="309"/>
      <c r="DJ140" s="309">
        <f t="shared" si="2198"/>
        <v>0</v>
      </c>
      <c r="DK140" s="309">
        <f t="shared" si="2199"/>
        <v>57.30112317</v>
      </c>
      <c r="DL140" s="310">
        <v>0.23915411846270695</v>
      </c>
      <c r="DM140" s="311">
        <f t="shared" si="2200"/>
        <v>13.7037996</v>
      </c>
      <c r="DN140" s="312">
        <f t="shared" si="2201"/>
        <v>43.59732357</v>
      </c>
      <c r="DO140" s="313"/>
      <c r="DP140" s="306">
        <v>2.0</v>
      </c>
      <c r="DQ140" s="307" t="s">
        <v>60</v>
      </c>
      <c r="DR140" s="308" t="s">
        <v>136</v>
      </c>
      <c r="DS140" s="308" t="s">
        <v>134</v>
      </c>
      <c r="DT140" s="309">
        <f>ADHK!DT140</f>
        <v>330</v>
      </c>
      <c r="DU140" s="309">
        <f>'Produksi dan Harga'!AM117</f>
        <v>1167404.823</v>
      </c>
      <c r="DV140" s="309">
        <f t="shared" si="2202"/>
        <v>385.2435916</v>
      </c>
      <c r="DW140" s="310"/>
      <c r="DX140" s="309">
        <f t="shared" si="2203"/>
        <v>0</v>
      </c>
      <c r="DY140" s="310"/>
      <c r="DZ140" s="309"/>
      <c r="EA140" s="309">
        <f t="shared" si="2204"/>
        <v>0</v>
      </c>
      <c r="EB140" s="309">
        <f t="shared" si="2205"/>
        <v>385.2435916</v>
      </c>
      <c r="EC140" s="310">
        <v>0.23915411846270695</v>
      </c>
      <c r="ED140" s="311">
        <f t="shared" si="2206"/>
        <v>92.13259155</v>
      </c>
      <c r="EE140" s="312">
        <f t="shared" si="2207"/>
        <v>293.1110001</v>
      </c>
      <c r="EF140" s="313"/>
      <c r="EG140" s="306">
        <v>2.0</v>
      </c>
      <c r="EH140" s="307" t="s">
        <v>60</v>
      </c>
      <c r="EI140" s="308" t="s">
        <v>136</v>
      </c>
      <c r="EJ140" s="308" t="s">
        <v>134</v>
      </c>
      <c r="EK140" s="309">
        <f>ADHK!EK140</f>
        <v>1046</v>
      </c>
      <c r="EL140" s="309">
        <f>'Produksi dan Harga'!AR117</f>
        <v>1176756.267</v>
      </c>
      <c r="EM140" s="309">
        <f t="shared" si="2208"/>
        <v>1230.887055</v>
      </c>
      <c r="EN140" s="310"/>
      <c r="EO140" s="309">
        <f t="shared" si="2209"/>
        <v>0</v>
      </c>
      <c r="EP140" s="310"/>
      <c r="EQ140" s="309"/>
      <c r="ER140" s="309">
        <f t="shared" si="2210"/>
        <v>0</v>
      </c>
      <c r="ES140" s="309">
        <f t="shared" si="2211"/>
        <v>1230.887055</v>
      </c>
      <c r="ET140" s="310">
        <v>0.23915411846270695</v>
      </c>
      <c r="EU140" s="311">
        <f t="shared" si="2212"/>
        <v>294.3717087</v>
      </c>
      <c r="EV140" s="312">
        <f t="shared" si="2213"/>
        <v>936.5153468</v>
      </c>
      <c r="EW140" s="313"/>
      <c r="EX140" s="306">
        <v>2.0</v>
      </c>
      <c r="EY140" s="307" t="s">
        <v>60</v>
      </c>
      <c r="EZ140" s="308" t="s">
        <v>136</v>
      </c>
      <c r="FA140" s="308" t="s">
        <v>134</v>
      </c>
      <c r="FB140" s="309">
        <f>ADHK!FB140</f>
        <v>364</v>
      </c>
      <c r="FC140" s="309">
        <f>'Produksi dan Harga'!AW117</f>
        <v>1214366.718</v>
      </c>
      <c r="FD140" s="309">
        <f t="shared" si="2214"/>
        <v>442.0294853</v>
      </c>
      <c r="FE140" s="310"/>
      <c r="FF140" s="309">
        <f t="shared" si="2215"/>
        <v>0</v>
      </c>
      <c r="FG140" s="310"/>
      <c r="FH140" s="309"/>
      <c r="FI140" s="309">
        <f t="shared" si="2216"/>
        <v>0</v>
      </c>
      <c r="FJ140" s="309">
        <f t="shared" si="2217"/>
        <v>442.0294853</v>
      </c>
      <c r="FK140" s="310">
        <v>0.23915411846270695</v>
      </c>
      <c r="FL140" s="311">
        <f t="shared" si="2218"/>
        <v>105.7131719</v>
      </c>
      <c r="FM140" s="312">
        <f t="shared" si="2219"/>
        <v>336.3163134</v>
      </c>
      <c r="FN140" s="313"/>
      <c r="FO140" s="306">
        <v>2.0</v>
      </c>
      <c r="FP140" s="307" t="s">
        <v>60</v>
      </c>
      <c r="FQ140" s="308" t="s">
        <v>136</v>
      </c>
      <c r="FR140" s="308" t="s">
        <v>134</v>
      </c>
      <c r="FS140" s="309">
        <f>ADHK!FS140</f>
        <v>234</v>
      </c>
      <c r="FT140" s="309">
        <f>'Produksi dan Harga'!BB117</f>
        <v>1258566.206</v>
      </c>
      <c r="FU140" s="309">
        <f t="shared" si="2220"/>
        <v>294.5044923</v>
      </c>
      <c r="FV140" s="310"/>
      <c r="FW140" s="309">
        <f t="shared" si="2221"/>
        <v>0</v>
      </c>
      <c r="FX140" s="310"/>
      <c r="FY140" s="309"/>
      <c r="FZ140" s="309">
        <f t="shared" si="2222"/>
        <v>0</v>
      </c>
      <c r="GA140" s="309">
        <f t="shared" si="2223"/>
        <v>294.5044923</v>
      </c>
      <c r="GB140" s="310">
        <v>0.23915411846270695</v>
      </c>
      <c r="GC140" s="311">
        <f t="shared" si="2224"/>
        <v>70.43196224</v>
      </c>
      <c r="GD140" s="312">
        <f t="shared" si="2225"/>
        <v>224.0725301</v>
      </c>
      <c r="GE140" s="313"/>
      <c r="GF140" s="306">
        <v>2.0</v>
      </c>
      <c r="GG140" s="307" t="s">
        <v>60</v>
      </c>
      <c r="GH140" s="308" t="s">
        <v>136</v>
      </c>
      <c r="GI140" s="308" t="s">
        <v>134</v>
      </c>
      <c r="GJ140" s="309">
        <f>ADHK!GJ140</f>
        <v>157</v>
      </c>
      <c r="GK140" s="309">
        <f>'Produksi dan Harga'!BG117</f>
        <v>1260307.771</v>
      </c>
      <c r="GL140" s="309">
        <f t="shared" si="2226"/>
        <v>197.8683201</v>
      </c>
      <c r="GM140" s="310"/>
      <c r="GN140" s="309">
        <f t="shared" si="2227"/>
        <v>0</v>
      </c>
      <c r="GO140" s="310"/>
      <c r="GP140" s="309"/>
      <c r="GQ140" s="309">
        <f t="shared" si="2228"/>
        <v>0</v>
      </c>
      <c r="GR140" s="309">
        <f t="shared" si="2229"/>
        <v>197.8683201</v>
      </c>
      <c r="GS140" s="310">
        <v>0.23915411846270695</v>
      </c>
      <c r="GT140" s="311">
        <f t="shared" si="2230"/>
        <v>47.32102367</v>
      </c>
      <c r="GU140" s="312">
        <f t="shared" si="2231"/>
        <v>150.5472965</v>
      </c>
      <c r="GV140" s="313"/>
      <c r="GW140" s="306">
        <v>2.0</v>
      </c>
      <c r="GX140" s="307" t="s">
        <v>60</v>
      </c>
      <c r="GY140" s="308" t="s">
        <v>136</v>
      </c>
      <c r="GZ140" s="308" t="s">
        <v>134</v>
      </c>
      <c r="HA140" s="309">
        <f>ADHK!HA140</f>
        <v>423</v>
      </c>
      <c r="HB140" s="309">
        <f>'Produksi dan Harga'!BL117</f>
        <v>1275435.138</v>
      </c>
      <c r="HC140" s="309">
        <f t="shared" si="2232"/>
        <v>539.5090635</v>
      </c>
      <c r="HD140" s="310"/>
      <c r="HE140" s="309">
        <f t="shared" si="2233"/>
        <v>0</v>
      </c>
      <c r="HF140" s="310"/>
      <c r="HG140" s="309"/>
      <c r="HH140" s="309">
        <f t="shared" si="2234"/>
        <v>0</v>
      </c>
      <c r="HI140" s="309">
        <f t="shared" si="2235"/>
        <v>539.5090635</v>
      </c>
      <c r="HJ140" s="310">
        <v>0.23915411846270695</v>
      </c>
      <c r="HK140" s="311">
        <f t="shared" si="2236"/>
        <v>129.0258145</v>
      </c>
      <c r="HL140" s="312">
        <f t="shared" si="2237"/>
        <v>410.483249</v>
      </c>
      <c r="HM140" s="313"/>
      <c r="HN140" s="306">
        <v>2.0</v>
      </c>
      <c r="HO140" s="307" t="s">
        <v>60</v>
      </c>
      <c r="HP140" s="308" t="s">
        <v>136</v>
      </c>
      <c r="HQ140" s="308" t="s">
        <v>134</v>
      </c>
      <c r="HR140" s="309">
        <f>ADHK!HR140</f>
        <v>611.1</v>
      </c>
      <c r="HS140" s="309">
        <f>'Produksi dan Harga'!BQ117</f>
        <v>1321598.39</v>
      </c>
      <c r="HT140" s="309">
        <f t="shared" si="2238"/>
        <v>807.6287764</v>
      </c>
      <c r="HU140" s="310"/>
      <c r="HV140" s="309">
        <f t="shared" si="2239"/>
        <v>0</v>
      </c>
      <c r="HW140" s="310"/>
      <c r="HX140" s="309"/>
      <c r="HY140" s="309">
        <f t="shared" si="2240"/>
        <v>0</v>
      </c>
      <c r="HZ140" s="309">
        <f t="shared" si="2241"/>
        <v>807.6287764</v>
      </c>
      <c r="IA140" s="310">
        <v>0.23915411846270695</v>
      </c>
      <c r="IB140" s="311">
        <f t="shared" si="2242"/>
        <v>193.1477481</v>
      </c>
      <c r="IC140" s="312">
        <f t="shared" si="2243"/>
        <v>614.4810283</v>
      </c>
      <c r="ID140" s="313"/>
      <c r="IE140" s="306">
        <v>2.0</v>
      </c>
      <c r="IF140" s="307" t="s">
        <v>60</v>
      </c>
      <c r="IG140" s="308" t="s">
        <v>136</v>
      </c>
      <c r="IH140" s="308" t="s">
        <v>134</v>
      </c>
      <c r="II140" s="309">
        <f>ADHK!II140</f>
        <v>354</v>
      </c>
      <c r="IJ140" s="309">
        <f>'Produksi dan Harga'!BV117</f>
        <v>1368448.064</v>
      </c>
      <c r="IK140" s="309">
        <f t="shared" si="2244"/>
        <v>484.4306147</v>
      </c>
      <c r="IL140" s="310"/>
      <c r="IM140" s="309">
        <f t="shared" si="2245"/>
        <v>0</v>
      </c>
      <c r="IN140" s="310"/>
      <c r="IO140" s="309"/>
      <c r="IP140" s="309">
        <f t="shared" si="2246"/>
        <v>0</v>
      </c>
      <c r="IQ140" s="309">
        <f t="shared" si="2247"/>
        <v>484.4306147</v>
      </c>
      <c r="IR140" s="310">
        <v>0.23915411846270695</v>
      </c>
      <c r="IS140" s="311">
        <f t="shared" si="2248"/>
        <v>115.8535766</v>
      </c>
      <c r="IT140" s="312">
        <f t="shared" si="2249"/>
        <v>368.5770381</v>
      </c>
      <c r="IU140" s="313"/>
      <c r="IV140" s="306">
        <v>2.0</v>
      </c>
      <c r="IW140" s="307" t="s">
        <v>60</v>
      </c>
      <c r="IX140" s="308" t="s">
        <v>136</v>
      </c>
      <c r="IY140" s="308" t="s">
        <v>134</v>
      </c>
      <c r="IZ140" s="309">
        <f>ADHK!IZ140</f>
        <v>1641</v>
      </c>
      <c r="JA140" s="309">
        <f>'Produksi dan Harga'!CA117</f>
        <v>1509378.084</v>
      </c>
      <c r="JB140" s="309">
        <f t="shared" si="2250"/>
        <v>2476.889435</v>
      </c>
      <c r="JC140" s="310"/>
      <c r="JD140" s="309">
        <f t="shared" si="2251"/>
        <v>0</v>
      </c>
      <c r="JE140" s="310"/>
      <c r="JF140" s="309"/>
      <c r="JG140" s="309">
        <f t="shared" si="2252"/>
        <v>0</v>
      </c>
      <c r="JH140" s="309">
        <f t="shared" si="2253"/>
        <v>2476.889435</v>
      </c>
      <c r="JI140" s="310">
        <v>0.23915411846270695</v>
      </c>
      <c r="JJ140" s="311">
        <f t="shared" si="2254"/>
        <v>592.3583094</v>
      </c>
      <c r="JK140" s="312">
        <f t="shared" si="2255"/>
        <v>1884.531126</v>
      </c>
      <c r="JL140" s="313"/>
      <c r="JM140" s="306">
        <v>2.0</v>
      </c>
      <c r="JN140" s="307" t="s">
        <v>60</v>
      </c>
      <c r="JO140" s="308" t="s">
        <v>136</v>
      </c>
      <c r="JP140" s="308" t="s">
        <v>134</v>
      </c>
      <c r="JQ140" s="309">
        <f>ADHK!JQ140</f>
        <v>1000.7</v>
      </c>
      <c r="JR140" s="309">
        <f>'Produksi dan Harga'!CF117</f>
        <v>1496680.211</v>
      </c>
      <c r="JS140" s="309">
        <f t="shared" si="2256"/>
        <v>1497.727887</v>
      </c>
      <c r="JT140" s="310"/>
      <c r="JU140" s="309">
        <f t="shared" si="2257"/>
        <v>0</v>
      </c>
      <c r="JV140" s="310"/>
      <c r="JW140" s="309"/>
      <c r="JX140" s="309">
        <f t="shared" si="2258"/>
        <v>0</v>
      </c>
      <c r="JY140" s="309">
        <f t="shared" si="2259"/>
        <v>1497.727887</v>
      </c>
      <c r="JZ140" s="310">
        <v>0.23915411846270695</v>
      </c>
      <c r="KA140" s="311">
        <f t="shared" si="2260"/>
        <v>358.1877926</v>
      </c>
      <c r="KB140" s="312">
        <f t="shared" si="2261"/>
        <v>1139.540095</v>
      </c>
      <c r="KC140" s="313"/>
      <c r="KD140" s="306">
        <v>2.0</v>
      </c>
      <c r="KE140" s="307" t="s">
        <v>60</v>
      </c>
      <c r="KF140" s="308" t="s">
        <v>136</v>
      </c>
      <c r="KG140" s="308" t="s">
        <v>134</v>
      </c>
      <c r="KH140" s="309" t="str">
        <f>ADHK!KH140</f>
        <v/>
      </c>
      <c r="KI140" s="309"/>
      <c r="KJ140" s="309">
        <f t="shared" si="2262"/>
        <v>0</v>
      </c>
      <c r="KK140" s="310"/>
      <c r="KL140" s="309">
        <f t="shared" si="2263"/>
        <v>0</v>
      </c>
      <c r="KM140" s="310"/>
      <c r="KN140" s="309"/>
      <c r="KO140" s="309">
        <f t="shared" si="2264"/>
        <v>0</v>
      </c>
      <c r="KP140" s="309">
        <f t="shared" si="2265"/>
        <v>0</v>
      </c>
      <c r="KQ140" s="310">
        <v>0.23915411846270695</v>
      </c>
      <c r="KR140" s="311">
        <f t="shared" si="2266"/>
        <v>0</v>
      </c>
      <c r="KS140" s="312">
        <f t="shared" si="2267"/>
        <v>0</v>
      </c>
      <c r="KT140" s="313"/>
      <c r="KU140" s="314"/>
    </row>
    <row r="141" ht="15.75" customHeight="1">
      <c r="A141" s="306">
        <v>3.0</v>
      </c>
      <c r="B141" s="307" t="s">
        <v>61</v>
      </c>
      <c r="C141" s="308" t="s">
        <v>136</v>
      </c>
      <c r="D141" s="308" t="s">
        <v>134</v>
      </c>
      <c r="E141" s="309">
        <f>ADHK!E141</f>
        <v>0</v>
      </c>
      <c r="F141" s="309">
        <f>ADHK!F141</f>
        <v>0</v>
      </c>
      <c r="G141" s="309">
        <f t="shared" si="2160"/>
        <v>0</v>
      </c>
      <c r="H141" s="310"/>
      <c r="I141" s="309">
        <f t="shared" si="2161"/>
        <v>0</v>
      </c>
      <c r="J141" s="310"/>
      <c r="K141" s="309"/>
      <c r="L141" s="309">
        <f t="shared" si="2162"/>
        <v>0</v>
      </c>
      <c r="M141" s="309">
        <f t="shared" si="2163"/>
        <v>0</v>
      </c>
      <c r="N141" s="310">
        <v>0.23915411846270695</v>
      </c>
      <c r="O141" s="311">
        <f t="shared" si="2164"/>
        <v>0</v>
      </c>
      <c r="P141" s="312">
        <f t="shared" si="2165"/>
        <v>0</v>
      </c>
      <c r="Q141" s="313"/>
      <c r="R141" s="306">
        <v>3.0</v>
      </c>
      <c r="S141" s="307" t="s">
        <v>61</v>
      </c>
      <c r="T141" s="308" t="s">
        <v>136</v>
      </c>
      <c r="U141" s="308" t="s">
        <v>134</v>
      </c>
      <c r="V141" s="309">
        <f>ADHK!V141</f>
        <v>0</v>
      </c>
      <c r="W141" s="309">
        <f>'Produksi dan Harga'!I118</f>
        <v>0</v>
      </c>
      <c r="X141" s="309">
        <f t="shared" si="2166"/>
        <v>0</v>
      </c>
      <c r="Y141" s="310"/>
      <c r="Z141" s="309">
        <f t="shared" si="2167"/>
        <v>0</v>
      </c>
      <c r="AA141" s="310"/>
      <c r="AB141" s="309"/>
      <c r="AC141" s="309">
        <f t="shared" si="2168"/>
        <v>0</v>
      </c>
      <c r="AD141" s="309">
        <f t="shared" si="2169"/>
        <v>0</v>
      </c>
      <c r="AE141" s="310">
        <v>0.23915411846270695</v>
      </c>
      <c r="AF141" s="311">
        <f t="shared" si="2170"/>
        <v>0</v>
      </c>
      <c r="AG141" s="312">
        <f t="shared" si="2171"/>
        <v>0</v>
      </c>
      <c r="AH141" s="313"/>
      <c r="AI141" s="306">
        <v>3.0</v>
      </c>
      <c r="AJ141" s="307" t="s">
        <v>61</v>
      </c>
      <c r="AK141" s="308" t="s">
        <v>136</v>
      </c>
      <c r="AL141" s="308" t="s">
        <v>134</v>
      </c>
      <c r="AM141" s="309">
        <f>ADHK!AM141</f>
        <v>1</v>
      </c>
      <c r="AN141" s="309">
        <f>'Produksi dan Harga'!N118</f>
        <v>0</v>
      </c>
      <c r="AO141" s="309">
        <f t="shared" si="2172"/>
        <v>0</v>
      </c>
      <c r="AP141" s="310"/>
      <c r="AQ141" s="309">
        <f t="shared" si="2173"/>
        <v>0</v>
      </c>
      <c r="AR141" s="310"/>
      <c r="AS141" s="309"/>
      <c r="AT141" s="309">
        <f t="shared" si="2174"/>
        <v>0</v>
      </c>
      <c r="AU141" s="309">
        <f t="shared" si="2175"/>
        <v>0</v>
      </c>
      <c r="AV141" s="310">
        <v>0.23915411846270695</v>
      </c>
      <c r="AW141" s="311">
        <f t="shared" si="2176"/>
        <v>0</v>
      </c>
      <c r="AX141" s="312">
        <f t="shared" si="2177"/>
        <v>0</v>
      </c>
      <c r="AY141" s="313"/>
      <c r="AZ141" s="306">
        <v>3.0</v>
      </c>
      <c r="BA141" s="307" t="s">
        <v>61</v>
      </c>
      <c r="BB141" s="308" t="s">
        <v>136</v>
      </c>
      <c r="BC141" s="308" t="s">
        <v>134</v>
      </c>
      <c r="BD141" s="309">
        <f>ADHK!BD141</f>
        <v>0</v>
      </c>
      <c r="BE141" s="309">
        <f>'Produksi dan Harga'!S118</f>
        <v>0</v>
      </c>
      <c r="BF141" s="309">
        <f t="shared" si="2178"/>
        <v>0</v>
      </c>
      <c r="BG141" s="310"/>
      <c r="BH141" s="309">
        <f t="shared" si="2179"/>
        <v>0</v>
      </c>
      <c r="BI141" s="310"/>
      <c r="BJ141" s="309"/>
      <c r="BK141" s="309">
        <f t="shared" si="2180"/>
        <v>0</v>
      </c>
      <c r="BL141" s="309">
        <f t="shared" si="2181"/>
        <v>0</v>
      </c>
      <c r="BM141" s="310">
        <v>0.23915411846270695</v>
      </c>
      <c r="BN141" s="311">
        <f t="shared" si="2182"/>
        <v>0</v>
      </c>
      <c r="BO141" s="312">
        <f t="shared" si="2183"/>
        <v>0</v>
      </c>
      <c r="BP141" s="313"/>
      <c r="BQ141" s="306">
        <v>3.0</v>
      </c>
      <c r="BR141" s="307" t="s">
        <v>61</v>
      </c>
      <c r="BS141" s="308" t="s">
        <v>136</v>
      </c>
      <c r="BT141" s="308" t="s">
        <v>134</v>
      </c>
      <c r="BU141" s="309">
        <f>ADHK!BU141</f>
        <v>0</v>
      </c>
      <c r="BV141" s="309">
        <f>'Produksi dan Harga'!X118</f>
        <v>0</v>
      </c>
      <c r="BW141" s="309">
        <f t="shared" si="2184"/>
        <v>0</v>
      </c>
      <c r="BX141" s="310"/>
      <c r="BY141" s="309">
        <f t="shared" si="2185"/>
        <v>0</v>
      </c>
      <c r="BZ141" s="310"/>
      <c r="CA141" s="309"/>
      <c r="CB141" s="309">
        <f t="shared" si="2186"/>
        <v>0</v>
      </c>
      <c r="CC141" s="309">
        <f t="shared" si="2187"/>
        <v>0</v>
      </c>
      <c r="CD141" s="310">
        <v>0.23915411846270695</v>
      </c>
      <c r="CE141" s="311">
        <f t="shared" si="2188"/>
        <v>0</v>
      </c>
      <c r="CF141" s="312">
        <f t="shared" si="2189"/>
        <v>0</v>
      </c>
      <c r="CG141" s="313"/>
      <c r="CH141" s="306">
        <v>3.0</v>
      </c>
      <c r="CI141" s="307" t="s">
        <v>61</v>
      </c>
      <c r="CJ141" s="308" t="s">
        <v>136</v>
      </c>
      <c r="CK141" s="308" t="s">
        <v>134</v>
      </c>
      <c r="CL141" s="309">
        <f>ADHK!CL141</f>
        <v>0</v>
      </c>
      <c r="CM141" s="309">
        <f>'Produksi dan Harga'!AC118</f>
        <v>0</v>
      </c>
      <c r="CN141" s="309">
        <f t="shared" si="2190"/>
        <v>0</v>
      </c>
      <c r="CO141" s="310"/>
      <c r="CP141" s="309">
        <f t="shared" si="2191"/>
        <v>0</v>
      </c>
      <c r="CQ141" s="310"/>
      <c r="CR141" s="309"/>
      <c r="CS141" s="309">
        <f t="shared" si="2192"/>
        <v>0</v>
      </c>
      <c r="CT141" s="309">
        <f t="shared" si="2193"/>
        <v>0</v>
      </c>
      <c r="CU141" s="310">
        <v>0.23915411846270695</v>
      </c>
      <c r="CV141" s="311">
        <f t="shared" si="2194"/>
        <v>0</v>
      </c>
      <c r="CW141" s="312">
        <f t="shared" si="2195"/>
        <v>0</v>
      </c>
      <c r="CX141" s="313"/>
      <c r="CY141" s="306">
        <v>3.0</v>
      </c>
      <c r="CZ141" s="307" t="s">
        <v>61</v>
      </c>
      <c r="DA141" s="308" t="s">
        <v>136</v>
      </c>
      <c r="DB141" s="308" t="s">
        <v>134</v>
      </c>
      <c r="DC141" s="309">
        <f>ADHK!DC141</f>
        <v>0</v>
      </c>
      <c r="DD141" s="309">
        <f>'Produksi dan Harga'!AH118</f>
        <v>0</v>
      </c>
      <c r="DE141" s="309">
        <f t="shared" si="2196"/>
        <v>0</v>
      </c>
      <c r="DF141" s="310"/>
      <c r="DG141" s="309">
        <f t="shared" si="2197"/>
        <v>0</v>
      </c>
      <c r="DH141" s="310"/>
      <c r="DI141" s="309"/>
      <c r="DJ141" s="309">
        <f t="shared" si="2198"/>
        <v>0</v>
      </c>
      <c r="DK141" s="309">
        <f t="shared" si="2199"/>
        <v>0</v>
      </c>
      <c r="DL141" s="310">
        <v>0.23915411846270695</v>
      </c>
      <c r="DM141" s="311">
        <f t="shared" si="2200"/>
        <v>0</v>
      </c>
      <c r="DN141" s="312">
        <f t="shared" si="2201"/>
        <v>0</v>
      </c>
      <c r="DO141" s="313"/>
      <c r="DP141" s="306">
        <v>3.0</v>
      </c>
      <c r="DQ141" s="307" t="s">
        <v>61</v>
      </c>
      <c r="DR141" s="308" t="s">
        <v>136</v>
      </c>
      <c r="DS141" s="308" t="s">
        <v>134</v>
      </c>
      <c r="DT141" s="309">
        <f>ADHK!DT141</f>
        <v>10</v>
      </c>
      <c r="DU141" s="309">
        <f>'Produksi dan Harga'!AM118</f>
        <v>0</v>
      </c>
      <c r="DV141" s="309">
        <f t="shared" si="2202"/>
        <v>0</v>
      </c>
      <c r="DW141" s="310"/>
      <c r="DX141" s="309">
        <f t="shared" si="2203"/>
        <v>0</v>
      </c>
      <c r="DY141" s="310"/>
      <c r="DZ141" s="309"/>
      <c r="EA141" s="309">
        <f t="shared" si="2204"/>
        <v>0</v>
      </c>
      <c r="EB141" s="309">
        <f t="shared" si="2205"/>
        <v>0</v>
      </c>
      <c r="EC141" s="310">
        <v>0.23915411846270695</v>
      </c>
      <c r="ED141" s="311">
        <f t="shared" si="2206"/>
        <v>0</v>
      </c>
      <c r="EE141" s="312">
        <f t="shared" si="2207"/>
        <v>0</v>
      </c>
      <c r="EF141" s="313"/>
      <c r="EG141" s="306">
        <v>3.0</v>
      </c>
      <c r="EH141" s="307" t="s">
        <v>61</v>
      </c>
      <c r="EI141" s="308" t="s">
        <v>136</v>
      </c>
      <c r="EJ141" s="308" t="s">
        <v>134</v>
      </c>
      <c r="EK141" s="309">
        <f>ADHK!EK141</f>
        <v>0</v>
      </c>
      <c r="EL141" s="309">
        <f>'Produksi dan Harga'!AR118</f>
        <v>0</v>
      </c>
      <c r="EM141" s="309">
        <f t="shared" si="2208"/>
        <v>0</v>
      </c>
      <c r="EN141" s="310"/>
      <c r="EO141" s="309">
        <f t="shared" si="2209"/>
        <v>0</v>
      </c>
      <c r="EP141" s="310"/>
      <c r="EQ141" s="309"/>
      <c r="ER141" s="309">
        <f t="shared" si="2210"/>
        <v>0</v>
      </c>
      <c r="ES141" s="309">
        <f t="shared" si="2211"/>
        <v>0</v>
      </c>
      <c r="ET141" s="310">
        <v>0.23915411846270695</v>
      </c>
      <c r="EU141" s="311">
        <f t="shared" si="2212"/>
        <v>0</v>
      </c>
      <c r="EV141" s="312">
        <f t="shared" si="2213"/>
        <v>0</v>
      </c>
      <c r="EW141" s="313"/>
      <c r="EX141" s="306">
        <v>3.0</v>
      </c>
      <c r="EY141" s="307" t="s">
        <v>61</v>
      </c>
      <c r="EZ141" s="308" t="s">
        <v>136</v>
      </c>
      <c r="FA141" s="308" t="s">
        <v>134</v>
      </c>
      <c r="FB141" s="309">
        <f>ADHK!FB141</f>
        <v>0</v>
      </c>
      <c r="FC141" s="309">
        <f>'Produksi dan Harga'!AW118</f>
        <v>0</v>
      </c>
      <c r="FD141" s="309">
        <f t="shared" si="2214"/>
        <v>0</v>
      </c>
      <c r="FE141" s="310"/>
      <c r="FF141" s="309">
        <f t="shared" si="2215"/>
        <v>0</v>
      </c>
      <c r="FG141" s="310"/>
      <c r="FH141" s="309"/>
      <c r="FI141" s="309">
        <f t="shared" si="2216"/>
        <v>0</v>
      </c>
      <c r="FJ141" s="309">
        <f t="shared" si="2217"/>
        <v>0</v>
      </c>
      <c r="FK141" s="310">
        <v>0.23915411846270695</v>
      </c>
      <c r="FL141" s="311">
        <f t="shared" si="2218"/>
        <v>0</v>
      </c>
      <c r="FM141" s="312">
        <f t="shared" si="2219"/>
        <v>0</v>
      </c>
      <c r="FN141" s="313"/>
      <c r="FO141" s="306">
        <v>3.0</v>
      </c>
      <c r="FP141" s="307" t="s">
        <v>61</v>
      </c>
      <c r="FQ141" s="308" t="s">
        <v>136</v>
      </c>
      <c r="FR141" s="308" t="s">
        <v>134</v>
      </c>
      <c r="FS141" s="309">
        <f>ADHK!FS141</f>
        <v>30</v>
      </c>
      <c r="FT141" s="309">
        <f>'Produksi dan Harga'!BB118</f>
        <v>0</v>
      </c>
      <c r="FU141" s="309">
        <f t="shared" si="2220"/>
        <v>0</v>
      </c>
      <c r="FV141" s="310"/>
      <c r="FW141" s="309">
        <f t="shared" si="2221"/>
        <v>0</v>
      </c>
      <c r="FX141" s="310"/>
      <c r="FY141" s="309"/>
      <c r="FZ141" s="309">
        <f t="shared" si="2222"/>
        <v>0</v>
      </c>
      <c r="GA141" s="309">
        <f t="shared" si="2223"/>
        <v>0</v>
      </c>
      <c r="GB141" s="310">
        <v>0.23915411846270695</v>
      </c>
      <c r="GC141" s="311">
        <f t="shared" si="2224"/>
        <v>0</v>
      </c>
      <c r="GD141" s="312">
        <f t="shared" si="2225"/>
        <v>0</v>
      </c>
      <c r="GE141" s="313"/>
      <c r="GF141" s="306">
        <v>3.0</v>
      </c>
      <c r="GG141" s="307" t="s">
        <v>61</v>
      </c>
      <c r="GH141" s="308" t="s">
        <v>136</v>
      </c>
      <c r="GI141" s="308" t="s">
        <v>134</v>
      </c>
      <c r="GJ141" s="309">
        <f>ADHK!GJ141</f>
        <v>0</v>
      </c>
      <c r="GK141" s="309">
        <f>'Produksi dan Harga'!BG118</f>
        <v>0</v>
      </c>
      <c r="GL141" s="309">
        <f t="shared" si="2226"/>
        <v>0</v>
      </c>
      <c r="GM141" s="310"/>
      <c r="GN141" s="309">
        <f t="shared" si="2227"/>
        <v>0</v>
      </c>
      <c r="GO141" s="310"/>
      <c r="GP141" s="309"/>
      <c r="GQ141" s="309">
        <f t="shared" si="2228"/>
        <v>0</v>
      </c>
      <c r="GR141" s="309">
        <f t="shared" si="2229"/>
        <v>0</v>
      </c>
      <c r="GS141" s="310">
        <v>0.23915411846270695</v>
      </c>
      <c r="GT141" s="311">
        <f t="shared" si="2230"/>
        <v>0</v>
      </c>
      <c r="GU141" s="312">
        <f t="shared" si="2231"/>
        <v>0</v>
      </c>
      <c r="GV141" s="313"/>
      <c r="GW141" s="306">
        <v>3.0</v>
      </c>
      <c r="GX141" s="307" t="s">
        <v>61</v>
      </c>
      <c r="GY141" s="308" t="s">
        <v>136</v>
      </c>
      <c r="GZ141" s="308" t="s">
        <v>134</v>
      </c>
      <c r="HA141" s="309">
        <f>ADHK!HA141</f>
        <v>0</v>
      </c>
      <c r="HB141" s="309">
        <f>'Produksi dan Harga'!BL118</f>
        <v>0</v>
      </c>
      <c r="HC141" s="309">
        <f t="shared" si="2232"/>
        <v>0</v>
      </c>
      <c r="HD141" s="310"/>
      <c r="HE141" s="309">
        <f t="shared" si="2233"/>
        <v>0</v>
      </c>
      <c r="HF141" s="310"/>
      <c r="HG141" s="309"/>
      <c r="HH141" s="309">
        <f t="shared" si="2234"/>
        <v>0</v>
      </c>
      <c r="HI141" s="309">
        <f t="shared" si="2235"/>
        <v>0</v>
      </c>
      <c r="HJ141" s="310">
        <v>0.23915411846270695</v>
      </c>
      <c r="HK141" s="311">
        <f t="shared" si="2236"/>
        <v>0</v>
      </c>
      <c r="HL141" s="312">
        <f t="shared" si="2237"/>
        <v>0</v>
      </c>
      <c r="HM141" s="313"/>
      <c r="HN141" s="306">
        <v>3.0</v>
      </c>
      <c r="HO141" s="307" t="s">
        <v>61</v>
      </c>
      <c r="HP141" s="308" t="s">
        <v>136</v>
      </c>
      <c r="HQ141" s="308" t="s">
        <v>134</v>
      </c>
      <c r="HR141" s="309">
        <f>ADHK!HR141</f>
        <v>0</v>
      </c>
      <c r="HS141" s="309">
        <f>'Produksi dan Harga'!BQ118</f>
        <v>0</v>
      </c>
      <c r="HT141" s="309">
        <f t="shared" si="2238"/>
        <v>0</v>
      </c>
      <c r="HU141" s="310"/>
      <c r="HV141" s="309">
        <f t="shared" si="2239"/>
        <v>0</v>
      </c>
      <c r="HW141" s="310"/>
      <c r="HX141" s="309"/>
      <c r="HY141" s="309">
        <f t="shared" si="2240"/>
        <v>0</v>
      </c>
      <c r="HZ141" s="309">
        <f t="shared" si="2241"/>
        <v>0</v>
      </c>
      <c r="IA141" s="310">
        <v>0.23915411846270695</v>
      </c>
      <c r="IB141" s="311">
        <f t="shared" si="2242"/>
        <v>0</v>
      </c>
      <c r="IC141" s="312">
        <f t="shared" si="2243"/>
        <v>0</v>
      </c>
      <c r="ID141" s="313"/>
      <c r="IE141" s="306">
        <v>3.0</v>
      </c>
      <c r="IF141" s="307" t="s">
        <v>61</v>
      </c>
      <c r="IG141" s="308" t="s">
        <v>136</v>
      </c>
      <c r="IH141" s="308" t="s">
        <v>134</v>
      </c>
      <c r="II141" s="309">
        <f>ADHK!II141</f>
        <v>0</v>
      </c>
      <c r="IJ141" s="309">
        <f>'Produksi dan Harga'!BV118</f>
        <v>0</v>
      </c>
      <c r="IK141" s="309">
        <f t="shared" si="2244"/>
        <v>0</v>
      </c>
      <c r="IL141" s="310"/>
      <c r="IM141" s="309">
        <f t="shared" si="2245"/>
        <v>0</v>
      </c>
      <c r="IN141" s="310"/>
      <c r="IO141" s="309"/>
      <c r="IP141" s="309">
        <f t="shared" si="2246"/>
        <v>0</v>
      </c>
      <c r="IQ141" s="309">
        <f t="shared" si="2247"/>
        <v>0</v>
      </c>
      <c r="IR141" s="310">
        <v>0.23915411846270695</v>
      </c>
      <c r="IS141" s="311">
        <f t="shared" si="2248"/>
        <v>0</v>
      </c>
      <c r="IT141" s="312">
        <f t="shared" si="2249"/>
        <v>0</v>
      </c>
      <c r="IU141" s="313"/>
      <c r="IV141" s="306">
        <v>3.0</v>
      </c>
      <c r="IW141" s="307" t="s">
        <v>61</v>
      </c>
      <c r="IX141" s="308" t="s">
        <v>136</v>
      </c>
      <c r="IY141" s="308" t="s">
        <v>134</v>
      </c>
      <c r="IZ141" s="309">
        <f>ADHK!IZ141</f>
        <v>0</v>
      </c>
      <c r="JA141" s="309">
        <f>'Produksi dan Harga'!CA118</f>
        <v>0</v>
      </c>
      <c r="JB141" s="309">
        <f t="shared" si="2250"/>
        <v>0</v>
      </c>
      <c r="JC141" s="310"/>
      <c r="JD141" s="309">
        <f t="shared" si="2251"/>
        <v>0</v>
      </c>
      <c r="JE141" s="310"/>
      <c r="JF141" s="309"/>
      <c r="JG141" s="309">
        <f t="shared" si="2252"/>
        <v>0</v>
      </c>
      <c r="JH141" s="309">
        <f t="shared" si="2253"/>
        <v>0</v>
      </c>
      <c r="JI141" s="310">
        <v>0.23915411846270695</v>
      </c>
      <c r="JJ141" s="311">
        <f t="shared" si="2254"/>
        <v>0</v>
      </c>
      <c r="JK141" s="312">
        <f t="shared" si="2255"/>
        <v>0</v>
      </c>
      <c r="JL141" s="313"/>
      <c r="JM141" s="306">
        <v>3.0</v>
      </c>
      <c r="JN141" s="307" t="s">
        <v>61</v>
      </c>
      <c r="JO141" s="308" t="s">
        <v>136</v>
      </c>
      <c r="JP141" s="308" t="s">
        <v>134</v>
      </c>
      <c r="JQ141" s="309">
        <f>ADHK!JQ141</f>
        <v>0</v>
      </c>
      <c r="JR141" s="309">
        <f>'Produksi dan Harga'!CF118</f>
        <v>0</v>
      </c>
      <c r="JS141" s="309">
        <f t="shared" si="2256"/>
        <v>0</v>
      </c>
      <c r="JT141" s="310"/>
      <c r="JU141" s="309">
        <f t="shared" si="2257"/>
        <v>0</v>
      </c>
      <c r="JV141" s="310"/>
      <c r="JW141" s="309"/>
      <c r="JX141" s="309">
        <f t="shared" si="2258"/>
        <v>0</v>
      </c>
      <c r="JY141" s="309">
        <f t="shared" si="2259"/>
        <v>0</v>
      </c>
      <c r="JZ141" s="310">
        <v>0.23915411846270695</v>
      </c>
      <c r="KA141" s="311">
        <f t="shared" si="2260"/>
        <v>0</v>
      </c>
      <c r="KB141" s="312">
        <f t="shared" si="2261"/>
        <v>0</v>
      </c>
      <c r="KC141" s="313"/>
      <c r="KD141" s="306">
        <v>3.0</v>
      </c>
      <c r="KE141" s="307" t="s">
        <v>61</v>
      </c>
      <c r="KF141" s="308" t="s">
        <v>136</v>
      </c>
      <c r="KG141" s="308" t="s">
        <v>134</v>
      </c>
      <c r="KH141" s="309" t="str">
        <f>ADHK!KH141</f>
        <v/>
      </c>
      <c r="KI141" s="309"/>
      <c r="KJ141" s="309">
        <f t="shared" si="2262"/>
        <v>0</v>
      </c>
      <c r="KK141" s="310"/>
      <c r="KL141" s="309">
        <f t="shared" si="2263"/>
        <v>0</v>
      </c>
      <c r="KM141" s="310"/>
      <c r="KN141" s="309"/>
      <c r="KO141" s="309">
        <f t="shared" si="2264"/>
        <v>0</v>
      </c>
      <c r="KP141" s="309">
        <f t="shared" si="2265"/>
        <v>0</v>
      </c>
      <c r="KQ141" s="310">
        <v>0.23915411846270695</v>
      </c>
      <c r="KR141" s="311">
        <f t="shared" si="2266"/>
        <v>0</v>
      </c>
      <c r="KS141" s="312">
        <f t="shared" si="2267"/>
        <v>0</v>
      </c>
      <c r="KT141" s="313"/>
      <c r="KU141" s="314"/>
    </row>
    <row r="142" ht="15.75" customHeight="1">
      <c r="A142" s="306">
        <v>4.0</v>
      </c>
      <c r="B142" s="307" t="s">
        <v>143</v>
      </c>
      <c r="C142" s="308" t="s">
        <v>136</v>
      </c>
      <c r="D142" s="308" t="s">
        <v>134</v>
      </c>
      <c r="E142" s="309" t="str">
        <f>ADHK!E142</f>
        <v/>
      </c>
      <c r="F142" s="309">
        <f>ADHK!F142</f>
        <v>0</v>
      </c>
      <c r="G142" s="309">
        <f t="shared" si="2160"/>
        <v>0</v>
      </c>
      <c r="H142" s="310"/>
      <c r="I142" s="309">
        <f t="shared" si="2161"/>
        <v>0</v>
      </c>
      <c r="J142" s="310"/>
      <c r="K142" s="309"/>
      <c r="L142" s="309">
        <f t="shared" si="2162"/>
        <v>0</v>
      </c>
      <c r="M142" s="309">
        <f t="shared" si="2163"/>
        <v>0</v>
      </c>
      <c r="N142" s="310">
        <v>0.23915411846270695</v>
      </c>
      <c r="O142" s="311">
        <f t="shared" si="2164"/>
        <v>0</v>
      </c>
      <c r="P142" s="312">
        <f t="shared" si="2165"/>
        <v>0</v>
      </c>
      <c r="Q142" s="313"/>
      <c r="R142" s="306">
        <v>4.0</v>
      </c>
      <c r="S142" s="307" t="s">
        <v>143</v>
      </c>
      <c r="T142" s="308" t="s">
        <v>136</v>
      </c>
      <c r="U142" s="308" t="s">
        <v>134</v>
      </c>
      <c r="V142" s="309" t="str">
        <f>ADHK!V142</f>
        <v/>
      </c>
      <c r="W142" s="309"/>
      <c r="X142" s="309">
        <f t="shared" si="2166"/>
        <v>0</v>
      </c>
      <c r="Y142" s="310"/>
      <c r="Z142" s="309">
        <f t="shared" si="2167"/>
        <v>0</v>
      </c>
      <c r="AA142" s="310"/>
      <c r="AB142" s="309"/>
      <c r="AC142" s="309">
        <f t="shared" si="2168"/>
        <v>0</v>
      </c>
      <c r="AD142" s="309">
        <f t="shared" si="2169"/>
        <v>0</v>
      </c>
      <c r="AE142" s="310">
        <v>0.23915411846270695</v>
      </c>
      <c r="AF142" s="311">
        <f t="shared" si="2170"/>
        <v>0</v>
      </c>
      <c r="AG142" s="312">
        <f t="shared" si="2171"/>
        <v>0</v>
      </c>
      <c r="AH142" s="313"/>
      <c r="AI142" s="306">
        <v>4.0</v>
      </c>
      <c r="AJ142" s="307" t="s">
        <v>143</v>
      </c>
      <c r="AK142" s="308" t="s">
        <v>136</v>
      </c>
      <c r="AL142" s="308" t="s">
        <v>134</v>
      </c>
      <c r="AM142" s="309" t="str">
        <f>ADHK!AM142</f>
        <v/>
      </c>
      <c r="AN142" s="309"/>
      <c r="AO142" s="309">
        <f t="shared" si="2172"/>
        <v>0</v>
      </c>
      <c r="AP142" s="310"/>
      <c r="AQ142" s="309">
        <f t="shared" si="2173"/>
        <v>0</v>
      </c>
      <c r="AR142" s="310"/>
      <c r="AS142" s="309"/>
      <c r="AT142" s="309">
        <f t="shared" si="2174"/>
        <v>0</v>
      </c>
      <c r="AU142" s="309">
        <f t="shared" si="2175"/>
        <v>0</v>
      </c>
      <c r="AV142" s="310">
        <v>0.23915411846270695</v>
      </c>
      <c r="AW142" s="311">
        <f t="shared" si="2176"/>
        <v>0</v>
      </c>
      <c r="AX142" s="312">
        <f t="shared" si="2177"/>
        <v>0</v>
      </c>
      <c r="AY142" s="313"/>
      <c r="AZ142" s="306">
        <v>4.0</v>
      </c>
      <c r="BA142" s="307" t="s">
        <v>143</v>
      </c>
      <c r="BB142" s="308" t="s">
        <v>136</v>
      </c>
      <c r="BC142" s="308" t="s">
        <v>134</v>
      </c>
      <c r="BD142" s="309" t="str">
        <f>ADHK!BD142</f>
        <v/>
      </c>
      <c r="BE142" s="309"/>
      <c r="BF142" s="309">
        <f t="shared" si="2178"/>
        <v>0</v>
      </c>
      <c r="BG142" s="310"/>
      <c r="BH142" s="309">
        <f t="shared" si="2179"/>
        <v>0</v>
      </c>
      <c r="BI142" s="310"/>
      <c r="BJ142" s="309"/>
      <c r="BK142" s="309">
        <f t="shared" si="2180"/>
        <v>0</v>
      </c>
      <c r="BL142" s="309">
        <f t="shared" si="2181"/>
        <v>0</v>
      </c>
      <c r="BM142" s="310">
        <v>0.23915411846270695</v>
      </c>
      <c r="BN142" s="311">
        <f t="shared" si="2182"/>
        <v>0</v>
      </c>
      <c r="BO142" s="312">
        <f t="shared" si="2183"/>
        <v>0</v>
      </c>
      <c r="BP142" s="313"/>
      <c r="BQ142" s="306">
        <v>4.0</v>
      </c>
      <c r="BR142" s="307" t="s">
        <v>143</v>
      </c>
      <c r="BS142" s="308" t="s">
        <v>136</v>
      </c>
      <c r="BT142" s="308" t="s">
        <v>134</v>
      </c>
      <c r="BU142" s="309" t="str">
        <f>ADHK!BU142</f>
        <v/>
      </c>
      <c r="BV142" s="309"/>
      <c r="BW142" s="309">
        <f t="shared" si="2184"/>
        <v>0</v>
      </c>
      <c r="BX142" s="310"/>
      <c r="BY142" s="309">
        <f t="shared" si="2185"/>
        <v>0</v>
      </c>
      <c r="BZ142" s="310"/>
      <c r="CA142" s="309"/>
      <c r="CB142" s="309">
        <f t="shared" si="2186"/>
        <v>0</v>
      </c>
      <c r="CC142" s="309">
        <f t="shared" si="2187"/>
        <v>0</v>
      </c>
      <c r="CD142" s="310">
        <v>0.23915411846270695</v>
      </c>
      <c r="CE142" s="311">
        <f t="shared" si="2188"/>
        <v>0</v>
      </c>
      <c r="CF142" s="312">
        <f t="shared" si="2189"/>
        <v>0</v>
      </c>
      <c r="CG142" s="313"/>
      <c r="CH142" s="306">
        <v>4.0</v>
      </c>
      <c r="CI142" s="307" t="s">
        <v>143</v>
      </c>
      <c r="CJ142" s="308" t="s">
        <v>136</v>
      </c>
      <c r="CK142" s="308" t="s">
        <v>134</v>
      </c>
      <c r="CL142" s="309" t="str">
        <f>ADHK!CL142</f>
        <v/>
      </c>
      <c r="CM142" s="309"/>
      <c r="CN142" s="309">
        <f t="shared" si="2190"/>
        <v>0</v>
      </c>
      <c r="CO142" s="310"/>
      <c r="CP142" s="309">
        <f t="shared" si="2191"/>
        <v>0</v>
      </c>
      <c r="CQ142" s="310"/>
      <c r="CR142" s="309"/>
      <c r="CS142" s="309">
        <f t="shared" si="2192"/>
        <v>0</v>
      </c>
      <c r="CT142" s="309">
        <f t="shared" si="2193"/>
        <v>0</v>
      </c>
      <c r="CU142" s="310">
        <v>0.23915411846270695</v>
      </c>
      <c r="CV142" s="311">
        <f t="shared" si="2194"/>
        <v>0</v>
      </c>
      <c r="CW142" s="312">
        <f t="shared" si="2195"/>
        <v>0</v>
      </c>
      <c r="CX142" s="313"/>
      <c r="CY142" s="306">
        <v>4.0</v>
      </c>
      <c r="CZ142" s="307" t="s">
        <v>143</v>
      </c>
      <c r="DA142" s="308" t="s">
        <v>136</v>
      </c>
      <c r="DB142" s="308" t="s">
        <v>134</v>
      </c>
      <c r="DC142" s="309" t="str">
        <f>ADHK!DC142</f>
        <v/>
      </c>
      <c r="DD142" s="309"/>
      <c r="DE142" s="309">
        <f t="shared" si="2196"/>
        <v>0</v>
      </c>
      <c r="DF142" s="310"/>
      <c r="DG142" s="309">
        <f t="shared" si="2197"/>
        <v>0</v>
      </c>
      <c r="DH142" s="310"/>
      <c r="DI142" s="309"/>
      <c r="DJ142" s="309">
        <f t="shared" si="2198"/>
        <v>0</v>
      </c>
      <c r="DK142" s="309">
        <f t="shared" si="2199"/>
        <v>0</v>
      </c>
      <c r="DL142" s="310">
        <v>0.23915411846270695</v>
      </c>
      <c r="DM142" s="311">
        <f t="shared" si="2200"/>
        <v>0</v>
      </c>
      <c r="DN142" s="312">
        <f t="shared" si="2201"/>
        <v>0</v>
      </c>
      <c r="DO142" s="313"/>
      <c r="DP142" s="306">
        <v>4.0</v>
      </c>
      <c r="DQ142" s="307" t="s">
        <v>143</v>
      </c>
      <c r="DR142" s="308" t="s">
        <v>136</v>
      </c>
      <c r="DS142" s="308" t="s">
        <v>134</v>
      </c>
      <c r="DT142" s="309" t="str">
        <f>ADHK!DT142</f>
        <v/>
      </c>
      <c r="DU142" s="309"/>
      <c r="DV142" s="309">
        <f t="shared" si="2202"/>
        <v>0</v>
      </c>
      <c r="DW142" s="310"/>
      <c r="DX142" s="309">
        <f t="shared" si="2203"/>
        <v>0</v>
      </c>
      <c r="DY142" s="310"/>
      <c r="DZ142" s="309"/>
      <c r="EA142" s="309">
        <f t="shared" si="2204"/>
        <v>0</v>
      </c>
      <c r="EB142" s="309">
        <f t="shared" si="2205"/>
        <v>0</v>
      </c>
      <c r="EC142" s="310">
        <v>0.23915411846270695</v>
      </c>
      <c r="ED142" s="311">
        <f t="shared" si="2206"/>
        <v>0</v>
      </c>
      <c r="EE142" s="312">
        <f t="shared" si="2207"/>
        <v>0</v>
      </c>
      <c r="EF142" s="313"/>
      <c r="EG142" s="306">
        <v>4.0</v>
      </c>
      <c r="EH142" s="307" t="s">
        <v>143</v>
      </c>
      <c r="EI142" s="308" t="s">
        <v>136</v>
      </c>
      <c r="EJ142" s="308" t="s">
        <v>134</v>
      </c>
      <c r="EK142" s="309" t="str">
        <f>ADHK!EK142</f>
        <v/>
      </c>
      <c r="EL142" s="309"/>
      <c r="EM142" s="309">
        <f t="shared" si="2208"/>
        <v>0</v>
      </c>
      <c r="EN142" s="310"/>
      <c r="EO142" s="309">
        <f t="shared" si="2209"/>
        <v>0</v>
      </c>
      <c r="EP142" s="310"/>
      <c r="EQ142" s="309"/>
      <c r="ER142" s="309">
        <f t="shared" si="2210"/>
        <v>0</v>
      </c>
      <c r="ES142" s="309">
        <f t="shared" si="2211"/>
        <v>0</v>
      </c>
      <c r="ET142" s="310">
        <v>0.23915411846270695</v>
      </c>
      <c r="EU142" s="311">
        <f t="shared" si="2212"/>
        <v>0</v>
      </c>
      <c r="EV142" s="312">
        <f t="shared" si="2213"/>
        <v>0</v>
      </c>
      <c r="EW142" s="313"/>
      <c r="EX142" s="306">
        <v>4.0</v>
      </c>
      <c r="EY142" s="307" t="s">
        <v>143</v>
      </c>
      <c r="EZ142" s="308" t="s">
        <v>136</v>
      </c>
      <c r="FA142" s="308" t="s">
        <v>134</v>
      </c>
      <c r="FB142" s="309" t="str">
        <f>ADHK!FB142</f>
        <v/>
      </c>
      <c r="FC142" s="309"/>
      <c r="FD142" s="309">
        <f t="shared" si="2214"/>
        <v>0</v>
      </c>
      <c r="FE142" s="310"/>
      <c r="FF142" s="309">
        <f t="shared" si="2215"/>
        <v>0</v>
      </c>
      <c r="FG142" s="310"/>
      <c r="FH142" s="309"/>
      <c r="FI142" s="309">
        <f t="shared" si="2216"/>
        <v>0</v>
      </c>
      <c r="FJ142" s="309">
        <f t="shared" si="2217"/>
        <v>0</v>
      </c>
      <c r="FK142" s="310">
        <v>0.23915411846270695</v>
      </c>
      <c r="FL142" s="311">
        <f t="shared" si="2218"/>
        <v>0</v>
      </c>
      <c r="FM142" s="312">
        <f t="shared" si="2219"/>
        <v>0</v>
      </c>
      <c r="FN142" s="313"/>
      <c r="FO142" s="306">
        <v>4.0</v>
      </c>
      <c r="FP142" s="307" t="s">
        <v>143</v>
      </c>
      <c r="FQ142" s="308" t="s">
        <v>136</v>
      </c>
      <c r="FR142" s="308" t="s">
        <v>134</v>
      </c>
      <c r="FS142" s="309" t="str">
        <f>ADHK!FS142</f>
        <v/>
      </c>
      <c r="FT142" s="309"/>
      <c r="FU142" s="309">
        <f t="shared" si="2220"/>
        <v>0</v>
      </c>
      <c r="FV142" s="310"/>
      <c r="FW142" s="309">
        <f t="shared" si="2221"/>
        <v>0</v>
      </c>
      <c r="FX142" s="310"/>
      <c r="FY142" s="309"/>
      <c r="FZ142" s="309">
        <f t="shared" si="2222"/>
        <v>0</v>
      </c>
      <c r="GA142" s="309">
        <f t="shared" si="2223"/>
        <v>0</v>
      </c>
      <c r="GB142" s="310">
        <v>0.23915411846270695</v>
      </c>
      <c r="GC142" s="311">
        <f t="shared" si="2224"/>
        <v>0</v>
      </c>
      <c r="GD142" s="312">
        <f t="shared" si="2225"/>
        <v>0</v>
      </c>
      <c r="GE142" s="313"/>
      <c r="GF142" s="306">
        <v>4.0</v>
      </c>
      <c r="GG142" s="307" t="s">
        <v>143</v>
      </c>
      <c r="GH142" s="308" t="s">
        <v>136</v>
      </c>
      <c r="GI142" s="308" t="s">
        <v>134</v>
      </c>
      <c r="GJ142" s="309" t="str">
        <f>ADHK!GJ142</f>
        <v/>
      </c>
      <c r="GK142" s="309"/>
      <c r="GL142" s="309">
        <f t="shared" si="2226"/>
        <v>0</v>
      </c>
      <c r="GM142" s="310"/>
      <c r="GN142" s="309">
        <f t="shared" si="2227"/>
        <v>0</v>
      </c>
      <c r="GO142" s="310"/>
      <c r="GP142" s="309"/>
      <c r="GQ142" s="309">
        <f t="shared" si="2228"/>
        <v>0</v>
      </c>
      <c r="GR142" s="309">
        <f t="shared" si="2229"/>
        <v>0</v>
      </c>
      <c r="GS142" s="310">
        <v>0.23915411846270695</v>
      </c>
      <c r="GT142" s="311">
        <f t="shared" si="2230"/>
        <v>0</v>
      </c>
      <c r="GU142" s="312">
        <f t="shared" si="2231"/>
        <v>0</v>
      </c>
      <c r="GV142" s="313"/>
      <c r="GW142" s="306">
        <v>4.0</v>
      </c>
      <c r="GX142" s="307" t="s">
        <v>143</v>
      </c>
      <c r="GY142" s="308" t="s">
        <v>136</v>
      </c>
      <c r="GZ142" s="308" t="s">
        <v>134</v>
      </c>
      <c r="HA142" s="309" t="str">
        <f>ADHK!HA142</f>
        <v/>
      </c>
      <c r="HB142" s="309"/>
      <c r="HC142" s="309">
        <f t="shared" si="2232"/>
        <v>0</v>
      </c>
      <c r="HD142" s="310"/>
      <c r="HE142" s="309">
        <f t="shared" si="2233"/>
        <v>0</v>
      </c>
      <c r="HF142" s="310"/>
      <c r="HG142" s="309"/>
      <c r="HH142" s="309">
        <f t="shared" si="2234"/>
        <v>0</v>
      </c>
      <c r="HI142" s="309">
        <f t="shared" si="2235"/>
        <v>0</v>
      </c>
      <c r="HJ142" s="310">
        <v>0.23915411846270695</v>
      </c>
      <c r="HK142" s="311">
        <f t="shared" si="2236"/>
        <v>0</v>
      </c>
      <c r="HL142" s="312">
        <f t="shared" si="2237"/>
        <v>0</v>
      </c>
      <c r="HM142" s="313"/>
      <c r="HN142" s="306">
        <v>4.0</v>
      </c>
      <c r="HO142" s="307" t="s">
        <v>143</v>
      </c>
      <c r="HP142" s="308" t="s">
        <v>136</v>
      </c>
      <c r="HQ142" s="308" t="s">
        <v>134</v>
      </c>
      <c r="HR142" s="309" t="str">
        <f>ADHK!HR142</f>
        <v/>
      </c>
      <c r="HS142" s="309"/>
      <c r="HT142" s="309">
        <f t="shared" si="2238"/>
        <v>0</v>
      </c>
      <c r="HU142" s="310"/>
      <c r="HV142" s="309">
        <f t="shared" si="2239"/>
        <v>0</v>
      </c>
      <c r="HW142" s="310"/>
      <c r="HX142" s="309"/>
      <c r="HY142" s="309">
        <f t="shared" si="2240"/>
        <v>0</v>
      </c>
      <c r="HZ142" s="309">
        <f t="shared" si="2241"/>
        <v>0</v>
      </c>
      <c r="IA142" s="310">
        <v>0.23915411846270695</v>
      </c>
      <c r="IB142" s="311">
        <f t="shared" si="2242"/>
        <v>0</v>
      </c>
      <c r="IC142" s="312">
        <f t="shared" si="2243"/>
        <v>0</v>
      </c>
      <c r="ID142" s="313"/>
      <c r="IE142" s="306">
        <v>4.0</v>
      </c>
      <c r="IF142" s="307" t="s">
        <v>143</v>
      </c>
      <c r="IG142" s="308" t="s">
        <v>136</v>
      </c>
      <c r="IH142" s="308" t="s">
        <v>134</v>
      </c>
      <c r="II142" s="309" t="str">
        <f>ADHK!II142</f>
        <v/>
      </c>
      <c r="IJ142" s="309"/>
      <c r="IK142" s="309">
        <f t="shared" si="2244"/>
        <v>0</v>
      </c>
      <c r="IL142" s="310"/>
      <c r="IM142" s="309">
        <f t="shared" si="2245"/>
        <v>0</v>
      </c>
      <c r="IN142" s="310"/>
      <c r="IO142" s="309"/>
      <c r="IP142" s="309">
        <f t="shared" si="2246"/>
        <v>0</v>
      </c>
      <c r="IQ142" s="309">
        <f t="shared" si="2247"/>
        <v>0</v>
      </c>
      <c r="IR142" s="310">
        <v>0.23915411846270695</v>
      </c>
      <c r="IS142" s="311">
        <f t="shared" si="2248"/>
        <v>0</v>
      </c>
      <c r="IT142" s="312">
        <f t="shared" si="2249"/>
        <v>0</v>
      </c>
      <c r="IU142" s="313"/>
      <c r="IV142" s="306">
        <v>4.0</v>
      </c>
      <c r="IW142" s="307" t="s">
        <v>143</v>
      </c>
      <c r="IX142" s="308" t="s">
        <v>136</v>
      </c>
      <c r="IY142" s="308" t="s">
        <v>134</v>
      </c>
      <c r="IZ142" s="309" t="str">
        <f>ADHK!IZ142</f>
        <v/>
      </c>
      <c r="JA142" s="309"/>
      <c r="JB142" s="309">
        <f t="shared" si="2250"/>
        <v>0</v>
      </c>
      <c r="JC142" s="310"/>
      <c r="JD142" s="309">
        <f t="shared" si="2251"/>
        <v>0</v>
      </c>
      <c r="JE142" s="310"/>
      <c r="JF142" s="309"/>
      <c r="JG142" s="309">
        <f t="shared" si="2252"/>
        <v>0</v>
      </c>
      <c r="JH142" s="309">
        <f t="shared" si="2253"/>
        <v>0</v>
      </c>
      <c r="JI142" s="310">
        <v>0.23915411846270695</v>
      </c>
      <c r="JJ142" s="311">
        <f t="shared" si="2254"/>
        <v>0</v>
      </c>
      <c r="JK142" s="312">
        <f t="shared" si="2255"/>
        <v>0</v>
      </c>
      <c r="JL142" s="313"/>
      <c r="JM142" s="306">
        <v>4.0</v>
      </c>
      <c r="JN142" s="307" t="s">
        <v>143</v>
      </c>
      <c r="JO142" s="308" t="s">
        <v>136</v>
      </c>
      <c r="JP142" s="308" t="s">
        <v>134</v>
      </c>
      <c r="JQ142" s="309" t="str">
        <f>ADHK!JQ142</f>
        <v/>
      </c>
      <c r="JR142" s="309"/>
      <c r="JS142" s="309">
        <f t="shared" si="2256"/>
        <v>0</v>
      </c>
      <c r="JT142" s="310"/>
      <c r="JU142" s="309">
        <f t="shared" si="2257"/>
        <v>0</v>
      </c>
      <c r="JV142" s="310"/>
      <c r="JW142" s="309"/>
      <c r="JX142" s="309">
        <f t="shared" si="2258"/>
        <v>0</v>
      </c>
      <c r="JY142" s="309">
        <f t="shared" si="2259"/>
        <v>0</v>
      </c>
      <c r="JZ142" s="310">
        <v>0.23915411846270695</v>
      </c>
      <c r="KA142" s="311">
        <f t="shared" si="2260"/>
        <v>0</v>
      </c>
      <c r="KB142" s="312">
        <f t="shared" si="2261"/>
        <v>0</v>
      </c>
      <c r="KC142" s="313"/>
      <c r="KD142" s="306">
        <v>4.0</v>
      </c>
      <c r="KE142" s="307" t="s">
        <v>143</v>
      </c>
      <c r="KF142" s="308" t="s">
        <v>136</v>
      </c>
      <c r="KG142" s="308" t="s">
        <v>134</v>
      </c>
      <c r="KH142" s="309" t="str">
        <f>ADHK!KH142</f>
        <v/>
      </c>
      <c r="KI142" s="309"/>
      <c r="KJ142" s="309">
        <f t="shared" si="2262"/>
        <v>0</v>
      </c>
      <c r="KK142" s="310"/>
      <c r="KL142" s="309">
        <f t="shared" si="2263"/>
        <v>0</v>
      </c>
      <c r="KM142" s="310"/>
      <c r="KN142" s="309"/>
      <c r="KO142" s="309">
        <f t="shared" si="2264"/>
        <v>0</v>
      </c>
      <c r="KP142" s="309">
        <f t="shared" si="2265"/>
        <v>0</v>
      </c>
      <c r="KQ142" s="310">
        <v>0.23915411846270695</v>
      </c>
      <c r="KR142" s="311">
        <f t="shared" si="2266"/>
        <v>0</v>
      </c>
      <c r="KS142" s="312">
        <f t="shared" si="2267"/>
        <v>0</v>
      </c>
      <c r="KT142" s="313"/>
      <c r="KU142" s="314"/>
    </row>
    <row r="143" ht="15.75" customHeight="1">
      <c r="A143" s="306">
        <v>5.0</v>
      </c>
      <c r="B143" s="307" t="s">
        <v>144</v>
      </c>
      <c r="C143" s="308" t="s">
        <v>132</v>
      </c>
      <c r="D143" s="308" t="s">
        <v>132</v>
      </c>
      <c r="E143" s="309" t="str">
        <f>ADHK!E143</f>
        <v/>
      </c>
      <c r="F143" s="309" t="str">
        <f>ADHK!F143</f>
        <v/>
      </c>
      <c r="G143" s="309">
        <f t="shared" si="2160"/>
        <v>0</v>
      </c>
      <c r="H143" s="310"/>
      <c r="I143" s="309">
        <f t="shared" si="2161"/>
        <v>0</v>
      </c>
      <c r="J143" s="310"/>
      <c r="K143" s="309"/>
      <c r="L143" s="309">
        <f t="shared" si="2162"/>
        <v>0</v>
      </c>
      <c r="M143" s="309">
        <f t="shared" si="2163"/>
        <v>0</v>
      </c>
      <c r="N143" s="310">
        <v>0.23915411846270695</v>
      </c>
      <c r="O143" s="311">
        <f t="shared" si="2164"/>
        <v>0</v>
      </c>
      <c r="P143" s="312">
        <f t="shared" si="2165"/>
        <v>0</v>
      </c>
      <c r="Q143" s="313"/>
      <c r="R143" s="306">
        <v>5.0</v>
      </c>
      <c r="S143" s="307" t="s">
        <v>144</v>
      </c>
      <c r="T143" s="308" t="s">
        <v>132</v>
      </c>
      <c r="U143" s="308" t="s">
        <v>132</v>
      </c>
      <c r="V143" s="309" t="str">
        <f>ADHK!V143</f>
        <v/>
      </c>
      <c r="W143" s="309"/>
      <c r="X143" s="309">
        <f t="shared" si="2166"/>
        <v>0</v>
      </c>
      <c r="Y143" s="310"/>
      <c r="Z143" s="309">
        <f t="shared" si="2167"/>
        <v>0</v>
      </c>
      <c r="AA143" s="310"/>
      <c r="AB143" s="309"/>
      <c r="AC143" s="309">
        <f t="shared" si="2168"/>
        <v>0</v>
      </c>
      <c r="AD143" s="309">
        <f t="shared" si="2169"/>
        <v>0</v>
      </c>
      <c r="AE143" s="310">
        <v>0.23915411846270695</v>
      </c>
      <c r="AF143" s="311">
        <f t="shared" si="2170"/>
        <v>0</v>
      </c>
      <c r="AG143" s="312">
        <f t="shared" si="2171"/>
        <v>0</v>
      </c>
      <c r="AH143" s="313"/>
      <c r="AI143" s="306">
        <v>5.0</v>
      </c>
      <c r="AJ143" s="307" t="s">
        <v>144</v>
      </c>
      <c r="AK143" s="308" t="s">
        <v>132</v>
      </c>
      <c r="AL143" s="308" t="s">
        <v>132</v>
      </c>
      <c r="AM143" s="309" t="str">
        <f>ADHK!AM143</f>
        <v/>
      </c>
      <c r="AN143" s="309"/>
      <c r="AO143" s="309">
        <f t="shared" si="2172"/>
        <v>0</v>
      </c>
      <c r="AP143" s="310"/>
      <c r="AQ143" s="309">
        <f t="shared" si="2173"/>
        <v>0</v>
      </c>
      <c r="AR143" s="310"/>
      <c r="AS143" s="309"/>
      <c r="AT143" s="309">
        <f t="shared" si="2174"/>
        <v>0</v>
      </c>
      <c r="AU143" s="309">
        <f t="shared" si="2175"/>
        <v>0</v>
      </c>
      <c r="AV143" s="310">
        <v>0.23915411846270695</v>
      </c>
      <c r="AW143" s="311">
        <f t="shared" si="2176"/>
        <v>0</v>
      </c>
      <c r="AX143" s="312">
        <f t="shared" si="2177"/>
        <v>0</v>
      </c>
      <c r="AY143" s="313"/>
      <c r="AZ143" s="306">
        <v>5.0</v>
      </c>
      <c r="BA143" s="307" t="s">
        <v>144</v>
      </c>
      <c r="BB143" s="308" t="s">
        <v>132</v>
      </c>
      <c r="BC143" s="308" t="s">
        <v>132</v>
      </c>
      <c r="BD143" s="309" t="str">
        <f>ADHK!BD143</f>
        <v/>
      </c>
      <c r="BE143" s="309"/>
      <c r="BF143" s="309">
        <f t="shared" si="2178"/>
        <v>0</v>
      </c>
      <c r="BG143" s="310"/>
      <c r="BH143" s="309">
        <f t="shared" si="2179"/>
        <v>0</v>
      </c>
      <c r="BI143" s="310"/>
      <c r="BJ143" s="309"/>
      <c r="BK143" s="309">
        <f t="shared" si="2180"/>
        <v>0</v>
      </c>
      <c r="BL143" s="309">
        <f t="shared" si="2181"/>
        <v>0</v>
      </c>
      <c r="BM143" s="310">
        <v>0.23915411846270695</v>
      </c>
      <c r="BN143" s="311">
        <f t="shared" si="2182"/>
        <v>0</v>
      </c>
      <c r="BO143" s="312">
        <f t="shared" si="2183"/>
        <v>0</v>
      </c>
      <c r="BP143" s="313"/>
      <c r="BQ143" s="306">
        <v>5.0</v>
      </c>
      <c r="BR143" s="307" t="s">
        <v>144</v>
      </c>
      <c r="BS143" s="308" t="s">
        <v>132</v>
      </c>
      <c r="BT143" s="308" t="s">
        <v>132</v>
      </c>
      <c r="BU143" s="309" t="str">
        <f>ADHK!BU143</f>
        <v/>
      </c>
      <c r="BV143" s="309"/>
      <c r="BW143" s="309">
        <f t="shared" si="2184"/>
        <v>0</v>
      </c>
      <c r="BX143" s="310"/>
      <c r="BY143" s="309">
        <f t="shared" si="2185"/>
        <v>0</v>
      </c>
      <c r="BZ143" s="310"/>
      <c r="CA143" s="309"/>
      <c r="CB143" s="309">
        <f t="shared" si="2186"/>
        <v>0</v>
      </c>
      <c r="CC143" s="309">
        <f t="shared" si="2187"/>
        <v>0</v>
      </c>
      <c r="CD143" s="310">
        <v>0.23915411846270695</v>
      </c>
      <c r="CE143" s="311">
        <f t="shared" si="2188"/>
        <v>0</v>
      </c>
      <c r="CF143" s="312">
        <f t="shared" si="2189"/>
        <v>0</v>
      </c>
      <c r="CG143" s="313"/>
      <c r="CH143" s="306">
        <v>5.0</v>
      </c>
      <c r="CI143" s="307" t="s">
        <v>144</v>
      </c>
      <c r="CJ143" s="308" t="s">
        <v>132</v>
      </c>
      <c r="CK143" s="308" t="s">
        <v>132</v>
      </c>
      <c r="CL143" s="309" t="str">
        <f>ADHK!CL143</f>
        <v/>
      </c>
      <c r="CM143" s="309"/>
      <c r="CN143" s="309">
        <f t="shared" si="2190"/>
        <v>0</v>
      </c>
      <c r="CO143" s="310"/>
      <c r="CP143" s="309">
        <f t="shared" si="2191"/>
        <v>0</v>
      </c>
      <c r="CQ143" s="310"/>
      <c r="CR143" s="309"/>
      <c r="CS143" s="309">
        <f t="shared" si="2192"/>
        <v>0</v>
      </c>
      <c r="CT143" s="309">
        <f t="shared" si="2193"/>
        <v>0</v>
      </c>
      <c r="CU143" s="310">
        <v>0.23915411846270695</v>
      </c>
      <c r="CV143" s="311">
        <f t="shared" si="2194"/>
        <v>0</v>
      </c>
      <c r="CW143" s="312">
        <f t="shared" si="2195"/>
        <v>0</v>
      </c>
      <c r="CX143" s="313"/>
      <c r="CY143" s="306">
        <v>5.0</v>
      </c>
      <c r="CZ143" s="307" t="s">
        <v>144</v>
      </c>
      <c r="DA143" s="308" t="s">
        <v>132</v>
      </c>
      <c r="DB143" s="308" t="s">
        <v>132</v>
      </c>
      <c r="DC143" s="309" t="str">
        <f>ADHK!DC143</f>
        <v/>
      </c>
      <c r="DD143" s="309"/>
      <c r="DE143" s="309">
        <f t="shared" si="2196"/>
        <v>0</v>
      </c>
      <c r="DF143" s="310"/>
      <c r="DG143" s="309">
        <f t="shared" si="2197"/>
        <v>0</v>
      </c>
      <c r="DH143" s="310"/>
      <c r="DI143" s="309"/>
      <c r="DJ143" s="309">
        <f t="shared" si="2198"/>
        <v>0</v>
      </c>
      <c r="DK143" s="309">
        <f t="shared" si="2199"/>
        <v>0</v>
      </c>
      <c r="DL143" s="310">
        <v>0.23915411846270695</v>
      </c>
      <c r="DM143" s="311">
        <f t="shared" si="2200"/>
        <v>0</v>
      </c>
      <c r="DN143" s="312">
        <f t="shared" si="2201"/>
        <v>0</v>
      </c>
      <c r="DO143" s="313"/>
      <c r="DP143" s="306">
        <v>5.0</v>
      </c>
      <c r="DQ143" s="307" t="s">
        <v>144</v>
      </c>
      <c r="DR143" s="308" t="s">
        <v>132</v>
      </c>
      <c r="DS143" s="308" t="s">
        <v>132</v>
      </c>
      <c r="DT143" s="309" t="str">
        <f>ADHK!DT143</f>
        <v/>
      </c>
      <c r="DU143" s="309"/>
      <c r="DV143" s="309">
        <f t="shared" si="2202"/>
        <v>0</v>
      </c>
      <c r="DW143" s="310"/>
      <c r="DX143" s="309">
        <f t="shared" si="2203"/>
        <v>0</v>
      </c>
      <c r="DY143" s="310"/>
      <c r="DZ143" s="309"/>
      <c r="EA143" s="309">
        <f t="shared" si="2204"/>
        <v>0</v>
      </c>
      <c r="EB143" s="309">
        <f t="shared" si="2205"/>
        <v>0</v>
      </c>
      <c r="EC143" s="310">
        <v>0.23915411846270695</v>
      </c>
      <c r="ED143" s="311">
        <f t="shared" si="2206"/>
        <v>0</v>
      </c>
      <c r="EE143" s="312">
        <f t="shared" si="2207"/>
        <v>0</v>
      </c>
      <c r="EF143" s="313"/>
      <c r="EG143" s="306">
        <v>5.0</v>
      </c>
      <c r="EH143" s="307" t="s">
        <v>144</v>
      </c>
      <c r="EI143" s="308" t="s">
        <v>132</v>
      </c>
      <c r="EJ143" s="308" t="s">
        <v>132</v>
      </c>
      <c r="EK143" s="309" t="str">
        <f>ADHK!EK143</f>
        <v/>
      </c>
      <c r="EL143" s="309"/>
      <c r="EM143" s="309">
        <f t="shared" si="2208"/>
        <v>0</v>
      </c>
      <c r="EN143" s="310"/>
      <c r="EO143" s="309">
        <f t="shared" si="2209"/>
        <v>0</v>
      </c>
      <c r="EP143" s="310"/>
      <c r="EQ143" s="309"/>
      <c r="ER143" s="309">
        <f t="shared" si="2210"/>
        <v>0</v>
      </c>
      <c r="ES143" s="309">
        <f t="shared" si="2211"/>
        <v>0</v>
      </c>
      <c r="ET143" s="310">
        <v>0.23915411846270695</v>
      </c>
      <c r="EU143" s="311">
        <f t="shared" si="2212"/>
        <v>0</v>
      </c>
      <c r="EV143" s="312">
        <f t="shared" si="2213"/>
        <v>0</v>
      </c>
      <c r="EW143" s="313"/>
      <c r="EX143" s="306">
        <v>5.0</v>
      </c>
      <c r="EY143" s="307" t="s">
        <v>144</v>
      </c>
      <c r="EZ143" s="308" t="s">
        <v>132</v>
      </c>
      <c r="FA143" s="308" t="s">
        <v>132</v>
      </c>
      <c r="FB143" s="309" t="str">
        <f>ADHK!FB143</f>
        <v/>
      </c>
      <c r="FC143" s="309"/>
      <c r="FD143" s="309">
        <f t="shared" si="2214"/>
        <v>0</v>
      </c>
      <c r="FE143" s="310"/>
      <c r="FF143" s="309">
        <f t="shared" si="2215"/>
        <v>0</v>
      </c>
      <c r="FG143" s="310"/>
      <c r="FH143" s="309"/>
      <c r="FI143" s="309">
        <f t="shared" si="2216"/>
        <v>0</v>
      </c>
      <c r="FJ143" s="309">
        <f t="shared" si="2217"/>
        <v>0</v>
      </c>
      <c r="FK143" s="310">
        <v>0.23915411846270695</v>
      </c>
      <c r="FL143" s="311">
        <f t="shared" si="2218"/>
        <v>0</v>
      </c>
      <c r="FM143" s="312">
        <f t="shared" si="2219"/>
        <v>0</v>
      </c>
      <c r="FN143" s="313"/>
      <c r="FO143" s="306">
        <v>5.0</v>
      </c>
      <c r="FP143" s="307" t="s">
        <v>144</v>
      </c>
      <c r="FQ143" s="308" t="s">
        <v>132</v>
      </c>
      <c r="FR143" s="308" t="s">
        <v>132</v>
      </c>
      <c r="FS143" s="309" t="str">
        <f>ADHK!FS143</f>
        <v/>
      </c>
      <c r="FT143" s="309"/>
      <c r="FU143" s="309">
        <f t="shared" si="2220"/>
        <v>0</v>
      </c>
      <c r="FV143" s="310"/>
      <c r="FW143" s="309">
        <f t="shared" si="2221"/>
        <v>0</v>
      </c>
      <c r="FX143" s="310"/>
      <c r="FY143" s="309"/>
      <c r="FZ143" s="309">
        <f t="shared" si="2222"/>
        <v>0</v>
      </c>
      <c r="GA143" s="309">
        <f t="shared" si="2223"/>
        <v>0</v>
      </c>
      <c r="GB143" s="310">
        <v>0.23915411846270695</v>
      </c>
      <c r="GC143" s="311">
        <f t="shared" si="2224"/>
        <v>0</v>
      </c>
      <c r="GD143" s="312">
        <f t="shared" si="2225"/>
        <v>0</v>
      </c>
      <c r="GE143" s="313"/>
      <c r="GF143" s="306">
        <v>5.0</v>
      </c>
      <c r="GG143" s="307" t="s">
        <v>144</v>
      </c>
      <c r="GH143" s="308" t="s">
        <v>132</v>
      </c>
      <c r="GI143" s="308" t="s">
        <v>132</v>
      </c>
      <c r="GJ143" s="309" t="str">
        <f>ADHK!GJ143</f>
        <v/>
      </c>
      <c r="GK143" s="309"/>
      <c r="GL143" s="309">
        <f t="shared" si="2226"/>
        <v>0</v>
      </c>
      <c r="GM143" s="310"/>
      <c r="GN143" s="309">
        <f t="shared" si="2227"/>
        <v>0</v>
      </c>
      <c r="GO143" s="310"/>
      <c r="GP143" s="309"/>
      <c r="GQ143" s="309">
        <f t="shared" si="2228"/>
        <v>0</v>
      </c>
      <c r="GR143" s="309">
        <f t="shared" si="2229"/>
        <v>0</v>
      </c>
      <c r="GS143" s="310">
        <v>0.23915411846270695</v>
      </c>
      <c r="GT143" s="311">
        <f t="shared" si="2230"/>
        <v>0</v>
      </c>
      <c r="GU143" s="312">
        <f t="shared" si="2231"/>
        <v>0</v>
      </c>
      <c r="GV143" s="313"/>
      <c r="GW143" s="306">
        <v>5.0</v>
      </c>
      <c r="GX143" s="307" t="s">
        <v>144</v>
      </c>
      <c r="GY143" s="308" t="s">
        <v>132</v>
      </c>
      <c r="GZ143" s="308" t="s">
        <v>132</v>
      </c>
      <c r="HA143" s="309" t="str">
        <f>ADHK!HA143</f>
        <v/>
      </c>
      <c r="HB143" s="309"/>
      <c r="HC143" s="309">
        <f t="shared" si="2232"/>
        <v>0</v>
      </c>
      <c r="HD143" s="310"/>
      <c r="HE143" s="309">
        <f t="shared" si="2233"/>
        <v>0</v>
      </c>
      <c r="HF143" s="310"/>
      <c r="HG143" s="309"/>
      <c r="HH143" s="309">
        <f t="shared" si="2234"/>
        <v>0</v>
      </c>
      <c r="HI143" s="309">
        <f t="shared" si="2235"/>
        <v>0</v>
      </c>
      <c r="HJ143" s="310">
        <v>0.23915411846270695</v>
      </c>
      <c r="HK143" s="311">
        <f t="shared" si="2236"/>
        <v>0</v>
      </c>
      <c r="HL143" s="312">
        <f t="shared" si="2237"/>
        <v>0</v>
      </c>
      <c r="HM143" s="313"/>
      <c r="HN143" s="306">
        <v>5.0</v>
      </c>
      <c r="HO143" s="307" t="s">
        <v>144</v>
      </c>
      <c r="HP143" s="308" t="s">
        <v>132</v>
      </c>
      <c r="HQ143" s="308" t="s">
        <v>132</v>
      </c>
      <c r="HR143" s="309" t="str">
        <f>ADHK!HR143</f>
        <v/>
      </c>
      <c r="HS143" s="309"/>
      <c r="HT143" s="309">
        <f t="shared" si="2238"/>
        <v>0</v>
      </c>
      <c r="HU143" s="310"/>
      <c r="HV143" s="309">
        <f t="shared" si="2239"/>
        <v>0</v>
      </c>
      <c r="HW143" s="310"/>
      <c r="HX143" s="309"/>
      <c r="HY143" s="309">
        <f t="shared" si="2240"/>
        <v>0</v>
      </c>
      <c r="HZ143" s="309">
        <f t="shared" si="2241"/>
        <v>0</v>
      </c>
      <c r="IA143" s="310">
        <v>0.23915411846270695</v>
      </c>
      <c r="IB143" s="311">
        <f t="shared" si="2242"/>
        <v>0</v>
      </c>
      <c r="IC143" s="312">
        <f t="shared" si="2243"/>
        <v>0</v>
      </c>
      <c r="ID143" s="313"/>
      <c r="IE143" s="306">
        <v>5.0</v>
      </c>
      <c r="IF143" s="307" t="s">
        <v>144</v>
      </c>
      <c r="IG143" s="308" t="s">
        <v>132</v>
      </c>
      <c r="IH143" s="308" t="s">
        <v>132</v>
      </c>
      <c r="II143" s="309" t="str">
        <f>ADHK!II143</f>
        <v/>
      </c>
      <c r="IJ143" s="309"/>
      <c r="IK143" s="309">
        <f t="shared" si="2244"/>
        <v>0</v>
      </c>
      <c r="IL143" s="310"/>
      <c r="IM143" s="309">
        <f t="shared" si="2245"/>
        <v>0</v>
      </c>
      <c r="IN143" s="310"/>
      <c r="IO143" s="309"/>
      <c r="IP143" s="309">
        <f t="shared" si="2246"/>
        <v>0</v>
      </c>
      <c r="IQ143" s="309">
        <f t="shared" si="2247"/>
        <v>0</v>
      </c>
      <c r="IR143" s="310">
        <v>0.23915411846270695</v>
      </c>
      <c r="IS143" s="311">
        <f t="shared" si="2248"/>
        <v>0</v>
      </c>
      <c r="IT143" s="312">
        <f t="shared" si="2249"/>
        <v>0</v>
      </c>
      <c r="IU143" s="313"/>
      <c r="IV143" s="306">
        <v>5.0</v>
      </c>
      <c r="IW143" s="307" t="s">
        <v>144</v>
      </c>
      <c r="IX143" s="308" t="s">
        <v>132</v>
      </c>
      <c r="IY143" s="308" t="s">
        <v>132</v>
      </c>
      <c r="IZ143" s="309" t="str">
        <f>ADHK!IZ143</f>
        <v/>
      </c>
      <c r="JA143" s="309"/>
      <c r="JB143" s="309">
        <f t="shared" si="2250"/>
        <v>0</v>
      </c>
      <c r="JC143" s="310"/>
      <c r="JD143" s="309">
        <f t="shared" si="2251"/>
        <v>0</v>
      </c>
      <c r="JE143" s="310"/>
      <c r="JF143" s="309"/>
      <c r="JG143" s="309">
        <f t="shared" si="2252"/>
        <v>0</v>
      </c>
      <c r="JH143" s="309">
        <f t="shared" si="2253"/>
        <v>0</v>
      </c>
      <c r="JI143" s="310">
        <v>0.23915411846270695</v>
      </c>
      <c r="JJ143" s="311">
        <f t="shared" si="2254"/>
        <v>0</v>
      </c>
      <c r="JK143" s="312">
        <f t="shared" si="2255"/>
        <v>0</v>
      </c>
      <c r="JL143" s="313"/>
      <c r="JM143" s="306">
        <v>5.0</v>
      </c>
      <c r="JN143" s="307" t="s">
        <v>144</v>
      </c>
      <c r="JO143" s="308" t="s">
        <v>132</v>
      </c>
      <c r="JP143" s="308" t="s">
        <v>132</v>
      </c>
      <c r="JQ143" s="309" t="str">
        <f>ADHK!JQ143</f>
        <v/>
      </c>
      <c r="JR143" s="309"/>
      <c r="JS143" s="309">
        <f t="shared" si="2256"/>
        <v>0</v>
      </c>
      <c r="JT143" s="310"/>
      <c r="JU143" s="309">
        <f t="shared" si="2257"/>
        <v>0</v>
      </c>
      <c r="JV143" s="310"/>
      <c r="JW143" s="309"/>
      <c r="JX143" s="309">
        <f t="shared" si="2258"/>
        <v>0</v>
      </c>
      <c r="JY143" s="309">
        <f t="shared" si="2259"/>
        <v>0</v>
      </c>
      <c r="JZ143" s="310">
        <v>0.23915411846270695</v>
      </c>
      <c r="KA143" s="311">
        <f t="shared" si="2260"/>
        <v>0</v>
      </c>
      <c r="KB143" s="312">
        <f t="shared" si="2261"/>
        <v>0</v>
      </c>
      <c r="KC143" s="313"/>
      <c r="KD143" s="306">
        <v>5.0</v>
      </c>
      <c r="KE143" s="307" t="s">
        <v>144</v>
      </c>
      <c r="KF143" s="308" t="s">
        <v>132</v>
      </c>
      <c r="KG143" s="308" t="s">
        <v>132</v>
      </c>
      <c r="KH143" s="309" t="str">
        <f>ADHK!KH143</f>
        <v/>
      </c>
      <c r="KI143" s="309"/>
      <c r="KJ143" s="309">
        <f t="shared" si="2262"/>
        <v>0</v>
      </c>
      <c r="KK143" s="310"/>
      <c r="KL143" s="309">
        <f t="shared" si="2263"/>
        <v>0</v>
      </c>
      <c r="KM143" s="310"/>
      <c r="KN143" s="309"/>
      <c r="KO143" s="309">
        <f t="shared" si="2264"/>
        <v>0</v>
      </c>
      <c r="KP143" s="309">
        <f t="shared" si="2265"/>
        <v>0</v>
      </c>
      <c r="KQ143" s="310">
        <v>0.23915411846270695</v>
      </c>
      <c r="KR143" s="311">
        <f t="shared" si="2266"/>
        <v>0</v>
      </c>
      <c r="KS143" s="312">
        <f t="shared" si="2267"/>
        <v>0</v>
      </c>
      <c r="KT143" s="313"/>
      <c r="KU143" s="314"/>
    </row>
    <row r="144" ht="15.75" customHeight="1">
      <c r="A144" s="306">
        <v>6.0</v>
      </c>
      <c r="B144" s="307" t="s">
        <v>145</v>
      </c>
      <c r="C144" s="308" t="s">
        <v>132</v>
      </c>
      <c r="D144" s="308" t="s">
        <v>132</v>
      </c>
      <c r="E144" s="309" t="str">
        <f>ADHK!E144</f>
        <v/>
      </c>
      <c r="F144" s="309" t="str">
        <f>ADHK!F144</f>
        <v/>
      </c>
      <c r="G144" s="309">
        <f t="shared" si="2160"/>
        <v>0</v>
      </c>
      <c r="H144" s="310"/>
      <c r="I144" s="309">
        <f t="shared" si="2161"/>
        <v>0</v>
      </c>
      <c r="J144" s="310"/>
      <c r="K144" s="309"/>
      <c r="L144" s="309">
        <f t="shared" si="2162"/>
        <v>0</v>
      </c>
      <c r="M144" s="309">
        <f t="shared" si="2163"/>
        <v>0</v>
      </c>
      <c r="N144" s="310">
        <v>0.23915411846270695</v>
      </c>
      <c r="O144" s="311">
        <f t="shared" si="2164"/>
        <v>0</v>
      </c>
      <c r="P144" s="312">
        <f t="shared" si="2165"/>
        <v>0</v>
      </c>
      <c r="Q144" s="313"/>
      <c r="R144" s="306">
        <v>6.0</v>
      </c>
      <c r="S144" s="307" t="s">
        <v>145</v>
      </c>
      <c r="T144" s="308" t="s">
        <v>132</v>
      </c>
      <c r="U144" s="308" t="s">
        <v>132</v>
      </c>
      <c r="V144" s="309" t="str">
        <f>ADHK!V144</f>
        <v/>
      </c>
      <c r="W144" s="309"/>
      <c r="X144" s="309">
        <f t="shared" si="2166"/>
        <v>0</v>
      </c>
      <c r="Y144" s="310"/>
      <c r="Z144" s="309">
        <f t="shared" si="2167"/>
        <v>0</v>
      </c>
      <c r="AA144" s="310"/>
      <c r="AB144" s="309"/>
      <c r="AC144" s="309">
        <f t="shared" si="2168"/>
        <v>0</v>
      </c>
      <c r="AD144" s="309">
        <f t="shared" si="2169"/>
        <v>0</v>
      </c>
      <c r="AE144" s="310">
        <v>0.23915411846270695</v>
      </c>
      <c r="AF144" s="311">
        <f t="shared" si="2170"/>
        <v>0</v>
      </c>
      <c r="AG144" s="312">
        <f t="shared" si="2171"/>
        <v>0</v>
      </c>
      <c r="AH144" s="313"/>
      <c r="AI144" s="306">
        <v>6.0</v>
      </c>
      <c r="AJ144" s="307" t="s">
        <v>145</v>
      </c>
      <c r="AK144" s="308" t="s">
        <v>132</v>
      </c>
      <c r="AL144" s="308" t="s">
        <v>132</v>
      </c>
      <c r="AM144" s="309" t="str">
        <f>ADHK!AM144</f>
        <v/>
      </c>
      <c r="AN144" s="309"/>
      <c r="AO144" s="309">
        <f t="shared" si="2172"/>
        <v>0</v>
      </c>
      <c r="AP144" s="310"/>
      <c r="AQ144" s="309">
        <f t="shared" si="2173"/>
        <v>0</v>
      </c>
      <c r="AR144" s="310"/>
      <c r="AS144" s="309"/>
      <c r="AT144" s="309">
        <f t="shared" si="2174"/>
        <v>0</v>
      </c>
      <c r="AU144" s="309">
        <f t="shared" si="2175"/>
        <v>0</v>
      </c>
      <c r="AV144" s="310">
        <v>0.23915411846270695</v>
      </c>
      <c r="AW144" s="311">
        <f t="shared" si="2176"/>
        <v>0</v>
      </c>
      <c r="AX144" s="312">
        <f t="shared" si="2177"/>
        <v>0</v>
      </c>
      <c r="AY144" s="313"/>
      <c r="AZ144" s="306">
        <v>6.0</v>
      </c>
      <c r="BA144" s="307" t="s">
        <v>145</v>
      </c>
      <c r="BB144" s="308" t="s">
        <v>132</v>
      </c>
      <c r="BC144" s="308" t="s">
        <v>132</v>
      </c>
      <c r="BD144" s="309" t="str">
        <f>ADHK!BD144</f>
        <v/>
      </c>
      <c r="BE144" s="309"/>
      <c r="BF144" s="309">
        <f t="shared" si="2178"/>
        <v>0</v>
      </c>
      <c r="BG144" s="310"/>
      <c r="BH144" s="309">
        <f t="shared" si="2179"/>
        <v>0</v>
      </c>
      <c r="BI144" s="310"/>
      <c r="BJ144" s="309"/>
      <c r="BK144" s="309">
        <f t="shared" si="2180"/>
        <v>0</v>
      </c>
      <c r="BL144" s="309">
        <f t="shared" si="2181"/>
        <v>0</v>
      </c>
      <c r="BM144" s="310">
        <v>0.23915411846270695</v>
      </c>
      <c r="BN144" s="311">
        <f t="shared" si="2182"/>
        <v>0</v>
      </c>
      <c r="BO144" s="312">
        <f t="shared" si="2183"/>
        <v>0</v>
      </c>
      <c r="BP144" s="313"/>
      <c r="BQ144" s="306">
        <v>6.0</v>
      </c>
      <c r="BR144" s="307" t="s">
        <v>145</v>
      </c>
      <c r="BS144" s="308" t="s">
        <v>132</v>
      </c>
      <c r="BT144" s="308" t="s">
        <v>132</v>
      </c>
      <c r="BU144" s="309" t="str">
        <f>ADHK!BU144</f>
        <v/>
      </c>
      <c r="BV144" s="309"/>
      <c r="BW144" s="309">
        <f t="shared" si="2184"/>
        <v>0</v>
      </c>
      <c r="BX144" s="310"/>
      <c r="BY144" s="309">
        <f t="shared" si="2185"/>
        <v>0</v>
      </c>
      <c r="BZ144" s="310"/>
      <c r="CA144" s="309"/>
      <c r="CB144" s="309">
        <f t="shared" si="2186"/>
        <v>0</v>
      </c>
      <c r="CC144" s="309">
        <f t="shared" si="2187"/>
        <v>0</v>
      </c>
      <c r="CD144" s="310">
        <v>0.23915411846270695</v>
      </c>
      <c r="CE144" s="311">
        <f t="shared" si="2188"/>
        <v>0</v>
      </c>
      <c r="CF144" s="312">
        <f t="shared" si="2189"/>
        <v>0</v>
      </c>
      <c r="CG144" s="313"/>
      <c r="CH144" s="306">
        <v>6.0</v>
      </c>
      <c r="CI144" s="307" t="s">
        <v>145</v>
      </c>
      <c r="CJ144" s="308" t="s">
        <v>132</v>
      </c>
      <c r="CK144" s="308" t="s">
        <v>132</v>
      </c>
      <c r="CL144" s="309" t="str">
        <f>ADHK!CL144</f>
        <v/>
      </c>
      <c r="CM144" s="309"/>
      <c r="CN144" s="309">
        <f t="shared" si="2190"/>
        <v>0</v>
      </c>
      <c r="CO144" s="310"/>
      <c r="CP144" s="309">
        <f t="shared" si="2191"/>
        <v>0</v>
      </c>
      <c r="CQ144" s="310"/>
      <c r="CR144" s="309"/>
      <c r="CS144" s="309">
        <f t="shared" si="2192"/>
        <v>0</v>
      </c>
      <c r="CT144" s="309">
        <f t="shared" si="2193"/>
        <v>0</v>
      </c>
      <c r="CU144" s="310">
        <v>0.23915411846270695</v>
      </c>
      <c r="CV144" s="311">
        <f t="shared" si="2194"/>
        <v>0</v>
      </c>
      <c r="CW144" s="312">
        <f t="shared" si="2195"/>
        <v>0</v>
      </c>
      <c r="CX144" s="313"/>
      <c r="CY144" s="306">
        <v>6.0</v>
      </c>
      <c r="CZ144" s="307" t="s">
        <v>145</v>
      </c>
      <c r="DA144" s="308" t="s">
        <v>132</v>
      </c>
      <c r="DB144" s="308" t="s">
        <v>132</v>
      </c>
      <c r="DC144" s="309" t="str">
        <f>ADHK!DC144</f>
        <v/>
      </c>
      <c r="DD144" s="309"/>
      <c r="DE144" s="309">
        <f t="shared" si="2196"/>
        <v>0</v>
      </c>
      <c r="DF144" s="310"/>
      <c r="DG144" s="309">
        <f t="shared" si="2197"/>
        <v>0</v>
      </c>
      <c r="DH144" s="310"/>
      <c r="DI144" s="309"/>
      <c r="DJ144" s="309">
        <f t="shared" si="2198"/>
        <v>0</v>
      </c>
      <c r="DK144" s="309">
        <f t="shared" si="2199"/>
        <v>0</v>
      </c>
      <c r="DL144" s="310">
        <v>0.23915411846270695</v>
      </c>
      <c r="DM144" s="311">
        <f t="shared" si="2200"/>
        <v>0</v>
      </c>
      <c r="DN144" s="312">
        <f t="shared" si="2201"/>
        <v>0</v>
      </c>
      <c r="DO144" s="313"/>
      <c r="DP144" s="306">
        <v>6.0</v>
      </c>
      <c r="DQ144" s="307" t="s">
        <v>145</v>
      </c>
      <c r="DR144" s="308" t="s">
        <v>132</v>
      </c>
      <c r="DS144" s="308" t="s">
        <v>132</v>
      </c>
      <c r="DT144" s="309" t="str">
        <f>ADHK!DT144</f>
        <v/>
      </c>
      <c r="DU144" s="309"/>
      <c r="DV144" s="309">
        <f t="shared" si="2202"/>
        <v>0</v>
      </c>
      <c r="DW144" s="310"/>
      <c r="DX144" s="309">
        <f t="shared" si="2203"/>
        <v>0</v>
      </c>
      <c r="DY144" s="310"/>
      <c r="DZ144" s="309"/>
      <c r="EA144" s="309">
        <f t="shared" si="2204"/>
        <v>0</v>
      </c>
      <c r="EB144" s="309">
        <f t="shared" si="2205"/>
        <v>0</v>
      </c>
      <c r="EC144" s="310">
        <v>0.23915411846270695</v>
      </c>
      <c r="ED144" s="311">
        <f t="shared" si="2206"/>
        <v>0</v>
      </c>
      <c r="EE144" s="312">
        <f t="shared" si="2207"/>
        <v>0</v>
      </c>
      <c r="EF144" s="313"/>
      <c r="EG144" s="306">
        <v>6.0</v>
      </c>
      <c r="EH144" s="307" t="s">
        <v>145</v>
      </c>
      <c r="EI144" s="308" t="s">
        <v>132</v>
      </c>
      <c r="EJ144" s="308" t="s">
        <v>132</v>
      </c>
      <c r="EK144" s="309" t="str">
        <f>ADHK!EK144</f>
        <v/>
      </c>
      <c r="EL144" s="309"/>
      <c r="EM144" s="309">
        <f t="shared" si="2208"/>
        <v>0</v>
      </c>
      <c r="EN144" s="310"/>
      <c r="EO144" s="309">
        <f t="shared" si="2209"/>
        <v>0</v>
      </c>
      <c r="EP144" s="310"/>
      <c r="EQ144" s="309"/>
      <c r="ER144" s="309">
        <f t="shared" si="2210"/>
        <v>0</v>
      </c>
      <c r="ES144" s="309">
        <f t="shared" si="2211"/>
        <v>0</v>
      </c>
      <c r="ET144" s="310">
        <v>0.23915411846270695</v>
      </c>
      <c r="EU144" s="311">
        <f t="shared" si="2212"/>
        <v>0</v>
      </c>
      <c r="EV144" s="312">
        <f t="shared" si="2213"/>
        <v>0</v>
      </c>
      <c r="EW144" s="313"/>
      <c r="EX144" s="306">
        <v>6.0</v>
      </c>
      <c r="EY144" s="307" t="s">
        <v>145</v>
      </c>
      <c r="EZ144" s="308" t="s">
        <v>132</v>
      </c>
      <c r="FA144" s="308" t="s">
        <v>132</v>
      </c>
      <c r="FB144" s="309" t="str">
        <f>ADHK!FB144</f>
        <v/>
      </c>
      <c r="FC144" s="309"/>
      <c r="FD144" s="309">
        <f t="shared" si="2214"/>
        <v>0</v>
      </c>
      <c r="FE144" s="310"/>
      <c r="FF144" s="309">
        <f t="shared" si="2215"/>
        <v>0</v>
      </c>
      <c r="FG144" s="310"/>
      <c r="FH144" s="309"/>
      <c r="FI144" s="309">
        <f t="shared" si="2216"/>
        <v>0</v>
      </c>
      <c r="FJ144" s="309">
        <f t="shared" si="2217"/>
        <v>0</v>
      </c>
      <c r="FK144" s="310">
        <v>0.23915411846270695</v>
      </c>
      <c r="FL144" s="311">
        <f t="shared" si="2218"/>
        <v>0</v>
      </c>
      <c r="FM144" s="312">
        <f t="shared" si="2219"/>
        <v>0</v>
      </c>
      <c r="FN144" s="313"/>
      <c r="FO144" s="306">
        <v>6.0</v>
      </c>
      <c r="FP144" s="307" t="s">
        <v>145</v>
      </c>
      <c r="FQ144" s="308" t="s">
        <v>132</v>
      </c>
      <c r="FR144" s="308" t="s">
        <v>132</v>
      </c>
      <c r="FS144" s="309" t="str">
        <f>ADHK!FS144</f>
        <v/>
      </c>
      <c r="FT144" s="309"/>
      <c r="FU144" s="309">
        <f t="shared" si="2220"/>
        <v>0</v>
      </c>
      <c r="FV144" s="310"/>
      <c r="FW144" s="309">
        <f t="shared" si="2221"/>
        <v>0</v>
      </c>
      <c r="FX144" s="310"/>
      <c r="FY144" s="309"/>
      <c r="FZ144" s="309">
        <f t="shared" si="2222"/>
        <v>0</v>
      </c>
      <c r="GA144" s="309">
        <f t="shared" si="2223"/>
        <v>0</v>
      </c>
      <c r="GB144" s="310">
        <v>0.23915411846270695</v>
      </c>
      <c r="GC144" s="311">
        <f t="shared" si="2224"/>
        <v>0</v>
      </c>
      <c r="GD144" s="312">
        <f t="shared" si="2225"/>
        <v>0</v>
      </c>
      <c r="GE144" s="313"/>
      <c r="GF144" s="306">
        <v>6.0</v>
      </c>
      <c r="GG144" s="307" t="s">
        <v>145</v>
      </c>
      <c r="GH144" s="308" t="s">
        <v>132</v>
      </c>
      <c r="GI144" s="308" t="s">
        <v>132</v>
      </c>
      <c r="GJ144" s="309" t="str">
        <f>ADHK!GJ144</f>
        <v/>
      </c>
      <c r="GK144" s="309"/>
      <c r="GL144" s="309">
        <f t="shared" si="2226"/>
        <v>0</v>
      </c>
      <c r="GM144" s="310"/>
      <c r="GN144" s="309">
        <f t="shared" si="2227"/>
        <v>0</v>
      </c>
      <c r="GO144" s="310"/>
      <c r="GP144" s="309"/>
      <c r="GQ144" s="309">
        <f t="shared" si="2228"/>
        <v>0</v>
      </c>
      <c r="GR144" s="309">
        <f t="shared" si="2229"/>
        <v>0</v>
      </c>
      <c r="GS144" s="310">
        <v>0.23915411846270695</v>
      </c>
      <c r="GT144" s="311">
        <f t="shared" si="2230"/>
        <v>0</v>
      </c>
      <c r="GU144" s="312">
        <f t="shared" si="2231"/>
        <v>0</v>
      </c>
      <c r="GV144" s="313"/>
      <c r="GW144" s="306">
        <v>6.0</v>
      </c>
      <c r="GX144" s="307" t="s">
        <v>145</v>
      </c>
      <c r="GY144" s="308" t="s">
        <v>132</v>
      </c>
      <c r="GZ144" s="308" t="s">
        <v>132</v>
      </c>
      <c r="HA144" s="309" t="str">
        <f>ADHK!HA144</f>
        <v/>
      </c>
      <c r="HB144" s="309"/>
      <c r="HC144" s="309">
        <f t="shared" si="2232"/>
        <v>0</v>
      </c>
      <c r="HD144" s="310"/>
      <c r="HE144" s="309">
        <f t="shared" si="2233"/>
        <v>0</v>
      </c>
      <c r="HF144" s="310"/>
      <c r="HG144" s="309"/>
      <c r="HH144" s="309">
        <f t="shared" si="2234"/>
        <v>0</v>
      </c>
      <c r="HI144" s="309">
        <f t="shared" si="2235"/>
        <v>0</v>
      </c>
      <c r="HJ144" s="310">
        <v>0.23915411846270695</v>
      </c>
      <c r="HK144" s="311">
        <f t="shared" si="2236"/>
        <v>0</v>
      </c>
      <c r="HL144" s="312">
        <f t="shared" si="2237"/>
        <v>0</v>
      </c>
      <c r="HM144" s="313"/>
      <c r="HN144" s="306">
        <v>6.0</v>
      </c>
      <c r="HO144" s="307" t="s">
        <v>145</v>
      </c>
      <c r="HP144" s="308" t="s">
        <v>132</v>
      </c>
      <c r="HQ144" s="308" t="s">
        <v>132</v>
      </c>
      <c r="HR144" s="309" t="str">
        <f>ADHK!HR144</f>
        <v/>
      </c>
      <c r="HS144" s="309"/>
      <c r="HT144" s="309">
        <f t="shared" si="2238"/>
        <v>0</v>
      </c>
      <c r="HU144" s="310"/>
      <c r="HV144" s="309">
        <f t="shared" si="2239"/>
        <v>0</v>
      </c>
      <c r="HW144" s="310"/>
      <c r="HX144" s="309"/>
      <c r="HY144" s="309">
        <f t="shared" si="2240"/>
        <v>0</v>
      </c>
      <c r="HZ144" s="309">
        <f t="shared" si="2241"/>
        <v>0</v>
      </c>
      <c r="IA144" s="310">
        <v>0.23915411846270695</v>
      </c>
      <c r="IB144" s="311">
        <f t="shared" si="2242"/>
        <v>0</v>
      </c>
      <c r="IC144" s="312">
        <f t="shared" si="2243"/>
        <v>0</v>
      </c>
      <c r="ID144" s="313"/>
      <c r="IE144" s="306">
        <v>6.0</v>
      </c>
      <c r="IF144" s="307" t="s">
        <v>145</v>
      </c>
      <c r="IG144" s="308" t="s">
        <v>132</v>
      </c>
      <c r="IH144" s="308" t="s">
        <v>132</v>
      </c>
      <c r="II144" s="309" t="str">
        <f>ADHK!II144</f>
        <v/>
      </c>
      <c r="IJ144" s="309"/>
      <c r="IK144" s="309">
        <f t="shared" si="2244"/>
        <v>0</v>
      </c>
      <c r="IL144" s="310"/>
      <c r="IM144" s="309">
        <f t="shared" si="2245"/>
        <v>0</v>
      </c>
      <c r="IN144" s="310"/>
      <c r="IO144" s="309"/>
      <c r="IP144" s="309">
        <f t="shared" si="2246"/>
        <v>0</v>
      </c>
      <c r="IQ144" s="309">
        <f t="shared" si="2247"/>
        <v>0</v>
      </c>
      <c r="IR144" s="310">
        <v>0.23915411846270695</v>
      </c>
      <c r="IS144" s="311">
        <f t="shared" si="2248"/>
        <v>0</v>
      </c>
      <c r="IT144" s="312">
        <f t="shared" si="2249"/>
        <v>0</v>
      </c>
      <c r="IU144" s="313"/>
      <c r="IV144" s="306">
        <v>6.0</v>
      </c>
      <c r="IW144" s="307" t="s">
        <v>145</v>
      </c>
      <c r="IX144" s="308" t="s">
        <v>132</v>
      </c>
      <c r="IY144" s="308" t="s">
        <v>132</v>
      </c>
      <c r="IZ144" s="309" t="str">
        <f>ADHK!IZ144</f>
        <v/>
      </c>
      <c r="JA144" s="309"/>
      <c r="JB144" s="309">
        <f t="shared" si="2250"/>
        <v>0</v>
      </c>
      <c r="JC144" s="310"/>
      <c r="JD144" s="309">
        <f t="shared" si="2251"/>
        <v>0</v>
      </c>
      <c r="JE144" s="310"/>
      <c r="JF144" s="309"/>
      <c r="JG144" s="309">
        <f t="shared" si="2252"/>
        <v>0</v>
      </c>
      <c r="JH144" s="309">
        <f t="shared" si="2253"/>
        <v>0</v>
      </c>
      <c r="JI144" s="310">
        <v>0.23915411846270695</v>
      </c>
      <c r="JJ144" s="311">
        <f t="shared" si="2254"/>
        <v>0</v>
      </c>
      <c r="JK144" s="312">
        <f t="shared" si="2255"/>
        <v>0</v>
      </c>
      <c r="JL144" s="313"/>
      <c r="JM144" s="306">
        <v>6.0</v>
      </c>
      <c r="JN144" s="307" t="s">
        <v>145</v>
      </c>
      <c r="JO144" s="308" t="s">
        <v>132</v>
      </c>
      <c r="JP144" s="308" t="s">
        <v>132</v>
      </c>
      <c r="JQ144" s="309" t="str">
        <f>ADHK!JQ144</f>
        <v/>
      </c>
      <c r="JR144" s="309"/>
      <c r="JS144" s="309">
        <f t="shared" si="2256"/>
        <v>0</v>
      </c>
      <c r="JT144" s="310"/>
      <c r="JU144" s="309">
        <f t="shared" si="2257"/>
        <v>0</v>
      </c>
      <c r="JV144" s="310"/>
      <c r="JW144" s="309"/>
      <c r="JX144" s="309">
        <f t="shared" si="2258"/>
        <v>0</v>
      </c>
      <c r="JY144" s="309">
        <f t="shared" si="2259"/>
        <v>0</v>
      </c>
      <c r="JZ144" s="310">
        <v>0.23915411846270695</v>
      </c>
      <c r="KA144" s="311">
        <f t="shared" si="2260"/>
        <v>0</v>
      </c>
      <c r="KB144" s="312">
        <f t="shared" si="2261"/>
        <v>0</v>
      </c>
      <c r="KC144" s="313"/>
      <c r="KD144" s="306">
        <v>6.0</v>
      </c>
      <c r="KE144" s="307" t="s">
        <v>145</v>
      </c>
      <c r="KF144" s="308" t="s">
        <v>132</v>
      </c>
      <c r="KG144" s="308" t="s">
        <v>132</v>
      </c>
      <c r="KH144" s="309" t="str">
        <f>ADHK!KH144</f>
        <v/>
      </c>
      <c r="KI144" s="309"/>
      <c r="KJ144" s="309">
        <f t="shared" si="2262"/>
        <v>0</v>
      </c>
      <c r="KK144" s="310"/>
      <c r="KL144" s="309">
        <f t="shared" si="2263"/>
        <v>0</v>
      </c>
      <c r="KM144" s="310"/>
      <c r="KN144" s="309"/>
      <c r="KO144" s="309">
        <f t="shared" si="2264"/>
        <v>0</v>
      </c>
      <c r="KP144" s="309">
        <f t="shared" si="2265"/>
        <v>0</v>
      </c>
      <c r="KQ144" s="310">
        <v>0.23915411846270695</v>
      </c>
      <c r="KR144" s="311">
        <f t="shared" si="2266"/>
        <v>0</v>
      </c>
      <c r="KS144" s="312">
        <f t="shared" si="2267"/>
        <v>0</v>
      </c>
      <c r="KT144" s="313"/>
      <c r="KU144" s="314"/>
    </row>
    <row r="145" ht="15.75" customHeight="1">
      <c r="A145" s="306">
        <v>7.0</v>
      </c>
      <c r="B145" s="307" t="s">
        <v>146</v>
      </c>
      <c r="C145" s="308" t="s">
        <v>132</v>
      </c>
      <c r="D145" s="308" t="s">
        <v>132</v>
      </c>
      <c r="E145" s="309" t="str">
        <f>ADHK!E145</f>
        <v/>
      </c>
      <c r="F145" s="309" t="str">
        <f>ADHK!F145</f>
        <v/>
      </c>
      <c r="G145" s="309">
        <f t="shared" si="2160"/>
        <v>0</v>
      </c>
      <c r="H145" s="310"/>
      <c r="I145" s="309">
        <f t="shared" si="2161"/>
        <v>0</v>
      </c>
      <c r="J145" s="310"/>
      <c r="K145" s="309"/>
      <c r="L145" s="309">
        <f t="shared" si="2162"/>
        <v>0</v>
      </c>
      <c r="M145" s="309">
        <f t="shared" si="2163"/>
        <v>0</v>
      </c>
      <c r="N145" s="310">
        <v>0.23915411846270695</v>
      </c>
      <c r="O145" s="311">
        <f t="shared" si="2164"/>
        <v>0</v>
      </c>
      <c r="P145" s="312">
        <f t="shared" si="2165"/>
        <v>0</v>
      </c>
      <c r="Q145" s="313"/>
      <c r="R145" s="306">
        <v>7.0</v>
      </c>
      <c r="S145" s="307" t="s">
        <v>146</v>
      </c>
      <c r="T145" s="308" t="s">
        <v>132</v>
      </c>
      <c r="U145" s="308" t="s">
        <v>132</v>
      </c>
      <c r="V145" s="309" t="str">
        <f>ADHK!V145</f>
        <v/>
      </c>
      <c r="W145" s="309"/>
      <c r="X145" s="309">
        <f t="shared" si="2166"/>
        <v>0</v>
      </c>
      <c r="Y145" s="310"/>
      <c r="Z145" s="309">
        <f t="shared" si="2167"/>
        <v>0</v>
      </c>
      <c r="AA145" s="310"/>
      <c r="AB145" s="309"/>
      <c r="AC145" s="309">
        <f t="shared" si="2168"/>
        <v>0</v>
      </c>
      <c r="AD145" s="309">
        <f t="shared" si="2169"/>
        <v>0</v>
      </c>
      <c r="AE145" s="310">
        <v>0.23915411846270695</v>
      </c>
      <c r="AF145" s="311">
        <f t="shared" si="2170"/>
        <v>0</v>
      </c>
      <c r="AG145" s="312">
        <f t="shared" si="2171"/>
        <v>0</v>
      </c>
      <c r="AH145" s="313"/>
      <c r="AI145" s="306">
        <v>7.0</v>
      </c>
      <c r="AJ145" s="307" t="s">
        <v>146</v>
      </c>
      <c r="AK145" s="308" t="s">
        <v>132</v>
      </c>
      <c r="AL145" s="308" t="s">
        <v>132</v>
      </c>
      <c r="AM145" s="309" t="str">
        <f>ADHK!AM145</f>
        <v/>
      </c>
      <c r="AN145" s="309"/>
      <c r="AO145" s="309">
        <f t="shared" si="2172"/>
        <v>0</v>
      </c>
      <c r="AP145" s="310"/>
      <c r="AQ145" s="309">
        <f t="shared" si="2173"/>
        <v>0</v>
      </c>
      <c r="AR145" s="310"/>
      <c r="AS145" s="309"/>
      <c r="AT145" s="309">
        <f t="shared" si="2174"/>
        <v>0</v>
      </c>
      <c r="AU145" s="309">
        <f t="shared" si="2175"/>
        <v>0</v>
      </c>
      <c r="AV145" s="310">
        <v>0.23915411846270695</v>
      </c>
      <c r="AW145" s="311">
        <f t="shared" si="2176"/>
        <v>0</v>
      </c>
      <c r="AX145" s="312">
        <f t="shared" si="2177"/>
        <v>0</v>
      </c>
      <c r="AY145" s="313"/>
      <c r="AZ145" s="306">
        <v>7.0</v>
      </c>
      <c r="BA145" s="307" t="s">
        <v>146</v>
      </c>
      <c r="BB145" s="308" t="s">
        <v>132</v>
      </c>
      <c r="BC145" s="308" t="s">
        <v>132</v>
      </c>
      <c r="BD145" s="309" t="str">
        <f>ADHK!BD145</f>
        <v/>
      </c>
      <c r="BE145" s="309"/>
      <c r="BF145" s="309">
        <f t="shared" si="2178"/>
        <v>0</v>
      </c>
      <c r="BG145" s="310"/>
      <c r="BH145" s="309">
        <f t="shared" si="2179"/>
        <v>0</v>
      </c>
      <c r="BI145" s="310"/>
      <c r="BJ145" s="309"/>
      <c r="BK145" s="309">
        <f t="shared" si="2180"/>
        <v>0</v>
      </c>
      <c r="BL145" s="309">
        <f t="shared" si="2181"/>
        <v>0</v>
      </c>
      <c r="BM145" s="310">
        <v>0.23915411846270695</v>
      </c>
      <c r="BN145" s="311">
        <f t="shared" si="2182"/>
        <v>0</v>
      </c>
      <c r="BO145" s="312">
        <f t="shared" si="2183"/>
        <v>0</v>
      </c>
      <c r="BP145" s="313"/>
      <c r="BQ145" s="306">
        <v>7.0</v>
      </c>
      <c r="BR145" s="307" t="s">
        <v>146</v>
      </c>
      <c r="BS145" s="308" t="s">
        <v>132</v>
      </c>
      <c r="BT145" s="308" t="s">
        <v>132</v>
      </c>
      <c r="BU145" s="309" t="str">
        <f>ADHK!BU145</f>
        <v/>
      </c>
      <c r="BV145" s="309"/>
      <c r="BW145" s="309">
        <f t="shared" si="2184"/>
        <v>0</v>
      </c>
      <c r="BX145" s="310"/>
      <c r="BY145" s="309">
        <f t="shared" si="2185"/>
        <v>0</v>
      </c>
      <c r="BZ145" s="310"/>
      <c r="CA145" s="309"/>
      <c r="CB145" s="309">
        <f t="shared" si="2186"/>
        <v>0</v>
      </c>
      <c r="CC145" s="309">
        <f t="shared" si="2187"/>
        <v>0</v>
      </c>
      <c r="CD145" s="310">
        <v>0.23915411846270695</v>
      </c>
      <c r="CE145" s="311">
        <f t="shared" si="2188"/>
        <v>0</v>
      </c>
      <c r="CF145" s="312">
        <f t="shared" si="2189"/>
        <v>0</v>
      </c>
      <c r="CG145" s="313"/>
      <c r="CH145" s="306">
        <v>7.0</v>
      </c>
      <c r="CI145" s="307" t="s">
        <v>146</v>
      </c>
      <c r="CJ145" s="308" t="s">
        <v>132</v>
      </c>
      <c r="CK145" s="308" t="s">
        <v>132</v>
      </c>
      <c r="CL145" s="309" t="str">
        <f>ADHK!CL145</f>
        <v/>
      </c>
      <c r="CM145" s="309"/>
      <c r="CN145" s="309">
        <f t="shared" si="2190"/>
        <v>0</v>
      </c>
      <c r="CO145" s="310"/>
      <c r="CP145" s="309">
        <f t="shared" si="2191"/>
        <v>0</v>
      </c>
      <c r="CQ145" s="310"/>
      <c r="CR145" s="309"/>
      <c r="CS145" s="309">
        <f t="shared" si="2192"/>
        <v>0</v>
      </c>
      <c r="CT145" s="309">
        <f t="shared" si="2193"/>
        <v>0</v>
      </c>
      <c r="CU145" s="310">
        <v>0.23915411846270695</v>
      </c>
      <c r="CV145" s="311">
        <f t="shared" si="2194"/>
        <v>0</v>
      </c>
      <c r="CW145" s="312">
        <f t="shared" si="2195"/>
        <v>0</v>
      </c>
      <c r="CX145" s="313"/>
      <c r="CY145" s="306">
        <v>7.0</v>
      </c>
      <c r="CZ145" s="307" t="s">
        <v>146</v>
      </c>
      <c r="DA145" s="308" t="s">
        <v>132</v>
      </c>
      <c r="DB145" s="308" t="s">
        <v>132</v>
      </c>
      <c r="DC145" s="309" t="str">
        <f>ADHK!DC145</f>
        <v/>
      </c>
      <c r="DD145" s="309"/>
      <c r="DE145" s="309">
        <f t="shared" si="2196"/>
        <v>0</v>
      </c>
      <c r="DF145" s="310"/>
      <c r="DG145" s="309">
        <f t="shared" si="2197"/>
        <v>0</v>
      </c>
      <c r="DH145" s="310"/>
      <c r="DI145" s="309"/>
      <c r="DJ145" s="309">
        <f t="shared" si="2198"/>
        <v>0</v>
      </c>
      <c r="DK145" s="309">
        <f t="shared" si="2199"/>
        <v>0</v>
      </c>
      <c r="DL145" s="310">
        <v>0.23915411846270695</v>
      </c>
      <c r="DM145" s="311">
        <f t="shared" si="2200"/>
        <v>0</v>
      </c>
      <c r="DN145" s="312">
        <f t="shared" si="2201"/>
        <v>0</v>
      </c>
      <c r="DO145" s="313"/>
      <c r="DP145" s="306">
        <v>7.0</v>
      </c>
      <c r="DQ145" s="307" t="s">
        <v>146</v>
      </c>
      <c r="DR145" s="308" t="s">
        <v>132</v>
      </c>
      <c r="DS145" s="308" t="s">
        <v>132</v>
      </c>
      <c r="DT145" s="309" t="str">
        <f>ADHK!DT145</f>
        <v/>
      </c>
      <c r="DU145" s="309"/>
      <c r="DV145" s="309">
        <f t="shared" si="2202"/>
        <v>0</v>
      </c>
      <c r="DW145" s="310"/>
      <c r="DX145" s="309">
        <f t="shared" si="2203"/>
        <v>0</v>
      </c>
      <c r="DY145" s="310"/>
      <c r="DZ145" s="309"/>
      <c r="EA145" s="309">
        <f t="shared" si="2204"/>
        <v>0</v>
      </c>
      <c r="EB145" s="309">
        <f t="shared" si="2205"/>
        <v>0</v>
      </c>
      <c r="EC145" s="310">
        <v>0.23915411846270695</v>
      </c>
      <c r="ED145" s="311">
        <f t="shared" si="2206"/>
        <v>0</v>
      </c>
      <c r="EE145" s="312">
        <f t="shared" si="2207"/>
        <v>0</v>
      </c>
      <c r="EF145" s="313"/>
      <c r="EG145" s="306">
        <v>7.0</v>
      </c>
      <c r="EH145" s="307" t="s">
        <v>146</v>
      </c>
      <c r="EI145" s="308" t="s">
        <v>132</v>
      </c>
      <c r="EJ145" s="308" t="s">
        <v>132</v>
      </c>
      <c r="EK145" s="309" t="str">
        <f>ADHK!EK145</f>
        <v/>
      </c>
      <c r="EL145" s="309"/>
      <c r="EM145" s="309">
        <f t="shared" si="2208"/>
        <v>0</v>
      </c>
      <c r="EN145" s="310"/>
      <c r="EO145" s="309">
        <f t="shared" si="2209"/>
        <v>0</v>
      </c>
      <c r="EP145" s="310"/>
      <c r="EQ145" s="309"/>
      <c r="ER145" s="309">
        <f t="shared" si="2210"/>
        <v>0</v>
      </c>
      <c r="ES145" s="309">
        <f t="shared" si="2211"/>
        <v>0</v>
      </c>
      <c r="ET145" s="310">
        <v>0.23915411846270695</v>
      </c>
      <c r="EU145" s="311">
        <f t="shared" si="2212"/>
        <v>0</v>
      </c>
      <c r="EV145" s="312">
        <f t="shared" si="2213"/>
        <v>0</v>
      </c>
      <c r="EW145" s="313"/>
      <c r="EX145" s="306">
        <v>7.0</v>
      </c>
      <c r="EY145" s="307" t="s">
        <v>146</v>
      </c>
      <c r="EZ145" s="308" t="s">
        <v>132</v>
      </c>
      <c r="FA145" s="308" t="s">
        <v>132</v>
      </c>
      <c r="FB145" s="309" t="str">
        <f>ADHK!FB145</f>
        <v/>
      </c>
      <c r="FC145" s="309"/>
      <c r="FD145" s="309">
        <f t="shared" si="2214"/>
        <v>0</v>
      </c>
      <c r="FE145" s="310"/>
      <c r="FF145" s="309">
        <f t="shared" si="2215"/>
        <v>0</v>
      </c>
      <c r="FG145" s="310"/>
      <c r="FH145" s="309"/>
      <c r="FI145" s="309">
        <f t="shared" si="2216"/>
        <v>0</v>
      </c>
      <c r="FJ145" s="309">
        <f t="shared" si="2217"/>
        <v>0</v>
      </c>
      <c r="FK145" s="310">
        <v>0.23915411846270695</v>
      </c>
      <c r="FL145" s="311">
        <f t="shared" si="2218"/>
        <v>0</v>
      </c>
      <c r="FM145" s="312">
        <f t="shared" si="2219"/>
        <v>0</v>
      </c>
      <c r="FN145" s="313"/>
      <c r="FO145" s="306">
        <v>7.0</v>
      </c>
      <c r="FP145" s="307" t="s">
        <v>146</v>
      </c>
      <c r="FQ145" s="308" t="s">
        <v>132</v>
      </c>
      <c r="FR145" s="308" t="s">
        <v>132</v>
      </c>
      <c r="FS145" s="309" t="str">
        <f>ADHK!FS145</f>
        <v/>
      </c>
      <c r="FT145" s="309"/>
      <c r="FU145" s="309">
        <f t="shared" si="2220"/>
        <v>0</v>
      </c>
      <c r="FV145" s="310"/>
      <c r="FW145" s="309">
        <f t="shared" si="2221"/>
        <v>0</v>
      </c>
      <c r="FX145" s="310"/>
      <c r="FY145" s="309"/>
      <c r="FZ145" s="309">
        <f t="shared" si="2222"/>
        <v>0</v>
      </c>
      <c r="GA145" s="309">
        <f t="shared" si="2223"/>
        <v>0</v>
      </c>
      <c r="GB145" s="310">
        <v>0.23915411846270695</v>
      </c>
      <c r="GC145" s="311">
        <f t="shared" si="2224"/>
        <v>0</v>
      </c>
      <c r="GD145" s="312">
        <f t="shared" si="2225"/>
        <v>0</v>
      </c>
      <c r="GE145" s="313"/>
      <c r="GF145" s="306">
        <v>7.0</v>
      </c>
      <c r="GG145" s="307" t="s">
        <v>146</v>
      </c>
      <c r="GH145" s="308" t="s">
        <v>132</v>
      </c>
      <c r="GI145" s="308" t="s">
        <v>132</v>
      </c>
      <c r="GJ145" s="309" t="str">
        <f>ADHK!GJ145</f>
        <v/>
      </c>
      <c r="GK145" s="309"/>
      <c r="GL145" s="309">
        <f t="shared" si="2226"/>
        <v>0</v>
      </c>
      <c r="GM145" s="310"/>
      <c r="GN145" s="309">
        <f t="shared" si="2227"/>
        <v>0</v>
      </c>
      <c r="GO145" s="310"/>
      <c r="GP145" s="309"/>
      <c r="GQ145" s="309">
        <f t="shared" si="2228"/>
        <v>0</v>
      </c>
      <c r="GR145" s="309">
        <f t="shared" si="2229"/>
        <v>0</v>
      </c>
      <c r="GS145" s="310">
        <v>0.23915411846270695</v>
      </c>
      <c r="GT145" s="311">
        <f t="shared" si="2230"/>
        <v>0</v>
      </c>
      <c r="GU145" s="312">
        <f t="shared" si="2231"/>
        <v>0</v>
      </c>
      <c r="GV145" s="313"/>
      <c r="GW145" s="306">
        <v>7.0</v>
      </c>
      <c r="GX145" s="307" t="s">
        <v>146</v>
      </c>
      <c r="GY145" s="308" t="s">
        <v>132</v>
      </c>
      <c r="GZ145" s="308" t="s">
        <v>132</v>
      </c>
      <c r="HA145" s="309" t="str">
        <f>ADHK!HA145</f>
        <v/>
      </c>
      <c r="HB145" s="309"/>
      <c r="HC145" s="309">
        <f t="shared" si="2232"/>
        <v>0</v>
      </c>
      <c r="HD145" s="310"/>
      <c r="HE145" s="309">
        <f t="shared" si="2233"/>
        <v>0</v>
      </c>
      <c r="HF145" s="310"/>
      <c r="HG145" s="309"/>
      <c r="HH145" s="309">
        <f t="shared" si="2234"/>
        <v>0</v>
      </c>
      <c r="HI145" s="309">
        <f t="shared" si="2235"/>
        <v>0</v>
      </c>
      <c r="HJ145" s="310">
        <v>0.23915411846270695</v>
      </c>
      <c r="HK145" s="311">
        <f t="shared" si="2236"/>
        <v>0</v>
      </c>
      <c r="HL145" s="312">
        <f t="shared" si="2237"/>
        <v>0</v>
      </c>
      <c r="HM145" s="313"/>
      <c r="HN145" s="306">
        <v>7.0</v>
      </c>
      <c r="HO145" s="307" t="s">
        <v>146</v>
      </c>
      <c r="HP145" s="308" t="s">
        <v>132</v>
      </c>
      <c r="HQ145" s="308" t="s">
        <v>132</v>
      </c>
      <c r="HR145" s="309" t="str">
        <f>ADHK!HR145</f>
        <v/>
      </c>
      <c r="HS145" s="309"/>
      <c r="HT145" s="309">
        <f t="shared" si="2238"/>
        <v>0</v>
      </c>
      <c r="HU145" s="310"/>
      <c r="HV145" s="309">
        <f t="shared" si="2239"/>
        <v>0</v>
      </c>
      <c r="HW145" s="310"/>
      <c r="HX145" s="309"/>
      <c r="HY145" s="309">
        <f t="shared" si="2240"/>
        <v>0</v>
      </c>
      <c r="HZ145" s="309">
        <f t="shared" si="2241"/>
        <v>0</v>
      </c>
      <c r="IA145" s="310">
        <v>0.23915411846270695</v>
      </c>
      <c r="IB145" s="311">
        <f t="shared" si="2242"/>
        <v>0</v>
      </c>
      <c r="IC145" s="312">
        <f t="shared" si="2243"/>
        <v>0</v>
      </c>
      <c r="ID145" s="313"/>
      <c r="IE145" s="306">
        <v>7.0</v>
      </c>
      <c r="IF145" s="307" t="s">
        <v>146</v>
      </c>
      <c r="IG145" s="308" t="s">
        <v>132</v>
      </c>
      <c r="IH145" s="308" t="s">
        <v>132</v>
      </c>
      <c r="II145" s="309" t="str">
        <f>ADHK!II145</f>
        <v/>
      </c>
      <c r="IJ145" s="309"/>
      <c r="IK145" s="309">
        <f t="shared" si="2244"/>
        <v>0</v>
      </c>
      <c r="IL145" s="310"/>
      <c r="IM145" s="309">
        <f t="shared" si="2245"/>
        <v>0</v>
      </c>
      <c r="IN145" s="310"/>
      <c r="IO145" s="309"/>
      <c r="IP145" s="309">
        <f t="shared" si="2246"/>
        <v>0</v>
      </c>
      <c r="IQ145" s="309">
        <f t="shared" si="2247"/>
        <v>0</v>
      </c>
      <c r="IR145" s="310">
        <v>0.23915411846270695</v>
      </c>
      <c r="IS145" s="311">
        <f t="shared" si="2248"/>
        <v>0</v>
      </c>
      <c r="IT145" s="312">
        <f t="shared" si="2249"/>
        <v>0</v>
      </c>
      <c r="IU145" s="313"/>
      <c r="IV145" s="306">
        <v>7.0</v>
      </c>
      <c r="IW145" s="307" t="s">
        <v>146</v>
      </c>
      <c r="IX145" s="308" t="s">
        <v>132</v>
      </c>
      <c r="IY145" s="308" t="s">
        <v>132</v>
      </c>
      <c r="IZ145" s="309" t="str">
        <f>ADHK!IZ145</f>
        <v/>
      </c>
      <c r="JA145" s="309"/>
      <c r="JB145" s="309">
        <f t="shared" si="2250"/>
        <v>0</v>
      </c>
      <c r="JC145" s="310"/>
      <c r="JD145" s="309">
        <f t="shared" si="2251"/>
        <v>0</v>
      </c>
      <c r="JE145" s="310"/>
      <c r="JF145" s="309"/>
      <c r="JG145" s="309">
        <f t="shared" si="2252"/>
        <v>0</v>
      </c>
      <c r="JH145" s="309">
        <f t="shared" si="2253"/>
        <v>0</v>
      </c>
      <c r="JI145" s="310">
        <v>0.23915411846270695</v>
      </c>
      <c r="JJ145" s="311">
        <f t="shared" si="2254"/>
        <v>0</v>
      </c>
      <c r="JK145" s="312">
        <f t="shared" si="2255"/>
        <v>0</v>
      </c>
      <c r="JL145" s="313"/>
      <c r="JM145" s="306">
        <v>7.0</v>
      </c>
      <c r="JN145" s="307" t="s">
        <v>146</v>
      </c>
      <c r="JO145" s="308" t="s">
        <v>132</v>
      </c>
      <c r="JP145" s="308" t="s">
        <v>132</v>
      </c>
      <c r="JQ145" s="309" t="str">
        <f>ADHK!JQ145</f>
        <v/>
      </c>
      <c r="JR145" s="309"/>
      <c r="JS145" s="309">
        <f t="shared" si="2256"/>
        <v>0</v>
      </c>
      <c r="JT145" s="310"/>
      <c r="JU145" s="309">
        <f t="shared" si="2257"/>
        <v>0</v>
      </c>
      <c r="JV145" s="310"/>
      <c r="JW145" s="309"/>
      <c r="JX145" s="309">
        <f t="shared" si="2258"/>
        <v>0</v>
      </c>
      <c r="JY145" s="309">
        <f t="shared" si="2259"/>
        <v>0</v>
      </c>
      <c r="JZ145" s="310">
        <v>0.23915411846270695</v>
      </c>
      <c r="KA145" s="311">
        <f t="shared" si="2260"/>
        <v>0</v>
      </c>
      <c r="KB145" s="312">
        <f t="shared" si="2261"/>
        <v>0</v>
      </c>
      <c r="KC145" s="313"/>
      <c r="KD145" s="306">
        <v>7.0</v>
      </c>
      <c r="KE145" s="307" t="s">
        <v>146</v>
      </c>
      <c r="KF145" s="308" t="s">
        <v>132</v>
      </c>
      <c r="KG145" s="308" t="s">
        <v>132</v>
      </c>
      <c r="KH145" s="309" t="str">
        <f>ADHK!KH145</f>
        <v/>
      </c>
      <c r="KI145" s="309"/>
      <c r="KJ145" s="309">
        <f t="shared" si="2262"/>
        <v>0</v>
      </c>
      <c r="KK145" s="310"/>
      <c r="KL145" s="309">
        <f t="shared" si="2263"/>
        <v>0</v>
      </c>
      <c r="KM145" s="310"/>
      <c r="KN145" s="309"/>
      <c r="KO145" s="309">
        <f t="shared" si="2264"/>
        <v>0</v>
      </c>
      <c r="KP145" s="309">
        <f t="shared" si="2265"/>
        <v>0</v>
      </c>
      <c r="KQ145" s="310">
        <v>0.23915411846270695</v>
      </c>
      <c r="KR145" s="311">
        <f t="shared" si="2266"/>
        <v>0</v>
      </c>
      <c r="KS145" s="312">
        <f t="shared" si="2267"/>
        <v>0</v>
      </c>
      <c r="KT145" s="313"/>
      <c r="KU145" s="314"/>
    </row>
    <row r="146" ht="15.75" customHeight="1">
      <c r="A146" s="306">
        <v>8.0</v>
      </c>
      <c r="B146" s="307" t="s">
        <v>147</v>
      </c>
      <c r="C146" s="308" t="s">
        <v>132</v>
      </c>
      <c r="D146" s="308" t="s">
        <v>132</v>
      </c>
      <c r="E146" s="309" t="str">
        <f>ADHK!E146</f>
        <v/>
      </c>
      <c r="F146" s="309" t="str">
        <f>ADHK!F146</f>
        <v/>
      </c>
      <c r="G146" s="309">
        <f t="shared" si="2160"/>
        <v>0</v>
      </c>
      <c r="H146" s="310"/>
      <c r="I146" s="309">
        <f t="shared" si="2161"/>
        <v>0</v>
      </c>
      <c r="J146" s="310"/>
      <c r="K146" s="309"/>
      <c r="L146" s="309">
        <f t="shared" si="2162"/>
        <v>0</v>
      </c>
      <c r="M146" s="309">
        <f t="shared" si="2163"/>
        <v>0</v>
      </c>
      <c r="N146" s="310">
        <v>0.23915411846270695</v>
      </c>
      <c r="O146" s="311">
        <f t="shared" si="2164"/>
        <v>0</v>
      </c>
      <c r="P146" s="312">
        <f t="shared" si="2165"/>
        <v>0</v>
      </c>
      <c r="Q146" s="313"/>
      <c r="R146" s="306">
        <v>8.0</v>
      </c>
      <c r="S146" s="307" t="s">
        <v>147</v>
      </c>
      <c r="T146" s="308" t="s">
        <v>132</v>
      </c>
      <c r="U146" s="308" t="s">
        <v>132</v>
      </c>
      <c r="V146" s="309" t="str">
        <f>ADHK!V146</f>
        <v/>
      </c>
      <c r="W146" s="309"/>
      <c r="X146" s="309">
        <f t="shared" si="2166"/>
        <v>0</v>
      </c>
      <c r="Y146" s="310"/>
      <c r="Z146" s="309">
        <f t="shared" si="2167"/>
        <v>0</v>
      </c>
      <c r="AA146" s="310"/>
      <c r="AB146" s="309"/>
      <c r="AC146" s="309">
        <f t="shared" si="2168"/>
        <v>0</v>
      </c>
      <c r="AD146" s="309">
        <f t="shared" si="2169"/>
        <v>0</v>
      </c>
      <c r="AE146" s="310">
        <v>0.23915411846270695</v>
      </c>
      <c r="AF146" s="311">
        <f t="shared" si="2170"/>
        <v>0</v>
      </c>
      <c r="AG146" s="312">
        <f t="shared" si="2171"/>
        <v>0</v>
      </c>
      <c r="AH146" s="313"/>
      <c r="AI146" s="306">
        <v>8.0</v>
      </c>
      <c r="AJ146" s="307" t="s">
        <v>147</v>
      </c>
      <c r="AK146" s="308" t="s">
        <v>132</v>
      </c>
      <c r="AL146" s="308" t="s">
        <v>132</v>
      </c>
      <c r="AM146" s="309" t="str">
        <f>ADHK!AM146</f>
        <v/>
      </c>
      <c r="AN146" s="309"/>
      <c r="AO146" s="309">
        <f t="shared" si="2172"/>
        <v>0</v>
      </c>
      <c r="AP146" s="310"/>
      <c r="AQ146" s="309">
        <f t="shared" si="2173"/>
        <v>0</v>
      </c>
      <c r="AR146" s="310"/>
      <c r="AS146" s="309"/>
      <c r="AT146" s="309">
        <f t="shared" si="2174"/>
        <v>0</v>
      </c>
      <c r="AU146" s="309">
        <f t="shared" si="2175"/>
        <v>0</v>
      </c>
      <c r="AV146" s="310">
        <v>0.23915411846270695</v>
      </c>
      <c r="AW146" s="311">
        <f t="shared" si="2176"/>
        <v>0</v>
      </c>
      <c r="AX146" s="312">
        <f t="shared" si="2177"/>
        <v>0</v>
      </c>
      <c r="AY146" s="313"/>
      <c r="AZ146" s="306">
        <v>8.0</v>
      </c>
      <c r="BA146" s="307" t="s">
        <v>147</v>
      </c>
      <c r="BB146" s="308" t="s">
        <v>132</v>
      </c>
      <c r="BC146" s="308" t="s">
        <v>132</v>
      </c>
      <c r="BD146" s="309" t="str">
        <f>ADHK!BD146</f>
        <v/>
      </c>
      <c r="BE146" s="309"/>
      <c r="BF146" s="309">
        <f t="shared" si="2178"/>
        <v>0</v>
      </c>
      <c r="BG146" s="310"/>
      <c r="BH146" s="309">
        <f t="shared" si="2179"/>
        <v>0</v>
      </c>
      <c r="BI146" s="310"/>
      <c r="BJ146" s="309"/>
      <c r="BK146" s="309">
        <f t="shared" si="2180"/>
        <v>0</v>
      </c>
      <c r="BL146" s="309">
        <f t="shared" si="2181"/>
        <v>0</v>
      </c>
      <c r="BM146" s="310">
        <v>0.23915411846270695</v>
      </c>
      <c r="BN146" s="311">
        <f t="shared" si="2182"/>
        <v>0</v>
      </c>
      <c r="BO146" s="312">
        <f t="shared" si="2183"/>
        <v>0</v>
      </c>
      <c r="BP146" s="313"/>
      <c r="BQ146" s="306">
        <v>8.0</v>
      </c>
      <c r="BR146" s="307" t="s">
        <v>147</v>
      </c>
      <c r="BS146" s="308" t="s">
        <v>132</v>
      </c>
      <c r="BT146" s="308" t="s">
        <v>132</v>
      </c>
      <c r="BU146" s="309" t="str">
        <f>ADHK!BU146</f>
        <v/>
      </c>
      <c r="BV146" s="309"/>
      <c r="BW146" s="309">
        <f t="shared" si="2184"/>
        <v>0</v>
      </c>
      <c r="BX146" s="310"/>
      <c r="BY146" s="309">
        <f t="shared" si="2185"/>
        <v>0</v>
      </c>
      <c r="BZ146" s="310"/>
      <c r="CA146" s="309"/>
      <c r="CB146" s="309">
        <f t="shared" si="2186"/>
        <v>0</v>
      </c>
      <c r="CC146" s="309">
        <f t="shared" si="2187"/>
        <v>0</v>
      </c>
      <c r="CD146" s="310">
        <v>0.23915411846270695</v>
      </c>
      <c r="CE146" s="311">
        <f t="shared" si="2188"/>
        <v>0</v>
      </c>
      <c r="CF146" s="312">
        <f t="shared" si="2189"/>
        <v>0</v>
      </c>
      <c r="CG146" s="313"/>
      <c r="CH146" s="306">
        <v>8.0</v>
      </c>
      <c r="CI146" s="307" t="s">
        <v>147</v>
      </c>
      <c r="CJ146" s="308" t="s">
        <v>132</v>
      </c>
      <c r="CK146" s="308" t="s">
        <v>132</v>
      </c>
      <c r="CL146" s="309" t="str">
        <f>ADHK!CL146</f>
        <v/>
      </c>
      <c r="CM146" s="309"/>
      <c r="CN146" s="309">
        <f t="shared" si="2190"/>
        <v>0</v>
      </c>
      <c r="CO146" s="310"/>
      <c r="CP146" s="309">
        <f t="shared" si="2191"/>
        <v>0</v>
      </c>
      <c r="CQ146" s="310"/>
      <c r="CR146" s="309"/>
      <c r="CS146" s="309">
        <f t="shared" si="2192"/>
        <v>0</v>
      </c>
      <c r="CT146" s="309">
        <f t="shared" si="2193"/>
        <v>0</v>
      </c>
      <c r="CU146" s="310">
        <v>0.23915411846270695</v>
      </c>
      <c r="CV146" s="311">
        <f t="shared" si="2194"/>
        <v>0</v>
      </c>
      <c r="CW146" s="312">
        <f t="shared" si="2195"/>
        <v>0</v>
      </c>
      <c r="CX146" s="313"/>
      <c r="CY146" s="306">
        <v>8.0</v>
      </c>
      <c r="CZ146" s="307" t="s">
        <v>147</v>
      </c>
      <c r="DA146" s="308" t="s">
        <v>132</v>
      </c>
      <c r="DB146" s="308" t="s">
        <v>132</v>
      </c>
      <c r="DC146" s="309" t="str">
        <f>ADHK!DC146</f>
        <v/>
      </c>
      <c r="DD146" s="309"/>
      <c r="DE146" s="309">
        <f t="shared" si="2196"/>
        <v>0</v>
      </c>
      <c r="DF146" s="310"/>
      <c r="DG146" s="309">
        <f t="shared" si="2197"/>
        <v>0</v>
      </c>
      <c r="DH146" s="310"/>
      <c r="DI146" s="309"/>
      <c r="DJ146" s="309">
        <f t="shared" si="2198"/>
        <v>0</v>
      </c>
      <c r="DK146" s="309">
        <f t="shared" si="2199"/>
        <v>0</v>
      </c>
      <c r="DL146" s="310">
        <v>0.23915411846270695</v>
      </c>
      <c r="DM146" s="311">
        <f t="shared" si="2200"/>
        <v>0</v>
      </c>
      <c r="DN146" s="312">
        <f t="shared" si="2201"/>
        <v>0</v>
      </c>
      <c r="DO146" s="313"/>
      <c r="DP146" s="306">
        <v>8.0</v>
      </c>
      <c r="DQ146" s="307" t="s">
        <v>147</v>
      </c>
      <c r="DR146" s="308" t="s">
        <v>132</v>
      </c>
      <c r="DS146" s="308" t="s">
        <v>132</v>
      </c>
      <c r="DT146" s="309" t="str">
        <f>ADHK!DT146</f>
        <v/>
      </c>
      <c r="DU146" s="309"/>
      <c r="DV146" s="309">
        <f t="shared" si="2202"/>
        <v>0</v>
      </c>
      <c r="DW146" s="310"/>
      <c r="DX146" s="309">
        <f t="shared" si="2203"/>
        <v>0</v>
      </c>
      <c r="DY146" s="310"/>
      <c r="DZ146" s="309"/>
      <c r="EA146" s="309">
        <f t="shared" si="2204"/>
        <v>0</v>
      </c>
      <c r="EB146" s="309">
        <f t="shared" si="2205"/>
        <v>0</v>
      </c>
      <c r="EC146" s="310">
        <v>0.23915411846270695</v>
      </c>
      <c r="ED146" s="311">
        <f t="shared" si="2206"/>
        <v>0</v>
      </c>
      <c r="EE146" s="312">
        <f t="shared" si="2207"/>
        <v>0</v>
      </c>
      <c r="EF146" s="313"/>
      <c r="EG146" s="306">
        <v>8.0</v>
      </c>
      <c r="EH146" s="307" t="s">
        <v>147</v>
      </c>
      <c r="EI146" s="308" t="s">
        <v>132</v>
      </c>
      <c r="EJ146" s="308" t="s">
        <v>132</v>
      </c>
      <c r="EK146" s="309" t="str">
        <f>ADHK!EK146</f>
        <v/>
      </c>
      <c r="EL146" s="309"/>
      <c r="EM146" s="309">
        <f t="shared" si="2208"/>
        <v>0</v>
      </c>
      <c r="EN146" s="310"/>
      <c r="EO146" s="309">
        <f t="shared" si="2209"/>
        <v>0</v>
      </c>
      <c r="EP146" s="310"/>
      <c r="EQ146" s="309"/>
      <c r="ER146" s="309">
        <f t="shared" si="2210"/>
        <v>0</v>
      </c>
      <c r="ES146" s="309">
        <f t="shared" si="2211"/>
        <v>0</v>
      </c>
      <c r="ET146" s="310">
        <v>0.23915411846270695</v>
      </c>
      <c r="EU146" s="311">
        <f t="shared" si="2212"/>
        <v>0</v>
      </c>
      <c r="EV146" s="312">
        <f t="shared" si="2213"/>
        <v>0</v>
      </c>
      <c r="EW146" s="313"/>
      <c r="EX146" s="306">
        <v>8.0</v>
      </c>
      <c r="EY146" s="307" t="s">
        <v>147</v>
      </c>
      <c r="EZ146" s="308" t="s">
        <v>132</v>
      </c>
      <c r="FA146" s="308" t="s">
        <v>132</v>
      </c>
      <c r="FB146" s="309" t="str">
        <f>ADHK!FB146</f>
        <v/>
      </c>
      <c r="FC146" s="309"/>
      <c r="FD146" s="309">
        <f t="shared" si="2214"/>
        <v>0</v>
      </c>
      <c r="FE146" s="310"/>
      <c r="FF146" s="309">
        <f t="shared" si="2215"/>
        <v>0</v>
      </c>
      <c r="FG146" s="310"/>
      <c r="FH146" s="309"/>
      <c r="FI146" s="309">
        <f t="shared" si="2216"/>
        <v>0</v>
      </c>
      <c r="FJ146" s="309">
        <f t="shared" si="2217"/>
        <v>0</v>
      </c>
      <c r="FK146" s="310">
        <v>0.23915411846270695</v>
      </c>
      <c r="FL146" s="311">
        <f t="shared" si="2218"/>
        <v>0</v>
      </c>
      <c r="FM146" s="312">
        <f t="shared" si="2219"/>
        <v>0</v>
      </c>
      <c r="FN146" s="313"/>
      <c r="FO146" s="306">
        <v>8.0</v>
      </c>
      <c r="FP146" s="307" t="s">
        <v>147</v>
      </c>
      <c r="FQ146" s="308" t="s">
        <v>132</v>
      </c>
      <c r="FR146" s="308" t="s">
        <v>132</v>
      </c>
      <c r="FS146" s="309" t="str">
        <f>ADHK!FS146</f>
        <v/>
      </c>
      <c r="FT146" s="309"/>
      <c r="FU146" s="309">
        <f t="shared" si="2220"/>
        <v>0</v>
      </c>
      <c r="FV146" s="310"/>
      <c r="FW146" s="309">
        <f t="shared" si="2221"/>
        <v>0</v>
      </c>
      <c r="FX146" s="310"/>
      <c r="FY146" s="309"/>
      <c r="FZ146" s="309">
        <f t="shared" si="2222"/>
        <v>0</v>
      </c>
      <c r="GA146" s="309">
        <f t="shared" si="2223"/>
        <v>0</v>
      </c>
      <c r="GB146" s="310">
        <v>0.23915411846270695</v>
      </c>
      <c r="GC146" s="311">
        <f t="shared" si="2224"/>
        <v>0</v>
      </c>
      <c r="GD146" s="312">
        <f t="shared" si="2225"/>
        <v>0</v>
      </c>
      <c r="GE146" s="313"/>
      <c r="GF146" s="306">
        <v>8.0</v>
      </c>
      <c r="GG146" s="307" t="s">
        <v>147</v>
      </c>
      <c r="GH146" s="308" t="s">
        <v>132</v>
      </c>
      <c r="GI146" s="308" t="s">
        <v>132</v>
      </c>
      <c r="GJ146" s="309" t="str">
        <f>ADHK!GJ146</f>
        <v/>
      </c>
      <c r="GK146" s="309"/>
      <c r="GL146" s="309">
        <f t="shared" si="2226"/>
        <v>0</v>
      </c>
      <c r="GM146" s="310"/>
      <c r="GN146" s="309">
        <f t="shared" si="2227"/>
        <v>0</v>
      </c>
      <c r="GO146" s="310"/>
      <c r="GP146" s="309"/>
      <c r="GQ146" s="309">
        <f t="shared" si="2228"/>
        <v>0</v>
      </c>
      <c r="GR146" s="309">
        <f t="shared" si="2229"/>
        <v>0</v>
      </c>
      <c r="GS146" s="310">
        <v>0.23915411846270695</v>
      </c>
      <c r="GT146" s="311">
        <f t="shared" si="2230"/>
        <v>0</v>
      </c>
      <c r="GU146" s="312">
        <f t="shared" si="2231"/>
        <v>0</v>
      </c>
      <c r="GV146" s="313"/>
      <c r="GW146" s="306">
        <v>8.0</v>
      </c>
      <c r="GX146" s="307" t="s">
        <v>147</v>
      </c>
      <c r="GY146" s="308" t="s">
        <v>132</v>
      </c>
      <c r="GZ146" s="308" t="s">
        <v>132</v>
      </c>
      <c r="HA146" s="309" t="str">
        <f>ADHK!HA146</f>
        <v/>
      </c>
      <c r="HB146" s="309"/>
      <c r="HC146" s="309">
        <f t="shared" si="2232"/>
        <v>0</v>
      </c>
      <c r="HD146" s="310"/>
      <c r="HE146" s="309">
        <f t="shared" si="2233"/>
        <v>0</v>
      </c>
      <c r="HF146" s="310"/>
      <c r="HG146" s="309"/>
      <c r="HH146" s="309">
        <f t="shared" si="2234"/>
        <v>0</v>
      </c>
      <c r="HI146" s="309">
        <f t="shared" si="2235"/>
        <v>0</v>
      </c>
      <c r="HJ146" s="310">
        <v>0.23915411846270695</v>
      </c>
      <c r="HK146" s="311">
        <f t="shared" si="2236"/>
        <v>0</v>
      </c>
      <c r="HL146" s="312">
        <f t="shared" si="2237"/>
        <v>0</v>
      </c>
      <c r="HM146" s="313"/>
      <c r="HN146" s="306">
        <v>8.0</v>
      </c>
      <c r="HO146" s="307" t="s">
        <v>147</v>
      </c>
      <c r="HP146" s="308" t="s">
        <v>132</v>
      </c>
      <c r="HQ146" s="308" t="s">
        <v>132</v>
      </c>
      <c r="HR146" s="309" t="str">
        <f>ADHK!HR146</f>
        <v/>
      </c>
      <c r="HS146" s="309"/>
      <c r="HT146" s="309">
        <f t="shared" si="2238"/>
        <v>0</v>
      </c>
      <c r="HU146" s="310"/>
      <c r="HV146" s="309">
        <f t="shared" si="2239"/>
        <v>0</v>
      </c>
      <c r="HW146" s="310"/>
      <c r="HX146" s="309"/>
      <c r="HY146" s="309">
        <f t="shared" si="2240"/>
        <v>0</v>
      </c>
      <c r="HZ146" s="309">
        <f t="shared" si="2241"/>
        <v>0</v>
      </c>
      <c r="IA146" s="310">
        <v>0.23915411846270695</v>
      </c>
      <c r="IB146" s="311">
        <f t="shared" si="2242"/>
        <v>0</v>
      </c>
      <c r="IC146" s="312">
        <f t="shared" si="2243"/>
        <v>0</v>
      </c>
      <c r="ID146" s="313"/>
      <c r="IE146" s="306">
        <v>8.0</v>
      </c>
      <c r="IF146" s="307" t="s">
        <v>147</v>
      </c>
      <c r="IG146" s="308" t="s">
        <v>132</v>
      </c>
      <c r="IH146" s="308" t="s">
        <v>132</v>
      </c>
      <c r="II146" s="309" t="str">
        <f>ADHK!II146</f>
        <v/>
      </c>
      <c r="IJ146" s="309"/>
      <c r="IK146" s="309">
        <f t="shared" si="2244"/>
        <v>0</v>
      </c>
      <c r="IL146" s="310"/>
      <c r="IM146" s="309">
        <f t="shared" si="2245"/>
        <v>0</v>
      </c>
      <c r="IN146" s="310"/>
      <c r="IO146" s="309"/>
      <c r="IP146" s="309">
        <f t="shared" si="2246"/>
        <v>0</v>
      </c>
      <c r="IQ146" s="309">
        <f t="shared" si="2247"/>
        <v>0</v>
      </c>
      <c r="IR146" s="310">
        <v>0.23915411846270695</v>
      </c>
      <c r="IS146" s="311">
        <f t="shared" si="2248"/>
        <v>0</v>
      </c>
      <c r="IT146" s="312">
        <f t="shared" si="2249"/>
        <v>0</v>
      </c>
      <c r="IU146" s="313"/>
      <c r="IV146" s="306">
        <v>8.0</v>
      </c>
      <c r="IW146" s="307" t="s">
        <v>147</v>
      </c>
      <c r="IX146" s="308" t="s">
        <v>132</v>
      </c>
      <c r="IY146" s="308" t="s">
        <v>132</v>
      </c>
      <c r="IZ146" s="309" t="str">
        <f>ADHK!IZ146</f>
        <v/>
      </c>
      <c r="JA146" s="309"/>
      <c r="JB146" s="309">
        <f t="shared" si="2250"/>
        <v>0</v>
      </c>
      <c r="JC146" s="310"/>
      <c r="JD146" s="309">
        <f t="shared" si="2251"/>
        <v>0</v>
      </c>
      <c r="JE146" s="310"/>
      <c r="JF146" s="309"/>
      <c r="JG146" s="309">
        <f t="shared" si="2252"/>
        <v>0</v>
      </c>
      <c r="JH146" s="309">
        <f t="shared" si="2253"/>
        <v>0</v>
      </c>
      <c r="JI146" s="310">
        <v>0.23915411846270695</v>
      </c>
      <c r="JJ146" s="311">
        <f t="shared" si="2254"/>
        <v>0</v>
      </c>
      <c r="JK146" s="312">
        <f t="shared" si="2255"/>
        <v>0</v>
      </c>
      <c r="JL146" s="313"/>
      <c r="JM146" s="306">
        <v>8.0</v>
      </c>
      <c r="JN146" s="307" t="s">
        <v>147</v>
      </c>
      <c r="JO146" s="308" t="s">
        <v>132</v>
      </c>
      <c r="JP146" s="308" t="s">
        <v>132</v>
      </c>
      <c r="JQ146" s="309" t="str">
        <f>ADHK!JQ146</f>
        <v/>
      </c>
      <c r="JR146" s="309"/>
      <c r="JS146" s="309">
        <f t="shared" si="2256"/>
        <v>0</v>
      </c>
      <c r="JT146" s="310"/>
      <c r="JU146" s="309">
        <f t="shared" si="2257"/>
        <v>0</v>
      </c>
      <c r="JV146" s="310"/>
      <c r="JW146" s="309"/>
      <c r="JX146" s="309">
        <f t="shared" si="2258"/>
        <v>0</v>
      </c>
      <c r="JY146" s="309">
        <f t="shared" si="2259"/>
        <v>0</v>
      </c>
      <c r="JZ146" s="310">
        <v>0.23915411846270695</v>
      </c>
      <c r="KA146" s="311">
        <f t="shared" si="2260"/>
        <v>0</v>
      </c>
      <c r="KB146" s="312">
        <f t="shared" si="2261"/>
        <v>0</v>
      </c>
      <c r="KC146" s="313"/>
      <c r="KD146" s="306">
        <v>8.0</v>
      </c>
      <c r="KE146" s="307" t="s">
        <v>147</v>
      </c>
      <c r="KF146" s="308" t="s">
        <v>132</v>
      </c>
      <c r="KG146" s="308" t="s">
        <v>132</v>
      </c>
      <c r="KH146" s="309" t="str">
        <f>ADHK!KH146</f>
        <v/>
      </c>
      <c r="KI146" s="309"/>
      <c r="KJ146" s="309">
        <f t="shared" si="2262"/>
        <v>0</v>
      </c>
      <c r="KK146" s="310"/>
      <c r="KL146" s="309">
        <f t="shared" si="2263"/>
        <v>0</v>
      </c>
      <c r="KM146" s="310"/>
      <c r="KN146" s="309"/>
      <c r="KO146" s="309">
        <f t="shared" si="2264"/>
        <v>0</v>
      </c>
      <c r="KP146" s="309">
        <f t="shared" si="2265"/>
        <v>0</v>
      </c>
      <c r="KQ146" s="310">
        <v>0.23915411846270695</v>
      </c>
      <c r="KR146" s="311">
        <f t="shared" si="2266"/>
        <v>0</v>
      </c>
      <c r="KS146" s="312">
        <f t="shared" si="2267"/>
        <v>0</v>
      </c>
      <c r="KT146" s="313"/>
      <c r="KU146" s="314"/>
    </row>
    <row r="147" ht="15.75" customHeight="1">
      <c r="A147" s="316"/>
      <c r="B147" s="317" t="s">
        <v>148</v>
      </c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04"/>
      <c r="R147" s="316"/>
      <c r="S147" s="317" t="s">
        <v>148</v>
      </c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04"/>
      <c r="AI147" s="316"/>
      <c r="AJ147" s="317" t="s">
        <v>148</v>
      </c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04"/>
      <c r="AZ147" s="316"/>
      <c r="BA147" s="317" t="s">
        <v>148</v>
      </c>
      <c r="BB147" s="318"/>
      <c r="BC147" s="318"/>
      <c r="BD147" s="318"/>
      <c r="BE147" s="318"/>
      <c r="BF147" s="318"/>
      <c r="BG147" s="318"/>
      <c r="BH147" s="318"/>
      <c r="BI147" s="318"/>
      <c r="BJ147" s="318"/>
      <c r="BK147" s="318"/>
      <c r="BL147" s="318"/>
      <c r="BM147" s="318"/>
      <c r="BN147" s="318"/>
      <c r="BO147" s="318"/>
      <c r="BP147" s="304"/>
      <c r="BQ147" s="316"/>
      <c r="BR147" s="317" t="s">
        <v>148</v>
      </c>
      <c r="BS147" s="318"/>
      <c r="BT147" s="318"/>
      <c r="BU147" s="318"/>
      <c r="BV147" s="318"/>
      <c r="BW147" s="318"/>
      <c r="BX147" s="318"/>
      <c r="BY147" s="318"/>
      <c r="BZ147" s="318"/>
      <c r="CA147" s="318"/>
      <c r="CB147" s="318"/>
      <c r="CC147" s="318"/>
      <c r="CD147" s="318"/>
      <c r="CE147" s="318"/>
      <c r="CF147" s="318"/>
      <c r="CG147" s="304"/>
      <c r="CH147" s="316"/>
      <c r="CI147" s="317" t="s">
        <v>148</v>
      </c>
      <c r="CJ147" s="318"/>
      <c r="CK147" s="318"/>
      <c r="CL147" s="318"/>
      <c r="CM147" s="318"/>
      <c r="CN147" s="318"/>
      <c r="CO147" s="318"/>
      <c r="CP147" s="318"/>
      <c r="CQ147" s="318"/>
      <c r="CR147" s="318"/>
      <c r="CS147" s="318"/>
      <c r="CT147" s="318"/>
      <c r="CU147" s="318"/>
      <c r="CV147" s="318"/>
      <c r="CW147" s="318"/>
      <c r="CX147" s="304"/>
      <c r="CY147" s="316"/>
      <c r="CZ147" s="317" t="s">
        <v>148</v>
      </c>
      <c r="DA147" s="318"/>
      <c r="DB147" s="318"/>
      <c r="DC147" s="318"/>
      <c r="DD147" s="318"/>
      <c r="DE147" s="318"/>
      <c r="DF147" s="318"/>
      <c r="DG147" s="318"/>
      <c r="DH147" s="318"/>
      <c r="DI147" s="318"/>
      <c r="DJ147" s="318"/>
      <c r="DK147" s="318"/>
      <c r="DL147" s="318"/>
      <c r="DM147" s="318"/>
      <c r="DN147" s="318"/>
      <c r="DO147" s="304"/>
      <c r="DP147" s="316"/>
      <c r="DQ147" s="317" t="s">
        <v>148</v>
      </c>
      <c r="DR147" s="318"/>
      <c r="DS147" s="318"/>
      <c r="DT147" s="318"/>
      <c r="DU147" s="318"/>
      <c r="DV147" s="318"/>
      <c r="DW147" s="318"/>
      <c r="DX147" s="318"/>
      <c r="DY147" s="318"/>
      <c r="DZ147" s="318"/>
      <c r="EA147" s="318"/>
      <c r="EB147" s="318"/>
      <c r="EC147" s="318"/>
      <c r="ED147" s="318"/>
      <c r="EE147" s="318"/>
      <c r="EF147" s="304"/>
      <c r="EG147" s="316"/>
      <c r="EH147" s="317" t="s">
        <v>148</v>
      </c>
      <c r="EI147" s="318"/>
      <c r="EJ147" s="318"/>
      <c r="EK147" s="318"/>
      <c r="EL147" s="318"/>
      <c r="EM147" s="318"/>
      <c r="EN147" s="318"/>
      <c r="EO147" s="318"/>
      <c r="EP147" s="318"/>
      <c r="EQ147" s="318"/>
      <c r="ER147" s="318"/>
      <c r="ES147" s="318"/>
      <c r="ET147" s="318"/>
      <c r="EU147" s="318"/>
      <c r="EV147" s="318"/>
      <c r="EW147" s="304"/>
      <c r="EX147" s="316"/>
      <c r="EY147" s="317" t="s">
        <v>148</v>
      </c>
      <c r="EZ147" s="318"/>
      <c r="FA147" s="318"/>
      <c r="FB147" s="318"/>
      <c r="FC147" s="318"/>
      <c r="FD147" s="318"/>
      <c r="FE147" s="318"/>
      <c r="FF147" s="318"/>
      <c r="FG147" s="318"/>
      <c r="FH147" s="318"/>
      <c r="FI147" s="318"/>
      <c r="FJ147" s="318"/>
      <c r="FK147" s="318"/>
      <c r="FL147" s="318"/>
      <c r="FM147" s="318"/>
      <c r="FN147" s="304"/>
      <c r="FO147" s="316"/>
      <c r="FP147" s="317" t="s">
        <v>148</v>
      </c>
      <c r="FQ147" s="318"/>
      <c r="FR147" s="318"/>
      <c r="FS147" s="318"/>
      <c r="FT147" s="318"/>
      <c r="FU147" s="318"/>
      <c r="FV147" s="318"/>
      <c r="FW147" s="318"/>
      <c r="FX147" s="318"/>
      <c r="FY147" s="318"/>
      <c r="FZ147" s="318"/>
      <c r="GA147" s="318"/>
      <c r="GB147" s="318"/>
      <c r="GC147" s="318"/>
      <c r="GD147" s="318"/>
      <c r="GE147" s="304"/>
      <c r="GF147" s="316"/>
      <c r="GG147" s="317" t="s">
        <v>148</v>
      </c>
      <c r="GH147" s="318"/>
      <c r="GI147" s="318"/>
      <c r="GJ147" s="318"/>
      <c r="GK147" s="318"/>
      <c r="GL147" s="318"/>
      <c r="GM147" s="318"/>
      <c r="GN147" s="318"/>
      <c r="GO147" s="318"/>
      <c r="GP147" s="318"/>
      <c r="GQ147" s="318"/>
      <c r="GR147" s="318"/>
      <c r="GS147" s="318"/>
      <c r="GT147" s="318"/>
      <c r="GU147" s="318"/>
      <c r="GV147" s="304"/>
      <c r="GW147" s="316"/>
      <c r="GX147" s="317" t="s">
        <v>148</v>
      </c>
      <c r="GY147" s="318"/>
      <c r="GZ147" s="318"/>
      <c r="HA147" s="318"/>
      <c r="HB147" s="318"/>
      <c r="HC147" s="318"/>
      <c r="HD147" s="318"/>
      <c r="HE147" s="318"/>
      <c r="HF147" s="318"/>
      <c r="HG147" s="318"/>
      <c r="HH147" s="318"/>
      <c r="HI147" s="318"/>
      <c r="HJ147" s="318"/>
      <c r="HK147" s="318"/>
      <c r="HL147" s="318"/>
      <c r="HM147" s="304"/>
      <c r="HN147" s="316"/>
      <c r="HO147" s="317" t="s">
        <v>148</v>
      </c>
      <c r="HP147" s="318"/>
      <c r="HQ147" s="318"/>
      <c r="HR147" s="318"/>
      <c r="HS147" s="318"/>
      <c r="HT147" s="318"/>
      <c r="HU147" s="318"/>
      <c r="HV147" s="318"/>
      <c r="HW147" s="318"/>
      <c r="HX147" s="318"/>
      <c r="HY147" s="318"/>
      <c r="HZ147" s="318"/>
      <c r="IA147" s="318"/>
      <c r="IB147" s="318"/>
      <c r="IC147" s="318"/>
      <c r="ID147" s="304"/>
      <c r="IE147" s="316"/>
      <c r="IF147" s="317" t="s">
        <v>148</v>
      </c>
      <c r="IG147" s="318"/>
      <c r="IH147" s="318"/>
      <c r="II147" s="318"/>
      <c r="IJ147" s="318"/>
      <c r="IK147" s="318"/>
      <c r="IL147" s="318"/>
      <c r="IM147" s="318"/>
      <c r="IN147" s="318"/>
      <c r="IO147" s="318"/>
      <c r="IP147" s="318"/>
      <c r="IQ147" s="318"/>
      <c r="IR147" s="318"/>
      <c r="IS147" s="318"/>
      <c r="IT147" s="318"/>
      <c r="IU147" s="304"/>
      <c r="IV147" s="316"/>
      <c r="IW147" s="317" t="s">
        <v>148</v>
      </c>
      <c r="IX147" s="318"/>
      <c r="IY147" s="318"/>
      <c r="IZ147" s="318"/>
      <c r="JA147" s="318"/>
      <c r="JB147" s="318"/>
      <c r="JC147" s="318"/>
      <c r="JD147" s="318"/>
      <c r="JE147" s="318"/>
      <c r="JF147" s="318"/>
      <c r="JG147" s="318"/>
      <c r="JH147" s="318"/>
      <c r="JI147" s="318"/>
      <c r="JJ147" s="318"/>
      <c r="JK147" s="318"/>
      <c r="JL147" s="304"/>
      <c r="JM147" s="316"/>
      <c r="JN147" s="317" t="s">
        <v>148</v>
      </c>
      <c r="JO147" s="318"/>
      <c r="JP147" s="318"/>
      <c r="JQ147" s="318"/>
      <c r="JR147" s="318"/>
      <c r="JS147" s="318"/>
      <c r="JT147" s="318"/>
      <c r="JU147" s="318"/>
      <c r="JV147" s="318"/>
      <c r="JW147" s="318"/>
      <c r="JX147" s="318"/>
      <c r="JY147" s="318"/>
      <c r="JZ147" s="318"/>
      <c r="KA147" s="318"/>
      <c r="KB147" s="318"/>
      <c r="KC147" s="304"/>
      <c r="KD147" s="316"/>
      <c r="KE147" s="317" t="s">
        <v>148</v>
      </c>
      <c r="KF147" s="318"/>
      <c r="KG147" s="318"/>
      <c r="KH147" s="318"/>
      <c r="KI147" s="318"/>
      <c r="KJ147" s="318"/>
      <c r="KK147" s="318"/>
      <c r="KL147" s="318"/>
      <c r="KM147" s="318"/>
      <c r="KN147" s="318"/>
      <c r="KO147" s="318"/>
      <c r="KP147" s="318"/>
      <c r="KQ147" s="318"/>
      <c r="KR147" s="318"/>
      <c r="KS147" s="318"/>
      <c r="KT147" s="304"/>
      <c r="KU147" s="305"/>
    </row>
    <row r="148" ht="15.75" customHeight="1">
      <c r="A148" s="306">
        <v>1.0</v>
      </c>
      <c r="B148" s="307" t="s">
        <v>149</v>
      </c>
      <c r="C148" s="308" t="s">
        <v>132</v>
      </c>
      <c r="D148" s="308" t="s">
        <v>150</v>
      </c>
      <c r="E148" s="309">
        <f>ADHK!E148</f>
        <v>12579</v>
      </c>
      <c r="F148" s="309">
        <f>ADHK!F148</f>
        <v>6790.600294</v>
      </c>
      <c r="G148" s="309">
        <f t="shared" ref="G148:G175" si="2268">IFERROR(E148*F148/1000000,0)</f>
        <v>85.41896109</v>
      </c>
      <c r="H148" s="310"/>
      <c r="I148" s="309">
        <f t="shared" ref="I148:I175" si="2269">IFERROR(+G148*H148,"")</f>
        <v>0</v>
      </c>
      <c r="J148" s="310"/>
      <c r="K148" s="309"/>
      <c r="L148" s="309">
        <f t="shared" ref="L148:L175" si="2270">J148-K148</f>
        <v>0</v>
      </c>
      <c r="M148" s="309">
        <f t="shared" ref="M148:M175" si="2271">IFERROR(+(IF(G148="","0",G148))+(IF(I148="","0",I148))+(IF(L148="","0",L148)),"")</f>
        <v>85.41896109</v>
      </c>
      <c r="N148" s="310">
        <v>0.36319999999999997</v>
      </c>
      <c r="O148" s="311">
        <f t="shared" ref="O148:O175" si="2272">IFERROR(+N148*(M148-L148),"")</f>
        <v>31.02416667</v>
      </c>
      <c r="P148" s="312">
        <f t="shared" ref="P148:P175" si="2273">IFERROR(+(IF(M148="","0",M148))-(IF(O148="","0",O148)),"")</f>
        <v>54.39479442</v>
      </c>
      <c r="Q148" s="313"/>
      <c r="R148" s="306">
        <v>1.0</v>
      </c>
      <c r="S148" s="307" t="s">
        <v>149</v>
      </c>
      <c r="T148" s="308" t="s">
        <v>132</v>
      </c>
      <c r="U148" s="308" t="s">
        <v>150</v>
      </c>
      <c r="V148" s="309">
        <f>ADHK!V148</f>
        <v>9349</v>
      </c>
      <c r="W148" s="309">
        <f>'Produksi dan Harga'!I121</f>
        <v>7211.386916</v>
      </c>
      <c r="X148" s="309">
        <f t="shared" ref="X148:X175" si="2274">IFERROR(V148*W148/1000000,0)</f>
        <v>67.41925628</v>
      </c>
      <c r="Y148" s="310"/>
      <c r="Z148" s="309">
        <f t="shared" ref="Z148:Z175" si="2275">IFERROR(+X148*Y148,"")</f>
        <v>0</v>
      </c>
      <c r="AA148" s="310"/>
      <c r="AB148" s="309"/>
      <c r="AC148" s="309">
        <f t="shared" ref="AC148:AC175" si="2276">AA148-AB148</f>
        <v>0</v>
      </c>
      <c r="AD148" s="309">
        <f t="shared" ref="AD148:AD175" si="2277">IFERROR(+(IF(X148="","0",X148))+(IF(Z148="","0",Z148))+(IF(AC148="","0",AC148)),"")</f>
        <v>67.41925628</v>
      </c>
      <c r="AE148" s="310">
        <v>0.36319999999999997</v>
      </c>
      <c r="AF148" s="311">
        <f t="shared" ref="AF148:AF175" si="2278">IFERROR(+AE148*(AD148-AC148),"")</f>
        <v>24.48667388</v>
      </c>
      <c r="AG148" s="312">
        <f t="shared" ref="AG148:AG175" si="2279">IFERROR(+(IF(AD148="","0",AD148))-(IF(AF148="","0",AF148)),"")</f>
        <v>42.9325824</v>
      </c>
      <c r="AH148" s="313"/>
      <c r="AI148" s="306">
        <v>1.0</v>
      </c>
      <c r="AJ148" s="307" t="s">
        <v>149</v>
      </c>
      <c r="AK148" s="308" t="s">
        <v>132</v>
      </c>
      <c r="AL148" s="308" t="s">
        <v>150</v>
      </c>
      <c r="AM148" s="309">
        <f>ADHK!AM148</f>
        <v>4776</v>
      </c>
      <c r="AN148" s="309">
        <f>'Produksi dan Harga'!N121</f>
        <v>7243.138342</v>
      </c>
      <c r="AO148" s="309">
        <f t="shared" ref="AO148:AO175" si="2280">IFERROR(AM148*AN148/1000000,0)</f>
        <v>34.59322872</v>
      </c>
      <c r="AP148" s="310"/>
      <c r="AQ148" s="309">
        <f t="shared" ref="AQ148:AQ175" si="2281">IFERROR(+AO148*AP148,"")</f>
        <v>0</v>
      </c>
      <c r="AR148" s="310"/>
      <c r="AS148" s="309"/>
      <c r="AT148" s="309">
        <f t="shared" ref="AT148:AT175" si="2282">AR148-AS148</f>
        <v>0</v>
      </c>
      <c r="AU148" s="309">
        <f t="shared" ref="AU148:AU175" si="2283">IFERROR(+(IF(AO148="","0",AO148))+(IF(AQ148="","0",AQ148))+(IF(AT148="","0",AT148)),"")</f>
        <v>34.59322872</v>
      </c>
      <c r="AV148" s="310">
        <v>0.36319999999999997</v>
      </c>
      <c r="AW148" s="311">
        <f t="shared" ref="AW148:AW175" si="2284">IFERROR(+AV148*(AU148-AT148),"")</f>
        <v>12.56426067</v>
      </c>
      <c r="AX148" s="312">
        <f t="shared" ref="AX148:AX175" si="2285">IFERROR(+(IF(AU148="","0",AU148))-(IF(AW148="","0",AW148)),"")</f>
        <v>22.02896805</v>
      </c>
      <c r="AY148" s="313"/>
      <c r="AZ148" s="306">
        <v>1.0</v>
      </c>
      <c r="BA148" s="307" t="s">
        <v>149</v>
      </c>
      <c r="BB148" s="308" t="s">
        <v>132</v>
      </c>
      <c r="BC148" s="308" t="s">
        <v>150</v>
      </c>
      <c r="BD148" s="309">
        <f>ADHK!BD148</f>
        <v>5832</v>
      </c>
      <c r="BE148" s="309">
        <f>'Produksi dan Harga'!S121</f>
        <v>7516.980323</v>
      </c>
      <c r="BF148" s="309">
        <f t="shared" ref="BF148:BF175" si="2286">IFERROR(BD148*BE148/1000000,0)</f>
        <v>43.83902924</v>
      </c>
      <c r="BG148" s="310"/>
      <c r="BH148" s="309">
        <f t="shared" ref="BH148:BH175" si="2287">IFERROR(+BF148*BG148,"")</f>
        <v>0</v>
      </c>
      <c r="BI148" s="310"/>
      <c r="BJ148" s="309"/>
      <c r="BK148" s="309">
        <f t="shared" ref="BK148:BK175" si="2288">BI148-BJ148</f>
        <v>0</v>
      </c>
      <c r="BL148" s="309">
        <f t="shared" ref="BL148:BL175" si="2289">IFERROR(+(IF(BF148="","0",BF148))+(IF(BH148="","0",BH148))+(IF(BK148="","0",BK148)),"")</f>
        <v>43.83902924</v>
      </c>
      <c r="BM148" s="310">
        <v>0.36319999999999997</v>
      </c>
      <c r="BN148" s="311">
        <f t="shared" ref="BN148:BN175" si="2290">IFERROR(+BM148*(BL148-BK148),"")</f>
        <v>15.92233542</v>
      </c>
      <c r="BO148" s="312">
        <f t="shared" ref="BO148:BO175" si="2291">IFERROR(+(IF(BL148="","0",BL148))-(IF(BN148="","0",BN148)),"")</f>
        <v>27.91669382</v>
      </c>
      <c r="BP148" s="313"/>
      <c r="BQ148" s="306">
        <v>1.0</v>
      </c>
      <c r="BR148" s="307" t="s">
        <v>149</v>
      </c>
      <c r="BS148" s="308" t="s">
        <v>132</v>
      </c>
      <c r="BT148" s="308" t="s">
        <v>150</v>
      </c>
      <c r="BU148" s="309">
        <f>ADHK!BU148</f>
        <v>2158</v>
      </c>
      <c r="BV148" s="309">
        <f>'Produksi dan Harga'!X121</f>
        <v>7955.265657</v>
      </c>
      <c r="BW148" s="309">
        <f t="shared" ref="BW148:BW175" si="2292">IFERROR(BU148*BV148/1000000,0)</f>
        <v>17.16746329</v>
      </c>
      <c r="BX148" s="310"/>
      <c r="BY148" s="309">
        <f t="shared" ref="BY148:BY175" si="2293">IFERROR(+BW148*BX148,"")</f>
        <v>0</v>
      </c>
      <c r="BZ148" s="310"/>
      <c r="CA148" s="309"/>
      <c r="CB148" s="309">
        <f t="shared" ref="CB148:CB175" si="2294">BZ148-CA148</f>
        <v>0</v>
      </c>
      <c r="CC148" s="309">
        <f t="shared" ref="CC148:CC175" si="2295">IFERROR(+(IF(BW148="","0",BW148))+(IF(BY148="","0",BY148))+(IF(CB148="","0",CB148)),"")</f>
        <v>17.16746329</v>
      </c>
      <c r="CD148" s="310">
        <v>0.36319999999999997</v>
      </c>
      <c r="CE148" s="311">
        <f t="shared" ref="CE148:CE175" si="2296">IFERROR(+CD148*(CC148-CB148),"")</f>
        <v>6.235222666</v>
      </c>
      <c r="CF148" s="312">
        <f t="shared" ref="CF148:CF175" si="2297">IFERROR(+(IF(CC148="","0",CC148))-(IF(CE148="","0",CE148)),"")</f>
        <v>10.93224062</v>
      </c>
      <c r="CG148" s="313"/>
      <c r="CH148" s="306">
        <v>1.0</v>
      </c>
      <c r="CI148" s="307" t="s">
        <v>149</v>
      </c>
      <c r="CJ148" s="308" t="s">
        <v>132</v>
      </c>
      <c r="CK148" s="308" t="s">
        <v>150</v>
      </c>
      <c r="CL148" s="309">
        <f>ADHK!CL148</f>
        <v>1130</v>
      </c>
      <c r="CM148" s="309">
        <f>'Produksi dan Harga'!AA121</f>
        <v>8403.872994</v>
      </c>
      <c r="CN148" s="309">
        <f t="shared" ref="CN148:CN175" si="2298">IFERROR(CL148*CM148/1000000,0)</f>
        <v>9.496376483</v>
      </c>
      <c r="CO148" s="310"/>
      <c r="CP148" s="309">
        <f t="shared" ref="CP148:CP175" si="2299">IFERROR(+CN148*CO148,"")</f>
        <v>0</v>
      </c>
      <c r="CQ148" s="310"/>
      <c r="CR148" s="309"/>
      <c r="CS148" s="309">
        <f t="shared" ref="CS148:CS175" si="2300">CQ148-CR148</f>
        <v>0</v>
      </c>
      <c r="CT148" s="309">
        <f t="shared" ref="CT148:CT175" si="2301">IFERROR(+(IF(CN148="","0",CN148))+(IF(CP148="","0",CP148))+(IF(CS148="","0",CS148)),"")</f>
        <v>9.496376483</v>
      </c>
      <c r="CU148" s="310">
        <v>0.36319999999999997</v>
      </c>
      <c r="CV148" s="311">
        <f t="shared" ref="CV148:CV175" si="2302">IFERROR(+CU148*(CT148-CS148),"")</f>
        <v>3.449083939</v>
      </c>
      <c r="CW148" s="312">
        <f t="shared" ref="CW148:CW175" si="2303">IFERROR(+(IF(CT148="","0",CT148))-(IF(CV148="","0",CV148)),"")</f>
        <v>6.047292544</v>
      </c>
      <c r="CX148" s="313"/>
      <c r="CY148" s="306">
        <v>1.0</v>
      </c>
      <c r="CZ148" s="307" t="s">
        <v>149</v>
      </c>
      <c r="DA148" s="308" t="s">
        <v>132</v>
      </c>
      <c r="DB148" s="308" t="s">
        <v>150</v>
      </c>
      <c r="DC148" s="309">
        <f>ADHK!DC148</f>
        <v>1516</v>
      </c>
      <c r="DD148" s="309">
        <f>'Produksi dan Harga'!AH121</f>
        <v>8862.395855</v>
      </c>
      <c r="DE148" s="309">
        <f t="shared" ref="DE148:DE175" si="2304">IFERROR(DC148*DD148/1000000,0)</f>
        <v>13.43539212</v>
      </c>
      <c r="DF148" s="310"/>
      <c r="DG148" s="309">
        <f t="shared" ref="DG148:DG175" si="2305">IFERROR(+DE148*DF148,"")</f>
        <v>0</v>
      </c>
      <c r="DH148" s="310"/>
      <c r="DI148" s="309"/>
      <c r="DJ148" s="309">
        <f t="shared" ref="DJ148:DJ175" si="2306">DH148-DI148</f>
        <v>0</v>
      </c>
      <c r="DK148" s="309">
        <f t="shared" ref="DK148:DK175" si="2307">IFERROR(+(IF(DE148="","0",DE148))+(IF(DG148="","0",DG148))+(IF(DJ148="","0",DJ148)),"")</f>
        <v>13.43539212</v>
      </c>
      <c r="DL148" s="310">
        <v>0.36319999999999997</v>
      </c>
      <c r="DM148" s="311">
        <f t="shared" ref="DM148:DM175" si="2308">IFERROR(+DL148*(DK148-DJ148),"")</f>
        <v>4.879734417</v>
      </c>
      <c r="DN148" s="312">
        <f t="shared" ref="DN148:DN175" si="2309">IFERROR(+(IF(DK148="","0",DK148))-(IF(DM148="","0",DM148)),"")</f>
        <v>8.555657699</v>
      </c>
      <c r="DO148" s="313"/>
      <c r="DP148" s="306">
        <v>1.0</v>
      </c>
      <c r="DQ148" s="307" t="s">
        <v>149</v>
      </c>
      <c r="DR148" s="308" t="s">
        <v>132</v>
      </c>
      <c r="DS148" s="308" t="s">
        <v>150</v>
      </c>
      <c r="DT148" s="309">
        <f>ADHK!DT148</f>
        <v>1235</v>
      </c>
      <c r="DU148" s="309">
        <f>'Produksi dan Harga'!AM121</f>
        <v>9241.152396</v>
      </c>
      <c r="DV148" s="309">
        <f t="shared" ref="DV148:DV175" si="2310">IFERROR(DT148*DU148/1000000,0)</f>
        <v>11.41282321</v>
      </c>
      <c r="DW148" s="310"/>
      <c r="DX148" s="309">
        <f t="shared" ref="DX148:DX175" si="2311">IFERROR(+DV148*DW148,"")</f>
        <v>0</v>
      </c>
      <c r="DY148" s="310"/>
      <c r="DZ148" s="309"/>
      <c r="EA148" s="309">
        <f t="shared" ref="EA148:EA175" si="2312">DY148-DZ148</f>
        <v>0</v>
      </c>
      <c r="EB148" s="309">
        <f t="shared" ref="EB148:EB175" si="2313">IFERROR(+(IF(DV148="","0",DV148))+(IF(DX148="","0",DX148))+(IF(EA148="","0",EA148)),"")</f>
        <v>11.41282321</v>
      </c>
      <c r="EC148" s="310">
        <v>0.36319999999999997</v>
      </c>
      <c r="ED148" s="311">
        <f t="shared" ref="ED148:ED175" si="2314">IFERROR(+EC148*(EB148-EA148),"")</f>
        <v>4.14513739</v>
      </c>
      <c r="EE148" s="312">
        <f t="shared" ref="EE148:EE175" si="2315">IFERROR(+(IF(EB148="","0",EB148))-(IF(ED148="","0",ED148)),"")</f>
        <v>7.26768582</v>
      </c>
      <c r="EF148" s="313"/>
      <c r="EG148" s="306">
        <v>1.0</v>
      </c>
      <c r="EH148" s="307" t="s">
        <v>149</v>
      </c>
      <c r="EI148" s="308" t="s">
        <v>132</v>
      </c>
      <c r="EJ148" s="308" t="s">
        <v>150</v>
      </c>
      <c r="EK148" s="309">
        <f>ADHK!EK148</f>
        <v>5339</v>
      </c>
      <c r="EL148" s="309">
        <f>'Produksi dan Harga'!AR121</f>
        <v>8997.624409</v>
      </c>
      <c r="EM148" s="309">
        <f t="shared" ref="EM148:EM175" si="2316">IFERROR(EK148*EL148/1000000,0)</f>
        <v>48.03831672</v>
      </c>
      <c r="EN148" s="310"/>
      <c r="EO148" s="309">
        <f t="shared" ref="EO148:EO175" si="2317">IFERROR(+EM148*EN148,"")</f>
        <v>0</v>
      </c>
      <c r="EP148" s="310"/>
      <c r="EQ148" s="309"/>
      <c r="ER148" s="309">
        <f t="shared" ref="ER148:ER175" si="2318">EP148-EQ148</f>
        <v>0</v>
      </c>
      <c r="ES148" s="309">
        <f t="shared" ref="ES148:ES175" si="2319">IFERROR(+(IF(EM148="","0",EM148))+(IF(EO148="","0",EO148))+(IF(ER148="","0",ER148)),"")</f>
        <v>48.03831672</v>
      </c>
      <c r="ET148" s="310">
        <v>0.36319999999999997</v>
      </c>
      <c r="EU148" s="311">
        <f t="shared" ref="EU148:EU175" si="2320">IFERROR(+ET148*(ES148-ER148),"")</f>
        <v>17.44751663</v>
      </c>
      <c r="EV148" s="312">
        <f t="shared" ref="EV148:EV175" si="2321">IFERROR(+(IF(ES148="","0",ES148))-(IF(EU148="","0",EU148)),"")</f>
        <v>30.59080009</v>
      </c>
      <c r="EW148" s="313"/>
      <c r="EX148" s="306">
        <v>1.0</v>
      </c>
      <c r="EY148" s="307" t="s">
        <v>149</v>
      </c>
      <c r="EZ148" s="308" t="s">
        <v>132</v>
      </c>
      <c r="FA148" s="308" t="s">
        <v>150</v>
      </c>
      <c r="FB148" s="309">
        <f>ADHK!FB148</f>
        <v>5371</v>
      </c>
      <c r="FC148" s="309">
        <f>'Produksi dan Harga'!AW121</f>
        <v>9023.369417</v>
      </c>
      <c r="FD148" s="309">
        <f t="shared" ref="FD148:FD175" si="2322">IFERROR(FB148*FC148/1000000,0)</f>
        <v>48.46451714</v>
      </c>
      <c r="FE148" s="310"/>
      <c r="FF148" s="309">
        <f t="shared" ref="FF148:FF175" si="2323">IFERROR(+FD148*FE148,"")</f>
        <v>0</v>
      </c>
      <c r="FG148" s="310"/>
      <c r="FH148" s="309"/>
      <c r="FI148" s="309">
        <f t="shared" ref="FI148:FI175" si="2324">FG148-FH148</f>
        <v>0</v>
      </c>
      <c r="FJ148" s="309">
        <f t="shared" ref="FJ148:FJ175" si="2325">IFERROR(+(IF(FD148="","0",FD148))+(IF(FF148="","0",FF148))+(IF(FI148="","0",FI148)),"")</f>
        <v>48.46451714</v>
      </c>
      <c r="FK148" s="310">
        <v>0.36319999999999997</v>
      </c>
      <c r="FL148" s="311">
        <f t="shared" ref="FL148:FL175" si="2326">IFERROR(+FK148*(FJ148-FI148),"")</f>
        <v>17.60231262</v>
      </c>
      <c r="FM148" s="312">
        <f t="shared" ref="FM148:FM175" si="2327">IFERROR(+(IF(FJ148="","0",FJ148))-(IF(FL148="","0",FL148)),"")</f>
        <v>30.86220451</v>
      </c>
      <c r="FN148" s="313"/>
      <c r="FO148" s="306">
        <v>1.0</v>
      </c>
      <c r="FP148" s="307" t="s">
        <v>149</v>
      </c>
      <c r="FQ148" s="308" t="s">
        <v>132</v>
      </c>
      <c r="FR148" s="308" t="s">
        <v>150</v>
      </c>
      <c r="FS148" s="309">
        <f>ADHK!FS148</f>
        <v>2520</v>
      </c>
      <c r="FT148" s="309">
        <f>'Produksi dan Harga'!BB121</f>
        <v>9836.569028</v>
      </c>
      <c r="FU148" s="309">
        <f t="shared" ref="FU148:FU175" si="2328">IFERROR(FS148*FT148/1000000,0)</f>
        <v>24.78815395</v>
      </c>
      <c r="FV148" s="310"/>
      <c r="FW148" s="309">
        <f t="shared" ref="FW148:FW175" si="2329">IFERROR(+FU148*FV148,"")</f>
        <v>0</v>
      </c>
      <c r="FX148" s="310"/>
      <c r="FY148" s="309"/>
      <c r="FZ148" s="309">
        <f t="shared" ref="FZ148:FZ175" si="2330">FX148-FY148</f>
        <v>0</v>
      </c>
      <c r="GA148" s="309">
        <f t="shared" ref="GA148:GA175" si="2331">IFERROR(+(IF(FU148="","0",FU148))+(IF(FW148="","0",FW148))+(IF(FZ148="","0",FZ148)),"")</f>
        <v>24.78815395</v>
      </c>
      <c r="GB148" s="310">
        <v>0.36319999999999997</v>
      </c>
      <c r="GC148" s="311">
        <f t="shared" ref="GC148:GC175" si="2332">IFERROR(+GB148*(GA148-FZ148),"")</f>
        <v>9.003057515</v>
      </c>
      <c r="GD148" s="312">
        <f t="shared" ref="GD148:GD175" si="2333">IFERROR(+(IF(GA148="","0",GA148))-(IF(GC148="","0",GC148)),"")</f>
        <v>15.78509644</v>
      </c>
      <c r="GE148" s="313"/>
      <c r="GF148" s="306">
        <v>1.0</v>
      </c>
      <c r="GG148" s="307" t="s">
        <v>149</v>
      </c>
      <c r="GH148" s="308" t="s">
        <v>132</v>
      </c>
      <c r="GI148" s="308" t="s">
        <v>150</v>
      </c>
      <c r="GJ148" s="309">
        <f>ADHK!GJ148</f>
        <v>1413</v>
      </c>
      <c r="GK148" s="309">
        <f>'Produksi dan Harga'!BG121</f>
        <v>10032.33566</v>
      </c>
      <c r="GL148" s="309">
        <f t="shared" ref="GL148:GL175" si="2334">IFERROR(GJ148*GK148/1000000,0)</f>
        <v>14.17569029</v>
      </c>
      <c r="GM148" s="310"/>
      <c r="GN148" s="309">
        <f t="shared" ref="GN148:GN175" si="2335">IFERROR(+GL148*GM148,"")</f>
        <v>0</v>
      </c>
      <c r="GO148" s="310"/>
      <c r="GP148" s="309"/>
      <c r="GQ148" s="309">
        <f t="shared" ref="GQ148:GQ175" si="2336">GO148-GP148</f>
        <v>0</v>
      </c>
      <c r="GR148" s="309">
        <f t="shared" ref="GR148:GR175" si="2337">IFERROR(+(IF(GL148="","0",GL148))+(IF(GN148="","0",GN148))+(IF(GQ148="","0",GQ148)),"")</f>
        <v>14.17569029</v>
      </c>
      <c r="GS148" s="310">
        <v>0.36319999999999997</v>
      </c>
      <c r="GT148" s="311">
        <f t="shared" ref="GT148:GT175" si="2338">IFERROR(+GS148*(GR148-GQ148),"")</f>
        <v>5.148610712</v>
      </c>
      <c r="GU148" s="312">
        <f t="shared" ref="GU148:GU175" si="2339">IFERROR(+(IF(GR148="","0",GR148))-(IF(GT148="","0",GT148)),"")</f>
        <v>9.027079575</v>
      </c>
      <c r="GV148" s="313"/>
      <c r="GW148" s="306">
        <v>1.0</v>
      </c>
      <c r="GX148" s="307" t="s">
        <v>149</v>
      </c>
      <c r="GY148" s="308" t="s">
        <v>132</v>
      </c>
      <c r="GZ148" s="308" t="s">
        <v>150</v>
      </c>
      <c r="HA148" s="309">
        <f>ADHK!HA148</f>
        <v>594</v>
      </c>
      <c r="HB148" s="309">
        <f>'Produksi dan Harga'!BL121</f>
        <v>9946.247442</v>
      </c>
      <c r="HC148" s="309">
        <f t="shared" ref="HC148:HC175" si="2340">IFERROR(HA148*HB148/1000000,0)</f>
        <v>5.908070981</v>
      </c>
      <c r="HD148" s="310"/>
      <c r="HE148" s="309">
        <f t="shared" ref="HE148:HE175" si="2341">IFERROR(+HC148*HD148,"")</f>
        <v>0</v>
      </c>
      <c r="HF148" s="310"/>
      <c r="HG148" s="309"/>
      <c r="HH148" s="309">
        <f t="shared" ref="HH148:HH175" si="2342">HF148-HG148</f>
        <v>0</v>
      </c>
      <c r="HI148" s="309">
        <f t="shared" ref="HI148:HI175" si="2343">IFERROR(+(IF(HC148="","0",HC148))+(IF(HE148="","0",HE148))+(IF(HH148="","0",HH148)),"")</f>
        <v>5.908070981</v>
      </c>
      <c r="HJ148" s="310">
        <v>0.36319999999999997</v>
      </c>
      <c r="HK148" s="311">
        <f t="shared" ref="HK148:HK175" si="2344">IFERROR(+HJ148*(HI148-HH148),"")</f>
        <v>2.14581138</v>
      </c>
      <c r="HL148" s="312">
        <f t="shared" ref="HL148:HL175" si="2345">IFERROR(+(IF(HI148="","0",HI148))-(IF(HK148="","0",HK148)),"")</f>
        <v>3.7622596</v>
      </c>
      <c r="HM148" s="313"/>
      <c r="HN148" s="306">
        <v>1.0</v>
      </c>
      <c r="HO148" s="307" t="s">
        <v>149</v>
      </c>
      <c r="HP148" s="308" t="s">
        <v>132</v>
      </c>
      <c r="HQ148" s="308" t="s">
        <v>150</v>
      </c>
      <c r="HR148" s="309">
        <f>ADHK!HR148</f>
        <v>1406</v>
      </c>
      <c r="HS148" s="309">
        <f>'Produksi dan Harga'!BQ121</f>
        <v>11595.34134</v>
      </c>
      <c r="HT148" s="309">
        <f t="shared" ref="HT148:HT175" si="2346">IFERROR(HR148*HS148/1000000,0)</f>
        <v>16.30304992</v>
      </c>
      <c r="HU148" s="310"/>
      <c r="HV148" s="309">
        <f t="shared" ref="HV148:HV175" si="2347">IFERROR(+HT148*HU148,"")</f>
        <v>0</v>
      </c>
      <c r="HW148" s="310"/>
      <c r="HX148" s="309"/>
      <c r="HY148" s="309">
        <f t="shared" ref="HY148:HY175" si="2348">HW148-HX148</f>
        <v>0</v>
      </c>
      <c r="HZ148" s="309">
        <f t="shared" ref="HZ148:HZ175" si="2349">IFERROR(+(IF(HT148="","0",HT148))+(IF(HV148="","0",HV148))+(IF(HY148="","0",HY148)),"")</f>
        <v>16.30304992</v>
      </c>
      <c r="IA148" s="310">
        <v>0.36319999999999997</v>
      </c>
      <c r="IB148" s="311">
        <f t="shared" ref="IB148:IB175" si="2350">IFERROR(+IA148*(HZ148-HY148),"")</f>
        <v>5.921267732</v>
      </c>
      <c r="IC148" s="312">
        <f t="shared" ref="IC148:IC175" si="2351">IFERROR(+(IF(HZ148="","0",HZ148))-(IF(IB148="","0",IB148)),"")</f>
        <v>10.38178219</v>
      </c>
      <c r="ID148" s="313"/>
      <c r="IE148" s="306">
        <v>1.0</v>
      </c>
      <c r="IF148" s="307" t="s">
        <v>149</v>
      </c>
      <c r="IG148" s="308" t="s">
        <v>132</v>
      </c>
      <c r="IH148" s="308" t="s">
        <v>150</v>
      </c>
      <c r="II148" s="309">
        <f>ADHK!II148</f>
        <v>811</v>
      </c>
      <c r="IJ148" s="309">
        <f>'Produksi dan Harga'!BV121</f>
        <v>12414.31451</v>
      </c>
      <c r="IK148" s="309">
        <f t="shared" ref="IK148:IK175" si="2352">IFERROR(II148*IJ148/1000000,0)</f>
        <v>10.06800906</v>
      </c>
      <c r="IL148" s="310"/>
      <c r="IM148" s="309">
        <f t="shared" ref="IM148:IM175" si="2353">IFERROR(+IK148*IL148,"")</f>
        <v>0</v>
      </c>
      <c r="IN148" s="310"/>
      <c r="IO148" s="309"/>
      <c r="IP148" s="309">
        <f t="shared" ref="IP148:IP175" si="2354">IN148-IO148</f>
        <v>0</v>
      </c>
      <c r="IQ148" s="309">
        <f t="shared" ref="IQ148:IQ175" si="2355">IFERROR(+(IF(IK148="","0",IK148))+(IF(IM148="","0",IM148))+(IF(IP148="","0",IP148)),"")</f>
        <v>10.06800906</v>
      </c>
      <c r="IR148" s="310">
        <v>0.36319999999999997</v>
      </c>
      <c r="IS148" s="311">
        <f t="shared" ref="IS148:IS175" si="2356">IFERROR(+IR148*(IQ148-IP148),"")</f>
        <v>3.656700892</v>
      </c>
      <c r="IT148" s="312">
        <f t="shared" ref="IT148:IT175" si="2357">IFERROR(+(IF(IQ148="","0",IQ148))-(IF(IS148="","0",IS148)),"")</f>
        <v>6.411308172</v>
      </c>
      <c r="IU148" s="313"/>
      <c r="IV148" s="306">
        <v>1.0</v>
      </c>
      <c r="IW148" s="307" t="s">
        <v>149</v>
      </c>
      <c r="IX148" s="308" t="s">
        <v>132</v>
      </c>
      <c r="IY148" s="308" t="s">
        <v>150</v>
      </c>
      <c r="IZ148" s="309">
        <f>ADHK!IZ148</f>
        <v>466</v>
      </c>
      <c r="JA148" s="309">
        <f>'Produksi dan Harga'!CA121</f>
        <v>12839.76343</v>
      </c>
      <c r="JB148" s="309">
        <f t="shared" ref="JB148:JB175" si="2358">IFERROR(IZ148*JA148/1000000,0)</f>
        <v>5.983329757</v>
      </c>
      <c r="JC148" s="310"/>
      <c r="JD148" s="309">
        <f t="shared" ref="JD148:JD175" si="2359">IFERROR(+JB148*JC148,"")</f>
        <v>0</v>
      </c>
      <c r="JE148" s="310"/>
      <c r="JF148" s="309"/>
      <c r="JG148" s="309">
        <f t="shared" ref="JG148:JG175" si="2360">JE148-JF148</f>
        <v>0</v>
      </c>
      <c r="JH148" s="309">
        <f t="shared" ref="JH148:JH175" si="2361">IFERROR(+(IF(JB148="","0",JB148))+(IF(JD148="","0",JD148))+(IF(JG148="","0",JG148)),"")</f>
        <v>5.983329757</v>
      </c>
      <c r="JI148" s="310">
        <v>0.36319999999999997</v>
      </c>
      <c r="JJ148" s="311">
        <f t="shared" ref="JJ148:JJ175" si="2362">IFERROR(+JI148*(JH148-JG148),"")</f>
        <v>2.173145368</v>
      </c>
      <c r="JK148" s="312">
        <f t="shared" ref="JK148:JK175" si="2363">IFERROR(+(IF(JH148="","0",JH148))-(IF(JJ148="","0",JJ148)),"")</f>
        <v>3.810184389</v>
      </c>
      <c r="JL148" s="313"/>
      <c r="JM148" s="306">
        <v>1.0</v>
      </c>
      <c r="JN148" s="307" t="s">
        <v>149</v>
      </c>
      <c r="JO148" s="308" t="s">
        <v>132</v>
      </c>
      <c r="JP148" s="308" t="s">
        <v>150</v>
      </c>
      <c r="JQ148" s="309">
        <f>ADHK!JQ148</f>
        <v>3528</v>
      </c>
      <c r="JR148" s="309">
        <f>'Produksi dan Harga'!CF121</f>
        <v>13104.79236</v>
      </c>
      <c r="JS148" s="309">
        <f t="shared" ref="JS148:JS175" si="2364">IFERROR(JQ148*JR148/1000000,0)</f>
        <v>46.23370744</v>
      </c>
      <c r="JT148" s="310"/>
      <c r="JU148" s="309">
        <f t="shared" ref="JU148:JU175" si="2365">IFERROR(+JS148*JT148,"")</f>
        <v>0</v>
      </c>
      <c r="JV148" s="310"/>
      <c r="JW148" s="309"/>
      <c r="JX148" s="309">
        <f t="shared" ref="JX148:JX175" si="2366">JV148-JW148</f>
        <v>0</v>
      </c>
      <c r="JY148" s="309">
        <f t="shared" ref="JY148:JY175" si="2367">IFERROR(+(IF(JS148="","0",JS148))+(IF(JU148="","0",JU148))+(IF(JX148="","0",JX148)),"")</f>
        <v>46.23370744</v>
      </c>
      <c r="JZ148" s="310">
        <v>0.36319999999999997</v>
      </c>
      <c r="KA148" s="311">
        <f t="shared" ref="KA148:KA175" si="2368">IFERROR(+JZ148*(JY148-JX148),"")</f>
        <v>16.79208254</v>
      </c>
      <c r="KB148" s="312">
        <f t="shared" ref="KB148:KB175" si="2369">IFERROR(+(IF(JY148="","0",JY148))-(IF(KA148="","0",KA148)),"")</f>
        <v>29.4416249</v>
      </c>
      <c r="KC148" s="313"/>
      <c r="KD148" s="306">
        <v>1.0</v>
      </c>
      <c r="KE148" s="307" t="s">
        <v>149</v>
      </c>
      <c r="KF148" s="308" t="s">
        <v>132</v>
      </c>
      <c r="KG148" s="308" t="s">
        <v>150</v>
      </c>
      <c r="KH148" s="309" t="str">
        <f>ADHK!KH148</f>
        <v/>
      </c>
      <c r="KI148" s="309"/>
      <c r="KJ148" s="309">
        <f t="shared" ref="KJ148:KJ175" si="2370">IFERROR(KH148*KI148/1000000,0)</f>
        <v>0</v>
      </c>
      <c r="KK148" s="310"/>
      <c r="KL148" s="309">
        <f t="shared" ref="KL148:KL175" si="2371">IFERROR(+KJ148*KK148,"")</f>
        <v>0</v>
      </c>
      <c r="KM148" s="310"/>
      <c r="KN148" s="309"/>
      <c r="KO148" s="309">
        <f t="shared" ref="KO148:KO175" si="2372">KM148-KN148</f>
        <v>0</v>
      </c>
      <c r="KP148" s="309">
        <f t="shared" ref="KP148:KP175" si="2373">IFERROR(+(IF(KJ148="","0",KJ148))+(IF(KL148="","0",KL148))+(IF(KO148="","0",KO148)),"")</f>
        <v>0</v>
      </c>
      <c r="KQ148" s="310">
        <v>0.36319999999999997</v>
      </c>
      <c r="KR148" s="311">
        <f t="shared" ref="KR148:KR175" si="2374">IFERROR(+KQ148*(KP148-KO148),"")</f>
        <v>0</v>
      </c>
      <c r="KS148" s="312">
        <f t="shared" ref="KS148:KS175" si="2375">IFERROR(+(IF(KP148="","0",KP148))-(IF(KR148="","0",KR148)),"")</f>
        <v>0</v>
      </c>
      <c r="KT148" s="313"/>
      <c r="KU148" s="314"/>
    </row>
    <row r="149" ht="15.75" customHeight="1">
      <c r="A149" s="306">
        <v>2.0</v>
      </c>
      <c r="B149" s="307" t="s">
        <v>151</v>
      </c>
      <c r="C149" s="308" t="s">
        <v>132</v>
      </c>
      <c r="D149" s="308" t="s">
        <v>150</v>
      </c>
      <c r="E149" s="309">
        <f>ADHK!E149</f>
        <v>2681</v>
      </c>
      <c r="F149" s="309">
        <f>ADHK!F149</f>
        <v>5139.737805</v>
      </c>
      <c r="G149" s="309">
        <f t="shared" si="2268"/>
        <v>13.77963706</v>
      </c>
      <c r="H149" s="310"/>
      <c r="I149" s="309">
        <f t="shared" si="2269"/>
        <v>0</v>
      </c>
      <c r="J149" s="310"/>
      <c r="K149" s="309"/>
      <c r="L149" s="309">
        <f t="shared" si="2270"/>
        <v>0</v>
      </c>
      <c r="M149" s="309">
        <f t="shared" si="2271"/>
        <v>13.77963706</v>
      </c>
      <c r="N149" s="310">
        <v>0.36319999999999997</v>
      </c>
      <c r="O149" s="311">
        <f t="shared" si="2272"/>
        <v>5.004764179</v>
      </c>
      <c r="P149" s="312">
        <f t="shared" si="2273"/>
        <v>8.774872877</v>
      </c>
      <c r="Q149" s="313"/>
      <c r="R149" s="306">
        <v>2.0</v>
      </c>
      <c r="S149" s="307" t="s">
        <v>151</v>
      </c>
      <c r="T149" s="308" t="s">
        <v>132</v>
      </c>
      <c r="U149" s="308" t="s">
        <v>150</v>
      </c>
      <c r="V149" s="309">
        <f>ADHK!V149</f>
        <v>1427</v>
      </c>
      <c r="W149" s="309">
        <f>'Produksi dan Harga'!I122</f>
        <v>5458.227014</v>
      </c>
      <c r="X149" s="309">
        <f t="shared" si="2274"/>
        <v>7.788889949</v>
      </c>
      <c r="Y149" s="310"/>
      <c r="Z149" s="309">
        <f t="shared" si="2275"/>
        <v>0</v>
      </c>
      <c r="AA149" s="310"/>
      <c r="AB149" s="309"/>
      <c r="AC149" s="309">
        <f t="shared" si="2276"/>
        <v>0</v>
      </c>
      <c r="AD149" s="309">
        <f t="shared" si="2277"/>
        <v>7.788889949</v>
      </c>
      <c r="AE149" s="310">
        <v>0.36319999999999997</v>
      </c>
      <c r="AF149" s="311">
        <f t="shared" si="2278"/>
        <v>2.828924829</v>
      </c>
      <c r="AG149" s="312">
        <f t="shared" si="2279"/>
        <v>4.959965119</v>
      </c>
      <c r="AH149" s="313"/>
      <c r="AI149" s="306">
        <v>2.0</v>
      </c>
      <c r="AJ149" s="307" t="s">
        <v>151</v>
      </c>
      <c r="AK149" s="308" t="s">
        <v>132</v>
      </c>
      <c r="AL149" s="308" t="s">
        <v>150</v>
      </c>
      <c r="AM149" s="309">
        <f>ADHK!AM149</f>
        <v>1573</v>
      </c>
      <c r="AN149" s="309">
        <f>'Produksi dan Harga'!N122</f>
        <v>5482.259352</v>
      </c>
      <c r="AO149" s="309">
        <f t="shared" si="2280"/>
        <v>8.623593961</v>
      </c>
      <c r="AP149" s="310"/>
      <c r="AQ149" s="309">
        <f t="shared" si="2281"/>
        <v>0</v>
      </c>
      <c r="AR149" s="310"/>
      <c r="AS149" s="309"/>
      <c r="AT149" s="309">
        <f t="shared" si="2282"/>
        <v>0</v>
      </c>
      <c r="AU149" s="309">
        <f t="shared" si="2283"/>
        <v>8.623593961</v>
      </c>
      <c r="AV149" s="310">
        <v>0.36319999999999997</v>
      </c>
      <c r="AW149" s="311">
        <f t="shared" si="2284"/>
        <v>3.132089327</v>
      </c>
      <c r="AX149" s="312">
        <f t="shared" si="2285"/>
        <v>5.491504635</v>
      </c>
      <c r="AY149" s="313"/>
      <c r="AZ149" s="306">
        <v>2.0</v>
      </c>
      <c r="BA149" s="307" t="s">
        <v>151</v>
      </c>
      <c r="BB149" s="308" t="s">
        <v>132</v>
      </c>
      <c r="BC149" s="308" t="s">
        <v>150</v>
      </c>
      <c r="BD149" s="309">
        <f>ADHK!BD149</f>
        <v>2682</v>
      </c>
      <c r="BE149" s="309">
        <f>'Produksi dan Harga'!S122</f>
        <v>5689.527623</v>
      </c>
      <c r="BF149" s="309">
        <f t="shared" si="2286"/>
        <v>15.25931308</v>
      </c>
      <c r="BG149" s="310"/>
      <c r="BH149" s="309">
        <f t="shared" si="2287"/>
        <v>0</v>
      </c>
      <c r="BI149" s="310"/>
      <c r="BJ149" s="309"/>
      <c r="BK149" s="309">
        <f t="shared" si="2288"/>
        <v>0</v>
      </c>
      <c r="BL149" s="309">
        <f t="shared" si="2289"/>
        <v>15.25931308</v>
      </c>
      <c r="BM149" s="310">
        <v>0.36319999999999997</v>
      </c>
      <c r="BN149" s="311">
        <f t="shared" si="2290"/>
        <v>5.542182512</v>
      </c>
      <c r="BO149" s="312">
        <f t="shared" si="2291"/>
        <v>9.717130572</v>
      </c>
      <c r="BP149" s="313"/>
      <c r="BQ149" s="306">
        <v>2.0</v>
      </c>
      <c r="BR149" s="307" t="s">
        <v>151</v>
      </c>
      <c r="BS149" s="308" t="s">
        <v>132</v>
      </c>
      <c r="BT149" s="308" t="s">
        <v>150</v>
      </c>
      <c r="BU149" s="309">
        <f>ADHK!BU149</f>
        <v>564</v>
      </c>
      <c r="BV149" s="309">
        <f>'Produksi dan Harga'!X122</f>
        <v>6021.261432</v>
      </c>
      <c r="BW149" s="309">
        <f t="shared" si="2292"/>
        <v>3.395991448</v>
      </c>
      <c r="BX149" s="310"/>
      <c r="BY149" s="309">
        <f t="shared" si="2293"/>
        <v>0</v>
      </c>
      <c r="BZ149" s="310"/>
      <c r="CA149" s="309"/>
      <c r="CB149" s="309">
        <f t="shared" si="2294"/>
        <v>0</v>
      </c>
      <c r="CC149" s="309">
        <f t="shared" si="2295"/>
        <v>3.395991448</v>
      </c>
      <c r="CD149" s="310">
        <v>0.36319999999999997</v>
      </c>
      <c r="CE149" s="311">
        <f t="shared" si="2296"/>
        <v>1.233424094</v>
      </c>
      <c r="CF149" s="312">
        <f t="shared" si="2297"/>
        <v>2.162567354</v>
      </c>
      <c r="CG149" s="313"/>
      <c r="CH149" s="306">
        <v>2.0</v>
      </c>
      <c r="CI149" s="307" t="s">
        <v>151</v>
      </c>
      <c r="CJ149" s="308" t="s">
        <v>132</v>
      </c>
      <c r="CK149" s="308" t="s">
        <v>150</v>
      </c>
      <c r="CL149" s="309">
        <f>ADHK!CL149</f>
        <v>358</v>
      </c>
      <c r="CM149" s="309">
        <f>'Produksi dan Harga'!AA122</f>
        <v>6360.807862</v>
      </c>
      <c r="CN149" s="309">
        <f t="shared" si="2298"/>
        <v>2.277169215</v>
      </c>
      <c r="CO149" s="310"/>
      <c r="CP149" s="309">
        <f t="shared" si="2299"/>
        <v>0</v>
      </c>
      <c r="CQ149" s="310"/>
      <c r="CR149" s="309"/>
      <c r="CS149" s="309">
        <f t="shared" si="2300"/>
        <v>0</v>
      </c>
      <c r="CT149" s="309">
        <f t="shared" si="2301"/>
        <v>2.277169215</v>
      </c>
      <c r="CU149" s="310">
        <v>0.36319999999999997</v>
      </c>
      <c r="CV149" s="311">
        <f t="shared" si="2302"/>
        <v>0.8270678588</v>
      </c>
      <c r="CW149" s="312">
        <f t="shared" si="2303"/>
        <v>1.450101356</v>
      </c>
      <c r="CX149" s="313"/>
      <c r="CY149" s="306">
        <v>2.0</v>
      </c>
      <c r="CZ149" s="307" t="s">
        <v>151</v>
      </c>
      <c r="DA149" s="308" t="s">
        <v>132</v>
      </c>
      <c r="DB149" s="308" t="s">
        <v>150</v>
      </c>
      <c r="DC149" s="309">
        <f>ADHK!DC149</f>
        <v>604</v>
      </c>
      <c r="DD149" s="309">
        <f>'Produksi dan Harga'!AH122</f>
        <v>6707.859254</v>
      </c>
      <c r="DE149" s="309">
        <f t="shared" si="2304"/>
        <v>4.05154699</v>
      </c>
      <c r="DF149" s="310"/>
      <c r="DG149" s="309">
        <f t="shared" si="2305"/>
        <v>0</v>
      </c>
      <c r="DH149" s="310"/>
      <c r="DI149" s="309"/>
      <c r="DJ149" s="309">
        <f t="shared" si="2306"/>
        <v>0</v>
      </c>
      <c r="DK149" s="309">
        <f t="shared" si="2307"/>
        <v>4.05154699</v>
      </c>
      <c r="DL149" s="310">
        <v>0.36319999999999997</v>
      </c>
      <c r="DM149" s="311">
        <f t="shared" si="2308"/>
        <v>1.471521867</v>
      </c>
      <c r="DN149" s="312">
        <f t="shared" si="2309"/>
        <v>2.580025123</v>
      </c>
      <c r="DO149" s="313"/>
      <c r="DP149" s="306">
        <v>2.0</v>
      </c>
      <c r="DQ149" s="307" t="s">
        <v>151</v>
      </c>
      <c r="DR149" s="308" t="s">
        <v>132</v>
      </c>
      <c r="DS149" s="308" t="s">
        <v>150</v>
      </c>
      <c r="DT149" s="309">
        <f>ADHK!DT149</f>
        <v>257</v>
      </c>
      <c r="DU149" s="309">
        <f>'Produksi dan Harga'!AM122</f>
        <v>6994.536312</v>
      </c>
      <c r="DV149" s="309">
        <f t="shared" si="2310"/>
        <v>1.797595832</v>
      </c>
      <c r="DW149" s="310"/>
      <c r="DX149" s="309">
        <f t="shared" si="2311"/>
        <v>0</v>
      </c>
      <c r="DY149" s="310"/>
      <c r="DZ149" s="309"/>
      <c r="EA149" s="309">
        <f t="shared" si="2312"/>
        <v>0</v>
      </c>
      <c r="EB149" s="309">
        <f t="shared" si="2313"/>
        <v>1.797595832</v>
      </c>
      <c r="EC149" s="310">
        <v>0.36319999999999997</v>
      </c>
      <c r="ED149" s="311">
        <f t="shared" si="2314"/>
        <v>0.6528868063</v>
      </c>
      <c r="EE149" s="312">
        <f t="shared" si="2315"/>
        <v>1.144709026</v>
      </c>
      <c r="EF149" s="313"/>
      <c r="EG149" s="306">
        <v>2.0</v>
      </c>
      <c r="EH149" s="307" t="s">
        <v>151</v>
      </c>
      <c r="EI149" s="308" t="s">
        <v>132</v>
      </c>
      <c r="EJ149" s="308" t="s">
        <v>150</v>
      </c>
      <c r="EK149" s="309">
        <f>ADHK!EK149</f>
        <v>555</v>
      </c>
      <c r="EL149" s="309">
        <f>'Produksi dan Harga'!AR122</f>
        <v>6810.212402</v>
      </c>
      <c r="EM149" s="309">
        <f t="shared" si="2316"/>
        <v>3.779667883</v>
      </c>
      <c r="EN149" s="310"/>
      <c r="EO149" s="309">
        <f t="shared" si="2317"/>
        <v>0</v>
      </c>
      <c r="EP149" s="310"/>
      <c r="EQ149" s="309"/>
      <c r="ER149" s="309">
        <f t="shared" si="2318"/>
        <v>0</v>
      </c>
      <c r="ES149" s="309">
        <f t="shared" si="2319"/>
        <v>3.779667883</v>
      </c>
      <c r="ET149" s="310">
        <v>0.36319999999999997</v>
      </c>
      <c r="EU149" s="311">
        <f t="shared" si="2320"/>
        <v>1.372775375</v>
      </c>
      <c r="EV149" s="312">
        <f t="shared" si="2321"/>
        <v>2.406892508</v>
      </c>
      <c r="EW149" s="313"/>
      <c r="EX149" s="306">
        <v>2.0</v>
      </c>
      <c r="EY149" s="307" t="s">
        <v>151</v>
      </c>
      <c r="EZ149" s="308" t="s">
        <v>132</v>
      </c>
      <c r="FA149" s="308" t="s">
        <v>150</v>
      </c>
      <c r="FB149" s="309">
        <f>ADHK!FB149</f>
        <v>1483</v>
      </c>
      <c r="FC149" s="309">
        <f>'Produksi dan Harga'!AW122</f>
        <v>6829.698542</v>
      </c>
      <c r="FD149" s="309">
        <f t="shared" si="2322"/>
        <v>10.12844294</v>
      </c>
      <c r="FE149" s="310"/>
      <c r="FF149" s="309">
        <f t="shared" si="2323"/>
        <v>0</v>
      </c>
      <c r="FG149" s="310"/>
      <c r="FH149" s="309"/>
      <c r="FI149" s="309">
        <f t="shared" si="2324"/>
        <v>0</v>
      </c>
      <c r="FJ149" s="309">
        <f t="shared" si="2325"/>
        <v>10.12844294</v>
      </c>
      <c r="FK149" s="310">
        <v>0.36319999999999997</v>
      </c>
      <c r="FL149" s="311">
        <f t="shared" si="2326"/>
        <v>3.678650475</v>
      </c>
      <c r="FM149" s="312">
        <f t="shared" si="2327"/>
        <v>6.449792463</v>
      </c>
      <c r="FN149" s="313"/>
      <c r="FO149" s="306">
        <v>2.0</v>
      </c>
      <c r="FP149" s="307" t="s">
        <v>151</v>
      </c>
      <c r="FQ149" s="308" t="s">
        <v>132</v>
      </c>
      <c r="FR149" s="308" t="s">
        <v>150</v>
      </c>
      <c r="FS149" s="309">
        <f>ADHK!FS149</f>
        <v>1497</v>
      </c>
      <c r="FT149" s="309">
        <f>'Produksi dan Harga'!BB122</f>
        <v>7445.201238</v>
      </c>
      <c r="FU149" s="309">
        <f t="shared" si="2328"/>
        <v>11.14546625</v>
      </c>
      <c r="FV149" s="310"/>
      <c r="FW149" s="309">
        <f t="shared" si="2329"/>
        <v>0</v>
      </c>
      <c r="FX149" s="310"/>
      <c r="FY149" s="309"/>
      <c r="FZ149" s="309">
        <f t="shared" si="2330"/>
        <v>0</v>
      </c>
      <c r="GA149" s="309">
        <f t="shared" si="2331"/>
        <v>11.14546625</v>
      </c>
      <c r="GB149" s="310">
        <v>0.36319999999999997</v>
      </c>
      <c r="GC149" s="311">
        <f t="shared" si="2332"/>
        <v>4.048033343</v>
      </c>
      <c r="GD149" s="312">
        <f t="shared" si="2333"/>
        <v>7.09743291</v>
      </c>
      <c r="GE149" s="313"/>
      <c r="GF149" s="306">
        <v>2.0</v>
      </c>
      <c r="GG149" s="307" t="s">
        <v>151</v>
      </c>
      <c r="GH149" s="308" t="s">
        <v>132</v>
      </c>
      <c r="GI149" s="308" t="s">
        <v>150</v>
      </c>
      <c r="GJ149" s="309">
        <f>ADHK!GJ149</f>
        <v>319</v>
      </c>
      <c r="GK149" s="309">
        <f>'Produksi dan Harga'!BG122</f>
        <v>7593.375054</v>
      </c>
      <c r="GL149" s="309">
        <f t="shared" si="2334"/>
        <v>2.422286642</v>
      </c>
      <c r="GM149" s="310"/>
      <c r="GN149" s="309">
        <f t="shared" si="2335"/>
        <v>0</v>
      </c>
      <c r="GO149" s="310"/>
      <c r="GP149" s="309"/>
      <c r="GQ149" s="309">
        <f t="shared" si="2336"/>
        <v>0</v>
      </c>
      <c r="GR149" s="309">
        <f t="shared" si="2337"/>
        <v>2.422286642</v>
      </c>
      <c r="GS149" s="310">
        <v>0.36319999999999997</v>
      </c>
      <c r="GT149" s="311">
        <f t="shared" si="2338"/>
        <v>0.8797745084</v>
      </c>
      <c r="GU149" s="312">
        <f t="shared" si="2339"/>
        <v>1.542512134</v>
      </c>
      <c r="GV149" s="313"/>
      <c r="GW149" s="306">
        <v>2.0</v>
      </c>
      <c r="GX149" s="307" t="s">
        <v>151</v>
      </c>
      <c r="GY149" s="308" t="s">
        <v>132</v>
      </c>
      <c r="GZ149" s="308" t="s">
        <v>150</v>
      </c>
      <c r="HA149" s="309">
        <f>ADHK!HA149</f>
        <v>16</v>
      </c>
      <c r="HB149" s="309">
        <f>'Produksi dan Harga'!BL122</f>
        <v>7528.215738</v>
      </c>
      <c r="HC149" s="309">
        <f t="shared" si="2340"/>
        <v>0.1204514518</v>
      </c>
      <c r="HD149" s="310"/>
      <c r="HE149" s="309">
        <f t="shared" si="2341"/>
        <v>0</v>
      </c>
      <c r="HF149" s="310"/>
      <c r="HG149" s="309"/>
      <c r="HH149" s="309">
        <f t="shared" si="2342"/>
        <v>0</v>
      </c>
      <c r="HI149" s="309">
        <f t="shared" si="2343"/>
        <v>0.1204514518</v>
      </c>
      <c r="HJ149" s="310">
        <v>0.36319999999999997</v>
      </c>
      <c r="HK149" s="311">
        <f t="shared" si="2344"/>
        <v>0.04374796729</v>
      </c>
      <c r="HL149" s="312">
        <f t="shared" si="2345"/>
        <v>0.07670348451</v>
      </c>
      <c r="HM149" s="313"/>
      <c r="HN149" s="306">
        <v>2.0</v>
      </c>
      <c r="HO149" s="307" t="s">
        <v>151</v>
      </c>
      <c r="HP149" s="308" t="s">
        <v>132</v>
      </c>
      <c r="HQ149" s="308" t="s">
        <v>150</v>
      </c>
      <c r="HR149" s="309">
        <f>ADHK!HR149</f>
        <v>476</v>
      </c>
      <c r="HS149" s="309">
        <f>'Produksi dan Harga'!BQ122</f>
        <v>8776.398502</v>
      </c>
      <c r="HT149" s="309">
        <f t="shared" si="2346"/>
        <v>4.177565687</v>
      </c>
      <c r="HU149" s="310"/>
      <c r="HV149" s="309">
        <f t="shared" si="2347"/>
        <v>0</v>
      </c>
      <c r="HW149" s="310"/>
      <c r="HX149" s="309"/>
      <c r="HY149" s="309">
        <f t="shared" si="2348"/>
        <v>0</v>
      </c>
      <c r="HZ149" s="309">
        <f t="shared" si="2349"/>
        <v>4.177565687</v>
      </c>
      <c r="IA149" s="310">
        <v>0.36319999999999997</v>
      </c>
      <c r="IB149" s="311">
        <f t="shared" si="2350"/>
        <v>1.517291858</v>
      </c>
      <c r="IC149" s="312">
        <f t="shared" si="2351"/>
        <v>2.660273829</v>
      </c>
      <c r="ID149" s="313"/>
      <c r="IE149" s="306">
        <v>2.0</v>
      </c>
      <c r="IF149" s="307" t="s">
        <v>151</v>
      </c>
      <c r="IG149" s="308" t="s">
        <v>132</v>
      </c>
      <c r="IH149" s="308" t="s">
        <v>150</v>
      </c>
      <c r="II149" s="309">
        <f>ADHK!II149</f>
        <v>715</v>
      </c>
      <c r="IJ149" s="309">
        <f>'Produksi dan Harga'!BV122</f>
        <v>9396.271144</v>
      </c>
      <c r="IK149" s="309">
        <f t="shared" si="2352"/>
        <v>6.718333868</v>
      </c>
      <c r="IL149" s="310"/>
      <c r="IM149" s="309">
        <f t="shared" si="2353"/>
        <v>0</v>
      </c>
      <c r="IN149" s="310"/>
      <c r="IO149" s="309"/>
      <c r="IP149" s="309">
        <f t="shared" si="2354"/>
        <v>0</v>
      </c>
      <c r="IQ149" s="309">
        <f t="shared" si="2355"/>
        <v>6.718333868</v>
      </c>
      <c r="IR149" s="310">
        <v>0.36319999999999997</v>
      </c>
      <c r="IS149" s="311">
        <f t="shared" si="2356"/>
        <v>2.440098861</v>
      </c>
      <c r="IT149" s="312">
        <f t="shared" si="2357"/>
        <v>4.278235007</v>
      </c>
      <c r="IU149" s="313"/>
      <c r="IV149" s="306">
        <v>2.0</v>
      </c>
      <c r="IW149" s="307" t="s">
        <v>151</v>
      </c>
      <c r="IX149" s="308" t="s">
        <v>132</v>
      </c>
      <c r="IY149" s="308" t="s">
        <v>150</v>
      </c>
      <c r="IZ149" s="309">
        <f>ADHK!IZ149</f>
        <v>652</v>
      </c>
      <c r="JA149" s="309">
        <f>'Produksi dan Harga'!CA122</f>
        <v>9718.289201</v>
      </c>
      <c r="JB149" s="309">
        <f t="shared" si="2358"/>
        <v>6.336324559</v>
      </c>
      <c r="JC149" s="310"/>
      <c r="JD149" s="309">
        <f t="shared" si="2359"/>
        <v>0</v>
      </c>
      <c r="JE149" s="310"/>
      <c r="JF149" s="309"/>
      <c r="JG149" s="309">
        <f t="shared" si="2360"/>
        <v>0</v>
      </c>
      <c r="JH149" s="309">
        <f t="shared" si="2361"/>
        <v>6.336324559</v>
      </c>
      <c r="JI149" s="310">
        <v>0.36319999999999997</v>
      </c>
      <c r="JJ149" s="311">
        <f t="shared" si="2362"/>
        <v>2.30135308</v>
      </c>
      <c r="JK149" s="312">
        <f t="shared" si="2363"/>
        <v>4.034971479</v>
      </c>
      <c r="JL149" s="313"/>
      <c r="JM149" s="306">
        <v>2.0</v>
      </c>
      <c r="JN149" s="307" t="s">
        <v>151</v>
      </c>
      <c r="JO149" s="308" t="s">
        <v>132</v>
      </c>
      <c r="JP149" s="308" t="s">
        <v>150</v>
      </c>
      <c r="JQ149" s="309">
        <f>ADHK!JQ149</f>
        <v>680</v>
      </c>
      <c r="JR149" s="309">
        <f>'Produksi dan Harga'!CF122</f>
        <v>9918.886962</v>
      </c>
      <c r="JS149" s="309">
        <f t="shared" si="2364"/>
        <v>6.744843134</v>
      </c>
      <c r="JT149" s="310"/>
      <c r="JU149" s="309">
        <f t="shared" si="2365"/>
        <v>0</v>
      </c>
      <c r="JV149" s="310"/>
      <c r="JW149" s="309"/>
      <c r="JX149" s="309">
        <f t="shared" si="2366"/>
        <v>0</v>
      </c>
      <c r="JY149" s="309">
        <f t="shared" si="2367"/>
        <v>6.744843134</v>
      </c>
      <c r="JZ149" s="310">
        <v>0.36319999999999997</v>
      </c>
      <c r="KA149" s="311">
        <f t="shared" si="2368"/>
        <v>2.449727026</v>
      </c>
      <c r="KB149" s="312">
        <f t="shared" si="2369"/>
        <v>4.295116108</v>
      </c>
      <c r="KC149" s="313"/>
      <c r="KD149" s="306">
        <v>2.0</v>
      </c>
      <c r="KE149" s="307" t="s">
        <v>151</v>
      </c>
      <c r="KF149" s="308" t="s">
        <v>132</v>
      </c>
      <c r="KG149" s="308" t="s">
        <v>150</v>
      </c>
      <c r="KH149" s="309" t="str">
        <f>ADHK!KH149</f>
        <v/>
      </c>
      <c r="KI149" s="309"/>
      <c r="KJ149" s="309">
        <f t="shared" si="2370"/>
        <v>0</v>
      </c>
      <c r="KK149" s="310"/>
      <c r="KL149" s="309">
        <f t="shared" si="2371"/>
        <v>0</v>
      </c>
      <c r="KM149" s="310"/>
      <c r="KN149" s="309"/>
      <c r="KO149" s="309">
        <f t="shared" si="2372"/>
        <v>0</v>
      </c>
      <c r="KP149" s="309">
        <f t="shared" si="2373"/>
        <v>0</v>
      </c>
      <c r="KQ149" s="310">
        <v>0.36319999999999997</v>
      </c>
      <c r="KR149" s="311">
        <f t="shared" si="2374"/>
        <v>0</v>
      </c>
      <c r="KS149" s="312">
        <f t="shared" si="2375"/>
        <v>0</v>
      </c>
      <c r="KT149" s="313"/>
      <c r="KU149" s="314"/>
    </row>
    <row r="150" ht="15.75" customHeight="1">
      <c r="A150" s="306">
        <v>3.0</v>
      </c>
      <c r="B150" s="307" t="s">
        <v>152</v>
      </c>
      <c r="C150" s="308" t="s">
        <v>132</v>
      </c>
      <c r="D150" s="308" t="s">
        <v>150</v>
      </c>
      <c r="E150" s="309">
        <f>ADHK!E150</f>
        <v>204</v>
      </c>
      <c r="F150" s="309">
        <f>ADHK!F150</f>
        <v>2421.069621</v>
      </c>
      <c r="G150" s="309">
        <f t="shared" si="2268"/>
        <v>0.4938982027</v>
      </c>
      <c r="H150" s="310"/>
      <c r="I150" s="309">
        <f t="shared" si="2269"/>
        <v>0</v>
      </c>
      <c r="J150" s="310"/>
      <c r="K150" s="309"/>
      <c r="L150" s="309">
        <f t="shared" si="2270"/>
        <v>0</v>
      </c>
      <c r="M150" s="309">
        <f t="shared" si="2271"/>
        <v>0.4938982027</v>
      </c>
      <c r="N150" s="310">
        <v>0.36319999999999997</v>
      </c>
      <c r="O150" s="311">
        <f t="shared" si="2272"/>
        <v>0.1793838272</v>
      </c>
      <c r="P150" s="312">
        <f t="shared" si="2273"/>
        <v>0.3145143755</v>
      </c>
      <c r="Q150" s="313"/>
      <c r="R150" s="306">
        <v>3.0</v>
      </c>
      <c r="S150" s="307" t="s">
        <v>152</v>
      </c>
      <c r="T150" s="308" t="s">
        <v>132</v>
      </c>
      <c r="U150" s="308" t="s">
        <v>150</v>
      </c>
      <c r="V150" s="309">
        <f>ADHK!V150</f>
        <v>728</v>
      </c>
      <c r="W150" s="309">
        <f>'Produksi dan Harga'!I123</f>
        <v>2571.093723</v>
      </c>
      <c r="X150" s="309">
        <f t="shared" si="2274"/>
        <v>1.87175623</v>
      </c>
      <c r="Y150" s="310"/>
      <c r="Z150" s="309">
        <f t="shared" si="2275"/>
        <v>0</v>
      </c>
      <c r="AA150" s="310"/>
      <c r="AB150" s="309"/>
      <c r="AC150" s="309">
        <f t="shared" si="2276"/>
        <v>0</v>
      </c>
      <c r="AD150" s="309">
        <f t="shared" si="2277"/>
        <v>1.87175623</v>
      </c>
      <c r="AE150" s="310">
        <v>0.36319999999999997</v>
      </c>
      <c r="AF150" s="311">
        <f t="shared" si="2278"/>
        <v>0.6798218628</v>
      </c>
      <c r="AG150" s="312">
        <f t="shared" si="2279"/>
        <v>1.191934367</v>
      </c>
      <c r="AH150" s="313"/>
      <c r="AI150" s="306">
        <v>3.0</v>
      </c>
      <c r="AJ150" s="307" t="s">
        <v>152</v>
      </c>
      <c r="AK150" s="308" t="s">
        <v>132</v>
      </c>
      <c r="AL150" s="308" t="s">
        <v>150</v>
      </c>
      <c r="AM150" s="309">
        <f>ADHK!AM150</f>
        <v>229</v>
      </c>
      <c r="AN150" s="309">
        <f>'Produksi dan Harga'!N123</f>
        <v>2582.414138</v>
      </c>
      <c r="AO150" s="309">
        <f t="shared" si="2280"/>
        <v>0.5913728376</v>
      </c>
      <c r="AP150" s="310"/>
      <c r="AQ150" s="309">
        <f t="shared" si="2281"/>
        <v>0</v>
      </c>
      <c r="AR150" s="310"/>
      <c r="AS150" s="309"/>
      <c r="AT150" s="309">
        <f t="shared" si="2282"/>
        <v>0</v>
      </c>
      <c r="AU150" s="309">
        <f t="shared" si="2283"/>
        <v>0.5913728376</v>
      </c>
      <c r="AV150" s="310">
        <v>0.36319999999999997</v>
      </c>
      <c r="AW150" s="311">
        <f t="shared" si="2284"/>
        <v>0.2147866146</v>
      </c>
      <c r="AX150" s="312">
        <f t="shared" si="2285"/>
        <v>0.376586223</v>
      </c>
      <c r="AY150" s="313"/>
      <c r="AZ150" s="306">
        <v>3.0</v>
      </c>
      <c r="BA150" s="307" t="s">
        <v>152</v>
      </c>
      <c r="BB150" s="308" t="s">
        <v>132</v>
      </c>
      <c r="BC150" s="308" t="s">
        <v>150</v>
      </c>
      <c r="BD150" s="309">
        <f>ADHK!BD150</f>
        <v>54</v>
      </c>
      <c r="BE150" s="309">
        <f>'Produksi dan Harga'!S123</f>
        <v>2680.0477</v>
      </c>
      <c r="BF150" s="309">
        <f t="shared" si="2286"/>
        <v>0.1447225758</v>
      </c>
      <c r="BG150" s="310"/>
      <c r="BH150" s="309">
        <f t="shared" si="2287"/>
        <v>0</v>
      </c>
      <c r="BI150" s="310"/>
      <c r="BJ150" s="309"/>
      <c r="BK150" s="309">
        <f t="shared" si="2288"/>
        <v>0</v>
      </c>
      <c r="BL150" s="309">
        <f t="shared" si="2289"/>
        <v>0.1447225758</v>
      </c>
      <c r="BM150" s="310">
        <v>0.36319999999999997</v>
      </c>
      <c r="BN150" s="311">
        <f t="shared" si="2290"/>
        <v>0.05256323954</v>
      </c>
      <c r="BO150" s="312">
        <f t="shared" si="2291"/>
        <v>0.09215933628</v>
      </c>
      <c r="BP150" s="313"/>
      <c r="BQ150" s="306">
        <v>3.0</v>
      </c>
      <c r="BR150" s="307" t="s">
        <v>152</v>
      </c>
      <c r="BS150" s="308" t="s">
        <v>132</v>
      </c>
      <c r="BT150" s="308" t="s">
        <v>150</v>
      </c>
      <c r="BU150" s="309">
        <f>ADHK!BU150</f>
        <v>81</v>
      </c>
      <c r="BV150" s="309">
        <f>'Produksi dan Harga'!X123</f>
        <v>2836.310661</v>
      </c>
      <c r="BW150" s="309">
        <f t="shared" si="2292"/>
        <v>0.2297411636</v>
      </c>
      <c r="BX150" s="310"/>
      <c r="BY150" s="309">
        <f t="shared" si="2293"/>
        <v>0</v>
      </c>
      <c r="BZ150" s="310"/>
      <c r="CA150" s="309"/>
      <c r="CB150" s="309">
        <f t="shared" si="2294"/>
        <v>0</v>
      </c>
      <c r="CC150" s="309">
        <f t="shared" si="2295"/>
        <v>0.2297411636</v>
      </c>
      <c r="CD150" s="310">
        <v>0.36319999999999997</v>
      </c>
      <c r="CE150" s="311">
        <f t="shared" si="2296"/>
        <v>0.08344199061</v>
      </c>
      <c r="CF150" s="312">
        <f t="shared" si="2297"/>
        <v>0.146299173</v>
      </c>
      <c r="CG150" s="313"/>
      <c r="CH150" s="306">
        <v>3.0</v>
      </c>
      <c r="CI150" s="307" t="s">
        <v>152</v>
      </c>
      <c r="CJ150" s="308" t="s">
        <v>132</v>
      </c>
      <c r="CK150" s="308" t="s">
        <v>150</v>
      </c>
      <c r="CL150" s="309">
        <f>ADHK!CL150</f>
        <v>102</v>
      </c>
      <c r="CM150" s="309">
        <f>'Produksi dan Harga'!AA123</f>
        <v>2996.253752</v>
      </c>
      <c r="CN150" s="309">
        <f t="shared" si="2298"/>
        <v>0.3056178827</v>
      </c>
      <c r="CO150" s="310"/>
      <c r="CP150" s="309">
        <f t="shared" si="2299"/>
        <v>0</v>
      </c>
      <c r="CQ150" s="310"/>
      <c r="CR150" s="309"/>
      <c r="CS150" s="309">
        <f t="shared" si="2300"/>
        <v>0</v>
      </c>
      <c r="CT150" s="309">
        <f t="shared" si="2301"/>
        <v>0.3056178827</v>
      </c>
      <c r="CU150" s="310">
        <v>0.36319999999999997</v>
      </c>
      <c r="CV150" s="311">
        <f t="shared" si="2302"/>
        <v>0.111000415</v>
      </c>
      <c r="CW150" s="312">
        <f t="shared" si="2303"/>
        <v>0.1946174677</v>
      </c>
      <c r="CX150" s="313"/>
      <c r="CY150" s="306">
        <v>3.0</v>
      </c>
      <c r="CZ150" s="307" t="s">
        <v>152</v>
      </c>
      <c r="DA150" s="308" t="s">
        <v>132</v>
      </c>
      <c r="DB150" s="308" t="s">
        <v>150</v>
      </c>
      <c r="DC150" s="309">
        <f>ADHK!DC150</f>
        <v>96</v>
      </c>
      <c r="DD150" s="309">
        <f>'Produksi dan Harga'!AH123</f>
        <v>3159.732048</v>
      </c>
      <c r="DE150" s="309">
        <f t="shared" si="2304"/>
        <v>0.3033342766</v>
      </c>
      <c r="DF150" s="310"/>
      <c r="DG150" s="309">
        <f t="shared" si="2305"/>
        <v>0</v>
      </c>
      <c r="DH150" s="310"/>
      <c r="DI150" s="309"/>
      <c r="DJ150" s="309">
        <f t="shared" si="2306"/>
        <v>0</v>
      </c>
      <c r="DK150" s="309">
        <f t="shared" si="2307"/>
        <v>0.3033342766</v>
      </c>
      <c r="DL150" s="310">
        <v>0.36319999999999997</v>
      </c>
      <c r="DM150" s="311">
        <f t="shared" si="2308"/>
        <v>0.1101710093</v>
      </c>
      <c r="DN150" s="312">
        <f t="shared" si="2309"/>
        <v>0.1931632674</v>
      </c>
      <c r="DO150" s="313"/>
      <c r="DP150" s="306">
        <v>3.0</v>
      </c>
      <c r="DQ150" s="307" t="s">
        <v>152</v>
      </c>
      <c r="DR150" s="308" t="s">
        <v>132</v>
      </c>
      <c r="DS150" s="308" t="s">
        <v>150</v>
      </c>
      <c r="DT150" s="309">
        <f>ADHK!DT150</f>
        <v>72</v>
      </c>
      <c r="DU150" s="309">
        <f>'Produksi dan Harga'!AM123</f>
        <v>3294.77106</v>
      </c>
      <c r="DV150" s="309">
        <f t="shared" si="2310"/>
        <v>0.2372235164</v>
      </c>
      <c r="DW150" s="310"/>
      <c r="DX150" s="309">
        <f t="shared" si="2311"/>
        <v>0</v>
      </c>
      <c r="DY150" s="310"/>
      <c r="DZ150" s="309"/>
      <c r="EA150" s="309">
        <f t="shared" si="2312"/>
        <v>0</v>
      </c>
      <c r="EB150" s="309">
        <f t="shared" si="2313"/>
        <v>0.2372235164</v>
      </c>
      <c r="EC150" s="310">
        <v>0.36319999999999997</v>
      </c>
      <c r="ED150" s="311">
        <f t="shared" si="2314"/>
        <v>0.08615958114</v>
      </c>
      <c r="EE150" s="312">
        <f t="shared" si="2315"/>
        <v>0.1510639352</v>
      </c>
      <c r="EF150" s="313"/>
      <c r="EG150" s="306">
        <v>3.0</v>
      </c>
      <c r="EH150" s="307" t="s">
        <v>152</v>
      </c>
      <c r="EI150" s="308" t="s">
        <v>132</v>
      </c>
      <c r="EJ150" s="308" t="s">
        <v>150</v>
      </c>
      <c r="EK150" s="309">
        <f>ADHK!EK150</f>
        <v>155</v>
      </c>
      <c r="EL150" s="309">
        <f>'Produksi dan Harga'!AR123</f>
        <v>3207.945421</v>
      </c>
      <c r="EM150" s="309">
        <f t="shared" si="2316"/>
        <v>0.4972315403</v>
      </c>
      <c r="EN150" s="310"/>
      <c r="EO150" s="309">
        <f t="shared" si="2317"/>
        <v>0</v>
      </c>
      <c r="EP150" s="310"/>
      <c r="EQ150" s="309"/>
      <c r="ER150" s="309">
        <f t="shared" si="2318"/>
        <v>0</v>
      </c>
      <c r="ES150" s="309">
        <f t="shared" si="2319"/>
        <v>0.4972315403</v>
      </c>
      <c r="ET150" s="310">
        <v>0.36319999999999997</v>
      </c>
      <c r="EU150" s="311">
        <f t="shared" si="2320"/>
        <v>0.1805944954</v>
      </c>
      <c r="EV150" s="312">
        <f t="shared" si="2321"/>
        <v>0.3166370449</v>
      </c>
      <c r="EW150" s="313"/>
      <c r="EX150" s="306">
        <v>3.0</v>
      </c>
      <c r="EY150" s="307" t="s">
        <v>152</v>
      </c>
      <c r="EZ150" s="308" t="s">
        <v>132</v>
      </c>
      <c r="FA150" s="308" t="s">
        <v>150</v>
      </c>
      <c r="FB150" s="309">
        <f>ADHK!FB150</f>
        <v>884</v>
      </c>
      <c r="FC150" s="309">
        <f>'Produksi dan Harga'!AW123</f>
        <v>3217.124353</v>
      </c>
      <c r="FD150" s="309">
        <f t="shared" si="2322"/>
        <v>2.843937928</v>
      </c>
      <c r="FE150" s="310"/>
      <c r="FF150" s="309">
        <f t="shared" si="2323"/>
        <v>0</v>
      </c>
      <c r="FG150" s="310"/>
      <c r="FH150" s="309"/>
      <c r="FI150" s="309">
        <f t="shared" si="2324"/>
        <v>0</v>
      </c>
      <c r="FJ150" s="309">
        <f t="shared" si="2325"/>
        <v>2.843937928</v>
      </c>
      <c r="FK150" s="310">
        <v>0.36319999999999997</v>
      </c>
      <c r="FL150" s="311">
        <f t="shared" si="2326"/>
        <v>1.032918255</v>
      </c>
      <c r="FM150" s="312">
        <f t="shared" si="2327"/>
        <v>1.811019673</v>
      </c>
      <c r="FN150" s="313"/>
      <c r="FO150" s="306">
        <v>3.0</v>
      </c>
      <c r="FP150" s="307" t="s">
        <v>152</v>
      </c>
      <c r="FQ150" s="308" t="s">
        <v>132</v>
      </c>
      <c r="FR150" s="308" t="s">
        <v>150</v>
      </c>
      <c r="FS150" s="309">
        <f>ADHK!FS150</f>
        <v>0</v>
      </c>
      <c r="FT150" s="309">
        <f>'Produksi dan Harga'!BB123</f>
        <v>3507.056434</v>
      </c>
      <c r="FU150" s="309">
        <f t="shared" si="2328"/>
        <v>0</v>
      </c>
      <c r="FV150" s="310"/>
      <c r="FW150" s="309">
        <f t="shared" si="2329"/>
        <v>0</v>
      </c>
      <c r="FX150" s="310"/>
      <c r="FY150" s="309"/>
      <c r="FZ150" s="309">
        <f t="shared" si="2330"/>
        <v>0</v>
      </c>
      <c r="GA150" s="309">
        <f t="shared" si="2331"/>
        <v>0</v>
      </c>
      <c r="GB150" s="310">
        <v>0.36319999999999997</v>
      </c>
      <c r="GC150" s="311">
        <f t="shared" si="2332"/>
        <v>0</v>
      </c>
      <c r="GD150" s="312">
        <f t="shared" si="2333"/>
        <v>0</v>
      </c>
      <c r="GE150" s="313"/>
      <c r="GF150" s="306">
        <v>3.0</v>
      </c>
      <c r="GG150" s="307" t="s">
        <v>152</v>
      </c>
      <c r="GH150" s="308" t="s">
        <v>132</v>
      </c>
      <c r="GI150" s="308" t="s">
        <v>150</v>
      </c>
      <c r="GJ150" s="309">
        <f>ADHK!GJ150</f>
        <v>0</v>
      </c>
      <c r="GK150" s="309">
        <f>'Produksi dan Harga'!BG123</f>
        <v>3576.853598</v>
      </c>
      <c r="GL150" s="309">
        <f t="shared" si="2334"/>
        <v>0</v>
      </c>
      <c r="GM150" s="310"/>
      <c r="GN150" s="309">
        <f t="shared" si="2335"/>
        <v>0</v>
      </c>
      <c r="GO150" s="310"/>
      <c r="GP150" s="309"/>
      <c r="GQ150" s="309">
        <f t="shared" si="2336"/>
        <v>0</v>
      </c>
      <c r="GR150" s="309">
        <f t="shared" si="2337"/>
        <v>0</v>
      </c>
      <c r="GS150" s="310">
        <v>0.36319999999999997</v>
      </c>
      <c r="GT150" s="311">
        <f t="shared" si="2338"/>
        <v>0</v>
      </c>
      <c r="GU150" s="312">
        <f t="shared" si="2339"/>
        <v>0</v>
      </c>
      <c r="GV150" s="313"/>
      <c r="GW150" s="306">
        <v>3.0</v>
      </c>
      <c r="GX150" s="307" t="s">
        <v>152</v>
      </c>
      <c r="GY150" s="308" t="s">
        <v>132</v>
      </c>
      <c r="GZ150" s="308" t="s">
        <v>150</v>
      </c>
      <c r="HA150" s="309" t="str">
        <f>ADHK!HA150</f>
        <v/>
      </c>
      <c r="HB150" s="309">
        <f>'Produksi dan Harga'!BL123</f>
        <v>3546.160352</v>
      </c>
      <c r="HC150" s="309">
        <f t="shared" si="2340"/>
        <v>0</v>
      </c>
      <c r="HD150" s="310"/>
      <c r="HE150" s="309">
        <f t="shared" si="2341"/>
        <v>0</v>
      </c>
      <c r="HF150" s="310"/>
      <c r="HG150" s="309"/>
      <c r="HH150" s="309">
        <f t="shared" si="2342"/>
        <v>0</v>
      </c>
      <c r="HI150" s="309">
        <f t="shared" si="2343"/>
        <v>0</v>
      </c>
      <c r="HJ150" s="310">
        <v>0.36319999999999997</v>
      </c>
      <c r="HK150" s="311">
        <f t="shared" si="2344"/>
        <v>0</v>
      </c>
      <c r="HL150" s="312">
        <f t="shared" si="2345"/>
        <v>0</v>
      </c>
      <c r="HM150" s="313"/>
      <c r="HN150" s="306">
        <v>3.0</v>
      </c>
      <c r="HO150" s="307" t="s">
        <v>152</v>
      </c>
      <c r="HP150" s="308" t="s">
        <v>132</v>
      </c>
      <c r="HQ150" s="308" t="s">
        <v>150</v>
      </c>
      <c r="HR150" s="309" t="str">
        <f>ADHK!HR150</f>
        <v/>
      </c>
      <c r="HS150" s="309">
        <f>'Produksi dan Harga'!BQ123</f>
        <v>4134.115903</v>
      </c>
      <c r="HT150" s="309">
        <f t="shared" si="2346"/>
        <v>0</v>
      </c>
      <c r="HU150" s="310"/>
      <c r="HV150" s="309">
        <f t="shared" si="2347"/>
        <v>0</v>
      </c>
      <c r="HW150" s="310"/>
      <c r="HX150" s="309"/>
      <c r="HY150" s="309">
        <f t="shared" si="2348"/>
        <v>0</v>
      </c>
      <c r="HZ150" s="309">
        <f t="shared" si="2349"/>
        <v>0</v>
      </c>
      <c r="IA150" s="310">
        <v>0.36319999999999997</v>
      </c>
      <c r="IB150" s="311">
        <f t="shared" si="2350"/>
        <v>0</v>
      </c>
      <c r="IC150" s="312">
        <f t="shared" si="2351"/>
        <v>0</v>
      </c>
      <c r="ID150" s="313"/>
      <c r="IE150" s="306">
        <v>3.0</v>
      </c>
      <c r="IF150" s="307" t="s">
        <v>152</v>
      </c>
      <c r="IG150" s="308" t="s">
        <v>132</v>
      </c>
      <c r="IH150" s="308" t="s">
        <v>150</v>
      </c>
      <c r="II150" s="309" t="str">
        <f>ADHK!II150</f>
        <v/>
      </c>
      <c r="IJ150" s="309">
        <f>'Produksi dan Harga'!BV123</f>
        <v>4426.106444</v>
      </c>
      <c r="IK150" s="309">
        <f t="shared" si="2352"/>
        <v>0</v>
      </c>
      <c r="IL150" s="310"/>
      <c r="IM150" s="309">
        <f t="shared" si="2353"/>
        <v>0</v>
      </c>
      <c r="IN150" s="310"/>
      <c r="IO150" s="309"/>
      <c r="IP150" s="309">
        <f t="shared" si="2354"/>
        <v>0</v>
      </c>
      <c r="IQ150" s="309">
        <f t="shared" si="2355"/>
        <v>0</v>
      </c>
      <c r="IR150" s="310">
        <v>0.36319999999999997</v>
      </c>
      <c r="IS150" s="311">
        <f t="shared" si="2356"/>
        <v>0</v>
      </c>
      <c r="IT150" s="312">
        <f t="shared" si="2357"/>
        <v>0</v>
      </c>
      <c r="IU150" s="313"/>
      <c r="IV150" s="306">
        <v>3.0</v>
      </c>
      <c r="IW150" s="307" t="s">
        <v>152</v>
      </c>
      <c r="IX150" s="308" t="s">
        <v>132</v>
      </c>
      <c r="IY150" s="308" t="s">
        <v>150</v>
      </c>
      <c r="IZ150" s="309" t="str">
        <f>ADHK!IZ150</f>
        <v/>
      </c>
      <c r="JA150" s="309">
        <f>'Produksi dan Harga'!CA123</f>
        <v>4577.792807</v>
      </c>
      <c r="JB150" s="309">
        <f t="shared" si="2358"/>
        <v>0</v>
      </c>
      <c r="JC150" s="310"/>
      <c r="JD150" s="309">
        <f t="shared" si="2359"/>
        <v>0</v>
      </c>
      <c r="JE150" s="310"/>
      <c r="JF150" s="309"/>
      <c r="JG150" s="309">
        <f t="shared" si="2360"/>
        <v>0</v>
      </c>
      <c r="JH150" s="309">
        <f t="shared" si="2361"/>
        <v>0</v>
      </c>
      <c r="JI150" s="310">
        <v>0.36319999999999997</v>
      </c>
      <c r="JJ150" s="311">
        <f t="shared" si="2362"/>
        <v>0</v>
      </c>
      <c r="JK150" s="312">
        <f t="shared" si="2363"/>
        <v>0</v>
      </c>
      <c r="JL150" s="313"/>
      <c r="JM150" s="306">
        <v>3.0</v>
      </c>
      <c r="JN150" s="307" t="s">
        <v>152</v>
      </c>
      <c r="JO150" s="308" t="s">
        <v>132</v>
      </c>
      <c r="JP150" s="308" t="s">
        <v>150</v>
      </c>
      <c r="JQ150" s="309" t="str">
        <f>ADHK!JQ150</f>
        <v/>
      </c>
      <c r="JR150" s="309">
        <f>'Produksi dan Harga'!CF123</f>
        <v>4672.284231</v>
      </c>
      <c r="JS150" s="309">
        <f t="shared" si="2364"/>
        <v>0</v>
      </c>
      <c r="JT150" s="310"/>
      <c r="JU150" s="309">
        <f t="shared" si="2365"/>
        <v>0</v>
      </c>
      <c r="JV150" s="310"/>
      <c r="JW150" s="309"/>
      <c r="JX150" s="309">
        <f t="shared" si="2366"/>
        <v>0</v>
      </c>
      <c r="JY150" s="309">
        <f t="shared" si="2367"/>
        <v>0</v>
      </c>
      <c r="JZ150" s="310">
        <v>0.36319999999999997</v>
      </c>
      <c r="KA150" s="311">
        <f t="shared" si="2368"/>
        <v>0</v>
      </c>
      <c r="KB150" s="312">
        <f t="shared" si="2369"/>
        <v>0</v>
      </c>
      <c r="KC150" s="313"/>
      <c r="KD150" s="306">
        <v>3.0</v>
      </c>
      <c r="KE150" s="307" t="s">
        <v>152</v>
      </c>
      <c r="KF150" s="308" t="s">
        <v>132</v>
      </c>
      <c r="KG150" s="308" t="s">
        <v>150</v>
      </c>
      <c r="KH150" s="309" t="str">
        <f>ADHK!KH150</f>
        <v/>
      </c>
      <c r="KI150" s="309"/>
      <c r="KJ150" s="309">
        <f t="shared" si="2370"/>
        <v>0</v>
      </c>
      <c r="KK150" s="310"/>
      <c r="KL150" s="309">
        <f t="shared" si="2371"/>
        <v>0</v>
      </c>
      <c r="KM150" s="310"/>
      <c r="KN150" s="309"/>
      <c r="KO150" s="309">
        <f t="shared" si="2372"/>
        <v>0</v>
      </c>
      <c r="KP150" s="309">
        <f t="shared" si="2373"/>
        <v>0</v>
      </c>
      <c r="KQ150" s="310">
        <v>0.36319999999999997</v>
      </c>
      <c r="KR150" s="311">
        <f t="shared" si="2374"/>
        <v>0</v>
      </c>
      <c r="KS150" s="312">
        <f t="shared" si="2375"/>
        <v>0</v>
      </c>
      <c r="KT150" s="313"/>
      <c r="KU150" s="314"/>
    </row>
    <row r="151" ht="15.75" customHeight="1">
      <c r="A151" s="306">
        <v>4.0</v>
      </c>
      <c r="B151" s="307" t="s">
        <v>153</v>
      </c>
      <c r="C151" s="308" t="s">
        <v>132</v>
      </c>
      <c r="D151" s="308" t="s">
        <v>150</v>
      </c>
      <c r="E151" s="309">
        <f>ADHK!E151</f>
        <v>724</v>
      </c>
      <c r="F151" s="309">
        <f>ADHK!F151</f>
        <v>2915.860261</v>
      </c>
      <c r="G151" s="309">
        <f t="shared" si="2268"/>
        <v>2.111082829</v>
      </c>
      <c r="H151" s="310"/>
      <c r="I151" s="309">
        <f t="shared" si="2269"/>
        <v>0</v>
      </c>
      <c r="J151" s="310"/>
      <c r="K151" s="309"/>
      <c r="L151" s="309">
        <f t="shared" si="2270"/>
        <v>0</v>
      </c>
      <c r="M151" s="309">
        <f t="shared" si="2271"/>
        <v>2.111082829</v>
      </c>
      <c r="N151" s="310">
        <v>0.36319999999999997</v>
      </c>
      <c r="O151" s="311">
        <f t="shared" si="2272"/>
        <v>0.7667452834</v>
      </c>
      <c r="P151" s="312">
        <f t="shared" si="2273"/>
        <v>1.344337545</v>
      </c>
      <c r="Q151" s="313"/>
      <c r="R151" s="306">
        <v>4.0</v>
      </c>
      <c r="S151" s="307" t="s">
        <v>153</v>
      </c>
      <c r="T151" s="308" t="s">
        <v>132</v>
      </c>
      <c r="U151" s="308" t="s">
        <v>150</v>
      </c>
      <c r="V151" s="309">
        <f>ADHK!V151</f>
        <v>499</v>
      </c>
      <c r="W151" s="309">
        <f>'Produksi dan Harga'!I124</f>
        <v>3096.54458</v>
      </c>
      <c r="X151" s="309">
        <f t="shared" si="2274"/>
        <v>1.545175745</v>
      </c>
      <c r="Y151" s="310"/>
      <c r="Z151" s="309">
        <f t="shared" si="2275"/>
        <v>0</v>
      </c>
      <c r="AA151" s="310"/>
      <c r="AB151" s="309"/>
      <c r="AC151" s="309">
        <f t="shared" si="2276"/>
        <v>0</v>
      </c>
      <c r="AD151" s="309">
        <f t="shared" si="2277"/>
        <v>1.545175745</v>
      </c>
      <c r="AE151" s="310">
        <v>0.36319999999999997</v>
      </c>
      <c r="AF151" s="311">
        <f t="shared" si="2278"/>
        <v>0.5612078307</v>
      </c>
      <c r="AG151" s="312">
        <f t="shared" si="2279"/>
        <v>0.9839679146</v>
      </c>
      <c r="AH151" s="313"/>
      <c r="AI151" s="306">
        <v>4.0</v>
      </c>
      <c r="AJ151" s="307" t="s">
        <v>153</v>
      </c>
      <c r="AK151" s="308" t="s">
        <v>132</v>
      </c>
      <c r="AL151" s="308" t="s">
        <v>150</v>
      </c>
      <c r="AM151" s="309">
        <f>ADHK!AM151</f>
        <v>582</v>
      </c>
      <c r="AN151" s="309">
        <f>'Produksi dan Harga'!N124</f>
        <v>3110.178532</v>
      </c>
      <c r="AO151" s="309">
        <f t="shared" si="2280"/>
        <v>1.810123906</v>
      </c>
      <c r="AP151" s="310"/>
      <c r="AQ151" s="309">
        <f t="shared" si="2281"/>
        <v>0</v>
      </c>
      <c r="AR151" s="310"/>
      <c r="AS151" s="309"/>
      <c r="AT151" s="309">
        <f t="shared" si="2282"/>
        <v>0</v>
      </c>
      <c r="AU151" s="309">
        <f t="shared" si="2283"/>
        <v>1.810123906</v>
      </c>
      <c r="AV151" s="310">
        <v>0.36319999999999997</v>
      </c>
      <c r="AW151" s="311">
        <f t="shared" si="2284"/>
        <v>0.6574370026</v>
      </c>
      <c r="AX151" s="312">
        <f t="shared" si="2285"/>
        <v>1.152686903</v>
      </c>
      <c r="AY151" s="313"/>
      <c r="AZ151" s="306">
        <v>4.0</v>
      </c>
      <c r="BA151" s="307" t="s">
        <v>153</v>
      </c>
      <c r="BB151" s="308" t="s">
        <v>132</v>
      </c>
      <c r="BC151" s="308" t="s">
        <v>150</v>
      </c>
      <c r="BD151" s="309">
        <f>ADHK!BD151</f>
        <v>199</v>
      </c>
      <c r="BE151" s="309">
        <f>'Produksi dan Harga'!S124</f>
        <v>3227.765331</v>
      </c>
      <c r="BF151" s="309">
        <f t="shared" si="2286"/>
        <v>0.6423253008</v>
      </c>
      <c r="BG151" s="310"/>
      <c r="BH151" s="309">
        <f t="shared" si="2287"/>
        <v>0</v>
      </c>
      <c r="BI151" s="310"/>
      <c r="BJ151" s="309"/>
      <c r="BK151" s="309">
        <f t="shared" si="2288"/>
        <v>0</v>
      </c>
      <c r="BL151" s="309">
        <f t="shared" si="2289"/>
        <v>0.6423253008</v>
      </c>
      <c r="BM151" s="310">
        <v>0.36319999999999997</v>
      </c>
      <c r="BN151" s="311">
        <f t="shared" si="2290"/>
        <v>0.2332925493</v>
      </c>
      <c r="BO151" s="312">
        <f t="shared" si="2291"/>
        <v>0.4090327516</v>
      </c>
      <c r="BP151" s="313"/>
      <c r="BQ151" s="306">
        <v>4.0</v>
      </c>
      <c r="BR151" s="307" t="s">
        <v>153</v>
      </c>
      <c r="BS151" s="308" t="s">
        <v>132</v>
      </c>
      <c r="BT151" s="308" t="s">
        <v>150</v>
      </c>
      <c r="BU151" s="309">
        <f>ADHK!BU151</f>
        <v>98</v>
      </c>
      <c r="BV151" s="309">
        <f>'Produksi dan Harga'!X124</f>
        <v>3415.963536</v>
      </c>
      <c r="BW151" s="309">
        <f t="shared" si="2292"/>
        <v>0.3347644265</v>
      </c>
      <c r="BX151" s="310"/>
      <c r="BY151" s="309">
        <f t="shared" si="2293"/>
        <v>0</v>
      </c>
      <c r="BZ151" s="310"/>
      <c r="CA151" s="309"/>
      <c r="CB151" s="309">
        <f t="shared" si="2294"/>
        <v>0</v>
      </c>
      <c r="CC151" s="309">
        <f t="shared" si="2295"/>
        <v>0.3347644265</v>
      </c>
      <c r="CD151" s="310">
        <v>0.36319999999999997</v>
      </c>
      <c r="CE151" s="311">
        <f t="shared" si="2296"/>
        <v>0.1215864397</v>
      </c>
      <c r="CF151" s="312">
        <f t="shared" si="2297"/>
        <v>0.2131779868</v>
      </c>
      <c r="CG151" s="313"/>
      <c r="CH151" s="306">
        <v>4.0</v>
      </c>
      <c r="CI151" s="307" t="s">
        <v>153</v>
      </c>
      <c r="CJ151" s="308" t="s">
        <v>132</v>
      </c>
      <c r="CK151" s="308" t="s">
        <v>150</v>
      </c>
      <c r="CL151" s="309">
        <f>ADHK!CL151</f>
        <v>90</v>
      </c>
      <c r="CM151" s="309">
        <f>'Produksi dan Harga'!AA124</f>
        <v>3608.593974</v>
      </c>
      <c r="CN151" s="309">
        <f t="shared" si="2298"/>
        <v>0.3247734576</v>
      </c>
      <c r="CO151" s="310"/>
      <c r="CP151" s="309">
        <f t="shared" si="2299"/>
        <v>0</v>
      </c>
      <c r="CQ151" s="310"/>
      <c r="CR151" s="309"/>
      <c r="CS151" s="309">
        <f t="shared" si="2300"/>
        <v>0</v>
      </c>
      <c r="CT151" s="309">
        <f t="shared" si="2301"/>
        <v>0.3247734576</v>
      </c>
      <c r="CU151" s="310">
        <v>0.36319999999999997</v>
      </c>
      <c r="CV151" s="311">
        <f t="shared" si="2302"/>
        <v>0.1179577198</v>
      </c>
      <c r="CW151" s="312">
        <f t="shared" si="2303"/>
        <v>0.2068157378</v>
      </c>
      <c r="CX151" s="313"/>
      <c r="CY151" s="306">
        <v>4.0</v>
      </c>
      <c r="CZ151" s="307" t="s">
        <v>153</v>
      </c>
      <c r="DA151" s="308" t="s">
        <v>132</v>
      </c>
      <c r="DB151" s="308" t="s">
        <v>150</v>
      </c>
      <c r="DC151" s="309">
        <f>ADHK!DC151</f>
        <v>106</v>
      </c>
      <c r="DD151" s="309">
        <f>'Produksi dan Harga'!AH124</f>
        <v>3805.482103</v>
      </c>
      <c r="DE151" s="309">
        <f t="shared" si="2304"/>
        <v>0.4033811029</v>
      </c>
      <c r="DF151" s="310"/>
      <c r="DG151" s="309">
        <f t="shared" si="2305"/>
        <v>0</v>
      </c>
      <c r="DH151" s="310"/>
      <c r="DI151" s="309"/>
      <c r="DJ151" s="309">
        <f t="shared" si="2306"/>
        <v>0</v>
      </c>
      <c r="DK151" s="309">
        <f t="shared" si="2307"/>
        <v>0.4033811029</v>
      </c>
      <c r="DL151" s="310">
        <v>0.36319999999999997</v>
      </c>
      <c r="DM151" s="311">
        <f t="shared" si="2308"/>
        <v>0.1465080166</v>
      </c>
      <c r="DN151" s="312">
        <f t="shared" si="2309"/>
        <v>0.2568730864</v>
      </c>
      <c r="DO151" s="313"/>
      <c r="DP151" s="306">
        <v>4.0</v>
      </c>
      <c r="DQ151" s="307" t="s">
        <v>153</v>
      </c>
      <c r="DR151" s="308" t="s">
        <v>132</v>
      </c>
      <c r="DS151" s="308" t="s">
        <v>150</v>
      </c>
      <c r="DT151" s="309">
        <f>ADHK!DT151</f>
        <v>158</v>
      </c>
      <c r="DU151" s="309">
        <f>'Produksi dan Harga'!AM124</f>
        <v>3968.118851</v>
      </c>
      <c r="DV151" s="309">
        <f t="shared" si="2310"/>
        <v>0.6269627785</v>
      </c>
      <c r="DW151" s="310"/>
      <c r="DX151" s="309">
        <f t="shared" si="2311"/>
        <v>0</v>
      </c>
      <c r="DY151" s="310"/>
      <c r="DZ151" s="309"/>
      <c r="EA151" s="309">
        <f t="shared" si="2312"/>
        <v>0</v>
      </c>
      <c r="EB151" s="309">
        <f t="shared" si="2313"/>
        <v>0.6269627785</v>
      </c>
      <c r="EC151" s="310">
        <v>0.36319999999999997</v>
      </c>
      <c r="ED151" s="311">
        <f t="shared" si="2314"/>
        <v>0.2277128811</v>
      </c>
      <c r="EE151" s="312">
        <f t="shared" si="2315"/>
        <v>0.3992498973</v>
      </c>
      <c r="EF151" s="313"/>
      <c r="EG151" s="306">
        <v>4.0</v>
      </c>
      <c r="EH151" s="307" t="s">
        <v>153</v>
      </c>
      <c r="EI151" s="308" t="s">
        <v>132</v>
      </c>
      <c r="EJ151" s="308" t="s">
        <v>150</v>
      </c>
      <c r="EK151" s="309">
        <f>ADHK!EK151</f>
        <v>213</v>
      </c>
      <c r="EL151" s="309">
        <f>'Produksi dan Harga'!AR124</f>
        <v>3863.548776</v>
      </c>
      <c r="EM151" s="309">
        <f t="shared" si="2316"/>
        <v>0.8229358894</v>
      </c>
      <c r="EN151" s="310"/>
      <c r="EO151" s="309">
        <f t="shared" si="2317"/>
        <v>0</v>
      </c>
      <c r="EP151" s="310"/>
      <c r="EQ151" s="309"/>
      <c r="ER151" s="309">
        <f t="shared" si="2318"/>
        <v>0</v>
      </c>
      <c r="ES151" s="309">
        <f t="shared" si="2319"/>
        <v>0.8229358894</v>
      </c>
      <c r="ET151" s="310">
        <v>0.36319999999999997</v>
      </c>
      <c r="EU151" s="311">
        <f t="shared" si="2320"/>
        <v>0.298890315</v>
      </c>
      <c r="EV151" s="312">
        <f t="shared" si="2321"/>
        <v>0.5240455744</v>
      </c>
      <c r="EW151" s="313"/>
      <c r="EX151" s="306">
        <v>4.0</v>
      </c>
      <c r="EY151" s="307" t="s">
        <v>153</v>
      </c>
      <c r="EZ151" s="308" t="s">
        <v>132</v>
      </c>
      <c r="FA151" s="308" t="s">
        <v>150</v>
      </c>
      <c r="FB151" s="309">
        <f>ADHK!FB151</f>
        <v>285</v>
      </c>
      <c r="FC151" s="309">
        <f>'Produksi dan Harga'!AW124</f>
        <v>3874.603594</v>
      </c>
      <c r="FD151" s="309">
        <f t="shared" si="2322"/>
        <v>1.104262024</v>
      </c>
      <c r="FE151" s="310"/>
      <c r="FF151" s="309">
        <f t="shared" si="2323"/>
        <v>0</v>
      </c>
      <c r="FG151" s="310"/>
      <c r="FH151" s="309"/>
      <c r="FI151" s="309">
        <f t="shared" si="2324"/>
        <v>0</v>
      </c>
      <c r="FJ151" s="309">
        <f t="shared" si="2325"/>
        <v>1.104262024</v>
      </c>
      <c r="FK151" s="310">
        <v>0.36319999999999997</v>
      </c>
      <c r="FL151" s="311">
        <f t="shared" si="2326"/>
        <v>0.4010679672</v>
      </c>
      <c r="FM151" s="312">
        <f t="shared" si="2327"/>
        <v>0.703194057</v>
      </c>
      <c r="FN151" s="313"/>
      <c r="FO151" s="306">
        <v>4.0</v>
      </c>
      <c r="FP151" s="307" t="s">
        <v>153</v>
      </c>
      <c r="FQ151" s="308" t="s">
        <v>132</v>
      </c>
      <c r="FR151" s="308" t="s">
        <v>150</v>
      </c>
      <c r="FS151" s="309">
        <f>ADHK!FS151</f>
        <v>0</v>
      </c>
      <c r="FT151" s="309">
        <f>'Produksi dan Harga'!BB124</f>
        <v>4223.788692</v>
      </c>
      <c r="FU151" s="309">
        <f t="shared" si="2328"/>
        <v>0</v>
      </c>
      <c r="FV151" s="310"/>
      <c r="FW151" s="309">
        <f t="shared" si="2329"/>
        <v>0</v>
      </c>
      <c r="FX151" s="310"/>
      <c r="FY151" s="309"/>
      <c r="FZ151" s="309">
        <f t="shared" si="2330"/>
        <v>0</v>
      </c>
      <c r="GA151" s="309">
        <f t="shared" si="2331"/>
        <v>0</v>
      </c>
      <c r="GB151" s="310">
        <v>0.36319999999999997</v>
      </c>
      <c r="GC151" s="311">
        <f t="shared" si="2332"/>
        <v>0</v>
      </c>
      <c r="GD151" s="312">
        <f t="shared" si="2333"/>
        <v>0</v>
      </c>
      <c r="GE151" s="313"/>
      <c r="GF151" s="306">
        <v>4.0</v>
      </c>
      <c r="GG151" s="307" t="s">
        <v>153</v>
      </c>
      <c r="GH151" s="308" t="s">
        <v>132</v>
      </c>
      <c r="GI151" s="308" t="s">
        <v>150</v>
      </c>
      <c r="GJ151" s="309">
        <f>ADHK!GJ151</f>
        <v>253</v>
      </c>
      <c r="GK151" s="309">
        <f>'Produksi dan Harga'!BG124</f>
        <v>4307.850206</v>
      </c>
      <c r="GL151" s="309">
        <f t="shared" si="2334"/>
        <v>1.089886102</v>
      </c>
      <c r="GM151" s="310"/>
      <c r="GN151" s="309">
        <f t="shared" si="2335"/>
        <v>0</v>
      </c>
      <c r="GO151" s="310"/>
      <c r="GP151" s="309"/>
      <c r="GQ151" s="309">
        <f t="shared" si="2336"/>
        <v>0</v>
      </c>
      <c r="GR151" s="309">
        <f t="shared" si="2337"/>
        <v>1.089886102</v>
      </c>
      <c r="GS151" s="310">
        <v>0.36319999999999997</v>
      </c>
      <c r="GT151" s="311">
        <f t="shared" si="2338"/>
        <v>0.3958466323</v>
      </c>
      <c r="GU151" s="312">
        <f t="shared" si="2339"/>
        <v>0.6940394698</v>
      </c>
      <c r="GV151" s="313"/>
      <c r="GW151" s="306">
        <v>4.0</v>
      </c>
      <c r="GX151" s="307" t="s">
        <v>153</v>
      </c>
      <c r="GY151" s="308" t="s">
        <v>132</v>
      </c>
      <c r="GZ151" s="308" t="s">
        <v>150</v>
      </c>
      <c r="HA151" s="309">
        <f>ADHK!HA151</f>
        <v>198</v>
      </c>
      <c r="HB151" s="309">
        <f>'Produksi dan Harga'!BL124</f>
        <v>4270.884223</v>
      </c>
      <c r="HC151" s="309">
        <f t="shared" si="2340"/>
        <v>0.8456350762</v>
      </c>
      <c r="HD151" s="310"/>
      <c r="HE151" s="309">
        <f t="shared" si="2341"/>
        <v>0</v>
      </c>
      <c r="HF151" s="310"/>
      <c r="HG151" s="309"/>
      <c r="HH151" s="309">
        <f t="shared" si="2342"/>
        <v>0</v>
      </c>
      <c r="HI151" s="309">
        <f t="shared" si="2343"/>
        <v>0.8456350762</v>
      </c>
      <c r="HJ151" s="310">
        <v>0.36319999999999997</v>
      </c>
      <c r="HK151" s="311">
        <f t="shared" si="2344"/>
        <v>0.3071346597</v>
      </c>
      <c r="HL151" s="312">
        <f t="shared" si="2345"/>
        <v>0.5385004165</v>
      </c>
      <c r="HM151" s="313"/>
      <c r="HN151" s="306">
        <v>4.0</v>
      </c>
      <c r="HO151" s="307" t="s">
        <v>153</v>
      </c>
      <c r="HP151" s="308" t="s">
        <v>132</v>
      </c>
      <c r="HQ151" s="308" t="s">
        <v>150</v>
      </c>
      <c r="HR151" s="309">
        <f>ADHK!HR151</f>
        <v>702</v>
      </c>
      <c r="HS151" s="309">
        <f>'Produksi dan Harga'!BQ124</f>
        <v>4978.999434</v>
      </c>
      <c r="HT151" s="309">
        <f t="shared" si="2346"/>
        <v>3.495257603</v>
      </c>
      <c r="HU151" s="310"/>
      <c r="HV151" s="309">
        <f t="shared" si="2347"/>
        <v>0</v>
      </c>
      <c r="HW151" s="310"/>
      <c r="HX151" s="309"/>
      <c r="HY151" s="309">
        <f t="shared" si="2348"/>
        <v>0</v>
      </c>
      <c r="HZ151" s="309">
        <f t="shared" si="2349"/>
        <v>3.495257603</v>
      </c>
      <c r="IA151" s="310">
        <v>0.36319999999999997</v>
      </c>
      <c r="IB151" s="311">
        <f t="shared" si="2350"/>
        <v>1.269477561</v>
      </c>
      <c r="IC151" s="312">
        <f t="shared" si="2351"/>
        <v>2.225780041</v>
      </c>
      <c r="ID151" s="313"/>
      <c r="IE151" s="306">
        <v>4.0</v>
      </c>
      <c r="IF151" s="307" t="s">
        <v>153</v>
      </c>
      <c r="IG151" s="308" t="s">
        <v>132</v>
      </c>
      <c r="IH151" s="308" t="s">
        <v>150</v>
      </c>
      <c r="II151" s="309">
        <f>ADHK!II151</f>
        <v>574</v>
      </c>
      <c r="IJ151" s="309">
        <f>'Produksi dan Harga'!BV124</f>
        <v>5330.663677</v>
      </c>
      <c r="IK151" s="309">
        <f t="shared" si="2352"/>
        <v>3.059800951</v>
      </c>
      <c r="IL151" s="310"/>
      <c r="IM151" s="309">
        <f t="shared" si="2353"/>
        <v>0</v>
      </c>
      <c r="IN151" s="310"/>
      <c r="IO151" s="309"/>
      <c r="IP151" s="309">
        <f t="shared" si="2354"/>
        <v>0</v>
      </c>
      <c r="IQ151" s="309">
        <f t="shared" si="2355"/>
        <v>3.059800951</v>
      </c>
      <c r="IR151" s="310">
        <v>0.36319999999999997</v>
      </c>
      <c r="IS151" s="311">
        <f t="shared" si="2356"/>
        <v>1.111319705</v>
      </c>
      <c r="IT151" s="312">
        <f t="shared" si="2357"/>
        <v>1.948481245</v>
      </c>
      <c r="IU151" s="313"/>
      <c r="IV151" s="306">
        <v>4.0</v>
      </c>
      <c r="IW151" s="307" t="s">
        <v>153</v>
      </c>
      <c r="IX151" s="308" t="s">
        <v>132</v>
      </c>
      <c r="IY151" s="308" t="s">
        <v>150</v>
      </c>
      <c r="IZ151" s="309">
        <f>ADHK!IZ151</f>
        <v>329</v>
      </c>
      <c r="JA151" s="309">
        <f>'Produksi dan Harga'!CA124</f>
        <v>5513.349971</v>
      </c>
      <c r="JB151" s="309">
        <f t="shared" si="2358"/>
        <v>1.813892141</v>
      </c>
      <c r="JC151" s="310"/>
      <c r="JD151" s="309">
        <f t="shared" si="2359"/>
        <v>0</v>
      </c>
      <c r="JE151" s="310"/>
      <c r="JF151" s="309"/>
      <c r="JG151" s="309">
        <f t="shared" si="2360"/>
        <v>0</v>
      </c>
      <c r="JH151" s="309">
        <f t="shared" si="2361"/>
        <v>1.813892141</v>
      </c>
      <c r="JI151" s="310">
        <v>0.36319999999999997</v>
      </c>
      <c r="JJ151" s="311">
        <f t="shared" si="2362"/>
        <v>0.6588056255</v>
      </c>
      <c r="JK151" s="312">
        <f t="shared" si="2363"/>
        <v>1.155086515</v>
      </c>
      <c r="JL151" s="313"/>
      <c r="JM151" s="306">
        <v>4.0</v>
      </c>
      <c r="JN151" s="307" t="s">
        <v>153</v>
      </c>
      <c r="JO151" s="308" t="s">
        <v>132</v>
      </c>
      <c r="JP151" s="308" t="s">
        <v>150</v>
      </c>
      <c r="JQ151" s="309">
        <f>ADHK!JQ151</f>
        <v>300</v>
      </c>
      <c r="JR151" s="309">
        <f>'Produksi dan Harga'!CF124</f>
        <v>5627.152477</v>
      </c>
      <c r="JS151" s="309">
        <f t="shared" si="2364"/>
        <v>1.688145743</v>
      </c>
      <c r="JT151" s="310"/>
      <c r="JU151" s="309">
        <f t="shared" si="2365"/>
        <v>0</v>
      </c>
      <c r="JV151" s="310"/>
      <c r="JW151" s="309"/>
      <c r="JX151" s="309">
        <f t="shared" si="2366"/>
        <v>0</v>
      </c>
      <c r="JY151" s="309">
        <f t="shared" si="2367"/>
        <v>1.688145743</v>
      </c>
      <c r="JZ151" s="310">
        <v>0.36319999999999997</v>
      </c>
      <c r="KA151" s="311">
        <f t="shared" si="2368"/>
        <v>0.6131345339</v>
      </c>
      <c r="KB151" s="312">
        <f t="shared" si="2369"/>
        <v>1.075011209</v>
      </c>
      <c r="KC151" s="313"/>
      <c r="KD151" s="306">
        <v>4.0</v>
      </c>
      <c r="KE151" s="307" t="s">
        <v>153</v>
      </c>
      <c r="KF151" s="308" t="s">
        <v>132</v>
      </c>
      <c r="KG151" s="308" t="s">
        <v>150</v>
      </c>
      <c r="KH151" s="309" t="str">
        <f>ADHK!KH151</f>
        <v/>
      </c>
      <c r="KI151" s="309"/>
      <c r="KJ151" s="309">
        <f t="shared" si="2370"/>
        <v>0</v>
      </c>
      <c r="KK151" s="310"/>
      <c r="KL151" s="309">
        <f t="shared" si="2371"/>
        <v>0</v>
      </c>
      <c r="KM151" s="310"/>
      <c r="KN151" s="309"/>
      <c r="KO151" s="309">
        <f t="shared" si="2372"/>
        <v>0</v>
      </c>
      <c r="KP151" s="309">
        <f t="shared" si="2373"/>
        <v>0</v>
      </c>
      <c r="KQ151" s="310">
        <v>0.36319999999999997</v>
      </c>
      <c r="KR151" s="311">
        <f t="shared" si="2374"/>
        <v>0</v>
      </c>
      <c r="KS151" s="312">
        <f t="shared" si="2375"/>
        <v>0</v>
      </c>
      <c r="KT151" s="313"/>
      <c r="KU151" s="314"/>
    </row>
    <row r="152" ht="15.75" customHeight="1">
      <c r="A152" s="306">
        <v>5.0</v>
      </c>
      <c r="B152" s="307" t="s">
        <v>154</v>
      </c>
      <c r="C152" s="308" t="s">
        <v>132</v>
      </c>
      <c r="D152" s="308" t="s">
        <v>150</v>
      </c>
      <c r="E152" s="309">
        <f>ADHK!E152</f>
        <v>537</v>
      </c>
      <c r="F152" s="309">
        <f>ADHK!F152</f>
        <v>3026.259552</v>
      </c>
      <c r="G152" s="309">
        <f t="shared" si="2268"/>
        <v>1.62510138</v>
      </c>
      <c r="H152" s="310"/>
      <c r="I152" s="309">
        <f t="shared" si="2269"/>
        <v>0</v>
      </c>
      <c r="J152" s="310"/>
      <c r="K152" s="309"/>
      <c r="L152" s="309">
        <f t="shared" si="2270"/>
        <v>0</v>
      </c>
      <c r="M152" s="309">
        <f t="shared" si="2271"/>
        <v>1.62510138</v>
      </c>
      <c r="N152" s="310">
        <v>0.36319999999999997</v>
      </c>
      <c r="O152" s="311">
        <f t="shared" si="2272"/>
        <v>0.5902368211</v>
      </c>
      <c r="P152" s="312">
        <f t="shared" si="2273"/>
        <v>1.034864558</v>
      </c>
      <c r="Q152" s="313"/>
      <c r="R152" s="306">
        <v>5.0</v>
      </c>
      <c r="S152" s="307" t="s">
        <v>154</v>
      </c>
      <c r="T152" s="308" t="s">
        <v>132</v>
      </c>
      <c r="U152" s="308" t="s">
        <v>150</v>
      </c>
      <c r="V152" s="309">
        <f>ADHK!V152</f>
        <v>199</v>
      </c>
      <c r="W152" s="309">
        <f>'Produksi dan Harga'!I125</f>
        <v>3213.784879</v>
      </c>
      <c r="X152" s="309">
        <f t="shared" si="2274"/>
        <v>0.6395431908</v>
      </c>
      <c r="Y152" s="310"/>
      <c r="Z152" s="309">
        <f t="shared" si="2275"/>
        <v>0</v>
      </c>
      <c r="AA152" s="310"/>
      <c r="AB152" s="309"/>
      <c r="AC152" s="309">
        <f t="shared" si="2276"/>
        <v>0</v>
      </c>
      <c r="AD152" s="309">
        <f t="shared" si="2277"/>
        <v>0.6395431908</v>
      </c>
      <c r="AE152" s="310">
        <v>0.36319999999999997</v>
      </c>
      <c r="AF152" s="311">
        <f t="shared" si="2278"/>
        <v>0.2322820869</v>
      </c>
      <c r="AG152" s="312">
        <f t="shared" si="2279"/>
        <v>0.4072611039</v>
      </c>
      <c r="AH152" s="313"/>
      <c r="AI152" s="306">
        <v>5.0</v>
      </c>
      <c r="AJ152" s="307" t="s">
        <v>154</v>
      </c>
      <c r="AK152" s="308" t="s">
        <v>132</v>
      </c>
      <c r="AL152" s="308" t="s">
        <v>150</v>
      </c>
      <c r="AM152" s="309">
        <f>ADHK!AM152</f>
        <v>181</v>
      </c>
      <c r="AN152" s="309">
        <f>'Produksi dan Harga'!N125</f>
        <v>3227.935035</v>
      </c>
      <c r="AO152" s="309">
        <f t="shared" si="2280"/>
        <v>0.5842562414</v>
      </c>
      <c r="AP152" s="310"/>
      <c r="AQ152" s="309">
        <f t="shared" si="2281"/>
        <v>0</v>
      </c>
      <c r="AR152" s="310"/>
      <c r="AS152" s="309"/>
      <c r="AT152" s="309">
        <f t="shared" si="2282"/>
        <v>0</v>
      </c>
      <c r="AU152" s="309">
        <f t="shared" si="2283"/>
        <v>0.5842562414</v>
      </c>
      <c r="AV152" s="310">
        <v>0.36319999999999997</v>
      </c>
      <c r="AW152" s="311">
        <f t="shared" si="2284"/>
        <v>0.2122018669</v>
      </c>
      <c r="AX152" s="312">
        <f t="shared" si="2285"/>
        <v>0.3720543745</v>
      </c>
      <c r="AY152" s="313"/>
      <c r="AZ152" s="306">
        <v>5.0</v>
      </c>
      <c r="BA152" s="307" t="s">
        <v>154</v>
      </c>
      <c r="BB152" s="308" t="s">
        <v>132</v>
      </c>
      <c r="BC152" s="308" t="s">
        <v>150</v>
      </c>
      <c r="BD152" s="309">
        <f>ADHK!BD152</f>
        <v>164</v>
      </c>
      <c r="BE152" s="309">
        <f>'Produksi dan Harga'!S125</f>
        <v>3349.973864</v>
      </c>
      <c r="BF152" s="309">
        <f t="shared" si="2286"/>
        <v>0.5493957137</v>
      </c>
      <c r="BG152" s="310"/>
      <c r="BH152" s="309">
        <f t="shared" si="2287"/>
        <v>0</v>
      </c>
      <c r="BI152" s="310"/>
      <c r="BJ152" s="309"/>
      <c r="BK152" s="309">
        <f t="shared" si="2288"/>
        <v>0</v>
      </c>
      <c r="BL152" s="309">
        <f t="shared" si="2289"/>
        <v>0.5493957137</v>
      </c>
      <c r="BM152" s="310">
        <v>0.36319999999999997</v>
      </c>
      <c r="BN152" s="311">
        <f t="shared" si="2290"/>
        <v>0.1995405232</v>
      </c>
      <c r="BO152" s="312">
        <f t="shared" si="2291"/>
        <v>0.3498551905</v>
      </c>
      <c r="BP152" s="313"/>
      <c r="BQ152" s="306">
        <v>5.0</v>
      </c>
      <c r="BR152" s="307" t="s">
        <v>154</v>
      </c>
      <c r="BS152" s="308" t="s">
        <v>132</v>
      </c>
      <c r="BT152" s="308" t="s">
        <v>150</v>
      </c>
      <c r="BU152" s="309">
        <f>ADHK!BU152</f>
        <v>128</v>
      </c>
      <c r="BV152" s="309">
        <f>'Produksi dan Harga'!X125</f>
        <v>3545.297565</v>
      </c>
      <c r="BW152" s="309">
        <f t="shared" si="2292"/>
        <v>0.4537980883</v>
      </c>
      <c r="BX152" s="310"/>
      <c r="BY152" s="309">
        <f t="shared" si="2293"/>
        <v>0</v>
      </c>
      <c r="BZ152" s="310"/>
      <c r="CA152" s="309"/>
      <c r="CB152" s="309">
        <f t="shared" si="2294"/>
        <v>0</v>
      </c>
      <c r="CC152" s="309">
        <f t="shared" si="2295"/>
        <v>0.4537980883</v>
      </c>
      <c r="CD152" s="310">
        <v>0.36319999999999997</v>
      </c>
      <c r="CE152" s="311">
        <f t="shared" si="2296"/>
        <v>0.1648194657</v>
      </c>
      <c r="CF152" s="312">
        <f t="shared" si="2297"/>
        <v>0.2889786226</v>
      </c>
      <c r="CG152" s="313"/>
      <c r="CH152" s="306">
        <v>5.0</v>
      </c>
      <c r="CI152" s="307" t="s">
        <v>154</v>
      </c>
      <c r="CJ152" s="308" t="s">
        <v>132</v>
      </c>
      <c r="CK152" s="308" t="s">
        <v>150</v>
      </c>
      <c r="CL152" s="309">
        <f>ADHK!CL152</f>
        <v>165</v>
      </c>
      <c r="CM152" s="309">
        <f>'Produksi dan Harga'!AA125</f>
        <v>3745.221309</v>
      </c>
      <c r="CN152" s="309">
        <f t="shared" si="2298"/>
        <v>0.617961516</v>
      </c>
      <c r="CO152" s="310"/>
      <c r="CP152" s="309">
        <f t="shared" si="2299"/>
        <v>0</v>
      </c>
      <c r="CQ152" s="310"/>
      <c r="CR152" s="309"/>
      <c r="CS152" s="309">
        <f t="shared" si="2300"/>
        <v>0</v>
      </c>
      <c r="CT152" s="309">
        <f t="shared" si="2301"/>
        <v>0.617961516</v>
      </c>
      <c r="CU152" s="310">
        <v>0.36319999999999997</v>
      </c>
      <c r="CV152" s="311">
        <f t="shared" si="2302"/>
        <v>0.2244436226</v>
      </c>
      <c r="CW152" s="312">
        <f t="shared" si="2303"/>
        <v>0.3935178934</v>
      </c>
      <c r="CX152" s="313"/>
      <c r="CY152" s="306">
        <v>5.0</v>
      </c>
      <c r="CZ152" s="307" t="s">
        <v>154</v>
      </c>
      <c r="DA152" s="308" t="s">
        <v>132</v>
      </c>
      <c r="DB152" s="308" t="s">
        <v>150</v>
      </c>
      <c r="DC152" s="309">
        <f>ADHK!DC152</f>
        <v>166</v>
      </c>
      <c r="DD152" s="309">
        <f>'Produksi dan Harga'!AH125</f>
        <v>3949.563949</v>
      </c>
      <c r="DE152" s="309">
        <f t="shared" si="2304"/>
        <v>0.6556276155</v>
      </c>
      <c r="DF152" s="310"/>
      <c r="DG152" s="309">
        <f t="shared" si="2305"/>
        <v>0</v>
      </c>
      <c r="DH152" s="310"/>
      <c r="DI152" s="309"/>
      <c r="DJ152" s="309">
        <f t="shared" si="2306"/>
        <v>0</v>
      </c>
      <c r="DK152" s="309">
        <f t="shared" si="2307"/>
        <v>0.6556276155</v>
      </c>
      <c r="DL152" s="310">
        <v>0.36319999999999997</v>
      </c>
      <c r="DM152" s="311">
        <f t="shared" si="2308"/>
        <v>0.23812395</v>
      </c>
      <c r="DN152" s="312">
        <f t="shared" si="2309"/>
        <v>0.4175036656</v>
      </c>
      <c r="DO152" s="313"/>
      <c r="DP152" s="306">
        <v>5.0</v>
      </c>
      <c r="DQ152" s="307" t="s">
        <v>154</v>
      </c>
      <c r="DR152" s="308" t="s">
        <v>132</v>
      </c>
      <c r="DS152" s="308" t="s">
        <v>150</v>
      </c>
      <c r="DT152" s="309">
        <f>ADHK!DT152</f>
        <v>228</v>
      </c>
      <c r="DU152" s="309">
        <f>'Produksi dan Harga'!AM125</f>
        <v>4118.358393</v>
      </c>
      <c r="DV152" s="309">
        <f t="shared" si="2310"/>
        <v>0.9389857136</v>
      </c>
      <c r="DW152" s="310"/>
      <c r="DX152" s="309">
        <f t="shared" si="2311"/>
        <v>0</v>
      </c>
      <c r="DY152" s="310"/>
      <c r="DZ152" s="309"/>
      <c r="EA152" s="309">
        <f t="shared" si="2312"/>
        <v>0</v>
      </c>
      <c r="EB152" s="309">
        <f t="shared" si="2313"/>
        <v>0.9389857136</v>
      </c>
      <c r="EC152" s="310">
        <v>0.36319999999999997</v>
      </c>
      <c r="ED152" s="311">
        <f t="shared" si="2314"/>
        <v>0.3410396112</v>
      </c>
      <c r="EE152" s="312">
        <f t="shared" si="2315"/>
        <v>0.5979461024</v>
      </c>
      <c r="EF152" s="313"/>
      <c r="EG152" s="306">
        <v>5.0</v>
      </c>
      <c r="EH152" s="307" t="s">
        <v>154</v>
      </c>
      <c r="EI152" s="308" t="s">
        <v>132</v>
      </c>
      <c r="EJ152" s="308" t="s">
        <v>150</v>
      </c>
      <c r="EK152" s="309">
        <f>ADHK!EK152</f>
        <v>760</v>
      </c>
      <c r="EL152" s="309">
        <f>'Produksi dan Harga'!AR125</f>
        <v>4009.829122</v>
      </c>
      <c r="EM152" s="309">
        <f t="shared" si="2316"/>
        <v>3.047470133</v>
      </c>
      <c r="EN152" s="310"/>
      <c r="EO152" s="309">
        <f t="shared" si="2317"/>
        <v>0</v>
      </c>
      <c r="EP152" s="310"/>
      <c r="EQ152" s="309"/>
      <c r="ER152" s="309">
        <f t="shared" si="2318"/>
        <v>0</v>
      </c>
      <c r="ES152" s="309">
        <f t="shared" si="2319"/>
        <v>3.047470133</v>
      </c>
      <c r="ET152" s="310">
        <v>0.36319999999999997</v>
      </c>
      <c r="EU152" s="311">
        <f t="shared" si="2320"/>
        <v>1.106841152</v>
      </c>
      <c r="EV152" s="312">
        <f t="shared" si="2321"/>
        <v>1.940628981</v>
      </c>
      <c r="EW152" s="313"/>
      <c r="EX152" s="306">
        <v>5.0</v>
      </c>
      <c r="EY152" s="307" t="s">
        <v>154</v>
      </c>
      <c r="EZ152" s="308" t="s">
        <v>132</v>
      </c>
      <c r="FA152" s="308" t="s">
        <v>150</v>
      </c>
      <c r="FB152" s="309">
        <f>ADHK!FB152</f>
        <v>90</v>
      </c>
      <c r="FC152" s="309">
        <f>'Produksi dan Harga'!AW125</f>
        <v>4021.302493</v>
      </c>
      <c r="FD152" s="309">
        <f t="shared" si="2322"/>
        <v>0.3619172244</v>
      </c>
      <c r="FE152" s="310"/>
      <c r="FF152" s="309">
        <f t="shared" si="2323"/>
        <v>0</v>
      </c>
      <c r="FG152" s="310"/>
      <c r="FH152" s="309"/>
      <c r="FI152" s="309">
        <f t="shared" si="2324"/>
        <v>0</v>
      </c>
      <c r="FJ152" s="309">
        <f t="shared" si="2325"/>
        <v>0.3619172244</v>
      </c>
      <c r="FK152" s="310">
        <v>0.36319999999999997</v>
      </c>
      <c r="FL152" s="311">
        <f t="shared" si="2326"/>
        <v>0.1314483359</v>
      </c>
      <c r="FM152" s="312">
        <f t="shared" si="2327"/>
        <v>0.2304688885</v>
      </c>
      <c r="FN152" s="313"/>
      <c r="FO152" s="306">
        <v>5.0</v>
      </c>
      <c r="FP152" s="307" t="s">
        <v>154</v>
      </c>
      <c r="FQ152" s="308" t="s">
        <v>132</v>
      </c>
      <c r="FR152" s="308" t="s">
        <v>150</v>
      </c>
      <c r="FS152" s="309">
        <f>ADHK!FS152</f>
        <v>10</v>
      </c>
      <c r="FT152" s="309">
        <f>'Produksi dan Harga'!BB125</f>
        <v>4383.708317</v>
      </c>
      <c r="FU152" s="309">
        <f t="shared" si="2328"/>
        <v>0.04383708317</v>
      </c>
      <c r="FV152" s="310"/>
      <c r="FW152" s="309">
        <f t="shared" si="2329"/>
        <v>0</v>
      </c>
      <c r="FX152" s="310"/>
      <c r="FY152" s="309"/>
      <c r="FZ152" s="309">
        <f t="shared" si="2330"/>
        <v>0</v>
      </c>
      <c r="GA152" s="309">
        <f t="shared" si="2331"/>
        <v>0.04383708317</v>
      </c>
      <c r="GB152" s="310">
        <v>0.36319999999999997</v>
      </c>
      <c r="GC152" s="311">
        <f t="shared" si="2332"/>
        <v>0.01592162861</v>
      </c>
      <c r="GD152" s="312">
        <f t="shared" si="2333"/>
        <v>0.02791545456</v>
      </c>
      <c r="GE152" s="313"/>
      <c r="GF152" s="306">
        <v>5.0</v>
      </c>
      <c r="GG152" s="307" t="s">
        <v>154</v>
      </c>
      <c r="GH152" s="308" t="s">
        <v>132</v>
      </c>
      <c r="GI152" s="308" t="s">
        <v>150</v>
      </c>
      <c r="GJ152" s="309">
        <f>ADHK!GJ152</f>
        <v>0</v>
      </c>
      <c r="GK152" s="309">
        <f>'Produksi dan Harga'!BG125</f>
        <v>4470.952539</v>
      </c>
      <c r="GL152" s="309">
        <f t="shared" si="2334"/>
        <v>0</v>
      </c>
      <c r="GM152" s="310"/>
      <c r="GN152" s="309">
        <f t="shared" si="2335"/>
        <v>0</v>
      </c>
      <c r="GO152" s="310"/>
      <c r="GP152" s="309"/>
      <c r="GQ152" s="309">
        <f t="shared" si="2336"/>
        <v>0</v>
      </c>
      <c r="GR152" s="309">
        <f t="shared" si="2337"/>
        <v>0</v>
      </c>
      <c r="GS152" s="310">
        <v>0.36319999999999997</v>
      </c>
      <c r="GT152" s="311">
        <f t="shared" si="2338"/>
        <v>0</v>
      </c>
      <c r="GU152" s="312">
        <f t="shared" si="2339"/>
        <v>0</v>
      </c>
      <c r="GV152" s="313"/>
      <c r="GW152" s="306">
        <v>5.0</v>
      </c>
      <c r="GX152" s="307" t="s">
        <v>154</v>
      </c>
      <c r="GY152" s="308" t="s">
        <v>132</v>
      </c>
      <c r="GZ152" s="308" t="s">
        <v>150</v>
      </c>
      <c r="HA152" s="309" t="str">
        <f>ADHK!HA152</f>
        <v/>
      </c>
      <c r="HB152" s="309">
        <f>'Produksi dan Harga'!BL125</f>
        <v>4432.586963</v>
      </c>
      <c r="HC152" s="309">
        <f t="shared" si="2340"/>
        <v>0</v>
      </c>
      <c r="HD152" s="310"/>
      <c r="HE152" s="309">
        <f t="shared" si="2341"/>
        <v>0</v>
      </c>
      <c r="HF152" s="310"/>
      <c r="HG152" s="309"/>
      <c r="HH152" s="309">
        <f t="shared" si="2342"/>
        <v>0</v>
      </c>
      <c r="HI152" s="309">
        <f t="shared" si="2343"/>
        <v>0</v>
      </c>
      <c r="HJ152" s="310">
        <v>0.36319999999999997</v>
      </c>
      <c r="HK152" s="311">
        <f t="shared" si="2344"/>
        <v>0</v>
      </c>
      <c r="HL152" s="312">
        <f t="shared" si="2345"/>
        <v>0</v>
      </c>
      <c r="HM152" s="313"/>
      <c r="HN152" s="306">
        <v>5.0</v>
      </c>
      <c r="HO152" s="307" t="s">
        <v>154</v>
      </c>
      <c r="HP152" s="308" t="s">
        <v>132</v>
      </c>
      <c r="HQ152" s="308" t="s">
        <v>150</v>
      </c>
      <c r="HR152" s="309" t="str">
        <f>ADHK!HR152</f>
        <v/>
      </c>
      <c r="HS152" s="309">
        <f>'Produksi dan Harga'!BQ125</f>
        <v>5167.512587</v>
      </c>
      <c r="HT152" s="309">
        <f t="shared" si="2346"/>
        <v>0</v>
      </c>
      <c r="HU152" s="310"/>
      <c r="HV152" s="309">
        <f t="shared" si="2347"/>
        <v>0</v>
      </c>
      <c r="HW152" s="310"/>
      <c r="HX152" s="309"/>
      <c r="HY152" s="309">
        <f t="shared" si="2348"/>
        <v>0</v>
      </c>
      <c r="HZ152" s="309">
        <f t="shared" si="2349"/>
        <v>0</v>
      </c>
      <c r="IA152" s="310">
        <v>0.36319999999999997</v>
      </c>
      <c r="IB152" s="311">
        <f t="shared" si="2350"/>
        <v>0</v>
      </c>
      <c r="IC152" s="312">
        <f t="shared" si="2351"/>
        <v>0</v>
      </c>
      <c r="ID152" s="313"/>
      <c r="IE152" s="306">
        <v>5.0</v>
      </c>
      <c r="IF152" s="307" t="s">
        <v>154</v>
      </c>
      <c r="IG152" s="308" t="s">
        <v>132</v>
      </c>
      <c r="IH152" s="308" t="s">
        <v>150</v>
      </c>
      <c r="II152" s="309" t="str">
        <f>ADHK!II152</f>
        <v/>
      </c>
      <c r="IJ152" s="309">
        <f>'Produksi dan Harga'!BV125</f>
        <v>5532.491419</v>
      </c>
      <c r="IK152" s="309">
        <f t="shared" si="2352"/>
        <v>0</v>
      </c>
      <c r="IL152" s="310"/>
      <c r="IM152" s="309">
        <f t="shared" si="2353"/>
        <v>0</v>
      </c>
      <c r="IN152" s="310"/>
      <c r="IO152" s="309"/>
      <c r="IP152" s="309">
        <f t="shared" si="2354"/>
        <v>0</v>
      </c>
      <c r="IQ152" s="309">
        <f t="shared" si="2355"/>
        <v>0</v>
      </c>
      <c r="IR152" s="310">
        <v>0.36319999999999997</v>
      </c>
      <c r="IS152" s="311">
        <f t="shared" si="2356"/>
        <v>0</v>
      </c>
      <c r="IT152" s="312">
        <f t="shared" si="2357"/>
        <v>0</v>
      </c>
      <c r="IU152" s="313"/>
      <c r="IV152" s="306">
        <v>5.0</v>
      </c>
      <c r="IW152" s="307" t="s">
        <v>154</v>
      </c>
      <c r="IX152" s="308" t="s">
        <v>132</v>
      </c>
      <c r="IY152" s="308" t="s">
        <v>150</v>
      </c>
      <c r="IZ152" s="309" t="str">
        <f>ADHK!IZ152</f>
        <v/>
      </c>
      <c r="JA152" s="309">
        <f>'Produksi dan Harga'!CA125</f>
        <v>5722.094519</v>
      </c>
      <c r="JB152" s="309">
        <f t="shared" si="2358"/>
        <v>0</v>
      </c>
      <c r="JC152" s="310"/>
      <c r="JD152" s="309">
        <f t="shared" si="2359"/>
        <v>0</v>
      </c>
      <c r="JE152" s="310"/>
      <c r="JF152" s="309"/>
      <c r="JG152" s="309">
        <f t="shared" si="2360"/>
        <v>0</v>
      </c>
      <c r="JH152" s="309">
        <f t="shared" si="2361"/>
        <v>0</v>
      </c>
      <c r="JI152" s="310">
        <v>0.36319999999999997</v>
      </c>
      <c r="JJ152" s="311">
        <f t="shared" si="2362"/>
        <v>0</v>
      </c>
      <c r="JK152" s="312">
        <f t="shared" si="2363"/>
        <v>0</v>
      </c>
      <c r="JL152" s="313"/>
      <c r="JM152" s="306">
        <v>5.0</v>
      </c>
      <c r="JN152" s="307" t="s">
        <v>154</v>
      </c>
      <c r="JO152" s="308" t="s">
        <v>132</v>
      </c>
      <c r="JP152" s="308" t="s">
        <v>150</v>
      </c>
      <c r="JQ152" s="309" t="str">
        <f>ADHK!JQ152</f>
        <v/>
      </c>
      <c r="JR152" s="309">
        <f>'Produksi dan Harga'!CF125</f>
        <v>5840.205776</v>
      </c>
      <c r="JS152" s="309">
        <f t="shared" si="2364"/>
        <v>0</v>
      </c>
      <c r="JT152" s="310"/>
      <c r="JU152" s="309">
        <f t="shared" si="2365"/>
        <v>0</v>
      </c>
      <c r="JV152" s="310"/>
      <c r="JW152" s="309"/>
      <c r="JX152" s="309">
        <f t="shared" si="2366"/>
        <v>0</v>
      </c>
      <c r="JY152" s="309">
        <f t="shared" si="2367"/>
        <v>0</v>
      </c>
      <c r="JZ152" s="310">
        <v>0.36319999999999997</v>
      </c>
      <c r="KA152" s="311">
        <f t="shared" si="2368"/>
        <v>0</v>
      </c>
      <c r="KB152" s="312">
        <f t="shared" si="2369"/>
        <v>0</v>
      </c>
      <c r="KC152" s="313"/>
      <c r="KD152" s="306">
        <v>5.0</v>
      </c>
      <c r="KE152" s="307" t="s">
        <v>154</v>
      </c>
      <c r="KF152" s="308" t="s">
        <v>132</v>
      </c>
      <c r="KG152" s="308" t="s">
        <v>150</v>
      </c>
      <c r="KH152" s="309" t="str">
        <f>ADHK!KH152</f>
        <v/>
      </c>
      <c r="KI152" s="309"/>
      <c r="KJ152" s="309">
        <f t="shared" si="2370"/>
        <v>0</v>
      </c>
      <c r="KK152" s="310"/>
      <c r="KL152" s="309">
        <f t="shared" si="2371"/>
        <v>0</v>
      </c>
      <c r="KM152" s="310"/>
      <c r="KN152" s="309"/>
      <c r="KO152" s="309">
        <f t="shared" si="2372"/>
        <v>0</v>
      </c>
      <c r="KP152" s="309">
        <f t="shared" si="2373"/>
        <v>0</v>
      </c>
      <c r="KQ152" s="310">
        <v>0.36319999999999997</v>
      </c>
      <c r="KR152" s="311">
        <f t="shared" si="2374"/>
        <v>0</v>
      </c>
      <c r="KS152" s="312">
        <f t="shared" si="2375"/>
        <v>0</v>
      </c>
      <c r="KT152" s="313"/>
      <c r="KU152" s="314"/>
    </row>
    <row r="153" ht="15.75" customHeight="1">
      <c r="A153" s="306">
        <v>6.0</v>
      </c>
      <c r="B153" s="307" t="s">
        <v>155</v>
      </c>
      <c r="C153" s="308" t="s">
        <v>132</v>
      </c>
      <c r="D153" s="308" t="s">
        <v>150</v>
      </c>
      <c r="E153" s="309">
        <f>ADHK!E153</f>
        <v>7540</v>
      </c>
      <c r="F153" s="309">
        <f>ADHK!F153</f>
        <v>2111.939644</v>
      </c>
      <c r="G153" s="309">
        <f t="shared" si="2268"/>
        <v>15.92402491</v>
      </c>
      <c r="H153" s="310"/>
      <c r="I153" s="309">
        <f t="shared" si="2269"/>
        <v>0</v>
      </c>
      <c r="J153" s="310"/>
      <c r="K153" s="309"/>
      <c r="L153" s="309">
        <f t="shared" si="2270"/>
        <v>0</v>
      </c>
      <c r="M153" s="309">
        <f t="shared" si="2271"/>
        <v>15.92402491</v>
      </c>
      <c r="N153" s="310">
        <v>0.36319999999999997</v>
      </c>
      <c r="O153" s="311">
        <f t="shared" si="2272"/>
        <v>5.783605849</v>
      </c>
      <c r="P153" s="312">
        <f t="shared" si="2273"/>
        <v>10.14041907</v>
      </c>
      <c r="Q153" s="313"/>
      <c r="R153" s="306">
        <v>6.0</v>
      </c>
      <c r="S153" s="307" t="s">
        <v>155</v>
      </c>
      <c r="T153" s="308" t="s">
        <v>132</v>
      </c>
      <c r="U153" s="308" t="s">
        <v>150</v>
      </c>
      <c r="V153" s="309">
        <f>ADHK!V153</f>
        <v>4291</v>
      </c>
      <c r="W153" s="309">
        <f>'Produksi dan Harga'!I126</f>
        <v>2242.808184</v>
      </c>
      <c r="X153" s="309">
        <f t="shared" si="2274"/>
        <v>9.623889919</v>
      </c>
      <c r="Y153" s="310"/>
      <c r="Z153" s="309">
        <f t="shared" si="2275"/>
        <v>0</v>
      </c>
      <c r="AA153" s="310"/>
      <c r="AB153" s="309"/>
      <c r="AC153" s="309">
        <f t="shared" si="2276"/>
        <v>0</v>
      </c>
      <c r="AD153" s="309">
        <f t="shared" si="2277"/>
        <v>9.623889919</v>
      </c>
      <c r="AE153" s="310">
        <v>0.36319999999999997</v>
      </c>
      <c r="AF153" s="311">
        <f t="shared" si="2278"/>
        <v>3.495396819</v>
      </c>
      <c r="AG153" s="312">
        <f t="shared" si="2279"/>
        <v>6.1284931</v>
      </c>
      <c r="AH153" s="313"/>
      <c r="AI153" s="306">
        <v>6.0</v>
      </c>
      <c r="AJ153" s="307" t="s">
        <v>155</v>
      </c>
      <c r="AK153" s="308" t="s">
        <v>132</v>
      </c>
      <c r="AL153" s="308" t="s">
        <v>150</v>
      </c>
      <c r="AM153" s="309">
        <f>ADHK!AM153</f>
        <v>4191</v>
      </c>
      <c r="AN153" s="309">
        <f>'Produksi dan Harga'!N126</f>
        <v>2252.683172</v>
      </c>
      <c r="AO153" s="309">
        <f t="shared" si="2280"/>
        <v>9.440995175</v>
      </c>
      <c r="AP153" s="310"/>
      <c r="AQ153" s="309">
        <f t="shared" si="2281"/>
        <v>0</v>
      </c>
      <c r="AR153" s="310"/>
      <c r="AS153" s="309"/>
      <c r="AT153" s="309">
        <f t="shared" si="2282"/>
        <v>0</v>
      </c>
      <c r="AU153" s="309">
        <f t="shared" si="2283"/>
        <v>9.440995175</v>
      </c>
      <c r="AV153" s="310">
        <v>0.36319999999999997</v>
      </c>
      <c r="AW153" s="311">
        <f t="shared" si="2284"/>
        <v>3.428969448</v>
      </c>
      <c r="AX153" s="312">
        <f t="shared" si="2285"/>
        <v>6.012025727</v>
      </c>
      <c r="AY153" s="313"/>
      <c r="AZ153" s="306">
        <v>6.0</v>
      </c>
      <c r="BA153" s="307" t="s">
        <v>155</v>
      </c>
      <c r="BB153" s="308" t="s">
        <v>132</v>
      </c>
      <c r="BC153" s="308" t="s">
        <v>150</v>
      </c>
      <c r="BD153" s="309">
        <f>ADHK!BD153</f>
        <v>4100</v>
      </c>
      <c r="BE153" s="309">
        <f>'Produksi dan Harga'!S126</f>
        <v>2337.850567</v>
      </c>
      <c r="BF153" s="309">
        <f t="shared" si="2286"/>
        <v>9.585187324</v>
      </c>
      <c r="BG153" s="310"/>
      <c r="BH153" s="309">
        <f t="shared" si="2287"/>
        <v>0</v>
      </c>
      <c r="BI153" s="310"/>
      <c r="BJ153" s="309"/>
      <c r="BK153" s="309">
        <f t="shared" si="2288"/>
        <v>0</v>
      </c>
      <c r="BL153" s="309">
        <f t="shared" si="2289"/>
        <v>9.585187324</v>
      </c>
      <c r="BM153" s="310">
        <v>0.36319999999999997</v>
      </c>
      <c r="BN153" s="311">
        <f t="shared" si="2290"/>
        <v>3.481340036</v>
      </c>
      <c r="BO153" s="312">
        <f t="shared" si="2291"/>
        <v>6.103847288</v>
      </c>
      <c r="BP153" s="313"/>
      <c r="BQ153" s="306">
        <v>6.0</v>
      </c>
      <c r="BR153" s="307" t="s">
        <v>155</v>
      </c>
      <c r="BS153" s="308" t="s">
        <v>132</v>
      </c>
      <c r="BT153" s="308" t="s">
        <v>150</v>
      </c>
      <c r="BU153" s="309">
        <f>ADHK!BU153</f>
        <v>4227</v>
      </c>
      <c r="BV153" s="309">
        <f>'Produksi dan Harga'!X126</f>
        <v>2474.161369</v>
      </c>
      <c r="BW153" s="309">
        <f t="shared" si="2292"/>
        <v>10.45828011</v>
      </c>
      <c r="BX153" s="310"/>
      <c r="BY153" s="309">
        <f t="shared" si="2293"/>
        <v>0</v>
      </c>
      <c r="BZ153" s="310"/>
      <c r="CA153" s="309"/>
      <c r="CB153" s="309">
        <f t="shared" si="2294"/>
        <v>0</v>
      </c>
      <c r="CC153" s="309">
        <f t="shared" si="2295"/>
        <v>10.45828011</v>
      </c>
      <c r="CD153" s="310">
        <v>0.36319999999999997</v>
      </c>
      <c r="CE153" s="311">
        <f t="shared" si="2296"/>
        <v>3.798447334</v>
      </c>
      <c r="CF153" s="312">
        <f t="shared" si="2297"/>
        <v>6.659832771</v>
      </c>
      <c r="CG153" s="313"/>
      <c r="CH153" s="306">
        <v>6.0</v>
      </c>
      <c r="CI153" s="307" t="s">
        <v>155</v>
      </c>
      <c r="CJ153" s="308" t="s">
        <v>132</v>
      </c>
      <c r="CK153" s="308" t="s">
        <v>150</v>
      </c>
      <c r="CL153" s="309">
        <f>ADHK!CL153</f>
        <v>754</v>
      </c>
      <c r="CM153" s="309">
        <f>'Produksi dan Harga'!AA126</f>
        <v>2613.682409</v>
      </c>
      <c r="CN153" s="309">
        <f t="shared" si="2298"/>
        <v>1.970716537</v>
      </c>
      <c r="CO153" s="310"/>
      <c r="CP153" s="309">
        <f t="shared" si="2299"/>
        <v>0</v>
      </c>
      <c r="CQ153" s="310"/>
      <c r="CR153" s="309"/>
      <c r="CS153" s="309">
        <f t="shared" si="2300"/>
        <v>0</v>
      </c>
      <c r="CT153" s="309">
        <f t="shared" si="2301"/>
        <v>1.970716537</v>
      </c>
      <c r="CU153" s="310">
        <v>0.36319999999999997</v>
      </c>
      <c r="CV153" s="311">
        <f t="shared" si="2302"/>
        <v>0.7157642461</v>
      </c>
      <c r="CW153" s="312">
        <f t="shared" si="2303"/>
        <v>1.254952291</v>
      </c>
      <c r="CX153" s="313"/>
      <c r="CY153" s="306">
        <v>6.0</v>
      </c>
      <c r="CZ153" s="307" t="s">
        <v>155</v>
      </c>
      <c r="DA153" s="308" t="s">
        <v>132</v>
      </c>
      <c r="DB153" s="308" t="s">
        <v>150</v>
      </c>
      <c r="DC153" s="309">
        <f>ADHK!DC153</f>
        <v>249</v>
      </c>
      <c r="DD153" s="309">
        <f>'Produksi dan Harga'!AH126</f>
        <v>2756.28727</v>
      </c>
      <c r="DE153" s="309">
        <f t="shared" si="2304"/>
        <v>0.6863155302</v>
      </c>
      <c r="DF153" s="310"/>
      <c r="DG153" s="309">
        <f t="shared" si="2305"/>
        <v>0</v>
      </c>
      <c r="DH153" s="310"/>
      <c r="DI153" s="309"/>
      <c r="DJ153" s="309">
        <f t="shared" si="2306"/>
        <v>0</v>
      </c>
      <c r="DK153" s="309">
        <f t="shared" si="2307"/>
        <v>0.6863155302</v>
      </c>
      <c r="DL153" s="310">
        <v>0.36319999999999997</v>
      </c>
      <c r="DM153" s="311">
        <f t="shared" si="2308"/>
        <v>0.2492698006</v>
      </c>
      <c r="DN153" s="312">
        <f t="shared" si="2309"/>
        <v>0.4370457297</v>
      </c>
      <c r="DO153" s="313"/>
      <c r="DP153" s="306">
        <v>6.0</v>
      </c>
      <c r="DQ153" s="307" t="s">
        <v>155</v>
      </c>
      <c r="DR153" s="308" t="s">
        <v>132</v>
      </c>
      <c r="DS153" s="308" t="s">
        <v>150</v>
      </c>
      <c r="DT153" s="309">
        <f>ADHK!DT153</f>
        <v>2122</v>
      </c>
      <c r="DU153" s="309">
        <f>'Produksi dan Harga'!AM126</f>
        <v>2874.084066</v>
      </c>
      <c r="DV153" s="309">
        <f t="shared" si="2310"/>
        <v>6.098806387</v>
      </c>
      <c r="DW153" s="310"/>
      <c r="DX153" s="309">
        <f t="shared" si="2311"/>
        <v>0</v>
      </c>
      <c r="DY153" s="310"/>
      <c r="DZ153" s="309"/>
      <c r="EA153" s="309">
        <f t="shared" si="2312"/>
        <v>0</v>
      </c>
      <c r="EB153" s="309">
        <f t="shared" si="2313"/>
        <v>6.098806387</v>
      </c>
      <c r="EC153" s="310">
        <v>0.36319999999999997</v>
      </c>
      <c r="ED153" s="311">
        <f t="shared" si="2314"/>
        <v>2.21508648</v>
      </c>
      <c r="EE153" s="312">
        <f t="shared" si="2315"/>
        <v>3.883719907</v>
      </c>
      <c r="EF153" s="313"/>
      <c r="EG153" s="306">
        <v>6.0</v>
      </c>
      <c r="EH153" s="307" t="s">
        <v>155</v>
      </c>
      <c r="EI153" s="308" t="s">
        <v>132</v>
      </c>
      <c r="EJ153" s="308" t="s">
        <v>150</v>
      </c>
      <c r="EK153" s="309">
        <f>ADHK!EK153</f>
        <v>557</v>
      </c>
      <c r="EL153" s="309">
        <f>'Produksi dan Harga'!AR126</f>
        <v>2798.344604</v>
      </c>
      <c r="EM153" s="309">
        <f t="shared" si="2316"/>
        <v>1.558677944</v>
      </c>
      <c r="EN153" s="310"/>
      <c r="EO153" s="309">
        <f t="shared" si="2317"/>
        <v>0</v>
      </c>
      <c r="EP153" s="310"/>
      <c r="EQ153" s="309"/>
      <c r="ER153" s="309">
        <f t="shared" si="2318"/>
        <v>0</v>
      </c>
      <c r="ES153" s="309">
        <f t="shared" si="2319"/>
        <v>1.558677944</v>
      </c>
      <c r="ET153" s="310">
        <v>0.36319999999999997</v>
      </c>
      <c r="EU153" s="311">
        <f t="shared" si="2320"/>
        <v>0.5661118294</v>
      </c>
      <c r="EV153" s="312">
        <f t="shared" si="2321"/>
        <v>0.992566115</v>
      </c>
      <c r="EW153" s="313"/>
      <c r="EX153" s="306">
        <v>6.0</v>
      </c>
      <c r="EY153" s="307" t="s">
        <v>155</v>
      </c>
      <c r="EZ153" s="308" t="s">
        <v>132</v>
      </c>
      <c r="FA153" s="308" t="s">
        <v>150</v>
      </c>
      <c r="FB153" s="309">
        <f>ADHK!FB153</f>
        <v>1125</v>
      </c>
      <c r="FC153" s="309">
        <f>'Produksi dan Harga'!AW126</f>
        <v>2806.35154</v>
      </c>
      <c r="FD153" s="309">
        <f t="shared" si="2322"/>
        <v>3.157145483</v>
      </c>
      <c r="FE153" s="310"/>
      <c r="FF153" s="309">
        <f t="shared" si="2323"/>
        <v>0</v>
      </c>
      <c r="FG153" s="310"/>
      <c r="FH153" s="309"/>
      <c r="FI153" s="309">
        <f t="shared" si="2324"/>
        <v>0</v>
      </c>
      <c r="FJ153" s="309">
        <f t="shared" si="2325"/>
        <v>3.157145483</v>
      </c>
      <c r="FK153" s="310">
        <v>0.36319999999999997</v>
      </c>
      <c r="FL153" s="311">
        <f t="shared" si="2326"/>
        <v>1.146675239</v>
      </c>
      <c r="FM153" s="312">
        <f t="shared" si="2327"/>
        <v>2.010470243</v>
      </c>
      <c r="FN153" s="313"/>
      <c r="FO153" s="306">
        <v>6.0</v>
      </c>
      <c r="FP153" s="307" t="s">
        <v>155</v>
      </c>
      <c r="FQ153" s="308" t="s">
        <v>132</v>
      </c>
      <c r="FR153" s="308" t="s">
        <v>150</v>
      </c>
      <c r="FS153" s="309">
        <f>ADHK!FS153</f>
        <v>837</v>
      </c>
      <c r="FT153" s="309">
        <f>'Produksi dan Harga'!BB126</f>
        <v>3059.264158</v>
      </c>
      <c r="FU153" s="309">
        <f t="shared" si="2328"/>
        <v>2.5606041</v>
      </c>
      <c r="FV153" s="310"/>
      <c r="FW153" s="309">
        <f t="shared" si="2329"/>
        <v>0</v>
      </c>
      <c r="FX153" s="310"/>
      <c r="FY153" s="309"/>
      <c r="FZ153" s="309">
        <f t="shared" si="2330"/>
        <v>0</v>
      </c>
      <c r="GA153" s="309">
        <f t="shared" si="2331"/>
        <v>2.5606041</v>
      </c>
      <c r="GB153" s="310">
        <v>0.36319999999999997</v>
      </c>
      <c r="GC153" s="311">
        <f t="shared" si="2332"/>
        <v>0.9300114092</v>
      </c>
      <c r="GD153" s="312">
        <f t="shared" si="2333"/>
        <v>1.630592691</v>
      </c>
      <c r="GE153" s="313"/>
      <c r="GF153" s="306">
        <v>6.0</v>
      </c>
      <c r="GG153" s="307" t="s">
        <v>155</v>
      </c>
      <c r="GH153" s="308" t="s">
        <v>132</v>
      </c>
      <c r="GI153" s="308" t="s">
        <v>150</v>
      </c>
      <c r="GJ153" s="309">
        <f>ADHK!GJ153</f>
        <v>632</v>
      </c>
      <c r="GK153" s="309">
        <f>'Produksi dan Harga'!BG126</f>
        <v>3120.149395</v>
      </c>
      <c r="GL153" s="309">
        <f t="shared" si="2334"/>
        <v>1.971934418</v>
      </c>
      <c r="GM153" s="310"/>
      <c r="GN153" s="309">
        <f t="shared" si="2335"/>
        <v>0</v>
      </c>
      <c r="GO153" s="310"/>
      <c r="GP153" s="309"/>
      <c r="GQ153" s="309">
        <f t="shared" si="2336"/>
        <v>0</v>
      </c>
      <c r="GR153" s="309">
        <f t="shared" si="2337"/>
        <v>1.971934418</v>
      </c>
      <c r="GS153" s="310">
        <v>0.36319999999999997</v>
      </c>
      <c r="GT153" s="311">
        <f t="shared" si="2338"/>
        <v>0.7162065806</v>
      </c>
      <c r="GU153" s="312">
        <f t="shared" si="2339"/>
        <v>1.255727837</v>
      </c>
      <c r="GV153" s="313"/>
      <c r="GW153" s="306">
        <v>6.0</v>
      </c>
      <c r="GX153" s="307" t="s">
        <v>155</v>
      </c>
      <c r="GY153" s="308" t="s">
        <v>132</v>
      </c>
      <c r="GZ153" s="308" t="s">
        <v>150</v>
      </c>
      <c r="HA153" s="309">
        <f>ADHK!HA153</f>
        <v>287</v>
      </c>
      <c r="HB153" s="309">
        <f>'Produksi dan Harga'!BL126</f>
        <v>3093.375161</v>
      </c>
      <c r="HC153" s="309">
        <f t="shared" si="2340"/>
        <v>0.8877986713</v>
      </c>
      <c r="HD153" s="310"/>
      <c r="HE153" s="309">
        <f t="shared" si="2341"/>
        <v>0</v>
      </c>
      <c r="HF153" s="310"/>
      <c r="HG153" s="309"/>
      <c r="HH153" s="309">
        <f t="shared" si="2342"/>
        <v>0</v>
      </c>
      <c r="HI153" s="309">
        <f t="shared" si="2343"/>
        <v>0.8877986713</v>
      </c>
      <c r="HJ153" s="310">
        <v>0.36319999999999997</v>
      </c>
      <c r="HK153" s="311">
        <f t="shared" si="2344"/>
        <v>0.3224484774</v>
      </c>
      <c r="HL153" s="312">
        <f t="shared" si="2345"/>
        <v>0.5653501939</v>
      </c>
      <c r="HM153" s="313"/>
      <c r="HN153" s="306">
        <v>6.0</v>
      </c>
      <c r="HO153" s="307" t="s">
        <v>155</v>
      </c>
      <c r="HP153" s="308" t="s">
        <v>132</v>
      </c>
      <c r="HQ153" s="308" t="s">
        <v>150</v>
      </c>
      <c r="HR153" s="309">
        <f>ADHK!HR153</f>
        <v>858</v>
      </c>
      <c r="HS153" s="309">
        <f>'Produksi dan Harga'!BQ126</f>
        <v>3606.258651</v>
      </c>
      <c r="HT153" s="309">
        <f t="shared" si="2346"/>
        <v>3.094169923</v>
      </c>
      <c r="HU153" s="310"/>
      <c r="HV153" s="309">
        <f t="shared" si="2347"/>
        <v>0</v>
      </c>
      <c r="HW153" s="310"/>
      <c r="HX153" s="309"/>
      <c r="HY153" s="309">
        <f t="shared" si="2348"/>
        <v>0</v>
      </c>
      <c r="HZ153" s="309">
        <f t="shared" si="2349"/>
        <v>3.094169923</v>
      </c>
      <c r="IA153" s="310">
        <v>0.36319999999999997</v>
      </c>
      <c r="IB153" s="311">
        <f t="shared" si="2350"/>
        <v>1.123802516</v>
      </c>
      <c r="IC153" s="312">
        <f t="shared" si="2351"/>
        <v>1.970367407</v>
      </c>
      <c r="ID153" s="313"/>
      <c r="IE153" s="306">
        <v>6.0</v>
      </c>
      <c r="IF153" s="307" t="s">
        <v>155</v>
      </c>
      <c r="IG153" s="308" t="s">
        <v>132</v>
      </c>
      <c r="IH153" s="308" t="s">
        <v>150</v>
      </c>
      <c r="II153" s="309">
        <f>ADHK!II153</f>
        <v>770</v>
      </c>
      <c r="IJ153" s="309">
        <f>'Produksi dan Harga'!BV126</f>
        <v>3860.966899</v>
      </c>
      <c r="IK153" s="309">
        <f t="shared" si="2352"/>
        <v>2.972944512</v>
      </c>
      <c r="IL153" s="310"/>
      <c r="IM153" s="309">
        <f t="shared" si="2353"/>
        <v>0</v>
      </c>
      <c r="IN153" s="310"/>
      <c r="IO153" s="309"/>
      <c r="IP153" s="309">
        <f t="shared" si="2354"/>
        <v>0</v>
      </c>
      <c r="IQ153" s="309">
        <f t="shared" si="2355"/>
        <v>2.972944512</v>
      </c>
      <c r="IR153" s="310">
        <v>0.36319999999999997</v>
      </c>
      <c r="IS153" s="311">
        <f t="shared" si="2356"/>
        <v>1.079773447</v>
      </c>
      <c r="IT153" s="312">
        <f t="shared" si="2357"/>
        <v>1.893171065</v>
      </c>
      <c r="IU153" s="313"/>
      <c r="IV153" s="306">
        <v>6.0</v>
      </c>
      <c r="IW153" s="307" t="s">
        <v>155</v>
      </c>
      <c r="IX153" s="308" t="s">
        <v>132</v>
      </c>
      <c r="IY153" s="308" t="s">
        <v>150</v>
      </c>
      <c r="IZ153" s="309">
        <f>ADHK!IZ153</f>
        <v>498</v>
      </c>
      <c r="JA153" s="309">
        <f>'Produksi dan Harga'!CA126</f>
        <v>3993.285457</v>
      </c>
      <c r="JB153" s="309">
        <f t="shared" si="2358"/>
        <v>1.988656158</v>
      </c>
      <c r="JC153" s="310"/>
      <c r="JD153" s="309">
        <f t="shared" si="2359"/>
        <v>0</v>
      </c>
      <c r="JE153" s="310"/>
      <c r="JF153" s="309"/>
      <c r="JG153" s="309">
        <f t="shared" si="2360"/>
        <v>0</v>
      </c>
      <c r="JH153" s="309">
        <f t="shared" si="2361"/>
        <v>1.988656158</v>
      </c>
      <c r="JI153" s="310">
        <v>0.36319999999999997</v>
      </c>
      <c r="JJ153" s="311">
        <f t="shared" si="2362"/>
        <v>0.7222799165</v>
      </c>
      <c r="JK153" s="312">
        <f t="shared" si="2363"/>
        <v>1.266376241</v>
      </c>
      <c r="JL153" s="313"/>
      <c r="JM153" s="306">
        <v>6.0</v>
      </c>
      <c r="JN153" s="307" t="s">
        <v>155</v>
      </c>
      <c r="JO153" s="308" t="s">
        <v>132</v>
      </c>
      <c r="JP153" s="308" t="s">
        <v>150</v>
      </c>
      <c r="JQ153" s="309">
        <f>ADHK!JQ153</f>
        <v>2150</v>
      </c>
      <c r="JR153" s="309">
        <f>'Produksi dan Harga'!CF126</f>
        <v>4075.711912</v>
      </c>
      <c r="JS153" s="309">
        <f t="shared" si="2364"/>
        <v>8.762780611</v>
      </c>
      <c r="JT153" s="310"/>
      <c r="JU153" s="309">
        <f t="shared" si="2365"/>
        <v>0</v>
      </c>
      <c r="JV153" s="310"/>
      <c r="JW153" s="309"/>
      <c r="JX153" s="309">
        <f t="shared" si="2366"/>
        <v>0</v>
      </c>
      <c r="JY153" s="309">
        <f t="shared" si="2367"/>
        <v>8.762780611</v>
      </c>
      <c r="JZ153" s="310">
        <v>0.36319999999999997</v>
      </c>
      <c r="KA153" s="311">
        <f t="shared" si="2368"/>
        <v>3.182641918</v>
      </c>
      <c r="KB153" s="312">
        <f t="shared" si="2369"/>
        <v>5.580138693</v>
      </c>
      <c r="KC153" s="313"/>
      <c r="KD153" s="306">
        <v>6.0</v>
      </c>
      <c r="KE153" s="307" t="s">
        <v>155</v>
      </c>
      <c r="KF153" s="308" t="s">
        <v>132</v>
      </c>
      <c r="KG153" s="308" t="s">
        <v>150</v>
      </c>
      <c r="KH153" s="309" t="str">
        <f>ADHK!KH153</f>
        <v/>
      </c>
      <c r="KI153" s="309"/>
      <c r="KJ153" s="309">
        <f t="shared" si="2370"/>
        <v>0</v>
      </c>
      <c r="KK153" s="310"/>
      <c r="KL153" s="309">
        <f t="shared" si="2371"/>
        <v>0</v>
      </c>
      <c r="KM153" s="310"/>
      <c r="KN153" s="309"/>
      <c r="KO153" s="309">
        <f t="shared" si="2372"/>
        <v>0</v>
      </c>
      <c r="KP153" s="309">
        <f t="shared" si="2373"/>
        <v>0</v>
      </c>
      <c r="KQ153" s="310">
        <v>0.36319999999999997</v>
      </c>
      <c r="KR153" s="311">
        <f t="shared" si="2374"/>
        <v>0</v>
      </c>
      <c r="KS153" s="312">
        <f t="shared" si="2375"/>
        <v>0</v>
      </c>
      <c r="KT153" s="313"/>
      <c r="KU153" s="314"/>
    </row>
    <row r="154" ht="15.75" customHeight="1">
      <c r="A154" s="306">
        <v>7.0</v>
      </c>
      <c r="B154" s="307" t="s">
        <v>156</v>
      </c>
      <c r="C154" s="308" t="s">
        <v>132</v>
      </c>
      <c r="D154" s="308" t="s">
        <v>150</v>
      </c>
      <c r="E154" s="309">
        <f>ADHK!E154</f>
        <v>1083</v>
      </c>
      <c r="F154" s="309">
        <f>ADHK!F154</f>
        <v>2718.390908</v>
      </c>
      <c r="G154" s="309">
        <f t="shared" si="2268"/>
        <v>2.944017354</v>
      </c>
      <c r="H154" s="310"/>
      <c r="I154" s="309">
        <f t="shared" si="2269"/>
        <v>0</v>
      </c>
      <c r="J154" s="310"/>
      <c r="K154" s="309"/>
      <c r="L154" s="309">
        <f t="shared" si="2270"/>
        <v>0</v>
      </c>
      <c r="M154" s="309">
        <f t="shared" si="2271"/>
        <v>2.944017354</v>
      </c>
      <c r="N154" s="310">
        <v>0.36319999999999997</v>
      </c>
      <c r="O154" s="311">
        <f t="shared" si="2272"/>
        <v>1.069267103</v>
      </c>
      <c r="P154" s="312">
        <f t="shared" si="2273"/>
        <v>1.874750251</v>
      </c>
      <c r="Q154" s="313"/>
      <c r="R154" s="306">
        <v>7.0</v>
      </c>
      <c r="S154" s="307" t="s">
        <v>156</v>
      </c>
      <c r="T154" s="308" t="s">
        <v>132</v>
      </c>
      <c r="U154" s="308" t="s">
        <v>150</v>
      </c>
      <c r="V154" s="309">
        <f>ADHK!V154</f>
        <v>2681</v>
      </c>
      <c r="W154" s="309">
        <f>'Produksi dan Harga'!I127</f>
        <v>2886.838833</v>
      </c>
      <c r="X154" s="309">
        <f t="shared" si="2274"/>
        <v>7.739614912</v>
      </c>
      <c r="Y154" s="310"/>
      <c r="Z154" s="309">
        <f t="shared" si="2275"/>
        <v>0</v>
      </c>
      <c r="AA154" s="310"/>
      <c r="AB154" s="309"/>
      <c r="AC154" s="309">
        <f t="shared" si="2276"/>
        <v>0</v>
      </c>
      <c r="AD154" s="309">
        <f t="shared" si="2277"/>
        <v>7.739614912</v>
      </c>
      <c r="AE154" s="310">
        <v>0.36319999999999997</v>
      </c>
      <c r="AF154" s="311">
        <f t="shared" si="2278"/>
        <v>2.811028136</v>
      </c>
      <c r="AG154" s="312">
        <f t="shared" si="2279"/>
        <v>4.928586776</v>
      </c>
      <c r="AH154" s="313"/>
      <c r="AI154" s="306">
        <v>7.0</v>
      </c>
      <c r="AJ154" s="307" t="s">
        <v>156</v>
      </c>
      <c r="AK154" s="308" t="s">
        <v>132</v>
      </c>
      <c r="AL154" s="308" t="s">
        <v>150</v>
      </c>
      <c r="AM154" s="309">
        <f>ADHK!AM154</f>
        <v>565</v>
      </c>
      <c r="AN154" s="309">
        <f>'Produksi dan Harga'!N127</f>
        <v>2899.549461</v>
      </c>
      <c r="AO154" s="309">
        <f t="shared" si="2280"/>
        <v>1.638245445</v>
      </c>
      <c r="AP154" s="310"/>
      <c r="AQ154" s="309">
        <f t="shared" si="2281"/>
        <v>0</v>
      </c>
      <c r="AR154" s="310"/>
      <c r="AS154" s="309"/>
      <c r="AT154" s="309">
        <f t="shared" si="2282"/>
        <v>0</v>
      </c>
      <c r="AU154" s="309">
        <f t="shared" si="2283"/>
        <v>1.638245445</v>
      </c>
      <c r="AV154" s="310">
        <v>0.36319999999999997</v>
      </c>
      <c r="AW154" s="311">
        <f t="shared" si="2284"/>
        <v>0.5950107457</v>
      </c>
      <c r="AX154" s="312">
        <f t="shared" si="2285"/>
        <v>1.043234699</v>
      </c>
      <c r="AY154" s="313"/>
      <c r="AZ154" s="306">
        <v>7.0</v>
      </c>
      <c r="BA154" s="307" t="s">
        <v>156</v>
      </c>
      <c r="BB154" s="308" t="s">
        <v>132</v>
      </c>
      <c r="BC154" s="308" t="s">
        <v>150</v>
      </c>
      <c r="BD154" s="309">
        <f>ADHK!BD154</f>
        <v>33</v>
      </c>
      <c r="BE154" s="309">
        <f>'Produksi dan Harga'!S127</f>
        <v>3009.172987</v>
      </c>
      <c r="BF154" s="309">
        <f t="shared" si="2286"/>
        <v>0.09930270856</v>
      </c>
      <c r="BG154" s="310"/>
      <c r="BH154" s="309">
        <f t="shared" si="2287"/>
        <v>0</v>
      </c>
      <c r="BI154" s="310"/>
      <c r="BJ154" s="309"/>
      <c r="BK154" s="309">
        <f t="shared" si="2288"/>
        <v>0</v>
      </c>
      <c r="BL154" s="309">
        <f t="shared" si="2289"/>
        <v>0.09930270856</v>
      </c>
      <c r="BM154" s="310">
        <v>0.36319999999999997</v>
      </c>
      <c r="BN154" s="311">
        <f t="shared" si="2290"/>
        <v>0.03606674375</v>
      </c>
      <c r="BO154" s="312">
        <f t="shared" si="2291"/>
        <v>0.06323596481</v>
      </c>
      <c r="BP154" s="313"/>
      <c r="BQ154" s="306">
        <v>7.0</v>
      </c>
      <c r="BR154" s="307" t="s">
        <v>156</v>
      </c>
      <c r="BS154" s="308" t="s">
        <v>132</v>
      </c>
      <c r="BT154" s="308" t="s">
        <v>150</v>
      </c>
      <c r="BU154" s="309">
        <f>ADHK!BU154</f>
        <v>78</v>
      </c>
      <c r="BV154" s="309">
        <f>'Produksi dan Harga'!X127</f>
        <v>3184.625939</v>
      </c>
      <c r="BW154" s="309">
        <f t="shared" si="2292"/>
        <v>0.2484008232</v>
      </c>
      <c r="BX154" s="310"/>
      <c r="BY154" s="309">
        <f t="shared" si="2293"/>
        <v>0</v>
      </c>
      <c r="BZ154" s="310"/>
      <c r="CA154" s="309"/>
      <c r="CB154" s="309">
        <f t="shared" si="2294"/>
        <v>0</v>
      </c>
      <c r="CC154" s="309">
        <f t="shared" si="2295"/>
        <v>0.2484008232</v>
      </c>
      <c r="CD154" s="310">
        <v>0.36319999999999997</v>
      </c>
      <c r="CE154" s="311">
        <f t="shared" si="2296"/>
        <v>0.09021917899</v>
      </c>
      <c r="CF154" s="312">
        <f t="shared" si="2297"/>
        <v>0.1581816442</v>
      </c>
      <c r="CG154" s="313"/>
      <c r="CH154" s="306">
        <v>7.0</v>
      </c>
      <c r="CI154" s="307" t="s">
        <v>156</v>
      </c>
      <c r="CJ154" s="308" t="s">
        <v>132</v>
      </c>
      <c r="CK154" s="308" t="s">
        <v>150</v>
      </c>
      <c r="CL154" s="309">
        <f>ADHK!CL154</f>
        <v>151</v>
      </c>
      <c r="CM154" s="309">
        <f>'Produksi dan Harga'!AA127</f>
        <v>3364.210961</v>
      </c>
      <c r="CN154" s="309">
        <f t="shared" si="2298"/>
        <v>0.5079958551</v>
      </c>
      <c r="CO154" s="310"/>
      <c r="CP154" s="309">
        <f t="shared" si="2299"/>
        <v>0</v>
      </c>
      <c r="CQ154" s="310"/>
      <c r="CR154" s="309"/>
      <c r="CS154" s="309">
        <f t="shared" si="2300"/>
        <v>0</v>
      </c>
      <c r="CT154" s="309">
        <f t="shared" si="2301"/>
        <v>0.5079958551</v>
      </c>
      <c r="CU154" s="310">
        <v>0.36319999999999997</v>
      </c>
      <c r="CV154" s="311">
        <f t="shared" si="2302"/>
        <v>0.1845040946</v>
      </c>
      <c r="CW154" s="312">
        <f t="shared" si="2303"/>
        <v>0.3234917606</v>
      </c>
      <c r="CX154" s="313"/>
      <c r="CY154" s="306">
        <v>7.0</v>
      </c>
      <c r="CZ154" s="307" t="s">
        <v>156</v>
      </c>
      <c r="DA154" s="308" t="s">
        <v>132</v>
      </c>
      <c r="DB154" s="308" t="s">
        <v>150</v>
      </c>
      <c r="DC154" s="309">
        <f>ADHK!DC154</f>
        <v>38</v>
      </c>
      <c r="DD154" s="309">
        <f>'Produksi dan Harga'!AH127</f>
        <v>3547.765334</v>
      </c>
      <c r="DE154" s="309">
        <f t="shared" si="2304"/>
        <v>0.1348150827</v>
      </c>
      <c r="DF154" s="310"/>
      <c r="DG154" s="309">
        <f t="shared" si="2305"/>
        <v>0</v>
      </c>
      <c r="DH154" s="310"/>
      <c r="DI154" s="309"/>
      <c r="DJ154" s="309">
        <f t="shared" si="2306"/>
        <v>0</v>
      </c>
      <c r="DK154" s="309">
        <f t="shared" si="2307"/>
        <v>0.1348150827</v>
      </c>
      <c r="DL154" s="310">
        <v>0.36319999999999997</v>
      </c>
      <c r="DM154" s="311">
        <f t="shared" si="2308"/>
        <v>0.04896483803</v>
      </c>
      <c r="DN154" s="312">
        <f t="shared" si="2309"/>
        <v>0.08585024466</v>
      </c>
      <c r="DO154" s="313"/>
      <c r="DP154" s="306">
        <v>7.0</v>
      </c>
      <c r="DQ154" s="307" t="s">
        <v>156</v>
      </c>
      <c r="DR154" s="308" t="s">
        <v>132</v>
      </c>
      <c r="DS154" s="308" t="s">
        <v>150</v>
      </c>
      <c r="DT154" s="309">
        <f>ADHK!DT154</f>
        <v>94</v>
      </c>
      <c r="DU154" s="309">
        <f>'Produksi dan Harga'!AM127</f>
        <v>3699.387914</v>
      </c>
      <c r="DV154" s="309">
        <f t="shared" si="2310"/>
        <v>0.3477424639</v>
      </c>
      <c r="DW154" s="310"/>
      <c r="DX154" s="309">
        <f t="shared" si="2311"/>
        <v>0</v>
      </c>
      <c r="DY154" s="310"/>
      <c r="DZ154" s="309"/>
      <c r="EA154" s="309">
        <f t="shared" si="2312"/>
        <v>0</v>
      </c>
      <c r="EB154" s="309">
        <f t="shared" si="2313"/>
        <v>0.3477424639</v>
      </c>
      <c r="EC154" s="310">
        <v>0.36319999999999997</v>
      </c>
      <c r="ED154" s="311">
        <f t="shared" si="2314"/>
        <v>0.1263000629</v>
      </c>
      <c r="EE154" s="312">
        <f t="shared" si="2315"/>
        <v>0.221442401</v>
      </c>
      <c r="EF154" s="313"/>
      <c r="EG154" s="306">
        <v>7.0</v>
      </c>
      <c r="EH154" s="307" t="s">
        <v>156</v>
      </c>
      <c r="EI154" s="308" t="s">
        <v>132</v>
      </c>
      <c r="EJ154" s="308" t="s">
        <v>150</v>
      </c>
      <c r="EK154" s="309">
        <f>ADHK!EK154</f>
        <v>200</v>
      </c>
      <c r="EL154" s="309">
        <f>'Produksi dan Harga'!AR127</f>
        <v>3601.899587</v>
      </c>
      <c r="EM154" s="309">
        <f t="shared" si="2316"/>
        <v>0.7203799173</v>
      </c>
      <c r="EN154" s="310"/>
      <c r="EO154" s="309">
        <f t="shared" si="2317"/>
        <v>0</v>
      </c>
      <c r="EP154" s="310"/>
      <c r="EQ154" s="309"/>
      <c r="ER154" s="309">
        <f t="shared" si="2318"/>
        <v>0</v>
      </c>
      <c r="ES154" s="309">
        <f t="shared" si="2319"/>
        <v>0.7203799173</v>
      </c>
      <c r="ET154" s="310">
        <v>0.36319999999999997</v>
      </c>
      <c r="EU154" s="311">
        <f t="shared" si="2320"/>
        <v>0.261641986</v>
      </c>
      <c r="EV154" s="312">
        <f t="shared" si="2321"/>
        <v>0.4587379314</v>
      </c>
      <c r="EW154" s="313"/>
      <c r="EX154" s="306">
        <v>7.0</v>
      </c>
      <c r="EY154" s="307" t="s">
        <v>156</v>
      </c>
      <c r="EZ154" s="308" t="s">
        <v>132</v>
      </c>
      <c r="FA154" s="308" t="s">
        <v>150</v>
      </c>
      <c r="FB154" s="309">
        <f>ADHK!FB154</f>
        <v>0</v>
      </c>
      <c r="FC154" s="309">
        <f>'Produksi dan Harga'!AW127</f>
        <v>3612.205744</v>
      </c>
      <c r="FD154" s="309">
        <f t="shared" si="2322"/>
        <v>0</v>
      </c>
      <c r="FE154" s="310"/>
      <c r="FF154" s="309">
        <f t="shared" si="2323"/>
        <v>0</v>
      </c>
      <c r="FG154" s="310"/>
      <c r="FH154" s="309"/>
      <c r="FI154" s="309">
        <f t="shared" si="2324"/>
        <v>0</v>
      </c>
      <c r="FJ154" s="309">
        <f t="shared" si="2325"/>
        <v>0</v>
      </c>
      <c r="FK154" s="310">
        <v>0.36319999999999997</v>
      </c>
      <c r="FL154" s="311">
        <f t="shared" si="2326"/>
        <v>0</v>
      </c>
      <c r="FM154" s="312">
        <f t="shared" si="2327"/>
        <v>0</v>
      </c>
      <c r="FN154" s="313"/>
      <c r="FO154" s="306">
        <v>7.0</v>
      </c>
      <c r="FP154" s="307" t="s">
        <v>156</v>
      </c>
      <c r="FQ154" s="308" t="s">
        <v>132</v>
      </c>
      <c r="FR154" s="308" t="s">
        <v>150</v>
      </c>
      <c r="FS154" s="309">
        <f>ADHK!FS154</f>
        <v>0</v>
      </c>
      <c r="FT154" s="309">
        <f>'Produksi dan Harga'!BB127</f>
        <v>3937.743154</v>
      </c>
      <c r="FU154" s="309">
        <f t="shared" si="2328"/>
        <v>0</v>
      </c>
      <c r="FV154" s="310"/>
      <c r="FW154" s="309">
        <f t="shared" si="2329"/>
        <v>0</v>
      </c>
      <c r="FX154" s="310"/>
      <c r="FY154" s="309"/>
      <c r="FZ154" s="309">
        <f t="shared" si="2330"/>
        <v>0</v>
      </c>
      <c r="GA154" s="309">
        <f t="shared" si="2331"/>
        <v>0</v>
      </c>
      <c r="GB154" s="310">
        <v>0.36319999999999997</v>
      </c>
      <c r="GC154" s="311">
        <f t="shared" si="2332"/>
        <v>0</v>
      </c>
      <c r="GD154" s="312">
        <f t="shared" si="2333"/>
        <v>0</v>
      </c>
      <c r="GE154" s="313"/>
      <c r="GF154" s="306">
        <v>7.0</v>
      </c>
      <c r="GG154" s="307" t="s">
        <v>156</v>
      </c>
      <c r="GH154" s="308" t="s">
        <v>132</v>
      </c>
      <c r="GI154" s="308" t="s">
        <v>150</v>
      </c>
      <c r="GJ154" s="309">
        <f>ADHK!GJ154</f>
        <v>0</v>
      </c>
      <c r="GK154" s="309">
        <f>'Produksi dan Harga'!BG127</f>
        <v>4016.111812</v>
      </c>
      <c r="GL154" s="309">
        <f t="shared" si="2334"/>
        <v>0</v>
      </c>
      <c r="GM154" s="310"/>
      <c r="GN154" s="309">
        <f t="shared" si="2335"/>
        <v>0</v>
      </c>
      <c r="GO154" s="310"/>
      <c r="GP154" s="309"/>
      <c r="GQ154" s="309">
        <f t="shared" si="2336"/>
        <v>0</v>
      </c>
      <c r="GR154" s="309">
        <f t="shared" si="2337"/>
        <v>0</v>
      </c>
      <c r="GS154" s="310">
        <v>0.36319999999999997</v>
      </c>
      <c r="GT154" s="311">
        <f t="shared" si="2338"/>
        <v>0</v>
      </c>
      <c r="GU154" s="312">
        <f t="shared" si="2339"/>
        <v>0</v>
      </c>
      <c r="GV154" s="313"/>
      <c r="GW154" s="306">
        <v>7.0</v>
      </c>
      <c r="GX154" s="307" t="s">
        <v>156</v>
      </c>
      <c r="GY154" s="308" t="s">
        <v>132</v>
      </c>
      <c r="GZ154" s="308" t="s">
        <v>150</v>
      </c>
      <c r="HA154" s="309">
        <f>ADHK!HA154</f>
        <v>250</v>
      </c>
      <c r="HB154" s="309">
        <f>'Produksi dan Harga'!BL127</f>
        <v>3981.649258</v>
      </c>
      <c r="HC154" s="309">
        <f t="shared" si="2340"/>
        <v>0.9954123144</v>
      </c>
      <c r="HD154" s="310"/>
      <c r="HE154" s="309">
        <f t="shared" si="2341"/>
        <v>0</v>
      </c>
      <c r="HF154" s="310"/>
      <c r="HG154" s="309"/>
      <c r="HH154" s="309">
        <f t="shared" si="2342"/>
        <v>0</v>
      </c>
      <c r="HI154" s="309">
        <f t="shared" si="2343"/>
        <v>0.9954123144</v>
      </c>
      <c r="HJ154" s="310">
        <v>0.36319999999999997</v>
      </c>
      <c r="HK154" s="311">
        <f t="shared" si="2344"/>
        <v>0.3615337526</v>
      </c>
      <c r="HL154" s="312">
        <f t="shared" si="2345"/>
        <v>0.6338785618</v>
      </c>
      <c r="HM154" s="313"/>
      <c r="HN154" s="306">
        <v>7.0</v>
      </c>
      <c r="HO154" s="307" t="s">
        <v>156</v>
      </c>
      <c r="HP154" s="308" t="s">
        <v>132</v>
      </c>
      <c r="HQ154" s="308" t="s">
        <v>150</v>
      </c>
      <c r="HR154" s="309">
        <f>ADHK!HR154</f>
        <v>0</v>
      </c>
      <c r="HS154" s="309">
        <f>'Produksi dan Harga'!BQ127</f>
        <v>4641.809135</v>
      </c>
      <c r="HT154" s="309">
        <f t="shared" si="2346"/>
        <v>0</v>
      </c>
      <c r="HU154" s="310"/>
      <c r="HV154" s="309">
        <f t="shared" si="2347"/>
        <v>0</v>
      </c>
      <c r="HW154" s="310"/>
      <c r="HX154" s="309"/>
      <c r="HY154" s="309">
        <f t="shared" si="2348"/>
        <v>0</v>
      </c>
      <c r="HZ154" s="309">
        <f t="shared" si="2349"/>
        <v>0</v>
      </c>
      <c r="IA154" s="310">
        <v>0.36319999999999997</v>
      </c>
      <c r="IB154" s="311">
        <f t="shared" si="2350"/>
        <v>0</v>
      </c>
      <c r="IC154" s="312">
        <f t="shared" si="2351"/>
        <v>0</v>
      </c>
      <c r="ID154" s="313"/>
      <c r="IE154" s="306">
        <v>7.0</v>
      </c>
      <c r="IF154" s="307" t="s">
        <v>156</v>
      </c>
      <c r="IG154" s="308" t="s">
        <v>132</v>
      </c>
      <c r="IH154" s="308" t="s">
        <v>150</v>
      </c>
      <c r="II154" s="309">
        <f>ADHK!II154</f>
        <v>0</v>
      </c>
      <c r="IJ154" s="309">
        <f>'Produksi dan Harga'!BV127</f>
        <v>4969.657795</v>
      </c>
      <c r="IK154" s="309">
        <f t="shared" si="2352"/>
        <v>0</v>
      </c>
      <c r="IL154" s="310"/>
      <c r="IM154" s="309">
        <f t="shared" si="2353"/>
        <v>0</v>
      </c>
      <c r="IN154" s="310"/>
      <c r="IO154" s="309"/>
      <c r="IP154" s="309">
        <f t="shared" si="2354"/>
        <v>0</v>
      </c>
      <c r="IQ154" s="309">
        <f t="shared" si="2355"/>
        <v>0</v>
      </c>
      <c r="IR154" s="310">
        <v>0.36319999999999997</v>
      </c>
      <c r="IS154" s="311">
        <f t="shared" si="2356"/>
        <v>0</v>
      </c>
      <c r="IT154" s="312">
        <f t="shared" si="2357"/>
        <v>0</v>
      </c>
      <c r="IU154" s="313"/>
      <c r="IV154" s="306">
        <v>7.0</v>
      </c>
      <c r="IW154" s="307" t="s">
        <v>156</v>
      </c>
      <c r="IX154" s="308" t="s">
        <v>132</v>
      </c>
      <c r="IY154" s="308" t="s">
        <v>150</v>
      </c>
      <c r="IZ154" s="309">
        <f>ADHK!IZ154</f>
        <v>0</v>
      </c>
      <c r="JA154" s="309">
        <f>'Produksi dan Harga'!CA127</f>
        <v>5139.972117</v>
      </c>
      <c r="JB154" s="309">
        <f t="shared" si="2358"/>
        <v>0</v>
      </c>
      <c r="JC154" s="310"/>
      <c r="JD154" s="309">
        <f t="shared" si="2359"/>
        <v>0</v>
      </c>
      <c r="JE154" s="310"/>
      <c r="JF154" s="309"/>
      <c r="JG154" s="309">
        <f t="shared" si="2360"/>
        <v>0</v>
      </c>
      <c r="JH154" s="309">
        <f t="shared" si="2361"/>
        <v>0</v>
      </c>
      <c r="JI154" s="310">
        <v>0.36319999999999997</v>
      </c>
      <c r="JJ154" s="311">
        <f t="shared" si="2362"/>
        <v>0</v>
      </c>
      <c r="JK154" s="312">
        <f t="shared" si="2363"/>
        <v>0</v>
      </c>
      <c r="JL154" s="313"/>
      <c r="JM154" s="306">
        <v>7.0</v>
      </c>
      <c r="JN154" s="307" t="s">
        <v>156</v>
      </c>
      <c r="JO154" s="308" t="s">
        <v>132</v>
      </c>
      <c r="JP154" s="308" t="s">
        <v>150</v>
      </c>
      <c r="JQ154" s="309">
        <f>ADHK!JQ154</f>
        <v>0</v>
      </c>
      <c r="JR154" s="309">
        <f>'Produksi dan Harga'!CF127</f>
        <v>5246.067632</v>
      </c>
      <c r="JS154" s="309">
        <f t="shared" si="2364"/>
        <v>0</v>
      </c>
      <c r="JT154" s="310"/>
      <c r="JU154" s="309">
        <f t="shared" si="2365"/>
        <v>0</v>
      </c>
      <c r="JV154" s="310"/>
      <c r="JW154" s="309"/>
      <c r="JX154" s="309">
        <f t="shared" si="2366"/>
        <v>0</v>
      </c>
      <c r="JY154" s="309">
        <f t="shared" si="2367"/>
        <v>0</v>
      </c>
      <c r="JZ154" s="310">
        <v>0.36319999999999997</v>
      </c>
      <c r="KA154" s="311">
        <f t="shared" si="2368"/>
        <v>0</v>
      </c>
      <c r="KB154" s="312">
        <f t="shared" si="2369"/>
        <v>0</v>
      </c>
      <c r="KC154" s="313"/>
      <c r="KD154" s="306">
        <v>7.0</v>
      </c>
      <c r="KE154" s="307" t="s">
        <v>156</v>
      </c>
      <c r="KF154" s="308" t="s">
        <v>132</v>
      </c>
      <c r="KG154" s="308" t="s">
        <v>150</v>
      </c>
      <c r="KH154" s="309" t="str">
        <f>ADHK!KH154</f>
        <v/>
      </c>
      <c r="KI154" s="309"/>
      <c r="KJ154" s="309">
        <f t="shared" si="2370"/>
        <v>0</v>
      </c>
      <c r="KK154" s="310"/>
      <c r="KL154" s="309">
        <f t="shared" si="2371"/>
        <v>0</v>
      </c>
      <c r="KM154" s="310"/>
      <c r="KN154" s="309"/>
      <c r="KO154" s="309">
        <f t="shared" si="2372"/>
        <v>0</v>
      </c>
      <c r="KP154" s="309">
        <f t="shared" si="2373"/>
        <v>0</v>
      </c>
      <c r="KQ154" s="310">
        <v>0.36319999999999997</v>
      </c>
      <c r="KR154" s="311">
        <f t="shared" si="2374"/>
        <v>0</v>
      </c>
      <c r="KS154" s="312">
        <f t="shared" si="2375"/>
        <v>0</v>
      </c>
      <c r="KT154" s="313"/>
      <c r="KU154" s="314"/>
    </row>
    <row r="155" ht="15.75" customHeight="1">
      <c r="A155" s="306">
        <v>8.0</v>
      </c>
      <c r="B155" s="307" t="s">
        <v>157</v>
      </c>
      <c r="C155" s="308" t="s">
        <v>132</v>
      </c>
      <c r="D155" s="308" t="s">
        <v>150</v>
      </c>
      <c r="E155" s="309">
        <f>ADHK!E155</f>
        <v>5739</v>
      </c>
      <c r="F155" s="309">
        <f>ADHK!F155</f>
        <v>2557.255569</v>
      </c>
      <c r="G155" s="309">
        <f t="shared" si="2268"/>
        <v>14.67608971</v>
      </c>
      <c r="H155" s="310"/>
      <c r="I155" s="309">
        <f t="shared" si="2269"/>
        <v>0</v>
      </c>
      <c r="J155" s="310"/>
      <c r="K155" s="309"/>
      <c r="L155" s="309">
        <f t="shared" si="2270"/>
        <v>0</v>
      </c>
      <c r="M155" s="309">
        <f t="shared" si="2271"/>
        <v>14.67608971</v>
      </c>
      <c r="N155" s="310">
        <v>0.36319999999999997</v>
      </c>
      <c r="O155" s="311">
        <f t="shared" si="2272"/>
        <v>5.330355782</v>
      </c>
      <c r="P155" s="312">
        <f t="shared" si="2273"/>
        <v>9.345733927</v>
      </c>
      <c r="Q155" s="313"/>
      <c r="R155" s="306">
        <v>8.0</v>
      </c>
      <c r="S155" s="307" t="s">
        <v>157</v>
      </c>
      <c r="T155" s="308" t="s">
        <v>132</v>
      </c>
      <c r="U155" s="308" t="s">
        <v>150</v>
      </c>
      <c r="V155" s="309">
        <f>ADHK!V155</f>
        <v>9665</v>
      </c>
      <c r="W155" s="309">
        <f>'Produksi dan Harga'!I128</f>
        <v>2715.718575</v>
      </c>
      <c r="X155" s="309">
        <f t="shared" si="2274"/>
        <v>26.24742002</v>
      </c>
      <c r="Y155" s="310"/>
      <c r="Z155" s="309">
        <f t="shared" si="2275"/>
        <v>0</v>
      </c>
      <c r="AA155" s="310"/>
      <c r="AB155" s="309"/>
      <c r="AC155" s="309">
        <f t="shared" si="2276"/>
        <v>0</v>
      </c>
      <c r="AD155" s="309">
        <f t="shared" si="2277"/>
        <v>26.24742002</v>
      </c>
      <c r="AE155" s="310">
        <v>0.36319999999999997</v>
      </c>
      <c r="AF155" s="311">
        <f t="shared" si="2278"/>
        <v>9.533062953</v>
      </c>
      <c r="AG155" s="312">
        <f t="shared" si="2279"/>
        <v>16.71435707</v>
      </c>
      <c r="AH155" s="313"/>
      <c r="AI155" s="306">
        <v>8.0</v>
      </c>
      <c r="AJ155" s="307" t="s">
        <v>157</v>
      </c>
      <c r="AK155" s="308" t="s">
        <v>132</v>
      </c>
      <c r="AL155" s="308" t="s">
        <v>150</v>
      </c>
      <c r="AM155" s="309">
        <f>ADHK!AM155</f>
        <v>4984</v>
      </c>
      <c r="AN155" s="309">
        <f>'Produksi dan Harga'!N128</f>
        <v>2727.675767</v>
      </c>
      <c r="AO155" s="309">
        <f t="shared" si="2280"/>
        <v>13.59473602</v>
      </c>
      <c r="AP155" s="310"/>
      <c r="AQ155" s="309">
        <f t="shared" si="2281"/>
        <v>0</v>
      </c>
      <c r="AR155" s="310"/>
      <c r="AS155" s="309"/>
      <c r="AT155" s="309">
        <f t="shared" si="2282"/>
        <v>0</v>
      </c>
      <c r="AU155" s="309">
        <f t="shared" si="2283"/>
        <v>13.59473602</v>
      </c>
      <c r="AV155" s="310">
        <v>0.36319999999999997</v>
      </c>
      <c r="AW155" s="311">
        <f t="shared" si="2284"/>
        <v>4.937608123</v>
      </c>
      <c r="AX155" s="312">
        <f t="shared" si="2285"/>
        <v>8.657127898</v>
      </c>
      <c r="AY155" s="313"/>
      <c r="AZ155" s="306">
        <v>8.0</v>
      </c>
      <c r="BA155" s="307" t="s">
        <v>157</v>
      </c>
      <c r="BB155" s="308" t="s">
        <v>132</v>
      </c>
      <c r="BC155" s="308" t="s">
        <v>150</v>
      </c>
      <c r="BD155" s="309">
        <f>ADHK!BD155</f>
        <v>817</v>
      </c>
      <c r="BE155" s="309">
        <f>'Produksi dan Harga'!S128</f>
        <v>2830.801249</v>
      </c>
      <c r="BF155" s="309">
        <f t="shared" si="2286"/>
        <v>2.31276462</v>
      </c>
      <c r="BG155" s="310"/>
      <c r="BH155" s="309">
        <f t="shared" si="2287"/>
        <v>0</v>
      </c>
      <c r="BI155" s="310"/>
      <c r="BJ155" s="309"/>
      <c r="BK155" s="309">
        <f t="shared" si="2288"/>
        <v>0</v>
      </c>
      <c r="BL155" s="309">
        <f t="shared" si="2289"/>
        <v>2.31276462</v>
      </c>
      <c r="BM155" s="310">
        <v>0.36319999999999997</v>
      </c>
      <c r="BN155" s="311">
        <f t="shared" si="2290"/>
        <v>0.8399961101</v>
      </c>
      <c r="BO155" s="312">
        <f t="shared" si="2291"/>
        <v>1.47276851</v>
      </c>
      <c r="BP155" s="313"/>
      <c r="BQ155" s="306">
        <v>8.0</v>
      </c>
      <c r="BR155" s="307" t="s">
        <v>157</v>
      </c>
      <c r="BS155" s="308" t="s">
        <v>132</v>
      </c>
      <c r="BT155" s="308" t="s">
        <v>150</v>
      </c>
      <c r="BU155" s="309">
        <f>ADHK!BU155</f>
        <v>590</v>
      </c>
      <c r="BV155" s="309">
        <f>'Produksi dan Harga'!X128</f>
        <v>2995.854052</v>
      </c>
      <c r="BW155" s="309">
        <f t="shared" si="2292"/>
        <v>1.76755389</v>
      </c>
      <c r="BX155" s="310"/>
      <c r="BY155" s="309">
        <f t="shared" si="2293"/>
        <v>0</v>
      </c>
      <c r="BZ155" s="310"/>
      <c r="CA155" s="309"/>
      <c r="CB155" s="309">
        <f t="shared" si="2294"/>
        <v>0</v>
      </c>
      <c r="CC155" s="309">
        <f t="shared" si="2295"/>
        <v>1.76755389</v>
      </c>
      <c r="CD155" s="310">
        <v>0.36319999999999997</v>
      </c>
      <c r="CE155" s="311">
        <f t="shared" si="2296"/>
        <v>0.641975573</v>
      </c>
      <c r="CF155" s="312">
        <f t="shared" si="2297"/>
        <v>1.125578317</v>
      </c>
      <c r="CG155" s="313"/>
      <c r="CH155" s="306">
        <v>8.0</v>
      </c>
      <c r="CI155" s="307" t="s">
        <v>157</v>
      </c>
      <c r="CJ155" s="308" t="s">
        <v>132</v>
      </c>
      <c r="CK155" s="308" t="s">
        <v>150</v>
      </c>
      <c r="CL155" s="309">
        <f>ADHK!CL155</f>
        <v>230</v>
      </c>
      <c r="CM155" s="309">
        <f>'Produksi dan Harga'!AA128</f>
        <v>3164.793992</v>
      </c>
      <c r="CN155" s="309">
        <f t="shared" si="2298"/>
        <v>0.7279026182</v>
      </c>
      <c r="CO155" s="310"/>
      <c r="CP155" s="309">
        <f t="shared" si="2299"/>
        <v>0</v>
      </c>
      <c r="CQ155" s="310"/>
      <c r="CR155" s="309"/>
      <c r="CS155" s="309">
        <f t="shared" si="2300"/>
        <v>0</v>
      </c>
      <c r="CT155" s="309">
        <f t="shared" si="2301"/>
        <v>0.7279026182</v>
      </c>
      <c r="CU155" s="310">
        <v>0.36319999999999997</v>
      </c>
      <c r="CV155" s="311">
        <f t="shared" si="2302"/>
        <v>0.2643742309</v>
      </c>
      <c r="CW155" s="312">
        <f t="shared" si="2303"/>
        <v>0.4635283873</v>
      </c>
      <c r="CX155" s="313"/>
      <c r="CY155" s="306">
        <v>8.0</v>
      </c>
      <c r="CZ155" s="307" t="s">
        <v>157</v>
      </c>
      <c r="DA155" s="308" t="s">
        <v>132</v>
      </c>
      <c r="DB155" s="308" t="s">
        <v>150</v>
      </c>
      <c r="DC155" s="309">
        <f>ADHK!DC155</f>
        <v>221</v>
      </c>
      <c r="DD155" s="309">
        <f>'Produksi dan Harga'!AH128</f>
        <v>3337.467996</v>
      </c>
      <c r="DE155" s="309">
        <f t="shared" si="2304"/>
        <v>0.7375804271</v>
      </c>
      <c r="DF155" s="310"/>
      <c r="DG155" s="309">
        <f t="shared" si="2305"/>
        <v>0</v>
      </c>
      <c r="DH155" s="310"/>
      <c r="DI155" s="309"/>
      <c r="DJ155" s="309">
        <f t="shared" si="2306"/>
        <v>0</v>
      </c>
      <c r="DK155" s="309">
        <f t="shared" si="2307"/>
        <v>0.7375804271</v>
      </c>
      <c r="DL155" s="310">
        <v>0.36319999999999997</v>
      </c>
      <c r="DM155" s="311">
        <f t="shared" si="2308"/>
        <v>0.2678892111</v>
      </c>
      <c r="DN155" s="312">
        <f t="shared" si="2309"/>
        <v>0.469691216</v>
      </c>
      <c r="DO155" s="313"/>
      <c r="DP155" s="306">
        <v>8.0</v>
      </c>
      <c r="DQ155" s="307" t="s">
        <v>157</v>
      </c>
      <c r="DR155" s="308" t="s">
        <v>132</v>
      </c>
      <c r="DS155" s="308" t="s">
        <v>150</v>
      </c>
      <c r="DT155" s="309">
        <f>ADHK!DT155</f>
        <v>289</v>
      </c>
      <c r="DU155" s="309">
        <f>'Produksi dan Harga'!AM128</f>
        <v>3480.102996</v>
      </c>
      <c r="DV155" s="309">
        <f t="shared" si="2310"/>
        <v>1.005749766</v>
      </c>
      <c r="DW155" s="310"/>
      <c r="DX155" s="309">
        <f t="shared" si="2311"/>
        <v>0</v>
      </c>
      <c r="DY155" s="310"/>
      <c r="DZ155" s="309"/>
      <c r="EA155" s="309">
        <f t="shared" si="2312"/>
        <v>0</v>
      </c>
      <c r="EB155" s="309">
        <f t="shared" si="2313"/>
        <v>1.005749766</v>
      </c>
      <c r="EC155" s="310">
        <v>0.36319999999999997</v>
      </c>
      <c r="ED155" s="311">
        <f t="shared" si="2314"/>
        <v>0.365288315</v>
      </c>
      <c r="EE155" s="312">
        <f t="shared" si="2315"/>
        <v>0.6404614509</v>
      </c>
      <c r="EF155" s="313"/>
      <c r="EG155" s="306">
        <v>8.0</v>
      </c>
      <c r="EH155" s="307" t="s">
        <v>157</v>
      </c>
      <c r="EI155" s="308" t="s">
        <v>132</v>
      </c>
      <c r="EJ155" s="308" t="s">
        <v>150</v>
      </c>
      <c r="EK155" s="309">
        <f>ADHK!EK155</f>
        <v>1258</v>
      </c>
      <c r="EL155" s="309">
        <f>'Produksi dan Harga'!AR128</f>
        <v>3388.393387</v>
      </c>
      <c r="EM155" s="309">
        <f t="shared" si="2316"/>
        <v>4.262598881</v>
      </c>
      <c r="EN155" s="310"/>
      <c r="EO155" s="309">
        <f t="shared" si="2317"/>
        <v>0</v>
      </c>
      <c r="EP155" s="310"/>
      <c r="EQ155" s="309"/>
      <c r="ER155" s="309">
        <f t="shared" si="2318"/>
        <v>0</v>
      </c>
      <c r="ES155" s="309">
        <f t="shared" si="2319"/>
        <v>4.262598881</v>
      </c>
      <c r="ET155" s="310">
        <v>0.36319999999999997</v>
      </c>
      <c r="EU155" s="311">
        <f t="shared" si="2320"/>
        <v>1.548175913</v>
      </c>
      <c r="EV155" s="312">
        <f t="shared" si="2321"/>
        <v>2.714422967</v>
      </c>
      <c r="EW155" s="313"/>
      <c r="EX155" s="306">
        <v>8.0</v>
      </c>
      <c r="EY155" s="307" t="s">
        <v>157</v>
      </c>
      <c r="EZ155" s="308" t="s">
        <v>132</v>
      </c>
      <c r="FA155" s="308" t="s">
        <v>150</v>
      </c>
      <c r="FB155" s="309">
        <f>ADHK!FB155</f>
        <v>503</v>
      </c>
      <c r="FC155" s="309">
        <f>'Produksi dan Harga'!AW128</f>
        <v>3398.088636</v>
      </c>
      <c r="FD155" s="309">
        <f t="shared" si="2322"/>
        <v>1.709238584</v>
      </c>
      <c r="FE155" s="310"/>
      <c r="FF155" s="309">
        <f t="shared" si="2323"/>
        <v>0</v>
      </c>
      <c r="FG155" s="310"/>
      <c r="FH155" s="309"/>
      <c r="FI155" s="309">
        <f t="shared" si="2324"/>
        <v>0</v>
      </c>
      <c r="FJ155" s="309">
        <f t="shared" si="2325"/>
        <v>1.709238584</v>
      </c>
      <c r="FK155" s="310">
        <v>0.36319999999999997</v>
      </c>
      <c r="FL155" s="311">
        <f t="shared" si="2326"/>
        <v>0.6207954537</v>
      </c>
      <c r="FM155" s="312">
        <f t="shared" si="2327"/>
        <v>1.08844313</v>
      </c>
      <c r="FN155" s="313"/>
      <c r="FO155" s="306">
        <v>8.0</v>
      </c>
      <c r="FP155" s="307" t="s">
        <v>157</v>
      </c>
      <c r="FQ155" s="308" t="s">
        <v>132</v>
      </c>
      <c r="FR155" s="308" t="s">
        <v>150</v>
      </c>
      <c r="FS155" s="309">
        <f>ADHK!FS155</f>
        <v>170</v>
      </c>
      <c r="FT155" s="309">
        <f>'Produksi dan Harga'!BB128</f>
        <v>3704.329491</v>
      </c>
      <c r="FU155" s="309">
        <f t="shared" si="2328"/>
        <v>0.6297360134</v>
      </c>
      <c r="FV155" s="310"/>
      <c r="FW155" s="309">
        <f t="shared" si="2329"/>
        <v>0</v>
      </c>
      <c r="FX155" s="310"/>
      <c r="FY155" s="309"/>
      <c r="FZ155" s="309">
        <f t="shared" si="2330"/>
        <v>0</v>
      </c>
      <c r="GA155" s="309">
        <f t="shared" si="2331"/>
        <v>0.6297360134</v>
      </c>
      <c r="GB155" s="310">
        <v>0.36319999999999997</v>
      </c>
      <c r="GC155" s="311">
        <f t="shared" si="2332"/>
        <v>0.2287201201</v>
      </c>
      <c r="GD155" s="312">
        <f t="shared" si="2333"/>
        <v>0.4010158933</v>
      </c>
      <c r="GE155" s="313"/>
      <c r="GF155" s="306">
        <v>8.0</v>
      </c>
      <c r="GG155" s="307" t="s">
        <v>157</v>
      </c>
      <c r="GH155" s="308" t="s">
        <v>132</v>
      </c>
      <c r="GI155" s="308" t="s">
        <v>150</v>
      </c>
      <c r="GJ155" s="309">
        <f>ADHK!GJ155</f>
        <v>665</v>
      </c>
      <c r="GK155" s="309">
        <f>'Produksi dan Harga'!BG128</f>
        <v>3778.052768</v>
      </c>
      <c r="GL155" s="309">
        <f t="shared" si="2334"/>
        <v>2.512405091</v>
      </c>
      <c r="GM155" s="310"/>
      <c r="GN155" s="309">
        <f t="shared" si="2335"/>
        <v>0</v>
      </c>
      <c r="GO155" s="310"/>
      <c r="GP155" s="309"/>
      <c r="GQ155" s="309">
        <f t="shared" si="2336"/>
        <v>0</v>
      </c>
      <c r="GR155" s="309">
        <f t="shared" si="2337"/>
        <v>2.512405091</v>
      </c>
      <c r="GS155" s="310">
        <v>0.36319999999999997</v>
      </c>
      <c r="GT155" s="311">
        <f t="shared" si="2338"/>
        <v>0.9125055289</v>
      </c>
      <c r="GU155" s="312">
        <f t="shared" si="2339"/>
        <v>1.599899562</v>
      </c>
      <c r="GV155" s="313"/>
      <c r="GW155" s="306">
        <v>8.0</v>
      </c>
      <c r="GX155" s="307" t="s">
        <v>157</v>
      </c>
      <c r="GY155" s="308" t="s">
        <v>132</v>
      </c>
      <c r="GZ155" s="308" t="s">
        <v>150</v>
      </c>
      <c r="HA155" s="309">
        <f>ADHK!HA155</f>
        <v>456</v>
      </c>
      <c r="HB155" s="309">
        <f>'Produksi dan Harga'!BL128</f>
        <v>3745.633016</v>
      </c>
      <c r="HC155" s="309">
        <f t="shared" si="2340"/>
        <v>1.708008655</v>
      </c>
      <c r="HD155" s="310"/>
      <c r="HE155" s="309">
        <f t="shared" si="2341"/>
        <v>0</v>
      </c>
      <c r="HF155" s="310"/>
      <c r="HG155" s="309"/>
      <c r="HH155" s="309">
        <f t="shared" si="2342"/>
        <v>0</v>
      </c>
      <c r="HI155" s="309">
        <f t="shared" si="2343"/>
        <v>1.708008655</v>
      </c>
      <c r="HJ155" s="310">
        <v>0.36319999999999997</v>
      </c>
      <c r="HK155" s="311">
        <f t="shared" si="2344"/>
        <v>0.6203487436</v>
      </c>
      <c r="HL155" s="312">
        <f t="shared" si="2345"/>
        <v>1.087659912</v>
      </c>
      <c r="HM155" s="313"/>
      <c r="HN155" s="306">
        <v>8.0</v>
      </c>
      <c r="HO155" s="307" t="s">
        <v>157</v>
      </c>
      <c r="HP155" s="308" t="s">
        <v>132</v>
      </c>
      <c r="HQ155" s="308" t="s">
        <v>150</v>
      </c>
      <c r="HR155" s="309">
        <f>ADHK!HR155</f>
        <v>399</v>
      </c>
      <c r="HS155" s="309">
        <f>'Produksi dan Harga'!BQ128</f>
        <v>4366.661257</v>
      </c>
      <c r="HT155" s="309">
        <f t="shared" si="2346"/>
        <v>1.742297841</v>
      </c>
      <c r="HU155" s="310"/>
      <c r="HV155" s="309">
        <f t="shared" si="2347"/>
        <v>0</v>
      </c>
      <c r="HW155" s="310"/>
      <c r="HX155" s="309"/>
      <c r="HY155" s="309">
        <f t="shared" si="2348"/>
        <v>0</v>
      </c>
      <c r="HZ155" s="309">
        <f t="shared" si="2349"/>
        <v>1.742297841</v>
      </c>
      <c r="IA155" s="310">
        <v>0.36319999999999997</v>
      </c>
      <c r="IB155" s="311">
        <f t="shared" si="2350"/>
        <v>0.632802576</v>
      </c>
      <c r="IC155" s="312">
        <f t="shared" si="2351"/>
        <v>1.109495265</v>
      </c>
      <c r="ID155" s="313"/>
      <c r="IE155" s="306">
        <v>8.0</v>
      </c>
      <c r="IF155" s="307" t="s">
        <v>157</v>
      </c>
      <c r="IG155" s="308" t="s">
        <v>132</v>
      </c>
      <c r="IH155" s="308" t="s">
        <v>150</v>
      </c>
      <c r="II155" s="309">
        <f>ADHK!II155</f>
        <v>386</v>
      </c>
      <c r="IJ155" s="309">
        <f>'Produksi dan Harga'!BV128</f>
        <v>4675.07636</v>
      </c>
      <c r="IK155" s="309">
        <f t="shared" si="2352"/>
        <v>1.804579475</v>
      </c>
      <c r="IL155" s="310"/>
      <c r="IM155" s="309">
        <f t="shared" si="2353"/>
        <v>0</v>
      </c>
      <c r="IN155" s="310"/>
      <c r="IO155" s="309"/>
      <c r="IP155" s="309">
        <f t="shared" si="2354"/>
        <v>0</v>
      </c>
      <c r="IQ155" s="309">
        <f t="shared" si="2355"/>
        <v>1.804579475</v>
      </c>
      <c r="IR155" s="310">
        <v>0.36319999999999997</v>
      </c>
      <c r="IS155" s="311">
        <f t="shared" si="2356"/>
        <v>0.6554232653</v>
      </c>
      <c r="IT155" s="312">
        <f t="shared" si="2357"/>
        <v>1.14915621</v>
      </c>
      <c r="IU155" s="313"/>
      <c r="IV155" s="306">
        <v>8.0</v>
      </c>
      <c r="IW155" s="307" t="s">
        <v>157</v>
      </c>
      <c r="IX155" s="308" t="s">
        <v>132</v>
      </c>
      <c r="IY155" s="308" t="s">
        <v>150</v>
      </c>
      <c r="IZ155" s="309">
        <f>ADHK!IZ155</f>
        <v>289</v>
      </c>
      <c r="JA155" s="309">
        <f>'Produksi dan Harga'!CA128</f>
        <v>4835.29513</v>
      </c>
      <c r="JB155" s="309">
        <f t="shared" si="2358"/>
        <v>1.397400292</v>
      </c>
      <c r="JC155" s="310"/>
      <c r="JD155" s="309">
        <f t="shared" si="2359"/>
        <v>0</v>
      </c>
      <c r="JE155" s="310"/>
      <c r="JF155" s="309"/>
      <c r="JG155" s="309">
        <f t="shared" si="2360"/>
        <v>0</v>
      </c>
      <c r="JH155" s="309">
        <f t="shared" si="2361"/>
        <v>1.397400292</v>
      </c>
      <c r="JI155" s="310">
        <v>0.36319999999999997</v>
      </c>
      <c r="JJ155" s="311">
        <f t="shared" si="2362"/>
        <v>0.5075357862</v>
      </c>
      <c r="JK155" s="312">
        <f t="shared" si="2363"/>
        <v>0.8898645062</v>
      </c>
      <c r="JL155" s="313"/>
      <c r="JM155" s="306">
        <v>8.0</v>
      </c>
      <c r="JN155" s="307" t="s">
        <v>157</v>
      </c>
      <c r="JO155" s="308" t="s">
        <v>132</v>
      </c>
      <c r="JP155" s="308" t="s">
        <v>150</v>
      </c>
      <c r="JQ155" s="309">
        <f>ADHK!JQ155</f>
        <v>2300</v>
      </c>
      <c r="JR155" s="309">
        <f>'Produksi dan Harga'!CF128</f>
        <v>4935.101727</v>
      </c>
      <c r="JS155" s="309">
        <f t="shared" si="2364"/>
        <v>11.35073397</v>
      </c>
      <c r="JT155" s="310"/>
      <c r="JU155" s="309">
        <f t="shared" si="2365"/>
        <v>0</v>
      </c>
      <c r="JV155" s="310"/>
      <c r="JW155" s="309"/>
      <c r="JX155" s="309">
        <f t="shared" si="2366"/>
        <v>0</v>
      </c>
      <c r="JY155" s="309">
        <f t="shared" si="2367"/>
        <v>11.35073397</v>
      </c>
      <c r="JZ155" s="310">
        <v>0.36319999999999997</v>
      </c>
      <c r="KA155" s="311">
        <f t="shared" si="2368"/>
        <v>4.122586579</v>
      </c>
      <c r="KB155" s="312">
        <f t="shared" si="2369"/>
        <v>7.228147394</v>
      </c>
      <c r="KC155" s="313"/>
      <c r="KD155" s="306">
        <v>8.0</v>
      </c>
      <c r="KE155" s="307" t="s">
        <v>157</v>
      </c>
      <c r="KF155" s="308" t="s">
        <v>132</v>
      </c>
      <c r="KG155" s="308" t="s">
        <v>150</v>
      </c>
      <c r="KH155" s="309" t="str">
        <f>ADHK!KH155</f>
        <v/>
      </c>
      <c r="KI155" s="309"/>
      <c r="KJ155" s="309">
        <f t="shared" si="2370"/>
        <v>0</v>
      </c>
      <c r="KK155" s="310"/>
      <c r="KL155" s="309">
        <f t="shared" si="2371"/>
        <v>0</v>
      </c>
      <c r="KM155" s="310"/>
      <c r="KN155" s="309"/>
      <c r="KO155" s="309">
        <f t="shared" si="2372"/>
        <v>0</v>
      </c>
      <c r="KP155" s="309">
        <f t="shared" si="2373"/>
        <v>0</v>
      </c>
      <c r="KQ155" s="310">
        <v>0.36319999999999997</v>
      </c>
      <c r="KR155" s="311">
        <f t="shared" si="2374"/>
        <v>0</v>
      </c>
      <c r="KS155" s="312">
        <f t="shared" si="2375"/>
        <v>0</v>
      </c>
      <c r="KT155" s="313"/>
      <c r="KU155" s="314"/>
    </row>
    <row r="156" ht="15.75" customHeight="1">
      <c r="A156" s="306">
        <v>9.0</v>
      </c>
      <c r="B156" s="307" t="s">
        <v>158</v>
      </c>
      <c r="C156" s="308" t="s">
        <v>132</v>
      </c>
      <c r="D156" s="308" t="s">
        <v>150</v>
      </c>
      <c r="E156" s="309">
        <f>ADHK!E156</f>
        <v>1672</v>
      </c>
      <c r="F156" s="309">
        <f>ADHK!F156</f>
        <v>2471.093451</v>
      </c>
      <c r="G156" s="309">
        <f t="shared" si="2268"/>
        <v>4.131668249</v>
      </c>
      <c r="H156" s="310"/>
      <c r="I156" s="309">
        <f t="shared" si="2269"/>
        <v>0</v>
      </c>
      <c r="J156" s="310"/>
      <c r="K156" s="309"/>
      <c r="L156" s="309">
        <f t="shared" si="2270"/>
        <v>0</v>
      </c>
      <c r="M156" s="309">
        <f t="shared" si="2271"/>
        <v>4.131668249</v>
      </c>
      <c r="N156" s="310">
        <v>0.36319999999999997</v>
      </c>
      <c r="O156" s="311">
        <f t="shared" si="2272"/>
        <v>1.500621908</v>
      </c>
      <c r="P156" s="312">
        <f t="shared" si="2273"/>
        <v>2.631046341</v>
      </c>
      <c r="Q156" s="313"/>
      <c r="R156" s="306">
        <v>9.0</v>
      </c>
      <c r="S156" s="307" t="s">
        <v>158</v>
      </c>
      <c r="T156" s="308" t="s">
        <v>132</v>
      </c>
      <c r="U156" s="308" t="s">
        <v>150</v>
      </c>
      <c r="V156" s="309">
        <f>ADHK!V156</f>
        <v>2017</v>
      </c>
      <c r="W156" s="309">
        <f>'Produksi dan Harga'!I129</f>
        <v>2624.217331</v>
      </c>
      <c r="X156" s="309">
        <f t="shared" si="2274"/>
        <v>5.293046357</v>
      </c>
      <c r="Y156" s="310"/>
      <c r="Z156" s="309">
        <f t="shared" si="2275"/>
        <v>0</v>
      </c>
      <c r="AA156" s="310"/>
      <c r="AB156" s="309"/>
      <c r="AC156" s="309">
        <f t="shared" si="2276"/>
        <v>0</v>
      </c>
      <c r="AD156" s="309">
        <f t="shared" si="2277"/>
        <v>5.293046357</v>
      </c>
      <c r="AE156" s="310">
        <v>0.36319999999999997</v>
      </c>
      <c r="AF156" s="311">
        <f t="shared" si="2278"/>
        <v>1.922434437</v>
      </c>
      <c r="AG156" s="312">
        <f t="shared" si="2279"/>
        <v>3.37061192</v>
      </c>
      <c r="AH156" s="313"/>
      <c r="AI156" s="306">
        <v>9.0</v>
      </c>
      <c r="AJ156" s="307" t="s">
        <v>158</v>
      </c>
      <c r="AK156" s="308" t="s">
        <v>132</v>
      </c>
      <c r="AL156" s="308" t="s">
        <v>150</v>
      </c>
      <c r="AM156" s="309">
        <f>ADHK!AM156</f>
        <v>503</v>
      </c>
      <c r="AN156" s="309">
        <f>'Produksi dan Harga'!N129</f>
        <v>2635.771647</v>
      </c>
      <c r="AO156" s="309">
        <f t="shared" si="2280"/>
        <v>1.325793138</v>
      </c>
      <c r="AP156" s="310"/>
      <c r="AQ156" s="309">
        <f t="shared" si="2281"/>
        <v>0</v>
      </c>
      <c r="AR156" s="310"/>
      <c r="AS156" s="309"/>
      <c r="AT156" s="309">
        <f t="shared" si="2282"/>
        <v>0</v>
      </c>
      <c r="AU156" s="309">
        <f t="shared" si="2283"/>
        <v>1.325793138</v>
      </c>
      <c r="AV156" s="310">
        <v>0.36319999999999997</v>
      </c>
      <c r="AW156" s="311">
        <f t="shared" si="2284"/>
        <v>0.4815280679</v>
      </c>
      <c r="AX156" s="312">
        <f t="shared" si="2285"/>
        <v>0.8442650706</v>
      </c>
      <c r="AY156" s="313"/>
      <c r="AZ156" s="306">
        <v>9.0</v>
      </c>
      <c r="BA156" s="307" t="s">
        <v>158</v>
      </c>
      <c r="BB156" s="308" t="s">
        <v>132</v>
      </c>
      <c r="BC156" s="308" t="s">
        <v>150</v>
      </c>
      <c r="BD156" s="309">
        <f>ADHK!BD156</f>
        <v>253</v>
      </c>
      <c r="BE156" s="309">
        <f>'Produksi dan Harga'!S129</f>
        <v>2735.422502</v>
      </c>
      <c r="BF156" s="309">
        <f t="shared" si="2286"/>
        <v>0.6920618929</v>
      </c>
      <c r="BG156" s="310"/>
      <c r="BH156" s="309">
        <f t="shared" si="2287"/>
        <v>0</v>
      </c>
      <c r="BI156" s="310"/>
      <c r="BJ156" s="309"/>
      <c r="BK156" s="309">
        <f t="shared" si="2288"/>
        <v>0</v>
      </c>
      <c r="BL156" s="309">
        <f t="shared" si="2289"/>
        <v>0.6920618929</v>
      </c>
      <c r="BM156" s="310">
        <v>0.36319999999999997</v>
      </c>
      <c r="BN156" s="311">
        <f t="shared" si="2290"/>
        <v>0.2513568795</v>
      </c>
      <c r="BO156" s="312">
        <f t="shared" si="2291"/>
        <v>0.4407050134</v>
      </c>
      <c r="BP156" s="313"/>
      <c r="BQ156" s="306">
        <v>9.0</v>
      </c>
      <c r="BR156" s="307" t="s">
        <v>158</v>
      </c>
      <c r="BS156" s="308" t="s">
        <v>132</v>
      </c>
      <c r="BT156" s="308" t="s">
        <v>150</v>
      </c>
      <c r="BU156" s="309">
        <f>ADHK!BU156</f>
        <v>218</v>
      </c>
      <c r="BV156" s="309">
        <f>'Produksi dan Harga'!X129</f>
        <v>2894.914148</v>
      </c>
      <c r="BW156" s="309">
        <f t="shared" si="2292"/>
        <v>0.6310912842</v>
      </c>
      <c r="BX156" s="310"/>
      <c r="BY156" s="309">
        <f t="shared" si="2293"/>
        <v>0</v>
      </c>
      <c r="BZ156" s="310"/>
      <c r="CA156" s="309"/>
      <c r="CB156" s="309">
        <f t="shared" si="2294"/>
        <v>0</v>
      </c>
      <c r="CC156" s="309">
        <f t="shared" si="2295"/>
        <v>0.6310912842</v>
      </c>
      <c r="CD156" s="310">
        <v>0.36319999999999997</v>
      </c>
      <c r="CE156" s="311">
        <f t="shared" si="2296"/>
        <v>0.2292123544</v>
      </c>
      <c r="CF156" s="312">
        <f t="shared" si="2297"/>
        <v>0.4018789298</v>
      </c>
      <c r="CG156" s="313"/>
      <c r="CH156" s="306">
        <v>9.0</v>
      </c>
      <c r="CI156" s="307" t="s">
        <v>158</v>
      </c>
      <c r="CJ156" s="308" t="s">
        <v>132</v>
      </c>
      <c r="CK156" s="308" t="s">
        <v>150</v>
      </c>
      <c r="CL156" s="309">
        <f>ADHK!CL156</f>
        <v>112</v>
      </c>
      <c r="CM156" s="309">
        <f>'Produksi dan Harga'!AA129</f>
        <v>3058.161962</v>
      </c>
      <c r="CN156" s="309">
        <f t="shared" si="2298"/>
        <v>0.3425141397</v>
      </c>
      <c r="CO156" s="310"/>
      <c r="CP156" s="309">
        <f t="shared" si="2299"/>
        <v>0</v>
      </c>
      <c r="CQ156" s="310"/>
      <c r="CR156" s="309"/>
      <c r="CS156" s="309">
        <f t="shared" si="2300"/>
        <v>0</v>
      </c>
      <c r="CT156" s="309">
        <f t="shared" si="2301"/>
        <v>0.3425141397</v>
      </c>
      <c r="CU156" s="310">
        <v>0.36319999999999997</v>
      </c>
      <c r="CV156" s="311">
        <f t="shared" si="2302"/>
        <v>0.1244011355</v>
      </c>
      <c r="CW156" s="312">
        <f t="shared" si="2303"/>
        <v>0.2181130042</v>
      </c>
      <c r="CX156" s="313"/>
      <c r="CY156" s="306">
        <v>9.0</v>
      </c>
      <c r="CZ156" s="307" t="s">
        <v>158</v>
      </c>
      <c r="DA156" s="308" t="s">
        <v>132</v>
      </c>
      <c r="DB156" s="308" t="s">
        <v>150</v>
      </c>
      <c r="DC156" s="309">
        <f>ADHK!DC156</f>
        <v>144</v>
      </c>
      <c r="DD156" s="309">
        <f>'Produksi dan Harga'!AH129</f>
        <v>3225.018026</v>
      </c>
      <c r="DE156" s="309">
        <f t="shared" si="2304"/>
        <v>0.4644025957</v>
      </c>
      <c r="DF156" s="310"/>
      <c r="DG156" s="309">
        <f t="shared" si="2305"/>
        <v>0</v>
      </c>
      <c r="DH156" s="310"/>
      <c r="DI156" s="309"/>
      <c r="DJ156" s="309">
        <f t="shared" si="2306"/>
        <v>0</v>
      </c>
      <c r="DK156" s="309">
        <f t="shared" si="2307"/>
        <v>0.4644025957</v>
      </c>
      <c r="DL156" s="310">
        <v>0.36319999999999997</v>
      </c>
      <c r="DM156" s="311">
        <f t="shared" si="2308"/>
        <v>0.1686710228</v>
      </c>
      <c r="DN156" s="312">
        <f t="shared" si="2309"/>
        <v>0.295731573</v>
      </c>
      <c r="DO156" s="313"/>
      <c r="DP156" s="306">
        <v>9.0</v>
      </c>
      <c r="DQ156" s="307" t="s">
        <v>158</v>
      </c>
      <c r="DR156" s="308" t="s">
        <v>132</v>
      </c>
      <c r="DS156" s="308" t="s">
        <v>150</v>
      </c>
      <c r="DT156" s="309">
        <f>ADHK!DT156</f>
        <v>82</v>
      </c>
      <c r="DU156" s="309">
        <f>'Produksi dan Harga'!AM129</f>
        <v>3362.847197</v>
      </c>
      <c r="DV156" s="309">
        <f t="shared" si="2310"/>
        <v>0.2757534701</v>
      </c>
      <c r="DW156" s="310"/>
      <c r="DX156" s="309">
        <f t="shared" si="2311"/>
        <v>0</v>
      </c>
      <c r="DY156" s="310"/>
      <c r="DZ156" s="309"/>
      <c r="EA156" s="309">
        <f t="shared" si="2312"/>
        <v>0</v>
      </c>
      <c r="EB156" s="309">
        <f t="shared" si="2313"/>
        <v>0.2757534701</v>
      </c>
      <c r="EC156" s="310">
        <v>0.36319999999999997</v>
      </c>
      <c r="ED156" s="311">
        <f t="shared" si="2314"/>
        <v>0.1001536604</v>
      </c>
      <c r="EE156" s="312">
        <f t="shared" si="2315"/>
        <v>0.1755998098</v>
      </c>
      <c r="EF156" s="313"/>
      <c r="EG156" s="306">
        <v>9.0</v>
      </c>
      <c r="EH156" s="307" t="s">
        <v>158</v>
      </c>
      <c r="EI156" s="308" t="s">
        <v>132</v>
      </c>
      <c r="EJ156" s="308" t="s">
        <v>150</v>
      </c>
      <c r="EK156" s="309">
        <f>ADHK!EK156</f>
        <v>389</v>
      </c>
      <c r="EL156" s="309">
        <f>'Produksi dan Harga'!AR129</f>
        <v>3274.227577</v>
      </c>
      <c r="EM156" s="309">
        <f t="shared" si="2316"/>
        <v>1.273674528</v>
      </c>
      <c r="EN156" s="310"/>
      <c r="EO156" s="309">
        <f t="shared" si="2317"/>
        <v>0</v>
      </c>
      <c r="EP156" s="310"/>
      <c r="EQ156" s="309"/>
      <c r="ER156" s="309">
        <f t="shared" si="2318"/>
        <v>0</v>
      </c>
      <c r="ES156" s="309">
        <f t="shared" si="2319"/>
        <v>1.273674528</v>
      </c>
      <c r="ET156" s="310">
        <v>0.36319999999999997</v>
      </c>
      <c r="EU156" s="311">
        <f t="shared" si="2320"/>
        <v>0.4625985884</v>
      </c>
      <c r="EV156" s="312">
        <f t="shared" si="2321"/>
        <v>0.8110759392</v>
      </c>
      <c r="EW156" s="313"/>
      <c r="EX156" s="306">
        <v>9.0</v>
      </c>
      <c r="EY156" s="307" t="s">
        <v>158</v>
      </c>
      <c r="EZ156" s="308" t="s">
        <v>132</v>
      </c>
      <c r="FA156" s="308" t="s">
        <v>150</v>
      </c>
      <c r="FB156" s="309">
        <f>ADHK!FB156</f>
        <v>870</v>
      </c>
      <c r="FC156" s="309">
        <f>'Produksi dan Harga'!AW129</f>
        <v>3283.596163</v>
      </c>
      <c r="FD156" s="309">
        <f t="shared" si="2322"/>
        <v>2.856728662</v>
      </c>
      <c r="FE156" s="310"/>
      <c r="FF156" s="309">
        <f t="shared" si="2323"/>
        <v>0</v>
      </c>
      <c r="FG156" s="310"/>
      <c r="FH156" s="309"/>
      <c r="FI156" s="309">
        <f t="shared" si="2324"/>
        <v>0</v>
      </c>
      <c r="FJ156" s="309">
        <f t="shared" si="2325"/>
        <v>2.856728662</v>
      </c>
      <c r="FK156" s="310">
        <v>0.36319999999999997</v>
      </c>
      <c r="FL156" s="311">
        <f t="shared" si="2326"/>
        <v>1.03756385</v>
      </c>
      <c r="FM156" s="312">
        <f t="shared" si="2327"/>
        <v>1.819164812</v>
      </c>
      <c r="FN156" s="313"/>
      <c r="FO156" s="306">
        <v>9.0</v>
      </c>
      <c r="FP156" s="307" t="s">
        <v>158</v>
      </c>
      <c r="FQ156" s="308" t="s">
        <v>132</v>
      </c>
      <c r="FR156" s="308" t="s">
        <v>150</v>
      </c>
      <c r="FS156" s="309">
        <f>ADHK!FS156</f>
        <v>1020</v>
      </c>
      <c r="FT156" s="309">
        <f>'Produksi dan Harga'!BB129</f>
        <v>3579.518784</v>
      </c>
      <c r="FU156" s="309">
        <f t="shared" si="2328"/>
        <v>3.651109159</v>
      </c>
      <c r="FV156" s="310"/>
      <c r="FW156" s="309">
        <f t="shared" si="2329"/>
        <v>0</v>
      </c>
      <c r="FX156" s="310"/>
      <c r="FY156" s="309"/>
      <c r="FZ156" s="309">
        <f t="shared" si="2330"/>
        <v>0</v>
      </c>
      <c r="GA156" s="309">
        <f t="shared" si="2331"/>
        <v>3.651109159</v>
      </c>
      <c r="GB156" s="310">
        <v>0.36319999999999997</v>
      </c>
      <c r="GC156" s="311">
        <f t="shared" si="2332"/>
        <v>1.326082847</v>
      </c>
      <c r="GD156" s="312">
        <f t="shared" si="2333"/>
        <v>2.325026313</v>
      </c>
      <c r="GE156" s="313"/>
      <c r="GF156" s="306">
        <v>9.0</v>
      </c>
      <c r="GG156" s="307" t="s">
        <v>158</v>
      </c>
      <c r="GH156" s="308" t="s">
        <v>132</v>
      </c>
      <c r="GI156" s="308" t="s">
        <v>150</v>
      </c>
      <c r="GJ156" s="309">
        <f>ADHK!GJ156</f>
        <v>125</v>
      </c>
      <c r="GK156" s="309">
        <f>'Produksi dan Harga'!BG129</f>
        <v>3650.758088</v>
      </c>
      <c r="GL156" s="309">
        <f t="shared" si="2334"/>
        <v>0.456344761</v>
      </c>
      <c r="GM156" s="310"/>
      <c r="GN156" s="309">
        <f t="shared" si="2335"/>
        <v>0</v>
      </c>
      <c r="GO156" s="310"/>
      <c r="GP156" s="309"/>
      <c r="GQ156" s="309">
        <f t="shared" si="2336"/>
        <v>0</v>
      </c>
      <c r="GR156" s="309">
        <f t="shared" si="2337"/>
        <v>0.456344761</v>
      </c>
      <c r="GS156" s="310">
        <v>0.36319999999999997</v>
      </c>
      <c r="GT156" s="311">
        <f t="shared" si="2338"/>
        <v>0.1657444172</v>
      </c>
      <c r="GU156" s="312">
        <f t="shared" si="2339"/>
        <v>0.2906003438</v>
      </c>
      <c r="GV156" s="313"/>
      <c r="GW156" s="306">
        <v>9.0</v>
      </c>
      <c r="GX156" s="307" t="s">
        <v>158</v>
      </c>
      <c r="GY156" s="308" t="s">
        <v>132</v>
      </c>
      <c r="GZ156" s="308" t="s">
        <v>150</v>
      </c>
      <c r="HA156" s="309">
        <f>ADHK!HA156</f>
        <v>402</v>
      </c>
      <c r="HB156" s="309">
        <f>'Produksi dan Harga'!BL129</f>
        <v>3619.430661</v>
      </c>
      <c r="HC156" s="309">
        <f t="shared" si="2340"/>
        <v>1.455011126</v>
      </c>
      <c r="HD156" s="310"/>
      <c r="HE156" s="309">
        <f t="shared" si="2341"/>
        <v>0</v>
      </c>
      <c r="HF156" s="310"/>
      <c r="HG156" s="309"/>
      <c r="HH156" s="309">
        <f t="shared" si="2342"/>
        <v>0</v>
      </c>
      <c r="HI156" s="309">
        <f t="shared" si="2343"/>
        <v>1.455011126</v>
      </c>
      <c r="HJ156" s="310">
        <v>0.36319999999999997</v>
      </c>
      <c r="HK156" s="311">
        <f t="shared" si="2344"/>
        <v>0.5284600409</v>
      </c>
      <c r="HL156" s="312">
        <f t="shared" si="2345"/>
        <v>0.926551085</v>
      </c>
      <c r="HM156" s="313"/>
      <c r="HN156" s="306">
        <v>9.0</v>
      </c>
      <c r="HO156" s="307" t="s">
        <v>158</v>
      </c>
      <c r="HP156" s="308" t="s">
        <v>132</v>
      </c>
      <c r="HQ156" s="308" t="s">
        <v>150</v>
      </c>
      <c r="HR156" s="309">
        <f>ADHK!HR156</f>
        <v>777</v>
      </c>
      <c r="HS156" s="309">
        <f>'Produksi dan Harga'!BQ129</f>
        <v>4219.534474</v>
      </c>
      <c r="HT156" s="309">
        <f t="shared" si="2346"/>
        <v>3.278578287</v>
      </c>
      <c r="HU156" s="310"/>
      <c r="HV156" s="309">
        <f t="shared" si="2347"/>
        <v>0</v>
      </c>
      <c r="HW156" s="310"/>
      <c r="HX156" s="309"/>
      <c r="HY156" s="309">
        <f t="shared" si="2348"/>
        <v>0</v>
      </c>
      <c r="HZ156" s="309">
        <f t="shared" si="2349"/>
        <v>3.278578287</v>
      </c>
      <c r="IA156" s="310">
        <v>0.36319999999999997</v>
      </c>
      <c r="IB156" s="311">
        <f t="shared" si="2350"/>
        <v>1.190779634</v>
      </c>
      <c r="IC156" s="312">
        <f t="shared" si="2351"/>
        <v>2.087798653</v>
      </c>
      <c r="ID156" s="313"/>
      <c r="IE156" s="306">
        <v>9.0</v>
      </c>
      <c r="IF156" s="307" t="s">
        <v>158</v>
      </c>
      <c r="IG156" s="308" t="s">
        <v>132</v>
      </c>
      <c r="IH156" s="308" t="s">
        <v>150</v>
      </c>
      <c r="II156" s="309">
        <f>ADHK!II156</f>
        <v>841</v>
      </c>
      <c r="IJ156" s="309">
        <f>'Produksi dan Harga'!BV129</f>
        <v>4517.558086</v>
      </c>
      <c r="IK156" s="309">
        <f t="shared" si="2352"/>
        <v>3.799266351</v>
      </c>
      <c r="IL156" s="310"/>
      <c r="IM156" s="309">
        <f t="shared" si="2353"/>
        <v>0</v>
      </c>
      <c r="IN156" s="310"/>
      <c r="IO156" s="309"/>
      <c r="IP156" s="309">
        <f t="shared" si="2354"/>
        <v>0</v>
      </c>
      <c r="IQ156" s="309">
        <f t="shared" si="2355"/>
        <v>3.799266351</v>
      </c>
      <c r="IR156" s="310">
        <v>0.36319999999999997</v>
      </c>
      <c r="IS156" s="311">
        <f t="shared" si="2356"/>
        <v>1.379893539</v>
      </c>
      <c r="IT156" s="312">
        <f t="shared" si="2357"/>
        <v>2.419372812</v>
      </c>
      <c r="IU156" s="313"/>
      <c r="IV156" s="306">
        <v>9.0</v>
      </c>
      <c r="IW156" s="307" t="s">
        <v>158</v>
      </c>
      <c r="IX156" s="308" t="s">
        <v>132</v>
      </c>
      <c r="IY156" s="308" t="s">
        <v>150</v>
      </c>
      <c r="IZ156" s="309">
        <f>ADHK!IZ156</f>
        <v>580</v>
      </c>
      <c r="JA156" s="309">
        <f>'Produksi dan Harga'!CA129</f>
        <v>4672.378573</v>
      </c>
      <c r="JB156" s="309">
        <f t="shared" si="2358"/>
        <v>2.709979573</v>
      </c>
      <c r="JC156" s="310"/>
      <c r="JD156" s="309">
        <f t="shared" si="2359"/>
        <v>0</v>
      </c>
      <c r="JE156" s="310"/>
      <c r="JF156" s="309"/>
      <c r="JG156" s="309">
        <f t="shared" si="2360"/>
        <v>0</v>
      </c>
      <c r="JH156" s="309">
        <f t="shared" si="2361"/>
        <v>2.709979573</v>
      </c>
      <c r="JI156" s="310">
        <v>0.36319999999999997</v>
      </c>
      <c r="JJ156" s="311">
        <f t="shared" si="2362"/>
        <v>0.9842645808</v>
      </c>
      <c r="JK156" s="312">
        <f t="shared" si="2363"/>
        <v>1.725714992</v>
      </c>
      <c r="JL156" s="313"/>
      <c r="JM156" s="306">
        <v>9.0</v>
      </c>
      <c r="JN156" s="307" t="s">
        <v>158</v>
      </c>
      <c r="JO156" s="308" t="s">
        <v>132</v>
      </c>
      <c r="JP156" s="308" t="s">
        <v>150</v>
      </c>
      <c r="JQ156" s="309">
        <f>ADHK!JQ156</f>
        <v>420</v>
      </c>
      <c r="JR156" s="309">
        <f>'Produksi dan Harga'!CF129</f>
        <v>4768.822368</v>
      </c>
      <c r="JS156" s="309">
        <f t="shared" si="2364"/>
        <v>2.002905394</v>
      </c>
      <c r="JT156" s="310"/>
      <c r="JU156" s="309">
        <f t="shared" si="2365"/>
        <v>0</v>
      </c>
      <c r="JV156" s="310"/>
      <c r="JW156" s="309"/>
      <c r="JX156" s="309">
        <f t="shared" si="2366"/>
        <v>0</v>
      </c>
      <c r="JY156" s="309">
        <f t="shared" si="2367"/>
        <v>2.002905394</v>
      </c>
      <c r="JZ156" s="310">
        <v>0.36319999999999997</v>
      </c>
      <c r="KA156" s="311">
        <f t="shared" si="2368"/>
        <v>0.7274552392</v>
      </c>
      <c r="KB156" s="312">
        <f t="shared" si="2369"/>
        <v>1.275450155</v>
      </c>
      <c r="KC156" s="313"/>
      <c r="KD156" s="306">
        <v>9.0</v>
      </c>
      <c r="KE156" s="307" t="s">
        <v>158</v>
      </c>
      <c r="KF156" s="308" t="s">
        <v>132</v>
      </c>
      <c r="KG156" s="308" t="s">
        <v>150</v>
      </c>
      <c r="KH156" s="309" t="str">
        <f>ADHK!KH156</f>
        <v/>
      </c>
      <c r="KI156" s="309"/>
      <c r="KJ156" s="309">
        <f t="shared" si="2370"/>
        <v>0</v>
      </c>
      <c r="KK156" s="310"/>
      <c r="KL156" s="309">
        <f t="shared" si="2371"/>
        <v>0</v>
      </c>
      <c r="KM156" s="310"/>
      <c r="KN156" s="309"/>
      <c r="KO156" s="309">
        <f t="shared" si="2372"/>
        <v>0</v>
      </c>
      <c r="KP156" s="309">
        <f t="shared" si="2373"/>
        <v>0</v>
      </c>
      <c r="KQ156" s="310">
        <v>0.36319999999999997</v>
      </c>
      <c r="KR156" s="311">
        <f t="shared" si="2374"/>
        <v>0</v>
      </c>
      <c r="KS156" s="312">
        <f t="shared" si="2375"/>
        <v>0</v>
      </c>
      <c r="KT156" s="313"/>
      <c r="KU156" s="314"/>
    </row>
    <row r="157" ht="15.75" customHeight="1">
      <c r="A157" s="306">
        <v>10.0</v>
      </c>
      <c r="B157" s="307" t="s">
        <v>159</v>
      </c>
      <c r="C157" s="308" t="s">
        <v>132</v>
      </c>
      <c r="D157" s="308" t="s">
        <v>150</v>
      </c>
      <c r="E157" s="309" t="str">
        <f>ADHK!E157</f>
        <v/>
      </c>
      <c r="F157" s="309" t="str">
        <f>ADHK!F157</f>
        <v/>
      </c>
      <c r="G157" s="309">
        <f t="shared" si="2268"/>
        <v>0</v>
      </c>
      <c r="H157" s="310"/>
      <c r="I157" s="309">
        <f t="shared" si="2269"/>
        <v>0</v>
      </c>
      <c r="J157" s="310"/>
      <c r="K157" s="309"/>
      <c r="L157" s="309">
        <f t="shared" si="2270"/>
        <v>0</v>
      </c>
      <c r="M157" s="309">
        <f t="shared" si="2271"/>
        <v>0</v>
      </c>
      <c r="N157" s="310">
        <v>0.36319999999999997</v>
      </c>
      <c r="O157" s="311">
        <f t="shared" si="2272"/>
        <v>0</v>
      </c>
      <c r="P157" s="312">
        <f t="shared" si="2273"/>
        <v>0</v>
      </c>
      <c r="Q157" s="313"/>
      <c r="R157" s="306">
        <v>10.0</v>
      </c>
      <c r="S157" s="307" t="s">
        <v>159</v>
      </c>
      <c r="T157" s="308" t="s">
        <v>132</v>
      </c>
      <c r="U157" s="308" t="s">
        <v>150</v>
      </c>
      <c r="V157" s="309" t="str">
        <f>ADHK!V157</f>
        <v/>
      </c>
      <c r="W157" s="309" t="str">
        <f>'Produksi dan Harga'!I130</f>
        <v/>
      </c>
      <c r="X157" s="309">
        <f t="shared" si="2274"/>
        <v>0</v>
      </c>
      <c r="Y157" s="310"/>
      <c r="Z157" s="309">
        <f t="shared" si="2275"/>
        <v>0</v>
      </c>
      <c r="AA157" s="310"/>
      <c r="AB157" s="309"/>
      <c r="AC157" s="309">
        <f t="shared" si="2276"/>
        <v>0</v>
      </c>
      <c r="AD157" s="309">
        <f t="shared" si="2277"/>
        <v>0</v>
      </c>
      <c r="AE157" s="310">
        <v>0.36319999999999997</v>
      </c>
      <c r="AF157" s="311">
        <f t="shared" si="2278"/>
        <v>0</v>
      </c>
      <c r="AG157" s="312">
        <f t="shared" si="2279"/>
        <v>0</v>
      </c>
      <c r="AH157" s="313"/>
      <c r="AI157" s="306">
        <v>10.0</v>
      </c>
      <c r="AJ157" s="307" t="s">
        <v>159</v>
      </c>
      <c r="AK157" s="308" t="s">
        <v>132</v>
      </c>
      <c r="AL157" s="308" t="s">
        <v>150</v>
      </c>
      <c r="AM157" s="309" t="str">
        <f>ADHK!AM157</f>
        <v/>
      </c>
      <c r="AN157" s="309" t="str">
        <f>'Produksi dan Harga'!N130</f>
        <v/>
      </c>
      <c r="AO157" s="309">
        <f t="shared" si="2280"/>
        <v>0</v>
      </c>
      <c r="AP157" s="310"/>
      <c r="AQ157" s="309">
        <f t="shared" si="2281"/>
        <v>0</v>
      </c>
      <c r="AR157" s="310"/>
      <c r="AS157" s="309"/>
      <c r="AT157" s="309">
        <f t="shared" si="2282"/>
        <v>0</v>
      </c>
      <c r="AU157" s="309">
        <f t="shared" si="2283"/>
        <v>0</v>
      </c>
      <c r="AV157" s="310">
        <v>0.36319999999999997</v>
      </c>
      <c r="AW157" s="311">
        <f t="shared" si="2284"/>
        <v>0</v>
      </c>
      <c r="AX157" s="312">
        <f t="shared" si="2285"/>
        <v>0</v>
      </c>
      <c r="AY157" s="313"/>
      <c r="AZ157" s="306">
        <v>10.0</v>
      </c>
      <c r="BA157" s="307" t="s">
        <v>159</v>
      </c>
      <c r="BB157" s="308" t="s">
        <v>132</v>
      </c>
      <c r="BC157" s="308" t="s">
        <v>150</v>
      </c>
      <c r="BD157" s="309" t="str">
        <f>ADHK!BD157</f>
        <v/>
      </c>
      <c r="BE157" s="309" t="str">
        <f>'Produksi dan Harga'!S130</f>
        <v/>
      </c>
      <c r="BF157" s="309">
        <f t="shared" si="2286"/>
        <v>0</v>
      </c>
      <c r="BG157" s="310"/>
      <c r="BH157" s="309">
        <f t="shared" si="2287"/>
        <v>0</v>
      </c>
      <c r="BI157" s="310"/>
      <c r="BJ157" s="309"/>
      <c r="BK157" s="309">
        <f t="shared" si="2288"/>
        <v>0</v>
      </c>
      <c r="BL157" s="309">
        <f t="shared" si="2289"/>
        <v>0</v>
      </c>
      <c r="BM157" s="310">
        <v>0.36319999999999997</v>
      </c>
      <c r="BN157" s="311">
        <f t="shared" si="2290"/>
        <v>0</v>
      </c>
      <c r="BO157" s="312">
        <f t="shared" si="2291"/>
        <v>0</v>
      </c>
      <c r="BP157" s="313"/>
      <c r="BQ157" s="306">
        <v>10.0</v>
      </c>
      <c r="BR157" s="307" t="s">
        <v>159</v>
      </c>
      <c r="BS157" s="308" t="s">
        <v>132</v>
      </c>
      <c r="BT157" s="308" t="s">
        <v>150</v>
      </c>
      <c r="BU157" s="309" t="str">
        <f>ADHK!BU157</f>
        <v/>
      </c>
      <c r="BV157" s="309" t="str">
        <f>'Produksi dan Harga'!X130</f>
        <v/>
      </c>
      <c r="BW157" s="309">
        <f t="shared" si="2292"/>
        <v>0</v>
      </c>
      <c r="BX157" s="310"/>
      <c r="BY157" s="309">
        <f t="shared" si="2293"/>
        <v>0</v>
      </c>
      <c r="BZ157" s="310"/>
      <c r="CA157" s="309"/>
      <c r="CB157" s="309">
        <f t="shared" si="2294"/>
        <v>0</v>
      </c>
      <c r="CC157" s="309">
        <f t="shared" si="2295"/>
        <v>0</v>
      </c>
      <c r="CD157" s="310">
        <v>0.36319999999999997</v>
      </c>
      <c r="CE157" s="311">
        <f t="shared" si="2296"/>
        <v>0</v>
      </c>
      <c r="CF157" s="312">
        <f t="shared" si="2297"/>
        <v>0</v>
      </c>
      <c r="CG157" s="313"/>
      <c r="CH157" s="306">
        <v>10.0</v>
      </c>
      <c r="CI157" s="307" t="s">
        <v>159</v>
      </c>
      <c r="CJ157" s="308" t="s">
        <v>132</v>
      </c>
      <c r="CK157" s="308" t="s">
        <v>150</v>
      </c>
      <c r="CL157" s="309" t="str">
        <f>ADHK!CL157</f>
        <v/>
      </c>
      <c r="CM157" s="309" t="str">
        <f>'Produksi dan Harga'!AA130</f>
        <v/>
      </c>
      <c r="CN157" s="309">
        <f t="shared" si="2298"/>
        <v>0</v>
      </c>
      <c r="CO157" s="310"/>
      <c r="CP157" s="309">
        <f t="shared" si="2299"/>
        <v>0</v>
      </c>
      <c r="CQ157" s="310"/>
      <c r="CR157" s="309"/>
      <c r="CS157" s="309">
        <f t="shared" si="2300"/>
        <v>0</v>
      </c>
      <c r="CT157" s="309">
        <f t="shared" si="2301"/>
        <v>0</v>
      </c>
      <c r="CU157" s="310">
        <v>0.36319999999999997</v>
      </c>
      <c r="CV157" s="311">
        <f t="shared" si="2302"/>
        <v>0</v>
      </c>
      <c r="CW157" s="312">
        <f t="shared" si="2303"/>
        <v>0</v>
      </c>
      <c r="CX157" s="313"/>
      <c r="CY157" s="306">
        <v>10.0</v>
      </c>
      <c r="CZ157" s="307" t="s">
        <v>159</v>
      </c>
      <c r="DA157" s="308" t="s">
        <v>132</v>
      </c>
      <c r="DB157" s="308" t="s">
        <v>150</v>
      </c>
      <c r="DC157" s="309" t="str">
        <f>ADHK!DC157</f>
        <v/>
      </c>
      <c r="DD157" s="309" t="str">
        <f>'Produksi dan Harga'!AH130</f>
        <v/>
      </c>
      <c r="DE157" s="309">
        <f t="shared" si="2304"/>
        <v>0</v>
      </c>
      <c r="DF157" s="310"/>
      <c r="DG157" s="309">
        <f t="shared" si="2305"/>
        <v>0</v>
      </c>
      <c r="DH157" s="310"/>
      <c r="DI157" s="309"/>
      <c r="DJ157" s="309">
        <f t="shared" si="2306"/>
        <v>0</v>
      </c>
      <c r="DK157" s="309">
        <f t="shared" si="2307"/>
        <v>0</v>
      </c>
      <c r="DL157" s="310">
        <v>0.36319999999999997</v>
      </c>
      <c r="DM157" s="311">
        <f t="shared" si="2308"/>
        <v>0</v>
      </c>
      <c r="DN157" s="312">
        <f t="shared" si="2309"/>
        <v>0</v>
      </c>
      <c r="DO157" s="313"/>
      <c r="DP157" s="306">
        <v>10.0</v>
      </c>
      <c r="DQ157" s="307" t="s">
        <v>159</v>
      </c>
      <c r="DR157" s="308" t="s">
        <v>132</v>
      </c>
      <c r="DS157" s="308" t="s">
        <v>150</v>
      </c>
      <c r="DT157" s="309" t="str">
        <f>ADHK!DT157</f>
        <v/>
      </c>
      <c r="DU157" s="309" t="str">
        <f>'Produksi dan Harga'!AM130</f>
        <v/>
      </c>
      <c r="DV157" s="309">
        <f t="shared" si="2310"/>
        <v>0</v>
      </c>
      <c r="DW157" s="310"/>
      <c r="DX157" s="309">
        <f t="shared" si="2311"/>
        <v>0</v>
      </c>
      <c r="DY157" s="310"/>
      <c r="DZ157" s="309"/>
      <c r="EA157" s="309">
        <f t="shared" si="2312"/>
        <v>0</v>
      </c>
      <c r="EB157" s="309">
        <f t="shared" si="2313"/>
        <v>0</v>
      </c>
      <c r="EC157" s="310">
        <v>0.36319999999999997</v>
      </c>
      <c r="ED157" s="311">
        <f t="shared" si="2314"/>
        <v>0</v>
      </c>
      <c r="EE157" s="312">
        <f t="shared" si="2315"/>
        <v>0</v>
      </c>
      <c r="EF157" s="313"/>
      <c r="EG157" s="306">
        <v>10.0</v>
      </c>
      <c r="EH157" s="307" t="s">
        <v>159</v>
      </c>
      <c r="EI157" s="308" t="s">
        <v>132</v>
      </c>
      <c r="EJ157" s="308" t="s">
        <v>150</v>
      </c>
      <c r="EK157" s="309" t="str">
        <f>ADHK!EK157</f>
        <v/>
      </c>
      <c r="EL157" s="309" t="str">
        <f>'Produksi dan Harga'!AR130</f>
        <v/>
      </c>
      <c r="EM157" s="309">
        <f t="shared" si="2316"/>
        <v>0</v>
      </c>
      <c r="EN157" s="310"/>
      <c r="EO157" s="309">
        <f t="shared" si="2317"/>
        <v>0</v>
      </c>
      <c r="EP157" s="310"/>
      <c r="EQ157" s="309"/>
      <c r="ER157" s="309">
        <f t="shared" si="2318"/>
        <v>0</v>
      </c>
      <c r="ES157" s="309">
        <f t="shared" si="2319"/>
        <v>0</v>
      </c>
      <c r="ET157" s="310">
        <v>0.36319999999999997</v>
      </c>
      <c r="EU157" s="311">
        <f t="shared" si="2320"/>
        <v>0</v>
      </c>
      <c r="EV157" s="312">
        <f t="shared" si="2321"/>
        <v>0</v>
      </c>
      <c r="EW157" s="313"/>
      <c r="EX157" s="306">
        <v>10.0</v>
      </c>
      <c r="EY157" s="307" t="s">
        <v>159</v>
      </c>
      <c r="EZ157" s="308" t="s">
        <v>132</v>
      </c>
      <c r="FA157" s="308" t="s">
        <v>150</v>
      </c>
      <c r="FB157" s="309" t="str">
        <f>ADHK!FB157</f>
        <v/>
      </c>
      <c r="FC157" s="309" t="str">
        <f>'Produksi dan Harga'!AW130</f>
        <v/>
      </c>
      <c r="FD157" s="309">
        <f t="shared" si="2322"/>
        <v>0</v>
      </c>
      <c r="FE157" s="310"/>
      <c r="FF157" s="309">
        <f t="shared" si="2323"/>
        <v>0</v>
      </c>
      <c r="FG157" s="310"/>
      <c r="FH157" s="309"/>
      <c r="FI157" s="309">
        <f t="shared" si="2324"/>
        <v>0</v>
      </c>
      <c r="FJ157" s="309">
        <f t="shared" si="2325"/>
        <v>0</v>
      </c>
      <c r="FK157" s="310">
        <v>0.36319999999999997</v>
      </c>
      <c r="FL157" s="311">
        <f t="shared" si="2326"/>
        <v>0</v>
      </c>
      <c r="FM157" s="312">
        <f t="shared" si="2327"/>
        <v>0</v>
      </c>
      <c r="FN157" s="313"/>
      <c r="FO157" s="306">
        <v>10.0</v>
      </c>
      <c r="FP157" s="307" t="s">
        <v>159</v>
      </c>
      <c r="FQ157" s="308" t="s">
        <v>132</v>
      </c>
      <c r="FR157" s="308" t="s">
        <v>150</v>
      </c>
      <c r="FS157" s="309" t="str">
        <f>ADHK!FS157</f>
        <v/>
      </c>
      <c r="FT157" s="309" t="str">
        <f>'Produksi dan Harga'!BB130</f>
        <v/>
      </c>
      <c r="FU157" s="309">
        <f t="shared" si="2328"/>
        <v>0</v>
      </c>
      <c r="FV157" s="310"/>
      <c r="FW157" s="309">
        <f t="shared" si="2329"/>
        <v>0</v>
      </c>
      <c r="FX157" s="310"/>
      <c r="FY157" s="309"/>
      <c r="FZ157" s="309">
        <f t="shared" si="2330"/>
        <v>0</v>
      </c>
      <c r="GA157" s="309">
        <f t="shared" si="2331"/>
        <v>0</v>
      </c>
      <c r="GB157" s="310">
        <v>0.36319999999999997</v>
      </c>
      <c r="GC157" s="311">
        <f t="shared" si="2332"/>
        <v>0</v>
      </c>
      <c r="GD157" s="312">
        <f t="shared" si="2333"/>
        <v>0</v>
      </c>
      <c r="GE157" s="313"/>
      <c r="GF157" s="306">
        <v>10.0</v>
      </c>
      <c r="GG157" s="307" t="s">
        <v>159</v>
      </c>
      <c r="GH157" s="308" t="s">
        <v>132</v>
      </c>
      <c r="GI157" s="308" t="s">
        <v>150</v>
      </c>
      <c r="GJ157" s="309">
        <f>ADHK!GJ157</f>
        <v>120</v>
      </c>
      <c r="GK157" s="309" t="str">
        <f>'Produksi dan Harga'!BG130</f>
        <v/>
      </c>
      <c r="GL157" s="309">
        <f t="shared" si="2334"/>
        <v>0</v>
      </c>
      <c r="GM157" s="310"/>
      <c r="GN157" s="309">
        <f t="shared" si="2335"/>
        <v>0</v>
      </c>
      <c r="GO157" s="310"/>
      <c r="GP157" s="309"/>
      <c r="GQ157" s="309">
        <f t="shared" si="2336"/>
        <v>0</v>
      </c>
      <c r="GR157" s="309">
        <f t="shared" si="2337"/>
        <v>0</v>
      </c>
      <c r="GS157" s="310">
        <v>0.36319999999999997</v>
      </c>
      <c r="GT157" s="311">
        <f t="shared" si="2338"/>
        <v>0</v>
      </c>
      <c r="GU157" s="312">
        <f t="shared" si="2339"/>
        <v>0</v>
      </c>
      <c r="GV157" s="313"/>
      <c r="GW157" s="306">
        <v>10.0</v>
      </c>
      <c r="GX157" s="307" t="s">
        <v>159</v>
      </c>
      <c r="GY157" s="308" t="s">
        <v>132</v>
      </c>
      <c r="GZ157" s="308" t="s">
        <v>150</v>
      </c>
      <c r="HA157" s="309">
        <f>ADHK!HA157</f>
        <v>2</v>
      </c>
      <c r="HB157" s="309" t="str">
        <f>'Produksi dan Harga'!BL130</f>
        <v/>
      </c>
      <c r="HC157" s="309">
        <f t="shared" si="2340"/>
        <v>0</v>
      </c>
      <c r="HD157" s="310"/>
      <c r="HE157" s="309">
        <f t="shared" si="2341"/>
        <v>0</v>
      </c>
      <c r="HF157" s="310"/>
      <c r="HG157" s="309"/>
      <c r="HH157" s="309">
        <f t="shared" si="2342"/>
        <v>0</v>
      </c>
      <c r="HI157" s="309">
        <f t="shared" si="2343"/>
        <v>0</v>
      </c>
      <c r="HJ157" s="310">
        <v>0.36319999999999997</v>
      </c>
      <c r="HK157" s="311">
        <f t="shared" si="2344"/>
        <v>0</v>
      </c>
      <c r="HL157" s="312">
        <f t="shared" si="2345"/>
        <v>0</v>
      </c>
      <c r="HM157" s="313"/>
      <c r="HN157" s="306">
        <v>10.0</v>
      </c>
      <c r="HO157" s="307" t="s">
        <v>159</v>
      </c>
      <c r="HP157" s="308" t="s">
        <v>132</v>
      </c>
      <c r="HQ157" s="308" t="s">
        <v>150</v>
      </c>
      <c r="HR157" s="309">
        <f>ADHK!HR157</f>
        <v>519</v>
      </c>
      <c r="HS157" s="309" t="str">
        <f>'Produksi dan Harga'!BQ130</f>
        <v/>
      </c>
      <c r="HT157" s="309">
        <f t="shared" si="2346"/>
        <v>0</v>
      </c>
      <c r="HU157" s="310"/>
      <c r="HV157" s="309">
        <f t="shared" si="2347"/>
        <v>0</v>
      </c>
      <c r="HW157" s="310"/>
      <c r="HX157" s="309"/>
      <c r="HY157" s="309">
        <f t="shared" si="2348"/>
        <v>0</v>
      </c>
      <c r="HZ157" s="309">
        <f t="shared" si="2349"/>
        <v>0</v>
      </c>
      <c r="IA157" s="310">
        <v>0.36319999999999997</v>
      </c>
      <c r="IB157" s="311">
        <f t="shared" si="2350"/>
        <v>0</v>
      </c>
      <c r="IC157" s="312">
        <f t="shared" si="2351"/>
        <v>0</v>
      </c>
      <c r="ID157" s="313"/>
      <c r="IE157" s="306">
        <v>10.0</v>
      </c>
      <c r="IF157" s="307" t="s">
        <v>159</v>
      </c>
      <c r="IG157" s="308" t="s">
        <v>132</v>
      </c>
      <c r="IH157" s="308" t="s">
        <v>150</v>
      </c>
      <c r="II157" s="309">
        <f>ADHK!II157</f>
        <v>414</v>
      </c>
      <c r="IJ157" s="309" t="str">
        <f>'Produksi dan Harga'!BV130</f>
        <v/>
      </c>
      <c r="IK157" s="309">
        <f t="shared" si="2352"/>
        <v>0</v>
      </c>
      <c r="IL157" s="310"/>
      <c r="IM157" s="309">
        <f t="shared" si="2353"/>
        <v>0</v>
      </c>
      <c r="IN157" s="310"/>
      <c r="IO157" s="309"/>
      <c r="IP157" s="309">
        <f t="shared" si="2354"/>
        <v>0</v>
      </c>
      <c r="IQ157" s="309">
        <f t="shared" si="2355"/>
        <v>0</v>
      </c>
      <c r="IR157" s="310">
        <v>0.36319999999999997</v>
      </c>
      <c r="IS157" s="311">
        <f t="shared" si="2356"/>
        <v>0</v>
      </c>
      <c r="IT157" s="312">
        <f t="shared" si="2357"/>
        <v>0</v>
      </c>
      <c r="IU157" s="313"/>
      <c r="IV157" s="306">
        <v>10.0</v>
      </c>
      <c r="IW157" s="307" t="s">
        <v>159</v>
      </c>
      <c r="IX157" s="308" t="s">
        <v>132</v>
      </c>
      <c r="IY157" s="308" t="s">
        <v>150</v>
      </c>
      <c r="IZ157" s="309">
        <f>ADHK!IZ157</f>
        <v>290</v>
      </c>
      <c r="JA157" s="309" t="str">
        <f>'Produksi dan Harga'!CA130</f>
        <v/>
      </c>
      <c r="JB157" s="309">
        <f t="shared" si="2358"/>
        <v>0</v>
      </c>
      <c r="JC157" s="310"/>
      <c r="JD157" s="309">
        <f t="shared" si="2359"/>
        <v>0</v>
      </c>
      <c r="JE157" s="310"/>
      <c r="JF157" s="309"/>
      <c r="JG157" s="309">
        <f t="shared" si="2360"/>
        <v>0</v>
      </c>
      <c r="JH157" s="309">
        <f t="shared" si="2361"/>
        <v>0</v>
      </c>
      <c r="JI157" s="310">
        <v>0.36319999999999997</v>
      </c>
      <c r="JJ157" s="311">
        <f t="shared" si="2362"/>
        <v>0</v>
      </c>
      <c r="JK157" s="312">
        <f t="shared" si="2363"/>
        <v>0</v>
      </c>
      <c r="JL157" s="313"/>
      <c r="JM157" s="306">
        <v>10.0</v>
      </c>
      <c r="JN157" s="307" t="s">
        <v>159</v>
      </c>
      <c r="JO157" s="308" t="s">
        <v>132</v>
      </c>
      <c r="JP157" s="308" t="s">
        <v>150</v>
      </c>
      <c r="JQ157" s="309">
        <f>ADHK!JQ157</f>
        <v>1200</v>
      </c>
      <c r="JR157" s="309" t="str">
        <f>'Produksi dan Harga'!CF130</f>
        <v/>
      </c>
      <c r="JS157" s="309">
        <f t="shared" si="2364"/>
        <v>0</v>
      </c>
      <c r="JT157" s="310"/>
      <c r="JU157" s="309">
        <f t="shared" si="2365"/>
        <v>0</v>
      </c>
      <c r="JV157" s="310"/>
      <c r="JW157" s="309"/>
      <c r="JX157" s="309">
        <f t="shared" si="2366"/>
        <v>0</v>
      </c>
      <c r="JY157" s="309">
        <f t="shared" si="2367"/>
        <v>0</v>
      </c>
      <c r="JZ157" s="310">
        <v>0.36319999999999997</v>
      </c>
      <c r="KA157" s="311">
        <f t="shared" si="2368"/>
        <v>0</v>
      </c>
      <c r="KB157" s="312">
        <f t="shared" si="2369"/>
        <v>0</v>
      </c>
      <c r="KC157" s="313"/>
      <c r="KD157" s="306">
        <v>10.0</v>
      </c>
      <c r="KE157" s="307" t="s">
        <v>159</v>
      </c>
      <c r="KF157" s="308" t="s">
        <v>132</v>
      </c>
      <c r="KG157" s="308" t="s">
        <v>150</v>
      </c>
      <c r="KH157" s="309" t="str">
        <f>ADHK!KH157</f>
        <v/>
      </c>
      <c r="KI157" s="309"/>
      <c r="KJ157" s="309">
        <f t="shared" si="2370"/>
        <v>0</v>
      </c>
      <c r="KK157" s="310"/>
      <c r="KL157" s="309">
        <f t="shared" si="2371"/>
        <v>0</v>
      </c>
      <c r="KM157" s="310"/>
      <c r="KN157" s="309"/>
      <c r="KO157" s="309">
        <f t="shared" si="2372"/>
        <v>0</v>
      </c>
      <c r="KP157" s="309">
        <f t="shared" si="2373"/>
        <v>0</v>
      </c>
      <c r="KQ157" s="310">
        <v>0.36319999999999997</v>
      </c>
      <c r="KR157" s="311">
        <f t="shared" si="2374"/>
        <v>0</v>
      </c>
      <c r="KS157" s="312">
        <f t="shared" si="2375"/>
        <v>0</v>
      </c>
      <c r="KT157" s="313"/>
      <c r="KU157" s="314"/>
    </row>
    <row r="158" ht="15.75" customHeight="1">
      <c r="A158" s="306">
        <v>11.0</v>
      </c>
      <c r="B158" s="307" t="s">
        <v>160</v>
      </c>
      <c r="C158" s="308" t="s">
        <v>132</v>
      </c>
      <c r="D158" s="308" t="s">
        <v>150</v>
      </c>
      <c r="E158" s="309">
        <f>ADHK!E158</f>
        <v>2056</v>
      </c>
      <c r="F158" s="309">
        <f>ADHK!F158</f>
        <v>12836.07333</v>
      </c>
      <c r="G158" s="309">
        <f t="shared" si="2268"/>
        <v>26.39096676</v>
      </c>
      <c r="H158" s="310"/>
      <c r="I158" s="309">
        <f t="shared" si="2269"/>
        <v>0</v>
      </c>
      <c r="J158" s="310"/>
      <c r="K158" s="309"/>
      <c r="L158" s="309">
        <f t="shared" si="2270"/>
        <v>0</v>
      </c>
      <c r="M158" s="309">
        <f t="shared" si="2271"/>
        <v>26.39096676</v>
      </c>
      <c r="N158" s="310">
        <v>0.36319999999999997</v>
      </c>
      <c r="O158" s="311">
        <f t="shared" si="2272"/>
        <v>9.585199129</v>
      </c>
      <c r="P158" s="312">
        <f t="shared" si="2273"/>
        <v>16.80576764</v>
      </c>
      <c r="Q158" s="313"/>
      <c r="R158" s="306">
        <v>11.0</v>
      </c>
      <c r="S158" s="307" t="s">
        <v>160</v>
      </c>
      <c r="T158" s="308" t="s">
        <v>132</v>
      </c>
      <c r="U158" s="308" t="s">
        <v>150</v>
      </c>
      <c r="V158" s="309">
        <f>ADHK!V158</f>
        <v>3765</v>
      </c>
      <c r="W158" s="309">
        <f>'Produksi dan Harga'!I131</f>
        <v>13631.47399</v>
      </c>
      <c r="X158" s="309">
        <f t="shared" si="2274"/>
        <v>51.32249956</v>
      </c>
      <c r="Y158" s="310"/>
      <c r="Z158" s="309">
        <f t="shared" si="2275"/>
        <v>0</v>
      </c>
      <c r="AA158" s="310"/>
      <c r="AB158" s="309"/>
      <c r="AC158" s="309">
        <f t="shared" si="2276"/>
        <v>0</v>
      </c>
      <c r="AD158" s="309">
        <f t="shared" si="2277"/>
        <v>51.32249956</v>
      </c>
      <c r="AE158" s="310">
        <v>0.36319999999999997</v>
      </c>
      <c r="AF158" s="311">
        <f t="shared" si="2278"/>
        <v>18.64033184</v>
      </c>
      <c r="AG158" s="312">
        <f t="shared" si="2279"/>
        <v>32.68216772</v>
      </c>
      <c r="AH158" s="313"/>
      <c r="AI158" s="306">
        <v>11.0</v>
      </c>
      <c r="AJ158" s="307" t="s">
        <v>160</v>
      </c>
      <c r="AK158" s="308" t="s">
        <v>132</v>
      </c>
      <c r="AL158" s="308" t="s">
        <v>150</v>
      </c>
      <c r="AM158" s="309">
        <f>ADHK!AM158</f>
        <v>658</v>
      </c>
      <c r="AN158" s="309">
        <f>'Produksi dan Harga'!N131</f>
        <v>13691.49278</v>
      </c>
      <c r="AO158" s="309">
        <f t="shared" si="2280"/>
        <v>9.00900225</v>
      </c>
      <c r="AP158" s="310"/>
      <c r="AQ158" s="309">
        <f t="shared" si="2281"/>
        <v>0</v>
      </c>
      <c r="AR158" s="310"/>
      <c r="AS158" s="309"/>
      <c r="AT158" s="309">
        <f t="shared" si="2282"/>
        <v>0</v>
      </c>
      <c r="AU158" s="309">
        <f t="shared" si="2283"/>
        <v>9.00900225</v>
      </c>
      <c r="AV158" s="310">
        <v>0.36319999999999997</v>
      </c>
      <c r="AW158" s="311">
        <f t="shared" si="2284"/>
        <v>3.272069617</v>
      </c>
      <c r="AX158" s="312">
        <f t="shared" si="2285"/>
        <v>5.736932632</v>
      </c>
      <c r="AY158" s="313"/>
      <c r="AZ158" s="306">
        <v>11.0</v>
      </c>
      <c r="BA158" s="307" t="s">
        <v>160</v>
      </c>
      <c r="BB158" s="308" t="s">
        <v>132</v>
      </c>
      <c r="BC158" s="308" t="s">
        <v>150</v>
      </c>
      <c r="BD158" s="309">
        <f>ADHK!BD158</f>
        <v>1156</v>
      </c>
      <c r="BE158" s="309">
        <f>'Produksi dan Harga'!S131</f>
        <v>14209.12827</v>
      </c>
      <c r="BF158" s="309">
        <f t="shared" si="2286"/>
        <v>16.42575229</v>
      </c>
      <c r="BG158" s="310"/>
      <c r="BH158" s="309">
        <f t="shared" si="2287"/>
        <v>0</v>
      </c>
      <c r="BI158" s="310"/>
      <c r="BJ158" s="309"/>
      <c r="BK158" s="309">
        <f t="shared" si="2288"/>
        <v>0</v>
      </c>
      <c r="BL158" s="309">
        <f t="shared" si="2289"/>
        <v>16.42575229</v>
      </c>
      <c r="BM158" s="310">
        <v>0.36319999999999997</v>
      </c>
      <c r="BN158" s="311">
        <f t="shared" si="2290"/>
        <v>5.96583323</v>
      </c>
      <c r="BO158" s="312">
        <f t="shared" si="2291"/>
        <v>10.45991906</v>
      </c>
      <c r="BP158" s="313"/>
      <c r="BQ158" s="306">
        <v>11.0</v>
      </c>
      <c r="BR158" s="307" t="s">
        <v>160</v>
      </c>
      <c r="BS158" s="308" t="s">
        <v>132</v>
      </c>
      <c r="BT158" s="308" t="s">
        <v>150</v>
      </c>
      <c r="BU158" s="309">
        <f>ADHK!BU158</f>
        <v>839</v>
      </c>
      <c r="BV158" s="309">
        <f>'Produksi dan Harga'!X131</f>
        <v>15037.60624</v>
      </c>
      <c r="BW158" s="309">
        <f t="shared" si="2292"/>
        <v>12.61655163</v>
      </c>
      <c r="BX158" s="310"/>
      <c r="BY158" s="309">
        <f t="shared" si="2293"/>
        <v>0</v>
      </c>
      <c r="BZ158" s="310"/>
      <c r="CA158" s="309"/>
      <c r="CB158" s="309">
        <f t="shared" si="2294"/>
        <v>0</v>
      </c>
      <c r="CC158" s="309">
        <f t="shared" si="2295"/>
        <v>12.61655163</v>
      </c>
      <c r="CD158" s="310">
        <v>0.36319999999999997</v>
      </c>
      <c r="CE158" s="311">
        <f t="shared" si="2296"/>
        <v>4.582331553</v>
      </c>
      <c r="CF158" s="312">
        <f t="shared" si="2297"/>
        <v>8.034220079</v>
      </c>
      <c r="CG158" s="313"/>
      <c r="CH158" s="306">
        <v>11.0</v>
      </c>
      <c r="CI158" s="307" t="s">
        <v>160</v>
      </c>
      <c r="CJ158" s="308" t="s">
        <v>132</v>
      </c>
      <c r="CK158" s="308" t="s">
        <v>150</v>
      </c>
      <c r="CL158" s="309">
        <f>ADHK!CL158</f>
        <v>359</v>
      </c>
      <c r="CM158" s="309">
        <f>'Produksi dan Harga'!AA131</f>
        <v>15885.59558</v>
      </c>
      <c r="CN158" s="309">
        <f t="shared" si="2298"/>
        <v>5.702928812</v>
      </c>
      <c r="CO158" s="310"/>
      <c r="CP158" s="309">
        <f t="shared" si="2299"/>
        <v>0</v>
      </c>
      <c r="CQ158" s="310"/>
      <c r="CR158" s="309"/>
      <c r="CS158" s="309">
        <f t="shared" si="2300"/>
        <v>0</v>
      </c>
      <c r="CT158" s="309">
        <f t="shared" si="2301"/>
        <v>5.702928812</v>
      </c>
      <c r="CU158" s="310">
        <v>0.36319999999999997</v>
      </c>
      <c r="CV158" s="311">
        <f t="shared" si="2302"/>
        <v>2.071303745</v>
      </c>
      <c r="CW158" s="312">
        <f t="shared" si="2303"/>
        <v>3.631625068</v>
      </c>
      <c r="CX158" s="313"/>
      <c r="CY158" s="306">
        <v>11.0</v>
      </c>
      <c r="CZ158" s="307" t="s">
        <v>160</v>
      </c>
      <c r="DA158" s="308" t="s">
        <v>132</v>
      </c>
      <c r="DB158" s="308" t="s">
        <v>150</v>
      </c>
      <c r="DC158" s="309">
        <f>ADHK!DC158</f>
        <v>392</v>
      </c>
      <c r="DD158" s="309">
        <f>'Produksi dan Harga'!AH131</f>
        <v>16752.32795</v>
      </c>
      <c r="DE158" s="309">
        <f t="shared" si="2304"/>
        <v>6.566912554</v>
      </c>
      <c r="DF158" s="310"/>
      <c r="DG158" s="309">
        <f t="shared" si="2305"/>
        <v>0</v>
      </c>
      <c r="DH158" s="310"/>
      <c r="DI158" s="309"/>
      <c r="DJ158" s="309">
        <f t="shared" si="2306"/>
        <v>0</v>
      </c>
      <c r="DK158" s="309">
        <f t="shared" si="2307"/>
        <v>6.566912554</v>
      </c>
      <c r="DL158" s="310">
        <v>0.36319999999999997</v>
      </c>
      <c r="DM158" s="311">
        <f t="shared" si="2308"/>
        <v>2.38510264</v>
      </c>
      <c r="DN158" s="312">
        <f t="shared" si="2309"/>
        <v>4.181809915</v>
      </c>
      <c r="DO158" s="313"/>
      <c r="DP158" s="306">
        <v>11.0</v>
      </c>
      <c r="DQ158" s="307" t="s">
        <v>160</v>
      </c>
      <c r="DR158" s="308" t="s">
        <v>132</v>
      </c>
      <c r="DS158" s="308" t="s">
        <v>150</v>
      </c>
      <c r="DT158" s="309">
        <f>ADHK!DT158</f>
        <v>389</v>
      </c>
      <c r="DU158" s="309">
        <f>'Produksi dan Harga'!AM131</f>
        <v>17468.28037</v>
      </c>
      <c r="DV158" s="309">
        <f t="shared" si="2310"/>
        <v>6.795161063</v>
      </c>
      <c r="DW158" s="310"/>
      <c r="DX158" s="309">
        <f t="shared" si="2311"/>
        <v>0</v>
      </c>
      <c r="DY158" s="310"/>
      <c r="DZ158" s="309"/>
      <c r="EA158" s="309">
        <f t="shared" si="2312"/>
        <v>0</v>
      </c>
      <c r="EB158" s="309">
        <f t="shared" si="2313"/>
        <v>6.795161063</v>
      </c>
      <c r="EC158" s="310">
        <v>0.36319999999999997</v>
      </c>
      <c r="ED158" s="311">
        <f t="shared" si="2314"/>
        <v>2.468002498</v>
      </c>
      <c r="EE158" s="312">
        <f t="shared" si="2315"/>
        <v>4.327158565</v>
      </c>
      <c r="EF158" s="313"/>
      <c r="EG158" s="306">
        <v>11.0</v>
      </c>
      <c r="EH158" s="307" t="s">
        <v>160</v>
      </c>
      <c r="EI158" s="308" t="s">
        <v>132</v>
      </c>
      <c r="EJ158" s="308" t="s">
        <v>150</v>
      </c>
      <c r="EK158" s="309">
        <f>ADHK!EK158</f>
        <v>280</v>
      </c>
      <c r="EL158" s="309">
        <f>'Produksi dan Harga'!AR131</f>
        <v>17007.94653</v>
      </c>
      <c r="EM158" s="309">
        <f t="shared" si="2316"/>
        <v>4.762225028</v>
      </c>
      <c r="EN158" s="310"/>
      <c r="EO158" s="309">
        <f t="shared" si="2317"/>
        <v>0</v>
      </c>
      <c r="EP158" s="310"/>
      <c r="EQ158" s="309"/>
      <c r="ER158" s="309">
        <f t="shared" si="2318"/>
        <v>0</v>
      </c>
      <c r="ES158" s="309">
        <f t="shared" si="2319"/>
        <v>4.762225028</v>
      </c>
      <c r="ET158" s="310">
        <v>0.36319999999999997</v>
      </c>
      <c r="EU158" s="311">
        <f t="shared" si="2320"/>
        <v>1.72964013</v>
      </c>
      <c r="EV158" s="312">
        <f t="shared" si="2321"/>
        <v>3.032584898</v>
      </c>
      <c r="EW158" s="313"/>
      <c r="EX158" s="306">
        <v>11.0</v>
      </c>
      <c r="EY158" s="307" t="s">
        <v>160</v>
      </c>
      <c r="EZ158" s="308" t="s">
        <v>132</v>
      </c>
      <c r="FA158" s="308" t="s">
        <v>150</v>
      </c>
      <c r="FB158" s="309">
        <f>ADHK!FB158</f>
        <v>585</v>
      </c>
      <c r="FC158" s="309">
        <f>'Produksi dan Harga'!AW131</f>
        <v>17056.61157</v>
      </c>
      <c r="FD158" s="309">
        <f t="shared" si="2322"/>
        <v>9.978117766</v>
      </c>
      <c r="FE158" s="310"/>
      <c r="FF158" s="309">
        <f t="shared" si="2323"/>
        <v>0</v>
      </c>
      <c r="FG158" s="310"/>
      <c r="FH158" s="309"/>
      <c r="FI158" s="309">
        <f t="shared" si="2324"/>
        <v>0</v>
      </c>
      <c r="FJ158" s="309">
        <f t="shared" si="2325"/>
        <v>9.978117766</v>
      </c>
      <c r="FK158" s="310">
        <v>0.36319999999999997</v>
      </c>
      <c r="FL158" s="311">
        <f t="shared" si="2326"/>
        <v>3.624052373</v>
      </c>
      <c r="FM158" s="312">
        <f t="shared" si="2327"/>
        <v>6.354065394</v>
      </c>
      <c r="FN158" s="313"/>
      <c r="FO158" s="306">
        <v>11.0</v>
      </c>
      <c r="FP158" s="307" t="s">
        <v>160</v>
      </c>
      <c r="FQ158" s="308" t="s">
        <v>132</v>
      </c>
      <c r="FR158" s="308" t="s">
        <v>150</v>
      </c>
      <c r="FS158" s="309">
        <f>ADHK!FS158</f>
        <v>285</v>
      </c>
      <c r="FT158" s="309">
        <f>'Produksi dan Harga'!BB131</f>
        <v>18593.77903</v>
      </c>
      <c r="FU158" s="309">
        <f t="shared" si="2328"/>
        <v>5.299227024</v>
      </c>
      <c r="FV158" s="310"/>
      <c r="FW158" s="309">
        <f t="shared" si="2329"/>
        <v>0</v>
      </c>
      <c r="FX158" s="310"/>
      <c r="FY158" s="309"/>
      <c r="FZ158" s="309">
        <f t="shared" si="2330"/>
        <v>0</v>
      </c>
      <c r="GA158" s="309">
        <f t="shared" si="2331"/>
        <v>5.299227024</v>
      </c>
      <c r="GB158" s="310">
        <v>0.36319999999999997</v>
      </c>
      <c r="GC158" s="311">
        <f t="shared" si="2332"/>
        <v>1.924679255</v>
      </c>
      <c r="GD158" s="312">
        <f t="shared" si="2333"/>
        <v>3.374547769</v>
      </c>
      <c r="GE158" s="313"/>
      <c r="GF158" s="306">
        <v>11.0</v>
      </c>
      <c r="GG158" s="307" t="s">
        <v>160</v>
      </c>
      <c r="GH158" s="308" t="s">
        <v>132</v>
      </c>
      <c r="GI158" s="308" t="s">
        <v>150</v>
      </c>
      <c r="GJ158" s="309">
        <f>ADHK!GJ158</f>
        <v>476</v>
      </c>
      <c r="GK158" s="309">
        <f>'Produksi dan Harga'!BG131</f>
        <v>18963.83098</v>
      </c>
      <c r="GL158" s="309">
        <f t="shared" si="2334"/>
        <v>9.026783545</v>
      </c>
      <c r="GM158" s="310"/>
      <c r="GN158" s="309">
        <f t="shared" si="2335"/>
        <v>0</v>
      </c>
      <c r="GO158" s="310"/>
      <c r="GP158" s="309"/>
      <c r="GQ158" s="309">
        <f t="shared" si="2336"/>
        <v>0</v>
      </c>
      <c r="GR158" s="309">
        <f t="shared" si="2337"/>
        <v>9.026783545</v>
      </c>
      <c r="GS158" s="310">
        <v>0.36319999999999997</v>
      </c>
      <c r="GT158" s="311">
        <f t="shared" si="2338"/>
        <v>3.278527783</v>
      </c>
      <c r="GU158" s="312">
        <f t="shared" si="2339"/>
        <v>5.748255761</v>
      </c>
      <c r="GV158" s="313"/>
      <c r="GW158" s="306">
        <v>11.0</v>
      </c>
      <c r="GX158" s="307" t="s">
        <v>160</v>
      </c>
      <c r="GY158" s="308" t="s">
        <v>132</v>
      </c>
      <c r="GZ158" s="308" t="s">
        <v>150</v>
      </c>
      <c r="HA158" s="309">
        <f>ADHK!HA158</f>
        <v>257</v>
      </c>
      <c r="HB158" s="309">
        <f>'Produksi dan Harga'!BL131</f>
        <v>18801.10093</v>
      </c>
      <c r="HC158" s="309">
        <f t="shared" si="2340"/>
        <v>4.83188294</v>
      </c>
      <c r="HD158" s="310"/>
      <c r="HE158" s="309">
        <f t="shared" si="2341"/>
        <v>0</v>
      </c>
      <c r="HF158" s="310"/>
      <c r="HG158" s="309"/>
      <c r="HH158" s="309">
        <f t="shared" si="2342"/>
        <v>0</v>
      </c>
      <c r="HI158" s="309">
        <f t="shared" si="2343"/>
        <v>4.83188294</v>
      </c>
      <c r="HJ158" s="310">
        <v>0.36319999999999997</v>
      </c>
      <c r="HK158" s="311">
        <f t="shared" si="2344"/>
        <v>1.754939884</v>
      </c>
      <c r="HL158" s="312">
        <f t="shared" si="2345"/>
        <v>3.076943056</v>
      </c>
      <c r="HM158" s="313"/>
      <c r="HN158" s="306">
        <v>11.0</v>
      </c>
      <c r="HO158" s="307" t="s">
        <v>160</v>
      </c>
      <c r="HP158" s="308" t="s">
        <v>132</v>
      </c>
      <c r="HQ158" s="308" t="s">
        <v>150</v>
      </c>
      <c r="HR158" s="309">
        <f>ADHK!HR158</f>
        <v>536</v>
      </c>
      <c r="HS158" s="309">
        <f>'Produksi dan Harga'!BQ131</f>
        <v>21918.33494</v>
      </c>
      <c r="HT158" s="309">
        <f t="shared" si="2346"/>
        <v>11.74822753</v>
      </c>
      <c r="HU158" s="310"/>
      <c r="HV158" s="309">
        <f t="shared" si="2347"/>
        <v>0</v>
      </c>
      <c r="HW158" s="310"/>
      <c r="HX158" s="309"/>
      <c r="HY158" s="309">
        <f t="shared" si="2348"/>
        <v>0</v>
      </c>
      <c r="HZ158" s="309">
        <f t="shared" si="2349"/>
        <v>11.74822753</v>
      </c>
      <c r="IA158" s="310">
        <v>0.36319999999999997</v>
      </c>
      <c r="IB158" s="311">
        <f t="shared" si="2350"/>
        <v>4.266956239</v>
      </c>
      <c r="IC158" s="312">
        <f t="shared" si="2351"/>
        <v>7.481271291</v>
      </c>
      <c r="ID158" s="313"/>
      <c r="IE158" s="306">
        <v>11.0</v>
      </c>
      <c r="IF158" s="307" t="s">
        <v>160</v>
      </c>
      <c r="IG158" s="308" t="s">
        <v>132</v>
      </c>
      <c r="IH158" s="308" t="s">
        <v>150</v>
      </c>
      <c r="II158" s="309">
        <f>ADHK!II158</f>
        <v>348</v>
      </c>
      <c r="IJ158" s="309">
        <f>'Produksi dan Harga'!BV131</f>
        <v>23466.41599</v>
      </c>
      <c r="IK158" s="309">
        <f t="shared" si="2352"/>
        <v>8.166312765</v>
      </c>
      <c r="IL158" s="310"/>
      <c r="IM158" s="309">
        <f t="shared" si="2353"/>
        <v>0</v>
      </c>
      <c r="IN158" s="310"/>
      <c r="IO158" s="309"/>
      <c r="IP158" s="309">
        <f t="shared" si="2354"/>
        <v>0</v>
      </c>
      <c r="IQ158" s="309">
        <f t="shared" si="2355"/>
        <v>8.166312765</v>
      </c>
      <c r="IR158" s="310">
        <v>0.36319999999999997</v>
      </c>
      <c r="IS158" s="311">
        <f t="shared" si="2356"/>
        <v>2.966004796</v>
      </c>
      <c r="IT158" s="312">
        <f t="shared" si="2357"/>
        <v>5.200307969</v>
      </c>
      <c r="IU158" s="313"/>
      <c r="IV158" s="306">
        <v>11.0</v>
      </c>
      <c r="IW158" s="307" t="s">
        <v>160</v>
      </c>
      <c r="IX158" s="308" t="s">
        <v>132</v>
      </c>
      <c r="IY158" s="308" t="s">
        <v>150</v>
      </c>
      <c r="IZ158" s="309">
        <f>ADHK!IZ158</f>
        <v>334</v>
      </c>
      <c r="JA158" s="309">
        <f>'Produksi dan Harga'!CA131</f>
        <v>24270.62966</v>
      </c>
      <c r="JB158" s="309">
        <f t="shared" si="2358"/>
        <v>8.106390306</v>
      </c>
      <c r="JC158" s="310"/>
      <c r="JD158" s="309">
        <f t="shared" si="2359"/>
        <v>0</v>
      </c>
      <c r="JE158" s="310"/>
      <c r="JF158" s="309"/>
      <c r="JG158" s="309">
        <f t="shared" si="2360"/>
        <v>0</v>
      </c>
      <c r="JH158" s="309">
        <f t="shared" si="2361"/>
        <v>8.106390306</v>
      </c>
      <c r="JI158" s="310">
        <v>0.36319999999999997</v>
      </c>
      <c r="JJ158" s="311">
        <f t="shared" si="2362"/>
        <v>2.944240959</v>
      </c>
      <c r="JK158" s="312">
        <f t="shared" si="2363"/>
        <v>5.162149347</v>
      </c>
      <c r="JL158" s="313"/>
      <c r="JM158" s="306">
        <v>11.0</v>
      </c>
      <c r="JN158" s="307" t="s">
        <v>160</v>
      </c>
      <c r="JO158" s="308" t="s">
        <v>132</v>
      </c>
      <c r="JP158" s="308" t="s">
        <v>150</v>
      </c>
      <c r="JQ158" s="309">
        <f>ADHK!JQ158</f>
        <v>165</v>
      </c>
      <c r="JR158" s="309">
        <f>'Produksi dan Harga'!CF131</f>
        <v>24771.6061</v>
      </c>
      <c r="JS158" s="309">
        <f t="shared" si="2364"/>
        <v>4.087315007</v>
      </c>
      <c r="JT158" s="310"/>
      <c r="JU158" s="309">
        <f t="shared" si="2365"/>
        <v>0</v>
      </c>
      <c r="JV158" s="310"/>
      <c r="JW158" s="309"/>
      <c r="JX158" s="309">
        <f t="shared" si="2366"/>
        <v>0</v>
      </c>
      <c r="JY158" s="309">
        <f t="shared" si="2367"/>
        <v>4.087315007</v>
      </c>
      <c r="JZ158" s="310">
        <v>0.36319999999999997</v>
      </c>
      <c r="KA158" s="311">
        <f t="shared" si="2368"/>
        <v>1.484512811</v>
      </c>
      <c r="KB158" s="312">
        <f t="shared" si="2369"/>
        <v>2.602802196</v>
      </c>
      <c r="KC158" s="313"/>
      <c r="KD158" s="306">
        <v>11.0</v>
      </c>
      <c r="KE158" s="307" t="s">
        <v>160</v>
      </c>
      <c r="KF158" s="308" t="s">
        <v>132</v>
      </c>
      <c r="KG158" s="308" t="s">
        <v>150</v>
      </c>
      <c r="KH158" s="309" t="str">
        <f>ADHK!KH158</f>
        <v/>
      </c>
      <c r="KI158" s="309"/>
      <c r="KJ158" s="309">
        <f t="shared" si="2370"/>
        <v>0</v>
      </c>
      <c r="KK158" s="310"/>
      <c r="KL158" s="309">
        <f t="shared" si="2371"/>
        <v>0</v>
      </c>
      <c r="KM158" s="310"/>
      <c r="KN158" s="309"/>
      <c r="KO158" s="309">
        <f t="shared" si="2372"/>
        <v>0</v>
      </c>
      <c r="KP158" s="309">
        <f t="shared" si="2373"/>
        <v>0</v>
      </c>
      <c r="KQ158" s="310">
        <v>0.36319999999999997</v>
      </c>
      <c r="KR158" s="311">
        <f t="shared" si="2374"/>
        <v>0</v>
      </c>
      <c r="KS158" s="312">
        <f t="shared" si="2375"/>
        <v>0</v>
      </c>
      <c r="KT158" s="313"/>
      <c r="KU158" s="314"/>
    </row>
    <row r="159" ht="15.75" customHeight="1">
      <c r="A159" s="306">
        <v>12.0</v>
      </c>
      <c r="B159" s="307" t="s">
        <v>161</v>
      </c>
      <c r="C159" s="308" t="s">
        <v>132</v>
      </c>
      <c r="D159" s="308" t="s">
        <v>150</v>
      </c>
      <c r="E159" s="309" t="str">
        <f>ADHK!E159</f>
        <v/>
      </c>
      <c r="F159" s="309" t="str">
        <f>ADHK!F159</f>
        <v/>
      </c>
      <c r="G159" s="309">
        <f t="shared" si="2268"/>
        <v>0</v>
      </c>
      <c r="H159" s="310"/>
      <c r="I159" s="309">
        <f t="shared" si="2269"/>
        <v>0</v>
      </c>
      <c r="J159" s="310"/>
      <c r="K159" s="309"/>
      <c r="L159" s="309">
        <f t="shared" si="2270"/>
        <v>0</v>
      </c>
      <c r="M159" s="309">
        <f t="shared" si="2271"/>
        <v>0</v>
      </c>
      <c r="N159" s="310">
        <v>0.36319999999999997</v>
      </c>
      <c r="O159" s="311">
        <f t="shared" si="2272"/>
        <v>0</v>
      </c>
      <c r="P159" s="312">
        <f t="shared" si="2273"/>
        <v>0</v>
      </c>
      <c r="Q159" s="313"/>
      <c r="R159" s="306">
        <v>12.0</v>
      </c>
      <c r="S159" s="307" t="s">
        <v>161</v>
      </c>
      <c r="T159" s="308" t="s">
        <v>132</v>
      </c>
      <c r="U159" s="308" t="s">
        <v>150</v>
      </c>
      <c r="V159" s="309" t="str">
        <f>ADHK!V159</f>
        <v/>
      </c>
      <c r="W159" s="309"/>
      <c r="X159" s="309">
        <f t="shared" si="2274"/>
        <v>0</v>
      </c>
      <c r="Y159" s="310"/>
      <c r="Z159" s="309">
        <f t="shared" si="2275"/>
        <v>0</v>
      </c>
      <c r="AA159" s="310"/>
      <c r="AB159" s="309"/>
      <c r="AC159" s="309">
        <f t="shared" si="2276"/>
        <v>0</v>
      </c>
      <c r="AD159" s="309">
        <f t="shared" si="2277"/>
        <v>0</v>
      </c>
      <c r="AE159" s="310">
        <v>0.36319999999999997</v>
      </c>
      <c r="AF159" s="311">
        <f t="shared" si="2278"/>
        <v>0</v>
      </c>
      <c r="AG159" s="312">
        <f t="shared" si="2279"/>
        <v>0</v>
      </c>
      <c r="AH159" s="313"/>
      <c r="AI159" s="306">
        <v>12.0</v>
      </c>
      <c r="AJ159" s="307" t="s">
        <v>161</v>
      </c>
      <c r="AK159" s="308" t="s">
        <v>132</v>
      </c>
      <c r="AL159" s="308" t="s">
        <v>150</v>
      </c>
      <c r="AM159" s="309" t="str">
        <f>ADHK!AM159</f>
        <v/>
      </c>
      <c r="AN159" s="309"/>
      <c r="AO159" s="309">
        <f t="shared" si="2280"/>
        <v>0</v>
      </c>
      <c r="AP159" s="310"/>
      <c r="AQ159" s="309">
        <f t="shared" si="2281"/>
        <v>0</v>
      </c>
      <c r="AR159" s="310"/>
      <c r="AS159" s="309"/>
      <c r="AT159" s="309">
        <f t="shared" si="2282"/>
        <v>0</v>
      </c>
      <c r="AU159" s="309">
        <f t="shared" si="2283"/>
        <v>0</v>
      </c>
      <c r="AV159" s="310">
        <v>0.36319999999999997</v>
      </c>
      <c r="AW159" s="311">
        <f t="shared" si="2284"/>
        <v>0</v>
      </c>
      <c r="AX159" s="312">
        <f t="shared" si="2285"/>
        <v>0</v>
      </c>
      <c r="AY159" s="313"/>
      <c r="AZ159" s="306">
        <v>12.0</v>
      </c>
      <c r="BA159" s="307" t="s">
        <v>161</v>
      </c>
      <c r="BB159" s="308" t="s">
        <v>132</v>
      </c>
      <c r="BC159" s="308" t="s">
        <v>150</v>
      </c>
      <c r="BD159" s="309" t="str">
        <f>ADHK!BD159</f>
        <v/>
      </c>
      <c r="BE159" s="309"/>
      <c r="BF159" s="309">
        <f t="shared" si="2286"/>
        <v>0</v>
      </c>
      <c r="BG159" s="310"/>
      <c r="BH159" s="309">
        <f t="shared" si="2287"/>
        <v>0</v>
      </c>
      <c r="BI159" s="310"/>
      <c r="BJ159" s="309"/>
      <c r="BK159" s="309">
        <f t="shared" si="2288"/>
        <v>0</v>
      </c>
      <c r="BL159" s="309">
        <f t="shared" si="2289"/>
        <v>0</v>
      </c>
      <c r="BM159" s="310">
        <v>0.36319999999999997</v>
      </c>
      <c r="BN159" s="311">
        <f t="shared" si="2290"/>
        <v>0</v>
      </c>
      <c r="BO159" s="312">
        <f t="shared" si="2291"/>
        <v>0</v>
      </c>
      <c r="BP159" s="313"/>
      <c r="BQ159" s="306">
        <v>12.0</v>
      </c>
      <c r="BR159" s="307" t="s">
        <v>161</v>
      </c>
      <c r="BS159" s="308" t="s">
        <v>132</v>
      </c>
      <c r="BT159" s="308" t="s">
        <v>150</v>
      </c>
      <c r="BU159" s="309" t="str">
        <f>ADHK!BU159</f>
        <v/>
      </c>
      <c r="BV159" s="309"/>
      <c r="BW159" s="309">
        <f t="shared" si="2292"/>
        <v>0</v>
      </c>
      <c r="BX159" s="310"/>
      <c r="BY159" s="309">
        <f t="shared" si="2293"/>
        <v>0</v>
      </c>
      <c r="BZ159" s="310"/>
      <c r="CA159" s="309"/>
      <c r="CB159" s="309">
        <f t="shared" si="2294"/>
        <v>0</v>
      </c>
      <c r="CC159" s="309">
        <f t="shared" si="2295"/>
        <v>0</v>
      </c>
      <c r="CD159" s="310">
        <v>0.36319999999999997</v>
      </c>
      <c r="CE159" s="311">
        <f t="shared" si="2296"/>
        <v>0</v>
      </c>
      <c r="CF159" s="312">
        <f t="shared" si="2297"/>
        <v>0</v>
      </c>
      <c r="CG159" s="313"/>
      <c r="CH159" s="306">
        <v>12.0</v>
      </c>
      <c r="CI159" s="307" t="s">
        <v>161</v>
      </c>
      <c r="CJ159" s="308" t="s">
        <v>132</v>
      </c>
      <c r="CK159" s="308" t="s">
        <v>150</v>
      </c>
      <c r="CL159" s="309" t="str">
        <f>ADHK!CL159</f>
        <v/>
      </c>
      <c r="CM159" s="309"/>
      <c r="CN159" s="309">
        <f t="shared" si="2298"/>
        <v>0</v>
      </c>
      <c r="CO159" s="310"/>
      <c r="CP159" s="309">
        <f t="shared" si="2299"/>
        <v>0</v>
      </c>
      <c r="CQ159" s="310"/>
      <c r="CR159" s="309"/>
      <c r="CS159" s="309">
        <f t="shared" si="2300"/>
        <v>0</v>
      </c>
      <c r="CT159" s="309">
        <f t="shared" si="2301"/>
        <v>0</v>
      </c>
      <c r="CU159" s="310">
        <v>0.36319999999999997</v>
      </c>
      <c r="CV159" s="311">
        <f t="shared" si="2302"/>
        <v>0</v>
      </c>
      <c r="CW159" s="312">
        <f t="shared" si="2303"/>
        <v>0</v>
      </c>
      <c r="CX159" s="313"/>
      <c r="CY159" s="306">
        <v>12.0</v>
      </c>
      <c r="CZ159" s="307" t="s">
        <v>161</v>
      </c>
      <c r="DA159" s="308" t="s">
        <v>132</v>
      </c>
      <c r="DB159" s="308" t="s">
        <v>150</v>
      </c>
      <c r="DC159" s="309" t="str">
        <f>ADHK!DC159</f>
        <v/>
      </c>
      <c r="DD159" s="309"/>
      <c r="DE159" s="309">
        <f t="shared" si="2304"/>
        <v>0</v>
      </c>
      <c r="DF159" s="310"/>
      <c r="DG159" s="309">
        <f t="shared" si="2305"/>
        <v>0</v>
      </c>
      <c r="DH159" s="310"/>
      <c r="DI159" s="309"/>
      <c r="DJ159" s="309">
        <f t="shared" si="2306"/>
        <v>0</v>
      </c>
      <c r="DK159" s="309">
        <f t="shared" si="2307"/>
        <v>0</v>
      </c>
      <c r="DL159" s="310">
        <v>0.36319999999999997</v>
      </c>
      <c r="DM159" s="311">
        <f t="shared" si="2308"/>
        <v>0</v>
      </c>
      <c r="DN159" s="312">
        <f t="shared" si="2309"/>
        <v>0</v>
      </c>
      <c r="DO159" s="313"/>
      <c r="DP159" s="306">
        <v>12.0</v>
      </c>
      <c r="DQ159" s="307" t="s">
        <v>161</v>
      </c>
      <c r="DR159" s="308" t="s">
        <v>132</v>
      </c>
      <c r="DS159" s="308" t="s">
        <v>150</v>
      </c>
      <c r="DT159" s="309" t="str">
        <f>ADHK!DT159</f>
        <v/>
      </c>
      <c r="DU159" s="309"/>
      <c r="DV159" s="309">
        <f t="shared" si="2310"/>
        <v>0</v>
      </c>
      <c r="DW159" s="310"/>
      <c r="DX159" s="309">
        <f t="shared" si="2311"/>
        <v>0</v>
      </c>
      <c r="DY159" s="310"/>
      <c r="DZ159" s="309"/>
      <c r="EA159" s="309">
        <f t="shared" si="2312"/>
        <v>0</v>
      </c>
      <c r="EB159" s="309">
        <f t="shared" si="2313"/>
        <v>0</v>
      </c>
      <c r="EC159" s="310">
        <v>0.36319999999999997</v>
      </c>
      <c r="ED159" s="311">
        <f t="shared" si="2314"/>
        <v>0</v>
      </c>
      <c r="EE159" s="312">
        <f t="shared" si="2315"/>
        <v>0</v>
      </c>
      <c r="EF159" s="313"/>
      <c r="EG159" s="306">
        <v>12.0</v>
      </c>
      <c r="EH159" s="307" t="s">
        <v>161</v>
      </c>
      <c r="EI159" s="308" t="s">
        <v>132</v>
      </c>
      <c r="EJ159" s="308" t="s">
        <v>150</v>
      </c>
      <c r="EK159" s="309" t="str">
        <f>ADHK!EK159</f>
        <v/>
      </c>
      <c r="EL159" s="309"/>
      <c r="EM159" s="309">
        <f t="shared" si="2316"/>
        <v>0</v>
      </c>
      <c r="EN159" s="310"/>
      <c r="EO159" s="309">
        <f t="shared" si="2317"/>
        <v>0</v>
      </c>
      <c r="EP159" s="310"/>
      <c r="EQ159" s="309"/>
      <c r="ER159" s="309">
        <f t="shared" si="2318"/>
        <v>0</v>
      </c>
      <c r="ES159" s="309">
        <f t="shared" si="2319"/>
        <v>0</v>
      </c>
      <c r="ET159" s="310">
        <v>0.36319999999999997</v>
      </c>
      <c r="EU159" s="311">
        <f t="shared" si="2320"/>
        <v>0</v>
      </c>
      <c r="EV159" s="312">
        <f t="shared" si="2321"/>
        <v>0</v>
      </c>
      <c r="EW159" s="313"/>
      <c r="EX159" s="306">
        <v>12.0</v>
      </c>
      <c r="EY159" s="307" t="s">
        <v>161</v>
      </c>
      <c r="EZ159" s="308" t="s">
        <v>132</v>
      </c>
      <c r="FA159" s="308" t="s">
        <v>150</v>
      </c>
      <c r="FB159" s="309" t="str">
        <f>ADHK!FB159</f>
        <v/>
      </c>
      <c r="FC159" s="309"/>
      <c r="FD159" s="309">
        <f t="shared" si="2322"/>
        <v>0</v>
      </c>
      <c r="FE159" s="310"/>
      <c r="FF159" s="309">
        <f t="shared" si="2323"/>
        <v>0</v>
      </c>
      <c r="FG159" s="310"/>
      <c r="FH159" s="309"/>
      <c r="FI159" s="309">
        <f t="shared" si="2324"/>
        <v>0</v>
      </c>
      <c r="FJ159" s="309">
        <f t="shared" si="2325"/>
        <v>0</v>
      </c>
      <c r="FK159" s="310">
        <v>0.36319999999999997</v>
      </c>
      <c r="FL159" s="311">
        <f t="shared" si="2326"/>
        <v>0</v>
      </c>
      <c r="FM159" s="312">
        <f t="shared" si="2327"/>
        <v>0</v>
      </c>
      <c r="FN159" s="313"/>
      <c r="FO159" s="306">
        <v>12.0</v>
      </c>
      <c r="FP159" s="307" t="s">
        <v>161</v>
      </c>
      <c r="FQ159" s="308" t="s">
        <v>132</v>
      </c>
      <c r="FR159" s="308" t="s">
        <v>150</v>
      </c>
      <c r="FS159" s="309" t="str">
        <f>ADHK!FS159</f>
        <v/>
      </c>
      <c r="FT159" s="309"/>
      <c r="FU159" s="309">
        <f t="shared" si="2328"/>
        <v>0</v>
      </c>
      <c r="FV159" s="310"/>
      <c r="FW159" s="309">
        <f t="shared" si="2329"/>
        <v>0</v>
      </c>
      <c r="FX159" s="310"/>
      <c r="FY159" s="309"/>
      <c r="FZ159" s="309">
        <f t="shared" si="2330"/>
        <v>0</v>
      </c>
      <c r="GA159" s="309">
        <f t="shared" si="2331"/>
        <v>0</v>
      </c>
      <c r="GB159" s="310">
        <v>0.36319999999999997</v>
      </c>
      <c r="GC159" s="311">
        <f t="shared" si="2332"/>
        <v>0</v>
      </c>
      <c r="GD159" s="312">
        <f t="shared" si="2333"/>
        <v>0</v>
      </c>
      <c r="GE159" s="313"/>
      <c r="GF159" s="306">
        <v>12.0</v>
      </c>
      <c r="GG159" s="307" t="s">
        <v>161</v>
      </c>
      <c r="GH159" s="308" t="s">
        <v>132</v>
      </c>
      <c r="GI159" s="308" t="s">
        <v>150</v>
      </c>
      <c r="GJ159" s="309" t="str">
        <f>ADHK!GJ159</f>
        <v/>
      </c>
      <c r="GK159" s="309"/>
      <c r="GL159" s="309">
        <f t="shared" si="2334"/>
        <v>0</v>
      </c>
      <c r="GM159" s="310"/>
      <c r="GN159" s="309">
        <f t="shared" si="2335"/>
        <v>0</v>
      </c>
      <c r="GO159" s="310"/>
      <c r="GP159" s="309"/>
      <c r="GQ159" s="309">
        <f t="shared" si="2336"/>
        <v>0</v>
      </c>
      <c r="GR159" s="309">
        <f t="shared" si="2337"/>
        <v>0</v>
      </c>
      <c r="GS159" s="310">
        <v>0.36319999999999997</v>
      </c>
      <c r="GT159" s="311">
        <f t="shared" si="2338"/>
        <v>0</v>
      </c>
      <c r="GU159" s="312">
        <f t="shared" si="2339"/>
        <v>0</v>
      </c>
      <c r="GV159" s="313"/>
      <c r="GW159" s="306">
        <v>12.0</v>
      </c>
      <c r="GX159" s="307" t="s">
        <v>161</v>
      </c>
      <c r="GY159" s="308" t="s">
        <v>132</v>
      </c>
      <c r="GZ159" s="308" t="s">
        <v>150</v>
      </c>
      <c r="HA159" s="309" t="str">
        <f>ADHK!HA159</f>
        <v/>
      </c>
      <c r="HB159" s="309"/>
      <c r="HC159" s="309">
        <f t="shared" si="2340"/>
        <v>0</v>
      </c>
      <c r="HD159" s="310"/>
      <c r="HE159" s="309">
        <f t="shared" si="2341"/>
        <v>0</v>
      </c>
      <c r="HF159" s="310"/>
      <c r="HG159" s="309"/>
      <c r="HH159" s="309">
        <f t="shared" si="2342"/>
        <v>0</v>
      </c>
      <c r="HI159" s="309">
        <f t="shared" si="2343"/>
        <v>0</v>
      </c>
      <c r="HJ159" s="310">
        <v>0.36319999999999997</v>
      </c>
      <c r="HK159" s="311">
        <f t="shared" si="2344"/>
        <v>0</v>
      </c>
      <c r="HL159" s="312">
        <f t="shared" si="2345"/>
        <v>0</v>
      </c>
      <c r="HM159" s="313"/>
      <c r="HN159" s="306">
        <v>12.0</v>
      </c>
      <c r="HO159" s="307" t="s">
        <v>161</v>
      </c>
      <c r="HP159" s="308" t="s">
        <v>132</v>
      </c>
      <c r="HQ159" s="308" t="s">
        <v>150</v>
      </c>
      <c r="HR159" s="309" t="str">
        <f>ADHK!HR159</f>
        <v/>
      </c>
      <c r="HS159" s="309"/>
      <c r="HT159" s="309">
        <f t="shared" si="2346"/>
        <v>0</v>
      </c>
      <c r="HU159" s="310"/>
      <c r="HV159" s="309">
        <f t="shared" si="2347"/>
        <v>0</v>
      </c>
      <c r="HW159" s="310"/>
      <c r="HX159" s="309"/>
      <c r="HY159" s="309">
        <f t="shared" si="2348"/>
        <v>0</v>
      </c>
      <c r="HZ159" s="309">
        <f t="shared" si="2349"/>
        <v>0</v>
      </c>
      <c r="IA159" s="310">
        <v>0.36319999999999997</v>
      </c>
      <c r="IB159" s="311">
        <f t="shared" si="2350"/>
        <v>0</v>
      </c>
      <c r="IC159" s="312">
        <f t="shared" si="2351"/>
        <v>0</v>
      </c>
      <c r="ID159" s="313"/>
      <c r="IE159" s="306">
        <v>12.0</v>
      </c>
      <c r="IF159" s="307" t="s">
        <v>161</v>
      </c>
      <c r="IG159" s="308" t="s">
        <v>132</v>
      </c>
      <c r="IH159" s="308" t="s">
        <v>150</v>
      </c>
      <c r="II159" s="309" t="str">
        <f>ADHK!II159</f>
        <v/>
      </c>
      <c r="IJ159" s="309"/>
      <c r="IK159" s="309">
        <f t="shared" si="2352"/>
        <v>0</v>
      </c>
      <c r="IL159" s="310"/>
      <c r="IM159" s="309">
        <f t="shared" si="2353"/>
        <v>0</v>
      </c>
      <c r="IN159" s="310"/>
      <c r="IO159" s="309"/>
      <c r="IP159" s="309">
        <f t="shared" si="2354"/>
        <v>0</v>
      </c>
      <c r="IQ159" s="309">
        <f t="shared" si="2355"/>
        <v>0</v>
      </c>
      <c r="IR159" s="310">
        <v>0.36319999999999997</v>
      </c>
      <c r="IS159" s="311">
        <f t="shared" si="2356"/>
        <v>0</v>
      </c>
      <c r="IT159" s="312">
        <f t="shared" si="2357"/>
        <v>0</v>
      </c>
      <c r="IU159" s="313"/>
      <c r="IV159" s="306">
        <v>12.0</v>
      </c>
      <c r="IW159" s="307" t="s">
        <v>161</v>
      </c>
      <c r="IX159" s="308" t="s">
        <v>132</v>
      </c>
      <c r="IY159" s="308" t="s">
        <v>150</v>
      </c>
      <c r="IZ159" s="309" t="str">
        <f>ADHK!IZ159</f>
        <v/>
      </c>
      <c r="JA159" s="309"/>
      <c r="JB159" s="309">
        <f t="shared" si="2358"/>
        <v>0</v>
      </c>
      <c r="JC159" s="310"/>
      <c r="JD159" s="309">
        <f t="shared" si="2359"/>
        <v>0</v>
      </c>
      <c r="JE159" s="310"/>
      <c r="JF159" s="309"/>
      <c r="JG159" s="309">
        <f t="shared" si="2360"/>
        <v>0</v>
      </c>
      <c r="JH159" s="309">
        <f t="shared" si="2361"/>
        <v>0</v>
      </c>
      <c r="JI159" s="310">
        <v>0.36319999999999997</v>
      </c>
      <c r="JJ159" s="311">
        <f t="shared" si="2362"/>
        <v>0</v>
      </c>
      <c r="JK159" s="312">
        <f t="shared" si="2363"/>
        <v>0</v>
      </c>
      <c r="JL159" s="313"/>
      <c r="JM159" s="306">
        <v>12.0</v>
      </c>
      <c r="JN159" s="307" t="s">
        <v>161</v>
      </c>
      <c r="JO159" s="308" t="s">
        <v>132</v>
      </c>
      <c r="JP159" s="308" t="s">
        <v>150</v>
      </c>
      <c r="JQ159" s="309" t="str">
        <f>ADHK!JQ159</f>
        <v/>
      </c>
      <c r="JR159" s="309"/>
      <c r="JS159" s="309">
        <f t="shared" si="2364"/>
        <v>0</v>
      </c>
      <c r="JT159" s="310"/>
      <c r="JU159" s="309">
        <f t="shared" si="2365"/>
        <v>0</v>
      </c>
      <c r="JV159" s="310"/>
      <c r="JW159" s="309"/>
      <c r="JX159" s="309">
        <f t="shared" si="2366"/>
        <v>0</v>
      </c>
      <c r="JY159" s="309">
        <f t="shared" si="2367"/>
        <v>0</v>
      </c>
      <c r="JZ159" s="310">
        <v>0.36319999999999997</v>
      </c>
      <c r="KA159" s="311">
        <f t="shared" si="2368"/>
        <v>0</v>
      </c>
      <c r="KB159" s="312">
        <f t="shared" si="2369"/>
        <v>0</v>
      </c>
      <c r="KC159" s="313"/>
      <c r="KD159" s="306">
        <v>12.0</v>
      </c>
      <c r="KE159" s="307" t="s">
        <v>161</v>
      </c>
      <c r="KF159" s="308" t="s">
        <v>132</v>
      </c>
      <c r="KG159" s="308" t="s">
        <v>150</v>
      </c>
      <c r="KH159" s="309" t="str">
        <f>ADHK!KH159</f>
        <v/>
      </c>
      <c r="KI159" s="309"/>
      <c r="KJ159" s="309">
        <f t="shared" si="2370"/>
        <v>0</v>
      </c>
      <c r="KK159" s="310"/>
      <c r="KL159" s="309">
        <f t="shared" si="2371"/>
        <v>0</v>
      </c>
      <c r="KM159" s="310"/>
      <c r="KN159" s="309"/>
      <c r="KO159" s="309">
        <f t="shared" si="2372"/>
        <v>0</v>
      </c>
      <c r="KP159" s="309">
        <f t="shared" si="2373"/>
        <v>0</v>
      </c>
      <c r="KQ159" s="310">
        <v>0.36319999999999997</v>
      </c>
      <c r="KR159" s="311">
        <f t="shared" si="2374"/>
        <v>0</v>
      </c>
      <c r="KS159" s="312">
        <f t="shared" si="2375"/>
        <v>0</v>
      </c>
      <c r="KT159" s="313"/>
      <c r="KU159" s="314"/>
    </row>
    <row r="160" ht="15.75" customHeight="1">
      <c r="A160" s="306">
        <v>13.0</v>
      </c>
      <c r="B160" s="307" t="s">
        <v>162</v>
      </c>
      <c r="C160" s="308" t="s">
        <v>132</v>
      </c>
      <c r="D160" s="308" t="s">
        <v>150</v>
      </c>
      <c r="E160" s="309" t="str">
        <f>ADHK!E160</f>
        <v/>
      </c>
      <c r="F160" s="309" t="str">
        <f>ADHK!F160</f>
        <v/>
      </c>
      <c r="G160" s="309">
        <f t="shared" si="2268"/>
        <v>0</v>
      </c>
      <c r="H160" s="310"/>
      <c r="I160" s="309">
        <f t="shared" si="2269"/>
        <v>0</v>
      </c>
      <c r="J160" s="310"/>
      <c r="K160" s="309"/>
      <c r="L160" s="309">
        <f t="shared" si="2270"/>
        <v>0</v>
      </c>
      <c r="M160" s="309">
        <f t="shared" si="2271"/>
        <v>0</v>
      </c>
      <c r="N160" s="310">
        <v>0.36319999999999997</v>
      </c>
      <c r="O160" s="311">
        <f t="shared" si="2272"/>
        <v>0</v>
      </c>
      <c r="P160" s="312">
        <f t="shared" si="2273"/>
        <v>0</v>
      </c>
      <c r="Q160" s="313"/>
      <c r="R160" s="306">
        <v>13.0</v>
      </c>
      <c r="S160" s="307" t="s">
        <v>162</v>
      </c>
      <c r="T160" s="308" t="s">
        <v>132</v>
      </c>
      <c r="U160" s="308" t="s">
        <v>150</v>
      </c>
      <c r="V160" s="309" t="str">
        <f>ADHK!V160</f>
        <v/>
      </c>
      <c r="W160" s="309"/>
      <c r="X160" s="309">
        <f t="shared" si="2274"/>
        <v>0</v>
      </c>
      <c r="Y160" s="310"/>
      <c r="Z160" s="309">
        <f t="shared" si="2275"/>
        <v>0</v>
      </c>
      <c r="AA160" s="310"/>
      <c r="AB160" s="309"/>
      <c r="AC160" s="309">
        <f t="shared" si="2276"/>
        <v>0</v>
      </c>
      <c r="AD160" s="309">
        <f t="shared" si="2277"/>
        <v>0</v>
      </c>
      <c r="AE160" s="310">
        <v>0.36319999999999997</v>
      </c>
      <c r="AF160" s="311">
        <f t="shared" si="2278"/>
        <v>0</v>
      </c>
      <c r="AG160" s="312">
        <f t="shared" si="2279"/>
        <v>0</v>
      </c>
      <c r="AH160" s="313"/>
      <c r="AI160" s="306">
        <v>13.0</v>
      </c>
      <c r="AJ160" s="307" t="s">
        <v>162</v>
      </c>
      <c r="AK160" s="308" t="s">
        <v>132</v>
      </c>
      <c r="AL160" s="308" t="s">
        <v>150</v>
      </c>
      <c r="AM160" s="309" t="str">
        <f>ADHK!AM160</f>
        <v/>
      </c>
      <c r="AN160" s="309"/>
      <c r="AO160" s="309">
        <f t="shared" si="2280"/>
        <v>0</v>
      </c>
      <c r="AP160" s="310"/>
      <c r="AQ160" s="309">
        <f t="shared" si="2281"/>
        <v>0</v>
      </c>
      <c r="AR160" s="310"/>
      <c r="AS160" s="309"/>
      <c r="AT160" s="309">
        <f t="shared" si="2282"/>
        <v>0</v>
      </c>
      <c r="AU160" s="309">
        <f t="shared" si="2283"/>
        <v>0</v>
      </c>
      <c r="AV160" s="310">
        <v>0.36319999999999997</v>
      </c>
      <c r="AW160" s="311">
        <f t="shared" si="2284"/>
        <v>0</v>
      </c>
      <c r="AX160" s="312">
        <f t="shared" si="2285"/>
        <v>0</v>
      </c>
      <c r="AY160" s="313"/>
      <c r="AZ160" s="306">
        <v>13.0</v>
      </c>
      <c r="BA160" s="307" t="s">
        <v>162</v>
      </c>
      <c r="BB160" s="308" t="s">
        <v>132</v>
      </c>
      <c r="BC160" s="308" t="s">
        <v>150</v>
      </c>
      <c r="BD160" s="309" t="str">
        <f>ADHK!BD160</f>
        <v/>
      </c>
      <c r="BE160" s="309"/>
      <c r="BF160" s="309">
        <f t="shared" si="2286"/>
        <v>0</v>
      </c>
      <c r="BG160" s="310"/>
      <c r="BH160" s="309">
        <f t="shared" si="2287"/>
        <v>0</v>
      </c>
      <c r="BI160" s="310"/>
      <c r="BJ160" s="309"/>
      <c r="BK160" s="309">
        <f t="shared" si="2288"/>
        <v>0</v>
      </c>
      <c r="BL160" s="309">
        <f t="shared" si="2289"/>
        <v>0</v>
      </c>
      <c r="BM160" s="310">
        <v>0.36319999999999997</v>
      </c>
      <c r="BN160" s="311">
        <f t="shared" si="2290"/>
        <v>0</v>
      </c>
      <c r="BO160" s="312">
        <f t="shared" si="2291"/>
        <v>0</v>
      </c>
      <c r="BP160" s="313"/>
      <c r="BQ160" s="306">
        <v>13.0</v>
      </c>
      <c r="BR160" s="307" t="s">
        <v>162</v>
      </c>
      <c r="BS160" s="308" t="s">
        <v>132</v>
      </c>
      <c r="BT160" s="308" t="s">
        <v>150</v>
      </c>
      <c r="BU160" s="309" t="str">
        <f>ADHK!BU160</f>
        <v/>
      </c>
      <c r="BV160" s="309"/>
      <c r="BW160" s="309">
        <f t="shared" si="2292"/>
        <v>0</v>
      </c>
      <c r="BX160" s="310"/>
      <c r="BY160" s="309">
        <f t="shared" si="2293"/>
        <v>0</v>
      </c>
      <c r="BZ160" s="310"/>
      <c r="CA160" s="309"/>
      <c r="CB160" s="309">
        <f t="shared" si="2294"/>
        <v>0</v>
      </c>
      <c r="CC160" s="309">
        <f t="shared" si="2295"/>
        <v>0</v>
      </c>
      <c r="CD160" s="310">
        <v>0.36319999999999997</v>
      </c>
      <c r="CE160" s="311">
        <f t="shared" si="2296"/>
        <v>0</v>
      </c>
      <c r="CF160" s="312">
        <f t="shared" si="2297"/>
        <v>0</v>
      </c>
      <c r="CG160" s="313"/>
      <c r="CH160" s="306">
        <v>13.0</v>
      </c>
      <c r="CI160" s="307" t="s">
        <v>162</v>
      </c>
      <c r="CJ160" s="308" t="s">
        <v>132</v>
      </c>
      <c r="CK160" s="308" t="s">
        <v>150</v>
      </c>
      <c r="CL160" s="309" t="str">
        <f>ADHK!CL160</f>
        <v/>
      </c>
      <c r="CM160" s="309"/>
      <c r="CN160" s="309">
        <f t="shared" si="2298"/>
        <v>0</v>
      </c>
      <c r="CO160" s="310"/>
      <c r="CP160" s="309">
        <f t="shared" si="2299"/>
        <v>0</v>
      </c>
      <c r="CQ160" s="310"/>
      <c r="CR160" s="309"/>
      <c r="CS160" s="309">
        <f t="shared" si="2300"/>
        <v>0</v>
      </c>
      <c r="CT160" s="309">
        <f t="shared" si="2301"/>
        <v>0</v>
      </c>
      <c r="CU160" s="310">
        <v>0.36319999999999997</v>
      </c>
      <c r="CV160" s="311">
        <f t="shared" si="2302"/>
        <v>0</v>
      </c>
      <c r="CW160" s="312">
        <f t="shared" si="2303"/>
        <v>0</v>
      </c>
      <c r="CX160" s="313"/>
      <c r="CY160" s="306">
        <v>13.0</v>
      </c>
      <c r="CZ160" s="307" t="s">
        <v>162</v>
      </c>
      <c r="DA160" s="308" t="s">
        <v>132</v>
      </c>
      <c r="DB160" s="308" t="s">
        <v>150</v>
      </c>
      <c r="DC160" s="309" t="str">
        <f>ADHK!DC160</f>
        <v/>
      </c>
      <c r="DD160" s="309"/>
      <c r="DE160" s="309">
        <f t="shared" si="2304"/>
        <v>0</v>
      </c>
      <c r="DF160" s="310"/>
      <c r="DG160" s="309">
        <f t="shared" si="2305"/>
        <v>0</v>
      </c>
      <c r="DH160" s="310"/>
      <c r="DI160" s="309"/>
      <c r="DJ160" s="309">
        <f t="shared" si="2306"/>
        <v>0</v>
      </c>
      <c r="DK160" s="309">
        <f t="shared" si="2307"/>
        <v>0</v>
      </c>
      <c r="DL160" s="310">
        <v>0.36319999999999997</v>
      </c>
      <c r="DM160" s="311">
        <f t="shared" si="2308"/>
        <v>0</v>
      </c>
      <c r="DN160" s="312">
        <f t="shared" si="2309"/>
        <v>0</v>
      </c>
      <c r="DO160" s="313"/>
      <c r="DP160" s="306">
        <v>13.0</v>
      </c>
      <c r="DQ160" s="307" t="s">
        <v>162</v>
      </c>
      <c r="DR160" s="308" t="s">
        <v>132</v>
      </c>
      <c r="DS160" s="308" t="s">
        <v>150</v>
      </c>
      <c r="DT160" s="309" t="str">
        <f>ADHK!DT160</f>
        <v/>
      </c>
      <c r="DU160" s="309"/>
      <c r="DV160" s="309">
        <f t="shared" si="2310"/>
        <v>0</v>
      </c>
      <c r="DW160" s="310"/>
      <c r="DX160" s="309">
        <f t="shared" si="2311"/>
        <v>0</v>
      </c>
      <c r="DY160" s="310"/>
      <c r="DZ160" s="309"/>
      <c r="EA160" s="309">
        <f t="shared" si="2312"/>
        <v>0</v>
      </c>
      <c r="EB160" s="309">
        <f t="shared" si="2313"/>
        <v>0</v>
      </c>
      <c r="EC160" s="310">
        <v>0.36319999999999997</v>
      </c>
      <c r="ED160" s="311">
        <f t="shared" si="2314"/>
        <v>0</v>
      </c>
      <c r="EE160" s="312">
        <f t="shared" si="2315"/>
        <v>0</v>
      </c>
      <c r="EF160" s="313"/>
      <c r="EG160" s="306">
        <v>13.0</v>
      </c>
      <c r="EH160" s="307" t="s">
        <v>162</v>
      </c>
      <c r="EI160" s="308" t="s">
        <v>132</v>
      </c>
      <c r="EJ160" s="308" t="s">
        <v>150</v>
      </c>
      <c r="EK160" s="309" t="str">
        <f>ADHK!EK160</f>
        <v/>
      </c>
      <c r="EL160" s="309"/>
      <c r="EM160" s="309">
        <f t="shared" si="2316"/>
        <v>0</v>
      </c>
      <c r="EN160" s="310"/>
      <c r="EO160" s="309">
        <f t="shared" si="2317"/>
        <v>0</v>
      </c>
      <c r="EP160" s="310"/>
      <c r="EQ160" s="309"/>
      <c r="ER160" s="309">
        <f t="shared" si="2318"/>
        <v>0</v>
      </c>
      <c r="ES160" s="309">
        <f t="shared" si="2319"/>
        <v>0</v>
      </c>
      <c r="ET160" s="310">
        <v>0.36319999999999997</v>
      </c>
      <c r="EU160" s="311">
        <f t="shared" si="2320"/>
        <v>0</v>
      </c>
      <c r="EV160" s="312">
        <f t="shared" si="2321"/>
        <v>0</v>
      </c>
      <c r="EW160" s="313"/>
      <c r="EX160" s="306">
        <v>13.0</v>
      </c>
      <c r="EY160" s="307" t="s">
        <v>162</v>
      </c>
      <c r="EZ160" s="308" t="s">
        <v>132</v>
      </c>
      <c r="FA160" s="308" t="s">
        <v>150</v>
      </c>
      <c r="FB160" s="309" t="str">
        <f>ADHK!FB160</f>
        <v/>
      </c>
      <c r="FC160" s="309"/>
      <c r="FD160" s="309">
        <f t="shared" si="2322"/>
        <v>0</v>
      </c>
      <c r="FE160" s="310"/>
      <c r="FF160" s="309">
        <f t="shared" si="2323"/>
        <v>0</v>
      </c>
      <c r="FG160" s="310"/>
      <c r="FH160" s="309"/>
      <c r="FI160" s="309">
        <f t="shared" si="2324"/>
        <v>0</v>
      </c>
      <c r="FJ160" s="309">
        <f t="shared" si="2325"/>
        <v>0</v>
      </c>
      <c r="FK160" s="310">
        <v>0.36319999999999997</v>
      </c>
      <c r="FL160" s="311">
        <f t="shared" si="2326"/>
        <v>0</v>
      </c>
      <c r="FM160" s="312">
        <f t="shared" si="2327"/>
        <v>0</v>
      </c>
      <c r="FN160" s="313"/>
      <c r="FO160" s="306">
        <v>13.0</v>
      </c>
      <c r="FP160" s="307" t="s">
        <v>162</v>
      </c>
      <c r="FQ160" s="308" t="s">
        <v>132</v>
      </c>
      <c r="FR160" s="308" t="s">
        <v>150</v>
      </c>
      <c r="FS160" s="309" t="str">
        <f>ADHK!FS160</f>
        <v/>
      </c>
      <c r="FT160" s="309"/>
      <c r="FU160" s="309">
        <f t="shared" si="2328"/>
        <v>0</v>
      </c>
      <c r="FV160" s="310"/>
      <c r="FW160" s="309">
        <f t="shared" si="2329"/>
        <v>0</v>
      </c>
      <c r="FX160" s="310"/>
      <c r="FY160" s="309"/>
      <c r="FZ160" s="309">
        <f t="shared" si="2330"/>
        <v>0</v>
      </c>
      <c r="GA160" s="309">
        <f t="shared" si="2331"/>
        <v>0</v>
      </c>
      <c r="GB160" s="310">
        <v>0.36319999999999997</v>
      </c>
      <c r="GC160" s="311">
        <f t="shared" si="2332"/>
        <v>0</v>
      </c>
      <c r="GD160" s="312">
        <f t="shared" si="2333"/>
        <v>0</v>
      </c>
      <c r="GE160" s="313"/>
      <c r="GF160" s="306">
        <v>13.0</v>
      </c>
      <c r="GG160" s="307" t="s">
        <v>162</v>
      </c>
      <c r="GH160" s="308" t="s">
        <v>132</v>
      </c>
      <c r="GI160" s="308" t="s">
        <v>150</v>
      </c>
      <c r="GJ160" s="309" t="str">
        <f>ADHK!GJ160</f>
        <v/>
      </c>
      <c r="GK160" s="309"/>
      <c r="GL160" s="309">
        <f t="shared" si="2334"/>
        <v>0</v>
      </c>
      <c r="GM160" s="310"/>
      <c r="GN160" s="309">
        <f t="shared" si="2335"/>
        <v>0</v>
      </c>
      <c r="GO160" s="310"/>
      <c r="GP160" s="309"/>
      <c r="GQ160" s="309">
        <f t="shared" si="2336"/>
        <v>0</v>
      </c>
      <c r="GR160" s="309">
        <f t="shared" si="2337"/>
        <v>0</v>
      </c>
      <c r="GS160" s="310">
        <v>0.36319999999999997</v>
      </c>
      <c r="GT160" s="311">
        <f t="shared" si="2338"/>
        <v>0</v>
      </c>
      <c r="GU160" s="312">
        <f t="shared" si="2339"/>
        <v>0</v>
      </c>
      <c r="GV160" s="313"/>
      <c r="GW160" s="306">
        <v>13.0</v>
      </c>
      <c r="GX160" s="307" t="s">
        <v>162</v>
      </c>
      <c r="GY160" s="308" t="s">
        <v>132</v>
      </c>
      <c r="GZ160" s="308" t="s">
        <v>150</v>
      </c>
      <c r="HA160" s="309" t="str">
        <f>ADHK!HA160</f>
        <v/>
      </c>
      <c r="HB160" s="309"/>
      <c r="HC160" s="309">
        <f t="shared" si="2340"/>
        <v>0</v>
      </c>
      <c r="HD160" s="310"/>
      <c r="HE160" s="309">
        <f t="shared" si="2341"/>
        <v>0</v>
      </c>
      <c r="HF160" s="310"/>
      <c r="HG160" s="309"/>
      <c r="HH160" s="309">
        <f t="shared" si="2342"/>
        <v>0</v>
      </c>
      <c r="HI160" s="309">
        <f t="shared" si="2343"/>
        <v>0</v>
      </c>
      <c r="HJ160" s="310">
        <v>0.36319999999999997</v>
      </c>
      <c r="HK160" s="311">
        <f t="shared" si="2344"/>
        <v>0</v>
      </c>
      <c r="HL160" s="312">
        <f t="shared" si="2345"/>
        <v>0</v>
      </c>
      <c r="HM160" s="313"/>
      <c r="HN160" s="306">
        <v>13.0</v>
      </c>
      <c r="HO160" s="307" t="s">
        <v>162</v>
      </c>
      <c r="HP160" s="308" t="s">
        <v>132</v>
      </c>
      <c r="HQ160" s="308" t="s">
        <v>150</v>
      </c>
      <c r="HR160" s="309" t="str">
        <f>ADHK!HR160</f>
        <v/>
      </c>
      <c r="HS160" s="309"/>
      <c r="HT160" s="309">
        <f t="shared" si="2346"/>
        <v>0</v>
      </c>
      <c r="HU160" s="310"/>
      <c r="HV160" s="309">
        <f t="shared" si="2347"/>
        <v>0</v>
      </c>
      <c r="HW160" s="310"/>
      <c r="HX160" s="309"/>
      <c r="HY160" s="309">
        <f t="shared" si="2348"/>
        <v>0</v>
      </c>
      <c r="HZ160" s="309">
        <f t="shared" si="2349"/>
        <v>0</v>
      </c>
      <c r="IA160" s="310">
        <v>0.36319999999999997</v>
      </c>
      <c r="IB160" s="311">
        <f t="shared" si="2350"/>
        <v>0</v>
      </c>
      <c r="IC160" s="312">
        <f t="shared" si="2351"/>
        <v>0</v>
      </c>
      <c r="ID160" s="313"/>
      <c r="IE160" s="306">
        <v>13.0</v>
      </c>
      <c r="IF160" s="307" t="s">
        <v>162</v>
      </c>
      <c r="IG160" s="308" t="s">
        <v>132</v>
      </c>
      <c r="IH160" s="308" t="s">
        <v>150</v>
      </c>
      <c r="II160" s="309" t="str">
        <f>ADHK!II160</f>
        <v/>
      </c>
      <c r="IJ160" s="309"/>
      <c r="IK160" s="309">
        <f t="shared" si="2352"/>
        <v>0</v>
      </c>
      <c r="IL160" s="310"/>
      <c r="IM160" s="309">
        <f t="shared" si="2353"/>
        <v>0</v>
      </c>
      <c r="IN160" s="310"/>
      <c r="IO160" s="309"/>
      <c r="IP160" s="309">
        <f t="shared" si="2354"/>
        <v>0</v>
      </c>
      <c r="IQ160" s="309">
        <f t="shared" si="2355"/>
        <v>0</v>
      </c>
      <c r="IR160" s="310">
        <v>0.36319999999999997</v>
      </c>
      <c r="IS160" s="311">
        <f t="shared" si="2356"/>
        <v>0</v>
      </c>
      <c r="IT160" s="312">
        <f t="shared" si="2357"/>
        <v>0</v>
      </c>
      <c r="IU160" s="313"/>
      <c r="IV160" s="306">
        <v>13.0</v>
      </c>
      <c r="IW160" s="307" t="s">
        <v>162</v>
      </c>
      <c r="IX160" s="308" t="s">
        <v>132</v>
      </c>
      <c r="IY160" s="308" t="s">
        <v>150</v>
      </c>
      <c r="IZ160" s="309" t="str">
        <f>ADHK!IZ160</f>
        <v/>
      </c>
      <c r="JA160" s="309"/>
      <c r="JB160" s="309">
        <f t="shared" si="2358"/>
        <v>0</v>
      </c>
      <c r="JC160" s="310"/>
      <c r="JD160" s="309">
        <f t="shared" si="2359"/>
        <v>0</v>
      </c>
      <c r="JE160" s="310"/>
      <c r="JF160" s="309"/>
      <c r="JG160" s="309">
        <f t="shared" si="2360"/>
        <v>0</v>
      </c>
      <c r="JH160" s="309">
        <f t="shared" si="2361"/>
        <v>0</v>
      </c>
      <c r="JI160" s="310">
        <v>0.36319999999999997</v>
      </c>
      <c r="JJ160" s="311">
        <f t="shared" si="2362"/>
        <v>0</v>
      </c>
      <c r="JK160" s="312">
        <f t="shared" si="2363"/>
        <v>0</v>
      </c>
      <c r="JL160" s="313"/>
      <c r="JM160" s="306">
        <v>13.0</v>
      </c>
      <c r="JN160" s="307" t="s">
        <v>162</v>
      </c>
      <c r="JO160" s="308" t="s">
        <v>132</v>
      </c>
      <c r="JP160" s="308" t="s">
        <v>150</v>
      </c>
      <c r="JQ160" s="309" t="str">
        <f>ADHK!JQ160</f>
        <v/>
      </c>
      <c r="JR160" s="309"/>
      <c r="JS160" s="309">
        <f t="shared" si="2364"/>
        <v>0</v>
      </c>
      <c r="JT160" s="310"/>
      <c r="JU160" s="309">
        <f t="shared" si="2365"/>
        <v>0</v>
      </c>
      <c r="JV160" s="310"/>
      <c r="JW160" s="309"/>
      <c r="JX160" s="309">
        <f t="shared" si="2366"/>
        <v>0</v>
      </c>
      <c r="JY160" s="309">
        <f t="shared" si="2367"/>
        <v>0</v>
      </c>
      <c r="JZ160" s="310">
        <v>0.36319999999999997</v>
      </c>
      <c r="KA160" s="311">
        <f t="shared" si="2368"/>
        <v>0</v>
      </c>
      <c r="KB160" s="312">
        <f t="shared" si="2369"/>
        <v>0</v>
      </c>
      <c r="KC160" s="313"/>
      <c r="KD160" s="306">
        <v>13.0</v>
      </c>
      <c r="KE160" s="307" t="s">
        <v>162</v>
      </c>
      <c r="KF160" s="308" t="s">
        <v>132</v>
      </c>
      <c r="KG160" s="308" t="s">
        <v>150</v>
      </c>
      <c r="KH160" s="309" t="str">
        <f>ADHK!KH160</f>
        <v/>
      </c>
      <c r="KI160" s="309"/>
      <c r="KJ160" s="309">
        <f t="shared" si="2370"/>
        <v>0</v>
      </c>
      <c r="KK160" s="310"/>
      <c r="KL160" s="309">
        <f t="shared" si="2371"/>
        <v>0</v>
      </c>
      <c r="KM160" s="310"/>
      <c r="KN160" s="309"/>
      <c r="KO160" s="309">
        <f t="shared" si="2372"/>
        <v>0</v>
      </c>
      <c r="KP160" s="309">
        <f t="shared" si="2373"/>
        <v>0</v>
      </c>
      <c r="KQ160" s="310">
        <v>0.36319999999999997</v>
      </c>
      <c r="KR160" s="311">
        <f t="shared" si="2374"/>
        <v>0</v>
      </c>
      <c r="KS160" s="312">
        <f t="shared" si="2375"/>
        <v>0</v>
      </c>
      <c r="KT160" s="313"/>
      <c r="KU160" s="314"/>
    </row>
    <row r="161" ht="15.75" customHeight="1">
      <c r="A161" s="306">
        <v>14.0</v>
      </c>
      <c r="B161" s="307" t="s">
        <v>163</v>
      </c>
      <c r="C161" s="308" t="s">
        <v>132</v>
      </c>
      <c r="D161" s="308" t="s">
        <v>150</v>
      </c>
      <c r="E161" s="309" t="str">
        <f>ADHK!E161</f>
        <v/>
      </c>
      <c r="F161" s="309" t="str">
        <f>ADHK!F161</f>
        <v/>
      </c>
      <c r="G161" s="309">
        <f t="shared" si="2268"/>
        <v>0</v>
      </c>
      <c r="H161" s="310"/>
      <c r="I161" s="309">
        <f t="shared" si="2269"/>
        <v>0</v>
      </c>
      <c r="J161" s="310"/>
      <c r="K161" s="309"/>
      <c r="L161" s="309">
        <f t="shared" si="2270"/>
        <v>0</v>
      </c>
      <c r="M161" s="309">
        <f t="shared" si="2271"/>
        <v>0</v>
      </c>
      <c r="N161" s="310">
        <v>0.36319999999999997</v>
      </c>
      <c r="O161" s="311">
        <f t="shared" si="2272"/>
        <v>0</v>
      </c>
      <c r="P161" s="312">
        <f t="shared" si="2273"/>
        <v>0</v>
      </c>
      <c r="Q161" s="313"/>
      <c r="R161" s="306">
        <v>14.0</v>
      </c>
      <c r="S161" s="307" t="s">
        <v>163</v>
      </c>
      <c r="T161" s="308" t="s">
        <v>132</v>
      </c>
      <c r="U161" s="308" t="s">
        <v>150</v>
      </c>
      <c r="V161" s="309" t="str">
        <f>ADHK!V161</f>
        <v/>
      </c>
      <c r="W161" s="309"/>
      <c r="X161" s="309">
        <f t="shared" si="2274"/>
        <v>0</v>
      </c>
      <c r="Y161" s="310"/>
      <c r="Z161" s="309">
        <f t="shared" si="2275"/>
        <v>0</v>
      </c>
      <c r="AA161" s="310"/>
      <c r="AB161" s="309"/>
      <c r="AC161" s="309">
        <f t="shared" si="2276"/>
        <v>0</v>
      </c>
      <c r="AD161" s="309">
        <f t="shared" si="2277"/>
        <v>0</v>
      </c>
      <c r="AE161" s="310">
        <v>0.36319999999999997</v>
      </c>
      <c r="AF161" s="311">
        <f t="shared" si="2278"/>
        <v>0</v>
      </c>
      <c r="AG161" s="312">
        <f t="shared" si="2279"/>
        <v>0</v>
      </c>
      <c r="AH161" s="313"/>
      <c r="AI161" s="306">
        <v>14.0</v>
      </c>
      <c r="AJ161" s="307" t="s">
        <v>163</v>
      </c>
      <c r="AK161" s="308" t="s">
        <v>132</v>
      </c>
      <c r="AL161" s="308" t="s">
        <v>150</v>
      </c>
      <c r="AM161" s="309" t="str">
        <f>ADHK!AM161</f>
        <v/>
      </c>
      <c r="AN161" s="309"/>
      <c r="AO161" s="309">
        <f t="shared" si="2280"/>
        <v>0</v>
      </c>
      <c r="AP161" s="310"/>
      <c r="AQ161" s="309">
        <f t="shared" si="2281"/>
        <v>0</v>
      </c>
      <c r="AR161" s="310"/>
      <c r="AS161" s="309"/>
      <c r="AT161" s="309">
        <f t="shared" si="2282"/>
        <v>0</v>
      </c>
      <c r="AU161" s="309">
        <f t="shared" si="2283"/>
        <v>0</v>
      </c>
      <c r="AV161" s="310">
        <v>0.36319999999999997</v>
      </c>
      <c r="AW161" s="311">
        <f t="shared" si="2284"/>
        <v>0</v>
      </c>
      <c r="AX161" s="312">
        <f t="shared" si="2285"/>
        <v>0</v>
      </c>
      <c r="AY161" s="313"/>
      <c r="AZ161" s="306">
        <v>14.0</v>
      </c>
      <c r="BA161" s="307" t="s">
        <v>163</v>
      </c>
      <c r="BB161" s="308" t="s">
        <v>132</v>
      </c>
      <c r="BC161" s="308" t="s">
        <v>150</v>
      </c>
      <c r="BD161" s="309" t="str">
        <f>ADHK!BD161</f>
        <v/>
      </c>
      <c r="BE161" s="309"/>
      <c r="BF161" s="309">
        <f t="shared" si="2286"/>
        <v>0</v>
      </c>
      <c r="BG161" s="310"/>
      <c r="BH161" s="309">
        <f t="shared" si="2287"/>
        <v>0</v>
      </c>
      <c r="BI161" s="310"/>
      <c r="BJ161" s="309"/>
      <c r="BK161" s="309">
        <f t="shared" si="2288"/>
        <v>0</v>
      </c>
      <c r="BL161" s="309">
        <f t="shared" si="2289"/>
        <v>0</v>
      </c>
      <c r="BM161" s="310">
        <v>0.36319999999999997</v>
      </c>
      <c r="BN161" s="311">
        <f t="shared" si="2290"/>
        <v>0</v>
      </c>
      <c r="BO161" s="312">
        <f t="shared" si="2291"/>
        <v>0</v>
      </c>
      <c r="BP161" s="313"/>
      <c r="BQ161" s="306">
        <v>14.0</v>
      </c>
      <c r="BR161" s="307" t="s">
        <v>163</v>
      </c>
      <c r="BS161" s="308" t="s">
        <v>132</v>
      </c>
      <c r="BT161" s="308" t="s">
        <v>150</v>
      </c>
      <c r="BU161" s="309" t="str">
        <f>ADHK!BU161</f>
        <v/>
      </c>
      <c r="BV161" s="309"/>
      <c r="BW161" s="309">
        <f t="shared" si="2292"/>
        <v>0</v>
      </c>
      <c r="BX161" s="310"/>
      <c r="BY161" s="309">
        <f t="shared" si="2293"/>
        <v>0</v>
      </c>
      <c r="BZ161" s="310"/>
      <c r="CA161" s="309"/>
      <c r="CB161" s="309">
        <f t="shared" si="2294"/>
        <v>0</v>
      </c>
      <c r="CC161" s="309">
        <f t="shared" si="2295"/>
        <v>0</v>
      </c>
      <c r="CD161" s="310">
        <v>0.36319999999999997</v>
      </c>
      <c r="CE161" s="311">
        <f t="shared" si="2296"/>
        <v>0</v>
      </c>
      <c r="CF161" s="312">
        <f t="shared" si="2297"/>
        <v>0</v>
      </c>
      <c r="CG161" s="313"/>
      <c r="CH161" s="306">
        <v>14.0</v>
      </c>
      <c r="CI161" s="307" t="s">
        <v>163</v>
      </c>
      <c r="CJ161" s="308" t="s">
        <v>132</v>
      </c>
      <c r="CK161" s="308" t="s">
        <v>150</v>
      </c>
      <c r="CL161" s="309" t="str">
        <f>ADHK!CL161</f>
        <v/>
      </c>
      <c r="CM161" s="309"/>
      <c r="CN161" s="309">
        <f t="shared" si="2298"/>
        <v>0</v>
      </c>
      <c r="CO161" s="310"/>
      <c r="CP161" s="309">
        <f t="shared" si="2299"/>
        <v>0</v>
      </c>
      <c r="CQ161" s="310"/>
      <c r="CR161" s="309"/>
      <c r="CS161" s="309">
        <f t="shared" si="2300"/>
        <v>0</v>
      </c>
      <c r="CT161" s="309">
        <f t="shared" si="2301"/>
        <v>0</v>
      </c>
      <c r="CU161" s="310">
        <v>0.36319999999999997</v>
      </c>
      <c r="CV161" s="311">
        <f t="shared" si="2302"/>
        <v>0</v>
      </c>
      <c r="CW161" s="312">
        <f t="shared" si="2303"/>
        <v>0</v>
      </c>
      <c r="CX161" s="313"/>
      <c r="CY161" s="306">
        <v>14.0</v>
      </c>
      <c r="CZ161" s="307" t="s">
        <v>163</v>
      </c>
      <c r="DA161" s="308" t="s">
        <v>132</v>
      </c>
      <c r="DB161" s="308" t="s">
        <v>150</v>
      </c>
      <c r="DC161" s="309" t="str">
        <f>ADHK!DC161</f>
        <v/>
      </c>
      <c r="DD161" s="309"/>
      <c r="DE161" s="309">
        <f t="shared" si="2304"/>
        <v>0</v>
      </c>
      <c r="DF161" s="310"/>
      <c r="DG161" s="309">
        <f t="shared" si="2305"/>
        <v>0</v>
      </c>
      <c r="DH161" s="310"/>
      <c r="DI161" s="309"/>
      <c r="DJ161" s="309">
        <f t="shared" si="2306"/>
        <v>0</v>
      </c>
      <c r="DK161" s="309">
        <f t="shared" si="2307"/>
        <v>0</v>
      </c>
      <c r="DL161" s="310">
        <v>0.36319999999999997</v>
      </c>
      <c r="DM161" s="311">
        <f t="shared" si="2308"/>
        <v>0</v>
      </c>
      <c r="DN161" s="312">
        <f t="shared" si="2309"/>
        <v>0</v>
      </c>
      <c r="DO161" s="313"/>
      <c r="DP161" s="306">
        <v>14.0</v>
      </c>
      <c r="DQ161" s="307" t="s">
        <v>163</v>
      </c>
      <c r="DR161" s="308" t="s">
        <v>132</v>
      </c>
      <c r="DS161" s="308" t="s">
        <v>150</v>
      </c>
      <c r="DT161" s="309" t="str">
        <f>ADHK!DT161</f>
        <v/>
      </c>
      <c r="DU161" s="309"/>
      <c r="DV161" s="309">
        <f t="shared" si="2310"/>
        <v>0</v>
      </c>
      <c r="DW161" s="310"/>
      <c r="DX161" s="309">
        <f t="shared" si="2311"/>
        <v>0</v>
      </c>
      <c r="DY161" s="310"/>
      <c r="DZ161" s="309"/>
      <c r="EA161" s="309">
        <f t="shared" si="2312"/>
        <v>0</v>
      </c>
      <c r="EB161" s="309">
        <f t="shared" si="2313"/>
        <v>0</v>
      </c>
      <c r="EC161" s="310">
        <v>0.36319999999999997</v>
      </c>
      <c r="ED161" s="311">
        <f t="shared" si="2314"/>
        <v>0</v>
      </c>
      <c r="EE161" s="312">
        <f t="shared" si="2315"/>
        <v>0</v>
      </c>
      <c r="EF161" s="313"/>
      <c r="EG161" s="306">
        <v>14.0</v>
      </c>
      <c r="EH161" s="307" t="s">
        <v>163</v>
      </c>
      <c r="EI161" s="308" t="s">
        <v>132</v>
      </c>
      <c r="EJ161" s="308" t="s">
        <v>150</v>
      </c>
      <c r="EK161" s="309" t="str">
        <f>ADHK!EK161</f>
        <v/>
      </c>
      <c r="EL161" s="309"/>
      <c r="EM161" s="309">
        <f t="shared" si="2316"/>
        <v>0</v>
      </c>
      <c r="EN161" s="310"/>
      <c r="EO161" s="309">
        <f t="shared" si="2317"/>
        <v>0</v>
      </c>
      <c r="EP161" s="310"/>
      <c r="EQ161" s="309"/>
      <c r="ER161" s="309">
        <f t="shared" si="2318"/>
        <v>0</v>
      </c>
      <c r="ES161" s="309">
        <f t="shared" si="2319"/>
        <v>0</v>
      </c>
      <c r="ET161" s="310">
        <v>0.36319999999999997</v>
      </c>
      <c r="EU161" s="311">
        <f t="shared" si="2320"/>
        <v>0</v>
      </c>
      <c r="EV161" s="312">
        <f t="shared" si="2321"/>
        <v>0</v>
      </c>
      <c r="EW161" s="313"/>
      <c r="EX161" s="306">
        <v>14.0</v>
      </c>
      <c r="EY161" s="307" t="s">
        <v>163</v>
      </c>
      <c r="EZ161" s="308" t="s">
        <v>132</v>
      </c>
      <c r="FA161" s="308" t="s">
        <v>150</v>
      </c>
      <c r="FB161" s="309" t="str">
        <f>ADHK!FB161</f>
        <v/>
      </c>
      <c r="FC161" s="309"/>
      <c r="FD161" s="309">
        <f t="shared" si="2322"/>
        <v>0</v>
      </c>
      <c r="FE161" s="310"/>
      <c r="FF161" s="309">
        <f t="shared" si="2323"/>
        <v>0</v>
      </c>
      <c r="FG161" s="310"/>
      <c r="FH161" s="309"/>
      <c r="FI161" s="309">
        <f t="shared" si="2324"/>
        <v>0</v>
      </c>
      <c r="FJ161" s="309">
        <f t="shared" si="2325"/>
        <v>0</v>
      </c>
      <c r="FK161" s="310">
        <v>0.36319999999999997</v>
      </c>
      <c r="FL161" s="311">
        <f t="shared" si="2326"/>
        <v>0</v>
      </c>
      <c r="FM161" s="312">
        <f t="shared" si="2327"/>
        <v>0</v>
      </c>
      <c r="FN161" s="313"/>
      <c r="FO161" s="306">
        <v>14.0</v>
      </c>
      <c r="FP161" s="307" t="s">
        <v>163</v>
      </c>
      <c r="FQ161" s="308" t="s">
        <v>132</v>
      </c>
      <c r="FR161" s="308" t="s">
        <v>150</v>
      </c>
      <c r="FS161" s="309" t="str">
        <f>ADHK!FS161</f>
        <v/>
      </c>
      <c r="FT161" s="309"/>
      <c r="FU161" s="309">
        <f t="shared" si="2328"/>
        <v>0</v>
      </c>
      <c r="FV161" s="310"/>
      <c r="FW161" s="309">
        <f t="shared" si="2329"/>
        <v>0</v>
      </c>
      <c r="FX161" s="310"/>
      <c r="FY161" s="309"/>
      <c r="FZ161" s="309">
        <f t="shared" si="2330"/>
        <v>0</v>
      </c>
      <c r="GA161" s="309">
        <f t="shared" si="2331"/>
        <v>0</v>
      </c>
      <c r="GB161" s="310">
        <v>0.36319999999999997</v>
      </c>
      <c r="GC161" s="311">
        <f t="shared" si="2332"/>
        <v>0</v>
      </c>
      <c r="GD161" s="312">
        <f t="shared" si="2333"/>
        <v>0</v>
      </c>
      <c r="GE161" s="313"/>
      <c r="GF161" s="306">
        <v>14.0</v>
      </c>
      <c r="GG161" s="307" t="s">
        <v>163</v>
      </c>
      <c r="GH161" s="308" t="s">
        <v>132</v>
      </c>
      <c r="GI161" s="308" t="s">
        <v>150</v>
      </c>
      <c r="GJ161" s="309" t="str">
        <f>ADHK!GJ161</f>
        <v/>
      </c>
      <c r="GK161" s="309"/>
      <c r="GL161" s="309">
        <f t="shared" si="2334"/>
        <v>0</v>
      </c>
      <c r="GM161" s="310"/>
      <c r="GN161" s="309">
        <f t="shared" si="2335"/>
        <v>0</v>
      </c>
      <c r="GO161" s="310"/>
      <c r="GP161" s="309"/>
      <c r="GQ161" s="309">
        <f t="shared" si="2336"/>
        <v>0</v>
      </c>
      <c r="GR161" s="309">
        <f t="shared" si="2337"/>
        <v>0</v>
      </c>
      <c r="GS161" s="310">
        <v>0.36319999999999997</v>
      </c>
      <c r="GT161" s="311">
        <f t="shared" si="2338"/>
        <v>0</v>
      </c>
      <c r="GU161" s="312">
        <f t="shared" si="2339"/>
        <v>0</v>
      </c>
      <c r="GV161" s="313"/>
      <c r="GW161" s="306">
        <v>14.0</v>
      </c>
      <c r="GX161" s="307" t="s">
        <v>163</v>
      </c>
      <c r="GY161" s="308" t="s">
        <v>132</v>
      </c>
      <c r="GZ161" s="308" t="s">
        <v>150</v>
      </c>
      <c r="HA161" s="309" t="str">
        <f>ADHK!HA161</f>
        <v/>
      </c>
      <c r="HB161" s="309"/>
      <c r="HC161" s="309">
        <f t="shared" si="2340"/>
        <v>0</v>
      </c>
      <c r="HD161" s="310"/>
      <c r="HE161" s="309">
        <f t="shared" si="2341"/>
        <v>0</v>
      </c>
      <c r="HF161" s="310"/>
      <c r="HG161" s="309"/>
      <c r="HH161" s="309">
        <f t="shared" si="2342"/>
        <v>0</v>
      </c>
      <c r="HI161" s="309">
        <f t="shared" si="2343"/>
        <v>0</v>
      </c>
      <c r="HJ161" s="310">
        <v>0.36319999999999997</v>
      </c>
      <c r="HK161" s="311">
        <f t="shared" si="2344"/>
        <v>0</v>
      </c>
      <c r="HL161" s="312">
        <f t="shared" si="2345"/>
        <v>0</v>
      </c>
      <c r="HM161" s="313"/>
      <c r="HN161" s="306">
        <v>14.0</v>
      </c>
      <c r="HO161" s="307" t="s">
        <v>163</v>
      </c>
      <c r="HP161" s="308" t="s">
        <v>132</v>
      </c>
      <c r="HQ161" s="308" t="s">
        <v>150</v>
      </c>
      <c r="HR161" s="309" t="str">
        <f>ADHK!HR161</f>
        <v/>
      </c>
      <c r="HS161" s="309"/>
      <c r="HT161" s="309">
        <f t="shared" si="2346"/>
        <v>0</v>
      </c>
      <c r="HU161" s="310"/>
      <c r="HV161" s="309">
        <f t="shared" si="2347"/>
        <v>0</v>
      </c>
      <c r="HW161" s="310"/>
      <c r="HX161" s="309"/>
      <c r="HY161" s="309">
        <f t="shared" si="2348"/>
        <v>0</v>
      </c>
      <c r="HZ161" s="309">
        <f t="shared" si="2349"/>
        <v>0</v>
      </c>
      <c r="IA161" s="310">
        <v>0.36319999999999997</v>
      </c>
      <c r="IB161" s="311">
        <f t="shared" si="2350"/>
        <v>0</v>
      </c>
      <c r="IC161" s="312">
        <f t="shared" si="2351"/>
        <v>0</v>
      </c>
      <c r="ID161" s="313"/>
      <c r="IE161" s="306">
        <v>14.0</v>
      </c>
      <c r="IF161" s="307" t="s">
        <v>163</v>
      </c>
      <c r="IG161" s="308" t="s">
        <v>132</v>
      </c>
      <c r="IH161" s="308" t="s">
        <v>150</v>
      </c>
      <c r="II161" s="309" t="str">
        <f>ADHK!II161</f>
        <v/>
      </c>
      <c r="IJ161" s="309"/>
      <c r="IK161" s="309">
        <f t="shared" si="2352"/>
        <v>0</v>
      </c>
      <c r="IL161" s="310"/>
      <c r="IM161" s="309">
        <f t="shared" si="2353"/>
        <v>0</v>
      </c>
      <c r="IN161" s="310"/>
      <c r="IO161" s="309"/>
      <c r="IP161" s="309">
        <f t="shared" si="2354"/>
        <v>0</v>
      </c>
      <c r="IQ161" s="309">
        <f t="shared" si="2355"/>
        <v>0</v>
      </c>
      <c r="IR161" s="310">
        <v>0.36319999999999997</v>
      </c>
      <c r="IS161" s="311">
        <f t="shared" si="2356"/>
        <v>0</v>
      </c>
      <c r="IT161" s="312">
        <f t="shared" si="2357"/>
        <v>0</v>
      </c>
      <c r="IU161" s="313"/>
      <c r="IV161" s="306">
        <v>14.0</v>
      </c>
      <c r="IW161" s="307" t="s">
        <v>163</v>
      </c>
      <c r="IX161" s="308" t="s">
        <v>132</v>
      </c>
      <c r="IY161" s="308" t="s">
        <v>150</v>
      </c>
      <c r="IZ161" s="309" t="str">
        <f>ADHK!IZ161</f>
        <v/>
      </c>
      <c r="JA161" s="309"/>
      <c r="JB161" s="309">
        <f t="shared" si="2358"/>
        <v>0</v>
      </c>
      <c r="JC161" s="310"/>
      <c r="JD161" s="309">
        <f t="shared" si="2359"/>
        <v>0</v>
      </c>
      <c r="JE161" s="310"/>
      <c r="JF161" s="309"/>
      <c r="JG161" s="309">
        <f t="shared" si="2360"/>
        <v>0</v>
      </c>
      <c r="JH161" s="309">
        <f t="shared" si="2361"/>
        <v>0</v>
      </c>
      <c r="JI161" s="310">
        <v>0.36319999999999997</v>
      </c>
      <c r="JJ161" s="311">
        <f t="shared" si="2362"/>
        <v>0</v>
      </c>
      <c r="JK161" s="312">
        <f t="shared" si="2363"/>
        <v>0</v>
      </c>
      <c r="JL161" s="313"/>
      <c r="JM161" s="306">
        <v>14.0</v>
      </c>
      <c r="JN161" s="307" t="s">
        <v>163</v>
      </c>
      <c r="JO161" s="308" t="s">
        <v>132</v>
      </c>
      <c r="JP161" s="308" t="s">
        <v>150</v>
      </c>
      <c r="JQ161" s="309" t="str">
        <f>ADHK!JQ161</f>
        <v/>
      </c>
      <c r="JR161" s="309"/>
      <c r="JS161" s="309">
        <f t="shared" si="2364"/>
        <v>0</v>
      </c>
      <c r="JT161" s="310"/>
      <c r="JU161" s="309">
        <f t="shared" si="2365"/>
        <v>0</v>
      </c>
      <c r="JV161" s="310"/>
      <c r="JW161" s="309"/>
      <c r="JX161" s="309">
        <f t="shared" si="2366"/>
        <v>0</v>
      </c>
      <c r="JY161" s="309">
        <f t="shared" si="2367"/>
        <v>0</v>
      </c>
      <c r="JZ161" s="310">
        <v>0.36319999999999997</v>
      </c>
      <c r="KA161" s="311">
        <f t="shared" si="2368"/>
        <v>0</v>
      </c>
      <c r="KB161" s="312">
        <f t="shared" si="2369"/>
        <v>0</v>
      </c>
      <c r="KC161" s="313"/>
      <c r="KD161" s="306">
        <v>14.0</v>
      </c>
      <c r="KE161" s="307" t="s">
        <v>163</v>
      </c>
      <c r="KF161" s="308" t="s">
        <v>132</v>
      </c>
      <c r="KG161" s="308" t="s">
        <v>150</v>
      </c>
      <c r="KH161" s="309" t="str">
        <f>ADHK!KH161</f>
        <v/>
      </c>
      <c r="KI161" s="309"/>
      <c r="KJ161" s="309">
        <f t="shared" si="2370"/>
        <v>0</v>
      </c>
      <c r="KK161" s="310"/>
      <c r="KL161" s="309">
        <f t="shared" si="2371"/>
        <v>0</v>
      </c>
      <c r="KM161" s="310"/>
      <c r="KN161" s="309"/>
      <c r="KO161" s="309">
        <f t="shared" si="2372"/>
        <v>0</v>
      </c>
      <c r="KP161" s="309">
        <f t="shared" si="2373"/>
        <v>0</v>
      </c>
      <c r="KQ161" s="310">
        <v>0.36319999999999997</v>
      </c>
      <c r="KR161" s="311">
        <f t="shared" si="2374"/>
        <v>0</v>
      </c>
      <c r="KS161" s="312">
        <f t="shared" si="2375"/>
        <v>0</v>
      </c>
      <c r="KT161" s="313"/>
      <c r="KU161" s="314"/>
    </row>
    <row r="162" ht="15.75" customHeight="1">
      <c r="A162" s="306">
        <v>15.0</v>
      </c>
      <c r="B162" s="307" t="s">
        <v>164</v>
      </c>
      <c r="C162" s="308" t="s">
        <v>132</v>
      </c>
      <c r="D162" s="308" t="s">
        <v>150</v>
      </c>
      <c r="E162" s="309" t="str">
        <f>ADHK!E162</f>
        <v/>
      </c>
      <c r="F162" s="309" t="str">
        <f>ADHK!F162</f>
        <v/>
      </c>
      <c r="G162" s="309">
        <f t="shared" si="2268"/>
        <v>0</v>
      </c>
      <c r="H162" s="310"/>
      <c r="I162" s="309">
        <f t="shared" si="2269"/>
        <v>0</v>
      </c>
      <c r="J162" s="310"/>
      <c r="K162" s="309"/>
      <c r="L162" s="309">
        <f t="shared" si="2270"/>
        <v>0</v>
      </c>
      <c r="M162" s="309">
        <f t="shared" si="2271"/>
        <v>0</v>
      </c>
      <c r="N162" s="310">
        <v>0.36319999999999997</v>
      </c>
      <c r="O162" s="311">
        <f t="shared" si="2272"/>
        <v>0</v>
      </c>
      <c r="P162" s="312">
        <f t="shared" si="2273"/>
        <v>0</v>
      </c>
      <c r="Q162" s="313"/>
      <c r="R162" s="306">
        <v>15.0</v>
      </c>
      <c r="S162" s="307" t="s">
        <v>164</v>
      </c>
      <c r="T162" s="308" t="s">
        <v>132</v>
      </c>
      <c r="U162" s="308" t="s">
        <v>150</v>
      </c>
      <c r="V162" s="309" t="str">
        <f>ADHK!V162</f>
        <v/>
      </c>
      <c r="W162" s="309"/>
      <c r="X162" s="309">
        <f t="shared" si="2274"/>
        <v>0</v>
      </c>
      <c r="Y162" s="310"/>
      <c r="Z162" s="309">
        <f t="shared" si="2275"/>
        <v>0</v>
      </c>
      <c r="AA162" s="310"/>
      <c r="AB162" s="309"/>
      <c r="AC162" s="309">
        <f t="shared" si="2276"/>
        <v>0</v>
      </c>
      <c r="AD162" s="309">
        <f t="shared" si="2277"/>
        <v>0</v>
      </c>
      <c r="AE162" s="310">
        <v>0.36319999999999997</v>
      </c>
      <c r="AF162" s="311">
        <f t="shared" si="2278"/>
        <v>0</v>
      </c>
      <c r="AG162" s="312">
        <f t="shared" si="2279"/>
        <v>0</v>
      </c>
      <c r="AH162" s="313"/>
      <c r="AI162" s="306">
        <v>15.0</v>
      </c>
      <c r="AJ162" s="307" t="s">
        <v>164</v>
      </c>
      <c r="AK162" s="308" t="s">
        <v>132</v>
      </c>
      <c r="AL162" s="308" t="s">
        <v>150</v>
      </c>
      <c r="AM162" s="309" t="str">
        <f>ADHK!AM162</f>
        <v/>
      </c>
      <c r="AN162" s="309"/>
      <c r="AO162" s="309">
        <f t="shared" si="2280"/>
        <v>0</v>
      </c>
      <c r="AP162" s="310"/>
      <c r="AQ162" s="309">
        <f t="shared" si="2281"/>
        <v>0</v>
      </c>
      <c r="AR162" s="310"/>
      <c r="AS162" s="309"/>
      <c r="AT162" s="309">
        <f t="shared" si="2282"/>
        <v>0</v>
      </c>
      <c r="AU162" s="309">
        <f t="shared" si="2283"/>
        <v>0</v>
      </c>
      <c r="AV162" s="310">
        <v>0.36319999999999997</v>
      </c>
      <c r="AW162" s="311">
        <f t="shared" si="2284"/>
        <v>0</v>
      </c>
      <c r="AX162" s="312">
        <f t="shared" si="2285"/>
        <v>0</v>
      </c>
      <c r="AY162" s="313"/>
      <c r="AZ162" s="306">
        <v>15.0</v>
      </c>
      <c r="BA162" s="307" t="s">
        <v>164</v>
      </c>
      <c r="BB162" s="308" t="s">
        <v>132</v>
      </c>
      <c r="BC162" s="308" t="s">
        <v>150</v>
      </c>
      <c r="BD162" s="309" t="str">
        <f>ADHK!BD162</f>
        <v/>
      </c>
      <c r="BE162" s="309"/>
      <c r="BF162" s="309">
        <f t="shared" si="2286"/>
        <v>0</v>
      </c>
      <c r="BG162" s="310"/>
      <c r="BH162" s="309">
        <f t="shared" si="2287"/>
        <v>0</v>
      </c>
      <c r="BI162" s="310"/>
      <c r="BJ162" s="309"/>
      <c r="BK162" s="309">
        <f t="shared" si="2288"/>
        <v>0</v>
      </c>
      <c r="BL162" s="309">
        <f t="shared" si="2289"/>
        <v>0</v>
      </c>
      <c r="BM162" s="310">
        <v>0.36319999999999997</v>
      </c>
      <c r="BN162" s="311">
        <f t="shared" si="2290"/>
        <v>0</v>
      </c>
      <c r="BO162" s="312">
        <f t="shared" si="2291"/>
        <v>0</v>
      </c>
      <c r="BP162" s="313"/>
      <c r="BQ162" s="306">
        <v>15.0</v>
      </c>
      <c r="BR162" s="307" t="s">
        <v>164</v>
      </c>
      <c r="BS162" s="308" t="s">
        <v>132</v>
      </c>
      <c r="BT162" s="308" t="s">
        <v>150</v>
      </c>
      <c r="BU162" s="309" t="str">
        <f>ADHK!BU162</f>
        <v/>
      </c>
      <c r="BV162" s="309"/>
      <c r="BW162" s="309">
        <f t="shared" si="2292"/>
        <v>0</v>
      </c>
      <c r="BX162" s="310"/>
      <c r="BY162" s="309">
        <f t="shared" si="2293"/>
        <v>0</v>
      </c>
      <c r="BZ162" s="310"/>
      <c r="CA162" s="309"/>
      <c r="CB162" s="309">
        <f t="shared" si="2294"/>
        <v>0</v>
      </c>
      <c r="CC162" s="309">
        <f t="shared" si="2295"/>
        <v>0</v>
      </c>
      <c r="CD162" s="310">
        <v>0.36319999999999997</v>
      </c>
      <c r="CE162" s="311">
        <f t="shared" si="2296"/>
        <v>0</v>
      </c>
      <c r="CF162" s="312">
        <f t="shared" si="2297"/>
        <v>0</v>
      </c>
      <c r="CG162" s="313"/>
      <c r="CH162" s="306">
        <v>15.0</v>
      </c>
      <c r="CI162" s="307" t="s">
        <v>164</v>
      </c>
      <c r="CJ162" s="308" t="s">
        <v>132</v>
      </c>
      <c r="CK162" s="308" t="s">
        <v>150</v>
      </c>
      <c r="CL162" s="309" t="str">
        <f>ADHK!CL162</f>
        <v/>
      </c>
      <c r="CM162" s="309"/>
      <c r="CN162" s="309">
        <f t="shared" si="2298"/>
        <v>0</v>
      </c>
      <c r="CO162" s="310"/>
      <c r="CP162" s="309">
        <f t="shared" si="2299"/>
        <v>0</v>
      </c>
      <c r="CQ162" s="310"/>
      <c r="CR162" s="309"/>
      <c r="CS162" s="309">
        <f t="shared" si="2300"/>
        <v>0</v>
      </c>
      <c r="CT162" s="309">
        <f t="shared" si="2301"/>
        <v>0</v>
      </c>
      <c r="CU162" s="310">
        <v>0.36319999999999997</v>
      </c>
      <c r="CV162" s="311">
        <f t="shared" si="2302"/>
        <v>0</v>
      </c>
      <c r="CW162" s="312">
        <f t="shared" si="2303"/>
        <v>0</v>
      </c>
      <c r="CX162" s="313"/>
      <c r="CY162" s="306">
        <v>15.0</v>
      </c>
      <c r="CZ162" s="307" t="s">
        <v>164</v>
      </c>
      <c r="DA162" s="308" t="s">
        <v>132</v>
      </c>
      <c r="DB162" s="308" t="s">
        <v>150</v>
      </c>
      <c r="DC162" s="309" t="str">
        <f>ADHK!DC162</f>
        <v/>
      </c>
      <c r="DD162" s="309"/>
      <c r="DE162" s="309">
        <f t="shared" si="2304"/>
        <v>0</v>
      </c>
      <c r="DF162" s="310"/>
      <c r="DG162" s="309">
        <f t="shared" si="2305"/>
        <v>0</v>
      </c>
      <c r="DH162" s="310"/>
      <c r="DI162" s="309"/>
      <c r="DJ162" s="309">
        <f t="shared" si="2306"/>
        <v>0</v>
      </c>
      <c r="DK162" s="309">
        <f t="shared" si="2307"/>
        <v>0</v>
      </c>
      <c r="DL162" s="310">
        <v>0.36319999999999997</v>
      </c>
      <c r="DM162" s="311">
        <f t="shared" si="2308"/>
        <v>0</v>
      </c>
      <c r="DN162" s="312">
        <f t="shared" si="2309"/>
        <v>0</v>
      </c>
      <c r="DO162" s="313"/>
      <c r="DP162" s="306">
        <v>15.0</v>
      </c>
      <c r="DQ162" s="307" t="s">
        <v>164</v>
      </c>
      <c r="DR162" s="308" t="s">
        <v>132</v>
      </c>
      <c r="DS162" s="308" t="s">
        <v>150</v>
      </c>
      <c r="DT162" s="309" t="str">
        <f>ADHK!DT162</f>
        <v/>
      </c>
      <c r="DU162" s="309"/>
      <c r="DV162" s="309">
        <f t="shared" si="2310"/>
        <v>0</v>
      </c>
      <c r="DW162" s="310"/>
      <c r="DX162" s="309">
        <f t="shared" si="2311"/>
        <v>0</v>
      </c>
      <c r="DY162" s="310"/>
      <c r="DZ162" s="309"/>
      <c r="EA162" s="309">
        <f t="shared" si="2312"/>
        <v>0</v>
      </c>
      <c r="EB162" s="309">
        <f t="shared" si="2313"/>
        <v>0</v>
      </c>
      <c r="EC162" s="310">
        <v>0.36319999999999997</v>
      </c>
      <c r="ED162" s="311">
        <f t="shared" si="2314"/>
        <v>0</v>
      </c>
      <c r="EE162" s="312">
        <f t="shared" si="2315"/>
        <v>0</v>
      </c>
      <c r="EF162" s="313"/>
      <c r="EG162" s="306">
        <v>15.0</v>
      </c>
      <c r="EH162" s="307" t="s">
        <v>164</v>
      </c>
      <c r="EI162" s="308" t="s">
        <v>132</v>
      </c>
      <c r="EJ162" s="308" t="s">
        <v>150</v>
      </c>
      <c r="EK162" s="309" t="str">
        <f>ADHK!EK162</f>
        <v/>
      </c>
      <c r="EL162" s="309"/>
      <c r="EM162" s="309">
        <f t="shared" si="2316"/>
        <v>0</v>
      </c>
      <c r="EN162" s="310"/>
      <c r="EO162" s="309">
        <f t="shared" si="2317"/>
        <v>0</v>
      </c>
      <c r="EP162" s="310"/>
      <c r="EQ162" s="309"/>
      <c r="ER162" s="309">
        <f t="shared" si="2318"/>
        <v>0</v>
      </c>
      <c r="ES162" s="309">
        <f t="shared" si="2319"/>
        <v>0</v>
      </c>
      <c r="ET162" s="310">
        <v>0.36319999999999997</v>
      </c>
      <c r="EU162" s="311">
        <f t="shared" si="2320"/>
        <v>0</v>
      </c>
      <c r="EV162" s="312">
        <f t="shared" si="2321"/>
        <v>0</v>
      </c>
      <c r="EW162" s="313"/>
      <c r="EX162" s="306">
        <v>15.0</v>
      </c>
      <c r="EY162" s="307" t="s">
        <v>164</v>
      </c>
      <c r="EZ162" s="308" t="s">
        <v>132</v>
      </c>
      <c r="FA162" s="308" t="s">
        <v>150</v>
      </c>
      <c r="FB162" s="309" t="str">
        <f>ADHK!FB162</f>
        <v/>
      </c>
      <c r="FC162" s="309"/>
      <c r="FD162" s="309">
        <f t="shared" si="2322"/>
        <v>0</v>
      </c>
      <c r="FE162" s="310"/>
      <c r="FF162" s="309">
        <f t="shared" si="2323"/>
        <v>0</v>
      </c>
      <c r="FG162" s="310"/>
      <c r="FH162" s="309"/>
      <c r="FI162" s="309">
        <f t="shared" si="2324"/>
        <v>0</v>
      </c>
      <c r="FJ162" s="309">
        <f t="shared" si="2325"/>
        <v>0</v>
      </c>
      <c r="FK162" s="310">
        <v>0.36319999999999997</v>
      </c>
      <c r="FL162" s="311">
        <f t="shared" si="2326"/>
        <v>0</v>
      </c>
      <c r="FM162" s="312">
        <f t="shared" si="2327"/>
        <v>0</v>
      </c>
      <c r="FN162" s="313"/>
      <c r="FO162" s="306">
        <v>15.0</v>
      </c>
      <c r="FP162" s="307" t="s">
        <v>164</v>
      </c>
      <c r="FQ162" s="308" t="s">
        <v>132</v>
      </c>
      <c r="FR162" s="308" t="s">
        <v>150</v>
      </c>
      <c r="FS162" s="309" t="str">
        <f>ADHK!FS162</f>
        <v/>
      </c>
      <c r="FT162" s="309"/>
      <c r="FU162" s="309">
        <f t="shared" si="2328"/>
        <v>0</v>
      </c>
      <c r="FV162" s="310"/>
      <c r="FW162" s="309">
        <f t="shared" si="2329"/>
        <v>0</v>
      </c>
      <c r="FX162" s="310"/>
      <c r="FY162" s="309"/>
      <c r="FZ162" s="309">
        <f t="shared" si="2330"/>
        <v>0</v>
      </c>
      <c r="GA162" s="309">
        <f t="shared" si="2331"/>
        <v>0</v>
      </c>
      <c r="GB162" s="310">
        <v>0.36319999999999997</v>
      </c>
      <c r="GC162" s="311">
        <f t="shared" si="2332"/>
        <v>0</v>
      </c>
      <c r="GD162" s="312">
        <f t="shared" si="2333"/>
        <v>0</v>
      </c>
      <c r="GE162" s="313"/>
      <c r="GF162" s="306">
        <v>15.0</v>
      </c>
      <c r="GG162" s="307" t="s">
        <v>164</v>
      </c>
      <c r="GH162" s="308" t="s">
        <v>132</v>
      </c>
      <c r="GI162" s="308" t="s">
        <v>150</v>
      </c>
      <c r="GJ162" s="309" t="str">
        <f>ADHK!GJ162</f>
        <v/>
      </c>
      <c r="GK162" s="309"/>
      <c r="GL162" s="309">
        <f t="shared" si="2334"/>
        <v>0</v>
      </c>
      <c r="GM162" s="310"/>
      <c r="GN162" s="309">
        <f t="shared" si="2335"/>
        <v>0</v>
      </c>
      <c r="GO162" s="310"/>
      <c r="GP162" s="309"/>
      <c r="GQ162" s="309">
        <f t="shared" si="2336"/>
        <v>0</v>
      </c>
      <c r="GR162" s="309">
        <f t="shared" si="2337"/>
        <v>0</v>
      </c>
      <c r="GS162" s="310">
        <v>0.36319999999999997</v>
      </c>
      <c r="GT162" s="311">
        <f t="shared" si="2338"/>
        <v>0</v>
      </c>
      <c r="GU162" s="312">
        <f t="shared" si="2339"/>
        <v>0</v>
      </c>
      <c r="GV162" s="313"/>
      <c r="GW162" s="306">
        <v>15.0</v>
      </c>
      <c r="GX162" s="307" t="s">
        <v>164</v>
      </c>
      <c r="GY162" s="308" t="s">
        <v>132</v>
      </c>
      <c r="GZ162" s="308" t="s">
        <v>150</v>
      </c>
      <c r="HA162" s="309" t="str">
        <f>ADHK!HA162</f>
        <v/>
      </c>
      <c r="HB162" s="309"/>
      <c r="HC162" s="309">
        <f t="shared" si="2340"/>
        <v>0</v>
      </c>
      <c r="HD162" s="310"/>
      <c r="HE162" s="309">
        <f t="shared" si="2341"/>
        <v>0</v>
      </c>
      <c r="HF162" s="310"/>
      <c r="HG162" s="309"/>
      <c r="HH162" s="309">
        <f t="shared" si="2342"/>
        <v>0</v>
      </c>
      <c r="HI162" s="309">
        <f t="shared" si="2343"/>
        <v>0</v>
      </c>
      <c r="HJ162" s="310">
        <v>0.36319999999999997</v>
      </c>
      <c r="HK162" s="311">
        <f t="shared" si="2344"/>
        <v>0</v>
      </c>
      <c r="HL162" s="312">
        <f t="shared" si="2345"/>
        <v>0</v>
      </c>
      <c r="HM162" s="313"/>
      <c r="HN162" s="306">
        <v>15.0</v>
      </c>
      <c r="HO162" s="307" t="s">
        <v>164</v>
      </c>
      <c r="HP162" s="308" t="s">
        <v>132</v>
      </c>
      <c r="HQ162" s="308" t="s">
        <v>150</v>
      </c>
      <c r="HR162" s="309" t="str">
        <f>ADHK!HR162</f>
        <v/>
      </c>
      <c r="HS162" s="309"/>
      <c r="HT162" s="309">
        <f t="shared" si="2346"/>
        <v>0</v>
      </c>
      <c r="HU162" s="310"/>
      <c r="HV162" s="309">
        <f t="shared" si="2347"/>
        <v>0</v>
      </c>
      <c r="HW162" s="310"/>
      <c r="HX162" s="309"/>
      <c r="HY162" s="309">
        <f t="shared" si="2348"/>
        <v>0</v>
      </c>
      <c r="HZ162" s="309">
        <f t="shared" si="2349"/>
        <v>0</v>
      </c>
      <c r="IA162" s="310">
        <v>0.36319999999999997</v>
      </c>
      <c r="IB162" s="311">
        <f t="shared" si="2350"/>
        <v>0</v>
      </c>
      <c r="IC162" s="312">
        <f t="shared" si="2351"/>
        <v>0</v>
      </c>
      <c r="ID162" s="313"/>
      <c r="IE162" s="306">
        <v>15.0</v>
      </c>
      <c r="IF162" s="307" t="s">
        <v>164</v>
      </c>
      <c r="IG162" s="308" t="s">
        <v>132</v>
      </c>
      <c r="IH162" s="308" t="s">
        <v>150</v>
      </c>
      <c r="II162" s="309" t="str">
        <f>ADHK!II162</f>
        <v/>
      </c>
      <c r="IJ162" s="309"/>
      <c r="IK162" s="309">
        <f t="shared" si="2352"/>
        <v>0</v>
      </c>
      <c r="IL162" s="310"/>
      <c r="IM162" s="309">
        <f t="shared" si="2353"/>
        <v>0</v>
      </c>
      <c r="IN162" s="310"/>
      <c r="IO162" s="309"/>
      <c r="IP162" s="309">
        <f t="shared" si="2354"/>
        <v>0</v>
      </c>
      <c r="IQ162" s="309">
        <f t="shared" si="2355"/>
        <v>0</v>
      </c>
      <c r="IR162" s="310">
        <v>0.36319999999999997</v>
      </c>
      <c r="IS162" s="311">
        <f t="shared" si="2356"/>
        <v>0</v>
      </c>
      <c r="IT162" s="312">
        <f t="shared" si="2357"/>
        <v>0</v>
      </c>
      <c r="IU162" s="313"/>
      <c r="IV162" s="306">
        <v>15.0</v>
      </c>
      <c r="IW162" s="307" t="s">
        <v>164</v>
      </c>
      <c r="IX162" s="308" t="s">
        <v>132</v>
      </c>
      <c r="IY162" s="308" t="s">
        <v>150</v>
      </c>
      <c r="IZ162" s="309" t="str">
        <f>ADHK!IZ162</f>
        <v/>
      </c>
      <c r="JA162" s="309"/>
      <c r="JB162" s="309">
        <f t="shared" si="2358"/>
        <v>0</v>
      </c>
      <c r="JC162" s="310"/>
      <c r="JD162" s="309">
        <f t="shared" si="2359"/>
        <v>0</v>
      </c>
      <c r="JE162" s="310"/>
      <c r="JF162" s="309"/>
      <c r="JG162" s="309">
        <f t="shared" si="2360"/>
        <v>0</v>
      </c>
      <c r="JH162" s="309">
        <f t="shared" si="2361"/>
        <v>0</v>
      </c>
      <c r="JI162" s="310">
        <v>0.36319999999999997</v>
      </c>
      <c r="JJ162" s="311">
        <f t="shared" si="2362"/>
        <v>0</v>
      </c>
      <c r="JK162" s="312">
        <f t="shared" si="2363"/>
        <v>0</v>
      </c>
      <c r="JL162" s="313"/>
      <c r="JM162" s="306">
        <v>15.0</v>
      </c>
      <c r="JN162" s="307" t="s">
        <v>164</v>
      </c>
      <c r="JO162" s="308" t="s">
        <v>132</v>
      </c>
      <c r="JP162" s="308" t="s">
        <v>150</v>
      </c>
      <c r="JQ162" s="309" t="str">
        <f>ADHK!JQ162</f>
        <v/>
      </c>
      <c r="JR162" s="309"/>
      <c r="JS162" s="309">
        <f t="shared" si="2364"/>
        <v>0</v>
      </c>
      <c r="JT162" s="310"/>
      <c r="JU162" s="309">
        <f t="shared" si="2365"/>
        <v>0</v>
      </c>
      <c r="JV162" s="310"/>
      <c r="JW162" s="309"/>
      <c r="JX162" s="309">
        <f t="shared" si="2366"/>
        <v>0</v>
      </c>
      <c r="JY162" s="309">
        <f t="shared" si="2367"/>
        <v>0</v>
      </c>
      <c r="JZ162" s="310">
        <v>0.36319999999999997</v>
      </c>
      <c r="KA162" s="311">
        <f t="shared" si="2368"/>
        <v>0</v>
      </c>
      <c r="KB162" s="312">
        <f t="shared" si="2369"/>
        <v>0</v>
      </c>
      <c r="KC162" s="313"/>
      <c r="KD162" s="306">
        <v>15.0</v>
      </c>
      <c r="KE162" s="307" t="s">
        <v>164</v>
      </c>
      <c r="KF162" s="308" t="s">
        <v>132</v>
      </c>
      <c r="KG162" s="308" t="s">
        <v>150</v>
      </c>
      <c r="KH162" s="309" t="str">
        <f>ADHK!KH162</f>
        <v/>
      </c>
      <c r="KI162" s="309"/>
      <c r="KJ162" s="309">
        <f t="shared" si="2370"/>
        <v>0</v>
      </c>
      <c r="KK162" s="310"/>
      <c r="KL162" s="309">
        <f t="shared" si="2371"/>
        <v>0</v>
      </c>
      <c r="KM162" s="310"/>
      <c r="KN162" s="309"/>
      <c r="KO162" s="309">
        <f t="shared" si="2372"/>
        <v>0</v>
      </c>
      <c r="KP162" s="309">
        <f t="shared" si="2373"/>
        <v>0</v>
      </c>
      <c r="KQ162" s="310">
        <v>0.36319999999999997</v>
      </c>
      <c r="KR162" s="311">
        <f t="shared" si="2374"/>
        <v>0</v>
      </c>
      <c r="KS162" s="312">
        <f t="shared" si="2375"/>
        <v>0</v>
      </c>
      <c r="KT162" s="313"/>
      <c r="KU162" s="314"/>
    </row>
    <row r="163" ht="15.75" customHeight="1">
      <c r="A163" s="306">
        <v>16.0</v>
      </c>
      <c r="B163" s="307" t="s">
        <v>165</v>
      </c>
      <c r="C163" s="308" t="s">
        <v>132</v>
      </c>
      <c r="D163" s="308" t="s">
        <v>150</v>
      </c>
      <c r="E163" s="309" t="str">
        <f>ADHK!E163</f>
        <v/>
      </c>
      <c r="F163" s="309" t="str">
        <f>ADHK!F163</f>
        <v/>
      </c>
      <c r="G163" s="309">
        <f t="shared" si="2268"/>
        <v>0</v>
      </c>
      <c r="H163" s="310"/>
      <c r="I163" s="309">
        <f t="shared" si="2269"/>
        <v>0</v>
      </c>
      <c r="J163" s="310"/>
      <c r="K163" s="309"/>
      <c r="L163" s="309">
        <f t="shared" si="2270"/>
        <v>0</v>
      </c>
      <c r="M163" s="309">
        <f t="shared" si="2271"/>
        <v>0</v>
      </c>
      <c r="N163" s="310">
        <v>0.36319999999999997</v>
      </c>
      <c r="O163" s="311">
        <f t="shared" si="2272"/>
        <v>0</v>
      </c>
      <c r="P163" s="312">
        <f t="shared" si="2273"/>
        <v>0</v>
      </c>
      <c r="Q163" s="313"/>
      <c r="R163" s="306">
        <v>16.0</v>
      </c>
      <c r="S163" s="307" t="s">
        <v>165</v>
      </c>
      <c r="T163" s="308" t="s">
        <v>132</v>
      </c>
      <c r="U163" s="308" t="s">
        <v>150</v>
      </c>
      <c r="V163" s="309" t="str">
        <f>ADHK!V163</f>
        <v/>
      </c>
      <c r="W163" s="309"/>
      <c r="X163" s="309">
        <f t="shared" si="2274"/>
        <v>0</v>
      </c>
      <c r="Y163" s="310"/>
      <c r="Z163" s="309">
        <f t="shared" si="2275"/>
        <v>0</v>
      </c>
      <c r="AA163" s="310"/>
      <c r="AB163" s="309"/>
      <c r="AC163" s="309">
        <f t="shared" si="2276"/>
        <v>0</v>
      </c>
      <c r="AD163" s="309">
        <f t="shared" si="2277"/>
        <v>0</v>
      </c>
      <c r="AE163" s="310">
        <v>0.36319999999999997</v>
      </c>
      <c r="AF163" s="311">
        <f t="shared" si="2278"/>
        <v>0</v>
      </c>
      <c r="AG163" s="312">
        <f t="shared" si="2279"/>
        <v>0</v>
      </c>
      <c r="AH163" s="313"/>
      <c r="AI163" s="306">
        <v>16.0</v>
      </c>
      <c r="AJ163" s="307" t="s">
        <v>165</v>
      </c>
      <c r="AK163" s="308" t="s">
        <v>132</v>
      </c>
      <c r="AL163" s="308" t="s">
        <v>150</v>
      </c>
      <c r="AM163" s="309" t="str">
        <f>ADHK!AM163</f>
        <v/>
      </c>
      <c r="AN163" s="309"/>
      <c r="AO163" s="309">
        <f t="shared" si="2280"/>
        <v>0</v>
      </c>
      <c r="AP163" s="310"/>
      <c r="AQ163" s="309">
        <f t="shared" si="2281"/>
        <v>0</v>
      </c>
      <c r="AR163" s="310"/>
      <c r="AS163" s="309"/>
      <c r="AT163" s="309">
        <f t="shared" si="2282"/>
        <v>0</v>
      </c>
      <c r="AU163" s="309">
        <f t="shared" si="2283"/>
        <v>0</v>
      </c>
      <c r="AV163" s="310">
        <v>0.36319999999999997</v>
      </c>
      <c r="AW163" s="311">
        <f t="shared" si="2284"/>
        <v>0</v>
      </c>
      <c r="AX163" s="312">
        <f t="shared" si="2285"/>
        <v>0</v>
      </c>
      <c r="AY163" s="313"/>
      <c r="AZ163" s="306">
        <v>16.0</v>
      </c>
      <c r="BA163" s="307" t="s">
        <v>165</v>
      </c>
      <c r="BB163" s="308" t="s">
        <v>132</v>
      </c>
      <c r="BC163" s="308" t="s">
        <v>150</v>
      </c>
      <c r="BD163" s="309" t="str">
        <f>ADHK!BD163</f>
        <v/>
      </c>
      <c r="BE163" s="309"/>
      <c r="BF163" s="309">
        <f t="shared" si="2286"/>
        <v>0</v>
      </c>
      <c r="BG163" s="310"/>
      <c r="BH163" s="309">
        <f t="shared" si="2287"/>
        <v>0</v>
      </c>
      <c r="BI163" s="310"/>
      <c r="BJ163" s="309"/>
      <c r="BK163" s="309">
        <f t="shared" si="2288"/>
        <v>0</v>
      </c>
      <c r="BL163" s="309">
        <f t="shared" si="2289"/>
        <v>0</v>
      </c>
      <c r="BM163" s="310">
        <v>0.36319999999999997</v>
      </c>
      <c r="BN163" s="311">
        <f t="shared" si="2290"/>
        <v>0</v>
      </c>
      <c r="BO163" s="312">
        <f t="shared" si="2291"/>
        <v>0</v>
      </c>
      <c r="BP163" s="313"/>
      <c r="BQ163" s="306">
        <v>16.0</v>
      </c>
      <c r="BR163" s="307" t="s">
        <v>165</v>
      </c>
      <c r="BS163" s="308" t="s">
        <v>132</v>
      </c>
      <c r="BT163" s="308" t="s">
        <v>150</v>
      </c>
      <c r="BU163" s="309" t="str">
        <f>ADHK!BU163</f>
        <v/>
      </c>
      <c r="BV163" s="309"/>
      <c r="BW163" s="309">
        <f t="shared" si="2292"/>
        <v>0</v>
      </c>
      <c r="BX163" s="310"/>
      <c r="BY163" s="309">
        <f t="shared" si="2293"/>
        <v>0</v>
      </c>
      <c r="BZ163" s="310"/>
      <c r="CA163" s="309"/>
      <c r="CB163" s="309">
        <f t="shared" si="2294"/>
        <v>0</v>
      </c>
      <c r="CC163" s="309">
        <f t="shared" si="2295"/>
        <v>0</v>
      </c>
      <c r="CD163" s="310">
        <v>0.36319999999999997</v>
      </c>
      <c r="CE163" s="311">
        <f t="shared" si="2296"/>
        <v>0</v>
      </c>
      <c r="CF163" s="312">
        <f t="shared" si="2297"/>
        <v>0</v>
      </c>
      <c r="CG163" s="313"/>
      <c r="CH163" s="306">
        <v>16.0</v>
      </c>
      <c r="CI163" s="307" t="s">
        <v>165</v>
      </c>
      <c r="CJ163" s="308" t="s">
        <v>132</v>
      </c>
      <c r="CK163" s="308" t="s">
        <v>150</v>
      </c>
      <c r="CL163" s="309" t="str">
        <f>ADHK!CL163</f>
        <v/>
      </c>
      <c r="CM163" s="309"/>
      <c r="CN163" s="309">
        <f t="shared" si="2298"/>
        <v>0</v>
      </c>
      <c r="CO163" s="310"/>
      <c r="CP163" s="309">
        <f t="shared" si="2299"/>
        <v>0</v>
      </c>
      <c r="CQ163" s="310"/>
      <c r="CR163" s="309"/>
      <c r="CS163" s="309">
        <f t="shared" si="2300"/>
        <v>0</v>
      </c>
      <c r="CT163" s="309">
        <f t="shared" si="2301"/>
        <v>0</v>
      </c>
      <c r="CU163" s="310">
        <v>0.36319999999999997</v>
      </c>
      <c r="CV163" s="311">
        <f t="shared" si="2302"/>
        <v>0</v>
      </c>
      <c r="CW163" s="312">
        <f t="shared" si="2303"/>
        <v>0</v>
      </c>
      <c r="CX163" s="313"/>
      <c r="CY163" s="306">
        <v>16.0</v>
      </c>
      <c r="CZ163" s="307" t="s">
        <v>165</v>
      </c>
      <c r="DA163" s="308" t="s">
        <v>132</v>
      </c>
      <c r="DB163" s="308" t="s">
        <v>150</v>
      </c>
      <c r="DC163" s="309" t="str">
        <f>ADHK!DC163</f>
        <v/>
      </c>
      <c r="DD163" s="309"/>
      <c r="DE163" s="309">
        <f t="shared" si="2304"/>
        <v>0</v>
      </c>
      <c r="DF163" s="310"/>
      <c r="DG163" s="309">
        <f t="shared" si="2305"/>
        <v>0</v>
      </c>
      <c r="DH163" s="310"/>
      <c r="DI163" s="309"/>
      <c r="DJ163" s="309">
        <f t="shared" si="2306"/>
        <v>0</v>
      </c>
      <c r="DK163" s="309">
        <f t="shared" si="2307"/>
        <v>0</v>
      </c>
      <c r="DL163" s="310">
        <v>0.36319999999999997</v>
      </c>
      <c r="DM163" s="311">
        <f t="shared" si="2308"/>
        <v>0</v>
      </c>
      <c r="DN163" s="312">
        <f t="shared" si="2309"/>
        <v>0</v>
      </c>
      <c r="DO163" s="313"/>
      <c r="DP163" s="306">
        <v>16.0</v>
      </c>
      <c r="DQ163" s="307" t="s">
        <v>165</v>
      </c>
      <c r="DR163" s="308" t="s">
        <v>132</v>
      </c>
      <c r="DS163" s="308" t="s">
        <v>150</v>
      </c>
      <c r="DT163" s="309" t="str">
        <f>ADHK!DT163</f>
        <v/>
      </c>
      <c r="DU163" s="309"/>
      <c r="DV163" s="309">
        <f t="shared" si="2310"/>
        <v>0</v>
      </c>
      <c r="DW163" s="310"/>
      <c r="DX163" s="309">
        <f t="shared" si="2311"/>
        <v>0</v>
      </c>
      <c r="DY163" s="310"/>
      <c r="DZ163" s="309"/>
      <c r="EA163" s="309">
        <f t="shared" si="2312"/>
        <v>0</v>
      </c>
      <c r="EB163" s="309">
        <f t="shared" si="2313"/>
        <v>0</v>
      </c>
      <c r="EC163" s="310">
        <v>0.36319999999999997</v>
      </c>
      <c r="ED163" s="311">
        <f t="shared" si="2314"/>
        <v>0</v>
      </c>
      <c r="EE163" s="312">
        <f t="shared" si="2315"/>
        <v>0</v>
      </c>
      <c r="EF163" s="313"/>
      <c r="EG163" s="306">
        <v>16.0</v>
      </c>
      <c r="EH163" s="307" t="s">
        <v>165</v>
      </c>
      <c r="EI163" s="308" t="s">
        <v>132</v>
      </c>
      <c r="EJ163" s="308" t="s">
        <v>150</v>
      </c>
      <c r="EK163" s="309" t="str">
        <f>ADHK!EK163</f>
        <v/>
      </c>
      <c r="EL163" s="309"/>
      <c r="EM163" s="309">
        <f t="shared" si="2316"/>
        <v>0</v>
      </c>
      <c r="EN163" s="310"/>
      <c r="EO163" s="309">
        <f t="shared" si="2317"/>
        <v>0</v>
      </c>
      <c r="EP163" s="310"/>
      <c r="EQ163" s="309"/>
      <c r="ER163" s="309">
        <f t="shared" si="2318"/>
        <v>0</v>
      </c>
      <c r="ES163" s="309">
        <f t="shared" si="2319"/>
        <v>0</v>
      </c>
      <c r="ET163" s="310">
        <v>0.36319999999999997</v>
      </c>
      <c r="EU163" s="311">
        <f t="shared" si="2320"/>
        <v>0</v>
      </c>
      <c r="EV163" s="312">
        <f t="shared" si="2321"/>
        <v>0</v>
      </c>
      <c r="EW163" s="313"/>
      <c r="EX163" s="306">
        <v>16.0</v>
      </c>
      <c r="EY163" s="307" t="s">
        <v>165</v>
      </c>
      <c r="EZ163" s="308" t="s">
        <v>132</v>
      </c>
      <c r="FA163" s="308" t="s">
        <v>150</v>
      </c>
      <c r="FB163" s="309" t="str">
        <f>ADHK!FB163</f>
        <v/>
      </c>
      <c r="FC163" s="309"/>
      <c r="FD163" s="309">
        <f t="shared" si="2322"/>
        <v>0</v>
      </c>
      <c r="FE163" s="310"/>
      <c r="FF163" s="309">
        <f t="shared" si="2323"/>
        <v>0</v>
      </c>
      <c r="FG163" s="310"/>
      <c r="FH163" s="309"/>
      <c r="FI163" s="309">
        <f t="shared" si="2324"/>
        <v>0</v>
      </c>
      <c r="FJ163" s="309">
        <f t="shared" si="2325"/>
        <v>0</v>
      </c>
      <c r="FK163" s="310">
        <v>0.36319999999999997</v>
      </c>
      <c r="FL163" s="311">
        <f t="shared" si="2326"/>
        <v>0</v>
      </c>
      <c r="FM163" s="312">
        <f t="shared" si="2327"/>
        <v>0</v>
      </c>
      <c r="FN163" s="313"/>
      <c r="FO163" s="306">
        <v>16.0</v>
      </c>
      <c r="FP163" s="307" t="s">
        <v>165</v>
      </c>
      <c r="FQ163" s="308" t="s">
        <v>132</v>
      </c>
      <c r="FR163" s="308" t="s">
        <v>150</v>
      </c>
      <c r="FS163" s="309" t="str">
        <f>ADHK!FS163</f>
        <v/>
      </c>
      <c r="FT163" s="309"/>
      <c r="FU163" s="309">
        <f t="shared" si="2328"/>
        <v>0</v>
      </c>
      <c r="FV163" s="310"/>
      <c r="FW163" s="309">
        <f t="shared" si="2329"/>
        <v>0</v>
      </c>
      <c r="FX163" s="310"/>
      <c r="FY163" s="309"/>
      <c r="FZ163" s="309">
        <f t="shared" si="2330"/>
        <v>0</v>
      </c>
      <c r="GA163" s="309">
        <f t="shared" si="2331"/>
        <v>0</v>
      </c>
      <c r="GB163" s="310">
        <v>0.36319999999999997</v>
      </c>
      <c r="GC163" s="311">
        <f t="shared" si="2332"/>
        <v>0</v>
      </c>
      <c r="GD163" s="312">
        <f t="shared" si="2333"/>
        <v>0</v>
      </c>
      <c r="GE163" s="313"/>
      <c r="GF163" s="306">
        <v>16.0</v>
      </c>
      <c r="GG163" s="307" t="s">
        <v>165</v>
      </c>
      <c r="GH163" s="308" t="s">
        <v>132</v>
      </c>
      <c r="GI163" s="308" t="s">
        <v>150</v>
      </c>
      <c r="GJ163" s="309" t="str">
        <f>ADHK!GJ163</f>
        <v/>
      </c>
      <c r="GK163" s="309"/>
      <c r="GL163" s="309">
        <f t="shared" si="2334"/>
        <v>0</v>
      </c>
      <c r="GM163" s="310"/>
      <c r="GN163" s="309">
        <f t="shared" si="2335"/>
        <v>0</v>
      </c>
      <c r="GO163" s="310"/>
      <c r="GP163" s="309"/>
      <c r="GQ163" s="309">
        <f t="shared" si="2336"/>
        <v>0</v>
      </c>
      <c r="GR163" s="309">
        <f t="shared" si="2337"/>
        <v>0</v>
      </c>
      <c r="GS163" s="310">
        <v>0.36319999999999997</v>
      </c>
      <c r="GT163" s="311">
        <f t="shared" si="2338"/>
        <v>0</v>
      </c>
      <c r="GU163" s="312">
        <f t="shared" si="2339"/>
        <v>0</v>
      </c>
      <c r="GV163" s="313"/>
      <c r="GW163" s="306">
        <v>16.0</v>
      </c>
      <c r="GX163" s="307" t="s">
        <v>165</v>
      </c>
      <c r="GY163" s="308" t="s">
        <v>132</v>
      </c>
      <c r="GZ163" s="308" t="s">
        <v>150</v>
      </c>
      <c r="HA163" s="309" t="str">
        <f>ADHK!HA163</f>
        <v/>
      </c>
      <c r="HB163" s="309"/>
      <c r="HC163" s="309">
        <f t="shared" si="2340"/>
        <v>0</v>
      </c>
      <c r="HD163" s="310"/>
      <c r="HE163" s="309">
        <f t="shared" si="2341"/>
        <v>0</v>
      </c>
      <c r="HF163" s="310"/>
      <c r="HG163" s="309"/>
      <c r="HH163" s="309">
        <f t="shared" si="2342"/>
        <v>0</v>
      </c>
      <c r="HI163" s="309">
        <f t="shared" si="2343"/>
        <v>0</v>
      </c>
      <c r="HJ163" s="310">
        <v>0.36319999999999997</v>
      </c>
      <c r="HK163" s="311">
        <f t="shared" si="2344"/>
        <v>0</v>
      </c>
      <c r="HL163" s="312">
        <f t="shared" si="2345"/>
        <v>0</v>
      </c>
      <c r="HM163" s="313"/>
      <c r="HN163" s="306">
        <v>16.0</v>
      </c>
      <c r="HO163" s="307" t="s">
        <v>165</v>
      </c>
      <c r="HP163" s="308" t="s">
        <v>132</v>
      </c>
      <c r="HQ163" s="308" t="s">
        <v>150</v>
      </c>
      <c r="HR163" s="309" t="str">
        <f>ADHK!HR163</f>
        <v/>
      </c>
      <c r="HS163" s="309"/>
      <c r="HT163" s="309">
        <f t="shared" si="2346"/>
        <v>0</v>
      </c>
      <c r="HU163" s="310"/>
      <c r="HV163" s="309">
        <f t="shared" si="2347"/>
        <v>0</v>
      </c>
      <c r="HW163" s="310"/>
      <c r="HX163" s="309"/>
      <c r="HY163" s="309">
        <f t="shared" si="2348"/>
        <v>0</v>
      </c>
      <c r="HZ163" s="309">
        <f t="shared" si="2349"/>
        <v>0</v>
      </c>
      <c r="IA163" s="310">
        <v>0.36319999999999997</v>
      </c>
      <c r="IB163" s="311">
        <f t="shared" si="2350"/>
        <v>0</v>
      </c>
      <c r="IC163" s="312">
        <f t="shared" si="2351"/>
        <v>0</v>
      </c>
      <c r="ID163" s="313"/>
      <c r="IE163" s="306">
        <v>16.0</v>
      </c>
      <c r="IF163" s="307" t="s">
        <v>165</v>
      </c>
      <c r="IG163" s="308" t="s">
        <v>132</v>
      </c>
      <c r="IH163" s="308" t="s">
        <v>150</v>
      </c>
      <c r="II163" s="309" t="str">
        <f>ADHK!II163</f>
        <v/>
      </c>
      <c r="IJ163" s="309"/>
      <c r="IK163" s="309">
        <f t="shared" si="2352"/>
        <v>0</v>
      </c>
      <c r="IL163" s="310"/>
      <c r="IM163" s="309">
        <f t="shared" si="2353"/>
        <v>0</v>
      </c>
      <c r="IN163" s="310"/>
      <c r="IO163" s="309"/>
      <c r="IP163" s="309">
        <f t="shared" si="2354"/>
        <v>0</v>
      </c>
      <c r="IQ163" s="309">
        <f t="shared" si="2355"/>
        <v>0</v>
      </c>
      <c r="IR163" s="310">
        <v>0.36319999999999997</v>
      </c>
      <c r="IS163" s="311">
        <f t="shared" si="2356"/>
        <v>0</v>
      </c>
      <c r="IT163" s="312">
        <f t="shared" si="2357"/>
        <v>0</v>
      </c>
      <c r="IU163" s="313"/>
      <c r="IV163" s="306">
        <v>16.0</v>
      </c>
      <c r="IW163" s="307" t="s">
        <v>165</v>
      </c>
      <c r="IX163" s="308" t="s">
        <v>132</v>
      </c>
      <c r="IY163" s="308" t="s">
        <v>150</v>
      </c>
      <c r="IZ163" s="309" t="str">
        <f>ADHK!IZ163</f>
        <v/>
      </c>
      <c r="JA163" s="309"/>
      <c r="JB163" s="309">
        <f t="shared" si="2358"/>
        <v>0</v>
      </c>
      <c r="JC163" s="310"/>
      <c r="JD163" s="309">
        <f t="shared" si="2359"/>
        <v>0</v>
      </c>
      <c r="JE163" s="310"/>
      <c r="JF163" s="309"/>
      <c r="JG163" s="309">
        <f t="shared" si="2360"/>
        <v>0</v>
      </c>
      <c r="JH163" s="309">
        <f t="shared" si="2361"/>
        <v>0</v>
      </c>
      <c r="JI163" s="310">
        <v>0.36319999999999997</v>
      </c>
      <c r="JJ163" s="311">
        <f t="shared" si="2362"/>
        <v>0</v>
      </c>
      <c r="JK163" s="312">
        <f t="shared" si="2363"/>
        <v>0</v>
      </c>
      <c r="JL163" s="313"/>
      <c r="JM163" s="306">
        <v>16.0</v>
      </c>
      <c r="JN163" s="307" t="s">
        <v>165</v>
      </c>
      <c r="JO163" s="308" t="s">
        <v>132</v>
      </c>
      <c r="JP163" s="308" t="s">
        <v>150</v>
      </c>
      <c r="JQ163" s="309" t="str">
        <f>ADHK!JQ163</f>
        <v/>
      </c>
      <c r="JR163" s="309"/>
      <c r="JS163" s="309">
        <f t="shared" si="2364"/>
        <v>0</v>
      </c>
      <c r="JT163" s="310"/>
      <c r="JU163" s="309">
        <f t="shared" si="2365"/>
        <v>0</v>
      </c>
      <c r="JV163" s="310"/>
      <c r="JW163" s="309"/>
      <c r="JX163" s="309">
        <f t="shared" si="2366"/>
        <v>0</v>
      </c>
      <c r="JY163" s="309">
        <f t="shared" si="2367"/>
        <v>0</v>
      </c>
      <c r="JZ163" s="310">
        <v>0.36319999999999997</v>
      </c>
      <c r="KA163" s="311">
        <f t="shared" si="2368"/>
        <v>0</v>
      </c>
      <c r="KB163" s="312">
        <f t="shared" si="2369"/>
        <v>0</v>
      </c>
      <c r="KC163" s="313"/>
      <c r="KD163" s="306">
        <v>16.0</v>
      </c>
      <c r="KE163" s="307" t="s">
        <v>165</v>
      </c>
      <c r="KF163" s="308" t="s">
        <v>132</v>
      </c>
      <c r="KG163" s="308" t="s">
        <v>150</v>
      </c>
      <c r="KH163" s="309" t="str">
        <f>ADHK!KH163</f>
        <v/>
      </c>
      <c r="KI163" s="309"/>
      <c r="KJ163" s="309">
        <f t="shared" si="2370"/>
        <v>0</v>
      </c>
      <c r="KK163" s="310"/>
      <c r="KL163" s="309">
        <f t="shared" si="2371"/>
        <v>0</v>
      </c>
      <c r="KM163" s="310"/>
      <c r="KN163" s="309"/>
      <c r="KO163" s="309">
        <f t="shared" si="2372"/>
        <v>0</v>
      </c>
      <c r="KP163" s="309">
        <f t="shared" si="2373"/>
        <v>0</v>
      </c>
      <c r="KQ163" s="310">
        <v>0.36319999999999997</v>
      </c>
      <c r="KR163" s="311">
        <f t="shared" si="2374"/>
        <v>0</v>
      </c>
      <c r="KS163" s="312">
        <f t="shared" si="2375"/>
        <v>0</v>
      </c>
      <c r="KT163" s="313"/>
      <c r="KU163" s="314"/>
    </row>
    <row r="164" ht="15.75" customHeight="1">
      <c r="A164" s="306">
        <v>17.0</v>
      </c>
      <c r="B164" s="307" t="s">
        <v>166</v>
      </c>
      <c r="C164" s="308" t="s">
        <v>132</v>
      </c>
      <c r="D164" s="308" t="s">
        <v>150</v>
      </c>
      <c r="E164" s="309" t="str">
        <f>ADHK!E164</f>
        <v/>
      </c>
      <c r="F164" s="309" t="str">
        <f>ADHK!F164</f>
        <v/>
      </c>
      <c r="G164" s="309">
        <f t="shared" si="2268"/>
        <v>0</v>
      </c>
      <c r="H164" s="310"/>
      <c r="I164" s="309">
        <f t="shared" si="2269"/>
        <v>0</v>
      </c>
      <c r="J164" s="310"/>
      <c r="K164" s="309"/>
      <c r="L164" s="309">
        <f t="shared" si="2270"/>
        <v>0</v>
      </c>
      <c r="M164" s="309">
        <f t="shared" si="2271"/>
        <v>0</v>
      </c>
      <c r="N164" s="310">
        <v>0.36319999999999997</v>
      </c>
      <c r="O164" s="311">
        <f t="shared" si="2272"/>
        <v>0</v>
      </c>
      <c r="P164" s="312">
        <f t="shared" si="2273"/>
        <v>0</v>
      </c>
      <c r="Q164" s="313"/>
      <c r="R164" s="306">
        <v>17.0</v>
      </c>
      <c r="S164" s="307" t="s">
        <v>166</v>
      </c>
      <c r="T164" s="308" t="s">
        <v>132</v>
      </c>
      <c r="U164" s="308" t="s">
        <v>150</v>
      </c>
      <c r="V164" s="309" t="str">
        <f>ADHK!V164</f>
        <v/>
      </c>
      <c r="W164" s="309"/>
      <c r="X164" s="309">
        <f t="shared" si="2274"/>
        <v>0</v>
      </c>
      <c r="Y164" s="310"/>
      <c r="Z164" s="309">
        <f t="shared" si="2275"/>
        <v>0</v>
      </c>
      <c r="AA164" s="310"/>
      <c r="AB164" s="309"/>
      <c r="AC164" s="309">
        <f t="shared" si="2276"/>
        <v>0</v>
      </c>
      <c r="AD164" s="309">
        <f t="shared" si="2277"/>
        <v>0</v>
      </c>
      <c r="AE164" s="310">
        <v>0.36319999999999997</v>
      </c>
      <c r="AF164" s="311">
        <f t="shared" si="2278"/>
        <v>0</v>
      </c>
      <c r="AG164" s="312">
        <f t="shared" si="2279"/>
        <v>0</v>
      </c>
      <c r="AH164" s="313"/>
      <c r="AI164" s="306">
        <v>17.0</v>
      </c>
      <c r="AJ164" s="307" t="s">
        <v>166</v>
      </c>
      <c r="AK164" s="308" t="s">
        <v>132</v>
      </c>
      <c r="AL164" s="308" t="s">
        <v>150</v>
      </c>
      <c r="AM164" s="309" t="str">
        <f>ADHK!AM164</f>
        <v/>
      </c>
      <c r="AN164" s="309"/>
      <c r="AO164" s="309">
        <f t="shared" si="2280"/>
        <v>0</v>
      </c>
      <c r="AP164" s="310"/>
      <c r="AQ164" s="309">
        <f t="shared" si="2281"/>
        <v>0</v>
      </c>
      <c r="AR164" s="310"/>
      <c r="AS164" s="309"/>
      <c r="AT164" s="309">
        <f t="shared" si="2282"/>
        <v>0</v>
      </c>
      <c r="AU164" s="309">
        <f t="shared" si="2283"/>
        <v>0</v>
      </c>
      <c r="AV164" s="310">
        <v>0.36319999999999997</v>
      </c>
      <c r="AW164" s="311">
        <f t="shared" si="2284"/>
        <v>0</v>
      </c>
      <c r="AX164" s="312">
        <f t="shared" si="2285"/>
        <v>0</v>
      </c>
      <c r="AY164" s="313"/>
      <c r="AZ164" s="306">
        <v>17.0</v>
      </c>
      <c r="BA164" s="307" t="s">
        <v>166</v>
      </c>
      <c r="BB164" s="308" t="s">
        <v>132</v>
      </c>
      <c r="BC164" s="308" t="s">
        <v>150</v>
      </c>
      <c r="BD164" s="309" t="str">
        <f>ADHK!BD164</f>
        <v/>
      </c>
      <c r="BE164" s="309"/>
      <c r="BF164" s="309">
        <f t="shared" si="2286"/>
        <v>0</v>
      </c>
      <c r="BG164" s="310"/>
      <c r="BH164" s="309">
        <f t="shared" si="2287"/>
        <v>0</v>
      </c>
      <c r="BI164" s="310"/>
      <c r="BJ164" s="309"/>
      <c r="BK164" s="309">
        <f t="shared" si="2288"/>
        <v>0</v>
      </c>
      <c r="BL164" s="309">
        <f t="shared" si="2289"/>
        <v>0</v>
      </c>
      <c r="BM164" s="310">
        <v>0.36319999999999997</v>
      </c>
      <c r="BN164" s="311">
        <f t="shared" si="2290"/>
        <v>0</v>
      </c>
      <c r="BO164" s="312">
        <f t="shared" si="2291"/>
        <v>0</v>
      </c>
      <c r="BP164" s="313"/>
      <c r="BQ164" s="306">
        <v>17.0</v>
      </c>
      <c r="BR164" s="307" t="s">
        <v>166</v>
      </c>
      <c r="BS164" s="308" t="s">
        <v>132</v>
      </c>
      <c r="BT164" s="308" t="s">
        <v>150</v>
      </c>
      <c r="BU164" s="309" t="str">
        <f>ADHK!BU164</f>
        <v/>
      </c>
      <c r="BV164" s="309"/>
      <c r="BW164" s="309">
        <f t="shared" si="2292"/>
        <v>0</v>
      </c>
      <c r="BX164" s="310"/>
      <c r="BY164" s="309">
        <f t="shared" si="2293"/>
        <v>0</v>
      </c>
      <c r="BZ164" s="310"/>
      <c r="CA164" s="309"/>
      <c r="CB164" s="309">
        <f t="shared" si="2294"/>
        <v>0</v>
      </c>
      <c r="CC164" s="309">
        <f t="shared" si="2295"/>
        <v>0</v>
      </c>
      <c r="CD164" s="310">
        <v>0.36319999999999997</v>
      </c>
      <c r="CE164" s="311">
        <f t="shared" si="2296"/>
        <v>0</v>
      </c>
      <c r="CF164" s="312">
        <f t="shared" si="2297"/>
        <v>0</v>
      </c>
      <c r="CG164" s="313"/>
      <c r="CH164" s="306">
        <v>17.0</v>
      </c>
      <c r="CI164" s="307" t="s">
        <v>166</v>
      </c>
      <c r="CJ164" s="308" t="s">
        <v>132</v>
      </c>
      <c r="CK164" s="308" t="s">
        <v>150</v>
      </c>
      <c r="CL164" s="309" t="str">
        <f>ADHK!CL164</f>
        <v/>
      </c>
      <c r="CM164" s="309"/>
      <c r="CN164" s="309">
        <f t="shared" si="2298"/>
        <v>0</v>
      </c>
      <c r="CO164" s="310"/>
      <c r="CP164" s="309">
        <f t="shared" si="2299"/>
        <v>0</v>
      </c>
      <c r="CQ164" s="310"/>
      <c r="CR164" s="309"/>
      <c r="CS164" s="309">
        <f t="shared" si="2300"/>
        <v>0</v>
      </c>
      <c r="CT164" s="309">
        <f t="shared" si="2301"/>
        <v>0</v>
      </c>
      <c r="CU164" s="310">
        <v>0.36319999999999997</v>
      </c>
      <c r="CV164" s="311">
        <f t="shared" si="2302"/>
        <v>0</v>
      </c>
      <c r="CW164" s="312">
        <f t="shared" si="2303"/>
        <v>0</v>
      </c>
      <c r="CX164" s="313"/>
      <c r="CY164" s="306">
        <v>17.0</v>
      </c>
      <c r="CZ164" s="307" t="s">
        <v>166</v>
      </c>
      <c r="DA164" s="308" t="s">
        <v>132</v>
      </c>
      <c r="DB164" s="308" t="s">
        <v>150</v>
      </c>
      <c r="DC164" s="309" t="str">
        <f>ADHK!DC164</f>
        <v/>
      </c>
      <c r="DD164" s="309"/>
      <c r="DE164" s="309">
        <f t="shared" si="2304"/>
        <v>0</v>
      </c>
      <c r="DF164" s="310"/>
      <c r="DG164" s="309">
        <f t="shared" si="2305"/>
        <v>0</v>
      </c>
      <c r="DH164" s="310"/>
      <c r="DI164" s="309"/>
      <c r="DJ164" s="309">
        <f t="shared" si="2306"/>
        <v>0</v>
      </c>
      <c r="DK164" s="309">
        <f t="shared" si="2307"/>
        <v>0</v>
      </c>
      <c r="DL164" s="310">
        <v>0.36319999999999997</v>
      </c>
      <c r="DM164" s="311">
        <f t="shared" si="2308"/>
        <v>0</v>
      </c>
      <c r="DN164" s="312">
        <f t="shared" si="2309"/>
        <v>0</v>
      </c>
      <c r="DO164" s="313"/>
      <c r="DP164" s="306">
        <v>17.0</v>
      </c>
      <c r="DQ164" s="307" t="s">
        <v>166</v>
      </c>
      <c r="DR164" s="308" t="s">
        <v>132</v>
      </c>
      <c r="DS164" s="308" t="s">
        <v>150</v>
      </c>
      <c r="DT164" s="309" t="str">
        <f>ADHK!DT164</f>
        <v/>
      </c>
      <c r="DU164" s="309"/>
      <c r="DV164" s="309">
        <f t="shared" si="2310"/>
        <v>0</v>
      </c>
      <c r="DW164" s="310"/>
      <c r="DX164" s="309">
        <f t="shared" si="2311"/>
        <v>0</v>
      </c>
      <c r="DY164" s="310"/>
      <c r="DZ164" s="309"/>
      <c r="EA164" s="309">
        <f t="shared" si="2312"/>
        <v>0</v>
      </c>
      <c r="EB164" s="309">
        <f t="shared" si="2313"/>
        <v>0</v>
      </c>
      <c r="EC164" s="310">
        <v>0.36319999999999997</v>
      </c>
      <c r="ED164" s="311">
        <f t="shared" si="2314"/>
        <v>0</v>
      </c>
      <c r="EE164" s="312">
        <f t="shared" si="2315"/>
        <v>0</v>
      </c>
      <c r="EF164" s="313"/>
      <c r="EG164" s="306">
        <v>17.0</v>
      </c>
      <c r="EH164" s="307" t="s">
        <v>166</v>
      </c>
      <c r="EI164" s="308" t="s">
        <v>132</v>
      </c>
      <c r="EJ164" s="308" t="s">
        <v>150</v>
      </c>
      <c r="EK164" s="309" t="str">
        <f>ADHK!EK164</f>
        <v/>
      </c>
      <c r="EL164" s="309"/>
      <c r="EM164" s="309">
        <f t="shared" si="2316"/>
        <v>0</v>
      </c>
      <c r="EN164" s="310"/>
      <c r="EO164" s="309">
        <f t="shared" si="2317"/>
        <v>0</v>
      </c>
      <c r="EP164" s="310"/>
      <c r="EQ164" s="309"/>
      <c r="ER164" s="309">
        <f t="shared" si="2318"/>
        <v>0</v>
      </c>
      <c r="ES164" s="309">
        <f t="shared" si="2319"/>
        <v>0</v>
      </c>
      <c r="ET164" s="310">
        <v>0.36319999999999997</v>
      </c>
      <c r="EU164" s="311">
        <f t="shared" si="2320"/>
        <v>0</v>
      </c>
      <c r="EV164" s="312">
        <f t="shared" si="2321"/>
        <v>0</v>
      </c>
      <c r="EW164" s="313"/>
      <c r="EX164" s="306">
        <v>17.0</v>
      </c>
      <c r="EY164" s="307" t="s">
        <v>166</v>
      </c>
      <c r="EZ164" s="308" t="s">
        <v>132</v>
      </c>
      <c r="FA164" s="308" t="s">
        <v>150</v>
      </c>
      <c r="FB164" s="309" t="str">
        <f>ADHK!FB164</f>
        <v/>
      </c>
      <c r="FC164" s="309"/>
      <c r="FD164" s="309">
        <f t="shared" si="2322"/>
        <v>0</v>
      </c>
      <c r="FE164" s="310"/>
      <c r="FF164" s="309">
        <f t="shared" si="2323"/>
        <v>0</v>
      </c>
      <c r="FG164" s="310"/>
      <c r="FH164" s="309"/>
      <c r="FI164" s="309">
        <f t="shared" si="2324"/>
        <v>0</v>
      </c>
      <c r="FJ164" s="309">
        <f t="shared" si="2325"/>
        <v>0</v>
      </c>
      <c r="FK164" s="310">
        <v>0.36319999999999997</v>
      </c>
      <c r="FL164" s="311">
        <f t="shared" si="2326"/>
        <v>0</v>
      </c>
      <c r="FM164" s="312">
        <f t="shared" si="2327"/>
        <v>0</v>
      </c>
      <c r="FN164" s="313"/>
      <c r="FO164" s="306">
        <v>17.0</v>
      </c>
      <c r="FP164" s="307" t="s">
        <v>166</v>
      </c>
      <c r="FQ164" s="308" t="s">
        <v>132</v>
      </c>
      <c r="FR164" s="308" t="s">
        <v>150</v>
      </c>
      <c r="FS164" s="309" t="str">
        <f>ADHK!FS164</f>
        <v/>
      </c>
      <c r="FT164" s="309"/>
      <c r="FU164" s="309">
        <f t="shared" si="2328"/>
        <v>0</v>
      </c>
      <c r="FV164" s="310"/>
      <c r="FW164" s="309">
        <f t="shared" si="2329"/>
        <v>0</v>
      </c>
      <c r="FX164" s="310"/>
      <c r="FY164" s="309"/>
      <c r="FZ164" s="309">
        <f t="shared" si="2330"/>
        <v>0</v>
      </c>
      <c r="GA164" s="309">
        <f t="shared" si="2331"/>
        <v>0</v>
      </c>
      <c r="GB164" s="310">
        <v>0.36319999999999997</v>
      </c>
      <c r="GC164" s="311">
        <f t="shared" si="2332"/>
        <v>0</v>
      </c>
      <c r="GD164" s="312">
        <f t="shared" si="2333"/>
        <v>0</v>
      </c>
      <c r="GE164" s="313"/>
      <c r="GF164" s="306">
        <v>17.0</v>
      </c>
      <c r="GG164" s="307" t="s">
        <v>166</v>
      </c>
      <c r="GH164" s="308" t="s">
        <v>132</v>
      </c>
      <c r="GI164" s="308" t="s">
        <v>150</v>
      </c>
      <c r="GJ164" s="309" t="str">
        <f>ADHK!GJ164</f>
        <v/>
      </c>
      <c r="GK164" s="309"/>
      <c r="GL164" s="309">
        <f t="shared" si="2334"/>
        <v>0</v>
      </c>
      <c r="GM164" s="310"/>
      <c r="GN164" s="309">
        <f t="shared" si="2335"/>
        <v>0</v>
      </c>
      <c r="GO164" s="310"/>
      <c r="GP164" s="309"/>
      <c r="GQ164" s="309">
        <f t="shared" si="2336"/>
        <v>0</v>
      </c>
      <c r="GR164" s="309">
        <f t="shared" si="2337"/>
        <v>0</v>
      </c>
      <c r="GS164" s="310">
        <v>0.36319999999999997</v>
      </c>
      <c r="GT164" s="311">
        <f t="shared" si="2338"/>
        <v>0</v>
      </c>
      <c r="GU164" s="312">
        <f t="shared" si="2339"/>
        <v>0</v>
      </c>
      <c r="GV164" s="313"/>
      <c r="GW164" s="306">
        <v>17.0</v>
      </c>
      <c r="GX164" s="307" t="s">
        <v>166</v>
      </c>
      <c r="GY164" s="308" t="s">
        <v>132</v>
      </c>
      <c r="GZ164" s="308" t="s">
        <v>150</v>
      </c>
      <c r="HA164" s="309" t="str">
        <f>ADHK!HA164</f>
        <v/>
      </c>
      <c r="HB164" s="309"/>
      <c r="HC164" s="309">
        <f t="shared" si="2340"/>
        <v>0</v>
      </c>
      <c r="HD164" s="310"/>
      <c r="HE164" s="309">
        <f t="shared" si="2341"/>
        <v>0</v>
      </c>
      <c r="HF164" s="310"/>
      <c r="HG164" s="309"/>
      <c r="HH164" s="309">
        <f t="shared" si="2342"/>
        <v>0</v>
      </c>
      <c r="HI164" s="309">
        <f t="shared" si="2343"/>
        <v>0</v>
      </c>
      <c r="HJ164" s="310">
        <v>0.36319999999999997</v>
      </c>
      <c r="HK164" s="311">
        <f t="shared" si="2344"/>
        <v>0</v>
      </c>
      <c r="HL164" s="312">
        <f t="shared" si="2345"/>
        <v>0</v>
      </c>
      <c r="HM164" s="313"/>
      <c r="HN164" s="306">
        <v>17.0</v>
      </c>
      <c r="HO164" s="307" t="s">
        <v>166</v>
      </c>
      <c r="HP164" s="308" t="s">
        <v>132</v>
      </c>
      <c r="HQ164" s="308" t="s">
        <v>150</v>
      </c>
      <c r="HR164" s="309" t="str">
        <f>ADHK!HR164</f>
        <v/>
      </c>
      <c r="HS164" s="309"/>
      <c r="HT164" s="309">
        <f t="shared" si="2346"/>
        <v>0</v>
      </c>
      <c r="HU164" s="310"/>
      <c r="HV164" s="309">
        <f t="shared" si="2347"/>
        <v>0</v>
      </c>
      <c r="HW164" s="310"/>
      <c r="HX164" s="309"/>
      <c r="HY164" s="309">
        <f t="shared" si="2348"/>
        <v>0</v>
      </c>
      <c r="HZ164" s="309">
        <f t="shared" si="2349"/>
        <v>0</v>
      </c>
      <c r="IA164" s="310">
        <v>0.36319999999999997</v>
      </c>
      <c r="IB164" s="311">
        <f t="shared" si="2350"/>
        <v>0</v>
      </c>
      <c r="IC164" s="312">
        <f t="shared" si="2351"/>
        <v>0</v>
      </c>
      <c r="ID164" s="313"/>
      <c r="IE164" s="306">
        <v>17.0</v>
      </c>
      <c r="IF164" s="307" t="s">
        <v>166</v>
      </c>
      <c r="IG164" s="308" t="s">
        <v>132</v>
      </c>
      <c r="IH164" s="308" t="s">
        <v>150</v>
      </c>
      <c r="II164" s="309" t="str">
        <f>ADHK!II164</f>
        <v/>
      </c>
      <c r="IJ164" s="309"/>
      <c r="IK164" s="309">
        <f t="shared" si="2352"/>
        <v>0</v>
      </c>
      <c r="IL164" s="310"/>
      <c r="IM164" s="309">
        <f t="shared" si="2353"/>
        <v>0</v>
      </c>
      <c r="IN164" s="310"/>
      <c r="IO164" s="309"/>
      <c r="IP164" s="309">
        <f t="shared" si="2354"/>
        <v>0</v>
      </c>
      <c r="IQ164" s="309">
        <f t="shared" si="2355"/>
        <v>0</v>
      </c>
      <c r="IR164" s="310">
        <v>0.36319999999999997</v>
      </c>
      <c r="IS164" s="311">
        <f t="shared" si="2356"/>
        <v>0</v>
      </c>
      <c r="IT164" s="312">
        <f t="shared" si="2357"/>
        <v>0</v>
      </c>
      <c r="IU164" s="313"/>
      <c r="IV164" s="306">
        <v>17.0</v>
      </c>
      <c r="IW164" s="307" t="s">
        <v>166</v>
      </c>
      <c r="IX164" s="308" t="s">
        <v>132</v>
      </c>
      <c r="IY164" s="308" t="s">
        <v>150</v>
      </c>
      <c r="IZ164" s="309" t="str">
        <f>ADHK!IZ164</f>
        <v/>
      </c>
      <c r="JA164" s="309"/>
      <c r="JB164" s="309">
        <f t="shared" si="2358"/>
        <v>0</v>
      </c>
      <c r="JC164" s="310"/>
      <c r="JD164" s="309">
        <f t="shared" si="2359"/>
        <v>0</v>
      </c>
      <c r="JE164" s="310"/>
      <c r="JF164" s="309"/>
      <c r="JG164" s="309">
        <f t="shared" si="2360"/>
        <v>0</v>
      </c>
      <c r="JH164" s="309">
        <f t="shared" si="2361"/>
        <v>0</v>
      </c>
      <c r="JI164" s="310">
        <v>0.36319999999999997</v>
      </c>
      <c r="JJ164" s="311">
        <f t="shared" si="2362"/>
        <v>0</v>
      </c>
      <c r="JK164" s="312">
        <f t="shared" si="2363"/>
        <v>0</v>
      </c>
      <c r="JL164" s="313"/>
      <c r="JM164" s="306">
        <v>17.0</v>
      </c>
      <c r="JN164" s="307" t="s">
        <v>166</v>
      </c>
      <c r="JO164" s="308" t="s">
        <v>132</v>
      </c>
      <c r="JP164" s="308" t="s">
        <v>150</v>
      </c>
      <c r="JQ164" s="309" t="str">
        <f>ADHK!JQ164</f>
        <v/>
      </c>
      <c r="JR164" s="309"/>
      <c r="JS164" s="309">
        <f t="shared" si="2364"/>
        <v>0</v>
      </c>
      <c r="JT164" s="310"/>
      <c r="JU164" s="309">
        <f t="shared" si="2365"/>
        <v>0</v>
      </c>
      <c r="JV164" s="310"/>
      <c r="JW164" s="309"/>
      <c r="JX164" s="309">
        <f t="shared" si="2366"/>
        <v>0</v>
      </c>
      <c r="JY164" s="309">
        <f t="shared" si="2367"/>
        <v>0</v>
      </c>
      <c r="JZ164" s="310">
        <v>0.36319999999999997</v>
      </c>
      <c r="KA164" s="311">
        <f t="shared" si="2368"/>
        <v>0</v>
      </c>
      <c r="KB164" s="312">
        <f t="shared" si="2369"/>
        <v>0</v>
      </c>
      <c r="KC164" s="313"/>
      <c r="KD164" s="306">
        <v>17.0</v>
      </c>
      <c r="KE164" s="307" t="s">
        <v>166</v>
      </c>
      <c r="KF164" s="308" t="s">
        <v>132</v>
      </c>
      <c r="KG164" s="308" t="s">
        <v>150</v>
      </c>
      <c r="KH164" s="309" t="str">
        <f>ADHK!KH164</f>
        <v/>
      </c>
      <c r="KI164" s="309"/>
      <c r="KJ164" s="309">
        <f t="shared" si="2370"/>
        <v>0</v>
      </c>
      <c r="KK164" s="310"/>
      <c r="KL164" s="309">
        <f t="shared" si="2371"/>
        <v>0</v>
      </c>
      <c r="KM164" s="310"/>
      <c r="KN164" s="309"/>
      <c r="KO164" s="309">
        <f t="shared" si="2372"/>
        <v>0</v>
      </c>
      <c r="KP164" s="309">
        <f t="shared" si="2373"/>
        <v>0</v>
      </c>
      <c r="KQ164" s="310">
        <v>0.36319999999999997</v>
      </c>
      <c r="KR164" s="311">
        <f t="shared" si="2374"/>
        <v>0</v>
      </c>
      <c r="KS164" s="312">
        <f t="shared" si="2375"/>
        <v>0</v>
      </c>
      <c r="KT164" s="313"/>
      <c r="KU164" s="314"/>
    </row>
    <row r="165" ht="15.75" customHeight="1">
      <c r="A165" s="306">
        <v>18.0</v>
      </c>
      <c r="B165" s="307" t="s">
        <v>167</v>
      </c>
      <c r="C165" s="308" t="s">
        <v>132</v>
      </c>
      <c r="D165" s="308" t="s">
        <v>150</v>
      </c>
      <c r="E165" s="309" t="str">
        <f>ADHK!E165</f>
        <v/>
      </c>
      <c r="F165" s="309" t="str">
        <f>ADHK!F165</f>
        <v/>
      </c>
      <c r="G165" s="309">
        <f t="shared" si="2268"/>
        <v>0</v>
      </c>
      <c r="H165" s="310"/>
      <c r="I165" s="309">
        <f t="shared" si="2269"/>
        <v>0</v>
      </c>
      <c r="J165" s="310"/>
      <c r="K165" s="309"/>
      <c r="L165" s="309">
        <f t="shared" si="2270"/>
        <v>0</v>
      </c>
      <c r="M165" s="309">
        <f t="shared" si="2271"/>
        <v>0</v>
      </c>
      <c r="N165" s="310">
        <v>0.36319999999999997</v>
      </c>
      <c r="O165" s="311">
        <f t="shared" si="2272"/>
        <v>0</v>
      </c>
      <c r="P165" s="312">
        <f t="shared" si="2273"/>
        <v>0</v>
      </c>
      <c r="Q165" s="313"/>
      <c r="R165" s="306">
        <v>18.0</v>
      </c>
      <c r="S165" s="307" t="s">
        <v>167</v>
      </c>
      <c r="T165" s="308" t="s">
        <v>132</v>
      </c>
      <c r="U165" s="308" t="s">
        <v>150</v>
      </c>
      <c r="V165" s="309" t="str">
        <f>ADHK!V165</f>
        <v/>
      </c>
      <c r="W165" s="309"/>
      <c r="X165" s="309">
        <f t="shared" si="2274"/>
        <v>0</v>
      </c>
      <c r="Y165" s="310"/>
      <c r="Z165" s="309">
        <f t="shared" si="2275"/>
        <v>0</v>
      </c>
      <c r="AA165" s="310"/>
      <c r="AB165" s="309"/>
      <c r="AC165" s="309">
        <f t="shared" si="2276"/>
        <v>0</v>
      </c>
      <c r="AD165" s="309">
        <f t="shared" si="2277"/>
        <v>0</v>
      </c>
      <c r="AE165" s="310">
        <v>0.36319999999999997</v>
      </c>
      <c r="AF165" s="311">
        <f t="shared" si="2278"/>
        <v>0</v>
      </c>
      <c r="AG165" s="312">
        <f t="shared" si="2279"/>
        <v>0</v>
      </c>
      <c r="AH165" s="313"/>
      <c r="AI165" s="306">
        <v>18.0</v>
      </c>
      <c r="AJ165" s="307" t="s">
        <v>167</v>
      </c>
      <c r="AK165" s="308" t="s">
        <v>132</v>
      </c>
      <c r="AL165" s="308" t="s">
        <v>150</v>
      </c>
      <c r="AM165" s="309" t="str">
        <f>ADHK!AM165</f>
        <v/>
      </c>
      <c r="AN165" s="309"/>
      <c r="AO165" s="309">
        <f t="shared" si="2280"/>
        <v>0</v>
      </c>
      <c r="AP165" s="310"/>
      <c r="AQ165" s="309">
        <f t="shared" si="2281"/>
        <v>0</v>
      </c>
      <c r="AR165" s="310"/>
      <c r="AS165" s="309"/>
      <c r="AT165" s="309">
        <f t="shared" si="2282"/>
        <v>0</v>
      </c>
      <c r="AU165" s="309">
        <f t="shared" si="2283"/>
        <v>0</v>
      </c>
      <c r="AV165" s="310">
        <v>0.36319999999999997</v>
      </c>
      <c r="AW165" s="311">
        <f t="shared" si="2284"/>
        <v>0</v>
      </c>
      <c r="AX165" s="312">
        <f t="shared" si="2285"/>
        <v>0</v>
      </c>
      <c r="AY165" s="313"/>
      <c r="AZ165" s="306">
        <v>18.0</v>
      </c>
      <c r="BA165" s="307" t="s">
        <v>167</v>
      </c>
      <c r="BB165" s="308" t="s">
        <v>132</v>
      </c>
      <c r="BC165" s="308" t="s">
        <v>150</v>
      </c>
      <c r="BD165" s="309" t="str">
        <f>ADHK!BD165</f>
        <v/>
      </c>
      <c r="BE165" s="309"/>
      <c r="BF165" s="309">
        <f t="shared" si="2286"/>
        <v>0</v>
      </c>
      <c r="BG165" s="310"/>
      <c r="BH165" s="309">
        <f t="shared" si="2287"/>
        <v>0</v>
      </c>
      <c r="BI165" s="310"/>
      <c r="BJ165" s="309"/>
      <c r="BK165" s="309">
        <f t="shared" si="2288"/>
        <v>0</v>
      </c>
      <c r="BL165" s="309">
        <f t="shared" si="2289"/>
        <v>0</v>
      </c>
      <c r="BM165" s="310">
        <v>0.36319999999999997</v>
      </c>
      <c r="BN165" s="311">
        <f t="shared" si="2290"/>
        <v>0</v>
      </c>
      <c r="BO165" s="312">
        <f t="shared" si="2291"/>
        <v>0</v>
      </c>
      <c r="BP165" s="313"/>
      <c r="BQ165" s="306">
        <v>18.0</v>
      </c>
      <c r="BR165" s="307" t="s">
        <v>167</v>
      </c>
      <c r="BS165" s="308" t="s">
        <v>132</v>
      </c>
      <c r="BT165" s="308" t="s">
        <v>150</v>
      </c>
      <c r="BU165" s="309" t="str">
        <f>ADHK!BU165</f>
        <v/>
      </c>
      <c r="BV165" s="309"/>
      <c r="BW165" s="309">
        <f t="shared" si="2292"/>
        <v>0</v>
      </c>
      <c r="BX165" s="310"/>
      <c r="BY165" s="309">
        <f t="shared" si="2293"/>
        <v>0</v>
      </c>
      <c r="BZ165" s="310"/>
      <c r="CA165" s="309"/>
      <c r="CB165" s="309">
        <f t="shared" si="2294"/>
        <v>0</v>
      </c>
      <c r="CC165" s="309">
        <f t="shared" si="2295"/>
        <v>0</v>
      </c>
      <c r="CD165" s="310">
        <v>0.36319999999999997</v>
      </c>
      <c r="CE165" s="311">
        <f t="shared" si="2296"/>
        <v>0</v>
      </c>
      <c r="CF165" s="312">
        <f t="shared" si="2297"/>
        <v>0</v>
      </c>
      <c r="CG165" s="313"/>
      <c r="CH165" s="306">
        <v>18.0</v>
      </c>
      <c r="CI165" s="307" t="s">
        <v>167</v>
      </c>
      <c r="CJ165" s="308" t="s">
        <v>132</v>
      </c>
      <c r="CK165" s="308" t="s">
        <v>150</v>
      </c>
      <c r="CL165" s="309" t="str">
        <f>ADHK!CL165</f>
        <v/>
      </c>
      <c r="CM165" s="309"/>
      <c r="CN165" s="309">
        <f t="shared" si="2298"/>
        <v>0</v>
      </c>
      <c r="CO165" s="310"/>
      <c r="CP165" s="309">
        <f t="shared" si="2299"/>
        <v>0</v>
      </c>
      <c r="CQ165" s="310"/>
      <c r="CR165" s="309"/>
      <c r="CS165" s="309">
        <f t="shared" si="2300"/>
        <v>0</v>
      </c>
      <c r="CT165" s="309">
        <f t="shared" si="2301"/>
        <v>0</v>
      </c>
      <c r="CU165" s="310">
        <v>0.36319999999999997</v>
      </c>
      <c r="CV165" s="311">
        <f t="shared" si="2302"/>
        <v>0</v>
      </c>
      <c r="CW165" s="312">
        <f t="shared" si="2303"/>
        <v>0</v>
      </c>
      <c r="CX165" s="313"/>
      <c r="CY165" s="306">
        <v>18.0</v>
      </c>
      <c r="CZ165" s="307" t="s">
        <v>167</v>
      </c>
      <c r="DA165" s="308" t="s">
        <v>132</v>
      </c>
      <c r="DB165" s="308" t="s">
        <v>150</v>
      </c>
      <c r="DC165" s="309" t="str">
        <f>ADHK!DC165</f>
        <v/>
      </c>
      <c r="DD165" s="309"/>
      <c r="DE165" s="309">
        <f t="shared" si="2304"/>
        <v>0</v>
      </c>
      <c r="DF165" s="310"/>
      <c r="DG165" s="309">
        <f t="shared" si="2305"/>
        <v>0</v>
      </c>
      <c r="DH165" s="310"/>
      <c r="DI165" s="309"/>
      <c r="DJ165" s="309">
        <f t="shared" si="2306"/>
        <v>0</v>
      </c>
      <c r="DK165" s="309">
        <f t="shared" si="2307"/>
        <v>0</v>
      </c>
      <c r="DL165" s="310">
        <v>0.36319999999999997</v>
      </c>
      <c r="DM165" s="311">
        <f t="shared" si="2308"/>
        <v>0</v>
      </c>
      <c r="DN165" s="312">
        <f t="shared" si="2309"/>
        <v>0</v>
      </c>
      <c r="DO165" s="313"/>
      <c r="DP165" s="306">
        <v>18.0</v>
      </c>
      <c r="DQ165" s="307" t="s">
        <v>167</v>
      </c>
      <c r="DR165" s="308" t="s">
        <v>132</v>
      </c>
      <c r="DS165" s="308" t="s">
        <v>150</v>
      </c>
      <c r="DT165" s="309" t="str">
        <f>ADHK!DT165</f>
        <v/>
      </c>
      <c r="DU165" s="309"/>
      <c r="DV165" s="309">
        <f t="shared" si="2310"/>
        <v>0</v>
      </c>
      <c r="DW165" s="310"/>
      <c r="DX165" s="309">
        <f t="shared" si="2311"/>
        <v>0</v>
      </c>
      <c r="DY165" s="310"/>
      <c r="DZ165" s="309"/>
      <c r="EA165" s="309">
        <f t="shared" si="2312"/>
        <v>0</v>
      </c>
      <c r="EB165" s="309">
        <f t="shared" si="2313"/>
        <v>0</v>
      </c>
      <c r="EC165" s="310">
        <v>0.36319999999999997</v>
      </c>
      <c r="ED165" s="311">
        <f t="shared" si="2314"/>
        <v>0</v>
      </c>
      <c r="EE165" s="312">
        <f t="shared" si="2315"/>
        <v>0</v>
      </c>
      <c r="EF165" s="313"/>
      <c r="EG165" s="306">
        <v>18.0</v>
      </c>
      <c r="EH165" s="307" t="s">
        <v>167</v>
      </c>
      <c r="EI165" s="308" t="s">
        <v>132</v>
      </c>
      <c r="EJ165" s="308" t="s">
        <v>150</v>
      </c>
      <c r="EK165" s="309" t="str">
        <f>ADHK!EK165</f>
        <v/>
      </c>
      <c r="EL165" s="309"/>
      <c r="EM165" s="309">
        <f t="shared" si="2316"/>
        <v>0</v>
      </c>
      <c r="EN165" s="310"/>
      <c r="EO165" s="309">
        <f t="shared" si="2317"/>
        <v>0</v>
      </c>
      <c r="EP165" s="310"/>
      <c r="EQ165" s="309"/>
      <c r="ER165" s="309">
        <f t="shared" si="2318"/>
        <v>0</v>
      </c>
      <c r="ES165" s="309">
        <f t="shared" si="2319"/>
        <v>0</v>
      </c>
      <c r="ET165" s="310">
        <v>0.36319999999999997</v>
      </c>
      <c r="EU165" s="311">
        <f t="shared" si="2320"/>
        <v>0</v>
      </c>
      <c r="EV165" s="312">
        <f t="shared" si="2321"/>
        <v>0</v>
      </c>
      <c r="EW165" s="313"/>
      <c r="EX165" s="306">
        <v>18.0</v>
      </c>
      <c r="EY165" s="307" t="s">
        <v>167</v>
      </c>
      <c r="EZ165" s="308" t="s">
        <v>132</v>
      </c>
      <c r="FA165" s="308" t="s">
        <v>150</v>
      </c>
      <c r="FB165" s="309" t="str">
        <f>ADHK!FB165</f>
        <v/>
      </c>
      <c r="FC165" s="309"/>
      <c r="FD165" s="309">
        <f t="shared" si="2322"/>
        <v>0</v>
      </c>
      <c r="FE165" s="310"/>
      <c r="FF165" s="309">
        <f t="shared" si="2323"/>
        <v>0</v>
      </c>
      <c r="FG165" s="310"/>
      <c r="FH165" s="309"/>
      <c r="FI165" s="309">
        <f t="shared" si="2324"/>
        <v>0</v>
      </c>
      <c r="FJ165" s="309">
        <f t="shared" si="2325"/>
        <v>0</v>
      </c>
      <c r="FK165" s="310">
        <v>0.36319999999999997</v>
      </c>
      <c r="FL165" s="311">
        <f t="shared" si="2326"/>
        <v>0</v>
      </c>
      <c r="FM165" s="312">
        <f t="shared" si="2327"/>
        <v>0</v>
      </c>
      <c r="FN165" s="313"/>
      <c r="FO165" s="306">
        <v>18.0</v>
      </c>
      <c r="FP165" s="307" t="s">
        <v>167</v>
      </c>
      <c r="FQ165" s="308" t="s">
        <v>132</v>
      </c>
      <c r="FR165" s="308" t="s">
        <v>150</v>
      </c>
      <c r="FS165" s="309" t="str">
        <f>ADHK!FS165</f>
        <v/>
      </c>
      <c r="FT165" s="309"/>
      <c r="FU165" s="309">
        <f t="shared" si="2328"/>
        <v>0</v>
      </c>
      <c r="FV165" s="310"/>
      <c r="FW165" s="309">
        <f t="shared" si="2329"/>
        <v>0</v>
      </c>
      <c r="FX165" s="310"/>
      <c r="FY165" s="309"/>
      <c r="FZ165" s="309">
        <f t="shared" si="2330"/>
        <v>0</v>
      </c>
      <c r="GA165" s="309">
        <f t="shared" si="2331"/>
        <v>0</v>
      </c>
      <c r="GB165" s="310">
        <v>0.36319999999999997</v>
      </c>
      <c r="GC165" s="311">
        <f t="shared" si="2332"/>
        <v>0</v>
      </c>
      <c r="GD165" s="312">
        <f t="shared" si="2333"/>
        <v>0</v>
      </c>
      <c r="GE165" s="313"/>
      <c r="GF165" s="306">
        <v>18.0</v>
      </c>
      <c r="GG165" s="307" t="s">
        <v>167</v>
      </c>
      <c r="GH165" s="308" t="s">
        <v>132</v>
      </c>
      <c r="GI165" s="308" t="s">
        <v>150</v>
      </c>
      <c r="GJ165" s="309" t="str">
        <f>ADHK!GJ165</f>
        <v/>
      </c>
      <c r="GK165" s="309"/>
      <c r="GL165" s="309">
        <f t="shared" si="2334"/>
        <v>0</v>
      </c>
      <c r="GM165" s="310"/>
      <c r="GN165" s="309">
        <f t="shared" si="2335"/>
        <v>0</v>
      </c>
      <c r="GO165" s="310"/>
      <c r="GP165" s="309"/>
      <c r="GQ165" s="309">
        <f t="shared" si="2336"/>
        <v>0</v>
      </c>
      <c r="GR165" s="309">
        <f t="shared" si="2337"/>
        <v>0</v>
      </c>
      <c r="GS165" s="310">
        <v>0.36319999999999997</v>
      </c>
      <c r="GT165" s="311">
        <f t="shared" si="2338"/>
        <v>0</v>
      </c>
      <c r="GU165" s="312">
        <f t="shared" si="2339"/>
        <v>0</v>
      </c>
      <c r="GV165" s="313"/>
      <c r="GW165" s="306">
        <v>18.0</v>
      </c>
      <c r="GX165" s="307" t="s">
        <v>167</v>
      </c>
      <c r="GY165" s="308" t="s">
        <v>132</v>
      </c>
      <c r="GZ165" s="308" t="s">
        <v>150</v>
      </c>
      <c r="HA165" s="309" t="str">
        <f>ADHK!HA165</f>
        <v/>
      </c>
      <c r="HB165" s="309"/>
      <c r="HC165" s="309">
        <f t="shared" si="2340"/>
        <v>0</v>
      </c>
      <c r="HD165" s="310"/>
      <c r="HE165" s="309">
        <f t="shared" si="2341"/>
        <v>0</v>
      </c>
      <c r="HF165" s="310"/>
      <c r="HG165" s="309"/>
      <c r="HH165" s="309">
        <f t="shared" si="2342"/>
        <v>0</v>
      </c>
      <c r="HI165" s="309">
        <f t="shared" si="2343"/>
        <v>0</v>
      </c>
      <c r="HJ165" s="310">
        <v>0.36319999999999997</v>
      </c>
      <c r="HK165" s="311">
        <f t="shared" si="2344"/>
        <v>0</v>
      </c>
      <c r="HL165" s="312">
        <f t="shared" si="2345"/>
        <v>0</v>
      </c>
      <c r="HM165" s="313"/>
      <c r="HN165" s="306">
        <v>18.0</v>
      </c>
      <c r="HO165" s="307" t="s">
        <v>167</v>
      </c>
      <c r="HP165" s="308" t="s">
        <v>132</v>
      </c>
      <c r="HQ165" s="308" t="s">
        <v>150</v>
      </c>
      <c r="HR165" s="309" t="str">
        <f>ADHK!HR165</f>
        <v/>
      </c>
      <c r="HS165" s="309"/>
      <c r="HT165" s="309">
        <f t="shared" si="2346"/>
        <v>0</v>
      </c>
      <c r="HU165" s="310"/>
      <c r="HV165" s="309">
        <f t="shared" si="2347"/>
        <v>0</v>
      </c>
      <c r="HW165" s="310"/>
      <c r="HX165" s="309"/>
      <c r="HY165" s="309">
        <f t="shared" si="2348"/>
        <v>0</v>
      </c>
      <c r="HZ165" s="309">
        <f t="shared" si="2349"/>
        <v>0</v>
      </c>
      <c r="IA165" s="310">
        <v>0.36319999999999997</v>
      </c>
      <c r="IB165" s="311">
        <f t="shared" si="2350"/>
        <v>0</v>
      </c>
      <c r="IC165" s="312">
        <f t="shared" si="2351"/>
        <v>0</v>
      </c>
      <c r="ID165" s="313"/>
      <c r="IE165" s="306">
        <v>18.0</v>
      </c>
      <c r="IF165" s="307" t="s">
        <v>167</v>
      </c>
      <c r="IG165" s="308" t="s">
        <v>132</v>
      </c>
      <c r="IH165" s="308" t="s">
        <v>150</v>
      </c>
      <c r="II165" s="309" t="str">
        <f>ADHK!II165</f>
        <v/>
      </c>
      <c r="IJ165" s="309"/>
      <c r="IK165" s="309">
        <f t="shared" si="2352"/>
        <v>0</v>
      </c>
      <c r="IL165" s="310"/>
      <c r="IM165" s="309">
        <f t="shared" si="2353"/>
        <v>0</v>
      </c>
      <c r="IN165" s="310"/>
      <c r="IO165" s="309"/>
      <c r="IP165" s="309">
        <f t="shared" si="2354"/>
        <v>0</v>
      </c>
      <c r="IQ165" s="309">
        <f t="shared" si="2355"/>
        <v>0</v>
      </c>
      <c r="IR165" s="310">
        <v>0.36319999999999997</v>
      </c>
      <c r="IS165" s="311">
        <f t="shared" si="2356"/>
        <v>0</v>
      </c>
      <c r="IT165" s="312">
        <f t="shared" si="2357"/>
        <v>0</v>
      </c>
      <c r="IU165" s="313"/>
      <c r="IV165" s="306">
        <v>18.0</v>
      </c>
      <c r="IW165" s="307" t="s">
        <v>167</v>
      </c>
      <c r="IX165" s="308" t="s">
        <v>132</v>
      </c>
      <c r="IY165" s="308" t="s">
        <v>150</v>
      </c>
      <c r="IZ165" s="309" t="str">
        <f>ADHK!IZ165</f>
        <v/>
      </c>
      <c r="JA165" s="309"/>
      <c r="JB165" s="309">
        <f t="shared" si="2358"/>
        <v>0</v>
      </c>
      <c r="JC165" s="310"/>
      <c r="JD165" s="309">
        <f t="shared" si="2359"/>
        <v>0</v>
      </c>
      <c r="JE165" s="310"/>
      <c r="JF165" s="309"/>
      <c r="JG165" s="309">
        <f t="shared" si="2360"/>
        <v>0</v>
      </c>
      <c r="JH165" s="309">
        <f t="shared" si="2361"/>
        <v>0</v>
      </c>
      <c r="JI165" s="310">
        <v>0.36319999999999997</v>
      </c>
      <c r="JJ165" s="311">
        <f t="shared" si="2362"/>
        <v>0</v>
      </c>
      <c r="JK165" s="312">
        <f t="shared" si="2363"/>
        <v>0</v>
      </c>
      <c r="JL165" s="313"/>
      <c r="JM165" s="306">
        <v>18.0</v>
      </c>
      <c r="JN165" s="307" t="s">
        <v>167</v>
      </c>
      <c r="JO165" s="308" t="s">
        <v>132</v>
      </c>
      <c r="JP165" s="308" t="s">
        <v>150</v>
      </c>
      <c r="JQ165" s="309" t="str">
        <f>ADHK!JQ165</f>
        <v/>
      </c>
      <c r="JR165" s="309"/>
      <c r="JS165" s="309">
        <f t="shared" si="2364"/>
        <v>0</v>
      </c>
      <c r="JT165" s="310"/>
      <c r="JU165" s="309">
        <f t="shared" si="2365"/>
        <v>0</v>
      </c>
      <c r="JV165" s="310"/>
      <c r="JW165" s="309"/>
      <c r="JX165" s="309">
        <f t="shared" si="2366"/>
        <v>0</v>
      </c>
      <c r="JY165" s="309">
        <f t="shared" si="2367"/>
        <v>0</v>
      </c>
      <c r="JZ165" s="310">
        <v>0.36319999999999997</v>
      </c>
      <c r="KA165" s="311">
        <f t="shared" si="2368"/>
        <v>0</v>
      </c>
      <c r="KB165" s="312">
        <f t="shared" si="2369"/>
        <v>0</v>
      </c>
      <c r="KC165" s="313"/>
      <c r="KD165" s="306">
        <v>18.0</v>
      </c>
      <c r="KE165" s="307" t="s">
        <v>167</v>
      </c>
      <c r="KF165" s="308" t="s">
        <v>132</v>
      </c>
      <c r="KG165" s="308" t="s">
        <v>150</v>
      </c>
      <c r="KH165" s="309" t="str">
        <f>ADHK!KH165</f>
        <v/>
      </c>
      <c r="KI165" s="309"/>
      <c r="KJ165" s="309">
        <f t="shared" si="2370"/>
        <v>0</v>
      </c>
      <c r="KK165" s="310"/>
      <c r="KL165" s="309">
        <f t="shared" si="2371"/>
        <v>0</v>
      </c>
      <c r="KM165" s="310"/>
      <c r="KN165" s="309"/>
      <c r="KO165" s="309">
        <f t="shared" si="2372"/>
        <v>0</v>
      </c>
      <c r="KP165" s="309">
        <f t="shared" si="2373"/>
        <v>0</v>
      </c>
      <c r="KQ165" s="310">
        <v>0.36319999999999997</v>
      </c>
      <c r="KR165" s="311">
        <f t="shared" si="2374"/>
        <v>0</v>
      </c>
      <c r="KS165" s="312">
        <f t="shared" si="2375"/>
        <v>0</v>
      </c>
      <c r="KT165" s="313"/>
      <c r="KU165" s="314"/>
    </row>
    <row r="166" ht="15.75" customHeight="1">
      <c r="A166" s="306">
        <v>19.0</v>
      </c>
      <c r="B166" s="307" t="s">
        <v>168</v>
      </c>
      <c r="C166" s="308" t="s">
        <v>132</v>
      </c>
      <c r="D166" s="308" t="s">
        <v>150</v>
      </c>
      <c r="E166" s="309" t="str">
        <f>ADHK!E166</f>
        <v/>
      </c>
      <c r="F166" s="309" t="str">
        <f>ADHK!F166</f>
        <v/>
      </c>
      <c r="G166" s="309">
        <f t="shared" si="2268"/>
        <v>0</v>
      </c>
      <c r="H166" s="310"/>
      <c r="I166" s="309">
        <f t="shared" si="2269"/>
        <v>0</v>
      </c>
      <c r="J166" s="310"/>
      <c r="K166" s="309"/>
      <c r="L166" s="309">
        <f t="shared" si="2270"/>
        <v>0</v>
      </c>
      <c r="M166" s="309">
        <f t="shared" si="2271"/>
        <v>0</v>
      </c>
      <c r="N166" s="310">
        <v>0.36319999999999997</v>
      </c>
      <c r="O166" s="311">
        <f t="shared" si="2272"/>
        <v>0</v>
      </c>
      <c r="P166" s="312">
        <f t="shared" si="2273"/>
        <v>0</v>
      </c>
      <c r="Q166" s="313"/>
      <c r="R166" s="306">
        <v>19.0</v>
      </c>
      <c r="S166" s="307" t="s">
        <v>168</v>
      </c>
      <c r="T166" s="308" t="s">
        <v>132</v>
      </c>
      <c r="U166" s="308" t="s">
        <v>150</v>
      </c>
      <c r="V166" s="309" t="str">
        <f>ADHK!V166</f>
        <v/>
      </c>
      <c r="W166" s="309"/>
      <c r="X166" s="309">
        <f t="shared" si="2274"/>
        <v>0</v>
      </c>
      <c r="Y166" s="310"/>
      <c r="Z166" s="309">
        <f t="shared" si="2275"/>
        <v>0</v>
      </c>
      <c r="AA166" s="310"/>
      <c r="AB166" s="309"/>
      <c r="AC166" s="309">
        <f t="shared" si="2276"/>
        <v>0</v>
      </c>
      <c r="AD166" s="309">
        <f t="shared" si="2277"/>
        <v>0</v>
      </c>
      <c r="AE166" s="310">
        <v>0.36319999999999997</v>
      </c>
      <c r="AF166" s="311">
        <f t="shared" si="2278"/>
        <v>0</v>
      </c>
      <c r="AG166" s="312">
        <f t="shared" si="2279"/>
        <v>0</v>
      </c>
      <c r="AH166" s="313"/>
      <c r="AI166" s="306">
        <v>19.0</v>
      </c>
      <c r="AJ166" s="307" t="s">
        <v>168</v>
      </c>
      <c r="AK166" s="308" t="s">
        <v>132</v>
      </c>
      <c r="AL166" s="308" t="s">
        <v>150</v>
      </c>
      <c r="AM166" s="309" t="str">
        <f>ADHK!AM166</f>
        <v/>
      </c>
      <c r="AN166" s="309"/>
      <c r="AO166" s="309">
        <f t="shared" si="2280"/>
        <v>0</v>
      </c>
      <c r="AP166" s="310"/>
      <c r="AQ166" s="309">
        <f t="shared" si="2281"/>
        <v>0</v>
      </c>
      <c r="AR166" s="310"/>
      <c r="AS166" s="309"/>
      <c r="AT166" s="309">
        <f t="shared" si="2282"/>
        <v>0</v>
      </c>
      <c r="AU166" s="309">
        <f t="shared" si="2283"/>
        <v>0</v>
      </c>
      <c r="AV166" s="310">
        <v>0.36319999999999997</v>
      </c>
      <c r="AW166" s="311">
        <f t="shared" si="2284"/>
        <v>0</v>
      </c>
      <c r="AX166" s="312">
        <f t="shared" si="2285"/>
        <v>0</v>
      </c>
      <c r="AY166" s="313"/>
      <c r="AZ166" s="306">
        <v>19.0</v>
      </c>
      <c r="BA166" s="307" t="s">
        <v>168</v>
      </c>
      <c r="BB166" s="308" t="s">
        <v>132</v>
      </c>
      <c r="BC166" s="308" t="s">
        <v>150</v>
      </c>
      <c r="BD166" s="309" t="str">
        <f>ADHK!BD166</f>
        <v/>
      </c>
      <c r="BE166" s="309"/>
      <c r="BF166" s="309">
        <f t="shared" si="2286"/>
        <v>0</v>
      </c>
      <c r="BG166" s="310"/>
      <c r="BH166" s="309">
        <f t="shared" si="2287"/>
        <v>0</v>
      </c>
      <c r="BI166" s="310"/>
      <c r="BJ166" s="309"/>
      <c r="BK166" s="309">
        <f t="shared" si="2288"/>
        <v>0</v>
      </c>
      <c r="BL166" s="309">
        <f t="shared" si="2289"/>
        <v>0</v>
      </c>
      <c r="BM166" s="310">
        <v>0.36319999999999997</v>
      </c>
      <c r="BN166" s="311">
        <f t="shared" si="2290"/>
        <v>0</v>
      </c>
      <c r="BO166" s="312">
        <f t="shared" si="2291"/>
        <v>0</v>
      </c>
      <c r="BP166" s="313"/>
      <c r="BQ166" s="306">
        <v>19.0</v>
      </c>
      <c r="BR166" s="307" t="s">
        <v>168</v>
      </c>
      <c r="BS166" s="308" t="s">
        <v>132</v>
      </c>
      <c r="BT166" s="308" t="s">
        <v>150</v>
      </c>
      <c r="BU166" s="309" t="str">
        <f>ADHK!BU166</f>
        <v/>
      </c>
      <c r="BV166" s="309"/>
      <c r="BW166" s="309">
        <f t="shared" si="2292"/>
        <v>0</v>
      </c>
      <c r="BX166" s="310"/>
      <c r="BY166" s="309">
        <f t="shared" si="2293"/>
        <v>0</v>
      </c>
      <c r="BZ166" s="310"/>
      <c r="CA166" s="309"/>
      <c r="CB166" s="309">
        <f t="shared" si="2294"/>
        <v>0</v>
      </c>
      <c r="CC166" s="309">
        <f t="shared" si="2295"/>
        <v>0</v>
      </c>
      <c r="CD166" s="310">
        <v>0.36319999999999997</v>
      </c>
      <c r="CE166" s="311">
        <f t="shared" si="2296"/>
        <v>0</v>
      </c>
      <c r="CF166" s="312">
        <f t="shared" si="2297"/>
        <v>0</v>
      </c>
      <c r="CG166" s="313"/>
      <c r="CH166" s="306">
        <v>19.0</v>
      </c>
      <c r="CI166" s="307" t="s">
        <v>168</v>
      </c>
      <c r="CJ166" s="308" t="s">
        <v>132</v>
      </c>
      <c r="CK166" s="308" t="s">
        <v>150</v>
      </c>
      <c r="CL166" s="309" t="str">
        <f>ADHK!CL166</f>
        <v/>
      </c>
      <c r="CM166" s="309"/>
      <c r="CN166" s="309">
        <f t="shared" si="2298"/>
        <v>0</v>
      </c>
      <c r="CO166" s="310"/>
      <c r="CP166" s="309">
        <f t="shared" si="2299"/>
        <v>0</v>
      </c>
      <c r="CQ166" s="310"/>
      <c r="CR166" s="309"/>
      <c r="CS166" s="309">
        <f t="shared" si="2300"/>
        <v>0</v>
      </c>
      <c r="CT166" s="309">
        <f t="shared" si="2301"/>
        <v>0</v>
      </c>
      <c r="CU166" s="310">
        <v>0.36319999999999997</v>
      </c>
      <c r="CV166" s="311">
        <f t="shared" si="2302"/>
        <v>0</v>
      </c>
      <c r="CW166" s="312">
        <f t="shared" si="2303"/>
        <v>0</v>
      </c>
      <c r="CX166" s="313"/>
      <c r="CY166" s="306">
        <v>19.0</v>
      </c>
      <c r="CZ166" s="307" t="s">
        <v>168</v>
      </c>
      <c r="DA166" s="308" t="s">
        <v>132</v>
      </c>
      <c r="DB166" s="308" t="s">
        <v>150</v>
      </c>
      <c r="DC166" s="309" t="str">
        <f>ADHK!DC166</f>
        <v/>
      </c>
      <c r="DD166" s="309"/>
      <c r="DE166" s="309">
        <f t="shared" si="2304"/>
        <v>0</v>
      </c>
      <c r="DF166" s="310"/>
      <c r="DG166" s="309">
        <f t="shared" si="2305"/>
        <v>0</v>
      </c>
      <c r="DH166" s="310"/>
      <c r="DI166" s="309"/>
      <c r="DJ166" s="309">
        <f t="shared" si="2306"/>
        <v>0</v>
      </c>
      <c r="DK166" s="309">
        <f t="shared" si="2307"/>
        <v>0</v>
      </c>
      <c r="DL166" s="310">
        <v>0.36319999999999997</v>
      </c>
      <c r="DM166" s="311">
        <f t="shared" si="2308"/>
        <v>0</v>
      </c>
      <c r="DN166" s="312">
        <f t="shared" si="2309"/>
        <v>0</v>
      </c>
      <c r="DO166" s="313"/>
      <c r="DP166" s="306">
        <v>19.0</v>
      </c>
      <c r="DQ166" s="307" t="s">
        <v>168</v>
      </c>
      <c r="DR166" s="308" t="s">
        <v>132</v>
      </c>
      <c r="DS166" s="308" t="s">
        <v>150</v>
      </c>
      <c r="DT166" s="309" t="str">
        <f>ADHK!DT166</f>
        <v/>
      </c>
      <c r="DU166" s="309"/>
      <c r="DV166" s="309">
        <f t="shared" si="2310"/>
        <v>0</v>
      </c>
      <c r="DW166" s="310"/>
      <c r="DX166" s="309">
        <f t="shared" si="2311"/>
        <v>0</v>
      </c>
      <c r="DY166" s="310"/>
      <c r="DZ166" s="309"/>
      <c r="EA166" s="309">
        <f t="shared" si="2312"/>
        <v>0</v>
      </c>
      <c r="EB166" s="309">
        <f t="shared" si="2313"/>
        <v>0</v>
      </c>
      <c r="EC166" s="310">
        <v>0.36319999999999997</v>
      </c>
      <c r="ED166" s="311">
        <f t="shared" si="2314"/>
        <v>0</v>
      </c>
      <c r="EE166" s="312">
        <f t="shared" si="2315"/>
        <v>0</v>
      </c>
      <c r="EF166" s="313"/>
      <c r="EG166" s="306">
        <v>19.0</v>
      </c>
      <c r="EH166" s="307" t="s">
        <v>168</v>
      </c>
      <c r="EI166" s="308" t="s">
        <v>132</v>
      </c>
      <c r="EJ166" s="308" t="s">
        <v>150</v>
      </c>
      <c r="EK166" s="309" t="str">
        <f>ADHK!EK166</f>
        <v/>
      </c>
      <c r="EL166" s="309"/>
      <c r="EM166" s="309">
        <f t="shared" si="2316"/>
        <v>0</v>
      </c>
      <c r="EN166" s="310"/>
      <c r="EO166" s="309">
        <f t="shared" si="2317"/>
        <v>0</v>
      </c>
      <c r="EP166" s="310"/>
      <c r="EQ166" s="309"/>
      <c r="ER166" s="309">
        <f t="shared" si="2318"/>
        <v>0</v>
      </c>
      <c r="ES166" s="309">
        <f t="shared" si="2319"/>
        <v>0</v>
      </c>
      <c r="ET166" s="310">
        <v>0.36319999999999997</v>
      </c>
      <c r="EU166" s="311">
        <f t="shared" si="2320"/>
        <v>0</v>
      </c>
      <c r="EV166" s="312">
        <f t="shared" si="2321"/>
        <v>0</v>
      </c>
      <c r="EW166" s="313"/>
      <c r="EX166" s="306">
        <v>19.0</v>
      </c>
      <c r="EY166" s="307" t="s">
        <v>168</v>
      </c>
      <c r="EZ166" s="308" t="s">
        <v>132</v>
      </c>
      <c r="FA166" s="308" t="s">
        <v>150</v>
      </c>
      <c r="FB166" s="309" t="str">
        <f>ADHK!FB166</f>
        <v/>
      </c>
      <c r="FC166" s="309"/>
      <c r="FD166" s="309">
        <f t="shared" si="2322"/>
        <v>0</v>
      </c>
      <c r="FE166" s="310"/>
      <c r="FF166" s="309">
        <f t="shared" si="2323"/>
        <v>0</v>
      </c>
      <c r="FG166" s="310"/>
      <c r="FH166" s="309"/>
      <c r="FI166" s="309">
        <f t="shared" si="2324"/>
        <v>0</v>
      </c>
      <c r="FJ166" s="309">
        <f t="shared" si="2325"/>
        <v>0</v>
      </c>
      <c r="FK166" s="310">
        <v>0.36319999999999997</v>
      </c>
      <c r="FL166" s="311">
        <f t="shared" si="2326"/>
        <v>0</v>
      </c>
      <c r="FM166" s="312">
        <f t="shared" si="2327"/>
        <v>0</v>
      </c>
      <c r="FN166" s="313"/>
      <c r="FO166" s="306">
        <v>19.0</v>
      </c>
      <c r="FP166" s="307" t="s">
        <v>168</v>
      </c>
      <c r="FQ166" s="308" t="s">
        <v>132</v>
      </c>
      <c r="FR166" s="308" t="s">
        <v>150</v>
      </c>
      <c r="FS166" s="309" t="str">
        <f>ADHK!FS166</f>
        <v/>
      </c>
      <c r="FT166" s="309"/>
      <c r="FU166" s="309">
        <f t="shared" si="2328"/>
        <v>0</v>
      </c>
      <c r="FV166" s="310"/>
      <c r="FW166" s="309">
        <f t="shared" si="2329"/>
        <v>0</v>
      </c>
      <c r="FX166" s="310"/>
      <c r="FY166" s="309"/>
      <c r="FZ166" s="309">
        <f t="shared" si="2330"/>
        <v>0</v>
      </c>
      <c r="GA166" s="309">
        <f t="shared" si="2331"/>
        <v>0</v>
      </c>
      <c r="GB166" s="310">
        <v>0.36319999999999997</v>
      </c>
      <c r="GC166" s="311">
        <f t="shared" si="2332"/>
        <v>0</v>
      </c>
      <c r="GD166" s="312">
        <f t="shared" si="2333"/>
        <v>0</v>
      </c>
      <c r="GE166" s="313"/>
      <c r="GF166" s="306">
        <v>19.0</v>
      </c>
      <c r="GG166" s="307" t="s">
        <v>168</v>
      </c>
      <c r="GH166" s="308" t="s">
        <v>132</v>
      </c>
      <c r="GI166" s="308" t="s">
        <v>150</v>
      </c>
      <c r="GJ166" s="309" t="str">
        <f>ADHK!GJ166</f>
        <v/>
      </c>
      <c r="GK166" s="309"/>
      <c r="GL166" s="309">
        <f t="shared" si="2334"/>
        <v>0</v>
      </c>
      <c r="GM166" s="310"/>
      <c r="GN166" s="309">
        <f t="shared" si="2335"/>
        <v>0</v>
      </c>
      <c r="GO166" s="310"/>
      <c r="GP166" s="309"/>
      <c r="GQ166" s="309">
        <f t="shared" si="2336"/>
        <v>0</v>
      </c>
      <c r="GR166" s="309">
        <f t="shared" si="2337"/>
        <v>0</v>
      </c>
      <c r="GS166" s="310">
        <v>0.36319999999999997</v>
      </c>
      <c r="GT166" s="311">
        <f t="shared" si="2338"/>
        <v>0</v>
      </c>
      <c r="GU166" s="312">
        <f t="shared" si="2339"/>
        <v>0</v>
      </c>
      <c r="GV166" s="313"/>
      <c r="GW166" s="306">
        <v>19.0</v>
      </c>
      <c r="GX166" s="307" t="s">
        <v>168</v>
      </c>
      <c r="GY166" s="308" t="s">
        <v>132</v>
      </c>
      <c r="GZ166" s="308" t="s">
        <v>150</v>
      </c>
      <c r="HA166" s="309" t="str">
        <f>ADHK!HA166</f>
        <v/>
      </c>
      <c r="HB166" s="309"/>
      <c r="HC166" s="309">
        <f t="shared" si="2340"/>
        <v>0</v>
      </c>
      <c r="HD166" s="310"/>
      <c r="HE166" s="309">
        <f t="shared" si="2341"/>
        <v>0</v>
      </c>
      <c r="HF166" s="310"/>
      <c r="HG166" s="309"/>
      <c r="HH166" s="309">
        <f t="shared" si="2342"/>
        <v>0</v>
      </c>
      <c r="HI166" s="309">
        <f t="shared" si="2343"/>
        <v>0</v>
      </c>
      <c r="HJ166" s="310">
        <v>0.36319999999999997</v>
      </c>
      <c r="HK166" s="311">
        <f t="shared" si="2344"/>
        <v>0</v>
      </c>
      <c r="HL166" s="312">
        <f t="shared" si="2345"/>
        <v>0</v>
      </c>
      <c r="HM166" s="313"/>
      <c r="HN166" s="306">
        <v>19.0</v>
      </c>
      <c r="HO166" s="307" t="s">
        <v>168</v>
      </c>
      <c r="HP166" s="308" t="s">
        <v>132</v>
      </c>
      <c r="HQ166" s="308" t="s">
        <v>150</v>
      </c>
      <c r="HR166" s="309" t="str">
        <f>ADHK!HR166</f>
        <v/>
      </c>
      <c r="HS166" s="309"/>
      <c r="HT166" s="309">
        <f t="shared" si="2346"/>
        <v>0</v>
      </c>
      <c r="HU166" s="310"/>
      <c r="HV166" s="309">
        <f t="shared" si="2347"/>
        <v>0</v>
      </c>
      <c r="HW166" s="310"/>
      <c r="HX166" s="309"/>
      <c r="HY166" s="309">
        <f t="shared" si="2348"/>
        <v>0</v>
      </c>
      <c r="HZ166" s="309">
        <f t="shared" si="2349"/>
        <v>0</v>
      </c>
      <c r="IA166" s="310">
        <v>0.36319999999999997</v>
      </c>
      <c r="IB166" s="311">
        <f t="shared" si="2350"/>
        <v>0</v>
      </c>
      <c r="IC166" s="312">
        <f t="shared" si="2351"/>
        <v>0</v>
      </c>
      <c r="ID166" s="313"/>
      <c r="IE166" s="306">
        <v>19.0</v>
      </c>
      <c r="IF166" s="307" t="s">
        <v>168</v>
      </c>
      <c r="IG166" s="308" t="s">
        <v>132</v>
      </c>
      <c r="IH166" s="308" t="s">
        <v>150</v>
      </c>
      <c r="II166" s="309" t="str">
        <f>ADHK!II166</f>
        <v/>
      </c>
      <c r="IJ166" s="309"/>
      <c r="IK166" s="309">
        <f t="shared" si="2352"/>
        <v>0</v>
      </c>
      <c r="IL166" s="310"/>
      <c r="IM166" s="309">
        <f t="shared" si="2353"/>
        <v>0</v>
      </c>
      <c r="IN166" s="310"/>
      <c r="IO166" s="309"/>
      <c r="IP166" s="309">
        <f t="shared" si="2354"/>
        <v>0</v>
      </c>
      <c r="IQ166" s="309">
        <f t="shared" si="2355"/>
        <v>0</v>
      </c>
      <c r="IR166" s="310">
        <v>0.36319999999999997</v>
      </c>
      <c r="IS166" s="311">
        <f t="shared" si="2356"/>
        <v>0</v>
      </c>
      <c r="IT166" s="312">
        <f t="shared" si="2357"/>
        <v>0</v>
      </c>
      <c r="IU166" s="313"/>
      <c r="IV166" s="306">
        <v>19.0</v>
      </c>
      <c r="IW166" s="307" t="s">
        <v>168</v>
      </c>
      <c r="IX166" s="308" t="s">
        <v>132</v>
      </c>
      <c r="IY166" s="308" t="s">
        <v>150</v>
      </c>
      <c r="IZ166" s="309" t="str">
        <f>ADHK!IZ166</f>
        <v/>
      </c>
      <c r="JA166" s="309"/>
      <c r="JB166" s="309">
        <f t="shared" si="2358"/>
        <v>0</v>
      </c>
      <c r="JC166" s="310"/>
      <c r="JD166" s="309">
        <f t="shared" si="2359"/>
        <v>0</v>
      </c>
      <c r="JE166" s="310"/>
      <c r="JF166" s="309"/>
      <c r="JG166" s="309">
        <f t="shared" si="2360"/>
        <v>0</v>
      </c>
      <c r="JH166" s="309">
        <f t="shared" si="2361"/>
        <v>0</v>
      </c>
      <c r="JI166" s="310">
        <v>0.36319999999999997</v>
      </c>
      <c r="JJ166" s="311">
        <f t="shared" si="2362"/>
        <v>0</v>
      </c>
      <c r="JK166" s="312">
        <f t="shared" si="2363"/>
        <v>0</v>
      </c>
      <c r="JL166" s="313"/>
      <c r="JM166" s="306">
        <v>19.0</v>
      </c>
      <c r="JN166" s="307" t="s">
        <v>168</v>
      </c>
      <c r="JO166" s="308" t="s">
        <v>132</v>
      </c>
      <c r="JP166" s="308" t="s">
        <v>150</v>
      </c>
      <c r="JQ166" s="309" t="str">
        <f>ADHK!JQ166</f>
        <v/>
      </c>
      <c r="JR166" s="309"/>
      <c r="JS166" s="309">
        <f t="shared" si="2364"/>
        <v>0</v>
      </c>
      <c r="JT166" s="310"/>
      <c r="JU166" s="309">
        <f t="shared" si="2365"/>
        <v>0</v>
      </c>
      <c r="JV166" s="310"/>
      <c r="JW166" s="309"/>
      <c r="JX166" s="309">
        <f t="shared" si="2366"/>
        <v>0</v>
      </c>
      <c r="JY166" s="309">
        <f t="shared" si="2367"/>
        <v>0</v>
      </c>
      <c r="JZ166" s="310">
        <v>0.36319999999999997</v>
      </c>
      <c r="KA166" s="311">
        <f t="shared" si="2368"/>
        <v>0</v>
      </c>
      <c r="KB166" s="312">
        <f t="shared" si="2369"/>
        <v>0</v>
      </c>
      <c r="KC166" s="313"/>
      <c r="KD166" s="306">
        <v>19.0</v>
      </c>
      <c r="KE166" s="307" t="s">
        <v>168</v>
      </c>
      <c r="KF166" s="308" t="s">
        <v>132</v>
      </c>
      <c r="KG166" s="308" t="s">
        <v>150</v>
      </c>
      <c r="KH166" s="309" t="str">
        <f>ADHK!KH166</f>
        <v/>
      </c>
      <c r="KI166" s="309"/>
      <c r="KJ166" s="309">
        <f t="shared" si="2370"/>
        <v>0</v>
      </c>
      <c r="KK166" s="310"/>
      <c r="KL166" s="309">
        <f t="shared" si="2371"/>
        <v>0</v>
      </c>
      <c r="KM166" s="310"/>
      <c r="KN166" s="309"/>
      <c r="KO166" s="309">
        <f t="shared" si="2372"/>
        <v>0</v>
      </c>
      <c r="KP166" s="309">
        <f t="shared" si="2373"/>
        <v>0</v>
      </c>
      <c r="KQ166" s="310">
        <v>0.36319999999999997</v>
      </c>
      <c r="KR166" s="311">
        <f t="shared" si="2374"/>
        <v>0</v>
      </c>
      <c r="KS166" s="312">
        <f t="shared" si="2375"/>
        <v>0</v>
      </c>
      <c r="KT166" s="313"/>
      <c r="KU166" s="314"/>
    </row>
    <row r="167" ht="15.75" customHeight="1">
      <c r="A167" s="306">
        <v>20.0</v>
      </c>
      <c r="B167" s="307" t="s">
        <v>169</v>
      </c>
      <c r="C167" s="308" t="s">
        <v>132</v>
      </c>
      <c r="D167" s="308" t="s">
        <v>150</v>
      </c>
      <c r="E167" s="309" t="str">
        <f>ADHK!E167</f>
        <v/>
      </c>
      <c r="F167" s="309" t="str">
        <f>ADHK!F167</f>
        <v/>
      </c>
      <c r="G167" s="309">
        <f t="shared" si="2268"/>
        <v>0</v>
      </c>
      <c r="H167" s="310"/>
      <c r="I167" s="309">
        <f t="shared" si="2269"/>
        <v>0</v>
      </c>
      <c r="J167" s="310"/>
      <c r="K167" s="309"/>
      <c r="L167" s="309">
        <f t="shared" si="2270"/>
        <v>0</v>
      </c>
      <c r="M167" s="309">
        <f t="shared" si="2271"/>
        <v>0</v>
      </c>
      <c r="N167" s="310">
        <v>0.36319999999999997</v>
      </c>
      <c r="O167" s="311">
        <f t="shared" si="2272"/>
        <v>0</v>
      </c>
      <c r="P167" s="312">
        <f t="shared" si="2273"/>
        <v>0</v>
      </c>
      <c r="Q167" s="313"/>
      <c r="R167" s="306">
        <v>20.0</v>
      </c>
      <c r="S167" s="307" t="s">
        <v>169</v>
      </c>
      <c r="T167" s="308" t="s">
        <v>132</v>
      </c>
      <c r="U167" s="308" t="s">
        <v>150</v>
      </c>
      <c r="V167" s="309" t="str">
        <f>ADHK!V167</f>
        <v/>
      </c>
      <c r="W167" s="309"/>
      <c r="X167" s="309">
        <f t="shared" si="2274"/>
        <v>0</v>
      </c>
      <c r="Y167" s="310"/>
      <c r="Z167" s="309">
        <f t="shared" si="2275"/>
        <v>0</v>
      </c>
      <c r="AA167" s="310"/>
      <c r="AB167" s="309"/>
      <c r="AC167" s="309">
        <f t="shared" si="2276"/>
        <v>0</v>
      </c>
      <c r="AD167" s="309">
        <f t="shared" si="2277"/>
        <v>0</v>
      </c>
      <c r="AE167" s="310">
        <v>0.36319999999999997</v>
      </c>
      <c r="AF167" s="311">
        <f t="shared" si="2278"/>
        <v>0</v>
      </c>
      <c r="AG167" s="312">
        <f t="shared" si="2279"/>
        <v>0</v>
      </c>
      <c r="AH167" s="313"/>
      <c r="AI167" s="306">
        <v>20.0</v>
      </c>
      <c r="AJ167" s="307" t="s">
        <v>169</v>
      </c>
      <c r="AK167" s="308" t="s">
        <v>132</v>
      </c>
      <c r="AL167" s="308" t="s">
        <v>150</v>
      </c>
      <c r="AM167" s="309" t="str">
        <f>ADHK!AM167</f>
        <v/>
      </c>
      <c r="AN167" s="309"/>
      <c r="AO167" s="309">
        <f t="shared" si="2280"/>
        <v>0</v>
      </c>
      <c r="AP167" s="310"/>
      <c r="AQ167" s="309">
        <f t="shared" si="2281"/>
        <v>0</v>
      </c>
      <c r="AR167" s="310"/>
      <c r="AS167" s="309"/>
      <c r="AT167" s="309">
        <f t="shared" si="2282"/>
        <v>0</v>
      </c>
      <c r="AU167" s="309">
        <f t="shared" si="2283"/>
        <v>0</v>
      </c>
      <c r="AV167" s="310">
        <v>0.36319999999999997</v>
      </c>
      <c r="AW167" s="311">
        <f t="shared" si="2284"/>
        <v>0</v>
      </c>
      <c r="AX167" s="312">
        <f t="shared" si="2285"/>
        <v>0</v>
      </c>
      <c r="AY167" s="313"/>
      <c r="AZ167" s="306">
        <v>20.0</v>
      </c>
      <c r="BA167" s="307" t="s">
        <v>169</v>
      </c>
      <c r="BB167" s="308" t="s">
        <v>132</v>
      </c>
      <c r="BC167" s="308" t="s">
        <v>150</v>
      </c>
      <c r="BD167" s="309" t="str">
        <f>ADHK!BD167</f>
        <v/>
      </c>
      <c r="BE167" s="309"/>
      <c r="BF167" s="309">
        <f t="shared" si="2286"/>
        <v>0</v>
      </c>
      <c r="BG167" s="310"/>
      <c r="BH167" s="309">
        <f t="shared" si="2287"/>
        <v>0</v>
      </c>
      <c r="BI167" s="310"/>
      <c r="BJ167" s="309"/>
      <c r="BK167" s="309">
        <f t="shared" si="2288"/>
        <v>0</v>
      </c>
      <c r="BL167" s="309">
        <f t="shared" si="2289"/>
        <v>0</v>
      </c>
      <c r="BM167" s="310">
        <v>0.36319999999999997</v>
      </c>
      <c r="BN167" s="311">
        <f t="shared" si="2290"/>
        <v>0</v>
      </c>
      <c r="BO167" s="312">
        <f t="shared" si="2291"/>
        <v>0</v>
      </c>
      <c r="BP167" s="313"/>
      <c r="BQ167" s="306">
        <v>20.0</v>
      </c>
      <c r="BR167" s="307" t="s">
        <v>169</v>
      </c>
      <c r="BS167" s="308" t="s">
        <v>132</v>
      </c>
      <c r="BT167" s="308" t="s">
        <v>150</v>
      </c>
      <c r="BU167" s="309" t="str">
        <f>ADHK!BU167</f>
        <v/>
      </c>
      <c r="BV167" s="309"/>
      <c r="BW167" s="309">
        <f t="shared" si="2292"/>
        <v>0</v>
      </c>
      <c r="BX167" s="310"/>
      <c r="BY167" s="309">
        <f t="shared" si="2293"/>
        <v>0</v>
      </c>
      <c r="BZ167" s="310"/>
      <c r="CA167" s="309"/>
      <c r="CB167" s="309">
        <f t="shared" si="2294"/>
        <v>0</v>
      </c>
      <c r="CC167" s="309">
        <f t="shared" si="2295"/>
        <v>0</v>
      </c>
      <c r="CD167" s="310">
        <v>0.36319999999999997</v>
      </c>
      <c r="CE167" s="311">
        <f t="shared" si="2296"/>
        <v>0</v>
      </c>
      <c r="CF167" s="312">
        <f t="shared" si="2297"/>
        <v>0</v>
      </c>
      <c r="CG167" s="313"/>
      <c r="CH167" s="306">
        <v>20.0</v>
      </c>
      <c r="CI167" s="307" t="s">
        <v>169</v>
      </c>
      <c r="CJ167" s="308" t="s">
        <v>132</v>
      </c>
      <c r="CK167" s="308" t="s">
        <v>150</v>
      </c>
      <c r="CL167" s="309" t="str">
        <f>ADHK!CL167</f>
        <v/>
      </c>
      <c r="CM167" s="309"/>
      <c r="CN167" s="309">
        <f t="shared" si="2298"/>
        <v>0</v>
      </c>
      <c r="CO167" s="310"/>
      <c r="CP167" s="309">
        <f t="shared" si="2299"/>
        <v>0</v>
      </c>
      <c r="CQ167" s="310"/>
      <c r="CR167" s="309"/>
      <c r="CS167" s="309">
        <f t="shared" si="2300"/>
        <v>0</v>
      </c>
      <c r="CT167" s="309">
        <f t="shared" si="2301"/>
        <v>0</v>
      </c>
      <c r="CU167" s="310">
        <v>0.36319999999999997</v>
      </c>
      <c r="CV167" s="311">
        <f t="shared" si="2302"/>
        <v>0</v>
      </c>
      <c r="CW167" s="312">
        <f t="shared" si="2303"/>
        <v>0</v>
      </c>
      <c r="CX167" s="313"/>
      <c r="CY167" s="306">
        <v>20.0</v>
      </c>
      <c r="CZ167" s="307" t="s">
        <v>169</v>
      </c>
      <c r="DA167" s="308" t="s">
        <v>132</v>
      </c>
      <c r="DB167" s="308" t="s">
        <v>150</v>
      </c>
      <c r="DC167" s="309" t="str">
        <f>ADHK!DC167</f>
        <v/>
      </c>
      <c r="DD167" s="309"/>
      <c r="DE167" s="309">
        <f t="shared" si="2304"/>
        <v>0</v>
      </c>
      <c r="DF167" s="310"/>
      <c r="DG167" s="309">
        <f t="shared" si="2305"/>
        <v>0</v>
      </c>
      <c r="DH167" s="310"/>
      <c r="DI167" s="309"/>
      <c r="DJ167" s="309">
        <f t="shared" si="2306"/>
        <v>0</v>
      </c>
      <c r="DK167" s="309">
        <f t="shared" si="2307"/>
        <v>0</v>
      </c>
      <c r="DL167" s="310">
        <v>0.36319999999999997</v>
      </c>
      <c r="DM167" s="311">
        <f t="shared" si="2308"/>
        <v>0</v>
      </c>
      <c r="DN167" s="312">
        <f t="shared" si="2309"/>
        <v>0</v>
      </c>
      <c r="DO167" s="313"/>
      <c r="DP167" s="306">
        <v>20.0</v>
      </c>
      <c r="DQ167" s="307" t="s">
        <v>169</v>
      </c>
      <c r="DR167" s="308" t="s">
        <v>132</v>
      </c>
      <c r="DS167" s="308" t="s">
        <v>150</v>
      </c>
      <c r="DT167" s="309" t="str">
        <f>ADHK!DT167</f>
        <v/>
      </c>
      <c r="DU167" s="309"/>
      <c r="DV167" s="309">
        <f t="shared" si="2310"/>
        <v>0</v>
      </c>
      <c r="DW167" s="310"/>
      <c r="DX167" s="309">
        <f t="shared" si="2311"/>
        <v>0</v>
      </c>
      <c r="DY167" s="310"/>
      <c r="DZ167" s="309"/>
      <c r="EA167" s="309">
        <f t="shared" si="2312"/>
        <v>0</v>
      </c>
      <c r="EB167" s="309">
        <f t="shared" si="2313"/>
        <v>0</v>
      </c>
      <c r="EC167" s="310">
        <v>0.36319999999999997</v>
      </c>
      <c r="ED167" s="311">
        <f t="shared" si="2314"/>
        <v>0</v>
      </c>
      <c r="EE167" s="312">
        <f t="shared" si="2315"/>
        <v>0</v>
      </c>
      <c r="EF167" s="313"/>
      <c r="EG167" s="306">
        <v>20.0</v>
      </c>
      <c r="EH167" s="307" t="s">
        <v>169</v>
      </c>
      <c r="EI167" s="308" t="s">
        <v>132</v>
      </c>
      <c r="EJ167" s="308" t="s">
        <v>150</v>
      </c>
      <c r="EK167" s="309" t="str">
        <f>ADHK!EK167</f>
        <v/>
      </c>
      <c r="EL167" s="309"/>
      <c r="EM167" s="309">
        <f t="shared" si="2316"/>
        <v>0</v>
      </c>
      <c r="EN167" s="310"/>
      <c r="EO167" s="309">
        <f t="shared" si="2317"/>
        <v>0</v>
      </c>
      <c r="EP167" s="310"/>
      <c r="EQ167" s="309"/>
      <c r="ER167" s="309">
        <f t="shared" si="2318"/>
        <v>0</v>
      </c>
      <c r="ES167" s="309">
        <f t="shared" si="2319"/>
        <v>0</v>
      </c>
      <c r="ET167" s="310">
        <v>0.36319999999999997</v>
      </c>
      <c r="EU167" s="311">
        <f t="shared" si="2320"/>
        <v>0</v>
      </c>
      <c r="EV167" s="312">
        <f t="shared" si="2321"/>
        <v>0</v>
      </c>
      <c r="EW167" s="313"/>
      <c r="EX167" s="306">
        <v>20.0</v>
      </c>
      <c r="EY167" s="307" t="s">
        <v>169</v>
      </c>
      <c r="EZ167" s="308" t="s">
        <v>132</v>
      </c>
      <c r="FA167" s="308" t="s">
        <v>150</v>
      </c>
      <c r="FB167" s="309" t="str">
        <f>ADHK!FB167</f>
        <v/>
      </c>
      <c r="FC167" s="309"/>
      <c r="FD167" s="309">
        <f t="shared" si="2322"/>
        <v>0</v>
      </c>
      <c r="FE167" s="310"/>
      <c r="FF167" s="309">
        <f t="shared" si="2323"/>
        <v>0</v>
      </c>
      <c r="FG167" s="310"/>
      <c r="FH167" s="309"/>
      <c r="FI167" s="309">
        <f t="shared" si="2324"/>
        <v>0</v>
      </c>
      <c r="FJ167" s="309">
        <f t="shared" si="2325"/>
        <v>0</v>
      </c>
      <c r="FK167" s="310">
        <v>0.36319999999999997</v>
      </c>
      <c r="FL167" s="311">
        <f t="shared" si="2326"/>
        <v>0</v>
      </c>
      <c r="FM167" s="312">
        <f t="shared" si="2327"/>
        <v>0</v>
      </c>
      <c r="FN167" s="313"/>
      <c r="FO167" s="306">
        <v>20.0</v>
      </c>
      <c r="FP167" s="307" t="s">
        <v>169</v>
      </c>
      <c r="FQ167" s="308" t="s">
        <v>132</v>
      </c>
      <c r="FR167" s="308" t="s">
        <v>150</v>
      </c>
      <c r="FS167" s="309" t="str">
        <f>ADHK!FS167</f>
        <v/>
      </c>
      <c r="FT167" s="309"/>
      <c r="FU167" s="309">
        <f t="shared" si="2328"/>
        <v>0</v>
      </c>
      <c r="FV167" s="310"/>
      <c r="FW167" s="309">
        <f t="shared" si="2329"/>
        <v>0</v>
      </c>
      <c r="FX167" s="310"/>
      <c r="FY167" s="309"/>
      <c r="FZ167" s="309">
        <f t="shared" si="2330"/>
        <v>0</v>
      </c>
      <c r="GA167" s="309">
        <f t="shared" si="2331"/>
        <v>0</v>
      </c>
      <c r="GB167" s="310">
        <v>0.36319999999999997</v>
      </c>
      <c r="GC167" s="311">
        <f t="shared" si="2332"/>
        <v>0</v>
      </c>
      <c r="GD167" s="312">
        <f t="shared" si="2333"/>
        <v>0</v>
      </c>
      <c r="GE167" s="313"/>
      <c r="GF167" s="306">
        <v>20.0</v>
      </c>
      <c r="GG167" s="307" t="s">
        <v>169</v>
      </c>
      <c r="GH167" s="308" t="s">
        <v>132</v>
      </c>
      <c r="GI167" s="308" t="s">
        <v>150</v>
      </c>
      <c r="GJ167" s="309" t="str">
        <f>ADHK!GJ167</f>
        <v/>
      </c>
      <c r="GK167" s="309"/>
      <c r="GL167" s="309">
        <f t="shared" si="2334"/>
        <v>0</v>
      </c>
      <c r="GM167" s="310"/>
      <c r="GN167" s="309">
        <f t="shared" si="2335"/>
        <v>0</v>
      </c>
      <c r="GO167" s="310"/>
      <c r="GP167" s="309"/>
      <c r="GQ167" s="309">
        <f t="shared" si="2336"/>
        <v>0</v>
      </c>
      <c r="GR167" s="309">
        <f t="shared" si="2337"/>
        <v>0</v>
      </c>
      <c r="GS167" s="310">
        <v>0.36319999999999997</v>
      </c>
      <c r="GT167" s="311">
        <f t="shared" si="2338"/>
        <v>0</v>
      </c>
      <c r="GU167" s="312">
        <f t="shared" si="2339"/>
        <v>0</v>
      </c>
      <c r="GV167" s="313"/>
      <c r="GW167" s="306">
        <v>20.0</v>
      </c>
      <c r="GX167" s="307" t="s">
        <v>169</v>
      </c>
      <c r="GY167" s="308" t="s">
        <v>132</v>
      </c>
      <c r="GZ167" s="308" t="s">
        <v>150</v>
      </c>
      <c r="HA167" s="309" t="str">
        <f>ADHK!HA167</f>
        <v/>
      </c>
      <c r="HB167" s="309"/>
      <c r="HC167" s="309">
        <f t="shared" si="2340"/>
        <v>0</v>
      </c>
      <c r="HD167" s="310"/>
      <c r="HE167" s="309">
        <f t="shared" si="2341"/>
        <v>0</v>
      </c>
      <c r="HF167" s="310"/>
      <c r="HG167" s="309"/>
      <c r="HH167" s="309">
        <f t="shared" si="2342"/>
        <v>0</v>
      </c>
      <c r="HI167" s="309">
        <f t="shared" si="2343"/>
        <v>0</v>
      </c>
      <c r="HJ167" s="310">
        <v>0.36319999999999997</v>
      </c>
      <c r="HK167" s="311">
        <f t="shared" si="2344"/>
        <v>0</v>
      </c>
      <c r="HL167" s="312">
        <f t="shared" si="2345"/>
        <v>0</v>
      </c>
      <c r="HM167" s="313"/>
      <c r="HN167" s="306">
        <v>20.0</v>
      </c>
      <c r="HO167" s="307" t="s">
        <v>169</v>
      </c>
      <c r="HP167" s="308" t="s">
        <v>132</v>
      </c>
      <c r="HQ167" s="308" t="s">
        <v>150</v>
      </c>
      <c r="HR167" s="309" t="str">
        <f>ADHK!HR167</f>
        <v/>
      </c>
      <c r="HS167" s="309"/>
      <c r="HT167" s="309">
        <f t="shared" si="2346"/>
        <v>0</v>
      </c>
      <c r="HU167" s="310"/>
      <c r="HV167" s="309">
        <f t="shared" si="2347"/>
        <v>0</v>
      </c>
      <c r="HW167" s="310"/>
      <c r="HX167" s="309"/>
      <c r="HY167" s="309">
        <f t="shared" si="2348"/>
        <v>0</v>
      </c>
      <c r="HZ167" s="309">
        <f t="shared" si="2349"/>
        <v>0</v>
      </c>
      <c r="IA167" s="310">
        <v>0.36319999999999997</v>
      </c>
      <c r="IB167" s="311">
        <f t="shared" si="2350"/>
        <v>0</v>
      </c>
      <c r="IC167" s="312">
        <f t="shared" si="2351"/>
        <v>0</v>
      </c>
      <c r="ID167" s="313"/>
      <c r="IE167" s="306">
        <v>20.0</v>
      </c>
      <c r="IF167" s="307" t="s">
        <v>169</v>
      </c>
      <c r="IG167" s="308" t="s">
        <v>132</v>
      </c>
      <c r="IH167" s="308" t="s">
        <v>150</v>
      </c>
      <c r="II167" s="309" t="str">
        <f>ADHK!II167</f>
        <v/>
      </c>
      <c r="IJ167" s="309"/>
      <c r="IK167" s="309">
        <f t="shared" si="2352"/>
        <v>0</v>
      </c>
      <c r="IL167" s="310"/>
      <c r="IM167" s="309">
        <f t="shared" si="2353"/>
        <v>0</v>
      </c>
      <c r="IN167" s="310"/>
      <c r="IO167" s="309"/>
      <c r="IP167" s="309">
        <f t="shared" si="2354"/>
        <v>0</v>
      </c>
      <c r="IQ167" s="309">
        <f t="shared" si="2355"/>
        <v>0</v>
      </c>
      <c r="IR167" s="310">
        <v>0.36319999999999997</v>
      </c>
      <c r="IS167" s="311">
        <f t="shared" si="2356"/>
        <v>0</v>
      </c>
      <c r="IT167" s="312">
        <f t="shared" si="2357"/>
        <v>0</v>
      </c>
      <c r="IU167" s="313"/>
      <c r="IV167" s="306">
        <v>20.0</v>
      </c>
      <c r="IW167" s="307" t="s">
        <v>169</v>
      </c>
      <c r="IX167" s="308" t="s">
        <v>132</v>
      </c>
      <c r="IY167" s="308" t="s">
        <v>150</v>
      </c>
      <c r="IZ167" s="309" t="str">
        <f>ADHK!IZ167</f>
        <v/>
      </c>
      <c r="JA167" s="309"/>
      <c r="JB167" s="309">
        <f t="shared" si="2358"/>
        <v>0</v>
      </c>
      <c r="JC167" s="310"/>
      <c r="JD167" s="309">
        <f t="shared" si="2359"/>
        <v>0</v>
      </c>
      <c r="JE167" s="310"/>
      <c r="JF167" s="309"/>
      <c r="JG167" s="309">
        <f t="shared" si="2360"/>
        <v>0</v>
      </c>
      <c r="JH167" s="309">
        <f t="shared" si="2361"/>
        <v>0</v>
      </c>
      <c r="JI167" s="310">
        <v>0.36319999999999997</v>
      </c>
      <c r="JJ167" s="311">
        <f t="shared" si="2362"/>
        <v>0</v>
      </c>
      <c r="JK167" s="312">
        <f t="shared" si="2363"/>
        <v>0</v>
      </c>
      <c r="JL167" s="313"/>
      <c r="JM167" s="306">
        <v>20.0</v>
      </c>
      <c r="JN167" s="307" t="s">
        <v>169</v>
      </c>
      <c r="JO167" s="308" t="s">
        <v>132</v>
      </c>
      <c r="JP167" s="308" t="s">
        <v>150</v>
      </c>
      <c r="JQ167" s="309" t="str">
        <f>ADHK!JQ167</f>
        <v/>
      </c>
      <c r="JR167" s="309"/>
      <c r="JS167" s="309">
        <f t="shared" si="2364"/>
        <v>0</v>
      </c>
      <c r="JT167" s="310"/>
      <c r="JU167" s="309">
        <f t="shared" si="2365"/>
        <v>0</v>
      </c>
      <c r="JV167" s="310"/>
      <c r="JW167" s="309"/>
      <c r="JX167" s="309">
        <f t="shared" si="2366"/>
        <v>0</v>
      </c>
      <c r="JY167" s="309">
        <f t="shared" si="2367"/>
        <v>0</v>
      </c>
      <c r="JZ167" s="310">
        <v>0.36319999999999997</v>
      </c>
      <c r="KA167" s="311">
        <f t="shared" si="2368"/>
        <v>0</v>
      </c>
      <c r="KB167" s="312">
        <f t="shared" si="2369"/>
        <v>0</v>
      </c>
      <c r="KC167" s="313"/>
      <c r="KD167" s="306">
        <v>20.0</v>
      </c>
      <c r="KE167" s="307" t="s">
        <v>169</v>
      </c>
      <c r="KF167" s="308" t="s">
        <v>132</v>
      </c>
      <c r="KG167" s="308" t="s">
        <v>150</v>
      </c>
      <c r="KH167" s="309" t="str">
        <f>ADHK!KH167</f>
        <v/>
      </c>
      <c r="KI167" s="309"/>
      <c r="KJ167" s="309">
        <f t="shared" si="2370"/>
        <v>0</v>
      </c>
      <c r="KK167" s="310"/>
      <c r="KL167" s="309">
        <f t="shared" si="2371"/>
        <v>0</v>
      </c>
      <c r="KM167" s="310"/>
      <c r="KN167" s="309"/>
      <c r="KO167" s="309">
        <f t="shared" si="2372"/>
        <v>0</v>
      </c>
      <c r="KP167" s="309">
        <f t="shared" si="2373"/>
        <v>0</v>
      </c>
      <c r="KQ167" s="310">
        <v>0.36319999999999997</v>
      </c>
      <c r="KR167" s="311">
        <f t="shared" si="2374"/>
        <v>0</v>
      </c>
      <c r="KS167" s="312">
        <f t="shared" si="2375"/>
        <v>0</v>
      </c>
      <c r="KT167" s="313"/>
      <c r="KU167" s="314"/>
    </row>
    <row r="168" ht="15.75" customHeight="1">
      <c r="A168" s="306">
        <v>21.0</v>
      </c>
      <c r="B168" s="307" t="s">
        <v>170</v>
      </c>
      <c r="C168" s="308" t="s">
        <v>132</v>
      </c>
      <c r="D168" s="308" t="s">
        <v>150</v>
      </c>
      <c r="E168" s="309" t="str">
        <f>ADHK!E168</f>
        <v/>
      </c>
      <c r="F168" s="309" t="str">
        <f>ADHK!F168</f>
        <v/>
      </c>
      <c r="G168" s="309">
        <f t="shared" si="2268"/>
        <v>0</v>
      </c>
      <c r="H168" s="310"/>
      <c r="I168" s="309">
        <f t="shared" si="2269"/>
        <v>0</v>
      </c>
      <c r="J168" s="310"/>
      <c r="K168" s="309"/>
      <c r="L168" s="309">
        <f t="shared" si="2270"/>
        <v>0</v>
      </c>
      <c r="M168" s="309">
        <f t="shared" si="2271"/>
        <v>0</v>
      </c>
      <c r="N168" s="310">
        <v>0.36319999999999997</v>
      </c>
      <c r="O168" s="311">
        <f t="shared" si="2272"/>
        <v>0</v>
      </c>
      <c r="P168" s="312">
        <f t="shared" si="2273"/>
        <v>0</v>
      </c>
      <c r="Q168" s="313"/>
      <c r="R168" s="306">
        <v>21.0</v>
      </c>
      <c r="S168" s="307" t="s">
        <v>170</v>
      </c>
      <c r="T168" s="308" t="s">
        <v>132</v>
      </c>
      <c r="U168" s="308" t="s">
        <v>150</v>
      </c>
      <c r="V168" s="309" t="str">
        <f>ADHK!V168</f>
        <v/>
      </c>
      <c r="W168" s="309"/>
      <c r="X168" s="309">
        <f t="shared" si="2274"/>
        <v>0</v>
      </c>
      <c r="Y168" s="310"/>
      <c r="Z168" s="309">
        <f t="shared" si="2275"/>
        <v>0</v>
      </c>
      <c r="AA168" s="310"/>
      <c r="AB168" s="309"/>
      <c r="AC168" s="309">
        <f t="shared" si="2276"/>
        <v>0</v>
      </c>
      <c r="AD168" s="309">
        <f t="shared" si="2277"/>
        <v>0</v>
      </c>
      <c r="AE168" s="310">
        <v>0.36319999999999997</v>
      </c>
      <c r="AF168" s="311">
        <f t="shared" si="2278"/>
        <v>0</v>
      </c>
      <c r="AG168" s="312">
        <f t="shared" si="2279"/>
        <v>0</v>
      </c>
      <c r="AH168" s="313"/>
      <c r="AI168" s="306">
        <v>21.0</v>
      </c>
      <c r="AJ168" s="307" t="s">
        <v>170</v>
      </c>
      <c r="AK168" s="308" t="s">
        <v>132</v>
      </c>
      <c r="AL168" s="308" t="s">
        <v>150</v>
      </c>
      <c r="AM168" s="309" t="str">
        <f>ADHK!AM168</f>
        <v/>
      </c>
      <c r="AN168" s="309"/>
      <c r="AO168" s="309">
        <f t="shared" si="2280"/>
        <v>0</v>
      </c>
      <c r="AP168" s="310"/>
      <c r="AQ168" s="309">
        <f t="shared" si="2281"/>
        <v>0</v>
      </c>
      <c r="AR168" s="310"/>
      <c r="AS168" s="309"/>
      <c r="AT168" s="309">
        <f t="shared" si="2282"/>
        <v>0</v>
      </c>
      <c r="AU168" s="309">
        <f t="shared" si="2283"/>
        <v>0</v>
      </c>
      <c r="AV168" s="310">
        <v>0.36319999999999997</v>
      </c>
      <c r="AW168" s="311">
        <f t="shared" si="2284"/>
        <v>0</v>
      </c>
      <c r="AX168" s="312">
        <f t="shared" si="2285"/>
        <v>0</v>
      </c>
      <c r="AY168" s="313"/>
      <c r="AZ168" s="306">
        <v>21.0</v>
      </c>
      <c r="BA168" s="307" t="s">
        <v>170</v>
      </c>
      <c r="BB168" s="308" t="s">
        <v>132</v>
      </c>
      <c r="BC168" s="308" t="s">
        <v>150</v>
      </c>
      <c r="BD168" s="309" t="str">
        <f>ADHK!BD168</f>
        <v/>
      </c>
      <c r="BE168" s="309"/>
      <c r="BF168" s="309">
        <f t="shared" si="2286"/>
        <v>0</v>
      </c>
      <c r="BG168" s="310"/>
      <c r="BH168" s="309">
        <f t="shared" si="2287"/>
        <v>0</v>
      </c>
      <c r="BI168" s="310"/>
      <c r="BJ168" s="309"/>
      <c r="BK168" s="309">
        <f t="shared" si="2288"/>
        <v>0</v>
      </c>
      <c r="BL168" s="309">
        <f t="shared" si="2289"/>
        <v>0</v>
      </c>
      <c r="BM168" s="310">
        <v>0.36319999999999997</v>
      </c>
      <c r="BN168" s="311">
        <f t="shared" si="2290"/>
        <v>0</v>
      </c>
      <c r="BO168" s="312">
        <f t="shared" si="2291"/>
        <v>0</v>
      </c>
      <c r="BP168" s="313"/>
      <c r="BQ168" s="306">
        <v>21.0</v>
      </c>
      <c r="BR168" s="307" t="s">
        <v>170</v>
      </c>
      <c r="BS168" s="308" t="s">
        <v>132</v>
      </c>
      <c r="BT168" s="308" t="s">
        <v>150</v>
      </c>
      <c r="BU168" s="309" t="str">
        <f>ADHK!BU168</f>
        <v/>
      </c>
      <c r="BV168" s="309"/>
      <c r="BW168" s="309">
        <f t="shared" si="2292"/>
        <v>0</v>
      </c>
      <c r="BX168" s="310"/>
      <c r="BY168" s="309">
        <f t="shared" si="2293"/>
        <v>0</v>
      </c>
      <c r="BZ168" s="310"/>
      <c r="CA168" s="309"/>
      <c r="CB168" s="309">
        <f t="shared" si="2294"/>
        <v>0</v>
      </c>
      <c r="CC168" s="309">
        <f t="shared" si="2295"/>
        <v>0</v>
      </c>
      <c r="CD168" s="310">
        <v>0.36319999999999997</v>
      </c>
      <c r="CE168" s="311">
        <f t="shared" si="2296"/>
        <v>0</v>
      </c>
      <c r="CF168" s="312">
        <f t="shared" si="2297"/>
        <v>0</v>
      </c>
      <c r="CG168" s="313"/>
      <c r="CH168" s="306">
        <v>21.0</v>
      </c>
      <c r="CI168" s="307" t="s">
        <v>170</v>
      </c>
      <c r="CJ168" s="308" t="s">
        <v>132</v>
      </c>
      <c r="CK168" s="308" t="s">
        <v>150</v>
      </c>
      <c r="CL168" s="309" t="str">
        <f>ADHK!CL168</f>
        <v/>
      </c>
      <c r="CM168" s="309"/>
      <c r="CN168" s="309">
        <f t="shared" si="2298"/>
        <v>0</v>
      </c>
      <c r="CO168" s="310"/>
      <c r="CP168" s="309">
        <f t="shared" si="2299"/>
        <v>0</v>
      </c>
      <c r="CQ168" s="310"/>
      <c r="CR168" s="309"/>
      <c r="CS168" s="309">
        <f t="shared" si="2300"/>
        <v>0</v>
      </c>
      <c r="CT168" s="309">
        <f t="shared" si="2301"/>
        <v>0</v>
      </c>
      <c r="CU168" s="310">
        <v>0.36319999999999997</v>
      </c>
      <c r="CV168" s="311">
        <f t="shared" si="2302"/>
        <v>0</v>
      </c>
      <c r="CW168" s="312">
        <f t="shared" si="2303"/>
        <v>0</v>
      </c>
      <c r="CX168" s="313"/>
      <c r="CY168" s="306">
        <v>21.0</v>
      </c>
      <c r="CZ168" s="307" t="s">
        <v>170</v>
      </c>
      <c r="DA168" s="308" t="s">
        <v>132</v>
      </c>
      <c r="DB168" s="308" t="s">
        <v>150</v>
      </c>
      <c r="DC168" s="309" t="str">
        <f>ADHK!DC168</f>
        <v/>
      </c>
      <c r="DD168" s="309"/>
      <c r="DE168" s="309">
        <f t="shared" si="2304"/>
        <v>0</v>
      </c>
      <c r="DF168" s="310"/>
      <c r="DG168" s="309">
        <f t="shared" si="2305"/>
        <v>0</v>
      </c>
      <c r="DH168" s="310"/>
      <c r="DI168" s="309"/>
      <c r="DJ168" s="309">
        <f t="shared" si="2306"/>
        <v>0</v>
      </c>
      <c r="DK168" s="309">
        <f t="shared" si="2307"/>
        <v>0</v>
      </c>
      <c r="DL168" s="310">
        <v>0.36319999999999997</v>
      </c>
      <c r="DM168" s="311">
        <f t="shared" si="2308"/>
        <v>0</v>
      </c>
      <c r="DN168" s="312">
        <f t="shared" si="2309"/>
        <v>0</v>
      </c>
      <c r="DO168" s="313"/>
      <c r="DP168" s="306">
        <v>21.0</v>
      </c>
      <c r="DQ168" s="307" t="s">
        <v>170</v>
      </c>
      <c r="DR168" s="308" t="s">
        <v>132</v>
      </c>
      <c r="DS168" s="308" t="s">
        <v>150</v>
      </c>
      <c r="DT168" s="309" t="str">
        <f>ADHK!DT168</f>
        <v/>
      </c>
      <c r="DU168" s="309"/>
      <c r="DV168" s="309">
        <f t="shared" si="2310"/>
        <v>0</v>
      </c>
      <c r="DW168" s="310"/>
      <c r="DX168" s="309">
        <f t="shared" si="2311"/>
        <v>0</v>
      </c>
      <c r="DY168" s="310"/>
      <c r="DZ168" s="309"/>
      <c r="EA168" s="309">
        <f t="shared" si="2312"/>
        <v>0</v>
      </c>
      <c r="EB168" s="309">
        <f t="shared" si="2313"/>
        <v>0</v>
      </c>
      <c r="EC168" s="310">
        <v>0.36319999999999997</v>
      </c>
      <c r="ED168" s="311">
        <f t="shared" si="2314"/>
        <v>0</v>
      </c>
      <c r="EE168" s="312">
        <f t="shared" si="2315"/>
        <v>0</v>
      </c>
      <c r="EF168" s="313"/>
      <c r="EG168" s="306">
        <v>21.0</v>
      </c>
      <c r="EH168" s="307" t="s">
        <v>170</v>
      </c>
      <c r="EI168" s="308" t="s">
        <v>132</v>
      </c>
      <c r="EJ168" s="308" t="s">
        <v>150</v>
      </c>
      <c r="EK168" s="309" t="str">
        <f>ADHK!EK168</f>
        <v/>
      </c>
      <c r="EL168" s="309"/>
      <c r="EM168" s="309">
        <f t="shared" si="2316"/>
        <v>0</v>
      </c>
      <c r="EN168" s="310"/>
      <c r="EO168" s="309">
        <f t="shared" si="2317"/>
        <v>0</v>
      </c>
      <c r="EP168" s="310"/>
      <c r="EQ168" s="309"/>
      <c r="ER168" s="309">
        <f t="shared" si="2318"/>
        <v>0</v>
      </c>
      <c r="ES168" s="309">
        <f t="shared" si="2319"/>
        <v>0</v>
      </c>
      <c r="ET168" s="310">
        <v>0.36319999999999997</v>
      </c>
      <c r="EU168" s="311">
        <f t="shared" si="2320"/>
        <v>0</v>
      </c>
      <c r="EV168" s="312">
        <f t="shared" si="2321"/>
        <v>0</v>
      </c>
      <c r="EW168" s="313"/>
      <c r="EX168" s="306">
        <v>21.0</v>
      </c>
      <c r="EY168" s="307" t="s">
        <v>170</v>
      </c>
      <c r="EZ168" s="308" t="s">
        <v>132</v>
      </c>
      <c r="FA168" s="308" t="s">
        <v>150</v>
      </c>
      <c r="FB168" s="309" t="str">
        <f>ADHK!FB168</f>
        <v/>
      </c>
      <c r="FC168" s="309"/>
      <c r="FD168" s="309">
        <f t="shared" si="2322"/>
        <v>0</v>
      </c>
      <c r="FE168" s="310"/>
      <c r="FF168" s="309">
        <f t="shared" si="2323"/>
        <v>0</v>
      </c>
      <c r="FG168" s="310"/>
      <c r="FH168" s="309"/>
      <c r="FI168" s="309">
        <f t="shared" si="2324"/>
        <v>0</v>
      </c>
      <c r="FJ168" s="309">
        <f t="shared" si="2325"/>
        <v>0</v>
      </c>
      <c r="FK168" s="310">
        <v>0.36319999999999997</v>
      </c>
      <c r="FL168" s="311">
        <f t="shared" si="2326"/>
        <v>0</v>
      </c>
      <c r="FM168" s="312">
        <f t="shared" si="2327"/>
        <v>0</v>
      </c>
      <c r="FN168" s="313"/>
      <c r="FO168" s="306">
        <v>21.0</v>
      </c>
      <c r="FP168" s="307" t="s">
        <v>170</v>
      </c>
      <c r="FQ168" s="308" t="s">
        <v>132</v>
      </c>
      <c r="FR168" s="308" t="s">
        <v>150</v>
      </c>
      <c r="FS168" s="309" t="str">
        <f>ADHK!FS168</f>
        <v/>
      </c>
      <c r="FT168" s="309"/>
      <c r="FU168" s="309">
        <f t="shared" si="2328"/>
        <v>0</v>
      </c>
      <c r="FV168" s="310"/>
      <c r="FW168" s="309">
        <f t="shared" si="2329"/>
        <v>0</v>
      </c>
      <c r="FX168" s="310"/>
      <c r="FY168" s="309"/>
      <c r="FZ168" s="309">
        <f t="shared" si="2330"/>
        <v>0</v>
      </c>
      <c r="GA168" s="309">
        <f t="shared" si="2331"/>
        <v>0</v>
      </c>
      <c r="GB168" s="310">
        <v>0.36319999999999997</v>
      </c>
      <c r="GC168" s="311">
        <f t="shared" si="2332"/>
        <v>0</v>
      </c>
      <c r="GD168" s="312">
        <f t="shared" si="2333"/>
        <v>0</v>
      </c>
      <c r="GE168" s="313"/>
      <c r="GF168" s="306">
        <v>21.0</v>
      </c>
      <c r="GG168" s="307" t="s">
        <v>170</v>
      </c>
      <c r="GH168" s="308" t="s">
        <v>132</v>
      </c>
      <c r="GI168" s="308" t="s">
        <v>150</v>
      </c>
      <c r="GJ168" s="309" t="str">
        <f>ADHK!GJ168</f>
        <v/>
      </c>
      <c r="GK168" s="309"/>
      <c r="GL168" s="309">
        <f t="shared" si="2334"/>
        <v>0</v>
      </c>
      <c r="GM168" s="310"/>
      <c r="GN168" s="309">
        <f t="shared" si="2335"/>
        <v>0</v>
      </c>
      <c r="GO168" s="310"/>
      <c r="GP168" s="309"/>
      <c r="GQ168" s="309">
        <f t="shared" si="2336"/>
        <v>0</v>
      </c>
      <c r="GR168" s="309">
        <f t="shared" si="2337"/>
        <v>0</v>
      </c>
      <c r="GS168" s="310">
        <v>0.36319999999999997</v>
      </c>
      <c r="GT168" s="311">
        <f t="shared" si="2338"/>
        <v>0</v>
      </c>
      <c r="GU168" s="312">
        <f t="shared" si="2339"/>
        <v>0</v>
      </c>
      <c r="GV168" s="313"/>
      <c r="GW168" s="306">
        <v>21.0</v>
      </c>
      <c r="GX168" s="307" t="s">
        <v>170</v>
      </c>
      <c r="GY168" s="308" t="s">
        <v>132</v>
      </c>
      <c r="GZ168" s="308" t="s">
        <v>150</v>
      </c>
      <c r="HA168" s="309" t="str">
        <f>ADHK!HA168</f>
        <v/>
      </c>
      <c r="HB168" s="309"/>
      <c r="HC168" s="309">
        <f t="shared" si="2340"/>
        <v>0</v>
      </c>
      <c r="HD168" s="310"/>
      <c r="HE168" s="309">
        <f t="shared" si="2341"/>
        <v>0</v>
      </c>
      <c r="HF168" s="310"/>
      <c r="HG168" s="309"/>
      <c r="HH168" s="309">
        <f t="shared" si="2342"/>
        <v>0</v>
      </c>
      <c r="HI168" s="309">
        <f t="shared" si="2343"/>
        <v>0</v>
      </c>
      <c r="HJ168" s="310">
        <v>0.36319999999999997</v>
      </c>
      <c r="HK168" s="311">
        <f t="shared" si="2344"/>
        <v>0</v>
      </c>
      <c r="HL168" s="312">
        <f t="shared" si="2345"/>
        <v>0</v>
      </c>
      <c r="HM168" s="313"/>
      <c r="HN168" s="306">
        <v>21.0</v>
      </c>
      <c r="HO168" s="307" t="s">
        <v>170</v>
      </c>
      <c r="HP168" s="308" t="s">
        <v>132</v>
      </c>
      <c r="HQ168" s="308" t="s">
        <v>150</v>
      </c>
      <c r="HR168" s="309" t="str">
        <f>ADHK!HR168</f>
        <v/>
      </c>
      <c r="HS168" s="309"/>
      <c r="HT168" s="309">
        <f t="shared" si="2346"/>
        <v>0</v>
      </c>
      <c r="HU168" s="310"/>
      <c r="HV168" s="309">
        <f t="shared" si="2347"/>
        <v>0</v>
      </c>
      <c r="HW168" s="310"/>
      <c r="HX168" s="309"/>
      <c r="HY168" s="309">
        <f t="shared" si="2348"/>
        <v>0</v>
      </c>
      <c r="HZ168" s="309">
        <f t="shared" si="2349"/>
        <v>0</v>
      </c>
      <c r="IA168" s="310">
        <v>0.36319999999999997</v>
      </c>
      <c r="IB168" s="311">
        <f t="shared" si="2350"/>
        <v>0</v>
      </c>
      <c r="IC168" s="312">
        <f t="shared" si="2351"/>
        <v>0</v>
      </c>
      <c r="ID168" s="313"/>
      <c r="IE168" s="306">
        <v>21.0</v>
      </c>
      <c r="IF168" s="307" t="s">
        <v>170</v>
      </c>
      <c r="IG168" s="308" t="s">
        <v>132</v>
      </c>
      <c r="IH168" s="308" t="s">
        <v>150</v>
      </c>
      <c r="II168" s="309" t="str">
        <f>ADHK!II168</f>
        <v/>
      </c>
      <c r="IJ168" s="309"/>
      <c r="IK168" s="309">
        <f t="shared" si="2352"/>
        <v>0</v>
      </c>
      <c r="IL168" s="310"/>
      <c r="IM168" s="309">
        <f t="shared" si="2353"/>
        <v>0</v>
      </c>
      <c r="IN168" s="310"/>
      <c r="IO168" s="309"/>
      <c r="IP168" s="309">
        <f t="shared" si="2354"/>
        <v>0</v>
      </c>
      <c r="IQ168" s="309">
        <f t="shared" si="2355"/>
        <v>0</v>
      </c>
      <c r="IR168" s="310">
        <v>0.36319999999999997</v>
      </c>
      <c r="IS168" s="311">
        <f t="shared" si="2356"/>
        <v>0</v>
      </c>
      <c r="IT168" s="312">
        <f t="shared" si="2357"/>
        <v>0</v>
      </c>
      <c r="IU168" s="313"/>
      <c r="IV168" s="306">
        <v>21.0</v>
      </c>
      <c r="IW168" s="307" t="s">
        <v>170</v>
      </c>
      <c r="IX168" s="308" t="s">
        <v>132</v>
      </c>
      <c r="IY168" s="308" t="s">
        <v>150</v>
      </c>
      <c r="IZ168" s="309" t="str">
        <f>ADHK!IZ168</f>
        <v/>
      </c>
      <c r="JA168" s="309"/>
      <c r="JB168" s="309">
        <f t="shared" si="2358"/>
        <v>0</v>
      </c>
      <c r="JC168" s="310"/>
      <c r="JD168" s="309">
        <f t="shared" si="2359"/>
        <v>0</v>
      </c>
      <c r="JE168" s="310"/>
      <c r="JF168" s="309"/>
      <c r="JG168" s="309">
        <f t="shared" si="2360"/>
        <v>0</v>
      </c>
      <c r="JH168" s="309">
        <f t="shared" si="2361"/>
        <v>0</v>
      </c>
      <c r="JI168" s="310">
        <v>0.36319999999999997</v>
      </c>
      <c r="JJ168" s="311">
        <f t="shared" si="2362"/>
        <v>0</v>
      </c>
      <c r="JK168" s="312">
        <f t="shared" si="2363"/>
        <v>0</v>
      </c>
      <c r="JL168" s="313"/>
      <c r="JM168" s="306">
        <v>21.0</v>
      </c>
      <c r="JN168" s="307" t="s">
        <v>170</v>
      </c>
      <c r="JO168" s="308" t="s">
        <v>132</v>
      </c>
      <c r="JP168" s="308" t="s">
        <v>150</v>
      </c>
      <c r="JQ168" s="309" t="str">
        <f>ADHK!JQ168</f>
        <v/>
      </c>
      <c r="JR168" s="309"/>
      <c r="JS168" s="309">
        <f t="shared" si="2364"/>
        <v>0</v>
      </c>
      <c r="JT168" s="310"/>
      <c r="JU168" s="309">
        <f t="shared" si="2365"/>
        <v>0</v>
      </c>
      <c r="JV168" s="310"/>
      <c r="JW168" s="309"/>
      <c r="JX168" s="309">
        <f t="shared" si="2366"/>
        <v>0</v>
      </c>
      <c r="JY168" s="309">
        <f t="shared" si="2367"/>
        <v>0</v>
      </c>
      <c r="JZ168" s="310">
        <v>0.36319999999999997</v>
      </c>
      <c r="KA168" s="311">
        <f t="shared" si="2368"/>
        <v>0</v>
      </c>
      <c r="KB168" s="312">
        <f t="shared" si="2369"/>
        <v>0</v>
      </c>
      <c r="KC168" s="313"/>
      <c r="KD168" s="306">
        <v>21.0</v>
      </c>
      <c r="KE168" s="307" t="s">
        <v>170</v>
      </c>
      <c r="KF168" s="308" t="s">
        <v>132</v>
      </c>
      <c r="KG168" s="308" t="s">
        <v>150</v>
      </c>
      <c r="KH168" s="309" t="str">
        <f>ADHK!KH168</f>
        <v/>
      </c>
      <c r="KI168" s="309"/>
      <c r="KJ168" s="309">
        <f t="shared" si="2370"/>
        <v>0</v>
      </c>
      <c r="KK168" s="310"/>
      <c r="KL168" s="309">
        <f t="shared" si="2371"/>
        <v>0</v>
      </c>
      <c r="KM168" s="310"/>
      <c r="KN168" s="309"/>
      <c r="KO168" s="309">
        <f t="shared" si="2372"/>
        <v>0</v>
      </c>
      <c r="KP168" s="309">
        <f t="shared" si="2373"/>
        <v>0</v>
      </c>
      <c r="KQ168" s="310">
        <v>0.36319999999999997</v>
      </c>
      <c r="KR168" s="311">
        <f t="shared" si="2374"/>
        <v>0</v>
      </c>
      <c r="KS168" s="312">
        <f t="shared" si="2375"/>
        <v>0</v>
      </c>
      <c r="KT168" s="313"/>
      <c r="KU168" s="314"/>
    </row>
    <row r="169" ht="15.75" customHeight="1">
      <c r="A169" s="306">
        <v>22.0</v>
      </c>
      <c r="B169" s="307" t="s">
        <v>171</v>
      </c>
      <c r="C169" s="308" t="s">
        <v>132</v>
      </c>
      <c r="D169" s="308" t="s">
        <v>150</v>
      </c>
      <c r="E169" s="309" t="str">
        <f>ADHK!E169</f>
        <v/>
      </c>
      <c r="F169" s="309" t="str">
        <f>ADHK!F169</f>
        <v/>
      </c>
      <c r="G169" s="309">
        <f t="shared" si="2268"/>
        <v>0</v>
      </c>
      <c r="H169" s="310"/>
      <c r="I169" s="309">
        <f t="shared" si="2269"/>
        <v>0</v>
      </c>
      <c r="J169" s="310"/>
      <c r="K169" s="309"/>
      <c r="L169" s="309">
        <f t="shared" si="2270"/>
        <v>0</v>
      </c>
      <c r="M169" s="309">
        <f t="shared" si="2271"/>
        <v>0</v>
      </c>
      <c r="N169" s="310">
        <v>0.36319999999999997</v>
      </c>
      <c r="O169" s="311">
        <f t="shared" si="2272"/>
        <v>0</v>
      </c>
      <c r="P169" s="312">
        <f t="shared" si="2273"/>
        <v>0</v>
      </c>
      <c r="Q169" s="313"/>
      <c r="R169" s="306">
        <v>22.0</v>
      </c>
      <c r="S169" s="307" t="s">
        <v>171</v>
      </c>
      <c r="T169" s="308" t="s">
        <v>132</v>
      </c>
      <c r="U169" s="308" t="s">
        <v>150</v>
      </c>
      <c r="V169" s="309" t="str">
        <f>ADHK!V169</f>
        <v/>
      </c>
      <c r="W169" s="309"/>
      <c r="X169" s="309">
        <f t="shared" si="2274"/>
        <v>0</v>
      </c>
      <c r="Y169" s="310"/>
      <c r="Z169" s="309">
        <f t="shared" si="2275"/>
        <v>0</v>
      </c>
      <c r="AA169" s="310"/>
      <c r="AB169" s="309"/>
      <c r="AC169" s="309">
        <f t="shared" si="2276"/>
        <v>0</v>
      </c>
      <c r="AD169" s="309">
        <f t="shared" si="2277"/>
        <v>0</v>
      </c>
      <c r="AE169" s="310">
        <v>0.36319999999999997</v>
      </c>
      <c r="AF169" s="311">
        <f t="shared" si="2278"/>
        <v>0</v>
      </c>
      <c r="AG169" s="312">
        <f t="shared" si="2279"/>
        <v>0</v>
      </c>
      <c r="AH169" s="313"/>
      <c r="AI169" s="306">
        <v>22.0</v>
      </c>
      <c r="AJ169" s="307" t="s">
        <v>171</v>
      </c>
      <c r="AK169" s="308" t="s">
        <v>132</v>
      </c>
      <c r="AL169" s="308" t="s">
        <v>150</v>
      </c>
      <c r="AM169" s="309" t="str">
        <f>ADHK!AM169</f>
        <v/>
      </c>
      <c r="AN169" s="309"/>
      <c r="AO169" s="309">
        <f t="shared" si="2280"/>
        <v>0</v>
      </c>
      <c r="AP169" s="310"/>
      <c r="AQ169" s="309">
        <f t="shared" si="2281"/>
        <v>0</v>
      </c>
      <c r="AR169" s="310"/>
      <c r="AS169" s="309"/>
      <c r="AT169" s="309">
        <f t="shared" si="2282"/>
        <v>0</v>
      </c>
      <c r="AU169" s="309">
        <f t="shared" si="2283"/>
        <v>0</v>
      </c>
      <c r="AV169" s="310">
        <v>0.36319999999999997</v>
      </c>
      <c r="AW169" s="311">
        <f t="shared" si="2284"/>
        <v>0</v>
      </c>
      <c r="AX169" s="312">
        <f t="shared" si="2285"/>
        <v>0</v>
      </c>
      <c r="AY169" s="313"/>
      <c r="AZ169" s="306">
        <v>22.0</v>
      </c>
      <c r="BA169" s="307" t="s">
        <v>171</v>
      </c>
      <c r="BB169" s="308" t="s">
        <v>132</v>
      </c>
      <c r="BC169" s="308" t="s">
        <v>150</v>
      </c>
      <c r="BD169" s="309" t="str">
        <f>ADHK!BD169</f>
        <v/>
      </c>
      <c r="BE169" s="309"/>
      <c r="BF169" s="309">
        <f t="shared" si="2286"/>
        <v>0</v>
      </c>
      <c r="BG169" s="310"/>
      <c r="BH169" s="309">
        <f t="shared" si="2287"/>
        <v>0</v>
      </c>
      <c r="BI169" s="310"/>
      <c r="BJ169" s="309"/>
      <c r="BK169" s="309">
        <f t="shared" si="2288"/>
        <v>0</v>
      </c>
      <c r="BL169" s="309">
        <f t="shared" si="2289"/>
        <v>0</v>
      </c>
      <c r="BM169" s="310">
        <v>0.36319999999999997</v>
      </c>
      <c r="BN169" s="311">
        <f t="shared" si="2290"/>
        <v>0</v>
      </c>
      <c r="BO169" s="312">
        <f t="shared" si="2291"/>
        <v>0</v>
      </c>
      <c r="BP169" s="313"/>
      <c r="BQ169" s="306">
        <v>22.0</v>
      </c>
      <c r="BR169" s="307" t="s">
        <v>171</v>
      </c>
      <c r="BS169" s="308" t="s">
        <v>132</v>
      </c>
      <c r="BT169" s="308" t="s">
        <v>150</v>
      </c>
      <c r="BU169" s="309" t="str">
        <f>ADHK!BU169</f>
        <v/>
      </c>
      <c r="BV169" s="309"/>
      <c r="BW169" s="309">
        <f t="shared" si="2292"/>
        <v>0</v>
      </c>
      <c r="BX169" s="310"/>
      <c r="BY169" s="309">
        <f t="shared" si="2293"/>
        <v>0</v>
      </c>
      <c r="BZ169" s="310"/>
      <c r="CA169" s="309"/>
      <c r="CB169" s="309">
        <f t="shared" si="2294"/>
        <v>0</v>
      </c>
      <c r="CC169" s="309">
        <f t="shared" si="2295"/>
        <v>0</v>
      </c>
      <c r="CD169" s="310">
        <v>0.36319999999999997</v>
      </c>
      <c r="CE169" s="311">
        <f t="shared" si="2296"/>
        <v>0</v>
      </c>
      <c r="CF169" s="312">
        <f t="shared" si="2297"/>
        <v>0</v>
      </c>
      <c r="CG169" s="313"/>
      <c r="CH169" s="306">
        <v>22.0</v>
      </c>
      <c r="CI169" s="307" t="s">
        <v>171</v>
      </c>
      <c r="CJ169" s="308" t="s">
        <v>132</v>
      </c>
      <c r="CK169" s="308" t="s">
        <v>150</v>
      </c>
      <c r="CL169" s="309" t="str">
        <f>ADHK!CL169</f>
        <v/>
      </c>
      <c r="CM169" s="309"/>
      <c r="CN169" s="309">
        <f t="shared" si="2298"/>
        <v>0</v>
      </c>
      <c r="CO169" s="310"/>
      <c r="CP169" s="309">
        <f t="shared" si="2299"/>
        <v>0</v>
      </c>
      <c r="CQ169" s="310"/>
      <c r="CR169" s="309"/>
      <c r="CS169" s="309">
        <f t="shared" si="2300"/>
        <v>0</v>
      </c>
      <c r="CT169" s="309">
        <f t="shared" si="2301"/>
        <v>0</v>
      </c>
      <c r="CU169" s="310">
        <v>0.36319999999999997</v>
      </c>
      <c r="CV169" s="311">
        <f t="shared" si="2302"/>
        <v>0</v>
      </c>
      <c r="CW169" s="312">
        <f t="shared" si="2303"/>
        <v>0</v>
      </c>
      <c r="CX169" s="313"/>
      <c r="CY169" s="306">
        <v>22.0</v>
      </c>
      <c r="CZ169" s="307" t="s">
        <v>171</v>
      </c>
      <c r="DA169" s="308" t="s">
        <v>132</v>
      </c>
      <c r="DB169" s="308" t="s">
        <v>150</v>
      </c>
      <c r="DC169" s="309" t="str">
        <f>ADHK!DC169</f>
        <v/>
      </c>
      <c r="DD169" s="309"/>
      <c r="DE169" s="309">
        <f t="shared" si="2304"/>
        <v>0</v>
      </c>
      <c r="DF169" s="310"/>
      <c r="DG169" s="309">
        <f t="shared" si="2305"/>
        <v>0</v>
      </c>
      <c r="DH169" s="310"/>
      <c r="DI169" s="309"/>
      <c r="DJ169" s="309">
        <f t="shared" si="2306"/>
        <v>0</v>
      </c>
      <c r="DK169" s="309">
        <f t="shared" si="2307"/>
        <v>0</v>
      </c>
      <c r="DL169" s="310">
        <v>0.36319999999999997</v>
      </c>
      <c r="DM169" s="311">
        <f t="shared" si="2308"/>
        <v>0</v>
      </c>
      <c r="DN169" s="312">
        <f t="shared" si="2309"/>
        <v>0</v>
      </c>
      <c r="DO169" s="313"/>
      <c r="DP169" s="306">
        <v>22.0</v>
      </c>
      <c r="DQ169" s="307" t="s">
        <v>171</v>
      </c>
      <c r="DR169" s="308" t="s">
        <v>132</v>
      </c>
      <c r="DS169" s="308" t="s">
        <v>150</v>
      </c>
      <c r="DT169" s="309" t="str">
        <f>ADHK!DT169</f>
        <v/>
      </c>
      <c r="DU169" s="309"/>
      <c r="DV169" s="309">
        <f t="shared" si="2310"/>
        <v>0</v>
      </c>
      <c r="DW169" s="310"/>
      <c r="DX169" s="309">
        <f t="shared" si="2311"/>
        <v>0</v>
      </c>
      <c r="DY169" s="310"/>
      <c r="DZ169" s="309"/>
      <c r="EA169" s="309">
        <f t="shared" si="2312"/>
        <v>0</v>
      </c>
      <c r="EB169" s="309">
        <f t="shared" si="2313"/>
        <v>0</v>
      </c>
      <c r="EC169" s="310">
        <v>0.36319999999999997</v>
      </c>
      <c r="ED169" s="311">
        <f t="shared" si="2314"/>
        <v>0</v>
      </c>
      <c r="EE169" s="312">
        <f t="shared" si="2315"/>
        <v>0</v>
      </c>
      <c r="EF169" s="313"/>
      <c r="EG169" s="306">
        <v>22.0</v>
      </c>
      <c r="EH169" s="307" t="s">
        <v>171</v>
      </c>
      <c r="EI169" s="308" t="s">
        <v>132</v>
      </c>
      <c r="EJ169" s="308" t="s">
        <v>150</v>
      </c>
      <c r="EK169" s="309" t="str">
        <f>ADHK!EK169</f>
        <v/>
      </c>
      <c r="EL169" s="309"/>
      <c r="EM169" s="309">
        <f t="shared" si="2316"/>
        <v>0</v>
      </c>
      <c r="EN169" s="310"/>
      <c r="EO169" s="309">
        <f t="shared" si="2317"/>
        <v>0</v>
      </c>
      <c r="EP169" s="310"/>
      <c r="EQ169" s="309"/>
      <c r="ER169" s="309">
        <f t="shared" si="2318"/>
        <v>0</v>
      </c>
      <c r="ES169" s="309">
        <f t="shared" si="2319"/>
        <v>0</v>
      </c>
      <c r="ET169" s="310">
        <v>0.36319999999999997</v>
      </c>
      <c r="EU169" s="311">
        <f t="shared" si="2320"/>
        <v>0</v>
      </c>
      <c r="EV169" s="312">
        <f t="shared" si="2321"/>
        <v>0</v>
      </c>
      <c r="EW169" s="313"/>
      <c r="EX169" s="306">
        <v>22.0</v>
      </c>
      <c r="EY169" s="307" t="s">
        <v>171</v>
      </c>
      <c r="EZ169" s="308" t="s">
        <v>132</v>
      </c>
      <c r="FA169" s="308" t="s">
        <v>150</v>
      </c>
      <c r="FB169" s="309" t="str">
        <f>ADHK!FB169</f>
        <v/>
      </c>
      <c r="FC169" s="309"/>
      <c r="FD169" s="309">
        <f t="shared" si="2322"/>
        <v>0</v>
      </c>
      <c r="FE169" s="310"/>
      <c r="FF169" s="309">
        <f t="shared" si="2323"/>
        <v>0</v>
      </c>
      <c r="FG169" s="310"/>
      <c r="FH169" s="309"/>
      <c r="FI169" s="309">
        <f t="shared" si="2324"/>
        <v>0</v>
      </c>
      <c r="FJ169" s="309">
        <f t="shared" si="2325"/>
        <v>0</v>
      </c>
      <c r="FK169" s="310">
        <v>0.36319999999999997</v>
      </c>
      <c r="FL169" s="311">
        <f t="shared" si="2326"/>
        <v>0</v>
      </c>
      <c r="FM169" s="312">
        <f t="shared" si="2327"/>
        <v>0</v>
      </c>
      <c r="FN169" s="313"/>
      <c r="FO169" s="306">
        <v>22.0</v>
      </c>
      <c r="FP169" s="307" t="s">
        <v>171</v>
      </c>
      <c r="FQ169" s="308" t="s">
        <v>132</v>
      </c>
      <c r="FR169" s="308" t="s">
        <v>150</v>
      </c>
      <c r="FS169" s="309" t="str">
        <f>ADHK!FS169</f>
        <v/>
      </c>
      <c r="FT169" s="309"/>
      <c r="FU169" s="309">
        <f t="shared" si="2328"/>
        <v>0</v>
      </c>
      <c r="FV169" s="310"/>
      <c r="FW169" s="309">
        <f t="shared" si="2329"/>
        <v>0</v>
      </c>
      <c r="FX169" s="310"/>
      <c r="FY169" s="309"/>
      <c r="FZ169" s="309">
        <f t="shared" si="2330"/>
        <v>0</v>
      </c>
      <c r="GA169" s="309">
        <f t="shared" si="2331"/>
        <v>0</v>
      </c>
      <c r="GB169" s="310">
        <v>0.36319999999999997</v>
      </c>
      <c r="GC169" s="311">
        <f t="shared" si="2332"/>
        <v>0</v>
      </c>
      <c r="GD169" s="312">
        <f t="shared" si="2333"/>
        <v>0</v>
      </c>
      <c r="GE169" s="313"/>
      <c r="GF169" s="306">
        <v>22.0</v>
      </c>
      <c r="GG169" s="307" t="s">
        <v>171</v>
      </c>
      <c r="GH169" s="308" t="s">
        <v>132</v>
      </c>
      <c r="GI169" s="308" t="s">
        <v>150</v>
      </c>
      <c r="GJ169" s="309" t="str">
        <f>ADHK!GJ169</f>
        <v/>
      </c>
      <c r="GK169" s="309"/>
      <c r="GL169" s="309">
        <f t="shared" si="2334"/>
        <v>0</v>
      </c>
      <c r="GM169" s="310"/>
      <c r="GN169" s="309">
        <f t="shared" si="2335"/>
        <v>0</v>
      </c>
      <c r="GO169" s="310"/>
      <c r="GP169" s="309"/>
      <c r="GQ169" s="309">
        <f t="shared" si="2336"/>
        <v>0</v>
      </c>
      <c r="GR169" s="309">
        <f t="shared" si="2337"/>
        <v>0</v>
      </c>
      <c r="GS169" s="310">
        <v>0.36319999999999997</v>
      </c>
      <c r="GT169" s="311">
        <f t="shared" si="2338"/>
        <v>0</v>
      </c>
      <c r="GU169" s="312">
        <f t="shared" si="2339"/>
        <v>0</v>
      </c>
      <c r="GV169" s="313"/>
      <c r="GW169" s="306">
        <v>22.0</v>
      </c>
      <c r="GX169" s="307" t="s">
        <v>171</v>
      </c>
      <c r="GY169" s="308" t="s">
        <v>132</v>
      </c>
      <c r="GZ169" s="308" t="s">
        <v>150</v>
      </c>
      <c r="HA169" s="309" t="str">
        <f>ADHK!HA169</f>
        <v/>
      </c>
      <c r="HB169" s="309"/>
      <c r="HC169" s="309">
        <f t="shared" si="2340"/>
        <v>0</v>
      </c>
      <c r="HD169" s="310"/>
      <c r="HE169" s="309">
        <f t="shared" si="2341"/>
        <v>0</v>
      </c>
      <c r="HF169" s="310"/>
      <c r="HG169" s="309"/>
      <c r="HH169" s="309">
        <f t="shared" si="2342"/>
        <v>0</v>
      </c>
      <c r="HI169" s="309">
        <f t="shared" si="2343"/>
        <v>0</v>
      </c>
      <c r="HJ169" s="310">
        <v>0.36319999999999997</v>
      </c>
      <c r="HK169" s="311">
        <f t="shared" si="2344"/>
        <v>0</v>
      </c>
      <c r="HL169" s="312">
        <f t="shared" si="2345"/>
        <v>0</v>
      </c>
      <c r="HM169" s="313"/>
      <c r="HN169" s="306">
        <v>22.0</v>
      </c>
      <c r="HO169" s="307" t="s">
        <v>171</v>
      </c>
      <c r="HP169" s="308" t="s">
        <v>132</v>
      </c>
      <c r="HQ169" s="308" t="s">
        <v>150</v>
      </c>
      <c r="HR169" s="309" t="str">
        <f>ADHK!HR169</f>
        <v/>
      </c>
      <c r="HS169" s="309"/>
      <c r="HT169" s="309">
        <f t="shared" si="2346"/>
        <v>0</v>
      </c>
      <c r="HU169" s="310"/>
      <c r="HV169" s="309">
        <f t="shared" si="2347"/>
        <v>0</v>
      </c>
      <c r="HW169" s="310"/>
      <c r="HX169" s="309"/>
      <c r="HY169" s="309">
        <f t="shared" si="2348"/>
        <v>0</v>
      </c>
      <c r="HZ169" s="309">
        <f t="shared" si="2349"/>
        <v>0</v>
      </c>
      <c r="IA169" s="310">
        <v>0.36319999999999997</v>
      </c>
      <c r="IB169" s="311">
        <f t="shared" si="2350"/>
        <v>0</v>
      </c>
      <c r="IC169" s="312">
        <f t="shared" si="2351"/>
        <v>0</v>
      </c>
      <c r="ID169" s="313"/>
      <c r="IE169" s="306">
        <v>22.0</v>
      </c>
      <c r="IF169" s="307" t="s">
        <v>171</v>
      </c>
      <c r="IG169" s="308" t="s">
        <v>132</v>
      </c>
      <c r="IH169" s="308" t="s">
        <v>150</v>
      </c>
      <c r="II169" s="309" t="str">
        <f>ADHK!II169</f>
        <v/>
      </c>
      <c r="IJ169" s="309"/>
      <c r="IK169" s="309">
        <f t="shared" si="2352"/>
        <v>0</v>
      </c>
      <c r="IL169" s="310"/>
      <c r="IM169" s="309">
        <f t="shared" si="2353"/>
        <v>0</v>
      </c>
      <c r="IN169" s="310"/>
      <c r="IO169" s="309"/>
      <c r="IP169" s="309">
        <f t="shared" si="2354"/>
        <v>0</v>
      </c>
      <c r="IQ169" s="309">
        <f t="shared" si="2355"/>
        <v>0</v>
      </c>
      <c r="IR169" s="310">
        <v>0.36319999999999997</v>
      </c>
      <c r="IS169" s="311">
        <f t="shared" si="2356"/>
        <v>0</v>
      </c>
      <c r="IT169" s="312">
        <f t="shared" si="2357"/>
        <v>0</v>
      </c>
      <c r="IU169" s="313"/>
      <c r="IV169" s="306">
        <v>22.0</v>
      </c>
      <c r="IW169" s="307" t="s">
        <v>171</v>
      </c>
      <c r="IX169" s="308" t="s">
        <v>132</v>
      </c>
      <c r="IY169" s="308" t="s">
        <v>150</v>
      </c>
      <c r="IZ169" s="309" t="str">
        <f>ADHK!IZ169</f>
        <v/>
      </c>
      <c r="JA169" s="309"/>
      <c r="JB169" s="309">
        <f t="shared" si="2358"/>
        <v>0</v>
      </c>
      <c r="JC169" s="310"/>
      <c r="JD169" s="309">
        <f t="shared" si="2359"/>
        <v>0</v>
      </c>
      <c r="JE169" s="310"/>
      <c r="JF169" s="309"/>
      <c r="JG169" s="309">
        <f t="shared" si="2360"/>
        <v>0</v>
      </c>
      <c r="JH169" s="309">
        <f t="shared" si="2361"/>
        <v>0</v>
      </c>
      <c r="JI169" s="310">
        <v>0.36319999999999997</v>
      </c>
      <c r="JJ169" s="311">
        <f t="shared" si="2362"/>
        <v>0</v>
      </c>
      <c r="JK169" s="312">
        <f t="shared" si="2363"/>
        <v>0</v>
      </c>
      <c r="JL169" s="313"/>
      <c r="JM169" s="306">
        <v>22.0</v>
      </c>
      <c r="JN169" s="307" t="s">
        <v>171</v>
      </c>
      <c r="JO169" s="308" t="s">
        <v>132</v>
      </c>
      <c r="JP169" s="308" t="s">
        <v>150</v>
      </c>
      <c r="JQ169" s="309" t="str">
        <f>ADHK!JQ169</f>
        <v/>
      </c>
      <c r="JR169" s="309"/>
      <c r="JS169" s="309">
        <f t="shared" si="2364"/>
        <v>0</v>
      </c>
      <c r="JT169" s="310"/>
      <c r="JU169" s="309">
        <f t="shared" si="2365"/>
        <v>0</v>
      </c>
      <c r="JV169" s="310"/>
      <c r="JW169" s="309"/>
      <c r="JX169" s="309">
        <f t="shared" si="2366"/>
        <v>0</v>
      </c>
      <c r="JY169" s="309">
        <f t="shared" si="2367"/>
        <v>0</v>
      </c>
      <c r="JZ169" s="310">
        <v>0.36319999999999997</v>
      </c>
      <c r="KA169" s="311">
        <f t="shared" si="2368"/>
        <v>0</v>
      </c>
      <c r="KB169" s="312">
        <f t="shared" si="2369"/>
        <v>0</v>
      </c>
      <c r="KC169" s="313"/>
      <c r="KD169" s="306">
        <v>22.0</v>
      </c>
      <c r="KE169" s="307" t="s">
        <v>171</v>
      </c>
      <c r="KF169" s="308" t="s">
        <v>132</v>
      </c>
      <c r="KG169" s="308" t="s">
        <v>150</v>
      </c>
      <c r="KH169" s="309" t="str">
        <f>ADHK!KH169</f>
        <v/>
      </c>
      <c r="KI169" s="309"/>
      <c r="KJ169" s="309">
        <f t="shared" si="2370"/>
        <v>0</v>
      </c>
      <c r="KK169" s="310"/>
      <c r="KL169" s="309">
        <f t="shared" si="2371"/>
        <v>0</v>
      </c>
      <c r="KM169" s="310"/>
      <c r="KN169" s="309"/>
      <c r="KO169" s="309">
        <f t="shared" si="2372"/>
        <v>0</v>
      </c>
      <c r="KP169" s="309">
        <f t="shared" si="2373"/>
        <v>0</v>
      </c>
      <c r="KQ169" s="310">
        <v>0.36319999999999997</v>
      </c>
      <c r="KR169" s="311">
        <f t="shared" si="2374"/>
        <v>0</v>
      </c>
      <c r="KS169" s="312">
        <f t="shared" si="2375"/>
        <v>0</v>
      </c>
      <c r="KT169" s="313"/>
      <c r="KU169" s="314"/>
    </row>
    <row r="170" ht="15.75" customHeight="1">
      <c r="A170" s="306">
        <v>23.0</v>
      </c>
      <c r="B170" s="307" t="s">
        <v>172</v>
      </c>
      <c r="C170" s="308" t="s">
        <v>132</v>
      </c>
      <c r="D170" s="308" t="s">
        <v>150</v>
      </c>
      <c r="E170" s="309" t="str">
        <f>ADHK!E170</f>
        <v/>
      </c>
      <c r="F170" s="309" t="str">
        <f>ADHK!F170</f>
        <v/>
      </c>
      <c r="G170" s="309">
        <f t="shared" si="2268"/>
        <v>0</v>
      </c>
      <c r="H170" s="310"/>
      <c r="I170" s="309">
        <f t="shared" si="2269"/>
        <v>0</v>
      </c>
      <c r="J170" s="310"/>
      <c r="K170" s="309"/>
      <c r="L170" s="309">
        <f t="shared" si="2270"/>
        <v>0</v>
      </c>
      <c r="M170" s="309">
        <f t="shared" si="2271"/>
        <v>0</v>
      </c>
      <c r="N170" s="310">
        <v>0.36319999999999997</v>
      </c>
      <c r="O170" s="311">
        <f t="shared" si="2272"/>
        <v>0</v>
      </c>
      <c r="P170" s="312">
        <f t="shared" si="2273"/>
        <v>0</v>
      </c>
      <c r="Q170" s="313"/>
      <c r="R170" s="306">
        <v>23.0</v>
      </c>
      <c r="S170" s="307" t="s">
        <v>172</v>
      </c>
      <c r="T170" s="308" t="s">
        <v>132</v>
      </c>
      <c r="U170" s="308" t="s">
        <v>150</v>
      </c>
      <c r="V170" s="309" t="str">
        <f>ADHK!V170</f>
        <v/>
      </c>
      <c r="W170" s="309"/>
      <c r="X170" s="309">
        <f t="shared" si="2274"/>
        <v>0</v>
      </c>
      <c r="Y170" s="310"/>
      <c r="Z170" s="309">
        <f t="shared" si="2275"/>
        <v>0</v>
      </c>
      <c r="AA170" s="310"/>
      <c r="AB170" s="309"/>
      <c r="AC170" s="309">
        <f t="shared" si="2276"/>
        <v>0</v>
      </c>
      <c r="AD170" s="309">
        <f t="shared" si="2277"/>
        <v>0</v>
      </c>
      <c r="AE170" s="310">
        <v>0.36319999999999997</v>
      </c>
      <c r="AF170" s="311">
        <f t="shared" si="2278"/>
        <v>0</v>
      </c>
      <c r="AG170" s="312">
        <f t="shared" si="2279"/>
        <v>0</v>
      </c>
      <c r="AH170" s="313"/>
      <c r="AI170" s="306">
        <v>23.0</v>
      </c>
      <c r="AJ170" s="307" t="s">
        <v>172</v>
      </c>
      <c r="AK170" s="308" t="s">
        <v>132</v>
      </c>
      <c r="AL170" s="308" t="s">
        <v>150</v>
      </c>
      <c r="AM170" s="309" t="str">
        <f>ADHK!AM170</f>
        <v/>
      </c>
      <c r="AN170" s="309"/>
      <c r="AO170" s="309">
        <f t="shared" si="2280"/>
        <v>0</v>
      </c>
      <c r="AP170" s="310"/>
      <c r="AQ170" s="309">
        <f t="shared" si="2281"/>
        <v>0</v>
      </c>
      <c r="AR170" s="310"/>
      <c r="AS170" s="309"/>
      <c r="AT170" s="309">
        <f t="shared" si="2282"/>
        <v>0</v>
      </c>
      <c r="AU170" s="309">
        <f t="shared" si="2283"/>
        <v>0</v>
      </c>
      <c r="AV170" s="310">
        <v>0.36319999999999997</v>
      </c>
      <c r="AW170" s="311">
        <f t="shared" si="2284"/>
        <v>0</v>
      </c>
      <c r="AX170" s="312">
        <f t="shared" si="2285"/>
        <v>0</v>
      </c>
      <c r="AY170" s="313"/>
      <c r="AZ170" s="306">
        <v>23.0</v>
      </c>
      <c r="BA170" s="307" t="s">
        <v>172</v>
      </c>
      <c r="BB170" s="308" t="s">
        <v>132</v>
      </c>
      <c r="BC170" s="308" t="s">
        <v>150</v>
      </c>
      <c r="BD170" s="309" t="str">
        <f>ADHK!BD170</f>
        <v/>
      </c>
      <c r="BE170" s="309"/>
      <c r="BF170" s="309">
        <f t="shared" si="2286"/>
        <v>0</v>
      </c>
      <c r="BG170" s="310"/>
      <c r="BH170" s="309">
        <f t="shared" si="2287"/>
        <v>0</v>
      </c>
      <c r="BI170" s="310"/>
      <c r="BJ170" s="309"/>
      <c r="BK170" s="309">
        <f t="shared" si="2288"/>
        <v>0</v>
      </c>
      <c r="BL170" s="309">
        <f t="shared" si="2289"/>
        <v>0</v>
      </c>
      <c r="BM170" s="310">
        <v>0.36319999999999997</v>
      </c>
      <c r="BN170" s="311">
        <f t="shared" si="2290"/>
        <v>0</v>
      </c>
      <c r="BO170" s="312">
        <f t="shared" si="2291"/>
        <v>0</v>
      </c>
      <c r="BP170" s="313"/>
      <c r="BQ170" s="306">
        <v>23.0</v>
      </c>
      <c r="BR170" s="307" t="s">
        <v>172</v>
      </c>
      <c r="BS170" s="308" t="s">
        <v>132</v>
      </c>
      <c r="BT170" s="308" t="s">
        <v>150</v>
      </c>
      <c r="BU170" s="309" t="str">
        <f>ADHK!BU170</f>
        <v/>
      </c>
      <c r="BV170" s="309"/>
      <c r="BW170" s="309">
        <f t="shared" si="2292"/>
        <v>0</v>
      </c>
      <c r="BX170" s="310"/>
      <c r="BY170" s="309">
        <f t="shared" si="2293"/>
        <v>0</v>
      </c>
      <c r="BZ170" s="310"/>
      <c r="CA170" s="309"/>
      <c r="CB170" s="309">
        <f t="shared" si="2294"/>
        <v>0</v>
      </c>
      <c r="CC170" s="309">
        <f t="shared" si="2295"/>
        <v>0</v>
      </c>
      <c r="CD170" s="310">
        <v>0.36319999999999997</v>
      </c>
      <c r="CE170" s="311">
        <f t="shared" si="2296"/>
        <v>0</v>
      </c>
      <c r="CF170" s="312">
        <f t="shared" si="2297"/>
        <v>0</v>
      </c>
      <c r="CG170" s="313"/>
      <c r="CH170" s="306">
        <v>23.0</v>
      </c>
      <c r="CI170" s="307" t="s">
        <v>172</v>
      </c>
      <c r="CJ170" s="308" t="s">
        <v>132</v>
      </c>
      <c r="CK170" s="308" t="s">
        <v>150</v>
      </c>
      <c r="CL170" s="309" t="str">
        <f>ADHK!CL170</f>
        <v/>
      </c>
      <c r="CM170" s="309"/>
      <c r="CN170" s="309">
        <f t="shared" si="2298"/>
        <v>0</v>
      </c>
      <c r="CO170" s="310"/>
      <c r="CP170" s="309">
        <f t="shared" si="2299"/>
        <v>0</v>
      </c>
      <c r="CQ170" s="310"/>
      <c r="CR170" s="309"/>
      <c r="CS170" s="309">
        <f t="shared" si="2300"/>
        <v>0</v>
      </c>
      <c r="CT170" s="309">
        <f t="shared" si="2301"/>
        <v>0</v>
      </c>
      <c r="CU170" s="310">
        <v>0.36319999999999997</v>
      </c>
      <c r="CV170" s="311">
        <f t="shared" si="2302"/>
        <v>0</v>
      </c>
      <c r="CW170" s="312">
        <f t="shared" si="2303"/>
        <v>0</v>
      </c>
      <c r="CX170" s="313"/>
      <c r="CY170" s="306">
        <v>23.0</v>
      </c>
      <c r="CZ170" s="307" t="s">
        <v>172</v>
      </c>
      <c r="DA170" s="308" t="s">
        <v>132</v>
      </c>
      <c r="DB170" s="308" t="s">
        <v>150</v>
      </c>
      <c r="DC170" s="309" t="str">
        <f>ADHK!DC170</f>
        <v/>
      </c>
      <c r="DD170" s="309"/>
      <c r="DE170" s="309">
        <f t="shared" si="2304"/>
        <v>0</v>
      </c>
      <c r="DF170" s="310"/>
      <c r="DG170" s="309">
        <f t="shared" si="2305"/>
        <v>0</v>
      </c>
      <c r="DH170" s="310"/>
      <c r="DI170" s="309"/>
      <c r="DJ170" s="309">
        <f t="shared" si="2306"/>
        <v>0</v>
      </c>
      <c r="DK170" s="309">
        <f t="shared" si="2307"/>
        <v>0</v>
      </c>
      <c r="DL170" s="310">
        <v>0.36319999999999997</v>
      </c>
      <c r="DM170" s="311">
        <f t="shared" si="2308"/>
        <v>0</v>
      </c>
      <c r="DN170" s="312">
        <f t="shared" si="2309"/>
        <v>0</v>
      </c>
      <c r="DO170" s="313"/>
      <c r="DP170" s="306">
        <v>23.0</v>
      </c>
      <c r="DQ170" s="307" t="s">
        <v>172</v>
      </c>
      <c r="DR170" s="308" t="s">
        <v>132</v>
      </c>
      <c r="DS170" s="308" t="s">
        <v>150</v>
      </c>
      <c r="DT170" s="309" t="str">
        <f>ADHK!DT170</f>
        <v/>
      </c>
      <c r="DU170" s="309"/>
      <c r="DV170" s="309">
        <f t="shared" si="2310"/>
        <v>0</v>
      </c>
      <c r="DW170" s="310"/>
      <c r="DX170" s="309">
        <f t="shared" si="2311"/>
        <v>0</v>
      </c>
      <c r="DY170" s="310"/>
      <c r="DZ170" s="309"/>
      <c r="EA170" s="309">
        <f t="shared" si="2312"/>
        <v>0</v>
      </c>
      <c r="EB170" s="309">
        <f t="shared" si="2313"/>
        <v>0</v>
      </c>
      <c r="EC170" s="310">
        <v>0.36319999999999997</v>
      </c>
      <c r="ED170" s="311">
        <f t="shared" si="2314"/>
        <v>0</v>
      </c>
      <c r="EE170" s="312">
        <f t="shared" si="2315"/>
        <v>0</v>
      </c>
      <c r="EF170" s="313"/>
      <c r="EG170" s="306">
        <v>23.0</v>
      </c>
      <c r="EH170" s="307" t="s">
        <v>172</v>
      </c>
      <c r="EI170" s="308" t="s">
        <v>132</v>
      </c>
      <c r="EJ170" s="308" t="s">
        <v>150</v>
      </c>
      <c r="EK170" s="309" t="str">
        <f>ADHK!EK170</f>
        <v/>
      </c>
      <c r="EL170" s="309"/>
      <c r="EM170" s="309">
        <f t="shared" si="2316"/>
        <v>0</v>
      </c>
      <c r="EN170" s="310"/>
      <c r="EO170" s="309">
        <f t="shared" si="2317"/>
        <v>0</v>
      </c>
      <c r="EP170" s="310"/>
      <c r="EQ170" s="309"/>
      <c r="ER170" s="309">
        <f t="shared" si="2318"/>
        <v>0</v>
      </c>
      <c r="ES170" s="309">
        <f t="shared" si="2319"/>
        <v>0</v>
      </c>
      <c r="ET170" s="310">
        <v>0.36319999999999997</v>
      </c>
      <c r="EU170" s="311">
        <f t="shared" si="2320"/>
        <v>0</v>
      </c>
      <c r="EV170" s="312">
        <f t="shared" si="2321"/>
        <v>0</v>
      </c>
      <c r="EW170" s="313"/>
      <c r="EX170" s="306">
        <v>23.0</v>
      </c>
      <c r="EY170" s="307" t="s">
        <v>172</v>
      </c>
      <c r="EZ170" s="308" t="s">
        <v>132</v>
      </c>
      <c r="FA170" s="308" t="s">
        <v>150</v>
      </c>
      <c r="FB170" s="309" t="str">
        <f>ADHK!FB170</f>
        <v/>
      </c>
      <c r="FC170" s="309"/>
      <c r="FD170" s="309">
        <f t="shared" si="2322"/>
        <v>0</v>
      </c>
      <c r="FE170" s="310"/>
      <c r="FF170" s="309">
        <f t="shared" si="2323"/>
        <v>0</v>
      </c>
      <c r="FG170" s="310"/>
      <c r="FH170" s="309"/>
      <c r="FI170" s="309">
        <f t="shared" si="2324"/>
        <v>0</v>
      </c>
      <c r="FJ170" s="309">
        <f t="shared" si="2325"/>
        <v>0</v>
      </c>
      <c r="FK170" s="310">
        <v>0.36319999999999997</v>
      </c>
      <c r="FL170" s="311">
        <f t="shared" si="2326"/>
        <v>0</v>
      </c>
      <c r="FM170" s="312">
        <f t="shared" si="2327"/>
        <v>0</v>
      </c>
      <c r="FN170" s="313"/>
      <c r="FO170" s="306">
        <v>23.0</v>
      </c>
      <c r="FP170" s="307" t="s">
        <v>172</v>
      </c>
      <c r="FQ170" s="308" t="s">
        <v>132</v>
      </c>
      <c r="FR170" s="308" t="s">
        <v>150</v>
      </c>
      <c r="FS170" s="309" t="str">
        <f>ADHK!FS170</f>
        <v/>
      </c>
      <c r="FT170" s="309"/>
      <c r="FU170" s="309">
        <f t="shared" si="2328"/>
        <v>0</v>
      </c>
      <c r="FV170" s="310"/>
      <c r="FW170" s="309">
        <f t="shared" si="2329"/>
        <v>0</v>
      </c>
      <c r="FX170" s="310"/>
      <c r="FY170" s="309"/>
      <c r="FZ170" s="309">
        <f t="shared" si="2330"/>
        <v>0</v>
      </c>
      <c r="GA170" s="309">
        <f t="shared" si="2331"/>
        <v>0</v>
      </c>
      <c r="GB170" s="310">
        <v>0.36319999999999997</v>
      </c>
      <c r="GC170" s="311">
        <f t="shared" si="2332"/>
        <v>0</v>
      </c>
      <c r="GD170" s="312">
        <f t="shared" si="2333"/>
        <v>0</v>
      </c>
      <c r="GE170" s="313"/>
      <c r="GF170" s="306">
        <v>23.0</v>
      </c>
      <c r="GG170" s="307" t="s">
        <v>172</v>
      </c>
      <c r="GH170" s="308" t="s">
        <v>132</v>
      </c>
      <c r="GI170" s="308" t="s">
        <v>150</v>
      </c>
      <c r="GJ170" s="309" t="str">
        <f>ADHK!GJ170</f>
        <v/>
      </c>
      <c r="GK170" s="309"/>
      <c r="GL170" s="309">
        <f t="shared" si="2334"/>
        <v>0</v>
      </c>
      <c r="GM170" s="310"/>
      <c r="GN170" s="309">
        <f t="shared" si="2335"/>
        <v>0</v>
      </c>
      <c r="GO170" s="310"/>
      <c r="GP170" s="309"/>
      <c r="GQ170" s="309">
        <f t="shared" si="2336"/>
        <v>0</v>
      </c>
      <c r="GR170" s="309">
        <f t="shared" si="2337"/>
        <v>0</v>
      </c>
      <c r="GS170" s="310">
        <v>0.36319999999999997</v>
      </c>
      <c r="GT170" s="311">
        <f t="shared" si="2338"/>
        <v>0</v>
      </c>
      <c r="GU170" s="312">
        <f t="shared" si="2339"/>
        <v>0</v>
      </c>
      <c r="GV170" s="313"/>
      <c r="GW170" s="306">
        <v>23.0</v>
      </c>
      <c r="GX170" s="307" t="s">
        <v>172</v>
      </c>
      <c r="GY170" s="308" t="s">
        <v>132</v>
      </c>
      <c r="GZ170" s="308" t="s">
        <v>150</v>
      </c>
      <c r="HA170" s="309" t="str">
        <f>ADHK!HA170</f>
        <v/>
      </c>
      <c r="HB170" s="309"/>
      <c r="HC170" s="309">
        <f t="shared" si="2340"/>
        <v>0</v>
      </c>
      <c r="HD170" s="310"/>
      <c r="HE170" s="309">
        <f t="shared" si="2341"/>
        <v>0</v>
      </c>
      <c r="HF170" s="310"/>
      <c r="HG170" s="309"/>
      <c r="HH170" s="309">
        <f t="shared" si="2342"/>
        <v>0</v>
      </c>
      <c r="HI170" s="309">
        <f t="shared" si="2343"/>
        <v>0</v>
      </c>
      <c r="HJ170" s="310">
        <v>0.36319999999999997</v>
      </c>
      <c r="HK170" s="311">
        <f t="shared" si="2344"/>
        <v>0</v>
      </c>
      <c r="HL170" s="312">
        <f t="shared" si="2345"/>
        <v>0</v>
      </c>
      <c r="HM170" s="313"/>
      <c r="HN170" s="306">
        <v>23.0</v>
      </c>
      <c r="HO170" s="307" t="s">
        <v>172</v>
      </c>
      <c r="HP170" s="308" t="s">
        <v>132</v>
      </c>
      <c r="HQ170" s="308" t="s">
        <v>150</v>
      </c>
      <c r="HR170" s="309" t="str">
        <f>ADHK!HR170</f>
        <v/>
      </c>
      <c r="HS170" s="309"/>
      <c r="HT170" s="309">
        <f t="shared" si="2346"/>
        <v>0</v>
      </c>
      <c r="HU170" s="310"/>
      <c r="HV170" s="309">
        <f t="shared" si="2347"/>
        <v>0</v>
      </c>
      <c r="HW170" s="310"/>
      <c r="HX170" s="309"/>
      <c r="HY170" s="309">
        <f t="shared" si="2348"/>
        <v>0</v>
      </c>
      <c r="HZ170" s="309">
        <f t="shared" si="2349"/>
        <v>0</v>
      </c>
      <c r="IA170" s="310">
        <v>0.36319999999999997</v>
      </c>
      <c r="IB170" s="311">
        <f t="shared" si="2350"/>
        <v>0</v>
      </c>
      <c r="IC170" s="312">
        <f t="shared" si="2351"/>
        <v>0</v>
      </c>
      <c r="ID170" s="313"/>
      <c r="IE170" s="306">
        <v>23.0</v>
      </c>
      <c r="IF170" s="307" t="s">
        <v>172</v>
      </c>
      <c r="IG170" s="308" t="s">
        <v>132</v>
      </c>
      <c r="IH170" s="308" t="s">
        <v>150</v>
      </c>
      <c r="II170" s="309" t="str">
        <f>ADHK!II170</f>
        <v/>
      </c>
      <c r="IJ170" s="309"/>
      <c r="IK170" s="309">
        <f t="shared" si="2352"/>
        <v>0</v>
      </c>
      <c r="IL170" s="310"/>
      <c r="IM170" s="309">
        <f t="shared" si="2353"/>
        <v>0</v>
      </c>
      <c r="IN170" s="310"/>
      <c r="IO170" s="309"/>
      <c r="IP170" s="309">
        <f t="shared" si="2354"/>
        <v>0</v>
      </c>
      <c r="IQ170" s="309">
        <f t="shared" si="2355"/>
        <v>0</v>
      </c>
      <c r="IR170" s="310">
        <v>0.36319999999999997</v>
      </c>
      <c r="IS170" s="311">
        <f t="shared" si="2356"/>
        <v>0</v>
      </c>
      <c r="IT170" s="312">
        <f t="shared" si="2357"/>
        <v>0</v>
      </c>
      <c r="IU170" s="313"/>
      <c r="IV170" s="306">
        <v>23.0</v>
      </c>
      <c r="IW170" s="307" t="s">
        <v>172</v>
      </c>
      <c r="IX170" s="308" t="s">
        <v>132</v>
      </c>
      <c r="IY170" s="308" t="s">
        <v>150</v>
      </c>
      <c r="IZ170" s="309" t="str">
        <f>ADHK!IZ170</f>
        <v/>
      </c>
      <c r="JA170" s="309"/>
      <c r="JB170" s="309">
        <f t="shared" si="2358"/>
        <v>0</v>
      </c>
      <c r="JC170" s="310"/>
      <c r="JD170" s="309">
        <f t="shared" si="2359"/>
        <v>0</v>
      </c>
      <c r="JE170" s="310"/>
      <c r="JF170" s="309"/>
      <c r="JG170" s="309">
        <f t="shared" si="2360"/>
        <v>0</v>
      </c>
      <c r="JH170" s="309">
        <f t="shared" si="2361"/>
        <v>0</v>
      </c>
      <c r="JI170" s="310">
        <v>0.36319999999999997</v>
      </c>
      <c r="JJ170" s="311">
        <f t="shared" si="2362"/>
        <v>0</v>
      </c>
      <c r="JK170" s="312">
        <f t="shared" si="2363"/>
        <v>0</v>
      </c>
      <c r="JL170" s="313"/>
      <c r="JM170" s="306">
        <v>23.0</v>
      </c>
      <c r="JN170" s="307" t="s">
        <v>172</v>
      </c>
      <c r="JO170" s="308" t="s">
        <v>132</v>
      </c>
      <c r="JP170" s="308" t="s">
        <v>150</v>
      </c>
      <c r="JQ170" s="309" t="str">
        <f>ADHK!JQ170</f>
        <v/>
      </c>
      <c r="JR170" s="309"/>
      <c r="JS170" s="309">
        <f t="shared" si="2364"/>
        <v>0</v>
      </c>
      <c r="JT170" s="310"/>
      <c r="JU170" s="309">
        <f t="shared" si="2365"/>
        <v>0</v>
      </c>
      <c r="JV170" s="310"/>
      <c r="JW170" s="309"/>
      <c r="JX170" s="309">
        <f t="shared" si="2366"/>
        <v>0</v>
      </c>
      <c r="JY170" s="309">
        <f t="shared" si="2367"/>
        <v>0</v>
      </c>
      <c r="JZ170" s="310">
        <v>0.36319999999999997</v>
      </c>
      <c r="KA170" s="311">
        <f t="shared" si="2368"/>
        <v>0</v>
      </c>
      <c r="KB170" s="312">
        <f t="shared" si="2369"/>
        <v>0</v>
      </c>
      <c r="KC170" s="313"/>
      <c r="KD170" s="306">
        <v>23.0</v>
      </c>
      <c r="KE170" s="307" t="s">
        <v>172</v>
      </c>
      <c r="KF170" s="308" t="s">
        <v>132</v>
      </c>
      <c r="KG170" s="308" t="s">
        <v>150</v>
      </c>
      <c r="KH170" s="309" t="str">
        <f>ADHK!KH170</f>
        <v/>
      </c>
      <c r="KI170" s="309"/>
      <c r="KJ170" s="309">
        <f t="shared" si="2370"/>
        <v>0</v>
      </c>
      <c r="KK170" s="310"/>
      <c r="KL170" s="309">
        <f t="shared" si="2371"/>
        <v>0</v>
      </c>
      <c r="KM170" s="310"/>
      <c r="KN170" s="309"/>
      <c r="KO170" s="309">
        <f t="shared" si="2372"/>
        <v>0</v>
      </c>
      <c r="KP170" s="309">
        <f t="shared" si="2373"/>
        <v>0</v>
      </c>
      <c r="KQ170" s="310">
        <v>0.36319999999999997</v>
      </c>
      <c r="KR170" s="311">
        <f t="shared" si="2374"/>
        <v>0</v>
      </c>
      <c r="KS170" s="312">
        <f t="shared" si="2375"/>
        <v>0</v>
      </c>
      <c r="KT170" s="313"/>
      <c r="KU170" s="314"/>
    </row>
    <row r="171" ht="15.75" customHeight="1">
      <c r="A171" s="306">
        <v>24.0</v>
      </c>
      <c r="B171" s="307" t="s">
        <v>173</v>
      </c>
      <c r="C171" s="308" t="s">
        <v>132</v>
      </c>
      <c r="D171" s="308" t="s">
        <v>150</v>
      </c>
      <c r="E171" s="309" t="str">
        <f>ADHK!E171</f>
        <v/>
      </c>
      <c r="F171" s="309" t="str">
        <f>ADHK!F171</f>
        <v/>
      </c>
      <c r="G171" s="309">
        <f t="shared" si="2268"/>
        <v>0</v>
      </c>
      <c r="H171" s="310"/>
      <c r="I171" s="309">
        <f t="shared" si="2269"/>
        <v>0</v>
      </c>
      <c r="J171" s="310"/>
      <c r="K171" s="309"/>
      <c r="L171" s="309">
        <f t="shared" si="2270"/>
        <v>0</v>
      </c>
      <c r="M171" s="309">
        <f t="shared" si="2271"/>
        <v>0</v>
      </c>
      <c r="N171" s="310">
        <v>0.36319999999999997</v>
      </c>
      <c r="O171" s="311">
        <f t="shared" si="2272"/>
        <v>0</v>
      </c>
      <c r="P171" s="312">
        <f t="shared" si="2273"/>
        <v>0</v>
      </c>
      <c r="Q171" s="313"/>
      <c r="R171" s="306">
        <v>24.0</v>
      </c>
      <c r="S171" s="307" t="s">
        <v>173</v>
      </c>
      <c r="T171" s="308" t="s">
        <v>132</v>
      </c>
      <c r="U171" s="308" t="s">
        <v>150</v>
      </c>
      <c r="V171" s="309" t="str">
        <f>ADHK!V171</f>
        <v/>
      </c>
      <c r="W171" s="309"/>
      <c r="X171" s="309">
        <f t="shared" si="2274"/>
        <v>0</v>
      </c>
      <c r="Y171" s="310"/>
      <c r="Z171" s="309">
        <f t="shared" si="2275"/>
        <v>0</v>
      </c>
      <c r="AA171" s="310"/>
      <c r="AB171" s="309"/>
      <c r="AC171" s="309">
        <f t="shared" si="2276"/>
        <v>0</v>
      </c>
      <c r="AD171" s="309">
        <f t="shared" si="2277"/>
        <v>0</v>
      </c>
      <c r="AE171" s="310">
        <v>0.36319999999999997</v>
      </c>
      <c r="AF171" s="311">
        <f t="shared" si="2278"/>
        <v>0</v>
      </c>
      <c r="AG171" s="312">
        <f t="shared" si="2279"/>
        <v>0</v>
      </c>
      <c r="AH171" s="313"/>
      <c r="AI171" s="306">
        <v>24.0</v>
      </c>
      <c r="AJ171" s="307" t="s">
        <v>173</v>
      </c>
      <c r="AK171" s="308" t="s">
        <v>132</v>
      </c>
      <c r="AL171" s="308" t="s">
        <v>150</v>
      </c>
      <c r="AM171" s="309" t="str">
        <f>ADHK!AM171</f>
        <v/>
      </c>
      <c r="AN171" s="309"/>
      <c r="AO171" s="309">
        <f t="shared" si="2280"/>
        <v>0</v>
      </c>
      <c r="AP171" s="310"/>
      <c r="AQ171" s="309">
        <f t="shared" si="2281"/>
        <v>0</v>
      </c>
      <c r="AR171" s="310"/>
      <c r="AS171" s="309"/>
      <c r="AT171" s="309">
        <f t="shared" si="2282"/>
        <v>0</v>
      </c>
      <c r="AU171" s="309">
        <f t="shared" si="2283"/>
        <v>0</v>
      </c>
      <c r="AV171" s="310">
        <v>0.36319999999999997</v>
      </c>
      <c r="AW171" s="311">
        <f t="shared" si="2284"/>
        <v>0</v>
      </c>
      <c r="AX171" s="312">
        <f t="shared" si="2285"/>
        <v>0</v>
      </c>
      <c r="AY171" s="313"/>
      <c r="AZ171" s="306">
        <v>24.0</v>
      </c>
      <c r="BA171" s="307" t="s">
        <v>173</v>
      </c>
      <c r="BB171" s="308" t="s">
        <v>132</v>
      </c>
      <c r="BC171" s="308" t="s">
        <v>150</v>
      </c>
      <c r="BD171" s="309" t="str">
        <f>ADHK!BD171</f>
        <v/>
      </c>
      <c r="BE171" s="309"/>
      <c r="BF171" s="309">
        <f t="shared" si="2286"/>
        <v>0</v>
      </c>
      <c r="BG171" s="310"/>
      <c r="BH171" s="309">
        <f t="shared" si="2287"/>
        <v>0</v>
      </c>
      <c r="BI171" s="310"/>
      <c r="BJ171" s="309"/>
      <c r="BK171" s="309">
        <f t="shared" si="2288"/>
        <v>0</v>
      </c>
      <c r="BL171" s="309">
        <f t="shared" si="2289"/>
        <v>0</v>
      </c>
      <c r="BM171" s="310">
        <v>0.36319999999999997</v>
      </c>
      <c r="BN171" s="311">
        <f t="shared" si="2290"/>
        <v>0</v>
      </c>
      <c r="BO171" s="312">
        <f t="shared" si="2291"/>
        <v>0</v>
      </c>
      <c r="BP171" s="313"/>
      <c r="BQ171" s="306">
        <v>24.0</v>
      </c>
      <c r="BR171" s="307" t="s">
        <v>173</v>
      </c>
      <c r="BS171" s="308" t="s">
        <v>132</v>
      </c>
      <c r="BT171" s="308" t="s">
        <v>150</v>
      </c>
      <c r="BU171" s="309" t="str">
        <f>ADHK!BU171</f>
        <v/>
      </c>
      <c r="BV171" s="309"/>
      <c r="BW171" s="309">
        <f t="shared" si="2292"/>
        <v>0</v>
      </c>
      <c r="BX171" s="310"/>
      <c r="BY171" s="309">
        <f t="shared" si="2293"/>
        <v>0</v>
      </c>
      <c r="BZ171" s="310"/>
      <c r="CA171" s="309"/>
      <c r="CB171" s="309">
        <f t="shared" si="2294"/>
        <v>0</v>
      </c>
      <c r="CC171" s="309">
        <f t="shared" si="2295"/>
        <v>0</v>
      </c>
      <c r="CD171" s="310">
        <v>0.36319999999999997</v>
      </c>
      <c r="CE171" s="311">
        <f t="shared" si="2296"/>
        <v>0</v>
      </c>
      <c r="CF171" s="312">
        <f t="shared" si="2297"/>
        <v>0</v>
      </c>
      <c r="CG171" s="313"/>
      <c r="CH171" s="306">
        <v>24.0</v>
      </c>
      <c r="CI171" s="307" t="s">
        <v>173</v>
      </c>
      <c r="CJ171" s="308" t="s">
        <v>132</v>
      </c>
      <c r="CK171" s="308" t="s">
        <v>150</v>
      </c>
      <c r="CL171" s="309" t="str">
        <f>ADHK!CL171</f>
        <v/>
      </c>
      <c r="CM171" s="309"/>
      <c r="CN171" s="309">
        <f t="shared" si="2298"/>
        <v>0</v>
      </c>
      <c r="CO171" s="310"/>
      <c r="CP171" s="309">
        <f t="shared" si="2299"/>
        <v>0</v>
      </c>
      <c r="CQ171" s="310"/>
      <c r="CR171" s="309"/>
      <c r="CS171" s="309">
        <f t="shared" si="2300"/>
        <v>0</v>
      </c>
      <c r="CT171" s="309">
        <f t="shared" si="2301"/>
        <v>0</v>
      </c>
      <c r="CU171" s="310">
        <v>0.36319999999999997</v>
      </c>
      <c r="CV171" s="311">
        <f t="shared" si="2302"/>
        <v>0</v>
      </c>
      <c r="CW171" s="312">
        <f t="shared" si="2303"/>
        <v>0</v>
      </c>
      <c r="CX171" s="313"/>
      <c r="CY171" s="306">
        <v>24.0</v>
      </c>
      <c r="CZ171" s="307" t="s">
        <v>173</v>
      </c>
      <c r="DA171" s="308" t="s">
        <v>132</v>
      </c>
      <c r="DB171" s="308" t="s">
        <v>150</v>
      </c>
      <c r="DC171" s="309" t="str">
        <f>ADHK!DC171</f>
        <v/>
      </c>
      <c r="DD171" s="309"/>
      <c r="DE171" s="309">
        <f t="shared" si="2304"/>
        <v>0</v>
      </c>
      <c r="DF171" s="310"/>
      <c r="DG171" s="309">
        <f t="shared" si="2305"/>
        <v>0</v>
      </c>
      <c r="DH171" s="310"/>
      <c r="DI171" s="309"/>
      <c r="DJ171" s="309">
        <f t="shared" si="2306"/>
        <v>0</v>
      </c>
      <c r="DK171" s="309">
        <f t="shared" si="2307"/>
        <v>0</v>
      </c>
      <c r="DL171" s="310">
        <v>0.36319999999999997</v>
      </c>
      <c r="DM171" s="311">
        <f t="shared" si="2308"/>
        <v>0</v>
      </c>
      <c r="DN171" s="312">
        <f t="shared" si="2309"/>
        <v>0</v>
      </c>
      <c r="DO171" s="313"/>
      <c r="DP171" s="306">
        <v>24.0</v>
      </c>
      <c r="DQ171" s="307" t="s">
        <v>173</v>
      </c>
      <c r="DR171" s="308" t="s">
        <v>132</v>
      </c>
      <c r="DS171" s="308" t="s">
        <v>150</v>
      </c>
      <c r="DT171" s="309" t="str">
        <f>ADHK!DT171</f>
        <v/>
      </c>
      <c r="DU171" s="309"/>
      <c r="DV171" s="309">
        <f t="shared" si="2310"/>
        <v>0</v>
      </c>
      <c r="DW171" s="310"/>
      <c r="DX171" s="309">
        <f t="shared" si="2311"/>
        <v>0</v>
      </c>
      <c r="DY171" s="310"/>
      <c r="DZ171" s="309"/>
      <c r="EA171" s="309">
        <f t="shared" si="2312"/>
        <v>0</v>
      </c>
      <c r="EB171" s="309">
        <f t="shared" si="2313"/>
        <v>0</v>
      </c>
      <c r="EC171" s="310">
        <v>0.36319999999999997</v>
      </c>
      <c r="ED171" s="311">
        <f t="shared" si="2314"/>
        <v>0</v>
      </c>
      <c r="EE171" s="312">
        <f t="shared" si="2315"/>
        <v>0</v>
      </c>
      <c r="EF171" s="313"/>
      <c r="EG171" s="306">
        <v>24.0</v>
      </c>
      <c r="EH171" s="307" t="s">
        <v>173</v>
      </c>
      <c r="EI171" s="308" t="s">
        <v>132</v>
      </c>
      <c r="EJ171" s="308" t="s">
        <v>150</v>
      </c>
      <c r="EK171" s="309" t="str">
        <f>ADHK!EK171</f>
        <v/>
      </c>
      <c r="EL171" s="309"/>
      <c r="EM171" s="309">
        <f t="shared" si="2316"/>
        <v>0</v>
      </c>
      <c r="EN171" s="310"/>
      <c r="EO171" s="309">
        <f t="shared" si="2317"/>
        <v>0</v>
      </c>
      <c r="EP171" s="310"/>
      <c r="EQ171" s="309"/>
      <c r="ER171" s="309">
        <f t="shared" si="2318"/>
        <v>0</v>
      </c>
      <c r="ES171" s="309">
        <f t="shared" si="2319"/>
        <v>0</v>
      </c>
      <c r="ET171" s="310">
        <v>0.36319999999999997</v>
      </c>
      <c r="EU171" s="311">
        <f t="shared" si="2320"/>
        <v>0</v>
      </c>
      <c r="EV171" s="312">
        <f t="shared" si="2321"/>
        <v>0</v>
      </c>
      <c r="EW171" s="313"/>
      <c r="EX171" s="306">
        <v>24.0</v>
      </c>
      <c r="EY171" s="307" t="s">
        <v>173</v>
      </c>
      <c r="EZ171" s="308" t="s">
        <v>132</v>
      </c>
      <c r="FA171" s="308" t="s">
        <v>150</v>
      </c>
      <c r="FB171" s="309" t="str">
        <f>ADHK!FB171</f>
        <v/>
      </c>
      <c r="FC171" s="309"/>
      <c r="FD171" s="309">
        <f t="shared" si="2322"/>
        <v>0</v>
      </c>
      <c r="FE171" s="310"/>
      <c r="FF171" s="309">
        <f t="shared" si="2323"/>
        <v>0</v>
      </c>
      <c r="FG171" s="310"/>
      <c r="FH171" s="309"/>
      <c r="FI171" s="309">
        <f t="shared" si="2324"/>
        <v>0</v>
      </c>
      <c r="FJ171" s="309">
        <f t="shared" si="2325"/>
        <v>0</v>
      </c>
      <c r="FK171" s="310">
        <v>0.36319999999999997</v>
      </c>
      <c r="FL171" s="311">
        <f t="shared" si="2326"/>
        <v>0</v>
      </c>
      <c r="FM171" s="312">
        <f t="shared" si="2327"/>
        <v>0</v>
      </c>
      <c r="FN171" s="313"/>
      <c r="FO171" s="306">
        <v>24.0</v>
      </c>
      <c r="FP171" s="307" t="s">
        <v>173</v>
      </c>
      <c r="FQ171" s="308" t="s">
        <v>132</v>
      </c>
      <c r="FR171" s="308" t="s">
        <v>150</v>
      </c>
      <c r="FS171" s="309" t="str">
        <f>ADHK!FS171</f>
        <v/>
      </c>
      <c r="FT171" s="309"/>
      <c r="FU171" s="309">
        <f t="shared" si="2328"/>
        <v>0</v>
      </c>
      <c r="FV171" s="310"/>
      <c r="FW171" s="309">
        <f t="shared" si="2329"/>
        <v>0</v>
      </c>
      <c r="FX171" s="310"/>
      <c r="FY171" s="309"/>
      <c r="FZ171" s="309">
        <f t="shared" si="2330"/>
        <v>0</v>
      </c>
      <c r="GA171" s="309">
        <f t="shared" si="2331"/>
        <v>0</v>
      </c>
      <c r="GB171" s="310">
        <v>0.36319999999999997</v>
      </c>
      <c r="GC171" s="311">
        <f t="shared" si="2332"/>
        <v>0</v>
      </c>
      <c r="GD171" s="312">
        <f t="shared" si="2333"/>
        <v>0</v>
      </c>
      <c r="GE171" s="313"/>
      <c r="GF171" s="306">
        <v>24.0</v>
      </c>
      <c r="GG171" s="307" t="s">
        <v>173</v>
      </c>
      <c r="GH171" s="308" t="s">
        <v>132</v>
      </c>
      <c r="GI171" s="308" t="s">
        <v>150</v>
      </c>
      <c r="GJ171" s="309" t="str">
        <f>ADHK!GJ171</f>
        <v/>
      </c>
      <c r="GK171" s="309"/>
      <c r="GL171" s="309">
        <f t="shared" si="2334"/>
        <v>0</v>
      </c>
      <c r="GM171" s="310"/>
      <c r="GN171" s="309">
        <f t="shared" si="2335"/>
        <v>0</v>
      </c>
      <c r="GO171" s="310"/>
      <c r="GP171" s="309"/>
      <c r="GQ171" s="309">
        <f t="shared" si="2336"/>
        <v>0</v>
      </c>
      <c r="GR171" s="309">
        <f t="shared" si="2337"/>
        <v>0</v>
      </c>
      <c r="GS171" s="310">
        <v>0.36319999999999997</v>
      </c>
      <c r="GT171" s="311">
        <f t="shared" si="2338"/>
        <v>0</v>
      </c>
      <c r="GU171" s="312">
        <f t="shared" si="2339"/>
        <v>0</v>
      </c>
      <c r="GV171" s="313"/>
      <c r="GW171" s="306">
        <v>24.0</v>
      </c>
      <c r="GX171" s="307" t="s">
        <v>173</v>
      </c>
      <c r="GY171" s="308" t="s">
        <v>132</v>
      </c>
      <c r="GZ171" s="308" t="s">
        <v>150</v>
      </c>
      <c r="HA171" s="309" t="str">
        <f>ADHK!HA171</f>
        <v/>
      </c>
      <c r="HB171" s="309"/>
      <c r="HC171" s="309">
        <f t="shared" si="2340"/>
        <v>0</v>
      </c>
      <c r="HD171" s="310"/>
      <c r="HE171" s="309">
        <f t="shared" si="2341"/>
        <v>0</v>
      </c>
      <c r="HF171" s="310"/>
      <c r="HG171" s="309"/>
      <c r="HH171" s="309">
        <f t="shared" si="2342"/>
        <v>0</v>
      </c>
      <c r="HI171" s="309">
        <f t="shared" si="2343"/>
        <v>0</v>
      </c>
      <c r="HJ171" s="310">
        <v>0.36319999999999997</v>
      </c>
      <c r="HK171" s="311">
        <f t="shared" si="2344"/>
        <v>0</v>
      </c>
      <c r="HL171" s="312">
        <f t="shared" si="2345"/>
        <v>0</v>
      </c>
      <c r="HM171" s="313"/>
      <c r="HN171" s="306">
        <v>24.0</v>
      </c>
      <c r="HO171" s="307" t="s">
        <v>173</v>
      </c>
      <c r="HP171" s="308" t="s">
        <v>132</v>
      </c>
      <c r="HQ171" s="308" t="s">
        <v>150</v>
      </c>
      <c r="HR171" s="309" t="str">
        <f>ADHK!HR171</f>
        <v/>
      </c>
      <c r="HS171" s="309"/>
      <c r="HT171" s="309">
        <f t="shared" si="2346"/>
        <v>0</v>
      </c>
      <c r="HU171" s="310"/>
      <c r="HV171" s="309">
        <f t="shared" si="2347"/>
        <v>0</v>
      </c>
      <c r="HW171" s="310"/>
      <c r="HX171" s="309"/>
      <c r="HY171" s="309">
        <f t="shared" si="2348"/>
        <v>0</v>
      </c>
      <c r="HZ171" s="309">
        <f t="shared" si="2349"/>
        <v>0</v>
      </c>
      <c r="IA171" s="310">
        <v>0.36319999999999997</v>
      </c>
      <c r="IB171" s="311">
        <f t="shared" si="2350"/>
        <v>0</v>
      </c>
      <c r="IC171" s="312">
        <f t="shared" si="2351"/>
        <v>0</v>
      </c>
      <c r="ID171" s="313"/>
      <c r="IE171" s="306">
        <v>24.0</v>
      </c>
      <c r="IF171" s="307" t="s">
        <v>173</v>
      </c>
      <c r="IG171" s="308" t="s">
        <v>132</v>
      </c>
      <c r="IH171" s="308" t="s">
        <v>150</v>
      </c>
      <c r="II171" s="309" t="str">
        <f>ADHK!II171</f>
        <v/>
      </c>
      <c r="IJ171" s="309"/>
      <c r="IK171" s="309">
        <f t="shared" si="2352"/>
        <v>0</v>
      </c>
      <c r="IL171" s="310"/>
      <c r="IM171" s="309">
        <f t="shared" si="2353"/>
        <v>0</v>
      </c>
      <c r="IN171" s="310"/>
      <c r="IO171" s="309"/>
      <c r="IP171" s="309">
        <f t="shared" si="2354"/>
        <v>0</v>
      </c>
      <c r="IQ171" s="309">
        <f t="shared" si="2355"/>
        <v>0</v>
      </c>
      <c r="IR171" s="310">
        <v>0.36319999999999997</v>
      </c>
      <c r="IS171" s="311">
        <f t="shared" si="2356"/>
        <v>0</v>
      </c>
      <c r="IT171" s="312">
        <f t="shared" si="2357"/>
        <v>0</v>
      </c>
      <c r="IU171" s="313"/>
      <c r="IV171" s="306">
        <v>24.0</v>
      </c>
      <c r="IW171" s="307" t="s">
        <v>173</v>
      </c>
      <c r="IX171" s="308" t="s">
        <v>132</v>
      </c>
      <c r="IY171" s="308" t="s">
        <v>150</v>
      </c>
      <c r="IZ171" s="309" t="str">
        <f>ADHK!IZ171</f>
        <v/>
      </c>
      <c r="JA171" s="309"/>
      <c r="JB171" s="309">
        <f t="shared" si="2358"/>
        <v>0</v>
      </c>
      <c r="JC171" s="310"/>
      <c r="JD171" s="309">
        <f t="shared" si="2359"/>
        <v>0</v>
      </c>
      <c r="JE171" s="310"/>
      <c r="JF171" s="309"/>
      <c r="JG171" s="309">
        <f t="shared" si="2360"/>
        <v>0</v>
      </c>
      <c r="JH171" s="309">
        <f t="shared" si="2361"/>
        <v>0</v>
      </c>
      <c r="JI171" s="310">
        <v>0.36319999999999997</v>
      </c>
      <c r="JJ171" s="311">
        <f t="shared" si="2362"/>
        <v>0</v>
      </c>
      <c r="JK171" s="312">
        <f t="shared" si="2363"/>
        <v>0</v>
      </c>
      <c r="JL171" s="313"/>
      <c r="JM171" s="306">
        <v>24.0</v>
      </c>
      <c r="JN171" s="307" t="s">
        <v>173</v>
      </c>
      <c r="JO171" s="308" t="s">
        <v>132</v>
      </c>
      <c r="JP171" s="308" t="s">
        <v>150</v>
      </c>
      <c r="JQ171" s="309" t="str">
        <f>ADHK!JQ171</f>
        <v/>
      </c>
      <c r="JR171" s="309"/>
      <c r="JS171" s="309">
        <f t="shared" si="2364"/>
        <v>0</v>
      </c>
      <c r="JT171" s="310"/>
      <c r="JU171" s="309">
        <f t="shared" si="2365"/>
        <v>0</v>
      </c>
      <c r="JV171" s="310"/>
      <c r="JW171" s="309"/>
      <c r="JX171" s="309">
        <f t="shared" si="2366"/>
        <v>0</v>
      </c>
      <c r="JY171" s="309">
        <f t="shared" si="2367"/>
        <v>0</v>
      </c>
      <c r="JZ171" s="310">
        <v>0.36319999999999997</v>
      </c>
      <c r="KA171" s="311">
        <f t="shared" si="2368"/>
        <v>0</v>
      </c>
      <c r="KB171" s="312">
        <f t="shared" si="2369"/>
        <v>0</v>
      </c>
      <c r="KC171" s="313"/>
      <c r="KD171" s="306">
        <v>24.0</v>
      </c>
      <c r="KE171" s="307" t="s">
        <v>173</v>
      </c>
      <c r="KF171" s="308" t="s">
        <v>132</v>
      </c>
      <c r="KG171" s="308" t="s">
        <v>150</v>
      </c>
      <c r="KH171" s="309" t="str">
        <f>ADHK!KH171</f>
        <v/>
      </c>
      <c r="KI171" s="309"/>
      <c r="KJ171" s="309">
        <f t="shared" si="2370"/>
        <v>0</v>
      </c>
      <c r="KK171" s="310"/>
      <c r="KL171" s="309">
        <f t="shared" si="2371"/>
        <v>0</v>
      </c>
      <c r="KM171" s="310"/>
      <c r="KN171" s="309"/>
      <c r="KO171" s="309">
        <f t="shared" si="2372"/>
        <v>0</v>
      </c>
      <c r="KP171" s="309">
        <f t="shared" si="2373"/>
        <v>0</v>
      </c>
      <c r="KQ171" s="310">
        <v>0.36319999999999997</v>
      </c>
      <c r="KR171" s="311">
        <f t="shared" si="2374"/>
        <v>0</v>
      </c>
      <c r="KS171" s="312">
        <f t="shared" si="2375"/>
        <v>0</v>
      </c>
      <c r="KT171" s="313"/>
      <c r="KU171" s="314"/>
    </row>
    <row r="172" ht="15.75" customHeight="1">
      <c r="A172" s="306">
        <v>25.0</v>
      </c>
      <c r="B172" s="307" t="s">
        <v>174</v>
      </c>
      <c r="C172" s="308" t="s">
        <v>132</v>
      </c>
      <c r="D172" s="308" t="s">
        <v>132</v>
      </c>
      <c r="E172" s="309" t="str">
        <f>ADHK!E172</f>
        <v/>
      </c>
      <c r="F172" s="309" t="str">
        <f>ADHK!F172</f>
        <v/>
      </c>
      <c r="G172" s="309">
        <f t="shared" si="2268"/>
        <v>0</v>
      </c>
      <c r="H172" s="310"/>
      <c r="I172" s="309">
        <f t="shared" si="2269"/>
        <v>0</v>
      </c>
      <c r="J172" s="310"/>
      <c r="K172" s="309"/>
      <c r="L172" s="309">
        <f t="shared" si="2270"/>
        <v>0</v>
      </c>
      <c r="M172" s="309">
        <f t="shared" si="2271"/>
        <v>0</v>
      </c>
      <c r="N172" s="310">
        <v>0.36319999999999997</v>
      </c>
      <c r="O172" s="311">
        <f t="shared" si="2272"/>
        <v>0</v>
      </c>
      <c r="P172" s="312">
        <f t="shared" si="2273"/>
        <v>0</v>
      </c>
      <c r="Q172" s="313"/>
      <c r="R172" s="306">
        <v>25.0</v>
      </c>
      <c r="S172" s="307" t="s">
        <v>174</v>
      </c>
      <c r="T172" s="308" t="s">
        <v>132</v>
      </c>
      <c r="U172" s="308" t="s">
        <v>132</v>
      </c>
      <c r="V172" s="309" t="str">
        <f>ADHK!V172</f>
        <v/>
      </c>
      <c r="W172" s="309"/>
      <c r="X172" s="309">
        <f t="shared" si="2274"/>
        <v>0</v>
      </c>
      <c r="Y172" s="310"/>
      <c r="Z172" s="309">
        <f t="shared" si="2275"/>
        <v>0</v>
      </c>
      <c r="AA172" s="310"/>
      <c r="AB172" s="309"/>
      <c r="AC172" s="309">
        <f t="shared" si="2276"/>
        <v>0</v>
      </c>
      <c r="AD172" s="309">
        <f t="shared" si="2277"/>
        <v>0</v>
      </c>
      <c r="AE172" s="310">
        <v>0.36319999999999997</v>
      </c>
      <c r="AF172" s="311">
        <f t="shared" si="2278"/>
        <v>0</v>
      </c>
      <c r="AG172" s="312">
        <f t="shared" si="2279"/>
        <v>0</v>
      </c>
      <c r="AH172" s="313"/>
      <c r="AI172" s="306">
        <v>25.0</v>
      </c>
      <c r="AJ172" s="307" t="s">
        <v>174</v>
      </c>
      <c r="AK172" s="308" t="s">
        <v>132</v>
      </c>
      <c r="AL172" s="308" t="s">
        <v>132</v>
      </c>
      <c r="AM172" s="309" t="str">
        <f>ADHK!AM172</f>
        <v/>
      </c>
      <c r="AN172" s="309"/>
      <c r="AO172" s="309">
        <f t="shared" si="2280"/>
        <v>0</v>
      </c>
      <c r="AP172" s="310"/>
      <c r="AQ172" s="309">
        <f t="shared" si="2281"/>
        <v>0</v>
      </c>
      <c r="AR172" s="310"/>
      <c r="AS172" s="309"/>
      <c r="AT172" s="309">
        <f t="shared" si="2282"/>
        <v>0</v>
      </c>
      <c r="AU172" s="309">
        <f t="shared" si="2283"/>
        <v>0</v>
      </c>
      <c r="AV172" s="310">
        <v>0.36319999999999997</v>
      </c>
      <c r="AW172" s="311">
        <f t="shared" si="2284"/>
        <v>0</v>
      </c>
      <c r="AX172" s="312">
        <f t="shared" si="2285"/>
        <v>0</v>
      </c>
      <c r="AY172" s="313"/>
      <c r="AZ172" s="306">
        <v>25.0</v>
      </c>
      <c r="BA172" s="307" t="s">
        <v>174</v>
      </c>
      <c r="BB172" s="308" t="s">
        <v>132</v>
      </c>
      <c r="BC172" s="308" t="s">
        <v>132</v>
      </c>
      <c r="BD172" s="309" t="str">
        <f>ADHK!BD172</f>
        <v/>
      </c>
      <c r="BE172" s="309"/>
      <c r="BF172" s="309">
        <f t="shared" si="2286"/>
        <v>0</v>
      </c>
      <c r="BG172" s="310"/>
      <c r="BH172" s="309">
        <f t="shared" si="2287"/>
        <v>0</v>
      </c>
      <c r="BI172" s="310"/>
      <c r="BJ172" s="309"/>
      <c r="BK172" s="309">
        <f t="shared" si="2288"/>
        <v>0</v>
      </c>
      <c r="BL172" s="309">
        <f t="shared" si="2289"/>
        <v>0</v>
      </c>
      <c r="BM172" s="310">
        <v>0.36319999999999997</v>
      </c>
      <c r="BN172" s="311">
        <f t="shared" si="2290"/>
        <v>0</v>
      </c>
      <c r="BO172" s="312">
        <f t="shared" si="2291"/>
        <v>0</v>
      </c>
      <c r="BP172" s="313"/>
      <c r="BQ172" s="306">
        <v>25.0</v>
      </c>
      <c r="BR172" s="307" t="s">
        <v>174</v>
      </c>
      <c r="BS172" s="308" t="s">
        <v>132</v>
      </c>
      <c r="BT172" s="308" t="s">
        <v>132</v>
      </c>
      <c r="BU172" s="309" t="str">
        <f>ADHK!BU172</f>
        <v/>
      </c>
      <c r="BV172" s="309"/>
      <c r="BW172" s="309">
        <f t="shared" si="2292"/>
        <v>0</v>
      </c>
      <c r="BX172" s="310"/>
      <c r="BY172" s="309">
        <f t="shared" si="2293"/>
        <v>0</v>
      </c>
      <c r="BZ172" s="310"/>
      <c r="CA172" s="309"/>
      <c r="CB172" s="309">
        <f t="shared" si="2294"/>
        <v>0</v>
      </c>
      <c r="CC172" s="309">
        <f t="shared" si="2295"/>
        <v>0</v>
      </c>
      <c r="CD172" s="310">
        <v>0.36319999999999997</v>
      </c>
      <c r="CE172" s="311">
        <f t="shared" si="2296"/>
        <v>0</v>
      </c>
      <c r="CF172" s="312">
        <f t="shared" si="2297"/>
        <v>0</v>
      </c>
      <c r="CG172" s="313"/>
      <c r="CH172" s="306">
        <v>25.0</v>
      </c>
      <c r="CI172" s="307" t="s">
        <v>174</v>
      </c>
      <c r="CJ172" s="308" t="s">
        <v>132</v>
      </c>
      <c r="CK172" s="308" t="s">
        <v>132</v>
      </c>
      <c r="CL172" s="309" t="str">
        <f>ADHK!CL172</f>
        <v/>
      </c>
      <c r="CM172" s="309"/>
      <c r="CN172" s="309">
        <f t="shared" si="2298"/>
        <v>0</v>
      </c>
      <c r="CO172" s="310"/>
      <c r="CP172" s="309">
        <f t="shared" si="2299"/>
        <v>0</v>
      </c>
      <c r="CQ172" s="310"/>
      <c r="CR172" s="309"/>
      <c r="CS172" s="309">
        <f t="shared" si="2300"/>
        <v>0</v>
      </c>
      <c r="CT172" s="309">
        <f t="shared" si="2301"/>
        <v>0</v>
      </c>
      <c r="CU172" s="310">
        <v>0.36319999999999997</v>
      </c>
      <c r="CV172" s="311">
        <f t="shared" si="2302"/>
        <v>0</v>
      </c>
      <c r="CW172" s="312">
        <f t="shared" si="2303"/>
        <v>0</v>
      </c>
      <c r="CX172" s="313"/>
      <c r="CY172" s="306">
        <v>25.0</v>
      </c>
      <c r="CZ172" s="307" t="s">
        <v>174</v>
      </c>
      <c r="DA172" s="308" t="s">
        <v>132</v>
      </c>
      <c r="DB172" s="308" t="s">
        <v>132</v>
      </c>
      <c r="DC172" s="309" t="str">
        <f>ADHK!DC172</f>
        <v/>
      </c>
      <c r="DD172" s="309"/>
      <c r="DE172" s="309">
        <f t="shared" si="2304"/>
        <v>0</v>
      </c>
      <c r="DF172" s="310"/>
      <c r="DG172" s="309">
        <f t="shared" si="2305"/>
        <v>0</v>
      </c>
      <c r="DH172" s="310"/>
      <c r="DI172" s="309"/>
      <c r="DJ172" s="309">
        <f t="shared" si="2306"/>
        <v>0</v>
      </c>
      <c r="DK172" s="309">
        <f t="shared" si="2307"/>
        <v>0</v>
      </c>
      <c r="DL172" s="310">
        <v>0.36319999999999997</v>
      </c>
      <c r="DM172" s="311">
        <f t="shared" si="2308"/>
        <v>0</v>
      </c>
      <c r="DN172" s="312">
        <f t="shared" si="2309"/>
        <v>0</v>
      </c>
      <c r="DO172" s="313"/>
      <c r="DP172" s="306">
        <v>25.0</v>
      </c>
      <c r="DQ172" s="307" t="s">
        <v>174</v>
      </c>
      <c r="DR172" s="308" t="s">
        <v>132</v>
      </c>
      <c r="DS172" s="308" t="s">
        <v>132</v>
      </c>
      <c r="DT172" s="309" t="str">
        <f>ADHK!DT172</f>
        <v/>
      </c>
      <c r="DU172" s="309"/>
      <c r="DV172" s="309">
        <f t="shared" si="2310"/>
        <v>0</v>
      </c>
      <c r="DW172" s="310"/>
      <c r="DX172" s="309">
        <f t="shared" si="2311"/>
        <v>0</v>
      </c>
      <c r="DY172" s="310"/>
      <c r="DZ172" s="309"/>
      <c r="EA172" s="309">
        <f t="shared" si="2312"/>
        <v>0</v>
      </c>
      <c r="EB172" s="309">
        <f t="shared" si="2313"/>
        <v>0</v>
      </c>
      <c r="EC172" s="310">
        <v>0.36319999999999997</v>
      </c>
      <c r="ED172" s="311">
        <f t="shared" si="2314"/>
        <v>0</v>
      </c>
      <c r="EE172" s="312">
        <f t="shared" si="2315"/>
        <v>0</v>
      </c>
      <c r="EF172" s="313"/>
      <c r="EG172" s="306">
        <v>25.0</v>
      </c>
      <c r="EH172" s="307" t="s">
        <v>174</v>
      </c>
      <c r="EI172" s="308" t="s">
        <v>132</v>
      </c>
      <c r="EJ172" s="308" t="s">
        <v>132</v>
      </c>
      <c r="EK172" s="309" t="str">
        <f>ADHK!EK172</f>
        <v/>
      </c>
      <c r="EL172" s="309"/>
      <c r="EM172" s="309">
        <f t="shared" si="2316"/>
        <v>0</v>
      </c>
      <c r="EN172" s="310"/>
      <c r="EO172" s="309">
        <f t="shared" si="2317"/>
        <v>0</v>
      </c>
      <c r="EP172" s="310"/>
      <c r="EQ172" s="309"/>
      <c r="ER172" s="309">
        <f t="shared" si="2318"/>
        <v>0</v>
      </c>
      <c r="ES172" s="309">
        <f t="shared" si="2319"/>
        <v>0</v>
      </c>
      <c r="ET172" s="310">
        <v>0.36319999999999997</v>
      </c>
      <c r="EU172" s="311">
        <f t="shared" si="2320"/>
        <v>0</v>
      </c>
      <c r="EV172" s="312">
        <f t="shared" si="2321"/>
        <v>0</v>
      </c>
      <c r="EW172" s="313"/>
      <c r="EX172" s="306">
        <v>25.0</v>
      </c>
      <c r="EY172" s="307" t="s">
        <v>174</v>
      </c>
      <c r="EZ172" s="308" t="s">
        <v>132</v>
      </c>
      <c r="FA172" s="308" t="s">
        <v>132</v>
      </c>
      <c r="FB172" s="309" t="str">
        <f>ADHK!FB172</f>
        <v/>
      </c>
      <c r="FC172" s="309"/>
      <c r="FD172" s="309">
        <f t="shared" si="2322"/>
        <v>0</v>
      </c>
      <c r="FE172" s="310"/>
      <c r="FF172" s="309">
        <f t="shared" si="2323"/>
        <v>0</v>
      </c>
      <c r="FG172" s="310"/>
      <c r="FH172" s="309"/>
      <c r="FI172" s="309">
        <f t="shared" si="2324"/>
        <v>0</v>
      </c>
      <c r="FJ172" s="309">
        <f t="shared" si="2325"/>
        <v>0</v>
      </c>
      <c r="FK172" s="310">
        <v>0.36319999999999997</v>
      </c>
      <c r="FL172" s="311">
        <f t="shared" si="2326"/>
        <v>0</v>
      </c>
      <c r="FM172" s="312">
        <f t="shared" si="2327"/>
        <v>0</v>
      </c>
      <c r="FN172" s="313"/>
      <c r="FO172" s="306">
        <v>25.0</v>
      </c>
      <c r="FP172" s="307" t="s">
        <v>174</v>
      </c>
      <c r="FQ172" s="308" t="s">
        <v>132</v>
      </c>
      <c r="FR172" s="308" t="s">
        <v>132</v>
      </c>
      <c r="FS172" s="309" t="str">
        <f>ADHK!FS172</f>
        <v/>
      </c>
      <c r="FT172" s="309"/>
      <c r="FU172" s="309">
        <f t="shared" si="2328"/>
        <v>0</v>
      </c>
      <c r="FV172" s="310"/>
      <c r="FW172" s="309">
        <f t="shared" si="2329"/>
        <v>0</v>
      </c>
      <c r="FX172" s="310"/>
      <c r="FY172" s="309"/>
      <c r="FZ172" s="309">
        <f t="shared" si="2330"/>
        <v>0</v>
      </c>
      <c r="GA172" s="309">
        <f t="shared" si="2331"/>
        <v>0</v>
      </c>
      <c r="GB172" s="310">
        <v>0.36319999999999997</v>
      </c>
      <c r="GC172" s="311">
        <f t="shared" si="2332"/>
        <v>0</v>
      </c>
      <c r="GD172" s="312">
        <f t="shared" si="2333"/>
        <v>0</v>
      </c>
      <c r="GE172" s="313"/>
      <c r="GF172" s="306">
        <v>25.0</v>
      </c>
      <c r="GG172" s="307" t="s">
        <v>174</v>
      </c>
      <c r="GH172" s="308" t="s">
        <v>132</v>
      </c>
      <c r="GI172" s="308" t="s">
        <v>132</v>
      </c>
      <c r="GJ172" s="309" t="str">
        <f>ADHK!GJ172</f>
        <v/>
      </c>
      <c r="GK172" s="309"/>
      <c r="GL172" s="309">
        <f t="shared" si="2334"/>
        <v>0</v>
      </c>
      <c r="GM172" s="310"/>
      <c r="GN172" s="309">
        <f t="shared" si="2335"/>
        <v>0</v>
      </c>
      <c r="GO172" s="310"/>
      <c r="GP172" s="309"/>
      <c r="GQ172" s="309">
        <f t="shared" si="2336"/>
        <v>0</v>
      </c>
      <c r="GR172" s="309">
        <f t="shared" si="2337"/>
        <v>0</v>
      </c>
      <c r="GS172" s="310">
        <v>0.36319999999999997</v>
      </c>
      <c r="GT172" s="311">
        <f t="shared" si="2338"/>
        <v>0</v>
      </c>
      <c r="GU172" s="312">
        <f t="shared" si="2339"/>
        <v>0</v>
      </c>
      <c r="GV172" s="313"/>
      <c r="GW172" s="306">
        <v>25.0</v>
      </c>
      <c r="GX172" s="307" t="s">
        <v>174</v>
      </c>
      <c r="GY172" s="308" t="s">
        <v>132</v>
      </c>
      <c r="GZ172" s="308" t="s">
        <v>132</v>
      </c>
      <c r="HA172" s="309" t="str">
        <f>ADHK!HA172</f>
        <v/>
      </c>
      <c r="HB172" s="309"/>
      <c r="HC172" s="309">
        <f t="shared" si="2340"/>
        <v>0</v>
      </c>
      <c r="HD172" s="310"/>
      <c r="HE172" s="309">
        <f t="shared" si="2341"/>
        <v>0</v>
      </c>
      <c r="HF172" s="310"/>
      <c r="HG172" s="309"/>
      <c r="HH172" s="309">
        <f t="shared" si="2342"/>
        <v>0</v>
      </c>
      <c r="HI172" s="309">
        <f t="shared" si="2343"/>
        <v>0</v>
      </c>
      <c r="HJ172" s="310">
        <v>0.36319999999999997</v>
      </c>
      <c r="HK172" s="311">
        <f t="shared" si="2344"/>
        <v>0</v>
      </c>
      <c r="HL172" s="312">
        <f t="shared" si="2345"/>
        <v>0</v>
      </c>
      <c r="HM172" s="313"/>
      <c r="HN172" s="306">
        <v>25.0</v>
      </c>
      <c r="HO172" s="307" t="s">
        <v>174</v>
      </c>
      <c r="HP172" s="308" t="s">
        <v>132</v>
      </c>
      <c r="HQ172" s="308" t="s">
        <v>132</v>
      </c>
      <c r="HR172" s="309" t="str">
        <f>ADHK!HR172</f>
        <v/>
      </c>
      <c r="HS172" s="309"/>
      <c r="HT172" s="309">
        <f t="shared" si="2346"/>
        <v>0</v>
      </c>
      <c r="HU172" s="310"/>
      <c r="HV172" s="309">
        <f t="shared" si="2347"/>
        <v>0</v>
      </c>
      <c r="HW172" s="310"/>
      <c r="HX172" s="309"/>
      <c r="HY172" s="309">
        <f t="shared" si="2348"/>
        <v>0</v>
      </c>
      <c r="HZ172" s="309">
        <f t="shared" si="2349"/>
        <v>0</v>
      </c>
      <c r="IA172" s="310">
        <v>0.36319999999999997</v>
      </c>
      <c r="IB172" s="311">
        <f t="shared" si="2350"/>
        <v>0</v>
      </c>
      <c r="IC172" s="312">
        <f t="shared" si="2351"/>
        <v>0</v>
      </c>
      <c r="ID172" s="313"/>
      <c r="IE172" s="306">
        <v>25.0</v>
      </c>
      <c r="IF172" s="307" t="s">
        <v>174</v>
      </c>
      <c r="IG172" s="308" t="s">
        <v>132</v>
      </c>
      <c r="IH172" s="308" t="s">
        <v>132</v>
      </c>
      <c r="II172" s="309" t="str">
        <f>ADHK!II172</f>
        <v/>
      </c>
      <c r="IJ172" s="309"/>
      <c r="IK172" s="309">
        <f t="shared" si="2352"/>
        <v>0</v>
      </c>
      <c r="IL172" s="310"/>
      <c r="IM172" s="309">
        <f t="shared" si="2353"/>
        <v>0</v>
      </c>
      <c r="IN172" s="310"/>
      <c r="IO172" s="309"/>
      <c r="IP172" s="309">
        <f t="shared" si="2354"/>
        <v>0</v>
      </c>
      <c r="IQ172" s="309">
        <f t="shared" si="2355"/>
        <v>0</v>
      </c>
      <c r="IR172" s="310">
        <v>0.36319999999999997</v>
      </c>
      <c r="IS172" s="311">
        <f t="shared" si="2356"/>
        <v>0</v>
      </c>
      <c r="IT172" s="312">
        <f t="shared" si="2357"/>
        <v>0</v>
      </c>
      <c r="IU172" s="313"/>
      <c r="IV172" s="306">
        <v>25.0</v>
      </c>
      <c r="IW172" s="307" t="s">
        <v>174</v>
      </c>
      <c r="IX172" s="308" t="s">
        <v>132</v>
      </c>
      <c r="IY172" s="308" t="s">
        <v>132</v>
      </c>
      <c r="IZ172" s="309" t="str">
        <f>ADHK!IZ172</f>
        <v/>
      </c>
      <c r="JA172" s="309"/>
      <c r="JB172" s="309">
        <f t="shared" si="2358"/>
        <v>0</v>
      </c>
      <c r="JC172" s="310"/>
      <c r="JD172" s="309">
        <f t="shared" si="2359"/>
        <v>0</v>
      </c>
      <c r="JE172" s="310"/>
      <c r="JF172" s="309"/>
      <c r="JG172" s="309">
        <f t="shared" si="2360"/>
        <v>0</v>
      </c>
      <c r="JH172" s="309">
        <f t="shared" si="2361"/>
        <v>0</v>
      </c>
      <c r="JI172" s="310">
        <v>0.36319999999999997</v>
      </c>
      <c r="JJ172" s="311">
        <f t="shared" si="2362"/>
        <v>0</v>
      </c>
      <c r="JK172" s="312">
        <f t="shared" si="2363"/>
        <v>0</v>
      </c>
      <c r="JL172" s="313"/>
      <c r="JM172" s="306">
        <v>25.0</v>
      </c>
      <c r="JN172" s="307" t="s">
        <v>174</v>
      </c>
      <c r="JO172" s="308" t="s">
        <v>132</v>
      </c>
      <c r="JP172" s="308" t="s">
        <v>132</v>
      </c>
      <c r="JQ172" s="309" t="str">
        <f>ADHK!JQ172</f>
        <v/>
      </c>
      <c r="JR172" s="309"/>
      <c r="JS172" s="309">
        <f t="shared" si="2364"/>
        <v>0</v>
      </c>
      <c r="JT172" s="310"/>
      <c r="JU172" s="309">
        <f t="shared" si="2365"/>
        <v>0</v>
      </c>
      <c r="JV172" s="310"/>
      <c r="JW172" s="309"/>
      <c r="JX172" s="309">
        <f t="shared" si="2366"/>
        <v>0</v>
      </c>
      <c r="JY172" s="309">
        <f t="shared" si="2367"/>
        <v>0</v>
      </c>
      <c r="JZ172" s="310">
        <v>0.36319999999999997</v>
      </c>
      <c r="KA172" s="311">
        <f t="shared" si="2368"/>
        <v>0</v>
      </c>
      <c r="KB172" s="312">
        <f t="shared" si="2369"/>
        <v>0</v>
      </c>
      <c r="KC172" s="313"/>
      <c r="KD172" s="306">
        <v>25.0</v>
      </c>
      <c r="KE172" s="307" t="s">
        <v>174</v>
      </c>
      <c r="KF172" s="308" t="s">
        <v>132</v>
      </c>
      <c r="KG172" s="308" t="s">
        <v>132</v>
      </c>
      <c r="KH172" s="309" t="str">
        <f>ADHK!KH172</f>
        <v/>
      </c>
      <c r="KI172" s="309"/>
      <c r="KJ172" s="309">
        <f t="shared" si="2370"/>
        <v>0</v>
      </c>
      <c r="KK172" s="310"/>
      <c r="KL172" s="309">
        <f t="shared" si="2371"/>
        <v>0</v>
      </c>
      <c r="KM172" s="310"/>
      <c r="KN172" s="309"/>
      <c r="KO172" s="309">
        <f t="shared" si="2372"/>
        <v>0</v>
      </c>
      <c r="KP172" s="309">
        <f t="shared" si="2373"/>
        <v>0</v>
      </c>
      <c r="KQ172" s="310">
        <v>0.36319999999999997</v>
      </c>
      <c r="KR172" s="311">
        <f t="shared" si="2374"/>
        <v>0</v>
      </c>
      <c r="KS172" s="312">
        <f t="shared" si="2375"/>
        <v>0</v>
      </c>
      <c r="KT172" s="313"/>
      <c r="KU172" s="314"/>
    </row>
    <row r="173" ht="15.75" customHeight="1">
      <c r="A173" s="306">
        <v>26.0</v>
      </c>
      <c r="B173" s="307" t="s">
        <v>175</v>
      </c>
      <c r="C173" s="308" t="s">
        <v>132</v>
      </c>
      <c r="D173" s="308" t="s">
        <v>132</v>
      </c>
      <c r="E173" s="309" t="str">
        <f>ADHK!E173</f>
        <v/>
      </c>
      <c r="F173" s="309" t="str">
        <f>ADHK!F173</f>
        <v/>
      </c>
      <c r="G173" s="309">
        <f t="shared" si="2268"/>
        <v>0</v>
      </c>
      <c r="H173" s="310"/>
      <c r="I173" s="309">
        <f t="shared" si="2269"/>
        <v>0</v>
      </c>
      <c r="J173" s="310"/>
      <c r="K173" s="309"/>
      <c r="L173" s="309">
        <f t="shared" si="2270"/>
        <v>0</v>
      </c>
      <c r="M173" s="309">
        <f t="shared" si="2271"/>
        <v>0</v>
      </c>
      <c r="N173" s="310">
        <v>0.36319999999999997</v>
      </c>
      <c r="O173" s="311">
        <f t="shared" si="2272"/>
        <v>0</v>
      </c>
      <c r="P173" s="312">
        <f t="shared" si="2273"/>
        <v>0</v>
      </c>
      <c r="Q173" s="313"/>
      <c r="R173" s="306">
        <v>26.0</v>
      </c>
      <c r="S173" s="307" t="s">
        <v>175</v>
      </c>
      <c r="T173" s="308" t="s">
        <v>132</v>
      </c>
      <c r="U173" s="308" t="s">
        <v>132</v>
      </c>
      <c r="V173" s="309" t="str">
        <f>ADHK!V173</f>
        <v/>
      </c>
      <c r="W173" s="309"/>
      <c r="X173" s="309">
        <f t="shared" si="2274"/>
        <v>0</v>
      </c>
      <c r="Y173" s="310"/>
      <c r="Z173" s="309">
        <f t="shared" si="2275"/>
        <v>0</v>
      </c>
      <c r="AA173" s="310"/>
      <c r="AB173" s="309"/>
      <c r="AC173" s="309">
        <f t="shared" si="2276"/>
        <v>0</v>
      </c>
      <c r="AD173" s="309">
        <f t="shared" si="2277"/>
        <v>0</v>
      </c>
      <c r="AE173" s="310">
        <v>0.36319999999999997</v>
      </c>
      <c r="AF173" s="311">
        <f t="shared" si="2278"/>
        <v>0</v>
      </c>
      <c r="AG173" s="312">
        <f t="shared" si="2279"/>
        <v>0</v>
      </c>
      <c r="AH173" s="313"/>
      <c r="AI173" s="306">
        <v>26.0</v>
      </c>
      <c r="AJ173" s="307" t="s">
        <v>175</v>
      </c>
      <c r="AK173" s="308" t="s">
        <v>132</v>
      </c>
      <c r="AL173" s="308" t="s">
        <v>132</v>
      </c>
      <c r="AM173" s="309" t="str">
        <f>ADHK!AM173</f>
        <v/>
      </c>
      <c r="AN173" s="309"/>
      <c r="AO173" s="309">
        <f t="shared" si="2280"/>
        <v>0</v>
      </c>
      <c r="AP173" s="310"/>
      <c r="AQ173" s="309">
        <f t="shared" si="2281"/>
        <v>0</v>
      </c>
      <c r="AR173" s="310"/>
      <c r="AS173" s="309"/>
      <c r="AT173" s="309">
        <f t="shared" si="2282"/>
        <v>0</v>
      </c>
      <c r="AU173" s="309">
        <f t="shared" si="2283"/>
        <v>0</v>
      </c>
      <c r="AV173" s="310">
        <v>0.36319999999999997</v>
      </c>
      <c r="AW173" s="311">
        <f t="shared" si="2284"/>
        <v>0</v>
      </c>
      <c r="AX173" s="312">
        <f t="shared" si="2285"/>
        <v>0</v>
      </c>
      <c r="AY173" s="313"/>
      <c r="AZ173" s="306">
        <v>26.0</v>
      </c>
      <c r="BA173" s="307" t="s">
        <v>175</v>
      </c>
      <c r="BB173" s="308" t="s">
        <v>132</v>
      </c>
      <c r="BC173" s="308" t="s">
        <v>132</v>
      </c>
      <c r="BD173" s="309" t="str">
        <f>ADHK!BD173</f>
        <v/>
      </c>
      <c r="BE173" s="309"/>
      <c r="BF173" s="309">
        <f t="shared" si="2286"/>
        <v>0</v>
      </c>
      <c r="BG173" s="310"/>
      <c r="BH173" s="309">
        <f t="shared" si="2287"/>
        <v>0</v>
      </c>
      <c r="BI173" s="310"/>
      <c r="BJ173" s="309"/>
      <c r="BK173" s="309">
        <f t="shared" si="2288"/>
        <v>0</v>
      </c>
      <c r="BL173" s="309">
        <f t="shared" si="2289"/>
        <v>0</v>
      </c>
      <c r="BM173" s="310">
        <v>0.36319999999999997</v>
      </c>
      <c r="BN173" s="311">
        <f t="shared" si="2290"/>
        <v>0</v>
      </c>
      <c r="BO173" s="312">
        <f t="shared" si="2291"/>
        <v>0</v>
      </c>
      <c r="BP173" s="313"/>
      <c r="BQ173" s="306">
        <v>26.0</v>
      </c>
      <c r="BR173" s="307" t="s">
        <v>175</v>
      </c>
      <c r="BS173" s="308" t="s">
        <v>132</v>
      </c>
      <c r="BT173" s="308" t="s">
        <v>132</v>
      </c>
      <c r="BU173" s="309" t="str">
        <f>ADHK!BU173</f>
        <v/>
      </c>
      <c r="BV173" s="309"/>
      <c r="BW173" s="309">
        <f t="shared" si="2292"/>
        <v>0</v>
      </c>
      <c r="BX173" s="310"/>
      <c r="BY173" s="309">
        <f t="shared" si="2293"/>
        <v>0</v>
      </c>
      <c r="BZ173" s="310"/>
      <c r="CA173" s="309"/>
      <c r="CB173" s="309">
        <f t="shared" si="2294"/>
        <v>0</v>
      </c>
      <c r="CC173" s="309">
        <f t="shared" si="2295"/>
        <v>0</v>
      </c>
      <c r="CD173" s="310">
        <v>0.36319999999999997</v>
      </c>
      <c r="CE173" s="311">
        <f t="shared" si="2296"/>
        <v>0</v>
      </c>
      <c r="CF173" s="312">
        <f t="shared" si="2297"/>
        <v>0</v>
      </c>
      <c r="CG173" s="313"/>
      <c r="CH173" s="306">
        <v>26.0</v>
      </c>
      <c r="CI173" s="307" t="s">
        <v>175</v>
      </c>
      <c r="CJ173" s="308" t="s">
        <v>132</v>
      </c>
      <c r="CK173" s="308" t="s">
        <v>132</v>
      </c>
      <c r="CL173" s="309" t="str">
        <f>ADHK!CL173</f>
        <v/>
      </c>
      <c r="CM173" s="309"/>
      <c r="CN173" s="309">
        <f t="shared" si="2298"/>
        <v>0</v>
      </c>
      <c r="CO173" s="310"/>
      <c r="CP173" s="309">
        <f t="shared" si="2299"/>
        <v>0</v>
      </c>
      <c r="CQ173" s="310"/>
      <c r="CR173" s="309"/>
      <c r="CS173" s="309">
        <f t="shared" si="2300"/>
        <v>0</v>
      </c>
      <c r="CT173" s="309">
        <f t="shared" si="2301"/>
        <v>0</v>
      </c>
      <c r="CU173" s="310">
        <v>0.36319999999999997</v>
      </c>
      <c r="CV173" s="311">
        <f t="shared" si="2302"/>
        <v>0</v>
      </c>
      <c r="CW173" s="312">
        <f t="shared" si="2303"/>
        <v>0</v>
      </c>
      <c r="CX173" s="313"/>
      <c r="CY173" s="306">
        <v>26.0</v>
      </c>
      <c r="CZ173" s="307" t="s">
        <v>175</v>
      </c>
      <c r="DA173" s="308" t="s">
        <v>132</v>
      </c>
      <c r="DB173" s="308" t="s">
        <v>132</v>
      </c>
      <c r="DC173" s="309" t="str">
        <f>ADHK!DC173</f>
        <v/>
      </c>
      <c r="DD173" s="309"/>
      <c r="DE173" s="309">
        <f t="shared" si="2304"/>
        <v>0</v>
      </c>
      <c r="DF173" s="310"/>
      <c r="DG173" s="309">
        <f t="shared" si="2305"/>
        <v>0</v>
      </c>
      <c r="DH173" s="310"/>
      <c r="DI173" s="309"/>
      <c r="DJ173" s="309">
        <f t="shared" si="2306"/>
        <v>0</v>
      </c>
      <c r="DK173" s="309">
        <f t="shared" si="2307"/>
        <v>0</v>
      </c>
      <c r="DL173" s="310">
        <v>0.36319999999999997</v>
      </c>
      <c r="DM173" s="311">
        <f t="shared" si="2308"/>
        <v>0</v>
      </c>
      <c r="DN173" s="312">
        <f t="shared" si="2309"/>
        <v>0</v>
      </c>
      <c r="DO173" s="313"/>
      <c r="DP173" s="306">
        <v>26.0</v>
      </c>
      <c r="DQ173" s="307" t="s">
        <v>175</v>
      </c>
      <c r="DR173" s="308" t="s">
        <v>132</v>
      </c>
      <c r="DS173" s="308" t="s">
        <v>132</v>
      </c>
      <c r="DT173" s="309" t="str">
        <f>ADHK!DT173</f>
        <v/>
      </c>
      <c r="DU173" s="309"/>
      <c r="DV173" s="309">
        <f t="shared" si="2310"/>
        <v>0</v>
      </c>
      <c r="DW173" s="310"/>
      <c r="DX173" s="309">
        <f t="shared" si="2311"/>
        <v>0</v>
      </c>
      <c r="DY173" s="310"/>
      <c r="DZ173" s="309"/>
      <c r="EA173" s="309">
        <f t="shared" si="2312"/>
        <v>0</v>
      </c>
      <c r="EB173" s="309">
        <f t="shared" si="2313"/>
        <v>0</v>
      </c>
      <c r="EC173" s="310">
        <v>0.36319999999999997</v>
      </c>
      <c r="ED173" s="311">
        <f t="shared" si="2314"/>
        <v>0</v>
      </c>
      <c r="EE173" s="312">
        <f t="shared" si="2315"/>
        <v>0</v>
      </c>
      <c r="EF173" s="313"/>
      <c r="EG173" s="306">
        <v>26.0</v>
      </c>
      <c r="EH173" s="307" t="s">
        <v>175</v>
      </c>
      <c r="EI173" s="308" t="s">
        <v>132</v>
      </c>
      <c r="EJ173" s="308" t="s">
        <v>132</v>
      </c>
      <c r="EK173" s="309" t="str">
        <f>ADHK!EK173</f>
        <v/>
      </c>
      <c r="EL173" s="309"/>
      <c r="EM173" s="309">
        <f t="shared" si="2316"/>
        <v>0</v>
      </c>
      <c r="EN173" s="310"/>
      <c r="EO173" s="309">
        <f t="shared" si="2317"/>
        <v>0</v>
      </c>
      <c r="EP173" s="310"/>
      <c r="EQ173" s="309"/>
      <c r="ER173" s="309">
        <f t="shared" si="2318"/>
        <v>0</v>
      </c>
      <c r="ES173" s="309">
        <f t="shared" si="2319"/>
        <v>0</v>
      </c>
      <c r="ET173" s="310">
        <v>0.36319999999999997</v>
      </c>
      <c r="EU173" s="311">
        <f t="shared" si="2320"/>
        <v>0</v>
      </c>
      <c r="EV173" s="312">
        <f t="shared" si="2321"/>
        <v>0</v>
      </c>
      <c r="EW173" s="313"/>
      <c r="EX173" s="306">
        <v>26.0</v>
      </c>
      <c r="EY173" s="307" t="s">
        <v>175</v>
      </c>
      <c r="EZ173" s="308" t="s">
        <v>132</v>
      </c>
      <c r="FA173" s="308" t="s">
        <v>132</v>
      </c>
      <c r="FB173" s="309" t="str">
        <f>ADHK!FB173</f>
        <v/>
      </c>
      <c r="FC173" s="309"/>
      <c r="FD173" s="309">
        <f t="shared" si="2322"/>
        <v>0</v>
      </c>
      <c r="FE173" s="310"/>
      <c r="FF173" s="309">
        <f t="shared" si="2323"/>
        <v>0</v>
      </c>
      <c r="FG173" s="310"/>
      <c r="FH173" s="309"/>
      <c r="FI173" s="309">
        <f t="shared" si="2324"/>
        <v>0</v>
      </c>
      <c r="FJ173" s="309">
        <f t="shared" si="2325"/>
        <v>0</v>
      </c>
      <c r="FK173" s="310">
        <v>0.36319999999999997</v>
      </c>
      <c r="FL173" s="311">
        <f t="shared" si="2326"/>
        <v>0</v>
      </c>
      <c r="FM173" s="312">
        <f t="shared" si="2327"/>
        <v>0</v>
      </c>
      <c r="FN173" s="313"/>
      <c r="FO173" s="306">
        <v>26.0</v>
      </c>
      <c r="FP173" s="307" t="s">
        <v>175</v>
      </c>
      <c r="FQ173" s="308" t="s">
        <v>132</v>
      </c>
      <c r="FR173" s="308" t="s">
        <v>132</v>
      </c>
      <c r="FS173" s="309" t="str">
        <f>ADHK!FS173</f>
        <v/>
      </c>
      <c r="FT173" s="309"/>
      <c r="FU173" s="309">
        <f t="shared" si="2328"/>
        <v>0</v>
      </c>
      <c r="FV173" s="310"/>
      <c r="FW173" s="309">
        <f t="shared" si="2329"/>
        <v>0</v>
      </c>
      <c r="FX173" s="310"/>
      <c r="FY173" s="309"/>
      <c r="FZ173" s="309">
        <f t="shared" si="2330"/>
        <v>0</v>
      </c>
      <c r="GA173" s="309">
        <f t="shared" si="2331"/>
        <v>0</v>
      </c>
      <c r="GB173" s="310">
        <v>0.36319999999999997</v>
      </c>
      <c r="GC173" s="311">
        <f t="shared" si="2332"/>
        <v>0</v>
      </c>
      <c r="GD173" s="312">
        <f t="shared" si="2333"/>
        <v>0</v>
      </c>
      <c r="GE173" s="313"/>
      <c r="GF173" s="306">
        <v>26.0</v>
      </c>
      <c r="GG173" s="307" t="s">
        <v>175</v>
      </c>
      <c r="GH173" s="308" t="s">
        <v>132</v>
      </c>
      <c r="GI173" s="308" t="s">
        <v>132</v>
      </c>
      <c r="GJ173" s="309" t="str">
        <f>ADHK!GJ173</f>
        <v/>
      </c>
      <c r="GK173" s="309"/>
      <c r="GL173" s="309">
        <f t="shared" si="2334"/>
        <v>0</v>
      </c>
      <c r="GM173" s="310"/>
      <c r="GN173" s="309">
        <f t="shared" si="2335"/>
        <v>0</v>
      </c>
      <c r="GO173" s="310"/>
      <c r="GP173" s="309"/>
      <c r="GQ173" s="309">
        <f t="shared" si="2336"/>
        <v>0</v>
      </c>
      <c r="GR173" s="309">
        <f t="shared" si="2337"/>
        <v>0</v>
      </c>
      <c r="GS173" s="310">
        <v>0.36319999999999997</v>
      </c>
      <c r="GT173" s="311">
        <f t="shared" si="2338"/>
        <v>0</v>
      </c>
      <c r="GU173" s="312">
        <f t="shared" si="2339"/>
        <v>0</v>
      </c>
      <c r="GV173" s="313"/>
      <c r="GW173" s="306">
        <v>26.0</v>
      </c>
      <c r="GX173" s="307" t="s">
        <v>175</v>
      </c>
      <c r="GY173" s="308" t="s">
        <v>132</v>
      </c>
      <c r="GZ173" s="308" t="s">
        <v>132</v>
      </c>
      <c r="HA173" s="309" t="str">
        <f>ADHK!HA173</f>
        <v/>
      </c>
      <c r="HB173" s="309"/>
      <c r="HC173" s="309">
        <f t="shared" si="2340"/>
        <v>0</v>
      </c>
      <c r="HD173" s="310"/>
      <c r="HE173" s="309">
        <f t="shared" si="2341"/>
        <v>0</v>
      </c>
      <c r="HF173" s="310"/>
      <c r="HG173" s="309"/>
      <c r="HH173" s="309">
        <f t="shared" si="2342"/>
        <v>0</v>
      </c>
      <c r="HI173" s="309">
        <f t="shared" si="2343"/>
        <v>0</v>
      </c>
      <c r="HJ173" s="310">
        <v>0.36319999999999997</v>
      </c>
      <c r="HK173" s="311">
        <f t="shared" si="2344"/>
        <v>0</v>
      </c>
      <c r="HL173" s="312">
        <f t="shared" si="2345"/>
        <v>0</v>
      </c>
      <c r="HM173" s="313"/>
      <c r="HN173" s="306">
        <v>26.0</v>
      </c>
      <c r="HO173" s="307" t="s">
        <v>175</v>
      </c>
      <c r="HP173" s="308" t="s">
        <v>132</v>
      </c>
      <c r="HQ173" s="308" t="s">
        <v>132</v>
      </c>
      <c r="HR173" s="309" t="str">
        <f>ADHK!HR173</f>
        <v/>
      </c>
      <c r="HS173" s="309"/>
      <c r="HT173" s="309">
        <f t="shared" si="2346"/>
        <v>0</v>
      </c>
      <c r="HU173" s="310"/>
      <c r="HV173" s="309">
        <f t="shared" si="2347"/>
        <v>0</v>
      </c>
      <c r="HW173" s="310"/>
      <c r="HX173" s="309"/>
      <c r="HY173" s="309">
        <f t="shared" si="2348"/>
        <v>0</v>
      </c>
      <c r="HZ173" s="309">
        <f t="shared" si="2349"/>
        <v>0</v>
      </c>
      <c r="IA173" s="310">
        <v>0.36319999999999997</v>
      </c>
      <c r="IB173" s="311">
        <f t="shared" si="2350"/>
        <v>0</v>
      </c>
      <c r="IC173" s="312">
        <f t="shared" si="2351"/>
        <v>0</v>
      </c>
      <c r="ID173" s="313"/>
      <c r="IE173" s="306">
        <v>26.0</v>
      </c>
      <c r="IF173" s="307" t="s">
        <v>175</v>
      </c>
      <c r="IG173" s="308" t="s">
        <v>132</v>
      </c>
      <c r="IH173" s="308" t="s">
        <v>132</v>
      </c>
      <c r="II173" s="309" t="str">
        <f>ADHK!II173</f>
        <v/>
      </c>
      <c r="IJ173" s="309"/>
      <c r="IK173" s="309">
        <f t="shared" si="2352"/>
        <v>0</v>
      </c>
      <c r="IL173" s="310"/>
      <c r="IM173" s="309">
        <f t="shared" si="2353"/>
        <v>0</v>
      </c>
      <c r="IN173" s="310"/>
      <c r="IO173" s="309"/>
      <c r="IP173" s="309">
        <f t="shared" si="2354"/>
        <v>0</v>
      </c>
      <c r="IQ173" s="309">
        <f t="shared" si="2355"/>
        <v>0</v>
      </c>
      <c r="IR173" s="310">
        <v>0.36319999999999997</v>
      </c>
      <c r="IS173" s="311">
        <f t="shared" si="2356"/>
        <v>0</v>
      </c>
      <c r="IT173" s="312">
        <f t="shared" si="2357"/>
        <v>0</v>
      </c>
      <c r="IU173" s="313"/>
      <c r="IV173" s="306">
        <v>26.0</v>
      </c>
      <c r="IW173" s="307" t="s">
        <v>175</v>
      </c>
      <c r="IX173" s="308" t="s">
        <v>132</v>
      </c>
      <c r="IY173" s="308" t="s">
        <v>132</v>
      </c>
      <c r="IZ173" s="309" t="str">
        <f>ADHK!IZ173</f>
        <v/>
      </c>
      <c r="JA173" s="309"/>
      <c r="JB173" s="309">
        <f t="shared" si="2358"/>
        <v>0</v>
      </c>
      <c r="JC173" s="310"/>
      <c r="JD173" s="309">
        <f t="shared" si="2359"/>
        <v>0</v>
      </c>
      <c r="JE173" s="310"/>
      <c r="JF173" s="309"/>
      <c r="JG173" s="309">
        <f t="shared" si="2360"/>
        <v>0</v>
      </c>
      <c r="JH173" s="309">
        <f t="shared" si="2361"/>
        <v>0</v>
      </c>
      <c r="JI173" s="310">
        <v>0.36319999999999997</v>
      </c>
      <c r="JJ173" s="311">
        <f t="shared" si="2362"/>
        <v>0</v>
      </c>
      <c r="JK173" s="312">
        <f t="shared" si="2363"/>
        <v>0</v>
      </c>
      <c r="JL173" s="313"/>
      <c r="JM173" s="306">
        <v>26.0</v>
      </c>
      <c r="JN173" s="307" t="s">
        <v>175</v>
      </c>
      <c r="JO173" s="308" t="s">
        <v>132</v>
      </c>
      <c r="JP173" s="308" t="s">
        <v>132</v>
      </c>
      <c r="JQ173" s="309" t="str">
        <f>ADHK!JQ173</f>
        <v/>
      </c>
      <c r="JR173" s="309"/>
      <c r="JS173" s="309">
        <f t="shared" si="2364"/>
        <v>0</v>
      </c>
      <c r="JT173" s="310"/>
      <c r="JU173" s="309">
        <f t="shared" si="2365"/>
        <v>0</v>
      </c>
      <c r="JV173" s="310"/>
      <c r="JW173" s="309"/>
      <c r="JX173" s="309">
        <f t="shared" si="2366"/>
        <v>0</v>
      </c>
      <c r="JY173" s="309">
        <f t="shared" si="2367"/>
        <v>0</v>
      </c>
      <c r="JZ173" s="310">
        <v>0.36319999999999997</v>
      </c>
      <c r="KA173" s="311">
        <f t="shared" si="2368"/>
        <v>0</v>
      </c>
      <c r="KB173" s="312">
        <f t="shared" si="2369"/>
        <v>0</v>
      </c>
      <c r="KC173" s="313"/>
      <c r="KD173" s="306">
        <v>26.0</v>
      </c>
      <c r="KE173" s="307" t="s">
        <v>175</v>
      </c>
      <c r="KF173" s="308" t="s">
        <v>132</v>
      </c>
      <c r="KG173" s="308" t="s">
        <v>132</v>
      </c>
      <c r="KH173" s="309" t="str">
        <f>ADHK!KH173</f>
        <v/>
      </c>
      <c r="KI173" s="309"/>
      <c r="KJ173" s="309">
        <f t="shared" si="2370"/>
        <v>0</v>
      </c>
      <c r="KK173" s="310"/>
      <c r="KL173" s="309">
        <f t="shared" si="2371"/>
        <v>0</v>
      </c>
      <c r="KM173" s="310"/>
      <c r="KN173" s="309"/>
      <c r="KO173" s="309">
        <f t="shared" si="2372"/>
        <v>0</v>
      </c>
      <c r="KP173" s="309">
        <f t="shared" si="2373"/>
        <v>0</v>
      </c>
      <c r="KQ173" s="310">
        <v>0.36319999999999997</v>
      </c>
      <c r="KR173" s="311">
        <f t="shared" si="2374"/>
        <v>0</v>
      </c>
      <c r="KS173" s="312">
        <f t="shared" si="2375"/>
        <v>0</v>
      </c>
      <c r="KT173" s="313"/>
      <c r="KU173" s="314"/>
    </row>
    <row r="174" ht="15.75" customHeight="1">
      <c r="A174" s="306">
        <v>27.0</v>
      </c>
      <c r="B174" s="307" t="s">
        <v>176</v>
      </c>
      <c r="C174" s="308" t="s">
        <v>132</v>
      </c>
      <c r="D174" s="308" t="s">
        <v>132</v>
      </c>
      <c r="E174" s="309" t="str">
        <f>ADHK!E174</f>
        <v/>
      </c>
      <c r="F174" s="309" t="str">
        <f>ADHK!F174</f>
        <v/>
      </c>
      <c r="G174" s="309">
        <f t="shared" si="2268"/>
        <v>0</v>
      </c>
      <c r="H174" s="310"/>
      <c r="I174" s="309">
        <f t="shared" si="2269"/>
        <v>0</v>
      </c>
      <c r="J174" s="310"/>
      <c r="K174" s="309"/>
      <c r="L174" s="309">
        <f t="shared" si="2270"/>
        <v>0</v>
      </c>
      <c r="M174" s="309">
        <f t="shared" si="2271"/>
        <v>0</v>
      </c>
      <c r="N174" s="310">
        <v>0.36319999999999997</v>
      </c>
      <c r="O174" s="311">
        <f t="shared" si="2272"/>
        <v>0</v>
      </c>
      <c r="P174" s="312">
        <f t="shared" si="2273"/>
        <v>0</v>
      </c>
      <c r="Q174" s="313"/>
      <c r="R174" s="306">
        <v>27.0</v>
      </c>
      <c r="S174" s="307" t="s">
        <v>176</v>
      </c>
      <c r="T174" s="308" t="s">
        <v>132</v>
      </c>
      <c r="U174" s="308" t="s">
        <v>132</v>
      </c>
      <c r="V174" s="309" t="str">
        <f>ADHK!V174</f>
        <v/>
      </c>
      <c r="W174" s="309"/>
      <c r="X174" s="309">
        <f t="shared" si="2274"/>
        <v>0</v>
      </c>
      <c r="Y174" s="310"/>
      <c r="Z174" s="309">
        <f t="shared" si="2275"/>
        <v>0</v>
      </c>
      <c r="AA174" s="310"/>
      <c r="AB174" s="309"/>
      <c r="AC174" s="309">
        <f t="shared" si="2276"/>
        <v>0</v>
      </c>
      <c r="AD174" s="309">
        <f t="shared" si="2277"/>
        <v>0</v>
      </c>
      <c r="AE174" s="310">
        <v>0.36319999999999997</v>
      </c>
      <c r="AF174" s="311">
        <f t="shared" si="2278"/>
        <v>0</v>
      </c>
      <c r="AG174" s="312">
        <f t="shared" si="2279"/>
        <v>0</v>
      </c>
      <c r="AH174" s="313"/>
      <c r="AI174" s="306">
        <v>27.0</v>
      </c>
      <c r="AJ174" s="307" t="s">
        <v>176</v>
      </c>
      <c r="AK174" s="308" t="s">
        <v>132</v>
      </c>
      <c r="AL174" s="308" t="s">
        <v>132</v>
      </c>
      <c r="AM174" s="309" t="str">
        <f>ADHK!AM174</f>
        <v/>
      </c>
      <c r="AN174" s="309"/>
      <c r="AO174" s="309">
        <f t="shared" si="2280"/>
        <v>0</v>
      </c>
      <c r="AP174" s="310"/>
      <c r="AQ174" s="309">
        <f t="shared" si="2281"/>
        <v>0</v>
      </c>
      <c r="AR174" s="310"/>
      <c r="AS174" s="309"/>
      <c r="AT174" s="309">
        <f t="shared" si="2282"/>
        <v>0</v>
      </c>
      <c r="AU174" s="309">
        <f t="shared" si="2283"/>
        <v>0</v>
      </c>
      <c r="AV174" s="310">
        <v>0.36319999999999997</v>
      </c>
      <c r="AW174" s="311">
        <f t="shared" si="2284"/>
        <v>0</v>
      </c>
      <c r="AX174" s="312">
        <f t="shared" si="2285"/>
        <v>0</v>
      </c>
      <c r="AY174" s="313"/>
      <c r="AZ174" s="306">
        <v>27.0</v>
      </c>
      <c r="BA174" s="307" t="s">
        <v>176</v>
      </c>
      <c r="BB174" s="308" t="s">
        <v>132</v>
      </c>
      <c r="BC174" s="308" t="s">
        <v>132</v>
      </c>
      <c r="BD174" s="309" t="str">
        <f>ADHK!BD174</f>
        <v/>
      </c>
      <c r="BE174" s="309"/>
      <c r="BF174" s="309">
        <f t="shared" si="2286"/>
        <v>0</v>
      </c>
      <c r="BG174" s="310"/>
      <c r="BH174" s="309">
        <f t="shared" si="2287"/>
        <v>0</v>
      </c>
      <c r="BI174" s="310"/>
      <c r="BJ174" s="309"/>
      <c r="BK174" s="309">
        <f t="shared" si="2288"/>
        <v>0</v>
      </c>
      <c r="BL174" s="309">
        <f t="shared" si="2289"/>
        <v>0</v>
      </c>
      <c r="BM174" s="310">
        <v>0.36319999999999997</v>
      </c>
      <c r="BN174" s="311">
        <f t="shared" si="2290"/>
        <v>0</v>
      </c>
      <c r="BO174" s="312">
        <f t="shared" si="2291"/>
        <v>0</v>
      </c>
      <c r="BP174" s="313"/>
      <c r="BQ174" s="306">
        <v>27.0</v>
      </c>
      <c r="BR174" s="307" t="s">
        <v>176</v>
      </c>
      <c r="BS174" s="308" t="s">
        <v>132</v>
      </c>
      <c r="BT174" s="308" t="s">
        <v>132</v>
      </c>
      <c r="BU174" s="309" t="str">
        <f>ADHK!BU174</f>
        <v/>
      </c>
      <c r="BV174" s="309"/>
      <c r="BW174" s="309">
        <f t="shared" si="2292"/>
        <v>0</v>
      </c>
      <c r="BX174" s="310"/>
      <c r="BY174" s="309">
        <f t="shared" si="2293"/>
        <v>0</v>
      </c>
      <c r="BZ174" s="310"/>
      <c r="CA174" s="309"/>
      <c r="CB174" s="309">
        <f t="shared" si="2294"/>
        <v>0</v>
      </c>
      <c r="CC174" s="309">
        <f t="shared" si="2295"/>
        <v>0</v>
      </c>
      <c r="CD174" s="310">
        <v>0.36319999999999997</v>
      </c>
      <c r="CE174" s="311">
        <f t="shared" si="2296"/>
        <v>0</v>
      </c>
      <c r="CF174" s="312">
        <f t="shared" si="2297"/>
        <v>0</v>
      </c>
      <c r="CG174" s="313"/>
      <c r="CH174" s="306">
        <v>27.0</v>
      </c>
      <c r="CI174" s="307" t="s">
        <v>176</v>
      </c>
      <c r="CJ174" s="308" t="s">
        <v>132</v>
      </c>
      <c r="CK174" s="308" t="s">
        <v>132</v>
      </c>
      <c r="CL174" s="309" t="str">
        <f>ADHK!CL174</f>
        <v/>
      </c>
      <c r="CM174" s="309"/>
      <c r="CN174" s="309">
        <f t="shared" si="2298"/>
        <v>0</v>
      </c>
      <c r="CO174" s="310"/>
      <c r="CP174" s="309">
        <f t="shared" si="2299"/>
        <v>0</v>
      </c>
      <c r="CQ174" s="310"/>
      <c r="CR174" s="309"/>
      <c r="CS174" s="309">
        <f t="shared" si="2300"/>
        <v>0</v>
      </c>
      <c r="CT174" s="309">
        <f t="shared" si="2301"/>
        <v>0</v>
      </c>
      <c r="CU174" s="310">
        <v>0.36319999999999997</v>
      </c>
      <c r="CV174" s="311">
        <f t="shared" si="2302"/>
        <v>0</v>
      </c>
      <c r="CW174" s="312">
        <f t="shared" si="2303"/>
        <v>0</v>
      </c>
      <c r="CX174" s="313"/>
      <c r="CY174" s="306">
        <v>27.0</v>
      </c>
      <c r="CZ174" s="307" t="s">
        <v>176</v>
      </c>
      <c r="DA174" s="308" t="s">
        <v>132</v>
      </c>
      <c r="DB174" s="308" t="s">
        <v>132</v>
      </c>
      <c r="DC174" s="309" t="str">
        <f>ADHK!DC174</f>
        <v/>
      </c>
      <c r="DD174" s="309"/>
      <c r="DE174" s="309">
        <f t="shared" si="2304"/>
        <v>0</v>
      </c>
      <c r="DF174" s="310"/>
      <c r="DG174" s="309">
        <f t="shared" si="2305"/>
        <v>0</v>
      </c>
      <c r="DH174" s="310"/>
      <c r="DI174" s="309"/>
      <c r="DJ174" s="309">
        <f t="shared" si="2306"/>
        <v>0</v>
      </c>
      <c r="DK174" s="309">
        <f t="shared" si="2307"/>
        <v>0</v>
      </c>
      <c r="DL174" s="310">
        <v>0.36319999999999997</v>
      </c>
      <c r="DM174" s="311">
        <f t="shared" si="2308"/>
        <v>0</v>
      </c>
      <c r="DN174" s="312">
        <f t="shared" si="2309"/>
        <v>0</v>
      </c>
      <c r="DO174" s="313"/>
      <c r="DP174" s="306">
        <v>27.0</v>
      </c>
      <c r="DQ174" s="307" t="s">
        <v>176</v>
      </c>
      <c r="DR174" s="308" t="s">
        <v>132</v>
      </c>
      <c r="DS174" s="308" t="s">
        <v>132</v>
      </c>
      <c r="DT174" s="309" t="str">
        <f>ADHK!DT174</f>
        <v/>
      </c>
      <c r="DU174" s="309"/>
      <c r="DV174" s="309">
        <f t="shared" si="2310"/>
        <v>0</v>
      </c>
      <c r="DW174" s="310"/>
      <c r="DX174" s="309">
        <f t="shared" si="2311"/>
        <v>0</v>
      </c>
      <c r="DY174" s="310"/>
      <c r="DZ174" s="309"/>
      <c r="EA174" s="309">
        <f t="shared" si="2312"/>
        <v>0</v>
      </c>
      <c r="EB174" s="309">
        <f t="shared" si="2313"/>
        <v>0</v>
      </c>
      <c r="EC174" s="310">
        <v>0.36319999999999997</v>
      </c>
      <c r="ED174" s="311">
        <f t="shared" si="2314"/>
        <v>0</v>
      </c>
      <c r="EE174" s="312">
        <f t="shared" si="2315"/>
        <v>0</v>
      </c>
      <c r="EF174" s="313"/>
      <c r="EG174" s="306">
        <v>27.0</v>
      </c>
      <c r="EH174" s="307" t="s">
        <v>176</v>
      </c>
      <c r="EI174" s="308" t="s">
        <v>132</v>
      </c>
      <c r="EJ174" s="308" t="s">
        <v>132</v>
      </c>
      <c r="EK174" s="309" t="str">
        <f>ADHK!EK174</f>
        <v/>
      </c>
      <c r="EL174" s="309"/>
      <c r="EM174" s="309">
        <f t="shared" si="2316"/>
        <v>0</v>
      </c>
      <c r="EN174" s="310"/>
      <c r="EO174" s="309">
        <f t="shared" si="2317"/>
        <v>0</v>
      </c>
      <c r="EP174" s="310"/>
      <c r="EQ174" s="309"/>
      <c r="ER174" s="309">
        <f t="shared" si="2318"/>
        <v>0</v>
      </c>
      <c r="ES174" s="309">
        <f t="shared" si="2319"/>
        <v>0</v>
      </c>
      <c r="ET174" s="310">
        <v>0.36319999999999997</v>
      </c>
      <c r="EU174" s="311">
        <f t="shared" si="2320"/>
        <v>0</v>
      </c>
      <c r="EV174" s="312">
        <f t="shared" si="2321"/>
        <v>0</v>
      </c>
      <c r="EW174" s="313"/>
      <c r="EX174" s="306">
        <v>27.0</v>
      </c>
      <c r="EY174" s="307" t="s">
        <v>176</v>
      </c>
      <c r="EZ174" s="308" t="s">
        <v>132</v>
      </c>
      <c r="FA174" s="308" t="s">
        <v>132</v>
      </c>
      <c r="FB174" s="309" t="str">
        <f>ADHK!FB174</f>
        <v/>
      </c>
      <c r="FC174" s="309"/>
      <c r="FD174" s="309">
        <f t="shared" si="2322"/>
        <v>0</v>
      </c>
      <c r="FE174" s="310"/>
      <c r="FF174" s="309">
        <f t="shared" si="2323"/>
        <v>0</v>
      </c>
      <c r="FG174" s="310"/>
      <c r="FH174" s="309"/>
      <c r="FI174" s="309">
        <f t="shared" si="2324"/>
        <v>0</v>
      </c>
      <c r="FJ174" s="309">
        <f t="shared" si="2325"/>
        <v>0</v>
      </c>
      <c r="FK174" s="310">
        <v>0.36319999999999997</v>
      </c>
      <c r="FL174" s="311">
        <f t="shared" si="2326"/>
        <v>0</v>
      </c>
      <c r="FM174" s="312">
        <f t="shared" si="2327"/>
        <v>0</v>
      </c>
      <c r="FN174" s="313"/>
      <c r="FO174" s="306">
        <v>27.0</v>
      </c>
      <c r="FP174" s="307" t="s">
        <v>176</v>
      </c>
      <c r="FQ174" s="308" t="s">
        <v>132</v>
      </c>
      <c r="FR174" s="308" t="s">
        <v>132</v>
      </c>
      <c r="FS174" s="309" t="str">
        <f>ADHK!FS174</f>
        <v/>
      </c>
      <c r="FT174" s="309"/>
      <c r="FU174" s="309">
        <f t="shared" si="2328"/>
        <v>0</v>
      </c>
      <c r="FV174" s="310"/>
      <c r="FW174" s="309">
        <f t="shared" si="2329"/>
        <v>0</v>
      </c>
      <c r="FX174" s="310"/>
      <c r="FY174" s="309"/>
      <c r="FZ174" s="309">
        <f t="shared" si="2330"/>
        <v>0</v>
      </c>
      <c r="GA174" s="309">
        <f t="shared" si="2331"/>
        <v>0</v>
      </c>
      <c r="GB174" s="310">
        <v>0.36319999999999997</v>
      </c>
      <c r="GC174" s="311">
        <f t="shared" si="2332"/>
        <v>0</v>
      </c>
      <c r="GD174" s="312">
        <f t="shared" si="2333"/>
        <v>0</v>
      </c>
      <c r="GE174" s="313"/>
      <c r="GF174" s="306">
        <v>27.0</v>
      </c>
      <c r="GG174" s="307" t="s">
        <v>176</v>
      </c>
      <c r="GH174" s="308" t="s">
        <v>132</v>
      </c>
      <c r="GI174" s="308" t="s">
        <v>132</v>
      </c>
      <c r="GJ174" s="309" t="str">
        <f>ADHK!GJ174</f>
        <v/>
      </c>
      <c r="GK174" s="309"/>
      <c r="GL174" s="309">
        <f t="shared" si="2334"/>
        <v>0</v>
      </c>
      <c r="GM174" s="310"/>
      <c r="GN174" s="309">
        <f t="shared" si="2335"/>
        <v>0</v>
      </c>
      <c r="GO174" s="310"/>
      <c r="GP174" s="309"/>
      <c r="GQ174" s="309">
        <f t="shared" si="2336"/>
        <v>0</v>
      </c>
      <c r="GR174" s="309">
        <f t="shared" si="2337"/>
        <v>0</v>
      </c>
      <c r="GS174" s="310">
        <v>0.36319999999999997</v>
      </c>
      <c r="GT174" s="311">
        <f t="shared" si="2338"/>
        <v>0</v>
      </c>
      <c r="GU174" s="312">
        <f t="shared" si="2339"/>
        <v>0</v>
      </c>
      <c r="GV174" s="313"/>
      <c r="GW174" s="306">
        <v>27.0</v>
      </c>
      <c r="GX174" s="307" t="s">
        <v>176</v>
      </c>
      <c r="GY174" s="308" t="s">
        <v>132</v>
      </c>
      <c r="GZ174" s="308" t="s">
        <v>132</v>
      </c>
      <c r="HA174" s="309" t="str">
        <f>ADHK!HA174</f>
        <v/>
      </c>
      <c r="HB174" s="309"/>
      <c r="HC174" s="309">
        <f t="shared" si="2340"/>
        <v>0</v>
      </c>
      <c r="HD174" s="310"/>
      <c r="HE174" s="309">
        <f t="shared" si="2341"/>
        <v>0</v>
      </c>
      <c r="HF174" s="310"/>
      <c r="HG174" s="309"/>
      <c r="HH174" s="309">
        <f t="shared" si="2342"/>
        <v>0</v>
      </c>
      <c r="HI174" s="309">
        <f t="shared" si="2343"/>
        <v>0</v>
      </c>
      <c r="HJ174" s="310">
        <v>0.36319999999999997</v>
      </c>
      <c r="HK174" s="311">
        <f t="shared" si="2344"/>
        <v>0</v>
      </c>
      <c r="HL174" s="312">
        <f t="shared" si="2345"/>
        <v>0</v>
      </c>
      <c r="HM174" s="313"/>
      <c r="HN174" s="306">
        <v>27.0</v>
      </c>
      <c r="HO174" s="307" t="s">
        <v>176</v>
      </c>
      <c r="HP174" s="308" t="s">
        <v>132</v>
      </c>
      <c r="HQ174" s="308" t="s">
        <v>132</v>
      </c>
      <c r="HR174" s="309" t="str">
        <f>ADHK!HR174</f>
        <v/>
      </c>
      <c r="HS174" s="309"/>
      <c r="HT174" s="309">
        <f t="shared" si="2346"/>
        <v>0</v>
      </c>
      <c r="HU174" s="310"/>
      <c r="HV174" s="309">
        <f t="shared" si="2347"/>
        <v>0</v>
      </c>
      <c r="HW174" s="310"/>
      <c r="HX174" s="309"/>
      <c r="HY174" s="309">
        <f t="shared" si="2348"/>
        <v>0</v>
      </c>
      <c r="HZ174" s="309">
        <f t="shared" si="2349"/>
        <v>0</v>
      </c>
      <c r="IA174" s="310">
        <v>0.36319999999999997</v>
      </c>
      <c r="IB174" s="311">
        <f t="shared" si="2350"/>
        <v>0</v>
      </c>
      <c r="IC174" s="312">
        <f t="shared" si="2351"/>
        <v>0</v>
      </c>
      <c r="ID174" s="313"/>
      <c r="IE174" s="306">
        <v>27.0</v>
      </c>
      <c r="IF174" s="307" t="s">
        <v>176</v>
      </c>
      <c r="IG174" s="308" t="s">
        <v>132</v>
      </c>
      <c r="IH174" s="308" t="s">
        <v>132</v>
      </c>
      <c r="II174" s="309" t="str">
        <f>ADHK!II174</f>
        <v/>
      </c>
      <c r="IJ174" s="309"/>
      <c r="IK174" s="309">
        <f t="shared" si="2352"/>
        <v>0</v>
      </c>
      <c r="IL174" s="310"/>
      <c r="IM174" s="309">
        <f t="shared" si="2353"/>
        <v>0</v>
      </c>
      <c r="IN174" s="310"/>
      <c r="IO174" s="309"/>
      <c r="IP174" s="309">
        <f t="shared" si="2354"/>
        <v>0</v>
      </c>
      <c r="IQ174" s="309">
        <f t="shared" si="2355"/>
        <v>0</v>
      </c>
      <c r="IR174" s="310">
        <v>0.36319999999999997</v>
      </c>
      <c r="IS174" s="311">
        <f t="shared" si="2356"/>
        <v>0</v>
      </c>
      <c r="IT174" s="312">
        <f t="shared" si="2357"/>
        <v>0</v>
      </c>
      <c r="IU174" s="313"/>
      <c r="IV174" s="306">
        <v>27.0</v>
      </c>
      <c r="IW174" s="307" t="s">
        <v>176</v>
      </c>
      <c r="IX174" s="308" t="s">
        <v>132</v>
      </c>
      <c r="IY174" s="308" t="s">
        <v>132</v>
      </c>
      <c r="IZ174" s="309" t="str">
        <f>ADHK!IZ174</f>
        <v/>
      </c>
      <c r="JA174" s="309"/>
      <c r="JB174" s="309">
        <f t="shared" si="2358"/>
        <v>0</v>
      </c>
      <c r="JC174" s="310"/>
      <c r="JD174" s="309">
        <f t="shared" si="2359"/>
        <v>0</v>
      </c>
      <c r="JE174" s="310"/>
      <c r="JF174" s="309"/>
      <c r="JG174" s="309">
        <f t="shared" si="2360"/>
        <v>0</v>
      </c>
      <c r="JH174" s="309">
        <f t="shared" si="2361"/>
        <v>0</v>
      </c>
      <c r="JI174" s="310">
        <v>0.36319999999999997</v>
      </c>
      <c r="JJ174" s="311">
        <f t="shared" si="2362"/>
        <v>0</v>
      </c>
      <c r="JK174" s="312">
        <f t="shared" si="2363"/>
        <v>0</v>
      </c>
      <c r="JL174" s="313"/>
      <c r="JM174" s="306">
        <v>27.0</v>
      </c>
      <c r="JN174" s="307" t="s">
        <v>176</v>
      </c>
      <c r="JO174" s="308" t="s">
        <v>132</v>
      </c>
      <c r="JP174" s="308" t="s">
        <v>132</v>
      </c>
      <c r="JQ174" s="309" t="str">
        <f>ADHK!JQ174</f>
        <v/>
      </c>
      <c r="JR174" s="309"/>
      <c r="JS174" s="309">
        <f t="shared" si="2364"/>
        <v>0</v>
      </c>
      <c r="JT174" s="310"/>
      <c r="JU174" s="309">
        <f t="shared" si="2365"/>
        <v>0</v>
      </c>
      <c r="JV174" s="310"/>
      <c r="JW174" s="309"/>
      <c r="JX174" s="309">
        <f t="shared" si="2366"/>
        <v>0</v>
      </c>
      <c r="JY174" s="309">
        <f t="shared" si="2367"/>
        <v>0</v>
      </c>
      <c r="JZ174" s="310">
        <v>0.36319999999999997</v>
      </c>
      <c r="KA174" s="311">
        <f t="shared" si="2368"/>
        <v>0</v>
      </c>
      <c r="KB174" s="312">
        <f t="shared" si="2369"/>
        <v>0</v>
      </c>
      <c r="KC174" s="313"/>
      <c r="KD174" s="306">
        <v>27.0</v>
      </c>
      <c r="KE174" s="307" t="s">
        <v>176</v>
      </c>
      <c r="KF174" s="308" t="s">
        <v>132</v>
      </c>
      <c r="KG174" s="308" t="s">
        <v>132</v>
      </c>
      <c r="KH174" s="309" t="str">
        <f>ADHK!KH174</f>
        <v/>
      </c>
      <c r="KI174" s="309"/>
      <c r="KJ174" s="309">
        <f t="shared" si="2370"/>
        <v>0</v>
      </c>
      <c r="KK174" s="310"/>
      <c r="KL174" s="309">
        <f t="shared" si="2371"/>
        <v>0</v>
      </c>
      <c r="KM174" s="310"/>
      <c r="KN174" s="309"/>
      <c r="KO174" s="309">
        <f t="shared" si="2372"/>
        <v>0</v>
      </c>
      <c r="KP174" s="309">
        <f t="shared" si="2373"/>
        <v>0</v>
      </c>
      <c r="KQ174" s="310">
        <v>0.36319999999999997</v>
      </c>
      <c r="KR174" s="311">
        <f t="shared" si="2374"/>
        <v>0</v>
      </c>
      <c r="KS174" s="312">
        <f t="shared" si="2375"/>
        <v>0</v>
      </c>
      <c r="KT174" s="313"/>
      <c r="KU174" s="314"/>
    </row>
    <row r="175" ht="15.75" customHeight="1">
      <c r="A175" s="306">
        <v>28.0</v>
      </c>
      <c r="B175" s="307" t="s">
        <v>177</v>
      </c>
      <c r="C175" s="308" t="s">
        <v>132</v>
      </c>
      <c r="D175" s="308" t="s">
        <v>132</v>
      </c>
      <c r="E175" s="309" t="str">
        <f>ADHK!E175</f>
        <v/>
      </c>
      <c r="F175" s="309" t="str">
        <f>ADHK!F175</f>
        <v/>
      </c>
      <c r="G175" s="309">
        <f t="shared" si="2268"/>
        <v>0</v>
      </c>
      <c r="H175" s="310"/>
      <c r="I175" s="309">
        <f t="shared" si="2269"/>
        <v>0</v>
      </c>
      <c r="J175" s="310"/>
      <c r="K175" s="309"/>
      <c r="L175" s="309">
        <f t="shared" si="2270"/>
        <v>0</v>
      </c>
      <c r="M175" s="309">
        <f t="shared" si="2271"/>
        <v>0</v>
      </c>
      <c r="N175" s="310">
        <v>0.36319999999999997</v>
      </c>
      <c r="O175" s="311">
        <f t="shared" si="2272"/>
        <v>0</v>
      </c>
      <c r="P175" s="312">
        <f t="shared" si="2273"/>
        <v>0</v>
      </c>
      <c r="Q175" s="313"/>
      <c r="R175" s="306">
        <v>28.0</v>
      </c>
      <c r="S175" s="307" t="s">
        <v>177</v>
      </c>
      <c r="T175" s="308" t="s">
        <v>132</v>
      </c>
      <c r="U175" s="308" t="s">
        <v>132</v>
      </c>
      <c r="V175" s="309" t="str">
        <f>ADHK!V175</f>
        <v/>
      </c>
      <c r="W175" s="309"/>
      <c r="X175" s="309">
        <f t="shared" si="2274"/>
        <v>0</v>
      </c>
      <c r="Y175" s="310"/>
      <c r="Z175" s="309">
        <f t="shared" si="2275"/>
        <v>0</v>
      </c>
      <c r="AA175" s="310"/>
      <c r="AB175" s="309"/>
      <c r="AC175" s="309">
        <f t="shared" si="2276"/>
        <v>0</v>
      </c>
      <c r="AD175" s="309">
        <f t="shared" si="2277"/>
        <v>0</v>
      </c>
      <c r="AE175" s="310">
        <v>0.36319999999999997</v>
      </c>
      <c r="AF175" s="311">
        <f t="shared" si="2278"/>
        <v>0</v>
      </c>
      <c r="AG175" s="312">
        <f t="shared" si="2279"/>
        <v>0</v>
      </c>
      <c r="AH175" s="313"/>
      <c r="AI175" s="306">
        <v>28.0</v>
      </c>
      <c r="AJ175" s="307" t="s">
        <v>177</v>
      </c>
      <c r="AK175" s="308" t="s">
        <v>132</v>
      </c>
      <c r="AL175" s="308" t="s">
        <v>132</v>
      </c>
      <c r="AM175" s="309" t="str">
        <f>ADHK!AM175</f>
        <v/>
      </c>
      <c r="AN175" s="309"/>
      <c r="AO175" s="309">
        <f t="shared" si="2280"/>
        <v>0</v>
      </c>
      <c r="AP175" s="310"/>
      <c r="AQ175" s="309">
        <f t="shared" si="2281"/>
        <v>0</v>
      </c>
      <c r="AR175" s="310"/>
      <c r="AS175" s="309"/>
      <c r="AT175" s="309">
        <f t="shared" si="2282"/>
        <v>0</v>
      </c>
      <c r="AU175" s="309">
        <f t="shared" si="2283"/>
        <v>0</v>
      </c>
      <c r="AV175" s="310">
        <v>0.36319999999999997</v>
      </c>
      <c r="AW175" s="311">
        <f t="shared" si="2284"/>
        <v>0</v>
      </c>
      <c r="AX175" s="312">
        <f t="shared" si="2285"/>
        <v>0</v>
      </c>
      <c r="AY175" s="313"/>
      <c r="AZ175" s="306">
        <v>28.0</v>
      </c>
      <c r="BA175" s="307" t="s">
        <v>177</v>
      </c>
      <c r="BB175" s="308" t="s">
        <v>132</v>
      </c>
      <c r="BC175" s="308" t="s">
        <v>132</v>
      </c>
      <c r="BD175" s="309" t="str">
        <f>ADHK!BD175</f>
        <v/>
      </c>
      <c r="BE175" s="309"/>
      <c r="BF175" s="309">
        <f t="shared" si="2286"/>
        <v>0</v>
      </c>
      <c r="BG175" s="310"/>
      <c r="BH175" s="309">
        <f t="shared" si="2287"/>
        <v>0</v>
      </c>
      <c r="BI175" s="310"/>
      <c r="BJ175" s="309"/>
      <c r="BK175" s="309">
        <f t="shared" si="2288"/>
        <v>0</v>
      </c>
      <c r="BL175" s="309">
        <f t="shared" si="2289"/>
        <v>0</v>
      </c>
      <c r="BM175" s="310">
        <v>0.36319999999999997</v>
      </c>
      <c r="BN175" s="311">
        <f t="shared" si="2290"/>
        <v>0</v>
      </c>
      <c r="BO175" s="312">
        <f t="shared" si="2291"/>
        <v>0</v>
      </c>
      <c r="BP175" s="313"/>
      <c r="BQ175" s="306">
        <v>28.0</v>
      </c>
      <c r="BR175" s="307" t="s">
        <v>177</v>
      </c>
      <c r="BS175" s="308" t="s">
        <v>132</v>
      </c>
      <c r="BT175" s="308" t="s">
        <v>132</v>
      </c>
      <c r="BU175" s="309" t="str">
        <f>ADHK!BU175</f>
        <v/>
      </c>
      <c r="BV175" s="309"/>
      <c r="BW175" s="309">
        <f t="shared" si="2292"/>
        <v>0</v>
      </c>
      <c r="BX175" s="310"/>
      <c r="BY175" s="309">
        <f t="shared" si="2293"/>
        <v>0</v>
      </c>
      <c r="BZ175" s="310"/>
      <c r="CA175" s="309"/>
      <c r="CB175" s="309">
        <f t="shared" si="2294"/>
        <v>0</v>
      </c>
      <c r="CC175" s="309">
        <f t="shared" si="2295"/>
        <v>0</v>
      </c>
      <c r="CD175" s="310">
        <v>0.36319999999999997</v>
      </c>
      <c r="CE175" s="311">
        <f t="shared" si="2296"/>
        <v>0</v>
      </c>
      <c r="CF175" s="312">
        <f t="shared" si="2297"/>
        <v>0</v>
      </c>
      <c r="CG175" s="313"/>
      <c r="CH175" s="306">
        <v>28.0</v>
      </c>
      <c r="CI175" s="307" t="s">
        <v>177</v>
      </c>
      <c r="CJ175" s="308" t="s">
        <v>132</v>
      </c>
      <c r="CK175" s="308" t="s">
        <v>132</v>
      </c>
      <c r="CL175" s="309" t="str">
        <f>ADHK!CL175</f>
        <v/>
      </c>
      <c r="CM175" s="309"/>
      <c r="CN175" s="309">
        <f t="shared" si="2298"/>
        <v>0</v>
      </c>
      <c r="CO175" s="310"/>
      <c r="CP175" s="309">
        <f t="shared" si="2299"/>
        <v>0</v>
      </c>
      <c r="CQ175" s="310"/>
      <c r="CR175" s="309"/>
      <c r="CS175" s="309">
        <f t="shared" si="2300"/>
        <v>0</v>
      </c>
      <c r="CT175" s="309">
        <f t="shared" si="2301"/>
        <v>0</v>
      </c>
      <c r="CU175" s="310">
        <v>0.36319999999999997</v>
      </c>
      <c r="CV175" s="311">
        <f t="shared" si="2302"/>
        <v>0</v>
      </c>
      <c r="CW175" s="312">
        <f t="shared" si="2303"/>
        <v>0</v>
      </c>
      <c r="CX175" s="313"/>
      <c r="CY175" s="306">
        <v>28.0</v>
      </c>
      <c r="CZ175" s="307" t="s">
        <v>177</v>
      </c>
      <c r="DA175" s="308" t="s">
        <v>132</v>
      </c>
      <c r="DB175" s="308" t="s">
        <v>132</v>
      </c>
      <c r="DC175" s="309" t="str">
        <f>ADHK!DC175</f>
        <v/>
      </c>
      <c r="DD175" s="309"/>
      <c r="DE175" s="309">
        <f t="shared" si="2304"/>
        <v>0</v>
      </c>
      <c r="DF175" s="310"/>
      <c r="DG175" s="309">
        <f t="shared" si="2305"/>
        <v>0</v>
      </c>
      <c r="DH175" s="310"/>
      <c r="DI175" s="309"/>
      <c r="DJ175" s="309">
        <f t="shared" si="2306"/>
        <v>0</v>
      </c>
      <c r="DK175" s="309">
        <f t="shared" si="2307"/>
        <v>0</v>
      </c>
      <c r="DL175" s="310">
        <v>0.36319999999999997</v>
      </c>
      <c r="DM175" s="311">
        <f t="shared" si="2308"/>
        <v>0</v>
      </c>
      <c r="DN175" s="312">
        <f t="shared" si="2309"/>
        <v>0</v>
      </c>
      <c r="DO175" s="313"/>
      <c r="DP175" s="306">
        <v>28.0</v>
      </c>
      <c r="DQ175" s="307" t="s">
        <v>177</v>
      </c>
      <c r="DR175" s="308" t="s">
        <v>132</v>
      </c>
      <c r="DS175" s="308" t="s">
        <v>132</v>
      </c>
      <c r="DT175" s="309" t="str">
        <f>ADHK!DT175</f>
        <v/>
      </c>
      <c r="DU175" s="309"/>
      <c r="DV175" s="309">
        <f t="shared" si="2310"/>
        <v>0</v>
      </c>
      <c r="DW175" s="310"/>
      <c r="DX175" s="309">
        <f t="shared" si="2311"/>
        <v>0</v>
      </c>
      <c r="DY175" s="310"/>
      <c r="DZ175" s="309"/>
      <c r="EA175" s="309">
        <f t="shared" si="2312"/>
        <v>0</v>
      </c>
      <c r="EB175" s="309">
        <f t="shared" si="2313"/>
        <v>0</v>
      </c>
      <c r="EC175" s="310">
        <v>0.36319999999999997</v>
      </c>
      <c r="ED175" s="311">
        <f t="shared" si="2314"/>
        <v>0</v>
      </c>
      <c r="EE175" s="312">
        <f t="shared" si="2315"/>
        <v>0</v>
      </c>
      <c r="EF175" s="313"/>
      <c r="EG175" s="306">
        <v>28.0</v>
      </c>
      <c r="EH175" s="307" t="s">
        <v>177</v>
      </c>
      <c r="EI175" s="308" t="s">
        <v>132</v>
      </c>
      <c r="EJ175" s="308" t="s">
        <v>132</v>
      </c>
      <c r="EK175" s="309" t="str">
        <f>ADHK!EK175</f>
        <v/>
      </c>
      <c r="EL175" s="309"/>
      <c r="EM175" s="309">
        <f t="shared" si="2316"/>
        <v>0</v>
      </c>
      <c r="EN175" s="310"/>
      <c r="EO175" s="309">
        <f t="shared" si="2317"/>
        <v>0</v>
      </c>
      <c r="EP175" s="310"/>
      <c r="EQ175" s="309"/>
      <c r="ER175" s="309">
        <f t="shared" si="2318"/>
        <v>0</v>
      </c>
      <c r="ES175" s="309">
        <f t="shared" si="2319"/>
        <v>0</v>
      </c>
      <c r="ET175" s="310">
        <v>0.36319999999999997</v>
      </c>
      <c r="EU175" s="311">
        <f t="shared" si="2320"/>
        <v>0</v>
      </c>
      <c r="EV175" s="312">
        <f t="shared" si="2321"/>
        <v>0</v>
      </c>
      <c r="EW175" s="313"/>
      <c r="EX175" s="306">
        <v>28.0</v>
      </c>
      <c r="EY175" s="307" t="s">
        <v>177</v>
      </c>
      <c r="EZ175" s="308" t="s">
        <v>132</v>
      </c>
      <c r="FA175" s="308" t="s">
        <v>132</v>
      </c>
      <c r="FB175" s="309" t="str">
        <f>ADHK!FB175</f>
        <v/>
      </c>
      <c r="FC175" s="309"/>
      <c r="FD175" s="309">
        <f t="shared" si="2322"/>
        <v>0</v>
      </c>
      <c r="FE175" s="310"/>
      <c r="FF175" s="309">
        <f t="shared" si="2323"/>
        <v>0</v>
      </c>
      <c r="FG175" s="310"/>
      <c r="FH175" s="309"/>
      <c r="FI175" s="309">
        <f t="shared" si="2324"/>
        <v>0</v>
      </c>
      <c r="FJ175" s="309">
        <f t="shared" si="2325"/>
        <v>0</v>
      </c>
      <c r="FK175" s="310">
        <v>0.36319999999999997</v>
      </c>
      <c r="FL175" s="311">
        <f t="shared" si="2326"/>
        <v>0</v>
      </c>
      <c r="FM175" s="312">
        <f t="shared" si="2327"/>
        <v>0</v>
      </c>
      <c r="FN175" s="313"/>
      <c r="FO175" s="306">
        <v>28.0</v>
      </c>
      <c r="FP175" s="307" t="s">
        <v>177</v>
      </c>
      <c r="FQ175" s="308" t="s">
        <v>132</v>
      </c>
      <c r="FR175" s="308" t="s">
        <v>132</v>
      </c>
      <c r="FS175" s="309" t="str">
        <f>ADHK!FS175</f>
        <v/>
      </c>
      <c r="FT175" s="309"/>
      <c r="FU175" s="309">
        <f t="shared" si="2328"/>
        <v>0</v>
      </c>
      <c r="FV175" s="310"/>
      <c r="FW175" s="309">
        <f t="shared" si="2329"/>
        <v>0</v>
      </c>
      <c r="FX175" s="310"/>
      <c r="FY175" s="309"/>
      <c r="FZ175" s="309">
        <f t="shared" si="2330"/>
        <v>0</v>
      </c>
      <c r="GA175" s="309">
        <f t="shared" si="2331"/>
        <v>0</v>
      </c>
      <c r="GB175" s="310">
        <v>0.36319999999999997</v>
      </c>
      <c r="GC175" s="311">
        <f t="shared" si="2332"/>
        <v>0</v>
      </c>
      <c r="GD175" s="312">
        <f t="shared" si="2333"/>
        <v>0</v>
      </c>
      <c r="GE175" s="313"/>
      <c r="GF175" s="306">
        <v>28.0</v>
      </c>
      <c r="GG175" s="307" t="s">
        <v>177</v>
      </c>
      <c r="GH175" s="308" t="s">
        <v>132</v>
      </c>
      <c r="GI175" s="308" t="s">
        <v>132</v>
      </c>
      <c r="GJ175" s="309" t="str">
        <f>ADHK!GJ175</f>
        <v/>
      </c>
      <c r="GK175" s="309"/>
      <c r="GL175" s="309">
        <f t="shared" si="2334"/>
        <v>0</v>
      </c>
      <c r="GM175" s="310"/>
      <c r="GN175" s="309">
        <f t="shared" si="2335"/>
        <v>0</v>
      </c>
      <c r="GO175" s="310"/>
      <c r="GP175" s="309"/>
      <c r="GQ175" s="309">
        <f t="shared" si="2336"/>
        <v>0</v>
      </c>
      <c r="GR175" s="309">
        <f t="shared" si="2337"/>
        <v>0</v>
      </c>
      <c r="GS175" s="310">
        <v>0.36319999999999997</v>
      </c>
      <c r="GT175" s="311">
        <f t="shared" si="2338"/>
        <v>0</v>
      </c>
      <c r="GU175" s="312">
        <f t="shared" si="2339"/>
        <v>0</v>
      </c>
      <c r="GV175" s="313"/>
      <c r="GW175" s="306">
        <v>28.0</v>
      </c>
      <c r="GX175" s="307" t="s">
        <v>177</v>
      </c>
      <c r="GY175" s="308" t="s">
        <v>132</v>
      </c>
      <c r="GZ175" s="308" t="s">
        <v>132</v>
      </c>
      <c r="HA175" s="309" t="str">
        <f>ADHK!HA175</f>
        <v/>
      </c>
      <c r="HB175" s="309"/>
      <c r="HC175" s="309">
        <f t="shared" si="2340"/>
        <v>0</v>
      </c>
      <c r="HD175" s="310"/>
      <c r="HE175" s="309">
        <f t="shared" si="2341"/>
        <v>0</v>
      </c>
      <c r="HF175" s="310"/>
      <c r="HG175" s="309"/>
      <c r="HH175" s="309">
        <f t="shared" si="2342"/>
        <v>0</v>
      </c>
      <c r="HI175" s="309">
        <f t="shared" si="2343"/>
        <v>0</v>
      </c>
      <c r="HJ175" s="310">
        <v>0.36319999999999997</v>
      </c>
      <c r="HK175" s="311">
        <f t="shared" si="2344"/>
        <v>0</v>
      </c>
      <c r="HL175" s="312">
        <f t="shared" si="2345"/>
        <v>0</v>
      </c>
      <c r="HM175" s="313"/>
      <c r="HN175" s="306">
        <v>28.0</v>
      </c>
      <c r="HO175" s="307" t="s">
        <v>177</v>
      </c>
      <c r="HP175" s="308" t="s">
        <v>132</v>
      </c>
      <c r="HQ175" s="308" t="s">
        <v>132</v>
      </c>
      <c r="HR175" s="309" t="str">
        <f>ADHK!HR175</f>
        <v/>
      </c>
      <c r="HS175" s="309"/>
      <c r="HT175" s="309">
        <f t="shared" si="2346"/>
        <v>0</v>
      </c>
      <c r="HU175" s="310"/>
      <c r="HV175" s="309">
        <f t="shared" si="2347"/>
        <v>0</v>
      </c>
      <c r="HW175" s="310"/>
      <c r="HX175" s="309"/>
      <c r="HY175" s="309">
        <f t="shared" si="2348"/>
        <v>0</v>
      </c>
      <c r="HZ175" s="309">
        <f t="shared" si="2349"/>
        <v>0</v>
      </c>
      <c r="IA175" s="310">
        <v>0.36319999999999997</v>
      </c>
      <c r="IB175" s="311">
        <f t="shared" si="2350"/>
        <v>0</v>
      </c>
      <c r="IC175" s="312">
        <f t="shared" si="2351"/>
        <v>0</v>
      </c>
      <c r="ID175" s="313"/>
      <c r="IE175" s="306">
        <v>28.0</v>
      </c>
      <c r="IF175" s="307" t="s">
        <v>177</v>
      </c>
      <c r="IG175" s="308" t="s">
        <v>132</v>
      </c>
      <c r="IH175" s="308" t="s">
        <v>132</v>
      </c>
      <c r="II175" s="309" t="str">
        <f>ADHK!II175</f>
        <v/>
      </c>
      <c r="IJ175" s="309"/>
      <c r="IK175" s="309">
        <f t="shared" si="2352"/>
        <v>0</v>
      </c>
      <c r="IL175" s="310"/>
      <c r="IM175" s="309">
        <f t="shared" si="2353"/>
        <v>0</v>
      </c>
      <c r="IN175" s="310"/>
      <c r="IO175" s="309"/>
      <c r="IP175" s="309">
        <f t="shared" si="2354"/>
        <v>0</v>
      </c>
      <c r="IQ175" s="309">
        <f t="shared" si="2355"/>
        <v>0</v>
      </c>
      <c r="IR175" s="310">
        <v>0.36319999999999997</v>
      </c>
      <c r="IS175" s="311">
        <f t="shared" si="2356"/>
        <v>0</v>
      </c>
      <c r="IT175" s="312">
        <f t="shared" si="2357"/>
        <v>0</v>
      </c>
      <c r="IU175" s="313"/>
      <c r="IV175" s="306">
        <v>28.0</v>
      </c>
      <c r="IW175" s="307" t="s">
        <v>177</v>
      </c>
      <c r="IX175" s="308" t="s">
        <v>132</v>
      </c>
      <c r="IY175" s="308" t="s">
        <v>132</v>
      </c>
      <c r="IZ175" s="309" t="str">
        <f>ADHK!IZ175</f>
        <v/>
      </c>
      <c r="JA175" s="309"/>
      <c r="JB175" s="309">
        <f t="shared" si="2358"/>
        <v>0</v>
      </c>
      <c r="JC175" s="310"/>
      <c r="JD175" s="309">
        <f t="shared" si="2359"/>
        <v>0</v>
      </c>
      <c r="JE175" s="310"/>
      <c r="JF175" s="309"/>
      <c r="JG175" s="309">
        <f t="shared" si="2360"/>
        <v>0</v>
      </c>
      <c r="JH175" s="309">
        <f t="shared" si="2361"/>
        <v>0</v>
      </c>
      <c r="JI175" s="310">
        <v>0.36319999999999997</v>
      </c>
      <c r="JJ175" s="311">
        <f t="shared" si="2362"/>
        <v>0</v>
      </c>
      <c r="JK175" s="312">
        <f t="shared" si="2363"/>
        <v>0</v>
      </c>
      <c r="JL175" s="313"/>
      <c r="JM175" s="306">
        <v>28.0</v>
      </c>
      <c r="JN175" s="307" t="s">
        <v>177</v>
      </c>
      <c r="JO175" s="308" t="s">
        <v>132</v>
      </c>
      <c r="JP175" s="308" t="s">
        <v>132</v>
      </c>
      <c r="JQ175" s="309" t="str">
        <f>ADHK!JQ175</f>
        <v/>
      </c>
      <c r="JR175" s="309"/>
      <c r="JS175" s="309">
        <f t="shared" si="2364"/>
        <v>0</v>
      </c>
      <c r="JT175" s="310"/>
      <c r="JU175" s="309">
        <f t="shared" si="2365"/>
        <v>0</v>
      </c>
      <c r="JV175" s="310"/>
      <c r="JW175" s="309"/>
      <c r="JX175" s="309">
        <f t="shared" si="2366"/>
        <v>0</v>
      </c>
      <c r="JY175" s="309">
        <f t="shared" si="2367"/>
        <v>0</v>
      </c>
      <c r="JZ175" s="310">
        <v>0.36319999999999997</v>
      </c>
      <c r="KA175" s="311">
        <f t="shared" si="2368"/>
        <v>0</v>
      </c>
      <c r="KB175" s="312">
        <f t="shared" si="2369"/>
        <v>0</v>
      </c>
      <c r="KC175" s="313"/>
      <c r="KD175" s="306">
        <v>28.0</v>
      </c>
      <c r="KE175" s="307" t="s">
        <v>177</v>
      </c>
      <c r="KF175" s="308" t="s">
        <v>132</v>
      </c>
      <c r="KG175" s="308" t="s">
        <v>132</v>
      </c>
      <c r="KH175" s="309" t="str">
        <f>ADHK!KH175</f>
        <v/>
      </c>
      <c r="KI175" s="309"/>
      <c r="KJ175" s="309">
        <f t="shared" si="2370"/>
        <v>0</v>
      </c>
      <c r="KK175" s="310"/>
      <c r="KL175" s="309">
        <f t="shared" si="2371"/>
        <v>0</v>
      </c>
      <c r="KM175" s="310"/>
      <c r="KN175" s="309"/>
      <c r="KO175" s="309">
        <f t="shared" si="2372"/>
        <v>0</v>
      </c>
      <c r="KP175" s="309">
        <f t="shared" si="2373"/>
        <v>0</v>
      </c>
      <c r="KQ175" s="310">
        <v>0.36319999999999997</v>
      </c>
      <c r="KR175" s="311">
        <f t="shared" si="2374"/>
        <v>0</v>
      </c>
      <c r="KS175" s="312">
        <f t="shared" si="2375"/>
        <v>0</v>
      </c>
      <c r="KT175" s="313"/>
      <c r="KU175" s="314"/>
    </row>
    <row r="176" ht="15.75" customHeight="1">
      <c r="A176" s="316"/>
      <c r="B176" s="317" t="s">
        <v>178</v>
      </c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04"/>
      <c r="R176" s="316"/>
      <c r="S176" s="317" t="s">
        <v>178</v>
      </c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04"/>
      <c r="AI176" s="316"/>
      <c r="AJ176" s="317" t="s">
        <v>178</v>
      </c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04"/>
      <c r="AZ176" s="316"/>
      <c r="BA176" s="317" t="s">
        <v>178</v>
      </c>
      <c r="BB176" s="318"/>
      <c r="BC176" s="318"/>
      <c r="BD176" s="318"/>
      <c r="BE176" s="318"/>
      <c r="BF176" s="318"/>
      <c r="BG176" s="318"/>
      <c r="BH176" s="318"/>
      <c r="BI176" s="318"/>
      <c r="BJ176" s="318"/>
      <c r="BK176" s="318"/>
      <c r="BL176" s="318"/>
      <c r="BM176" s="318"/>
      <c r="BN176" s="318"/>
      <c r="BO176" s="318"/>
      <c r="BP176" s="304"/>
      <c r="BQ176" s="316"/>
      <c r="BR176" s="317" t="s">
        <v>178</v>
      </c>
      <c r="BS176" s="318"/>
      <c r="BT176" s="318"/>
      <c r="BU176" s="318"/>
      <c r="BV176" s="318"/>
      <c r="BW176" s="318"/>
      <c r="BX176" s="318"/>
      <c r="BY176" s="318"/>
      <c r="BZ176" s="318"/>
      <c r="CA176" s="318"/>
      <c r="CB176" s="318"/>
      <c r="CC176" s="318"/>
      <c r="CD176" s="318"/>
      <c r="CE176" s="318"/>
      <c r="CF176" s="318"/>
      <c r="CG176" s="304"/>
      <c r="CH176" s="316"/>
      <c r="CI176" s="317" t="s">
        <v>178</v>
      </c>
      <c r="CJ176" s="318"/>
      <c r="CK176" s="318"/>
      <c r="CL176" s="318"/>
      <c r="CM176" s="318"/>
      <c r="CN176" s="318"/>
      <c r="CO176" s="318"/>
      <c r="CP176" s="318"/>
      <c r="CQ176" s="318"/>
      <c r="CR176" s="318"/>
      <c r="CS176" s="318"/>
      <c r="CT176" s="318"/>
      <c r="CU176" s="318"/>
      <c r="CV176" s="318"/>
      <c r="CW176" s="318"/>
      <c r="CX176" s="304"/>
      <c r="CY176" s="316"/>
      <c r="CZ176" s="317" t="s">
        <v>178</v>
      </c>
      <c r="DA176" s="318"/>
      <c r="DB176" s="318"/>
      <c r="DC176" s="318"/>
      <c r="DD176" s="318"/>
      <c r="DE176" s="318"/>
      <c r="DF176" s="318"/>
      <c r="DG176" s="318"/>
      <c r="DH176" s="318"/>
      <c r="DI176" s="318"/>
      <c r="DJ176" s="318"/>
      <c r="DK176" s="318"/>
      <c r="DL176" s="318"/>
      <c r="DM176" s="318"/>
      <c r="DN176" s="318"/>
      <c r="DO176" s="304"/>
      <c r="DP176" s="316"/>
      <c r="DQ176" s="317" t="s">
        <v>178</v>
      </c>
      <c r="DR176" s="318"/>
      <c r="DS176" s="318"/>
      <c r="DT176" s="318"/>
      <c r="DU176" s="318"/>
      <c r="DV176" s="318"/>
      <c r="DW176" s="318"/>
      <c r="DX176" s="318"/>
      <c r="DY176" s="318"/>
      <c r="DZ176" s="318"/>
      <c r="EA176" s="318"/>
      <c r="EB176" s="318"/>
      <c r="EC176" s="318"/>
      <c r="ED176" s="318"/>
      <c r="EE176" s="318"/>
      <c r="EF176" s="304"/>
      <c r="EG176" s="316"/>
      <c r="EH176" s="317" t="s">
        <v>178</v>
      </c>
      <c r="EI176" s="318"/>
      <c r="EJ176" s="318"/>
      <c r="EK176" s="318"/>
      <c r="EL176" s="318"/>
      <c r="EM176" s="318"/>
      <c r="EN176" s="318"/>
      <c r="EO176" s="318"/>
      <c r="EP176" s="318"/>
      <c r="EQ176" s="318"/>
      <c r="ER176" s="318"/>
      <c r="ES176" s="318"/>
      <c r="ET176" s="318"/>
      <c r="EU176" s="318"/>
      <c r="EV176" s="318"/>
      <c r="EW176" s="304"/>
      <c r="EX176" s="316"/>
      <c r="EY176" s="317" t="s">
        <v>178</v>
      </c>
      <c r="EZ176" s="318"/>
      <c r="FA176" s="318"/>
      <c r="FB176" s="318"/>
      <c r="FC176" s="318"/>
      <c r="FD176" s="318"/>
      <c r="FE176" s="318"/>
      <c r="FF176" s="318"/>
      <c r="FG176" s="318"/>
      <c r="FH176" s="318"/>
      <c r="FI176" s="318"/>
      <c r="FJ176" s="318"/>
      <c r="FK176" s="318"/>
      <c r="FL176" s="318"/>
      <c r="FM176" s="318"/>
      <c r="FN176" s="304"/>
      <c r="FO176" s="316"/>
      <c r="FP176" s="317" t="s">
        <v>178</v>
      </c>
      <c r="FQ176" s="318"/>
      <c r="FR176" s="318"/>
      <c r="FS176" s="318"/>
      <c r="FT176" s="318"/>
      <c r="FU176" s="318"/>
      <c r="FV176" s="318"/>
      <c r="FW176" s="318"/>
      <c r="FX176" s="318"/>
      <c r="FY176" s="318"/>
      <c r="FZ176" s="318"/>
      <c r="GA176" s="318"/>
      <c r="GB176" s="318"/>
      <c r="GC176" s="318"/>
      <c r="GD176" s="318"/>
      <c r="GE176" s="304"/>
      <c r="GF176" s="316"/>
      <c r="GG176" s="317" t="s">
        <v>178</v>
      </c>
      <c r="GH176" s="318"/>
      <c r="GI176" s="318"/>
      <c r="GJ176" s="318"/>
      <c r="GK176" s="318"/>
      <c r="GL176" s="318"/>
      <c r="GM176" s="318"/>
      <c r="GN176" s="318"/>
      <c r="GO176" s="318"/>
      <c r="GP176" s="318"/>
      <c r="GQ176" s="318"/>
      <c r="GR176" s="318"/>
      <c r="GS176" s="318"/>
      <c r="GT176" s="318"/>
      <c r="GU176" s="318"/>
      <c r="GV176" s="304"/>
      <c r="GW176" s="316"/>
      <c r="GX176" s="317" t="s">
        <v>178</v>
      </c>
      <c r="GY176" s="318"/>
      <c r="GZ176" s="318"/>
      <c r="HA176" s="318"/>
      <c r="HB176" s="318"/>
      <c r="HC176" s="318"/>
      <c r="HD176" s="318"/>
      <c r="HE176" s="318"/>
      <c r="HF176" s="318"/>
      <c r="HG176" s="318"/>
      <c r="HH176" s="318"/>
      <c r="HI176" s="318"/>
      <c r="HJ176" s="318"/>
      <c r="HK176" s="318"/>
      <c r="HL176" s="318"/>
      <c r="HM176" s="304"/>
      <c r="HN176" s="316"/>
      <c r="HO176" s="317" t="s">
        <v>178</v>
      </c>
      <c r="HP176" s="318"/>
      <c r="HQ176" s="318"/>
      <c r="HR176" s="318"/>
      <c r="HS176" s="318"/>
      <c r="HT176" s="318"/>
      <c r="HU176" s="318"/>
      <c r="HV176" s="318"/>
      <c r="HW176" s="318"/>
      <c r="HX176" s="318"/>
      <c r="HY176" s="318"/>
      <c r="HZ176" s="318"/>
      <c r="IA176" s="318"/>
      <c r="IB176" s="318"/>
      <c r="IC176" s="318"/>
      <c r="ID176" s="304"/>
      <c r="IE176" s="316"/>
      <c r="IF176" s="317" t="s">
        <v>178</v>
      </c>
      <c r="IG176" s="318"/>
      <c r="IH176" s="318"/>
      <c r="II176" s="318"/>
      <c r="IJ176" s="318"/>
      <c r="IK176" s="318"/>
      <c r="IL176" s="318"/>
      <c r="IM176" s="318"/>
      <c r="IN176" s="318"/>
      <c r="IO176" s="318"/>
      <c r="IP176" s="318"/>
      <c r="IQ176" s="318"/>
      <c r="IR176" s="318"/>
      <c r="IS176" s="318"/>
      <c r="IT176" s="318"/>
      <c r="IU176" s="304"/>
      <c r="IV176" s="316"/>
      <c r="IW176" s="317" t="s">
        <v>178</v>
      </c>
      <c r="IX176" s="318"/>
      <c r="IY176" s="318"/>
      <c r="IZ176" s="318"/>
      <c r="JA176" s="318"/>
      <c r="JB176" s="318"/>
      <c r="JC176" s="318"/>
      <c r="JD176" s="318"/>
      <c r="JE176" s="318"/>
      <c r="JF176" s="318"/>
      <c r="JG176" s="318"/>
      <c r="JH176" s="318"/>
      <c r="JI176" s="318"/>
      <c r="JJ176" s="318"/>
      <c r="JK176" s="318"/>
      <c r="JL176" s="304"/>
      <c r="JM176" s="316"/>
      <c r="JN176" s="317" t="s">
        <v>178</v>
      </c>
      <c r="JO176" s="318"/>
      <c r="JP176" s="318"/>
      <c r="JQ176" s="318"/>
      <c r="JR176" s="318"/>
      <c r="JS176" s="318"/>
      <c r="JT176" s="318"/>
      <c r="JU176" s="318"/>
      <c r="JV176" s="318"/>
      <c r="JW176" s="318"/>
      <c r="JX176" s="318"/>
      <c r="JY176" s="318"/>
      <c r="JZ176" s="318"/>
      <c r="KA176" s="318"/>
      <c r="KB176" s="318"/>
      <c r="KC176" s="304"/>
      <c r="KD176" s="316"/>
      <c r="KE176" s="317" t="s">
        <v>178</v>
      </c>
      <c r="KF176" s="318"/>
      <c r="KG176" s="318"/>
      <c r="KH176" s="318"/>
      <c r="KI176" s="318"/>
      <c r="KJ176" s="318"/>
      <c r="KK176" s="318"/>
      <c r="KL176" s="318"/>
      <c r="KM176" s="318"/>
      <c r="KN176" s="318"/>
      <c r="KO176" s="318"/>
      <c r="KP176" s="318"/>
      <c r="KQ176" s="318"/>
      <c r="KR176" s="318"/>
      <c r="KS176" s="318"/>
      <c r="KT176" s="304"/>
      <c r="KU176" s="305"/>
    </row>
    <row r="177" ht="15.75" customHeight="1">
      <c r="A177" s="306">
        <v>1.0</v>
      </c>
      <c r="B177" s="307" t="s">
        <v>179</v>
      </c>
      <c r="C177" s="308" t="s">
        <v>132</v>
      </c>
      <c r="D177" s="308" t="s">
        <v>132</v>
      </c>
      <c r="E177" s="309" t="str">
        <f>ADHK!E177</f>
        <v/>
      </c>
      <c r="F177" s="309" t="str">
        <f>ADHK!F177</f>
        <v/>
      </c>
      <c r="G177" s="309">
        <f t="shared" ref="G177:G195" si="2376">IFERROR(E177*F177/1000000,0)</f>
        <v>0</v>
      </c>
      <c r="H177" s="310"/>
      <c r="I177" s="309">
        <f t="shared" ref="I177:I195" si="2377">IFERROR(+G177*H177,"")</f>
        <v>0</v>
      </c>
      <c r="J177" s="310"/>
      <c r="K177" s="309"/>
      <c r="L177" s="309">
        <f t="shared" ref="L177:L195" si="2378">J177-K177</f>
        <v>0</v>
      </c>
      <c r="M177" s="309">
        <f t="shared" ref="M177:M195" si="2379">IFERROR(+(IF(G177="","0",G177))+(IF(I177="","0",I177))+(IF(L177="","0",L177)),"")</f>
        <v>0</v>
      </c>
      <c r="N177" s="310">
        <v>0.36319999999999997</v>
      </c>
      <c r="O177" s="311">
        <f t="shared" ref="O177:O195" si="2380">IFERROR(+N177*(M177-L177),"")</f>
        <v>0</v>
      </c>
      <c r="P177" s="312">
        <f t="shared" ref="P177:P195" si="2381">IFERROR(+(IF(M177="","0",M177))-(IF(O177="","0",O177)),"")</f>
        <v>0</v>
      </c>
      <c r="Q177" s="313"/>
      <c r="R177" s="306">
        <v>1.0</v>
      </c>
      <c r="S177" s="307" t="s">
        <v>179</v>
      </c>
      <c r="T177" s="308" t="s">
        <v>132</v>
      </c>
      <c r="U177" s="308" t="s">
        <v>132</v>
      </c>
      <c r="V177" s="309" t="str">
        <f>ADHK!V177</f>
        <v/>
      </c>
      <c r="W177" s="309"/>
      <c r="X177" s="309">
        <f t="shared" ref="X177:X195" si="2382">IFERROR(V177*W177/1000000,0)</f>
        <v>0</v>
      </c>
      <c r="Y177" s="310"/>
      <c r="Z177" s="309">
        <f t="shared" ref="Z177:Z195" si="2383">IFERROR(+X177*Y177,"")</f>
        <v>0</v>
      </c>
      <c r="AA177" s="310"/>
      <c r="AB177" s="309"/>
      <c r="AC177" s="309">
        <f t="shared" ref="AC177:AC195" si="2384">AA177-AB177</f>
        <v>0</v>
      </c>
      <c r="AD177" s="309">
        <f t="shared" ref="AD177:AD195" si="2385">IFERROR(+(IF(X177="","0",X177))+(IF(Z177="","0",Z177))+(IF(AC177="","0",AC177)),"")</f>
        <v>0</v>
      </c>
      <c r="AE177" s="310">
        <v>0.36319999999999997</v>
      </c>
      <c r="AF177" s="311">
        <f t="shared" ref="AF177:AF195" si="2386">IFERROR(+AE177*(AD177-AC177),"")</f>
        <v>0</v>
      </c>
      <c r="AG177" s="312">
        <f t="shared" ref="AG177:AG195" si="2387">IFERROR(+(IF(AD177="","0",AD177))-(IF(AF177="","0",AF177)),"")</f>
        <v>0</v>
      </c>
      <c r="AH177" s="313"/>
      <c r="AI177" s="306">
        <v>1.0</v>
      </c>
      <c r="AJ177" s="307" t="s">
        <v>179</v>
      </c>
      <c r="AK177" s="308" t="s">
        <v>132</v>
      </c>
      <c r="AL177" s="308" t="s">
        <v>132</v>
      </c>
      <c r="AM177" s="309" t="str">
        <f>ADHK!AM177</f>
        <v/>
      </c>
      <c r="AN177" s="309"/>
      <c r="AO177" s="309">
        <f t="shared" ref="AO177:AO195" si="2388">IFERROR(AM177*AN177/1000000,0)</f>
        <v>0</v>
      </c>
      <c r="AP177" s="310"/>
      <c r="AQ177" s="309">
        <f t="shared" ref="AQ177:AQ195" si="2389">IFERROR(+AO177*AP177,"")</f>
        <v>0</v>
      </c>
      <c r="AR177" s="310"/>
      <c r="AS177" s="309"/>
      <c r="AT177" s="309">
        <f t="shared" ref="AT177:AT195" si="2390">AR177-AS177</f>
        <v>0</v>
      </c>
      <c r="AU177" s="309">
        <f t="shared" ref="AU177:AU195" si="2391">IFERROR(+(IF(AO177="","0",AO177))+(IF(AQ177="","0",AQ177))+(IF(AT177="","0",AT177)),"")</f>
        <v>0</v>
      </c>
      <c r="AV177" s="310">
        <v>0.36319999999999997</v>
      </c>
      <c r="AW177" s="311">
        <f t="shared" ref="AW177:AW195" si="2392">IFERROR(+AV177*(AU177-AT177),"")</f>
        <v>0</v>
      </c>
      <c r="AX177" s="312">
        <f t="shared" ref="AX177:AX195" si="2393">IFERROR(+(IF(AU177="","0",AU177))-(IF(AW177="","0",AW177)),"")</f>
        <v>0</v>
      </c>
      <c r="AY177" s="313"/>
      <c r="AZ177" s="306">
        <v>1.0</v>
      </c>
      <c r="BA177" s="307" t="s">
        <v>179</v>
      </c>
      <c r="BB177" s="308" t="s">
        <v>132</v>
      </c>
      <c r="BC177" s="308" t="s">
        <v>132</v>
      </c>
      <c r="BD177" s="309" t="str">
        <f>ADHK!BD177</f>
        <v/>
      </c>
      <c r="BE177" s="309"/>
      <c r="BF177" s="309">
        <f t="shared" ref="BF177:BF195" si="2394">IFERROR(BD177*BE177/1000000,0)</f>
        <v>0</v>
      </c>
      <c r="BG177" s="310"/>
      <c r="BH177" s="309">
        <f t="shared" ref="BH177:BH195" si="2395">IFERROR(+BF177*BG177,"")</f>
        <v>0</v>
      </c>
      <c r="BI177" s="310"/>
      <c r="BJ177" s="309"/>
      <c r="BK177" s="309">
        <f t="shared" ref="BK177:BK195" si="2396">BI177-BJ177</f>
        <v>0</v>
      </c>
      <c r="BL177" s="309">
        <f t="shared" ref="BL177:BL195" si="2397">IFERROR(+(IF(BF177="","0",BF177))+(IF(BH177="","0",BH177))+(IF(BK177="","0",BK177)),"")</f>
        <v>0</v>
      </c>
      <c r="BM177" s="310">
        <v>0.36319999999999997</v>
      </c>
      <c r="BN177" s="311">
        <f t="shared" ref="BN177:BN195" si="2398">IFERROR(+BM177*(BL177-BK177),"")</f>
        <v>0</v>
      </c>
      <c r="BO177" s="312">
        <f t="shared" ref="BO177:BO195" si="2399">IFERROR(+(IF(BL177="","0",BL177))-(IF(BN177="","0",BN177)),"")</f>
        <v>0</v>
      </c>
      <c r="BP177" s="313"/>
      <c r="BQ177" s="306">
        <v>1.0</v>
      </c>
      <c r="BR177" s="307" t="s">
        <v>179</v>
      </c>
      <c r="BS177" s="308" t="s">
        <v>132</v>
      </c>
      <c r="BT177" s="308" t="s">
        <v>132</v>
      </c>
      <c r="BU177" s="309" t="str">
        <f>ADHK!BU177</f>
        <v/>
      </c>
      <c r="BV177" s="309"/>
      <c r="BW177" s="309">
        <f t="shared" ref="BW177:BW195" si="2400">IFERROR(BU177*BV177/1000000,0)</f>
        <v>0</v>
      </c>
      <c r="BX177" s="310"/>
      <c r="BY177" s="309">
        <f t="shared" ref="BY177:BY195" si="2401">IFERROR(+BW177*BX177,"")</f>
        <v>0</v>
      </c>
      <c r="BZ177" s="310"/>
      <c r="CA177" s="309"/>
      <c r="CB177" s="309">
        <f t="shared" ref="CB177:CB195" si="2402">BZ177-CA177</f>
        <v>0</v>
      </c>
      <c r="CC177" s="309">
        <f t="shared" ref="CC177:CC195" si="2403">IFERROR(+(IF(BW177="","0",BW177))+(IF(BY177="","0",BY177))+(IF(CB177="","0",CB177)),"")</f>
        <v>0</v>
      </c>
      <c r="CD177" s="310">
        <v>0.36319999999999997</v>
      </c>
      <c r="CE177" s="311">
        <f t="shared" ref="CE177:CE195" si="2404">IFERROR(+CD177*(CC177-CB177),"")</f>
        <v>0</v>
      </c>
      <c r="CF177" s="312">
        <f t="shared" ref="CF177:CF195" si="2405">IFERROR(+(IF(CC177="","0",CC177))-(IF(CE177="","0",CE177)),"")</f>
        <v>0</v>
      </c>
      <c r="CG177" s="313"/>
      <c r="CH177" s="306">
        <v>1.0</v>
      </c>
      <c r="CI177" s="307" t="s">
        <v>179</v>
      </c>
      <c r="CJ177" s="308" t="s">
        <v>132</v>
      </c>
      <c r="CK177" s="308" t="s">
        <v>132</v>
      </c>
      <c r="CL177" s="309" t="str">
        <f>ADHK!CL177</f>
        <v/>
      </c>
      <c r="CM177" s="309"/>
      <c r="CN177" s="309">
        <f t="shared" ref="CN177:CN195" si="2406">IFERROR(CL177*CM177/1000000,0)</f>
        <v>0</v>
      </c>
      <c r="CO177" s="310"/>
      <c r="CP177" s="309">
        <f t="shared" ref="CP177:CP195" si="2407">IFERROR(+CN177*CO177,"")</f>
        <v>0</v>
      </c>
      <c r="CQ177" s="310"/>
      <c r="CR177" s="309"/>
      <c r="CS177" s="309">
        <f t="shared" ref="CS177:CS195" si="2408">CQ177-CR177</f>
        <v>0</v>
      </c>
      <c r="CT177" s="309">
        <f t="shared" ref="CT177:CT195" si="2409">IFERROR(+(IF(CN177="","0",CN177))+(IF(CP177="","0",CP177))+(IF(CS177="","0",CS177)),"")</f>
        <v>0</v>
      </c>
      <c r="CU177" s="310">
        <v>0.36319999999999997</v>
      </c>
      <c r="CV177" s="311">
        <f t="shared" ref="CV177:CV195" si="2410">IFERROR(+CU177*(CT177-CS177),"")</f>
        <v>0</v>
      </c>
      <c r="CW177" s="312">
        <f t="shared" ref="CW177:CW195" si="2411">IFERROR(+(IF(CT177="","0",CT177))-(IF(CV177="","0",CV177)),"")</f>
        <v>0</v>
      </c>
      <c r="CX177" s="313"/>
      <c r="CY177" s="306">
        <v>1.0</v>
      </c>
      <c r="CZ177" s="307" t="s">
        <v>179</v>
      </c>
      <c r="DA177" s="308" t="s">
        <v>132</v>
      </c>
      <c r="DB177" s="308" t="s">
        <v>132</v>
      </c>
      <c r="DC177" s="309" t="str">
        <f>ADHK!DC177</f>
        <v/>
      </c>
      <c r="DD177" s="309"/>
      <c r="DE177" s="309">
        <f t="shared" ref="DE177:DE195" si="2412">IFERROR(DC177*DD177/1000000,0)</f>
        <v>0</v>
      </c>
      <c r="DF177" s="310"/>
      <c r="DG177" s="309">
        <f t="shared" ref="DG177:DG195" si="2413">IFERROR(+DE177*DF177,"")</f>
        <v>0</v>
      </c>
      <c r="DH177" s="310"/>
      <c r="DI177" s="309"/>
      <c r="DJ177" s="309">
        <f t="shared" ref="DJ177:DJ195" si="2414">DH177-DI177</f>
        <v>0</v>
      </c>
      <c r="DK177" s="309">
        <f t="shared" ref="DK177:DK195" si="2415">IFERROR(+(IF(DE177="","0",DE177))+(IF(DG177="","0",DG177))+(IF(DJ177="","0",DJ177)),"")</f>
        <v>0</v>
      </c>
      <c r="DL177" s="310">
        <v>0.36319999999999997</v>
      </c>
      <c r="DM177" s="311">
        <f t="shared" ref="DM177:DM195" si="2416">IFERROR(+DL177*(DK177-DJ177),"")</f>
        <v>0</v>
      </c>
      <c r="DN177" s="312">
        <f t="shared" ref="DN177:DN195" si="2417">IFERROR(+(IF(DK177="","0",DK177))-(IF(DM177="","0",DM177)),"")</f>
        <v>0</v>
      </c>
      <c r="DO177" s="313"/>
      <c r="DP177" s="306">
        <v>1.0</v>
      </c>
      <c r="DQ177" s="307" t="s">
        <v>179</v>
      </c>
      <c r="DR177" s="308" t="s">
        <v>132</v>
      </c>
      <c r="DS177" s="308" t="s">
        <v>132</v>
      </c>
      <c r="DT177" s="309" t="str">
        <f>ADHK!DT177</f>
        <v/>
      </c>
      <c r="DU177" s="309"/>
      <c r="DV177" s="309">
        <f t="shared" ref="DV177:DV195" si="2418">IFERROR(DT177*DU177/1000000,0)</f>
        <v>0</v>
      </c>
      <c r="DW177" s="310"/>
      <c r="DX177" s="309">
        <f t="shared" ref="DX177:DX195" si="2419">IFERROR(+DV177*DW177,"")</f>
        <v>0</v>
      </c>
      <c r="DY177" s="310"/>
      <c r="DZ177" s="309"/>
      <c r="EA177" s="309">
        <f t="shared" ref="EA177:EA195" si="2420">DY177-DZ177</f>
        <v>0</v>
      </c>
      <c r="EB177" s="309">
        <f t="shared" ref="EB177:EB195" si="2421">IFERROR(+(IF(DV177="","0",DV177))+(IF(DX177="","0",DX177))+(IF(EA177="","0",EA177)),"")</f>
        <v>0</v>
      </c>
      <c r="EC177" s="310">
        <v>0.36319999999999997</v>
      </c>
      <c r="ED177" s="311">
        <f t="shared" ref="ED177:ED195" si="2422">IFERROR(+EC177*(EB177-EA177),"")</f>
        <v>0</v>
      </c>
      <c r="EE177" s="312">
        <f t="shared" ref="EE177:EE195" si="2423">IFERROR(+(IF(EB177="","0",EB177))-(IF(ED177="","0",ED177)),"")</f>
        <v>0</v>
      </c>
      <c r="EF177" s="313"/>
      <c r="EG177" s="306">
        <v>1.0</v>
      </c>
      <c r="EH177" s="307" t="s">
        <v>179</v>
      </c>
      <c r="EI177" s="308" t="s">
        <v>132</v>
      </c>
      <c r="EJ177" s="308" t="s">
        <v>132</v>
      </c>
      <c r="EK177" s="309" t="str">
        <f>ADHK!EK177</f>
        <v/>
      </c>
      <c r="EL177" s="309"/>
      <c r="EM177" s="309">
        <f t="shared" ref="EM177:EM195" si="2424">IFERROR(EK177*EL177/1000000,0)</f>
        <v>0</v>
      </c>
      <c r="EN177" s="310"/>
      <c r="EO177" s="309">
        <f t="shared" ref="EO177:EO195" si="2425">IFERROR(+EM177*EN177,"")</f>
        <v>0</v>
      </c>
      <c r="EP177" s="310"/>
      <c r="EQ177" s="309"/>
      <c r="ER177" s="309">
        <f t="shared" ref="ER177:ER195" si="2426">EP177-EQ177</f>
        <v>0</v>
      </c>
      <c r="ES177" s="309">
        <f t="shared" ref="ES177:ES195" si="2427">IFERROR(+(IF(EM177="","0",EM177))+(IF(EO177="","0",EO177))+(IF(ER177="","0",ER177)),"")</f>
        <v>0</v>
      </c>
      <c r="ET177" s="310">
        <v>0.36319999999999997</v>
      </c>
      <c r="EU177" s="311">
        <f t="shared" ref="EU177:EU195" si="2428">IFERROR(+ET177*(ES177-ER177),"")</f>
        <v>0</v>
      </c>
      <c r="EV177" s="312">
        <f t="shared" ref="EV177:EV195" si="2429">IFERROR(+(IF(ES177="","0",ES177))-(IF(EU177="","0",EU177)),"")</f>
        <v>0</v>
      </c>
      <c r="EW177" s="313"/>
      <c r="EX177" s="306">
        <v>1.0</v>
      </c>
      <c r="EY177" s="307" t="s">
        <v>179</v>
      </c>
      <c r="EZ177" s="308" t="s">
        <v>132</v>
      </c>
      <c r="FA177" s="308" t="s">
        <v>132</v>
      </c>
      <c r="FB177" s="309" t="str">
        <f>ADHK!FB177</f>
        <v/>
      </c>
      <c r="FC177" s="309"/>
      <c r="FD177" s="309">
        <f t="shared" ref="FD177:FD195" si="2430">IFERROR(FB177*FC177/1000000,0)</f>
        <v>0</v>
      </c>
      <c r="FE177" s="310"/>
      <c r="FF177" s="309">
        <f t="shared" ref="FF177:FF195" si="2431">IFERROR(+FD177*FE177,"")</f>
        <v>0</v>
      </c>
      <c r="FG177" s="310"/>
      <c r="FH177" s="309"/>
      <c r="FI177" s="309">
        <f t="shared" ref="FI177:FI195" si="2432">FG177-FH177</f>
        <v>0</v>
      </c>
      <c r="FJ177" s="309">
        <f t="shared" ref="FJ177:FJ195" si="2433">IFERROR(+(IF(FD177="","0",FD177))+(IF(FF177="","0",FF177))+(IF(FI177="","0",FI177)),"")</f>
        <v>0</v>
      </c>
      <c r="FK177" s="310">
        <v>0.36319999999999997</v>
      </c>
      <c r="FL177" s="311">
        <f t="shared" ref="FL177:FL195" si="2434">IFERROR(+FK177*(FJ177-FI177),"")</f>
        <v>0</v>
      </c>
      <c r="FM177" s="312">
        <f t="shared" ref="FM177:FM195" si="2435">IFERROR(+(IF(FJ177="","0",FJ177))-(IF(FL177="","0",FL177)),"")</f>
        <v>0</v>
      </c>
      <c r="FN177" s="313"/>
      <c r="FO177" s="306">
        <v>1.0</v>
      </c>
      <c r="FP177" s="307" t="s">
        <v>179</v>
      </c>
      <c r="FQ177" s="308" t="s">
        <v>132</v>
      </c>
      <c r="FR177" s="308" t="s">
        <v>132</v>
      </c>
      <c r="FS177" s="309" t="str">
        <f>ADHK!FS177</f>
        <v/>
      </c>
      <c r="FT177" s="309"/>
      <c r="FU177" s="309">
        <f t="shared" ref="FU177:FU195" si="2436">IFERROR(FS177*FT177/1000000,0)</f>
        <v>0</v>
      </c>
      <c r="FV177" s="310"/>
      <c r="FW177" s="309">
        <f t="shared" ref="FW177:FW195" si="2437">IFERROR(+FU177*FV177,"")</f>
        <v>0</v>
      </c>
      <c r="FX177" s="310"/>
      <c r="FY177" s="309"/>
      <c r="FZ177" s="309">
        <f t="shared" ref="FZ177:FZ195" si="2438">FX177-FY177</f>
        <v>0</v>
      </c>
      <c r="GA177" s="309">
        <f t="shared" ref="GA177:GA195" si="2439">IFERROR(+(IF(FU177="","0",FU177))+(IF(FW177="","0",FW177))+(IF(FZ177="","0",FZ177)),"")</f>
        <v>0</v>
      </c>
      <c r="GB177" s="310">
        <v>0.36319999999999997</v>
      </c>
      <c r="GC177" s="311">
        <f t="shared" ref="GC177:GC195" si="2440">IFERROR(+GB177*(GA177-FZ177),"")</f>
        <v>0</v>
      </c>
      <c r="GD177" s="312">
        <f t="shared" ref="GD177:GD195" si="2441">IFERROR(+(IF(GA177="","0",GA177))-(IF(GC177="","0",GC177)),"")</f>
        <v>0</v>
      </c>
      <c r="GE177" s="313"/>
      <c r="GF177" s="306">
        <v>1.0</v>
      </c>
      <c r="GG177" s="307" t="s">
        <v>179</v>
      </c>
      <c r="GH177" s="308" t="s">
        <v>132</v>
      </c>
      <c r="GI177" s="308" t="s">
        <v>132</v>
      </c>
      <c r="GJ177" s="309" t="str">
        <f>ADHK!GJ177</f>
        <v/>
      </c>
      <c r="GK177" s="309"/>
      <c r="GL177" s="309">
        <f t="shared" ref="GL177:GL195" si="2442">IFERROR(GJ177*GK177/1000000,0)</f>
        <v>0</v>
      </c>
      <c r="GM177" s="310"/>
      <c r="GN177" s="309">
        <f t="shared" ref="GN177:GN195" si="2443">IFERROR(+GL177*GM177,"")</f>
        <v>0</v>
      </c>
      <c r="GO177" s="310"/>
      <c r="GP177" s="309"/>
      <c r="GQ177" s="309">
        <f t="shared" ref="GQ177:GQ195" si="2444">GO177-GP177</f>
        <v>0</v>
      </c>
      <c r="GR177" s="309">
        <f t="shared" ref="GR177:GR195" si="2445">IFERROR(+(IF(GL177="","0",GL177))+(IF(GN177="","0",GN177))+(IF(GQ177="","0",GQ177)),"")</f>
        <v>0</v>
      </c>
      <c r="GS177" s="310">
        <v>0.36319999999999997</v>
      </c>
      <c r="GT177" s="311">
        <f t="shared" ref="GT177:GT195" si="2446">IFERROR(+GS177*(GR177-GQ177),"")</f>
        <v>0</v>
      </c>
      <c r="GU177" s="312">
        <f t="shared" ref="GU177:GU195" si="2447">IFERROR(+(IF(GR177="","0",GR177))-(IF(GT177="","0",GT177)),"")</f>
        <v>0</v>
      </c>
      <c r="GV177" s="313"/>
      <c r="GW177" s="306">
        <v>1.0</v>
      </c>
      <c r="GX177" s="307" t="s">
        <v>179</v>
      </c>
      <c r="GY177" s="308" t="s">
        <v>132</v>
      </c>
      <c r="GZ177" s="308" t="s">
        <v>132</v>
      </c>
      <c r="HA177" s="309" t="str">
        <f>ADHK!HA177</f>
        <v/>
      </c>
      <c r="HB177" s="309"/>
      <c r="HC177" s="309">
        <f t="shared" ref="HC177:HC195" si="2448">IFERROR(HA177*HB177/1000000,0)</f>
        <v>0</v>
      </c>
      <c r="HD177" s="310"/>
      <c r="HE177" s="309">
        <f t="shared" ref="HE177:HE195" si="2449">IFERROR(+HC177*HD177,"")</f>
        <v>0</v>
      </c>
      <c r="HF177" s="310"/>
      <c r="HG177" s="309"/>
      <c r="HH177" s="309">
        <f t="shared" ref="HH177:HH195" si="2450">HF177-HG177</f>
        <v>0</v>
      </c>
      <c r="HI177" s="309">
        <f t="shared" ref="HI177:HI195" si="2451">IFERROR(+(IF(HC177="","0",HC177))+(IF(HE177="","0",HE177))+(IF(HH177="","0",HH177)),"")</f>
        <v>0</v>
      </c>
      <c r="HJ177" s="310">
        <v>0.36319999999999997</v>
      </c>
      <c r="HK177" s="311">
        <f t="shared" ref="HK177:HK195" si="2452">IFERROR(+HJ177*(HI177-HH177),"")</f>
        <v>0</v>
      </c>
      <c r="HL177" s="312">
        <f t="shared" ref="HL177:HL195" si="2453">IFERROR(+(IF(HI177="","0",HI177))-(IF(HK177="","0",HK177)),"")</f>
        <v>0</v>
      </c>
      <c r="HM177" s="313"/>
      <c r="HN177" s="306">
        <v>1.0</v>
      </c>
      <c r="HO177" s="307" t="s">
        <v>179</v>
      </c>
      <c r="HP177" s="308" t="s">
        <v>132</v>
      </c>
      <c r="HQ177" s="308" t="s">
        <v>132</v>
      </c>
      <c r="HR177" s="309" t="str">
        <f>ADHK!HR177</f>
        <v/>
      </c>
      <c r="HS177" s="309"/>
      <c r="HT177" s="309">
        <f t="shared" ref="HT177:HT195" si="2454">IFERROR(HR177*HS177/1000000,0)</f>
        <v>0</v>
      </c>
      <c r="HU177" s="310"/>
      <c r="HV177" s="309">
        <f t="shared" ref="HV177:HV195" si="2455">IFERROR(+HT177*HU177,"")</f>
        <v>0</v>
      </c>
      <c r="HW177" s="310"/>
      <c r="HX177" s="309"/>
      <c r="HY177" s="309">
        <f t="shared" ref="HY177:HY195" si="2456">HW177-HX177</f>
        <v>0</v>
      </c>
      <c r="HZ177" s="309">
        <f t="shared" ref="HZ177:HZ195" si="2457">IFERROR(+(IF(HT177="","0",HT177))+(IF(HV177="","0",HV177))+(IF(HY177="","0",HY177)),"")</f>
        <v>0</v>
      </c>
      <c r="IA177" s="310">
        <v>0.36319999999999997</v>
      </c>
      <c r="IB177" s="311">
        <f t="shared" ref="IB177:IB195" si="2458">IFERROR(+IA177*(HZ177-HY177),"")</f>
        <v>0</v>
      </c>
      <c r="IC177" s="312">
        <f t="shared" ref="IC177:IC195" si="2459">IFERROR(+(IF(HZ177="","0",HZ177))-(IF(IB177="","0",IB177)),"")</f>
        <v>0</v>
      </c>
      <c r="ID177" s="313"/>
      <c r="IE177" s="306">
        <v>1.0</v>
      </c>
      <c r="IF177" s="307" t="s">
        <v>179</v>
      </c>
      <c r="IG177" s="308" t="s">
        <v>132</v>
      </c>
      <c r="IH177" s="308" t="s">
        <v>132</v>
      </c>
      <c r="II177" s="309" t="str">
        <f>ADHK!II177</f>
        <v/>
      </c>
      <c r="IJ177" s="309"/>
      <c r="IK177" s="309">
        <f t="shared" ref="IK177:IK195" si="2460">IFERROR(II177*IJ177/1000000,0)</f>
        <v>0</v>
      </c>
      <c r="IL177" s="310"/>
      <c r="IM177" s="309">
        <f t="shared" ref="IM177:IM195" si="2461">IFERROR(+IK177*IL177,"")</f>
        <v>0</v>
      </c>
      <c r="IN177" s="310"/>
      <c r="IO177" s="309"/>
      <c r="IP177" s="309">
        <f t="shared" ref="IP177:IP195" si="2462">IN177-IO177</f>
        <v>0</v>
      </c>
      <c r="IQ177" s="309">
        <f t="shared" ref="IQ177:IQ195" si="2463">IFERROR(+(IF(IK177="","0",IK177))+(IF(IM177="","0",IM177))+(IF(IP177="","0",IP177)),"")</f>
        <v>0</v>
      </c>
      <c r="IR177" s="310">
        <v>0.36319999999999997</v>
      </c>
      <c r="IS177" s="311">
        <f t="shared" ref="IS177:IS195" si="2464">IFERROR(+IR177*(IQ177-IP177),"")</f>
        <v>0</v>
      </c>
      <c r="IT177" s="312">
        <f t="shared" ref="IT177:IT195" si="2465">IFERROR(+(IF(IQ177="","0",IQ177))-(IF(IS177="","0",IS177)),"")</f>
        <v>0</v>
      </c>
      <c r="IU177" s="313"/>
      <c r="IV177" s="306">
        <v>1.0</v>
      </c>
      <c r="IW177" s="307" t="s">
        <v>179</v>
      </c>
      <c r="IX177" s="308" t="s">
        <v>132</v>
      </c>
      <c r="IY177" s="308" t="s">
        <v>132</v>
      </c>
      <c r="IZ177" s="309" t="str">
        <f>ADHK!IZ177</f>
        <v/>
      </c>
      <c r="JA177" s="309"/>
      <c r="JB177" s="309">
        <f t="shared" ref="JB177:JB195" si="2466">IFERROR(IZ177*JA177/1000000,0)</f>
        <v>0</v>
      </c>
      <c r="JC177" s="310"/>
      <c r="JD177" s="309">
        <f t="shared" ref="JD177:JD195" si="2467">IFERROR(+JB177*JC177,"")</f>
        <v>0</v>
      </c>
      <c r="JE177" s="310"/>
      <c r="JF177" s="309"/>
      <c r="JG177" s="309">
        <f t="shared" ref="JG177:JG195" si="2468">JE177-JF177</f>
        <v>0</v>
      </c>
      <c r="JH177" s="309">
        <f t="shared" ref="JH177:JH195" si="2469">IFERROR(+(IF(JB177="","0",JB177))+(IF(JD177="","0",JD177))+(IF(JG177="","0",JG177)),"")</f>
        <v>0</v>
      </c>
      <c r="JI177" s="310">
        <v>0.36319999999999997</v>
      </c>
      <c r="JJ177" s="311">
        <f t="shared" ref="JJ177:JJ195" si="2470">IFERROR(+JI177*(JH177-JG177),"")</f>
        <v>0</v>
      </c>
      <c r="JK177" s="312">
        <f t="shared" ref="JK177:JK195" si="2471">IFERROR(+(IF(JH177="","0",JH177))-(IF(JJ177="","0",JJ177)),"")</f>
        <v>0</v>
      </c>
      <c r="JL177" s="313"/>
      <c r="JM177" s="306">
        <v>1.0</v>
      </c>
      <c r="JN177" s="307" t="s">
        <v>179</v>
      </c>
      <c r="JO177" s="308" t="s">
        <v>132</v>
      </c>
      <c r="JP177" s="308" t="s">
        <v>132</v>
      </c>
      <c r="JQ177" s="309" t="str">
        <f>ADHK!JQ177</f>
        <v/>
      </c>
      <c r="JR177" s="309"/>
      <c r="JS177" s="309">
        <f t="shared" ref="JS177:JS195" si="2472">IFERROR(JQ177*JR177/1000000,0)</f>
        <v>0</v>
      </c>
      <c r="JT177" s="310"/>
      <c r="JU177" s="309">
        <f t="shared" ref="JU177:JU195" si="2473">IFERROR(+JS177*JT177,"")</f>
        <v>0</v>
      </c>
      <c r="JV177" s="310"/>
      <c r="JW177" s="309"/>
      <c r="JX177" s="309">
        <f t="shared" ref="JX177:JX195" si="2474">JV177-JW177</f>
        <v>0</v>
      </c>
      <c r="JY177" s="309">
        <f t="shared" ref="JY177:JY195" si="2475">IFERROR(+(IF(JS177="","0",JS177))+(IF(JU177="","0",JU177))+(IF(JX177="","0",JX177)),"")</f>
        <v>0</v>
      </c>
      <c r="JZ177" s="310">
        <v>0.36319999999999997</v>
      </c>
      <c r="KA177" s="311">
        <f t="shared" ref="KA177:KA195" si="2476">IFERROR(+JZ177*(JY177-JX177),"")</f>
        <v>0</v>
      </c>
      <c r="KB177" s="312">
        <f t="shared" ref="KB177:KB195" si="2477">IFERROR(+(IF(JY177="","0",JY177))-(IF(KA177="","0",KA177)),"")</f>
        <v>0</v>
      </c>
      <c r="KC177" s="313"/>
      <c r="KD177" s="306">
        <v>1.0</v>
      </c>
      <c r="KE177" s="307" t="s">
        <v>179</v>
      </c>
      <c r="KF177" s="308" t="s">
        <v>132</v>
      </c>
      <c r="KG177" s="308" t="s">
        <v>132</v>
      </c>
      <c r="KH177" s="309" t="str">
        <f>ADHK!KH177</f>
        <v/>
      </c>
      <c r="KI177" s="309"/>
      <c r="KJ177" s="309">
        <f t="shared" ref="KJ177:KJ195" si="2478">IFERROR(KH177*KI177/1000000,0)</f>
        <v>0</v>
      </c>
      <c r="KK177" s="310"/>
      <c r="KL177" s="309">
        <f t="shared" ref="KL177:KL195" si="2479">IFERROR(+KJ177*KK177,"")</f>
        <v>0</v>
      </c>
      <c r="KM177" s="310"/>
      <c r="KN177" s="309"/>
      <c r="KO177" s="309">
        <f t="shared" ref="KO177:KO195" si="2480">KM177-KN177</f>
        <v>0</v>
      </c>
      <c r="KP177" s="309">
        <f t="shared" ref="KP177:KP195" si="2481">IFERROR(+(IF(KJ177="","0",KJ177))+(IF(KL177="","0",KL177))+(IF(KO177="","0",KO177)),"")</f>
        <v>0</v>
      </c>
      <c r="KQ177" s="310">
        <v>0.36319999999999997</v>
      </c>
      <c r="KR177" s="311">
        <f t="shared" ref="KR177:KR195" si="2482">IFERROR(+KQ177*(KP177-KO177),"")</f>
        <v>0</v>
      </c>
      <c r="KS177" s="312">
        <f t="shared" ref="KS177:KS195" si="2483">IFERROR(+(IF(KP177="","0",KP177))-(IF(KR177="","0",KR177)),"")</f>
        <v>0</v>
      </c>
      <c r="KT177" s="313"/>
      <c r="KU177" s="314"/>
    </row>
    <row r="178" ht="15.75" customHeight="1">
      <c r="A178" s="306">
        <v>2.0</v>
      </c>
      <c r="B178" s="307" t="s">
        <v>180</v>
      </c>
      <c r="C178" s="308" t="s">
        <v>132</v>
      </c>
      <c r="D178" s="308" t="s">
        <v>132</v>
      </c>
      <c r="E178" s="309" t="str">
        <f>ADHK!E178</f>
        <v/>
      </c>
      <c r="F178" s="309" t="str">
        <f>ADHK!F178</f>
        <v/>
      </c>
      <c r="G178" s="309">
        <f t="shared" si="2376"/>
        <v>0</v>
      </c>
      <c r="H178" s="310"/>
      <c r="I178" s="309">
        <f t="shared" si="2377"/>
        <v>0</v>
      </c>
      <c r="J178" s="310"/>
      <c r="K178" s="309"/>
      <c r="L178" s="309">
        <f t="shared" si="2378"/>
        <v>0</v>
      </c>
      <c r="M178" s="309">
        <f t="shared" si="2379"/>
        <v>0</v>
      </c>
      <c r="N178" s="310">
        <v>0.36319999999999997</v>
      </c>
      <c r="O178" s="311">
        <f t="shared" si="2380"/>
        <v>0</v>
      </c>
      <c r="P178" s="312">
        <f t="shared" si="2381"/>
        <v>0</v>
      </c>
      <c r="Q178" s="313"/>
      <c r="R178" s="306">
        <v>2.0</v>
      </c>
      <c r="S178" s="307" t="s">
        <v>180</v>
      </c>
      <c r="T178" s="308" t="s">
        <v>132</v>
      </c>
      <c r="U178" s="308" t="s">
        <v>132</v>
      </c>
      <c r="V178" s="309" t="str">
        <f>ADHK!V178</f>
        <v/>
      </c>
      <c r="W178" s="309"/>
      <c r="X178" s="309">
        <f t="shared" si="2382"/>
        <v>0</v>
      </c>
      <c r="Y178" s="310"/>
      <c r="Z178" s="309">
        <f t="shared" si="2383"/>
        <v>0</v>
      </c>
      <c r="AA178" s="310"/>
      <c r="AB178" s="309"/>
      <c r="AC178" s="309">
        <f t="shared" si="2384"/>
        <v>0</v>
      </c>
      <c r="AD178" s="309">
        <f t="shared" si="2385"/>
        <v>0</v>
      </c>
      <c r="AE178" s="310">
        <v>0.36319999999999997</v>
      </c>
      <c r="AF178" s="311">
        <f t="shared" si="2386"/>
        <v>0</v>
      </c>
      <c r="AG178" s="312">
        <f t="shared" si="2387"/>
        <v>0</v>
      </c>
      <c r="AH178" s="313"/>
      <c r="AI178" s="306">
        <v>2.0</v>
      </c>
      <c r="AJ178" s="307" t="s">
        <v>180</v>
      </c>
      <c r="AK178" s="308" t="s">
        <v>132</v>
      </c>
      <c r="AL178" s="308" t="s">
        <v>132</v>
      </c>
      <c r="AM178" s="309" t="str">
        <f>ADHK!AM178</f>
        <v/>
      </c>
      <c r="AN178" s="309"/>
      <c r="AO178" s="309">
        <f t="shared" si="2388"/>
        <v>0</v>
      </c>
      <c r="AP178" s="310"/>
      <c r="AQ178" s="309">
        <f t="shared" si="2389"/>
        <v>0</v>
      </c>
      <c r="AR178" s="310"/>
      <c r="AS178" s="309"/>
      <c r="AT178" s="309">
        <f t="shared" si="2390"/>
        <v>0</v>
      </c>
      <c r="AU178" s="309">
        <f t="shared" si="2391"/>
        <v>0</v>
      </c>
      <c r="AV178" s="310">
        <v>0.36319999999999997</v>
      </c>
      <c r="AW178" s="311">
        <f t="shared" si="2392"/>
        <v>0</v>
      </c>
      <c r="AX178" s="312">
        <f t="shared" si="2393"/>
        <v>0</v>
      </c>
      <c r="AY178" s="313"/>
      <c r="AZ178" s="306">
        <v>2.0</v>
      </c>
      <c r="BA178" s="307" t="s">
        <v>180</v>
      </c>
      <c r="BB178" s="308" t="s">
        <v>132</v>
      </c>
      <c r="BC178" s="308" t="s">
        <v>132</v>
      </c>
      <c r="BD178" s="309" t="str">
        <f>ADHK!BD178</f>
        <v/>
      </c>
      <c r="BE178" s="309"/>
      <c r="BF178" s="309">
        <f t="shared" si="2394"/>
        <v>0</v>
      </c>
      <c r="BG178" s="310"/>
      <c r="BH178" s="309">
        <f t="shared" si="2395"/>
        <v>0</v>
      </c>
      <c r="BI178" s="310"/>
      <c r="BJ178" s="309"/>
      <c r="BK178" s="309">
        <f t="shared" si="2396"/>
        <v>0</v>
      </c>
      <c r="BL178" s="309">
        <f t="shared" si="2397"/>
        <v>0</v>
      </c>
      <c r="BM178" s="310">
        <v>0.36319999999999997</v>
      </c>
      <c r="BN178" s="311">
        <f t="shared" si="2398"/>
        <v>0</v>
      </c>
      <c r="BO178" s="312">
        <f t="shared" si="2399"/>
        <v>0</v>
      </c>
      <c r="BP178" s="313"/>
      <c r="BQ178" s="306">
        <v>2.0</v>
      </c>
      <c r="BR178" s="307" t="s">
        <v>180</v>
      </c>
      <c r="BS178" s="308" t="s">
        <v>132</v>
      </c>
      <c r="BT178" s="308" t="s">
        <v>132</v>
      </c>
      <c r="BU178" s="309" t="str">
        <f>ADHK!BU178</f>
        <v/>
      </c>
      <c r="BV178" s="309"/>
      <c r="BW178" s="309">
        <f t="shared" si="2400"/>
        <v>0</v>
      </c>
      <c r="BX178" s="310"/>
      <c r="BY178" s="309">
        <f t="shared" si="2401"/>
        <v>0</v>
      </c>
      <c r="BZ178" s="310"/>
      <c r="CA178" s="309"/>
      <c r="CB178" s="309">
        <f t="shared" si="2402"/>
        <v>0</v>
      </c>
      <c r="CC178" s="309">
        <f t="shared" si="2403"/>
        <v>0</v>
      </c>
      <c r="CD178" s="310">
        <v>0.36319999999999997</v>
      </c>
      <c r="CE178" s="311">
        <f t="shared" si="2404"/>
        <v>0</v>
      </c>
      <c r="CF178" s="312">
        <f t="shared" si="2405"/>
        <v>0</v>
      </c>
      <c r="CG178" s="313"/>
      <c r="CH178" s="306">
        <v>2.0</v>
      </c>
      <c r="CI178" s="307" t="s">
        <v>180</v>
      </c>
      <c r="CJ178" s="308" t="s">
        <v>132</v>
      </c>
      <c r="CK178" s="308" t="s">
        <v>132</v>
      </c>
      <c r="CL178" s="309" t="str">
        <f>ADHK!CL178</f>
        <v/>
      </c>
      <c r="CM178" s="309"/>
      <c r="CN178" s="309">
        <f t="shared" si="2406"/>
        <v>0</v>
      </c>
      <c r="CO178" s="310"/>
      <c r="CP178" s="309">
        <f t="shared" si="2407"/>
        <v>0</v>
      </c>
      <c r="CQ178" s="310"/>
      <c r="CR178" s="309"/>
      <c r="CS178" s="309">
        <f t="shared" si="2408"/>
        <v>0</v>
      </c>
      <c r="CT178" s="309">
        <f t="shared" si="2409"/>
        <v>0</v>
      </c>
      <c r="CU178" s="310">
        <v>0.36319999999999997</v>
      </c>
      <c r="CV178" s="311">
        <f t="shared" si="2410"/>
        <v>0</v>
      </c>
      <c r="CW178" s="312">
        <f t="shared" si="2411"/>
        <v>0</v>
      </c>
      <c r="CX178" s="313"/>
      <c r="CY178" s="306">
        <v>2.0</v>
      </c>
      <c r="CZ178" s="307" t="s">
        <v>180</v>
      </c>
      <c r="DA178" s="308" t="s">
        <v>132</v>
      </c>
      <c r="DB178" s="308" t="s">
        <v>132</v>
      </c>
      <c r="DC178" s="309" t="str">
        <f>ADHK!DC178</f>
        <v/>
      </c>
      <c r="DD178" s="309"/>
      <c r="DE178" s="309">
        <f t="shared" si="2412"/>
        <v>0</v>
      </c>
      <c r="DF178" s="310"/>
      <c r="DG178" s="309">
        <f t="shared" si="2413"/>
        <v>0</v>
      </c>
      <c r="DH178" s="310"/>
      <c r="DI178" s="309"/>
      <c r="DJ178" s="309">
        <f t="shared" si="2414"/>
        <v>0</v>
      </c>
      <c r="DK178" s="309">
        <f t="shared" si="2415"/>
        <v>0</v>
      </c>
      <c r="DL178" s="310">
        <v>0.36319999999999997</v>
      </c>
      <c r="DM178" s="311">
        <f t="shared" si="2416"/>
        <v>0</v>
      </c>
      <c r="DN178" s="312">
        <f t="shared" si="2417"/>
        <v>0</v>
      </c>
      <c r="DO178" s="313"/>
      <c r="DP178" s="306">
        <v>2.0</v>
      </c>
      <c r="DQ178" s="307" t="s">
        <v>180</v>
      </c>
      <c r="DR178" s="308" t="s">
        <v>132</v>
      </c>
      <c r="DS178" s="308" t="s">
        <v>132</v>
      </c>
      <c r="DT178" s="309" t="str">
        <f>ADHK!DT178</f>
        <v/>
      </c>
      <c r="DU178" s="309"/>
      <c r="DV178" s="309">
        <f t="shared" si="2418"/>
        <v>0</v>
      </c>
      <c r="DW178" s="310"/>
      <c r="DX178" s="309">
        <f t="shared" si="2419"/>
        <v>0</v>
      </c>
      <c r="DY178" s="310"/>
      <c r="DZ178" s="309"/>
      <c r="EA178" s="309">
        <f t="shared" si="2420"/>
        <v>0</v>
      </c>
      <c r="EB178" s="309">
        <f t="shared" si="2421"/>
        <v>0</v>
      </c>
      <c r="EC178" s="310">
        <v>0.36319999999999997</v>
      </c>
      <c r="ED178" s="311">
        <f t="shared" si="2422"/>
        <v>0</v>
      </c>
      <c r="EE178" s="312">
        <f t="shared" si="2423"/>
        <v>0</v>
      </c>
      <c r="EF178" s="313"/>
      <c r="EG178" s="306">
        <v>2.0</v>
      </c>
      <c r="EH178" s="307" t="s">
        <v>180</v>
      </c>
      <c r="EI178" s="308" t="s">
        <v>132</v>
      </c>
      <c r="EJ178" s="308" t="s">
        <v>132</v>
      </c>
      <c r="EK178" s="309" t="str">
        <f>ADHK!EK178</f>
        <v/>
      </c>
      <c r="EL178" s="309"/>
      <c r="EM178" s="309">
        <f t="shared" si="2424"/>
        <v>0</v>
      </c>
      <c r="EN178" s="310"/>
      <c r="EO178" s="309">
        <f t="shared" si="2425"/>
        <v>0</v>
      </c>
      <c r="EP178" s="310"/>
      <c r="EQ178" s="309"/>
      <c r="ER178" s="309">
        <f t="shared" si="2426"/>
        <v>0</v>
      </c>
      <c r="ES178" s="309">
        <f t="shared" si="2427"/>
        <v>0</v>
      </c>
      <c r="ET178" s="310">
        <v>0.36319999999999997</v>
      </c>
      <c r="EU178" s="311">
        <f t="shared" si="2428"/>
        <v>0</v>
      </c>
      <c r="EV178" s="312">
        <f t="shared" si="2429"/>
        <v>0</v>
      </c>
      <c r="EW178" s="313"/>
      <c r="EX178" s="306">
        <v>2.0</v>
      </c>
      <c r="EY178" s="307" t="s">
        <v>180</v>
      </c>
      <c r="EZ178" s="308" t="s">
        <v>132</v>
      </c>
      <c r="FA178" s="308" t="s">
        <v>132</v>
      </c>
      <c r="FB178" s="309" t="str">
        <f>ADHK!FB178</f>
        <v/>
      </c>
      <c r="FC178" s="309"/>
      <c r="FD178" s="309">
        <f t="shared" si="2430"/>
        <v>0</v>
      </c>
      <c r="FE178" s="310"/>
      <c r="FF178" s="309">
        <f t="shared" si="2431"/>
        <v>0</v>
      </c>
      <c r="FG178" s="310"/>
      <c r="FH178" s="309"/>
      <c r="FI178" s="309">
        <f t="shared" si="2432"/>
        <v>0</v>
      </c>
      <c r="FJ178" s="309">
        <f t="shared" si="2433"/>
        <v>0</v>
      </c>
      <c r="FK178" s="310">
        <v>0.36319999999999997</v>
      </c>
      <c r="FL178" s="311">
        <f t="shared" si="2434"/>
        <v>0</v>
      </c>
      <c r="FM178" s="312">
        <f t="shared" si="2435"/>
        <v>0</v>
      </c>
      <c r="FN178" s="313"/>
      <c r="FO178" s="306">
        <v>2.0</v>
      </c>
      <c r="FP178" s="307" t="s">
        <v>180</v>
      </c>
      <c r="FQ178" s="308" t="s">
        <v>132</v>
      </c>
      <c r="FR178" s="308" t="s">
        <v>132</v>
      </c>
      <c r="FS178" s="309" t="str">
        <f>ADHK!FS178</f>
        <v/>
      </c>
      <c r="FT178" s="309"/>
      <c r="FU178" s="309">
        <f t="shared" si="2436"/>
        <v>0</v>
      </c>
      <c r="FV178" s="310"/>
      <c r="FW178" s="309">
        <f t="shared" si="2437"/>
        <v>0</v>
      </c>
      <c r="FX178" s="310"/>
      <c r="FY178" s="309"/>
      <c r="FZ178" s="309">
        <f t="shared" si="2438"/>
        <v>0</v>
      </c>
      <c r="GA178" s="309">
        <f t="shared" si="2439"/>
        <v>0</v>
      </c>
      <c r="GB178" s="310">
        <v>0.36319999999999997</v>
      </c>
      <c r="GC178" s="311">
        <f t="shared" si="2440"/>
        <v>0</v>
      </c>
      <c r="GD178" s="312">
        <f t="shared" si="2441"/>
        <v>0</v>
      </c>
      <c r="GE178" s="313"/>
      <c r="GF178" s="306">
        <v>2.0</v>
      </c>
      <c r="GG178" s="307" t="s">
        <v>180</v>
      </c>
      <c r="GH178" s="308" t="s">
        <v>132</v>
      </c>
      <c r="GI178" s="308" t="s">
        <v>132</v>
      </c>
      <c r="GJ178" s="309" t="str">
        <f>ADHK!GJ178</f>
        <v/>
      </c>
      <c r="GK178" s="309"/>
      <c r="GL178" s="309">
        <f t="shared" si="2442"/>
        <v>0</v>
      </c>
      <c r="GM178" s="310"/>
      <c r="GN178" s="309">
        <f t="shared" si="2443"/>
        <v>0</v>
      </c>
      <c r="GO178" s="310"/>
      <c r="GP178" s="309"/>
      <c r="GQ178" s="309">
        <f t="shared" si="2444"/>
        <v>0</v>
      </c>
      <c r="GR178" s="309">
        <f t="shared" si="2445"/>
        <v>0</v>
      </c>
      <c r="GS178" s="310">
        <v>0.36319999999999997</v>
      </c>
      <c r="GT178" s="311">
        <f t="shared" si="2446"/>
        <v>0</v>
      </c>
      <c r="GU178" s="312">
        <f t="shared" si="2447"/>
        <v>0</v>
      </c>
      <c r="GV178" s="313"/>
      <c r="GW178" s="306">
        <v>2.0</v>
      </c>
      <c r="GX178" s="307" t="s">
        <v>180</v>
      </c>
      <c r="GY178" s="308" t="s">
        <v>132</v>
      </c>
      <c r="GZ178" s="308" t="s">
        <v>132</v>
      </c>
      <c r="HA178" s="309" t="str">
        <f>ADHK!HA178</f>
        <v/>
      </c>
      <c r="HB178" s="309"/>
      <c r="HC178" s="309">
        <f t="shared" si="2448"/>
        <v>0</v>
      </c>
      <c r="HD178" s="310"/>
      <c r="HE178" s="309">
        <f t="shared" si="2449"/>
        <v>0</v>
      </c>
      <c r="HF178" s="310"/>
      <c r="HG178" s="309"/>
      <c r="HH178" s="309">
        <f t="shared" si="2450"/>
        <v>0</v>
      </c>
      <c r="HI178" s="309">
        <f t="shared" si="2451"/>
        <v>0</v>
      </c>
      <c r="HJ178" s="310">
        <v>0.36319999999999997</v>
      </c>
      <c r="HK178" s="311">
        <f t="shared" si="2452"/>
        <v>0</v>
      </c>
      <c r="HL178" s="312">
        <f t="shared" si="2453"/>
        <v>0</v>
      </c>
      <c r="HM178" s="313"/>
      <c r="HN178" s="306">
        <v>2.0</v>
      </c>
      <c r="HO178" s="307" t="s">
        <v>180</v>
      </c>
      <c r="HP178" s="308" t="s">
        <v>132</v>
      </c>
      <c r="HQ178" s="308" t="s">
        <v>132</v>
      </c>
      <c r="HR178" s="309" t="str">
        <f>ADHK!HR178</f>
        <v/>
      </c>
      <c r="HS178" s="309"/>
      <c r="HT178" s="309">
        <f t="shared" si="2454"/>
        <v>0</v>
      </c>
      <c r="HU178" s="310"/>
      <c r="HV178" s="309">
        <f t="shared" si="2455"/>
        <v>0</v>
      </c>
      <c r="HW178" s="310"/>
      <c r="HX178" s="309"/>
      <c r="HY178" s="309">
        <f t="shared" si="2456"/>
        <v>0</v>
      </c>
      <c r="HZ178" s="309">
        <f t="shared" si="2457"/>
        <v>0</v>
      </c>
      <c r="IA178" s="310">
        <v>0.36319999999999997</v>
      </c>
      <c r="IB178" s="311">
        <f t="shared" si="2458"/>
        <v>0</v>
      </c>
      <c r="IC178" s="312">
        <f t="shared" si="2459"/>
        <v>0</v>
      </c>
      <c r="ID178" s="313"/>
      <c r="IE178" s="306">
        <v>2.0</v>
      </c>
      <c r="IF178" s="307" t="s">
        <v>180</v>
      </c>
      <c r="IG178" s="308" t="s">
        <v>132</v>
      </c>
      <c r="IH178" s="308" t="s">
        <v>132</v>
      </c>
      <c r="II178" s="309" t="str">
        <f>ADHK!II178</f>
        <v/>
      </c>
      <c r="IJ178" s="309"/>
      <c r="IK178" s="309">
        <f t="shared" si="2460"/>
        <v>0</v>
      </c>
      <c r="IL178" s="310"/>
      <c r="IM178" s="309">
        <f t="shared" si="2461"/>
        <v>0</v>
      </c>
      <c r="IN178" s="310"/>
      <c r="IO178" s="309"/>
      <c r="IP178" s="309">
        <f t="shared" si="2462"/>
        <v>0</v>
      </c>
      <c r="IQ178" s="309">
        <f t="shared" si="2463"/>
        <v>0</v>
      </c>
      <c r="IR178" s="310">
        <v>0.36319999999999997</v>
      </c>
      <c r="IS178" s="311">
        <f t="shared" si="2464"/>
        <v>0</v>
      </c>
      <c r="IT178" s="312">
        <f t="shared" si="2465"/>
        <v>0</v>
      </c>
      <c r="IU178" s="313"/>
      <c r="IV178" s="306">
        <v>2.0</v>
      </c>
      <c r="IW178" s="307" t="s">
        <v>180</v>
      </c>
      <c r="IX178" s="308" t="s">
        <v>132</v>
      </c>
      <c r="IY178" s="308" t="s">
        <v>132</v>
      </c>
      <c r="IZ178" s="309" t="str">
        <f>ADHK!IZ178</f>
        <v/>
      </c>
      <c r="JA178" s="309"/>
      <c r="JB178" s="309">
        <f t="shared" si="2466"/>
        <v>0</v>
      </c>
      <c r="JC178" s="310"/>
      <c r="JD178" s="309">
        <f t="shared" si="2467"/>
        <v>0</v>
      </c>
      <c r="JE178" s="310"/>
      <c r="JF178" s="309"/>
      <c r="JG178" s="309">
        <f t="shared" si="2468"/>
        <v>0</v>
      </c>
      <c r="JH178" s="309">
        <f t="shared" si="2469"/>
        <v>0</v>
      </c>
      <c r="JI178" s="310">
        <v>0.36319999999999997</v>
      </c>
      <c r="JJ178" s="311">
        <f t="shared" si="2470"/>
        <v>0</v>
      </c>
      <c r="JK178" s="312">
        <f t="shared" si="2471"/>
        <v>0</v>
      </c>
      <c r="JL178" s="313"/>
      <c r="JM178" s="306">
        <v>2.0</v>
      </c>
      <c r="JN178" s="307" t="s">
        <v>180</v>
      </c>
      <c r="JO178" s="308" t="s">
        <v>132</v>
      </c>
      <c r="JP178" s="308" t="s">
        <v>132</v>
      </c>
      <c r="JQ178" s="309" t="str">
        <f>ADHK!JQ178</f>
        <v/>
      </c>
      <c r="JR178" s="309"/>
      <c r="JS178" s="309">
        <f t="shared" si="2472"/>
        <v>0</v>
      </c>
      <c r="JT178" s="310"/>
      <c r="JU178" s="309">
        <f t="shared" si="2473"/>
        <v>0</v>
      </c>
      <c r="JV178" s="310"/>
      <c r="JW178" s="309"/>
      <c r="JX178" s="309">
        <f t="shared" si="2474"/>
        <v>0</v>
      </c>
      <c r="JY178" s="309">
        <f t="shared" si="2475"/>
        <v>0</v>
      </c>
      <c r="JZ178" s="310">
        <v>0.36319999999999997</v>
      </c>
      <c r="KA178" s="311">
        <f t="shared" si="2476"/>
        <v>0</v>
      </c>
      <c r="KB178" s="312">
        <f t="shared" si="2477"/>
        <v>0</v>
      </c>
      <c r="KC178" s="313"/>
      <c r="KD178" s="306">
        <v>2.0</v>
      </c>
      <c r="KE178" s="307" t="s">
        <v>180</v>
      </c>
      <c r="KF178" s="308" t="s">
        <v>132</v>
      </c>
      <c r="KG178" s="308" t="s">
        <v>132</v>
      </c>
      <c r="KH178" s="309" t="str">
        <f>ADHK!KH178</f>
        <v/>
      </c>
      <c r="KI178" s="309"/>
      <c r="KJ178" s="309">
        <f t="shared" si="2478"/>
        <v>0</v>
      </c>
      <c r="KK178" s="310"/>
      <c r="KL178" s="309">
        <f t="shared" si="2479"/>
        <v>0</v>
      </c>
      <c r="KM178" s="310"/>
      <c r="KN178" s="309"/>
      <c r="KO178" s="309">
        <f t="shared" si="2480"/>
        <v>0</v>
      </c>
      <c r="KP178" s="309">
        <f t="shared" si="2481"/>
        <v>0</v>
      </c>
      <c r="KQ178" s="310">
        <v>0.36319999999999997</v>
      </c>
      <c r="KR178" s="311">
        <f t="shared" si="2482"/>
        <v>0</v>
      </c>
      <c r="KS178" s="312">
        <f t="shared" si="2483"/>
        <v>0</v>
      </c>
      <c r="KT178" s="313"/>
      <c r="KU178" s="314"/>
    </row>
    <row r="179" ht="15.75" customHeight="1">
      <c r="A179" s="306">
        <v>3.0</v>
      </c>
      <c r="B179" s="307" t="s">
        <v>181</v>
      </c>
      <c r="C179" s="308" t="s">
        <v>132</v>
      </c>
      <c r="D179" s="308" t="s">
        <v>132</v>
      </c>
      <c r="E179" s="309" t="str">
        <f>ADHK!E179</f>
        <v/>
      </c>
      <c r="F179" s="309" t="str">
        <f>ADHK!F179</f>
        <v/>
      </c>
      <c r="G179" s="309">
        <f t="shared" si="2376"/>
        <v>0</v>
      </c>
      <c r="H179" s="310"/>
      <c r="I179" s="309">
        <f t="shared" si="2377"/>
        <v>0</v>
      </c>
      <c r="J179" s="310"/>
      <c r="K179" s="309"/>
      <c r="L179" s="309">
        <f t="shared" si="2378"/>
        <v>0</v>
      </c>
      <c r="M179" s="309">
        <f t="shared" si="2379"/>
        <v>0</v>
      </c>
      <c r="N179" s="310">
        <v>0.36319999999999997</v>
      </c>
      <c r="O179" s="311">
        <f t="shared" si="2380"/>
        <v>0</v>
      </c>
      <c r="P179" s="312">
        <f t="shared" si="2381"/>
        <v>0</v>
      </c>
      <c r="Q179" s="313"/>
      <c r="R179" s="306">
        <v>3.0</v>
      </c>
      <c r="S179" s="307" t="s">
        <v>181</v>
      </c>
      <c r="T179" s="308" t="s">
        <v>132</v>
      </c>
      <c r="U179" s="308" t="s">
        <v>132</v>
      </c>
      <c r="V179" s="309" t="str">
        <f>ADHK!V179</f>
        <v/>
      </c>
      <c r="W179" s="309"/>
      <c r="X179" s="309">
        <f t="shared" si="2382"/>
        <v>0</v>
      </c>
      <c r="Y179" s="310"/>
      <c r="Z179" s="309">
        <f t="shared" si="2383"/>
        <v>0</v>
      </c>
      <c r="AA179" s="310"/>
      <c r="AB179" s="309"/>
      <c r="AC179" s="309">
        <f t="shared" si="2384"/>
        <v>0</v>
      </c>
      <c r="AD179" s="309">
        <f t="shared" si="2385"/>
        <v>0</v>
      </c>
      <c r="AE179" s="310">
        <v>0.36319999999999997</v>
      </c>
      <c r="AF179" s="311">
        <f t="shared" si="2386"/>
        <v>0</v>
      </c>
      <c r="AG179" s="312">
        <f t="shared" si="2387"/>
        <v>0</v>
      </c>
      <c r="AH179" s="313"/>
      <c r="AI179" s="306">
        <v>3.0</v>
      </c>
      <c r="AJ179" s="307" t="s">
        <v>181</v>
      </c>
      <c r="AK179" s="308" t="s">
        <v>132</v>
      </c>
      <c r="AL179" s="308" t="s">
        <v>132</v>
      </c>
      <c r="AM179" s="309" t="str">
        <f>ADHK!AM179</f>
        <v/>
      </c>
      <c r="AN179" s="309"/>
      <c r="AO179" s="309">
        <f t="shared" si="2388"/>
        <v>0</v>
      </c>
      <c r="AP179" s="310"/>
      <c r="AQ179" s="309">
        <f t="shared" si="2389"/>
        <v>0</v>
      </c>
      <c r="AR179" s="310"/>
      <c r="AS179" s="309"/>
      <c r="AT179" s="309">
        <f t="shared" si="2390"/>
        <v>0</v>
      </c>
      <c r="AU179" s="309">
        <f t="shared" si="2391"/>
        <v>0</v>
      </c>
      <c r="AV179" s="310">
        <v>0.36319999999999997</v>
      </c>
      <c r="AW179" s="311">
        <f t="shared" si="2392"/>
        <v>0</v>
      </c>
      <c r="AX179" s="312">
        <f t="shared" si="2393"/>
        <v>0</v>
      </c>
      <c r="AY179" s="313"/>
      <c r="AZ179" s="306">
        <v>3.0</v>
      </c>
      <c r="BA179" s="307" t="s">
        <v>181</v>
      </c>
      <c r="BB179" s="308" t="s">
        <v>132</v>
      </c>
      <c r="BC179" s="308" t="s">
        <v>132</v>
      </c>
      <c r="BD179" s="309" t="str">
        <f>ADHK!BD179</f>
        <v/>
      </c>
      <c r="BE179" s="309"/>
      <c r="BF179" s="309">
        <f t="shared" si="2394"/>
        <v>0</v>
      </c>
      <c r="BG179" s="310"/>
      <c r="BH179" s="309">
        <f t="shared" si="2395"/>
        <v>0</v>
      </c>
      <c r="BI179" s="310"/>
      <c r="BJ179" s="309"/>
      <c r="BK179" s="309">
        <f t="shared" si="2396"/>
        <v>0</v>
      </c>
      <c r="BL179" s="309">
        <f t="shared" si="2397"/>
        <v>0</v>
      </c>
      <c r="BM179" s="310">
        <v>0.36319999999999997</v>
      </c>
      <c r="BN179" s="311">
        <f t="shared" si="2398"/>
        <v>0</v>
      </c>
      <c r="BO179" s="312">
        <f t="shared" si="2399"/>
        <v>0</v>
      </c>
      <c r="BP179" s="313"/>
      <c r="BQ179" s="306">
        <v>3.0</v>
      </c>
      <c r="BR179" s="307" t="s">
        <v>181</v>
      </c>
      <c r="BS179" s="308" t="s">
        <v>132</v>
      </c>
      <c r="BT179" s="308" t="s">
        <v>132</v>
      </c>
      <c r="BU179" s="309" t="str">
        <f>ADHK!BU179</f>
        <v/>
      </c>
      <c r="BV179" s="309"/>
      <c r="BW179" s="309">
        <f t="shared" si="2400"/>
        <v>0</v>
      </c>
      <c r="BX179" s="310"/>
      <c r="BY179" s="309">
        <f t="shared" si="2401"/>
        <v>0</v>
      </c>
      <c r="BZ179" s="310"/>
      <c r="CA179" s="309"/>
      <c r="CB179" s="309">
        <f t="shared" si="2402"/>
        <v>0</v>
      </c>
      <c r="CC179" s="309">
        <f t="shared" si="2403"/>
        <v>0</v>
      </c>
      <c r="CD179" s="310">
        <v>0.36319999999999997</v>
      </c>
      <c r="CE179" s="311">
        <f t="shared" si="2404"/>
        <v>0</v>
      </c>
      <c r="CF179" s="312">
        <f t="shared" si="2405"/>
        <v>0</v>
      </c>
      <c r="CG179" s="313"/>
      <c r="CH179" s="306">
        <v>3.0</v>
      </c>
      <c r="CI179" s="307" t="s">
        <v>181</v>
      </c>
      <c r="CJ179" s="308" t="s">
        <v>132</v>
      </c>
      <c r="CK179" s="308" t="s">
        <v>132</v>
      </c>
      <c r="CL179" s="309" t="str">
        <f>ADHK!CL179</f>
        <v/>
      </c>
      <c r="CM179" s="309"/>
      <c r="CN179" s="309">
        <f t="shared" si="2406"/>
        <v>0</v>
      </c>
      <c r="CO179" s="310"/>
      <c r="CP179" s="309">
        <f t="shared" si="2407"/>
        <v>0</v>
      </c>
      <c r="CQ179" s="310"/>
      <c r="CR179" s="309"/>
      <c r="CS179" s="309">
        <f t="shared" si="2408"/>
        <v>0</v>
      </c>
      <c r="CT179" s="309">
        <f t="shared" si="2409"/>
        <v>0</v>
      </c>
      <c r="CU179" s="310">
        <v>0.36319999999999997</v>
      </c>
      <c r="CV179" s="311">
        <f t="shared" si="2410"/>
        <v>0</v>
      </c>
      <c r="CW179" s="312">
        <f t="shared" si="2411"/>
        <v>0</v>
      </c>
      <c r="CX179" s="313"/>
      <c r="CY179" s="306">
        <v>3.0</v>
      </c>
      <c r="CZ179" s="307" t="s">
        <v>181</v>
      </c>
      <c r="DA179" s="308" t="s">
        <v>132</v>
      </c>
      <c r="DB179" s="308" t="s">
        <v>132</v>
      </c>
      <c r="DC179" s="309" t="str">
        <f>ADHK!DC179</f>
        <v/>
      </c>
      <c r="DD179" s="309"/>
      <c r="DE179" s="309">
        <f t="shared" si="2412"/>
        <v>0</v>
      </c>
      <c r="DF179" s="310"/>
      <c r="DG179" s="309">
        <f t="shared" si="2413"/>
        <v>0</v>
      </c>
      <c r="DH179" s="310"/>
      <c r="DI179" s="309"/>
      <c r="DJ179" s="309">
        <f t="shared" si="2414"/>
        <v>0</v>
      </c>
      <c r="DK179" s="309">
        <f t="shared" si="2415"/>
        <v>0</v>
      </c>
      <c r="DL179" s="310">
        <v>0.36319999999999997</v>
      </c>
      <c r="DM179" s="311">
        <f t="shared" si="2416"/>
        <v>0</v>
      </c>
      <c r="DN179" s="312">
        <f t="shared" si="2417"/>
        <v>0</v>
      </c>
      <c r="DO179" s="313"/>
      <c r="DP179" s="306">
        <v>3.0</v>
      </c>
      <c r="DQ179" s="307" t="s">
        <v>181</v>
      </c>
      <c r="DR179" s="308" t="s">
        <v>132</v>
      </c>
      <c r="DS179" s="308" t="s">
        <v>132</v>
      </c>
      <c r="DT179" s="309" t="str">
        <f>ADHK!DT179</f>
        <v/>
      </c>
      <c r="DU179" s="309"/>
      <c r="DV179" s="309">
        <f t="shared" si="2418"/>
        <v>0</v>
      </c>
      <c r="DW179" s="310"/>
      <c r="DX179" s="309">
        <f t="shared" si="2419"/>
        <v>0</v>
      </c>
      <c r="DY179" s="310"/>
      <c r="DZ179" s="309"/>
      <c r="EA179" s="309">
        <f t="shared" si="2420"/>
        <v>0</v>
      </c>
      <c r="EB179" s="309">
        <f t="shared" si="2421"/>
        <v>0</v>
      </c>
      <c r="EC179" s="310">
        <v>0.36319999999999997</v>
      </c>
      <c r="ED179" s="311">
        <f t="shared" si="2422"/>
        <v>0</v>
      </c>
      <c r="EE179" s="312">
        <f t="shared" si="2423"/>
        <v>0</v>
      </c>
      <c r="EF179" s="313"/>
      <c r="EG179" s="306">
        <v>3.0</v>
      </c>
      <c r="EH179" s="307" t="s">
        <v>181</v>
      </c>
      <c r="EI179" s="308" t="s">
        <v>132</v>
      </c>
      <c r="EJ179" s="308" t="s">
        <v>132</v>
      </c>
      <c r="EK179" s="309" t="str">
        <f>ADHK!EK179</f>
        <v/>
      </c>
      <c r="EL179" s="309"/>
      <c r="EM179" s="309">
        <f t="shared" si="2424"/>
        <v>0</v>
      </c>
      <c r="EN179" s="310"/>
      <c r="EO179" s="309">
        <f t="shared" si="2425"/>
        <v>0</v>
      </c>
      <c r="EP179" s="310"/>
      <c r="EQ179" s="309"/>
      <c r="ER179" s="309">
        <f t="shared" si="2426"/>
        <v>0</v>
      </c>
      <c r="ES179" s="309">
        <f t="shared" si="2427"/>
        <v>0</v>
      </c>
      <c r="ET179" s="310">
        <v>0.36319999999999997</v>
      </c>
      <c r="EU179" s="311">
        <f t="shared" si="2428"/>
        <v>0</v>
      </c>
      <c r="EV179" s="312">
        <f t="shared" si="2429"/>
        <v>0</v>
      </c>
      <c r="EW179" s="313"/>
      <c r="EX179" s="306">
        <v>3.0</v>
      </c>
      <c r="EY179" s="307" t="s">
        <v>181</v>
      </c>
      <c r="EZ179" s="308" t="s">
        <v>132</v>
      </c>
      <c r="FA179" s="308" t="s">
        <v>132</v>
      </c>
      <c r="FB179" s="309" t="str">
        <f>ADHK!FB179</f>
        <v/>
      </c>
      <c r="FC179" s="309"/>
      <c r="FD179" s="309">
        <f t="shared" si="2430"/>
        <v>0</v>
      </c>
      <c r="FE179" s="310"/>
      <c r="FF179" s="309">
        <f t="shared" si="2431"/>
        <v>0</v>
      </c>
      <c r="FG179" s="310"/>
      <c r="FH179" s="309"/>
      <c r="FI179" s="309">
        <f t="shared" si="2432"/>
        <v>0</v>
      </c>
      <c r="FJ179" s="309">
        <f t="shared" si="2433"/>
        <v>0</v>
      </c>
      <c r="FK179" s="310">
        <v>0.36319999999999997</v>
      </c>
      <c r="FL179" s="311">
        <f t="shared" si="2434"/>
        <v>0</v>
      </c>
      <c r="FM179" s="312">
        <f t="shared" si="2435"/>
        <v>0</v>
      </c>
      <c r="FN179" s="313"/>
      <c r="FO179" s="306">
        <v>3.0</v>
      </c>
      <c r="FP179" s="307" t="s">
        <v>181</v>
      </c>
      <c r="FQ179" s="308" t="s">
        <v>132</v>
      </c>
      <c r="FR179" s="308" t="s">
        <v>132</v>
      </c>
      <c r="FS179" s="309" t="str">
        <f>ADHK!FS179</f>
        <v/>
      </c>
      <c r="FT179" s="309"/>
      <c r="FU179" s="309">
        <f t="shared" si="2436"/>
        <v>0</v>
      </c>
      <c r="FV179" s="310"/>
      <c r="FW179" s="309">
        <f t="shared" si="2437"/>
        <v>0</v>
      </c>
      <c r="FX179" s="310"/>
      <c r="FY179" s="309"/>
      <c r="FZ179" s="309">
        <f t="shared" si="2438"/>
        <v>0</v>
      </c>
      <c r="GA179" s="309">
        <f t="shared" si="2439"/>
        <v>0</v>
      </c>
      <c r="GB179" s="310">
        <v>0.36319999999999997</v>
      </c>
      <c r="GC179" s="311">
        <f t="shared" si="2440"/>
        <v>0</v>
      </c>
      <c r="GD179" s="312">
        <f t="shared" si="2441"/>
        <v>0</v>
      </c>
      <c r="GE179" s="313"/>
      <c r="GF179" s="306">
        <v>3.0</v>
      </c>
      <c r="GG179" s="307" t="s">
        <v>181</v>
      </c>
      <c r="GH179" s="308" t="s">
        <v>132</v>
      </c>
      <c r="GI179" s="308" t="s">
        <v>132</v>
      </c>
      <c r="GJ179" s="309" t="str">
        <f>ADHK!GJ179</f>
        <v/>
      </c>
      <c r="GK179" s="309"/>
      <c r="GL179" s="309">
        <f t="shared" si="2442"/>
        <v>0</v>
      </c>
      <c r="GM179" s="310"/>
      <c r="GN179" s="309">
        <f t="shared" si="2443"/>
        <v>0</v>
      </c>
      <c r="GO179" s="310"/>
      <c r="GP179" s="309"/>
      <c r="GQ179" s="309">
        <f t="shared" si="2444"/>
        <v>0</v>
      </c>
      <c r="GR179" s="309">
        <f t="shared" si="2445"/>
        <v>0</v>
      </c>
      <c r="GS179" s="310">
        <v>0.36319999999999997</v>
      </c>
      <c r="GT179" s="311">
        <f t="shared" si="2446"/>
        <v>0</v>
      </c>
      <c r="GU179" s="312">
        <f t="shared" si="2447"/>
        <v>0</v>
      </c>
      <c r="GV179" s="313"/>
      <c r="GW179" s="306">
        <v>3.0</v>
      </c>
      <c r="GX179" s="307" t="s">
        <v>181</v>
      </c>
      <c r="GY179" s="308" t="s">
        <v>132</v>
      </c>
      <c r="GZ179" s="308" t="s">
        <v>132</v>
      </c>
      <c r="HA179" s="309" t="str">
        <f>ADHK!HA179</f>
        <v/>
      </c>
      <c r="HB179" s="309"/>
      <c r="HC179" s="309">
        <f t="shared" si="2448"/>
        <v>0</v>
      </c>
      <c r="HD179" s="310"/>
      <c r="HE179" s="309">
        <f t="shared" si="2449"/>
        <v>0</v>
      </c>
      <c r="HF179" s="310"/>
      <c r="HG179" s="309"/>
      <c r="HH179" s="309">
        <f t="shared" si="2450"/>
        <v>0</v>
      </c>
      <c r="HI179" s="309">
        <f t="shared" si="2451"/>
        <v>0</v>
      </c>
      <c r="HJ179" s="310">
        <v>0.36319999999999997</v>
      </c>
      <c r="HK179" s="311">
        <f t="shared" si="2452"/>
        <v>0</v>
      </c>
      <c r="HL179" s="312">
        <f t="shared" si="2453"/>
        <v>0</v>
      </c>
      <c r="HM179" s="313"/>
      <c r="HN179" s="306">
        <v>3.0</v>
      </c>
      <c r="HO179" s="307" t="s">
        <v>181</v>
      </c>
      <c r="HP179" s="308" t="s">
        <v>132</v>
      </c>
      <c r="HQ179" s="308" t="s">
        <v>132</v>
      </c>
      <c r="HR179" s="309" t="str">
        <f>ADHK!HR179</f>
        <v/>
      </c>
      <c r="HS179" s="309"/>
      <c r="HT179" s="309">
        <f t="shared" si="2454"/>
        <v>0</v>
      </c>
      <c r="HU179" s="310"/>
      <c r="HV179" s="309">
        <f t="shared" si="2455"/>
        <v>0</v>
      </c>
      <c r="HW179" s="310"/>
      <c r="HX179" s="309"/>
      <c r="HY179" s="309">
        <f t="shared" si="2456"/>
        <v>0</v>
      </c>
      <c r="HZ179" s="309">
        <f t="shared" si="2457"/>
        <v>0</v>
      </c>
      <c r="IA179" s="310">
        <v>0.36319999999999997</v>
      </c>
      <c r="IB179" s="311">
        <f t="shared" si="2458"/>
        <v>0</v>
      </c>
      <c r="IC179" s="312">
        <f t="shared" si="2459"/>
        <v>0</v>
      </c>
      <c r="ID179" s="313"/>
      <c r="IE179" s="306">
        <v>3.0</v>
      </c>
      <c r="IF179" s="307" t="s">
        <v>181</v>
      </c>
      <c r="IG179" s="308" t="s">
        <v>132</v>
      </c>
      <c r="IH179" s="308" t="s">
        <v>132</v>
      </c>
      <c r="II179" s="309" t="str">
        <f>ADHK!II179</f>
        <v/>
      </c>
      <c r="IJ179" s="309"/>
      <c r="IK179" s="309">
        <f t="shared" si="2460"/>
        <v>0</v>
      </c>
      <c r="IL179" s="310"/>
      <c r="IM179" s="309">
        <f t="shared" si="2461"/>
        <v>0</v>
      </c>
      <c r="IN179" s="310"/>
      <c r="IO179" s="309"/>
      <c r="IP179" s="309">
        <f t="shared" si="2462"/>
        <v>0</v>
      </c>
      <c r="IQ179" s="309">
        <f t="shared" si="2463"/>
        <v>0</v>
      </c>
      <c r="IR179" s="310">
        <v>0.36319999999999997</v>
      </c>
      <c r="IS179" s="311">
        <f t="shared" si="2464"/>
        <v>0</v>
      </c>
      <c r="IT179" s="312">
        <f t="shared" si="2465"/>
        <v>0</v>
      </c>
      <c r="IU179" s="313"/>
      <c r="IV179" s="306">
        <v>3.0</v>
      </c>
      <c r="IW179" s="307" t="s">
        <v>181</v>
      </c>
      <c r="IX179" s="308" t="s">
        <v>132</v>
      </c>
      <c r="IY179" s="308" t="s">
        <v>132</v>
      </c>
      <c r="IZ179" s="309" t="str">
        <f>ADHK!IZ179</f>
        <v/>
      </c>
      <c r="JA179" s="309"/>
      <c r="JB179" s="309">
        <f t="shared" si="2466"/>
        <v>0</v>
      </c>
      <c r="JC179" s="310"/>
      <c r="JD179" s="309">
        <f t="shared" si="2467"/>
        <v>0</v>
      </c>
      <c r="JE179" s="310"/>
      <c r="JF179" s="309"/>
      <c r="JG179" s="309">
        <f t="shared" si="2468"/>
        <v>0</v>
      </c>
      <c r="JH179" s="309">
        <f t="shared" si="2469"/>
        <v>0</v>
      </c>
      <c r="JI179" s="310">
        <v>0.36319999999999997</v>
      </c>
      <c r="JJ179" s="311">
        <f t="shared" si="2470"/>
        <v>0</v>
      </c>
      <c r="JK179" s="312">
        <f t="shared" si="2471"/>
        <v>0</v>
      </c>
      <c r="JL179" s="313"/>
      <c r="JM179" s="306">
        <v>3.0</v>
      </c>
      <c r="JN179" s="307" t="s">
        <v>181</v>
      </c>
      <c r="JO179" s="308" t="s">
        <v>132</v>
      </c>
      <c r="JP179" s="308" t="s">
        <v>132</v>
      </c>
      <c r="JQ179" s="309" t="str">
        <f>ADHK!JQ179</f>
        <v/>
      </c>
      <c r="JR179" s="309"/>
      <c r="JS179" s="309">
        <f t="shared" si="2472"/>
        <v>0</v>
      </c>
      <c r="JT179" s="310"/>
      <c r="JU179" s="309">
        <f t="shared" si="2473"/>
        <v>0</v>
      </c>
      <c r="JV179" s="310"/>
      <c r="JW179" s="309"/>
      <c r="JX179" s="309">
        <f t="shared" si="2474"/>
        <v>0</v>
      </c>
      <c r="JY179" s="309">
        <f t="shared" si="2475"/>
        <v>0</v>
      </c>
      <c r="JZ179" s="310">
        <v>0.36319999999999997</v>
      </c>
      <c r="KA179" s="311">
        <f t="shared" si="2476"/>
        <v>0</v>
      </c>
      <c r="KB179" s="312">
        <f t="shared" si="2477"/>
        <v>0</v>
      </c>
      <c r="KC179" s="313"/>
      <c r="KD179" s="306">
        <v>3.0</v>
      </c>
      <c r="KE179" s="307" t="s">
        <v>181</v>
      </c>
      <c r="KF179" s="308" t="s">
        <v>132</v>
      </c>
      <c r="KG179" s="308" t="s">
        <v>132</v>
      </c>
      <c r="KH179" s="309" t="str">
        <f>ADHK!KH179</f>
        <v/>
      </c>
      <c r="KI179" s="309"/>
      <c r="KJ179" s="309">
        <f t="shared" si="2478"/>
        <v>0</v>
      </c>
      <c r="KK179" s="310"/>
      <c r="KL179" s="309">
        <f t="shared" si="2479"/>
        <v>0</v>
      </c>
      <c r="KM179" s="310"/>
      <c r="KN179" s="309"/>
      <c r="KO179" s="309">
        <f t="shared" si="2480"/>
        <v>0</v>
      </c>
      <c r="KP179" s="309">
        <f t="shared" si="2481"/>
        <v>0</v>
      </c>
      <c r="KQ179" s="310">
        <v>0.36319999999999997</v>
      </c>
      <c r="KR179" s="311">
        <f t="shared" si="2482"/>
        <v>0</v>
      </c>
      <c r="KS179" s="312">
        <f t="shared" si="2483"/>
        <v>0</v>
      </c>
      <c r="KT179" s="313"/>
      <c r="KU179" s="314"/>
    </row>
    <row r="180" ht="15.75" customHeight="1">
      <c r="A180" s="306">
        <v>4.0</v>
      </c>
      <c r="B180" s="307" t="s">
        <v>182</v>
      </c>
      <c r="C180" s="308" t="s">
        <v>132</v>
      </c>
      <c r="D180" s="308" t="s">
        <v>132</v>
      </c>
      <c r="E180" s="309" t="str">
        <f>ADHK!E180</f>
        <v/>
      </c>
      <c r="F180" s="309" t="str">
        <f>ADHK!F180</f>
        <v/>
      </c>
      <c r="G180" s="309">
        <f t="shared" si="2376"/>
        <v>0</v>
      </c>
      <c r="H180" s="310"/>
      <c r="I180" s="309">
        <f t="shared" si="2377"/>
        <v>0</v>
      </c>
      <c r="J180" s="310"/>
      <c r="K180" s="309"/>
      <c r="L180" s="309">
        <f t="shared" si="2378"/>
        <v>0</v>
      </c>
      <c r="M180" s="309">
        <f t="shared" si="2379"/>
        <v>0</v>
      </c>
      <c r="N180" s="310">
        <v>0.36319999999999997</v>
      </c>
      <c r="O180" s="311">
        <f t="shared" si="2380"/>
        <v>0</v>
      </c>
      <c r="P180" s="312">
        <f t="shared" si="2381"/>
        <v>0</v>
      </c>
      <c r="Q180" s="313"/>
      <c r="R180" s="306">
        <v>4.0</v>
      </c>
      <c r="S180" s="307" t="s">
        <v>182</v>
      </c>
      <c r="T180" s="308" t="s">
        <v>132</v>
      </c>
      <c r="U180" s="308" t="s">
        <v>132</v>
      </c>
      <c r="V180" s="309" t="str">
        <f>ADHK!V180</f>
        <v/>
      </c>
      <c r="W180" s="309"/>
      <c r="X180" s="309">
        <f t="shared" si="2382"/>
        <v>0</v>
      </c>
      <c r="Y180" s="310"/>
      <c r="Z180" s="309">
        <f t="shared" si="2383"/>
        <v>0</v>
      </c>
      <c r="AA180" s="310"/>
      <c r="AB180" s="309"/>
      <c r="AC180" s="309">
        <f t="shared" si="2384"/>
        <v>0</v>
      </c>
      <c r="AD180" s="309">
        <f t="shared" si="2385"/>
        <v>0</v>
      </c>
      <c r="AE180" s="310">
        <v>0.36319999999999997</v>
      </c>
      <c r="AF180" s="311">
        <f t="shared" si="2386"/>
        <v>0</v>
      </c>
      <c r="AG180" s="312">
        <f t="shared" si="2387"/>
        <v>0</v>
      </c>
      <c r="AH180" s="313"/>
      <c r="AI180" s="306">
        <v>4.0</v>
      </c>
      <c r="AJ180" s="307" t="s">
        <v>182</v>
      </c>
      <c r="AK180" s="308" t="s">
        <v>132</v>
      </c>
      <c r="AL180" s="308" t="s">
        <v>132</v>
      </c>
      <c r="AM180" s="309" t="str">
        <f>ADHK!AM180</f>
        <v/>
      </c>
      <c r="AN180" s="309"/>
      <c r="AO180" s="309">
        <f t="shared" si="2388"/>
        <v>0</v>
      </c>
      <c r="AP180" s="310"/>
      <c r="AQ180" s="309">
        <f t="shared" si="2389"/>
        <v>0</v>
      </c>
      <c r="AR180" s="310"/>
      <c r="AS180" s="309"/>
      <c r="AT180" s="309">
        <f t="shared" si="2390"/>
        <v>0</v>
      </c>
      <c r="AU180" s="309">
        <f t="shared" si="2391"/>
        <v>0</v>
      </c>
      <c r="AV180" s="310">
        <v>0.36319999999999997</v>
      </c>
      <c r="AW180" s="311">
        <f t="shared" si="2392"/>
        <v>0</v>
      </c>
      <c r="AX180" s="312">
        <f t="shared" si="2393"/>
        <v>0</v>
      </c>
      <c r="AY180" s="313"/>
      <c r="AZ180" s="306">
        <v>4.0</v>
      </c>
      <c r="BA180" s="307" t="s">
        <v>182</v>
      </c>
      <c r="BB180" s="308" t="s">
        <v>132</v>
      </c>
      <c r="BC180" s="308" t="s">
        <v>132</v>
      </c>
      <c r="BD180" s="309" t="str">
        <f>ADHK!BD180</f>
        <v/>
      </c>
      <c r="BE180" s="309"/>
      <c r="BF180" s="309">
        <f t="shared" si="2394"/>
        <v>0</v>
      </c>
      <c r="BG180" s="310"/>
      <c r="BH180" s="309">
        <f t="shared" si="2395"/>
        <v>0</v>
      </c>
      <c r="BI180" s="310"/>
      <c r="BJ180" s="309"/>
      <c r="BK180" s="309">
        <f t="shared" si="2396"/>
        <v>0</v>
      </c>
      <c r="BL180" s="309">
        <f t="shared" si="2397"/>
        <v>0</v>
      </c>
      <c r="BM180" s="310">
        <v>0.36319999999999997</v>
      </c>
      <c r="BN180" s="311">
        <f t="shared" si="2398"/>
        <v>0</v>
      </c>
      <c r="BO180" s="312">
        <f t="shared" si="2399"/>
        <v>0</v>
      </c>
      <c r="BP180" s="313"/>
      <c r="BQ180" s="306">
        <v>4.0</v>
      </c>
      <c r="BR180" s="307" t="s">
        <v>182</v>
      </c>
      <c r="BS180" s="308" t="s">
        <v>132</v>
      </c>
      <c r="BT180" s="308" t="s">
        <v>132</v>
      </c>
      <c r="BU180" s="309" t="str">
        <f>ADHK!BU180</f>
        <v/>
      </c>
      <c r="BV180" s="309"/>
      <c r="BW180" s="309">
        <f t="shared" si="2400"/>
        <v>0</v>
      </c>
      <c r="BX180" s="310"/>
      <c r="BY180" s="309">
        <f t="shared" si="2401"/>
        <v>0</v>
      </c>
      <c r="BZ180" s="310"/>
      <c r="CA180" s="309"/>
      <c r="CB180" s="309">
        <f t="shared" si="2402"/>
        <v>0</v>
      </c>
      <c r="CC180" s="309">
        <f t="shared" si="2403"/>
        <v>0</v>
      </c>
      <c r="CD180" s="310">
        <v>0.36319999999999997</v>
      </c>
      <c r="CE180" s="311">
        <f t="shared" si="2404"/>
        <v>0</v>
      </c>
      <c r="CF180" s="312">
        <f t="shared" si="2405"/>
        <v>0</v>
      </c>
      <c r="CG180" s="313"/>
      <c r="CH180" s="306">
        <v>4.0</v>
      </c>
      <c r="CI180" s="307" t="s">
        <v>182</v>
      </c>
      <c r="CJ180" s="308" t="s">
        <v>132</v>
      </c>
      <c r="CK180" s="308" t="s">
        <v>132</v>
      </c>
      <c r="CL180" s="309" t="str">
        <f>ADHK!CL180</f>
        <v/>
      </c>
      <c r="CM180" s="309"/>
      <c r="CN180" s="309">
        <f t="shared" si="2406"/>
        <v>0</v>
      </c>
      <c r="CO180" s="310"/>
      <c r="CP180" s="309">
        <f t="shared" si="2407"/>
        <v>0</v>
      </c>
      <c r="CQ180" s="310"/>
      <c r="CR180" s="309"/>
      <c r="CS180" s="309">
        <f t="shared" si="2408"/>
        <v>0</v>
      </c>
      <c r="CT180" s="309">
        <f t="shared" si="2409"/>
        <v>0</v>
      </c>
      <c r="CU180" s="310">
        <v>0.36319999999999997</v>
      </c>
      <c r="CV180" s="311">
        <f t="shared" si="2410"/>
        <v>0</v>
      </c>
      <c r="CW180" s="312">
        <f t="shared" si="2411"/>
        <v>0</v>
      </c>
      <c r="CX180" s="313"/>
      <c r="CY180" s="306">
        <v>4.0</v>
      </c>
      <c r="CZ180" s="307" t="s">
        <v>182</v>
      </c>
      <c r="DA180" s="308" t="s">
        <v>132</v>
      </c>
      <c r="DB180" s="308" t="s">
        <v>132</v>
      </c>
      <c r="DC180" s="309" t="str">
        <f>ADHK!DC180</f>
        <v/>
      </c>
      <c r="DD180" s="309"/>
      <c r="DE180" s="309">
        <f t="shared" si="2412"/>
        <v>0</v>
      </c>
      <c r="DF180" s="310"/>
      <c r="DG180" s="309">
        <f t="shared" si="2413"/>
        <v>0</v>
      </c>
      <c r="DH180" s="310"/>
      <c r="DI180" s="309"/>
      <c r="DJ180" s="309">
        <f t="shared" si="2414"/>
        <v>0</v>
      </c>
      <c r="DK180" s="309">
        <f t="shared" si="2415"/>
        <v>0</v>
      </c>
      <c r="DL180" s="310">
        <v>0.36319999999999997</v>
      </c>
      <c r="DM180" s="311">
        <f t="shared" si="2416"/>
        <v>0</v>
      </c>
      <c r="DN180" s="312">
        <f t="shared" si="2417"/>
        <v>0</v>
      </c>
      <c r="DO180" s="313"/>
      <c r="DP180" s="306">
        <v>4.0</v>
      </c>
      <c r="DQ180" s="307" t="s">
        <v>182</v>
      </c>
      <c r="DR180" s="308" t="s">
        <v>132</v>
      </c>
      <c r="DS180" s="308" t="s">
        <v>132</v>
      </c>
      <c r="DT180" s="309" t="str">
        <f>ADHK!DT180</f>
        <v/>
      </c>
      <c r="DU180" s="309"/>
      <c r="DV180" s="309">
        <f t="shared" si="2418"/>
        <v>0</v>
      </c>
      <c r="DW180" s="310"/>
      <c r="DX180" s="309">
        <f t="shared" si="2419"/>
        <v>0</v>
      </c>
      <c r="DY180" s="310"/>
      <c r="DZ180" s="309"/>
      <c r="EA180" s="309">
        <f t="shared" si="2420"/>
        <v>0</v>
      </c>
      <c r="EB180" s="309">
        <f t="shared" si="2421"/>
        <v>0</v>
      </c>
      <c r="EC180" s="310">
        <v>0.36319999999999997</v>
      </c>
      <c r="ED180" s="311">
        <f t="shared" si="2422"/>
        <v>0</v>
      </c>
      <c r="EE180" s="312">
        <f t="shared" si="2423"/>
        <v>0</v>
      </c>
      <c r="EF180" s="313"/>
      <c r="EG180" s="306">
        <v>4.0</v>
      </c>
      <c r="EH180" s="307" t="s">
        <v>182</v>
      </c>
      <c r="EI180" s="308" t="s">
        <v>132</v>
      </c>
      <c r="EJ180" s="308" t="s">
        <v>132</v>
      </c>
      <c r="EK180" s="309" t="str">
        <f>ADHK!EK180</f>
        <v/>
      </c>
      <c r="EL180" s="309"/>
      <c r="EM180" s="309">
        <f t="shared" si="2424"/>
        <v>0</v>
      </c>
      <c r="EN180" s="310"/>
      <c r="EO180" s="309">
        <f t="shared" si="2425"/>
        <v>0</v>
      </c>
      <c r="EP180" s="310"/>
      <c r="EQ180" s="309"/>
      <c r="ER180" s="309">
        <f t="shared" si="2426"/>
        <v>0</v>
      </c>
      <c r="ES180" s="309">
        <f t="shared" si="2427"/>
        <v>0</v>
      </c>
      <c r="ET180" s="310">
        <v>0.36319999999999997</v>
      </c>
      <c r="EU180" s="311">
        <f t="shared" si="2428"/>
        <v>0</v>
      </c>
      <c r="EV180" s="312">
        <f t="shared" si="2429"/>
        <v>0</v>
      </c>
      <c r="EW180" s="313"/>
      <c r="EX180" s="306">
        <v>4.0</v>
      </c>
      <c r="EY180" s="307" t="s">
        <v>182</v>
      </c>
      <c r="EZ180" s="308" t="s">
        <v>132</v>
      </c>
      <c r="FA180" s="308" t="s">
        <v>132</v>
      </c>
      <c r="FB180" s="309" t="str">
        <f>ADHK!FB180</f>
        <v/>
      </c>
      <c r="FC180" s="309"/>
      <c r="FD180" s="309">
        <f t="shared" si="2430"/>
        <v>0</v>
      </c>
      <c r="FE180" s="310"/>
      <c r="FF180" s="309">
        <f t="shared" si="2431"/>
        <v>0</v>
      </c>
      <c r="FG180" s="310"/>
      <c r="FH180" s="309"/>
      <c r="FI180" s="309">
        <f t="shared" si="2432"/>
        <v>0</v>
      </c>
      <c r="FJ180" s="309">
        <f t="shared" si="2433"/>
        <v>0</v>
      </c>
      <c r="FK180" s="310">
        <v>0.36319999999999997</v>
      </c>
      <c r="FL180" s="311">
        <f t="shared" si="2434"/>
        <v>0</v>
      </c>
      <c r="FM180" s="312">
        <f t="shared" si="2435"/>
        <v>0</v>
      </c>
      <c r="FN180" s="313"/>
      <c r="FO180" s="306">
        <v>4.0</v>
      </c>
      <c r="FP180" s="307" t="s">
        <v>182</v>
      </c>
      <c r="FQ180" s="308" t="s">
        <v>132</v>
      </c>
      <c r="FR180" s="308" t="s">
        <v>132</v>
      </c>
      <c r="FS180" s="309" t="str">
        <f>ADHK!FS180</f>
        <v/>
      </c>
      <c r="FT180" s="309"/>
      <c r="FU180" s="309">
        <f t="shared" si="2436"/>
        <v>0</v>
      </c>
      <c r="FV180" s="310"/>
      <c r="FW180" s="309">
        <f t="shared" si="2437"/>
        <v>0</v>
      </c>
      <c r="FX180" s="310"/>
      <c r="FY180" s="309"/>
      <c r="FZ180" s="309">
        <f t="shared" si="2438"/>
        <v>0</v>
      </c>
      <c r="GA180" s="309">
        <f t="shared" si="2439"/>
        <v>0</v>
      </c>
      <c r="GB180" s="310">
        <v>0.36319999999999997</v>
      </c>
      <c r="GC180" s="311">
        <f t="shared" si="2440"/>
        <v>0</v>
      </c>
      <c r="GD180" s="312">
        <f t="shared" si="2441"/>
        <v>0</v>
      </c>
      <c r="GE180" s="313"/>
      <c r="GF180" s="306">
        <v>4.0</v>
      </c>
      <c r="GG180" s="307" t="s">
        <v>182</v>
      </c>
      <c r="GH180" s="308" t="s">
        <v>132</v>
      </c>
      <c r="GI180" s="308" t="s">
        <v>132</v>
      </c>
      <c r="GJ180" s="309" t="str">
        <f>ADHK!GJ180</f>
        <v/>
      </c>
      <c r="GK180" s="309"/>
      <c r="GL180" s="309">
        <f t="shared" si="2442"/>
        <v>0</v>
      </c>
      <c r="GM180" s="310"/>
      <c r="GN180" s="309">
        <f t="shared" si="2443"/>
        <v>0</v>
      </c>
      <c r="GO180" s="310"/>
      <c r="GP180" s="309"/>
      <c r="GQ180" s="309">
        <f t="shared" si="2444"/>
        <v>0</v>
      </c>
      <c r="GR180" s="309">
        <f t="shared" si="2445"/>
        <v>0</v>
      </c>
      <c r="GS180" s="310">
        <v>0.36319999999999997</v>
      </c>
      <c r="GT180" s="311">
        <f t="shared" si="2446"/>
        <v>0</v>
      </c>
      <c r="GU180" s="312">
        <f t="shared" si="2447"/>
        <v>0</v>
      </c>
      <c r="GV180" s="313"/>
      <c r="GW180" s="306">
        <v>4.0</v>
      </c>
      <c r="GX180" s="307" t="s">
        <v>182</v>
      </c>
      <c r="GY180" s="308" t="s">
        <v>132</v>
      </c>
      <c r="GZ180" s="308" t="s">
        <v>132</v>
      </c>
      <c r="HA180" s="309" t="str">
        <f>ADHK!HA180</f>
        <v/>
      </c>
      <c r="HB180" s="309"/>
      <c r="HC180" s="309">
        <f t="shared" si="2448"/>
        <v>0</v>
      </c>
      <c r="HD180" s="310"/>
      <c r="HE180" s="309">
        <f t="shared" si="2449"/>
        <v>0</v>
      </c>
      <c r="HF180" s="310"/>
      <c r="HG180" s="309"/>
      <c r="HH180" s="309">
        <f t="shared" si="2450"/>
        <v>0</v>
      </c>
      <c r="HI180" s="309">
        <f t="shared" si="2451"/>
        <v>0</v>
      </c>
      <c r="HJ180" s="310">
        <v>0.36319999999999997</v>
      </c>
      <c r="HK180" s="311">
        <f t="shared" si="2452"/>
        <v>0</v>
      </c>
      <c r="HL180" s="312">
        <f t="shared" si="2453"/>
        <v>0</v>
      </c>
      <c r="HM180" s="313"/>
      <c r="HN180" s="306">
        <v>4.0</v>
      </c>
      <c r="HO180" s="307" t="s">
        <v>182</v>
      </c>
      <c r="HP180" s="308" t="s">
        <v>132</v>
      </c>
      <c r="HQ180" s="308" t="s">
        <v>132</v>
      </c>
      <c r="HR180" s="309" t="str">
        <f>ADHK!HR180</f>
        <v/>
      </c>
      <c r="HS180" s="309"/>
      <c r="HT180" s="309">
        <f t="shared" si="2454"/>
        <v>0</v>
      </c>
      <c r="HU180" s="310"/>
      <c r="HV180" s="309">
        <f t="shared" si="2455"/>
        <v>0</v>
      </c>
      <c r="HW180" s="310"/>
      <c r="HX180" s="309"/>
      <c r="HY180" s="309">
        <f t="shared" si="2456"/>
        <v>0</v>
      </c>
      <c r="HZ180" s="309">
        <f t="shared" si="2457"/>
        <v>0</v>
      </c>
      <c r="IA180" s="310">
        <v>0.36319999999999997</v>
      </c>
      <c r="IB180" s="311">
        <f t="shared" si="2458"/>
        <v>0</v>
      </c>
      <c r="IC180" s="312">
        <f t="shared" si="2459"/>
        <v>0</v>
      </c>
      <c r="ID180" s="313"/>
      <c r="IE180" s="306">
        <v>4.0</v>
      </c>
      <c r="IF180" s="307" t="s">
        <v>182</v>
      </c>
      <c r="IG180" s="308" t="s">
        <v>132</v>
      </c>
      <c r="IH180" s="308" t="s">
        <v>132</v>
      </c>
      <c r="II180" s="309" t="str">
        <f>ADHK!II180</f>
        <v/>
      </c>
      <c r="IJ180" s="309"/>
      <c r="IK180" s="309">
        <f t="shared" si="2460"/>
        <v>0</v>
      </c>
      <c r="IL180" s="310"/>
      <c r="IM180" s="309">
        <f t="shared" si="2461"/>
        <v>0</v>
      </c>
      <c r="IN180" s="310"/>
      <c r="IO180" s="309"/>
      <c r="IP180" s="309">
        <f t="shared" si="2462"/>
        <v>0</v>
      </c>
      <c r="IQ180" s="309">
        <f t="shared" si="2463"/>
        <v>0</v>
      </c>
      <c r="IR180" s="310">
        <v>0.36319999999999997</v>
      </c>
      <c r="IS180" s="311">
        <f t="shared" si="2464"/>
        <v>0</v>
      </c>
      <c r="IT180" s="312">
        <f t="shared" si="2465"/>
        <v>0</v>
      </c>
      <c r="IU180" s="313"/>
      <c r="IV180" s="306">
        <v>4.0</v>
      </c>
      <c r="IW180" s="307" t="s">
        <v>182</v>
      </c>
      <c r="IX180" s="308" t="s">
        <v>132</v>
      </c>
      <c r="IY180" s="308" t="s">
        <v>132</v>
      </c>
      <c r="IZ180" s="309" t="str">
        <f>ADHK!IZ180</f>
        <v/>
      </c>
      <c r="JA180" s="309"/>
      <c r="JB180" s="309">
        <f t="shared" si="2466"/>
        <v>0</v>
      </c>
      <c r="JC180" s="310"/>
      <c r="JD180" s="309">
        <f t="shared" si="2467"/>
        <v>0</v>
      </c>
      <c r="JE180" s="310"/>
      <c r="JF180" s="309"/>
      <c r="JG180" s="309">
        <f t="shared" si="2468"/>
        <v>0</v>
      </c>
      <c r="JH180" s="309">
        <f t="shared" si="2469"/>
        <v>0</v>
      </c>
      <c r="JI180" s="310">
        <v>0.36319999999999997</v>
      </c>
      <c r="JJ180" s="311">
        <f t="shared" si="2470"/>
        <v>0</v>
      </c>
      <c r="JK180" s="312">
        <f t="shared" si="2471"/>
        <v>0</v>
      </c>
      <c r="JL180" s="313"/>
      <c r="JM180" s="306">
        <v>4.0</v>
      </c>
      <c r="JN180" s="307" t="s">
        <v>182</v>
      </c>
      <c r="JO180" s="308" t="s">
        <v>132</v>
      </c>
      <c r="JP180" s="308" t="s">
        <v>132</v>
      </c>
      <c r="JQ180" s="309" t="str">
        <f>ADHK!JQ180</f>
        <v/>
      </c>
      <c r="JR180" s="309"/>
      <c r="JS180" s="309">
        <f t="shared" si="2472"/>
        <v>0</v>
      </c>
      <c r="JT180" s="310"/>
      <c r="JU180" s="309">
        <f t="shared" si="2473"/>
        <v>0</v>
      </c>
      <c r="JV180" s="310"/>
      <c r="JW180" s="309"/>
      <c r="JX180" s="309">
        <f t="shared" si="2474"/>
        <v>0</v>
      </c>
      <c r="JY180" s="309">
        <f t="shared" si="2475"/>
        <v>0</v>
      </c>
      <c r="JZ180" s="310">
        <v>0.36319999999999997</v>
      </c>
      <c r="KA180" s="311">
        <f t="shared" si="2476"/>
        <v>0</v>
      </c>
      <c r="KB180" s="312">
        <f t="shared" si="2477"/>
        <v>0</v>
      </c>
      <c r="KC180" s="313"/>
      <c r="KD180" s="306">
        <v>4.0</v>
      </c>
      <c r="KE180" s="307" t="s">
        <v>182</v>
      </c>
      <c r="KF180" s="308" t="s">
        <v>132</v>
      </c>
      <c r="KG180" s="308" t="s">
        <v>132</v>
      </c>
      <c r="KH180" s="309" t="str">
        <f>ADHK!KH180</f>
        <v/>
      </c>
      <c r="KI180" s="309"/>
      <c r="KJ180" s="309">
        <f t="shared" si="2478"/>
        <v>0</v>
      </c>
      <c r="KK180" s="310"/>
      <c r="KL180" s="309">
        <f t="shared" si="2479"/>
        <v>0</v>
      </c>
      <c r="KM180" s="310"/>
      <c r="KN180" s="309"/>
      <c r="KO180" s="309">
        <f t="shared" si="2480"/>
        <v>0</v>
      </c>
      <c r="KP180" s="309">
        <f t="shared" si="2481"/>
        <v>0</v>
      </c>
      <c r="KQ180" s="310">
        <v>0.36319999999999997</v>
      </c>
      <c r="KR180" s="311">
        <f t="shared" si="2482"/>
        <v>0</v>
      </c>
      <c r="KS180" s="312">
        <f t="shared" si="2483"/>
        <v>0</v>
      </c>
      <c r="KT180" s="313"/>
      <c r="KU180" s="314"/>
    </row>
    <row r="181" ht="15.75" customHeight="1">
      <c r="A181" s="306">
        <v>5.0</v>
      </c>
      <c r="B181" s="307" t="s">
        <v>183</v>
      </c>
      <c r="C181" s="308" t="s">
        <v>132</v>
      </c>
      <c r="D181" s="308" t="s">
        <v>132</v>
      </c>
      <c r="E181" s="309" t="str">
        <f>ADHK!E181</f>
        <v/>
      </c>
      <c r="F181" s="309" t="str">
        <f>ADHK!F181</f>
        <v/>
      </c>
      <c r="G181" s="309">
        <f t="shared" si="2376"/>
        <v>0</v>
      </c>
      <c r="H181" s="310"/>
      <c r="I181" s="309">
        <f t="shared" si="2377"/>
        <v>0</v>
      </c>
      <c r="J181" s="310"/>
      <c r="K181" s="309"/>
      <c r="L181" s="309">
        <f t="shared" si="2378"/>
        <v>0</v>
      </c>
      <c r="M181" s="309">
        <f t="shared" si="2379"/>
        <v>0</v>
      </c>
      <c r="N181" s="310">
        <v>0.36319999999999997</v>
      </c>
      <c r="O181" s="311">
        <f t="shared" si="2380"/>
        <v>0</v>
      </c>
      <c r="P181" s="312">
        <f t="shared" si="2381"/>
        <v>0</v>
      </c>
      <c r="Q181" s="313"/>
      <c r="R181" s="306">
        <v>5.0</v>
      </c>
      <c r="S181" s="307" t="s">
        <v>183</v>
      </c>
      <c r="T181" s="308" t="s">
        <v>132</v>
      </c>
      <c r="U181" s="308" t="s">
        <v>132</v>
      </c>
      <c r="V181" s="309" t="str">
        <f>ADHK!V181</f>
        <v/>
      </c>
      <c r="W181" s="309"/>
      <c r="X181" s="309">
        <f t="shared" si="2382"/>
        <v>0</v>
      </c>
      <c r="Y181" s="310"/>
      <c r="Z181" s="309">
        <f t="shared" si="2383"/>
        <v>0</v>
      </c>
      <c r="AA181" s="310"/>
      <c r="AB181" s="309"/>
      <c r="AC181" s="309">
        <f t="shared" si="2384"/>
        <v>0</v>
      </c>
      <c r="AD181" s="309">
        <f t="shared" si="2385"/>
        <v>0</v>
      </c>
      <c r="AE181" s="310">
        <v>0.36319999999999997</v>
      </c>
      <c r="AF181" s="311">
        <f t="shared" si="2386"/>
        <v>0</v>
      </c>
      <c r="AG181" s="312">
        <f t="shared" si="2387"/>
        <v>0</v>
      </c>
      <c r="AH181" s="313"/>
      <c r="AI181" s="306">
        <v>5.0</v>
      </c>
      <c r="AJ181" s="307" t="s">
        <v>183</v>
      </c>
      <c r="AK181" s="308" t="s">
        <v>132</v>
      </c>
      <c r="AL181" s="308" t="s">
        <v>132</v>
      </c>
      <c r="AM181" s="309" t="str">
        <f>ADHK!AM181</f>
        <v/>
      </c>
      <c r="AN181" s="309"/>
      <c r="AO181" s="309">
        <f t="shared" si="2388"/>
        <v>0</v>
      </c>
      <c r="AP181" s="310"/>
      <c r="AQ181" s="309">
        <f t="shared" si="2389"/>
        <v>0</v>
      </c>
      <c r="AR181" s="310"/>
      <c r="AS181" s="309"/>
      <c r="AT181" s="309">
        <f t="shared" si="2390"/>
        <v>0</v>
      </c>
      <c r="AU181" s="309">
        <f t="shared" si="2391"/>
        <v>0</v>
      </c>
      <c r="AV181" s="310">
        <v>0.36319999999999997</v>
      </c>
      <c r="AW181" s="311">
        <f t="shared" si="2392"/>
        <v>0</v>
      </c>
      <c r="AX181" s="312">
        <f t="shared" si="2393"/>
        <v>0</v>
      </c>
      <c r="AY181" s="313"/>
      <c r="AZ181" s="306">
        <v>5.0</v>
      </c>
      <c r="BA181" s="307" t="s">
        <v>183</v>
      </c>
      <c r="BB181" s="308" t="s">
        <v>132</v>
      </c>
      <c r="BC181" s="308" t="s">
        <v>132</v>
      </c>
      <c r="BD181" s="309" t="str">
        <f>ADHK!BD181</f>
        <v/>
      </c>
      <c r="BE181" s="309"/>
      <c r="BF181" s="309">
        <f t="shared" si="2394"/>
        <v>0</v>
      </c>
      <c r="BG181" s="310"/>
      <c r="BH181" s="309">
        <f t="shared" si="2395"/>
        <v>0</v>
      </c>
      <c r="BI181" s="310"/>
      <c r="BJ181" s="309"/>
      <c r="BK181" s="309">
        <f t="shared" si="2396"/>
        <v>0</v>
      </c>
      <c r="BL181" s="309">
        <f t="shared" si="2397"/>
        <v>0</v>
      </c>
      <c r="BM181" s="310">
        <v>0.36319999999999997</v>
      </c>
      <c r="BN181" s="311">
        <f t="shared" si="2398"/>
        <v>0</v>
      </c>
      <c r="BO181" s="312">
        <f t="shared" si="2399"/>
        <v>0</v>
      </c>
      <c r="BP181" s="313"/>
      <c r="BQ181" s="306">
        <v>5.0</v>
      </c>
      <c r="BR181" s="307" t="s">
        <v>183</v>
      </c>
      <c r="BS181" s="308" t="s">
        <v>132</v>
      </c>
      <c r="BT181" s="308" t="s">
        <v>132</v>
      </c>
      <c r="BU181" s="309" t="str">
        <f>ADHK!BU181</f>
        <v/>
      </c>
      <c r="BV181" s="309"/>
      <c r="BW181" s="309">
        <f t="shared" si="2400"/>
        <v>0</v>
      </c>
      <c r="BX181" s="310"/>
      <c r="BY181" s="309">
        <f t="shared" si="2401"/>
        <v>0</v>
      </c>
      <c r="BZ181" s="310"/>
      <c r="CA181" s="309"/>
      <c r="CB181" s="309">
        <f t="shared" si="2402"/>
        <v>0</v>
      </c>
      <c r="CC181" s="309">
        <f t="shared" si="2403"/>
        <v>0</v>
      </c>
      <c r="CD181" s="310">
        <v>0.36319999999999997</v>
      </c>
      <c r="CE181" s="311">
        <f t="shared" si="2404"/>
        <v>0</v>
      </c>
      <c r="CF181" s="312">
        <f t="shared" si="2405"/>
        <v>0</v>
      </c>
      <c r="CG181" s="313"/>
      <c r="CH181" s="306">
        <v>5.0</v>
      </c>
      <c r="CI181" s="307" t="s">
        <v>183</v>
      </c>
      <c r="CJ181" s="308" t="s">
        <v>132</v>
      </c>
      <c r="CK181" s="308" t="s">
        <v>132</v>
      </c>
      <c r="CL181" s="309" t="str">
        <f>ADHK!CL181</f>
        <v/>
      </c>
      <c r="CM181" s="309"/>
      <c r="CN181" s="309">
        <f t="shared" si="2406"/>
        <v>0</v>
      </c>
      <c r="CO181" s="310"/>
      <c r="CP181" s="309">
        <f t="shared" si="2407"/>
        <v>0</v>
      </c>
      <c r="CQ181" s="310"/>
      <c r="CR181" s="309"/>
      <c r="CS181" s="309">
        <f t="shared" si="2408"/>
        <v>0</v>
      </c>
      <c r="CT181" s="309">
        <f t="shared" si="2409"/>
        <v>0</v>
      </c>
      <c r="CU181" s="310">
        <v>0.36319999999999997</v>
      </c>
      <c r="CV181" s="311">
        <f t="shared" si="2410"/>
        <v>0</v>
      </c>
      <c r="CW181" s="312">
        <f t="shared" si="2411"/>
        <v>0</v>
      </c>
      <c r="CX181" s="313"/>
      <c r="CY181" s="306">
        <v>5.0</v>
      </c>
      <c r="CZ181" s="307" t="s">
        <v>183</v>
      </c>
      <c r="DA181" s="308" t="s">
        <v>132</v>
      </c>
      <c r="DB181" s="308" t="s">
        <v>132</v>
      </c>
      <c r="DC181" s="309" t="str">
        <f>ADHK!DC181</f>
        <v/>
      </c>
      <c r="DD181" s="309"/>
      <c r="DE181" s="309">
        <f t="shared" si="2412"/>
        <v>0</v>
      </c>
      <c r="DF181" s="310"/>
      <c r="DG181" s="309">
        <f t="shared" si="2413"/>
        <v>0</v>
      </c>
      <c r="DH181" s="310"/>
      <c r="DI181" s="309"/>
      <c r="DJ181" s="309">
        <f t="shared" si="2414"/>
        <v>0</v>
      </c>
      <c r="DK181" s="309">
        <f t="shared" si="2415"/>
        <v>0</v>
      </c>
      <c r="DL181" s="310">
        <v>0.36319999999999997</v>
      </c>
      <c r="DM181" s="311">
        <f t="shared" si="2416"/>
        <v>0</v>
      </c>
      <c r="DN181" s="312">
        <f t="shared" si="2417"/>
        <v>0</v>
      </c>
      <c r="DO181" s="313"/>
      <c r="DP181" s="306">
        <v>5.0</v>
      </c>
      <c r="DQ181" s="307" t="s">
        <v>183</v>
      </c>
      <c r="DR181" s="308" t="s">
        <v>132</v>
      </c>
      <c r="DS181" s="308" t="s">
        <v>132</v>
      </c>
      <c r="DT181" s="309" t="str">
        <f>ADHK!DT181</f>
        <v/>
      </c>
      <c r="DU181" s="309"/>
      <c r="DV181" s="309">
        <f t="shared" si="2418"/>
        <v>0</v>
      </c>
      <c r="DW181" s="310"/>
      <c r="DX181" s="309">
        <f t="shared" si="2419"/>
        <v>0</v>
      </c>
      <c r="DY181" s="310"/>
      <c r="DZ181" s="309"/>
      <c r="EA181" s="309">
        <f t="shared" si="2420"/>
        <v>0</v>
      </c>
      <c r="EB181" s="309">
        <f t="shared" si="2421"/>
        <v>0</v>
      </c>
      <c r="EC181" s="310">
        <v>0.36319999999999997</v>
      </c>
      <c r="ED181" s="311">
        <f t="shared" si="2422"/>
        <v>0</v>
      </c>
      <c r="EE181" s="312">
        <f t="shared" si="2423"/>
        <v>0</v>
      </c>
      <c r="EF181" s="313"/>
      <c r="EG181" s="306">
        <v>5.0</v>
      </c>
      <c r="EH181" s="307" t="s">
        <v>183</v>
      </c>
      <c r="EI181" s="308" t="s">
        <v>132</v>
      </c>
      <c r="EJ181" s="308" t="s">
        <v>132</v>
      </c>
      <c r="EK181" s="309" t="str">
        <f>ADHK!EK181</f>
        <v/>
      </c>
      <c r="EL181" s="309"/>
      <c r="EM181" s="309">
        <f t="shared" si="2424"/>
        <v>0</v>
      </c>
      <c r="EN181" s="310"/>
      <c r="EO181" s="309">
        <f t="shared" si="2425"/>
        <v>0</v>
      </c>
      <c r="EP181" s="310"/>
      <c r="EQ181" s="309"/>
      <c r="ER181" s="309">
        <f t="shared" si="2426"/>
        <v>0</v>
      </c>
      <c r="ES181" s="309">
        <f t="shared" si="2427"/>
        <v>0</v>
      </c>
      <c r="ET181" s="310">
        <v>0.36319999999999997</v>
      </c>
      <c r="EU181" s="311">
        <f t="shared" si="2428"/>
        <v>0</v>
      </c>
      <c r="EV181" s="312">
        <f t="shared" si="2429"/>
        <v>0</v>
      </c>
      <c r="EW181" s="313"/>
      <c r="EX181" s="306">
        <v>5.0</v>
      </c>
      <c r="EY181" s="307" t="s">
        <v>183</v>
      </c>
      <c r="EZ181" s="308" t="s">
        <v>132</v>
      </c>
      <c r="FA181" s="308" t="s">
        <v>132</v>
      </c>
      <c r="FB181" s="309" t="str">
        <f>ADHK!FB181</f>
        <v/>
      </c>
      <c r="FC181" s="309"/>
      <c r="FD181" s="309">
        <f t="shared" si="2430"/>
        <v>0</v>
      </c>
      <c r="FE181" s="310"/>
      <c r="FF181" s="309">
        <f t="shared" si="2431"/>
        <v>0</v>
      </c>
      <c r="FG181" s="310"/>
      <c r="FH181" s="309"/>
      <c r="FI181" s="309">
        <f t="shared" si="2432"/>
        <v>0</v>
      </c>
      <c r="FJ181" s="309">
        <f t="shared" si="2433"/>
        <v>0</v>
      </c>
      <c r="FK181" s="310">
        <v>0.36319999999999997</v>
      </c>
      <c r="FL181" s="311">
        <f t="shared" si="2434"/>
        <v>0</v>
      </c>
      <c r="FM181" s="312">
        <f t="shared" si="2435"/>
        <v>0</v>
      </c>
      <c r="FN181" s="313"/>
      <c r="FO181" s="306">
        <v>5.0</v>
      </c>
      <c r="FP181" s="307" t="s">
        <v>183</v>
      </c>
      <c r="FQ181" s="308" t="s">
        <v>132</v>
      </c>
      <c r="FR181" s="308" t="s">
        <v>132</v>
      </c>
      <c r="FS181" s="309" t="str">
        <f>ADHK!FS181</f>
        <v/>
      </c>
      <c r="FT181" s="309"/>
      <c r="FU181" s="309">
        <f t="shared" si="2436"/>
        <v>0</v>
      </c>
      <c r="FV181" s="310"/>
      <c r="FW181" s="309">
        <f t="shared" si="2437"/>
        <v>0</v>
      </c>
      <c r="FX181" s="310"/>
      <c r="FY181" s="309"/>
      <c r="FZ181" s="309">
        <f t="shared" si="2438"/>
        <v>0</v>
      </c>
      <c r="GA181" s="309">
        <f t="shared" si="2439"/>
        <v>0</v>
      </c>
      <c r="GB181" s="310">
        <v>0.36319999999999997</v>
      </c>
      <c r="GC181" s="311">
        <f t="shared" si="2440"/>
        <v>0</v>
      </c>
      <c r="GD181" s="312">
        <f t="shared" si="2441"/>
        <v>0</v>
      </c>
      <c r="GE181" s="313"/>
      <c r="GF181" s="306">
        <v>5.0</v>
      </c>
      <c r="GG181" s="307" t="s">
        <v>183</v>
      </c>
      <c r="GH181" s="308" t="s">
        <v>132</v>
      </c>
      <c r="GI181" s="308" t="s">
        <v>132</v>
      </c>
      <c r="GJ181" s="309" t="str">
        <f>ADHK!GJ181</f>
        <v/>
      </c>
      <c r="GK181" s="309"/>
      <c r="GL181" s="309">
        <f t="shared" si="2442"/>
        <v>0</v>
      </c>
      <c r="GM181" s="310"/>
      <c r="GN181" s="309">
        <f t="shared" si="2443"/>
        <v>0</v>
      </c>
      <c r="GO181" s="310"/>
      <c r="GP181" s="309"/>
      <c r="GQ181" s="309">
        <f t="shared" si="2444"/>
        <v>0</v>
      </c>
      <c r="GR181" s="309">
        <f t="shared" si="2445"/>
        <v>0</v>
      </c>
      <c r="GS181" s="310">
        <v>0.36319999999999997</v>
      </c>
      <c r="GT181" s="311">
        <f t="shared" si="2446"/>
        <v>0</v>
      </c>
      <c r="GU181" s="312">
        <f t="shared" si="2447"/>
        <v>0</v>
      </c>
      <c r="GV181" s="313"/>
      <c r="GW181" s="306">
        <v>5.0</v>
      </c>
      <c r="GX181" s="307" t="s">
        <v>183</v>
      </c>
      <c r="GY181" s="308" t="s">
        <v>132</v>
      </c>
      <c r="GZ181" s="308" t="s">
        <v>132</v>
      </c>
      <c r="HA181" s="309" t="str">
        <f>ADHK!HA181</f>
        <v/>
      </c>
      <c r="HB181" s="309"/>
      <c r="HC181" s="309">
        <f t="shared" si="2448"/>
        <v>0</v>
      </c>
      <c r="HD181" s="310"/>
      <c r="HE181" s="309">
        <f t="shared" si="2449"/>
        <v>0</v>
      </c>
      <c r="HF181" s="310"/>
      <c r="HG181" s="309"/>
      <c r="HH181" s="309">
        <f t="shared" si="2450"/>
        <v>0</v>
      </c>
      <c r="HI181" s="309">
        <f t="shared" si="2451"/>
        <v>0</v>
      </c>
      <c r="HJ181" s="310">
        <v>0.36319999999999997</v>
      </c>
      <c r="HK181" s="311">
        <f t="shared" si="2452"/>
        <v>0</v>
      </c>
      <c r="HL181" s="312">
        <f t="shared" si="2453"/>
        <v>0</v>
      </c>
      <c r="HM181" s="313"/>
      <c r="HN181" s="306">
        <v>5.0</v>
      </c>
      <c r="HO181" s="307" t="s">
        <v>183</v>
      </c>
      <c r="HP181" s="308" t="s">
        <v>132</v>
      </c>
      <c r="HQ181" s="308" t="s">
        <v>132</v>
      </c>
      <c r="HR181" s="309" t="str">
        <f>ADHK!HR181</f>
        <v/>
      </c>
      <c r="HS181" s="309"/>
      <c r="HT181" s="309">
        <f t="shared" si="2454"/>
        <v>0</v>
      </c>
      <c r="HU181" s="310"/>
      <c r="HV181" s="309">
        <f t="shared" si="2455"/>
        <v>0</v>
      </c>
      <c r="HW181" s="310"/>
      <c r="HX181" s="309"/>
      <c r="HY181" s="309">
        <f t="shared" si="2456"/>
        <v>0</v>
      </c>
      <c r="HZ181" s="309">
        <f t="shared" si="2457"/>
        <v>0</v>
      </c>
      <c r="IA181" s="310">
        <v>0.36319999999999997</v>
      </c>
      <c r="IB181" s="311">
        <f t="shared" si="2458"/>
        <v>0</v>
      </c>
      <c r="IC181" s="312">
        <f t="shared" si="2459"/>
        <v>0</v>
      </c>
      <c r="ID181" s="313"/>
      <c r="IE181" s="306">
        <v>5.0</v>
      </c>
      <c r="IF181" s="307" t="s">
        <v>183</v>
      </c>
      <c r="IG181" s="308" t="s">
        <v>132</v>
      </c>
      <c r="IH181" s="308" t="s">
        <v>132</v>
      </c>
      <c r="II181" s="309" t="str">
        <f>ADHK!II181</f>
        <v/>
      </c>
      <c r="IJ181" s="309"/>
      <c r="IK181" s="309">
        <f t="shared" si="2460"/>
        <v>0</v>
      </c>
      <c r="IL181" s="310"/>
      <c r="IM181" s="309">
        <f t="shared" si="2461"/>
        <v>0</v>
      </c>
      <c r="IN181" s="310"/>
      <c r="IO181" s="309"/>
      <c r="IP181" s="309">
        <f t="shared" si="2462"/>
        <v>0</v>
      </c>
      <c r="IQ181" s="309">
        <f t="shared" si="2463"/>
        <v>0</v>
      </c>
      <c r="IR181" s="310">
        <v>0.36319999999999997</v>
      </c>
      <c r="IS181" s="311">
        <f t="shared" si="2464"/>
        <v>0</v>
      </c>
      <c r="IT181" s="312">
        <f t="shared" si="2465"/>
        <v>0</v>
      </c>
      <c r="IU181" s="313"/>
      <c r="IV181" s="306">
        <v>5.0</v>
      </c>
      <c r="IW181" s="307" t="s">
        <v>183</v>
      </c>
      <c r="IX181" s="308" t="s">
        <v>132</v>
      </c>
      <c r="IY181" s="308" t="s">
        <v>132</v>
      </c>
      <c r="IZ181" s="309" t="str">
        <f>ADHK!IZ181</f>
        <v/>
      </c>
      <c r="JA181" s="309"/>
      <c r="JB181" s="309">
        <f t="shared" si="2466"/>
        <v>0</v>
      </c>
      <c r="JC181" s="310"/>
      <c r="JD181" s="309">
        <f t="shared" si="2467"/>
        <v>0</v>
      </c>
      <c r="JE181" s="310"/>
      <c r="JF181" s="309"/>
      <c r="JG181" s="309">
        <f t="shared" si="2468"/>
        <v>0</v>
      </c>
      <c r="JH181" s="309">
        <f t="shared" si="2469"/>
        <v>0</v>
      </c>
      <c r="JI181" s="310">
        <v>0.36319999999999997</v>
      </c>
      <c r="JJ181" s="311">
        <f t="shared" si="2470"/>
        <v>0</v>
      </c>
      <c r="JK181" s="312">
        <f t="shared" si="2471"/>
        <v>0</v>
      </c>
      <c r="JL181" s="313"/>
      <c r="JM181" s="306">
        <v>5.0</v>
      </c>
      <c r="JN181" s="307" t="s">
        <v>183</v>
      </c>
      <c r="JO181" s="308" t="s">
        <v>132</v>
      </c>
      <c r="JP181" s="308" t="s">
        <v>132</v>
      </c>
      <c r="JQ181" s="309" t="str">
        <f>ADHK!JQ181</f>
        <v/>
      </c>
      <c r="JR181" s="309"/>
      <c r="JS181" s="309">
        <f t="shared" si="2472"/>
        <v>0</v>
      </c>
      <c r="JT181" s="310"/>
      <c r="JU181" s="309">
        <f t="shared" si="2473"/>
        <v>0</v>
      </c>
      <c r="JV181" s="310"/>
      <c r="JW181" s="309"/>
      <c r="JX181" s="309">
        <f t="shared" si="2474"/>
        <v>0</v>
      </c>
      <c r="JY181" s="309">
        <f t="shared" si="2475"/>
        <v>0</v>
      </c>
      <c r="JZ181" s="310">
        <v>0.36319999999999997</v>
      </c>
      <c r="KA181" s="311">
        <f t="shared" si="2476"/>
        <v>0</v>
      </c>
      <c r="KB181" s="312">
        <f t="shared" si="2477"/>
        <v>0</v>
      </c>
      <c r="KC181" s="313"/>
      <c r="KD181" s="306">
        <v>5.0</v>
      </c>
      <c r="KE181" s="307" t="s">
        <v>183</v>
      </c>
      <c r="KF181" s="308" t="s">
        <v>132</v>
      </c>
      <c r="KG181" s="308" t="s">
        <v>132</v>
      </c>
      <c r="KH181" s="309" t="str">
        <f>ADHK!KH181</f>
        <v/>
      </c>
      <c r="KI181" s="309"/>
      <c r="KJ181" s="309">
        <f t="shared" si="2478"/>
        <v>0</v>
      </c>
      <c r="KK181" s="310"/>
      <c r="KL181" s="309">
        <f t="shared" si="2479"/>
        <v>0</v>
      </c>
      <c r="KM181" s="310"/>
      <c r="KN181" s="309"/>
      <c r="KO181" s="309">
        <f t="shared" si="2480"/>
        <v>0</v>
      </c>
      <c r="KP181" s="309">
        <f t="shared" si="2481"/>
        <v>0</v>
      </c>
      <c r="KQ181" s="310">
        <v>0.36319999999999997</v>
      </c>
      <c r="KR181" s="311">
        <f t="shared" si="2482"/>
        <v>0</v>
      </c>
      <c r="KS181" s="312">
        <f t="shared" si="2483"/>
        <v>0</v>
      </c>
      <c r="KT181" s="313"/>
      <c r="KU181" s="314"/>
    </row>
    <row r="182" ht="15.75" customHeight="1">
      <c r="A182" s="306">
        <v>6.0</v>
      </c>
      <c r="B182" s="307" t="s">
        <v>184</v>
      </c>
      <c r="C182" s="308" t="s">
        <v>132</v>
      </c>
      <c r="D182" s="308" t="s">
        <v>132</v>
      </c>
      <c r="E182" s="309" t="str">
        <f>ADHK!E182</f>
        <v/>
      </c>
      <c r="F182" s="309" t="str">
        <f>ADHK!F182</f>
        <v/>
      </c>
      <c r="G182" s="309">
        <f t="shared" si="2376"/>
        <v>0</v>
      </c>
      <c r="H182" s="310"/>
      <c r="I182" s="309">
        <f t="shared" si="2377"/>
        <v>0</v>
      </c>
      <c r="J182" s="310"/>
      <c r="K182" s="309"/>
      <c r="L182" s="309">
        <f t="shared" si="2378"/>
        <v>0</v>
      </c>
      <c r="M182" s="309">
        <f t="shared" si="2379"/>
        <v>0</v>
      </c>
      <c r="N182" s="310">
        <v>0.36319999999999997</v>
      </c>
      <c r="O182" s="311">
        <f t="shared" si="2380"/>
        <v>0</v>
      </c>
      <c r="P182" s="312">
        <f t="shared" si="2381"/>
        <v>0</v>
      </c>
      <c r="Q182" s="313"/>
      <c r="R182" s="306">
        <v>6.0</v>
      </c>
      <c r="S182" s="307" t="s">
        <v>184</v>
      </c>
      <c r="T182" s="308" t="s">
        <v>132</v>
      </c>
      <c r="U182" s="308" t="s">
        <v>132</v>
      </c>
      <c r="V182" s="309" t="str">
        <f>ADHK!V182</f>
        <v/>
      </c>
      <c r="W182" s="309"/>
      <c r="X182" s="309">
        <f t="shared" si="2382"/>
        <v>0</v>
      </c>
      <c r="Y182" s="310"/>
      <c r="Z182" s="309">
        <f t="shared" si="2383"/>
        <v>0</v>
      </c>
      <c r="AA182" s="310"/>
      <c r="AB182" s="309"/>
      <c r="AC182" s="309">
        <f t="shared" si="2384"/>
        <v>0</v>
      </c>
      <c r="AD182" s="309">
        <f t="shared" si="2385"/>
        <v>0</v>
      </c>
      <c r="AE182" s="310">
        <v>0.36319999999999997</v>
      </c>
      <c r="AF182" s="311">
        <f t="shared" si="2386"/>
        <v>0</v>
      </c>
      <c r="AG182" s="312">
        <f t="shared" si="2387"/>
        <v>0</v>
      </c>
      <c r="AH182" s="313"/>
      <c r="AI182" s="306">
        <v>6.0</v>
      </c>
      <c r="AJ182" s="307" t="s">
        <v>184</v>
      </c>
      <c r="AK182" s="308" t="s">
        <v>132</v>
      </c>
      <c r="AL182" s="308" t="s">
        <v>132</v>
      </c>
      <c r="AM182" s="309" t="str">
        <f>ADHK!AM182</f>
        <v/>
      </c>
      <c r="AN182" s="309"/>
      <c r="AO182" s="309">
        <f t="shared" si="2388"/>
        <v>0</v>
      </c>
      <c r="AP182" s="310"/>
      <c r="AQ182" s="309">
        <f t="shared" si="2389"/>
        <v>0</v>
      </c>
      <c r="AR182" s="310"/>
      <c r="AS182" s="309"/>
      <c r="AT182" s="309">
        <f t="shared" si="2390"/>
        <v>0</v>
      </c>
      <c r="AU182" s="309">
        <f t="shared" si="2391"/>
        <v>0</v>
      </c>
      <c r="AV182" s="310">
        <v>0.36319999999999997</v>
      </c>
      <c r="AW182" s="311">
        <f t="shared" si="2392"/>
        <v>0</v>
      </c>
      <c r="AX182" s="312">
        <f t="shared" si="2393"/>
        <v>0</v>
      </c>
      <c r="AY182" s="313"/>
      <c r="AZ182" s="306">
        <v>6.0</v>
      </c>
      <c r="BA182" s="307" t="s">
        <v>184</v>
      </c>
      <c r="BB182" s="308" t="s">
        <v>132</v>
      </c>
      <c r="BC182" s="308" t="s">
        <v>132</v>
      </c>
      <c r="BD182" s="309" t="str">
        <f>ADHK!BD182</f>
        <v/>
      </c>
      <c r="BE182" s="309"/>
      <c r="BF182" s="309">
        <f t="shared" si="2394"/>
        <v>0</v>
      </c>
      <c r="BG182" s="310"/>
      <c r="BH182" s="309">
        <f t="shared" si="2395"/>
        <v>0</v>
      </c>
      <c r="BI182" s="310"/>
      <c r="BJ182" s="309"/>
      <c r="BK182" s="309">
        <f t="shared" si="2396"/>
        <v>0</v>
      </c>
      <c r="BL182" s="309">
        <f t="shared" si="2397"/>
        <v>0</v>
      </c>
      <c r="BM182" s="310">
        <v>0.36319999999999997</v>
      </c>
      <c r="BN182" s="311">
        <f t="shared" si="2398"/>
        <v>0</v>
      </c>
      <c r="BO182" s="312">
        <f t="shared" si="2399"/>
        <v>0</v>
      </c>
      <c r="BP182" s="313"/>
      <c r="BQ182" s="306">
        <v>6.0</v>
      </c>
      <c r="BR182" s="307" t="s">
        <v>184</v>
      </c>
      <c r="BS182" s="308" t="s">
        <v>132</v>
      </c>
      <c r="BT182" s="308" t="s">
        <v>132</v>
      </c>
      <c r="BU182" s="309" t="str">
        <f>ADHK!BU182</f>
        <v/>
      </c>
      <c r="BV182" s="309"/>
      <c r="BW182" s="309">
        <f t="shared" si="2400"/>
        <v>0</v>
      </c>
      <c r="BX182" s="310"/>
      <c r="BY182" s="309">
        <f t="shared" si="2401"/>
        <v>0</v>
      </c>
      <c r="BZ182" s="310"/>
      <c r="CA182" s="309"/>
      <c r="CB182" s="309">
        <f t="shared" si="2402"/>
        <v>0</v>
      </c>
      <c r="CC182" s="309">
        <f t="shared" si="2403"/>
        <v>0</v>
      </c>
      <c r="CD182" s="310">
        <v>0.36319999999999997</v>
      </c>
      <c r="CE182" s="311">
        <f t="shared" si="2404"/>
        <v>0</v>
      </c>
      <c r="CF182" s="312">
        <f t="shared" si="2405"/>
        <v>0</v>
      </c>
      <c r="CG182" s="313"/>
      <c r="CH182" s="306">
        <v>6.0</v>
      </c>
      <c r="CI182" s="307" t="s">
        <v>184</v>
      </c>
      <c r="CJ182" s="308" t="s">
        <v>132</v>
      </c>
      <c r="CK182" s="308" t="s">
        <v>132</v>
      </c>
      <c r="CL182" s="309" t="str">
        <f>ADHK!CL182</f>
        <v/>
      </c>
      <c r="CM182" s="309"/>
      <c r="CN182" s="309">
        <f t="shared" si="2406"/>
        <v>0</v>
      </c>
      <c r="CO182" s="310"/>
      <c r="CP182" s="309">
        <f t="shared" si="2407"/>
        <v>0</v>
      </c>
      <c r="CQ182" s="310"/>
      <c r="CR182" s="309"/>
      <c r="CS182" s="309">
        <f t="shared" si="2408"/>
        <v>0</v>
      </c>
      <c r="CT182" s="309">
        <f t="shared" si="2409"/>
        <v>0</v>
      </c>
      <c r="CU182" s="310">
        <v>0.36319999999999997</v>
      </c>
      <c r="CV182" s="311">
        <f t="shared" si="2410"/>
        <v>0</v>
      </c>
      <c r="CW182" s="312">
        <f t="shared" si="2411"/>
        <v>0</v>
      </c>
      <c r="CX182" s="313"/>
      <c r="CY182" s="306">
        <v>6.0</v>
      </c>
      <c r="CZ182" s="307" t="s">
        <v>184</v>
      </c>
      <c r="DA182" s="308" t="s">
        <v>132</v>
      </c>
      <c r="DB182" s="308" t="s">
        <v>132</v>
      </c>
      <c r="DC182" s="309" t="str">
        <f>ADHK!DC182</f>
        <v/>
      </c>
      <c r="DD182" s="309"/>
      <c r="DE182" s="309">
        <f t="shared" si="2412"/>
        <v>0</v>
      </c>
      <c r="DF182" s="310"/>
      <c r="DG182" s="309">
        <f t="shared" si="2413"/>
        <v>0</v>
      </c>
      <c r="DH182" s="310"/>
      <c r="DI182" s="309"/>
      <c r="DJ182" s="309">
        <f t="shared" si="2414"/>
        <v>0</v>
      </c>
      <c r="DK182" s="309">
        <f t="shared" si="2415"/>
        <v>0</v>
      </c>
      <c r="DL182" s="310">
        <v>0.36319999999999997</v>
      </c>
      <c r="DM182" s="311">
        <f t="shared" si="2416"/>
        <v>0</v>
      </c>
      <c r="DN182" s="312">
        <f t="shared" si="2417"/>
        <v>0</v>
      </c>
      <c r="DO182" s="313"/>
      <c r="DP182" s="306">
        <v>6.0</v>
      </c>
      <c r="DQ182" s="307" t="s">
        <v>184</v>
      </c>
      <c r="DR182" s="308" t="s">
        <v>132</v>
      </c>
      <c r="DS182" s="308" t="s">
        <v>132</v>
      </c>
      <c r="DT182" s="309" t="str">
        <f>ADHK!DT182</f>
        <v/>
      </c>
      <c r="DU182" s="309"/>
      <c r="DV182" s="309">
        <f t="shared" si="2418"/>
        <v>0</v>
      </c>
      <c r="DW182" s="310"/>
      <c r="DX182" s="309">
        <f t="shared" si="2419"/>
        <v>0</v>
      </c>
      <c r="DY182" s="310"/>
      <c r="DZ182" s="309"/>
      <c r="EA182" s="309">
        <f t="shared" si="2420"/>
        <v>0</v>
      </c>
      <c r="EB182" s="309">
        <f t="shared" si="2421"/>
        <v>0</v>
      </c>
      <c r="EC182" s="310">
        <v>0.36319999999999997</v>
      </c>
      <c r="ED182" s="311">
        <f t="shared" si="2422"/>
        <v>0</v>
      </c>
      <c r="EE182" s="312">
        <f t="shared" si="2423"/>
        <v>0</v>
      </c>
      <c r="EF182" s="313"/>
      <c r="EG182" s="306">
        <v>6.0</v>
      </c>
      <c r="EH182" s="307" t="s">
        <v>184</v>
      </c>
      <c r="EI182" s="308" t="s">
        <v>132</v>
      </c>
      <c r="EJ182" s="308" t="s">
        <v>132</v>
      </c>
      <c r="EK182" s="309" t="str">
        <f>ADHK!EK182</f>
        <v/>
      </c>
      <c r="EL182" s="309"/>
      <c r="EM182" s="309">
        <f t="shared" si="2424"/>
        <v>0</v>
      </c>
      <c r="EN182" s="310"/>
      <c r="EO182" s="309">
        <f t="shared" si="2425"/>
        <v>0</v>
      </c>
      <c r="EP182" s="310"/>
      <c r="EQ182" s="309"/>
      <c r="ER182" s="309">
        <f t="shared" si="2426"/>
        <v>0</v>
      </c>
      <c r="ES182" s="309">
        <f t="shared" si="2427"/>
        <v>0</v>
      </c>
      <c r="ET182" s="310">
        <v>0.36319999999999997</v>
      </c>
      <c r="EU182" s="311">
        <f t="shared" si="2428"/>
        <v>0</v>
      </c>
      <c r="EV182" s="312">
        <f t="shared" si="2429"/>
        <v>0</v>
      </c>
      <c r="EW182" s="313"/>
      <c r="EX182" s="306">
        <v>6.0</v>
      </c>
      <c r="EY182" s="307" t="s">
        <v>184</v>
      </c>
      <c r="EZ182" s="308" t="s">
        <v>132</v>
      </c>
      <c r="FA182" s="308" t="s">
        <v>132</v>
      </c>
      <c r="FB182" s="309" t="str">
        <f>ADHK!FB182</f>
        <v/>
      </c>
      <c r="FC182" s="309"/>
      <c r="FD182" s="309">
        <f t="shared" si="2430"/>
        <v>0</v>
      </c>
      <c r="FE182" s="310"/>
      <c r="FF182" s="309">
        <f t="shared" si="2431"/>
        <v>0</v>
      </c>
      <c r="FG182" s="310"/>
      <c r="FH182" s="309"/>
      <c r="FI182" s="309">
        <f t="shared" si="2432"/>
        <v>0</v>
      </c>
      <c r="FJ182" s="309">
        <f t="shared" si="2433"/>
        <v>0</v>
      </c>
      <c r="FK182" s="310">
        <v>0.36319999999999997</v>
      </c>
      <c r="FL182" s="311">
        <f t="shared" si="2434"/>
        <v>0</v>
      </c>
      <c r="FM182" s="312">
        <f t="shared" si="2435"/>
        <v>0</v>
      </c>
      <c r="FN182" s="313"/>
      <c r="FO182" s="306">
        <v>6.0</v>
      </c>
      <c r="FP182" s="307" t="s">
        <v>184</v>
      </c>
      <c r="FQ182" s="308" t="s">
        <v>132</v>
      </c>
      <c r="FR182" s="308" t="s">
        <v>132</v>
      </c>
      <c r="FS182" s="309" t="str">
        <f>ADHK!FS182</f>
        <v/>
      </c>
      <c r="FT182" s="309"/>
      <c r="FU182" s="309">
        <f t="shared" si="2436"/>
        <v>0</v>
      </c>
      <c r="FV182" s="310"/>
      <c r="FW182" s="309">
        <f t="shared" si="2437"/>
        <v>0</v>
      </c>
      <c r="FX182" s="310"/>
      <c r="FY182" s="309"/>
      <c r="FZ182" s="309">
        <f t="shared" si="2438"/>
        <v>0</v>
      </c>
      <c r="GA182" s="309">
        <f t="shared" si="2439"/>
        <v>0</v>
      </c>
      <c r="GB182" s="310">
        <v>0.36319999999999997</v>
      </c>
      <c r="GC182" s="311">
        <f t="shared" si="2440"/>
        <v>0</v>
      </c>
      <c r="GD182" s="312">
        <f t="shared" si="2441"/>
        <v>0</v>
      </c>
      <c r="GE182" s="313"/>
      <c r="GF182" s="306">
        <v>6.0</v>
      </c>
      <c r="GG182" s="307" t="s">
        <v>184</v>
      </c>
      <c r="GH182" s="308" t="s">
        <v>132</v>
      </c>
      <c r="GI182" s="308" t="s">
        <v>132</v>
      </c>
      <c r="GJ182" s="309" t="str">
        <f>ADHK!GJ182</f>
        <v/>
      </c>
      <c r="GK182" s="309"/>
      <c r="GL182" s="309">
        <f t="shared" si="2442"/>
        <v>0</v>
      </c>
      <c r="GM182" s="310"/>
      <c r="GN182" s="309">
        <f t="shared" si="2443"/>
        <v>0</v>
      </c>
      <c r="GO182" s="310"/>
      <c r="GP182" s="309"/>
      <c r="GQ182" s="309">
        <f t="shared" si="2444"/>
        <v>0</v>
      </c>
      <c r="GR182" s="309">
        <f t="shared" si="2445"/>
        <v>0</v>
      </c>
      <c r="GS182" s="310">
        <v>0.36319999999999997</v>
      </c>
      <c r="GT182" s="311">
        <f t="shared" si="2446"/>
        <v>0</v>
      </c>
      <c r="GU182" s="312">
        <f t="shared" si="2447"/>
        <v>0</v>
      </c>
      <c r="GV182" s="313"/>
      <c r="GW182" s="306">
        <v>6.0</v>
      </c>
      <c r="GX182" s="307" t="s">
        <v>184</v>
      </c>
      <c r="GY182" s="308" t="s">
        <v>132</v>
      </c>
      <c r="GZ182" s="308" t="s">
        <v>132</v>
      </c>
      <c r="HA182" s="309" t="str">
        <f>ADHK!HA182</f>
        <v/>
      </c>
      <c r="HB182" s="309"/>
      <c r="HC182" s="309">
        <f t="shared" si="2448"/>
        <v>0</v>
      </c>
      <c r="HD182" s="310"/>
      <c r="HE182" s="309">
        <f t="shared" si="2449"/>
        <v>0</v>
      </c>
      <c r="HF182" s="310"/>
      <c r="HG182" s="309"/>
      <c r="HH182" s="309">
        <f t="shared" si="2450"/>
        <v>0</v>
      </c>
      <c r="HI182" s="309">
        <f t="shared" si="2451"/>
        <v>0</v>
      </c>
      <c r="HJ182" s="310">
        <v>0.36319999999999997</v>
      </c>
      <c r="HK182" s="311">
        <f t="shared" si="2452"/>
        <v>0</v>
      </c>
      <c r="HL182" s="312">
        <f t="shared" si="2453"/>
        <v>0</v>
      </c>
      <c r="HM182" s="313"/>
      <c r="HN182" s="306">
        <v>6.0</v>
      </c>
      <c r="HO182" s="307" t="s">
        <v>184</v>
      </c>
      <c r="HP182" s="308" t="s">
        <v>132</v>
      </c>
      <c r="HQ182" s="308" t="s">
        <v>132</v>
      </c>
      <c r="HR182" s="309" t="str">
        <f>ADHK!HR182</f>
        <v/>
      </c>
      <c r="HS182" s="309"/>
      <c r="HT182" s="309">
        <f t="shared" si="2454"/>
        <v>0</v>
      </c>
      <c r="HU182" s="310"/>
      <c r="HV182" s="309">
        <f t="shared" si="2455"/>
        <v>0</v>
      </c>
      <c r="HW182" s="310"/>
      <c r="HX182" s="309"/>
      <c r="HY182" s="309">
        <f t="shared" si="2456"/>
        <v>0</v>
      </c>
      <c r="HZ182" s="309">
        <f t="shared" si="2457"/>
        <v>0</v>
      </c>
      <c r="IA182" s="310">
        <v>0.36319999999999997</v>
      </c>
      <c r="IB182" s="311">
        <f t="shared" si="2458"/>
        <v>0</v>
      </c>
      <c r="IC182" s="312">
        <f t="shared" si="2459"/>
        <v>0</v>
      </c>
      <c r="ID182" s="313"/>
      <c r="IE182" s="306">
        <v>6.0</v>
      </c>
      <c r="IF182" s="307" t="s">
        <v>184</v>
      </c>
      <c r="IG182" s="308" t="s">
        <v>132</v>
      </c>
      <c r="IH182" s="308" t="s">
        <v>132</v>
      </c>
      <c r="II182" s="309" t="str">
        <f>ADHK!II182</f>
        <v/>
      </c>
      <c r="IJ182" s="309"/>
      <c r="IK182" s="309">
        <f t="shared" si="2460"/>
        <v>0</v>
      </c>
      <c r="IL182" s="310"/>
      <c r="IM182" s="309">
        <f t="shared" si="2461"/>
        <v>0</v>
      </c>
      <c r="IN182" s="310"/>
      <c r="IO182" s="309"/>
      <c r="IP182" s="309">
        <f t="shared" si="2462"/>
        <v>0</v>
      </c>
      <c r="IQ182" s="309">
        <f t="shared" si="2463"/>
        <v>0</v>
      </c>
      <c r="IR182" s="310">
        <v>0.36319999999999997</v>
      </c>
      <c r="IS182" s="311">
        <f t="shared" si="2464"/>
        <v>0</v>
      </c>
      <c r="IT182" s="312">
        <f t="shared" si="2465"/>
        <v>0</v>
      </c>
      <c r="IU182" s="313"/>
      <c r="IV182" s="306">
        <v>6.0</v>
      </c>
      <c r="IW182" s="307" t="s">
        <v>184</v>
      </c>
      <c r="IX182" s="308" t="s">
        <v>132</v>
      </c>
      <c r="IY182" s="308" t="s">
        <v>132</v>
      </c>
      <c r="IZ182" s="309" t="str">
        <f>ADHK!IZ182</f>
        <v/>
      </c>
      <c r="JA182" s="309"/>
      <c r="JB182" s="309">
        <f t="shared" si="2466"/>
        <v>0</v>
      </c>
      <c r="JC182" s="310"/>
      <c r="JD182" s="309">
        <f t="shared" si="2467"/>
        <v>0</v>
      </c>
      <c r="JE182" s="310"/>
      <c r="JF182" s="309"/>
      <c r="JG182" s="309">
        <f t="shared" si="2468"/>
        <v>0</v>
      </c>
      <c r="JH182" s="309">
        <f t="shared" si="2469"/>
        <v>0</v>
      </c>
      <c r="JI182" s="310">
        <v>0.36319999999999997</v>
      </c>
      <c r="JJ182" s="311">
        <f t="shared" si="2470"/>
        <v>0</v>
      </c>
      <c r="JK182" s="312">
        <f t="shared" si="2471"/>
        <v>0</v>
      </c>
      <c r="JL182" s="313"/>
      <c r="JM182" s="306">
        <v>6.0</v>
      </c>
      <c r="JN182" s="307" t="s">
        <v>184</v>
      </c>
      <c r="JO182" s="308" t="s">
        <v>132</v>
      </c>
      <c r="JP182" s="308" t="s">
        <v>132</v>
      </c>
      <c r="JQ182" s="309" t="str">
        <f>ADHK!JQ182</f>
        <v/>
      </c>
      <c r="JR182" s="309"/>
      <c r="JS182" s="309">
        <f t="shared" si="2472"/>
        <v>0</v>
      </c>
      <c r="JT182" s="310"/>
      <c r="JU182" s="309">
        <f t="shared" si="2473"/>
        <v>0</v>
      </c>
      <c r="JV182" s="310"/>
      <c r="JW182" s="309"/>
      <c r="JX182" s="309">
        <f t="shared" si="2474"/>
        <v>0</v>
      </c>
      <c r="JY182" s="309">
        <f t="shared" si="2475"/>
        <v>0</v>
      </c>
      <c r="JZ182" s="310">
        <v>0.36319999999999997</v>
      </c>
      <c r="KA182" s="311">
        <f t="shared" si="2476"/>
        <v>0</v>
      </c>
      <c r="KB182" s="312">
        <f t="shared" si="2477"/>
        <v>0</v>
      </c>
      <c r="KC182" s="313"/>
      <c r="KD182" s="306">
        <v>6.0</v>
      </c>
      <c r="KE182" s="307" t="s">
        <v>184</v>
      </c>
      <c r="KF182" s="308" t="s">
        <v>132</v>
      </c>
      <c r="KG182" s="308" t="s">
        <v>132</v>
      </c>
      <c r="KH182" s="309" t="str">
        <f>ADHK!KH182</f>
        <v/>
      </c>
      <c r="KI182" s="309"/>
      <c r="KJ182" s="309">
        <f t="shared" si="2478"/>
        <v>0</v>
      </c>
      <c r="KK182" s="310"/>
      <c r="KL182" s="309">
        <f t="shared" si="2479"/>
        <v>0</v>
      </c>
      <c r="KM182" s="310"/>
      <c r="KN182" s="309"/>
      <c r="KO182" s="309">
        <f t="shared" si="2480"/>
        <v>0</v>
      </c>
      <c r="KP182" s="309">
        <f t="shared" si="2481"/>
        <v>0</v>
      </c>
      <c r="KQ182" s="310">
        <v>0.36319999999999997</v>
      </c>
      <c r="KR182" s="311">
        <f t="shared" si="2482"/>
        <v>0</v>
      </c>
      <c r="KS182" s="312">
        <f t="shared" si="2483"/>
        <v>0</v>
      </c>
      <c r="KT182" s="313"/>
      <c r="KU182" s="314"/>
    </row>
    <row r="183" ht="15.75" customHeight="1">
      <c r="A183" s="306">
        <v>7.0</v>
      </c>
      <c r="B183" s="307" t="s">
        <v>185</v>
      </c>
      <c r="C183" s="308" t="s">
        <v>132</v>
      </c>
      <c r="D183" s="308" t="s">
        <v>132</v>
      </c>
      <c r="E183" s="309" t="str">
        <f>ADHK!E183</f>
        <v/>
      </c>
      <c r="F183" s="309" t="str">
        <f>ADHK!F183</f>
        <v/>
      </c>
      <c r="G183" s="309">
        <f t="shared" si="2376"/>
        <v>0</v>
      </c>
      <c r="H183" s="310"/>
      <c r="I183" s="309">
        <f t="shared" si="2377"/>
        <v>0</v>
      </c>
      <c r="J183" s="310"/>
      <c r="K183" s="309"/>
      <c r="L183" s="309">
        <f t="shared" si="2378"/>
        <v>0</v>
      </c>
      <c r="M183" s="309">
        <f t="shared" si="2379"/>
        <v>0</v>
      </c>
      <c r="N183" s="310">
        <v>0.36319999999999997</v>
      </c>
      <c r="O183" s="311">
        <f t="shared" si="2380"/>
        <v>0</v>
      </c>
      <c r="P183" s="312">
        <f t="shared" si="2381"/>
        <v>0</v>
      </c>
      <c r="Q183" s="313"/>
      <c r="R183" s="306">
        <v>7.0</v>
      </c>
      <c r="S183" s="307" t="s">
        <v>185</v>
      </c>
      <c r="T183" s="308" t="s">
        <v>132</v>
      </c>
      <c r="U183" s="308" t="s">
        <v>132</v>
      </c>
      <c r="V183" s="309" t="str">
        <f>ADHK!V183</f>
        <v/>
      </c>
      <c r="W183" s="309"/>
      <c r="X183" s="309">
        <f t="shared" si="2382"/>
        <v>0</v>
      </c>
      <c r="Y183" s="310"/>
      <c r="Z183" s="309">
        <f t="shared" si="2383"/>
        <v>0</v>
      </c>
      <c r="AA183" s="310"/>
      <c r="AB183" s="309"/>
      <c r="AC183" s="309">
        <f t="shared" si="2384"/>
        <v>0</v>
      </c>
      <c r="AD183" s="309">
        <f t="shared" si="2385"/>
        <v>0</v>
      </c>
      <c r="AE183" s="310">
        <v>0.36319999999999997</v>
      </c>
      <c r="AF183" s="311">
        <f t="shared" si="2386"/>
        <v>0</v>
      </c>
      <c r="AG183" s="312">
        <f t="shared" si="2387"/>
        <v>0</v>
      </c>
      <c r="AH183" s="313"/>
      <c r="AI183" s="306">
        <v>7.0</v>
      </c>
      <c r="AJ183" s="307" t="s">
        <v>185</v>
      </c>
      <c r="AK183" s="308" t="s">
        <v>132</v>
      </c>
      <c r="AL183" s="308" t="s">
        <v>132</v>
      </c>
      <c r="AM183" s="309" t="str">
        <f>ADHK!AM183</f>
        <v/>
      </c>
      <c r="AN183" s="309"/>
      <c r="AO183" s="309">
        <f t="shared" si="2388"/>
        <v>0</v>
      </c>
      <c r="AP183" s="310"/>
      <c r="AQ183" s="309">
        <f t="shared" si="2389"/>
        <v>0</v>
      </c>
      <c r="AR183" s="310"/>
      <c r="AS183" s="309"/>
      <c r="AT183" s="309">
        <f t="shared" si="2390"/>
        <v>0</v>
      </c>
      <c r="AU183" s="309">
        <f t="shared" si="2391"/>
        <v>0</v>
      </c>
      <c r="AV183" s="310">
        <v>0.36319999999999997</v>
      </c>
      <c r="AW183" s="311">
        <f t="shared" si="2392"/>
        <v>0</v>
      </c>
      <c r="AX183" s="312">
        <f t="shared" si="2393"/>
        <v>0</v>
      </c>
      <c r="AY183" s="313"/>
      <c r="AZ183" s="306">
        <v>7.0</v>
      </c>
      <c r="BA183" s="307" t="s">
        <v>185</v>
      </c>
      <c r="BB183" s="308" t="s">
        <v>132</v>
      </c>
      <c r="BC183" s="308" t="s">
        <v>132</v>
      </c>
      <c r="BD183" s="309" t="str">
        <f>ADHK!BD183</f>
        <v/>
      </c>
      <c r="BE183" s="309"/>
      <c r="BF183" s="309">
        <f t="shared" si="2394"/>
        <v>0</v>
      </c>
      <c r="BG183" s="310"/>
      <c r="BH183" s="309">
        <f t="shared" si="2395"/>
        <v>0</v>
      </c>
      <c r="BI183" s="310"/>
      <c r="BJ183" s="309"/>
      <c r="BK183" s="309">
        <f t="shared" si="2396"/>
        <v>0</v>
      </c>
      <c r="BL183" s="309">
        <f t="shared" si="2397"/>
        <v>0</v>
      </c>
      <c r="BM183" s="310">
        <v>0.36319999999999997</v>
      </c>
      <c r="BN183" s="311">
        <f t="shared" si="2398"/>
        <v>0</v>
      </c>
      <c r="BO183" s="312">
        <f t="shared" si="2399"/>
        <v>0</v>
      </c>
      <c r="BP183" s="313"/>
      <c r="BQ183" s="306">
        <v>7.0</v>
      </c>
      <c r="BR183" s="307" t="s">
        <v>185</v>
      </c>
      <c r="BS183" s="308" t="s">
        <v>132</v>
      </c>
      <c r="BT183" s="308" t="s">
        <v>132</v>
      </c>
      <c r="BU183" s="309" t="str">
        <f>ADHK!BU183</f>
        <v/>
      </c>
      <c r="BV183" s="309"/>
      <c r="BW183" s="309">
        <f t="shared" si="2400"/>
        <v>0</v>
      </c>
      <c r="BX183" s="310"/>
      <c r="BY183" s="309">
        <f t="shared" si="2401"/>
        <v>0</v>
      </c>
      <c r="BZ183" s="310"/>
      <c r="CA183" s="309"/>
      <c r="CB183" s="309">
        <f t="shared" si="2402"/>
        <v>0</v>
      </c>
      <c r="CC183" s="309">
        <f t="shared" si="2403"/>
        <v>0</v>
      </c>
      <c r="CD183" s="310">
        <v>0.36319999999999997</v>
      </c>
      <c r="CE183" s="311">
        <f t="shared" si="2404"/>
        <v>0</v>
      </c>
      <c r="CF183" s="312">
        <f t="shared" si="2405"/>
        <v>0</v>
      </c>
      <c r="CG183" s="313"/>
      <c r="CH183" s="306">
        <v>7.0</v>
      </c>
      <c r="CI183" s="307" t="s">
        <v>185</v>
      </c>
      <c r="CJ183" s="308" t="s">
        <v>132</v>
      </c>
      <c r="CK183" s="308" t="s">
        <v>132</v>
      </c>
      <c r="CL183" s="309" t="str">
        <f>ADHK!CL183</f>
        <v/>
      </c>
      <c r="CM183" s="309"/>
      <c r="CN183" s="309">
        <f t="shared" si="2406"/>
        <v>0</v>
      </c>
      <c r="CO183" s="310"/>
      <c r="CP183" s="309">
        <f t="shared" si="2407"/>
        <v>0</v>
      </c>
      <c r="CQ183" s="310"/>
      <c r="CR183" s="309"/>
      <c r="CS183" s="309">
        <f t="shared" si="2408"/>
        <v>0</v>
      </c>
      <c r="CT183" s="309">
        <f t="shared" si="2409"/>
        <v>0</v>
      </c>
      <c r="CU183" s="310">
        <v>0.36319999999999997</v>
      </c>
      <c r="CV183" s="311">
        <f t="shared" si="2410"/>
        <v>0</v>
      </c>
      <c r="CW183" s="312">
        <f t="shared" si="2411"/>
        <v>0</v>
      </c>
      <c r="CX183" s="313"/>
      <c r="CY183" s="306">
        <v>7.0</v>
      </c>
      <c r="CZ183" s="307" t="s">
        <v>185</v>
      </c>
      <c r="DA183" s="308" t="s">
        <v>132</v>
      </c>
      <c r="DB183" s="308" t="s">
        <v>132</v>
      </c>
      <c r="DC183" s="309" t="str">
        <f>ADHK!DC183</f>
        <v/>
      </c>
      <c r="DD183" s="309"/>
      <c r="DE183" s="309">
        <f t="shared" si="2412"/>
        <v>0</v>
      </c>
      <c r="DF183" s="310"/>
      <c r="DG183" s="309">
        <f t="shared" si="2413"/>
        <v>0</v>
      </c>
      <c r="DH183" s="310"/>
      <c r="DI183" s="309"/>
      <c r="DJ183" s="309">
        <f t="shared" si="2414"/>
        <v>0</v>
      </c>
      <c r="DK183" s="309">
        <f t="shared" si="2415"/>
        <v>0</v>
      </c>
      <c r="DL183" s="310">
        <v>0.36319999999999997</v>
      </c>
      <c r="DM183" s="311">
        <f t="shared" si="2416"/>
        <v>0</v>
      </c>
      <c r="DN183" s="312">
        <f t="shared" si="2417"/>
        <v>0</v>
      </c>
      <c r="DO183" s="313"/>
      <c r="DP183" s="306">
        <v>7.0</v>
      </c>
      <c r="DQ183" s="307" t="s">
        <v>185</v>
      </c>
      <c r="DR183" s="308" t="s">
        <v>132</v>
      </c>
      <c r="DS183" s="308" t="s">
        <v>132</v>
      </c>
      <c r="DT183" s="309" t="str">
        <f>ADHK!DT183</f>
        <v/>
      </c>
      <c r="DU183" s="309"/>
      <c r="DV183" s="309">
        <f t="shared" si="2418"/>
        <v>0</v>
      </c>
      <c r="DW183" s="310"/>
      <c r="DX183" s="309">
        <f t="shared" si="2419"/>
        <v>0</v>
      </c>
      <c r="DY183" s="310"/>
      <c r="DZ183" s="309"/>
      <c r="EA183" s="309">
        <f t="shared" si="2420"/>
        <v>0</v>
      </c>
      <c r="EB183" s="309">
        <f t="shared" si="2421"/>
        <v>0</v>
      </c>
      <c r="EC183" s="310">
        <v>0.36319999999999997</v>
      </c>
      <c r="ED183" s="311">
        <f t="shared" si="2422"/>
        <v>0</v>
      </c>
      <c r="EE183" s="312">
        <f t="shared" si="2423"/>
        <v>0</v>
      </c>
      <c r="EF183" s="313"/>
      <c r="EG183" s="306">
        <v>7.0</v>
      </c>
      <c r="EH183" s="307" t="s">
        <v>185</v>
      </c>
      <c r="EI183" s="308" t="s">
        <v>132</v>
      </c>
      <c r="EJ183" s="308" t="s">
        <v>132</v>
      </c>
      <c r="EK183" s="309" t="str">
        <f>ADHK!EK183</f>
        <v/>
      </c>
      <c r="EL183" s="309"/>
      <c r="EM183" s="309">
        <f t="shared" si="2424"/>
        <v>0</v>
      </c>
      <c r="EN183" s="310"/>
      <c r="EO183" s="309">
        <f t="shared" si="2425"/>
        <v>0</v>
      </c>
      <c r="EP183" s="310"/>
      <c r="EQ183" s="309"/>
      <c r="ER183" s="309">
        <f t="shared" si="2426"/>
        <v>0</v>
      </c>
      <c r="ES183" s="309">
        <f t="shared" si="2427"/>
        <v>0</v>
      </c>
      <c r="ET183" s="310">
        <v>0.36319999999999997</v>
      </c>
      <c r="EU183" s="311">
        <f t="shared" si="2428"/>
        <v>0</v>
      </c>
      <c r="EV183" s="312">
        <f t="shared" si="2429"/>
        <v>0</v>
      </c>
      <c r="EW183" s="313"/>
      <c r="EX183" s="306">
        <v>7.0</v>
      </c>
      <c r="EY183" s="307" t="s">
        <v>185</v>
      </c>
      <c r="EZ183" s="308" t="s">
        <v>132</v>
      </c>
      <c r="FA183" s="308" t="s">
        <v>132</v>
      </c>
      <c r="FB183" s="309" t="str">
        <f>ADHK!FB183</f>
        <v/>
      </c>
      <c r="FC183" s="309"/>
      <c r="FD183" s="309">
        <f t="shared" si="2430"/>
        <v>0</v>
      </c>
      <c r="FE183" s="310"/>
      <c r="FF183" s="309">
        <f t="shared" si="2431"/>
        <v>0</v>
      </c>
      <c r="FG183" s="310"/>
      <c r="FH183" s="309"/>
      <c r="FI183" s="309">
        <f t="shared" si="2432"/>
        <v>0</v>
      </c>
      <c r="FJ183" s="309">
        <f t="shared" si="2433"/>
        <v>0</v>
      </c>
      <c r="FK183" s="310">
        <v>0.36319999999999997</v>
      </c>
      <c r="FL183" s="311">
        <f t="shared" si="2434"/>
        <v>0</v>
      </c>
      <c r="FM183" s="312">
        <f t="shared" si="2435"/>
        <v>0</v>
      </c>
      <c r="FN183" s="313"/>
      <c r="FO183" s="306">
        <v>7.0</v>
      </c>
      <c r="FP183" s="307" t="s">
        <v>185</v>
      </c>
      <c r="FQ183" s="308" t="s">
        <v>132</v>
      </c>
      <c r="FR183" s="308" t="s">
        <v>132</v>
      </c>
      <c r="FS183" s="309" t="str">
        <f>ADHK!FS183</f>
        <v/>
      </c>
      <c r="FT183" s="309"/>
      <c r="FU183" s="309">
        <f t="shared" si="2436"/>
        <v>0</v>
      </c>
      <c r="FV183" s="310"/>
      <c r="FW183" s="309">
        <f t="shared" si="2437"/>
        <v>0</v>
      </c>
      <c r="FX183" s="310"/>
      <c r="FY183" s="309"/>
      <c r="FZ183" s="309">
        <f t="shared" si="2438"/>
        <v>0</v>
      </c>
      <c r="GA183" s="309">
        <f t="shared" si="2439"/>
        <v>0</v>
      </c>
      <c r="GB183" s="310">
        <v>0.36319999999999997</v>
      </c>
      <c r="GC183" s="311">
        <f t="shared" si="2440"/>
        <v>0</v>
      </c>
      <c r="GD183" s="312">
        <f t="shared" si="2441"/>
        <v>0</v>
      </c>
      <c r="GE183" s="313"/>
      <c r="GF183" s="306">
        <v>7.0</v>
      </c>
      <c r="GG183" s="307" t="s">
        <v>185</v>
      </c>
      <c r="GH183" s="308" t="s">
        <v>132</v>
      </c>
      <c r="GI183" s="308" t="s">
        <v>132</v>
      </c>
      <c r="GJ183" s="309" t="str">
        <f>ADHK!GJ183</f>
        <v/>
      </c>
      <c r="GK183" s="309"/>
      <c r="GL183" s="309">
        <f t="shared" si="2442"/>
        <v>0</v>
      </c>
      <c r="GM183" s="310"/>
      <c r="GN183" s="309">
        <f t="shared" si="2443"/>
        <v>0</v>
      </c>
      <c r="GO183" s="310"/>
      <c r="GP183" s="309"/>
      <c r="GQ183" s="309">
        <f t="shared" si="2444"/>
        <v>0</v>
      </c>
      <c r="GR183" s="309">
        <f t="shared" si="2445"/>
        <v>0</v>
      </c>
      <c r="GS183" s="310">
        <v>0.36319999999999997</v>
      </c>
      <c r="GT183" s="311">
        <f t="shared" si="2446"/>
        <v>0</v>
      </c>
      <c r="GU183" s="312">
        <f t="shared" si="2447"/>
        <v>0</v>
      </c>
      <c r="GV183" s="313"/>
      <c r="GW183" s="306">
        <v>7.0</v>
      </c>
      <c r="GX183" s="307" t="s">
        <v>185</v>
      </c>
      <c r="GY183" s="308" t="s">
        <v>132</v>
      </c>
      <c r="GZ183" s="308" t="s">
        <v>132</v>
      </c>
      <c r="HA183" s="309" t="str">
        <f>ADHK!HA183</f>
        <v/>
      </c>
      <c r="HB183" s="309"/>
      <c r="HC183" s="309">
        <f t="shared" si="2448"/>
        <v>0</v>
      </c>
      <c r="HD183" s="310"/>
      <c r="HE183" s="309">
        <f t="shared" si="2449"/>
        <v>0</v>
      </c>
      <c r="HF183" s="310"/>
      <c r="HG183" s="309"/>
      <c r="HH183" s="309">
        <f t="shared" si="2450"/>
        <v>0</v>
      </c>
      <c r="HI183" s="309">
        <f t="shared" si="2451"/>
        <v>0</v>
      </c>
      <c r="HJ183" s="310">
        <v>0.36319999999999997</v>
      </c>
      <c r="HK183" s="311">
        <f t="shared" si="2452"/>
        <v>0</v>
      </c>
      <c r="HL183" s="312">
        <f t="shared" si="2453"/>
        <v>0</v>
      </c>
      <c r="HM183" s="313"/>
      <c r="HN183" s="306">
        <v>7.0</v>
      </c>
      <c r="HO183" s="307" t="s">
        <v>185</v>
      </c>
      <c r="HP183" s="308" t="s">
        <v>132</v>
      </c>
      <c r="HQ183" s="308" t="s">
        <v>132</v>
      </c>
      <c r="HR183" s="309" t="str">
        <f>ADHK!HR183</f>
        <v/>
      </c>
      <c r="HS183" s="309"/>
      <c r="HT183" s="309">
        <f t="shared" si="2454"/>
        <v>0</v>
      </c>
      <c r="HU183" s="310"/>
      <c r="HV183" s="309">
        <f t="shared" si="2455"/>
        <v>0</v>
      </c>
      <c r="HW183" s="310"/>
      <c r="HX183" s="309"/>
      <c r="HY183" s="309">
        <f t="shared" si="2456"/>
        <v>0</v>
      </c>
      <c r="HZ183" s="309">
        <f t="shared" si="2457"/>
        <v>0</v>
      </c>
      <c r="IA183" s="310">
        <v>0.36319999999999997</v>
      </c>
      <c r="IB183" s="311">
        <f t="shared" si="2458"/>
        <v>0</v>
      </c>
      <c r="IC183" s="312">
        <f t="shared" si="2459"/>
        <v>0</v>
      </c>
      <c r="ID183" s="313"/>
      <c r="IE183" s="306">
        <v>7.0</v>
      </c>
      <c r="IF183" s="307" t="s">
        <v>185</v>
      </c>
      <c r="IG183" s="308" t="s">
        <v>132</v>
      </c>
      <c r="IH183" s="308" t="s">
        <v>132</v>
      </c>
      <c r="II183" s="309" t="str">
        <f>ADHK!II183</f>
        <v/>
      </c>
      <c r="IJ183" s="309"/>
      <c r="IK183" s="309">
        <f t="shared" si="2460"/>
        <v>0</v>
      </c>
      <c r="IL183" s="310"/>
      <c r="IM183" s="309">
        <f t="shared" si="2461"/>
        <v>0</v>
      </c>
      <c r="IN183" s="310"/>
      <c r="IO183" s="309"/>
      <c r="IP183" s="309">
        <f t="shared" si="2462"/>
        <v>0</v>
      </c>
      <c r="IQ183" s="309">
        <f t="shared" si="2463"/>
        <v>0</v>
      </c>
      <c r="IR183" s="310">
        <v>0.36319999999999997</v>
      </c>
      <c r="IS183" s="311">
        <f t="shared" si="2464"/>
        <v>0</v>
      </c>
      <c r="IT183" s="312">
        <f t="shared" si="2465"/>
        <v>0</v>
      </c>
      <c r="IU183" s="313"/>
      <c r="IV183" s="306">
        <v>7.0</v>
      </c>
      <c r="IW183" s="307" t="s">
        <v>185</v>
      </c>
      <c r="IX183" s="308" t="s">
        <v>132</v>
      </c>
      <c r="IY183" s="308" t="s">
        <v>132</v>
      </c>
      <c r="IZ183" s="309" t="str">
        <f>ADHK!IZ183</f>
        <v/>
      </c>
      <c r="JA183" s="309"/>
      <c r="JB183" s="309">
        <f t="shared" si="2466"/>
        <v>0</v>
      </c>
      <c r="JC183" s="310"/>
      <c r="JD183" s="309">
        <f t="shared" si="2467"/>
        <v>0</v>
      </c>
      <c r="JE183" s="310"/>
      <c r="JF183" s="309"/>
      <c r="JG183" s="309">
        <f t="shared" si="2468"/>
        <v>0</v>
      </c>
      <c r="JH183" s="309">
        <f t="shared" si="2469"/>
        <v>0</v>
      </c>
      <c r="JI183" s="310">
        <v>0.36319999999999997</v>
      </c>
      <c r="JJ183" s="311">
        <f t="shared" si="2470"/>
        <v>0</v>
      </c>
      <c r="JK183" s="312">
        <f t="shared" si="2471"/>
        <v>0</v>
      </c>
      <c r="JL183" s="313"/>
      <c r="JM183" s="306">
        <v>7.0</v>
      </c>
      <c r="JN183" s="307" t="s">
        <v>185</v>
      </c>
      <c r="JO183" s="308" t="s">
        <v>132</v>
      </c>
      <c r="JP183" s="308" t="s">
        <v>132</v>
      </c>
      <c r="JQ183" s="309" t="str">
        <f>ADHK!JQ183</f>
        <v/>
      </c>
      <c r="JR183" s="309"/>
      <c r="JS183" s="309">
        <f t="shared" si="2472"/>
        <v>0</v>
      </c>
      <c r="JT183" s="310"/>
      <c r="JU183" s="309">
        <f t="shared" si="2473"/>
        <v>0</v>
      </c>
      <c r="JV183" s="310"/>
      <c r="JW183" s="309"/>
      <c r="JX183" s="309">
        <f t="shared" si="2474"/>
        <v>0</v>
      </c>
      <c r="JY183" s="309">
        <f t="shared" si="2475"/>
        <v>0</v>
      </c>
      <c r="JZ183" s="310">
        <v>0.36319999999999997</v>
      </c>
      <c r="KA183" s="311">
        <f t="shared" si="2476"/>
        <v>0</v>
      </c>
      <c r="KB183" s="312">
        <f t="shared" si="2477"/>
        <v>0</v>
      </c>
      <c r="KC183" s="313"/>
      <c r="KD183" s="306">
        <v>7.0</v>
      </c>
      <c r="KE183" s="307" t="s">
        <v>185</v>
      </c>
      <c r="KF183" s="308" t="s">
        <v>132</v>
      </c>
      <c r="KG183" s="308" t="s">
        <v>132</v>
      </c>
      <c r="KH183" s="309" t="str">
        <f>ADHK!KH183</f>
        <v/>
      </c>
      <c r="KI183" s="309"/>
      <c r="KJ183" s="309">
        <f t="shared" si="2478"/>
        <v>0</v>
      </c>
      <c r="KK183" s="310"/>
      <c r="KL183" s="309">
        <f t="shared" si="2479"/>
        <v>0</v>
      </c>
      <c r="KM183" s="310"/>
      <c r="KN183" s="309"/>
      <c r="KO183" s="309">
        <f t="shared" si="2480"/>
        <v>0</v>
      </c>
      <c r="KP183" s="309">
        <f t="shared" si="2481"/>
        <v>0</v>
      </c>
      <c r="KQ183" s="310">
        <v>0.36319999999999997</v>
      </c>
      <c r="KR183" s="311">
        <f t="shared" si="2482"/>
        <v>0</v>
      </c>
      <c r="KS183" s="312">
        <f t="shared" si="2483"/>
        <v>0</v>
      </c>
      <c r="KT183" s="313"/>
      <c r="KU183" s="314"/>
    </row>
    <row r="184" ht="15.75" customHeight="1">
      <c r="A184" s="306">
        <v>8.0</v>
      </c>
      <c r="B184" s="307" t="s">
        <v>186</v>
      </c>
      <c r="C184" s="308" t="s">
        <v>132</v>
      </c>
      <c r="D184" s="308" t="s">
        <v>132</v>
      </c>
      <c r="E184" s="309" t="str">
        <f>ADHK!E184</f>
        <v/>
      </c>
      <c r="F184" s="309" t="str">
        <f>ADHK!F184</f>
        <v/>
      </c>
      <c r="G184" s="309">
        <f t="shared" si="2376"/>
        <v>0</v>
      </c>
      <c r="H184" s="310"/>
      <c r="I184" s="309">
        <f t="shared" si="2377"/>
        <v>0</v>
      </c>
      <c r="J184" s="310"/>
      <c r="K184" s="309"/>
      <c r="L184" s="309">
        <f t="shared" si="2378"/>
        <v>0</v>
      </c>
      <c r="M184" s="309">
        <f t="shared" si="2379"/>
        <v>0</v>
      </c>
      <c r="N184" s="310">
        <v>0.36319999999999997</v>
      </c>
      <c r="O184" s="311">
        <f t="shared" si="2380"/>
        <v>0</v>
      </c>
      <c r="P184" s="312">
        <f t="shared" si="2381"/>
        <v>0</v>
      </c>
      <c r="Q184" s="313"/>
      <c r="R184" s="306">
        <v>8.0</v>
      </c>
      <c r="S184" s="307" t="s">
        <v>186</v>
      </c>
      <c r="T184" s="308" t="s">
        <v>132</v>
      </c>
      <c r="U184" s="308" t="s">
        <v>132</v>
      </c>
      <c r="V184" s="309" t="str">
        <f>ADHK!V184</f>
        <v/>
      </c>
      <c r="W184" s="309"/>
      <c r="X184" s="309">
        <f t="shared" si="2382"/>
        <v>0</v>
      </c>
      <c r="Y184" s="310"/>
      <c r="Z184" s="309">
        <f t="shared" si="2383"/>
        <v>0</v>
      </c>
      <c r="AA184" s="310"/>
      <c r="AB184" s="309"/>
      <c r="AC184" s="309">
        <f t="shared" si="2384"/>
        <v>0</v>
      </c>
      <c r="AD184" s="309">
        <f t="shared" si="2385"/>
        <v>0</v>
      </c>
      <c r="AE184" s="310">
        <v>0.36319999999999997</v>
      </c>
      <c r="AF184" s="311">
        <f t="shared" si="2386"/>
        <v>0</v>
      </c>
      <c r="AG184" s="312">
        <f t="shared" si="2387"/>
        <v>0</v>
      </c>
      <c r="AH184" s="313"/>
      <c r="AI184" s="306">
        <v>8.0</v>
      </c>
      <c r="AJ184" s="307" t="s">
        <v>186</v>
      </c>
      <c r="AK184" s="308" t="s">
        <v>132</v>
      </c>
      <c r="AL184" s="308" t="s">
        <v>132</v>
      </c>
      <c r="AM184" s="309" t="str">
        <f>ADHK!AM184</f>
        <v/>
      </c>
      <c r="AN184" s="309"/>
      <c r="AO184" s="309">
        <f t="shared" si="2388"/>
        <v>0</v>
      </c>
      <c r="AP184" s="310"/>
      <c r="AQ184" s="309">
        <f t="shared" si="2389"/>
        <v>0</v>
      </c>
      <c r="AR184" s="310"/>
      <c r="AS184" s="309"/>
      <c r="AT184" s="309">
        <f t="shared" si="2390"/>
        <v>0</v>
      </c>
      <c r="AU184" s="309">
        <f t="shared" si="2391"/>
        <v>0</v>
      </c>
      <c r="AV184" s="310">
        <v>0.36319999999999997</v>
      </c>
      <c r="AW184" s="311">
        <f t="shared" si="2392"/>
        <v>0</v>
      </c>
      <c r="AX184" s="312">
        <f t="shared" si="2393"/>
        <v>0</v>
      </c>
      <c r="AY184" s="313"/>
      <c r="AZ184" s="306">
        <v>8.0</v>
      </c>
      <c r="BA184" s="307" t="s">
        <v>186</v>
      </c>
      <c r="BB184" s="308" t="s">
        <v>132</v>
      </c>
      <c r="BC184" s="308" t="s">
        <v>132</v>
      </c>
      <c r="BD184" s="309" t="str">
        <f>ADHK!BD184</f>
        <v/>
      </c>
      <c r="BE184" s="309"/>
      <c r="BF184" s="309">
        <f t="shared" si="2394"/>
        <v>0</v>
      </c>
      <c r="BG184" s="310"/>
      <c r="BH184" s="309">
        <f t="shared" si="2395"/>
        <v>0</v>
      </c>
      <c r="BI184" s="310"/>
      <c r="BJ184" s="309"/>
      <c r="BK184" s="309">
        <f t="shared" si="2396"/>
        <v>0</v>
      </c>
      <c r="BL184" s="309">
        <f t="shared" si="2397"/>
        <v>0</v>
      </c>
      <c r="BM184" s="310">
        <v>0.36319999999999997</v>
      </c>
      <c r="BN184" s="311">
        <f t="shared" si="2398"/>
        <v>0</v>
      </c>
      <c r="BO184" s="312">
        <f t="shared" si="2399"/>
        <v>0</v>
      </c>
      <c r="BP184" s="313"/>
      <c r="BQ184" s="306">
        <v>8.0</v>
      </c>
      <c r="BR184" s="307" t="s">
        <v>186</v>
      </c>
      <c r="BS184" s="308" t="s">
        <v>132</v>
      </c>
      <c r="BT184" s="308" t="s">
        <v>132</v>
      </c>
      <c r="BU184" s="309" t="str">
        <f>ADHK!BU184</f>
        <v/>
      </c>
      <c r="BV184" s="309"/>
      <c r="BW184" s="309">
        <f t="shared" si="2400"/>
        <v>0</v>
      </c>
      <c r="BX184" s="310"/>
      <c r="BY184" s="309">
        <f t="shared" si="2401"/>
        <v>0</v>
      </c>
      <c r="BZ184" s="310"/>
      <c r="CA184" s="309"/>
      <c r="CB184" s="309">
        <f t="shared" si="2402"/>
        <v>0</v>
      </c>
      <c r="CC184" s="309">
        <f t="shared" si="2403"/>
        <v>0</v>
      </c>
      <c r="CD184" s="310">
        <v>0.36319999999999997</v>
      </c>
      <c r="CE184" s="311">
        <f t="shared" si="2404"/>
        <v>0</v>
      </c>
      <c r="CF184" s="312">
        <f t="shared" si="2405"/>
        <v>0</v>
      </c>
      <c r="CG184" s="313"/>
      <c r="CH184" s="306">
        <v>8.0</v>
      </c>
      <c r="CI184" s="307" t="s">
        <v>186</v>
      </c>
      <c r="CJ184" s="308" t="s">
        <v>132</v>
      </c>
      <c r="CK184" s="308" t="s">
        <v>132</v>
      </c>
      <c r="CL184" s="309" t="str">
        <f>ADHK!CL184</f>
        <v/>
      </c>
      <c r="CM184" s="309"/>
      <c r="CN184" s="309">
        <f t="shared" si="2406"/>
        <v>0</v>
      </c>
      <c r="CO184" s="310"/>
      <c r="CP184" s="309">
        <f t="shared" si="2407"/>
        <v>0</v>
      </c>
      <c r="CQ184" s="310"/>
      <c r="CR184" s="309"/>
      <c r="CS184" s="309">
        <f t="shared" si="2408"/>
        <v>0</v>
      </c>
      <c r="CT184" s="309">
        <f t="shared" si="2409"/>
        <v>0</v>
      </c>
      <c r="CU184" s="310">
        <v>0.36319999999999997</v>
      </c>
      <c r="CV184" s="311">
        <f t="shared" si="2410"/>
        <v>0</v>
      </c>
      <c r="CW184" s="312">
        <f t="shared" si="2411"/>
        <v>0</v>
      </c>
      <c r="CX184" s="313"/>
      <c r="CY184" s="306">
        <v>8.0</v>
      </c>
      <c r="CZ184" s="307" t="s">
        <v>186</v>
      </c>
      <c r="DA184" s="308" t="s">
        <v>132</v>
      </c>
      <c r="DB184" s="308" t="s">
        <v>132</v>
      </c>
      <c r="DC184" s="309" t="str">
        <f>ADHK!DC184</f>
        <v/>
      </c>
      <c r="DD184" s="309"/>
      <c r="DE184" s="309">
        <f t="shared" si="2412"/>
        <v>0</v>
      </c>
      <c r="DF184" s="310"/>
      <c r="DG184" s="309">
        <f t="shared" si="2413"/>
        <v>0</v>
      </c>
      <c r="DH184" s="310"/>
      <c r="DI184" s="309"/>
      <c r="DJ184" s="309">
        <f t="shared" si="2414"/>
        <v>0</v>
      </c>
      <c r="DK184" s="309">
        <f t="shared" si="2415"/>
        <v>0</v>
      </c>
      <c r="DL184" s="310">
        <v>0.36319999999999997</v>
      </c>
      <c r="DM184" s="311">
        <f t="shared" si="2416"/>
        <v>0</v>
      </c>
      <c r="DN184" s="312">
        <f t="shared" si="2417"/>
        <v>0</v>
      </c>
      <c r="DO184" s="313"/>
      <c r="DP184" s="306">
        <v>8.0</v>
      </c>
      <c r="DQ184" s="307" t="s">
        <v>186</v>
      </c>
      <c r="DR184" s="308" t="s">
        <v>132</v>
      </c>
      <c r="DS184" s="308" t="s">
        <v>132</v>
      </c>
      <c r="DT184" s="309" t="str">
        <f>ADHK!DT184</f>
        <v/>
      </c>
      <c r="DU184" s="309"/>
      <c r="DV184" s="309">
        <f t="shared" si="2418"/>
        <v>0</v>
      </c>
      <c r="DW184" s="310"/>
      <c r="DX184" s="309">
        <f t="shared" si="2419"/>
        <v>0</v>
      </c>
      <c r="DY184" s="310"/>
      <c r="DZ184" s="309"/>
      <c r="EA184" s="309">
        <f t="shared" si="2420"/>
        <v>0</v>
      </c>
      <c r="EB184" s="309">
        <f t="shared" si="2421"/>
        <v>0</v>
      </c>
      <c r="EC184" s="310">
        <v>0.36319999999999997</v>
      </c>
      <c r="ED184" s="311">
        <f t="shared" si="2422"/>
        <v>0</v>
      </c>
      <c r="EE184" s="312">
        <f t="shared" si="2423"/>
        <v>0</v>
      </c>
      <c r="EF184" s="313"/>
      <c r="EG184" s="306">
        <v>8.0</v>
      </c>
      <c r="EH184" s="307" t="s">
        <v>186</v>
      </c>
      <c r="EI184" s="308" t="s">
        <v>132</v>
      </c>
      <c r="EJ184" s="308" t="s">
        <v>132</v>
      </c>
      <c r="EK184" s="309" t="str">
        <f>ADHK!EK184</f>
        <v/>
      </c>
      <c r="EL184" s="309"/>
      <c r="EM184" s="309">
        <f t="shared" si="2424"/>
        <v>0</v>
      </c>
      <c r="EN184" s="310"/>
      <c r="EO184" s="309">
        <f t="shared" si="2425"/>
        <v>0</v>
      </c>
      <c r="EP184" s="310"/>
      <c r="EQ184" s="309"/>
      <c r="ER184" s="309">
        <f t="shared" si="2426"/>
        <v>0</v>
      </c>
      <c r="ES184" s="309">
        <f t="shared" si="2427"/>
        <v>0</v>
      </c>
      <c r="ET184" s="310">
        <v>0.36319999999999997</v>
      </c>
      <c r="EU184" s="311">
        <f t="shared" si="2428"/>
        <v>0</v>
      </c>
      <c r="EV184" s="312">
        <f t="shared" si="2429"/>
        <v>0</v>
      </c>
      <c r="EW184" s="313"/>
      <c r="EX184" s="306">
        <v>8.0</v>
      </c>
      <c r="EY184" s="307" t="s">
        <v>186</v>
      </c>
      <c r="EZ184" s="308" t="s">
        <v>132</v>
      </c>
      <c r="FA184" s="308" t="s">
        <v>132</v>
      </c>
      <c r="FB184" s="309" t="str">
        <f>ADHK!FB184</f>
        <v/>
      </c>
      <c r="FC184" s="309"/>
      <c r="FD184" s="309">
        <f t="shared" si="2430"/>
        <v>0</v>
      </c>
      <c r="FE184" s="310"/>
      <c r="FF184" s="309">
        <f t="shared" si="2431"/>
        <v>0</v>
      </c>
      <c r="FG184" s="310"/>
      <c r="FH184" s="309"/>
      <c r="FI184" s="309">
        <f t="shared" si="2432"/>
        <v>0</v>
      </c>
      <c r="FJ184" s="309">
        <f t="shared" si="2433"/>
        <v>0</v>
      </c>
      <c r="FK184" s="310">
        <v>0.36319999999999997</v>
      </c>
      <c r="FL184" s="311">
        <f t="shared" si="2434"/>
        <v>0</v>
      </c>
      <c r="FM184" s="312">
        <f t="shared" si="2435"/>
        <v>0</v>
      </c>
      <c r="FN184" s="313"/>
      <c r="FO184" s="306">
        <v>8.0</v>
      </c>
      <c r="FP184" s="307" t="s">
        <v>186</v>
      </c>
      <c r="FQ184" s="308" t="s">
        <v>132</v>
      </c>
      <c r="FR184" s="308" t="s">
        <v>132</v>
      </c>
      <c r="FS184" s="309" t="str">
        <f>ADHK!FS184</f>
        <v/>
      </c>
      <c r="FT184" s="309"/>
      <c r="FU184" s="309">
        <f t="shared" si="2436"/>
        <v>0</v>
      </c>
      <c r="FV184" s="310"/>
      <c r="FW184" s="309">
        <f t="shared" si="2437"/>
        <v>0</v>
      </c>
      <c r="FX184" s="310"/>
      <c r="FY184" s="309"/>
      <c r="FZ184" s="309">
        <f t="shared" si="2438"/>
        <v>0</v>
      </c>
      <c r="GA184" s="309">
        <f t="shared" si="2439"/>
        <v>0</v>
      </c>
      <c r="GB184" s="310">
        <v>0.36319999999999997</v>
      </c>
      <c r="GC184" s="311">
        <f t="shared" si="2440"/>
        <v>0</v>
      </c>
      <c r="GD184" s="312">
        <f t="shared" si="2441"/>
        <v>0</v>
      </c>
      <c r="GE184" s="313"/>
      <c r="GF184" s="306">
        <v>8.0</v>
      </c>
      <c r="GG184" s="307" t="s">
        <v>186</v>
      </c>
      <c r="GH184" s="308" t="s">
        <v>132</v>
      </c>
      <c r="GI184" s="308" t="s">
        <v>132</v>
      </c>
      <c r="GJ184" s="309" t="str">
        <f>ADHK!GJ184</f>
        <v/>
      </c>
      <c r="GK184" s="309"/>
      <c r="GL184" s="309">
        <f t="shared" si="2442"/>
        <v>0</v>
      </c>
      <c r="GM184" s="310"/>
      <c r="GN184" s="309">
        <f t="shared" si="2443"/>
        <v>0</v>
      </c>
      <c r="GO184" s="310"/>
      <c r="GP184" s="309"/>
      <c r="GQ184" s="309">
        <f t="shared" si="2444"/>
        <v>0</v>
      </c>
      <c r="GR184" s="309">
        <f t="shared" si="2445"/>
        <v>0</v>
      </c>
      <c r="GS184" s="310">
        <v>0.36319999999999997</v>
      </c>
      <c r="GT184" s="311">
        <f t="shared" si="2446"/>
        <v>0</v>
      </c>
      <c r="GU184" s="312">
        <f t="shared" si="2447"/>
        <v>0</v>
      </c>
      <c r="GV184" s="313"/>
      <c r="GW184" s="306">
        <v>8.0</v>
      </c>
      <c r="GX184" s="307" t="s">
        <v>186</v>
      </c>
      <c r="GY184" s="308" t="s">
        <v>132</v>
      </c>
      <c r="GZ184" s="308" t="s">
        <v>132</v>
      </c>
      <c r="HA184" s="309" t="str">
        <f>ADHK!HA184</f>
        <v/>
      </c>
      <c r="HB184" s="309"/>
      <c r="HC184" s="309">
        <f t="shared" si="2448"/>
        <v>0</v>
      </c>
      <c r="HD184" s="310"/>
      <c r="HE184" s="309">
        <f t="shared" si="2449"/>
        <v>0</v>
      </c>
      <c r="HF184" s="310"/>
      <c r="HG184" s="309"/>
      <c r="HH184" s="309">
        <f t="shared" si="2450"/>
        <v>0</v>
      </c>
      <c r="HI184" s="309">
        <f t="shared" si="2451"/>
        <v>0</v>
      </c>
      <c r="HJ184" s="310">
        <v>0.36319999999999997</v>
      </c>
      <c r="HK184" s="311">
        <f t="shared" si="2452"/>
        <v>0</v>
      </c>
      <c r="HL184" s="312">
        <f t="shared" si="2453"/>
        <v>0</v>
      </c>
      <c r="HM184" s="313"/>
      <c r="HN184" s="306">
        <v>8.0</v>
      </c>
      <c r="HO184" s="307" t="s">
        <v>186</v>
      </c>
      <c r="HP184" s="308" t="s">
        <v>132</v>
      </c>
      <c r="HQ184" s="308" t="s">
        <v>132</v>
      </c>
      <c r="HR184" s="309" t="str">
        <f>ADHK!HR184</f>
        <v/>
      </c>
      <c r="HS184" s="309"/>
      <c r="HT184" s="309">
        <f t="shared" si="2454"/>
        <v>0</v>
      </c>
      <c r="HU184" s="310"/>
      <c r="HV184" s="309">
        <f t="shared" si="2455"/>
        <v>0</v>
      </c>
      <c r="HW184" s="310"/>
      <c r="HX184" s="309"/>
      <c r="HY184" s="309">
        <f t="shared" si="2456"/>
        <v>0</v>
      </c>
      <c r="HZ184" s="309">
        <f t="shared" si="2457"/>
        <v>0</v>
      </c>
      <c r="IA184" s="310">
        <v>0.36319999999999997</v>
      </c>
      <c r="IB184" s="311">
        <f t="shared" si="2458"/>
        <v>0</v>
      </c>
      <c r="IC184" s="312">
        <f t="shared" si="2459"/>
        <v>0</v>
      </c>
      <c r="ID184" s="313"/>
      <c r="IE184" s="306">
        <v>8.0</v>
      </c>
      <c r="IF184" s="307" t="s">
        <v>186</v>
      </c>
      <c r="IG184" s="308" t="s">
        <v>132</v>
      </c>
      <c r="IH184" s="308" t="s">
        <v>132</v>
      </c>
      <c r="II184" s="309" t="str">
        <f>ADHK!II184</f>
        <v/>
      </c>
      <c r="IJ184" s="309"/>
      <c r="IK184" s="309">
        <f t="shared" si="2460"/>
        <v>0</v>
      </c>
      <c r="IL184" s="310"/>
      <c r="IM184" s="309">
        <f t="shared" si="2461"/>
        <v>0</v>
      </c>
      <c r="IN184" s="310"/>
      <c r="IO184" s="309"/>
      <c r="IP184" s="309">
        <f t="shared" si="2462"/>
        <v>0</v>
      </c>
      <c r="IQ184" s="309">
        <f t="shared" si="2463"/>
        <v>0</v>
      </c>
      <c r="IR184" s="310">
        <v>0.36319999999999997</v>
      </c>
      <c r="IS184" s="311">
        <f t="shared" si="2464"/>
        <v>0</v>
      </c>
      <c r="IT184" s="312">
        <f t="shared" si="2465"/>
        <v>0</v>
      </c>
      <c r="IU184" s="313"/>
      <c r="IV184" s="306">
        <v>8.0</v>
      </c>
      <c r="IW184" s="307" t="s">
        <v>186</v>
      </c>
      <c r="IX184" s="308" t="s">
        <v>132</v>
      </c>
      <c r="IY184" s="308" t="s">
        <v>132</v>
      </c>
      <c r="IZ184" s="309" t="str">
        <f>ADHK!IZ184</f>
        <v/>
      </c>
      <c r="JA184" s="309"/>
      <c r="JB184" s="309">
        <f t="shared" si="2466"/>
        <v>0</v>
      </c>
      <c r="JC184" s="310"/>
      <c r="JD184" s="309">
        <f t="shared" si="2467"/>
        <v>0</v>
      </c>
      <c r="JE184" s="310"/>
      <c r="JF184" s="309"/>
      <c r="JG184" s="309">
        <f t="shared" si="2468"/>
        <v>0</v>
      </c>
      <c r="JH184" s="309">
        <f t="shared" si="2469"/>
        <v>0</v>
      </c>
      <c r="JI184" s="310">
        <v>0.36319999999999997</v>
      </c>
      <c r="JJ184" s="311">
        <f t="shared" si="2470"/>
        <v>0</v>
      </c>
      <c r="JK184" s="312">
        <f t="shared" si="2471"/>
        <v>0</v>
      </c>
      <c r="JL184" s="313"/>
      <c r="JM184" s="306">
        <v>8.0</v>
      </c>
      <c r="JN184" s="307" t="s">
        <v>186</v>
      </c>
      <c r="JO184" s="308" t="s">
        <v>132</v>
      </c>
      <c r="JP184" s="308" t="s">
        <v>132</v>
      </c>
      <c r="JQ184" s="309" t="str">
        <f>ADHK!JQ184</f>
        <v/>
      </c>
      <c r="JR184" s="309"/>
      <c r="JS184" s="309">
        <f t="shared" si="2472"/>
        <v>0</v>
      </c>
      <c r="JT184" s="310"/>
      <c r="JU184" s="309">
        <f t="shared" si="2473"/>
        <v>0</v>
      </c>
      <c r="JV184" s="310"/>
      <c r="JW184" s="309"/>
      <c r="JX184" s="309">
        <f t="shared" si="2474"/>
        <v>0</v>
      </c>
      <c r="JY184" s="309">
        <f t="shared" si="2475"/>
        <v>0</v>
      </c>
      <c r="JZ184" s="310">
        <v>0.36319999999999997</v>
      </c>
      <c r="KA184" s="311">
        <f t="shared" si="2476"/>
        <v>0</v>
      </c>
      <c r="KB184" s="312">
        <f t="shared" si="2477"/>
        <v>0</v>
      </c>
      <c r="KC184" s="313"/>
      <c r="KD184" s="306">
        <v>8.0</v>
      </c>
      <c r="KE184" s="307" t="s">
        <v>186</v>
      </c>
      <c r="KF184" s="308" t="s">
        <v>132</v>
      </c>
      <c r="KG184" s="308" t="s">
        <v>132</v>
      </c>
      <c r="KH184" s="309" t="str">
        <f>ADHK!KH184</f>
        <v/>
      </c>
      <c r="KI184" s="309"/>
      <c r="KJ184" s="309">
        <f t="shared" si="2478"/>
        <v>0</v>
      </c>
      <c r="KK184" s="310"/>
      <c r="KL184" s="309">
        <f t="shared" si="2479"/>
        <v>0</v>
      </c>
      <c r="KM184" s="310"/>
      <c r="KN184" s="309"/>
      <c r="KO184" s="309">
        <f t="shared" si="2480"/>
        <v>0</v>
      </c>
      <c r="KP184" s="309">
        <f t="shared" si="2481"/>
        <v>0</v>
      </c>
      <c r="KQ184" s="310">
        <v>0.36319999999999997</v>
      </c>
      <c r="KR184" s="311">
        <f t="shared" si="2482"/>
        <v>0</v>
      </c>
      <c r="KS184" s="312">
        <f t="shared" si="2483"/>
        <v>0</v>
      </c>
      <c r="KT184" s="313"/>
      <c r="KU184" s="314"/>
    </row>
    <row r="185" ht="15.75" customHeight="1">
      <c r="A185" s="306">
        <v>9.0</v>
      </c>
      <c r="B185" s="307" t="s">
        <v>187</v>
      </c>
      <c r="C185" s="308" t="s">
        <v>132</v>
      </c>
      <c r="D185" s="308" t="s">
        <v>132</v>
      </c>
      <c r="E185" s="309" t="str">
        <f>ADHK!E185</f>
        <v/>
      </c>
      <c r="F185" s="309" t="str">
        <f>ADHK!F185</f>
        <v/>
      </c>
      <c r="G185" s="309">
        <f t="shared" si="2376"/>
        <v>0</v>
      </c>
      <c r="H185" s="310"/>
      <c r="I185" s="309">
        <f t="shared" si="2377"/>
        <v>0</v>
      </c>
      <c r="J185" s="310"/>
      <c r="K185" s="309"/>
      <c r="L185" s="309">
        <f t="shared" si="2378"/>
        <v>0</v>
      </c>
      <c r="M185" s="309">
        <f t="shared" si="2379"/>
        <v>0</v>
      </c>
      <c r="N185" s="310">
        <v>0.36319999999999997</v>
      </c>
      <c r="O185" s="311">
        <f t="shared" si="2380"/>
        <v>0</v>
      </c>
      <c r="P185" s="312">
        <f t="shared" si="2381"/>
        <v>0</v>
      </c>
      <c r="Q185" s="313"/>
      <c r="R185" s="306">
        <v>9.0</v>
      </c>
      <c r="S185" s="307" t="s">
        <v>187</v>
      </c>
      <c r="T185" s="308" t="s">
        <v>132</v>
      </c>
      <c r="U185" s="308" t="s">
        <v>132</v>
      </c>
      <c r="V185" s="309" t="str">
        <f>ADHK!V185</f>
        <v/>
      </c>
      <c r="W185" s="309"/>
      <c r="X185" s="309">
        <f t="shared" si="2382"/>
        <v>0</v>
      </c>
      <c r="Y185" s="310"/>
      <c r="Z185" s="309">
        <f t="shared" si="2383"/>
        <v>0</v>
      </c>
      <c r="AA185" s="310"/>
      <c r="AB185" s="309"/>
      <c r="AC185" s="309">
        <f t="shared" si="2384"/>
        <v>0</v>
      </c>
      <c r="AD185" s="309">
        <f t="shared" si="2385"/>
        <v>0</v>
      </c>
      <c r="AE185" s="310">
        <v>0.36319999999999997</v>
      </c>
      <c r="AF185" s="311">
        <f t="shared" si="2386"/>
        <v>0</v>
      </c>
      <c r="AG185" s="312">
        <f t="shared" si="2387"/>
        <v>0</v>
      </c>
      <c r="AH185" s="313"/>
      <c r="AI185" s="306">
        <v>9.0</v>
      </c>
      <c r="AJ185" s="307" t="s">
        <v>187</v>
      </c>
      <c r="AK185" s="308" t="s">
        <v>132</v>
      </c>
      <c r="AL185" s="308" t="s">
        <v>132</v>
      </c>
      <c r="AM185" s="309" t="str">
        <f>ADHK!AM185</f>
        <v/>
      </c>
      <c r="AN185" s="309"/>
      <c r="AO185" s="309">
        <f t="shared" si="2388"/>
        <v>0</v>
      </c>
      <c r="AP185" s="310"/>
      <c r="AQ185" s="309">
        <f t="shared" si="2389"/>
        <v>0</v>
      </c>
      <c r="AR185" s="310"/>
      <c r="AS185" s="309"/>
      <c r="AT185" s="309">
        <f t="shared" si="2390"/>
        <v>0</v>
      </c>
      <c r="AU185" s="309">
        <f t="shared" si="2391"/>
        <v>0</v>
      </c>
      <c r="AV185" s="310">
        <v>0.36319999999999997</v>
      </c>
      <c r="AW185" s="311">
        <f t="shared" si="2392"/>
        <v>0</v>
      </c>
      <c r="AX185" s="312">
        <f t="shared" si="2393"/>
        <v>0</v>
      </c>
      <c r="AY185" s="313"/>
      <c r="AZ185" s="306">
        <v>9.0</v>
      </c>
      <c r="BA185" s="307" t="s">
        <v>187</v>
      </c>
      <c r="BB185" s="308" t="s">
        <v>132</v>
      </c>
      <c r="BC185" s="308" t="s">
        <v>132</v>
      </c>
      <c r="BD185" s="309" t="str">
        <f>ADHK!BD185</f>
        <v/>
      </c>
      <c r="BE185" s="309"/>
      <c r="BF185" s="309">
        <f t="shared" si="2394"/>
        <v>0</v>
      </c>
      <c r="BG185" s="310"/>
      <c r="BH185" s="309">
        <f t="shared" si="2395"/>
        <v>0</v>
      </c>
      <c r="BI185" s="310"/>
      <c r="BJ185" s="309"/>
      <c r="BK185" s="309">
        <f t="shared" si="2396"/>
        <v>0</v>
      </c>
      <c r="BL185" s="309">
        <f t="shared" si="2397"/>
        <v>0</v>
      </c>
      <c r="BM185" s="310">
        <v>0.36319999999999997</v>
      </c>
      <c r="BN185" s="311">
        <f t="shared" si="2398"/>
        <v>0</v>
      </c>
      <c r="BO185" s="312">
        <f t="shared" si="2399"/>
        <v>0</v>
      </c>
      <c r="BP185" s="313"/>
      <c r="BQ185" s="306">
        <v>9.0</v>
      </c>
      <c r="BR185" s="307" t="s">
        <v>187</v>
      </c>
      <c r="BS185" s="308" t="s">
        <v>132</v>
      </c>
      <c r="BT185" s="308" t="s">
        <v>132</v>
      </c>
      <c r="BU185" s="309" t="str">
        <f>ADHK!BU185</f>
        <v/>
      </c>
      <c r="BV185" s="309"/>
      <c r="BW185" s="309">
        <f t="shared" si="2400"/>
        <v>0</v>
      </c>
      <c r="BX185" s="310"/>
      <c r="BY185" s="309">
        <f t="shared" si="2401"/>
        <v>0</v>
      </c>
      <c r="BZ185" s="310"/>
      <c r="CA185" s="309"/>
      <c r="CB185" s="309">
        <f t="shared" si="2402"/>
        <v>0</v>
      </c>
      <c r="CC185" s="309">
        <f t="shared" si="2403"/>
        <v>0</v>
      </c>
      <c r="CD185" s="310">
        <v>0.36319999999999997</v>
      </c>
      <c r="CE185" s="311">
        <f t="shared" si="2404"/>
        <v>0</v>
      </c>
      <c r="CF185" s="312">
        <f t="shared" si="2405"/>
        <v>0</v>
      </c>
      <c r="CG185" s="313"/>
      <c r="CH185" s="306">
        <v>9.0</v>
      </c>
      <c r="CI185" s="307" t="s">
        <v>187</v>
      </c>
      <c r="CJ185" s="308" t="s">
        <v>132</v>
      </c>
      <c r="CK185" s="308" t="s">
        <v>132</v>
      </c>
      <c r="CL185" s="309" t="str">
        <f>ADHK!CL185</f>
        <v/>
      </c>
      <c r="CM185" s="309"/>
      <c r="CN185" s="309">
        <f t="shared" si="2406"/>
        <v>0</v>
      </c>
      <c r="CO185" s="310"/>
      <c r="CP185" s="309">
        <f t="shared" si="2407"/>
        <v>0</v>
      </c>
      <c r="CQ185" s="310"/>
      <c r="CR185" s="309"/>
      <c r="CS185" s="309">
        <f t="shared" si="2408"/>
        <v>0</v>
      </c>
      <c r="CT185" s="309">
        <f t="shared" si="2409"/>
        <v>0</v>
      </c>
      <c r="CU185" s="310">
        <v>0.36319999999999997</v>
      </c>
      <c r="CV185" s="311">
        <f t="shared" si="2410"/>
        <v>0</v>
      </c>
      <c r="CW185" s="312">
        <f t="shared" si="2411"/>
        <v>0</v>
      </c>
      <c r="CX185" s="313"/>
      <c r="CY185" s="306">
        <v>9.0</v>
      </c>
      <c r="CZ185" s="307" t="s">
        <v>187</v>
      </c>
      <c r="DA185" s="308" t="s">
        <v>132</v>
      </c>
      <c r="DB185" s="308" t="s">
        <v>132</v>
      </c>
      <c r="DC185" s="309" t="str">
        <f>ADHK!DC185</f>
        <v/>
      </c>
      <c r="DD185" s="309"/>
      <c r="DE185" s="309">
        <f t="shared" si="2412"/>
        <v>0</v>
      </c>
      <c r="DF185" s="310"/>
      <c r="DG185" s="309">
        <f t="shared" si="2413"/>
        <v>0</v>
      </c>
      <c r="DH185" s="310"/>
      <c r="DI185" s="309"/>
      <c r="DJ185" s="309">
        <f t="shared" si="2414"/>
        <v>0</v>
      </c>
      <c r="DK185" s="309">
        <f t="shared" si="2415"/>
        <v>0</v>
      </c>
      <c r="DL185" s="310">
        <v>0.36319999999999997</v>
      </c>
      <c r="DM185" s="311">
        <f t="shared" si="2416"/>
        <v>0</v>
      </c>
      <c r="DN185" s="312">
        <f t="shared" si="2417"/>
        <v>0</v>
      </c>
      <c r="DO185" s="313"/>
      <c r="DP185" s="306">
        <v>9.0</v>
      </c>
      <c r="DQ185" s="307" t="s">
        <v>187</v>
      </c>
      <c r="DR185" s="308" t="s">
        <v>132</v>
      </c>
      <c r="DS185" s="308" t="s">
        <v>132</v>
      </c>
      <c r="DT185" s="309" t="str">
        <f>ADHK!DT185</f>
        <v/>
      </c>
      <c r="DU185" s="309"/>
      <c r="DV185" s="309">
        <f t="shared" si="2418"/>
        <v>0</v>
      </c>
      <c r="DW185" s="310"/>
      <c r="DX185" s="309">
        <f t="shared" si="2419"/>
        <v>0</v>
      </c>
      <c r="DY185" s="310"/>
      <c r="DZ185" s="309"/>
      <c r="EA185" s="309">
        <f t="shared" si="2420"/>
        <v>0</v>
      </c>
      <c r="EB185" s="309">
        <f t="shared" si="2421"/>
        <v>0</v>
      </c>
      <c r="EC185" s="310">
        <v>0.36319999999999997</v>
      </c>
      <c r="ED185" s="311">
        <f t="shared" si="2422"/>
        <v>0</v>
      </c>
      <c r="EE185" s="312">
        <f t="shared" si="2423"/>
        <v>0</v>
      </c>
      <c r="EF185" s="313"/>
      <c r="EG185" s="306">
        <v>9.0</v>
      </c>
      <c r="EH185" s="307" t="s">
        <v>187</v>
      </c>
      <c r="EI185" s="308" t="s">
        <v>132</v>
      </c>
      <c r="EJ185" s="308" t="s">
        <v>132</v>
      </c>
      <c r="EK185" s="309" t="str">
        <f>ADHK!EK185</f>
        <v/>
      </c>
      <c r="EL185" s="309"/>
      <c r="EM185" s="309">
        <f t="shared" si="2424"/>
        <v>0</v>
      </c>
      <c r="EN185" s="310"/>
      <c r="EO185" s="309">
        <f t="shared" si="2425"/>
        <v>0</v>
      </c>
      <c r="EP185" s="310"/>
      <c r="EQ185" s="309"/>
      <c r="ER185" s="309">
        <f t="shared" si="2426"/>
        <v>0</v>
      </c>
      <c r="ES185" s="309">
        <f t="shared" si="2427"/>
        <v>0</v>
      </c>
      <c r="ET185" s="310">
        <v>0.36319999999999997</v>
      </c>
      <c r="EU185" s="311">
        <f t="shared" si="2428"/>
        <v>0</v>
      </c>
      <c r="EV185" s="312">
        <f t="shared" si="2429"/>
        <v>0</v>
      </c>
      <c r="EW185" s="313"/>
      <c r="EX185" s="306">
        <v>9.0</v>
      </c>
      <c r="EY185" s="307" t="s">
        <v>187</v>
      </c>
      <c r="EZ185" s="308" t="s">
        <v>132</v>
      </c>
      <c r="FA185" s="308" t="s">
        <v>132</v>
      </c>
      <c r="FB185" s="309" t="str">
        <f>ADHK!FB185</f>
        <v/>
      </c>
      <c r="FC185" s="309"/>
      <c r="FD185" s="309">
        <f t="shared" si="2430"/>
        <v>0</v>
      </c>
      <c r="FE185" s="310"/>
      <c r="FF185" s="309">
        <f t="shared" si="2431"/>
        <v>0</v>
      </c>
      <c r="FG185" s="310"/>
      <c r="FH185" s="309"/>
      <c r="FI185" s="309">
        <f t="shared" si="2432"/>
        <v>0</v>
      </c>
      <c r="FJ185" s="309">
        <f t="shared" si="2433"/>
        <v>0</v>
      </c>
      <c r="FK185" s="310">
        <v>0.36319999999999997</v>
      </c>
      <c r="FL185" s="311">
        <f t="shared" si="2434"/>
        <v>0</v>
      </c>
      <c r="FM185" s="312">
        <f t="shared" si="2435"/>
        <v>0</v>
      </c>
      <c r="FN185" s="313"/>
      <c r="FO185" s="306">
        <v>9.0</v>
      </c>
      <c r="FP185" s="307" t="s">
        <v>187</v>
      </c>
      <c r="FQ185" s="308" t="s">
        <v>132</v>
      </c>
      <c r="FR185" s="308" t="s">
        <v>132</v>
      </c>
      <c r="FS185" s="309" t="str">
        <f>ADHK!FS185</f>
        <v/>
      </c>
      <c r="FT185" s="309"/>
      <c r="FU185" s="309">
        <f t="shared" si="2436"/>
        <v>0</v>
      </c>
      <c r="FV185" s="310"/>
      <c r="FW185" s="309">
        <f t="shared" si="2437"/>
        <v>0</v>
      </c>
      <c r="FX185" s="310"/>
      <c r="FY185" s="309"/>
      <c r="FZ185" s="309">
        <f t="shared" si="2438"/>
        <v>0</v>
      </c>
      <c r="GA185" s="309">
        <f t="shared" si="2439"/>
        <v>0</v>
      </c>
      <c r="GB185" s="310">
        <v>0.36319999999999997</v>
      </c>
      <c r="GC185" s="311">
        <f t="shared" si="2440"/>
        <v>0</v>
      </c>
      <c r="GD185" s="312">
        <f t="shared" si="2441"/>
        <v>0</v>
      </c>
      <c r="GE185" s="313"/>
      <c r="GF185" s="306">
        <v>9.0</v>
      </c>
      <c r="GG185" s="307" t="s">
        <v>187</v>
      </c>
      <c r="GH185" s="308" t="s">
        <v>132</v>
      </c>
      <c r="GI185" s="308" t="s">
        <v>132</v>
      </c>
      <c r="GJ185" s="309" t="str">
        <f>ADHK!GJ185</f>
        <v/>
      </c>
      <c r="GK185" s="309"/>
      <c r="GL185" s="309">
        <f t="shared" si="2442"/>
        <v>0</v>
      </c>
      <c r="GM185" s="310"/>
      <c r="GN185" s="309">
        <f t="shared" si="2443"/>
        <v>0</v>
      </c>
      <c r="GO185" s="310"/>
      <c r="GP185" s="309"/>
      <c r="GQ185" s="309">
        <f t="shared" si="2444"/>
        <v>0</v>
      </c>
      <c r="GR185" s="309">
        <f t="shared" si="2445"/>
        <v>0</v>
      </c>
      <c r="GS185" s="310">
        <v>0.36319999999999997</v>
      </c>
      <c r="GT185" s="311">
        <f t="shared" si="2446"/>
        <v>0</v>
      </c>
      <c r="GU185" s="312">
        <f t="shared" si="2447"/>
        <v>0</v>
      </c>
      <c r="GV185" s="313"/>
      <c r="GW185" s="306">
        <v>9.0</v>
      </c>
      <c r="GX185" s="307" t="s">
        <v>187</v>
      </c>
      <c r="GY185" s="308" t="s">
        <v>132</v>
      </c>
      <c r="GZ185" s="308" t="s">
        <v>132</v>
      </c>
      <c r="HA185" s="309" t="str">
        <f>ADHK!HA185</f>
        <v/>
      </c>
      <c r="HB185" s="309"/>
      <c r="HC185" s="309">
        <f t="shared" si="2448"/>
        <v>0</v>
      </c>
      <c r="HD185" s="310"/>
      <c r="HE185" s="309">
        <f t="shared" si="2449"/>
        <v>0</v>
      </c>
      <c r="HF185" s="310"/>
      <c r="HG185" s="309"/>
      <c r="HH185" s="309">
        <f t="shared" si="2450"/>
        <v>0</v>
      </c>
      <c r="HI185" s="309">
        <f t="shared" si="2451"/>
        <v>0</v>
      </c>
      <c r="HJ185" s="310">
        <v>0.36319999999999997</v>
      </c>
      <c r="HK185" s="311">
        <f t="shared" si="2452"/>
        <v>0</v>
      </c>
      <c r="HL185" s="312">
        <f t="shared" si="2453"/>
        <v>0</v>
      </c>
      <c r="HM185" s="313"/>
      <c r="HN185" s="306">
        <v>9.0</v>
      </c>
      <c r="HO185" s="307" t="s">
        <v>187</v>
      </c>
      <c r="HP185" s="308" t="s">
        <v>132</v>
      </c>
      <c r="HQ185" s="308" t="s">
        <v>132</v>
      </c>
      <c r="HR185" s="309" t="str">
        <f>ADHK!HR185</f>
        <v/>
      </c>
      <c r="HS185" s="309"/>
      <c r="HT185" s="309">
        <f t="shared" si="2454"/>
        <v>0</v>
      </c>
      <c r="HU185" s="310"/>
      <c r="HV185" s="309">
        <f t="shared" si="2455"/>
        <v>0</v>
      </c>
      <c r="HW185" s="310"/>
      <c r="HX185" s="309"/>
      <c r="HY185" s="309">
        <f t="shared" si="2456"/>
        <v>0</v>
      </c>
      <c r="HZ185" s="309">
        <f t="shared" si="2457"/>
        <v>0</v>
      </c>
      <c r="IA185" s="310">
        <v>0.36319999999999997</v>
      </c>
      <c r="IB185" s="311">
        <f t="shared" si="2458"/>
        <v>0</v>
      </c>
      <c r="IC185" s="312">
        <f t="shared" si="2459"/>
        <v>0</v>
      </c>
      <c r="ID185" s="313"/>
      <c r="IE185" s="306">
        <v>9.0</v>
      </c>
      <c r="IF185" s="307" t="s">
        <v>187</v>
      </c>
      <c r="IG185" s="308" t="s">
        <v>132</v>
      </c>
      <c r="IH185" s="308" t="s">
        <v>132</v>
      </c>
      <c r="II185" s="309" t="str">
        <f>ADHK!II185</f>
        <v/>
      </c>
      <c r="IJ185" s="309"/>
      <c r="IK185" s="309">
        <f t="shared" si="2460"/>
        <v>0</v>
      </c>
      <c r="IL185" s="310"/>
      <c r="IM185" s="309">
        <f t="shared" si="2461"/>
        <v>0</v>
      </c>
      <c r="IN185" s="310"/>
      <c r="IO185" s="309"/>
      <c r="IP185" s="309">
        <f t="shared" si="2462"/>
        <v>0</v>
      </c>
      <c r="IQ185" s="309">
        <f t="shared" si="2463"/>
        <v>0</v>
      </c>
      <c r="IR185" s="310">
        <v>0.36319999999999997</v>
      </c>
      <c r="IS185" s="311">
        <f t="shared" si="2464"/>
        <v>0</v>
      </c>
      <c r="IT185" s="312">
        <f t="shared" si="2465"/>
        <v>0</v>
      </c>
      <c r="IU185" s="313"/>
      <c r="IV185" s="306">
        <v>9.0</v>
      </c>
      <c r="IW185" s="307" t="s">
        <v>187</v>
      </c>
      <c r="IX185" s="308" t="s">
        <v>132</v>
      </c>
      <c r="IY185" s="308" t="s">
        <v>132</v>
      </c>
      <c r="IZ185" s="309" t="str">
        <f>ADHK!IZ185</f>
        <v/>
      </c>
      <c r="JA185" s="309"/>
      <c r="JB185" s="309">
        <f t="shared" si="2466"/>
        <v>0</v>
      </c>
      <c r="JC185" s="310"/>
      <c r="JD185" s="309">
        <f t="shared" si="2467"/>
        <v>0</v>
      </c>
      <c r="JE185" s="310"/>
      <c r="JF185" s="309"/>
      <c r="JG185" s="309">
        <f t="shared" si="2468"/>
        <v>0</v>
      </c>
      <c r="JH185" s="309">
        <f t="shared" si="2469"/>
        <v>0</v>
      </c>
      <c r="JI185" s="310">
        <v>0.36319999999999997</v>
      </c>
      <c r="JJ185" s="311">
        <f t="shared" si="2470"/>
        <v>0</v>
      </c>
      <c r="JK185" s="312">
        <f t="shared" si="2471"/>
        <v>0</v>
      </c>
      <c r="JL185" s="313"/>
      <c r="JM185" s="306">
        <v>9.0</v>
      </c>
      <c r="JN185" s="307" t="s">
        <v>187</v>
      </c>
      <c r="JO185" s="308" t="s">
        <v>132</v>
      </c>
      <c r="JP185" s="308" t="s">
        <v>132</v>
      </c>
      <c r="JQ185" s="309" t="str">
        <f>ADHK!JQ185</f>
        <v/>
      </c>
      <c r="JR185" s="309"/>
      <c r="JS185" s="309">
        <f t="shared" si="2472"/>
        <v>0</v>
      </c>
      <c r="JT185" s="310"/>
      <c r="JU185" s="309">
        <f t="shared" si="2473"/>
        <v>0</v>
      </c>
      <c r="JV185" s="310"/>
      <c r="JW185" s="309"/>
      <c r="JX185" s="309">
        <f t="shared" si="2474"/>
        <v>0</v>
      </c>
      <c r="JY185" s="309">
        <f t="shared" si="2475"/>
        <v>0</v>
      </c>
      <c r="JZ185" s="310">
        <v>0.36319999999999997</v>
      </c>
      <c r="KA185" s="311">
        <f t="shared" si="2476"/>
        <v>0</v>
      </c>
      <c r="KB185" s="312">
        <f t="shared" si="2477"/>
        <v>0</v>
      </c>
      <c r="KC185" s="313"/>
      <c r="KD185" s="306">
        <v>9.0</v>
      </c>
      <c r="KE185" s="307" t="s">
        <v>187</v>
      </c>
      <c r="KF185" s="308" t="s">
        <v>132</v>
      </c>
      <c r="KG185" s="308" t="s">
        <v>132</v>
      </c>
      <c r="KH185" s="309" t="str">
        <f>ADHK!KH185</f>
        <v/>
      </c>
      <c r="KI185" s="309"/>
      <c r="KJ185" s="309">
        <f t="shared" si="2478"/>
        <v>0</v>
      </c>
      <c r="KK185" s="310"/>
      <c r="KL185" s="309">
        <f t="shared" si="2479"/>
        <v>0</v>
      </c>
      <c r="KM185" s="310"/>
      <c r="KN185" s="309"/>
      <c r="KO185" s="309">
        <f t="shared" si="2480"/>
        <v>0</v>
      </c>
      <c r="KP185" s="309">
        <f t="shared" si="2481"/>
        <v>0</v>
      </c>
      <c r="KQ185" s="310">
        <v>0.36319999999999997</v>
      </c>
      <c r="KR185" s="311">
        <f t="shared" si="2482"/>
        <v>0</v>
      </c>
      <c r="KS185" s="312">
        <f t="shared" si="2483"/>
        <v>0</v>
      </c>
      <c r="KT185" s="313"/>
      <c r="KU185" s="314"/>
    </row>
    <row r="186" ht="15.75" customHeight="1">
      <c r="A186" s="306">
        <v>10.0</v>
      </c>
      <c r="B186" s="307" t="s">
        <v>188</v>
      </c>
      <c r="C186" s="308" t="s">
        <v>132</v>
      </c>
      <c r="D186" s="308" t="s">
        <v>132</v>
      </c>
      <c r="E186" s="309" t="str">
        <f>ADHK!E186</f>
        <v/>
      </c>
      <c r="F186" s="309" t="str">
        <f>ADHK!F186</f>
        <v/>
      </c>
      <c r="G186" s="309">
        <f t="shared" si="2376"/>
        <v>0</v>
      </c>
      <c r="H186" s="310"/>
      <c r="I186" s="309">
        <f t="shared" si="2377"/>
        <v>0</v>
      </c>
      <c r="J186" s="310"/>
      <c r="K186" s="309"/>
      <c r="L186" s="309">
        <f t="shared" si="2378"/>
        <v>0</v>
      </c>
      <c r="M186" s="309">
        <f t="shared" si="2379"/>
        <v>0</v>
      </c>
      <c r="N186" s="310">
        <v>0.36319999999999997</v>
      </c>
      <c r="O186" s="311">
        <f t="shared" si="2380"/>
        <v>0</v>
      </c>
      <c r="P186" s="312">
        <f t="shared" si="2381"/>
        <v>0</v>
      </c>
      <c r="Q186" s="313"/>
      <c r="R186" s="306">
        <v>10.0</v>
      </c>
      <c r="S186" s="307" t="s">
        <v>188</v>
      </c>
      <c r="T186" s="308" t="s">
        <v>132</v>
      </c>
      <c r="U186" s="308" t="s">
        <v>132</v>
      </c>
      <c r="V186" s="309" t="str">
        <f>ADHK!V186</f>
        <v/>
      </c>
      <c r="W186" s="309"/>
      <c r="X186" s="309">
        <f t="shared" si="2382"/>
        <v>0</v>
      </c>
      <c r="Y186" s="310"/>
      <c r="Z186" s="309">
        <f t="shared" si="2383"/>
        <v>0</v>
      </c>
      <c r="AA186" s="310"/>
      <c r="AB186" s="309"/>
      <c r="AC186" s="309">
        <f t="shared" si="2384"/>
        <v>0</v>
      </c>
      <c r="AD186" s="309">
        <f t="shared" si="2385"/>
        <v>0</v>
      </c>
      <c r="AE186" s="310">
        <v>0.36319999999999997</v>
      </c>
      <c r="AF186" s="311">
        <f t="shared" si="2386"/>
        <v>0</v>
      </c>
      <c r="AG186" s="312">
        <f t="shared" si="2387"/>
        <v>0</v>
      </c>
      <c r="AH186" s="313"/>
      <c r="AI186" s="306">
        <v>10.0</v>
      </c>
      <c r="AJ186" s="307" t="s">
        <v>188</v>
      </c>
      <c r="AK186" s="308" t="s">
        <v>132</v>
      </c>
      <c r="AL186" s="308" t="s">
        <v>132</v>
      </c>
      <c r="AM186" s="309" t="str">
        <f>ADHK!AM186</f>
        <v/>
      </c>
      <c r="AN186" s="309"/>
      <c r="AO186" s="309">
        <f t="shared" si="2388"/>
        <v>0</v>
      </c>
      <c r="AP186" s="310"/>
      <c r="AQ186" s="309">
        <f t="shared" si="2389"/>
        <v>0</v>
      </c>
      <c r="AR186" s="310"/>
      <c r="AS186" s="309"/>
      <c r="AT186" s="309">
        <f t="shared" si="2390"/>
        <v>0</v>
      </c>
      <c r="AU186" s="309">
        <f t="shared" si="2391"/>
        <v>0</v>
      </c>
      <c r="AV186" s="310">
        <v>0.36319999999999997</v>
      </c>
      <c r="AW186" s="311">
        <f t="shared" si="2392"/>
        <v>0</v>
      </c>
      <c r="AX186" s="312">
        <f t="shared" si="2393"/>
        <v>0</v>
      </c>
      <c r="AY186" s="313"/>
      <c r="AZ186" s="306">
        <v>10.0</v>
      </c>
      <c r="BA186" s="307" t="s">
        <v>188</v>
      </c>
      <c r="BB186" s="308" t="s">
        <v>132</v>
      </c>
      <c r="BC186" s="308" t="s">
        <v>132</v>
      </c>
      <c r="BD186" s="309" t="str">
        <f>ADHK!BD186</f>
        <v/>
      </c>
      <c r="BE186" s="309"/>
      <c r="BF186" s="309">
        <f t="shared" si="2394"/>
        <v>0</v>
      </c>
      <c r="BG186" s="310"/>
      <c r="BH186" s="309">
        <f t="shared" si="2395"/>
        <v>0</v>
      </c>
      <c r="BI186" s="310"/>
      <c r="BJ186" s="309"/>
      <c r="BK186" s="309">
        <f t="shared" si="2396"/>
        <v>0</v>
      </c>
      <c r="BL186" s="309">
        <f t="shared" si="2397"/>
        <v>0</v>
      </c>
      <c r="BM186" s="310">
        <v>0.36319999999999997</v>
      </c>
      <c r="BN186" s="311">
        <f t="shared" si="2398"/>
        <v>0</v>
      </c>
      <c r="BO186" s="312">
        <f t="shared" si="2399"/>
        <v>0</v>
      </c>
      <c r="BP186" s="313"/>
      <c r="BQ186" s="306">
        <v>10.0</v>
      </c>
      <c r="BR186" s="307" t="s">
        <v>188</v>
      </c>
      <c r="BS186" s="308" t="s">
        <v>132</v>
      </c>
      <c r="BT186" s="308" t="s">
        <v>132</v>
      </c>
      <c r="BU186" s="309" t="str">
        <f>ADHK!BU186</f>
        <v/>
      </c>
      <c r="BV186" s="309"/>
      <c r="BW186" s="309">
        <f t="shared" si="2400"/>
        <v>0</v>
      </c>
      <c r="BX186" s="310"/>
      <c r="BY186" s="309">
        <f t="shared" si="2401"/>
        <v>0</v>
      </c>
      <c r="BZ186" s="310"/>
      <c r="CA186" s="309"/>
      <c r="CB186" s="309">
        <f t="shared" si="2402"/>
        <v>0</v>
      </c>
      <c r="CC186" s="309">
        <f t="shared" si="2403"/>
        <v>0</v>
      </c>
      <c r="CD186" s="310">
        <v>0.36319999999999997</v>
      </c>
      <c r="CE186" s="311">
        <f t="shared" si="2404"/>
        <v>0</v>
      </c>
      <c r="CF186" s="312">
        <f t="shared" si="2405"/>
        <v>0</v>
      </c>
      <c r="CG186" s="313"/>
      <c r="CH186" s="306">
        <v>10.0</v>
      </c>
      <c r="CI186" s="307" t="s">
        <v>188</v>
      </c>
      <c r="CJ186" s="308" t="s">
        <v>132</v>
      </c>
      <c r="CK186" s="308" t="s">
        <v>132</v>
      </c>
      <c r="CL186" s="309" t="str">
        <f>ADHK!CL186</f>
        <v/>
      </c>
      <c r="CM186" s="309"/>
      <c r="CN186" s="309">
        <f t="shared" si="2406"/>
        <v>0</v>
      </c>
      <c r="CO186" s="310"/>
      <c r="CP186" s="309">
        <f t="shared" si="2407"/>
        <v>0</v>
      </c>
      <c r="CQ186" s="310"/>
      <c r="CR186" s="309"/>
      <c r="CS186" s="309">
        <f t="shared" si="2408"/>
        <v>0</v>
      </c>
      <c r="CT186" s="309">
        <f t="shared" si="2409"/>
        <v>0</v>
      </c>
      <c r="CU186" s="310">
        <v>0.36319999999999997</v>
      </c>
      <c r="CV186" s="311">
        <f t="shared" si="2410"/>
        <v>0</v>
      </c>
      <c r="CW186" s="312">
        <f t="shared" si="2411"/>
        <v>0</v>
      </c>
      <c r="CX186" s="313"/>
      <c r="CY186" s="306">
        <v>10.0</v>
      </c>
      <c r="CZ186" s="307" t="s">
        <v>188</v>
      </c>
      <c r="DA186" s="308" t="s">
        <v>132</v>
      </c>
      <c r="DB186" s="308" t="s">
        <v>132</v>
      </c>
      <c r="DC186" s="309" t="str">
        <f>ADHK!DC186</f>
        <v/>
      </c>
      <c r="DD186" s="309"/>
      <c r="DE186" s="309">
        <f t="shared" si="2412"/>
        <v>0</v>
      </c>
      <c r="DF186" s="310"/>
      <c r="DG186" s="309">
        <f t="shared" si="2413"/>
        <v>0</v>
      </c>
      <c r="DH186" s="310"/>
      <c r="DI186" s="309"/>
      <c r="DJ186" s="309">
        <f t="shared" si="2414"/>
        <v>0</v>
      </c>
      <c r="DK186" s="309">
        <f t="shared" si="2415"/>
        <v>0</v>
      </c>
      <c r="DL186" s="310">
        <v>0.36319999999999997</v>
      </c>
      <c r="DM186" s="311">
        <f t="shared" si="2416"/>
        <v>0</v>
      </c>
      <c r="DN186" s="312">
        <f t="shared" si="2417"/>
        <v>0</v>
      </c>
      <c r="DO186" s="313"/>
      <c r="DP186" s="306">
        <v>10.0</v>
      </c>
      <c r="DQ186" s="307" t="s">
        <v>188</v>
      </c>
      <c r="DR186" s="308" t="s">
        <v>132</v>
      </c>
      <c r="DS186" s="308" t="s">
        <v>132</v>
      </c>
      <c r="DT186" s="309" t="str">
        <f>ADHK!DT186</f>
        <v/>
      </c>
      <c r="DU186" s="309"/>
      <c r="DV186" s="309">
        <f t="shared" si="2418"/>
        <v>0</v>
      </c>
      <c r="DW186" s="310"/>
      <c r="DX186" s="309">
        <f t="shared" si="2419"/>
        <v>0</v>
      </c>
      <c r="DY186" s="310"/>
      <c r="DZ186" s="309"/>
      <c r="EA186" s="309">
        <f t="shared" si="2420"/>
        <v>0</v>
      </c>
      <c r="EB186" s="309">
        <f t="shared" si="2421"/>
        <v>0</v>
      </c>
      <c r="EC186" s="310">
        <v>0.36319999999999997</v>
      </c>
      <c r="ED186" s="311">
        <f t="shared" si="2422"/>
        <v>0</v>
      </c>
      <c r="EE186" s="312">
        <f t="shared" si="2423"/>
        <v>0</v>
      </c>
      <c r="EF186" s="313"/>
      <c r="EG186" s="306">
        <v>10.0</v>
      </c>
      <c r="EH186" s="307" t="s">
        <v>188</v>
      </c>
      <c r="EI186" s="308" t="s">
        <v>132</v>
      </c>
      <c r="EJ186" s="308" t="s">
        <v>132</v>
      </c>
      <c r="EK186" s="309" t="str">
        <f>ADHK!EK186</f>
        <v/>
      </c>
      <c r="EL186" s="309"/>
      <c r="EM186" s="309">
        <f t="shared" si="2424"/>
        <v>0</v>
      </c>
      <c r="EN186" s="310"/>
      <c r="EO186" s="309">
        <f t="shared" si="2425"/>
        <v>0</v>
      </c>
      <c r="EP186" s="310"/>
      <c r="EQ186" s="309"/>
      <c r="ER186" s="309">
        <f t="shared" si="2426"/>
        <v>0</v>
      </c>
      <c r="ES186" s="309">
        <f t="shared" si="2427"/>
        <v>0</v>
      </c>
      <c r="ET186" s="310">
        <v>0.36319999999999997</v>
      </c>
      <c r="EU186" s="311">
        <f t="shared" si="2428"/>
        <v>0</v>
      </c>
      <c r="EV186" s="312">
        <f t="shared" si="2429"/>
        <v>0</v>
      </c>
      <c r="EW186" s="313"/>
      <c r="EX186" s="306">
        <v>10.0</v>
      </c>
      <c r="EY186" s="307" t="s">
        <v>188</v>
      </c>
      <c r="EZ186" s="308" t="s">
        <v>132</v>
      </c>
      <c r="FA186" s="308" t="s">
        <v>132</v>
      </c>
      <c r="FB186" s="309" t="str">
        <f>ADHK!FB186</f>
        <v/>
      </c>
      <c r="FC186" s="309"/>
      <c r="FD186" s="309">
        <f t="shared" si="2430"/>
        <v>0</v>
      </c>
      <c r="FE186" s="310"/>
      <c r="FF186" s="309">
        <f t="shared" si="2431"/>
        <v>0</v>
      </c>
      <c r="FG186" s="310"/>
      <c r="FH186" s="309"/>
      <c r="FI186" s="309">
        <f t="shared" si="2432"/>
        <v>0</v>
      </c>
      <c r="FJ186" s="309">
        <f t="shared" si="2433"/>
        <v>0</v>
      </c>
      <c r="FK186" s="310">
        <v>0.36319999999999997</v>
      </c>
      <c r="FL186" s="311">
        <f t="shared" si="2434"/>
        <v>0</v>
      </c>
      <c r="FM186" s="312">
        <f t="shared" si="2435"/>
        <v>0</v>
      </c>
      <c r="FN186" s="313"/>
      <c r="FO186" s="306">
        <v>10.0</v>
      </c>
      <c r="FP186" s="307" t="s">
        <v>188</v>
      </c>
      <c r="FQ186" s="308" t="s">
        <v>132</v>
      </c>
      <c r="FR186" s="308" t="s">
        <v>132</v>
      </c>
      <c r="FS186" s="309" t="str">
        <f>ADHK!FS186</f>
        <v/>
      </c>
      <c r="FT186" s="309"/>
      <c r="FU186" s="309">
        <f t="shared" si="2436"/>
        <v>0</v>
      </c>
      <c r="FV186" s="310"/>
      <c r="FW186" s="309">
        <f t="shared" si="2437"/>
        <v>0</v>
      </c>
      <c r="FX186" s="310"/>
      <c r="FY186" s="309"/>
      <c r="FZ186" s="309">
        <f t="shared" si="2438"/>
        <v>0</v>
      </c>
      <c r="GA186" s="309">
        <f t="shared" si="2439"/>
        <v>0</v>
      </c>
      <c r="GB186" s="310">
        <v>0.36319999999999997</v>
      </c>
      <c r="GC186" s="311">
        <f t="shared" si="2440"/>
        <v>0</v>
      </c>
      <c r="GD186" s="312">
        <f t="shared" si="2441"/>
        <v>0</v>
      </c>
      <c r="GE186" s="313"/>
      <c r="GF186" s="306">
        <v>10.0</v>
      </c>
      <c r="GG186" s="307" t="s">
        <v>188</v>
      </c>
      <c r="GH186" s="308" t="s">
        <v>132</v>
      </c>
      <c r="GI186" s="308" t="s">
        <v>132</v>
      </c>
      <c r="GJ186" s="309" t="str">
        <f>ADHK!GJ186</f>
        <v/>
      </c>
      <c r="GK186" s="309"/>
      <c r="GL186" s="309">
        <f t="shared" si="2442"/>
        <v>0</v>
      </c>
      <c r="GM186" s="310"/>
      <c r="GN186" s="309">
        <f t="shared" si="2443"/>
        <v>0</v>
      </c>
      <c r="GO186" s="310"/>
      <c r="GP186" s="309"/>
      <c r="GQ186" s="309">
        <f t="shared" si="2444"/>
        <v>0</v>
      </c>
      <c r="GR186" s="309">
        <f t="shared" si="2445"/>
        <v>0</v>
      </c>
      <c r="GS186" s="310">
        <v>0.36319999999999997</v>
      </c>
      <c r="GT186" s="311">
        <f t="shared" si="2446"/>
        <v>0</v>
      </c>
      <c r="GU186" s="312">
        <f t="shared" si="2447"/>
        <v>0</v>
      </c>
      <c r="GV186" s="313"/>
      <c r="GW186" s="306">
        <v>10.0</v>
      </c>
      <c r="GX186" s="307" t="s">
        <v>188</v>
      </c>
      <c r="GY186" s="308" t="s">
        <v>132</v>
      </c>
      <c r="GZ186" s="308" t="s">
        <v>132</v>
      </c>
      <c r="HA186" s="309" t="str">
        <f>ADHK!HA186</f>
        <v/>
      </c>
      <c r="HB186" s="309"/>
      <c r="HC186" s="309">
        <f t="shared" si="2448"/>
        <v>0</v>
      </c>
      <c r="HD186" s="310"/>
      <c r="HE186" s="309">
        <f t="shared" si="2449"/>
        <v>0</v>
      </c>
      <c r="HF186" s="310"/>
      <c r="HG186" s="309"/>
      <c r="HH186" s="309">
        <f t="shared" si="2450"/>
        <v>0</v>
      </c>
      <c r="HI186" s="309">
        <f t="shared" si="2451"/>
        <v>0</v>
      </c>
      <c r="HJ186" s="310">
        <v>0.36319999999999997</v>
      </c>
      <c r="HK186" s="311">
        <f t="shared" si="2452"/>
        <v>0</v>
      </c>
      <c r="HL186" s="312">
        <f t="shared" si="2453"/>
        <v>0</v>
      </c>
      <c r="HM186" s="313"/>
      <c r="HN186" s="306">
        <v>10.0</v>
      </c>
      <c r="HO186" s="307" t="s">
        <v>188</v>
      </c>
      <c r="HP186" s="308" t="s">
        <v>132</v>
      </c>
      <c r="HQ186" s="308" t="s">
        <v>132</v>
      </c>
      <c r="HR186" s="309" t="str">
        <f>ADHK!HR186</f>
        <v/>
      </c>
      <c r="HS186" s="309"/>
      <c r="HT186" s="309">
        <f t="shared" si="2454"/>
        <v>0</v>
      </c>
      <c r="HU186" s="310"/>
      <c r="HV186" s="309">
        <f t="shared" si="2455"/>
        <v>0</v>
      </c>
      <c r="HW186" s="310"/>
      <c r="HX186" s="309"/>
      <c r="HY186" s="309">
        <f t="shared" si="2456"/>
        <v>0</v>
      </c>
      <c r="HZ186" s="309">
        <f t="shared" si="2457"/>
        <v>0</v>
      </c>
      <c r="IA186" s="310">
        <v>0.36319999999999997</v>
      </c>
      <c r="IB186" s="311">
        <f t="shared" si="2458"/>
        <v>0</v>
      </c>
      <c r="IC186" s="312">
        <f t="shared" si="2459"/>
        <v>0</v>
      </c>
      <c r="ID186" s="313"/>
      <c r="IE186" s="306">
        <v>10.0</v>
      </c>
      <c r="IF186" s="307" t="s">
        <v>188</v>
      </c>
      <c r="IG186" s="308" t="s">
        <v>132</v>
      </c>
      <c r="IH186" s="308" t="s">
        <v>132</v>
      </c>
      <c r="II186" s="309" t="str">
        <f>ADHK!II186</f>
        <v/>
      </c>
      <c r="IJ186" s="309"/>
      <c r="IK186" s="309">
        <f t="shared" si="2460"/>
        <v>0</v>
      </c>
      <c r="IL186" s="310"/>
      <c r="IM186" s="309">
        <f t="shared" si="2461"/>
        <v>0</v>
      </c>
      <c r="IN186" s="310"/>
      <c r="IO186" s="309"/>
      <c r="IP186" s="309">
        <f t="shared" si="2462"/>
        <v>0</v>
      </c>
      <c r="IQ186" s="309">
        <f t="shared" si="2463"/>
        <v>0</v>
      </c>
      <c r="IR186" s="310">
        <v>0.36319999999999997</v>
      </c>
      <c r="IS186" s="311">
        <f t="shared" si="2464"/>
        <v>0</v>
      </c>
      <c r="IT186" s="312">
        <f t="shared" si="2465"/>
        <v>0</v>
      </c>
      <c r="IU186" s="313"/>
      <c r="IV186" s="306">
        <v>10.0</v>
      </c>
      <c r="IW186" s="307" t="s">
        <v>188</v>
      </c>
      <c r="IX186" s="308" t="s">
        <v>132</v>
      </c>
      <c r="IY186" s="308" t="s">
        <v>132</v>
      </c>
      <c r="IZ186" s="309" t="str">
        <f>ADHK!IZ186</f>
        <v/>
      </c>
      <c r="JA186" s="309"/>
      <c r="JB186" s="309">
        <f t="shared" si="2466"/>
        <v>0</v>
      </c>
      <c r="JC186" s="310"/>
      <c r="JD186" s="309">
        <f t="shared" si="2467"/>
        <v>0</v>
      </c>
      <c r="JE186" s="310"/>
      <c r="JF186" s="309"/>
      <c r="JG186" s="309">
        <f t="shared" si="2468"/>
        <v>0</v>
      </c>
      <c r="JH186" s="309">
        <f t="shared" si="2469"/>
        <v>0</v>
      </c>
      <c r="JI186" s="310">
        <v>0.36319999999999997</v>
      </c>
      <c r="JJ186" s="311">
        <f t="shared" si="2470"/>
        <v>0</v>
      </c>
      <c r="JK186" s="312">
        <f t="shared" si="2471"/>
        <v>0</v>
      </c>
      <c r="JL186" s="313"/>
      <c r="JM186" s="306">
        <v>10.0</v>
      </c>
      <c r="JN186" s="307" t="s">
        <v>188</v>
      </c>
      <c r="JO186" s="308" t="s">
        <v>132</v>
      </c>
      <c r="JP186" s="308" t="s">
        <v>132</v>
      </c>
      <c r="JQ186" s="309" t="str">
        <f>ADHK!JQ186</f>
        <v/>
      </c>
      <c r="JR186" s="309"/>
      <c r="JS186" s="309">
        <f t="shared" si="2472"/>
        <v>0</v>
      </c>
      <c r="JT186" s="310"/>
      <c r="JU186" s="309">
        <f t="shared" si="2473"/>
        <v>0</v>
      </c>
      <c r="JV186" s="310"/>
      <c r="JW186" s="309"/>
      <c r="JX186" s="309">
        <f t="shared" si="2474"/>
        <v>0</v>
      </c>
      <c r="JY186" s="309">
        <f t="shared" si="2475"/>
        <v>0</v>
      </c>
      <c r="JZ186" s="310">
        <v>0.36319999999999997</v>
      </c>
      <c r="KA186" s="311">
        <f t="shared" si="2476"/>
        <v>0</v>
      </c>
      <c r="KB186" s="312">
        <f t="shared" si="2477"/>
        <v>0</v>
      </c>
      <c r="KC186" s="313"/>
      <c r="KD186" s="306">
        <v>10.0</v>
      </c>
      <c r="KE186" s="307" t="s">
        <v>188</v>
      </c>
      <c r="KF186" s="308" t="s">
        <v>132</v>
      </c>
      <c r="KG186" s="308" t="s">
        <v>132</v>
      </c>
      <c r="KH186" s="309" t="str">
        <f>ADHK!KH186</f>
        <v/>
      </c>
      <c r="KI186" s="309"/>
      <c r="KJ186" s="309">
        <f t="shared" si="2478"/>
        <v>0</v>
      </c>
      <c r="KK186" s="310"/>
      <c r="KL186" s="309">
        <f t="shared" si="2479"/>
        <v>0</v>
      </c>
      <c r="KM186" s="310"/>
      <c r="KN186" s="309"/>
      <c r="KO186" s="309">
        <f t="shared" si="2480"/>
        <v>0</v>
      </c>
      <c r="KP186" s="309">
        <f t="shared" si="2481"/>
        <v>0</v>
      </c>
      <c r="KQ186" s="310">
        <v>0.36319999999999997</v>
      </c>
      <c r="KR186" s="311">
        <f t="shared" si="2482"/>
        <v>0</v>
      </c>
      <c r="KS186" s="312">
        <f t="shared" si="2483"/>
        <v>0</v>
      </c>
      <c r="KT186" s="313"/>
      <c r="KU186" s="314"/>
    </row>
    <row r="187" ht="15.75" customHeight="1">
      <c r="A187" s="306">
        <v>11.0</v>
      </c>
      <c r="B187" s="307" t="s">
        <v>189</v>
      </c>
      <c r="C187" s="308" t="s">
        <v>132</v>
      </c>
      <c r="D187" s="308" t="s">
        <v>132</v>
      </c>
      <c r="E187" s="309" t="str">
        <f>ADHK!E187</f>
        <v/>
      </c>
      <c r="F187" s="309" t="str">
        <f>ADHK!F187</f>
        <v/>
      </c>
      <c r="G187" s="309">
        <f t="shared" si="2376"/>
        <v>0</v>
      </c>
      <c r="H187" s="310"/>
      <c r="I187" s="309">
        <f t="shared" si="2377"/>
        <v>0</v>
      </c>
      <c r="J187" s="310"/>
      <c r="K187" s="309"/>
      <c r="L187" s="309">
        <f t="shared" si="2378"/>
        <v>0</v>
      </c>
      <c r="M187" s="309">
        <f t="shared" si="2379"/>
        <v>0</v>
      </c>
      <c r="N187" s="310">
        <v>0.36319999999999997</v>
      </c>
      <c r="O187" s="311">
        <f t="shared" si="2380"/>
        <v>0</v>
      </c>
      <c r="P187" s="312">
        <f t="shared" si="2381"/>
        <v>0</v>
      </c>
      <c r="Q187" s="313"/>
      <c r="R187" s="306">
        <v>11.0</v>
      </c>
      <c r="S187" s="307" t="s">
        <v>189</v>
      </c>
      <c r="T187" s="308" t="s">
        <v>132</v>
      </c>
      <c r="U187" s="308" t="s">
        <v>132</v>
      </c>
      <c r="V187" s="309" t="str">
        <f>ADHK!V187</f>
        <v/>
      </c>
      <c r="W187" s="309"/>
      <c r="X187" s="309">
        <f t="shared" si="2382"/>
        <v>0</v>
      </c>
      <c r="Y187" s="310"/>
      <c r="Z187" s="309">
        <f t="shared" si="2383"/>
        <v>0</v>
      </c>
      <c r="AA187" s="310"/>
      <c r="AB187" s="309"/>
      <c r="AC187" s="309">
        <f t="shared" si="2384"/>
        <v>0</v>
      </c>
      <c r="AD187" s="309">
        <f t="shared" si="2385"/>
        <v>0</v>
      </c>
      <c r="AE187" s="310">
        <v>0.36319999999999997</v>
      </c>
      <c r="AF187" s="311">
        <f t="shared" si="2386"/>
        <v>0</v>
      </c>
      <c r="AG187" s="312">
        <f t="shared" si="2387"/>
        <v>0</v>
      </c>
      <c r="AH187" s="313"/>
      <c r="AI187" s="306">
        <v>11.0</v>
      </c>
      <c r="AJ187" s="307" t="s">
        <v>189</v>
      </c>
      <c r="AK187" s="308" t="s">
        <v>132</v>
      </c>
      <c r="AL187" s="308" t="s">
        <v>132</v>
      </c>
      <c r="AM187" s="309" t="str">
        <f>ADHK!AM187</f>
        <v/>
      </c>
      <c r="AN187" s="309"/>
      <c r="AO187" s="309">
        <f t="shared" si="2388"/>
        <v>0</v>
      </c>
      <c r="AP187" s="310"/>
      <c r="AQ187" s="309">
        <f t="shared" si="2389"/>
        <v>0</v>
      </c>
      <c r="AR187" s="310"/>
      <c r="AS187" s="309"/>
      <c r="AT187" s="309">
        <f t="shared" si="2390"/>
        <v>0</v>
      </c>
      <c r="AU187" s="309">
        <f t="shared" si="2391"/>
        <v>0</v>
      </c>
      <c r="AV187" s="310">
        <v>0.36319999999999997</v>
      </c>
      <c r="AW187" s="311">
        <f t="shared" si="2392"/>
        <v>0</v>
      </c>
      <c r="AX187" s="312">
        <f t="shared" si="2393"/>
        <v>0</v>
      </c>
      <c r="AY187" s="313"/>
      <c r="AZ187" s="306">
        <v>11.0</v>
      </c>
      <c r="BA187" s="307" t="s">
        <v>189</v>
      </c>
      <c r="BB187" s="308" t="s">
        <v>132</v>
      </c>
      <c r="BC187" s="308" t="s">
        <v>132</v>
      </c>
      <c r="BD187" s="309" t="str">
        <f>ADHK!BD187</f>
        <v/>
      </c>
      <c r="BE187" s="309"/>
      <c r="BF187" s="309">
        <f t="shared" si="2394"/>
        <v>0</v>
      </c>
      <c r="BG187" s="310"/>
      <c r="BH187" s="309">
        <f t="shared" si="2395"/>
        <v>0</v>
      </c>
      <c r="BI187" s="310"/>
      <c r="BJ187" s="309"/>
      <c r="BK187" s="309">
        <f t="shared" si="2396"/>
        <v>0</v>
      </c>
      <c r="BL187" s="309">
        <f t="shared" si="2397"/>
        <v>0</v>
      </c>
      <c r="BM187" s="310">
        <v>0.36319999999999997</v>
      </c>
      <c r="BN187" s="311">
        <f t="shared" si="2398"/>
        <v>0</v>
      </c>
      <c r="BO187" s="312">
        <f t="shared" si="2399"/>
        <v>0</v>
      </c>
      <c r="BP187" s="313"/>
      <c r="BQ187" s="306">
        <v>11.0</v>
      </c>
      <c r="BR187" s="307" t="s">
        <v>189</v>
      </c>
      <c r="BS187" s="308" t="s">
        <v>132</v>
      </c>
      <c r="BT187" s="308" t="s">
        <v>132</v>
      </c>
      <c r="BU187" s="309" t="str">
        <f>ADHK!BU187</f>
        <v/>
      </c>
      <c r="BV187" s="309"/>
      <c r="BW187" s="309">
        <f t="shared" si="2400"/>
        <v>0</v>
      </c>
      <c r="BX187" s="310"/>
      <c r="BY187" s="309">
        <f t="shared" si="2401"/>
        <v>0</v>
      </c>
      <c r="BZ187" s="310"/>
      <c r="CA187" s="309"/>
      <c r="CB187" s="309">
        <f t="shared" si="2402"/>
        <v>0</v>
      </c>
      <c r="CC187" s="309">
        <f t="shared" si="2403"/>
        <v>0</v>
      </c>
      <c r="CD187" s="310">
        <v>0.36319999999999997</v>
      </c>
      <c r="CE187" s="311">
        <f t="shared" si="2404"/>
        <v>0</v>
      </c>
      <c r="CF187" s="312">
        <f t="shared" si="2405"/>
        <v>0</v>
      </c>
      <c r="CG187" s="313"/>
      <c r="CH187" s="306">
        <v>11.0</v>
      </c>
      <c r="CI187" s="307" t="s">
        <v>189</v>
      </c>
      <c r="CJ187" s="308" t="s">
        <v>132</v>
      </c>
      <c r="CK187" s="308" t="s">
        <v>132</v>
      </c>
      <c r="CL187" s="309" t="str">
        <f>ADHK!CL187</f>
        <v/>
      </c>
      <c r="CM187" s="309"/>
      <c r="CN187" s="309">
        <f t="shared" si="2406"/>
        <v>0</v>
      </c>
      <c r="CO187" s="310"/>
      <c r="CP187" s="309">
        <f t="shared" si="2407"/>
        <v>0</v>
      </c>
      <c r="CQ187" s="310"/>
      <c r="CR187" s="309"/>
      <c r="CS187" s="309">
        <f t="shared" si="2408"/>
        <v>0</v>
      </c>
      <c r="CT187" s="309">
        <f t="shared" si="2409"/>
        <v>0</v>
      </c>
      <c r="CU187" s="310">
        <v>0.36319999999999997</v>
      </c>
      <c r="CV187" s="311">
        <f t="shared" si="2410"/>
        <v>0</v>
      </c>
      <c r="CW187" s="312">
        <f t="shared" si="2411"/>
        <v>0</v>
      </c>
      <c r="CX187" s="313"/>
      <c r="CY187" s="306">
        <v>11.0</v>
      </c>
      <c r="CZ187" s="307" t="s">
        <v>189</v>
      </c>
      <c r="DA187" s="308" t="s">
        <v>132</v>
      </c>
      <c r="DB187" s="308" t="s">
        <v>132</v>
      </c>
      <c r="DC187" s="309" t="str">
        <f>ADHK!DC187</f>
        <v/>
      </c>
      <c r="DD187" s="309"/>
      <c r="DE187" s="309">
        <f t="shared" si="2412"/>
        <v>0</v>
      </c>
      <c r="DF187" s="310"/>
      <c r="DG187" s="309">
        <f t="shared" si="2413"/>
        <v>0</v>
      </c>
      <c r="DH187" s="310"/>
      <c r="DI187" s="309"/>
      <c r="DJ187" s="309">
        <f t="shared" si="2414"/>
        <v>0</v>
      </c>
      <c r="DK187" s="309">
        <f t="shared" si="2415"/>
        <v>0</v>
      </c>
      <c r="DL187" s="310">
        <v>0.36319999999999997</v>
      </c>
      <c r="DM187" s="311">
        <f t="shared" si="2416"/>
        <v>0</v>
      </c>
      <c r="DN187" s="312">
        <f t="shared" si="2417"/>
        <v>0</v>
      </c>
      <c r="DO187" s="313"/>
      <c r="DP187" s="306">
        <v>11.0</v>
      </c>
      <c r="DQ187" s="307" t="s">
        <v>189</v>
      </c>
      <c r="DR187" s="308" t="s">
        <v>132</v>
      </c>
      <c r="DS187" s="308" t="s">
        <v>132</v>
      </c>
      <c r="DT187" s="309" t="str">
        <f>ADHK!DT187</f>
        <v/>
      </c>
      <c r="DU187" s="309"/>
      <c r="DV187" s="309">
        <f t="shared" si="2418"/>
        <v>0</v>
      </c>
      <c r="DW187" s="310"/>
      <c r="DX187" s="309">
        <f t="shared" si="2419"/>
        <v>0</v>
      </c>
      <c r="DY187" s="310"/>
      <c r="DZ187" s="309"/>
      <c r="EA187" s="309">
        <f t="shared" si="2420"/>
        <v>0</v>
      </c>
      <c r="EB187" s="309">
        <f t="shared" si="2421"/>
        <v>0</v>
      </c>
      <c r="EC187" s="310">
        <v>0.36319999999999997</v>
      </c>
      <c r="ED187" s="311">
        <f t="shared" si="2422"/>
        <v>0</v>
      </c>
      <c r="EE187" s="312">
        <f t="shared" si="2423"/>
        <v>0</v>
      </c>
      <c r="EF187" s="313"/>
      <c r="EG187" s="306">
        <v>11.0</v>
      </c>
      <c r="EH187" s="307" t="s">
        <v>189</v>
      </c>
      <c r="EI187" s="308" t="s">
        <v>132</v>
      </c>
      <c r="EJ187" s="308" t="s">
        <v>132</v>
      </c>
      <c r="EK187" s="309" t="str">
        <f>ADHK!EK187</f>
        <v/>
      </c>
      <c r="EL187" s="309"/>
      <c r="EM187" s="309">
        <f t="shared" si="2424"/>
        <v>0</v>
      </c>
      <c r="EN187" s="310"/>
      <c r="EO187" s="309">
        <f t="shared" si="2425"/>
        <v>0</v>
      </c>
      <c r="EP187" s="310"/>
      <c r="EQ187" s="309"/>
      <c r="ER187" s="309">
        <f t="shared" si="2426"/>
        <v>0</v>
      </c>
      <c r="ES187" s="309">
        <f t="shared" si="2427"/>
        <v>0</v>
      </c>
      <c r="ET187" s="310">
        <v>0.36319999999999997</v>
      </c>
      <c r="EU187" s="311">
        <f t="shared" si="2428"/>
        <v>0</v>
      </c>
      <c r="EV187" s="312">
        <f t="shared" si="2429"/>
        <v>0</v>
      </c>
      <c r="EW187" s="313"/>
      <c r="EX187" s="306">
        <v>11.0</v>
      </c>
      <c r="EY187" s="307" t="s">
        <v>189</v>
      </c>
      <c r="EZ187" s="308" t="s">
        <v>132</v>
      </c>
      <c r="FA187" s="308" t="s">
        <v>132</v>
      </c>
      <c r="FB187" s="309" t="str">
        <f>ADHK!FB187</f>
        <v/>
      </c>
      <c r="FC187" s="309"/>
      <c r="FD187" s="309">
        <f t="shared" si="2430"/>
        <v>0</v>
      </c>
      <c r="FE187" s="310"/>
      <c r="FF187" s="309">
        <f t="shared" si="2431"/>
        <v>0</v>
      </c>
      <c r="FG187" s="310"/>
      <c r="FH187" s="309"/>
      <c r="FI187" s="309">
        <f t="shared" si="2432"/>
        <v>0</v>
      </c>
      <c r="FJ187" s="309">
        <f t="shared" si="2433"/>
        <v>0</v>
      </c>
      <c r="FK187" s="310">
        <v>0.36319999999999997</v>
      </c>
      <c r="FL187" s="311">
        <f t="shared" si="2434"/>
        <v>0</v>
      </c>
      <c r="FM187" s="312">
        <f t="shared" si="2435"/>
        <v>0</v>
      </c>
      <c r="FN187" s="313"/>
      <c r="FO187" s="306">
        <v>11.0</v>
      </c>
      <c r="FP187" s="307" t="s">
        <v>189</v>
      </c>
      <c r="FQ187" s="308" t="s">
        <v>132</v>
      </c>
      <c r="FR187" s="308" t="s">
        <v>132</v>
      </c>
      <c r="FS187" s="309" t="str">
        <f>ADHK!FS187</f>
        <v/>
      </c>
      <c r="FT187" s="309"/>
      <c r="FU187" s="309">
        <f t="shared" si="2436"/>
        <v>0</v>
      </c>
      <c r="FV187" s="310"/>
      <c r="FW187" s="309">
        <f t="shared" si="2437"/>
        <v>0</v>
      </c>
      <c r="FX187" s="310"/>
      <c r="FY187" s="309"/>
      <c r="FZ187" s="309">
        <f t="shared" si="2438"/>
        <v>0</v>
      </c>
      <c r="GA187" s="309">
        <f t="shared" si="2439"/>
        <v>0</v>
      </c>
      <c r="GB187" s="310">
        <v>0.36319999999999997</v>
      </c>
      <c r="GC187" s="311">
        <f t="shared" si="2440"/>
        <v>0</v>
      </c>
      <c r="GD187" s="312">
        <f t="shared" si="2441"/>
        <v>0</v>
      </c>
      <c r="GE187" s="313"/>
      <c r="GF187" s="306">
        <v>11.0</v>
      </c>
      <c r="GG187" s="307" t="s">
        <v>189</v>
      </c>
      <c r="GH187" s="308" t="s">
        <v>132</v>
      </c>
      <c r="GI187" s="308" t="s">
        <v>132</v>
      </c>
      <c r="GJ187" s="309" t="str">
        <f>ADHK!GJ187</f>
        <v/>
      </c>
      <c r="GK187" s="309"/>
      <c r="GL187" s="309">
        <f t="shared" si="2442"/>
        <v>0</v>
      </c>
      <c r="GM187" s="310"/>
      <c r="GN187" s="309">
        <f t="shared" si="2443"/>
        <v>0</v>
      </c>
      <c r="GO187" s="310"/>
      <c r="GP187" s="309"/>
      <c r="GQ187" s="309">
        <f t="shared" si="2444"/>
        <v>0</v>
      </c>
      <c r="GR187" s="309">
        <f t="shared" si="2445"/>
        <v>0</v>
      </c>
      <c r="GS187" s="310">
        <v>0.36319999999999997</v>
      </c>
      <c r="GT187" s="311">
        <f t="shared" si="2446"/>
        <v>0</v>
      </c>
      <c r="GU187" s="312">
        <f t="shared" si="2447"/>
        <v>0</v>
      </c>
      <c r="GV187" s="313"/>
      <c r="GW187" s="306">
        <v>11.0</v>
      </c>
      <c r="GX187" s="307" t="s">
        <v>189</v>
      </c>
      <c r="GY187" s="308" t="s">
        <v>132</v>
      </c>
      <c r="GZ187" s="308" t="s">
        <v>132</v>
      </c>
      <c r="HA187" s="309" t="str">
        <f>ADHK!HA187</f>
        <v/>
      </c>
      <c r="HB187" s="309"/>
      <c r="HC187" s="309">
        <f t="shared" si="2448"/>
        <v>0</v>
      </c>
      <c r="HD187" s="310"/>
      <c r="HE187" s="309">
        <f t="shared" si="2449"/>
        <v>0</v>
      </c>
      <c r="HF187" s="310"/>
      <c r="HG187" s="309"/>
      <c r="HH187" s="309">
        <f t="shared" si="2450"/>
        <v>0</v>
      </c>
      <c r="HI187" s="309">
        <f t="shared" si="2451"/>
        <v>0</v>
      </c>
      <c r="HJ187" s="310">
        <v>0.36319999999999997</v>
      </c>
      <c r="HK187" s="311">
        <f t="shared" si="2452"/>
        <v>0</v>
      </c>
      <c r="HL187" s="312">
        <f t="shared" si="2453"/>
        <v>0</v>
      </c>
      <c r="HM187" s="313"/>
      <c r="HN187" s="306">
        <v>11.0</v>
      </c>
      <c r="HO187" s="307" t="s">
        <v>189</v>
      </c>
      <c r="HP187" s="308" t="s">
        <v>132</v>
      </c>
      <c r="HQ187" s="308" t="s">
        <v>132</v>
      </c>
      <c r="HR187" s="309" t="str">
        <f>ADHK!HR187</f>
        <v/>
      </c>
      <c r="HS187" s="309"/>
      <c r="HT187" s="309">
        <f t="shared" si="2454"/>
        <v>0</v>
      </c>
      <c r="HU187" s="310"/>
      <c r="HV187" s="309">
        <f t="shared" si="2455"/>
        <v>0</v>
      </c>
      <c r="HW187" s="310"/>
      <c r="HX187" s="309"/>
      <c r="HY187" s="309">
        <f t="shared" si="2456"/>
        <v>0</v>
      </c>
      <c r="HZ187" s="309">
        <f t="shared" si="2457"/>
        <v>0</v>
      </c>
      <c r="IA187" s="310">
        <v>0.36319999999999997</v>
      </c>
      <c r="IB187" s="311">
        <f t="shared" si="2458"/>
        <v>0</v>
      </c>
      <c r="IC187" s="312">
        <f t="shared" si="2459"/>
        <v>0</v>
      </c>
      <c r="ID187" s="313"/>
      <c r="IE187" s="306">
        <v>11.0</v>
      </c>
      <c r="IF187" s="307" t="s">
        <v>189</v>
      </c>
      <c r="IG187" s="308" t="s">
        <v>132</v>
      </c>
      <c r="IH187" s="308" t="s">
        <v>132</v>
      </c>
      <c r="II187" s="309" t="str">
        <f>ADHK!II187</f>
        <v/>
      </c>
      <c r="IJ187" s="309"/>
      <c r="IK187" s="309">
        <f t="shared" si="2460"/>
        <v>0</v>
      </c>
      <c r="IL187" s="310"/>
      <c r="IM187" s="309">
        <f t="shared" si="2461"/>
        <v>0</v>
      </c>
      <c r="IN187" s="310"/>
      <c r="IO187" s="309"/>
      <c r="IP187" s="309">
        <f t="shared" si="2462"/>
        <v>0</v>
      </c>
      <c r="IQ187" s="309">
        <f t="shared" si="2463"/>
        <v>0</v>
      </c>
      <c r="IR187" s="310">
        <v>0.36319999999999997</v>
      </c>
      <c r="IS187" s="311">
        <f t="shared" si="2464"/>
        <v>0</v>
      </c>
      <c r="IT187" s="312">
        <f t="shared" si="2465"/>
        <v>0</v>
      </c>
      <c r="IU187" s="313"/>
      <c r="IV187" s="306">
        <v>11.0</v>
      </c>
      <c r="IW187" s="307" t="s">
        <v>189</v>
      </c>
      <c r="IX187" s="308" t="s">
        <v>132</v>
      </c>
      <c r="IY187" s="308" t="s">
        <v>132</v>
      </c>
      <c r="IZ187" s="309" t="str">
        <f>ADHK!IZ187</f>
        <v/>
      </c>
      <c r="JA187" s="309"/>
      <c r="JB187" s="309">
        <f t="shared" si="2466"/>
        <v>0</v>
      </c>
      <c r="JC187" s="310"/>
      <c r="JD187" s="309">
        <f t="shared" si="2467"/>
        <v>0</v>
      </c>
      <c r="JE187" s="310"/>
      <c r="JF187" s="309"/>
      <c r="JG187" s="309">
        <f t="shared" si="2468"/>
        <v>0</v>
      </c>
      <c r="JH187" s="309">
        <f t="shared" si="2469"/>
        <v>0</v>
      </c>
      <c r="JI187" s="310">
        <v>0.36319999999999997</v>
      </c>
      <c r="JJ187" s="311">
        <f t="shared" si="2470"/>
        <v>0</v>
      </c>
      <c r="JK187" s="312">
        <f t="shared" si="2471"/>
        <v>0</v>
      </c>
      <c r="JL187" s="313"/>
      <c r="JM187" s="306">
        <v>11.0</v>
      </c>
      <c r="JN187" s="307" t="s">
        <v>189</v>
      </c>
      <c r="JO187" s="308" t="s">
        <v>132</v>
      </c>
      <c r="JP187" s="308" t="s">
        <v>132</v>
      </c>
      <c r="JQ187" s="309" t="str">
        <f>ADHK!JQ187</f>
        <v/>
      </c>
      <c r="JR187" s="309"/>
      <c r="JS187" s="309">
        <f t="shared" si="2472"/>
        <v>0</v>
      </c>
      <c r="JT187" s="310"/>
      <c r="JU187" s="309">
        <f t="shared" si="2473"/>
        <v>0</v>
      </c>
      <c r="JV187" s="310"/>
      <c r="JW187" s="309"/>
      <c r="JX187" s="309">
        <f t="shared" si="2474"/>
        <v>0</v>
      </c>
      <c r="JY187" s="309">
        <f t="shared" si="2475"/>
        <v>0</v>
      </c>
      <c r="JZ187" s="310">
        <v>0.36319999999999997</v>
      </c>
      <c r="KA187" s="311">
        <f t="shared" si="2476"/>
        <v>0</v>
      </c>
      <c r="KB187" s="312">
        <f t="shared" si="2477"/>
        <v>0</v>
      </c>
      <c r="KC187" s="313"/>
      <c r="KD187" s="306">
        <v>11.0</v>
      </c>
      <c r="KE187" s="307" t="s">
        <v>189</v>
      </c>
      <c r="KF187" s="308" t="s">
        <v>132</v>
      </c>
      <c r="KG187" s="308" t="s">
        <v>132</v>
      </c>
      <c r="KH187" s="309" t="str">
        <f>ADHK!KH187</f>
        <v/>
      </c>
      <c r="KI187" s="309"/>
      <c r="KJ187" s="309">
        <f t="shared" si="2478"/>
        <v>0</v>
      </c>
      <c r="KK187" s="310"/>
      <c r="KL187" s="309">
        <f t="shared" si="2479"/>
        <v>0</v>
      </c>
      <c r="KM187" s="310"/>
      <c r="KN187" s="309"/>
      <c r="KO187" s="309">
        <f t="shared" si="2480"/>
        <v>0</v>
      </c>
      <c r="KP187" s="309">
        <f t="shared" si="2481"/>
        <v>0</v>
      </c>
      <c r="KQ187" s="310">
        <v>0.36319999999999997</v>
      </c>
      <c r="KR187" s="311">
        <f t="shared" si="2482"/>
        <v>0</v>
      </c>
      <c r="KS187" s="312">
        <f t="shared" si="2483"/>
        <v>0</v>
      </c>
      <c r="KT187" s="313"/>
      <c r="KU187" s="314"/>
    </row>
    <row r="188" ht="15.75" customHeight="1">
      <c r="A188" s="306">
        <v>12.0</v>
      </c>
      <c r="B188" s="307" t="s">
        <v>190</v>
      </c>
      <c r="C188" s="308" t="s">
        <v>132</v>
      </c>
      <c r="D188" s="308" t="s">
        <v>132</v>
      </c>
      <c r="E188" s="309" t="str">
        <f>ADHK!E188</f>
        <v/>
      </c>
      <c r="F188" s="309" t="str">
        <f>ADHK!F188</f>
        <v/>
      </c>
      <c r="G188" s="309">
        <f t="shared" si="2376"/>
        <v>0</v>
      </c>
      <c r="H188" s="310"/>
      <c r="I188" s="309">
        <f t="shared" si="2377"/>
        <v>0</v>
      </c>
      <c r="J188" s="310"/>
      <c r="K188" s="309"/>
      <c r="L188" s="309">
        <f t="shared" si="2378"/>
        <v>0</v>
      </c>
      <c r="M188" s="309">
        <f t="shared" si="2379"/>
        <v>0</v>
      </c>
      <c r="N188" s="310">
        <v>0.36319999999999997</v>
      </c>
      <c r="O188" s="311">
        <f t="shared" si="2380"/>
        <v>0</v>
      </c>
      <c r="P188" s="312">
        <f t="shared" si="2381"/>
        <v>0</v>
      </c>
      <c r="Q188" s="313"/>
      <c r="R188" s="306">
        <v>12.0</v>
      </c>
      <c r="S188" s="307" t="s">
        <v>190</v>
      </c>
      <c r="T188" s="308" t="s">
        <v>132</v>
      </c>
      <c r="U188" s="308" t="s">
        <v>132</v>
      </c>
      <c r="V188" s="309" t="str">
        <f>ADHK!V188</f>
        <v/>
      </c>
      <c r="W188" s="309"/>
      <c r="X188" s="309">
        <f t="shared" si="2382"/>
        <v>0</v>
      </c>
      <c r="Y188" s="310"/>
      <c r="Z188" s="309">
        <f t="shared" si="2383"/>
        <v>0</v>
      </c>
      <c r="AA188" s="310"/>
      <c r="AB188" s="309"/>
      <c r="AC188" s="309">
        <f t="shared" si="2384"/>
        <v>0</v>
      </c>
      <c r="AD188" s="309">
        <f t="shared" si="2385"/>
        <v>0</v>
      </c>
      <c r="AE188" s="310">
        <v>0.36319999999999997</v>
      </c>
      <c r="AF188" s="311">
        <f t="shared" si="2386"/>
        <v>0</v>
      </c>
      <c r="AG188" s="312">
        <f t="shared" si="2387"/>
        <v>0</v>
      </c>
      <c r="AH188" s="313"/>
      <c r="AI188" s="306">
        <v>12.0</v>
      </c>
      <c r="AJ188" s="307" t="s">
        <v>190</v>
      </c>
      <c r="AK188" s="308" t="s">
        <v>132</v>
      </c>
      <c r="AL188" s="308" t="s">
        <v>132</v>
      </c>
      <c r="AM188" s="309" t="str">
        <f>ADHK!AM188</f>
        <v/>
      </c>
      <c r="AN188" s="309"/>
      <c r="AO188" s="309">
        <f t="shared" si="2388"/>
        <v>0</v>
      </c>
      <c r="AP188" s="310"/>
      <c r="AQ188" s="309">
        <f t="shared" si="2389"/>
        <v>0</v>
      </c>
      <c r="AR188" s="310"/>
      <c r="AS188" s="309"/>
      <c r="AT188" s="309">
        <f t="shared" si="2390"/>
        <v>0</v>
      </c>
      <c r="AU188" s="309">
        <f t="shared" si="2391"/>
        <v>0</v>
      </c>
      <c r="AV188" s="310">
        <v>0.36319999999999997</v>
      </c>
      <c r="AW188" s="311">
        <f t="shared" si="2392"/>
        <v>0</v>
      </c>
      <c r="AX188" s="312">
        <f t="shared" si="2393"/>
        <v>0</v>
      </c>
      <c r="AY188" s="313"/>
      <c r="AZ188" s="306">
        <v>12.0</v>
      </c>
      <c r="BA188" s="307" t="s">
        <v>190</v>
      </c>
      <c r="BB188" s="308" t="s">
        <v>132</v>
      </c>
      <c r="BC188" s="308" t="s">
        <v>132</v>
      </c>
      <c r="BD188" s="309" t="str">
        <f>ADHK!BD188</f>
        <v/>
      </c>
      <c r="BE188" s="309"/>
      <c r="BF188" s="309">
        <f t="shared" si="2394"/>
        <v>0</v>
      </c>
      <c r="BG188" s="310"/>
      <c r="BH188" s="309">
        <f t="shared" si="2395"/>
        <v>0</v>
      </c>
      <c r="BI188" s="310"/>
      <c r="BJ188" s="309"/>
      <c r="BK188" s="309">
        <f t="shared" si="2396"/>
        <v>0</v>
      </c>
      <c r="BL188" s="309">
        <f t="shared" si="2397"/>
        <v>0</v>
      </c>
      <c r="BM188" s="310">
        <v>0.36319999999999997</v>
      </c>
      <c r="BN188" s="311">
        <f t="shared" si="2398"/>
        <v>0</v>
      </c>
      <c r="BO188" s="312">
        <f t="shared" si="2399"/>
        <v>0</v>
      </c>
      <c r="BP188" s="313"/>
      <c r="BQ188" s="306">
        <v>12.0</v>
      </c>
      <c r="BR188" s="307" t="s">
        <v>190</v>
      </c>
      <c r="BS188" s="308" t="s">
        <v>132</v>
      </c>
      <c r="BT188" s="308" t="s">
        <v>132</v>
      </c>
      <c r="BU188" s="309" t="str">
        <f>ADHK!BU188</f>
        <v/>
      </c>
      <c r="BV188" s="309"/>
      <c r="BW188" s="309">
        <f t="shared" si="2400"/>
        <v>0</v>
      </c>
      <c r="BX188" s="310"/>
      <c r="BY188" s="309">
        <f t="shared" si="2401"/>
        <v>0</v>
      </c>
      <c r="BZ188" s="310"/>
      <c r="CA188" s="309"/>
      <c r="CB188" s="309">
        <f t="shared" si="2402"/>
        <v>0</v>
      </c>
      <c r="CC188" s="309">
        <f t="shared" si="2403"/>
        <v>0</v>
      </c>
      <c r="CD188" s="310">
        <v>0.36319999999999997</v>
      </c>
      <c r="CE188" s="311">
        <f t="shared" si="2404"/>
        <v>0</v>
      </c>
      <c r="CF188" s="312">
        <f t="shared" si="2405"/>
        <v>0</v>
      </c>
      <c r="CG188" s="313"/>
      <c r="CH188" s="306">
        <v>12.0</v>
      </c>
      <c r="CI188" s="307" t="s">
        <v>190</v>
      </c>
      <c r="CJ188" s="308" t="s">
        <v>132</v>
      </c>
      <c r="CK188" s="308" t="s">
        <v>132</v>
      </c>
      <c r="CL188" s="309" t="str">
        <f>ADHK!CL188</f>
        <v/>
      </c>
      <c r="CM188" s="309"/>
      <c r="CN188" s="309">
        <f t="shared" si="2406"/>
        <v>0</v>
      </c>
      <c r="CO188" s="310"/>
      <c r="CP188" s="309">
        <f t="shared" si="2407"/>
        <v>0</v>
      </c>
      <c r="CQ188" s="310"/>
      <c r="CR188" s="309"/>
      <c r="CS188" s="309">
        <f t="shared" si="2408"/>
        <v>0</v>
      </c>
      <c r="CT188" s="309">
        <f t="shared" si="2409"/>
        <v>0</v>
      </c>
      <c r="CU188" s="310">
        <v>0.36319999999999997</v>
      </c>
      <c r="CV188" s="311">
        <f t="shared" si="2410"/>
        <v>0</v>
      </c>
      <c r="CW188" s="312">
        <f t="shared" si="2411"/>
        <v>0</v>
      </c>
      <c r="CX188" s="313"/>
      <c r="CY188" s="306">
        <v>12.0</v>
      </c>
      <c r="CZ188" s="307" t="s">
        <v>190</v>
      </c>
      <c r="DA188" s="308" t="s">
        <v>132</v>
      </c>
      <c r="DB188" s="308" t="s">
        <v>132</v>
      </c>
      <c r="DC188" s="309" t="str">
        <f>ADHK!DC188</f>
        <v/>
      </c>
      <c r="DD188" s="309"/>
      <c r="DE188" s="309">
        <f t="shared" si="2412"/>
        <v>0</v>
      </c>
      <c r="DF188" s="310"/>
      <c r="DG188" s="309">
        <f t="shared" si="2413"/>
        <v>0</v>
      </c>
      <c r="DH188" s="310"/>
      <c r="DI188" s="309"/>
      <c r="DJ188" s="309">
        <f t="shared" si="2414"/>
        <v>0</v>
      </c>
      <c r="DK188" s="309">
        <f t="shared" si="2415"/>
        <v>0</v>
      </c>
      <c r="DL188" s="310">
        <v>0.36319999999999997</v>
      </c>
      <c r="DM188" s="311">
        <f t="shared" si="2416"/>
        <v>0</v>
      </c>
      <c r="DN188" s="312">
        <f t="shared" si="2417"/>
        <v>0</v>
      </c>
      <c r="DO188" s="313"/>
      <c r="DP188" s="306">
        <v>12.0</v>
      </c>
      <c r="DQ188" s="307" t="s">
        <v>190</v>
      </c>
      <c r="DR188" s="308" t="s">
        <v>132</v>
      </c>
      <c r="DS188" s="308" t="s">
        <v>132</v>
      </c>
      <c r="DT188" s="309" t="str">
        <f>ADHK!DT188</f>
        <v/>
      </c>
      <c r="DU188" s="309"/>
      <c r="DV188" s="309">
        <f t="shared" si="2418"/>
        <v>0</v>
      </c>
      <c r="DW188" s="310"/>
      <c r="DX188" s="309">
        <f t="shared" si="2419"/>
        <v>0</v>
      </c>
      <c r="DY188" s="310"/>
      <c r="DZ188" s="309"/>
      <c r="EA188" s="309">
        <f t="shared" si="2420"/>
        <v>0</v>
      </c>
      <c r="EB188" s="309">
        <f t="shared" si="2421"/>
        <v>0</v>
      </c>
      <c r="EC188" s="310">
        <v>0.36319999999999997</v>
      </c>
      <c r="ED188" s="311">
        <f t="shared" si="2422"/>
        <v>0</v>
      </c>
      <c r="EE188" s="312">
        <f t="shared" si="2423"/>
        <v>0</v>
      </c>
      <c r="EF188" s="313"/>
      <c r="EG188" s="306">
        <v>12.0</v>
      </c>
      <c r="EH188" s="307" t="s">
        <v>190</v>
      </c>
      <c r="EI188" s="308" t="s">
        <v>132</v>
      </c>
      <c r="EJ188" s="308" t="s">
        <v>132</v>
      </c>
      <c r="EK188" s="309" t="str">
        <f>ADHK!EK188</f>
        <v/>
      </c>
      <c r="EL188" s="309"/>
      <c r="EM188" s="309">
        <f t="shared" si="2424"/>
        <v>0</v>
      </c>
      <c r="EN188" s="310"/>
      <c r="EO188" s="309">
        <f t="shared" si="2425"/>
        <v>0</v>
      </c>
      <c r="EP188" s="310"/>
      <c r="EQ188" s="309"/>
      <c r="ER188" s="309">
        <f t="shared" si="2426"/>
        <v>0</v>
      </c>
      <c r="ES188" s="309">
        <f t="shared" si="2427"/>
        <v>0</v>
      </c>
      <c r="ET188" s="310">
        <v>0.36319999999999997</v>
      </c>
      <c r="EU188" s="311">
        <f t="shared" si="2428"/>
        <v>0</v>
      </c>
      <c r="EV188" s="312">
        <f t="shared" si="2429"/>
        <v>0</v>
      </c>
      <c r="EW188" s="313"/>
      <c r="EX188" s="306">
        <v>12.0</v>
      </c>
      <c r="EY188" s="307" t="s">
        <v>190</v>
      </c>
      <c r="EZ188" s="308" t="s">
        <v>132</v>
      </c>
      <c r="FA188" s="308" t="s">
        <v>132</v>
      </c>
      <c r="FB188" s="309" t="str">
        <f>ADHK!FB188</f>
        <v/>
      </c>
      <c r="FC188" s="309"/>
      <c r="FD188" s="309">
        <f t="shared" si="2430"/>
        <v>0</v>
      </c>
      <c r="FE188" s="310"/>
      <c r="FF188" s="309">
        <f t="shared" si="2431"/>
        <v>0</v>
      </c>
      <c r="FG188" s="310"/>
      <c r="FH188" s="309"/>
      <c r="FI188" s="309">
        <f t="shared" si="2432"/>
        <v>0</v>
      </c>
      <c r="FJ188" s="309">
        <f t="shared" si="2433"/>
        <v>0</v>
      </c>
      <c r="FK188" s="310">
        <v>0.36319999999999997</v>
      </c>
      <c r="FL188" s="311">
        <f t="shared" si="2434"/>
        <v>0</v>
      </c>
      <c r="FM188" s="312">
        <f t="shared" si="2435"/>
        <v>0</v>
      </c>
      <c r="FN188" s="313"/>
      <c r="FO188" s="306">
        <v>12.0</v>
      </c>
      <c r="FP188" s="307" t="s">
        <v>190</v>
      </c>
      <c r="FQ188" s="308" t="s">
        <v>132</v>
      </c>
      <c r="FR188" s="308" t="s">
        <v>132</v>
      </c>
      <c r="FS188" s="309" t="str">
        <f>ADHK!FS188</f>
        <v/>
      </c>
      <c r="FT188" s="309"/>
      <c r="FU188" s="309">
        <f t="shared" si="2436"/>
        <v>0</v>
      </c>
      <c r="FV188" s="310"/>
      <c r="FW188" s="309">
        <f t="shared" si="2437"/>
        <v>0</v>
      </c>
      <c r="FX188" s="310"/>
      <c r="FY188" s="309"/>
      <c r="FZ188" s="309">
        <f t="shared" si="2438"/>
        <v>0</v>
      </c>
      <c r="GA188" s="309">
        <f t="shared" si="2439"/>
        <v>0</v>
      </c>
      <c r="GB188" s="310">
        <v>0.36319999999999997</v>
      </c>
      <c r="GC188" s="311">
        <f t="shared" si="2440"/>
        <v>0</v>
      </c>
      <c r="GD188" s="312">
        <f t="shared" si="2441"/>
        <v>0</v>
      </c>
      <c r="GE188" s="313"/>
      <c r="GF188" s="306">
        <v>12.0</v>
      </c>
      <c r="GG188" s="307" t="s">
        <v>190</v>
      </c>
      <c r="GH188" s="308" t="s">
        <v>132</v>
      </c>
      <c r="GI188" s="308" t="s">
        <v>132</v>
      </c>
      <c r="GJ188" s="309" t="str">
        <f>ADHK!GJ188</f>
        <v/>
      </c>
      <c r="GK188" s="309"/>
      <c r="GL188" s="309">
        <f t="shared" si="2442"/>
        <v>0</v>
      </c>
      <c r="GM188" s="310"/>
      <c r="GN188" s="309">
        <f t="shared" si="2443"/>
        <v>0</v>
      </c>
      <c r="GO188" s="310"/>
      <c r="GP188" s="309"/>
      <c r="GQ188" s="309">
        <f t="shared" si="2444"/>
        <v>0</v>
      </c>
      <c r="GR188" s="309">
        <f t="shared" si="2445"/>
        <v>0</v>
      </c>
      <c r="GS188" s="310">
        <v>0.36319999999999997</v>
      </c>
      <c r="GT188" s="311">
        <f t="shared" si="2446"/>
        <v>0</v>
      </c>
      <c r="GU188" s="312">
        <f t="shared" si="2447"/>
        <v>0</v>
      </c>
      <c r="GV188" s="313"/>
      <c r="GW188" s="306">
        <v>12.0</v>
      </c>
      <c r="GX188" s="307" t="s">
        <v>190</v>
      </c>
      <c r="GY188" s="308" t="s">
        <v>132</v>
      </c>
      <c r="GZ188" s="308" t="s">
        <v>132</v>
      </c>
      <c r="HA188" s="309" t="str">
        <f>ADHK!HA188</f>
        <v/>
      </c>
      <c r="HB188" s="309"/>
      <c r="HC188" s="309">
        <f t="shared" si="2448"/>
        <v>0</v>
      </c>
      <c r="HD188" s="310"/>
      <c r="HE188" s="309">
        <f t="shared" si="2449"/>
        <v>0</v>
      </c>
      <c r="HF188" s="310"/>
      <c r="HG188" s="309"/>
      <c r="HH188" s="309">
        <f t="shared" si="2450"/>
        <v>0</v>
      </c>
      <c r="HI188" s="309">
        <f t="shared" si="2451"/>
        <v>0</v>
      </c>
      <c r="HJ188" s="310">
        <v>0.36319999999999997</v>
      </c>
      <c r="HK188" s="311">
        <f t="shared" si="2452"/>
        <v>0</v>
      </c>
      <c r="HL188" s="312">
        <f t="shared" si="2453"/>
        <v>0</v>
      </c>
      <c r="HM188" s="313"/>
      <c r="HN188" s="306">
        <v>12.0</v>
      </c>
      <c r="HO188" s="307" t="s">
        <v>190</v>
      </c>
      <c r="HP188" s="308" t="s">
        <v>132</v>
      </c>
      <c r="HQ188" s="308" t="s">
        <v>132</v>
      </c>
      <c r="HR188" s="309" t="str">
        <f>ADHK!HR188</f>
        <v/>
      </c>
      <c r="HS188" s="309"/>
      <c r="HT188" s="309">
        <f t="shared" si="2454"/>
        <v>0</v>
      </c>
      <c r="HU188" s="310"/>
      <c r="HV188" s="309">
        <f t="shared" si="2455"/>
        <v>0</v>
      </c>
      <c r="HW188" s="310"/>
      <c r="HX188" s="309"/>
      <c r="HY188" s="309">
        <f t="shared" si="2456"/>
        <v>0</v>
      </c>
      <c r="HZ188" s="309">
        <f t="shared" si="2457"/>
        <v>0</v>
      </c>
      <c r="IA188" s="310">
        <v>0.36319999999999997</v>
      </c>
      <c r="IB188" s="311">
        <f t="shared" si="2458"/>
        <v>0</v>
      </c>
      <c r="IC188" s="312">
        <f t="shared" si="2459"/>
        <v>0</v>
      </c>
      <c r="ID188" s="313"/>
      <c r="IE188" s="306">
        <v>12.0</v>
      </c>
      <c r="IF188" s="307" t="s">
        <v>190</v>
      </c>
      <c r="IG188" s="308" t="s">
        <v>132</v>
      </c>
      <c r="IH188" s="308" t="s">
        <v>132</v>
      </c>
      <c r="II188" s="309" t="str">
        <f>ADHK!II188</f>
        <v/>
      </c>
      <c r="IJ188" s="309"/>
      <c r="IK188" s="309">
        <f t="shared" si="2460"/>
        <v>0</v>
      </c>
      <c r="IL188" s="310"/>
      <c r="IM188" s="309">
        <f t="shared" si="2461"/>
        <v>0</v>
      </c>
      <c r="IN188" s="310"/>
      <c r="IO188" s="309"/>
      <c r="IP188" s="309">
        <f t="shared" si="2462"/>
        <v>0</v>
      </c>
      <c r="IQ188" s="309">
        <f t="shared" si="2463"/>
        <v>0</v>
      </c>
      <c r="IR188" s="310">
        <v>0.36319999999999997</v>
      </c>
      <c r="IS188" s="311">
        <f t="shared" si="2464"/>
        <v>0</v>
      </c>
      <c r="IT188" s="312">
        <f t="shared" si="2465"/>
        <v>0</v>
      </c>
      <c r="IU188" s="313"/>
      <c r="IV188" s="306">
        <v>12.0</v>
      </c>
      <c r="IW188" s="307" t="s">
        <v>190</v>
      </c>
      <c r="IX188" s="308" t="s">
        <v>132</v>
      </c>
      <c r="IY188" s="308" t="s">
        <v>132</v>
      </c>
      <c r="IZ188" s="309" t="str">
        <f>ADHK!IZ188</f>
        <v/>
      </c>
      <c r="JA188" s="309"/>
      <c r="JB188" s="309">
        <f t="shared" si="2466"/>
        <v>0</v>
      </c>
      <c r="JC188" s="310"/>
      <c r="JD188" s="309">
        <f t="shared" si="2467"/>
        <v>0</v>
      </c>
      <c r="JE188" s="310"/>
      <c r="JF188" s="309"/>
      <c r="JG188" s="309">
        <f t="shared" si="2468"/>
        <v>0</v>
      </c>
      <c r="JH188" s="309">
        <f t="shared" si="2469"/>
        <v>0</v>
      </c>
      <c r="JI188" s="310">
        <v>0.36319999999999997</v>
      </c>
      <c r="JJ188" s="311">
        <f t="shared" si="2470"/>
        <v>0</v>
      </c>
      <c r="JK188" s="312">
        <f t="shared" si="2471"/>
        <v>0</v>
      </c>
      <c r="JL188" s="313"/>
      <c r="JM188" s="306">
        <v>12.0</v>
      </c>
      <c r="JN188" s="307" t="s">
        <v>190</v>
      </c>
      <c r="JO188" s="308" t="s">
        <v>132</v>
      </c>
      <c r="JP188" s="308" t="s">
        <v>132</v>
      </c>
      <c r="JQ188" s="309" t="str">
        <f>ADHK!JQ188</f>
        <v/>
      </c>
      <c r="JR188" s="309"/>
      <c r="JS188" s="309">
        <f t="shared" si="2472"/>
        <v>0</v>
      </c>
      <c r="JT188" s="310"/>
      <c r="JU188" s="309">
        <f t="shared" si="2473"/>
        <v>0</v>
      </c>
      <c r="JV188" s="310"/>
      <c r="JW188" s="309"/>
      <c r="JX188" s="309">
        <f t="shared" si="2474"/>
        <v>0</v>
      </c>
      <c r="JY188" s="309">
        <f t="shared" si="2475"/>
        <v>0</v>
      </c>
      <c r="JZ188" s="310">
        <v>0.36319999999999997</v>
      </c>
      <c r="KA188" s="311">
        <f t="shared" si="2476"/>
        <v>0</v>
      </c>
      <c r="KB188" s="312">
        <f t="shared" si="2477"/>
        <v>0</v>
      </c>
      <c r="KC188" s="313"/>
      <c r="KD188" s="306">
        <v>12.0</v>
      </c>
      <c r="KE188" s="307" t="s">
        <v>190</v>
      </c>
      <c r="KF188" s="308" t="s">
        <v>132</v>
      </c>
      <c r="KG188" s="308" t="s">
        <v>132</v>
      </c>
      <c r="KH188" s="309" t="str">
        <f>ADHK!KH188</f>
        <v/>
      </c>
      <c r="KI188" s="309"/>
      <c r="KJ188" s="309">
        <f t="shared" si="2478"/>
        <v>0</v>
      </c>
      <c r="KK188" s="310"/>
      <c r="KL188" s="309">
        <f t="shared" si="2479"/>
        <v>0</v>
      </c>
      <c r="KM188" s="310"/>
      <c r="KN188" s="309"/>
      <c r="KO188" s="309">
        <f t="shared" si="2480"/>
        <v>0</v>
      </c>
      <c r="KP188" s="309">
        <f t="shared" si="2481"/>
        <v>0</v>
      </c>
      <c r="KQ188" s="310">
        <v>0.36319999999999997</v>
      </c>
      <c r="KR188" s="311">
        <f t="shared" si="2482"/>
        <v>0</v>
      </c>
      <c r="KS188" s="312">
        <f t="shared" si="2483"/>
        <v>0</v>
      </c>
      <c r="KT188" s="313"/>
      <c r="KU188" s="314"/>
    </row>
    <row r="189" ht="15.75" customHeight="1">
      <c r="A189" s="306">
        <v>13.0</v>
      </c>
      <c r="B189" s="307" t="s">
        <v>191</v>
      </c>
      <c r="C189" s="308" t="s">
        <v>132</v>
      </c>
      <c r="D189" s="308" t="s">
        <v>132</v>
      </c>
      <c r="E189" s="309" t="str">
        <f>ADHK!E189</f>
        <v/>
      </c>
      <c r="F189" s="309" t="str">
        <f>ADHK!F189</f>
        <v/>
      </c>
      <c r="G189" s="309">
        <f t="shared" si="2376"/>
        <v>0</v>
      </c>
      <c r="H189" s="310"/>
      <c r="I189" s="309">
        <f t="shared" si="2377"/>
        <v>0</v>
      </c>
      <c r="J189" s="310"/>
      <c r="K189" s="309"/>
      <c r="L189" s="309">
        <f t="shared" si="2378"/>
        <v>0</v>
      </c>
      <c r="M189" s="309">
        <f t="shared" si="2379"/>
        <v>0</v>
      </c>
      <c r="N189" s="310">
        <v>0.36319999999999997</v>
      </c>
      <c r="O189" s="311">
        <f t="shared" si="2380"/>
        <v>0</v>
      </c>
      <c r="P189" s="312">
        <f t="shared" si="2381"/>
        <v>0</v>
      </c>
      <c r="Q189" s="313"/>
      <c r="R189" s="306">
        <v>13.0</v>
      </c>
      <c r="S189" s="307" t="s">
        <v>191</v>
      </c>
      <c r="T189" s="308" t="s">
        <v>132</v>
      </c>
      <c r="U189" s="308" t="s">
        <v>132</v>
      </c>
      <c r="V189" s="309" t="str">
        <f>ADHK!V189</f>
        <v/>
      </c>
      <c r="W189" s="309"/>
      <c r="X189" s="309">
        <f t="shared" si="2382"/>
        <v>0</v>
      </c>
      <c r="Y189" s="310"/>
      <c r="Z189" s="309">
        <f t="shared" si="2383"/>
        <v>0</v>
      </c>
      <c r="AA189" s="310"/>
      <c r="AB189" s="309"/>
      <c r="AC189" s="309">
        <f t="shared" si="2384"/>
        <v>0</v>
      </c>
      <c r="AD189" s="309">
        <f t="shared" si="2385"/>
        <v>0</v>
      </c>
      <c r="AE189" s="310">
        <v>0.36319999999999997</v>
      </c>
      <c r="AF189" s="311">
        <f t="shared" si="2386"/>
        <v>0</v>
      </c>
      <c r="AG189" s="312">
        <f t="shared" si="2387"/>
        <v>0</v>
      </c>
      <c r="AH189" s="313"/>
      <c r="AI189" s="306">
        <v>13.0</v>
      </c>
      <c r="AJ189" s="307" t="s">
        <v>191</v>
      </c>
      <c r="AK189" s="308" t="s">
        <v>132</v>
      </c>
      <c r="AL189" s="308" t="s">
        <v>132</v>
      </c>
      <c r="AM189" s="309" t="str">
        <f>ADHK!AM189</f>
        <v/>
      </c>
      <c r="AN189" s="309"/>
      <c r="AO189" s="309">
        <f t="shared" si="2388"/>
        <v>0</v>
      </c>
      <c r="AP189" s="310"/>
      <c r="AQ189" s="309">
        <f t="shared" si="2389"/>
        <v>0</v>
      </c>
      <c r="AR189" s="310"/>
      <c r="AS189" s="309"/>
      <c r="AT189" s="309">
        <f t="shared" si="2390"/>
        <v>0</v>
      </c>
      <c r="AU189" s="309">
        <f t="shared" si="2391"/>
        <v>0</v>
      </c>
      <c r="AV189" s="310">
        <v>0.36319999999999997</v>
      </c>
      <c r="AW189" s="311">
        <f t="shared" si="2392"/>
        <v>0</v>
      </c>
      <c r="AX189" s="312">
        <f t="shared" si="2393"/>
        <v>0</v>
      </c>
      <c r="AY189" s="313"/>
      <c r="AZ189" s="306">
        <v>13.0</v>
      </c>
      <c r="BA189" s="307" t="s">
        <v>191</v>
      </c>
      <c r="BB189" s="308" t="s">
        <v>132</v>
      </c>
      <c r="BC189" s="308" t="s">
        <v>132</v>
      </c>
      <c r="BD189" s="309" t="str">
        <f>ADHK!BD189</f>
        <v/>
      </c>
      <c r="BE189" s="309"/>
      <c r="BF189" s="309">
        <f t="shared" si="2394"/>
        <v>0</v>
      </c>
      <c r="BG189" s="310"/>
      <c r="BH189" s="309">
        <f t="shared" si="2395"/>
        <v>0</v>
      </c>
      <c r="BI189" s="310"/>
      <c r="BJ189" s="309"/>
      <c r="BK189" s="309">
        <f t="shared" si="2396"/>
        <v>0</v>
      </c>
      <c r="BL189" s="309">
        <f t="shared" si="2397"/>
        <v>0</v>
      </c>
      <c r="BM189" s="310">
        <v>0.36319999999999997</v>
      </c>
      <c r="BN189" s="311">
        <f t="shared" si="2398"/>
        <v>0</v>
      </c>
      <c r="BO189" s="312">
        <f t="shared" si="2399"/>
        <v>0</v>
      </c>
      <c r="BP189" s="313"/>
      <c r="BQ189" s="306">
        <v>13.0</v>
      </c>
      <c r="BR189" s="307" t="s">
        <v>191</v>
      </c>
      <c r="BS189" s="308" t="s">
        <v>132</v>
      </c>
      <c r="BT189" s="308" t="s">
        <v>132</v>
      </c>
      <c r="BU189" s="309" t="str">
        <f>ADHK!BU189</f>
        <v/>
      </c>
      <c r="BV189" s="309"/>
      <c r="BW189" s="309">
        <f t="shared" si="2400"/>
        <v>0</v>
      </c>
      <c r="BX189" s="310"/>
      <c r="BY189" s="309">
        <f t="shared" si="2401"/>
        <v>0</v>
      </c>
      <c r="BZ189" s="310"/>
      <c r="CA189" s="309"/>
      <c r="CB189" s="309">
        <f t="shared" si="2402"/>
        <v>0</v>
      </c>
      <c r="CC189" s="309">
        <f t="shared" si="2403"/>
        <v>0</v>
      </c>
      <c r="CD189" s="310">
        <v>0.36319999999999997</v>
      </c>
      <c r="CE189" s="311">
        <f t="shared" si="2404"/>
        <v>0</v>
      </c>
      <c r="CF189" s="312">
        <f t="shared" si="2405"/>
        <v>0</v>
      </c>
      <c r="CG189" s="313"/>
      <c r="CH189" s="306">
        <v>13.0</v>
      </c>
      <c r="CI189" s="307" t="s">
        <v>191</v>
      </c>
      <c r="CJ189" s="308" t="s">
        <v>132</v>
      </c>
      <c r="CK189" s="308" t="s">
        <v>132</v>
      </c>
      <c r="CL189" s="309" t="str">
        <f>ADHK!CL189</f>
        <v/>
      </c>
      <c r="CM189" s="309"/>
      <c r="CN189" s="309">
        <f t="shared" si="2406"/>
        <v>0</v>
      </c>
      <c r="CO189" s="310"/>
      <c r="CP189" s="309">
        <f t="shared" si="2407"/>
        <v>0</v>
      </c>
      <c r="CQ189" s="310"/>
      <c r="CR189" s="309"/>
      <c r="CS189" s="309">
        <f t="shared" si="2408"/>
        <v>0</v>
      </c>
      <c r="CT189" s="309">
        <f t="shared" si="2409"/>
        <v>0</v>
      </c>
      <c r="CU189" s="310">
        <v>0.36319999999999997</v>
      </c>
      <c r="CV189" s="311">
        <f t="shared" si="2410"/>
        <v>0</v>
      </c>
      <c r="CW189" s="312">
        <f t="shared" si="2411"/>
        <v>0</v>
      </c>
      <c r="CX189" s="313"/>
      <c r="CY189" s="306">
        <v>13.0</v>
      </c>
      <c r="CZ189" s="307" t="s">
        <v>191</v>
      </c>
      <c r="DA189" s="308" t="s">
        <v>132</v>
      </c>
      <c r="DB189" s="308" t="s">
        <v>132</v>
      </c>
      <c r="DC189" s="309" t="str">
        <f>ADHK!DC189</f>
        <v/>
      </c>
      <c r="DD189" s="309"/>
      <c r="DE189" s="309">
        <f t="shared" si="2412"/>
        <v>0</v>
      </c>
      <c r="DF189" s="310"/>
      <c r="DG189" s="309">
        <f t="shared" si="2413"/>
        <v>0</v>
      </c>
      <c r="DH189" s="310"/>
      <c r="DI189" s="309"/>
      <c r="DJ189" s="309">
        <f t="shared" si="2414"/>
        <v>0</v>
      </c>
      <c r="DK189" s="309">
        <f t="shared" si="2415"/>
        <v>0</v>
      </c>
      <c r="DL189" s="310">
        <v>0.36319999999999997</v>
      </c>
      <c r="DM189" s="311">
        <f t="shared" si="2416"/>
        <v>0</v>
      </c>
      <c r="DN189" s="312">
        <f t="shared" si="2417"/>
        <v>0</v>
      </c>
      <c r="DO189" s="313"/>
      <c r="DP189" s="306">
        <v>13.0</v>
      </c>
      <c r="DQ189" s="307" t="s">
        <v>191</v>
      </c>
      <c r="DR189" s="308" t="s">
        <v>132</v>
      </c>
      <c r="DS189" s="308" t="s">
        <v>132</v>
      </c>
      <c r="DT189" s="309" t="str">
        <f>ADHK!DT189</f>
        <v/>
      </c>
      <c r="DU189" s="309"/>
      <c r="DV189" s="309">
        <f t="shared" si="2418"/>
        <v>0</v>
      </c>
      <c r="DW189" s="310"/>
      <c r="DX189" s="309">
        <f t="shared" si="2419"/>
        <v>0</v>
      </c>
      <c r="DY189" s="310"/>
      <c r="DZ189" s="309"/>
      <c r="EA189" s="309">
        <f t="shared" si="2420"/>
        <v>0</v>
      </c>
      <c r="EB189" s="309">
        <f t="shared" si="2421"/>
        <v>0</v>
      </c>
      <c r="EC189" s="310">
        <v>0.36319999999999997</v>
      </c>
      <c r="ED189" s="311">
        <f t="shared" si="2422"/>
        <v>0</v>
      </c>
      <c r="EE189" s="312">
        <f t="shared" si="2423"/>
        <v>0</v>
      </c>
      <c r="EF189" s="313"/>
      <c r="EG189" s="306">
        <v>13.0</v>
      </c>
      <c r="EH189" s="307" t="s">
        <v>191</v>
      </c>
      <c r="EI189" s="308" t="s">
        <v>132</v>
      </c>
      <c r="EJ189" s="308" t="s">
        <v>132</v>
      </c>
      <c r="EK189" s="309" t="str">
        <f>ADHK!EK189</f>
        <v/>
      </c>
      <c r="EL189" s="309"/>
      <c r="EM189" s="309">
        <f t="shared" si="2424"/>
        <v>0</v>
      </c>
      <c r="EN189" s="310"/>
      <c r="EO189" s="309">
        <f t="shared" si="2425"/>
        <v>0</v>
      </c>
      <c r="EP189" s="310"/>
      <c r="EQ189" s="309"/>
      <c r="ER189" s="309">
        <f t="shared" si="2426"/>
        <v>0</v>
      </c>
      <c r="ES189" s="309">
        <f t="shared" si="2427"/>
        <v>0</v>
      </c>
      <c r="ET189" s="310">
        <v>0.36319999999999997</v>
      </c>
      <c r="EU189" s="311">
        <f t="shared" si="2428"/>
        <v>0</v>
      </c>
      <c r="EV189" s="312">
        <f t="shared" si="2429"/>
        <v>0</v>
      </c>
      <c r="EW189" s="313"/>
      <c r="EX189" s="306">
        <v>13.0</v>
      </c>
      <c r="EY189" s="307" t="s">
        <v>191</v>
      </c>
      <c r="EZ189" s="308" t="s">
        <v>132</v>
      </c>
      <c r="FA189" s="308" t="s">
        <v>132</v>
      </c>
      <c r="FB189" s="309" t="str">
        <f>ADHK!FB189</f>
        <v/>
      </c>
      <c r="FC189" s="309"/>
      <c r="FD189" s="309">
        <f t="shared" si="2430"/>
        <v>0</v>
      </c>
      <c r="FE189" s="310"/>
      <c r="FF189" s="309">
        <f t="shared" si="2431"/>
        <v>0</v>
      </c>
      <c r="FG189" s="310"/>
      <c r="FH189" s="309"/>
      <c r="FI189" s="309">
        <f t="shared" si="2432"/>
        <v>0</v>
      </c>
      <c r="FJ189" s="309">
        <f t="shared" si="2433"/>
        <v>0</v>
      </c>
      <c r="FK189" s="310">
        <v>0.36319999999999997</v>
      </c>
      <c r="FL189" s="311">
        <f t="shared" si="2434"/>
        <v>0</v>
      </c>
      <c r="FM189" s="312">
        <f t="shared" si="2435"/>
        <v>0</v>
      </c>
      <c r="FN189" s="313"/>
      <c r="FO189" s="306">
        <v>13.0</v>
      </c>
      <c r="FP189" s="307" t="s">
        <v>191</v>
      </c>
      <c r="FQ189" s="308" t="s">
        <v>132</v>
      </c>
      <c r="FR189" s="308" t="s">
        <v>132</v>
      </c>
      <c r="FS189" s="309" t="str">
        <f>ADHK!FS189</f>
        <v/>
      </c>
      <c r="FT189" s="309"/>
      <c r="FU189" s="309">
        <f t="shared" si="2436"/>
        <v>0</v>
      </c>
      <c r="FV189" s="310"/>
      <c r="FW189" s="309">
        <f t="shared" si="2437"/>
        <v>0</v>
      </c>
      <c r="FX189" s="310"/>
      <c r="FY189" s="309"/>
      <c r="FZ189" s="309">
        <f t="shared" si="2438"/>
        <v>0</v>
      </c>
      <c r="GA189" s="309">
        <f t="shared" si="2439"/>
        <v>0</v>
      </c>
      <c r="GB189" s="310">
        <v>0.36319999999999997</v>
      </c>
      <c r="GC189" s="311">
        <f t="shared" si="2440"/>
        <v>0</v>
      </c>
      <c r="GD189" s="312">
        <f t="shared" si="2441"/>
        <v>0</v>
      </c>
      <c r="GE189" s="313"/>
      <c r="GF189" s="306">
        <v>13.0</v>
      </c>
      <c r="GG189" s="307" t="s">
        <v>191</v>
      </c>
      <c r="GH189" s="308" t="s">
        <v>132</v>
      </c>
      <c r="GI189" s="308" t="s">
        <v>132</v>
      </c>
      <c r="GJ189" s="309" t="str">
        <f>ADHK!GJ189</f>
        <v/>
      </c>
      <c r="GK189" s="309"/>
      <c r="GL189" s="309">
        <f t="shared" si="2442"/>
        <v>0</v>
      </c>
      <c r="GM189" s="310"/>
      <c r="GN189" s="309">
        <f t="shared" si="2443"/>
        <v>0</v>
      </c>
      <c r="GO189" s="310"/>
      <c r="GP189" s="309"/>
      <c r="GQ189" s="309">
        <f t="shared" si="2444"/>
        <v>0</v>
      </c>
      <c r="GR189" s="309">
        <f t="shared" si="2445"/>
        <v>0</v>
      </c>
      <c r="GS189" s="310">
        <v>0.36319999999999997</v>
      </c>
      <c r="GT189" s="311">
        <f t="shared" si="2446"/>
        <v>0</v>
      </c>
      <c r="GU189" s="312">
        <f t="shared" si="2447"/>
        <v>0</v>
      </c>
      <c r="GV189" s="313"/>
      <c r="GW189" s="306">
        <v>13.0</v>
      </c>
      <c r="GX189" s="307" t="s">
        <v>191</v>
      </c>
      <c r="GY189" s="308" t="s">
        <v>132</v>
      </c>
      <c r="GZ189" s="308" t="s">
        <v>132</v>
      </c>
      <c r="HA189" s="309" t="str">
        <f>ADHK!HA189</f>
        <v/>
      </c>
      <c r="HB189" s="309"/>
      <c r="HC189" s="309">
        <f t="shared" si="2448"/>
        <v>0</v>
      </c>
      <c r="HD189" s="310"/>
      <c r="HE189" s="309">
        <f t="shared" si="2449"/>
        <v>0</v>
      </c>
      <c r="HF189" s="310"/>
      <c r="HG189" s="309"/>
      <c r="HH189" s="309">
        <f t="shared" si="2450"/>
        <v>0</v>
      </c>
      <c r="HI189" s="309">
        <f t="shared" si="2451"/>
        <v>0</v>
      </c>
      <c r="HJ189" s="310">
        <v>0.36319999999999997</v>
      </c>
      <c r="HK189" s="311">
        <f t="shared" si="2452"/>
        <v>0</v>
      </c>
      <c r="HL189" s="312">
        <f t="shared" si="2453"/>
        <v>0</v>
      </c>
      <c r="HM189" s="313"/>
      <c r="HN189" s="306">
        <v>13.0</v>
      </c>
      <c r="HO189" s="307" t="s">
        <v>191</v>
      </c>
      <c r="HP189" s="308" t="s">
        <v>132</v>
      </c>
      <c r="HQ189" s="308" t="s">
        <v>132</v>
      </c>
      <c r="HR189" s="309" t="str">
        <f>ADHK!HR189</f>
        <v/>
      </c>
      <c r="HS189" s="309"/>
      <c r="HT189" s="309">
        <f t="shared" si="2454"/>
        <v>0</v>
      </c>
      <c r="HU189" s="310"/>
      <c r="HV189" s="309">
        <f t="shared" si="2455"/>
        <v>0</v>
      </c>
      <c r="HW189" s="310"/>
      <c r="HX189" s="309"/>
      <c r="HY189" s="309">
        <f t="shared" si="2456"/>
        <v>0</v>
      </c>
      <c r="HZ189" s="309">
        <f t="shared" si="2457"/>
        <v>0</v>
      </c>
      <c r="IA189" s="310">
        <v>0.36319999999999997</v>
      </c>
      <c r="IB189" s="311">
        <f t="shared" si="2458"/>
        <v>0</v>
      </c>
      <c r="IC189" s="312">
        <f t="shared" si="2459"/>
        <v>0</v>
      </c>
      <c r="ID189" s="313"/>
      <c r="IE189" s="306">
        <v>13.0</v>
      </c>
      <c r="IF189" s="307" t="s">
        <v>191</v>
      </c>
      <c r="IG189" s="308" t="s">
        <v>132</v>
      </c>
      <c r="IH189" s="308" t="s">
        <v>132</v>
      </c>
      <c r="II189" s="309" t="str">
        <f>ADHK!II189</f>
        <v/>
      </c>
      <c r="IJ189" s="309"/>
      <c r="IK189" s="309">
        <f t="shared" si="2460"/>
        <v>0</v>
      </c>
      <c r="IL189" s="310"/>
      <c r="IM189" s="309">
        <f t="shared" si="2461"/>
        <v>0</v>
      </c>
      <c r="IN189" s="310"/>
      <c r="IO189" s="309"/>
      <c r="IP189" s="309">
        <f t="shared" si="2462"/>
        <v>0</v>
      </c>
      <c r="IQ189" s="309">
        <f t="shared" si="2463"/>
        <v>0</v>
      </c>
      <c r="IR189" s="310">
        <v>0.36319999999999997</v>
      </c>
      <c r="IS189" s="311">
        <f t="shared" si="2464"/>
        <v>0</v>
      </c>
      <c r="IT189" s="312">
        <f t="shared" si="2465"/>
        <v>0</v>
      </c>
      <c r="IU189" s="313"/>
      <c r="IV189" s="306">
        <v>13.0</v>
      </c>
      <c r="IW189" s="307" t="s">
        <v>191</v>
      </c>
      <c r="IX189" s="308" t="s">
        <v>132</v>
      </c>
      <c r="IY189" s="308" t="s">
        <v>132</v>
      </c>
      <c r="IZ189" s="309" t="str">
        <f>ADHK!IZ189</f>
        <v/>
      </c>
      <c r="JA189" s="309"/>
      <c r="JB189" s="309">
        <f t="shared" si="2466"/>
        <v>0</v>
      </c>
      <c r="JC189" s="310"/>
      <c r="JD189" s="309">
        <f t="shared" si="2467"/>
        <v>0</v>
      </c>
      <c r="JE189" s="310"/>
      <c r="JF189" s="309"/>
      <c r="JG189" s="309">
        <f t="shared" si="2468"/>
        <v>0</v>
      </c>
      <c r="JH189" s="309">
        <f t="shared" si="2469"/>
        <v>0</v>
      </c>
      <c r="JI189" s="310">
        <v>0.36319999999999997</v>
      </c>
      <c r="JJ189" s="311">
        <f t="shared" si="2470"/>
        <v>0</v>
      </c>
      <c r="JK189" s="312">
        <f t="shared" si="2471"/>
        <v>0</v>
      </c>
      <c r="JL189" s="313"/>
      <c r="JM189" s="306">
        <v>13.0</v>
      </c>
      <c r="JN189" s="307" t="s">
        <v>191</v>
      </c>
      <c r="JO189" s="308" t="s">
        <v>132</v>
      </c>
      <c r="JP189" s="308" t="s">
        <v>132</v>
      </c>
      <c r="JQ189" s="309" t="str">
        <f>ADHK!JQ189</f>
        <v/>
      </c>
      <c r="JR189" s="309"/>
      <c r="JS189" s="309">
        <f t="shared" si="2472"/>
        <v>0</v>
      </c>
      <c r="JT189" s="310"/>
      <c r="JU189" s="309">
        <f t="shared" si="2473"/>
        <v>0</v>
      </c>
      <c r="JV189" s="310"/>
      <c r="JW189" s="309"/>
      <c r="JX189" s="309">
        <f t="shared" si="2474"/>
        <v>0</v>
      </c>
      <c r="JY189" s="309">
        <f t="shared" si="2475"/>
        <v>0</v>
      </c>
      <c r="JZ189" s="310">
        <v>0.36319999999999997</v>
      </c>
      <c r="KA189" s="311">
        <f t="shared" si="2476"/>
        <v>0</v>
      </c>
      <c r="KB189" s="312">
        <f t="shared" si="2477"/>
        <v>0</v>
      </c>
      <c r="KC189" s="313"/>
      <c r="KD189" s="306">
        <v>13.0</v>
      </c>
      <c r="KE189" s="307" t="s">
        <v>191</v>
      </c>
      <c r="KF189" s="308" t="s">
        <v>132</v>
      </c>
      <c r="KG189" s="308" t="s">
        <v>132</v>
      </c>
      <c r="KH189" s="309" t="str">
        <f>ADHK!KH189</f>
        <v/>
      </c>
      <c r="KI189" s="309"/>
      <c r="KJ189" s="309">
        <f t="shared" si="2478"/>
        <v>0</v>
      </c>
      <c r="KK189" s="310"/>
      <c r="KL189" s="309">
        <f t="shared" si="2479"/>
        <v>0</v>
      </c>
      <c r="KM189" s="310"/>
      <c r="KN189" s="309"/>
      <c r="KO189" s="309">
        <f t="shared" si="2480"/>
        <v>0</v>
      </c>
      <c r="KP189" s="309">
        <f t="shared" si="2481"/>
        <v>0</v>
      </c>
      <c r="KQ189" s="310">
        <v>0.36319999999999997</v>
      </c>
      <c r="KR189" s="311">
        <f t="shared" si="2482"/>
        <v>0</v>
      </c>
      <c r="KS189" s="312">
        <f t="shared" si="2483"/>
        <v>0</v>
      </c>
      <c r="KT189" s="313"/>
      <c r="KU189" s="314"/>
    </row>
    <row r="190" ht="15.75" customHeight="1">
      <c r="A190" s="306">
        <v>14.0</v>
      </c>
      <c r="B190" s="307" t="s">
        <v>192</v>
      </c>
      <c r="C190" s="308" t="s">
        <v>132</v>
      </c>
      <c r="D190" s="308" t="s">
        <v>132</v>
      </c>
      <c r="E190" s="309" t="str">
        <f>ADHK!E190</f>
        <v/>
      </c>
      <c r="F190" s="309" t="str">
        <f>ADHK!F190</f>
        <v/>
      </c>
      <c r="G190" s="309">
        <f t="shared" si="2376"/>
        <v>0</v>
      </c>
      <c r="H190" s="310"/>
      <c r="I190" s="309">
        <f t="shared" si="2377"/>
        <v>0</v>
      </c>
      <c r="J190" s="310"/>
      <c r="K190" s="309"/>
      <c r="L190" s="309">
        <f t="shared" si="2378"/>
        <v>0</v>
      </c>
      <c r="M190" s="309">
        <f t="shared" si="2379"/>
        <v>0</v>
      </c>
      <c r="N190" s="310">
        <v>0.36319999999999997</v>
      </c>
      <c r="O190" s="311">
        <f t="shared" si="2380"/>
        <v>0</v>
      </c>
      <c r="P190" s="312">
        <f t="shared" si="2381"/>
        <v>0</v>
      </c>
      <c r="Q190" s="313"/>
      <c r="R190" s="306">
        <v>14.0</v>
      </c>
      <c r="S190" s="307" t="s">
        <v>192</v>
      </c>
      <c r="T190" s="308" t="s">
        <v>132</v>
      </c>
      <c r="U190" s="308" t="s">
        <v>132</v>
      </c>
      <c r="V190" s="309" t="str">
        <f>ADHK!V190</f>
        <v/>
      </c>
      <c r="W190" s="309"/>
      <c r="X190" s="309">
        <f t="shared" si="2382"/>
        <v>0</v>
      </c>
      <c r="Y190" s="310"/>
      <c r="Z190" s="309">
        <f t="shared" si="2383"/>
        <v>0</v>
      </c>
      <c r="AA190" s="310"/>
      <c r="AB190" s="309"/>
      <c r="AC190" s="309">
        <f t="shared" si="2384"/>
        <v>0</v>
      </c>
      <c r="AD190" s="309">
        <f t="shared" si="2385"/>
        <v>0</v>
      </c>
      <c r="AE190" s="310">
        <v>0.36319999999999997</v>
      </c>
      <c r="AF190" s="311">
        <f t="shared" si="2386"/>
        <v>0</v>
      </c>
      <c r="AG190" s="312">
        <f t="shared" si="2387"/>
        <v>0</v>
      </c>
      <c r="AH190" s="313"/>
      <c r="AI190" s="306">
        <v>14.0</v>
      </c>
      <c r="AJ190" s="307" t="s">
        <v>192</v>
      </c>
      <c r="AK190" s="308" t="s">
        <v>132</v>
      </c>
      <c r="AL190" s="308" t="s">
        <v>132</v>
      </c>
      <c r="AM190" s="309" t="str">
        <f>ADHK!AM190</f>
        <v/>
      </c>
      <c r="AN190" s="309"/>
      <c r="AO190" s="309">
        <f t="shared" si="2388"/>
        <v>0</v>
      </c>
      <c r="AP190" s="310"/>
      <c r="AQ190" s="309">
        <f t="shared" si="2389"/>
        <v>0</v>
      </c>
      <c r="AR190" s="310"/>
      <c r="AS190" s="309"/>
      <c r="AT190" s="309">
        <f t="shared" si="2390"/>
        <v>0</v>
      </c>
      <c r="AU190" s="309">
        <f t="shared" si="2391"/>
        <v>0</v>
      </c>
      <c r="AV190" s="310">
        <v>0.36319999999999997</v>
      </c>
      <c r="AW190" s="311">
        <f t="shared" si="2392"/>
        <v>0</v>
      </c>
      <c r="AX190" s="312">
        <f t="shared" si="2393"/>
        <v>0</v>
      </c>
      <c r="AY190" s="313"/>
      <c r="AZ190" s="306">
        <v>14.0</v>
      </c>
      <c r="BA190" s="307" t="s">
        <v>192</v>
      </c>
      <c r="BB190" s="308" t="s">
        <v>132</v>
      </c>
      <c r="BC190" s="308" t="s">
        <v>132</v>
      </c>
      <c r="BD190" s="309" t="str">
        <f>ADHK!BD190</f>
        <v/>
      </c>
      <c r="BE190" s="309"/>
      <c r="BF190" s="309">
        <f t="shared" si="2394"/>
        <v>0</v>
      </c>
      <c r="BG190" s="310"/>
      <c r="BH190" s="309">
        <f t="shared" si="2395"/>
        <v>0</v>
      </c>
      <c r="BI190" s="310"/>
      <c r="BJ190" s="309"/>
      <c r="BK190" s="309">
        <f t="shared" si="2396"/>
        <v>0</v>
      </c>
      <c r="BL190" s="309">
        <f t="shared" si="2397"/>
        <v>0</v>
      </c>
      <c r="BM190" s="310">
        <v>0.36319999999999997</v>
      </c>
      <c r="BN190" s="311">
        <f t="shared" si="2398"/>
        <v>0</v>
      </c>
      <c r="BO190" s="312">
        <f t="shared" si="2399"/>
        <v>0</v>
      </c>
      <c r="BP190" s="313"/>
      <c r="BQ190" s="306">
        <v>14.0</v>
      </c>
      <c r="BR190" s="307" t="s">
        <v>192</v>
      </c>
      <c r="BS190" s="308" t="s">
        <v>132</v>
      </c>
      <c r="BT190" s="308" t="s">
        <v>132</v>
      </c>
      <c r="BU190" s="309" t="str">
        <f>ADHK!BU190</f>
        <v/>
      </c>
      <c r="BV190" s="309"/>
      <c r="BW190" s="309">
        <f t="shared" si="2400"/>
        <v>0</v>
      </c>
      <c r="BX190" s="310"/>
      <c r="BY190" s="309">
        <f t="shared" si="2401"/>
        <v>0</v>
      </c>
      <c r="BZ190" s="310"/>
      <c r="CA190" s="309"/>
      <c r="CB190" s="309">
        <f t="shared" si="2402"/>
        <v>0</v>
      </c>
      <c r="CC190" s="309">
        <f t="shared" si="2403"/>
        <v>0</v>
      </c>
      <c r="CD190" s="310">
        <v>0.36319999999999997</v>
      </c>
      <c r="CE190" s="311">
        <f t="shared" si="2404"/>
        <v>0</v>
      </c>
      <c r="CF190" s="312">
        <f t="shared" si="2405"/>
        <v>0</v>
      </c>
      <c r="CG190" s="313"/>
      <c r="CH190" s="306">
        <v>14.0</v>
      </c>
      <c r="CI190" s="307" t="s">
        <v>192</v>
      </c>
      <c r="CJ190" s="308" t="s">
        <v>132</v>
      </c>
      <c r="CK190" s="308" t="s">
        <v>132</v>
      </c>
      <c r="CL190" s="309" t="str">
        <f>ADHK!CL190</f>
        <v/>
      </c>
      <c r="CM190" s="309"/>
      <c r="CN190" s="309">
        <f t="shared" si="2406"/>
        <v>0</v>
      </c>
      <c r="CO190" s="310"/>
      <c r="CP190" s="309">
        <f t="shared" si="2407"/>
        <v>0</v>
      </c>
      <c r="CQ190" s="310"/>
      <c r="CR190" s="309"/>
      <c r="CS190" s="309">
        <f t="shared" si="2408"/>
        <v>0</v>
      </c>
      <c r="CT190" s="309">
        <f t="shared" si="2409"/>
        <v>0</v>
      </c>
      <c r="CU190" s="310">
        <v>0.36319999999999997</v>
      </c>
      <c r="CV190" s="311">
        <f t="shared" si="2410"/>
        <v>0</v>
      </c>
      <c r="CW190" s="312">
        <f t="shared" si="2411"/>
        <v>0</v>
      </c>
      <c r="CX190" s="313"/>
      <c r="CY190" s="306">
        <v>14.0</v>
      </c>
      <c r="CZ190" s="307" t="s">
        <v>192</v>
      </c>
      <c r="DA190" s="308" t="s">
        <v>132</v>
      </c>
      <c r="DB190" s="308" t="s">
        <v>132</v>
      </c>
      <c r="DC190" s="309" t="str">
        <f>ADHK!DC190</f>
        <v/>
      </c>
      <c r="DD190" s="309"/>
      <c r="DE190" s="309">
        <f t="shared" si="2412"/>
        <v>0</v>
      </c>
      <c r="DF190" s="310"/>
      <c r="DG190" s="309">
        <f t="shared" si="2413"/>
        <v>0</v>
      </c>
      <c r="DH190" s="310"/>
      <c r="DI190" s="309"/>
      <c r="DJ190" s="309">
        <f t="shared" si="2414"/>
        <v>0</v>
      </c>
      <c r="DK190" s="309">
        <f t="shared" si="2415"/>
        <v>0</v>
      </c>
      <c r="DL190" s="310">
        <v>0.36319999999999997</v>
      </c>
      <c r="DM190" s="311">
        <f t="shared" si="2416"/>
        <v>0</v>
      </c>
      <c r="DN190" s="312">
        <f t="shared" si="2417"/>
        <v>0</v>
      </c>
      <c r="DO190" s="313"/>
      <c r="DP190" s="306">
        <v>14.0</v>
      </c>
      <c r="DQ190" s="307" t="s">
        <v>192</v>
      </c>
      <c r="DR190" s="308" t="s">
        <v>132</v>
      </c>
      <c r="DS190" s="308" t="s">
        <v>132</v>
      </c>
      <c r="DT190" s="309" t="str">
        <f>ADHK!DT190</f>
        <v/>
      </c>
      <c r="DU190" s="309"/>
      <c r="DV190" s="309">
        <f t="shared" si="2418"/>
        <v>0</v>
      </c>
      <c r="DW190" s="310"/>
      <c r="DX190" s="309">
        <f t="shared" si="2419"/>
        <v>0</v>
      </c>
      <c r="DY190" s="310"/>
      <c r="DZ190" s="309"/>
      <c r="EA190" s="309">
        <f t="shared" si="2420"/>
        <v>0</v>
      </c>
      <c r="EB190" s="309">
        <f t="shared" si="2421"/>
        <v>0</v>
      </c>
      <c r="EC190" s="310">
        <v>0.36319999999999997</v>
      </c>
      <c r="ED190" s="311">
        <f t="shared" si="2422"/>
        <v>0</v>
      </c>
      <c r="EE190" s="312">
        <f t="shared" si="2423"/>
        <v>0</v>
      </c>
      <c r="EF190" s="313"/>
      <c r="EG190" s="306">
        <v>14.0</v>
      </c>
      <c r="EH190" s="307" t="s">
        <v>192</v>
      </c>
      <c r="EI190" s="308" t="s">
        <v>132</v>
      </c>
      <c r="EJ190" s="308" t="s">
        <v>132</v>
      </c>
      <c r="EK190" s="309" t="str">
        <f>ADHK!EK190</f>
        <v/>
      </c>
      <c r="EL190" s="309"/>
      <c r="EM190" s="309">
        <f t="shared" si="2424"/>
        <v>0</v>
      </c>
      <c r="EN190" s="310"/>
      <c r="EO190" s="309">
        <f t="shared" si="2425"/>
        <v>0</v>
      </c>
      <c r="EP190" s="310"/>
      <c r="EQ190" s="309"/>
      <c r="ER190" s="309">
        <f t="shared" si="2426"/>
        <v>0</v>
      </c>
      <c r="ES190" s="309">
        <f t="shared" si="2427"/>
        <v>0</v>
      </c>
      <c r="ET190" s="310">
        <v>0.36319999999999997</v>
      </c>
      <c r="EU190" s="311">
        <f t="shared" si="2428"/>
        <v>0</v>
      </c>
      <c r="EV190" s="312">
        <f t="shared" si="2429"/>
        <v>0</v>
      </c>
      <c r="EW190" s="313"/>
      <c r="EX190" s="306">
        <v>14.0</v>
      </c>
      <c r="EY190" s="307" t="s">
        <v>192</v>
      </c>
      <c r="EZ190" s="308" t="s">
        <v>132</v>
      </c>
      <c r="FA190" s="308" t="s">
        <v>132</v>
      </c>
      <c r="FB190" s="309" t="str">
        <f>ADHK!FB190</f>
        <v/>
      </c>
      <c r="FC190" s="309"/>
      <c r="FD190" s="309">
        <f t="shared" si="2430"/>
        <v>0</v>
      </c>
      <c r="FE190" s="310"/>
      <c r="FF190" s="309">
        <f t="shared" si="2431"/>
        <v>0</v>
      </c>
      <c r="FG190" s="310"/>
      <c r="FH190" s="309"/>
      <c r="FI190" s="309">
        <f t="shared" si="2432"/>
        <v>0</v>
      </c>
      <c r="FJ190" s="309">
        <f t="shared" si="2433"/>
        <v>0</v>
      </c>
      <c r="FK190" s="310">
        <v>0.36319999999999997</v>
      </c>
      <c r="FL190" s="311">
        <f t="shared" si="2434"/>
        <v>0</v>
      </c>
      <c r="FM190" s="312">
        <f t="shared" si="2435"/>
        <v>0</v>
      </c>
      <c r="FN190" s="313"/>
      <c r="FO190" s="306">
        <v>14.0</v>
      </c>
      <c r="FP190" s="307" t="s">
        <v>192</v>
      </c>
      <c r="FQ190" s="308" t="s">
        <v>132</v>
      </c>
      <c r="FR190" s="308" t="s">
        <v>132</v>
      </c>
      <c r="FS190" s="309" t="str">
        <f>ADHK!FS190</f>
        <v/>
      </c>
      <c r="FT190" s="309"/>
      <c r="FU190" s="309">
        <f t="shared" si="2436"/>
        <v>0</v>
      </c>
      <c r="FV190" s="310"/>
      <c r="FW190" s="309">
        <f t="shared" si="2437"/>
        <v>0</v>
      </c>
      <c r="FX190" s="310"/>
      <c r="FY190" s="309"/>
      <c r="FZ190" s="309">
        <f t="shared" si="2438"/>
        <v>0</v>
      </c>
      <c r="GA190" s="309">
        <f t="shared" si="2439"/>
        <v>0</v>
      </c>
      <c r="GB190" s="310">
        <v>0.36319999999999997</v>
      </c>
      <c r="GC190" s="311">
        <f t="shared" si="2440"/>
        <v>0</v>
      </c>
      <c r="GD190" s="312">
        <f t="shared" si="2441"/>
        <v>0</v>
      </c>
      <c r="GE190" s="313"/>
      <c r="GF190" s="306">
        <v>14.0</v>
      </c>
      <c r="GG190" s="307" t="s">
        <v>192</v>
      </c>
      <c r="GH190" s="308" t="s">
        <v>132</v>
      </c>
      <c r="GI190" s="308" t="s">
        <v>132</v>
      </c>
      <c r="GJ190" s="309" t="str">
        <f>ADHK!GJ190</f>
        <v/>
      </c>
      <c r="GK190" s="309"/>
      <c r="GL190" s="309">
        <f t="shared" si="2442"/>
        <v>0</v>
      </c>
      <c r="GM190" s="310"/>
      <c r="GN190" s="309">
        <f t="shared" si="2443"/>
        <v>0</v>
      </c>
      <c r="GO190" s="310"/>
      <c r="GP190" s="309"/>
      <c r="GQ190" s="309">
        <f t="shared" si="2444"/>
        <v>0</v>
      </c>
      <c r="GR190" s="309">
        <f t="shared" si="2445"/>
        <v>0</v>
      </c>
      <c r="GS190" s="310">
        <v>0.36319999999999997</v>
      </c>
      <c r="GT190" s="311">
        <f t="shared" si="2446"/>
        <v>0</v>
      </c>
      <c r="GU190" s="312">
        <f t="shared" si="2447"/>
        <v>0</v>
      </c>
      <c r="GV190" s="313"/>
      <c r="GW190" s="306">
        <v>14.0</v>
      </c>
      <c r="GX190" s="307" t="s">
        <v>192</v>
      </c>
      <c r="GY190" s="308" t="s">
        <v>132</v>
      </c>
      <c r="GZ190" s="308" t="s">
        <v>132</v>
      </c>
      <c r="HA190" s="309" t="str">
        <f>ADHK!HA190</f>
        <v/>
      </c>
      <c r="HB190" s="309"/>
      <c r="HC190" s="309">
        <f t="shared" si="2448"/>
        <v>0</v>
      </c>
      <c r="HD190" s="310"/>
      <c r="HE190" s="309">
        <f t="shared" si="2449"/>
        <v>0</v>
      </c>
      <c r="HF190" s="310"/>
      <c r="HG190" s="309"/>
      <c r="HH190" s="309">
        <f t="shared" si="2450"/>
        <v>0</v>
      </c>
      <c r="HI190" s="309">
        <f t="shared" si="2451"/>
        <v>0</v>
      </c>
      <c r="HJ190" s="310">
        <v>0.36319999999999997</v>
      </c>
      <c r="HK190" s="311">
        <f t="shared" si="2452"/>
        <v>0</v>
      </c>
      <c r="HL190" s="312">
        <f t="shared" si="2453"/>
        <v>0</v>
      </c>
      <c r="HM190" s="313"/>
      <c r="HN190" s="306">
        <v>14.0</v>
      </c>
      <c r="HO190" s="307" t="s">
        <v>192</v>
      </c>
      <c r="HP190" s="308" t="s">
        <v>132</v>
      </c>
      <c r="HQ190" s="308" t="s">
        <v>132</v>
      </c>
      <c r="HR190" s="309" t="str">
        <f>ADHK!HR190</f>
        <v/>
      </c>
      <c r="HS190" s="309"/>
      <c r="HT190" s="309">
        <f t="shared" si="2454"/>
        <v>0</v>
      </c>
      <c r="HU190" s="310"/>
      <c r="HV190" s="309">
        <f t="shared" si="2455"/>
        <v>0</v>
      </c>
      <c r="HW190" s="310"/>
      <c r="HX190" s="309"/>
      <c r="HY190" s="309">
        <f t="shared" si="2456"/>
        <v>0</v>
      </c>
      <c r="HZ190" s="309">
        <f t="shared" si="2457"/>
        <v>0</v>
      </c>
      <c r="IA190" s="310">
        <v>0.36319999999999997</v>
      </c>
      <c r="IB190" s="311">
        <f t="shared" si="2458"/>
        <v>0</v>
      </c>
      <c r="IC190" s="312">
        <f t="shared" si="2459"/>
        <v>0</v>
      </c>
      <c r="ID190" s="313"/>
      <c r="IE190" s="306">
        <v>14.0</v>
      </c>
      <c r="IF190" s="307" t="s">
        <v>192</v>
      </c>
      <c r="IG190" s="308" t="s">
        <v>132</v>
      </c>
      <c r="IH190" s="308" t="s">
        <v>132</v>
      </c>
      <c r="II190" s="309" t="str">
        <f>ADHK!II190</f>
        <v/>
      </c>
      <c r="IJ190" s="309"/>
      <c r="IK190" s="309">
        <f t="shared" si="2460"/>
        <v>0</v>
      </c>
      <c r="IL190" s="310"/>
      <c r="IM190" s="309">
        <f t="shared" si="2461"/>
        <v>0</v>
      </c>
      <c r="IN190" s="310"/>
      <c r="IO190" s="309"/>
      <c r="IP190" s="309">
        <f t="shared" si="2462"/>
        <v>0</v>
      </c>
      <c r="IQ190" s="309">
        <f t="shared" si="2463"/>
        <v>0</v>
      </c>
      <c r="IR190" s="310">
        <v>0.36319999999999997</v>
      </c>
      <c r="IS190" s="311">
        <f t="shared" si="2464"/>
        <v>0</v>
      </c>
      <c r="IT190" s="312">
        <f t="shared" si="2465"/>
        <v>0</v>
      </c>
      <c r="IU190" s="313"/>
      <c r="IV190" s="306">
        <v>14.0</v>
      </c>
      <c r="IW190" s="307" t="s">
        <v>192</v>
      </c>
      <c r="IX190" s="308" t="s">
        <v>132</v>
      </c>
      <c r="IY190" s="308" t="s">
        <v>132</v>
      </c>
      <c r="IZ190" s="309" t="str">
        <f>ADHK!IZ190</f>
        <v/>
      </c>
      <c r="JA190" s="309"/>
      <c r="JB190" s="309">
        <f t="shared" si="2466"/>
        <v>0</v>
      </c>
      <c r="JC190" s="310"/>
      <c r="JD190" s="309">
        <f t="shared" si="2467"/>
        <v>0</v>
      </c>
      <c r="JE190" s="310"/>
      <c r="JF190" s="309"/>
      <c r="JG190" s="309">
        <f t="shared" si="2468"/>
        <v>0</v>
      </c>
      <c r="JH190" s="309">
        <f t="shared" si="2469"/>
        <v>0</v>
      </c>
      <c r="JI190" s="310">
        <v>0.36319999999999997</v>
      </c>
      <c r="JJ190" s="311">
        <f t="shared" si="2470"/>
        <v>0</v>
      </c>
      <c r="JK190" s="312">
        <f t="shared" si="2471"/>
        <v>0</v>
      </c>
      <c r="JL190" s="313"/>
      <c r="JM190" s="306">
        <v>14.0</v>
      </c>
      <c r="JN190" s="307" t="s">
        <v>192</v>
      </c>
      <c r="JO190" s="308" t="s">
        <v>132</v>
      </c>
      <c r="JP190" s="308" t="s">
        <v>132</v>
      </c>
      <c r="JQ190" s="309" t="str">
        <f>ADHK!JQ190</f>
        <v/>
      </c>
      <c r="JR190" s="309"/>
      <c r="JS190" s="309">
        <f t="shared" si="2472"/>
        <v>0</v>
      </c>
      <c r="JT190" s="310"/>
      <c r="JU190" s="309">
        <f t="shared" si="2473"/>
        <v>0</v>
      </c>
      <c r="JV190" s="310"/>
      <c r="JW190" s="309"/>
      <c r="JX190" s="309">
        <f t="shared" si="2474"/>
        <v>0</v>
      </c>
      <c r="JY190" s="309">
        <f t="shared" si="2475"/>
        <v>0</v>
      </c>
      <c r="JZ190" s="310">
        <v>0.36319999999999997</v>
      </c>
      <c r="KA190" s="311">
        <f t="shared" si="2476"/>
        <v>0</v>
      </c>
      <c r="KB190" s="312">
        <f t="shared" si="2477"/>
        <v>0</v>
      </c>
      <c r="KC190" s="313"/>
      <c r="KD190" s="306">
        <v>14.0</v>
      </c>
      <c r="KE190" s="307" t="s">
        <v>192</v>
      </c>
      <c r="KF190" s="308" t="s">
        <v>132</v>
      </c>
      <c r="KG190" s="308" t="s">
        <v>132</v>
      </c>
      <c r="KH190" s="309" t="str">
        <f>ADHK!KH190</f>
        <v/>
      </c>
      <c r="KI190" s="309"/>
      <c r="KJ190" s="309">
        <f t="shared" si="2478"/>
        <v>0</v>
      </c>
      <c r="KK190" s="310"/>
      <c r="KL190" s="309">
        <f t="shared" si="2479"/>
        <v>0</v>
      </c>
      <c r="KM190" s="310"/>
      <c r="KN190" s="309"/>
      <c r="KO190" s="309">
        <f t="shared" si="2480"/>
        <v>0</v>
      </c>
      <c r="KP190" s="309">
        <f t="shared" si="2481"/>
        <v>0</v>
      </c>
      <c r="KQ190" s="310">
        <v>0.36319999999999997</v>
      </c>
      <c r="KR190" s="311">
        <f t="shared" si="2482"/>
        <v>0</v>
      </c>
      <c r="KS190" s="312">
        <f t="shared" si="2483"/>
        <v>0</v>
      </c>
      <c r="KT190" s="313"/>
      <c r="KU190" s="314"/>
    </row>
    <row r="191" ht="15.75" customHeight="1">
      <c r="A191" s="306">
        <v>15.0</v>
      </c>
      <c r="B191" s="307" t="s">
        <v>193</v>
      </c>
      <c r="C191" s="308" t="s">
        <v>132</v>
      </c>
      <c r="D191" s="308" t="s">
        <v>132</v>
      </c>
      <c r="E191" s="309" t="str">
        <f>ADHK!E191</f>
        <v/>
      </c>
      <c r="F191" s="309" t="str">
        <f>ADHK!F191</f>
        <v/>
      </c>
      <c r="G191" s="309">
        <f t="shared" si="2376"/>
        <v>0</v>
      </c>
      <c r="H191" s="310"/>
      <c r="I191" s="309">
        <f t="shared" si="2377"/>
        <v>0</v>
      </c>
      <c r="J191" s="310"/>
      <c r="K191" s="309"/>
      <c r="L191" s="309">
        <f t="shared" si="2378"/>
        <v>0</v>
      </c>
      <c r="M191" s="309">
        <f t="shared" si="2379"/>
        <v>0</v>
      </c>
      <c r="N191" s="310">
        <v>0.36319999999999997</v>
      </c>
      <c r="O191" s="311">
        <f t="shared" si="2380"/>
        <v>0</v>
      </c>
      <c r="P191" s="312">
        <f t="shared" si="2381"/>
        <v>0</v>
      </c>
      <c r="Q191" s="313"/>
      <c r="R191" s="306">
        <v>15.0</v>
      </c>
      <c r="S191" s="307" t="s">
        <v>193</v>
      </c>
      <c r="T191" s="308" t="s">
        <v>132</v>
      </c>
      <c r="U191" s="308" t="s">
        <v>132</v>
      </c>
      <c r="V191" s="309" t="str">
        <f>ADHK!V191</f>
        <v/>
      </c>
      <c r="W191" s="309"/>
      <c r="X191" s="309">
        <f t="shared" si="2382"/>
        <v>0</v>
      </c>
      <c r="Y191" s="310"/>
      <c r="Z191" s="309">
        <f t="shared" si="2383"/>
        <v>0</v>
      </c>
      <c r="AA191" s="310"/>
      <c r="AB191" s="309"/>
      <c r="AC191" s="309">
        <f t="shared" si="2384"/>
        <v>0</v>
      </c>
      <c r="AD191" s="309">
        <f t="shared" si="2385"/>
        <v>0</v>
      </c>
      <c r="AE191" s="310">
        <v>0.36319999999999997</v>
      </c>
      <c r="AF191" s="311">
        <f t="shared" si="2386"/>
        <v>0</v>
      </c>
      <c r="AG191" s="312">
        <f t="shared" si="2387"/>
        <v>0</v>
      </c>
      <c r="AH191" s="313"/>
      <c r="AI191" s="306">
        <v>15.0</v>
      </c>
      <c r="AJ191" s="307" t="s">
        <v>193</v>
      </c>
      <c r="AK191" s="308" t="s">
        <v>132</v>
      </c>
      <c r="AL191" s="308" t="s">
        <v>132</v>
      </c>
      <c r="AM191" s="309" t="str">
        <f>ADHK!AM191</f>
        <v/>
      </c>
      <c r="AN191" s="309"/>
      <c r="AO191" s="309">
        <f t="shared" si="2388"/>
        <v>0</v>
      </c>
      <c r="AP191" s="310"/>
      <c r="AQ191" s="309">
        <f t="shared" si="2389"/>
        <v>0</v>
      </c>
      <c r="AR191" s="310"/>
      <c r="AS191" s="309"/>
      <c r="AT191" s="309">
        <f t="shared" si="2390"/>
        <v>0</v>
      </c>
      <c r="AU191" s="309">
        <f t="shared" si="2391"/>
        <v>0</v>
      </c>
      <c r="AV191" s="310">
        <v>0.36319999999999997</v>
      </c>
      <c r="AW191" s="311">
        <f t="shared" si="2392"/>
        <v>0</v>
      </c>
      <c r="AX191" s="312">
        <f t="shared" si="2393"/>
        <v>0</v>
      </c>
      <c r="AY191" s="313"/>
      <c r="AZ191" s="306">
        <v>15.0</v>
      </c>
      <c r="BA191" s="307" t="s">
        <v>193</v>
      </c>
      <c r="BB191" s="308" t="s">
        <v>132</v>
      </c>
      <c r="BC191" s="308" t="s">
        <v>132</v>
      </c>
      <c r="BD191" s="309" t="str">
        <f>ADHK!BD191</f>
        <v/>
      </c>
      <c r="BE191" s="309"/>
      <c r="BF191" s="309">
        <f t="shared" si="2394"/>
        <v>0</v>
      </c>
      <c r="BG191" s="310"/>
      <c r="BH191" s="309">
        <f t="shared" si="2395"/>
        <v>0</v>
      </c>
      <c r="BI191" s="310"/>
      <c r="BJ191" s="309"/>
      <c r="BK191" s="309">
        <f t="shared" si="2396"/>
        <v>0</v>
      </c>
      <c r="BL191" s="309">
        <f t="shared" si="2397"/>
        <v>0</v>
      </c>
      <c r="BM191" s="310">
        <v>0.36319999999999997</v>
      </c>
      <c r="BN191" s="311">
        <f t="shared" si="2398"/>
        <v>0</v>
      </c>
      <c r="BO191" s="312">
        <f t="shared" si="2399"/>
        <v>0</v>
      </c>
      <c r="BP191" s="313"/>
      <c r="BQ191" s="306">
        <v>15.0</v>
      </c>
      <c r="BR191" s="307" t="s">
        <v>193</v>
      </c>
      <c r="BS191" s="308" t="s">
        <v>132</v>
      </c>
      <c r="BT191" s="308" t="s">
        <v>132</v>
      </c>
      <c r="BU191" s="309" t="str">
        <f>ADHK!BU191</f>
        <v/>
      </c>
      <c r="BV191" s="309"/>
      <c r="BW191" s="309">
        <f t="shared" si="2400"/>
        <v>0</v>
      </c>
      <c r="BX191" s="310"/>
      <c r="BY191" s="309">
        <f t="shared" si="2401"/>
        <v>0</v>
      </c>
      <c r="BZ191" s="310"/>
      <c r="CA191" s="309"/>
      <c r="CB191" s="309">
        <f t="shared" si="2402"/>
        <v>0</v>
      </c>
      <c r="CC191" s="309">
        <f t="shared" si="2403"/>
        <v>0</v>
      </c>
      <c r="CD191" s="310">
        <v>0.36319999999999997</v>
      </c>
      <c r="CE191" s="311">
        <f t="shared" si="2404"/>
        <v>0</v>
      </c>
      <c r="CF191" s="312">
        <f t="shared" si="2405"/>
        <v>0</v>
      </c>
      <c r="CG191" s="313"/>
      <c r="CH191" s="306">
        <v>15.0</v>
      </c>
      <c r="CI191" s="307" t="s">
        <v>193</v>
      </c>
      <c r="CJ191" s="308" t="s">
        <v>132</v>
      </c>
      <c r="CK191" s="308" t="s">
        <v>132</v>
      </c>
      <c r="CL191" s="309" t="str">
        <f>ADHK!CL191</f>
        <v/>
      </c>
      <c r="CM191" s="309"/>
      <c r="CN191" s="309">
        <f t="shared" si="2406"/>
        <v>0</v>
      </c>
      <c r="CO191" s="310"/>
      <c r="CP191" s="309">
        <f t="shared" si="2407"/>
        <v>0</v>
      </c>
      <c r="CQ191" s="310"/>
      <c r="CR191" s="309"/>
      <c r="CS191" s="309">
        <f t="shared" si="2408"/>
        <v>0</v>
      </c>
      <c r="CT191" s="309">
        <f t="shared" si="2409"/>
        <v>0</v>
      </c>
      <c r="CU191" s="310">
        <v>0.36319999999999997</v>
      </c>
      <c r="CV191" s="311">
        <f t="shared" si="2410"/>
        <v>0</v>
      </c>
      <c r="CW191" s="312">
        <f t="shared" si="2411"/>
        <v>0</v>
      </c>
      <c r="CX191" s="313"/>
      <c r="CY191" s="306">
        <v>15.0</v>
      </c>
      <c r="CZ191" s="307" t="s">
        <v>193</v>
      </c>
      <c r="DA191" s="308" t="s">
        <v>132</v>
      </c>
      <c r="DB191" s="308" t="s">
        <v>132</v>
      </c>
      <c r="DC191" s="309" t="str">
        <f>ADHK!DC191</f>
        <v/>
      </c>
      <c r="DD191" s="309"/>
      <c r="DE191" s="309">
        <f t="shared" si="2412"/>
        <v>0</v>
      </c>
      <c r="DF191" s="310"/>
      <c r="DG191" s="309">
        <f t="shared" si="2413"/>
        <v>0</v>
      </c>
      <c r="DH191" s="310"/>
      <c r="DI191" s="309"/>
      <c r="DJ191" s="309">
        <f t="shared" si="2414"/>
        <v>0</v>
      </c>
      <c r="DK191" s="309">
        <f t="shared" si="2415"/>
        <v>0</v>
      </c>
      <c r="DL191" s="310">
        <v>0.36319999999999997</v>
      </c>
      <c r="DM191" s="311">
        <f t="shared" si="2416"/>
        <v>0</v>
      </c>
      <c r="DN191" s="312">
        <f t="shared" si="2417"/>
        <v>0</v>
      </c>
      <c r="DO191" s="313"/>
      <c r="DP191" s="306">
        <v>15.0</v>
      </c>
      <c r="DQ191" s="307" t="s">
        <v>193</v>
      </c>
      <c r="DR191" s="308" t="s">
        <v>132</v>
      </c>
      <c r="DS191" s="308" t="s">
        <v>132</v>
      </c>
      <c r="DT191" s="309" t="str">
        <f>ADHK!DT191</f>
        <v/>
      </c>
      <c r="DU191" s="309"/>
      <c r="DV191" s="309">
        <f t="shared" si="2418"/>
        <v>0</v>
      </c>
      <c r="DW191" s="310"/>
      <c r="DX191" s="309">
        <f t="shared" si="2419"/>
        <v>0</v>
      </c>
      <c r="DY191" s="310"/>
      <c r="DZ191" s="309"/>
      <c r="EA191" s="309">
        <f t="shared" si="2420"/>
        <v>0</v>
      </c>
      <c r="EB191" s="309">
        <f t="shared" si="2421"/>
        <v>0</v>
      </c>
      <c r="EC191" s="310">
        <v>0.36319999999999997</v>
      </c>
      <c r="ED191" s="311">
        <f t="shared" si="2422"/>
        <v>0</v>
      </c>
      <c r="EE191" s="312">
        <f t="shared" si="2423"/>
        <v>0</v>
      </c>
      <c r="EF191" s="313"/>
      <c r="EG191" s="306">
        <v>15.0</v>
      </c>
      <c r="EH191" s="307" t="s">
        <v>193</v>
      </c>
      <c r="EI191" s="308" t="s">
        <v>132</v>
      </c>
      <c r="EJ191" s="308" t="s">
        <v>132</v>
      </c>
      <c r="EK191" s="309" t="str">
        <f>ADHK!EK191</f>
        <v/>
      </c>
      <c r="EL191" s="309"/>
      <c r="EM191" s="309">
        <f t="shared" si="2424"/>
        <v>0</v>
      </c>
      <c r="EN191" s="310"/>
      <c r="EO191" s="309">
        <f t="shared" si="2425"/>
        <v>0</v>
      </c>
      <c r="EP191" s="310"/>
      <c r="EQ191" s="309"/>
      <c r="ER191" s="309">
        <f t="shared" si="2426"/>
        <v>0</v>
      </c>
      <c r="ES191" s="309">
        <f t="shared" si="2427"/>
        <v>0</v>
      </c>
      <c r="ET191" s="310">
        <v>0.36319999999999997</v>
      </c>
      <c r="EU191" s="311">
        <f t="shared" si="2428"/>
        <v>0</v>
      </c>
      <c r="EV191" s="312">
        <f t="shared" si="2429"/>
        <v>0</v>
      </c>
      <c r="EW191" s="313"/>
      <c r="EX191" s="306">
        <v>15.0</v>
      </c>
      <c r="EY191" s="307" t="s">
        <v>193</v>
      </c>
      <c r="EZ191" s="308" t="s">
        <v>132</v>
      </c>
      <c r="FA191" s="308" t="s">
        <v>132</v>
      </c>
      <c r="FB191" s="309" t="str">
        <f>ADHK!FB191</f>
        <v/>
      </c>
      <c r="FC191" s="309"/>
      <c r="FD191" s="309">
        <f t="shared" si="2430"/>
        <v>0</v>
      </c>
      <c r="FE191" s="310"/>
      <c r="FF191" s="309">
        <f t="shared" si="2431"/>
        <v>0</v>
      </c>
      <c r="FG191" s="310"/>
      <c r="FH191" s="309"/>
      <c r="FI191" s="309">
        <f t="shared" si="2432"/>
        <v>0</v>
      </c>
      <c r="FJ191" s="309">
        <f t="shared" si="2433"/>
        <v>0</v>
      </c>
      <c r="FK191" s="310">
        <v>0.36319999999999997</v>
      </c>
      <c r="FL191" s="311">
        <f t="shared" si="2434"/>
        <v>0</v>
      </c>
      <c r="FM191" s="312">
        <f t="shared" si="2435"/>
        <v>0</v>
      </c>
      <c r="FN191" s="313"/>
      <c r="FO191" s="306">
        <v>15.0</v>
      </c>
      <c r="FP191" s="307" t="s">
        <v>193</v>
      </c>
      <c r="FQ191" s="308" t="s">
        <v>132</v>
      </c>
      <c r="FR191" s="308" t="s">
        <v>132</v>
      </c>
      <c r="FS191" s="309" t="str">
        <f>ADHK!FS191</f>
        <v/>
      </c>
      <c r="FT191" s="309"/>
      <c r="FU191" s="309">
        <f t="shared" si="2436"/>
        <v>0</v>
      </c>
      <c r="FV191" s="310"/>
      <c r="FW191" s="309">
        <f t="shared" si="2437"/>
        <v>0</v>
      </c>
      <c r="FX191" s="310"/>
      <c r="FY191" s="309"/>
      <c r="FZ191" s="309">
        <f t="shared" si="2438"/>
        <v>0</v>
      </c>
      <c r="GA191" s="309">
        <f t="shared" si="2439"/>
        <v>0</v>
      </c>
      <c r="GB191" s="310">
        <v>0.36319999999999997</v>
      </c>
      <c r="GC191" s="311">
        <f t="shared" si="2440"/>
        <v>0</v>
      </c>
      <c r="GD191" s="312">
        <f t="shared" si="2441"/>
        <v>0</v>
      </c>
      <c r="GE191" s="313"/>
      <c r="GF191" s="306">
        <v>15.0</v>
      </c>
      <c r="GG191" s="307" t="s">
        <v>193</v>
      </c>
      <c r="GH191" s="308" t="s">
        <v>132</v>
      </c>
      <c r="GI191" s="308" t="s">
        <v>132</v>
      </c>
      <c r="GJ191" s="309" t="str">
        <f>ADHK!GJ191</f>
        <v/>
      </c>
      <c r="GK191" s="309"/>
      <c r="GL191" s="309">
        <f t="shared" si="2442"/>
        <v>0</v>
      </c>
      <c r="GM191" s="310"/>
      <c r="GN191" s="309">
        <f t="shared" si="2443"/>
        <v>0</v>
      </c>
      <c r="GO191" s="310"/>
      <c r="GP191" s="309"/>
      <c r="GQ191" s="309">
        <f t="shared" si="2444"/>
        <v>0</v>
      </c>
      <c r="GR191" s="309">
        <f t="shared" si="2445"/>
        <v>0</v>
      </c>
      <c r="GS191" s="310">
        <v>0.36319999999999997</v>
      </c>
      <c r="GT191" s="311">
        <f t="shared" si="2446"/>
        <v>0</v>
      </c>
      <c r="GU191" s="312">
        <f t="shared" si="2447"/>
        <v>0</v>
      </c>
      <c r="GV191" s="313"/>
      <c r="GW191" s="306">
        <v>15.0</v>
      </c>
      <c r="GX191" s="307" t="s">
        <v>193</v>
      </c>
      <c r="GY191" s="308" t="s">
        <v>132</v>
      </c>
      <c r="GZ191" s="308" t="s">
        <v>132</v>
      </c>
      <c r="HA191" s="309" t="str">
        <f>ADHK!HA191</f>
        <v/>
      </c>
      <c r="HB191" s="309"/>
      <c r="HC191" s="309">
        <f t="shared" si="2448"/>
        <v>0</v>
      </c>
      <c r="HD191" s="310"/>
      <c r="HE191" s="309">
        <f t="shared" si="2449"/>
        <v>0</v>
      </c>
      <c r="HF191" s="310"/>
      <c r="HG191" s="309"/>
      <c r="HH191" s="309">
        <f t="shared" si="2450"/>
        <v>0</v>
      </c>
      <c r="HI191" s="309">
        <f t="shared" si="2451"/>
        <v>0</v>
      </c>
      <c r="HJ191" s="310">
        <v>0.36319999999999997</v>
      </c>
      <c r="HK191" s="311">
        <f t="shared" si="2452"/>
        <v>0</v>
      </c>
      <c r="HL191" s="312">
        <f t="shared" si="2453"/>
        <v>0</v>
      </c>
      <c r="HM191" s="313"/>
      <c r="HN191" s="306">
        <v>15.0</v>
      </c>
      <c r="HO191" s="307" t="s">
        <v>193</v>
      </c>
      <c r="HP191" s="308" t="s">
        <v>132</v>
      </c>
      <c r="HQ191" s="308" t="s">
        <v>132</v>
      </c>
      <c r="HR191" s="309" t="str">
        <f>ADHK!HR191</f>
        <v/>
      </c>
      <c r="HS191" s="309"/>
      <c r="HT191" s="309">
        <f t="shared" si="2454"/>
        <v>0</v>
      </c>
      <c r="HU191" s="310"/>
      <c r="HV191" s="309">
        <f t="shared" si="2455"/>
        <v>0</v>
      </c>
      <c r="HW191" s="310"/>
      <c r="HX191" s="309"/>
      <c r="HY191" s="309">
        <f t="shared" si="2456"/>
        <v>0</v>
      </c>
      <c r="HZ191" s="309">
        <f t="shared" si="2457"/>
        <v>0</v>
      </c>
      <c r="IA191" s="310">
        <v>0.36319999999999997</v>
      </c>
      <c r="IB191" s="311">
        <f t="shared" si="2458"/>
        <v>0</v>
      </c>
      <c r="IC191" s="312">
        <f t="shared" si="2459"/>
        <v>0</v>
      </c>
      <c r="ID191" s="313"/>
      <c r="IE191" s="306">
        <v>15.0</v>
      </c>
      <c r="IF191" s="307" t="s">
        <v>193</v>
      </c>
      <c r="IG191" s="308" t="s">
        <v>132</v>
      </c>
      <c r="IH191" s="308" t="s">
        <v>132</v>
      </c>
      <c r="II191" s="309" t="str">
        <f>ADHK!II191</f>
        <v/>
      </c>
      <c r="IJ191" s="309"/>
      <c r="IK191" s="309">
        <f t="shared" si="2460"/>
        <v>0</v>
      </c>
      <c r="IL191" s="310"/>
      <c r="IM191" s="309">
        <f t="shared" si="2461"/>
        <v>0</v>
      </c>
      <c r="IN191" s="310"/>
      <c r="IO191" s="309"/>
      <c r="IP191" s="309">
        <f t="shared" si="2462"/>
        <v>0</v>
      </c>
      <c r="IQ191" s="309">
        <f t="shared" si="2463"/>
        <v>0</v>
      </c>
      <c r="IR191" s="310">
        <v>0.36319999999999997</v>
      </c>
      <c r="IS191" s="311">
        <f t="shared" si="2464"/>
        <v>0</v>
      </c>
      <c r="IT191" s="312">
        <f t="shared" si="2465"/>
        <v>0</v>
      </c>
      <c r="IU191" s="313"/>
      <c r="IV191" s="306">
        <v>15.0</v>
      </c>
      <c r="IW191" s="307" t="s">
        <v>193</v>
      </c>
      <c r="IX191" s="308" t="s">
        <v>132</v>
      </c>
      <c r="IY191" s="308" t="s">
        <v>132</v>
      </c>
      <c r="IZ191" s="309" t="str">
        <f>ADHK!IZ191</f>
        <v/>
      </c>
      <c r="JA191" s="309"/>
      <c r="JB191" s="309">
        <f t="shared" si="2466"/>
        <v>0</v>
      </c>
      <c r="JC191" s="310"/>
      <c r="JD191" s="309">
        <f t="shared" si="2467"/>
        <v>0</v>
      </c>
      <c r="JE191" s="310"/>
      <c r="JF191" s="309"/>
      <c r="JG191" s="309">
        <f t="shared" si="2468"/>
        <v>0</v>
      </c>
      <c r="JH191" s="309">
        <f t="shared" si="2469"/>
        <v>0</v>
      </c>
      <c r="JI191" s="310">
        <v>0.36319999999999997</v>
      </c>
      <c r="JJ191" s="311">
        <f t="shared" si="2470"/>
        <v>0</v>
      </c>
      <c r="JK191" s="312">
        <f t="shared" si="2471"/>
        <v>0</v>
      </c>
      <c r="JL191" s="313"/>
      <c r="JM191" s="306">
        <v>15.0</v>
      </c>
      <c r="JN191" s="307" t="s">
        <v>193</v>
      </c>
      <c r="JO191" s="308" t="s">
        <v>132</v>
      </c>
      <c r="JP191" s="308" t="s">
        <v>132</v>
      </c>
      <c r="JQ191" s="309" t="str">
        <f>ADHK!JQ191</f>
        <v/>
      </c>
      <c r="JR191" s="309"/>
      <c r="JS191" s="309">
        <f t="shared" si="2472"/>
        <v>0</v>
      </c>
      <c r="JT191" s="310"/>
      <c r="JU191" s="309">
        <f t="shared" si="2473"/>
        <v>0</v>
      </c>
      <c r="JV191" s="310"/>
      <c r="JW191" s="309"/>
      <c r="JX191" s="309">
        <f t="shared" si="2474"/>
        <v>0</v>
      </c>
      <c r="JY191" s="309">
        <f t="shared" si="2475"/>
        <v>0</v>
      </c>
      <c r="JZ191" s="310">
        <v>0.36319999999999997</v>
      </c>
      <c r="KA191" s="311">
        <f t="shared" si="2476"/>
        <v>0</v>
      </c>
      <c r="KB191" s="312">
        <f t="shared" si="2477"/>
        <v>0</v>
      </c>
      <c r="KC191" s="313"/>
      <c r="KD191" s="306">
        <v>15.0</v>
      </c>
      <c r="KE191" s="307" t="s">
        <v>193</v>
      </c>
      <c r="KF191" s="308" t="s">
        <v>132</v>
      </c>
      <c r="KG191" s="308" t="s">
        <v>132</v>
      </c>
      <c r="KH191" s="309" t="str">
        <f>ADHK!KH191</f>
        <v/>
      </c>
      <c r="KI191" s="309"/>
      <c r="KJ191" s="309">
        <f t="shared" si="2478"/>
        <v>0</v>
      </c>
      <c r="KK191" s="310"/>
      <c r="KL191" s="309">
        <f t="shared" si="2479"/>
        <v>0</v>
      </c>
      <c r="KM191" s="310"/>
      <c r="KN191" s="309"/>
      <c r="KO191" s="309">
        <f t="shared" si="2480"/>
        <v>0</v>
      </c>
      <c r="KP191" s="309">
        <f t="shared" si="2481"/>
        <v>0</v>
      </c>
      <c r="KQ191" s="310">
        <v>0.36319999999999997</v>
      </c>
      <c r="KR191" s="311">
        <f t="shared" si="2482"/>
        <v>0</v>
      </c>
      <c r="KS191" s="312">
        <f t="shared" si="2483"/>
        <v>0</v>
      </c>
      <c r="KT191" s="313"/>
      <c r="KU191" s="314"/>
    </row>
    <row r="192" ht="15.75" customHeight="1">
      <c r="A192" s="306">
        <v>16.0</v>
      </c>
      <c r="B192" s="307" t="s">
        <v>194</v>
      </c>
      <c r="C192" s="308" t="s">
        <v>132</v>
      </c>
      <c r="D192" s="308" t="s">
        <v>132</v>
      </c>
      <c r="E192" s="309" t="str">
        <f>ADHK!E192</f>
        <v/>
      </c>
      <c r="F192" s="309" t="str">
        <f>ADHK!F192</f>
        <v/>
      </c>
      <c r="G192" s="309">
        <f t="shared" si="2376"/>
        <v>0</v>
      </c>
      <c r="H192" s="310"/>
      <c r="I192" s="309">
        <f t="shared" si="2377"/>
        <v>0</v>
      </c>
      <c r="J192" s="310"/>
      <c r="K192" s="309"/>
      <c r="L192" s="309">
        <f t="shared" si="2378"/>
        <v>0</v>
      </c>
      <c r="M192" s="309">
        <f t="shared" si="2379"/>
        <v>0</v>
      </c>
      <c r="N192" s="310">
        <v>0.36319999999999997</v>
      </c>
      <c r="O192" s="311">
        <f t="shared" si="2380"/>
        <v>0</v>
      </c>
      <c r="P192" s="312">
        <f t="shared" si="2381"/>
        <v>0</v>
      </c>
      <c r="Q192" s="313"/>
      <c r="R192" s="306">
        <v>16.0</v>
      </c>
      <c r="S192" s="307" t="s">
        <v>194</v>
      </c>
      <c r="T192" s="308" t="s">
        <v>132</v>
      </c>
      <c r="U192" s="308" t="s">
        <v>132</v>
      </c>
      <c r="V192" s="309" t="str">
        <f>ADHK!V192</f>
        <v/>
      </c>
      <c r="W192" s="309"/>
      <c r="X192" s="309">
        <f t="shared" si="2382"/>
        <v>0</v>
      </c>
      <c r="Y192" s="310"/>
      <c r="Z192" s="309">
        <f t="shared" si="2383"/>
        <v>0</v>
      </c>
      <c r="AA192" s="310"/>
      <c r="AB192" s="309"/>
      <c r="AC192" s="309">
        <f t="shared" si="2384"/>
        <v>0</v>
      </c>
      <c r="AD192" s="309">
        <f t="shared" si="2385"/>
        <v>0</v>
      </c>
      <c r="AE192" s="310">
        <v>0.36319999999999997</v>
      </c>
      <c r="AF192" s="311">
        <f t="shared" si="2386"/>
        <v>0</v>
      </c>
      <c r="AG192" s="312">
        <f t="shared" si="2387"/>
        <v>0</v>
      </c>
      <c r="AH192" s="313"/>
      <c r="AI192" s="306">
        <v>16.0</v>
      </c>
      <c r="AJ192" s="307" t="s">
        <v>194</v>
      </c>
      <c r="AK192" s="308" t="s">
        <v>132</v>
      </c>
      <c r="AL192" s="308" t="s">
        <v>132</v>
      </c>
      <c r="AM192" s="309" t="str">
        <f>ADHK!AM192</f>
        <v/>
      </c>
      <c r="AN192" s="309"/>
      <c r="AO192" s="309">
        <f t="shared" si="2388"/>
        <v>0</v>
      </c>
      <c r="AP192" s="310"/>
      <c r="AQ192" s="309">
        <f t="shared" si="2389"/>
        <v>0</v>
      </c>
      <c r="AR192" s="310"/>
      <c r="AS192" s="309"/>
      <c r="AT192" s="309">
        <f t="shared" si="2390"/>
        <v>0</v>
      </c>
      <c r="AU192" s="309">
        <f t="shared" si="2391"/>
        <v>0</v>
      </c>
      <c r="AV192" s="310">
        <v>0.36319999999999997</v>
      </c>
      <c r="AW192" s="311">
        <f t="shared" si="2392"/>
        <v>0</v>
      </c>
      <c r="AX192" s="312">
        <f t="shared" si="2393"/>
        <v>0</v>
      </c>
      <c r="AY192" s="313"/>
      <c r="AZ192" s="306">
        <v>16.0</v>
      </c>
      <c r="BA192" s="307" t="s">
        <v>194</v>
      </c>
      <c r="BB192" s="308" t="s">
        <v>132</v>
      </c>
      <c r="BC192" s="308" t="s">
        <v>132</v>
      </c>
      <c r="BD192" s="309" t="str">
        <f>ADHK!BD192</f>
        <v/>
      </c>
      <c r="BE192" s="309"/>
      <c r="BF192" s="309">
        <f t="shared" si="2394"/>
        <v>0</v>
      </c>
      <c r="BG192" s="310"/>
      <c r="BH192" s="309">
        <f t="shared" si="2395"/>
        <v>0</v>
      </c>
      <c r="BI192" s="310"/>
      <c r="BJ192" s="309"/>
      <c r="BK192" s="309">
        <f t="shared" si="2396"/>
        <v>0</v>
      </c>
      <c r="BL192" s="309">
        <f t="shared" si="2397"/>
        <v>0</v>
      </c>
      <c r="BM192" s="310">
        <v>0.36319999999999997</v>
      </c>
      <c r="BN192" s="311">
        <f t="shared" si="2398"/>
        <v>0</v>
      </c>
      <c r="BO192" s="312">
        <f t="shared" si="2399"/>
        <v>0</v>
      </c>
      <c r="BP192" s="313"/>
      <c r="BQ192" s="306">
        <v>16.0</v>
      </c>
      <c r="BR192" s="307" t="s">
        <v>194</v>
      </c>
      <c r="BS192" s="308" t="s">
        <v>132</v>
      </c>
      <c r="BT192" s="308" t="s">
        <v>132</v>
      </c>
      <c r="BU192" s="309" t="str">
        <f>ADHK!BU192</f>
        <v/>
      </c>
      <c r="BV192" s="309"/>
      <c r="BW192" s="309">
        <f t="shared" si="2400"/>
        <v>0</v>
      </c>
      <c r="BX192" s="310"/>
      <c r="BY192" s="309">
        <f t="shared" si="2401"/>
        <v>0</v>
      </c>
      <c r="BZ192" s="310"/>
      <c r="CA192" s="309"/>
      <c r="CB192" s="309">
        <f t="shared" si="2402"/>
        <v>0</v>
      </c>
      <c r="CC192" s="309">
        <f t="shared" si="2403"/>
        <v>0</v>
      </c>
      <c r="CD192" s="310">
        <v>0.36319999999999997</v>
      </c>
      <c r="CE192" s="311">
        <f t="shared" si="2404"/>
        <v>0</v>
      </c>
      <c r="CF192" s="312">
        <f t="shared" si="2405"/>
        <v>0</v>
      </c>
      <c r="CG192" s="313"/>
      <c r="CH192" s="306">
        <v>16.0</v>
      </c>
      <c r="CI192" s="307" t="s">
        <v>194</v>
      </c>
      <c r="CJ192" s="308" t="s">
        <v>132</v>
      </c>
      <c r="CK192" s="308" t="s">
        <v>132</v>
      </c>
      <c r="CL192" s="309" t="str">
        <f>ADHK!CL192</f>
        <v/>
      </c>
      <c r="CM192" s="309"/>
      <c r="CN192" s="309">
        <f t="shared" si="2406"/>
        <v>0</v>
      </c>
      <c r="CO192" s="310"/>
      <c r="CP192" s="309">
        <f t="shared" si="2407"/>
        <v>0</v>
      </c>
      <c r="CQ192" s="310"/>
      <c r="CR192" s="309"/>
      <c r="CS192" s="309">
        <f t="shared" si="2408"/>
        <v>0</v>
      </c>
      <c r="CT192" s="309">
        <f t="shared" si="2409"/>
        <v>0</v>
      </c>
      <c r="CU192" s="310">
        <v>0.36319999999999997</v>
      </c>
      <c r="CV192" s="311">
        <f t="shared" si="2410"/>
        <v>0</v>
      </c>
      <c r="CW192" s="312">
        <f t="shared" si="2411"/>
        <v>0</v>
      </c>
      <c r="CX192" s="313"/>
      <c r="CY192" s="306">
        <v>16.0</v>
      </c>
      <c r="CZ192" s="307" t="s">
        <v>194</v>
      </c>
      <c r="DA192" s="308" t="s">
        <v>132</v>
      </c>
      <c r="DB192" s="308" t="s">
        <v>132</v>
      </c>
      <c r="DC192" s="309" t="str">
        <f>ADHK!DC192</f>
        <v/>
      </c>
      <c r="DD192" s="309"/>
      <c r="DE192" s="309">
        <f t="shared" si="2412"/>
        <v>0</v>
      </c>
      <c r="DF192" s="310"/>
      <c r="DG192" s="309">
        <f t="shared" si="2413"/>
        <v>0</v>
      </c>
      <c r="DH192" s="310"/>
      <c r="DI192" s="309"/>
      <c r="DJ192" s="309">
        <f t="shared" si="2414"/>
        <v>0</v>
      </c>
      <c r="DK192" s="309">
        <f t="shared" si="2415"/>
        <v>0</v>
      </c>
      <c r="DL192" s="310">
        <v>0.36319999999999997</v>
      </c>
      <c r="DM192" s="311">
        <f t="shared" si="2416"/>
        <v>0</v>
      </c>
      <c r="DN192" s="312">
        <f t="shared" si="2417"/>
        <v>0</v>
      </c>
      <c r="DO192" s="313"/>
      <c r="DP192" s="306">
        <v>16.0</v>
      </c>
      <c r="DQ192" s="307" t="s">
        <v>194</v>
      </c>
      <c r="DR192" s="308" t="s">
        <v>132</v>
      </c>
      <c r="DS192" s="308" t="s">
        <v>132</v>
      </c>
      <c r="DT192" s="309" t="str">
        <f>ADHK!DT192</f>
        <v/>
      </c>
      <c r="DU192" s="309"/>
      <c r="DV192" s="309">
        <f t="shared" si="2418"/>
        <v>0</v>
      </c>
      <c r="DW192" s="310"/>
      <c r="DX192" s="309">
        <f t="shared" si="2419"/>
        <v>0</v>
      </c>
      <c r="DY192" s="310"/>
      <c r="DZ192" s="309"/>
      <c r="EA192" s="309">
        <f t="shared" si="2420"/>
        <v>0</v>
      </c>
      <c r="EB192" s="309">
        <f t="shared" si="2421"/>
        <v>0</v>
      </c>
      <c r="EC192" s="310">
        <v>0.36319999999999997</v>
      </c>
      <c r="ED192" s="311">
        <f t="shared" si="2422"/>
        <v>0</v>
      </c>
      <c r="EE192" s="312">
        <f t="shared" si="2423"/>
        <v>0</v>
      </c>
      <c r="EF192" s="313"/>
      <c r="EG192" s="306">
        <v>16.0</v>
      </c>
      <c r="EH192" s="307" t="s">
        <v>194</v>
      </c>
      <c r="EI192" s="308" t="s">
        <v>132</v>
      </c>
      <c r="EJ192" s="308" t="s">
        <v>132</v>
      </c>
      <c r="EK192" s="309" t="str">
        <f>ADHK!EK192</f>
        <v/>
      </c>
      <c r="EL192" s="309"/>
      <c r="EM192" s="309">
        <f t="shared" si="2424"/>
        <v>0</v>
      </c>
      <c r="EN192" s="310"/>
      <c r="EO192" s="309">
        <f t="shared" si="2425"/>
        <v>0</v>
      </c>
      <c r="EP192" s="310"/>
      <c r="EQ192" s="309"/>
      <c r="ER192" s="309">
        <f t="shared" si="2426"/>
        <v>0</v>
      </c>
      <c r="ES192" s="309">
        <f t="shared" si="2427"/>
        <v>0</v>
      </c>
      <c r="ET192" s="310">
        <v>0.36319999999999997</v>
      </c>
      <c r="EU192" s="311">
        <f t="shared" si="2428"/>
        <v>0</v>
      </c>
      <c r="EV192" s="312">
        <f t="shared" si="2429"/>
        <v>0</v>
      </c>
      <c r="EW192" s="313"/>
      <c r="EX192" s="306">
        <v>16.0</v>
      </c>
      <c r="EY192" s="307" t="s">
        <v>194</v>
      </c>
      <c r="EZ192" s="308" t="s">
        <v>132</v>
      </c>
      <c r="FA192" s="308" t="s">
        <v>132</v>
      </c>
      <c r="FB192" s="309" t="str">
        <f>ADHK!FB192</f>
        <v/>
      </c>
      <c r="FC192" s="309"/>
      <c r="FD192" s="309">
        <f t="shared" si="2430"/>
        <v>0</v>
      </c>
      <c r="FE192" s="310"/>
      <c r="FF192" s="309">
        <f t="shared" si="2431"/>
        <v>0</v>
      </c>
      <c r="FG192" s="310"/>
      <c r="FH192" s="309"/>
      <c r="FI192" s="309">
        <f t="shared" si="2432"/>
        <v>0</v>
      </c>
      <c r="FJ192" s="309">
        <f t="shared" si="2433"/>
        <v>0</v>
      </c>
      <c r="FK192" s="310">
        <v>0.36319999999999997</v>
      </c>
      <c r="FL192" s="311">
        <f t="shared" si="2434"/>
        <v>0</v>
      </c>
      <c r="FM192" s="312">
        <f t="shared" si="2435"/>
        <v>0</v>
      </c>
      <c r="FN192" s="313"/>
      <c r="FO192" s="306">
        <v>16.0</v>
      </c>
      <c r="FP192" s="307" t="s">
        <v>194</v>
      </c>
      <c r="FQ192" s="308" t="s">
        <v>132</v>
      </c>
      <c r="FR192" s="308" t="s">
        <v>132</v>
      </c>
      <c r="FS192" s="309" t="str">
        <f>ADHK!FS192</f>
        <v/>
      </c>
      <c r="FT192" s="309"/>
      <c r="FU192" s="309">
        <f t="shared" si="2436"/>
        <v>0</v>
      </c>
      <c r="FV192" s="310"/>
      <c r="FW192" s="309">
        <f t="shared" si="2437"/>
        <v>0</v>
      </c>
      <c r="FX192" s="310"/>
      <c r="FY192" s="309"/>
      <c r="FZ192" s="309">
        <f t="shared" si="2438"/>
        <v>0</v>
      </c>
      <c r="GA192" s="309">
        <f t="shared" si="2439"/>
        <v>0</v>
      </c>
      <c r="GB192" s="310">
        <v>0.36319999999999997</v>
      </c>
      <c r="GC192" s="311">
        <f t="shared" si="2440"/>
        <v>0</v>
      </c>
      <c r="GD192" s="312">
        <f t="shared" si="2441"/>
        <v>0</v>
      </c>
      <c r="GE192" s="313"/>
      <c r="GF192" s="306">
        <v>16.0</v>
      </c>
      <c r="GG192" s="307" t="s">
        <v>194</v>
      </c>
      <c r="GH192" s="308" t="s">
        <v>132</v>
      </c>
      <c r="GI192" s="308" t="s">
        <v>132</v>
      </c>
      <c r="GJ192" s="309" t="str">
        <f>ADHK!GJ192</f>
        <v/>
      </c>
      <c r="GK192" s="309"/>
      <c r="GL192" s="309">
        <f t="shared" si="2442"/>
        <v>0</v>
      </c>
      <c r="GM192" s="310"/>
      <c r="GN192" s="309">
        <f t="shared" si="2443"/>
        <v>0</v>
      </c>
      <c r="GO192" s="310"/>
      <c r="GP192" s="309"/>
      <c r="GQ192" s="309">
        <f t="shared" si="2444"/>
        <v>0</v>
      </c>
      <c r="GR192" s="309">
        <f t="shared" si="2445"/>
        <v>0</v>
      </c>
      <c r="GS192" s="310">
        <v>0.36319999999999997</v>
      </c>
      <c r="GT192" s="311">
        <f t="shared" si="2446"/>
        <v>0</v>
      </c>
      <c r="GU192" s="312">
        <f t="shared" si="2447"/>
        <v>0</v>
      </c>
      <c r="GV192" s="313"/>
      <c r="GW192" s="306">
        <v>16.0</v>
      </c>
      <c r="GX192" s="307" t="s">
        <v>194</v>
      </c>
      <c r="GY192" s="308" t="s">
        <v>132</v>
      </c>
      <c r="GZ192" s="308" t="s">
        <v>132</v>
      </c>
      <c r="HA192" s="309" t="str">
        <f>ADHK!HA192</f>
        <v/>
      </c>
      <c r="HB192" s="309"/>
      <c r="HC192" s="309">
        <f t="shared" si="2448"/>
        <v>0</v>
      </c>
      <c r="HD192" s="310"/>
      <c r="HE192" s="309">
        <f t="shared" si="2449"/>
        <v>0</v>
      </c>
      <c r="HF192" s="310"/>
      <c r="HG192" s="309"/>
      <c r="HH192" s="309">
        <f t="shared" si="2450"/>
        <v>0</v>
      </c>
      <c r="HI192" s="309">
        <f t="shared" si="2451"/>
        <v>0</v>
      </c>
      <c r="HJ192" s="310">
        <v>0.36319999999999997</v>
      </c>
      <c r="HK192" s="311">
        <f t="shared" si="2452"/>
        <v>0</v>
      </c>
      <c r="HL192" s="312">
        <f t="shared" si="2453"/>
        <v>0</v>
      </c>
      <c r="HM192" s="313"/>
      <c r="HN192" s="306">
        <v>16.0</v>
      </c>
      <c r="HO192" s="307" t="s">
        <v>194</v>
      </c>
      <c r="HP192" s="308" t="s">
        <v>132</v>
      </c>
      <c r="HQ192" s="308" t="s">
        <v>132</v>
      </c>
      <c r="HR192" s="309" t="str">
        <f>ADHK!HR192</f>
        <v/>
      </c>
      <c r="HS192" s="309"/>
      <c r="HT192" s="309">
        <f t="shared" si="2454"/>
        <v>0</v>
      </c>
      <c r="HU192" s="310"/>
      <c r="HV192" s="309">
        <f t="shared" si="2455"/>
        <v>0</v>
      </c>
      <c r="HW192" s="310"/>
      <c r="HX192" s="309"/>
      <c r="HY192" s="309">
        <f t="shared" si="2456"/>
        <v>0</v>
      </c>
      <c r="HZ192" s="309">
        <f t="shared" si="2457"/>
        <v>0</v>
      </c>
      <c r="IA192" s="310">
        <v>0.36319999999999997</v>
      </c>
      <c r="IB192" s="311">
        <f t="shared" si="2458"/>
        <v>0</v>
      </c>
      <c r="IC192" s="312">
        <f t="shared" si="2459"/>
        <v>0</v>
      </c>
      <c r="ID192" s="313"/>
      <c r="IE192" s="306">
        <v>16.0</v>
      </c>
      <c r="IF192" s="307" t="s">
        <v>194</v>
      </c>
      <c r="IG192" s="308" t="s">
        <v>132</v>
      </c>
      <c r="IH192" s="308" t="s">
        <v>132</v>
      </c>
      <c r="II192" s="309" t="str">
        <f>ADHK!II192</f>
        <v/>
      </c>
      <c r="IJ192" s="309"/>
      <c r="IK192" s="309">
        <f t="shared" si="2460"/>
        <v>0</v>
      </c>
      <c r="IL192" s="310"/>
      <c r="IM192" s="309">
        <f t="shared" si="2461"/>
        <v>0</v>
      </c>
      <c r="IN192" s="310"/>
      <c r="IO192" s="309"/>
      <c r="IP192" s="309">
        <f t="shared" si="2462"/>
        <v>0</v>
      </c>
      <c r="IQ192" s="309">
        <f t="shared" si="2463"/>
        <v>0</v>
      </c>
      <c r="IR192" s="310">
        <v>0.36319999999999997</v>
      </c>
      <c r="IS192" s="311">
        <f t="shared" si="2464"/>
        <v>0</v>
      </c>
      <c r="IT192" s="312">
        <f t="shared" si="2465"/>
        <v>0</v>
      </c>
      <c r="IU192" s="313"/>
      <c r="IV192" s="306">
        <v>16.0</v>
      </c>
      <c r="IW192" s="307" t="s">
        <v>194</v>
      </c>
      <c r="IX192" s="308" t="s">
        <v>132</v>
      </c>
      <c r="IY192" s="308" t="s">
        <v>132</v>
      </c>
      <c r="IZ192" s="309" t="str">
        <f>ADHK!IZ192</f>
        <v/>
      </c>
      <c r="JA192" s="309"/>
      <c r="JB192" s="309">
        <f t="shared" si="2466"/>
        <v>0</v>
      </c>
      <c r="JC192" s="310"/>
      <c r="JD192" s="309">
        <f t="shared" si="2467"/>
        <v>0</v>
      </c>
      <c r="JE192" s="310"/>
      <c r="JF192" s="309"/>
      <c r="JG192" s="309">
        <f t="shared" si="2468"/>
        <v>0</v>
      </c>
      <c r="JH192" s="309">
        <f t="shared" si="2469"/>
        <v>0</v>
      </c>
      <c r="JI192" s="310">
        <v>0.36319999999999997</v>
      </c>
      <c r="JJ192" s="311">
        <f t="shared" si="2470"/>
        <v>0</v>
      </c>
      <c r="JK192" s="312">
        <f t="shared" si="2471"/>
        <v>0</v>
      </c>
      <c r="JL192" s="313"/>
      <c r="JM192" s="306">
        <v>16.0</v>
      </c>
      <c r="JN192" s="307" t="s">
        <v>194</v>
      </c>
      <c r="JO192" s="308" t="s">
        <v>132</v>
      </c>
      <c r="JP192" s="308" t="s">
        <v>132</v>
      </c>
      <c r="JQ192" s="309" t="str">
        <f>ADHK!JQ192</f>
        <v/>
      </c>
      <c r="JR192" s="309"/>
      <c r="JS192" s="309">
        <f t="shared" si="2472"/>
        <v>0</v>
      </c>
      <c r="JT192" s="310"/>
      <c r="JU192" s="309">
        <f t="shared" si="2473"/>
        <v>0</v>
      </c>
      <c r="JV192" s="310"/>
      <c r="JW192" s="309"/>
      <c r="JX192" s="309">
        <f t="shared" si="2474"/>
        <v>0</v>
      </c>
      <c r="JY192" s="309">
        <f t="shared" si="2475"/>
        <v>0</v>
      </c>
      <c r="JZ192" s="310">
        <v>0.36319999999999997</v>
      </c>
      <c r="KA192" s="311">
        <f t="shared" si="2476"/>
        <v>0</v>
      </c>
      <c r="KB192" s="312">
        <f t="shared" si="2477"/>
        <v>0</v>
      </c>
      <c r="KC192" s="313"/>
      <c r="KD192" s="306">
        <v>16.0</v>
      </c>
      <c r="KE192" s="307" t="s">
        <v>194</v>
      </c>
      <c r="KF192" s="308" t="s">
        <v>132</v>
      </c>
      <c r="KG192" s="308" t="s">
        <v>132</v>
      </c>
      <c r="KH192" s="309" t="str">
        <f>ADHK!KH192</f>
        <v/>
      </c>
      <c r="KI192" s="309"/>
      <c r="KJ192" s="309">
        <f t="shared" si="2478"/>
        <v>0</v>
      </c>
      <c r="KK192" s="310"/>
      <c r="KL192" s="309">
        <f t="shared" si="2479"/>
        <v>0</v>
      </c>
      <c r="KM192" s="310"/>
      <c r="KN192" s="309"/>
      <c r="KO192" s="309">
        <f t="shared" si="2480"/>
        <v>0</v>
      </c>
      <c r="KP192" s="309">
        <f t="shared" si="2481"/>
        <v>0</v>
      </c>
      <c r="KQ192" s="310">
        <v>0.36319999999999997</v>
      </c>
      <c r="KR192" s="311">
        <f t="shared" si="2482"/>
        <v>0</v>
      </c>
      <c r="KS192" s="312">
        <f t="shared" si="2483"/>
        <v>0</v>
      </c>
      <c r="KT192" s="313"/>
      <c r="KU192" s="314"/>
    </row>
    <row r="193" ht="15.75" customHeight="1">
      <c r="A193" s="306">
        <v>17.0</v>
      </c>
      <c r="B193" s="307" t="s">
        <v>195</v>
      </c>
      <c r="C193" s="308" t="s">
        <v>132</v>
      </c>
      <c r="D193" s="308" t="s">
        <v>132</v>
      </c>
      <c r="E193" s="309" t="str">
        <f>ADHK!E193</f>
        <v/>
      </c>
      <c r="F193" s="309" t="str">
        <f>ADHK!F193</f>
        <v/>
      </c>
      <c r="G193" s="309">
        <f t="shared" si="2376"/>
        <v>0</v>
      </c>
      <c r="H193" s="310"/>
      <c r="I193" s="309">
        <f t="shared" si="2377"/>
        <v>0</v>
      </c>
      <c r="J193" s="310"/>
      <c r="K193" s="309"/>
      <c r="L193" s="309">
        <f t="shared" si="2378"/>
        <v>0</v>
      </c>
      <c r="M193" s="309">
        <f t="shared" si="2379"/>
        <v>0</v>
      </c>
      <c r="N193" s="310">
        <v>0.36319999999999997</v>
      </c>
      <c r="O193" s="311">
        <f t="shared" si="2380"/>
        <v>0</v>
      </c>
      <c r="P193" s="312">
        <f t="shared" si="2381"/>
        <v>0</v>
      </c>
      <c r="Q193" s="313"/>
      <c r="R193" s="306">
        <v>17.0</v>
      </c>
      <c r="S193" s="307" t="s">
        <v>195</v>
      </c>
      <c r="T193" s="308" t="s">
        <v>132</v>
      </c>
      <c r="U193" s="308" t="s">
        <v>132</v>
      </c>
      <c r="V193" s="309" t="str">
        <f>ADHK!V193</f>
        <v/>
      </c>
      <c r="W193" s="309"/>
      <c r="X193" s="309">
        <f t="shared" si="2382"/>
        <v>0</v>
      </c>
      <c r="Y193" s="310"/>
      <c r="Z193" s="309">
        <f t="shared" si="2383"/>
        <v>0</v>
      </c>
      <c r="AA193" s="310"/>
      <c r="AB193" s="309"/>
      <c r="AC193" s="309">
        <f t="shared" si="2384"/>
        <v>0</v>
      </c>
      <c r="AD193" s="309">
        <f t="shared" si="2385"/>
        <v>0</v>
      </c>
      <c r="AE193" s="310">
        <v>0.36319999999999997</v>
      </c>
      <c r="AF193" s="311">
        <f t="shared" si="2386"/>
        <v>0</v>
      </c>
      <c r="AG193" s="312">
        <f t="shared" si="2387"/>
        <v>0</v>
      </c>
      <c r="AH193" s="313"/>
      <c r="AI193" s="306">
        <v>17.0</v>
      </c>
      <c r="AJ193" s="307" t="s">
        <v>195</v>
      </c>
      <c r="AK193" s="308" t="s">
        <v>132</v>
      </c>
      <c r="AL193" s="308" t="s">
        <v>132</v>
      </c>
      <c r="AM193" s="309" t="str">
        <f>ADHK!AM193</f>
        <v/>
      </c>
      <c r="AN193" s="309"/>
      <c r="AO193" s="309">
        <f t="shared" si="2388"/>
        <v>0</v>
      </c>
      <c r="AP193" s="310"/>
      <c r="AQ193" s="309">
        <f t="shared" si="2389"/>
        <v>0</v>
      </c>
      <c r="AR193" s="310"/>
      <c r="AS193" s="309"/>
      <c r="AT193" s="309">
        <f t="shared" si="2390"/>
        <v>0</v>
      </c>
      <c r="AU193" s="309">
        <f t="shared" si="2391"/>
        <v>0</v>
      </c>
      <c r="AV193" s="310">
        <v>0.36319999999999997</v>
      </c>
      <c r="AW193" s="311">
        <f t="shared" si="2392"/>
        <v>0</v>
      </c>
      <c r="AX193" s="312">
        <f t="shared" si="2393"/>
        <v>0</v>
      </c>
      <c r="AY193" s="313"/>
      <c r="AZ193" s="306">
        <v>17.0</v>
      </c>
      <c r="BA193" s="307" t="s">
        <v>195</v>
      </c>
      <c r="BB193" s="308" t="s">
        <v>132</v>
      </c>
      <c r="BC193" s="308" t="s">
        <v>132</v>
      </c>
      <c r="BD193" s="309" t="str">
        <f>ADHK!BD193</f>
        <v/>
      </c>
      <c r="BE193" s="309"/>
      <c r="BF193" s="309">
        <f t="shared" si="2394"/>
        <v>0</v>
      </c>
      <c r="BG193" s="310"/>
      <c r="BH193" s="309">
        <f t="shared" si="2395"/>
        <v>0</v>
      </c>
      <c r="BI193" s="310"/>
      <c r="BJ193" s="309"/>
      <c r="BK193" s="309">
        <f t="shared" si="2396"/>
        <v>0</v>
      </c>
      <c r="BL193" s="309">
        <f t="shared" si="2397"/>
        <v>0</v>
      </c>
      <c r="BM193" s="310">
        <v>0.36319999999999997</v>
      </c>
      <c r="BN193" s="311">
        <f t="shared" si="2398"/>
        <v>0</v>
      </c>
      <c r="BO193" s="312">
        <f t="shared" si="2399"/>
        <v>0</v>
      </c>
      <c r="BP193" s="313"/>
      <c r="BQ193" s="306">
        <v>17.0</v>
      </c>
      <c r="BR193" s="307" t="s">
        <v>195</v>
      </c>
      <c r="BS193" s="308" t="s">
        <v>132</v>
      </c>
      <c r="BT193" s="308" t="s">
        <v>132</v>
      </c>
      <c r="BU193" s="309" t="str">
        <f>ADHK!BU193</f>
        <v/>
      </c>
      <c r="BV193" s="309"/>
      <c r="BW193" s="309">
        <f t="shared" si="2400"/>
        <v>0</v>
      </c>
      <c r="BX193" s="310"/>
      <c r="BY193" s="309">
        <f t="shared" si="2401"/>
        <v>0</v>
      </c>
      <c r="BZ193" s="310"/>
      <c r="CA193" s="309"/>
      <c r="CB193" s="309">
        <f t="shared" si="2402"/>
        <v>0</v>
      </c>
      <c r="CC193" s="309">
        <f t="shared" si="2403"/>
        <v>0</v>
      </c>
      <c r="CD193" s="310">
        <v>0.36319999999999997</v>
      </c>
      <c r="CE193" s="311">
        <f t="shared" si="2404"/>
        <v>0</v>
      </c>
      <c r="CF193" s="312">
        <f t="shared" si="2405"/>
        <v>0</v>
      </c>
      <c r="CG193" s="313"/>
      <c r="CH193" s="306">
        <v>17.0</v>
      </c>
      <c r="CI193" s="307" t="s">
        <v>195</v>
      </c>
      <c r="CJ193" s="308" t="s">
        <v>132</v>
      </c>
      <c r="CK193" s="308" t="s">
        <v>132</v>
      </c>
      <c r="CL193" s="309" t="str">
        <f>ADHK!CL193</f>
        <v/>
      </c>
      <c r="CM193" s="309"/>
      <c r="CN193" s="309">
        <f t="shared" si="2406"/>
        <v>0</v>
      </c>
      <c r="CO193" s="310"/>
      <c r="CP193" s="309">
        <f t="shared" si="2407"/>
        <v>0</v>
      </c>
      <c r="CQ193" s="310"/>
      <c r="CR193" s="309"/>
      <c r="CS193" s="309">
        <f t="shared" si="2408"/>
        <v>0</v>
      </c>
      <c r="CT193" s="309">
        <f t="shared" si="2409"/>
        <v>0</v>
      </c>
      <c r="CU193" s="310">
        <v>0.36319999999999997</v>
      </c>
      <c r="CV193" s="311">
        <f t="shared" si="2410"/>
        <v>0</v>
      </c>
      <c r="CW193" s="312">
        <f t="shared" si="2411"/>
        <v>0</v>
      </c>
      <c r="CX193" s="313"/>
      <c r="CY193" s="306">
        <v>17.0</v>
      </c>
      <c r="CZ193" s="307" t="s">
        <v>195</v>
      </c>
      <c r="DA193" s="308" t="s">
        <v>132</v>
      </c>
      <c r="DB193" s="308" t="s">
        <v>132</v>
      </c>
      <c r="DC193" s="309" t="str">
        <f>ADHK!DC193</f>
        <v/>
      </c>
      <c r="DD193" s="309"/>
      <c r="DE193" s="309">
        <f t="shared" si="2412"/>
        <v>0</v>
      </c>
      <c r="DF193" s="310"/>
      <c r="DG193" s="309">
        <f t="shared" si="2413"/>
        <v>0</v>
      </c>
      <c r="DH193" s="310"/>
      <c r="DI193" s="309"/>
      <c r="DJ193" s="309">
        <f t="shared" si="2414"/>
        <v>0</v>
      </c>
      <c r="DK193" s="309">
        <f t="shared" si="2415"/>
        <v>0</v>
      </c>
      <c r="DL193" s="310">
        <v>0.36319999999999997</v>
      </c>
      <c r="DM193" s="311">
        <f t="shared" si="2416"/>
        <v>0</v>
      </c>
      <c r="DN193" s="312">
        <f t="shared" si="2417"/>
        <v>0</v>
      </c>
      <c r="DO193" s="313"/>
      <c r="DP193" s="306">
        <v>17.0</v>
      </c>
      <c r="DQ193" s="307" t="s">
        <v>195</v>
      </c>
      <c r="DR193" s="308" t="s">
        <v>132</v>
      </c>
      <c r="DS193" s="308" t="s">
        <v>132</v>
      </c>
      <c r="DT193" s="309" t="str">
        <f>ADHK!DT193</f>
        <v/>
      </c>
      <c r="DU193" s="309"/>
      <c r="DV193" s="309">
        <f t="shared" si="2418"/>
        <v>0</v>
      </c>
      <c r="DW193" s="310"/>
      <c r="DX193" s="309">
        <f t="shared" si="2419"/>
        <v>0</v>
      </c>
      <c r="DY193" s="310"/>
      <c r="DZ193" s="309"/>
      <c r="EA193" s="309">
        <f t="shared" si="2420"/>
        <v>0</v>
      </c>
      <c r="EB193" s="309">
        <f t="shared" si="2421"/>
        <v>0</v>
      </c>
      <c r="EC193" s="310">
        <v>0.36319999999999997</v>
      </c>
      <c r="ED193" s="311">
        <f t="shared" si="2422"/>
        <v>0</v>
      </c>
      <c r="EE193" s="312">
        <f t="shared" si="2423"/>
        <v>0</v>
      </c>
      <c r="EF193" s="313"/>
      <c r="EG193" s="306">
        <v>17.0</v>
      </c>
      <c r="EH193" s="307" t="s">
        <v>195</v>
      </c>
      <c r="EI193" s="308" t="s">
        <v>132</v>
      </c>
      <c r="EJ193" s="308" t="s">
        <v>132</v>
      </c>
      <c r="EK193" s="309" t="str">
        <f>ADHK!EK193</f>
        <v/>
      </c>
      <c r="EL193" s="309"/>
      <c r="EM193" s="309">
        <f t="shared" si="2424"/>
        <v>0</v>
      </c>
      <c r="EN193" s="310"/>
      <c r="EO193" s="309">
        <f t="shared" si="2425"/>
        <v>0</v>
      </c>
      <c r="EP193" s="310"/>
      <c r="EQ193" s="309"/>
      <c r="ER193" s="309">
        <f t="shared" si="2426"/>
        <v>0</v>
      </c>
      <c r="ES193" s="309">
        <f t="shared" si="2427"/>
        <v>0</v>
      </c>
      <c r="ET193" s="310">
        <v>0.36319999999999997</v>
      </c>
      <c r="EU193" s="311">
        <f t="shared" si="2428"/>
        <v>0</v>
      </c>
      <c r="EV193" s="312">
        <f t="shared" si="2429"/>
        <v>0</v>
      </c>
      <c r="EW193" s="313"/>
      <c r="EX193" s="306">
        <v>17.0</v>
      </c>
      <c r="EY193" s="307" t="s">
        <v>195</v>
      </c>
      <c r="EZ193" s="308" t="s">
        <v>132</v>
      </c>
      <c r="FA193" s="308" t="s">
        <v>132</v>
      </c>
      <c r="FB193" s="309" t="str">
        <f>ADHK!FB193</f>
        <v/>
      </c>
      <c r="FC193" s="309"/>
      <c r="FD193" s="309">
        <f t="shared" si="2430"/>
        <v>0</v>
      </c>
      <c r="FE193" s="310"/>
      <c r="FF193" s="309">
        <f t="shared" si="2431"/>
        <v>0</v>
      </c>
      <c r="FG193" s="310"/>
      <c r="FH193" s="309"/>
      <c r="FI193" s="309">
        <f t="shared" si="2432"/>
        <v>0</v>
      </c>
      <c r="FJ193" s="309">
        <f t="shared" si="2433"/>
        <v>0</v>
      </c>
      <c r="FK193" s="310">
        <v>0.36319999999999997</v>
      </c>
      <c r="FL193" s="311">
        <f t="shared" si="2434"/>
        <v>0</v>
      </c>
      <c r="FM193" s="312">
        <f t="shared" si="2435"/>
        <v>0</v>
      </c>
      <c r="FN193" s="313"/>
      <c r="FO193" s="306">
        <v>17.0</v>
      </c>
      <c r="FP193" s="307" t="s">
        <v>195</v>
      </c>
      <c r="FQ193" s="308" t="s">
        <v>132</v>
      </c>
      <c r="FR193" s="308" t="s">
        <v>132</v>
      </c>
      <c r="FS193" s="309" t="str">
        <f>ADHK!FS193</f>
        <v/>
      </c>
      <c r="FT193" s="309"/>
      <c r="FU193" s="309">
        <f t="shared" si="2436"/>
        <v>0</v>
      </c>
      <c r="FV193" s="310"/>
      <c r="FW193" s="309">
        <f t="shared" si="2437"/>
        <v>0</v>
      </c>
      <c r="FX193" s="310"/>
      <c r="FY193" s="309"/>
      <c r="FZ193" s="309">
        <f t="shared" si="2438"/>
        <v>0</v>
      </c>
      <c r="GA193" s="309">
        <f t="shared" si="2439"/>
        <v>0</v>
      </c>
      <c r="GB193" s="310">
        <v>0.36319999999999997</v>
      </c>
      <c r="GC193" s="311">
        <f t="shared" si="2440"/>
        <v>0</v>
      </c>
      <c r="GD193" s="312">
        <f t="shared" si="2441"/>
        <v>0</v>
      </c>
      <c r="GE193" s="313"/>
      <c r="GF193" s="306">
        <v>17.0</v>
      </c>
      <c r="GG193" s="307" t="s">
        <v>195</v>
      </c>
      <c r="GH193" s="308" t="s">
        <v>132</v>
      </c>
      <c r="GI193" s="308" t="s">
        <v>132</v>
      </c>
      <c r="GJ193" s="309" t="str">
        <f>ADHK!GJ193</f>
        <v/>
      </c>
      <c r="GK193" s="309"/>
      <c r="GL193" s="309">
        <f t="shared" si="2442"/>
        <v>0</v>
      </c>
      <c r="GM193" s="310"/>
      <c r="GN193" s="309">
        <f t="shared" si="2443"/>
        <v>0</v>
      </c>
      <c r="GO193" s="310"/>
      <c r="GP193" s="309"/>
      <c r="GQ193" s="309">
        <f t="shared" si="2444"/>
        <v>0</v>
      </c>
      <c r="GR193" s="309">
        <f t="shared" si="2445"/>
        <v>0</v>
      </c>
      <c r="GS193" s="310">
        <v>0.36319999999999997</v>
      </c>
      <c r="GT193" s="311">
        <f t="shared" si="2446"/>
        <v>0</v>
      </c>
      <c r="GU193" s="312">
        <f t="shared" si="2447"/>
        <v>0</v>
      </c>
      <c r="GV193" s="313"/>
      <c r="GW193" s="306">
        <v>17.0</v>
      </c>
      <c r="GX193" s="307" t="s">
        <v>195</v>
      </c>
      <c r="GY193" s="308" t="s">
        <v>132</v>
      </c>
      <c r="GZ193" s="308" t="s">
        <v>132</v>
      </c>
      <c r="HA193" s="309" t="str">
        <f>ADHK!HA193</f>
        <v/>
      </c>
      <c r="HB193" s="309"/>
      <c r="HC193" s="309">
        <f t="shared" si="2448"/>
        <v>0</v>
      </c>
      <c r="HD193" s="310"/>
      <c r="HE193" s="309">
        <f t="shared" si="2449"/>
        <v>0</v>
      </c>
      <c r="HF193" s="310"/>
      <c r="HG193" s="309"/>
      <c r="HH193" s="309">
        <f t="shared" si="2450"/>
        <v>0</v>
      </c>
      <c r="HI193" s="309">
        <f t="shared" si="2451"/>
        <v>0</v>
      </c>
      <c r="HJ193" s="310">
        <v>0.36319999999999997</v>
      </c>
      <c r="HK193" s="311">
        <f t="shared" si="2452"/>
        <v>0</v>
      </c>
      <c r="HL193" s="312">
        <f t="shared" si="2453"/>
        <v>0</v>
      </c>
      <c r="HM193" s="313"/>
      <c r="HN193" s="306">
        <v>17.0</v>
      </c>
      <c r="HO193" s="307" t="s">
        <v>195</v>
      </c>
      <c r="HP193" s="308" t="s">
        <v>132</v>
      </c>
      <c r="HQ193" s="308" t="s">
        <v>132</v>
      </c>
      <c r="HR193" s="309" t="str">
        <f>ADHK!HR193</f>
        <v/>
      </c>
      <c r="HS193" s="309"/>
      <c r="HT193" s="309">
        <f t="shared" si="2454"/>
        <v>0</v>
      </c>
      <c r="HU193" s="310"/>
      <c r="HV193" s="309">
        <f t="shared" si="2455"/>
        <v>0</v>
      </c>
      <c r="HW193" s="310"/>
      <c r="HX193" s="309"/>
      <c r="HY193" s="309">
        <f t="shared" si="2456"/>
        <v>0</v>
      </c>
      <c r="HZ193" s="309">
        <f t="shared" si="2457"/>
        <v>0</v>
      </c>
      <c r="IA193" s="310">
        <v>0.36319999999999997</v>
      </c>
      <c r="IB193" s="311">
        <f t="shared" si="2458"/>
        <v>0</v>
      </c>
      <c r="IC193" s="312">
        <f t="shared" si="2459"/>
        <v>0</v>
      </c>
      <c r="ID193" s="313"/>
      <c r="IE193" s="306">
        <v>17.0</v>
      </c>
      <c r="IF193" s="307" t="s">
        <v>195</v>
      </c>
      <c r="IG193" s="308" t="s">
        <v>132</v>
      </c>
      <c r="IH193" s="308" t="s">
        <v>132</v>
      </c>
      <c r="II193" s="309" t="str">
        <f>ADHK!II193</f>
        <v/>
      </c>
      <c r="IJ193" s="309"/>
      <c r="IK193" s="309">
        <f t="shared" si="2460"/>
        <v>0</v>
      </c>
      <c r="IL193" s="310"/>
      <c r="IM193" s="309">
        <f t="shared" si="2461"/>
        <v>0</v>
      </c>
      <c r="IN193" s="310"/>
      <c r="IO193" s="309"/>
      <c r="IP193" s="309">
        <f t="shared" si="2462"/>
        <v>0</v>
      </c>
      <c r="IQ193" s="309">
        <f t="shared" si="2463"/>
        <v>0</v>
      </c>
      <c r="IR193" s="310">
        <v>0.36319999999999997</v>
      </c>
      <c r="IS193" s="311">
        <f t="shared" si="2464"/>
        <v>0</v>
      </c>
      <c r="IT193" s="312">
        <f t="shared" si="2465"/>
        <v>0</v>
      </c>
      <c r="IU193" s="313"/>
      <c r="IV193" s="306">
        <v>17.0</v>
      </c>
      <c r="IW193" s="307" t="s">
        <v>195</v>
      </c>
      <c r="IX193" s="308" t="s">
        <v>132</v>
      </c>
      <c r="IY193" s="308" t="s">
        <v>132</v>
      </c>
      <c r="IZ193" s="309" t="str">
        <f>ADHK!IZ193</f>
        <v/>
      </c>
      <c r="JA193" s="309"/>
      <c r="JB193" s="309">
        <f t="shared" si="2466"/>
        <v>0</v>
      </c>
      <c r="JC193" s="310"/>
      <c r="JD193" s="309">
        <f t="shared" si="2467"/>
        <v>0</v>
      </c>
      <c r="JE193" s="310"/>
      <c r="JF193" s="309"/>
      <c r="JG193" s="309">
        <f t="shared" si="2468"/>
        <v>0</v>
      </c>
      <c r="JH193" s="309">
        <f t="shared" si="2469"/>
        <v>0</v>
      </c>
      <c r="JI193" s="310">
        <v>0.36319999999999997</v>
      </c>
      <c r="JJ193" s="311">
        <f t="shared" si="2470"/>
        <v>0</v>
      </c>
      <c r="JK193" s="312">
        <f t="shared" si="2471"/>
        <v>0</v>
      </c>
      <c r="JL193" s="313"/>
      <c r="JM193" s="306">
        <v>17.0</v>
      </c>
      <c r="JN193" s="307" t="s">
        <v>195</v>
      </c>
      <c r="JO193" s="308" t="s">
        <v>132</v>
      </c>
      <c r="JP193" s="308" t="s">
        <v>132</v>
      </c>
      <c r="JQ193" s="309" t="str">
        <f>ADHK!JQ193</f>
        <v/>
      </c>
      <c r="JR193" s="309"/>
      <c r="JS193" s="309">
        <f t="shared" si="2472"/>
        <v>0</v>
      </c>
      <c r="JT193" s="310"/>
      <c r="JU193" s="309">
        <f t="shared" si="2473"/>
        <v>0</v>
      </c>
      <c r="JV193" s="310"/>
      <c r="JW193" s="309"/>
      <c r="JX193" s="309">
        <f t="shared" si="2474"/>
        <v>0</v>
      </c>
      <c r="JY193" s="309">
        <f t="shared" si="2475"/>
        <v>0</v>
      </c>
      <c r="JZ193" s="310">
        <v>0.36319999999999997</v>
      </c>
      <c r="KA193" s="311">
        <f t="shared" si="2476"/>
        <v>0</v>
      </c>
      <c r="KB193" s="312">
        <f t="shared" si="2477"/>
        <v>0</v>
      </c>
      <c r="KC193" s="313"/>
      <c r="KD193" s="306">
        <v>17.0</v>
      </c>
      <c r="KE193" s="307" t="s">
        <v>195</v>
      </c>
      <c r="KF193" s="308" t="s">
        <v>132</v>
      </c>
      <c r="KG193" s="308" t="s">
        <v>132</v>
      </c>
      <c r="KH193" s="309" t="str">
        <f>ADHK!KH193</f>
        <v/>
      </c>
      <c r="KI193" s="309"/>
      <c r="KJ193" s="309">
        <f t="shared" si="2478"/>
        <v>0</v>
      </c>
      <c r="KK193" s="310"/>
      <c r="KL193" s="309">
        <f t="shared" si="2479"/>
        <v>0</v>
      </c>
      <c r="KM193" s="310"/>
      <c r="KN193" s="309"/>
      <c r="KO193" s="309">
        <f t="shared" si="2480"/>
        <v>0</v>
      </c>
      <c r="KP193" s="309">
        <f t="shared" si="2481"/>
        <v>0</v>
      </c>
      <c r="KQ193" s="310">
        <v>0.36319999999999997</v>
      </c>
      <c r="KR193" s="311">
        <f t="shared" si="2482"/>
        <v>0</v>
      </c>
      <c r="KS193" s="312">
        <f t="shared" si="2483"/>
        <v>0</v>
      </c>
      <c r="KT193" s="313"/>
      <c r="KU193" s="314"/>
    </row>
    <row r="194" ht="15.75" customHeight="1">
      <c r="A194" s="306">
        <v>18.0</v>
      </c>
      <c r="B194" s="307" t="s">
        <v>196</v>
      </c>
      <c r="C194" s="308" t="s">
        <v>132</v>
      </c>
      <c r="D194" s="308" t="s">
        <v>132</v>
      </c>
      <c r="E194" s="309" t="str">
        <f>ADHK!E194</f>
        <v/>
      </c>
      <c r="F194" s="309" t="str">
        <f>ADHK!F194</f>
        <v/>
      </c>
      <c r="G194" s="309">
        <f t="shared" si="2376"/>
        <v>0</v>
      </c>
      <c r="H194" s="310"/>
      <c r="I194" s="309">
        <f t="shared" si="2377"/>
        <v>0</v>
      </c>
      <c r="J194" s="310"/>
      <c r="K194" s="309"/>
      <c r="L194" s="309">
        <f t="shared" si="2378"/>
        <v>0</v>
      </c>
      <c r="M194" s="309">
        <f t="shared" si="2379"/>
        <v>0</v>
      </c>
      <c r="N194" s="310">
        <v>0.36319999999999997</v>
      </c>
      <c r="O194" s="311">
        <f t="shared" si="2380"/>
        <v>0</v>
      </c>
      <c r="P194" s="312">
        <f t="shared" si="2381"/>
        <v>0</v>
      </c>
      <c r="Q194" s="313"/>
      <c r="R194" s="306">
        <v>18.0</v>
      </c>
      <c r="S194" s="307" t="s">
        <v>196</v>
      </c>
      <c r="T194" s="308" t="s">
        <v>132</v>
      </c>
      <c r="U194" s="308" t="s">
        <v>132</v>
      </c>
      <c r="V194" s="309" t="str">
        <f>ADHK!V194</f>
        <v/>
      </c>
      <c r="W194" s="309"/>
      <c r="X194" s="309">
        <f t="shared" si="2382"/>
        <v>0</v>
      </c>
      <c r="Y194" s="310"/>
      <c r="Z194" s="309">
        <f t="shared" si="2383"/>
        <v>0</v>
      </c>
      <c r="AA194" s="310"/>
      <c r="AB194" s="309"/>
      <c r="AC194" s="309">
        <f t="shared" si="2384"/>
        <v>0</v>
      </c>
      <c r="AD194" s="309">
        <f t="shared" si="2385"/>
        <v>0</v>
      </c>
      <c r="AE194" s="310">
        <v>0.36319999999999997</v>
      </c>
      <c r="AF194" s="311">
        <f t="shared" si="2386"/>
        <v>0</v>
      </c>
      <c r="AG194" s="312">
        <f t="shared" si="2387"/>
        <v>0</v>
      </c>
      <c r="AH194" s="313"/>
      <c r="AI194" s="306">
        <v>18.0</v>
      </c>
      <c r="AJ194" s="307" t="s">
        <v>196</v>
      </c>
      <c r="AK194" s="308" t="s">
        <v>132</v>
      </c>
      <c r="AL194" s="308" t="s">
        <v>132</v>
      </c>
      <c r="AM194" s="309" t="str">
        <f>ADHK!AM194</f>
        <v/>
      </c>
      <c r="AN194" s="309"/>
      <c r="AO194" s="309">
        <f t="shared" si="2388"/>
        <v>0</v>
      </c>
      <c r="AP194" s="310"/>
      <c r="AQ194" s="309">
        <f t="shared" si="2389"/>
        <v>0</v>
      </c>
      <c r="AR194" s="310"/>
      <c r="AS194" s="309"/>
      <c r="AT194" s="309">
        <f t="shared" si="2390"/>
        <v>0</v>
      </c>
      <c r="AU194" s="309">
        <f t="shared" si="2391"/>
        <v>0</v>
      </c>
      <c r="AV194" s="310">
        <v>0.36319999999999997</v>
      </c>
      <c r="AW194" s="311">
        <f t="shared" si="2392"/>
        <v>0</v>
      </c>
      <c r="AX194" s="312">
        <f t="shared" si="2393"/>
        <v>0</v>
      </c>
      <c r="AY194" s="313"/>
      <c r="AZ194" s="306">
        <v>18.0</v>
      </c>
      <c r="BA194" s="307" t="s">
        <v>196</v>
      </c>
      <c r="BB194" s="308" t="s">
        <v>132</v>
      </c>
      <c r="BC194" s="308" t="s">
        <v>132</v>
      </c>
      <c r="BD194" s="309" t="str">
        <f>ADHK!BD194</f>
        <v/>
      </c>
      <c r="BE194" s="309"/>
      <c r="BF194" s="309">
        <f t="shared" si="2394"/>
        <v>0</v>
      </c>
      <c r="BG194" s="310"/>
      <c r="BH194" s="309">
        <f t="shared" si="2395"/>
        <v>0</v>
      </c>
      <c r="BI194" s="310"/>
      <c r="BJ194" s="309"/>
      <c r="BK194" s="309">
        <f t="shared" si="2396"/>
        <v>0</v>
      </c>
      <c r="BL194" s="309">
        <f t="shared" si="2397"/>
        <v>0</v>
      </c>
      <c r="BM194" s="310">
        <v>0.36319999999999997</v>
      </c>
      <c r="BN194" s="311">
        <f t="shared" si="2398"/>
        <v>0</v>
      </c>
      <c r="BO194" s="312">
        <f t="shared" si="2399"/>
        <v>0</v>
      </c>
      <c r="BP194" s="313"/>
      <c r="BQ194" s="306">
        <v>18.0</v>
      </c>
      <c r="BR194" s="307" t="s">
        <v>196</v>
      </c>
      <c r="BS194" s="308" t="s">
        <v>132</v>
      </c>
      <c r="BT194" s="308" t="s">
        <v>132</v>
      </c>
      <c r="BU194" s="309" t="str">
        <f>ADHK!BU194</f>
        <v/>
      </c>
      <c r="BV194" s="309"/>
      <c r="BW194" s="309">
        <f t="shared" si="2400"/>
        <v>0</v>
      </c>
      <c r="BX194" s="310"/>
      <c r="BY194" s="309">
        <f t="shared" si="2401"/>
        <v>0</v>
      </c>
      <c r="BZ194" s="310"/>
      <c r="CA194" s="309"/>
      <c r="CB194" s="309">
        <f t="shared" si="2402"/>
        <v>0</v>
      </c>
      <c r="CC194" s="309">
        <f t="shared" si="2403"/>
        <v>0</v>
      </c>
      <c r="CD194" s="310">
        <v>0.36319999999999997</v>
      </c>
      <c r="CE194" s="311">
        <f t="shared" si="2404"/>
        <v>0</v>
      </c>
      <c r="CF194" s="312">
        <f t="shared" si="2405"/>
        <v>0</v>
      </c>
      <c r="CG194" s="313"/>
      <c r="CH194" s="306">
        <v>18.0</v>
      </c>
      <c r="CI194" s="307" t="s">
        <v>196</v>
      </c>
      <c r="CJ194" s="308" t="s">
        <v>132</v>
      </c>
      <c r="CK194" s="308" t="s">
        <v>132</v>
      </c>
      <c r="CL194" s="309" t="str">
        <f>ADHK!CL194</f>
        <v/>
      </c>
      <c r="CM194" s="309"/>
      <c r="CN194" s="309">
        <f t="shared" si="2406"/>
        <v>0</v>
      </c>
      <c r="CO194" s="310"/>
      <c r="CP194" s="309">
        <f t="shared" si="2407"/>
        <v>0</v>
      </c>
      <c r="CQ194" s="310"/>
      <c r="CR194" s="309"/>
      <c r="CS194" s="309">
        <f t="shared" si="2408"/>
        <v>0</v>
      </c>
      <c r="CT194" s="309">
        <f t="shared" si="2409"/>
        <v>0</v>
      </c>
      <c r="CU194" s="310">
        <v>0.36319999999999997</v>
      </c>
      <c r="CV194" s="311">
        <f t="shared" si="2410"/>
        <v>0</v>
      </c>
      <c r="CW194" s="312">
        <f t="shared" si="2411"/>
        <v>0</v>
      </c>
      <c r="CX194" s="313"/>
      <c r="CY194" s="306">
        <v>18.0</v>
      </c>
      <c r="CZ194" s="307" t="s">
        <v>196</v>
      </c>
      <c r="DA194" s="308" t="s">
        <v>132</v>
      </c>
      <c r="DB194" s="308" t="s">
        <v>132</v>
      </c>
      <c r="DC194" s="309" t="str">
        <f>ADHK!DC194</f>
        <v/>
      </c>
      <c r="DD194" s="309"/>
      <c r="DE194" s="309">
        <f t="shared" si="2412"/>
        <v>0</v>
      </c>
      <c r="DF194" s="310"/>
      <c r="DG194" s="309">
        <f t="shared" si="2413"/>
        <v>0</v>
      </c>
      <c r="DH194" s="310"/>
      <c r="DI194" s="309"/>
      <c r="DJ194" s="309">
        <f t="shared" si="2414"/>
        <v>0</v>
      </c>
      <c r="DK194" s="309">
        <f t="shared" si="2415"/>
        <v>0</v>
      </c>
      <c r="DL194" s="310">
        <v>0.36319999999999997</v>
      </c>
      <c r="DM194" s="311">
        <f t="shared" si="2416"/>
        <v>0</v>
      </c>
      <c r="DN194" s="312">
        <f t="shared" si="2417"/>
        <v>0</v>
      </c>
      <c r="DO194" s="313"/>
      <c r="DP194" s="306">
        <v>18.0</v>
      </c>
      <c r="DQ194" s="307" t="s">
        <v>196</v>
      </c>
      <c r="DR194" s="308" t="s">
        <v>132</v>
      </c>
      <c r="DS194" s="308" t="s">
        <v>132</v>
      </c>
      <c r="DT194" s="309" t="str">
        <f>ADHK!DT194</f>
        <v/>
      </c>
      <c r="DU194" s="309"/>
      <c r="DV194" s="309">
        <f t="shared" si="2418"/>
        <v>0</v>
      </c>
      <c r="DW194" s="310"/>
      <c r="DX194" s="309">
        <f t="shared" si="2419"/>
        <v>0</v>
      </c>
      <c r="DY194" s="310"/>
      <c r="DZ194" s="309"/>
      <c r="EA194" s="309">
        <f t="shared" si="2420"/>
        <v>0</v>
      </c>
      <c r="EB194" s="309">
        <f t="shared" si="2421"/>
        <v>0</v>
      </c>
      <c r="EC194" s="310">
        <v>0.36319999999999997</v>
      </c>
      <c r="ED194" s="311">
        <f t="shared" si="2422"/>
        <v>0</v>
      </c>
      <c r="EE194" s="312">
        <f t="shared" si="2423"/>
        <v>0</v>
      </c>
      <c r="EF194" s="313"/>
      <c r="EG194" s="306">
        <v>18.0</v>
      </c>
      <c r="EH194" s="307" t="s">
        <v>196</v>
      </c>
      <c r="EI194" s="308" t="s">
        <v>132</v>
      </c>
      <c r="EJ194" s="308" t="s">
        <v>132</v>
      </c>
      <c r="EK194" s="309" t="str">
        <f>ADHK!EK194</f>
        <v/>
      </c>
      <c r="EL194" s="309"/>
      <c r="EM194" s="309">
        <f t="shared" si="2424"/>
        <v>0</v>
      </c>
      <c r="EN194" s="310"/>
      <c r="EO194" s="309">
        <f t="shared" si="2425"/>
        <v>0</v>
      </c>
      <c r="EP194" s="310"/>
      <c r="EQ194" s="309"/>
      <c r="ER194" s="309">
        <f t="shared" si="2426"/>
        <v>0</v>
      </c>
      <c r="ES194" s="309">
        <f t="shared" si="2427"/>
        <v>0</v>
      </c>
      <c r="ET194" s="310">
        <v>0.36319999999999997</v>
      </c>
      <c r="EU194" s="311">
        <f t="shared" si="2428"/>
        <v>0</v>
      </c>
      <c r="EV194" s="312">
        <f t="shared" si="2429"/>
        <v>0</v>
      </c>
      <c r="EW194" s="313"/>
      <c r="EX194" s="306">
        <v>18.0</v>
      </c>
      <c r="EY194" s="307" t="s">
        <v>196</v>
      </c>
      <c r="EZ194" s="308" t="s">
        <v>132</v>
      </c>
      <c r="FA194" s="308" t="s">
        <v>132</v>
      </c>
      <c r="FB194" s="309" t="str">
        <f>ADHK!FB194</f>
        <v/>
      </c>
      <c r="FC194" s="309"/>
      <c r="FD194" s="309">
        <f t="shared" si="2430"/>
        <v>0</v>
      </c>
      <c r="FE194" s="310"/>
      <c r="FF194" s="309">
        <f t="shared" si="2431"/>
        <v>0</v>
      </c>
      <c r="FG194" s="310"/>
      <c r="FH194" s="309"/>
      <c r="FI194" s="309">
        <f t="shared" si="2432"/>
        <v>0</v>
      </c>
      <c r="FJ194" s="309">
        <f t="shared" si="2433"/>
        <v>0</v>
      </c>
      <c r="FK194" s="310">
        <v>0.36319999999999997</v>
      </c>
      <c r="FL194" s="311">
        <f t="shared" si="2434"/>
        <v>0</v>
      </c>
      <c r="FM194" s="312">
        <f t="shared" si="2435"/>
        <v>0</v>
      </c>
      <c r="FN194" s="313"/>
      <c r="FO194" s="306">
        <v>18.0</v>
      </c>
      <c r="FP194" s="307" t="s">
        <v>196</v>
      </c>
      <c r="FQ194" s="308" t="s">
        <v>132</v>
      </c>
      <c r="FR194" s="308" t="s">
        <v>132</v>
      </c>
      <c r="FS194" s="309" t="str">
        <f>ADHK!FS194</f>
        <v/>
      </c>
      <c r="FT194" s="309"/>
      <c r="FU194" s="309">
        <f t="shared" si="2436"/>
        <v>0</v>
      </c>
      <c r="FV194" s="310"/>
      <c r="FW194" s="309">
        <f t="shared" si="2437"/>
        <v>0</v>
      </c>
      <c r="FX194" s="310"/>
      <c r="FY194" s="309"/>
      <c r="FZ194" s="309">
        <f t="shared" si="2438"/>
        <v>0</v>
      </c>
      <c r="GA194" s="309">
        <f t="shared" si="2439"/>
        <v>0</v>
      </c>
      <c r="GB194" s="310">
        <v>0.36319999999999997</v>
      </c>
      <c r="GC194" s="311">
        <f t="shared" si="2440"/>
        <v>0</v>
      </c>
      <c r="GD194" s="312">
        <f t="shared" si="2441"/>
        <v>0</v>
      </c>
      <c r="GE194" s="313"/>
      <c r="GF194" s="306">
        <v>18.0</v>
      </c>
      <c r="GG194" s="307" t="s">
        <v>196</v>
      </c>
      <c r="GH194" s="308" t="s">
        <v>132</v>
      </c>
      <c r="GI194" s="308" t="s">
        <v>132</v>
      </c>
      <c r="GJ194" s="309" t="str">
        <f>ADHK!GJ194</f>
        <v/>
      </c>
      <c r="GK194" s="309"/>
      <c r="GL194" s="309">
        <f t="shared" si="2442"/>
        <v>0</v>
      </c>
      <c r="GM194" s="310"/>
      <c r="GN194" s="309">
        <f t="shared" si="2443"/>
        <v>0</v>
      </c>
      <c r="GO194" s="310"/>
      <c r="GP194" s="309"/>
      <c r="GQ194" s="309">
        <f t="shared" si="2444"/>
        <v>0</v>
      </c>
      <c r="GR194" s="309">
        <f t="shared" si="2445"/>
        <v>0</v>
      </c>
      <c r="GS194" s="310">
        <v>0.36319999999999997</v>
      </c>
      <c r="GT194" s="311">
        <f t="shared" si="2446"/>
        <v>0</v>
      </c>
      <c r="GU194" s="312">
        <f t="shared" si="2447"/>
        <v>0</v>
      </c>
      <c r="GV194" s="313"/>
      <c r="GW194" s="306">
        <v>18.0</v>
      </c>
      <c r="GX194" s="307" t="s">
        <v>196</v>
      </c>
      <c r="GY194" s="308" t="s">
        <v>132</v>
      </c>
      <c r="GZ194" s="308" t="s">
        <v>132</v>
      </c>
      <c r="HA194" s="309" t="str">
        <f>ADHK!HA194</f>
        <v/>
      </c>
      <c r="HB194" s="309"/>
      <c r="HC194" s="309">
        <f t="shared" si="2448"/>
        <v>0</v>
      </c>
      <c r="HD194" s="310"/>
      <c r="HE194" s="309">
        <f t="shared" si="2449"/>
        <v>0</v>
      </c>
      <c r="HF194" s="310"/>
      <c r="HG194" s="309"/>
      <c r="HH194" s="309">
        <f t="shared" si="2450"/>
        <v>0</v>
      </c>
      <c r="HI194" s="309">
        <f t="shared" si="2451"/>
        <v>0</v>
      </c>
      <c r="HJ194" s="310">
        <v>0.36319999999999997</v>
      </c>
      <c r="HK194" s="311">
        <f t="shared" si="2452"/>
        <v>0</v>
      </c>
      <c r="HL194" s="312">
        <f t="shared" si="2453"/>
        <v>0</v>
      </c>
      <c r="HM194" s="313"/>
      <c r="HN194" s="306">
        <v>18.0</v>
      </c>
      <c r="HO194" s="307" t="s">
        <v>196</v>
      </c>
      <c r="HP194" s="308" t="s">
        <v>132</v>
      </c>
      <c r="HQ194" s="308" t="s">
        <v>132</v>
      </c>
      <c r="HR194" s="309" t="str">
        <f>ADHK!HR194</f>
        <v/>
      </c>
      <c r="HS194" s="309"/>
      <c r="HT194" s="309">
        <f t="shared" si="2454"/>
        <v>0</v>
      </c>
      <c r="HU194" s="310"/>
      <c r="HV194" s="309">
        <f t="shared" si="2455"/>
        <v>0</v>
      </c>
      <c r="HW194" s="310"/>
      <c r="HX194" s="309"/>
      <c r="HY194" s="309">
        <f t="shared" si="2456"/>
        <v>0</v>
      </c>
      <c r="HZ194" s="309">
        <f t="shared" si="2457"/>
        <v>0</v>
      </c>
      <c r="IA194" s="310">
        <v>0.36319999999999997</v>
      </c>
      <c r="IB194" s="311">
        <f t="shared" si="2458"/>
        <v>0</v>
      </c>
      <c r="IC194" s="312">
        <f t="shared" si="2459"/>
        <v>0</v>
      </c>
      <c r="ID194" s="313"/>
      <c r="IE194" s="306">
        <v>18.0</v>
      </c>
      <c r="IF194" s="307" t="s">
        <v>196</v>
      </c>
      <c r="IG194" s="308" t="s">
        <v>132</v>
      </c>
      <c r="IH194" s="308" t="s">
        <v>132</v>
      </c>
      <c r="II194" s="309" t="str">
        <f>ADHK!II194</f>
        <v/>
      </c>
      <c r="IJ194" s="309"/>
      <c r="IK194" s="309">
        <f t="shared" si="2460"/>
        <v>0</v>
      </c>
      <c r="IL194" s="310"/>
      <c r="IM194" s="309">
        <f t="shared" si="2461"/>
        <v>0</v>
      </c>
      <c r="IN194" s="310"/>
      <c r="IO194" s="309"/>
      <c r="IP194" s="309">
        <f t="shared" si="2462"/>
        <v>0</v>
      </c>
      <c r="IQ194" s="309">
        <f t="shared" si="2463"/>
        <v>0</v>
      </c>
      <c r="IR194" s="310">
        <v>0.36319999999999997</v>
      </c>
      <c r="IS194" s="311">
        <f t="shared" si="2464"/>
        <v>0</v>
      </c>
      <c r="IT194" s="312">
        <f t="shared" si="2465"/>
        <v>0</v>
      </c>
      <c r="IU194" s="313"/>
      <c r="IV194" s="306">
        <v>18.0</v>
      </c>
      <c r="IW194" s="307" t="s">
        <v>196</v>
      </c>
      <c r="IX194" s="308" t="s">
        <v>132</v>
      </c>
      <c r="IY194" s="308" t="s">
        <v>132</v>
      </c>
      <c r="IZ194" s="309" t="str">
        <f>ADHK!IZ194</f>
        <v/>
      </c>
      <c r="JA194" s="309"/>
      <c r="JB194" s="309">
        <f t="shared" si="2466"/>
        <v>0</v>
      </c>
      <c r="JC194" s="310"/>
      <c r="JD194" s="309">
        <f t="shared" si="2467"/>
        <v>0</v>
      </c>
      <c r="JE194" s="310"/>
      <c r="JF194" s="309"/>
      <c r="JG194" s="309">
        <f t="shared" si="2468"/>
        <v>0</v>
      </c>
      <c r="JH194" s="309">
        <f t="shared" si="2469"/>
        <v>0</v>
      </c>
      <c r="JI194" s="310">
        <v>0.36319999999999997</v>
      </c>
      <c r="JJ194" s="311">
        <f t="shared" si="2470"/>
        <v>0</v>
      </c>
      <c r="JK194" s="312">
        <f t="shared" si="2471"/>
        <v>0</v>
      </c>
      <c r="JL194" s="313"/>
      <c r="JM194" s="306">
        <v>18.0</v>
      </c>
      <c r="JN194" s="307" t="s">
        <v>196</v>
      </c>
      <c r="JO194" s="308" t="s">
        <v>132</v>
      </c>
      <c r="JP194" s="308" t="s">
        <v>132</v>
      </c>
      <c r="JQ194" s="309" t="str">
        <f>ADHK!JQ194</f>
        <v/>
      </c>
      <c r="JR194" s="309"/>
      <c r="JS194" s="309">
        <f t="shared" si="2472"/>
        <v>0</v>
      </c>
      <c r="JT194" s="310"/>
      <c r="JU194" s="309">
        <f t="shared" si="2473"/>
        <v>0</v>
      </c>
      <c r="JV194" s="310"/>
      <c r="JW194" s="309"/>
      <c r="JX194" s="309">
        <f t="shared" si="2474"/>
        <v>0</v>
      </c>
      <c r="JY194" s="309">
        <f t="shared" si="2475"/>
        <v>0</v>
      </c>
      <c r="JZ194" s="310">
        <v>0.36319999999999997</v>
      </c>
      <c r="KA194" s="311">
        <f t="shared" si="2476"/>
        <v>0</v>
      </c>
      <c r="KB194" s="312">
        <f t="shared" si="2477"/>
        <v>0</v>
      </c>
      <c r="KC194" s="313"/>
      <c r="KD194" s="306">
        <v>18.0</v>
      </c>
      <c r="KE194" s="307" t="s">
        <v>196</v>
      </c>
      <c r="KF194" s="308" t="s">
        <v>132</v>
      </c>
      <c r="KG194" s="308" t="s">
        <v>132</v>
      </c>
      <c r="KH194" s="309" t="str">
        <f>ADHK!KH194</f>
        <v/>
      </c>
      <c r="KI194" s="309"/>
      <c r="KJ194" s="309">
        <f t="shared" si="2478"/>
        <v>0</v>
      </c>
      <c r="KK194" s="310"/>
      <c r="KL194" s="309">
        <f t="shared" si="2479"/>
        <v>0</v>
      </c>
      <c r="KM194" s="310"/>
      <c r="KN194" s="309"/>
      <c r="KO194" s="309">
        <f t="shared" si="2480"/>
        <v>0</v>
      </c>
      <c r="KP194" s="309">
        <f t="shared" si="2481"/>
        <v>0</v>
      </c>
      <c r="KQ194" s="310">
        <v>0.36319999999999997</v>
      </c>
      <c r="KR194" s="311">
        <f t="shared" si="2482"/>
        <v>0</v>
      </c>
      <c r="KS194" s="312">
        <f t="shared" si="2483"/>
        <v>0</v>
      </c>
      <c r="KT194" s="313"/>
      <c r="KU194" s="314"/>
    </row>
    <row r="195" ht="15.75" customHeight="1">
      <c r="A195" s="306">
        <v>19.0</v>
      </c>
      <c r="B195" s="307" t="s">
        <v>197</v>
      </c>
      <c r="C195" s="308" t="s">
        <v>132</v>
      </c>
      <c r="D195" s="308" t="s">
        <v>132</v>
      </c>
      <c r="E195" s="309" t="str">
        <f>ADHK!E195</f>
        <v/>
      </c>
      <c r="F195" s="309" t="str">
        <f>ADHK!F195</f>
        <v/>
      </c>
      <c r="G195" s="309">
        <f t="shared" si="2376"/>
        <v>0</v>
      </c>
      <c r="H195" s="310"/>
      <c r="I195" s="309">
        <f t="shared" si="2377"/>
        <v>0</v>
      </c>
      <c r="J195" s="310"/>
      <c r="K195" s="309"/>
      <c r="L195" s="309">
        <f t="shared" si="2378"/>
        <v>0</v>
      </c>
      <c r="M195" s="309">
        <f t="shared" si="2379"/>
        <v>0</v>
      </c>
      <c r="N195" s="310">
        <v>0.36319999999999997</v>
      </c>
      <c r="O195" s="311">
        <f t="shared" si="2380"/>
        <v>0</v>
      </c>
      <c r="P195" s="312">
        <f t="shared" si="2381"/>
        <v>0</v>
      </c>
      <c r="Q195" s="313"/>
      <c r="R195" s="306">
        <v>19.0</v>
      </c>
      <c r="S195" s="307" t="s">
        <v>197</v>
      </c>
      <c r="T195" s="308" t="s">
        <v>132</v>
      </c>
      <c r="U195" s="308" t="s">
        <v>132</v>
      </c>
      <c r="V195" s="309" t="str">
        <f>ADHK!V195</f>
        <v/>
      </c>
      <c r="W195" s="309"/>
      <c r="X195" s="309">
        <f t="shared" si="2382"/>
        <v>0</v>
      </c>
      <c r="Y195" s="310"/>
      <c r="Z195" s="309">
        <f t="shared" si="2383"/>
        <v>0</v>
      </c>
      <c r="AA195" s="310"/>
      <c r="AB195" s="309"/>
      <c r="AC195" s="309">
        <f t="shared" si="2384"/>
        <v>0</v>
      </c>
      <c r="AD195" s="309">
        <f t="shared" si="2385"/>
        <v>0</v>
      </c>
      <c r="AE195" s="310">
        <v>0.36319999999999997</v>
      </c>
      <c r="AF195" s="311">
        <f t="shared" si="2386"/>
        <v>0</v>
      </c>
      <c r="AG195" s="312">
        <f t="shared" si="2387"/>
        <v>0</v>
      </c>
      <c r="AH195" s="313"/>
      <c r="AI195" s="306">
        <v>19.0</v>
      </c>
      <c r="AJ195" s="307" t="s">
        <v>197</v>
      </c>
      <c r="AK195" s="308" t="s">
        <v>132</v>
      </c>
      <c r="AL195" s="308" t="s">
        <v>132</v>
      </c>
      <c r="AM195" s="309" t="str">
        <f>ADHK!AM195</f>
        <v/>
      </c>
      <c r="AN195" s="309"/>
      <c r="AO195" s="309">
        <f t="shared" si="2388"/>
        <v>0</v>
      </c>
      <c r="AP195" s="310"/>
      <c r="AQ195" s="309">
        <f t="shared" si="2389"/>
        <v>0</v>
      </c>
      <c r="AR195" s="310"/>
      <c r="AS195" s="309"/>
      <c r="AT195" s="309">
        <f t="shared" si="2390"/>
        <v>0</v>
      </c>
      <c r="AU195" s="309">
        <f t="shared" si="2391"/>
        <v>0</v>
      </c>
      <c r="AV195" s="310">
        <v>0.36319999999999997</v>
      </c>
      <c r="AW195" s="311">
        <f t="shared" si="2392"/>
        <v>0</v>
      </c>
      <c r="AX195" s="312">
        <f t="shared" si="2393"/>
        <v>0</v>
      </c>
      <c r="AY195" s="313"/>
      <c r="AZ195" s="306">
        <v>19.0</v>
      </c>
      <c r="BA195" s="307" t="s">
        <v>197</v>
      </c>
      <c r="BB195" s="308" t="s">
        <v>132</v>
      </c>
      <c r="BC195" s="308" t="s">
        <v>132</v>
      </c>
      <c r="BD195" s="309" t="str">
        <f>ADHK!BD195</f>
        <v/>
      </c>
      <c r="BE195" s="309"/>
      <c r="BF195" s="309">
        <f t="shared" si="2394"/>
        <v>0</v>
      </c>
      <c r="BG195" s="310"/>
      <c r="BH195" s="309">
        <f t="shared" si="2395"/>
        <v>0</v>
      </c>
      <c r="BI195" s="310"/>
      <c r="BJ195" s="309"/>
      <c r="BK195" s="309">
        <f t="shared" si="2396"/>
        <v>0</v>
      </c>
      <c r="BL195" s="309">
        <f t="shared" si="2397"/>
        <v>0</v>
      </c>
      <c r="BM195" s="310">
        <v>0.36319999999999997</v>
      </c>
      <c r="BN195" s="311">
        <f t="shared" si="2398"/>
        <v>0</v>
      </c>
      <c r="BO195" s="312">
        <f t="shared" si="2399"/>
        <v>0</v>
      </c>
      <c r="BP195" s="313"/>
      <c r="BQ195" s="306">
        <v>19.0</v>
      </c>
      <c r="BR195" s="307" t="s">
        <v>197</v>
      </c>
      <c r="BS195" s="308" t="s">
        <v>132</v>
      </c>
      <c r="BT195" s="308" t="s">
        <v>132</v>
      </c>
      <c r="BU195" s="309" t="str">
        <f>ADHK!BU195</f>
        <v/>
      </c>
      <c r="BV195" s="309"/>
      <c r="BW195" s="309">
        <f t="shared" si="2400"/>
        <v>0</v>
      </c>
      <c r="BX195" s="310"/>
      <c r="BY195" s="309">
        <f t="shared" si="2401"/>
        <v>0</v>
      </c>
      <c r="BZ195" s="310"/>
      <c r="CA195" s="309"/>
      <c r="CB195" s="309">
        <f t="shared" si="2402"/>
        <v>0</v>
      </c>
      <c r="CC195" s="309">
        <f t="shared" si="2403"/>
        <v>0</v>
      </c>
      <c r="CD195" s="310">
        <v>0.36319999999999997</v>
      </c>
      <c r="CE195" s="311">
        <f t="shared" si="2404"/>
        <v>0</v>
      </c>
      <c r="CF195" s="312">
        <f t="shared" si="2405"/>
        <v>0</v>
      </c>
      <c r="CG195" s="313"/>
      <c r="CH195" s="306">
        <v>19.0</v>
      </c>
      <c r="CI195" s="307" t="s">
        <v>197</v>
      </c>
      <c r="CJ195" s="308" t="s">
        <v>132</v>
      </c>
      <c r="CK195" s="308" t="s">
        <v>132</v>
      </c>
      <c r="CL195" s="309" t="str">
        <f>ADHK!CL195</f>
        <v/>
      </c>
      <c r="CM195" s="309"/>
      <c r="CN195" s="309">
        <f t="shared" si="2406"/>
        <v>0</v>
      </c>
      <c r="CO195" s="310"/>
      <c r="CP195" s="309">
        <f t="shared" si="2407"/>
        <v>0</v>
      </c>
      <c r="CQ195" s="310"/>
      <c r="CR195" s="309"/>
      <c r="CS195" s="309">
        <f t="shared" si="2408"/>
        <v>0</v>
      </c>
      <c r="CT195" s="309">
        <f t="shared" si="2409"/>
        <v>0</v>
      </c>
      <c r="CU195" s="310">
        <v>0.36319999999999997</v>
      </c>
      <c r="CV195" s="311">
        <f t="shared" si="2410"/>
        <v>0</v>
      </c>
      <c r="CW195" s="312">
        <f t="shared" si="2411"/>
        <v>0</v>
      </c>
      <c r="CX195" s="313"/>
      <c r="CY195" s="306">
        <v>19.0</v>
      </c>
      <c r="CZ195" s="307" t="s">
        <v>197</v>
      </c>
      <c r="DA195" s="308" t="s">
        <v>132</v>
      </c>
      <c r="DB195" s="308" t="s">
        <v>132</v>
      </c>
      <c r="DC195" s="309" t="str">
        <f>ADHK!DC195</f>
        <v/>
      </c>
      <c r="DD195" s="309"/>
      <c r="DE195" s="309">
        <f t="shared" si="2412"/>
        <v>0</v>
      </c>
      <c r="DF195" s="310"/>
      <c r="DG195" s="309">
        <f t="shared" si="2413"/>
        <v>0</v>
      </c>
      <c r="DH195" s="310"/>
      <c r="DI195" s="309"/>
      <c r="DJ195" s="309">
        <f t="shared" si="2414"/>
        <v>0</v>
      </c>
      <c r="DK195" s="309">
        <f t="shared" si="2415"/>
        <v>0</v>
      </c>
      <c r="DL195" s="310">
        <v>0.36319999999999997</v>
      </c>
      <c r="DM195" s="311">
        <f t="shared" si="2416"/>
        <v>0</v>
      </c>
      <c r="DN195" s="312">
        <f t="shared" si="2417"/>
        <v>0</v>
      </c>
      <c r="DO195" s="313"/>
      <c r="DP195" s="306">
        <v>19.0</v>
      </c>
      <c r="DQ195" s="307" t="s">
        <v>197</v>
      </c>
      <c r="DR195" s="308" t="s">
        <v>132</v>
      </c>
      <c r="DS195" s="308" t="s">
        <v>132</v>
      </c>
      <c r="DT195" s="309" t="str">
        <f>ADHK!DT195</f>
        <v/>
      </c>
      <c r="DU195" s="309"/>
      <c r="DV195" s="309">
        <f t="shared" si="2418"/>
        <v>0</v>
      </c>
      <c r="DW195" s="310"/>
      <c r="DX195" s="309">
        <f t="shared" si="2419"/>
        <v>0</v>
      </c>
      <c r="DY195" s="310"/>
      <c r="DZ195" s="309"/>
      <c r="EA195" s="309">
        <f t="shared" si="2420"/>
        <v>0</v>
      </c>
      <c r="EB195" s="309">
        <f t="shared" si="2421"/>
        <v>0</v>
      </c>
      <c r="EC195" s="310">
        <v>0.36319999999999997</v>
      </c>
      <c r="ED195" s="311">
        <f t="shared" si="2422"/>
        <v>0</v>
      </c>
      <c r="EE195" s="312">
        <f t="shared" si="2423"/>
        <v>0</v>
      </c>
      <c r="EF195" s="313"/>
      <c r="EG195" s="306">
        <v>19.0</v>
      </c>
      <c r="EH195" s="307" t="s">
        <v>197</v>
      </c>
      <c r="EI195" s="308" t="s">
        <v>132</v>
      </c>
      <c r="EJ195" s="308" t="s">
        <v>132</v>
      </c>
      <c r="EK195" s="309" t="str">
        <f>ADHK!EK195</f>
        <v/>
      </c>
      <c r="EL195" s="309"/>
      <c r="EM195" s="309">
        <f t="shared" si="2424"/>
        <v>0</v>
      </c>
      <c r="EN195" s="310"/>
      <c r="EO195" s="309">
        <f t="shared" si="2425"/>
        <v>0</v>
      </c>
      <c r="EP195" s="310"/>
      <c r="EQ195" s="309"/>
      <c r="ER195" s="309">
        <f t="shared" si="2426"/>
        <v>0</v>
      </c>
      <c r="ES195" s="309">
        <f t="shared" si="2427"/>
        <v>0</v>
      </c>
      <c r="ET195" s="310">
        <v>0.36319999999999997</v>
      </c>
      <c r="EU195" s="311">
        <f t="shared" si="2428"/>
        <v>0</v>
      </c>
      <c r="EV195" s="312">
        <f t="shared" si="2429"/>
        <v>0</v>
      </c>
      <c r="EW195" s="313"/>
      <c r="EX195" s="306">
        <v>19.0</v>
      </c>
      <c r="EY195" s="307" t="s">
        <v>197</v>
      </c>
      <c r="EZ195" s="308" t="s">
        <v>132</v>
      </c>
      <c r="FA195" s="308" t="s">
        <v>132</v>
      </c>
      <c r="FB195" s="309" t="str">
        <f>ADHK!FB195</f>
        <v/>
      </c>
      <c r="FC195" s="309"/>
      <c r="FD195" s="309">
        <f t="shared" si="2430"/>
        <v>0</v>
      </c>
      <c r="FE195" s="310"/>
      <c r="FF195" s="309">
        <f t="shared" si="2431"/>
        <v>0</v>
      </c>
      <c r="FG195" s="310"/>
      <c r="FH195" s="309"/>
      <c r="FI195" s="309">
        <f t="shared" si="2432"/>
        <v>0</v>
      </c>
      <c r="FJ195" s="309">
        <f t="shared" si="2433"/>
        <v>0</v>
      </c>
      <c r="FK195" s="310">
        <v>0.36319999999999997</v>
      </c>
      <c r="FL195" s="311">
        <f t="shared" si="2434"/>
        <v>0</v>
      </c>
      <c r="FM195" s="312">
        <f t="shared" si="2435"/>
        <v>0</v>
      </c>
      <c r="FN195" s="313"/>
      <c r="FO195" s="306">
        <v>19.0</v>
      </c>
      <c r="FP195" s="307" t="s">
        <v>197</v>
      </c>
      <c r="FQ195" s="308" t="s">
        <v>132</v>
      </c>
      <c r="FR195" s="308" t="s">
        <v>132</v>
      </c>
      <c r="FS195" s="309" t="str">
        <f>ADHK!FS195</f>
        <v/>
      </c>
      <c r="FT195" s="309"/>
      <c r="FU195" s="309">
        <f t="shared" si="2436"/>
        <v>0</v>
      </c>
      <c r="FV195" s="310"/>
      <c r="FW195" s="309">
        <f t="shared" si="2437"/>
        <v>0</v>
      </c>
      <c r="FX195" s="310"/>
      <c r="FY195" s="309"/>
      <c r="FZ195" s="309">
        <f t="shared" si="2438"/>
        <v>0</v>
      </c>
      <c r="GA195" s="309">
        <f t="shared" si="2439"/>
        <v>0</v>
      </c>
      <c r="GB195" s="310">
        <v>0.36319999999999997</v>
      </c>
      <c r="GC195" s="311">
        <f t="shared" si="2440"/>
        <v>0</v>
      </c>
      <c r="GD195" s="312">
        <f t="shared" si="2441"/>
        <v>0</v>
      </c>
      <c r="GE195" s="313"/>
      <c r="GF195" s="306">
        <v>19.0</v>
      </c>
      <c r="GG195" s="307" t="s">
        <v>197</v>
      </c>
      <c r="GH195" s="308" t="s">
        <v>132</v>
      </c>
      <c r="GI195" s="308" t="s">
        <v>132</v>
      </c>
      <c r="GJ195" s="309" t="str">
        <f>ADHK!GJ195</f>
        <v/>
      </c>
      <c r="GK195" s="309"/>
      <c r="GL195" s="309">
        <f t="shared" si="2442"/>
        <v>0</v>
      </c>
      <c r="GM195" s="310"/>
      <c r="GN195" s="309">
        <f t="shared" si="2443"/>
        <v>0</v>
      </c>
      <c r="GO195" s="310"/>
      <c r="GP195" s="309"/>
      <c r="GQ195" s="309">
        <f t="shared" si="2444"/>
        <v>0</v>
      </c>
      <c r="GR195" s="309">
        <f t="shared" si="2445"/>
        <v>0</v>
      </c>
      <c r="GS195" s="310">
        <v>0.36319999999999997</v>
      </c>
      <c r="GT195" s="311">
        <f t="shared" si="2446"/>
        <v>0</v>
      </c>
      <c r="GU195" s="312">
        <f t="shared" si="2447"/>
        <v>0</v>
      </c>
      <c r="GV195" s="313"/>
      <c r="GW195" s="306">
        <v>19.0</v>
      </c>
      <c r="GX195" s="307" t="s">
        <v>197</v>
      </c>
      <c r="GY195" s="308" t="s">
        <v>132</v>
      </c>
      <c r="GZ195" s="308" t="s">
        <v>132</v>
      </c>
      <c r="HA195" s="309" t="str">
        <f>ADHK!HA195</f>
        <v/>
      </c>
      <c r="HB195" s="309"/>
      <c r="HC195" s="309">
        <f t="shared" si="2448"/>
        <v>0</v>
      </c>
      <c r="HD195" s="310"/>
      <c r="HE195" s="309">
        <f t="shared" si="2449"/>
        <v>0</v>
      </c>
      <c r="HF195" s="310"/>
      <c r="HG195" s="309"/>
      <c r="HH195" s="309">
        <f t="shared" si="2450"/>
        <v>0</v>
      </c>
      <c r="HI195" s="309">
        <f t="shared" si="2451"/>
        <v>0</v>
      </c>
      <c r="HJ195" s="310">
        <v>0.36319999999999997</v>
      </c>
      <c r="HK195" s="311">
        <f t="shared" si="2452"/>
        <v>0</v>
      </c>
      <c r="HL195" s="312">
        <f t="shared" si="2453"/>
        <v>0</v>
      </c>
      <c r="HM195" s="313"/>
      <c r="HN195" s="306">
        <v>19.0</v>
      </c>
      <c r="HO195" s="307" t="s">
        <v>197</v>
      </c>
      <c r="HP195" s="308" t="s">
        <v>132</v>
      </c>
      <c r="HQ195" s="308" t="s">
        <v>132</v>
      </c>
      <c r="HR195" s="309" t="str">
        <f>ADHK!HR195</f>
        <v/>
      </c>
      <c r="HS195" s="309"/>
      <c r="HT195" s="309">
        <f t="shared" si="2454"/>
        <v>0</v>
      </c>
      <c r="HU195" s="310"/>
      <c r="HV195" s="309">
        <f t="shared" si="2455"/>
        <v>0</v>
      </c>
      <c r="HW195" s="310"/>
      <c r="HX195" s="309"/>
      <c r="HY195" s="309">
        <f t="shared" si="2456"/>
        <v>0</v>
      </c>
      <c r="HZ195" s="309">
        <f t="shared" si="2457"/>
        <v>0</v>
      </c>
      <c r="IA195" s="310">
        <v>0.36319999999999997</v>
      </c>
      <c r="IB195" s="311">
        <f t="shared" si="2458"/>
        <v>0</v>
      </c>
      <c r="IC195" s="312">
        <f t="shared" si="2459"/>
        <v>0</v>
      </c>
      <c r="ID195" s="313"/>
      <c r="IE195" s="306">
        <v>19.0</v>
      </c>
      <c r="IF195" s="307" t="s">
        <v>197</v>
      </c>
      <c r="IG195" s="308" t="s">
        <v>132</v>
      </c>
      <c r="IH195" s="308" t="s">
        <v>132</v>
      </c>
      <c r="II195" s="309" t="str">
        <f>ADHK!II195</f>
        <v/>
      </c>
      <c r="IJ195" s="309"/>
      <c r="IK195" s="309">
        <f t="shared" si="2460"/>
        <v>0</v>
      </c>
      <c r="IL195" s="310"/>
      <c r="IM195" s="309">
        <f t="shared" si="2461"/>
        <v>0</v>
      </c>
      <c r="IN195" s="310"/>
      <c r="IO195" s="309"/>
      <c r="IP195" s="309">
        <f t="shared" si="2462"/>
        <v>0</v>
      </c>
      <c r="IQ195" s="309">
        <f t="shared" si="2463"/>
        <v>0</v>
      </c>
      <c r="IR195" s="310">
        <v>0.36319999999999997</v>
      </c>
      <c r="IS195" s="311">
        <f t="shared" si="2464"/>
        <v>0</v>
      </c>
      <c r="IT195" s="312">
        <f t="shared" si="2465"/>
        <v>0</v>
      </c>
      <c r="IU195" s="313"/>
      <c r="IV195" s="306">
        <v>19.0</v>
      </c>
      <c r="IW195" s="307" t="s">
        <v>197</v>
      </c>
      <c r="IX195" s="308" t="s">
        <v>132</v>
      </c>
      <c r="IY195" s="308" t="s">
        <v>132</v>
      </c>
      <c r="IZ195" s="309" t="str">
        <f>ADHK!IZ195</f>
        <v/>
      </c>
      <c r="JA195" s="309"/>
      <c r="JB195" s="309">
        <f t="shared" si="2466"/>
        <v>0</v>
      </c>
      <c r="JC195" s="310"/>
      <c r="JD195" s="309">
        <f t="shared" si="2467"/>
        <v>0</v>
      </c>
      <c r="JE195" s="310"/>
      <c r="JF195" s="309"/>
      <c r="JG195" s="309">
        <f t="shared" si="2468"/>
        <v>0</v>
      </c>
      <c r="JH195" s="309">
        <f t="shared" si="2469"/>
        <v>0</v>
      </c>
      <c r="JI195" s="310">
        <v>0.36319999999999997</v>
      </c>
      <c r="JJ195" s="311">
        <f t="shared" si="2470"/>
        <v>0</v>
      </c>
      <c r="JK195" s="312">
        <f t="shared" si="2471"/>
        <v>0</v>
      </c>
      <c r="JL195" s="313"/>
      <c r="JM195" s="306">
        <v>19.0</v>
      </c>
      <c r="JN195" s="307" t="s">
        <v>197</v>
      </c>
      <c r="JO195" s="308" t="s">
        <v>132</v>
      </c>
      <c r="JP195" s="308" t="s">
        <v>132</v>
      </c>
      <c r="JQ195" s="309" t="str">
        <f>ADHK!JQ195</f>
        <v/>
      </c>
      <c r="JR195" s="309"/>
      <c r="JS195" s="309">
        <f t="shared" si="2472"/>
        <v>0</v>
      </c>
      <c r="JT195" s="310"/>
      <c r="JU195" s="309">
        <f t="shared" si="2473"/>
        <v>0</v>
      </c>
      <c r="JV195" s="310"/>
      <c r="JW195" s="309"/>
      <c r="JX195" s="309">
        <f t="shared" si="2474"/>
        <v>0</v>
      </c>
      <c r="JY195" s="309">
        <f t="shared" si="2475"/>
        <v>0</v>
      </c>
      <c r="JZ195" s="310">
        <v>0.36319999999999997</v>
      </c>
      <c r="KA195" s="311">
        <f t="shared" si="2476"/>
        <v>0</v>
      </c>
      <c r="KB195" s="312">
        <f t="shared" si="2477"/>
        <v>0</v>
      </c>
      <c r="KC195" s="313"/>
      <c r="KD195" s="306">
        <v>19.0</v>
      </c>
      <c r="KE195" s="307" t="s">
        <v>197</v>
      </c>
      <c r="KF195" s="308" t="s">
        <v>132</v>
      </c>
      <c r="KG195" s="308" t="s">
        <v>132</v>
      </c>
      <c r="KH195" s="309" t="str">
        <f>ADHK!KH195</f>
        <v/>
      </c>
      <c r="KI195" s="309"/>
      <c r="KJ195" s="309">
        <f t="shared" si="2478"/>
        <v>0</v>
      </c>
      <c r="KK195" s="310"/>
      <c r="KL195" s="309">
        <f t="shared" si="2479"/>
        <v>0</v>
      </c>
      <c r="KM195" s="310"/>
      <c r="KN195" s="309"/>
      <c r="KO195" s="309">
        <f t="shared" si="2480"/>
        <v>0</v>
      </c>
      <c r="KP195" s="309">
        <f t="shared" si="2481"/>
        <v>0</v>
      </c>
      <c r="KQ195" s="310">
        <v>0.36319999999999997</v>
      </c>
      <c r="KR195" s="311">
        <f t="shared" si="2482"/>
        <v>0</v>
      </c>
      <c r="KS195" s="312">
        <f t="shared" si="2483"/>
        <v>0</v>
      </c>
      <c r="KT195" s="313"/>
      <c r="KU195" s="314"/>
    </row>
    <row r="196" ht="15.75" customHeight="1">
      <c r="A196" s="319"/>
      <c r="B196" s="320"/>
      <c r="C196" s="321"/>
      <c r="D196" s="321"/>
      <c r="E196" s="322"/>
      <c r="F196" s="322"/>
      <c r="G196" s="322"/>
      <c r="H196" s="322"/>
      <c r="I196" s="322"/>
      <c r="J196" s="322"/>
      <c r="K196" s="322"/>
      <c r="L196" s="322"/>
      <c r="M196" s="322"/>
      <c r="N196" s="322"/>
      <c r="O196" s="322"/>
      <c r="P196" s="323"/>
      <c r="Q196" s="324"/>
      <c r="R196" s="319"/>
      <c r="S196" s="320"/>
      <c r="T196" s="321"/>
      <c r="U196" s="321"/>
      <c r="V196" s="322"/>
      <c r="W196" s="322"/>
      <c r="X196" s="322"/>
      <c r="Y196" s="322"/>
      <c r="Z196" s="322"/>
      <c r="AA196" s="322"/>
      <c r="AB196" s="322"/>
      <c r="AC196" s="322"/>
      <c r="AD196" s="322"/>
      <c r="AE196" s="322"/>
      <c r="AF196" s="322"/>
      <c r="AG196" s="323"/>
      <c r="AH196" s="324"/>
      <c r="AI196" s="319"/>
      <c r="AJ196" s="320"/>
      <c r="AK196" s="321"/>
      <c r="AL196" s="321"/>
      <c r="AM196" s="322"/>
      <c r="AN196" s="322"/>
      <c r="AO196" s="322"/>
      <c r="AP196" s="322"/>
      <c r="AQ196" s="322"/>
      <c r="AR196" s="322"/>
      <c r="AS196" s="322"/>
      <c r="AT196" s="322"/>
      <c r="AU196" s="322"/>
      <c r="AV196" s="322"/>
      <c r="AW196" s="322"/>
      <c r="AX196" s="323"/>
      <c r="AY196" s="324"/>
      <c r="AZ196" s="319"/>
      <c r="BA196" s="320"/>
      <c r="BB196" s="321"/>
      <c r="BC196" s="321"/>
      <c r="BD196" s="322"/>
      <c r="BE196" s="322"/>
      <c r="BF196" s="322"/>
      <c r="BG196" s="322"/>
      <c r="BH196" s="322"/>
      <c r="BI196" s="322"/>
      <c r="BJ196" s="322"/>
      <c r="BK196" s="322"/>
      <c r="BL196" s="322"/>
      <c r="BM196" s="322"/>
      <c r="BN196" s="322"/>
      <c r="BO196" s="323"/>
      <c r="BP196" s="324"/>
      <c r="BQ196" s="319"/>
      <c r="BR196" s="320"/>
      <c r="BS196" s="321"/>
      <c r="BT196" s="321"/>
      <c r="BU196" s="322"/>
      <c r="BV196" s="322"/>
      <c r="BW196" s="322"/>
      <c r="BX196" s="322"/>
      <c r="BY196" s="322"/>
      <c r="BZ196" s="322"/>
      <c r="CA196" s="322"/>
      <c r="CB196" s="322"/>
      <c r="CC196" s="322"/>
      <c r="CD196" s="322"/>
      <c r="CE196" s="322"/>
      <c r="CF196" s="323"/>
      <c r="CG196" s="324"/>
      <c r="CH196" s="319"/>
      <c r="CI196" s="320"/>
      <c r="CJ196" s="321"/>
      <c r="CK196" s="321"/>
      <c r="CL196" s="322"/>
      <c r="CM196" s="322"/>
      <c r="CN196" s="322"/>
      <c r="CO196" s="322"/>
      <c r="CP196" s="322"/>
      <c r="CQ196" s="322"/>
      <c r="CR196" s="322"/>
      <c r="CS196" s="322"/>
      <c r="CT196" s="322"/>
      <c r="CU196" s="322"/>
      <c r="CV196" s="322"/>
      <c r="CW196" s="323"/>
      <c r="CX196" s="324"/>
      <c r="CY196" s="319"/>
      <c r="CZ196" s="320"/>
      <c r="DA196" s="321"/>
      <c r="DB196" s="321"/>
      <c r="DC196" s="322"/>
      <c r="DD196" s="322"/>
      <c r="DE196" s="322"/>
      <c r="DF196" s="322"/>
      <c r="DG196" s="322"/>
      <c r="DH196" s="322"/>
      <c r="DI196" s="322"/>
      <c r="DJ196" s="322"/>
      <c r="DK196" s="322"/>
      <c r="DL196" s="322"/>
      <c r="DM196" s="322"/>
      <c r="DN196" s="323"/>
      <c r="DO196" s="324"/>
      <c r="DP196" s="319"/>
      <c r="DQ196" s="320"/>
      <c r="DR196" s="321"/>
      <c r="DS196" s="321"/>
      <c r="DT196" s="322"/>
      <c r="DU196" s="322"/>
      <c r="DV196" s="322"/>
      <c r="DW196" s="322"/>
      <c r="DX196" s="322"/>
      <c r="DY196" s="322"/>
      <c r="DZ196" s="322"/>
      <c r="EA196" s="322"/>
      <c r="EB196" s="322"/>
      <c r="EC196" s="322"/>
      <c r="ED196" s="322"/>
      <c r="EE196" s="323"/>
      <c r="EF196" s="324"/>
      <c r="EG196" s="319"/>
      <c r="EH196" s="320"/>
      <c r="EI196" s="321"/>
      <c r="EJ196" s="321"/>
      <c r="EK196" s="322"/>
      <c r="EL196" s="322"/>
      <c r="EM196" s="322"/>
      <c r="EN196" s="322"/>
      <c r="EO196" s="322"/>
      <c r="EP196" s="322"/>
      <c r="EQ196" s="322"/>
      <c r="ER196" s="322"/>
      <c r="ES196" s="322"/>
      <c r="ET196" s="322"/>
      <c r="EU196" s="322"/>
      <c r="EV196" s="323"/>
      <c r="EW196" s="324"/>
      <c r="EX196" s="319"/>
      <c r="EY196" s="320"/>
      <c r="EZ196" s="321"/>
      <c r="FA196" s="321"/>
      <c r="FB196" s="322"/>
      <c r="FC196" s="322"/>
      <c r="FD196" s="322"/>
      <c r="FE196" s="322"/>
      <c r="FF196" s="322"/>
      <c r="FG196" s="322"/>
      <c r="FH196" s="322"/>
      <c r="FI196" s="322"/>
      <c r="FJ196" s="322"/>
      <c r="FK196" s="322"/>
      <c r="FL196" s="322"/>
      <c r="FM196" s="323"/>
      <c r="FN196" s="324"/>
      <c r="FO196" s="319"/>
      <c r="FP196" s="320"/>
      <c r="FQ196" s="321"/>
      <c r="FR196" s="321"/>
      <c r="FS196" s="322"/>
      <c r="FT196" s="322"/>
      <c r="FU196" s="322"/>
      <c r="FV196" s="322"/>
      <c r="FW196" s="322"/>
      <c r="FX196" s="322"/>
      <c r="FY196" s="322"/>
      <c r="FZ196" s="322"/>
      <c r="GA196" s="322"/>
      <c r="GB196" s="322"/>
      <c r="GC196" s="322"/>
      <c r="GD196" s="323"/>
      <c r="GE196" s="324"/>
      <c r="GF196" s="319"/>
      <c r="GG196" s="320"/>
      <c r="GH196" s="321"/>
      <c r="GI196" s="321"/>
      <c r="GJ196" s="322"/>
      <c r="GK196" s="322"/>
      <c r="GL196" s="322"/>
      <c r="GM196" s="322"/>
      <c r="GN196" s="322"/>
      <c r="GO196" s="322"/>
      <c r="GP196" s="322"/>
      <c r="GQ196" s="322"/>
      <c r="GR196" s="322"/>
      <c r="GS196" s="322"/>
      <c r="GT196" s="322"/>
      <c r="GU196" s="323"/>
      <c r="GV196" s="324"/>
      <c r="GW196" s="319"/>
      <c r="GX196" s="320"/>
      <c r="GY196" s="321"/>
      <c r="GZ196" s="321"/>
      <c r="HA196" s="322"/>
      <c r="HB196" s="322"/>
      <c r="HC196" s="322"/>
      <c r="HD196" s="322"/>
      <c r="HE196" s="322"/>
      <c r="HF196" s="322"/>
      <c r="HG196" s="322"/>
      <c r="HH196" s="322"/>
      <c r="HI196" s="322"/>
      <c r="HJ196" s="322"/>
      <c r="HK196" s="322"/>
      <c r="HL196" s="323"/>
      <c r="HM196" s="324"/>
      <c r="HN196" s="319"/>
      <c r="HO196" s="320"/>
      <c r="HP196" s="321"/>
      <c r="HQ196" s="321"/>
      <c r="HR196" s="322"/>
      <c r="HS196" s="322"/>
      <c r="HT196" s="322"/>
      <c r="HU196" s="322"/>
      <c r="HV196" s="322"/>
      <c r="HW196" s="322"/>
      <c r="HX196" s="322"/>
      <c r="HY196" s="322"/>
      <c r="HZ196" s="322"/>
      <c r="IA196" s="322"/>
      <c r="IB196" s="322"/>
      <c r="IC196" s="323"/>
      <c r="ID196" s="324"/>
      <c r="IE196" s="319"/>
      <c r="IF196" s="320"/>
      <c r="IG196" s="321"/>
      <c r="IH196" s="321"/>
      <c r="II196" s="322"/>
      <c r="IJ196" s="322"/>
      <c r="IK196" s="322"/>
      <c r="IL196" s="322"/>
      <c r="IM196" s="322"/>
      <c r="IN196" s="322"/>
      <c r="IO196" s="322"/>
      <c r="IP196" s="322"/>
      <c r="IQ196" s="322"/>
      <c r="IR196" s="322"/>
      <c r="IS196" s="322"/>
      <c r="IT196" s="323"/>
      <c r="IU196" s="324"/>
      <c r="IV196" s="319"/>
      <c r="IW196" s="320"/>
      <c r="IX196" s="321"/>
      <c r="IY196" s="321"/>
      <c r="IZ196" s="322"/>
      <c r="JA196" s="322"/>
      <c r="JB196" s="322"/>
      <c r="JC196" s="322"/>
      <c r="JD196" s="322"/>
      <c r="JE196" s="322"/>
      <c r="JF196" s="322"/>
      <c r="JG196" s="322"/>
      <c r="JH196" s="322"/>
      <c r="JI196" s="322"/>
      <c r="JJ196" s="322"/>
      <c r="JK196" s="323"/>
      <c r="JL196" s="324"/>
      <c r="JM196" s="319"/>
      <c r="JN196" s="320"/>
      <c r="JO196" s="321"/>
      <c r="JP196" s="321"/>
      <c r="JQ196" s="322"/>
      <c r="JR196" s="322"/>
      <c r="JS196" s="322"/>
      <c r="JT196" s="322"/>
      <c r="JU196" s="322"/>
      <c r="JV196" s="322"/>
      <c r="JW196" s="322"/>
      <c r="JX196" s="322"/>
      <c r="JY196" s="322"/>
      <c r="JZ196" s="322"/>
      <c r="KA196" s="322"/>
      <c r="KB196" s="323"/>
      <c r="KC196" s="324"/>
      <c r="KD196" s="319"/>
      <c r="KE196" s="320"/>
      <c r="KF196" s="321"/>
      <c r="KG196" s="321"/>
      <c r="KH196" s="322"/>
      <c r="KI196" s="322"/>
      <c r="KJ196" s="322"/>
      <c r="KK196" s="322"/>
      <c r="KL196" s="322"/>
      <c r="KM196" s="322"/>
      <c r="KN196" s="322"/>
      <c r="KO196" s="322"/>
      <c r="KP196" s="322"/>
      <c r="KQ196" s="322"/>
      <c r="KR196" s="322"/>
      <c r="KS196" s="323"/>
      <c r="KT196" s="324"/>
      <c r="KU196" s="325"/>
    </row>
    <row r="197" ht="15.75" customHeight="1">
      <c r="A197" s="326" t="s">
        <v>198</v>
      </c>
      <c r="B197" s="252"/>
      <c r="C197" s="327"/>
      <c r="D197" s="327"/>
      <c r="E197" s="328"/>
      <c r="F197" s="328"/>
      <c r="G197" s="329">
        <f>SUM(G114:G196)</f>
        <v>86167.64631</v>
      </c>
      <c r="H197" s="328"/>
      <c r="I197" s="329">
        <f>SUM(I114:I196)</f>
        <v>0</v>
      </c>
      <c r="J197" s="328"/>
      <c r="K197" s="328"/>
      <c r="L197" s="329">
        <f t="shared" ref="L197:M197" si="2484">SUM(L114:L196)</f>
        <v>0</v>
      </c>
      <c r="M197" s="329">
        <f t="shared" si="2484"/>
        <v>86167.64631</v>
      </c>
      <c r="N197" s="328"/>
      <c r="O197" s="329">
        <f t="shared" ref="O197:P197" si="2485">SUM(O114:O196)</f>
        <v>19380.54492</v>
      </c>
      <c r="P197" s="329">
        <f t="shared" si="2485"/>
        <v>66787.10139</v>
      </c>
      <c r="Q197" s="330"/>
      <c r="R197" s="326" t="s">
        <v>198</v>
      </c>
      <c r="S197" s="252"/>
      <c r="T197" s="327"/>
      <c r="U197" s="327"/>
      <c r="V197" s="328"/>
      <c r="W197" s="328"/>
      <c r="X197" s="329">
        <f>SUM(X114:X196)</f>
        <v>37784.59987</v>
      </c>
      <c r="Y197" s="328"/>
      <c r="Z197" s="329">
        <f>SUM(Z114:Z196)</f>
        <v>0</v>
      </c>
      <c r="AA197" s="328"/>
      <c r="AB197" s="328"/>
      <c r="AC197" s="329">
        <f t="shared" ref="AC197:AD197" si="2486">SUM(AC114:AC196)</f>
        <v>0</v>
      </c>
      <c r="AD197" s="329">
        <f t="shared" si="2486"/>
        <v>37784.59987</v>
      </c>
      <c r="AE197" s="328"/>
      <c r="AF197" s="329">
        <f t="shared" ref="AF197:AG197" si="2487">SUM(AF114:AF196)</f>
        <v>8520.40786</v>
      </c>
      <c r="AG197" s="329">
        <f t="shared" si="2487"/>
        <v>29264.19201</v>
      </c>
      <c r="AH197" s="330"/>
      <c r="AI197" s="326" t="s">
        <v>198</v>
      </c>
      <c r="AJ197" s="252"/>
      <c r="AK197" s="327"/>
      <c r="AL197" s="327"/>
      <c r="AM197" s="328"/>
      <c r="AN197" s="328"/>
      <c r="AO197" s="329">
        <f>SUM(AO114:AO196)</f>
        <v>77416.24736</v>
      </c>
      <c r="AP197" s="328"/>
      <c r="AQ197" s="329">
        <f>SUM(AQ114:AQ196)</f>
        <v>0</v>
      </c>
      <c r="AR197" s="328"/>
      <c r="AS197" s="328"/>
      <c r="AT197" s="329">
        <f t="shared" ref="AT197:AU197" si="2488">SUM(AT114:AT196)</f>
        <v>0</v>
      </c>
      <c r="AU197" s="329">
        <f t="shared" si="2488"/>
        <v>77416.24736</v>
      </c>
      <c r="AV197" s="328"/>
      <c r="AW197" s="329">
        <f t="shared" ref="AW197:AX197" si="2489">SUM(AW114:AW196)</f>
        <v>17520.48998</v>
      </c>
      <c r="AX197" s="329">
        <f t="shared" si="2489"/>
        <v>59895.75739</v>
      </c>
      <c r="AY197" s="330"/>
      <c r="AZ197" s="326" t="s">
        <v>198</v>
      </c>
      <c r="BA197" s="252"/>
      <c r="BB197" s="327"/>
      <c r="BC197" s="327"/>
      <c r="BD197" s="328"/>
      <c r="BE197" s="328"/>
      <c r="BF197" s="329">
        <f>SUM(BF114:BF196)</f>
        <v>45717.7112</v>
      </c>
      <c r="BG197" s="328"/>
      <c r="BH197" s="329">
        <f>SUM(BH114:BH196)</f>
        <v>0</v>
      </c>
      <c r="BI197" s="328"/>
      <c r="BJ197" s="328"/>
      <c r="BK197" s="329">
        <f t="shared" ref="BK197:BL197" si="2490">SUM(BK114:BK196)</f>
        <v>0</v>
      </c>
      <c r="BL197" s="329">
        <f t="shared" si="2490"/>
        <v>45717.7112</v>
      </c>
      <c r="BM197" s="328"/>
      <c r="BN197" s="329">
        <f t="shared" ref="BN197:BO197" si="2491">SUM(BN114:BN196)</f>
        <v>10324.94939</v>
      </c>
      <c r="BO197" s="329">
        <f t="shared" si="2491"/>
        <v>35392.76181</v>
      </c>
      <c r="BP197" s="330"/>
      <c r="BQ197" s="326" t="s">
        <v>198</v>
      </c>
      <c r="BR197" s="252"/>
      <c r="BS197" s="327"/>
      <c r="BT197" s="327"/>
      <c r="BU197" s="328"/>
      <c r="BV197" s="328"/>
      <c r="BW197" s="329">
        <f>SUM(BW114:BW196)</f>
        <v>70206.6692</v>
      </c>
      <c r="BX197" s="328"/>
      <c r="BY197" s="329">
        <f>SUM(BY114:BY196)</f>
        <v>0</v>
      </c>
      <c r="BZ197" s="328"/>
      <c r="CA197" s="328"/>
      <c r="CB197" s="329">
        <f t="shared" ref="CB197:CC197" si="2492">SUM(CB114:CB196)</f>
        <v>0</v>
      </c>
      <c r="CC197" s="329">
        <f t="shared" si="2492"/>
        <v>70206.6692</v>
      </c>
      <c r="CD197" s="328"/>
      <c r="CE197" s="329">
        <f t="shared" ref="CE197:CF197" si="2493">SUM(CE114:CE196)</f>
        <v>15790.16959</v>
      </c>
      <c r="CF197" s="329">
        <f t="shared" si="2493"/>
        <v>54416.49962</v>
      </c>
      <c r="CG197" s="330"/>
      <c r="CH197" s="326" t="s">
        <v>198</v>
      </c>
      <c r="CI197" s="252"/>
      <c r="CJ197" s="327"/>
      <c r="CK197" s="327"/>
      <c r="CL197" s="328"/>
      <c r="CM197" s="328"/>
      <c r="CN197" s="329">
        <f>SUM(CN114:CN196)</f>
        <v>36861.26256</v>
      </c>
      <c r="CO197" s="328"/>
      <c r="CP197" s="329">
        <f>SUM(CP114:CP196)</f>
        <v>0</v>
      </c>
      <c r="CQ197" s="328"/>
      <c r="CR197" s="328"/>
      <c r="CS197" s="329">
        <f t="shared" ref="CS197:CT197" si="2494">SUM(CS114:CS196)</f>
        <v>0</v>
      </c>
      <c r="CT197" s="329">
        <f t="shared" si="2494"/>
        <v>36861.26256</v>
      </c>
      <c r="CU197" s="328"/>
      <c r="CV197" s="329">
        <f t="shared" ref="CV197:CW197" si="2495">SUM(CV114:CV196)</f>
        <v>8300.470933</v>
      </c>
      <c r="CW197" s="329">
        <f t="shared" si="2495"/>
        <v>28560.79163</v>
      </c>
      <c r="CX197" s="330"/>
      <c r="CY197" s="326" t="s">
        <v>198</v>
      </c>
      <c r="CZ197" s="252"/>
      <c r="DA197" s="327"/>
      <c r="DB197" s="327"/>
      <c r="DC197" s="328"/>
      <c r="DD197" s="328"/>
      <c r="DE197" s="329">
        <f>SUM(DE114:DE196)</f>
        <v>32357.63631</v>
      </c>
      <c r="DF197" s="328"/>
      <c r="DG197" s="329">
        <f>SUM(DG114:DG196)</f>
        <v>0</v>
      </c>
      <c r="DH197" s="328"/>
      <c r="DI197" s="328"/>
      <c r="DJ197" s="329">
        <f t="shared" ref="DJ197:DK197" si="2496">SUM(DJ114:DJ196)</f>
        <v>0</v>
      </c>
      <c r="DK197" s="329">
        <f t="shared" si="2496"/>
        <v>32357.63631</v>
      </c>
      <c r="DL197" s="328"/>
      <c r="DM197" s="329">
        <f t="shared" ref="DM197:DN197" si="2497">SUM(DM114:DM196)</f>
        <v>7336.835821</v>
      </c>
      <c r="DN197" s="329">
        <f t="shared" si="2497"/>
        <v>25020.80049</v>
      </c>
      <c r="DO197" s="330"/>
      <c r="DP197" s="326" t="s">
        <v>198</v>
      </c>
      <c r="DQ197" s="252"/>
      <c r="DR197" s="327"/>
      <c r="DS197" s="327"/>
      <c r="DT197" s="328"/>
      <c r="DU197" s="328"/>
      <c r="DV197" s="329">
        <f>SUM(DV114:DV196)</f>
        <v>34894.05519</v>
      </c>
      <c r="DW197" s="328"/>
      <c r="DX197" s="329">
        <f>SUM(DX114:DX196)</f>
        <v>0</v>
      </c>
      <c r="DY197" s="328"/>
      <c r="DZ197" s="328"/>
      <c r="EA197" s="329">
        <f t="shared" ref="EA197:EB197" si="2498">SUM(EA114:EA196)</f>
        <v>0</v>
      </c>
      <c r="EB197" s="329">
        <f t="shared" si="2498"/>
        <v>34894.05519</v>
      </c>
      <c r="EC197" s="328"/>
      <c r="ED197" s="329">
        <f t="shared" ref="ED197:EE197" si="2499">SUM(ED114:ED196)</f>
        <v>7892.603796</v>
      </c>
      <c r="EE197" s="329">
        <f t="shared" si="2499"/>
        <v>27001.4514</v>
      </c>
      <c r="EF197" s="330"/>
      <c r="EG197" s="326" t="s">
        <v>198</v>
      </c>
      <c r="EH197" s="252"/>
      <c r="EI197" s="327"/>
      <c r="EJ197" s="327"/>
      <c r="EK197" s="328"/>
      <c r="EL197" s="328"/>
      <c r="EM197" s="329">
        <f>SUM(EM114:EM196)</f>
        <v>43081.95131</v>
      </c>
      <c r="EN197" s="328"/>
      <c r="EO197" s="329">
        <f>SUM(EO114:EO196)</f>
        <v>0</v>
      </c>
      <c r="EP197" s="328"/>
      <c r="EQ197" s="328"/>
      <c r="ER197" s="329">
        <f t="shared" ref="ER197:ES197" si="2500">SUM(ER114:ER196)</f>
        <v>0</v>
      </c>
      <c r="ES197" s="329">
        <f t="shared" si="2500"/>
        <v>43081.95131</v>
      </c>
      <c r="ET197" s="328"/>
      <c r="EU197" s="329">
        <f t="shared" ref="EU197:EV197" si="2501">SUM(EU114:EU196)</f>
        <v>9733.594446</v>
      </c>
      <c r="EV197" s="329">
        <f t="shared" si="2501"/>
        <v>33348.35686</v>
      </c>
      <c r="EW197" s="330"/>
      <c r="EX197" s="326" t="s">
        <v>198</v>
      </c>
      <c r="EY197" s="252"/>
      <c r="EZ197" s="327"/>
      <c r="FA197" s="327"/>
      <c r="FB197" s="328"/>
      <c r="FC197" s="328"/>
      <c r="FD197" s="329">
        <f>SUM(FD114:FD196)</f>
        <v>42219.87568</v>
      </c>
      <c r="FE197" s="328"/>
      <c r="FF197" s="329">
        <f>SUM(FF114:FF196)</f>
        <v>0</v>
      </c>
      <c r="FG197" s="328"/>
      <c r="FH197" s="328"/>
      <c r="FI197" s="329">
        <f t="shared" ref="FI197:FJ197" si="2502">SUM(FI114:FI196)</f>
        <v>0</v>
      </c>
      <c r="FJ197" s="329">
        <f t="shared" si="2502"/>
        <v>42219.87568</v>
      </c>
      <c r="FK197" s="328"/>
      <c r="FL197" s="329">
        <f t="shared" ref="FL197:FM197" si="2503">SUM(FL114:FL196)</f>
        <v>9527.533095</v>
      </c>
      <c r="FM197" s="329">
        <f t="shared" si="2503"/>
        <v>32692.34259</v>
      </c>
      <c r="FN197" s="330"/>
      <c r="FO197" s="326" t="s">
        <v>198</v>
      </c>
      <c r="FP197" s="252"/>
      <c r="FQ197" s="327"/>
      <c r="FR197" s="327"/>
      <c r="FS197" s="328"/>
      <c r="FT197" s="328"/>
      <c r="FU197" s="329">
        <f>SUM(FU114:FU196)</f>
        <v>32504.83461</v>
      </c>
      <c r="FV197" s="328"/>
      <c r="FW197" s="329">
        <f>SUM(FW114:FW196)</f>
        <v>0</v>
      </c>
      <c r="FX197" s="328"/>
      <c r="FY197" s="328"/>
      <c r="FZ197" s="329">
        <f t="shared" ref="FZ197:GA197" si="2504">SUM(FZ114:FZ196)</f>
        <v>0</v>
      </c>
      <c r="GA197" s="329">
        <f t="shared" si="2504"/>
        <v>32504.83461</v>
      </c>
      <c r="GB197" s="328"/>
      <c r="GC197" s="329">
        <f t="shared" ref="GC197:GD197" si="2505">SUM(GC114:GC196)</f>
        <v>7351.220424</v>
      </c>
      <c r="GD197" s="329">
        <f t="shared" si="2505"/>
        <v>25153.61419</v>
      </c>
      <c r="GE197" s="330"/>
      <c r="GF197" s="326" t="s">
        <v>198</v>
      </c>
      <c r="GG197" s="252"/>
      <c r="GH197" s="327"/>
      <c r="GI197" s="327"/>
      <c r="GJ197" s="328"/>
      <c r="GK197" s="328"/>
      <c r="GL197" s="329">
        <f>SUM(GL114:GL196)</f>
        <v>55409.03721</v>
      </c>
      <c r="GM197" s="328"/>
      <c r="GN197" s="329">
        <f>SUM(GN114:GN196)</f>
        <v>0</v>
      </c>
      <c r="GO197" s="328"/>
      <c r="GP197" s="328"/>
      <c r="GQ197" s="329">
        <f t="shared" ref="GQ197:GR197" si="2506">SUM(GQ114:GQ196)</f>
        <v>0</v>
      </c>
      <c r="GR197" s="329">
        <f t="shared" si="2506"/>
        <v>55409.03721</v>
      </c>
      <c r="GS197" s="328"/>
      <c r="GT197" s="329">
        <f t="shared" ref="GT197:GU197" si="2507">SUM(GT114:GT196)</f>
        <v>12474.01668</v>
      </c>
      <c r="GU197" s="329">
        <f t="shared" si="2507"/>
        <v>42935.02053</v>
      </c>
      <c r="GV197" s="330"/>
      <c r="GW197" s="326" t="s">
        <v>198</v>
      </c>
      <c r="GX197" s="252"/>
      <c r="GY197" s="327"/>
      <c r="GZ197" s="327"/>
      <c r="HA197" s="328"/>
      <c r="HB197" s="328"/>
      <c r="HC197" s="329">
        <f>SUM(HC114:HC196)</f>
        <v>45009.4539</v>
      </c>
      <c r="HD197" s="328"/>
      <c r="HE197" s="329">
        <f>SUM(HE114:HE196)</f>
        <v>0</v>
      </c>
      <c r="HF197" s="328"/>
      <c r="HG197" s="328"/>
      <c r="HH197" s="329">
        <f t="shared" ref="HH197:HI197" si="2508">SUM(HH114:HH196)</f>
        <v>0</v>
      </c>
      <c r="HI197" s="329">
        <f t="shared" si="2508"/>
        <v>45009.4539</v>
      </c>
      <c r="HJ197" s="328"/>
      <c r="HK197" s="329">
        <f t="shared" ref="HK197:HL197" si="2509">SUM(HK114:HK196)</f>
        <v>10130.39248</v>
      </c>
      <c r="HL197" s="329">
        <f t="shared" si="2509"/>
        <v>34879.06142</v>
      </c>
      <c r="HM197" s="330"/>
      <c r="HN197" s="326" t="s">
        <v>198</v>
      </c>
      <c r="HO197" s="252"/>
      <c r="HP197" s="327"/>
      <c r="HQ197" s="327"/>
      <c r="HR197" s="328"/>
      <c r="HS197" s="328"/>
      <c r="HT197" s="329">
        <f>SUM(HT114:HT196)</f>
        <v>53461.45239</v>
      </c>
      <c r="HU197" s="328"/>
      <c r="HV197" s="329">
        <f>SUM(HV114:HV196)</f>
        <v>0</v>
      </c>
      <c r="HW197" s="328"/>
      <c r="HX197" s="328"/>
      <c r="HY197" s="329">
        <f t="shared" ref="HY197:HZ197" si="2510">SUM(HY114:HY196)</f>
        <v>0</v>
      </c>
      <c r="HZ197" s="329">
        <f t="shared" si="2510"/>
        <v>53461.45239</v>
      </c>
      <c r="IA197" s="328"/>
      <c r="IB197" s="329">
        <f t="shared" ref="IB197:IC197" si="2511">SUM(IB114:IB196)</f>
        <v>12086.99474</v>
      </c>
      <c r="IC197" s="329">
        <f t="shared" si="2511"/>
        <v>41374.45765</v>
      </c>
      <c r="ID197" s="330"/>
      <c r="IE197" s="326" t="s">
        <v>198</v>
      </c>
      <c r="IF197" s="252"/>
      <c r="IG197" s="327"/>
      <c r="IH197" s="327"/>
      <c r="II197" s="328"/>
      <c r="IJ197" s="328"/>
      <c r="IK197" s="329">
        <f>SUM(IK114:IK196)</f>
        <v>64974.79406</v>
      </c>
      <c r="IL197" s="328"/>
      <c r="IM197" s="329">
        <f>SUM(IM114:IM196)</f>
        <v>0</v>
      </c>
      <c r="IN197" s="328"/>
      <c r="IO197" s="328"/>
      <c r="IP197" s="329">
        <f t="shared" ref="IP197:IQ197" si="2512">SUM(IP114:IP196)</f>
        <v>0</v>
      </c>
      <c r="IQ197" s="329">
        <f t="shared" si="2512"/>
        <v>64974.79406</v>
      </c>
      <c r="IR197" s="328"/>
      <c r="IS197" s="329">
        <f t="shared" ref="IS197:IT197" si="2513">SUM(IS114:IS196)</f>
        <v>14700.5908</v>
      </c>
      <c r="IT197" s="329">
        <f t="shared" si="2513"/>
        <v>50274.20326</v>
      </c>
      <c r="IU197" s="330"/>
      <c r="IV197" s="326" t="s">
        <v>198</v>
      </c>
      <c r="IW197" s="252"/>
      <c r="IX197" s="327"/>
      <c r="IY197" s="327"/>
      <c r="IZ197" s="328"/>
      <c r="JA197" s="328"/>
      <c r="JB197" s="329">
        <f>SUM(JB114:JB196)</f>
        <v>53858.1069</v>
      </c>
      <c r="JC197" s="328"/>
      <c r="JD197" s="329">
        <f>SUM(JD114:JD196)</f>
        <v>0</v>
      </c>
      <c r="JE197" s="328"/>
      <c r="JF197" s="328"/>
      <c r="JG197" s="329">
        <f t="shared" ref="JG197:JH197" si="2514">SUM(JG114:JG196)</f>
        <v>0</v>
      </c>
      <c r="JH197" s="329">
        <f t="shared" si="2514"/>
        <v>53858.1069</v>
      </c>
      <c r="JI197" s="328"/>
      <c r="JJ197" s="329">
        <f t="shared" ref="JJ197:JK197" si="2515">SUM(JJ114:JJ196)</f>
        <v>12270.16774</v>
      </c>
      <c r="JK197" s="329">
        <f t="shared" si="2515"/>
        <v>41587.93916</v>
      </c>
      <c r="JL197" s="330"/>
      <c r="JM197" s="326" t="s">
        <v>198</v>
      </c>
      <c r="JN197" s="252"/>
      <c r="JO197" s="327"/>
      <c r="JP197" s="327"/>
      <c r="JQ197" s="328"/>
      <c r="JR197" s="328"/>
      <c r="JS197" s="329">
        <f>SUM(JS114:JS196)</f>
        <v>61963.95873</v>
      </c>
      <c r="JT197" s="328"/>
      <c r="JU197" s="329">
        <f>SUM(JU114:JU196)</f>
        <v>0</v>
      </c>
      <c r="JV197" s="328"/>
      <c r="JW197" s="328"/>
      <c r="JX197" s="329">
        <f t="shared" ref="JX197:JY197" si="2516">SUM(JX114:JX196)</f>
        <v>0</v>
      </c>
      <c r="JY197" s="329">
        <f t="shared" si="2516"/>
        <v>61963.95873</v>
      </c>
      <c r="JZ197" s="328"/>
      <c r="KA197" s="329">
        <f t="shared" ref="KA197:KB197" si="2517">SUM(KA114:KA196)</f>
        <v>14048.46806</v>
      </c>
      <c r="KB197" s="329">
        <f t="shared" si="2517"/>
        <v>47915.49067</v>
      </c>
      <c r="KC197" s="330"/>
      <c r="KD197" s="326" t="s">
        <v>198</v>
      </c>
      <c r="KE197" s="252"/>
      <c r="KF197" s="327"/>
      <c r="KG197" s="327"/>
      <c r="KH197" s="328"/>
      <c r="KI197" s="328"/>
      <c r="KJ197" s="329">
        <f>SUM(KJ114:KJ196)</f>
        <v>0</v>
      </c>
      <c r="KK197" s="328"/>
      <c r="KL197" s="329">
        <f>SUM(KL114:KL196)</f>
        <v>0</v>
      </c>
      <c r="KM197" s="328"/>
      <c r="KN197" s="328"/>
      <c r="KO197" s="329">
        <f t="shared" ref="KO197:KP197" si="2518">SUM(KO114:KO196)</f>
        <v>0</v>
      </c>
      <c r="KP197" s="329">
        <f t="shared" si="2518"/>
        <v>0</v>
      </c>
      <c r="KQ197" s="328"/>
      <c r="KR197" s="329">
        <f t="shared" ref="KR197:KS197" si="2519">SUM(KR114:KR196)</f>
        <v>0</v>
      </c>
      <c r="KS197" s="329">
        <f t="shared" si="2519"/>
        <v>0</v>
      </c>
      <c r="KT197" s="330"/>
      <c r="KU197" s="331"/>
    </row>
    <row r="198" ht="15.75" customHeight="1">
      <c r="A198" s="319"/>
      <c r="B198" s="321"/>
      <c r="C198" s="321"/>
      <c r="D198" s="321"/>
      <c r="E198" s="322"/>
      <c r="F198" s="322"/>
      <c r="G198" s="322"/>
      <c r="H198" s="322"/>
      <c r="I198" s="322"/>
      <c r="J198" s="322"/>
      <c r="K198" s="322"/>
      <c r="L198" s="322"/>
      <c r="M198" s="322"/>
      <c r="N198" s="322"/>
      <c r="O198" s="332"/>
      <c r="P198" s="323"/>
      <c r="Q198" s="324"/>
      <c r="R198" s="319"/>
      <c r="S198" s="321"/>
      <c r="T198" s="321"/>
      <c r="U198" s="321"/>
      <c r="V198" s="322"/>
      <c r="W198" s="322"/>
      <c r="X198" s="322"/>
      <c r="Y198" s="322"/>
      <c r="Z198" s="322"/>
      <c r="AA198" s="322"/>
      <c r="AB198" s="322"/>
      <c r="AC198" s="322"/>
      <c r="AD198" s="322"/>
      <c r="AE198" s="322"/>
      <c r="AF198" s="332"/>
      <c r="AG198" s="323"/>
      <c r="AH198" s="324"/>
      <c r="AI198" s="319"/>
      <c r="AJ198" s="321"/>
      <c r="AK198" s="321"/>
      <c r="AL198" s="321"/>
      <c r="AM198" s="322"/>
      <c r="AN198" s="322"/>
      <c r="AO198" s="322"/>
      <c r="AP198" s="322"/>
      <c r="AQ198" s="322"/>
      <c r="AR198" s="322"/>
      <c r="AS198" s="322"/>
      <c r="AT198" s="322"/>
      <c r="AU198" s="322"/>
      <c r="AV198" s="322"/>
      <c r="AW198" s="332"/>
      <c r="AX198" s="323"/>
      <c r="AY198" s="324"/>
      <c r="AZ198" s="319"/>
      <c r="BA198" s="321"/>
      <c r="BB198" s="321"/>
      <c r="BC198" s="321"/>
      <c r="BD198" s="322"/>
      <c r="BE198" s="322"/>
      <c r="BF198" s="322"/>
      <c r="BG198" s="322"/>
      <c r="BH198" s="322"/>
      <c r="BI198" s="322"/>
      <c r="BJ198" s="322"/>
      <c r="BK198" s="322"/>
      <c r="BL198" s="322"/>
      <c r="BM198" s="322"/>
      <c r="BN198" s="332"/>
      <c r="BO198" s="323"/>
      <c r="BP198" s="324"/>
      <c r="BQ198" s="319"/>
      <c r="BR198" s="321"/>
      <c r="BS198" s="321"/>
      <c r="BT198" s="321"/>
      <c r="BU198" s="322"/>
      <c r="BV198" s="322"/>
      <c r="BW198" s="322"/>
      <c r="BX198" s="322"/>
      <c r="BY198" s="322"/>
      <c r="BZ198" s="322"/>
      <c r="CA198" s="322"/>
      <c r="CB198" s="322"/>
      <c r="CC198" s="322"/>
      <c r="CD198" s="322"/>
      <c r="CE198" s="332"/>
      <c r="CF198" s="323"/>
      <c r="CG198" s="324"/>
      <c r="CH198" s="319"/>
      <c r="CI198" s="321"/>
      <c r="CJ198" s="321"/>
      <c r="CK198" s="321"/>
      <c r="CL198" s="322"/>
      <c r="CM198" s="322"/>
      <c r="CN198" s="322"/>
      <c r="CO198" s="322"/>
      <c r="CP198" s="322"/>
      <c r="CQ198" s="322"/>
      <c r="CR198" s="322"/>
      <c r="CS198" s="322"/>
      <c r="CT198" s="322"/>
      <c r="CU198" s="322"/>
      <c r="CV198" s="332"/>
      <c r="CW198" s="323"/>
      <c r="CX198" s="324"/>
      <c r="CY198" s="319"/>
      <c r="CZ198" s="321"/>
      <c r="DA198" s="321"/>
      <c r="DB198" s="321"/>
      <c r="DC198" s="322"/>
      <c r="DD198" s="322"/>
      <c r="DE198" s="322"/>
      <c r="DF198" s="322"/>
      <c r="DG198" s="322"/>
      <c r="DH198" s="322"/>
      <c r="DI198" s="322"/>
      <c r="DJ198" s="322"/>
      <c r="DK198" s="322"/>
      <c r="DL198" s="322"/>
      <c r="DM198" s="332"/>
      <c r="DN198" s="323"/>
      <c r="DO198" s="324"/>
      <c r="DP198" s="319"/>
      <c r="DQ198" s="321"/>
      <c r="DR198" s="321"/>
      <c r="DS198" s="321"/>
      <c r="DT198" s="322"/>
      <c r="DU198" s="322"/>
      <c r="DV198" s="322"/>
      <c r="DW198" s="322"/>
      <c r="DX198" s="322"/>
      <c r="DY198" s="322"/>
      <c r="DZ198" s="322"/>
      <c r="EA198" s="322"/>
      <c r="EB198" s="322"/>
      <c r="EC198" s="322"/>
      <c r="ED198" s="332"/>
      <c r="EE198" s="323"/>
      <c r="EF198" s="324"/>
      <c r="EG198" s="319"/>
      <c r="EH198" s="321"/>
      <c r="EI198" s="321"/>
      <c r="EJ198" s="321"/>
      <c r="EK198" s="322"/>
      <c r="EL198" s="322"/>
      <c r="EM198" s="322"/>
      <c r="EN198" s="322"/>
      <c r="EO198" s="322"/>
      <c r="EP198" s="322"/>
      <c r="EQ198" s="322"/>
      <c r="ER198" s="322"/>
      <c r="ES198" s="322"/>
      <c r="ET198" s="322"/>
      <c r="EU198" s="332"/>
      <c r="EV198" s="323"/>
      <c r="EW198" s="324"/>
      <c r="EX198" s="319"/>
      <c r="EY198" s="321"/>
      <c r="EZ198" s="321"/>
      <c r="FA198" s="321"/>
      <c r="FB198" s="322"/>
      <c r="FC198" s="322"/>
      <c r="FD198" s="322"/>
      <c r="FE198" s="322"/>
      <c r="FF198" s="322"/>
      <c r="FG198" s="322"/>
      <c r="FH198" s="322"/>
      <c r="FI198" s="322"/>
      <c r="FJ198" s="322"/>
      <c r="FK198" s="322"/>
      <c r="FL198" s="332"/>
      <c r="FM198" s="323"/>
      <c r="FN198" s="324"/>
      <c r="FO198" s="319"/>
      <c r="FP198" s="321"/>
      <c r="FQ198" s="321"/>
      <c r="FR198" s="321"/>
      <c r="FS198" s="322"/>
      <c r="FT198" s="322"/>
      <c r="FU198" s="322"/>
      <c r="FV198" s="322"/>
      <c r="FW198" s="322"/>
      <c r="FX198" s="322"/>
      <c r="FY198" s="322"/>
      <c r="FZ198" s="322"/>
      <c r="GA198" s="322"/>
      <c r="GB198" s="322"/>
      <c r="GC198" s="332"/>
      <c r="GD198" s="323"/>
      <c r="GE198" s="324"/>
      <c r="GF198" s="319"/>
      <c r="GG198" s="321"/>
      <c r="GH198" s="321"/>
      <c r="GI198" s="321"/>
      <c r="GJ198" s="322"/>
      <c r="GK198" s="322"/>
      <c r="GL198" s="322"/>
      <c r="GM198" s="322"/>
      <c r="GN198" s="322"/>
      <c r="GO198" s="322"/>
      <c r="GP198" s="322"/>
      <c r="GQ198" s="322"/>
      <c r="GR198" s="322"/>
      <c r="GS198" s="322"/>
      <c r="GT198" s="332"/>
      <c r="GU198" s="323"/>
      <c r="GV198" s="324"/>
      <c r="GW198" s="319"/>
      <c r="GX198" s="321"/>
      <c r="GY198" s="321"/>
      <c r="GZ198" s="321"/>
      <c r="HA198" s="322"/>
      <c r="HB198" s="322"/>
      <c r="HC198" s="322"/>
      <c r="HD198" s="322"/>
      <c r="HE198" s="322"/>
      <c r="HF198" s="322"/>
      <c r="HG198" s="322"/>
      <c r="HH198" s="322"/>
      <c r="HI198" s="322"/>
      <c r="HJ198" s="322"/>
      <c r="HK198" s="332"/>
      <c r="HL198" s="323"/>
      <c r="HM198" s="324"/>
      <c r="HN198" s="319"/>
      <c r="HO198" s="321"/>
      <c r="HP198" s="321"/>
      <c r="HQ198" s="321"/>
      <c r="HR198" s="322"/>
      <c r="HS198" s="322"/>
      <c r="HT198" s="322"/>
      <c r="HU198" s="322"/>
      <c r="HV198" s="322"/>
      <c r="HW198" s="322"/>
      <c r="HX198" s="322"/>
      <c r="HY198" s="322"/>
      <c r="HZ198" s="322"/>
      <c r="IA198" s="322"/>
      <c r="IB198" s="332"/>
      <c r="IC198" s="323"/>
      <c r="ID198" s="324"/>
      <c r="IE198" s="319"/>
      <c r="IF198" s="321"/>
      <c r="IG198" s="321"/>
      <c r="IH198" s="321"/>
      <c r="II198" s="322"/>
      <c r="IJ198" s="322"/>
      <c r="IK198" s="322"/>
      <c r="IL198" s="322"/>
      <c r="IM198" s="322"/>
      <c r="IN198" s="322"/>
      <c r="IO198" s="322"/>
      <c r="IP198" s="322"/>
      <c r="IQ198" s="322"/>
      <c r="IR198" s="322"/>
      <c r="IS198" s="332"/>
      <c r="IT198" s="323"/>
      <c r="IU198" s="324"/>
      <c r="IV198" s="319"/>
      <c r="IW198" s="321"/>
      <c r="IX198" s="321"/>
      <c r="IY198" s="321"/>
      <c r="IZ198" s="322"/>
      <c r="JA198" s="322"/>
      <c r="JB198" s="322"/>
      <c r="JC198" s="322"/>
      <c r="JD198" s="322"/>
      <c r="JE198" s="322"/>
      <c r="JF198" s="322"/>
      <c r="JG198" s="322"/>
      <c r="JH198" s="322"/>
      <c r="JI198" s="322"/>
      <c r="JJ198" s="332"/>
      <c r="JK198" s="323"/>
      <c r="JL198" s="324"/>
      <c r="JM198" s="319"/>
      <c r="JN198" s="321"/>
      <c r="JO198" s="321"/>
      <c r="JP198" s="321"/>
      <c r="JQ198" s="322"/>
      <c r="JR198" s="322"/>
      <c r="JS198" s="322"/>
      <c r="JT198" s="322"/>
      <c r="JU198" s="322"/>
      <c r="JV198" s="322"/>
      <c r="JW198" s="322"/>
      <c r="JX198" s="322"/>
      <c r="JY198" s="322"/>
      <c r="JZ198" s="322"/>
      <c r="KA198" s="332"/>
      <c r="KB198" s="323"/>
      <c r="KC198" s="324"/>
      <c r="KD198" s="319"/>
      <c r="KE198" s="321"/>
      <c r="KF198" s="321"/>
      <c r="KG198" s="321"/>
      <c r="KH198" s="322"/>
      <c r="KI198" s="322"/>
      <c r="KJ198" s="322"/>
      <c r="KK198" s="322"/>
      <c r="KL198" s="322"/>
      <c r="KM198" s="322"/>
      <c r="KN198" s="322"/>
      <c r="KO198" s="322"/>
      <c r="KP198" s="322"/>
      <c r="KQ198" s="322"/>
      <c r="KR198" s="332"/>
      <c r="KS198" s="323"/>
      <c r="KT198" s="324"/>
      <c r="KU198" s="325"/>
    </row>
    <row r="199" ht="15.75" customHeight="1">
      <c r="A199" s="319"/>
      <c r="B199" s="333" t="str">
        <f>"Output Sekunder "&amp;" %"</f>
        <v>Output Sekunder  %</v>
      </c>
      <c r="C199" s="334"/>
      <c r="D199" s="334"/>
      <c r="E199" s="322"/>
      <c r="F199" s="335"/>
      <c r="G199" s="335"/>
      <c r="H199" s="335"/>
      <c r="I199" s="335"/>
      <c r="J199" s="335"/>
      <c r="K199" s="335"/>
      <c r="L199" s="335"/>
      <c r="M199" s="336">
        <f>E199/100*M197</f>
        <v>0</v>
      </c>
      <c r="N199" s="335"/>
      <c r="O199" s="335"/>
      <c r="P199" s="337">
        <f t="shared" ref="P199:P200" si="2520">M199</f>
        <v>0</v>
      </c>
      <c r="Q199" s="324"/>
      <c r="R199" s="319"/>
      <c r="S199" s="333" t="str">
        <f>"Output Sekunder "&amp;" %"</f>
        <v>Output Sekunder  %</v>
      </c>
      <c r="T199" s="334"/>
      <c r="U199" s="334"/>
      <c r="V199" s="322"/>
      <c r="W199" s="335"/>
      <c r="X199" s="335"/>
      <c r="Y199" s="335"/>
      <c r="Z199" s="335"/>
      <c r="AA199" s="335"/>
      <c r="AB199" s="335"/>
      <c r="AC199" s="335"/>
      <c r="AD199" s="336">
        <f>V199/100*AD197</f>
        <v>0</v>
      </c>
      <c r="AE199" s="335"/>
      <c r="AF199" s="335"/>
      <c r="AG199" s="337">
        <f t="shared" ref="AG199:AG200" si="2521">AD199</f>
        <v>0</v>
      </c>
      <c r="AH199" s="324"/>
      <c r="AI199" s="319"/>
      <c r="AJ199" s="333" t="str">
        <f>"Output Sekunder "&amp;" %"</f>
        <v>Output Sekunder  %</v>
      </c>
      <c r="AK199" s="334"/>
      <c r="AL199" s="334"/>
      <c r="AM199" s="322"/>
      <c r="AN199" s="335"/>
      <c r="AO199" s="335"/>
      <c r="AP199" s="335"/>
      <c r="AQ199" s="335"/>
      <c r="AR199" s="335"/>
      <c r="AS199" s="335"/>
      <c r="AT199" s="335"/>
      <c r="AU199" s="336">
        <f>AM199/100*AU197</f>
        <v>0</v>
      </c>
      <c r="AV199" s="335"/>
      <c r="AW199" s="335"/>
      <c r="AX199" s="337">
        <f t="shared" ref="AX199:AX200" si="2522">AU199</f>
        <v>0</v>
      </c>
      <c r="AY199" s="324"/>
      <c r="AZ199" s="319"/>
      <c r="BA199" s="333" t="str">
        <f>"Output Sekunder "&amp;" %"</f>
        <v>Output Sekunder  %</v>
      </c>
      <c r="BB199" s="334"/>
      <c r="BC199" s="334"/>
      <c r="BD199" s="322"/>
      <c r="BE199" s="335"/>
      <c r="BF199" s="335"/>
      <c r="BG199" s="335"/>
      <c r="BH199" s="335"/>
      <c r="BI199" s="335"/>
      <c r="BJ199" s="335"/>
      <c r="BK199" s="335"/>
      <c r="BL199" s="336">
        <f>BD199/100*BL197</f>
        <v>0</v>
      </c>
      <c r="BM199" s="335"/>
      <c r="BN199" s="335"/>
      <c r="BO199" s="337">
        <f t="shared" ref="BO199:BO200" si="2523">BL199</f>
        <v>0</v>
      </c>
      <c r="BP199" s="324"/>
      <c r="BQ199" s="319"/>
      <c r="BR199" s="333" t="str">
        <f>"Output Sekunder "&amp;" %"</f>
        <v>Output Sekunder  %</v>
      </c>
      <c r="BS199" s="334"/>
      <c r="BT199" s="334"/>
      <c r="BU199" s="322"/>
      <c r="BV199" s="335"/>
      <c r="BW199" s="335"/>
      <c r="BX199" s="335"/>
      <c r="BY199" s="335"/>
      <c r="BZ199" s="335"/>
      <c r="CA199" s="335"/>
      <c r="CB199" s="335"/>
      <c r="CC199" s="336">
        <f>BU199/100*CC197</f>
        <v>0</v>
      </c>
      <c r="CD199" s="335"/>
      <c r="CE199" s="335"/>
      <c r="CF199" s="337">
        <f t="shared" ref="CF199:CF200" si="2524">CC199</f>
        <v>0</v>
      </c>
      <c r="CG199" s="324"/>
      <c r="CH199" s="319"/>
      <c r="CI199" s="333" t="str">
        <f>"Output Sekunder "&amp;" %"</f>
        <v>Output Sekunder  %</v>
      </c>
      <c r="CJ199" s="334"/>
      <c r="CK199" s="334"/>
      <c r="CL199" s="322"/>
      <c r="CM199" s="335"/>
      <c r="CN199" s="335"/>
      <c r="CO199" s="335"/>
      <c r="CP199" s="335"/>
      <c r="CQ199" s="335"/>
      <c r="CR199" s="335"/>
      <c r="CS199" s="335"/>
      <c r="CT199" s="336">
        <f>CL199/100*CT197</f>
        <v>0</v>
      </c>
      <c r="CU199" s="335"/>
      <c r="CV199" s="335"/>
      <c r="CW199" s="337">
        <f t="shared" ref="CW199:CW200" si="2525">CT199</f>
        <v>0</v>
      </c>
      <c r="CX199" s="324"/>
      <c r="CY199" s="319"/>
      <c r="CZ199" s="333" t="str">
        <f>"Output Sekunder "&amp;" %"</f>
        <v>Output Sekunder  %</v>
      </c>
      <c r="DA199" s="334"/>
      <c r="DB199" s="334"/>
      <c r="DC199" s="322"/>
      <c r="DD199" s="335"/>
      <c r="DE199" s="335"/>
      <c r="DF199" s="335"/>
      <c r="DG199" s="335"/>
      <c r="DH199" s="335"/>
      <c r="DI199" s="335"/>
      <c r="DJ199" s="335"/>
      <c r="DK199" s="336">
        <f>DC199/100*DK197</f>
        <v>0</v>
      </c>
      <c r="DL199" s="335"/>
      <c r="DM199" s="335"/>
      <c r="DN199" s="337">
        <f t="shared" ref="DN199:DN200" si="2526">DK199</f>
        <v>0</v>
      </c>
      <c r="DO199" s="324"/>
      <c r="DP199" s="319"/>
      <c r="DQ199" s="333" t="str">
        <f>"Output Sekunder "&amp;" %"</f>
        <v>Output Sekunder  %</v>
      </c>
      <c r="DR199" s="334"/>
      <c r="DS199" s="334"/>
      <c r="DT199" s="322"/>
      <c r="DU199" s="335"/>
      <c r="DV199" s="335"/>
      <c r="DW199" s="335"/>
      <c r="DX199" s="335"/>
      <c r="DY199" s="335"/>
      <c r="DZ199" s="335"/>
      <c r="EA199" s="335"/>
      <c r="EB199" s="336">
        <f>DT199/100*EB197</f>
        <v>0</v>
      </c>
      <c r="EC199" s="335"/>
      <c r="ED199" s="335"/>
      <c r="EE199" s="337">
        <f t="shared" ref="EE199:EE200" si="2527">EB199</f>
        <v>0</v>
      </c>
      <c r="EF199" s="324"/>
      <c r="EG199" s="319"/>
      <c r="EH199" s="333" t="str">
        <f>"Output Sekunder "&amp;" %"</f>
        <v>Output Sekunder  %</v>
      </c>
      <c r="EI199" s="334"/>
      <c r="EJ199" s="334"/>
      <c r="EK199" s="322"/>
      <c r="EL199" s="335"/>
      <c r="EM199" s="335"/>
      <c r="EN199" s="335"/>
      <c r="EO199" s="335"/>
      <c r="EP199" s="335"/>
      <c r="EQ199" s="335"/>
      <c r="ER199" s="335"/>
      <c r="ES199" s="336">
        <f>EK199/100*ES197</f>
        <v>0</v>
      </c>
      <c r="ET199" s="335"/>
      <c r="EU199" s="335"/>
      <c r="EV199" s="337">
        <f t="shared" ref="EV199:EV200" si="2528">ES199</f>
        <v>0</v>
      </c>
      <c r="EW199" s="324"/>
      <c r="EX199" s="319"/>
      <c r="EY199" s="333" t="str">
        <f>"Output Sekunder "&amp;" %"</f>
        <v>Output Sekunder  %</v>
      </c>
      <c r="EZ199" s="334"/>
      <c r="FA199" s="334"/>
      <c r="FB199" s="322"/>
      <c r="FC199" s="335"/>
      <c r="FD199" s="335"/>
      <c r="FE199" s="335"/>
      <c r="FF199" s="335"/>
      <c r="FG199" s="335"/>
      <c r="FH199" s="335"/>
      <c r="FI199" s="335"/>
      <c r="FJ199" s="336">
        <f>FB199/100*FJ197</f>
        <v>0</v>
      </c>
      <c r="FK199" s="335"/>
      <c r="FL199" s="335"/>
      <c r="FM199" s="337">
        <f t="shared" ref="FM199:FM200" si="2529">FJ199</f>
        <v>0</v>
      </c>
      <c r="FN199" s="324"/>
      <c r="FO199" s="319"/>
      <c r="FP199" s="333" t="str">
        <f>"Output Sekunder "&amp;" %"</f>
        <v>Output Sekunder  %</v>
      </c>
      <c r="FQ199" s="334"/>
      <c r="FR199" s="334"/>
      <c r="FS199" s="322"/>
      <c r="FT199" s="335"/>
      <c r="FU199" s="335"/>
      <c r="FV199" s="335"/>
      <c r="FW199" s="335"/>
      <c r="FX199" s="335"/>
      <c r="FY199" s="335"/>
      <c r="FZ199" s="335"/>
      <c r="GA199" s="336">
        <f>FS199/100*GA197</f>
        <v>0</v>
      </c>
      <c r="GB199" s="335"/>
      <c r="GC199" s="335"/>
      <c r="GD199" s="337">
        <f t="shared" ref="GD199:GD200" si="2530">GA199</f>
        <v>0</v>
      </c>
      <c r="GE199" s="324"/>
      <c r="GF199" s="319"/>
      <c r="GG199" s="333" t="str">
        <f>"Output Sekunder "&amp;" %"</f>
        <v>Output Sekunder  %</v>
      </c>
      <c r="GH199" s="334"/>
      <c r="GI199" s="334"/>
      <c r="GJ199" s="322"/>
      <c r="GK199" s="335"/>
      <c r="GL199" s="335"/>
      <c r="GM199" s="335"/>
      <c r="GN199" s="335"/>
      <c r="GO199" s="335"/>
      <c r="GP199" s="335"/>
      <c r="GQ199" s="335"/>
      <c r="GR199" s="336">
        <f>GJ199/100*GR197</f>
        <v>0</v>
      </c>
      <c r="GS199" s="335"/>
      <c r="GT199" s="335"/>
      <c r="GU199" s="337">
        <f t="shared" ref="GU199:GU200" si="2531">GR199</f>
        <v>0</v>
      </c>
      <c r="GV199" s="324"/>
      <c r="GW199" s="319"/>
      <c r="GX199" s="333" t="str">
        <f>"Output Sekunder "&amp;" %"</f>
        <v>Output Sekunder  %</v>
      </c>
      <c r="GY199" s="334"/>
      <c r="GZ199" s="334"/>
      <c r="HA199" s="322"/>
      <c r="HB199" s="335"/>
      <c r="HC199" s="335"/>
      <c r="HD199" s="335"/>
      <c r="HE199" s="335"/>
      <c r="HF199" s="335"/>
      <c r="HG199" s="335"/>
      <c r="HH199" s="335"/>
      <c r="HI199" s="336">
        <f>HA199/100*HI197</f>
        <v>0</v>
      </c>
      <c r="HJ199" s="335"/>
      <c r="HK199" s="335"/>
      <c r="HL199" s="337">
        <f t="shared" ref="HL199:HL200" si="2532">HI199</f>
        <v>0</v>
      </c>
      <c r="HM199" s="324"/>
      <c r="HN199" s="319"/>
      <c r="HO199" s="333" t="str">
        <f>"Output Sekunder "&amp;" %"</f>
        <v>Output Sekunder  %</v>
      </c>
      <c r="HP199" s="334"/>
      <c r="HQ199" s="334"/>
      <c r="HR199" s="322"/>
      <c r="HS199" s="335"/>
      <c r="HT199" s="335"/>
      <c r="HU199" s="335"/>
      <c r="HV199" s="335"/>
      <c r="HW199" s="335"/>
      <c r="HX199" s="335"/>
      <c r="HY199" s="335"/>
      <c r="HZ199" s="336">
        <f>HR199/100*HZ197</f>
        <v>0</v>
      </c>
      <c r="IA199" s="335"/>
      <c r="IB199" s="335"/>
      <c r="IC199" s="337">
        <f t="shared" ref="IC199:IC200" si="2533">HZ199</f>
        <v>0</v>
      </c>
      <c r="ID199" s="324"/>
      <c r="IE199" s="319"/>
      <c r="IF199" s="333" t="str">
        <f>"Output Sekunder "&amp;" %"</f>
        <v>Output Sekunder  %</v>
      </c>
      <c r="IG199" s="334"/>
      <c r="IH199" s="334"/>
      <c r="II199" s="322"/>
      <c r="IJ199" s="335"/>
      <c r="IK199" s="335"/>
      <c r="IL199" s="335"/>
      <c r="IM199" s="335"/>
      <c r="IN199" s="335"/>
      <c r="IO199" s="335"/>
      <c r="IP199" s="335"/>
      <c r="IQ199" s="336">
        <f>II199/100*IQ197</f>
        <v>0</v>
      </c>
      <c r="IR199" s="335"/>
      <c r="IS199" s="335"/>
      <c r="IT199" s="337">
        <f t="shared" ref="IT199:IT200" si="2534">IQ199</f>
        <v>0</v>
      </c>
      <c r="IU199" s="324"/>
      <c r="IV199" s="319"/>
      <c r="IW199" s="333" t="str">
        <f>"Output Sekunder "&amp;" %"</f>
        <v>Output Sekunder  %</v>
      </c>
      <c r="IX199" s="334"/>
      <c r="IY199" s="334"/>
      <c r="IZ199" s="322"/>
      <c r="JA199" s="335"/>
      <c r="JB199" s="335"/>
      <c r="JC199" s="335"/>
      <c r="JD199" s="335"/>
      <c r="JE199" s="335"/>
      <c r="JF199" s="335"/>
      <c r="JG199" s="335"/>
      <c r="JH199" s="336">
        <f>IZ199/100*JH197</f>
        <v>0</v>
      </c>
      <c r="JI199" s="335"/>
      <c r="JJ199" s="335"/>
      <c r="JK199" s="337">
        <f t="shared" ref="JK199:JK200" si="2535">JH199</f>
        <v>0</v>
      </c>
      <c r="JL199" s="324"/>
      <c r="JM199" s="319"/>
      <c r="JN199" s="333" t="str">
        <f>"Output Sekunder "&amp;" %"</f>
        <v>Output Sekunder  %</v>
      </c>
      <c r="JO199" s="334"/>
      <c r="JP199" s="334"/>
      <c r="JQ199" s="322"/>
      <c r="JR199" s="335"/>
      <c r="JS199" s="335"/>
      <c r="JT199" s="335"/>
      <c r="JU199" s="335"/>
      <c r="JV199" s="335"/>
      <c r="JW199" s="335"/>
      <c r="JX199" s="335"/>
      <c r="JY199" s="336">
        <f>JQ199/100*JY197</f>
        <v>0</v>
      </c>
      <c r="JZ199" s="335"/>
      <c r="KA199" s="335"/>
      <c r="KB199" s="337">
        <f t="shared" ref="KB199:KB200" si="2536">JY199</f>
        <v>0</v>
      </c>
      <c r="KC199" s="324"/>
      <c r="KD199" s="319"/>
      <c r="KE199" s="333" t="str">
        <f>"Output Sekunder "&amp;" %"</f>
        <v>Output Sekunder  %</v>
      </c>
      <c r="KF199" s="334"/>
      <c r="KG199" s="334"/>
      <c r="KH199" s="322"/>
      <c r="KI199" s="335"/>
      <c r="KJ199" s="335"/>
      <c r="KK199" s="335"/>
      <c r="KL199" s="335"/>
      <c r="KM199" s="335"/>
      <c r="KN199" s="335"/>
      <c r="KO199" s="335"/>
      <c r="KP199" s="336">
        <f>KH199/100*KP197</f>
        <v>0</v>
      </c>
      <c r="KQ199" s="335"/>
      <c r="KR199" s="335"/>
      <c r="KS199" s="337">
        <f t="shared" ref="KS199:KS200" si="2537">KP199</f>
        <v>0</v>
      </c>
      <c r="KT199" s="324"/>
      <c r="KU199" s="325"/>
    </row>
    <row r="200" ht="15.75" customHeight="1">
      <c r="A200" s="319"/>
      <c r="B200" s="338" t="str">
        <f>"Adjusment "&amp;" %"</f>
        <v>Adjusment  %</v>
      </c>
      <c r="C200" s="339"/>
      <c r="D200" s="339"/>
      <c r="E200" s="322"/>
      <c r="F200" s="335"/>
      <c r="G200" s="335"/>
      <c r="H200" s="335"/>
      <c r="I200" s="335"/>
      <c r="J200" s="335"/>
      <c r="K200" s="335"/>
      <c r="L200" s="335"/>
      <c r="M200" s="340">
        <f>E200/100*(M197+M199)</f>
        <v>0</v>
      </c>
      <c r="N200" s="335"/>
      <c r="O200" s="335"/>
      <c r="P200" s="341">
        <f t="shared" si="2520"/>
        <v>0</v>
      </c>
      <c r="Q200" s="324"/>
      <c r="R200" s="319"/>
      <c r="S200" s="338" t="str">
        <f>"Adjusment "&amp;" %"</f>
        <v>Adjusment  %</v>
      </c>
      <c r="T200" s="339"/>
      <c r="U200" s="339"/>
      <c r="V200" s="322"/>
      <c r="W200" s="335"/>
      <c r="X200" s="335"/>
      <c r="Y200" s="335"/>
      <c r="Z200" s="335"/>
      <c r="AA200" s="335"/>
      <c r="AB200" s="335"/>
      <c r="AC200" s="335"/>
      <c r="AD200" s="340">
        <f>V200/100*(AD197+AD199)</f>
        <v>0</v>
      </c>
      <c r="AE200" s="335"/>
      <c r="AF200" s="335"/>
      <c r="AG200" s="341">
        <f t="shared" si="2521"/>
        <v>0</v>
      </c>
      <c r="AH200" s="324"/>
      <c r="AI200" s="319"/>
      <c r="AJ200" s="338" t="str">
        <f>"Adjusment "&amp;" %"</f>
        <v>Adjusment  %</v>
      </c>
      <c r="AK200" s="339"/>
      <c r="AL200" s="339"/>
      <c r="AM200" s="322"/>
      <c r="AN200" s="335"/>
      <c r="AO200" s="335"/>
      <c r="AP200" s="335"/>
      <c r="AQ200" s="335"/>
      <c r="AR200" s="335"/>
      <c r="AS200" s="335"/>
      <c r="AT200" s="335"/>
      <c r="AU200" s="340">
        <f>AM200/100*(AU197+AU199)</f>
        <v>0</v>
      </c>
      <c r="AV200" s="335"/>
      <c r="AW200" s="335"/>
      <c r="AX200" s="341">
        <f t="shared" si="2522"/>
        <v>0</v>
      </c>
      <c r="AY200" s="324"/>
      <c r="AZ200" s="319"/>
      <c r="BA200" s="338" t="str">
        <f>"Adjusment "&amp;" %"</f>
        <v>Adjusment  %</v>
      </c>
      <c r="BB200" s="339"/>
      <c r="BC200" s="339"/>
      <c r="BD200" s="322"/>
      <c r="BE200" s="335"/>
      <c r="BF200" s="335"/>
      <c r="BG200" s="335"/>
      <c r="BH200" s="335"/>
      <c r="BI200" s="335"/>
      <c r="BJ200" s="335"/>
      <c r="BK200" s="335"/>
      <c r="BL200" s="340">
        <f>BD200/100*(BL197+BL199)</f>
        <v>0</v>
      </c>
      <c r="BM200" s="335"/>
      <c r="BN200" s="335"/>
      <c r="BO200" s="341">
        <f t="shared" si="2523"/>
        <v>0</v>
      </c>
      <c r="BP200" s="324"/>
      <c r="BQ200" s="319"/>
      <c r="BR200" s="338" t="str">
        <f>"Adjusment "&amp;" %"</f>
        <v>Adjusment  %</v>
      </c>
      <c r="BS200" s="339"/>
      <c r="BT200" s="339"/>
      <c r="BU200" s="322"/>
      <c r="BV200" s="335"/>
      <c r="BW200" s="335"/>
      <c r="BX200" s="335"/>
      <c r="BY200" s="335"/>
      <c r="BZ200" s="335"/>
      <c r="CA200" s="335"/>
      <c r="CB200" s="335"/>
      <c r="CC200" s="340">
        <f>BU200/100*(CC197+CC199)</f>
        <v>0</v>
      </c>
      <c r="CD200" s="335"/>
      <c r="CE200" s="335"/>
      <c r="CF200" s="341">
        <f t="shared" si="2524"/>
        <v>0</v>
      </c>
      <c r="CG200" s="324"/>
      <c r="CH200" s="319"/>
      <c r="CI200" s="338" t="str">
        <f>"Adjusment "&amp;" %"</f>
        <v>Adjusment  %</v>
      </c>
      <c r="CJ200" s="339"/>
      <c r="CK200" s="339"/>
      <c r="CL200" s="322"/>
      <c r="CM200" s="335"/>
      <c r="CN200" s="335"/>
      <c r="CO200" s="335"/>
      <c r="CP200" s="335"/>
      <c r="CQ200" s="335"/>
      <c r="CR200" s="335"/>
      <c r="CS200" s="335"/>
      <c r="CT200" s="340">
        <f>CL200/100*(CT197+CT199)</f>
        <v>0</v>
      </c>
      <c r="CU200" s="335"/>
      <c r="CV200" s="335"/>
      <c r="CW200" s="341">
        <f t="shared" si="2525"/>
        <v>0</v>
      </c>
      <c r="CX200" s="324"/>
      <c r="CY200" s="319"/>
      <c r="CZ200" s="338" t="str">
        <f>"Adjusment "&amp;" %"</f>
        <v>Adjusment  %</v>
      </c>
      <c r="DA200" s="339"/>
      <c r="DB200" s="339"/>
      <c r="DC200" s="322"/>
      <c r="DD200" s="335"/>
      <c r="DE200" s="335"/>
      <c r="DF200" s="335"/>
      <c r="DG200" s="335"/>
      <c r="DH200" s="335"/>
      <c r="DI200" s="335"/>
      <c r="DJ200" s="335"/>
      <c r="DK200" s="340">
        <f>DC200/100*(DK197+DK199)</f>
        <v>0</v>
      </c>
      <c r="DL200" s="335"/>
      <c r="DM200" s="335"/>
      <c r="DN200" s="341">
        <f t="shared" si="2526"/>
        <v>0</v>
      </c>
      <c r="DO200" s="324"/>
      <c r="DP200" s="319"/>
      <c r="DQ200" s="338" t="str">
        <f>"Adjusment "&amp;" %"</f>
        <v>Adjusment  %</v>
      </c>
      <c r="DR200" s="339"/>
      <c r="DS200" s="339"/>
      <c r="DT200" s="322"/>
      <c r="DU200" s="335"/>
      <c r="DV200" s="335"/>
      <c r="DW200" s="335"/>
      <c r="DX200" s="335"/>
      <c r="DY200" s="335"/>
      <c r="DZ200" s="335"/>
      <c r="EA200" s="335"/>
      <c r="EB200" s="340">
        <f>DT200/100*(EB197+EB199)</f>
        <v>0</v>
      </c>
      <c r="EC200" s="335"/>
      <c r="ED200" s="335"/>
      <c r="EE200" s="341">
        <f t="shared" si="2527"/>
        <v>0</v>
      </c>
      <c r="EF200" s="324"/>
      <c r="EG200" s="319"/>
      <c r="EH200" s="338" t="str">
        <f>"Adjusment "&amp;" %"</f>
        <v>Adjusment  %</v>
      </c>
      <c r="EI200" s="339"/>
      <c r="EJ200" s="339"/>
      <c r="EK200" s="322"/>
      <c r="EL200" s="335"/>
      <c r="EM200" s="335"/>
      <c r="EN200" s="335"/>
      <c r="EO200" s="335"/>
      <c r="EP200" s="335"/>
      <c r="EQ200" s="335"/>
      <c r="ER200" s="335"/>
      <c r="ES200" s="340">
        <f>EK200/100*(ES197+ES199)</f>
        <v>0</v>
      </c>
      <c r="ET200" s="335"/>
      <c r="EU200" s="335"/>
      <c r="EV200" s="341">
        <f t="shared" si="2528"/>
        <v>0</v>
      </c>
      <c r="EW200" s="324"/>
      <c r="EX200" s="319"/>
      <c r="EY200" s="338" t="str">
        <f>"Adjusment "&amp;" %"</f>
        <v>Adjusment  %</v>
      </c>
      <c r="EZ200" s="339"/>
      <c r="FA200" s="339"/>
      <c r="FB200" s="322"/>
      <c r="FC200" s="335"/>
      <c r="FD200" s="335"/>
      <c r="FE200" s="335"/>
      <c r="FF200" s="335"/>
      <c r="FG200" s="335"/>
      <c r="FH200" s="335"/>
      <c r="FI200" s="335"/>
      <c r="FJ200" s="340">
        <f>FB200/100*(FJ197+FJ199)</f>
        <v>0</v>
      </c>
      <c r="FK200" s="335"/>
      <c r="FL200" s="335"/>
      <c r="FM200" s="341">
        <f t="shared" si="2529"/>
        <v>0</v>
      </c>
      <c r="FN200" s="324"/>
      <c r="FO200" s="319"/>
      <c r="FP200" s="338" t="str">
        <f>"Adjusment "&amp;" %"</f>
        <v>Adjusment  %</v>
      </c>
      <c r="FQ200" s="339"/>
      <c r="FR200" s="339"/>
      <c r="FS200" s="322"/>
      <c r="FT200" s="335"/>
      <c r="FU200" s="335"/>
      <c r="FV200" s="335"/>
      <c r="FW200" s="335"/>
      <c r="FX200" s="335"/>
      <c r="FY200" s="335"/>
      <c r="FZ200" s="335"/>
      <c r="GA200" s="340">
        <f>FS200/100*(GA197+GA199)</f>
        <v>0</v>
      </c>
      <c r="GB200" s="335"/>
      <c r="GC200" s="335"/>
      <c r="GD200" s="341">
        <f t="shared" si="2530"/>
        <v>0</v>
      </c>
      <c r="GE200" s="324"/>
      <c r="GF200" s="319"/>
      <c r="GG200" s="338" t="str">
        <f>"Adjusment "&amp;" %"</f>
        <v>Adjusment  %</v>
      </c>
      <c r="GH200" s="339"/>
      <c r="GI200" s="339"/>
      <c r="GJ200" s="322"/>
      <c r="GK200" s="335"/>
      <c r="GL200" s="335"/>
      <c r="GM200" s="335"/>
      <c r="GN200" s="335"/>
      <c r="GO200" s="335"/>
      <c r="GP200" s="335"/>
      <c r="GQ200" s="335"/>
      <c r="GR200" s="340">
        <f>GJ200/100*(GR197+GR199)</f>
        <v>0</v>
      </c>
      <c r="GS200" s="335"/>
      <c r="GT200" s="335"/>
      <c r="GU200" s="341">
        <f t="shared" si="2531"/>
        <v>0</v>
      </c>
      <c r="GV200" s="324"/>
      <c r="GW200" s="319"/>
      <c r="GX200" s="338" t="str">
        <f>"Adjusment "&amp;" %"</f>
        <v>Adjusment  %</v>
      </c>
      <c r="GY200" s="339"/>
      <c r="GZ200" s="339"/>
      <c r="HA200" s="322"/>
      <c r="HB200" s="335"/>
      <c r="HC200" s="335"/>
      <c r="HD200" s="335"/>
      <c r="HE200" s="335"/>
      <c r="HF200" s="335"/>
      <c r="HG200" s="335"/>
      <c r="HH200" s="335"/>
      <c r="HI200" s="340">
        <f>HA200/100*(HI197+HI199)</f>
        <v>0</v>
      </c>
      <c r="HJ200" s="335"/>
      <c r="HK200" s="335"/>
      <c r="HL200" s="341">
        <f t="shared" si="2532"/>
        <v>0</v>
      </c>
      <c r="HM200" s="324"/>
      <c r="HN200" s="319"/>
      <c r="HO200" s="338" t="str">
        <f>"Adjusment "&amp;" %"</f>
        <v>Adjusment  %</v>
      </c>
      <c r="HP200" s="339"/>
      <c r="HQ200" s="339"/>
      <c r="HR200" s="322"/>
      <c r="HS200" s="335"/>
      <c r="HT200" s="335"/>
      <c r="HU200" s="335"/>
      <c r="HV200" s="335"/>
      <c r="HW200" s="335"/>
      <c r="HX200" s="335"/>
      <c r="HY200" s="335"/>
      <c r="HZ200" s="340">
        <f>HR200/100*(HZ197+HZ199)</f>
        <v>0</v>
      </c>
      <c r="IA200" s="335"/>
      <c r="IB200" s="335"/>
      <c r="IC200" s="341">
        <f t="shared" si="2533"/>
        <v>0</v>
      </c>
      <c r="ID200" s="324"/>
      <c r="IE200" s="319"/>
      <c r="IF200" s="338" t="str">
        <f>"Adjusment "&amp;" %"</f>
        <v>Adjusment  %</v>
      </c>
      <c r="IG200" s="339"/>
      <c r="IH200" s="339"/>
      <c r="II200" s="322"/>
      <c r="IJ200" s="335"/>
      <c r="IK200" s="335"/>
      <c r="IL200" s="335"/>
      <c r="IM200" s="335"/>
      <c r="IN200" s="335"/>
      <c r="IO200" s="335"/>
      <c r="IP200" s="335"/>
      <c r="IQ200" s="340">
        <f>II200/100*(IQ197+IQ199)</f>
        <v>0</v>
      </c>
      <c r="IR200" s="335"/>
      <c r="IS200" s="335"/>
      <c r="IT200" s="341">
        <f t="shared" si="2534"/>
        <v>0</v>
      </c>
      <c r="IU200" s="324"/>
      <c r="IV200" s="319"/>
      <c r="IW200" s="338" t="str">
        <f>"Adjusment "&amp;" %"</f>
        <v>Adjusment  %</v>
      </c>
      <c r="IX200" s="339"/>
      <c r="IY200" s="339"/>
      <c r="IZ200" s="322"/>
      <c r="JA200" s="335"/>
      <c r="JB200" s="335"/>
      <c r="JC200" s="335"/>
      <c r="JD200" s="335"/>
      <c r="JE200" s="335"/>
      <c r="JF200" s="335"/>
      <c r="JG200" s="335"/>
      <c r="JH200" s="340">
        <f>IZ200/100*(JH197+JH199)</f>
        <v>0</v>
      </c>
      <c r="JI200" s="335"/>
      <c r="JJ200" s="335"/>
      <c r="JK200" s="341">
        <f t="shared" si="2535"/>
        <v>0</v>
      </c>
      <c r="JL200" s="324"/>
      <c r="JM200" s="319"/>
      <c r="JN200" s="338" t="str">
        <f>"Adjusment "&amp;" %"</f>
        <v>Adjusment  %</v>
      </c>
      <c r="JO200" s="339"/>
      <c r="JP200" s="339"/>
      <c r="JQ200" s="322"/>
      <c r="JR200" s="335"/>
      <c r="JS200" s="335"/>
      <c r="JT200" s="335"/>
      <c r="JU200" s="335"/>
      <c r="JV200" s="335"/>
      <c r="JW200" s="335"/>
      <c r="JX200" s="335"/>
      <c r="JY200" s="340">
        <f>JQ200/100*(JY197+JY199)</f>
        <v>0</v>
      </c>
      <c r="JZ200" s="335"/>
      <c r="KA200" s="335"/>
      <c r="KB200" s="341">
        <f t="shared" si="2536"/>
        <v>0</v>
      </c>
      <c r="KC200" s="324"/>
      <c r="KD200" s="319"/>
      <c r="KE200" s="338" t="str">
        <f>"Adjusment "&amp;" %"</f>
        <v>Adjusment  %</v>
      </c>
      <c r="KF200" s="339"/>
      <c r="KG200" s="339"/>
      <c r="KH200" s="322"/>
      <c r="KI200" s="335"/>
      <c r="KJ200" s="335"/>
      <c r="KK200" s="335"/>
      <c r="KL200" s="335"/>
      <c r="KM200" s="335"/>
      <c r="KN200" s="335"/>
      <c r="KO200" s="335"/>
      <c r="KP200" s="340">
        <f>KH200/100*(KP197+KP199)</f>
        <v>0</v>
      </c>
      <c r="KQ200" s="335"/>
      <c r="KR200" s="335"/>
      <c r="KS200" s="341">
        <f t="shared" si="2537"/>
        <v>0</v>
      </c>
      <c r="KT200" s="324"/>
      <c r="KU200" s="325"/>
    </row>
    <row r="201" ht="15.75" customHeight="1">
      <c r="A201" s="319"/>
      <c r="B201" s="320"/>
      <c r="C201" s="342"/>
      <c r="D201" s="342"/>
      <c r="E201" s="322"/>
      <c r="F201" s="322"/>
      <c r="G201" s="322"/>
      <c r="H201" s="322"/>
      <c r="I201" s="322"/>
      <c r="J201" s="322"/>
      <c r="K201" s="322"/>
      <c r="L201" s="322"/>
      <c r="M201" s="322"/>
      <c r="N201" s="322"/>
      <c r="O201" s="322"/>
      <c r="P201" s="323"/>
      <c r="Q201" s="324"/>
      <c r="R201" s="319"/>
      <c r="S201" s="320"/>
      <c r="T201" s="342"/>
      <c r="U201" s="342"/>
      <c r="V201" s="322"/>
      <c r="W201" s="322"/>
      <c r="X201" s="322"/>
      <c r="Y201" s="322"/>
      <c r="Z201" s="322"/>
      <c r="AA201" s="322"/>
      <c r="AB201" s="322"/>
      <c r="AC201" s="322"/>
      <c r="AD201" s="322"/>
      <c r="AE201" s="322"/>
      <c r="AF201" s="322"/>
      <c r="AG201" s="323"/>
      <c r="AH201" s="324"/>
      <c r="AI201" s="319"/>
      <c r="AJ201" s="320"/>
      <c r="AK201" s="342"/>
      <c r="AL201" s="342"/>
      <c r="AM201" s="322"/>
      <c r="AN201" s="322"/>
      <c r="AO201" s="322"/>
      <c r="AP201" s="322"/>
      <c r="AQ201" s="322"/>
      <c r="AR201" s="322"/>
      <c r="AS201" s="322"/>
      <c r="AT201" s="322"/>
      <c r="AU201" s="322"/>
      <c r="AV201" s="322"/>
      <c r="AW201" s="322"/>
      <c r="AX201" s="323"/>
      <c r="AY201" s="324"/>
      <c r="AZ201" s="319"/>
      <c r="BA201" s="320"/>
      <c r="BB201" s="342"/>
      <c r="BC201" s="342"/>
      <c r="BD201" s="322"/>
      <c r="BE201" s="322"/>
      <c r="BF201" s="322"/>
      <c r="BG201" s="322"/>
      <c r="BH201" s="322"/>
      <c r="BI201" s="322"/>
      <c r="BJ201" s="322"/>
      <c r="BK201" s="322"/>
      <c r="BL201" s="322"/>
      <c r="BM201" s="322"/>
      <c r="BN201" s="322"/>
      <c r="BO201" s="323"/>
      <c r="BP201" s="324"/>
      <c r="BQ201" s="319"/>
      <c r="BR201" s="320"/>
      <c r="BS201" s="342"/>
      <c r="BT201" s="342"/>
      <c r="BU201" s="322"/>
      <c r="BV201" s="322"/>
      <c r="BW201" s="322"/>
      <c r="BX201" s="322"/>
      <c r="BY201" s="322"/>
      <c r="BZ201" s="322"/>
      <c r="CA201" s="322"/>
      <c r="CB201" s="322"/>
      <c r="CC201" s="322"/>
      <c r="CD201" s="322"/>
      <c r="CE201" s="322"/>
      <c r="CF201" s="323"/>
      <c r="CG201" s="324"/>
      <c r="CH201" s="319"/>
      <c r="CI201" s="320"/>
      <c r="CJ201" s="342"/>
      <c r="CK201" s="342"/>
      <c r="CL201" s="322"/>
      <c r="CM201" s="322"/>
      <c r="CN201" s="322"/>
      <c r="CO201" s="322"/>
      <c r="CP201" s="322"/>
      <c r="CQ201" s="322"/>
      <c r="CR201" s="322"/>
      <c r="CS201" s="322"/>
      <c r="CT201" s="322"/>
      <c r="CU201" s="322"/>
      <c r="CV201" s="322"/>
      <c r="CW201" s="323"/>
      <c r="CX201" s="324"/>
      <c r="CY201" s="319"/>
      <c r="CZ201" s="320"/>
      <c r="DA201" s="342"/>
      <c r="DB201" s="342"/>
      <c r="DC201" s="322"/>
      <c r="DD201" s="322"/>
      <c r="DE201" s="322"/>
      <c r="DF201" s="322"/>
      <c r="DG201" s="322"/>
      <c r="DH201" s="322"/>
      <c r="DI201" s="322"/>
      <c r="DJ201" s="322"/>
      <c r="DK201" s="322"/>
      <c r="DL201" s="322"/>
      <c r="DM201" s="322"/>
      <c r="DN201" s="323"/>
      <c r="DO201" s="324"/>
      <c r="DP201" s="319"/>
      <c r="DQ201" s="320"/>
      <c r="DR201" s="342"/>
      <c r="DS201" s="342"/>
      <c r="DT201" s="322"/>
      <c r="DU201" s="322"/>
      <c r="DV201" s="322"/>
      <c r="DW201" s="322"/>
      <c r="DX201" s="322"/>
      <c r="DY201" s="322"/>
      <c r="DZ201" s="322"/>
      <c r="EA201" s="322"/>
      <c r="EB201" s="322"/>
      <c r="EC201" s="322"/>
      <c r="ED201" s="322"/>
      <c r="EE201" s="323"/>
      <c r="EF201" s="324"/>
      <c r="EG201" s="319"/>
      <c r="EH201" s="320"/>
      <c r="EI201" s="342"/>
      <c r="EJ201" s="342"/>
      <c r="EK201" s="322"/>
      <c r="EL201" s="322"/>
      <c r="EM201" s="322"/>
      <c r="EN201" s="322"/>
      <c r="EO201" s="322"/>
      <c r="EP201" s="322"/>
      <c r="EQ201" s="322"/>
      <c r="ER201" s="322"/>
      <c r="ES201" s="322"/>
      <c r="ET201" s="322"/>
      <c r="EU201" s="322"/>
      <c r="EV201" s="323"/>
      <c r="EW201" s="324"/>
      <c r="EX201" s="319"/>
      <c r="EY201" s="320"/>
      <c r="EZ201" s="342"/>
      <c r="FA201" s="342"/>
      <c r="FB201" s="322"/>
      <c r="FC201" s="322"/>
      <c r="FD201" s="322"/>
      <c r="FE201" s="322"/>
      <c r="FF201" s="322"/>
      <c r="FG201" s="322"/>
      <c r="FH201" s="322"/>
      <c r="FI201" s="322"/>
      <c r="FJ201" s="322"/>
      <c r="FK201" s="322"/>
      <c r="FL201" s="322"/>
      <c r="FM201" s="323"/>
      <c r="FN201" s="324"/>
      <c r="FO201" s="319"/>
      <c r="FP201" s="320"/>
      <c r="FQ201" s="342"/>
      <c r="FR201" s="342"/>
      <c r="FS201" s="322"/>
      <c r="FT201" s="322"/>
      <c r="FU201" s="322"/>
      <c r="FV201" s="322"/>
      <c r="FW201" s="322"/>
      <c r="FX201" s="322"/>
      <c r="FY201" s="322"/>
      <c r="FZ201" s="322"/>
      <c r="GA201" s="322"/>
      <c r="GB201" s="322"/>
      <c r="GC201" s="322"/>
      <c r="GD201" s="323"/>
      <c r="GE201" s="324"/>
      <c r="GF201" s="319"/>
      <c r="GG201" s="320"/>
      <c r="GH201" s="342"/>
      <c r="GI201" s="342"/>
      <c r="GJ201" s="322"/>
      <c r="GK201" s="322"/>
      <c r="GL201" s="322"/>
      <c r="GM201" s="322"/>
      <c r="GN201" s="322"/>
      <c r="GO201" s="322"/>
      <c r="GP201" s="322"/>
      <c r="GQ201" s="322"/>
      <c r="GR201" s="322"/>
      <c r="GS201" s="322"/>
      <c r="GT201" s="322"/>
      <c r="GU201" s="323"/>
      <c r="GV201" s="324"/>
      <c r="GW201" s="319"/>
      <c r="GX201" s="320"/>
      <c r="GY201" s="342"/>
      <c r="GZ201" s="342"/>
      <c r="HA201" s="322"/>
      <c r="HB201" s="322"/>
      <c r="HC201" s="322"/>
      <c r="HD201" s="322"/>
      <c r="HE201" s="322"/>
      <c r="HF201" s="322"/>
      <c r="HG201" s="322"/>
      <c r="HH201" s="322"/>
      <c r="HI201" s="322"/>
      <c r="HJ201" s="322"/>
      <c r="HK201" s="322"/>
      <c r="HL201" s="323"/>
      <c r="HM201" s="324"/>
      <c r="HN201" s="319"/>
      <c r="HO201" s="320"/>
      <c r="HP201" s="342"/>
      <c r="HQ201" s="342"/>
      <c r="HR201" s="322"/>
      <c r="HS201" s="322"/>
      <c r="HT201" s="322"/>
      <c r="HU201" s="322"/>
      <c r="HV201" s="322"/>
      <c r="HW201" s="322"/>
      <c r="HX201" s="322"/>
      <c r="HY201" s="322"/>
      <c r="HZ201" s="322"/>
      <c r="IA201" s="322"/>
      <c r="IB201" s="322"/>
      <c r="IC201" s="323"/>
      <c r="ID201" s="324"/>
      <c r="IE201" s="319"/>
      <c r="IF201" s="320"/>
      <c r="IG201" s="342"/>
      <c r="IH201" s="342"/>
      <c r="II201" s="322"/>
      <c r="IJ201" s="322"/>
      <c r="IK201" s="322"/>
      <c r="IL201" s="322"/>
      <c r="IM201" s="322"/>
      <c r="IN201" s="322"/>
      <c r="IO201" s="322"/>
      <c r="IP201" s="322"/>
      <c r="IQ201" s="322"/>
      <c r="IR201" s="322"/>
      <c r="IS201" s="322"/>
      <c r="IT201" s="323"/>
      <c r="IU201" s="324"/>
      <c r="IV201" s="319"/>
      <c r="IW201" s="320"/>
      <c r="IX201" s="342"/>
      <c r="IY201" s="342"/>
      <c r="IZ201" s="322"/>
      <c r="JA201" s="322"/>
      <c r="JB201" s="322"/>
      <c r="JC201" s="322"/>
      <c r="JD201" s="322"/>
      <c r="JE201" s="322"/>
      <c r="JF201" s="322"/>
      <c r="JG201" s="322"/>
      <c r="JH201" s="322"/>
      <c r="JI201" s="322"/>
      <c r="JJ201" s="322"/>
      <c r="JK201" s="323"/>
      <c r="JL201" s="324"/>
      <c r="JM201" s="319"/>
      <c r="JN201" s="320"/>
      <c r="JO201" s="342"/>
      <c r="JP201" s="342"/>
      <c r="JQ201" s="322"/>
      <c r="JR201" s="322"/>
      <c r="JS201" s="322"/>
      <c r="JT201" s="322"/>
      <c r="JU201" s="322"/>
      <c r="JV201" s="322"/>
      <c r="JW201" s="322"/>
      <c r="JX201" s="322"/>
      <c r="JY201" s="322"/>
      <c r="JZ201" s="322"/>
      <c r="KA201" s="322"/>
      <c r="KB201" s="323"/>
      <c r="KC201" s="324"/>
      <c r="KD201" s="319"/>
      <c r="KE201" s="320"/>
      <c r="KF201" s="342"/>
      <c r="KG201" s="342"/>
      <c r="KH201" s="322"/>
      <c r="KI201" s="322"/>
      <c r="KJ201" s="322"/>
      <c r="KK201" s="322"/>
      <c r="KL201" s="322"/>
      <c r="KM201" s="322"/>
      <c r="KN201" s="322"/>
      <c r="KO201" s="322"/>
      <c r="KP201" s="322"/>
      <c r="KQ201" s="322"/>
      <c r="KR201" s="322"/>
      <c r="KS201" s="323"/>
      <c r="KT201" s="324"/>
      <c r="KU201" s="325"/>
    </row>
    <row r="202" ht="24.0" customHeight="1">
      <c r="A202" s="343" t="s">
        <v>29</v>
      </c>
      <c r="B202" s="268"/>
      <c r="C202" s="344"/>
      <c r="D202" s="344"/>
      <c r="E202" s="345"/>
      <c r="F202" s="345"/>
      <c r="G202" s="346">
        <f>SUM(G197:G201)</f>
        <v>86167.64631</v>
      </c>
      <c r="H202" s="345"/>
      <c r="I202" s="346">
        <f>SUM(I197:I201)</f>
        <v>0</v>
      </c>
      <c r="J202" s="345"/>
      <c r="K202" s="345"/>
      <c r="L202" s="346">
        <f t="shared" ref="L202:M202" si="2538">SUM(L197:L201)</f>
        <v>0</v>
      </c>
      <c r="M202" s="346">
        <f t="shared" si="2538"/>
        <v>86167.64631</v>
      </c>
      <c r="N202" s="345"/>
      <c r="O202" s="346">
        <f t="shared" ref="O202:P202" si="2539">SUM(O197:O201)</f>
        <v>19380.54492</v>
      </c>
      <c r="P202" s="346">
        <f t="shared" si="2539"/>
        <v>66787.10139</v>
      </c>
      <c r="Q202" s="330"/>
      <c r="R202" s="343" t="s">
        <v>29</v>
      </c>
      <c r="S202" s="268"/>
      <c r="T202" s="344"/>
      <c r="U202" s="344"/>
      <c r="V202" s="345"/>
      <c r="W202" s="345"/>
      <c r="X202" s="346">
        <f>SUM(X197:X201)</f>
        <v>37784.59987</v>
      </c>
      <c r="Y202" s="345"/>
      <c r="Z202" s="346">
        <f>SUM(Z197:Z201)</f>
        <v>0</v>
      </c>
      <c r="AA202" s="345"/>
      <c r="AB202" s="345"/>
      <c r="AC202" s="346">
        <f t="shared" ref="AC202:AD202" si="2540">SUM(AC197:AC201)</f>
        <v>0</v>
      </c>
      <c r="AD202" s="346">
        <f t="shared" si="2540"/>
        <v>37784.59987</v>
      </c>
      <c r="AE202" s="345"/>
      <c r="AF202" s="346">
        <f t="shared" ref="AF202:AG202" si="2541">SUM(AF197:AF201)</f>
        <v>8520.40786</v>
      </c>
      <c r="AG202" s="346">
        <f t="shared" si="2541"/>
        <v>29264.19201</v>
      </c>
      <c r="AH202" s="330"/>
      <c r="AI202" s="343" t="s">
        <v>29</v>
      </c>
      <c r="AJ202" s="268"/>
      <c r="AK202" s="344"/>
      <c r="AL202" s="344"/>
      <c r="AM202" s="345"/>
      <c r="AN202" s="345"/>
      <c r="AO202" s="346">
        <f>SUM(AO197:AO201)</f>
        <v>77416.24736</v>
      </c>
      <c r="AP202" s="345"/>
      <c r="AQ202" s="346">
        <f>SUM(AQ197:AQ201)</f>
        <v>0</v>
      </c>
      <c r="AR202" s="345"/>
      <c r="AS202" s="345"/>
      <c r="AT202" s="346">
        <f t="shared" ref="AT202:AU202" si="2542">SUM(AT197:AT201)</f>
        <v>0</v>
      </c>
      <c r="AU202" s="346">
        <f t="shared" si="2542"/>
        <v>77416.24736</v>
      </c>
      <c r="AV202" s="345"/>
      <c r="AW202" s="346">
        <f t="shared" ref="AW202:AX202" si="2543">SUM(AW197:AW201)</f>
        <v>17520.48998</v>
      </c>
      <c r="AX202" s="346">
        <f t="shared" si="2543"/>
        <v>59895.75739</v>
      </c>
      <c r="AY202" s="330"/>
      <c r="AZ202" s="343" t="s">
        <v>29</v>
      </c>
      <c r="BA202" s="268"/>
      <c r="BB202" s="344"/>
      <c r="BC202" s="344"/>
      <c r="BD202" s="345"/>
      <c r="BE202" s="345"/>
      <c r="BF202" s="346">
        <f>SUM(BF197:BF201)</f>
        <v>45717.7112</v>
      </c>
      <c r="BG202" s="345"/>
      <c r="BH202" s="346">
        <f>SUM(BH197:BH201)</f>
        <v>0</v>
      </c>
      <c r="BI202" s="345"/>
      <c r="BJ202" s="345"/>
      <c r="BK202" s="346">
        <f t="shared" ref="BK202:BL202" si="2544">SUM(BK197:BK201)</f>
        <v>0</v>
      </c>
      <c r="BL202" s="346">
        <f t="shared" si="2544"/>
        <v>45717.7112</v>
      </c>
      <c r="BM202" s="345"/>
      <c r="BN202" s="346">
        <f t="shared" ref="BN202:BO202" si="2545">SUM(BN197:BN201)</f>
        <v>10324.94939</v>
      </c>
      <c r="BO202" s="346">
        <f t="shared" si="2545"/>
        <v>35392.76181</v>
      </c>
      <c r="BP202" s="330"/>
      <c r="BQ202" s="343" t="s">
        <v>29</v>
      </c>
      <c r="BR202" s="268"/>
      <c r="BS202" s="344"/>
      <c r="BT202" s="344"/>
      <c r="BU202" s="345"/>
      <c r="BV202" s="345"/>
      <c r="BW202" s="346">
        <f>SUM(BW197:BW201)</f>
        <v>70206.6692</v>
      </c>
      <c r="BX202" s="345"/>
      <c r="BY202" s="346">
        <f>SUM(BY197:BY201)</f>
        <v>0</v>
      </c>
      <c r="BZ202" s="345"/>
      <c r="CA202" s="345"/>
      <c r="CB202" s="346">
        <f t="shared" ref="CB202:CC202" si="2546">SUM(CB197:CB201)</f>
        <v>0</v>
      </c>
      <c r="CC202" s="346">
        <f t="shared" si="2546"/>
        <v>70206.6692</v>
      </c>
      <c r="CD202" s="345"/>
      <c r="CE202" s="346">
        <f t="shared" ref="CE202:CF202" si="2547">SUM(CE197:CE201)</f>
        <v>15790.16959</v>
      </c>
      <c r="CF202" s="346">
        <f t="shared" si="2547"/>
        <v>54416.49962</v>
      </c>
      <c r="CG202" s="330"/>
      <c r="CH202" s="343" t="s">
        <v>29</v>
      </c>
      <c r="CI202" s="268"/>
      <c r="CJ202" s="344"/>
      <c r="CK202" s="344"/>
      <c r="CL202" s="345"/>
      <c r="CM202" s="345"/>
      <c r="CN202" s="346">
        <f>SUM(CN197:CN201)</f>
        <v>36861.26256</v>
      </c>
      <c r="CO202" s="345"/>
      <c r="CP202" s="346">
        <f>SUM(CP197:CP201)</f>
        <v>0</v>
      </c>
      <c r="CQ202" s="345"/>
      <c r="CR202" s="345"/>
      <c r="CS202" s="346">
        <f t="shared" ref="CS202:CT202" si="2548">SUM(CS197:CS201)</f>
        <v>0</v>
      </c>
      <c r="CT202" s="346">
        <f t="shared" si="2548"/>
        <v>36861.26256</v>
      </c>
      <c r="CU202" s="345"/>
      <c r="CV202" s="346">
        <f t="shared" ref="CV202:CW202" si="2549">SUM(CV197:CV201)</f>
        <v>8300.470933</v>
      </c>
      <c r="CW202" s="346">
        <f t="shared" si="2549"/>
        <v>28560.79163</v>
      </c>
      <c r="CX202" s="330"/>
      <c r="CY202" s="343" t="s">
        <v>29</v>
      </c>
      <c r="CZ202" s="268"/>
      <c r="DA202" s="344"/>
      <c r="DB202" s="344"/>
      <c r="DC202" s="345"/>
      <c r="DD202" s="345"/>
      <c r="DE202" s="346">
        <f>SUM(DE197:DE201)</f>
        <v>32357.63631</v>
      </c>
      <c r="DF202" s="345"/>
      <c r="DG202" s="346">
        <f>SUM(DG197:DG201)</f>
        <v>0</v>
      </c>
      <c r="DH202" s="345"/>
      <c r="DI202" s="345"/>
      <c r="DJ202" s="346">
        <f t="shared" ref="DJ202:DK202" si="2550">SUM(DJ197:DJ201)</f>
        <v>0</v>
      </c>
      <c r="DK202" s="346">
        <f t="shared" si="2550"/>
        <v>32357.63631</v>
      </c>
      <c r="DL202" s="345"/>
      <c r="DM202" s="346">
        <f t="shared" ref="DM202:DN202" si="2551">SUM(DM197:DM201)</f>
        <v>7336.835821</v>
      </c>
      <c r="DN202" s="346">
        <f t="shared" si="2551"/>
        <v>25020.80049</v>
      </c>
      <c r="DO202" s="330"/>
      <c r="DP202" s="343" t="s">
        <v>29</v>
      </c>
      <c r="DQ202" s="268"/>
      <c r="DR202" s="344"/>
      <c r="DS202" s="344"/>
      <c r="DT202" s="345"/>
      <c r="DU202" s="345"/>
      <c r="DV202" s="346">
        <f>SUM(DV197:DV201)</f>
        <v>34894.05519</v>
      </c>
      <c r="DW202" s="345"/>
      <c r="DX202" s="346">
        <f>SUM(DX197:DX201)</f>
        <v>0</v>
      </c>
      <c r="DY202" s="345"/>
      <c r="DZ202" s="345"/>
      <c r="EA202" s="346">
        <f t="shared" ref="EA202:EB202" si="2552">SUM(EA197:EA201)</f>
        <v>0</v>
      </c>
      <c r="EB202" s="346">
        <f t="shared" si="2552"/>
        <v>34894.05519</v>
      </c>
      <c r="EC202" s="345"/>
      <c r="ED202" s="346">
        <f t="shared" ref="ED202:EE202" si="2553">SUM(ED197:ED201)</f>
        <v>7892.603796</v>
      </c>
      <c r="EE202" s="346">
        <f t="shared" si="2553"/>
        <v>27001.4514</v>
      </c>
      <c r="EF202" s="330"/>
      <c r="EG202" s="343" t="s">
        <v>29</v>
      </c>
      <c r="EH202" s="268"/>
      <c r="EI202" s="344"/>
      <c r="EJ202" s="344"/>
      <c r="EK202" s="345"/>
      <c r="EL202" s="345"/>
      <c r="EM202" s="346">
        <f>SUM(EM197:EM201)</f>
        <v>43081.95131</v>
      </c>
      <c r="EN202" s="345"/>
      <c r="EO202" s="346">
        <f>SUM(EO197:EO201)</f>
        <v>0</v>
      </c>
      <c r="EP202" s="345"/>
      <c r="EQ202" s="345"/>
      <c r="ER202" s="346">
        <f t="shared" ref="ER202:ES202" si="2554">SUM(ER197:ER201)</f>
        <v>0</v>
      </c>
      <c r="ES202" s="346">
        <f t="shared" si="2554"/>
        <v>43081.95131</v>
      </c>
      <c r="ET202" s="345"/>
      <c r="EU202" s="346">
        <f t="shared" ref="EU202:EV202" si="2555">SUM(EU197:EU201)</f>
        <v>9733.594446</v>
      </c>
      <c r="EV202" s="346">
        <f t="shared" si="2555"/>
        <v>33348.35686</v>
      </c>
      <c r="EW202" s="330"/>
      <c r="EX202" s="343" t="s">
        <v>29</v>
      </c>
      <c r="EY202" s="268"/>
      <c r="EZ202" s="344"/>
      <c r="FA202" s="344"/>
      <c r="FB202" s="345"/>
      <c r="FC202" s="345"/>
      <c r="FD202" s="346">
        <f>SUM(FD197:FD201)</f>
        <v>42219.87568</v>
      </c>
      <c r="FE202" s="345"/>
      <c r="FF202" s="346">
        <f>SUM(FF197:FF201)</f>
        <v>0</v>
      </c>
      <c r="FG202" s="345"/>
      <c r="FH202" s="345"/>
      <c r="FI202" s="346">
        <f t="shared" ref="FI202:FJ202" si="2556">SUM(FI197:FI201)</f>
        <v>0</v>
      </c>
      <c r="FJ202" s="346">
        <f t="shared" si="2556"/>
        <v>42219.87568</v>
      </c>
      <c r="FK202" s="345"/>
      <c r="FL202" s="346">
        <f t="shared" ref="FL202:FM202" si="2557">SUM(FL197:FL201)</f>
        <v>9527.533095</v>
      </c>
      <c r="FM202" s="346">
        <f t="shared" si="2557"/>
        <v>32692.34259</v>
      </c>
      <c r="FN202" s="330"/>
      <c r="FO202" s="343" t="s">
        <v>29</v>
      </c>
      <c r="FP202" s="268"/>
      <c r="FQ202" s="344"/>
      <c r="FR202" s="344"/>
      <c r="FS202" s="345"/>
      <c r="FT202" s="345"/>
      <c r="FU202" s="346">
        <f>SUM(FU197:FU201)</f>
        <v>32504.83461</v>
      </c>
      <c r="FV202" s="345"/>
      <c r="FW202" s="346">
        <f>SUM(FW197:FW201)</f>
        <v>0</v>
      </c>
      <c r="FX202" s="345"/>
      <c r="FY202" s="345"/>
      <c r="FZ202" s="346">
        <f t="shared" ref="FZ202:GA202" si="2558">SUM(FZ197:FZ201)</f>
        <v>0</v>
      </c>
      <c r="GA202" s="346">
        <f t="shared" si="2558"/>
        <v>32504.83461</v>
      </c>
      <c r="GB202" s="345"/>
      <c r="GC202" s="346">
        <f t="shared" ref="GC202:GD202" si="2559">SUM(GC197:GC201)</f>
        <v>7351.220424</v>
      </c>
      <c r="GD202" s="346">
        <f t="shared" si="2559"/>
        <v>25153.61419</v>
      </c>
      <c r="GE202" s="330"/>
      <c r="GF202" s="343" t="s">
        <v>29</v>
      </c>
      <c r="GG202" s="268"/>
      <c r="GH202" s="344"/>
      <c r="GI202" s="344"/>
      <c r="GJ202" s="345"/>
      <c r="GK202" s="345"/>
      <c r="GL202" s="346">
        <f>SUM(GL197:GL201)</f>
        <v>55409.03721</v>
      </c>
      <c r="GM202" s="345"/>
      <c r="GN202" s="346">
        <f>SUM(GN197:GN201)</f>
        <v>0</v>
      </c>
      <c r="GO202" s="345"/>
      <c r="GP202" s="345"/>
      <c r="GQ202" s="346">
        <f t="shared" ref="GQ202:GR202" si="2560">SUM(GQ197:GQ201)</f>
        <v>0</v>
      </c>
      <c r="GR202" s="346">
        <f t="shared" si="2560"/>
        <v>55409.03721</v>
      </c>
      <c r="GS202" s="345"/>
      <c r="GT202" s="346">
        <f t="shared" ref="GT202:GU202" si="2561">SUM(GT197:GT201)</f>
        <v>12474.01668</v>
      </c>
      <c r="GU202" s="346">
        <f t="shared" si="2561"/>
        <v>42935.02053</v>
      </c>
      <c r="GV202" s="330"/>
      <c r="GW202" s="343" t="s">
        <v>29</v>
      </c>
      <c r="GX202" s="268"/>
      <c r="GY202" s="344"/>
      <c r="GZ202" s="344"/>
      <c r="HA202" s="345"/>
      <c r="HB202" s="345"/>
      <c r="HC202" s="346">
        <f>SUM(HC197:HC201)</f>
        <v>45009.4539</v>
      </c>
      <c r="HD202" s="345"/>
      <c r="HE202" s="346">
        <f>SUM(HE197:HE201)</f>
        <v>0</v>
      </c>
      <c r="HF202" s="345"/>
      <c r="HG202" s="345"/>
      <c r="HH202" s="346">
        <f t="shared" ref="HH202:HI202" si="2562">SUM(HH197:HH201)</f>
        <v>0</v>
      </c>
      <c r="HI202" s="346">
        <f t="shared" si="2562"/>
        <v>45009.4539</v>
      </c>
      <c r="HJ202" s="345"/>
      <c r="HK202" s="346">
        <f t="shared" ref="HK202:HL202" si="2563">SUM(HK197:HK201)</f>
        <v>10130.39248</v>
      </c>
      <c r="HL202" s="346">
        <f t="shared" si="2563"/>
        <v>34879.06142</v>
      </c>
      <c r="HM202" s="330"/>
      <c r="HN202" s="343" t="s">
        <v>29</v>
      </c>
      <c r="HO202" s="268"/>
      <c r="HP202" s="344"/>
      <c r="HQ202" s="344"/>
      <c r="HR202" s="345"/>
      <c r="HS202" s="345"/>
      <c r="HT202" s="346">
        <f>SUM(HT197:HT201)</f>
        <v>53461.45239</v>
      </c>
      <c r="HU202" s="345"/>
      <c r="HV202" s="346">
        <f>SUM(HV197:HV201)</f>
        <v>0</v>
      </c>
      <c r="HW202" s="345"/>
      <c r="HX202" s="345"/>
      <c r="HY202" s="346">
        <f t="shared" ref="HY202:HZ202" si="2564">SUM(HY197:HY201)</f>
        <v>0</v>
      </c>
      <c r="HZ202" s="346">
        <f t="shared" si="2564"/>
        <v>53461.45239</v>
      </c>
      <c r="IA202" s="345"/>
      <c r="IB202" s="346">
        <f t="shared" ref="IB202:IC202" si="2565">SUM(IB197:IB201)</f>
        <v>12086.99474</v>
      </c>
      <c r="IC202" s="346">
        <f t="shared" si="2565"/>
        <v>41374.45765</v>
      </c>
      <c r="ID202" s="330"/>
      <c r="IE202" s="343" t="s">
        <v>29</v>
      </c>
      <c r="IF202" s="268"/>
      <c r="IG202" s="344"/>
      <c r="IH202" s="344"/>
      <c r="II202" s="345"/>
      <c r="IJ202" s="345"/>
      <c r="IK202" s="346">
        <f>SUM(IK197:IK201)</f>
        <v>64974.79406</v>
      </c>
      <c r="IL202" s="345"/>
      <c r="IM202" s="346">
        <f>SUM(IM197:IM201)</f>
        <v>0</v>
      </c>
      <c r="IN202" s="345"/>
      <c r="IO202" s="345"/>
      <c r="IP202" s="346">
        <f t="shared" ref="IP202:IQ202" si="2566">SUM(IP197:IP201)</f>
        <v>0</v>
      </c>
      <c r="IQ202" s="346">
        <f t="shared" si="2566"/>
        <v>64974.79406</v>
      </c>
      <c r="IR202" s="345"/>
      <c r="IS202" s="346">
        <f t="shared" ref="IS202:IT202" si="2567">SUM(IS197:IS201)</f>
        <v>14700.5908</v>
      </c>
      <c r="IT202" s="346">
        <f t="shared" si="2567"/>
        <v>50274.20326</v>
      </c>
      <c r="IU202" s="330"/>
      <c r="IV202" s="343" t="s">
        <v>29</v>
      </c>
      <c r="IW202" s="268"/>
      <c r="IX202" s="344"/>
      <c r="IY202" s="344"/>
      <c r="IZ202" s="345"/>
      <c r="JA202" s="345"/>
      <c r="JB202" s="346">
        <f>SUM(JB197:JB201)</f>
        <v>53858.1069</v>
      </c>
      <c r="JC202" s="345"/>
      <c r="JD202" s="346">
        <f>SUM(JD197:JD201)</f>
        <v>0</v>
      </c>
      <c r="JE202" s="345"/>
      <c r="JF202" s="345"/>
      <c r="JG202" s="346">
        <f t="shared" ref="JG202:JH202" si="2568">SUM(JG197:JG201)</f>
        <v>0</v>
      </c>
      <c r="JH202" s="346">
        <f t="shared" si="2568"/>
        <v>53858.1069</v>
      </c>
      <c r="JI202" s="345"/>
      <c r="JJ202" s="346">
        <f t="shared" ref="JJ202:JK202" si="2569">SUM(JJ197:JJ201)</f>
        <v>12270.16774</v>
      </c>
      <c r="JK202" s="346">
        <f t="shared" si="2569"/>
        <v>41587.93916</v>
      </c>
      <c r="JL202" s="330"/>
      <c r="JM202" s="343" t="s">
        <v>29</v>
      </c>
      <c r="JN202" s="268"/>
      <c r="JO202" s="344"/>
      <c r="JP202" s="344"/>
      <c r="JQ202" s="345"/>
      <c r="JR202" s="345"/>
      <c r="JS202" s="346">
        <f>SUM(JS197:JS201)</f>
        <v>61963.95873</v>
      </c>
      <c r="JT202" s="345"/>
      <c r="JU202" s="346">
        <f>SUM(JU197:JU201)</f>
        <v>0</v>
      </c>
      <c r="JV202" s="345"/>
      <c r="JW202" s="345"/>
      <c r="JX202" s="346">
        <f t="shared" ref="JX202:JY202" si="2570">SUM(JX197:JX201)</f>
        <v>0</v>
      </c>
      <c r="JY202" s="346">
        <f t="shared" si="2570"/>
        <v>61963.95873</v>
      </c>
      <c r="JZ202" s="345"/>
      <c r="KA202" s="346">
        <f t="shared" ref="KA202:KB202" si="2571">SUM(KA197:KA201)</f>
        <v>14048.46806</v>
      </c>
      <c r="KB202" s="346">
        <f t="shared" si="2571"/>
        <v>47915.49067</v>
      </c>
      <c r="KC202" s="330"/>
      <c r="KD202" s="343" t="s">
        <v>29</v>
      </c>
      <c r="KE202" s="268"/>
      <c r="KF202" s="344"/>
      <c r="KG202" s="344"/>
      <c r="KH202" s="345"/>
      <c r="KI202" s="345"/>
      <c r="KJ202" s="346">
        <f>SUM(KJ197:KJ201)</f>
        <v>0</v>
      </c>
      <c r="KK202" s="345"/>
      <c r="KL202" s="346">
        <f>SUM(KL197:KL201)</f>
        <v>0</v>
      </c>
      <c r="KM202" s="345"/>
      <c r="KN202" s="345"/>
      <c r="KO202" s="346">
        <f t="shared" ref="KO202:KP202" si="2572">SUM(KO197:KO201)</f>
        <v>0</v>
      </c>
      <c r="KP202" s="346">
        <f t="shared" si="2572"/>
        <v>0</v>
      </c>
      <c r="KQ202" s="345"/>
      <c r="KR202" s="346">
        <f t="shared" ref="KR202:KS202" si="2573">SUM(KR197:KR201)</f>
        <v>0</v>
      </c>
      <c r="KS202" s="346">
        <f t="shared" si="2573"/>
        <v>0</v>
      </c>
      <c r="KT202" s="330"/>
      <c r="KU202" s="331"/>
    </row>
    <row r="203" ht="15.0" customHeight="1">
      <c r="A203" s="195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9"/>
      <c r="R203" s="195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9"/>
      <c r="AI203" s="195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9"/>
      <c r="AZ203" s="195"/>
      <c r="BA203" s="188"/>
      <c r="BB203" s="188"/>
      <c r="BC203" s="188"/>
      <c r="BD203" s="188"/>
      <c r="BE203" s="188"/>
      <c r="BF203" s="188"/>
      <c r="BG203" s="188"/>
      <c r="BH203" s="188"/>
      <c r="BI203" s="188"/>
      <c r="BJ203" s="188"/>
      <c r="BK203" s="188"/>
      <c r="BL203" s="188"/>
      <c r="BM203" s="188"/>
      <c r="BN203" s="188"/>
      <c r="BO203" s="188"/>
      <c r="BP203" s="189"/>
      <c r="BQ203" s="195"/>
      <c r="BR203" s="188"/>
      <c r="BS203" s="188"/>
      <c r="BT203" s="188"/>
      <c r="BU203" s="188"/>
      <c r="BV203" s="188"/>
      <c r="BW203" s="188"/>
      <c r="BX203" s="188"/>
      <c r="BY203" s="188"/>
      <c r="BZ203" s="188"/>
      <c r="CA203" s="188"/>
      <c r="CB203" s="188"/>
      <c r="CC203" s="188"/>
      <c r="CD203" s="188"/>
      <c r="CE203" s="188"/>
      <c r="CF203" s="188"/>
      <c r="CG203" s="189"/>
      <c r="CH203" s="195"/>
      <c r="CI203" s="188"/>
      <c r="CJ203" s="188"/>
      <c r="CK203" s="188"/>
      <c r="CL203" s="188"/>
      <c r="CM203" s="188"/>
      <c r="CN203" s="188"/>
      <c r="CO203" s="188"/>
      <c r="CP203" s="188"/>
      <c r="CQ203" s="188"/>
      <c r="CR203" s="188"/>
      <c r="CS203" s="188"/>
      <c r="CT203" s="188"/>
      <c r="CU203" s="188"/>
      <c r="CV203" s="188"/>
      <c r="CW203" s="188"/>
      <c r="CX203" s="189"/>
      <c r="CY203" s="195"/>
      <c r="CZ203" s="188"/>
      <c r="DA203" s="188"/>
      <c r="DB203" s="188"/>
      <c r="DC203" s="188"/>
      <c r="DD203" s="188"/>
      <c r="DE203" s="188"/>
      <c r="DF203" s="188"/>
      <c r="DG203" s="188"/>
      <c r="DH203" s="188"/>
      <c r="DI203" s="188"/>
      <c r="DJ203" s="188"/>
      <c r="DK203" s="188"/>
      <c r="DL203" s="188"/>
      <c r="DM203" s="188"/>
      <c r="DN203" s="188"/>
      <c r="DO203" s="189"/>
      <c r="DP203" s="195"/>
      <c r="DQ203" s="188"/>
      <c r="DR203" s="188"/>
      <c r="DS203" s="188"/>
      <c r="DT203" s="188"/>
      <c r="DU203" s="188"/>
      <c r="DV203" s="188"/>
      <c r="DW203" s="188"/>
      <c r="DX203" s="188"/>
      <c r="DY203" s="188"/>
      <c r="DZ203" s="188"/>
      <c r="EA203" s="188"/>
      <c r="EB203" s="188"/>
      <c r="EC203" s="188"/>
      <c r="ED203" s="188"/>
      <c r="EE203" s="188"/>
      <c r="EF203" s="189"/>
      <c r="EG203" s="195"/>
      <c r="EH203" s="188"/>
      <c r="EI203" s="188"/>
      <c r="EJ203" s="188"/>
      <c r="EK203" s="188"/>
      <c r="EL203" s="188"/>
      <c r="EM203" s="188"/>
      <c r="EN203" s="188"/>
      <c r="EO203" s="188"/>
      <c r="EP203" s="188"/>
      <c r="EQ203" s="188"/>
      <c r="ER203" s="188"/>
      <c r="ES203" s="188"/>
      <c r="ET203" s="188"/>
      <c r="EU203" s="188"/>
      <c r="EV203" s="188"/>
      <c r="EW203" s="189"/>
      <c r="EX203" s="195"/>
      <c r="EY203" s="188"/>
      <c r="EZ203" s="188"/>
      <c r="FA203" s="188"/>
      <c r="FB203" s="188"/>
      <c r="FC203" s="188"/>
      <c r="FD203" s="188"/>
      <c r="FE203" s="188"/>
      <c r="FF203" s="188"/>
      <c r="FG203" s="188"/>
      <c r="FH203" s="188"/>
      <c r="FI203" s="188"/>
      <c r="FJ203" s="188"/>
      <c r="FK203" s="188"/>
      <c r="FL203" s="188"/>
      <c r="FM203" s="188"/>
      <c r="FN203" s="189"/>
      <c r="FO203" s="195"/>
      <c r="FP203" s="188"/>
      <c r="FQ203" s="188"/>
      <c r="FR203" s="188"/>
      <c r="FS203" s="188"/>
      <c r="FT203" s="188"/>
      <c r="FU203" s="188"/>
      <c r="FV203" s="188"/>
      <c r="FW203" s="188"/>
      <c r="FX203" s="188"/>
      <c r="FY203" s="188"/>
      <c r="FZ203" s="188"/>
      <c r="GA203" s="188"/>
      <c r="GB203" s="188"/>
      <c r="GC203" s="188"/>
      <c r="GD203" s="188"/>
      <c r="GE203" s="189"/>
      <c r="GF203" s="195"/>
      <c r="GG203" s="188"/>
      <c r="GH203" s="188"/>
      <c r="GI203" s="188"/>
      <c r="GJ203" s="188"/>
      <c r="GK203" s="188"/>
      <c r="GL203" s="188"/>
      <c r="GM203" s="188"/>
      <c r="GN203" s="188"/>
      <c r="GO203" s="188"/>
      <c r="GP203" s="188"/>
      <c r="GQ203" s="188"/>
      <c r="GR203" s="188"/>
      <c r="GS203" s="188"/>
      <c r="GT203" s="188"/>
      <c r="GU203" s="188"/>
      <c r="GV203" s="189"/>
      <c r="GW203" s="195"/>
      <c r="GX203" s="188"/>
      <c r="GY203" s="188"/>
      <c r="GZ203" s="188"/>
      <c r="HA203" s="188"/>
      <c r="HB203" s="188"/>
      <c r="HC203" s="188"/>
      <c r="HD203" s="188"/>
      <c r="HE203" s="188"/>
      <c r="HF203" s="188"/>
      <c r="HG203" s="188"/>
      <c r="HH203" s="188"/>
      <c r="HI203" s="188"/>
      <c r="HJ203" s="188"/>
      <c r="HK203" s="188"/>
      <c r="HL203" s="188"/>
      <c r="HM203" s="189"/>
      <c r="HN203" s="195"/>
      <c r="HO203" s="188"/>
      <c r="HP203" s="188"/>
      <c r="HQ203" s="188"/>
      <c r="HR203" s="188"/>
      <c r="HS203" s="188"/>
      <c r="HT203" s="188"/>
      <c r="HU203" s="188"/>
      <c r="HV203" s="188"/>
      <c r="HW203" s="188"/>
      <c r="HX203" s="188"/>
      <c r="HY203" s="188"/>
      <c r="HZ203" s="188"/>
      <c r="IA203" s="188"/>
      <c r="IB203" s="188"/>
      <c r="IC203" s="188"/>
      <c r="ID203" s="189"/>
      <c r="IE203" s="195"/>
      <c r="IF203" s="188"/>
      <c r="IG203" s="188"/>
      <c r="IH203" s="188"/>
      <c r="II203" s="188"/>
      <c r="IJ203" s="188"/>
      <c r="IK203" s="188"/>
      <c r="IL203" s="188"/>
      <c r="IM203" s="188"/>
      <c r="IN203" s="188"/>
      <c r="IO203" s="188"/>
      <c r="IP203" s="188"/>
      <c r="IQ203" s="188"/>
      <c r="IR203" s="188"/>
      <c r="IS203" s="188"/>
      <c r="IT203" s="188"/>
      <c r="IU203" s="189"/>
      <c r="IV203" s="195"/>
      <c r="IW203" s="188"/>
      <c r="IX203" s="188"/>
      <c r="IY203" s="188"/>
      <c r="IZ203" s="188"/>
      <c r="JA203" s="188"/>
      <c r="JB203" s="188"/>
      <c r="JC203" s="188"/>
      <c r="JD203" s="188"/>
      <c r="JE203" s="188"/>
      <c r="JF203" s="188"/>
      <c r="JG203" s="188"/>
      <c r="JH203" s="188"/>
      <c r="JI203" s="188"/>
      <c r="JJ203" s="188"/>
      <c r="JK203" s="188"/>
      <c r="JL203" s="189"/>
      <c r="JM203" s="195"/>
      <c r="JN203" s="188"/>
      <c r="JO203" s="188"/>
      <c r="JP203" s="188"/>
      <c r="JQ203" s="188"/>
      <c r="JR203" s="188"/>
      <c r="JS203" s="188"/>
      <c r="JT203" s="188"/>
      <c r="JU203" s="188"/>
      <c r="JV203" s="188"/>
      <c r="JW203" s="188"/>
      <c r="JX203" s="188"/>
      <c r="JY203" s="188"/>
      <c r="JZ203" s="188"/>
      <c r="KA203" s="188"/>
      <c r="KB203" s="188"/>
      <c r="KC203" s="189"/>
      <c r="KD203" s="195"/>
      <c r="KE203" s="188"/>
      <c r="KF203" s="188"/>
      <c r="KG203" s="188"/>
      <c r="KH203" s="188"/>
      <c r="KI203" s="188"/>
      <c r="KJ203" s="188"/>
      <c r="KK203" s="188"/>
      <c r="KL203" s="188"/>
      <c r="KM203" s="188"/>
      <c r="KN203" s="188"/>
      <c r="KO203" s="188"/>
      <c r="KP203" s="188"/>
      <c r="KQ203" s="188"/>
      <c r="KR203" s="188"/>
      <c r="KS203" s="188"/>
      <c r="KT203" s="189"/>
      <c r="KU203" s="188"/>
    </row>
    <row r="204" ht="15.0" customHeight="1">
      <c r="A204" s="195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9"/>
      <c r="R204" s="195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9"/>
      <c r="AI204" s="195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9"/>
      <c r="AZ204" s="195"/>
      <c r="BA204" s="188"/>
      <c r="BB204" s="188"/>
      <c r="BC204" s="188"/>
      <c r="BD204" s="188"/>
      <c r="BE204" s="188"/>
      <c r="BF204" s="188"/>
      <c r="BG204" s="188"/>
      <c r="BH204" s="188"/>
      <c r="BI204" s="188"/>
      <c r="BJ204" s="188"/>
      <c r="BK204" s="188"/>
      <c r="BL204" s="188"/>
      <c r="BM204" s="188"/>
      <c r="BN204" s="188"/>
      <c r="BO204" s="188"/>
      <c r="BP204" s="189"/>
      <c r="BQ204" s="195"/>
      <c r="BR204" s="188"/>
      <c r="BS204" s="188"/>
      <c r="BT204" s="188"/>
      <c r="BU204" s="188"/>
      <c r="BV204" s="188"/>
      <c r="BW204" s="188"/>
      <c r="BX204" s="188"/>
      <c r="BY204" s="188"/>
      <c r="BZ204" s="188"/>
      <c r="CA204" s="188"/>
      <c r="CB204" s="188"/>
      <c r="CC204" s="188"/>
      <c r="CD204" s="188"/>
      <c r="CE204" s="188"/>
      <c r="CF204" s="188"/>
      <c r="CG204" s="189"/>
      <c r="CH204" s="195"/>
      <c r="CI204" s="188"/>
      <c r="CJ204" s="188"/>
      <c r="CK204" s="188"/>
      <c r="CL204" s="188"/>
      <c r="CM204" s="188"/>
      <c r="CN204" s="188"/>
      <c r="CO204" s="188"/>
      <c r="CP204" s="188"/>
      <c r="CQ204" s="188"/>
      <c r="CR204" s="188"/>
      <c r="CS204" s="188"/>
      <c r="CT204" s="188"/>
      <c r="CU204" s="188"/>
      <c r="CV204" s="188"/>
      <c r="CW204" s="188"/>
      <c r="CX204" s="189"/>
      <c r="CY204" s="195"/>
      <c r="CZ204" s="188"/>
      <c r="DA204" s="188"/>
      <c r="DB204" s="188"/>
      <c r="DC204" s="188"/>
      <c r="DD204" s="188"/>
      <c r="DE204" s="188"/>
      <c r="DF204" s="188"/>
      <c r="DG204" s="188"/>
      <c r="DH204" s="188"/>
      <c r="DI204" s="188"/>
      <c r="DJ204" s="188"/>
      <c r="DK204" s="188"/>
      <c r="DL204" s="188"/>
      <c r="DM204" s="188"/>
      <c r="DN204" s="188"/>
      <c r="DO204" s="189"/>
      <c r="DP204" s="195"/>
      <c r="DQ204" s="188"/>
      <c r="DR204" s="188"/>
      <c r="DS204" s="188"/>
      <c r="DT204" s="188"/>
      <c r="DU204" s="188"/>
      <c r="DV204" s="188"/>
      <c r="DW204" s="188"/>
      <c r="DX204" s="188"/>
      <c r="DY204" s="188"/>
      <c r="DZ204" s="188"/>
      <c r="EA204" s="188"/>
      <c r="EB204" s="188"/>
      <c r="EC204" s="188"/>
      <c r="ED204" s="188"/>
      <c r="EE204" s="188"/>
      <c r="EF204" s="189"/>
      <c r="EG204" s="195"/>
      <c r="EH204" s="188"/>
      <c r="EI204" s="188"/>
      <c r="EJ204" s="188"/>
      <c r="EK204" s="188"/>
      <c r="EL204" s="188"/>
      <c r="EM204" s="188"/>
      <c r="EN204" s="188"/>
      <c r="EO204" s="188"/>
      <c r="EP204" s="188"/>
      <c r="EQ204" s="188"/>
      <c r="ER204" s="188"/>
      <c r="ES204" s="188"/>
      <c r="ET204" s="188"/>
      <c r="EU204" s="188"/>
      <c r="EV204" s="188"/>
      <c r="EW204" s="189"/>
      <c r="EX204" s="195"/>
      <c r="EY204" s="188"/>
      <c r="EZ204" s="188"/>
      <c r="FA204" s="188"/>
      <c r="FB204" s="188"/>
      <c r="FC204" s="188"/>
      <c r="FD204" s="188"/>
      <c r="FE204" s="188"/>
      <c r="FF204" s="188"/>
      <c r="FG204" s="188"/>
      <c r="FH204" s="188"/>
      <c r="FI204" s="188"/>
      <c r="FJ204" s="188"/>
      <c r="FK204" s="188"/>
      <c r="FL204" s="188"/>
      <c r="FM204" s="188"/>
      <c r="FN204" s="189"/>
      <c r="FO204" s="195"/>
      <c r="FP204" s="188"/>
      <c r="FQ204" s="188"/>
      <c r="FR204" s="188"/>
      <c r="FS204" s="188"/>
      <c r="FT204" s="188"/>
      <c r="FU204" s="188"/>
      <c r="FV204" s="188"/>
      <c r="FW204" s="188"/>
      <c r="FX204" s="188"/>
      <c r="FY204" s="188"/>
      <c r="FZ204" s="188"/>
      <c r="GA204" s="188"/>
      <c r="GB204" s="188"/>
      <c r="GC204" s="188"/>
      <c r="GD204" s="188"/>
      <c r="GE204" s="189"/>
      <c r="GF204" s="195"/>
      <c r="GG204" s="188"/>
      <c r="GH204" s="188"/>
      <c r="GI204" s="188"/>
      <c r="GJ204" s="188"/>
      <c r="GK204" s="188"/>
      <c r="GL204" s="188"/>
      <c r="GM204" s="188"/>
      <c r="GN204" s="188"/>
      <c r="GO204" s="188"/>
      <c r="GP204" s="188"/>
      <c r="GQ204" s="188"/>
      <c r="GR204" s="188"/>
      <c r="GS204" s="188"/>
      <c r="GT204" s="188"/>
      <c r="GU204" s="188"/>
      <c r="GV204" s="189"/>
      <c r="GW204" s="195"/>
      <c r="GX204" s="188"/>
      <c r="GY204" s="188"/>
      <c r="GZ204" s="188"/>
      <c r="HA204" s="188"/>
      <c r="HB204" s="188"/>
      <c r="HC204" s="188"/>
      <c r="HD204" s="188"/>
      <c r="HE204" s="188"/>
      <c r="HF204" s="188"/>
      <c r="HG204" s="188"/>
      <c r="HH204" s="188"/>
      <c r="HI204" s="188"/>
      <c r="HJ204" s="188"/>
      <c r="HK204" s="188"/>
      <c r="HL204" s="188"/>
      <c r="HM204" s="189"/>
      <c r="HN204" s="195"/>
      <c r="HO204" s="188"/>
      <c r="HP204" s="188"/>
      <c r="HQ204" s="188"/>
      <c r="HR204" s="188"/>
      <c r="HS204" s="188"/>
      <c r="HT204" s="188"/>
      <c r="HU204" s="188"/>
      <c r="HV204" s="188"/>
      <c r="HW204" s="188"/>
      <c r="HX204" s="188"/>
      <c r="HY204" s="188"/>
      <c r="HZ204" s="188"/>
      <c r="IA204" s="188"/>
      <c r="IB204" s="188"/>
      <c r="IC204" s="188"/>
      <c r="ID204" s="189"/>
      <c r="IE204" s="195"/>
      <c r="IF204" s="188"/>
      <c r="IG204" s="188"/>
      <c r="IH204" s="188"/>
      <c r="II204" s="188"/>
      <c r="IJ204" s="188"/>
      <c r="IK204" s="188"/>
      <c r="IL204" s="188"/>
      <c r="IM204" s="188"/>
      <c r="IN204" s="188"/>
      <c r="IO204" s="188"/>
      <c r="IP204" s="188"/>
      <c r="IQ204" s="188"/>
      <c r="IR204" s="188"/>
      <c r="IS204" s="188"/>
      <c r="IT204" s="188"/>
      <c r="IU204" s="189"/>
      <c r="IV204" s="195"/>
      <c r="IW204" s="188"/>
      <c r="IX204" s="188"/>
      <c r="IY204" s="188"/>
      <c r="IZ204" s="188"/>
      <c r="JA204" s="188"/>
      <c r="JB204" s="188"/>
      <c r="JC204" s="188"/>
      <c r="JD204" s="188"/>
      <c r="JE204" s="188"/>
      <c r="JF204" s="188"/>
      <c r="JG204" s="188"/>
      <c r="JH204" s="188"/>
      <c r="JI204" s="188"/>
      <c r="JJ204" s="188"/>
      <c r="JK204" s="188"/>
      <c r="JL204" s="189"/>
      <c r="JM204" s="195"/>
      <c r="JN204" s="188"/>
      <c r="JO204" s="188"/>
      <c r="JP204" s="188"/>
      <c r="JQ204" s="188"/>
      <c r="JR204" s="188"/>
      <c r="JS204" s="188"/>
      <c r="JT204" s="188"/>
      <c r="JU204" s="188"/>
      <c r="JV204" s="188"/>
      <c r="JW204" s="188"/>
      <c r="JX204" s="188"/>
      <c r="JY204" s="188"/>
      <c r="JZ204" s="188"/>
      <c r="KA204" s="188"/>
      <c r="KB204" s="188"/>
      <c r="KC204" s="189"/>
      <c r="KD204" s="195"/>
      <c r="KE204" s="188"/>
      <c r="KF204" s="188"/>
      <c r="KG204" s="188"/>
      <c r="KH204" s="188"/>
      <c r="KI204" s="188"/>
      <c r="KJ204" s="188"/>
      <c r="KK204" s="188"/>
      <c r="KL204" s="188"/>
      <c r="KM204" s="188"/>
      <c r="KN204" s="188"/>
      <c r="KO204" s="188"/>
      <c r="KP204" s="188"/>
      <c r="KQ204" s="188"/>
      <c r="KR204" s="188"/>
      <c r="KS204" s="188"/>
      <c r="KT204" s="189"/>
      <c r="KU204" s="188"/>
    </row>
    <row r="205" ht="15.0" customHeight="1">
      <c r="A205" s="195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9"/>
      <c r="R205" s="195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9"/>
      <c r="AI205" s="195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9"/>
      <c r="AZ205" s="195"/>
      <c r="BA205" s="188"/>
      <c r="BB205" s="188"/>
      <c r="BC205" s="188"/>
      <c r="BD205" s="188"/>
      <c r="BE205" s="188"/>
      <c r="BF205" s="188"/>
      <c r="BG205" s="188"/>
      <c r="BH205" s="188"/>
      <c r="BI205" s="188"/>
      <c r="BJ205" s="188"/>
      <c r="BK205" s="188"/>
      <c r="BL205" s="188"/>
      <c r="BM205" s="188"/>
      <c r="BN205" s="188"/>
      <c r="BO205" s="188"/>
      <c r="BP205" s="189"/>
      <c r="BQ205" s="195"/>
      <c r="BR205" s="188"/>
      <c r="BS205" s="188"/>
      <c r="BT205" s="188"/>
      <c r="BU205" s="188"/>
      <c r="BV205" s="188"/>
      <c r="BW205" s="188"/>
      <c r="BX205" s="188"/>
      <c r="BY205" s="188"/>
      <c r="BZ205" s="188"/>
      <c r="CA205" s="188"/>
      <c r="CB205" s="188"/>
      <c r="CC205" s="188"/>
      <c r="CD205" s="188"/>
      <c r="CE205" s="188"/>
      <c r="CF205" s="188"/>
      <c r="CG205" s="189"/>
      <c r="CH205" s="195"/>
      <c r="CI205" s="188"/>
      <c r="CJ205" s="188"/>
      <c r="CK205" s="188"/>
      <c r="CL205" s="188"/>
      <c r="CM205" s="188"/>
      <c r="CN205" s="188"/>
      <c r="CO205" s="188"/>
      <c r="CP205" s="188"/>
      <c r="CQ205" s="188"/>
      <c r="CR205" s="188"/>
      <c r="CS205" s="188"/>
      <c r="CT205" s="188"/>
      <c r="CU205" s="188"/>
      <c r="CV205" s="188"/>
      <c r="CW205" s="188"/>
      <c r="CX205" s="189"/>
      <c r="CY205" s="195"/>
      <c r="CZ205" s="188"/>
      <c r="DA205" s="188"/>
      <c r="DB205" s="188"/>
      <c r="DC205" s="188"/>
      <c r="DD205" s="188"/>
      <c r="DE205" s="188"/>
      <c r="DF205" s="188"/>
      <c r="DG205" s="188"/>
      <c r="DH205" s="188"/>
      <c r="DI205" s="188"/>
      <c r="DJ205" s="188"/>
      <c r="DK205" s="188"/>
      <c r="DL205" s="188"/>
      <c r="DM205" s="188"/>
      <c r="DN205" s="188"/>
      <c r="DO205" s="189"/>
      <c r="DP205" s="195"/>
      <c r="DQ205" s="188"/>
      <c r="DR205" s="188"/>
      <c r="DS205" s="188"/>
      <c r="DT205" s="188"/>
      <c r="DU205" s="188"/>
      <c r="DV205" s="188"/>
      <c r="DW205" s="188"/>
      <c r="DX205" s="188"/>
      <c r="DY205" s="188"/>
      <c r="DZ205" s="188"/>
      <c r="EA205" s="188"/>
      <c r="EB205" s="188"/>
      <c r="EC205" s="188"/>
      <c r="ED205" s="188"/>
      <c r="EE205" s="188"/>
      <c r="EF205" s="189"/>
      <c r="EG205" s="195"/>
      <c r="EH205" s="188"/>
      <c r="EI205" s="188"/>
      <c r="EJ205" s="188"/>
      <c r="EK205" s="188"/>
      <c r="EL205" s="188"/>
      <c r="EM205" s="188"/>
      <c r="EN205" s="188"/>
      <c r="EO205" s="188"/>
      <c r="EP205" s="188"/>
      <c r="EQ205" s="188"/>
      <c r="ER205" s="188"/>
      <c r="ES205" s="188"/>
      <c r="ET205" s="188"/>
      <c r="EU205" s="188"/>
      <c r="EV205" s="188"/>
      <c r="EW205" s="189"/>
      <c r="EX205" s="195"/>
      <c r="EY205" s="188"/>
      <c r="EZ205" s="188"/>
      <c r="FA205" s="188"/>
      <c r="FB205" s="188"/>
      <c r="FC205" s="188"/>
      <c r="FD205" s="188"/>
      <c r="FE205" s="188"/>
      <c r="FF205" s="188"/>
      <c r="FG205" s="188"/>
      <c r="FH205" s="188"/>
      <c r="FI205" s="188"/>
      <c r="FJ205" s="188"/>
      <c r="FK205" s="188"/>
      <c r="FL205" s="188"/>
      <c r="FM205" s="188"/>
      <c r="FN205" s="189"/>
      <c r="FO205" s="195"/>
      <c r="FP205" s="188"/>
      <c r="FQ205" s="188"/>
      <c r="FR205" s="188"/>
      <c r="FS205" s="188"/>
      <c r="FT205" s="188"/>
      <c r="FU205" s="188"/>
      <c r="FV205" s="188"/>
      <c r="FW205" s="188"/>
      <c r="FX205" s="188"/>
      <c r="FY205" s="188"/>
      <c r="FZ205" s="188"/>
      <c r="GA205" s="188"/>
      <c r="GB205" s="188"/>
      <c r="GC205" s="188"/>
      <c r="GD205" s="188"/>
      <c r="GE205" s="189"/>
      <c r="GF205" s="195"/>
      <c r="GG205" s="188"/>
      <c r="GH205" s="188"/>
      <c r="GI205" s="188"/>
      <c r="GJ205" s="188"/>
      <c r="GK205" s="188"/>
      <c r="GL205" s="188"/>
      <c r="GM205" s="188"/>
      <c r="GN205" s="188"/>
      <c r="GO205" s="188"/>
      <c r="GP205" s="188"/>
      <c r="GQ205" s="188"/>
      <c r="GR205" s="188"/>
      <c r="GS205" s="188"/>
      <c r="GT205" s="188"/>
      <c r="GU205" s="188"/>
      <c r="GV205" s="189"/>
      <c r="GW205" s="195"/>
      <c r="GX205" s="188"/>
      <c r="GY205" s="188"/>
      <c r="GZ205" s="188"/>
      <c r="HA205" s="188"/>
      <c r="HB205" s="188"/>
      <c r="HC205" s="188"/>
      <c r="HD205" s="188"/>
      <c r="HE205" s="188"/>
      <c r="HF205" s="188"/>
      <c r="HG205" s="188"/>
      <c r="HH205" s="188"/>
      <c r="HI205" s="188"/>
      <c r="HJ205" s="188"/>
      <c r="HK205" s="188"/>
      <c r="HL205" s="188"/>
      <c r="HM205" s="189"/>
      <c r="HN205" s="195"/>
      <c r="HO205" s="188"/>
      <c r="HP205" s="188"/>
      <c r="HQ205" s="188"/>
      <c r="HR205" s="188"/>
      <c r="HS205" s="188"/>
      <c r="HT205" s="188"/>
      <c r="HU205" s="188"/>
      <c r="HV205" s="188"/>
      <c r="HW205" s="188"/>
      <c r="HX205" s="188"/>
      <c r="HY205" s="188"/>
      <c r="HZ205" s="188"/>
      <c r="IA205" s="188"/>
      <c r="IB205" s="188"/>
      <c r="IC205" s="188"/>
      <c r="ID205" s="189"/>
      <c r="IE205" s="195"/>
      <c r="IF205" s="188"/>
      <c r="IG205" s="188"/>
      <c r="IH205" s="188"/>
      <c r="II205" s="188"/>
      <c r="IJ205" s="188"/>
      <c r="IK205" s="188"/>
      <c r="IL205" s="188"/>
      <c r="IM205" s="188"/>
      <c r="IN205" s="188"/>
      <c r="IO205" s="188"/>
      <c r="IP205" s="188"/>
      <c r="IQ205" s="188"/>
      <c r="IR205" s="188"/>
      <c r="IS205" s="188"/>
      <c r="IT205" s="188"/>
      <c r="IU205" s="189"/>
      <c r="IV205" s="195"/>
      <c r="IW205" s="188"/>
      <c r="IX205" s="188"/>
      <c r="IY205" s="188"/>
      <c r="IZ205" s="188"/>
      <c r="JA205" s="188"/>
      <c r="JB205" s="188"/>
      <c r="JC205" s="188"/>
      <c r="JD205" s="188"/>
      <c r="JE205" s="188"/>
      <c r="JF205" s="188"/>
      <c r="JG205" s="188"/>
      <c r="JH205" s="188"/>
      <c r="JI205" s="188"/>
      <c r="JJ205" s="188"/>
      <c r="JK205" s="188"/>
      <c r="JL205" s="189"/>
      <c r="JM205" s="195"/>
      <c r="JN205" s="188"/>
      <c r="JO205" s="188"/>
      <c r="JP205" s="188"/>
      <c r="JQ205" s="188"/>
      <c r="JR205" s="188"/>
      <c r="JS205" s="188"/>
      <c r="JT205" s="188"/>
      <c r="JU205" s="188"/>
      <c r="JV205" s="188"/>
      <c r="JW205" s="188"/>
      <c r="JX205" s="188"/>
      <c r="JY205" s="188"/>
      <c r="JZ205" s="188"/>
      <c r="KA205" s="188"/>
      <c r="KB205" s="188"/>
      <c r="KC205" s="189"/>
      <c r="KD205" s="195"/>
      <c r="KE205" s="188"/>
      <c r="KF205" s="188"/>
      <c r="KG205" s="188"/>
      <c r="KH205" s="188"/>
      <c r="KI205" s="188"/>
      <c r="KJ205" s="188"/>
      <c r="KK205" s="188"/>
      <c r="KL205" s="188"/>
      <c r="KM205" s="188"/>
      <c r="KN205" s="188"/>
      <c r="KO205" s="188"/>
      <c r="KP205" s="188"/>
      <c r="KQ205" s="188"/>
      <c r="KR205" s="188"/>
      <c r="KS205" s="188"/>
      <c r="KT205" s="189"/>
      <c r="KU205" s="188"/>
    </row>
    <row r="206" ht="15.0" customHeight="1">
      <c r="A206" s="347"/>
      <c r="B206" s="348" t="s">
        <v>99</v>
      </c>
      <c r="C206" s="348" t="str">
        <f t="shared" ref="C206:C210" si="2574">C105</f>
        <v>: Provinsi Sulawesi Tenggara</v>
      </c>
      <c r="D206" s="348"/>
      <c r="E206" s="348"/>
      <c r="F206" s="348"/>
      <c r="G206" s="348" t="s">
        <v>101</v>
      </c>
      <c r="H206" s="348"/>
      <c r="I206" s="349"/>
      <c r="J206" s="350"/>
      <c r="K206" s="350"/>
      <c r="L206" s="350"/>
      <c r="M206" s="350"/>
      <c r="N206" s="350"/>
      <c r="O206" s="350"/>
      <c r="P206" s="201" t="s">
        <v>208</v>
      </c>
      <c r="Q206" s="351"/>
      <c r="R206" s="347"/>
      <c r="S206" s="348" t="s">
        <v>99</v>
      </c>
      <c r="T206" s="348" t="str">
        <f t="shared" ref="T206:T210" si="2575">T105</f>
        <v>: Provinsi Sulawesi Tenggara</v>
      </c>
      <c r="U206" s="348"/>
      <c r="V206" s="348"/>
      <c r="W206" s="348"/>
      <c r="X206" s="348" t="s">
        <v>101</v>
      </c>
      <c r="Y206" s="348"/>
      <c r="Z206" s="349"/>
      <c r="AA206" s="350"/>
      <c r="AB206" s="350"/>
      <c r="AC206" s="350"/>
      <c r="AD206" s="350"/>
      <c r="AE206" s="350"/>
      <c r="AF206" s="350"/>
      <c r="AG206" s="201" t="s">
        <v>208</v>
      </c>
      <c r="AH206" s="351"/>
      <c r="AI206" s="347"/>
      <c r="AJ206" s="348" t="s">
        <v>99</v>
      </c>
      <c r="AK206" s="348" t="str">
        <f t="shared" ref="AK206:AK210" si="2576">AK105</f>
        <v>: Provinsi Sulawesi Tenggara</v>
      </c>
      <c r="AL206" s="348"/>
      <c r="AM206" s="348"/>
      <c r="AN206" s="348"/>
      <c r="AO206" s="348" t="s">
        <v>101</v>
      </c>
      <c r="AP206" s="348"/>
      <c r="AQ206" s="349"/>
      <c r="AR206" s="350"/>
      <c r="AS206" s="350"/>
      <c r="AT206" s="350"/>
      <c r="AU206" s="350"/>
      <c r="AV206" s="350"/>
      <c r="AW206" s="350"/>
      <c r="AX206" s="201" t="s">
        <v>208</v>
      </c>
      <c r="AY206" s="351"/>
      <c r="AZ206" s="347"/>
      <c r="BA206" s="348" t="s">
        <v>99</v>
      </c>
      <c r="BB206" s="348" t="str">
        <f t="shared" ref="BB206:BB210" si="2577">BB105</f>
        <v>: Provinsi Sulawesi Tenggara</v>
      </c>
      <c r="BC206" s="348"/>
      <c r="BD206" s="348"/>
      <c r="BE206" s="348"/>
      <c r="BF206" s="348" t="s">
        <v>101</v>
      </c>
      <c r="BG206" s="348"/>
      <c r="BH206" s="349"/>
      <c r="BI206" s="350"/>
      <c r="BJ206" s="350"/>
      <c r="BK206" s="350"/>
      <c r="BL206" s="350"/>
      <c r="BM206" s="350"/>
      <c r="BN206" s="350"/>
      <c r="BO206" s="201" t="s">
        <v>208</v>
      </c>
      <c r="BP206" s="351"/>
      <c r="BQ206" s="347"/>
      <c r="BR206" s="348" t="s">
        <v>99</v>
      </c>
      <c r="BS206" s="348" t="str">
        <f t="shared" ref="BS206:BS210" si="2578">BS105</f>
        <v>: Provinsi Sulawesi Tenggara</v>
      </c>
      <c r="BT206" s="348"/>
      <c r="BU206" s="348"/>
      <c r="BV206" s="348"/>
      <c r="BW206" s="348" t="s">
        <v>101</v>
      </c>
      <c r="BX206" s="348"/>
      <c r="BY206" s="349"/>
      <c r="BZ206" s="350"/>
      <c r="CA206" s="350"/>
      <c r="CB206" s="350"/>
      <c r="CC206" s="350"/>
      <c r="CD206" s="350"/>
      <c r="CE206" s="350"/>
      <c r="CF206" s="201" t="s">
        <v>208</v>
      </c>
      <c r="CG206" s="351"/>
      <c r="CH206" s="347"/>
      <c r="CI206" s="348" t="s">
        <v>99</v>
      </c>
      <c r="CJ206" s="348" t="str">
        <f t="shared" ref="CJ206:CJ210" si="2579">CJ105</f>
        <v>: Provinsi Sulawesi Tenggara</v>
      </c>
      <c r="CK206" s="348"/>
      <c r="CL206" s="348"/>
      <c r="CM206" s="348"/>
      <c r="CN206" s="348" t="s">
        <v>101</v>
      </c>
      <c r="CO206" s="348"/>
      <c r="CP206" s="349"/>
      <c r="CQ206" s="350"/>
      <c r="CR206" s="350"/>
      <c r="CS206" s="350"/>
      <c r="CT206" s="350"/>
      <c r="CU206" s="350"/>
      <c r="CV206" s="350"/>
      <c r="CW206" s="201" t="s">
        <v>208</v>
      </c>
      <c r="CX206" s="351"/>
      <c r="CY206" s="347"/>
      <c r="CZ206" s="348" t="s">
        <v>99</v>
      </c>
      <c r="DA206" s="348" t="str">
        <f t="shared" ref="DA206:DA210" si="2580">DA105</f>
        <v>: Provinsi Sulawesi Tenggara</v>
      </c>
      <c r="DB206" s="348"/>
      <c r="DC206" s="348"/>
      <c r="DD206" s="348"/>
      <c r="DE206" s="348" t="s">
        <v>101</v>
      </c>
      <c r="DF206" s="348"/>
      <c r="DG206" s="349"/>
      <c r="DH206" s="350"/>
      <c r="DI206" s="350"/>
      <c r="DJ206" s="350"/>
      <c r="DK206" s="350"/>
      <c r="DL206" s="350"/>
      <c r="DM206" s="350"/>
      <c r="DN206" s="201" t="s">
        <v>208</v>
      </c>
      <c r="DO206" s="351"/>
      <c r="DP206" s="347"/>
      <c r="DQ206" s="348" t="s">
        <v>99</v>
      </c>
      <c r="DR206" s="348" t="str">
        <f t="shared" ref="DR206:DR210" si="2581">DR105</f>
        <v>: Provinsi Sulawesi Tenggara</v>
      </c>
      <c r="DS206" s="348"/>
      <c r="DT206" s="348"/>
      <c r="DU206" s="348"/>
      <c r="DV206" s="348" t="s">
        <v>101</v>
      </c>
      <c r="DW206" s="348"/>
      <c r="DX206" s="349"/>
      <c r="DY206" s="350"/>
      <c r="DZ206" s="350"/>
      <c r="EA206" s="350"/>
      <c r="EB206" s="350"/>
      <c r="EC206" s="350"/>
      <c r="ED206" s="350"/>
      <c r="EE206" s="201" t="s">
        <v>208</v>
      </c>
      <c r="EF206" s="351"/>
      <c r="EG206" s="347"/>
      <c r="EH206" s="348" t="s">
        <v>99</v>
      </c>
      <c r="EI206" s="348" t="str">
        <f t="shared" ref="EI206:EI210" si="2582">EI105</f>
        <v>: Provinsi Sulawesi Tenggara</v>
      </c>
      <c r="EJ206" s="348"/>
      <c r="EK206" s="348"/>
      <c r="EL206" s="348"/>
      <c r="EM206" s="348" t="s">
        <v>101</v>
      </c>
      <c r="EN206" s="348"/>
      <c r="EO206" s="349"/>
      <c r="EP206" s="350"/>
      <c r="EQ206" s="350"/>
      <c r="ER206" s="350"/>
      <c r="ES206" s="350"/>
      <c r="ET206" s="350"/>
      <c r="EU206" s="350"/>
      <c r="EV206" s="201" t="s">
        <v>208</v>
      </c>
      <c r="EW206" s="351"/>
      <c r="EX206" s="347"/>
      <c r="EY206" s="348" t="s">
        <v>99</v>
      </c>
      <c r="EZ206" s="348" t="str">
        <f t="shared" ref="EZ206:EZ210" si="2583">EZ105</f>
        <v>: Provinsi Sulawesi Tenggara</v>
      </c>
      <c r="FA206" s="348"/>
      <c r="FB206" s="348"/>
      <c r="FC206" s="348"/>
      <c r="FD206" s="348" t="s">
        <v>101</v>
      </c>
      <c r="FE206" s="348"/>
      <c r="FF206" s="349"/>
      <c r="FG206" s="350"/>
      <c r="FH206" s="350"/>
      <c r="FI206" s="350"/>
      <c r="FJ206" s="350"/>
      <c r="FK206" s="350"/>
      <c r="FL206" s="350"/>
      <c r="FM206" s="201" t="s">
        <v>208</v>
      </c>
      <c r="FN206" s="351"/>
      <c r="FO206" s="347"/>
      <c r="FP206" s="348" t="s">
        <v>99</v>
      </c>
      <c r="FQ206" s="348" t="str">
        <f t="shared" ref="FQ206:FQ210" si="2584">FQ105</f>
        <v>: Provinsi Sulawesi Tenggara</v>
      </c>
      <c r="FR206" s="348"/>
      <c r="FS206" s="348"/>
      <c r="FT206" s="348"/>
      <c r="FU206" s="348" t="s">
        <v>101</v>
      </c>
      <c r="FV206" s="348"/>
      <c r="FW206" s="349"/>
      <c r="FX206" s="350"/>
      <c r="FY206" s="350"/>
      <c r="FZ206" s="350"/>
      <c r="GA206" s="350"/>
      <c r="GB206" s="350"/>
      <c r="GC206" s="350"/>
      <c r="GD206" s="201" t="s">
        <v>208</v>
      </c>
      <c r="GE206" s="351"/>
      <c r="GF206" s="347"/>
      <c r="GG206" s="348" t="s">
        <v>99</v>
      </c>
      <c r="GH206" s="348" t="str">
        <f t="shared" ref="GH206:GH210" si="2585">GH105</f>
        <v>: Provinsi Sulawesi Tenggara</v>
      </c>
      <c r="GI206" s="348"/>
      <c r="GJ206" s="348"/>
      <c r="GK206" s="348"/>
      <c r="GL206" s="348" t="s">
        <v>101</v>
      </c>
      <c r="GM206" s="348"/>
      <c r="GN206" s="349"/>
      <c r="GO206" s="350"/>
      <c r="GP206" s="350"/>
      <c r="GQ206" s="350"/>
      <c r="GR206" s="350"/>
      <c r="GS206" s="350"/>
      <c r="GT206" s="350"/>
      <c r="GU206" s="201" t="s">
        <v>208</v>
      </c>
      <c r="GV206" s="351"/>
      <c r="GW206" s="347"/>
      <c r="GX206" s="348" t="s">
        <v>99</v>
      </c>
      <c r="GY206" s="348" t="str">
        <f t="shared" ref="GY206:GY210" si="2586">GY105</f>
        <v>: Provinsi Sulawesi Tenggara</v>
      </c>
      <c r="GZ206" s="348"/>
      <c r="HA206" s="348"/>
      <c r="HB206" s="348"/>
      <c r="HC206" s="348" t="s">
        <v>101</v>
      </c>
      <c r="HD206" s="348"/>
      <c r="HE206" s="349"/>
      <c r="HF206" s="350"/>
      <c r="HG206" s="350"/>
      <c r="HH206" s="350"/>
      <c r="HI206" s="350"/>
      <c r="HJ206" s="350"/>
      <c r="HK206" s="350"/>
      <c r="HL206" s="201" t="s">
        <v>208</v>
      </c>
      <c r="HM206" s="351"/>
      <c r="HN206" s="347"/>
      <c r="HO206" s="348" t="s">
        <v>99</v>
      </c>
      <c r="HP206" s="348" t="str">
        <f t="shared" ref="HP206:HP210" si="2587">HP105</f>
        <v>: Provinsi Sulawesi Tenggara</v>
      </c>
      <c r="HQ206" s="348"/>
      <c r="HR206" s="348"/>
      <c r="HS206" s="348"/>
      <c r="HT206" s="348" t="s">
        <v>101</v>
      </c>
      <c r="HU206" s="348"/>
      <c r="HV206" s="349"/>
      <c r="HW206" s="350"/>
      <c r="HX206" s="350"/>
      <c r="HY206" s="350"/>
      <c r="HZ206" s="350"/>
      <c r="IA206" s="350"/>
      <c r="IB206" s="350"/>
      <c r="IC206" s="201" t="s">
        <v>208</v>
      </c>
      <c r="ID206" s="351"/>
      <c r="IE206" s="347"/>
      <c r="IF206" s="348" t="s">
        <v>99</v>
      </c>
      <c r="IG206" s="348" t="str">
        <f t="shared" ref="IG206:IG210" si="2588">IG105</f>
        <v>: Provinsi Sulawesi Tenggara</v>
      </c>
      <c r="IH206" s="348"/>
      <c r="II206" s="348"/>
      <c r="IJ206" s="348"/>
      <c r="IK206" s="348" t="s">
        <v>101</v>
      </c>
      <c r="IL206" s="348"/>
      <c r="IM206" s="349"/>
      <c r="IN206" s="350"/>
      <c r="IO206" s="350"/>
      <c r="IP206" s="350"/>
      <c r="IQ206" s="350"/>
      <c r="IR206" s="350"/>
      <c r="IS206" s="350"/>
      <c r="IT206" s="201" t="s">
        <v>208</v>
      </c>
      <c r="IU206" s="351"/>
      <c r="IV206" s="347"/>
      <c r="IW206" s="348" t="s">
        <v>99</v>
      </c>
      <c r="IX206" s="348" t="str">
        <f t="shared" ref="IX206:IX210" si="2589">IX105</f>
        <v>: Provinsi Sulawesi Tenggara</v>
      </c>
      <c r="IY206" s="348"/>
      <c r="IZ206" s="348"/>
      <c r="JA206" s="348"/>
      <c r="JB206" s="348" t="s">
        <v>101</v>
      </c>
      <c r="JC206" s="348"/>
      <c r="JD206" s="349"/>
      <c r="JE206" s="350"/>
      <c r="JF206" s="350"/>
      <c r="JG206" s="350"/>
      <c r="JH206" s="350"/>
      <c r="JI206" s="350"/>
      <c r="JJ206" s="350"/>
      <c r="JK206" s="201" t="s">
        <v>208</v>
      </c>
      <c r="JL206" s="352"/>
      <c r="JM206" s="347"/>
      <c r="JN206" s="348" t="s">
        <v>99</v>
      </c>
      <c r="JO206" s="348" t="str">
        <f t="shared" ref="JO206:JO210" si="2590">JO105</f>
        <v>: Provinsi Sulawesi Tenggara</v>
      </c>
      <c r="JP206" s="348"/>
      <c r="JQ206" s="348"/>
      <c r="JR206" s="348"/>
      <c r="JS206" s="348" t="s">
        <v>101</v>
      </c>
      <c r="JT206" s="348"/>
      <c r="JU206" s="349"/>
      <c r="JV206" s="350"/>
      <c r="JW206" s="350"/>
      <c r="JX206" s="350"/>
      <c r="JY206" s="350"/>
      <c r="JZ206" s="350"/>
      <c r="KA206" s="350"/>
      <c r="KB206" s="201" t="s">
        <v>208</v>
      </c>
      <c r="KC206" s="352"/>
      <c r="KD206" s="347"/>
      <c r="KE206" s="348" t="s">
        <v>99</v>
      </c>
      <c r="KF206" s="348" t="str">
        <f t="shared" ref="KF206:KF210" si="2591">KF105</f>
        <v>: Provinsi Sulawesi Tenggara</v>
      </c>
      <c r="KG206" s="348"/>
      <c r="KH206" s="348"/>
      <c r="KI206" s="348"/>
      <c r="KJ206" s="348" t="s">
        <v>101</v>
      </c>
      <c r="KK206" s="348"/>
      <c r="KL206" s="349"/>
      <c r="KM206" s="350"/>
      <c r="KN206" s="350"/>
      <c r="KO206" s="350"/>
      <c r="KP206" s="350"/>
      <c r="KQ206" s="350"/>
      <c r="KR206" s="350"/>
      <c r="KS206" s="201" t="s">
        <v>208</v>
      </c>
      <c r="KT206" s="352"/>
      <c r="KU206" s="350"/>
    </row>
    <row r="207" ht="15.0" customHeight="1">
      <c r="A207" s="353"/>
      <c r="B207" s="354" t="s">
        <v>103</v>
      </c>
      <c r="C207" s="354" t="str">
        <f t="shared" si="2574"/>
        <v>: Pertanian, Kehutanan, dan Perikanan   </v>
      </c>
      <c r="D207" s="354"/>
      <c r="E207" s="354"/>
      <c r="F207" s="354"/>
      <c r="G207" s="354" t="s">
        <v>105</v>
      </c>
      <c r="H207" s="354"/>
      <c r="I207" s="355"/>
      <c r="J207" s="350"/>
      <c r="K207" s="350"/>
      <c r="L207" s="350"/>
      <c r="M207" s="350"/>
      <c r="N207" s="350"/>
      <c r="O207" s="350"/>
      <c r="P207" s="46"/>
      <c r="Q207" s="351"/>
      <c r="R207" s="353"/>
      <c r="S207" s="354" t="s">
        <v>103</v>
      </c>
      <c r="T207" s="354" t="str">
        <f t="shared" si="2575"/>
        <v>: Pertanian, Kehutanan, dan Perikanan   </v>
      </c>
      <c r="U207" s="354"/>
      <c r="V207" s="354"/>
      <c r="W207" s="354"/>
      <c r="X207" s="354" t="s">
        <v>105</v>
      </c>
      <c r="Y207" s="354"/>
      <c r="Z207" s="355"/>
      <c r="AA207" s="350"/>
      <c r="AB207" s="350"/>
      <c r="AC207" s="350"/>
      <c r="AD207" s="350"/>
      <c r="AE207" s="350"/>
      <c r="AF207" s="350"/>
      <c r="AG207" s="46"/>
      <c r="AH207" s="351"/>
      <c r="AI207" s="353"/>
      <c r="AJ207" s="354" t="s">
        <v>103</v>
      </c>
      <c r="AK207" s="354" t="str">
        <f t="shared" si="2576"/>
        <v>: Pertanian, Kehutanan, dan Perikanan   </v>
      </c>
      <c r="AL207" s="354"/>
      <c r="AM207" s="354"/>
      <c r="AN207" s="354"/>
      <c r="AO207" s="354" t="s">
        <v>105</v>
      </c>
      <c r="AP207" s="354"/>
      <c r="AQ207" s="355"/>
      <c r="AR207" s="350"/>
      <c r="AS207" s="350"/>
      <c r="AT207" s="350"/>
      <c r="AU207" s="350"/>
      <c r="AV207" s="350"/>
      <c r="AW207" s="350"/>
      <c r="AX207" s="46"/>
      <c r="AY207" s="351"/>
      <c r="AZ207" s="353"/>
      <c r="BA207" s="354" t="s">
        <v>103</v>
      </c>
      <c r="BB207" s="354" t="str">
        <f t="shared" si="2577"/>
        <v>: Pertanian, Kehutanan, dan Perikanan   </v>
      </c>
      <c r="BC207" s="354"/>
      <c r="BD207" s="354"/>
      <c r="BE207" s="354"/>
      <c r="BF207" s="354" t="s">
        <v>105</v>
      </c>
      <c r="BG207" s="354"/>
      <c r="BH207" s="355"/>
      <c r="BI207" s="350"/>
      <c r="BJ207" s="350"/>
      <c r="BK207" s="350"/>
      <c r="BL207" s="350"/>
      <c r="BM207" s="350"/>
      <c r="BN207" s="350"/>
      <c r="BO207" s="46"/>
      <c r="BP207" s="351"/>
      <c r="BQ207" s="353"/>
      <c r="BR207" s="354" t="s">
        <v>103</v>
      </c>
      <c r="BS207" s="354" t="str">
        <f t="shared" si="2578"/>
        <v>: Pertanian, Kehutanan, dan Perikanan   </v>
      </c>
      <c r="BT207" s="354"/>
      <c r="BU207" s="354"/>
      <c r="BV207" s="354"/>
      <c r="BW207" s="354" t="s">
        <v>105</v>
      </c>
      <c r="BX207" s="354"/>
      <c r="BY207" s="355"/>
      <c r="BZ207" s="350"/>
      <c r="CA207" s="350"/>
      <c r="CB207" s="350"/>
      <c r="CC207" s="350"/>
      <c r="CD207" s="350"/>
      <c r="CE207" s="350"/>
      <c r="CF207" s="46"/>
      <c r="CG207" s="351"/>
      <c r="CH207" s="353"/>
      <c r="CI207" s="354" t="s">
        <v>103</v>
      </c>
      <c r="CJ207" s="354" t="str">
        <f t="shared" si="2579"/>
        <v>: Pertanian, Kehutanan, dan Perikanan   </v>
      </c>
      <c r="CK207" s="354"/>
      <c r="CL207" s="354"/>
      <c r="CM207" s="354"/>
      <c r="CN207" s="354" t="s">
        <v>105</v>
      </c>
      <c r="CO207" s="354"/>
      <c r="CP207" s="355"/>
      <c r="CQ207" s="350"/>
      <c r="CR207" s="350"/>
      <c r="CS207" s="350"/>
      <c r="CT207" s="350"/>
      <c r="CU207" s="350"/>
      <c r="CV207" s="350"/>
      <c r="CW207" s="46"/>
      <c r="CX207" s="351"/>
      <c r="CY207" s="353"/>
      <c r="CZ207" s="354" t="s">
        <v>103</v>
      </c>
      <c r="DA207" s="354" t="str">
        <f t="shared" si="2580"/>
        <v>: Pertanian, Kehutanan, dan Perikanan   </v>
      </c>
      <c r="DB207" s="354"/>
      <c r="DC207" s="354"/>
      <c r="DD207" s="354"/>
      <c r="DE207" s="354" t="s">
        <v>105</v>
      </c>
      <c r="DF207" s="354"/>
      <c r="DG207" s="355"/>
      <c r="DH207" s="350"/>
      <c r="DI207" s="350"/>
      <c r="DJ207" s="350"/>
      <c r="DK207" s="350"/>
      <c r="DL207" s="350"/>
      <c r="DM207" s="350"/>
      <c r="DN207" s="46"/>
      <c r="DO207" s="351"/>
      <c r="DP207" s="353"/>
      <c r="DQ207" s="354" t="s">
        <v>103</v>
      </c>
      <c r="DR207" s="354" t="str">
        <f t="shared" si="2581"/>
        <v>: Pertanian, Kehutanan, dan Perikanan   </v>
      </c>
      <c r="DS207" s="354"/>
      <c r="DT207" s="354"/>
      <c r="DU207" s="354"/>
      <c r="DV207" s="354" t="s">
        <v>105</v>
      </c>
      <c r="DW207" s="354"/>
      <c r="DX207" s="355"/>
      <c r="DY207" s="350"/>
      <c r="DZ207" s="350"/>
      <c r="EA207" s="350"/>
      <c r="EB207" s="350"/>
      <c r="EC207" s="350"/>
      <c r="ED207" s="350"/>
      <c r="EE207" s="46"/>
      <c r="EF207" s="351"/>
      <c r="EG207" s="353"/>
      <c r="EH207" s="354" t="s">
        <v>103</v>
      </c>
      <c r="EI207" s="354" t="str">
        <f t="shared" si="2582"/>
        <v>: Pertanian, Kehutanan, dan Perikanan   </v>
      </c>
      <c r="EJ207" s="354"/>
      <c r="EK207" s="354"/>
      <c r="EL207" s="354"/>
      <c r="EM207" s="354" t="s">
        <v>105</v>
      </c>
      <c r="EN207" s="354"/>
      <c r="EO207" s="355"/>
      <c r="EP207" s="350"/>
      <c r="EQ207" s="350"/>
      <c r="ER207" s="350"/>
      <c r="ES207" s="350"/>
      <c r="ET207" s="350"/>
      <c r="EU207" s="350"/>
      <c r="EV207" s="46"/>
      <c r="EW207" s="351"/>
      <c r="EX207" s="353"/>
      <c r="EY207" s="354" t="s">
        <v>103</v>
      </c>
      <c r="EZ207" s="354" t="str">
        <f t="shared" si="2583"/>
        <v>: Pertanian, Kehutanan, dan Perikanan   </v>
      </c>
      <c r="FA207" s="354"/>
      <c r="FB207" s="354"/>
      <c r="FC207" s="354"/>
      <c r="FD207" s="354" t="s">
        <v>105</v>
      </c>
      <c r="FE207" s="354"/>
      <c r="FF207" s="355"/>
      <c r="FG207" s="350"/>
      <c r="FH207" s="350"/>
      <c r="FI207" s="350"/>
      <c r="FJ207" s="350"/>
      <c r="FK207" s="350"/>
      <c r="FL207" s="350"/>
      <c r="FM207" s="46"/>
      <c r="FN207" s="351"/>
      <c r="FO207" s="353"/>
      <c r="FP207" s="354" t="s">
        <v>103</v>
      </c>
      <c r="FQ207" s="354" t="str">
        <f t="shared" si="2584"/>
        <v>: Pertanian, Kehutanan, dan Perikanan   </v>
      </c>
      <c r="FR207" s="354"/>
      <c r="FS207" s="354"/>
      <c r="FT207" s="354"/>
      <c r="FU207" s="354" t="s">
        <v>105</v>
      </c>
      <c r="FV207" s="354"/>
      <c r="FW207" s="355"/>
      <c r="FX207" s="350"/>
      <c r="FY207" s="350"/>
      <c r="FZ207" s="350"/>
      <c r="GA207" s="350"/>
      <c r="GB207" s="350"/>
      <c r="GC207" s="350"/>
      <c r="GD207" s="46"/>
      <c r="GE207" s="351"/>
      <c r="GF207" s="353"/>
      <c r="GG207" s="354" t="s">
        <v>103</v>
      </c>
      <c r="GH207" s="354" t="str">
        <f t="shared" si="2585"/>
        <v>: Pertanian, Kehutanan, dan Perikanan   </v>
      </c>
      <c r="GI207" s="354"/>
      <c r="GJ207" s="354"/>
      <c r="GK207" s="354"/>
      <c r="GL207" s="354" t="s">
        <v>105</v>
      </c>
      <c r="GM207" s="354"/>
      <c r="GN207" s="355"/>
      <c r="GO207" s="350"/>
      <c r="GP207" s="350"/>
      <c r="GQ207" s="350"/>
      <c r="GR207" s="350"/>
      <c r="GS207" s="350"/>
      <c r="GT207" s="350"/>
      <c r="GU207" s="46"/>
      <c r="GV207" s="351"/>
      <c r="GW207" s="353"/>
      <c r="GX207" s="354" t="s">
        <v>103</v>
      </c>
      <c r="GY207" s="354" t="str">
        <f t="shared" si="2586"/>
        <v>: Pertanian, Kehutanan, dan Perikanan   </v>
      </c>
      <c r="GZ207" s="354"/>
      <c r="HA207" s="354"/>
      <c r="HB207" s="354"/>
      <c r="HC207" s="354" t="s">
        <v>105</v>
      </c>
      <c r="HD207" s="354"/>
      <c r="HE207" s="355"/>
      <c r="HF207" s="350"/>
      <c r="HG207" s="350"/>
      <c r="HH207" s="350"/>
      <c r="HI207" s="350"/>
      <c r="HJ207" s="350"/>
      <c r="HK207" s="350"/>
      <c r="HL207" s="46"/>
      <c r="HM207" s="351"/>
      <c r="HN207" s="353"/>
      <c r="HO207" s="354" t="s">
        <v>103</v>
      </c>
      <c r="HP207" s="354" t="str">
        <f t="shared" si="2587"/>
        <v>: Pertanian, Kehutanan, dan Perikanan   </v>
      </c>
      <c r="HQ207" s="354"/>
      <c r="HR207" s="354"/>
      <c r="HS207" s="354"/>
      <c r="HT207" s="354" t="s">
        <v>105</v>
      </c>
      <c r="HU207" s="354"/>
      <c r="HV207" s="355"/>
      <c r="HW207" s="350"/>
      <c r="HX207" s="350"/>
      <c r="HY207" s="350"/>
      <c r="HZ207" s="350"/>
      <c r="IA207" s="350"/>
      <c r="IB207" s="350"/>
      <c r="IC207" s="46"/>
      <c r="ID207" s="351"/>
      <c r="IE207" s="353"/>
      <c r="IF207" s="354" t="s">
        <v>103</v>
      </c>
      <c r="IG207" s="354" t="str">
        <f t="shared" si="2588"/>
        <v>: Pertanian, Kehutanan, dan Perikanan   </v>
      </c>
      <c r="IH207" s="354"/>
      <c r="II207" s="354"/>
      <c r="IJ207" s="354"/>
      <c r="IK207" s="354" t="s">
        <v>105</v>
      </c>
      <c r="IL207" s="354"/>
      <c r="IM207" s="355"/>
      <c r="IN207" s="350"/>
      <c r="IO207" s="350"/>
      <c r="IP207" s="350"/>
      <c r="IQ207" s="350"/>
      <c r="IR207" s="350"/>
      <c r="IS207" s="350"/>
      <c r="IT207" s="46"/>
      <c r="IU207" s="351"/>
      <c r="IV207" s="353"/>
      <c r="IW207" s="354" t="s">
        <v>103</v>
      </c>
      <c r="IX207" s="354" t="str">
        <f t="shared" si="2589"/>
        <v>: Pertanian, Kehutanan, dan Perikanan   </v>
      </c>
      <c r="IY207" s="354"/>
      <c r="IZ207" s="354"/>
      <c r="JA207" s="354"/>
      <c r="JB207" s="354" t="s">
        <v>105</v>
      </c>
      <c r="JC207" s="354"/>
      <c r="JD207" s="355"/>
      <c r="JE207" s="350"/>
      <c r="JF207" s="350"/>
      <c r="JG207" s="350"/>
      <c r="JH207" s="350"/>
      <c r="JI207" s="350"/>
      <c r="JJ207" s="350"/>
      <c r="JK207" s="46"/>
      <c r="JL207" s="352"/>
      <c r="JM207" s="353"/>
      <c r="JN207" s="354" t="s">
        <v>103</v>
      </c>
      <c r="JO207" s="354" t="str">
        <f t="shared" si="2590"/>
        <v>: Pertanian, Kehutanan, dan Perikanan   </v>
      </c>
      <c r="JP207" s="354"/>
      <c r="JQ207" s="354"/>
      <c r="JR207" s="354"/>
      <c r="JS207" s="354" t="s">
        <v>105</v>
      </c>
      <c r="JT207" s="354"/>
      <c r="JU207" s="355"/>
      <c r="JV207" s="350"/>
      <c r="JW207" s="350"/>
      <c r="JX207" s="350"/>
      <c r="JY207" s="350"/>
      <c r="JZ207" s="350"/>
      <c r="KA207" s="350"/>
      <c r="KB207" s="46"/>
      <c r="KC207" s="352"/>
      <c r="KD207" s="353"/>
      <c r="KE207" s="354" t="s">
        <v>103</v>
      </c>
      <c r="KF207" s="354" t="str">
        <f t="shared" si="2591"/>
        <v>: Pertanian, Kehutanan, dan Perikanan   </v>
      </c>
      <c r="KG207" s="354"/>
      <c r="KH207" s="354"/>
      <c r="KI207" s="354"/>
      <c r="KJ207" s="354" t="s">
        <v>105</v>
      </c>
      <c r="KK207" s="354"/>
      <c r="KL207" s="355"/>
      <c r="KM207" s="350"/>
      <c r="KN207" s="350"/>
      <c r="KO207" s="350"/>
      <c r="KP207" s="350"/>
      <c r="KQ207" s="350"/>
      <c r="KR207" s="350"/>
      <c r="KS207" s="46"/>
      <c r="KT207" s="352"/>
      <c r="KU207" s="350"/>
    </row>
    <row r="208" ht="15.0" customHeight="1">
      <c r="A208" s="353"/>
      <c r="B208" s="354" t="s">
        <v>106</v>
      </c>
      <c r="C208" s="354" t="str">
        <f t="shared" si="2574"/>
        <v>: Pertanian, Peternakan, Perburuan dan Jasa Pertanian</v>
      </c>
      <c r="D208" s="354"/>
      <c r="E208" s="354"/>
      <c r="F208" s="354"/>
      <c r="G208" s="356" t="s">
        <v>209</v>
      </c>
      <c r="H208" s="354"/>
      <c r="I208" s="355"/>
      <c r="J208" s="350"/>
      <c r="K208" s="350"/>
      <c r="L208" s="350"/>
      <c r="M208" s="350"/>
      <c r="N208" s="350"/>
      <c r="O208" s="350"/>
      <c r="P208" s="208" t="str">
        <f>"II/"&amp;P$6</f>
        <v>II/2010</v>
      </c>
      <c r="Q208" s="351"/>
      <c r="R208" s="353"/>
      <c r="S208" s="354" t="s">
        <v>106</v>
      </c>
      <c r="T208" s="354" t="str">
        <f t="shared" si="2575"/>
        <v>: Pertanian, Peternakan, Perburuan dan Jasa Pertanian</v>
      </c>
      <c r="U208" s="354"/>
      <c r="V208" s="354"/>
      <c r="W208" s="354"/>
      <c r="X208" s="356" t="s">
        <v>209</v>
      </c>
      <c r="Y208" s="354"/>
      <c r="Z208" s="355"/>
      <c r="AA208" s="350"/>
      <c r="AB208" s="350"/>
      <c r="AC208" s="350"/>
      <c r="AD208" s="350"/>
      <c r="AE208" s="350"/>
      <c r="AF208" s="350"/>
      <c r="AG208" s="208" t="str">
        <f>"II/"&amp;AG$6</f>
        <v>II/2011</v>
      </c>
      <c r="AH208" s="351"/>
      <c r="AI208" s="353"/>
      <c r="AJ208" s="354" t="s">
        <v>106</v>
      </c>
      <c r="AK208" s="354" t="str">
        <f t="shared" si="2576"/>
        <v>: Pertanian, Peternakan, Perburuan dan Jasa Pertanian</v>
      </c>
      <c r="AL208" s="354"/>
      <c r="AM208" s="354"/>
      <c r="AN208" s="354"/>
      <c r="AO208" s="356" t="s">
        <v>209</v>
      </c>
      <c r="AP208" s="354"/>
      <c r="AQ208" s="355"/>
      <c r="AR208" s="350"/>
      <c r="AS208" s="350"/>
      <c r="AT208" s="350"/>
      <c r="AU208" s="350"/>
      <c r="AV208" s="350"/>
      <c r="AW208" s="350"/>
      <c r="AX208" s="208" t="str">
        <f>"II/"&amp;AX$6</f>
        <v>II/2012</v>
      </c>
      <c r="AY208" s="351"/>
      <c r="AZ208" s="353"/>
      <c r="BA208" s="354" t="s">
        <v>106</v>
      </c>
      <c r="BB208" s="354" t="str">
        <f t="shared" si="2577"/>
        <v>: Pertanian, Peternakan, Perburuan dan Jasa Pertanian</v>
      </c>
      <c r="BC208" s="354"/>
      <c r="BD208" s="354"/>
      <c r="BE208" s="354"/>
      <c r="BF208" s="356" t="s">
        <v>209</v>
      </c>
      <c r="BG208" s="354"/>
      <c r="BH208" s="355"/>
      <c r="BI208" s="350"/>
      <c r="BJ208" s="350"/>
      <c r="BK208" s="350"/>
      <c r="BL208" s="350"/>
      <c r="BM208" s="350"/>
      <c r="BN208" s="350"/>
      <c r="BO208" s="208" t="str">
        <f>"II/"&amp;BO$6</f>
        <v>II/2013</v>
      </c>
      <c r="BP208" s="351"/>
      <c r="BQ208" s="353"/>
      <c r="BR208" s="354" t="s">
        <v>106</v>
      </c>
      <c r="BS208" s="354" t="str">
        <f t="shared" si="2578"/>
        <v>: Pertanian, Peternakan, Perburuan dan Jasa Pertanian</v>
      </c>
      <c r="BT208" s="354"/>
      <c r="BU208" s="354"/>
      <c r="BV208" s="354"/>
      <c r="BW208" s="356" t="s">
        <v>209</v>
      </c>
      <c r="BX208" s="354"/>
      <c r="BY208" s="355"/>
      <c r="BZ208" s="350"/>
      <c r="CA208" s="350"/>
      <c r="CB208" s="350"/>
      <c r="CC208" s="350"/>
      <c r="CD208" s="350"/>
      <c r="CE208" s="350"/>
      <c r="CF208" s="208" t="str">
        <f>"II/"&amp;CF$6</f>
        <v>II/2014</v>
      </c>
      <c r="CG208" s="351"/>
      <c r="CH208" s="353"/>
      <c r="CI208" s="354" t="s">
        <v>106</v>
      </c>
      <c r="CJ208" s="354" t="str">
        <f t="shared" si="2579"/>
        <v>: Pertanian, Peternakan, Perburuan dan Jasa Pertanian</v>
      </c>
      <c r="CK208" s="354"/>
      <c r="CL208" s="354"/>
      <c r="CM208" s="354"/>
      <c r="CN208" s="356" t="s">
        <v>209</v>
      </c>
      <c r="CO208" s="354"/>
      <c r="CP208" s="355"/>
      <c r="CQ208" s="350"/>
      <c r="CR208" s="350"/>
      <c r="CS208" s="350"/>
      <c r="CT208" s="350"/>
      <c r="CU208" s="350"/>
      <c r="CV208" s="350"/>
      <c r="CW208" s="208" t="str">
        <f>"II/"&amp;CW$6</f>
        <v>II/2015</v>
      </c>
      <c r="CX208" s="351"/>
      <c r="CY208" s="353"/>
      <c r="CZ208" s="354" t="s">
        <v>106</v>
      </c>
      <c r="DA208" s="354" t="str">
        <f t="shared" si="2580"/>
        <v>: Pertanian, Peternakan, Perburuan dan Jasa Pertanian</v>
      </c>
      <c r="DB208" s="354"/>
      <c r="DC208" s="354"/>
      <c r="DD208" s="354"/>
      <c r="DE208" s="356" t="s">
        <v>209</v>
      </c>
      <c r="DF208" s="354"/>
      <c r="DG208" s="355"/>
      <c r="DH208" s="350"/>
      <c r="DI208" s="350"/>
      <c r="DJ208" s="350"/>
      <c r="DK208" s="350"/>
      <c r="DL208" s="350"/>
      <c r="DM208" s="350"/>
      <c r="DN208" s="208" t="str">
        <f>"II/"&amp;DN$6</f>
        <v>II/2016</v>
      </c>
      <c r="DO208" s="351"/>
      <c r="DP208" s="353"/>
      <c r="DQ208" s="354" t="s">
        <v>106</v>
      </c>
      <c r="DR208" s="354" t="str">
        <f t="shared" si="2581"/>
        <v>: Pertanian, Peternakan, Perburuan dan Jasa Pertanian</v>
      </c>
      <c r="DS208" s="354"/>
      <c r="DT208" s="354"/>
      <c r="DU208" s="354"/>
      <c r="DV208" s="356" t="s">
        <v>209</v>
      </c>
      <c r="DW208" s="354"/>
      <c r="DX208" s="355"/>
      <c r="DY208" s="350"/>
      <c r="DZ208" s="350"/>
      <c r="EA208" s="350"/>
      <c r="EB208" s="350"/>
      <c r="EC208" s="350"/>
      <c r="ED208" s="350"/>
      <c r="EE208" s="208" t="str">
        <f>"II/"&amp;EE$6</f>
        <v>II/2017</v>
      </c>
      <c r="EF208" s="351"/>
      <c r="EG208" s="353"/>
      <c r="EH208" s="354" t="s">
        <v>106</v>
      </c>
      <c r="EI208" s="354" t="str">
        <f t="shared" si="2582"/>
        <v>: Pertanian, Peternakan, Perburuan dan Jasa Pertanian</v>
      </c>
      <c r="EJ208" s="354"/>
      <c r="EK208" s="354"/>
      <c r="EL208" s="354"/>
      <c r="EM208" s="356" t="s">
        <v>209</v>
      </c>
      <c r="EN208" s="354"/>
      <c r="EO208" s="355"/>
      <c r="EP208" s="350"/>
      <c r="EQ208" s="350"/>
      <c r="ER208" s="350"/>
      <c r="ES208" s="350"/>
      <c r="ET208" s="350"/>
      <c r="EU208" s="350"/>
      <c r="EV208" s="208" t="str">
        <f>"II/"&amp;EV$6</f>
        <v>II/2018</v>
      </c>
      <c r="EW208" s="351"/>
      <c r="EX208" s="353"/>
      <c r="EY208" s="354" t="s">
        <v>106</v>
      </c>
      <c r="EZ208" s="354" t="str">
        <f t="shared" si="2583"/>
        <v>: Pertanian, Peternakan, Perburuan dan Jasa Pertanian</v>
      </c>
      <c r="FA208" s="354"/>
      <c r="FB208" s="354"/>
      <c r="FC208" s="354"/>
      <c r="FD208" s="356" t="s">
        <v>209</v>
      </c>
      <c r="FE208" s="354"/>
      <c r="FF208" s="355"/>
      <c r="FG208" s="350"/>
      <c r="FH208" s="350"/>
      <c r="FI208" s="350"/>
      <c r="FJ208" s="350"/>
      <c r="FK208" s="350"/>
      <c r="FL208" s="350"/>
      <c r="FM208" s="208" t="str">
        <f>"II/"&amp;FM$6</f>
        <v>II/2019</v>
      </c>
      <c r="FN208" s="351"/>
      <c r="FO208" s="353"/>
      <c r="FP208" s="354" t="s">
        <v>106</v>
      </c>
      <c r="FQ208" s="354" t="str">
        <f t="shared" si="2584"/>
        <v>: Pertanian, Peternakan, Perburuan dan Jasa Pertanian</v>
      </c>
      <c r="FR208" s="354"/>
      <c r="FS208" s="354"/>
      <c r="FT208" s="354"/>
      <c r="FU208" s="356" t="s">
        <v>209</v>
      </c>
      <c r="FV208" s="354"/>
      <c r="FW208" s="355"/>
      <c r="FX208" s="350"/>
      <c r="FY208" s="350"/>
      <c r="FZ208" s="350"/>
      <c r="GA208" s="350"/>
      <c r="GB208" s="350"/>
      <c r="GC208" s="350"/>
      <c r="GD208" s="208" t="str">
        <f>"II/"&amp;GD$6</f>
        <v>II/2020</v>
      </c>
      <c r="GE208" s="351"/>
      <c r="GF208" s="353"/>
      <c r="GG208" s="354" t="s">
        <v>106</v>
      </c>
      <c r="GH208" s="354" t="str">
        <f t="shared" si="2585"/>
        <v>: Pertanian, Peternakan, Perburuan dan Jasa Pertanian</v>
      </c>
      <c r="GI208" s="354"/>
      <c r="GJ208" s="354"/>
      <c r="GK208" s="354"/>
      <c r="GL208" s="356" t="s">
        <v>209</v>
      </c>
      <c r="GM208" s="354"/>
      <c r="GN208" s="355"/>
      <c r="GO208" s="350"/>
      <c r="GP208" s="350"/>
      <c r="GQ208" s="350"/>
      <c r="GR208" s="350"/>
      <c r="GS208" s="350"/>
      <c r="GT208" s="350"/>
      <c r="GU208" s="208" t="str">
        <f>"II/"&amp;GU$6</f>
        <v>II/2021</v>
      </c>
      <c r="GV208" s="351"/>
      <c r="GW208" s="353"/>
      <c r="GX208" s="354" t="s">
        <v>106</v>
      </c>
      <c r="GY208" s="354" t="str">
        <f t="shared" si="2586"/>
        <v>: Pertanian, Peternakan, Perburuan dan Jasa Pertanian</v>
      </c>
      <c r="GZ208" s="354"/>
      <c r="HA208" s="354"/>
      <c r="HB208" s="354"/>
      <c r="HC208" s="356" t="s">
        <v>209</v>
      </c>
      <c r="HD208" s="354"/>
      <c r="HE208" s="355"/>
      <c r="HF208" s="350"/>
      <c r="HG208" s="350"/>
      <c r="HH208" s="350"/>
      <c r="HI208" s="350"/>
      <c r="HJ208" s="350"/>
      <c r="HK208" s="350"/>
      <c r="HL208" s="208" t="str">
        <f>"II/"&amp;HL$6</f>
        <v>II/2022</v>
      </c>
      <c r="HM208" s="351"/>
      <c r="HN208" s="353"/>
      <c r="HO208" s="354" t="s">
        <v>106</v>
      </c>
      <c r="HP208" s="354" t="str">
        <f t="shared" si="2587"/>
        <v>: Pertanian, Peternakan, Perburuan dan Jasa Pertanian</v>
      </c>
      <c r="HQ208" s="354"/>
      <c r="HR208" s="354"/>
      <c r="HS208" s="354"/>
      <c r="HT208" s="356" t="s">
        <v>209</v>
      </c>
      <c r="HU208" s="354"/>
      <c r="HV208" s="355"/>
      <c r="HW208" s="350"/>
      <c r="HX208" s="350"/>
      <c r="HY208" s="350"/>
      <c r="HZ208" s="350"/>
      <c r="IA208" s="350"/>
      <c r="IB208" s="350"/>
      <c r="IC208" s="208" t="str">
        <f>"II/"&amp;IC$6</f>
        <v>II/2023</v>
      </c>
      <c r="ID208" s="351"/>
      <c r="IE208" s="353"/>
      <c r="IF208" s="354" t="s">
        <v>106</v>
      </c>
      <c r="IG208" s="354" t="str">
        <f t="shared" si="2588"/>
        <v>: Pertanian, Peternakan, Perburuan dan Jasa Pertanian</v>
      </c>
      <c r="IH208" s="354"/>
      <c r="II208" s="354"/>
      <c r="IJ208" s="354"/>
      <c r="IK208" s="356" t="s">
        <v>209</v>
      </c>
      <c r="IL208" s="354"/>
      <c r="IM208" s="355"/>
      <c r="IN208" s="350"/>
      <c r="IO208" s="350"/>
      <c r="IP208" s="350"/>
      <c r="IQ208" s="350"/>
      <c r="IR208" s="350"/>
      <c r="IS208" s="350"/>
      <c r="IT208" s="208" t="str">
        <f>"II/"&amp;IT$6</f>
        <v>II/2024</v>
      </c>
      <c r="IU208" s="351"/>
      <c r="IV208" s="353"/>
      <c r="IW208" s="354" t="s">
        <v>106</v>
      </c>
      <c r="IX208" s="354" t="str">
        <f t="shared" si="2589"/>
        <v>: Pertanian, Peternakan, Perburuan dan Jasa Pertanian</v>
      </c>
      <c r="IY208" s="354"/>
      <c r="IZ208" s="354"/>
      <c r="JA208" s="354"/>
      <c r="JB208" s="356" t="s">
        <v>209</v>
      </c>
      <c r="JC208" s="354"/>
      <c r="JD208" s="355"/>
      <c r="JE208" s="350"/>
      <c r="JF208" s="350"/>
      <c r="JG208" s="350"/>
      <c r="JH208" s="350"/>
      <c r="JI208" s="350"/>
      <c r="JJ208" s="350"/>
      <c r="JK208" s="208" t="str">
        <f>"II/"&amp;JK$6</f>
        <v>II/2025</v>
      </c>
      <c r="JL208" s="352"/>
      <c r="JM208" s="353"/>
      <c r="JN208" s="354" t="s">
        <v>106</v>
      </c>
      <c r="JO208" s="354" t="str">
        <f t="shared" si="2590"/>
        <v>: Pertanian, Peternakan, Perburuan dan Jasa Pertanian</v>
      </c>
      <c r="JP208" s="354"/>
      <c r="JQ208" s="354"/>
      <c r="JR208" s="354"/>
      <c r="JS208" s="356" t="s">
        <v>209</v>
      </c>
      <c r="JT208" s="354"/>
      <c r="JU208" s="355"/>
      <c r="JV208" s="350"/>
      <c r="JW208" s="350"/>
      <c r="JX208" s="350"/>
      <c r="JY208" s="350"/>
      <c r="JZ208" s="350"/>
      <c r="KA208" s="350"/>
      <c r="KB208" s="208" t="str">
        <f>"II/"&amp;KB$6</f>
        <v>II/2026</v>
      </c>
      <c r="KC208" s="352"/>
      <c r="KD208" s="353"/>
      <c r="KE208" s="354" t="s">
        <v>106</v>
      </c>
      <c r="KF208" s="354" t="str">
        <f t="shared" si="2591"/>
        <v>: Pertanian, Peternakan, Perburuan dan Jasa Pertanian</v>
      </c>
      <c r="KG208" s="354"/>
      <c r="KH208" s="354"/>
      <c r="KI208" s="354"/>
      <c r="KJ208" s="356" t="s">
        <v>209</v>
      </c>
      <c r="KK208" s="354"/>
      <c r="KL208" s="355"/>
      <c r="KM208" s="350"/>
      <c r="KN208" s="350"/>
      <c r="KO208" s="350"/>
      <c r="KP208" s="350"/>
      <c r="KQ208" s="350"/>
      <c r="KR208" s="350"/>
      <c r="KS208" s="208" t="str">
        <f>"II/"&amp;KS$6</f>
        <v>II/2027</v>
      </c>
      <c r="KT208" s="352"/>
      <c r="KU208" s="350"/>
    </row>
    <row r="209" ht="15.0" customHeight="1">
      <c r="A209" s="353"/>
      <c r="B209" s="354" t="s">
        <v>109</v>
      </c>
      <c r="C209" s="354" t="str">
        <f t="shared" si="2574"/>
        <v>: Tanaman Hortikultura Semusim   </v>
      </c>
      <c r="D209" s="354"/>
      <c r="E209" s="354"/>
      <c r="F209" s="354"/>
      <c r="G209" s="357" t="s">
        <v>200</v>
      </c>
      <c r="H209" s="354"/>
      <c r="I209" s="355"/>
      <c r="J209" s="350"/>
      <c r="K209" s="350"/>
      <c r="L209" s="350"/>
      <c r="M209" s="350"/>
      <c r="N209" s="350"/>
      <c r="O209" s="350"/>
      <c r="P209" s="46"/>
      <c r="Q209" s="351"/>
      <c r="R209" s="353"/>
      <c r="S209" s="354" t="s">
        <v>109</v>
      </c>
      <c r="T209" s="354" t="str">
        <f t="shared" si="2575"/>
        <v>: Tanaman Hortikultura Semusim   </v>
      </c>
      <c r="U209" s="354"/>
      <c r="V209" s="354"/>
      <c r="W209" s="354"/>
      <c r="X209" s="357" t="s">
        <v>200</v>
      </c>
      <c r="Y209" s="354"/>
      <c r="Z209" s="355"/>
      <c r="AA209" s="350"/>
      <c r="AB209" s="350"/>
      <c r="AC209" s="350"/>
      <c r="AD209" s="350"/>
      <c r="AE209" s="350"/>
      <c r="AF209" s="350"/>
      <c r="AG209" s="46"/>
      <c r="AH209" s="351"/>
      <c r="AI209" s="353"/>
      <c r="AJ209" s="354" t="s">
        <v>109</v>
      </c>
      <c r="AK209" s="354" t="str">
        <f t="shared" si="2576"/>
        <v>: Tanaman Hortikultura Semusim   </v>
      </c>
      <c r="AL209" s="354"/>
      <c r="AM209" s="354"/>
      <c r="AN209" s="354"/>
      <c r="AO209" s="357" t="s">
        <v>200</v>
      </c>
      <c r="AP209" s="354"/>
      <c r="AQ209" s="355"/>
      <c r="AR209" s="350"/>
      <c r="AS209" s="350"/>
      <c r="AT209" s="350"/>
      <c r="AU209" s="350"/>
      <c r="AV209" s="350"/>
      <c r="AW209" s="350"/>
      <c r="AX209" s="46"/>
      <c r="AY209" s="351"/>
      <c r="AZ209" s="353"/>
      <c r="BA209" s="354" t="s">
        <v>109</v>
      </c>
      <c r="BB209" s="354" t="str">
        <f t="shared" si="2577"/>
        <v>: Tanaman Hortikultura Semusim   </v>
      </c>
      <c r="BC209" s="354"/>
      <c r="BD209" s="354"/>
      <c r="BE209" s="354"/>
      <c r="BF209" s="357" t="s">
        <v>200</v>
      </c>
      <c r="BG209" s="354"/>
      <c r="BH209" s="355"/>
      <c r="BI209" s="350"/>
      <c r="BJ209" s="350"/>
      <c r="BK209" s="350"/>
      <c r="BL209" s="350"/>
      <c r="BM209" s="350"/>
      <c r="BN209" s="350"/>
      <c r="BO209" s="46"/>
      <c r="BP209" s="351"/>
      <c r="BQ209" s="353"/>
      <c r="BR209" s="354" t="s">
        <v>109</v>
      </c>
      <c r="BS209" s="354" t="str">
        <f t="shared" si="2578"/>
        <v>: Tanaman Hortikultura Semusim   </v>
      </c>
      <c r="BT209" s="354"/>
      <c r="BU209" s="354"/>
      <c r="BV209" s="354"/>
      <c r="BW209" s="357" t="s">
        <v>200</v>
      </c>
      <c r="BX209" s="354"/>
      <c r="BY209" s="355"/>
      <c r="BZ209" s="350"/>
      <c r="CA209" s="350"/>
      <c r="CB209" s="350"/>
      <c r="CC209" s="350"/>
      <c r="CD209" s="350"/>
      <c r="CE209" s="350"/>
      <c r="CF209" s="46"/>
      <c r="CG209" s="351"/>
      <c r="CH209" s="353"/>
      <c r="CI209" s="354" t="s">
        <v>109</v>
      </c>
      <c r="CJ209" s="354" t="str">
        <f t="shared" si="2579"/>
        <v>: Tanaman Hortikultura Semusim   </v>
      </c>
      <c r="CK209" s="354"/>
      <c r="CL209" s="354"/>
      <c r="CM209" s="354"/>
      <c r="CN209" s="357" t="s">
        <v>200</v>
      </c>
      <c r="CO209" s="354"/>
      <c r="CP209" s="355"/>
      <c r="CQ209" s="350"/>
      <c r="CR209" s="350"/>
      <c r="CS209" s="350"/>
      <c r="CT209" s="350"/>
      <c r="CU209" s="350"/>
      <c r="CV209" s="350"/>
      <c r="CW209" s="46"/>
      <c r="CX209" s="351"/>
      <c r="CY209" s="353"/>
      <c r="CZ209" s="354" t="s">
        <v>109</v>
      </c>
      <c r="DA209" s="354" t="str">
        <f t="shared" si="2580"/>
        <v>: Tanaman Hortikultura Semusim   </v>
      </c>
      <c r="DB209" s="354"/>
      <c r="DC209" s="354"/>
      <c r="DD209" s="354"/>
      <c r="DE209" s="357" t="s">
        <v>200</v>
      </c>
      <c r="DF209" s="354"/>
      <c r="DG209" s="355"/>
      <c r="DH209" s="350"/>
      <c r="DI209" s="350"/>
      <c r="DJ209" s="350"/>
      <c r="DK209" s="350"/>
      <c r="DL209" s="350"/>
      <c r="DM209" s="350"/>
      <c r="DN209" s="46"/>
      <c r="DO209" s="351"/>
      <c r="DP209" s="353"/>
      <c r="DQ209" s="354" t="s">
        <v>109</v>
      </c>
      <c r="DR209" s="354" t="str">
        <f t="shared" si="2581"/>
        <v>: Tanaman Hortikultura Semusim   </v>
      </c>
      <c r="DS209" s="354"/>
      <c r="DT209" s="354"/>
      <c r="DU209" s="354"/>
      <c r="DV209" s="357" t="s">
        <v>200</v>
      </c>
      <c r="DW209" s="354"/>
      <c r="DX209" s="355"/>
      <c r="DY209" s="350"/>
      <c r="DZ209" s="350"/>
      <c r="EA209" s="350"/>
      <c r="EB209" s="350"/>
      <c r="EC209" s="350"/>
      <c r="ED209" s="350"/>
      <c r="EE209" s="46"/>
      <c r="EF209" s="351"/>
      <c r="EG209" s="353"/>
      <c r="EH209" s="354" t="s">
        <v>109</v>
      </c>
      <c r="EI209" s="354" t="str">
        <f t="shared" si="2582"/>
        <v>: Tanaman Hortikultura Semusim   </v>
      </c>
      <c r="EJ209" s="354"/>
      <c r="EK209" s="354"/>
      <c r="EL209" s="354"/>
      <c r="EM209" s="357" t="s">
        <v>200</v>
      </c>
      <c r="EN209" s="354"/>
      <c r="EO209" s="355"/>
      <c r="EP209" s="350"/>
      <c r="EQ209" s="350"/>
      <c r="ER209" s="350"/>
      <c r="ES209" s="350"/>
      <c r="ET209" s="350"/>
      <c r="EU209" s="350"/>
      <c r="EV209" s="46"/>
      <c r="EW209" s="351"/>
      <c r="EX209" s="353"/>
      <c r="EY209" s="354" t="s">
        <v>109</v>
      </c>
      <c r="EZ209" s="354" t="str">
        <f t="shared" si="2583"/>
        <v>: Tanaman Hortikultura Semusim   </v>
      </c>
      <c r="FA209" s="354"/>
      <c r="FB209" s="354"/>
      <c r="FC209" s="354"/>
      <c r="FD209" s="357" t="s">
        <v>200</v>
      </c>
      <c r="FE209" s="354"/>
      <c r="FF209" s="355"/>
      <c r="FG209" s="350"/>
      <c r="FH209" s="350"/>
      <c r="FI209" s="350"/>
      <c r="FJ209" s="350"/>
      <c r="FK209" s="350"/>
      <c r="FL209" s="350"/>
      <c r="FM209" s="46"/>
      <c r="FN209" s="351"/>
      <c r="FO209" s="353"/>
      <c r="FP209" s="354" t="s">
        <v>109</v>
      </c>
      <c r="FQ209" s="354" t="str">
        <f t="shared" si="2584"/>
        <v>: Tanaman Hortikultura Semusim   </v>
      </c>
      <c r="FR209" s="354"/>
      <c r="FS209" s="354"/>
      <c r="FT209" s="354"/>
      <c r="FU209" s="357" t="s">
        <v>200</v>
      </c>
      <c r="FV209" s="354"/>
      <c r="FW209" s="355"/>
      <c r="FX209" s="350"/>
      <c r="FY209" s="350"/>
      <c r="FZ209" s="350"/>
      <c r="GA209" s="350"/>
      <c r="GB209" s="350"/>
      <c r="GC209" s="350"/>
      <c r="GD209" s="46"/>
      <c r="GE209" s="351"/>
      <c r="GF209" s="353"/>
      <c r="GG209" s="354" t="s">
        <v>109</v>
      </c>
      <c r="GH209" s="354" t="str">
        <f t="shared" si="2585"/>
        <v>: Tanaman Hortikultura Semusim   </v>
      </c>
      <c r="GI209" s="354"/>
      <c r="GJ209" s="354"/>
      <c r="GK209" s="354"/>
      <c r="GL209" s="357" t="s">
        <v>200</v>
      </c>
      <c r="GM209" s="354"/>
      <c r="GN209" s="355"/>
      <c r="GO209" s="350"/>
      <c r="GP209" s="350"/>
      <c r="GQ209" s="350"/>
      <c r="GR209" s="350"/>
      <c r="GS209" s="350"/>
      <c r="GT209" s="350"/>
      <c r="GU209" s="46"/>
      <c r="GV209" s="351"/>
      <c r="GW209" s="353"/>
      <c r="GX209" s="354" t="s">
        <v>109</v>
      </c>
      <c r="GY209" s="354" t="str">
        <f t="shared" si="2586"/>
        <v>: Tanaman Hortikultura Semusim   </v>
      </c>
      <c r="GZ209" s="354"/>
      <c r="HA209" s="354"/>
      <c r="HB209" s="354"/>
      <c r="HC209" s="357" t="s">
        <v>200</v>
      </c>
      <c r="HD209" s="354"/>
      <c r="HE209" s="355"/>
      <c r="HF209" s="350"/>
      <c r="HG209" s="350"/>
      <c r="HH209" s="350"/>
      <c r="HI209" s="350"/>
      <c r="HJ209" s="350"/>
      <c r="HK209" s="350"/>
      <c r="HL209" s="46"/>
      <c r="HM209" s="351"/>
      <c r="HN209" s="353"/>
      <c r="HO209" s="354" t="s">
        <v>109</v>
      </c>
      <c r="HP209" s="354" t="str">
        <f t="shared" si="2587"/>
        <v>: Tanaman Hortikultura Semusim   </v>
      </c>
      <c r="HQ209" s="354"/>
      <c r="HR209" s="354"/>
      <c r="HS209" s="354"/>
      <c r="HT209" s="357" t="s">
        <v>200</v>
      </c>
      <c r="HU209" s="354"/>
      <c r="HV209" s="355"/>
      <c r="HW209" s="350"/>
      <c r="HX209" s="350"/>
      <c r="HY209" s="350"/>
      <c r="HZ209" s="350"/>
      <c r="IA209" s="350"/>
      <c r="IB209" s="350"/>
      <c r="IC209" s="46"/>
      <c r="ID209" s="351"/>
      <c r="IE209" s="353"/>
      <c r="IF209" s="354" t="s">
        <v>109</v>
      </c>
      <c r="IG209" s="354" t="str">
        <f t="shared" si="2588"/>
        <v>: Tanaman Hortikultura Semusim   </v>
      </c>
      <c r="IH209" s="354"/>
      <c r="II209" s="354"/>
      <c r="IJ209" s="354"/>
      <c r="IK209" s="357" t="s">
        <v>200</v>
      </c>
      <c r="IL209" s="354"/>
      <c r="IM209" s="355"/>
      <c r="IN209" s="350"/>
      <c r="IO209" s="350"/>
      <c r="IP209" s="350"/>
      <c r="IQ209" s="350"/>
      <c r="IR209" s="350"/>
      <c r="IS209" s="350"/>
      <c r="IT209" s="46"/>
      <c r="IU209" s="351"/>
      <c r="IV209" s="353"/>
      <c r="IW209" s="354" t="s">
        <v>109</v>
      </c>
      <c r="IX209" s="354" t="str">
        <f t="shared" si="2589"/>
        <v>: Tanaman Hortikultura Semusim   </v>
      </c>
      <c r="IY209" s="354"/>
      <c r="IZ209" s="354"/>
      <c r="JA209" s="354"/>
      <c r="JB209" s="357" t="s">
        <v>200</v>
      </c>
      <c r="JC209" s="354"/>
      <c r="JD209" s="355"/>
      <c r="JE209" s="350"/>
      <c r="JF209" s="350"/>
      <c r="JG209" s="350"/>
      <c r="JH209" s="350"/>
      <c r="JI209" s="350"/>
      <c r="JJ209" s="350"/>
      <c r="JK209" s="46"/>
      <c r="JL209" s="352"/>
      <c r="JM209" s="353"/>
      <c r="JN209" s="354" t="s">
        <v>109</v>
      </c>
      <c r="JO209" s="354" t="str">
        <f t="shared" si="2590"/>
        <v>: Tanaman Hortikultura Semusim   </v>
      </c>
      <c r="JP209" s="354"/>
      <c r="JQ209" s="354"/>
      <c r="JR209" s="354"/>
      <c r="JS209" s="357" t="s">
        <v>200</v>
      </c>
      <c r="JT209" s="354"/>
      <c r="JU209" s="355"/>
      <c r="JV209" s="350"/>
      <c r="JW209" s="350"/>
      <c r="JX209" s="350"/>
      <c r="JY209" s="350"/>
      <c r="JZ209" s="350"/>
      <c r="KA209" s="350"/>
      <c r="KB209" s="46"/>
      <c r="KC209" s="352"/>
      <c r="KD209" s="353"/>
      <c r="KE209" s="354" t="s">
        <v>109</v>
      </c>
      <c r="KF209" s="354" t="str">
        <f t="shared" si="2591"/>
        <v>: Tanaman Hortikultura Semusim   </v>
      </c>
      <c r="KG209" s="354"/>
      <c r="KH209" s="354"/>
      <c r="KI209" s="354"/>
      <c r="KJ209" s="357" t="s">
        <v>200</v>
      </c>
      <c r="KK209" s="354"/>
      <c r="KL209" s="355"/>
      <c r="KM209" s="350"/>
      <c r="KN209" s="350"/>
      <c r="KO209" s="350"/>
      <c r="KP209" s="350"/>
      <c r="KQ209" s="350"/>
      <c r="KR209" s="350"/>
      <c r="KS209" s="46"/>
      <c r="KT209" s="352"/>
      <c r="KU209" s="350"/>
    </row>
    <row r="210" ht="15.75" customHeight="1">
      <c r="A210" s="358"/>
      <c r="B210" s="359" t="s">
        <v>111</v>
      </c>
      <c r="C210" s="359" t="str">
        <f t="shared" si="2574"/>
        <v>: Produksi</v>
      </c>
      <c r="D210" s="359"/>
      <c r="E210" s="359"/>
      <c r="F210" s="359"/>
      <c r="G210" s="359" t="str">
        <f>"Tahun "&amp;P$6</f>
        <v>Tahun 2010</v>
      </c>
      <c r="H210" s="359"/>
      <c r="I210" s="360"/>
      <c r="J210" s="350"/>
      <c r="K210" s="350"/>
      <c r="L210" s="350"/>
      <c r="M210" s="350"/>
      <c r="N210" s="350"/>
      <c r="O210" s="350"/>
      <c r="P210" s="350"/>
      <c r="Q210" s="351"/>
      <c r="R210" s="358"/>
      <c r="S210" s="359" t="s">
        <v>111</v>
      </c>
      <c r="T210" s="359" t="str">
        <f t="shared" si="2575"/>
        <v>: Produksi</v>
      </c>
      <c r="U210" s="359"/>
      <c r="V210" s="359"/>
      <c r="W210" s="359"/>
      <c r="X210" s="359" t="str">
        <f>"Tahun "&amp;AG$6</f>
        <v>Tahun 2011</v>
      </c>
      <c r="Y210" s="359"/>
      <c r="Z210" s="360"/>
      <c r="AA210" s="350"/>
      <c r="AB210" s="350"/>
      <c r="AC210" s="350"/>
      <c r="AD210" s="350"/>
      <c r="AE210" s="350"/>
      <c r="AF210" s="350"/>
      <c r="AG210" s="350"/>
      <c r="AH210" s="351"/>
      <c r="AI210" s="358"/>
      <c r="AJ210" s="359" t="s">
        <v>111</v>
      </c>
      <c r="AK210" s="359" t="str">
        <f t="shared" si="2576"/>
        <v>: Produksi</v>
      </c>
      <c r="AL210" s="359"/>
      <c r="AM210" s="359"/>
      <c r="AN210" s="359"/>
      <c r="AO210" s="359" t="str">
        <f>"Tahun "&amp;AX$6</f>
        <v>Tahun 2012</v>
      </c>
      <c r="AP210" s="359"/>
      <c r="AQ210" s="360"/>
      <c r="AR210" s="350"/>
      <c r="AS210" s="350"/>
      <c r="AT210" s="350"/>
      <c r="AU210" s="350"/>
      <c r="AV210" s="350"/>
      <c r="AW210" s="350"/>
      <c r="AX210" s="350"/>
      <c r="AY210" s="351"/>
      <c r="AZ210" s="358"/>
      <c r="BA210" s="359" t="s">
        <v>111</v>
      </c>
      <c r="BB210" s="359" t="str">
        <f t="shared" si="2577"/>
        <v>: Produksi</v>
      </c>
      <c r="BC210" s="359"/>
      <c r="BD210" s="359"/>
      <c r="BE210" s="359"/>
      <c r="BF210" s="359" t="str">
        <f>"Tahun "&amp;BO$6</f>
        <v>Tahun 2013</v>
      </c>
      <c r="BG210" s="359"/>
      <c r="BH210" s="360"/>
      <c r="BI210" s="350"/>
      <c r="BJ210" s="350"/>
      <c r="BK210" s="350"/>
      <c r="BL210" s="350"/>
      <c r="BM210" s="350"/>
      <c r="BN210" s="350"/>
      <c r="BO210" s="350"/>
      <c r="BP210" s="351"/>
      <c r="BQ210" s="358"/>
      <c r="BR210" s="359" t="s">
        <v>111</v>
      </c>
      <c r="BS210" s="359" t="str">
        <f t="shared" si="2578"/>
        <v>: Produksi</v>
      </c>
      <c r="BT210" s="359"/>
      <c r="BU210" s="359"/>
      <c r="BV210" s="359"/>
      <c r="BW210" s="359" t="str">
        <f>"Tahun "&amp;CF$6</f>
        <v>Tahun 2014</v>
      </c>
      <c r="BX210" s="359"/>
      <c r="BY210" s="360"/>
      <c r="BZ210" s="350"/>
      <c r="CA210" s="350"/>
      <c r="CB210" s="350"/>
      <c r="CC210" s="350"/>
      <c r="CD210" s="350"/>
      <c r="CE210" s="350"/>
      <c r="CF210" s="350"/>
      <c r="CG210" s="351"/>
      <c r="CH210" s="358"/>
      <c r="CI210" s="359" t="s">
        <v>111</v>
      </c>
      <c r="CJ210" s="359" t="str">
        <f t="shared" si="2579"/>
        <v>: Produksi</v>
      </c>
      <c r="CK210" s="359"/>
      <c r="CL210" s="359"/>
      <c r="CM210" s="359"/>
      <c r="CN210" s="359" t="str">
        <f>"Tahun "&amp;CW$6</f>
        <v>Tahun 2015</v>
      </c>
      <c r="CO210" s="359"/>
      <c r="CP210" s="360"/>
      <c r="CQ210" s="350"/>
      <c r="CR210" s="350"/>
      <c r="CS210" s="350"/>
      <c r="CT210" s="350"/>
      <c r="CU210" s="350"/>
      <c r="CV210" s="350"/>
      <c r="CW210" s="350"/>
      <c r="CX210" s="351"/>
      <c r="CY210" s="358"/>
      <c r="CZ210" s="359" t="s">
        <v>111</v>
      </c>
      <c r="DA210" s="359" t="str">
        <f t="shared" si="2580"/>
        <v>: Produksi</v>
      </c>
      <c r="DB210" s="359"/>
      <c r="DC210" s="359"/>
      <c r="DD210" s="359"/>
      <c r="DE210" s="359" t="str">
        <f>"Tahun "&amp;DN$6</f>
        <v>Tahun 2016</v>
      </c>
      <c r="DF210" s="359"/>
      <c r="DG210" s="360"/>
      <c r="DH210" s="350"/>
      <c r="DI210" s="350"/>
      <c r="DJ210" s="350"/>
      <c r="DK210" s="350"/>
      <c r="DL210" s="350"/>
      <c r="DM210" s="350"/>
      <c r="DN210" s="350"/>
      <c r="DO210" s="351"/>
      <c r="DP210" s="358"/>
      <c r="DQ210" s="359" t="s">
        <v>111</v>
      </c>
      <c r="DR210" s="359" t="str">
        <f t="shared" si="2581"/>
        <v>: Produksi</v>
      </c>
      <c r="DS210" s="359"/>
      <c r="DT210" s="359"/>
      <c r="DU210" s="359"/>
      <c r="DV210" s="359" t="str">
        <f>"Tahun "&amp;EE$6</f>
        <v>Tahun 2017</v>
      </c>
      <c r="DW210" s="359"/>
      <c r="DX210" s="360"/>
      <c r="DY210" s="350"/>
      <c r="DZ210" s="350"/>
      <c r="EA210" s="350"/>
      <c r="EB210" s="350"/>
      <c r="EC210" s="350"/>
      <c r="ED210" s="350"/>
      <c r="EE210" s="350"/>
      <c r="EF210" s="351"/>
      <c r="EG210" s="358"/>
      <c r="EH210" s="359" t="s">
        <v>111</v>
      </c>
      <c r="EI210" s="359" t="str">
        <f t="shared" si="2582"/>
        <v>: Produksi</v>
      </c>
      <c r="EJ210" s="359"/>
      <c r="EK210" s="359"/>
      <c r="EL210" s="359"/>
      <c r="EM210" s="359" t="str">
        <f>"Tahun "&amp;EV$6</f>
        <v>Tahun 2018</v>
      </c>
      <c r="EN210" s="359"/>
      <c r="EO210" s="360"/>
      <c r="EP210" s="350"/>
      <c r="EQ210" s="350"/>
      <c r="ER210" s="350"/>
      <c r="ES210" s="350"/>
      <c r="ET210" s="350"/>
      <c r="EU210" s="350"/>
      <c r="EV210" s="350"/>
      <c r="EW210" s="351"/>
      <c r="EX210" s="358"/>
      <c r="EY210" s="359" t="s">
        <v>111</v>
      </c>
      <c r="EZ210" s="359" t="str">
        <f t="shared" si="2583"/>
        <v>: Produksi</v>
      </c>
      <c r="FA210" s="359"/>
      <c r="FB210" s="359"/>
      <c r="FC210" s="359"/>
      <c r="FD210" s="359" t="str">
        <f>"Tahun "&amp;FM$6</f>
        <v>Tahun 2019</v>
      </c>
      <c r="FE210" s="359"/>
      <c r="FF210" s="360"/>
      <c r="FG210" s="350"/>
      <c r="FH210" s="350"/>
      <c r="FI210" s="350"/>
      <c r="FJ210" s="350"/>
      <c r="FK210" s="350"/>
      <c r="FL210" s="350"/>
      <c r="FM210" s="350"/>
      <c r="FN210" s="351"/>
      <c r="FO210" s="358"/>
      <c r="FP210" s="359" t="s">
        <v>111</v>
      </c>
      <c r="FQ210" s="359" t="str">
        <f t="shared" si="2584"/>
        <v>: Produksi</v>
      </c>
      <c r="FR210" s="359"/>
      <c r="FS210" s="359"/>
      <c r="FT210" s="359"/>
      <c r="FU210" s="359" t="str">
        <f>"Tahun "&amp;GD$6</f>
        <v>Tahun 2020</v>
      </c>
      <c r="FV210" s="359"/>
      <c r="FW210" s="360"/>
      <c r="FX210" s="350"/>
      <c r="FY210" s="350"/>
      <c r="FZ210" s="350"/>
      <c r="GA210" s="350"/>
      <c r="GB210" s="350"/>
      <c r="GC210" s="350"/>
      <c r="GD210" s="350"/>
      <c r="GE210" s="351"/>
      <c r="GF210" s="358"/>
      <c r="GG210" s="359" t="s">
        <v>111</v>
      </c>
      <c r="GH210" s="359" t="str">
        <f t="shared" si="2585"/>
        <v>: Produksi</v>
      </c>
      <c r="GI210" s="359"/>
      <c r="GJ210" s="359"/>
      <c r="GK210" s="359"/>
      <c r="GL210" s="359" t="str">
        <f>"Tahun "&amp;GU$6</f>
        <v>Tahun 2021</v>
      </c>
      <c r="GM210" s="359"/>
      <c r="GN210" s="360"/>
      <c r="GO210" s="350"/>
      <c r="GP210" s="350"/>
      <c r="GQ210" s="350"/>
      <c r="GR210" s="350"/>
      <c r="GS210" s="350"/>
      <c r="GT210" s="350"/>
      <c r="GU210" s="350"/>
      <c r="GV210" s="351"/>
      <c r="GW210" s="358"/>
      <c r="GX210" s="359" t="s">
        <v>111</v>
      </c>
      <c r="GY210" s="359" t="str">
        <f t="shared" si="2586"/>
        <v>: Produksi</v>
      </c>
      <c r="GZ210" s="359"/>
      <c r="HA210" s="359"/>
      <c r="HB210" s="359"/>
      <c r="HC210" s="359" t="str">
        <f>"Tahun "&amp;HL$6</f>
        <v>Tahun 2022</v>
      </c>
      <c r="HD210" s="359"/>
      <c r="HE210" s="360"/>
      <c r="HF210" s="350"/>
      <c r="HG210" s="350"/>
      <c r="HH210" s="350"/>
      <c r="HI210" s="350"/>
      <c r="HJ210" s="350"/>
      <c r="HK210" s="350"/>
      <c r="HL210" s="350"/>
      <c r="HM210" s="351"/>
      <c r="HN210" s="358"/>
      <c r="HO210" s="359" t="s">
        <v>111</v>
      </c>
      <c r="HP210" s="359" t="str">
        <f t="shared" si="2587"/>
        <v>: Produksi</v>
      </c>
      <c r="HQ210" s="359"/>
      <c r="HR210" s="359"/>
      <c r="HS210" s="359"/>
      <c r="HT210" s="359" t="str">
        <f>"Tahun "&amp;IC$6</f>
        <v>Tahun 2023</v>
      </c>
      <c r="HU210" s="359"/>
      <c r="HV210" s="360"/>
      <c r="HW210" s="350"/>
      <c r="HX210" s="350"/>
      <c r="HY210" s="350"/>
      <c r="HZ210" s="350"/>
      <c r="IA210" s="350"/>
      <c r="IB210" s="350"/>
      <c r="IC210" s="350"/>
      <c r="ID210" s="351"/>
      <c r="IE210" s="358"/>
      <c r="IF210" s="359" t="s">
        <v>111</v>
      </c>
      <c r="IG210" s="359" t="str">
        <f t="shared" si="2588"/>
        <v>: Produksi</v>
      </c>
      <c r="IH210" s="359"/>
      <c r="II210" s="359"/>
      <c r="IJ210" s="359"/>
      <c r="IK210" s="359" t="str">
        <f>"Tahun "&amp;IT$6</f>
        <v>Tahun 2024</v>
      </c>
      <c r="IL210" s="359"/>
      <c r="IM210" s="360"/>
      <c r="IN210" s="350"/>
      <c r="IO210" s="350"/>
      <c r="IP210" s="350"/>
      <c r="IQ210" s="350"/>
      <c r="IR210" s="350"/>
      <c r="IS210" s="350"/>
      <c r="IT210" s="350"/>
      <c r="IU210" s="351"/>
      <c r="IV210" s="358"/>
      <c r="IW210" s="359" t="s">
        <v>111</v>
      </c>
      <c r="IX210" s="359" t="str">
        <f t="shared" si="2589"/>
        <v>: Produksi</v>
      </c>
      <c r="IY210" s="359"/>
      <c r="IZ210" s="359"/>
      <c r="JA210" s="359"/>
      <c r="JB210" s="359" t="str">
        <f>"Tahun "&amp;JK$6</f>
        <v>Tahun 2025</v>
      </c>
      <c r="JC210" s="359"/>
      <c r="JD210" s="360"/>
      <c r="JE210" s="350"/>
      <c r="JF210" s="350"/>
      <c r="JG210" s="350"/>
      <c r="JH210" s="350"/>
      <c r="JI210" s="350"/>
      <c r="JJ210" s="350"/>
      <c r="JK210" s="350"/>
      <c r="JL210" s="351"/>
      <c r="JM210" s="358"/>
      <c r="JN210" s="359" t="s">
        <v>111</v>
      </c>
      <c r="JO210" s="359" t="str">
        <f t="shared" si="2590"/>
        <v>: Produksi</v>
      </c>
      <c r="JP210" s="359"/>
      <c r="JQ210" s="359"/>
      <c r="JR210" s="359"/>
      <c r="JS210" s="359" t="str">
        <f>"Tahun "&amp;KB$6</f>
        <v>Tahun 2026</v>
      </c>
      <c r="JT210" s="359"/>
      <c r="JU210" s="360"/>
      <c r="JV210" s="350"/>
      <c r="JW210" s="350"/>
      <c r="JX210" s="350"/>
      <c r="JY210" s="350"/>
      <c r="JZ210" s="350"/>
      <c r="KA210" s="350"/>
      <c r="KB210" s="350"/>
      <c r="KC210" s="351"/>
      <c r="KD210" s="358"/>
      <c r="KE210" s="359" t="s">
        <v>111</v>
      </c>
      <c r="KF210" s="359" t="str">
        <f t="shared" si="2591"/>
        <v>: Produksi</v>
      </c>
      <c r="KG210" s="359"/>
      <c r="KH210" s="359"/>
      <c r="KI210" s="359"/>
      <c r="KJ210" s="359" t="str">
        <f>"Tahun "&amp;KS$6</f>
        <v>Tahun 2027</v>
      </c>
      <c r="KK210" s="359"/>
      <c r="KL210" s="360"/>
      <c r="KM210" s="350"/>
      <c r="KN210" s="350"/>
      <c r="KO210" s="350"/>
      <c r="KP210" s="350"/>
      <c r="KQ210" s="350"/>
      <c r="KR210" s="350"/>
      <c r="KS210" s="350"/>
      <c r="KT210" s="351"/>
      <c r="KU210" s="350"/>
    </row>
    <row r="211" ht="15.75" customHeight="1">
      <c r="A211" s="361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2"/>
      <c r="P211" s="362"/>
      <c r="Q211" s="363"/>
      <c r="R211" s="361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  <c r="AC211" s="362"/>
      <c r="AD211" s="362"/>
      <c r="AE211" s="362"/>
      <c r="AF211" s="362"/>
      <c r="AG211" s="362"/>
      <c r="AH211" s="363"/>
      <c r="AI211" s="361"/>
      <c r="AJ211" s="362"/>
      <c r="AK211" s="362"/>
      <c r="AL211" s="362"/>
      <c r="AM211" s="362"/>
      <c r="AN211" s="362"/>
      <c r="AO211" s="362"/>
      <c r="AP211" s="362"/>
      <c r="AQ211" s="362"/>
      <c r="AR211" s="362"/>
      <c r="AS211" s="362"/>
      <c r="AT211" s="362"/>
      <c r="AU211" s="362"/>
      <c r="AV211" s="362"/>
      <c r="AW211" s="362"/>
      <c r="AX211" s="362"/>
      <c r="AY211" s="363"/>
      <c r="AZ211" s="361"/>
      <c r="BA211" s="362"/>
      <c r="BB211" s="362"/>
      <c r="BC211" s="362"/>
      <c r="BD211" s="362"/>
      <c r="BE211" s="362"/>
      <c r="BF211" s="362"/>
      <c r="BG211" s="362"/>
      <c r="BH211" s="362"/>
      <c r="BI211" s="362"/>
      <c r="BJ211" s="362"/>
      <c r="BK211" s="362"/>
      <c r="BL211" s="362"/>
      <c r="BM211" s="362"/>
      <c r="BN211" s="362"/>
      <c r="BO211" s="362"/>
      <c r="BP211" s="363"/>
      <c r="BQ211" s="361"/>
      <c r="BR211" s="362"/>
      <c r="BS211" s="362"/>
      <c r="BT211" s="362"/>
      <c r="BU211" s="362"/>
      <c r="BV211" s="362"/>
      <c r="BW211" s="362"/>
      <c r="BX211" s="362"/>
      <c r="BY211" s="362"/>
      <c r="BZ211" s="362"/>
      <c r="CA211" s="362"/>
      <c r="CB211" s="362"/>
      <c r="CC211" s="362"/>
      <c r="CD211" s="362"/>
      <c r="CE211" s="362"/>
      <c r="CF211" s="362"/>
      <c r="CG211" s="363"/>
      <c r="CH211" s="361"/>
      <c r="CI211" s="362"/>
      <c r="CJ211" s="362"/>
      <c r="CK211" s="362"/>
      <c r="CL211" s="362"/>
      <c r="CM211" s="362"/>
      <c r="CN211" s="362"/>
      <c r="CO211" s="362"/>
      <c r="CP211" s="362"/>
      <c r="CQ211" s="362"/>
      <c r="CR211" s="362"/>
      <c r="CS211" s="362"/>
      <c r="CT211" s="362"/>
      <c r="CU211" s="362"/>
      <c r="CV211" s="362"/>
      <c r="CW211" s="362"/>
      <c r="CX211" s="363"/>
      <c r="CY211" s="361"/>
      <c r="CZ211" s="362"/>
      <c r="DA211" s="362"/>
      <c r="DB211" s="362"/>
      <c r="DC211" s="362"/>
      <c r="DD211" s="362"/>
      <c r="DE211" s="362"/>
      <c r="DF211" s="362"/>
      <c r="DG211" s="362"/>
      <c r="DH211" s="362"/>
      <c r="DI211" s="362"/>
      <c r="DJ211" s="362"/>
      <c r="DK211" s="362"/>
      <c r="DL211" s="362"/>
      <c r="DM211" s="362"/>
      <c r="DN211" s="362"/>
      <c r="DO211" s="363"/>
      <c r="DP211" s="361"/>
      <c r="DQ211" s="362"/>
      <c r="DR211" s="362"/>
      <c r="DS211" s="362"/>
      <c r="DT211" s="362"/>
      <c r="DU211" s="362"/>
      <c r="DV211" s="362"/>
      <c r="DW211" s="362"/>
      <c r="DX211" s="362"/>
      <c r="DY211" s="362"/>
      <c r="DZ211" s="362"/>
      <c r="EA211" s="362"/>
      <c r="EB211" s="362"/>
      <c r="EC211" s="362"/>
      <c r="ED211" s="362"/>
      <c r="EE211" s="362"/>
      <c r="EF211" s="363"/>
      <c r="EG211" s="361"/>
      <c r="EH211" s="362"/>
      <c r="EI211" s="362"/>
      <c r="EJ211" s="362"/>
      <c r="EK211" s="362"/>
      <c r="EL211" s="362"/>
      <c r="EM211" s="362"/>
      <c r="EN211" s="362"/>
      <c r="EO211" s="362"/>
      <c r="EP211" s="362"/>
      <c r="EQ211" s="362"/>
      <c r="ER211" s="362"/>
      <c r="ES211" s="362"/>
      <c r="ET211" s="362"/>
      <c r="EU211" s="362"/>
      <c r="EV211" s="362"/>
      <c r="EW211" s="363"/>
      <c r="EX211" s="361"/>
      <c r="EY211" s="362"/>
      <c r="EZ211" s="362"/>
      <c r="FA211" s="362"/>
      <c r="FB211" s="362"/>
      <c r="FC211" s="362"/>
      <c r="FD211" s="362"/>
      <c r="FE211" s="362"/>
      <c r="FF211" s="362"/>
      <c r="FG211" s="362"/>
      <c r="FH211" s="362"/>
      <c r="FI211" s="362"/>
      <c r="FJ211" s="362"/>
      <c r="FK211" s="362"/>
      <c r="FL211" s="362"/>
      <c r="FM211" s="362"/>
      <c r="FN211" s="363"/>
      <c r="FO211" s="361"/>
      <c r="FP211" s="362"/>
      <c r="FQ211" s="362"/>
      <c r="FR211" s="362"/>
      <c r="FS211" s="362"/>
      <c r="FT211" s="362"/>
      <c r="FU211" s="362"/>
      <c r="FV211" s="362"/>
      <c r="FW211" s="362"/>
      <c r="FX211" s="362"/>
      <c r="FY211" s="362"/>
      <c r="FZ211" s="362"/>
      <c r="GA211" s="362"/>
      <c r="GB211" s="362"/>
      <c r="GC211" s="362"/>
      <c r="GD211" s="362"/>
      <c r="GE211" s="363"/>
      <c r="GF211" s="361"/>
      <c r="GG211" s="362"/>
      <c r="GH211" s="362"/>
      <c r="GI211" s="362"/>
      <c r="GJ211" s="362"/>
      <c r="GK211" s="362"/>
      <c r="GL211" s="362"/>
      <c r="GM211" s="362"/>
      <c r="GN211" s="362"/>
      <c r="GO211" s="362"/>
      <c r="GP211" s="362"/>
      <c r="GQ211" s="362"/>
      <c r="GR211" s="362"/>
      <c r="GS211" s="362"/>
      <c r="GT211" s="362"/>
      <c r="GU211" s="362"/>
      <c r="GV211" s="363"/>
      <c r="GW211" s="361"/>
      <c r="GX211" s="362"/>
      <c r="GY211" s="362"/>
      <c r="GZ211" s="362"/>
      <c r="HA211" s="362"/>
      <c r="HB211" s="362"/>
      <c r="HC211" s="362"/>
      <c r="HD211" s="362"/>
      <c r="HE211" s="362"/>
      <c r="HF211" s="362"/>
      <c r="HG211" s="362"/>
      <c r="HH211" s="362"/>
      <c r="HI211" s="362"/>
      <c r="HJ211" s="362"/>
      <c r="HK211" s="362"/>
      <c r="HL211" s="362"/>
      <c r="HM211" s="363"/>
      <c r="HN211" s="361"/>
      <c r="HO211" s="362"/>
      <c r="HP211" s="362"/>
      <c r="HQ211" s="362"/>
      <c r="HR211" s="362"/>
      <c r="HS211" s="362"/>
      <c r="HT211" s="362"/>
      <c r="HU211" s="362"/>
      <c r="HV211" s="362"/>
      <c r="HW211" s="362"/>
      <c r="HX211" s="362"/>
      <c r="HY211" s="362"/>
      <c r="HZ211" s="362"/>
      <c r="IA211" s="362"/>
      <c r="IB211" s="362"/>
      <c r="IC211" s="362"/>
      <c r="ID211" s="363"/>
      <c r="IE211" s="361"/>
      <c r="IF211" s="362"/>
      <c r="IG211" s="362"/>
      <c r="IH211" s="362"/>
      <c r="II211" s="362"/>
      <c r="IJ211" s="362"/>
      <c r="IK211" s="362"/>
      <c r="IL211" s="362"/>
      <c r="IM211" s="362"/>
      <c r="IN211" s="362"/>
      <c r="IO211" s="362"/>
      <c r="IP211" s="362"/>
      <c r="IQ211" s="362"/>
      <c r="IR211" s="362"/>
      <c r="IS211" s="362"/>
      <c r="IT211" s="362"/>
      <c r="IU211" s="363"/>
      <c r="IV211" s="361"/>
      <c r="IW211" s="362"/>
      <c r="IX211" s="362"/>
      <c r="IY211" s="362"/>
      <c r="IZ211" s="362"/>
      <c r="JA211" s="362"/>
      <c r="JB211" s="362"/>
      <c r="JC211" s="362"/>
      <c r="JD211" s="362"/>
      <c r="JE211" s="362"/>
      <c r="JF211" s="362"/>
      <c r="JG211" s="362"/>
      <c r="JH211" s="362"/>
      <c r="JI211" s="362"/>
      <c r="JJ211" s="362"/>
      <c r="JK211" s="362"/>
      <c r="JL211" s="363"/>
      <c r="JM211" s="361"/>
      <c r="JN211" s="362"/>
      <c r="JO211" s="362"/>
      <c r="JP211" s="362"/>
      <c r="JQ211" s="362"/>
      <c r="JR211" s="362"/>
      <c r="JS211" s="362"/>
      <c r="JT211" s="362"/>
      <c r="JU211" s="362"/>
      <c r="JV211" s="362"/>
      <c r="JW211" s="362"/>
      <c r="JX211" s="362"/>
      <c r="JY211" s="362"/>
      <c r="JZ211" s="362"/>
      <c r="KA211" s="362"/>
      <c r="KB211" s="362"/>
      <c r="KC211" s="363"/>
      <c r="KD211" s="361"/>
      <c r="KE211" s="362"/>
      <c r="KF211" s="362"/>
      <c r="KG211" s="362"/>
      <c r="KH211" s="362"/>
      <c r="KI211" s="362"/>
      <c r="KJ211" s="362"/>
      <c r="KK211" s="362"/>
      <c r="KL211" s="362"/>
      <c r="KM211" s="362"/>
      <c r="KN211" s="362"/>
      <c r="KO211" s="362"/>
      <c r="KP211" s="362"/>
      <c r="KQ211" s="362"/>
      <c r="KR211" s="362"/>
      <c r="KS211" s="362"/>
      <c r="KT211" s="363"/>
      <c r="KU211" s="362"/>
    </row>
    <row r="212" ht="33.75" customHeight="1">
      <c r="A212" s="364" t="s">
        <v>113</v>
      </c>
      <c r="B212" s="365" t="s">
        <v>114</v>
      </c>
      <c r="C212" s="366" t="s">
        <v>115</v>
      </c>
      <c r="D212" s="217"/>
      <c r="E212" s="217"/>
      <c r="F212" s="217"/>
      <c r="G212" s="218"/>
      <c r="H212" s="366" t="s">
        <v>116</v>
      </c>
      <c r="I212" s="218"/>
      <c r="J212" s="366" t="s">
        <v>117</v>
      </c>
      <c r="K212" s="217"/>
      <c r="L212" s="218"/>
      <c r="M212" s="365" t="s">
        <v>118</v>
      </c>
      <c r="N212" s="367" t="s">
        <v>119</v>
      </c>
      <c r="O212" s="218"/>
      <c r="P212" s="368" t="s">
        <v>120</v>
      </c>
      <c r="Q212" s="369"/>
      <c r="R212" s="364" t="s">
        <v>113</v>
      </c>
      <c r="S212" s="365" t="s">
        <v>114</v>
      </c>
      <c r="T212" s="366" t="s">
        <v>115</v>
      </c>
      <c r="U212" s="217"/>
      <c r="V212" s="217"/>
      <c r="W212" s="217"/>
      <c r="X212" s="218"/>
      <c r="Y212" s="366" t="s">
        <v>116</v>
      </c>
      <c r="Z212" s="218"/>
      <c r="AA212" s="366" t="s">
        <v>117</v>
      </c>
      <c r="AB212" s="217"/>
      <c r="AC212" s="218"/>
      <c r="AD212" s="365" t="s">
        <v>118</v>
      </c>
      <c r="AE212" s="367" t="s">
        <v>119</v>
      </c>
      <c r="AF212" s="218"/>
      <c r="AG212" s="368" t="s">
        <v>120</v>
      </c>
      <c r="AH212" s="369"/>
      <c r="AI212" s="364" t="s">
        <v>113</v>
      </c>
      <c r="AJ212" s="365" t="s">
        <v>114</v>
      </c>
      <c r="AK212" s="366" t="s">
        <v>115</v>
      </c>
      <c r="AL212" s="217"/>
      <c r="AM212" s="217"/>
      <c r="AN212" s="217"/>
      <c r="AO212" s="218"/>
      <c r="AP212" s="366" t="s">
        <v>116</v>
      </c>
      <c r="AQ212" s="218"/>
      <c r="AR212" s="366" t="s">
        <v>117</v>
      </c>
      <c r="AS212" s="217"/>
      <c r="AT212" s="218"/>
      <c r="AU212" s="365" t="s">
        <v>118</v>
      </c>
      <c r="AV212" s="367" t="s">
        <v>119</v>
      </c>
      <c r="AW212" s="218"/>
      <c r="AX212" s="368" t="s">
        <v>120</v>
      </c>
      <c r="AY212" s="369"/>
      <c r="AZ212" s="364" t="s">
        <v>113</v>
      </c>
      <c r="BA212" s="365" t="s">
        <v>114</v>
      </c>
      <c r="BB212" s="366" t="s">
        <v>115</v>
      </c>
      <c r="BC212" s="217"/>
      <c r="BD212" s="217"/>
      <c r="BE212" s="217"/>
      <c r="BF212" s="218"/>
      <c r="BG212" s="366" t="s">
        <v>116</v>
      </c>
      <c r="BH212" s="218"/>
      <c r="BI212" s="366" t="s">
        <v>117</v>
      </c>
      <c r="BJ212" s="217"/>
      <c r="BK212" s="218"/>
      <c r="BL212" s="365" t="s">
        <v>118</v>
      </c>
      <c r="BM212" s="367" t="s">
        <v>119</v>
      </c>
      <c r="BN212" s="218"/>
      <c r="BO212" s="368" t="s">
        <v>120</v>
      </c>
      <c r="BP212" s="369"/>
      <c r="BQ212" s="364" t="s">
        <v>113</v>
      </c>
      <c r="BR212" s="365" t="s">
        <v>114</v>
      </c>
      <c r="BS212" s="366" t="s">
        <v>115</v>
      </c>
      <c r="BT212" s="217"/>
      <c r="BU212" s="217"/>
      <c r="BV212" s="217"/>
      <c r="BW212" s="218"/>
      <c r="BX212" s="366" t="s">
        <v>116</v>
      </c>
      <c r="BY212" s="218"/>
      <c r="BZ212" s="366" t="s">
        <v>117</v>
      </c>
      <c r="CA212" s="217"/>
      <c r="CB212" s="218"/>
      <c r="CC212" s="365" t="s">
        <v>118</v>
      </c>
      <c r="CD212" s="367" t="s">
        <v>119</v>
      </c>
      <c r="CE212" s="218"/>
      <c r="CF212" s="368" t="s">
        <v>120</v>
      </c>
      <c r="CG212" s="369"/>
      <c r="CH212" s="364" t="s">
        <v>113</v>
      </c>
      <c r="CI212" s="365" t="s">
        <v>114</v>
      </c>
      <c r="CJ212" s="366" t="s">
        <v>115</v>
      </c>
      <c r="CK212" s="217"/>
      <c r="CL212" s="217"/>
      <c r="CM212" s="217"/>
      <c r="CN212" s="218"/>
      <c r="CO212" s="366" t="s">
        <v>116</v>
      </c>
      <c r="CP212" s="218"/>
      <c r="CQ212" s="366" t="s">
        <v>117</v>
      </c>
      <c r="CR212" s="217"/>
      <c r="CS212" s="218"/>
      <c r="CT212" s="365" t="s">
        <v>118</v>
      </c>
      <c r="CU212" s="367" t="s">
        <v>119</v>
      </c>
      <c r="CV212" s="218"/>
      <c r="CW212" s="368" t="s">
        <v>120</v>
      </c>
      <c r="CX212" s="369"/>
      <c r="CY212" s="364" t="s">
        <v>113</v>
      </c>
      <c r="CZ212" s="365" t="s">
        <v>114</v>
      </c>
      <c r="DA212" s="366" t="s">
        <v>115</v>
      </c>
      <c r="DB212" s="217"/>
      <c r="DC212" s="217"/>
      <c r="DD212" s="217"/>
      <c r="DE212" s="218"/>
      <c r="DF212" s="366" t="s">
        <v>116</v>
      </c>
      <c r="DG212" s="218"/>
      <c r="DH212" s="366" t="s">
        <v>117</v>
      </c>
      <c r="DI212" s="217"/>
      <c r="DJ212" s="218"/>
      <c r="DK212" s="365" t="s">
        <v>118</v>
      </c>
      <c r="DL212" s="367" t="s">
        <v>119</v>
      </c>
      <c r="DM212" s="218"/>
      <c r="DN212" s="368" t="s">
        <v>120</v>
      </c>
      <c r="DO212" s="369"/>
      <c r="DP212" s="364" t="s">
        <v>113</v>
      </c>
      <c r="DQ212" s="365" t="s">
        <v>114</v>
      </c>
      <c r="DR212" s="366" t="s">
        <v>115</v>
      </c>
      <c r="DS212" s="217"/>
      <c r="DT212" s="217"/>
      <c r="DU212" s="217"/>
      <c r="DV212" s="218"/>
      <c r="DW212" s="366" t="s">
        <v>116</v>
      </c>
      <c r="DX212" s="218"/>
      <c r="DY212" s="366" t="s">
        <v>117</v>
      </c>
      <c r="DZ212" s="217"/>
      <c r="EA212" s="218"/>
      <c r="EB212" s="365" t="s">
        <v>118</v>
      </c>
      <c r="EC212" s="367" t="s">
        <v>119</v>
      </c>
      <c r="ED212" s="218"/>
      <c r="EE212" s="368" t="s">
        <v>120</v>
      </c>
      <c r="EF212" s="369"/>
      <c r="EG212" s="364" t="s">
        <v>113</v>
      </c>
      <c r="EH212" s="365" t="s">
        <v>114</v>
      </c>
      <c r="EI212" s="366" t="s">
        <v>115</v>
      </c>
      <c r="EJ212" s="217"/>
      <c r="EK212" s="217"/>
      <c r="EL212" s="217"/>
      <c r="EM212" s="218"/>
      <c r="EN212" s="366" t="s">
        <v>116</v>
      </c>
      <c r="EO212" s="218"/>
      <c r="EP212" s="366" t="s">
        <v>117</v>
      </c>
      <c r="EQ212" s="217"/>
      <c r="ER212" s="218"/>
      <c r="ES212" s="365" t="s">
        <v>118</v>
      </c>
      <c r="ET212" s="367" t="s">
        <v>119</v>
      </c>
      <c r="EU212" s="218"/>
      <c r="EV212" s="368" t="s">
        <v>120</v>
      </c>
      <c r="EW212" s="369"/>
      <c r="EX212" s="364" t="s">
        <v>113</v>
      </c>
      <c r="EY212" s="365" t="s">
        <v>114</v>
      </c>
      <c r="EZ212" s="366" t="s">
        <v>115</v>
      </c>
      <c r="FA212" s="217"/>
      <c r="FB212" s="217"/>
      <c r="FC212" s="217"/>
      <c r="FD212" s="218"/>
      <c r="FE212" s="366" t="s">
        <v>116</v>
      </c>
      <c r="FF212" s="218"/>
      <c r="FG212" s="366" t="s">
        <v>117</v>
      </c>
      <c r="FH212" s="217"/>
      <c r="FI212" s="218"/>
      <c r="FJ212" s="365" t="s">
        <v>118</v>
      </c>
      <c r="FK212" s="367" t="s">
        <v>119</v>
      </c>
      <c r="FL212" s="218"/>
      <c r="FM212" s="368" t="s">
        <v>120</v>
      </c>
      <c r="FN212" s="369"/>
      <c r="FO212" s="364" t="s">
        <v>113</v>
      </c>
      <c r="FP212" s="365" t="s">
        <v>114</v>
      </c>
      <c r="FQ212" s="366" t="s">
        <v>115</v>
      </c>
      <c r="FR212" s="217"/>
      <c r="FS212" s="217"/>
      <c r="FT212" s="217"/>
      <c r="FU212" s="218"/>
      <c r="FV212" s="366" t="s">
        <v>116</v>
      </c>
      <c r="FW212" s="218"/>
      <c r="FX212" s="366" t="s">
        <v>117</v>
      </c>
      <c r="FY212" s="217"/>
      <c r="FZ212" s="218"/>
      <c r="GA212" s="365" t="s">
        <v>118</v>
      </c>
      <c r="GB212" s="367" t="s">
        <v>119</v>
      </c>
      <c r="GC212" s="218"/>
      <c r="GD212" s="368" t="s">
        <v>120</v>
      </c>
      <c r="GE212" s="369"/>
      <c r="GF212" s="364" t="s">
        <v>113</v>
      </c>
      <c r="GG212" s="365" t="s">
        <v>114</v>
      </c>
      <c r="GH212" s="366" t="s">
        <v>115</v>
      </c>
      <c r="GI212" s="217"/>
      <c r="GJ212" s="217"/>
      <c r="GK212" s="217"/>
      <c r="GL212" s="218"/>
      <c r="GM212" s="366" t="s">
        <v>116</v>
      </c>
      <c r="GN212" s="218"/>
      <c r="GO212" s="366" t="s">
        <v>117</v>
      </c>
      <c r="GP212" s="217"/>
      <c r="GQ212" s="218"/>
      <c r="GR212" s="365" t="s">
        <v>118</v>
      </c>
      <c r="GS212" s="367" t="s">
        <v>119</v>
      </c>
      <c r="GT212" s="218"/>
      <c r="GU212" s="368" t="s">
        <v>120</v>
      </c>
      <c r="GV212" s="369"/>
      <c r="GW212" s="364" t="s">
        <v>113</v>
      </c>
      <c r="GX212" s="365" t="s">
        <v>114</v>
      </c>
      <c r="GY212" s="366" t="s">
        <v>115</v>
      </c>
      <c r="GZ212" s="217"/>
      <c r="HA212" s="217"/>
      <c r="HB212" s="217"/>
      <c r="HC212" s="218"/>
      <c r="HD212" s="366" t="s">
        <v>116</v>
      </c>
      <c r="HE212" s="218"/>
      <c r="HF212" s="366" t="s">
        <v>117</v>
      </c>
      <c r="HG212" s="217"/>
      <c r="HH212" s="218"/>
      <c r="HI212" s="365" t="s">
        <v>118</v>
      </c>
      <c r="HJ212" s="367" t="s">
        <v>119</v>
      </c>
      <c r="HK212" s="218"/>
      <c r="HL212" s="368" t="s">
        <v>120</v>
      </c>
      <c r="HM212" s="369"/>
      <c r="HN212" s="364" t="s">
        <v>113</v>
      </c>
      <c r="HO212" s="365" t="s">
        <v>114</v>
      </c>
      <c r="HP212" s="366" t="s">
        <v>115</v>
      </c>
      <c r="HQ212" s="217"/>
      <c r="HR212" s="217"/>
      <c r="HS212" s="217"/>
      <c r="HT212" s="218"/>
      <c r="HU212" s="366" t="s">
        <v>116</v>
      </c>
      <c r="HV212" s="218"/>
      <c r="HW212" s="366" t="s">
        <v>117</v>
      </c>
      <c r="HX212" s="217"/>
      <c r="HY212" s="218"/>
      <c r="HZ212" s="365" t="s">
        <v>118</v>
      </c>
      <c r="IA212" s="367" t="s">
        <v>119</v>
      </c>
      <c r="IB212" s="218"/>
      <c r="IC212" s="368" t="s">
        <v>120</v>
      </c>
      <c r="ID212" s="369"/>
      <c r="IE212" s="364" t="s">
        <v>113</v>
      </c>
      <c r="IF212" s="365" t="s">
        <v>114</v>
      </c>
      <c r="IG212" s="366" t="s">
        <v>115</v>
      </c>
      <c r="IH212" s="217"/>
      <c r="II212" s="217"/>
      <c r="IJ212" s="217"/>
      <c r="IK212" s="218"/>
      <c r="IL212" s="366" t="s">
        <v>116</v>
      </c>
      <c r="IM212" s="218"/>
      <c r="IN212" s="366" t="s">
        <v>117</v>
      </c>
      <c r="IO212" s="217"/>
      <c r="IP212" s="218"/>
      <c r="IQ212" s="365" t="s">
        <v>118</v>
      </c>
      <c r="IR212" s="367" t="s">
        <v>119</v>
      </c>
      <c r="IS212" s="218"/>
      <c r="IT212" s="368" t="s">
        <v>120</v>
      </c>
      <c r="IU212" s="369"/>
      <c r="IV212" s="364" t="s">
        <v>113</v>
      </c>
      <c r="IW212" s="365" t="s">
        <v>114</v>
      </c>
      <c r="IX212" s="366" t="s">
        <v>115</v>
      </c>
      <c r="IY212" s="217"/>
      <c r="IZ212" s="217"/>
      <c r="JA212" s="217"/>
      <c r="JB212" s="218"/>
      <c r="JC212" s="366" t="s">
        <v>116</v>
      </c>
      <c r="JD212" s="218"/>
      <c r="JE212" s="366" t="s">
        <v>117</v>
      </c>
      <c r="JF212" s="217"/>
      <c r="JG212" s="218"/>
      <c r="JH212" s="365" t="s">
        <v>118</v>
      </c>
      <c r="JI212" s="367" t="s">
        <v>119</v>
      </c>
      <c r="JJ212" s="218"/>
      <c r="JK212" s="368" t="s">
        <v>120</v>
      </c>
      <c r="JL212" s="370"/>
      <c r="JM212" s="364" t="s">
        <v>113</v>
      </c>
      <c r="JN212" s="365" t="s">
        <v>114</v>
      </c>
      <c r="JO212" s="366" t="s">
        <v>115</v>
      </c>
      <c r="JP212" s="217"/>
      <c r="JQ212" s="217"/>
      <c r="JR212" s="217"/>
      <c r="JS212" s="218"/>
      <c r="JT212" s="366" t="s">
        <v>116</v>
      </c>
      <c r="JU212" s="218"/>
      <c r="JV212" s="366" t="s">
        <v>117</v>
      </c>
      <c r="JW212" s="217"/>
      <c r="JX212" s="218"/>
      <c r="JY212" s="365" t="s">
        <v>118</v>
      </c>
      <c r="JZ212" s="367" t="s">
        <v>119</v>
      </c>
      <c r="KA212" s="218"/>
      <c r="KB212" s="368" t="s">
        <v>120</v>
      </c>
      <c r="KC212" s="370"/>
      <c r="KD212" s="364" t="s">
        <v>113</v>
      </c>
      <c r="KE212" s="365" t="s">
        <v>114</v>
      </c>
      <c r="KF212" s="366" t="s">
        <v>115</v>
      </c>
      <c r="KG212" s="217"/>
      <c r="KH212" s="217"/>
      <c r="KI212" s="217"/>
      <c r="KJ212" s="218"/>
      <c r="KK212" s="366" t="s">
        <v>116</v>
      </c>
      <c r="KL212" s="218"/>
      <c r="KM212" s="366" t="s">
        <v>117</v>
      </c>
      <c r="KN212" s="217"/>
      <c r="KO212" s="218"/>
      <c r="KP212" s="365" t="s">
        <v>118</v>
      </c>
      <c r="KQ212" s="367" t="s">
        <v>119</v>
      </c>
      <c r="KR212" s="218"/>
      <c r="KS212" s="368" t="s">
        <v>120</v>
      </c>
      <c r="KT212" s="370"/>
      <c r="KU212" s="371"/>
    </row>
    <row r="213" ht="66.0" customHeight="1">
      <c r="A213" s="224"/>
      <c r="B213" s="46"/>
      <c r="C213" s="372" t="s">
        <v>121</v>
      </c>
      <c r="D213" s="372" t="s">
        <v>122</v>
      </c>
      <c r="E213" s="373" t="s">
        <v>123</v>
      </c>
      <c r="F213" s="372" t="s">
        <v>211</v>
      </c>
      <c r="G213" s="372" t="s">
        <v>125</v>
      </c>
      <c r="H213" s="374" t="s">
        <v>212</v>
      </c>
      <c r="I213" s="372" t="s">
        <v>127</v>
      </c>
      <c r="J213" s="374" t="str">
        <f>"Total Biaya Perawatan "&amp;G209&amp;" (Juta Rp)"</f>
        <v>Total Biaya Perawatan Triwulan II (Juta Rp)</v>
      </c>
      <c r="K213" s="374" t="str">
        <f>"Total Biaya Perawatan "&amp;G108&amp;" (Juta Rp)"</f>
        <v>Total Biaya Perawatan Triwulan I (Juta Rp)</v>
      </c>
      <c r="L213" s="372" t="s">
        <v>213</v>
      </c>
      <c r="M213" s="46"/>
      <c r="N213" s="374" t="s">
        <v>212</v>
      </c>
      <c r="O213" s="374" t="s">
        <v>131</v>
      </c>
      <c r="P213" s="228"/>
      <c r="Q213" s="369"/>
      <c r="R213" s="224"/>
      <c r="S213" s="46"/>
      <c r="T213" s="372" t="s">
        <v>121</v>
      </c>
      <c r="U213" s="372" t="s">
        <v>122</v>
      </c>
      <c r="V213" s="373" t="s">
        <v>123</v>
      </c>
      <c r="W213" s="372" t="s">
        <v>211</v>
      </c>
      <c r="X213" s="372" t="s">
        <v>125</v>
      </c>
      <c r="Y213" s="374" t="s">
        <v>212</v>
      </c>
      <c r="Z213" s="372" t="s">
        <v>127</v>
      </c>
      <c r="AA213" s="374" t="str">
        <f>"Total Biaya Perawatan "&amp;X209&amp;" (Juta Rp)"</f>
        <v>Total Biaya Perawatan Triwulan II (Juta Rp)</v>
      </c>
      <c r="AB213" s="374" t="str">
        <f>"Total Biaya Perawatan "&amp;X108&amp;" (Juta Rp)"</f>
        <v>Total Biaya Perawatan Triwulan I (Juta Rp)</v>
      </c>
      <c r="AC213" s="372" t="s">
        <v>213</v>
      </c>
      <c r="AD213" s="46"/>
      <c r="AE213" s="374" t="s">
        <v>212</v>
      </c>
      <c r="AF213" s="374" t="s">
        <v>131</v>
      </c>
      <c r="AG213" s="228"/>
      <c r="AH213" s="369"/>
      <c r="AI213" s="224"/>
      <c r="AJ213" s="46"/>
      <c r="AK213" s="372" t="s">
        <v>121</v>
      </c>
      <c r="AL213" s="372" t="s">
        <v>122</v>
      </c>
      <c r="AM213" s="373" t="s">
        <v>123</v>
      </c>
      <c r="AN213" s="372" t="s">
        <v>211</v>
      </c>
      <c r="AO213" s="372" t="s">
        <v>125</v>
      </c>
      <c r="AP213" s="374" t="s">
        <v>212</v>
      </c>
      <c r="AQ213" s="372" t="s">
        <v>127</v>
      </c>
      <c r="AR213" s="374" t="str">
        <f>"Total Biaya Perawatan "&amp;AO209&amp;" (Juta Rp)"</f>
        <v>Total Biaya Perawatan Triwulan II (Juta Rp)</v>
      </c>
      <c r="AS213" s="374" t="str">
        <f>"Total Biaya Perawatan "&amp;AO108&amp;" (Juta Rp)"</f>
        <v>Total Biaya Perawatan Triwulan I (Juta Rp)</v>
      </c>
      <c r="AT213" s="372" t="s">
        <v>213</v>
      </c>
      <c r="AU213" s="46"/>
      <c r="AV213" s="374" t="s">
        <v>212</v>
      </c>
      <c r="AW213" s="374" t="s">
        <v>131</v>
      </c>
      <c r="AX213" s="228"/>
      <c r="AY213" s="369"/>
      <c r="AZ213" s="224"/>
      <c r="BA213" s="46"/>
      <c r="BB213" s="372" t="s">
        <v>121</v>
      </c>
      <c r="BC213" s="372" t="s">
        <v>122</v>
      </c>
      <c r="BD213" s="373" t="s">
        <v>123</v>
      </c>
      <c r="BE213" s="372" t="s">
        <v>211</v>
      </c>
      <c r="BF213" s="372" t="s">
        <v>125</v>
      </c>
      <c r="BG213" s="374" t="s">
        <v>212</v>
      </c>
      <c r="BH213" s="372" t="s">
        <v>127</v>
      </c>
      <c r="BI213" s="374" t="str">
        <f>"Total Biaya Perawatan "&amp;BF209&amp;" (Juta Rp)"</f>
        <v>Total Biaya Perawatan Triwulan II (Juta Rp)</v>
      </c>
      <c r="BJ213" s="374" t="str">
        <f>"Total Biaya Perawatan "&amp;BF108&amp;" (Juta Rp)"</f>
        <v>Total Biaya Perawatan Triwulan I (Juta Rp)</v>
      </c>
      <c r="BK213" s="372" t="s">
        <v>213</v>
      </c>
      <c r="BL213" s="46"/>
      <c r="BM213" s="374" t="s">
        <v>212</v>
      </c>
      <c r="BN213" s="374" t="s">
        <v>131</v>
      </c>
      <c r="BO213" s="228"/>
      <c r="BP213" s="369"/>
      <c r="BQ213" s="224"/>
      <c r="BR213" s="46"/>
      <c r="BS213" s="372" t="s">
        <v>121</v>
      </c>
      <c r="BT213" s="372" t="s">
        <v>122</v>
      </c>
      <c r="BU213" s="373" t="s">
        <v>123</v>
      </c>
      <c r="BV213" s="372" t="s">
        <v>211</v>
      </c>
      <c r="BW213" s="372" t="s">
        <v>125</v>
      </c>
      <c r="BX213" s="374" t="s">
        <v>212</v>
      </c>
      <c r="BY213" s="372" t="s">
        <v>127</v>
      </c>
      <c r="BZ213" s="374" t="str">
        <f>"Total Biaya Perawatan "&amp;BW209&amp;" (Juta Rp)"</f>
        <v>Total Biaya Perawatan Triwulan II (Juta Rp)</v>
      </c>
      <c r="CA213" s="374" t="str">
        <f>"Total Biaya Perawatan "&amp;BW108&amp;" (Juta Rp)"</f>
        <v>Total Biaya Perawatan Triwulan I (Juta Rp)</v>
      </c>
      <c r="CB213" s="372" t="s">
        <v>213</v>
      </c>
      <c r="CC213" s="46"/>
      <c r="CD213" s="374" t="s">
        <v>212</v>
      </c>
      <c r="CE213" s="374" t="s">
        <v>131</v>
      </c>
      <c r="CF213" s="228"/>
      <c r="CG213" s="369"/>
      <c r="CH213" s="224"/>
      <c r="CI213" s="46"/>
      <c r="CJ213" s="372" t="s">
        <v>121</v>
      </c>
      <c r="CK213" s="372" t="s">
        <v>122</v>
      </c>
      <c r="CL213" s="373" t="s">
        <v>123</v>
      </c>
      <c r="CM213" s="372" t="s">
        <v>211</v>
      </c>
      <c r="CN213" s="372" t="s">
        <v>125</v>
      </c>
      <c r="CO213" s="374" t="s">
        <v>212</v>
      </c>
      <c r="CP213" s="372" t="s">
        <v>127</v>
      </c>
      <c r="CQ213" s="374" t="str">
        <f>"Total Biaya Perawatan "&amp;CN209&amp;" (Juta Rp)"</f>
        <v>Total Biaya Perawatan Triwulan II (Juta Rp)</v>
      </c>
      <c r="CR213" s="374" t="str">
        <f>"Total Biaya Perawatan "&amp;CN108&amp;" (Juta Rp)"</f>
        <v>Total Biaya Perawatan Triwulan I (Juta Rp)</v>
      </c>
      <c r="CS213" s="372" t="s">
        <v>213</v>
      </c>
      <c r="CT213" s="46"/>
      <c r="CU213" s="374" t="s">
        <v>212</v>
      </c>
      <c r="CV213" s="374" t="s">
        <v>131</v>
      </c>
      <c r="CW213" s="228"/>
      <c r="CX213" s="369"/>
      <c r="CY213" s="224"/>
      <c r="CZ213" s="46"/>
      <c r="DA213" s="372" t="s">
        <v>121</v>
      </c>
      <c r="DB213" s="372" t="s">
        <v>122</v>
      </c>
      <c r="DC213" s="373" t="s">
        <v>123</v>
      </c>
      <c r="DD213" s="372" t="s">
        <v>211</v>
      </c>
      <c r="DE213" s="372" t="s">
        <v>125</v>
      </c>
      <c r="DF213" s="374" t="s">
        <v>212</v>
      </c>
      <c r="DG213" s="372" t="s">
        <v>127</v>
      </c>
      <c r="DH213" s="374" t="str">
        <f>"Total Biaya Perawatan "&amp;DE209&amp;" (Juta Rp)"</f>
        <v>Total Biaya Perawatan Triwulan II (Juta Rp)</v>
      </c>
      <c r="DI213" s="374" t="str">
        <f>"Total Biaya Perawatan "&amp;DE108&amp;" (Juta Rp)"</f>
        <v>Total Biaya Perawatan Triwulan I (Juta Rp)</v>
      </c>
      <c r="DJ213" s="372" t="s">
        <v>213</v>
      </c>
      <c r="DK213" s="46"/>
      <c r="DL213" s="374" t="s">
        <v>212</v>
      </c>
      <c r="DM213" s="374" t="s">
        <v>131</v>
      </c>
      <c r="DN213" s="228"/>
      <c r="DO213" s="369"/>
      <c r="DP213" s="224"/>
      <c r="DQ213" s="46"/>
      <c r="DR213" s="372" t="s">
        <v>121</v>
      </c>
      <c r="DS213" s="372" t="s">
        <v>122</v>
      </c>
      <c r="DT213" s="373" t="s">
        <v>123</v>
      </c>
      <c r="DU213" s="372" t="s">
        <v>211</v>
      </c>
      <c r="DV213" s="372" t="s">
        <v>125</v>
      </c>
      <c r="DW213" s="374" t="s">
        <v>212</v>
      </c>
      <c r="DX213" s="372" t="s">
        <v>127</v>
      </c>
      <c r="DY213" s="374" t="str">
        <f>"Total Biaya Perawatan "&amp;DV209&amp;" (Juta Rp)"</f>
        <v>Total Biaya Perawatan Triwulan II (Juta Rp)</v>
      </c>
      <c r="DZ213" s="374" t="str">
        <f>"Total Biaya Perawatan "&amp;DV108&amp;" (Juta Rp)"</f>
        <v>Total Biaya Perawatan Triwulan I (Juta Rp)</v>
      </c>
      <c r="EA213" s="372" t="s">
        <v>213</v>
      </c>
      <c r="EB213" s="46"/>
      <c r="EC213" s="374" t="s">
        <v>212</v>
      </c>
      <c r="ED213" s="374" t="s">
        <v>131</v>
      </c>
      <c r="EE213" s="228"/>
      <c r="EF213" s="369"/>
      <c r="EG213" s="224"/>
      <c r="EH213" s="46"/>
      <c r="EI213" s="372" t="s">
        <v>121</v>
      </c>
      <c r="EJ213" s="372" t="s">
        <v>122</v>
      </c>
      <c r="EK213" s="373" t="s">
        <v>123</v>
      </c>
      <c r="EL213" s="372" t="s">
        <v>211</v>
      </c>
      <c r="EM213" s="372" t="s">
        <v>125</v>
      </c>
      <c r="EN213" s="374" t="s">
        <v>212</v>
      </c>
      <c r="EO213" s="372" t="s">
        <v>127</v>
      </c>
      <c r="EP213" s="374" t="str">
        <f>"Total Biaya Perawatan "&amp;EM209&amp;" (Juta Rp)"</f>
        <v>Total Biaya Perawatan Triwulan II (Juta Rp)</v>
      </c>
      <c r="EQ213" s="374" t="str">
        <f>"Total Biaya Perawatan "&amp;EM108&amp;" (Juta Rp)"</f>
        <v>Total Biaya Perawatan Triwulan I (Juta Rp)</v>
      </c>
      <c r="ER213" s="372" t="s">
        <v>213</v>
      </c>
      <c r="ES213" s="46"/>
      <c r="ET213" s="374" t="s">
        <v>212</v>
      </c>
      <c r="EU213" s="374" t="s">
        <v>131</v>
      </c>
      <c r="EV213" s="228"/>
      <c r="EW213" s="369"/>
      <c r="EX213" s="224"/>
      <c r="EY213" s="46"/>
      <c r="EZ213" s="372" t="s">
        <v>121</v>
      </c>
      <c r="FA213" s="372" t="s">
        <v>122</v>
      </c>
      <c r="FB213" s="373" t="s">
        <v>123</v>
      </c>
      <c r="FC213" s="372" t="s">
        <v>211</v>
      </c>
      <c r="FD213" s="372" t="s">
        <v>125</v>
      </c>
      <c r="FE213" s="374" t="s">
        <v>212</v>
      </c>
      <c r="FF213" s="372" t="s">
        <v>127</v>
      </c>
      <c r="FG213" s="374" t="str">
        <f>"Total Biaya Perawatan "&amp;FD209&amp;" (Juta Rp)"</f>
        <v>Total Biaya Perawatan Triwulan II (Juta Rp)</v>
      </c>
      <c r="FH213" s="374" t="str">
        <f>"Total Biaya Perawatan "&amp;FD108&amp;" (Juta Rp)"</f>
        <v>Total Biaya Perawatan Triwulan I (Juta Rp)</v>
      </c>
      <c r="FI213" s="372" t="s">
        <v>213</v>
      </c>
      <c r="FJ213" s="46"/>
      <c r="FK213" s="374" t="s">
        <v>212</v>
      </c>
      <c r="FL213" s="374" t="s">
        <v>131</v>
      </c>
      <c r="FM213" s="228"/>
      <c r="FN213" s="369"/>
      <c r="FO213" s="224"/>
      <c r="FP213" s="46"/>
      <c r="FQ213" s="372" t="s">
        <v>121</v>
      </c>
      <c r="FR213" s="372" t="s">
        <v>122</v>
      </c>
      <c r="FS213" s="373" t="s">
        <v>123</v>
      </c>
      <c r="FT213" s="372" t="s">
        <v>211</v>
      </c>
      <c r="FU213" s="372" t="s">
        <v>125</v>
      </c>
      <c r="FV213" s="374" t="s">
        <v>212</v>
      </c>
      <c r="FW213" s="372" t="s">
        <v>127</v>
      </c>
      <c r="FX213" s="374" t="str">
        <f>"Total Biaya Perawatan "&amp;FU209&amp;" (Juta Rp)"</f>
        <v>Total Biaya Perawatan Triwulan II (Juta Rp)</v>
      </c>
      <c r="FY213" s="374" t="str">
        <f>"Total Biaya Perawatan "&amp;FU108&amp;" (Juta Rp)"</f>
        <v>Total Biaya Perawatan Triwulan I (Juta Rp)</v>
      </c>
      <c r="FZ213" s="372" t="s">
        <v>213</v>
      </c>
      <c r="GA213" s="46"/>
      <c r="GB213" s="374" t="s">
        <v>212</v>
      </c>
      <c r="GC213" s="374" t="s">
        <v>131</v>
      </c>
      <c r="GD213" s="228"/>
      <c r="GE213" s="369"/>
      <c r="GF213" s="224"/>
      <c r="GG213" s="46"/>
      <c r="GH213" s="372" t="s">
        <v>121</v>
      </c>
      <c r="GI213" s="372" t="s">
        <v>122</v>
      </c>
      <c r="GJ213" s="373" t="s">
        <v>123</v>
      </c>
      <c r="GK213" s="372" t="s">
        <v>211</v>
      </c>
      <c r="GL213" s="372" t="s">
        <v>125</v>
      </c>
      <c r="GM213" s="374" t="s">
        <v>212</v>
      </c>
      <c r="GN213" s="372" t="s">
        <v>127</v>
      </c>
      <c r="GO213" s="374" t="str">
        <f>"Total Biaya Perawatan "&amp;GL209&amp;" (Juta Rp)"</f>
        <v>Total Biaya Perawatan Triwulan II (Juta Rp)</v>
      </c>
      <c r="GP213" s="374" t="str">
        <f>"Total Biaya Perawatan "&amp;GL108&amp;" (Juta Rp)"</f>
        <v>Total Biaya Perawatan Triwulan I (Juta Rp)</v>
      </c>
      <c r="GQ213" s="372" t="s">
        <v>213</v>
      </c>
      <c r="GR213" s="46"/>
      <c r="GS213" s="374" t="s">
        <v>212</v>
      </c>
      <c r="GT213" s="374" t="s">
        <v>131</v>
      </c>
      <c r="GU213" s="228"/>
      <c r="GV213" s="369"/>
      <c r="GW213" s="224"/>
      <c r="GX213" s="46"/>
      <c r="GY213" s="372" t="s">
        <v>121</v>
      </c>
      <c r="GZ213" s="372" t="s">
        <v>122</v>
      </c>
      <c r="HA213" s="373" t="s">
        <v>123</v>
      </c>
      <c r="HB213" s="372" t="s">
        <v>211</v>
      </c>
      <c r="HC213" s="372" t="s">
        <v>125</v>
      </c>
      <c r="HD213" s="374" t="s">
        <v>212</v>
      </c>
      <c r="HE213" s="372" t="s">
        <v>127</v>
      </c>
      <c r="HF213" s="374" t="str">
        <f>"Total Biaya Perawatan "&amp;HC209&amp;" (Juta Rp)"</f>
        <v>Total Biaya Perawatan Triwulan II (Juta Rp)</v>
      </c>
      <c r="HG213" s="374" t="str">
        <f>"Total Biaya Perawatan "&amp;HC108&amp;" (Juta Rp)"</f>
        <v>Total Biaya Perawatan Triwulan I (Juta Rp)</v>
      </c>
      <c r="HH213" s="372" t="s">
        <v>213</v>
      </c>
      <c r="HI213" s="46"/>
      <c r="HJ213" s="374" t="s">
        <v>212</v>
      </c>
      <c r="HK213" s="374" t="s">
        <v>131</v>
      </c>
      <c r="HL213" s="228"/>
      <c r="HM213" s="369"/>
      <c r="HN213" s="224"/>
      <c r="HO213" s="46"/>
      <c r="HP213" s="372" t="s">
        <v>121</v>
      </c>
      <c r="HQ213" s="372" t="s">
        <v>122</v>
      </c>
      <c r="HR213" s="373" t="s">
        <v>123</v>
      </c>
      <c r="HS213" s="372" t="s">
        <v>211</v>
      </c>
      <c r="HT213" s="372" t="s">
        <v>125</v>
      </c>
      <c r="HU213" s="374" t="s">
        <v>212</v>
      </c>
      <c r="HV213" s="372" t="s">
        <v>127</v>
      </c>
      <c r="HW213" s="374" t="str">
        <f>"Total Biaya Perawatan "&amp;HT209&amp;" (Juta Rp)"</f>
        <v>Total Biaya Perawatan Triwulan II (Juta Rp)</v>
      </c>
      <c r="HX213" s="374" t="str">
        <f>"Total Biaya Perawatan "&amp;HT108&amp;" (Juta Rp)"</f>
        <v>Total Biaya Perawatan Triwulan I (Juta Rp)</v>
      </c>
      <c r="HY213" s="372" t="s">
        <v>213</v>
      </c>
      <c r="HZ213" s="46"/>
      <c r="IA213" s="374" t="s">
        <v>212</v>
      </c>
      <c r="IB213" s="374" t="s">
        <v>131</v>
      </c>
      <c r="IC213" s="228"/>
      <c r="ID213" s="369"/>
      <c r="IE213" s="224"/>
      <c r="IF213" s="46"/>
      <c r="IG213" s="372" t="s">
        <v>121</v>
      </c>
      <c r="IH213" s="372" t="s">
        <v>122</v>
      </c>
      <c r="II213" s="373" t="s">
        <v>123</v>
      </c>
      <c r="IJ213" s="372" t="s">
        <v>211</v>
      </c>
      <c r="IK213" s="372" t="s">
        <v>125</v>
      </c>
      <c r="IL213" s="374" t="s">
        <v>212</v>
      </c>
      <c r="IM213" s="372" t="s">
        <v>127</v>
      </c>
      <c r="IN213" s="374" t="str">
        <f>"Total Biaya Perawatan "&amp;IK209&amp;" (Juta Rp)"</f>
        <v>Total Biaya Perawatan Triwulan II (Juta Rp)</v>
      </c>
      <c r="IO213" s="374" t="str">
        <f>"Total Biaya Perawatan "&amp;IK108&amp;" (Juta Rp)"</f>
        <v>Total Biaya Perawatan Triwulan I (Juta Rp)</v>
      </c>
      <c r="IP213" s="372" t="s">
        <v>213</v>
      </c>
      <c r="IQ213" s="46"/>
      <c r="IR213" s="374" t="s">
        <v>212</v>
      </c>
      <c r="IS213" s="374" t="s">
        <v>131</v>
      </c>
      <c r="IT213" s="228"/>
      <c r="IU213" s="369"/>
      <c r="IV213" s="224"/>
      <c r="IW213" s="46"/>
      <c r="IX213" s="372" t="s">
        <v>121</v>
      </c>
      <c r="IY213" s="372" t="s">
        <v>122</v>
      </c>
      <c r="IZ213" s="373" t="s">
        <v>123</v>
      </c>
      <c r="JA213" s="372" t="s">
        <v>211</v>
      </c>
      <c r="JB213" s="372" t="s">
        <v>125</v>
      </c>
      <c r="JC213" s="374" t="s">
        <v>212</v>
      </c>
      <c r="JD213" s="372" t="s">
        <v>127</v>
      </c>
      <c r="JE213" s="374" t="str">
        <f>"Total Biaya Perawatan "&amp;JB209&amp;" (Juta Rp)"</f>
        <v>Total Biaya Perawatan Triwulan II (Juta Rp)</v>
      </c>
      <c r="JF213" s="374" t="str">
        <f>"Total Biaya Perawatan "&amp;JB108&amp;" (Juta Rp)"</f>
        <v>Total Biaya Perawatan Triwulan I (Juta Rp)</v>
      </c>
      <c r="JG213" s="372" t="s">
        <v>213</v>
      </c>
      <c r="JH213" s="46"/>
      <c r="JI213" s="374" t="s">
        <v>212</v>
      </c>
      <c r="JJ213" s="374" t="s">
        <v>131</v>
      </c>
      <c r="JK213" s="228"/>
      <c r="JL213" s="370"/>
      <c r="JM213" s="224"/>
      <c r="JN213" s="46"/>
      <c r="JO213" s="372" t="s">
        <v>121</v>
      </c>
      <c r="JP213" s="372" t="s">
        <v>122</v>
      </c>
      <c r="JQ213" s="373" t="s">
        <v>123</v>
      </c>
      <c r="JR213" s="372" t="s">
        <v>211</v>
      </c>
      <c r="JS213" s="372" t="s">
        <v>125</v>
      </c>
      <c r="JT213" s="374" t="s">
        <v>212</v>
      </c>
      <c r="JU213" s="372" t="s">
        <v>127</v>
      </c>
      <c r="JV213" s="374" t="str">
        <f>"Total Biaya Perawatan "&amp;JS209&amp;" (Juta Rp)"</f>
        <v>Total Biaya Perawatan Triwulan II (Juta Rp)</v>
      </c>
      <c r="JW213" s="374" t="str">
        <f>"Total Biaya Perawatan "&amp;JS108&amp;" (Juta Rp)"</f>
        <v>Total Biaya Perawatan Triwulan I (Juta Rp)</v>
      </c>
      <c r="JX213" s="372" t="s">
        <v>213</v>
      </c>
      <c r="JY213" s="46"/>
      <c r="JZ213" s="374" t="s">
        <v>212</v>
      </c>
      <c r="KA213" s="374" t="s">
        <v>131</v>
      </c>
      <c r="KB213" s="228"/>
      <c r="KC213" s="370"/>
      <c r="KD213" s="224"/>
      <c r="KE213" s="46"/>
      <c r="KF213" s="372" t="s">
        <v>121</v>
      </c>
      <c r="KG213" s="372" t="s">
        <v>122</v>
      </c>
      <c r="KH213" s="373" t="s">
        <v>123</v>
      </c>
      <c r="KI213" s="372" t="s">
        <v>211</v>
      </c>
      <c r="KJ213" s="372" t="s">
        <v>125</v>
      </c>
      <c r="KK213" s="374" t="s">
        <v>212</v>
      </c>
      <c r="KL213" s="372" t="s">
        <v>127</v>
      </c>
      <c r="KM213" s="374" t="str">
        <f>"Total Biaya Perawatan "&amp;KJ209&amp;" (Juta Rp)"</f>
        <v>Total Biaya Perawatan Triwulan II (Juta Rp)</v>
      </c>
      <c r="KN213" s="374" t="str">
        <f>"Total Biaya Perawatan "&amp;KJ108&amp;" (Juta Rp)"</f>
        <v>Total Biaya Perawatan Triwulan I (Juta Rp)</v>
      </c>
      <c r="KO213" s="372" t="s">
        <v>213</v>
      </c>
      <c r="KP213" s="46"/>
      <c r="KQ213" s="374" t="s">
        <v>212</v>
      </c>
      <c r="KR213" s="374" t="s">
        <v>131</v>
      </c>
      <c r="KS213" s="228"/>
      <c r="KT213" s="370"/>
      <c r="KU213" s="371"/>
    </row>
    <row r="214" ht="15.75" customHeight="1">
      <c r="A214" s="375">
        <v>-1.0</v>
      </c>
      <c r="B214" s="376">
        <v>-2.0</v>
      </c>
      <c r="C214" s="376">
        <v>-3.0</v>
      </c>
      <c r="D214" s="376">
        <v>-4.0</v>
      </c>
      <c r="E214" s="376">
        <v>-5.0</v>
      </c>
      <c r="F214" s="376">
        <v>-6.0</v>
      </c>
      <c r="G214" s="376">
        <v>-7.0</v>
      </c>
      <c r="H214" s="376">
        <v>-8.0</v>
      </c>
      <c r="I214" s="376">
        <v>-9.0</v>
      </c>
      <c r="J214" s="376">
        <v>-10.0</v>
      </c>
      <c r="K214" s="376">
        <v>-11.0</v>
      </c>
      <c r="L214" s="376">
        <v>-12.0</v>
      </c>
      <c r="M214" s="376">
        <v>-13.0</v>
      </c>
      <c r="N214" s="376">
        <v>-14.0</v>
      </c>
      <c r="O214" s="376">
        <v>-15.0</v>
      </c>
      <c r="P214" s="376">
        <v>-16.0</v>
      </c>
      <c r="Q214" s="377"/>
      <c r="R214" s="375">
        <v>-1.0</v>
      </c>
      <c r="S214" s="376">
        <v>-2.0</v>
      </c>
      <c r="T214" s="376">
        <v>-3.0</v>
      </c>
      <c r="U214" s="376">
        <v>-4.0</v>
      </c>
      <c r="V214" s="376">
        <v>-5.0</v>
      </c>
      <c r="W214" s="376">
        <v>-6.0</v>
      </c>
      <c r="X214" s="376">
        <v>-7.0</v>
      </c>
      <c r="Y214" s="376">
        <v>-8.0</v>
      </c>
      <c r="Z214" s="376">
        <v>-9.0</v>
      </c>
      <c r="AA214" s="376">
        <v>-10.0</v>
      </c>
      <c r="AB214" s="376">
        <v>-11.0</v>
      </c>
      <c r="AC214" s="376">
        <v>-12.0</v>
      </c>
      <c r="AD214" s="376">
        <v>-13.0</v>
      </c>
      <c r="AE214" s="376">
        <v>-14.0</v>
      </c>
      <c r="AF214" s="376">
        <v>-15.0</v>
      </c>
      <c r="AG214" s="376">
        <v>-16.0</v>
      </c>
      <c r="AH214" s="377"/>
      <c r="AI214" s="375">
        <v>-1.0</v>
      </c>
      <c r="AJ214" s="376">
        <v>-2.0</v>
      </c>
      <c r="AK214" s="376">
        <v>-3.0</v>
      </c>
      <c r="AL214" s="376">
        <v>-4.0</v>
      </c>
      <c r="AM214" s="376">
        <v>-5.0</v>
      </c>
      <c r="AN214" s="376">
        <v>-6.0</v>
      </c>
      <c r="AO214" s="376">
        <v>-7.0</v>
      </c>
      <c r="AP214" s="376">
        <v>-8.0</v>
      </c>
      <c r="AQ214" s="376">
        <v>-9.0</v>
      </c>
      <c r="AR214" s="376">
        <v>-10.0</v>
      </c>
      <c r="AS214" s="376">
        <v>-11.0</v>
      </c>
      <c r="AT214" s="376">
        <v>-12.0</v>
      </c>
      <c r="AU214" s="376">
        <v>-13.0</v>
      </c>
      <c r="AV214" s="376">
        <v>-14.0</v>
      </c>
      <c r="AW214" s="376">
        <v>-15.0</v>
      </c>
      <c r="AX214" s="376">
        <v>-16.0</v>
      </c>
      <c r="AY214" s="377"/>
      <c r="AZ214" s="375">
        <v>-1.0</v>
      </c>
      <c r="BA214" s="376">
        <v>-2.0</v>
      </c>
      <c r="BB214" s="376">
        <v>-3.0</v>
      </c>
      <c r="BC214" s="376">
        <v>-4.0</v>
      </c>
      <c r="BD214" s="376">
        <v>-5.0</v>
      </c>
      <c r="BE214" s="376">
        <v>-6.0</v>
      </c>
      <c r="BF214" s="376">
        <v>-7.0</v>
      </c>
      <c r="BG214" s="376">
        <v>-8.0</v>
      </c>
      <c r="BH214" s="376">
        <v>-9.0</v>
      </c>
      <c r="BI214" s="376">
        <v>-10.0</v>
      </c>
      <c r="BJ214" s="376">
        <v>-11.0</v>
      </c>
      <c r="BK214" s="376">
        <v>-12.0</v>
      </c>
      <c r="BL214" s="376">
        <v>-13.0</v>
      </c>
      <c r="BM214" s="376">
        <v>-14.0</v>
      </c>
      <c r="BN214" s="376">
        <v>-15.0</v>
      </c>
      <c r="BO214" s="376">
        <v>-16.0</v>
      </c>
      <c r="BP214" s="377"/>
      <c r="BQ214" s="375">
        <v>-1.0</v>
      </c>
      <c r="BR214" s="376">
        <v>-2.0</v>
      </c>
      <c r="BS214" s="376">
        <v>-3.0</v>
      </c>
      <c r="BT214" s="376">
        <v>-4.0</v>
      </c>
      <c r="BU214" s="376">
        <v>-5.0</v>
      </c>
      <c r="BV214" s="376">
        <v>-6.0</v>
      </c>
      <c r="BW214" s="376">
        <v>-7.0</v>
      </c>
      <c r="BX214" s="376">
        <v>-8.0</v>
      </c>
      <c r="BY214" s="376">
        <v>-9.0</v>
      </c>
      <c r="BZ214" s="376">
        <v>-10.0</v>
      </c>
      <c r="CA214" s="376">
        <v>-11.0</v>
      </c>
      <c r="CB214" s="376">
        <v>-12.0</v>
      </c>
      <c r="CC214" s="376">
        <v>-13.0</v>
      </c>
      <c r="CD214" s="376">
        <v>-14.0</v>
      </c>
      <c r="CE214" s="376">
        <v>-15.0</v>
      </c>
      <c r="CF214" s="376">
        <v>-16.0</v>
      </c>
      <c r="CG214" s="377"/>
      <c r="CH214" s="375">
        <v>-1.0</v>
      </c>
      <c r="CI214" s="376">
        <v>-2.0</v>
      </c>
      <c r="CJ214" s="376">
        <v>-3.0</v>
      </c>
      <c r="CK214" s="376">
        <v>-4.0</v>
      </c>
      <c r="CL214" s="376">
        <v>-5.0</v>
      </c>
      <c r="CM214" s="376">
        <v>-6.0</v>
      </c>
      <c r="CN214" s="376">
        <v>-7.0</v>
      </c>
      <c r="CO214" s="376">
        <v>-8.0</v>
      </c>
      <c r="CP214" s="376">
        <v>-9.0</v>
      </c>
      <c r="CQ214" s="376">
        <v>-10.0</v>
      </c>
      <c r="CR214" s="376">
        <v>-11.0</v>
      </c>
      <c r="CS214" s="376">
        <v>-12.0</v>
      </c>
      <c r="CT214" s="376">
        <v>-13.0</v>
      </c>
      <c r="CU214" s="376">
        <v>-14.0</v>
      </c>
      <c r="CV214" s="376">
        <v>-15.0</v>
      </c>
      <c r="CW214" s="376">
        <v>-16.0</v>
      </c>
      <c r="CX214" s="377"/>
      <c r="CY214" s="375">
        <v>-1.0</v>
      </c>
      <c r="CZ214" s="376">
        <v>-2.0</v>
      </c>
      <c r="DA214" s="376">
        <v>-3.0</v>
      </c>
      <c r="DB214" s="376">
        <v>-4.0</v>
      </c>
      <c r="DC214" s="376">
        <v>-5.0</v>
      </c>
      <c r="DD214" s="376">
        <v>-6.0</v>
      </c>
      <c r="DE214" s="376">
        <v>-7.0</v>
      </c>
      <c r="DF214" s="376">
        <v>-8.0</v>
      </c>
      <c r="DG214" s="376">
        <v>-9.0</v>
      </c>
      <c r="DH214" s="376">
        <v>-10.0</v>
      </c>
      <c r="DI214" s="376">
        <v>-11.0</v>
      </c>
      <c r="DJ214" s="376">
        <v>-12.0</v>
      </c>
      <c r="DK214" s="376">
        <v>-13.0</v>
      </c>
      <c r="DL214" s="376">
        <v>-14.0</v>
      </c>
      <c r="DM214" s="376">
        <v>-15.0</v>
      </c>
      <c r="DN214" s="376">
        <v>-16.0</v>
      </c>
      <c r="DO214" s="377"/>
      <c r="DP214" s="375">
        <v>-1.0</v>
      </c>
      <c r="DQ214" s="376">
        <v>-2.0</v>
      </c>
      <c r="DR214" s="376">
        <v>-3.0</v>
      </c>
      <c r="DS214" s="376">
        <v>-4.0</v>
      </c>
      <c r="DT214" s="376">
        <v>-5.0</v>
      </c>
      <c r="DU214" s="376">
        <v>-6.0</v>
      </c>
      <c r="DV214" s="376">
        <v>-7.0</v>
      </c>
      <c r="DW214" s="376">
        <v>-8.0</v>
      </c>
      <c r="DX214" s="376">
        <v>-9.0</v>
      </c>
      <c r="DY214" s="376">
        <v>-10.0</v>
      </c>
      <c r="DZ214" s="376">
        <v>-11.0</v>
      </c>
      <c r="EA214" s="376">
        <v>-12.0</v>
      </c>
      <c r="EB214" s="376">
        <v>-13.0</v>
      </c>
      <c r="EC214" s="376">
        <v>-14.0</v>
      </c>
      <c r="ED214" s="376">
        <v>-15.0</v>
      </c>
      <c r="EE214" s="376">
        <v>-16.0</v>
      </c>
      <c r="EF214" s="377"/>
      <c r="EG214" s="375">
        <v>-1.0</v>
      </c>
      <c r="EH214" s="376">
        <v>-2.0</v>
      </c>
      <c r="EI214" s="376">
        <v>-3.0</v>
      </c>
      <c r="EJ214" s="376">
        <v>-4.0</v>
      </c>
      <c r="EK214" s="376">
        <v>-5.0</v>
      </c>
      <c r="EL214" s="376">
        <v>-6.0</v>
      </c>
      <c r="EM214" s="376">
        <v>-7.0</v>
      </c>
      <c r="EN214" s="376">
        <v>-8.0</v>
      </c>
      <c r="EO214" s="376">
        <v>-9.0</v>
      </c>
      <c r="EP214" s="376">
        <v>-10.0</v>
      </c>
      <c r="EQ214" s="376">
        <v>-11.0</v>
      </c>
      <c r="ER214" s="376">
        <v>-12.0</v>
      </c>
      <c r="ES214" s="376">
        <v>-13.0</v>
      </c>
      <c r="ET214" s="376">
        <v>-14.0</v>
      </c>
      <c r="EU214" s="376">
        <v>-15.0</v>
      </c>
      <c r="EV214" s="376">
        <v>-16.0</v>
      </c>
      <c r="EW214" s="377"/>
      <c r="EX214" s="375">
        <v>-1.0</v>
      </c>
      <c r="EY214" s="376">
        <v>-2.0</v>
      </c>
      <c r="EZ214" s="376">
        <v>-3.0</v>
      </c>
      <c r="FA214" s="376">
        <v>-4.0</v>
      </c>
      <c r="FB214" s="376">
        <v>-5.0</v>
      </c>
      <c r="FC214" s="376">
        <v>-6.0</v>
      </c>
      <c r="FD214" s="376">
        <v>-7.0</v>
      </c>
      <c r="FE214" s="376">
        <v>-8.0</v>
      </c>
      <c r="FF214" s="376">
        <v>-9.0</v>
      </c>
      <c r="FG214" s="376">
        <v>-10.0</v>
      </c>
      <c r="FH214" s="376">
        <v>-11.0</v>
      </c>
      <c r="FI214" s="376">
        <v>-12.0</v>
      </c>
      <c r="FJ214" s="376">
        <v>-13.0</v>
      </c>
      <c r="FK214" s="376">
        <v>-14.0</v>
      </c>
      <c r="FL214" s="376">
        <v>-15.0</v>
      </c>
      <c r="FM214" s="376">
        <v>-16.0</v>
      </c>
      <c r="FN214" s="377"/>
      <c r="FO214" s="375">
        <v>-1.0</v>
      </c>
      <c r="FP214" s="376">
        <v>-2.0</v>
      </c>
      <c r="FQ214" s="376">
        <v>-3.0</v>
      </c>
      <c r="FR214" s="376">
        <v>-4.0</v>
      </c>
      <c r="FS214" s="376">
        <v>-5.0</v>
      </c>
      <c r="FT214" s="376">
        <v>-6.0</v>
      </c>
      <c r="FU214" s="376">
        <v>-7.0</v>
      </c>
      <c r="FV214" s="376">
        <v>-8.0</v>
      </c>
      <c r="FW214" s="376">
        <v>-9.0</v>
      </c>
      <c r="FX214" s="376">
        <v>-10.0</v>
      </c>
      <c r="FY214" s="376">
        <v>-11.0</v>
      </c>
      <c r="FZ214" s="376">
        <v>-12.0</v>
      </c>
      <c r="GA214" s="376">
        <v>-13.0</v>
      </c>
      <c r="GB214" s="376">
        <v>-14.0</v>
      </c>
      <c r="GC214" s="376">
        <v>-15.0</v>
      </c>
      <c r="GD214" s="376">
        <v>-16.0</v>
      </c>
      <c r="GE214" s="377"/>
      <c r="GF214" s="375">
        <v>-1.0</v>
      </c>
      <c r="GG214" s="376">
        <v>-2.0</v>
      </c>
      <c r="GH214" s="376">
        <v>-3.0</v>
      </c>
      <c r="GI214" s="376">
        <v>-4.0</v>
      </c>
      <c r="GJ214" s="376">
        <v>-5.0</v>
      </c>
      <c r="GK214" s="376">
        <v>-6.0</v>
      </c>
      <c r="GL214" s="376">
        <v>-7.0</v>
      </c>
      <c r="GM214" s="376">
        <v>-8.0</v>
      </c>
      <c r="GN214" s="376">
        <v>-9.0</v>
      </c>
      <c r="GO214" s="376">
        <v>-10.0</v>
      </c>
      <c r="GP214" s="376">
        <v>-11.0</v>
      </c>
      <c r="GQ214" s="376">
        <v>-12.0</v>
      </c>
      <c r="GR214" s="376">
        <v>-13.0</v>
      </c>
      <c r="GS214" s="376">
        <v>-14.0</v>
      </c>
      <c r="GT214" s="376">
        <v>-15.0</v>
      </c>
      <c r="GU214" s="376">
        <v>-16.0</v>
      </c>
      <c r="GV214" s="377"/>
      <c r="GW214" s="375">
        <v>-1.0</v>
      </c>
      <c r="GX214" s="376">
        <v>-2.0</v>
      </c>
      <c r="GY214" s="376">
        <v>-3.0</v>
      </c>
      <c r="GZ214" s="376">
        <v>-4.0</v>
      </c>
      <c r="HA214" s="376">
        <v>-5.0</v>
      </c>
      <c r="HB214" s="376">
        <v>-6.0</v>
      </c>
      <c r="HC214" s="376">
        <v>-7.0</v>
      </c>
      <c r="HD214" s="376">
        <v>-8.0</v>
      </c>
      <c r="HE214" s="376">
        <v>-9.0</v>
      </c>
      <c r="HF214" s="376">
        <v>-10.0</v>
      </c>
      <c r="HG214" s="376">
        <v>-11.0</v>
      </c>
      <c r="HH214" s="376">
        <v>-12.0</v>
      </c>
      <c r="HI214" s="376">
        <v>-13.0</v>
      </c>
      <c r="HJ214" s="376">
        <v>-14.0</v>
      </c>
      <c r="HK214" s="376">
        <v>-15.0</v>
      </c>
      <c r="HL214" s="376">
        <v>-16.0</v>
      </c>
      <c r="HM214" s="377"/>
      <c r="HN214" s="375">
        <v>-1.0</v>
      </c>
      <c r="HO214" s="376">
        <v>-2.0</v>
      </c>
      <c r="HP214" s="376">
        <v>-3.0</v>
      </c>
      <c r="HQ214" s="376">
        <v>-4.0</v>
      </c>
      <c r="HR214" s="376">
        <v>-5.0</v>
      </c>
      <c r="HS214" s="376">
        <v>-6.0</v>
      </c>
      <c r="HT214" s="376">
        <v>-7.0</v>
      </c>
      <c r="HU214" s="376">
        <v>-8.0</v>
      </c>
      <c r="HV214" s="376">
        <v>-9.0</v>
      </c>
      <c r="HW214" s="376">
        <v>-10.0</v>
      </c>
      <c r="HX214" s="376">
        <v>-11.0</v>
      </c>
      <c r="HY214" s="376">
        <v>-12.0</v>
      </c>
      <c r="HZ214" s="376">
        <v>-13.0</v>
      </c>
      <c r="IA214" s="376">
        <v>-14.0</v>
      </c>
      <c r="IB214" s="376">
        <v>-15.0</v>
      </c>
      <c r="IC214" s="376">
        <v>-16.0</v>
      </c>
      <c r="ID214" s="377"/>
      <c r="IE214" s="375">
        <v>-1.0</v>
      </c>
      <c r="IF214" s="376">
        <v>-2.0</v>
      </c>
      <c r="IG214" s="376">
        <v>-3.0</v>
      </c>
      <c r="IH214" s="376">
        <v>-4.0</v>
      </c>
      <c r="II214" s="376">
        <v>-5.0</v>
      </c>
      <c r="IJ214" s="376">
        <v>-6.0</v>
      </c>
      <c r="IK214" s="376">
        <v>-7.0</v>
      </c>
      <c r="IL214" s="376">
        <v>-8.0</v>
      </c>
      <c r="IM214" s="376">
        <v>-9.0</v>
      </c>
      <c r="IN214" s="376">
        <v>-10.0</v>
      </c>
      <c r="IO214" s="376">
        <v>-11.0</v>
      </c>
      <c r="IP214" s="376">
        <v>-12.0</v>
      </c>
      <c r="IQ214" s="376">
        <v>-13.0</v>
      </c>
      <c r="IR214" s="376">
        <v>-14.0</v>
      </c>
      <c r="IS214" s="376">
        <v>-15.0</v>
      </c>
      <c r="IT214" s="376">
        <v>-16.0</v>
      </c>
      <c r="IU214" s="377"/>
      <c r="IV214" s="375">
        <v>-1.0</v>
      </c>
      <c r="IW214" s="376">
        <v>-2.0</v>
      </c>
      <c r="IX214" s="376">
        <v>-3.0</v>
      </c>
      <c r="IY214" s="376">
        <v>-4.0</v>
      </c>
      <c r="IZ214" s="376">
        <v>-5.0</v>
      </c>
      <c r="JA214" s="376">
        <v>-6.0</v>
      </c>
      <c r="JB214" s="376">
        <v>-7.0</v>
      </c>
      <c r="JC214" s="376">
        <v>-8.0</v>
      </c>
      <c r="JD214" s="376">
        <v>-9.0</v>
      </c>
      <c r="JE214" s="376">
        <v>-10.0</v>
      </c>
      <c r="JF214" s="376">
        <v>-11.0</v>
      </c>
      <c r="JG214" s="376">
        <v>-12.0</v>
      </c>
      <c r="JH214" s="376">
        <v>-13.0</v>
      </c>
      <c r="JI214" s="376">
        <v>-14.0</v>
      </c>
      <c r="JJ214" s="376">
        <v>-15.0</v>
      </c>
      <c r="JK214" s="376">
        <v>-16.0</v>
      </c>
      <c r="JL214" s="377"/>
      <c r="JM214" s="375">
        <v>-1.0</v>
      </c>
      <c r="JN214" s="376">
        <v>-2.0</v>
      </c>
      <c r="JO214" s="376">
        <v>-3.0</v>
      </c>
      <c r="JP214" s="376">
        <v>-4.0</v>
      </c>
      <c r="JQ214" s="376">
        <v>-5.0</v>
      </c>
      <c r="JR214" s="376">
        <v>-6.0</v>
      </c>
      <c r="JS214" s="376">
        <v>-7.0</v>
      </c>
      <c r="JT214" s="376">
        <v>-8.0</v>
      </c>
      <c r="JU214" s="376">
        <v>-9.0</v>
      </c>
      <c r="JV214" s="376">
        <v>-10.0</v>
      </c>
      <c r="JW214" s="376">
        <v>-11.0</v>
      </c>
      <c r="JX214" s="376">
        <v>-12.0</v>
      </c>
      <c r="JY214" s="376">
        <v>-13.0</v>
      </c>
      <c r="JZ214" s="376">
        <v>-14.0</v>
      </c>
      <c r="KA214" s="376">
        <v>-15.0</v>
      </c>
      <c r="KB214" s="376">
        <v>-16.0</v>
      </c>
      <c r="KC214" s="377"/>
      <c r="KD214" s="375">
        <v>-1.0</v>
      </c>
      <c r="KE214" s="376">
        <v>-2.0</v>
      </c>
      <c r="KF214" s="376">
        <v>-3.0</v>
      </c>
      <c r="KG214" s="376">
        <v>-4.0</v>
      </c>
      <c r="KH214" s="376">
        <v>-5.0</v>
      </c>
      <c r="KI214" s="376">
        <v>-6.0</v>
      </c>
      <c r="KJ214" s="376">
        <v>-7.0</v>
      </c>
      <c r="KK214" s="376">
        <v>-8.0</v>
      </c>
      <c r="KL214" s="376">
        <v>-9.0</v>
      </c>
      <c r="KM214" s="376">
        <v>-10.0</v>
      </c>
      <c r="KN214" s="376">
        <v>-11.0</v>
      </c>
      <c r="KO214" s="376">
        <v>-12.0</v>
      </c>
      <c r="KP214" s="376">
        <v>-13.0</v>
      </c>
      <c r="KQ214" s="376">
        <v>-14.0</v>
      </c>
      <c r="KR214" s="376">
        <v>-15.0</v>
      </c>
      <c r="KS214" s="376">
        <v>-16.0</v>
      </c>
      <c r="KT214" s="377"/>
      <c r="KU214" s="378"/>
    </row>
    <row r="215" ht="15.75" customHeight="1">
      <c r="A215" s="379"/>
      <c r="B215" s="380" t="s">
        <v>86</v>
      </c>
      <c r="C215" s="381" t="s">
        <v>132</v>
      </c>
      <c r="D215" s="381" t="s">
        <v>132</v>
      </c>
      <c r="E215" s="381" t="s">
        <v>132</v>
      </c>
      <c r="F215" s="381" t="s">
        <v>132</v>
      </c>
      <c r="G215" s="381" t="s">
        <v>132</v>
      </c>
      <c r="H215" s="381" t="s">
        <v>132</v>
      </c>
      <c r="I215" s="381" t="s">
        <v>132</v>
      </c>
      <c r="J215" s="381" t="s">
        <v>132</v>
      </c>
      <c r="K215" s="381" t="s">
        <v>132</v>
      </c>
      <c r="L215" s="381" t="s">
        <v>132</v>
      </c>
      <c r="M215" s="381" t="s">
        <v>132</v>
      </c>
      <c r="N215" s="381" t="s">
        <v>132</v>
      </c>
      <c r="O215" s="381" t="s">
        <v>132</v>
      </c>
      <c r="P215" s="381" t="s">
        <v>132</v>
      </c>
      <c r="Q215" s="382"/>
      <c r="R215" s="379"/>
      <c r="S215" s="380" t="s">
        <v>86</v>
      </c>
      <c r="T215" s="381" t="s">
        <v>132</v>
      </c>
      <c r="U215" s="381" t="s">
        <v>132</v>
      </c>
      <c r="V215" s="381" t="s">
        <v>132</v>
      </c>
      <c r="W215" s="381" t="s">
        <v>132</v>
      </c>
      <c r="X215" s="381" t="s">
        <v>132</v>
      </c>
      <c r="Y215" s="381" t="s">
        <v>132</v>
      </c>
      <c r="Z215" s="381" t="s">
        <v>132</v>
      </c>
      <c r="AA215" s="381" t="s">
        <v>132</v>
      </c>
      <c r="AB215" s="381" t="s">
        <v>132</v>
      </c>
      <c r="AC215" s="381" t="s">
        <v>132</v>
      </c>
      <c r="AD215" s="381" t="s">
        <v>132</v>
      </c>
      <c r="AE215" s="381" t="s">
        <v>132</v>
      </c>
      <c r="AF215" s="381" t="s">
        <v>132</v>
      </c>
      <c r="AG215" s="381" t="s">
        <v>132</v>
      </c>
      <c r="AH215" s="382"/>
      <c r="AI215" s="379"/>
      <c r="AJ215" s="380" t="s">
        <v>86</v>
      </c>
      <c r="AK215" s="381" t="s">
        <v>132</v>
      </c>
      <c r="AL215" s="381" t="s">
        <v>132</v>
      </c>
      <c r="AM215" s="381" t="s">
        <v>132</v>
      </c>
      <c r="AN215" s="381" t="s">
        <v>132</v>
      </c>
      <c r="AO215" s="381" t="s">
        <v>132</v>
      </c>
      <c r="AP215" s="381" t="s">
        <v>132</v>
      </c>
      <c r="AQ215" s="381" t="s">
        <v>132</v>
      </c>
      <c r="AR215" s="381" t="s">
        <v>132</v>
      </c>
      <c r="AS215" s="381" t="s">
        <v>132</v>
      </c>
      <c r="AT215" s="381" t="s">
        <v>132</v>
      </c>
      <c r="AU215" s="381" t="s">
        <v>132</v>
      </c>
      <c r="AV215" s="381" t="s">
        <v>132</v>
      </c>
      <c r="AW215" s="381" t="s">
        <v>132</v>
      </c>
      <c r="AX215" s="381" t="s">
        <v>132</v>
      </c>
      <c r="AY215" s="382"/>
      <c r="AZ215" s="379"/>
      <c r="BA215" s="380" t="s">
        <v>86</v>
      </c>
      <c r="BB215" s="381" t="s">
        <v>132</v>
      </c>
      <c r="BC215" s="381" t="s">
        <v>132</v>
      </c>
      <c r="BD215" s="381" t="s">
        <v>132</v>
      </c>
      <c r="BE215" s="381" t="s">
        <v>132</v>
      </c>
      <c r="BF215" s="381" t="s">
        <v>132</v>
      </c>
      <c r="BG215" s="381" t="s">
        <v>132</v>
      </c>
      <c r="BH215" s="381" t="s">
        <v>132</v>
      </c>
      <c r="BI215" s="381" t="s">
        <v>132</v>
      </c>
      <c r="BJ215" s="381" t="s">
        <v>132</v>
      </c>
      <c r="BK215" s="381" t="s">
        <v>132</v>
      </c>
      <c r="BL215" s="381" t="s">
        <v>132</v>
      </c>
      <c r="BM215" s="381" t="s">
        <v>132</v>
      </c>
      <c r="BN215" s="381" t="s">
        <v>132</v>
      </c>
      <c r="BO215" s="381" t="s">
        <v>132</v>
      </c>
      <c r="BP215" s="382"/>
      <c r="BQ215" s="379"/>
      <c r="BR215" s="380" t="s">
        <v>86</v>
      </c>
      <c r="BS215" s="381" t="s">
        <v>132</v>
      </c>
      <c r="BT215" s="381" t="s">
        <v>132</v>
      </c>
      <c r="BU215" s="381" t="s">
        <v>132</v>
      </c>
      <c r="BV215" s="381" t="s">
        <v>132</v>
      </c>
      <c r="BW215" s="381" t="s">
        <v>132</v>
      </c>
      <c r="BX215" s="381" t="s">
        <v>132</v>
      </c>
      <c r="BY215" s="381" t="s">
        <v>132</v>
      </c>
      <c r="BZ215" s="381" t="s">
        <v>132</v>
      </c>
      <c r="CA215" s="381" t="s">
        <v>132</v>
      </c>
      <c r="CB215" s="381" t="s">
        <v>132</v>
      </c>
      <c r="CC215" s="381" t="s">
        <v>132</v>
      </c>
      <c r="CD215" s="381" t="s">
        <v>132</v>
      </c>
      <c r="CE215" s="381" t="s">
        <v>132</v>
      </c>
      <c r="CF215" s="381" t="s">
        <v>132</v>
      </c>
      <c r="CG215" s="382"/>
      <c r="CH215" s="379"/>
      <c r="CI215" s="380" t="s">
        <v>86</v>
      </c>
      <c r="CJ215" s="381" t="s">
        <v>132</v>
      </c>
      <c r="CK215" s="381" t="s">
        <v>132</v>
      </c>
      <c r="CL215" s="381" t="s">
        <v>132</v>
      </c>
      <c r="CM215" s="381" t="s">
        <v>132</v>
      </c>
      <c r="CN215" s="381" t="s">
        <v>132</v>
      </c>
      <c r="CO215" s="381" t="s">
        <v>132</v>
      </c>
      <c r="CP215" s="381" t="s">
        <v>132</v>
      </c>
      <c r="CQ215" s="381" t="s">
        <v>132</v>
      </c>
      <c r="CR215" s="381" t="s">
        <v>132</v>
      </c>
      <c r="CS215" s="381" t="s">
        <v>132</v>
      </c>
      <c r="CT215" s="381" t="s">
        <v>132</v>
      </c>
      <c r="CU215" s="381" t="s">
        <v>132</v>
      </c>
      <c r="CV215" s="381" t="s">
        <v>132</v>
      </c>
      <c r="CW215" s="381" t="s">
        <v>132</v>
      </c>
      <c r="CX215" s="382"/>
      <c r="CY215" s="379"/>
      <c r="CZ215" s="380" t="s">
        <v>86</v>
      </c>
      <c r="DA215" s="381" t="s">
        <v>132</v>
      </c>
      <c r="DB215" s="381" t="s">
        <v>132</v>
      </c>
      <c r="DC215" s="381" t="s">
        <v>132</v>
      </c>
      <c r="DD215" s="381" t="s">
        <v>132</v>
      </c>
      <c r="DE215" s="381" t="s">
        <v>132</v>
      </c>
      <c r="DF215" s="381" t="s">
        <v>132</v>
      </c>
      <c r="DG215" s="381" t="s">
        <v>132</v>
      </c>
      <c r="DH215" s="381" t="s">
        <v>132</v>
      </c>
      <c r="DI215" s="381" t="s">
        <v>132</v>
      </c>
      <c r="DJ215" s="381" t="s">
        <v>132</v>
      </c>
      <c r="DK215" s="381" t="s">
        <v>132</v>
      </c>
      <c r="DL215" s="381" t="s">
        <v>132</v>
      </c>
      <c r="DM215" s="381" t="s">
        <v>132</v>
      </c>
      <c r="DN215" s="381" t="s">
        <v>132</v>
      </c>
      <c r="DO215" s="382"/>
      <c r="DP215" s="379"/>
      <c r="DQ215" s="380" t="s">
        <v>86</v>
      </c>
      <c r="DR215" s="381" t="s">
        <v>132</v>
      </c>
      <c r="DS215" s="381" t="s">
        <v>132</v>
      </c>
      <c r="DT215" s="381" t="s">
        <v>132</v>
      </c>
      <c r="DU215" s="381" t="s">
        <v>132</v>
      </c>
      <c r="DV215" s="381" t="s">
        <v>132</v>
      </c>
      <c r="DW215" s="381" t="s">
        <v>132</v>
      </c>
      <c r="DX215" s="381" t="s">
        <v>132</v>
      </c>
      <c r="DY215" s="381" t="s">
        <v>132</v>
      </c>
      <c r="DZ215" s="381" t="s">
        <v>132</v>
      </c>
      <c r="EA215" s="381" t="s">
        <v>132</v>
      </c>
      <c r="EB215" s="381" t="s">
        <v>132</v>
      </c>
      <c r="EC215" s="381" t="s">
        <v>132</v>
      </c>
      <c r="ED215" s="381" t="s">
        <v>132</v>
      </c>
      <c r="EE215" s="381" t="s">
        <v>132</v>
      </c>
      <c r="EF215" s="382"/>
      <c r="EG215" s="379"/>
      <c r="EH215" s="380" t="s">
        <v>86</v>
      </c>
      <c r="EI215" s="381" t="s">
        <v>132</v>
      </c>
      <c r="EJ215" s="381" t="s">
        <v>132</v>
      </c>
      <c r="EK215" s="381" t="s">
        <v>132</v>
      </c>
      <c r="EL215" s="381" t="s">
        <v>132</v>
      </c>
      <c r="EM215" s="381" t="s">
        <v>132</v>
      </c>
      <c r="EN215" s="381" t="s">
        <v>132</v>
      </c>
      <c r="EO215" s="381" t="s">
        <v>132</v>
      </c>
      <c r="EP215" s="381" t="s">
        <v>132</v>
      </c>
      <c r="EQ215" s="381" t="s">
        <v>132</v>
      </c>
      <c r="ER215" s="381" t="s">
        <v>132</v>
      </c>
      <c r="ES215" s="381" t="s">
        <v>132</v>
      </c>
      <c r="ET215" s="381" t="s">
        <v>132</v>
      </c>
      <c r="EU215" s="381" t="s">
        <v>132</v>
      </c>
      <c r="EV215" s="381" t="s">
        <v>132</v>
      </c>
      <c r="EW215" s="382"/>
      <c r="EX215" s="379"/>
      <c r="EY215" s="380" t="s">
        <v>86</v>
      </c>
      <c r="EZ215" s="381" t="s">
        <v>132</v>
      </c>
      <c r="FA215" s="381" t="s">
        <v>132</v>
      </c>
      <c r="FB215" s="381" t="s">
        <v>132</v>
      </c>
      <c r="FC215" s="381" t="s">
        <v>132</v>
      </c>
      <c r="FD215" s="381" t="s">
        <v>132</v>
      </c>
      <c r="FE215" s="381" t="s">
        <v>132</v>
      </c>
      <c r="FF215" s="381" t="s">
        <v>132</v>
      </c>
      <c r="FG215" s="381" t="s">
        <v>132</v>
      </c>
      <c r="FH215" s="381" t="s">
        <v>132</v>
      </c>
      <c r="FI215" s="381" t="s">
        <v>132</v>
      </c>
      <c r="FJ215" s="381" t="s">
        <v>132</v>
      </c>
      <c r="FK215" s="381" t="s">
        <v>132</v>
      </c>
      <c r="FL215" s="381" t="s">
        <v>132</v>
      </c>
      <c r="FM215" s="381" t="s">
        <v>132</v>
      </c>
      <c r="FN215" s="382"/>
      <c r="FO215" s="379"/>
      <c r="FP215" s="380" t="s">
        <v>86</v>
      </c>
      <c r="FQ215" s="381" t="s">
        <v>132</v>
      </c>
      <c r="FR215" s="381" t="s">
        <v>132</v>
      </c>
      <c r="FS215" s="381" t="s">
        <v>132</v>
      </c>
      <c r="FT215" s="381" t="s">
        <v>132</v>
      </c>
      <c r="FU215" s="381" t="s">
        <v>132</v>
      </c>
      <c r="FV215" s="381" t="s">
        <v>132</v>
      </c>
      <c r="FW215" s="381" t="s">
        <v>132</v>
      </c>
      <c r="FX215" s="381" t="s">
        <v>132</v>
      </c>
      <c r="FY215" s="381" t="s">
        <v>132</v>
      </c>
      <c r="FZ215" s="381" t="s">
        <v>132</v>
      </c>
      <c r="GA215" s="381" t="s">
        <v>132</v>
      </c>
      <c r="GB215" s="381" t="s">
        <v>132</v>
      </c>
      <c r="GC215" s="381" t="s">
        <v>132</v>
      </c>
      <c r="GD215" s="381" t="s">
        <v>132</v>
      </c>
      <c r="GE215" s="382"/>
      <c r="GF215" s="379"/>
      <c r="GG215" s="380" t="s">
        <v>86</v>
      </c>
      <c r="GH215" s="381" t="s">
        <v>132</v>
      </c>
      <c r="GI215" s="381" t="s">
        <v>132</v>
      </c>
      <c r="GJ215" s="381" t="s">
        <v>132</v>
      </c>
      <c r="GK215" s="381" t="s">
        <v>132</v>
      </c>
      <c r="GL215" s="381" t="s">
        <v>132</v>
      </c>
      <c r="GM215" s="381" t="s">
        <v>132</v>
      </c>
      <c r="GN215" s="381" t="s">
        <v>132</v>
      </c>
      <c r="GO215" s="381" t="s">
        <v>132</v>
      </c>
      <c r="GP215" s="381" t="s">
        <v>132</v>
      </c>
      <c r="GQ215" s="381" t="s">
        <v>132</v>
      </c>
      <c r="GR215" s="381" t="s">
        <v>132</v>
      </c>
      <c r="GS215" s="381" t="s">
        <v>132</v>
      </c>
      <c r="GT215" s="381" t="s">
        <v>132</v>
      </c>
      <c r="GU215" s="381" t="s">
        <v>132</v>
      </c>
      <c r="GV215" s="382"/>
      <c r="GW215" s="379"/>
      <c r="GX215" s="380" t="s">
        <v>86</v>
      </c>
      <c r="GY215" s="381" t="s">
        <v>132</v>
      </c>
      <c r="GZ215" s="381" t="s">
        <v>132</v>
      </c>
      <c r="HA215" s="381" t="s">
        <v>132</v>
      </c>
      <c r="HB215" s="381" t="s">
        <v>132</v>
      </c>
      <c r="HC215" s="381" t="s">
        <v>132</v>
      </c>
      <c r="HD215" s="381" t="s">
        <v>132</v>
      </c>
      <c r="HE215" s="381" t="s">
        <v>132</v>
      </c>
      <c r="HF215" s="381" t="s">
        <v>132</v>
      </c>
      <c r="HG215" s="381" t="s">
        <v>132</v>
      </c>
      <c r="HH215" s="381" t="s">
        <v>132</v>
      </c>
      <c r="HI215" s="381" t="s">
        <v>132</v>
      </c>
      <c r="HJ215" s="381" t="s">
        <v>132</v>
      </c>
      <c r="HK215" s="381" t="s">
        <v>132</v>
      </c>
      <c r="HL215" s="381" t="s">
        <v>132</v>
      </c>
      <c r="HM215" s="382"/>
      <c r="HN215" s="379"/>
      <c r="HO215" s="380" t="s">
        <v>86</v>
      </c>
      <c r="HP215" s="381" t="s">
        <v>132</v>
      </c>
      <c r="HQ215" s="381" t="s">
        <v>132</v>
      </c>
      <c r="HR215" s="381" t="s">
        <v>132</v>
      </c>
      <c r="HS215" s="381" t="s">
        <v>132</v>
      </c>
      <c r="HT215" s="381" t="s">
        <v>132</v>
      </c>
      <c r="HU215" s="381" t="s">
        <v>132</v>
      </c>
      <c r="HV215" s="381" t="s">
        <v>132</v>
      </c>
      <c r="HW215" s="381" t="s">
        <v>132</v>
      </c>
      <c r="HX215" s="381" t="s">
        <v>132</v>
      </c>
      <c r="HY215" s="381" t="s">
        <v>132</v>
      </c>
      <c r="HZ215" s="381" t="s">
        <v>132</v>
      </c>
      <c r="IA215" s="381" t="s">
        <v>132</v>
      </c>
      <c r="IB215" s="381" t="s">
        <v>132</v>
      </c>
      <c r="IC215" s="381" t="s">
        <v>132</v>
      </c>
      <c r="ID215" s="382"/>
      <c r="IE215" s="379"/>
      <c r="IF215" s="380" t="s">
        <v>86</v>
      </c>
      <c r="IG215" s="381" t="s">
        <v>132</v>
      </c>
      <c r="IH215" s="381" t="s">
        <v>132</v>
      </c>
      <c r="II215" s="381" t="s">
        <v>132</v>
      </c>
      <c r="IJ215" s="381" t="s">
        <v>132</v>
      </c>
      <c r="IK215" s="381" t="s">
        <v>132</v>
      </c>
      <c r="IL215" s="381" t="s">
        <v>132</v>
      </c>
      <c r="IM215" s="381" t="s">
        <v>132</v>
      </c>
      <c r="IN215" s="381" t="s">
        <v>132</v>
      </c>
      <c r="IO215" s="381" t="s">
        <v>132</v>
      </c>
      <c r="IP215" s="381" t="s">
        <v>132</v>
      </c>
      <c r="IQ215" s="381" t="s">
        <v>132</v>
      </c>
      <c r="IR215" s="381" t="s">
        <v>132</v>
      </c>
      <c r="IS215" s="381" t="s">
        <v>132</v>
      </c>
      <c r="IT215" s="381" t="s">
        <v>132</v>
      </c>
      <c r="IU215" s="382"/>
      <c r="IV215" s="379"/>
      <c r="IW215" s="380" t="s">
        <v>86</v>
      </c>
      <c r="IX215" s="381" t="s">
        <v>132</v>
      </c>
      <c r="IY215" s="381" t="s">
        <v>132</v>
      </c>
      <c r="IZ215" s="381" t="s">
        <v>132</v>
      </c>
      <c r="JA215" s="381" t="s">
        <v>132</v>
      </c>
      <c r="JB215" s="381" t="s">
        <v>132</v>
      </c>
      <c r="JC215" s="381" t="s">
        <v>132</v>
      </c>
      <c r="JD215" s="381" t="s">
        <v>132</v>
      </c>
      <c r="JE215" s="381" t="s">
        <v>132</v>
      </c>
      <c r="JF215" s="381" t="s">
        <v>132</v>
      </c>
      <c r="JG215" s="381" t="s">
        <v>132</v>
      </c>
      <c r="JH215" s="381" t="s">
        <v>132</v>
      </c>
      <c r="JI215" s="381" t="s">
        <v>132</v>
      </c>
      <c r="JJ215" s="381" t="s">
        <v>132</v>
      </c>
      <c r="JK215" s="381" t="s">
        <v>132</v>
      </c>
      <c r="JL215" s="382"/>
      <c r="JM215" s="379"/>
      <c r="JN215" s="380" t="s">
        <v>86</v>
      </c>
      <c r="JO215" s="381" t="s">
        <v>132</v>
      </c>
      <c r="JP215" s="381" t="s">
        <v>132</v>
      </c>
      <c r="JQ215" s="381" t="s">
        <v>132</v>
      </c>
      <c r="JR215" s="381"/>
      <c r="JS215" s="381" t="s">
        <v>132</v>
      </c>
      <c r="JT215" s="381" t="s">
        <v>132</v>
      </c>
      <c r="JU215" s="381" t="s">
        <v>132</v>
      </c>
      <c r="JV215" s="381" t="s">
        <v>132</v>
      </c>
      <c r="JW215" s="381" t="s">
        <v>132</v>
      </c>
      <c r="JX215" s="381" t="s">
        <v>132</v>
      </c>
      <c r="JY215" s="381" t="s">
        <v>132</v>
      </c>
      <c r="JZ215" s="381" t="s">
        <v>132</v>
      </c>
      <c r="KA215" s="381" t="s">
        <v>132</v>
      </c>
      <c r="KB215" s="381" t="s">
        <v>132</v>
      </c>
      <c r="KC215" s="382"/>
      <c r="KD215" s="379"/>
      <c r="KE215" s="380" t="s">
        <v>86</v>
      </c>
      <c r="KF215" s="381" t="s">
        <v>132</v>
      </c>
      <c r="KG215" s="381" t="s">
        <v>132</v>
      </c>
      <c r="KH215" s="381" t="s">
        <v>132</v>
      </c>
      <c r="KI215" s="381"/>
      <c r="KJ215" s="381" t="s">
        <v>132</v>
      </c>
      <c r="KK215" s="381" t="s">
        <v>132</v>
      </c>
      <c r="KL215" s="381" t="s">
        <v>132</v>
      </c>
      <c r="KM215" s="381" t="s">
        <v>132</v>
      </c>
      <c r="KN215" s="381" t="s">
        <v>132</v>
      </c>
      <c r="KO215" s="381" t="s">
        <v>132</v>
      </c>
      <c r="KP215" s="381" t="s">
        <v>132</v>
      </c>
      <c r="KQ215" s="381" t="s">
        <v>132</v>
      </c>
      <c r="KR215" s="381" t="s">
        <v>132</v>
      </c>
      <c r="KS215" s="381" t="s">
        <v>132</v>
      </c>
      <c r="KT215" s="382"/>
      <c r="KU215" s="383"/>
    </row>
    <row r="216" ht="15.75" customHeight="1">
      <c r="A216" s="384">
        <v>1.0</v>
      </c>
      <c r="B216" s="385" t="s">
        <v>32</v>
      </c>
      <c r="C216" s="386" t="s">
        <v>133</v>
      </c>
      <c r="D216" s="386" t="s">
        <v>134</v>
      </c>
      <c r="E216" s="387">
        <f>ADHK!E216</f>
        <v>0</v>
      </c>
      <c r="F216" s="387">
        <f>ADHK!F216</f>
        <v>585049.2368</v>
      </c>
      <c r="G216" s="387">
        <f t="shared" ref="G216:G238" si="2592">IFERROR(E216*F216/1000000,0)</f>
        <v>0</v>
      </c>
      <c r="H216" s="388"/>
      <c r="I216" s="387">
        <f t="shared" ref="I216:I238" si="2593">IFERROR(+G216*H216,"")</f>
        <v>0</v>
      </c>
      <c r="J216" s="388"/>
      <c r="K216" s="387"/>
      <c r="L216" s="387">
        <f t="shared" ref="L216:L238" si="2594">J216-K216</f>
        <v>0</v>
      </c>
      <c r="M216" s="387">
        <f t="shared" ref="M216:M238" si="2595">IFERROR(+(IF(G216="","0",G216))+(IF(I216="","0",I216))+(IF(L216="","0",L216)),"")</f>
        <v>0</v>
      </c>
      <c r="N216" s="388">
        <v>0.224147321887</v>
      </c>
      <c r="O216" s="389">
        <f t="shared" ref="O216:O238" si="2596">IFERROR(+N216*(M216-L216),"")</f>
        <v>0</v>
      </c>
      <c r="P216" s="390">
        <f t="shared" ref="P216:P238" si="2597">IFERROR(+(IF(M216="","0",M216))-(IF(O216="","0",O216)),"")</f>
        <v>0</v>
      </c>
      <c r="Q216" s="391"/>
      <c r="R216" s="384">
        <v>1.0</v>
      </c>
      <c r="S216" s="385" t="s">
        <v>32</v>
      </c>
      <c r="T216" s="386" t="s">
        <v>133</v>
      </c>
      <c r="U216" s="386" t="s">
        <v>134</v>
      </c>
      <c r="V216" s="387">
        <f>ADHK!V216</f>
        <v>0</v>
      </c>
      <c r="W216" s="387">
        <f>'Produksi dan Harga'!J94</f>
        <v>612297.1661</v>
      </c>
      <c r="X216" s="387">
        <f t="shared" ref="X216:X238" si="2598">IFERROR(V216*W216/1000000,0)</f>
        <v>0</v>
      </c>
      <c r="Y216" s="388"/>
      <c r="Z216" s="387">
        <f t="shared" ref="Z216:Z238" si="2599">IFERROR(+X216*Y216,"")</f>
        <v>0</v>
      </c>
      <c r="AA216" s="388"/>
      <c r="AB216" s="387"/>
      <c r="AC216" s="387">
        <f t="shared" ref="AC216:AC238" si="2600">AA216-AB216</f>
        <v>0</v>
      </c>
      <c r="AD216" s="387">
        <f t="shared" ref="AD216:AD238" si="2601">IFERROR(+(IF(X216="","0",X216))+(IF(Z216="","0",Z216))+(IF(AC216="","0",AC216)),"")</f>
        <v>0</v>
      </c>
      <c r="AE216" s="388">
        <v>0.224147321887</v>
      </c>
      <c r="AF216" s="389">
        <f t="shared" ref="AF216:AF238" si="2602">IFERROR(+AE216*(AD216-AC216),"")</f>
        <v>0</v>
      </c>
      <c r="AG216" s="390">
        <f t="shared" ref="AG216:AG238" si="2603">IFERROR(+(IF(AD216="","0",AD216))-(IF(AF216="","0",AF216)),"")</f>
        <v>0</v>
      </c>
      <c r="AH216" s="391"/>
      <c r="AI216" s="384">
        <v>1.0</v>
      </c>
      <c r="AJ216" s="385" t="s">
        <v>32</v>
      </c>
      <c r="AK216" s="386" t="s">
        <v>133</v>
      </c>
      <c r="AL216" s="386" t="s">
        <v>134</v>
      </c>
      <c r="AM216" s="387">
        <f>ADHK!AM216</f>
        <v>0</v>
      </c>
      <c r="AN216" s="387">
        <f>'Produksi dan Harga'!O94</f>
        <v>613093.2626</v>
      </c>
      <c r="AO216" s="387">
        <f t="shared" ref="AO216:AO238" si="2604">IFERROR(AM216*AN216/1000000,0)</f>
        <v>0</v>
      </c>
      <c r="AP216" s="388"/>
      <c r="AQ216" s="387">
        <f t="shared" ref="AQ216:AQ238" si="2605">IFERROR(+AO216*AP216,"")</f>
        <v>0</v>
      </c>
      <c r="AR216" s="388"/>
      <c r="AS216" s="387"/>
      <c r="AT216" s="387">
        <f t="shared" ref="AT216:AT238" si="2606">AR216-AS216</f>
        <v>0</v>
      </c>
      <c r="AU216" s="387">
        <f t="shared" ref="AU216:AU238" si="2607">IFERROR(+(IF(AO216="","0",AO216))+(IF(AQ216="","0",AQ216))+(IF(AT216="","0",AT216)),"")</f>
        <v>0</v>
      </c>
      <c r="AV216" s="388">
        <v>0.224147321887</v>
      </c>
      <c r="AW216" s="389">
        <f t="shared" ref="AW216:AW238" si="2608">IFERROR(+AV216*(AU216-AT216),"")</f>
        <v>0</v>
      </c>
      <c r="AX216" s="390">
        <f t="shared" ref="AX216:AX238" si="2609">IFERROR(+(IF(AU216="","0",AU216))-(IF(AW216="","0",AW216)),"")</f>
        <v>0</v>
      </c>
      <c r="AY216" s="391"/>
      <c r="AZ216" s="384">
        <v>1.0</v>
      </c>
      <c r="BA216" s="385" t="s">
        <v>32</v>
      </c>
      <c r="BB216" s="386" t="s">
        <v>133</v>
      </c>
      <c r="BC216" s="386" t="s">
        <v>134</v>
      </c>
      <c r="BD216" s="387">
        <f>ADHK!BD216</f>
        <v>0</v>
      </c>
      <c r="BE216" s="387">
        <f>'Produksi dan Harga'!T94</f>
        <v>628773.5723</v>
      </c>
      <c r="BF216" s="387">
        <f t="shared" ref="BF216:BF238" si="2610">IFERROR(BD216*BE216/1000000,0)</f>
        <v>0</v>
      </c>
      <c r="BG216" s="388"/>
      <c r="BH216" s="387">
        <f t="shared" ref="BH216:BH238" si="2611">IFERROR(+BF216*BG216,"")</f>
        <v>0</v>
      </c>
      <c r="BI216" s="388"/>
      <c r="BJ216" s="387"/>
      <c r="BK216" s="387">
        <f t="shared" ref="BK216:BK238" si="2612">BI216-BJ216</f>
        <v>0</v>
      </c>
      <c r="BL216" s="387">
        <f t="shared" ref="BL216:BL238" si="2613">IFERROR(+(IF(BF216="","0",BF216))+(IF(BH216="","0",BH216))+(IF(BK216="","0",BK216)),"")</f>
        <v>0</v>
      </c>
      <c r="BM216" s="388">
        <v>0.224147321887</v>
      </c>
      <c r="BN216" s="389">
        <f t="shared" ref="BN216:BN238" si="2614">IFERROR(+BM216*(BL216-BK216),"")</f>
        <v>0</v>
      </c>
      <c r="BO216" s="390">
        <f t="shared" ref="BO216:BO238" si="2615">IFERROR(+(IF(BL216="","0",BL216))-(IF(BN216="","0",BN216)),"")</f>
        <v>0</v>
      </c>
      <c r="BP216" s="391"/>
      <c r="BQ216" s="384">
        <v>1.0</v>
      </c>
      <c r="BR216" s="385" t="s">
        <v>32</v>
      </c>
      <c r="BS216" s="386" t="s">
        <v>133</v>
      </c>
      <c r="BT216" s="386" t="s">
        <v>134</v>
      </c>
      <c r="BU216" s="387">
        <f>ADHK!BU216</f>
        <v>0</v>
      </c>
      <c r="BV216" s="387">
        <f>'Produksi dan Harga'!Y94</f>
        <v>695422.1401</v>
      </c>
      <c r="BW216" s="387">
        <f t="shared" ref="BW216:BW238" si="2616">IFERROR(BU216*BV216/1000000,0)</f>
        <v>0</v>
      </c>
      <c r="BX216" s="388"/>
      <c r="BY216" s="387">
        <f t="shared" ref="BY216:BY238" si="2617">IFERROR(+BW216*BX216,"")</f>
        <v>0</v>
      </c>
      <c r="BZ216" s="388"/>
      <c r="CA216" s="387"/>
      <c r="CB216" s="387">
        <f t="shared" ref="CB216:CB238" si="2618">BZ216-CA216</f>
        <v>0</v>
      </c>
      <c r="CC216" s="387">
        <f t="shared" ref="CC216:CC238" si="2619">IFERROR(+(IF(BW216="","0",BW216))+(IF(BY216="","0",BY216))+(IF(CB216="","0",CB216)),"")</f>
        <v>0</v>
      </c>
      <c r="CD216" s="388">
        <v>0.224147321887</v>
      </c>
      <c r="CE216" s="389">
        <f t="shared" ref="CE216:CE238" si="2620">IFERROR(+CD216*(CC216-CB216),"")</f>
        <v>0</v>
      </c>
      <c r="CF216" s="390">
        <f t="shared" ref="CF216:CF238" si="2621">IFERROR(+(IF(CC216="","0",CC216))-(IF(CE216="","0",CE216)),"")</f>
        <v>0</v>
      </c>
      <c r="CG216" s="391"/>
      <c r="CH216" s="384">
        <v>1.0</v>
      </c>
      <c r="CI216" s="385" t="s">
        <v>32</v>
      </c>
      <c r="CJ216" s="386" t="s">
        <v>133</v>
      </c>
      <c r="CK216" s="386" t="s">
        <v>134</v>
      </c>
      <c r="CL216" s="387">
        <f>ADHK!CL216</f>
        <v>0</v>
      </c>
      <c r="CM216" s="387">
        <f>'Produksi dan Harga'!AD94</f>
        <v>643974.9058</v>
      </c>
      <c r="CN216" s="387">
        <f t="shared" ref="CN216:CN238" si="2622">IFERROR(CL216*CM216/1000000,0)</f>
        <v>0</v>
      </c>
      <c r="CO216" s="388"/>
      <c r="CP216" s="387">
        <f t="shared" ref="CP216:CP238" si="2623">IFERROR(+CN216*CO216,"")</f>
        <v>0</v>
      </c>
      <c r="CQ216" s="388"/>
      <c r="CR216" s="387"/>
      <c r="CS216" s="387">
        <f t="shared" ref="CS216:CS238" si="2624">CQ216-CR216</f>
        <v>0</v>
      </c>
      <c r="CT216" s="387">
        <f t="shared" ref="CT216:CT238" si="2625">IFERROR(+(IF(CN216="","0",CN216))+(IF(CP216="","0",CP216))+(IF(CS216="","0",CS216)),"")</f>
        <v>0</v>
      </c>
      <c r="CU216" s="388">
        <v>0.224147321887</v>
      </c>
      <c r="CV216" s="389">
        <f t="shared" ref="CV216:CV238" si="2626">IFERROR(+CU216*(CT216-CS216),"")</f>
        <v>0</v>
      </c>
      <c r="CW216" s="390">
        <f t="shared" ref="CW216:CW238" si="2627">IFERROR(+(IF(CT216="","0",CT216))-(IF(CV216="","0",CV216)),"")</f>
        <v>0</v>
      </c>
      <c r="CX216" s="391"/>
      <c r="CY216" s="384">
        <v>1.0</v>
      </c>
      <c r="CZ216" s="385" t="s">
        <v>32</v>
      </c>
      <c r="DA216" s="386" t="s">
        <v>133</v>
      </c>
      <c r="DB216" s="386" t="s">
        <v>134</v>
      </c>
      <c r="DC216" s="387">
        <f>ADHK!DC216</f>
        <v>0</v>
      </c>
      <c r="DD216" s="387">
        <f>'Produksi dan Harga'!AI94</f>
        <v>688731.1304</v>
      </c>
      <c r="DE216" s="387">
        <f t="shared" ref="DE216:DE238" si="2628">IFERROR(DC216*DD216/1000000,0)</f>
        <v>0</v>
      </c>
      <c r="DF216" s="388"/>
      <c r="DG216" s="387">
        <f t="shared" ref="DG216:DG238" si="2629">IFERROR(+DE216*DF216,"")</f>
        <v>0</v>
      </c>
      <c r="DH216" s="388"/>
      <c r="DI216" s="387"/>
      <c r="DJ216" s="387">
        <f t="shared" ref="DJ216:DJ238" si="2630">DH216-DI216</f>
        <v>0</v>
      </c>
      <c r="DK216" s="387">
        <f t="shared" ref="DK216:DK238" si="2631">IFERROR(+(IF(DE216="","0",DE216))+(IF(DG216="","0",DG216))+(IF(DJ216="","0",DJ216)),"")</f>
        <v>0</v>
      </c>
      <c r="DL216" s="388">
        <v>0.224147321887</v>
      </c>
      <c r="DM216" s="389">
        <f t="shared" ref="DM216:DM238" si="2632">IFERROR(+DL216*(DK216-DJ216),"")</f>
        <v>0</v>
      </c>
      <c r="DN216" s="390">
        <f t="shared" ref="DN216:DN238" si="2633">IFERROR(+(IF(DK216="","0",DK216))-(IF(DM216="","0",DM216)),"")</f>
        <v>0</v>
      </c>
      <c r="DO216" s="391"/>
      <c r="DP216" s="384">
        <v>1.0</v>
      </c>
      <c r="DQ216" s="385" t="s">
        <v>32</v>
      </c>
      <c r="DR216" s="386" t="s">
        <v>133</v>
      </c>
      <c r="DS216" s="386" t="s">
        <v>134</v>
      </c>
      <c r="DT216" s="387">
        <f>ADHK!DT216</f>
        <v>0</v>
      </c>
      <c r="DU216" s="387">
        <f>'Produksi dan Harga'!AN94</f>
        <v>744887.6126</v>
      </c>
      <c r="DV216" s="387">
        <f t="shared" ref="DV216:DV238" si="2634">IFERROR(DT216*DU216/1000000,0)</f>
        <v>0</v>
      </c>
      <c r="DW216" s="388"/>
      <c r="DX216" s="387">
        <f t="shared" ref="DX216:DX238" si="2635">IFERROR(+DV216*DW216,"")</f>
        <v>0</v>
      </c>
      <c r="DY216" s="388"/>
      <c r="DZ216" s="387"/>
      <c r="EA216" s="387">
        <f t="shared" ref="EA216:EA238" si="2636">DY216-DZ216</f>
        <v>0</v>
      </c>
      <c r="EB216" s="387">
        <f t="shared" ref="EB216:EB238" si="2637">IFERROR(+(IF(DV216="","0",DV216))+(IF(DX216="","0",DX216))+(IF(EA216="","0",EA216)),"")</f>
        <v>0</v>
      </c>
      <c r="EC216" s="388">
        <v>0.224147321887</v>
      </c>
      <c r="ED216" s="389">
        <f t="shared" ref="ED216:ED238" si="2638">IFERROR(+EC216*(EB216-EA216),"")</f>
        <v>0</v>
      </c>
      <c r="EE216" s="390">
        <f t="shared" ref="EE216:EE238" si="2639">IFERROR(+(IF(EB216="","0",EB216))-(IF(ED216="","0",ED216)),"")</f>
        <v>0</v>
      </c>
      <c r="EF216" s="391"/>
      <c r="EG216" s="384">
        <v>1.0</v>
      </c>
      <c r="EH216" s="385" t="s">
        <v>32</v>
      </c>
      <c r="EI216" s="386" t="s">
        <v>133</v>
      </c>
      <c r="EJ216" s="386" t="s">
        <v>134</v>
      </c>
      <c r="EK216" s="387">
        <f>ADHK!EK216</f>
        <v>0</v>
      </c>
      <c r="EL216" s="387">
        <f>'Produksi dan Harga'!AS94</f>
        <v>703178.2886</v>
      </c>
      <c r="EM216" s="387">
        <f t="shared" ref="EM216:EM238" si="2640">IFERROR(EK216*EL216/1000000,0)</f>
        <v>0</v>
      </c>
      <c r="EN216" s="388"/>
      <c r="EO216" s="387">
        <f t="shared" ref="EO216:EO238" si="2641">IFERROR(+EM216*EN216,"")</f>
        <v>0</v>
      </c>
      <c r="EP216" s="388"/>
      <c r="EQ216" s="387"/>
      <c r="ER216" s="387">
        <f t="shared" ref="ER216:ER238" si="2642">EP216-EQ216</f>
        <v>0</v>
      </c>
      <c r="ES216" s="387">
        <f t="shared" ref="ES216:ES238" si="2643">IFERROR(+(IF(EM216="","0",EM216))+(IF(EO216="","0",EO216))+(IF(ER216="","0",ER216)),"")</f>
        <v>0</v>
      </c>
      <c r="ET216" s="388">
        <v>0.224147321887</v>
      </c>
      <c r="EU216" s="389">
        <f t="shared" ref="EU216:EU238" si="2644">IFERROR(+ET216*(ES216-ER216),"")</f>
        <v>0</v>
      </c>
      <c r="EV216" s="390">
        <f t="shared" ref="EV216:EV238" si="2645">IFERROR(+(IF(ES216="","0",ES216))-(IF(EU216="","0",EU216)),"")</f>
        <v>0</v>
      </c>
      <c r="EW216" s="391"/>
      <c r="EX216" s="384">
        <v>1.0</v>
      </c>
      <c r="EY216" s="385" t="s">
        <v>32</v>
      </c>
      <c r="EZ216" s="386" t="s">
        <v>133</v>
      </c>
      <c r="FA216" s="386" t="s">
        <v>134</v>
      </c>
      <c r="FB216" s="387">
        <f>ADHK!FB216</f>
        <v>0</v>
      </c>
      <c r="FC216" s="387">
        <f>'Produksi dan Harga'!AX94</f>
        <v>692318.1924</v>
      </c>
      <c r="FD216" s="387">
        <f t="shared" ref="FD216:FD238" si="2646">IFERROR(FB216*FC216/1000000,0)</f>
        <v>0</v>
      </c>
      <c r="FE216" s="388"/>
      <c r="FF216" s="387">
        <f t="shared" ref="FF216:FF238" si="2647">IFERROR(+FD216*FE216,"")</f>
        <v>0</v>
      </c>
      <c r="FG216" s="388"/>
      <c r="FH216" s="387"/>
      <c r="FI216" s="387">
        <f t="shared" ref="FI216:FI238" si="2648">FG216-FH216</f>
        <v>0</v>
      </c>
      <c r="FJ216" s="387">
        <f t="shared" ref="FJ216:FJ238" si="2649">IFERROR(+(IF(FD216="","0",FD216))+(IF(FF216="","0",FF216))+(IF(FI216="","0",FI216)),"")</f>
        <v>0</v>
      </c>
      <c r="FK216" s="388">
        <v>0.224147321887</v>
      </c>
      <c r="FL216" s="389">
        <f t="shared" ref="FL216:FL238" si="2650">IFERROR(+FK216*(FJ216-FI216),"")</f>
        <v>0</v>
      </c>
      <c r="FM216" s="390">
        <f t="shared" ref="FM216:FM238" si="2651">IFERROR(+(IF(FJ216="","0",FJ216))-(IF(FL216="","0",FL216)),"")</f>
        <v>0</v>
      </c>
      <c r="FN216" s="391"/>
      <c r="FO216" s="384">
        <v>1.0</v>
      </c>
      <c r="FP216" s="385" t="s">
        <v>32</v>
      </c>
      <c r="FQ216" s="386" t="s">
        <v>133</v>
      </c>
      <c r="FR216" s="386" t="s">
        <v>134</v>
      </c>
      <c r="FS216" s="387">
        <f>ADHK!FS216</f>
        <v>0</v>
      </c>
      <c r="FT216" s="387">
        <f>'Produksi dan Harga'!BC94</f>
        <v>736765.8856</v>
      </c>
      <c r="FU216" s="387">
        <f t="shared" ref="FU216:FU238" si="2652">IFERROR(FS216*FT216/1000000,0)</f>
        <v>0</v>
      </c>
      <c r="FV216" s="388"/>
      <c r="FW216" s="387">
        <f t="shared" ref="FW216:FW238" si="2653">IFERROR(+FU216*FV216,"")</f>
        <v>0</v>
      </c>
      <c r="FX216" s="388"/>
      <c r="FY216" s="387"/>
      <c r="FZ216" s="387">
        <f t="shared" ref="FZ216:FZ238" si="2654">FX216-FY216</f>
        <v>0</v>
      </c>
      <c r="GA216" s="387">
        <f t="shared" ref="GA216:GA238" si="2655">IFERROR(+(IF(FU216="","0",FU216))+(IF(FW216="","0",FW216))+(IF(FZ216="","0",FZ216)),"")</f>
        <v>0</v>
      </c>
      <c r="GB216" s="388">
        <v>0.224147321887</v>
      </c>
      <c r="GC216" s="389">
        <f t="shared" ref="GC216:GC238" si="2656">IFERROR(+GB216*(GA216-FZ216),"")</f>
        <v>0</v>
      </c>
      <c r="GD216" s="390">
        <f t="shared" ref="GD216:GD238" si="2657">IFERROR(+(IF(GA216="","0",GA216))-(IF(GC216="","0",GC216)),"")</f>
        <v>0</v>
      </c>
      <c r="GE216" s="391"/>
      <c r="GF216" s="384">
        <v>1.0</v>
      </c>
      <c r="GG216" s="385" t="s">
        <v>32</v>
      </c>
      <c r="GH216" s="386" t="s">
        <v>133</v>
      </c>
      <c r="GI216" s="386" t="s">
        <v>134</v>
      </c>
      <c r="GJ216" s="387">
        <f>ADHK!GJ216</f>
        <v>0</v>
      </c>
      <c r="GK216" s="387">
        <f>'Produksi dan Harga'!BH94</f>
        <v>772883.4347</v>
      </c>
      <c r="GL216" s="387">
        <f t="shared" ref="GL216:GL238" si="2658">IFERROR(GJ216*GK216/1000000,0)</f>
        <v>0</v>
      </c>
      <c r="GM216" s="388"/>
      <c r="GN216" s="387">
        <f t="shared" ref="GN216:GN238" si="2659">IFERROR(+GL216*GM216,"")</f>
        <v>0</v>
      </c>
      <c r="GO216" s="388"/>
      <c r="GP216" s="387"/>
      <c r="GQ216" s="387">
        <f t="shared" ref="GQ216:GQ238" si="2660">GO216-GP216</f>
        <v>0</v>
      </c>
      <c r="GR216" s="387">
        <f t="shared" ref="GR216:GR238" si="2661">IFERROR(+(IF(GL216="","0",GL216))+(IF(GN216="","0",GN216))+(IF(GQ216="","0",GQ216)),"")</f>
        <v>0</v>
      </c>
      <c r="GS216" s="388">
        <v>0.224147321887</v>
      </c>
      <c r="GT216" s="389">
        <f t="shared" ref="GT216:GT238" si="2662">IFERROR(+GS216*(GR216-GQ216),"")</f>
        <v>0</v>
      </c>
      <c r="GU216" s="390">
        <f t="shared" ref="GU216:GU238" si="2663">IFERROR(+(IF(GR216="","0",GR216))-(IF(GT216="","0",GT216)),"")</f>
        <v>0</v>
      </c>
      <c r="GV216" s="391"/>
      <c r="GW216" s="384">
        <v>1.0</v>
      </c>
      <c r="GX216" s="385" t="s">
        <v>32</v>
      </c>
      <c r="GY216" s="386" t="s">
        <v>133</v>
      </c>
      <c r="GZ216" s="386" t="s">
        <v>134</v>
      </c>
      <c r="HA216" s="387">
        <f>ADHK!HA216</f>
        <v>0</v>
      </c>
      <c r="HB216" s="387">
        <f>'Produksi dan Harga'!BM94</f>
        <v>779637.4199</v>
      </c>
      <c r="HC216" s="387">
        <f t="shared" ref="HC216:HC238" si="2664">IFERROR(HA216*HB216/1000000,0)</f>
        <v>0</v>
      </c>
      <c r="HD216" s="388"/>
      <c r="HE216" s="387">
        <f t="shared" ref="HE216:HE238" si="2665">IFERROR(+HC216*HD216,"")</f>
        <v>0</v>
      </c>
      <c r="HF216" s="388"/>
      <c r="HG216" s="387"/>
      <c r="HH216" s="387">
        <f t="shared" ref="HH216:HH238" si="2666">HF216-HG216</f>
        <v>0</v>
      </c>
      <c r="HI216" s="387">
        <f t="shared" ref="HI216:HI238" si="2667">IFERROR(+(IF(HC216="","0",HC216))+(IF(HE216="","0",HE216))+(IF(HH216="","0",HH216)),"")</f>
        <v>0</v>
      </c>
      <c r="HJ216" s="388">
        <v>0.224147321887</v>
      </c>
      <c r="HK216" s="389">
        <f t="shared" ref="HK216:HK238" si="2668">IFERROR(+HJ216*(HI216-HH216),"")</f>
        <v>0</v>
      </c>
      <c r="HL216" s="390">
        <f t="shared" ref="HL216:HL238" si="2669">IFERROR(+(IF(HI216="","0",HI216))-(IF(HK216="","0",HK216)),"")</f>
        <v>0</v>
      </c>
      <c r="HM216" s="391"/>
      <c r="HN216" s="384">
        <v>1.0</v>
      </c>
      <c r="HO216" s="385" t="s">
        <v>32</v>
      </c>
      <c r="HP216" s="386" t="s">
        <v>133</v>
      </c>
      <c r="HQ216" s="386" t="s">
        <v>134</v>
      </c>
      <c r="HR216" s="387">
        <f>ADHK!HR216</f>
        <v>0</v>
      </c>
      <c r="HS216" s="387">
        <f>'Produksi dan Harga'!BR94</f>
        <v>866808.9493</v>
      </c>
      <c r="HT216" s="387">
        <f t="shared" ref="HT216:HT238" si="2670">IFERROR(HR216*HS216/1000000,0)</f>
        <v>0</v>
      </c>
      <c r="HU216" s="388"/>
      <c r="HV216" s="387">
        <f t="shared" ref="HV216:HV238" si="2671">IFERROR(+HT216*HU216,"")</f>
        <v>0</v>
      </c>
      <c r="HW216" s="388"/>
      <c r="HX216" s="387"/>
      <c r="HY216" s="387">
        <f t="shared" ref="HY216:HY238" si="2672">HW216-HX216</f>
        <v>0</v>
      </c>
      <c r="HZ216" s="387">
        <f t="shared" ref="HZ216:HZ238" si="2673">IFERROR(+(IF(HT216="","0",HT216))+(IF(HV216="","0",HV216))+(IF(HY216="","0",HY216)),"")</f>
        <v>0</v>
      </c>
      <c r="IA216" s="388">
        <v>0.224147321887</v>
      </c>
      <c r="IB216" s="389">
        <f t="shared" ref="IB216:IB238" si="2674">IFERROR(+IA216*(HZ216-HY216),"")</f>
        <v>0</v>
      </c>
      <c r="IC216" s="390">
        <f t="shared" ref="IC216:IC238" si="2675">IFERROR(+(IF(HZ216="","0",HZ216))-(IF(IB216="","0",IB216)),"")</f>
        <v>0</v>
      </c>
      <c r="ID216" s="391"/>
      <c r="IE216" s="384">
        <v>1.0</v>
      </c>
      <c r="IF216" s="385" t="s">
        <v>32</v>
      </c>
      <c r="IG216" s="386" t="s">
        <v>133</v>
      </c>
      <c r="IH216" s="386" t="s">
        <v>134</v>
      </c>
      <c r="II216" s="387">
        <f>ADHK!II216</f>
        <v>4</v>
      </c>
      <c r="IJ216" s="387">
        <f>'Produksi dan Harga'!BW94</f>
        <v>932450.3358</v>
      </c>
      <c r="IK216" s="387">
        <f t="shared" ref="IK216:IK238" si="2676">IFERROR(II216*IJ216/1000000,0)</f>
        <v>3.729801343</v>
      </c>
      <c r="IL216" s="388"/>
      <c r="IM216" s="387">
        <f t="shared" ref="IM216:IM238" si="2677">IFERROR(+IK216*IL216,"")</f>
        <v>0</v>
      </c>
      <c r="IN216" s="388"/>
      <c r="IO216" s="387"/>
      <c r="IP216" s="387">
        <f t="shared" ref="IP216:IP238" si="2678">IN216-IO216</f>
        <v>0</v>
      </c>
      <c r="IQ216" s="387">
        <f t="shared" ref="IQ216:IQ238" si="2679">IFERROR(+(IF(IK216="","0",IK216))+(IF(IM216="","0",IM216))+(IF(IP216="","0",IP216)),"")</f>
        <v>3.729801343</v>
      </c>
      <c r="IR216" s="388">
        <v>0.224147321887</v>
      </c>
      <c r="IS216" s="389">
        <f t="shared" ref="IS216:IS238" si="2680">IFERROR(+IR216*(IQ216-IP216),"")</f>
        <v>0.8360249822</v>
      </c>
      <c r="IT216" s="390">
        <f t="shared" ref="IT216:IT238" si="2681">IFERROR(+(IF(IQ216="","0",IQ216))-(IF(IS216="","0",IS216)),"")</f>
        <v>2.893776361</v>
      </c>
      <c r="IU216" s="391"/>
      <c r="IV216" s="384">
        <v>1.0</v>
      </c>
      <c r="IW216" s="385" t="s">
        <v>32</v>
      </c>
      <c r="IX216" s="386" t="s">
        <v>133</v>
      </c>
      <c r="IY216" s="386" t="s">
        <v>134</v>
      </c>
      <c r="IZ216" s="387">
        <f>ADHK!IZ216</f>
        <v>4</v>
      </c>
      <c r="JA216" s="387">
        <f>'Produksi dan Harga'!CB94</f>
        <v>877294.1185</v>
      </c>
      <c r="JB216" s="387">
        <f t="shared" ref="JB216:JB238" si="2682">IFERROR(IZ216*JA216/1000000,0)</f>
        <v>3.509176474</v>
      </c>
      <c r="JC216" s="388"/>
      <c r="JD216" s="387">
        <f t="shared" ref="JD216:JD238" si="2683">IFERROR(+JB216*JC216,"")</f>
        <v>0</v>
      </c>
      <c r="JE216" s="388"/>
      <c r="JF216" s="387"/>
      <c r="JG216" s="387">
        <f t="shared" ref="JG216:JG238" si="2684">JE216-JF216</f>
        <v>0</v>
      </c>
      <c r="JH216" s="387">
        <f t="shared" ref="JH216:JH238" si="2685">IFERROR(+(IF(JB216="","0",JB216))+(IF(JD216="","0",JD216))+(IF(JG216="","0",JG216)),"")</f>
        <v>3.509176474</v>
      </c>
      <c r="JI216" s="388">
        <v>0.224147321887</v>
      </c>
      <c r="JJ216" s="389">
        <f t="shared" ref="JJ216:JJ238" si="2686">IFERROR(+JI216*(JH216-JG216),"")</f>
        <v>0.7865725087</v>
      </c>
      <c r="JK216" s="390">
        <f t="shared" ref="JK216:JK238" si="2687">IFERROR(+(IF(JH216="","0",JH216))-(IF(JJ216="","0",JJ216)),"")</f>
        <v>2.722603965</v>
      </c>
      <c r="JL216" s="391"/>
      <c r="JM216" s="384">
        <v>1.0</v>
      </c>
      <c r="JN216" s="385" t="s">
        <v>32</v>
      </c>
      <c r="JO216" s="386" t="s">
        <v>133</v>
      </c>
      <c r="JP216" s="386" t="s">
        <v>134</v>
      </c>
      <c r="JQ216" s="387" t="str">
        <f>ADHK!JQ216</f>
        <v/>
      </c>
      <c r="JR216" s="387"/>
      <c r="JS216" s="387">
        <f t="shared" ref="JS216:JS238" si="2688">IFERROR(JQ216*JR216/1000000,0)</f>
        <v>0</v>
      </c>
      <c r="JT216" s="388"/>
      <c r="JU216" s="387">
        <f t="shared" ref="JU216:JU238" si="2689">IFERROR(+JS216*JT216,"")</f>
        <v>0</v>
      </c>
      <c r="JV216" s="388"/>
      <c r="JW216" s="387"/>
      <c r="JX216" s="387">
        <f t="shared" ref="JX216:JX238" si="2690">JV216-JW216</f>
        <v>0</v>
      </c>
      <c r="JY216" s="387">
        <f t="shared" ref="JY216:JY238" si="2691">IFERROR(+(IF(JS216="","0",JS216))+(IF(JU216="","0",JU216))+(IF(JX216="","0",JX216)),"")</f>
        <v>0</v>
      </c>
      <c r="JZ216" s="388">
        <v>0.224147321887</v>
      </c>
      <c r="KA216" s="389">
        <f t="shared" ref="KA216:KA238" si="2692">IFERROR(+JZ216*(JY216-JX216),"")</f>
        <v>0</v>
      </c>
      <c r="KB216" s="390">
        <f t="shared" ref="KB216:KB238" si="2693">IFERROR(+(IF(JY216="","0",JY216))-(IF(KA216="","0",KA216)),"")</f>
        <v>0</v>
      </c>
      <c r="KC216" s="391"/>
      <c r="KD216" s="384">
        <v>1.0</v>
      </c>
      <c r="KE216" s="385" t="s">
        <v>32</v>
      </c>
      <c r="KF216" s="386" t="s">
        <v>133</v>
      </c>
      <c r="KG216" s="386" t="s">
        <v>134</v>
      </c>
      <c r="KH216" s="387" t="str">
        <f>ADHK!KH216</f>
        <v/>
      </c>
      <c r="KI216" s="387"/>
      <c r="KJ216" s="387">
        <f t="shared" ref="KJ216:KJ238" si="2694">IFERROR(KH216*KI216/1000000,0)</f>
        <v>0</v>
      </c>
      <c r="KK216" s="388"/>
      <c r="KL216" s="387">
        <f t="shared" ref="KL216:KL238" si="2695">IFERROR(+KJ216*KK216,"")</f>
        <v>0</v>
      </c>
      <c r="KM216" s="388"/>
      <c r="KN216" s="387"/>
      <c r="KO216" s="387">
        <f t="shared" ref="KO216:KO238" si="2696">KM216-KN216</f>
        <v>0</v>
      </c>
      <c r="KP216" s="387">
        <f t="shared" ref="KP216:KP238" si="2697">IFERROR(+(IF(KJ216="","0",KJ216))+(IF(KL216="","0",KL216))+(IF(KO216="","0",KO216)),"")</f>
        <v>0</v>
      </c>
      <c r="KQ216" s="388">
        <v>0.224147321887</v>
      </c>
      <c r="KR216" s="389">
        <f t="shared" ref="KR216:KR238" si="2698">IFERROR(+KQ216*(KP216-KO216),"")</f>
        <v>0</v>
      </c>
      <c r="KS216" s="390">
        <f t="shared" ref="KS216:KS238" si="2699">IFERROR(+(IF(KP216="","0",KP216))-(IF(KR216="","0",KR216)),"")</f>
        <v>0</v>
      </c>
      <c r="KT216" s="391"/>
      <c r="KU216" s="392"/>
    </row>
    <row r="217" ht="15.75" customHeight="1">
      <c r="A217" s="384">
        <v>2.0</v>
      </c>
      <c r="B217" s="385" t="s">
        <v>34</v>
      </c>
      <c r="C217" s="386" t="s">
        <v>133</v>
      </c>
      <c r="D217" s="386" t="s">
        <v>134</v>
      </c>
      <c r="E217" s="387">
        <f>ADHK!E217</f>
        <v>1371</v>
      </c>
      <c r="F217" s="387">
        <f>ADHK!F217</f>
        <v>1351576.459</v>
      </c>
      <c r="G217" s="387">
        <f t="shared" si="2592"/>
        <v>1853.011325</v>
      </c>
      <c r="H217" s="388"/>
      <c r="I217" s="387">
        <f t="shared" si="2593"/>
        <v>0</v>
      </c>
      <c r="J217" s="388"/>
      <c r="K217" s="387"/>
      <c r="L217" s="387">
        <f t="shared" si="2594"/>
        <v>0</v>
      </c>
      <c r="M217" s="387">
        <f t="shared" si="2595"/>
        <v>1853.011325</v>
      </c>
      <c r="N217" s="388">
        <v>0.224147321887</v>
      </c>
      <c r="O217" s="389">
        <f t="shared" si="2596"/>
        <v>415.347526</v>
      </c>
      <c r="P217" s="390">
        <f t="shared" si="2597"/>
        <v>1437.663799</v>
      </c>
      <c r="Q217" s="391"/>
      <c r="R217" s="384">
        <v>2.0</v>
      </c>
      <c r="S217" s="385" t="s">
        <v>34</v>
      </c>
      <c r="T217" s="386" t="s">
        <v>133</v>
      </c>
      <c r="U217" s="386" t="s">
        <v>134</v>
      </c>
      <c r="V217" s="387">
        <f>ADHK!V217</f>
        <v>262</v>
      </c>
      <c r="W217" s="387">
        <f>'Produksi dan Harga'!J95</f>
        <v>1541550.167</v>
      </c>
      <c r="X217" s="387">
        <f t="shared" si="2598"/>
        <v>403.8861438</v>
      </c>
      <c r="Y217" s="388"/>
      <c r="Z217" s="387">
        <f t="shared" si="2599"/>
        <v>0</v>
      </c>
      <c r="AA217" s="388"/>
      <c r="AB217" s="387"/>
      <c r="AC217" s="387">
        <f t="shared" si="2600"/>
        <v>0</v>
      </c>
      <c r="AD217" s="387">
        <f t="shared" si="2601"/>
        <v>403.8861438</v>
      </c>
      <c r="AE217" s="388">
        <v>0.224147321887</v>
      </c>
      <c r="AF217" s="389">
        <f t="shared" si="2602"/>
        <v>90.52999748</v>
      </c>
      <c r="AG217" s="390">
        <f t="shared" si="2603"/>
        <v>313.3561463</v>
      </c>
      <c r="AH217" s="391"/>
      <c r="AI217" s="384">
        <v>2.0</v>
      </c>
      <c r="AJ217" s="385" t="s">
        <v>34</v>
      </c>
      <c r="AK217" s="386" t="s">
        <v>133</v>
      </c>
      <c r="AL217" s="386" t="s">
        <v>134</v>
      </c>
      <c r="AM217" s="387">
        <f>ADHK!AM217</f>
        <v>486</v>
      </c>
      <c r="AN217" s="387">
        <f>'Produksi dan Harga'!O95</f>
        <v>1452999.049</v>
      </c>
      <c r="AO217" s="387">
        <f t="shared" si="2604"/>
        <v>706.1575379</v>
      </c>
      <c r="AP217" s="388"/>
      <c r="AQ217" s="387">
        <f t="shared" si="2605"/>
        <v>0</v>
      </c>
      <c r="AR217" s="388"/>
      <c r="AS217" s="387"/>
      <c r="AT217" s="387">
        <f t="shared" si="2606"/>
        <v>0</v>
      </c>
      <c r="AU217" s="387">
        <f t="shared" si="2607"/>
        <v>706.1575379</v>
      </c>
      <c r="AV217" s="388">
        <v>0.224147321887</v>
      </c>
      <c r="AW217" s="389">
        <f t="shared" si="2608"/>
        <v>158.283321</v>
      </c>
      <c r="AX217" s="390">
        <f t="shared" si="2609"/>
        <v>547.874217</v>
      </c>
      <c r="AY217" s="391"/>
      <c r="AZ217" s="384">
        <v>2.0</v>
      </c>
      <c r="BA217" s="385" t="s">
        <v>34</v>
      </c>
      <c r="BB217" s="386" t="s">
        <v>133</v>
      </c>
      <c r="BC217" s="386" t="s">
        <v>134</v>
      </c>
      <c r="BD217" s="387">
        <f>ADHK!BD217</f>
        <v>53</v>
      </c>
      <c r="BE217" s="387">
        <f>'Produksi dan Harga'!T95</f>
        <v>1580022.758</v>
      </c>
      <c r="BF217" s="387">
        <f t="shared" si="2610"/>
        <v>83.7412062</v>
      </c>
      <c r="BG217" s="388"/>
      <c r="BH217" s="387">
        <f t="shared" si="2611"/>
        <v>0</v>
      </c>
      <c r="BI217" s="388"/>
      <c r="BJ217" s="387"/>
      <c r="BK217" s="387">
        <f t="shared" si="2612"/>
        <v>0</v>
      </c>
      <c r="BL217" s="387">
        <f t="shared" si="2613"/>
        <v>83.7412062</v>
      </c>
      <c r="BM217" s="388">
        <v>0.224147321887</v>
      </c>
      <c r="BN217" s="389">
        <f t="shared" si="2614"/>
        <v>18.7703671</v>
      </c>
      <c r="BO217" s="390">
        <f t="shared" si="2615"/>
        <v>64.9708391</v>
      </c>
      <c r="BP217" s="391"/>
      <c r="BQ217" s="384">
        <v>2.0</v>
      </c>
      <c r="BR217" s="385" t="s">
        <v>34</v>
      </c>
      <c r="BS217" s="386" t="s">
        <v>133</v>
      </c>
      <c r="BT217" s="386" t="s">
        <v>134</v>
      </c>
      <c r="BU217" s="387">
        <f>ADHK!BU217</f>
        <v>183</v>
      </c>
      <c r="BV217" s="387">
        <f>'Produksi dan Harga'!Y95</f>
        <v>1634834.067</v>
      </c>
      <c r="BW217" s="387">
        <f t="shared" si="2616"/>
        <v>299.1746343</v>
      </c>
      <c r="BX217" s="388"/>
      <c r="BY217" s="387">
        <f t="shared" si="2617"/>
        <v>0</v>
      </c>
      <c r="BZ217" s="388"/>
      <c r="CA217" s="387"/>
      <c r="CB217" s="387">
        <f t="shared" si="2618"/>
        <v>0</v>
      </c>
      <c r="CC217" s="387">
        <f t="shared" si="2619"/>
        <v>299.1746343</v>
      </c>
      <c r="CD217" s="388">
        <v>0.224147321887</v>
      </c>
      <c r="CE217" s="389">
        <f t="shared" si="2620"/>
        <v>67.05919305</v>
      </c>
      <c r="CF217" s="390">
        <f t="shared" si="2621"/>
        <v>232.1154412</v>
      </c>
      <c r="CG217" s="391"/>
      <c r="CH217" s="384">
        <v>2.0</v>
      </c>
      <c r="CI217" s="385" t="s">
        <v>34</v>
      </c>
      <c r="CJ217" s="386" t="s">
        <v>133</v>
      </c>
      <c r="CK217" s="386" t="s">
        <v>134</v>
      </c>
      <c r="CL217" s="387">
        <f>ADHK!CL217</f>
        <v>420</v>
      </c>
      <c r="CM217" s="387">
        <f>'Produksi dan Harga'!AD95</f>
        <v>1780401.136</v>
      </c>
      <c r="CN217" s="387">
        <f t="shared" si="2622"/>
        <v>747.7684772</v>
      </c>
      <c r="CO217" s="388"/>
      <c r="CP217" s="387">
        <f t="shared" si="2623"/>
        <v>0</v>
      </c>
      <c r="CQ217" s="388"/>
      <c r="CR217" s="387"/>
      <c r="CS217" s="387">
        <f t="shared" si="2624"/>
        <v>0</v>
      </c>
      <c r="CT217" s="387">
        <f t="shared" si="2625"/>
        <v>747.7684772</v>
      </c>
      <c r="CU217" s="388">
        <v>0.224147321887</v>
      </c>
      <c r="CV217" s="389">
        <f t="shared" si="2626"/>
        <v>167.6103015</v>
      </c>
      <c r="CW217" s="390">
        <f t="shared" si="2627"/>
        <v>580.1581756</v>
      </c>
      <c r="CX217" s="391"/>
      <c r="CY217" s="384">
        <v>2.0</v>
      </c>
      <c r="CZ217" s="385" t="s">
        <v>34</v>
      </c>
      <c r="DA217" s="386" t="s">
        <v>133</v>
      </c>
      <c r="DB217" s="386" t="s">
        <v>134</v>
      </c>
      <c r="DC217" s="387">
        <f>ADHK!DC217</f>
        <v>1357</v>
      </c>
      <c r="DD217" s="387">
        <f>'Produksi dan Harga'!AI95</f>
        <v>1858829.632</v>
      </c>
      <c r="DE217" s="387">
        <f t="shared" si="2628"/>
        <v>2522.431811</v>
      </c>
      <c r="DF217" s="388"/>
      <c r="DG217" s="387">
        <f t="shared" si="2629"/>
        <v>0</v>
      </c>
      <c r="DH217" s="388"/>
      <c r="DI217" s="387"/>
      <c r="DJ217" s="387">
        <f t="shared" si="2630"/>
        <v>0</v>
      </c>
      <c r="DK217" s="387">
        <f t="shared" si="2631"/>
        <v>2522.431811</v>
      </c>
      <c r="DL217" s="388">
        <v>0.224147321887</v>
      </c>
      <c r="DM217" s="389">
        <f t="shared" si="2632"/>
        <v>565.3963351</v>
      </c>
      <c r="DN217" s="390">
        <f t="shared" si="2633"/>
        <v>1957.035476</v>
      </c>
      <c r="DO217" s="391"/>
      <c r="DP217" s="384">
        <v>2.0</v>
      </c>
      <c r="DQ217" s="385" t="s">
        <v>34</v>
      </c>
      <c r="DR217" s="386" t="s">
        <v>133</v>
      </c>
      <c r="DS217" s="386" t="s">
        <v>134</v>
      </c>
      <c r="DT217" s="387">
        <f>ADHK!DT217</f>
        <v>1170</v>
      </c>
      <c r="DU217" s="387">
        <f>'Produksi dan Harga'!AN95</f>
        <v>1838664.986</v>
      </c>
      <c r="DV217" s="387">
        <f t="shared" si="2634"/>
        <v>2151.238034</v>
      </c>
      <c r="DW217" s="388"/>
      <c r="DX217" s="387">
        <f t="shared" si="2635"/>
        <v>0</v>
      </c>
      <c r="DY217" s="388"/>
      <c r="DZ217" s="387"/>
      <c r="EA217" s="387">
        <f t="shared" si="2636"/>
        <v>0</v>
      </c>
      <c r="EB217" s="387">
        <f t="shared" si="2637"/>
        <v>2151.238034</v>
      </c>
      <c r="EC217" s="388">
        <v>0.224147321887</v>
      </c>
      <c r="ED217" s="389">
        <f t="shared" si="2638"/>
        <v>482.1942441</v>
      </c>
      <c r="EE217" s="390">
        <f t="shared" si="2639"/>
        <v>1669.04379</v>
      </c>
      <c r="EF217" s="391"/>
      <c r="EG217" s="384">
        <v>2.0</v>
      </c>
      <c r="EH217" s="385" t="s">
        <v>34</v>
      </c>
      <c r="EI217" s="386" t="s">
        <v>133</v>
      </c>
      <c r="EJ217" s="386" t="s">
        <v>134</v>
      </c>
      <c r="EK217" s="387">
        <f>ADHK!EK217</f>
        <v>645</v>
      </c>
      <c r="EL217" s="387">
        <f>'Produksi dan Harga'!AS95</f>
        <v>1817878.217</v>
      </c>
      <c r="EM217" s="387">
        <f t="shared" si="2640"/>
        <v>1172.53145</v>
      </c>
      <c r="EN217" s="388"/>
      <c r="EO217" s="387">
        <f t="shared" si="2641"/>
        <v>0</v>
      </c>
      <c r="EP217" s="388"/>
      <c r="EQ217" s="387"/>
      <c r="ER217" s="387">
        <f t="shared" si="2642"/>
        <v>0</v>
      </c>
      <c r="ES217" s="387">
        <f t="shared" si="2643"/>
        <v>1172.53145</v>
      </c>
      <c r="ET217" s="388">
        <v>0.224147321887</v>
      </c>
      <c r="EU217" s="389">
        <f t="shared" si="2644"/>
        <v>262.8197843</v>
      </c>
      <c r="EV217" s="390">
        <f t="shared" si="2645"/>
        <v>909.7116654</v>
      </c>
      <c r="EW217" s="391"/>
      <c r="EX217" s="384">
        <v>2.0</v>
      </c>
      <c r="EY217" s="385" t="s">
        <v>34</v>
      </c>
      <c r="EZ217" s="386" t="s">
        <v>133</v>
      </c>
      <c r="FA217" s="386" t="s">
        <v>134</v>
      </c>
      <c r="FB217" s="387">
        <f>ADHK!FB217</f>
        <v>415</v>
      </c>
      <c r="FC217" s="387">
        <f>'Produksi dan Harga'!AX95</f>
        <v>1900597.724</v>
      </c>
      <c r="FD217" s="387">
        <f t="shared" si="2646"/>
        <v>788.7480554</v>
      </c>
      <c r="FE217" s="388"/>
      <c r="FF217" s="387">
        <f t="shared" si="2647"/>
        <v>0</v>
      </c>
      <c r="FG217" s="388"/>
      <c r="FH217" s="387"/>
      <c r="FI217" s="387">
        <f t="shared" si="2648"/>
        <v>0</v>
      </c>
      <c r="FJ217" s="387">
        <f t="shared" si="2649"/>
        <v>788.7480554</v>
      </c>
      <c r="FK217" s="388">
        <v>0.224147321887</v>
      </c>
      <c r="FL217" s="389">
        <f t="shared" si="2650"/>
        <v>176.7957643</v>
      </c>
      <c r="FM217" s="390">
        <f t="shared" si="2651"/>
        <v>611.9522911</v>
      </c>
      <c r="FN217" s="391"/>
      <c r="FO217" s="384">
        <v>2.0</v>
      </c>
      <c r="FP217" s="385" t="s">
        <v>34</v>
      </c>
      <c r="FQ217" s="386" t="s">
        <v>133</v>
      </c>
      <c r="FR217" s="386" t="s">
        <v>134</v>
      </c>
      <c r="FS217" s="387">
        <f>ADHK!FS217</f>
        <v>372</v>
      </c>
      <c r="FT217" s="387">
        <f>'Produksi dan Harga'!BC95</f>
        <v>2421201.664</v>
      </c>
      <c r="FU217" s="387">
        <f t="shared" si="2652"/>
        <v>900.6870189</v>
      </c>
      <c r="FV217" s="388"/>
      <c r="FW217" s="387">
        <f t="shared" si="2653"/>
        <v>0</v>
      </c>
      <c r="FX217" s="388"/>
      <c r="FY217" s="387"/>
      <c r="FZ217" s="387">
        <f t="shared" si="2654"/>
        <v>0</v>
      </c>
      <c r="GA217" s="387">
        <f t="shared" si="2655"/>
        <v>900.6870189</v>
      </c>
      <c r="GB217" s="388">
        <v>0.224147321887</v>
      </c>
      <c r="GC217" s="389">
        <f t="shared" si="2656"/>
        <v>201.8865832</v>
      </c>
      <c r="GD217" s="390">
        <f t="shared" si="2657"/>
        <v>698.8004358</v>
      </c>
      <c r="GE217" s="391"/>
      <c r="GF217" s="384">
        <v>2.0</v>
      </c>
      <c r="GG217" s="385" t="s">
        <v>34</v>
      </c>
      <c r="GH217" s="386" t="s">
        <v>133</v>
      </c>
      <c r="GI217" s="386" t="s">
        <v>134</v>
      </c>
      <c r="GJ217" s="387">
        <f>ADHK!GJ217</f>
        <v>1245</v>
      </c>
      <c r="GK217" s="387">
        <f>'Produksi dan Harga'!BH95</f>
        <v>1960365.823</v>
      </c>
      <c r="GL217" s="387">
        <f t="shared" si="2658"/>
        <v>2440.655449</v>
      </c>
      <c r="GM217" s="388"/>
      <c r="GN217" s="387">
        <f t="shared" si="2659"/>
        <v>0</v>
      </c>
      <c r="GO217" s="388"/>
      <c r="GP217" s="387"/>
      <c r="GQ217" s="387">
        <f t="shared" si="2660"/>
        <v>0</v>
      </c>
      <c r="GR217" s="387">
        <f t="shared" si="2661"/>
        <v>2440.655449</v>
      </c>
      <c r="GS217" s="388">
        <v>0.224147321887</v>
      </c>
      <c r="GT217" s="389">
        <f t="shared" si="2662"/>
        <v>547.0663826</v>
      </c>
      <c r="GU217" s="390">
        <f t="shared" si="2663"/>
        <v>1893.589067</v>
      </c>
      <c r="GV217" s="391"/>
      <c r="GW217" s="384">
        <v>2.0</v>
      </c>
      <c r="GX217" s="385" t="s">
        <v>34</v>
      </c>
      <c r="GY217" s="386" t="s">
        <v>133</v>
      </c>
      <c r="GZ217" s="386" t="s">
        <v>134</v>
      </c>
      <c r="HA217" s="387">
        <f>ADHK!HA217</f>
        <v>1497.5</v>
      </c>
      <c r="HB217" s="387">
        <f>'Produksi dan Harga'!BM95</f>
        <v>2165225.487</v>
      </c>
      <c r="HC217" s="387">
        <f t="shared" si="2664"/>
        <v>3242.425167</v>
      </c>
      <c r="HD217" s="388"/>
      <c r="HE217" s="387">
        <f t="shared" si="2665"/>
        <v>0</v>
      </c>
      <c r="HF217" s="388"/>
      <c r="HG217" s="387"/>
      <c r="HH217" s="387">
        <f t="shared" si="2666"/>
        <v>0</v>
      </c>
      <c r="HI217" s="387">
        <f t="shared" si="2667"/>
        <v>3242.425167</v>
      </c>
      <c r="HJ217" s="388">
        <v>0.224147321887</v>
      </c>
      <c r="HK217" s="389">
        <f t="shared" si="2668"/>
        <v>726.7809177</v>
      </c>
      <c r="HL217" s="390">
        <f t="shared" si="2669"/>
        <v>2515.64425</v>
      </c>
      <c r="HM217" s="391"/>
      <c r="HN217" s="384">
        <v>2.0</v>
      </c>
      <c r="HO217" s="385" t="s">
        <v>34</v>
      </c>
      <c r="HP217" s="386" t="s">
        <v>133</v>
      </c>
      <c r="HQ217" s="386" t="s">
        <v>134</v>
      </c>
      <c r="HR217" s="387">
        <f>ADHK!HR217</f>
        <v>626.04</v>
      </c>
      <c r="HS217" s="387">
        <f>'Produksi dan Harga'!BR95</f>
        <v>2377287.834</v>
      </c>
      <c r="HT217" s="387">
        <f t="shared" si="2670"/>
        <v>1488.277276</v>
      </c>
      <c r="HU217" s="388"/>
      <c r="HV217" s="387">
        <f t="shared" si="2671"/>
        <v>0</v>
      </c>
      <c r="HW217" s="388"/>
      <c r="HX217" s="387"/>
      <c r="HY217" s="387">
        <f t="shared" si="2672"/>
        <v>0</v>
      </c>
      <c r="HZ217" s="387">
        <f t="shared" si="2673"/>
        <v>1488.277276</v>
      </c>
      <c r="IA217" s="388">
        <v>0.224147321887</v>
      </c>
      <c r="IB217" s="389">
        <f t="shared" si="2674"/>
        <v>333.5933655</v>
      </c>
      <c r="IC217" s="390">
        <f t="shared" si="2675"/>
        <v>1154.68391</v>
      </c>
      <c r="ID217" s="391"/>
      <c r="IE217" s="384">
        <v>2.0</v>
      </c>
      <c r="IF217" s="385" t="s">
        <v>34</v>
      </c>
      <c r="IG217" s="386" t="s">
        <v>133</v>
      </c>
      <c r="IH217" s="386" t="s">
        <v>134</v>
      </c>
      <c r="II217" s="387">
        <f>ADHK!II217</f>
        <v>1235.1</v>
      </c>
      <c r="IJ217" s="387">
        <f>'Produksi dan Harga'!BW95</f>
        <v>2842429.44</v>
      </c>
      <c r="IK217" s="387">
        <f t="shared" si="2676"/>
        <v>3510.684601</v>
      </c>
      <c r="IL217" s="388"/>
      <c r="IM217" s="387">
        <f t="shared" si="2677"/>
        <v>0</v>
      </c>
      <c r="IN217" s="388"/>
      <c r="IO217" s="387"/>
      <c r="IP217" s="387">
        <f t="shared" si="2678"/>
        <v>0</v>
      </c>
      <c r="IQ217" s="387">
        <f t="shared" si="2679"/>
        <v>3510.684601</v>
      </c>
      <c r="IR217" s="388">
        <v>0.224147321887</v>
      </c>
      <c r="IS217" s="389">
        <f t="shared" si="2680"/>
        <v>786.9105514</v>
      </c>
      <c r="IT217" s="390">
        <f t="shared" si="2681"/>
        <v>2723.77405</v>
      </c>
      <c r="IU217" s="391"/>
      <c r="IV217" s="384">
        <v>2.0</v>
      </c>
      <c r="IW217" s="385" t="s">
        <v>34</v>
      </c>
      <c r="IX217" s="386" t="s">
        <v>133</v>
      </c>
      <c r="IY217" s="386" t="s">
        <v>134</v>
      </c>
      <c r="IZ217" s="387">
        <f>ADHK!IZ217</f>
        <v>577.12</v>
      </c>
      <c r="JA217" s="387">
        <f>'Produksi dan Harga'!CB95</f>
        <v>2641614.855</v>
      </c>
      <c r="JB217" s="387">
        <f t="shared" si="2682"/>
        <v>1524.528765</v>
      </c>
      <c r="JC217" s="388"/>
      <c r="JD217" s="387">
        <f t="shared" si="2683"/>
        <v>0</v>
      </c>
      <c r="JE217" s="388"/>
      <c r="JF217" s="387"/>
      <c r="JG217" s="387">
        <f t="shared" si="2684"/>
        <v>0</v>
      </c>
      <c r="JH217" s="387">
        <f t="shared" si="2685"/>
        <v>1524.528765</v>
      </c>
      <c r="JI217" s="388">
        <v>0.224147321887</v>
      </c>
      <c r="JJ217" s="389">
        <f t="shared" si="2686"/>
        <v>341.7190399</v>
      </c>
      <c r="JK217" s="390">
        <f t="shared" si="2687"/>
        <v>1182.809725</v>
      </c>
      <c r="JL217" s="391"/>
      <c r="JM217" s="384">
        <v>2.0</v>
      </c>
      <c r="JN217" s="385" t="s">
        <v>34</v>
      </c>
      <c r="JO217" s="386" t="s">
        <v>133</v>
      </c>
      <c r="JP217" s="386" t="s">
        <v>134</v>
      </c>
      <c r="JQ217" s="387" t="str">
        <f>ADHK!JQ217</f>
        <v/>
      </c>
      <c r="JR217" s="387"/>
      <c r="JS217" s="387">
        <f t="shared" si="2688"/>
        <v>0</v>
      </c>
      <c r="JT217" s="388"/>
      <c r="JU217" s="387">
        <f t="shared" si="2689"/>
        <v>0</v>
      </c>
      <c r="JV217" s="388"/>
      <c r="JW217" s="387"/>
      <c r="JX217" s="387">
        <f t="shared" si="2690"/>
        <v>0</v>
      </c>
      <c r="JY217" s="387">
        <f t="shared" si="2691"/>
        <v>0</v>
      </c>
      <c r="JZ217" s="388">
        <v>0.224147321887</v>
      </c>
      <c r="KA217" s="389">
        <f t="shared" si="2692"/>
        <v>0</v>
      </c>
      <c r="KB217" s="390">
        <f t="shared" si="2693"/>
        <v>0</v>
      </c>
      <c r="KC217" s="391"/>
      <c r="KD217" s="384">
        <v>2.0</v>
      </c>
      <c r="KE217" s="385" t="s">
        <v>34</v>
      </c>
      <c r="KF217" s="386" t="s">
        <v>133</v>
      </c>
      <c r="KG217" s="386" t="s">
        <v>134</v>
      </c>
      <c r="KH217" s="387" t="str">
        <f>ADHK!KH217</f>
        <v/>
      </c>
      <c r="KI217" s="387"/>
      <c r="KJ217" s="387">
        <f t="shared" si="2694"/>
        <v>0</v>
      </c>
      <c r="KK217" s="388"/>
      <c r="KL217" s="387">
        <f t="shared" si="2695"/>
        <v>0</v>
      </c>
      <c r="KM217" s="388"/>
      <c r="KN217" s="387"/>
      <c r="KO217" s="387">
        <f t="shared" si="2696"/>
        <v>0</v>
      </c>
      <c r="KP217" s="387">
        <f t="shared" si="2697"/>
        <v>0</v>
      </c>
      <c r="KQ217" s="388">
        <v>0.224147321887</v>
      </c>
      <c r="KR217" s="389">
        <f t="shared" si="2698"/>
        <v>0</v>
      </c>
      <c r="KS217" s="390">
        <f t="shared" si="2699"/>
        <v>0</v>
      </c>
      <c r="KT217" s="391"/>
      <c r="KU217" s="392"/>
    </row>
    <row r="218" ht="15.75" customHeight="1">
      <c r="A218" s="384">
        <v>3.0</v>
      </c>
      <c r="B218" s="385" t="s">
        <v>35</v>
      </c>
      <c r="C218" s="386" t="s">
        <v>133</v>
      </c>
      <c r="D218" s="386" t="s">
        <v>134</v>
      </c>
      <c r="E218" s="387">
        <f>ADHK!E218</f>
        <v>0</v>
      </c>
      <c r="F218" s="387">
        <f>ADHK!F218</f>
        <v>0</v>
      </c>
      <c r="G218" s="387">
        <f t="shared" si="2592"/>
        <v>0</v>
      </c>
      <c r="H218" s="388"/>
      <c r="I218" s="387">
        <f t="shared" si="2593"/>
        <v>0</v>
      </c>
      <c r="J218" s="388"/>
      <c r="K218" s="387"/>
      <c r="L218" s="387">
        <f t="shared" si="2594"/>
        <v>0</v>
      </c>
      <c r="M218" s="387">
        <f t="shared" si="2595"/>
        <v>0</v>
      </c>
      <c r="N218" s="388">
        <v>0.224147321887</v>
      </c>
      <c r="O218" s="389">
        <f t="shared" si="2596"/>
        <v>0</v>
      </c>
      <c r="P218" s="390">
        <f t="shared" si="2597"/>
        <v>0</v>
      </c>
      <c r="Q218" s="391"/>
      <c r="R218" s="384">
        <v>3.0</v>
      </c>
      <c r="S218" s="385" t="s">
        <v>35</v>
      </c>
      <c r="T218" s="386" t="s">
        <v>133</v>
      </c>
      <c r="U218" s="386" t="s">
        <v>134</v>
      </c>
      <c r="V218" s="387">
        <f>ADHK!V218</f>
        <v>0</v>
      </c>
      <c r="W218" s="387">
        <f>'Produksi dan Harga'!J96</f>
        <v>0</v>
      </c>
      <c r="X218" s="387">
        <f t="shared" si="2598"/>
        <v>0</v>
      </c>
      <c r="Y218" s="388"/>
      <c r="Z218" s="387">
        <f t="shared" si="2599"/>
        <v>0</v>
      </c>
      <c r="AA218" s="388"/>
      <c r="AB218" s="387"/>
      <c r="AC218" s="387">
        <f t="shared" si="2600"/>
        <v>0</v>
      </c>
      <c r="AD218" s="387">
        <f t="shared" si="2601"/>
        <v>0</v>
      </c>
      <c r="AE218" s="388">
        <v>0.224147321887</v>
      </c>
      <c r="AF218" s="389">
        <f t="shared" si="2602"/>
        <v>0</v>
      </c>
      <c r="AG218" s="390">
        <f t="shared" si="2603"/>
        <v>0</v>
      </c>
      <c r="AH218" s="391"/>
      <c r="AI218" s="384">
        <v>3.0</v>
      </c>
      <c r="AJ218" s="385" t="s">
        <v>35</v>
      </c>
      <c r="AK218" s="386" t="s">
        <v>133</v>
      </c>
      <c r="AL218" s="386" t="s">
        <v>134</v>
      </c>
      <c r="AM218" s="387">
        <f>ADHK!AM218</f>
        <v>0</v>
      </c>
      <c r="AN218" s="387">
        <f>'Produksi dan Harga'!O96</f>
        <v>0</v>
      </c>
      <c r="AO218" s="387">
        <f t="shared" si="2604"/>
        <v>0</v>
      </c>
      <c r="AP218" s="388"/>
      <c r="AQ218" s="387">
        <f t="shared" si="2605"/>
        <v>0</v>
      </c>
      <c r="AR218" s="388"/>
      <c r="AS218" s="387"/>
      <c r="AT218" s="387">
        <f t="shared" si="2606"/>
        <v>0</v>
      </c>
      <c r="AU218" s="387">
        <f t="shared" si="2607"/>
        <v>0</v>
      </c>
      <c r="AV218" s="388">
        <v>0.224147321887</v>
      </c>
      <c r="AW218" s="389">
        <f t="shared" si="2608"/>
        <v>0</v>
      </c>
      <c r="AX218" s="390">
        <f t="shared" si="2609"/>
        <v>0</v>
      </c>
      <c r="AY218" s="391"/>
      <c r="AZ218" s="384">
        <v>3.0</v>
      </c>
      <c r="BA218" s="385" t="s">
        <v>35</v>
      </c>
      <c r="BB218" s="386" t="s">
        <v>133</v>
      </c>
      <c r="BC218" s="386" t="s">
        <v>134</v>
      </c>
      <c r="BD218" s="387">
        <f>ADHK!BD218</f>
        <v>0</v>
      </c>
      <c r="BE218" s="387">
        <f>'Produksi dan Harga'!T96</f>
        <v>0</v>
      </c>
      <c r="BF218" s="387">
        <f t="shared" si="2610"/>
        <v>0</v>
      </c>
      <c r="BG218" s="388"/>
      <c r="BH218" s="387">
        <f t="shared" si="2611"/>
        <v>0</v>
      </c>
      <c r="BI218" s="388"/>
      <c r="BJ218" s="387"/>
      <c r="BK218" s="387">
        <f t="shared" si="2612"/>
        <v>0</v>
      </c>
      <c r="BL218" s="387">
        <f t="shared" si="2613"/>
        <v>0</v>
      </c>
      <c r="BM218" s="388">
        <v>0.224147321887</v>
      </c>
      <c r="BN218" s="389">
        <f t="shared" si="2614"/>
        <v>0</v>
      </c>
      <c r="BO218" s="390">
        <f t="shared" si="2615"/>
        <v>0</v>
      </c>
      <c r="BP218" s="391"/>
      <c r="BQ218" s="384">
        <v>3.0</v>
      </c>
      <c r="BR218" s="385" t="s">
        <v>35</v>
      </c>
      <c r="BS218" s="386" t="s">
        <v>133</v>
      </c>
      <c r="BT218" s="386" t="s">
        <v>134</v>
      </c>
      <c r="BU218" s="387">
        <f>ADHK!BU218</f>
        <v>0</v>
      </c>
      <c r="BV218" s="387">
        <f>'Produksi dan Harga'!Y96</f>
        <v>0</v>
      </c>
      <c r="BW218" s="387">
        <f t="shared" si="2616"/>
        <v>0</v>
      </c>
      <c r="BX218" s="388"/>
      <c r="BY218" s="387">
        <f t="shared" si="2617"/>
        <v>0</v>
      </c>
      <c r="BZ218" s="388"/>
      <c r="CA218" s="387"/>
      <c r="CB218" s="387">
        <f t="shared" si="2618"/>
        <v>0</v>
      </c>
      <c r="CC218" s="387">
        <f t="shared" si="2619"/>
        <v>0</v>
      </c>
      <c r="CD218" s="388">
        <v>0.224147321887</v>
      </c>
      <c r="CE218" s="389">
        <f t="shared" si="2620"/>
        <v>0</v>
      </c>
      <c r="CF218" s="390">
        <f t="shared" si="2621"/>
        <v>0</v>
      </c>
      <c r="CG218" s="391"/>
      <c r="CH218" s="384">
        <v>3.0</v>
      </c>
      <c r="CI218" s="385" t="s">
        <v>35</v>
      </c>
      <c r="CJ218" s="386" t="s">
        <v>133</v>
      </c>
      <c r="CK218" s="386" t="s">
        <v>134</v>
      </c>
      <c r="CL218" s="387">
        <f>ADHK!CL218</f>
        <v>0</v>
      </c>
      <c r="CM218" s="387">
        <f>'Produksi dan Harga'!AD96</f>
        <v>0</v>
      </c>
      <c r="CN218" s="387">
        <f t="shared" si="2622"/>
        <v>0</v>
      </c>
      <c r="CO218" s="388"/>
      <c r="CP218" s="387">
        <f t="shared" si="2623"/>
        <v>0</v>
      </c>
      <c r="CQ218" s="388"/>
      <c r="CR218" s="387"/>
      <c r="CS218" s="387">
        <f t="shared" si="2624"/>
        <v>0</v>
      </c>
      <c r="CT218" s="387">
        <f t="shared" si="2625"/>
        <v>0</v>
      </c>
      <c r="CU218" s="388">
        <v>0.224147321887</v>
      </c>
      <c r="CV218" s="389">
        <f t="shared" si="2626"/>
        <v>0</v>
      </c>
      <c r="CW218" s="390">
        <f t="shared" si="2627"/>
        <v>0</v>
      </c>
      <c r="CX218" s="391"/>
      <c r="CY218" s="384">
        <v>3.0</v>
      </c>
      <c r="CZ218" s="385" t="s">
        <v>35</v>
      </c>
      <c r="DA218" s="386" t="s">
        <v>133</v>
      </c>
      <c r="DB218" s="386" t="s">
        <v>134</v>
      </c>
      <c r="DC218" s="387">
        <f>ADHK!DC218</f>
        <v>0</v>
      </c>
      <c r="DD218" s="387">
        <f>'Produksi dan Harga'!AI96</f>
        <v>0</v>
      </c>
      <c r="DE218" s="387">
        <f t="shared" si="2628"/>
        <v>0</v>
      </c>
      <c r="DF218" s="388"/>
      <c r="DG218" s="387">
        <f t="shared" si="2629"/>
        <v>0</v>
      </c>
      <c r="DH218" s="388"/>
      <c r="DI218" s="387"/>
      <c r="DJ218" s="387">
        <f t="shared" si="2630"/>
        <v>0</v>
      </c>
      <c r="DK218" s="387">
        <f t="shared" si="2631"/>
        <v>0</v>
      </c>
      <c r="DL218" s="388">
        <v>0.224147321887</v>
      </c>
      <c r="DM218" s="389">
        <f t="shared" si="2632"/>
        <v>0</v>
      </c>
      <c r="DN218" s="390">
        <f t="shared" si="2633"/>
        <v>0</v>
      </c>
      <c r="DO218" s="391"/>
      <c r="DP218" s="384">
        <v>3.0</v>
      </c>
      <c r="DQ218" s="385" t="s">
        <v>35</v>
      </c>
      <c r="DR218" s="386" t="s">
        <v>133</v>
      </c>
      <c r="DS218" s="386" t="s">
        <v>134</v>
      </c>
      <c r="DT218" s="387">
        <f>ADHK!DT218</f>
        <v>0</v>
      </c>
      <c r="DU218" s="387">
        <f>'Produksi dan Harga'!AN96</f>
        <v>0</v>
      </c>
      <c r="DV218" s="387">
        <f t="shared" si="2634"/>
        <v>0</v>
      </c>
      <c r="DW218" s="388"/>
      <c r="DX218" s="387">
        <f t="shared" si="2635"/>
        <v>0</v>
      </c>
      <c r="DY218" s="388"/>
      <c r="DZ218" s="387"/>
      <c r="EA218" s="387">
        <f t="shared" si="2636"/>
        <v>0</v>
      </c>
      <c r="EB218" s="387">
        <f t="shared" si="2637"/>
        <v>0</v>
      </c>
      <c r="EC218" s="388">
        <v>0.224147321887</v>
      </c>
      <c r="ED218" s="389">
        <f t="shared" si="2638"/>
        <v>0</v>
      </c>
      <c r="EE218" s="390">
        <f t="shared" si="2639"/>
        <v>0</v>
      </c>
      <c r="EF218" s="391"/>
      <c r="EG218" s="384">
        <v>3.0</v>
      </c>
      <c r="EH218" s="385" t="s">
        <v>35</v>
      </c>
      <c r="EI218" s="386" t="s">
        <v>133</v>
      </c>
      <c r="EJ218" s="386" t="s">
        <v>134</v>
      </c>
      <c r="EK218" s="387">
        <f>ADHK!EK218</f>
        <v>0</v>
      </c>
      <c r="EL218" s="387">
        <f>'Produksi dan Harga'!AS96</f>
        <v>0</v>
      </c>
      <c r="EM218" s="387">
        <f t="shared" si="2640"/>
        <v>0</v>
      </c>
      <c r="EN218" s="388"/>
      <c r="EO218" s="387">
        <f t="shared" si="2641"/>
        <v>0</v>
      </c>
      <c r="EP218" s="388"/>
      <c r="EQ218" s="387"/>
      <c r="ER218" s="387">
        <f t="shared" si="2642"/>
        <v>0</v>
      </c>
      <c r="ES218" s="387">
        <f t="shared" si="2643"/>
        <v>0</v>
      </c>
      <c r="ET218" s="388">
        <v>0.224147321887</v>
      </c>
      <c r="EU218" s="389">
        <f t="shared" si="2644"/>
        <v>0</v>
      </c>
      <c r="EV218" s="390">
        <f t="shared" si="2645"/>
        <v>0</v>
      </c>
      <c r="EW218" s="391"/>
      <c r="EX218" s="384">
        <v>3.0</v>
      </c>
      <c r="EY218" s="385" t="s">
        <v>35</v>
      </c>
      <c r="EZ218" s="386" t="s">
        <v>133</v>
      </c>
      <c r="FA218" s="386" t="s">
        <v>134</v>
      </c>
      <c r="FB218" s="387">
        <f>ADHK!FB218</f>
        <v>0</v>
      </c>
      <c r="FC218" s="387">
        <f>'Produksi dan Harga'!AX96</f>
        <v>0</v>
      </c>
      <c r="FD218" s="387">
        <f t="shared" si="2646"/>
        <v>0</v>
      </c>
      <c r="FE218" s="388"/>
      <c r="FF218" s="387">
        <f t="shared" si="2647"/>
        <v>0</v>
      </c>
      <c r="FG218" s="388"/>
      <c r="FH218" s="387"/>
      <c r="FI218" s="387">
        <f t="shared" si="2648"/>
        <v>0</v>
      </c>
      <c r="FJ218" s="387">
        <f t="shared" si="2649"/>
        <v>0</v>
      </c>
      <c r="FK218" s="388">
        <v>0.224147321887</v>
      </c>
      <c r="FL218" s="389">
        <f t="shared" si="2650"/>
        <v>0</v>
      </c>
      <c r="FM218" s="390">
        <f t="shared" si="2651"/>
        <v>0</v>
      </c>
      <c r="FN218" s="391"/>
      <c r="FO218" s="384">
        <v>3.0</v>
      </c>
      <c r="FP218" s="385" t="s">
        <v>35</v>
      </c>
      <c r="FQ218" s="386" t="s">
        <v>133</v>
      </c>
      <c r="FR218" s="386" t="s">
        <v>134</v>
      </c>
      <c r="FS218" s="387">
        <f>ADHK!FS218</f>
        <v>0</v>
      </c>
      <c r="FT218" s="387">
        <f>'Produksi dan Harga'!BC96</f>
        <v>0</v>
      </c>
      <c r="FU218" s="387">
        <f t="shared" si="2652"/>
        <v>0</v>
      </c>
      <c r="FV218" s="388"/>
      <c r="FW218" s="387">
        <f t="shared" si="2653"/>
        <v>0</v>
      </c>
      <c r="FX218" s="388"/>
      <c r="FY218" s="387"/>
      <c r="FZ218" s="387">
        <f t="shared" si="2654"/>
        <v>0</v>
      </c>
      <c r="GA218" s="387">
        <f t="shared" si="2655"/>
        <v>0</v>
      </c>
      <c r="GB218" s="388">
        <v>0.224147321887</v>
      </c>
      <c r="GC218" s="389">
        <f t="shared" si="2656"/>
        <v>0</v>
      </c>
      <c r="GD218" s="390">
        <f t="shared" si="2657"/>
        <v>0</v>
      </c>
      <c r="GE218" s="391"/>
      <c r="GF218" s="384">
        <v>3.0</v>
      </c>
      <c r="GG218" s="385" t="s">
        <v>35</v>
      </c>
      <c r="GH218" s="386" t="s">
        <v>133</v>
      </c>
      <c r="GI218" s="386" t="s">
        <v>134</v>
      </c>
      <c r="GJ218" s="387" t="str">
        <f>ADHK!GJ218</f>
        <v>-</v>
      </c>
      <c r="GK218" s="387">
        <f>'Produksi dan Harga'!BH96</f>
        <v>0</v>
      </c>
      <c r="GL218" s="387">
        <f t="shared" si="2658"/>
        <v>0</v>
      </c>
      <c r="GM218" s="388"/>
      <c r="GN218" s="387">
        <f t="shared" si="2659"/>
        <v>0</v>
      </c>
      <c r="GO218" s="388"/>
      <c r="GP218" s="387"/>
      <c r="GQ218" s="387">
        <f t="shared" si="2660"/>
        <v>0</v>
      </c>
      <c r="GR218" s="387">
        <f t="shared" si="2661"/>
        <v>0</v>
      </c>
      <c r="GS218" s="388">
        <v>0.224147321887</v>
      </c>
      <c r="GT218" s="389">
        <f t="shared" si="2662"/>
        <v>0</v>
      </c>
      <c r="GU218" s="390">
        <f t="shared" si="2663"/>
        <v>0</v>
      </c>
      <c r="GV218" s="391"/>
      <c r="GW218" s="384">
        <v>3.0</v>
      </c>
      <c r="GX218" s="385" t="s">
        <v>35</v>
      </c>
      <c r="GY218" s="386" t="s">
        <v>133</v>
      </c>
      <c r="GZ218" s="386" t="s">
        <v>134</v>
      </c>
      <c r="HA218" s="387">
        <f>ADHK!HA218</f>
        <v>0</v>
      </c>
      <c r="HB218" s="387">
        <f>'Produksi dan Harga'!BM96</f>
        <v>0</v>
      </c>
      <c r="HC218" s="387">
        <f t="shared" si="2664"/>
        <v>0</v>
      </c>
      <c r="HD218" s="388"/>
      <c r="HE218" s="387">
        <f t="shared" si="2665"/>
        <v>0</v>
      </c>
      <c r="HF218" s="388"/>
      <c r="HG218" s="387"/>
      <c r="HH218" s="387">
        <f t="shared" si="2666"/>
        <v>0</v>
      </c>
      <c r="HI218" s="387">
        <f t="shared" si="2667"/>
        <v>0</v>
      </c>
      <c r="HJ218" s="388">
        <v>0.224147321887</v>
      </c>
      <c r="HK218" s="389">
        <f t="shared" si="2668"/>
        <v>0</v>
      </c>
      <c r="HL218" s="390">
        <f t="shared" si="2669"/>
        <v>0</v>
      </c>
      <c r="HM218" s="391"/>
      <c r="HN218" s="384">
        <v>3.0</v>
      </c>
      <c r="HO218" s="385" t="s">
        <v>35</v>
      </c>
      <c r="HP218" s="386" t="s">
        <v>133</v>
      </c>
      <c r="HQ218" s="386" t="s">
        <v>134</v>
      </c>
      <c r="HR218" s="387">
        <f>ADHK!HR218</f>
        <v>0</v>
      </c>
      <c r="HS218" s="387">
        <f>'Produksi dan Harga'!BR96</f>
        <v>0</v>
      </c>
      <c r="HT218" s="387">
        <f t="shared" si="2670"/>
        <v>0</v>
      </c>
      <c r="HU218" s="388"/>
      <c r="HV218" s="387">
        <f t="shared" si="2671"/>
        <v>0</v>
      </c>
      <c r="HW218" s="388"/>
      <c r="HX218" s="387"/>
      <c r="HY218" s="387">
        <f t="shared" si="2672"/>
        <v>0</v>
      </c>
      <c r="HZ218" s="387">
        <f t="shared" si="2673"/>
        <v>0</v>
      </c>
      <c r="IA218" s="388">
        <v>0.224147321887</v>
      </c>
      <c r="IB218" s="389">
        <f t="shared" si="2674"/>
        <v>0</v>
      </c>
      <c r="IC218" s="390">
        <f t="shared" si="2675"/>
        <v>0</v>
      </c>
      <c r="ID218" s="391"/>
      <c r="IE218" s="384">
        <v>3.0</v>
      </c>
      <c r="IF218" s="385" t="s">
        <v>35</v>
      </c>
      <c r="IG218" s="386" t="s">
        <v>133</v>
      </c>
      <c r="IH218" s="386" t="s">
        <v>134</v>
      </c>
      <c r="II218" s="387">
        <f>ADHK!II218</f>
        <v>0</v>
      </c>
      <c r="IJ218" s="387">
        <f>'Produksi dan Harga'!BW96</f>
        <v>0</v>
      </c>
      <c r="IK218" s="387">
        <f t="shared" si="2676"/>
        <v>0</v>
      </c>
      <c r="IL218" s="388"/>
      <c r="IM218" s="387">
        <f t="shared" si="2677"/>
        <v>0</v>
      </c>
      <c r="IN218" s="388"/>
      <c r="IO218" s="387"/>
      <c r="IP218" s="387">
        <f t="shared" si="2678"/>
        <v>0</v>
      </c>
      <c r="IQ218" s="387">
        <f t="shared" si="2679"/>
        <v>0</v>
      </c>
      <c r="IR218" s="388">
        <v>0.224147321887</v>
      </c>
      <c r="IS218" s="389">
        <f t="shared" si="2680"/>
        <v>0</v>
      </c>
      <c r="IT218" s="390">
        <f t="shared" si="2681"/>
        <v>0</v>
      </c>
      <c r="IU218" s="391"/>
      <c r="IV218" s="384">
        <v>3.0</v>
      </c>
      <c r="IW218" s="385" t="s">
        <v>35</v>
      </c>
      <c r="IX218" s="386" t="s">
        <v>133</v>
      </c>
      <c r="IY218" s="386" t="s">
        <v>134</v>
      </c>
      <c r="IZ218" s="387" t="str">
        <f>ADHK!IZ218</f>
        <v>-</v>
      </c>
      <c r="JA218" s="387">
        <f>'Produksi dan Harga'!CB96</f>
        <v>0</v>
      </c>
      <c r="JB218" s="387">
        <f t="shared" si="2682"/>
        <v>0</v>
      </c>
      <c r="JC218" s="388"/>
      <c r="JD218" s="387">
        <f t="shared" si="2683"/>
        <v>0</v>
      </c>
      <c r="JE218" s="388"/>
      <c r="JF218" s="387"/>
      <c r="JG218" s="387">
        <f t="shared" si="2684"/>
        <v>0</v>
      </c>
      <c r="JH218" s="387">
        <f t="shared" si="2685"/>
        <v>0</v>
      </c>
      <c r="JI218" s="388">
        <v>0.224147321887</v>
      </c>
      <c r="JJ218" s="389">
        <f t="shared" si="2686"/>
        <v>0</v>
      </c>
      <c r="JK218" s="390">
        <f t="shared" si="2687"/>
        <v>0</v>
      </c>
      <c r="JL218" s="391"/>
      <c r="JM218" s="384">
        <v>3.0</v>
      </c>
      <c r="JN218" s="385" t="s">
        <v>35</v>
      </c>
      <c r="JO218" s="386" t="s">
        <v>133</v>
      </c>
      <c r="JP218" s="386" t="s">
        <v>134</v>
      </c>
      <c r="JQ218" s="387" t="str">
        <f>ADHK!JQ218</f>
        <v/>
      </c>
      <c r="JR218" s="387"/>
      <c r="JS218" s="387">
        <f t="shared" si="2688"/>
        <v>0</v>
      </c>
      <c r="JT218" s="388"/>
      <c r="JU218" s="387">
        <f t="shared" si="2689"/>
        <v>0</v>
      </c>
      <c r="JV218" s="388"/>
      <c r="JW218" s="387"/>
      <c r="JX218" s="387">
        <f t="shared" si="2690"/>
        <v>0</v>
      </c>
      <c r="JY218" s="387">
        <f t="shared" si="2691"/>
        <v>0</v>
      </c>
      <c r="JZ218" s="388">
        <v>0.224147321887</v>
      </c>
      <c r="KA218" s="389">
        <f t="shared" si="2692"/>
        <v>0</v>
      </c>
      <c r="KB218" s="390">
        <f t="shared" si="2693"/>
        <v>0</v>
      </c>
      <c r="KC218" s="391"/>
      <c r="KD218" s="384">
        <v>3.0</v>
      </c>
      <c r="KE218" s="385" t="s">
        <v>35</v>
      </c>
      <c r="KF218" s="386" t="s">
        <v>133</v>
      </c>
      <c r="KG218" s="386" t="s">
        <v>134</v>
      </c>
      <c r="KH218" s="387" t="str">
        <f>ADHK!KH218</f>
        <v/>
      </c>
      <c r="KI218" s="387"/>
      <c r="KJ218" s="387">
        <f t="shared" si="2694"/>
        <v>0</v>
      </c>
      <c r="KK218" s="388"/>
      <c r="KL218" s="387">
        <f t="shared" si="2695"/>
        <v>0</v>
      </c>
      <c r="KM218" s="388"/>
      <c r="KN218" s="387"/>
      <c r="KO218" s="387">
        <f t="shared" si="2696"/>
        <v>0</v>
      </c>
      <c r="KP218" s="387">
        <f t="shared" si="2697"/>
        <v>0</v>
      </c>
      <c r="KQ218" s="388">
        <v>0.224147321887</v>
      </c>
      <c r="KR218" s="389">
        <f t="shared" si="2698"/>
        <v>0</v>
      </c>
      <c r="KS218" s="390">
        <f t="shared" si="2699"/>
        <v>0</v>
      </c>
      <c r="KT218" s="391"/>
      <c r="KU218" s="392"/>
    </row>
    <row r="219" ht="15.75" customHeight="1">
      <c r="A219" s="384">
        <v>4.0</v>
      </c>
      <c r="B219" s="385" t="s">
        <v>37</v>
      </c>
      <c r="C219" s="386" t="s">
        <v>135</v>
      </c>
      <c r="D219" s="386" t="s">
        <v>134</v>
      </c>
      <c r="E219" s="387">
        <f>ADHK!E219</f>
        <v>1886</v>
      </c>
      <c r="F219" s="387">
        <f>ADHK!F219</f>
        <v>510440.5233</v>
      </c>
      <c r="G219" s="387">
        <f t="shared" si="2592"/>
        <v>962.6908269</v>
      </c>
      <c r="H219" s="388"/>
      <c r="I219" s="387">
        <f t="shared" si="2593"/>
        <v>0</v>
      </c>
      <c r="J219" s="388"/>
      <c r="K219" s="387"/>
      <c r="L219" s="387">
        <f t="shared" si="2594"/>
        <v>0</v>
      </c>
      <c r="M219" s="387">
        <f t="shared" si="2595"/>
        <v>962.6908269</v>
      </c>
      <c r="N219" s="388">
        <v>0.224147321887</v>
      </c>
      <c r="O219" s="389">
        <f t="shared" si="2596"/>
        <v>215.7845707</v>
      </c>
      <c r="P219" s="390">
        <f t="shared" si="2597"/>
        <v>746.9062563</v>
      </c>
      <c r="Q219" s="391"/>
      <c r="R219" s="384">
        <v>4.0</v>
      </c>
      <c r="S219" s="385" t="s">
        <v>37</v>
      </c>
      <c r="T219" s="386" t="s">
        <v>135</v>
      </c>
      <c r="U219" s="386" t="s">
        <v>134</v>
      </c>
      <c r="V219" s="387">
        <f>ADHK!V219</f>
        <v>1479</v>
      </c>
      <c r="W219" s="387">
        <f>'Produksi dan Harga'!J97</f>
        <v>513316.9714</v>
      </c>
      <c r="X219" s="387">
        <f t="shared" si="2598"/>
        <v>759.1958007</v>
      </c>
      <c r="Y219" s="388"/>
      <c r="Z219" s="387">
        <f t="shared" si="2599"/>
        <v>0</v>
      </c>
      <c r="AA219" s="388"/>
      <c r="AB219" s="387"/>
      <c r="AC219" s="387">
        <f t="shared" si="2600"/>
        <v>0</v>
      </c>
      <c r="AD219" s="387">
        <f t="shared" si="2601"/>
        <v>759.1958007</v>
      </c>
      <c r="AE219" s="388">
        <v>0.224147321887</v>
      </c>
      <c r="AF219" s="389">
        <f t="shared" si="2602"/>
        <v>170.1717055</v>
      </c>
      <c r="AG219" s="390">
        <f t="shared" si="2603"/>
        <v>589.0240952</v>
      </c>
      <c r="AH219" s="391"/>
      <c r="AI219" s="384">
        <v>4.0</v>
      </c>
      <c r="AJ219" s="385" t="s">
        <v>37</v>
      </c>
      <c r="AK219" s="386" t="s">
        <v>135</v>
      </c>
      <c r="AL219" s="386" t="s">
        <v>134</v>
      </c>
      <c r="AM219" s="387">
        <f>ADHK!AM219</f>
        <v>2289</v>
      </c>
      <c r="AN219" s="387">
        <f>'Produksi dan Harga'!O97</f>
        <v>540931.7486</v>
      </c>
      <c r="AO219" s="387">
        <f t="shared" si="2604"/>
        <v>1238.192773</v>
      </c>
      <c r="AP219" s="388"/>
      <c r="AQ219" s="387">
        <f t="shared" si="2605"/>
        <v>0</v>
      </c>
      <c r="AR219" s="388"/>
      <c r="AS219" s="387"/>
      <c r="AT219" s="387">
        <f t="shared" si="2606"/>
        <v>0</v>
      </c>
      <c r="AU219" s="387">
        <f t="shared" si="2607"/>
        <v>1238.192773</v>
      </c>
      <c r="AV219" s="388">
        <v>0.224147321887</v>
      </c>
      <c r="AW219" s="389">
        <f t="shared" si="2608"/>
        <v>277.537594</v>
      </c>
      <c r="AX219" s="390">
        <f t="shared" si="2609"/>
        <v>960.6551787</v>
      </c>
      <c r="AY219" s="391"/>
      <c r="AZ219" s="384">
        <v>4.0</v>
      </c>
      <c r="BA219" s="385" t="s">
        <v>37</v>
      </c>
      <c r="BB219" s="386" t="s">
        <v>135</v>
      </c>
      <c r="BC219" s="386" t="s">
        <v>134</v>
      </c>
      <c r="BD219" s="387">
        <f>ADHK!BD219</f>
        <v>1998</v>
      </c>
      <c r="BE219" s="387">
        <f>'Produksi dan Harga'!T97</f>
        <v>561557.1684</v>
      </c>
      <c r="BF219" s="387">
        <f t="shared" si="2610"/>
        <v>1121.991222</v>
      </c>
      <c r="BG219" s="388"/>
      <c r="BH219" s="387">
        <f t="shared" si="2611"/>
        <v>0</v>
      </c>
      <c r="BI219" s="388"/>
      <c r="BJ219" s="387"/>
      <c r="BK219" s="387">
        <f t="shared" si="2612"/>
        <v>0</v>
      </c>
      <c r="BL219" s="387">
        <f t="shared" si="2613"/>
        <v>1121.991222</v>
      </c>
      <c r="BM219" s="388">
        <v>0.224147321887</v>
      </c>
      <c r="BN219" s="389">
        <f t="shared" si="2614"/>
        <v>251.4913277</v>
      </c>
      <c r="BO219" s="390">
        <f t="shared" si="2615"/>
        <v>870.4998947</v>
      </c>
      <c r="BP219" s="391"/>
      <c r="BQ219" s="384">
        <v>4.0</v>
      </c>
      <c r="BR219" s="385" t="s">
        <v>37</v>
      </c>
      <c r="BS219" s="386" t="s">
        <v>135</v>
      </c>
      <c r="BT219" s="386" t="s">
        <v>134</v>
      </c>
      <c r="BU219" s="387">
        <f>ADHK!BU219</f>
        <v>1361</v>
      </c>
      <c r="BV219" s="387">
        <f>'Produksi dan Harga'!Y97</f>
        <v>580340.8311</v>
      </c>
      <c r="BW219" s="387">
        <f t="shared" si="2616"/>
        <v>789.8438712</v>
      </c>
      <c r="BX219" s="388"/>
      <c r="BY219" s="387">
        <f t="shared" si="2617"/>
        <v>0</v>
      </c>
      <c r="BZ219" s="388"/>
      <c r="CA219" s="387"/>
      <c r="CB219" s="387">
        <f t="shared" si="2618"/>
        <v>0</v>
      </c>
      <c r="CC219" s="387">
        <f t="shared" si="2619"/>
        <v>789.8438712</v>
      </c>
      <c r="CD219" s="388">
        <v>0.224147321887</v>
      </c>
      <c r="CE219" s="389">
        <f t="shared" si="2620"/>
        <v>177.0413884</v>
      </c>
      <c r="CF219" s="390">
        <f t="shared" si="2621"/>
        <v>612.8024827</v>
      </c>
      <c r="CG219" s="391"/>
      <c r="CH219" s="384">
        <v>4.0</v>
      </c>
      <c r="CI219" s="385" t="s">
        <v>37</v>
      </c>
      <c r="CJ219" s="386" t="s">
        <v>135</v>
      </c>
      <c r="CK219" s="386" t="s">
        <v>134</v>
      </c>
      <c r="CL219" s="387">
        <f>ADHK!CL219</f>
        <v>863</v>
      </c>
      <c r="CM219" s="387">
        <f>'Produksi dan Harga'!AD97</f>
        <v>592978.8603</v>
      </c>
      <c r="CN219" s="387">
        <f t="shared" si="2622"/>
        <v>511.7407565</v>
      </c>
      <c r="CO219" s="388"/>
      <c r="CP219" s="387">
        <f t="shared" si="2623"/>
        <v>0</v>
      </c>
      <c r="CQ219" s="388"/>
      <c r="CR219" s="387"/>
      <c r="CS219" s="387">
        <f t="shared" si="2624"/>
        <v>0</v>
      </c>
      <c r="CT219" s="387">
        <f t="shared" si="2625"/>
        <v>511.7407565</v>
      </c>
      <c r="CU219" s="388">
        <v>0.224147321887</v>
      </c>
      <c r="CV219" s="389">
        <f t="shared" si="2626"/>
        <v>114.7053201</v>
      </c>
      <c r="CW219" s="390">
        <f t="shared" si="2627"/>
        <v>397.0354364</v>
      </c>
      <c r="CX219" s="391"/>
      <c r="CY219" s="384">
        <v>4.0</v>
      </c>
      <c r="CZ219" s="385" t="s">
        <v>37</v>
      </c>
      <c r="DA219" s="386" t="s">
        <v>135</v>
      </c>
      <c r="DB219" s="386" t="s">
        <v>134</v>
      </c>
      <c r="DC219" s="387">
        <f>ADHK!DC219</f>
        <v>844</v>
      </c>
      <c r="DD219" s="387">
        <f>'Produksi dan Harga'!AI97</f>
        <v>696948.1687</v>
      </c>
      <c r="DE219" s="387">
        <f t="shared" si="2628"/>
        <v>588.2242544</v>
      </c>
      <c r="DF219" s="388"/>
      <c r="DG219" s="387">
        <f t="shared" si="2629"/>
        <v>0</v>
      </c>
      <c r="DH219" s="388"/>
      <c r="DI219" s="387"/>
      <c r="DJ219" s="387">
        <f t="shared" si="2630"/>
        <v>0</v>
      </c>
      <c r="DK219" s="387">
        <f t="shared" si="2631"/>
        <v>588.2242544</v>
      </c>
      <c r="DL219" s="388">
        <v>0.224147321887</v>
      </c>
      <c r="DM219" s="389">
        <f t="shared" si="2632"/>
        <v>131.8488913</v>
      </c>
      <c r="DN219" s="390">
        <f t="shared" si="2633"/>
        <v>456.3753631</v>
      </c>
      <c r="DO219" s="391"/>
      <c r="DP219" s="384">
        <v>4.0</v>
      </c>
      <c r="DQ219" s="385" t="s">
        <v>37</v>
      </c>
      <c r="DR219" s="386" t="s">
        <v>135</v>
      </c>
      <c r="DS219" s="386" t="s">
        <v>134</v>
      </c>
      <c r="DT219" s="387">
        <f>ADHK!DT219</f>
        <v>802</v>
      </c>
      <c r="DU219" s="387">
        <f>'Produksi dan Harga'!AN97</f>
        <v>640578.4716</v>
      </c>
      <c r="DV219" s="387">
        <f t="shared" si="2634"/>
        <v>513.7439342</v>
      </c>
      <c r="DW219" s="388"/>
      <c r="DX219" s="387">
        <f t="shared" si="2635"/>
        <v>0</v>
      </c>
      <c r="DY219" s="388"/>
      <c r="DZ219" s="387"/>
      <c r="EA219" s="387">
        <f t="shared" si="2636"/>
        <v>0</v>
      </c>
      <c r="EB219" s="387">
        <f t="shared" si="2637"/>
        <v>513.7439342</v>
      </c>
      <c r="EC219" s="388">
        <v>0.224147321887</v>
      </c>
      <c r="ED219" s="389">
        <f t="shared" si="2638"/>
        <v>115.154327</v>
      </c>
      <c r="EE219" s="390">
        <f t="shared" si="2639"/>
        <v>398.5896072</v>
      </c>
      <c r="EF219" s="391"/>
      <c r="EG219" s="384">
        <v>4.0</v>
      </c>
      <c r="EH219" s="385" t="s">
        <v>37</v>
      </c>
      <c r="EI219" s="386" t="s">
        <v>135</v>
      </c>
      <c r="EJ219" s="386" t="s">
        <v>134</v>
      </c>
      <c r="EK219" s="387">
        <f>ADHK!EK219</f>
        <v>1187</v>
      </c>
      <c r="EL219" s="387">
        <f>'Produksi dan Harga'!AS97</f>
        <v>705281.6474</v>
      </c>
      <c r="EM219" s="387">
        <f t="shared" si="2640"/>
        <v>837.1693155</v>
      </c>
      <c r="EN219" s="388"/>
      <c r="EO219" s="387">
        <f t="shared" si="2641"/>
        <v>0</v>
      </c>
      <c r="EP219" s="388"/>
      <c r="EQ219" s="387"/>
      <c r="ER219" s="387">
        <f t="shared" si="2642"/>
        <v>0</v>
      </c>
      <c r="ES219" s="387">
        <f t="shared" si="2643"/>
        <v>837.1693155</v>
      </c>
      <c r="ET219" s="388">
        <v>0.224147321887</v>
      </c>
      <c r="EU219" s="389">
        <f t="shared" si="2644"/>
        <v>187.64926</v>
      </c>
      <c r="EV219" s="390">
        <f t="shared" si="2645"/>
        <v>649.5200555</v>
      </c>
      <c r="EW219" s="391"/>
      <c r="EX219" s="384">
        <v>4.0</v>
      </c>
      <c r="EY219" s="385" t="s">
        <v>37</v>
      </c>
      <c r="EZ219" s="386" t="s">
        <v>135</v>
      </c>
      <c r="FA219" s="386" t="s">
        <v>134</v>
      </c>
      <c r="FB219" s="387">
        <f>ADHK!FB219</f>
        <v>1035</v>
      </c>
      <c r="FC219" s="387">
        <f>'Produksi dan Harga'!AX97</f>
        <v>753020.0962</v>
      </c>
      <c r="FD219" s="387">
        <f t="shared" si="2646"/>
        <v>779.3757995</v>
      </c>
      <c r="FE219" s="388"/>
      <c r="FF219" s="387">
        <f t="shared" si="2647"/>
        <v>0</v>
      </c>
      <c r="FG219" s="388"/>
      <c r="FH219" s="387"/>
      <c r="FI219" s="387">
        <f t="shared" si="2648"/>
        <v>0</v>
      </c>
      <c r="FJ219" s="387">
        <f t="shared" si="2649"/>
        <v>779.3757995</v>
      </c>
      <c r="FK219" s="388">
        <v>0.224147321887</v>
      </c>
      <c r="FL219" s="389">
        <f t="shared" si="2650"/>
        <v>174.6949982</v>
      </c>
      <c r="FM219" s="390">
        <f t="shared" si="2651"/>
        <v>604.6808013</v>
      </c>
      <c r="FN219" s="391"/>
      <c r="FO219" s="384">
        <v>4.0</v>
      </c>
      <c r="FP219" s="385" t="s">
        <v>37</v>
      </c>
      <c r="FQ219" s="386" t="s">
        <v>135</v>
      </c>
      <c r="FR219" s="386" t="s">
        <v>134</v>
      </c>
      <c r="FS219" s="387">
        <f>ADHK!FS219</f>
        <v>1219</v>
      </c>
      <c r="FT219" s="387">
        <f>'Produksi dan Harga'!BC97</f>
        <v>753325.0584</v>
      </c>
      <c r="FU219" s="387">
        <f t="shared" si="2652"/>
        <v>918.3032462</v>
      </c>
      <c r="FV219" s="388"/>
      <c r="FW219" s="387">
        <f t="shared" si="2653"/>
        <v>0</v>
      </c>
      <c r="FX219" s="388"/>
      <c r="FY219" s="387"/>
      <c r="FZ219" s="387">
        <f t="shared" si="2654"/>
        <v>0</v>
      </c>
      <c r="GA219" s="387">
        <f t="shared" si="2655"/>
        <v>918.3032462</v>
      </c>
      <c r="GB219" s="388">
        <v>0.224147321887</v>
      </c>
      <c r="GC219" s="389">
        <f t="shared" si="2656"/>
        <v>205.8352133</v>
      </c>
      <c r="GD219" s="390">
        <f t="shared" si="2657"/>
        <v>712.4680329</v>
      </c>
      <c r="GE219" s="391"/>
      <c r="GF219" s="384">
        <v>4.0</v>
      </c>
      <c r="GG219" s="385" t="s">
        <v>37</v>
      </c>
      <c r="GH219" s="386" t="s">
        <v>135</v>
      </c>
      <c r="GI219" s="386" t="s">
        <v>134</v>
      </c>
      <c r="GJ219" s="387">
        <f>ADHK!GJ219</f>
        <v>1467.2</v>
      </c>
      <c r="GK219" s="387">
        <f>'Produksi dan Harga'!BH97</f>
        <v>716661.1891</v>
      </c>
      <c r="GL219" s="387">
        <f t="shared" si="2658"/>
        <v>1051.485297</v>
      </c>
      <c r="GM219" s="388"/>
      <c r="GN219" s="387">
        <f t="shared" si="2659"/>
        <v>0</v>
      </c>
      <c r="GO219" s="388"/>
      <c r="GP219" s="387"/>
      <c r="GQ219" s="387">
        <f t="shared" si="2660"/>
        <v>0</v>
      </c>
      <c r="GR219" s="387">
        <f t="shared" si="2661"/>
        <v>1051.485297</v>
      </c>
      <c r="GS219" s="388">
        <v>0.224147321887</v>
      </c>
      <c r="GT219" s="389">
        <f t="shared" si="2662"/>
        <v>235.6876133</v>
      </c>
      <c r="GU219" s="390">
        <f t="shared" si="2663"/>
        <v>815.7976834</v>
      </c>
      <c r="GV219" s="391"/>
      <c r="GW219" s="384">
        <v>4.0</v>
      </c>
      <c r="GX219" s="385" t="s">
        <v>37</v>
      </c>
      <c r="GY219" s="386" t="s">
        <v>135</v>
      </c>
      <c r="GZ219" s="386" t="s">
        <v>134</v>
      </c>
      <c r="HA219" s="387">
        <f>ADHK!HA219</f>
        <v>1002.87</v>
      </c>
      <c r="HB219" s="387">
        <f>'Produksi dan Harga'!BM97</f>
        <v>776737.3443</v>
      </c>
      <c r="HC219" s="387">
        <f t="shared" si="2664"/>
        <v>778.9665805</v>
      </c>
      <c r="HD219" s="388"/>
      <c r="HE219" s="387">
        <f t="shared" si="2665"/>
        <v>0</v>
      </c>
      <c r="HF219" s="388"/>
      <c r="HG219" s="387"/>
      <c r="HH219" s="387">
        <f t="shared" si="2666"/>
        <v>0</v>
      </c>
      <c r="HI219" s="387">
        <f t="shared" si="2667"/>
        <v>778.9665805</v>
      </c>
      <c r="HJ219" s="388">
        <v>0.224147321887</v>
      </c>
      <c r="HK219" s="389">
        <f t="shared" si="2668"/>
        <v>174.6032729</v>
      </c>
      <c r="HL219" s="390">
        <f t="shared" si="2669"/>
        <v>604.3633076</v>
      </c>
      <c r="HM219" s="391"/>
      <c r="HN219" s="384">
        <v>4.0</v>
      </c>
      <c r="HO219" s="385" t="s">
        <v>37</v>
      </c>
      <c r="HP219" s="386" t="s">
        <v>135</v>
      </c>
      <c r="HQ219" s="386" t="s">
        <v>134</v>
      </c>
      <c r="HR219" s="387">
        <f>ADHK!HR219</f>
        <v>1359.37</v>
      </c>
      <c r="HS219" s="387">
        <f>'Produksi dan Harga'!BR97</f>
        <v>803178.1634</v>
      </c>
      <c r="HT219" s="387">
        <f t="shared" si="2670"/>
        <v>1091.8163</v>
      </c>
      <c r="HU219" s="388"/>
      <c r="HV219" s="387">
        <f t="shared" si="2671"/>
        <v>0</v>
      </c>
      <c r="HW219" s="388"/>
      <c r="HX219" s="387"/>
      <c r="HY219" s="387">
        <f t="shared" si="2672"/>
        <v>0</v>
      </c>
      <c r="HZ219" s="387">
        <f t="shared" si="2673"/>
        <v>1091.8163</v>
      </c>
      <c r="IA219" s="388">
        <v>0.224147321887</v>
      </c>
      <c r="IB219" s="389">
        <f t="shared" si="2674"/>
        <v>244.7276996</v>
      </c>
      <c r="IC219" s="390">
        <f t="shared" si="2675"/>
        <v>847.0886003</v>
      </c>
      <c r="ID219" s="391"/>
      <c r="IE219" s="384">
        <v>4.0</v>
      </c>
      <c r="IF219" s="385" t="s">
        <v>37</v>
      </c>
      <c r="IG219" s="386" t="s">
        <v>135</v>
      </c>
      <c r="IH219" s="386" t="s">
        <v>134</v>
      </c>
      <c r="II219" s="387">
        <f>ADHK!II219</f>
        <v>1167.98</v>
      </c>
      <c r="IJ219" s="387">
        <f>'Produksi dan Harga'!BW97</f>
        <v>1003314.774</v>
      </c>
      <c r="IK219" s="387">
        <f t="shared" si="2676"/>
        <v>1171.85159</v>
      </c>
      <c r="IL219" s="388"/>
      <c r="IM219" s="387">
        <f t="shared" si="2677"/>
        <v>0</v>
      </c>
      <c r="IN219" s="388"/>
      <c r="IO219" s="387"/>
      <c r="IP219" s="387">
        <f t="shared" si="2678"/>
        <v>0</v>
      </c>
      <c r="IQ219" s="387">
        <f t="shared" si="2679"/>
        <v>1171.85159</v>
      </c>
      <c r="IR219" s="388">
        <v>0.224147321887</v>
      </c>
      <c r="IS219" s="389">
        <f t="shared" si="2680"/>
        <v>262.6673956</v>
      </c>
      <c r="IT219" s="390">
        <f t="shared" si="2681"/>
        <v>909.1841945</v>
      </c>
      <c r="IU219" s="391"/>
      <c r="IV219" s="384">
        <v>4.0</v>
      </c>
      <c r="IW219" s="385" t="s">
        <v>37</v>
      </c>
      <c r="IX219" s="386" t="s">
        <v>135</v>
      </c>
      <c r="IY219" s="386" t="s">
        <v>134</v>
      </c>
      <c r="IZ219" s="387">
        <f>ADHK!IZ219</f>
        <v>1470.05</v>
      </c>
      <c r="JA219" s="387">
        <f>'Produksi dan Harga'!CB97</f>
        <v>829367.889</v>
      </c>
      <c r="JB219" s="387">
        <f t="shared" si="2682"/>
        <v>1219.212265</v>
      </c>
      <c r="JC219" s="388"/>
      <c r="JD219" s="387">
        <f t="shared" si="2683"/>
        <v>0</v>
      </c>
      <c r="JE219" s="388"/>
      <c r="JF219" s="387"/>
      <c r="JG219" s="387">
        <f t="shared" si="2684"/>
        <v>0</v>
      </c>
      <c r="JH219" s="387">
        <f t="shared" si="2685"/>
        <v>1219.212265</v>
      </c>
      <c r="JI219" s="388">
        <v>0.224147321887</v>
      </c>
      <c r="JJ219" s="389">
        <f t="shared" si="2686"/>
        <v>273.2831641</v>
      </c>
      <c r="JK219" s="390">
        <f t="shared" si="2687"/>
        <v>945.9291012</v>
      </c>
      <c r="JL219" s="391"/>
      <c r="JM219" s="384">
        <v>4.0</v>
      </c>
      <c r="JN219" s="385" t="s">
        <v>37</v>
      </c>
      <c r="JO219" s="386" t="s">
        <v>135</v>
      </c>
      <c r="JP219" s="386" t="s">
        <v>134</v>
      </c>
      <c r="JQ219" s="387" t="str">
        <f>ADHK!JQ219</f>
        <v/>
      </c>
      <c r="JR219" s="387"/>
      <c r="JS219" s="387">
        <f t="shared" si="2688"/>
        <v>0</v>
      </c>
      <c r="JT219" s="388"/>
      <c r="JU219" s="387">
        <f t="shared" si="2689"/>
        <v>0</v>
      </c>
      <c r="JV219" s="388"/>
      <c r="JW219" s="387"/>
      <c r="JX219" s="387">
        <f t="shared" si="2690"/>
        <v>0</v>
      </c>
      <c r="JY219" s="387">
        <f t="shared" si="2691"/>
        <v>0</v>
      </c>
      <c r="JZ219" s="388">
        <v>0.224147321887</v>
      </c>
      <c r="KA219" s="389">
        <f t="shared" si="2692"/>
        <v>0</v>
      </c>
      <c r="KB219" s="390">
        <f t="shared" si="2693"/>
        <v>0</v>
      </c>
      <c r="KC219" s="391"/>
      <c r="KD219" s="384">
        <v>4.0</v>
      </c>
      <c r="KE219" s="385" t="s">
        <v>37</v>
      </c>
      <c r="KF219" s="386" t="s">
        <v>135</v>
      </c>
      <c r="KG219" s="386" t="s">
        <v>134</v>
      </c>
      <c r="KH219" s="387" t="str">
        <f>ADHK!KH219</f>
        <v/>
      </c>
      <c r="KI219" s="387"/>
      <c r="KJ219" s="387">
        <f t="shared" si="2694"/>
        <v>0</v>
      </c>
      <c r="KK219" s="388"/>
      <c r="KL219" s="387">
        <f t="shared" si="2695"/>
        <v>0</v>
      </c>
      <c r="KM219" s="388"/>
      <c r="KN219" s="387"/>
      <c r="KO219" s="387">
        <f t="shared" si="2696"/>
        <v>0</v>
      </c>
      <c r="KP219" s="387">
        <f t="shared" si="2697"/>
        <v>0</v>
      </c>
      <c r="KQ219" s="388">
        <v>0.224147321887</v>
      </c>
      <c r="KR219" s="389">
        <f t="shared" si="2698"/>
        <v>0</v>
      </c>
      <c r="KS219" s="390">
        <f t="shared" si="2699"/>
        <v>0</v>
      </c>
      <c r="KT219" s="391"/>
      <c r="KU219" s="392"/>
    </row>
    <row r="220" ht="15.75" customHeight="1">
      <c r="A220" s="384">
        <v>5.0</v>
      </c>
      <c r="B220" s="385" t="s">
        <v>38</v>
      </c>
      <c r="C220" s="386" t="s">
        <v>135</v>
      </c>
      <c r="D220" s="386" t="s">
        <v>134</v>
      </c>
      <c r="E220" s="387">
        <f>ADHK!E220</f>
        <v>1650</v>
      </c>
      <c r="F220" s="387">
        <f>ADHK!F220</f>
        <v>409936.3141</v>
      </c>
      <c r="G220" s="387">
        <f t="shared" si="2592"/>
        <v>676.3949183</v>
      </c>
      <c r="H220" s="388"/>
      <c r="I220" s="387">
        <f t="shared" si="2593"/>
        <v>0</v>
      </c>
      <c r="J220" s="388"/>
      <c r="K220" s="387"/>
      <c r="L220" s="387">
        <f t="shared" si="2594"/>
        <v>0</v>
      </c>
      <c r="M220" s="387">
        <f t="shared" si="2595"/>
        <v>676.3949183</v>
      </c>
      <c r="N220" s="388">
        <v>0.224147321887</v>
      </c>
      <c r="O220" s="389">
        <f t="shared" si="2596"/>
        <v>151.6121095</v>
      </c>
      <c r="P220" s="390">
        <f t="shared" si="2597"/>
        <v>524.7828088</v>
      </c>
      <c r="Q220" s="391"/>
      <c r="R220" s="384">
        <v>5.0</v>
      </c>
      <c r="S220" s="385" t="s">
        <v>38</v>
      </c>
      <c r="T220" s="386" t="s">
        <v>135</v>
      </c>
      <c r="U220" s="386" t="s">
        <v>134</v>
      </c>
      <c r="V220" s="387">
        <f>ADHK!V220</f>
        <v>1304</v>
      </c>
      <c r="W220" s="387">
        <f>'Produksi dan Harga'!J98</f>
        <v>405897.2165</v>
      </c>
      <c r="X220" s="387">
        <f t="shared" si="2598"/>
        <v>529.2899704</v>
      </c>
      <c r="Y220" s="388"/>
      <c r="Z220" s="387">
        <f t="shared" si="2599"/>
        <v>0</v>
      </c>
      <c r="AA220" s="388"/>
      <c r="AB220" s="387"/>
      <c r="AC220" s="387">
        <f t="shared" si="2600"/>
        <v>0</v>
      </c>
      <c r="AD220" s="387">
        <f t="shared" si="2601"/>
        <v>529.2899704</v>
      </c>
      <c r="AE220" s="388">
        <v>0.224147321887</v>
      </c>
      <c r="AF220" s="389">
        <f t="shared" si="2602"/>
        <v>118.6389294</v>
      </c>
      <c r="AG220" s="390">
        <f t="shared" si="2603"/>
        <v>410.651041</v>
      </c>
      <c r="AH220" s="391"/>
      <c r="AI220" s="384">
        <v>5.0</v>
      </c>
      <c r="AJ220" s="385" t="s">
        <v>38</v>
      </c>
      <c r="AK220" s="386" t="s">
        <v>135</v>
      </c>
      <c r="AL220" s="386" t="s">
        <v>134</v>
      </c>
      <c r="AM220" s="387">
        <f>ADHK!AM220</f>
        <v>2744</v>
      </c>
      <c r="AN220" s="387">
        <f>'Produksi dan Harga'!O98</f>
        <v>453992.5679</v>
      </c>
      <c r="AO220" s="387">
        <f t="shared" si="2604"/>
        <v>1245.755606</v>
      </c>
      <c r="AP220" s="388"/>
      <c r="AQ220" s="387">
        <f t="shared" si="2605"/>
        <v>0</v>
      </c>
      <c r="AR220" s="388"/>
      <c r="AS220" s="387"/>
      <c r="AT220" s="387">
        <f t="shared" si="2606"/>
        <v>0</v>
      </c>
      <c r="AU220" s="387">
        <f t="shared" si="2607"/>
        <v>1245.755606</v>
      </c>
      <c r="AV220" s="388">
        <v>0.224147321887</v>
      </c>
      <c r="AW220" s="389">
        <f t="shared" si="2608"/>
        <v>279.2327829</v>
      </c>
      <c r="AX220" s="390">
        <f t="shared" si="2609"/>
        <v>966.5228235</v>
      </c>
      <c r="AY220" s="391"/>
      <c r="AZ220" s="384">
        <v>5.0</v>
      </c>
      <c r="BA220" s="385" t="s">
        <v>38</v>
      </c>
      <c r="BB220" s="386" t="s">
        <v>135</v>
      </c>
      <c r="BC220" s="386" t="s">
        <v>134</v>
      </c>
      <c r="BD220" s="387">
        <f>ADHK!BD220</f>
        <v>958</v>
      </c>
      <c r="BE220" s="387">
        <f>'Produksi dan Harga'!T98</f>
        <v>484900.9998</v>
      </c>
      <c r="BF220" s="387">
        <f t="shared" si="2610"/>
        <v>464.5351578</v>
      </c>
      <c r="BG220" s="388"/>
      <c r="BH220" s="387">
        <f t="shared" si="2611"/>
        <v>0</v>
      </c>
      <c r="BI220" s="388"/>
      <c r="BJ220" s="387"/>
      <c r="BK220" s="387">
        <f t="shared" si="2612"/>
        <v>0</v>
      </c>
      <c r="BL220" s="387">
        <f t="shared" si="2613"/>
        <v>464.5351578</v>
      </c>
      <c r="BM220" s="388">
        <v>0.224147321887</v>
      </c>
      <c r="BN220" s="389">
        <f t="shared" si="2614"/>
        <v>104.1243115</v>
      </c>
      <c r="BO220" s="390">
        <f t="shared" si="2615"/>
        <v>360.4108463</v>
      </c>
      <c r="BP220" s="391"/>
      <c r="BQ220" s="384">
        <v>5.0</v>
      </c>
      <c r="BR220" s="385" t="s">
        <v>38</v>
      </c>
      <c r="BS220" s="386" t="s">
        <v>135</v>
      </c>
      <c r="BT220" s="386" t="s">
        <v>134</v>
      </c>
      <c r="BU220" s="387">
        <f>ADHK!BU220</f>
        <v>1124</v>
      </c>
      <c r="BV220" s="387">
        <f>'Produksi dan Harga'!Y98</f>
        <v>499405.2843</v>
      </c>
      <c r="BW220" s="387">
        <f t="shared" si="2616"/>
        <v>561.3315395</v>
      </c>
      <c r="BX220" s="388"/>
      <c r="BY220" s="387">
        <f t="shared" si="2617"/>
        <v>0</v>
      </c>
      <c r="BZ220" s="388"/>
      <c r="CA220" s="387"/>
      <c r="CB220" s="387">
        <f t="shared" si="2618"/>
        <v>0</v>
      </c>
      <c r="CC220" s="387">
        <f t="shared" si="2619"/>
        <v>561.3315395</v>
      </c>
      <c r="CD220" s="388">
        <v>0.224147321887</v>
      </c>
      <c r="CE220" s="389">
        <f t="shared" si="2620"/>
        <v>125.8209613</v>
      </c>
      <c r="CF220" s="390">
        <f t="shared" si="2621"/>
        <v>435.5105783</v>
      </c>
      <c r="CG220" s="391"/>
      <c r="CH220" s="384">
        <v>5.0</v>
      </c>
      <c r="CI220" s="385" t="s">
        <v>38</v>
      </c>
      <c r="CJ220" s="386" t="s">
        <v>135</v>
      </c>
      <c r="CK220" s="386" t="s">
        <v>134</v>
      </c>
      <c r="CL220" s="387">
        <f>ADHK!CL220</f>
        <v>906</v>
      </c>
      <c r="CM220" s="387">
        <f>'Produksi dan Harga'!AD98</f>
        <v>536048.5944</v>
      </c>
      <c r="CN220" s="387">
        <f t="shared" si="2622"/>
        <v>485.6600265</v>
      </c>
      <c r="CO220" s="388"/>
      <c r="CP220" s="387">
        <f t="shared" si="2623"/>
        <v>0</v>
      </c>
      <c r="CQ220" s="388"/>
      <c r="CR220" s="387"/>
      <c r="CS220" s="387">
        <f t="shared" si="2624"/>
        <v>0</v>
      </c>
      <c r="CT220" s="387">
        <f t="shared" si="2625"/>
        <v>485.6600265</v>
      </c>
      <c r="CU220" s="388">
        <v>0.224147321887</v>
      </c>
      <c r="CV220" s="389">
        <f t="shared" si="2626"/>
        <v>108.8593943</v>
      </c>
      <c r="CW220" s="390">
        <f t="shared" si="2627"/>
        <v>376.8006322</v>
      </c>
      <c r="CX220" s="391"/>
      <c r="CY220" s="384">
        <v>5.0</v>
      </c>
      <c r="CZ220" s="385" t="s">
        <v>38</v>
      </c>
      <c r="DA220" s="386" t="s">
        <v>135</v>
      </c>
      <c r="DB220" s="386" t="s">
        <v>134</v>
      </c>
      <c r="DC220" s="387">
        <f>ADHK!DC220</f>
        <v>482</v>
      </c>
      <c r="DD220" s="387">
        <f>'Produksi dan Harga'!AI98</f>
        <v>635973.6381</v>
      </c>
      <c r="DE220" s="387">
        <f t="shared" si="2628"/>
        <v>306.5392936</v>
      </c>
      <c r="DF220" s="388"/>
      <c r="DG220" s="387">
        <f t="shared" si="2629"/>
        <v>0</v>
      </c>
      <c r="DH220" s="388"/>
      <c r="DI220" s="387"/>
      <c r="DJ220" s="387">
        <f t="shared" si="2630"/>
        <v>0</v>
      </c>
      <c r="DK220" s="387">
        <f t="shared" si="2631"/>
        <v>306.5392936</v>
      </c>
      <c r="DL220" s="388">
        <v>0.224147321887</v>
      </c>
      <c r="DM220" s="389">
        <f t="shared" si="2632"/>
        <v>68.70996171</v>
      </c>
      <c r="DN220" s="390">
        <f t="shared" si="2633"/>
        <v>237.8293319</v>
      </c>
      <c r="DO220" s="391"/>
      <c r="DP220" s="384">
        <v>5.0</v>
      </c>
      <c r="DQ220" s="385" t="s">
        <v>38</v>
      </c>
      <c r="DR220" s="386" t="s">
        <v>135</v>
      </c>
      <c r="DS220" s="386" t="s">
        <v>134</v>
      </c>
      <c r="DT220" s="387">
        <f>ADHK!DT220</f>
        <v>202</v>
      </c>
      <c r="DU220" s="387">
        <f>'Produksi dan Harga'!AN98</f>
        <v>591646.8874</v>
      </c>
      <c r="DV220" s="387">
        <f t="shared" si="2634"/>
        <v>119.5126712</v>
      </c>
      <c r="DW220" s="388"/>
      <c r="DX220" s="387">
        <f t="shared" si="2635"/>
        <v>0</v>
      </c>
      <c r="DY220" s="388"/>
      <c r="DZ220" s="387"/>
      <c r="EA220" s="387">
        <f t="shared" si="2636"/>
        <v>0</v>
      </c>
      <c r="EB220" s="387">
        <f t="shared" si="2637"/>
        <v>119.5126712</v>
      </c>
      <c r="EC220" s="388">
        <v>0.224147321887</v>
      </c>
      <c r="ED220" s="389">
        <f t="shared" si="2638"/>
        <v>26.78844519</v>
      </c>
      <c r="EE220" s="390">
        <f t="shared" si="2639"/>
        <v>92.72422606</v>
      </c>
      <c r="EF220" s="391"/>
      <c r="EG220" s="384">
        <v>5.0</v>
      </c>
      <c r="EH220" s="385" t="s">
        <v>38</v>
      </c>
      <c r="EI220" s="386" t="s">
        <v>135</v>
      </c>
      <c r="EJ220" s="386" t="s">
        <v>134</v>
      </c>
      <c r="EK220" s="387">
        <f>ADHK!EK220</f>
        <v>630</v>
      </c>
      <c r="EL220" s="387">
        <f>'Produksi dan Harga'!AS98</f>
        <v>609441.7235</v>
      </c>
      <c r="EM220" s="387">
        <f t="shared" si="2640"/>
        <v>383.9482858</v>
      </c>
      <c r="EN220" s="388"/>
      <c r="EO220" s="387">
        <f t="shared" si="2641"/>
        <v>0</v>
      </c>
      <c r="EP220" s="388"/>
      <c r="EQ220" s="387"/>
      <c r="ER220" s="387">
        <f t="shared" si="2642"/>
        <v>0</v>
      </c>
      <c r="ES220" s="387">
        <f t="shared" si="2643"/>
        <v>383.9482858</v>
      </c>
      <c r="ET220" s="388">
        <v>0.224147321887</v>
      </c>
      <c r="EU220" s="389">
        <f t="shared" si="2644"/>
        <v>86.06098001</v>
      </c>
      <c r="EV220" s="390">
        <f t="shared" si="2645"/>
        <v>297.8873058</v>
      </c>
      <c r="EW220" s="391"/>
      <c r="EX220" s="384">
        <v>5.0</v>
      </c>
      <c r="EY220" s="385" t="s">
        <v>38</v>
      </c>
      <c r="EZ220" s="386" t="s">
        <v>135</v>
      </c>
      <c r="FA220" s="386" t="s">
        <v>134</v>
      </c>
      <c r="FB220" s="387">
        <f>ADHK!FB220</f>
        <v>71</v>
      </c>
      <c r="FC220" s="387">
        <f>'Produksi dan Harga'!AX98</f>
        <v>604322.7182</v>
      </c>
      <c r="FD220" s="387">
        <f t="shared" si="2646"/>
        <v>42.90691299</v>
      </c>
      <c r="FE220" s="388"/>
      <c r="FF220" s="387">
        <f t="shared" si="2647"/>
        <v>0</v>
      </c>
      <c r="FG220" s="388"/>
      <c r="FH220" s="387"/>
      <c r="FI220" s="387">
        <f t="shared" si="2648"/>
        <v>0</v>
      </c>
      <c r="FJ220" s="387">
        <f t="shared" si="2649"/>
        <v>42.90691299</v>
      </c>
      <c r="FK220" s="388">
        <v>0.224147321887</v>
      </c>
      <c r="FL220" s="389">
        <f t="shared" si="2650"/>
        <v>9.617469638</v>
      </c>
      <c r="FM220" s="390">
        <f t="shared" si="2651"/>
        <v>33.28944335</v>
      </c>
      <c r="FN220" s="391"/>
      <c r="FO220" s="384">
        <v>5.0</v>
      </c>
      <c r="FP220" s="385" t="s">
        <v>38</v>
      </c>
      <c r="FQ220" s="386" t="s">
        <v>135</v>
      </c>
      <c r="FR220" s="386" t="s">
        <v>134</v>
      </c>
      <c r="FS220" s="387">
        <f>ADHK!FS220</f>
        <v>83</v>
      </c>
      <c r="FT220" s="387">
        <f>'Produksi dan Harga'!BC98</f>
        <v>607763.7613</v>
      </c>
      <c r="FU220" s="387">
        <f t="shared" si="2652"/>
        <v>50.44439219</v>
      </c>
      <c r="FV220" s="388"/>
      <c r="FW220" s="387">
        <f t="shared" si="2653"/>
        <v>0</v>
      </c>
      <c r="FX220" s="388"/>
      <c r="FY220" s="387"/>
      <c r="FZ220" s="387">
        <f t="shared" si="2654"/>
        <v>0</v>
      </c>
      <c r="GA220" s="387">
        <f t="shared" si="2655"/>
        <v>50.44439219</v>
      </c>
      <c r="GB220" s="388">
        <v>0.224147321887</v>
      </c>
      <c r="GC220" s="389">
        <f t="shared" si="2656"/>
        <v>11.30697541</v>
      </c>
      <c r="GD220" s="390">
        <f t="shared" si="2657"/>
        <v>39.13741678</v>
      </c>
      <c r="GE220" s="391"/>
      <c r="GF220" s="384">
        <v>5.0</v>
      </c>
      <c r="GG220" s="385" t="s">
        <v>38</v>
      </c>
      <c r="GH220" s="386" t="s">
        <v>135</v>
      </c>
      <c r="GI220" s="386" t="s">
        <v>134</v>
      </c>
      <c r="GJ220" s="387">
        <f>ADHK!GJ220</f>
        <v>199.1</v>
      </c>
      <c r="GK220" s="387">
        <f>'Produksi dan Harga'!BH98</f>
        <v>529279.3592</v>
      </c>
      <c r="GL220" s="387">
        <f t="shared" si="2658"/>
        <v>105.3795204</v>
      </c>
      <c r="GM220" s="388"/>
      <c r="GN220" s="387">
        <f t="shared" si="2659"/>
        <v>0</v>
      </c>
      <c r="GO220" s="388"/>
      <c r="GP220" s="387"/>
      <c r="GQ220" s="387">
        <f t="shared" si="2660"/>
        <v>0</v>
      </c>
      <c r="GR220" s="387">
        <f t="shared" si="2661"/>
        <v>105.3795204</v>
      </c>
      <c r="GS220" s="388">
        <v>0.224147321887</v>
      </c>
      <c r="GT220" s="389">
        <f t="shared" si="2662"/>
        <v>23.62053728</v>
      </c>
      <c r="GU220" s="390">
        <f t="shared" si="2663"/>
        <v>81.75898313</v>
      </c>
      <c r="GV220" s="391"/>
      <c r="GW220" s="384">
        <v>5.0</v>
      </c>
      <c r="GX220" s="385" t="s">
        <v>38</v>
      </c>
      <c r="GY220" s="386" t="s">
        <v>135</v>
      </c>
      <c r="GZ220" s="386" t="s">
        <v>134</v>
      </c>
      <c r="HA220" s="387">
        <f>ADHK!HA220</f>
        <v>1199.1</v>
      </c>
      <c r="HB220" s="387">
        <f>'Produksi dan Harga'!BM98</f>
        <v>572440.7392</v>
      </c>
      <c r="HC220" s="387">
        <f t="shared" si="2664"/>
        <v>686.4136904</v>
      </c>
      <c r="HD220" s="388"/>
      <c r="HE220" s="387">
        <f t="shared" si="2665"/>
        <v>0</v>
      </c>
      <c r="HF220" s="388"/>
      <c r="HG220" s="387"/>
      <c r="HH220" s="387">
        <f t="shared" si="2666"/>
        <v>0</v>
      </c>
      <c r="HI220" s="387">
        <f t="shared" si="2667"/>
        <v>686.4136904</v>
      </c>
      <c r="HJ220" s="388">
        <v>0.224147321887</v>
      </c>
      <c r="HK220" s="389">
        <f t="shared" si="2668"/>
        <v>153.8577904</v>
      </c>
      <c r="HL220" s="390">
        <f t="shared" si="2669"/>
        <v>532.5559</v>
      </c>
      <c r="HM220" s="391"/>
      <c r="HN220" s="384">
        <v>5.0</v>
      </c>
      <c r="HO220" s="385" t="s">
        <v>38</v>
      </c>
      <c r="HP220" s="386" t="s">
        <v>135</v>
      </c>
      <c r="HQ220" s="386" t="s">
        <v>134</v>
      </c>
      <c r="HR220" s="387">
        <f>ADHK!HR220</f>
        <v>874</v>
      </c>
      <c r="HS220" s="387">
        <f>'Produksi dan Harga'!BR98</f>
        <v>599941.7957</v>
      </c>
      <c r="HT220" s="387">
        <f t="shared" si="2670"/>
        <v>524.3491295</v>
      </c>
      <c r="HU220" s="388"/>
      <c r="HV220" s="387">
        <f t="shared" si="2671"/>
        <v>0</v>
      </c>
      <c r="HW220" s="388"/>
      <c r="HX220" s="387"/>
      <c r="HY220" s="387">
        <f t="shared" si="2672"/>
        <v>0</v>
      </c>
      <c r="HZ220" s="387">
        <f t="shared" si="2673"/>
        <v>524.3491295</v>
      </c>
      <c r="IA220" s="388">
        <v>0.224147321887</v>
      </c>
      <c r="IB220" s="389">
        <f t="shared" si="2674"/>
        <v>117.5314531</v>
      </c>
      <c r="IC220" s="390">
        <f t="shared" si="2675"/>
        <v>406.8176764</v>
      </c>
      <c r="ID220" s="391"/>
      <c r="IE220" s="384">
        <v>5.0</v>
      </c>
      <c r="IF220" s="385" t="s">
        <v>38</v>
      </c>
      <c r="IG220" s="386" t="s">
        <v>135</v>
      </c>
      <c r="IH220" s="386" t="s">
        <v>134</v>
      </c>
      <c r="II220" s="387">
        <f>ADHK!II220</f>
        <v>848.9</v>
      </c>
      <c r="IJ220" s="387">
        <f>'Produksi dan Harga'!BW98</f>
        <v>679569.1028</v>
      </c>
      <c r="IK220" s="387">
        <f t="shared" si="2676"/>
        <v>576.8862113</v>
      </c>
      <c r="IL220" s="388"/>
      <c r="IM220" s="387">
        <f t="shared" si="2677"/>
        <v>0</v>
      </c>
      <c r="IN220" s="388"/>
      <c r="IO220" s="387"/>
      <c r="IP220" s="387">
        <f t="shared" si="2678"/>
        <v>0</v>
      </c>
      <c r="IQ220" s="387">
        <f t="shared" si="2679"/>
        <v>576.8862113</v>
      </c>
      <c r="IR220" s="388">
        <v>0.224147321887</v>
      </c>
      <c r="IS220" s="389">
        <f t="shared" si="2680"/>
        <v>129.3074993</v>
      </c>
      <c r="IT220" s="390">
        <f t="shared" si="2681"/>
        <v>447.578712</v>
      </c>
      <c r="IU220" s="391"/>
      <c r="IV220" s="384">
        <v>5.0</v>
      </c>
      <c r="IW220" s="385" t="s">
        <v>38</v>
      </c>
      <c r="IX220" s="386" t="s">
        <v>135</v>
      </c>
      <c r="IY220" s="386" t="s">
        <v>134</v>
      </c>
      <c r="IZ220" s="387">
        <f>ADHK!IZ220</f>
        <v>768</v>
      </c>
      <c r="JA220" s="387">
        <f>'Produksi dan Harga'!CB98</f>
        <v>569305.6374</v>
      </c>
      <c r="JB220" s="387">
        <f t="shared" si="2682"/>
        <v>437.2267295</v>
      </c>
      <c r="JC220" s="388"/>
      <c r="JD220" s="387">
        <f t="shared" si="2683"/>
        <v>0</v>
      </c>
      <c r="JE220" s="388"/>
      <c r="JF220" s="387"/>
      <c r="JG220" s="387">
        <f t="shared" si="2684"/>
        <v>0</v>
      </c>
      <c r="JH220" s="387">
        <f t="shared" si="2685"/>
        <v>437.2267295</v>
      </c>
      <c r="JI220" s="388">
        <v>0.224147321887</v>
      </c>
      <c r="JJ220" s="389">
        <f t="shared" si="2686"/>
        <v>98.00320048</v>
      </c>
      <c r="JK220" s="390">
        <f t="shared" si="2687"/>
        <v>339.223529</v>
      </c>
      <c r="JL220" s="391"/>
      <c r="JM220" s="384">
        <v>5.0</v>
      </c>
      <c r="JN220" s="385" t="s">
        <v>38</v>
      </c>
      <c r="JO220" s="386" t="s">
        <v>135</v>
      </c>
      <c r="JP220" s="386" t="s">
        <v>134</v>
      </c>
      <c r="JQ220" s="387" t="str">
        <f>ADHK!JQ220</f>
        <v/>
      </c>
      <c r="JR220" s="387"/>
      <c r="JS220" s="387">
        <f t="shared" si="2688"/>
        <v>0</v>
      </c>
      <c r="JT220" s="388"/>
      <c r="JU220" s="387">
        <f t="shared" si="2689"/>
        <v>0</v>
      </c>
      <c r="JV220" s="388"/>
      <c r="JW220" s="387"/>
      <c r="JX220" s="387">
        <f t="shared" si="2690"/>
        <v>0</v>
      </c>
      <c r="JY220" s="387">
        <f t="shared" si="2691"/>
        <v>0</v>
      </c>
      <c r="JZ220" s="388">
        <v>0.224147321887</v>
      </c>
      <c r="KA220" s="389">
        <f t="shared" si="2692"/>
        <v>0</v>
      </c>
      <c r="KB220" s="390">
        <f t="shared" si="2693"/>
        <v>0</v>
      </c>
      <c r="KC220" s="391"/>
      <c r="KD220" s="384">
        <v>5.0</v>
      </c>
      <c r="KE220" s="385" t="s">
        <v>38</v>
      </c>
      <c r="KF220" s="386" t="s">
        <v>135</v>
      </c>
      <c r="KG220" s="386" t="s">
        <v>134</v>
      </c>
      <c r="KH220" s="387" t="str">
        <f>ADHK!KH220</f>
        <v/>
      </c>
      <c r="KI220" s="387"/>
      <c r="KJ220" s="387">
        <f t="shared" si="2694"/>
        <v>0</v>
      </c>
      <c r="KK220" s="388"/>
      <c r="KL220" s="387">
        <f t="shared" si="2695"/>
        <v>0</v>
      </c>
      <c r="KM220" s="388"/>
      <c r="KN220" s="387"/>
      <c r="KO220" s="387">
        <f t="shared" si="2696"/>
        <v>0</v>
      </c>
      <c r="KP220" s="387">
        <f t="shared" si="2697"/>
        <v>0</v>
      </c>
      <c r="KQ220" s="388">
        <v>0.224147321887</v>
      </c>
      <c r="KR220" s="389">
        <f t="shared" si="2698"/>
        <v>0</v>
      </c>
      <c r="KS220" s="390">
        <f t="shared" si="2699"/>
        <v>0</v>
      </c>
      <c r="KT220" s="391"/>
      <c r="KU220" s="392"/>
    </row>
    <row r="221" ht="15.75" customHeight="1">
      <c r="A221" s="384">
        <v>6.0</v>
      </c>
      <c r="B221" s="385" t="s">
        <v>39</v>
      </c>
      <c r="C221" s="386" t="s">
        <v>135</v>
      </c>
      <c r="D221" s="386" t="s">
        <v>134</v>
      </c>
      <c r="E221" s="387">
        <f>ADHK!E221</f>
        <v>5037</v>
      </c>
      <c r="F221" s="387">
        <f>ADHK!F221</f>
        <v>326826.2237</v>
      </c>
      <c r="G221" s="387">
        <f t="shared" si="2592"/>
        <v>1646.223689</v>
      </c>
      <c r="H221" s="388"/>
      <c r="I221" s="387">
        <f t="shared" si="2593"/>
        <v>0</v>
      </c>
      <c r="J221" s="388"/>
      <c r="K221" s="387"/>
      <c r="L221" s="387">
        <f t="shared" si="2594"/>
        <v>0</v>
      </c>
      <c r="M221" s="387">
        <f t="shared" si="2595"/>
        <v>1646.223689</v>
      </c>
      <c r="N221" s="388">
        <v>0.224147321887</v>
      </c>
      <c r="O221" s="389">
        <f t="shared" si="2596"/>
        <v>368.996631</v>
      </c>
      <c r="P221" s="390">
        <f t="shared" si="2597"/>
        <v>1277.227058</v>
      </c>
      <c r="Q221" s="391"/>
      <c r="R221" s="384">
        <v>6.0</v>
      </c>
      <c r="S221" s="385" t="s">
        <v>39</v>
      </c>
      <c r="T221" s="386" t="s">
        <v>135</v>
      </c>
      <c r="U221" s="386" t="s">
        <v>134</v>
      </c>
      <c r="V221" s="387">
        <f>ADHK!V221</f>
        <v>5079</v>
      </c>
      <c r="W221" s="387">
        <f>'Produksi dan Harga'!J99</f>
        <v>339914.6131</v>
      </c>
      <c r="X221" s="387">
        <f t="shared" si="2598"/>
        <v>1726.42632</v>
      </c>
      <c r="Y221" s="388"/>
      <c r="Z221" s="387">
        <f t="shared" si="2599"/>
        <v>0</v>
      </c>
      <c r="AA221" s="388"/>
      <c r="AB221" s="387"/>
      <c r="AC221" s="387">
        <f t="shared" si="2600"/>
        <v>0</v>
      </c>
      <c r="AD221" s="387">
        <f t="shared" si="2601"/>
        <v>1726.42632</v>
      </c>
      <c r="AE221" s="388">
        <v>0.224147321887</v>
      </c>
      <c r="AF221" s="389">
        <f t="shared" si="2602"/>
        <v>386.9738361</v>
      </c>
      <c r="AG221" s="390">
        <f t="shared" si="2603"/>
        <v>1339.452484</v>
      </c>
      <c r="AH221" s="391"/>
      <c r="AI221" s="384">
        <v>6.0</v>
      </c>
      <c r="AJ221" s="385" t="s">
        <v>39</v>
      </c>
      <c r="AK221" s="386" t="s">
        <v>135</v>
      </c>
      <c r="AL221" s="386" t="s">
        <v>134</v>
      </c>
      <c r="AM221" s="387">
        <f>ADHK!AM221</f>
        <v>5846</v>
      </c>
      <c r="AN221" s="387">
        <f>'Produksi dan Harga'!O99</f>
        <v>348950.6207</v>
      </c>
      <c r="AO221" s="387">
        <f t="shared" si="2604"/>
        <v>2039.965329</v>
      </c>
      <c r="AP221" s="388"/>
      <c r="AQ221" s="387">
        <f t="shared" si="2605"/>
        <v>0</v>
      </c>
      <c r="AR221" s="388"/>
      <c r="AS221" s="387"/>
      <c r="AT221" s="387">
        <f t="shared" si="2606"/>
        <v>0</v>
      </c>
      <c r="AU221" s="387">
        <f t="shared" si="2607"/>
        <v>2039.965329</v>
      </c>
      <c r="AV221" s="388">
        <v>0.224147321887</v>
      </c>
      <c r="AW221" s="389">
        <f t="shared" si="2608"/>
        <v>457.2527651</v>
      </c>
      <c r="AX221" s="390">
        <f t="shared" si="2609"/>
        <v>1582.712563</v>
      </c>
      <c r="AY221" s="391"/>
      <c r="AZ221" s="384">
        <v>6.0</v>
      </c>
      <c r="BA221" s="385" t="s">
        <v>39</v>
      </c>
      <c r="BB221" s="386" t="s">
        <v>135</v>
      </c>
      <c r="BC221" s="386" t="s">
        <v>134</v>
      </c>
      <c r="BD221" s="387">
        <f>ADHK!BD221</f>
        <v>5119</v>
      </c>
      <c r="BE221" s="387">
        <f>'Produksi dan Harga'!T99</f>
        <v>364253.3898</v>
      </c>
      <c r="BF221" s="387">
        <f t="shared" si="2610"/>
        <v>1864.613102</v>
      </c>
      <c r="BG221" s="388"/>
      <c r="BH221" s="387">
        <f t="shared" si="2611"/>
        <v>0</v>
      </c>
      <c r="BI221" s="388"/>
      <c r="BJ221" s="387"/>
      <c r="BK221" s="387">
        <f t="shared" si="2612"/>
        <v>0</v>
      </c>
      <c r="BL221" s="387">
        <f t="shared" si="2613"/>
        <v>1864.613102</v>
      </c>
      <c r="BM221" s="388">
        <v>0.224147321887</v>
      </c>
      <c r="BN221" s="389">
        <f t="shared" si="2614"/>
        <v>417.9480332</v>
      </c>
      <c r="BO221" s="390">
        <f t="shared" si="2615"/>
        <v>1446.665069</v>
      </c>
      <c r="BP221" s="391"/>
      <c r="BQ221" s="384">
        <v>6.0</v>
      </c>
      <c r="BR221" s="385" t="s">
        <v>39</v>
      </c>
      <c r="BS221" s="386" t="s">
        <v>135</v>
      </c>
      <c r="BT221" s="386" t="s">
        <v>134</v>
      </c>
      <c r="BU221" s="387">
        <f>ADHK!BU221</f>
        <v>4007</v>
      </c>
      <c r="BV221" s="387">
        <f>'Produksi dan Harga'!Y99</f>
        <v>384114.0555</v>
      </c>
      <c r="BW221" s="387">
        <f t="shared" si="2616"/>
        <v>1539.145021</v>
      </c>
      <c r="BX221" s="388"/>
      <c r="BY221" s="387">
        <f t="shared" si="2617"/>
        <v>0</v>
      </c>
      <c r="BZ221" s="388"/>
      <c r="CA221" s="387"/>
      <c r="CB221" s="387">
        <f t="shared" si="2618"/>
        <v>0</v>
      </c>
      <c r="CC221" s="387">
        <f t="shared" si="2619"/>
        <v>1539.145021</v>
      </c>
      <c r="CD221" s="388">
        <v>0.224147321887</v>
      </c>
      <c r="CE221" s="389">
        <f t="shared" si="2620"/>
        <v>344.9952343</v>
      </c>
      <c r="CF221" s="390">
        <f t="shared" si="2621"/>
        <v>1194.149786</v>
      </c>
      <c r="CG221" s="391"/>
      <c r="CH221" s="384">
        <v>6.0</v>
      </c>
      <c r="CI221" s="385" t="s">
        <v>39</v>
      </c>
      <c r="CJ221" s="386" t="s">
        <v>135</v>
      </c>
      <c r="CK221" s="386" t="s">
        <v>134</v>
      </c>
      <c r="CL221" s="387">
        <f>ADHK!CL221</f>
        <v>3597</v>
      </c>
      <c r="CM221" s="387">
        <f>'Produksi dan Harga'!AD99</f>
        <v>401301.7383</v>
      </c>
      <c r="CN221" s="387">
        <f t="shared" si="2622"/>
        <v>1443.482353</v>
      </c>
      <c r="CO221" s="388"/>
      <c r="CP221" s="387">
        <f t="shared" si="2623"/>
        <v>0</v>
      </c>
      <c r="CQ221" s="388"/>
      <c r="CR221" s="387"/>
      <c r="CS221" s="387">
        <f t="shared" si="2624"/>
        <v>0</v>
      </c>
      <c r="CT221" s="387">
        <f t="shared" si="2625"/>
        <v>1443.482353</v>
      </c>
      <c r="CU221" s="388">
        <v>0.224147321887</v>
      </c>
      <c r="CV221" s="389">
        <f t="shared" si="2626"/>
        <v>323.5527035</v>
      </c>
      <c r="CW221" s="390">
        <f t="shared" si="2627"/>
        <v>1119.929649</v>
      </c>
      <c r="CX221" s="391"/>
      <c r="CY221" s="384">
        <v>6.0</v>
      </c>
      <c r="CZ221" s="385" t="s">
        <v>39</v>
      </c>
      <c r="DA221" s="386" t="s">
        <v>135</v>
      </c>
      <c r="DB221" s="386" t="s">
        <v>134</v>
      </c>
      <c r="DC221" s="387">
        <f>ADHK!DC221</f>
        <v>2678</v>
      </c>
      <c r="DD221" s="387">
        <f>'Produksi dan Harga'!AI99</f>
        <v>429701.4639</v>
      </c>
      <c r="DE221" s="387">
        <f t="shared" si="2628"/>
        <v>1150.74052</v>
      </c>
      <c r="DF221" s="388"/>
      <c r="DG221" s="387">
        <f t="shared" si="2629"/>
        <v>0</v>
      </c>
      <c r="DH221" s="388"/>
      <c r="DI221" s="387"/>
      <c r="DJ221" s="387">
        <f t="shared" si="2630"/>
        <v>0</v>
      </c>
      <c r="DK221" s="387">
        <f t="shared" si="2631"/>
        <v>1150.74052</v>
      </c>
      <c r="DL221" s="388">
        <v>0.224147321887</v>
      </c>
      <c r="DM221" s="389">
        <f t="shared" si="2632"/>
        <v>257.9354058</v>
      </c>
      <c r="DN221" s="390">
        <f t="shared" si="2633"/>
        <v>892.8051145</v>
      </c>
      <c r="DO221" s="391"/>
      <c r="DP221" s="384">
        <v>6.0</v>
      </c>
      <c r="DQ221" s="385" t="s">
        <v>39</v>
      </c>
      <c r="DR221" s="386" t="s">
        <v>135</v>
      </c>
      <c r="DS221" s="386" t="s">
        <v>134</v>
      </c>
      <c r="DT221" s="387">
        <f>ADHK!DT221</f>
        <v>2818</v>
      </c>
      <c r="DU221" s="387">
        <f>'Produksi dan Harga'!AN99</f>
        <v>435735.3224</v>
      </c>
      <c r="DV221" s="387">
        <f t="shared" si="2634"/>
        <v>1227.902139</v>
      </c>
      <c r="DW221" s="388"/>
      <c r="DX221" s="387">
        <f t="shared" si="2635"/>
        <v>0</v>
      </c>
      <c r="DY221" s="388"/>
      <c r="DZ221" s="387"/>
      <c r="EA221" s="387">
        <f t="shared" si="2636"/>
        <v>0</v>
      </c>
      <c r="EB221" s="387">
        <f t="shared" si="2637"/>
        <v>1227.902139</v>
      </c>
      <c r="EC221" s="388">
        <v>0.224147321887</v>
      </c>
      <c r="ED221" s="389">
        <f t="shared" si="2638"/>
        <v>275.2309759</v>
      </c>
      <c r="EE221" s="390">
        <f t="shared" si="2639"/>
        <v>952.6711627</v>
      </c>
      <c r="EF221" s="391"/>
      <c r="EG221" s="384">
        <v>6.0</v>
      </c>
      <c r="EH221" s="385" t="s">
        <v>39</v>
      </c>
      <c r="EI221" s="386" t="s">
        <v>135</v>
      </c>
      <c r="EJ221" s="386" t="s">
        <v>134</v>
      </c>
      <c r="EK221" s="387">
        <f>ADHK!EK221</f>
        <v>2832</v>
      </c>
      <c r="EL221" s="387">
        <f>'Produksi dan Harga'!AS99</f>
        <v>437499.4991</v>
      </c>
      <c r="EM221" s="387">
        <f t="shared" si="2640"/>
        <v>1238.998581</v>
      </c>
      <c r="EN221" s="388"/>
      <c r="EO221" s="387">
        <f t="shared" si="2641"/>
        <v>0</v>
      </c>
      <c r="EP221" s="388"/>
      <c r="EQ221" s="387"/>
      <c r="ER221" s="387">
        <f t="shared" si="2642"/>
        <v>0</v>
      </c>
      <c r="ES221" s="387">
        <f t="shared" si="2643"/>
        <v>1238.998581</v>
      </c>
      <c r="ET221" s="388">
        <v>0.224147321887</v>
      </c>
      <c r="EU221" s="389">
        <f t="shared" si="2644"/>
        <v>277.7182139</v>
      </c>
      <c r="EV221" s="390">
        <f t="shared" si="2645"/>
        <v>961.2803676</v>
      </c>
      <c r="EW221" s="391"/>
      <c r="EX221" s="384">
        <v>6.0</v>
      </c>
      <c r="EY221" s="385" t="s">
        <v>39</v>
      </c>
      <c r="EZ221" s="386" t="s">
        <v>135</v>
      </c>
      <c r="FA221" s="386" t="s">
        <v>134</v>
      </c>
      <c r="FB221" s="387">
        <f>ADHK!FB221</f>
        <v>2745</v>
      </c>
      <c r="FC221" s="387">
        <f>'Produksi dan Harga'!AX99</f>
        <v>448159.2585</v>
      </c>
      <c r="FD221" s="387">
        <f t="shared" si="2646"/>
        <v>1230.197165</v>
      </c>
      <c r="FE221" s="388"/>
      <c r="FF221" s="387">
        <f t="shared" si="2647"/>
        <v>0</v>
      </c>
      <c r="FG221" s="388"/>
      <c r="FH221" s="387"/>
      <c r="FI221" s="387">
        <f t="shared" si="2648"/>
        <v>0</v>
      </c>
      <c r="FJ221" s="387">
        <f t="shared" si="2649"/>
        <v>1230.197165</v>
      </c>
      <c r="FK221" s="388">
        <v>0.224147321887</v>
      </c>
      <c r="FL221" s="389">
        <f t="shared" si="2650"/>
        <v>275.7453998</v>
      </c>
      <c r="FM221" s="390">
        <f t="shared" si="2651"/>
        <v>954.4517647</v>
      </c>
      <c r="FN221" s="391"/>
      <c r="FO221" s="384">
        <v>6.0</v>
      </c>
      <c r="FP221" s="385" t="s">
        <v>39</v>
      </c>
      <c r="FQ221" s="386" t="s">
        <v>135</v>
      </c>
      <c r="FR221" s="386" t="s">
        <v>134</v>
      </c>
      <c r="FS221" s="387">
        <f>ADHK!FS221</f>
        <v>2183</v>
      </c>
      <c r="FT221" s="387">
        <f>'Produksi dan Harga'!BC99</f>
        <v>469379.1903</v>
      </c>
      <c r="FU221" s="387">
        <f t="shared" si="2652"/>
        <v>1024.654772</v>
      </c>
      <c r="FV221" s="388"/>
      <c r="FW221" s="387">
        <f t="shared" si="2653"/>
        <v>0</v>
      </c>
      <c r="FX221" s="388"/>
      <c r="FY221" s="387"/>
      <c r="FZ221" s="387">
        <f t="shared" si="2654"/>
        <v>0</v>
      </c>
      <c r="GA221" s="387">
        <f t="shared" si="2655"/>
        <v>1024.654772</v>
      </c>
      <c r="GB221" s="388">
        <v>0.224147321887</v>
      </c>
      <c r="GC221" s="389">
        <f t="shared" si="2656"/>
        <v>229.6736231</v>
      </c>
      <c r="GD221" s="390">
        <f t="shared" si="2657"/>
        <v>794.9811493</v>
      </c>
      <c r="GE221" s="391"/>
      <c r="GF221" s="384">
        <v>6.0</v>
      </c>
      <c r="GG221" s="385" t="s">
        <v>39</v>
      </c>
      <c r="GH221" s="386" t="s">
        <v>135</v>
      </c>
      <c r="GI221" s="386" t="s">
        <v>134</v>
      </c>
      <c r="GJ221" s="387">
        <f>ADHK!GJ221</f>
        <v>2959.95</v>
      </c>
      <c r="GK221" s="387">
        <f>'Produksi dan Harga'!BH99</f>
        <v>467891.8905</v>
      </c>
      <c r="GL221" s="387">
        <f t="shared" si="2658"/>
        <v>1384.936601</v>
      </c>
      <c r="GM221" s="388"/>
      <c r="GN221" s="387">
        <f t="shared" si="2659"/>
        <v>0</v>
      </c>
      <c r="GO221" s="388"/>
      <c r="GP221" s="387"/>
      <c r="GQ221" s="387">
        <f t="shared" si="2660"/>
        <v>0</v>
      </c>
      <c r="GR221" s="387">
        <f t="shared" si="2661"/>
        <v>1384.936601</v>
      </c>
      <c r="GS221" s="388">
        <v>0.224147321887</v>
      </c>
      <c r="GT221" s="389">
        <f t="shared" si="2662"/>
        <v>310.4298302</v>
      </c>
      <c r="GU221" s="390">
        <f t="shared" si="2663"/>
        <v>1074.506771</v>
      </c>
      <c r="GV221" s="391"/>
      <c r="GW221" s="384">
        <v>6.0</v>
      </c>
      <c r="GX221" s="385" t="s">
        <v>39</v>
      </c>
      <c r="GY221" s="386" t="s">
        <v>135</v>
      </c>
      <c r="GZ221" s="386" t="s">
        <v>134</v>
      </c>
      <c r="HA221" s="387">
        <f>ADHK!HA221</f>
        <v>3023.19</v>
      </c>
      <c r="HB221" s="387">
        <f>'Produksi dan Harga'!BM99</f>
        <v>509453.0473</v>
      </c>
      <c r="HC221" s="387">
        <f t="shared" si="2664"/>
        <v>1540.173358</v>
      </c>
      <c r="HD221" s="388"/>
      <c r="HE221" s="387">
        <f t="shared" si="2665"/>
        <v>0</v>
      </c>
      <c r="HF221" s="388"/>
      <c r="HG221" s="387"/>
      <c r="HH221" s="387">
        <f t="shared" si="2666"/>
        <v>0</v>
      </c>
      <c r="HI221" s="387">
        <f t="shared" si="2667"/>
        <v>1540.173358</v>
      </c>
      <c r="HJ221" s="388">
        <v>0.224147321887</v>
      </c>
      <c r="HK221" s="389">
        <f t="shared" si="2668"/>
        <v>345.2257335</v>
      </c>
      <c r="HL221" s="390">
        <f t="shared" si="2669"/>
        <v>1194.947625</v>
      </c>
      <c r="HM221" s="391"/>
      <c r="HN221" s="384">
        <v>6.0</v>
      </c>
      <c r="HO221" s="385" t="s">
        <v>39</v>
      </c>
      <c r="HP221" s="386" t="s">
        <v>135</v>
      </c>
      <c r="HQ221" s="386" t="s">
        <v>134</v>
      </c>
      <c r="HR221" s="387">
        <f>ADHK!HR221</f>
        <v>4353.78</v>
      </c>
      <c r="HS221" s="387">
        <f>'Produksi dan Harga'!BR99</f>
        <v>532406.3905</v>
      </c>
      <c r="HT221" s="387">
        <f t="shared" si="2670"/>
        <v>2317.980295</v>
      </c>
      <c r="HU221" s="388"/>
      <c r="HV221" s="387">
        <f t="shared" si="2671"/>
        <v>0</v>
      </c>
      <c r="HW221" s="388"/>
      <c r="HX221" s="387"/>
      <c r="HY221" s="387">
        <f t="shared" si="2672"/>
        <v>0</v>
      </c>
      <c r="HZ221" s="387">
        <f t="shared" si="2673"/>
        <v>2317.980295</v>
      </c>
      <c r="IA221" s="388">
        <v>0.224147321887</v>
      </c>
      <c r="IB221" s="389">
        <f t="shared" si="2674"/>
        <v>519.5690752</v>
      </c>
      <c r="IC221" s="390">
        <f t="shared" si="2675"/>
        <v>1798.411219</v>
      </c>
      <c r="ID221" s="391"/>
      <c r="IE221" s="384">
        <v>6.0</v>
      </c>
      <c r="IF221" s="385" t="s">
        <v>39</v>
      </c>
      <c r="IG221" s="386" t="s">
        <v>135</v>
      </c>
      <c r="IH221" s="386" t="s">
        <v>134</v>
      </c>
      <c r="II221" s="387">
        <f>ADHK!II221</f>
        <v>2789.93</v>
      </c>
      <c r="IJ221" s="387">
        <f>'Produksi dan Harga'!BW99</f>
        <v>590764.6608</v>
      </c>
      <c r="IK221" s="387">
        <f t="shared" si="2676"/>
        <v>1648.19205</v>
      </c>
      <c r="IL221" s="388"/>
      <c r="IM221" s="387">
        <f t="shared" si="2677"/>
        <v>0</v>
      </c>
      <c r="IN221" s="388"/>
      <c r="IO221" s="387"/>
      <c r="IP221" s="387">
        <f t="shared" si="2678"/>
        <v>0</v>
      </c>
      <c r="IQ221" s="387">
        <f t="shared" si="2679"/>
        <v>1648.19205</v>
      </c>
      <c r="IR221" s="388">
        <v>0.224147321887</v>
      </c>
      <c r="IS221" s="389">
        <f t="shared" si="2680"/>
        <v>369.437834</v>
      </c>
      <c r="IT221" s="390">
        <f t="shared" si="2681"/>
        <v>1278.754216</v>
      </c>
      <c r="IU221" s="391"/>
      <c r="IV221" s="384">
        <v>6.0</v>
      </c>
      <c r="IW221" s="385" t="s">
        <v>39</v>
      </c>
      <c r="IX221" s="386" t="s">
        <v>135</v>
      </c>
      <c r="IY221" s="386" t="s">
        <v>134</v>
      </c>
      <c r="IZ221" s="387">
        <f>ADHK!IZ221</f>
        <v>5667.15</v>
      </c>
      <c r="JA221" s="387">
        <f>'Produksi dan Harga'!CB99</f>
        <v>571525.6605</v>
      </c>
      <c r="JB221" s="387">
        <f t="shared" si="2682"/>
        <v>3238.921647</v>
      </c>
      <c r="JC221" s="388"/>
      <c r="JD221" s="387">
        <f t="shared" si="2683"/>
        <v>0</v>
      </c>
      <c r="JE221" s="388"/>
      <c r="JF221" s="387"/>
      <c r="JG221" s="387">
        <f t="shared" si="2684"/>
        <v>0</v>
      </c>
      <c r="JH221" s="387">
        <f t="shared" si="2685"/>
        <v>3238.921647</v>
      </c>
      <c r="JI221" s="388">
        <v>0.224147321887</v>
      </c>
      <c r="JJ221" s="389">
        <f t="shared" si="2686"/>
        <v>725.995613</v>
      </c>
      <c r="JK221" s="390">
        <f t="shared" si="2687"/>
        <v>2512.926034</v>
      </c>
      <c r="JL221" s="391"/>
      <c r="JM221" s="384">
        <v>6.0</v>
      </c>
      <c r="JN221" s="385" t="s">
        <v>39</v>
      </c>
      <c r="JO221" s="386" t="s">
        <v>135</v>
      </c>
      <c r="JP221" s="386" t="s">
        <v>134</v>
      </c>
      <c r="JQ221" s="387" t="str">
        <f>ADHK!JQ221</f>
        <v/>
      </c>
      <c r="JR221" s="387"/>
      <c r="JS221" s="387">
        <f t="shared" si="2688"/>
        <v>0</v>
      </c>
      <c r="JT221" s="388"/>
      <c r="JU221" s="387">
        <f t="shared" si="2689"/>
        <v>0</v>
      </c>
      <c r="JV221" s="388"/>
      <c r="JW221" s="387"/>
      <c r="JX221" s="387">
        <f t="shared" si="2690"/>
        <v>0</v>
      </c>
      <c r="JY221" s="387">
        <f t="shared" si="2691"/>
        <v>0</v>
      </c>
      <c r="JZ221" s="388">
        <v>0.224147321887</v>
      </c>
      <c r="KA221" s="389">
        <f t="shared" si="2692"/>
        <v>0</v>
      </c>
      <c r="KB221" s="390">
        <f t="shared" si="2693"/>
        <v>0</v>
      </c>
      <c r="KC221" s="391"/>
      <c r="KD221" s="384">
        <v>6.0</v>
      </c>
      <c r="KE221" s="385" t="s">
        <v>39</v>
      </c>
      <c r="KF221" s="386" t="s">
        <v>135</v>
      </c>
      <c r="KG221" s="386" t="s">
        <v>134</v>
      </c>
      <c r="KH221" s="387" t="str">
        <f>ADHK!KH221</f>
        <v/>
      </c>
      <c r="KI221" s="387"/>
      <c r="KJ221" s="387">
        <f t="shared" si="2694"/>
        <v>0</v>
      </c>
      <c r="KK221" s="388"/>
      <c r="KL221" s="387">
        <f t="shared" si="2695"/>
        <v>0</v>
      </c>
      <c r="KM221" s="388"/>
      <c r="KN221" s="387"/>
      <c r="KO221" s="387">
        <f t="shared" si="2696"/>
        <v>0</v>
      </c>
      <c r="KP221" s="387">
        <f t="shared" si="2697"/>
        <v>0</v>
      </c>
      <c r="KQ221" s="388">
        <v>0.224147321887</v>
      </c>
      <c r="KR221" s="389">
        <f t="shared" si="2698"/>
        <v>0</v>
      </c>
      <c r="KS221" s="390">
        <f t="shared" si="2699"/>
        <v>0</v>
      </c>
      <c r="KT221" s="391"/>
      <c r="KU221" s="392"/>
    </row>
    <row r="222" ht="15.75" customHeight="1">
      <c r="A222" s="384">
        <v>7.0</v>
      </c>
      <c r="B222" s="385" t="s">
        <v>40</v>
      </c>
      <c r="C222" s="386" t="s">
        <v>133</v>
      </c>
      <c r="D222" s="386" t="s">
        <v>134</v>
      </c>
      <c r="E222" s="387">
        <f>ADHK!E222</f>
        <v>3</v>
      </c>
      <c r="F222" s="387">
        <f>ADHK!F222</f>
        <v>919234</v>
      </c>
      <c r="G222" s="387">
        <f t="shared" si="2592"/>
        <v>2.757702</v>
      </c>
      <c r="H222" s="388"/>
      <c r="I222" s="387">
        <f t="shared" si="2593"/>
        <v>0</v>
      </c>
      <c r="J222" s="388"/>
      <c r="K222" s="387"/>
      <c r="L222" s="387">
        <f t="shared" si="2594"/>
        <v>0</v>
      </c>
      <c r="M222" s="387">
        <f t="shared" si="2595"/>
        <v>2.757702</v>
      </c>
      <c r="N222" s="388">
        <v>0.224147321887</v>
      </c>
      <c r="O222" s="389">
        <f t="shared" si="2596"/>
        <v>0.6181315179</v>
      </c>
      <c r="P222" s="390">
        <f t="shared" si="2597"/>
        <v>2.139570482</v>
      </c>
      <c r="Q222" s="391"/>
      <c r="R222" s="384">
        <v>7.0</v>
      </c>
      <c r="S222" s="385" t="s">
        <v>40</v>
      </c>
      <c r="T222" s="386" t="s">
        <v>133</v>
      </c>
      <c r="U222" s="386" t="s">
        <v>134</v>
      </c>
      <c r="V222" s="387">
        <f>ADHK!V222</f>
        <v>57</v>
      </c>
      <c r="W222" s="387">
        <f>'Produksi dan Harga'!J100</f>
        <v>871955.9675</v>
      </c>
      <c r="X222" s="387">
        <f t="shared" si="2598"/>
        <v>49.70149015</v>
      </c>
      <c r="Y222" s="388"/>
      <c r="Z222" s="387">
        <f t="shared" si="2599"/>
        <v>0</v>
      </c>
      <c r="AA222" s="388"/>
      <c r="AB222" s="387"/>
      <c r="AC222" s="387">
        <f t="shared" si="2600"/>
        <v>0</v>
      </c>
      <c r="AD222" s="387">
        <f t="shared" si="2601"/>
        <v>49.70149015</v>
      </c>
      <c r="AE222" s="388">
        <v>0.224147321887</v>
      </c>
      <c r="AF222" s="389">
        <f t="shared" si="2602"/>
        <v>11.14045591</v>
      </c>
      <c r="AG222" s="390">
        <f t="shared" si="2603"/>
        <v>38.56103424</v>
      </c>
      <c r="AH222" s="391"/>
      <c r="AI222" s="384">
        <v>7.0</v>
      </c>
      <c r="AJ222" s="385" t="s">
        <v>40</v>
      </c>
      <c r="AK222" s="386" t="s">
        <v>133</v>
      </c>
      <c r="AL222" s="386" t="s">
        <v>134</v>
      </c>
      <c r="AM222" s="387">
        <f>ADHK!AM222</f>
        <v>28</v>
      </c>
      <c r="AN222" s="387">
        <f>'Produksi dan Harga'!O100</f>
        <v>983785.7871</v>
      </c>
      <c r="AO222" s="387">
        <f t="shared" si="2604"/>
        <v>27.54600204</v>
      </c>
      <c r="AP222" s="388"/>
      <c r="AQ222" s="387">
        <f t="shared" si="2605"/>
        <v>0</v>
      </c>
      <c r="AR222" s="388"/>
      <c r="AS222" s="387"/>
      <c r="AT222" s="387">
        <f t="shared" si="2606"/>
        <v>0</v>
      </c>
      <c r="AU222" s="387">
        <f t="shared" si="2607"/>
        <v>27.54600204</v>
      </c>
      <c r="AV222" s="388">
        <v>0.224147321887</v>
      </c>
      <c r="AW222" s="389">
        <f t="shared" si="2608"/>
        <v>6.174362585</v>
      </c>
      <c r="AX222" s="390">
        <f t="shared" si="2609"/>
        <v>21.37163945</v>
      </c>
      <c r="AY222" s="391"/>
      <c r="AZ222" s="384">
        <v>7.0</v>
      </c>
      <c r="BA222" s="385" t="s">
        <v>40</v>
      </c>
      <c r="BB222" s="386" t="s">
        <v>133</v>
      </c>
      <c r="BC222" s="386" t="s">
        <v>134</v>
      </c>
      <c r="BD222" s="387">
        <f>ADHK!BD222</f>
        <v>0</v>
      </c>
      <c r="BE222" s="387">
        <f>'Produksi dan Harga'!T100</f>
        <v>1077369.709</v>
      </c>
      <c r="BF222" s="387">
        <f t="shared" si="2610"/>
        <v>0</v>
      </c>
      <c r="BG222" s="388"/>
      <c r="BH222" s="387">
        <f t="shared" si="2611"/>
        <v>0</v>
      </c>
      <c r="BI222" s="388"/>
      <c r="BJ222" s="387"/>
      <c r="BK222" s="387">
        <f t="shared" si="2612"/>
        <v>0</v>
      </c>
      <c r="BL222" s="387">
        <f t="shared" si="2613"/>
        <v>0</v>
      </c>
      <c r="BM222" s="388">
        <v>0.224147321887</v>
      </c>
      <c r="BN222" s="389">
        <f t="shared" si="2614"/>
        <v>0</v>
      </c>
      <c r="BO222" s="390">
        <f t="shared" si="2615"/>
        <v>0</v>
      </c>
      <c r="BP222" s="391"/>
      <c r="BQ222" s="384">
        <v>7.0</v>
      </c>
      <c r="BR222" s="385" t="s">
        <v>40</v>
      </c>
      <c r="BS222" s="386" t="s">
        <v>133</v>
      </c>
      <c r="BT222" s="386" t="s">
        <v>134</v>
      </c>
      <c r="BU222" s="387">
        <f>ADHK!BU222</f>
        <v>0</v>
      </c>
      <c r="BV222" s="387">
        <f>'Produksi dan Harga'!Y100</f>
        <v>1187397.886</v>
      </c>
      <c r="BW222" s="387">
        <f t="shared" si="2616"/>
        <v>0</v>
      </c>
      <c r="BX222" s="388"/>
      <c r="BY222" s="387">
        <f t="shared" si="2617"/>
        <v>0</v>
      </c>
      <c r="BZ222" s="388"/>
      <c r="CA222" s="387"/>
      <c r="CB222" s="387">
        <f t="shared" si="2618"/>
        <v>0</v>
      </c>
      <c r="CC222" s="387">
        <f t="shared" si="2619"/>
        <v>0</v>
      </c>
      <c r="CD222" s="388">
        <v>0.224147321887</v>
      </c>
      <c r="CE222" s="389">
        <f t="shared" si="2620"/>
        <v>0</v>
      </c>
      <c r="CF222" s="390">
        <f t="shared" si="2621"/>
        <v>0</v>
      </c>
      <c r="CG222" s="391"/>
      <c r="CH222" s="384">
        <v>7.0</v>
      </c>
      <c r="CI222" s="385" t="s">
        <v>40</v>
      </c>
      <c r="CJ222" s="386" t="s">
        <v>133</v>
      </c>
      <c r="CK222" s="386" t="s">
        <v>134</v>
      </c>
      <c r="CL222" s="387">
        <f>ADHK!CL222</f>
        <v>3</v>
      </c>
      <c r="CM222" s="387">
        <f>'Produksi dan Harga'!AD100</f>
        <v>1240031.869</v>
      </c>
      <c r="CN222" s="387">
        <f t="shared" si="2622"/>
        <v>3.720095608</v>
      </c>
      <c r="CO222" s="388"/>
      <c r="CP222" s="387">
        <f t="shared" si="2623"/>
        <v>0</v>
      </c>
      <c r="CQ222" s="388"/>
      <c r="CR222" s="387"/>
      <c r="CS222" s="387">
        <f t="shared" si="2624"/>
        <v>0</v>
      </c>
      <c r="CT222" s="387">
        <f t="shared" si="2625"/>
        <v>3.720095608</v>
      </c>
      <c r="CU222" s="388">
        <v>0.224147321887</v>
      </c>
      <c r="CV222" s="389">
        <f t="shared" si="2626"/>
        <v>0.8338494676</v>
      </c>
      <c r="CW222" s="390">
        <f t="shared" si="2627"/>
        <v>2.88624614</v>
      </c>
      <c r="CX222" s="391"/>
      <c r="CY222" s="384">
        <v>7.0</v>
      </c>
      <c r="CZ222" s="385" t="s">
        <v>40</v>
      </c>
      <c r="DA222" s="386" t="s">
        <v>133</v>
      </c>
      <c r="DB222" s="386" t="s">
        <v>134</v>
      </c>
      <c r="DC222" s="387">
        <f>ADHK!DC222</f>
        <v>0</v>
      </c>
      <c r="DD222" s="387">
        <f>'Produksi dan Harga'!AI100</f>
        <v>1635511.72</v>
      </c>
      <c r="DE222" s="387">
        <f t="shared" si="2628"/>
        <v>0</v>
      </c>
      <c r="DF222" s="388"/>
      <c r="DG222" s="387">
        <f t="shared" si="2629"/>
        <v>0</v>
      </c>
      <c r="DH222" s="388"/>
      <c r="DI222" s="387"/>
      <c r="DJ222" s="387">
        <f t="shared" si="2630"/>
        <v>0</v>
      </c>
      <c r="DK222" s="387">
        <f t="shared" si="2631"/>
        <v>0</v>
      </c>
      <c r="DL222" s="388">
        <v>0.224147321887</v>
      </c>
      <c r="DM222" s="389">
        <f t="shared" si="2632"/>
        <v>0</v>
      </c>
      <c r="DN222" s="390">
        <f t="shared" si="2633"/>
        <v>0</v>
      </c>
      <c r="DO222" s="391"/>
      <c r="DP222" s="384">
        <v>7.0</v>
      </c>
      <c r="DQ222" s="385" t="s">
        <v>40</v>
      </c>
      <c r="DR222" s="386" t="s">
        <v>133</v>
      </c>
      <c r="DS222" s="386" t="s">
        <v>134</v>
      </c>
      <c r="DT222" s="387">
        <f>ADHK!DT222</f>
        <v>0</v>
      </c>
      <c r="DU222" s="387">
        <f>'Produksi dan Harga'!AN100</f>
        <v>1709477.491</v>
      </c>
      <c r="DV222" s="387">
        <f t="shared" si="2634"/>
        <v>0</v>
      </c>
      <c r="DW222" s="388"/>
      <c r="DX222" s="387">
        <f t="shared" si="2635"/>
        <v>0</v>
      </c>
      <c r="DY222" s="388"/>
      <c r="DZ222" s="387"/>
      <c r="EA222" s="387">
        <f t="shared" si="2636"/>
        <v>0</v>
      </c>
      <c r="EB222" s="387">
        <f t="shared" si="2637"/>
        <v>0</v>
      </c>
      <c r="EC222" s="388">
        <v>0.224147321887</v>
      </c>
      <c r="ED222" s="389">
        <f t="shared" si="2638"/>
        <v>0</v>
      </c>
      <c r="EE222" s="390">
        <f t="shared" si="2639"/>
        <v>0</v>
      </c>
      <c r="EF222" s="391"/>
      <c r="EG222" s="384">
        <v>7.0</v>
      </c>
      <c r="EH222" s="385" t="s">
        <v>40</v>
      </c>
      <c r="EI222" s="386" t="s">
        <v>133</v>
      </c>
      <c r="EJ222" s="386" t="s">
        <v>134</v>
      </c>
      <c r="EK222" s="387">
        <f>ADHK!EK222</f>
        <v>4</v>
      </c>
      <c r="EL222" s="387">
        <f>'Produksi dan Harga'!AS100</f>
        <v>1591259.43</v>
      </c>
      <c r="EM222" s="387">
        <f t="shared" si="2640"/>
        <v>6.365037719</v>
      </c>
      <c r="EN222" s="388"/>
      <c r="EO222" s="387">
        <f t="shared" si="2641"/>
        <v>0</v>
      </c>
      <c r="EP222" s="388"/>
      <c r="EQ222" s="387"/>
      <c r="ER222" s="387">
        <f t="shared" si="2642"/>
        <v>0</v>
      </c>
      <c r="ES222" s="387">
        <f t="shared" si="2643"/>
        <v>6.365037719</v>
      </c>
      <c r="ET222" s="388">
        <v>0.224147321887</v>
      </c>
      <c r="EU222" s="389">
        <f t="shared" si="2644"/>
        <v>1.426706158</v>
      </c>
      <c r="EV222" s="390">
        <f t="shared" si="2645"/>
        <v>4.938331561</v>
      </c>
      <c r="EW222" s="391"/>
      <c r="EX222" s="384">
        <v>7.0</v>
      </c>
      <c r="EY222" s="385" t="s">
        <v>40</v>
      </c>
      <c r="EZ222" s="386" t="s">
        <v>133</v>
      </c>
      <c r="FA222" s="386" t="s">
        <v>134</v>
      </c>
      <c r="FB222" s="387">
        <f>ADHK!FB222</f>
        <v>0</v>
      </c>
      <c r="FC222" s="387">
        <f>'Produksi dan Harga'!AX100</f>
        <v>1728772.862</v>
      </c>
      <c r="FD222" s="387">
        <f t="shared" si="2646"/>
        <v>0</v>
      </c>
      <c r="FE222" s="388"/>
      <c r="FF222" s="387">
        <f t="shared" si="2647"/>
        <v>0</v>
      </c>
      <c r="FG222" s="388"/>
      <c r="FH222" s="387"/>
      <c r="FI222" s="387">
        <f t="shared" si="2648"/>
        <v>0</v>
      </c>
      <c r="FJ222" s="387">
        <f t="shared" si="2649"/>
        <v>0</v>
      </c>
      <c r="FK222" s="388">
        <v>0.224147321887</v>
      </c>
      <c r="FL222" s="389">
        <f t="shared" si="2650"/>
        <v>0</v>
      </c>
      <c r="FM222" s="390">
        <f t="shared" si="2651"/>
        <v>0</v>
      </c>
      <c r="FN222" s="391"/>
      <c r="FO222" s="384">
        <v>7.0</v>
      </c>
      <c r="FP222" s="385" t="s">
        <v>40</v>
      </c>
      <c r="FQ222" s="386" t="s">
        <v>133</v>
      </c>
      <c r="FR222" s="386" t="s">
        <v>134</v>
      </c>
      <c r="FS222" s="387">
        <f>ADHK!FS222</f>
        <v>0</v>
      </c>
      <c r="FT222" s="387">
        <f>'Produksi dan Harga'!BC100</f>
        <v>1828769.068</v>
      </c>
      <c r="FU222" s="387">
        <f t="shared" si="2652"/>
        <v>0</v>
      </c>
      <c r="FV222" s="388"/>
      <c r="FW222" s="387">
        <f t="shared" si="2653"/>
        <v>0</v>
      </c>
      <c r="FX222" s="388"/>
      <c r="FY222" s="387"/>
      <c r="FZ222" s="387">
        <f t="shared" si="2654"/>
        <v>0</v>
      </c>
      <c r="GA222" s="387">
        <f t="shared" si="2655"/>
        <v>0</v>
      </c>
      <c r="GB222" s="388">
        <v>0.224147321887</v>
      </c>
      <c r="GC222" s="389">
        <f t="shared" si="2656"/>
        <v>0</v>
      </c>
      <c r="GD222" s="390">
        <f t="shared" si="2657"/>
        <v>0</v>
      </c>
      <c r="GE222" s="391"/>
      <c r="GF222" s="384">
        <v>7.0</v>
      </c>
      <c r="GG222" s="385" t="s">
        <v>40</v>
      </c>
      <c r="GH222" s="386" t="s">
        <v>133</v>
      </c>
      <c r="GI222" s="386" t="s">
        <v>134</v>
      </c>
      <c r="GJ222" s="387" t="str">
        <f>ADHK!GJ222</f>
        <v>-</v>
      </c>
      <c r="GK222" s="387">
        <f>'Produksi dan Harga'!BH100</f>
        <v>1709557.607</v>
      </c>
      <c r="GL222" s="387">
        <f t="shared" si="2658"/>
        <v>0</v>
      </c>
      <c r="GM222" s="388"/>
      <c r="GN222" s="387">
        <f t="shared" si="2659"/>
        <v>0</v>
      </c>
      <c r="GO222" s="388"/>
      <c r="GP222" s="387"/>
      <c r="GQ222" s="387">
        <f t="shared" si="2660"/>
        <v>0</v>
      </c>
      <c r="GR222" s="387">
        <f t="shared" si="2661"/>
        <v>0</v>
      </c>
      <c r="GS222" s="388">
        <v>0.224147321887</v>
      </c>
      <c r="GT222" s="389">
        <f t="shared" si="2662"/>
        <v>0</v>
      </c>
      <c r="GU222" s="390">
        <f t="shared" si="2663"/>
        <v>0</v>
      </c>
      <c r="GV222" s="391"/>
      <c r="GW222" s="384">
        <v>7.0</v>
      </c>
      <c r="GX222" s="385" t="s">
        <v>40</v>
      </c>
      <c r="GY222" s="386" t="s">
        <v>133</v>
      </c>
      <c r="GZ222" s="386" t="s">
        <v>134</v>
      </c>
      <c r="HA222" s="387">
        <f>ADHK!HA222</f>
        <v>0</v>
      </c>
      <c r="HB222" s="387">
        <f>'Produksi dan Harga'!BM100</f>
        <v>1698776.493</v>
      </c>
      <c r="HC222" s="387">
        <f t="shared" si="2664"/>
        <v>0</v>
      </c>
      <c r="HD222" s="388"/>
      <c r="HE222" s="387">
        <f t="shared" si="2665"/>
        <v>0</v>
      </c>
      <c r="HF222" s="388"/>
      <c r="HG222" s="387"/>
      <c r="HH222" s="387">
        <f t="shared" si="2666"/>
        <v>0</v>
      </c>
      <c r="HI222" s="387">
        <f t="shared" si="2667"/>
        <v>0</v>
      </c>
      <c r="HJ222" s="388">
        <v>0.224147321887</v>
      </c>
      <c r="HK222" s="389">
        <f t="shared" si="2668"/>
        <v>0</v>
      </c>
      <c r="HL222" s="390">
        <f t="shared" si="2669"/>
        <v>0</v>
      </c>
      <c r="HM222" s="391"/>
      <c r="HN222" s="384">
        <v>7.0</v>
      </c>
      <c r="HO222" s="385" t="s">
        <v>40</v>
      </c>
      <c r="HP222" s="386" t="s">
        <v>133</v>
      </c>
      <c r="HQ222" s="386" t="s">
        <v>134</v>
      </c>
      <c r="HR222" s="387">
        <f>ADHK!HR222</f>
        <v>0</v>
      </c>
      <c r="HS222" s="387">
        <f>'Produksi dan Harga'!BR100</f>
        <v>1718324.548</v>
      </c>
      <c r="HT222" s="387">
        <f t="shared" si="2670"/>
        <v>0</v>
      </c>
      <c r="HU222" s="388"/>
      <c r="HV222" s="387">
        <f t="shared" si="2671"/>
        <v>0</v>
      </c>
      <c r="HW222" s="388"/>
      <c r="HX222" s="387"/>
      <c r="HY222" s="387">
        <f t="shared" si="2672"/>
        <v>0</v>
      </c>
      <c r="HZ222" s="387">
        <f t="shared" si="2673"/>
        <v>0</v>
      </c>
      <c r="IA222" s="388">
        <v>0.224147321887</v>
      </c>
      <c r="IB222" s="389">
        <f t="shared" si="2674"/>
        <v>0</v>
      </c>
      <c r="IC222" s="390">
        <f t="shared" si="2675"/>
        <v>0</v>
      </c>
      <c r="ID222" s="391"/>
      <c r="IE222" s="384">
        <v>7.0</v>
      </c>
      <c r="IF222" s="385" t="s">
        <v>40</v>
      </c>
      <c r="IG222" s="386" t="s">
        <v>133</v>
      </c>
      <c r="IH222" s="386" t="s">
        <v>134</v>
      </c>
      <c r="II222" s="387">
        <f>ADHK!II222</f>
        <v>0</v>
      </c>
      <c r="IJ222" s="387">
        <f>'Produksi dan Harga'!BW100</f>
        <v>1818725.788</v>
      </c>
      <c r="IK222" s="387">
        <f t="shared" si="2676"/>
        <v>0</v>
      </c>
      <c r="IL222" s="388"/>
      <c r="IM222" s="387">
        <f t="shared" si="2677"/>
        <v>0</v>
      </c>
      <c r="IN222" s="388"/>
      <c r="IO222" s="387"/>
      <c r="IP222" s="387">
        <f t="shared" si="2678"/>
        <v>0</v>
      </c>
      <c r="IQ222" s="387">
        <f t="shared" si="2679"/>
        <v>0</v>
      </c>
      <c r="IR222" s="388">
        <v>0.224147321887</v>
      </c>
      <c r="IS222" s="389">
        <f t="shared" si="2680"/>
        <v>0</v>
      </c>
      <c r="IT222" s="390">
        <f t="shared" si="2681"/>
        <v>0</v>
      </c>
      <c r="IU222" s="391"/>
      <c r="IV222" s="384">
        <v>7.0</v>
      </c>
      <c r="IW222" s="385" t="s">
        <v>40</v>
      </c>
      <c r="IX222" s="386" t="s">
        <v>133</v>
      </c>
      <c r="IY222" s="386" t="s">
        <v>134</v>
      </c>
      <c r="IZ222" s="387" t="str">
        <f>ADHK!IZ222</f>
        <v>-</v>
      </c>
      <c r="JA222" s="387">
        <f>'Produksi dan Harga'!CB100</f>
        <v>1868019.632</v>
      </c>
      <c r="JB222" s="387">
        <f t="shared" si="2682"/>
        <v>0</v>
      </c>
      <c r="JC222" s="388"/>
      <c r="JD222" s="387">
        <f t="shared" si="2683"/>
        <v>0</v>
      </c>
      <c r="JE222" s="388"/>
      <c r="JF222" s="387"/>
      <c r="JG222" s="387">
        <f t="shared" si="2684"/>
        <v>0</v>
      </c>
      <c r="JH222" s="387">
        <f t="shared" si="2685"/>
        <v>0</v>
      </c>
      <c r="JI222" s="388">
        <v>0.224147321887</v>
      </c>
      <c r="JJ222" s="389">
        <f t="shared" si="2686"/>
        <v>0</v>
      </c>
      <c r="JK222" s="390">
        <f t="shared" si="2687"/>
        <v>0</v>
      </c>
      <c r="JL222" s="391"/>
      <c r="JM222" s="384">
        <v>7.0</v>
      </c>
      <c r="JN222" s="385" t="s">
        <v>40</v>
      </c>
      <c r="JO222" s="386" t="s">
        <v>133</v>
      </c>
      <c r="JP222" s="386" t="s">
        <v>134</v>
      </c>
      <c r="JQ222" s="387" t="str">
        <f>ADHK!JQ222</f>
        <v/>
      </c>
      <c r="JR222" s="387"/>
      <c r="JS222" s="387">
        <f t="shared" si="2688"/>
        <v>0</v>
      </c>
      <c r="JT222" s="388"/>
      <c r="JU222" s="387">
        <f t="shared" si="2689"/>
        <v>0</v>
      </c>
      <c r="JV222" s="388"/>
      <c r="JW222" s="387"/>
      <c r="JX222" s="387">
        <f t="shared" si="2690"/>
        <v>0</v>
      </c>
      <c r="JY222" s="387">
        <f t="shared" si="2691"/>
        <v>0</v>
      </c>
      <c r="JZ222" s="388">
        <v>0.224147321887</v>
      </c>
      <c r="KA222" s="389">
        <f t="shared" si="2692"/>
        <v>0</v>
      </c>
      <c r="KB222" s="390">
        <f t="shared" si="2693"/>
        <v>0</v>
      </c>
      <c r="KC222" s="391"/>
      <c r="KD222" s="384">
        <v>7.0</v>
      </c>
      <c r="KE222" s="385" t="s">
        <v>40</v>
      </c>
      <c r="KF222" s="386" t="s">
        <v>133</v>
      </c>
      <c r="KG222" s="386" t="s">
        <v>134</v>
      </c>
      <c r="KH222" s="387" t="str">
        <f>ADHK!KH222</f>
        <v/>
      </c>
      <c r="KI222" s="387"/>
      <c r="KJ222" s="387">
        <f t="shared" si="2694"/>
        <v>0</v>
      </c>
      <c r="KK222" s="388"/>
      <c r="KL222" s="387">
        <f t="shared" si="2695"/>
        <v>0</v>
      </c>
      <c r="KM222" s="388"/>
      <c r="KN222" s="387"/>
      <c r="KO222" s="387">
        <f t="shared" si="2696"/>
        <v>0</v>
      </c>
      <c r="KP222" s="387">
        <f t="shared" si="2697"/>
        <v>0</v>
      </c>
      <c r="KQ222" s="388">
        <v>0.224147321887</v>
      </c>
      <c r="KR222" s="389">
        <f t="shared" si="2698"/>
        <v>0</v>
      </c>
      <c r="KS222" s="390">
        <f t="shared" si="2699"/>
        <v>0</v>
      </c>
      <c r="KT222" s="391"/>
      <c r="KU222" s="392"/>
    </row>
    <row r="223" ht="15.75" customHeight="1">
      <c r="A223" s="384">
        <v>8.0</v>
      </c>
      <c r="B223" s="385" t="s">
        <v>42</v>
      </c>
      <c r="C223" s="386" t="s">
        <v>136</v>
      </c>
      <c r="D223" s="386" t="s">
        <v>134</v>
      </c>
      <c r="E223" s="387">
        <f>ADHK!E223</f>
        <v>34132</v>
      </c>
      <c r="F223" s="387">
        <f>ADHK!F223</f>
        <v>306021.9482</v>
      </c>
      <c r="G223" s="387">
        <f t="shared" si="2592"/>
        <v>10445.14114</v>
      </c>
      <c r="H223" s="388"/>
      <c r="I223" s="387">
        <f t="shared" si="2593"/>
        <v>0</v>
      </c>
      <c r="J223" s="388"/>
      <c r="K223" s="387"/>
      <c r="L223" s="387">
        <f t="shared" si="2594"/>
        <v>0</v>
      </c>
      <c r="M223" s="387">
        <f t="shared" si="2595"/>
        <v>10445.14114</v>
      </c>
      <c r="N223" s="388">
        <v>0.224147321887</v>
      </c>
      <c r="O223" s="389">
        <f t="shared" si="2596"/>
        <v>2341.250413</v>
      </c>
      <c r="P223" s="390">
        <f t="shared" si="2597"/>
        <v>8103.890724</v>
      </c>
      <c r="Q223" s="391"/>
      <c r="R223" s="384">
        <v>8.0</v>
      </c>
      <c r="S223" s="385" t="s">
        <v>42</v>
      </c>
      <c r="T223" s="386" t="s">
        <v>136</v>
      </c>
      <c r="U223" s="386" t="s">
        <v>134</v>
      </c>
      <c r="V223" s="387">
        <f>ADHK!V223</f>
        <v>18695</v>
      </c>
      <c r="W223" s="387">
        <f>'Produksi dan Harga'!J101</f>
        <v>315810.9366</v>
      </c>
      <c r="X223" s="387">
        <f t="shared" si="2598"/>
        <v>5904.085459</v>
      </c>
      <c r="Y223" s="388"/>
      <c r="Z223" s="387">
        <f t="shared" si="2599"/>
        <v>0</v>
      </c>
      <c r="AA223" s="388"/>
      <c r="AB223" s="387"/>
      <c r="AC223" s="387">
        <f t="shared" si="2600"/>
        <v>0</v>
      </c>
      <c r="AD223" s="387">
        <f t="shared" si="2601"/>
        <v>5904.085459</v>
      </c>
      <c r="AE223" s="388">
        <v>0.224147321887</v>
      </c>
      <c r="AF223" s="389">
        <f t="shared" si="2602"/>
        <v>1323.384944</v>
      </c>
      <c r="AG223" s="390">
        <f t="shared" si="2603"/>
        <v>4580.700515</v>
      </c>
      <c r="AH223" s="391"/>
      <c r="AI223" s="384">
        <v>8.0</v>
      </c>
      <c r="AJ223" s="385" t="s">
        <v>42</v>
      </c>
      <c r="AK223" s="386" t="s">
        <v>136</v>
      </c>
      <c r="AL223" s="386" t="s">
        <v>134</v>
      </c>
      <c r="AM223" s="387">
        <f>ADHK!AM223</f>
        <v>23736</v>
      </c>
      <c r="AN223" s="387">
        <f>'Produksi dan Harga'!O101</f>
        <v>344418.2358</v>
      </c>
      <c r="AO223" s="387">
        <f t="shared" si="2604"/>
        <v>8175.111246</v>
      </c>
      <c r="AP223" s="388"/>
      <c r="AQ223" s="387">
        <f t="shared" si="2605"/>
        <v>0</v>
      </c>
      <c r="AR223" s="388"/>
      <c r="AS223" s="387"/>
      <c r="AT223" s="387">
        <f t="shared" si="2606"/>
        <v>0</v>
      </c>
      <c r="AU223" s="387">
        <f t="shared" si="2607"/>
        <v>8175.111246</v>
      </c>
      <c r="AV223" s="388">
        <v>0.224147321887</v>
      </c>
      <c r="AW223" s="389">
        <f t="shared" si="2608"/>
        <v>1832.429292</v>
      </c>
      <c r="AX223" s="390">
        <f t="shared" si="2609"/>
        <v>6342.681954</v>
      </c>
      <c r="AY223" s="391"/>
      <c r="AZ223" s="384">
        <v>8.0</v>
      </c>
      <c r="BA223" s="385" t="s">
        <v>42</v>
      </c>
      <c r="BB223" s="386" t="s">
        <v>136</v>
      </c>
      <c r="BC223" s="386" t="s">
        <v>134</v>
      </c>
      <c r="BD223" s="387">
        <f>ADHK!BD223</f>
        <v>29529</v>
      </c>
      <c r="BE223" s="387">
        <f>'Produksi dan Harga'!T101</f>
        <v>355112.0103</v>
      </c>
      <c r="BF223" s="387">
        <f t="shared" si="2610"/>
        <v>10486.10255</v>
      </c>
      <c r="BG223" s="388"/>
      <c r="BH223" s="387">
        <f t="shared" si="2611"/>
        <v>0</v>
      </c>
      <c r="BI223" s="388"/>
      <c r="BJ223" s="387"/>
      <c r="BK223" s="387">
        <f t="shared" si="2612"/>
        <v>0</v>
      </c>
      <c r="BL223" s="387">
        <f t="shared" si="2613"/>
        <v>10486.10255</v>
      </c>
      <c r="BM223" s="388">
        <v>0.224147321887</v>
      </c>
      <c r="BN223" s="389">
        <f t="shared" si="2614"/>
        <v>2350.431804</v>
      </c>
      <c r="BO223" s="390">
        <f t="shared" si="2615"/>
        <v>8135.670748</v>
      </c>
      <c r="BP223" s="391"/>
      <c r="BQ223" s="384">
        <v>8.0</v>
      </c>
      <c r="BR223" s="385" t="s">
        <v>42</v>
      </c>
      <c r="BS223" s="386" t="s">
        <v>136</v>
      </c>
      <c r="BT223" s="386" t="s">
        <v>134</v>
      </c>
      <c r="BU223" s="387">
        <f>ADHK!BU223</f>
        <v>29275</v>
      </c>
      <c r="BV223" s="387">
        <f>'Produksi dan Harga'!Y101</f>
        <v>389071.0854</v>
      </c>
      <c r="BW223" s="387">
        <f t="shared" si="2616"/>
        <v>11390.05602</v>
      </c>
      <c r="BX223" s="388"/>
      <c r="BY223" s="387">
        <f t="shared" si="2617"/>
        <v>0</v>
      </c>
      <c r="BZ223" s="388"/>
      <c r="CA223" s="387"/>
      <c r="CB223" s="387">
        <f t="shared" si="2618"/>
        <v>0</v>
      </c>
      <c r="CC223" s="387">
        <f t="shared" si="2619"/>
        <v>11390.05602</v>
      </c>
      <c r="CD223" s="388">
        <v>0.224147321887</v>
      </c>
      <c r="CE223" s="389">
        <f t="shared" si="2620"/>
        <v>2553.050554</v>
      </c>
      <c r="CF223" s="390">
        <f t="shared" si="2621"/>
        <v>8837.00547</v>
      </c>
      <c r="CG223" s="391"/>
      <c r="CH223" s="384">
        <v>8.0</v>
      </c>
      <c r="CI223" s="385" t="s">
        <v>42</v>
      </c>
      <c r="CJ223" s="386" t="s">
        <v>136</v>
      </c>
      <c r="CK223" s="386" t="s">
        <v>134</v>
      </c>
      <c r="CL223" s="387">
        <f>ADHK!CL223</f>
        <v>9839</v>
      </c>
      <c r="CM223" s="387">
        <f>'Produksi dan Harga'!AD101</f>
        <v>422551.2222</v>
      </c>
      <c r="CN223" s="387">
        <f t="shared" si="2622"/>
        <v>4157.481475</v>
      </c>
      <c r="CO223" s="388"/>
      <c r="CP223" s="387">
        <f t="shared" si="2623"/>
        <v>0</v>
      </c>
      <c r="CQ223" s="388"/>
      <c r="CR223" s="387"/>
      <c r="CS223" s="387">
        <f t="shared" si="2624"/>
        <v>0</v>
      </c>
      <c r="CT223" s="387">
        <f t="shared" si="2625"/>
        <v>4157.481475</v>
      </c>
      <c r="CU223" s="388">
        <v>0.224147321887</v>
      </c>
      <c r="CV223" s="389">
        <f t="shared" si="2626"/>
        <v>931.8883385</v>
      </c>
      <c r="CW223" s="390">
        <f t="shared" si="2627"/>
        <v>3225.593137</v>
      </c>
      <c r="CX223" s="391"/>
      <c r="CY223" s="384">
        <v>8.0</v>
      </c>
      <c r="CZ223" s="385" t="s">
        <v>42</v>
      </c>
      <c r="DA223" s="386" t="s">
        <v>136</v>
      </c>
      <c r="DB223" s="386" t="s">
        <v>134</v>
      </c>
      <c r="DC223" s="387">
        <f>ADHK!DC223</f>
        <v>18607</v>
      </c>
      <c r="DD223" s="387">
        <f>'Produksi dan Harga'!AI101</f>
        <v>469846.0394</v>
      </c>
      <c r="DE223" s="387">
        <f t="shared" si="2628"/>
        <v>8742.425255</v>
      </c>
      <c r="DF223" s="388"/>
      <c r="DG223" s="387">
        <f t="shared" si="2629"/>
        <v>0</v>
      </c>
      <c r="DH223" s="388"/>
      <c r="DI223" s="387"/>
      <c r="DJ223" s="387">
        <f t="shared" si="2630"/>
        <v>0</v>
      </c>
      <c r="DK223" s="387">
        <f t="shared" si="2631"/>
        <v>8742.425255</v>
      </c>
      <c r="DL223" s="388">
        <v>0.224147321887</v>
      </c>
      <c r="DM223" s="389">
        <f t="shared" si="2632"/>
        <v>1959.591208</v>
      </c>
      <c r="DN223" s="390">
        <f t="shared" si="2633"/>
        <v>6782.834048</v>
      </c>
      <c r="DO223" s="391"/>
      <c r="DP223" s="384">
        <v>8.0</v>
      </c>
      <c r="DQ223" s="385" t="s">
        <v>42</v>
      </c>
      <c r="DR223" s="386" t="s">
        <v>136</v>
      </c>
      <c r="DS223" s="386" t="s">
        <v>134</v>
      </c>
      <c r="DT223" s="387">
        <f>ADHK!DT223</f>
        <v>10156</v>
      </c>
      <c r="DU223" s="387">
        <f>'Produksi dan Harga'!AN101</f>
        <v>499275.3122</v>
      </c>
      <c r="DV223" s="387">
        <f t="shared" si="2634"/>
        <v>5070.640071</v>
      </c>
      <c r="DW223" s="388"/>
      <c r="DX223" s="387">
        <f t="shared" si="2635"/>
        <v>0</v>
      </c>
      <c r="DY223" s="388"/>
      <c r="DZ223" s="387"/>
      <c r="EA223" s="387">
        <f t="shared" si="2636"/>
        <v>0</v>
      </c>
      <c r="EB223" s="387">
        <f t="shared" si="2637"/>
        <v>5070.640071</v>
      </c>
      <c r="EC223" s="388">
        <v>0.224147321887</v>
      </c>
      <c r="ED223" s="389">
        <f t="shared" si="2638"/>
        <v>1136.570392</v>
      </c>
      <c r="EE223" s="390">
        <f t="shared" si="2639"/>
        <v>3934.069678</v>
      </c>
      <c r="EF223" s="391"/>
      <c r="EG223" s="384">
        <v>8.0</v>
      </c>
      <c r="EH223" s="385" t="s">
        <v>42</v>
      </c>
      <c r="EI223" s="386" t="s">
        <v>136</v>
      </c>
      <c r="EJ223" s="386" t="s">
        <v>134</v>
      </c>
      <c r="EK223" s="387">
        <f>ADHK!EK223</f>
        <v>9630</v>
      </c>
      <c r="EL223" s="387">
        <f>'Produksi dan Harga'!AS101</f>
        <v>511552.0275</v>
      </c>
      <c r="EM223" s="387">
        <f t="shared" si="2640"/>
        <v>4926.246025</v>
      </c>
      <c r="EN223" s="388"/>
      <c r="EO223" s="387">
        <f t="shared" si="2641"/>
        <v>0</v>
      </c>
      <c r="EP223" s="388"/>
      <c r="EQ223" s="387"/>
      <c r="ER223" s="387">
        <f t="shared" si="2642"/>
        <v>0</v>
      </c>
      <c r="ES223" s="387">
        <f t="shared" si="2643"/>
        <v>4926.246025</v>
      </c>
      <c r="ET223" s="388">
        <v>0.224147321887</v>
      </c>
      <c r="EU223" s="389">
        <f t="shared" si="2644"/>
        <v>1104.204853</v>
      </c>
      <c r="EV223" s="390">
        <f t="shared" si="2645"/>
        <v>3822.041171</v>
      </c>
      <c r="EW223" s="391"/>
      <c r="EX223" s="384">
        <v>8.0</v>
      </c>
      <c r="EY223" s="385" t="s">
        <v>42</v>
      </c>
      <c r="EZ223" s="386" t="s">
        <v>136</v>
      </c>
      <c r="FA223" s="386" t="s">
        <v>134</v>
      </c>
      <c r="FB223" s="387">
        <f>ADHK!FB223</f>
        <v>11200</v>
      </c>
      <c r="FC223" s="387">
        <f>'Produksi dan Harga'!AX101</f>
        <v>558947.9439</v>
      </c>
      <c r="FD223" s="387">
        <f t="shared" si="2646"/>
        <v>6260.216972</v>
      </c>
      <c r="FE223" s="388"/>
      <c r="FF223" s="387">
        <f t="shared" si="2647"/>
        <v>0</v>
      </c>
      <c r="FG223" s="388"/>
      <c r="FH223" s="387"/>
      <c r="FI223" s="387">
        <f t="shared" si="2648"/>
        <v>0</v>
      </c>
      <c r="FJ223" s="387">
        <f t="shared" si="2649"/>
        <v>6260.216972</v>
      </c>
      <c r="FK223" s="388">
        <v>0.224147321887</v>
      </c>
      <c r="FL223" s="389">
        <f t="shared" si="2650"/>
        <v>1403.210869</v>
      </c>
      <c r="FM223" s="390">
        <f t="shared" si="2651"/>
        <v>4857.006103</v>
      </c>
      <c r="FN223" s="391"/>
      <c r="FO223" s="384">
        <v>8.0</v>
      </c>
      <c r="FP223" s="385" t="s">
        <v>42</v>
      </c>
      <c r="FQ223" s="386" t="s">
        <v>136</v>
      </c>
      <c r="FR223" s="386" t="s">
        <v>134</v>
      </c>
      <c r="FS223" s="387">
        <f>ADHK!FS223</f>
        <v>7869</v>
      </c>
      <c r="FT223" s="387">
        <f>'Produksi dan Harga'!BC101</f>
        <v>567054.4267</v>
      </c>
      <c r="FU223" s="387">
        <f t="shared" si="2652"/>
        <v>4462.151284</v>
      </c>
      <c r="FV223" s="388"/>
      <c r="FW223" s="387">
        <f t="shared" si="2653"/>
        <v>0</v>
      </c>
      <c r="FX223" s="388"/>
      <c r="FY223" s="387"/>
      <c r="FZ223" s="387">
        <f t="shared" si="2654"/>
        <v>0</v>
      </c>
      <c r="GA223" s="387">
        <f t="shared" si="2655"/>
        <v>4462.151284</v>
      </c>
      <c r="GB223" s="388">
        <v>0.224147321887</v>
      </c>
      <c r="GC223" s="389">
        <f t="shared" si="2656"/>
        <v>1000.17926</v>
      </c>
      <c r="GD223" s="390">
        <f t="shared" si="2657"/>
        <v>3461.972024</v>
      </c>
      <c r="GE223" s="391"/>
      <c r="GF223" s="384">
        <v>8.0</v>
      </c>
      <c r="GG223" s="385" t="s">
        <v>42</v>
      </c>
      <c r="GH223" s="386" t="s">
        <v>136</v>
      </c>
      <c r="GI223" s="386" t="s">
        <v>134</v>
      </c>
      <c r="GJ223" s="387">
        <f>ADHK!GJ223</f>
        <v>10537.7</v>
      </c>
      <c r="GK223" s="387">
        <f>'Produksi dan Harga'!BH101</f>
        <v>585869.9151</v>
      </c>
      <c r="GL223" s="387">
        <f t="shared" si="2658"/>
        <v>6173.721405</v>
      </c>
      <c r="GM223" s="388"/>
      <c r="GN223" s="387">
        <f t="shared" si="2659"/>
        <v>0</v>
      </c>
      <c r="GO223" s="388"/>
      <c r="GP223" s="387"/>
      <c r="GQ223" s="387">
        <f t="shared" si="2660"/>
        <v>0</v>
      </c>
      <c r="GR223" s="387">
        <f t="shared" si="2661"/>
        <v>6173.721405</v>
      </c>
      <c r="GS223" s="388">
        <v>0.224147321887</v>
      </c>
      <c r="GT223" s="389">
        <f t="shared" si="2662"/>
        <v>1383.823119</v>
      </c>
      <c r="GU223" s="390">
        <f t="shared" si="2663"/>
        <v>4789.898286</v>
      </c>
      <c r="GV223" s="391"/>
      <c r="GW223" s="384">
        <v>8.0</v>
      </c>
      <c r="GX223" s="385" t="s">
        <v>42</v>
      </c>
      <c r="GY223" s="386" t="s">
        <v>136</v>
      </c>
      <c r="GZ223" s="386" t="s">
        <v>134</v>
      </c>
      <c r="HA223" s="387">
        <f>ADHK!HA223</f>
        <v>8324.7</v>
      </c>
      <c r="HB223" s="387">
        <f>'Produksi dan Harga'!BM101</f>
        <v>664471.4402</v>
      </c>
      <c r="HC223" s="387">
        <f t="shared" si="2664"/>
        <v>5531.525398</v>
      </c>
      <c r="HD223" s="388"/>
      <c r="HE223" s="387">
        <f t="shared" si="2665"/>
        <v>0</v>
      </c>
      <c r="HF223" s="388"/>
      <c r="HG223" s="387"/>
      <c r="HH223" s="387">
        <f t="shared" si="2666"/>
        <v>0</v>
      </c>
      <c r="HI223" s="387">
        <f t="shared" si="2667"/>
        <v>5531.525398</v>
      </c>
      <c r="HJ223" s="388">
        <v>0.224147321887</v>
      </c>
      <c r="HK223" s="389">
        <f t="shared" si="2668"/>
        <v>1239.876604</v>
      </c>
      <c r="HL223" s="390">
        <f t="shared" si="2669"/>
        <v>4291.648794</v>
      </c>
      <c r="HM223" s="391"/>
      <c r="HN223" s="384">
        <v>8.0</v>
      </c>
      <c r="HO223" s="385" t="s">
        <v>42</v>
      </c>
      <c r="HP223" s="386" t="s">
        <v>136</v>
      </c>
      <c r="HQ223" s="386" t="s">
        <v>134</v>
      </c>
      <c r="HR223" s="387">
        <f>ADHK!HR223</f>
        <v>10253.51</v>
      </c>
      <c r="HS223" s="387">
        <f>'Produksi dan Harga'!BR101</f>
        <v>685427.9596</v>
      </c>
      <c r="HT223" s="387">
        <f t="shared" si="2670"/>
        <v>7028.042438</v>
      </c>
      <c r="HU223" s="388"/>
      <c r="HV223" s="387">
        <f t="shared" si="2671"/>
        <v>0</v>
      </c>
      <c r="HW223" s="388"/>
      <c r="HX223" s="387"/>
      <c r="HY223" s="387">
        <f t="shared" si="2672"/>
        <v>0</v>
      </c>
      <c r="HZ223" s="387">
        <f t="shared" si="2673"/>
        <v>7028.042438</v>
      </c>
      <c r="IA223" s="388">
        <v>0.224147321887</v>
      </c>
      <c r="IB223" s="389">
        <f t="shared" si="2674"/>
        <v>1575.316891</v>
      </c>
      <c r="IC223" s="390">
        <f t="shared" si="2675"/>
        <v>5452.725548</v>
      </c>
      <c r="ID223" s="391"/>
      <c r="IE223" s="384">
        <v>8.0</v>
      </c>
      <c r="IF223" s="385" t="s">
        <v>42</v>
      </c>
      <c r="IG223" s="386" t="s">
        <v>136</v>
      </c>
      <c r="IH223" s="386" t="s">
        <v>134</v>
      </c>
      <c r="II223" s="387">
        <f>ADHK!II223</f>
        <v>8115.11</v>
      </c>
      <c r="IJ223" s="387">
        <f>'Produksi dan Harga'!BW101</f>
        <v>713726.1884</v>
      </c>
      <c r="IK223" s="387">
        <f t="shared" si="2676"/>
        <v>5791.966529</v>
      </c>
      <c r="IL223" s="388"/>
      <c r="IM223" s="387">
        <f t="shared" si="2677"/>
        <v>0</v>
      </c>
      <c r="IN223" s="388"/>
      <c r="IO223" s="387"/>
      <c r="IP223" s="387">
        <f t="shared" si="2678"/>
        <v>0</v>
      </c>
      <c r="IQ223" s="387">
        <f t="shared" si="2679"/>
        <v>5791.966529</v>
      </c>
      <c r="IR223" s="388">
        <v>0.224147321887</v>
      </c>
      <c r="IS223" s="389">
        <f t="shared" si="2680"/>
        <v>1298.253786</v>
      </c>
      <c r="IT223" s="390">
        <f t="shared" si="2681"/>
        <v>4493.712743</v>
      </c>
      <c r="IU223" s="391"/>
      <c r="IV223" s="384">
        <v>8.0</v>
      </c>
      <c r="IW223" s="385" t="s">
        <v>42</v>
      </c>
      <c r="IX223" s="386" t="s">
        <v>136</v>
      </c>
      <c r="IY223" s="386" t="s">
        <v>134</v>
      </c>
      <c r="IZ223" s="387">
        <f>ADHK!IZ223</f>
        <v>10735.05</v>
      </c>
      <c r="JA223" s="387">
        <f>'Produksi dan Harga'!CB101</f>
        <v>672081.6163</v>
      </c>
      <c r="JB223" s="387">
        <f t="shared" si="2682"/>
        <v>7214.829755</v>
      </c>
      <c r="JC223" s="388"/>
      <c r="JD223" s="387">
        <f t="shared" si="2683"/>
        <v>0</v>
      </c>
      <c r="JE223" s="388"/>
      <c r="JF223" s="387"/>
      <c r="JG223" s="387">
        <f t="shared" si="2684"/>
        <v>0</v>
      </c>
      <c r="JH223" s="387">
        <f t="shared" si="2685"/>
        <v>7214.829755</v>
      </c>
      <c r="JI223" s="388">
        <v>0.224147321887</v>
      </c>
      <c r="JJ223" s="389">
        <f t="shared" si="2686"/>
        <v>1617.184767</v>
      </c>
      <c r="JK223" s="390">
        <f t="shared" si="2687"/>
        <v>5597.644988</v>
      </c>
      <c r="JL223" s="391"/>
      <c r="JM223" s="384">
        <v>8.0</v>
      </c>
      <c r="JN223" s="385" t="s">
        <v>42</v>
      </c>
      <c r="JO223" s="386" t="s">
        <v>136</v>
      </c>
      <c r="JP223" s="386" t="s">
        <v>134</v>
      </c>
      <c r="JQ223" s="387" t="str">
        <f>ADHK!JQ223</f>
        <v/>
      </c>
      <c r="JR223" s="387"/>
      <c r="JS223" s="387">
        <f t="shared" si="2688"/>
        <v>0</v>
      </c>
      <c r="JT223" s="388"/>
      <c r="JU223" s="387">
        <f t="shared" si="2689"/>
        <v>0</v>
      </c>
      <c r="JV223" s="388"/>
      <c r="JW223" s="387"/>
      <c r="JX223" s="387">
        <f t="shared" si="2690"/>
        <v>0</v>
      </c>
      <c r="JY223" s="387">
        <f t="shared" si="2691"/>
        <v>0</v>
      </c>
      <c r="JZ223" s="388">
        <v>0.224147321887</v>
      </c>
      <c r="KA223" s="389">
        <f t="shared" si="2692"/>
        <v>0</v>
      </c>
      <c r="KB223" s="390">
        <f t="shared" si="2693"/>
        <v>0</v>
      </c>
      <c r="KC223" s="391"/>
      <c r="KD223" s="384">
        <v>8.0</v>
      </c>
      <c r="KE223" s="385" t="s">
        <v>42</v>
      </c>
      <c r="KF223" s="386" t="s">
        <v>136</v>
      </c>
      <c r="KG223" s="386" t="s">
        <v>134</v>
      </c>
      <c r="KH223" s="387" t="str">
        <f>ADHK!KH223</f>
        <v/>
      </c>
      <c r="KI223" s="387"/>
      <c r="KJ223" s="387">
        <f t="shared" si="2694"/>
        <v>0</v>
      </c>
      <c r="KK223" s="388"/>
      <c r="KL223" s="387">
        <f t="shared" si="2695"/>
        <v>0</v>
      </c>
      <c r="KM223" s="388"/>
      <c r="KN223" s="387"/>
      <c r="KO223" s="387">
        <f t="shared" si="2696"/>
        <v>0</v>
      </c>
      <c r="KP223" s="387">
        <f t="shared" si="2697"/>
        <v>0</v>
      </c>
      <c r="KQ223" s="388">
        <v>0.224147321887</v>
      </c>
      <c r="KR223" s="389">
        <f t="shared" si="2698"/>
        <v>0</v>
      </c>
      <c r="KS223" s="390">
        <f t="shared" si="2699"/>
        <v>0</v>
      </c>
      <c r="KT223" s="391"/>
      <c r="KU223" s="392"/>
    </row>
    <row r="224" ht="15.75" customHeight="1">
      <c r="A224" s="384">
        <v>9.0</v>
      </c>
      <c r="B224" s="385" t="s">
        <v>43</v>
      </c>
      <c r="C224" s="386" t="s">
        <v>136</v>
      </c>
      <c r="D224" s="386" t="s">
        <v>134</v>
      </c>
      <c r="E224" s="387">
        <f>ADHK!E224</f>
        <v>26315</v>
      </c>
      <c r="F224" s="387">
        <f>ADHK!F224</f>
        <v>518346.4752</v>
      </c>
      <c r="G224" s="387">
        <f t="shared" si="2592"/>
        <v>13640.28749</v>
      </c>
      <c r="H224" s="388"/>
      <c r="I224" s="387">
        <f t="shared" si="2593"/>
        <v>0</v>
      </c>
      <c r="J224" s="388"/>
      <c r="K224" s="387"/>
      <c r="L224" s="387">
        <f t="shared" si="2594"/>
        <v>0</v>
      </c>
      <c r="M224" s="387">
        <f t="shared" si="2595"/>
        <v>13640.28749</v>
      </c>
      <c r="N224" s="388">
        <v>0.224147321887</v>
      </c>
      <c r="O224" s="389">
        <f t="shared" si="2596"/>
        <v>3057.433912</v>
      </c>
      <c r="P224" s="390">
        <f t="shared" si="2597"/>
        <v>10582.85358</v>
      </c>
      <c r="Q224" s="391"/>
      <c r="R224" s="384">
        <v>9.0</v>
      </c>
      <c r="S224" s="385" t="s">
        <v>43</v>
      </c>
      <c r="T224" s="386" t="s">
        <v>136</v>
      </c>
      <c r="U224" s="386" t="s">
        <v>134</v>
      </c>
      <c r="V224" s="387">
        <f>ADHK!V224</f>
        <v>14148</v>
      </c>
      <c r="W224" s="387">
        <f>'Produksi dan Harga'!J102</f>
        <v>517759.0803</v>
      </c>
      <c r="X224" s="387">
        <f t="shared" si="2598"/>
        <v>7325.255468</v>
      </c>
      <c r="Y224" s="388"/>
      <c r="Z224" s="387">
        <f t="shared" si="2599"/>
        <v>0</v>
      </c>
      <c r="AA224" s="388"/>
      <c r="AB224" s="387"/>
      <c r="AC224" s="387">
        <f t="shared" si="2600"/>
        <v>0</v>
      </c>
      <c r="AD224" s="387">
        <f t="shared" si="2601"/>
        <v>7325.255468</v>
      </c>
      <c r="AE224" s="388">
        <v>0.224147321887</v>
      </c>
      <c r="AF224" s="389">
        <f t="shared" si="2602"/>
        <v>1641.936395</v>
      </c>
      <c r="AG224" s="390">
        <f t="shared" si="2603"/>
        <v>5683.319072</v>
      </c>
      <c r="AH224" s="391"/>
      <c r="AI224" s="384">
        <v>9.0</v>
      </c>
      <c r="AJ224" s="385" t="s">
        <v>43</v>
      </c>
      <c r="AK224" s="386" t="s">
        <v>136</v>
      </c>
      <c r="AL224" s="386" t="s">
        <v>134</v>
      </c>
      <c r="AM224" s="387">
        <f>ADHK!AM224</f>
        <v>18091</v>
      </c>
      <c r="AN224" s="387">
        <f>'Produksi dan Harga'!O102</f>
        <v>554506.7681</v>
      </c>
      <c r="AO224" s="387">
        <f t="shared" si="2604"/>
        <v>10031.58194</v>
      </c>
      <c r="AP224" s="388"/>
      <c r="AQ224" s="387">
        <f t="shared" si="2605"/>
        <v>0</v>
      </c>
      <c r="AR224" s="388"/>
      <c r="AS224" s="387"/>
      <c r="AT224" s="387">
        <f t="shared" si="2606"/>
        <v>0</v>
      </c>
      <c r="AU224" s="387">
        <f t="shared" si="2607"/>
        <v>10031.58194</v>
      </c>
      <c r="AV224" s="388">
        <v>0.224147321887</v>
      </c>
      <c r="AW224" s="389">
        <f t="shared" si="2608"/>
        <v>2248.552227</v>
      </c>
      <c r="AX224" s="390">
        <f t="shared" si="2609"/>
        <v>7783.029715</v>
      </c>
      <c r="AY224" s="391"/>
      <c r="AZ224" s="384">
        <v>9.0</v>
      </c>
      <c r="BA224" s="385" t="s">
        <v>43</v>
      </c>
      <c r="BB224" s="386" t="s">
        <v>136</v>
      </c>
      <c r="BC224" s="386" t="s">
        <v>134</v>
      </c>
      <c r="BD224" s="387">
        <f>ADHK!BD224</f>
        <v>22060</v>
      </c>
      <c r="BE224" s="387">
        <f>'Produksi dan Harga'!T102</f>
        <v>574951.092</v>
      </c>
      <c r="BF224" s="387">
        <f t="shared" si="2610"/>
        <v>12683.42109</v>
      </c>
      <c r="BG224" s="388"/>
      <c r="BH224" s="387">
        <f t="shared" si="2611"/>
        <v>0</v>
      </c>
      <c r="BI224" s="388"/>
      <c r="BJ224" s="387"/>
      <c r="BK224" s="387">
        <f t="shared" si="2612"/>
        <v>0</v>
      </c>
      <c r="BL224" s="387">
        <f t="shared" si="2613"/>
        <v>12683.42109</v>
      </c>
      <c r="BM224" s="388">
        <v>0.224147321887</v>
      </c>
      <c r="BN224" s="389">
        <f t="shared" si="2614"/>
        <v>2842.95487</v>
      </c>
      <c r="BO224" s="390">
        <f t="shared" si="2615"/>
        <v>9840.46622</v>
      </c>
      <c r="BP224" s="391"/>
      <c r="BQ224" s="384">
        <v>9.0</v>
      </c>
      <c r="BR224" s="385" t="s">
        <v>43</v>
      </c>
      <c r="BS224" s="386" t="s">
        <v>136</v>
      </c>
      <c r="BT224" s="386" t="s">
        <v>134</v>
      </c>
      <c r="BU224" s="387">
        <f>ADHK!BU224</f>
        <v>28386</v>
      </c>
      <c r="BV224" s="387">
        <f>'Produksi dan Harga'!Y102</f>
        <v>633765.6632</v>
      </c>
      <c r="BW224" s="387">
        <f t="shared" si="2616"/>
        <v>17990.07212</v>
      </c>
      <c r="BX224" s="388"/>
      <c r="BY224" s="387">
        <f t="shared" si="2617"/>
        <v>0</v>
      </c>
      <c r="BZ224" s="388"/>
      <c r="CA224" s="387"/>
      <c r="CB224" s="387">
        <f t="shared" si="2618"/>
        <v>0</v>
      </c>
      <c r="CC224" s="387">
        <f t="shared" si="2619"/>
        <v>17990.07212</v>
      </c>
      <c r="CD224" s="388">
        <v>0.224147321887</v>
      </c>
      <c r="CE224" s="389">
        <f t="shared" si="2620"/>
        <v>4032.426485</v>
      </c>
      <c r="CF224" s="390">
        <f t="shared" si="2621"/>
        <v>13957.64563</v>
      </c>
      <c r="CG224" s="391"/>
      <c r="CH224" s="384">
        <v>9.0</v>
      </c>
      <c r="CI224" s="385" t="s">
        <v>43</v>
      </c>
      <c r="CJ224" s="386" t="s">
        <v>136</v>
      </c>
      <c r="CK224" s="386" t="s">
        <v>134</v>
      </c>
      <c r="CL224" s="387">
        <f>ADHK!CL224</f>
        <v>8062</v>
      </c>
      <c r="CM224" s="387">
        <f>'Produksi dan Harga'!AD102</f>
        <v>680161.6787</v>
      </c>
      <c r="CN224" s="387">
        <f t="shared" si="2622"/>
        <v>5483.463453</v>
      </c>
      <c r="CO224" s="388"/>
      <c r="CP224" s="387">
        <f t="shared" si="2623"/>
        <v>0</v>
      </c>
      <c r="CQ224" s="388"/>
      <c r="CR224" s="387"/>
      <c r="CS224" s="387">
        <f t="shared" si="2624"/>
        <v>0</v>
      </c>
      <c r="CT224" s="387">
        <f t="shared" si="2625"/>
        <v>5483.463453</v>
      </c>
      <c r="CU224" s="388">
        <v>0.224147321887</v>
      </c>
      <c r="CV224" s="389">
        <f t="shared" si="2626"/>
        <v>1229.103648</v>
      </c>
      <c r="CW224" s="390">
        <f t="shared" si="2627"/>
        <v>4254.359806</v>
      </c>
      <c r="CX224" s="391"/>
      <c r="CY224" s="384">
        <v>9.0</v>
      </c>
      <c r="CZ224" s="385" t="s">
        <v>43</v>
      </c>
      <c r="DA224" s="386" t="s">
        <v>136</v>
      </c>
      <c r="DB224" s="386" t="s">
        <v>134</v>
      </c>
      <c r="DC224" s="387">
        <f>ADHK!DC224</f>
        <v>20503</v>
      </c>
      <c r="DD224" s="387">
        <f>'Produksi dan Harga'!AI102</f>
        <v>802897.8525</v>
      </c>
      <c r="DE224" s="387">
        <f t="shared" si="2628"/>
        <v>16461.81467</v>
      </c>
      <c r="DF224" s="388"/>
      <c r="DG224" s="387">
        <f t="shared" si="2629"/>
        <v>0</v>
      </c>
      <c r="DH224" s="388"/>
      <c r="DI224" s="387"/>
      <c r="DJ224" s="387">
        <f t="shared" si="2630"/>
        <v>0</v>
      </c>
      <c r="DK224" s="387">
        <f t="shared" si="2631"/>
        <v>16461.81467</v>
      </c>
      <c r="DL224" s="388">
        <v>0.224147321887</v>
      </c>
      <c r="DM224" s="389">
        <f t="shared" si="2632"/>
        <v>3689.871672</v>
      </c>
      <c r="DN224" s="390">
        <f t="shared" si="2633"/>
        <v>12771.943</v>
      </c>
      <c r="DO224" s="391"/>
      <c r="DP224" s="384">
        <v>9.0</v>
      </c>
      <c r="DQ224" s="385" t="s">
        <v>43</v>
      </c>
      <c r="DR224" s="386" t="s">
        <v>136</v>
      </c>
      <c r="DS224" s="386" t="s">
        <v>134</v>
      </c>
      <c r="DT224" s="387">
        <f>ADHK!DT224</f>
        <v>7636</v>
      </c>
      <c r="DU224" s="387">
        <f>'Produksi dan Harga'!AN102</f>
        <v>776803.2346</v>
      </c>
      <c r="DV224" s="387">
        <f t="shared" si="2634"/>
        <v>5931.669499</v>
      </c>
      <c r="DW224" s="388"/>
      <c r="DX224" s="387">
        <f t="shared" si="2635"/>
        <v>0</v>
      </c>
      <c r="DY224" s="388"/>
      <c r="DZ224" s="387"/>
      <c r="EA224" s="387">
        <f t="shared" si="2636"/>
        <v>0</v>
      </c>
      <c r="EB224" s="387">
        <f t="shared" si="2637"/>
        <v>5931.669499</v>
      </c>
      <c r="EC224" s="388">
        <v>0.224147321887</v>
      </c>
      <c r="ED224" s="389">
        <f t="shared" si="2638"/>
        <v>1329.567833</v>
      </c>
      <c r="EE224" s="390">
        <f t="shared" si="2639"/>
        <v>4602.101667</v>
      </c>
      <c r="EF224" s="391"/>
      <c r="EG224" s="384">
        <v>9.0</v>
      </c>
      <c r="EH224" s="385" t="s">
        <v>43</v>
      </c>
      <c r="EI224" s="386" t="s">
        <v>136</v>
      </c>
      <c r="EJ224" s="386" t="s">
        <v>134</v>
      </c>
      <c r="EK224" s="387">
        <f>ADHK!EK224</f>
        <v>8959</v>
      </c>
      <c r="EL224" s="387">
        <f>'Produksi dan Harga'!AS102</f>
        <v>766166.2117</v>
      </c>
      <c r="EM224" s="387">
        <f t="shared" si="2640"/>
        <v>6864.08309</v>
      </c>
      <c r="EN224" s="388"/>
      <c r="EO224" s="387">
        <f t="shared" si="2641"/>
        <v>0</v>
      </c>
      <c r="EP224" s="388"/>
      <c r="EQ224" s="387"/>
      <c r="ER224" s="387">
        <f t="shared" si="2642"/>
        <v>0</v>
      </c>
      <c r="ES224" s="387">
        <f t="shared" si="2643"/>
        <v>6864.08309</v>
      </c>
      <c r="ET224" s="388">
        <v>0.224147321887</v>
      </c>
      <c r="EU224" s="389">
        <f t="shared" si="2644"/>
        <v>1538.565842</v>
      </c>
      <c r="EV224" s="390">
        <f t="shared" si="2645"/>
        <v>5325.517248</v>
      </c>
      <c r="EW224" s="391"/>
      <c r="EX224" s="384">
        <v>9.0</v>
      </c>
      <c r="EY224" s="385" t="s">
        <v>43</v>
      </c>
      <c r="EZ224" s="386" t="s">
        <v>136</v>
      </c>
      <c r="FA224" s="386" t="s">
        <v>134</v>
      </c>
      <c r="FB224" s="387">
        <f>ADHK!FB224</f>
        <v>9629</v>
      </c>
      <c r="FC224" s="387">
        <f>'Produksi dan Harga'!AX102</f>
        <v>796875.869</v>
      </c>
      <c r="FD224" s="387">
        <f t="shared" si="2646"/>
        <v>7673.117742</v>
      </c>
      <c r="FE224" s="388"/>
      <c r="FF224" s="387">
        <f t="shared" si="2647"/>
        <v>0</v>
      </c>
      <c r="FG224" s="388"/>
      <c r="FH224" s="387"/>
      <c r="FI224" s="387">
        <f t="shared" si="2648"/>
        <v>0</v>
      </c>
      <c r="FJ224" s="387">
        <f t="shared" si="2649"/>
        <v>7673.117742</v>
      </c>
      <c r="FK224" s="388">
        <v>0.224147321887</v>
      </c>
      <c r="FL224" s="389">
        <f t="shared" si="2650"/>
        <v>1719.908792</v>
      </c>
      <c r="FM224" s="390">
        <f t="shared" si="2651"/>
        <v>5953.20895</v>
      </c>
      <c r="FN224" s="391"/>
      <c r="FO224" s="384">
        <v>9.0</v>
      </c>
      <c r="FP224" s="385" t="s">
        <v>43</v>
      </c>
      <c r="FQ224" s="386" t="s">
        <v>136</v>
      </c>
      <c r="FR224" s="386" t="s">
        <v>134</v>
      </c>
      <c r="FS224" s="387">
        <f>ADHK!FS224</f>
        <v>8996.4</v>
      </c>
      <c r="FT224" s="387">
        <f>'Produksi dan Harga'!BC102</f>
        <v>878959.1998</v>
      </c>
      <c r="FU224" s="387">
        <f t="shared" si="2652"/>
        <v>7907.468545</v>
      </c>
      <c r="FV224" s="388"/>
      <c r="FW224" s="387">
        <f t="shared" si="2653"/>
        <v>0</v>
      </c>
      <c r="FX224" s="388"/>
      <c r="FY224" s="387"/>
      <c r="FZ224" s="387">
        <f t="shared" si="2654"/>
        <v>0</v>
      </c>
      <c r="GA224" s="387">
        <f t="shared" si="2655"/>
        <v>7907.468545</v>
      </c>
      <c r="GB224" s="388">
        <v>0.224147321887</v>
      </c>
      <c r="GC224" s="389">
        <f t="shared" si="2656"/>
        <v>1772.437897</v>
      </c>
      <c r="GD224" s="390">
        <f t="shared" si="2657"/>
        <v>6135.030648</v>
      </c>
      <c r="GE224" s="391"/>
      <c r="GF224" s="384">
        <v>9.0</v>
      </c>
      <c r="GG224" s="385" t="s">
        <v>43</v>
      </c>
      <c r="GH224" s="386" t="s">
        <v>136</v>
      </c>
      <c r="GI224" s="386" t="s">
        <v>134</v>
      </c>
      <c r="GJ224" s="387">
        <f>ADHK!GJ224</f>
        <v>12365.75</v>
      </c>
      <c r="GK224" s="387">
        <f>'Produksi dan Harga'!BH102</f>
        <v>841618.3509</v>
      </c>
      <c r="GL224" s="387">
        <f t="shared" si="2658"/>
        <v>10407.24212</v>
      </c>
      <c r="GM224" s="388"/>
      <c r="GN224" s="387">
        <f t="shared" si="2659"/>
        <v>0</v>
      </c>
      <c r="GO224" s="388"/>
      <c r="GP224" s="387"/>
      <c r="GQ224" s="387">
        <f t="shared" si="2660"/>
        <v>0</v>
      </c>
      <c r="GR224" s="387">
        <f t="shared" si="2661"/>
        <v>10407.24212</v>
      </c>
      <c r="GS224" s="388">
        <v>0.224147321887</v>
      </c>
      <c r="GT224" s="389">
        <f t="shared" si="2662"/>
        <v>2332.75545</v>
      </c>
      <c r="GU224" s="390">
        <f t="shared" si="2663"/>
        <v>8074.486673</v>
      </c>
      <c r="GV224" s="391"/>
      <c r="GW224" s="384">
        <v>9.0</v>
      </c>
      <c r="GX224" s="385" t="s">
        <v>43</v>
      </c>
      <c r="GY224" s="386" t="s">
        <v>136</v>
      </c>
      <c r="GZ224" s="386" t="s">
        <v>134</v>
      </c>
      <c r="HA224" s="387">
        <f>ADHK!HA224</f>
        <v>11009.03</v>
      </c>
      <c r="HB224" s="387">
        <f>'Produksi dan Harga'!BM102</f>
        <v>916123.8252</v>
      </c>
      <c r="HC224" s="387">
        <f t="shared" si="2664"/>
        <v>10085.63468</v>
      </c>
      <c r="HD224" s="388"/>
      <c r="HE224" s="387">
        <f t="shared" si="2665"/>
        <v>0</v>
      </c>
      <c r="HF224" s="388"/>
      <c r="HG224" s="387"/>
      <c r="HH224" s="387">
        <f t="shared" si="2666"/>
        <v>0</v>
      </c>
      <c r="HI224" s="387">
        <f t="shared" si="2667"/>
        <v>10085.63468</v>
      </c>
      <c r="HJ224" s="388">
        <v>0.224147321887</v>
      </c>
      <c r="HK224" s="389">
        <f t="shared" si="2668"/>
        <v>2260.668002</v>
      </c>
      <c r="HL224" s="390">
        <f t="shared" si="2669"/>
        <v>7824.966674</v>
      </c>
      <c r="HM224" s="391"/>
      <c r="HN224" s="384">
        <v>9.0</v>
      </c>
      <c r="HO224" s="385" t="s">
        <v>43</v>
      </c>
      <c r="HP224" s="386" t="s">
        <v>136</v>
      </c>
      <c r="HQ224" s="386" t="s">
        <v>134</v>
      </c>
      <c r="HR224" s="387">
        <f>ADHK!HR224</f>
        <v>13357.24</v>
      </c>
      <c r="HS224" s="387">
        <f>'Produksi dan Harga'!BR102</f>
        <v>901611.859</v>
      </c>
      <c r="HT224" s="387">
        <f t="shared" si="2670"/>
        <v>12043.04599</v>
      </c>
      <c r="HU224" s="388"/>
      <c r="HV224" s="387">
        <f t="shared" si="2671"/>
        <v>0</v>
      </c>
      <c r="HW224" s="388"/>
      <c r="HX224" s="387"/>
      <c r="HY224" s="387">
        <f t="shared" si="2672"/>
        <v>0</v>
      </c>
      <c r="HZ224" s="387">
        <f t="shared" si="2673"/>
        <v>12043.04599</v>
      </c>
      <c r="IA224" s="388">
        <v>0.224147321887</v>
      </c>
      <c r="IB224" s="389">
        <f t="shared" si="2674"/>
        <v>2699.416505</v>
      </c>
      <c r="IC224" s="390">
        <f t="shared" si="2675"/>
        <v>9343.629482</v>
      </c>
      <c r="ID224" s="391"/>
      <c r="IE224" s="384">
        <v>9.0</v>
      </c>
      <c r="IF224" s="385" t="s">
        <v>43</v>
      </c>
      <c r="IG224" s="386" t="s">
        <v>136</v>
      </c>
      <c r="IH224" s="386" t="s">
        <v>134</v>
      </c>
      <c r="II224" s="387">
        <f>ADHK!II224</f>
        <v>9642.01</v>
      </c>
      <c r="IJ224" s="387">
        <f>'Produksi dan Harga'!BW102</f>
        <v>1190262.118</v>
      </c>
      <c r="IK224" s="387">
        <f t="shared" si="2676"/>
        <v>11476.51924</v>
      </c>
      <c r="IL224" s="388"/>
      <c r="IM224" s="387">
        <f t="shared" si="2677"/>
        <v>0</v>
      </c>
      <c r="IN224" s="388"/>
      <c r="IO224" s="387"/>
      <c r="IP224" s="387">
        <f t="shared" si="2678"/>
        <v>0</v>
      </c>
      <c r="IQ224" s="387">
        <f t="shared" si="2679"/>
        <v>11476.51924</v>
      </c>
      <c r="IR224" s="388">
        <v>0.224147321887</v>
      </c>
      <c r="IS224" s="389">
        <f t="shared" si="2680"/>
        <v>2572.431053</v>
      </c>
      <c r="IT224" s="390">
        <f t="shared" si="2681"/>
        <v>8904.08819</v>
      </c>
      <c r="IU224" s="391"/>
      <c r="IV224" s="384">
        <v>9.0</v>
      </c>
      <c r="IW224" s="385" t="s">
        <v>43</v>
      </c>
      <c r="IX224" s="386" t="s">
        <v>136</v>
      </c>
      <c r="IY224" s="386" t="s">
        <v>134</v>
      </c>
      <c r="IZ224" s="387">
        <f>ADHK!IZ224</f>
        <v>11489.18</v>
      </c>
      <c r="JA224" s="387">
        <f>'Produksi dan Harga'!CB102</f>
        <v>986542.312</v>
      </c>
      <c r="JB224" s="387">
        <f t="shared" si="2682"/>
        <v>11334.5622</v>
      </c>
      <c r="JC224" s="388"/>
      <c r="JD224" s="387">
        <f t="shared" si="2683"/>
        <v>0</v>
      </c>
      <c r="JE224" s="388"/>
      <c r="JF224" s="387"/>
      <c r="JG224" s="387">
        <f t="shared" si="2684"/>
        <v>0</v>
      </c>
      <c r="JH224" s="387">
        <f t="shared" si="2685"/>
        <v>11334.5622</v>
      </c>
      <c r="JI224" s="388">
        <v>0.224147321887</v>
      </c>
      <c r="JJ224" s="389">
        <f t="shared" si="2686"/>
        <v>2540.611762</v>
      </c>
      <c r="JK224" s="390">
        <f t="shared" si="2687"/>
        <v>8793.950439</v>
      </c>
      <c r="JL224" s="391"/>
      <c r="JM224" s="384">
        <v>9.0</v>
      </c>
      <c r="JN224" s="385" t="s">
        <v>43</v>
      </c>
      <c r="JO224" s="386" t="s">
        <v>136</v>
      </c>
      <c r="JP224" s="386" t="s">
        <v>134</v>
      </c>
      <c r="JQ224" s="387" t="str">
        <f>ADHK!JQ224</f>
        <v/>
      </c>
      <c r="JR224" s="387"/>
      <c r="JS224" s="387">
        <f t="shared" si="2688"/>
        <v>0</v>
      </c>
      <c r="JT224" s="388"/>
      <c r="JU224" s="387">
        <f t="shared" si="2689"/>
        <v>0</v>
      </c>
      <c r="JV224" s="388"/>
      <c r="JW224" s="387"/>
      <c r="JX224" s="387">
        <f t="shared" si="2690"/>
        <v>0</v>
      </c>
      <c r="JY224" s="387">
        <f t="shared" si="2691"/>
        <v>0</v>
      </c>
      <c r="JZ224" s="388">
        <v>0.224147321887</v>
      </c>
      <c r="KA224" s="389">
        <f t="shared" si="2692"/>
        <v>0</v>
      </c>
      <c r="KB224" s="390">
        <f t="shared" si="2693"/>
        <v>0</v>
      </c>
      <c r="KC224" s="391"/>
      <c r="KD224" s="384">
        <v>9.0</v>
      </c>
      <c r="KE224" s="385" t="s">
        <v>43</v>
      </c>
      <c r="KF224" s="386" t="s">
        <v>136</v>
      </c>
      <c r="KG224" s="386" t="s">
        <v>134</v>
      </c>
      <c r="KH224" s="387" t="str">
        <f>ADHK!KH224</f>
        <v/>
      </c>
      <c r="KI224" s="387"/>
      <c r="KJ224" s="387">
        <f t="shared" si="2694"/>
        <v>0</v>
      </c>
      <c r="KK224" s="388"/>
      <c r="KL224" s="387">
        <f t="shared" si="2695"/>
        <v>0</v>
      </c>
      <c r="KM224" s="388"/>
      <c r="KN224" s="387"/>
      <c r="KO224" s="387">
        <f t="shared" si="2696"/>
        <v>0</v>
      </c>
      <c r="KP224" s="387">
        <f t="shared" si="2697"/>
        <v>0</v>
      </c>
      <c r="KQ224" s="388">
        <v>0.224147321887</v>
      </c>
      <c r="KR224" s="389">
        <f t="shared" si="2698"/>
        <v>0</v>
      </c>
      <c r="KS224" s="390">
        <f t="shared" si="2699"/>
        <v>0</v>
      </c>
      <c r="KT224" s="391"/>
      <c r="KU224" s="392"/>
    </row>
    <row r="225" ht="15.75" customHeight="1">
      <c r="A225" s="384">
        <v>10.0</v>
      </c>
      <c r="B225" s="385" t="s">
        <v>44</v>
      </c>
      <c r="C225" s="386" t="s">
        <v>136</v>
      </c>
      <c r="D225" s="386" t="s">
        <v>134</v>
      </c>
      <c r="E225" s="387">
        <f>ADHK!E225</f>
        <v>34131</v>
      </c>
      <c r="F225" s="387">
        <f>ADHK!F225</f>
        <v>274844.9372</v>
      </c>
      <c r="G225" s="387">
        <f t="shared" si="2592"/>
        <v>9380.73255</v>
      </c>
      <c r="H225" s="388"/>
      <c r="I225" s="387">
        <f t="shared" si="2593"/>
        <v>0</v>
      </c>
      <c r="J225" s="388"/>
      <c r="K225" s="387"/>
      <c r="L225" s="387">
        <f t="shared" si="2594"/>
        <v>0</v>
      </c>
      <c r="M225" s="387">
        <f t="shared" si="2595"/>
        <v>9380.73255</v>
      </c>
      <c r="N225" s="388">
        <v>0.224147321887</v>
      </c>
      <c r="O225" s="389">
        <f t="shared" si="2596"/>
        <v>2102.666079</v>
      </c>
      <c r="P225" s="390">
        <f t="shared" si="2597"/>
        <v>7278.066472</v>
      </c>
      <c r="Q225" s="391"/>
      <c r="R225" s="384">
        <v>10.0</v>
      </c>
      <c r="S225" s="385" t="s">
        <v>44</v>
      </c>
      <c r="T225" s="386" t="s">
        <v>136</v>
      </c>
      <c r="U225" s="386" t="s">
        <v>134</v>
      </c>
      <c r="V225" s="387">
        <f>ADHK!V225</f>
        <v>17108</v>
      </c>
      <c r="W225" s="387">
        <f>'Produksi dan Harga'!J103</f>
        <v>290614.751</v>
      </c>
      <c r="X225" s="387">
        <f t="shared" si="2598"/>
        <v>4971.83716</v>
      </c>
      <c r="Y225" s="388"/>
      <c r="Z225" s="387">
        <f t="shared" si="2599"/>
        <v>0</v>
      </c>
      <c r="AA225" s="388"/>
      <c r="AB225" s="387"/>
      <c r="AC225" s="387">
        <f t="shared" si="2600"/>
        <v>0</v>
      </c>
      <c r="AD225" s="387">
        <f t="shared" si="2601"/>
        <v>4971.83716</v>
      </c>
      <c r="AE225" s="388">
        <v>0.224147321887</v>
      </c>
      <c r="AF225" s="389">
        <f t="shared" si="2602"/>
        <v>1114.423984</v>
      </c>
      <c r="AG225" s="390">
        <f t="shared" si="2603"/>
        <v>3857.413176</v>
      </c>
      <c r="AH225" s="391"/>
      <c r="AI225" s="384">
        <v>10.0</v>
      </c>
      <c r="AJ225" s="385" t="s">
        <v>44</v>
      </c>
      <c r="AK225" s="386" t="s">
        <v>136</v>
      </c>
      <c r="AL225" s="386" t="s">
        <v>134</v>
      </c>
      <c r="AM225" s="387">
        <f>ADHK!AM225</f>
        <v>20549</v>
      </c>
      <c r="AN225" s="387">
        <f>'Produksi dan Harga'!O103</f>
        <v>313082.1669</v>
      </c>
      <c r="AO225" s="387">
        <f t="shared" si="2604"/>
        <v>6433.525449</v>
      </c>
      <c r="AP225" s="388"/>
      <c r="AQ225" s="387">
        <f t="shared" si="2605"/>
        <v>0</v>
      </c>
      <c r="AR225" s="388"/>
      <c r="AS225" s="387"/>
      <c r="AT225" s="387">
        <f t="shared" si="2606"/>
        <v>0</v>
      </c>
      <c r="AU225" s="387">
        <f t="shared" si="2607"/>
        <v>6433.525449</v>
      </c>
      <c r="AV225" s="388">
        <v>0.224147321887</v>
      </c>
      <c r="AW225" s="389">
        <f t="shared" si="2608"/>
        <v>1442.0575</v>
      </c>
      <c r="AX225" s="390">
        <f t="shared" si="2609"/>
        <v>4991.467949</v>
      </c>
      <c r="AY225" s="391"/>
      <c r="AZ225" s="384">
        <v>10.0</v>
      </c>
      <c r="BA225" s="385" t="s">
        <v>44</v>
      </c>
      <c r="BB225" s="386" t="s">
        <v>136</v>
      </c>
      <c r="BC225" s="386" t="s">
        <v>134</v>
      </c>
      <c r="BD225" s="387">
        <f>ADHK!BD225</f>
        <v>27059</v>
      </c>
      <c r="BE225" s="387">
        <f>'Produksi dan Harga'!T103</f>
        <v>330079.1928</v>
      </c>
      <c r="BF225" s="387">
        <f t="shared" si="2610"/>
        <v>8931.612879</v>
      </c>
      <c r="BG225" s="388"/>
      <c r="BH225" s="387">
        <f t="shared" si="2611"/>
        <v>0</v>
      </c>
      <c r="BI225" s="388"/>
      <c r="BJ225" s="387"/>
      <c r="BK225" s="387">
        <f t="shared" si="2612"/>
        <v>0</v>
      </c>
      <c r="BL225" s="387">
        <f t="shared" si="2613"/>
        <v>8931.612879</v>
      </c>
      <c r="BM225" s="388">
        <v>0.224147321887</v>
      </c>
      <c r="BN225" s="389">
        <f t="shared" si="2614"/>
        <v>2001.997107</v>
      </c>
      <c r="BO225" s="390">
        <f t="shared" si="2615"/>
        <v>6929.615772</v>
      </c>
      <c r="BP225" s="391"/>
      <c r="BQ225" s="384">
        <v>10.0</v>
      </c>
      <c r="BR225" s="385" t="s">
        <v>44</v>
      </c>
      <c r="BS225" s="386" t="s">
        <v>136</v>
      </c>
      <c r="BT225" s="386" t="s">
        <v>134</v>
      </c>
      <c r="BU225" s="387">
        <f>ADHK!BU225</f>
        <v>30140</v>
      </c>
      <c r="BV225" s="387">
        <f>'Produksi dan Harga'!Y103</f>
        <v>373087.4606</v>
      </c>
      <c r="BW225" s="387">
        <f t="shared" si="2616"/>
        <v>11244.85606</v>
      </c>
      <c r="BX225" s="388"/>
      <c r="BY225" s="387">
        <f t="shared" si="2617"/>
        <v>0</v>
      </c>
      <c r="BZ225" s="388"/>
      <c r="CA225" s="387"/>
      <c r="CB225" s="387">
        <f t="shared" si="2618"/>
        <v>0</v>
      </c>
      <c r="CC225" s="387">
        <f t="shared" si="2619"/>
        <v>11244.85606</v>
      </c>
      <c r="CD225" s="388">
        <v>0.224147321887</v>
      </c>
      <c r="CE225" s="389">
        <f t="shared" si="2620"/>
        <v>2520.504372</v>
      </c>
      <c r="CF225" s="390">
        <f t="shared" si="2621"/>
        <v>8724.351692</v>
      </c>
      <c r="CG225" s="391"/>
      <c r="CH225" s="384">
        <v>10.0</v>
      </c>
      <c r="CI225" s="385" t="s">
        <v>44</v>
      </c>
      <c r="CJ225" s="386" t="s">
        <v>136</v>
      </c>
      <c r="CK225" s="386" t="s">
        <v>134</v>
      </c>
      <c r="CL225" s="387">
        <f>ADHK!CL225</f>
        <v>7292</v>
      </c>
      <c r="CM225" s="387">
        <f>'Produksi dan Harga'!AD103</f>
        <v>388020.1648</v>
      </c>
      <c r="CN225" s="387">
        <f t="shared" si="2622"/>
        <v>2829.443042</v>
      </c>
      <c r="CO225" s="388"/>
      <c r="CP225" s="387">
        <f t="shared" si="2623"/>
        <v>0</v>
      </c>
      <c r="CQ225" s="388"/>
      <c r="CR225" s="387"/>
      <c r="CS225" s="387">
        <f t="shared" si="2624"/>
        <v>0</v>
      </c>
      <c r="CT225" s="387">
        <f t="shared" si="2625"/>
        <v>2829.443042</v>
      </c>
      <c r="CU225" s="388">
        <v>0.224147321887</v>
      </c>
      <c r="CV225" s="389">
        <f t="shared" si="2626"/>
        <v>634.2120803</v>
      </c>
      <c r="CW225" s="390">
        <f t="shared" si="2627"/>
        <v>2195.230962</v>
      </c>
      <c r="CX225" s="391"/>
      <c r="CY225" s="384">
        <v>10.0</v>
      </c>
      <c r="CZ225" s="385" t="s">
        <v>44</v>
      </c>
      <c r="DA225" s="386" t="s">
        <v>136</v>
      </c>
      <c r="DB225" s="386" t="s">
        <v>134</v>
      </c>
      <c r="DC225" s="387">
        <f>ADHK!DC225</f>
        <v>23745</v>
      </c>
      <c r="DD225" s="387">
        <f>'Produksi dan Harga'!AI103</f>
        <v>418057.8261</v>
      </c>
      <c r="DE225" s="387">
        <f t="shared" si="2628"/>
        <v>9926.78308</v>
      </c>
      <c r="DF225" s="388"/>
      <c r="DG225" s="387">
        <f t="shared" si="2629"/>
        <v>0</v>
      </c>
      <c r="DH225" s="388"/>
      <c r="DI225" s="387"/>
      <c r="DJ225" s="387">
        <f t="shared" si="2630"/>
        <v>0</v>
      </c>
      <c r="DK225" s="387">
        <f t="shared" si="2631"/>
        <v>9926.78308</v>
      </c>
      <c r="DL225" s="388">
        <v>0.224147321887</v>
      </c>
      <c r="DM225" s="389">
        <f t="shared" si="2632"/>
        <v>2225.061842</v>
      </c>
      <c r="DN225" s="390">
        <f t="shared" si="2633"/>
        <v>7701.721238</v>
      </c>
      <c r="DO225" s="391"/>
      <c r="DP225" s="384">
        <v>10.0</v>
      </c>
      <c r="DQ225" s="385" t="s">
        <v>44</v>
      </c>
      <c r="DR225" s="386" t="s">
        <v>136</v>
      </c>
      <c r="DS225" s="386" t="s">
        <v>134</v>
      </c>
      <c r="DT225" s="387">
        <f>ADHK!DT225</f>
        <v>10767</v>
      </c>
      <c r="DU225" s="387">
        <f>'Produksi dan Harga'!AN103</f>
        <v>439709.1838</v>
      </c>
      <c r="DV225" s="387">
        <f t="shared" si="2634"/>
        <v>4734.348782</v>
      </c>
      <c r="DW225" s="388"/>
      <c r="DX225" s="387">
        <f t="shared" si="2635"/>
        <v>0</v>
      </c>
      <c r="DY225" s="388"/>
      <c r="DZ225" s="387"/>
      <c r="EA225" s="387">
        <f t="shared" si="2636"/>
        <v>0</v>
      </c>
      <c r="EB225" s="387">
        <f t="shared" si="2637"/>
        <v>4734.348782</v>
      </c>
      <c r="EC225" s="388">
        <v>0.224147321887</v>
      </c>
      <c r="ED225" s="389">
        <f t="shared" si="2638"/>
        <v>1061.1916</v>
      </c>
      <c r="EE225" s="390">
        <f t="shared" si="2639"/>
        <v>3673.157182</v>
      </c>
      <c r="EF225" s="391"/>
      <c r="EG225" s="384">
        <v>10.0</v>
      </c>
      <c r="EH225" s="385" t="s">
        <v>44</v>
      </c>
      <c r="EI225" s="386" t="s">
        <v>136</v>
      </c>
      <c r="EJ225" s="386" t="s">
        <v>134</v>
      </c>
      <c r="EK225" s="387">
        <f>ADHK!EK225</f>
        <v>10482</v>
      </c>
      <c r="EL225" s="387">
        <f>'Produksi dan Harga'!AS103</f>
        <v>428011.3039</v>
      </c>
      <c r="EM225" s="387">
        <f t="shared" si="2640"/>
        <v>4486.414488</v>
      </c>
      <c r="EN225" s="388"/>
      <c r="EO225" s="387">
        <f t="shared" si="2641"/>
        <v>0</v>
      </c>
      <c r="EP225" s="388"/>
      <c r="EQ225" s="387"/>
      <c r="ER225" s="387">
        <f t="shared" si="2642"/>
        <v>0</v>
      </c>
      <c r="ES225" s="387">
        <f t="shared" si="2643"/>
        <v>4486.414488</v>
      </c>
      <c r="ET225" s="388">
        <v>0.224147321887</v>
      </c>
      <c r="EU225" s="389">
        <f t="shared" si="2644"/>
        <v>1005.617792</v>
      </c>
      <c r="EV225" s="390">
        <f t="shared" si="2645"/>
        <v>3480.796695</v>
      </c>
      <c r="EW225" s="391"/>
      <c r="EX225" s="384">
        <v>10.0</v>
      </c>
      <c r="EY225" s="385" t="s">
        <v>44</v>
      </c>
      <c r="EZ225" s="386" t="s">
        <v>136</v>
      </c>
      <c r="FA225" s="386" t="s">
        <v>134</v>
      </c>
      <c r="FB225" s="387">
        <f>ADHK!FB225</f>
        <v>12049</v>
      </c>
      <c r="FC225" s="387">
        <f>'Produksi dan Harga'!AX103</f>
        <v>454838.7548</v>
      </c>
      <c r="FD225" s="387">
        <f t="shared" si="2646"/>
        <v>5480.352157</v>
      </c>
      <c r="FE225" s="388"/>
      <c r="FF225" s="387">
        <f t="shared" si="2647"/>
        <v>0</v>
      </c>
      <c r="FG225" s="388"/>
      <c r="FH225" s="387"/>
      <c r="FI225" s="387">
        <f t="shared" si="2648"/>
        <v>0</v>
      </c>
      <c r="FJ225" s="387">
        <f t="shared" si="2649"/>
        <v>5480.352157</v>
      </c>
      <c r="FK225" s="388">
        <v>0.224147321887</v>
      </c>
      <c r="FL225" s="389">
        <f t="shared" si="2650"/>
        <v>1228.406259</v>
      </c>
      <c r="FM225" s="390">
        <f t="shared" si="2651"/>
        <v>4251.945898</v>
      </c>
      <c r="FN225" s="391"/>
      <c r="FO225" s="384">
        <v>10.0</v>
      </c>
      <c r="FP225" s="385" t="s">
        <v>44</v>
      </c>
      <c r="FQ225" s="386" t="s">
        <v>136</v>
      </c>
      <c r="FR225" s="386" t="s">
        <v>134</v>
      </c>
      <c r="FS225" s="387">
        <f>ADHK!FS225</f>
        <v>10084</v>
      </c>
      <c r="FT225" s="387">
        <f>'Produksi dan Harga'!BC103</f>
        <v>447427.4173</v>
      </c>
      <c r="FU225" s="387">
        <f t="shared" si="2652"/>
        <v>4511.858076</v>
      </c>
      <c r="FV225" s="388"/>
      <c r="FW225" s="387">
        <f t="shared" si="2653"/>
        <v>0</v>
      </c>
      <c r="FX225" s="388"/>
      <c r="FY225" s="387"/>
      <c r="FZ225" s="387">
        <f t="shared" si="2654"/>
        <v>0</v>
      </c>
      <c r="GA225" s="387">
        <f t="shared" si="2655"/>
        <v>4511.858076</v>
      </c>
      <c r="GB225" s="388">
        <v>0.224147321887</v>
      </c>
      <c r="GC225" s="389">
        <f t="shared" si="2656"/>
        <v>1011.320905</v>
      </c>
      <c r="GD225" s="390">
        <f t="shared" si="2657"/>
        <v>3500.537172</v>
      </c>
      <c r="GE225" s="391"/>
      <c r="GF225" s="384">
        <v>10.0</v>
      </c>
      <c r="GG225" s="385" t="s">
        <v>44</v>
      </c>
      <c r="GH225" s="386" t="s">
        <v>136</v>
      </c>
      <c r="GI225" s="386" t="s">
        <v>134</v>
      </c>
      <c r="GJ225" s="387">
        <f>ADHK!GJ225</f>
        <v>14986.3</v>
      </c>
      <c r="GK225" s="387">
        <f>'Produksi dan Harga'!BH103</f>
        <v>504460.1873</v>
      </c>
      <c r="GL225" s="387">
        <f t="shared" si="2658"/>
        <v>7559.991704</v>
      </c>
      <c r="GM225" s="388"/>
      <c r="GN225" s="387">
        <f t="shared" si="2659"/>
        <v>0</v>
      </c>
      <c r="GO225" s="388"/>
      <c r="GP225" s="387"/>
      <c r="GQ225" s="387">
        <f t="shared" si="2660"/>
        <v>0</v>
      </c>
      <c r="GR225" s="387">
        <f t="shared" si="2661"/>
        <v>7559.991704</v>
      </c>
      <c r="GS225" s="388">
        <v>0.224147321887</v>
      </c>
      <c r="GT225" s="389">
        <f t="shared" si="2662"/>
        <v>1694.551894</v>
      </c>
      <c r="GU225" s="390">
        <f t="shared" si="2663"/>
        <v>5865.43981</v>
      </c>
      <c r="GV225" s="391"/>
      <c r="GW225" s="384">
        <v>10.0</v>
      </c>
      <c r="GX225" s="385" t="s">
        <v>44</v>
      </c>
      <c r="GY225" s="386" t="s">
        <v>136</v>
      </c>
      <c r="GZ225" s="386" t="s">
        <v>134</v>
      </c>
      <c r="HA225" s="387">
        <f>ADHK!HA225</f>
        <v>11573.87</v>
      </c>
      <c r="HB225" s="387">
        <f>'Produksi dan Harga'!BM103</f>
        <v>559194.5212</v>
      </c>
      <c r="HC225" s="387">
        <f t="shared" si="2664"/>
        <v>6472.044693</v>
      </c>
      <c r="HD225" s="388"/>
      <c r="HE225" s="387">
        <f t="shared" si="2665"/>
        <v>0</v>
      </c>
      <c r="HF225" s="388"/>
      <c r="HG225" s="387"/>
      <c r="HH225" s="387">
        <f t="shared" si="2666"/>
        <v>0</v>
      </c>
      <c r="HI225" s="387">
        <f t="shared" si="2667"/>
        <v>6472.044693</v>
      </c>
      <c r="HJ225" s="388">
        <v>0.224147321887</v>
      </c>
      <c r="HK225" s="389">
        <f t="shared" si="2668"/>
        <v>1450.691485</v>
      </c>
      <c r="HL225" s="390">
        <f t="shared" si="2669"/>
        <v>5021.353208</v>
      </c>
      <c r="HM225" s="391"/>
      <c r="HN225" s="384">
        <v>10.0</v>
      </c>
      <c r="HO225" s="385" t="s">
        <v>44</v>
      </c>
      <c r="HP225" s="386" t="s">
        <v>136</v>
      </c>
      <c r="HQ225" s="386" t="s">
        <v>134</v>
      </c>
      <c r="HR225" s="387">
        <f>ADHK!HR225</f>
        <v>14659.94</v>
      </c>
      <c r="HS225" s="387">
        <f>'Produksi dan Harga'!BR103</f>
        <v>556286.1528</v>
      </c>
      <c r="HT225" s="387">
        <f t="shared" si="2670"/>
        <v>8155.121623</v>
      </c>
      <c r="HU225" s="388"/>
      <c r="HV225" s="387">
        <f t="shared" si="2671"/>
        <v>0</v>
      </c>
      <c r="HW225" s="388"/>
      <c r="HX225" s="387"/>
      <c r="HY225" s="387">
        <f t="shared" si="2672"/>
        <v>0</v>
      </c>
      <c r="HZ225" s="387">
        <f t="shared" si="2673"/>
        <v>8155.121623</v>
      </c>
      <c r="IA225" s="388">
        <v>0.224147321887</v>
      </c>
      <c r="IB225" s="389">
        <f t="shared" si="2674"/>
        <v>1827.948672</v>
      </c>
      <c r="IC225" s="390">
        <f t="shared" si="2675"/>
        <v>6327.172952</v>
      </c>
      <c r="ID225" s="391"/>
      <c r="IE225" s="384">
        <v>10.0</v>
      </c>
      <c r="IF225" s="385" t="s">
        <v>44</v>
      </c>
      <c r="IG225" s="386" t="s">
        <v>136</v>
      </c>
      <c r="IH225" s="386" t="s">
        <v>134</v>
      </c>
      <c r="II225" s="387">
        <f>ADHK!II225</f>
        <v>10650.38</v>
      </c>
      <c r="IJ225" s="387">
        <f>'Produksi dan Harga'!BW103</f>
        <v>581242.8958</v>
      </c>
      <c r="IK225" s="387">
        <f t="shared" si="2676"/>
        <v>6190.457713</v>
      </c>
      <c r="IL225" s="388"/>
      <c r="IM225" s="387">
        <f t="shared" si="2677"/>
        <v>0</v>
      </c>
      <c r="IN225" s="388"/>
      <c r="IO225" s="387"/>
      <c r="IP225" s="387">
        <f t="shared" si="2678"/>
        <v>0</v>
      </c>
      <c r="IQ225" s="387">
        <f t="shared" si="2679"/>
        <v>6190.457713</v>
      </c>
      <c r="IR225" s="388">
        <v>0.224147321887</v>
      </c>
      <c r="IS225" s="389">
        <f t="shared" si="2680"/>
        <v>1387.574518</v>
      </c>
      <c r="IT225" s="390">
        <f t="shared" si="2681"/>
        <v>4802.883195</v>
      </c>
      <c r="IU225" s="391"/>
      <c r="IV225" s="384">
        <v>10.0</v>
      </c>
      <c r="IW225" s="385" t="s">
        <v>44</v>
      </c>
      <c r="IX225" s="386" t="s">
        <v>136</v>
      </c>
      <c r="IY225" s="386" t="s">
        <v>134</v>
      </c>
      <c r="IZ225" s="387">
        <f>ADHK!IZ225</f>
        <v>17988.02</v>
      </c>
      <c r="JA225" s="387">
        <f>'Produksi dan Harga'!CB103</f>
        <v>555621.1925</v>
      </c>
      <c r="JB225" s="387">
        <f t="shared" si="2682"/>
        <v>9994.525123</v>
      </c>
      <c r="JC225" s="388"/>
      <c r="JD225" s="387">
        <f t="shared" si="2683"/>
        <v>0</v>
      </c>
      <c r="JE225" s="388"/>
      <c r="JF225" s="387"/>
      <c r="JG225" s="387">
        <f t="shared" si="2684"/>
        <v>0</v>
      </c>
      <c r="JH225" s="387">
        <f t="shared" si="2685"/>
        <v>9994.525123</v>
      </c>
      <c r="JI225" s="388">
        <v>0.224147321887</v>
      </c>
      <c r="JJ225" s="389">
        <f t="shared" si="2686"/>
        <v>2240.24604</v>
      </c>
      <c r="JK225" s="390">
        <f t="shared" si="2687"/>
        <v>7754.279083</v>
      </c>
      <c r="JL225" s="391"/>
      <c r="JM225" s="384">
        <v>10.0</v>
      </c>
      <c r="JN225" s="385" t="s">
        <v>44</v>
      </c>
      <c r="JO225" s="386" t="s">
        <v>136</v>
      </c>
      <c r="JP225" s="386" t="s">
        <v>134</v>
      </c>
      <c r="JQ225" s="387" t="str">
        <f>ADHK!JQ225</f>
        <v/>
      </c>
      <c r="JR225" s="387"/>
      <c r="JS225" s="387">
        <f t="shared" si="2688"/>
        <v>0</v>
      </c>
      <c r="JT225" s="388"/>
      <c r="JU225" s="387">
        <f t="shared" si="2689"/>
        <v>0</v>
      </c>
      <c r="JV225" s="388"/>
      <c r="JW225" s="387"/>
      <c r="JX225" s="387">
        <f t="shared" si="2690"/>
        <v>0</v>
      </c>
      <c r="JY225" s="387">
        <f t="shared" si="2691"/>
        <v>0</v>
      </c>
      <c r="JZ225" s="388">
        <v>0.224147321887</v>
      </c>
      <c r="KA225" s="389">
        <f t="shared" si="2692"/>
        <v>0</v>
      </c>
      <c r="KB225" s="390">
        <f t="shared" si="2693"/>
        <v>0</v>
      </c>
      <c r="KC225" s="391"/>
      <c r="KD225" s="384">
        <v>10.0</v>
      </c>
      <c r="KE225" s="385" t="s">
        <v>44</v>
      </c>
      <c r="KF225" s="386" t="s">
        <v>136</v>
      </c>
      <c r="KG225" s="386" t="s">
        <v>134</v>
      </c>
      <c r="KH225" s="387" t="str">
        <f>ADHK!KH225</f>
        <v/>
      </c>
      <c r="KI225" s="387"/>
      <c r="KJ225" s="387">
        <f t="shared" si="2694"/>
        <v>0</v>
      </c>
      <c r="KK225" s="388"/>
      <c r="KL225" s="387">
        <f t="shared" si="2695"/>
        <v>0</v>
      </c>
      <c r="KM225" s="388"/>
      <c r="KN225" s="387"/>
      <c r="KO225" s="387">
        <f t="shared" si="2696"/>
        <v>0</v>
      </c>
      <c r="KP225" s="387">
        <f t="shared" si="2697"/>
        <v>0</v>
      </c>
      <c r="KQ225" s="388">
        <v>0.224147321887</v>
      </c>
      <c r="KR225" s="389">
        <f t="shared" si="2698"/>
        <v>0</v>
      </c>
      <c r="KS225" s="390">
        <f t="shared" si="2699"/>
        <v>0</v>
      </c>
      <c r="KT225" s="391"/>
      <c r="KU225" s="392"/>
    </row>
    <row r="226" ht="15.75" customHeight="1">
      <c r="A226" s="384">
        <v>11.0</v>
      </c>
      <c r="B226" s="385" t="s">
        <v>45</v>
      </c>
      <c r="C226" s="386" t="s">
        <v>136</v>
      </c>
      <c r="D226" s="386" t="s">
        <v>134</v>
      </c>
      <c r="E226" s="387">
        <f>ADHK!E226</f>
        <v>2564</v>
      </c>
      <c r="F226" s="387">
        <f>ADHK!F226</f>
        <v>553460.2942</v>
      </c>
      <c r="G226" s="387">
        <f t="shared" si="2592"/>
        <v>1419.072194</v>
      </c>
      <c r="H226" s="388"/>
      <c r="I226" s="387">
        <f t="shared" si="2593"/>
        <v>0</v>
      </c>
      <c r="J226" s="388"/>
      <c r="K226" s="387"/>
      <c r="L226" s="387">
        <f t="shared" si="2594"/>
        <v>0</v>
      </c>
      <c r="M226" s="387">
        <f t="shared" si="2595"/>
        <v>1419.072194</v>
      </c>
      <c r="N226" s="388">
        <v>0.224147321887</v>
      </c>
      <c r="O226" s="389">
        <f t="shared" si="2596"/>
        <v>318.0812319</v>
      </c>
      <c r="P226" s="390">
        <f t="shared" si="2597"/>
        <v>1100.990962</v>
      </c>
      <c r="Q226" s="391"/>
      <c r="R226" s="384">
        <v>11.0</v>
      </c>
      <c r="S226" s="385" t="s">
        <v>45</v>
      </c>
      <c r="T226" s="386" t="s">
        <v>136</v>
      </c>
      <c r="U226" s="386" t="s">
        <v>134</v>
      </c>
      <c r="V226" s="387">
        <f>ADHK!V226</f>
        <v>1383</v>
      </c>
      <c r="W226" s="387">
        <f>'Produksi dan Harga'!J104</f>
        <v>577421.8456</v>
      </c>
      <c r="X226" s="387">
        <f t="shared" si="2598"/>
        <v>798.5744124</v>
      </c>
      <c r="Y226" s="388"/>
      <c r="Z226" s="387">
        <f t="shared" si="2599"/>
        <v>0</v>
      </c>
      <c r="AA226" s="388"/>
      <c r="AB226" s="387"/>
      <c r="AC226" s="387">
        <f t="shared" si="2600"/>
        <v>0</v>
      </c>
      <c r="AD226" s="387">
        <f t="shared" si="2601"/>
        <v>798.5744124</v>
      </c>
      <c r="AE226" s="388">
        <v>0.224147321887</v>
      </c>
      <c r="AF226" s="389">
        <f t="shared" si="2602"/>
        <v>178.9983159</v>
      </c>
      <c r="AG226" s="390">
        <f t="shared" si="2603"/>
        <v>619.5760966</v>
      </c>
      <c r="AH226" s="391"/>
      <c r="AI226" s="384">
        <v>11.0</v>
      </c>
      <c r="AJ226" s="385" t="s">
        <v>45</v>
      </c>
      <c r="AK226" s="386" t="s">
        <v>136</v>
      </c>
      <c r="AL226" s="386" t="s">
        <v>134</v>
      </c>
      <c r="AM226" s="387">
        <f>ADHK!AM226</f>
        <v>1919</v>
      </c>
      <c r="AN226" s="387">
        <f>'Produksi dan Harga'!O104</f>
        <v>596948.5424</v>
      </c>
      <c r="AO226" s="387">
        <f t="shared" si="2604"/>
        <v>1145.544253</v>
      </c>
      <c r="AP226" s="388"/>
      <c r="AQ226" s="387">
        <f t="shared" si="2605"/>
        <v>0</v>
      </c>
      <c r="AR226" s="388"/>
      <c r="AS226" s="387"/>
      <c r="AT226" s="387">
        <f t="shared" si="2606"/>
        <v>0</v>
      </c>
      <c r="AU226" s="387">
        <f t="shared" si="2607"/>
        <v>1145.544253</v>
      </c>
      <c r="AV226" s="388">
        <v>0.224147321887</v>
      </c>
      <c r="AW226" s="389">
        <f t="shared" si="2608"/>
        <v>256.7706764</v>
      </c>
      <c r="AX226" s="390">
        <f t="shared" si="2609"/>
        <v>888.7735764</v>
      </c>
      <c r="AY226" s="391"/>
      <c r="AZ226" s="384">
        <v>11.0</v>
      </c>
      <c r="BA226" s="385" t="s">
        <v>45</v>
      </c>
      <c r="BB226" s="386" t="s">
        <v>136</v>
      </c>
      <c r="BC226" s="386" t="s">
        <v>134</v>
      </c>
      <c r="BD226" s="387">
        <f>ADHK!BD226</f>
        <v>2920</v>
      </c>
      <c r="BE226" s="387">
        <f>'Produksi dan Harga'!T104</f>
        <v>604067.2312</v>
      </c>
      <c r="BF226" s="387">
        <f t="shared" si="2610"/>
        <v>1763.876315</v>
      </c>
      <c r="BG226" s="388"/>
      <c r="BH226" s="387">
        <f t="shared" si="2611"/>
        <v>0</v>
      </c>
      <c r="BI226" s="388"/>
      <c r="BJ226" s="387"/>
      <c r="BK226" s="387">
        <f t="shared" si="2612"/>
        <v>0</v>
      </c>
      <c r="BL226" s="387">
        <f t="shared" si="2613"/>
        <v>1763.876315</v>
      </c>
      <c r="BM226" s="388">
        <v>0.224147321887</v>
      </c>
      <c r="BN226" s="389">
        <f t="shared" si="2614"/>
        <v>395.3681522</v>
      </c>
      <c r="BO226" s="390">
        <f t="shared" si="2615"/>
        <v>1368.508163</v>
      </c>
      <c r="BP226" s="391"/>
      <c r="BQ226" s="384">
        <v>11.0</v>
      </c>
      <c r="BR226" s="385" t="s">
        <v>45</v>
      </c>
      <c r="BS226" s="386" t="s">
        <v>136</v>
      </c>
      <c r="BT226" s="386" t="s">
        <v>134</v>
      </c>
      <c r="BU226" s="387">
        <f>ADHK!BU226</f>
        <v>1956</v>
      </c>
      <c r="BV226" s="387">
        <f>'Produksi dan Harga'!Y104</f>
        <v>654445.9963</v>
      </c>
      <c r="BW226" s="387">
        <f t="shared" si="2616"/>
        <v>1280.096369</v>
      </c>
      <c r="BX226" s="388"/>
      <c r="BY226" s="387">
        <f t="shared" si="2617"/>
        <v>0</v>
      </c>
      <c r="BZ226" s="388"/>
      <c r="CA226" s="387"/>
      <c r="CB226" s="387">
        <f t="shared" si="2618"/>
        <v>0</v>
      </c>
      <c r="CC226" s="387">
        <f t="shared" si="2619"/>
        <v>1280.096369</v>
      </c>
      <c r="CD226" s="388">
        <v>0.224147321887</v>
      </c>
      <c r="CE226" s="389">
        <f t="shared" si="2620"/>
        <v>286.9301728</v>
      </c>
      <c r="CF226" s="390">
        <f t="shared" si="2621"/>
        <v>993.166196</v>
      </c>
      <c r="CG226" s="391"/>
      <c r="CH226" s="384">
        <v>11.0</v>
      </c>
      <c r="CI226" s="385" t="s">
        <v>45</v>
      </c>
      <c r="CJ226" s="386" t="s">
        <v>136</v>
      </c>
      <c r="CK226" s="386" t="s">
        <v>134</v>
      </c>
      <c r="CL226" s="387">
        <f>ADHK!CL226</f>
        <v>867</v>
      </c>
      <c r="CM226" s="387">
        <f>'Produksi dan Harga'!AD104</f>
        <v>707477.3707</v>
      </c>
      <c r="CN226" s="387">
        <f t="shared" si="2622"/>
        <v>613.3828804</v>
      </c>
      <c r="CO226" s="388"/>
      <c r="CP226" s="387">
        <f t="shared" si="2623"/>
        <v>0</v>
      </c>
      <c r="CQ226" s="388"/>
      <c r="CR226" s="387"/>
      <c r="CS226" s="387">
        <f t="shared" si="2624"/>
        <v>0</v>
      </c>
      <c r="CT226" s="387">
        <f t="shared" si="2625"/>
        <v>613.3828804</v>
      </c>
      <c r="CU226" s="388">
        <v>0.224147321887</v>
      </c>
      <c r="CV226" s="389">
        <f t="shared" si="2626"/>
        <v>137.4881299</v>
      </c>
      <c r="CW226" s="390">
        <f t="shared" si="2627"/>
        <v>475.8947505</v>
      </c>
      <c r="CX226" s="391"/>
      <c r="CY226" s="384">
        <v>11.0</v>
      </c>
      <c r="CZ226" s="385" t="s">
        <v>45</v>
      </c>
      <c r="DA226" s="386" t="s">
        <v>136</v>
      </c>
      <c r="DB226" s="386" t="s">
        <v>134</v>
      </c>
      <c r="DC226" s="387">
        <f>ADHK!DC226</f>
        <v>1771</v>
      </c>
      <c r="DD226" s="387">
        <f>'Produksi dan Harga'!AI104</f>
        <v>775395.6217</v>
      </c>
      <c r="DE226" s="387">
        <f t="shared" si="2628"/>
        <v>1373.225646</v>
      </c>
      <c r="DF226" s="388"/>
      <c r="DG226" s="387">
        <f t="shared" si="2629"/>
        <v>0</v>
      </c>
      <c r="DH226" s="388"/>
      <c r="DI226" s="387"/>
      <c r="DJ226" s="387">
        <f t="shared" si="2630"/>
        <v>0</v>
      </c>
      <c r="DK226" s="387">
        <f t="shared" si="2631"/>
        <v>1373.225646</v>
      </c>
      <c r="DL226" s="388">
        <v>0.224147321887</v>
      </c>
      <c r="DM226" s="389">
        <f t="shared" si="2632"/>
        <v>307.8048509</v>
      </c>
      <c r="DN226" s="390">
        <f t="shared" si="2633"/>
        <v>1065.420795</v>
      </c>
      <c r="DO226" s="391"/>
      <c r="DP226" s="384">
        <v>11.0</v>
      </c>
      <c r="DQ226" s="385" t="s">
        <v>45</v>
      </c>
      <c r="DR226" s="386" t="s">
        <v>136</v>
      </c>
      <c r="DS226" s="386" t="s">
        <v>134</v>
      </c>
      <c r="DT226" s="387">
        <f>ADHK!DT226</f>
        <v>853</v>
      </c>
      <c r="DU226" s="387">
        <f>'Produksi dan Harga'!AN104</f>
        <v>772959.8012</v>
      </c>
      <c r="DV226" s="387">
        <f t="shared" si="2634"/>
        <v>659.3347104</v>
      </c>
      <c r="DW226" s="388"/>
      <c r="DX226" s="387">
        <f t="shared" si="2635"/>
        <v>0</v>
      </c>
      <c r="DY226" s="388"/>
      <c r="DZ226" s="387"/>
      <c r="EA226" s="387">
        <f t="shared" si="2636"/>
        <v>0</v>
      </c>
      <c r="EB226" s="387">
        <f t="shared" si="2637"/>
        <v>659.3347104</v>
      </c>
      <c r="EC226" s="388">
        <v>0.224147321887</v>
      </c>
      <c r="ED226" s="389">
        <f t="shared" si="2638"/>
        <v>147.7881096</v>
      </c>
      <c r="EE226" s="390">
        <f t="shared" si="2639"/>
        <v>511.5466008</v>
      </c>
      <c r="EF226" s="391"/>
      <c r="EG226" s="384">
        <v>11.0</v>
      </c>
      <c r="EH226" s="385" t="s">
        <v>45</v>
      </c>
      <c r="EI226" s="386" t="s">
        <v>136</v>
      </c>
      <c r="EJ226" s="386" t="s">
        <v>134</v>
      </c>
      <c r="EK226" s="387">
        <f>ADHK!EK226</f>
        <v>603</v>
      </c>
      <c r="EL226" s="387">
        <f>'Produksi dan Harga'!AS104</f>
        <v>798030.87</v>
      </c>
      <c r="EM226" s="387">
        <f t="shared" si="2640"/>
        <v>481.2126146</v>
      </c>
      <c r="EN226" s="388"/>
      <c r="EO226" s="387">
        <f t="shared" si="2641"/>
        <v>0</v>
      </c>
      <c r="EP226" s="388"/>
      <c r="EQ226" s="387"/>
      <c r="ER226" s="387">
        <f t="shared" si="2642"/>
        <v>0</v>
      </c>
      <c r="ES226" s="387">
        <f t="shared" si="2643"/>
        <v>481.2126146</v>
      </c>
      <c r="ET226" s="388">
        <v>0.224147321887</v>
      </c>
      <c r="EU226" s="389">
        <f t="shared" si="2644"/>
        <v>107.8625188</v>
      </c>
      <c r="EV226" s="390">
        <f t="shared" si="2645"/>
        <v>373.3500958</v>
      </c>
      <c r="EW226" s="391"/>
      <c r="EX226" s="384">
        <v>11.0</v>
      </c>
      <c r="EY226" s="385" t="s">
        <v>45</v>
      </c>
      <c r="EZ226" s="386" t="s">
        <v>136</v>
      </c>
      <c r="FA226" s="386" t="s">
        <v>134</v>
      </c>
      <c r="FB226" s="387">
        <f>ADHK!FB226</f>
        <v>829</v>
      </c>
      <c r="FC226" s="387">
        <f>'Produksi dan Harga'!AX104</f>
        <v>865381.1803</v>
      </c>
      <c r="FD226" s="387">
        <f t="shared" si="2646"/>
        <v>717.4009985</v>
      </c>
      <c r="FE226" s="388"/>
      <c r="FF226" s="387">
        <f t="shared" si="2647"/>
        <v>0</v>
      </c>
      <c r="FG226" s="388"/>
      <c r="FH226" s="387"/>
      <c r="FI226" s="387">
        <f t="shared" si="2648"/>
        <v>0</v>
      </c>
      <c r="FJ226" s="387">
        <f t="shared" si="2649"/>
        <v>717.4009985</v>
      </c>
      <c r="FK226" s="388">
        <v>0.224147321887</v>
      </c>
      <c r="FL226" s="389">
        <f t="shared" si="2650"/>
        <v>160.8035125</v>
      </c>
      <c r="FM226" s="390">
        <f t="shared" si="2651"/>
        <v>556.597486</v>
      </c>
      <c r="FN226" s="391"/>
      <c r="FO226" s="384">
        <v>11.0</v>
      </c>
      <c r="FP226" s="385" t="s">
        <v>45</v>
      </c>
      <c r="FQ226" s="386" t="s">
        <v>136</v>
      </c>
      <c r="FR226" s="386" t="s">
        <v>134</v>
      </c>
      <c r="FS226" s="387">
        <f>ADHK!FS226</f>
        <v>565</v>
      </c>
      <c r="FT226" s="387">
        <f>'Produksi dan Harga'!BC104</f>
        <v>871681.8924</v>
      </c>
      <c r="FU226" s="387">
        <f t="shared" si="2652"/>
        <v>492.5002692</v>
      </c>
      <c r="FV226" s="388"/>
      <c r="FW226" s="387">
        <f t="shared" si="2653"/>
        <v>0</v>
      </c>
      <c r="FX226" s="388"/>
      <c r="FY226" s="387"/>
      <c r="FZ226" s="387">
        <f t="shared" si="2654"/>
        <v>0</v>
      </c>
      <c r="GA226" s="387">
        <f t="shared" si="2655"/>
        <v>492.5002692</v>
      </c>
      <c r="GB226" s="388">
        <v>0.224147321887</v>
      </c>
      <c r="GC226" s="389">
        <f t="shared" si="2656"/>
        <v>110.3926164</v>
      </c>
      <c r="GD226" s="390">
        <f t="shared" si="2657"/>
        <v>382.1076528</v>
      </c>
      <c r="GE226" s="391"/>
      <c r="GF226" s="384">
        <v>11.0</v>
      </c>
      <c r="GG226" s="385" t="s">
        <v>45</v>
      </c>
      <c r="GH226" s="386" t="s">
        <v>136</v>
      </c>
      <c r="GI226" s="386" t="s">
        <v>134</v>
      </c>
      <c r="GJ226" s="387">
        <f>ADHK!GJ226</f>
        <v>311.4</v>
      </c>
      <c r="GK226" s="387">
        <f>'Produksi dan Harga'!BH104</f>
        <v>913771.4269</v>
      </c>
      <c r="GL226" s="387">
        <f t="shared" si="2658"/>
        <v>284.5484223</v>
      </c>
      <c r="GM226" s="388"/>
      <c r="GN226" s="387">
        <f t="shared" si="2659"/>
        <v>0</v>
      </c>
      <c r="GO226" s="388"/>
      <c r="GP226" s="387"/>
      <c r="GQ226" s="387">
        <f t="shared" si="2660"/>
        <v>0</v>
      </c>
      <c r="GR226" s="387">
        <f t="shared" si="2661"/>
        <v>284.5484223</v>
      </c>
      <c r="GS226" s="388">
        <v>0.224147321887</v>
      </c>
      <c r="GT226" s="389">
        <f t="shared" si="2662"/>
        <v>63.78076682</v>
      </c>
      <c r="GU226" s="390">
        <f t="shared" si="2663"/>
        <v>220.7676555</v>
      </c>
      <c r="GV226" s="391"/>
      <c r="GW226" s="384">
        <v>11.0</v>
      </c>
      <c r="GX226" s="385" t="s">
        <v>45</v>
      </c>
      <c r="GY226" s="386" t="s">
        <v>136</v>
      </c>
      <c r="GZ226" s="386" t="s">
        <v>134</v>
      </c>
      <c r="HA226" s="387">
        <f>ADHK!HA226</f>
        <v>544.5</v>
      </c>
      <c r="HB226" s="387">
        <f>'Produksi dan Harga'!BM104</f>
        <v>1017366.509</v>
      </c>
      <c r="HC226" s="387">
        <f t="shared" si="2664"/>
        <v>553.956064</v>
      </c>
      <c r="HD226" s="388"/>
      <c r="HE226" s="387">
        <f t="shared" si="2665"/>
        <v>0</v>
      </c>
      <c r="HF226" s="388"/>
      <c r="HG226" s="387"/>
      <c r="HH226" s="387">
        <f t="shared" si="2666"/>
        <v>0</v>
      </c>
      <c r="HI226" s="387">
        <f t="shared" si="2667"/>
        <v>553.956064</v>
      </c>
      <c r="HJ226" s="388">
        <v>0.224147321887</v>
      </c>
      <c r="HK226" s="389">
        <f t="shared" si="2668"/>
        <v>124.1677682</v>
      </c>
      <c r="HL226" s="390">
        <f t="shared" si="2669"/>
        <v>429.7882958</v>
      </c>
      <c r="HM226" s="391"/>
      <c r="HN226" s="384">
        <v>11.0</v>
      </c>
      <c r="HO226" s="385" t="s">
        <v>45</v>
      </c>
      <c r="HP226" s="386" t="s">
        <v>136</v>
      </c>
      <c r="HQ226" s="386" t="s">
        <v>134</v>
      </c>
      <c r="HR226" s="387">
        <f>ADHK!HR226</f>
        <v>1739.95</v>
      </c>
      <c r="HS226" s="387">
        <f>'Produksi dan Harga'!BR104</f>
        <v>1110603.632</v>
      </c>
      <c r="HT226" s="387">
        <f t="shared" si="2670"/>
        <v>1932.39479</v>
      </c>
      <c r="HU226" s="388"/>
      <c r="HV226" s="387">
        <f t="shared" si="2671"/>
        <v>0</v>
      </c>
      <c r="HW226" s="388"/>
      <c r="HX226" s="387"/>
      <c r="HY226" s="387">
        <f t="shared" si="2672"/>
        <v>0</v>
      </c>
      <c r="HZ226" s="387">
        <f t="shared" si="2673"/>
        <v>1932.39479</v>
      </c>
      <c r="IA226" s="388">
        <v>0.224147321887</v>
      </c>
      <c r="IB226" s="389">
        <f t="shared" si="2674"/>
        <v>433.1411169</v>
      </c>
      <c r="IC226" s="390">
        <f t="shared" si="2675"/>
        <v>1499.253673</v>
      </c>
      <c r="ID226" s="391"/>
      <c r="IE226" s="384">
        <v>11.0</v>
      </c>
      <c r="IF226" s="385" t="s">
        <v>45</v>
      </c>
      <c r="IG226" s="386" t="s">
        <v>136</v>
      </c>
      <c r="IH226" s="386" t="s">
        <v>134</v>
      </c>
      <c r="II226" s="387">
        <f>ADHK!II226</f>
        <v>1042.93</v>
      </c>
      <c r="IJ226" s="387">
        <f>'Produksi dan Harga'!BW104</f>
        <v>1262989.435</v>
      </c>
      <c r="IK226" s="387">
        <f t="shared" si="2676"/>
        <v>1317.209571</v>
      </c>
      <c r="IL226" s="388"/>
      <c r="IM226" s="387">
        <f t="shared" si="2677"/>
        <v>0</v>
      </c>
      <c r="IN226" s="388"/>
      <c r="IO226" s="387"/>
      <c r="IP226" s="387">
        <f t="shared" si="2678"/>
        <v>0</v>
      </c>
      <c r="IQ226" s="387">
        <f t="shared" si="2679"/>
        <v>1317.209571</v>
      </c>
      <c r="IR226" s="388">
        <v>0.224147321887</v>
      </c>
      <c r="IS226" s="389">
        <f t="shared" si="2680"/>
        <v>295.2489978</v>
      </c>
      <c r="IT226" s="390">
        <f t="shared" si="2681"/>
        <v>1021.960574</v>
      </c>
      <c r="IU226" s="391"/>
      <c r="IV226" s="384">
        <v>11.0</v>
      </c>
      <c r="IW226" s="385" t="s">
        <v>45</v>
      </c>
      <c r="IX226" s="386" t="s">
        <v>136</v>
      </c>
      <c r="IY226" s="386" t="s">
        <v>134</v>
      </c>
      <c r="IZ226" s="387">
        <f>ADHK!IZ226</f>
        <v>709.84</v>
      </c>
      <c r="JA226" s="387">
        <f>'Produksi dan Harga'!CB104</f>
        <v>1214603.992</v>
      </c>
      <c r="JB226" s="387">
        <f t="shared" si="2682"/>
        <v>862.1744977</v>
      </c>
      <c r="JC226" s="388"/>
      <c r="JD226" s="387">
        <f t="shared" si="2683"/>
        <v>0</v>
      </c>
      <c r="JE226" s="388"/>
      <c r="JF226" s="387"/>
      <c r="JG226" s="387">
        <f t="shared" si="2684"/>
        <v>0</v>
      </c>
      <c r="JH226" s="387">
        <f t="shared" si="2685"/>
        <v>862.1744977</v>
      </c>
      <c r="JI226" s="388">
        <v>0.224147321887</v>
      </c>
      <c r="JJ226" s="389">
        <f t="shared" si="2686"/>
        <v>193.2541047</v>
      </c>
      <c r="JK226" s="390">
        <f t="shared" si="2687"/>
        <v>668.9203931</v>
      </c>
      <c r="JL226" s="391"/>
      <c r="JM226" s="384">
        <v>11.0</v>
      </c>
      <c r="JN226" s="385" t="s">
        <v>45</v>
      </c>
      <c r="JO226" s="386" t="s">
        <v>136</v>
      </c>
      <c r="JP226" s="386" t="s">
        <v>134</v>
      </c>
      <c r="JQ226" s="387" t="str">
        <f>ADHK!JQ226</f>
        <v/>
      </c>
      <c r="JR226" s="387"/>
      <c r="JS226" s="387">
        <f t="shared" si="2688"/>
        <v>0</v>
      </c>
      <c r="JT226" s="388"/>
      <c r="JU226" s="387">
        <f t="shared" si="2689"/>
        <v>0</v>
      </c>
      <c r="JV226" s="388"/>
      <c r="JW226" s="387"/>
      <c r="JX226" s="387">
        <f t="shared" si="2690"/>
        <v>0</v>
      </c>
      <c r="JY226" s="387">
        <f t="shared" si="2691"/>
        <v>0</v>
      </c>
      <c r="JZ226" s="388">
        <v>0.224147321887</v>
      </c>
      <c r="KA226" s="389">
        <f t="shared" si="2692"/>
        <v>0</v>
      </c>
      <c r="KB226" s="390">
        <f t="shared" si="2693"/>
        <v>0</v>
      </c>
      <c r="KC226" s="391"/>
      <c r="KD226" s="384">
        <v>11.0</v>
      </c>
      <c r="KE226" s="385" t="s">
        <v>45</v>
      </c>
      <c r="KF226" s="386" t="s">
        <v>136</v>
      </c>
      <c r="KG226" s="386" t="s">
        <v>134</v>
      </c>
      <c r="KH226" s="387" t="str">
        <f>ADHK!KH226</f>
        <v/>
      </c>
      <c r="KI226" s="387"/>
      <c r="KJ226" s="387">
        <f t="shared" si="2694"/>
        <v>0</v>
      </c>
      <c r="KK226" s="388"/>
      <c r="KL226" s="387">
        <f t="shared" si="2695"/>
        <v>0</v>
      </c>
      <c r="KM226" s="388"/>
      <c r="KN226" s="387"/>
      <c r="KO226" s="387">
        <f t="shared" si="2696"/>
        <v>0</v>
      </c>
      <c r="KP226" s="387">
        <f t="shared" si="2697"/>
        <v>0</v>
      </c>
      <c r="KQ226" s="388">
        <v>0.224147321887</v>
      </c>
      <c r="KR226" s="389">
        <f t="shared" si="2698"/>
        <v>0</v>
      </c>
      <c r="KS226" s="390">
        <f t="shared" si="2699"/>
        <v>0</v>
      </c>
      <c r="KT226" s="391"/>
      <c r="KU226" s="392"/>
    </row>
    <row r="227" ht="15.75" customHeight="1">
      <c r="A227" s="384">
        <v>12.0</v>
      </c>
      <c r="B227" s="385" t="s">
        <v>46</v>
      </c>
      <c r="C227" s="386" t="s">
        <v>136</v>
      </c>
      <c r="D227" s="386" t="s">
        <v>134</v>
      </c>
      <c r="E227" s="387">
        <f>ADHK!E227</f>
        <v>7033</v>
      </c>
      <c r="F227" s="387">
        <f>ADHK!F227</f>
        <v>262000.4806</v>
      </c>
      <c r="G227" s="387">
        <f t="shared" si="2592"/>
        <v>1842.64938</v>
      </c>
      <c r="H227" s="388"/>
      <c r="I227" s="387">
        <f t="shared" si="2593"/>
        <v>0</v>
      </c>
      <c r="J227" s="388"/>
      <c r="K227" s="387"/>
      <c r="L227" s="387">
        <f t="shared" si="2594"/>
        <v>0</v>
      </c>
      <c r="M227" s="387">
        <f t="shared" si="2595"/>
        <v>1842.64938</v>
      </c>
      <c r="N227" s="388">
        <v>0.224147321887</v>
      </c>
      <c r="O227" s="389">
        <f t="shared" si="2596"/>
        <v>413.0249238</v>
      </c>
      <c r="P227" s="390">
        <f t="shared" si="2597"/>
        <v>1429.624456</v>
      </c>
      <c r="Q227" s="391"/>
      <c r="R227" s="384">
        <v>12.0</v>
      </c>
      <c r="S227" s="385" t="s">
        <v>46</v>
      </c>
      <c r="T227" s="386" t="s">
        <v>136</v>
      </c>
      <c r="U227" s="386" t="s">
        <v>134</v>
      </c>
      <c r="V227" s="387">
        <f>ADHK!V227</f>
        <v>6091</v>
      </c>
      <c r="W227" s="387">
        <f>'Produksi dan Harga'!J105</f>
        <v>262444.3754</v>
      </c>
      <c r="X227" s="387">
        <f t="shared" si="2598"/>
        <v>1598.54869</v>
      </c>
      <c r="Y227" s="388"/>
      <c r="Z227" s="387">
        <f t="shared" si="2599"/>
        <v>0</v>
      </c>
      <c r="AA227" s="388"/>
      <c r="AB227" s="387"/>
      <c r="AC227" s="387">
        <f t="shared" si="2600"/>
        <v>0</v>
      </c>
      <c r="AD227" s="387">
        <f t="shared" si="2601"/>
        <v>1598.54869</v>
      </c>
      <c r="AE227" s="388">
        <v>0.224147321887</v>
      </c>
      <c r="AF227" s="389">
        <f t="shared" si="2602"/>
        <v>358.3104079</v>
      </c>
      <c r="AG227" s="390">
        <f t="shared" si="2603"/>
        <v>1240.238283</v>
      </c>
      <c r="AH227" s="391"/>
      <c r="AI227" s="384">
        <v>12.0</v>
      </c>
      <c r="AJ227" s="385" t="s">
        <v>46</v>
      </c>
      <c r="AK227" s="386" t="s">
        <v>136</v>
      </c>
      <c r="AL227" s="386" t="s">
        <v>134</v>
      </c>
      <c r="AM227" s="387">
        <f>ADHK!AM227</f>
        <v>6895</v>
      </c>
      <c r="AN227" s="387">
        <f>'Produksi dan Harga'!O105</f>
        <v>285602.9525</v>
      </c>
      <c r="AO227" s="387">
        <f t="shared" si="2604"/>
        <v>1969.232357</v>
      </c>
      <c r="AP227" s="388"/>
      <c r="AQ227" s="387">
        <f t="shared" si="2605"/>
        <v>0</v>
      </c>
      <c r="AR227" s="388"/>
      <c r="AS227" s="387"/>
      <c r="AT227" s="387">
        <f t="shared" si="2606"/>
        <v>0</v>
      </c>
      <c r="AU227" s="387">
        <f t="shared" si="2607"/>
        <v>1969.232357</v>
      </c>
      <c r="AV227" s="388">
        <v>0.224147321887</v>
      </c>
      <c r="AW227" s="389">
        <f t="shared" si="2608"/>
        <v>441.3981591</v>
      </c>
      <c r="AX227" s="390">
        <f t="shared" si="2609"/>
        <v>1527.834198</v>
      </c>
      <c r="AY227" s="391"/>
      <c r="AZ227" s="384">
        <v>12.0</v>
      </c>
      <c r="BA227" s="385" t="s">
        <v>46</v>
      </c>
      <c r="BB227" s="386" t="s">
        <v>136</v>
      </c>
      <c r="BC227" s="386" t="s">
        <v>134</v>
      </c>
      <c r="BD227" s="387">
        <f>ADHK!BD227</f>
        <v>7968</v>
      </c>
      <c r="BE227" s="387">
        <f>'Produksi dan Harga'!T105</f>
        <v>299455.6734</v>
      </c>
      <c r="BF227" s="387">
        <f t="shared" si="2610"/>
        <v>2386.062805</v>
      </c>
      <c r="BG227" s="388"/>
      <c r="BH227" s="387">
        <f t="shared" si="2611"/>
        <v>0</v>
      </c>
      <c r="BI227" s="388"/>
      <c r="BJ227" s="387"/>
      <c r="BK227" s="387">
        <f t="shared" si="2612"/>
        <v>0</v>
      </c>
      <c r="BL227" s="387">
        <f t="shared" si="2613"/>
        <v>2386.062805</v>
      </c>
      <c r="BM227" s="388">
        <v>0.224147321887</v>
      </c>
      <c r="BN227" s="389">
        <f t="shared" si="2614"/>
        <v>534.8295877</v>
      </c>
      <c r="BO227" s="390">
        <f t="shared" si="2615"/>
        <v>1851.233218</v>
      </c>
      <c r="BP227" s="391"/>
      <c r="BQ227" s="384">
        <v>12.0</v>
      </c>
      <c r="BR227" s="385" t="s">
        <v>46</v>
      </c>
      <c r="BS227" s="386" t="s">
        <v>136</v>
      </c>
      <c r="BT227" s="386" t="s">
        <v>134</v>
      </c>
      <c r="BU227" s="387">
        <f>ADHK!BU227</f>
        <v>9463</v>
      </c>
      <c r="BV227" s="387">
        <f>'Produksi dan Harga'!Y105</f>
        <v>338885.8484</v>
      </c>
      <c r="BW227" s="387">
        <f t="shared" si="2616"/>
        <v>3206.876783</v>
      </c>
      <c r="BX227" s="388"/>
      <c r="BY227" s="387">
        <f t="shared" si="2617"/>
        <v>0</v>
      </c>
      <c r="BZ227" s="388"/>
      <c r="CA227" s="387"/>
      <c r="CB227" s="387">
        <f t="shared" si="2618"/>
        <v>0</v>
      </c>
      <c r="CC227" s="387">
        <f t="shared" si="2619"/>
        <v>3206.876783</v>
      </c>
      <c r="CD227" s="388">
        <v>0.224147321887</v>
      </c>
      <c r="CE227" s="389">
        <f t="shared" si="2620"/>
        <v>718.8128426</v>
      </c>
      <c r="CF227" s="390">
        <f t="shared" si="2621"/>
        <v>2488.063941</v>
      </c>
      <c r="CG227" s="391"/>
      <c r="CH227" s="384">
        <v>12.0</v>
      </c>
      <c r="CI227" s="385" t="s">
        <v>46</v>
      </c>
      <c r="CJ227" s="386" t="s">
        <v>136</v>
      </c>
      <c r="CK227" s="386" t="s">
        <v>134</v>
      </c>
      <c r="CL227" s="387">
        <f>ADHK!CL227</f>
        <v>3904</v>
      </c>
      <c r="CM227" s="387">
        <f>'Produksi dan Harga'!AD105</f>
        <v>378358.1533</v>
      </c>
      <c r="CN227" s="387">
        <f t="shared" si="2622"/>
        <v>1477.110231</v>
      </c>
      <c r="CO227" s="388"/>
      <c r="CP227" s="387">
        <f t="shared" si="2623"/>
        <v>0</v>
      </c>
      <c r="CQ227" s="388"/>
      <c r="CR227" s="387"/>
      <c r="CS227" s="387">
        <f t="shared" si="2624"/>
        <v>0</v>
      </c>
      <c r="CT227" s="387">
        <f t="shared" si="2625"/>
        <v>1477.110231</v>
      </c>
      <c r="CU227" s="388">
        <v>0.224147321887</v>
      </c>
      <c r="CV227" s="389">
        <f t="shared" si="2626"/>
        <v>331.0903023</v>
      </c>
      <c r="CW227" s="390">
        <f t="shared" si="2627"/>
        <v>1146.019928</v>
      </c>
      <c r="CX227" s="391"/>
      <c r="CY227" s="384">
        <v>12.0</v>
      </c>
      <c r="CZ227" s="385" t="s">
        <v>46</v>
      </c>
      <c r="DA227" s="386" t="s">
        <v>136</v>
      </c>
      <c r="DB227" s="386" t="s">
        <v>134</v>
      </c>
      <c r="DC227" s="387">
        <f>ADHK!DC227</f>
        <v>10242</v>
      </c>
      <c r="DD227" s="387">
        <f>'Produksi dan Harga'!AI105</f>
        <v>411213.9786</v>
      </c>
      <c r="DE227" s="387">
        <f t="shared" si="2628"/>
        <v>4211.653569</v>
      </c>
      <c r="DF227" s="388"/>
      <c r="DG227" s="387">
        <f t="shared" si="2629"/>
        <v>0</v>
      </c>
      <c r="DH227" s="388"/>
      <c r="DI227" s="387"/>
      <c r="DJ227" s="387">
        <f t="shared" si="2630"/>
        <v>0</v>
      </c>
      <c r="DK227" s="387">
        <f t="shared" si="2631"/>
        <v>4211.653569</v>
      </c>
      <c r="DL227" s="388">
        <v>0.224147321887</v>
      </c>
      <c r="DM227" s="389">
        <f t="shared" si="2632"/>
        <v>944.0308683</v>
      </c>
      <c r="DN227" s="390">
        <f t="shared" si="2633"/>
        <v>3267.622701</v>
      </c>
      <c r="DO227" s="391"/>
      <c r="DP227" s="384">
        <v>12.0</v>
      </c>
      <c r="DQ227" s="385" t="s">
        <v>46</v>
      </c>
      <c r="DR227" s="386" t="s">
        <v>136</v>
      </c>
      <c r="DS227" s="386" t="s">
        <v>134</v>
      </c>
      <c r="DT227" s="387">
        <f>ADHK!DT227</f>
        <v>3974</v>
      </c>
      <c r="DU227" s="387">
        <f>'Produksi dan Harga'!AN105</f>
        <v>417131.4134</v>
      </c>
      <c r="DV227" s="387">
        <f t="shared" si="2634"/>
        <v>1657.680237</v>
      </c>
      <c r="DW227" s="388"/>
      <c r="DX227" s="387">
        <f t="shared" si="2635"/>
        <v>0</v>
      </c>
      <c r="DY227" s="388"/>
      <c r="DZ227" s="387"/>
      <c r="EA227" s="387">
        <f t="shared" si="2636"/>
        <v>0</v>
      </c>
      <c r="EB227" s="387">
        <f t="shared" si="2637"/>
        <v>1657.680237</v>
      </c>
      <c r="EC227" s="388">
        <v>0.224147321887</v>
      </c>
      <c r="ED227" s="389">
        <f t="shared" si="2638"/>
        <v>371.5645857</v>
      </c>
      <c r="EE227" s="390">
        <f t="shared" si="2639"/>
        <v>1286.115651</v>
      </c>
      <c r="EF227" s="391"/>
      <c r="EG227" s="384">
        <v>12.0</v>
      </c>
      <c r="EH227" s="385" t="s">
        <v>46</v>
      </c>
      <c r="EI227" s="386" t="s">
        <v>136</v>
      </c>
      <c r="EJ227" s="386" t="s">
        <v>134</v>
      </c>
      <c r="EK227" s="387">
        <f>ADHK!EK227</f>
        <v>3914</v>
      </c>
      <c r="EL227" s="387">
        <f>'Produksi dan Harga'!AS105</f>
        <v>439515.3978</v>
      </c>
      <c r="EM227" s="387">
        <f t="shared" si="2640"/>
        <v>1720.263267</v>
      </c>
      <c r="EN227" s="388"/>
      <c r="EO227" s="387">
        <f t="shared" si="2641"/>
        <v>0</v>
      </c>
      <c r="EP227" s="388"/>
      <c r="EQ227" s="387"/>
      <c r="ER227" s="387">
        <f t="shared" si="2642"/>
        <v>0</v>
      </c>
      <c r="ES227" s="387">
        <f t="shared" si="2643"/>
        <v>1720.263267</v>
      </c>
      <c r="ET227" s="388">
        <v>0.224147321887</v>
      </c>
      <c r="EU227" s="389">
        <f t="shared" si="2644"/>
        <v>385.5924043</v>
      </c>
      <c r="EV227" s="390">
        <f t="shared" si="2645"/>
        <v>1334.670863</v>
      </c>
      <c r="EW227" s="391"/>
      <c r="EX227" s="384">
        <v>12.0</v>
      </c>
      <c r="EY227" s="385" t="s">
        <v>46</v>
      </c>
      <c r="EZ227" s="386" t="s">
        <v>136</v>
      </c>
      <c r="FA227" s="386" t="s">
        <v>134</v>
      </c>
      <c r="FB227" s="387">
        <f>ADHK!FB227</f>
        <v>4384</v>
      </c>
      <c r="FC227" s="387">
        <f>'Produksi dan Harga'!AX105</f>
        <v>472406.9172</v>
      </c>
      <c r="FD227" s="387">
        <f t="shared" si="2646"/>
        <v>2071.031925</v>
      </c>
      <c r="FE227" s="388"/>
      <c r="FF227" s="387">
        <f t="shared" si="2647"/>
        <v>0</v>
      </c>
      <c r="FG227" s="388"/>
      <c r="FH227" s="387"/>
      <c r="FI227" s="387">
        <f t="shared" si="2648"/>
        <v>0</v>
      </c>
      <c r="FJ227" s="387">
        <f t="shared" si="2649"/>
        <v>2071.031925</v>
      </c>
      <c r="FK227" s="388">
        <v>0.224147321887</v>
      </c>
      <c r="FL227" s="389">
        <f t="shared" si="2650"/>
        <v>464.2162595</v>
      </c>
      <c r="FM227" s="390">
        <f t="shared" si="2651"/>
        <v>1606.815666</v>
      </c>
      <c r="FN227" s="391"/>
      <c r="FO227" s="384">
        <v>12.0</v>
      </c>
      <c r="FP227" s="385" t="s">
        <v>46</v>
      </c>
      <c r="FQ227" s="386" t="s">
        <v>136</v>
      </c>
      <c r="FR227" s="386" t="s">
        <v>134</v>
      </c>
      <c r="FS227" s="387">
        <f>ADHK!FS227</f>
        <v>1725</v>
      </c>
      <c r="FT227" s="387">
        <f>'Produksi dan Harga'!BC105</f>
        <v>438310.9858</v>
      </c>
      <c r="FU227" s="387">
        <f t="shared" si="2652"/>
        <v>756.0864506</v>
      </c>
      <c r="FV227" s="388"/>
      <c r="FW227" s="387">
        <f t="shared" si="2653"/>
        <v>0</v>
      </c>
      <c r="FX227" s="388"/>
      <c r="FY227" s="387"/>
      <c r="FZ227" s="387">
        <f t="shared" si="2654"/>
        <v>0</v>
      </c>
      <c r="GA227" s="387">
        <f t="shared" si="2655"/>
        <v>756.0864506</v>
      </c>
      <c r="GB227" s="388">
        <v>0.224147321887</v>
      </c>
      <c r="GC227" s="389">
        <f t="shared" si="2656"/>
        <v>169.474753</v>
      </c>
      <c r="GD227" s="390">
        <f t="shared" si="2657"/>
        <v>586.6116976</v>
      </c>
      <c r="GE227" s="391"/>
      <c r="GF227" s="384">
        <v>12.0</v>
      </c>
      <c r="GG227" s="385" t="s">
        <v>46</v>
      </c>
      <c r="GH227" s="386" t="s">
        <v>136</v>
      </c>
      <c r="GI227" s="386" t="s">
        <v>134</v>
      </c>
      <c r="GJ227" s="387">
        <f>ADHK!GJ227</f>
        <v>5411</v>
      </c>
      <c r="GK227" s="387">
        <f>'Produksi dan Harga'!BH105</f>
        <v>477190.8188</v>
      </c>
      <c r="GL227" s="387">
        <f t="shared" si="2658"/>
        <v>2582.079521</v>
      </c>
      <c r="GM227" s="388"/>
      <c r="GN227" s="387">
        <f t="shared" si="2659"/>
        <v>0</v>
      </c>
      <c r="GO227" s="388"/>
      <c r="GP227" s="387"/>
      <c r="GQ227" s="387">
        <f t="shared" si="2660"/>
        <v>0</v>
      </c>
      <c r="GR227" s="387">
        <f t="shared" si="2661"/>
        <v>2582.079521</v>
      </c>
      <c r="GS227" s="388">
        <v>0.224147321887</v>
      </c>
      <c r="GT227" s="389">
        <f t="shared" si="2662"/>
        <v>578.7662095</v>
      </c>
      <c r="GU227" s="390">
        <f t="shared" si="2663"/>
        <v>2003.313311</v>
      </c>
      <c r="GV227" s="391"/>
      <c r="GW227" s="384">
        <v>12.0</v>
      </c>
      <c r="GX227" s="385" t="s">
        <v>46</v>
      </c>
      <c r="GY227" s="386" t="s">
        <v>136</v>
      </c>
      <c r="GZ227" s="386" t="s">
        <v>134</v>
      </c>
      <c r="HA227" s="387">
        <f>ADHK!HA227</f>
        <v>4111.45</v>
      </c>
      <c r="HB227" s="387">
        <f>'Produksi dan Harga'!BM105</f>
        <v>519633.0664</v>
      </c>
      <c r="HC227" s="387">
        <f t="shared" si="2664"/>
        <v>2136.445371</v>
      </c>
      <c r="HD227" s="388"/>
      <c r="HE227" s="387">
        <f t="shared" si="2665"/>
        <v>0</v>
      </c>
      <c r="HF227" s="388"/>
      <c r="HG227" s="387"/>
      <c r="HH227" s="387">
        <f t="shared" si="2666"/>
        <v>0</v>
      </c>
      <c r="HI227" s="387">
        <f t="shared" si="2667"/>
        <v>2136.445371</v>
      </c>
      <c r="HJ227" s="388">
        <v>0.224147321887</v>
      </c>
      <c r="HK227" s="389">
        <f t="shared" si="2668"/>
        <v>478.8785082</v>
      </c>
      <c r="HL227" s="390">
        <f t="shared" si="2669"/>
        <v>1657.566863</v>
      </c>
      <c r="HM227" s="391"/>
      <c r="HN227" s="384">
        <v>12.0</v>
      </c>
      <c r="HO227" s="385" t="s">
        <v>46</v>
      </c>
      <c r="HP227" s="386" t="s">
        <v>136</v>
      </c>
      <c r="HQ227" s="386" t="s">
        <v>134</v>
      </c>
      <c r="HR227" s="387">
        <f>ADHK!HR227</f>
        <v>7718.65</v>
      </c>
      <c r="HS227" s="387">
        <f>'Produksi dan Harga'!BR105</f>
        <v>512446.7401</v>
      </c>
      <c r="HT227" s="387">
        <f t="shared" si="2670"/>
        <v>3955.39703</v>
      </c>
      <c r="HU227" s="388"/>
      <c r="HV227" s="387">
        <f t="shared" si="2671"/>
        <v>0</v>
      </c>
      <c r="HW227" s="388"/>
      <c r="HX227" s="387"/>
      <c r="HY227" s="387">
        <f t="shared" si="2672"/>
        <v>0</v>
      </c>
      <c r="HZ227" s="387">
        <f t="shared" si="2673"/>
        <v>3955.39703</v>
      </c>
      <c r="IA227" s="388">
        <v>0.224147321887</v>
      </c>
      <c r="IB227" s="389">
        <f t="shared" si="2674"/>
        <v>886.5916513</v>
      </c>
      <c r="IC227" s="390">
        <f t="shared" si="2675"/>
        <v>3068.805379</v>
      </c>
      <c r="ID227" s="391"/>
      <c r="IE227" s="384">
        <v>12.0</v>
      </c>
      <c r="IF227" s="385" t="s">
        <v>46</v>
      </c>
      <c r="IG227" s="386" t="s">
        <v>136</v>
      </c>
      <c r="IH227" s="386" t="s">
        <v>134</v>
      </c>
      <c r="II227" s="387">
        <f>ADHK!II227</f>
        <v>6313.29</v>
      </c>
      <c r="IJ227" s="387">
        <f>'Produksi dan Harga'!BW105</f>
        <v>511930.9363</v>
      </c>
      <c r="IK227" s="387">
        <f t="shared" si="2676"/>
        <v>3231.968461</v>
      </c>
      <c r="IL227" s="388"/>
      <c r="IM227" s="387">
        <f t="shared" si="2677"/>
        <v>0</v>
      </c>
      <c r="IN227" s="388"/>
      <c r="IO227" s="387"/>
      <c r="IP227" s="387">
        <f t="shared" si="2678"/>
        <v>0</v>
      </c>
      <c r="IQ227" s="387">
        <f t="shared" si="2679"/>
        <v>3231.968461</v>
      </c>
      <c r="IR227" s="388">
        <v>0.224147321887</v>
      </c>
      <c r="IS227" s="389">
        <f t="shared" si="2680"/>
        <v>724.4370749</v>
      </c>
      <c r="IT227" s="390">
        <f t="shared" si="2681"/>
        <v>2507.531386</v>
      </c>
      <c r="IU227" s="391"/>
      <c r="IV227" s="384">
        <v>12.0</v>
      </c>
      <c r="IW227" s="385" t="s">
        <v>46</v>
      </c>
      <c r="IX227" s="386" t="s">
        <v>136</v>
      </c>
      <c r="IY227" s="386" t="s">
        <v>134</v>
      </c>
      <c r="IZ227" s="387">
        <f>ADHK!IZ227</f>
        <v>7435.14</v>
      </c>
      <c r="JA227" s="387">
        <f>'Produksi dan Harga'!CB105</f>
        <v>543433.2575</v>
      </c>
      <c r="JB227" s="387">
        <f t="shared" si="2682"/>
        <v>4040.50235</v>
      </c>
      <c r="JC227" s="388"/>
      <c r="JD227" s="387">
        <f t="shared" si="2683"/>
        <v>0</v>
      </c>
      <c r="JE227" s="388"/>
      <c r="JF227" s="387"/>
      <c r="JG227" s="387">
        <f t="shared" si="2684"/>
        <v>0</v>
      </c>
      <c r="JH227" s="387">
        <f t="shared" si="2685"/>
        <v>4040.50235</v>
      </c>
      <c r="JI227" s="388">
        <v>0.224147321887</v>
      </c>
      <c r="JJ227" s="389">
        <f t="shared" si="2686"/>
        <v>905.6677808</v>
      </c>
      <c r="JK227" s="390">
        <f t="shared" si="2687"/>
        <v>3134.834569</v>
      </c>
      <c r="JL227" s="391"/>
      <c r="JM227" s="384">
        <v>12.0</v>
      </c>
      <c r="JN227" s="385" t="s">
        <v>46</v>
      </c>
      <c r="JO227" s="386" t="s">
        <v>136</v>
      </c>
      <c r="JP227" s="386" t="s">
        <v>134</v>
      </c>
      <c r="JQ227" s="387" t="str">
        <f>ADHK!JQ227</f>
        <v/>
      </c>
      <c r="JR227" s="387"/>
      <c r="JS227" s="387">
        <f t="shared" si="2688"/>
        <v>0</v>
      </c>
      <c r="JT227" s="388"/>
      <c r="JU227" s="387">
        <f t="shared" si="2689"/>
        <v>0</v>
      </c>
      <c r="JV227" s="388"/>
      <c r="JW227" s="387"/>
      <c r="JX227" s="387">
        <f t="shared" si="2690"/>
        <v>0</v>
      </c>
      <c r="JY227" s="387">
        <f t="shared" si="2691"/>
        <v>0</v>
      </c>
      <c r="JZ227" s="388">
        <v>0.224147321887</v>
      </c>
      <c r="KA227" s="389">
        <f t="shared" si="2692"/>
        <v>0</v>
      </c>
      <c r="KB227" s="390">
        <f t="shared" si="2693"/>
        <v>0</v>
      </c>
      <c r="KC227" s="391"/>
      <c r="KD227" s="384">
        <v>12.0</v>
      </c>
      <c r="KE227" s="385" t="s">
        <v>46</v>
      </c>
      <c r="KF227" s="386" t="s">
        <v>136</v>
      </c>
      <c r="KG227" s="386" t="s">
        <v>134</v>
      </c>
      <c r="KH227" s="387" t="str">
        <f>ADHK!KH227</f>
        <v/>
      </c>
      <c r="KI227" s="387"/>
      <c r="KJ227" s="387">
        <f t="shared" si="2694"/>
        <v>0</v>
      </c>
      <c r="KK227" s="388"/>
      <c r="KL227" s="387">
        <f t="shared" si="2695"/>
        <v>0</v>
      </c>
      <c r="KM227" s="388"/>
      <c r="KN227" s="387"/>
      <c r="KO227" s="387">
        <f t="shared" si="2696"/>
        <v>0</v>
      </c>
      <c r="KP227" s="387">
        <f t="shared" si="2697"/>
        <v>0</v>
      </c>
      <c r="KQ227" s="388">
        <v>0.224147321887</v>
      </c>
      <c r="KR227" s="389">
        <f t="shared" si="2698"/>
        <v>0</v>
      </c>
      <c r="KS227" s="390">
        <f t="shared" si="2699"/>
        <v>0</v>
      </c>
      <c r="KT227" s="391"/>
      <c r="KU227" s="392"/>
    </row>
    <row r="228" ht="15.75" customHeight="1">
      <c r="A228" s="384">
        <v>13.0</v>
      </c>
      <c r="B228" s="385" t="s">
        <v>47</v>
      </c>
      <c r="C228" s="386" t="s">
        <v>135</v>
      </c>
      <c r="D228" s="386" t="s">
        <v>134</v>
      </c>
      <c r="E228" s="387">
        <f>ADHK!E228</f>
        <v>20411</v>
      </c>
      <c r="F228" s="387">
        <f>ADHK!F228</f>
        <v>300048.662</v>
      </c>
      <c r="G228" s="387">
        <f t="shared" si="2592"/>
        <v>6124.29324</v>
      </c>
      <c r="H228" s="388"/>
      <c r="I228" s="387">
        <f t="shared" si="2593"/>
        <v>0</v>
      </c>
      <c r="J228" s="388"/>
      <c r="K228" s="387"/>
      <c r="L228" s="387">
        <f t="shared" si="2594"/>
        <v>0</v>
      </c>
      <c r="M228" s="387">
        <f t="shared" si="2595"/>
        <v>6124.29324</v>
      </c>
      <c r="N228" s="388">
        <v>0.224147321887</v>
      </c>
      <c r="O228" s="389">
        <f t="shared" si="2596"/>
        <v>1372.743928</v>
      </c>
      <c r="P228" s="390">
        <f t="shared" si="2597"/>
        <v>4751.549312</v>
      </c>
      <c r="Q228" s="391"/>
      <c r="R228" s="384">
        <v>13.0</v>
      </c>
      <c r="S228" s="385" t="s">
        <v>47</v>
      </c>
      <c r="T228" s="386" t="s">
        <v>135</v>
      </c>
      <c r="U228" s="386" t="s">
        <v>134</v>
      </c>
      <c r="V228" s="387">
        <f>ADHK!V228</f>
        <v>9808</v>
      </c>
      <c r="W228" s="387">
        <f>'Produksi dan Harga'!J106</f>
        <v>318969.1298</v>
      </c>
      <c r="X228" s="387">
        <f t="shared" si="2598"/>
        <v>3128.449225</v>
      </c>
      <c r="Y228" s="388"/>
      <c r="Z228" s="387">
        <f t="shared" si="2599"/>
        <v>0</v>
      </c>
      <c r="AA228" s="388"/>
      <c r="AB228" s="387"/>
      <c r="AC228" s="387">
        <f t="shared" si="2600"/>
        <v>0</v>
      </c>
      <c r="AD228" s="387">
        <f t="shared" si="2601"/>
        <v>3128.449225</v>
      </c>
      <c r="AE228" s="388">
        <v>0.224147321887</v>
      </c>
      <c r="AF228" s="389">
        <f t="shared" si="2602"/>
        <v>701.2335154</v>
      </c>
      <c r="AG228" s="390">
        <f t="shared" si="2603"/>
        <v>2427.21571</v>
      </c>
      <c r="AH228" s="391"/>
      <c r="AI228" s="384">
        <v>13.0</v>
      </c>
      <c r="AJ228" s="385" t="s">
        <v>47</v>
      </c>
      <c r="AK228" s="386" t="s">
        <v>135</v>
      </c>
      <c r="AL228" s="386" t="s">
        <v>134</v>
      </c>
      <c r="AM228" s="387">
        <f>ADHK!AM228</f>
        <v>11544</v>
      </c>
      <c r="AN228" s="387">
        <f>'Produksi dan Harga'!O106</f>
        <v>331926.2623</v>
      </c>
      <c r="AO228" s="387">
        <f t="shared" si="2604"/>
        <v>3831.756772</v>
      </c>
      <c r="AP228" s="388"/>
      <c r="AQ228" s="387">
        <f t="shared" si="2605"/>
        <v>0</v>
      </c>
      <c r="AR228" s="388"/>
      <c r="AS228" s="387"/>
      <c r="AT228" s="387">
        <f t="shared" si="2606"/>
        <v>0</v>
      </c>
      <c r="AU228" s="387">
        <f t="shared" si="2607"/>
        <v>3831.756772</v>
      </c>
      <c r="AV228" s="388">
        <v>0.224147321887</v>
      </c>
      <c r="AW228" s="389">
        <f t="shared" si="2608"/>
        <v>858.8780186</v>
      </c>
      <c r="AX228" s="390">
        <f t="shared" si="2609"/>
        <v>2972.878754</v>
      </c>
      <c r="AY228" s="391"/>
      <c r="AZ228" s="384">
        <v>13.0</v>
      </c>
      <c r="BA228" s="385" t="s">
        <v>47</v>
      </c>
      <c r="BB228" s="386" t="s">
        <v>135</v>
      </c>
      <c r="BC228" s="386" t="s">
        <v>134</v>
      </c>
      <c r="BD228" s="387">
        <f>ADHK!BD228</f>
        <v>26019</v>
      </c>
      <c r="BE228" s="387">
        <f>'Produksi dan Harga'!T106</f>
        <v>333215.099</v>
      </c>
      <c r="BF228" s="387">
        <f t="shared" si="2610"/>
        <v>8669.92366</v>
      </c>
      <c r="BG228" s="388"/>
      <c r="BH228" s="387">
        <f t="shared" si="2611"/>
        <v>0</v>
      </c>
      <c r="BI228" s="388"/>
      <c r="BJ228" s="387"/>
      <c r="BK228" s="387">
        <f t="shared" si="2612"/>
        <v>0</v>
      </c>
      <c r="BL228" s="387">
        <f t="shared" si="2613"/>
        <v>8669.92366</v>
      </c>
      <c r="BM228" s="388">
        <v>0.224147321887</v>
      </c>
      <c r="BN228" s="389">
        <f t="shared" si="2614"/>
        <v>1943.340169</v>
      </c>
      <c r="BO228" s="390">
        <f t="shared" si="2615"/>
        <v>6726.583491</v>
      </c>
      <c r="BP228" s="391"/>
      <c r="BQ228" s="384">
        <v>13.0</v>
      </c>
      <c r="BR228" s="385" t="s">
        <v>47</v>
      </c>
      <c r="BS228" s="386" t="s">
        <v>135</v>
      </c>
      <c r="BT228" s="386" t="s">
        <v>134</v>
      </c>
      <c r="BU228" s="387">
        <f>ADHK!BU228</f>
        <v>20763</v>
      </c>
      <c r="BV228" s="387">
        <f>'Produksi dan Harga'!Y106</f>
        <v>364696.9986</v>
      </c>
      <c r="BW228" s="387">
        <f t="shared" si="2616"/>
        <v>7572.203783</v>
      </c>
      <c r="BX228" s="388"/>
      <c r="BY228" s="387">
        <f t="shared" si="2617"/>
        <v>0</v>
      </c>
      <c r="BZ228" s="388"/>
      <c r="CA228" s="387"/>
      <c r="CB228" s="387">
        <f t="shared" si="2618"/>
        <v>0</v>
      </c>
      <c r="CC228" s="387">
        <f t="shared" si="2619"/>
        <v>7572.203783</v>
      </c>
      <c r="CD228" s="388">
        <v>0.224147321887</v>
      </c>
      <c r="CE228" s="389">
        <f t="shared" si="2620"/>
        <v>1697.289199</v>
      </c>
      <c r="CF228" s="390">
        <f t="shared" si="2621"/>
        <v>5874.914584</v>
      </c>
      <c r="CG228" s="391"/>
      <c r="CH228" s="384">
        <v>13.0</v>
      </c>
      <c r="CI228" s="385" t="s">
        <v>47</v>
      </c>
      <c r="CJ228" s="386" t="s">
        <v>135</v>
      </c>
      <c r="CK228" s="386" t="s">
        <v>134</v>
      </c>
      <c r="CL228" s="387">
        <f>ADHK!CL228</f>
        <v>11386</v>
      </c>
      <c r="CM228" s="387">
        <f>'Produksi dan Harga'!AD106</f>
        <v>382048.4982</v>
      </c>
      <c r="CN228" s="387">
        <f t="shared" si="2622"/>
        <v>4350.0042</v>
      </c>
      <c r="CO228" s="388"/>
      <c r="CP228" s="387">
        <f t="shared" si="2623"/>
        <v>0</v>
      </c>
      <c r="CQ228" s="388"/>
      <c r="CR228" s="387"/>
      <c r="CS228" s="387">
        <f t="shared" si="2624"/>
        <v>0</v>
      </c>
      <c r="CT228" s="387">
        <f t="shared" si="2625"/>
        <v>4350.0042</v>
      </c>
      <c r="CU228" s="388">
        <v>0.224147321887</v>
      </c>
      <c r="CV228" s="389">
        <f t="shared" si="2626"/>
        <v>975.0417917</v>
      </c>
      <c r="CW228" s="390">
        <f t="shared" si="2627"/>
        <v>3374.962409</v>
      </c>
      <c r="CX228" s="391"/>
      <c r="CY228" s="384">
        <v>13.0</v>
      </c>
      <c r="CZ228" s="385" t="s">
        <v>47</v>
      </c>
      <c r="DA228" s="386" t="s">
        <v>135</v>
      </c>
      <c r="DB228" s="386" t="s">
        <v>134</v>
      </c>
      <c r="DC228" s="387">
        <f>ADHK!DC228</f>
        <v>12982</v>
      </c>
      <c r="DD228" s="387">
        <f>'Produksi dan Harga'!AI106</f>
        <v>393752.2727</v>
      </c>
      <c r="DE228" s="387">
        <f t="shared" si="2628"/>
        <v>5111.692004</v>
      </c>
      <c r="DF228" s="388"/>
      <c r="DG228" s="387">
        <f t="shared" si="2629"/>
        <v>0</v>
      </c>
      <c r="DH228" s="388"/>
      <c r="DI228" s="387"/>
      <c r="DJ228" s="387">
        <f t="shared" si="2630"/>
        <v>0</v>
      </c>
      <c r="DK228" s="387">
        <f t="shared" si="2631"/>
        <v>5111.692004</v>
      </c>
      <c r="DL228" s="388">
        <v>0.224147321887</v>
      </c>
      <c r="DM228" s="389">
        <f t="shared" si="2632"/>
        <v>1145.772073</v>
      </c>
      <c r="DN228" s="390">
        <f t="shared" si="2633"/>
        <v>3965.919931</v>
      </c>
      <c r="DO228" s="391"/>
      <c r="DP228" s="384">
        <v>13.0</v>
      </c>
      <c r="DQ228" s="385" t="s">
        <v>47</v>
      </c>
      <c r="DR228" s="386" t="s">
        <v>135</v>
      </c>
      <c r="DS228" s="386" t="s">
        <v>134</v>
      </c>
      <c r="DT228" s="387">
        <f>ADHK!DT228</f>
        <v>5422</v>
      </c>
      <c r="DU228" s="387">
        <f>'Produksi dan Harga'!AN106</f>
        <v>411951.9169</v>
      </c>
      <c r="DV228" s="387">
        <f t="shared" si="2634"/>
        <v>2233.603293</v>
      </c>
      <c r="DW228" s="388"/>
      <c r="DX228" s="387">
        <f t="shared" si="2635"/>
        <v>0</v>
      </c>
      <c r="DY228" s="388"/>
      <c r="DZ228" s="387"/>
      <c r="EA228" s="387">
        <f t="shared" si="2636"/>
        <v>0</v>
      </c>
      <c r="EB228" s="387">
        <f t="shared" si="2637"/>
        <v>2233.603293</v>
      </c>
      <c r="EC228" s="388">
        <v>0.224147321887</v>
      </c>
      <c r="ED228" s="389">
        <f t="shared" si="2638"/>
        <v>500.6561964</v>
      </c>
      <c r="EE228" s="390">
        <f t="shared" si="2639"/>
        <v>1732.947097</v>
      </c>
      <c r="EF228" s="391"/>
      <c r="EG228" s="384">
        <v>13.0</v>
      </c>
      <c r="EH228" s="385" t="s">
        <v>47</v>
      </c>
      <c r="EI228" s="386" t="s">
        <v>135</v>
      </c>
      <c r="EJ228" s="386" t="s">
        <v>134</v>
      </c>
      <c r="EK228" s="387">
        <f>ADHK!EK228</f>
        <v>9967</v>
      </c>
      <c r="EL228" s="387">
        <f>'Produksi dan Harga'!AS106</f>
        <v>418300.0324</v>
      </c>
      <c r="EM228" s="387">
        <f t="shared" si="2640"/>
        <v>4169.196423</v>
      </c>
      <c r="EN228" s="388"/>
      <c r="EO228" s="387">
        <f t="shared" si="2641"/>
        <v>0</v>
      </c>
      <c r="EP228" s="388"/>
      <c r="EQ228" s="387"/>
      <c r="ER228" s="387">
        <f t="shared" si="2642"/>
        <v>0</v>
      </c>
      <c r="ES228" s="387">
        <f t="shared" si="2643"/>
        <v>4169.196423</v>
      </c>
      <c r="ET228" s="388">
        <v>0.224147321887</v>
      </c>
      <c r="EU228" s="389">
        <f t="shared" si="2644"/>
        <v>934.5142126</v>
      </c>
      <c r="EV228" s="390">
        <f t="shared" si="2645"/>
        <v>3234.68221</v>
      </c>
      <c r="EW228" s="391"/>
      <c r="EX228" s="384">
        <v>13.0</v>
      </c>
      <c r="EY228" s="385" t="s">
        <v>47</v>
      </c>
      <c r="EZ228" s="386" t="s">
        <v>135</v>
      </c>
      <c r="FA228" s="386" t="s">
        <v>134</v>
      </c>
      <c r="FB228" s="387">
        <f>ADHK!FB228</f>
        <v>7406</v>
      </c>
      <c r="FC228" s="387">
        <f>'Produksi dan Harga'!AX106</f>
        <v>440472.4866</v>
      </c>
      <c r="FD228" s="387">
        <f t="shared" si="2646"/>
        <v>3262.139236</v>
      </c>
      <c r="FE228" s="388"/>
      <c r="FF228" s="387">
        <f t="shared" si="2647"/>
        <v>0</v>
      </c>
      <c r="FG228" s="388"/>
      <c r="FH228" s="387"/>
      <c r="FI228" s="387">
        <f t="shared" si="2648"/>
        <v>0</v>
      </c>
      <c r="FJ228" s="387">
        <f t="shared" si="2649"/>
        <v>3262.139236</v>
      </c>
      <c r="FK228" s="388">
        <v>0.224147321887</v>
      </c>
      <c r="FL228" s="389">
        <f t="shared" si="2650"/>
        <v>731.1997734</v>
      </c>
      <c r="FM228" s="390">
        <f t="shared" si="2651"/>
        <v>2530.939463</v>
      </c>
      <c r="FN228" s="391"/>
      <c r="FO228" s="384">
        <v>13.0</v>
      </c>
      <c r="FP228" s="385" t="s">
        <v>47</v>
      </c>
      <c r="FQ228" s="386" t="s">
        <v>135</v>
      </c>
      <c r="FR228" s="386" t="s">
        <v>134</v>
      </c>
      <c r="FS228" s="387">
        <f>ADHK!FS228</f>
        <v>6429</v>
      </c>
      <c r="FT228" s="387">
        <f>'Produksi dan Harga'!BC106</f>
        <v>437539.9835</v>
      </c>
      <c r="FU228" s="387">
        <f t="shared" si="2652"/>
        <v>2812.944554</v>
      </c>
      <c r="FV228" s="388"/>
      <c r="FW228" s="387">
        <f t="shared" si="2653"/>
        <v>0</v>
      </c>
      <c r="FX228" s="388"/>
      <c r="FY228" s="387"/>
      <c r="FZ228" s="387">
        <f t="shared" si="2654"/>
        <v>0</v>
      </c>
      <c r="GA228" s="387">
        <f t="shared" si="2655"/>
        <v>2812.944554</v>
      </c>
      <c r="GB228" s="388">
        <v>0.224147321887</v>
      </c>
      <c r="GC228" s="389">
        <f t="shared" si="2656"/>
        <v>630.5139884</v>
      </c>
      <c r="GD228" s="390">
        <f t="shared" si="2657"/>
        <v>2182.430566</v>
      </c>
      <c r="GE228" s="391"/>
      <c r="GF228" s="384">
        <v>13.0</v>
      </c>
      <c r="GG228" s="385" t="s">
        <v>47</v>
      </c>
      <c r="GH228" s="386" t="s">
        <v>135</v>
      </c>
      <c r="GI228" s="386" t="s">
        <v>134</v>
      </c>
      <c r="GJ228" s="387">
        <f>ADHK!GJ228</f>
        <v>10093</v>
      </c>
      <c r="GK228" s="387">
        <f>'Produksi dan Harga'!BH106</f>
        <v>450095.2923</v>
      </c>
      <c r="GL228" s="387">
        <f t="shared" si="2658"/>
        <v>4542.811785</v>
      </c>
      <c r="GM228" s="388"/>
      <c r="GN228" s="387">
        <f t="shared" si="2659"/>
        <v>0</v>
      </c>
      <c r="GO228" s="388"/>
      <c r="GP228" s="387"/>
      <c r="GQ228" s="387">
        <f t="shared" si="2660"/>
        <v>0</v>
      </c>
      <c r="GR228" s="387">
        <f t="shared" si="2661"/>
        <v>4542.811785</v>
      </c>
      <c r="GS228" s="388">
        <v>0.224147321887</v>
      </c>
      <c r="GT228" s="389">
        <f t="shared" si="2662"/>
        <v>1018.259096</v>
      </c>
      <c r="GU228" s="390">
        <f t="shared" si="2663"/>
        <v>3524.55269</v>
      </c>
      <c r="GV228" s="391"/>
      <c r="GW228" s="384">
        <v>13.0</v>
      </c>
      <c r="GX228" s="385" t="s">
        <v>47</v>
      </c>
      <c r="GY228" s="386" t="s">
        <v>135</v>
      </c>
      <c r="GZ228" s="386" t="s">
        <v>134</v>
      </c>
      <c r="HA228" s="387">
        <f>ADHK!HA228</f>
        <v>9614.12</v>
      </c>
      <c r="HB228" s="387">
        <f>'Produksi dan Harga'!BM106</f>
        <v>475554.3257</v>
      </c>
      <c r="HC228" s="387">
        <f t="shared" si="2664"/>
        <v>4572.036354</v>
      </c>
      <c r="HD228" s="388"/>
      <c r="HE228" s="387">
        <f t="shared" si="2665"/>
        <v>0</v>
      </c>
      <c r="HF228" s="388"/>
      <c r="HG228" s="387"/>
      <c r="HH228" s="387">
        <f t="shared" si="2666"/>
        <v>0</v>
      </c>
      <c r="HI228" s="387">
        <f t="shared" si="2667"/>
        <v>4572.036354</v>
      </c>
      <c r="HJ228" s="388">
        <v>0.224147321887</v>
      </c>
      <c r="HK228" s="389">
        <f t="shared" si="2668"/>
        <v>1024.809704</v>
      </c>
      <c r="HL228" s="390">
        <f t="shared" si="2669"/>
        <v>3547.22665</v>
      </c>
      <c r="HM228" s="391"/>
      <c r="HN228" s="384">
        <v>13.0</v>
      </c>
      <c r="HO228" s="385" t="s">
        <v>47</v>
      </c>
      <c r="HP228" s="386" t="s">
        <v>135</v>
      </c>
      <c r="HQ228" s="386" t="s">
        <v>134</v>
      </c>
      <c r="HR228" s="387">
        <f>ADHK!HR228</f>
        <v>10470.16</v>
      </c>
      <c r="HS228" s="387">
        <f>'Produksi dan Harga'!BR106</f>
        <v>469066.0733</v>
      </c>
      <c r="HT228" s="387">
        <f t="shared" si="2670"/>
        <v>4911.196838</v>
      </c>
      <c r="HU228" s="388"/>
      <c r="HV228" s="387">
        <f t="shared" si="2671"/>
        <v>0</v>
      </c>
      <c r="HW228" s="388"/>
      <c r="HX228" s="387"/>
      <c r="HY228" s="387">
        <f t="shared" si="2672"/>
        <v>0</v>
      </c>
      <c r="HZ228" s="387">
        <f t="shared" si="2673"/>
        <v>4911.196838</v>
      </c>
      <c r="IA228" s="388">
        <v>0.224147321887</v>
      </c>
      <c r="IB228" s="389">
        <f t="shared" si="2674"/>
        <v>1100.831619</v>
      </c>
      <c r="IC228" s="390">
        <f t="shared" si="2675"/>
        <v>3810.36522</v>
      </c>
      <c r="ID228" s="391"/>
      <c r="IE228" s="384">
        <v>13.0</v>
      </c>
      <c r="IF228" s="385" t="s">
        <v>47</v>
      </c>
      <c r="IG228" s="386" t="s">
        <v>135</v>
      </c>
      <c r="IH228" s="386" t="s">
        <v>134</v>
      </c>
      <c r="II228" s="387">
        <f>ADHK!II228</f>
        <v>10011.32</v>
      </c>
      <c r="IJ228" s="387">
        <f>'Produksi dan Harga'!BW106</f>
        <v>481679.6722</v>
      </c>
      <c r="IK228" s="387">
        <f t="shared" si="2676"/>
        <v>4822.249336</v>
      </c>
      <c r="IL228" s="388"/>
      <c r="IM228" s="387">
        <f t="shared" si="2677"/>
        <v>0</v>
      </c>
      <c r="IN228" s="388"/>
      <c r="IO228" s="387"/>
      <c r="IP228" s="387">
        <f t="shared" si="2678"/>
        <v>0</v>
      </c>
      <c r="IQ228" s="387">
        <f t="shared" si="2679"/>
        <v>4822.249336</v>
      </c>
      <c r="IR228" s="388">
        <v>0.224147321887</v>
      </c>
      <c r="IS228" s="389">
        <f t="shared" si="2680"/>
        <v>1080.894274</v>
      </c>
      <c r="IT228" s="390">
        <f t="shared" si="2681"/>
        <v>3741.355062</v>
      </c>
      <c r="IU228" s="391"/>
      <c r="IV228" s="384">
        <v>13.0</v>
      </c>
      <c r="IW228" s="385" t="s">
        <v>47</v>
      </c>
      <c r="IX228" s="386" t="s">
        <v>135</v>
      </c>
      <c r="IY228" s="386" t="s">
        <v>134</v>
      </c>
      <c r="IZ228" s="387">
        <f>ADHK!IZ228</f>
        <v>12858.49</v>
      </c>
      <c r="JA228" s="387">
        <f>'Produksi dan Harga'!CB106</f>
        <v>509720.9198</v>
      </c>
      <c r="JB228" s="387">
        <f t="shared" si="2682"/>
        <v>6554.241351</v>
      </c>
      <c r="JC228" s="388"/>
      <c r="JD228" s="387">
        <f t="shared" si="2683"/>
        <v>0</v>
      </c>
      <c r="JE228" s="388"/>
      <c r="JF228" s="387"/>
      <c r="JG228" s="387">
        <f t="shared" si="2684"/>
        <v>0</v>
      </c>
      <c r="JH228" s="387">
        <f t="shared" si="2685"/>
        <v>6554.241351</v>
      </c>
      <c r="JI228" s="388">
        <v>0.224147321887</v>
      </c>
      <c r="JJ228" s="389">
        <f t="shared" si="2686"/>
        <v>1469.115646</v>
      </c>
      <c r="JK228" s="390">
        <f t="shared" si="2687"/>
        <v>5085.125705</v>
      </c>
      <c r="JL228" s="391"/>
      <c r="JM228" s="384">
        <v>13.0</v>
      </c>
      <c r="JN228" s="385" t="s">
        <v>47</v>
      </c>
      <c r="JO228" s="386" t="s">
        <v>135</v>
      </c>
      <c r="JP228" s="386" t="s">
        <v>134</v>
      </c>
      <c r="JQ228" s="387" t="str">
        <f>ADHK!JQ228</f>
        <v/>
      </c>
      <c r="JR228" s="387"/>
      <c r="JS228" s="387">
        <f t="shared" si="2688"/>
        <v>0</v>
      </c>
      <c r="JT228" s="388"/>
      <c r="JU228" s="387">
        <f t="shared" si="2689"/>
        <v>0</v>
      </c>
      <c r="JV228" s="388"/>
      <c r="JW228" s="387"/>
      <c r="JX228" s="387">
        <f t="shared" si="2690"/>
        <v>0</v>
      </c>
      <c r="JY228" s="387">
        <f t="shared" si="2691"/>
        <v>0</v>
      </c>
      <c r="JZ228" s="388">
        <v>0.224147321887</v>
      </c>
      <c r="KA228" s="389">
        <f t="shared" si="2692"/>
        <v>0</v>
      </c>
      <c r="KB228" s="390">
        <f t="shared" si="2693"/>
        <v>0</v>
      </c>
      <c r="KC228" s="391"/>
      <c r="KD228" s="384">
        <v>13.0</v>
      </c>
      <c r="KE228" s="385" t="s">
        <v>47</v>
      </c>
      <c r="KF228" s="386" t="s">
        <v>135</v>
      </c>
      <c r="KG228" s="386" t="s">
        <v>134</v>
      </c>
      <c r="KH228" s="387" t="str">
        <f>ADHK!KH228</f>
        <v/>
      </c>
      <c r="KI228" s="387"/>
      <c r="KJ228" s="387">
        <f t="shared" si="2694"/>
        <v>0</v>
      </c>
      <c r="KK228" s="388"/>
      <c r="KL228" s="387">
        <f t="shared" si="2695"/>
        <v>0</v>
      </c>
      <c r="KM228" s="388"/>
      <c r="KN228" s="387"/>
      <c r="KO228" s="387">
        <f t="shared" si="2696"/>
        <v>0</v>
      </c>
      <c r="KP228" s="387">
        <f t="shared" si="2697"/>
        <v>0</v>
      </c>
      <c r="KQ228" s="388">
        <v>0.224147321887</v>
      </c>
      <c r="KR228" s="389">
        <f t="shared" si="2698"/>
        <v>0</v>
      </c>
      <c r="KS228" s="390">
        <f t="shared" si="2699"/>
        <v>0</v>
      </c>
      <c r="KT228" s="391"/>
      <c r="KU228" s="392"/>
    </row>
    <row r="229" ht="15.75" customHeight="1">
      <c r="A229" s="384">
        <v>14.0</v>
      </c>
      <c r="B229" s="385" t="s">
        <v>48</v>
      </c>
      <c r="C229" s="386" t="s">
        <v>135</v>
      </c>
      <c r="D229" s="386" t="s">
        <v>134</v>
      </c>
      <c r="E229" s="387">
        <f>ADHK!E229</f>
        <v>10441</v>
      </c>
      <c r="F229" s="387">
        <f>ADHK!F229</f>
        <v>302329.8087</v>
      </c>
      <c r="G229" s="387">
        <f t="shared" si="2592"/>
        <v>3156.625532</v>
      </c>
      <c r="H229" s="388"/>
      <c r="I229" s="387">
        <f t="shared" si="2593"/>
        <v>0</v>
      </c>
      <c r="J229" s="388"/>
      <c r="K229" s="387"/>
      <c r="L229" s="387">
        <f t="shared" si="2594"/>
        <v>0</v>
      </c>
      <c r="M229" s="387">
        <f t="shared" si="2595"/>
        <v>3156.625532</v>
      </c>
      <c r="N229" s="388">
        <v>0.224147321887</v>
      </c>
      <c r="O229" s="389">
        <f t="shared" si="2596"/>
        <v>707.5491592</v>
      </c>
      <c r="P229" s="390">
        <f t="shared" si="2597"/>
        <v>2449.076373</v>
      </c>
      <c r="Q229" s="391"/>
      <c r="R229" s="384">
        <v>14.0</v>
      </c>
      <c r="S229" s="385" t="s">
        <v>48</v>
      </c>
      <c r="T229" s="386" t="s">
        <v>135</v>
      </c>
      <c r="U229" s="386" t="s">
        <v>134</v>
      </c>
      <c r="V229" s="387">
        <f>ADHK!V229</f>
        <v>8486</v>
      </c>
      <c r="W229" s="387">
        <f>'Produksi dan Harga'!J107</f>
        <v>323425.9628</v>
      </c>
      <c r="X229" s="387">
        <f t="shared" si="2598"/>
        <v>2744.592721</v>
      </c>
      <c r="Y229" s="388"/>
      <c r="Z229" s="387">
        <f t="shared" si="2599"/>
        <v>0</v>
      </c>
      <c r="AA229" s="388"/>
      <c r="AB229" s="387"/>
      <c r="AC229" s="387">
        <f t="shared" si="2600"/>
        <v>0</v>
      </c>
      <c r="AD229" s="387">
        <f t="shared" si="2601"/>
        <v>2744.592721</v>
      </c>
      <c r="AE229" s="388">
        <v>0.224147321887</v>
      </c>
      <c r="AF229" s="389">
        <f t="shared" si="2602"/>
        <v>615.193108</v>
      </c>
      <c r="AG229" s="390">
        <f t="shared" si="2603"/>
        <v>2129.399613</v>
      </c>
      <c r="AH229" s="391"/>
      <c r="AI229" s="384">
        <v>14.0</v>
      </c>
      <c r="AJ229" s="385" t="s">
        <v>48</v>
      </c>
      <c r="AK229" s="386" t="s">
        <v>135</v>
      </c>
      <c r="AL229" s="386" t="s">
        <v>134</v>
      </c>
      <c r="AM229" s="387">
        <f>ADHK!AM229</f>
        <v>10792</v>
      </c>
      <c r="AN229" s="387">
        <f>'Produksi dan Harga'!O107</f>
        <v>344646.7473</v>
      </c>
      <c r="AO229" s="387">
        <f t="shared" si="2604"/>
        <v>3719.427697</v>
      </c>
      <c r="AP229" s="388"/>
      <c r="AQ229" s="387">
        <f t="shared" si="2605"/>
        <v>0</v>
      </c>
      <c r="AR229" s="388"/>
      <c r="AS229" s="387"/>
      <c r="AT229" s="387">
        <f t="shared" si="2606"/>
        <v>0</v>
      </c>
      <c r="AU229" s="387">
        <f t="shared" si="2607"/>
        <v>3719.427697</v>
      </c>
      <c r="AV229" s="388">
        <v>0.224147321887</v>
      </c>
      <c r="AW229" s="389">
        <f t="shared" si="2608"/>
        <v>833.6997572</v>
      </c>
      <c r="AX229" s="390">
        <f t="shared" si="2609"/>
        <v>2885.72794</v>
      </c>
      <c r="AY229" s="391"/>
      <c r="AZ229" s="384">
        <v>14.0</v>
      </c>
      <c r="BA229" s="385" t="s">
        <v>48</v>
      </c>
      <c r="BB229" s="386" t="s">
        <v>135</v>
      </c>
      <c r="BC229" s="386" t="s">
        <v>134</v>
      </c>
      <c r="BD229" s="387">
        <f>ADHK!BD229</f>
        <v>16063</v>
      </c>
      <c r="BE229" s="387">
        <f>'Produksi dan Harga'!T107</f>
        <v>354027.042</v>
      </c>
      <c r="BF229" s="387">
        <f t="shared" si="2610"/>
        <v>5686.736376</v>
      </c>
      <c r="BG229" s="388"/>
      <c r="BH229" s="387">
        <f t="shared" si="2611"/>
        <v>0</v>
      </c>
      <c r="BI229" s="388"/>
      <c r="BJ229" s="387"/>
      <c r="BK229" s="387">
        <f t="shared" si="2612"/>
        <v>0</v>
      </c>
      <c r="BL229" s="387">
        <f t="shared" si="2613"/>
        <v>5686.736376</v>
      </c>
      <c r="BM229" s="388">
        <v>0.224147321887</v>
      </c>
      <c r="BN229" s="389">
        <f t="shared" si="2614"/>
        <v>1274.666729</v>
      </c>
      <c r="BO229" s="390">
        <f t="shared" si="2615"/>
        <v>4412.069647</v>
      </c>
      <c r="BP229" s="391"/>
      <c r="BQ229" s="384">
        <v>14.0</v>
      </c>
      <c r="BR229" s="385" t="s">
        <v>48</v>
      </c>
      <c r="BS229" s="386" t="s">
        <v>135</v>
      </c>
      <c r="BT229" s="386" t="s">
        <v>134</v>
      </c>
      <c r="BU229" s="387">
        <f>ADHK!BU229</f>
        <v>17155</v>
      </c>
      <c r="BV229" s="387">
        <f>'Produksi dan Harga'!Y107</f>
        <v>390703.6481</v>
      </c>
      <c r="BW229" s="387">
        <f t="shared" si="2616"/>
        <v>6702.521083</v>
      </c>
      <c r="BX229" s="388"/>
      <c r="BY229" s="387">
        <f t="shared" si="2617"/>
        <v>0</v>
      </c>
      <c r="BZ229" s="388"/>
      <c r="CA229" s="387"/>
      <c r="CB229" s="387">
        <f t="shared" si="2618"/>
        <v>0</v>
      </c>
      <c r="CC229" s="387">
        <f t="shared" si="2619"/>
        <v>6702.521083</v>
      </c>
      <c r="CD229" s="388">
        <v>0.224147321887</v>
      </c>
      <c r="CE229" s="389">
        <f t="shared" si="2620"/>
        <v>1502.352151</v>
      </c>
      <c r="CF229" s="390">
        <f t="shared" si="2621"/>
        <v>5200.168933</v>
      </c>
      <c r="CG229" s="391"/>
      <c r="CH229" s="384">
        <v>14.0</v>
      </c>
      <c r="CI229" s="385" t="s">
        <v>48</v>
      </c>
      <c r="CJ229" s="386" t="s">
        <v>135</v>
      </c>
      <c r="CK229" s="386" t="s">
        <v>134</v>
      </c>
      <c r="CL229" s="387">
        <f>ADHK!CL229</f>
        <v>8854</v>
      </c>
      <c r="CM229" s="387">
        <f>'Produksi dan Harga'!AD107</f>
        <v>410041.1974</v>
      </c>
      <c r="CN229" s="387">
        <f t="shared" si="2622"/>
        <v>3630.504762</v>
      </c>
      <c r="CO229" s="388"/>
      <c r="CP229" s="387">
        <f t="shared" si="2623"/>
        <v>0</v>
      </c>
      <c r="CQ229" s="388"/>
      <c r="CR229" s="387"/>
      <c r="CS229" s="387">
        <f t="shared" si="2624"/>
        <v>0</v>
      </c>
      <c r="CT229" s="387">
        <f t="shared" si="2625"/>
        <v>3630.504762</v>
      </c>
      <c r="CU229" s="388">
        <v>0.224147321887</v>
      </c>
      <c r="CV229" s="389">
        <f t="shared" si="2626"/>
        <v>813.7679195</v>
      </c>
      <c r="CW229" s="390">
        <f t="shared" si="2627"/>
        <v>2816.736843</v>
      </c>
      <c r="CX229" s="391"/>
      <c r="CY229" s="384">
        <v>14.0</v>
      </c>
      <c r="CZ229" s="385" t="s">
        <v>48</v>
      </c>
      <c r="DA229" s="386" t="s">
        <v>135</v>
      </c>
      <c r="DB229" s="386" t="s">
        <v>134</v>
      </c>
      <c r="DC229" s="387">
        <f>ADHK!DC229</f>
        <v>10433</v>
      </c>
      <c r="DD229" s="387">
        <f>'Produksi dan Harga'!AI107</f>
        <v>430993.2846</v>
      </c>
      <c r="DE229" s="387">
        <f t="shared" si="2628"/>
        <v>4496.552939</v>
      </c>
      <c r="DF229" s="388"/>
      <c r="DG229" s="387">
        <f t="shared" si="2629"/>
        <v>0</v>
      </c>
      <c r="DH229" s="388"/>
      <c r="DI229" s="387"/>
      <c r="DJ229" s="387">
        <f t="shared" si="2630"/>
        <v>0</v>
      </c>
      <c r="DK229" s="387">
        <f t="shared" si="2631"/>
        <v>4496.552939</v>
      </c>
      <c r="DL229" s="388">
        <v>0.224147321887</v>
      </c>
      <c r="DM229" s="389">
        <f t="shared" si="2632"/>
        <v>1007.890299</v>
      </c>
      <c r="DN229" s="390">
        <f t="shared" si="2633"/>
        <v>3488.66264</v>
      </c>
      <c r="DO229" s="391"/>
      <c r="DP229" s="384">
        <v>14.0</v>
      </c>
      <c r="DQ229" s="385" t="s">
        <v>48</v>
      </c>
      <c r="DR229" s="386" t="s">
        <v>135</v>
      </c>
      <c r="DS229" s="386" t="s">
        <v>134</v>
      </c>
      <c r="DT229" s="387">
        <f>ADHK!DT229</f>
        <v>3421</v>
      </c>
      <c r="DU229" s="387">
        <f>'Produksi dan Harga'!AN107</f>
        <v>452103.5945</v>
      </c>
      <c r="DV229" s="387">
        <f t="shared" si="2634"/>
        <v>1546.646397</v>
      </c>
      <c r="DW229" s="388"/>
      <c r="DX229" s="387">
        <f t="shared" si="2635"/>
        <v>0</v>
      </c>
      <c r="DY229" s="388"/>
      <c r="DZ229" s="387"/>
      <c r="EA229" s="387">
        <f t="shared" si="2636"/>
        <v>0</v>
      </c>
      <c r="EB229" s="387">
        <f t="shared" si="2637"/>
        <v>1546.646397</v>
      </c>
      <c r="EC229" s="388">
        <v>0.224147321887</v>
      </c>
      <c r="ED229" s="389">
        <f t="shared" si="2638"/>
        <v>346.6766477</v>
      </c>
      <c r="EE229" s="390">
        <f t="shared" si="2639"/>
        <v>1199.969749</v>
      </c>
      <c r="EF229" s="391"/>
      <c r="EG229" s="384">
        <v>14.0</v>
      </c>
      <c r="EH229" s="385" t="s">
        <v>48</v>
      </c>
      <c r="EI229" s="386" t="s">
        <v>135</v>
      </c>
      <c r="EJ229" s="386" t="s">
        <v>134</v>
      </c>
      <c r="EK229" s="387">
        <f>ADHK!EK229</f>
        <v>5809</v>
      </c>
      <c r="EL229" s="387">
        <f>'Produksi dan Harga'!AS107</f>
        <v>463452.5228</v>
      </c>
      <c r="EM229" s="387">
        <f t="shared" si="2640"/>
        <v>2692.195705</v>
      </c>
      <c r="EN229" s="388"/>
      <c r="EO229" s="387">
        <f t="shared" si="2641"/>
        <v>0</v>
      </c>
      <c r="EP229" s="388"/>
      <c r="EQ229" s="387"/>
      <c r="ER229" s="387">
        <f t="shared" si="2642"/>
        <v>0</v>
      </c>
      <c r="ES229" s="387">
        <f t="shared" si="2643"/>
        <v>2692.195705</v>
      </c>
      <c r="ET229" s="388">
        <v>0.224147321887</v>
      </c>
      <c r="EU229" s="389">
        <f t="shared" si="2644"/>
        <v>603.4484572</v>
      </c>
      <c r="EV229" s="390">
        <f t="shared" si="2645"/>
        <v>2088.747248</v>
      </c>
      <c r="EW229" s="391"/>
      <c r="EX229" s="384">
        <v>14.0</v>
      </c>
      <c r="EY229" s="385" t="s">
        <v>48</v>
      </c>
      <c r="EZ229" s="386" t="s">
        <v>135</v>
      </c>
      <c r="FA229" s="386" t="s">
        <v>134</v>
      </c>
      <c r="FB229" s="387">
        <f>ADHK!FB229</f>
        <v>4975</v>
      </c>
      <c r="FC229" s="387">
        <f>'Produksi dan Harga'!AX107</f>
        <v>490009.7103</v>
      </c>
      <c r="FD229" s="387">
        <f t="shared" si="2646"/>
        <v>2437.798309</v>
      </c>
      <c r="FE229" s="388"/>
      <c r="FF229" s="387">
        <f t="shared" si="2647"/>
        <v>0</v>
      </c>
      <c r="FG229" s="388"/>
      <c r="FH229" s="387"/>
      <c r="FI229" s="387">
        <f t="shared" si="2648"/>
        <v>0</v>
      </c>
      <c r="FJ229" s="387">
        <f t="shared" si="2649"/>
        <v>2437.798309</v>
      </c>
      <c r="FK229" s="388">
        <v>0.224147321887</v>
      </c>
      <c r="FL229" s="389">
        <f t="shared" si="2650"/>
        <v>546.4259622</v>
      </c>
      <c r="FM229" s="390">
        <f t="shared" si="2651"/>
        <v>1891.372347</v>
      </c>
      <c r="FN229" s="391"/>
      <c r="FO229" s="384">
        <v>14.0</v>
      </c>
      <c r="FP229" s="385" t="s">
        <v>48</v>
      </c>
      <c r="FQ229" s="386" t="s">
        <v>135</v>
      </c>
      <c r="FR229" s="386" t="s">
        <v>134</v>
      </c>
      <c r="FS229" s="387">
        <f>ADHK!FS229</f>
        <v>3563</v>
      </c>
      <c r="FT229" s="387">
        <f>'Produksi dan Harga'!BC107</f>
        <v>482544.533</v>
      </c>
      <c r="FU229" s="387">
        <f t="shared" si="2652"/>
        <v>1719.306171</v>
      </c>
      <c r="FV229" s="388"/>
      <c r="FW229" s="387">
        <f t="shared" si="2653"/>
        <v>0</v>
      </c>
      <c r="FX229" s="388"/>
      <c r="FY229" s="387"/>
      <c r="FZ229" s="387">
        <f t="shared" si="2654"/>
        <v>0</v>
      </c>
      <c r="GA229" s="387">
        <f t="shared" si="2655"/>
        <v>1719.306171</v>
      </c>
      <c r="GB229" s="388">
        <v>0.224147321887</v>
      </c>
      <c r="GC229" s="389">
        <f t="shared" si="2656"/>
        <v>385.3778738</v>
      </c>
      <c r="GD229" s="390">
        <f t="shared" si="2657"/>
        <v>1333.928297</v>
      </c>
      <c r="GE229" s="391"/>
      <c r="GF229" s="384">
        <v>14.0</v>
      </c>
      <c r="GG229" s="385" t="s">
        <v>48</v>
      </c>
      <c r="GH229" s="386" t="s">
        <v>135</v>
      </c>
      <c r="GI229" s="386" t="s">
        <v>134</v>
      </c>
      <c r="GJ229" s="387">
        <f>ADHK!GJ229</f>
        <v>6984.25</v>
      </c>
      <c r="GK229" s="387">
        <f>'Produksi dan Harga'!BH107</f>
        <v>453517.1818</v>
      </c>
      <c r="GL229" s="387">
        <f t="shared" si="2658"/>
        <v>3167.477377</v>
      </c>
      <c r="GM229" s="388"/>
      <c r="GN229" s="387">
        <f t="shared" si="2659"/>
        <v>0</v>
      </c>
      <c r="GO229" s="388"/>
      <c r="GP229" s="387"/>
      <c r="GQ229" s="387">
        <f t="shared" si="2660"/>
        <v>0</v>
      </c>
      <c r="GR229" s="387">
        <f t="shared" si="2661"/>
        <v>3167.477377</v>
      </c>
      <c r="GS229" s="388">
        <v>0.224147321887</v>
      </c>
      <c r="GT229" s="389">
        <f t="shared" si="2662"/>
        <v>709.9815712</v>
      </c>
      <c r="GU229" s="390">
        <f t="shared" si="2663"/>
        <v>2457.495806</v>
      </c>
      <c r="GV229" s="391"/>
      <c r="GW229" s="384">
        <v>14.0</v>
      </c>
      <c r="GX229" s="385" t="s">
        <v>48</v>
      </c>
      <c r="GY229" s="386" t="s">
        <v>135</v>
      </c>
      <c r="GZ229" s="386" t="s">
        <v>134</v>
      </c>
      <c r="HA229" s="387">
        <f>ADHK!HA229</f>
        <v>5393.14</v>
      </c>
      <c r="HB229" s="387">
        <f>'Produksi dan Harga'!BM107</f>
        <v>519086.9155</v>
      </c>
      <c r="HC229" s="387">
        <f t="shared" si="2664"/>
        <v>2799.508407</v>
      </c>
      <c r="HD229" s="388"/>
      <c r="HE229" s="387">
        <f t="shared" si="2665"/>
        <v>0</v>
      </c>
      <c r="HF229" s="388"/>
      <c r="HG229" s="387"/>
      <c r="HH229" s="387">
        <f t="shared" si="2666"/>
        <v>0</v>
      </c>
      <c r="HI229" s="387">
        <f t="shared" si="2667"/>
        <v>2799.508407</v>
      </c>
      <c r="HJ229" s="388">
        <v>0.224147321887</v>
      </c>
      <c r="HK229" s="389">
        <f t="shared" si="2668"/>
        <v>627.5023121</v>
      </c>
      <c r="HL229" s="390">
        <f t="shared" si="2669"/>
        <v>2172.006095</v>
      </c>
      <c r="HM229" s="391"/>
      <c r="HN229" s="384">
        <v>14.0</v>
      </c>
      <c r="HO229" s="385" t="s">
        <v>48</v>
      </c>
      <c r="HP229" s="386" t="s">
        <v>135</v>
      </c>
      <c r="HQ229" s="386" t="s">
        <v>134</v>
      </c>
      <c r="HR229" s="387">
        <f>ADHK!HR229</f>
        <v>6896.75</v>
      </c>
      <c r="HS229" s="387">
        <f>'Produksi dan Harga'!BR107</f>
        <v>519977.0379</v>
      </c>
      <c r="HT229" s="387">
        <f t="shared" si="2670"/>
        <v>3586.151636</v>
      </c>
      <c r="HU229" s="388"/>
      <c r="HV229" s="387">
        <f t="shared" si="2671"/>
        <v>0</v>
      </c>
      <c r="HW229" s="388"/>
      <c r="HX229" s="387"/>
      <c r="HY229" s="387">
        <f t="shared" si="2672"/>
        <v>0</v>
      </c>
      <c r="HZ229" s="387">
        <f t="shared" si="2673"/>
        <v>3586.151636</v>
      </c>
      <c r="IA229" s="388">
        <v>0.224147321887</v>
      </c>
      <c r="IB229" s="389">
        <f t="shared" si="2674"/>
        <v>803.8262851</v>
      </c>
      <c r="IC229" s="390">
        <f t="shared" si="2675"/>
        <v>2782.325351</v>
      </c>
      <c r="ID229" s="391"/>
      <c r="IE229" s="384">
        <v>14.0</v>
      </c>
      <c r="IF229" s="385" t="s">
        <v>48</v>
      </c>
      <c r="IG229" s="386" t="s">
        <v>135</v>
      </c>
      <c r="IH229" s="386" t="s">
        <v>134</v>
      </c>
      <c r="II229" s="387">
        <f>ADHK!II229</f>
        <v>6828.47</v>
      </c>
      <c r="IJ229" s="387">
        <f>'Produksi dan Harga'!BW107</f>
        <v>538127.1256</v>
      </c>
      <c r="IK229" s="387">
        <f t="shared" si="2676"/>
        <v>3674.584933</v>
      </c>
      <c r="IL229" s="388"/>
      <c r="IM229" s="387">
        <f t="shared" si="2677"/>
        <v>0</v>
      </c>
      <c r="IN229" s="388"/>
      <c r="IO229" s="387"/>
      <c r="IP229" s="387">
        <f t="shared" si="2678"/>
        <v>0</v>
      </c>
      <c r="IQ229" s="387">
        <f t="shared" si="2679"/>
        <v>3674.584933</v>
      </c>
      <c r="IR229" s="388">
        <v>0.224147321887</v>
      </c>
      <c r="IS229" s="389">
        <f t="shared" si="2680"/>
        <v>823.6483718</v>
      </c>
      <c r="IT229" s="390">
        <f t="shared" si="2681"/>
        <v>2850.936561</v>
      </c>
      <c r="IU229" s="391"/>
      <c r="IV229" s="384">
        <v>14.0</v>
      </c>
      <c r="IW229" s="385" t="s">
        <v>48</v>
      </c>
      <c r="IX229" s="386" t="s">
        <v>135</v>
      </c>
      <c r="IY229" s="386" t="s">
        <v>134</v>
      </c>
      <c r="IZ229" s="387">
        <f>ADHK!IZ229</f>
        <v>7171.16</v>
      </c>
      <c r="JA229" s="387">
        <f>'Produksi dan Harga'!CB107</f>
        <v>531054.4785</v>
      </c>
      <c r="JB229" s="387">
        <f t="shared" si="2682"/>
        <v>3808.276634</v>
      </c>
      <c r="JC229" s="388"/>
      <c r="JD229" s="387">
        <f t="shared" si="2683"/>
        <v>0</v>
      </c>
      <c r="JE229" s="388"/>
      <c r="JF229" s="387"/>
      <c r="JG229" s="387">
        <f t="shared" si="2684"/>
        <v>0</v>
      </c>
      <c r="JH229" s="387">
        <f t="shared" si="2685"/>
        <v>3808.276634</v>
      </c>
      <c r="JI229" s="388">
        <v>0.224147321887</v>
      </c>
      <c r="JJ229" s="389">
        <f t="shared" si="2686"/>
        <v>853.6150086</v>
      </c>
      <c r="JK229" s="390">
        <f t="shared" si="2687"/>
        <v>2954.661626</v>
      </c>
      <c r="JL229" s="391"/>
      <c r="JM229" s="384">
        <v>14.0</v>
      </c>
      <c r="JN229" s="385" t="s">
        <v>48</v>
      </c>
      <c r="JO229" s="386" t="s">
        <v>135</v>
      </c>
      <c r="JP229" s="386" t="s">
        <v>134</v>
      </c>
      <c r="JQ229" s="387" t="str">
        <f>ADHK!JQ229</f>
        <v/>
      </c>
      <c r="JR229" s="387"/>
      <c r="JS229" s="387">
        <f t="shared" si="2688"/>
        <v>0</v>
      </c>
      <c r="JT229" s="388"/>
      <c r="JU229" s="387">
        <f t="shared" si="2689"/>
        <v>0</v>
      </c>
      <c r="JV229" s="388"/>
      <c r="JW229" s="387"/>
      <c r="JX229" s="387">
        <f t="shared" si="2690"/>
        <v>0</v>
      </c>
      <c r="JY229" s="387">
        <f t="shared" si="2691"/>
        <v>0</v>
      </c>
      <c r="JZ229" s="388">
        <v>0.224147321887</v>
      </c>
      <c r="KA229" s="389">
        <f t="shared" si="2692"/>
        <v>0</v>
      </c>
      <c r="KB229" s="390">
        <f t="shared" si="2693"/>
        <v>0</v>
      </c>
      <c r="KC229" s="391"/>
      <c r="KD229" s="384">
        <v>14.0</v>
      </c>
      <c r="KE229" s="385" t="s">
        <v>48</v>
      </c>
      <c r="KF229" s="386" t="s">
        <v>135</v>
      </c>
      <c r="KG229" s="386" t="s">
        <v>134</v>
      </c>
      <c r="KH229" s="387" t="str">
        <f>ADHK!KH229</f>
        <v/>
      </c>
      <c r="KI229" s="387"/>
      <c r="KJ229" s="387">
        <f t="shared" si="2694"/>
        <v>0</v>
      </c>
      <c r="KK229" s="388"/>
      <c r="KL229" s="387">
        <f t="shared" si="2695"/>
        <v>0</v>
      </c>
      <c r="KM229" s="388"/>
      <c r="KN229" s="387"/>
      <c r="KO229" s="387">
        <f t="shared" si="2696"/>
        <v>0</v>
      </c>
      <c r="KP229" s="387">
        <f t="shared" si="2697"/>
        <v>0</v>
      </c>
      <c r="KQ229" s="388">
        <v>0.224147321887</v>
      </c>
      <c r="KR229" s="389">
        <f t="shared" si="2698"/>
        <v>0</v>
      </c>
      <c r="KS229" s="390">
        <f t="shared" si="2699"/>
        <v>0</v>
      </c>
      <c r="KT229" s="391"/>
      <c r="KU229" s="392"/>
    </row>
    <row r="230" ht="15.75" customHeight="1">
      <c r="A230" s="384">
        <v>15.0</v>
      </c>
      <c r="B230" s="385" t="s">
        <v>49</v>
      </c>
      <c r="C230" s="386" t="s">
        <v>133</v>
      </c>
      <c r="D230" s="386" t="s">
        <v>134</v>
      </c>
      <c r="E230" s="387">
        <f>ADHK!E230</f>
        <v>0</v>
      </c>
      <c r="F230" s="387">
        <f>ADHK!F230</f>
        <v>0</v>
      </c>
      <c r="G230" s="387">
        <f t="shared" si="2592"/>
        <v>0</v>
      </c>
      <c r="H230" s="388"/>
      <c r="I230" s="387">
        <f t="shared" si="2593"/>
        <v>0</v>
      </c>
      <c r="J230" s="388"/>
      <c r="K230" s="387"/>
      <c r="L230" s="387">
        <f t="shared" si="2594"/>
        <v>0</v>
      </c>
      <c r="M230" s="387">
        <f t="shared" si="2595"/>
        <v>0</v>
      </c>
      <c r="N230" s="388">
        <v>0.224147321887</v>
      </c>
      <c r="O230" s="389">
        <f t="shared" si="2596"/>
        <v>0</v>
      </c>
      <c r="P230" s="390">
        <f t="shared" si="2597"/>
        <v>0</v>
      </c>
      <c r="Q230" s="391"/>
      <c r="R230" s="384">
        <v>15.0</v>
      </c>
      <c r="S230" s="385" t="s">
        <v>49</v>
      </c>
      <c r="T230" s="386" t="s">
        <v>133</v>
      </c>
      <c r="U230" s="386" t="s">
        <v>134</v>
      </c>
      <c r="V230" s="387">
        <f>ADHK!V230</f>
        <v>0</v>
      </c>
      <c r="W230" s="387">
        <f>'Produksi dan Harga'!J108</f>
        <v>0</v>
      </c>
      <c r="X230" s="387">
        <f t="shared" si="2598"/>
        <v>0</v>
      </c>
      <c r="Y230" s="388"/>
      <c r="Z230" s="387">
        <f t="shared" si="2599"/>
        <v>0</v>
      </c>
      <c r="AA230" s="388"/>
      <c r="AB230" s="387"/>
      <c r="AC230" s="387">
        <f t="shared" si="2600"/>
        <v>0</v>
      </c>
      <c r="AD230" s="387">
        <f t="shared" si="2601"/>
        <v>0</v>
      </c>
      <c r="AE230" s="388">
        <v>0.224147321887</v>
      </c>
      <c r="AF230" s="389">
        <f t="shared" si="2602"/>
        <v>0</v>
      </c>
      <c r="AG230" s="390">
        <f t="shared" si="2603"/>
        <v>0</v>
      </c>
      <c r="AH230" s="391"/>
      <c r="AI230" s="384">
        <v>15.0</v>
      </c>
      <c r="AJ230" s="385" t="s">
        <v>49</v>
      </c>
      <c r="AK230" s="386" t="s">
        <v>133</v>
      </c>
      <c r="AL230" s="386" t="s">
        <v>134</v>
      </c>
      <c r="AM230" s="387">
        <f>ADHK!AM230</f>
        <v>0</v>
      </c>
      <c r="AN230" s="387">
        <f>'Produksi dan Harga'!O108</f>
        <v>0</v>
      </c>
      <c r="AO230" s="387">
        <f t="shared" si="2604"/>
        <v>0</v>
      </c>
      <c r="AP230" s="388"/>
      <c r="AQ230" s="387">
        <f t="shared" si="2605"/>
        <v>0</v>
      </c>
      <c r="AR230" s="388"/>
      <c r="AS230" s="387"/>
      <c r="AT230" s="387">
        <f t="shared" si="2606"/>
        <v>0</v>
      </c>
      <c r="AU230" s="387">
        <f t="shared" si="2607"/>
        <v>0</v>
      </c>
      <c r="AV230" s="388">
        <v>0.224147321887</v>
      </c>
      <c r="AW230" s="389">
        <f t="shared" si="2608"/>
        <v>0</v>
      </c>
      <c r="AX230" s="390">
        <f t="shared" si="2609"/>
        <v>0</v>
      </c>
      <c r="AY230" s="391"/>
      <c r="AZ230" s="384">
        <v>15.0</v>
      </c>
      <c r="BA230" s="385" t="s">
        <v>49</v>
      </c>
      <c r="BB230" s="386" t="s">
        <v>133</v>
      </c>
      <c r="BC230" s="386" t="s">
        <v>134</v>
      </c>
      <c r="BD230" s="387">
        <f>ADHK!BD230</f>
        <v>0</v>
      </c>
      <c r="BE230" s="387">
        <f>'Produksi dan Harga'!T108</f>
        <v>0</v>
      </c>
      <c r="BF230" s="387">
        <f t="shared" si="2610"/>
        <v>0</v>
      </c>
      <c r="BG230" s="388"/>
      <c r="BH230" s="387">
        <f t="shared" si="2611"/>
        <v>0</v>
      </c>
      <c r="BI230" s="388"/>
      <c r="BJ230" s="387"/>
      <c r="BK230" s="387">
        <f t="shared" si="2612"/>
        <v>0</v>
      </c>
      <c r="BL230" s="387">
        <f t="shared" si="2613"/>
        <v>0</v>
      </c>
      <c r="BM230" s="388">
        <v>0.224147321887</v>
      </c>
      <c r="BN230" s="389">
        <f t="shared" si="2614"/>
        <v>0</v>
      </c>
      <c r="BO230" s="390">
        <f t="shared" si="2615"/>
        <v>0</v>
      </c>
      <c r="BP230" s="391"/>
      <c r="BQ230" s="384">
        <v>15.0</v>
      </c>
      <c r="BR230" s="385" t="s">
        <v>49</v>
      </c>
      <c r="BS230" s="386" t="s">
        <v>133</v>
      </c>
      <c r="BT230" s="386" t="s">
        <v>134</v>
      </c>
      <c r="BU230" s="387">
        <f>ADHK!BU230</f>
        <v>0</v>
      </c>
      <c r="BV230" s="387">
        <f>'Produksi dan Harga'!Y108</f>
        <v>0</v>
      </c>
      <c r="BW230" s="387">
        <f t="shared" si="2616"/>
        <v>0</v>
      </c>
      <c r="BX230" s="388"/>
      <c r="BY230" s="387">
        <f t="shared" si="2617"/>
        <v>0</v>
      </c>
      <c r="BZ230" s="388"/>
      <c r="CA230" s="387"/>
      <c r="CB230" s="387">
        <f t="shared" si="2618"/>
        <v>0</v>
      </c>
      <c r="CC230" s="387">
        <f t="shared" si="2619"/>
        <v>0</v>
      </c>
      <c r="CD230" s="388">
        <v>0.224147321887</v>
      </c>
      <c r="CE230" s="389">
        <f t="shared" si="2620"/>
        <v>0</v>
      </c>
      <c r="CF230" s="390">
        <f t="shared" si="2621"/>
        <v>0</v>
      </c>
      <c r="CG230" s="391"/>
      <c r="CH230" s="384">
        <v>15.0</v>
      </c>
      <c r="CI230" s="385" t="s">
        <v>49</v>
      </c>
      <c r="CJ230" s="386" t="s">
        <v>133</v>
      </c>
      <c r="CK230" s="386" t="s">
        <v>134</v>
      </c>
      <c r="CL230" s="387">
        <f>ADHK!CL230</f>
        <v>0</v>
      </c>
      <c r="CM230" s="387">
        <f>'Produksi dan Harga'!AD108</f>
        <v>0</v>
      </c>
      <c r="CN230" s="387">
        <f t="shared" si="2622"/>
        <v>0</v>
      </c>
      <c r="CO230" s="388"/>
      <c r="CP230" s="387">
        <f t="shared" si="2623"/>
        <v>0</v>
      </c>
      <c r="CQ230" s="388"/>
      <c r="CR230" s="387"/>
      <c r="CS230" s="387">
        <f t="shared" si="2624"/>
        <v>0</v>
      </c>
      <c r="CT230" s="387">
        <f t="shared" si="2625"/>
        <v>0</v>
      </c>
      <c r="CU230" s="388">
        <v>0.224147321887</v>
      </c>
      <c r="CV230" s="389">
        <f t="shared" si="2626"/>
        <v>0</v>
      </c>
      <c r="CW230" s="390">
        <f t="shared" si="2627"/>
        <v>0</v>
      </c>
      <c r="CX230" s="391"/>
      <c r="CY230" s="384">
        <v>15.0</v>
      </c>
      <c r="CZ230" s="385" t="s">
        <v>49</v>
      </c>
      <c r="DA230" s="386" t="s">
        <v>133</v>
      </c>
      <c r="DB230" s="386" t="s">
        <v>134</v>
      </c>
      <c r="DC230" s="387">
        <f>ADHK!DC230</f>
        <v>1</v>
      </c>
      <c r="DD230" s="387">
        <f>'Produksi dan Harga'!AI108</f>
        <v>0</v>
      </c>
      <c r="DE230" s="387">
        <f t="shared" si="2628"/>
        <v>0</v>
      </c>
      <c r="DF230" s="388"/>
      <c r="DG230" s="387">
        <f t="shared" si="2629"/>
        <v>0</v>
      </c>
      <c r="DH230" s="388"/>
      <c r="DI230" s="387"/>
      <c r="DJ230" s="387">
        <f t="shared" si="2630"/>
        <v>0</v>
      </c>
      <c r="DK230" s="387">
        <f t="shared" si="2631"/>
        <v>0</v>
      </c>
      <c r="DL230" s="388">
        <v>0.224147321887</v>
      </c>
      <c r="DM230" s="389">
        <f t="shared" si="2632"/>
        <v>0</v>
      </c>
      <c r="DN230" s="390">
        <f t="shared" si="2633"/>
        <v>0</v>
      </c>
      <c r="DO230" s="391"/>
      <c r="DP230" s="384">
        <v>15.0</v>
      </c>
      <c r="DQ230" s="385" t="s">
        <v>49</v>
      </c>
      <c r="DR230" s="386" t="s">
        <v>133</v>
      </c>
      <c r="DS230" s="386" t="s">
        <v>134</v>
      </c>
      <c r="DT230" s="387">
        <f>ADHK!DT230</f>
        <v>0</v>
      </c>
      <c r="DU230" s="387">
        <f>'Produksi dan Harga'!AN108</f>
        <v>0</v>
      </c>
      <c r="DV230" s="387">
        <f t="shared" si="2634"/>
        <v>0</v>
      </c>
      <c r="DW230" s="388"/>
      <c r="DX230" s="387">
        <f t="shared" si="2635"/>
        <v>0</v>
      </c>
      <c r="DY230" s="388"/>
      <c r="DZ230" s="387"/>
      <c r="EA230" s="387">
        <f t="shared" si="2636"/>
        <v>0</v>
      </c>
      <c r="EB230" s="387">
        <f t="shared" si="2637"/>
        <v>0</v>
      </c>
      <c r="EC230" s="388">
        <v>0.224147321887</v>
      </c>
      <c r="ED230" s="389">
        <f t="shared" si="2638"/>
        <v>0</v>
      </c>
      <c r="EE230" s="390">
        <f t="shared" si="2639"/>
        <v>0</v>
      </c>
      <c r="EF230" s="391"/>
      <c r="EG230" s="384">
        <v>15.0</v>
      </c>
      <c r="EH230" s="385" t="s">
        <v>49</v>
      </c>
      <c r="EI230" s="386" t="s">
        <v>133</v>
      </c>
      <c r="EJ230" s="386" t="s">
        <v>134</v>
      </c>
      <c r="EK230" s="387">
        <f>ADHK!EK230</f>
        <v>0</v>
      </c>
      <c r="EL230" s="387">
        <f>'Produksi dan Harga'!AS108</f>
        <v>0</v>
      </c>
      <c r="EM230" s="387">
        <f t="shared" si="2640"/>
        <v>0</v>
      </c>
      <c r="EN230" s="388"/>
      <c r="EO230" s="387">
        <f t="shared" si="2641"/>
        <v>0</v>
      </c>
      <c r="EP230" s="388"/>
      <c r="EQ230" s="387"/>
      <c r="ER230" s="387">
        <f t="shared" si="2642"/>
        <v>0</v>
      </c>
      <c r="ES230" s="387">
        <f t="shared" si="2643"/>
        <v>0</v>
      </c>
      <c r="ET230" s="388">
        <v>0.224147321887</v>
      </c>
      <c r="EU230" s="389">
        <f t="shared" si="2644"/>
        <v>0</v>
      </c>
      <c r="EV230" s="390">
        <f t="shared" si="2645"/>
        <v>0</v>
      </c>
      <c r="EW230" s="391"/>
      <c r="EX230" s="384">
        <v>15.0</v>
      </c>
      <c r="EY230" s="385" t="s">
        <v>49</v>
      </c>
      <c r="EZ230" s="386" t="s">
        <v>133</v>
      </c>
      <c r="FA230" s="386" t="s">
        <v>134</v>
      </c>
      <c r="FB230" s="387">
        <f>ADHK!FB230</f>
        <v>0</v>
      </c>
      <c r="FC230" s="387">
        <f>'Produksi dan Harga'!AX108</f>
        <v>0</v>
      </c>
      <c r="FD230" s="387">
        <f t="shared" si="2646"/>
        <v>0</v>
      </c>
      <c r="FE230" s="388"/>
      <c r="FF230" s="387">
        <f t="shared" si="2647"/>
        <v>0</v>
      </c>
      <c r="FG230" s="388"/>
      <c r="FH230" s="387"/>
      <c r="FI230" s="387">
        <f t="shared" si="2648"/>
        <v>0</v>
      </c>
      <c r="FJ230" s="387">
        <f t="shared" si="2649"/>
        <v>0</v>
      </c>
      <c r="FK230" s="388">
        <v>0.224147321887</v>
      </c>
      <c r="FL230" s="389">
        <f t="shared" si="2650"/>
        <v>0</v>
      </c>
      <c r="FM230" s="390">
        <f t="shared" si="2651"/>
        <v>0</v>
      </c>
      <c r="FN230" s="391"/>
      <c r="FO230" s="384">
        <v>15.0</v>
      </c>
      <c r="FP230" s="385" t="s">
        <v>49</v>
      </c>
      <c r="FQ230" s="386" t="s">
        <v>133</v>
      </c>
      <c r="FR230" s="386" t="s">
        <v>134</v>
      </c>
      <c r="FS230" s="387">
        <f>ADHK!FS230</f>
        <v>0</v>
      </c>
      <c r="FT230" s="387">
        <f>'Produksi dan Harga'!BC108</f>
        <v>0</v>
      </c>
      <c r="FU230" s="387">
        <f t="shared" si="2652"/>
        <v>0</v>
      </c>
      <c r="FV230" s="388"/>
      <c r="FW230" s="387">
        <f t="shared" si="2653"/>
        <v>0</v>
      </c>
      <c r="FX230" s="388"/>
      <c r="FY230" s="387"/>
      <c r="FZ230" s="387">
        <f t="shared" si="2654"/>
        <v>0</v>
      </c>
      <c r="GA230" s="387">
        <f t="shared" si="2655"/>
        <v>0</v>
      </c>
      <c r="GB230" s="388">
        <v>0.224147321887</v>
      </c>
      <c r="GC230" s="389">
        <f t="shared" si="2656"/>
        <v>0</v>
      </c>
      <c r="GD230" s="390">
        <f t="shared" si="2657"/>
        <v>0</v>
      </c>
      <c r="GE230" s="391"/>
      <c r="GF230" s="384">
        <v>15.0</v>
      </c>
      <c r="GG230" s="385" t="s">
        <v>49</v>
      </c>
      <c r="GH230" s="386" t="s">
        <v>133</v>
      </c>
      <c r="GI230" s="386" t="s">
        <v>134</v>
      </c>
      <c r="GJ230" s="387">
        <f>ADHK!GJ230</f>
        <v>0</v>
      </c>
      <c r="GK230" s="387">
        <f>'Produksi dan Harga'!BH108</f>
        <v>0</v>
      </c>
      <c r="GL230" s="387">
        <f t="shared" si="2658"/>
        <v>0</v>
      </c>
      <c r="GM230" s="388"/>
      <c r="GN230" s="387">
        <f t="shared" si="2659"/>
        <v>0</v>
      </c>
      <c r="GO230" s="388"/>
      <c r="GP230" s="387"/>
      <c r="GQ230" s="387">
        <f t="shared" si="2660"/>
        <v>0</v>
      </c>
      <c r="GR230" s="387">
        <f t="shared" si="2661"/>
        <v>0</v>
      </c>
      <c r="GS230" s="388">
        <v>0.224147321887</v>
      </c>
      <c r="GT230" s="389">
        <f t="shared" si="2662"/>
        <v>0</v>
      </c>
      <c r="GU230" s="390">
        <f t="shared" si="2663"/>
        <v>0</v>
      </c>
      <c r="GV230" s="391"/>
      <c r="GW230" s="384">
        <v>15.0</v>
      </c>
      <c r="GX230" s="385" t="s">
        <v>49</v>
      </c>
      <c r="GY230" s="386" t="s">
        <v>133</v>
      </c>
      <c r="GZ230" s="386" t="s">
        <v>134</v>
      </c>
      <c r="HA230" s="387">
        <f>ADHK!HA230</f>
        <v>0</v>
      </c>
      <c r="HB230" s="387">
        <f>'Produksi dan Harga'!BM108</f>
        <v>0</v>
      </c>
      <c r="HC230" s="387">
        <f t="shared" si="2664"/>
        <v>0</v>
      </c>
      <c r="HD230" s="388"/>
      <c r="HE230" s="387">
        <f t="shared" si="2665"/>
        <v>0</v>
      </c>
      <c r="HF230" s="388"/>
      <c r="HG230" s="387"/>
      <c r="HH230" s="387">
        <f t="shared" si="2666"/>
        <v>0</v>
      </c>
      <c r="HI230" s="387">
        <f t="shared" si="2667"/>
        <v>0</v>
      </c>
      <c r="HJ230" s="388">
        <v>0.224147321887</v>
      </c>
      <c r="HK230" s="389">
        <f t="shared" si="2668"/>
        <v>0</v>
      </c>
      <c r="HL230" s="390">
        <f t="shared" si="2669"/>
        <v>0</v>
      </c>
      <c r="HM230" s="391"/>
      <c r="HN230" s="384">
        <v>15.0</v>
      </c>
      <c r="HO230" s="385" t="s">
        <v>49</v>
      </c>
      <c r="HP230" s="386" t="s">
        <v>133</v>
      </c>
      <c r="HQ230" s="386" t="s">
        <v>134</v>
      </c>
      <c r="HR230" s="387" t="str">
        <f>ADHK!HR230</f>
        <v/>
      </c>
      <c r="HS230" s="387">
        <f>'Produksi dan Harga'!BR108</f>
        <v>0</v>
      </c>
      <c r="HT230" s="387">
        <f t="shared" si="2670"/>
        <v>0</v>
      </c>
      <c r="HU230" s="388"/>
      <c r="HV230" s="387">
        <f t="shared" si="2671"/>
        <v>0</v>
      </c>
      <c r="HW230" s="388"/>
      <c r="HX230" s="387"/>
      <c r="HY230" s="387">
        <f t="shared" si="2672"/>
        <v>0</v>
      </c>
      <c r="HZ230" s="387">
        <f t="shared" si="2673"/>
        <v>0</v>
      </c>
      <c r="IA230" s="388">
        <v>0.224147321887</v>
      </c>
      <c r="IB230" s="389">
        <f t="shared" si="2674"/>
        <v>0</v>
      </c>
      <c r="IC230" s="390">
        <f t="shared" si="2675"/>
        <v>0</v>
      </c>
      <c r="ID230" s="391"/>
      <c r="IE230" s="384">
        <v>15.0</v>
      </c>
      <c r="IF230" s="385" t="s">
        <v>49</v>
      </c>
      <c r="IG230" s="386" t="s">
        <v>133</v>
      </c>
      <c r="IH230" s="386" t="s">
        <v>134</v>
      </c>
      <c r="II230" s="387">
        <f>ADHK!II230</f>
        <v>0</v>
      </c>
      <c r="IJ230" s="387">
        <f>'Produksi dan Harga'!BW108</f>
        <v>0</v>
      </c>
      <c r="IK230" s="387">
        <f t="shared" si="2676"/>
        <v>0</v>
      </c>
      <c r="IL230" s="388"/>
      <c r="IM230" s="387">
        <f t="shared" si="2677"/>
        <v>0</v>
      </c>
      <c r="IN230" s="388"/>
      <c r="IO230" s="387"/>
      <c r="IP230" s="387">
        <f t="shared" si="2678"/>
        <v>0</v>
      </c>
      <c r="IQ230" s="387">
        <f t="shared" si="2679"/>
        <v>0</v>
      </c>
      <c r="IR230" s="388">
        <v>0.224147321887</v>
      </c>
      <c r="IS230" s="389">
        <f t="shared" si="2680"/>
        <v>0</v>
      </c>
      <c r="IT230" s="390">
        <f t="shared" si="2681"/>
        <v>0</v>
      </c>
      <c r="IU230" s="391"/>
      <c r="IV230" s="384">
        <v>15.0</v>
      </c>
      <c r="IW230" s="385" t="s">
        <v>49</v>
      </c>
      <c r="IX230" s="386" t="s">
        <v>133</v>
      </c>
      <c r="IY230" s="386" t="s">
        <v>134</v>
      </c>
      <c r="IZ230" s="387" t="str">
        <f>ADHK!IZ230</f>
        <v/>
      </c>
      <c r="JA230" s="387">
        <f>'Produksi dan Harga'!CB108</f>
        <v>0</v>
      </c>
      <c r="JB230" s="387">
        <f t="shared" si="2682"/>
        <v>0</v>
      </c>
      <c r="JC230" s="388"/>
      <c r="JD230" s="387">
        <f t="shared" si="2683"/>
        <v>0</v>
      </c>
      <c r="JE230" s="388"/>
      <c r="JF230" s="387"/>
      <c r="JG230" s="387">
        <f t="shared" si="2684"/>
        <v>0</v>
      </c>
      <c r="JH230" s="387">
        <f t="shared" si="2685"/>
        <v>0</v>
      </c>
      <c r="JI230" s="388">
        <v>0.224147321887</v>
      </c>
      <c r="JJ230" s="389">
        <f t="shared" si="2686"/>
        <v>0</v>
      </c>
      <c r="JK230" s="390">
        <f t="shared" si="2687"/>
        <v>0</v>
      </c>
      <c r="JL230" s="391"/>
      <c r="JM230" s="384">
        <v>15.0</v>
      </c>
      <c r="JN230" s="385" t="s">
        <v>49</v>
      </c>
      <c r="JO230" s="386" t="s">
        <v>133</v>
      </c>
      <c r="JP230" s="386" t="s">
        <v>134</v>
      </c>
      <c r="JQ230" s="387" t="str">
        <f>ADHK!JQ230</f>
        <v/>
      </c>
      <c r="JR230" s="387"/>
      <c r="JS230" s="387">
        <f t="shared" si="2688"/>
        <v>0</v>
      </c>
      <c r="JT230" s="388"/>
      <c r="JU230" s="387">
        <f t="shared" si="2689"/>
        <v>0</v>
      </c>
      <c r="JV230" s="388"/>
      <c r="JW230" s="387"/>
      <c r="JX230" s="387">
        <f t="shared" si="2690"/>
        <v>0</v>
      </c>
      <c r="JY230" s="387">
        <f t="shared" si="2691"/>
        <v>0</v>
      </c>
      <c r="JZ230" s="388">
        <v>0.224147321887</v>
      </c>
      <c r="KA230" s="389">
        <f t="shared" si="2692"/>
        <v>0</v>
      </c>
      <c r="KB230" s="390">
        <f t="shared" si="2693"/>
        <v>0</v>
      </c>
      <c r="KC230" s="391"/>
      <c r="KD230" s="384">
        <v>15.0</v>
      </c>
      <c r="KE230" s="385" t="s">
        <v>49</v>
      </c>
      <c r="KF230" s="386" t="s">
        <v>133</v>
      </c>
      <c r="KG230" s="386" t="s">
        <v>134</v>
      </c>
      <c r="KH230" s="387" t="str">
        <f>ADHK!KH230</f>
        <v/>
      </c>
      <c r="KI230" s="387"/>
      <c r="KJ230" s="387">
        <f t="shared" si="2694"/>
        <v>0</v>
      </c>
      <c r="KK230" s="388"/>
      <c r="KL230" s="387">
        <f t="shared" si="2695"/>
        <v>0</v>
      </c>
      <c r="KM230" s="388"/>
      <c r="KN230" s="387"/>
      <c r="KO230" s="387">
        <f t="shared" si="2696"/>
        <v>0</v>
      </c>
      <c r="KP230" s="387">
        <f t="shared" si="2697"/>
        <v>0</v>
      </c>
      <c r="KQ230" s="388">
        <v>0.224147321887</v>
      </c>
      <c r="KR230" s="389">
        <f t="shared" si="2698"/>
        <v>0</v>
      </c>
      <c r="KS230" s="390">
        <f t="shared" si="2699"/>
        <v>0</v>
      </c>
      <c r="KT230" s="391"/>
      <c r="KU230" s="392"/>
    </row>
    <row r="231" ht="15.75" customHeight="1">
      <c r="A231" s="384">
        <v>16.0</v>
      </c>
      <c r="B231" s="385" t="s">
        <v>50</v>
      </c>
      <c r="C231" s="386" t="s">
        <v>137</v>
      </c>
      <c r="D231" s="386" t="s">
        <v>134</v>
      </c>
      <c r="E231" s="387">
        <f>ADHK!E231</f>
        <v>784</v>
      </c>
      <c r="F231" s="387">
        <f>ADHK!F231</f>
        <v>438442.3805</v>
      </c>
      <c r="G231" s="387">
        <f t="shared" si="2592"/>
        <v>343.7388263</v>
      </c>
      <c r="H231" s="388"/>
      <c r="I231" s="387">
        <f t="shared" si="2593"/>
        <v>0</v>
      </c>
      <c r="J231" s="388"/>
      <c r="K231" s="387"/>
      <c r="L231" s="387">
        <f t="shared" si="2594"/>
        <v>0</v>
      </c>
      <c r="M231" s="387">
        <f t="shared" si="2595"/>
        <v>343.7388263</v>
      </c>
      <c r="N231" s="388">
        <v>0.224147321887</v>
      </c>
      <c r="O231" s="389">
        <f t="shared" si="2596"/>
        <v>77.04813734</v>
      </c>
      <c r="P231" s="390">
        <f t="shared" si="2597"/>
        <v>266.690689</v>
      </c>
      <c r="Q231" s="391"/>
      <c r="R231" s="384">
        <v>16.0</v>
      </c>
      <c r="S231" s="385" t="s">
        <v>50</v>
      </c>
      <c r="T231" s="386" t="s">
        <v>137</v>
      </c>
      <c r="U231" s="386" t="s">
        <v>134</v>
      </c>
      <c r="V231" s="387">
        <f>ADHK!V231</f>
        <v>582</v>
      </c>
      <c r="W231" s="387">
        <f>'Produksi dan Harga'!J109</f>
        <v>461404.5096</v>
      </c>
      <c r="X231" s="387">
        <f t="shared" si="2598"/>
        <v>268.5374246</v>
      </c>
      <c r="Y231" s="388"/>
      <c r="Z231" s="387">
        <f t="shared" si="2599"/>
        <v>0</v>
      </c>
      <c r="AA231" s="388"/>
      <c r="AB231" s="387"/>
      <c r="AC231" s="387">
        <f t="shared" si="2600"/>
        <v>0</v>
      </c>
      <c r="AD231" s="387">
        <f t="shared" si="2601"/>
        <v>268.5374246</v>
      </c>
      <c r="AE231" s="388">
        <v>0.224147321887</v>
      </c>
      <c r="AF231" s="389">
        <f t="shared" si="2602"/>
        <v>60.19194455</v>
      </c>
      <c r="AG231" s="390">
        <f t="shared" si="2603"/>
        <v>208.34548</v>
      </c>
      <c r="AH231" s="391"/>
      <c r="AI231" s="384">
        <v>16.0</v>
      </c>
      <c r="AJ231" s="385" t="s">
        <v>50</v>
      </c>
      <c r="AK231" s="386" t="s">
        <v>137</v>
      </c>
      <c r="AL231" s="386" t="s">
        <v>134</v>
      </c>
      <c r="AM231" s="387">
        <f>ADHK!AM231</f>
        <v>549</v>
      </c>
      <c r="AN231" s="387">
        <f>'Produksi dan Harga'!O109</f>
        <v>473069.0851</v>
      </c>
      <c r="AO231" s="387">
        <f t="shared" si="2604"/>
        <v>259.7149277</v>
      </c>
      <c r="AP231" s="388"/>
      <c r="AQ231" s="387">
        <f t="shared" si="2605"/>
        <v>0</v>
      </c>
      <c r="AR231" s="388"/>
      <c r="AS231" s="387"/>
      <c r="AT231" s="387">
        <f t="shared" si="2606"/>
        <v>0</v>
      </c>
      <c r="AU231" s="387">
        <f t="shared" si="2607"/>
        <v>259.7149277</v>
      </c>
      <c r="AV231" s="388">
        <v>0.224147321887</v>
      </c>
      <c r="AW231" s="389">
        <f t="shared" si="2608"/>
        <v>58.21440551</v>
      </c>
      <c r="AX231" s="390">
        <f t="shared" si="2609"/>
        <v>201.5005222</v>
      </c>
      <c r="AY231" s="391"/>
      <c r="AZ231" s="384">
        <v>16.0</v>
      </c>
      <c r="BA231" s="385" t="s">
        <v>50</v>
      </c>
      <c r="BB231" s="386" t="s">
        <v>137</v>
      </c>
      <c r="BC231" s="386" t="s">
        <v>134</v>
      </c>
      <c r="BD231" s="387">
        <f>ADHK!BD231</f>
        <v>577</v>
      </c>
      <c r="BE231" s="387">
        <f>'Produksi dan Harga'!T109</f>
        <v>480179.863</v>
      </c>
      <c r="BF231" s="387">
        <f t="shared" si="2610"/>
        <v>277.0637809</v>
      </c>
      <c r="BG231" s="388"/>
      <c r="BH231" s="387">
        <f t="shared" si="2611"/>
        <v>0</v>
      </c>
      <c r="BI231" s="388"/>
      <c r="BJ231" s="387"/>
      <c r="BK231" s="387">
        <f t="shared" si="2612"/>
        <v>0</v>
      </c>
      <c r="BL231" s="387">
        <f t="shared" si="2613"/>
        <v>277.0637809</v>
      </c>
      <c r="BM231" s="388">
        <v>0.224147321887</v>
      </c>
      <c r="BN231" s="389">
        <f t="shared" si="2614"/>
        <v>62.10310449</v>
      </c>
      <c r="BO231" s="390">
        <f t="shared" si="2615"/>
        <v>214.9606764</v>
      </c>
      <c r="BP231" s="391"/>
      <c r="BQ231" s="384">
        <v>16.0</v>
      </c>
      <c r="BR231" s="385" t="s">
        <v>50</v>
      </c>
      <c r="BS231" s="386" t="s">
        <v>137</v>
      </c>
      <c r="BT231" s="386" t="s">
        <v>134</v>
      </c>
      <c r="BU231" s="387">
        <f>ADHK!BU231</f>
        <v>222</v>
      </c>
      <c r="BV231" s="387">
        <f>'Produksi dan Harga'!Y109</f>
        <v>535757.0006</v>
      </c>
      <c r="BW231" s="387">
        <f t="shared" si="2616"/>
        <v>118.9380541</v>
      </c>
      <c r="BX231" s="388"/>
      <c r="BY231" s="387">
        <f t="shared" si="2617"/>
        <v>0</v>
      </c>
      <c r="BZ231" s="388"/>
      <c r="CA231" s="387"/>
      <c r="CB231" s="387">
        <f t="shared" si="2618"/>
        <v>0</v>
      </c>
      <c r="CC231" s="387">
        <f t="shared" si="2619"/>
        <v>118.9380541</v>
      </c>
      <c r="CD231" s="388">
        <v>0.224147321887</v>
      </c>
      <c r="CE231" s="389">
        <f t="shared" si="2620"/>
        <v>26.6596463</v>
      </c>
      <c r="CF231" s="390">
        <f t="shared" si="2621"/>
        <v>92.27840782</v>
      </c>
      <c r="CG231" s="391"/>
      <c r="CH231" s="384">
        <v>16.0</v>
      </c>
      <c r="CI231" s="385" t="s">
        <v>50</v>
      </c>
      <c r="CJ231" s="386" t="s">
        <v>137</v>
      </c>
      <c r="CK231" s="386" t="s">
        <v>134</v>
      </c>
      <c r="CL231" s="387">
        <f>ADHK!CL231</f>
        <v>86</v>
      </c>
      <c r="CM231" s="387">
        <f>'Produksi dan Harga'!AD109</f>
        <v>539713.2329</v>
      </c>
      <c r="CN231" s="387">
        <f t="shared" si="2622"/>
        <v>46.41533803</v>
      </c>
      <c r="CO231" s="388"/>
      <c r="CP231" s="387">
        <f t="shared" si="2623"/>
        <v>0</v>
      </c>
      <c r="CQ231" s="388"/>
      <c r="CR231" s="387"/>
      <c r="CS231" s="387">
        <f t="shared" si="2624"/>
        <v>0</v>
      </c>
      <c r="CT231" s="387">
        <f t="shared" si="2625"/>
        <v>46.41533803</v>
      </c>
      <c r="CU231" s="388">
        <v>0.224147321887</v>
      </c>
      <c r="CV231" s="389">
        <f t="shared" si="2626"/>
        <v>10.40387371</v>
      </c>
      <c r="CW231" s="390">
        <f t="shared" si="2627"/>
        <v>36.01146432</v>
      </c>
      <c r="CX231" s="391"/>
      <c r="CY231" s="384">
        <v>16.0</v>
      </c>
      <c r="CZ231" s="385" t="s">
        <v>50</v>
      </c>
      <c r="DA231" s="386" t="s">
        <v>137</v>
      </c>
      <c r="DB231" s="386" t="s">
        <v>134</v>
      </c>
      <c r="DC231" s="387">
        <f>ADHK!DC231</f>
        <v>221</v>
      </c>
      <c r="DD231" s="387">
        <f>'Produksi dan Harga'!AI109</f>
        <v>565660.9682</v>
      </c>
      <c r="DE231" s="387">
        <f t="shared" si="2628"/>
        <v>125.011074</v>
      </c>
      <c r="DF231" s="388"/>
      <c r="DG231" s="387">
        <f t="shared" si="2629"/>
        <v>0</v>
      </c>
      <c r="DH231" s="388"/>
      <c r="DI231" s="387"/>
      <c r="DJ231" s="387">
        <f t="shared" si="2630"/>
        <v>0</v>
      </c>
      <c r="DK231" s="387">
        <f t="shared" si="2631"/>
        <v>125.011074</v>
      </c>
      <c r="DL231" s="388">
        <v>0.224147321887</v>
      </c>
      <c r="DM231" s="389">
        <f t="shared" si="2632"/>
        <v>28.02089744</v>
      </c>
      <c r="DN231" s="390">
        <f t="shared" si="2633"/>
        <v>96.99017653</v>
      </c>
      <c r="DO231" s="391"/>
      <c r="DP231" s="384">
        <v>16.0</v>
      </c>
      <c r="DQ231" s="385" t="s">
        <v>50</v>
      </c>
      <c r="DR231" s="386" t="s">
        <v>137</v>
      </c>
      <c r="DS231" s="386" t="s">
        <v>134</v>
      </c>
      <c r="DT231" s="387">
        <f>ADHK!DT231</f>
        <v>316</v>
      </c>
      <c r="DU231" s="387">
        <f>'Produksi dan Harga'!AN109</f>
        <v>598358.9755</v>
      </c>
      <c r="DV231" s="387">
        <f t="shared" si="2634"/>
        <v>189.0814363</v>
      </c>
      <c r="DW231" s="388"/>
      <c r="DX231" s="387">
        <f t="shared" si="2635"/>
        <v>0</v>
      </c>
      <c r="DY231" s="388"/>
      <c r="DZ231" s="387"/>
      <c r="EA231" s="387">
        <f t="shared" si="2636"/>
        <v>0</v>
      </c>
      <c r="EB231" s="387">
        <f t="shared" si="2637"/>
        <v>189.0814363</v>
      </c>
      <c r="EC231" s="388">
        <v>0.224147321887</v>
      </c>
      <c r="ED231" s="389">
        <f t="shared" si="2638"/>
        <v>42.38209756</v>
      </c>
      <c r="EE231" s="390">
        <f t="shared" si="2639"/>
        <v>146.6993387</v>
      </c>
      <c r="EF231" s="391"/>
      <c r="EG231" s="384">
        <v>16.0</v>
      </c>
      <c r="EH231" s="385" t="s">
        <v>50</v>
      </c>
      <c r="EI231" s="386" t="s">
        <v>137</v>
      </c>
      <c r="EJ231" s="386" t="s">
        <v>134</v>
      </c>
      <c r="EK231" s="387">
        <f>ADHK!EK231</f>
        <v>125</v>
      </c>
      <c r="EL231" s="387">
        <f>'Produksi dan Harga'!AS109</f>
        <v>587804.4605</v>
      </c>
      <c r="EM231" s="387">
        <f t="shared" si="2640"/>
        <v>73.47555757</v>
      </c>
      <c r="EN231" s="388"/>
      <c r="EO231" s="387">
        <f t="shared" si="2641"/>
        <v>0</v>
      </c>
      <c r="EP231" s="388"/>
      <c r="EQ231" s="387"/>
      <c r="ER231" s="387">
        <f t="shared" si="2642"/>
        <v>0</v>
      </c>
      <c r="ES231" s="387">
        <f t="shared" si="2643"/>
        <v>73.47555757</v>
      </c>
      <c r="ET231" s="388">
        <v>0.224147321887</v>
      </c>
      <c r="EU231" s="389">
        <f t="shared" si="2644"/>
        <v>16.46934945</v>
      </c>
      <c r="EV231" s="390">
        <f t="shared" si="2645"/>
        <v>57.00620811</v>
      </c>
      <c r="EW231" s="391"/>
      <c r="EX231" s="384">
        <v>16.0</v>
      </c>
      <c r="EY231" s="385" t="s">
        <v>50</v>
      </c>
      <c r="EZ231" s="386" t="s">
        <v>137</v>
      </c>
      <c r="FA231" s="386" t="s">
        <v>134</v>
      </c>
      <c r="FB231" s="387">
        <f>ADHK!FB231</f>
        <v>218</v>
      </c>
      <c r="FC231" s="387">
        <f>'Produksi dan Harga'!AX109</f>
        <v>592632.9143</v>
      </c>
      <c r="FD231" s="387">
        <f t="shared" si="2646"/>
        <v>129.1939753</v>
      </c>
      <c r="FE231" s="388"/>
      <c r="FF231" s="387">
        <f t="shared" si="2647"/>
        <v>0</v>
      </c>
      <c r="FG231" s="388"/>
      <c r="FH231" s="387"/>
      <c r="FI231" s="387">
        <f t="shared" si="2648"/>
        <v>0</v>
      </c>
      <c r="FJ231" s="387">
        <f t="shared" si="2649"/>
        <v>129.1939753</v>
      </c>
      <c r="FK231" s="388">
        <v>0.224147321887</v>
      </c>
      <c r="FL231" s="389">
        <f t="shared" si="2650"/>
        <v>28.95848357</v>
      </c>
      <c r="FM231" s="390">
        <f t="shared" si="2651"/>
        <v>100.2354917</v>
      </c>
      <c r="FN231" s="391"/>
      <c r="FO231" s="384">
        <v>16.0</v>
      </c>
      <c r="FP231" s="385" t="s">
        <v>50</v>
      </c>
      <c r="FQ231" s="386" t="s">
        <v>137</v>
      </c>
      <c r="FR231" s="386" t="s">
        <v>134</v>
      </c>
      <c r="FS231" s="387">
        <f>ADHK!FS231</f>
        <v>13</v>
      </c>
      <c r="FT231" s="387">
        <f>'Produksi dan Harga'!BC109</f>
        <v>647457.6514</v>
      </c>
      <c r="FU231" s="387">
        <f t="shared" si="2652"/>
        <v>8.416949468</v>
      </c>
      <c r="FV231" s="388"/>
      <c r="FW231" s="387">
        <f t="shared" si="2653"/>
        <v>0</v>
      </c>
      <c r="FX231" s="388"/>
      <c r="FY231" s="387"/>
      <c r="FZ231" s="387">
        <f t="shared" si="2654"/>
        <v>0</v>
      </c>
      <c r="GA231" s="387">
        <f t="shared" si="2655"/>
        <v>8.416949468</v>
      </c>
      <c r="GB231" s="388">
        <v>0.224147321887</v>
      </c>
      <c r="GC231" s="389">
        <f t="shared" si="2656"/>
        <v>1.886636682</v>
      </c>
      <c r="GD231" s="390">
        <f t="shared" si="2657"/>
        <v>6.530312786</v>
      </c>
      <c r="GE231" s="391"/>
      <c r="GF231" s="384">
        <v>16.0</v>
      </c>
      <c r="GG231" s="385" t="s">
        <v>50</v>
      </c>
      <c r="GH231" s="386" t="s">
        <v>137</v>
      </c>
      <c r="GI231" s="386" t="s">
        <v>134</v>
      </c>
      <c r="GJ231" s="387">
        <f>ADHK!GJ231</f>
        <v>0</v>
      </c>
      <c r="GK231" s="387">
        <f>'Produksi dan Harga'!BH109</f>
        <v>622452.8812</v>
      </c>
      <c r="GL231" s="387">
        <f t="shared" si="2658"/>
        <v>0</v>
      </c>
      <c r="GM231" s="388"/>
      <c r="GN231" s="387">
        <f t="shared" si="2659"/>
        <v>0</v>
      </c>
      <c r="GO231" s="388"/>
      <c r="GP231" s="387"/>
      <c r="GQ231" s="387">
        <f t="shared" si="2660"/>
        <v>0</v>
      </c>
      <c r="GR231" s="387">
        <f t="shared" si="2661"/>
        <v>0</v>
      </c>
      <c r="GS231" s="388">
        <v>0.224147321887</v>
      </c>
      <c r="GT231" s="389">
        <f t="shared" si="2662"/>
        <v>0</v>
      </c>
      <c r="GU231" s="390">
        <f t="shared" si="2663"/>
        <v>0</v>
      </c>
      <c r="GV231" s="391"/>
      <c r="GW231" s="384">
        <v>16.0</v>
      </c>
      <c r="GX231" s="385" t="s">
        <v>50</v>
      </c>
      <c r="GY231" s="386" t="s">
        <v>137</v>
      </c>
      <c r="GZ231" s="386" t="s">
        <v>134</v>
      </c>
      <c r="HA231" s="387">
        <f>ADHK!HA231</f>
        <v>0</v>
      </c>
      <c r="HB231" s="387">
        <f>'Produksi dan Harga'!BM109</f>
        <v>655112.0963</v>
      </c>
      <c r="HC231" s="387">
        <f t="shared" si="2664"/>
        <v>0</v>
      </c>
      <c r="HD231" s="388"/>
      <c r="HE231" s="387">
        <f t="shared" si="2665"/>
        <v>0</v>
      </c>
      <c r="HF231" s="388"/>
      <c r="HG231" s="387"/>
      <c r="HH231" s="387">
        <f t="shared" si="2666"/>
        <v>0</v>
      </c>
      <c r="HI231" s="387">
        <f t="shared" si="2667"/>
        <v>0</v>
      </c>
      <c r="HJ231" s="388">
        <v>0.224147321887</v>
      </c>
      <c r="HK231" s="389">
        <f t="shared" si="2668"/>
        <v>0</v>
      </c>
      <c r="HL231" s="390">
        <f t="shared" si="2669"/>
        <v>0</v>
      </c>
      <c r="HM231" s="391"/>
      <c r="HN231" s="384">
        <v>16.0</v>
      </c>
      <c r="HO231" s="385" t="s">
        <v>50</v>
      </c>
      <c r="HP231" s="386" t="s">
        <v>137</v>
      </c>
      <c r="HQ231" s="386" t="s">
        <v>134</v>
      </c>
      <c r="HR231" s="387" t="str">
        <f>ADHK!HR231</f>
        <v/>
      </c>
      <c r="HS231" s="387">
        <f>'Produksi dan Harga'!BR109</f>
        <v>675069.7332</v>
      </c>
      <c r="HT231" s="387">
        <f t="shared" si="2670"/>
        <v>0</v>
      </c>
      <c r="HU231" s="388"/>
      <c r="HV231" s="387">
        <f t="shared" si="2671"/>
        <v>0</v>
      </c>
      <c r="HW231" s="388"/>
      <c r="HX231" s="387"/>
      <c r="HY231" s="387">
        <f t="shared" si="2672"/>
        <v>0</v>
      </c>
      <c r="HZ231" s="387">
        <f t="shared" si="2673"/>
        <v>0</v>
      </c>
      <c r="IA231" s="388">
        <v>0.224147321887</v>
      </c>
      <c r="IB231" s="389">
        <f t="shared" si="2674"/>
        <v>0</v>
      </c>
      <c r="IC231" s="390">
        <f t="shared" si="2675"/>
        <v>0</v>
      </c>
      <c r="ID231" s="391"/>
      <c r="IE231" s="384">
        <v>16.0</v>
      </c>
      <c r="IF231" s="385" t="s">
        <v>50</v>
      </c>
      <c r="IG231" s="386" t="s">
        <v>137</v>
      </c>
      <c r="IH231" s="386" t="s">
        <v>134</v>
      </c>
      <c r="II231" s="387">
        <f>ADHK!II231</f>
        <v>0</v>
      </c>
      <c r="IJ231" s="387">
        <f>'Produksi dan Harga'!BW109</f>
        <v>683807.9168</v>
      </c>
      <c r="IK231" s="387">
        <f t="shared" si="2676"/>
        <v>0</v>
      </c>
      <c r="IL231" s="388"/>
      <c r="IM231" s="387">
        <f t="shared" si="2677"/>
        <v>0</v>
      </c>
      <c r="IN231" s="388"/>
      <c r="IO231" s="387"/>
      <c r="IP231" s="387">
        <f t="shared" si="2678"/>
        <v>0</v>
      </c>
      <c r="IQ231" s="387">
        <f t="shared" si="2679"/>
        <v>0</v>
      </c>
      <c r="IR231" s="388">
        <v>0.224147321887</v>
      </c>
      <c r="IS231" s="389">
        <f t="shared" si="2680"/>
        <v>0</v>
      </c>
      <c r="IT231" s="390">
        <f t="shared" si="2681"/>
        <v>0</v>
      </c>
      <c r="IU231" s="391"/>
      <c r="IV231" s="384">
        <v>16.0</v>
      </c>
      <c r="IW231" s="385" t="s">
        <v>50</v>
      </c>
      <c r="IX231" s="386" t="s">
        <v>137</v>
      </c>
      <c r="IY231" s="386" t="s">
        <v>134</v>
      </c>
      <c r="IZ231" s="387" t="str">
        <f>ADHK!IZ231</f>
        <v/>
      </c>
      <c r="JA231" s="387">
        <f>'Produksi dan Harga'!CB109</f>
        <v>711394.5027</v>
      </c>
      <c r="JB231" s="387">
        <f t="shared" si="2682"/>
        <v>0</v>
      </c>
      <c r="JC231" s="388"/>
      <c r="JD231" s="387">
        <f t="shared" si="2683"/>
        <v>0</v>
      </c>
      <c r="JE231" s="388"/>
      <c r="JF231" s="387"/>
      <c r="JG231" s="387">
        <f t="shared" si="2684"/>
        <v>0</v>
      </c>
      <c r="JH231" s="387">
        <f t="shared" si="2685"/>
        <v>0</v>
      </c>
      <c r="JI231" s="388">
        <v>0.224147321887</v>
      </c>
      <c r="JJ231" s="389">
        <f t="shared" si="2686"/>
        <v>0</v>
      </c>
      <c r="JK231" s="390">
        <f t="shared" si="2687"/>
        <v>0</v>
      </c>
      <c r="JL231" s="391"/>
      <c r="JM231" s="384">
        <v>16.0</v>
      </c>
      <c r="JN231" s="385" t="s">
        <v>50</v>
      </c>
      <c r="JO231" s="386" t="s">
        <v>137</v>
      </c>
      <c r="JP231" s="386" t="s">
        <v>134</v>
      </c>
      <c r="JQ231" s="387" t="str">
        <f>ADHK!JQ231</f>
        <v/>
      </c>
      <c r="JR231" s="387"/>
      <c r="JS231" s="387">
        <f t="shared" si="2688"/>
        <v>0</v>
      </c>
      <c r="JT231" s="388"/>
      <c r="JU231" s="387">
        <f t="shared" si="2689"/>
        <v>0</v>
      </c>
      <c r="JV231" s="388"/>
      <c r="JW231" s="387"/>
      <c r="JX231" s="387">
        <f t="shared" si="2690"/>
        <v>0</v>
      </c>
      <c r="JY231" s="387">
        <f t="shared" si="2691"/>
        <v>0</v>
      </c>
      <c r="JZ231" s="388">
        <v>0.224147321887</v>
      </c>
      <c r="KA231" s="389">
        <f t="shared" si="2692"/>
        <v>0</v>
      </c>
      <c r="KB231" s="390">
        <f t="shared" si="2693"/>
        <v>0</v>
      </c>
      <c r="KC231" s="391"/>
      <c r="KD231" s="384">
        <v>16.0</v>
      </c>
      <c r="KE231" s="385" t="s">
        <v>50</v>
      </c>
      <c r="KF231" s="386" t="s">
        <v>137</v>
      </c>
      <c r="KG231" s="386" t="s">
        <v>134</v>
      </c>
      <c r="KH231" s="387" t="str">
        <f>ADHK!KH231</f>
        <v/>
      </c>
      <c r="KI231" s="387"/>
      <c r="KJ231" s="387">
        <f t="shared" si="2694"/>
        <v>0</v>
      </c>
      <c r="KK231" s="388"/>
      <c r="KL231" s="387">
        <f t="shared" si="2695"/>
        <v>0</v>
      </c>
      <c r="KM231" s="388"/>
      <c r="KN231" s="387"/>
      <c r="KO231" s="387">
        <f t="shared" si="2696"/>
        <v>0</v>
      </c>
      <c r="KP231" s="387">
        <f t="shared" si="2697"/>
        <v>0</v>
      </c>
      <c r="KQ231" s="388">
        <v>0.224147321887</v>
      </c>
      <c r="KR231" s="389">
        <f t="shared" si="2698"/>
        <v>0</v>
      </c>
      <c r="KS231" s="390">
        <f t="shared" si="2699"/>
        <v>0</v>
      </c>
      <c r="KT231" s="391"/>
      <c r="KU231" s="392"/>
    </row>
    <row r="232" ht="15.75" customHeight="1">
      <c r="A232" s="384">
        <v>17.0</v>
      </c>
      <c r="B232" s="385" t="s">
        <v>51</v>
      </c>
      <c r="C232" s="386" t="s">
        <v>136</v>
      </c>
      <c r="D232" s="386" t="s">
        <v>134</v>
      </c>
      <c r="E232" s="387">
        <f>ADHK!E232</f>
        <v>4486</v>
      </c>
      <c r="F232" s="387">
        <f>ADHK!F232</f>
        <v>356363.3366</v>
      </c>
      <c r="G232" s="387">
        <f t="shared" si="2592"/>
        <v>1598.645928</v>
      </c>
      <c r="H232" s="388"/>
      <c r="I232" s="387">
        <f t="shared" si="2593"/>
        <v>0</v>
      </c>
      <c r="J232" s="388"/>
      <c r="K232" s="387"/>
      <c r="L232" s="387">
        <f t="shared" si="2594"/>
        <v>0</v>
      </c>
      <c r="M232" s="387">
        <f t="shared" si="2595"/>
        <v>1598.645928</v>
      </c>
      <c r="N232" s="388">
        <v>0.224147321887</v>
      </c>
      <c r="O232" s="389">
        <f t="shared" si="2596"/>
        <v>358.3322034</v>
      </c>
      <c r="P232" s="390">
        <f t="shared" si="2597"/>
        <v>1240.313725</v>
      </c>
      <c r="Q232" s="391"/>
      <c r="R232" s="384">
        <v>17.0</v>
      </c>
      <c r="S232" s="385" t="s">
        <v>51</v>
      </c>
      <c r="T232" s="386" t="s">
        <v>136</v>
      </c>
      <c r="U232" s="386" t="s">
        <v>134</v>
      </c>
      <c r="V232" s="387">
        <f>ADHK!V232</f>
        <v>2088</v>
      </c>
      <c r="W232" s="387">
        <f>'Produksi dan Harga'!J110</f>
        <v>370470.8275</v>
      </c>
      <c r="X232" s="387">
        <f t="shared" si="2598"/>
        <v>773.5430878</v>
      </c>
      <c r="Y232" s="388"/>
      <c r="Z232" s="387">
        <f t="shared" si="2599"/>
        <v>0</v>
      </c>
      <c r="AA232" s="388"/>
      <c r="AB232" s="387"/>
      <c r="AC232" s="387">
        <f t="shared" si="2600"/>
        <v>0</v>
      </c>
      <c r="AD232" s="387">
        <f t="shared" si="2601"/>
        <v>773.5430878</v>
      </c>
      <c r="AE232" s="388">
        <v>0.224147321887</v>
      </c>
      <c r="AF232" s="389">
        <f t="shared" si="2602"/>
        <v>173.3876115</v>
      </c>
      <c r="AG232" s="390">
        <f t="shared" si="2603"/>
        <v>600.1554763</v>
      </c>
      <c r="AH232" s="391"/>
      <c r="AI232" s="384">
        <v>17.0</v>
      </c>
      <c r="AJ232" s="385" t="s">
        <v>51</v>
      </c>
      <c r="AK232" s="386" t="s">
        <v>136</v>
      </c>
      <c r="AL232" s="386" t="s">
        <v>134</v>
      </c>
      <c r="AM232" s="387">
        <f>ADHK!AM232</f>
        <v>4274</v>
      </c>
      <c r="AN232" s="387">
        <f>'Produksi dan Harga'!O110</f>
        <v>380319.116</v>
      </c>
      <c r="AO232" s="387">
        <f t="shared" si="2604"/>
        <v>1625.483902</v>
      </c>
      <c r="AP232" s="388"/>
      <c r="AQ232" s="387">
        <f t="shared" si="2605"/>
        <v>0</v>
      </c>
      <c r="AR232" s="388"/>
      <c r="AS232" s="387"/>
      <c r="AT232" s="387">
        <f t="shared" si="2606"/>
        <v>0</v>
      </c>
      <c r="AU232" s="387">
        <f t="shared" si="2607"/>
        <v>1625.483902</v>
      </c>
      <c r="AV232" s="388">
        <v>0.224147321887</v>
      </c>
      <c r="AW232" s="389">
        <f t="shared" si="2608"/>
        <v>364.3478634</v>
      </c>
      <c r="AX232" s="390">
        <f t="shared" si="2609"/>
        <v>1261.136039</v>
      </c>
      <c r="AY232" s="391"/>
      <c r="AZ232" s="384">
        <v>17.0</v>
      </c>
      <c r="BA232" s="385" t="s">
        <v>51</v>
      </c>
      <c r="BB232" s="386" t="s">
        <v>136</v>
      </c>
      <c r="BC232" s="386" t="s">
        <v>134</v>
      </c>
      <c r="BD232" s="387">
        <f>ADHK!BD232</f>
        <v>5935</v>
      </c>
      <c r="BE232" s="387">
        <f>'Produksi dan Harga'!T110</f>
        <v>396997.5091</v>
      </c>
      <c r="BF232" s="387">
        <f t="shared" si="2610"/>
        <v>2356.180216</v>
      </c>
      <c r="BG232" s="388"/>
      <c r="BH232" s="387">
        <f t="shared" si="2611"/>
        <v>0</v>
      </c>
      <c r="BI232" s="388"/>
      <c r="BJ232" s="387"/>
      <c r="BK232" s="387">
        <f t="shared" si="2612"/>
        <v>0</v>
      </c>
      <c r="BL232" s="387">
        <f t="shared" si="2613"/>
        <v>2356.180216</v>
      </c>
      <c r="BM232" s="388">
        <v>0.224147321887</v>
      </c>
      <c r="BN232" s="389">
        <f t="shared" si="2614"/>
        <v>528.1314854</v>
      </c>
      <c r="BO232" s="390">
        <f t="shared" si="2615"/>
        <v>1828.048731</v>
      </c>
      <c r="BP232" s="391"/>
      <c r="BQ232" s="384">
        <v>17.0</v>
      </c>
      <c r="BR232" s="385" t="s">
        <v>51</v>
      </c>
      <c r="BS232" s="386" t="s">
        <v>136</v>
      </c>
      <c r="BT232" s="386" t="s">
        <v>134</v>
      </c>
      <c r="BU232" s="387">
        <f>ADHK!BU232</f>
        <v>5829</v>
      </c>
      <c r="BV232" s="387">
        <f>'Produksi dan Harga'!Y110</f>
        <v>418643.5255</v>
      </c>
      <c r="BW232" s="387">
        <f t="shared" si="2616"/>
        <v>2440.27311</v>
      </c>
      <c r="BX232" s="388"/>
      <c r="BY232" s="387">
        <f t="shared" si="2617"/>
        <v>0</v>
      </c>
      <c r="BZ232" s="388"/>
      <c r="CA232" s="387"/>
      <c r="CB232" s="387">
        <f t="shared" si="2618"/>
        <v>0</v>
      </c>
      <c r="CC232" s="387">
        <f t="shared" si="2619"/>
        <v>2440.27311</v>
      </c>
      <c r="CD232" s="388">
        <v>0.224147321887</v>
      </c>
      <c r="CE232" s="389">
        <f t="shared" si="2620"/>
        <v>546.9806823</v>
      </c>
      <c r="CF232" s="390">
        <f t="shared" si="2621"/>
        <v>1893.292428</v>
      </c>
      <c r="CG232" s="391"/>
      <c r="CH232" s="384">
        <v>17.0</v>
      </c>
      <c r="CI232" s="385" t="s">
        <v>51</v>
      </c>
      <c r="CJ232" s="386" t="s">
        <v>136</v>
      </c>
      <c r="CK232" s="386" t="s">
        <v>134</v>
      </c>
      <c r="CL232" s="387">
        <f>ADHK!CL232</f>
        <v>2941</v>
      </c>
      <c r="CM232" s="387">
        <f>'Produksi dan Harga'!AD110</f>
        <v>437376.2742</v>
      </c>
      <c r="CN232" s="387">
        <f t="shared" si="2622"/>
        <v>1286.323622</v>
      </c>
      <c r="CO232" s="388"/>
      <c r="CP232" s="387">
        <f t="shared" si="2623"/>
        <v>0</v>
      </c>
      <c r="CQ232" s="388"/>
      <c r="CR232" s="387"/>
      <c r="CS232" s="387">
        <f t="shared" si="2624"/>
        <v>0</v>
      </c>
      <c r="CT232" s="387">
        <f t="shared" si="2625"/>
        <v>1286.323622</v>
      </c>
      <c r="CU232" s="388">
        <v>0.224147321887</v>
      </c>
      <c r="CV232" s="389">
        <f t="shared" si="2626"/>
        <v>288.3259951</v>
      </c>
      <c r="CW232" s="390">
        <f t="shared" si="2627"/>
        <v>997.9976274</v>
      </c>
      <c r="CX232" s="391"/>
      <c r="CY232" s="384">
        <v>17.0</v>
      </c>
      <c r="CZ232" s="385" t="s">
        <v>51</v>
      </c>
      <c r="DA232" s="386" t="s">
        <v>136</v>
      </c>
      <c r="DB232" s="386" t="s">
        <v>134</v>
      </c>
      <c r="DC232" s="387">
        <f>ADHK!DC232</f>
        <v>6442</v>
      </c>
      <c r="DD232" s="387">
        <f>'Produksi dan Harga'!AI110</f>
        <v>468328.9589</v>
      </c>
      <c r="DE232" s="387">
        <f t="shared" si="2628"/>
        <v>3016.975153</v>
      </c>
      <c r="DF232" s="388"/>
      <c r="DG232" s="387">
        <f t="shared" si="2629"/>
        <v>0</v>
      </c>
      <c r="DH232" s="388"/>
      <c r="DI232" s="387"/>
      <c r="DJ232" s="387">
        <f t="shared" si="2630"/>
        <v>0</v>
      </c>
      <c r="DK232" s="387">
        <f t="shared" si="2631"/>
        <v>3016.975153</v>
      </c>
      <c r="DL232" s="388">
        <v>0.224147321887</v>
      </c>
      <c r="DM232" s="389">
        <f t="shared" si="2632"/>
        <v>676.2469008</v>
      </c>
      <c r="DN232" s="390">
        <f t="shared" si="2633"/>
        <v>2340.728252</v>
      </c>
      <c r="DO232" s="391"/>
      <c r="DP232" s="384">
        <v>17.0</v>
      </c>
      <c r="DQ232" s="385" t="s">
        <v>51</v>
      </c>
      <c r="DR232" s="386" t="s">
        <v>136</v>
      </c>
      <c r="DS232" s="386" t="s">
        <v>134</v>
      </c>
      <c r="DT232" s="387">
        <f>ADHK!DT232</f>
        <v>1260</v>
      </c>
      <c r="DU232" s="387">
        <f>'Produksi dan Harga'!AN110</f>
        <v>474905.2239</v>
      </c>
      <c r="DV232" s="387">
        <f t="shared" si="2634"/>
        <v>598.3805821</v>
      </c>
      <c r="DW232" s="388"/>
      <c r="DX232" s="387">
        <f t="shared" si="2635"/>
        <v>0</v>
      </c>
      <c r="DY232" s="388"/>
      <c r="DZ232" s="387"/>
      <c r="EA232" s="387">
        <f t="shared" si="2636"/>
        <v>0</v>
      </c>
      <c r="EB232" s="387">
        <f t="shared" si="2637"/>
        <v>598.3805821</v>
      </c>
      <c r="EC232" s="388">
        <v>0.224147321887</v>
      </c>
      <c r="ED232" s="389">
        <f t="shared" si="2638"/>
        <v>134.1254049</v>
      </c>
      <c r="EE232" s="390">
        <f t="shared" si="2639"/>
        <v>464.2551772</v>
      </c>
      <c r="EF232" s="391"/>
      <c r="EG232" s="384">
        <v>17.0</v>
      </c>
      <c r="EH232" s="385" t="s">
        <v>51</v>
      </c>
      <c r="EI232" s="386" t="s">
        <v>136</v>
      </c>
      <c r="EJ232" s="386" t="s">
        <v>134</v>
      </c>
      <c r="EK232" s="387">
        <f>ADHK!EK232</f>
        <v>3257</v>
      </c>
      <c r="EL232" s="387">
        <f>'Produksi dan Harga'!AS110</f>
        <v>476827.9891</v>
      </c>
      <c r="EM232" s="387">
        <f t="shared" si="2640"/>
        <v>1553.028761</v>
      </c>
      <c r="EN232" s="388"/>
      <c r="EO232" s="387">
        <f t="shared" si="2641"/>
        <v>0</v>
      </c>
      <c r="EP232" s="388"/>
      <c r="EQ232" s="387"/>
      <c r="ER232" s="387">
        <f t="shared" si="2642"/>
        <v>0</v>
      </c>
      <c r="ES232" s="387">
        <f t="shared" si="2643"/>
        <v>1553.028761</v>
      </c>
      <c r="ET232" s="388">
        <v>0.224147321887</v>
      </c>
      <c r="EU232" s="389">
        <f t="shared" si="2644"/>
        <v>348.1072375</v>
      </c>
      <c r="EV232" s="390">
        <f t="shared" si="2645"/>
        <v>1204.921523</v>
      </c>
      <c r="EW232" s="391"/>
      <c r="EX232" s="384">
        <v>17.0</v>
      </c>
      <c r="EY232" s="385" t="s">
        <v>51</v>
      </c>
      <c r="EZ232" s="386" t="s">
        <v>136</v>
      </c>
      <c r="FA232" s="386" t="s">
        <v>134</v>
      </c>
      <c r="FB232" s="387">
        <f>ADHK!FB232</f>
        <v>2029</v>
      </c>
      <c r="FC232" s="387">
        <f>'Produksi dan Harga'!AX110</f>
        <v>488445.9947</v>
      </c>
      <c r="FD232" s="387">
        <f t="shared" si="2646"/>
        <v>991.0569233</v>
      </c>
      <c r="FE232" s="388"/>
      <c r="FF232" s="387">
        <f t="shared" si="2647"/>
        <v>0</v>
      </c>
      <c r="FG232" s="388"/>
      <c r="FH232" s="387"/>
      <c r="FI232" s="387">
        <f t="shared" si="2648"/>
        <v>0</v>
      </c>
      <c r="FJ232" s="387">
        <f t="shared" si="2649"/>
        <v>991.0569233</v>
      </c>
      <c r="FK232" s="388">
        <v>0.224147321887</v>
      </c>
      <c r="FL232" s="389">
        <f t="shared" si="2650"/>
        <v>222.1427552</v>
      </c>
      <c r="FM232" s="390">
        <f t="shared" si="2651"/>
        <v>768.9141681</v>
      </c>
      <c r="FN232" s="391"/>
      <c r="FO232" s="384">
        <v>17.0</v>
      </c>
      <c r="FP232" s="385" t="s">
        <v>51</v>
      </c>
      <c r="FQ232" s="386" t="s">
        <v>136</v>
      </c>
      <c r="FR232" s="386" t="s">
        <v>134</v>
      </c>
      <c r="FS232" s="387">
        <f>ADHK!FS232</f>
        <v>2194</v>
      </c>
      <c r="FT232" s="387">
        <f>'Produksi dan Harga'!BC110</f>
        <v>511573.4667</v>
      </c>
      <c r="FU232" s="387">
        <f t="shared" si="2652"/>
        <v>1122.392186</v>
      </c>
      <c r="FV232" s="388"/>
      <c r="FW232" s="387">
        <f t="shared" si="2653"/>
        <v>0</v>
      </c>
      <c r="FX232" s="388"/>
      <c r="FY232" s="387"/>
      <c r="FZ232" s="387">
        <f t="shared" si="2654"/>
        <v>0</v>
      </c>
      <c r="GA232" s="387">
        <f t="shared" si="2655"/>
        <v>1122.392186</v>
      </c>
      <c r="GB232" s="388">
        <v>0.224147321887</v>
      </c>
      <c r="GC232" s="389">
        <f t="shared" si="2656"/>
        <v>251.5812026</v>
      </c>
      <c r="GD232" s="390">
        <f t="shared" si="2657"/>
        <v>870.8109833</v>
      </c>
      <c r="GE232" s="391"/>
      <c r="GF232" s="384">
        <v>17.0</v>
      </c>
      <c r="GG232" s="385" t="s">
        <v>51</v>
      </c>
      <c r="GH232" s="386" t="s">
        <v>136</v>
      </c>
      <c r="GI232" s="386" t="s">
        <v>134</v>
      </c>
      <c r="GJ232" s="387">
        <f>ADHK!GJ232</f>
        <v>1332.7</v>
      </c>
      <c r="GK232" s="387">
        <f>'Produksi dan Harga'!BH110</f>
        <v>509952.4679</v>
      </c>
      <c r="GL232" s="387">
        <f t="shared" si="2658"/>
        <v>679.613654</v>
      </c>
      <c r="GM232" s="388"/>
      <c r="GN232" s="387">
        <f t="shared" si="2659"/>
        <v>0</v>
      </c>
      <c r="GO232" s="388"/>
      <c r="GP232" s="387"/>
      <c r="GQ232" s="387">
        <f t="shared" si="2660"/>
        <v>0</v>
      </c>
      <c r="GR232" s="387">
        <f t="shared" si="2661"/>
        <v>679.613654</v>
      </c>
      <c r="GS232" s="388">
        <v>0.224147321887</v>
      </c>
      <c r="GT232" s="389">
        <f t="shared" si="2662"/>
        <v>152.3335805</v>
      </c>
      <c r="GU232" s="390">
        <f t="shared" si="2663"/>
        <v>527.2800735</v>
      </c>
      <c r="GV232" s="391"/>
      <c r="GW232" s="384">
        <v>17.0</v>
      </c>
      <c r="GX232" s="385" t="s">
        <v>51</v>
      </c>
      <c r="GY232" s="386" t="s">
        <v>136</v>
      </c>
      <c r="GZ232" s="386" t="s">
        <v>134</v>
      </c>
      <c r="HA232" s="387">
        <f>ADHK!HA232</f>
        <v>1535.27</v>
      </c>
      <c r="HB232" s="387">
        <f>'Produksi dan Harga'!BM110</f>
        <v>555249.7148</v>
      </c>
      <c r="HC232" s="387">
        <f t="shared" si="2664"/>
        <v>852.4582297</v>
      </c>
      <c r="HD232" s="388"/>
      <c r="HE232" s="387">
        <f t="shared" si="2665"/>
        <v>0</v>
      </c>
      <c r="HF232" s="388"/>
      <c r="HG232" s="387"/>
      <c r="HH232" s="387">
        <f t="shared" si="2666"/>
        <v>0</v>
      </c>
      <c r="HI232" s="387">
        <f t="shared" si="2667"/>
        <v>852.4582297</v>
      </c>
      <c r="HJ232" s="388">
        <v>0.224147321887</v>
      </c>
      <c r="HK232" s="389">
        <f t="shared" si="2668"/>
        <v>191.0762292</v>
      </c>
      <c r="HL232" s="390">
        <f t="shared" si="2669"/>
        <v>661.3820005</v>
      </c>
      <c r="HM232" s="391"/>
      <c r="HN232" s="384">
        <v>17.0</v>
      </c>
      <c r="HO232" s="385" t="s">
        <v>51</v>
      </c>
      <c r="HP232" s="386" t="s">
        <v>136</v>
      </c>
      <c r="HQ232" s="386" t="s">
        <v>134</v>
      </c>
      <c r="HR232" s="387">
        <f>ADHK!HR232</f>
        <v>1931.9</v>
      </c>
      <c r="HS232" s="387">
        <f>'Produksi dan Harga'!BR110</f>
        <v>580266.421</v>
      </c>
      <c r="HT232" s="387">
        <f t="shared" si="2670"/>
        <v>1121.016699</v>
      </c>
      <c r="HU232" s="388"/>
      <c r="HV232" s="387">
        <f t="shared" si="2671"/>
        <v>0</v>
      </c>
      <c r="HW232" s="388"/>
      <c r="HX232" s="387"/>
      <c r="HY232" s="387">
        <f t="shared" si="2672"/>
        <v>0</v>
      </c>
      <c r="HZ232" s="387">
        <f t="shared" si="2673"/>
        <v>1121.016699</v>
      </c>
      <c r="IA232" s="388">
        <v>0.224147321887</v>
      </c>
      <c r="IB232" s="389">
        <f t="shared" si="2674"/>
        <v>251.2728908</v>
      </c>
      <c r="IC232" s="390">
        <f t="shared" si="2675"/>
        <v>869.743808</v>
      </c>
      <c r="ID232" s="391"/>
      <c r="IE232" s="384">
        <v>17.0</v>
      </c>
      <c r="IF232" s="385" t="s">
        <v>51</v>
      </c>
      <c r="IG232" s="386" t="s">
        <v>136</v>
      </c>
      <c r="IH232" s="386" t="s">
        <v>134</v>
      </c>
      <c r="II232" s="387">
        <f>ADHK!II232</f>
        <v>2317.39</v>
      </c>
      <c r="IJ232" s="387">
        <f>'Produksi dan Harga'!BW110</f>
        <v>673292.2652</v>
      </c>
      <c r="IK232" s="387">
        <f t="shared" si="2676"/>
        <v>1560.280762</v>
      </c>
      <c r="IL232" s="388"/>
      <c r="IM232" s="387">
        <f t="shared" si="2677"/>
        <v>0</v>
      </c>
      <c r="IN232" s="388"/>
      <c r="IO232" s="387"/>
      <c r="IP232" s="387">
        <f t="shared" si="2678"/>
        <v>0</v>
      </c>
      <c r="IQ232" s="387">
        <f t="shared" si="2679"/>
        <v>1560.280762</v>
      </c>
      <c r="IR232" s="388">
        <v>0.224147321887</v>
      </c>
      <c r="IS232" s="389">
        <f t="shared" si="2680"/>
        <v>349.7327543</v>
      </c>
      <c r="IT232" s="390">
        <f t="shared" si="2681"/>
        <v>1210.548008</v>
      </c>
      <c r="IU232" s="391"/>
      <c r="IV232" s="384">
        <v>17.0</v>
      </c>
      <c r="IW232" s="385" t="s">
        <v>51</v>
      </c>
      <c r="IX232" s="386" t="s">
        <v>136</v>
      </c>
      <c r="IY232" s="386" t="s">
        <v>134</v>
      </c>
      <c r="IZ232" s="387">
        <f>ADHK!IZ232</f>
        <v>984.8</v>
      </c>
      <c r="JA232" s="387">
        <f>'Produksi dan Harga'!CB110</f>
        <v>665772.641</v>
      </c>
      <c r="JB232" s="387">
        <f t="shared" si="2682"/>
        <v>655.6528969</v>
      </c>
      <c r="JC232" s="388"/>
      <c r="JD232" s="387">
        <f t="shared" si="2683"/>
        <v>0</v>
      </c>
      <c r="JE232" s="388"/>
      <c r="JF232" s="387"/>
      <c r="JG232" s="387">
        <f t="shared" si="2684"/>
        <v>0</v>
      </c>
      <c r="JH232" s="387">
        <f t="shared" si="2685"/>
        <v>655.6528969</v>
      </c>
      <c r="JI232" s="388">
        <v>0.224147321887</v>
      </c>
      <c r="JJ232" s="389">
        <f t="shared" si="2686"/>
        <v>146.9628409</v>
      </c>
      <c r="JK232" s="390">
        <f t="shared" si="2687"/>
        <v>508.6900559</v>
      </c>
      <c r="JL232" s="391"/>
      <c r="JM232" s="384">
        <v>17.0</v>
      </c>
      <c r="JN232" s="385" t="s">
        <v>51</v>
      </c>
      <c r="JO232" s="386" t="s">
        <v>136</v>
      </c>
      <c r="JP232" s="386" t="s">
        <v>134</v>
      </c>
      <c r="JQ232" s="387" t="str">
        <f>ADHK!JQ232</f>
        <v/>
      </c>
      <c r="JR232" s="387"/>
      <c r="JS232" s="387">
        <f t="shared" si="2688"/>
        <v>0</v>
      </c>
      <c r="JT232" s="388"/>
      <c r="JU232" s="387">
        <f t="shared" si="2689"/>
        <v>0</v>
      </c>
      <c r="JV232" s="388"/>
      <c r="JW232" s="387"/>
      <c r="JX232" s="387">
        <f t="shared" si="2690"/>
        <v>0</v>
      </c>
      <c r="JY232" s="387">
        <f t="shared" si="2691"/>
        <v>0</v>
      </c>
      <c r="JZ232" s="388">
        <v>0.224147321887</v>
      </c>
      <c r="KA232" s="389">
        <f t="shared" si="2692"/>
        <v>0</v>
      </c>
      <c r="KB232" s="390">
        <f t="shared" si="2693"/>
        <v>0</v>
      </c>
      <c r="KC232" s="391"/>
      <c r="KD232" s="384">
        <v>17.0</v>
      </c>
      <c r="KE232" s="385" t="s">
        <v>51</v>
      </c>
      <c r="KF232" s="386" t="s">
        <v>136</v>
      </c>
      <c r="KG232" s="386" t="s">
        <v>134</v>
      </c>
      <c r="KH232" s="387" t="str">
        <f>ADHK!KH232</f>
        <v/>
      </c>
      <c r="KI232" s="387"/>
      <c r="KJ232" s="387">
        <f t="shared" si="2694"/>
        <v>0</v>
      </c>
      <c r="KK232" s="388"/>
      <c r="KL232" s="387">
        <f t="shared" si="2695"/>
        <v>0</v>
      </c>
      <c r="KM232" s="388"/>
      <c r="KN232" s="387"/>
      <c r="KO232" s="387">
        <f t="shared" si="2696"/>
        <v>0</v>
      </c>
      <c r="KP232" s="387">
        <f t="shared" si="2697"/>
        <v>0</v>
      </c>
      <c r="KQ232" s="388">
        <v>0.224147321887</v>
      </c>
      <c r="KR232" s="389">
        <f t="shared" si="2698"/>
        <v>0</v>
      </c>
      <c r="KS232" s="390">
        <f t="shared" si="2699"/>
        <v>0</v>
      </c>
      <c r="KT232" s="391"/>
      <c r="KU232" s="392"/>
    </row>
    <row r="233" ht="15.75" customHeight="1">
      <c r="A233" s="384">
        <v>18.0</v>
      </c>
      <c r="B233" s="385" t="s">
        <v>52</v>
      </c>
      <c r="C233" s="386" t="s">
        <v>136</v>
      </c>
      <c r="D233" s="386" t="s">
        <v>134</v>
      </c>
      <c r="E233" s="387">
        <f>ADHK!E233</f>
        <v>631</v>
      </c>
      <c r="F233" s="387">
        <f>ADHK!F233</f>
        <v>416488.9484</v>
      </c>
      <c r="G233" s="387">
        <f t="shared" si="2592"/>
        <v>262.8045265</v>
      </c>
      <c r="H233" s="388"/>
      <c r="I233" s="387">
        <f t="shared" si="2593"/>
        <v>0</v>
      </c>
      <c r="J233" s="388"/>
      <c r="K233" s="387"/>
      <c r="L233" s="387">
        <f t="shared" si="2594"/>
        <v>0</v>
      </c>
      <c r="M233" s="387">
        <f t="shared" si="2595"/>
        <v>262.8045265</v>
      </c>
      <c r="N233" s="388">
        <v>0.224147321887</v>
      </c>
      <c r="O233" s="389">
        <f t="shared" si="2596"/>
        <v>58.90693079</v>
      </c>
      <c r="P233" s="390">
        <f t="shared" si="2597"/>
        <v>203.8975957</v>
      </c>
      <c r="Q233" s="391"/>
      <c r="R233" s="384">
        <v>18.0</v>
      </c>
      <c r="S233" s="385" t="s">
        <v>52</v>
      </c>
      <c r="T233" s="386" t="s">
        <v>136</v>
      </c>
      <c r="U233" s="386" t="s">
        <v>134</v>
      </c>
      <c r="V233" s="387">
        <f>ADHK!V233</f>
        <v>94</v>
      </c>
      <c r="W233" s="387">
        <f>'Produksi dan Harga'!J111</f>
        <v>432976.6547</v>
      </c>
      <c r="X233" s="387">
        <f t="shared" si="2598"/>
        <v>40.69980554</v>
      </c>
      <c r="Y233" s="388"/>
      <c r="Z233" s="387">
        <f t="shared" si="2599"/>
        <v>0</v>
      </c>
      <c r="AA233" s="388"/>
      <c r="AB233" s="387"/>
      <c r="AC233" s="387">
        <f t="shared" si="2600"/>
        <v>0</v>
      </c>
      <c r="AD233" s="387">
        <f t="shared" si="2601"/>
        <v>40.69980554</v>
      </c>
      <c r="AE233" s="388">
        <v>0.224147321887</v>
      </c>
      <c r="AF233" s="389">
        <f t="shared" si="2602"/>
        <v>9.122752414</v>
      </c>
      <c r="AG233" s="390">
        <f t="shared" si="2603"/>
        <v>31.57705313</v>
      </c>
      <c r="AH233" s="391"/>
      <c r="AI233" s="384">
        <v>18.0</v>
      </c>
      <c r="AJ233" s="385" t="s">
        <v>52</v>
      </c>
      <c r="AK233" s="386" t="s">
        <v>136</v>
      </c>
      <c r="AL233" s="386" t="s">
        <v>134</v>
      </c>
      <c r="AM233" s="387">
        <f>ADHK!AM233</f>
        <v>313</v>
      </c>
      <c r="AN233" s="387">
        <f>'Produksi dan Harga'!O111</f>
        <v>444486.5462</v>
      </c>
      <c r="AO233" s="387">
        <f t="shared" si="2604"/>
        <v>139.124289</v>
      </c>
      <c r="AP233" s="388"/>
      <c r="AQ233" s="387">
        <f t="shared" si="2605"/>
        <v>0</v>
      </c>
      <c r="AR233" s="388"/>
      <c r="AS233" s="387"/>
      <c r="AT233" s="387">
        <f t="shared" si="2606"/>
        <v>0</v>
      </c>
      <c r="AU233" s="387">
        <f t="shared" si="2607"/>
        <v>139.124289</v>
      </c>
      <c r="AV233" s="388">
        <v>0.224147321887</v>
      </c>
      <c r="AW233" s="389">
        <f t="shared" si="2608"/>
        <v>31.18433678</v>
      </c>
      <c r="AX233" s="390">
        <f t="shared" si="2609"/>
        <v>107.9399522</v>
      </c>
      <c r="AY233" s="391"/>
      <c r="AZ233" s="384">
        <v>18.0</v>
      </c>
      <c r="BA233" s="385" t="s">
        <v>52</v>
      </c>
      <c r="BB233" s="386" t="s">
        <v>136</v>
      </c>
      <c r="BC233" s="386" t="s">
        <v>134</v>
      </c>
      <c r="BD233" s="387">
        <f>ADHK!BD233</f>
        <v>660</v>
      </c>
      <c r="BE233" s="387">
        <f>'Produksi dan Harga'!T111</f>
        <v>463978.9173</v>
      </c>
      <c r="BF233" s="387">
        <f t="shared" si="2610"/>
        <v>306.2260854</v>
      </c>
      <c r="BG233" s="388"/>
      <c r="BH233" s="387">
        <f t="shared" si="2611"/>
        <v>0</v>
      </c>
      <c r="BI233" s="388"/>
      <c r="BJ233" s="387"/>
      <c r="BK233" s="387">
        <f t="shared" si="2612"/>
        <v>0</v>
      </c>
      <c r="BL233" s="387">
        <f t="shared" si="2613"/>
        <v>306.2260854</v>
      </c>
      <c r="BM233" s="388">
        <v>0.224147321887</v>
      </c>
      <c r="BN233" s="389">
        <f t="shared" si="2614"/>
        <v>68.63975693</v>
      </c>
      <c r="BO233" s="390">
        <f t="shared" si="2615"/>
        <v>237.5863285</v>
      </c>
      <c r="BP233" s="391"/>
      <c r="BQ233" s="384">
        <v>18.0</v>
      </c>
      <c r="BR233" s="385" t="s">
        <v>52</v>
      </c>
      <c r="BS233" s="386" t="s">
        <v>136</v>
      </c>
      <c r="BT233" s="386" t="s">
        <v>134</v>
      </c>
      <c r="BU233" s="387">
        <f>ADHK!BU233</f>
        <v>22</v>
      </c>
      <c r="BV233" s="387">
        <f>'Produksi dan Harga'!Y111</f>
        <v>489277.0489</v>
      </c>
      <c r="BW233" s="387">
        <f t="shared" si="2616"/>
        <v>10.76409508</v>
      </c>
      <c r="BX233" s="388"/>
      <c r="BY233" s="387">
        <f t="shared" si="2617"/>
        <v>0</v>
      </c>
      <c r="BZ233" s="388"/>
      <c r="CA233" s="387"/>
      <c r="CB233" s="387">
        <f t="shared" si="2618"/>
        <v>0</v>
      </c>
      <c r="CC233" s="387">
        <f t="shared" si="2619"/>
        <v>10.76409508</v>
      </c>
      <c r="CD233" s="388">
        <v>0.224147321887</v>
      </c>
      <c r="CE233" s="389">
        <f t="shared" si="2620"/>
        <v>2.412743084</v>
      </c>
      <c r="CF233" s="390">
        <f t="shared" si="2621"/>
        <v>8.351351992</v>
      </c>
      <c r="CG233" s="391"/>
      <c r="CH233" s="384">
        <v>18.0</v>
      </c>
      <c r="CI233" s="385" t="s">
        <v>52</v>
      </c>
      <c r="CJ233" s="386" t="s">
        <v>136</v>
      </c>
      <c r="CK233" s="386" t="s">
        <v>134</v>
      </c>
      <c r="CL233" s="387">
        <f>ADHK!CL233</f>
        <v>88</v>
      </c>
      <c r="CM233" s="387">
        <f>'Produksi dan Harga'!AD111</f>
        <v>511170.3865</v>
      </c>
      <c r="CN233" s="387">
        <f t="shared" si="2622"/>
        <v>44.98299401</v>
      </c>
      <c r="CO233" s="388"/>
      <c r="CP233" s="387">
        <f t="shared" si="2623"/>
        <v>0</v>
      </c>
      <c r="CQ233" s="388"/>
      <c r="CR233" s="387"/>
      <c r="CS233" s="387">
        <f t="shared" si="2624"/>
        <v>0</v>
      </c>
      <c r="CT233" s="387">
        <f t="shared" si="2625"/>
        <v>44.98299401</v>
      </c>
      <c r="CU233" s="388">
        <v>0.224147321887</v>
      </c>
      <c r="CV233" s="389">
        <f t="shared" si="2626"/>
        <v>10.08281764</v>
      </c>
      <c r="CW233" s="390">
        <f t="shared" si="2627"/>
        <v>34.90017637</v>
      </c>
      <c r="CX233" s="391"/>
      <c r="CY233" s="384">
        <v>18.0</v>
      </c>
      <c r="CZ233" s="385" t="s">
        <v>52</v>
      </c>
      <c r="DA233" s="386" t="s">
        <v>136</v>
      </c>
      <c r="DB233" s="386" t="s">
        <v>134</v>
      </c>
      <c r="DC233" s="387">
        <f>ADHK!DC233</f>
        <v>50</v>
      </c>
      <c r="DD233" s="387">
        <f>'Produksi dan Harga'!AI111</f>
        <v>547345.4072</v>
      </c>
      <c r="DE233" s="387">
        <f t="shared" si="2628"/>
        <v>27.36727036</v>
      </c>
      <c r="DF233" s="388"/>
      <c r="DG233" s="387">
        <f t="shared" si="2629"/>
        <v>0</v>
      </c>
      <c r="DH233" s="388"/>
      <c r="DI233" s="387"/>
      <c r="DJ233" s="387">
        <f t="shared" si="2630"/>
        <v>0</v>
      </c>
      <c r="DK233" s="387">
        <f t="shared" si="2631"/>
        <v>27.36727036</v>
      </c>
      <c r="DL233" s="388">
        <v>0.224147321887</v>
      </c>
      <c r="DM233" s="389">
        <f t="shared" si="2632"/>
        <v>6.134300359</v>
      </c>
      <c r="DN233" s="390">
        <f t="shared" si="2633"/>
        <v>21.23297</v>
      </c>
      <c r="DO233" s="391"/>
      <c r="DP233" s="384">
        <v>18.0</v>
      </c>
      <c r="DQ233" s="385" t="s">
        <v>52</v>
      </c>
      <c r="DR233" s="386" t="s">
        <v>136</v>
      </c>
      <c r="DS233" s="386" t="s">
        <v>134</v>
      </c>
      <c r="DT233" s="387">
        <f>ADHK!DT233</f>
        <v>64</v>
      </c>
      <c r="DU233" s="387">
        <f>'Produksi dan Harga'!AN111</f>
        <v>555031.2195</v>
      </c>
      <c r="DV233" s="387">
        <f t="shared" si="2634"/>
        <v>35.52199805</v>
      </c>
      <c r="DW233" s="388"/>
      <c r="DX233" s="387">
        <f t="shared" si="2635"/>
        <v>0</v>
      </c>
      <c r="DY233" s="388"/>
      <c r="DZ233" s="387"/>
      <c r="EA233" s="387">
        <f t="shared" si="2636"/>
        <v>0</v>
      </c>
      <c r="EB233" s="387">
        <f t="shared" si="2637"/>
        <v>35.52199805</v>
      </c>
      <c r="EC233" s="388">
        <v>0.224147321887</v>
      </c>
      <c r="ED233" s="389">
        <f t="shared" si="2638"/>
        <v>7.96216073</v>
      </c>
      <c r="EE233" s="390">
        <f t="shared" si="2639"/>
        <v>27.55983732</v>
      </c>
      <c r="EF233" s="391"/>
      <c r="EG233" s="384">
        <v>18.0</v>
      </c>
      <c r="EH233" s="385" t="s">
        <v>52</v>
      </c>
      <c r="EI233" s="386" t="s">
        <v>136</v>
      </c>
      <c r="EJ233" s="386" t="s">
        <v>134</v>
      </c>
      <c r="EK233" s="387">
        <f>ADHK!EK233</f>
        <v>150</v>
      </c>
      <c r="EL233" s="387">
        <f>'Produksi dan Harga'!AS111</f>
        <v>557278.3936</v>
      </c>
      <c r="EM233" s="387">
        <f t="shared" si="2640"/>
        <v>83.59175904</v>
      </c>
      <c r="EN233" s="388"/>
      <c r="EO233" s="387">
        <f t="shared" si="2641"/>
        <v>0</v>
      </c>
      <c r="EP233" s="388"/>
      <c r="EQ233" s="387"/>
      <c r="ER233" s="387">
        <f t="shared" si="2642"/>
        <v>0</v>
      </c>
      <c r="ES233" s="387">
        <f t="shared" si="2643"/>
        <v>83.59175904</v>
      </c>
      <c r="ET233" s="388">
        <v>0.224147321887</v>
      </c>
      <c r="EU233" s="389">
        <f t="shared" si="2644"/>
        <v>18.73686892</v>
      </c>
      <c r="EV233" s="390">
        <f t="shared" si="2645"/>
        <v>64.85489012</v>
      </c>
      <c r="EW233" s="391"/>
      <c r="EX233" s="384">
        <v>18.0</v>
      </c>
      <c r="EY233" s="385" t="s">
        <v>52</v>
      </c>
      <c r="EZ233" s="386" t="s">
        <v>136</v>
      </c>
      <c r="FA233" s="386" t="s">
        <v>134</v>
      </c>
      <c r="FB233" s="387">
        <f>ADHK!FB233</f>
        <v>64</v>
      </c>
      <c r="FC233" s="387">
        <f>'Produksi dan Harga'!AX111</f>
        <v>570856.5888</v>
      </c>
      <c r="FD233" s="387">
        <f t="shared" si="2646"/>
        <v>36.53482168</v>
      </c>
      <c r="FE233" s="388"/>
      <c r="FF233" s="387">
        <f t="shared" si="2647"/>
        <v>0</v>
      </c>
      <c r="FG233" s="388"/>
      <c r="FH233" s="387"/>
      <c r="FI233" s="387">
        <f t="shared" si="2648"/>
        <v>0</v>
      </c>
      <c r="FJ233" s="387">
        <f t="shared" si="2649"/>
        <v>36.53482168</v>
      </c>
      <c r="FK233" s="388">
        <v>0.224147321887</v>
      </c>
      <c r="FL233" s="389">
        <f t="shared" si="2650"/>
        <v>8.189182435</v>
      </c>
      <c r="FM233" s="390">
        <f t="shared" si="2651"/>
        <v>28.34563925</v>
      </c>
      <c r="FN233" s="391"/>
      <c r="FO233" s="384">
        <v>18.0</v>
      </c>
      <c r="FP233" s="385" t="s">
        <v>52</v>
      </c>
      <c r="FQ233" s="386" t="s">
        <v>136</v>
      </c>
      <c r="FR233" s="386" t="s">
        <v>134</v>
      </c>
      <c r="FS233" s="387">
        <f>ADHK!FS233</f>
        <v>5</v>
      </c>
      <c r="FT233" s="387">
        <f>'Produksi dan Harga'!BC111</f>
        <v>597886.1271</v>
      </c>
      <c r="FU233" s="387">
        <f t="shared" si="2652"/>
        <v>2.989430636</v>
      </c>
      <c r="FV233" s="388"/>
      <c r="FW233" s="387">
        <f t="shared" si="2653"/>
        <v>0</v>
      </c>
      <c r="FX233" s="388"/>
      <c r="FY233" s="387"/>
      <c r="FZ233" s="387">
        <f t="shared" si="2654"/>
        <v>0</v>
      </c>
      <c r="GA233" s="387">
        <f t="shared" si="2655"/>
        <v>2.989430636</v>
      </c>
      <c r="GB233" s="388">
        <v>0.224147321887</v>
      </c>
      <c r="GC233" s="389">
        <f t="shared" si="2656"/>
        <v>0.6700728709</v>
      </c>
      <c r="GD233" s="390">
        <f t="shared" si="2657"/>
        <v>2.319357765</v>
      </c>
      <c r="GE233" s="391"/>
      <c r="GF233" s="384">
        <v>18.0</v>
      </c>
      <c r="GG233" s="385" t="s">
        <v>52</v>
      </c>
      <c r="GH233" s="386" t="s">
        <v>136</v>
      </c>
      <c r="GI233" s="386" t="s">
        <v>134</v>
      </c>
      <c r="GJ233" s="387">
        <f>ADHK!GJ233</f>
        <v>475</v>
      </c>
      <c r="GK233" s="387">
        <f>'Produksi dan Harga'!BH111</f>
        <v>595991.6335</v>
      </c>
      <c r="GL233" s="387">
        <f t="shared" si="2658"/>
        <v>283.0960259</v>
      </c>
      <c r="GM233" s="388"/>
      <c r="GN233" s="387">
        <f t="shared" si="2659"/>
        <v>0</v>
      </c>
      <c r="GO233" s="388"/>
      <c r="GP233" s="387"/>
      <c r="GQ233" s="387">
        <f t="shared" si="2660"/>
        <v>0</v>
      </c>
      <c r="GR233" s="387">
        <f t="shared" si="2661"/>
        <v>283.0960259</v>
      </c>
      <c r="GS233" s="388">
        <v>0.224147321887</v>
      </c>
      <c r="GT233" s="389">
        <f t="shared" si="2662"/>
        <v>63.45521604</v>
      </c>
      <c r="GU233" s="390">
        <f t="shared" si="2663"/>
        <v>219.6408099</v>
      </c>
      <c r="GV233" s="391"/>
      <c r="GW233" s="384">
        <v>18.0</v>
      </c>
      <c r="GX233" s="385" t="s">
        <v>52</v>
      </c>
      <c r="GY233" s="386" t="s">
        <v>136</v>
      </c>
      <c r="GZ233" s="386" t="s">
        <v>134</v>
      </c>
      <c r="HA233" s="387">
        <f>ADHK!HA233</f>
        <v>113</v>
      </c>
      <c r="HB233" s="387">
        <f>'Produksi dan Harga'!BM111</f>
        <v>648931.4306</v>
      </c>
      <c r="HC233" s="387">
        <f t="shared" si="2664"/>
        <v>73.32925165</v>
      </c>
      <c r="HD233" s="388"/>
      <c r="HE233" s="387">
        <f t="shared" si="2665"/>
        <v>0</v>
      </c>
      <c r="HF233" s="388"/>
      <c r="HG233" s="387"/>
      <c r="HH233" s="387">
        <f t="shared" si="2666"/>
        <v>0</v>
      </c>
      <c r="HI233" s="387">
        <f t="shared" si="2667"/>
        <v>73.32925165</v>
      </c>
      <c r="HJ233" s="388">
        <v>0.224147321887</v>
      </c>
      <c r="HK233" s="389">
        <f t="shared" si="2668"/>
        <v>16.43655537</v>
      </c>
      <c r="HL233" s="390">
        <f t="shared" si="2669"/>
        <v>56.89269628</v>
      </c>
      <c r="HM233" s="391"/>
      <c r="HN233" s="384">
        <v>18.0</v>
      </c>
      <c r="HO233" s="385" t="s">
        <v>52</v>
      </c>
      <c r="HP233" s="386" t="s">
        <v>136</v>
      </c>
      <c r="HQ233" s="386" t="s">
        <v>134</v>
      </c>
      <c r="HR233" s="387">
        <f>ADHK!HR233</f>
        <v>16</v>
      </c>
      <c r="HS233" s="387">
        <f>'Produksi dan Harga'!BR111</f>
        <v>678168.9547</v>
      </c>
      <c r="HT233" s="387">
        <f t="shared" si="2670"/>
        <v>10.85070328</v>
      </c>
      <c r="HU233" s="388"/>
      <c r="HV233" s="387">
        <f t="shared" si="2671"/>
        <v>0</v>
      </c>
      <c r="HW233" s="388"/>
      <c r="HX233" s="387"/>
      <c r="HY233" s="387">
        <f t="shared" si="2672"/>
        <v>0</v>
      </c>
      <c r="HZ233" s="387">
        <f t="shared" si="2673"/>
        <v>10.85070328</v>
      </c>
      <c r="IA233" s="388">
        <v>0.224147321887</v>
      </c>
      <c r="IB233" s="389">
        <f t="shared" si="2674"/>
        <v>2.43215608</v>
      </c>
      <c r="IC233" s="390">
        <f t="shared" si="2675"/>
        <v>8.418547196</v>
      </c>
      <c r="ID233" s="391"/>
      <c r="IE233" s="384">
        <v>18.0</v>
      </c>
      <c r="IF233" s="385" t="s">
        <v>52</v>
      </c>
      <c r="IG233" s="386" t="s">
        <v>136</v>
      </c>
      <c r="IH233" s="386" t="s">
        <v>134</v>
      </c>
      <c r="II233" s="387">
        <f>ADHK!II233</f>
        <v>17</v>
      </c>
      <c r="IJ233" s="387">
        <f>'Produksi dan Harga'!BW111</f>
        <v>818391.1159</v>
      </c>
      <c r="IK233" s="387">
        <f t="shared" si="2676"/>
        <v>13.91264897</v>
      </c>
      <c r="IL233" s="388"/>
      <c r="IM233" s="387">
        <f t="shared" si="2677"/>
        <v>0</v>
      </c>
      <c r="IN233" s="388"/>
      <c r="IO233" s="387"/>
      <c r="IP233" s="387">
        <f t="shared" si="2678"/>
        <v>0</v>
      </c>
      <c r="IQ233" s="387">
        <f t="shared" si="2679"/>
        <v>13.91264897</v>
      </c>
      <c r="IR233" s="388">
        <v>0.224147321887</v>
      </c>
      <c r="IS233" s="389">
        <f t="shared" si="2680"/>
        <v>3.118483007</v>
      </c>
      <c r="IT233" s="390">
        <f t="shared" si="2681"/>
        <v>10.79416596</v>
      </c>
      <c r="IU233" s="391"/>
      <c r="IV233" s="384">
        <v>18.0</v>
      </c>
      <c r="IW233" s="385" t="s">
        <v>52</v>
      </c>
      <c r="IX233" s="386" t="s">
        <v>136</v>
      </c>
      <c r="IY233" s="386" t="s">
        <v>134</v>
      </c>
      <c r="IZ233" s="387">
        <f>ADHK!IZ233</f>
        <v>20</v>
      </c>
      <c r="JA233" s="387">
        <f>'Produksi dan Harga'!CB111</f>
        <v>788803.9855</v>
      </c>
      <c r="JB233" s="387">
        <f t="shared" si="2682"/>
        <v>15.77607971</v>
      </c>
      <c r="JC233" s="388"/>
      <c r="JD233" s="387">
        <f t="shared" si="2683"/>
        <v>0</v>
      </c>
      <c r="JE233" s="388"/>
      <c r="JF233" s="387"/>
      <c r="JG233" s="387">
        <f t="shared" si="2684"/>
        <v>0</v>
      </c>
      <c r="JH233" s="387">
        <f t="shared" si="2685"/>
        <v>15.77607971</v>
      </c>
      <c r="JI233" s="388">
        <v>0.224147321887</v>
      </c>
      <c r="JJ233" s="389">
        <f t="shared" si="2686"/>
        <v>3.536166017</v>
      </c>
      <c r="JK233" s="390">
        <f t="shared" si="2687"/>
        <v>12.23991369</v>
      </c>
      <c r="JL233" s="391"/>
      <c r="JM233" s="384">
        <v>18.0</v>
      </c>
      <c r="JN233" s="385" t="s">
        <v>52</v>
      </c>
      <c r="JO233" s="386" t="s">
        <v>136</v>
      </c>
      <c r="JP233" s="386" t="s">
        <v>134</v>
      </c>
      <c r="JQ233" s="387" t="str">
        <f>ADHK!JQ233</f>
        <v/>
      </c>
      <c r="JR233" s="387"/>
      <c r="JS233" s="387">
        <f t="shared" si="2688"/>
        <v>0</v>
      </c>
      <c r="JT233" s="388"/>
      <c r="JU233" s="387">
        <f t="shared" si="2689"/>
        <v>0</v>
      </c>
      <c r="JV233" s="388"/>
      <c r="JW233" s="387"/>
      <c r="JX233" s="387">
        <f t="shared" si="2690"/>
        <v>0</v>
      </c>
      <c r="JY233" s="387">
        <f t="shared" si="2691"/>
        <v>0</v>
      </c>
      <c r="JZ233" s="388">
        <v>0.224147321887</v>
      </c>
      <c r="KA233" s="389">
        <f t="shared" si="2692"/>
        <v>0</v>
      </c>
      <c r="KB233" s="390">
        <f t="shared" si="2693"/>
        <v>0</v>
      </c>
      <c r="KC233" s="391"/>
      <c r="KD233" s="384">
        <v>18.0</v>
      </c>
      <c r="KE233" s="385" t="s">
        <v>52</v>
      </c>
      <c r="KF233" s="386" t="s">
        <v>136</v>
      </c>
      <c r="KG233" s="386" t="s">
        <v>134</v>
      </c>
      <c r="KH233" s="387" t="str">
        <f>ADHK!KH233</f>
        <v/>
      </c>
      <c r="KI233" s="387"/>
      <c r="KJ233" s="387">
        <f t="shared" si="2694"/>
        <v>0</v>
      </c>
      <c r="KK233" s="388"/>
      <c r="KL233" s="387">
        <f t="shared" si="2695"/>
        <v>0</v>
      </c>
      <c r="KM233" s="388"/>
      <c r="KN233" s="387"/>
      <c r="KO233" s="387">
        <f t="shared" si="2696"/>
        <v>0</v>
      </c>
      <c r="KP233" s="387">
        <f t="shared" si="2697"/>
        <v>0</v>
      </c>
      <c r="KQ233" s="388">
        <v>0.224147321887</v>
      </c>
      <c r="KR233" s="389">
        <f t="shared" si="2698"/>
        <v>0</v>
      </c>
      <c r="KS233" s="390">
        <f t="shared" si="2699"/>
        <v>0</v>
      </c>
      <c r="KT233" s="391"/>
      <c r="KU233" s="392"/>
    </row>
    <row r="234" ht="15.75" customHeight="1">
      <c r="A234" s="384">
        <v>19.0</v>
      </c>
      <c r="B234" s="385" t="s">
        <v>53</v>
      </c>
      <c r="C234" s="386" t="s">
        <v>132</v>
      </c>
      <c r="D234" s="386" t="s">
        <v>134</v>
      </c>
      <c r="E234" s="387">
        <f>ADHK!E234</f>
        <v>4</v>
      </c>
      <c r="F234" s="387">
        <f>ADHK!F234</f>
        <v>600809.4892</v>
      </c>
      <c r="G234" s="387">
        <f t="shared" si="2592"/>
        <v>2.403237957</v>
      </c>
      <c r="H234" s="388"/>
      <c r="I234" s="387">
        <f t="shared" si="2593"/>
        <v>0</v>
      </c>
      <c r="J234" s="388"/>
      <c r="K234" s="387"/>
      <c r="L234" s="387">
        <f t="shared" si="2594"/>
        <v>0</v>
      </c>
      <c r="M234" s="387">
        <f t="shared" si="2595"/>
        <v>2.403237957</v>
      </c>
      <c r="N234" s="388">
        <v>0.3885051169590643</v>
      </c>
      <c r="O234" s="389">
        <f t="shared" si="2596"/>
        <v>0.9336702435</v>
      </c>
      <c r="P234" s="390">
        <f t="shared" si="2597"/>
        <v>1.469567713</v>
      </c>
      <c r="Q234" s="391"/>
      <c r="R234" s="384">
        <v>19.0</v>
      </c>
      <c r="S234" s="385" t="s">
        <v>53</v>
      </c>
      <c r="T234" s="386" t="s">
        <v>132</v>
      </c>
      <c r="U234" s="386" t="s">
        <v>134</v>
      </c>
      <c r="V234" s="387">
        <f>ADHK!V234</f>
        <v>0</v>
      </c>
      <c r="W234" s="387">
        <f>'Produksi dan Harga'!J112</f>
        <v>624593.9628</v>
      </c>
      <c r="X234" s="387">
        <f t="shared" si="2598"/>
        <v>0</v>
      </c>
      <c r="Y234" s="388"/>
      <c r="Z234" s="387">
        <f t="shared" si="2599"/>
        <v>0</v>
      </c>
      <c r="AA234" s="388"/>
      <c r="AB234" s="387"/>
      <c r="AC234" s="387">
        <f t="shared" si="2600"/>
        <v>0</v>
      </c>
      <c r="AD234" s="387">
        <f t="shared" si="2601"/>
        <v>0</v>
      </c>
      <c r="AE234" s="388">
        <v>0.3885051169590643</v>
      </c>
      <c r="AF234" s="389">
        <f t="shared" si="2602"/>
        <v>0</v>
      </c>
      <c r="AG234" s="390">
        <f t="shared" si="2603"/>
        <v>0</v>
      </c>
      <c r="AH234" s="391"/>
      <c r="AI234" s="384">
        <v>19.0</v>
      </c>
      <c r="AJ234" s="385" t="s">
        <v>53</v>
      </c>
      <c r="AK234" s="386" t="s">
        <v>132</v>
      </c>
      <c r="AL234" s="386" t="s">
        <v>134</v>
      </c>
      <c r="AM234" s="387">
        <f>ADHK!AM234</f>
        <v>0</v>
      </c>
      <c r="AN234" s="387">
        <f>'Produksi dan Harga'!O112</f>
        <v>641197.6495</v>
      </c>
      <c r="AO234" s="387">
        <f t="shared" si="2604"/>
        <v>0</v>
      </c>
      <c r="AP234" s="388"/>
      <c r="AQ234" s="387">
        <f t="shared" si="2605"/>
        <v>0</v>
      </c>
      <c r="AR234" s="388"/>
      <c r="AS234" s="387"/>
      <c r="AT234" s="387">
        <f t="shared" si="2606"/>
        <v>0</v>
      </c>
      <c r="AU234" s="387">
        <f t="shared" si="2607"/>
        <v>0</v>
      </c>
      <c r="AV234" s="388">
        <v>0.3885051169590643</v>
      </c>
      <c r="AW234" s="389">
        <f t="shared" si="2608"/>
        <v>0</v>
      </c>
      <c r="AX234" s="390">
        <f t="shared" si="2609"/>
        <v>0</v>
      </c>
      <c r="AY234" s="391"/>
      <c r="AZ234" s="384">
        <v>19.0</v>
      </c>
      <c r="BA234" s="385" t="s">
        <v>53</v>
      </c>
      <c r="BB234" s="386" t="s">
        <v>132</v>
      </c>
      <c r="BC234" s="386" t="s">
        <v>134</v>
      </c>
      <c r="BD234" s="387">
        <f>ADHK!BD234</f>
        <v>0</v>
      </c>
      <c r="BE234" s="387">
        <f>'Produksi dan Harga'!T112</f>
        <v>669316.5265</v>
      </c>
      <c r="BF234" s="387">
        <f t="shared" si="2610"/>
        <v>0</v>
      </c>
      <c r="BG234" s="388"/>
      <c r="BH234" s="387">
        <f t="shared" si="2611"/>
        <v>0</v>
      </c>
      <c r="BI234" s="388"/>
      <c r="BJ234" s="387"/>
      <c r="BK234" s="387">
        <f t="shared" si="2612"/>
        <v>0</v>
      </c>
      <c r="BL234" s="387">
        <f t="shared" si="2613"/>
        <v>0</v>
      </c>
      <c r="BM234" s="388">
        <v>0.3885051169590643</v>
      </c>
      <c r="BN234" s="389">
        <f t="shared" si="2614"/>
        <v>0</v>
      </c>
      <c r="BO234" s="390">
        <f t="shared" si="2615"/>
        <v>0</v>
      </c>
      <c r="BP234" s="391"/>
      <c r="BQ234" s="384">
        <v>19.0</v>
      </c>
      <c r="BR234" s="385" t="s">
        <v>53</v>
      </c>
      <c r="BS234" s="386" t="s">
        <v>132</v>
      </c>
      <c r="BT234" s="386" t="s">
        <v>134</v>
      </c>
      <c r="BU234" s="387">
        <f>ADHK!BU234</f>
        <v>0</v>
      </c>
      <c r="BV234" s="387">
        <f>'Produksi dan Harga'!Y112</f>
        <v>705810.5502</v>
      </c>
      <c r="BW234" s="387">
        <f t="shared" si="2616"/>
        <v>0</v>
      </c>
      <c r="BX234" s="388"/>
      <c r="BY234" s="387">
        <f t="shared" si="2617"/>
        <v>0</v>
      </c>
      <c r="BZ234" s="388"/>
      <c r="CA234" s="387"/>
      <c r="CB234" s="387">
        <f t="shared" si="2618"/>
        <v>0</v>
      </c>
      <c r="CC234" s="387">
        <f t="shared" si="2619"/>
        <v>0</v>
      </c>
      <c r="CD234" s="388">
        <v>0.3885051169590643</v>
      </c>
      <c r="CE234" s="389">
        <f t="shared" si="2620"/>
        <v>0</v>
      </c>
      <c r="CF234" s="390">
        <f t="shared" si="2621"/>
        <v>0</v>
      </c>
      <c r="CG234" s="391"/>
      <c r="CH234" s="384">
        <v>19.0</v>
      </c>
      <c r="CI234" s="385" t="s">
        <v>53</v>
      </c>
      <c r="CJ234" s="386" t="s">
        <v>132</v>
      </c>
      <c r="CK234" s="386" t="s">
        <v>134</v>
      </c>
      <c r="CL234" s="387">
        <f>ADHK!CL234</f>
        <v>232</v>
      </c>
      <c r="CM234" s="387">
        <f>'Produksi dan Harga'!AD112</f>
        <v>737392.9607</v>
      </c>
      <c r="CN234" s="387">
        <f t="shared" si="2622"/>
        <v>171.0751669</v>
      </c>
      <c r="CO234" s="388"/>
      <c r="CP234" s="387">
        <f t="shared" si="2623"/>
        <v>0</v>
      </c>
      <c r="CQ234" s="388"/>
      <c r="CR234" s="387"/>
      <c r="CS234" s="387">
        <f t="shared" si="2624"/>
        <v>0</v>
      </c>
      <c r="CT234" s="387">
        <f t="shared" si="2625"/>
        <v>171.0751669</v>
      </c>
      <c r="CU234" s="388">
        <v>0.3885051169590643</v>
      </c>
      <c r="CV234" s="389">
        <f t="shared" si="2626"/>
        <v>66.46357772</v>
      </c>
      <c r="CW234" s="390">
        <f t="shared" si="2627"/>
        <v>104.6115892</v>
      </c>
      <c r="CX234" s="391"/>
      <c r="CY234" s="384">
        <v>19.0</v>
      </c>
      <c r="CZ234" s="385" t="s">
        <v>53</v>
      </c>
      <c r="DA234" s="386" t="s">
        <v>132</v>
      </c>
      <c r="DB234" s="386" t="s">
        <v>134</v>
      </c>
      <c r="DC234" s="387">
        <f>ADHK!DC234</f>
        <v>1000</v>
      </c>
      <c r="DD234" s="387">
        <f>'Produksi dan Harga'!AI112</f>
        <v>789577.5285</v>
      </c>
      <c r="DE234" s="387">
        <f t="shared" si="2628"/>
        <v>789.5775285</v>
      </c>
      <c r="DF234" s="388"/>
      <c r="DG234" s="387">
        <f t="shared" si="2629"/>
        <v>0</v>
      </c>
      <c r="DH234" s="388"/>
      <c r="DI234" s="387"/>
      <c r="DJ234" s="387">
        <f t="shared" si="2630"/>
        <v>0</v>
      </c>
      <c r="DK234" s="387">
        <f t="shared" si="2631"/>
        <v>789.5775285</v>
      </c>
      <c r="DL234" s="388">
        <v>0.3885051169590643</v>
      </c>
      <c r="DM234" s="389">
        <f t="shared" si="2632"/>
        <v>306.75491</v>
      </c>
      <c r="DN234" s="390">
        <f t="shared" si="2633"/>
        <v>482.8226184</v>
      </c>
      <c r="DO234" s="391"/>
      <c r="DP234" s="384">
        <v>19.0</v>
      </c>
      <c r="DQ234" s="385" t="s">
        <v>53</v>
      </c>
      <c r="DR234" s="386" t="s">
        <v>132</v>
      </c>
      <c r="DS234" s="386" t="s">
        <v>134</v>
      </c>
      <c r="DT234" s="387">
        <f>ADHK!DT234</f>
        <v>315</v>
      </c>
      <c r="DU234" s="387">
        <f>'Produksi dan Harga'!AN112</f>
        <v>800664.7588</v>
      </c>
      <c r="DV234" s="387">
        <f t="shared" si="2634"/>
        <v>252.209399</v>
      </c>
      <c r="DW234" s="388"/>
      <c r="DX234" s="387">
        <f t="shared" si="2635"/>
        <v>0</v>
      </c>
      <c r="DY234" s="388"/>
      <c r="DZ234" s="387"/>
      <c r="EA234" s="387">
        <f t="shared" si="2636"/>
        <v>0</v>
      </c>
      <c r="EB234" s="387">
        <f t="shared" si="2637"/>
        <v>252.209399</v>
      </c>
      <c r="EC234" s="388">
        <v>0.3885051169590643</v>
      </c>
      <c r="ED234" s="389">
        <f t="shared" si="2638"/>
        <v>97.98464207</v>
      </c>
      <c r="EE234" s="390">
        <f t="shared" si="2639"/>
        <v>154.224757</v>
      </c>
      <c r="EF234" s="391"/>
      <c r="EG234" s="384">
        <v>19.0</v>
      </c>
      <c r="EH234" s="385" t="s">
        <v>53</v>
      </c>
      <c r="EI234" s="386" t="s">
        <v>132</v>
      </c>
      <c r="EJ234" s="386" t="s">
        <v>134</v>
      </c>
      <c r="EK234" s="387">
        <f>ADHK!EK234</f>
        <v>75</v>
      </c>
      <c r="EL234" s="387">
        <f>'Produksi dan Harga'!AS112</f>
        <v>803906.438</v>
      </c>
      <c r="EM234" s="387">
        <f t="shared" si="2640"/>
        <v>60.29298285</v>
      </c>
      <c r="EN234" s="388"/>
      <c r="EO234" s="387">
        <f t="shared" si="2641"/>
        <v>0</v>
      </c>
      <c r="EP234" s="388"/>
      <c r="EQ234" s="387"/>
      <c r="ER234" s="387">
        <f t="shared" si="2642"/>
        <v>0</v>
      </c>
      <c r="ES234" s="387">
        <f t="shared" si="2643"/>
        <v>60.29298285</v>
      </c>
      <c r="ET234" s="388">
        <v>0.3885051169590643</v>
      </c>
      <c r="EU234" s="389">
        <f t="shared" si="2644"/>
        <v>23.42413235</v>
      </c>
      <c r="EV234" s="390">
        <f t="shared" si="2645"/>
        <v>36.86885049</v>
      </c>
      <c r="EW234" s="391"/>
      <c r="EX234" s="384">
        <v>19.0</v>
      </c>
      <c r="EY234" s="385" t="s">
        <v>53</v>
      </c>
      <c r="EZ234" s="386" t="s">
        <v>132</v>
      </c>
      <c r="FA234" s="386" t="s">
        <v>134</v>
      </c>
      <c r="FB234" s="387">
        <f>ADHK!FB234</f>
        <v>405</v>
      </c>
      <c r="FC234" s="387">
        <f>'Produksi dan Harga'!AX112</f>
        <v>823493.7729</v>
      </c>
      <c r="FD234" s="387">
        <f t="shared" si="2646"/>
        <v>333.514978</v>
      </c>
      <c r="FE234" s="388"/>
      <c r="FF234" s="387">
        <f t="shared" si="2647"/>
        <v>0</v>
      </c>
      <c r="FG234" s="388"/>
      <c r="FH234" s="387"/>
      <c r="FI234" s="387">
        <f t="shared" si="2648"/>
        <v>0</v>
      </c>
      <c r="FJ234" s="387">
        <f t="shared" si="2649"/>
        <v>333.514978</v>
      </c>
      <c r="FK234" s="388">
        <v>0.3885051169590643</v>
      </c>
      <c r="FL234" s="389">
        <f t="shared" si="2650"/>
        <v>129.5722755</v>
      </c>
      <c r="FM234" s="390">
        <f t="shared" si="2651"/>
        <v>203.9427025</v>
      </c>
      <c r="FN234" s="391"/>
      <c r="FO234" s="384">
        <v>19.0</v>
      </c>
      <c r="FP234" s="385" t="s">
        <v>53</v>
      </c>
      <c r="FQ234" s="386" t="s">
        <v>132</v>
      </c>
      <c r="FR234" s="386" t="s">
        <v>134</v>
      </c>
      <c r="FS234" s="387">
        <f>ADHK!FS234</f>
        <v>30</v>
      </c>
      <c r="FT234" s="387">
        <f>'Produksi dan Harga'!BC112</f>
        <v>862485.4512</v>
      </c>
      <c r="FU234" s="387">
        <f t="shared" si="2652"/>
        <v>25.87456354</v>
      </c>
      <c r="FV234" s="388"/>
      <c r="FW234" s="387">
        <f t="shared" si="2653"/>
        <v>0</v>
      </c>
      <c r="FX234" s="388"/>
      <c r="FY234" s="387"/>
      <c r="FZ234" s="387">
        <f t="shared" si="2654"/>
        <v>0</v>
      </c>
      <c r="GA234" s="387">
        <f t="shared" si="2655"/>
        <v>25.87456354</v>
      </c>
      <c r="GB234" s="388">
        <v>0.3885051169590643</v>
      </c>
      <c r="GC234" s="389">
        <f t="shared" si="2656"/>
        <v>10.05240033</v>
      </c>
      <c r="GD234" s="390">
        <f t="shared" si="2657"/>
        <v>15.8221632</v>
      </c>
      <c r="GE234" s="391"/>
      <c r="GF234" s="384">
        <v>19.0</v>
      </c>
      <c r="GG234" s="385" t="s">
        <v>53</v>
      </c>
      <c r="GH234" s="386" t="s">
        <v>132</v>
      </c>
      <c r="GI234" s="386" t="s">
        <v>134</v>
      </c>
      <c r="GJ234" s="387">
        <f>ADHK!GJ234</f>
        <v>7.22</v>
      </c>
      <c r="GK234" s="387">
        <f>'Produksi dan Harga'!BH112</f>
        <v>859752.5342</v>
      </c>
      <c r="GL234" s="387">
        <f t="shared" si="2658"/>
        <v>6.207413297</v>
      </c>
      <c r="GM234" s="388"/>
      <c r="GN234" s="387">
        <f t="shared" si="2659"/>
        <v>0</v>
      </c>
      <c r="GO234" s="388"/>
      <c r="GP234" s="387"/>
      <c r="GQ234" s="387">
        <f t="shared" si="2660"/>
        <v>0</v>
      </c>
      <c r="GR234" s="387">
        <f t="shared" si="2661"/>
        <v>6.207413297</v>
      </c>
      <c r="GS234" s="388">
        <v>0.3885051169590643</v>
      </c>
      <c r="GT234" s="389">
        <f t="shared" si="2662"/>
        <v>2.411611829</v>
      </c>
      <c r="GU234" s="390">
        <f t="shared" si="2663"/>
        <v>3.795801468</v>
      </c>
      <c r="GV234" s="391"/>
      <c r="GW234" s="384">
        <v>19.0</v>
      </c>
      <c r="GX234" s="385" t="s">
        <v>53</v>
      </c>
      <c r="GY234" s="386" t="s">
        <v>132</v>
      </c>
      <c r="GZ234" s="386" t="s">
        <v>134</v>
      </c>
      <c r="HA234" s="387" t="str">
        <f>ADHK!HA234</f>
        <v/>
      </c>
      <c r="HB234" s="387"/>
      <c r="HC234" s="387">
        <f t="shared" si="2664"/>
        <v>0</v>
      </c>
      <c r="HD234" s="388"/>
      <c r="HE234" s="387">
        <f t="shared" si="2665"/>
        <v>0</v>
      </c>
      <c r="HF234" s="388"/>
      <c r="HG234" s="387"/>
      <c r="HH234" s="387">
        <f t="shared" si="2666"/>
        <v>0</v>
      </c>
      <c r="HI234" s="387">
        <f t="shared" si="2667"/>
        <v>0</v>
      </c>
      <c r="HJ234" s="388">
        <v>0.3885051169590643</v>
      </c>
      <c r="HK234" s="389">
        <f t="shared" si="2668"/>
        <v>0</v>
      </c>
      <c r="HL234" s="390">
        <f t="shared" si="2669"/>
        <v>0</v>
      </c>
      <c r="HM234" s="391"/>
      <c r="HN234" s="384">
        <v>19.0</v>
      </c>
      <c r="HO234" s="385" t="s">
        <v>53</v>
      </c>
      <c r="HP234" s="386" t="s">
        <v>132</v>
      </c>
      <c r="HQ234" s="386" t="s">
        <v>134</v>
      </c>
      <c r="HR234" s="387">
        <f>ADHK!HR234</f>
        <v>25.55</v>
      </c>
      <c r="HS234" s="387">
        <f>'Produksi dan Harga'!BR112</f>
        <v>978298.0913</v>
      </c>
      <c r="HT234" s="387">
        <f t="shared" si="2670"/>
        <v>24.99551623</v>
      </c>
      <c r="HU234" s="388"/>
      <c r="HV234" s="387">
        <f t="shared" si="2671"/>
        <v>0</v>
      </c>
      <c r="HW234" s="388"/>
      <c r="HX234" s="387"/>
      <c r="HY234" s="387">
        <f t="shared" si="2672"/>
        <v>0</v>
      </c>
      <c r="HZ234" s="387">
        <f t="shared" si="2673"/>
        <v>24.99551623</v>
      </c>
      <c r="IA234" s="388">
        <v>0.3885051169590643</v>
      </c>
      <c r="IB234" s="389">
        <f t="shared" si="2674"/>
        <v>9.710885957</v>
      </c>
      <c r="IC234" s="390">
        <f t="shared" si="2675"/>
        <v>15.28463027</v>
      </c>
      <c r="ID234" s="391"/>
      <c r="IE234" s="384">
        <v>19.0</v>
      </c>
      <c r="IF234" s="385" t="s">
        <v>53</v>
      </c>
      <c r="IG234" s="386" t="s">
        <v>132</v>
      </c>
      <c r="IH234" s="386" t="s">
        <v>134</v>
      </c>
      <c r="II234" s="387">
        <f>ADHK!II234</f>
        <v>40.66</v>
      </c>
      <c r="IJ234" s="387">
        <f>'Produksi dan Harga'!BW112</f>
        <v>1240123.62</v>
      </c>
      <c r="IK234" s="387">
        <f t="shared" si="2676"/>
        <v>50.4234264</v>
      </c>
      <c r="IL234" s="388"/>
      <c r="IM234" s="387">
        <f t="shared" si="2677"/>
        <v>0</v>
      </c>
      <c r="IN234" s="388"/>
      <c r="IO234" s="387"/>
      <c r="IP234" s="387">
        <f t="shared" si="2678"/>
        <v>0</v>
      </c>
      <c r="IQ234" s="387">
        <f t="shared" si="2679"/>
        <v>50.4234264</v>
      </c>
      <c r="IR234" s="388">
        <v>0.3885051169590643</v>
      </c>
      <c r="IS234" s="389">
        <f t="shared" si="2680"/>
        <v>19.58975917</v>
      </c>
      <c r="IT234" s="390">
        <f t="shared" si="2681"/>
        <v>30.83366723</v>
      </c>
      <c r="IU234" s="391"/>
      <c r="IV234" s="384">
        <v>19.0</v>
      </c>
      <c r="IW234" s="385" t="s">
        <v>53</v>
      </c>
      <c r="IX234" s="386" t="s">
        <v>132</v>
      </c>
      <c r="IY234" s="386" t="s">
        <v>134</v>
      </c>
      <c r="IZ234" s="387">
        <f>ADHK!IZ234</f>
        <v>191.2</v>
      </c>
      <c r="JA234" s="387">
        <f>'Produksi dan Harga'!CB112</f>
        <v>1168685.665</v>
      </c>
      <c r="JB234" s="387">
        <f t="shared" si="2682"/>
        <v>223.4526992</v>
      </c>
      <c r="JC234" s="388"/>
      <c r="JD234" s="387">
        <f t="shared" si="2683"/>
        <v>0</v>
      </c>
      <c r="JE234" s="388"/>
      <c r="JF234" s="387"/>
      <c r="JG234" s="387">
        <f t="shared" si="2684"/>
        <v>0</v>
      </c>
      <c r="JH234" s="387">
        <f t="shared" si="2685"/>
        <v>223.4526992</v>
      </c>
      <c r="JI234" s="388">
        <v>0.3885051169590643</v>
      </c>
      <c r="JJ234" s="389">
        <f t="shared" si="2686"/>
        <v>86.81251703</v>
      </c>
      <c r="JK234" s="390">
        <f t="shared" si="2687"/>
        <v>136.6401821</v>
      </c>
      <c r="JL234" s="391"/>
      <c r="JM234" s="384">
        <v>19.0</v>
      </c>
      <c r="JN234" s="385" t="s">
        <v>53</v>
      </c>
      <c r="JO234" s="386" t="s">
        <v>132</v>
      </c>
      <c r="JP234" s="386" t="s">
        <v>134</v>
      </c>
      <c r="JQ234" s="387" t="str">
        <f>ADHK!JQ234</f>
        <v/>
      </c>
      <c r="JR234" s="387"/>
      <c r="JS234" s="387">
        <f t="shared" si="2688"/>
        <v>0</v>
      </c>
      <c r="JT234" s="388"/>
      <c r="JU234" s="387">
        <f t="shared" si="2689"/>
        <v>0</v>
      </c>
      <c r="JV234" s="388"/>
      <c r="JW234" s="387"/>
      <c r="JX234" s="387">
        <f t="shared" si="2690"/>
        <v>0</v>
      </c>
      <c r="JY234" s="387">
        <f t="shared" si="2691"/>
        <v>0</v>
      </c>
      <c r="JZ234" s="388">
        <v>0.3885051169590643</v>
      </c>
      <c r="KA234" s="389">
        <f t="shared" si="2692"/>
        <v>0</v>
      </c>
      <c r="KB234" s="390">
        <f t="shared" si="2693"/>
        <v>0</v>
      </c>
      <c r="KC234" s="391"/>
      <c r="KD234" s="384">
        <v>19.0</v>
      </c>
      <c r="KE234" s="385" t="s">
        <v>53</v>
      </c>
      <c r="KF234" s="386" t="s">
        <v>132</v>
      </c>
      <c r="KG234" s="386" t="s">
        <v>134</v>
      </c>
      <c r="KH234" s="387" t="str">
        <f>ADHK!KH234</f>
        <v/>
      </c>
      <c r="KI234" s="387"/>
      <c r="KJ234" s="387">
        <f t="shared" si="2694"/>
        <v>0</v>
      </c>
      <c r="KK234" s="388"/>
      <c r="KL234" s="387">
        <f t="shared" si="2695"/>
        <v>0</v>
      </c>
      <c r="KM234" s="388"/>
      <c r="KN234" s="387"/>
      <c r="KO234" s="387">
        <f t="shared" si="2696"/>
        <v>0</v>
      </c>
      <c r="KP234" s="387">
        <f t="shared" si="2697"/>
        <v>0</v>
      </c>
      <c r="KQ234" s="388">
        <v>0.3885051169590643</v>
      </c>
      <c r="KR234" s="389">
        <f t="shared" si="2698"/>
        <v>0</v>
      </c>
      <c r="KS234" s="390">
        <f t="shared" si="2699"/>
        <v>0</v>
      </c>
      <c r="KT234" s="391"/>
      <c r="KU234" s="392"/>
    </row>
    <row r="235" ht="15.75" customHeight="1">
      <c r="A235" s="384">
        <v>20.0</v>
      </c>
      <c r="B235" s="385" t="s">
        <v>138</v>
      </c>
      <c r="C235" s="386" t="s">
        <v>132</v>
      </c>
      <c r="D235" s="386" t="s">
        <v>132</v>
      </c>
      <c r="E235" s="387" t="str">
        <f>ADHK!E235</f>
        <v/>
      </c>
      <c r="F235" s="387" t="str">
        <f>ADHK!F235</f>
        <v/>
      </c>
      <c r="G235" s="387">
        <f t="shared" si="2592"/>
        <v>0</v>
      </c>
      <c r="H235" s="388"/>
      <c r="I235" s="387">
        <f t="shared" si="2593"/>
        <v>0</v>
      </c>
      <c r="J235" s="388"/>
      <c r="K235" s="387"/>
      <c r="L235" s="387">
        <f t="shared" si="2594"/>
        <v>0</v>
      </c>
      <c r="M235" s="387">
        <f t="shared" si="2595"/>
        <v>0</v>
      </c>
      <c r="N235" s="388">
        <v>0.224147321887</v>
      </c>
      <c r="O235" s="389">
        <f t="shared" si="2596"/>
        <v>0</v>
      </c>
      <c r="P235" s="390">
        <f t="shared" si="2597"/>
        <v>0</v>
      </c>
      <c r="Q235" s="391"/>
      <c r="R235" s="384">
        <v>20.0</v>
      </c>
      <c r="S235" s="385" t="s">
        <v>138</v>
      </c>
      <c r="T235" s="386" t="s">
        <v>132</v>
      </c>
      <c r="U235" s="386" t="s">
        <v>132</v>
      </c>
      <c r="V235" s="387" t="str">
        <f>ADHK!V235</f>
        <v/>
      </c>
      <c r="W235" s="387"/>
      <c r="X235" s="387">
        <f t="shared" si="2598"/>
        <v>0</v>
      </c>
      <c r="Y235" s="388"/>
      <c r="Z235" s="387">
        <f t="shared" si="2599"/>
        <v>0</v>
      </c>
      <c r="AA235" s="388"/>
      <c r="AB235" s="387"/>
      <c r="AC235" s="387">
        <f t="shared" si="2600"/>
        <v>0</v>
      </c>
      <c r="AD235" s="387">
        <f t="shared" si="2601"/>
        <v>0</v>
      </c>
      <c r="AE235" s="388">
        <v>0.224147321887</v>
      </c>
      <c r="AF235" s="389">
        <f t="shared" si="2602"/>
        <v>0</v>
      </c>
      <c r="AG235" s="390">
        <f t="shared" si="2603"/>
        <v>0</v>
      </c>
      <c r="AH235" s="391"/>
      <c r="AI235" s="384">
        <v>20.0</v>
      </c>
      <c r="AJ235" s="385" t="s">
        <v>138</v>
      </c>
      <c r="AK235" s="386" t="s">
        <v>132</v>
      </c>
      <c r="AL235" s="386" t="s">
        <v>132</v>
      </c>
      <c r="AM235" s="387" t="str">
        <f>ADHK!AM235</f>
        <v/>
      </c>
      <c r="AN235" s="387"/>
      <c r="AO235" s="387">
        <f t="shared" si="2604"/>
        <v>0</v>
      </c>
      <c r="AP235" s="388"/>
      <c r="AQ235" s="387">
        <f t="shared" si="2605"/>
        <v>0</v>
      </c>
      <c r="AR235" s="388"/>
      <c r="AS235" s="387"/>
      <c r="AT235" s="387">
        <f t="shared" si="2606"/>
        <v>0</v>
      </c>
      <c r="AU235" s="387">
        <f t="shared" si="2607"/>
        <v>0</v>
      </c>
      <c r="AV235" s="388">
        <v>0.224147321887</v>
      </c>
      <c r="AW235" s="389">
        <f t="shared" si="2608"/>
        <v>0</v>
      </c>
      <c r="AX235" s="390">
        <f t="shared" si="2609"/>
        <v>0</v>
      </c>
      <c r="AY235" s="391"/>
      <c r="AZ235" s="384">
        <v>20.0</v>
      </c>
      <c r="BA235" s="385" t="s">
        <v>138</v>
      </c>
      <c r="BB235" s="386" t="s">
        <v>132</v>
      </c>
      <c r="BC235" s="386" t="s">
        <v>132</v>
      </c>
      <c r="BD235" s="387" t="str">
        <f>ADHK!BD235</f>
        <v/>
      </c>
      <c r="BE235" s="387"/>
      <c r="BF235" s="387">
        <f t="shared" si="2610"/>
        <v>0</v>
      </c>
      <c r="BG235" s="388"/>
      <c r="BH235" s="387">
        <f t="shared" si="2611"/>
        <v>0</v>
      </c>
      <c r="BI235" s="388"/>
      <c r="BJ235" s="387"/>
      <c r="BK235" s="387">
        <f t="shared" si="2612"/>
        <v>0</v>
      </c>
      <c r="BL235" s="387">
        <f t="shared" si="2613"/>
        <v>0</v>
      </c>
      <c r="BM235" s="388">
        <v>0.224147321887</v>
      </c>
      <c r="BN235" s="389">
        <f t="shared" si="2614"/>
        <v>0</v>
      </c>
      <c r="BO235" s="390">
        <f t="shared" si="2615"/>
        <v>0</v>
      </c>
      <c r="BP235" s="391"/>
      <c r="BQ235" s="384">
        <v>20.0</v>
      </c>
      <c r="BR235" s="385" t="s">
        <v>138</v>
      </c>
      <c r="BS235" s="386" t="s">
        <v>132</v>
      </c>
      <c r="BT235" s="386" t="s">
        <v>132</v>
      </c>
      <c r="BU235" s="387" t="str">
        <f>ADHK!BU235</f>
        <v/>
      </c>
      <c r="BV235" s="387"/>
      <c r="BW235" s="387">
        <f t="shared" si="2616"/>
        <v>0</v>
      </c>
      <c r="BX235" s="388"/>
      <c r="BY235" s="387">
        <f t="shared" si="2617"/>
        <v>0</v>
      </c>
      <c r="BZ235" s="388"/>
      <c r="CA235" s="387"/>
      <c r="CB235" s="387">
        <f t="shared" si="2618"/>
        <v>0</v>
      </c>
      <c r="CC235" s="387">
        <f t="shared" si="2619"/>
        <v>0</v>
      </c>
      <c r="CD235" s="388">
        <v>0.224147321887</v>
      </c>
      <c r="CE235" s="389">
        <f t="shared" si="2620"/>
        <v>0</v>
      </c>
      <c r="CF235" s="390">
        <f t="shared" si="2621"/>
        <v>0</v>
      </c>
      <c r="CG235" s="391"/>
      <c r="CH235" s="384">
        <v>20.0</v>
      </c>
      <c r="CI235" s="385" t="s">
        <v>138</v>
      </c>
      <c r="CJ235" s="386" t="s">
        <v>132</v>
      </c>
      <c r="CK235" s="386" t="s">
        <v>132</v>
      </c>
      <c r="CL235" s="387" t="str">
        <f>ADHK!CL235</f>
        <v/>
      </c>
      <c r="CM235" s="387"/>
      <c r="CN235" s="387">
        <f t="shared" si="2622"/>
        <v>0</v>
      </c>
      <c r="CO235" s="388"/>
      <c r="CP235" s="387">
        <f t="shared" si="2623"/>
        <v>0</v>
      </c>
      <c r="CQ235" s="388"/>
      <c r="CR235" s="387"/>
      <c r="CS235" s="387">
        <f t="shared" si="2624"/>
        <v>0</v>
      </c>
      <c r="CT235" s="387">
        <f t="shared" si="2625"/>
        <v>0</v>
      </c>
      <c r="CU235" s="388">
        <v>0.224147321887</v>
      </c>
      <c r="CV235" s="389">
        <f t="shared" si="2626"/>
        <v>0</v>
      </c>
      <c r="CW235" s="390">
        <f t="shared" si="2627"/>
        <v>0</v>
      </c>
      <c r="CX235" s="391"/>
      <c r="CY235" s="384">
        <v>20.0</v>
      </c>
      <c r="CZ235" s="385" t="s">
        <v>138</v>
      </c>
      <c r="DA235" s="386" t="s">
        <v>132</v>
      </c>
      <c r="DB235" s="386" t="s">
        <v>132</v>
      </c>
      <c r="DC235" s="387" t="str">
        <f>ADHK!DC235</f>
        <v/>
      </c>
      <c r="DD235" s="387"/>
      <c r="DE235" s="387">
        <f t="shared" si="2628"/>
        <v>0</v>
      </c>
      <c r="DF235" s="388"/>
      <c r="DG235" s="387">
        <f t="shared" si="2629"/>
        <v>0</v>
      </c>
      <c r="DH235" s="388"/>
      <c r="DI235" s="387"/>
      <c r="DJ235" s="387">
        <f t="shared" si="2630"/>
        <v>0</v>
      </c>
      <c r="DK235" s="387">
        <f t="shared" si="2631"/>
        <v>0</v>
      </c>
      <c r="DL235" s="388">
        <v>0.224147321887</v>
      </c>
      <c r="DM235" s="389">
        <f t="shared" si="2632"/>
        <v>0</v>
      </c>
      <c r="DN235" s="390">
        <f t="shared" si="2633"/>
        <v>0</v>
      </c>
      <c r="DO235" s="391"/>
      <c r="DP235" s="384">
        <v>20.0</v>
      </c>
      <c r="DQ235" s="385" t="s">
        <v>138</v>
      </c>
      <c r="DR235" s="386" t="s">
        <v>132</v>
      </c>
      <c r="DS235" s="386" t="s">
        <v>132</v>
      </c>
      <c r="DT235" s="387" t="str">
        <f>ADHK!DT235</f>
        <v/>
      </c>
      <c r="DU235" s="387"/>
      <c r="DV235" s="387">
        <f t="shared" si="2634"/>
        <v>0</v>
      </c>
      <c r="DW235" s="388"/>
      <c r="DX235" s="387">
        <f t="shared" si="2635"/>
        <v>0</v>
      </c>
      <c r="DY235" s="388"/>
      <c r="DZ235" s="387"/>
      <c r="EA235" s="387">
        <f t="shared" si="2636"/>
        <v>0</v>
      </c>
      <c r="EB235" s="387">
        <f t="shared" si="2637"/>
        <v>0</v>
      </c>
      <c r="EC235" s="388">
        <v>0.224147321887</v>
      </c>
      <c r="ED235" s="389">
        <f t="shared" si="2638"/>
        <v>0</v>
      </c>
      <c r="EE235" s="390">
        <f t="shared" si="2639"/>
        <v>0</v>
      </c>
      <c r="EF235" s="391"/>
      <c r="EG235" s="384">
        <v>20.0</v>
      </c>
      <c r="EH235" s="385" t="s">
        <v>138</v>
      </c>
      <c r="EI235" s="386" t="s">
        <v>132</v>
      </c>
      <c r="EJ235" s="386" t="s">
        <v>132</v>
      </c>
      <c r="EK235" s="387" t="str">
        <f>ADHK!EK235</f>
        <v/>
      </c>
      <c r="EL235" s="387"/>
      <c r="EM235" s="387">
        <f t="shared" si="2640"/>
        <v>0</v>
      </c>
      <c r="EN235" s="388"/>
      <c r="EO235" s="387">
        <f t="shared" si="2641"/>
        <v>0</v>
      </c>
      <c r="EP235" s="388"/>
      <c r="EQ235" s="387"/>
      <c r="ER235" s="387">
        <f t="shared" si="2642"/>
        <v>0</v>
      </c>
      <c r="ES235" s="387">
        <f t="shared" si="2643"/>
        <v>0</v>
      </c>
      <c r="ET235" s="388">
        <v>0.224147321887</v>
      </c>
      <c r="EU235" s="389">
        <f t="shared" si="2644"/>
        <v>0</v>
      </c>
      <c r="EV235" s="390">
        <f t="shared" si="2645"/>
        <v>0</v>
      </c>
      <c r="EW235" s="391"/>
      <c r="EX235" s="384">
        <v>20.0</v>
      </c>
      <c r="EY235" s="385" t="s">
        <v>138</v>
      </c>
      <c r="EZ235" s="386" t="s">
        <v>132</v>
      </c>
      <c r="FA235" s="386" t="s">
        <v>132</v>
      </c>
      <c r="FB235" s="387" t="str">
        <f>ADHK!FB235</f>
        <v/>
      </c>
      <c r="FC235" s="387"/>
      <c r="FD235" s="387">
        <f t="shared" si="2646"/>
        <v>0</v>
      </c>
      <c r="FE235" s="388"/>
      <c r="FF235" s="387">
        <f t="shared" si="2647"/>
        <v>0</v>
      </c>
      <c r="FG235" s="388"/>
      <c r="FH235" s="387"/>
      <c r="FI235" s="387">
        <f t="shared" si="2648"/>
        <v>0</v>
      </c>
      <c r="FJ235" s="387">
        <f t="shared" si="2649"/>
        <v>0</v>
      </c>
      <c r="FK235" s="388">
        <v>0.224147321887</v>
      </c>
      <c r="FL235" s="389">
        <f t="shared" si="2650"/>
        <v>0</v>
      </c>
      <c r="FM235" s="390">
        <f t="shared" si="2651"/>
        <v>0</v>
      </c>
      <c r="FN235" s="391"/>
      <c r="FO235" s="384">
        <v>20.0</v>
      </c>
      <c r="FP235" s="385" t="s">
        <v>138</v>
      </c>
      <c r="FQ235" s="386" t="s">
        <v>132</v>
      </c>
      <c r="FR235" s="386" t="s">
        <v>132</v>
      </c>
      <c r="FS235" s="387" t="str">
        <f>ADHK!FS235</f>
        <v/>
      </c>
      <c r="FT235" s="387"/>
      <c r="FU235" s="387">
        <f t="shared" si="2652"/>
        <v>0</v>
      </c>
      <c r="FV235" s="388"/>
      <c r="FW235" s="387">
        <f t="shared" si="2653"/>
        <v>0</v>
      </c>
      <c r="FX235" s="388"/>
      <c r="FY235" s="387"/>
      <c r="FZ235" s="387">
        <f t="shared" si="2654"/>
        <v>0</v>
      </c>
      <c r="GA235" s="387">
        <f t="shared" si="2655"/>
        <v>0</v>
      </c>
      <c r="GB235" s="388">
        <v>0.224147321887</v>
      </c>
      <c r="GC235" s="389">
        <f t="shared" si="2656"/>
        <v>0</v>
      </c>
      <c r="GD235" s="390">
        <f t="shared" si="2657"/>
        <v>0</v>
      </c>
      <c r="GE235" s="391"/>
      <c r="GF235" s="384">
        <v>20.0</v>
      </c>
      <c r="GG235" s="385" t="s">
        <v>138</v>
      </c>
      <c r="GH235" s="386" t="s">
        <v>132</v>
      </c>
      <c r="GI235" s="386" t="s">
        <v>132</v>
      </c>
      <c r="GJ235" s="387" t="str">
        <f>ADHK!GJ235</f>
        <v/>
      </c>
      <c r="GK235" s="387"/>
      <c r="GL235" s="387">
        <f t="shared" si="2658"/>
        <v>0</v>
      </c>
      <c r="GM235" s="388"/>
      <c r="GN235" s="387">
        <f t="shared" si="2659"/>
        <v>0</v>
      </c>
      <c r="GO235" s="388"/>
      <c r="GP235" s="387"/>
      <c r="GQ235" s="387">
        <f t="shared" si="2660"/>
        <v>0</v>
      </c>
      <c r="GR235" s="387">
        <f t="shared" si="2661"/>
        <v>0</v>
      </c>
      <c r="GS235" s="388">
        <v>0.224147321887</v>
      </c>
      <c r="GT235" s="389">
        <f t="shared" si="2662"/>
        <v>0</v>
      </c>
      <c r="GU235" s="390">
        <f t="shared" si="2663"/>
        <v>0</v>
      </c>
      <c r="GV235" s="391"/>
      <c r="GW235" s="384">
        <v>20.0</v>
      </c>
      <c r="GX235" s="385" t="s">
        <v>138</v>
      </c>
      <c r="GY235" s="386" t="s">
        <v>132</v>
      </c>
      <c r="GZ235" s="386" t="s">
        <v>132</v>
      </c>
      <c r="HA235" s="387" t="str">
        <f>ADHK!HA235</f>
        <v/>
      </c>
      <c r="HB235" s="387"/>
      <c r="HC235" s="387">
        <f t="shared" si="2664"/>
        <v>0</v>
      </c>
      <c r="HD235" s="388"/>
      <c r="HE235" s="387">
        <f t="shared" si="2665"/>
        <v>0</v>
      </c>
      <c r="HF235" s="388"/>
      <c r="HG235" s="387"/>
      <c r="HH235" s="387">
        <f t="shared" si="2666"/>
        <v>0</v>
      </c>
      <c r="HI235" s="387">
        <f t="shared" si="2667"/>
        <v>0</v>
      </c>
      <c r="HJ235" s="388">
        <v>0.224147321887</v>
      </c>
      <c r="HK235" s="389">
        <f t="shared" si="2668"/>
        <v>0</v>
      </c>
      <c r="HL235" s="390">
        <f t="shared" si="2669"/>
        <v>0</v>
      </c>
      <c r="HM235" s="391"/>
      <c r="HN235" s="384">
        <v>20.0</v>
      </c>
      <c r="HO235" s="385" t="s">
        <v>138</v>
      </c>
      <c r="HP235" s="386" t="s">
        <v>132</v>
      </c>
      <c r="HQ235" s="386" t="s">
        <v>132</v>
      </c>
      <c r="HR235" s="387" t="str">
        <f>ADHK!HR235</f>
        <v/>
      </c>
      <c r="HS235" s="387"/>
      <c r="HT235" s="387">
        <f t="shared" si="2670"/>
        <v>0</v>
      </c>
      <c r="HU235" s="388"/>
      <c r="HV235" s="387">
        <f t="shared" si="2671"/>
        <v>0</v>
      </c>
      <c r="HW235" s="388"/>
      <c r="HX235" s="387"/>
      <c r="HY235" s="387">
        <f t="shared" si="2672"/>
        <v>0</v>
      </c>
      <c r="HZ235" s="387">
        <f t="shared" si="2673"/>
        <v>0</v>
      </c>
      <c r="IA235" s="388">
        <v>0.224147321887</v>
      </c>
      <c r="IB235" s="389">
        <f t="shared" si="2674"/>
        <v>0</v>
      </c>
      <c r="IC235" s="390">
        <f t="shared" si="2675"/>
        <v>0</v>
      </c>
      <c r="ID235" s="391"/>
      <c r="IE235" s="384">
        <v>20.0</v>
      </c>
      <c r="IF235" s="385" t="s">
        <v>138</v>
      </c>
      <c r="IG235" s="386" t="s">
        <v>132</v>
      </c>
      <c r="IH235" s="386" t="s">
        <v>132</v>
      </c>
      <c r="II235" s="387" t="str">
        <f>ADHK!II235</f>
        <v/>
      </c>
      <c r="IJ235" s="387"/>
      <c r="IK235" s="387">
        <f t="shared" si="2676"/>
        <v>0</v>
      </c>
      <c r="IL235" s="388"/>
      <c r="IM235" s="387">
        <f t="shared" si="2677"/>
        <v>0</v>
      </c>
      <c r="IN235" s="388"/>
      <c r="IO235" s="387"/>
      <c r="IP235" s="387">
        <f t="shared" si="2678"/>
        <v>0</v>
      </c>
      <c r="IQ235" s="387">
        <f t="shared" si="2679"/>
        <v>0</v>
      </c>
      <c r="IR235" s="388">
        <v>0.224147321887</v>
      </c>
      <c r="IS235" s="389">
        <f t="shared" si="2680"/>
        <v>0</v>
      </c>
      <c r="IT235" s="390">
        <f t="shared" si="2681"/>
        <v>0</v>
      </c>
      <c r="IU235" s="391"/>
      <c r="IV235" s="384">
        <v>20.0</v>
      </c>
      <c r="IW235" s="385" t="s">
        <v>138</v>
      </c>
      <c r="IX235" s="386" t="s">
        <v>132</v>
      </c>
      <c r="IY235" s="386" t="s">
        <v>132</v>
      </c>
      <c r="IZ235" s="387" t="str">
        <f>ADHK!IZ235</f>
        <v/>
      </c>
      <c r="JA235" s="387"/>
      <c r="JB235" s="387">
        <f t="shared" si="2682"/>
        <v>0</v>
      </c>
      <c r="JC235" s="388"/>
      <c r="JD235" s="387">
        <f t="shared" si="2683"/>
        <v>0</v>
      </c>
      <c r="JE235" s="388"/>
      <c r="JF235" s="387"/>
      <c r="JG235" s="387">
        <f t="shared" si="2684"/>
        <v>0</v>
      </c>
      <c r="JH235" s="387">
        <f t="shared" si="2685"/>
        <v>0</v>
      </c>
      <c r="JI235" s="388">
        <v>0.224147321887</v>
      </c>
      <c r="JJ235" s="389">
        <f t="shared" si="2686"/>
        <v>0</v>
      </c>
      <c r="JK235" s="390">
        <f t="shared" si="2687"/>
        <v>0</v>
      </c>
      <c r="JL235" s="391"/>
      <c r="JM235" s="384">
        <v>20.0</v>
      </c>
      <c r="JN235" s="385" t="s">
        <v>138</v>
      </c>
      <c r="JO235" s="386" t="s">
        <v>132</v>
      </c>
      <c r="JP235" s="386" t="s">
        <v>132</v>
      </c>
      <c r="JQ235" s="387" t="str">
        <f>ADHK!JQ235</f>
        <v/>
      </c>
      <c r="JR235" s="387"/>
      <c r="JS235" s="387">
        <f t="shared" si="2688"/>
        <v>0</v>
      </c>
      <c r="JT235" s="388"/>
      <c r="JU235" s="387">
        <f t="shared" si="2689"/>
        <v>0</v>
      </c>
      <c r="JV235" s="388"/>
      <c r="JW235" s="387"/>
      <c r="JX235" s="387">
        <f t="shared" si="2690"/>
        <v>0</v>
      </c>
      <c r="JY235" s="387">
        <f t="shared" si="2691"/>
        <v>0</v>
      </c>
      <c r="JZ235" s="388">
        <v>0.224147321887</v>
      </c>
      <c r="KA235" s="389">
        <f t="shared" si="2692"/>
        <v>0</v>
      </c>
      <c r="KB235" s="390">
        <f t="shared" si="2693"/>
        <v>0</v>
      </c>
      <c r="KC235" s="391"/>
      <c r="KD235" s="384">
        <v>20.0</v>
      </c>
      <c r="KE235" s="385" t="s">
        <v>138</v>
      </c>
      <c r="KF235" s="386" t="s">
        <v>132</v>
      </c>
      <c r="KG235" s="386" t="s">
        <v>132</v>
      </c>
      <c r="KH235" s="387" t="str">
        <f>ADHK!KH235</f>
        <v/>
      </c>
      <c r="KI235" s="387"/>
      <c r="KJ235" s="387">
        <f t="shared" si="2694"/>
        <v>0</v>
      </c>
      <c r="KK235" s="388"/>
      <c r="KL235" s="387">
        <f t="shared" si="2695"/>
        <v>0</v>
      </c>
      <c r="KM235" s="388"/>
      <c r="KN235" s="387"/>
      <c r="KO235" s="387">
        <f t="shared" si="2696"/>
        <v>0</v>
      </c>
      <c r="KP235" s="387">
        <f t="shared" si="2697"/>
        <v>0</v>
      </c>
      <c r="KQ235" s="388">
        <v>0.224147321887</v>
      </c>
      <c r="KR235" s="389">
        <f t="shared" si="2698"/>
        <v>0</v>
      </c>
      <c r="KS235" s="390">
        <f t="shared" si="2699"/>
        <v>0</v>
      </c>
      <c r="KT235" s="391"/>
      <c r="KU235" s="392"/>
    </row>
    <row r="236" ht="15.75" customHeight="1">
      <c r="A236" s="384">
        <v>21.0</v>
      </c>
      <c r="B236" s="385" t="s">
        <v>139</v>
      </c>
      <c r="C236" s="386" t="s">
        <v>132</v>
      </c>
      <c r="D236" s="386" t="s">
        <v>132</v>
      </c>
      <c r="E236" s="387" t="str">
        <f>ADHK!E236</f>
        <v/>
      </c>
      <c r="F236" s="387" t="str">
        <f>ADHK!F236</f>
        <v/>
      </c>
      <c r="G236" s="387">
        <f t="shared" si="2592"/>
        <v>0</v>
      </c>
      <c r="H236" s="388"/>
      <c r="I236" s="387">
        <f t="shared" si="2593"/>
        <v>0</v>
      </c>
      <c r="J236" s="388"/>
      <c r="K236" s="387"/>
      <c r="L236" s="387">
        <f t="shared" si="2594"/>
        <v>0</v>
      </c>
      <c r="M236" s="387">
        <f t="shared" si="2595"/>
        <v>0</v>
      </c>
      <c r="N236" s="388">
        <v>0.224147321887</v>
      </c>
      <c r="O236" s="389">
        <f t="shared" si="2596"/>
        <v>0</v>
      </c>
      <c r="P236" s="390">
        <f t="shared" si="2597"/>
        <v>0</v>
      </c>
      <c r="Q236" s="391"/>
      <c r="R236" s="384">
        <v>21.0</v>
      </c>
      <c r="S236" s="385" t="s">
        <v>139</v>
      </c>
      <c r="T236" s="386" t="s">
        <v>132</v>
      </c>
      <c r="U236" s="386" t="s">
        <v>132</v>
      </c>
      <c r="V236" s="387" t="str">
        <f>ADHK!V236</f>
        <v/>
      </c>
      <c r="W236" s="387"/>
      <c r="X236" s="387">
        <f t="shared" si="2598"/>
        <v>0</v>
      </c>
      <c r="Y236" s="388"/>
      <c r="Z236" s="387">
        <f t="shared" si="2599"/>
        <v>0</v>
      </c>
      <c r="AA236" s="388"/>
      <c r="AB236" s="387"/>
      <c r="AC236" s="387">
        <f t="shared" si="2600"/>
        <v>0</v>
      </c>
      <c r="AD236" s="387">
        <f t="shared" si="2601"/>
        <v>0</v>
      </c>
      <c r="AE236" s="388">
        <v>0.224147321887</v>
      </c>
      <c r="AF236" s="389">
        <f t="shared" si="2602"/>
        <v>0</v>
      </c>
      <c r="AG236" s="390">
        <f t="shared" si="2603"/>
        <v>0</v>
      </c>
      <c r="AH236" s="391"/>
      <c r="AI236" s="384">
        <v>21.0</v>
      </c>
      <c r="AJ236" s="385" t="s">
        <v>139</v>
      </c>
      <c r="AK236" s="386" t="s">
        <v>132</v>
      </c>
      <c r="AL236" s="386" t="s">
        <v>132</v>
      </c>
      <c r="AM236" s="387" t="str">
        <f>ADHK!AM236</f>
        <v/>
      </c>
      <c r="AN236" s="387"/>
      <c r="AO236" s="387">
        <f t="shared" si="2604"/>
        <v>0</v>
      </c>
      <c r="AP236" s="388"/>
      <c r="AQ236" s="387">
        <f t="shared" si="2605"/>
        <v>0</v>
      </c>
      <c r="AR236" s="388"/>
      <c r="AS236" s="387"/>
      <c r="AT236" s="387">
        <f t="shared" si="2606"/>
        <v>0</v>
      </c>
      <c r="AU236" s="387">
        <f t="shared" si="2607"/>
        <v>0</v>
      </c>
      <c r="AV236" s="388">
        <v>0.224147321887</v>
      </c>
      <c r="AW236" s="389">
        <f t="shared" si="2608"/>
        <v>0</v>
      </c>
      <c r="AX236" s="390">
        <f t="shared" si="2609"/>
        <v>0</v>
      </c>
      <c r="AY236" s="391"/>
      <c r="AZ236" s="384">
        <v>21.0</v>
      </c>
      <c r="BA236" s="385" t="s">
        <v>139</v>
      </c>
      <c r="BB236" s="386" t="s">
        <v>132</v>
      </c>
      <c r="BC236" s="386" t="s">
        <v>132</v>
      </c>
      <c r="BD236" s="387" t="str">
        <f>ADHK!BD236</f>
        <v/>
      </c>
      <c r="BE236" s="387"/>
      <c r="BF236" s="387">
        <f t="shared" si="2610"/>
        <v>0</v>
      </c>
      <c r="BG236" s="388"/>
      <c r="BH236" s="387">
        <f t="shared" si="2611"/>
        <v>0</v>
      </c>
      <c r="BI236" s="388"/>
      <c r="BJ236" s="387"/>
      <c r="BK236" s="387">
        <f t="shared" si="2612"/>
        <v>0</v>
      </c>
      <c r="BL236" s="387">
        <f t="shared" si="2613"/>
        <v>0</v>
      </c>
      <c r="BM236" s="388">
        <v>0.224147321887</v>
      </c>
      <c r="BN236" s="389">
        <f t="shared" si="2614"/>
        <v>0</v>
      </c>
      <c r="BO236" s="390">
        <f t="shared" si="2615"/>
        <v>0</v>
      </c>
      <c r="BP236" s="391"/>
      <c r="BQ236" s="384">
        <v>21.0</v>
      </c>
      <c r="BR236" s="385" t="s">
        <v>139</v>
      </c>
      <c r="BS236" s="386" t="s">
        <v>132</v>
      </c>
      <c r="BT236" s="386" t="s">
        <v>132</v>
      </c>
      <c r="BU236" s="387" t="str">
        <f>ADHK!BU236</f>
        <v/>
      </c>
      <c r="BV236" s="387"/>
      <c r="BW236" s="387">
        <f t="shared" si="2616"/>
        <v>0</v>
      </c>
      <c r="BX236" s="388"/>
      <c r="BY236" s="387">
        <f t="shared" si="2617"/>
        <v>0</v>
      </c>
      <c r="BZ236" s="388"/>
      <c r="CA236" s="387"/>
      <c r="CB236" s="387">
        <f t="shared" si="2618"/>
        <v>0</v>
      </c>
      <c r="CC236" s="387">
        <f t="shared" si="2619"/>
        <v>0</v>
      </c>
      <c r="CD236" s="388">
        <v>0.224147321887</v>
      </c>
      <c r="CE236" s="389">
        <f t="shared" si="2620"/>
        <v>0</v>
      </c>
      <c r="CF236" s="390">
        <f t="shared" si="2621"/>
        <v>0</v>
      </c>
      <c r="CG236" s="391"/>
      <c r="CH236" s="384">
        <v>21.0</v>
      </c>
      <c r="CI236" s="385" t="s">
        <v>139</v>
      </c>
      <c r="CJ236" s="386" t="s">
        <v>132</v>
      </c>
      <c r="CK236" s="386" t="s">
        <v>132</v>
      </c>
      <c r="CL236" s="387" t="str">
        <f>ADHK!CL236</f>
        <v/>
      </c>
      <c r="CM236" s="387"/>
      <c r="CN236" s="387">
        <f t="shared" si="2622"/>
        <v>0</v>
      </c>
      <c r="CO236" s="388"/>
      <c r="CP236" s="387">
        <f t="shared" si="2623"/>
        <v>0</v>
      </c>
      <c r="CQ236" s="388"/>
      <c r="CR236" s="387"/>
      <c r="CS236" s="387">
        <f t="shared" si="2624"/>
        <v>0</v>
      </c>
      <c r="CT236" s="387">
        <f t="shared" si="2625"/>
        <v>0</v>
      </c>
      <c r="CU236" s="388">
        <v>0.224147321887</v>
      </c>
      <c r="CV236" s="389">
        <f t="shared" si="2626"/>
        <v>0</v>
      </c>
      <c r="CW236" s="390">
        <f t="shared" si="2627"/>
        <v>0</v>
      </c>
      <c r="CX236" s="391"/>
      <c r="CY236" s="384">
        <v>21.0</v>
      </c>
      <c r="CZ236" s="385" t="s">
        <v>139</v>
      </c>
      <c r="DA236" s="386" t="s">
        <v>132</v>
      </c>
      <c r="DB236" s="386" t="s">
        <v>132</v>
      </c>
      <c r="DC236" s="387" t="str">
        <f>ADHK!DC236</f>
        <v/>
      </c>
      <c r="DD236" s="387"/>
      <c r="DE236" s="387">
        <f t="shared" si="2628"/>
        <v>0</v>
      </c>
      <c r="DF236" s="388"/>
      <c r="DG236" s="387">
        <f t="shared" si="2629"/>
        <v>0</v>
      </c>
      <c r="DH236" s="388"/>
      <c r="DI236" s="387"/>
      <c r="DJ236" s="387">
        <f t="shared" si="2630"/>
        <v>0</v>
      </c>
      <c r="DK236" s="387">
        <f t="shared" si="2631"/>
        <v>0</v>
      </c>
      <c r="DL236" s="388">
        <v>0.224147321887</v>
      </c>
      <c r="DM236" s="389">
        <f t="shared" si="2632"/>
        <v>0</v>
      </c>
      <c r="DN236" s="390">
        <f t="shared" si="2633"/>
        <v>0</v>
      </c>
      <c r="DO236" s="391"/>
      <c r="DP236" s="384">
        <v>21.0</v>
      </c>
      <c r="DQ236" s="385" t="s">
        <v>139</v>
      </c>
      <c r="DR236" s="386" t="s">
        <v>132</v>
      </c>
      <c r="DS236" s="386" t="s">
        <v>132</v>
      </c>
      <c r="DT236" s="387" t="str">
        <f>ADHK!DT236</f>
        <v/>
      </c>
      <c r="DU236" s="387"/>
      <c r="DV236" s="387">
        <f t="shared" si="2634"/>
        <v>0</v>
      </c>
      <c r="DW236" s="388"/>
      <c r="DX236" s="387">
        <f t="shared" si="2635"/>
        <v>0</v>
      </c>
      <c r="DY236" s="388"/>
      <c r="DZ236" s="387"/>
      <c r="EA236" s="387">
        <f t="shared" si="2636"/>
        <v>0</v>
      </c>
      <c r="EB236" s="387">
        <f t="shared" si="2637"/>
        <v>0</v>
      </c>
      <c r="EC236" s="388">
        <v>0.224147321887</v>
      </c>
      <c r="ED236" s="389">
        <f t="shared" si="2638"/>
        <v>0</v>
      </c>
      <c r="EE236" s="390">
        <f t="shared" si="2639"/>
        <v>0</v>
      </c>
      <c r="EF236" s="391"/>
      <c r="EG236" s="384">
        <v>21.0</v>
      </c>
      <c r="EH236" s="385" t="s">
        <v>139</v>
      </c>
      <c r="EI236" s="386" t="s">
        <v>132</v>
      </c>
      <c r="EJ236" s="386" t="s">
        <v>132</v>
      </c>
      <c r="EK236" s="387" t="str">
        <f>ADHK!EK236</f>
        <v/>
      </c>
      <c r="EL236" s="387"/>
      <c r="EM236" s="387">
        <f t="shared" si="2640"/>
        <v>0</v>
      </c>
      <c r="EN236" s="388"/>
      <c r="EO236" s="387">
        <f t="shared" si="2641"/>
        <v>0</v>
      </c>
      <c r="EP236" s="388"/>
      <c r="EQ236" s="387"/>
      <c r="ER236" s="387">
        <f t="shared" si="2642"/>
        <v>0</v>
      </c>
      <c r="ES236" s="387">
        <f t="shared" si="2643"/>
        <v>0</v>
      </c>
      <c r="ET236" s="388">
        <v>0.224147321887</v>
      </c>
      <c r="EU236" s="389">
        <f t="shared" si="2644"/>
        <v>0</v>
      </c>
      <c r="EV236" s="390">
        <f t="shared" si="2645"/>
        <v>0</v>
      </c>
      <c r="EW236" s="391"/>
      <c r="EX236" s="384">
        <v>21.0</v>
      </c>
      <c r="EY236" s="385" t="s">
        <v>139</v>
      </c>
      <c r="EZ236" s="386" t="s">
        <v>132</v>
      </c>
      <c r="FA236" s="386" t="s">
        <v>132</v>
      </c>
      <c r="FB236" s="387" t="str">
        <f>ADHK!FB236</f>
        <v/>
      </c>
      <c r="FC236" s="387"/>
      <c r="FD236" s="387">
        <f t="shared" si="2646"/>
        <v>0</v>
      </c>
      <c r="FE236" s="388"/>
      <c r="FF236" s="387">
        <f t="shared" si="2647"/>
        <v>0</v>
      </c>
      <c r="FG236" s="388"/>
      <c r="FH236" s="387"/>
      <c r="FI236" s="387">
        <f t="shared" si="2648"/>
        <v>0</v>
      </c>
      <c r="FJ236" s="387">
        <f t="shared" si="2649"/>
        <v>0</v>
      </c>
      <c r="FK236" s="388">
        <v>0.224147321887</v>
      </c>
      <c r="FL236" s="389">
        <f t="shared" si="2650"/>
        <v>0</v>
      </c>
      <c r="FM236" s="390">
        <f t="shared" si="2651"/>
        <v>0</v>
      </c>
      <c r="FN236" s="391"/>
      <c r="FO236" s="384">
        <v>21.0</v>
      </c>
      <c r="FP236" s="385" t="s">
        <v>139</v>
      </c>
      <c r="FQ236" s="386" t="s">
        <v>132</v>
      </c>
      <c r="FR236" s="386" t="s">
        <v>132</v>
      </c>
      <c r="FS236" s="387" t="str">
        <f>ADHK!FS236</f>
        <v/>
      </c>
      <c r="FT236" s="387"/>
      <c r="FU236" s="387">
        <f t="shared" si="2652"/>
        <v>0</v>
      </c>
      <c r="FV236" s="388"/>
      <c r="FW236" s="387">
        <f t="shared" si="2653"/>
        <v>0</v>
      </c>
      <c r="FX236" s="388"/>
      <c r="FY236" s="387"/>
      <c r="FZ236" s="387">
        <f t="shared" si="2654"/>
        <v>0</v>
      </c>
      <c r="GA236" s="387">
        <f t="shared" si="2655"/>
        <v>0</v>
      </c>
      <c r="GB236" s="388">
        <v>0.224147321887</v>
      </c>
      <c r="GC236" s="389">
        <f t="shared" si="2656"/>
        <v>0</v>
      </c>
      <c r="GD236" s="390">
        <f t="shared" si="2657"/>
        <v>0</v>
      </c>
      <c r="GE236" s="391"/>
      <c r="GF236" s="384">
        <v>21.0</v>
      </c>
      <c r="GG236" s="385" t="s">
        <v>139</v>
      </c>
      <c r="GH236" s="386" t="s">
        <v>132</v>
      </c>
      <c r="GI236" s="386" t="s">
        <v>132</v>
      </c>
      <c r="GJ236" s="387" t="str">
        <f>ADHK!GJ236</f>
        <v/>
      </c>
      <c r="GK236" s="387"/>
      <c r="GL236" s="387">
        <f t="shared" si="2658"/>
        <v>0</v>
      </c>
      <c r="GM236" s="388"/>
      <c r="GN236" s="387">
        <f t="shared" si="2659"/>
        <v>0</v>
      </c>
      <c r="GO236" s="388"/>
      <c r="GP236" s="387"/>
      <c r="GQ236" s="387">
        <f t="shared" si="2660"/>
        <v>0</v>
      </c>
      <c r="GR236" s="387">
        <f t="shared" si="2661"/>
        <v>0</v>
      </c>
      <c r="GS236" s="388">
        <v>0.224147321887</v>
      </c>
      <c r="GT236" s="389">
        <f t="shared" si="2662"/>
        <v>0</v>
      </c>
      <c r="GU236" s="390">
        <f t="shared" si="2663"/>
        <v>0</v>
      </c>
      <c r="GV236" s="391"/>
      <c r="GW236" s="384">
        <v>21.0</v>
      </c>
      <c r="GX236" s="385" t="s">
        <v>139</v>
      </c>
      <c r="GY236" s="386" t="s">
        <v>132</v>
      </c>
      <c r="GZ236" s="386" t="s">
        <v>132</v>
      </c>
      <c r="HA236" s="387" t="str">
        <f>ADHK!HA236</f>
        <v/>
      </c>
      <c r="HB236" s="387"/>
      <c r="HC236" s="387">
        <f t="shared" si="2664"/>
        <v>0</v>
      </c>
      <c r="HD236" s="388"/>
      <c r="HE236" s="387">
        <f t="shared" si="2665"/>
        <v>0</v>
      </c>
      <c r="HF236" s="388"/>
      <c r="HG236" s="387"/>
      <c r="HH236" s="387">
        <f t="shared" si="2666"/>
        <v>0</v>
      </c>
      <c r="HI236" s="387">
        <f t="shared" si="2667"/>
        <v>0</v>
      </c>
      <c r="HJ236" s="388">
        <v>0.224147321887</v>
      </c>
      <c r="HK236" s="389">
        <f t="shared" si="2668"/>
        <v>0</v>
      </c>
      <c r="HL236" s="390">
        <f t="shared" si="2669"/>
        <v>0</v>
      </c>
      <c r="HM236" s="391"/>
      <c r="HN236" s="384">
        <v>21.0</v>
      </c>
      <c r="HO236" s="385" t="s">
        <v>139</v>
      </c>
      <c r="HP236" s="386" t="s">
        <v>132</v>
      </c>
      <c r="HQ236" s="386" t="s">
        <v>132</v>
      </c>
      <c r="HR236" s="387" t="str">
        <f>ADHK!HR236</f>
        <v/>
      </c>
      <c r="HS236" s="387"/>
      <c r="HT236" s="387">
        <f t="shared" si="2670"/>
        <v>0</v>
      </c>
      <c r="HU236" s="388"/>
      <c r="HV236" s="387">
        <f t="shared" si="2671"/>
        <v>0</v>
      </c>
      <c r="HW236" s="388"/>
      <c r="HX236" s="387"/>
      <c r="HY236" s="387">
        <f t="shared" si="2672"/>
        <v>0</v>
      </c>
      <c r="HZ236" s="387">
        <f t="shared" si="2673"/>
        <v>0</v>
      </c>
      <c r="IA236" s="388">
        <v>0.224147321887</v>
      </c>
      <c r="IB236" s="389">
        <f t="shared" si="2674"/>
        <v>0</v>
      </c>
      <c r="IC236" s="390">
        <f t="shared" si="2675"/>
        <v>0</v>
      </c>
      <c r="ID236" s="391"/>
      <c r="IE236" s="384">
        <v>21.0</v>
      </c>
      <c r="IF236" s="385" t="s">
        <v>139</v>
      </c>
      <c r="IG236" s="386" t="s">
        <v>132</v>
      </c>
      <c r="IH236" s="386" t="s">
        <v>132</v>
      </c>
      <c r="II236" s="387" t="str">
        <f>ADHK!II236</f>
        <v/>
      </c>
      <c r="IJ236" s="387"/>
      <c r="IK236" s="387">
        <f t="shared" si="2676"/>
        <v>0</v>
      </c>
      <c r="IL236" s="388"/>
      <c r="IM236" s="387">
        <f t="shared" si="2677"/>
        <v>0</v>
      </c>
      <c r="IN236" s="388"/>
      <c r="IO236" s="387"/>
      <c r="IP236" s="387">
        <f t="shared" si="2678"/>
        <v>0</v>
      </c>
      <c r="IQ236" s="387">
        <f t="shared" si="2679"/>
        <v>0</v>
      </c>
      <c r="IR236" s="388">
        <v>0.224147321887</v>
      </c>
      <c r="IS236" s="389">
        <f t="shared" si="2680"/>
        <v>0</v>
      </c>
      <c r="IT236" s="390">
        <f t="shared" si="2681"/>
        <v>0</v>
      </c>
      <c r="IU236" s="391"/>
      <c r="IV236" s="384">
        <v>21.0</v>
      </c>
      <c r="IW236" s="385" t="s">
        <v>139</v>
      </c>
      <c r="IX236" s="386" t="s">
        <v>132</v>
      </c>
      <c r="IY236" s="386" t="s">
        <v>132</v>
      </c>
      <c r="IZ236" s="387" t="str">
        <f>ADHK!IZ236</f>
        <v/>
      </c>
      <c r="JA236" s="387"/>
      <c r="JB236" s="387">
        <f t="shared" si="2682"/>
        <v>0</v>
      </c>
      <c r="JC236" s="388"/>
      <c r="JD236" s="387">
        <f t="shared" si="2683"/>
        <v>0</v>
      </c>
      <c r="JE236" s="388"/>
      <c r="JF236" s="387"/>
      <c r="JG236" s="387">
        <f t="shared" si="2684"/>
        <v>0</v>
      </c>
      <c r="JH236" s="387">
        <f t="shared" si="2685"/>
        <v>0</v>
      </c>
      <c r="JI236" s="388">
        <v>0.224147321887</v>
      </c>
      <c r="JJ236" s="389">
        <f t="shared" si="2686"/>
        <v>0</v>
      </c>
      <c r="JK236" s="390">
        <f t="shared" si="2687"/>
        <v>0</v>
      </c>
      <c r="JL236" s="391"/>
      <c r="JM236" s="384">
        <v>21.0</v>
      </c>
      <c r="JN236" s="385" t="s">
        <v>139</v>
      </c>
      <c r="JO236" s="386" t="s">
        <v>132</v>
      </c>
      <c r="JP236" s="386" t="s">
        <v>132</v>
      </c>
      <c r="JQ236" s="387" t="str">
        <f>ADHK!JQ236</f>
        <v/>
      </c>
      <c r="JR236" s="387"/>
      <c r="JS236" s="387">
        <f t="shared" si="2688"/>
        <v>0</v>
      </c>
      <c r="JT236" s="388"/>
      <c r="JU236" s="387">
        <f t="shared" si="2689"/>
        <v>0</v>
      </c>
      <c r="JV236" s="388"/>
      <c r="JW236" s="387"/>
      <c r="JX236" s="387">
        <f t="shared" si="2690"/>
        <v>0</v>
      </c>
      <c r="JY236" s="387">
        <f t="shared" si="2691"/>
        <v>0</v>
      </c>
      <c r="JZ236" s="388">
        <v>0.224147321887</v>
      </c>
      <c r="KA236" s="389">
        <f t="shared" si="2692"/>
        <v>0</v>
      </c>
      <c r="KB236" s="390">
        <f t="shared" si="2693"/>
        <v>0</v>
      </c>
      <c r="KC236" s="391"/>
      <c r="KD236" s="384">
        <v>21.0</v>
      </c>
      <c r="KE236" s="385" t="s">
        <v>139</v>
      </c>
      <c r="KF236" s="386" t="s">
        <v>132</v>
      </c>
      <c r="KG236" s="386" t="s">
        <v>132</v>
      </c>
      <c r="KH236" s="387" t="str">
        <f>ADHK!KH236</f>
        <v/>
      </c>
      <c r="KI236" s="387"/>
      <c r="KJ236" s="387">
        <f t="shared" si="2694"/>
        <v>0</v>
      </c>
      <c r="KK236" s="388"/>
      <c r="KL236" s="387">
        <f t="shared" si="2695"/>
        <v>0</v>
      </c>
      <c r="KM236" s="388"/>
      <c r="KN236" s="387"/>
      <c r="KO236" s="387">
        <f t="shared" si="2696"/>
        <v>0</v>
      </c>
      <c r="KP236" s="387">
        <f t="shared" si="2697"/>
        <v>0</v>
      </c>
      <c r="KQ236" s="388">
        <v>0.224147321887</v>
      </c>
      <c r="KR236" s="389">
        <f t="shared" si="2698"/>
        <v>0</v>
      </c>
      <c r="KS236" s="390">
        <f t="shared" si="2699"/>
        <v>0</v>
      </c>
      <c r="KT236" s="391"/>
      <c r="KU236" s="392"/>
    </row>
    <row r="237" ht="15.75" customHeight="1">
      <c r="A237" s="384">
        <v>22.0</v>
      </c>
      <c r="B237" s="385" t="s">
        <v>140</v>
      </c>
      <c r="C237" s="386" t="s">
        <v>132</v>
      </c>
      <c r="D237" s="386" t="s">
        <v>132</v>
      </c>
      <c r="E237" s="387" t="str">
        <f>ADHK!E237</f>
        <v/>
      </c>
      <c r="F237" s="387" t="str">
        <f>ADHK!F237</f>
        <v/>
      </c>
      <c r="G237" s="387">
        <f t="shared" si="2592"/>
        <v>0</v>
      </c>
      <c r="H237" s="388"/>
      <c r="I237" s="387">
        <f t="shared" si="2593"/>
        <v>0</v>
      </c>
      <c r="J237" s="388"/>
      <c r="K237" s="387"/>
      <c r="L237" s="387">
        <f t="shared" si="2594"/>
        <v>0</v>
      </c>
      <c r="M237" s="387">
        <f t="shared" si="2595"/>
        <v>0</v>
      </c>
      <c r="N237" s="388">
        <v>0.224147321887</v>
      </c>
      <c r="O237" s="389">
        <f t="shared" si="2596"/>
        <v>0</v>
      </c>
      <c r="P237" s="390">
        <f t="shared" si="2597"/>
        <v>0</v>
      </c>
      <c r="Q237" s="391"/>
      <c r="R237" s="384">
        <v>22.0</v>
      </c>
      <c r="S237" s="385" t="s">
        <v>140</v>
      </c>
      <c r="T237" s="386" t="s">
        <v>132</v>
      </c>
      <c r="U237" s="386" t="s">
        <v>132</v>
      </c>
      <c r="V237" s="387" t="str">
        <f>ADHK!V237</f>
        <v/>
      </c>
      <c r="W237" s="387"/>
      <c r="X237" s="387">
        <f t="shared" si="2598"/>
        <v>0</v>
      </c>
      <c r="Y237" s="388"/>
      <c r="Z237" s="387">
        <f t="shared" si="2599"/>
        <v>0</v>
      </c>
      <c r="AA237" s="388"/>
      <c r="AB237" s="387"/>
      <c r="AC237" s="387">
        <f t="shared" si="2600"/>
        <v>0</v>
      </c>
      <c r="AD237" s="387">
        <f t="shared" si="2601"/>
        <v>0</v>
      </c>
      <c r="AE237" s="388">
        <v>0.224147321887</v>
      </c>
      <c r="AF237" s="389">
        <f t="shared" si="2602"/>
        <v>0</v>
      </c>
      <c r="AG237" s="390">
        <f t="shared" si="2603"/>
        <v>0</v>
      </c>
      <c r="AH237" s="391"/>
      <c r="AI237" s="384">
        <v>22.0</v>
      </c>
      <c r="AJ237" s="385" t="s">
        <v>140</v>
      </c>
      <c r="AK237" s="386" t="s">
        <v>132</v>
      </c>
      <c r="AL237" s="386" t="s">
        <v>132</v>
      </c>
      <c r="AM237" s="387" t="str">
        <f>ADHK!AM237</f>
        <v/>
      </c>
      <c r="AN237" s="387"/>
      <c r="AO237" s="387">
        <f t="shared" si="2604"/>
        <v>0</v>
      </c>
      <c r="AP237" s="388"/>
      <c r="AQ237" s="387">
        <f t="shared" si="2605"/>
        <v>0</v>
      </c>
      <c r="AR237" s="388"/>
      <c r="AS237" s="387"/>
      <c r="AT237" s="387">
        <f t="shared" si="2606"/>
        <v>0</v>
      </c>
      <c r="AU237" s="387">
        <f t="shared" si="2607"/>
        <v>0</v>
      </c>
      <c r="AV237" s="388">
        <v>0.224147321887</v>
      </c>
      <c r="AW237" s="389">
        <f t="shared" si="2608"/>
        <v>0</v>
      </c>
      <c r="AX237" s="390">
        <f t="shared" si="2609"/>
        <v>0</v>
      </c>
      <c r="AY237" s="391"/>
      <c r="AZ237" s="384">
        <v>22.0</v>
      </c>
      <c r="BA237" s="385" t="s">
        <v>140</v>
      </c>
      <c r="BB237" s="386" t="s">
        <v>132</v>
      </c>
      <c r="BC237" s="386" t="s">
        <v>132</v>
      </c>
      <c r="BD237" s="387" t="str">
        <f>ADHK!BD237</f>
        <v/>
      </c>
      <c r="BE237" s="387"/>
      <c r="BF237" s="387">
        <f t="shared" si="2610"/>
        <v>0</v>
      </c>
      <c r="BG237" s="388"/>
      <c r="BH237" s="387">
        <f t="shared" si="2611"/>
        <v>0</v>
      </c>
      <c r="BI237" s="388"/>
      <c r="BJ237" s="387"/>
      <c r="BK237" s="387">
        <f t="shared" si="2612"/>
        <v>0</v>
      </c>
      <c r="BL237" s="387">
        <f t="shared" si="2613"/>
        <v>0</v>
      </c>
      <c r="BM237" s="388">
        <v>0.224147321887</v>
      </c>
      <c r="BN237" s="389">
        <f t="shared" si="2614"/>
        <v>0</v>
      </c>
      <c r="BO237" s="390">
        <f t="shared" si="2615"/>
        <v>0</v>
      </c>
      <c r="BP237" s="391"/>
      <c r="BQ237" s="384">
        <v>22.0</v>
      </c>
      <c r="BR237" s="385" t="s">
        <v>140</v>
      </c>
      <c r="BS237" s="386" t="s">
        <v>132</v>
      </c>
      <c r="BT237" s="386" t="s">
        <v>132</v>
      </c>
      <c r="BU237" s="387" t="str">
        <f>ADHK!BU237</f>
        <v/>
      </c>
      <c r="BV237" s="387"/>
      <c r="BW237" s="387">
        <f t="shared" si="2616"/>
        <v>0</v>
      </c>
      <c r="BX237" s="388"/>
      <c r="BY237" s="387">
        <f t="shared" si="2617"/>
        <v>0</v>
      </c>
      <c r="BZ237" s="388"/>
      <c r="CA237" s="387"/>
      <c r="CB237" s="387">
        <f t="shared" si="2618"/>
        <v>0</v>
      </c>
      <c r="CC237" s="387">
        <f t="shared" si="2619"/>
        <v>0</v>
      </c>
      <c r="CD237" s="388">
        <v>0.224147321887</v>
      </c>
      <c r="CE237" s="389">
        <f t="shared" si="2620"/>
        <v>0</v>
      </c>
      <c r="CF237" s="390">
        <f t="shared" si="2621"/>
        <v>0</v>
      </c>
      <c r="CG237" s="391"/>
      <c r="CH237" s="384">
        <v>22.0</v>
      </c>
      <c r="CI237" s="385" t="s">
        <v>140</v>
      </c>
      <c r="CJ237" s="386" t="s">
        <v>132</v>
      </c>
      <c r="CK237" s="386" t="s">
        <v>132</v>
      </c>
      <c r="CL237" s="387" t="str">
        <f>ADHK!CL237</f>
        <v/>
      </c>
      <c r="CM237" s="387"/>
      <c r="CN237" s="387">
        <f t="shared" si="2622"/>
        <v>0</v>
      </c>
      <c r="CO237" s="388"/>
      <c r="CP237" s="387">
        <f t="shared" si="2623"/>
        <v>0</v>
      </c>
      <c r="CQ237" s="388"/>
      <c r="CR237" s="387"/>
      <c r="CS237" s="387">
        <f t="shared" si="2624"/>
        <v>0</v>
      </c>
      <c r="CT237" s="387">
        <f t="shared" si="2625"/>
        <v>0</v>
      </c>
      <c r="CU237" s="388">
        <v>0.224147321887</v>
      </c>
      <c r="CV237" s="389">
        <f t="shared" si="2626"/>
        <v>0</v>
      </c>
      <c r="CW237" s="390">
        <f t="shared" si="2627"/>
        <v>0</v>
      </c>
      <c r="CX237" s="391"/>
      <c r="CY237" s="384">
        <v>22.0</v>
      </c>
      <c r="CZ237" s="385" t="s">
        <v>140</v>
      </c>
      <c r="DA237" s="386" t="s">
        <v>132</v>
      </c>
      <c r="DB237" s="386" t="s">
        <v>132</v>
      </c>
      <c r="DC237" s="387" t="str">
        <f>ADHK!DC237</f>
        <v/>
      </c>
      <c r="DD237" s="387"/>
      <c r="DE237" s="387">
        <f t="shared" si="2628"/>
        <v>0</v>
      </c>
      <c r="DF237" s="388"/>
      <c r="DG237" s="387">
        <f t="shared" si="2629"/>
        <v>0</v>
      </c>
      <c r="DH237" s="388"/>
      <c r="DI237" s="387"/>
      <c r="DJ237" s="387">
        <f t="shared" si="2630"/>
        <v>0</v>
      </c>
      <c r="DK237" s="387">
        <f t="shared" si="2631"/>
        <v>0</v>
      </c>
      <c r="DL237" s="388">
        <v>0.224147321887</v>
      </c>
      <c r="DM237" s="389">
        <f t="shared" si="2632"/>
        <v>0</v>
      </c>
      <c r="DN237" s="390">
        <f t="shared" si="2633"/>
        <v>0</v>
      </c>
      <c r="DO237" s="391"/>
      <c r="DP237" s="384">
        <v>22.0</v>
      </c>
      <c r="DQ237" s="385" t="s">
        <v>140</v>
      </c>
      <c r="DR237" s="386" t="s">
        <v>132</v>
      </c>
      <c r="DS237" s="386" t="s">
        <v>132</v>
      </c>
      <c r="DT237" s="387" t="str">
        <f>ADHK!DT237</f>
        <v/>
      </c>
      <c r="DU237" s="387"/>
      <c r="DV237" s="387">
        <f t="shared" si="2634"/>
        <v>0</v>
      </c>
      <c r="DW237" s="388"/>
      <c r="DX237" s="387">
        <f t="shared" si="2635"/>
        <v>0</v>
      </c>
      <c r="DY237" s="388"/>
      <c r="DZ237" s="387"/>
      <c r="EA237" s="387">
        <f t="shared" si="2636"/>
        <v>0</v>
      </c>
      <c r="EB237" s="387">
        <f t="shared" si="2637"/>
        <v>0</v>
      </c>
      <c r="EC237" s="388">
        <v>0.224147321887</v>
      </c>
      <c r="ED237" s="389">
        <f t="shared" si="2638"/>
        <v>0</v>
      </c>
      <c r="EE237" s="390">
        <f t="shared" si="2639"/>
        <v>0</v>
      </c>
      <c r="EF237" s="391"/>
      <c r="EG237" s="384">
        <v>22.0</v>
      </c>
      <c r="EH237" s="385" t="s">
        <v>140</v>
      </c>
      <c r="EI237" s="386" t="s">
        <v>132</v>
      </c>
      <c r="EJ237" s="386" t="s">
        <v>132</v>
      </c>
      <c r="EK237" s="387" t="str">
        <f>ADHK!EK237</f>
        <v/>
      </c>
      <c r="EL237" s="387"/>
      <c r="EM237" s="387">
        <f t="shared" si="2640"/>
        <v>0</v>
      </c>
      <c r="EN237" s="388"/>
      <c r="EO237" s="387">
        <f t="shared" si="2641"/>
        <v>0</v>
      </c>
      <c r="EP237" s="388"/>
      <c r="EQ237" s="387"/>
      <c r="ER237" s="387">
        <f t="shared" si="2642"/>
        <v>0</v>
      </c>
      <c r="ES237" s="387">
        <f t="shared" si="2643"/>
        <v>0</v>
      </c>
      <c r="ET237" s="388">
        <v>0.224147321887</v>
      </c>
      <c r="EU237" s="389">
        <f t="shared" si="2644"/>
        <v>0</v>
      </c>
      <c r="EV237" s="390">
        <f t="shared" si="2645"/>
        <v>0</v>
      </c>
      <c r="EW237" s="391"/>
      <c r="EX237" s="384">
        <v>22.0</v>
      </c>
      <c r="EY237" s="385" t="s">
        <v>140</v>
      </c>
      <c r="EZ237" s="386" t="s">
        <v>132</v>
      </c>
      <c r="FA237" s="386" t="s">
        <v>132</v>
      </c>
      <c r="FB237" s="387" t="str">
        <f>ADHK!FB237</f>
        <v/>
      </c>
      <c r="FC237" s="387"/>
      <c r="FD237" s="387">
        <f t="shared" si="2646"/>
        <v>0</v>
      </c>
      <c r="FE237" s="388"/>
      <c r="FF237" s="387">
        <f t="shared" si="2647"/>
        <v>0</v>
      </c>
      <c r="FG237" s="388"/>
      <c r="FH237" s="387"/>
      <c r="FI237" s="387">
        <f t="shared" si="2648"/>
        <v>0</v>
      </c>
      <c r="FJ237" s="387">
        <f t="shared" si="2649"/>
        <v>0</v>
      </c>
      <c r="FK237" s="388">
        <v>0.224147321887</v>
      </c>
      <c r="FL237" s="389">
        <f t="shared" si="2650"/>
        <v>0</v>
      </c>
      <c r="FM237" s="390">
        <f t="shared" si="2651"/>
        <v>0</v>
      </c>
      <c r="FN237" s="391"/>
      <c r="FO237" s="384">
        <v>22.0</v>
      </c>
      <c r="FP237" s="385" t="s">
        <v>140</v>
      </c>
      <c r="FQ237" s="386" t="s">
        <v>132</v>
      </c>
      <c r="FR237" s="386" t="s">
        <v>132</v>
      </c>
      <c r="FS237" s="387" t="str">
        <f>ADHK!FS237</f>
        <v/>
      </c>
      <c r="FT237" s="387"/>
      <c r="FU237" s="387">
        <f t="shared" si="2652"/>
        <v>0</v>
      </c>
      <c r="FV237" s="388"/>
      <c r="FW237" s="387">
        <f t="shared" si="2653"/>
        <v>0</v>
      </c>
      <c r="FX237" s="388"/>
      <c r="FY237" s="387"/>
      <c r="FZ237" s="387">
        <f t="shared" si="2654"/>
        <v>0</v>
      </c>
      <c r="GA237" s="387">
        <f t="shared" si="2655"/>
        <v>0</v>
      </c>
      <c r="GB237" s="388">
        <v>0.224147321887</v>
      </c>
      <c r="GC237" s="389">
        <f t="shared" si="2656"/>
        <v>0</v>
      </c>
      <c r="GD237" s="390">
        <f t="shared" si="2657"/>
        <v>0</v>
      </c>
      <c r="GE237" s="391"/>
      <c r="GF237" s="384">
        <v>22.0</v>
      </c>
      <c r="GG237" s="385" t="s">
        <v>140</v>
      </c>
      <c r="GH237" s="386" t="s">
        <v>132</v>
      </c>
      <c r="GI237" s="386" t="s">
        <v>132</v>
      </c>
      <c r="GJ237" s="387" t="str">
        <f>ADHK!GJ237</f>
        <v/>
      </c>
      <c r="GK237" s="387"/>
      <c r="GL237" s="387">
        <f t="shared" si="2658"/>
        <v>0</v>
      </c>
      <c r="GM237" s="388"/>
      <c r="GN237" s="387">
        <f t="shared" si="2659"/>
        <v>0</v>
      </c>
      <c r="GO237" s="388"/>
      <c r="GP237" s="387"/>
      <c r="GQ237" s="387">
        <f t="shared" si="2660"/>
        <v>0</v>
      </c>
      <c r="GR237" s="387">
        <f t="shared" si="2661"/>
        <v>0</v>
      </c>
      <c r="GS237" s="388">
        <v>0.224147321887</v>
      </c>
      <c r="GT237" s="389">
        <f t="shared" si="2662"/>
        <v>0</v>
      </c>
      <c r="GU237" s="390">
        <f t="shared" si="2663"/>
        <v>0</v>
      </c>
      <c r="GV237" s="391"/>
      <c r="GW237" s="384">
        <v>22.0</v>
      </c>
      <c r="GX237" s="385" t="s">
        <v>140</v>
      </c>
      <c r="GY237" s="386" t="s">
        <v>132</v>
      </c>
      <c r="GZ237" s="386" t="s">
        <v>132</v>
      </c>
      <c r="HA237" s="387" t="str">
        <f>ADHK!HA237</f>
        <v/>
      </c>
      <c r="HB237" s="387"/>
      <c r="HC237" s="387">
        <f t="shared" si="2664"/>
        <v>0</v>
      </c>
      <c r="HD237" s="388"/>
      <c r="HE237" s="387">
        <f t="shared" si="2665"/>
        <v>0</v>
      </c>
      <c r="HF237" s="388"/>
      <c r="HG237" s="387"/>
      <c r="HH237" s="387">
        <f t="shared" si="2666"/>
        <v>0</v>
      </c>
      <c r="HI237" s="387">
        <f t="shared" si="2667"/>
        <v>0</v>
      </c>
      <c r="HJ237" s="388">
        <v>0.224147321887</v>
      </c>
      <c r="HK237" s="389">
        <f t="shared" si="2668"/>
        <v>0</v>
      </c>
      <c r="HL237" s="390">
        <f t="shared" si="2669"/>
        <v>0</v>
      </c>
      <c r="HM237" s="391"/>
      <c r="HN237" s="384">
        <v>22.0</v>
      </c>
      <c r="HO237" s="385" t="s">
        <v>140</v>
      </c>
      <c r="HP237" s="386" t="s">
        <v>132</v>
      </c>
      <c r="HQ237" s="386" t="s">
        <v>132</v>
      </c>
      <c r="HR237" s="387" t="str">
        <f>ADHK!HR237</f>
        <v/>
      </c>
      <c r="HS237" s="387"/>
      <c r="HT237" s="387">
        <f t="shared" si="2670"/>
        <v>0</v>
      </c>
      <c r="HU237" s="388"/>
      <c r="HV237" s="387">
        <f t="shared" si="2671"/>
        <v>0</v>
      </c>
      <c r="HW237" s="388"/>
      <c r="HX237" s="387"/>
      <c r="HY237" s="387">
        <f t="shared" si="2672"/>
        <v>0</v>
      </c>
      <c r="HZ237" s="387">
        <f t="shared" si="2673"/>
        <v>0</v>
      </c>
      <c r="IA237" s="388">
        <v>0.224147321887</v>
      </c>
      <c r="IB237" s="389">
        <f t="shared" si="2674"/>
        <v>0</v>
      </c>
      <c r="IC237" s="390">
        <f t="shared" si="2675"/>
        <v>0</v>
      </c>
      <c r="ID237" s="391"/>
      <c r="IE237" s="384">
        <v>22.0</v>
      </c>
      <c r="IF237" s="385" t="s">
        <v>140</v>
      </c>
      <c r="IG237" s="386" t="s">
        <v>132</v>
      </c>
      <c r="IH237" s="386" t="s">
        <v>132</v>
      </c>
      <c r="II237" s="387" t="str">
        <f>ADHK!II237</f>
        <v/>
      </c>
      <c r="IJ237" s="387"/>
      <c r="IK237" s="387">
        <f t="shared" si="2676"/>
        <v>0</v>
      </c>
      <c r="IL237" s="388"/>
      <c r="IM237" s="387">
        <f t="shared" si="2677"/>
        <v>0</v>
      </c>
      <c r="IN237" s="388"/>
      <c r="IO237" s="387"/>
      <c r="IP237" s="387">
        <f t="shared" si="2678"/>
        <v>0</v>
      </c>
      <c r="IQ237" s="387">
        <f t="shared" si="2679"/>
        <v>0</v>
      </c>
      <c r="IR237" s="388">
        <v>0.224147321887</v>
      </c>
      <c r="IS237" s="389">
        <f t="shared" si="2680"/>
        <v>0</v>
      </c>
      <c r="IT237" s="390">
        <f t="shared" si="2681"/>
        <v>0</v>
      </c>
      <c r="IU237" s="391"/>
      <c r="IV237" s="384">
        <v>22.0</v>
      </c>
      <c r="IW237" s="385" t="s">
        <v>140</v>
      </c>
      <c r="IX237" s="386" t="s">
        <v>132</v>
      </c>
      <c r="IY237" s="386" t="s">
        <v>132</v>
      </c>
      <c r="IZ237" s="387" t="str">
        <f>ADHK!IZ237</f>
        <v/>
      </c>
      <c r="JA237" s="387"/>
      <c r="JB237" s="387">
        <f t="shared" si="2682"/>
        <v>0</v>
      </c>
      <c r="JC237" s="388"/>
      <c r="JD237" s="387">
        <f t="shared" si="2683"/>
        <v>0</v>
      </c>
      <c r="JE237" s="388"/>
      <c r="JF237" s="387"/>
      <c r="JG237" s="387">
        <f t="shared" si="2684"/>
        <v>0</v>
      </c>
      <c r="JH237" s="387">
        <f t="shared" si="2685"/>
        <v>0</v>
      </c>
      <c r="JI237" s="388">
        <v>0.224147321887</v>
      </c>
      <c r="JJ237" s="389">
        <f t="shared" si="2686"/>
        <v>0</v>
      </c>
      <c r="JK237" s="390">
        <f t="shared" si="2687"/>
        <v>0</v>
      </c>
      <c r="JL237" s="391"/>
      <c r="JM237" s="384">
        <v>22.0</v>
      </c>
      <c r="JN237" s="385" t="s">
        <v>140</v>
      </c>
      <c r="JO237" s="386" t="s">
        <v>132</v>
      </c>
      <c r="JP237" s="386" t="s">
        <v>132</v>
      </c>
      <c r="JQ237" s="387" t="str">
        <f>ADHK!JQ237</f>
        <v/>
      </c>
      <c r="JR237" s="387"/>
      <c r="JS237" s="387">
        <f t="shared" si="2688"/>
        <v>0</v>
      </c>
      <c r="JT237" s="388"/>
      <c r="JU237" s="387">
        <f t="shared" si="2689"/>
        <v>0</v>
      </c>
      <c r="JV237" s="388"/>
      <c r="JW237" s="387"/>
      <c r="JX237" s="387">
        <f t="shared" si="2690"/>
        <v>0</v>
      </c>
      <c r="JY237" s="387">
        <f t="shared" si="2691"/>
        <v>0</v>
      </c>
      <c r="JZ237" s="388">
        <v>0.224147321887</v>
      </c>
      <c r="KA237" s="389">
        <f t="shared" si="2692"/>
        <v>0</v>
      </c>
      <c r="KB237" s="390">
        <f t="shared" si="2693"/>
        <v>0</v>
      </c>
      <c r="KC237" s="391"/>
      <c r="KD237" s="384">
        <v>22.0</v>
      </c>
      <c r="KE237" s="385" t="s">
        <v>140</v>
      </c>
      <c r="KF237" s="386" t="s">
        <v>132</v>
      </c>
      <c r="KG237" s="386" t="s">
        <v>132</v>
      </c>
      <c r="KH237" s="387" t="str">
        <f>ADHK!KH237</f>
        <v/>
      </c>
      <c r="KI237" s="387"/>
      <c r="KJ237" s="387">
        <f t="shared" si="2694"/>
        <v>0</v>
      </c>
      <c r="KK237" s="388"/>
      <c r="KL237" s="387">
        <f t="shared" si="2695"/>
        <v>0</v>
      </c>
      <c r="KM237" s="388"/>
      <c r="KN237" s="387"/>
      <c r="KO237" s="387">
        <f t="shared" si="2696"/>
        <v>0</v>
      </c>
      <c r="KP237" s="387">
        <f t="shared" si="2697"/>
        <v>0</v>
      </c>
      <c r="KQ237" s="388">
        <v>0.224147321887</v>
      </c>
      <c r="KR237" s="389">
        <f t="shared" si="2698"/>
        <v>0</v>
      </c>
      <c r="KS237" s="390">
        <f t="shared" si="2699"/>
        <v>0</v>
      </c>
      <c r="KT237" s="391"/>
      <c r="KU237" s="392"/>
    </row>
    <row r="238" ht="15.75" customHeight="1">
      <c r="A238" s="384">
        <v>23.0</v>
      </c>
      <c r="B238" s="385" t="s">
        <v>141</v>
      </c>
      <c r="C238" s="386" t="s">
        <v>132</v>
      </c>
      <c r="D238" s="386" t="s">
        <v>132</v>
      </c>
      <c r="E238" s="387" t="str">
        <f>ADHK!E238</f>
        <v/>
      </c>
      <c r="F238" s="387" t="str">
        <f>ADHK!F238</f>
        <v/>
      </c>
      <c r="G238" s="387">
        <f t="shared" si="2592"/>
        <v>0</v>
      </c>
      <c r="H238" s="388"/>
      <c r="I238" s="387">
        <f t="shared" si="2593"/>
        <v>0</v>
      </c>
      <c r="J238" s="388"/>
      <c r="K238" s="387"/>
      <c r="L238" s="387">
        <f t="shared" si="2594"/>
        <v>0</v>
      </c>
      <c r="M238" s="387">
        <f t="shared" si="2595"/>
        <v>0</v>
      </c>
      <c r="N238" s="388">
        <v>0.224147321887</v>
      </c>
      <c r="O238" s="389">
        <f t="shared" si="2596"/>
        <v>0</v>
      </c>
      <c r="P238" s="390">
        <f t="shared" si="2597"/>
        <v>0</v>
      </c>
      <c r="Q238" s="391"/>
      <c r="R238" s="384">
        <v>23.0</v>
      </c>
      <c r="S238" s="385" t="s">
        <v>141</v>
      </c>
      <c r="T238" s="386" t="s">
        <v>132</v>
      </c>
      <c r="U238" s="386" t="s">
        <v>132</v>
      </c>
      <c r="V238" s="387" t="str">
        <f>ADHK!V238</f>
        <v/>
      </c>
      <c r="W238" s="387"/>
      <c r="X238" s="387">
        <f t="shared" si="2598"/>
        <v>0</v>
      </c>
      <c r="Y238" s="388"/>
      <c r="Z238" s="387">
        <f t="shared" si="2599"/>
        <v>0</v>
      </c>
      <c r="AA238" s="388"/>
      <c r="AB238" s="387"/>
      <c r="AC238" s="387">
        <f t="shared" si="2600"/>
        <v>0</v>
      </c>
      <c r="AD238" s="387">
        <f t="shared" si="2601"/>
        <v>0</v>
      </c>
      <c r="AE238" s="388">
        <v>0.224147321887</v>
      </c>
      <c r="AF238" s="389">
        <f t="shared" si="2602"/>
        <v>0</v>
      </c>
      <c r="AG238" s="390">
        <f t="shared" si="2603"/>
        <v>0</v>
      </c>
      <c r="AH238" s="391"/>
      <c r="AI238" s="384">
        <v>23.0</v>
      </c>
      <c r="AJ238" s="385" t="s">
        <v>141</v>
      </c>
      <c r="AK238" s="386" t="s">
        <v>132</v>
      </c>
      <c r="AL238" s="386" t="s">
        <v>132</v>
      </c>
      <c r="AM238" s="387" t="str">
        <f>ADHK!AM238</f>
        <v/>
      </c>
      <c r="AN238" s="387"/>
      <c r="AO238" s="387">
        <f t="shared" si="2604"/>
        <v>0</v>
      </c>
      <c r="AP238" s="388"/>
      <c r="AQ238" s="387">
        <f t="shared" si="2605"/>
        <v>0</v>
      </c>
      <c r="AR238" s="388"/>
      <c r="AS238" s="387"/>
      <c r="AT238" s="387">
        <f t="shared" si="2606"/>
        <v>0</v>
      </c>
      <c r="AU238" s="387">
        <f t="shared" si="2607"/>
        <v>0</v>
      </c>
      <c r="AV238" s="388">
        <v>0.224147321887</v>
      </c>
      <c r="AW238" s="389">
        <f t="shared" si="2608"/>
        <v>0</v>
      </c>
      <c r="AX238" s="390">
        <f t="shared" si="2609"/>
        <v>0</v>
      </c>
      <c r="AY238" s="391"/>
      <c r="AZ238" s="384">
        <v>23.0</v>
      </c>
      <c r="BA238" s="385" t="s">
        <v>141</v>
      </c>
      <c r="BB238" s="386" t="s">
        <v>132</v>
      </c>
      <c r="BC238" s="386" t="s">
        <v>132</v>
      </c>
      <c r="BD238" s="387" t="str">
        <f>ADHK!BD238</f>
        <v/>
      </c>
      <c r="BE238" s="387"/>
      <c r="BF238" s="387">
        <f t="shared" si="2610"/>
        <v>0</v>
      </c>
      <c r="BG238" s="388"/>
      <c r="BH238" s="387">
        <f t="shared" si="2611"/>
        <v>0</v>
      </c>
      <c r="BI238" s="388"/>
      <c r="BJ238" s="387"/>
      <c r="BK238" s="387">
        <f t="shared" si="2612"/>
        <v>0</v>
      </c>
      <c r="BL238" s="387">
        <f t="shared" si="2613"/>
        <v>0</v>
      </c>
      <c r="BM238" s="388">
        <v>0.224147321887</v>
      </c>
      <c r="BN238" s="389">
        <f t="shared" si="2614"/>
        <v>0</v>
      </c>
      <c r="BO238" s="390">
        <f t="shared" si="2615"/>
        <v>0</v>
      </c>
      <c r="BP238" s="391"/>
      <c r="BQ238" s="384">
        <v>23.0</v>
      </c>
      <c r="BR238" s="385" t="s">
        <v>141</v>
      </c>
      <c r="BS238" s="386" t="s">
        <v>132</v>
      </c>
      <c r="BT238" s="386" t="s">
        <v>132</v>
      </c>
      <c r="BU238" s="387" t="str">
        <f>ADHK!BU238</f>
        <v/>
      </c>
      <c r="BV238" s="387"/>
      <c r="BW238" s="387">
        <f t="shared" si="2616"/>
        <v>0</v>
      </c>
      <c r="BX238" s="388"/>
      <c r="BY238" s="387">
        <f t="shared" si="2617"/>
        <v>0</v>
      </c>
      <c r="BZ238" s="388"/>
      <c r="CA238" s="387"/>
      <c r="CB238" s="387">
        <f t="shared" si="2618"/>
        <v>0</v>
      </c>
      <c r="CC238" s="387">
        <f t="shared" si="2619"/>
        <v>0</v>
      </c>
      <c r="CD238" s="388">
        <v>0.224147321887</v>
      </c>
      <c r="CE238" s="389">
        <f t="shared" si="2620"/>
        <v>0</v>
      </c>
      <c r="CF238" s="390">
        <f t="shared" si="2621"/>
        <v>0</v>
      </c>
      <c r="CG238" s="391"/>
      <c r="CH238" s="384">
        <v>23.0</v>
      </c>
      <c r="CI238" s="385" t="s">
        <v>141</v>
      </c>
      <c r="CJ238" s="386" t="s">
        <v>132</v>
      </c>
      <c r="CK238" s="386" t="s">
        <v>132</v>
      </c>
      <c r="CL238" s="387" t="str">
        <f>ADHK!CL238</f>
        <v/>
      </c>
      <c r="CM238" s="387"/>
      <c r="CN238" s="387">
        <f t="shared" si="2622"/>
        <v>0</v>
      </c>
      <c r="CO238" s="388"/>
      <c r="CP238" s="387">
        <f t="shared" si="2623"/>
        <v>0</v>
      </c>
      <c r="CQ238" s="388"/>
      <c r="CR238" s="387"/>
      <c r="CS238" s="387">
        <f t="shared" si="2624"/>
        <v>0</v>
      </c>
      <c r="CT238" s="387">
        <f t="shared" si="2625"/>
        <v>0</v>
      </c>
      <c r="CU238" s="388">
        <v>0.224147321887</v>
      </c>
      <c r="CV238" s="389">
        <f t="shared" si="2626"/>
        <v>0</v>
      </c>
      <c r="CW238" s="390">
        <f t="shared" si="2627"/>
        <v>0</v>
      </c>
      <c r="CX238" s="391"/>
      <c r="CY238" s="384">
        <v>23.0</v>
      </c>
      <c r="CZ238" s="385" t="s">
        <v>141</v>
      </c>
      <c r="DA238" s="386" t="s">
        <v>132</v>
      </c>
      <c r="DB238" s="386" t="s">
        <v>132</v>
      </c>
      <c r="DC238" s="387" t="str">
        <f>ADHK!DC238</f>
        <v/>
      </c>
      <c r="DD238" s="387"/>
      <c r="DE238" s="387">
        <f t="shared" si="2628"/>
        <v>0</v>
      </c>
      <c r="DF238" s="388"/>
      <c r="DG238" s="387">
        <f t="shared" si="2629"/>
        <v>0</v>
      </c>
      <c r="DH238" s="388"/>
      <c r="DI238" s="387"/>
      <c r="DJ238" s="387">
        <f t="shared" si="2630"/>
        <v>0</v>
      </c>
      <c r="DK238" s="387">
        <f t="shared" si="2631"/>
        <v>0</v>
      </c>
      <c r="DL238" s="388">
        <v>0.224147321887</v>
      </c>
      <c r="DM238" s="389">
        <f t="shared" si="2632"/>
        <v>0</v>
      </c>
      <c r="DN238" s="390">
        <f t="shared" si="2633"/>
        <v>0</v>
      </c>
      <c r="DO238" s="391"/>
      <c r="DP238" s="384">
        <v>23.0</v>
      </c>
      <c r="DQ238" s="385" t="s">
        <v>141</v>
      </c>
      <c r="DR238" s="386" t="s">
        <v>132</v>
      </c>
      <c r="DS238" s="386" t="s">
        <v>132</v>
      </c>
      <c r="DT238" s="387" t="str">
        <f>ADHK!DT238</f>
        <v/>
      </c>
      <c r="DU238" s="387"/>
      <c r="DV238" s="387">
        <f t="shared" si="2634"/>
        <v>0</v>
      </c>
      <c r="DW238" s="388"/>
      <c r="DX238" s="387">
        <f t="shared" si="2635"/>
        <v>0</v>
      </c>
      <c r="DY238" s="388"/>
      <c r="DZ238" s="387"/>
      <c r="EA238" s="387">
        <f t="shared" si="2636"/>
        <v>0</v>
      </c>
      <c r="EB238" s="387">
        <f t="shared" si="2637"/>
        <v>0</v>
      </c>
      <c r="EC238" s="388">
        <v>0.224147321887</v>
      </c>
      <c r="ED238" s="389">
        <f t="shared" si="2638"/>
        <v>0</v>
      </c>
      <c r="EE238" s="390">
        <f t="shared" si="2639"/>
        <v>0</v>
      </c>
      <c r="EF238" s="391"/>
      <c r="EG238" s="384">
        <v>23.0</v>
      </c>
      <c r="EH238" s="385" t="s">
        <v>141</v>
      </c>
      <c r="EI238" s="386" t="s">
        <v>132</v>
      </c>
      <c r="EJ238" s="386" t="s">
        <v>132</v>
      </c>
      <c r="EK238" s="387" t="str">
        <f>ADHK!EK238</f>
        <v/>
      </c>
      <c r="EL238" s="387"/>
      <c r="EM238" s="387">
        <f t="shared" si="2640"/>
        <v>0</v>
      </c>
      <c r="EN238" s="388"/>
      <c r="EO238" s="387">
        <f t="shared" si="2641"/>
        <v>0</v>
      </c>
      <c r="EP238" s="388"/>
      <c r="EQ238" s="387"/>
      <c r="ER238" s="387">
        <f t="shared" si="2642"/>
        <v>0</v>
      </c>
      <c r="ES238" s="387">
        <f t="shared" si="2643"/>
        <v>0</v>
      </c>
      <c r="ET238" s="388">
        <v>0.224147321887</v>
      </c>
      <c r="EU238" s="389">
        <f t="shared" si="2644"/>
        <v>0</v>
      </c>
      <c r="EV238" s="390">
        <f t="shared" si="2645"/>
        <v>0</v>
      </c>
      <c r="EW238" s="391"/>
      <c r="EX238" s="384">
        <v>23.0</v>
      </c>
      <c r="EY238" s="385" t="s">
        <v>141</v>
      </c>
      <c r="EZ238" s="386" t="s">
        <v>132</v>
      </c>
      <c r="FA238" s="386" t="s">
        <v>132</v>
      </c>
      <c r="FB238" s="387" t="str">
        <f>ADHK!FB238</f>
        <v/>
      </c>
      <c r="FC238" s="387"/>
      <c r="FD238" s="387">
        <f t="shared" si="2646"/>
        <v>0</v>
      </c>
      <c r="FE238" s="388"/>
      <c r="FF238" s="387">
        <f t="shared" si="2647"/>
        <v>0</v>
      </c>
      <c r="FG238" s="388"/>
      <c r="FH238" s="387"/>
      <c r="FI238" s="387">
        <f t="shared" si="2648"/>
        <v>0</v>
      </c>
      <c r="FJ238" s="387">
        <f t="shared" si="2649"/>
        <v>0</v>
      </c>
      <c r="FK238" s="388">
        <v>0.224147321887</v>
      </c>
      <c r="FL238" s="389">
        <f t="shared" si="2650"/>
        <v>0</v>
      </c>
      <c r="FM238" s="390">
        <f t="shared" si="2651"/>
        <v>0</v>
      </c>
      <c r="FN238" s="391"/>
      <c r="FO238" s="384">
        <v>23.0</v>
      </c>
      <c r="FP238" s="385" t="s">
        <v>141</v>
      </c>
      <c r="FQ238" s="386" t="s">
        <v>132</v>
      </c>
      <c r="FR238" s="386" t="s">
        <v>132</v>
      </c>
      <c r="FS238" s="387" t="str">
        <f>ADHK!FS238</f>
        <v/>
      </c>
      <c r="FT238" s="387"/>
      <c r="FU238" s="387">
        <f t="shared" si="2652"/>
        <v>0</v>
      </c>
      <c r="FV238" s="388"/>
      <c r="FW238" s="387">
        <f t="shared" si="2653"/>
        <v>0</v>
      </c>
      <c r="FX238" s="388"/>
      <c r="FY238" s="387"/>
      <c r="FZ238" s="387">
        <f t="shared" si="2654"/>
        <v>0</v>
      </c>
      <c r="GA238" s="387">
        <f t="shared" si="2655"/>
        <v>0</v>
      </c>
      <c r="GB238" s="388">
        <v>0.224147321887</v>
      </c>
      <c r="GC238" s="389">
        <f t="shared" si="2656"/>
        <v>0</v>
      </c>
      <c r="GD238" s="390">
        <f t="shared" si="2657"/>
        <v>0</v>
      </c>
      <c r="GE238" s="391"/>
      <c r="GF238" s="384">
        <v>23.0</v>
      </c>
      <c r="GG238" s="385" t="s">
        <v>141</v>
      </c>
      <c r="GH238" s="386" t="s">
        <v>132</v>
      </c>
      <c r="GI238" s="386" t="s">
        <v>132</v>
      </c>
      <c r="GJ238" s="387" t="str">
        <f>ADHK!GJ238</f>
        <v/>
      </c>
      <c r="GK238" s="387"/>
      <c r="GL238" s="387">
        <f t="shared" si="2658"/>
        <v>0</v>
      </c>
      <c r="GM238" s="388"/>
      <c r="GN238" s="387">
        <f t="shared" si="2659"/>
        <v>0</v>
      </c>
      <c r="GO238" s="388"/>
      <c r="GP238" s="387"/>
      <c r="GQ238" s="387">
        <f t="shared" si="2660"/>
        <v>0</v>
      </c>
      <c r="GR238" s="387">
        <f t="shared" si="2661"/>
        <v>0</v>
      </c>
      <c r="GS238" s="388">
        <v>0.224147321887</v>
      </c>
      <c r="GT238" s="389">
        <f t="shared" si="2662"/>
        <v>0</v>
      </c>
      <c r="GU238" s="390">
        <f t="shared" si="2663"/>
        <v>0</v>
      </c>
      <c r="GV238" s="391"/>
      <c r="GW238" s="384">
        <v>23.0</v>
      </c>
      <c r="GX238" s="385" t="s">
        <v>141</v>
      </c>
      <c r="GY238" s="386" t="s">
        <v>132</v>
      </c>
      <c r="GZ238" s="386" t="s">
        <v>132</v>
      </c>
      <c r="HA238" s="387" t="str">
        <f>ADHK!HA238</f>
        <v/>
      </c>
      <c r="HB238" s="387"/>
      <c r="HC238" s="387">
        <f t="shared" si="2664"/>
        <v>0</v>
      </c>
      <c r="HD238" s="388"/>
      <c r="HE238" s="387">
        <f t="shared" si="2665"/>
        <v>0</v>
      </c>
      <c r="HF238" s="388"/>
      <c r="HG238" s="387"/>
      <c r="HH238" s="387">
        <f t="shared" si="2666"/>
        <v>0</v>
      </c>
      <c r="HI238" s="387">
        <f t="shared" si="2667"/>
        <v>0</v>
      </c>
      <c r="HJ238" s="388">
        <v>0.224147321887</v>
      </c>
      <c r="HK238" s="389">
        <f t="shared" si="2668"/>
        <v>0</v>
      </c>
      <c r="HL238" s="390">
        <f t="shared" si="2669"/>
        <v>0</v>
      </c>
      <c r="HM238" s="391"/>
      <c r="HN238" s="384">
        <v>23.0</v>
      </c>
      <c r="HO238" s="385" t="s">
        <v>141</v>
      </c>
      <c r="HP238" s="386" t="s">
        <v>132</v>
      </c>
      <c r="HQ238" s="386" t="s">
        <v>132</v>
      </c>
      <c r="HR238" s="387" t="str">
        <f>ADHK!HR238</f>
        <v/>
      </c>
      <c r="HS238" s="387"/>
      <c r="HT238" s="387">
        <f t="shared" si="2670"/>
        <v>0</v>
      </c>
      <c r="HU238" s="388"/>
      <c r="HV238" s="387">
        <f t="shared" si="2671"/>
        <v>0</v>
      </c>
      <c r="HW238" s="388"/>
      <c r="HX238" s="387"/>
      <c r="HY238" s="387">
        <f t="shared" si="2672"/>
        <v>0</v>
      </c>
      <c r="HZ238" s="387">
        <f t="shared" si="2673"/>
        <v>0</v>
      </c>
      <c r="IA238" s="388">
        <v>0.224147321887</v>
      </c>
      <c r="IB238" s="389">
        <f t="shared" si="2674"/>
        <v>0</v>
      </c>
      <c r="IC238" s="390">
        <f t="shared" si="2675"/>
        <v>0</v>
      </c>
      <c r="ID238" s="391"/>
      <c r="IE238" s="384">
        <v>23.0</v>
      </c>
      <c r="IF238" s="385" t="s">
        <v>141</v>
      </c>
      <c r="IG238" s="386" t="s">
        <v>132</v>
      </c>
      <c r="IH238" s="386" t="s">
        <v>132</v>
      </c>
      <c r="II238" s="387" t="str">
        <f>ADHK!II238</f>
        <v/>
      </c>
      <c r="IJ238" s="387"/>
      <c r="IK238" s="387">
        <f t="shared" si="2676"/>
        <v>0</v>
      </c>
      <c r="IL238" s="388"/>
      <c r="IM238" s="387">
        <f t="shared" si="2677"/>
        <v>0</v>
      </c>
      <c r="IN238" s="388"/>
      <c r="IO238" s="387"/>
      <c r="IP238" s="387">
        <f t="shared" si="2678"/>
        <v>0</v>
      </c>
      <c r="IQ238" s="387">
        <f t="shared" si="2679"/>
        <v>0</v>
      </c>
      <c r="IR238" s="388">
        <v>0.224147321887</v>
      </c>
      <c r="IS238" s="389">
        <f t="shared" si="2680"/>
        <v>0</v>
      </c>
      <c r="IT238" s="390">
        <f t="shared" si="2681"/>
        <v>0</v>
      </c>
      <c r="IU238" s="391"/>
      <c r="IV238" s="384">
        <v>23.0</v>
      </c>
      <c r="IW238" s="385" t="s">
        <v>141</v>
      </c>
      <c r="IX238" s="386" t="s">
        <v>132</v>
      </c>
      <c r="IY238" s="386" t="s">
        <v>132</v>
      </c>
      <c r="IZ238" s="387" t="str">
        <f>ADHK!IZ238</f>
        <v/>
      </c>
      <c r="JA238" s="387"/>
      <c r="JB238" s="387">
        <f t="shared" si="2682"/>
        <v>0</v>
      </c>
      <c r="JC238" s="388"/>
      <c r="JD238" s="387">
        <f t="shared" si="2683"/>
        <v>0</v>
      </c>
      <c r="JE238" s="388"/>
      <c r="JF238" s="387"/>
      <c r="JG238" s="387">
        <f t="shared" si="2684"/>
        <v>0</v>
      </c>
      <c r="JH238" s="387">
        <f t="shared" si="2685"/>
        <v>0</v>
      </c>
      <c r="JI238" s="388">
        <v>0.224147321887</v>
      </c>
      <c r="JJ238" s="389">
        <f t="shared" si="2686"/>
        <v>0</v>
      </c>
      <c r="JK238" s="390">
        <f t="shared" si="2687"/>
        <v>0</v>
      </c>
      <c r="JL238" s="391"/>
      <c r="JM238" s="384">
        <v>23.0</v>
      </c>
      <c r="JN238" s="385" t="s">
        <v>141</v>
      </c>
      <c r="JO238" s="386" t="s">
        <v>132</v>
      </c>
      <c r="JP238" s="386" t="s">
        <v>132</v>
      </c>
      <c r="JQ238" s="387" t="str">
        <f>ADHK!JQ238</f>
        <v/>
      </c>
      <c r="JR238" s="387"/>
      <c r="JS238" s="387">
        <f t="shared" si="2688"/>
        <v>0</v>
      </c>
      <c r="JT238" s="388"/>
      <c r="JU238" s="387">
        <f t="shared" si="2689"/>
        <v>0</v>
      </c>
      <c r="JV238" s="388"/>
      <c r="JW238" s="387"/>
      <c r="JX238" s="387">
        <f t="shared" si="2690"/>
        <v>0</v>
      </c>
      <c r="JY238" s="387">
        <f t="shared" si="2691"/>
        <v>0</v>
      </c>
      <c r="JZ238" s="388">
        <v>0.224147321887</v>
      </c>
      <c r="KA238" s="389">
        <f t="shared" si="2692"/>
        <v>0</v>
      </c>
      <c r="KB238" s="390">
        <f t="shared" si="2693"/>
        <v>0</v>
      </c>
      <c r="KC238" s="391"/>
      <c r="KD238" s="384">
        <v>23.0</v>
      </c>
      <c r="KE238" s="385" t="s">
        <v>141</v>
      </c>
      <c r="KF238" s="386" t="s">
        <v>132</v>
      </c>
      <c r="KG238" s="386" t="s">
        <v>132</v>
      </c>
      <c r="KH238" s="387" t="str">
        <f>ADHK!KH238</f>
        <v/>
      </c>
      <c r="KI238" s="387"/>
      <c r="KJ238" s="387">
        <f t="shared" si="2694"/>
        <v>0</v>
      </c>
      <c r="KK238" s="388"/>
      <c r="KL238" s="387">
        <f t="shared" si="2695"/>
        <v>0</v>
      </c>
      <c r="KM238" s="388"/>
      <c r="KN238" s="387"/>
      <c r="KO238" s="387">
        <f t="shared" si="2696"/>
        <v>0</v>
      </c>
      <c r="KP238" s="387">
        <f t="shared" si="2697"/>
        <v>0</v>
      </c>
      <c r="KQ238" s="388">
        <v>0.224147321887</v>
      </c>
      <c r="KR238" s="389">
        <f t="shared" si="2698"/>
        <v>0</v>
      </c>
      <c r="KS238" s="390">
        <f t="shared" si="2699"/>
        <v>0</v>
      </c>
      <c r="KT238" s="391"/>
      <c r="KU238" s="392"/>
    </row>
    <row r="239" ht="15.75" customHeight="1">
      <c r="A239" s="394"/>
      <c r="B239" s="395" t="s">
        <v>142</v>
      </c>
      <c r="C239" s="396"/>
      <c r="D239" s="396"/>
      <c r="E239" s="396"/>
      <c r="F239" s="396"/>
      <c r="G239" s="396"/>
      <c r="H239" s="396"/>
      <c r="I239" s="396"/>
      <c r="J239" s="396"/>
      <c r="K239" s="396"/>
      <c r="L239" s="396"/>
      <c r="M239" s="396"/>
      <c r="N239" s="396"/>
      <c r="O239" s="396"/>
      <c r="P239" s="396"/>
      <c r="Q239" s="382"/>
      <c r="R239" s="394"/>
      <c r="S239" s="395" t="s">
        <v>142</v>
      </c>
      <c r="T239" s="396"/>
      <c r="U239" s="396"/>
      <c r="V239" s="396"/>
      <c r="W239" s="396"/>
      <c r="X239" s="396"/>
      <c r="Y239" s="396"/>
      <c r="Z239" s="396"/>
      <c r="AA239" s="396"/>
      <c r="AB239" s="396"/>
      <c r="AC239" s="396"/>
      <c r="AD239" s="396"/>
      <c r="AE239" s="396"/>
      <c r="AF239" s="396"/>
      <c r="AG239" s="396"/>
      <c r="AH239" s="382"/>
      <c r="AI239" s="394"/>
      <c r="AJ239" s="395" t="s">
        <v>142</v>
      </c>
      <c r="AK239" s="396"/>
      <c r="AL239" s="396"/>
      <c r="AM239" s="396"/>
      <c r="AN239" s="396"/>
      <c r="AO239" s="396"/>
      <c r="AP239" s="396"/>
      <c r="AQ239" s="396"/>
      <c r="AR239" s="396"/>
      <c r="AS239" s="396"/>
      <c r="AT239" s="396"/>
      <c r="AU239" s="396"/>
      <c r="AV239" s="396"/>
      <c r="AW239" s="396"/>
      <c r="AX239" s="396"/>
      <c r="AY239" s="382"/>
      <c r="AZ239" s="394"/>
      <c r="BA239" s="395" t="s">
        <v>142</v>
      </c>
      <c r="BB239" s="396"/>
      <c r="BC239" s="396"/>
      <c r="BD239" s="396"/>
      <c r="BE239" s="396"/>
      <c r="BF239" s="396"/>
      <c r="BG239" s="396"/>
      <c r="BH239" s="396"/>
      <c r="BI239" s="396"/>
      <c r="BJ239" s="396"/>
      <c r="BK239" s="396"/>
      <c r="BL239" s="396"/>
      <c r="BM239" s="396"/>
      <c r="BN239" s="396"/>
      <c r="BO239" s="396"/>
      <c r="BP239" s="382"/>
      <c r="BQ239" s="394"/>
      <c r="BR239" s="395" t="s">
        <v>142</v>
      </c>
      <c r="BS239" s="396"/>
      <c r="BT239" s="396"/>
      <c r="BU239" s="396"/>
      <c r="BV239" s="396"/>
      <c r="BW239" s="396"/>
      <c r="BX239" s="396"/>
      <c r="BY239" s="396"/>
      <c r="BZ239" s="396"/>
      <c r="CA239" s="396"/>
      <c r="CB239" s="396"/>
      <c r="CC239" s="396"/>
      <c r="CD239" s="396"/>
      <c r="CE239" s="396"/>
      <c r="CF239" s="396"/>
      <c r="CG239" s="382"/>
      <c r="CH239" s="394"/>
      <c r="CI239" s="395" t="s">
        <v>142</v>
      </c>
      <c r="CJ239" s="396"/>
      <c r="CK239" s="396"/>
      <c r="CL239" s="396"/>
      <c r="CM239" s="396"/>
      <c r="CN239" s="396"/>
      <c r="CO239" s="396"/>
      <c r="CP239" s="396"/>
      <c r="CQ239" s="396"/>
      <c r="CR239" s="396"/>
      <c r="CS239" s="396"/>
      <c r="CT239" s="396"/>
      <c r="CU239" s="396"/>
      <c r="CV239" s="396"/>
      <c r="CW239" s="396"/>
      <c r="CX239" s="382"/>
      <c r="CY239" s="394"/>
      <c r="CZ239" s="395" t="s">
        <v>142</v>
      </c>
      <c r="DA239" s="396"/>
      <c r="DB239" s="396"/>
      <c r="DC239" s="396"/>
      <c r="DD239" s="396"/>
      <c r="DE239" s="396"/>
      <c r="DF239" s="396"/>
      <c r="DG239" s="396"/>
      <c r="DH239" s="396"/>
      <c r="DI239" s="396"/>
      <c r="DJ239" s="396"/>
      <c r="DK239" s="396"/>
      <c r="DL239" s="396"/>
      <c r="DM239" s="396"/>
      <c r="DN239" s="396"/>
      <c r="DO239" s="382"/>
      <c r="DP239" s="394"/>
      <c r="DQ239" s="395" t="s">
        <v>142</v>
      </c>
      <c r="DR239" s="396"/>
      <c r="DS239" s="396"/>
      <c r="DT239" s="396"/>
      <c r="DU239" s="396"/>
      <c r="DV239" s="396"/>
      <c r="DW239" s="396"/>
      <c r="DX239" s="396"/>
      <c r="DY239" s="396"/>
      <c r="DZ239" s="396"/>
      <c r="EA239" s="396"/>
      <c r="EB239" s="396"/>
      <c r="EC239" s="396"/>
      <c r="ED239" s="396"/>
      <c r="EE239" s="396"/>
      <c r="EF239" s="382"/>
      <c r="EG239" s="394"/>
      <c r="EH239" s="395" t="s">
        <v>142</v>
      </c>
      <c r="EI239" s="396"/>
      <c r="EJ239" s="396"/>
      <c r="EK239" s="396"/>
      <c r="EL239" s="396"/>
      <c r="EM239" s="396"/>
      <c r="EN239" s="396"/>
      <c r="EO239" s="396"/>
      <c r="EP239" s="396"/>
      <c r="EQ239" s="396"/>
      <c r="ER239" s="396"/>
      <c r="ES239" s="396"/>
      <c r="ET239" s="396"/>
      <c r="EU239" s="396"/>
      <c r="EV239" s="396"/>
      <c r="EW239" s="382"/>
      <c r="EX239" s="394"/>
      <c r="EY239" s="395" t="s">
        <v>142</v>
      </c>
      <c r="EZ239" s="396"/>
      <c r="FA239" s="396"/>
      <c r="FB239" s="396"/>
      <c r="FC239" s="396"/>
      <c r="FD239" s="396"/>
      <c r="FE239" s="396"/>
      <c r="FF239" s="396"/>
      <c r="FG239" s="396"/>
      <c r="FH239" s="396"/>
      <c r="FI239" s="396"/>
      <c r="FJ239" s="396"/>
      <c r="FK239" s="396"/>
      <c r="FL239" s="396"/>
      <c r="FM239" s="396"/>
      <c r="FN239" s="382"/>
      <c r="FO239" s="394"/>
      <c r="FP239" s="395" t="s">
        <v>142</v>
      </c>
      <c r="FQ239" s="396"/>
      <c r="FR239" s="396"/>
      <c r="FS239" s="396"/>
      <c r="FT239" s="396"/>
      <c r="FU239" s="396"/>
      <c r="FV239" s="396"/>
      <c r="FW239" s="396"/>
      <c r="FX239" s="396"/>
      <c r="FY239" s="396"/>
      <c r="FZ239" s="396"/>
      <c r="GA239" s="396"/>
      <c r="GB239" s="396"/>
      <c r="GC239" s="396"/>
      <c r="GD239" s="396"/>
      <c r="GE239" s="382"/>
      <c r="GF239" s="394"/>
      <c r="GG239" s="395" t="s">
        <v>142</v>
      </c>
      <c r="GH239" s="396"/>
      <c r="GI239" s="396"/>
      <c r="GJ239" s="396"/>
      <c r="GK239" s="396"/>
      <c r="GL239" s="396"/>
      <c r="GM239" s="396"/>
      <c r="GN239" s="396"/>
      <c r="GO239" s="396"/>
      <c r="GP239" s="396"/>
      <c r="GQ239" s="396"/>
      <c r="GR239" s="396"/>
      <c r="GS239" s="396"/>
      <c r="GT239" s="396"/>
      <c r="GU239" s="396"/>
      <c r="GV239" s="382"/>
      <c r="GW239" s="394"/>
      <c r="GX239" s="395" t="s">
        <v>142</v>
      </c>
      <c r="GY239" s="396"/>
      <c r="GZ239" s="396"/>
      <c r="HA239" s="396"/>
      <c r="HB239" s="396"/>
      <c r="HC239" s="396"/>
      <c r="HD239" s="396"/>
      <c r="HE239" s="396"/>
      <c r="HF239" s="396"/>
      <c r="HG239" s="396"/>
      <c r="HH239" s="396"/>
      <c r="HI239" s="396"/>
      <c r="HJ239" s="396"/>
      <c r="HK239" s="396"/>
      <c r="HL239" s="396"/>
      <c r="HM239" s="382"/>
      <c r="HN239" s="394"/>
      <c r="HO239" s="395" t="s">
        <v>142</v>
      </c>
      <c r="HP239" s="396"/>
      <c r="HQ239" s="396"/>
      <c r="HR239" s="396"/>
      <c r="HS239" s="396"/>
      <c r="HT239" s="396"/>
      <c r="HU239" s="396"/>
      <c r="HV239" s="396"/>
      <c r="HW239" s="396"/>
      <c r="HX239" s="396"/>
      <c r="HY239" s="396"/>
      <c r="HZ239" s="396"/>
      <c r="IA239" s="396"/>
      <c r="IB239" s="396"/>
      <c r="IC239" s="396"/>
      <c r="ID239" s="382"/>
      <c r="IE239" s="394"/>
      <c r="IF239" s="395" t="s">
        <v>142</v>
      </c>
      <c r="IG239" s="396"/>
      <c r="IH239" s="396"/>
      <c r="II239" s="396"/>
      <c r="IJ239" s="396"/>
      <c r="IK239" s="396"/>
      <c r="IL239" s="396"/>
      <c r="IM239" s="396"/>
      <c r="IN239" s="396"/>
      <c r="IO239" s="396"/>
      <c r="IP239" s="396"/>
      <c r="IQ239" s="396"/>
      <c r="IR239" s="396"/>
      <c r="IS239" s="396"/>
      <c r="IT239" s="396"/>
      <c r="IU239" s="382"/>
      <c r="IV239" s="394"/>
      <c r="IW239" s="395" t="s">
        <v>142</v>
      </c>
      <c r="IX239" s="396"/>
      <c r="IY239" s="396"/>
      <c r="IZ239" s="396"/>
      <c r="JA239" s="396"/>
      <c r="JB239" s="396"/>
      <c r="JC239" s="396"/>
      <c r="JD239" s="396"/>
      <c r="JE239" s="396"/>
      <c r="JF239" s="396"/>
      <c r="JG239" s="396"/>
      <c r="JH239" s="396"/>
      <c r="JI239" s="396"/>
      <c r="JJ239" s="396"/>
      <c r="JK239" s="396"/>
      <c r="JL239" s="382"/>
      <c r="JM239" s="394"/>
      <c r="JN239" s="395" t="s">
        <v>142</v>
      </c>
      <c r="JO239" s="396"/>
      <c r="JP239" s="396"/>
      <c r="JQ239" s="396"/>
      <c r="JR239" s="396"/>
      <c r="JS239" s="396"/>
      <c r="JT239" s="396"/>
      <c r="JU239" s="396"/>
      <c r="JV239" s="396"/>
      <c r="JW239" s="396"/>
      <c r="JX239" s="396"/>
      <c r="JY239" s="396"/>
      <c r="JZ239" s="396"/>
      <c r="KA239" s="396"/>
      <c r="KB239" s="396"/>
      <c r="KC239" s="382"/>
      <c r="KD239" s="394"/>
      <c r="KE239" s="395" t="s">
        <v>142</v>
      </c>
      <c r="KF239" s="396"/>
      <c r="KG239" s="396"/>
      <c r="KH239" s="396"/>
      <c r="KI239" s="396"/>
      <c r="KJ239" s="396"/>
      <c r="KK239" s="396"/>
      <c r="KL239" s="396"/>
      <c r="KM239" s="396"/>
      <c r="KN239" s="396"/>
      <c r="KO239" s="396"/>
      <c r="KP239" s="396"/>
      <c r="KQ239" s="396"/>
      <c r="KR239" s="396"/>
      <c r="KS239" s="396"/>
      <c r="KT239" s="382"/>
      <c r="KU239" s="383"/>
    </row>
    <row r="240" ht="15.75" customHeight="1">
      <c r="A240" s="384">
        <v>1.0</v>
      </c>
      <c r="B240" s="385" t="s">
        <v>59</v>
      </c>
      <c r="C240" s="386" t="s">
        <v>136</v>
      </c>
      <c r="D240" s="386" t="s">
        <v>134</v>
      </c>
      <c r="E240" s="387">
        <f>ADHK!E240</f>
        <v>1576</v>
      </c>
      <c r="F240" s="387">
        <f>ADHK!F240</f>
        <v>703618.8742</v>
      </c>
      <c r="G240" s="387">
        <f t="shared" ref="G240:G247" si="2700">IFERROR(E240*F240/1000000,0)</f>
        <v>1108.903346</v>
      </c>
      <c r="H240" s="388"/>
      <c r="I240" s="387">
        <f t="shared" ref="I240:I247" si="2701">IFERROR(+G240*H240,"")</f>
        <v>0</v>
      </c>
      <c r="J240" s="388"/>
      <c r="K240" s="387"/>
      <c r="L240" s="387">
        <f t="shared" ref="L240:L247" si="2702">J240-K240</f>
        <v>0</v>
      </c>
      <c r="M240" s="387">
        <f t="shared" ref="M240:M247" si="2703">IFERROR(+(IF(G240="","0",G240))+(IF(I240="","0",I240))+(IF(L240="","0",L240)),"")</f>
        <v>1108.903346</v>
      </c>
      <c r="N240" s="388">
        <v>0.23915411846270695</v>
      </c>
      <c r="O240" s="389">
        <f t="shared" ref="O240:O247" si="2704">IFERROR(+N240*(M240-L240),"")</f>
        <v>265.1988021</v>
      </c>
      <c r="P240" s="390">
        <f t="shared" ref="P240:P247" si="2705">IFERROR(+(IF(M240="","0",M240))-(IF(O240="","0",O240)),"")</f>
        <v>843.7045436</v>
      </c>
      <c r="Q240" s="391"/>
      <c r="R240" s="384">
        <v>1.0</v>
      </c>
      <c r="S240" s="385" t="s">
        <v>59</v>
      </c>
      <c r="T240" s="386" t="s">
        <v>136</v>
      </c>
      <c r="U240" s="386" t="s">
        <v>134</v>
      </c>
      <c r="V240" s="387">
        <f>ADHK!V240</f>
        <v>2380</v>
      </c>
      <c r="W240" s="387">
        <f>'Produksi dan Harga'!J116</f>
        <v>739018.0684</v>
      </c>
      <c r="X240" s="387">
        <f t="shared" ref="X240:X247" si="2706">IFERROR(V240*W240/1000000,0)</f>
        <v>1758.863003</v>
      </c>
      <c r="Y240" s="388"/>
      <c r="Z240" s="387">
        <f t="shared" ref="Z240:Z247" si="2707">IFERROR(+X240*Y240,"")</f>
        <v>0</v>
      </c>
      <c r="AA240" s="388"/>
      <c r="AB240" s="387"/>
      <c r="AC240" s="387">
        <f t="shared" ref="AC240:AC247" si="2708">AA240-AB240</f>
        <v>0</v>
      </c>
      <c r="AD240" s="387">
        <f t="shared" ref="AD240:AD247" si="2709">IFERROR(+(IF(X240="","0",X240))+(IF(Z240="","0",Z240))+(IF(AC240="","0",AC240)),"")</f>
        <v>1758.863003</v>
      </c>
      <c r="AE240" s="388">
        <v>0.23915411846270695</v>
      </c>
      <c r="AF240" s="389">
        <f t="shared" ref="AF240:AF247" si="2710">IFERROR(+AE240*(AD240-AC240),"")</f>
        <v>420.6393309</v>
      </c>
      <c r="AG240" s="390">
        <f t="shared" ref="AG240:AG247" si="2711">IFERROR(+(IF(AD240="","0",AD240))-(IF(AF240="","0",AF240)),"")</f>
        <v>1338.223672</v>
      </c>
      <c r="AH240" s="391"/>
      <c r="AI240" s="384">
        <v>1.0</v>
      </c>
      <c r="AJ240" s="385" t="s">
        <v>59</v>
      </c>
      <c r="AK240" s="386" t="s">
        <v>136</v>
      </c>
      <c r="AL240" s="386" t="s">
        <v>134</v>
      </c>
      <c r="AM240" s="387">
        <f>ADHK!AM240</f>
        <v>1434</v>
      </c>
      <c r="AN240" s="387">
        <f>'Produksi dan Harga'!O116</f>
        <v>756490.3062</v>
      </c>
      <c r="AO240" s="387">
        <f t="shared" ref="AO240:AO247" si="2712">IFERROR(AM240*AN240/1000000,0)</f>
        <v>1084.807099</v>
      </c>
      <c r="AP240" s="388"/>
      <c r="AQ240" s="387">
        <f t="shared" ref="AQ240:AQ247" si="2713">IFERROR(+AO240*AP240,"")</f>
        <v>0</v>
      </c>
      <c r="AR240" s="388"/>
      <c r="AS240" s="387"/>
      <c r="AT240" s="387">
        <f t="shared" ref="AT240:AT247" si="2714">AR240-AS240</f>
        <v>0</v>
      </c>
      <c r="AU240" s="387">
        <f t="shared" ref="AU240:AU247" si="2715">IFERROR(+(IF(AO240="","0",AO240))+(IF(AQ240="","0",AQ240))+(IF(AT240="","0",AT240)),"")</f>
        <v>1084.807099</v>
      </c>
      <c r="AV240" s="388">
        <v>0.23915411846270695</v>
      </c>
      <c r="AW240" s="389">
        <f t="shared" ref="AW240:AW247" si="2716">IFERROR(+AV240*(AU240-AT240),"")</f>
        <v>259.4360855</v>
      </c>
      <c r="AX240" s="390">
        <f t="shared" ref="AX240:AX247" si="2717">IFERROR(+(IF(AU240="","0",AU240))-(IF(AW240="","0",AW240)),"")</f>
        <v>825.3710136</v>
      </c>
      <c r="AY240" s="391"/>
      <c r="AZ240" s="384">
        <v>1.0</v>
      </c>
      <c r="BA240" s="385" t="s">
        <v>59</v>
      </c>
      <c r="BB240" s="386" t="s">
        <v>136</v>
      </c>
      <c r="BC240" s="386" t="s">
        <v>134</v>
      </c>
      <c r="BD240" s="387">
        <f>ADHK!BD240</f>
        <v>3809</v>
      </c>
      <c r="BE240" s="387">
        <f>'Produksi dan Harga'!T116</f>
        <v>793305.8032</v>
      </c>
      <c r="BF240" s="387">
        <f t="shared" ref="BF240:BF247" si="2718">IFERROR(BD240*BE240/1000000,0)</f>
        <v>3021.701804</v>
      </c>
      <c r="BG240" s="388"/>
      <c r="BH240" s="387">
        <f t="shared" ref="BH240:BH247" si="2719">IFERROR(+BF240*BG240,"")</f>
        <v>0</v>
      </c>
      <c r="BI240" s="388"/>
      <c r="BJ240" s="387"/>
      <c r="BK240" s="387">
        <f t="shared" ref="BK240:BK247" si="2720">BI240-BJ240</f>
        <v>0</v>
      </c>
      <c r="BL240" s="387">
        <f t="shared" ref="BL240:BL247" si="2721">IFERROR(+(IF(BF240="","0",BF240))+(IF(BH240="","0",BH240))+(IF(BK240="","0",BK240)),"")</f>
        <v>3021.701804</v>
      </c>
      <c r="BM240" s="388">
        <v>0.23915411846270695</v>
      </c>
      <c r="BN240" s="389">
        <f t="shared" ref="BN240:BN247" si="2722">IFERROR(+BM240*(BL240-BK240),"")</f>
        <v>722.6524313</v>
      </c>
      <c r="BO240" s="390">
        <f t="shared" ref="BO240:BO247" si="2723">IFERROR(+(IF(BL240="","0",BL240))-(IF(BN240="","0",BN240)),"")</f>
        <v>2299.049373</v>
      </c>
      <c r="BP240" s="391"/>
      <c r="BQ240" s="384">
        <v>1.0</v>
      </c>
      <c r="BR240" s="385" t="s">
        <v>59</v>
      </c>
      <c r="BS240" s="386" t="s">
        <v>136</v>
      </c>
      <c r="BT240" s="386" t="s">
        <v>134</v>
      </c>
      <c r="BU240" s="387">
        <f>ADHK!BU240</f>
        <v>18864</v>
      </c>
      <c r="BV240" s="387">
        <f>'Produksi dan Harga'!Y116</f>
        <v>811657.6964</v>
      </c>
      <c r="BW240" s="387">
        <f t="shared" ref="BW240:BW247" si="2724">IFERROR(BU240*BV240/1000000,0)</f>
        <v>15311.11079</v>
      </c>
      <c r="BX240" s="388"/>
      <c r="BY240" s="387">
        <f t="shared" ref="BY240:BY247" si="2725">IFERROR(+BW240*BX240,"")</f>
        <v>0</v>
      </c>
      <c r="BZ240" s="388"/>
      <c r="CA240" s="387"/>
      <c r="CB240" s="387">
        <f t="shared" ref="CB240:CB247" si="2726">BZ240-CA240</f>
        <v>0</v>
      </c>
      <c r="CC240" s="387">
        <f t="shared" ref="CC240:CC247" si="2727">IFERROR(+(IF(BW240="","0",BW240))+(IF(BY240="","0",BY240))+(IF(CB240="","0",CB240)),"")</f>
        <v>15311.11079</v>
      </c>
      <c r="CD240" s="388">
        <v>0.23915411846270695</v>
      </c>
      <c r="CE240" s="389">
        <f t="shared" ref="CE240:CE247" si="2728">IFERROR(+CD240*(CC240-CB240),"")</f>
        <v>3661.715203</v>
      </c>
      <c r="CF240" s="390">
        <f t="shared" ref="CF240:CF247" si="2729">IFERROR(+(IF(CC240="","0",CC240))-(IF(CE240="","0",CE240)),"")</f>
        <v>11649.39558</v>
      </c>
      <c r="CG240" s="391"/>
      <c r="CH240" s="384">
        <v>1.0</v>
      </c>
      <c r="CI240" s="385" t="s">
        <v>59</v>
      </c>
      <c r="CJ240" s="386" t="s">
        <v>136</v>
      </c>
      <c r="CK240" s="386" t="s">
        <v>134</v>
      </c>
      <c r="CL240" s="387">
        <f>ADHK!CL240</f>
        <v>940</v>
      </c>
      <c r="CM240" s="387">
        <f>'Produksi dan Harga'!AD116</f>
        <v>871154.5956</v>
      </c>
      <c r="CN240" s="387">
        <f t="shared" ref="CN240:CN247" si="2730">IFERROR(CL240*CM240/1000000,0)</f>
        <v>818.8853199</v>
      </c>
      <c r="CO240" s="388"/>
      <c r="CP240" s="387">
        <f t="shared" ref="CP240:CP247" si="2731">IFERROR(+CN240*CO240,"")</f>
        <v>0</v>
      </c>
      <c r="CQ240" s="388"/>
      <c r="CR240" s="387"/>
      <c r="CS240" s="387">
        <f t="shared" ref="CS240:CS247" si="2732">CQ240-CR240</f>
        <v>0</v>
      </c>
      <c r="CT240" s="387">
        <f t="shared" ref="CT240:CT247" si="2733">IFERROR(+(IF(CN240="","0",CN240))+(IF(CP240="","0",CP240))+(IF(CS240="","0",CS240)),"")</f>
        <v>818.8853199</v>
      </c>
      <c r="CU240" s="388">
        <v>0.23915411846270695</v>
      </c>
      <c r="CV240" s="389">
        <f t="shared" ref="CV240:CV247" si="2734">IFERROR(+CU240*(CT240-CS240),"")</f>
        <v>195.8397968</v>
      </c>
      <c r="CW240" s="390">
        <f t="shared" ref="CW240:CW247" si="2735">IFERROR(+(IF(CT240="","0",CT240))-(IF(CV240="","0",CV240)),"")</f>
        <v>623.0455231</v>
      </c>
      <c r="CX240" s="391"/>
      <c r="CY240" s="384">
        <v>1.0</v>
      </c>
      <c r="CZ240" s="385" t="s">
        <v>59</v>
      </c>
      <c r="DA240" s="386" t="s">
        <v>136</v>
      </c>
      <c r="DB240" s="386" t="s">
        <v>134</v>
      </c>
      <c r="DC240" s="387">
        <f>ADHK!DC240</f>
        <v>2324</v>
      </c>
      <c r="DD240" s="387">
        <f>'Produksi dan Harga'!AI116</f>
        <v>919069.6903</v>
      </c>
      <c r="DE240" s="387">
        <f t="shared" ref="DE240:DE247" si="2736">IFERROR(DC240*DD240/1000000,0)</f>
        <v>2135.91796</v>
      </c>
      <c r="DF240" s="388"/>
      <c r="DG240" s="387">
        <f t="shared" ref="DG240:DG247" si="2737">IFERROR(+DE240*DF240,"")</f>
        <v>0</v>
      </c>
      <c r="DH240" s="388"/>
      <c r="DI240" s="387"/>
      <c r="DJ240" s="387">
        <f t="shared" ref="DJ240:DJ247" si="2738">DH240-DI240</f>
        <v>0</v>
      </c>
      <c r="DK240" s="387">
        <f t="shared" ref="DK240:DK247" si="2739">IFERROR(+(IF(DE240="","0",DE240))+(IF(DG240="","0",DG240))+(IF(DJ240="","0",DJ240)),"")</f>
        <v>2135.91796</v>
      </c>
      <c r="DL240" s="388">
        <v>0.23915411846270695</v>
      </c>
      <c r="DM240" s="389">
        <f t="shared" ref="DM240:DM247" si="2740">IFERROR(+DL240*(DK240-DJ240),"")</f>
        <v>510.8135769</v>
      </c>
      <c r="DN240" s="390">
        <f t="shared" ref="DN240:DN247" si="2741">IFERROR(+(IF(DK240="","0",DK240))-(IF(DM240="","0",DM240)),"")</f>
        <v>1625.104383</v>
      </c>
      <c r="DO240" s="391"/>
      <c r="DP240" s="384">
        <v>1.0</v>
      </c>
      <c r="DQ240" s="385" t="s">
        <v>59</v>
      </c>
      <c r="DR240" s="386" t="s">
        <v>136</v>
      </c>
      <c r="DS240" s="386" t="s">
        <v>134</v>
      </c>
      <c r="DT240" s="387">
        <f>ADHK!DT240</f>
        <v>1864</v>
      </c>
      <c r="DU240" s="387">
        <f>'Produksi dan Harga'!AN116</f>
        <v>946591.7974</v>
      </c>
      <c r="DV240" s="387">
        <f t="shared" ref="DV240:DV247" si="2742">IFERROR(DT240*DU240/1000000,0)</f>
        <v>1764.44711</v>
      </c>
      <c r="DW240" s="388"/>
      <c r="DX240" s="387">
        <f t="shared" ref="DX240:DX247" si="2743">IFERROR(+DV240*DW240,"")</f>
        <v>0</v>
      </c>
      <c r="DY240" s="388"/>
      <c r="DZ240" s="387"/>
      <c r="EA240" s="387">
        <f t="shared" ref="EA240:EA247" si="2744">DY240-DZ240</f>
        <v>0</v>
      </c>
      <c r="EB240" s="387">
        <f t="shared" ref="EB240:EB247" si="2745">IFERROR(+(IF(DV240="","0",DV240))+(IF(DX240="","0",DX240))+(IF(EA240="","0",EA240)),"")</f>
        <v>1764.44711</v>
      </c>
      <c r="EC240" s="388">
        <v>0.23915411846270695</v>
      </c>
      <c r="ED240" s="389">
        <f t="shared" ref="ED240:ED247" si="2746">IFERROR(+EC240*(EB240-EA240),"")</f>
        <v>421.9747932</v>
      </c>
      <c r="EE240" s="390">
        <f t="shared" ref="EE240:EE247" si="2747">IFERROR(+(IF(EB240="","0",EB240))-(IF(ED240="","0",ED240)),"")</f>
        <v>1342.472317</v>
      </c>
      <c r="EF240" s="391"/>
      <c r="EG240" s="384">
        <v>1.0</v>
      </c>
      <c r="EH240" s="385" t="s">
        <v>59</v>
      </c>
      <c r="EI240" s="386" t="s">
        <v>136</v>
      </c>
      <c r="EJ240" s="386" t="s">
        <v>134</v>
      </c>
      <c r="EK240" s="387">
        <f>ADHK!EK240</f>
        <v>1791</v>
      </c>
      <c r="EL240" s="387">
        <f>'Produksi dan Harga'!AS116</f>
        <v>963599.5731</v>
      </c>
      <c r="EM240" s="387">
        <f t="shared" ref="EM240:EM247" si="2748">IFERROR(EK240*EL240/1000000,0)</f>
        <v>1725.806835</v>
      </c>
      <c r="EN240" s="388"/>
      <c r="EO240" s="387">
        <f t="shared" ref="EO240:EO247" si="2749">IFERROR(+EM240*EN240,"")</f>
        <v>0</v>
      </c>
      <c r="EP240" s="388"/>
      <c r="EQ240" s="387"/>
      <c r="ER240" s="387">
        <f t="shared" ref="ER240:ER247" si="2750">EP240-EQ240</f>
        <v>0</v>
      </c>
      <c r="ES240" s="387">
        <f t="shared" ref="ES240:ES247" si="2751">IFERROR(+(IF(EM240="","0",EM240))+(IF(EO240="","0",EO240))+(IF(ER240="","0",ER240)),"")</f>
        <v>1725.806835</v>
      </c>
      <c r="ET240" s="388">
        <v>0.23915411846270695</v>
      </c>
      <c r="EU240" s="389">
        <f t="shared" ref="EU240:EU247" si="2752">IFERROR(+ET240*(ES240-ER240),"")</f>
        <v>412.7338124</v>
      </c>
      <c r="EV240" s="390">
        <f t="shared" ref="EV240:EV247" si="2753">IFERROR(+(IF(ES240="","0",ES240))-(IF(EU240="","0",EU240)),"")</f>
        <v>1313.073023</v>
      </c>
      <c r="EW240" s="391"/>
      <c r="EX240" s="384">
        <v>1.0</v>
      </c>
      <c r="EY240" s="385" t="s">
        <v>59</v>
      </c>
      <c r="EZ240" s="386" t="s">
        <v>136</v>
      </c>
      <c r="FA240" s="386" t="s">
        <v>134</v>
      </c>
      <c r="FB240" s="387">
        <f>ADHK!FB240</f>
        <v>7414</v>
      </c>
      <c r="FC240" s="387">
        <f>'Produksi dan Harga'!AX116</f>
        <v>979546.4846</v>
      </c>
      <c r="FD240" s="387">
        <f t="shared" ref="FD240:FD247" si="2754">IFERROR(FB240*FC240/1000000,0)</f>
        <v>7262.357637</v>
      </c>
      <c r="FE240" s="388"/>
      <c r="FF240" s="387">
        <f t="shared" ref="FF240:FF247" si="2755">IFERROR(+FD240*FE240,"")</f>
        <v>0</v>
      </c>
      <c r="FG240" s="388"/>
      <c r="FH240" s="387"/>
      <c r="FI240" s="387">
        <f t="shared" ref="FI240:FI247" si="2756">FG240-FH240</f>
        <v>0</v>
      </c>
      <c r="FJ240" s="387">
        <f t="shared" ref="FJ240:FJ247" si="2757">IFERROR(+(IF(FD240="","0",FD240))+(IF(FF240="","0",FF240))+(IF(FI240="","0",FI240)),"")</f>
        <v>7262.357637</v>
      </c>
      <c r="FK240" s="388">
        <v>0.23915411846270695</v>
      </c>
      <c r="FL240" s="389">
        <f t="shared" ref="FL240:FL247" si="2758">IFERROR(+FK240*(FJ240-FI240),"")</f>
        <v>1736.822739</v>
      </c>
      <c r="FM240" s="390">
        <f t="shared" ref="FM240:FM247" si="2759">IFERROR(+(IF(FJ240="","0",FJ240))-(IF(FL240="","0",FL240)),"")</f>
        <v>5525.534898</v>
      </c>
      <c r="FN240" s="391"/>
      <c r="FO240" s="384">
        <v>1.0</v>
      </c>
      <c r="FP240" s="385" t="s">
        <v>59</v>
      </c>
      <c r="FQ240" s="386" t="s">
        <v>136</v>
      </c>
      <c r="FR240" s="386" t="s">
        <v>134</v>
      </c>
      <c r="FS240" s="387">
        <f>ADHK!FS240</f>
        <v>3821</v>
      </c>
      <c r="FT240" s="387">
        <f>'Produksi dan Harga'!BC116</f>
        <v>977169.2182</v>
      </c>
      <c r="FU240" s="387">
        <f t="shared" ref="FU240:FU247" si="2760">IFERROR(FS240*FT240/1000000,0)</f>
        <v>3733.763583</v>
      </c>
      <c r="FV240" s="388"/>
      <c r="FW240" s="387">
        <f t="shared" ref="FW240:FW247" si="2761">IFERROR(+FU240*FV240,"")</f>
        <v>0</v>
      </c>
      <c r="FX240" s="388"/>
      <c r="FY240" s="387"/>
      <c r="FZ240" s="387">
        <f t="shared" ref="FZ240:FZ247" si="2762">FX240-FY240</f>
        <v>0</v>
      </c>
      <c r="GA240" s="387">
        <f t="shared" ref="GA240:GA247" si="2763">IFERROR(+(IF(FU240="","0",FU240))+(IF(FW240="","0",FW240))+(IF(FZ240="","0",FZ240)),"")</f>
        <v>3733.763583</v>
      </c>
      <c r="GB240" s="388">
        <v>0.23915411846270695</v>
      </c>
      <c r="GC240" s="389">
        <f t="shared" ref="GC240:GC247" si="2764">IFERROR(+GB240*(GA240-FZ240),"")</f>
        <v>892.9449382</v>
      </c>
      <c r="GD240" s="390">
        <f t="shared" ref="GD240:GD247" si="2765">IFERROR(+(IF(GA240="","0",GA240))-(IF(GC240="","0",GC240)),"")</f>
        <v>2840.818645</v>
      </c>
      <c r="GE240" s="391"/>
      <c r="GF240" s="384">
        <v>1.0</v>
      </c>
      <c r="GG240" s="385" t="s">
        <v>59</v>
      </c>
      <c r="GH240" s="386" t="s">
        <v>136</v>
      </c>
      <c r="GI240" s="386" t="s">
        <v>134</v>
      </c>
      <c r="GJ240" s="387">
        <f>ADHK!GJ240</f>
        <v>2755</v>
      </c>
      <c r="GK240" s="387">
        <f>'Produksi dan Harga'!BH116</f>
        <v>1035166.414</v>
      </c>
      <c r="GL240" s="387">
        <f t="shared" ref="GL240:GL247" si="2766">IFERROR(GJ240*GK240/1000000,0)</f>
        <v>2851.883471</v>
      </c>
      <c r="GM240" s="388"/>
      <c r="GN240" s="387">
        <f t="shared" ref="GN240:GN247" si="2767">IFERROR(+GL240*GM240,"")</f>
        <v>0</v>
      </c>
      <c r="GO240" s="388"/>
      <c r="GP240" s="387"/>
      <c r="GQ240" s="387">
        <f t="shared" ref="GQ240:GQ247" si="2768">GO240-GP240</f>
        <v>0</v>
      </c>
      <c r="GR240" s="387">
        <f t="shared" ref="GR240:GR247" si="2769">IFERROR(+(IF(GL240="","0",GL240))+(IF(GN240="","0",GN240))+(IF(GQ240="","0",GQ240)),"")</f>
        <v>2851.883471</v>
      </c>
      <c r="GS240" s="388">
        <v>0.23915411846270695</v>
      </c>
      <c r="GT240" s="389">
        <f t="shared" ref="GT240:GT247" si="2770">IFERROR(+GS240*(GR240-GQ240),"")</f>
        <v>682.0396774</v>
      </c>
      <c r="GU240" s="390">
        <f t="shared" ref="GU240:GU247" si="2771">IFERROR(+(IF(GR240="","0",GR240))-(IF(GT240="","0",GT240)),"")</f>
        <v>2169.843793</v>
      </c>
      <c r="GV240" s="391"/>
      <c r="GW240" s="384">
        <v>1.0</v>
      </c>
      <c r="GX240" s="385" t="s">
        <v>59</v>
      </c>
      <c r="GY240" s="386" t="s">
        <v>136</v>
      </c>
      <c r="GZ240" s="386" t="s">
        <v>134</v>
      </c>
      <c r="HA240" s="387">
        <f>ADHK!HA240</f>
        <v>2996.08</v>
      </c>
      <c r="HB240" s="387">
        <f>'Produksi dan Harga'!BM116</f>
        <v>1085591.337</v>
      </c>
      <c r="HC240" s="387">
        <f t="shared" ref="HC240:HC247" si="2772">IFERROR(HA240*HB240/1000000,0)</f>
        <v>3252.518493</v>
      </c>
      <c r="HD240" s="388"/>
      <c r="HE240" s="387">
        <f t="shared" ref="HE240:HE247" si="2773">IFERROR(+HC240*HD240,"")</f>
        <v>0</v>
      </c>
      <c r="HF240" s="388"/>
      <c r="HG240" s="387"/>
      <c r="HH240" s="387">
        <f t="shared" ref="HH240:HH247" si="2774">HF240-HG240</f>
        <v>0</v>
      </c>
      <c r="HI240" s="387">
        <f t="shared" ref="HI240:HI247" si="2775">IFERROR(+(IF(HC240="","0",HC240))+(IF(HE240="","0",HE240))+(IF(HH240="","0",HH240)),"")</f>
        <v>3252.518493</v>
      </c>
      <c r="HJ240" s="388">
        <v>0.23915411846270695</v>
      </c>
      <c r="HK240" s="389">
        <f t="shared" ref="HK240:HK247" si="2776">IFERROR(+HJ240*(HI240-HH240),"")</f>
        <v>777.8531931</v>
      </c>
      <c r="HL240" s="390">
        <f t="shared" ref="HL240:HL247" si="2777">IFERROR(+(IF(HI240="","0",HI240))-(IF(HK240="","0",HK240)),"")</f>
        <v>2474.6653</v>
      </c>
      <c r="HM240" s="391"/>
      <c r="HN240" s="384">
        <v>1.0</v>
      </c>
      <c r="HO240" s="385" t="s">
        <v>59</v>
      </c>
      <c r="HP240" s="386" t="s">
        <v>136</v>
      </c>
      <c r="HQ240" s="386" t="s">
        <v>134</v>
      </c>
      <c r="HR240" s="387">
        <f>ADHK!HR240</f>
        <v>6582.1</v>
      </c>
      <c r="HS240" s="387">
        <f>'Produksi dan Harga'!BR116</f>
        <v>1078084.839</v>
      </c>
      <c r="HT240" s="387">
        <f t="shared" ref="HT240:HT247" si="2778">IFERROR(HR240*HS240/1000000,0)</f>
        <v>7096.062219</v>
      </c>
      <c r="HU240" s="388"/>
      <c r="HV240" s="387">
        <f t="shared" ref="HV240:HV247" si="2779">IFERROR(+HT240*HU240,"")</f>
        <v>0</v>
      </c>
      <c r="HW240" s="388"/>
      <c r="HX240" s="387"/>
      <c r="HY240" s="387">
        <f t="shared" ref="HY240:HY247" si="2780">HW240-HX240</f>
        <v>0</v>
      </c>
      <c r="HZ240" s="387">
        <f t="shared" ref="HZ240:HZ247" si="2781">IFERROR(+(IF(HT240="","0",HT240))+(IF(HV240="","0",HV240))+(IF(HY240="","0",HY240)),"")</f>
        <v>7096.062219</v>
      </c>
      <c r="IA240" s="388">
        <v>0.23915411846270695</v>
      </c>
      <c r="IB240" s="389">
        <f t="shared" ref="IB240:IB247" si="2782">IFERROR(+IA240*(HZ240-HY240),"")</f>
        <v>1697.052505</v>
      </c>
      <c r="IC240" s="390">
        <f t="shared" ref="IC240:IC247" si="2783">IFERROR(+(IF(HZ240="","0",HZ240))-(IF(IB240="","0",IB240)),"")</f>
        <v>5399.009715</v>
      </c>
      <c r="ID240" s="391"/>
      <c r="IE240" s="384">
        <v>1.0</v>
      </c>
      <c r="IF240" s="385" t="s">
        <v>59</v>
      </c>
      <c r="IG240" s="386" t="s">
        <v>136</v>
      </c>
      <c r="IH240" s="386" t="s">
        <v>134</v>
      </c>
      <c r="II240" s="387">
        <f>ADHK!II240</f>
        <v>4661.55</v>
      </c>
      <c r="IJ240" s="387">
        <f>'Produksi dan Harga'!BW116</f>
        <v>1182122.587</v>
      </c>
      <c r="IK240" s="387">
        <f t="shared" ref="IK240:IK247" si="2784">IFERROR(II240*IJ240/1000000,0)</f>
        <v>5510.523546</v>
      </c>
      <c r="IL240" s="388"/>
      <c r="IM240" s="387">
        <f t="shared" ref="IM240:IM247" si="2785">IFERROR(+IK240*IL240,"")</f>
        <v>0</v>
      </c>
      <c r="IN240" s="388"/>
      <c r="IO240" s="387"/>
      <c r="IP240" s="387">
        <f t="shared" ref="IP240:IP247" si="2786">IN240-IO240</f>
        <v>0</v>
      </c>
      <c r="IQ240" s="387">
        <f t="shared" ref="IQ240:IQ247" si="2787">IFERROR(+(IF(IK240="","0",IK240))+(IF(IM240="","0",IM240))+(IF(IP240="","0",IP240)),"")</f>
        <v>5510.523546</v>
      </c>
      <c r="IR240" s="388">
        <v>0.23915411846270695</v>
      </c>
      <c r="IS240" s="389">
        <f t="shared" ref="IS240:IS247" si="2788">IFERROR(+IR240*(IQ240-IP240),"")</f>
        <v>1317.864401</v>
      </c>
      <c r="IT240" s="390">
        <f t="shared" ref="IT240:IT247" si="2789">IFERROR(+(IF(IQ240="","0",IQ240))-(IF(IS240="","0",IS240)),"")</f>
        <v>4192.659145</v>
      </c>
      <c r="IU240" s="391"/>
      <c r="IV240" s="384">
        <v>1.0</v>
      </c>
      <c r="IW240" s="385" t="s">
        <v>59</v>
      </c>
      <c r="IX240" s="386" t="s">
        <v>136</v>
      </c>
      <c r="IY240" s="386" t="s">
        <v>134</v>
      </c>
      <c r="IZ240" s="387">
        <f>ADHK!IZ240</f>
        <v>6121.1</v>
      </c>
      <c r="JA240" s="387">
        <f>'Produksi dan Harga'!CB116</f>
        <v>1237898.594</v>
      </c>
      <c r="JB240" s="387">
        <f t="shared" ref="JB240:JB247" si="2790">IFERROR(IZ240*JA240/1000000,0)</f>
        <v>7577.301084</v>
      </c>
      <c r="JC240" s="388"/>
      <c r="JD240" s="387">
        <f t="shared" ref="JD240:JD247" si="2791">IFERROR(+JB240*JC240,"")</f>
        <v>0</v>
      </c>
      <c r="JE240" s="388"/>
      <c r="JF240" s="387"/>
      <c r="JG240" s="387">
        <f t="shared" ref="JG240:JG247" si="2792">JE240-JF240</f>
        <v>0</v>
      </c>
      <c r="JH240" s="387">
        <f t="shared" ref="JH240:JH247" si="2793">IFERROR(+(IF(JB240="","0",JB240))+(IF(JD240="","0",JD240))+(IF(JG240="","0",JG240)),"")</f>
        <v>7577.301084</v>
      </c>
      <c r="JI240" s="388">
        <v>0.23915411846270695</v>
      </c>
      <c r="JJ240" s="389">
        <f t="shared" ref="JJ240:JJ247" si="2794">IFERROR(+JI240*(JH240-JG240),"")</f>
        <v>1812.142761</v>
      </c>
      <c r="JK240" s="390">
        <f t="shared" ref="JK240:JK247" si="2795">IFERROR(+(IF(JH240="","0",JH240))-(IF(JJ240="","0",JJ240)),"")</f>
        <v>5765.158323</v>
      </c>
      <c r="JL240" s="391"/>
      <c r="JM240" s="384">
        <v>1.0</v>
      </c>
      <c r="JN240" s="385" t="s">
        <v>59</v>
      </c>
      <c r="JO240" s="386" t="s">
        <v>136</v>
      </c>
      <c r="JP240" s="386" t="s">
        <v>134</v>
      </c>
      <c r="JQ240" s="387" t="str">
        <f>ADHK!JQ240</f>
        <v/>
      </c>
      <c r="JR240" s="387"/>
      <c r="JS240" s="387">
        <f t="shared" ref="JS240:JS247" si="2796">IFERROR(JQ240*JR240/1000000,0)</f>
        <v>0</v>
      </c>
      <c r="JT240" s="388"/>
      <c r="JU240" s="387">
        <f t="shared" ref="JU240:JU247" si="2797">IFERROR(+JS240*JT240,"")</f>
        <v>0</v>
      </c>
      <c r="JV240" s="388"/>
      <c r="JW240" s="387"/>
      <c r="JX240" s="387">
        <f t="shared" ref="JX240:JX247" si="2798">JV240-JW240</f>
        <v>0</v>
      </c>
      <c r="JY240" s="387">
        <f t="shared" ref="JY240:JY247" si="2799">IFERROR(+(IF(JS240="","0",JS240))+(IF(JU240="","0",JU240))+(IF(JX240="","0",JX240)),"")</f>
        <v>0</v>
      </c>
      <c r="JZ240" s="388">
        <v>0.23915411846270695</v>
      </c>
      <c r="KA240" s="389">
        <f t="shared" ref="KA240:KA247" si="2800">IFERROR(+JZ240*(JY240-JX240),"")</f>
        <v>0</v>
      </c>
      <c r="KB240" s="390">
        <f t="shared" ref="KB240:KB247" si="2801">IFERROR(+(IF(JY240="","0",JY240))-(IF(KA240="","0",KA240)),"")</f>
        <v>0</v>
      </c>
      <c r="KC240" s="391"/>
      <c r="KD240" s="384">
        <v>1.0</v>
      </c>
      <c r="KE240" s="385" t="s">
        <v>59</v>
      </c>
      <c r="KF240" s="386" t="s">
        <v>136</v>
      </c>
      <c r="KG240" s="386" t="s">
        <v>134</v>
      </c>
      <c r="KH240" s="387" t="str">
        <f>ADHK!KH240</f>
        <v/>
      </c>
      <c r="KI240" s="387"/>
      <c r="KJ240" s="387">
        <f t="shared" ref="KJ240:KJ247" si="2802">IFERROR(KH240*KI240/1000000,0)</f>
        <v>0</v>
      </c>
      <c r="KK240" s="388"/>
      <c r="KL240" s="387">
        <f t="shared" ref="KL240:KL247" si="2803">IFERROR(+KJ240*KK240,"")</f>
        <v>0</v>
      </c>
      <c r="KM240" s="388"/>
      <c r="KN240" s="387"/>
      <c r="KO240" s="387">
        <f t="shared" ref="KO240:KO247" si="2804">KM240-KN240</f>
        <v>0</v>
      </c>
      <c r="KP240" s="387">
        <f t="shared" ref="KP240:KP247" si="2805">IFERROR(+(IF(KJ240="","0",KJ240))+(IF(KL240="","0",KL240))+(IF(KO240="","0",KO240)),"")</f>
        <v>0</v>
      </c>
      <c r="KQ240" s="388">
        <v>0.23915411846270695</v>
      </c>
      <c r="KR240" s="389">
        <f t="shared" ref="KR240:KR247" si="2806">IFERROR(+KQ240*(KP240-KO240),"")</f>
        <v>0</v>
      </c>
      <c r="KS240" s="390">
        <f t="shared" ref="KS240:KS247" si="2807">IFERROR(+(IF(KP240="","0",KP240))-(IF(KR240="","0",KR240)),"")</f>
        <v>0</v>
      </c>
      <c r="KT240" s="391"/>
      <c r="KU240" s="392"/>
    </row>
    <row r="241" ht="15.75" customHeight="1">
      <c r="A241" s="384">
        <v>2.0</v>
      </c>
      <c r="B241" s="385" t="s">
        <v>60</v>
      </c>
      <c r="C241" s="386" t="s">
        <v>136</v>
      </c>
      <c r="D241" s="386" t="s">
        <v>134</v>
      </c>
      <c r="E241" s="387">
        <f>ADHK!E241</f>
        <v>2</v>
      </c>
      <c r="F241" s="387">
        <f>ADHK!F241</f>
        <v>863959.2014</v>
      </c>
      <c r="G241" s="387">
        <f t="shared" si="2700"/>
        <v>1.727918403</v>
      </c>
      <c r="H241" s="388"/>
      <c r="I241" s="387">
        <f t="shared" si="2701"/>
        <v>0</v>
      </c>
      <c r="J241" s="388"/>
      <c r="K241" s="387"/>
      <c r="L241" s="387">
        <f t="shared" si="2702"/>
        <v>0</v>
      </c>
      <c r="M241" s="387">
        <f t="shared" si="2703"/>
        <v>1.727918403</v>
      </c>
      <c r="N241" s="388">
        <v>0.23915411846270695</v>
      </c>
      <c r="O241" s="389">
        <f t="shared" si="2704"/>
        <v>0.4132388024</v>
      </c>
      <c r="P241" s="390">
        <f t="shared" si="2705"/>
        <v>1.3146796</v>
      </c>
      <c r="Q241" s="391"/>
      <c r="R241" s="384">
        <v>2.0</v>
      </c>
      <c r="S241" s="385" t="s">
        <v>60</v>
      </c>
      <c r="T241" s="386" t="s">
        <v>136</v>
      </c>
      <c r="U241" s="386" t="s">
        <v>134</v>
      </c>
      <c r="V241" s="387">
        <f>ADHK!V241</f>
        <v>30</v>
      </c>
      <c r="W241" s="387">
        <f>'Produksi dan Harga'!J117</f>
        <v>902843.4412</v>
      </c>
      <c r="X241" s="387">
        <f t="shared" si="2706"/>
        <v>27.08530324</v>
      </c>
      <c r="Y241" s="388"/>
      <c r="Z241" s="387">
        <f t="shared" si="2707"/>
        <v>0</v>
      </c>
      <c r="AA241" s="388"/>
      <c r="AB241" s="387"/>
      <c r="AC241" s="387">
        <f t="shared" si="2708"/>
        <v>0</v>
      </c>
      <c r="AD241" s="387">
        <f t="shared" si="2709"/>
        <v>27.08530324</v>
      </c>
      <c r="AE241" s="388">
        <v>0.23915411846270695</v>
      </c>
      <c r="AF241" s="389">
        <f t="shared" si="2710"/>
        <v>6.477561819</v>
      </c>
      <c r="AG241" s="390">
        <f t="shared" si="2711"/>
        <v>20.60774142</v>
      </c>
      <c r="AH241" s="391"/>
      <c r="AI241" s="384">
        <v>2.0</v>
      </c>
      <c r="AJ241" s="385" t="s">
        <v>60</v>
      </c>
      <c r="AK241" s="386" t="s">
        <v>136</v>
      </c>
      <c r="AL241" s="386" t="s">
        <v>134</v>
      </c>
      <c r="AM241" s="387">
        <f>ADHK!AM241</f>
        <v>0</v>
      </c>
      <c r="AN241" s="387">
        <f>'Produksi dan Harga'!O117</f>
        <v>943728.6431</v>
      </c>
      <c r="AO241" s="387">
        <f t="shared" si="2712"/>
        <v>0</v>
      </c>
      <c r="AP241" s="388"/>
      <c r="AQ241" s="387">
        <f t="shared" si="2713"/>
        <v>0</v>
      </c>
      <c r="AR241" s="388"/>
      <c r="AS241" s="387"/>
      <c r="AT241" s="387">
        <f t="shared" si="2714"/>
        <v>0</v>
      </c>
      <c r="AU241" s="387">
        <f t="shared" si="2715"/>
        <v>0</v>
      </c>
      <c r="AV241" s="388">
        <v>0.23915411846270695</v>
      </c>
      <c r="AW241" s="389">
        <f t="shared" si="2716"/>
        <v>0</v>
      </c>
      <c r="AX241" s="390">
        <f t="shared" si="2717"/>
        <v>0</v>
      </c>
      <c r="AY241" s="391"/>
      <c r="AZ241" s="384">
        <v>2.0</v>
      </c>
      <c r="BA241" s="385" t="s">
        <v>60</v>
      </c>
      <c r="BB241" s="386" t="s">
        <v>136</v>
      </c>
      <c r="BC241" s="386" t="s">
        <v>134</v>
      </c>
      <c r="BD241" s="387">
        <f>ADHK!BD241</f>
        <v>0</v>
      </c>
      <c r="BE241" s="387">
        <f>'Produksi dan Harga'!T117</f>
        <v>975742.5339</v>
      </c>
      <c r="BF241" s="387">
        <f t="shared" si="2718"/>
        <v>0</v>
      </c>
      <c r="BG241" s="388"/>
      <c r="BH241" s="387">
        <f t="shared" si="2719"/>
        <v>0</v>
      </c>
      <c r="BI241" s="388"/>
      <c r="BJ241" s="387"/>
      <c r="BK241" s="387">
        <f t="shared" si="2720"/>
        <v>0</v>
      </c>
      <c r="BL241" s="387">
        <f t="shared" si="2721"/>
        <v>0</v>
      </c>
      <c r="BM241" s="388">
        <v>0.23915411846270695</v>
      </c>
      <c r="BN241" s="389">
        <f t="shared" si="2722"/>
        <v>0</v>
      </c>
      <c r="BO241" s="390">
        <f t="shared" si="2723"/>
        <v>0</v>
      </c>
      <c r="BP241" s="391"/>
      <c r="BQ241" s="384">
        <v>2.0</v>
      </c>
      <c r="BR241" s="385" t="s">
        <v>60</v>
      </c>
      <c r="BS241" s="386" t="s">
        <v>136</v>
      </c>
      <c r="BT241" s="386" t="s">
        <v>134</v>
      </c>
      <c r="BU241" s="387">
        <f>ADHK!BU241</f>
        <v>7</v>
      </c>
      <c r="BV241" s="387">
        <f>'Produksi dan Harga'!Y117</f>
        <v>1036751.42</v>
      </c>
      <c r="BW241" s="387">
        <f t="shared" si="2724"/>
        <v>7.25725994</v>
      </c>
      <c r="BX241" s="388"/>
      <c r="BY241" s="387">
        <f t="shared" si="2725"/>
        <v>0</v>
      </c>
      <c r="BZ241" s="388"/>
      <c r="CA241" s="387"/>
      <c r="CB241" s="387">
        <f t="shared" si="2726"/>
        <v>0</v>
      </c>
      <c r="CC241" s="387">
        <f t="shared" si="2727"/>
        <v>7.25725994</v>
      </c>
      <c r="CD241" s="388">
        <v>0.23915411846270695</v>
      </c>
      <c r="CE241" s="389">
        <f t="shared" si="2728"/>
        <v>1.735603603</v>
      </c>
      <c r="CF241" s="390">
        <f t="shared" si="2729"/>
        <v>5.521656337</v>
      </c>
      <c r="CG241" s="391"/>
      <c r="CH241" s="384">
        <v>2.0</v>
      </c>
      <c r="CI241" s="385" t="s">
        <v>60</v>
      </c>
      <c r="CJ241" s="386" t="s">
        <v>136</v>
      </c>
      <c r="CK241" s="386" t="s">
        <v>134</v>
      </c>
      <c r="CL241" s="387">
        <f>ADHK!CL241</f>
        <v>40</v>
      </c>
      <c r="CM241" s="387">
        <f>'Produksi dan Harga'!AD117</f>
        <v>1107407.908</v>
      </c>
      <c r="CN241" s="387">
        <f t="shared" si="2730"/>
        <v>44.29631631</v>
      </c>
      <c r="CO241" s="388"/>
      <c r="CP241" s="387">
        <f t="shared" si="2731"/>
        <v>0</v>
      </c>
      <c r="CQ241" s="388"/>
      <c r="CR241" s="387"/>
      <c r="CS241" s="387">
        <f t="shared" si="2732"/>
        <v>0</v>
      </c>
      <c r="CT241" s="387">
        <f t="shared" si="2733"/>
        <v>44.29631631</v>
      </c>
      <c r="CU241" s="388">
        <v>0.23915411846270695</v>
      </c>
      <c r="CV241" s="389">
        <f t="shared" si="2734"/>
        <v>10.59364648</v>
      </c>
      <c r="CW241" s="390">
        <f t="shared" si="2735"/>
        <v>33.70266983</v>
      </c>
      <c r="CX241" s="391"/>
      <c r="CY241" s="384">
        <v>2.0</v>
      </c>
      <c r="CZ241" s="385" t="s">
        <v>60</v>
      </c>
      <c r="DA241" s="386" t="s">
        <v>136</v>
      </c>
      <c r="DB241" s="386" t="s">
        <v>134</v>
      </c>
      <c r="DC241" s="387">
        <f>ADHK!DC241</f>
        <v>360</v>
      </c>
      <c r="DD241" s="387">
        <f>'Produksi dan Harga'!AI117</f>
        <v>1154183.037</v>
      </c>
      <c r="DE241" s="387">
        <f t="shared" si="2736"/>
        <v>415.5058931</v>
      </c>
      <c r="DF241" s="388"/>
      <c r="DG241" s="387">
        <f t="shared" si="2737"/>
        <v>0</v>
      </c>
      <c r="DH241" s="388"/>
      <c r="DI241" s="387"/>
      <c r="DJ241" s="387">
        <f t="shared" si="2738"/>
        <v>0</v>
      </c>
      <c r="DK241" s="387">
        <f t="shared" si="2739"/>
        <v>415.5058931</v>
      </c>
      <c r="DL241" s="388">
        <v>0.23915411846270695</v>
      </c>
      <c r="DM241" s="389">
        <f t="shared" si="2740"/>
        <v>99.36994559</v>
      </c>
      <c r="DN241" s="390">
        <f t="shared" si="2741"/>
        <v>316.1359476</v>
      </c>
      <c r="DO241" s="391"/>
      <c r="DP241" s="384">
        <v>2.0</v>
      </c>
      <c r="DQ241" s="385" t="s">
        <v>60</v>
      </c>
      <c r="DR241" s="386" t="s">
        <v>136</v>
      </c>
      <c r="DS241" s="386" t="s">
        <v>134</v>
      </c>
      <c r="DT241" s="387">
        <f>ADHK!DT241</f>
        <v>65</v>
      </c>
      <c r="DU241" s="387">
        <f>'Produksi dan Harga'!AN117</f>
        <v>1167758.38</v>
      </c>
      <c r="DV241" s="387">
        <f t="shared" si="2742"/>
        <v>75.9042947</v>
      </c>
      <c r="DW241" s="388"/>
      <c r="DX241" s="387">
        <f t="shared" si="2743"/>
        <v>0</v>
      </c>
      <c r="DY241" s="388"/>
      <c r="DZ241" s="387"/>
      <c r="EA241" s="387">
        <f t="shared" si="2744"/>
        <v>0</v>
      </c>
      <c r="EB241" s="387">
        <f t="shared" si="2745"/>
        <v>75.9042947</v>
      </c>
      <c r="EC241" s="388">
        <v>0.23915411846270695</v>
      </c>
      <c r="ED241" s="389">
        <f t="shared" si="2746"/>
        <v>18.15282469</v>
      </c>
      <c r="EE241" s="390">
        <f t="shared" si="2747"/>
        <v>57.75147001</v>
      </c>
      <c r="EF241" s="391"/>
      <c r="EG241" s="384">
        <v>2.0</v>
      </c>
      <c r="EH241" s="385" t="s">
        <v>60</v>
      </c>
      <c r="EI241" s="386" t="s">
        <v>136</v>
      </c>
      <c r="EJ241" s="386" t="s">
        <v>134</v>
      </c>
      <c r="EK241" s="387">
        <f>ADHK!EK241</f>
        <v>277</v>
      </c>
      <c r="EL241" s="387">
        <f>'Produksi dan Harga'!AS117</f>
        <v>1191681.082</v>
      </c>
      <c r="EM241" s="387">
        <f t="shared" si="2748"/>
        <v>330.0956596</v>
      </c>
      <c r="EN241" s="388"/>
      <c r="EO241" s="387">
        <f t="shared" si="2749"/>
        <v>0</v>
      </c>
      <c r="EP241" s="388"/>
      <c r="EQ241" s="387"/>
      <c r="ER241" s="387">
        <f t="shared" si="2750"/>
        <v>0</v>
      </c>
      <c r="ES241" s="387">
        <f t="shared" si="2751"/>
        <v>330.0956596</v>
      </c>
      <c r="ET241" s="388">
        <v>0.23915411846270695</v>
      </c>
      <c r="EU241" s="389">
        <f t="shared" si="2752"/>
        <v>78.94373648</v>
      </c>
      <c r="EV241" s="390">
        <f t="shared" si="2753"/>
        <v>251.1519231</v>
      </c>
      <c r="EW241" s="391"/>
      <c r="EX241" s="384">
        <v>2.0</v>
      </c>
      <c r="EY241" s="385" t="s">
        <v>60</v>
      </c>
      <c r="EZ241" s="386" t="s">
        <v>136</v>
      </c>
      <c r="FA241" s="386" t="s">
        <v>134</v>
      </c>
      <c r="FB241" s="387">
        <f>ADHK!FB241</f>
        <v>767</v>
      </c>
      <c r="FC241" s="387">
        <f>'Produksi dan Harga'!AX117</f>
        <v>1231675.702</v>
      </c>
      <c r="FD241" s="387">
        <f t="shared" si="2754"/>
        <v>944.6952633</v>
      </c>
      <c r="FE241" s="388"/>
      <c r="FF241" s="387">
        <f t="shared" si="2755"/>
        <v>0</v>
      </c>
      <c r="FG241" s="388"/>
      <c r="FH241" s="387"/>
      <c r="FI241" s="387">
        <f t="shared" si="2756"/>
        <v>0</v>
      </c>
      <c r="FJ241" s="387">
        <f t="shared" si="2757"/>
        <v>944.6952633</v>
      </c>
      <c r="FK241" s="388">
        <v>0.23915411846270695</v>
      </c>
      <c r="FL241" s="389">
        <f t="shared" si="2758"/>
        <v>225.9277629</v>
      </c>
      <c r="FM241" s="390">
        <f t="shared" si="2759"/>
        <v>718.7675004</v>
      </c>
      <c r="FN241" s="391"/>
      <c r="FO241" s="384">
        <v>2.0</v>
      </c>
      <c r="FP241" s="385" t="s">
        <v>60</v>
      </c>
      <c r="FQ241" s="386" t="s">
        <v>136</v>
      </c>
      <c r="FR241" s="386" t="s">
        <v>134</v>
      </c>
      <c r="FS241" s="387">
        <f>ADHK!FS241</f>
        <v>2263</v>
      </c>
      <c r="FT241" s="387">
        <f>'Produksi dan Harga'!BC117</f>
        <v>1261786.584</v>
      </c>
      <c r="FU241" s="387">
        <f t="shared" si="2760"/>
        <v>2855.423039</v>
      </c>
      <c r="FV241" s="388"/>
      <c r="FW241" s="387">
        <f t="shared" si="2761"/>
        <v>0</v>
      </c>
      <c r="FX241" s="388"/>
      <c r="FY241" s="387"/>
      <c r="FZ241" s="387">
        <f t="shared" si="2762"/>
        <v>0</v>
      </c>
      <c r="GA241" s="387">
        <f t="shared" si="2763"/>
        <v>2855.423039</v>
      </c>
      <c r="GB241" s="388">
        <v>0.23915411846270695</v>
      </c>
      <c r="GC241" s="389">
        <f t="shared" si="2764"/>
        <v>682.8861798</v>
      </c>
      <c r="GD241" s="390">
        <f t="shared" si="2765"/>
        <v>2172.53686</v>
      </c>
      <c r="GE241" s="391"/>
      <c r="GF241" s="384">
        <v>2.0</v>
      </c>
      <c r="GG241" s="385" t="s">
        <v>60</v>
      </c>
      <c r="GH241" s="386" t="s">
        <v>136</v>
      </c>
      <c r="GI241" s="386" t="s">
        <v>134</v>
      </c>
      <c r="GJ241" s="387">
        <f>ADHK!GJ241</f>
        <v>495</v>
      </c>
      <c r="GK241" s="387">
        <f>'Produksi dan Harga'!BH117</f>
        <v>1276791.934</v>
      </c>
      <c r="GL241" s="387">
        <f t="shared" si="2766"/>
        <v>632.0120072</v>
      </c>
      <c r="GM241" s="388"/>
      <c r="GN241" s="387">
        <f t="shared" si="2767"/>
        <v>0</v>
      </c>
      <c r="GO241" s="388"/>
      <c r="GP241" s="387"/>
      <c r="GQ241" s="387">
        <f t="shared" si="2768"/>
        <v>0</v>
      </c>
      <c r="GR241" s="387">
        <f t="shared" si="2769"/>
        <v>632.0120072</v>
      </c>
      <c r="GS241" s="388">
        <v>0.23915411846270695</v>
      </c>
      <c r="GT241" s="389">
        <f t="shared" si="2770"/>
        <v>151.1482744</v>
      </c>
      <c r="GU241" s="390">
        <f t="shared" si="2771"/>
        <v>480.8637327</v>
      </c>
      <c r="GV241" s="391"/>
      <c r="GW241" s="384">
        <v>2.0</v>
      </c>
      <c r="GX241" s="385" t="s">
        <v>60</v>
      </c>
      <c r="GY241" s="386" t="s">
        <v>136</v>
      </c>
      <c r="GZ241" s="386" t="s">
        <v>134</v>
      </c>
      <c r="HA241" s="387">
        <f>ADHK!HA241</f>
        <v>385</v>
      </c>
      <c r="HB241" s="387">
        <f>'Produksi dan Harga'!BM117</f>
        <v>1300928.753</v>
      </c>
      <c r="HC241" s="387">
        <f t="shared" si="2772"/>
        <v>500.8575698</v>
      </c>
      <c r="HD241" s="388"/>
      <c r="HE241" s="387">
        <f t="shared" si="2773"/>
        <v>0</v>
      </c>
      <c r="HF241" s="388"/>
      <c r="HG241" s="387"/>
      <c r="HH241" s="387">
        <f t="shared" si="2774"/>
        <v>0</v>
      </c>
      <c r="HI241" s="387">
        <f t="shared" si="2775"/>
        <v>500.8575698</v>
      </c>
      <c r="HJ241" s="388">
        <v>0.23915411846270695</v>
      </c>
      <c r="HK241" s="389">
        <f t="shared" si="2776"/>
        <v>119.7821506</v>
      </c>
      <c r="HL241" s="390">
        <f t="shared" si="2777"/>
        <v>381.0754193</v>
      </c>
      <c r="HM241" s="391"/>
      <c r="HN241" s="384">
        <v>2.0</v>
      </c>
      <c r="HO241" s="385" t="s">
        <v>60</v>
      </c>
      <c r="HP241" s="386" t="s">
        <v>136</v>
      </c>
      <c r="HQ241" s="386" t="s">
        <v>134</v>
      </c>
      <c r="HR241" s="387">
        <f>ADHK!HR241</f>
        <v>313</v>
      </c>
      <c r="HS241" s="387">
        <f>'Produksi dan Harga'!BR117</f>
        <v>1323585.497</v>
      </c>
      <c r="HT241" s="387">
        <f t="shared" si="2778"/>
        <v>414.2822604</v>
      </c>
      <c r="HU241" s="388"/>
      <c r="HV241" s="387">
        <f t="shared" si="2779"/>
        <v>0</v>
      </c>
      <c r="HW241" s="388"/>
      <c r="HX241" s="387"/>
      <c r="HY241" s="387">
        <f t="shared" si="2780"/>
        <v>0</v>
      </c>
      <c r="HZ241" s="387">
        <f t="shared" si="2781"/>
        <v>414.2822604</v>
      </c>
      <c r="IA241" s="388">
        <v>0.23915411846270695</v>
      </c>
      <c r="IB241" s="389">
        <f t="shared" si="2782"/>
        <v>99.07730879</v>
      </c>
      <c r="IC241" s="390">
        <f t="shared" si="2783"/>
        <v>315.2049516</v>
      </c>
      <c r="ID241" s="391"/>
      <c r="IE241" s="384">
        <v>2.0</v>
      </c>
      <c r="IF241" s="385" t="s">
        <v>60</v>
      </c>
      <c r="IG241" s="386" t="s">
        <v>136</v>
      </c>
      <c r="IH241" s="386" t="s">
        <v>134</v>
      </c>
      <c r="II241" s="387">
        <f>ADHK!II241</f>
        <v>294.1</v>
      </c>
      <c r="IJ241" s="387">
        <f>'Produksi dan Harga'!BW117</f>
        <v>1388427.406</v>
      </c>
      <c r="IK241" s="387">
        <f t="shared" si="2784"/>
        <v>408.3365001</v>
      </c>
      <c r="IL241" s="388"/>
      <c r="IM241" s="387">
        <f t="shared" si="2785"/>
        <v>0</v>
      </c>
      <c r="IN241" s="388"/>
      <c r="IO241" s="387"/>
      <c r="IP241" s="387">
        <f t="shared" si="2786"/>
        <v>0</v>
      </c>
      <c r="IQ241" s="387">
        <f t="shared" si="2787"/>
        <v>408.3365001</v>
      </c>
      <c r="IR241" s="388">
        <v>0.23915411846270695</v>
      </c>
      <c r="IS241" s="389">
        <f t="shared" si="2788"/>
        <v>97.65535571</v>
      </c>
      <c r="IT241" s="390">
        <f t="shared" si="2789"/>
        <v>310.6811444</v>
      </c>
      <c r="IU241" s="391"/>
      <c r="IV241" s="384">
        <v>2.0</v>
      </c>
      <c r="IW241" s="385" t="s">
        <v>60</v>
      </c>
      <c r="IX241" s="386" t="s">
        <v>136</v>
      </c>
      <c r="IY241" s="386" t="s">
        <v>134</v>
      </c>
      <c r="IZ241" s="387">
        <f>ADHK!IZ241</f>
        <v>928</v>
      </c>
      <c r="JA241" s="387">
        <f>'Produksi dan Harga'!CB117</f>
        <v>1501831.193</v>
      </c>
      <c r="JB241" s="387">
        <f t="shared" si="2790"/>
        <v>1393.699347</v>
      </c>
      <c r="JC241" s="388"/>
      <c r="JD241" s="387">
        <f t="shared" si="2791"/>
        <v>0</v>
      </c>
      <c r="JE241" s="388"/>
      <c r="JF241" s="387"/>
      <c r="JG241" s="387">
        <f t="shared" si="2792"/>
        <v>0</v>
      </c>
      <c r="JH241" s="387">
        <f t="shared" si="2793"/>
        <v>1393.699347</v>
      </c>
      <c r="JI241" s="388">
        <v>0.23915411846270695</v>
      </c>
      <c r="JJ241" s="389">
        <f t="shared" si="2794"/>
        <v>333.3089388</v>
      </c>
      <c r="JK241" s="390">
        <f t="shared" si="2795"/>
        <v>1060.390408</v>
      </c>
      <c r="JL241" s="391"/>
      <c r="JM241" s="384">
        <v>2.0</v>
      </c>
      <c r="JN241" s="385" t="s">
        <v>60</v>
      </c>
      <c r="JO241" s="386" t="s">
        <v>136</v>
      </c>
      <c r="JP241" s="386" t="s">
        <v>134</v>
      </c>
      <c r="JQ241" s="387" t="str">
        <f>ADHK!JQ241</f>
        <v/>
      </c>
      <c r="JR241" s="387"/>
      <c r="JS241" s="387">
        <f t="shared" si="2796"/>
        <v>0</v>
      </c>
      <c r="JT241" s="388"/>
      <c r="JU241" s="387">
        <f t="shared" si="2797"/>
        <v>0</v>
      </c>
      <c r="JV241" s="388"/>
      <c r="JW241" s="387"/>
      <c r="JX241" s="387">
        <f t="shared" si="2798"/>
        <v>0</v>
      </c>
      <c r="JY241" s="387">
        <f t="shared" si="2799"/>
        <v>0</v>
      </c>
      <c r="JZ241" s="388">
        <v>0.23915411846270695</v>
      </c>
      <c r="KA241" s="389">
        <f t="shared" si="2800"/>
        <v>0</v>
      </c>
      <c r="KB241" s="390">
        <f t="shared" si="2801"/>
        <v>0</v>
      </c>
      <c r="KC241" s="391"/>
      <c r="KD241" s="384">
        <v>2.0</v>
      </c>
      <c r="KE241" s="385" t="s">
        <v>60</v>
      </c>
      <c r="KF241" s="386" t="s">
        <v>136</v>
      </c>
      <c r="KG241" s="386" t="s">
        <v>134</v>
      </c>
      <c r="KH241" s="387" t="str">
        <f>ADHK!KH241</f>
        <v/>
      </c>
      <c r="KI241" s="387"/>
      <c r="KJ241" s="387">
        <f t="shared" si="2802"/>
        <v>0</v>
      </c>
      <c r="KK241" s="388"/>
      <c r="KL241" s="387">
        <f t="shared" si="2803"/>
        <v>0</v>
      </c>
      <c r="KM241" s="388"/>
      <c r="KN241" s="387"/>
      <c r="KO241" s="387">
        <f t="shared" si="2804"/>
        <v>0</v>
      </c>
      <c r="KP241" s="387">
        <f t="shared" si="2805"/>
        <v>0</v>
      </c>
      <c r="KQ241" s="388">
        <v>0.23915411846270695</v>
      </c>
      <c r="KR241" s="389">
        <f t="shared" si="2806"/>
        <v>0</v>
      </c>
      <c r="KS241" s="390">
        <f t="shared" si="2807"/>
        <v>0</v>
      </c>
      <c r="KT241" s="391"/>
      <c r="KU241" s="392"/>
    </row>
    <row r="242" ht="15.75" customHeight="1">
      <c r="A242" s="384">
        <v>3.0</v>
      </c>
      <c r="B242" s="385" t="s">
        <v>61</v>
      </c>
      <c r="C242" s="386" t="s">
        <v>136</v>
      </c>
      <c r="D242" s="386" t="s">
        <v>134</v>
      </c>
      <c r="E242" s="387">
        <f>ADHK!E242</f>
        <v>0</v>
      </c>
      <c r="F242" s="387">
        <f>ADHK!F242</f>
        <v>0</v>
      </c>
      <c r="G242" s="387">
        <f t="shared" si="2700"/>
        <v>0</v>
      </c>
      <c r="H242" s="388"/>
      <c r="I242" s="387">
        <f t="shared" si="2701"/>
        <v>0</v>
      </c>
      <c r="J242" s="388"/>
      <c r="K242" s="387"/>
      <c r="L242" s="387">
        <f t="shared" si="2702"/>
        <v>0</v>
      </c>
      <c r="M242" s="387">
        <f t="shared" si="2703"/>
        <v>0</v>
      </c>
      <c r="N242" s="388">
        <v>0.23915411846270695</v>
      </c>
      <c r="O242" s="389">
        <f t="shared" si="2704"/>
        <v>0</v>
      </c>
      <c r="P242" s="390">
        <f t="shared" si="2705"/>
        <v>0</v>
      </c>
      <c r="Q242" s="391"/>
      <c r="R242" s="384">
        <v>3.0</v>
      </c>
      <c r="S242" s="385" t="s">
        <v>61</v>
      </c>
      <c r="T242" s="386" t="s">
        <v>136</v>
      </c>
      <c r="U242" s="386" t="s">
        <v>134</v>
      </c>
      <c r="V242" s="387">
        <f>ADHK!V242</f>
        <v>0</v>
      </c>
      <c r="W242" s="387">
        <f>'Produksi dan Harga'!J118</f>
        <v>0</v>
      </c>
      <c r="X242" s="387">
        <f t="shared" si="2706"/>
        <v>0</v>
      </c>
      <c r="Y242" s="388"/>
      <c r="Z242" s="387">
        <f t="shared" si="2707"/>
        <v>0</v>
      </c>
      <c r="AA242" s="388"/>
      <c r="AB242" s="387"/>
      <c r="AC242" s="387">
        <f t="shared" si="2708"/>
        <v>0</v>
      </c>
      <c r="AD242" s="387">
        <f t="shared" si="2709"/>
        <v>0</v>
      </c>
      <c r="AE242" s="388">
        <v>0.23915411846270695</v>
      </c>
      <c r="AF242" s="389">
        <f t="shared" si="2710"/>
        <v>0</v>
      </c>
      <c r="AG242" s="390">
        <f t="shared" si="2711"/>
        <v>0</v>
      </c>
      <c r="AH242" s="391"/>
      <c r="AI242" s="384">
        <v>3.0</v>
      </c>
      <c r="AJ242" s="385" t="s">
        <v>61</v>
      </c>
      <c r="AK242" s="386" t="s">
        <v>136</v>
      </c>
      <c r="AL242" s="386" t="s">
        <v>134</v>
      </c>
      <c r="AM242" s="387">
        <f>ADHK!AM242</f>
        <v>5</v>
      </c>
      <c r="AN242" s="387">
        <f>'Produksi dan Harga'!O118</f>
        <v>0</v>
      </c>
      <c r="AO242" s="387">
        <f t="shared" si="2712"/>
        <v>0</v>
      </c>
      <c r="AP242" s="388"/>
      <c r="AQ242" s="387">
        <f t="shared" si="2713"/>
        <v>0</v>
      </c>
      <c r="AR242" s="388"/>
      <c r="AS242" s="387"/>
      <c r="AT242" s="387">
        <f t="shared" si="2714"/>
        <v>0</v>
      </c>
      <c r="AU242" s="387">
        <f t="shared" si="2715"/>
        <v>0</v>
      </c>
      <c r="AV242" s="388">
        <v>0.23915411846270695</v>
      </c>
      <c r="AW242" s="389">
        <f t="shared" si="2716"/>
        <v>0</v>
      </c>
      <c r="AX242" s="390">
        <f t="shared" si="2717"/>
        <v>0</v>
      </c>
      <c r="AY242" s="391"/>
      <c r="AZ242" s="384">
        <v>3.0</v>
      </c>
      <c r="BA242" s="385" t="s">
        <v>61</v>
      </c>
      <c r="BB242" s="386" t="s">
        <v>136</v>
      </c>
      <c r="BC242" s="386" t="s">
        <v>134</v>
      </c>
      <c r="BD242" s="387">
        <f>ADHK!BD242</f>
        <v>0</v>
      </c>
      <c r="BE242" s="387">
        <f>'Produksi dan Harga'!T118</f>
        <v>0</v>
      </c>
      <c r="BF242" s="387">
        <f t="shared" si="2718"/>
        <v>0</v>
      </c>
      <c r="BG242" s="388"/>
      <c r="BH242" s="387">
        <f t="shared" si="2719"/>
        <v>0</v>
      </c>
      <c r="BI242" s="388"/>
      <c r="BJ242" s="387"/>
      <c r="BK242" s="387">
        <f t="shared" si="2720"/>
        <v>0</v>
      </c>
      <c r="BL242" s="387">
        <f t="shared" si="2721"/>
        <v>0</v>
      </c>
      <c r="BM242" s="388">
        <v>0.23915411846270695</v>
      </c>
      <c r="BN242" s="389">
        <f t="shared" si="2722"/>
        <v>0</v>
      </c>
      <c r="BO242" s="390">
        <f t="shared" si="2723"/>
        <v>0</v>
      </c>
      <c r="BP242" s="391"/>
      <c r="BQ242" s="384">
        <v>3.0</v>
      </c>
      <c r="BR242" s="385" t="s">
        <v>61</v>
      </c>
      <c r="BS242" s="386" t="s">
        <v>136</v>
      </c>
      <c r="BT242" s="386" t="s">
        <v>134</v>
      </c>
      <c r="BU242" s="387">
        <f>ADHK!BU242</f>
        <v>220</v>
      </c>
      <c r="BV242" s="387">
        <f>'Produksi dan Harga'!Y118</f>
        <v>0</v>
      </c>
      <c r="BW242" s="387">
        <f t="shared" si="2724"/>
        <v>0</v>
      </c>
      <c r="BX242" s="388"/>
      <c r="BY242" s="387">
        <f t="shared" si="2725"/>
        <v>0</v>
      </c>
      <c r="BZ242" s="388"/>
      <c r="CA242" s="387"/>
      <c r="CB242" s="387">
        <f t="shared" si="2726"/>
        <v>0</v>
      </c>
      <c r="CC242" s="387">
        <f t="shared" si="2727"/>
        <v>0</v>
      </c>
      <c r="CD242" s="388">
        <v>0.23915411846270695</v>
      </c>
      <c r="CE242" s="389">
        <f t="shared" si="2728"/>
        <v>0</v>
      </c>
      <c r="CF242" s="390">
        <f t="shared" si="2729"/>
        <v>0</v>
      </c>
      <c r="CG242" s="391"/>
      <c r="CH242" s="384">
        <v>3.0</v>
      </c>
      <c r="CI242" s="385" t="s">
        <v>61</v>
      </c>
      <c r="CJ242" s="386" t="s">
        <v>136</v>
      </c>
      <c r="CK242" s="386" t="s">
        <v>134</v>
      </c>
      <c r="CL242" s="387">
        <f>ADHK!CL242</f>
        <v>0</v>
      </c>
      <c r="CM242" s="387">
        <f>'Produksi dan Harga'!AD118</f>
        <v>0</v>
      </c>
      <c r="CN242" s="387">
        <f t="shared" si="2730"/>
        <v>0</v>
      </c>
      <c r="CO242" s="388"/>
      <c r="CP242" s="387">
        <f t="shared" si="2731"/>
        <v>0</v>
      </c>
      <c r="CQ242" s="388"/>
      <c r="CR242" s="387"/>
      <c r="CS242" s="387">
        <f t="shared" si="2732"/>
        <v>0</v>
      </c>
      <c r="CT242" s="387">
        <f t="shared" si="2733"/>
        <v>0</v>
      </c>
      <c r="CU242" s="388">
        <v>0.23915411846270695</v>
      </c>
      <c r="CV242" s="389">
        <f t="shared" si="2734"/>
        <v>0</v>
      </c>
      <c r="CW242" s="390">
        <f t="shared" si="2735"/>
        <v>0</v>
      </c>
      <c r="CX242" s="391"/>
      <c r="CY242" s="384">
        <v>3.0</v>
      </c>
      <c r="CZ242" s="385" t="s">
        <v>61</v>
      </c>
      <c r="DA242" s="386" t="s">
        <v>136</v>
      </c>
      <c r="DB242" s="386" t="s">
        <v>134</v>
      </c>
      <c r="DC242" s="387">
        <f>ADHK!DC242</f>
        <v>0</v>
      </c>
      <c r="DD242" s="387">
        <f>'Produksi dan Harga'!AI118</f>
        <v>0</v>
      </c>
      <c r="DE242" s="387">
        <f t="shared" si="2736"/>
        <v>0</v>
      </c>
      <c r="DF242" s="388"/>
      <c r="DG242" s="387">
        <f t="shared" si="2737"/>
        <v>0</v>
      </c>
      <c r="DH242" s="388"/>
      <c r="DI242" s="387"/>
      <c r="DJ242" s="387">
        <f t="shared" si="2738"/>
        <v>0</v>
      </c>
      <c r="DK242" s="387">
        <f t="shared" si="2739"/>
        <v>0</v>
      </c>
      <c r="DL242" s="388">
        <v>0.23915411846270695</v>
      </c>
      <c r="DM242" s="389">
        <f t="shared" si="2740"/>
        <v>0</v>
      </c>
      <c r="DN242" s="390">
        <f t="shared" si="2741"/>
        <v>0</v>
      </c>
      <c r="DO242" s="391"/>
      <c r="DP242" s="384">
        <v>3.0</v>
      </c>
      <c r="DQ242" s="385" t="s">
        <v>61</v>
      </c>
      <c r="DR242" s="386" t="s">
        <v>136</v>
      </c>
      <c r="DS242" s="386" t="s">
        <v>134</v>
      </c>
      <c r="DT242" s="387">
        <f>ADHK!DT242</f>
        <v>12</v>
      </c>
      <c r="DU242" s="387">
        <f>'Produksi dan Harga'!AN118</f>
        <v>0</v>
      </c>
      <c r="DV242" s="387">
        <f t="shared" si="2742"/>
        <v>0</v>
      </c>
      <c r="DW242" s="388"/>
      <c r="DX242" s="387">
        <f t="shared" si="2743"/>
        <v>0</v>
      </c>
      <c r="DY242" s="388"/>
      <c r="DZ242" s="387"/>
      <c r="EA242" s="387">
        <f t="shared" si="2744"/>
        <v>0</v>
      </c>
      <c r="EB242" s="387">
        <f t="shared" si="2745"/>
        <v>0</v>
      </c>
      <c r="EC242" s="388">
        <v>0.23915411846270695</v>
      </c>
      <c r="ED242" s="389">
        <f t="shared" si="2746"/>
        <v>0</v>
      </c>
      <c r="EE242" s="390">
        <f t="shared" si="2747"/>
        <v>0</v>
      </c>
      <c r="EF242" s="391"/>
      <c r="EG242" s="384">
        <v>3.0</v>
      </c>
      <c r="EH242" s="385" t="s">
        <v>61</v>
      </c>
      <c r="EI242" s="386" t="s">
        <v>136</v>
      </c>
      <c r="EJ242" s="386" t="s">
        <v>134</v>
      </c>
      <c r="EK242" s="387">
        <f>ADHK!EK242</f>
        <v>0</v>
      </c>
      <c r="EL242" s="387">
        <f>'Produksi dan Harga'!AS118</f>
        <v>0</v>
      </c>
      <c r="EM242" s="387">
        <f t="shared" si="2748"/>
        <v>0</v>
      </c>
      <c r="EN242" s="388"/>
      <c r="EO242" s="387">
        <f t="shared" si="2749"/>
        <v>0</v>
      </c>
      <c r="EP242" s="388"/>
      <c r="EQ242" s="387"/>
      <c r="ER242" s="387">
        <f t="shared" si="2750"/>
        <v>0</v>
      </c>
      <c r="ES242" s="387">
        <f t="shared" si="2751"/>
        <v>0</v>
      </c>
      <c r="ET242" s="388">
        <v>0.23915411846270695</v>
      </c>
      <c r="EU242" s="389">
        <f t="shared" si="2752"/>
        <v>0</v>
      </c>
      <c r="EV242" s="390">
        <f t="shared" si="2753"/>
        <v>0</v>
      </c>
      <c r="EW242" s="391"/>
      <c r="EX242" s="384">
        <v>3.0</v>
      </c>
      <c r="EY242" s="385" t="s">
        <v>61</v>
      </c>
      <c r="EZ242" s="386" t="s">
        <v>136</v>
      </c>
      <c r="FA242" s="386" t="s">
        <v>134</v>
      </c>
      <c r="FB242" s="387">
        <f>ADHK!FB242</f>
        <v>10</v>
      </c>
      <c r="FC242" s="387">
        <f>'Produksi dan Harga'!AX118</f>
        <v>0</v>
      </c>
      <c r="FD242" s="387">
        <f t="shared" si="2754"/>
        <v>0</v>
      </c>
      <c r="FE242" s="388"/>
      <c r="FF242" s="387">
        <f t="shared" si="2755"/>
        <v>0</v>
      </c>
      <c r="FG242" s="388"/>
      <c r="FH242" s="387"/>
      <c r="FI242" s="387">
        <f t="shared" si="2756"/>
        <v>0</v>
      </c>
      <c r="FJ242" s="387">
        <f t="shared" si="2757"/>
        <v>0</v>
      </c>
      <c r="FK242" s="388">
        <v>0.23915411846270695</v>
      </c>
      <c r="FL242" s="389">
        <f t="shared" si="2758"/>
        <v>0</v>
      </c>
      <c r="FM242" s="390">
        <f t="shared" si="2759"/>
        <v>0</v>
      </c>
      <c r="FN242" s="391"/>
      <c r="FO242" s="384">
        <v>3.0</v>
      </c>
      <c r="FP242" s="385" t="s">
        <v>61</v>
      </c>
      <c r="FQ242" s="386" t="s">
        <v>136</v>
      </c>
      <c r="FR242" s="386" t="s">
        <v>134</v>
      </c>
      <c r="FS242" s="387">
        <f>ADHK!FS242</f>
        <v>30</v>
      </c>
      <c r="FT242" s="387">
        <f>'Produksi dan Harga'!BC118</f>
        <v>0</v>
      </c>
      <c r="FU242" s="387">
        <f t="shared" si="2760"/>
        <v>0</v>
      </c>
      <c r="FV242" s="388"/>
      <c r="FW242" s="387">
        <f t="shared" si="2761"/>
        <v>0</v>
      </c>
      <c r="FX242" s="388"/>
      <c r="FY242" s="387"/>
      <c r="FZ242" s="387">
        <f t="shared" si="2762"/>
        <v>0</v>
      </c>
      <c r="GA242" s="387">
        <f t="shared" si="2763"/>
        <v>0</v>
      </c>
      <c r="GB242" s="388">
        <v>0.23915411846270695</v>
      </c>
      <c r="GC242" s="389">
        <f t="shared" si="2764"/>
        <v>0</v>
      </c>
      <c r="GD242" s="390">
        <f t="shared" si="2765"/>
        <v>0</v>
      </c>
      <c r="GE242" s="391"/>
      <c r="GF242" s="384">
        <v>3.0</v>
      </c>
      <c r="GG242" s="385" t="s">
        <v>61</v>
      </c>
      <c r="GH242" s="386" t="s">
        <v>136</v>
      </c>
      <c r="GI242" s="386" t="s">
        <v>134</v>
      </c>
      <c r="GJ242" s="387">
        <f>ADHK!GJ242</f>
        <v>0</v>
      </c>
      <c r="GK242" s="387">
        <f>'Produksi dan Harga'!BH118</f>
        <v>0</v>
      </c>
      <c r="GL242" s="387">
        <f t="shared" si="2766"/>
        <v>0</v>
      </c>
      <c r="GM242" s="388"/>
      <c r="GN242" s="387">
        <f t="shared" si="2767"/>
        <v>0</v>
      </c>
      <c r="GO242" s="388"/>
      <c r="GP242" s="387"/>
      <c r="GQ242" s="387">
        <f t="shared" si="2768"/>
        <v>0</v>
      </c>
      <c r="GR242" s="387">
        <f t="shared" si="2769"/>
        <v>0</v>
      </c>
      <c r="GS242" s="388">
        <v>0.23915411846270695</v>
      </c>
      <c r="GT242" s="389">
        <f t="shared" si="2770"/>
        <v>0</v>
      </c>
      <c r="GU242" s="390">
        <f t="shared" si="2771"/>
        <v>0</v>
      </c>
      <c r="GV242" s="391"/>
      <c r="GW242" s="384">
        <v>3.0</v>
      </c>
      <c r="GX242" s="385" t="s">
        <v>61</v>
      </c>
      <c r="GY242" s="386" t="s">
        <v>136</v>
      </c>
      <c r="GZ242" s="386" t="s">
        <v>134</v>
      </c>
      <c r="HA242" s="387">
        <f>ADHK!HA242</f>
        <v>0</v>
      </c>
      <c r="HB242" s="387">
        <f>'Produksi dan Harga'!BM118</f>
        <v>0</v>
      </c>
      <c r="HC242" s="387">
        <f t="shared" si="2772"/>
        <v>0</v>
      </c>
      <c r="HD242" s="388"/>
      <c r="HE242" s="387">
        <f t="shared" si="2773"/>
        <v>0</v>
      </c>
      <c r="HF242" s="388"/>
      <c r="HG242" s="387"/>
      <c r="HH242" s="387">
        <f t="shared" si="2774"/>
        <v>0</v>
      </c>
      <c r="HI242" s="387">
        <f t="shared" si="2775"/>
        <v>0</v>
      </c>
      <c r="HJ242" s="388">
        <v>0.23915411846270695</v>
      </c>
      <c r="HK242" s="389">
        <f t="shared" si="2776"/>
        <v>0</v>
      </c>
      <c r="HL242" s="390">
        <f t="shared" si="2777"/>
        <v>0</v>
      </c>
      <c r="HM242" s="391"/>
      <c r="HN242" s="384">
        <v>3.0</v>
      </c>
      <c r="HO242" s="385" t="s">
        <v>61</v>
      </c>
      <c r="HP242" s="386" t="s">
        <v>136</v>
      </c>
      <c r="HQ242" s="386" t="s">
        <v>134</v>
      </c>
      <c r="HR242" s="387">
        <f>ADHK!HR242</f>
        <v>0</v>
      </c>
      <c r="HS242" s="387">
        <f>'Produksi dan Harga'!BR118</f>
        <v>0</v>
      </c>
      <c r="HT242" s="387">
        <f t="shared" si="2778"/>
        <v>0</v>
      </c>
      <c r="HU242" s="388"/>
      <c r="HV242" s="387">
        <f t="shared" si="2779"/>
        <v>0</v>
      </c>
      <c r="HW242" s="388"/>
      <c r="HX242" s="387"/>
      <c r="HY242" s="387">
        <f t="shared" si="2780"/>
        <v>0</v>
      </c>
      <c r="HZ242" s="387">
        <f t="shared" si="2781"/>
        <v>0</v>
      </c>
      <c r="IA242" s="388">
        <v>0.23915411846270695</v>
      </c>
      <c r="IB242" s="389">
        <f t="shared" si="2782"/>
        <v>0</v>
      </c>
      <c r="IC242" s="390">
        <f t="shared" si="2783"/>
        <v>0</v>
      </c>
      <c r="ID242" s="391"/>
      <c r="IE242" s="384">
        <v>3.0</v>
      </c>
      <c r="IF242" s="385" t="s">
        <v>61</v>
      </c>
      <c r="IG242" s="386" t="s">
        <v>136</v>
      </c>
      <c r="IH242" s="386" t="s">
        <v>134</v>
      </c>
      <c r="II242" s="387">
        <f>ADHK!II242</f>
        <v>0</v>
      </c>
      <c r="IJ242" s="387">
        <f>'Produksi dan Harga'!BW118</f>
        <v>0</v>
      </c>
      <c r="IK242" s="387">
        <f t="shared" si="2784"/>
        <v>0</v>
      </c>
      <c r="IL242" s="388"/>
      <c r="IM242" s="387">
        <f t="shared" si="2785"/>
        <v>0</v>
      </c>
      <c r="IN242" s="388"/>
      <c r="IO242" s="387"/>
      <c r="IP242" s="387">
        <f t="shared" si="2786"/>
        <v>0</v>
      </c>
      <c r="IQ242" s="387">
        <f t="shared" si="2787"/>
        <v>0</v>
      </c>
      <c r="IR242" s="388">
        <v>0.23915411846270695</v>
      </c>
      <c r="IS242" s="389">
        <f t="shared" si="2788"/>
        <v>0</v>
      </c>
      <c r="IT242" s="390">
        <f t="shared" si="2789"/>
        <v>0</v>
      </c>
      <c r="IU242" s="391"/>
      <c r="IV242" s="384">
        <v>3.0</v>
      </c>
      <c r="IW242" s="385" t="s">
        <v>61</v>
      </c>
      <c r="IX242" s="386" t="s">
        <v>136</v>
      </c>
      <c r="IY242" s="386" t="s">
        <v>134</v>
      </c>
      <c r="IZ242" s="387">
        <f>ADHK!IZ242</f>
        <v>0</v>
      </c>
      <c r="JA242" s="387">
        <f>'Produksi dan Harga'!CB118</f>
        <v>0</v>
      </c>
      <c r="JB242" s="387">
        <f t="shared" si="2790"/>
        <v>0</v>
      </c>
      <c r="JC242" s="388"/>
      <c r="JD242" s="387">
        <f t="shared" si="2791"/>
        <v>0</v>
      </c>
      <c r="JE242" s="388"/>
      <c r="JF242" s="387"/>
      <c r="JG242" s="387">
        <f t="shared" si="2792"/>
        <v>0</v>
      </c>
      <c r="JH242" s="387">
        <f t="shared" si="2793"/>
        <v>0</v>
      </c>
      <c r="JI242" s="388">
        <v>0.23915411846270695</v>
      </c>
      <c r="JJ242" s="389">
        <f t="shared" si="2794"/>
        <v>0</v>
      </c>
      <c r="JK242" s="390">
        <f t="shared" si="2795"/>
        <v>0</v>
      </c>
      <c r="JL242" s="391"/>
      <c r="JM242" s="384">
        <v>3.0</v>
      </c>
      <c r="JN242" s="385" t="s">
        <v>61</v>
      </c>
      <c r="JO242" s="386" t="s">
        <v>136</v>
      </c>
      <c r="JP242" s="386" t="s">
        <v>134</v>
      </c>
      <c r="JQ242" s="387" t="str">
        <f>ADHK!JQ242</f>
        <v/>
      </c>
      <c r="JR242" s="387"/>
      <c r="JS242" s="387">
        <f t="shared" si="2796"/>
        <v>0</v>
      </c>
      <c r="JT242" s="388"/>
      <c r="JU242" s="387">
        <f t="shared" si="2797"/>
        <v>0</v>
      </c>
      <c r="JV242" s="388"/>
      <c r="JW242" s="387"/>
      <c r="JX242" s="387">
        <f t="shared" si="2798"/>
        <v>0</v>
      </c>
      <c r="JY242" s="387">
        <f t="shared" si="2799"/>
        <v>0</v>
      </c>
      <c r="JZ242" s="388">
        <v>0.23915411846270695</v>
      </c>
      <c r="KA242" s="389">
        <f t="shared" si="2800"/>
        <v>0</v>
      </c>
      <c r="KB242" s="390">
        <f t="shared" si="2801"/>
        <v>0</v>
      </c>
      <c r="KC242" s="391"/>
      <c r="KD242" s="384">
        <v>3.0</v>
      </c>
      <c r="KE242" s="385" t="s">
        <v>61</v>
      </c>
      <c r="KF242" s="386" t="s">
        <v>136</v>
      </c>
      <c r="KG242" s="386" t="s">
        <v>134</v>
      </c>
      <c r="KH242" s="387" t="str">
        <f>ADHK!KH242</f>
        <v/>
      </c>
      <c r="KI242" s="387"/>
      <c r="KJ242" s="387">
        <f t="shared" si="2802"/>
        <v>0</v>
      </c>
      <c r="KK242" s="388"/>
      <c r="KL242" s="387">
        <f t="shared" si="2803"/>
        <v>0</v>
      </c>
      <c r="KM242" s="388"/>
      <c r="KN242" s="387"/>
      <c r="KO242" s="387">
        <f t="shared" si="2804"/>
        <v>0</v>
      </c>
      <c r="KP242" s="387">
        <f t="shared" si="2805"/>
        <v>0</v>
      </c>
      <c r="KQ242" s="388">
        <v>0.23915411846270695</v>
      </c>
      <c r="KR242" s="389">
        <f t="shared" si="2806"/>
        <v>0</v>
      </c>
      <c r="KS242" s="390">
        <f t="shared" si="2807"/>
        <v>0</v>
      </c>
      <c r="KT242" s="391"/>
      <c r="KU242" s="392"/>
    </row>
    <row r="243" ht="15.75" customHeight="1">
      <c r="A243" s="384">
        <v>4.0</v>
      </c>
      <c r="B243" s="385" t="s">
        <v>143</v>
      </c>
      <c r="C243" s="386" t="s">
        <v>136</v>
      </c>
      <c r="D243" s="386" t="s">
        <v>134</v>
      </c>
      <c r="E243" s="387" t="str">
        <f>ADHK!E243</f>
        <v/>
      </c>
      <c r="F243" s="387">
        <f>ADHK!F243</f>
        <v>0</v>
      </c>
      <c r="G243" s="387">
        <f t="shared" si="2700"/>
        <v>0</v>
      </c>
      <c r="H243" s="388"/>
      <c r="I243" s="387">
        <f t="shared" si="2701"/>
        <v>0</v>
      </c>
      <c r="J243" s="388"/>
      <c r="K243" s="387"/>
      <c r="L243" s="387">
        <f t="shared" si="2702"/>
        <v>0</v>
      </c>
      <c r="M243" s="387">
        <f t="shared" si="2703"/>
        <v>0</v>
      </c>
      <c r="N243" s="388">
        <v>0.23915411846270695</v>
      </c>
      <c r="O243" s="389">
        <f t="shared" si="2704"/>
        <v>0</v>
      </c>
      <c r="P243" s="390">
        <f t="shared" si="2705"/>
        <v>0</v>
      </c>
      <c r="Q243" s="391"/>
      <c r="R243" s="384">
        <v>4.0</v>
      </c>
      <c r="S243" s="385" t="s">
        <v>143</v>
      </c>
      <c r="T243" s="386" t="s">
        <v>136</v>
      </c>
      <c r="U243" s="386" t="s">
        <v>134</v>
      </c>
      <c r="V243" s="387" t="str">
        <f>ADHK!V243</f>
        <v/>
      </c>
      <c r="W243" s="387"/>
      <c r="X243" s="387">
        <f t="shared" si="2706"/>
        <v>0</v>
      </c>
      <c r="Y243" s="388"/>
      <c r="Z243" s="387">
        <f t="shared" si="2707"/>
        <v>0</v>
      </c>
      <c r="AA243" s="388"/>
      <c r="AB243" s="387"/>
      <c r="AC243" s="387">
        <f t="shared" si="2708"/>
        <v>0</v>
      </c>
      <c r="AD243" s="387">
        <f t="shared" si="2709"/>
        <v>0</v>
      </c>
      <c r="AE243" s="388">
        <v>0.23915411846270695</v>
      </c>
      <c r="AF243" s="389">
        <f t="shared" si="2710"/>
        <v>0</v>
      </c>
      <c r="AG243" s="390">
        <f t="shared" si="2711"/>
        <v>0</v>
      </c>
      <c r="AH243" s="391"/>
      <c r="AI243" s="384">
        <v>4.0</v>
      </c>
      <c r="AJ243" s="385" t="s">
        <v>143</v>
      </c>
      <c r="AK243" s="386" t="s">
        <v>136</v>
      </c>
      <c r="AL243" s="386" t="s">
        <v>134</v>
      </c>
      <c r="AM243" s="387" t="str">
        <f>ADHK!AM243</f>
        <v/>
      </c>
      <c r="AN243" s="387"/>
      <c r="AO243" s="387">
        <f t="shared" si="2712"/>
        <v>0</v>
      </c>
      <c r="AP243" s="388"/>
      <c r="AQ243" s="387">
        <f t="shared" si="2713"/>
        <v>0</v>
      </c>
      <c r="AR243" s="388"/>
      <c r="AS243" s="387"/>
      <c r="AT243" s="387">
        <f t="shared" si="2714"/>
        <v>0</v>
      </c>
      <c r="AU243" s="387">
        <f t="shared" si="2715"/>
        <v>0</v>
      </c>
      <c r="AV243" s="388">
        <v>0.23915411846270695</v>
      </c>
      <c r="AW243" s="389">
        <f t="shared" si="2716"/>
        <v>0</v>
      </c>
      <c r="AX243" s="390">
        <f t="shared" si="2717"/>
        <v>0</v>
      </c>
      <c r="AY243" s="391"/>
      <c r="AZ243" s="384">
        <v>4.0</v>
      </c>
      <c r="BA243" s="385" t="s">
        <v>143</v>
      </c>
      <c r="BB243" s="386" t="s">
        <v>136</v>
      </c>
      <c r="BC243" s="386" t="s">
        <v>134</v>
      </c>
      <c r="BD243" s="387" t="str">
        <f>ADHK!BD243</f>
        <v/>
      </c>
      <c r="BE243" s="387"/>
      <c r="BF243" s="387">
        <f t="shared" si="2718"/>
        <v>0</v>
      </c>
      <c r="BG243" s="388"/>
      <c r="BH243" s="387">
        <f t="shared" si="2719"/>
        <v>0</v>
      </c>
      <c r="BI243" s="388"/>
      <c r="BJ243" s="387"/>
      <c r="BK243" s="387">
        <f t="shared" si="2720"/>
        <v>0</v>
      </c>
      <c r="BL243" s="387">
        <f t="shared" si="2721"/>
        <v>0</v>
      </c>
      <c r="BM243" s="388">
        <v>0.23915411846270695</v>
      </c>
      <c r="BN243" s="389">
        <f t="shared" si="2722"/>
        <v>0</v>
      </c>
      <c r="BO243" s="390">
        <f t="shared" si="2723"/>
        <v>0</v>
      </c>
      <c r="BP243" s="391"/>
      <c r="BQ243" s="384">
        <v>4.0</v>
      </c>
      <c r="BR243" s="385" t="s">
        <v>143</v>
      </c>
      <c r="BS243" s="386" t="s">
        <v>136</v>
      </c>
      <c r="BT243" s="386" t="s">
        <v>134</v>
      </c>
      <c r="BU243" s="387" t="str">
        <f>ADHK!BU243</f>
        <v/>
      </c>
      <c r="BV243" s="387"/>
      <c r="BW243" s="387">
        <f t="shared" si="2724"/>
        <v>0</v>
      </c>
      <c r="BX243" s="388"/>
      <c r="BY243" s="387">
        <f t="shared" si="2725"/>
        <v>0</v>
      </c>
      <c r="BZ243" s="388"/>
      <c r="CA243" s="387"/>
      <c r="CB243" s="387">
        <f t="shared" si="2726"/>
        <v>0</v>
      </c>
      <c r="CC243" s="387">
        <f t="shared" si="2727"/>
        <v>0</v>
      </c>
      <c r="CD243" s="388">
        <v>0.23915411846270695</v>
      </c>
      <c r="CE243" s="389">
        <f t="shared" si="2728"/>
        <v>0</v>
      </c>
      <c r="CF243" s="390">
        <f t="shared" si="2729"/>
        <v>0</v>
      </c>
      <c r="CG243" s="391"/>
      <c r="CH243" s="384">
        <v>4.0</v>
      </c>
      <c r="CI243" s="385" t="s">
        <v>143</v>
      </c>
      <c r="CJ243" s="386" t="s">
        <v>136</v>
      </c>
      <c r="CK243" s="386" t="s">
        <v>134</v>
      </c>
      <c r="CL243" s="387" t="str">
        <f>ADHK!CL243</f>
        <v/>
      </c>
      <c r="CM243" s="387"/>
      <c r="CN243" s="387">
        <f t="shared" si="2730"/>
        <v>0</v>
      </c>
      <c r="CO243" s="388"/>
      <c r="CP243" s="387">
        <f t="shared" si="2731"/>
        <v>0</v>
      </c>
      <c r="CQ243" s="388"/>
      <c r="CR243" s="387"/>
      <c r="CS243" s="387">
        <f t="shared" si="2732"/>
        <v>0</v>
      </c>
      <c r="CT243" s="387">
        <f t="shared" si="2733"/>
        <v>0</v>
      </c>
      <c r="CU243" s="388">
        <v>0.23915411846270695</v>
      </c>
      <c r="CV243" s="389">
        <f t="shared" si="2734"/>
        <v>0</v>
      </c>
      <c r="CW243" s="390">
        <f t="shared" si="2735"/>
        <v>0</v>
      </c>
      <c r="CX243" s="391"/>
      <c r="CY243" s="384">
        <v>4.0</v>
      </c>
      <c r="CZ243" s="385" t="s">
        <v>143</v>
      </c>
      <c r="DA243" s="386" t="s">
        <v>136</v>
      </c>
      <c r="DB243" s="386" t="s">
        <v>134</v>
      </c>
      <c r="DC243" s="387" t="str">
        <f>ADHK!DC243</f>
        <v/>
      </c>
      <c r="DD243" s="387"/>
      <c r="DE243" s="387">
        <f t="shared" si="2736"/>
        <v>0</v>
      </c>
      <c r="DF243" s="388"/>
      <c r="DG243" s="387">
        <f t="shared" si="2737"/>
        <v>0</v>
      </c>
      <c r="DH243" s="388"/>
      <c r="DI243" s="387"/>
      <c r="DJ243" s="387">
        <f t="shared" si="2738"/>
        <v>0</v>
      </c>
      <c r="DK243" s="387">
        <f t="shared" si="2739"/>
        <v>0</v>
      </c>
      <c r="DL243" s="388">
        <v>0.23915411846270695</v>
      </c>
      <c r="DM243" s="389">
        <f t="shared" si="2740"/>
        <v>0</v>
      </c>
      <c r="DN243" s="390">
        <f t="shared" si="2741"/>
        <v>0</v>
      </c>
      <c r="DO243" s="391"/>
      <c r="DP243" s="384">
        <v>4.0</v>
      </c>
      <c r="DQ243" s="385" t="s">
        <v>143</v>
      </c>
      <c r="DR243" s="386" t="s">
        <v>136</v>
      </c>
      <c r="DS243" s="386" t="s">
        <v>134</v>
      </c>
      <c r="DT243" s="387" t="str">
        <f>ADHK!DT243</f>
        <v/>
      </c>
      <c r="DU243" s="387"/>
      <c r="DV243" s="387">
        <f t="shared" si="2742"/>
        <v>0</v>
      </c>
      <c r="DW243" s="388"/>
      <c r="DX243" s="387">
        <f t="shared" si="2743"/>
        <v>0</v>
      </c>
      <c r="DY243" s="388"/>
      <c r="DZ243" s="387"/>
      <c r="EA243" s="387">
        <f t="shared" si="2744"/>
        <v>0</v>
      </c>
      <c r="EB243" s="387">
        <f t="shared" si="2745"/>
        <v>0</v>
      </c>
      <c r="EC243" s="388">
        <v>0.23915411846270695</v>
      </c>
      <c r="ED243" s="389">
        <f t="shared" si="2746"/>
        <v>0</v>
      </c>
      <c r="EE243" s="390">
        <f t="shared" si="2747"/>
        <v>0</v>
      </c>
      <c r="EF243" s="391"/>
      <c r="EG243" s="384">
        <v>4.0</v>
      </c>
      <c r="EH243" s="385" t="s">
        <v>143</v>
      </c>
      <c r="EI243" s="386" t="s">
        <v>136</v>
      </c>
      <c r="EJ243" s="386" t="s">
        <v>134</v>
      </c>
      <c r="EK243" s="387" t="str">
        <f>ADHK!EK243</f>
        <v/>
      </c>
      <c r="EL243" s="387"/>
      <c r="EM243" s="387">
        <f t="shared" si="2748"/>
        <v>0</v>
      </c>
      <c r="EN243" s="388"/>
      <c r="EO243" s="387">
        <f t="shared" si="2749"/>
        <v>0</v>
      </c>
      <c r="EP243" s="388"/>
      <c r="EQ243" s="387"/>
      <c r="ER243" s="387">
        <f t="shared" si="2750"/>
        <v>0</v>
      </c>
      <c r="ES243" s="387">
        <f t="shared" si="2751"/>
        <v>0</v>
      </c>
      <c r="ET243" s="388">
        <v>0.23915411846270695</v>
      </c>
      <c r="EU243" s="389">
        <f t="shared" si="2752"/>
        <v>0</v>
      </c>
      <c r="EV243" s="390">
        <f t="shared" si="2753"/>
        <v>0</v>
      </c>
      <c r="EW243" s="391"/>
      <c r="EX243" s="384">
        <v>4.0</v>
      </c>
      <c r="EY243" s="385" t="s">
        <v>143</v>
      </c>
      <c r="EZ243" s="386" t="s">
        <v>136</v>
      </c>
      <c r="FA243" s="386" t="s">
        <v>134</v>
      </c>
      <c r="FB243" s="387" t="str">
        <f>ADHK!FB243</f>
        <v/>
      </c>
      <c r="FC243" s="387"/>
      <c r="FD243" s="387">
        <f t="shared" si="2754"/>
        <v>0</v>
      </c>
      <c r="FE243" s="388"/>
      <c r="FF243" s="387">
        <f t="shared" si="2755"/>
        <v>0</v>
      </c>
      <c r="FG243" s="388"/>
      <c r="FH243" s="387"/>
      <c r="FI243" s="387">
        <f t="shared" si="2756"/>
        <v>0</v>
      </c>
      <c r="FJ243" s="387">
        <f t="shared" si="2757"/>
        <v>0</v>
      </c>
      <c r="FK243" s="388">
        <v>0.23915411846270695</v>
      </c>
      <c r="FL243" s="389">
        <f t="shared" si="2758"/>
        <v>0</v>
      </c>
      <c r="FM243" s="390">
        <f t="shared" si="2759"/>
        <v>0</v>
      </c>
      <c r="FN243" s="391"/>
      <c r="FO243" s="384">
        <v>4.0</v>
      </c>
      <c r="FP243" s="385" t="s">
        <v>143</v>
      </c>
      <c r="FQ243" s="386" t="s">
        <v>136</v>
      </c>
      <c r="FR243" s="386" t="s">
        <v>134</v>
      </c>
      <c r="FS243" s="387" t="str">
        <f>ADHK!FS243</f>
        <v/>
      </c>
      <c r="FT243" s="387"/>
      <c r="FU243" s="387">
        <f t="shared" si="2760"/>
        <v>0</v>
      </c>
      <c r="FV243" s="388"/>
      <c r="FW243" s="387">
        <f t="shared" si="2761"/>
        <v>0</v>
      </c>
      <c r="FX243" s="388"/>
      <c r="FY243" s="387"/>
      <c r="FZ243" s="387">
        <f t="shared" si="2762"/>
        <v>0</v>
      </c>
      <c r="GA243" s="387">
        <f t="shared" si="2763"/>
        <v>0</v>
      </c>
      <c r="GB243" s="388">
        <v>0.23915411846270695</v>
      </c>
      <c r="GC243" s="389">
        <f t="shared" si="2764"/>
        <v>0</v>
      </c>
      <c r="GD243" s="390">
        <f t="shared" si="2765"/>
        <v>0</v>
      </c>
      <c r="GE243" s="391"/>
      <c r="GF243" s="384">
        <v>4.0</v>
      </c>
      <c r="GG243" s="385" t="s">
        <v>143</v>
      </c>
      <c r="GH243" s="386" t="s">
        <v>136</v>
      </c>
      <c r="GI243" s="386" t="s">
        <v>134</v>
      </c>
      <c r="GJ243" s="387" t="str">
        <f>ADHK!GJ243</f>
        <v/>
      </c>
      <c r="GK243" s="387"/>
      <c r="GL243" s="387">
        <f t="shared" si="2766"/>
        <v>0</v>
      </c>
      <c r="GM243" s="388"/>
      <c r="GN243" s="387">
        <f t="shared" si="2767"/>
        <v>0</v>
      </c>
      <c r="GO243" s="388"/>
      <c r="GP243" s="387"/>
      <c r="GQ243" s="387">
        <f t="shared" si="2768"/>
        <v>0</v>
      </c>
      <c r="GR243" s="387">
        <f t="shared" si="2769"/>
        <v>0</v>
      </c>
      <c r="GS243" s="388">
        <v>0.23915411846270695</v>
      </c>
      <c r="GT243" s="389">
        <f t="shared" si="2770"/>
        <v>0</v>
      </c>
      <c r="GU243" s="390">
        <f t="shared" si="2771"/>
        <v>0</v>
      </c>
      <c r="GV243" s="391"/>
      <c r="GW243" s="384">
        <v>4.0</v>
      </c>
      <c r="GX243" s="385" t="s">
        <v>143</v>
      </c>
      <c r="GY243" s="386" t="s">
        <v>136</v>
      </c>
      <c r="GZ243" s="386" t="s">
        <v>134</v>
      </c>
      <c r="HA243" s="387" t="str">
        <f>ADHK!HA243</f>
        <v/>
      </c>
      <c r="HB243" s="387"/>
      <c r="HC243" s="387">
        <f t="shared" si="2772"/>
        <v>0</v>
      </c>
      <c r="HD243" s="388"/>
      <c r="HE243" s="387">
        <f t="shared" si="2773"/>
        <v>0</v>
      </c>
      <c r="HF243" s="388"/>
      <c r="HG243" s="387"/>
      <c r="HH243" s="387">
        <f t="shared" si="2774"/>
        <v>0</v>
      </c>
      <c r="HI243" s="387">
        <f t="shared" si="2775"/>
        <v>0</v>
      </c>
      <c r="HJ243" s="388">
        <v>0.23915411846270695</v>
      </c>
      <c r="HK243" s="389">
        <f t="shared" si="2776"/>
        <v>0</v>
      </c>
      <c r="HL243" s="390">
        <f t="shared" si="2777"/>
        <v>0</v>
      </c>
      <c r="HM243" s="391"/>
      <c r="HN243" s="384">
        <v>4.0</v>
      </c>
      <c r="HO243" s="385" t="s">
        <v>143</v>
      </c>
      <c r="HP243" s="386" t="s">
        <v>136</v>
      </c>
      <c r="HQ243" s="386" t="s">
        <v>134</v>
      </c>
      <c r="HR243" s="387" t="str">
        <f>ADHK!HR243</f>
        <v/>
      </c>
      <c r="HS243" s="387"/>
      <c r="HT243" s="387">
        <f t="shared" si="2778"/>
        <v>0</v>
      </c>
      <c r="HU243" s="388"/>
      <c r="HV243" s="387">
        <f t="shared" si="2779"/>
        <v>0</v>
      </c>
      <c r="HW243" s="388"/>
      <c r="HX243" s="387"/>
      <c r="HY243" s="387">
        <f t="shared" si="2780"/>
        <v>0</v>
      </c>
      <c r="HZ243" s="387">
        <f t="shared" si="2781"/>
        <v>0</v>
      </c>
      <c r="IA243" s="388">
        <v>0.23915411846270695</v>
      </c>
      <c r="IB243" s="389">
        <f t="shared" si="2782"/>
        <v>0</v>
      </c>
      <c r="IC243" s="390">
        <f t="shared" si="2783"/>
        <v>0</v>
      </c>
      <c r="ID243" s="391"/>
      <c r="IE243" s="384">
        <v>4.0</v>
      </c>
      <c r="IF243" s="385" t="s">
        <v>143</v>
      </c>
      <c r="IG243" s="386" t="s">
        <v>136</v>
      </c>
      <c r="IH243" s="386" t="s">
        <v>134</v>
      </c>
      <c r="II243" s="387" t="str">
        <f>ADHK!II243</f>
        <v/>
      </c>
      <c r="IJ243" s="387"/>
      <c r="IK243" s="387">
        <f t="shared" si="2784"/>
        <v>0</v>
      </c>
      <c r="IL243" s="388"/>
      <c r="IM243" s="387">
        <f t="shared" si="2785"/>
        <v>0</v>
      </c>
      <c r="IN243" s="388"/>
      <c r="IO243" s="387"/>
      <c r="IP243" s="387">
        <f t="shared" si="2786"/>
        <v>0</v>
      </c>
      <c r="IQ243" s="387">
        <f t="shared" si="2787"/>
        <v>0</v>
      </c>
      <c r="IR243" s="388">
        <v>0.23915411846270695</v>
      </c>
      <c r="IS243" s="389">
        <f t="shared" si="2788"/>
        <v>0</v>
      </c>
      <c r="IT243" s="390">
        <f t="shared" si="2789"/>
        <v>0</v>
      </c>
      <c r="IU243" s="391"/>
      <c r="IV243" s="384">
        <v>4.0</v>
      </c>
      <c r="IW243" s="385" t="s">
        <v>143</v>
      </c>
      <c r="IX243" s="386" t="s">
        <v>136</v>
      </c>
      <c r="IY243" s="386" t="s">
        <v>134</v>
      </c>
      <c r="IZ243" s="387" t="str">
        <f>ADHK!IZ243</f>
        <v/>
      </c>
      <c r="JA243" s="387"/>
      <c r="JB243" s="387">
        <f t="shared" si="2790"/>
        <v>0</v>
      </c>
      <c r="JC243" s="388"/>
      <c r="JD243" s="387">
        <f t="shared" si="2791"/>
        <v>0</v>
      </c>
      <c r="JE243" s="388"/>
      <c r="JF243" s="387"/>
      <c r="JG243" s="387">
        <f t="shared" si="2792"/>
        <v>0</v>
      </c>
      <c r="JH243" s="387">
        <f t="shared" si="2793"/>
        <v>0</v>
      </c>
      <c r="JI243" s="388">
        <v>0.23915411846270695</v>
      </c>
      <c r="JJ243" s="389">
        <f t="shared" si="2794"/>
        <v>0</v>
      </c>
      <c r="JK243" s="390">
        <f t="shared" si="2795"/>
        <v>0</v>
      </c>
      <c r="JL243" s="391"/>
      <c r="JM243" s="384">
        <v>4.0</v>
      </c>
      <c r="JN243" s="385" t="s">
        <v>143</v>
      </c>
      <c r="JO243" s="386" t="s">
        <v>136</v>
      </c>
      <c r="JP243" s="386" t="s">
        <v>134</v>
      </c>
      <c r="JQ243" s="387" t="str">
        <f>ADHK!JQ243</f>
        <v/>
      </c>
      <c r="JR243" s="387"/>
      <c r="JS243" s="387">
        <f t="shared" si="2796"/>
        <v>0</v>
      </c>
      <c r="JT243" s="388"/>
      <c r="JU243" s="387">
        <f t="shared" si="2797"/>
        <v>0</v>
      </c>
      <c r="JV243" s="388"/>
      <c r="JW243" s="387"/>
      <c r="JX243" s="387">
        <f t="shared" si="2798"/>
        <v>0</v>
      </c>
      <c r="JY243" s="387">
        <f t="shared" si="2799"/>
        <v>0</v>
      </c>
      <c r="JZ243" s="388">
        <v>0.23915411846270695</v>
      </c>
      <c r="KA243" s="389">
        <f t="shared" si="2800"/>
        <v>0</v>
      </c>
      <c r="KB243" s="390">
        <f t="shared" si="2801"/>
        <v>0</v>
      </c>
      <c r="KC243" s="391"/>
      <c r="KD243" s="384">
        <v>4.0</v>
      </c>
      <c r="KE243" s="385" t="s">
        <v>143</v>
      </c>
      <c r="KF243" s="386" t="s">
        <v>136</v>
      </c>
      <c r="KG243" s="386" t="s">
        <v>134</v>
      </c>
      <c r="KH243" s="387" t="str">
        <f>ADHK!KH243</f>
        <v/>
      </c>
      <c r="KI243" s="387"/>
      <c r="KJ243" s="387">
        <f t="shared" si="2802"/>
        <v>0</v>
      </c>
      <c r="KK243" s="388"/>
      <c r="KL243" s="387">
        <f t="shared" si="2803"/>
        <v>0</v>
      </c>
      <c r="KM243" s="388"/>
      <c r="KN243" s="387"/>
      <c r="KO243" s="387">
        <f t="shared" si="2804"/>
        <v>0</v>
      </c>
      <c r="KP243" s="387">
        <f t="shared" si="2805"/>
        <v>0</v>
      </c>
      <c r="KQ243" s="388">
        <v>0.23915411846270695</v>
      </c>
      <c r="KR243" s="389">
        <f t="shared" si="2806"/>
        <v>0</v>
      </c>
      <c r="KS243" s="390">
        <f t="shared" si="2807"/>
        <v>0</v>
      </c>
      <c r="KT243" s="391"/>
      <c r="KU243" s="392"/>
    </row>
    <row r="244" ht="15.75" customHeight="1">
      <c r="A244" s="384">
        <v>5.0</v>
      </c>
      <c r="B244" s="385" t="s">
        <v>144</v>
      </c>
      <c r="C244" s="386" t="s">
        <v>132</v>
      </c>
      <c r="D244" s="386" t="s">
        <v>132</v>
      </c>
      <c r="E244" s="387" t="str">
        <f>ADHK!E244</f>
        <v/>
      </c>
      <c r="F244" s="387" t="str">
        <f>ADHK!F244</f>
        <v/>
      </c>
      <c r="G244" s="387">
        <f t="shared" si="2700"/>
        <v>0</v>
      </c>
      <c r="H244" s="388"/>
      <c r="I244" s="387">
        <f t="shared" si="2701"/>
        <v>0</v>
      </c>
      <c r="J244" s="388"/>
      <c r="K244" s="387"/>
      <c r="L244" s="387">
        <f t="shared" si="2702"/>
        <v>0</v>
      </c>
      <c r="M244" s="387">
        <f t="shared" si="2703"/>
        <v>0</v>
      </c>
      <c r="N244" s="388">
        <v>0.23915411846270695</v>
      </c>
      <c r="O244" s="389">
        <f t="shared" si="2704"/>
        <v>0</v>
      </c>
      <c r="P244" s="390">
        <f t="shared" si="2705"/>
        <v>0</v>
      </c>
      <c r="Q244" s="391"/>
      <c r="R244" s="384">
        <v>5.0</v>
      </c>
      <c r="S244" s="385" t="s">
        <v>144</v>
      </c>
      <c r="T244" s="386" t="s">
        <v>132</v>
      </c>
      <c r="U244" s="386" t="s">
        <v>132</v>
      </c>
      <c r="V244" s="387" t="str">
        <f>ADHK!V244</f>
        <v/>
      </c>
      <c r="W244" s="387"/>
      <c r="X244" s="387">
        <f t="shared" si="2706"/>
        <v>0</v>
      </c>
      <c r="Y244" s="388"/>
      <c r="Z244" s="387">
        <f t="shared" si="2707"/>
        <v>0</v>
      </c>
      <c r="AA244" s="388"/>
      <c r="AB244" s="387"/>
      <c r="AC244" s="387">
        <f t="shared" si="2708"/>
        <v>0</v>
      </c>
      <c r="AD244" s="387">
        <f t="shared" si="2709"/>
        <v>0</v>
      </c>
      <c r="AE244" s="388">
        <v>0.23915411846270695</v>
      </c>
      <c r="AF244" s="389">
        <f t="shared" si="2710"/>
        <v>0</v>
      </c>
      <c r="AG244" s="390">
        <f t="shared" si="2711"/>
        <v>0</v>
      </c>
      <c r="AH244" s="391"/>
      <c r="AI244" s="384">
        <v>5.0</v>
      </c>
      <c r="AJ244" s="385" t="s">
        <v>144</v>
      </c>
      <c r="AK244" s="386" t="s">
        <v>132</v>
      </c>
      <c r="AL244" s="386" t="s">
        <v>132</v>
      </c>
      <c r="AM244" s="387" t="str">
        <f>ADHK!AM244</f>
        <v/>
      </c>
      <c r="AN244" s="387"/>
      <c r="AO244" s="387">
        <f t="shared" si="2712"/>
        <v>0</v>
      </c>
      <c r="AP244" s="388"/>
      <c r="AQ244" s="387">
        <f t="shared" si="2713"/>
        <v>0</v>
      </c>
      <c r="AR244" s="388"/>
      <c r="AS244" s="387"/>
      <c r="AT244" s="387">
        <f t="shared" si="2714"/>
        <v>0</v>
      </c>
      <c r="AU244" s="387">
        <f t="shared" si="2715"/>
        <v>0</v>
      </c>
      <c r="AV244" s="388">
        <v>0.23915411846270695</v>
      </c>
      <c r="AW244" s="389">
        <f t="shared" si="2716"/>
        <v>0</v>
      </c>
      <c r="AX244" s="390">
        <f t="shared" si="2717"/>
        <v>0</v>
      </c>
      <c r="AY244" s="391"/>
      <c r="AZ244" s="384">
        <v>5.0</v>
      </c>
      <c r="BA244" s="385" t="s">
        <v>144</v>
      </c>
      <c r="BB244" s="386" t="s">
        <v>132</v>
      </c>
      <c r="BC244" s="386" t="s">
        <v>132</v>
      </c>
      <c r="BD244" s="387" t="str">
        <f>ADHK!BD244</f>
        <v/>
      </c>
      <c r="BE244" s="387"/>
      <c r="BF244" s="387">
        <f t="shared" si="2718"/>
        <v>0</v>
      </c>
      <c r="BG244" s="388"/>
      <c r="BH244" s="387">
        <f t="shared" si="2719"/>
        <v>0</v>
      </c>
      <c r="BI244" s="388"/>
      <c r="BJ244" s="387"/>
      <c r="BK244" s="387">
        <f t="shared" si="2720"/>
        <v>0</v>
      </c>
      <c r="BL244" s="387">
        <f t="shared" si="2721"/>
        <v>0</v>
      </c>
      <c r="BM244" s="388">
        <v>0.23915411846270695</v>
      </c>
      <c r="BN244" s="389">
        <f t="shared" si="2722"/>
        <v>0</v>
      </c>
      <c r="BO244" s="390">
        <f t="shared" si="2723"/>
        <v>0</v>
      </c>
      <c r="BP244" s="391"/>
      <c r="BQ244" s="384">
        <v>5.0</v>
      </c>
      <c r="BR244" s="385" t="s">
        <v>144</v>
      </c>
      <c r="BS244" s="386" t="s">
        <v>132</v>
      </c>
      <c r="BT244" s="386" t="s">
        <v>132</v>
      </c>
      <c r="BU244" s="387" t="str">
        <f>ADHK!BU244</f>
        <v/>
      </c>
      <c r="BV244" s="387"/>
      <c r="BW244" s="387">
        <f t="shared" si="2724"/>
        <v>0</v>
      </c>
      <c r="BX244" s="388"/>
      <c r="BY244" s="387">
        <f t="shared" si="2725"/>
        <v>0</v>
      </c>
      <c r="BZ244" s="388"/>
      <c r="CA244" s="387"/>
      <c r="CB244" s="387">
        <f t="shared" si="2726"/>
        <v>0</v>
      </c>
      <c r="CC244" s="387">
        <f t="shared" si="2727"/>
        <v>0</v>
      </c>
      <c r="CD244" s="388">
        <v>0.23915411846270695</v>
      </c>
      <c r="CE244" s="389">
        <f t="shared" si="2728"/>
        <v>0</v>
      </c>
      <c r="CF244" s="390">
        <f t="shared" si="2729"/>
        <v>0</v>
      </c>
      <c r="CG244" s="391"/>
      <c r="CH244" s="384">
        <v>5.0</v>
      </c>
      <c r="CI244" s="385" t="s">
        <v>144</v>
      </c>
      <c r="CJ244" s="386" t="s">
        <v>132</v>
      </c>
      <c r="CK244" s="386" t="s">
        <v>132</v>
      </c>
      <c r="CL244" s="387" t="str">
        <f>ADHK!CL244</f>
        <v/>
      </c>
      <c r="CM244" s="387"/>
      <c r="CN244" s="387">
        <f t="shared" si="2730"/>
        <v>0</v>
      </c>
      <c r="CO244" s="388"/>
      <c r="CP244" s="387">
        <f t="shared" si="2731"/>
        <v>0</v>
      </c>
      <c r="CQ244" s="388"/>
      <c r="CR244" s="387"/>
      <c r="CS244" s="387">
        <f t="shared" si="2732"/>
        <v>0</v>
      </c>
      <c r="CT244" s="387">
        <f t="shared" si="2733"/>
        <v>0</v>
      </c>
      <c r="CU244" s="388">
        <v>0.23915411846270695</v>
      </c>
      <c r="CV244" s="389">
        <f t="shared" si="2734"/>
        <v>0</v>
      </c>
      <c r="CW244" s="390">
        <f t="shared" si="2735"/>
        <v>0</v>
      </c>
      <c r="CX244" s="391"/>
      <c r="CY244" s="384">
        <v>5.0</v>
      </c>
      <c r="CZ244" s="385" t="s">
        <v>144</v>
      </c>
      <c r="DA244" s="386" t="s">
        <v>132</v>
      </c>
      <c r="DB244" s="386" t="s">
        <v>132</v>
      </c>
      <c r="DC244" s="387" t="str">
        <f>ADHK!DC244</f>
        <v/>
      </c>
      <c r="DD244" s="387"/>
      <c r="DE244" s="387">
        <f t="shared" si="2736"/>
        <v>0</v>
      </c>
      <c r="DF244" s="388"/>
      <c r="DG244" s="387">
        <f t="shared" si="2737"/>
        <v>0</v>
      </c>
      <c r="DH244" s="388"/>
      <c r="DI244" s="387"/>
      <c r="DJ244" s="387">
        <f t="shared" si="2738"/>
        <v>0</v>
      </c>
      <c r="DK244" s="387">
        <f t="shared" si="2739"/>
        <v>0</v>
      </c>
      <c r="DL244" s="388">
        <v>0.23915411846270695</v>
      </c>
      <c r="DM244" s="389">
        <f t="shared" si="2740"/>
        <v>0</v>
      </c>
      <c r="DN244" s="390">
        <f t="shared" si="2741"/>
        <v>0</v>
      </c>
      <c r="DO244" s="391"/>
      <c r="DP244" s="384">
        <v>5.0</v>
      </c>
      <c r="DQ244" s="385" t="s">
        <v>144</v>
      </c>
      <c r="DR244" s="386" t="s">
        <v>132</v>
      </c>
      <c r="DS244" s="386" t="s">
        <v>132</v>
      </c>
      <c r="DT244" s="387" t="str">
        <f>ADHK!DT244</f>
        <v/>
      </c>
      <c r="DU244" s="387"/>
      <c r="DV244" s="387">
        <f t="shared" si="2742"/>
        <v>0</v>
      </c>
      <c r="DW244" s="388"/>
      <c r="DX244" s="387">
        <f t="shared" si="2743"/>
        <v>0</v>
      </c>
      <c r="DY244" s="388"/>
      <c r="DZ244" s="387"/>
      <c r="EA244" s="387">
        <f t="shared" si="2744"/>
        <v>0</v>
      </c>
      <c r="EB244" s="387">
        <f t="shared" si="2745"/>
        <v>0</v>
      </c>
      <c r="EC244" s="388">
        <v>0.23915411846270695</v>
      </c>
      <c r="ED244" s="389">
        <f t="shared" si="2746"/>
        <v>0</v>
      </c>
      <c r="EE244" s="390">
        <f t="shared" si="2747"/>
        <v>0</v>
      </c>
      <c r="EF244" s="391"/>
      <c r="EG244" s="384">
        <v>5.0</v>
      </c>
      <c r="EH244" s="385" t="s">
        <v>144</v>
      </c>
      <c r="EI244" s="386" t="s">
        <v>132</v>
      </c>
      <c r="EJ244" s="386" t="s">
        <v>132</v>
      </c>
      <c r="EK244" s="387" t="str">
        <f>ADHK!EK244</f>
        <v/>
      </c>
      <c r="EL244" s="387"/>
      <c r="EM244" s="387">
        <f t="shared" si="2748"/>
        <v>0</v>
      </c>
      <c r="EN244" s="388"/>
      <c r="EO244" s="387">
        <f t="shared" si="2749"/>
        <v>0</v>
      </c>
      <c r="EP244" s="388"/>
      <c r="EQ244" s="387"/>
      <c r="ER244" s="387">
        <f t="shared" si="2750"/>
        <v>0</v>
      </c>
      <c r="ES244" s="387">
        <f t="shared" si="2751"/>
        <v>0</v>
      </c>
      <c r="ET244" s="388">
        <v>0.23915411846270695</v>
      </c>
      <c r="EU244" s="389">
        <f t="shared" si="2752"/>
        <v>0</v>
      </c>
      <c r="EV244" s="390">
        <f t="shared" si="2753"/>
        <v>0</v>
      </c>
      <c r="EW244" s="391"/>
      <c r="EX244" s="384">
        <v>5.0</v>
      </c>
      <c r="EY244" s="385" t="s">
        <v>144</v>
      </c>
      <c r="EZ244" s="386" t="s">
        <v>132</v>
      </c>
      <c r="FA244" s="386" t="s">
        <v>132</v>
      </c>
      <c r="FB244" s="387" t="str">
        <f>ADHK!FB244</f>
        <v/>
      </c>
      <c r="FC244" s="387"/>
      <c r="FD244" s="387">
        <f t="shared" si="2754"/>
        <v>0</v>
      </c>
      <c r="FE244" s="388"/>
      <c r="FF244" s="387">
        <f t="shared" si="2755"/>
        <v>0</v>
      </c>
      <c r="FG244" s="388"/>
      <c r="FH244" s="387"/>
      <c r="FI244" s="387">
        <f t="shared" si="2756"/>
        <v>0</v>
      </c>
      <c r="FJ244" s="387">
        <f t="shared" si="2757"/>
        <v>0</v>
      </c>
      <c r="FK244" s="388">
        <v>0.23915411846270695</v>
      </c>
      <c r="FL244" s="389">
        <f t="shared" si="2758"/>
        <v>0</v>
      </c>
      <c r="FM244" s="390">
        <f t="shared" si="2759"/>
        <v>0</v>
      </c>
      <c r="FN244" s="391"/>
      <c r="FO244" s="384">
        <v>5.0</v>
      </c>
      <c r="FP244" s="385" t="s">
        <v>144</v>
      </c>
      <c r="FQ244" s="386" t="s">
        <v>132</v>
      </c>
      <c r="FR244" s="386" t="s">
        <v>132</v>
      </c>
      <c r="FS244" s="387" t="str">
        <f>ADHK!FS244</f>
        <v/>
      </c>
      <c r="FT244" s="387"/>
      <c r="FU244" s="387">
        <f t="shared" si="2760"/>
        <v>0</v>
      </c>
      <c r="FV244" s="388"/>
      <c r="FW244" s="387">
        <f t="shared" si="2761"/>
        <v>0</v>
      </c>
      <c r="FX244" s="388"/>
      <c r="FY244" s="387"/>
      <c r="FZ244" s="387">
        <f t="shared" si="2762"/>
        <v>0</v>
      </c>
      <c r="GA244" s="387">
        <f t="shared" si="2763"/>
        <v>0</v>
      </c>
      <c r="GB244" s="388">
        <v>0.23915411846270695</v>
      </c>
      <c r="GC244" s="389">
        <f t="shared" si="2764"/>
        <v>0</v>
      </c>
      <c r="GD244" s="390">
        <f t="shared" si="2765"/>
        <v>0</v>
      </c>
      <c r="GE244" s="391"/>
      <c r="GF244" s="384">
        <v>5.0</v>
      </c>
      <c r="GG244" s="385" t="s">
        <v>144</v>
      </c>
      <c r="GH244" s="386" t="s">
        <v>132</v>
      </c>
      <c r="GI244" s="386" t="s">
        <v>132</v>
      </c>
      <c r="GJ244" s="387" t="str">
        <f>ADHK!GJ244</f>
        <v/>
      </c>
      <c r="GK244" s="387"/>
      <c r="GL244" s="387">
        <f t="shared" si="2766"/>
        <v>0</v>
      </c>
      <c r="GM244" s="388"/>
      <c r="GN244" s="387">
        <f t="shared" si="2767"/>
        <v>0</v>
      </c>
      <c r="GO244" s="388"/>
      <c r="GP244" s="387"/>
      <c r="GQ244" s="387">
        <f t="shared" si="2768"/>
        <v>0</v>
      </c>
      <c r="GR244" s="387">
        <f t="shared" si="2769"/>
        <v>0</v>
      </c>
      <c r="GS244" s="388">
        <v>0.23915411846270695</v>
      </c>
      <c r="GT244" s="389">
        <f t="shared" si="2770"/>
        <v>0</v>
      </c>
      <c r="GU244" s="390">
        <f t="shared" si="2771"/>
        <v>0</v>
      </c>
      <c r="GV244" s="391"/>
      <c r="GW244" s="384">
        <v>5.0</v>
      </c>
      <c r="GX244" s="385" t="s">
        <v>144</v>
      </c>
      <c r="GY244" s="386" t="s">
        <v>132</v>
      </c>
      <c r="GZ244" s="386" t="s">
        <v>132</v>
      </c>
      <c r="HA244" s="387" t="str">
        <f>ADHK!HA244</f>
        <v/>
      </c>
      <c r="HB244" s="387"/>
      <c r="HC244" s="387">
        <f t="shared" si="2772"/>
        <v>0</v>
      </c>
      <c r="HD244" s="388"/>
      <c r="HE244" s="387">
        <f t="shared" si="2773"/>
        <v>0</v>
      </c>
      <c r="HF244" s="388"/>
      <c r="HG244" s="387"/>
      <c r="HH244" s="387">
        <f t="shared" si="2774"/>
        <v>0</v>
      </c>
      <c r="HI244" s="387">
        <f t="shared" si="2775"/>
        <v>0</v>
      </c>
      <c r="HJ244" s="388">
        <v>0.23915411846270695</v>
      </c>
      <c r="HK244" s="389">
        <f t="shared" si="2776"/>
        <v>0</v>
      </c>
      <c r="HL244" s="390">
        <f t="shared" si="2777"/>
        <v>0</v>
      </c>
      <c r="HM244" s="391"/>
      <c r="HN244" s="384">
        <v>5.0</v>
      </c>
      <c r="HO244" s="385" t="s">
        <v>144</v>
      </c>
      <c r="HP244" s="386" t="s">
        <v>132</v>
      </c>
      <c r="HQ244" s="386" t="s">
        <v>132</v>
      </c>
      <c r="HR244" s="387" t="str">
        <f>ADHK!HR244</f>
        <v/>
      </c>
      <c r="HS244" s="387"/>
      <c r="HT244" s="387">
        <f t="shared" si="2778"/>
        <v>0</v>
      </c>
      <c r="HU244" s="388"/>
      <c r="HV244" s="387">
        <f t="shared" si="2779"/>
        <v>0</v>
      </c>
      <c r="HW244" s="388"/>
      <c r="HX244" s="387"/>
      <c r="HY244" s="387">
        <f t="shared" si="2780"/>
        <v>0</v>
      </c>
      <c r="HZ244" s="387">
        <f t="shared" si="2781"/>
        <v>0</v>
      </c>
      <c r="IA244" s="388">
        <v>0.23915411846270695</v>
      </c>
      <c r="IB244" s="389">
        <f t="shared" si="2782"/>
        <v>0</v>
      </c>
      <c r="IC244" s="390">
        <f t="shared" si="2783"/>
        <v>0</v>
      </c>
      <c r="ID244" s="391"/>
      <c r="IE244" s="384">
        <v>5.0</v>
      </c>
      <c r="IF244" s="385" t="s">
        <v>144</v>
      </c>
      <c r="IG244" s="386" t="s">
        <v>132</v>
      </c>
      <c r="IH244" s="386" t="s">
        <v>132</v>
      </c>
      <c r="II244" s="387" t="str">
        <f>ADHK!II244</f>
        <v/>
      </c>
      <c r="IJ244" s="387"/>
      <c r="IK244" s="387">
        <f t="shared" si="2784"/>
        <v>0</v>
      </c>
      <c r="IL244" s="388"/>
      <c r="IM244" s="387">
        <f t="shared" si="2785"/>
        <v>0</v>
      </c>
      <c r="IN244" s="388"/>
      <c r="IO244" s="387"/>
      <c r="IP244" s="387">
        <f t="shared" si="2786"/>
        <v>0</v>
      </c>
      <c r="IQ244" s="387">
        <f t="shared" si="2787"/>
        <v>0</v>
      </c>
      <c r="IR244" s="388">
        <v>0.23915411846270695</v>
      </c>
      <c r="IS244" s="389">
        <f t="shared" si="2788"/>
        <v>0</v>
      </c>
      <c r="IT244" s="390">
        <f t="shared" si="2789"/>
        <v>0</v>
      </c>
      <c r="IU244" s="391"/>
      <c r="IV244" s="384">
        <v>5.0</v>
      </c>
      <c r="IW244" s="385" t="s">
        <v>144</v>
      </c>
      <c r="IX244" s="386" t="s">
        <v>132</v>
      </c>
      <c r="IY244" s="386" t="s">
        <v>132</v>
      </c>
      <c r="IZ244" s="387" t="str">
        <f>ADHK!IZ244</f>
        <v/>
      </c>
      <c r="JA244" s="387"/>
      <c r="JB244" s="387">
        <f t="shared" si="2790"/>
        <v>0</v>
      </c>
      <c r="JC244" s="388"/>
      <c r="JD244" s="387">
        <f t="shared" si="2791"/>
        <v>0</v>
      </c>
      <c r="JE244" s="388"/>
      <c r="JF244" s="387"/>
      <c r="JG244" s="387">
        <f t="shared" si="2792"/>
        <v>0</v>
      </c>
      <c r="JH244" s="387">
        <f t="shared" si="2793"/>
        <v>0</v>
      </c>
      <c r="JI244" s="388">
        <v>0.23915411846270695</v>
      </c>
      <c r="JJ244" s="389">
        <f t="shared" si="2794"/>
        <v>0</v>
      </c>
      <c r="JK244" s="390">
        <f t="shared" si="2795"/>
        <v>0</v>
      </c>
      <c r="JL244" s="391"/>
      <c r="JM244" s="384">
        <v>5.0</v>
      </c>
      <c r="JN244" s="385" t="s">
        <v>144</v>
      </c>
      <c r="JO244" s="386" t="s">
        <v>132</v>
      </c>
      <c r="JP244" s="386" t="s">
        <v>132</v>
      </c>
      <c r="JQ244" s="387" t="str">
        <f>ADHK!JQ244</f>
        <v/>
      </c>
      <c r="JR244" s="387"/>
      <c r="JS244" s="387">
        <f t="shared" si="2796"/>
        <v>0</v>
      </c>
      <c r="JT244" s="388"/>
      <c r="JU244" s="387">
        <f t="shared" si="2797"/>
        <v>0</v>
      </c>
      <c r="JV244" s="388"/>
      <c r="JW244" s="387"/>
      <c r="JX244" s="387">
        <f t="shared" si="2798"/>
        <v>0</v>
      </c>
      <c r="JY244" s="387">
        <f t="shared" si="2799"/>
        <v>0</v>
      </c>
      <c r="JZ244" s="388">
        <v>0.23915411846270695</v>
      </c>
      <c r="KA244" s="389">
        <f t="shared" si="2800"/>
        <v>0</v>
      </c>
      <c r="KB244" s="390">
        <f t="shared" si="2801"/>
        <v>0</v>
      </c>
      <c r="KC244" s="391"/>
      <c r="KD244" s="384">
        <v>5.0</v>
      </c>
      <c r="KE244" s="385" t="s">
        <v>144</v>
      </c>
      <c r="KF244" s="386" t="s">
        <v>132</v>
      </c>
      <c r="KG244" s="386" t="s">
        <v>132</v>
      </c>
      <c r="KH244" s="387" t="str">
        <f>ADHK!KH244</f>
        <v/>
      </c>
      <c r="KI244" s="387"/>
      <c r="KJ244" s="387">
        <f t="shared" si="2802"/>
        <v>0</v>
      </c>
      <c r="KK244" s="388"/>
      <c r="KL244" s="387">
        <f t="shared" si="2803"/>
        <v>0</v>
      </c>
      <c r="KM244" s="388"/>
      <c r="KN244" s="387"/>
      <c r="KO244" s="387">
        <f t="shared" si="2804"/>
        <v>0</v>
      </c>
      <c r="KP244" s="387">
        <f t="shared" si="2805"/>
        <v>0</v>
      </c>
      <c r="KQ244" s="388">
        <v>0.23915411846270695</v>
      </c>
      <c r="KR244" s="389">
        <f t="shared" si="2806"/>
        <v>0</v>
      </c>
      <c r="KS244" s="390">
        <f t="shared" si="2807"/>
        <v>0</v>
      </c>
      <c r="KT244" s="391"/>
      <c r="KU244" s="392"/>
    </row>
    <row r="245" ht="15.75" customHeight="1">
      <c r="A245" s="384">
        <v>6.0</v>
      </c>
      <c r="B245" s="385" t="s">
        <v>145</v>
      </c>
      <c r="C245" s="386" t="s">
        <v>132</v>
      </c>
      <c r="D245" s="386" t="s">
        <v>132</v>
      </c>
      <c r="E245" s="387" t="str">
        <f>ADHK!E245</f>
        <v/>
      </c>
      <c r="F245" s="387" t="str">
        <f>ADHK!F245</f>
        <v/>
      </c>
      <c r="G245" s="387">
        <f t="shared" si="2700"/>
        <v>0</v>
      </c>
      <c r="H245" s="388"/>
      <c r="I245" s="387">
        <f t="shared" si="2701"/>
        <v>0</v>
      </c>
      <c r="J245" s="388"/>
      <c r="K245" s="387"/>
      <c r="L245" s="387">
        <f t="shared" si="2702"/>
        <v>0</v>
      </c>
      <c r="M245" s="387">
        <f t="shared" si="2703"/>
        <v>0</v>
      </c>
      <c r="N245" s="388">
        <v>0.23915411846270695</v>
      </c>
      <c r="O245" s="389">
        <f t="shared" si="2704"/>
        <v>0</v>
      </c>
      <c r="P245" s="390">
        <f t="shared" si="2705"/>
        <v>0</v>
      </c>
      <c r="Q245" s="391"/>
      <c r="R245" s="384">
        <v>6.0</v>
      </c>
      <c r="S245" s="385" t="s">
        <v>145</v>
      </c>
      <c r="T245" s="386" t="s">
        <v>132</v>
      </c>
      <c r="U245" s="386" t="s">
        <v>132</v>
      </c>
      <c r="V245" s="387" t="str">
        <f>ADHK!V245</f>
        <v/>
      </c>
      <c r="W245" s="387"/>
      <c r="X245" s="387">
        <f t="shared" si="2706"/>
        <v>0</v>
      </c>
      <c r="Y245" s="388"/>
      <c r="Z245" s="387">
        <f t="shared" si="2707"/>
        <v>0</v>
      </c>
      <c r="AA245" s="388"/>
      <c r="AB245" s="387"/>
      <c r="AC245" s="387">
        <f t="shared" si="2708"/>
        <v>0</v>
      </c>
      <c r="AD245" s="387">
        <f t="shared" si="2709"/>
        <v>0</v>
      </c>
      <c r="AE245" s="388">
        <v>0.23915411846270695</v>
      </c>
      <c r="AF245" s="389">
        <f t="shared" si="2710"/>
        <v>0</v>
      </c>
      <c r="AG245" s="390">
        <f t="shared" si="2711"/>
        <v>0</v>
      </c>
      <c r="AH245" s="391"/>
      <c r="AI245" s="384">
        <v>6.0</v>
      </c>
      <c r="AJ245" s="385" t="s">
        <v>145</v>
      </c>
      <c r="AK245" s="386" t="s">
        <v>132</v>
      </c>
      <c r="AL245" s="386" t="s">
        <v>132</v>
      </c>
      <c r="AM245" s="387" t="str">
        <f>ADHK!AM245</f>
        <v/>
      </c>
      <c r="AN245" s="387"/>
      <c r="AO245" s="387">
        <f t="shared" si="2712"/>
        <v>0</v>
      </c>
      <c r="AP245" s="388"/>
      <c r="AQ245" s="387">
        <f t="shared" si="2713"/>
        <v>0</v>
      </c>
      <c r="AR245" s="388"/>
      <c r="AS245" s="387"/>
      <c r="AT245" s="387">
        <f t="shared" si="2714"/>
        <v>0</v>
      </c>
      <c r="AU245" s="387">
        <f t="shared" si="2715"/>
        <v>0</v>
      </c>
      <c r="AV245" s="388">
        <v>0.23915411846270695</v>
      </c>
      <c r="AW245" s="389">
        <f t="shared" si="2716"/>
        <v>0</v>
      </c>
      <c r="AX245" s="390">
        <f t="shared" si="2717"/>
        <v>0</v>
      </c>
      <c r="AY245" s="391"/>
      <c r="AZ245" s="384">
        <v>6.0</v>
      </c>
      <c r="BA245" s="385" t="s">
        <v>145</v>
      </c>
      <c r="BB245" s="386" t="s">
        <v>132</v>
      </c>
      <c r="BC245" s="386" t="s">
        <v>132</v>
      </c>
      <c r="BD245" s="387" t="str">
        <f>ADHK!BD245</f>
        <v/>
      </c>
      <c r="BE245" s="387"/>
      <c r="BF245" s="387">
        <f t="shared" si="2718"/>
        <v>0</v>
      </c>
      <c r="BG245" s="388"/>
      <c r="BH245" s="387">
        <f t="shared" si="2719"/>
        <v>0</v>
      </c>
      <c r="BI245" s="388"/>
      <c r="BJ245" s="387"/>
      <c r="BK245" s="387">
        <f t="shared" si="2720"/>
        <v>0</v>
      </c>
      <c r="BL245" s="387">
        <f t="shared" si="2721"/>
        <v>0</v>
      </c>
      <c r="BM245" s="388">
        <v>0.23915411846270695</v>
      </c>
      <c r="BN245" s="389">
        <f t="shared" si="2722"/>
        <v>0</v>
      </c>
      <c r="BO245" s="390">
        <f t="shared" si="2723"/>
        <v>0</v>
      </c>
      <c r="BP245" s="391"/>
      <c r="BQ245" s="384">
        <v>6.0</v>
      </c>
      <c r="BR245" s="385" t="s">
        <v>145</v>
      </c>
      <c r="BS245" s="386" t="s">
        <v>132</v>
      </c>
      <c r="BT245" s="386" t="s">
        <v>132</v>
      </c>
      <c r="BU245" s="387" t="str">
        <f>ADHK!BU245</f>
        <v/>
      </c>
      <c r="BV245" s="387"/>
      <c r="BW245" s="387">
        <f t="shared" si="2724"/>
        <v>0</v>
      </c>
      <c r="BX245" s="388"/>
      <c r="BY245" s="387">
        <f t="shared" si="2725"/>
        <v>0</v>
      </c>
      <c r="BZ245" s="388"/>
      <c r="CA245" s="387"/>
      <c r="CB245" s="387">
        <f t="shared" si="2726"/>
        <v>0</v>
      </c>
      <c r="CC245" s="387">
        <f t="shared" si="2727"/>
        <v>0</v>
      </c>
      <c r="CD245" s="388">
        <v>0.23915411846270695</v>
      </c>
      <c r="CE245" s="389">
        <f t="shared" si="2728"/>
        <v>0</v>
      </c>
      <c r="CF245" s="390">
        <f t="shared" si="2729"/>
        <v>0</v>
      </c>
      <c r="CG245" s="391"/>
      <c r="CH245" s="384">
        <v>6.0</v>
      </c>
      <c r="CI245" s="385" t="s">
        <v>145</v>
      </c>
      <c r="CJ245" s="386" t="s">
        <v>132</v>
      </c>
      <c r="CK245" s="386" t="s">
        <v>132</v>
      </c>
      <c r="CL245" s="387" t="str">
        <f>ADHK!CL245</f>
        <v/>
      </c>
      <c r="CM245" s="387"/>
      <c r="CN245" s="387">
        <f t="shared" si="2730"/>
        <v>0</v>
      </c>
      <c r="CO245" s="388"/>
      <c r="CP245" s="387">
        <f t="shared" si="2731"/>
        <v>0</v>
      </c>
      <c r="CQ245" s="388"/>
      <c r="CR245" s="387"/>
      <c r="CS245" s="387">
        <f t="shared" si="2732"/>
        <v>0</v>
      </c>
      <c r="CT245" s="387">
        <f t="shared" si="2733"/>
        <v>0</v>
      </c>
      <c r="CU245" s="388">
        <v>0.23915411846270695</v>
      </c>
      <c r="CV245" s="389">
        <f t="shared" si="2734"/>
        <v>0</v>
      </c>
      <c r="CW245" s="390">
        <f t="shared" si="2735"/>
        <v>0</v>
      </c>
      <c r="CX245" s="391"/>
      <c r="CY245" s="384">
        <v>6.0</v>
      </c>
      <c r="CZ245" s="385" t="s">
        <v>145</v>
      </c>
      <c r="DA245" s="386" t="s">
        <v>132</v>
      </c>
      <c r="DB245" s="386" t="s">
        <v>132</v>
      </c>
      <c r="DC245" s="387" t="str">
        <f>ADHK!DC245</f>
        <v/>
      </c>
      <c r="DD245" s="387"/>
      <c r="DE245" s="387">
        <f t="shared" si="2736"/>
        <v>0</v>
      </c>
      <c r="DF245" s="388"/>
      <c r="DG245" s="387">
        <f t="shared" si="2737"/>
        <v>0</v>
      </c>
      <c r="DH245" s="388"/>
      <c r="DI245" s="387"/>
      <c r="DJ245" s="387">
        <f t="shared" si="2738"/>
        <v>0</v>
      </c>
      <c r="DK245" s="387">
        <f t="shared" si="2739"/>
        <v>0</v>
      </c>
      <c r="DL245" s="388">
        <v>0.23915411846270695</v>
      </c>
      <c r="DM245" s="389">
        <f t="shared" si="2740"/>
        <v>0</v>
      </c>
      <c r="DN245" s="390">
        <f t="shared" si="2741"/>
        <v>0</v>
      </c>
      <c r="DO245" s="391"/>
      <c r="DP245" s="384">
        <v>6.0</v>
      </c>
      <c r="DQ245" s="385" t="s">
        <v>145</v>
      </c>
      <c r="DR245" s="386" t="s">
        <v>132</v>
      </c>
      <c r="DS245" s="386" t="s">
        <v>132</v>
      </c>
      <c r="DT245" s="387" t="str">
        <f>ADHK!DT245</f>
        <v/>
      </c>
      <c r="DU245" s="387"/>
      <c r="DV245" s="387">
        <f t="shared" si="2742"/>
        <v>0</v>
      </c>
      <c r="DW245" s="388"/>
      <c r="DX245" s="387">
        <f t="shared" si="2743"/>
        <v>0</v>
      </c>
      <c r="DY245" s="388"/>
      <c r="DZ245" s="387"/>
      <c r="EA245" s="387">
        <f t="shared" si="2744"/>
        <v>0</v>
      </c>
      <c r="EB245" s="387">
        <f t="shared" si="2745"/>
        <v>0</v>
      </c>
      <c r="EC245" s="388">
        <v>0.23915411846270695</v>
      </c>
      <c r="ED245" s="389">
        <f t="shared" si="2746"/>
        <v>0</v>
      </c>
      <c r="EE245" s="390">
        <f t="shared" si="2747"/>
        <v>0</v>
      </c>
      <c r="EF245" s="391"/>
      <c r="EG245" s="384">
        <v>6.0</v>
      </c>
      <c r="EH245" s="385" t="s">
        <v>145</v>
      </c>
      <c r="EI245" s="386" t="s">
        <v>132</v>
      </c>
      <c r="EJ245" s="386" t="s">
        <v>132</v>
      </c>
      <c r="EK245" s="387" t="str">
        <f>ADHK!EK245</f>
        <v/>
      </c>
      <c r="EL245" s="387"/>
      <c r="EM245" s="387">
        <f t="shared" si="2748"/>
        <v>0</v>
      </c>
      <c r="EN245" s="388"/>
      <c r="EO245" s="387">
        <f t="shared" si="2749"/>
        <v>0</v>
      </c>
      <c r="EP245" s="388"/>
      <c r="EQ245" s="387"/>
      <c r="ER245" s="387">
        <f t="shared" si="2750"/>
        <v>0</v>
      </c>
      <c r="ES245" s="387">
        <f t="shared" si="2751"/>
        <v>0</v>
      </c>
      <c r="ET245" s="388">
        <v>0.23915411846270695</v>
      </c>
      <c r="EU245" s="389">
        <f t="shared" si="2752"/>
        <v>0</v>
      </c>
      <c r="EV245" s="390">
        <f t="shared" si="2753"/>
        <v>0</v>
      </c>
      <c r="EW245" s="391"/>
      <c r="EX245" s="384">
        <v>6.0</v>
      </c>
      <c r="EY245" s="385" t="s">
        <v>145</v>
      </c>
      <c r="EZ245" s="386" t="s">
        <v>132</v>
      </c>
      <c r="FA245" s="386" t="s">
        <v>132</v>
      </c>
      <c r="FB245" s="387" t="str">
        <f>ADHK!FB245</f>
        <v/>
      </c>
      <c r="FC245" s="387"/>
      <c r="FD245" s="387">
        <f t="shared" si="2754"/>
        <v>0</v>
      </c>
      <c r="FE245" s="388"/>
      <c r="FF245" s="387">
        <f t="shared" si="2755"/>
        <v>0</v>
      </c>
      <c r="FG245" s="388"/>
      <c r="FH245" s="387"/>
      <c r="FI245" s="387">
        <f t="shared" si="2756"/>
        <v>0</v>
      </c>
      <c r="FJ245" s="387">
        <f t="shared" si="2757"/>
        <v>0</v>
      </c>
      <c r="FK245" s="388">
        <v>0.23915411846270695</v>
      </c>
      <c r="FL245" s="389">
        <f t="shared" si="2758"/>
        <v>0</v>
      </c>
      <c r="FM245" s="390">
        <f t="shared" si="2759"/>
        <v>0</v>
      </c>
      <c r="FN245" s="391"/>
      <c r="FO245" s="384">
        <v>6.0</v>
      </c>
      <c r="FP245" s="385" t="s">
        <v>145</v>
      </c>
      <c r="FQ245" s="386" t="s">
        <v>132</v>
      </c>
      <c r="FR245" s="386" t="s">
        <v>132</v>
      </c>
      <c r="FS245" s="387" t="str">
        <f>ADHK!FS245</f>
        <v/>
      </c>
      <c r="FT245" s="387"/>
      <c r="FU245" s="387">
        <f t="shared" si="2760"/>
        <v>0</v>
      </c>
      <c r="FV245" s="388"/>
      <c r="FW245" s="387">
        <f t="shared" si="2761"/>
        <v>0</v>
      </c>
      <c r="FX245" s="388"/>
      <c r="FY245" s="387"/>
      <c r="FZ245" s="387">
        <f t="shared" si="2762"/>
        <v>0</v>
      </c>
      <c r="GA245" s="387">
        <f t="shared" si="2763"/>
        <v>0</v>
      </c>
      <c r="GB245" s="388">
        <v>0.23915411846270695</v>
      </c>
      <c r="GC245" s="389">
        <f t="shared" si="2764"/>
        <v>0</v>
      </c>
      <c r="GD245" s="390">
        <f t="shared" si="2765"/>
        <v>0</v>
      </c>
      <c r="GE245" s="391"/>
      <c r="GF245" s="384">
        <v>6.0</v>
      </c>
      <c r="GG245" s="385" t="s">
        <v>145</v>
      </c>
      <c r="GH245" s="386" t="s">
        <v>132</v>
      </c>
      <c r="GI245" s="386" t="s">
        <v>132</v>
      </c>
      <c r="GJ245" s="387" t="str">
        <f>ADHK!GJ245</f>
        <v/>
      </c>
      <c r="GK245" s="387"/>
      <c r="GL245" s="387">
        <f t="shared" si="2766"/>
        <v>0</v>
      </c>
      <c r="GM245" s="388"/>
      <c r="GN245" s="387">
        <f t="shared" si="2767"/>
        <v>0</v>
      </c>
      <c r="GO245" s="388"/>
      <c r="GP245" s="387"/>
      <c r="GQ245" s="387">
        <f t="shared" si="2768"/>
        <v>0</v>
      </c>
      <c r="GR245" s="387">
        <f t="shared" si="2769"/>
        <v>0</v>
      </c>
      <c r="GS245" s="388">
        <v>0.23915411846270695</v>
      </c>
      <c r="GT245" s="389">
        <f t="shared" si="2770"/>
        <v>0</v>
      </c>
      <c r="GU245" s="390">
        <f t="shared" si="2771"/>
        <v>0</v>
      </c>
      <c r="GV245" s="391"/>
      <c r="GW245" s="384">
        <v>6.0</v>
      </c>
      <c r="GX245" s="385" t="s">
        <v>145</v>
      </c>
      <c r="GY245" s="386" t="s">
        <v>132</v>
      </c>
      <c r="GZ245" s="386" t="s">
        <v>132</v>
      </c>
      <c r="HA245" s="387" t="str">
        <f>ADHK!HA245</f>
        <v/>
      </c>
      <c r="HB245" s="387"/>
      <c r="HC245" s="387">
        <f t="shared" si="2772"/>
        <v>0</v>
      </c>
      <c r="HD245" s="388"/>
      <c r="HE245" s="387">
        <f t="shared" si="2773"/>
        <v>0</v>
      </c>
      <c r="HF245" s="388"/>
      <c r="HG245" s="387"/>
      <c r="HH245" s="387">
        <f t="shared" si="2774"/>
        <v>0</v>
      </c>
      <c r="HI245" s="387">
        <f t="shared" si="2775"/>
        <v>0</v>
      </c>
      <c r="HJ245" s="388">
        <v>0.23915411846270695</v>
      </c>
      <c r="HK245" s="389">
        <f t="shared" si="2776"/>
        <v>0</v>
      </c>
      <c r="HL245" s="390">
        <f t="shared" si="2777"/>
        <v>0</v>
      </c>
      <c r="HM245" s="391"/>
      <c r="HN245" s="384">
        <v>6.0</v>
      </c>
      <c r="HO245" s="385" t="s">
        <v>145</v>
      </c>
      <c r="HP245" s="386" t="s">
        <v>132</v>
      </c>
      <c r="HQ245" s="386" t="s">
        <v>132</v>
      </c>
      <c r="HR245" s="387" t="str">
        <f>ADHK!HR245</f>
        <v/>
      </c>
      <c r="HS245" s="387"/>
      <c r="HT245" s="387">
        <f t="shared" si="2778"/>
        <v>0</v>
      </c>
      <c r="HU245" s="388"/>
      <c r="HV245" s="387">
        <f t="shared" si="2779"/>
        <v>0</v>
      </c>
      <c r="HW245" s="388"/>
      <c r="HX245" s="387"/>
      <c r="HY245" s="387">
        <f t="shared" si="2780"/>
        <v>0</v>
      </c>
      <c r="HZ245" s="387">
        <f t="shared" si="2781"/>
        <v>0</v>
      </c>
      <c r="IA245" s="388">
        <v>0.23915411846270695</v>
      </c>
      <c r="IB245" s="389">
        <f t="shared" si="2782"/>
        <v>0</v>
      </c>
      <c r="IC245" s="390">
        <f t="shared" si="2783"/>
        <v>0</v>
      </c>
      <c r="ID245" s="391"/>
      <c r="IE245" s="384">
        <v>6.0</v>
      </c>
      <c r="IF245" s="385" t="s">
        <v>145</v>
      </c>
      <c r="IG245" s="386" t="s">
        <v>132</v>
      </c>
      <c r="IH245" s="386" t="s">
        <v>132</v>
      </c>
      <c r="II245" s="387" t="str">
        <f>ADHK!II245</f>
        <v/>
      </c>
      <c r="IJ245" s="387"/>
      <c r="IK245" s="387">
        <f t="shared" si="2784"/>
        <v>0</v>
      </c>
      <c r="IL245" s="388"/>
      <c r="IM245" s="387">
        <f t="shared" si="2785"/>
        <v>0</v>
      </c>
      <c r="IN245" s="388"/>
      <c r="IO245" s="387"/>
      <c r="IP245" s="387">
        <f t="shared" si="2786"/>
        <v>0</v>
      </c>
      <c r="IQ245" s="387">
        <f t="shared" si="2787"/>
        <v>0</v>
      </c>
      <c r="IR245" s="388">
        <v>0.23915411846270695</v>
      </c>
      <c r="IS245" s="389">
        <f t="shared" si="2788"/>
        <v>0</v>
      </c>
      <c r="IT245" s="390">
        <f t="shared" si="2789"/>
        <v>0</v>
      </c>
      <c r="IU245" s="391"/>
      <c r="IV245" s="384">
        <v>6.0</v>
      </c>
      <c r="IW245" s="385" t="s">
        <v>145</v>
      </c>
      <c r="IX245" s="386" t="s">
        <v>132</v>
      </c>
      <c r="IY245" s="386" t="s">
        <v>132</v>
      </c>
      <c r="IZ245" s="387" t="str">
        <f>ADHK!IZ245</f>
        <v/>
      </c>
      <c r="JA245" s="387"/>
      <c r="JB245" s="387">
        <f t="shared" si="2790"/>
        <v>0</v>
      </c>
      <c r="JC245" s="388"/>
      <c r="JD245" s="387">
        <f t="shared" si="2791"/>
        <v>0</v>
      </c>
      <c r="JE245" s="388"/>
      <c r="JF245" s="387"/>
      <c r="JG245" s="387">
        <f t="shared" si="2792"/>
        <v>0</v>
      </c>
      <c r="JH245" s="387">
        <f t="shared" si="2793"/>
        <v>0</v>
      </c>
      <c r="JI245" s="388">
        <v>0.23915411846270695</v>
      </c>
      <c r="JJ245" s="389">
        <f t="shared" si="2794"/>
        <v>0</v>
      </c>
      <c r="JK245" s="390">
        <f t="shared" si="2795"/>
        <v>0</v>
      </c>
      <c r="JL245" s="391"/>
      <c r="JM245" s="384">
        <v>6.0</v>
      </c>
      <c r="JN245" s="385" t="s">
        <v>145</v>
      </c>
      <c r="JO245" s="386" t="s">
        <v>132</v>
      </c>
      <c r="JP245" s="386" t="s">
        <v>132</v>
      </c>
      <c r="JQ245" s="387" t="str">
        <f>ADHK!JQ245</f>
        <v/>
      </c>
      <c r="JR245" s="387"/>
      <c r="JS245" s="387">
        <f t="shared" si="2796"/>
        <v>0</v>
      </c>
      <c r="JT245" s="388"/>
      <c r="JU245" s="387">
        <f t="shared" si="2797"/>
        <v>0</v>
      </c>
      <c r="JV245" s="388"/>
      <c r="JW245" s="387"/>
      <c r="JX245" s="387">
        <f t="shared" si="2798"/>
        <v>0</v>
      </c>
      <c r="JY245" s="387">
        <f t="shared" si="2799"/>
        <v>0</v>
      </c>
      <c r="JZ245" s="388">
        <v>0.23915411846270695</v>
      </c>
      <c r="KA245" s="389">
        <f t="shared" si="2800"/>
        <v>0</v>
      </c>
      <c r="KB245" s="390">
        <f t="shared" si="2801"/>
        <v>0</v>
      </c>
      <c r="KC245" s="391"/>
      <c r="KD245" s="384">
        <v>6.0</v>
      </c>
      <c r="KE245" s="385" t="s">
        <v>145</v>
      </c>
      <c r="KF245" s="386" t="s">
        <v>132</v>
      </c>
      <c r="KG245" s="386" t="s">
        <v>132</v>
      </c>
      <c r="KH245" s="387" t="str">
        <f>ADHK!KH245</f>
        <v/>
      </c>
      <c r="KI245" s="387"/>
      <c r="KJ245" s="387">
        <f t="shared" si="2802"/>
        <v>0</v>
      </c>
      <c r="KK245" s="388"/>
      <c r="KL245" s="387">
        <f t="shared" si="2803"/>
        <v>0</v>
      </c>
      <c r="KM245" s="388"/>
      <c r="KN245" s="387"/>
      <c r="KO245" s="387">
        <f t="shared" si="2804"/>
        <v>0</v>
      </c>
      <c r="KP245" s="387">
        <f t="shared" si="2805"/>
        <v>0</v>
      </c>
      <c r="KQ245" s="388">
        <v>0.23915411846270695</v>
      </c>
      <c r="KR245" s="389">
        <f t="shared" si="2806"/>
        <v>0</v>
      </c>
      <c r="KS245" s="390">
        <f t="shared" si="2807"/>
        <v>0</v>
      </c>
      <c r="KT245" s="391"/>
      <c r="KU245" s="392"/>
    </row>
    <row r="246" ht="15.75" customHeight="1">
      <c r="A246" s="384">
        <v>7.0</v>
      </c>
      <c r="B246" s="385" t="s">
        <v>146</v>
      </c>
      <c r="C246" s="386" t="s">
        <v>132</v>
      </c>
      <c r="D246" s="386" t="s">
        <v>132</v>
      </c>
      <c r="E246" s="387" t="str">
        <f>ADHK!E246</f>
        <v/>
      </c>
      <c r="F246" s="387" t="str">
        <f>ADHK!F246</f>
        <v/>
      </c>
      <c r="G246" s="387">
        <f t="shared" si="2700"/>
        <v>0</v>
      </c>
      <c r="H246" s="388"/>
      <c r="I246" s="387">
        <f t="shared" si="2701"/>
        <v>0</v>
      </c>
      <c r="J246" s="388"/>
      <c r="K246" s="387"/>
      <c r="L246" s="387">
        <f t="shared" si="2702"/>
        <v>0</v>
      </c>
      <c r="M246" s="387">
        <f t="shared" si="2703"/>
        <v>0</v>
      </c>
      <c r="N246" s="388">
        <v>0.23915411846270695</v>
      </c>
      <c r="O246" s="389">
        <f t="shared" si="2704"/>
        <v>0</v>
      </c>
      <c r="P246" s="390">
        <f t="shared" si="2705"/>
        <v>0</v>
      </c>
      <c r="Q246" s="391"/>
      <c r="R246" s="384">
        <v>7.0</v>
      </c>
      <c r="S246" s="385" t="s">
        <v>146</v>
      </c>
      <c r="T246" s="386" t="s">
        <v>132</v>
      </c>
      <c r="U246" s="386" t="s">
        <v>132</v>
      </c>
      <c r="V246" s="387" t="str">
        <f>ADHK!V246</f>
        <v/>
      </c>
      <c r="W246" s="387"/>
      <c r="X246" s="387">
        <f t="shared" si="2706"/>
        <v>0</v>
      </c>
      <c r="Y246" s="388"/>
      <c r="Z246" s="387">
        <f t="shared" si="2707"/>
        <v>0</v>
      </c>
      <c r="AA246" s="388"/>
      <c r="AB246" s="387"/>
      <c r="AC246" s="387">
        <f t="shared" si="2708"/>
        <v>0</v>
      </c>
      <c r="AD246" s="387">
        <f t="shared" si="2709"/>
        <v>0</v>
      </c>
      <c r="AE246" s="388">
        <v>0.23915411846270695</v>
      </c>
      <c r="AF246" s="389">
        <f t="shared" si="2710"/>
        <v>0</v>
      </c>
      <c r="AG246" s="390">
        <f t="shared" si="2711"/>
        <v>0</v>
      </c>
      <c r="AH246" s="391"/>
      <c r="AI246" s="384">
        <v>7.0</v>
      </c>
      <c r="AJ246" s="385" t="s">
        <v>146</v>
      </c>
      <c r="AK246" s="386" t="s">
        <v>132</v>
      </c>
      <c r="AL246" s="386" t="s">
        <v>132</v>
      </c>
      <c r="AM246" s="387" t="str">
        <f>ADHK!AM246</f>
        <v/>
      </c>
      <c r="AN246" s="387"/>
      <c r="AO246" s="387">
        <f t="shared" si="2712"/>
        <v>0</v>
      </c>
      <c r="AP246" s="388"/>
      <c r="AQ246" s="387">
        <f t="shared" si="2713"/>
        <v>0</v>
      </c>
      <c r="AR246" s="388"/>
      <c r="AS246" s="387"/>
      <c r="AT246" s="387">
        <f t="shared" si="2714"/>
        <v>0</v>
      </c>
      <c r="AU246" s="387">
        <f t="shared" si="2715"/>
        <v>0</v>
      </c>
      <c r="AV246" s="388">
        <v>0.23915411846270695</v>
      </c>
      <c r="AW246" s="389">
        <f t="shared" si="2716"/>
        <v>0</v>
      </c>
      <c r="AX246" s="390">
        <f t="shared" si="2717"/>
        <v>0</v>
      </c>
      <c r="AY246" s="391"/>
      <c r="AZ246" s="384">
        <v>7.0</v>
      </c>
      <c r="BA246" s="385" t="s">
        <v>146</v>
      </c>
      <c r="BB246" s="386" t="s">
        <v>132</v>
      </c>
      <c r="BC246" s="386" t="s">
        <v>132</v>
      </c>
      <c r="BD246" s="387" t="str">
        <f>ADHK!BD246</f>
        <v/>
      </c>
      <c r="BE246" s="387"/>
      <c r="BF246" s="387">
        <f t="shared" si="2718"/>
        <v>0</v>
      </c>
      <c r="BG246" s="388"/>
      <c r="BH246" s="387">
        <f t="shared" si="2719"/>
        <v>0</v>
      </c>
      <c r="BI246" s="388"/>
      <c r="BJ246" s="387"/>
      <c r="BK246" s="387">
        <f t="shared" si="2720"/>
        <v>0</v>
      </c>
      <c r="BL246" s="387">
        <f t="shared" si="2721"/>
        <v>0</v>
      </c>
      <c r="BM246" s="388">
        <v>0.23915411846270695</v>
      </c>
      <c r="BN246" s="389">
        <f t="shared" si="2722"/>
        <v>0</v>
      </c>
      <c r="BO246" s="390">
        <f t="shared" si="2723"/>
        <v>0</v>
      </c>
      <c r="BP246" s="391"/>
      <c r="BQ246" s="384">
        <v>7.0</v>
      </c>
      <c r="BR246" s="385" t="s">
        <v>146</v>
      </c>
      <c r="BS246" s="386" t="s">
        <v>132</v>
      </c>
      <c r="BT246" s="386" t="s">
        <v>132</v>
      </c>
      <c r="BU246" s="387" t="str">
        <f>ADHK!BU246</f>
        <v/>
      </c>
      <c r="BV246" s="387"/>
      <c r="BW246" s="387">
        <f t="shared" si="2724"/>
        <v>0</v>
      </c>
      <c r="BX246" s="388"/>
      <c r="BY246" s="387">
        <f t="shared" si="2725"/>
        <v>0</v>
      </c>
      <c r="BZ246" s="388"/>
      <c r="CA246" s="387"/>
      <c r="CB246" s="387">
        <f t="shared" si="2726"/>
        <v>0</v>
      </c>
      <c r="CC246" s="387">
        <f t="shared" si="2727"/>
        <v>0</v>
      </c>
      <c r="CD246" s="388">
        <v>0.23915411846270695</v>
      </c>
      <c r="CE246" s="389">
        <f t="shared" si="2728"/>
        <v>0</v>
      </c>
      <c r="CF246" s="390">
        <f t="shared" si="2729"/>
        <v>0</v>
      </c>
      <c r="CG246" s="391"/>
      <c r="CH246" s="384">
        <v>7.0</v>
      </c>
      <c r="CI246" s="385" t="s">
        <v>146</v>
      </c>
      <c r="CJ246" s="386" t="s">
        <v>132</v>
      </c>
      <c r="CK246" s="386" t="s">
        <v>132</v>
      </c>
      <c r="CL246" s="387" t="str">
        <f>ADHK!CL246</f>
        <v/>
      </c>
      <c r="CM246" s="387"/>
      <c r="CN246" s="387">
        <f t="shared" si="2730"/>
        <v>0</v>
      </c>
      <c r="CO246" s="388"/>
      <c r="CP246" s="387">
        <f t="shared" si="2731"/>
        <v>0</v>
      </c>
      <c r="CQ246" s="388"/>
      <c r="CR246" s="387"/>
      <c r="CS246" s="387">
        <f t="shared" si="2732"/>
        <v>0</v>
      </c>
      <c r="CT246" s="387">
        <f t="shared" si="2733"/>
        <v>0</v>
      </c>
      <c r="CU246" s="388">
        <v>0.23915411846270695</v>
      </c>
      <c r="CV246" s="389">
        <f t="shared" si="2734"/>
        <v>0</v>
      </c>
      <c r="CW246" s="390">
        <f t="shared" si="2735"/>
        <v>0</v>
      </c>
      <c r="CX246" s="391"/>
      <c r="CY246" s="384">
        <v>7.0</v>
      </c>
      <c r="CZ246" s="385" t="s">
        <v>146</v>
      </c>
      <c r="DA246" s="386" t="s">
        <v>132</v>
      </c>
      <c r="DB246" s="386" t="s">
        <v>132</v>
      </c>
      <c r="DC246" s="387" t="str">
        <f>ADHK!DC246</f>
        <v/>
      </c>
      <c r="DD246" s="387"/>
      <c r="DE246" s="387">
        <f t="shared" si="2736"/>
        <v>0</v>
      </c>
      <c r="DF246" s="388"/>
      <c r="DG246" s="387">
        <f t="shared" si="2737"/>
        <v>0</v>
      </c>
      <c r="DH246" s="388"/>
      <c r="DI246" s="387"/>
      <c r="DJ246" s="387">
        <f t="shared" si="2738"/>
        <v>0</v>
      </c>
      <c r="DK246" s="387">
        <f t="shared" si="2739"/>
        <v>0</v>
      </c>
      <c r="DL246" s="388">
        <v>0.23915411846270695</v>
      </c>
      <c r="DM246" s="389">
        <f t="shared" si="2740"/>
        <v>0</v>
      </c>
      <c r="DN246" s="390">
        <f t="shared" si="2741"/>
        <v>0</v>
      </c>
      <c r="DO246" s="391"/>
      <c r="DP246" s="384">
        <v>7.0</v>
      </c>
      <c r="DQ246" s="385" t="s">
        <v>146</v>
      </c>
      <c r="DR246" s="386" t="s">
        <v>132</v>
      </c>
      <c r="DS246" s="386" t="s">
        <v>132</v>
      </c>
      <c r="DT246" s="387" t="str">
        <f>ADHK!DT246</f>
        <v/>
      </c>
      <c r="DU246" s="387"/>
      <c r="DV246" s="387">
        <f t="shared" si="2742"/>
        <v>0</v>
      </c>
      <c r="DW246" s="388"/>
      <c r="DX246" s="387">
        <f t="shared" si="2743"/>
        <v>0</v>
      </c>
      <c r="DY246" s="388"/>
      <c r="DZ246" s="387"/>
      <c r="EA246" s="387">
        <f t="shared" si="2744"/>
        <v>0</v>
      </c>
      <c r="EB246" s="387">
        <f t="shared" si="2745"/>
        <v>0</v>
      </c>
      <c r="EC246" s="388">
        <v>0.23915411846270695</v>
      </c>
      <c r="ED246" s="389">
        <f t="shared" si="2746"/>
        <v>0</v>
      </c>
      <c r="EE246" s="390">
        <f t="shared" si="2747"/>
        <v>0</v>
      </c>
      <c r="EF246" s="391"/>
      <c r="EG246" s="384">
        <v>7.0</v>
      </c>
      <c r="EH246" s="385" t="s">
        <v>146</v>
      </c>
      <c r="EI246" s="386" t="s">
        <v>132</v>
      </c>
      <c r="EJ246" s="386" t="s">
        <v>132</v>
      </c>
      <c r="EK246" s="387" t="str">
        <f>ADHK!EK246</f>
        <v/>
      </c>
      <c r="EL246" s="387"/>
      <c r="EM246" s="387">
        <f t="shared" si="2748"/>
        <v>0</v>
      </c>
      <c r="EN246" s="388"/>
      <c r="EO246" s="387">
        <f t="shared" si="2749"/>
        <v>0</v>
      </c>
      <c r="EP246" s="388"/>
      <c r="EQ246" s="387"/>
      <c r="ER246" s="387">
        <f t="shared" si="2750"/>
        <v>0</v>
      </c>
      <c r="ES246" s="387">
        <f t="shared" si="2751"/>
        <v>0</v>
      </c>
      <c r="ET246" s="388">
        <v>0.23915411846270695</v>
      </c>
      <c r="EU246" s="389">
        <f t="shared" si="2752"/>
        <v>0</v>
      </c>
      <c r="EV246" s="390">
        <f t="shared" si="2753"/>
        <v>0</v>
      </c>
      <c r="EW246" s="391"/>
      <c r="EX246" s="384">
        <v>7.0</v>
      </c>
      <c r="EY246" s="385" t="s">
        <v>146</v>
      </c>
      <c r="EZ246" s="386" t="s">
        <v>132</v>
      </c>
      <c r="FA246" s="386" t="s">
        <v>132</v>
      </c>
      <c r="FB246" s="387" t="str">
        <f>ADHK!FB246</f>
        <v/>
      </c>
      <c r="FC246" s="387"/>
      <c r="FD246" s="387">
        <f t="shared" si="2754"/>
        <v>0</v>
      </c>
      <c r="FE246" s="388"/>
      <c r="FF246" s="387">
        <f t="shared" si="2755"/>
        <v>0</v>
      </c>
      <c r="FG246" s="388"/>
      <c r="FH246" s="387"/>
      <c r="FI246" s="387">
        <f t="shared" si="2756"/>
        <v>0</v>
      </c>
      <c r="FJ246" s="387">
        <f t="shared" si="2757"/>
        <v>0</v>
      </c>
      <c r="FK246" s="388">
        <v>0.23915411846270695</v>
      </c>
      <c r="FL246" s="389">
        <f t="shared" si="2758"/>
        <v>0</v>
      </c>
      <c r="FM246" s="390">
        <f t="shared" si="2759"/>
        <v>0</v>
      </c>
      <c r="FN246" s="391"/>
      <c r="FO246" s="384">
        <v>7.0</v>
      </c>
      <c r="FP246" s="385" t="s">
        <v>146</v>
      </c>
      <c r="FQ246" s="386" t="s">
        <v>132</v>
      </c>
      <c r="FR246" s="386" t="s">
        <v>132</v>
      </c>
      <c r="FS246" s="387" t="str">
        <f>ADHK!FS246</f>
        <v/>
      </c>
      <c r="FT246" s="387"/>
      <c r="FU246" s="387">
        <f t="shared" si="2760"/>
        <v>0</v>
      </c>
      <c r="FV246" s="388"/>
      <c r="FW246" s="387">
        <f t="shared" si="2761"/>
        <v>0</v>
      </c>
      <c r="FX246" s="388"/>
      <c r="FY246" s="387"/>
      <c r="FZ246" s="387">
        <f t="shared" si="2762"/>
        <v>0</v>
      </c>
      <c r="GA246" s="387">
        <f t="shared" si="2763"/>
        <v>0</v>
      </c>
      <c r="GB246" s="388">
        <v>0.23915411846270695</v>
      </c>
      <c r="GC246" s="389">
        <f t="shared" si="2764"/>
        <v>0</v>
      </c>
      <c r="GD246" s="390">
        <f t="shared" si="2765"/>
        <v>0</v>
      </c>
      <c r="GE246" s="391"/>
      <c r="GF246" s="384">
        <v>7.0</v>
      </c>
      <c r="GG246" s="385" t="s">
        <v>146</v>
      </c>
      <c r="GH246" s="386" t="s">
        <v>132</v>
      </c>
      <c r="GI246" s="386" t="s">
        <v>132</v>
      </c>
      <c r="GJ246" s="387" t="str">
        <f>ADHK!GJ246</f>
        <v/>
      </c>
      <c r="GK246" s="387"/>
      <c r="GL246" s="387">
        <f t="shared" si="2766"/>
        <v>0</v>
      </c>
      <c r="GM246" s="388"/>
      <c r="GN246" s="387">
        <f t="shared" si="2767"/>
        <v>0</v>
      </c>
      <c r="GO246" s="388"/>
      <c r="GP246" s="387"/>
      <c r="GQ246" s="387">
        <f t="shared" si="2768"/>
        <v>0</v>
      </c>
      <c r="GR246" s="387">
        <f t="shared" si="2769"/>
        <v>0</v>
      </c>
      <c r="GS246" s="388">
        <v>0.23915411846270695</v>
      </c>
      <c r="GT246" s="389">
        <f t="shared" si="2770"/>
        <v>0</v>
      </c>
      <c r="GU246" s="390">
        <f t="shared" si="2771"/>
        <v>0</v>
      </c>
      <c r="GV246" s="391"/>
      <c r="GW246" s="384">
        <v>7.0</v>
      </c>
      <c r="GX246" s="385" t="s">
        <v>146</v>
      </c>
      <c r="GY246" s="386" t="s">
        <v>132</v>
      </c>
      <c r="GZ246" s="386" t="s">
        <v>132</v>
      </c>
      <c r="HA246" s="387" t="str">
        <f>ADHK!HA246</f>
        <v/>
      </c>
      <c r="HB246" s="387"/>
      <c r="HC246" s="387">
        <f t="shared" si="2772"/>
        <v>0</v>
      </c>
      <c r="HD246" s="388"/>
      <c r="HE246" s="387">
        <f t="shared" si="2773"/>
        <v>0</v>
      </c>
      <c r="HF246" s="388"/>
      <c r="HG246" s="387"/>
      <c r="HH246" s="387">
        <f t="shared" si="2774"/>
        <v>0</v>
      </c>
      <c r="HI246" s="387">
        <f t="shared" si="2775"/>
        <v>0</v>
      </c>
      <c r="HJ246" s="388">
        <v>0.23915411846270695</v>
      </c>
      <c r="HK246" s="389">
        <f t="shared" si="2776"/>
        <v>0</v>
      </c>
      <c r="HL246" s="390">
        <f t="shared" si="2777"/>
        <v>0</v>
      </c>
      <c r="HM246" s="391"/>
      <c r="HN246" s="384">
        <v>7.0</v>
      </c>
      <c r="HO246" s="385" t="s">
        <v>146</v>
      </c>
      <c r="HP246" s="386" t="s">
        <v>132</v>
      </c>
      <c r="HQ246" s="386" t="s">
        <v>132</v>
      </c>
      <c r="HR246" s="387" t="str">
        <f>ADHK!HR246</f>
        <v/>
      </c>
      <c r="HS246" s="387"/>
      <c r="HT246" s="387">
        <f t="shared" si="2778"/>
        <v>0</v>
      </c>
      <c r="HU246" s="388"/>
      <c r="HV246" s="387">
        <f t="shared" si="2779"/>
        <v>0</v>
      </c>
      <c r="HW246" s="388"/>
      <c r="HX246" s="387"/>
      <c r="HY246" s="387">
        <f t="shared" si="2780"/>
        <v>0</v>
      </c>
      <c r="HZ246" s="387">
        <f t="shared" si="2781"/>
        <v>0</v>
      </c>
      <c r="IA246" s="388">
        <v>0.23915411846270695</v>
      </c>
      <c r="IB246" s="389">
        <f t="shared" si="2782"/>
        <v>0</v>
      </c>
      <c r="IC246" s="390">
        <f t="shared" si="2783"/>
        <v>0</v>
      </c>
      <c r="ID246" s="391"/>
      <c r="IE246" s="384">
        <v>7.0</v>
      </c>
      <c r="IF246" s="385" t="s">
        <v>146</v>
      </c>
      <c r="IG246" s="386" t="s">
        <v>132</v>
      </c>
      <c r="IH246" s="386" t="s">
        <v>132</v>
      </c>
      <c r="II246" s="387" t="str">
        <f>ADHK!II246</f>
        <v/>
      </c>
      <c r="IJ246" s="387"/>
      <c r="IK246" s="387">
        <f t="shared" si="2784"/>
        <v>0</v>
      </c>
      <c r="IL246" s="388"/>
      <c r="IM246" s="387">
        <f t="shared" si="2785"/>
        <v>0</v>
      </c>
      <c r="IN246" s="388"/>
      <c r="IO246" s="387"/>
      <c r="IP246" s="387">
        <f t="shared" si="2786"/>
        <v>0</v>
      </c>
      <c r="IQ246" s="387">
        <f t="shared" si="2787"/>
        <v>0</v>
      </c>
      <c r="IR246" s="388">
        <v>0.23915411846270695</v>
      </c>
      <c r="IS246" s="389">
        <f t="shared" si="2788"/>
        <v>0</v>
      </c>
      <c r="IT246" s="390">
        <f t="shared" si="2789"/>
        <v>0</v>
      </c>
      <c r="IU246" s="391"/>
      <c r="IV246" s="384">
        <v>7.0</v>
      </c>
      <c r="IW246" s="385" t="s">
        <v>146</v>
      </c>
      <c r="IX246" s="386" t="s">
        <v>132</v>
      </c>
      <c r="IY246" s="386" t="s">
        <v>132</v>
      </c>
      <c r="IZ246" s="387" t="str">
        <f>ADHK!IZ246</f>
        <v/>
      </c>
      <c r="JA246" s="387"/>
      <c r="JB246" s="387">
        <f t="shared" si="2790"/>
        <v>0</v>
      </c>
      <c r="JC246" s="388"/>
      <c r="JD246" s="387">
        <f t="shared" si="2791"/>
        <v>0</v>
      </c>
      <c r="JE246" s="388"/>
      <c r="JF246" s="387"/>
      <c r="JG246" s="387">
        <f t="shared" si="2792"/>
        <v>0</v>
      </c>
      <c r="JH246" s="387">
        <f t="shared" si="2793"/>
        <v>0</v>
      </c>
      <c r="JI246" s="388">
        <v>0.23915411846270695</v>
      </c>
      <c r="JJ246" s="389">
        <f t="shared" si="2794"/>
        <v>0</v>
      </c>
      <c r="JK246" s="390">
        <f t="shared" si="2795"/>
        <v>0</v>
      </c>
      <c r="JL246" s="391"/>
      <c r="JM246" s="384">
        <v>7.0</v>
      </c>
      <c r="JN246" s="385" t="s">
        <v>146</v>
      </c>
      <c r="JO246" s="386" t="s">
        <v>132</v>
      </c>
      <c r="JP246" s="386" t="s">
        <v>132</v>
      </c>
      <c r="JQ246" s="387" t="str">
        <f>ADHK!JQ246</f>
        <v/>
      </c>
      <c r="JR246" s="387"/>
      <c r="JS246" s="387">
        <f t="shared" si="2796"/>
        <v>0</v>
      </c>
      <c r="JT246" s="388"/>
      <c r="JU246" s="387">
        <f t="shared" si="2797"/>
        <v>0</v>
      </c>
      <c r="JV246" s="388"/>
      <c r="JW246" s="387"/>
      <c r="JX246" s="387">
        <f t="shared" si="2798"/>
        <v>0</v>
      </c>
      <c r="JY246" s="387">
        <f t="shared" si="2799"/>
        <v>0</v>
      </c>
      <c r="JZ246" s="388">
        <v>0.23915411846270695</v>
      </c>
      <c r="KA246" s="389">
        <f t="shared" si="2800"/>
        <v>0</v>
      </c>
      <c r="KB246" s="390">
        <f t="shared" si="2801"/>
        <v>0</v>
      </c>
      <c r="KC246" s="391"/>
      <c r="KD246" s="384">
        <v>7.0</v>
      </c>
      <c r="KE246" s="385" t="s">
        <v>146</v>
      </c>
      <c r="KF246" s="386" t="s">
        <v>132</v>
      </c>
      <c r="KG246" s="386" t="s">
        <v>132</v>
      </c>
      <c r="KH246" s="387" t="str">
        <f>ADHK!KH246</f>
        <v/>
      </c>
      <c r="KI246" s="387"/>
      <c r="KJ246" s="387">
        <f t="shared" si="2802"/>
        <v>0</v>
      </c>
      <c r="KK246" s="388"/>
      <c r="KL246" s="387">
        <f t="shared" si="2803"/>
        <v>0</v>
      </c>
      <c r="KM246" s="388"/>
      <c r="KN246" s="387"/>
      <c r="KO246" s="387">
        <f t="shared" si="2804"/>
        <v>0</v>
      </c>
      <c r="KP246" s="387">
        <f t="shared" si="2805"/>
        <v>0</v>
      </c>
      <c r="KQ246" s="388">
        <v>0.23915411846270695</v>
      </c>
      <c r="KR246" s="389">
        <f t="shared" si="2806"/>
        <v>0</v>
      </c>
      <c r="KS246" s="390">
        <f t="shared" si="2807"/>
        <v>0</v>
      </c>
      <c r="KT246" s="391"/>
      <c r="KU246" s="392"/>
    </row>
    <row r="247" ht="15.75" customHeight="1">
      <c r="A247" s="384">
        <v>8.0</v>
      </c>
      <c r="B247" s="385" t="s">
        <v>147</v>
      </c>
      <c r="C247" s="386" t="s">
        <v>132</v>
      </c>
      <c r="D247" s="386" t="s">
        <v>132</v>
      </c>
      <c r="E247" s="387" t="str">
        <f>ADHK!E247</f>
        <v/>
      </c>
      <c r="F247" s="387" t="str">
        <f>ADHK!F247</f>
        <v/>
      </c>
      <c r="G247" s="387">
        <f t="shared" si="2700"/>
        <v>0</v>
      </c>
      <c r="H247" s="388"/>
      <c r="I247" s="387">
        <f t="shared" si="2701"/>
        <v>0</v>
      </c>
      <c r="J247" s="388"/>
      <c r="K247" s="387"/>
      <c r="L247" s="387">
        <f t="shared" si="2702"/>
        <v>0</v>
      </c>
      <c r="M247" s="387">
        <f t="shared" si="2703"/>
        <v>0</v>
      </c>
      <c r="N247" s="388">
        <v>0.23915411846270695</v>
      </c>
      <c r="O247" s="389">
        <f t="shared" si="2704"/>
        <v>0</v>
      </c>
      <c r="P247" s="390">
        <f t="shared" si="2705"/>
        <v>0</v>
      </c>
      <c r="Q247" s="391"/>
      <c r="R247" s="384">
        <v>8.0</v>
      </c>
      <c r="S247" s="385" t="s">
        <v>147</v>
      </c>
      <c r="T247" s="386" t="s">
        <v>132</v>
      </c>
      <c r="U247" s="386" t="s">
        <v>132</v>
      </c>
      <c r="V247" s="387" t="str">
        <f>ADHK!V247</f>
        <v/>
      </c>
      <c r="W247" s="387"/>
      <c r="X247" s="387">
        <f t="shared" si="2706"/>
        <v>0</v>
      </c>
      <c r="Y247" s="388"/>
      <c r="Z247" s="387">
        <f t="shared" si="2707"/>
        <v>0</v>
      </c>
      <c r="AA247" s="388"/>
      <c r="AB247" s="387"/>
      <c r="AC247" s="387">
        <f t="shared" si="2708"/>
        <v>0</v>
      </c>
      <c r="AD247" s="387">
        <f t="shared" si="2709"/>
        <v>0</v>
      </c>
      <c r="AE247" s="388">
        <v>0.23915411846270695</v>
      </c>
      <c r="AF247" s="389">
        <f t="shared" si="2710"/>
        <v>0</v>
      </c>
      <c r="AG247" s="390">
        <f t="shared" si="2711"/>
        <v>0</v>
      </c>
      <c r="AH247" s="391"/>
      <c r="AI247" s="384">
        <v>8.0</v>
      </c>
      <c r="AJ247" s="385" t="s">
        <v>147</v>
      </c>
      <c r="AK247" s="386" t="s">
        <v>132</v>
      </c>
      <c r="AL247" s="386" t="s">
        <v>132</v>
      </c>
      <c r="AM247" s="387" t="str">
        <f>ADHK!AM247</f>
        <v/>
      </c>
      <c r="AN247" s="387"/>
      <c r="AO247" s="387">
        <f t="shared" si="2712"/>
        <v>0</v>
      </c>
      <c r="AP247" s="388"/>
      <c r="AQ247" s="387">
        <f t="shared" si="2713"/>
        <v>0</v>
      </c>
      <c r="AR247" s="388"/>
      <c r="AS247" s="387"/>
      <c r="AT247" s="387">
        <f t="shared" si="2714"/>
        <v>0</v>
      </c>
      <c r="AU247" s="387">
        <f t="shared" si="2715"/>
        <v>0</v>
      </c>
      <c r="AV247" s="388">
        <v>0.23915411846270695</v>
      </c>
      <c r="AW247" s="389">
        <f t="shared" si="2716"/>
        <v>0</v>
      </c>
      <c r="AX247" s="390">
        <f t="shared" si="2717"/>
        <v>0</v>
      </c>
      <c r="AY247" s="391"/>
      <c r="AZ247" s="384">
        <v>8.0</v>
      </c>
      <c r="BA247" s="385" t="s">
        <v>147</v>
      </c>
      <c r="BB247" s="386" t="s">
        <v>132</v>
      </c>
      <c r="BC247" s="386" t="s">
        <v>132</v>
      </c>
      <c r="BD247" s="387" t="str">
        <f>ADHK!BD247</f>
        <v/>
      </c>
      <c r="BE247" s="387"/>
      <c r="BF247" s="387">
        <f t="shared" si="2718"/>
        <v>0</v>
      </c>
      <c r="BG247" s="388"/>
      <c r="BH247" s="387">
        <f t="shared" si="2719"/>
        <v>0</v>
      </c>
      <c r="BI247" s="388"/>
      <c r="BJ247" s="387"/>
      <c r="BK247" s="387">
        <f t="shared" si="2720"/>
        <v>0</v>
      </c>
      <c r="BL247" s="387">
        <f t="shared" si="2721"/>
        <v>0</v>
      </c>
      <c r="BM247" s="388">
        <v>0.23915411846270695</v>
      </c>
      <c r="BN247" s="389">
        <f t="shared" si="2722"/>
        <v>0</v>
      </c>
      <c r="BO247" s="390">
        <f t="shared" si="2723"/>
        <v>0</v>
      </c>
      <c r="BP247" s="391"/>
      <c r="BQ247" s="384">
        <v>8.0</v>
      </c>
      <c r="BR247" s="385" t="s">
        <v>147</v>
      </c>
      <c r="BS247" s="386" t="s">
        <v>132</v>
      </c>
      <c r="BT247" s="386" t="s">
        <v>132</v>
      </c>
      <c r="BU247" s="387" t="str">
        <f>ADHK!BU247</f>
        <v/>
      </c>
      <c r="BV247" s="387"/>
      <c r="BW247" s="387">
        <f t="shared" si="2724"/>
        <v>0</v>
      </c>
      <c r="BX247" s="388"/>
      <c r="BY247" s="387">
        <f t="shared" si="2725"/>
        <v>0</v>
      </c>
      <c r="BZ247" s="388"/>
      <c r="CA247" s="387"/>
      <c r="CB247" s="387">
        <f t="shared" si="2726"/>
        <v>0</v>
      </c>
      <c r="CC247" s="387">
        <f t="shared" si="2727"/>
        <v>0</v>
      </c>
      <c r="CD247" s="388">
        <v>0.23915411846270695</v>
      </c>
      <c r="CE247" s="389">
        <f t="shared" si="2728"/>
        <v>0</v>
      </c>
      <c r="CF247" s="390">
        <f t="shared" si="2729"/>
        <v>0</v>
      </c>
      <c r="CG247" s="391"/>
      <c r="CH247" s="384">
        <v>8.0</v>
      </c>
      <c r="CI247" s="385" t="s">
        <v>147</v>
      </c>
      <c r="CJ247" s="386" t="s">
        <v>132</v>
      </c>
      <c r="CK247" s="386" t="s">
        <v>132</v>
      </c>
      <c r="CL247" s="387" t="str">
        <f>ADHK!CL247</f>
        <v/>
      </c>
      <c r="CM247" s="387"/>
      <c r="CN247" s="387">
        <f t="shared" si="2730"/>
        <v>0</v>
      </c>
      <c r="CO247" s="388"/>
      <c r="CP247" s="387">
        <f t="shared" si="2731"/>
        <v>0</v>
      </c>
      <c r="CQ247" s="388"/>
      <c r="CR247" s="387"/>
      <c r="CS247" s="387">
        <f t="shared" si="2732"/>
        <v>0</v>
      </c>
      <c r="CT247" s="387">
        <f t="shared" si="2733"/>
        <v>0</v>
      </c>
      <c r="CU247" s="388">
        <v>0.23915411846270695</v>
      </c>
      <c r="CV247" s="389">
        <f t="shared" si="2734"/>
        <v>0</v>
      </c>
      <c r="CW247" s="390">
        <f t="shared" si="2735"/>
        <v>0</v>
      </c>
      <c r="CX247" s="391"/>
      <c r="CY247" s="384">
        <v>8.0</v>
      </c>
      <c r="CZ247" s="385" t="s">
        <v>147</v>
      </c>
      <c r="DA247" s="386" t="s">
        <v>132</v>
      </c>
      <c r="DB247" s="386" t="s">
        <v>132</v>
      </c>
      <c r="DC247" s="387" t="str">
        <f>ADHK!DC247</f>
        <v/>
      </c>
      <c r="DD247" s="387"/>
      <c r="DE247" s="387">
        <f t="shared" si="2736"/>
        <v>0</v>
      </c>
      <c r="DF247" s="388"/>
      <c r="DG247" s="387">
        <f t="shared" si="2737"/>
        <v>0</v>
      </c>
      <c r="DH247" s="388"/>
      <c r="DI247" s="387"/>
      <c r="DJ247" s="387">
        <f t="shared" si="2738"/>
        <v>0</v>
      </c>
      <c r="DK247" s="387">
        <f t="shared" si="2739"/>
        <v>0</v>
      </c>
      <c r="DL247" s="388">
        <v>0.23915411846270695</v>
      </c>
      <c r="DM247" s="389">
        <f t="shared" si="2740"/>
        <v>0</v>
      </c>
      <c r="DN247" s="390">
        <f t="shared" si="2741"/>
        <v>0</v>
      </c>
      <c r="DO247" s="391"/>
      <c r="DP247" s="384">
        <v>8.0</v>
      </c>
      <c r="DQ247" s="385" t="s">
        <v>147</v>
      </c>
      <c r="DR247" s="386" t="s">
        <v>132</v>
      </c>
      <c r="DS247" s="386" t="s">
        <v>132</v>
      </c>
      <c r="DT247" s="387" t="str">
        <f>ADHK!DT247</f>
        <v/>
      </c>
      <c r="DU247" s="387"/>
      <c r="DV247" s="387">
        <f t="shared" si="2742"/>
        <v>0</v>
      </c>
      <c r="DW247" s="388"/>
      <c r="DX247" s="387">
        <f t="shared" si="2743"/>
        <v>0</v>
      </c>
      <c r="DY247" s="388"/>
      <c r="DZ247" s="387"/>
      <c r="EA247" s="387">
        <f t="shared" si="2744"/>
        <v>0</v>
      </c>
      <c r="EB247" s="387">
        <f t="shared" si="2745"/>
        <v>0</v>
      </c>
      <c r="EC247" s="388">
        <v>0.23915411846270695</v>
      </c>
      <c r="ED247" s="389">
        <f t="shared" si="2746"/>
        <v>0</v>
      </c>
      <c r="EE247" s="390">
        <f t="shared" si="2747"/>
        <v>0</v>
      </c>
      <c r="EF247" s="391"/>
      <c r="EG247" s="384">
        <v>8.0</v>
      </c>
      <c r="EH247" s="385" t="s">
        <v>147</v>
      </c>
      <c r="EI247" s="386" t="s">
        <v>132</v>
      </c>
      <c r="EJ247" s="386" t="s">
        <v>132</v>
      </c>
      <c r="EK247" s="387" t="str">
        <f>ADHK!EK247</f>
        <v/>
      </c>
      <c r="EL247" s="387"/>
      <c r="EM247" s="387">
        <f t="shared" si="2748"/>
        <v>0</v>
      </c>
      <c r="EN247" s="388"/>
      <c r="EO247" s="387">
        <f t="shared" si="2749"/>
        <v>0</v>
      </c>
      <c r="EP247" s="388"/>
      <c r="EQ247" s="387"/>
      <c r="ER247" s="387">
        <f t="shared" si="2750"/>
        <v>0</v>
      </c>
      <c r="ES247" s="387">
        <f t="shared" si="2751"/>
        <v>0</v>
      </c>
      <c r="ET247" s="388">
        <v>0.23915411846270695</v>
      </c>
      <c r="EU247" s="389">
        <f t="shared" si="2752"/>
        <v>0</v>
      </c>
      <c r="EV247" s="390">
        <f t="shared" si="2753"/>
        <v>0</v>
      </c>
      <c r="EW247" s="391"/>
      <c r="EX247" s="384">
        <v>8.0</v>
      </c>
      <c r="EY247" s="385" t="s">
        <v>147</v>
      </c>
      <c r="EZ247" s="386" t="s">
        <v>132</v>
      </c>
      <c r="FA247" s="386" t="s">
        <v>132</v>
      </c>
      <c r="FB247" s="387" t="str">
        <f>ADHK!FB247</f>
        <v/>
      </c>
      <c r="FC247" s="387"/>
      <c r="FD247" s="387">
        <f t="shared" si="2754"/>
        <v>0</v>
      </c>
      <c r="FE247" s="388"/>
      <c r="FF247" s="387">
        <f t="shared" si="2755"/>
        <v>0</v>
      </c>
      <c r="FG247" s="388"/>
      <c r="FH247" s="387"/>
      <c r="FI247" s="387">
        <f t="shared" si="2756"/>
        <v>0</v>
      </c>
      <c r="FJ247" s="387">
        <f t="shared" si="2757"/>
        <v>0</v>
      </c>
      <c r="FK247" s="388">
        <v>0.23915411846270695</v>
      </c>
      <c r="FL247" s="389">
        <f t="shared" si="2758"/>
        <v>0</v>
      </c>
      <c r="FM247" s="390">
        <f t="shared" si="2759"/>
        <v>0</v>
      </c>
      <c r="FN247" s="391"/>
      <c r="FO247" s="384">
        <v>8.0</v>
      </c>
      <c r="FP247" s="385" t="s">
        <v>147</v>
      </c>
      <c r="FQ247" s="386" t="s">
        <v>132</v>
      </c>
      <c r="FR247" s="386" t="s">
        <v>132</v>
      </c>
      <c r="FS247" s="387" t="str">
        <f>ADHK!FS247</f>
        <v/>
      </c>
      <c r="FT247" s="387"/>
      <c r="FU247" s="387">
        <f t="shared" si="2760"/>
        <v>0</v>
      </c>
      <c r="FV247" s="388"/>
      <c r="FW247" s="387">
        <f t="shared" si="2761"/>
        <v>0</v>
      </c>
      <c r="FX247" s="388"/>
      <c r="FY247" s="387"/>
      <c r="FZ247" s="387">
        <f t="shared" si="2762"/>
        <v>0</v>
      </c>
      <c r="GA247" s="387">
        <f t="shared" si="2763"/>
        <v>0</v>
      </c>
      <c r="GB247" s="388">
        <v>0.23915411846270695</v>
      </c>
      <c r="GC247" s="389">
        <f t="shared" si="2764"/>
        <v>0</v>
      </c>
      <c r="GD247" s="390">
        <f t="shared" si="2765"/>
        <v>0</v>
      </c>
      <c r="GE247" s="391"/>
      <c r="GF247" s="384">
        <v>8.0</v>
      </c>
      <c r="GG247" s="385" t="s">
        <v>147</v>
      </c>
      <c r="GH247" s="386" t="s">
        <v>132</v>
      </c>
      <c r="GI247" s="386" t="s">
        <v>132</v>
      </c>
      <c r="GJ247" s="387" t="str">
        <f>ADHK!GJ247</f>
        <v/>
      </c>
      <c r="GK247" s="387"/>
      <c r="GL247" s="387">
        <f t="shared" si="2766"/>
        <v>0</v>
      </c>
      <c r="GM247" s="388"/>
      <c r="GN247" s="387">
        <f t="shared" si="2767"/>
        <v>0</v>
      </c>
      <c r="GO247" s="388"/>
      <c r="GP247" s="387"/>
      <c r="GQ247" s="387">
        <f t="shared" si="2768"/>
        <v>0</v>
      </c>
      <c r="GR247" s="387">
        <f t="shared" si="2769"/>
        <v>0</v>
      </c>
      <c r="GS247" s="388">
        <v>0.23915411846270695</v>
      </c>
      <c r="GT247" s="389">
        <f t="shared" si="2770"/>
        <v>0</v>
      </c>
      <c r="GU247" s="390">
        <f t="shared" si="2771"/>
        <v>0</v>
      </c>
      <c r="GV247" s="391"/>
      <c r="GW247" s="384">
        <v>8.0</v>
      </c>
      <c r="GX247" s="385" t="s">
        <v>147</v>
      </c>
      <c r="GY247" s="386" t="s">
        <v>132</v>
      </c>
      <c r="GZ247" s="386" t="s">
        <v>132</v>
      </c>
      <c r="HA247" s="387" t="str">
        <f>ADHK!HA247</f>
        <v/>
      </c>
      <c r="HB247" s="387"/>
      <c r="HC247" s="387">
        <f t="shared" si="2772"/>
        <v>0</v>
      </c>
      <c r="HD247" s="388"/>
      <c r="HE247" s="387">
        <f t="shared" si="2773"/>
        <v>0</v>
      </c>
      <c r="HF247" s="388"/>
      <c r="HG247" s="387"/>
      <c r="HH247" s="387">
        <f t="shared" si="2774"/>
        <v>0</v>
      </c>
      <c r="HI247" s="387">
        <f t="shared" si="2775"/>
        <v>0</v>
      </c>
      <c r="HJ247" s="388">
        <v>0.23915411846270695</v>
      </c>
      <c r="HK247" s="389">
        <f t="shared" si="2776"/>
        <v>0</v>
      </c>
      <c r="HL247" s="390">
        <f t="shared" si="2777"/>
        <v>0</v>
      </c>
      <c r="HM247" s="391"/>
      <c r="HN247" s="384">
        <v>8.0</v>
      </c>
      <c r="HO247" s="385" t="s">
        <v>147</v>
      </c>
      <c r="HP247" s="386" t="s">
        <v>132</v>
      </c>
      <c r="HQ247" s="386" t="s">
        <v>132</v>
      </c>
      <c r="HR247" s="387" t="str">
        <f>ADHK!HR247</f>
        <v/>
      </c>
      <c r="HS247" s="387"/>
      <c r="HT247" s="387">
        <f t="shared" si="2778"/>
        <v>0</v>
      </c>
      <c r="HU247" s="388"/>
      <c r="HV247" s="387">
        <f t="shared" si="2779"/>
        <v>0</v>
      </c>
      <c r="HW247" s="388"/>
      <c r="HX247" s="387"/>
      <c r="HY247" s="387">
        <f t="shared" si="2780"/>
        <v>0</v>
      </c>
      <c r="HZ247" s="387">
        <f t="shared" si="2781"/>
        <v>0</v>
      </c>
      <c r="IA247" s="388">
        <v>0.23915411846270695</v>
      </c>
      <c r="IB247" s="389">
        <f t="shared" si="2782"/>
        <v>0</v>
      </c>
      <c r="IC247" s="390">
        <f t="shared" si="2783"/>
        <v>0</v>
      </c>
      <c r="ID247" s="391"/>
      <c r="IE247" s="384">
        <v>8.0</v>
      </c>
      <c r="IF247" s="385" t="s">
        <v>147</v>
      </c>
      <c r="IG247" s="386" t="s">
        <v>132</v>
      </c>
      <c r="IH247" s="386" t="s">
        <v>132</v>
      </c>
      <c r="II247" s="387" t="str">
        <f>ADHK!II247</f>
        <v/>
      </c>
      <c r="IJ247" s="387"/>
      <c r="IK247" s="387">
        <f t="shared" si="2784"/>
        <v>0</v>
      </c>
      <c r="IL247" s="388"/>
      <c r="IM247" s="387">
        <f t="shared" si="2785"/>
        <v>0</v>
      </c>
      <c r="IN247" s="388"/>
      <c r="IO247" s="387"/>
      <c r="IP247" s="387">
        <f t="shared" si="2786"/>
        <v>0</v>
      </c>
      <c r="IQ247" s="387">
        <f t="shared" si="2787"/>
        <v>0</v>
      </c>
      <c r="IR247" s="388">
        <v>0.23915411846270695</v>
      </c>
      <c r="IS247" s="389">
        <f t="shared" si="2788"/>
        <v>0</v>
      </c>
      <c r="IT247" s="390">
        <f t="shared" si="2789"/>
        <v>0</v>
      </c>
      <c r="IU247" s="391"/>
      <c r="IV247" s="384">
        <v>8.0</v>
      </c>
      <c r="IW247" s="385" t="s">
        <v>147</v>
      </c>
      <c r="IX247" s="386" t="s">
        <v>132</v>
      </c>
      <c r="IY247" s="386" t="s">
        <v>132</v>
      </c>
      <c r="IZ247" s="387" t="str">
        <f>ADHK!IZ247</f>
        <v/>
      </c>
      <c r="JA247" s="387"/>
      <c r="JB247" s="387">
        <f t="shared" si="2790"/>
        <v>0</v>
      </c>
      <c r="JC247" s="388"/>
      <c r="JD247" s="387">
        <f t="shared" si="2791"/>
        <v>0</v>
      </c>
      <c r="JE247" s="388"/>
      <c r="JF247" s="387"/>
      <c r="JG247" s="387">
        <f t="shared" si="2792"/>
        <v>0</v>
      </c>
      <c r="JH247" s="387">
        <f t="shared" si="2793"/>
        <v>0</v>
      </c>
      <c r="JI247" s="388">
        <v>0.23915411846270695</v>
      </c>
      <c r="JJ247" s="389">
        <f t="shared" si="2794"/>
        <v>0</v>
      </c>
      <c r="JK247" s="390">
        <f t="shared" si="2795"/>
        <v>0</v>
      </c>
      <c r="JL247" s="391"/>
      <c r="JM247" s="384">
        <v>8.0</v>
      </c>
      <c r="JN247" s="385" t="s">
        <v>147</v>
      </c>
      <c r="JO247" s="386" t="s">
        <v>132</v>
      </c>
      <c r="JP247" s="386" t="s">
        <v>132</v>
      </c>
      <c r="JQ247" s="387" t="str">
        <f>ADHK!JQ247</f>
        <v/>
      </c>
      <c r="JR247" s="387"/>
      <c r="JS247" s="387">
        <f t="shared" si="2796"/>
        <v>0</v>
      </c>
      <c r="JT247" s="388"/>
      <c r="JU247" s="387">
        <f t="shared" si="2797"/>
        <v>0</v>
      </c>
      <c r="JV247" s="388"/>
      <c r="JW247" s="387"/>
      <c r="JX247" s="387">
        <f t="shared" si="2798"/>
        <v>0</v>
      </c>
      <c r="JY247" s="387">
        <f t="shared" si="2799"/>
        <v>0</v>
      </c>
      <c r="JZ247" s="388">
        <v>0.23915411846270695</v>
      </c>
      <c r="KA247" s="389">
        <f t="shared" si="2800"/>
        <v>0</v>
      </c>
      <c r="KB247" s="390">
        <f t="shared" si="2801"/>
        <v>0</v>
      </c>
      <c r="KC247" s="391"/>
      <c r="KD247" s="384">
        <v>8.0</v>
      </c>
      <c r="KE247" s="385" t="s">
        <v>147</v>
      </c>
      <c r="KF247" s="386" t="s">
        <v>132</v>
      </c>
      <c r="KG247" s="386" t="s">
        <v>132</v>
      </c>
      <c r="KH247" s="387" t="str">
        <f>ADHK!KH247</f>
        <v/>
      </c>
      <c r="KI247" s="387"/>
      <c r="KJ247" s="387">
        <f t="shared" si="2802"/>
        <v>0</v>
      </c>
      <c r="KK247" s="388"/>
      <c r="KL247" s="387">
        <f t="shared" si="2803"/>
        <v>0</v>
      </c>
      <c r="KM247" s="388"/>
      <c r="KN247" s="387"/>
      <c r="KO247" s="387">
        <f t="shared" si="2804"/>
        <v>0</v>
      </c>
      <c r="KP247" s="387">
        <f t="shared" si="2805"/>
        <v>0</v>
      </c>
      <c r="KQ247" s="388">
        <v>0.23915411846270695</v>
      </c>
      <c r="KR247" s="389">
        <f t="shared" si="2806"/>
        <v>0</v>
      </c>
      <c r="KS247" s="390">
        <f t="shared" si="2807"/>
        <v>0</v>
      </c>
      <c r="KT247" s="391"/>
      <c r="KU247" s="392"/>
    </row>
    <row r="248" ht="15.75" customHeight="1">
      <c r="A248" s="394"/>
      <c r="B248" s="395" t="s">
        <v>148</v>
      </c>
      <c r="C248" s="396"/>
      <c r="D248" s="396"/>
      <c r="E248" s="396"/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82"/>
      <c r="R248" s="394"/>
      <c r="S248" s="395" t="s">
        <v>148</v>
      </c>
      <c r="T248" s="396"/>
      <c r="U248" s="396"/>
      <c r="V248" s="396"/>
      <c r="W248" s="396"/>
      <c r="X248" s="396"/>
      <c r="Y248" s="396"/>
      <c r="Z248" s="396"/>
      <c r="AA248" s="396"/>
      <c r="AB248" s="396"/>
      <c r="AC248" s="396"/>
      <c r="AD248" s="396"/>
      <c r="AE248" s="396"/>
      <c r="AF248" s="396"/>
      <c r="AG248" s="396"/>
      <c r="AH248" s="382"/>
      <c r="AI248" s="394"/>
      <c r="AJ248" s="395" t="s">
        <v>148</v>
      </c>
      <c r="AK248" s="396"/>
      <c r="AL248" s="396"/>
      <c r="AM248" s="396"/>
      <c r="AN248" s="396"/>
      <c r="AO248" s="396"/>
      <c r="AP248" s="396"/>
      <c r="AQ248" s="396"/>
      <c r="AR248" s="396"/>
      <c r="AS248" s="396"/>
      <c r="AT248" s="396"/>
      <c r="AU248" s="396"/>
      <c r="AV248" s="396"/>
      <c r="AW248" s="396"/>
      <c r="AX248" s="396"/>
      <c r="AY248" s="382"/>
      <c r="AZ248" s="394"/>
      <c r="BA248" s="395" t="s">
        <v>148</v>
      </c>
      <c r="BB248" s="396"/>
      <c r="BC248" s="396"/>
      <c r="BD248" s="396"/>
      <c r="BE248" s="396"/>
      <c r="BF248" s="396"/>
      <c r="BG248" s="396"/>
      <c r="BH248" s="396"/>
      <c r="BI248" s="396"/>
      <c r="BJ248" s="396"/>
      <c r="BK248" s="396"/>
      <c r="BL248" s="396"/>
      <c r="BM248" s="396"/>
      <c r="BN248" s="396"/>
      <c r="BO248" s="396"/>
      <c r="BP248" s="382"/>
      <c r="BQ248" s="394"/>
      <c r="BR248" s="395" t="s">
        <v>148</v>
      </c>
      <c r="BS248" s="396"/>
      <c r="BT248" s="396"/>
      <c r="BU248" s="396"/>
      <c r="BV248" s="396"/>
      <c r="BW248" s="396"/>
      <c r="BX248" s="396"/>
      <c r="BY248" s="396"/>
      <c r="BZ248" s="396"/>
      <c r="CA248" s="396"/>
      <c r="CB248" s="396"/>
      <c r="CC248" s="396"/>
      <c r="CD248" s="396"/>
      <c r="CE248" s="396"/>
      <c r="CF248" s="396"/>
      <c r="CG248" s="382"/>
      <c r="CH248" s="394"/>
      <c r="CI248" s="395" t="s">
        <v>148</v>
      </c>
      <c r="CJ248" s="396"/>
      <c r="CK248" s="396"/>
      <c r="CL248" s="396"/>
      <c r="CM248" s="396"/>
      <c r="CN248" s="396"/>
      <c r="CO248" s="396"/>
      <c r="CP248" s="396"/>
      <c r="CQ248" s="396"/>
      <c r="CR248" s="396"/>
      <c r="CS248" s="396"/>
      <c r="CT248" s="396"/>
      <c r="CU248" s="396"/>
      <c r="CV248" s="396"/>
      <c r="CW248" s="396"/>
      <c r="CX248" s="382"/>
      <c r="CY248" s="394"/>
      <c r="CZ248" s="395" t="s">
        <v>148</v>
      </c>
      <c r="DA248" s="396"/>
      <c r="DB248" s="396"/>
      <c r="DC248" s="396"/>
      <c r="DD248" s="396"/>
      <c r="DE248" s="396"/>
      <c r="DF248" s="396"/>
      <c r="DG248" s="396"/>
      <c r="DH248" s="396"/>
      <c r="DI248" s="396"/>
      <c r="DJ248" s="396"/>
      <c r="DK248" s="396"/>
      <c r="DL248" s="396"/>
      <c r="DM248" s="396"/>
      <c r="DN248" s="396"/>
      <c r="DO248" s="382"/>
      <c r="DP248" s="394"/>
      <c r="DQ248" s="395" t="s">
        <v>148</v>
      </c>
      <c r="DR248" s="396"/>
      <c r="DS248" s="396"/>
      <c r="DT248" s="396"/>
      <c r="DU248" s="396"/>
      <c r="DV248" s="396"/>
      <c r="DW248" s="396"/>
      <c r="DX248" s="396"/>
      <c r="DY248" s="396"/>
      <c r="DZ248" s="396"/>
      <c r="EA248" s="396"/>
      <c r="EB248" s="396"/>
      <c r="EC248" s="396"/>
      <c r="ED248" s="396"/>
      <c r="EE248" s="396"/>
      <c r="EF248" s="382"/>
      <c r="EG248" s="394"/>
      <c r="EH248" s="395" t="s">
        <v>148</v>
      </c>
      <c r="EI248" s="396"/>
      <c r="EJ248" s="396"/>
      <c r="EK248" s="396"/>
      <c r="EL248" s="396"/>
      <c r="EM248" s="396"/>
      <c r="EN248" s="396"/>
      <c r="EO248" s="396"/>
      <c r="EP248" s="396"/>
      <c r="EQ248" s="396"/>
      <c r="ER248" s="396"/>
      <c r="ES248" s="396"/>
      <c r="ET248" s="396"/>
      <c r="EU248" s="396"/>
      <c r="EV248" s="396"/>
      <c r="EW248" s="382"/>
      <c r="EX248" s="394"/>
      <c r="EY248" s="395" t="s">
        <v>148</v>
      </c>
      <c r="EZ248" s="396"/>
      <c r="FA248" s="396"/>
      <c r="FB248" s="396"/>
      <c r="FC248" s="396"/>
      <c r="FD248" s="396"/>
      <c r="FE248" s="396"/>
      <c r="FF248" s="396"/>
      <c r="FG248" s="396"/>
      <c r="FH248" s="396"/>
      <c r="FI248" s="396"/>
      <c r="FJ248" s="396"/>
      <c r="FK248" s="396"/>
      <c r="FL248" s="396"/>
      <c r="FM248" s="396"/>
      <c r="FN248" s="382"/>
      <c r="FO248" s="394"/>
      <c r="FP248" s="395" t="s">
        <v>148</v>
      </c>
      <c r="FQ248" s="396"/>
      <c r="FR248" s="396"/>
      <c r="FS248" s="396"/>
      <c r="FT248" s="396"/>
      <c r="FU248" s="396"/>
      <c r="FV248" s="396"/>
      <c r="FW248" s="396"/>
      <c r="FX248" s="396"/>
      <c r="FY248" s="396"/>
      <c r="FZ248" s="396"/>
      <c r="GA248" s="396"/>
      <c r="GB248" s="396"/>
      <c r="GC248" s="396"/>
      <c r="GD248" s="396"/>
      <c r="GE248" s="382"/>
      <c r="GF248" s="394"/>
      <c r="GG248" s="395" t="s">
        <v>148</v>
      </c>
      <c r="GH248" s="396"/>
      <c r="GI248" s="396"/>
      <c r="GJ248" s="396"/>
      <c r="GK248" s="396"/>
      <c r="GL248" s="396"/>
      <c r="GM248" s="396"/>
      <c r="GN248" s="396"/>
      <c r="GO248" s="396"/>
      <c r="GP248" s="396"/>
      <c r="GQ248" s="396"/>
      <c r="GR248" s="396"/>
      <c r="GS248" s="396"/>
      <c r="GT248" s="396"/>
      <c r="GU248" s="396"/>
      <c r="GV248" s="382"/>
      <c r="GW248" s="394"/>
      <c r="GX248" s="395" t="s">
        <v>148</v>
      </c>
      <c r="GY248" s="396"/>
      <c r="GZ248" s="396"/>
      <c r="HA248" s="396"/>
      <c r="HB248" s="396"/>
      <c r="HC248" s="396"/>
      <c r="HD248" s="396"/>
      <c r="HE248" s="396"/>
      <c r="HF248" s="396"/>
      <c r="HG248" s="396"/>
      <c r="HH248" s="396"/>
      <c r="HI248" s="396"/>
      <c r="HJ248" s="396"/>
      <c r="HK248" s="396"/>
      <c r="HL248" s="396"/>
      <c r="HM248" s="382"/>
      <c r="HN248" s="394"/>
      <c r="HO248" s="395" t="s">
        <v>148</v>
      </c>
      <c r="HP248" s="396"/>
      <c r="HQ248" s="396"/>
      <c r="HR248" s="396"/>
      <c r="HS248" s="396"/>
      <c r="HT248" s="396"/>
      <c r="HU248" s="396"/>
      <c r="HV248" s="396"/>
      <c r="HW248" s="396"/>
      <c r="HX248" s="396"/>
      <c r="HY248" s="396"/>
      <c r="HZ248" s="396"/>
      <c r="IA248" s="396"/>
      <c r="IB248" s="396"/>
      <c r="IC248" s="396"/>
      <c r="ID248" s="382"/>
      <c r="IE248" s="394"/>
      <c r="IF248" s="395" t="s">
        <v>148</v>
      </c>
      <c r="IG248" s="396"/>
      <c r="IH248" s="396"/>
      <c r="II248" s="396"/>
      <c r="IJ248" s="396"/>
      <c r="IK248" s="396"/>
      <c r="IL248" s="396"/>
      <c r="IM248" s="396"/>
      <c r="IN248" s="396"/>
      <c r="IO248" s="396"/>
      <c r="IP248" s="396"/>
      <c r="IQ248" s="396"/>
      <c r="IR248" s="396"/>
      <c r="IS248" s="396"/>
      <c r="IT248" s="396"/>
      <c r="IU248" s="382"/>
      <c r="IV248" s="394"/>
      <c r="IW248" s="395" t="s">
        <v>148</v>
      </c>
      <c r="IX248" s="396"/>
      <c r="IY248" s="396"/>
      <c r="IZ248" s="396"/>
      <c r="JA248" s="396"/>
      <c r="JB248" s="396"/>
      <c r="JC248" s="396"/>
      <c r="JD248" s="396"/>
      <c r="JE248" s="396"/>
      <c r="JF248" s="396"/>
      <c r="JG248" s="396"/>
      <c r="JH248" s="396"/>
      <c r="JI248" s="396"/>
      <c r="JJ248" s="396"/>
      <c r="JK248" s="396"/>
      <c r="JL248" s="382"/>
      <c r="JM248" s="394"/>
      <c r="JN248" s="395" t="s">
        <v>148</v>
      </c>
      <c r="JO248" s="396"/>
      <c r="JP248" s="396"/>
      <c r="JQ248" s="396"/>
      <c r="JR248" s="396"/>
      <c r="JS248" s="396"/>
      <c r="JT248" s="396"/>
      <c r="JU248" s="396"/>
      <c r="JV248" s="396"/>
      <c r="JW248" s="396"/>
      <c r="JX248" s="396"/>
      <c r="JY248" s="396"/>
      <c r="JZ248" s="396"/>
      <c r="KA248" s="396"/>
      <c r="KB248" s="396"/>
      <c r="KC248" s="382"/>
      <c r="KD248" s="394"/>
      <c r="KE248" s="395" t="s">
        <v>148</v>
      </c>
      <c r="KF248" s="396"/>
      <c r="KG248" s="396"/>
      <c r="KH248" s="396"/>
      <c r="KI248" s="396"/>
      <c r="KJ248" s="396"/>
      <c r="KK248" s="396"/>
      <c r="KL248" s="396"/>
      <c r="KM248" s="396"/>
      <c r="KN248" s="396"/>
      <c r="KO248" s="396"/>
      <c r="KP248" s="396"/>
      <c r="KQ248" s="396"/>
      <c r="KR248" s="396"/>
      <c r="KS248" s="396"/>
      <c r="KT248" s="382"/>
      <c r="KU248" s="383"/>
    </row>
    <row r="249" ht="15.75" customHeight="1">
      <c r="A249" s="384">
        <v>1.0</v>
      </c>
      <c r="B249" s="385" t="s">
        <v>149</v>
      </c>
      <c r="C249" s="386" t="s">
        <v>132</v>
      </c>
      <c r="D249" s="386" t="s">
        <v>150</v>
      </c>
      <c r="E249" s="387">
        <f>ADHK!E249</f>
        <v>7666</v>
      </c>
      <c r="F249" s="387">
        <f>ADHK!F249</f>
        <v>6790.600294</v>
      </c>
      <c r="G249" s="387">
        <f t="shared" ref="G249:G276" si="2808">IFERROR(E249*F249/1000000,0)</f>
        <v>52.05674185</v>
      </c>
      <c r="H249" s="388"/>
      <c r="I249" s="387">
        <f t="shared" ref="I249:I276" si="2809">IFERROR(+G249*H249,"")</f>
        <v>0</v>
      </c>
      <c r="J249" s="388"/>
      <c r="K249" s="387"/>
      <c r="L249" s="387">
        <f t="shared" ref="L249:L276" si="2810">J249-K249</f>
        <v>0</v>
      </c>
      <c r="M249" s="387">
        <f t="shared" ref="M249:M276" si="2811">IFERROR(+(IF(G249="","0",G249))+(IF(I249="","0",I249))+(IF(L249="","0",L249)),"")</f>
        <v>52.05674185</v>
      </c>
      <c r="N249" s="388">
        <v>0.36319999999999997</v>
      </c>
      <c r="O249" s="389">
        <f t="shared" ref="O249:O276" si="2812">IFERROR(+N249*(M249-L249),"")</f>
        <v>18.90700864</v>
      </c>
      <c r="P249" s="390">
        <f t="shared" ref="P249:P276" si="2813">IFERROR(+(IF(M249="","0",M249))-(IF(O249="","0",O249)),"")</f>
        <v>33.14973321</v>
      </c>
      <c r="Q249" s="391"/>
      <c r="R249" s="384">
        <v>1.0</v>
      </c>
      <c r="S249" s="385" t="s">
        <v>149</v>
      </c>
      <c r="T249" s="386" t="s">
        <v>132</v>
      </c>
      <c r="U249" s="386" t="s">
        <v>150</v>
      </c>
      <c r="V249" s="387">
        <f>ADHK!V249</f>
        <v>14043</v>
      </c>
      <c r="W249" s="387">
        <f>'Produksi dan Harga'!J121</f>
        <v>7100.830893</v>
      </c>
      <c r="X249" s="387">
        <f t="shared" ref="X249:X276" si="2814">IFERROR(V249*W249/1000000,0)</f>
        <v>99.71696822</v>
      </c>
      <c r="Y249" s="388"/>
      <c r="Z249" s="387">
        <f t="shared" ref="Z249:Z276" si="2815">IFERROR(+X249*Y249,"")</f>
        <v>0</v>
      </c>
      <c r="AA249" s="388"/>
      <c r="AB249" s="387"/>
      <c r="AC249" s="387">
        <f t="shared" ref="AC249:AC276" si="2816">AA249-AB249</f>
        <v>0</v>
      </c>
      <c r="AD249" s="387">
        <f t="shared" ref="AD249:AD276" si="2817">IFERROR(+(IF(X249="","0",X249))+(IF(Z249="","0",Z249))+(IF(AC249="","0",AC249)),"")</f>
        <v>99.71696822</v>
      </c>
      <c r="AE249" s="388">
        <v>0.36319999999999997</v>
      </c>
      <c r="AF249" s="389">
        <f t="shared" ref="AF249:AF276" si="2818">IFERROR(+AE249*(AD249-AC249),"")</f>
        <v>36.21720286</v>
      </c>
      <c r="AG249" s="390">
        <f t="shared" ref="AG249:AG276" si="2819">IFERROR(+(IF(AD249="","0",AD249))-(IF(AF249="","0",AF249)),"")</f>
        <v>63.49976536</v>
      </c>
      <c r="AH249" s="391"/>
      <c r="AI249" s="384">
        <v>1.0</v>
      </c>
      <c r="AJ249" s="385" t="s">
        <v>149</v>
      </c>
      <c r="AK249" s="386" t="s">
        <v>132</v>
      </c>
      <c r="AL249" s="386" t="s">
        <v>150</v>
      </c>
      <c r="AM249" s="387">
        <f>ADHK!AM249</f>
        <v>5881</v>
      </c>
      <c r="AN249" s="387">
        <f>'Produksi dan Harga'!O121</f>
        <v>7289.593479</v>
      </c>
      <c r="AO249" s="387">
        <f t="shared" ref="AO249:AO276" si="2820">IFERROR(AM249*AN249/1000000,0)</f>
        <v>42.87009925</v>
      </c>
      <c r="AP249" s="388"/>
      <c r="AQ249" s="387">
        <f t="shared" ref="AQ249:AQ276" si="2821">IFERROR(+AO249*AP249,"")</f>
        <v>0</v>
      </c>
      <c r="AR249" s="388"/>
      <c r="AS249" s="387"/>
      <c r="AT249" s="387">
        <f t="shared" ref="AT249:AT276" si="2822">AR249-AS249</f>
        <v>0</v>
      </c>
      <c r="AU249" s="387">
        <f t="shared" ref="AU249:AU276" si="2823">IFERROR(+(IF(AO249="","0",AO249))+(IF(AQ249="","0",AQ249))+(IF(AT249="","0",AT249)),"")</f>
        <v>42.87009925</v>
      </c>
      <c r="AV249" s="388">
        <v>0.36319999999999997</v>
      </c>
      <c r="AW249" s="389">
        <f t="shared" ref="AW249:AW276" si="2824">IFERROR(+AV249*(AU249-AT249),"")</f>
        <v>15.57042005</v>
      </c>
      <c r="AX249" s="390">
        <f t="shared" ref="AX249:AX276" si="2825">IFERROR(+(IF(AU249="","0",AU249))-(IF(AW249="","0",AW249)),"")</f>
        <v>27.2996792</v>
      </c>
      <c r="AY249" s="391"/>
      <c r="AZ249" s="384">
        <v>1.0</v>
      </c>
      <c r="BA249" s="385" t="s">
        <v>149</v>
      </c>
      <c r="BB249" s="386" t="s">
        <v>132</v>
      </c>
      <c r="BC249" s="386" t="s">
        <v>150</v>
      </c>
      <c r="BD249" s="387">
        <f>ADHK!BD249</f>
        <v>8869</v>
      </c>
      <c r="BE249" s="387">
        <f>'Produksi dan Harga'!T121</f>
        <v>7609.268983</v>
      </c>
      <c r="BF249" s="387">
        <f t="shared" ref="BF249:BF276" si="2826">IFERROR(BD249*BE249/1000000,0)</f>
        <v>67.48660661</v>
      </c>
      <c r="BG249" s="388"/>
      <c r="BH249" s="387">
        <f t="shared" ref="BH249:BH276" si="2827">IFERROR(+BF249*BG249,"")</f>
        <v>0</v>
      </c>
      <c r="BI249" s="388"/>
      <c r="BJ249" s="387"/>
      <c r="BK249" s="387">
        <f t="shared" ref="BK249:BK276" si="2828">BI249-BJ249</f>
        <v>0</v>
      </c>
      <c r="BL249" s="387">
        <f t="shared" ref="BL249:BL276" si="2829">IFERROR(+(IF(BF249="","0",BF249))+(IF(BH249="","0",BH249))+(IF(BK249="","0",BK249)),"")</f>
        <v>67.48660661</v>
      </c>
      <c r="BM249" s="388">
        <v>0.36319999999999997</v>
      </c>
      <c r="BN249" s="389">
        <f t="shared" ref="BN249:BN276" si="2830">IFERROR(+BM249*(BL249-BK249),"")</f>
        <v>24.51113552</v>
      </c>
      <c r="BO249" s="390">
        <f t="shared" ref="BO249:BO276" si="2831">IFERROR(+(IF(BL249="","0",BL249))-(IF(BN249="","0",BN249)),"")</f>
        <v>42.97547109</v>
      </c>
      <c r="BP249" s="391"/>
      <c r="BQ249" s="384">
        <v>1.0</v>
      </c>
      <c r="BR249" s="385" t="s">
        <v>149</v>
      </c>
      <c r="BS249" s="386" t="s">
        <v>132</v>
      </c>
      <c r="BT249" s="386" t="s">
        <v>150</v>
      </c>
      <c r="BU249" s="387">
        <f>ADHK!BU249</f>
        <v>3064</v>
      </c>
      <c r="BV249" s="387">
        <f>'Produksi dan Harga'!Y121</f>
        <v>8024.159146</v>
      </c>
      <c r="BW249" s="387">
        <f t="shared" ref="BW249:BW276" si="2832">IFERROR(BU249*BV249/1000000,0)</f>
        <v>24.58602362</v>
      </c>
      <c r="BX249" s="388"/>
      <c r="BY249" s="387">
        <f t="shared" ref="BY249:BY276" si="2833">IFERROR(+BW249*BX249,"")</f>
        <v>0</v>
      </c>
      <c r="BZ249" s="388"/>
      <c r="CA249" s="387"/>
      <c r="CB249" s="387">
        <f t="shared" ref="CB249:CB276" si="2834">BZ249-CA249</f>
        <v>0</v>
      </c>
      <c r="CC249" s="387">
        <f t="shared" ref="CC249:CC276" si="2835">IFERROR(+(IF(BW249="","0",BW249))+(IF(BY249="","0",BY249))+(IF(CB249="","0",CB249)),"")</f>
        <v>24.58602362</v>
      </c>
      <c r="CD249" s="388">
        <v>0.36319999999999997</v>
      </c>
      <c r="CE249" s="389">
        <f t="shared" ref="CE249:CE276" si="2836">IFERROR(+CD249*(CC249-CB249),"")</f>
        <v>8.92964378</v>
      </c>
      <c r="CF249" s="390">
        <f t="shared" ref="CF249:CF276" si="2837">IFERROR(+(IF(CC249="","0",CC249))-(IF(CE249="","0",CE249)),"")</f>
        <v>15.65637984</v>
      </c>
      <c r="CG249" s="391"/>
      <c r="CH249" s="384">
        <v>1.0</v>
      </c>
      <c r="CI249" s="385" t="s">
        <v>149</v>
      </c>
      <c r="CJ249" s="386" t="s">
        <v>132</v>
      </c>
      <c r="CK249" s="386" t="s">
        <v>150</v>
      </c>
      <c r="CL249" s="387">
        <f>ADHK!CL249</f>
        <v>1194</v>
      </c>
      <c r="CM249" s="387">
        <f>'Produksi dan Harga'!AD121</f>
        <v>8383.210578</v>
      </c>
      <c r="CN249" s="387">
        <f t="shared" ref="CN249:CN276" si="2838">IFERROR(CL249*CM249/1000000,0)</f>
        <v>10.00955343</v>
      </c>
      <c r="CO249" s="388"/>
      <c r="CP249" s="387">
        <f t="shared" ref="CP249:CP276" si="2839">IFERROR(+CN249*CO249,"")</f>
        <v>0</v>
      </c>
      <c r="CQ249" s="388"/>
      <c r="CR249" s="387"/>
      <c r="CS249" s="387">
        <f t="shared" ref="CS249:CS276" si="2840">CQ249-CR249</f>
        <v>0</v>
      </c>
      <c r="CT249" s="387">
        <f t="shared" ref="CT249:CT276" si="2841">IFERROR(+(IF(CN249="","0",CN249))+(IF(CP249="","0",CP249))+(IF(CS249="","0",CS249)),"")</f>
        <v>10.00955343</v>
      </c>
      <c r="CU249" s="388">
        <v>0.36319999999999997</v>
      </c>
      <c r="CV249" s="389">
        <f t="shared" ref="CV249:CV276" si="2842">IFERROR(+CU249*(CT249-CS249),"")</f>
        <v>3.635469806</v>
      </c>
      <c r="CW249" s="390">
        <f t="shared" ref="CW249:CW276" si="2843">IFERROR(+(IF(CT249="","0",CT249))-(IF(CV249="","0",CV249)),"")</f>
        <v>6.374083624</v>
      </c>
      <c r="CX249" s="391"/>
      <c r="CY249" s="384">
        <v>1.0</v>
      </c>
      <c r="CZ249" s="385" t="s">
        <v>149</v>
      </c>
      <c r="DA249" s="386" t="s">
        <v>132</v>
      </c>
      <c r="DB249" s="386" t="s">
        <v>150</v>
      </c>
      <c r="DC249" s="387">
        <f>ADHK!DC249</f>
        <v>1073</v>
      </c>
      <c r="DD249" s="387">
        <f>'Produksi dan Harga'!AI121</f>
        <v>8976.482067</v>
      </c>
      <c r="DE249" s="387">
        <f t="shared" ref="DE249:DE276" si="2844">IFERROR(DC249*DD249/1000000,0)</f>
        <v>9.631765258</v>
      </c>
      <c r="DF249" s="388"/>
      <c r="DG249" s="387">
        <f t="shared" ref="DG249:DG276" si="2845">IFERROR(+DE249*DF249,"")</f>
        <v>0</v>
      </c>
      <c r="DH249" s="388"/>
      <c r="DI249" s="387"/>
      <c r="DJ249" s="387">
        <f t="shared" ref="DJ249:DJ276" si="2846">DH249-DI249</f>
        <v>0</v>
      </c>
      <c r="DK249" s="387">
        <f t="shared" ref="DK249:DK276" si="2847">IFERROR(+(IF(DE249="","0",DE249))+(IF(DG249="","0",DG249))+(IF(DJ249="","0",DJ249)),"")</f>
        <v>9.631765258</v>
      </c>
      <c r="DL249" s="388">
        <v>0.36319999999999997</v>
      </c>
      <c r="DM249" s="389">
        <f t="shared" ref="DM249:DM276" si="2848">IFERROR(+DL249*(DK249-DJ249),"")</f>
        <v>3.498257142</v>
      </c>
      <c r="DN249" s="390">
        <f t="shared" ref="DN249:DN276" si="2849">IFERROR(+(IF(DK249="","0",DK249))-(IF(DM249="","0",DM249)),"")</f>
        <v>6.133508116</v>
      </c>
      <c r="DO249" s="391"/>
      <c r="DP249" s="384">
        <v>1.0</v>
      </c>
      <c r="DQ249" s="385" t="s">
        <v>149</v>
      </c>
      <c r="DR249" s="386" t="s">
        <v>132</v>
      </c>
      <c r="DS249" s="386" t="s">
        <v>150</v>
      </c>
      <c r="DT249" s="387">
        <f>ADHK!DT249</f>
        <v>788</v>
      </c>
      <c r="DU249" s="387">
        <f>'Produksi dan Harga'!AN121</f>
        <v>9102.529632</v>
      </c>
      <c r="DV249" s="387">
        <f t="shared" ref="DV249:DV276" si="2850">IFERROR(DT249*DU249/1000000,0)</f>
        <v>7.17279335</v>
      </c>
      <c r="DW249" s="388"/>
      <c r="DX249" s="387">
        <f t="shared" ref="DX249:DX276" si="2851">IFERROR(+DV249*DW249,"")</f>
        <v>0</v>
      </c>
      <c r="DY249" s="388"/>
      <c r="DZ249" s="387"/>
      <c r="EA249" s="387">
        <f t="shared" ref="EA249:EA276" si="2852">DY249-DZ249</f>
        <v>0</v>
      </c>
      <c r="EB249" s="387">
        <f t="shared" ref="EB249:EB276" si="2853">IFERROR(+(IF(DV249="","0",DV249))+(IF(DX249="","0",DX249))+(IF(EA249="","0",EA249)),"")</f>
        <v>7.17279335</v>
      </c>
      <c r="EC249" s="388">
        <v>0.36319999999999997</v>
      </c>
      <c r="ED249" s="389">
        <f t="shared" ref="ED249:ED276" si="2854">IFERROR(+EC249*(EB249-EA249),"")</f>
        <v>2.605158545</v>
      </c>
      <c r="EE249" s="390">
        <f t="shared" ref="EE249:EE276" si="2855">IFERROR(+(IF(EB249="","0",EB249))-(IF(ED249="","0",ED249)),"")</f>
        <v>4.567634805</v>
      </c>
      <c r="EF249" s="391"/>
      <c r="EG249" s="384">
        <v>1.0</v>
      </c>
      <c r="EH249" s="385" t="s">
        <v>149</v>
      </c>
      <c r="EI249" s="386" t="s">
        <v>132</v>
      </c>
      <c r="EJ249" s="386" t="s">
        <v>150</v>
      </c>
      <c r="EK249" s="387">
        <f>ADHK!EK249</f>
        <v>271</v>
      </c>
      <c r="EL249" s="387">
        <f>'Produksi dan Harga'!AS121</f>
        <v>9139.383359</v>
      </c>
      <c r="EM249" s="387">
        <f t="shared" ref="EM249:EM276" si="2856">IFERROR(EK249*EL249/1000000,0)</f>
        <v>2.47677289</v>
      </c>
      <c r="EN249" s="388"/>
      <c r="EO249" s="387">
        <f t="shared" ref="EO249:EO276" si="2857">IFERROR(+EM249*EN249,"")</f>
        <v>0</v>
      </c>
      <c r="EP249" s="388"/>
      <c r="EQ249" s="387"/>
      <c r="ER249" s="387">
        <f t="shared" ref="ER249:ER276" si="2858">EP249-EQ249</f>
        <v>0</v>
      </c>
      <c r="ES249" s="387">
        <f t="shared" ref="ES249:ES276" si="2859">IFERROR(+(IF(EM249="","0",EM249))+(IF(EO249="","0",EO249))+(IF(ER249="","0",ER249)),"")</f>
        <v>2.47677289</v>
      </c>
      <c r="ET249" s="388">
        <v>0.36319999999999997</v>
      </c>
      <c r="EU249" s="389">
        <f t="shared" ref="EU249:EU276" si="2860">IFERROR(+ET249*(ES249-ER249),"")</f>
        <v>0.8995639137</v>
      </c>
      <c r="EV249" s="390">
        <f t="shared" ref="EV249:EV276" si="2861">IFERROR(+(IF(ES249="","0",ES249))-(IF(EU249="","0",EU249)),"")</f>
        <v>1.577208976</v>
      </c>
      <c r="EW249" s="391"/>
      <c r="EX249" s="384">
        <v>1.0</v>
      </c>
      <c r="EY249" s="385" t="s">
        <v>149</v>
      </c>
      <c r="EZ249" s="386" t="s">
        <v>132</v>
      </c>
      <c r="FA249" s="386" t="s">
        <v>150</v>
      </c>
      <c r="FB249" s="387">
        <f>ADHK!FB249</f>
        <v>3324</v>
      </c>
      <c r="FC249" s="387">
        <f>'Produksi dan Harga'!AX121</f>
        <v>9362.066191</v>
      </c>
      <c r="FD249" s="387">
        <f t="shared" ref="FD249:FD276" si="2862">IFERROR(FB249*FC249/1000000,0)</f>
        <v>31.11950802</v>
      </c>
      <c r="FE249" s="388"/>
      <c r="FF249" s="387">
        <f t="shared" ref="FF249:FF276" si="2863">IFERROR(+FD249*FE249,"")</f>
        <v>0</v>
      </c>
      <c r="FG249" s="388"/>
      <c r="FH249" s="387"/>
      <c r="FI249" s="387">
        <f t="shared" ref="FI249:FI276" si="2864">FG249-FH249</f>
        <v>0</v>
      </c>
      <c r="FJ249" s="387">
        <f t="shared" ref="FJ249:FJ276" si="2865">IFERROR(+(IF(FD249="","0",FD249))+(IF(FF249="","0",FF249))+(IF(FI249="","0",FI249)),"")</f>
        <v>31.11950802</v>
      </c>
      <c r="FK249" s="388">
        <v>0.36319999999999997</v>
      </c>
      <c r="FL249" s="389">
        <f t="shared" ref="FL249:FL276" si="2866">IFERROR(+FK249*(FJ249-FI249),"")</f>
        <v>11.30260531</v>
      </c>
      <c r="FM249" s="390">
        <f t="shared" ref="FM249:FM276" si="2867">IFERROR(+(IF(FJ249="","0",FJ249))-(IF(FL249="","0",FL249)),"")</f>
        <v>19.81690271</v>
      </c>
      <c r="FN249" s="391"/>
      <c r="FO249" s="384">
        <v>1.0</v>
      </c>
      <c r="FP249" s="385" t="s">
        <v>149</v>
      </c>
      <c r="FQ249" s="386" t="s">
        <v>132</v>
      </c>
      <c r="FR249" s="386" t="s">
        <v>150</v>
      </c>
      <c r="FS249" s="387">
        <f>ADHK!FS249</f>
        <v>317</v>
      </c>
      <c r="FT249" s="387">
        <f>'Produksi dan Harga'!BC121</f>
        <v>9805.351479</v>
      </c>
      <c r="FU249" s="387">
        <f t="shared" ref="FU249:FU276" si="2868">IFERROR(FS249*FT249/1000000,0)</f>
        <v>3.108296419</v>
      </c>
      <c r="FV249" s="388"/>
      <c r="FW249" s="387">
        <f t="shared" ref="FW249:FW276" si="2869">IFERROR(+FU249*FV249,"")</f>
        <v>0</v>
      </c>
      <c r="FX249" s="388"/>
      <c r="FY249" s="387"/>
      <c r="FZ249" s="387">
        <f t="shared" ref="FZ249:FZ276" si="2870">FX249-FY249</f>
        <v>0</v>
      </c>
      <c r="GA249" s="387">
        <f t="shared" ref="GA249:GA276" si="2871">IFERROR(+(IF(FU249="","0",FU249))+(IF(FW249="","0",FW249))+(IF(FZ249="","0",FZ249)),"")</f>
        <v>3.108296419</v>
      </c>
      <c r="GB249" s="388">
        <v>0.36319999999999997</v>
      </c>
      <c r="GC249" s="389">
        <f t="shared" ref="GC249:GC276" si="2872">IFERROR(+GB249*(GA249-FZ249),"")</f>
        <v>1.128933259</v>
      </c>
      <c r="GD249" s="390">
        <f t="shared" ref="GD249:GD276" si="2873">IFERROR(+(IF(GA249="","0",GA249))-(IF(GC249="","0",GC249)),"")</f>
        <v>1.979363159</v>
      </c>
      <c r="GE249" s="391"/>
      <c r="GF249" s="384">
        <v>1.0</v>
      </c>
      <c r="GG249" s="385" t="s">
        <v>149</v>
      </c>
      <c r="GH249" s="386" t="s">
        <v>132</v>
      </c>
      <c r="GI249" s="386" t="s">
        <v>150</v>
      </c>
      <c r="GJ249" s="387">
        <f>ADHK!GJ249</f>
        <v>653</v>
      </c>
      <c r="GK249" s="387">
        <f>'Produksi dan Harga'!BH121</f>
        <v>9774.281723</v>
      </c>
      <c r="GL249" s="387">
        <f t="shared" ref="GL249:GL276" si="2874">IFERROR(GJ249*GK249/1000000,0)</f>
        <v>6.382605965</v>
      </c>
      <c r="GM249" s="388"/>
      <c r="GN249" s="387">
        <f t="shared" ref="GN249:GN276" si="2875">IFERROR(+GL249*GM249,"")</f>
        <v>0</v>
      </c>
      <c r="GO249" s="388"/>
      <c r="GP249" s="387"/>
      <c r="GQ249" s="387">
        <f t="shared" ref="GQ249:GQ276" si="2876">GO249-GP249</f>
        <v>0</v>
      </c>
      <c r="GR249" s="387">
        <f t="shared" ref="GR249:GR276" si="2877">IFERROR(+(IF(GL249="","0",GL249))+(IF(GN249="","0",GN249))+(IF(GQ249="","0",GQ249)),"")</f>
        <v>6.382605965</v>
      </c>
      <c r="GS249" s="388">
        <v>0.36319999999999997</v>
      </c>
      <c r="GT249" s="389">
        <f t="shared" ref="GT249:GT276" si="2878">IFERROR(+GS249*(GR249-GQ249),"")</f>
        <v>2.318162487</v>
      </c>
      <c r="GU249" s="390">
        <f t="shared" ref="GU249:GU276" si="2879">IFERROR(+(IF(GR249="","0",GR249))-(IF(GT249="","0",GT249)),"")</f>
        <v>4.064443479</v>
      </c>
      <c r="GV249" s="391"/>
      <c r="GW249" s="384">
        <v>1.0</v>
      </c>
      <c r="GX249" s="385" t="s">
        <v>149</v>
      </c>
      <c r="GY249" s="386" t="s">
        <v>132</v>
      </c>
      <c r="GZ249" s="386" t="s">
        <v>150</v>
      </c>
      <c r="HA249" s="387">
        <f>ADHK!HA249</f>
        <v>1315</v>
      </c>
      <c r="HB249" s="387">
        <f>'Produksi dan Harga'!BM121</f>
        <v>10642.49608</v>
      </c>
      <c r="HC249" s="387">
        <f t="shared" ref="HC249:HC276" si="2880">IFERROR(HA249*HB249/1000000,0)</f>
        <v>13.99488234</v>
      </c>
      <c r="HD249" s="388"/>
      <c r="HE249" s="387">
        <f t="shared" ref="HE249:HE276" si="2881">IFERROR(+HC249*HD249,"")</f>
        <v>0</v>
      </c>
      <c r="HF249" s="388"/>
      <c r="HG249" s="387"/>
      <c r="HH249" s="387">
        <f t="shared" ref="HH249:HH276" si="2882">HF249-HG249</f>
        <v>0</v>
      </c>
      <c r="HI249" s="387">
        <f t="shared" ref="HI249:HI276" si="2883">IFERROR(+(IF(HC249="","0",HC249))+(IF(HE249="","0",HE249))+(IF(HH249="","0",HH249)),"")</f>
        <v>13.99488234</v>
      </c>
      <c r="HJ249" s="388">
        <v>0.36319999999999997</v>
      </c>
      <c r="HK249" s="389">
        <f t="shared" ref="HK249:HK276" si="2884">IFERROR(+HJ249*(HI249-HH249),"")</f>
        <v>5.082941266</v>
      </c>
      <c r="HL249" s="390">
        <f t="shared" ref="HL249:HL276" si="2885">IFERROR(+(IF(HI249="","0",HI249))-(IF(HK249="","0",HK249)),"")</f>
        <v>8.911941075</v>
      </c>
      <c r="HM249" s="391"/>
      <c r="HN249" s="384">
        <v>1.0</v>
      </c>
      <c r="HO249" s="385" t="s">
        <v>149</v>
      </c>
      <c r="HP249" s="386" t="s">
        <v>132</v>
      </c>
      <c r="HQ249" s="386" t="s">
        <v>150</v>
      </c>
      <c r="HR249" s="387">
        <f>ADHK!HR249</f>
        <v>500</v>
      </c>
      <c r="HS249" s="387">
        <f>'Produksi dan Harga'!BR121</f>
        <v>11694.3826</v>
      </c>
      <c r="HT249" s="387">
        <f t="shared" ref="HT249:HT276" si="2886">IFERROR(HR249*HS249/1000000,0)</f>
        <v>5.847191301</v>
      </c>
      <c r="HU249" s="388"/>
      <c r="HV249" s="387">
        <f t="shared" ref="HV249:HV276" si="2887">IFERROR(+HT249*HU249,"")</f>
        <v>0</v>
      </c>
      <c r="HW249" s="388"/>
      <c r="HX249" s="387"/>
      <c r="HY249" s="387">
        <f t="shared" ref="HY249:HY276" si="2888">HW249-HX249</f>
        <v>0</v>
      </c>
      <c r="HZ249" s="387">
        <f t="shared" ref="HZ249:HZ276" si="2889">IFERROR(+(IF(HT249="","0",HT249))+(IF(HV249="","0",HV249))+(IF(HY249="","0",HY249)),"")</f>
        <v>5.847191301</v>
      </c>
      <c r="IA249" s="388">
        <v>0.36319999999999997</v>
      </c>
      <c r="IB249" s="389">
        <f t="shared" ref="IB249:IB276" si="2890">IFERROR(+IA249*(HZ249-HY249),"")</f>
        <v>2.123699881</v>
      </c>
      <c r="IC249" s="390">
        <f t="shared" ref="IC249:IC276" si="2891">IFERROR(+(IF(HZ249="","0",HZ249))-(IF(IB249="","0",IB249)),"")</f>
        <v>3.723491421</v>
      </c>
      <c r="ID249" s="391"/>
      <c r="IE249" s="384">
        <v>1.0</v>
      </c>
      <c r="IF249" s="385" t="s">
        <v>149</v>
      </c>
      <c r="IG249" s="386" t="s">
        <v>132</v>
      </c>
      <c r="IH249" s="386" t="s">
        <v>150</v>
      </c>
      <c r="II249" s="387">
        <f>ADHK!II249</f>
        <v>681</v>
      </c>
      <c r="IJ249" s="387">
        <f>'Produksi dan Harga'!BW121</f>
        <v>12306.30997</v>
      </c>
      <c r="IK249" s="387">
        <f t="shared" ref="IK249:IK276" si="2892">IFERROR(II249*IJ249/1000000,0)</f>
        <v>8.380597089</v>
      </c>
      <c r="IL249" s="388"/>
      <c r="IM249" s="387">
        <f t="shared" ref="IM249:IM276" si="2893">IFERROR(+IK249*IL249,"")</f>
        <v>0</v>
      </c>
      <c r="IN249" s="388"/>
      <c r="IO249" s="387"/>
      <c r="IP249" s="387">
        <f t="shared" ref="IP249:IP276" si="2894">IN249-IO249</f>
        <v>0</v>
      </c>
      <c r="IQ249" s="387">
        <f t="shared" ref="IQ249:IQ276" si="2895">IFERROR(+(IF(IK249="","0",IK249))+(IF(IM249="","0",IM249))+(IF(IP249="","0",IP249)),"")</f>
        <v>8.380597089</v>
      </c>
      <c r="IR249" s="388">
        <v>0.36319999999999997</v>
      </c>
      <c r="IS249" s="389">
        <f t="shared" ref="IS249:IS276" si="2896">IFERROR(+IR249*(IQ249-IP249),"")</f>
        <v>3.043832863</v>
      </c>
      <c r="IT249" s="390">
        <f t="shared" ref="IT249:IT276" si="2897">IFERROR(+(IF(IQ249="","0",IQ249))-(IF(IS249="","0",IS249)),"")</f>
        <v>5.336764226</v>
      </c>
      <c r="IU249" s="391"/>
      <c r="IV249" s="384">
        <v>1.0</v>
      </c>
      <c r="IW249" s="385" t="s">
        <v>149</v>
      </c>
      <c r="IX249" s="386" t="s">
        <v>132</v>
      </c>
      <c r="IY249" s="386" t="s">
        <v>150</v>
      </c>
      <c r="IZ249" s="387">
        <f>ADHK!IZ249</f>
        <v>372</v>
      </c>
      <c r="JA249" s="387">
        <f>'Produksi dan Harga'!CB121</f>
        <v>12945.04949</v>
      </c>
      <c r="JB249" s="387">
        <f t="shared" ref="JB249:JB276" si="2898">IFERROR(IZ249*JA249/1000000,0)</f>
        <v>4.815558409</v>
      </c>
      <c r="JC249" s="388"/>
      <c r="JD249" s="387">
        <f t="shared" ref="JD249:JD276" si="2899">IFERROR(+JB249*JC249,"")</f>
        <v>0</v>
      </c>
      <c r="JE249" s="388"/>
      <c r="JF249" s="387"/>
      <c r="JG249" s="387">
        <f t="shared" ref="JG249:JG276" si="2900">JE249-JF249</f>
        <v>0</v>
      </c>
      <c r="JH249" s="387">
        <f t="shared" ref="JH249:JH276" si="2901">IFERROR(+(IF(JB249="","0",JB249))+(IF(JD249="","0",JD249))+(IF(JG249="","0",JG249)),"")</f>
        <v>4.815558409</v>
      </c>
      <c r="JI249" s="388">
        <v>0.36319999999999997</v>
      </c>
      <c r="JJ249" s="389">
        <f t="shared" ref="JJ249:JJ276" si="2902">IFERROR(+JI249*(JH249-JG249),"")</f>
        <v>1.749010814</v>
      </c>
      <c r="JK249" s="390">
        <f t="shared" ref="JK249:JK276" si="2903">IFERROR(+(IF(JH249="","0",JH249))-(IF(JJ249="","0",JJ249)),"")</f>
        <v>3.066547595</v>
      </c>
      <c r="JL249" s="391"/>
      <c r="JM249" s="384">
        <v>1.0</v>
      </c>
      <c r="JN249" s="385" t="s">
        <v>149</v>
      </c>
      <c r="JO249" s="386" t="s">
        <v>132</v>
      </c>
      <c r="JP249" s="386" t="s">
        <v>150</v>
      </c>
      <c r="JQ249" s="387" t="str">
        <f>ADHK!JQ249</f>
        <v/>
      </c>
      <c r="JR249" s="387"/>
      <c r="JS249" s="387">
        <f t="shared" ref="JS249:JS276" si="2904">IFERROR(JQ249*JR249/1000000,0)</f>
        <v>0</v>
      </c>
      <c r="JT249" s="388"/>
      <c r="JU249" s="387">
        <f t="shared" ref="JU249:JU276" si="2905">IFERROR(+JS249*JT249,"")</f>
        <v>0</v>
      </c>
      <c r="JV249" s="388"/>
      <c r="JW249" s="387"/>
      <c r="JX249" s="387">
        <f t="shared" ref="JX249:JX276" si="2906">JV249-JW249</f>
        <v>0</v>
      </c>
      <c r="JY249" s="387">
        <f t="shared" ref="JY249:JY276" si="2907">IFERROR(+(IF(JS249="","0",JS249))+(IF(JU249="","0",JU249))+(IF(JX249="","0",JX249)),"")</f>
        <v>0</v>
      </c>
      <c r="JZ249" s="388">
        <v>0.36319999999999997</v>
      </c>
      <c r="KA249" s="389">
        <f t="shared" ref="KA249:KA276" si="2908">IFERROR(+JZ249*(JY249-JX249),"")</f>
        <v>0</v>
      </c>
      <c r="KB249" s="390">
        <f t="shared" ref="KB249:KB276" si="2909">IFERROR(+(IF(JY249="","0",JY249))-(IF(KA249="","0",KA249)),"")</f>
        <v>0</v>
      </c>
      <c r="KC249" s="391"/>
      <c r="KD249" s="384">
        <v>1.0</v>
      </c>
      <c r="KE249" s="385" t="s">
        <v>149</v>
      </c>
      <c r="KF249" s="386" t="s">
        <v>132</v>
      </c>
      <c r="KG249" s="386" t="s">
        <v>150</v>
      </c>
      <c r="KH249" s="387" t="str">
        <f>ADHK!KH249</f>
        <v/>
      </c>
      <c r="KI249" s="387"/>
      <c r="KJ249" s="387">
        <f t="shared" ref="KJ249:KJ276" si="2910">IFERROR(KH249*KI249/1000000,0)</f>
        <v>0</v>
      </c>
      <c r="KK249" s="388"/>
      <c r="KL249" s="387">
        <f t="shared" ref="KL249:KL276" si="2911">IFERROR(+KJ249*KK249,"")</f>
        <v>0</v>
      </c>
      <c r="KM249" s="388"/>
      <c r="KN249" s="387"/>
      <c r="KO249" s="387">
        <f t="shared" ref="KO249:KO276" si="2912">KM249-KN249</f>
        <v>0</v>
      </c>
      <c r="KP249" s="387">
        <f t="shared" ref="KP249:KP276" si="2913">IFERROR(+(IF(KJ249="","0",KJ249))+(IF(KL249="","0",KL249))+(IF(KO249="","0",KO249)),"")</f>
        <v>0</v>
      </c>
      <c r="KQ249" s="388">
        <v>0.36319999999999997</v>
      </c>
      <c r="KR249" s="389">
        <f t="shared" ref="KR249:KR276" si="2914">IFERROR(+KQ249*(KP249-KO249),"")</f>
        <v>0</v>
      </c>
      <c r="KS249" s="390">
        <f t="shared" ref="KS249:KS276" si="2915">IFERROR(+(IF(KP249="","0",KP249))-(IF(KR249="","0",KR249)),"")</f>
        <v>0</v>
      </c>
      <c r="KT249" s="391"/>
      <c r="KU249" s="392"/>
    </row>
    <row r="250" ht="15.75" customHeight="1">
      <c r="A250" s="384">
        <v>2.0</v>
      </c>
      <c r="B250" s="385" t="s">
        <v>151</v>
      </c>
      <c r="C250" s="386" t="s">
        <v>132</v>
      </c>
      <c r="D250" s="386" t="s">
        <v>150</v>
      </c>
      <c r="E250" s="387">
        <f>ADHK!E250</f>
        <v>5357</v>
      </c>
      <c r="F250" s="387">
        <f>ADHK!F250</f>
        <v>5139.737805</v>
      </c>
      <c r="G250" s="387">
        <f t="shared" si="2808"/>
        <v>27.53357542</v>
      </c>
      <c r="H250" s="388"/>
      <c r="I250" s="387">
        <f t="shared" si="2809"/>
        <v>0</v>
      </c>
      <c r="J250" s="388"/>
      <c r="K250" s="387"/>
      <c r="L250" s="387">
        <f t="shared" si="2810"/>
        <v>0</v>
      </c>
      <c r="M250" s="387">
        <f t="shared" si="2811"/>
        <v>27.53357542</v>
      </c>
      <c r="N250" s="388">
        <v>0.36319999999999997</v>
      </c>
      <c r="O250" s="389">
        <f t="shared" si="2812"/>
        <v>10.00019459</v>
      </c>
      <c r="P250" s="390">
        <f t="shared" si="2813"/>
        <v>17.53338083</v>
      </c>
      <c r="Q250" s="391"/>
      <c r="R250" s="384">
        <v>2.0</v>
      </c>
      <c r="S250" s="385" t="s">
        <v>151</v>
      </c>
      <c r="T250" s="386" t="s">
        <v>132</v>
      </c>
      <c r="U250" s="386" t="s">
        <v>150</v>
      </c>
      <c r="V250" s="387">
        <f>ADHK!V250</f>
        <v>1461</v>
      </c>
      <c r="W250" s="387">
        <f>'Produksi dan Harga'!J122</f>
        <v>5374.548259</v>
      </c>
      <c r="X250" s="387">
        <f t="shared" si="2814"/>
        <v>7.852215007</v>
      </c>
      <c r="Y250" s="388"/>
      <c r="Z250" s="387">
        <f t="shared" si="2815"/>
        <v>0</v>
      </c>
      <c r="AA250" s="388"/>
      <c r="AB250" s="387"/>
      <c r="AC250" s="387">
        <f t="shared" si="2816"/>
        <v>0</v>
      </c>
      <c r="AD250" s="387">
        <f t="shared" si="2817"/>
        <v>7.852215007</v>
      </c>
      <c r="AE250" s="388">
        <v>0.36319999999999997</v>
      </c>
      <c r="AF250" s="389">
        <f t="shared" si="2818"/>
        <v>2.85192449</v>
      </c>
      <c r="AG250" s="390">
        <f t="shared" si="2819"/>
        <v>5.000290516</v>
      </c>
      <c r="AH250" s="391"/>
      <c r="AI250" s="384">
        <v>2.0</v>
      </c>
      <c r="AJ250" s="385" t="s">
        <v>151</v>
      </c>
      <c r="AK250" s="386" t="s">
        <v>132</v>
      </c>
      <c r="AL250" s="386" t="s">
        <v>150</v>
      </c>
      <c r="AM250" s="387">
        <f>ADHK!AM250</f>
        <v>3003</v>
      </c>
      <c r="AN250" s="387">
        <f>'Produksi dan Harga'!O122</f>
        <v>5517.420783</v>
      </c>
      <c r="AO250" s="387">
        <f t="shared" si="2820"/>
        <v>16.56881461</v>
      </c>
      <c r="AP250" s="388"/>
      <c r="AQ250" s="387">
        <f t="shared" si="2821"/>
        <v>0</v>
      </c>
      <c r="AR250" s="388"/>
      <c r="AS250" s="387"/>
      <c r="AT250" s="387">
        <f t="shared" si="2822"/>
        <v>0</v>
      </c>
      <c r="AU250" s="387">
        <f t="shared" si="2823"/>
        <v>16.56881461</v>
      </c>
      <c r="AV250" s="388">
        <v>0.36319999999999997</v>
      </c>
      <c r="AW250" s="389">
        <f t="shared" si="2824"/>
        <v>6.017793467</v>
      </c>
      <c r="AX250" s="390">
        <f t="shared" si="2825"/>
        <v>10.55102114</v>
      </c>
      <c r="AY250" s="391"/>
      <c r="AZ250" s="384">
        <v>2.0</v>
      </c>
      <c r="BA250" s="385" t="s">
        <v>151</v>
      </c>
      <c r="BB250" s="386" t="s">
        <v>132</v>
      </c>
      <c r="BC250" s="386" t="s">
        <v>150</v>
      </c>
      <c r="BD250" s="387">
        <f>ADHK!BD250</f>
        <v>1898</v>
      </c>
      <c r="BE250" s="387">
        <f>'Produksi dan Harga'!T122</f>
        <v>5759.379992</v>
      </c>
      <c r="BF250" s="387">
        <f t="shared" si="2826"/>
        <v>10.93130322</v>
      </c>
      <c r="BG250" s="388"/>
      <c r="BH250" s="387">
        <f t="shared" si="2827"/>
        <v>0</v>
      </c>
      <c r="BI250" s="388"/>
      <c r="BJ250" s="387"/>
      <c r="BK250" s="387">
        <f t="shared" si="2828"/>
        <v>0</v>
      </c>
      <c r="BL250" s="387">
        <f t="shared" si="2829"/>
        <v>10.93130322</v>
      </c>
      <c r="BM250" s="388">
        <v>0.36319999999999997</v>
      </c>
      <c r="BN250" s="389">
        <f t="shared" si="2830"/>
        <v>3.970249331</v>
      </c>
      <c r="BO250" s="390">
        <f t="shared" si="2831"/>
        <v>6.961053893</v>
      </c>
      <c r="BP250" s="391"/>
      <c r="BQ250" s="384">
        <v>2.0</v>
      </c>
      <c r="BR250" s="385" t="s">
        <v>151</v>
      </c>
      <c r="BS250" s="386" t="s">
        <v>132</v>
      </c>
      <c r="BT250" s="386" t="s">
        <v>150</v>
      </c>
      <c r="BU250" s="387">
        <f>ADHK!BU250</f>
        <v>617</v>
      </c>
      <c r="BV250" s="387">
        <f>'Produksi dan Harga'!Y122</f>
        <v>6073.406228</v>
      </c>
      <c r="BW250" s="387">
        <f t="shared" si="2832"/>
        <v>3.747291643</v>
      </c>
      <c r="BX250" s="388"/>
      <c r="BY250" s="387">
        <f t="shared" si="2833"/>
        <v>0</v>
      </c>
      <c r="BZ250" s="388"/>
      <c r="CA250" s="387"/>
      <c r="CB250" s="387">
        <f t="shared" si="2834"/>
        <v>0</v>
      </c>
      <c r="CC250" s="387">
        <f t="shared" si="2835"/>
        <v>3.747291643</v>
      </c>
      <c r="CD250" s="388">
        <v>0.36319999999999997</v>
      </c>
      <c r="CE250" s="389">
        <f t="shared" si="2836"/>
        <v>1.361016325</v>
      </c>
      <c r="CF250" s="390">
        <f t="shared" si="2837"/>
        <v>2.386275318</v>
      </c>
      <c r="CG250" s="391"/>
      <c r="CH250" s="384">
        <v>2.0</v>
      </c>
      <c r="CI250" s="385" t="s">
        <v>151</v>
      </c>
      <c r="CJ250" s="386" t="s">
        <v>132</v>
      </c>
      <c r="CK250" s="386" t="s">
        <v>150</v>
      </c>
      <c r="CL250" s="387">
        <f>ADHK!CL250</f>
        <v>279</v>
      </c>
      <c r="CM250" s="387">
        <f>'Produksi dan Harga'!AD122</f>
        <v>6345.168685</v>
      </c>
      <c r="CN250" s="387">
        <f t="shared" si="2838"/>
        <v>1.770302063</v>
      </c>
      <c r="CO250" s="388"/>
      <c r="CP250" s="387">
        <f t="shared" si="2839"/>
        <v>0</v>
      </c>
      <c r="CQ250" s="388"/>
      <c r="CR250" s="387"/>
      <c r="CS250" s="387">
        <f t="shared" si="2840"/>
        <v>0</v>
      </c>
      <c r="CT250" s="387">
        <f t="shared" si="2841"/>
        <v>1.770302063</v>
      </c>
      <c r="CU250" s="388">
        <v>0.36319999999999997</v>
      </c>
      <c r="CV250" s="389">
        <f t="shared" si="2842"/>
        <v>0.6429737093</v>
      </c>
      <c r="CW250" s="390">
        <f t="shared" si="2843"/>
        <v>1.127328354</v>
      </c>
      <c r="CX250" s="391"/>
      <c r="CY250" s="384">
        <v>2.0</v>
      </c>
      <c r="CZ250" s="385" t="s">
        <v>151</v>
      </c>
      <c r="DA250" s="386" t="s">
        <v>132</v>
      </c>
      <c r="DB250" s="386" t="s">
        <v>150</v>
      </c>
      <c r="DC250" s="387">
        <f>ADHK!DC250</f>
        <v>395</v>
      </c>
      <c r="DD250" s="387">
        <f>'Produksi dan Harga'!AI122</f>
        <v>6794.209973</v>
      </c>
      <c r="DE250" s="387">
        <f t="shared" si="2844"/>
        <v>2.683712939</v>
      </c>
      <c r="DF250" s="388"/>
      <c r="DG250" s="387">
        <f t="shared" si="2845"/>
        <v>0</v>
      </c>
      <c r="DH250" s="388"/>
      <c r="DI250" s="387"/>
      <c r="DJ250" s="387">
        <f t="shared" si="2846"/>
        <v>0</v>
      </c>
      <c r="DK250" s="387">
        <f t="shared" si="2847"/>
        <v>2.683712939</v>
      </c>
      <c r="DL250" s="388">
        <v>0.36319999999999997</v>
      </c>
      <c r="DM250" s="389">
        <f t="shared" si="2848"/>
        <v>0.9747245396</v>
      </c>
      <c r="DN250" s="390">
        <f t="shared" si="2849"/>
        <v>1.7089884</v>
      </c>
      <c r="DO250" s="391"/>
      <c r="DP250" s="384">
        <v>2.0</v>
      </c>
      <c r="DQ250" s="385" t="s">
        <v>151</v>
      </c>
      <c r="DR250" s="386" t="s">
        <v>132</v>
      </c>
      <c r="DS250" s="386" t="s">
        <v>150</v>
      </c>
      <c r="DT250" s="387">
        <f>ADHK!DT250</f>
        <v>130</v>
      </c>
      <c r="DU250" s="387">
        <f>'Produksi dan Harga'!AN122</f>
        <v>6889.614121</v>
      </c>
      <c r="DV250" s="387">
        <f t="shared" si="2850"/>
        <v>0.8956498357</v>
      </c>
      <c r="DW250" s="388"/>
      <c r="DX250" s="387">
        <f t="shared" si="2851"/>
        <v>0</v>
      </c>
      <c r="DY250" s="388"/>
      <c r="DZ250" s="387"/>
      <c r="EA250" s="387">
        <f t="shared" si="2852"/>
        <v>0</v>
      </c>
      <c r="EB250" s="387">
        <f t="shared" si="2853"/>
        <v>0.8956498357</v>
      </c>
      <c r="EC250" s="388">
        <v>0.36319999999999997</v>
      </c>
      <c r="ED250" s="389">
        <f t="shared" si="2854"/>
        <v>0.3253000203</v>
      </c>
      <c r="EE250" s="390">
        <f t="shared" si="2855"/>
        <v>0.5703498154</v>
      </c>
      <c r="EF250" s="391"/>
      <c r="EG250" s="384">
        <v>2.0</v>
      </c>
      <c r="EH250" s="385" t="s">
        <v>151</v>
      </c>
      <c r="EI250" s="386" t="s">
        <v>132</v>
      </c>
      <c r="EJ250" s="386" t="s">
        <v>150</v>
      </c>
      <c r="EK250" s="387">
        <f>ADHK!EK250</f>
        <v>203</v>
      </c>
      <c r="EL250" s="387">
        <f>'Produksi dan Harga'!AS122</f>
        <v>6917.50834</v>
      </c>
      <c r="EM250" s="387">
        <f t="shared" si="2856"/>
        <v>1.404254193</v>
      </c>
      <c r="EN250" s="388"/>
      <c r="EO250" s="387">
        <f t="shared" si="2857"/>
        <v>0</v>
      </c>
      <c r="EP250" s="388"/>
      <c r="EQ250" s="387"/>
      <c r="ER250" s="387">
        <f t="shared" si="2858"/>
        <v>0</v>
      </c>
      <c r="ES250" s="387">
        <f t="shared" si="2859"/>
        <v>1.404254193</v>
      </c>
      <c r="ET250" s="388">
        <v>0.36319999999999997</v>
      </c>
      <c r="EU250" s="389">
        <f t="shared" si="2860"/>
        <v>0.5100251229</v>
      </c>
      <c r="EV250" s="390">
        <f t="shared" si="2861"/>
        <v>0.8942290701</v>
      </c>
      <c r="EW250" s="391"/>
      <c r="EX250" s="384">
        <v>2.0</v>
      </c>
      <c r="EY250" s="385" t="s">
        <v>151</v>
      </c>
      <c r="EZ250" s="386" t="s">
        <v>132</v>
      </c>
      <c r="FA250" s="386" t="s">
        <v>150</v>
      </c>
      <c r="FB250" s="387">
        <f>ADHK!FB250</f>
        <v>1653</v>
      </c>
      <c r="FC250" s="387">
        <f>'Produksi dan Harga'!AX122</f>
        <v>7086.054761</v>
      </c>
      <c r="FD250" s="387">
        <f t="shared" si="2862"/>
        <v>11.71324852</v>
      </c>
      <c r="FE250" s="388"/>
      <c r="FF250" s="387">
        <f t="shared" si="2863"/>
        <v>0</v>
      </c>
      <c r="FG250" s="388"/>
      <c r="FH250" s="387"/>
      <c r="FI250" s="387">
        <f t="shared" si="2864"/>
        <v>0</v>
      </c>
      <c r="FJ250" s="387">
        <f t="shared" si="2865"/>
        <v>11.71324852</v>
      </c>
      <c r="FK250" s="388">
        <v>0.36319999999999997</v>
      </c>
      <c r="FL250" s="389">
        <f t="shared" si="2866"/>
        <v>4.254251862</v>
      </c>
      <c r="FM250" s="390">
        <f t="shared" si="2867"/>
        <v>7.458996657</v>
      </c>
      <c r="FN250" s="391"/>
      <c r="FO250" s="384">
        <v>2.0</v>
      </c>
      <c r="FP250" s="385" t="s">
        <v>151</v>
      </c>
      <c r="FQ250" s="386" t="s">
        <v>132</v>
      </c>
      <c r="FR250" s="386" t="s">
        <v>150</v>
      </c>
      <c r="FS250" s="387">
        <f>ADHK!FS250</f>
        <v>1448</v>
      </c>
      <c r="FT250" s="387">
        <f>'Produksi dan Harga'!BC122</f>
        <v>7421.572985</v>
      </c>
      <c r="FU250" s="387">
        <f t="shared" si="2868"/>
        <v>10.74643768</v>
      </c>
      <c r="FV250" s="388"/>
      <c r="FW250" s="387">
        <f t="shared" si="2869"/>
        <v>0</v>
      </c>
      <c r="FX250" s="388"/>
      <c r="FY250" s="387"/>
      <c r="FZ250" s="387">
        <f t="shared" si="2870"/>
        <v>0</v>
      </c>
      <c r="GA250" s="387">
        <f t="shared" si="2871"/>
        <v>10.74643768</v>
      </c>
      <c r="GB250" s="388">
        <v>0.36319999999999997</v>
      </c>
      <c r="GC250" s="389">
        <f t="shared" si="2872"/>
        <v>3.903106166</v>
      </c>
      <c r="GD250" s="390">
        <f t="shared" si="2873"/>
        <v>6.843331516</v>
      </c>
      <c r="GE250" s="391"/>
      <c r="GF250" s="384">
        <v>2.0</v>
      </c>
      <c r="GG250" s="385" t="s">
        <v>151</v>
      </c>
      <c r="GH250" s="386" t="s">
        <v>132</v>
      </c>
      <c r="GI250" s="386" t="s">
        <v>150</v>
      </c>
      <c r="GJ250" s="387">
        <f>ADHK!GJ250</f>
        <v>127</v>
      </c>
      <c r="GK250" s="387">
        <f>'Produksi dan Harga'!BH122</f>
        <v>7398.056596</v>
      </c>
      <c r="GL250" s="387">
        <f t="shared" si="2874"/>
        <v>0.9395531877</v>
      </c>
      <c r="GM250" s="388"/>
      <c r="GN250" s="387">
        <f t="shared" si="2875"/>
        <v>0</v>
      </c>
      <c r="GO250" s="388"/>
      <c r="GP250" s="387"/>
      <c r="GQ250" s="387">
        <f t="shared" si="2876"/>
        <v>0</v>
      </c>
      <c r="GR250" s="387">
        <f t="shared" si="2877"/>
        <v>0.9395531877</v>
      </c>
      <c r="GS250" s="388">
        <v>0.36319999999999997</v>
      </c>
      <c r="GT250" s="389">
        <f t="shared" si="2878"/>
        <v>0.3412457178</v>
      </c>
      <c r="GU250" s="390">
        <f t="shared" si="2879"/>
        <v>0.5983074699</v>
      </c>
      <c r="GV250" s="391"/>
      <c r="GW250" s="384">
        <v>2.0</v>
      </c>
      <c r="GX250" s="385" t="s">
        <v>151</v>
      </c>
      <c r="GY250" s="386" t="s">
        <v>132</v>
      </c>
      <c r="GZ250" s="386" t="s">
        <v>150</v>
      </c>
      <c r="HA250" s="387">
        <f>ADHK!HA250</f>
        <v>99</v>
      </c>
      <c r="HB250" s="387">
        <f>'Produksi dan Harga'!BM122</f>
        <v>8055.199403</v>
      </c>
      <c r="HC250" s="387">
        <f t="shared" si="2880"/>
        <v>0.7974647409</v>
      </c>
      <c r="HD250" s="388"/>
      <c r="HE250" s="387">
        <f t="shared" si="2881"/>
        <v>0</v>
      </c>
      <c r="HF250" s="388"/>
      <c r="HG250" s="387"/>
      <c r="HH250" s="387">
        <f t="shared" si="2882"/>
        <v>0</v>
      </c>
      <c r="HI250" s="387">
        <f t="shared" si="2883"/>
        <v>0.7974647409</v>
      </c>
      <c r="HJ250" s="388">
        <v>0.36319999999999997</v>
      </c>
      <c r="HK250" s="389">
        <f t="shared" si="2884"/>
        <v>0.2896391939</v>
      </c>
      <c r="HL250" s="390">
        <f t="shared" si="2885"/>
        <v>0.507825547</v>
      </c>
      <c r="HM250" s="391"/>
      <c r="HN250" s="384">
        <v>2.0</v>
      </c>
      <c r="HO250" s="385" t="s">
        <v>151</v>
      </c>
      <c r="HP250" s="386" t="s">
        <v>132</v>
      </c>
      <c r="HQ250" s="386" t="s">
        <v>150</v>
      </c>
      <c r="HR250" s="387">
        <f>ADHK!HR250</f>
        <v>452</v>
      </c>
      <c r="HS250" s="387">
        <f>'Produksi dan Harga'!BR122</f>
        <v>8851.361849</v>
      </c>
      <c r="HT250" s="387">
        <f t="shared" si="2886"/>
        <v>4.000815556</v>
      </c>
      <c r="HU250" s="388"/>
      <c r="HV250" s="387">
        <f t="shared" si="2887"/>
        <v>0</v>
      </c>
      <c r="HW250" s="388"/>
      <c r="HX250" s="387"/>
      <c r="HY250" s="387">
        <f t="shared" si="2888"/>
        <v>0</v>
      </c>
      <c r="HZ250" s="387">
        <f t="shared" si="2889"/>
        <v>4.000815556</v>
      </c>
      <c r="IA250" s="388">
        <v>0.36319999999999997</v>
      </c>
      <c r="IB250" s="389">
        <f t="shared" si="2890"/>
        <v>1.45309621</v>
      </c>
      <c r="IC250" s="390">
        <f t="shared" si="2891"/>
        <v>2.547719346</v>
      </c>
      <c r="ID250" s="391"/>
      <c r="IE250" s="384">
        <v>2.0</v>
      </c>
      <c r="IF250" s="385" t="s">
        <v>151</v>
      </c>
      <c r="IG250" s="386" t="s">
        <v>132</v>
      </c>
      <c r="IH250" s="386" t="s">
        <v>150</v>
      </c>
      <c r="II250" s="387">
        <f>ADHK!II250</f>
        <v>105</v>
      </c>
      <c r="IJ250" s="387">
        <f>'Produksi dan Harga'!BW122</f>
        <v>9314.523585</v>
      </c>
      <c r="IK250" s="387">
        <f t="shared" si="2892"/>
        <v>0.9780249764</v>
      </c>
      <c r="IL250" s="388"/>
      <c r="IM250" s="387">
        <f t="shared" si="2893"/>
        <v>0</v>
      </c>
      <c r="IN250" s="388"/>
      <c r="IO250" s="387"/>
      <c r="IP250" s="387">
        <f t="shared" si="2894"/>
        <v>0</v>
      </c>
      <c r="IQ250" s="387">
        <f t="shared" si="2895"/>
        <v>0.9780249764</v>
      </c>
      <c r="IR250" s="388">
        <v>0.36319999999999997</v>
      </c>
      <c r="IS250" s="389">
        <f t="shared" si="2896"/>
        <v>0.3552186714</v>
      </c>
      <c r="IT250" s="390">
        <f t="shared" si="2897"/>
        <v>0.622806305</v>
      </c>
      <c r="IU250" s="391"/>
      <c r="IV250" s="384">
        <v>2.0</v>
      </c>
      <c r="IW250" s="385" t="s">
        <v>151</v>
      </c>
      <c r="IX250" s="386" t="s">
        <v>132</v>
      </c>
      <c r="IY250" s="386" t="s">
        <v>150</v>
      </c>
      <c r="IZ250" s="387">
        <f>ADHK!IZ250</f>
        <v>679</v>
      </c>
      <c r="JA250" s="387">
        <f>'Produksi dan Harga'!CB122</f>
        <v>9797.979172</v>
      </c>
      <c r="JB250" s="387">
        <f t="shared" si="2898"/>
        <v>6.652827858</v>
      </c>
      <c r="JC250" s="388"/>
      <c r="JD250" s="387">
        <f t="shared" si="2899"/>
        <v>0</v>
      </c>
      <c r="JE250" s="388"/>
      <c r="JF250" s="387"/>
      <c r="JG250" s="387">
        <f t="shared" si="2900"/>
        <v>0</v>
      </c>
      <c r="JH250" s="387">
        <f t="shared" si="2901"/>
        <v>6.652827858</v>
      </c>
      <c r="JI250" s="388">
        <v>0.36319999999999997</v>
      </c>
      <c r="JJ250" s="389">
        <f t="shared" si="2902"/>
        <v>2.416307078</v>
      </c>
      <c r="JK250" s="390">
        <f t="shared" si="2903"/>
        <v>4.23652078</v>
      </c>
      <c r="JL250" s="391"/>
      <c r="JM250" s="384">
        <v>2.0</v>
      </c>
      <c r="JN250" s="385" t="s">
        <v>151</v>
      </c>
      <c r="JO250" s="386" t="s">
        <v>132</v>
      </c>
      <c r="JP250" s="386" t="s">
        <v>150</v>
      </c>
      <c r="JQ250" s="387" t="str">
        <f>ADHK!JQ250</f>
        <v/>
      </c>
      <c r="JR250" s="387"/>
      <c r="JS250" s="387">
        <f t="shared" si="2904"/>
        <v>0</v>
      </c>
      <c r="JT250" s="388"/>
      <c r="JU250" s="387">
        <f t="shared" si="2905"/>
        <v>0</v>
      </c>
      <c r="JV250" s="388"/>
      <c r="JW250" s="387"/>
      <c r="JX250" s="387">
        <f t="shared" si="2906"/>
        <v>0</v>
      </c>
      <c r="JY250" s="387">
        <f t="shared" si="2907"/>
        <v>0</v>
      </c>
      <c r="JZ250" s="388">
        <v>0.36319999999999997</v>
      </c>
      <c r="KA250" s="389">
        <f t="shared" si="2908"/>
        <v>0</v>
      </c>
      <c r="KB250" s="390">
        <f t="shared" si="2909"/>
        <v>0</v>
      </c>
      <c r="KC250" s="391"/>
      <c r="KD250" s="384">
        <v>2.0</v>
      </c>
      <c r="KE250" s="385" t="s">
        <v>151</v>
      </c>
      <c r="KF250" s="386" t="s">
        <v>132</v>
      </c>
      <c r="KG250" s="386" t="s">
        <v>150</v>
      </c>
      <c r="KH250" s="387" t="str">
        <f>ADHK!KH250</f>
        <v/>
      </c>
      <c r="KI250" s="387"/>
      <c r="KJ250" s="387">
        <f t="shared" si="2910"/>
        <v>0</v>
      </c>
      <c r="KK250" s="388"/>
      <c r="KL250" s="387">
        <f t="shared" si="2911"/>
        <v>0</v>
      </c>
      <c r="KM250" s="388"/>
      <c r="KN250" s="387"/>
      <c r="KO250" s="387">
        <f t="shared" si="2912"/>
        <v>0</v>
      </c>
      <c r="KP250" s="387">
        <f t="shared" si="2913"/>
        <v>0</v>
      </c>
      <c r="KQ250" s="388">
        <v>0.36319999999999997</v>
      </c>
      <c r="KR250" s="389">
        <f t="shared" si="2914"/>
        <v>0</v>
      </c>
      <c r="KS250" s="390">
        <f t="shared" si="2915"/>
        <v>0</v>
      </c>
      <c r="KT250" s="391"/>
      <c r="KU250" s="392"/>
    </row>
    <row r="251" ht="15.75" customHeight="1">
      <c r="A251" s="384">
        <v>3.0</v>
      </c>
      <c r="B251" s="385" t="s">
        <v>152</v>
      </c>
      <c r="C251" s="386" t="s">
        <v>132</v>
      </c>
      <c r="D251" s="386" t="s">
        <v>150</v>
      </c>
      <c r="E251" s="387">
        <f>ADHK!E251</f>
        <v>128</v>
      </c>
      <c r="F251" s="387">
        <f>ADHK!F251</f>
        <v>2421.069621</v>
      </c>
      <c r="G251" s="387">
        <f t="shared" si="2808"/>
        <v>0.3098969115</v>
      </c>
      <c r="H251" s="388"/>
      <c r="I251" s="387">
        <f t="shared" si="2809"/>
        <v>0</v>
      </c>
      <c r="J251" s="388"/>
      <c r="K251" s="387"/>
      <c r="L251" s="387">
        <f t="shared" si="2810"/>
        <v>0</v>
      </c>
      <c r="M251" s="387">
        <f t="shared" si="2811"/>
        <v>0.3098969115</v>
      </c>
      <c r="N251" s="388">
        <v>0.36319999999999997</v>
      </c>
      <c r="O251" s="389">
        <f t="shared" si="2812"/>
        <v>0.1125545583</v>
      </c>
      <c r="P251" s="390">
        <f t="shared" si="2813"/>
        <v>0.1973423532</v>
      </c>
      <c r="Q251" s="391"/>
      <c r="R251" s="384">
        <v>3.0</v>
      </c>
      <c r="S251" s="385" t="s">
        <v>152</v>
      </c>
      <c r="T251" s="386" t="s">
        <v>132</v>
      </c>
      <c r="U251" s="386" t="s">
        <v>150</v>
      </c>
      <c r="V251" s="387">
        <f>ADHK!V251</f>
        <v>404</v>
      </c>
      <c r="W251" s="387">
        <f>'Produksi dan Harga'!J123</f>
        <v>2531.676909</v>
      </c>
      <c r="X251" s="387">
        <f t="shared" si="2814"/>
        <v>1.022797471</v>
      </c>
      <c r="Y251" s="388"/>
      <c r="Z251" s="387">
        <f t="shared" si="2815"/>
        <v>0</v>
      </c>
      <c r="AA251" s="388"/>
      <c r="AB251" s="387"/>
      <c r="AC251" s="387">
        <f t="shared" si="2816"/>
        <v>0</v>
      </c>
      <c r="AD251" s="387">
        <f t="shared" si="2817"/>
        <v>1.022797471</v>
      </c>
      <c r="AE251" s="388">
        <v>0.36319999999999997</v>
      </c>
      <c r="AF251" s="389">
        <f t="shared" si="2818"/>
        <v>0.3714800415</v>
      </c>
      <c r="AG251" s="390">
        <f t="shared" si="2819"/>
        <v>0.6513174296</v>
      </c>
      <c r="AH251" s="391"/>
      <c r="AI251" s="384">
        <v>3.0</v>
      </c>
      <c r="AJ251" s="385" t="s">
        <v>152</v>
      </c>
      <c r="AK251" s="386" t="s">
        <v>132</v>
      </c>
      <c r="AL251" s="386" t="s">
        <v>150</v>
      </c>
      <c r="AM251" s="387">
        <f>ADHK!AM251</f>
        <v>554</v>
      </c>
      <c r="AN251" s="387">
        <f>'Produksi dan Harga'!O123</f>
        <v>2598.976903</v>
      </c>
      <c r="AO251" s="387">
        <f t="shared" si="2820"/>
        <v>1.439833204</v>
      </c>
      <c r="AP251" s="388"/>
      <c r="AQ251" s="387">
        <f t="shared" si="2821"/>
        <v>0</v>
      </c>
      <c r="AR251" s="388"/>
      <c r="AS251" s="387"/>
      <c r="AT251" s="387">
        <f t="shared" si="2822"/>
        <v>0</v>
      </c>
      <c r="AU251" s="387">
        <f t="shared" si="2823"/>
        <v>1.439833204</v>
      </c>
      <c r="AV251" s="388">
        <v>0.36319999999999997</v>
      </c>
      <c r="AW251" s="389">
        <f t="shared" si="2824"/>
        <v>0.5229474198</v>
      </c>
      <c r="AX251" s="390">
        <f t="shared" si="2825"/>
        <v>0.9168857845</v>
      </c>
      <c r="AY251" s="391"/>
      <c r="AZ251" s="384">
        <v>3.0</v>
      </c>
      <c r="BA251" s="385" t="s">
        <v>152</v>
      </c>
      <c r="BB251" s="386" t="s">
        <v>132</v>
      </c>
      <c r="BC251" s="386" t="s">
        <v>150</v>
      </c>
      <c r="BD251" s="387">
        <f>ADHK!BD251</f>
        <v>155</v>
      </c>
      <c r="BE251" s="387">
        <f>'Produksi dan Harga'!T123</f>
        <v>2712.951606</v>
      </c>
      <c r="BF251" s="387">
        <f t="shared" si="2826"/>
        <v>0.420507499</v>
      </c>
      <c r="BG251" s="388"/>
      <c r="BH251" s="387">
        <f t="shared" si="2827"/>
        <v>0</v>
      </c>
      <c r="BI251" s="388"/>
      <c r="BJ251" s="387"/>
      <c r="BK251" s="387">
        <f t="shared" si="2828"/>
        <v>0</v>
      </c>
      <c r="BL251" s="387">
        <f t="shared" si="2829"/>
        <v>0.420507499</v>
      </c>
      <c r="BM251" s="388">
        <v>0.36319999999999997</v>
      </c>
      <c r="BN251" s="389">
        <f t="shared" si="2830"/>
        <v>0.1527283236</v>
      </c>
      <c r="BO251" s="390">
        <f t="shared" si="2831"/>
        <v>0.2677791753</v>
      </c>
      <c r="BP251" s="391"/>
      <c r="BQ251" s="384">
        <v>3.0</v>
      </c>
      <c r="BR251" s="385" t="s">
        <v>152</v>
      </c>
      <c r="BS251" s="386" t="s">
        <v>132</v>
      </c>
      <c r="BT251" s="386" t="s">
        <v>150</v>
      </c>
      <c r="BU251" s="387">
        <f>ADHK!BU251</f>
        <v>73</v>
      </c>
      <c r="BV251" s="387">
        <f>'Produksi dan Harga'!Y123</f>
        <v>2860.873428</v>
      </c>
      <c r="BW251" s="387">
        <f t="shared" si="2832"/>
        <v>0.2088437603</v>
      </c>
      <c r="BX251" s="388"/>
      <c r="BY251" s="387">
        <f t="shared" si="2833"/>
        <v>0</v>
      </c>
      <c r="BZ251" s="388"/>
      <c r="CA251" s="387"/>
      <c r="CB251" s="387">
        <f t="shared" si="2834"/>
        <v>0</v>
      </c>
      <c r="CC251" s="387">
        <f t="shared" si="2835"/>
        <v>0.2088437603</v>
      </c>
      <c r="CD251" s="388">
        <v>0.36319999999999997</v>
      </c>
      <c r="CE251" s="389">
        <f t="shared" si="2836"/>
        <v>0.07585205373</v>
      </c>
      <c r="CF251" s="390">
        <f t="shared" si="2837"/>
        <v>0.1329917065</v>
      </c>
      <c r="CG251" s="391"/>
      <c r="CH251" s="384">
        <v>3.0</v>
      </c>
      <c r="CI251" s="385" t="s">
        <v>152</v>
      </c>
      <c r="CJ251" s="386" t="s">
        <v>132</v>
      </c>
      <c r="CK251" s="386" t="s">
        <v>150</v>
      </c>
      <c r="CL251" s="387">
        <f>ADHK!CL251</f>
        <v>127</v>
      </c>
      <c r="CM251" s="387">
        <f>'Produksi dan Harga'!AD123</f>
        <v>2988.886929</v>
      </c>
      <c r="CN251" s="387">
        <f t="shared" si="2838"/>
        <v>0.37958864</v>
      </c>
      <c r="CO251" s="388"/>
      <c r="CP251" s="387">
        <f t="shared" si="2839"/>
        <v>0</v>
      </c>
      <c r="CQ251" s="388"/>
      <c r="CR251" s="387"/>
      <c r="CS251" s="387">
        <f t="shared" si="2840"/>
        <v>0</v>
      </c>
      <c r="CT251" s="387">
        <f t="shared" si="2841"/>
        <v>0.37958864</v>
      </c>
      <c r="CU251" s="388">
        <v>0.36319999999999997</v>
      </c>
      <c r="CV251" s="389">
        <f t="shared" si="2842"/>
        <v>0.137866594</v>
      </c>
      <c r="CW251" s="390">
        <f t="shared" si="2843"/>
        <v>0.2417220459</v>
      </c>
      <c r="CX251" s="391"/>
      <c r="CY251" s="384">
        <v>3.0</v>
      </c>
      <c r="CZ251" s="385" t="s">
        <v>152</v>
      </c>
      <c r="DA251" s="386" t="s">
        <v>132</v>
      </c>
      <c r="DB251" s="386" t="s">
        <v>150</v>
      </c>
      <c r="DC251" s="387">
        <f>ADHK!DC251</f>
        <v>168</v>
      </c>
      <c r="DD251" s="387">
        <f>'Produksi dan Harga'!AI123</f>
        <v>3200.407489</v>
      </c>
      <c r="DE251" s="387">
        <f t="shared" si="2844"/>
        <v>0.5376684582</v>
      </c>
      <c r="DF251" s="388"/>
      <c r="DG251" s="387">
        <f t="shared" si="2845"/>
        <v>0</v>
      </c>
      <c r="DH251" s="388"/>
      <c r="DI251" s="387"/>
      <c r="DJ251" s="387">
        <f t="shared" si="2846"/>
        <v>0</v>
      </c>
      <c r="DK251" s="387">
        <f t="shared" si="2847"/>
        <v>0.5376684582</v>
      </c>
      <c r="DL251" s="388">
        <v>0.36319999999999997</v>
      </c>
      <c r="DM251" s="389">
        <f t="shared" si="2848"/>
        <v>0.195281184</v>
      </c>
      <c r="DN251" s="390">
        <f t="shared" si="2849"/>
        <v>0.3423872742</v>
      </c>
      <c r="DO251" s="391"/>
      <c r="DP251" s="384">
        <v>3.0</v>
      </c>
      <c r="DQ251" s="385" t="s">
        <v>152</v>
      </c>
      <c r="DR251" s="386" t="s">
        <v>132</v>
      </c>
      <c r="DS251" s="386" t="s">
        <v>150</v>
      </c>
      <c r="DT251" s="387">
        <f>ADHK!DT251</f>
        <v>81</v>
      </c>
      <c r="DU251" s="387">
        <f>'Produksi dan Harga'!AN123</f>
        <v>3245.347541</v>
      </c>
      <c r="DV251" s="387">
        <f t="shared" si="2850"/>
        <v>0.2628731508</v>
      </c>
      <c r="DW251" s="388"/>
      <c r="DX251" s="387">
        <f t="shared" si="2851"/>
        <v>0</v>
      </c>
      <c r="DY251" s="388"/>
      <c r="DZ251" s="387"/>
      <c r="EA251" s="387">
        <f t="shared" si="2852"/>
        <v>0</v>
      </c>
      <c r="EB251" s="387">
        <f t="shared" si="2853"/>
        <v>0.2628731508</v>
      </c>
      <c r="EC251" s="388">
        <v>0.36319999999999997</v>
      </c>
      <c r="ED251" s="389">
        <f t="shared" si="2854"/>
        <v>0.09547552839</v>
      </c>
      <c r="EE251" s="390">
        <f t="shared" si="2855"/>
        <v>0.1673976225</v>
      </c>
      <c r="EF251" s="391"/>
      <c r="EG251" s="384">
        <v>3.0</v>
      </c>
      <c r="EH251" s="385" t="s">
        <v>152</v>
      </c>
      <c r="EI251" s="386" t="s">
        <v>132</v>
      </c>
      <c r="EJ251" s="386" t="s">
        <v>150</v>
      </c>
      <c r="EK251" s="387">
        <f>ADHK!EK251</f>
        <v>30</v>
      </c>
      <c r="EL251" s="387">
        <f>'Produksi dan Harga'!AS123</f>
        <v>3258.487092</v>
      </c>
      <c r="EM251" s="387">
        <f t="shared" si="2856"/>
        <v>0.09775461277</v>
      </c>
      <c r="EN251" s="388"/>
      <c r="EO251" s="387">
        <f t="shared" si="2857"/>
        <v>0</v>
      </c>
      <c r="EP251" s="388"/>
      <c r="EQ251" s="387"/>
      <c r="ER251" s="387">
        <f t="shared" si="2858"/>
        <v>0</v>
      </c>
      <c r="ES251" s="387">
        <f t="shared" si="2859"/>
        <v>0.09775461277</v>
      </c>
      <c r="ET251" s="388">
        <v>0.36319999999999997</v>
      </c>
      <c r="EU251" s="389">
        <f t="shared" si="2860"/>
        <v>0.03550447536</v>
      </c>
      <c r="EV251" s="390">
        <f t="shared" si="2861"/>
        <v>0.06225013741</v>
      </c>
      <c r="EW251" s="391"/>
      <c r="EX251" s="384">
        <v>3.0</v>
      </c>
      <c r="EY251" s="385" t="s">
        <v>152</v>
      </c>
      <c r="EZ251" s="386" t="s">
        <v>132</v>
      </c>
      <c r="FA251" s="386" t="s">
        <v>150</v>
      </c>
      <c r="FB251" s="387">
        <f>ADHK!FB251</f>
        <v>30</v>
      </c>
      <c r="FC251" s="387">
        <f>'Produksi dan Harga'!AX123</f>
        <v>3337.880757</v>
      </c>
      <c r="FD251" s="387">
        <f t="shared" si="2862"/>
        <v>0.1001364227</v>
      </c>
      <c r="FE251" s="388"/>
      <c r="FF251" s="387">
        <f t="shared" si="2863"/>
        <v>0</v>
      </c>
      <c r="FG251" s="388"/>
      <c r="FH251" s="387"/>
      <c r="FI251" s="387">
        <f t="shared" si="2864"/>
        <v>0</v>
      </c>
      <c r="FJ251" s="387">
        <f t="shared" si="2865"/>
        <v>0.1001364227</v>
      </c>
      <c r="FK251" s="388">
        <v>0.36319999999999997</v>
      </c>
      <c r="FL251" s="389">
        <f t="shared" si="2866"/>
        <v>0.03636954872</v>
      </c>
      <c r="FM251" s="390">
        <f t="shared" si="2867"/>
        <v>0.06376687397</v>
      </c>
      <c r="FN251" s="391"/>
      <c r="FO251" s="384">
        <v>3.0</v>
      </c>
      <c r="FP251" s="385" t="s">
        <v>152</v>
      </c>
      <c r="FQ251" s="386" t="s">
        <v>132</v>
      </c>
      <c r="FR251" s="386" t="s">
        <v>150</v>
      </c>
      <c r="FS251" s="387">
        <f>ADHK!FS251</f>
        <v>0</v>
      </c>
      <c r="FT251" s="387">
        <f>'Produksi dan Harga'!BC123</f>
        <v>3495.926363</v>
      </c>
      <c r="FU251" s="387">
        <f t="shared" si="2868"/>
        <v>0</v>
      </c>
      <c r="FV251" s="388"/>
      <c r="FW251" s="387">
        <f t="shared" si="2869"/>
        <v>0</v>
      </c>
      <c r="FX251" s="388"/>
      <c r="FY251" s="387"/>
      <c r="FZ251" s="387">
        <f t="shared" si="2870"/>
        <v>0</v>
      </c>
      <c r="GA251" s="387">
        <f t="shared" si="2871"/>
        <v>0</v>
      </c>
      <c r="GB251" s="388">
        <v>0.36319999999999997</v>
      </c>
      <c r="GC251" s="389">
        <f t="shared" si="2872"/>
        <v>0</v>
      </c>
      <c r="GD251" s="390">
        <f t="shared" si="2873"/>
        <v>0</v>
      </c>
      <c r="GE251" s="391"/>
      <c r="GF251" s="384">
        <v>3.0</v>
      </c>
      <c r="GG251" s="385" t="s">
        <v>152</v>
      </c>
      <c r="GH251" s="386" t="s">
        <v>132</v>
      </c>
      <c r="GI251" s="386" t="s">
        <v>150</v>
      </c>
      <c r="GJ251" s="387">
        <f>ADHK!GJ251</f>
        <v>0</v>
      </c>
      <c r="GK251" s="387">
        <f>'Produksi dan Harga'!BH123</f>
        <v>3484.848986</v>
      </c>
      <c r="GL251" s="387">
        <f t="shared" si="2874"/>
        <v>0</v>
      </c>
      <c r="GM251" s="388"/>
      <c r="GN251" s="387">
        <f t="shared" si="2875"/>
        <v>0</v>
      </c>
      <c r="GO251" s="388"/>
      <c r="GP251" s="387"/>
      <c r="GQ251" s="387">
        <f t="shared" si="2876"/>
        <v>0</v>
      </c>
      <c r="GR251" s="387">
        <f t="shared" si="2877"/>
        <v>0</v>
      </c>
      <c r="GS251" s="388">
        <v>0.36319999999999997</v>
      </c>
      <c r="GT251" s="389">
        <f t="shared" si="2878"/>
        <v>0</v>
      </c>
      <c r="GU251" s="390">
        <f t="shared" si="2879"/>
        <v>0</v>
      </c>
      <c r="GV251" s="391"/>
      <c r="GW251" s="384">
        <v>3.0</v>
      </c>
      <c r="GX251" s="385" t="s">
        <v>152</v>
      </c>
      <c r="GY251" s="386" t="s">
        <v>132</v>
      </c>
      <c r="GZ251" s="386" t="s">
        <v>150</v>
      </c>
      <c r="HA251" s="387" t="str">
        <f>ADHK!HA251</f>
        <v/>
      </c>
      <c r="HB251" s="387">
        <f>'Produksi dan Harga'!BM123</f>
        <v>3794.39561</v>
      </c>
      <c r="HC251" s="387">
        <f t="shared" si="2880"/>
        <v>0</v>
      </c>
      <c r="HD251" s="388"/>
      <c r="HE251" s="387">
        <f t="shared" si="2881"/>
        <v>0</v>
      </c>
      <c r="HF251" s="388"/>
      <c r="HG251" s="387"/>
      <c r="HH251" s="387">
        <f t="shared" si="2882"/>
        <v>0</v>
      </c>
      <c r="HI251" s="387">
        <f t="shared" si="2883"/>
        <v>0</v>
      </c>
      <c r="HJ251" s="388">
        <v>0.36319999999999997</v>
      </c>
      <c r="HK251" s="389">
        <f t="shared" si="2884"/>
        <v>0</v>
      </c>
      <c r="HL251" s="390">
        <f t="shared" si="2885"/>
        <v>0</v>
      </c>
      <c r="HM251" s="391"/>
      <c r="HN251" s="384">
        <v>3.0</v>
      </c>
      <c r="HO251" s="385" t="s">
        <v>152</v>
      </c>
      <c r="HP251" s="386" t="s">
        <v>132</v>
      </c>
      <c r="HQ251" s="386" t="s">
        <v>150</v>
      </c>
      <c r="HR251" s="387" t="str">
        <f>ADHK!HR251</f>
        <v/>
      </c>
      <c r="HS251" s="387">
        <f>'Produksi dan Harga'!BR123</f>
        <v>4169.427331</v>
      </c>
      <c r="HT251" s="387">
        <f t="shared" si="2886"/>
        <v>0</v>
      </c>
      <c r="HU251" s="388"/>
      <c r="HV251" s="387">
        <f t="shared" si="2887"/>
        <v>0</v>
      </c>
      <c r="HW251" s="388"/>
      <c r="HX251" s="387"/>
      <c r="HY251" s="387">
        <f t="shared" si="2888"/>
        <v>0</v>
      </c>
      <c r="HZ251" s="387">
        <f t="shared" si="2889"/>
        <v>0</v>
      </c>
      <c r="IA251" s="388">
        <v>0.36319999999999997</v>
      </c>
      <c r="IB251" s="389">
        <f t="shared" si="2890"/>
        <v>0</v>
      </c>
      <c r="IC251" s="390">
        <f t="shared" si="2891"/>
        <v>0</v>
      </c>
      <c r="ID251" s="391"/>
      <c r="IE251" s="384">
        <v>3.0</v>
      </c>
      <c r="IF251" s="385" t="s">
        <v>152</v>
      </c>
      <c r="IG251" s="386" t="s">
        <v>132</v>
      </c>
      <c r="IH251" s="386" t="s">
        <v>150</v>
      </c>
      <c r="II251" s="387" t="str">
        <f>ADHK!II251</f>
        <v/>
      </c>
      <c r="IJ251" s="387">
        <f>'Produksi dan Harga'!BW123</f>
        <v>4387.599318</v>
      </c>
      <c r="IK251" s="387">
        <f t="shared" si="2892"/>
        <v>0</v>
      </c>
      <c r="IL251" s="388"/>
      <c r="IM251" s="387">
        <f t="shared" si="2893"/>
        <v>0</v>
      </c>
      <c r="IN251" s="388"/>
      <c r="IO251" s="387"/>
      <c r="IP251" s="387">
        <f t="shared" si="2894"/>
        <v>0</v>
      </c>
      <c r="IQ251" s="387">
        <f t="shared" si="2895"/>
        <v>0</v>
      </c>
      <c r="IR251" s="388">
        <v>0.36319999999999997</v>
      </c>
      <c r="IS251" s="389">
        <f t="shared" si="2896"/>
        <v>0</v>
      </c>
      <c r="IT251" s="390">
        <f t="shared" si="2897"/>
        <v>0</v>
      </c>
      <c r="IU251" s="391"/>
      <c r="IV251" s="384">
        <v>3.0</v>
      </c>
      <c r="IW251" s="385" t="s">
        <v>152</v>
      </c>
      <c r="IX251" s="386" t="s">
        <v>132</v>
      </c>
      <c r="IY251" s="386" t="s">
        <v>150</v>
      </c>
      <c r="IZ251" s="387" t="str">
        <f>ADHK!IZ251</f>
        <v/>
      </c>
      <c r="JA251" s="387">
        <f>'Produksi dan Harga'!CB123</f>
        <v>4615.330708</v>
      </c>
      <c r="JB251" s="387">
        <f t="shared" si="2898"/>
        <v>0</v>
      </c>
      <c r="JC251" s="388"/>
      <c r="JD251" s="387">
        <f t="shared" si="2899"/>
        <v>0</v>
      </c>
      <c r="JE251" s="388"/>
      <c r="JF251" s="387"/>
      <c r="JG251" s="387">
        <f t="shared" si="2900"/>
        <v>0</v>
      </c>
      <c r="JH251" s="387">
        <f t="shared" si="2901"/>
        <v>0</v>
      </c>
      <c r="JI251" s="388">
        <v>0.36319999999999997</v>
      </c>
      <c r="JJ251" s="389">
        <f t="shared" si="2902"/>
        <v>0</v>
      </c>
      <c r="JK251" s="390">
        <f t="shared" si="2903"/>
        <v>0</v>
      </c>
      <c r="JL251" s="391"/>
      <c r="JM251" s="384">
        <v>3.0</v>
      </c>
      <c r="JN251" s="385" t="s">
        <v>152</v>
      </c>
      <c r="JO251" s="386" t="s">
        <v>132</v>
      </c>
      <c r="JP251" s="386" t="s">
        <v>150</v>
      </c>
      <c r="JQ251" s="387" t="str">
        <f>ADHK!JQ251</f>
        <v/>
      </c>
      <c r="JR251" s="387"/>
      <c r="JS251" s="387">
        <f t="shared" si="2904"/>
        <v>0</v>
      </c>
      <c r="JT251" s="388"/>
      <c r="JU251" s="387">
        <f t="shared" si="2905"/>
        <v>0</v>
      </c>
      <c r="JV251" s="388"/>
      <c r="JW251" s="387"/>
      <c r="JX251" s="387">
        <f t="shared" si="2906"/>
        <v>0</v>
      </c>
      <c r="JY251" s="387">
        <f t="shared" si="2907"/>
        <v>0</v>
      </c>
      <c r="JZ251" s="388">
        <v>0.36319999999999997</v>
      </c>
      <c r="KA251" s="389">
        <f t="shared" si="2908"/>
        <v>0</v>
      </c>
      <c r="KB251" s="390">
        <f t="shared" si="2909"/>
        <v>0</v>
      </c>
      <c r="KC251" s="391"/>
      <c r="KD251" s="384">
        <v>3.0</v>
      </c>
      <c r="KE251" s="385" t="s">
        <v>152</v>
      </c>
      <c r="KF251" s="386" t="s">
        <v>132</v>
      </c>
      <c r="KG251" s="386" t="s">
        <v>150</v>
      </c>
      <c r="KH251" s="387" t="str">
        <f>ADHK!KH251</f>
        <v/>
      </c>
      <c r="KI251" s="387"/>
      <c r="KJ251" s="387">
        <f t="shared" si="2910"/>
        <v>0</v>
      </c>
      <c r="KK251" s="388"/>
      <c r="KL251" s="387">
        <f t="shared" si="2911"/>
        <v>0</v>
      </c>
      <c r="KM251" s="388"/>
      <c r="KN251" s="387"/>
      <c r="KO251" s="387">
        <f t="shared" si="2912"/>
        <v>0</v>
      </c>
      <c r="KP251" s="387">
        <f t="shared" si="2913"/>
        <v>0</v>
      </c>
      <c r="KQ251" s="388">
        <v>0.36319999999999997</v>
      </c>
      <c r="KR251" s="389">
        <f t="shared" si="2914"/>
        <v>0</v>
      </c>
      <c r="KS251" s="390">
        <f t="shared" si="2915"/>
        <v>0</v>
      </c>
      <c r="KT251" s="391"/>
      <c r="KU251" s="392"/>
    </row>
    <row r="252" ht="15.75" customHeight="1">
      <c r="A252" s="384">
        <v>4.0</v>
      </c>
      <c r="B252" s="385" t="s">
        <v>153</v>
      </c>
      <c r="C252" s="386" t="s">
        <v>132</v>
      </c>
      <c r="D252" s="386" t="s">
        <v>150</v>
      </c>
      <c r="E252" s="387">
        <f>ADHK!E252</f>
        <v>901</v>
      </c>
      <c r="F252" s="387">
        <f>ADHK!F252</f>
        <v>2915.860261</v>
      </c>
      <c r="G252" s="387">
        <f t="shared" si="2808"/>
        <v>2.627190095</v>
      </c>
      <c r="H252" s="388"/>
      <c r="I252" s="387">
        <f t="shared" si="2809"/>
        <v>0</v>
      </c>
      <c r="J252" s="388"/>
      <c r="K252" s="387"/>
      <c r="L252" s="387">
        <f t="shared" si="2810"/>
        <v>0</v>
      </c>
      <c r="M252" s="387">
        <f t="shared" si="2811"/>
        <v>2.627190095</v>
      </c>
      <c r="N252" s="388">
        <v>0.36319999999999997</v>
      </c>
      <c r="O252" s="389">
        <f t="shared" si="2812"/>
        <v>0.9541954425</v>
      </c>
      <c r="P252" s="390">
        <f t="shared" si="2813"/>
        <v>1.672994652</v>
      </c>
      <c r="Q252" s="391"/>
      <c r="R252" s="384">
        <v>4.0</v>
      </c>
      <c r="S252" s="385" t="s">
        <v>153</v>
      </c>
      <c r="T252" s="386" t="s">
        <v>132</v>
      </c>
      <c r="U252" s="386" t="s">
        <v>150</v>
      </c>
      <c r="V252" s="387">
        <f>ADHK!V252</f>
        <v>538</v>
      </c>
      <c r="W252" s="387">
        <f>'Produksi dan Harga'!J124</f>
        <v>3049.072206</v>
      </c>
      <c r="X252" s="387">
        <f t="shared" si="2814"/>
        <v>1.640400847</v>
      </c>
      <c r="Y252" s="388"/>
      <c r="Z252" s="387">
        <f t="shared" si="2815"/>
        <v>0</v>
      </c>
      <c r="AA252" s="388"/>
      <c r="AB252" s="387"/>
      <c r="AC252" s="387">
        <f t="shared" si="2816"/>
        <v>0</v>
      </c>
      <c r="AD252" s="387">
        <f t="shared" si="2817"/>
        <v>1.640400847</v>
      </c>
      <c r="AE252" s="388">
        <v>0.36319999999999997</v>
      </c>
      <c r="AF252" s="389">
        <f t="shared" si="2818"/>
        <v>0.5957935876</v>
      </c>
      <c r="AG252" s="390">
        <f t="shared" si="2819"/>
        <v>1.044607259</v>
      </c>
      <c r="AH252" s="391"/>
      <c r="AI252" s="384">
        <v>4.0</v>
      </c>
      <c r="AJ252" s="385" t="s">
        <v>153</v>
      </c>
      <c r="AK252" s="386" t="s">
        <v>132</v>
      </c>
      <c r="AL252" s="386" t="s">
        <v>150</v>
      </c>
      <c r="AM252" s="387">
        <f>ADHK!AM252</f>
        <v>788</v>
      </c>
      <c r="AN252" s="387">
        <f>'Produksi dan Harga'!O124</f>
        <v>3130.126207</v>
      </c>
      <c r="AO252" s="387">
        <f t="shared" si="2820"/>
        <v>2.466539451</v>
      </c>
      <c r="AP252" s="388"/>
      <c r="AQ252" s="387">
        <f t="shared" si="2821"/>
        <v>0</v>
      </c>
      <c r="AR252" s="388"/>
      <c r="AS252" s="387"/>
      <c r="AT252" s="387">
        <f t="shared" si="2822"/>
        <v>0</v>
      </c>
      <c r="AU252" s="387">
        <f t="shared" si="2823"/>
        <v>2.466539451</v>
      </c>
      <c r="AV252" s="388">
        <v>0.36319999999999997</v>
      </c>
      <c r="AW252" s="389">
        <f t="shared" si="2824"/>
        <v>0.8958471287</v>
      </c>
      <c r="AX252" s="390">
        <f t="shared" si="2825"/>
        <v>1.570692323</v>
      </c>
      <c r="AY252" s="391"/>
      <c r="AZ252" s="384">
        <v>4.0</v>
      </c>
      <c r="BA252" s="385" t="s">
        <v>153</v>
      </c>
      <c r="BB252" s="386" t="s">
        <v>132</v>
      </c>
      <c r="BC252" s="386" t="s">
        <v>150</v>
      </c>
      <c r="BD252" s="387">
        <f>ADHK!BD252</f>
        <v>102</v>
      </c>
      <c r="BE252" s="387">
        <f>'Produksi dan Harga'!T124</f>
        <v>3267.393762</v>
      </c>
      <c r="BF252" s="387">
        <f t="shared" si="2826"/>
        <v>0.3332741637</v>
      </c>
      <c r="BG252" s="388"/>
      <c r="BH252" s="387">
        <f t="shared" si="2827"/>
        <v>0</v>
      </c>
      <c r="BI252" s="388"/>
      <c r="BJ252" s="387"/>
      <c r="BK252" s="387">
        <f t="shared" si="2828"/>
        <v>0</v>
      </c>
      <c r="BL252" s="387">
        <f t="shared" si="2829"/>
        <v>0.3332741637</v>
      </c>
      <c r="BM252" s="388">
        <v>0.36319999999999997</v>
      </c>
      <c r="BN252" s="389">
        <f t="shared" si="2830"/>
        <v>0.1210451763</v>
      </c>
      <c r="BO252" s="390">
        <f t="shared" si="2831"/>
        <v>0.2122289875</v>
      </c>
      <c r="BP252" s="391"/>
      <c r="BQ252" s="384">
        <v>4.0</v>
      </c>
      <c r="BR252" s="385" t="s">
        <v>153</v>
      </c>
      <c r="BS252" s="386" t="s">
        <v>132</v>
      </c>
      <c r="BT252" s="386" t="s">
        <v>150</v>
      </c>
      <c r="BU252" s="387">
        <f>ADHK!BU252</f>
        <v>85</v>
      </c>
      <c r="BV252" s="387">
        <f>'Produksi dan Harga'!Y124</f>
        <v>3445.546162</v>
      </c>
      <c r="BW252" s="387">
        <f t="shared" si="2832"/>
        <v>0.2928714238</v>
      </c>
      <c r="BX252" s="388"/>
      <c r="BY252" s="387">
        <f t="shared" si="2833"/>
        <v>0</v>
      </c>
      <c r="BZ252" s="388"/>
      <c r="CA252" s="387"/>
      <c r="CB252" s="387">
        <f t="shared" si="2834"/>
        <v>0</v>
      </c>
      <c r="CC252" s="387">
        <f t="shared" si="2835"/>
        <v>0.2928714238</v>
      </c>
      <c r="CD252" s="388">
        <v>0.36319999999999997</v>
      </c>
      <c r="CE252" s="389">
        <f t="shared" si="2836"/>
        <v>0.1063709011</v>
      </c>
      <c r="CF252" s="390">
        <f t="shared" si="2837"/>
        <v>0.1865005227</v>
      </c>
      <c r="CG252" s="391"/>
      <c r="CH252" s="384">
        <v>4.0</v>
      </c>
      <c r="CI252" s="385" t="s">
        <v>153</v>
      </c>
      <c r="CJ252" s="386" t="s">
        <v>132</v>
      </c>
      <c r="CK252" s="386" t="s">
        <v>150</v>
      </c>
      <c r="CL252" s="387">
        <f>ADHK!CL252</f>
        <v>69</v>
      </c>
      <c r="CM252" s="387">
        <f>'Produksi dan Harga'!AD124</f>
        <v>3599.721604</v>
      </c>
      <c r="CN252" s="387">
        <f t="shared" si="2838"/>
        <v>0.2483807907</v>
      </c>
      <c r="CO252" s="388"/>
      <c r="CP252" s="387">
        <f t="shared" si="2839"/>
        <v>0</v>
      </c>
      <c r="CQ252" s="388"/>
      <c r="CR252" s="387"/>
      <c r="CS252" s="387">
        <f t="shared" si="2840"/>
        <v>0</v>
      </c>
      <c r="CT252" s="387">
        <f t="shared" si="2841"/>
        <v>0.2483807907</v>
      </c>
      <c r="CU252" s="388">
        <v>0.36319999999999997</v>
      </c>
      <c r="CV252" s="389">
        <f t="shared" si="2842"/>
        <v>0.09021190317</v>
      </c>
      <c r="CW252" s="390">
        <f t="shared" si="2843"/>
        <v>0.1581688875</v>
      </c>
      <c r="CX252" s="391"/>
      <c r="CY252" s="384">
        <v>4.0</v>
      </c>
      <c r="CZ252" s="385" t="s">
        <v>153</v>
      </c>
      <c r="DA252" s="386" t="s">
        <v>132</v>
      </c>
      <c r="DB252" s="386" t="s">
        <v>150</v>
      </c>
      <c r="DC252" s="387">
        <f>ADHK!DC252</f>
        <v>378</v>
      </c>
      <c r="DD252" s="387">
        <f>'Produksi dan Harga'!AI124</f>
        <v>3854.470328</v>
      </c>
      <c r="DE252" s="387">
        <f t="shared" si="2844"/>
        <v>1.456989784</v>
      </c>
      <c r="DF252" s="388"/>
      <c r="DG252" s="387">
        <f t="shared" si="2845"/>
        <v>0</v>
      </c>
      <c r="DH252" s="388"/>
      <c r="DI252" s="387"/>
      <c r="DJ252" s="387">
        <f t="shared" si="2846"/>
        <v>0</v>
      </c>
      <c r="DK252" s="387">
        <f t="shared" si="2847"/>
        <v>1.456989784</v>
      </c>
      <c r="DL252" s="388">
        <v>0.36319999999999997</v>
      </c>
      <c r="DM252" s="389">
        <f t="shared" si="2848"/>
        <v>0.5291786895</v>
      </c>
      <c r="DN252" s="390">
        <f t="shared" si="2849"/>
        <v>0.9278110944</v>
      </c>
      <c r="DO252" s="391"/>
      <c r="DP252" s="384">
        <v>4.0</v>
      </c>
      <c r="DQ252" s="385" t="s">
        <v>153</v>
      </c>
      <c r="DR252" s="386" t="s">
        <v>132</v>
      </c>
      <c r="DS252" s="386" t="s">
        <v>150</v>
      </c>
      <c r="DT252" s="387">
        <f>ADHK!DT252</f>
        <v>424</v>
      </c>
      <c r="DU252" s="387">
        <f>'Produksi dan Harga'!AN124</f>
        <v>3908.594716</v>
      </c>
      <c r="DV252" s="387">
        <f t="shared" si="2850"/>
        <v>1.65724416</v>
      </c>
      <c r="DW252" s="388"/>
      <c r="DX252" s="387">
        <f t="shared" si="2851"/>
        <v>0</v>
      </c>
      <c r="DY252" s="388"/>
      <c r="DZ252" s="387"/>
      <c r="EA252" s="387">
        <f t="shared" si="2852"/>
        <v>0</v>
      </c>
      <c r="EB252" s="387">
        <f t="shared" si="2853"/>
        <v>1.65724416</v>
      </c>
      <c r="EC252" s="388">
        <v>0.36319999999999997</v>
      </c>
      <c r="ED252" s="389">
        <f t="shared" si="2854"/>
        <v>0.6019110787</v>
      </c>
      <c r="EE252" s="390">
        <f t="shared" si="2855"/>
        <v>1.055333081</v>
      </c>
      <c r="EF252" s="391"/>
      <c r="EG252" s="384">
        <v>4.0</v>
      </c>
      <c r="EH252" s="385" t="s">
        <v>153</v>
      </c>
      <c r="EI252" s="386" t="s">
        <v>132</v>
      </c>
      <c r="EJ252" s="386" t="s">
        <v>150</v>
      </c>
      <c r="EK252" s="387">
        <f>ADHK!EK252</f>
        <v>52</v>
      </c>
      <c r="EL252" s="387">
        <f>'Produksi dan Harga'!AS124</f>
        <v>3924.419579</v>
      </c>
      <c r="EM252" s="387">
        <f t="shared" si="2856"/>
        <v>0.2040698181</v>
      </c>
      <c r="EN252" s="388"/>
      <c r="EO252" s="387">
        <f t="shared" si="2857"/>
        <v>0</v>
      </c>
      <c r="EP252" s="388"/>
      <c r="EQ252" s="387"/>
      <c r="ER252" s="387">
        <f t="shared" si="2858"/>
        <v>0</v>
      </c>
      <c r="ES252" s="387">
        <f t="shared" si="2859"/>
        <v>0.2040698181</v>
      </c>
      <c r="ET252" s="388">
        <v>0.36319999999999997</v>
      </c>
      <c r="EU252" s="389">
        <f t="shared" si="2860"/>
        <v>0.07411815793</v>
      </c>
      <c r="EV252" s="390">
        <f t="shared" si="2861"/>
        <v>0.1299516602</v>
      </c>
      <c r="EW252" s="391"/>
      <c r="EX252" s="384">
        <v>4.0</v>
      </c>
      <c r="EY252" s="385" t="s">
        <v>153</v>
      </c>
      <c r="EZ252" s="386" t="s">
        <v>132</v>
      </c>
      <c r="FA252" s="386" t="s">
        <v>150</v>
      </c>
      <c r="FB252" s="387">
        <f>ADHK!FB252</f>
        <v>43</v>
      </c>
      <c r="FC252" s="387">
        <f>'Produksi dan Harga'!AX124</f>
        <v>4020.038816</v>
      </c>
      <c r="FD252" s="387">
        <f t="shared" si="2862"/>
        <v>0.1728616691</v>
      </c>
      <c r="FE252" s="388"/>
      <c r="FF252" s="387">
        <f t="shared" si="2863"/>
        <v>0</v>
      </c>
      <c r="FG252" s="388"/>
      <c r="FH252" s="387"/>
      <c r="FI252" s="387">
        <f t="shared" si="2864"/>
        <v>0</v>
      </c>
      <c r="FJ252" s="387">
        <f t="shared" si="2865"/>
        <v>0.1728616691</v>
      </c>
      <c r="FK252" s="388">
        <v>0.36319999999999997</v>
      </c>
      <c r="FL252" s="389">
        <f t="shared" si="2866"/>
        <v>0.06278335821</v>
      </c>
      <c r="FM252" s="390">
        <f t="shared" si="2867"/>
        <v>0.1100783109</v>
      </c>
      <c r="FN252" s="391"/>
      <c r="FO252" s="384">
        <v>4.0</v>
      </c>
      <c r="FP252" s="385" t="s">
        <v>153</v>
      </c>
      <c r="FQ252" s="386" t="s">
        <v>132</v>
      </c>
      <c r="FR252" s="386" t="s">
        <v>150</v>
      </c>
      <c r="FS252" s="387">
        <f>ADHK!FS252</f>
        <v>15</v>
      </c>
      <c r="FT252" s="387">
        <f>'Produksi dan Harga'!BC124</f>
        <v>4210.383984</v>
      </c>
      <c r="FU252" s="387">
        <f t="shared" si="2868"/>
        <v>0.06315575976</v>
      </c>
      <c r="FV252" s="388"/>
      <c r="FW252" s="387">
        <f t="shared" si="2869"/>
        <v>0</v>
      </c>
      <c r="FX252" s="388"/>
      <c r="FY252" s="387"/>
      <c r="FZ252" s="387">
        <f t="shared" si="2870"/>
        <v>0</v>
      </c>
      <c r="GA252" s="387">
        <f t="shared" si="2871"/>
        <v>0.06315575976</v>
      </c>
      <c r="GB252" s="388">
        <v>0.36319999999999997</v>
      </c>
      <c r="GC252" s="389">
        <f t="shared" si="2872"/>
        <v>0.02293817195</v>
      </c>
      <c r="GD252" s="390">
        <f t="shared" si="2873"/>
        <v>0.04021758782</v>
      </c>
      <c r="GE252" s="391"/>
      <c r="GF252" s="384">
        <v>4.0</v>
      </c>
      <c r="GG252" s="385" t="s">
        <v>153</v>
      </c>
      <c r="GH252" s="386" t="s">
        <v>132</v>
      </c>
      <c r="GI252" s="386" t="s">
        <v>150</v>
      </c>
      <c r="GJ252" s="387">
        <f>ADHK!GJ252</f>
        <v>232</v>
      </c>
      <c r="GK252" s="387">
        <f>'Produksi dan Harga'!BH124</f>
        <v>4197.042739</v>
      </c>
      <c r="GL252" s="387">
        <f t="shared" si="2874"/>
        <v>0.9737139154</v>
      </c>
      <c r="GM252" s="388"/>
      <c r="GN252" s="387">
        <f t="shared" si="2875"/>
        <v>0</v>
      </c>
      <c r="GO252" s="388"/>
      <c r="GP252" s="387"/>
      <c r="GQ252" s="387">
        <f t="shared" si="2876"/>
        <v>0</v>
      </c>
      <c r="GR252" s="387">
        <f t="shared" si="2877"/>
        <v>0.9737139154</v>
      </c>
      <c r="GS252" s="388">
        <v>0.36319999999999997</v>
      </c>
      <c r="GT252" s="389">
        <f t="shared" si="2878"/>
        <v>0.3536528941</v>
      </c>
      <c r="GU252" s="390">
        <f t="shared" si="2879"/>
        <v>0.6200610213</v>
      </c>
      <c r="GV252" s="391"/>
      <c r="GW252" s="384">
        <v>4.0</v>
      </c>
      <c r="GX252" s="385" t="s">
        <v>153</v>
      </c>
      <c r="GY252" s="386" t="s">
        <v>132</v>
      </c>
      <c r="GZ252" s="386" t="s">
        <v>150</v>
      </c>
      <c r="HA252" s="387">
        <f>ADHK!HA252</f>
        <v>212</v>
      </c>
      <c r="HB252" s="387">
        <f>'Produksi dan Harga'!BM124</f>
        <v>4569.850977</v>
      </c>
      <c r="HC252" s="387">
        <f t="shared" si="2880"/>
        <v>0.9688084071</v>
      </c>
      <c r="HD252" s="388"/>
      <c r="HE252" s="387">
        <f t="shared" si="2881"/>
        <v>0</v>
      </c>
      <c r="HF252" s="388"/>
      <c r="HG252" s="387"/>
      <c r="HH252" s="387">
        <f t="shared" si="2882"/>
        <v>0</v>
      </c>
      <c r="HI252" s="387">
        <f t="shared" si="2883"/>
        <v>0.9688084071</v>
      </c>
      <c r="HJ252" s="388">
        <v>0.36319999999999997</v>
      </c>
      <c r="HK252" s="389">
        <f t="shared" si="2884"/>
        <v>0.3518712135</v>
      </c>
      <c r="HL252" s="390">
        <f t="shared" si="2885"/>
        <v>0.6169371936</v>
      </c>
      <c r="HM252" s="391"/>
      <c r="HN252" s="384">
        <v>4.0</v>
      </c>
      <c r="HO252" s="385" t="s">
        <v>153</v>
      </c>
      <c r="HP252" s="386" t="s">
        <v>132</v>
      </c>
      <c r="HQ252" s="386" t="s">
        <v>150</v>
      </c>
      <c r="HR252" s="387">
        <f>ADHK!HR252</f>
        <v>442</v>
      </c>
      <c r="HS252" s="387">
        <f>'Produksi dan Harga'!BR124</f>
        <v>5021.52741</v>
      </c>
      <c r="HT252" s="387">
        <f t="shared" si="2886"/>
        <v>2.219515115</v>
      </c>
      <c r="HU252" s="388"/>
      <c r="HV252" s="387">
        <f t="shared" si="2887"/>
        <v>0</v>
      </c>
      <c r="HW252" s="388"/>
      <c r="HX252" s="387"/>
      <c r="HY252" s="387">
        <f t="shared" si="2888"/>
        <v>0</v>
      </c>
      <c r="HZ252" s="387">
        <f t="shared" si="2889"/>
        <v>2.219515115</v>
      </c>
      <c r="IA252" s="388">
        <v>0.36319999999999997</v>
      </c>
      <c r="IB252" s="389">
        <f t="shared" si="2890"/>
        <v>0.8061278898</v>
      </c>
      <c r="IC252" s="390">
        <f t="shared" si="2891"/>
        <v>1.413387225</v>
      </c>
      <c r="ID252" s="391"/>
      <c r="IE252" s="384">
        <v>4.0</v>
      </c>
      <c r="IF252" s="385" t="s">
        <v>153</v>
      </c>
      <c r="IG252" s="386" t="s">
        <v>132</v>
      </c>
      <c r="IH252" s="386" t="s">
        <v>150</v>
      </c>
      <c r="II252" s="387">
        <f>ADHK!II252</f>
        <v>210</v>
      </c>
      <c r="IJ252" s="387">
        <f>'Produksi dan Harga'!BW124</f>
        <v>5284.286903</v>
      </c>
      <c r="IK252" s="387">
        <f t="shared" si="2892"/>
        <v>1.10970025</v>
      </c>
      <c r="IL252" s="388"/>
      <c r="IM252" s="387">
        <f t="shared" si="2893"/>
        <v>0</v>
      </c>
      <c r="IN252" s="388"/>
      <c r="IO252" s="387"/>
      <c r="IP252" s="387">
        <f t="shared" si="2894"/>
        <v>0</v>
      </c>
      <c r="IQ252" s="387">
        <f t="shared" si="2895"/>
        <v>1.10970025</v>
      </c>
      <c r="IR252" s="388">
        <v>0.36319999999999997</v>
      </c>
      <c r="IS252" s="389">
        <f t="shared" si="2896"/>
        <v>0.4030431307</v>
      </c>
      <c r="IT252" s="390">
        <f t="shared" si="2897"/>
        <v>0.706657119</v>
      </c>
      <c r="IU252" s="391"/>
      <c r="IV252" s="384">
        <v>4.0</v>
      </c>
      <c r="IW252" s="385" t="s">
        <v>153</v>
      </c>
      <c r="IX252" s="386" t="s">
        <v>132</v>
      </c>
      <c r="IY252" s="386" t="s">
        <v>150</v>
      </c>
      <c r="IZ252" s="387">
        <f>ADHK!IZ252</f>
        <v>12</v>
      </c>
      <c r="JA252" s="387">
        <f>'Produksi dan Harga'!CB124</f>
        <v>5558.559441</v>
      </c>
      <c r="JB252" s="387">
        <f t="shared" si="2898"/>
        <v>0.06670271329</v>
      </c>
      <c r="JC252" s="388"/>
      <c r="JD252" s="387">
        <f t="shared" si="2899"/>
        <v>0</v>
      </c>
      <c r="JE252" s="388"/>
      <c r="JF252" s="387"/>
      <c r="JG252" s="387">
        <f t="shared" si="2900"/>
        <v>0</v>
      </c>
      <c r="JH252" s="387">
        <f t="shared" si="2901"/>
        <v>0.06670271329</v>
      </c>
      <c r="JI252" s="388">
        <v>0.36319999999999997</v>
      </c>
      <c r="JJ252" s="389">
        <f t="shared" si="2902"/>
        <v>0.02422642547</v>
      </c>
      <c r="JK252" s="390">
        <f t="shared" si="2903"/>
        <v>0.04247628783</v>
      </c>
      <c r="JL252" s="391"/>
      <c r="JM252" s="384">
        <v>4.0</v>
      </c>
      <c r="JN252" s="385" t="s">
        <v>153</v>
      </c>
      <c r="JO252" s="386" t="s">
        <v>132</v>
      </c>
      <c r="JP252" s="386" t="s">
        <v>150</v>
      </c>
      <c r="JQ252" s="387" t="str">
        <f>ADHK!JQ252</f>
        <v/>
      </c>
      <c r="JR252" s="387"/>
      <c r="JS252" s="387">
        <f t="shared" si="2904"/>
        <v>0</v>
      </c>
      <c r="JT252" s="388"/>
      <c r="JU252" s="387">
        <f t="shared" si="2905"/>
        <v>0</v>
      </c>
      <c r="JV252" s="388"/>
      <c r="JW252" s="387"/>
      <c r="JX252" s="387">
        <f t="shared" si="2906"/>
        <v>0</v>
      </c>
      <c r="JY252" s="387">
        <f t="shared" si="2907"/>
        <v>0</v>
      </c>
      <c r="JZ252" s="388">
        <v>0.36319999999999997</v>
      </c>
      <c r="KA252" s="389">
        <f t="shared" si="2908"/>
        <v>0</v>
      </c>
      <c r="KB252" s="390">
        <f t="shared" si="2909"/>
        <v>0</v>
      </c>
      <c r="KC252" s="391"/>
      <c r="KD252" s="384">
        <v>4.0</v>
      </c>
      <c r="KE252" s="385" t="s">
        <v>153</v>
      </c>
      <c r="KF252" s="386" t="s">
        <v>132</v>
      </c>
      <c r="KG252" s="386" t="s">
        <v>150</v>
      </c>
      <c r="KH252" s="387" t="str">
        <f>ADHK!KH252</f>
        <v/>
      </c>
      <c r="KI252" s="387"/>
      <c r="KJ252" s="387">
        <f t="shared" si="2910"/>
        <v>0</v>
      </c>
      <c r="KK252" s="388"/>
      <c r="KL252" s="387">
        <f t="shared" si="2911"/>
        <v>0</v>
      </c>
      <c r="KM252" s="388"/>
      <c r="KN252" s="387"/>
      <c r="KO252" s="387">
        <f t="shared" si="2912"/>
        <v>0</v>
      </c>
      <c r="KP252" s="387">
        <f t="shared" si="2913"/>
        <v>0</v>
      </c>
      <c r="KQ252" s="388">
        <v>0.36319999999999997</v>
      </c>
      <c r="KR252" s="389">
        <f t="shared" si="2914"/>
        <v>0</v>
      </c>
      <c r="KS252" s="390">
        <f t="shared" si="2915"/>
        <v>0</v>
      </c>
      <c r="KT252" s="391"/>
      <c r="KU252" s="392"/>
    </row>
    <row r="253" ht="15.75" customHeight="1">
      <c r="A253" s="384">
        <v>5.0</v>
      </c>
      <c r="B253" s="385" t="s">
        <v>154</v>
      </c>
      <c r="C253" s="386" t="s">
        <v>132</v>
      </c>
      <c r="D253" s="386" t="s">
        <v>150</v>
      </c>
      <c r="E253" s="387">
        <f>ADHK!E253</f>
        <v>2109</v>
      </c>
      <c r="F253" s="387">
        <f>ADHK!F253</f>
        <v>3026.259552</v>
      </c>
      <c r="G253" s="387">
        <f t="shared" si="2808"/>
        <v>6.382381396</v>
      </c>
      <c r="H253" s="388"/>
      <c r="I253" s="387">
        <f t="shared" si="2809"/>
        <v>0</v>
      </c>
      <c r="J253" s="388"/>
      <c r="K253" s="387"/>
      <c r="L253" s="387">
        <f t="shared" si="2810"/>
        <v>0</v>
      </c>
      <c r="M253" s="387">
        <f t="shared" si="2811"/>
        <v>6.382381396</v>
      </c>
      <c r="N253" s="388">
        <v>0.36319999999999997</v>
      </c>
      <c r="O253" s="389">
        <f t="shared" si="2812"/>
        <v>2.318080923</v>
      </c>
      <c r="P253" s="390">
        <f t="shared" si="2813"/>
        <v>4.064300473</v>
      </c>
      <c r="Q253" s="391"/>
      <c r="R253" s="384">
        <v>5.0</v>
      </c>
      <c r="S253" s="385" t="s">
        <v>154</v>
      </c>
      <c r="T253" s="386" t="s">
        <v>132</v>
      </c>
      <c r="U253" s="386" t="s">
        <v>150</v>
      </c>
      <c r="V253" s="387">
        <f>ADHK!V253</f>
        <v>462</v>
      </c>
      <c r="W253" s="387">
        <f>'Produksi dan Harga'!J125</f>
        <v>3164.515122</v>
      </c>
      <c r="X253" s="387">
        <f t="shared" si="2814"/>
        <v>1.462005986</v>
      </c>
      <c r="Y253" s="388"/>
      <c r="Z253" s="387">
        <f t="shared" si="2815"/>
        <v>0</v>
      </c>
      <c r="AA253" s="388"/>
      <c r="AB253" s="387"/>
      <c r="AC253" s="387">
        <f t="shared" si="2816"/>
        <v>0</v>
      </c>
      <c r="AD253" s="387">
        <f t="shared" si="2817"/>
        <v>1.462005986</v>
      </c>
      <c r="AE253" s="388">
        <v>0.36319999999999997</v>
      </c>
      <c r="AF253" s="389">
        <f t="shared" si="2818"/>
        <v>0.5310005743</v>
      </c>
      <c r="AG253" s="390">
        <f t="shared" si="2819"/>
        <v>0.9310054122</v>
      </c>
      <c r="AH253" s="391"/>
      <c r="AI253" s="384">
        <v>5.0</v>
      </c>
      <c r="AJ253" s="385" t="s">
        <v>154</v>
      </c>
      <c r="AK253" s="386" t="s">
        <v>132</v>
      </c>
      <c r="AL253" s="386" t="s">
        <v>150</v>
      </c>
      <c r="AM253" s="387">
        <f>ADHK!AM253</f>
        <v>863</v>
      </c>
      <c r="AN253" s="387">
        <f>'Produksi dan Harga'!O125</f>
        <v>3248.637962</v>
      </c>
      <c r="AO253" s="387">
        <f t="shared" si="2820"/>
        <v>2.803574561</v>
      </c>
      <c r="AP253" s="388"/>
      <c r="AQ253" s="387">
        <f t="shared" si="2821"/>
        <v>0</v>
      </c>
      <c r="AR253" s="388"/>
      <c r="AS253" s="387"/>
      <c r="AT253" s="387">
        <f t="shared" si="2822"/>
        <v>0</v>
      </c>
      <c r="AU253" s="387">
        <f t="shared" si="2823"/>
        <v>2.803574561</v>
      </c>
      <c r="AV253" s="388">
        <v>0.36319999999999997</v>
      </c>
      <c r="AW253" s="389">
        <f t="shared" si="2824"/>
        <v>1.018258281</v>
      </c>
      <c r="AX253" s="390">
        <f t="shared" si="2825"/>
        <v>1.78531628</v>
      </c>
      <c r="AY253" s="391"/>
      <c r="AZ253" s="384">
        <v>5.0</v>
      </c>
      <c r="BA253" s="385" t="s">
        <v>154</v>
      </c>
      <c r="BB253" s="386" t="s">
        <v>132</v>
      </c>
      <c r="BC253" s="386" t="s">
        <v>150</v>
      </c>
      <c r="BD253" s="387">
        <f>ADHK!BD253</f>
        <v>274</v>
      </c>
      <c r="BE253" s="387">
        <f>'Produksi dan Harga'!T125</f>
        <v>3391.102693</v>
      </c>
      <c r="BF253" s="387">
        <f t="shared" si="2826"/>
        <v>0.929162138</v>
      </c>
      <c r="BG253" s="388"/>
      <c r="BH253" s="387">
        <f t="shared" si="2827"/>
        <v>0</v>
      </c>
      <c r="BI253" s="388"/>
      <c r="BJ253" s="387"/>
      <c r="BK253" s="387">
        <f t="shared" si="2828"/>
        <v>0</v>
      </c>
      <c r="BL253" s="387">
        <f t="shared" si="2829"/>
        <v>0.929162138</v>
      </c>
      <c r="BM253" s="388">
        <v>0.36319999999999997</v>
      </c>
      <c r="BN253" s="389">
        <f t="shared" si="2830"/>
        <v>0.3374716885</v>
      </c>
      <c r="BO253" s="390">
        <f t="shared" si="2831"/>
        <v>0.5916904495</v>
      </c>
      <c r="BP253" s="391"/>
      <c r="BQ253" s="384">
        <v>5.0</v>
      </c>
      <c r="BR253" s="385" t="s">
        <v>154</v>
      </c>
      <c r="BS253" s="386" t="s">
        <v>132</v>
      </c>
      <c r="BT253" s="386" t="s">
        <v>150</v>
      </c>
      <c r="BU253" s="387">
        <f>ADHK!BU253</f>
        <v>162</v>
      </c>
      <c r="BV253" s="387">
        <f>'Produksi dan Harga'!Y125</f>
        <v>3576.000238</v>
      </c>
      <c r="BW253" s="387">
        <f t="shared" si="2832"/>
        <v>0.5793120385</v>
      </c>
      <c r="BX253" s="388"/>
      <c r="BY253" s="387">
        <f t="shared" si="2833"/>
        <v>0</v>
      </c>
      <c r="BZ253" s="388"/>
      <c r="CA253" s="387"/>
      <c r="CB253" s="387">
        <f t="shared" si="2834"/>
        <v>0</v>
      </c>
      <c r="CC253" s="387">
        <f t="shared" si="2835"/>
        <v>0.5793120385</v>
      </c>
      <c r="CD253" s="388">
        <v>0.36319999999999997</v>
      </c>
      <c r="CE253" s="389">
        <f t="shared" si="2836"/>
        <v>0.2104061324</v>
      </c>
      <c r="CF253" s="390">
        <f t="shared" si="2837"/>
        <v>0.3689059061</v>
      </c>
      <c r="CG253" s="391"/>
      <c r="CH253" s="384">
        <v>5.0</v>
      </c>
      <c r="CI253" s="385" t="s">
        <v>154</v>
      </c>
      <c r="CJ253" s="386" t="s">
        <v>132</v>
      </c>
      <c r="CK253" s="386" t="s">
        <v>150</v>
      </c>
      <c r="CL253" s="387">
        <f>ADHK!CL253</f>
        <v>148</v>
      </c>
      <c r="CM253" s="387">
        <f>'Produksi dan Harga'!AD125</f>
        <v>3736.013017</v>
      </c>
      <c r="CN253" s="387">
        <f t="shared" si="2838"/>
        <v>0.5529299265</v>
      </c>
      <c r="CO253" s="388"/>
      <c r="CP253" s="387">
        <f t="shared" si="2839"/>
        <v>0</v>
      </c>
      <c r="CQ253" s="388"/>
      <c r="CR253" s="387"/>
      <c r="CS253" s="387">
        <f t="shared" si="2840"/>
        <v>0</v>
      </c>
      <c r="CT253" s="387">
        <f t="shared" si="2841"/>
        <v>0.5529299265</v>
      </c>
      <c r="CU253" s="388">
        <v>0.36319999999999997</v>
      </c>
      <c r="CV253" s="389">
        <f t="shared" si="2842"/>
        <v>0.2008241493</v>
      </c>
      <c r="CW253" s="390">
        <f t="shared" si="2843"/>
        <v>0.3521057772</v>
      </c>
      <c r="CX253" s="391"/>
      <c r="CY253" s="384">
        <v>5.0</v>
      </c>
      <c r="CZ253" s="385" t="s">
        <v>154</v>
      </c>
      <c r="DA253" s="386" t="s">
        <v>132</v>
      </c>
      <c r="DB253" s="386" t="s">
        <v>150</v>
      </c>
      <c r="DC253" s="387">
        <f>ADHK!DC253</f>
        <v>148</v>
      </c>
      <c r="DD253" s="387">
        <f>'Produksi dan Harga'!AI125</f>
        <v>4000.406949</v>
      </c>
      <c r="DE253" s="387">
        <f t="shared" si="2844"/>
        <v>0.5920602284</v>
      </c>
      <c r="DF253" s="388"/>
      <c r="DG253" s="387">
        <f t="shared" si="2845"/>
        <v>0</v>
      </c>
      <c r="DH253" s="388"/>
      <c r="DI253" s="387"/>
      <c r="DJ253" s="387">
        <f t="shared" si="2846"/>
        <v>0</v>
      </c>
      <c r="DK253" s="387">
        <f t="shared" si="2847"/>
        <v>0.5920602284</v>
      </c>
      <c r="DL253" s="388">
        <v>0.36319999999999997</v>
      </c>
      <c r="DM253" s="389">
        <f t="shared" si="2848"/>
        <v>0.215036275</v>
      </c>
      <c r="DN253" s="390">
        <f t="shared" si="2849"/>
        <v>0.3770239535</v>
      </c>
      <c r="DO253" s="391"/>
      <c r="DP253" s="384">
        <v>5.0</v>
      </c>
      <c r="DQ253" s="385" t="s">
        <v>154</v>
      </c>
      <c r="DR253" s="386" t="s">
        <v>132</v>
      </c>
      <c r="DS253" s="386" t="s">
        <v>150</v>
      </c>
      <c r="DT253" s="387">
        <f>ADHK!DT253</f>
        <v>300</v>
      </c>
      <c r="DU253" s="387">
        <f>'Produksi dan Harga'!AN125</f>
        <v>4056.580576</v>
      </c>
      <c r="DV253" s="387">
        <f t="shared" si="2850"/>
        <v>1.216974173</v>
      </c>
      <c r="DW253" s="388"/>
      <c r="DX253" s="387">
        <f t="shared" si="2851"/>
        <v>0</v>
      </c>
      <c r="DY253" s="388"/>
      <c r="DZ253" s="387"/>
      <c r="EA253" s="387">
        <f t="shared" si="2852"/>
        <v>0</v>
      </c>
      <c r="EB253" s="387">
        <f t="shared" si="2853"/>
        <v>1.216974173</v>
      </c>
      <c r="EC253" s="388">
        <v>0.36319999999999997</v>
      </c>
      <c r="ED253" s="389">
        <f t="shared" si="2854"/>
        <v>0.4420050195</v>
      </c>
      <c r="EE253" s="390">
        <f t="shared" si="2855"/>
        <v>0.7749691532</v>
      </c>
      <c r="EF253" s="391"/>
      <c r="EG253" s="384">
        <v>5.0</v>
      </c>
      <c r="EH253" s="385" t="s">
        <v>154</v>
      </c>
      <c r="EI253" s="386" t="s">
        <v>132</v>
      </c>
      <c r="EJ253" s="386" t="s">
        <v>150</v>
      </c>
      <c r="EK253" s="387">
        <f>ADHK!EK253</f>
        <v>37</v>
      </c>
      <c r="EL253" s="387">
        <f>'Produksi dan Harga'!AS125</f>
        <v>4073.004594</v>
      </c>
      <c r="EM253" s="387">
        <f t="shared" si="2856"/>
        <v>0.15070117</v>
      </c>
      <c r="EN253" s="388"/>
      <c r="EO253" s="387">
        <f t="shared" si="2857"/>
        <v>0</v>
      </c>
      <c r="EP253" s="388"/>
      <c r="EQ253" s="387"/>
      <c r="ER253" s="387">
        <f t="shared" si="2858"/>
        <v>0</v>
      </c>
      <c r="ES253" s="387">
        <f t="shared" si="2859"/>
        <v>0.15070117</v>
      </c>
      <c r="ET253" s="388">
        <v>0.36319999999999997</v>
      </c>
      <c r="EU253" s="389">
        <f t="shared" si="2860"/>
        <v>0.05473466493</v>
      </c>
      <c r="EV253" s="390">
        <f t="shared" si="2861"/>
        <v>0.09596650504</v>
      </c>
      <c r="EW253" s="391"/>
      <c r="EX253" s="384">
        <v>5.0</v>
      </c>
      <c r="EY253" s="385" t="s">
        <v>154</v>
      </c>
      <c r="EZ253" s="386" t="s">
        <v>132</v>
      </c>
      <c r="FA253" s="386" t="s">
        <v>150</v>
      </c>
      <c r="FB253" s="387">
        <f>ADHK!FB253</f>
        <v>50</v>
      </c>
      <c r="FC253" s="387">
        <f>'Produksi dan Harga'!AX125</f>
        <v>4172.244134</v>
      </c>
      <c r="FD253" s="387">
        <f t="shared" si="2862"/>
        <v>0.2086122067</v>
      </c>
      <c r="FE253" s="388"/>
      <c r="FF253" s="387">
        <f t="shared" si="2863"/>
        <v>0</v>
      </c>
      <c r="FG253" s="388"/>
      <c r="FH253" s="387"/>
      <c r="FI253" s="387">
        <f t="shared" si="2864"/>
        <v>0</v>
      </c>
      <c r="FJ253" s="387">
        <f t="shared" si="2865"/>
        <v>0.2086122067</v>
      </c>
      <c r="FK253" s="388">
        <v>0.36319999999999997</v>
      </c>
      <c r="FL253" s="389">
        <f t="shared" si="2866"/>
        <v>0.07576795347</v>
      </c>
      <c r="FM253" s="390">
        <f t="shared" si="2867"/>
        <v>0.1328442532</v>
      </c>
      <c r="FN253" s="391"/>
      <c r="FO253" s="384">
        <v>5.0</v>
      </c>
      <c r="FP253" s="385" t="s">
        <v>154</v>
      </c>
      <c r="FQ253" s="386" t="s">
        <v>132</v>
      </c>
      <c r="FR253" s="386" t="s">
        <v>150</v>
      </c>
      <c r="FS253" s="387">
        <f>ADHK!FS253</f>
        <v>16</v>
      </c>
      <c r="FT253" s="387">
        <f>'Produksi dan Harga'!BC125</f>
        <v>4369.796085</v>
      </c>
      <c r="FU253" s="387">
        <f t="shared" si="2868"/>
        <v>0.06991673735</v>
      </c>
      <c r="FV253" s="388"/>
      <c r="FW253" s="387">
        <f t="shared" si="2869"/>
        <v>0</v>
      </c>
      <c r="FX253" s="388"/>
      <c r="FY253" s="387"/>
      <c r="FZ253" s="387">
        <f t="shared" si="2870"/>
        <v>0</v>
      </c>
      <c r="GA253" s="387">
        <f t="shared" si="2871"/>
        <v>0.06991673735</v>
      </c>
      <c r="GB253" s="388">
        <v>0.36319999999999997</v>
      </c>
      <c r="GC253" s="389">
        <f t="shared" si="2872"/>
        <v>0.02539375901</v>
      </c>
      <c r="GD253" s="390">
        <f t="shared" si="2873"/>
        <v>0.04452297835</v>
      </c>
      <c r="GE253" s="391"/>
      <c r="GF253" s="384">
        <v>5.0</v>
      </c>
      <c r="GG253" s="385" t="s">
        <v>154</v>
      </c>
      <c r="GH253" s="386" t="s">
        <v>132</v>
      </c>
      <c r="GI253" s="386" t="s">
        <v>150</v>
      </c>
      <c r="GJ253" s="387">
        <f>ADHK!GJ253</f>
        <v>0</v>
      </c>
      <c r="GK253" s="387">
        <f>'Produksi dan Harga'!BH125</f>
        <v>4355.949718</v>
      </c>
      <c r="GL253" s="387">
        <f t="shared" si="2874"/>
        <v>0</v>
      </c>
      <c r="GM253" s="388"/>
      <c r="GN253" s="387">
        <f t="shared" si="2875"/>
        <v>0</v>
      </c>
      <c r="GO253" s="388"/>
      <c r="GP253" s="387"/>
      <c r="GQ253" s="387">
        <f t="shared" si="2876"/>
        <v>0</v>
      </c>
      <c r="GR253" s="387">
        <f t="shared" si="2877"/>
        <v>0</v>
      </c>
      <c r="GS253" s="388">
        <v>0.36319999999999997</v>
      </c>
      <c r="GT253" s="389">
        <f t="shared" si="2878"/>
        <v>0</v>
      </c>
      <c r="GU253" s="390">
        <f t="shared" si="2879"/>
        <v>0</v>
      </c>
      <c r="GV253" s="391"/>
      <c r="GW253" s="384">
        <v>5.0</v>
      </c>
      <c r="GX253" s="385" t="s">
        <v>154</v>
      </c>
      <c r="GY253" s="386" t="s">
        <v>132</v>
      </c>
      <c r="GZ253" s="386" t="s">
        <v>150</v>
      </c>
      <c r="HA253" s="387" t="str">
        <f>ADHK!HA253</f>
        <v/>
      </c>
      <c r="HB253" s="387">
        <f>'Produksi dan Harga'!BM125</f>
        <v>4742.873092</v>
      </c>
      <c r="HC253" s="387">
        <f t="shared" si="2880"/>
        <v>0</v>
      </c>
      <c r="HD253" s="388"/>
      <c r="HE253" s="387">
        <f t="shared" si="2881"/>
        <v>0</v>
      </c>
      <c r="HF253" s="388"/>
      <c r="HG253" s="387"/>
      <c r="HH253" s="387">
        <f t="shared" si="2882"/>
        <v>0</v>
      </c>
      <c r="HI253" s="387">
        <f t="shared" si="2883"/>
        <v>0</v>
      </c>
      <c r="HJ253" s="388">
        <v>0.36319999999999997</v>
      </c>
      <c r="HK253" s="389">
        <f t="shared" si="2884"/>
        <v>0</v>
      </c>
      <c r="HL253" s="390">
        <f t="shared" si="2885"/>
        <v>0</v>
      </c>
      <c r="HM253" s="391"/>
      <c r="HN253" s="384">
        <v>5.0</v>
      </c>
      <c r="HO253" s="385" t="s">
        <v>154</v>
      </c>
      <c r="HP253" s="386" t="s">
        <v>132</v>
      </c>
      <c r="HQ253" s="386" t="s">
        <v>150</v>
      </c>
      <c r="HR253" s="387" t="str">
        <f>ADHK!HR253</f>
        <v/>
      </c>
      <c r="HS253" s="387">
        <f>'Produksi dan Harga'!BR125</f>
        <v>5211.650742</v>
      </c>
      <c r="HT253" s="387">
        <f t="shared" si="2886"/>
        <v>0</v>
      </c>
      <c r="HU253" s="388"/>
      <c r="HV253" s="387">
        <f t="shared" si="2887"/>
        <v>0</v>
      </c>
      <c r="HW253" s="388"/>
      <c r="HX253" s="387"/>
      <c r="HY253" s="387">
        <f t="shared" si="2888"/>
        <v>0</v>
      </c>
      <c r="HZ253" s="387">
        <f t="shared" si="2889"/>
        <v>0</v>
      </c>
      <c r="IA253" s="388">
        <v>0.36319999999999997</v>
      </c>
      <c r="IB253" s="389">
        <f t="shared" si="2890"/>
        <v>0</v>
      </c>
      <c r="IC253" s="390">
        <f t="shared" si="2891"/>
        <v>0</v>
      </c>
      <c r="ID253" s="391"/>
      <c r="IE253" s="384">
        <v>5.0</v>
      </c>
      <c r="IF253" s="385" t="s">
        <v>154</v>
      </c>
      <c r="IG253" s="386" t="s">
        <v>132</v>
      </c>
      <c r="IH253" s="386" t="s">
        <v>150</v>
      </c>
      <c r="II253" s="387" t="str">
        <f>ADHK!II253</f>
        <v/>
      </c>
      <c r="IJ253" s="387">
        <f>'Produksi dan Harga'!BW125</f>
        <v>5484.358744</v>
      </c>
      <c r="IK253" s="387">
        <f t="shared" si="2892"/>
        <v>0</v>
      </c>
      <c r="IL253" s="388"/>
      <c r="IM253" s="387">
        <f t="shared" si="2893"/>
        <v>0</v>
      </c>
      <c r="IN253" s="388"/>
      <c r="IO253" s="387"/>
      <c r="IP253" s="387">
        <f t="shared" si="2894"/>
        <v>0</v>
      </c>
      <c r="IQ253" s="387">
        <f t="shared" si="2895"/>
        <v>0</v>
      </c>
      <c r="IR253" s="388">
        <v>0.36319999999999997</v>
      </c>
      <c r="IS253" s="389">
        <f t="shared" si="2896"/>
        <v>0</v>
      </c>
      <c r="IT253" s="390">
        <f t="shared" si="2897"/>
        <v>0</v>
      </c>
      <c r="IU253" s="391"/>
      <c r="IV253" s="384">
        <v>5.0</v>
      </c>
      <c r="IW253" s="385" t="s">
        <v>154</v>
      </c>
      <c r="IX253" s="386" t="s">
        <v>132</v>
      </c>
      <c r="IY253" s="386" t="s">
        <v>150</v>
      </c>
      <c r="IZ253" s="387" t="str">
        <f>ADHK!IZ253</f>
        <v/>
      </c>
      <c r="JA253" s="387">
        <f>'Produksi dan Harga'!CB125</f>
        <v>5769.015694</v>
      </c>
      <c r="JB253" s="387">
        <f t="shared" si="2898"/>
        <v>0</v>
      </c>
      <c r="JC253" s="388"/>
      <c r="JD253" s="387">
        <f t="shared" si="2899"/>
        <v>0</v>
      </c>
      <c r="JE253" s="388"/>
      <c r="JF253" s="387"/>
      <c r="JG253" s="387">
        <f t="shared" si="2900"/>
        <v>0</v>
      </c>
      <c r="JH253" s="387">
        <f t="shared" si="2901"/>
        <v>0</v>
      </c>
      <c r="JI253" s="388">
        <v>0.36319999999999997</v>
      </c>
      <c r="JJ253" s="389">
        <f t="shared" si="2902"/>
        <v>0</v>
      </c>
      <c r="JK253" s="390">
        <f t="shared" si="2903"/>
        <v>0</v>
      </c>
      <c r="JL253" s="391"/>
      <c r="JM253" s="384">
        <v>5.0</v>
      </c>
      <c r="JN253" s="385" t="s">
        <v>154</v>
      </c>
      <c r="JO253" s="386" t="s">
        <v>132</v>
      </c>
      <c r="JP253" s="386" t="s">
        <v>150</v>
      </c>
      <c r="JQ253" s="387" t="str">
        <f>ADHK!JQ253</f>
        <v/>
      </c>
      <c r="JR253" s="387"/>
      <c r="JS253" s="387">
        <f t="shared" si="2904"/>
        <v>0</v>
      </c>
      <c r="JT253" s="388"/>
      <c r="JU253" s="387">
        <f t="shared" si="2905"/>
        <v>0</v>
      </c>
      <c r="JV253" s="388"/>
      <c r="JW253" s="387"/>
      <c r="JX253" s="387">
        <f t="shared" si="2906"/>
        <v>0</v>
      </c>
      <c r="JY253" s="387">
        <f t="shared" si="2907"/>
        <v>0</v>
      </c>
      <c r="JZ253" s="388">
        <v>0.36319999999999997</v>
      </c>
      <c r="KA253" s="389">
        <f t="shared" si="2908"/>
        <v>0</v>
      </c>
      <c r="KB253" s="390">
        <f t="shared" si="2909"/>
        <v>0</v>
      </c>
      <c r="KC253" s="391"/>
      <c r="KD253" s="384">
        <v>5.0</v>
      </c>
      <c r="KE253" s="385" t="s">
        <v>154</v>
      </c>
      <c r="KF253" s="386" t="s">
        <v>132</v>
      </c>
      <c r="KG253" s="386" t="s">
        <v>150</v>
      </c>
      <c r="KH253" s="387" t="str">
        <f>ADHK!KH253</f>
        <v/>
      </c>
      <c r="KI253" s="387"/>
      <c r="KJ253" s="387">
        <f t="shared" si="2910"/>
        <v>0</v>
      </c>
      <c r="KK253" s="388"/>
      <c r="KL253" s="387">
        <f t="shared" si="2911"/>
        <v>0</v>
      </c>
      <c r="KM253" s="388"/>
      <c r="KN253" s="387"/>
      <c r="KO253" s="387">
        <f t="shared" si="2912"/>
        <v>0</v>
      </c>
      <c r="KP253" s="387">
        <f t="shared" si="2913"/>
        <v>0</v>
      </c>
      <c r="KQ253" s="388">
        <v>0.36319999999999997</v>
      </c>
      <c r="KR253" s="389">
        <f t="shared" si="2914"/>
        <v>0</v>
      </c>
      <c r="KS253" s="390">
        <f t="shared" si="2915"/>
        <v>0</v>
      </c>
      <c r="KT253" s="391"/>
      <c r="KU253" s="392"/>
    </row>
    <row r="254" ht="15.75" customHeight="1">
      <c r="A254" s="384">
        <v>6.0</v>
      </c>
      <c r="B254" s="385" t="s">
        <v>155</v>
      </c>
      <c r="C254" s="386" t="s">
        <v>132</v>
      </c>
      <c r="D254" s="386" t="s">
        <v>150</v>
      </c>
      <c r="E254" s="387">
        <f>ADHK!E254</f>
        <v>9648</v>
      </c>
      <c r="F254" s="387">
        <f>ADHK!F254</f>
        <v>2111.939644</v>
      </c>
      <c r="G254" s="387">
        <f t="shared" si="2808"/>
        <v>20.37599368</v>
      </c>
      <c r="H254" s="388"/>
      <c r="I254" s="387">
        <f t="shared" si="2809"/>
        <v>0</v>
      </c>
      <c r="J254" s="388"/>
      <c r="K254" s="387"/>
      <c r="L254" s="387">
        <f t="shared" si="2810"/>
        <v>0</v>
      </c>
      <c r="M254" s="387">
        <f t="shared" si="2811"/>
        <v>20.37599368</v>
      </c>
      <c r="N254" s="388">
        <v>0.36319999999999997</v>
      </c>
      <c r="O254" s="389">
        <f t="shared" si="2812"/>
        <v>7.400560906</v>
      </c>
      <c r="P254" s="390">
        <f t="shared" si="2813"/>
        <v>12.97543278</v>
      </c>
      <c r="Q254" s="391"/>
      <c r="R254" s="384">
        <v>6.0</v>
      </c>
      <c r="S254" s="385" t="s">
        <v>155</v>
      </c>
      <c r="T254" s="386" t="s">
        <v>132</v>
      </c>
      <c r="U254" s="386" t="s">
        <v>150</v>
      </c>
      <c r="V254" s="387">
        <f>ADHK!V254</f>
        <v>10779</v>
      </c>
      <c r="W254" s="387">
        <f>'Produksi dan Harga'!J126</f>
        <v>2208.424236</v>
      </c>
      <c r="X254" s="387">
        <f t="shared" si="2814"/>
        <v>23.80460484</v>
      </c>
      <c r="Y254" s="388"/>
      <c r="Z254" s="387">
        <f t="shared" si="2815"/>
        <v>0</v>
      </c>
      <c r="AA254" s="388"/>
      <c r="AB254" s="387"/>
      <c r="AC254" s="387">
        <f t="shared" si="2816"/>
        <v>0</v>
      </c>
      <c r="AD254" s="387">
        <f t="shared" si="2817"/>
        <v>23.80460484</v>
      </c>
      <c r="AE254" s="388">
        <v>0.36319999999999997</v>
      </c>
      <c r="AF254" s="389">
        <f t="shared" si="2818"/>
        <v>8.645832478</v>
      </c>
      <c r="AG254" s="390">
        <f t="shared" si="2819"/>
        <v>15.15877236</v>
      </c>
      <c r="AH254" s="391"/>
      <c r="AI254" s="384">
        <v>6.0</v>
      </c>
      <c r="AJ254" s="385" t="s">
        <v>155</v>
      </c>
      <c r="AK254" s="386" t="s">
        <v>132</v>
      </c>
      <c r="AL254" s="386" t="s">
        <v>150</v>
      </c>
      <c r="AM254" s="387">
        <f>ADHK!AM254</f>
        <v>4462</v>
      </c>
      <c r="AN254" s="387">
        <f>'Produksi dan Harga'!O126</f>
        <v>2267.13115</v>
      </c>
      <c r="AO254" s="387">
        <f t="shared" si="2820"/>
        <v>10.11593919</v>
      </c>
      <c r="AP254" s="388"/>
      <c r="AQ254" s="387">
        <f t="shared" si="2821"/>
        <v>0</v>
      </c>
      <c r="AR254" s="388"/>
      <c r="AS254" s="387"/>
      <c r="AT254" s="387">
        <f t="shared" si="2822"/>
        <v>0</v>
      </c>
      <c r="AU254" s="387">
        <f t="shared" si="2823"/>
        <v>10.11593919</v>
      </c>
      <c r="AV254" s="388">
        <v>0.36319999999999997</v>
      </c>
      <c r="AW254" s="389">
        <f t="shared" si="2824"/>
        <v>3.674109115</v>
      </c>
      <c r="AX254" s="390">
        <f t="shared" si="2825"/>
        <v>6.441830078</v>
      </c>
      <c r="AY254" s="391"/>
      <c r="AZ254" s="384">
        <v>6.0</v>
      </c>
      <c r="BA254" s="385" t="s">
        <v>155</v>
      </c>
      <c r="BB254" s="386" t="s">
        <v>132</v>
      </c>
      <c r="BC254" s="386" t="s">
        <v>150</v>
      </c>
      <c r="BD254" s="387">
        <f>ADHK!BD254</f>
        <v>4188</v>
      </c>
      <c r="BE254" s="387">
        <f>'Produksi dan Harga'!T126</f>
        <v>2366.553196</v>
      </c>
      <c r="BF254" s="387">
        <f t="shared" si="2826"/>
        <v>9.911124784</v>
      </c>
      <c r="BG254" s="388"/>
      <c r="BH254" s="387">
        <f t="shared" si="2827"/>
        <v>0</v>
      </c>
      <c r="BI254" s="388"/>
      <c r="BJ254" s="387"/>
      <c r="BK254" s="387">
        <f t="shared" si="2828"/>
        <v>0</v>
      </c>
      <c r="BL254" s="387">
        <f t="shared" si="2829"/>
        <v>9.911124784</v>
      </c>
      <c r="BM254" s="388">
        <v>0.36319999999999997</v>
      </c>
      <c r="BN254" s="389">
        <f t="shared" si="2830"/>
        <v>3.599720521</v>
      </c>
      <c r="BO254" s="390">
        <f t="shared" si="2831"/>
        <v>6.311404262</v>
      </c>
      <c r="BP254" s="391"/>
      <c r="BQ254" s="384">
        <v>6.0</v>
      </c>
      <c r="BR254" s="385" t="s">
        <v>155</v>
      </c>
      <c r="BS254" s="386" t="s">
        <v>132</v>
      </c>
      <c r="BT254" s="386" t="s">
        <v>150</v>
      </c>
      <c r="BU254" s="387">
        <f>ADHK!BU254</f>
        <v>4125</v>
      </c>
      <c r="BV254" s="387">
        <f>'Produksi dan Harga'!Y126</f>
        <v>2495.587883</v>
      </c>
      <c r="BW254" s="387">
        <f t="shared" si="2832"/>
        <v>10.29430002</v>
      </c>
      <c r="BX254" s="388"/>
      <c r="BY254" s="387">
        <f t="shared" si="2833"/>
        <v>0</v>
      </c>
      <c r="BZ254" s="388"/>
      <c r="CA254" s="387"/>
      <c r="CB254" s="387">
        <f t="shared" si="2834"/>
        <v>0</v>
      </c>
      <c r="CC254" s="387">
        <f t="shared" si="2835"/>
        <v>10.29430002</v>
      </c>
      <c r="CD254" s="388">
        <v>0.36319999999999997</v>
      </c>
      <c r="CE254" s="389">
        <f t="shared" si="2836"/>
        <v>3.738889766</v>
      </c>
      <c r="CF254" s="390">
        <f t="shared" si="2837"/>
        <v>6.55541025</v>
      </c>
      <c r="CG254" s="391"/>
      <c r="CH254" s="384">
        <v>6.0</v>
      </c>
      <c r="CI254" s="385" t="s">
        <v>155</v>
      </c>
      <c r="CJ254" s="386" t="s">
        <v>132</v>
      </c>
      <c r="CK254" s="386" t="s">
        <v>150</v>
      </c>
      <c r="CL254" s="387">
        <f>ADHK!CL254</f>
        <v>195</v>
      </c>
      <c r="CM254" s="387">
        <f>'Produksi dan Harga'!AD126</f>
        <v>2607.256207</v>
      </c>
      <c r="CN254" s="387">
        <f t="shared" si="2838"/>
        <v>0.5084149603</v>
      </c>
      <c r="CO254" s="388"/>
      <c r="CP254" s="387">
        <f t="shared" si="2839"/>
        <v>0</v>
      </c>
      <c r="CQ254" s="388"/>
      <c r="CR254" s="387"/>
      <c r="CS254" s="387">
        <f t="shared" si="2840"/>
        <v>0</v>
      </c>
      <c r="CT254" s="387">
        <f t="shared" si="2841"/>
        <v>0.5084149603</v>
      </c>
      <c r="CU254" s="388">
        <v>0.36319999999999997</v>
      </c>
      <c r="CV254" s="389">
        <f t="shared" si="2842"/>
        <v>0.1846563136</v>
      </c>
      <c r="CW254" s="390">
        <f t="shared" si="2843"/>
        <v>0.3237586467</v>
      </c>
      <c r="CX254" s="391"/>
      <c r="CY254" s="384">
        <v>6.0</v>
      </c>
      <c r="CZ254" s="385" t="s">
        <v>155</v>
      </c>
      <c r="DA254" s="386" t="s">
        <v>132</v>
      </c>
      <c r="DB254" s="386" t="s">
        <v>150</v>
      </c>
      <c r="DC254" s="387">
        <f>ADHK!DC254</f>
        <v>2554</v>
      </c>
      <c r="DD254" s="387">
        <f>'Produksi dan Harga'!AI126</f>
        <v>2791.76914</v>
      </c>
      <c r="DE254" s="387">
        <f t="shared" si="2844"/>
        <v>7.130178383</v>
      </c>
      <c r="DF254" s="388"/>
      <c r="DG254" s="387">
        <f t="shared" si="2845"/>
        <v>0</v>
      </c>
      <c r="DH254" s="388"/>
      <c r="DI254" s="387"/>
      <c r="DJ254" s="387">
        <f t="shared" si="2846"/>
        <v>0</v>
      </c>
      <c r="DK254" s="387">
        <f t="shared" si="2847"/>
        <v>7.130178383</v>
      </c>
      <c r="DL254" s="388">
        <v>0.36319999999999997</v>
      </c>
      <c r="DM254" s="389">
        <f t="shared" si="2848"/>
        <v>2.589680789</v>
      </c>
      <c r="DN254" s="390">
        <f t="shared" si="2849"/>
        <v>4.540497594</v>
      </c>
      <c r="DO254" s="391"/>
      <c r="DP254" s="384">
        <v>6.0</v>
      </c>
      <c r="DQ254" s="385" t="s">
        <v>155</v>
      </c>
      <c r="DR254" s="386" t="s">
        <v>132</v>
      </c>
      <c r="DS254" s="386" t="s">
        <v>150</v>
      </c>
      <c r="DT254" s="387">
        <f>ADHK!DT254</f>
        <v>503</v>
      </c>
      <c r="DU254" s="387">
        <f>'Produksi dan Harga'!AN126</f>
        <v>2830.971101</v>
      </c>
      <c r="DV254" s="387">
        <f t="shared" si="2850"/>
        <v>1.423978464</v>
      </c>
      <c r="DW254" s="388"/>
      <c r="DX254" s="387">
        <f t="shared" si="2851"/>
        <v>0</v>
      </c>
      <c r="DY254" s="388"/>
      <c r="DZ254" s="387"/>
      <c r="EA254" s="387">
        <f t="shared" si="2852"/>
        <v>0</v>
      </c>
      <c r="EB254" s="387">
        <f t="shared" si="2853"/>
        <v>1.423978464</v>
      </c>
      <c r="EC254" s="388">
        <v>0.36319999999999997</v>
      </c>
      <c r="ED254" s="389">
        <f t="shared" si="2854"/>
        <v>0.517188978</v>
      </c>
      <c r="EE254" s="390">
        <f t="shared" si="2855"/>
        <v>0.9067894857</v>
      </c>
      <c r="EF254" s="391"/>
      <c r="EG254" s="384">
        <v>6.0</v>
      </c>
      <c r="EH254" s="385" t="s">
        <v>155</v>
      </c>
      <c r="EI254" s="386" t="s">
        <v>132</v>
      </c>
      <c r="EJ254" s="386" t="s">
        <v>150</v>
      </c>
      <c r="EK254" s="387">
        <f>ADHK!EK254</f>
        <v>318</v>
      </c>
      <c r="EL254" s="387">
        <f>'Produksi dan Harga'!AS126</f>
        <v>2842.432951</v>
      </c>
      <c r="EM254" s="387">
        <f t="shared" si="2856"/>
        <v>0.9038936786</v>
      </c>
      <c r="EN254" s="388"/>
      <c r="EO254" s="387">
        <f t="shared" si="2857"/>
        <v>0</v>
      </c>
      <c r="EP254" s="388"/>
      <c r="EQ254" s="387"/>
      <c r="ER254" s="387">
        <f t="shared" si="2858"/>
        <v>0</v>
      </c>
      <c r="ES254" s="387">
        <f t="shared" si="2859"/>
        <v>0.9038936786</v>
      </c>
      <c r="ET254" s="388">
        <v>0.36319999999999997</v>
      </c>
      <c r="EU254" s="389">
        <f t="shared" si="2860"/>
        <v>0.3282941841</v>
      </c>
      <c r="EV254" s="390">
        <f t="shared" si="2861"/>
        <v>0.5755994945</v>
      </c>
      <c r="EW254" s="391"/>
      <c r="EX254" s="384">
        <v>6.0</v>
      </c>
      <c r="EY254" s="385" t="s">
        <v>155</v>
      </c>
      <c r="EZ254" s="386" t="s">
        <v>132</v>
      </c>
      <c r="FA254" s="386" t="s">
        <v>150</v>
      </c>
      <c r="FB254" s="387">
        <f>ADHK!FB254</f>
        <v>869</v>
      </c>
      <c r="FC254" s="387">
        <f>'Produksi dan Harga'!AX126</f>
        <v>2911.689377</v>
      </c>
      <c r="FD254" s="387">
        <f t="shared" si="2862"/>
        <v>2.530258068</v>
      </c>
      <c r="FE254" s="388"/>
      <c r="FF254" s="387">
        <f t="shared" si="2863"/>
        <v>0</v>
      </c>
      <c r="FG254" s="388"/>
      <c r="FH254" s="387"/>
      <c r="FI254" s="387">
        <f t="shared" si="2864"/>
        <v>0</v>
      </c>
      <c r="FJ254" s="387">
        <f t="shared" si="2865"/>
        <v>2.530258068</v>
      </c>
      <c r="FK254" s="388">
        <v>0.36319999999999997</v>
      </c>
      <c r="FL254" s="389">
        <f t="shared" si="2866"/>
        <v>0.9189897304</v>
      </c>
      <c r="FM254" s="390">
        <f t="shared" si="2867"/>
        <v>1.611268338</v>
      </c>
      <c r="FN254" s="391"/>
      <c r="FO254" s="384">
        <v>6.0</v>
      </c>
      <c r="FP254" s="385" t="s">
        <v>155</v>
      </c>
      <c r="FQ254" s="386" t="s">
        <v>132</v>
      </c>
      <c r="FR254" s="386" t="s">
        <v>150</v>
      </c>
      <c r="FS254" s="387">
        <f>ADHK!FS254</f>
        <v>345</v>
      </c>
      <c r="FT254" s="387">
        <f>'Produksi dan Harga'!BC126</f>
        <v>3049.555211</v>
      </c>
      <c r="FU254" s="387">
        <f t="shared" si="2868"/>
        <v>1.052096548</v>
      </c>
      <c r="FV254" s="388"/>
      <c r="FW254" s="387">
        <f t="shared" si="2869"/>
        <v>0</v>
      </c>
      <c r="FX254" s="388"/>
      <c r="FY254" s="387"/>
      <c r="FZ254" s="387">
        <f t="shared" si="2870"/>
        <v>0</v>
      </c>
      <c r="GA254" s="387">
        <f t="shared" si="2871"/>
        <v>1.052096548</v>
      </c>
      <c r="GB254" s="388">
        <v>0.36319999999999997</v>
      </c>
      <c r="GC254" s="389">
        <f t="shared" si="2872"/>
        <v>0.3821214661</v>
      </c>
      <c r="GD254" s="390">
        <f t="shared" si="2873"/>
        <v>0.6699750816</v>
      </c>
      <c r="GE254" s="391"/>
      <c r="GF254" s="384">
        <v>6.0</v>
      </c>
      <c r="GG254" s="385" t="s">
        <v>155</v>
      </c>
      <c r="GH254" s="386" t="s">
        <v>132</v>
      </c>
      <c r="GI254" s="386" t="s">
        <v>150</v>
      </c>
      <c r="GJ254" s="387">
        <f>ADHK!GJ254</f>
        <v>718</v>
      </c>
      <c r="GK254" s="387">
        <f>'Produksi dan Harga'!BH126</f>
        <v>3039.892229</v>
      </c>
      <c r="GL254" s="387">
        <f t="shared" si="2874"/>
        <v>2.18264262</v>
      </c>
      <c r="GM254" s="388"/>
      <c r="GN254" s="387">
        <f t="shared" si="2875"/>
        <v>0</v>
      </c>
      <c r="GO254" s="388"/>
      <c r="GP254" s="387"/>
      <c r="GQ254" s="387">
        <f t="shared" si="2876"/>
        <v>0</v>
      </c>
      <c r="GR254" s="387">
        <f t="shared" si="2877"/>
        <v>2.18264262</v>
      </c>
      <c r="GS254" s="388">
        <v>0.36319999999999997</v>
      </c>
      <c r="GT254" s="389">
        <f t="shared" si="2878"/>
        <v>0.7927357997</v>
      </c>
      <c r="GU254" s="390">
        <f t="shared" si="2879"/>
        <v>1.389906821</v>
      </c>
      <c r="GV254" s="391"/>
      <c r="GW254" s="384">
        <v>6.0</v>
      </c>
      <c r="GX254" s="385" t="s">
        <v>155</v>
      </c>
      <c r="GY254" s="386" t="s">
        <v>132</v>
      </c>
      <c r="GZ254" s="386" t="s">
        <v>150</v>
      </c>
      <c r="HA254" s="387">
        <f>ADHK!HA254</f>
        <v>481</v>
      </c>
      <c r="HB254" s="387">
        <f>'Produksi dan Harga'!BM126</f>
        <v>3309.914942</v>
      </c>
      <c r="HC254" s="387">
        <f t="shared" si="2880"/>
        <v>1.592069087</v>
      </c>
      <c r="HD254" s="388"/>
      <c r="HE254" s="387">
        <f t="shared" si="2881"/>
        <v>0</v>
      </c>
      <c r="HF254" s="388"/>
      <c r="HG254" s="387"/>
      <c r="HH254" s="387">
        <f t="shared" si="2882"/>
        <v>0</v>
      </c>
      <c r="HI254" s="387">
        <f t="shared" si="2883"/>
        <v>1.592069087</v>
      </c>
      <c r="HJ254" s="388">
        <v>0.36319999999999997</v>
      </c>
      <c r="HK254" s="389">
        <f t="shared" si="2884"/>
        <v>0.5782394924</v>
      </c>
      <c r="HL254" s="390">
        <f t="shared" si="2885"/>
        <v>1.013829595</v>
      </c>
      <c r="HM254" s="391"/>
      <c r="HN254" s="384">
        <v>6.0</v>
      </c>
      <c r="HO254" s="385" t="s">
        <v>155</v>
      </c>
      <c r="HP254" s="386" t="s">
        <v>132</v>
      </c>
      <c r="HQ254" s="386" t="s">
        <v>150</v>
      </c>
      <c r="HR254" s="387">
        <f>ADHK!HR254</f>
        <v>492</v>
      </c>
      <c r="HS254" s="387">
        <f>'Produksi dan Harga'!BR126</f>
        <v>3637.061403</v>
      </c>
      <c r="HT254" s="387">
        <f t="shared" si="2886"/>
        <v>1.78943421</v>
      </c>
      <c r="HU254" s="388"/>
      <c r="HV254" s="387">
        <f t="shared" si="2887"/>
        <v>0</v>
      </c>
      <c r="HW254" s="388"/>
      <c r="HX254" s="387"/>
      <c r="HY254" s="387">
        <f t="shared" si="2888"/>
        <v>0</v>
      </c>
      <c r="HZ254" s="387">
        <f t="shared" si="2889"/>
        <v>1.78943421</v>
      </c>
      <c r="IA254" s="388">
        <v>0.36319999999999997</v>
      </c>
      <c r="IB254" s="389">
        <f t="shared" si="2890"/>
        <v>0.6499225051</v>
      </c>
      <c r="IC254" s="390">
        <f t="shared" si="2891"/>
        <v>1.139511705</v>
      </c>
      <c r="ID254" s="391"/>
      <c r="IE254" s="384">
        <v>6.0</v>
      </c>
      <c r="IF254" s="385" t="s">
        <v>155</v>
      </c>
      <c r="IG254" s="386" t="s">
        <v>132</v>
      </c>
      <c r="IH254" s="386" t="s">
        <v>150</v>
      </c>
      <c r="II254" s="387">
        <f>ADHK!II254</f>
        <v>329</v>
      </c>
      <c r="IJ254" s="387">
        <f>'Produksi dan Harga'!BW126</f>
        <v>3827.376486</v>
      </c>
      <c r="IK254" s="387">
        <f t="shared" si="2892"/>
        <v>1.259206864</v>
      </c>
      <c r="IL254" s="388"/>
      <c r="IM254" s="387">
        <f t="shared" si="2893"/>
        <v>0</v>
      </c>
      <c r="IN254" s="388"/>
      <c r="IO254" s="387"/>
      <c r="IP254" s="387">
        <f t="shared" si="2894"/>
        <v>0</v>
      </c>
      <c r="IQ254" s="387">
        <f t="shared" si="2895"/>
        <v>1.259206864</v>
      </c>
      <c r="IR254" s="388">
        <v>0.36319999999999997</v>
      </c>
      <c r="IS254" s="389">
        <f t="shared" si="2896"/>
        <v>0.457343933</v>
      </c>
      <c r="IT254" s="390">
        <f t="shared" si="2897"/>
        <v>0.801862931</v>
      </c>
      <c r="IU254" s="391"/>
      <c r="IV254" s="384">
        <v>6.0</v>
      </c>
      <c r="IW254" s="385" t="s">
        <v>155</v>
      </c>
      <c r="IX254" s="386" t="s">
        <v>132</v>
      </c>
      <c r="IY254" s="386" t="s">
        <v>150</v>
      </c>
      <c r="IZ254" s="387">
        <f>ADHK!IZ254</f>
        <v>163</v>
      </c>
      <c r="JA254" s="387">
        <f>'Produksi dan Harga'!CB126</f>
        <v>4026.030398</v>
      </c>
      <c r="JB254" s="387">
        <f t="shared" si="2898"/>
        <v>0.6562429549</v>
      </c>
      <c r="JC254" s="388"/>
      <c r="JD254" s="387">
        <f t="shared" si="2899"/>
        <v>0</v>
      </c>
      <c r="JE254" s="388"/>
      <c r="JF254" s="387"/>
      <c r="JG254" s="387">
        <f t="shared" si="2900"/>
        <v>0</v>
      </c>
      <c r="JH254" s="387">
        <f t="shared" si="2901"/>
        <v>0.6562429549</v>
      </c>
      <c r="JI254" s="388">
        <v>0.36319999999999997</v>
      </c>
      <c r="JJ254" s="389">
        <f t="shared" si="2902"/>
        <v>0.2383474412</v>
      </c>
      <c r="JK254" s="390">
        <f t="shared" si="2903"/>
        <v>0.4178955137</v>
      </c>
      <c r="JL254" s="391"/>
      <c r="JM254" s="384">
        <v>6.0</v>
      </c>
      <c r="JN254" s="385" t="s">
        <v>155</v>
      </c>
      <c r="JO254" s="386" t="s">
        <v>132</v>
      </c>
      <c r="JP254" s="386" t="s">
        <v>150</v>
      </c>
      <c r="JQ254" s="387" t="str">
        <f>ADHK!JQ254</f>
        <v/>
      </c>
      <c r="JR254" s="387"/>
      <c r="JS254" s="387">
        <f t="shared" si="2904"/>
        <v>0</v>
      </c>
      <c r="JT254" s="388"/>
      <c r="JU254" s="387">
        <f t="shared" si="2905"/>
        <v>0</v>
      </c>
      <c r="JV254" s="388"/>
      <c r="JW254" s="387"/>
      <c r="JX254" s="387">
        <f t="shared" si="2906"/>
        <v>0</v>
      </c>
      <c r="JY254" s="387">
        <f t="shared" si="2907"/>
        <v>0</v>
      </c>
      <c r="JZ254" s="388">
        <v>0.36319999999999997</v>
      </c>
      <c r="KA254" s="389">
        <f t="shared" si="2908"/>
        <v>0</v>
      </c>
      <c r="KB254" s="390">
        <f t="shared" si="2909"/>
        <v>0</v>
      </c>
      <c r="KC254" s="391"/>
      <c r="KD254" s="384">
        <v>6.0</v>
      </c>
      <c r="KE254" s="385" t="s">
        <v>155</v>
      </c>
      <c r="KF254" s="386" t="s">
        <v>132</v>
      </c>
      <c r="KG254" s="386" t="s">
        <v>150</v>
      </c>
      <c r="KH254" s="387" t="str">
        <f>ADHK!KH254</f>
        <v/>
      </c>
      <c r="KI254" s="387"/>
      <c r="KJ254" s="387">
        <f t="shared" si="2910"/>
        <v>0</v>
      </c>
      <c r="KK254" s="388"/>
      <c r="KL254" s="387">
        <f t="shared" si="2911"/>
        <v>0</v>
      </c>
      <c r="KM254" s="388"/>
      <c r="KN254" s="387"/>
      <c r="KO254" s="387">
        <f t="shared" si="2912"/>
        <v>0</v>
      </c>
      <c r="KP254" s="387">
        <f t="shared" si="2913"/>
        <v>0</v>
      </c>
      <c r="KQ254" s="388">
        <v>0.36319999999999997</v>
      </c>
      <c r="KR254" s="389">
        <f t="shared" si="2914"/>
        <v>0</v>
      </c>
      <c r="KS254" s="390">
        <f t="shared" si="2915"/>
        <v>0</v>
      </c>
      <c r="KT254" s="391"/>
      <c r="KU254" s="392"/>
    </row>
    <row r="255" ht="15.75" customHeight="1">
      <c r="A255" s="384">
        <v>7.0</v>
      </c>
      <c r="B255" s="385" t="s">
        <v>156</v>
      </c>
      <c r="C255" s="386" t="s">
        <v>132</v>
      </c>
      <c r="D255" s="386" t="s">
        <v>150</v>
      </c>
      <c r="E255" s="387">
        <f>ADHK!E255</f>
        <v>2183</v>
      </c>
      <c r="F255" s="387">
        <f>ADHK!F255</f>
        <v>2718.390908</v>
      </c>
      <c r="G255" s="387">
        <f t="shared" si="2808"/>
        <v>5.934247353</v>
      </c>
      <c r="H255" s="388"/>
      <c r="I255" s="387">
        <f t="shared" si="2809"/>
        <v>0</v>
      </c>
      <c r="J255" s="388"/>
      <c r="K255" s="387"/>
      <c r="L255" s="387">
        <f t="shared" si="2810"/>
        <v>0</v>
      </c>
      <c r="M255" s="387">
        <f t="shared" si="2811"/>
        <v>5.934247353</v>
      </c>
      <c r="N255" s="388">
        <v>0.36319999999999997</v>
      </c>
      <c r="O255" s="389">
        <f t="shared" si="2812"/>
        <v>2.155318639</v>
      </c>
      <c r="P255" s="390">
        <f t="shared" si="2813"/>
        <v>3.778928714</v>
      </c>
      <c r="Q255" s="391"/>
      <c r="R255" s="384">
        <v>7.0</v>
      </c>
      <c r="S255" s="385" t="s">
        <v>156</v>
      </c>
      <c r="T255" s="386" t="s">
        <v>132</v>
      </c>
      <c r="U255" s="386" t="s">
        <v>150</v>
      </c>
      <c r="V255" s="387">
        <f>ADHK!V255</f>
        <v>4203</v>
      </c>
      <c r="W255" s="387">
        <f>'Produksi dan Harga'!J127</f>
        <v>2842.581407</v>
      </c>
      <c r="X255" s="387">
        <f t="shared" si="2814"/>
        <v>11.94736966</v>
      </c>
      <c r="Y255" s="388"/>
      <c r="Z255" s="387">
        <f t="shared" si="2815"/>
        <v>0</v>
      </c>
      <c r="AA255" s="388"/>
      <c r="AB255" s="387"/>
      <c r="AC255" s="387">
        <f t="shared" si="2816"/>
        <v>0</v>
      </c>
      <c r="AD255" s="387">
        <f t="shared" si="2817"/>
        <v>11.94736966</v>
      </c>
      <c r="AE255" s="388">
        <v>0.36319999999999997</v>
      </c>
      <c r="AF255" s="389">
        <f t="shared" si="2818"/>
        <v>4.339284659</v>
      </c>
      <c r="AG255" s="390">
        <f t="shared" si="2819"/>
        <v>7.608084997</v>
      </c>
      <c r="AH255" s="391"/>
      <c r="AI255" s="384">
        <v>7.0</v>
      </c>
      <c r="AJ255" s="385" t="s">
        <v>156</v>
      </c>
      <c r="AK255" s="386" t="s">
        <v>132</v>
      </c>
      <c r="AL255" s="386" t="s">
        <v>150</v>
      </c>
      <c r="AM255" s="387">
        <f>ADHK!AM255</f>
        <v>799</v>
      </c>
      <c r="AN255" s="387">
        <f>'Produksi dan Harga'!O127</f>
        <v>2918.146229</v>
      </c>
      <c r="AO255" s="387">
        <f t="shared" si="2820"/>
        <v>2.331598837</v>
      </c>
      <c r="AP255" s="388"/>
      <c r="AQ255" s="387">
        <f t="shared" si="2821"/>
        <v>0</v>
      </c>
      <c r="AR255" s="388"/>
      <c r="AS255" s="387"/>
      <c r="AT255" s="387">
        <f t="shared" si="2822"/>
        <v>0</v>
      </c>
      <c r="AU255" s="387">
        <f t="shared" si="2823"/>
        <v>2.331598837</v>
      </c>
      <c r="AV255" s="388">
        <v>0.36319999999999997</v>
      </c>
      <c r="AW255" s="389">
        <f t="shared" si="2824"/>
        <v>0.8468366975</v>
      </c>
      <c r="AX255" s="390">
        <f t="shared" si="2825"/>
        <v>1.484762139</v>
      </c>
      <c r="AY255" s="391"/>
      <c r="AZ255" s="384">
        <v>7.0</v>
      </c>
      <c r="BA255" s="385" t="s">
        <v>156</v>
      </c>
      <c r="BB255" s="386" t="s">
        <v>132</v>
      </c>
      <c r="BC255" s="386" t="s">
        <v>150</v>
      </c>
      <c r="BD255" s="387">
        <f>ADHK!BD255</f>
        <v>229</v>
      </c>
      <c r="BE255" s="387">
        <f>'Produksi dan Harga'!T127</f>
        <v>3046.117682</v>
      </c>
      <c r="BF255" s="387">
        <f t="shared" si="2826"/>
        <v>0.6975609491</v>
      </c>
      <c r="BG255" s="388"/>
      <c r="BH255" s="387">
        <f t="shared" si="2827"/>
        <v>0</v>
      </c>
      <c r="BI255" s="388"/>
      <c r="BJ255" s="387"/>
      <c r="BK255" s="387">
        <f t="shared" si="2828"/>
        <v>0</v>
      </c>
      <c r="BL255" s="387">
        <f t="shared" si="2829"/>
        <v>0.6975609491</v>
      </c>
      <c r="BM255" s="388">
        <v>0.36319999999999997</v>
      </c>
      <c r="BN255" s="389">
        <f t="shared" si="2830"/>
        <v>0.2533541367</v>
      </c>
      <c r="BO255" s="390">
        <f t="shared" si="2831"/>
        <v>0.4442068124</v>
      </c>
      <c r="BP255" s="391"/>
      <c r="BQ255" s="384">
        <v>7.0</v>
      </c>
      <c r="BR255" s="385" t="s">
        <v>156</v>
      </c>
      <c r="BS255" s="386" t="s">
        <v>132</v>
      </c>
      <c r="BT255" s="386" t="s">
        <v>150</v>
      </c>
      <c r="BU255" s="387">
        <f>ADHK!BU255</f>
        <v>77</v>
      </c>
      <c r="BV255" s="387">
        <f>'Produksi dan Harga'!Y127</f>
        <v>3212.205155</v>
      </c>
      <c r="BW255" s="387">
        <f t="shared" si="2832"/>
        <v>0.2473397969</v>
      </c>
      <c r="BX255" s="388"/>
      <c r="BY255" s="387">
        <f t="shared" si="2833"/>
        <v>0</v>
      </c>
      <c r="BZ255" s="388"/>
      <c r="CA255" s="387"/>
      <c r="CB255" s="387">
        <f t="shared" si="2834"/>
        <v>0</v>
      </c>
      <c r="CC255" s="387">
        <f t="shared" si="2835"/>
        <v>0.2473397969</v>
      </c>
      <c r="CD255" s="388">
        <v>0.36319999999999997</v>
      </c>
      <c r="CE255" s="389">
        <f t="shared" si="2836"/>
        <v>0.08983381425</v>
      </c>
      <c r="CF255" s="390">
        <f t="shared" si="2837"/>
        <v>0.1575059827</v>
      </c>
      <c r="CG255" s="391"/>
      <c r="CH255" s="384">
        <v>7.0</v>
      </c>
      <c r="CI255" s="385" t="s">
        <v>156</v>
      </c>
      <c r="CJ255" s="386" t="s">
        <v>132</v>
      </c>
      <c r="CK255" s="386" t="s">
        <v>150</v>
      </c>
      <c r="CL255" s="387">
        <f>ADHK!CL255</f>
        <v>16</v>
      </c>
      <c r="CM255" s="387">
        <f>'Produksi dan Harga'!AD127</f>
        <v>3355.93945</v>
      </c>
      <c r="CN255" s="387">
        <f t="shared" si="2838"/>
        <v>0.05369503121</v>
      </c>
      <c r="CO255" s="388"/>
      <c r="CP255" s="387">
        <f t="shared" si="2839"/>
        <v>0</v>
      </c>
      <c r="CQ255" s="388"/>
      <c r="CR255" s="387"/>
      <c r="CS255" s="387">
        <f t="shared" si="2840"/>
        <v>0</v>
      </c>
      <c r="CT255" s="387">
        <f t="shared" si="2841"/>
        <v>0.05369503121</v>
      </c>
      <c r="CU255" s="388">
        <v>0.36319999999999997</v>
      </c>
      <c r="CV255" s="389">
        <f t="shared" si="2842"/>
        <v>0.01950203533</v>
      </c>
      <c r="CW255" s="390">
        <f t="shared" si="2843"/>
        <v>0.03419299587</v>
      </c>
      <c r="CX255" s="391"/>
      <c r="CY255" s="384">
        <v>7.0</v>
      </c>
      <c r="CZ255" s="385" t="s">
        <v>156</v>
      </c>
      <c r="DA255" s="386" t="s">
        <v>132</v>
      </c>
      <c r="DB255" s="386" t="s">
        <v>150</v>
      </c>
      <c r="DC255" s="387">
        <f>ADHK!DC255</f>
        <v>75</v>
      </c>
      <c r="DD255" s="387">
        <f>'Produksi dan Harga'!AI127</f>
        <v>3593.435953</v>
      </c>
      <c r="DE255" s="387">
        <f t="shared" si="2844"/>
        <v>0.2695076965</v>
      </c>
      <c r="DF255" s="388"/>
      <c r="DG255" s="387">
        <f t="shared" si="2845"/>
        <v>0</v>
      </c>
      <c r="DH255" s="388"/>
      <c r="DI255" s="387"/>
      <c r="DJ255" s="387">
        <f t="shared" si="2846"/>
        <v>0</v>
      </c>
      <c r="DK255" s="387">
        <f t="shared" si="2847"/>
        <v>0.2695076965</v>
      </c>
      <c r="DL255" s="388">
        <v>0.36319999999999997</v>
      </c>
      <c r="DM255" s="389">
        <f t="shared" si="2848"/>
        <v>0.09788519537</v>
      </c>
      <c r="DN255" s="390">
        <f t="shared" si="2849"/>
        <v>0.1716225011</v>
      </c>
      <c r="DO255" s="391"/>
      <c r="DP255" s="384">
        <v>7.0</v>
      </c>
      <c r="DQ255" s="385" t="s">
        <v>156</v>
      </c>
      <c r="DR255" s="386" t="s">
        <v>132</v>
      </c>
      <c r="DS255" s="386" t="s">
        <v>150</v>
      </c>
      <c r="DT255" s="387">
        <f>ADHK!DT255</f>
        <v>82</v>
      </c>
      <c r="DU255" s="387">
        <f>'Produksi dan Harga'!AN127</f>
        <v>3643.894902</v>
      </c>
      <c r="DV255" s="387">
        <f t="shared" si="2850"/>
        <v>0.298799382</v>
      </c>
      <c r="DW255" s="388"/>
      <c r="DX255" s="387">
        <f t="shared" si="2851"/>
        <v>0</v>
      </c>
      <c r="DY255" s="388"/>
      <c r="DZ255" s="387"/>
      <c r="EA255" s="387">
        <f t="shared" si="2852"/>
        <v>0</v>
      </c>
      <c r="EB255" s="387">
        <f t="shared" si="2853"/>
        <v>0.298799382</v>
      </c>
      <c r="EC255" s="388">
        <v>0.36319999999999997</v>
      </c>
      <c r="ED255" s="389">
        <f t="shared" si="2854"/>
        <v>0.1085239355</v>
      </c>
      <c r="EE255" s="390">
        <f t="shared" si="2855"/>
        <v>0.1902754465</v>
      </c>
      <c r="EF255" s="391"/>
      <c r="EG255" s="384">
        <v>7.0</v>
      </c>
      <c r="EH255" s="385" t="s">
        <v>156</v>
      </c>
      <c r="EI255" s="386" t="s">
        <v>132</v>
      </c>
      <c r="EJ255" s="386" t="s">
        <v>150</v>
      </c>
      <c r="EK255" s="387">
        <f>ADHK!EK255</f>
        <v>111</v>
      </c>
      <c r="EL255" s="387">
        <f>'Produksi dan Harga'!AS127</f>
        <v>3658.648066</v>
      </c>
      <c r="EM255" s="387">
        <f t="shared" si="2856"/>
        <v>0.4061099353</v>
      </c>
      <c r="EN255" s="388"/>
      <c r="EO255" s="387">
        <f t="shared" si="2857"/>
        <v>0</v>
      </c>
      <c r="EP255" s="388"/>
      <c r="EQ255" s="387"/>
      <c r="ER255" s="387">
        <f t="shared" si="2858"/>
        <v>0</v>
      </c>
      <c r="ES255" s="387">
        <f t="shared" si="2859"/>
        <v>0.4061099353</v>
      </c>
      <c r="ET255" s="388">
        <v>0.36319999999999997</v>
      </c>
      <c r="EU255" s="389">
        <f t="shared" si="2860"/>
        <v>0.1474991285</v>
      </c>
      <c r="EV255" s="390">
        <f t="shared" si="2861"/>
        <v>0.2586108068</v>
      </c>
      <c r="EW255" s="391"/>
      <c r="EX255" s="384">
        <v>7.0</v>
      </c>
      <c r="EY255" s="385" t="s">
        <v>156</v>
      </c>
      <c r="EZ255" s="386" t="s">
        <v>132</v>
      </c>
      <c r="FA255" s="386" t="s">
        <v>150</v>
      </c>
      <c r="FB255" s="387">
        <f>ADHK!FB255</f>
        <v>232</v>
      </c>
      <c r="FC255" s="387">
        <f>'Produksi dan Harga'!AX127</f>
        <v>3747.791729</v>
      </c>
      <c r="FD255" s="387">
        <f t="shared" si="2862"/>
        <v>0.8694876812</v>
      </c>
      <c r="FE255" s="388"/>
      <c r="FF255" s="387">
        <f t="shared" si="2863"/>
        <v>0</v>
      </c>
      <c r="FG255" s="388"/>
      <c r="FH255" s="387"/>
      <c r="FI255" s="387">
        <f t="shared" si="2864"/>
        <v>0</v>
      </c>
      <c r="FJ255" s="387">
        <f t="shared" si="2865"/>
        <v>0.8694876812</v>
      </c>
      <c r="FK255" s="388">
        <v>0.36319999999999997</v>
      </c>
      <c r="FL255" s="389">
        <f t="shared" si="2866"/>
        <v>0.3157979258</v>
      </c>
      <c r="FM255" s="390">
        <f t="shared" si="2867"/>
        <v>0.5536897554</v>
      </c>
      <c r="FN255" s="391"/>
      <c r="FO255" s="384">
        <v>7.0</v>
      </c>
      <c r="FP255" s="385" t="s">
        <v>156</v>
      </c>
      <c r="FQ255" s="386" t="s">
        <v>132</v>
      </c>
      <c r="FR255" s="386" t="s">
        <v>150</v>
      </c>
      <c r="FS255" s="387">
        <f>ADHK!FS255</f>
        <v>4</v>
      </c>
      <c r="FT255" s="387">
        <f>'Produksi dan Harga'!BC127</f>
        <v>3925.246246</v>
      </c>
      <c r="FU255" s="387">
        <f t="shared" si="2868"/>
        <v>0.01570098499</v>
      </c>
      <c r="FV255" s="388"/>
      <c r="FW255" s="387">
        <f t="shared" si="2869"/>
        <v>0</v>
      </c>
      <c r="FX255" s="388"/>
      <c r="FY255" s="387"/>
      <c r="FZ255" s="387">
        <f t="shared" si="2870"/>
        <v>0</v>
      </c>
      <c r="GA255" s="387">
        <f t="shared" si="2871"/>
        <v>0.01570098499</v>
      </c>
      <c r="GB255" s="388">
        <v>0.36319999999999997</v>
      </c>
      <c r="GC255" s="389">
        <f t="shared" si="2872"/>
        <v>0.005702597747</v>
      </c>
      <c r="GD255" s="390">
        <f t="shared" si="2873"/>
        <v>0.009998387238</v>
      </c>
      <c r="GE255" s="391"/>
      <c r="GF255" s="384">
        <v>7.0</v>
      </c>
      <c r="GG255" s="385" t="s">
        <v>156</v>
      </c>
      <c r="GH255" s="386" t="s">
        <v>132</v>
      </c>
      <c r="GI255" s="386" t="s">
        <v>150</v>
      </c>
      <c r="GJ255" s="387">
        <f>ADHK!GJ255</f>
        <v>6</v>
      </c>
      <c r="GK255" s="387">
        <f>'Produksi dan Harga'!BH127</f>
        <v>3912.808503</v>
      </c>
      <c r="GL255" s="387">
        <f t="shared" si="2874"/>
        <v>0.02347685102</v>
      </c>
      <c r="GM255" s="388"/>
      <c r="GN255" s="387">
        <f t="shared" si="2875"/>
        <v>0</v>
      </c>
      <c r="GO255" s="388"/>
      <c r="GP255" s="387"/>
      <c r="GQ255" s="387">
        <f t="shared" si="2876"/>
        <v>0</v>
      </c>
      <c r="GR255" s="387">
        <f t="shared" si="2877"/>
        <v>0.02347685102</v>
      </c>
      <c r="GS255" s="388">
        <v>0.36319999999999997</v>
      </c>
      <c r="GT255" s="389">
        <f t="shared" si="2878"/>
        <v>0.008526792291</v>
      </c>
      <c r="GU255" s="390">
        <f t="shared" si="2879"/>
        <v>0.01495005873</v>
      </c>
      <c r="GV255" s="391"/>
      <c r="GW255" s="384">
        <v>7.0</v>
      </c>
      <c r="GX255" s="385" t="s">
        <v>156</v>
      </c>
      <c r="GY255" s="386" t="s">
        <v>132</v>
      </c>
      <c r="GZ255" s="386" t="s">
        <v>150</v>
      </c>
      <c r="HA255" s="387">
        <f>ADHK!HA255</f>
        <v>230</v>
      </c>
      <c r="HB255" s="387">
        <f>'Produksi dan Harga'!BM127</f>
        <v>4260.369235</v>
      </c>
      <c r="HC255" s="387">
        <f t="shared" si="2880"/>
        <v>0.979884924</v>
      </c>
      <c r="HD255" s="388"/>
      <c r="HE255" s="387">
        <f t="shared" si="2881"/>
        <v>0</v>
      </c>
      <c r="HF255" s="388"/>
      <c r="HG255" s="387"/>
      <c r="HH255" s="387">
        <f t="shared" si="2882"/>
        <v>0</v>
      </c>
      <c r="HI255" s="387">
        <f t="shared" si="2883"/>
        <v>0.979884924</v>
      </c>
      <c r="HJ255" s="388">
        <v>0.36319999999999997</v>
      </c>
      <c r="HK255" s="389">
        <f t="shared" si="2884"/>
        <v>0.3558942044</v>
      </c>
      <c r="HL255" s="390">
        <f t="shared" si="2885"/>
        <v>0.6239907196</v>
      </c>
      <c r="HM255" s="391"/>
      <c r="HN255" s="384">
        <v>7.0</v>
      </c>
      <c r="HO255" s="385" t="s">
        <v>156</v>
      </c>
      <c r="HP255" s="386" t="s">
        <v>132</v>
      </c>
      <c r="HQ255" s="386" t="s">
        <v>150</v>
      </c>
      <c r="HR255" s="387">
        <f>ADHK!HR255</f>
        <v>2</v>
      </c>
      <c r="HS255" s="387">
        <f>'Produksi dan Harga'!BR127</f>
        <v>4681.45701</v>
      </c>
      <c r="HT255" s="387">
        <f t="shared" si="2886"/>
        <v>0.00936291402</v>
      </c>
      <c r="HU255" s="388"/>
      <c r="HV255" s="387">
        <f t="shared" si="2887"/>
        <v>0</v>
      </c>
      <c r="HW255" s="388"/>
      <c r="HX255" s="387"/>
      <c r="HY255" s="387">
        <f t="shared" si="2888"/>
        <v>0</v>
      </c>
      <c r="HZ255" s="387">
        <f t="shared" si="2889"/>
        <v>0.00936291402</v>
      </c>
      <c r="IA255" s="388">
        <v>0.36319999999999997</v>
      </c>
      <c r="IB255" s="389">
        <f t="shared" si="2890"/>
        <v>0.003400610372</v>
      </c>
      <c r="IC255" s="390">
        <f t="shared" si="2891"/>
        <v>0.005962303648</v>
      </c>
      <c r="ID255" s="391"/>
      <c r="IE255" s="384">
        <v>7.0</v>
      </c>
      <c r="IF255" s="385" t="s">
        <v>156</v>
      </c>
      <c r="IG255" s="386" t="s">
        <v>132</v>
      </c>
      <c r="IH255" s="386" t="s">
        <v>150</v>
      </c>
      <c r="II255" s="387">
        <f>ADHK!II255</f>
        <v>2</v>
      </c>
      <c r="IJ255" s="387">
        <f>'Produksi dan Harga'!BW127</f>
        <v>4926.421773</v>
      </c>
      <c r="IK255" s="387">
        <f t="shared" si="2892"/>
        <v>0.009852843545</v>
      </c>
      <c r="IL255" s="388"/>
      <c r="IM255" s="387">
        <f t="shared" si="2893"/>
        <v>0</v>
      </c>
      <c r="IN255" s="388"/>
      <c r="IO255" s="387"/>
      <c r="IP255" s="387">
        <f t="shared" si="2894"/>
        <v>0</v>
      </c>
      <c r="IQ255" s="387">
        <f t="shared" si="2895"/>
        <v>0.009852843545</v>
      </c>
      <c r="IR255" s="388">
        <v>0.36319999999999997</v>
      </c>
      <c r="IS255" s="389">
        <f t="shared" si="2896"/>
        <v>0.003578552776</v>
      </c>
      <c r="IT255" s="390">
        <f t="shared" si="2897"/>
        <v>0.00627429077</v>
      </c>
      <c r="IU255" s="391"/>
      <c r="IV255" s="384">
        <v>7.0</v>
      </c>
      <c r="IW255" s="385" t="s">
        <v>156</v>
      </c>
      <c r="IX255" s="386" t="s">
        <v>132</v>
      </c>
      <c r="IY255" s="386" t="s">
        <v>150</v>
      </c>
      <c r="IZ255" s="387">
        <f>ADHK!IZ255</f>
        <v>5</v>
      </c>
      <c r="JA255" s="387">
        <f>'Produksi dan Harga'!CB127</f>
        <v>5182.119888</v>
      </c>
      <c r="JB255" s="387">
        <f t="shared" si="2898"/>
        <v>0.02591059944</v>
      </c>
      <c r="JC255" s="388"/>
      <c r="JD255" s="387">
        <f t="shared" si="2899"/>
        <v>0</v>
      </c>
      <c r="JE255" s="388"/>
      <c r="JF255" s="387"/>
      <c r="JG255" s="387">
        <f t="shared" si="2900"/>
        <v>0</v>
      </c>
      <c r="JH255" s="387">
        <f t="shared" si="2901"/>
        <v>0.02591059944</v>
      </c>
      <c r="JI255" s="388">
        <v>0.36319999999999997</v>
      </c>
      <c r="JJ255" s="389">
        <f t="shared" si="2902"/>
        <v>0.009410729717</v>
      </c>
      <c r="JK255" s="390">
        <f t="shared" si="2903"/>
        <v>0.01649986972</v>
      </c>
      <c r="JL255" s="391"/>
      <c r="JM255" s="384">
        <v>7.0</v>
      </c>
      <c r="JN255" s="385" t="s">
        <v>156</v>
      </c>
      <c r="JO255" s="386" t="s">
        <v>132</v>
      </c>
      <c r="JP255" s="386" t="s">
        <v>150</v>
      </c>
      <c r="JQ255" s="387" t="str">
        <f>ADHK!JQ255</f>
        <v/>
      </c>
      <c r="JR255" s="387"/>
      <c r="JS255" s="387">
        <f t="shared" si="2904"/>
        <v>0</v>
      </c>
      <c r="JT255" s="388"/>
      <c r="JU255" s="387">
        <f t="shared" si="2905"/>
        <v>0</v>
      </c>
      <c r="JV255" s="388"/>
      <c r="JW255" s="387"/>
      <c r="JX255" s="387">
        <f t="shared" si="2906"/>
        <v>0</v>
      </c>
      <c r="JY255" s="387">
        <f t="shared" si="2907"/>
        <v>0</v>
      </c>
      <c r="JZ255" s="388">
        <v>0.36319999999999997</v>
      </c>
      <c r="KA255" s="389">
        <f t="shared" si="2908"/>
        <v>0</v>
      </c>
      <c r="KB255" s="390">
        <f t="shared" si="2909"/>
        <v>0</v>
      </c>
      <c r="KC255" s="391"/>
      <c r="KD255" s="384">
        <v>7.0</v>
      </c>
      <c r="KE255" s="385" t="s">
        <v>156</v>
      </c>
      <c r="KF255" s="386" t="s">
        <v>132</v>
      </c>
      <c r="KG255" s="386" t="s">
        <v>150</v>
      </c>
      <c r="KH255" s="387" t="str">
        <f>ADHK!KH255</f>
        <v/>
      </c>
      <c r="KI255" s="387"/>
      <c r="KJ255" s="387">
        <f t="shared" si="2910"/>
        <v>0</v>
      </c>
      <c r="KK255" s="388"/>
      <c r="KL255" s="387">
        <f t="shared" si="2911"/>
        <v>0</v>
      </c>
      <c r="KM255" s="388"/>
      <c r="KN255" s="387"/>
      <c r="KO255" s="387">
        <f t="shared" si="2912"/>
        <v>0</v>
      </c>
      <c r="KP255" s="387">
        <f t="shared" si="2913"/>
        <v>0</v>
      </c>
      <c r="KQ255" s="388">
        <v>0.36319999999999997</v>
      </c>
      <c r="KR255" s="389">
        <f t="shared" si="2914"/>
        <v>0</v>
      </c>
      <c r="KS255" s="390">
        <f t="shared" si="2915"/>
        <v>0</v>
      </c>
      <c r="KT255" s="391"/>
      <c r="KU255" s="392"/>
    </row>
    <row r="256" ht="15.75" customHeight="1">
      <c r="A256" s="384">
        <v>8.0</v>
      </c>
      <c r="B256" s="385" t="s">
        <v>157</v>
      </c>
      <c r="C256" s="386" t="s">
        <v>132</v>
      </c>
      <c r="D256" s="386" t="s">
        <v>150</v>
      </c>
      <c r="E256" s="387">
        <f>ADHK!E256</f>
        <v>2155</v>
      </c>
      <c r="F256" s="387">
        <f>ADHK!F256</f>
        <v>2557.255569</v>
      </c>
      <c r="G256" s="387">
        <f t="shared" si="2808"/>
        <v>5.510885751</v>
      </c>
      <c r="H256" s="388"/>
      <c r="I256" s="387">
        <f t="shared" si="2809"/>
        <v>0</v>
      </c>
      <c r="J256" s="388"/>
      <c r="K256" s="387"/>
      <c r="L256" s="387">
        <f t="shared" si="2810"/>
        <v>0</v>
      </c>
      <c r="M256" s="387">
        <f t="shared" si="2811"/>
        <v>5.510885751</v>
      </c>
      <c r="N256" s="388">
        <v>0.36319999999999997</v>
      </c>
      <c r="O256" s="389">
        <f t="shared" si="2812"/>
        <v>2.001553705</v>
      </c>
      <c r="P256" s="390">
        <f t="shared" si="2813"/>
        <v>3.509332046</v>
      </c>
      <c r="Q256" s="391"/>
      <c r="R256" s="384">
        <v>8.0</v>
      </c>
      <c r="S256" s="385" t="s">
        <v>157</v>
      </c>
      <c r="T256" s="386" t="s">
        <v>132</v>
      </c>
      <c r="U256" s="386" t="s">
        <v>150</v>
      </c>
      <c r="V256" s="387">
        <f>ADHK!V256</f>
        <v>2340</v>
      </c>
      <c r="W256" s="387">
        <f>'Produksi dan Harga'!J128</f>
        <v>2674.084552</v>
      </c>
      <c r="X256" s="387">
        <f t="shared" si="2814"/>
        <v>6.257357851</v>
      </c>
      <c r="Y256" s="388"/>
      <c r="Z256" s="387">
        <f t="shared" si="2815"/>
        <v>0</v>
      </c>
      <c r="AA256" s="388"/>
      <c r="AB256" s="387"/>
      <c r="AC256" s="387">
        <f t="shared" si="2816"/>
        <v>0</v>
      </c>
      <c r="AD256" s="387">
        <f t="shared" si="2817"/>
        <v>6.257357851</v>
      </c>
      <c r="AE256" s="388">
        <v>0.36319999999999997</v>
      </c>
      <c r="AF256" s="389">
        <f t="shared" si="2818"/>
        <v>2.272672372</v>
      </c>
      <c r="AG256" s="390">
        <f t="shared" si="2819"/>
        <v>3.98468548</v>
      </c>
      <c r="AH256" s="391"/>
      <c r="AI256" s="384">
        <v>8.0</v>
      </c>
      <c r="AJ256" s="385" t="s">
        <v>157</v>
      </c>
      <c r="AK256" s="386" t="s">
        <v>132</v>
      </c>
      <c r="AL256" s="386" t="s">
        <v>150</v>
      </c>
      <c r="AM256" s="387">
        <f>ADHK!AM256</f>
        <v>2955</v>
      </c>
      <c r="AN256" s="387">
        <f>'Produksi dan Harga'!O128</f>
        <v>2745.170193</v>
      </c>
      <c r="AO256" s="387">
        <f t="shared" si="2820"/>
        <v>8.11197792</v>
      </c>
      <c r="AP256" s="388"/>
      <c r="AQ256" s="387">
        <f t="shared" si="2821"/>
        <v>0</v>
      </c>
      <c r="AR256" s="388"/>
      <c r="AS256" s="387"/>
      <c r="AT256" s="387">
        <f t="shared" si="2822"/>
        <v>0</v>
      </c>
      <c r="AU256" s="387">
        <f t="shared" si="2823"/>
        <v>8.11197792</v>
      </c>
      <c r="AV256" s="388">
        <v>0.36319999999999997</v>
      </c>
      <c r="AW256" s="389">
        <f t="shared" si="2824"/>
        <v>2.946270381</v>
      </c>
      <c r="AX256" s="390">
        <f t="shared" si="2825"/>
        <v>5.16570754</v>
      </c>
      <c r="AY256" s="391"/>
      <c r="AZ256" s="384">
        <v>8.0</v>
      </c>
      <c r="BA256" s="385" t="s">
        <v>157</v>
      </c>
      <c r="BB256" s="386" t="s">
        <v>132</v>
      </c>
      <c r="BC256" s="386" t="s">
        <v>150</v>
      </c>
      <c r="BD256" s="387">
        <f>ADHK!BD256</f>
        <v>774</v>
      </c>
      <c r="BE256" s="387">
        <f>'Produksi dan Harga'!T128</f>
        <v>2865.55601</v>
      </c>
      <c r="BF256" s="387">
        <f t="shared" si="2826"/>
        <v>2.217940352</v>
      </c>
      <c r="BG256" s="388"/>
      <c r="BH256" s="387">
        <f t="shared" si="2827"/>
        <v>0</v>
      </c>
      <c r="BI256" s="388"/>
      <c r="BJ256" s="387"/>
      <c r="BK256" s="387">
        <f t="shared" si="2828"/>
        <v>0</v>
      </c>
      <c r="BL256" s="387">
        <f t="shared" si="2829"/>
        <v>2.217940352</v>
      </c>
      <c r="BM256" s="388">
        <v>0.36319999999999997</v>
      </c>
      <c r="BN256" s="389">
        <f t="shared" si="2830"/>
        <v>0.8055559357</v>
      </c>
      <c r="BO256" s="390">
        <f t="shared" si="2831"/>
        <v>1.412384416</v>
      </c>
      <c r="BP256" s="391"/>
      <c r="BQ256" s="384">
        <v>8.0</v>
      </c>
      <c r="BR256" s="385" t="s">
        <v>157</v>
      </c>
      <c r="BS256" s="386" t="s">
        <v>132</v>
      </c>
      <c r="BT256" s="386" t="s">
        <v>150</v>
      </c>
      <c r="BU256" s="387">
        <f>ADHK!BU256</f>
        <v>498</v>
      </c>
      <c r="BV256" s="387">
        <f>'Produksi dan Harga'!Y128</f>
        <v>3021.798482</v>
      </c>
      <c r="BW256" s="387">
        <f t="shared" si="2832"/>
        <v>1.504855644</v>
      </c>
      <c r="BX256" s="388"/>
      <c r="BY256" s="387">
        <f t="shared" si="2833"/>
        <v>0</v>
      </c>
      <c r="BZ256" s="388"/>
      <c r="CA256" s="387"/>
      <c r="CB256" s="387">
        <f t="shared" si="2834"/>
        <v>0</v>
      </c>
      <c r="CC256" s="387">
        <f t="shared" si="2835"/>
        <v>1.504855644</v>
      </c>
      <c r="CD256" s="388">
        <v>0.36319999999999997</v>
      </c>
      <c r="CE256" s="389">
        <f t="shared" si="2836"/>
        <v>0.54656357</v>
      </c>
      <c r="CF256" s="390">
        <f t="shared" si="2837"/>
        <v>0.9582920742</v>
      </c>
      <c r="CG256" s="391"/>
      <c r="CH256" s="384">
        <v>8.0</v>
      </c>
      <c r="CI256" s="385" t="s">
        <v>157</v>
      </c>
      <c r="CJ256" s="386" t="s">
        <v>132</v>
      </c>
      <c r="CK256" s="386" t="s">
        <v>150</v>
      </c>
      <c r="CL256" s="387">
        <f>ADHK!CL256</f>
        <v>103</v>
      </c>
      <c r="CM256" s="387">
        <f>'Produksi dan Harga'!AD128</f>
        <v>3157.012784</v>
      </c>
      <c r="CN256" s="387">
        <f t="shared" si="2838"/>
        <v>0.3251723167</v>
      </c>
      <c r="CO256" s="388"/>
      <c r="CP256" s="387">
        <f t="shared" si="2839"/>
        <v>0</v>
      </c>
      <c r="CQ256" s="388"/>
      <c r="CR256" s="387"/>
      <c r="CS256" s="387">
        <f t="shared" si="2840"/>
        <v>0</v>
      </c>
      <c r="CT256" s="387">
        <f t="shared" si="2841"/>
        <v>0.3251723167</v>
      </c>
      <c r="CU256" s="388">
        <v>0.36319999999999997</v>
      </c>
      <c r="CV256" s="389">
        <f t="shared" si="2842"/>
        <v>0.1181025854</v>
      </c>
      <c r="CW256" s="390">
        <f t="shared" si="2843"/>
        <v>0.2070697313</v>
      </c>
      <c r="CX256" s="391"/>
      <c r="CY256" s="384">
        <v>8.0</v>
      </c>
      <c r="CZ256" s="385" t="s">
        <v>157</v>
      </c>
      <c r="DA256" s="386" t="s">
        <v>132</v>
      </c>
      <c r="DB256" s="386" t="s">
        <v>150</v>
      </c>
      <c r="DC256" s="387">
        <f>ADHK!DC256</f>
        <v>600</v>
      </c>
      <c r="DD256" s="387">
        <f>'Produksi dan Harga'!AI128</f>
        <v>3380.431444</v>
      </c>
      <c r="DE256" s="387">
        <f t="shared" si="2844"/>
        <v>2.028258866</v>
      </c>
      <c r="DF256" s="388"/>
      <c r="DG256" s="387">
        <f t="shared" si="2845"/>
        <v>0</v>
      </c>
      <c r="DH256" s="388"/>
      <c r="DI256" s="387"/>
      <c r="DJ256" s="387">
        <f t="shared" si="2846"/>
        <v>0</v>
      </c>
      <c r="DK256" s="387">
        <f t="shared" si="2847"/>
        <v>2.028258866</v>
      </c>
      <c r="DL256" s="388">
        <v>0.36319999999999997</v>
      </c>
      <c r="DM256" s="389">
        <f t="shared" si="2848"/>
        <v>0.7366636202</v>
      </c>
      <c r="DN256" s="390">
        <f t="shared" si="2849"/>
        <v>1.291595246</v>
      </c>
      <c r="DO256" s="391"/>
      <c r="DP256" s="384">
        <v>8.0</v>
      </c>
      <c r="DQ256" s="385" t="s">
        <v>157</v>
      </c>
      <c r="DR256" s="386" t="s">
        <v>132</v>
      </c>
      <c r="DS256" s="386" t="s">
        <v>150</v>
      </c>
      <c r="DT256" s="387">
        <f>ADHK!DT256</f>
        <v>297</v>
      </c>
      <c r="DU256" s="387">
        <f>'Produksi dan Harga'!AN128</f>
        <v>3427.899388</v>
      </c>
      <c r="DV256" s="387">
        <f t="shared" si="2850"/>
        <v>1.018086118</v>
      </c>
      <c r="DW256" s="388"/>
      <c r="DX256" s="387">
        <f t="shared" si="2851"/>
        <v>0</v>
      </c>
      <c r="DY256" s="388"/>
      <c r="DZ256" s="387"/>
      <c r="EA256" s="387">
        <f t="shared" si="2852"/>
        <v>0</v>
      </c>
      <c r="EB256" s="387">
        <f t="shared" si="2853"/>
        <v>1.018086118</v>
      </c>
      <c r="EC256" s="388">
        <v>0.36319999999999997</v>
      </c>
      <c r="ED256" s="389">
        <f t="shared" si="2854"/>
        <v>0.3697688782</v>
      </c>
      <c r="EE256" s="390">
        <f t="shared" si="2855"/>
        <v>0.6483172401</v>
      </c>
      <c r="EF256" s="391"/>
      <c r="EG256" s="384">
        <v>8.0</v>
      </c>
      <c r="EH256" s="385" t="s">
        <v>157</v>
      </c>
      <c r="EI256" s="386" t="s">
        <v>132</v>
      </c>
      <c r="EJ256" s="386" t="s">
        <v>150</v>
      </c>
      <c r="EK256" s="387">
        <f>ADHK!EK256</f>
        <v>245</v>
      </c>
      <c r="EL256" s="387">
        <f>'Produksi dan Harga'!AS128</f>
        <v>3441.778043</v>
      </c>
      <c r="EM256" s="387">
        <f t="shared" si="2856"/>
        <v>0.8432356205</v>
      </c>
      <c r="EN256" s="388"/>
      <c r="EO256" s="387">
        <f t="shared" si="2857"/>
        <v>0</v>
      </c>
      <c r="EP256" s="388"/>
      <c r="EQ256" s="387"/>
      <c r="ER256" s="387">
        <f t="shared" si="2858"/>
        <v>0</v>
      </c>
      <c r="ES256" s="387">
        <f t="shared" si="2859"/>
        <v>0.8432356205</v>
      </c>
      <c r="ET256" s="388">
        <v>0.36319999999999997</v>
      </c>
      <c r="EU256" s="389">
        <f t="shared" si="2860"/>
        <v>0.3062631774</v>
      </c>
      <c r="EV256" s="390">
        <f t="shared" si="2861"/>
        <v>0.5369724432</v>
      </c>
      <c r="EW256" s="391"/>
      <c r="EX256" s="384">
        <v>8.0</v>
      </c>
      <c r="EY256" s="385" t="s">
        <v>157</v>
      </c>
      <c r="EZ256" s="386" t="s">
        <v>132</v>
      </c>
      <c r="FA256" s="386" t="s">
        <v>150</v>
      </c>
      <c r="FB256" s="387">
        <f>ADHK!FB256</f>
        <v>2235</v>
      </c>
      <c r="FC256" s="387">
        <f>'Produksi dan Harga'!AX128</f>
        <v>3525.637627</v>
      </c>
      <c r="FD256" s="387">
        <f t="shared" si="2862"/>
        <v>7.879800096</v>
      </c>
      <c r="FE256" s="388"/>
      <c r="FF256" s="387">
        <f t="shared" si="2863"/>
        <v>0</v>
      </c>
      <c r="FG256" s="388"/>
      <c r="FH256" s="387"/>
      <c r="FI256" s="387">
        <f t="shared" si="2864"/>
        <v>0</v>
      </c>
      <c r="FJ256" s="387">
        <f t="shared" si="2865"/>
        <v>7.879800096</v>
      </c>
      <c r="FK256" s="388">
        <v>0.36319999999999997</v>
      </c>
      <c r="FL256" s="389">
        <f t="shared" si="2866"/>
        <v>2.861943395</v>
      </c>
      <c r="FM256" s="390">
        <f t="shared" si="2867"/>
        <v>5.017856701</v>
      </c>
      <c r="FN256" s="391"/>
      <c r="FO256" s="384">
        <v>8.0</v>
      </c>
      <c r="FP256" s="385" t="s">
        <v>157</v>
      </c>
      <c r="FQ256" s="386" t="s">
        <v>132</v>
      </c>
      <c r="FR256" s="386" t="s">
        <v>150</v>
      </c>
      <c r="FS256" s="387">
        <f>ADHK!FS256</f>
        <v>90</v>
      </c>
      <c r="FT256" s="387">
        <f>'Produksi dan Harga'!BC128</f>
        <v>3692.57335</v>
      </c>
      <c r="FU256" s="387">
        <f t="shared" si="2868"/>
        <v>0.3323316015</v>
      </c>
      <c r="FV256" s="388"/>
      <c r="FW256" s="387">
        <f t="shared" si="2869"/>
        <v>0</v>
      </c>
      <c r="FX256" s="388"/>
      <c r="FY256" s="387"/>
      <c r="FZ256" s="387">
        <f t="shared" si="2870"/>
        <v>0</v>
      </c>
      <c r="GA256" s="387">
        <f t="shared" si="2871"/>
        <v>0.3323316015</v>
      </c>
      <c r="GB256" s="388">
        <v>0.36319999999999997</v>
      </c>
      <c r="GC256" s="389">
        <f t="shared" si="2872"/>
        <v>0.1207028377</v>
      </c>
      <c r="GD256" s="390">
        <f t="shared" si="2873"/>
        <v>0.2116287638</v>
      </c>
      <c r="GE256" s="391"/>
      <c r="GF256" s="384">
        <v>8.0</v>
      </c>
      <c r="GG256" s="385" t="s">
        <v>157</v>
      </c>
      <c r="GH256" s="386" t="s">
        <v>132</v>
      </c>
      <c r="GI256" s="386" t="s">
        <v>150</v>
      </c>
      <c r="GJ256" s="387">
        <f>ADHK!GJ256</f>
        <v>572</v>
      </c>
      <c r="GK256" s="387">
        <f>'Produksi dan Harga'!BH128</f>
        <v>3680.872867</v>
      </c>
      <c r="GL256" s="387">
        <f t="shared" si="2874"/>
        <v>2.10545928</v>
      </c>
      <c r="GM256" s="388"/>
      <c r="GN256" s="387">
        <f t="shared" si="2875"/>
        <v>0</v>
      </c>
      <c r="GO256" s="388"/>
      <c r="GP256" s="387"/>
      <c r="GQ256" s="387">
        <f t="shared" si="2876"/>
        <v>0</v>
      </c>
      <c r="GR256" s="387">
        <f t="shared" si="2877"/>
        <v>2.10545928</v>
      </c>
      <c r="GS256" s="388">
        <v>0.36319999999999997</v>
      </c>
      <c r="GT256" s="389">
        <f t="shared" si="2878"/>
        <v>0.7647028104</v>
      </c>
      <c r="GU256" s="390">
        <f t="shared" si="2879"/>
        <v>1.340756469</v>
      </c>
      <c r="GV256" s="391"/>
      <c r="GW256" s="384">
        <v>8.0</v>
      </c>
      <c r="GX256" s="385" t="s">
        <v>157</v>
      </c>
      <c r="GY256" s="386" t="s">
        <v>132</v>
      </c>
      <c r="GZ256" s="386" t="s">
        <v>150</v>
      </c>
      <c r="HA256" s="387">
        <f>ADHK!HA256</f>
        <v>502</v>
      </c>
      <c r="HB256" s="387">
        <f>'Produksi dan Harga'!BM128</f>
        <v>4007.831588</v>
      </c>
      <c r="HC256" s="387">
        <f t="shared" si="2880"/>
        <v>2.011931457</v>
      </c>
      <c r="HD256" s="388"/>
      <c r="HE256" s="387">
        <f t="shared" si="2881"/>
        <v>0</v>
      </c>
      <c r="HF256" s="388"/>
      <c r="HG256" s="387"/>
      <c r="HH256" s="387">
        <f t="shared" si="2882"/>
        <v>0</v>
      </c>
      <c r="HI256" s="387">
        <f t="shared" si="2883"/>
        <v>2.011931457</v>
      </c>
      <c r="HJ256" s="388">
        <v>0.36319999999999997</v>
      </c>
      <c r="HK256" s="389">
        <f t="shared" si="2884"/>
        <v>0.7307335053</v>
      </c>
      <c r="HL256" s="390">
        <f t="shared" si="2885"/>
        <v>1.281197952</v>
      </c>
      <c r="HM256" s="391"/>
      <c r="HN256" s="384">
        <v>8.0</v>
      </c>
      <c r="HO256" s="385" t="s">
        <v>157</v>
      </c>
      <c r="HP256" s="386" t="s">
        <v>132</v>
      </c>
      <c r="HQ256" s="386" t="s">
        <v>150</v>
      </c>
      <c r="HR256" s="387">
        <f>ADHK!HR256</f>
        <v>416</v>
      </c>
      <c r="HS256" s="387">
        <f>'Produksi dan Harga'!BR128</f>
        <v>4403.958964</v>
      </c>
      <c r="HT256" s="387">
        <f t="shared" si="2886"/>
        <v>1.832046929</v>
      </c>
      <c r="HU256" s="388"/>
      <c r="HV256" s="387">
        <f t="shared" si="2887"/>
        <v>0</v>
      </c>
      <c r="HW256" s="388"/>
      <c r="HX256" s="387"/>
      <c r="HY256" s="387">
        <f t="shared" si="2888"/>
        <v>0</v>
      </c>
      <c r="HZ256" s="387">
        <f t="shared" si="2889"/>
        <v>1.832046929</v>
      </c>
      <c r="IA256" s="388">
        <v>0.36319999999999997</v>
      </c>
      <c r="IB256" s="389">
        <f t="shared" si="2890"/>
        <v>0.6653994446</v>
      </c>
      <c r="IC256" s="390">
        <f t="shared" si="2891"/>
        <v>1.166647484</v>
      </c>
      <c r="ID256" s="391"/>
      <c r="IE256" s="384">
        <v>8.0</v>
      </c>
      <c r="IF256" s="385" t="s">
        <v>157</v>
      </c>
      <c r="IG256" s="386" t="s">
        <v>132</v>
      </c>
      <c r="IH256" s="386" t="s">
        <v>150</v>
      </c>
      <c r="II256" s="387">
        <f>ADHK!II256</f>
        <v>206</v>
      </c>
      <c r="IJ256" s="387">
        <f>'Produksi dan Harga'!BW128</f>
        <v>4634.403196</v>
      </c>
      <c r="IK256" s="387">
        <f t="shared" si="2892"/>
        <v>0.9546870583</v>
      </c>
      <c r="IL256" s="388"/>
      <c r="IM256" s="387">
        <f t="shared" si="2893"/>
        <v>0</v>
      </c>
      <c r="IN256" s="388"/>
      <c r="IO256" s="387"/>
      <c r="IP256" s="387">
        <f t="shared" si="2894"/>
        <v>0</v>
      </c>
      <c r="IQ256" s="387">
        <f t="shared" si="2895"/>
        <v>0.9546870583</v>
      </c>
      <c r="IR256" s="388">
        <v>0.36319999999999997</v>
      </c>
      <c r="IS256" s="389">
        <f t="shared" si="2896"/>
        <v>0.3467423396</v>
      </c>
      <c r="IT256" s="390">
        <f t="shared" si="2897"/>
        <v>0.6079447187</v>
      </c>
      <c r="IU256" s="391"/>
      <c r="IV256" s="384">
        <v>8.0</v>
      </c>
      <c r="IW256" s="385" t="s">
        <v>157</v>
      </c>
      <c r="IX256" s="386" t="s">
        <v>132</v>
      </c>
      <c r="IY256" s="386" t="s">
        <v>150</v>
      </c>
      <c r="IZ256" s="387">
        <f>ADHK!IZ256</f>
        <v>164</v>
      </c>
      <c r="JA256" s="387">
        <f>'Produksi dan Harga'!CB128</f>
        <v>4874.94455</v>
      </c>
      <c r="JB256" s="387">
        <f t="shared" si="2898"/>
        <v>0.7994909062</v>
      </c>
      <c r="JC256" s="388"/>
      <c r="JD256" s="387">
        <f t="shared" si="2899"/>
        <v>0</v>
      </c>
      <c r="JE256" s="388"/>
      <c r="JF256" s="387"/>
      <c r="JG256" s="387">
        <f t="shared" si="2900"/>
        <v>0</v>
      </c>
      <c r="JH256" s="387">
        <f t="shared" si="2901"/>
        <v>0.7994909062</v>
      </c>
      <c r="JI256" s="388">
        <v>0.36319999999999997</v>
      </c>
      <c r="JJ256" s="389">
        <f t="shared" si="2902"/>
        <v>0.2903750971</v>
      </c>
      <c r="JK256" s="390">
        <f t="shared" si="2903"/>
        <v>0.509115809</v>
      </c>
      <c r="JL256" s="391"/>
      <c r="JM256" s="384">
        <v>8.0</v>
      </c>
      <c r="JN256" s="385" t="s">
        <v>157</v>
      </c>
      <c r="JO256" s="386" t="s">
        <v>132</v>
      </c>
      <c r="JP256" s="386" t="s">
        <v>150</v>
      </c>
      <c r="JQ256" s="387" t="str">
        <f>ADHK!JQ256</f>
        <v/>
      </c>
      <c r="JR256" s="387"/>
      <c r="JS256" s="387">
        <f t="shared" si="2904"/>
        <v>0</v>
      </c>
      <c r="JT256" s="388"/>
      <c r="JU256" s="387">
        <f t="shared" si="2905"/>
        <v>0</v>
      </c>
      <c r="JV256" s="388"/>
      <c r="JW256" s="387"/>
      <c r="JX256" s="387">
        <f t="shared" si="2906"/>
        <v>0</v>
      </c>
      <c r="JY256" s="387">
        <f t="shared" si="2907"/>
        <v>0</v>
      </c>
      <c r="JZ256" s="388">
        <v>0.36319999999999997</v>
      </c>
      <c r="KA256" s="389">
        <f t="shared" si="2908"/>
        <v>0</v>
      </c>
      <c r="KB256" s="390">
        <f t="shared" si="2909"/>
        <v>0</v>
      </c>
      <c r="KC256" s="391"/>
      <c r="KD256" s="384">
        <v>8.0</v>
      </c>
      <c r="KE256" s="385" t="s">
        <v>157</v>
      </c>
      <c r="KF256" s="386" t="s">
        <v>132</v>
      </c>
      <c r="KG256" s="386" t="s">
        <v>150</v>
      </c>
      <c r="KH256" s="387" t="str">
        <f>ADHK!KH256</f>
        <v/>
      </c>
      <c r="KI256" s="387"/>
      <c r="KJ256" s="387">
        <f t="shared" si="2910"/>
        <v>0</v>
      </c>
      <c r="KK256" s="388"/>
      <c r="KL256" s="387">
        <f t="shared" si="2911"/>
        <v>0</v>
      </c>
      <c r="KM256" s="388"/>
      <c r="KN256" s="387"/>
      <c r="KO256" s="387">
        <f t="shared" si="2912"/>
        <v>0</v>
      </c>
      <c r="KP256" s="387">
        <f t="shared" si="2913"/>
        <v>0</v>
      </c>
      <c r="KQ256" s="388">
        <v>0.36319999999999997</v>
      </c>
      <c r="KR256" s="389">
        <f t="shared" si="2914"/>
        <v>0</v>
      </c>
      <c r="KS256" s="390">
        <f t="shared" si="2915"/>
        <v>0</v>
      </c>
      <c r="KT256" s="391"/>
      <c r="KU256" s="392"/>
    </row>
    <row r="257" ht="15.75" customHeight="1">
      <c r="A257" s="384">
        <v>9.0</v>
      </c>
      <c r="B257" s="385" t="s">
        <v>158</v>
      </c>
      <c r="C257" s="386" t="s">
        <v>132</v>
      </c>
      <c r="D257" s="386" t="s">
        <v>150</v>
      </c>
      <c r="E257" s="387">
        <f>ADHK!E257</f>
        <v>857</v>
      </c>
      <c r="F257" s="387">
        <f>ADHK!F257</f>
        <v>2471.093451</v>
      </c>
      <c r="G257" s="387">
        <f t="shared" si="2808"/>
        <v>2.117727087</v>
      </c>
      <c r="H257" s="388"/>
      <c r="I257" s="387">
        <f t="shared" si="2809"/>
        <v>0</v>
      </c>
      <c r="J257" s="388"/>
      <c r="K257" s="387"/>
      <c r="L257" s="387">
        <f t="shared" si="2810"/>
        <v>0</v>
      </c>
      <c r="M257" s="387">
        <f t="shared" si="2811"/>
        <v>2.117727087</v>
      </c>
      <c r="N257" s="388">
        <v>0.36319999999999997</v>
      </c>
      <c r="O257" s="389">
        <f t="shared" si="2812"/>
        <v>0.7691584781</v>
      </c>
      <c r="P257" s="390">
        <f t="shared" si="2813"/>
        <v>1.348568609</v>
      </c>
      <c r="Q257" s="391"/>
      <c r="R257" s="384">
        <v>9.0</v>
      </c>
      <c r="S257" s="385" t="s">
        <v>158</v>
      </c>
      <c r="T257" s="386" t="s">
        <v>132</v>
      </c>
      <c r="U257" s="386" t="s">
        <v>150</v>
      </c>
      <c r="V257" s="387">
        <f>ADHK!V257</f>
        <v>1039</v>
      </c>
      <c r="W257" s="387">
        <f>'Produksi dan Harga'!J129</f>
        <v>2583.986092</v>
      </c>
      <c r="X257" s="387">
        <f t="shared" si="2814"/>
        <v>2.684761549</v>
      </c>
      <c r="Y257" s="388"/>
      <c r="Z257" s="387">
        <f t="shared" si="2815"/>
        <v>0</v>
      </c>
      <c r="AA257" s="388"/>
      <c r="AB257" s="387"/>
      <c r="AC257" s="387">
        <f t="shared" si="2816"/>
        <v>0</v>
      </c>
      <c r="AD257" s="387">
        <f t="shared" si="2817"/>
        <v>2.684761549</v>
      </c>
      <c r="AE257" s="388">
        <v>0.36319999999999997</v>
      </c>
      <c r="AF257" s="389">
        <f t="shared" si="2818"/>
        <v>0.9751053947</v>
      </c>
      <c r="AG257" s="390">
        <f t="shared" si="2819"/>
        <v>1.709656155</v>
      </c>
      <c r="AH257" s="391"/>
      <c r="AI257" s="384">
        <v>9.0</v>
      </c>
      <c r="AJ257" s="385" t="s">
        <v>158</v>
      </c>
      <c r="AK257" s="386" t="s">
        <v>132</v>
      </c>
      <c r="AL257" s="386" t="s">
        <v>150</v>
      </c>
      <c r="AM257" s="387">
        <f>ADHK!AM257</f>
        <v>698</v>
      </c>
      <c r="AN257" s="387">
        <f>'Produksi dan Harga'!O129</f>
        <v>2652.67663</v>
      </c>
      <c r="AO257" s="387">
        <f t="shared" si="2820"/>
        <v>1.851568288</v>
      </c>
      <c r="AP257" s="388"/>
      <c r="AQ257" s="387">
        <f t="shared" si="2821"/>
        <v>0</v>
      </c>
      <c r="AR257" s="388"/>
      <c r="AS257" s="387"/>
      <c r="AT257" s="387">
        <f t="shared" si="2822"/>
        <v>0</v>
      </c>
      <c r="AU257" s="387">
        <f t="shared" si="2823"/>
        <v>1.851568288</v>
      </c>
      <c r="AV257" s="388">
        <v>0.36319999999999997</v>
      </c>
      <c r="AW257" s="389">
        <f t="shared" si="2824"/>
        <v>0.6724896021</v>
      </c>
      <c r="AX257" s="390">
        <f t="shared" si="2825"/>
        <v>1.179078686</v>
      </c>
      <c r="AY257" s="391"/>
      <c r="AZ257" s="384">
        <v>9.0</v>
      </c>
      <c r="BA257" s="385" t="s">
        <v>158</v>
      </c>
      <c r="BB257" s="386" t="s">
        <v>132</v>
      </c>
      <c r="BC257" s="386" t="s">
        <v>150</v>
      </c>
      <c r="BD257" s="387">
        <f>ADHK!BD257</f>
        <v>309</v>
      </c>
      <c r="BE257" s="387">
        <f>'Produksi dan Harga'!T129</f>
        <v>2769.006264</v>
      </c>
      <c r="BF257" s="387">
        <f t="shared" si="2826"/>
        <v>0.8556229355</v>
      </c>
      <c r="BG257" s="388"/>
      <c r="BH257" s="387">
        <f t="shared" si="2827"/>
        <v>0</v>
      </c>
      <c r="BI257" s="388"/>
      <c r="BJ257" s="387"/>
      <c r="BK257" s="387">
        <f t="shared" si="2828"/>
        <v>0</v>
      </c>
      <c r="BL257" s="387">
        <f t="shared" si="2829"/>
        <v>0.8556229355</v>
      </c>
      <c r="BM257" s="388">
        <v>0.36319999999999997</v>
      </c>
      <c r="BN257" s="389">
        <f t="shared" si="2830"/>
        <v>0.3107622502</v>
      </c>
      <c r="BO257" s="390">
        <f t="shared" si="2831"/>
        <v>0.5448606853</v>
      </c>
      <c r="BP257" s="391"/>
      <c r="BQ257" s="384">
        <v>9.0</v>
      </c>
      <c r="BR257" s="385" t="s">
        <v>158</v>
      </c>
      <c r="BS257" s="386" t="s">
        <v>132</v>
      </c>
      <c r="BT257" s="386" t="s">
        <v>150</v>
      </c>
      <c r="BU257" s="387">
        <f>ADHK!BU257</f>
        <v>285</v>
      </c>
      <c r="BV257" s="387">
        <f>'Produksi dan Harga'!Y129</f>
        <v>2919.984428</v>
      </c>
      <c r="BW257" s="387">
        <f t="shared" si="2832"/>
        <v>0.8321955619</v>
      </c>
      <c r="BX257" s="388"/>
      <c r="BY257" s="387">
        <f t="shared" si="2833"/>
        <v>0</v>
      </c>
      <c r="BZ257" s="388"/>
      <c r="CA257" s="387"/>
      <c r="CB257" s="387">
        <f t="shared" si="2834"/>
        <v>0</v>
      </c>
      <c r="CC257" s="387">
        <f t="shared" si="2835"/>
        <v>0.8321955619</v>
      </c>
      <c r="CD257" s="388">
        <v>0.36319999999999997</v>
      </c>
      <c r="CE257" s="389">
        <f t="shared" si="2836"/>
        <v>0.3022534281</v>
      </c>
      <c r="CF257" s="390">
        <f t="shared" si="2837"/>
        <v>0.5299421338</v>
      </c>
      <c r="CG257" s="391"/>
      <c r="CH257" s="384">
        <v>9.0</v>
      </c>
      <c r="CI257" s="385" t="s">
        <v>158</v>
      </c>
      <c r="CJ257" s="386" t="s">
        <v>132</v>
      </c>
      <c r="CK257" s="386" t="s">
        <v>150</v>
      </c>
      <c r="CL257" s="387">
        <f>ADHK!CL257</f>
        <v>107</v>
      </c>
      <c r="CM257" s="387">
        <f>'Produksi dan Harga'!AD129</f>
        <v>3050.642927</v>
      </c>
      <c r="CN257" s="387">
        <f t="shared" si="2838"/>
        <v>0.3264187932</v>
      </c>
      <c r="CO257" s="388"/>
      <c r="CP257" s="387">
        <f t="shared" si="2839"/>
        <v>0</v>
      </c>
      <c r="CQ257" s="388"/>
      <c r="CR257" s="387"/>
      <c r="CS257" s="387">
        <f t="shared" si="2840"/>
        <v>0</v>
      </c>
      <c r="CT257" s="387">
        <f t="shared" si="2841"/>
        <v>0.3264187932</v>
      </c>
      <c r="CU257" s="388">
        <v>0.36319999999999997</v>
      </c>
      <c r="CV257" s="389">
        <f t="shared" si="2842"/>
        <v>0.1185553057</v>
      </c>
      <c r="CW257" s="390">
        <f t="shared" si="2843"/>
        <v>0.2078634875</v>
      </c>
      <c r="CX257" s="391"/>
      <c r="CY257" s="384">
        <v>9.0</v>
      </c>
      <c r="CZ257" s="385" t="s">
        <v>158</v>
      </c>
      <c r="DA257" s="386" t="s">
        <v>132</v>
      </c>
      <c r="DB257" s="386" t="s">
        <v>150</v>
      </c>
      <c r="DC257" s="387">
        <f>ADHK!DC257</f>
        <v>221</v>
      </c>
      <c r="DD257" s="387">
        <f>'Produksi dan Harga'!AI129</f>
        <v>3266.533898</v>
      </c>
      <c r="DE257" s="387">
        <f t="shared" si="2844"/>
        <v>0.7219039914</v>
      </c>
      <c r="DF257" s="388"/>
      <c r="DG257" s="387">
        <f t="shared" si="2845"/>
        <v>0</v>
      </c>
      <c r="DH257" s="388"/>
      <c r="DI257" s="387"/>
      <c r="DJ257" s="387">
        <f t="shared" si="2846"/>
        <v>0</v>
      </c>
      <c r="DK257" s="387">
        <f t="shared" si="2847"/>
        <v>0.7219039914</v>
      </c>
      <c r="DL257" s="388">
        <v>0.36319999999999997</v>
      </c>
      <c r="DM257" s="389">
        <f t="shared" si="2848"/>
        <v>0.2621955297</v>
      </c>
      <c r="DN257" s="390">
        <f t="shared" si="2849"/>
        <v>0.4597084617</v>
      </c>
      <c r="DO257" s="391"/>
      <c r="DP257" s="384">
        <v>9.0</v>
      </c>
      <c r="DQ257" s="385" t="s">
        <v>158</v>
      </c>
      <c r="DR257" s="386" t="s">
        <v>132</v>
      </c>
      <c r="DS257" s="386" t="s">
        <v>150</v>
      </c>
      <c r="DT257" s="387">
        <f>ADHK!DT257</f>
        <v>265</v>
      </c>
      <c r="DU257" s="387">
        <f>'Produksi dan Harga'!AN129</f>
        <v>3312.402495</v>
      </c>
      <c r="DV257" s="387">
        <f t="shared" si="2850"/>
        <v>0.8777866613</v>
      </c>
      <c r="DW257" s="388"/>
      <c r="DX257" s="387">
        <f t="shared" si="2851"/>
        <v>0</v>
      </c>
      <c r="DY257" s="388"/>
      <c r="DZ257" s="387"/>
      <c r="EA257" s="387">
        <f t="shared" si="2852"/>
        <v>0</v>
      </c>
      <c r="EB257" s="387">
        <f t="shared" si="2853"/>
        <v>0.8777866613</v>
      </c>
      <c r="EC257" s="388">
        <v>0.36319999999999997</v>
      </c>
      <c r="ED257" s="389">
        <f t="shared" si="2854"/>
        <v>0.3188121154</v>
      </c>
      <c r="EE257" s="390">
        <f t="shared" si="2855"/>
        <v>0.5589745459</v>
      </c>
      <c r="EF257" s="391"/>
      <c r="EG257" s="384">
        <v>9.0</v>
      </c>
      <c r="EH257" s="385" t="s">
        <v>158</v>
      </c>
      <c r="EI257" s="386" t="s">
        <v>132</v>
      </c>
      <c r="EJ257" s="386" t="s">
        <v>150</v>
      </c>
      <c r="EK257" s="387">
        <f>ADHK!EK257</f>
        <v>0</v>
      </c>
      <c r="EL257" s="387">
        <f>'Produksi dan Harga'!AS129</f>
        <v>3325.813534</v>
      </c>
      <c r="EM257" s="387">
        <f t="shared" si="2856"/>
        <v>0</v>
      </c>
      <c r="EN257" s="388"/>
      <c r="EO257" s="387">
        <f t="shared" si="2857"/>
        <v>0</v>
      </c>
      <c r="EP257" s="388"/>
      <c r="EQ257" s="387"/>
      <c r="ER257" s="387">
        <f t="shared" si="2858"/>
        <v>0</v>
      </c>
      <c r="ES257" s="387">
        <f t="shared" si="2859"/>
        <v>0</v>
      </c>
      <c r="ET257" s="388">
        <v>0.36319999999999997</v>
      </c>
      <c r="EU257" s="389">
        <f t="shared" si="2860"/>
        <v>0</v>
      </c>
      <c r="EV257" s="390">
        <f t="shared" si="2861"/>
        <v>0</v>
      </c>
      <c r="EW257" s="391"/>
      <c r="EX257" s="384">
        <v>9.0</v>
      </c>
      <c r="EY257" s="385" t="s">
        <v>158</v>
      </c>
      <c r="EZ257" s="386" t="s">
        <v>132</v>
      </c>
      <c r="FA257" s="386" t="s">
        <v>150</v>
      </c>
      <c r="FB257" s="387">
        <f>ADHK!FB257</f>
        <v>2195</v>
      </c>
      <c r="FC257" s="387">
        <f>'Produksi dan Harga'!AX129</f>
        <v>3406.84762</v>
      </c>
      <c r="FD257" s="387">
        <f t="shared" si="2862"/>
        <v>7.478030526</v>
      </c>
      <c r="FE257" s="388"/>
      <c r="FF257" s="387">
        <f t="shared" si="2863"/>
        <v>0</v>
      </c>
      <c r="FG257" s="388"/>
      <c r="FH257" s="387"/>
      <c r="FI257" s="387">
        <f t="shared" si="2864"/>
        <v>0</v>
      </c>
      <c r="FJ257" s="387">
        <f t="shared" si="2865"/>
        <v>7.478030526</v>
      </c>
      <c r="FK257" s="388">
        <v>0.36319999999999997</v>
      </c>
      <c r="FL257" s="389">
        <f t="shared" si="2866"/>
        <v>2.716020687</v>
      </c>
      <c r="FM257" s="390">
        <f t="shared" si="2867"/>
        <v>4.762009839</v>
      </c>
      <c r="FN257" s="391"/>
      <c r="FO257" s="384">
        <v>9.0</v>
      </c>
      <c r="FP257" s="385" t="s">
        <v>158</v>
      </c>
      <c r="FQ257" s="386" t="s">
        <v>132</v>
      </c>
      <c r="FR257" s="386" t="s">
        <v>150</v>
      </c>
      <c r="FS257" s="387">
        <f>ADHK!FS257</f>
        <v>24</v>
      </c>
      <c r="FT257" s="387">
        <f>'Produksi dan Harga'!BC129</f>
        <v>3568.158745</v>
      </c>
      <c r="FU257" s="387">
        <f t="shared" si="2868"/>
        <v>0.08563580987</v>
      </c>
      <c r="FV257" s="388"/>
      <c r="FW257" s="387">
        <f t="shared" si="2869"/>
        <v>0</v>
      </c>
      <c r="FX257" s="388"/>
      <c r="FY257" s="387"/>
      <c r="FZ257" s="387">
        <f t="shared" si="2870"/>
        <v>0</v>
      </c>
      <c r="GA257" s="387">
        <f t="shared" si="2871"/>
        <v>0.08563580987</v>
      </c>
      <c r="GB257" s="388">
        <v>0.36319999999999997</v>
      </c>
      <c r="GC257" s="389">
        <f t="shared" si="2872"/>
        <v>0.03110292615</v>
      </c>
      <c r="GD257" s="390">
        <f t="shared" si="2873"/>
        <v>0.05453288373</v>
      </c>
      <c r="GE257" s="391"/>
      <c r="GF257" s="384">
        <v>9.0</v>
      </c>
      <c r="GG257" s="385" t="s">
        <v>158</v>
      </c>
      <c r="GH257" s="386" t="s">
        <v>132</v>
      </c>
      <c r="GI257" s="386" t="s">
        <v>150</v>
      </c>
      <c r="GJ257" s="387">
        <f>ADHK!GJ257</f>
        <v>650</v>
      </c>
      <c r="GK257" s="387">
        <f>'Produksi dan Harga'!BH129</f>
        <v>3556.852488</v>
      </c>
      <c r="GL257" s="387">
        <f t="shared" si="2874"/>
        <v>2.311954117</v>
      </c>
      <c r="GM257" s="388"/>
      <c r="GN257" s="387">
        <f t="shared" si="2875"/>
        <v>0</v>
      </c>
      <c r="GO257" s="388"/>
      <c r="GP257" s="387"/>
      <c r="GQ257" s="387">
        <f t="shared" si="2876"/>
        <v>0</v>
      </c>
      <c r="GR257" s="387">
        <f t="shared" si="2877"/>
        <v>2.311954117</v>
      </c>
      <c r="GS257" s="388">
        <v>0.36319999999999997</v>
      </c>
      <c r="GT257" s="389">
        <f t="shared" si="2878"/>
        <v>0.8397017354</v>
      </c>
      <c r="GU257" s="390">
        <f t="shared" si="2879"/>
        <v>1.472252382</v>
      </c>
      <c r="GV257" s="391"/>
      <c r="GW257" s="384">
        <v>9.0</v>
      </c>
      <c r="GX257" s="385" t="s">
        <v>158</v>
      </c>
      <c r="GY257" s="386" t="s">
        <v>132</v>
      </c>
      <c r="GZ257" s="386" t="s">
        <v>150</v>
      </c>
      <c r="HA257" s="387">
        <f>ADHK!HA257</f>
        <v>430</v>
      </c>
      <c r="HB257" s="387">
        <f>'Produksi dan Harga'!BM129</f>
        <v>3872.794925</v>
      </c>
      <c r="HC257" s="387">
        <f t="shared" si="2880"/>
        <v>1.665301818</v>
      </c>
      <c r="HD257" s="388"/>
      <c r="HE257" s="387">
        <f t="shared" si="2881"/>
        <v>0</v>
      </c>
      <c r="HF257" s="388"/>
      <c r="HG257" s="387"/>
      <c r="HH257" s="387">
        <f t="shared" si="2882"/>
        <v>0</v>
      </c>
      <c r="HI257" s="387">
        <f t="shared" si="2883"/>
        <v>1.665301818</v>
      </c>
      <c r="HJ257" s="388">
        <v>0.36319999999999997</v>
      </c>
      <c r="HK257" s="389">
        <f t="shared" si="2884"/>
        <v>0.6048376202</v>
      </c>
      <c r="HL257" s="390">
        <f t="shared" si="2885"/>
        <v>1.060464197</v>
      </c>
      <c r="HM257" s="391"/>
      <c r="HN257" s="384">
        <v>9.0</v>
      </c>
      <c r="HO257" s="385" t="s">
        <v>158</v>
      </c>
      <c r="HP257" s="386" t="s">
        <v>132</v>
      </c>
      <c r="HQ257" s="386" t="s">
        <v>150</v>
      </c>
      <c r="HR257" s="387">
        <f>ADHK!HR257</f>
        <v>719</v>
      </c>
      <c r="HS257" s="387">
        <f>'Produksi dan Harga'!BR129</f>
        <v>4255.575503</v>
      </c>
      <c r="HT257" s="387">
        <f t="shared" si="2886"/>
        <v>3.059758786</v>
      </c>
      <c r="HU257" s="388"/>
      <c r="HV257" s="387">
        <f t="shared" si="2887"/>
        <v>0</v>
      </c>
      <c r="HW257" s="388"/>
      <c r="HX257" s="387"/>
      <c r="HY257" s="387">
        <f t="shared" si="2888"/>
        <v>0</v>
      </c>
      <c r="HZ257" s="387">
        <f t="shared" si="2889"/>
        <v>3.059758786</v>
      </c>
      <c r="IA257" s="388">
        <v>0.36319999999999997</v>
      </c>
      <c r="IB257" s="389">
        <f t="shared" si="2890"/>
        <v>1.111304391</v>
      </c>
      <c r="IC257" s="390">
        <f t="shared" si="2891"/>
        <v>1.948454395</v>
      </c>
      <c r="ID257" s="391"/>
      <c r="IE257" s="384">
        <v>9.0</v>
      </c>
      <c r="IF257" s="385" t="s">
        <v>158</v>
      </c>
      <c r="IG257" s="386" t="s">
        <v>132</v>
      </c>
      <c r="IH257" s="386" t="s">
        <v>150</v>
      </c>
      <c r="II257" s="387">
        <f>ADHK!II257</f>
        <v>223</v>
      </c>
      <c r="IJ257" s="387">
        <f>'Produksi dan Harga'!BW129</f>
        <v>4478.255331</v>
      </c>
      <c r="IK257" s="387">
        <f t="shared" si="2892"/>
        <v>0.9986509388</v>
      </c>
      <c r="IL257" s="388"/>
      <c r="IM257" s="387">
        <f t="shared" si="2893"/>
        <v>0</v>
      </c>
      <c r="IN257" s="388"/>
      <c r="IO257" s="387"/>
      <c r="IP257" s="387">
        <f t="shared" si="2894"/>
        <v>0</v>
      </c>
      <c r="IQ257" s="387">
        <f t="shared" si="2895"/>
        <v>0.9986509388</v>
      </c>
      <c r="IR257" s="388">
        <v>0.36319999999999997</v>
      </c>
      <c r="IS257" s="389">
        <f t="shared" si="2896"/>
        <v>0.362710021</v>
      </c>
      <c r="IT257" s="390">
        <f t="shared" si="2897"/>
        <v>0.6359409178</v>
      </c>
      <c r="IU257" s="391"/>
      <c r="IV257" s="384">
        <v>9.0</v>
      </c>
      <c r="IW257" s="385" t="s">
        <v>158</v>
      </c>
      <c r="IX257" s="386" t="s">
        <v>132</v>
      </c>
      <c r="IY257" s="386" t="s">
        <v>150</v>
      </c>
      <c r="IZ257" s="387">
        <f>ADHK!IZ257</f>
        <v>236</v>
      </c>
      <c r="JA257" s="387">
        <f>'Produksi dan Harga'!CB129</f>
        <v>4710.692078</v>
      </c>
      <c r="JB257" s="387">
        <f t="shared" si="2898"/>
        <v>1.11172333</v>
      </c>
      <c r="JC257" s="388"/>
      <c r="JD257" s="387">
        <f t="shared" si="2899"/>
        <v>0</v>
      </c>
      <c r="JE257" s="388"/>
      <c r="JF257" s="387"/>
      <c r="JG257" s="387">
        <f t="shared" si="2900"/>
        <v>0</v>
      </c>
      <c r="JH257" s="387">
        <f t="shared" si="2901"/>
        <v>1.11172333</v>
      </c>
      <c r="JI257" s="388">
        <v>0.36319999999999997</v>
      </c>
      <c r="JJ257" s="389">
        <f t="shared" si="2902"/>
        <v>0.4037779136</v>
      </c>
      <c r="JK257" s="390">
        <f t="shared" si="2903"/>
        <v>0.7079454168</v>
      </c>
      <c r="JL257" s="391"/>
      <c r="JM257" s="384">
        <v>9.0</v>
      </c>
      <c r="JN257" s="385" t="s">
        <v>158</v>
      </c>
      <c r="JO257" s="386" t="s">
        <v>132</v>
      </c>
      <c r="JP257" s="386" t="s">
        <v>150</v>
      </c>
      <c r="JQ257" s="387" t="str">
        <f>ADHK!JQ257</f>
        <v/>
      </c>
      <c r="JR257" s="387"/>
      <c r="JS257" s="387">
        <f t="shared" si="2904"/>
        <v>0</v>
      </c>
      <c r="JT257" s="388"/>
      <c r="JU257" s="387">
        <f t="shared" si="2905"/>
        <v>0</v>
      </c>
      <c r="JV257" s="388"/>
      <c r="JW257" s="387"/>
      <c r="JX257" s="387">
        <f t="shared" si="2906"/>
        <v>0</v>
      </c>
      <c r="JY257" s="387">
        <f t="shared" si="2907"/>
        <v>0</v>
      </c>
      <c r="JZ257" s="388">
        <v>0.36319999999999997</v>
      </c>
      <c r="KA257" s="389">
        <f t="shared" si="2908"/>
        <v>0</v>
      </c>
      <c r="KB257" s="390">
        <f t="shared" si="2909"/>
        <v>0</v>
      </c>
      <c r="KC257" s="391"/>
      <c r="KD257" s="384">
        <v>9.0</v>
      </c>
      <c r="KE257" s="385" t="s">
        <v>158</v>
      </c>
      <c r="KF257" s="386" t="s">
        <v>132</v>
      </c>
      <c r="KG257" s="386" t="s">
        <v>150</v>
      </c>
      <c r="KH257" s="387" t="str">
        <f>ADHK!KH257</f>
        <v/>
      </c>
      <c r="KI257" s="387"/>
      <c r="KJ257" s="387">
        <f t="shared" si="2910"/>
        <v>0</v>
      </c>
      <c r="KK257" s="388"/>
      <c r="KL257" s="387">
        <f t="shared" si="2911"/>
        <v>0</v>
      </c>
      <c r="KM257" s="388"/>
      <c r="KN257" s="387"/>
      <c r="KO257" s="387">
        <f t="shared" si="2912"/>
        <v>0</v>
      </c>
      <c r="KP257" s="387">
        <f t="shared" si="2913"/>
        <v>0</v>
      </c>
      <c r="KQ257" s="388">
        <v>0.36319999999999997</v>
      </c>
      <c r="KR257" s="389">
        <f t="shared" si="2914"/>
        <v>0</v>
      </c>
      <c r="KS257" s="390">
        <f t="shared" si="2915"/>
        <v>0</v>
      </c>
      <c r="KT257" s="391"/>
      <c r="KU257" s="392"/>
    </row>
    <row r="258" ht="15.75" customHeight="1">
      <c r="A258" s="384">
        <v>10.0</v>
      </c>
      <c r="B258" s="385" t="s">
        <v>159</v>
      </c>
      <c r="C258" s="386" t="s">
        <v>132</v>
      </c>
      <c r="D258" s="386" t="s">
        <v>150</v>
      </c>
      <c r="E258" s="387" t="str">
        <f>ADHK!E258</f>
        <v/>
      </c>
      <c r="F258" s="387" t="str">
        <f>ADHK!F258</f>
        <v/>
      </c>
      <c r="G258" s="387">
        <f t="shared" si="2808"/>
        <v>0</v>
      </c>
      <c r="H258" s="388"/>
      <c r="I258" s="387">
        <f t="shared" si="2809"/>
        <v>0</v>
      </c>
      <c r="J258" s="388"/>
      <c r="K258" s="387"/>
      <c r="L258" s="387">
        <f t="shared" si="2810"/>
        <v>0</v>
      </c>
      <c r="M258" s="387">
        <f t="shared" si="2811"/>
        <v>0</v>
      </c>
      <c r="N258" s="388">
        <v>0.36319999999999997</v>
      </c>
      <c r="O258" s="389">
        <f t="shared" si="2812"/>
        <v>0</v>
      </c>
      <c r="P258" s="390">
        <f t="shared" si="2813"/>
        <v>0</v>
      </c>
      <c r="Q258" s="391"/>
      <c r="R258" s="384">
        <v>10.0</v>
      </c>
      <c r="S258" s="385" t="s">
        <v>159</v>
      </c>
      <c r="T258" s="386" t="s">
        <v>132</v>
      </c>
      <c r="U258" s="386" t="s">
        <v>150</v>
      </c>
      <c r="V258" s="387" t="str">
        <f>ADHK!V258</f>
        <v/>
      </c>
      <c r="W258" s="387" t="str">
        <f>'Produksi dan Harga'!J130</f>
        <v/>
      </c>
      <c r="X258" s="387">
        <f t="shared" si="2814"/>
        <v>0</v>
      </c>
      <c r="Y258" s="388"/>
      <c r="Z258" s="387">
        <f t="shared" si="2815"/>
        <v>0</v>
      </c>
      <c r="AA258" s="388"/>
      <c r="AB258" s="387"/>
      <c r="AC258" s="387">
        <f t="shared" si="2816"/>
        <v>0</v>
      </c>
      <c r="AD258" s="387">
        <f t="shared" si="2817"/>
        <v>0</v>
      </c>
      <c r="AE258" s="388">
        <v>0.36319999999999997</v>
      </c>
      <c r="AF258" s="389">
        <f t="shared" si="2818"/>
        <v>0</v>
      </c>
      <c r="AG258" s="390">
        <f t="shared" si="2819"/>
        <v>0</v>
      </c>
      <c r="AH258" s="391"/>
      <c r="AI258" s="384">
        <v>10.0</v>
      </c>
      <c r="AJ258" s="385" t="s">
        <v>159</v>
      </c>
      <c r="AK258" s="386" t="s">
        <v>132</v>
      </c>
      <c r="AL258" s="386" t="s">
        <v>150</v>
      </c>
      <c r="AM258" s="387" t="str">
        <f>ADHK!AM258</f>
        <v/>
      </c>
      <c r="AN258" s="387" t="str">
        <f>'Produksi dan Harga'!O130</f>
        <v/>
      </c>
      <c r="AO258" s="387">
        <f t="shared" si="2820"/>
        <v>0</v>
      </c>
      <c r="AP258" s="388"/>
      <c r="AQ258" s="387">
        <f t="shared" si="2821"/>
        <v>0</v>
      </c>
      <c r="AR258" s="388"/>
      <c r="AS258" s="387"/>
      <c r="AT258" s="387">
        <f t="shared" si="2822"/>
        <v>0</v>
      </c>
      <c r="AU258" s="387">
        <f t="shared" si="2823"/>
        <v>0</v>
      </c>
      <c r="AV258" s="388">
        <v>0.36319999999999997</v>
      </c>
      <c r="AW258" s="389">
        <f t="shared" si="2824"/>
        <v>0</v>
      </c>
      <c r="AX258" s="390">
        <f t="shared" si="2825"/>
        <v>0</v>
      </c>
      <c r="AY258" s="391"/>
      <c r="AZ258" s="384">
        <v>10.0</v>
      </c>
      <c r="BA258" s="385" t="s">
        <v>159</v>
      </c>
      <c r="BB258" s="386" t="s">
        <v>132</v>
      </c>
      <c r="BC258" s="386" t="s">
        <v>150</v>
      </c>
      <c r="BD258" s="387" t="str">
        <f>ADHK!BD258</f>
        <v/>
      </c>
      <c r="BE258" s="387" t="str">
        <f>'Produksi dan Harga'!T130</f>
        <v/>
      </c>
      <c r="BF258" s="387">
        <f t="shared" si="2826"/>
        <v>0</v>
      </c>
      <c r="BG258" s="388"/>
      <c r="BH258" s="387">
        <f t="shared" si="2827"/>
        <v>0</v>
      </c>
      <c r="BI258" s="388"/>
      <c r="BJ258" s="387"/>
      <c r="BK258" s="387">
        <f t="shared" si="2828"/>
        <v>0</v>
      </c>
      <c r="BL258" s="387">
        <f t="shared" si="2829"/>
        <v>0</v>
      </c>
      <c r="BM258" s="388">
        <v>0.36319999999999997</v>
      </c>
      <c r="BN258" s="389">
        <f t="shared" si="2830"/>
        <v>0</v>
      </c>
      <c r="BO258" s="390">
        <f t="shared" si="2831"/>
        <v>0</v>
      </c>
      <c r="BP258" s="391"/>
      <c r="BQ258" s="384">
        <v>10.0</v>
      </c>
      <c r="BR258" s="385" t="s">
        <v>159</v>
      </c>
      <c r="BS258" s="386" t="s">
        <v>132</v>
      </c>
      <c r="BT258" s="386" t="s">
        <v>150</v>
      </c>
      <c r="BU258" s="387" t="str">
        <f>ADHK!BU258</f>
        <v/>
      </c>
      <c r="BV258" s="387" t="str">
        <f>'Produksi dan Harga'!Y130</f>
        <v/>
      </c>
      <c r="BW258" s="387">
        <f t="shared" si="2832"/>
        <v>0</v>
      </c>
      <c r="BX258" s="388"/>
      <c r="BY258" s="387">
        <f t="shared" si="2833"/>
        <v>0</v>
      </c>
      <c r="BZ258" s="388"/>
      <c r="CA258" s="387"/>
      <c r="CB258" s="387">
        <f t="shared" si="2834"/>
        <v>0</v>
      </c>
      <c r="CC258" s="387">
        <f t="shared" si="2835"/>
        <v>0</v>
      </c>
      <c r="CD258" s="388">
        <v>0.36319999999999997</v>
      </c>
      <c r="CE258" s="389">
        <f t="shared" si="2836"/>
        <v>0</v>
      </c>
      <c r="CF258" s="390">
        <f t="shared" si="2837"/>
        <v>0</v>
      </c>
      <c r="CG258" s="391"/>
      <c r="CH258" s="384">
        <v>10.0</v>
      </c>
      <c r="CI258" s="385" t="s">
        <v>159</v>
      </c>
      <c r="CJ258" s="386" t="s">
        <v>132</v>
      </c>
      <c r="CK258" s="386" t="s">
        <v>150</v>
      </c>
      <c r="CL258" s="387" t="str">
        <f>ADHK!CL258</f>
        <v/>
      </c>
      <c r="CM258" s="387" t="str">
        <f>'Produksi dan Harga'!AD130</f>
        <v/>
      </c>
      <c r="CN258" s="387">
        <f t="shared" si="2838"/>
        <v>0</v>
      </c>
      <c r="CO258" s="388"/>
      <c r="CP258" s="387">
        <f t="shared" si="2839"/>
        <v>0</v>
      </c>
      <c r="CQ258" s="388"/>
      <c r="CR258" s="387"/>
      <c r="CS258" s="387">
        <f t="shared" si="2840"/>
        <v>0</v>
      </c>
      <c r="CT258" s="387">
        <f t="shared" si="2841"/>
        <v>0</v>
      </c>
      <c r="CU258" s="388">
        <v>0.36319999999999997</v>
      </c>
      <c r="CV258" s="389">
        <f t="shared" si="2842"/>
        <v>0</v>
      </c>
      <c r="CW258" s="390">
        <f t="shared" si="2843"/>
        <v>0</v>
      </c>
      <c r="CX258" s="391"/>
      <c r="CY258" s="384">
        <v>10.0</v>
      </c>
      <c r="CZ258" s="385" t="s">
        <v>159</v>
      </c>
      <c r="DA258" s="386" t="s">
        <v>132</v>
      </c>
      <c r="DB258" s="386" t="s">
        <v>150</v>
      </c>
      <c r="DC258" s="387" t="str">
        <f>ADHK!DC258</f>
        <v/>
      </c>
      <c r="DD258" s="387" t="str">
        <f>'Produksi dan Harga'!AI130</f>
        <v/>
      </c>
      <c r="DE258" s="387">
        <f t="shared" si="2844"/>
        <v>0</v>
      </c>
      <c r="DF258" s="388"/>
      <c r="DG258" s="387">
        <f t="shared" si="2845"/>
        <v>0</v>
      </c>
      <c r="DH258" s="388"/>
      <c r="DI258" s="387"/>
      <c r="DJ258" s="387">
        <f t="shared" si="2846"/>
        <v>0</v>
      </c>
      <c r="DK258" s="387">
        <f t="shared" si="2847"/>
        <v>0</v>
      </c>
      <c r="DL258" s="388">
        <v>0.36319999999999997</v>
      </c>
      <c r="DM258" s="389">
        <f t="shared" si="2848"/>
        <v>0</v>
      </c>
      <c r="DN258" s="390">
        <f t="shared" si="2849"/>
        <v>0</v>
      </c>
      <c r="DO258" s="391"/>
      <c r="DP258" s="384">
        <v>10.0</v>
      </c>
      <c r="DQ258" s="385" t="s">
        <v>159</v>
      </c>
      <c r="DR258" s="386" t="s">
        <v>132</v>
      </c>
      <c r="DS258" s="386" t="s">
        <v>150</v>
      </c>
      <c r="DT258" s="387" t="str">
        <f>ADHK!DT258</f>
        <v/>
      </c>
      <c r="DU258" s="387" t="str">
        <f>'Produksi dan Harga'!AN130</f>
        <v/>
      </c>
      <c r="DV258" s="387">
        <f t="shared" si="2850"/>
        <v>0</v>
      </c>
      <c r="DW258" s="388"/>
      <c r="DX258" s="387">
        <f t="shared" si="2851"/>
        <v>0</v>
      </c>
      <c r="DY258" s="388"/>
      <c r="DZ258" s="387"/>
      <c r="EA258" s="387">
        <f t="shared" si="2852"/>
        <v>0</v>
      </c>
      <c r="EB258" s="387">
        <f t="shared" si="2853"/>
        <v>0</v>
      </c>
      <c r="EC258" s="388">
        <v>0.36319999999999997</v>
      </c>
      <c r="ED258" s="389">
        <f t="shared" si="2854"/>
        <v>0</v>
      </c>
      <c r="EE258" s="390">
        <f t="shared" si="2855"/>
        <v>0</v>
      </c>
      <c r="EF258" s="391"/>
      <c r="EG258" s="384">
        <v>10.0</v>
      </c>
      <c r="EH258" s="385" t="s">
        <v>159</v>
      </c>
      <c r="EI258" s="386" t="s">
        <v>132</v>
      </c>
      <c r="EJ258" s="386" t="s">
        <v>150</v>
      </c>
      <c r="EK258" s="387" t="str">
        <f>ADHK!EK258</f>
        <v/>
      </c>
      <c r="EL258" s="387" t="str">
        <f>'Produksi dan Harga'!AS130</f>
        <v/>
      </c>
      <c r="EM258" s="387">
        <f t="shared" si="2856"/>
        <v>0</v>
      </c>
      <c r="EN258" s="388"/>
      <c r="EO258" s="387">
        <f t="shared" si="2857"/>
        <v>0</v>
      </c>
      <c r="EP258" s="388"/>
      <c r="EQ258" s="387"/>
      <c r="ER258" s="387">
        <f t="shared" si="2858"/>
        <v>0</v>
      </c>
      <c r="ES258" s="387">
        <f t="shared" si="2859"/>
        <v>0</v>
      </c>
      <c r="ET258" s="388">
        <v>0.36319999999999997</v>
      </c>
      <c r="EU258" s="389">
        <f t="shared" si="2860"/>
        <v>0</v>
      </c>
      <c r="EV258" s="390">
        <f t="shared" si="2861"/>
        <v>0</v>
      </c>
      <c r="EW258" s="391"/>
      <c r="EX258" s="384">
        <v>10.0</v>
      </c>
      <c r="EY258" s="385" t="s">
        <v>159</v>
      </c>
      <c r="EZ258" s="386" t="s">
        <v>132</v>
      </c>
      <c r="FA258" s="386" t="s">
        <v>150</v>
      </c>
      <c r="FB258" s="387" t="str">
        <f>ADHK!FB258</f>
        <v/>
      </c>
      <c r="FC258" s="387" t="str">
        <f>'Produksi dan Harga'!AX130</f>
        <v/>
      </c>
      <c r="FD258" s="387">
        <f t="shared" si="2862"/>
        <v>0</v>
      </c>
      <c r="FE258" s="388"/>
      <c r="FF258" s="387">
        <f t="shared" si="2863"/>
        <v>0</v>
      </c>
      <c r="FG258" s="388"/>
      <c r="FH258" s="387"/>
      <c r="FI258" s="387">
        <f t="shared" si="2864"/>
        <v>0</v>
      </c>
      <c r="FJ258" s="387">
        <f t="shared" si="2865"/>
        <v>0</v>
      </c>
      <c r="FK258" s="388">
        <v>0.36319999999999997</v>
      </c>
      <c r="FL258" s="389">
        <f t="shared" si="2866"/>
        <v>0</v>
      </c>
      <c r="FM258" s="390">
        <f t="shared" si="2867"/>
        <v>0</v>
      </c>
      <c r="FN258" s="391"/>
      <c r="FO258" s="384">
        <v>10.0</v>
      </c>
      <c r="FP258" s="385" t="s">
        <v>159</v>
      </c>
      <c r="FQ258" s="386" t="s">
        <v>132</v>
      </c>
      <c r="FR258" s="386" t="s">
        <v>150</v>
      </c>
      <c r="FS258" s="387" t="str">
        <f>ADHK!FS258</f>
        <v/>
      </c>
      <c r="FT258" s="387" t="str">
        <f>'Produksi dan Harga'!BC130</f>
        <v/>
      </c>
      <c r="FU258" s="387">
        <f t="shared" si="2868"/>
        <v>0</v>
      </c>
      <c r="FV258" s="388"/>
      <c r="FW258" s="387">
        <f t="shared" si="2869"/>
        <v>0</v>
      </c>
      <c r="FX258" s="388"/>
      <c r="FY258" s="387"/>
      <c r="FZ258" s="387">
        <f t="shared" si="2870"/>
        <v>0</v>
      </c>
      <c r="GA258" s="387">
        <f t="shared" si="2871"/>
        <v>0</v>
      </c>
      <c r="GB258" s="388">
        <v>0.36319999999999997</v>
      </c>
      <c r="GC258" s="389">
        <f t="shared" si="2872"/>
        <v>0</v>
      </c>
      <c r="GD258" s="390">
        <f t="shared" si="2873"/>
        <v>0</v>
      </c>
      <c r="GE258" s="391"/>
      <c r="GF258" s="384">
        <v>10.0</v>
      </c>
      <c r="GG258" s="385" t="s">
        <v>159</v>
      </c>
      <c r="GH258" s="386" t="s">
        <v>132</v>
      </c>
      <c r="GI258" s="386" t="s">
        <v>150</v>
      </c>
      <c r="GJ258" s="387">
        <f>ADHK!GJ258</f>
        <v>235</v>
      </c>
      <c r="GK258" s="387" t="str">
        <f>'Produksi dan Harga'!BH130</f>
        <v/>
      </c>
      <c r="GL258" s="387">
        <f t="shared" si="2874"/>
        <v>0</v>
      </c>
      <c r="GM258" s="388"/>
      <c r="GN258" s="387">
        <f t="shared" si="2875"/>
        <v>0</v>
      </c>
      <c r="GO258" s="388"/>
      <c r="GP258" s="387"/>
      <c r="GQ258" s="387">
        <f t="shared" si="2876"/>
        <v>0</v>
      </c>
      <c r="GR258" s="387">
        <f t="shared" si="2877"/>
        <v>0</v>
      </c>
      <c r="GS258" s="388">
        <v>0.36319999999999997</v>
      </c>
      <c r="GT258" s="389">
        <f t="shared" si="2878"/>
        <v>0</v>
      </c>
      <c r="GU258" s="390">
        <f t="shared" si="2879"/>
        <v>0</v>
      </c>
      <c r="GV258" s="391"/>
      <c r="GW258" s="384">
        <v>10.0</v>
      </c>
      <c r="GX258" s="385" t="s">
        <v>159</v>
      </c>
      <c r="GY258" s="386" t="s">
        <v>132</v>
      </c>
      <c r="GZ258" s="386" t="s">
        <v>150</v>
      </c>
      <c r="HA258" s="387" t="str">
        <f>ADHK!HA258</f>
        <v/>
      </c>
      <c r="HB258" s="387" t="str">
        <f>'Produksi dan Harga'!BM130</f>
        <v/>
      </c>
      <c r="HC258" s="387">
        <f t="shared" si="2880"/>
        <v>0</v>
      </c>
      <c r="HD258" s="388"/>
      <c r="HE258" s="387">
        <f t="shared" si="2881"/>
        <v>0</v>
      </c>
      <c r="HF258" s="388"/>
      <c r="HG258" s="387"/>
      <c r="HH258" s="387">
        <f t="shared" si="2882"/>
        <v>0</v>
      </c>
      <c r="HI258" s="387">
        <f t="shared" si="2883"/>
        <v>0</v>
      </c>
      <c r="HJ258" s="388">
        <v>0.36319999999999997</v>
      </c>
      <c r="HK258" s="389">
        <f t="shared" si="2884"/>
        <v>0</v>
      </c>
      <c r="HL258" s="390">
        <f t="shared" si="2885"/>
        <v>0</v>
      </c>
      <c r="HM258" s="391"/>
      <c r="HN258" s="384">
        <v>10.0</v>
      </c>
      <c r="HO258" s="385" t="s">
        <v>159</v>
      </c>
      <c r="HP258" s="386" t="s">
        <v>132</v>
      </c>
      <c r="HQ258" s="386" t="s">
        <v>150</v>
      </c>
      <c r="HR258" s="387">
        <f>ADHK!HR258</f>
        <v>354</v>
      </c>
      <c r="HS258" s="387" t="str">
        <f>'Produksi dan Harga'!BR130</f>
        <v/>
      </c>
      <c r="HT258" s="387">
        <f t="shared" si="2886"/>
        <v>0</v>
      </c>
      <c r="HU258" s="388"/>
      <c r="HV258" s="387">
        <f t="shared" si="2887"/>
        <v>0</v>
      </c>
      <c r="HW258" s="388"/>
      <c r="HX258" s="387"/>
      <c r="HY258" s="387">
        <f t="shared" si="2888"/>
        <v>0</v>
      </c>
      <c r="HZ258" s="387">
        <f t="shared" si="2889"/>
        <v>0</v>
      </c>
      <c r="IA258" s="388">
        <v>0.36319999999999997</v>
      </c>
      <c r="IB258" s="389">
        <f t="shared" si="2890"/>
        <v>0</v>
      </c>
      <c r="IC258" s="390">
        <f t="shared" si="2891"/>
        <v>0</v>
      </c>
      <c r="ID258" s="391"/>
      <c r="IE258" s="384">
        <v>10.0</v>
      </c>
      <c r="IF258" s="385" t="s">
        <v>159</v>
      </c>
      <c r="IG258" s="386" t="s">
        <v>132</v>
      </c>
      <c r="IH258" s="386" t="s">
        <v>150</v>
      </c>
      <c r="II258" s="387">
        <f>ADHK!II258</f>
        <v>75</v>
      </c>
      <c r="IJ258" s="387" t="str">
        <f>'Produksi dan Harga'!BW130</f>
        <v/>
      </c>
      <c r="IK258" s="387">
        <f t="shared" si="2892"/>
        <v>0</v>
      </c>
      <c r="IL258" s="388"/>
      <c r="IM258" s="387">
        <f t="shared" si="2893"/>
        <v>0</v>
      </c>
      <c r="IN258" s="388"/>
      <c r="IO258" s="387"/>
      <c r="IP258" s="387">
        <f t="shared" si="2894"/>
        <v>0</v>
      </c>
      <c r="IQ258" s="387">
        <f t="shared" si="2895"/>
        <v>0</v>
      </c>
      <c r="IR258" s="388">
        <v>0.36319999999999997</v>
      </c>
      <c r="IS258" s="389">
        <f t="shared" si="2896"/>
        <v>0</v>
      </c>
      <c r="IT258" s="390">
        <f t="shared" si="2897"/>
        <v>0</v>
      </c>
      <c r="IU258" s="391"/>
      <c r="IV258" s="384">
        <v>10.0</v>
      </c>
      <c r="IW258" s="385" t="s">
        <v>159</v>
      </c>
      <c r="IX258" s="386" t="s">
        <v>132</v>
      </c>
      <c r="IY258" s="386" t="s">
        <v>150</v>
      </c>
      <c r="IZ258" s="387">
        <f>ADHK!IZ258</f>
        <v>60</v>
      </c>
      <c r="JA258" s="387" t="str">
        <f>'Produksi dan Harga'!CB130</f>
        <v/>
      </c>
      <c r="JB258" s="387">
        <f t="shared" si="2898"/>
        <v>0</v>
      </c>
      <c r="JC258" s="388"/>
      <c r="JD258" s="387">
        <f t="shared" si="2899"/>
        <v>0</v>
      </c>
      <c r="JE258" s="388"/>
      <c r="JF258" s="387"/>
      <c r="JG258" s="387">
        <f t="shared" si="2900"/>
        <v>0</v>
      </c>
      <c r="JH258" s="387">
        <f t="shared" si="2901"/>
        <v>0</v>
      </c>
      <c r="JI258" s="388">
        <v>0.36319999999999997</v>
      </c>
      <c r="JJ258" s="389">
        <f t="shared" si="2902"/>
        <v>0</v>
      </c>
      <c r="JK258" s="390">
        <f t="shared" si="2903"/>
        <v>0</v>
      </c>
      <c r="JL258" s="391"/>
      <c r="JM258" s="384">
        <v>10.0</v>
      </c>
      <c r="JN258" s="385" t="s">
        <v>159</v>
      </c>
      <c r="JO258" s="386" t="s">
        <v>132</v>
      </c>
      <c r="JP258" s="386" t="s">
        <v>150</v>
      </c>
      <c r="JQ258" s="387" t="str">
        <f>ADHK!JQ258</f>
        <v/>
      </c>
      <c r="JR258" s="387"/>
      <c r="JS258" s="387">
        <f t="shared" si="2904"/>
        <v>0</v>
      </c>
      <c r="JT258" s="388"/>
      <c r="JU258" s="387">
        <f t="shared" si="2905"/>
        <v>0</v>
      </c>
      <c r="JV258" s="388"/>
      <c r="JW258" s="387"/>
      <c r="JX258" s="387">
        <f t="shared" si="2906"/>
        <v>0</v>
      </c>
      <c r="JY258" s="387">
        <f t="shared" si="2907"/>
        <v>0</v>
      </c>
      <c r="JZ258" s="388">
        <v>0.36319999999999997</v>
      </c>
      <c r="KA258" s="389">
        <f t="shared" si="2908"/>
        <v>0</v>
      </c>
      <c r="KB258" s="390">
        <f t="shared" si="2909"/>
        <v>0</v>
      </c>
      <c r="KC258" s="391"/>
      <c r="KD258" s="384">
        <v>10.0</v>
      </c>
      <c r="KE258" s="385" t="s">
        <v>159</v>
      </c>
      <c r="KF258" s="386" t="s">
        <v>132</v>
      </c>
      <c r="KG258" s="386" t="s">
        <v>150</v>
      </c>
      <c r="KH258" s="387" t="str">
        <f>ADHK!KH258</f>
        <v/>
      </c>
      <c r="KI258" s="387"/>
      <c r="KJ258" s="387">
        <f t="shared" si="2910"/>
        <v>0</v>
      </c>
      <c r="KK258" s="388"/>
      <c r="KL258" s="387">
        <f t="shared" si="2911"/>
        <v>0</v>
      </c>
      <c r="KM258" s="388"/>
      <c r="KN258" s="387"/>
      <c r="KO258" s="387">
        <f t="shared" si="2912"/>
        <v>0</v>
      </c>
      <c r="KP258" s="387">
        <f t="shared" si="2913"/>
        <v>0</v>
      </c>
      <c r="KQ258" s="388">
        <v>0.36319999999999997</v>
      </c>
      <c r="KR258" s="389">
        <f t="shared" si="2914"/>
        <v>0</v>
      </c>
      <c r="KS258" s="390">
        <f t="shared" si="2915"/>
        <v>0</v>
      </c>
      <c r="KT258" s="391"/>
      <c r="KU258" s="392"/>
    </row>
    <row r="259" ht="15.75" customHeight="1">
      <c r="A259" s="384">
        <v>11.0</v>
      </c>
      <c r="B259" s="385" t="s">
        <v>160</v>
      </c>
      <c r="C259" s="386" t="s">
        <v>132</v>
      </c>
      <c r="D259" s="386" t="s">
        <v>150</v>
      </c>
      <c r="E259" s="387">
        <f>ADHK!E259</f>
        <v>2428</v>
      </c>
      <c r="F259" s="387">
        <f>ADHK!F259</f>
        <v>12836.07333</v>
      </c>
      <c r="G259" s="387">
        <f t="shared" si="2808"/>
        <v>31.16598604</v>
      </c>
      <c r="H259" s="388"/>
      <c r="I259" s="387">
        <f t="shared" si="2809"/>
        <v>0</v>
      </c>
      <c r="J259" s="388"/>
      <c r="K259" s="387"/>
      <c r="L259" s="387">
        <f t="shared" si="2810"/>
        <v>0</v>
      </c>
      <c r="M259" s="387">
        <f t="shared" si="2811"/>
        <v>31.16598604</v>
      </c>
      <c r="N259" s="388">
        <v>0.36319999999999997</v>
      </c>
      <c r="O259" s="389">
        <f t="shared" si="2812"/>
        <v>11.31948613</v>
      </c>
      <c r="P259" s="390">
        <f t="shared" si="2813"/>
        <v>19.84649991</v>
      </c>
      <c r="Q259" s="391"/>
      <c r="R259" s="384">
        <v>11.0</v>
      </c>
      <c r="S259" s="385" t="s">
        <v>160</v>
      </c>
      <c r="T259" s="386" t="s">
        <v>132</v>
      </c>
      <c r="U259" s="386" t="s">
        <v>150</v>
      </c>
      <c r="V259" s="387">
        <f>ADHK!V259</f>
        <v>3666</v>
      </c>
      <c r="W259" s="387">
        <f>'Produksi dan Harga'!J131</f>
        <v>13422.49317</v>
      </c>
      <c r="X259" s="387">
        <f t="shared" si="2814"/>
        <v>49.20685995</v>
      </c>
      <c r="Y259" s="388"/>
      <c r="Z259" s="387">
        <f t="shared" si="2815"/>
        <v>0</v>
      </c>
      <c r="AA259" s="388"/>
      <c r="AB259" s="387"/>
      <c r="AC259" s="387">
        <f t="shared" si="2816"/>
        <v>0</v>
      </c>
      <c r="AD259" s="387">
        <f t="shared" si="2817"/>
        <v>49.20685995</v>
      </c>
      <c r="AE259" s="388">
        <v>0.36319999999999997</v>
      </c>
      <c r="AF259" s="389">
        <f t="shared" si="2818"/>
        <v>17.87193153</v>
      </c>
      <c r="AG259" s="390">
        <f t="shared" si="2819"/>
        <v>31.33492841</v>
      </c>
      <c r="AH259" s="391"/>
      <c r="AI259" s="384">
        <v>11.0</v>
      </c>
      <c r="AJ259" s="385" t="s">
        <v>160</v>
      </c>
      <c r="AK259" s="386" t="s">
        <v>132</v>
      </c>
      <c r="AL259" s="386" t="s">
        <v>150</v>
      </c>
      <c r="AM259" s="387">
        <f>ADHK!AM259</f>
        <v>4177</v>
      </c>
      <c r="AN259" s="387">
        <f>'Produksi dan Harga'!O131</f>
        <v>13779.30557</v>
      </c>
      <c r="AO259" s="387">
        <f t="shared" si="2820"/>
        <v>57.55615936</v>
      </c>
      <c r="AP259" s="388"/>
      <c r="AQ259" s="387">
        <f t="shared" si="2821"/>
        <v>0</v>
      </c>
      <c r="AR259" s="388"/>
      <c r="AS259" s="387"/>
      <c r="AT259" s="387">
        <f t="shared" si="2822"/>
        <v>0</v>
      </c>
      <c r="AU259" s="387">
        <f t="shared" si="2823"/>
        <v>57.55615936</v>
      </c>
      <c r="AV259" s="388">
        <v>0.36319999999999997</v>
      </c>
      <c r="AW259" s="389">
        <f t="shared" si="2824"/>
        <v>20.90439708</v>
      </c>
      <c r="AX259" s="390">
        <f t="shared" si="2825"/>
        <v>36.65176228</v>
      </c>
      <c r="AY259" s="391"/>
      <c r="AZ259" s="384">
        <v>11.0</v>
      </c>
      <c r="BA259" s="385" t="s">
        <v>160</v>
      </c>
      <c r="BB259" s="386" t="s">
        <v>132</v>
      </c>
      <c r="BC259" s="386" t="s">
        <v>150</v>
      </c>
      <c r="BD259" s="387">
        <f>ADHK!BD259</f>
        <v>3604</v>
      </c>
      <c r="BE259" s="387">
        <f>'Produksi dan Harga'!T131</f>
        <v>14383.57883</v>
      </c>
      <c r="BF259" s="387">
        <f t="shared" si="2826"/>
        <v>51.83841811</v>
      </c>
      <c r="BG259" s="388"/>
      <c r="BH259" s="387">
        <f t="shared" si="2827"/>
        <v>0</v>
      </c>
      <c r="BI259" s="388"/>
      <c r="BJ259" s="387"/>
      <c r="BK259" s="387">
        <f t="shared" si="2828"/>
        <v>0</v>
      </c>
      <c r="BL259" s="387">
        <f t="shared" si="2829"/>
        <v>51.83841811</v>
      </c>
      <c r="BM259" s="388">
        <v>0.36319999999999997</v>
      </c>
      <c r="BN259" s="389">
        <f t="shared" si="2830"/>
        <v>18.82771346</v>
      </c>
      <c r="BO259" s="390">
        <f t="shared" si="2831"/>
        <v>33.01070466</v>
      </c>
      <c r="BP259" s="391"/>
      <c r="BQ259" s="384">
        <v>11.0</v>
      </c>
      <c r="BR259" s="385" t="s">
        <v>160</v>
      </c>
      <c r="BS259" s="386" t="s">
        <v>132</v>
      </c>
      <c r="BT259" s="386" t="s">
        <v>150</v>
      </c>
      <c r="BU259" s="387">
        <f>ADHK!BU259</f>
        <v>1012</v>
      </c>
      <c r="BV259" s="387">
        <f>'Produksi dan Harga'!Y131</f>
        <v>15167.83359</v>
      </c>
      <c r="BW259" s="387">
        <f t="shared" si="2832"/>
        <v>15.34984759</v>
      </c>
      <c r="BX259" s="388"/>
      <c r="BY259" s="387">
        <f t="shared" si="2833"/>
        <v>0</v>
      </c>
      <c r="BZ259" s="388"/>
      <c r="CA259" s="387"/>
      <c r="CB259" s="387">
        <f t="shared" si="2834"/>
        <v>0</v>
      </c>
      <c r="CC259" s="387">
        <f t="shared" si="2835"/>
        <v>15.34984759</v>
      </c>
      <c r="CD259" s="388">
        <v>0.36319999999999997</v>
      </c>
      <c r="CE259" s="389">
        <f t="shared" si="2836"/>
        <v>5.575064644</v>
      </c>
      <c r="CF259" s="390">
        <f t="shared" si="2837"/>
        <v>9.774782944</v>
      </c>
      <c r="CG259" s="391"/>
      <c r="CH259" s="384">
        <v>11.0</v>
      </c>
      <c r="CI259" s="385" t="s">
        <v>160</v>
      </c>
      <c r="CJ259" s="386" t="s">
        <v>132</v>
      </c>
      <c r="CK259" s="386" t="s">
        <v>150</v>
      </c>
      <c r="CL259" s="387">
        <f>ADHK!CL259</f>
        <v>194</v>
      </c>
      <c r="CM259" s="387">
        <f>'Produksi dan Harga'!AD131</f>
        <v>15846.53802</v>
      </c>
      <c r="CN259" s="387">
        <f t="shared" si="2838"/>
        <v>3.074228375</v>
      </c>
      <c r="CO259" s="388"/>
      <c r="CP259" s="387">
        <f t="shared" si="2839"/>
        <v>0</v>
      </c>
      <c r="CQ259" s="388"/>
      <c r="CR259" s="387"/>
      <c r="CS259" s="387">
        <f t="shared" si="2840"/>
        <v>0</v>
      </c>
      <c r="CT259" s="387">
        <f t="shared" si="2841"/>
        <v>3.074228375</v>
      </c>
      <c r="CU259" s="388">
        <v>0.36319999999999997</v>
      </c>
      <c r="CV259" s="389">
        <f t="shared" si="2842"/>
        <v>1.116559746</v>
      </c>
      <c r="CW259" s="390">
        <f t="shared" si="2843"/>
        <v>1.957668629</v>
      </c>
      <c r="CX259" s="391"/>
      <c r="CY259" s="384">
        <v>11.0</v>
      </c>
      <c r="CZ259" s="385" t="s">
        <v>160</v>
      </c>
      <c r="DA259" s="386" t="s">
        <v>132</v>
      </c>
      <c r="DB259" s="386" t="s">
        <v>150</v>
      </c>
      <c r="DC259" s="387">
        <f>ADHK!DC259</f>
        <v>583</v>
      </c>
      <c r="DD259" s="387">
        <f>'Produksi dan Harga'!AI131</f>
        <v>16967.98178</v>
      </c>
      <c r="DE259" s="387">
        <f t="shared" si="2844"/>
        <v>9.892333377</v>
      </c>
      <c r="DF259" s="388"/>
      <c r="DG259" s="387">
        <f t="shared" si="2845"/>
        <v>0</v>
      </c>
      <c r="DH259" s="388"/>
      <c r="DI259" s="387"/>
      <c r="DJ259" s="387">
        <f t="shared" si="2846"/>
        <v>0</v>
      </c>
      <c r="DK259" s="387">
        <f t="shared" si="2847"/>
        <v>9.892333377</v>
      </c>
      <c r="DL259" s="388">
        <v>0.36319999999999997</v>
      </c>
      <c r="DM259" s="389">
        <f t="shared" si="2848"/>
        <v>3.592895483</v>
      </c>
      <c r="DN259" s="390">
        <f t="shared" si="2849"/>
        <v>6.299437895</v>
      </c>
      <c r="DO259" s="391"/>
      <c r="DP259" s="384">
        <v>11.0</v>
      </c>
      <c r="DQ259" s="385" t="s">
        <v>160</v>
      </c>
      <c r="DR259" s="386" t="s">
        <v>132</v>
      </c>
      <c r="DS259" s="386" t="s">
        <v>150</v>
      </c>
      <c r="DT259" s="387">
        <f>ADHK!DT259</f>
        <v>423</v>
      </c>
      <c r="DU259" s="387">
        <f>'Produksi dan Harga'!AN131</f>
        <v>17206.24581</v>
      </c>
      <c r="DV259" s="387">
        <f t="shared" si="2850"/>
        <v>7.278241977</v>
      </c>
      <c r="DW259" s="388"/>
      <c r="DX259" s="387">
        <f t="shared" si="2851"/>
        <v>0</v>
      </c>
      <c r="DY259" s="388"/>
      <c r="DZ259" s="387"/>
      <c r="EA259" s="387">
        <f t="shared" si="2852"/>
        <v>0</v>
      </c>
      <c r="EB259" s="387">
        <f t="shared" si="2853"/>
        <v>7.278241977</v>
      </c>
      <c r="EC259" s="388">
        <v>0.36319999999999997</v>
      </c>
      <c r="ED259" s="389">
        <f t="shared" si="2854"/>
        <v>2.643457486</v>
      </c>
      <c r="EE259" s="390">
        <f t="shared" si="2855"/>
        <v>4.634784491</v>
      </c>
      <c r="EF259" s="391"/>
      <c r="EG259" s="384">
        <v>11.0</v>
      </c>
      <c r="EH259" s="385" t="s">
        <v>160</v>
      </c>
      <c r="EI259" s="386" t="s">
        <v>132</v>
      </c>
      <c r="EJ259" s="386" t="s">
        <v>150</v>
      </c>
      <c r="EK259" s="387">
        <f>ADHK!EK259</f>
        <v>130</v>
      </c>
      <c r="EL259" s="387">
        <f>'Produksi dan Harga'!AS131</f>
        <v>17275.90933</v>
      </c>
      <c r="EM259" s="387">
        <f t="shared" si="2856"/>
        <v>2.245868213</v>
      </c>
      <c r="EN259" s="388"/>
      <c r="EO259" s="387">
        <f t="shared" si="2857"/>
        <v>0</v>
      </c>
      <c r="EP259" s="388"/>
      <c r="EQ259" s="387"/>
      <c r="ER259" s="387">
        <f t="shared" si="2858"/>
        <v>0</v>
      </c>
      <c r="ES259" s="387">
        <f t="shared" si="2859"/>
        <v>2.245868213</v>
      </c>
      <c r="ET259" s="388">
        <v>0.36319999999999997</v>
      </c>
      <c r="EU259" s="389">
        <f t="shared" si="2860"/>
        <v>0.8156993349</v>
      </c>
      <c r="EV259" s="390">
        <f t="shared" si="2861"/>
        <v>1.430168878</v>
      </c>
      <c r="EW259" s="391"/>
      <c r="EX259" s="384">
        <v>11.0</v>
      </c>
      <c r="EY259" s="385" t="s">
        <v>160</v>
      </c>
      <c r="EZ259" s="386" t="s">
        <v>132</v>
      </c>
      <c r="FA259" s="386" t="s">
        <v>150</v>
      </c>
      <c r="FB259" s="387">
        <f>ADHK!FB259</f>
        <v>519</v>
      </c>
      <c r="FC259" s="387">
        <f>'Produksi dan Harga'!AX131</f>
        <v>17696.84018</v>
      </c>
      <c r="FD259" s="387">
        <f t="shared" si="2862"/>
        <v>9.184660055</v>
      </c>
      <c r="FE259" s="388"/>
      <c r="FF259" s="387">
        <f t="shared" si="2863"/>
        <v>0</v>
      </c>
      <c r="FG259" s="388"/>
      <c r="FH259" s="387"/>
      <c r="FI259" s="387">
        <f t="shared" si="2864"/>
        <v>0</v>
      </c>
      <c r="FJ259" s="387">
        <f t="shared" si="2865"/>
        <v>9.184660055</v>
      </c>
      <c r="FK259" s="388">
        <v>0.36319999999999997</v>
      </c>
      <c r="FL259" s="389">
        <f t="shared" si="2866"/>
        <v>3.335868532</v>
      </c>
      <c r="FM259" s="390">
        <f t="shared" si="2867"/>
        <v>5.848791523</v>
      </c>
      <c r="FN259" s="391"/>
      <c r="FO259" s="384">
        <v>11.0</v>
      </c>
      <c r="FP259" s="385" t="s">
        <v>160</v>
      </c>
      <c r="FQ259" s="386" t="s">
        <v>132</v>
      </c>
      <c r="FR259" s="386" t="s">
        <v>150</v>
      </c>
      <c r="FS259" s="387">
        <f>ADHK!FS259</f>
        <v>134</v>
      </c>
      <c r="FT259" s="387">
        <f>'Produksi dan Harga'!BC131</f>
        <v>18534.76941</v>
      </c>
      <c r="FU259" s="387">
        <f t="shared" si="2868"/>
        <v>2.483659101</v>
      </c>
      <c r="FV259" s="388"/>
      <c r="FW259" s="387">
        <f t="shared" si="2869"/>
        <v>0</v>
      </c>
      <c r="FX259" s="388"/>
      <c r="FY259" s="387"/>
      <c r="FZ259" s="387">
        <f t="shared" si="2870"/>
        <v>0</v>
      </c>
      <c r="GA259" s="387">
        <f t="shared" si="2871"/>
        <v>2.483659101</v>
      </c>
      <c r="GB259" s="388">
        <v>0.36319999999999997</v>
      </c>
      <c r="GC259" s="389">
        <f t="shared" si="2872"/>
        <v>0.9020649854</v>
      </c>
      <c r="GD259" s="390">
        <f t="shared" si="2873"/>
        <v>1.581594115</v>
      </c>
      <c r="GE259" s="391"/>
      <c r="GF259" s="384">
        <v>11.0</v>
      </c>
      <c r="GG259" s="385" t="s">
        <v>160</v>
      </c>
      <c r="GH259" s="386" t="s">
        <v>132</v>
      </c>
      <c r="GI259" s="386" t="s">
        <v>150</v>
      </c>
      <c r="GJ259" s="387">
        <f>ADHK!GJ259</f>
        <v>64</v>
      </c>
      <c r="GK259" s="387">
        <f>'Produksi dan Harga'!BH131</f>
        <v>18476.03916</v>
      </c>
      <c r="GL259" s="387">
        <f t="shared" si="2874"/>
        <v>1.182466506</v>
      </c>
      <c r="GM259" s="388"/>
      <c r="GN259" s="387">
        <f t="shared" si="2875"/>
        <v>0</v>
      </c>
      <c r="GO259" s="388"/>
      <c r="GP259" s="387"/>
      <c r="GQ259" s="387">
        <f t="shared" si="2876"/>
        <v>0</v>
      </c>
      <c r="GR259" s="387">
        <f t="shared" si="2877"/>
        <v>1.182466506</v>
      </c>
      <c r="GS259" s="388">
        <v>0.36319999999999997</v>
      </c>
      <c r="GT259" s="389">
        <f t="shared" si="2878"/>
        <v>0.429471835</v>
      </c>
      <c r="GU259" s="390">
        <f t="shared" si="2879"/>
        <v>0.7529946711</v>
      </c>
      <c r="GV259" s="391"/>
      <c r="GW259" s="384">
        <v>11.0</v>
      </c>
      <c r="GX259" s="385" t="s">
        <v>160</v>
      </c>
      <c r="GY259" s="386" t="s">
        <v>132</v>
      </c>
      <c r="GZ259" s="386" t="s">
        <v>150</v>
      </c>
      <c r="HA259" s="387">
        <f>ADHK!HA259</f>
        <v>365</v>
      </c>
      <c r="HB259" s="387">
        <f>'Produksi dan Harga'!BM131</f>
        <v>20117.19938</v>
      </c>
      <c r="HC259" s="387">
        <f t="shared" si="2880"/>
        <v>7.342777775</v>
      </c>
      <c r="HD259" s="388"/>
      <c r="HE259" s="387">
        <f t="shared" si="2881"/>
        <v>0</v>
      </c>
      <c r="HF259" s="388"/>
      <c r="HG259" s="387"/>
      <c r="HH259" s="387">
        <f t="shared" si="2882"/>
        <v>0</v>
      </c>
      <c r="HI259" s="387">
        <f t="shared" si="2883"/>
        <v>7.342777775</v>
      </c>
      <c r="HJ259" s="388">
        <v>0.36319999999999997</v>
      </c>
      <c r="HK259" s="389">
        <f t="shared" si="2884"/>
        <v>2.666896888</v>
      </c>
      <c r="HL259" s="390">
        <f t="shared" si="2885"/>
        <v>4.675880887</v>
      </c>
      <c r="HM259" s="391"/>
      <c r="HN259" s="384">
        <v>11.0</v>
      </c>
      <c r="HO259" s="385" t="s">
        <v>160</v>
      </c>
      <c r="HP259" s="386" t="s">
        <v>132</v>
      </c>
      <c r="HQ259" s="386" t="s">
        <v>150</v>
      </c>
      <c r="HR259" s="387">
        <f>ADHK!HR259</f>
        <v>331</v>
      </c>
      <c r="HS259" s="387">
        <f>'Produksi dan Harga'!BR131</f>
        <v>22105.54975</v>
      </c>
      <c r="HT259" s="387">
        <f t="shared" si="2886"/>
        <v>7.316936967</v>
      </c>
      <c r="HU259" s="388"/>
      <c r="HV259" s="387">
        <f t="shared" si="2887"/>
        <v>0</v>
      </c>
      <c r="HW259" s="388"/>
      <c r="HX259" s="387"/>
      <c r="HY259" s="387">
        <f t="shared" si="2888"/>
        <v>0</v>
      </c>
      <c r="HZ259" s="387">
        <f t="shared" si="2889"/>
        <v>7.316936967</v>
      </c>
      <c r="IA259" s="388">
        <v>0.36319999999999997</v>
      </c>
      <c r="IB259" s="389">
        <f t="shared" si="2890"/>
        <v>2.657511507</v>
      </c>
      <c r="IC259" s="390">
        <f t="shared" si="2891"/>
        <v>4.659425461</v>
      </c>
      <c r="ID259" s="391"/>
      <c r="IE259" s="384">
        <v>11.0</v>
      </c>
      <c r="IF259" s="385" t="s">
        <v>160</v>
      </c>
      <c r="IG259" s="386" t="s">
        <v>132</v>
      </c>
      <c r="IH259" s="386" t="s">
        <v>150</v>
      </c>
      <c r="II259" s="387">
        <f>ADHK!II259</f>
        <v>170</v>
      </c>
      <c r="IJ259" s="387">
        <f>'Produksi dan Harga'!BW131</f>
        <v>23262.25817</v>
      </c>
      <c r="IK259" s="387">
        <f t="shared" si="2892"/>
        <v>3.954583889</v>
      </c>
      <c r="IL259" s="388"/>
      <c r="IM259" s="387">
        <f t="shared" si="2893"/>
        <v>0</v>
      </c>
      <c r="IN259" s="388"/>
      <c r="IO259" s="387"/>
      <c r="IP259" s="387">
        <f t="shared" si="2894"/>
        <v>0</v>
      </c>
      <c r="IQ259" s="387">
        <f t="shared" si="2895"/>
        <v>3.954583889</v>
      </c>
      <c r="IR259" s="388">
        <v>0.36319999999999997</v>
      </c>
      <c r="IS259" s="389">
        <f t="shared" si="2896"/>
        <v>1.436304869</v>
      </c>
      <c r="IT259" s="390">
        <f t="shared" si="2897"/>
        <v>2.518279021</v>
      </c>
      <c r="IU259" s="391"/>
      <c r="IV259" s="384">
        <v>11.0</v>
      </c>
      <c r="IW259" s="385" t="s">
        <v>160</v>
      </c>
      <c r="IX259" s="386" t="s">
        <v>132</v>
      </c>
      <c r="IY259" s="386" t="s">
        <v>150</v>
      </c>
      <c r="IZ259" s="387">
        <f>ADHK!IZ259</f>
        <v>129</v>
      </c>
      <c r="JA259" s="387">
        <f>'Produksi dan Harga'!CB131</f>
        <v>24469.64882</v>
      </c>
      <c r="JB259" s="387">
        <f t="shared" si="2898"/>
        <v>3.156584698</v>
      </c>
      <c r="JC259" s="388"/>
      <c r="JD259" s="387">
        <f t="shared" si="2899"/>
        <v>0</v>
      </c>
      <c r="JE259" s="388"/>
      <c r="JF259" s="387"/>
      <c r="JG259" s="387">
        <f t="shared" si="2900"/>
        <v>0</v>
      </c>
      <c r="JH259" s="387">
        <f t="shared" si="2901"/>
        <v>3.156584698</v>
      </c>
      <c r="JI259" s="388">
        <v>0.36319999999999997</v>
      </c>
      <c r="JJ259" s="389">
        <f t="shared" si="2902"/>
        <v>1.146471562</v>
      </c>
      <c r="JK259" s="390">
        <f t="shared" si="2903"/>
        <v>2.010113136</v>
      </c>
      <c r="JL259" s="391"/>
      <c r="JM259" s="384">
        <v>11.0</v>
      </c>
      <c r="JN259" s="385" t="s">
        <v>160</v>
      </c>
      <c r="JO259" s="386" t="s">
        <v>132</v>
      </c>
      <c r="JP259" s="386" t="s">
        <v>150</v>
      </c>
      <c r="JQ259" s="387" t="str">
        <f>ADHK!JQ259</f>
        <v/>
      </c>
      <c r="JR259" s="387"/>
      <c r="JS259" s="387">
        <f t="shared" si="2904"/>
        <v>0</v>
      </c>
      <c r="JT259" s="388"/>
      <c r="JU259" s="387">
        <f t="shared" si="2905"/>
        <v>0</v>
      </c>
      <c r="JV259" s="388"/>
      <c r="JW259" s="387"/>
      <c r="JX259" s="387">
        <f t="shared" si="2906"/>
        <v>0</v>
      </c>
      <c r="JY259" s="387">
        <f t="shared" si="2907"/>
        <v>0</v>
      </c>
      <c r="JZ259" s="388">
        <v>0.36319999999999997</v>
      </c>
      <c r="KA259" s="389">
        <f t="shared" si="2908"/>
        <v>0</v>
      </c>
      <c r="KB259" s="390">
        <f t="shared" si="2909"/>
        <v>0</v>
      </c>
      <c r="KC259" s="391"/>
      <c r="KD259" s="384">
        <v>11.0</v>
      </c>
      <c r="KE259" s="385" t="s">
        <v>160</v>
      </c>
      <c r="KF259" s="386" t="s">
        <v>132</v>
      </c>
      <c r="KG259" s="386" t="s">
        <v>150</v>
      </c>
      <c r="KH259" s="387" t="str">
        <f>ADHK!KH259</f>
        <v/>
      </c>
      <c r="KI259" s="387"/>
      <c r="KJ259" s="387">
        <f t="shared" si="2910"/>
        <v>0</v>
      </c>
      <c r="KK259" s="388"/>
      <c r="KL259" s="387">
        <f t="shared" si="2911"/>
        <v>0</v>
      </c>
      <c r="KM259" s="388"/>
      <c r="KN259" s="387"/>
      <c r="KO259" s="387">
        <f t="shared" si="2912"/>
        <v>0</v>
      </c>
      <c r="KP259" s="387">
        <f t="shared" si="2913"/>
        <v>0</v>
      </c>
      <c r="KQ259" s="388">
        <v>0.36319999999999997</v>
      </c>
      <c r="KR259" s="389">
        <f t="shared" si="2914"/>
        <v>0</v>
      </c>
      <c r="KS259" s="390">
        <f t="shared" si="2915"/>
        <v>0</v>
      </c>
      <c r="KT259" s="391"/>
      <c r="KU259" s="392"/>
    </row>
    <row r="260" ht="15.75" customHeight="1">
      <c r="A260" s="384">
        <v>12.0</v>
      </c>
      <c r="B260" s="385" t="s">
        <v>161</v>
      </c>
      <c r="C260" s="386" t="s">
        <v>132</v>
      </c>
      <c r="D260" s="386" t="s">
        <v>150</v>
      </c>
      <c r="E260" s="387" t="str">
        <f>ADHK!E260</f>
        <v/>
      </c>
      <c r="F260" s="387" t="str">
        <f>ADHK!F260</f>
        <v/>
      </c>
      <c r="G260" s="387">
        <f t="shared" si="2808"/>
        <v>0</v>
      </c>
      <c r="H260" s="388"/>
      <c r="I260" s="387">
        <f t="shared" si="2809"/>
        <v>0</v>
      </c>
      <c r="J260" s="388"/>
      <c r="K260" s="387"/>
      <c r="L260" s="387">
        <f t="shared" si="2810"/>
        <v>0</v>
      </c>
      <c r="M260" s="387">
        <f t="shared" si="2811"/>
        <v>0</v>
      </c>
      <c r="N260" s="388">
        <v>0.36319999999999997</v>
      </c>
      <c r="O260" s="389">
        <f t="shared" si="2812"/>
        <v>0</v>
      </c>
      <c r="P260" s="390">
        <f t="shared" si="2813"/>
        <v>0</v>
      </c>
      <c r="Q260" s="391"/>
      <c r="R260" s="384">
        <v>12.0</v>
      </c>
      <c r="S260" s="385" t="s">
        <v>161</v>
      </c>
      <c r="T260" s="386" t="s">
        <v>132</v>
      </c>
      <c r="U260" s="386" t="s">
        <v>150</v>
      </c>
      <c r="V260" s="387" t="str">
        <f>ADHK!V260</f>
        <v/>
      </c>
      <c r="W260" s="387"/>
      <c r="X260" s="387">
        <f t="shared" si="2814"/>
        <v>0</v>
      </c>
      <c r="Y260" s="388"/>
      <c r="Z260" s="387">
        <f t="shared" si="2815"/>
        <v>0</v>
      </c>
      <c r="AA260" s="388"/>
      <c r="AB260" s="387"/>
      <c r="AC260" s="387">
        <f t="shared" si="2816"/>
        <v>0</v>
      </c>
      <c r="AD260" s="387">
        <f t="shared" si="2817"/>
        <v>0</v>
      </c>
      <c r="AE260" s="388">
        <v>0.36319999999999997</v>
      </c>
      <c r="AF260" s="389">
        <f t="shared" si="2818"/>
        <v>0</v>
      </c>
      <c r="AG260" s="390">
        <f t="shared" si="2819"/>
        <v>0</v>
      </c>
      <c r="AH260" s="391"/>
      <c r="AI260" s="384">
        <v>12.0</v>
      </c>
      <c r="AJ260" s="385" t="s">
        <v>161</v>
      </c>
      <c r="AK260" s="386" t="s">
        <v>132</v>
      </c>
      <c r="AL260" s="386" t="s">
        <v>150</v>
      </c>
      <c r="AM260" s="387" t="str">
        <f>ADHK!AM260</f>
        <v/>
      </c>
      <c r="AN260" s="387"/>
      <c r="AO260" s="387">
        <f t="shared" si="2820"/>
        <v>0</v>
      </c>
      <c r="AP260" s="388"/>
      <c r="AQ260" s="387">
        <f t="shared" si="2821"/>
        <v>0</v>
      </c>
      <c r="AR260" s="388"/>
      <c r="AS260" s="387"/>
      <c r="AT260" s="387">
        <f t="shared" si="2822"/>
        <v>0</v>
      </c>
      <c r="AU260" s="387">
        <f t="shared" si="2823"/>
        <v>0</v>
      </c>
      <c r="AV260" s="388">
        <v>0.36319999999999997</v>
      </c>
      <c r="AW260" s="389">
        <f t="shared" si="2824"/>
        <v>0</v>
      </c>
      <c r="AX260" s="390">
        <f t="shared" si="2825"/>
        <v>0</v>
      </c>
      <c r="AY260" s="391"/>
      <c r="AZ260" s="384">
        <v>12.0</v>
      </c>
      <c r="BA260" s="385" t="s">
        <v>161</v>
      </c>
      <c r="BB260" s="386" t="s">
        <v>132</v>
      </c>
      <c r="BC260" s="386" t="s">
        <v>150</v>
      </c>
      <c r="BD260" s="387" t="str">
        <f>ADHK!BD260</f>
        <v/>
      </c>
      <c r="BE260" s="387"/>
      <c r="BF260" s="387">
        <f t="shared" si="2826"/>
        <v>0</v>
      </c>
      <c r="BG260" s="388"/>
      <c r="BH260" s="387">
        <f t="shared" si="2827"/>
        <v>0</v>
      </c>
      <c r="BI260" s="388"/>
      <c r="BJ260" s="387"/>
      <c r="BK260" s="387">
        <f t="shared" si="2828"/>
        <v>0</v>
      </c>
      <c r="BL260" s="387">
        <f t="shared" si="2829"/>
        <v>0</v>
      </c>
      <c r="BM260" s="388">
        <v>0.36319999999999997</v>
      </c>
      <c r="BN260" s="389">
        <f t="shared" si="2830"/>
        <v>0</v>
      </c>
      <c r="BO260" s="390">
        <f t="shared" si="2831"/>
        <v>0</v>
      </c>
      <c r="BP260" s="391"/>
      <c r="BQ260" s="384">
        <v>12.0</v>
      </c>
      <c r="BR260" s="385" t="s">
        <v>161</v>
      </c>
      <c r="BS260" s="386" t="s">
        <v>132</v>
      </c>
      <c r="BT260" s="386" t="s">
        <v>150</v>
      </c>
      <c r="BU260" s="387" t="str">
        <f>ADHK!BU260</f>
        <v/>
      </c>
      <c r="BV260" s="387"/>
      <c r="BW260" s="387">
        <f t="shared" si="2832"/>
        <v>0</v>
      </c>
      <c r="BX260" s="388"/>
      <c r="BY260" s="387">
        <f t="shared" si="2833"/>
        <v>0</v>
      </c>
      <c r="BZ260" s="388"/>
      <c r="CA260" s="387"/>
      <c r="CB260" s="387">
        <f t="shared" si="2834"/>
        <v>0</v>
      </c>
      <c r="CC260" s="387">
        <f t="shared" si="2835"/>
        <v>0</v>
      </c>
      <c r="CD260" s="388">
        <v>0.36319999999999997</v>
      </c>
      <c r="CE260" s="389">
        <f t="shared" si="2836"/>
        <v>0</v>
      </c>
      <c r="CF260" s="390">
        <f t="shared" si="2837"/>
        <v>0</v>
      </c>
      <c r="CG260" s="391"/>
      <c r="CH260" s="384">
        <v>12.0</v>
      </c>
      <c r="CI260" s="385" t="s">
        <v>161</v>
      </c>
      <c r="CJ260" s="386" t="s">
        <v>132</v>
      </c>
      <c r="CK260" s="386" t="s">
        <v>150</v>
      </c>
      <c r="CL260" s="387" t="str">
        <f>ADHK!CL260</f>
        <v/>
      </c>
      <c r="CM260" s="387"/>
      <c r="CN260" s="387">
        <f t="shared" si="2838"/>
        <v>0</v>
      </c>
      <c r="CO260" s="388"/>
      <c r="CP260" s="387">
        <f t="shared" si="2839"/>
        <v>0</v>
      </c>
      <c r="CQ260" s="388"/>
      <c r="CR260" s="387"/>
      <c r="CS260" s="387">
        <f t="shared" si="2840"/>
        <v>0</v>
      </c>
      <c r="CT260" s="387">
        <f t="shared" si="2841"/>
        <v>0</v>
      </c>
      <c r="CU260" s="388">
        <v>0.36319999999999997</v>
      </c>
      <c r="CV260" s="389">
        <f t="shared" si="2842"/>
        <v>0</v>
      </c>
      <c r="CW260" s="390">
        <f t="shared" si="2843"/>
        <v>0</v>
      </c>
      <c r="CX260" s="391"/>
      <c r="CY260" s="384">
        <v>12.0</v>
      </c>
      <c r="CZ260" s="385" t="s">
        <v>161</v>
      </c>
      <c r="DA260" s="386" t="s">
        <v>132</v>
      </c>
      <c r="DB260" s="386" t="s">
        <v>150</v>
      </c>
      <c r="DC260" s="387" t="str">
        <f>ADHK!DC260</f>
        <v/>
      </c>
      <c r="DD260" s="387"/>
      <c r="DE260" s="387">
        <f t="shared" si="2844"/>
        <v>0</v>
      </c>
      <c r="DF260" s="388"/>
      <c r="DG260" s="387">
        <f t="shared" si="2845"/>
        <v>0</v>
      </c>
      <c r="DH260" s="388"/>
      <c r="DI260" s="387"/>
      <c r="DJ260" s="387">
        <f t="shared" si="2846"/>
        <v>0</v>
      </c>
      <c r="DK260" s="387">
        <f t="shared" si="2847"/>
        <v>0</v>
      </c>
      <c r="DL260" s="388">
        <v>0.36319999999999997</v>
      </c>
      <c r="DM260" s="389">
        <f t="shared" si="2848"/>
        <v>0</v>
      </c>
      <c r="DN260" s="390">
        <f t="shared" si="2849"/>
        <v>0</v>
      </c>
      <c r="DO260" s="391"/>
      <c r="DP260" s="384">
        <v>12.0</v>
      </c>
      <c r="DQ260" s="385" t="s">
        <v>161</v>
      </c>
      <c r="DR260" s="386" t="s">
        <v>132</v>
      </c>
      <c r="DS260" s="386" t="s">
        <v>150</v>
      </c>
      <c r="DT260" s="387" t="str">
        <f>ADHK!DT260</f>
        <v/>
      </c>
      <c r="DU260" s="387"/>
      <c r="DV260" s="387">
        <f t="shared" si="2850"/>
        <v>0</v>
      </c>
      <c r="DW260" s="388"/>
      <c r="DX260" s="387">
        <f t="shared" si="2851"/>
        <v>0</v>
      </c>
      <c r="DY260" s="388"/>
      <c r="DZ260" s="387"/>
      <c r="EA260" s="387">
        <f t="shared" si="2852"/>
        <v>0</v>
      </c>
      <c r="EB260" s="387">
        <f t="shared" si="2853"/>
        <v>0</v>
      </c>
      <c r="EC260" s="388">
        <v>0.36319999999999997</v>
      </c>
      <c r="ED260" s="389">
        <f t="shared" si="2854"/>
        <v>0</v>
      </c>
      <c r="EE260" s="390">
        <f t="shared" si="2855"/>
        <v>0</v>
      </c>
      <c r="EF260" s="391"/>
      <c r="EG260" s="384">
        <v>12.0</v>
      </c>
      <c r="EH260" s="385" t="s">
        <v>161</v>
      </c>
      <c r="EI260" s="386" t="s">
        <v>132</v>
      </c>
      <c r="EJ260" s="386" t="s">
        <v>150</v>
      </c>
      <c r="EK260" s="387" t="str">
        <f>ADHK!EK260</f>
        <v/>
      </c>
      <c r="EL260" s="387"/>
      <c r="EM260" s="387">
        <f t="shared" si="2856"/>
        <v>0</v>
      </c>
      <c r="EN260" s="388"/>
      <c r="EO260" s="387">
        <f t="shared" si="2857"/>
        <v>0</v>
      </c>
      <c r="EP260" s="388"/>
      <c r="EQ260" s="387"/>
      <c r="ER260" s="387">
        <f t="shared" si="2858"/>
        <v>0</v>
      </c>
      <c r="ES260" s="387">
        <f t="shared" si="2859"/>
        <v>0</v>
      </c>
      <c r="ET260" s="388">
        <v>0.36319999999999997</v>
      </c>
      <c r="EU260" s="389">
        <f t="shared" si="2860"/>
        <v>0</v>
      </c>
      <c r="EV260" s="390">
        <f t="shared" si="2861"/>
        <v>0</v>
      </c>
      <c r="EW260" s="391"/>
      <c r="EX260" s="384">
        <v>12.0</v>
      </c>
      <c r="EY260" s="385" t="s">
        <v>161</v>
      </c>
      <c r="EZ260" s="386" t="s">
        <v>132</v>
      </c>
      <c r="FA260" s="386" t="s">
        <v>150</v>
      </c>
      <c r="FB260" s="387" t="str">
        <f>ADHK!FB260</f>
        <v/>
      </c>
      <c r="FC260" s="387"/>
      <c r="FD260" s="387">
        <f t="shared" si="2862"/>
        <v>0</v>
      </c>
      <c r="FE260" s="388"/>
      <c r="FF260" s="387">
        <f t="shared" si="2863"/>
        <v>0</v>
      </c>
      <c r="FG260" s="388"/>
      <c r="FH260" s="387"/>
      <c r="FI260" s="387">
        <f t="shared" si="2864"/>
        <v>0</v>
      </c>
      <c r="FJ260" s="387">
        <f t="shared" si="2865"/>
        <v>0</v>
      </c>
      <c r="FK260" s="388">
        <v>0.36319999999999997</v>
      </c>
      <c r="FL260" s="389">
        <f t="shared" si="2866"/>
        <v>0</v>
      </c>
      <c r="FM260" s="390">
        <f t="shared" si="2867"/>
        <v>0</v>
      </c>
      <c r="FN260" s="391"/>
      <c r="FO260" s="384">
        <v>12.0</v>
      </c>
      <c r="FP260" s="385" t="s">
        <v>161</v>
      </c>
      <c r="FQ260" s="386" t="s">
        <v>132</v>
      </c>
      <c r="FR260" s="386" t="s">
        <v>150</v>
      </c>
      <c r="FS260" s="387" t="str">
        <f>ADHK!FS260</f>
        <v/>
      </c>
      <c r="FT260" s="387"/>
      <c r="FU260" s="387">
        <f t="shared" si="2868"/>
        <v>0</v>
      </c>
      <c r="FV260" s="388"/>
      <c r="FW260" s="387">
        <f t="shared" si="2869"/>
        <v>0</v>
      </c>
      <c r="FX260" s="388"/>
      <c r="FY260" s="387"/>
      <c r="FZ260" s="387">
        <f t="shared" si="2870"/>
        <v>0</v>
      </c>
      <c r="GA260" s="387">
        <f t="shared" si="2871"/>
        <v>0</v>
      </c>
      <c r="GB260" s="388">
        <v>0.36319999999999997</v>
      </c>
      <c r="GC260" s="389">
        <f t="shared" si="2872"/>
        <v>0</v>
      </c>
      <c r="GD260" s="390">
        <f t="shared" si="2873"/>
        <v>0</v>
      </c>
      <c r="GE260" s="391"/>
      <c r="GF260" s="384">
        <v>12.0</v>
      </c>
      <c r="GG260" s="385" t="s">
        <v>161</v>
      </c>
      <c r="GH260" s="386" t="s">
        <v>132</v>
      </c>
      <c r="GI260" s="386" t="s">
        <v>150</v>
      </c>
      <c r="GJ260" s="387" t="str">
        <f>ADHK!GJ260</f>
        <v/>
      </c>
      <c r="GK260" s="387"/>
      <c r="GL260" s="387">
        <f t="shared" si="2874"/>
        <v>0</v>
      </c>
      <c r="GM260" s="388"/>
      <c r="GN260" s="387">
        <f t="shared" si="2875"/>
        <v>0</v>
      </c>
      <c r="GO260" s="388"/>
      <c r="GP260" s="387"/>
      <c r="GQ260" s="387">
        <f t="shared" si="2876"/>
        <v>0</v>
      </c>
      <c r="GR260" s="387">
        <f t="shared" si="2877"/>
        <v>0</v>
      </c>
      <c r="GS260" s="388">
        <v>0.36319999999999997</v>
      </c>
      <c r="GT260" s="389">
        <f t="shared" si="2878"/>
        <v>0</v>
      </c>
      <c r="GU260" s="390">
        <f t="shared" si="2879"/>
        <v>0</v>
      </c>
      <c r="GV260" s="391"/>
      <c r="GW260" s="384">
        <v>12.0</v>
      </c>
      <c r="GX260" s="385" t="s">
        <v>161</v>
      </c>
      <c r="GY260" s="386" t="s">
        <v>132</v>
      </c>
      <c r="GZ260" s="386" t="s">
        <v>150</v>
      </c>
      <c r="HA260" s="387" t="str">
        <f>ADHK!HA260</f>
        <v/>
      </c>
      <c r="HB260" s="387"/>
      <c r="HC260" s="387">
        <f t="shared" si="2880"/>
        <v>0</v>
      </c>
      <c r="HD260" s="388"/>
      <c r="HE260" s="387">
        <f t="shared" si="2881"/>
        <v>0</v>
      </c>
      <c r="HF260" s="388"/>
      <c r="HG260" s="387"/>
      <c r="HH260" s="387">
        <f t="shared" si="2882"/>
        <v>0</v>
      </c>
      <c r="HI260" s="387">
        <f t="shared" si="2883"/>
        <v>0</v>
      </c>
      <c r="HJ260" s="388">
        <v>0.36319999999999997</v>
      </c>
      <c r="HK260" s="389">
        <f t="shared" si="2884"/>
        <v>0</v>
      </c>
      <c r="HL260" s="390">
        <f t="shared" si="2885"/>
        <v>0</v>
      </c>
      <c r="HM260" s="391"/>
      <c r="HN260" s="384">
        <v>12.0</v>
      </c>
      <c r="HO260" s="385" t="s">
        <v>161</v>
      </c>
      <c r="HP260" s="386" t="s">
        <v>132</v>
      </c>
      <c r="HQ260" s="386" t="s">
        <v>150</v>
      </c>
      <c r="HR260" s="387" t="str">
        <f>ADHK!HR260</f>
        <v/>
      </c>
      <c r="HS260" s="387"/>
      <c r="HT260" s="387">
        <f t="shared" si="2886"/>
        <v>0</v>
      </c>
      <c r="HU260" s="388"/>
      <c r="HV260" s="387">
        <f t="shared" si="2887"/>
        <v>0</v>
      </c>
      <c r="HW260" s="388"/>
      <c r="HX260" s="387"/>
      <c r="HY260" s="387">
        <f t="shared" si="2888"/>
        <v>0</v>
      </c>
      <c r="HZ260" s="387">
        <f t="shared" si="2889"/>
        <v>0</v>
      </c>
      <c r="IA260" s="388">
        <v>0.36319999999999997</v>
      </c>
      <c r="IB260" s="389">
        <f t="shared" si="2890"/>
        <v>0</v>
      </c>
      <c r="IC260" s="390">
        <f t="shared" si="2891"/>
        <v>0</v>
      </c>
      <c r="ID260" s="391"/>
      <c r="IE260" s="384">
        <v>12.0</v>
      </c>
      <c r="IF260" s="385" t="s">
        <v>161</v>
      </c>
      <c r="IG260" s="386" t="s">
        <v>132</v>
      </c>
      <c r="IH260" s="386" t="s">
        <v>150</v>
      </c>
      <c r="II260" s="387" t="str">
        <f>ADHK!II260</f>
        <v/>
      </c>
      <c r="IJ260" s="387"/>
      <c r="IK260" s="387">
        <f t="shared" si="2892"/>
        <v>0</v>
      </c>
      <c r="IL260" s="388"/>
      <c r="IM260" s="387">
        <f t="shared" si="2893"/>
        <v>0</v>
      </c>
      <c r="IN260" s="388"/>
      <c r="IO260" s="387"/>
      <c r="IP260" s="387">
        <f t="shared" si="2894"/>
        <v>0</v>
      </c>
      <c r="IQ260" s="387">
        <f t="shared" si="2895"/>
        <v>0</v>
      </c>
      <c r="IR260" s="388">
        <v>0.36319999999999997</v>
      </c>
      <c r="IS260" s="389">
        <f t="shared" si="2896"/>
        <v>0</v>
      </c>
      <c r="IT260" s="390">
        <f t="shared" si="2897"/>
        <v>0</v>
      </c>
      <c r="IU260" s="391"/>
      <c r="IV260" s="384">
        <v>12.0</v>
      </c>
      <c r="IW260" s="385" t="s">
        <v>161</v>
      </c>
      <c r="IX260" s="386" t="s">
        <v>132</v>
      </c>
      <c r="IY260" s="386" t="s">
        <v>150</v>
      </c>
      <c r="IZ260" s="387" t="str">
        <f>ADHK!IZ260</f>
        <v/>
      </c>
      <c r="JA260" s="387"/>
      <c r="JB260" s="387">
        <f t="shared" si="2898"/>
        <v>0</v>
      </c>
      <c r="JC260" s="388"/>
      <c r="JD260" s="387">
        <f t="shared" si="2899"/>
        <v>0</v>
      </c>
      <c r="JE260" s="388"/>
      <c r="JF260" s="387"/>
      <c r="JG260" s="387">
        <f t="shared" si="2900"/>
        <v>0</v>
      </c>
      <c r="JH260" s="387">
        <f t="shared" si="2901"/>
        <v>0</v>
      </c>
      <c r="JI260" s="388">
        <v>0.36319999999999997</v>
      </c>
      <c r="JJ260" s="389">
        <f t="shared" si="2902"/>
        <v>0</v>
      </c>
      <c r="JK260" s="390">
        <f t="shared" si="2903"/>
        <v>0</v>
      </c>
      <c r="JL260" s="391"/>
      <c r="JM260" s="384">
        <v>12.0</v>
      </c>
      <c r="JN260" s="385" t="s">
        <v>161</v>
      </c>
      <c r="JO260" s="386" t="s">
        <v>132</v>
      </c>
      <c r="JP260" s="386" t="s">
        <v>150</v>
      </c>
      <c r="JQ260" s="387" t="str">
        <f>ADHK!JQ260</f>
        <v/>
      </c>
      <c r="JR260" s="387"/>
      <c r="JS260" s="387">
        <f t="shared" si="2904"/>
        <v>0</v>
      </c>
      <c r="JT260" s="388"/>
      <c r="JU260" s="387">
        <f t="shared" si="2905"/>
        <v>0</v>
      </c>
      <c r="JV260" s="388"/>
      <c r="JW260" s="387"/>
      <c r="JX260" s="387">
        <f t="shared" si="2906"/>
        <v>0</v>
      </c>
      <c r="JY260" s="387">
        <f t="shared" si="2907"/>
        <v>0</v>
      </c>
      <c r="JZ260" s="388">
        <v>0.36319999999999997</v>
      </c>
      <c r="KA260" s="389">
        <f t="shared" si="2908"/>
        <v>0</v>
      </c>
      <c r="KB260" s="390">
        <f t="shared" si="2909"/>
        <v>0</v>
      </c>
      <c r="KC260" s="391"/>
      <c r="KD260" s="384">
        <v>12.0</v>
      </c>
      <c r="KE260" s="385" t="s">
        <v>161</v>
      </c>
      <c r="KF260" s="386" t="s">
        <v>132</v>
      </c>
      <c r="KG260" s="386" t="s">
        <v>150</v>
      </c>
      <c r="KH260" s="387" t="str">
        <f>ADHK!KH260</f>
        <v/>
      </c>
      <c r="KI260" s="387"/>
      <c r="KJ260" s="387">
        <f t="shared" si="2910"/>
        <v>0</v>
      </c>
      <c r="KK260" s="388"/>
      <c r="KL260" s="387">
        <f t="shared" si="2911"/>
        <v>0</v>
      </c>
      <c r="KM260" s="388"/>
      <c r="KN260" s="387"/>
      <c r="KO260" s="387">
        <f t="shared" si="2912"/>
        <v>0</v>
      </c>
      <c r="KP260" s="387">
        <f t="shared" si="2913"/>
        <v>0</v>
      </c>
      <c r="KQ260" s="388">
        <v>0.36319999999999997</v>
      </c>
      <c r="KR260" s="389">
        <f t="shared" si="2914"/>
        <v>0</v>
      </c>
      <c r="KS260" s="390">
        <f t="shared" si="2915"/>
        <v>0</v>
      </c>
      <c r="KT260" s="391"/>
      <c r="KU260" s="392"/>
    </row>
    <row r="261" ht="15.75" customHeight="1">
      <c r="A261" s="384">
        <v>13.0</v>
      </c>
      <c r="B261" s="385" t="s">
        <v>162</v>
      </c>
      <c r="C261" s="386" t="s">
        <v>132</v>
      </c>
      <c r="D261" s="386" t="s">
        <v>150</v>
      </c>
      <c r="E261" s="387" t="str">
        <f>ADHK!E261</f>
        <v/>
      </c>
      <c r="F261" s="387" t="str">
        <f>ADHK!F261</f>
        <v/>
      </c>
      <c r="G261" s="387">
        <f t="shared" si="2808"/>
        <v>0</v>
      </c>
      <c r="H261" s="388"/>
      <c r="I261" s="387">
        <f t="shared" si="2809"/>
        <v>0</v>
      </c>
      <c r="J261" s="388"/>
      <c r="K261" s="387"/>
      <c r="L261" s="387">
        <f t="shared" si="2810"/>
        <v>0</v>
      </c>
      <c r="M261" s="387">
        <f t="shared" si="2811"/>
        <v>0</v>
      </c>
      <c r="N261" s="388">
        <v>0.36319999999999997</v>
      </c>
      <c r="O261" s="389">
        <f t="shared" si="2812"/>
        <v>0</v>
      </c>
      <c r="P261" s="390">
        <f t="shared" si="2813"/>
        <v>0</v>
      </c>
      <c r="Q261" s="391"/>
      <c r="R261" s="384">
        <v>13.0</v>
      </c>
      <c r="S261" s="385" t="s">
        <v>162</v>
      </c>
      <c r="T261" s="386" t="s">
        <v>132</v>
      </c>
      <c r="U261" s="386" t="s">
        <v>150</v>
      </c>
      <c r="V261" s="387" t="str">
        <f>ADHK!V261</f>
        <v/>
      </c>
      <c r="W261" s="387"/>
      <c r="X261" s="387">
        <f t="shared" si="2814"/>
        <v>0</v>
      </c>
      <c r="Y261" s="388"/>
      <c r="Z261" s="387">
        <f t="shared" si="2815"/>
        <v>0</v>
      </c>
      <c r="AA261" s="388"/>
      <c r="AB261" s="387"/>
      <c r="AC261" s="387">
        <f t="shared" si="2816"/>
        <v>0</v>
      </c>
      <c r="AD261" s="387">
        <f t="shared" si="2817"/>
        <v>0</v>
      </c>
      <c r="AE261" s="388">
        <v>0.36319999999999997</v>
      </c>
      <c r="AF261" s="389">
        <f t="shared" si="2818"/>
        <v>0</v>
      </c>
      <c r="AG261" s="390">
        <f t="shared" si="2819"/>
        <v>0</v>
      </c>
      <c r="AH261" s="391"/>
      <c r="AI261" s="384">
        <v>13.0</v>
      </c>
      <c r="AJ261" s="385" t="s">
        <v>162</v>
      </c>
      <c r="AK261" s="386" t="s">
        <v>132</v>
      </c>
      <c r="AL261" s="386" t="s">
        <v>150</v>
      </c>
      <c r="AM261" s="387" t="str">
        <f>ADHK!AM261</f>
        <v/>
      </c>
      <c r="AN261" s="387"/>
      <c r="AO261" s="387">
        <f t="shared" si="2820"/>
        <v>0</v>
      </c>
      <c r="AP261" s="388"/>
      <c r="AQ261" s="387">
        <f t="shared" si="2821"/>
        <v>0</v>
      </c>
      <c r="AR261" s="388"/>
      <c r="AS261" s="387"/>
      <c r="AT261" s="387">
        <f t="shared" si="2822"/>
        <v>0</v>
      </c>
      <c r="AU261" s="387">
        <f t="shared" si="2823"/>
        <v>0</v>
      </c>
      <c r="AV261" s="388">
        <v>0.36319999999999997</v>
      </c>
      <c r="AW261" s="389">
        <f t="shared" si="2824"/>
        <v>0</v>
      </c>
      <c r="AX261" s="390">
        <f t="shared" si="2825"/>
        <v>0</v>
      </c>
      <c r="AY261" s="391"/>
      <c r="AZ261" s="384">
        <v>13.0</v>
      </c>
      <c r="BA261" s="385" t="s">
        <v>162</v>
      </c>
      <c r="BB261" s="386" t="s">
        <v>132</v>
      </c>
      <c r="BC261" s="386" t="s">
        <v>150</v>
      </c>
      <c r="BD261" s="387" t="str">
        <f>ADHK!BD261</f>
        <v/>
      </c>
      <c r="BE261" s="387"/>
      <c r="BF261" s="387">
        <f t="shared" si="2826"/>
        <v>0</v>
      </c>
      <c r="BG261" s="388"/>
      <c r="BH261" s="387">
        <f t="shared" si="2827"/>
        <v>0</v>
      </c>
      <c r="BI261" s="388"/>
      <c r="BJ261" s="387"/>
      <c r="BK261" s="387">
        <f t="shared" si="2828"/>
        <v>0</v>
      </c>
      <c r="BL261" s="387">
        <f t="shared" si="2829"/>
        <v>0</v>
      </c>
      <c r="BM261" s="388">
        <v>0.36319999999999997</v>
      </c>
      <c r="BN261" s="389">
        <f t="shared" si="2830"/>
        <v>0</v>
      </c>
      <c r="BO261" s="390">
        <f t="shared" si="2831"/>
        <v>0</v>
      </c>
      <c r="BP261" s="391"/>
      <c r="BQ261" s="384">
        <v>13.0</v>
      </c>
      <c r="BR261" s="385" t="s">
        <v>162</v>
      </c>
      <c r="BS261" s="386" t="s">
        <v>132</v>
      </c>
      <c r="BT261" s="386" t="s">
        <v>150</v>
      </c>
      <c r="BU261" s="387" t="str">
        <f>ADHK!BU261</f>
        <v/>
      </c>
      <c r="BV261" s="387"/>
      <c r="BW261" s="387">
        <f t="shared" si="2832"/>
        <v>0</v>
      </c>
      <c r="BX261" s="388"/>
      <c r="BY261" s="387">
        <f t="shared" si="2833"/>
        <v>0</v>
      </c>
      <c r="BZ261" s="388"/>
      <c r="CA261" s="387"/>
      <c r="CB261" s="387">
        <f t="shared" si="2834"/>
        <v>0</v>
      </c>
      <c r="CC261" s="387">
        <f t="shared" si="2835"/>
        <v>0</v>
      </c>
      <c r="CD261" s="388">
        <v>0.36319999999999997</v>
      </c>
      <c r="CE261" s="389">
        <f t="shared" si="2836"/>
        <v>0</v>
      </c>
      <c r="CF261" s="390">
        <f t="shared" si="2837"/>
        <v>0</v>
      </c>
      <c r="CG261" s="391"/>
      <c r="CH261" s="384">
        <v>13.0</v>
      </c>
      <c r="CI261" s="385" t="s">
        <v>162</v>
      </c>
      <c r="CJ261" s="386" t="s">
        <v>132</v>
      </c>
      <c r="CK261" s="386" t="s">
        <v>150</v>
      </c>
      <c r="CL261" s="387" t="str">
        <f>ADHK!CL261</f>
        <v/>
      </c>
      <c r="CM261" s="387"/>
      <c r="CN261" s="387">
        <f t="shared" si="2838"/>
        <v>0</v>
      </c>
      <c r="CO261" s="388"/>
      <c r="CP261" s="387">
        <f t="shared" si="2839"/>
        <v>0</v>
      </c>
      <c r="CQ261" s="388"/>
      <c r="CR261" s="387"/>
      <c r="CS261" s="387">
        <f t="shared" si="2840"/>
        <v>0</v>
      </c>
      <c r="CT261" s="387">
        <f t="shared" si="2841"/>
        <v>0</v>
      </c>
      <c r="CU261" s="388">
        <v>0.36319999999999997</v>
      </c>
      <c r="CV261" s="389">
        <f t="shared" si="2842"/>
        <v>0</v>
      </c>
      <c r="CW261" s="390">
        <f t="shared" si="2843"/>
        <v>0</v>
      </c>
      <c r="CX261" s="391"/>
      <c r="CY261" s="384">
        <v>13.0</v>
      </c>
      <c r="CZ261" s="385" t="s">
        <v>162</v>
      </c>
      <c r="DA261" s="386" t="s">
        <v>132</v>
      </c>
      <c r="DB261" s="386" t="s">
        <v>150</v>
      </c>
      <c r="DC261" s="387" t="str">
        <f>ADHK!DC261</f>
        <v/>
      </c>
      <c r="DD261" s="387"/>
      <c r="DE261" s="387">
        <f t="shared" si="2844"/>
        <v>0</v>
      </c>
      <c r="DF261" s="388"/>
      <c r="DG261" s="387">
        <f t="shared" si="2845"/>
        <v>0</v>
      </c>
      <c r="DH261" s="388"/>
      <c r="DI261" s="387"/>
      <c r="DJ261" s="387">
        <f t="shared" si="2846"/>
        <v>0</v>
      </c>
      <c r="DK261" s="387">
        <f t="shared" si="2847"/>
        <v>0</v>
      </c>
      <c r="DL261" s="388">
        <v>0.36319999999999997</v>
      </c>
      <c r="DM261" s="389">
        <f t="shared" si="2848"/>
        <v>0</v>
      </c>
      <c r="DN261" s="390">
        <f t="shared" si="2849"/>
        <v>0</v>
      </c>
      <c r="DO261" s="391"/>
      <c r="DP261" s="384">
        <v>13.0</v>
      </c>
      <c r="DQ261" s="385" t="s">
        <v>162</v>
      </c>
      <c r="DR261" s="386" t="s">
        <v>132</v>
      </c>
      <c r="DS261" s="386" t="s">
        <v>150</v>
      </c>
      <c r="DT261" s="387" t="str">
        <f>ADHK!DT261</f>
        <v/>
      </c>
      <c r="DU261" s="387"/>
      <c r="DV261" s="387">
        <f t="shared" si="2850"/>
        <v>0</v>
      </c>
      <c r="DW261" s="388"/>
      <c r="DX261" s="387">
        <f t="shared" si="2851"/>
        <v>0</v>
      </c>
      <c r="DY261" s="388"/>
      <c r="DZ261" s="387"/>
      <c r="EA261" s="387">
        <f t="shared" si="2852"/>
        <v>0</v>
      </c>
      <c r="EB261" s="387">
        <f t="shared" si="2853"/>
        <v>0</v>
      </c>
      <c r="EC261" s="388">
        <v>0.36319999999999997</v>
      </c>
      <c r="ED261" s="389">
        <f t="shared" si="2854"/>
        <v>0</v>
      </c>
      <c r="EE261" s="390">
        <f t="shared" si="2855"/>
        <v>0</v>
      </c>
      <c r="EF261" s="391"/>
      <c r="EG261" s="384">
        <v>13.0</v>
      </c>
      <c r="EH261" s="385" t="s">
        <v>162</v>
      </c>
      <c r="EI261" s="386" t="s">
        <v>132</v>
      </c>
      <c r="EJ261" s="386" t="s">
        <v>150</v>
      </c>
      <c r="EK261" s="387" t="str">
        <f>ADHK!EK261</f>
        <v/>
      </c>
      <c r="EL261" s="387"/>
      <c r="EM261" s="387">
        <f t="shared" si="2856"/>
        <v>0</v>
      </c>
      <c r="EN261" s="388"/>
      <c r="EO261" s="387">
        <f t="shared" si="2857"/>
        <v>0</v>
      </c>
      <c r="EP261" s="388"/>
      <c r="EQ261" s="387"/>
      <c r="ER261" s="387">
        <f t="shared" si="2858"/>
        <v>0</v>
      </c>
      <c r="ES261" s="387">
        <f t="shared" si="2859"/>
        <v>0</v>
      </c>
      <c r="ET261" s="388">
        <v>0.36319999999999997</v>
      </c>
      <c r="EU261" s="389">
        <f t="shared" si="2860"/>
        <v>0</v>
      </c>
      <c r="EV261" s="390">
        <f t="shared" si="2861"/>
        <v>0</v>
      </c>
      <c r="EW261" s="391"/>
      <c r="EX261" s="384">
        <v>13.0</v>
      </c>
      <c r="EY261" s="385" t="s">
        <v>162</v>
      </c>
      <c r="EZ261" s="386" t="s">
        <v>132</v>
      </c>
      <c r="FA261" s="386" t="s">
        <v>150</v>
      </c>
      <c r="FB261" s="387" t="str">
        <f>ADHK!FB261</f>
        <v/>
      </c>
      <c r="FC261" s="387"/>
      <c r="FD261" s="387">
        <f t="shared" si="2862"/>
        <v>0</v>
      </c>
      <c r="FE261" s="388"/>
      <c r="FF261" s="387">
        <f t="shared" si="2863"/>
        <v>0</v>
      </c>
      <c r="FG261" s="388"/>
      <c r="FH261" s="387"/>
      <c r="FI261" s="387">
        <f t="shared" si="2864"/>
        <v>0</v>
      </c>
      <c r="FJ261" s="387">
        <f t="shared" si="2865"/>
        <v>0</v>
      </c>
      <c r="FK261" s="388">
        <v>0.36319999999999997</v>
      </c>
      <c r="FL261" s="389">
        <f t="shared" si="2866"/>
        <v>0</v>
      </c>
      <c r="FM261" s="390">
        <f t="shared" si="2867"/>
        <v>0</v>
      </c>
      <c r="FN261" s="391"/>
      <c r="FO261" s="384">
        <v>13.0</v>
      </c>
      <c r="FP261" s="385" t="s">
        <v>162</v>
      </c>
      <c r="FQ261" s="386" t="s">
        <v>132</v>
      </c>
      <c r="FR261" s="386" t="s">
        <v>150</v>
      </c>
      <c r="FS261" s="387" t="str">
        <f>ADHK!FS261</f>
        <v/>
      </c>
      <c r="FT261" s="387"/>
      <c r="FU261" s="387">
        <f t="shared" si="2868"/>
        <v>0</v>
      </c>
      <c r="FV261" s="388"/>
      <c r="FW261" s="387">
        <f t="shared" si="2869"/>
        <v>0</v>
      </c>
      <c r="FX261" s="388"/>
      <c r="FY261" s="387"/>
      <c r="FZ261" s="387">
        <f t="shared" si="2870"/>
        <v>0</v>
      </c>
      <c r="GA261" s="387">
        <f t="shared" si="2871"/>
        <v>0</v>
      </c>
      <c r="GB261" s="388">
        <v>0.36319999999999997</v>
      </c>
      <c r="GC261" s="389">
        <f t="shared" si="2872"/>
        <v>0</v>
      </c>
      <c r="GD261" s="390">
        <f t="shared" si="2873"/>
        <v>0</v>
      </c>
      <c r="GE261" s="391"/>
      <c r="GF261" s="384">
        <v>13.0</v>
      </c>
      <c r="GG261" s="385" t="s">
        <v>162</v>
      </c>
      <c r="GH261" s="386" t="s">
        <v>132</v>
      </c>
      <c r="GI261" s="386" t="s">
        <v>150</v>
      </c>
      <c r="GJ261" s="387" t="str">
        <f>ADHK!GJ261</f>
        <v/>
      </c>
      <c r="GK261" s="387"/>
      <c r="GL261" s="387">
        <f t="shared" si="2874"/>
        <v>0</v>
      </c>
      <c r="GM261" s="388"/>
      <c r="GN261" s="387">
        <f t="shared" si="2875"/>
        <v>0</v>
      </c>
      <c r="GO261" s="388"/>
      <c r="GP261" s="387"/>
      <c r="GQ261" s="387">
        <f t="shared" si="2876"/>
        <v>0</v>
      </c>
      <c r="GR261" s="387">
        <f t="shared" si="2877"/>
        <v>0</v>
      </c>
      <c r="GS261" s="388">
        <v>0.36319999999999997</v>
      </c>
      <c r="GT261" s="389">
        <f t="shared" si="2878"/>
        <v>0</v>
      </c>
      <c r="GU261" s="390">
        <f t="shared" si="2879"/>
        <v>0</v>
      </c>
      <c r="GV261" s="391"/>
      <c r="GW261" s="384">
        <v>13.0</v>
      </c>
      <c r="GX261" s="385" t="s">
        <v>162</v>
      </c>
      <c r="GY261" s="386" t="s">
        <v>132</v>
      </c>
      <c r="GZ261" s="386" t="s">
        <v>150</v>
      </c>
      <c r="HA261" s="387" t="str">
        <f>ADHK!HA261</f>
        <v/>
      </c>
      <c r="HB261" s="387"/>
      <c r="HC261" s="387">
        <f t="shared" si="2880"/>
        <v>0</v>
      </c>
      <c r="HD261" s="388"/>
      <c r="HE261" s="387">
        <f t="shared" si="2881"/>
        <v>0</v>
      </c>
      <c r="HF261" s="388"/>
      <c r="HG261" s="387"/>
      <c r="HH261" s="387">
        <f t="shared" si="2882"/>
        <v>0</v>
      </c>
      <c r="HI261" s="387">
        <f t="shared" si="2883"/>
        <v>0</v>
      </c>
      <c r="HJ261" s="388">
        <v>0.36319999999999997</v>
      </c>
      <c r="HK261" s="389">
        <f t="shared" si="2884"/>
        <v>0</v>
      </c>
      <c r="HL261" s="390">
        <f t="shared" si="2885"/>
        <v>0</v>
      </c>
      <c r="HM261" s="391"/>
      <c r="HN261" s="384">
        <v>13.0</v>
      </c>
      <c r="HO261" s="385" t="s">
        <v>162</v>
      </c>
      <c r="HP261" s="386" t="s">
        <v>132</v>
      </c>
      <c r="HQ261" s="386" t="s">
        <v>150</v>
      </c>
      <c r="HR261" s="387" t="str">
        <f>ADHK!HR261</f>
        <v/>
      </c>
      <c r="HS261" s="387"/>
      <c r="HT261" s="387">
        <f t="shared" si="2886"/>
        <v>0</v>
      </c>
      <c r="HU261" s="388"/>
      <c r="HV261" s="387">
        <f t="shared" si="2887"/>
        <v>0</v>
      </c>
      <c r="HW261" s="388"/>
      <c r="HX261" s="387"/>
      <c r="HY261" s="387">
        <f t="shared" si="2888"/>
        <v>0</v>
      </c>
      <c r="HZ261" s="387">
        <f t="shared" si="2889"/>
        <v>0</v>
      </c>
      <c r="IA261" s="388">
        <v>0.36319999999999997</v>
      </c>
      <c r="IB261" s="389">
        <f t="shared" si="2890"/>
        <v>0</v>
      </c>
      <c r="IC261" s="390">
        <f t="shared" si="2891"/>
        <v>0</v>
      </c>
      <c r="ID261" s="391"/>
      <c r="IE261" s="384">
        <v>13.0</v>
      </c>
      <c r="IF261" s="385" t="s">
        <v>162</v>
      </c>
      <c r="IG261" s="386" t="s">
        <v>132</v>
      </c>
      <c r="IH261" s="386" t="s">
        <v>150</v>
      </c>
      <c r="II261" s="387" t="str">
        <f>ADHK!II261</f>
        <v/>
      </c>
      <c r="IJ261" s="387"/>
      <c r="IK261" s="387">
        <f t="shared" si="2892"/>
        <v>0</v>
      </c>
      <c r="IL261" s="388"/>
      <c r="IM261" s="387">
        <f t="shared" si="2893"/>
        <v>0</v>
      </c>
      <c r="IN261" s="388"/>
      <c r="IO261" s="387"/>
      <c r="IP261" s="387">
        <f t="shared" si="2894"/>
        <v>0</v>
      </c>
      <c r="IQ261" s="387">
        <f t="shared" si="2895"/>
        <v>0</v>
      </c>
      <c r="IR261" s="388">
        <v>0.36319999999999997</v>
      </c>
      <c r="IS261" s="389">
        <f t="shared" si="2896"/>
        <v>0</v>
      </c>
      <c r="IT261" s="390">
        <f t="shared" si="2897"/>
        <v>0</v>
      </c>
      <c r="IU261" s="391"/>
      <c r="IV261" s="384">
        <v>13.0</v>
      </c>
      <c r="IW261" s="385" t="s">
        <v>162</v>
      </c>
      <c r="IX261" s="386" t="s">
        <v>132</v>
      </c>
      <c r="IY261" s="386" t="s">
        <v>150</v>
      </c>
      <c r="IZ261" s="387" t="str">
        <f>ADHK!IZ261</f>
        <v/>
      </c>
      <c r="JA261" s="387"/>
      <c r="JB261" s="387">
        <f t="shared" si="2898"/>
        <v>0</v>
      </c>
      <c r="JC261" s="388"/>
      <c r="JD261" s="387">
        <f t="shared" si="2899"/>
        <v>0</v>
      </c>
      <c r="JE261" s="388"/>
      <c r="JF261" s="387"/>
      <c r="JG261" s="387">
        <f t="shared" si="2900"/>
        <v>0</v>
      </c>
      <c r="JH261" s="387">
        <f t="shared" si="2901"/>
        <v>0</v>
      </c>
      <c r="JI261" s="388">
        <v>0.36319999999999997</v>
      </c>
      <c r="JJ261" s="389">
        <f t="shared" si="2902"/>
        <v>0</v>
      </c>
      <c r="JK261" s="390">
        <f t="shared" si="2903"/>
        <v>0</v>
      </c>
      <c r="JL261" s="391"/>
      <c r="JM261" s="384">
        <v>13.0</v>
      </c>
      <c r="JN261" s="385" t="s">
        <v>162</v>
      </c>
      <c r="JO261" s="386" t="s">
        <v>132</v>
      </c>
      <c r="JP261" s="386" t="s">
        <v>150</v>
      </c>
      <c r="JQ261" s="387" t="str">
        <f>ADHK!JQ261</f>
        <v/>
      </c>
      <c r="JR261" s="387"/>
      <c r="JS261" s="387">
        <f t="shared" si="2904"/>
        <v>0</v>
      </c>
      <c r="JT261" s="388"/>
      <c r="JU261" s="387">
        <f t="shared" si="2905"/>
        <v>0</v>
      </c>
      <c r="JV261" s="388"/>
      <c r="JW261" s="387"/>
      <c r="JX261" s="387">
        <f t="shared" si="2906"/>
        <v>0</v>
      </c>
      <c r="JY261" s="387">
        <f t="shared" si="2907"/>
        <v>0</v>
      </c>
      <c r="JZ261" s="388">
        <v>0.36319999999999997</v>
      </c>
      <c r="KA261" s="389">
        <f t="shared" si="2908"/>
        <v>0</v>
      </c>
      <c r="KB261" s="390">
        <f t="shared" si="2909"/>
        <v>0</v>
      </c>
      <c r="KC261" s="391"/>
      <c r="KD261" s="384">
        <v>13.0</v>
      </c>
      <c r="KE261" s="385" t="s">
        <v>162</v>
      </c>
      <c r="KF261" s="386" t="s">
        <v>132</v>
      </c>
      <c r="KG261" s="386" t="s">
        <v>150</v>
      </c>
      <c r="KH261" s="387" t="str">
        <f>ADHK!KH261</f>
        <v/>
      </c>
      <c r="KI261" s="387"/>
      <c r="KJ261" s="387">
        <f t="shared" si="2910"/>
        <v>0</v>
      </c>
      <c r="KK261" s="388"/>
      <c r="KL261" s="387">
        <f t="shared" si="2911"/>
        <v>0</v>
      </c>
      <c r="KM261" s="388"/>
      <c r="KN261" s="387"/>
      <c r="KO261" s="387">
        <f t="shared" si="2912"/>
        <v>0</v>
      </c>
      <c r="KP261" s="387">
        <f t="shared" si="2913"/>
        <v>0</v>
      </c>
      <c r="KQ261" s="388">
        <v>0.36319999999999997</v>
      </c>
      <c r="KR261" s="389">
        <f t="shared" si="2914"/>
        <v>0</v>
      </c>
      <c r="KS261" s="390">
        <f t="shared" si="2915"/>
        <v>0</v>
      </c>
      <c r="KT261" s="391"/>
      <c r="KU261" s="392"/>
    </row>
    <row r="262" ht="15.75" customHeight="1">
      <c r="A262" s="384">
        <v>14.0</v>
      </c>
      <c r="B262" s="385" t="s">
        <v>163</v>
      </c>
      <c r="C262" s="386" t="s">
        <v>132</v>
      </c>
      <c r="D262" s="386" t="s">
        <v>150</v>
      </c>
      <c r="E262" s="387" t="str">
        <f>ADHK!E262</f>
        <v/>
      </c>
      <c r="F262" s="387" t="str">
        <f>ADHK!F262</f>
        <v/>
      </c>
      <c r="G262" s="387">
        <f t="shared" si="2808"/>
        <v>0</v>
      </c>
      <c r="H262" s="388"/>
      <c r="I262" s="387">
        <f t="shared" si="2809"/>
        <v>0</v>
      </c>
      <c r="J262" s="388"/>
      <c r="K262" s="387"/>
      <c r="L262" s="387">
        <f t="shared" si="2810"/>
        <v>0</v>
      </c>
      <c r="M262" s="387">
        <f t="shared" si="2811"/>
        <v>0</v>
      </c>
      <c r="N262" s="388">
        <v>0.36319999999999997</v>
      </c>
      <c r="O262" s="389">
        <f t="shared" si="2812"/>
        <v>0</v>
      </c>
      <c r="P262" s="390">
        <f t="shared" si="2813"/>
        <v>0</v>
      </c>
      <c r="Q262" s="391"/>
      <c r="R262" s="384">
        <v>14.0</v>
      </c>
      <c r="S262" s="385" t="s">
        <v>163</v>
      </c>
      <c r="T262" s="386" t="s">
        <v>132</v>
      </c>
      <c r="U262" s="386" t="s">
        <v>150</v>
      </c>
      <c r="V262" s="387" t="str">
        <f>ADHK!V262</f>
        <v/>
      </c>
      <c r="W262" s="387"/>
      <c r="X262" s="387">
        <f t="shared" si="2814"/>
        <v>0</v>
      </c>
      <c r="Y262" s="388"/>
      <c r="Z262" s="387">
        <f t="shared" si="2815"/>
        <v>0</v>
      </c>
      <c r="AA262" s="388"/>
      <c r="AB262" s="387"/>
      <c r="AC262" s="387">
        <f t="shared" si="2816"/>
        <v>0</v>
      </c>
      <c r="AD262" s="387">
        <f t="shared" si="2817"/>
        <v>0</v>
      </c>
      <c r="AE262" s="388">
        <v>0.36319999999999997</v>
      </c>
      <c r="AF262" s="389">
        <f t="shared" si="2818"/>
        <v>0</v>
      </c>
      <c r="AG262" s="390">
        <f t="shared" si="2819"/>
        <v>0</v>
      </c>
      <c r="AH262" s="391"/>
      <c r="AI262" s="384">
        <v>14.0</v>
      </c>
      <c r="AJ262" s="385" t="s">
        <v>163</v>
      </c>
      <c r="AK262" s="386" t="s">
        <v>132</v>
      </c>
      <c r="AL262" s="386" t="s">
        <v>150</v>
      </c>
      <c r="AM262" s="387" t="str">
        <f>ADHK!AM262</f>
        <v/>
      </c>
      <c r="AN262" s="387"/>
      <c r="AO262" s="387">
        <f t="shared" si="2820"/>
        <v>0</v>
      </c>
      <c r="AP262" s="388"/>
      <c r="AQ262" s="387">
        <f t="shared" si="2821"/>
        <v>0</v>
      </c>
      <c r="AR262" s="388"/>
      <c r="AS262" s="387"/>
      <c r="AT262" s="387">
        <f t="shared" si="2822"/>
        <v>0</v>
      </c>
      <c r="AU262" s="387">
        <f t="shared" si="2823"/>
        <v>0</v>
      </c>
      <c r="AV262" s="388">
        <v>0.36319999999999997</v>
      </c>
      <c r="AW262" s="389">
        <f t="shared" si="2824"/>
        <v>0</v>
      </c>
      <c r="AX262" s="390">
        <f t="shared" si="2825"/>
        <v>0</v>
      </c>
      <c r="AY262" s="391"/>
      <c r="AZ262" s="384">
        <v>14.0</v>
      </c>
      <c r="BA262" s="385" t="s">
        <v>163</v>
      </c>
      <c r="BB262" s="386" t="s">
        <v>132</v>
      </c>
      <c r="BC262" s="386" t="s">
        <v>150</v>
      </c>
      <c r="BD262" s="387" t="str">
        <f>ADHK!BD262</f>
        <v/>
      </c>
      <c r="BE262" s="387"/>
      <c r="BF262" s="387">
        <f t="shared" si="2826"/>
        <v>0</v>
      </c>
      <c r="BG262" s="388"/>
      <c r="BH262" s="387">
        <f t="shared" si="2827"/>
        <v>0</v>
      </c>
      <c r="BI262" s="388"/>
      <c r="BJ262" s="387"/>
      <c r="BK262" s="387">
        <f t="shared" si="2828"/>
        <v>0</v>
      </c>
      <c r="BL262" s="387">
        <f t="shared" si="2829"/>
        <v>0</v>
      </c>
      <c r="BM262" s="388">
        <v>0.36319999999999997</v>
      </c>
      <c r="BN262" s="389">
        <f t="shared" si="2830"/>
        <v>0</v>
      </c>
      <c r="BO262" s="390">
        <f t="shared" si="2831"/>
        <v>0</v>
      </c>
      <c r="BP262" s="391"/>
      <c r="BQ262" s="384">
        <v>14.0</v>
      </c>
      <c r="BR262" s="385" t="s">
        <v>163</v>
      </c>
      <c r="BS262" s="386" t="s">
        <v>132</v>
      </c>
      <c r="BT262" s="386" t="s">
        <v>150</v>
      </c>
      <c r="BU262" s="387" t="str">
        <f>ADHK!BU262</f>
        <v/>
      </c>
      <c r="BV262" s="387"/>
      <c r="BW262" s="387">
        <f t="shared" si="2832"/>
        <v>0</v>
      </c>
      <c r="BX262" s="388"/>
      <c r="BY262" s="387">
        <f t="shared" si="2833"/>
        <v>0</v>
      </c>
      <c r="BZ262" s="388"/>
      <c r="CA262" s="387"/>
      <c r="CB262" s="387">
        <f t="shared" si="2834"/>
        <v>0</v>
      </c>
      <c r="CC262" s="387">
        <f t="shared" si="2835"/>
        <v>0</v>
      </c>
      <c r="CD262" s="388">
        <v>0.36319999999999997</v>
      </c>
      <c r="CE262" s="389">
        <f t="shared" si="2836"/>
        <v>0</v>
      </c>
      <c r="CF262" s="390">
        <f t="shared" si="2837"/>
        <v>0</v>
      </c>
      <c r="CG262" s="391"/>
      <c r="CH262" s="384">
        <v>14.0</v>
      </c>
      <c r="CI262" s="385" t="s">
        <v>163</v>
      </c>
      <c r="CJ262" s="386" t="s">
        <v>132</v>
      </c>
      <c r="CK262" s="386" t="s">
        <v>150</v>
      </c>
      <c r="CL262" s="387" t="str">
        <f>ADHK!CL262</f>
        <v/>
      </c>
      <c r="CM262" s="387"/>
      <c r="CN262" s="387">
        <f t="shared" si="2838"/>
        <v>0</v>
      </c>
      <c r="CO262" s="388"/>
      <c r="CP262" s="387">
        <f t="shared" si="2839"/>
        <v>0</v>
      </c>
      <c r="CQ262" s="388"/>
      <c r="CR262" s="387"/>
      <c r="CS262" s="387">
        <f t="shared" si="2840"/>
        <v>0</v>
      </c>
      <c r="CT262" s="387">
        <f t="shared" si="2841"/>
        <v>0</v>
      </c>
      <c r="CU262" s="388">
        <v>0.36319999999999997</v>
      </c>
      <c r="CV262" s="389">
        <f t="shared" si="2842"/>
        <v>0</v>
      </c>
      <c r="CW262" s="390">
        <f t="shared" si="2843"/>
        <v>0</v>
      </c>
      <c r="CX262" s="391"/>
      <c r="CY262" s="384">
        <v>14.0</v>
      </c>
      <c r="CZ262" s="385" t="s">
        <v>163</v>
      </c>
      <c r="DA262" s="386" t="s">
        <v>132</v>
      </c>
      <c r="DB262" s="386" t="s">
        <v>150</v>
      </c>
      <c r="DC262" s="387" t="str">
        <f>ADHK!DC262</f>
        <v/>
      </c>
      <c r="DD262" s="387"/>
      <c r="DE262" s="387">
        <f t="shared" si="2844"/>
        <v>0</v>
      </c>
      <c r="DF262" s="388"/>
      <c r="DG262" s="387">
        <f t="shared" si="2845"/>
        <v>0</v>
      </c>
      <c r="DH262" s="388"/>
      <c r="DI262" s="387"/>
      <c r="DJ262" s="387">
        <f t="shared" si="2846"/>
        <v>0</v>
      </c>
      <c r="DK262" s="387">
        <f t="shared" si="2847"/>
        <v>0</v>
      </c>
      <c r="DL262" s="388">
        <v>0.36319999999999997</v>
      </c>
      <c r="DM262" s="389">
        <f t="shared" si="2848"/>
        <v>0</v>
      </c>
      <c r="DN262" s="390">
        <f t="shared" si="2849"/>
        <v>0</v>
      </c>
      <c r="DO262" s="391"/>
      <c r="DP262" s="384">
        <v>14.0</v>
      </c>
      <c r="DQ262" s="385" t="s">
        <v>163</v>
      </c>
      <c r="DR262" s="386" t="s">
        <v>132</v>
      </c>
      <c r="DS262" s="386" t="s">
        <v>150</v>
      </c>
      <c r="DT262" s="387" t="str">
        <f>ADHK!DT262</f>
        <v/>
      </c>
      <c r="DU262" s="387"/>
      <c r="DV262" s="387">
        <f t="shared" si="2850"/>
        <v>0</v>
      </c>
      <c r="DW262" s="388"/>
      <c r="DX262" s="387">
        <f t="shared" si="2851"/>
        <v>0</v>
      </c>
      <c r="DY262" s="388"/>
      <c r="DZ262" s="387"/>
      <c r="EA262" s="387">
        <f t="shared" si="2852"/>
        <v>0</v>
      </c>
      <c r="EB262" s="387">
        <f t="shared" si="2853"/>
        <v>0</v>
      </c>
      <c r="EC262" s="388">
        <v>0.36319999999999997</v>
      </c>
      <c r="ED262" s="389">
        <f t="shared" si="2854"/>
        <v>0</v>
      </c>
      <c r="EE262" s="390">
        <f t="shared" si="2855"/>
        <v>0</v>
      </c>
      <c r="EF262" s="391"/>
      <c r="EG262" s="384">
        <v>14.0</v>
      </c>
      <c r="EH262" s="385" t="s">
        <v>163</v>
      </c>
      <c r="EI262" s="386" t="s">
        <v>132</v>
      </c>
      <c r="EJ262" s="386" t="s">
        <v>150</v>
      </c>
      <c r="EK262" s="387" t="str">
        <f>ADHK!EK262</f>
        <v/>
      </c>
      <c r="EL262" s="387"/>
      <c r="EM262" s="387">
        <f t="shared" si="2856"/>
        <v>0</v>
      </c>
      <c r="EN262" s="388"/>
      <c r="EO262" s="387">
        <f t="shared" si="2857"/>
        <v>0</v>
      </c>
      <c r="EP262" s="388"/>
      <c r="EQ262" s="387"/>
      <c r="ER262" s="387">
        <f t="shared" si="2858"/>
        <v>0</v>
      </c>
      <c r="ES262" s="387">
        <f t="shared" si="2859"/>
        <v>0</v>
      </c>
      <c r="ET262" s="388">
        <v>0.36319999999999997</v>
      </c>
      <c r="EU262" s="389">
        <f t="shared" si="2860"/>
        <v>0</v>
      </c>
      <c r="EV262" s="390">
        <f t="shared" si="2861"/>
        <v>0</v>
      </c>
      <c r="EW262" s="391"/>
      <c r="EX262" s="384">
        <v>14.0</v>
      </c>
      <c r="EY262" s="385" t="s">
        <v>163</v>
      </c>
      <c r="EZ262" s="386" t="s">
        <v>132</v>
      </c>
      <c r="FA262" s="386" t="s">
        <v>150</v>
      </c>
      <c r="FB262" s="387" t="str">
        <f>ADHK!FB262</f>
        <v/>
      </c>
      <c r="FC262" s="387"/>
      <c r="FD262" s="387">
        <f t="shared" si="2862"/>
        <v>0</v>
      </c>
      <c r="FE262" s="388"/>
      <c r="FF262" s="387">
        <f t="shared" si="2863"/>
        <v>0</v>
      </c>
      <c r="FG262" s="388"/>
      <c r="FH262" s="387"/>
      <c r="FI262" s="387">
        <f t="shared" si="2864"/>
        <v>0</v>
      </c>
      <c r="FJ262" s="387">
        <f t="shared" si="2865"/>
        <v>0</v>
      </c>
      <c r="FK262" s="388">
        <v>0.36319999999999997</v>
      </c>
      <c r="FL262" s="389">
        <f t="shared" si="2866"/>
        <v>0</v>
      </c>
      <c r="FM262" s="390">
        <f t="shared" si="2867"/>
        <v>0</v>
      </c>
      <c r="FN262" s="391"/>
      <c r="FO262" s="384">
        <v>14.0</v>
      </c>
      <c r="FP262" s="385" t="s">
        <v>163</v>
      </c>
      <c r="FQ262" s="386" t="s">
        <v>132</v>
      </c>
      <c r="FR262" s="386" t="s">
        <v>150</v>
      </c>
      <c r="FS262" s="387" t="str">
        <f>ADHK!FS262</f>
        <v/>
      </c>
      <c r="FT262" s="387"/>
      <c r="FU262" s="387">
        <f t="shared" si="2868"/>
        <v>0</v>
      </c>
      <c r="FV262" s="388"/>
      <c r="FW262" s="387">
        <f t="shared" si="2869"/>
        <v>0</v>
      </c>
      <c r="FX262" s="388"/>
      <c r="FY262" s="387"/>
      <c r="FZ262" s="387">
        <f t="shared" si="2870"/>
        <v>0</v>
      </c>
      <c r="GA262" s="387">
        <f t="shared" si="2871"/>
        <v>0</v>
      </c>
      <c r="GB262" s="388">
        <v>0.36319999999999997</v>
      </c>
      <c r="GC262" s="389">
        <f t="shared" si="2872"/>
        <v>0</v>
      </c>
      <c r="GD262" s="390">
        <f t="shared" si="2873"/>
        <v>0</v>
      </c>
      <c r="GE262" s="391"/>
      <c r="GF262" s="384">
        <v>14.0</v>
      </c>
      <c r="GG262" s="385" t="s">
        <v>163</v>
      </c>
      <c r="GH262" s="386" t="s">
        <v>132</v>
      </c>
      <c r="GI262" s="386" t="s">
        <v>150</v>
      </c>
      <c r="GJ262" s="387" t="str">
        <f>ADHK!GJ262</f>
        <v/>
      </c>
      <c r="GK262" s="387"/>
      <c r="GL262" s="387">
        <f t="shared" si="2874"/>
        <v>0</v>
      </c>
      <c r="GM262" s="388"/>
      <c r="GN262" s="387">
        <f t="shared" si="2875"/>
        <v>0</v>
      </c>
      <c r="GO262" s="388"/>
      <c r="GP262" s="387"/>
      <c r="GQ262" s="387">
        <f t="shared" si="2876"/>
        <v>0</v>
      </c>
      <c r="GR262" s="387">
        <f t="shared" si="2877"/>
        <v>0</v>
      </c>
      <c r="GS262" s="388">
        <v>0.36319999999999997</v>
      </c>
      <c r="GT262" s="389">
        <f t="shared" si="2878"/>
        <v>0</v>
      </c>
      <c r="GU262" s="390">
        <f t="shared" si="2879"/>
        <v>0</v>
      </c>
      <c r="GV262" s="391"/>
      <c r="GW262" s="384">
        <v>14.0</v>
      </c>
      <c r="GX262" s="385" t="s">
        <v>163</v>
      </c>
      <c r="GY262" s="386" t="s">
        <v>132</v>
      </c>
      <c r="GZ262" s="386" t="s">
        <v>150</v>
      </c>
      <c r="HA262" s="387" t="str">
        <f>ADHK!HA262</f>
        <v/>
      </c>
      <c r="HB262" s="387"/>
      <c r="HC262" s="387">
        <f t="shared" si="2880"/>
        <v>0</v>
      </c>
      <c r="HD262" s="388"/>
      <c r="HE262" s="387">
        <f t="shared" si="2881"/>
        <v>0</v>
      </c>
      <c r="HF262" s="388"/>
      <c r="HG262" s="387"/>
      <c r="HH262" s="387">
        <f t="shared" si="2882"/>
        <v>0</v>
      </c>
      <c r="HI262" s="387">
        <f t="shared" si="2883"/>
        <v>0</v>
      </c>
      <c r="HJ262" s="388">
        <v>0.36319999999999997</v>
      </c>
      <c r="HK262" s="389">
        <f t="shared" si="2884"/>
        <v>0</v>
      </c>
      <c r="HL262" s="390">
        <f t="shared" si="2885"/>
        <v>0</v>
      </c>
      <c r="HM262" s="391"/>
      <c r="HN262" s="384">
        <v>14.0</v>
      </c>
      <c r="HO262" s="385" t="s">
        <v>163</v>
      </c>
      <c r="HP262" s="386" t="s">
        <v>132</v>
      </c>
      <c r="HQ262" s="386" t="s">
        <v>150</v>
      </c>
      <c r="HR262" s="387" t="str">
        <f>ADHK!HR262</f>
        <v/>
      </c>
      <c r="HS262" s="387"/>
      <c r="HT262" s="387">
        <f t="shared" si="2886"/>
        <v>0</v>
      </c>
      <c r="HU262" s="388"/>
      <c r="HV262" s="387">
        <f t="shared" si="2887"/>
        <v>0</v>
      </c>
      <c r="HW262" s="388"/>
      <c r="HX262" s="387"/>
      <c r="HY262" s="387">
        <f t="shared" si="2888"/>
        <v>0</v>
      </c>
      <c r="HZ262" s="387">
        <f t="shared" si="2889"/>
        <v>0</v>
      </c>
      <c r="IA262" s="388">
        <v>0.36319999999999997</v>
      </c>
      <c r="IB262" s="389">
        <f t="shared" si="2890"/>
        <v>0</v>
      </c>
      <c r="IC262" s="390">
        <f t="shared" si="2891"/>
        <v>0</v>
      </c>
      <c r="ID262" s="391"/>
      <c r="IE262" s="384">
        <v>14.0</v>
      </c>
      <c r="IF262" s="385" t="s">
        <v>163</v>
      </c>
      <c r="IG262" s="386" t="s">
        <v>132</v>
      </c>
      <c r="IH262" s="386" t="s">
        <v>150</v>
      </c>
      <c r="II262" s="387" t="str">
        <f>ADHK!II262</f>
        <v/>
      </c>
      <c r="IJ262" s="387"/>
      <c r="IK262" s="387">
        <f t="shared" si="2892"/>
        <v>0</v>
      </c>
      <c r="IL262" s="388"/>
      <c r="IM262" s="387">
        <f t="shared" si="2893"/>
        <v>0</v>
      </c>
      <c r="IN262" s="388"/>
      <c r="IO262" s="387"/>
      <c r="IP262" s="387">
        <f t="shared" si="2894"/>
        <v>0</v>
      </c>
      <c r="IQ262" s="387">
        <f t="shared" si="2895"/>
        <v>0</v>
      </c>
      <c r="IR262" s="388">
        <v>0.36319999999999997</v>
      </c>
      <c r="IS262" s="389">
        <f t="shared" si="2896"/>
        <v>0</v>
      </c>
      <c r="IT262" s="390">
        <f t="shared" si="2897"/>
        <v>0</v>
      </c>
      <c r="IU262" s="391"/>
      <c r="IV262" s="384">
        <v>14.0</v>
      </c>
      <c r="IW262" s="385" t="s">
        <v>163</v>
      </c>
      <c r="IX262" s="386" t="s">
        <v>132</v>
      </c>
      <c r="IY262" s="386" t="s">
        <v>150</v>
      </c>
      <c r="IZ262" s="387" t="str">
        <f>ADHK!IZ262</f>
        <v/>
      </c>
      <c r="JA262" s="387"/>
      <c r="JB262" s="387">
        <f t="shared" si="2898"/>
        <v>0</v>
      </c>
      <c r="JC262" s="388"/>
      <c r="JD262" s="387">
        <f t="shared" si="2899"/>
        <v>0</v>
      </c>
      <c r="JE262" s="388"/>
      <c r="JF262" s="387"/>
      <c r="JG262" s="387">
        <f t="shared" si="2900"/>
        <v>0</v>
      </c>
      <c r="JH262" s="387">
        <f t="shared" si="2901"/>
        <v>0</v>
      </c>
      <c r="JI262" s="388">
        <v>0.36319999999999997</v>
      </c>
      <c r="JJ262" s="389">
        <f t="shared" si="2902"/>
        <v>0</v>
      </c>
      <c r="JK262" s="390">
        <f t="shared" si="2903"/>
        <v>0</v>
      </c>
      <c r="JL262" s="391"/>
      <c r="JM262" s="384">
        <v>14.0</v>
      </c>
      <c r="JN262" s="385" t="s">
        <v>163</v>
      </c>
      <c r="JO262" s="386" t="s">
        <v>132</v>
      </c>
      <c r="JP262" s="386" t="s">
        <v>150</v>
      </c>
      <c r="JQ262" s="387" t="str">
        <f>ADHK!JQ262</f>
        <v/>
      </c>
      <c r="JR262" s="387"/>
      <c r="JS262" s="387">
        <f t="shared" si="2904"/>
        <v>0</v>
      </c>
      <c r="JT262" s="388"/>
      <c r="JU262" s="387">
        <f t="shared" si="2905"/>
        <v>0</v>
      </c>
      <c r="JV262" s="388"/>
      <c r="JW262" s="387"/>
      <c r="JX262" s="387">
        <f t="shared" si="2906"/>
        <v>0</v>
      </c>
      <c r="JY262" s="387">
        <f t="shared" si="2907"/>
        <v>0</v>
      </c>
      <c r="JZ262" s="388">
        <v>0.36319999999999997</v>
      </c>
      <c r="KA262" s="389">
        <f t="shared" si="2908"/>
        <v>0</v>
      </c>
      <c r="KB262" s="390">
        <f t="shared" si="2909"/>
        <v>0</v>
      </c>
      <c r="KC262" s="391"/>
      <c r="KD262" s="384">
        <v>14.0</v>
      </c>
      <c r="KE262" s="385" t="s">
        <v>163</v>
      </c>
      <c r="KF262" s="386" t="s">
        <v>132</v>
      </c>
      <c r="KG262" s="386" t="s">
        <v>150</v>
      </c>
      <c r="KH262" s="387" t="str">
        <f>ADHK!KH262</f>
        <v/>
      </c>
      <c r="KI262" s="387"/>
      <c r="KJ262" s="387">
        <f t="shared" si="2910"/>
        <v>0</v>
      </c>
      <c r="KK262" s="388"/>
      <c r="KL262" s="387">
        <f t="shared" si="2911"/>
        <v>0</v>
      </c>
      <c r="KM262" s="388"/>
      <c r="KN262" s="387"/>
      <c r="KO262" s="387">
        <f t="shared" si="2912"/>
        <v>0</v>
      </c>
      <c r="KP262" s="387">
        <f t="shared" si="2913"/>
        <v>0</v>
      </c>
      <c r="KQ262" s="388">
        <v>0.36319999999999997</v>
      </c>
      <c r="KR262" s="389">
        <f t="shared" si="2914"/>
        <v>0</v>
      </c>
      <c r="KS262" s="390">
        <f t="shared" si="2915"/>
        <v>0</v>
      </c>
      <c r="KT262" s="391"/>
      <c r="KU262" s="392"/>
    </row>
    <row r="263" ht="15.75" customHeight="1">
      <c r="A263" s="384">
        <v>15.0</v>
      </c>
      <c r="B263" s="385" t="s">
        <v>164</v>
      </c>
      <c r="C263" s="386" t="s">
        <v>132</v>
      </c>
      <c r="D263" s="386" t="s">
        <v>150</v>
      </c>
      <c r="E263" s="387" t="str">
        <f>ADHK!E263</f>
        <v/>
      </c>
      <c r="F263" s="387" t="str">
        <f>ADHK!F263</f>
        <v/>
      </c>
      <c r="G263" s="387">
        <f t="shared" si="2808"/>
        <v>0</v>
      </c>
      <c r="H263" s="388"/>
      <c r="I263" s="387">
        <f t="shared" si="2809"/>
        <v>0</v>
      </c>
      <c r="J263" s="388"/>
      <c r="K263" s="387"/>
      <c r="L263" s="387">
        <f t="shared" si="2810"/>
        <v>0</v>
      </c>
      <c r="M263" s="387">
        <f t="shared" si="2811"/>
        <v>0</v>
      </c>
      <c r="N263" s="388">
        <v>0.36319999999999997</v>
      </c>
      <c r="O263" s="389">
        <f t="shared" si="2812"/>
        <v>0</v>
      </c>
      <c r="P263" s="390">
        <f t="shared" si="2813"/>
        <v>0</v>
      </c>
      <c r="Q263" s="391"/>
      <c r="R263" s="384">
        <v>15.0</v>
      </c>
      <c r="S263" s="385" t="s">
        <v>164</v>
      </c>
      <c r="T263" s="386" t="s">
        <v>132</v>
      </c>
      <c r="U263" s="386" t="s">
        <v>150</v>
      </c>
      <c r="V263" s="387" t="str">
        <f>ADHK!V263</f>
        <v/>
      </c>
      <c r="W263" s="387"/>
      <c r="X263" s="387">
        <f t="shared" si="2814"/>
        <v>0</v>
      </c>
      <c r="Y263" s="388"/>
      <c r="Z263" s="387">
        <f t="shared" si="2815"/>
        <v>0</v>
      </c>
      <c r="AA263" s="388"/>
      <c r="AB263" s="387"/>
      <c r="AC263" s="387">
        <f t="shared" si="2816"/>
        <v>0</v>
      </c>
      <c r="AD263" s="387">
        <f t="shared" si="2817"/>
        <v>0</v>
      </c>
      <c r="AE263" s="388">
        <v>0.36319999999999997</v>
      </c>
      <c r="AF263" s="389">
        <f t="shared" si="2818"/>
        <v>0</v>
      </c>
      <c r="AG263" s="390">
        <f t="shared" si="2819"/>
        <v>0</v>
      </c>
      <c r="AH263" s="391"/>
      <c r="AI263" s="384">
        <v>15.0</v>
      </c>
      <c r="AJ263" s="385" t="s">
        <v>164</v>
      </c>
      <c r="AK263" s="386" t="s">
        <v>132</v>
      </c>
      <c r="AL263" s="386" t="s">
        <v>150</v>
      </c>
      <c r="AM263" s="387" t="str">
        <f>ADHK!AM263</f>
        <v/>
      </c>
      <c r="AN263" s="387"/>
      <c r="AO263" s="387">
        <f t="shared" si="2820"/>
        <v>0</v>
      </c>
      <c r="AP263" s="388"/>
      <c r="AQ263" s="387">
        <f t="shared" si="2821"/>
        <v>0</v>
      </c>
      <c r="AR263" s="388"/>
      <c r="AS263" s="387"/>
      <c r="AT263" s="387">
        <f t="shared" si="2822"/>
        <v>0</v>
      </c>
      <c r="AU263" s="387">
        <f t="shared" si="2823"/>
        <v>0</v>
      </c>
      <c r="AV263" s="388">
        <v>0.36319999999999997</v>
      </c>
      <c r="AW263" s="389">
        <f t="shared" si="2824"/>
        <v>0</v>
      </c>
      <c r="AX263" s="390">
        <f t="shared" si="2825"/>
        <v>0</v>
      </c>
      <c r="AY263" s="391"/>
      <c r="AZ263" s="384">
        <v>15.0</v>
      </c>
      <c r="BA263" s="385" t="s">
        <v>164</v>
      </c>
      <c r="BB263" s="386" t="s">
        <v>132</v>
      </c>
      <c r="BC263" s="386" t="s">
        <v>150</v>
      </c>
      <c r="BD263" s="387" t="str">
        <f>ADHK!BD263</f>
        <v/>
      </c>
      <c r="BE263" s="387"/>
      <c r="BF263" s="387">
        <f t="shared" si="2826"/>
        <v>0</v>
      </c>
      <c r="BG263" s="388"/>
      <c r="BH263" s="387">
        <f t="shared" si="2827"/>
        <v>0</v>
      </c>
      <c r="BI263" s="388"/>
      <c r="BJ263" s="387"/>
      <c r="BK263" s="387">
        <f t="shared" si="2828"/>
        <v>0</v>
      </c>
      <c r="BL263" s="387">
        <f t="shared" si="2829"/>
        <v>0</v>
      </c>
      <c r="BM263" s="388">
        <v>0.36319999999999997</v>
      </c>
      <c r="BN263" s="389">
        <f t="shared" si="2830"/>
        <v>0</v>
      </c>
      <c r="BO263" s="390">
        <f t="shared" si="2831"/>
        <v>0</v>
      </c>
      <c r="BP263" s="391"/>
      <c r="BQ263" s="384">
        <v>15.0</v>
      </c>
      <c r="BR263" s="385" t="s">
        <v>164</v>
      </c>
      <c r="BS263" s="386" t="s">
        <v>132</v>
      </c>
      <c r="BT263" s="386" t="s">
        <v>150</v>
      </c>
      <c r="BU263" s="387" t="str">
        <f>ADHK!BU263</f>
        <v/>
      </c>
      <c r="BV263" s="387"/>
      <c r="BW263" s="387">
        <f t="shared" si="2832"/>
        <v>0</v>
      </c>
      <c r="BX263" s="388"/>
      <c r="BY263" s="387">
        <f t="shared" si="2833"/>
        <v>0</v>
      </c>
      <c r="BZ263" s="388"/>
      <c r="CA263" s="387"/>
      <c r="CB263" s="387">
        <f t="shared" si="2834"/>
        <v>0</v>
      </c>
      <c r="CC263" s="387">
        <f t="shared" si="2835"/>
        <v>0</v>
      </c>
      <c r="CD263" s="388">
        <v>0.36319999999999997</v>
      </c>
      <c r="CE263" s="389">
        <f t="shared" si="2836"/>
        <v>0</v>
      </c>
      <c r="CF263" s="390">
        <f t="shared" si="2837"/>
        <v>0</v>
      </c>
      <c r="CG263" s="391"/>
      <c r="CH263" s="384">
        <v>15.0</v>
      </c>
      <c r="CI263" s="385" t="s">
        <v>164</v>
      </c>
      <c r="CJ263" s="386" t="s">
        <v>132</v>
      </c>
      <c r="CK263" s="386" t="s">
        <v>150</v>
      </c>
      <c r="CL263" s="387" t="str">
        <f>ADHK!CL263</f>
        <v/>
      </c>
      <c r="CM263" s="387"/>
      <c r="CN263" s="387">
        <f t="shared" si="2838"/>
        <v>0</v>
      </c>
      <c r="CO263" s="388"/>
      <c r="CP263" s="387">
        <f t="shared" si="2839"/>
        <v>0</v>
      </c>
      <c r="CQ263" s="388"/>
      <c r="CR263" s="387"/>
      <c r="CS263" s="387">
        <f t="shared" si="2840"/>
        <v>0</v>
      </c>
      <c r="CT263" s="387">
        <f t="shared" si="2841"/>
        <v>0</v>
      </c>
      <c r="CU263" s="388">
        <v>0.36319999999999997</v>
      </c>
      <c r="CV263" s="389">
        <f t="shared" si="2842"/>
        <v>0</v>
      </c>
      <c r="CW263" s="390">
        <f t="shared" si="2843"/>
        <v>0</v>
      </c>
      <c r="CX263" s="391"/>
      <c r="CY263" s="384">
        <v>15.0</v>
      </c>
      <c r="CZ263" s="385" t="s">
        <v>164</v>
      </c>
      <c r="DA263" s="386" t="s">
        <v>132</v>
      </c>
      <c r="DB263" s="386" t="s">
        <v>150</v>
      </c>
      <c r="DC263" s="387" t="str">
        <f>ADHK!DC263</f>
        <v/>
      </c>
      <c r="DD263" s="387"/>
      <c r="DE263" s="387">
        <f t="shared" si="2844"/>
        <v>0</v>
      </c>
      <c r="DF263" s="388"/>
      <c r="DG263" s="387">
        <f t="shared" si="2845"/>
        <v>0</v>
      </c>
      <c r="DH263" s="388"/>
      <c r="DI263" s="387"/>
      <c r="DJ263" s="387">
        <f t="shared" si="2846"/>
        <v>0</v>
      </c>
      <c r="DK263" s="387">
        <f t="shared" si="2847"/>
        <v>0</v>
      </c>
      <c r="DL263" s="388">
        <v>0.36319999999999997</v>
      </c>
      <c r="DM263" s="389">
        <f t="shared" si="2848"/>
        <v>0</v>
      </c>
      <c r="DN263" s="390">
        <f t="shared" si="2849"/>
        <v>0</v>
      </c>
      <c r="DO263" s="391"/>
      <c r="DP263" s="384">
        <v>15.0</v>
      </c>
      <c r="DQ263" s="385" t="s">
        <v>164</v>
      </c>
      <c r="DR263" s="386" t="s">
        <v>132</v>
      </c>
      <c r="DS263" s="386" t="s">
        <v>150</v>
      </c>
      <c r="DT263" s="387" t="str">
        <f>ADHK!DT263</f>
        <v/>
      </c>
      <c r="DU263" s="387"/>
      <c r="DV263" s="387">
        <f t="shared" si="2850"/>
        <v>0</v>
      </c>
      <c r="DW263" s="388"/>
      <c r="DX263" s="387">
        <f t="shared" si="2851"/>
        <v>0</v>
      </c>
      <c r="DY263" s="388"/>
      <c r="DZ263" s="387"/>
      <c r="EA263" s="387">
        <f t="shared" si="2852"/>
        <v>0</v>
      </c>
      <c r="EB263" s="387">
        <f t="shared" si="2853"/>
        <v>0</v>
      </c>
      <c r="EC263" s="388">
        <v>0.36319999999999997</v>
      </c>
      <c r="ED263" s="389">
        <f t="shared" si="2854"/>
        <v>0</v>
      </c>
      <c r="EE263" s="390">
        <f t="shared" si="2855"/>
        <v>0</v>
      </c>
      <c r="EF263" s="391"/>
      <c r="EG263" s="384">
        <v>15.0</v>
      </c>
      <c r="EH263" s="385" t="s">
        <v>164</v>
      </c>
      <c r="EI263" s="386" t="s">
        <v>132</v>
      </c>
      <c r="EJ263" s="386" t="s">
        <v>150</v>
      </c>
      <c r="EK263" s="387" t="str">
        <f>ADHK!EK263</f>
        <v/>
      </c>
      <c r="EL263" s="387"/>
      <c r="EM263" s="387">
        <f t="shared" si="2856"/>
        <v>0</v>
      </c>
      <c r="EN263" s="388"/>
      <c r="EO263" s="387">
        <f t="shared" si="2857"/>
        <v>0</v>
      </c>
      <c r="EP263" s="388"/>
      <c r="EQ263" s="387"/>
      <c r="ER263" s="387">
        <f t="shared" si="2858"/>
        <v>0</v>
      </c>
      <c r="ES263" s="387">
        <f t="shared" si="2859"/>
        <v>0</v>
      </c>
      <c r="ET263" s="388">
        <v>0.36319999999999997</v>
      </c>
      <c r="EU263" s="389">
        <f t="shared" si="2860"/>
        <v>0</v>
      </c>
      <c r="EV263" s="390">
        <f t="shared" si="2861"/>
        <v>0</v>
      </c>
      <c r="EW263" s="391"/>
      <c r="EX263" s="384">
        <v>15.0</v>
      </c>
      <c r="EY263" s="385" t="s">
        <v>164</v>
      </c>
      <c r="EZ263" s="386" t="s">
        <v>132</v>
      </c>
      <c r="FA263" s="386" t="s">
        <v>150</v>
      </c>
      <c r="FB263" s="387" t="str">
        <f>ADHK!FB263</f>
        <v/>
      </c>
      <c r="FC263" s="387"/>
      <c r="FD263" s="387">
        <f t="shared" si="2862"/>
        <v>0</v>
      </c>
      <c r="FE263" s="388"/>
      <c r="FF263" s="387">
        <f t="shared" si="2863"/>
        <v>0</v>
      </c>
      <c r="FG263" s="388"/>
      <c r="FH263" s="387"/>
      <c r="FI263" s="387">
        <f t="shared" si="2864"/>
        <v>0</v>
      </c>
      <c r="FJ263" s="387">
        <f t="shared" si="2865"/>
        <v>0</v>
      </c>
      <c r="FK263" s="388">
        <v>0.36319999999999997</v>
      </c>
      <c r="FL263" s="389">
        <f t="shared" si="2866"/>
        <v>0</v>
      </c>
      <c r="FM263" s="390">
        <f t="shared" si="2867"/>
        <v>0</v>
      </c>
      <c r="FN263" s="391"/>
      <c r="FO263" s="384">
        <v>15.0</v>
      </c>
      <c r="FP263" s="385" t="s">
        <v>164</v>
      </c>
      <c r="FQ263" s="386" t="s">
        <v>132</v>
      </c>
      <c r="FR263" s="386" t="s">
        <v>150</v>
      </c>
      <c r="FS263" s="387" t="str">
        <f>ADHK!FS263</f>
        <v/>
      </c>
      <c r="FT263" s="387"/>
      <c r="FU263" s="387">
        <f t="shared" si="2868"/>
        <v>0</v>
      </c>
      <c r="FV263" s="388"/>
      <c r="FW263" s="387">
        <f t="shared" si="2869"/>
        <v>0</v>
      </c>
      <c r="FX263" s="388"/>
      <c r="FY263" s="387"/>
      <c r="FZ263" s="387">
        <f t="shared" si="2870"/>
        <v>0</v>
      </c>
      <c r="GA263" s="387">
        <f t="shared" si="2871"/>
        <v>0</v>
      </c>
      <c r="GB263" s="388">
        <v>0.36319999999999997</v>
      </c>
      <c r="GC263" s="389">
        <f t="shared" si="2872"/>
        <v>0</v>
      </c>
      <c r="GD263" s="390">
        <f t="shared" si="2873"/>
        <v>0</v>
      </c>
      <c r="GE263" s="391"/>
      <c r="GF263" s="384">
        <v>15.0</v>
      </c>
      <c r="GG263" s="385" t="s">
        <v>164</v>
      </c>
      <c r="GH263" s="386" t="s">
        <v>132</v>
      </c>
      <c r="GI263" s="386" t="s">
        <v>150</v>
      </c>
      <c r="GJ263" s="387" t="str">
        <f>ADHK!GJ263</f>
        <v/>
      </c>
      <c r="GK263" s="387"/>
      <c r="GL263" s="387">
        <f t="shared" si="2874"/>
        <v>0</v>
      </c>
      <c r="GM263" s="388"/>
      <c r="GN263" s="387">
        <f t="shared" si="2875"/>
        <v>0</v>
      </c>
      <c r="GO263" s="388"/>
      <c r="GP263" s="387"/>
      <c r="GQ263" s="387">
        <f t="shared" si="2876"/>
        <v>0</v>
      </c>
      <c r="GR263" s="387">
        <f t="shared" si="2877"/>
        <v>0</v>
      </c>
      <c r="GS263" s="388">
        <v>0.36319999999999997</v>
      </c>
      <c r="GT263" s="389">
        <f t="shared" si="2878"/>
        <v>0</v>
      </c>
      <c r="GU263" s="390">
        <f t="shared" si="2879"/>
        <v>0</v>
      </c>
      <c r="GV263" s="391"/>
      <c r="GW263" s="384">
        <v>15.0</v>
      </c>
      <c r="GX263" s="385" t="s">
        <v>164</v>
      </c>
      <c r="GY263" s="386" t="s">
        <v>132</v>
      </c>
      <c r="GZ263" s="386" t="s">
        <v>150</v>
      </c>
      <c r="HA263" s="387" t="str">
        <f>ADHK!HA263</f>
        <v/>
      </c>
      <c r="HB263" s="387"/>
      <c r="HC263" s="387">
        <f t="shared" si="2880"/>
        <v>0</v>
      </c>
      <c r="HD263" s="388"/>
      <c r="HE263" s="387">
        <f t="shared" si="2881"/>
        <v>0</v>
      </c>
      <c r="HF263" s="388"/>
      <c r="HG263" s="387"/>
      <c r="HH263" s="387">
        <f t="shared" si="2882"/>
        <v>0</v>
      </c>
      <c r="HI263" s="387">
        <f t="shared" si="2883"/>
        <v>0</v>
      </c>
      <c r="HJ263" s="388">
        <v>0.36319999999999997</v>
      </c>
      <c r="HK263" s="389">
        <f t="shared" si="2884"/>
        <v>0</v>
      </c>
      <c r="HL263" s="390">
        <f t="shared" si="2885"/>
        <v>0</v>
      </c>
      <c r="HM263" s="391"/>
      <c r="HN263" s="384">
        <v>15.0</v>
      </c>
      <c r="HO263" s="385" t="s">
        <v>164</v>
      </c>
      <c r="HP263" s="386" t="s">
        <v>132</v>
      </c>
      <c r="HQ263" s="386" t="s">
        <v>150</v>
      </c>
      <c r="HR263" s="387" t="str">
        <f>ADHK!HR263</f>
        <v/>
      </c>
      <c r="HS263" s="387"/>
      <c r="HT263" s="387">
        <f t="shared" si="2886"/>
        <v>0</v>
      </c>
      <c r="HU263" s="388"/>
      <c r="HV263" s="387">
        <f t="shared" si="2887"/>
        <v>0</v>
      </c>
      <c r="HW263" s="388"/>
      <c r="HX263" s="387"/>
      <c r="HY263" s="387">
        <f t="shared" si="2888"/>
        <v>0</v>
      </c>
      <c r="HZ263" s="387">
        <f t="shared" si="2889"/>
        <v>0</v>
      </c>
      <c r="IA263" s="388">
        <v>0.36319999999999997</v>
      </c>
      <c r="IB263" s="389">
        <f t="shared" si="2890"/>
        <v>0</v>
      </c>
      <c r="IC263" s="390">
        <f t="shared" si="2891"/>
        <v>0</v>
      </c>
      <c r="ID263" s="391"/>
      <c r="IE263" s="384">
        <v>15.0</v>
      </c>
      <c r="IF263" s="385" t="s">
        <v>164</v>
      </c>
      <c r="IG263" s="386" t="s">
        <v>132</v>
      </c>
      <c r="IH263" s="386" t="s">
        <v>150</v>
      </c>
      <c r="II263" s="387" t="str">
        <f>ADHK!II263</f>
        <v/>
      </c>
      <c r="IJ263" s="387"/>
      <c r="IK263" s="387">
        <f t="shared" si="2892"/>
        <v>0</v>
      </c>
      <c r="IL263" s="388"/>
      <c r="IM263" s="387">
        <f t="shared" si="2893"/>
        <v>0</v>
      </c>
      <c r="IN263" s="388"/>
      <c r="IO263" s="387"/>
      <c r="IP263" s="387">
        <f t="shared" si="2894"/>
        <v>0</v>
      </c>
      <c r="IQ263" s="387">
        <f t="shared" si="2895"/>
        <v>0</v>
      </c>
      <c r="IR263" s="388">
        <v>0.36319999999999997</v>
      </c>
      <c r="IS263" s="389">
        <f t="shared" si="2896"/>
        <v>0</v>
      </c>
      <c r="IT263" s="390">
        <f t="shared" si="2897"/>
        <v>0</v>
      </c>
      <c r="IU263" s="391"/>
      <c r="IV263" s="384">
        <v>15.0</v>
      </c>
      <c r="IW263" s="385" t="s">
        <v>164</v>
      </c>
      <c r="IX263" s="386" t="s">
        <v>132</v>
      </c>
      <c r="IY263" s="386" t="s">
        <v>150</v>
      </c>
      <c r="IZ263" s="387" t="str">
        <f>ADHK!IZ263</f>
        <v/>
      </c>
      <c r="JA263" s="387"/>
      <c r="JB263" s="387">
        <f t="shared" si="2898"/>
        <v>0</v>
      </c>
      <c r="JC263" s="388"/>
      <c r="JD263" s="387">
        <f t="shared" si="2899"/>
        <v>0</v>
      </c>
      <c r="JE263" s="388"/>
      <c r="JF263" s="387"/>
      <c r="JG263" s="387">
        <f t="shared" si="2900"/>
        <v>0</v>
      </c>
      <c r="JH263" s="387">
        <f t="shared" si="2901"/>
        <v>0</v>
      </c>
      <c r="JI263" s="388">
        <v>0.36319999999999997</v>
      </c>
      <c r="JJ263" s="389">
        <f t="shared" si="2902"/>
        <v>0</v>
      </c>
      <c r="JK263" s="390">
        <f t="shared" si="2903"/>
        <v>0</v>
      </c>
      <c r="JL263" s="391"/>
      <c r="JM263" s="384">
        <v>15.0</v>
      </c>
      <c r="JN263" s="385" t="s">
        <v>164</v>
      </c>
      <c r="JO263" s="386" t="s">
        <v>132</v>
      </c>
      <c r="JP263" s="386" t="s">
        <v>150</v>
      </c>
      <c r="JQ263" s="387" t="str">
        <f>ADHK!JQ263</f>
        <v/>
      </c>
      <c r="JR263" s="387"/>
      <c r="JS263" s="387">
        <f t="shared" si="2904"/>
        <v>0</v>
      </c>
      <c r="JT263" s="388"/>
      <c r="JU263" s="387">
        <f t="shared" si="2905"/>
        <v>0</v>
      </c>
      <c r="JV263" s="388"/>
      <c r="JW263" s="387"/>
      <c r="JX263" s="387">
        <f t="shared" si="2906"/>
        <v>0</v>
      </c>
      <c r="JY263" s="387">
        <f t="shared" si="2907"/>
        <v>0</v>
      </c>
      <c r="JZ263" s="388">
        <v>0.36319999999999997</v>
      </c>
      <c r="KA263" s="389">
        <f t="shared" si="2908"/>
        <v>0</v>
      </c>
      <c r="KB263" s="390">
        <f t="shared" si="2909"/>
        <v>0</v>
      </c>
      <c r="KC263" s="391"/>
      <c r="KD263" s="384">
        <v>15.0</v>
      </c>
      <c r="KE263" s="385" t="s">
        <v>164</v>
      </c>
      <c r="KF263" s="386" t="s">
        <v>132</v>
      </c>
      <c r="KG263" s="386" t="s">
        <v>150</v>
      </c>
      <c r="KH263" s="387" t="str">
        <f>ADHK!KH263</f>
        <v/>
      </c>
      <c r="KI263" s="387"/>
      <c r="KJ263" s="387">
        <f t="shared" si="2910"/>
        <v>0</v>
      </c>
      <c r="KK263" s="388"/>
      <c r="KL263" s="387">
        <f t="shared" si="2911"/>
        <v>0</v>
      </c>
      <c r="KM263" s="388"/>
      <c r="KN263" s="387"/>
      <c r="KO263" s="387">
        <f t="shared" si="2912"/>
        <v>0</v>
      </c>
      <c r="KP263" s="387">
        <f t="shared" si="2913"/>
        <v>0</v>
      </c>
      <c r="KQ263" s="388">
        <v>0.36319999999999997</v>
      </c>
      <c r="KR263" s="389">
        <f t="shared" si="2914"/>
        <v>0</v>
      </c>
      <c r="KS263" s="390">
        <f t="shared" si="2915"/>
        <v>0</v>
      </c>
      <c r="KT263" s="391"/>
      <c r="KU263" s="392"/>
    </row>
    <row r="264" ht="15.75" customHeight="1">
      <c r="A264" s="384">
        <v>16.0</v>
      </c>
      <c r="B264" s="385" t="s">
        <v>165</v>
      </c>
      <c r="C264" s="386" t="s">
        <v>132</v>
      </c>
      <c r="D264" s="386" t="s">
        <v>150</v>
      </c>
      <c r="E264" s="387" t="str">
        <f>ADHK!E264</f>
        <v/>
      </c>
      <c r="F264" s="387" t="str">
        <f>ADHK!F264</f>
        <v/>
      </c>
      <c r="G264" s="387">
        <f t="shared" si="2808"/>
        <v>0</v>
      </c>
      <c r="H264" s="388"/>
      <c r="I264" s="387">
        <f t="shared" si="2809"/>
        <v>0</v>
      </c>
      <c r="J264" s="388"/>
      <c r="K264" s="387"/>
      <c r="L264" s="387">
        <f t="shared" si="2810"/>
        <v>0</v>
      </c>
      <c r="M264" s="387">
        <f t="shared" si="2811"/>
        <v>0</v>
      </c>
      <c r="N264" s="388">
        <v>0.36319999999999997</v>
      </c>
      <c r="O264" s="389">
        <f t="shared" si="2812"/>
        <v>0</v>
      </c>
      <c r="P264" s="390">
        <f t="shared" si="2813"/>
        <v>0</v>
      </c>
      <c r="Q264" s="391"/>
      <c r="R264" s="384">
        <v>16.0</v>
      </c>
      <c r="S264" s="385" t="s">
        <v>165</v>
      </c>
      <c r="T264" s="386" t="s">
        <v>132</v>
      </c>
      <c r="U264" s="386" t="s">
        <v>150</v>
      </c>
      <c r="V264" s="387" t="str">
        <f>ADHK!V264</f>
        <v/>
      </c>
      <c r="W264" s="387"/>
      <c r="X264" s="387">
        <f t="shared" si="2814"/>
        <v>0</v>
      </c>
      <c r="Y264" s="388"/>
      <c r="Z264" s="387">
        <f t="shared" si="2815"/>
        <v>0</v>
      </c>
      <c r="AA264" s="388"/>
      <c r="AB264" s="387"/>
      <c r="AC264" s="387">
        <f t="shared" si="2816"/>
        <v>0</v>
      </c>
      <c r="AD264" s="387">
        <f t="shared" si="2817"/>
        <v>0</v>
      </c>
      <c r="AE264" s="388">
        <v>0.36319999999999997</v>
      </c>
      <c r="AF264" s="389">
        <f t="shared" si="2818"/>
        <v>0</v>
      </c>
      <c r="AG264" s="390">
        <f t="shared" si="2819"/>
        <v>0</v>
      </c>
      <c r="AH264" s="391"/>
      <c r="AI264" s="384">
        <v>16.0</v>
      </c>
      <c r="AJ264" s="385" t="s">
        <v>165</v>
      </c>
      <c r="AK264" s="386" t="s">
        <v>132</v>
      </c>
      <c r="AL264" s="386" t="s">
        <v>150</v>
      </c>
      <c r="AM264" s="387" t="str">
        <f>ADHK!AM264</f>
        <v/>
      </c>
      <c r="AN264" s="387"/>
      <c r="AO264" s="387">
        <f t="shared" si="2820"/>
        <v>0</v>
      </c>
      <c r="AP264" s="388"/>
      <c r="AQ264" s="387">
        <f t="shared" si="2821"/>
        <v>0</v>
      </c>
      <c r="AR264" s="388"/>
      <c r="AS264" s="387"/>
      <c r="AT264" s="387">
        <f t="shared" si="2822"/>
        <v>0</v>
      </c>
      <c r="AU264" s="387">
        <f t="shared" si="2823"/>
        <v>0</v>
      </c>
      <c r="AV264" s="388">
        <v>0.36319999999999997</v>
      </c>
      <c r="AW264" s="389">
        <f t="shared" si="2824"/>
        <v>0</v>
      </c>
      <c r="AX264" s="390">
        <f t="shared" si="2825"/>
        <v>0</v>
      </c>
      <c r="AY264" s="391"/>
      <c r="AZ264" s="384">
        <v>16.0</v>
      </c>
      <c r="BA264" s="385" t="s">
        <v>165</v>
      </c>
      <c r="BB264" s="386" t="s">
        <v>132</v>
      </c>
      <c r="BC264" s="386" t="s">
        <v>150</v>
      </c>
      <c r="BD264" s="387" t="str">
        <f>ADHK!BD264</f>
        <v/>
      </c>
      <c r="BE264" s="387"/>
      <c r="BF264" s="387">
        <f t="shared" si="2826"/>
        <v>0</v>
      </c>
      <c r="BG264" s="388"/>
      <c r="BH264" s="387">
        <f t="shared" si="2827"/>
        <v>0</v>
      </c>
      <c r="BI264" s="388"/>
      <c r="BJ264" s="387"/>
      <c r="BK264" s="387">
        <f t="shared" si="2828"/>
        <v>0</v>
      </c>
      <c r="BL264" s="387">
        <f t="shared" si="2829"/>
        <v>0</v>
      </c>
      <c r="BM264" s="388">
        <v>0.36319999999999997</v>
      </c>
      <c r="BN264" s="389">
        <f t="shared" si="2830"/>
        <v>0</v>
      </c>
      <c r="BO264" s="390">
        <f t="shared" si="2831"/>
        <v>0</v>
      </c>
      <c r="BP264" s="391"/>
      <c r="BQ264" s="384">
        <v>16.0</v>
      </c>
      <c r="BR264" s="385" t="s">
        <v>165</v>
      </c>
      <c r="BS264" s="386" t="s">
        <v>132</v>
      </c>
      <c r="BT264" s="386" t="s">
        <v>150</v>
      </c>
      <c r="BU264" s="387" t="str">
        <f>ADHK!BU264</f>
        <v/>
      </c>
      <c r="BV264" s="387"/>
      <c r="BW264" s="387">
        <f t="shared" si="2832"/>
        <v>0</v>
      </c>
      <c r="BX264" s="388"/>
      <c r="BY264" s="387">
        <f t="shared" si="2833"/>
        <v>0</v>
      </c>
      <c r="BZ264" s="388"/>
      <c r="CA264" s="387"/>
      <c r="CB264" s="387">
        <f t="shared" si="2834"/>
        <v>0</v>
      </c>
      <c r="CC264" s="387">
        <f t="shared" si="2835"/>
        <v>0</v>
      </c>
      <c r="CD264" s="388">
        <v>0.36319999999999997</v>
      </c>
      <c r="CE264" s="389">
        <f t="shared" si="2836"/>
        <v>0</v>
      </c>
      <c r="CF264" s="390">
        <f t="shared" si="2837"/>
        <v>0</v>
      </c>
      <c r="CG264" s="391"/>
      <c r="CH264" s="384">
        <v>16.0</v>
      </c>
      <c r="CI264" s="385" t="s">
        <v>165</v>
      </c>
      <c r="CJ264" s="386" t="s">
        <v>132</v>
      </c>
      <c r="CK264" s="386" t="s">
        <v>150</v>
      </c>
      <c r="CL264" s="387" t="str">
        <f>ADHK!CL264</f>
        <v/>
      </c>
      <c r="CM264" s="387"/>
      <c r="CN264" s="387">
        <f t="shared" si="2838"/>
        <v>0</v>
      </c>
      <c r="CO264" s="388"/>
      <c r="CP264" s="387">
        <f t="shared" si="2839"/>
        <v>0</v>
      </c>
      <c r="CQ264" s="388"/>
      <c r="CR264" s="387"/>
      <c r="CS264" s="387">
        <f t="shared" si="2840"/>
        <v>0</v>
      </c>
      <c r="CT264" s="387">
        <f t="shared" si="2841"/>
        <v>0</v>
      </c>
      <c r="CU264" s="388">
        <v>0.36319999999999997</v>
      </c>
      <c r="CV264" s="389">
        <f t="shared" si="2842"/>
        <v>0</v>
      </c>
      <c r="CW264" s="390">
        <f t="shared" si="2843"/>
        <v>0</v>
      </c>
      <c r="CX264" s="391"/>
      <c r="CY264" s="384">
        <v>16.0</v>
      </c>
      <c r="CZ264" s="385" t="s">
        <v>165</v>
      </c>
      <c r="DA264" s="386" t="s">
        <v>132</v>
      </c>
      <c r="DB264" s="386" t="s">
        <v>150</v>
      </c>
      <c r="DC264" s="387" t="str">
        <f>ADHK!DC264</f>
        <v/>
      </c>
      <c r="DD264" s="387"/>
      <c r="DE264" s="387">
        <f t="shared" si="2844"/>
        <v>0</v>
      </c>
      <c r="DF264" s="388"/>
      <c r="DG264" s="387">
        <f t="shared" si="2845"/>
        <v>0</v>
      </c>
      <c r="DH264" s="388"/>
      <c r="DI264" s="387"/>
      <c r="DJ264" s="387">
        <f t="shared" si="2846"/>
        <v>0</v>
      </c>
      <c r="DK264" s="387">
        <f t="shared" si="2847"/>
        <v>0</v>
      </c>
      <c r="DL264" s="388">
        <v>0.36319999999999997</v>
      </c>
      <c r="DM264" s="389">
        <f t="shared" si="2848"/>
        <v>0</v>
      </c>
      <c r="DN264" s="390">
        <f t="shared" si="2849"/>
        <v>0</v>
      </c>
      <c r="DO264" s="391"/>
      <c r="DP264" s="384">
        <v>16.0</v>
      </c>
      <c r="DQ264" s="385" t="s">
        <v>165</v>
      </c>
      <c r="DR264" s="386" t="s">
        <v>132</v>
      </c>
      <c r="DS264" s="386" t="s">
        <v>150</v>
      </c>
      <c r="DT264" s="387" t="str">
        <f>ADHK!DT264</f>
        <v/>
      </c>
      <c r="DU264" s="387"/>
      <c r="DV264" s="387">
        <f t="shared" si="2850"/>
        <v>0</v>
      </c>
      <c r="DW264" s="388"/>
      <c r="DX264" s="387">
        <f t="shared" si="2851"/>
        <v>0</v>
      </c>
      <c r="DY264" s="388"/>
      <c r="DZ264" s="387"/>
      <c r="EA264" s="387">
        <f t="shared" si="2852"/>
        <v>0</v>
      </c>
      <c r="EB264" s="387">
        <f t="shared" si="2853"/>
        <v>0</v>
      </c>
      <c r="EC264" s="388">
        <v>0.36319999999999997</v>
      </c>
      <c r="ED264" s="389">
        <f t="shared" si="2854"/>
        <v>0</v>
      </c>
      <c r="EE264" s="390">
        <f t="shared" si="2855"/>
        <v>0</v>
      </c>
      <c r="EF264" s="391"/>
      <c r="EG264" s="384">
        <v>16.0</v>
      </c>
      <c r="EH264" s="385" t="s">
        <v>165</v>
      </c>
      <c r="EI264" s="386" t="s">
        <v>132</v>
      </c>
      <c r="EJ264" s="386" t="s">
        <v>150</v>
      </c>
      <c r="EK264" s="387" t="str">
        <f>ADHK!EK264</f>
        <v/>
      </c>
      <c r="EL264" s="387"/>
      <c r="EM264" s="387">
        <f t="shared" si="2856"/>
        <v>0</v>
      </c>
      <c r="EN264" s="388"/>
      <c r="EO264" s="387">
        <f t="shared" si="2857"/>
        <v>0</v>
      </c>
      <c r="EP264" s="388"/>
      <c r="EQ264" s="387"/>
      <c r="ER264" s="387">
        <f t="shared" si="2858"/>
        <v>0</v>
      </c>
      <c r="ES264" s="387">
        <f t="shared" si="2859"/>
        <v>0</v>
      </c>
      <c r="ET264" s="388">
        <v>0.36319999999999997</v>
      </c>
      <c r="EU264" s="389">
        <f t="shared" si="2860"/>
        <v>0</v>
      </c>
      <c r="EV264" s="390">
        <f t="shared" si="2861"/>
        <v>0</v>
      </c>
      <c r="EW264" s="391"/>
      <c r="EX264" s="384">
        <v>16.0</v>
      </c>
      <c r="EY264" s="385" t="s">
        <v>165</v>
      </c>
      <c r="EZ264" s="386" t="s">
        <v>132</v>
      </c>
      <c r="FA264" s="386" t="s">
        <v>150</v>
      </c>
      <c r="FB264" s="387" t="str">
        <f>ADHK!FB264</f>
        <v/>
      </c>
      <c r="FC264" s="387"/>
      <c r="FD264" s="387">
        <f t="shared" si="2862"/>
        <v>0</v>
      </c>
      <c r="FE264" s="388"/>
      <c r="FF264" s="387">
        <f t="shared" si="2863"/>
        <v>0</v>
      </c>
      <c r="FG264" s="388"/>
      <c r="FH264" s="387"/>
      <c r="FI264" s="387">
        <f t="shared" si="2864"/>
        <v>0</v>
      </c>
      <c r="FJ264" s="387">
        <f t="shared" si="2865"/>
        <v>0</v>
      </c>
      <c r="FK264" s="388">
        <v>0.36319999999999997</v>
      </c>
      <c r="FL264" s="389">
        <f t="shared" si="2866"/>
        <v>0</v>
      </c>
      <c r="FM264" s="390">
        <f t="shared" si="2867"/>
        <v>0</v>
      </c>
      <c r="FN264" s="391"/>
      <c r="FO264" s="384">
        <v>16.0</v>
      </c>
      <c r="FP264" s="385" t="s">
        <v>165</v>
      </c>
      <c r="FQ264" s="386" t="s">
        <v>132</v>
      </c>
      <c r="FR264" s="386" t="s">
        <v>150</v>
      </c>
      <c r="FS264" s="387" t="str">
        <f>ADHK!FS264</f>
        <v/>
      </c>
      <c r="FT264" s="387"/>
      <c r="FU264" s="387">
        <f t="shared" si="2868"/>
        <v>0</v>
      </c>
      <c r="FV264" s="388"/>
      <c r="FW264" s="387">
        <f t="shared" si="2869"/>
        <v>0</v>
      </c>
      <c r="FX264" s="388"/>
      <c r="FY264" s="387"/>
      <c r="FZ264" s="387">
        <f t="shared" si="2870"/>
        <v>0</v>
      </c>
      <c r="GA264" s="387">
        <f t="shared" si="2871"/>
        <v>0</v>
      </c>
      <c r="GB264" s="388">
        <v>0.36319999999999997</v>
      </c>
      <c r="GC264" s="389">
        <f t="shared" si="2872"/>
        <v>0</v>
      </c>
      <c r="GD264" s="390">
        <f t="shared" si="2873"/>
        <v>0</v>
      </c>
      <c r="GE264" s="391"/>
      <c r="GF264" s="384">
        <v>16.0</v>
      </c>
      <c r="GG264" s="385" t="s">
        <v>165</v>
      </c>
      <c r="GH264" s="386" t="s">
        <v>132</v>
      </c>
      <c r="GI264" s="386" t="s">
        <v>150</v>
      </c>
      <c r="GJ264" s="387" t="str">
        <f>ADHK!GJ264</f>
        <v/>
      </c>
      <c r="GK264" s="387"/>
      <c r="GL264" s="387">
        <f t="shared" si="2874"/>
        <v>0</v>
      </c>
      <c r="GM264" s="388"/>
      <c r="GN264" s="387">
        <f t="shared" si="2875"/>
        <v>0</v>
      </c>
      <c r="GO264" s="388"/>
      <c r="GP264" s="387"/>
      <c r="GQ264" s="387">
        <f t="shared" si="2876"/>
        <v>0</v>
      </c>
      <c r="GR264" s="387">
        <f t="shared" si="2877"/>
        <v>0</v>
      </c>
      <c r="GS264" s="388">
        <v>0.36319999999999997</v>
      </c>
      <c r="GT264" s="389">
        <f t="shared" si="2878"/>
        <v>0</v>
      </c>
      <c r="GU264" s="390">
        <f t="shared" si="2879"/>
        <v>0</v>
      </c>
      <c r="GV264" s="391"/>
      <c r="GW264" s="384">
        <v>16.0</v>
      </c>
      <c r="GX264" s="385" t="s">
        <v>165</v>
      </c>
      <c r="GY264" s="386" t="s">
        <v>132</v>
      </c>
      <c r="GZ264" s="386" t="s">
        <v>150</v>
      </c>
      <c r="HA264" s="387" t="str">
        <f>ADHK!HA264</f>
        <v/>
      </c>
      <c r="HB264" s="387"/>
      <c r="HC264" s="387">
        <f t="shared" si="2880"/>
        <v>0</v>
      </c>
      <c r="HD264" s="388"/>
      <c r="HE264" s="387">
        <f t="shared" si="2881"/>
        <v>0</v>
      </c>
      <c r="HF264" s="388"/>
      <c r="HG264" s="387"/>
      <c r="HH264" s="387">
        <f t="shared" si="2882"/>
        <v>0</v>
      </c>
      <c r="HI264" s="387">
        <f t="shared" si="2883"/>
        <v>0</v>
      </c>
      <c r="HJ264" s="388">
        <v>0.36319999999999997</v>
      </c>
      <c r="HK264" s="389">
        <f t="shared" si="2884"/>
        <v>0</v>
      </c>
      <c r="HL264" s="390">
        <f t="shared" si="2885"/>
        <v>0</v>
      </c>
      <c r="HM264" s="391"/>
      <c r="HN264" s="384">
        <v>16.0</v>
      </c>
      <c r="HO264" s="385" t="s">
        <v>165</v>
      </c>
      <c r="HP264" s="386" t="s">
        <v>132</v>
      </c>
      <c r="HQ264" s="386" t="s">
        <v>150</v>
      </c>
      <c r="HR264" s="387" t="str">
        <f>ADHK!HR264</f>
        <v/>
      </c>
      <c r="HS264" s="387"/>
      <c r="HT264" s="387">
        <f t="shared" si="2886"/>
        <v>0</v>
      </c>
      <c r="HU264" s="388"/>
      <c r="HV264" s="387">
        <f t="shared" si="2887"/>
        <v>0</v>
      </c>
      <c r="HW264" s="388"/>
      <c r="HX264" s="387"/>
      <c r="HY264" s="387">
        <f t="shared" si="2888"/>
        <v>0</v>
      </c>
      <c r="HZ264" s="387">
        <f t="shared" si="2889"/>
        <v>0</v>
      </c>
      <c r="IA264" s="388">
        <v>0.36319999999999997</v>
      </c>
      <c r="IB264" s="389">
        <f t="shared" si="2890"/>
        <v>0</v>
      </c>
      <c r="IC264" s="390">
        <f t="shared" si="2891"/>
        <v>0</v>
      </c>
      <c r="ID264" s="391"/>
      <c r="IE264" s="384">
        <v>16.0</v>
      </c>
      <c r="IF264" s="385" t="s">
        <v>165</v>
      </c>
      <c r="IG264" s="386" t="s">
        <v>132</v>
      </c>
      <c r="IH264" s="386" t="s">
        <v>150</v>
      </c>
      <c r="II264" s="387" t="str">
        <f>ADHK!II264</f>
        <v/>
      </c>
      <c r="IJ264" s="387"/>
      <c r="IK264" s="387">
        <f t="shared" si="2892"/>
        <v>0</v>
      </c>
      <c r="IL264" s="388"/>
      <c r="IM264" s="387">
        <f t="shared" si="2893"/>
        <v>0</v>
      </c>
      <c r="IN264" s="388"/>
      <c r="IO264" s="387"/>
      <c r="IP264" s="387">
        <f t="shared" si="2894"/>
        <v>0</v>
      </c>
      <c r="IQ264" s="387">
        <f t="shared" si="2895"/>
        <v>0</v>
      </c>
      <c r="IR264" s="388">
        <v>0.36319999999999997</v>
      </c>
      <c r="IS264" s="389">
        <f t="shared" si="2896"/>
        <v>0</v>
      </c>
      <c r="IT264" s="390">
        <f t="shared" si="2897"/>
        <v>0</v>
      </c>
      <c r="IU264" s="391"/>
      <c r="IV264" s="384">
        <v>16.0</v>
      </c>
      <c r="IW264" s="385" t="s">
        <v>165</v>
      </c>
      <c r="IX264" s="386" t="s">
        <v>132</v>
      </c>
      <c r="IY264" s="386" t="s">
        <v>150</v>
      </c>
      <c r="IZ264" s="387" t="str">
        <f>ADHK!IZ264</f>
        <v/>
      </c>
      <c r="JA264" s="387"/>
      <c r="JB264" s="387">
        <f t="shared" si="2898"/>
        <v>0</v>
      </c>
      <c r="JC264" s="388"/>
      <c r="JD264" s="387">
        <f t="shared" si="2899"/>
        <v>0</v>
      </c>
      <c r="JE264" s="388"/>
      <c r="JF264" s="387"/>
      <c r="JG264" s="387">
        <f t="shared" si="2900"/>
        <v>0</v>
      </c>
      <c r="JH264" s="387">
        <f t="shared" si="2901"/>
        <v>0</v>
      </c>
      <c r="JI264" s="388">
        <v>0.36319999999999997</v>
      </c>
      <c r="JJ264" s="389">
        <f t="shared" si="2902"/>
        <v>0</v>
      </c>
      <c r="JK264" s="390">
        <f t="shared" si="2903"/>
        <v>0</v>
      </c>
      <c r="JL264" s="391"/>
      <c r="JM264" s="384">
        <v>16.0</v>
      </c>
      <c r="JN264" s="385" t="s">
        <v>165</v>
      </c>
      <c r="JO264" s="386" t="s">
        <v>132</v>
      </c>
      <c r="JP264" s="386" t="s">
        <v>150</v>
      </c>
      <c r="JQ264" s="387" t="str">
        <f>ADHK!JQ264</f>
        <v/>
      </c>
      <c r="JR264" s="387"/>
      <c r="JS264" s="387">
        <f t="shared" si="2904"/>
        <v>0</v>
      </c>
      <c r="JT264" s="388"/>
      <c r="JU264" s="387">
        <f t="shared" si="2905"/>
        <v>0</v>
      </c>
      <c r="JV264" s="388"/>
      <c r="JW264" s="387"/>
      <c r="JX264" s="387">
        <f t="shared" si="2906"/>
        <v>0</v>
      </c>
      <c r="JY264" s="387">
        <f t="shared" si="2907"/>
        <v>0</v>
      </c>
      <c r="JZ264" s="388">
        <v>0.36319999999999997</v>
      </c>
      <c r="KA264" s="389">
        <f t="shared" si="2908"/>
        <v>0</v>
      </c>
      <c r="KB264" s="390">
        <f t="shared" si="2909"/>
        <v>0</v>
      </c>
      <c r="KC264" s="391"/>
      <c r="KD264" s="384">
        <v>16.0</v>
      </c>
      <c r="KE264" s="385" t="s">
        <v>165</v>
      </c>
      <c r="KF264" s="386" t="s">
        <v>132</v>
      </c>
      <c r="KG264" s="386" t="s">
        <v>150</v>
      </c>
      <c r="KH264" s="387" t="str">
        <f>ADHK!KH264</f>
        <v/>
      </c>
      <c r="KI264" s="387"/>
      <c r="KJ264" s="387">
        <f t="shared" si="2910"/>
        <v>0</v>
      </c>
      <c r="KK264" s="388"/>
      <c r="KL264" s="387">
        <f t="shared" si="2911"/>
        <v>0</v>
      </c>
      <c r="KM264" s="388"/>
      <c r="KN264" s="387"/>
      <c r="KO264" s="387">
        <f t="shared" si="2912"/>
        <v>0</v>
      </c>
      <c r="KP264" s="387">
        <f t="shared" si="2913"/>
        <v>0</v>
      </c>
      <c r="KQ264" s="388">
        <v>0.36319999999999997</v>
      </c>
      <c r="KR264" s="389">
        <f t="shared" si="2914"/>
        <v>0</v>
      </c>
      <c r="KS264" s="390">
        <f t="shared" si="2915"/>
        <v>0</v>
      </c>
      <c r="KT264" s="391"/>
      <c r="KU264" s="392"/>
    </row>
    <row r="265" ht="15.75" customHeight="1">
      <c r="A265" s="384">
        <v>17.0</v>
      </c>
      <c r="B265" s="385" t="s">
        <v>166</v>
      </c>
      <c r="C265" s="386" t="s">
        <v>132</v>
      </c>
      <c r="D265" s="386" t="s">
        <v>150</v>
      </c>
      <c r="E265" s="387" t="str">
        <f>ADHK!E265</f>
        <v/>
      </c>
      <c r="F265" s="387" t="str">
        <f>ADHK!F265</f>
        <v/>
      </c>
      <c r="G265" s="387">
        <f t="shared" si="2808"/>
        <v>0</v>
      </c>
      <c r="H265" s="388"/>
      <c r="I265" s="387">
        <f t="shared" si="2809"/>
        <v>0</v>
      </c>
      <c r="J265" s="388"/>
      <c r="K265" s="387"/>
      <c r="L265" s="387">
        <f t="shared" si="2810"/>
        <v>0</v>
      </c>
      <c r="M265" s="387">
        <f t="shared" si="2811"/>
        <v>0</v>
      </c>
      <c r="N265" s="388">
        <v>0.36319999999999997</v>
      </c>
      <c r="O265" s="389">
        <f t="shared" si="2812"/>
        <v>0</v>
      </c>
      <c r="P265" s="390">
        <f t="shared" si="2813"/>
        <v>0</v>
      </c>
      <c r="Q265" s="391"/>
      <c r="R265" s="384">
        <v>17.0</v>
      </c>
      <c r="S265" s="385" t="s">
        <v>166</v>
      </c>
      <c r="T265" s="386" t="s">
        <v>132</v>
      </c>
      <c r="U265" s="386" t="s">
        <v>150</v>
      </c>
      <c r="V265" s="387" t="str">
        <f>ADHK!V265</f>
        <v/>
      </c>
      <c r="W265" s="387"/>
      <c r="X265" s="387">
        <f t="shared" si="2814"/>
        <v>0</v>
      </c>
      <c r="Y265" s="388"/>
      <c r="Z265" s="387">
        <f t="shared" si="2815"/>
        <v>0</v>
      </c>
      <c r="AA265" s="388"/>
      <c r="AB265" s="387"/>
      <c r="AC265" s="387">
        <f t="shared" si="2816"/>
        <v>0</v>
      </c>
      <c r="AD265" s="387">
        <f t="shared" si="2817"/>
        <v>0</v>
      </c>
      <c r="AE265" s="388">
        <v>0.36319999999999997</v>
      </c>
      <c r="AF265" s="389">
        <f t="shared" si="2818"/>
        <v>0</v>
      </c>
      <c r="AG265" s="390">
        <f t="shared" si="2819"/>
        <v>0</v>
      </c>
      <c r="AH265" s="391"/>
      <c r="AI265" s="384">
        <v>17.0</v>
      </c>
      <c r="AJ265" s="385" t="s">
        <v>166</v>
      </c>
      <c r="AK265" s="386" t="s">
        <v>132</v>
      </c>
      <c r="AL265" s="386" t="s">
        <v>150</v>
      </c>
      <c r="AM265" s="387" t="str">
        <f>ADHK!AM265</f>
        <v/>
      </c>
      <c r="AN265" s="387"/>
      <c r="AO265" s="387">
        <f t="shared" si="2820"/>
        <v>0</v>
      </c>
      <c r="AP265" s="388"/>
      <c r="AQ265" s="387">
        <f t="shared" si="2821"/>
        <v>0</v>
      </c>
      <c r="AR265" s="388"/>
      <c r="AS265" s="387"/>
      <c r="AT265" s="387">
        <f t="shared" si="2822"/>
        <v>0</v>
      </c>
      <c r="AU265" s="387">
        <f t="shared" si="2823"/>
        <v>0</v>
      </c>
      <c r="AV265" s="388">
        <v>0.36319999999999997</v>
      </c>
      <c r="AW265" s="389">
        <f t="shared" si="2824"/>
        <v>0</v>
      </c>
      <c r="AX265" s="390">
        <f t="shared" si="2825"/>
        <v>0</v>
      </c>
      <c r="AY265" s="391"/>
      <c r="AZ265" s="384">
        <v>17.0</v>
      </c>
      <c r="BA265" s="385" t="s">
        <v>166</v>
      </c>
      <c r="BB265" s="386" t="s">
        <v>132</v>
      </c>
      <c r="BC265" s="386" t="s">
        <v>150</v>
      </c>
      <c r="BD265" s="387" t="str">
        <f>ADHK!BD265</f>
        <v/>
      </c>
      <c r="BE265" s="387"/>
      <c r="BF265" s="387">
        <f t="shared" si="2826"/>
        <v>0</v>
      </c>
      <c r="BG265" s="388"/>
      <c r="BH265" s="387">
        <f t="shared" si="2827"/>
        <v>0</v>
      </c>
      <c r="BI265" s="388"/>
      <c r="BJ265" s="387"/>
      <c r="BK265" s="387">
        <f t="shared" si="2828"/>
        <v>0</v>
      </c>
      <c r="BL265" s="387">
        <f t="shared" si="2829"/>
        <v>0</v>
      </c>
      <c r="BM265" s="388">
        <v>0.36319999999999997</v>
      </c>
      <c r="BN265" s="389">
        <f t="shared" si="2830"/>
        <v>0</v>
      </c>
      <c r="BO265" s="390">
        <f t="shared" si="2831"/>
        <v>0</v>
      </c>
      <c r="BP265" s="391"/>
      <c r="BQ265" s="384">
        <v>17.0</v>
      </c>
      <c r="BR265" s="385" t="s">
        <v>166</v>
      </c>
      <c r="BS265" s="386" t="s">
        <v>132</v>
      </c>
      <c r="BT265" s="386" t="s">
        <v>150</v>
      </c>
      <c r="BU265" s="387" t="str">
        <f>ADHK!BU265</f>
        <v/>
      </c>
      <c r="BV265" s="387"/>
      <c r="BW265" s="387">
        <f t="shared" si="2832"/>
        <v>0</v>
      </c>
      <c r="BX265" s="388"/>
      <c r="BY265" s="387">
        <f t="shared" si="2833"/>
        <v>0</v>
      </c>
      <c r="BZ265" s="388"/>
      <c r="CA265" s="387"/>
      <c r="CB265" s="387">
        <f t="shared" si="2834"/>
        <v>0</v>
      </c>
      <c r="CC265" s="387">
        <f t="shared" si="2835"/>
        <v>0</v>
      </c>
      <c r="CD265" s="388">
        <v>0.36319999999999997</v>
      </c>
      <c r="CE265" s="389">
        <f t="shared" si="2836"/>
        <v>0</v>
      </c>
      <c r="CF265" s="390">
        <f t="shared" si="2837"/>
        <v>0</v>
      </c>
      <c r="CG265" s="391"/>
      <c r="CH265" s="384">
        <v>17.0</v>
      </c>
      <c r="CI265" s="385" t="s">
        <v>166</v>
      </c>
      <c r="CJ265" s="386" t="s">
        <v>132</v>
      </c>
      <c r="CK265" s="386" t="s">
        <v>150</v>
      </c>
      <c r="CL265" s="387" t="str">
        <f>ADHK!CL265</f>
        <v/>
      </c>
      <c r="CM265" s="387"/>
      <c r="CN265" s="387">
        <f t="shared" si="2838"/>
        <v>0</v>
      </c>
      <c r="CO265" s="388"/>
      <c r="CP265" s="387">
        <f t="shared" si="2839"/>
        <v>0</v>
      </c>
      <c r="CQ265" s="388"/>
      <c r="CR265" s="387"/>
      <c r="CS265" s="387">
        <f t="shared" si="2840"/>
        <v>0</v>
      </c>
      <c r="CT265" s="387">
        <f t="shared" si="2841"/>
        <v>0</v>
      </c>
      <c r="CU265" s="388">
        <v>0.36319999999999997</v>
      </c>
      <c r="CV265" s="389">
        <f t="shared" si="2842"/>
        <v>0</v>
      </c>
      <c r="CW265" s="390">
        <f t="shared" si="2843"/>
        <v>0</v>
      </c>
      <c r="CX265" s="391"/>
      <c r="CY265" s="384">
        <v>17.0</v>
      </c>
      <c r="CZ265" s="385" t="s">
        <v>166</v>
      </c>
      <c r="DA265" s="386" t="s">
        <v>132</v>
      </c>
      <c r="DB265" s="386" t="s">
        <v>150</v>
      </c>
      <c r="DC265" s="387" t="str">
        <f>ADHK!DC265</f>
        <v/>
      </c>
      <c r="DD265" s="387"/>
      <c r="DE265" s="387">
        <f t="shared" si="2844"/>
        <v>0</v>
      </c>
      <c r="DF265" s="388"/>
      <c r="DG265" s="387">
        <f t="shared" si="2845"/>
        <v>0</v>
      </c>
      <c r="DH265" s="388"/>
      <c r="DI265" s="387"/>
      <c r="DJ265" s="387">
        <f t="shared" si="2846"/>
        <v>0</v>
      </c>
      <c r="DK265" s="387">
        <f t="shared" si="2847"/>
        <v>0</v>
      </c>
      <c r="DL265" s="388">
        <v>0.36319999999999997</v>
      </c>
      <c r="DM265" s="389">
        <f t="shared" si="2848"/>
        <v>0</v>
      </c>
      <c r="DN265" s="390">
        <f t="shared" si="2849"/>
        <v>0</v>
      </c>
      <c r="DO265" s="391"/>
      <c r="DP265" s="384">
        <v>17.0</v>
      </c>
      <c r="DQ265" s="385" t="s">
        <v>166</v>
      </c>
      <c r="DR265" s="386" t="s">
        <v>132</v>
      </c>
      <c r="DS265" s="386" t="s">
        <v>150</v>
      </c>
      <c r="DT265" s="387" t="str">
        <f>ADHK!DT265</f>
        <v/>
      </c>
      <c r="DU265" s="387"/>
      <c r="DV265" s="387">
        <f t="shared" si="2850"/>
        <v>0</v>
      </c>
      <c r="DW265" s="388"/>
      <c r="DX265" s="387">
        <f t="shared" si="2851"/>
        <v>0</v>
      </c>
      <c r="DY265" s="388"/>
      <c r="DZ265" s="387"/>
      <c r="EA265" s="387">
        <f t="shared" si="2852"/>
        <v>0</v>
      </c>
      <c r="EB265" s="387">
        <f t="shared" si="2853"/>
        <v>0</v>
      </c>
      <c r="EC265" s="388">
        <v>0.36319999999999997</v>
      </c>
      <c r="ED265" s="389">
        <f t="shared" si="2854"/>
        <v>0</v>
      </c>
      <c r="EE265" s="390">
        <f t="shared" si="2855"/>
        <v>0</v>
      </c>
      <c r="EF265" s="391"/>
      <c r="EG265" s="384">
        <v>17.0</v>
      </c>
      <c r="EH265" s="385" t="s">
        <v>166</v>
      </c>
      <c r="EI265" s="386" t="s">
        <v>132</v>
      </c>
      <c r="EJ265" s="386" t="s">
        <v>150</v>
      </c>
      <c r="EK265" s="387" t="str">
        <f>ADHK!EK265</f>
        <v/>
      </c>
      <c r="EL265" s="387"/>
      <c r="EM265" s="387">
        <f t="shared" si="2856"/>
        <v>0</v>
      </c>
      <c r="EN265" s="388"/>
      <c r="EO265" s="387">
        <f t="shared" si="2857"/>
        <v>0</v>
      </c>
      <c r="EP265" s="388"/>
      <c r="EQ265" s="387"/>
      <c r="ER265" s="387">
        <f t="shared" si="2858"/>
        <v>0</v>
      </c>
      <c r="ES265" s="387">
        <f t="shared" si="2859"/>
        <v>0</v>
      </c>
      <c r="ET265" s="388">
        <v>0.36319999999999997</v>
      </c>
      <c r="EU265" s="389">
        <f t="shared" si="2860"/>
        <v>0</v>
      </c>
      <c r="EV265" s="390">
        <f t="shared" si="2861"/>
        <v>0</v>
      </c>
      <c r="EW265" s="391"/>
      <c r="EX265" s="384">
        <v>17.0</v>
      </c>
      <c r="EY265" s="385" t="s">
        <v>166</v>
      </c>
      <c r="EZ265" s="386" t="s">
        <v>132</v>
      </c>
      <c r="FA265" s="386" t="s">
        <v>150</v>
      </c>
      <c r="FB265" s="387" t="str">
        <f>ADHK!FB265</f>
        <v/>
      </c>
      <c r="FC265" s="387"/>
      <c r="FD265" s="387">
        <f t="shared" si="2862"/>
        <v>0</v>
      </c>
      <c r="FE265" s="388"/>
      <c r="FF265" s="387">
        <f t="shared" si="2863"/>
        <v>0</v>
      </c>
      <c r="FG265" s="388"/>
      <c r="FH265" s="387"/>
      <c r="FI265" s="387">
        <f t="shared" si="2864"/>
        <v>0</v>
      </c>
      <c r="FJ265" s="387">
        <f t="shared" si="2865"/>
        <v>0</v>
      </c>
      <c r="FK265" s="388">
        <v>0.36319999999999997</v>
      </c>
      <c r="FL265" s="389">
        <f t="shared" si="2866"/>
        <v>0</v>
      </c>
      <c r="FM265" s="390">
        <f t="shared" si="2867"/>
        <v>0</v>
      </c>
      <c r="FN265" s="391"/>
      <c r="FO265" s="384">
        <v>17.0</v>
      </c>
      <c r="FP265" s="385" t="s">
        <v>166</v>
      </c>
      <c r="FQ265" s="386" t="s">
        <v>132</v>
      </c>
      <c r="FR265" s="386" t="s">
        <v>150</v>
      </c>
      <c r="FS265" s="387" t="str">
        <f>ADHK!FS265</f>
        <v/>
      </c>
      <c r="FT265" s="387"/>
      <c r="FU265" s="387">
        <f t="shared" si="2868"/>
        <v>0</v>
      </c>
      <c r="FV265" s="388"/>
      <c r="FW265" s="387">
        <f t="shared" si="2869"/>
        <v>0</v>
      </c>
      <c r="FX265" s="388"/>
      <c r="FY265" s="387"/>
      <c r="FZ265" s="387">
        <f t="shared" si="2870"/>
        <v>0</v>
      </c>
      <c r="GA265" s="387">
        <f t="shared" si="2871"/>
        <v>0</v>
      </c>
      <c r="GB265" s="388">
        <v>0.36319999999999997</v>
      </c>
      <c r="GC265" s="389">
        <f t="shared" si="2872"/>
        <v>0</v>
      </c>
      <c r="GD265" s="390">
        <f t="shared" si="2873"/>
        <v>0</v>
      </c>
      <c r="GE265" s="391"/>
      <c r="GF265" s="384">
        <v>17.0</v>
      </c>
      <c r="GG265" s="385" t="s">
        <v>166</v>
      </c>
      <c r="GH265" s="386" t="s">
        <v>132</v>
      </c>
      <c r="GI265" s="386" t="s">
        <v>150</v>
      </c>
      <c r="GJ265" s="387" t="str">
        <f>ADHK!GJ265</f>
        <v/>
      </c>
      <c r="GK265" s="387"/>
      <c r="GL265" s="387">
        <f t="shared" si="2874"/>
        <v>0</v>
      </c>
      <c r="GM265" s="388"/>
      <c r="GN265" s="387">
        <f t="shared" si="2875"/>
        <v>0</v>
      </c>
      <c r="GO265" s="388"/>
      <c r="GP265" s="387"/>
      <c r="GQ265" s="387">
        <f t="shared" si="2876"/>
        <v>0</v>
      </c>
      <c r="GR265" s="387">
        <f t="shared" si="2877"/>
        <v>0</v>
      </c>
      <c r="GS265" s="388">
        <v>0.36319999999999997</v>
      </c>
      <c r="GT265" s="389">
        <f t="shared" si="2878"/>
        <v>0</v>
      </c>
      <c r="GU265" s="390">
        <f t="shared" si="2879"/>
        <v>0</v>
      </c>
      <c r="GV265" s="391"/>
      <c r="GW265" s="384">
        <v>17.0</v>
      </c>
      <c r="GX265" s="385" t="s">
        <v>166</v>
      </c>
      <c r="GY265" s="386" t="s">
        <v>132</v>
      </c>
      <c r="GZ265" s="386" t="s">
        <v>150</v>
      </c>
      <c r="HA265" s="387" t="str">
        <f>ADHK!HA265</f>
        <v/>
      </c>
      <c r="HB265" s="387"/>
      <c r="HC265" s="387">
        <f t="shared" si="2880"/>
        <v>0</v>
      </c>
      <c r="HD265" s="388"/>
      <c r="HE265" s="387">
        <f t="shared" si="2881"/>
        <v>0</v>
      </c>
      <c r="HF265" s="388"/>
      <c r="HG265" s="387"/>
      <c r="HH265" s="387">
        <f t="shared" si="2882"/>
        <v>0</v>
      </c>
      <c r="HI265" s="387">
        <f t="shared" si="2883"/>
        <v>0</v>
      </c>
      <c r="HJ265" s="388">
        <v>0.36319999999999997</v>
      </c>
      <c r="HK265" s="389">
        <f t="shared" si="2884"/>
        <v>0</v>
      </c>
      <c r="HL265" s="390">
        <f t="shared" si="2885"/>
        <v>0</v>
      </c>
      <c r="HM265" s="391"/>
      <c r="HN265" s="384">
        <v>17.0</v>
      </c>
      <c r="HO265" s="385" t="s">
        <v>166</v>
      </c>
      <c r="HP265" s="386" t="s">
        <v>132</v>
      </c>
      <c r="HQ265" s="386" t="s">
        <v>150</v>
      </c>
      <c r="HR265" s="387" t="str">
        <f>ADHK!HR265</f>
        <v/>
      </c>
      <c r="HS265" s="387"/>
      <c r="HT265" s="387">
        <f t="shared" si="2886"/>
        <v>0</v>
      </c>
      <c r="HU265" s="388"/>
      <c r="HV265" s="387">
        <f t="shared" si="2887"/>
        <v>0</v>
      </c>
      <c r="HW265" s="388"/>
      <c r="HX265" s="387"/>
      <c r="HY265" s="387">
        <f t="shared" si="2888"/>
        <v>0</v>
      </c>
      <c r="HZ265" s="387">
        <f t="shared" si="2889"/>
        <v>0</v>
      </c>
      <c r="IA265" s="388">
        <v>0.36319999999999997</v>
      </c>
      <c r="IB265" s="389">
        <f t="shared" si="2890"/>
        <v>0</v>
      </c>
      <c r="IC265" s="390">
        <f t="shared" si="2891"/>
        <v>0</v>
      </c>
      <c r="ID265" s="391"/>
      <c r="IE265" s="384">
        <v>17.0</v>
      </c>
      <c r="IF265" s="385" t="s">
        <v>166</v>
      </c>
      <c r="IG265" s="386" t="s">
        <v>132</v>
      </c>
      <c r="IH265" s="386" t="s">
        <v>150</v>
      </c>
      <c r="II265" s="387" t="str">
        <f>ADHK!II265</f>
        <v/>
      </c>
      <c r="IJ265" s="387"/>
      <c r="IK265" s="387">
        <f t="shared" si="2892"/>
        <v>0</v>
      </c>
      <c r="IL265" s="388"/>
      <c r="IM265" s="387">
        <f t="shared" si="2893"/>
        <v>0</v>
      </c>
      <c r="IN265" s="388"/>
      <c r="IO265" s="387"/>
      <c r="IP265" s="387">
        <f t="shared" si="2894"/>
        <v>0</v>
      </c>
      <c r="IQ265" s="387">
        <f t="shared" si="2895"/>
        <v>0</v>
      </c>
      <c r="IR265" s="388">
        <v>0.36319999999999997</v>
      </c>
      <c r="IS265" s="389">
        <f t="shared" si="2896"/>
        <v>0</v>
      </c>
      <c r="IT265" s="390">
        <f t="shared" si="2897"/>
        <v>0</v>
      </c>
      <c r="IU265" s="391"/>
      <c r="IV265" s="384">
        <v>17.0</v>
      </c>
      <c r="IW265" s="385" t="s">
        <v>166</v>
      </c>
      <c r="IX265" s="386" t="s">
        <v>132</v>
      </c>
      <c r="IY265" s="386" t="s">
        <v>150</v>
      </c>
      <c r="IZ265" s="387" t="str">
        <f>ADHK!IZ265</f>
        <v/>
      </c>
      <c r="JA265" s="387"/>
      <c r="JB265" s="387">
        <f t="shared" si="2898"/>
        <v>0</v>
      </c>
      <c r="JC265" s="388"/>
      <c r="JD265" s="387">
        <f t="shared" si="2899"/>
        <v>0</v>
      </c>
      <c r="JE265" s="388"/>
      <c r="JF265" s="387"/>
      <c r="JG265" s="387">
        <f t="shared" si="2900"/>
        <v>0</v>
      </c>
      <c r="JH265" s="387">
        <f t="shared" si="2901"/>
        <v>0</v>
      </c>
      <c r="JI265" s="388">
        <v>0.36319999999999997</v>
      </c>
      <c r="JJ265" s="389">
        <f t="shared" si="2902"/>
        <v>0</v>
      </c>
      <c r="JK265" s="390">
        <f t="shared" si="2903"/>
        <v>0</v>
      </c>
      <c r="JL265" s="391"/>
      <c r="JM265" s="384">
        <v>17.0</v>
      </c>
      <c r="JN265" s="385" t="s">
        <v>166</v>
      </c>
      <c r="JO265" s="386" t="s">
        <v>132</v>
      </c>
      <c r="JP265" s="386" t="s">
        <v>150</v>
      </c>
      <c r="JQ265" s="387" t="str">
        <f>ADHK!JQ265</f>
        <v/>
      </c>
      <c r="JR265" s="387"/>
      <c r="JS265" s="387">
        <f t="shared" si="2904"/>
        <v>0</v>
      </c>
      <c r="JT265" s="388"/>
      <c r="JU265" s="387">
        <f t="shared" si="2905"/>
        <v>0</v>
      </c>
      <c r="JV265" s="388"/>
      <c r="JW265" s="387"/>
      <c r="JX265" s="387">
        <f t="shared" si="2906"/>
        <v>0</v>
      </c>
      <c r="JY265" s="387">
        <f t="shared" si="2907"/>
        <v>0</v>
      </c>
      <c r="JZ265" s="388">
        <v>0.36319999999999997</v>
      </c>
      <c r="KA265" s="389">
        <f t="shared" si="2908"/>
        <v>0</v>
      </c>
      <c r="KB265" s="390">
        <f t="shared" si="2909"/>
        <v>0</v>
      </c>
      <c r="KC265" s="391"/>
      <c r="KD265" s="384">
        <v>17.0</v>
      </c>
      <c r="KE265" s="385" t="s">
        <v>166</v>
      </c>
      <c r="KF265" s="386" t="s">
        <v>132</v>
      </c>
      <c r="KG265" s="386" t="s">
        <v>150</v>
      </c>
      <c r="KH265" s="387" t="str">
        <f>ADHK!KH265</f>
        <v/>
      </c>
      <c r="KI265" s="387"/>
      <c r="KJ265" s="387">
        <f t="shared" si="2910"/>
        <v>0</v>
      </c>
      <c r="KK265" s="388"/>
      <c r="KL265" s="387">
        <f t="shared" si="2911"/>
        <v>0</v>
      </c>
      <c r="KM265" s="388"/>
      <c r="KN265" s="387"/>
      <c r="KO265" s="387">
        <f t="shared" si="2912"/>
        <v>0</v>
      </c>
      <c r="KP265" s="387">
        <f t="shared" si="2913"/>
        <v>0</v>
      </c>
      <c r="KQ265" s="388">
        <v>0.36319999999999997</v>
      </c>
      <c r="KR265" s="389">
        <f t="shared" si="2914"/>
        <v>0</v>
      </c>
      <c r="KS265" s="390">
        <f t="shared" si="2915"/>
        <v>0</v>
      </c>
      <c r="KT265" s="391"/>
      <c r="KU265" s="392"/>
    </row>
    <row r="266" ht="15.75" customHeight="1">
      <c r="A266" s="384">
        <v>18.0</v>
      </c>
      <c r="B266" s="385" t="s">
        <v>167</v>
      </c>
      <c r="C266" s="386" t="s">
        <v>132</v>
      </c>
      <c r="D266" s="386" t="s">
        <v>150</v>
      </c>
      <c r="E266" s="387" t="str">
        <f>ADHK!E266</f>
        <v/>
      </c>
      <c r="F266" s="387" t="str">
        <f>ADHK!F266</f>
        <v/>
      </c>
      <c r="G266" s="387">
        <f t="shared" si="2808"/>
        <v>0</v>
      </c>
      <c r="H266" s="388"/>
      <c r="I266" s="387">
        <f t="shared" si="2809"/>
        <v>0</v>
      </c>
      <c r="J266" s="388"/>
      <c r="K266" s="387"/>
      <c r="L266" s="387">
        <f t="shared" si="2810"/>
        <v>0</v>
      </c>
      <c r="M266" s="387">
        <f t="shared" si="2811"/>
        <v>0</v>
      </c>
      <c r="N266" s="388">
        <v>0.36319999999999997</v>
      </c>
      <c r="O266" s="389">
        <f t="shared" si="2812"/>
        <v>0</v>
      </c>
      <c r="P266" s="390">
        <f t="shared" si="2813"/>
        <v>0</v>
      </c>
      <c r="Q266" s="391"/>
      <c r="R266" s="384">
        <v>18.0</v>
      </c>
      <c r="S266" s="385" t="s">
        <v>167</v>
      </c>
      <c r="T266" s="386" t="s">
        <v>132</v>
      </c>
      <c r="U266" s="386" t="s">
        <v>150</v>
      </c>
      <c r="V266" s="387" t="str">
        <f>ADHK!V266</f>
        <v/>
      </c>
      <c r="W266" s="387"/>
      <c r="X266" s="387">
        <f t="shared" si="2814"/>
        <v>0</v>
      </c>
      <c r="Y266" s="388"/>
      <c r="Z266" s="387">
        <f t="shared" si="2815"/>
        <v>0</v>
      </c>
      <c r="AA266" s="388"/>
      <c r="AB266" s="387"/>
      <c r="AC266" s="387">
        <f t="shared" si="2816"/>
        <v>0</v>
      </c>
      <c r="AD266" s="387">
        <f t="shared" si="2817"/>
        <v>0</v>
      </c>
      <c r="AE266" s="388">
        <v>0.36319999999999997</v>
      </c>
      <c r="AF266" s="389">
        <f t="shared" si="2818"/>
        <v>0</v>
      </c>
      <c r="AG266" s="390">
        <f t="shared" si="2819"/>
        <v>0</v>
      </c>
      <c r="AH266" s="391"/>
      <c r="AI266" s="384">
        <v>18.0</v>
      </c>
      <c r="AJ266" s="385" t="s">
        <v>167</v>
      </c>
      <c r="AK266" s="386" t="s">
        <v>132</v>
      </c>
      <c r="AL266" s="386" t="s">
        <v>150</v>
      </c>
      <c r="AM266" s="387" t="str">
        <f>ADHK!AM266</f>
        <v/>
      </c>
      <c r="AN266" s="387"/>
      <c r="AO266" s="387">
        <f t="shared" si="2820"/>
        <v>0</v>
      </c>
      <c r="AP266" s="388"/>
      <c r="AQ266" s="387">
        <f t="shared" si="2821"/>
        <v>0</v>
      </c>
      <c r="AR266" s="388"/>
      <c r="AS266" s="387"/>
      <c r="AT266" s="387">
        <f t="shared" si="2822"/>
        <v>0</v>
      </c>
      <c r="AU266" s="387">
        <f t="shared" si="2823"/>
        <v>0</v>
      </c>
      <c r="AV266" s="388">
        <v>0.36319999999999997</v>
      </c>
      <c r="AW266" s="389">
        <f t="shared" si="2824"/>
        <v>0</v>
      </c>
      <c r="AX266" s="390">
        <f t="shared" si="2825"/>
        <v>0</v>
      </c>
      <c r="AY266" s="391"/>
      <c r="AZ266" s="384">
        <v>18.0</v>
      </c>
      <c r="BA266" s="385" t="s">
        <v>167</v>
      </c>
      <c r="BB266" s="386" t="s">
        <v>132</v>
      </c>
      <c r="BC266" s="386" t="s">
        <v>150</v>
      </c>
      <c r="BD266" s="387" t="str">
        <f>ADHK!BD266</f>
        <v/>
      </c>
      <c r="BE266" s="387"/>
      <c r="BF266" s="387">
        <f t="shared" si="2826"/>
        <v>0</v>
      </c>
      <c r="BG266" s="388"/>
      <c r="BH266" s="387">
        <f t="shared" si="2827"/>
        <v>0</v>
      </c>
      <c r="BI266" s="388"/>
      <c r="BJ266" s="387"/>
      <c r="BK266" s="387">
        <f t="shared" si="2828"/>
        <v>0</v>
      </c>
      <c r="BL266" s="387">
        <f t="shared" si="2829"/>
        <v>0</v>
      </c>
      <c r="BM266" s="388">
        <v>0.36319999999999997</v>
      </c>
      <c r="BN266" s="389">
        <f t="shared" si="2830"/>
        <v>0</v>
      </c>
      <c r="BO266" s="390">
        <f t="shared" si="2831"/>
        <v>0</v>
      </c>
      <c r="BP266" s="391"/>
      <c r="BQ266" s="384">
        <v>18.0</v>
      </c>
      <c r="BR266" s="385" t="s">
        <v>167</v>
      </c>
      <c r="BS266" s="386" t="s">
        <v>132</v>
      </c>
      <c r="BT266" s="386" t="s">
        <v>150</v>
      </c>
      <c r="BU266" s="387" t="str">
        <f>ADHK!BU266</f>
        <v/>
      </c>
      <c r="BV266" s="387"/>
      <c r="BW266" s="387">
        <f t="shared" si="2832"/>
        <v>0</v>
      </c>
      <c r="BX266" s="388"/>
      <c r="BY266" s="387">
        <f t="shared" si="2833"/>
        <v>0</v>
      </c>
      <c r="BZ266" s="388"/>
      <c r="CA266" s="387"/>
      <c r="CB266" s="387">
        <f t="shared" si="2834"/>
        <v>0</v>
      </c>
      <c r="CC266" s="387">
        <f t="shared" si="2835"/>
        <v>0</v>
      </c>
      <c r="CD266" s="388">
        <v>0.36319999999999997</v>
      </c>
      <c r="CE266" s="389">
        <f t="shared" si="2836"/>
        <v>0</v>
      </c>
      <c r="CF266" s="390">
        <f t="shared" si="2837"/>
        <v>0</v>
      </c>
      <c r="CG266" s="391"/>
      <c r="CH266" s="384">
        <v>18.0</v>
      </c>
      <c r="CI266" s="385" t="s">
        <v>167</v>
      </c>
      <c r="CJ266" s="386" t="s">
        <v>132</v>
      </c>
      <c r="CK266" s="386" t="s">
        <v>150</v>
      </c>
      <c r="CL266" s="387" t="str">
        <f>ADHK!CL266</f>
        <v/>
      </c>
      <c r="CM266" s="387"/>
      <c r="CN266" s="387">
        <f t="shared" si="2838"/>
        <v>0</v>
      </c>
      <c r="CO266" s="388"/>
      <c r="CP266" s="387">
        <f t="shared" si="2839"/>
        <v>0</v>
      </c>
      <c r="CQ266" s="388"/>
      <c r="CR266" s="387"/>
      <c r="CS266" s="387">
        <f t="shared" si="2840"/>
        <v>0</v>
      </c>
      <c r="CT266" s="387">
        <f t="shared" si="2841"/>
        <v>0</v>
      </c>
      <c r="CU266" s="388">
        <v>0.36319999999999997</v>
      </c>
      <c r="CV266" s="389">
        <f t="shared" si="2842"/>
        <v>0</v>
      </c>
      <c r="CW266" s="390">
        <f t="shared" si="2843"/>
        <v>0</v>
      </c>
      <c r="CX266" s="391"/>
      <c r="CY266" s="384">
        <v>18.0</v>
      </c>
      <c r="CZ266" s="385" t="s">
        <v>167</v>
      </c>
      <c r="DA266" s="386" t="s">
        <v>132</v>
      </c>
      <c r="DB266" s="386" t="s">
        <v>150</v>
      </c>
      <c r="DC266" s="387" t="str">
        <f>ADHK!DC266</f>
        <v/>
      </c>
      <c r="DD266" s="387"/>
      <c r="DE266" s="387">
        <f t="shared" si="2844"/>
        <v>0</v>
      </c>
      <c r="DF266" s="388"/>
      <c r="DG266" s="387">
        <f t="shared" si="2845"/>
        <v>0</v>
      </c>
      <c r="DH266" s="388"/>
      <c r="DI266" s="387"/>
      <c r="DJ266" s="387">
        <f t="shared" si="2846"/>
        <v>0</v>
      </c>
      <c r="DK266" s="387">
        <f t="shared" si="2847"/>
        <v>0</v>
      </c>
      <c r="DL266" s="388">
        <v>0.36319999999999997</v>
      </c>
      <c r="DM266" s="389">
        <f t="shared" si="2848"/>
        <v>0</v>
      </c>
      <c r="DN266" s="390">
        <f t="shared" si="2849"/>
        <v>0</v>
      </c>
      <c r="DO266" s="391"/>
      <c r="DP266" s="384">
        <v>18.0</v>
      </c>
      <c r="DQ266" s="385" t="s">
        <v>167</v>
      </c>
      <c r="DR266" s="386" t="s">
        <v>132</v>
      </c>
      <c r="DS266" s="386" t="s">
        <v>150</v>
      </c>
      <c r="DT266" s="387" t="str">
        <f>ADHK!DT266</f>
        <v/>
      </c>
      <c r="DU266" s="387"/>
      <c r="DV266" s="387">
        <f t="shared" si="2850"/>
        <v>0</v>
      </c>
      <c r="DW266" s="388"/>
      <c r="DX266" s="387">
        <f t="shared" si="2851"/>
        <v>0</v>
      </c>
      <c r="DY266" s="388"/>
      <c r="DZ266" s="387"/>
      <c r="EA266" s="387">
        <f t="shared" si="2852"/>
        <v>0</v>
      </c>
      <c r="EB266" s="387">
        <f t="shared" si="2853"/>
        <v>0</v>
      </c>
      <c r="EC266" s="388">
        <v>0.36319999999999997</v>
      </c>
      <c r="ED266" s="389">
        <f t="shared" si="2854"/>
        <v>0</v>
      </c>
      <c r="EE266" s="390">
        <f t="shared" si="2855"/>
        <v>0</v>
      </c>
      <c r="EF266" s="391"/>
      <c r="EG266" s="384">
        <v>18.0</v>
      </c>
      <c r="EH266" s="385" t="s">
        <v>167</v>
      </c>
      <c r="EI266" s="386" t="s">
        <v>132</v>
      </c>
      <c r="EJ266" s="386" t="s">
        <v>150</v>
      </c>
      <c r="EK266" s="387" t="str">
        <f>ADHK!EK266</f>
        <v/>
      </c>
      <c r="EL266" s="387"/>
      <c r="EM266" s="387">
        <f t="shared" si="2856"/>
        <v>0</v>
      </c>
      <c r="EN266" s="388"/>
      <c r="EO266" s="387">
        <f t="shared" si="2857"/>
        <v>0</v>
      </c>
      <c r="EP266" s="388"/>
      <c r="EQ266" s="387"/>
      <c r="ER266" s="387">
        <f t="shared" si="2858"/>
        <v>0</v>
      </c>
      <c r="ES266" s="387">
        <f t="shared" si="2859"/>
        <v>0</v>
      </c>
      <c r="ET266" s="388">
        <v>0.36319999999999997</v>
      </c>
      <c r="EU266" s="389">
        <f t="shared" si="2860"/>
        <v>0</v>
      </c>
      <c r="EV266" s="390">
        <f t="shared" si="2861"/>
        <v>0</v>
      </c>
      <c r="EW266" s="391"/>
      <c r="EX266" s="384">
        <v>18.0</v>
      </c>
      <c r="EY266" s="385" t="s">
        <v>167</v>
      </c>
      <c r="EZ266" s="386" t="s">
        <v>132</v>
      </c>
      <c r="FA266" s="386" t="s">
        <v>150</v>
      </c>
      <c r="FB266" s="387" t="str">
        <f>ADHK!FB266</f>
        <v/>
      </c>
      <c r="FC266" s="387"/>
      <c r="FD266" s="387">
        <f t="shared" si="2862"/>
        <v>0</v>
      </c>
      <c r="FE266" s="388"/>
      <c r="FF266" s="387">
        <f t="shared" si="2863"/>
        <v>0</v>
      </c>
      <c r="FG266" s="388"/>
      <c r="FH266" s="387"/>
      <c r="FI266" s="387">
        <f t="shared" si="2864"/>
        <v>0</v>
      </c>
      <c r="FJ266" s="387">
        <f t="shared" si="2865"/>
        <v>0</v>
      </c>
      <c r="FK266" s="388">
        <v>0.36319999999999997</v>
      </c>
      <c r="FL266" s="389">
        <f t="shared" si="2866"/>
        <v>0</v>
      </c>
      <c r="FM266" s="390">
        <f t="shared" si="2867"/>
        <v>0</v>
      </c>
      <c r="FN266" s="391"/>
      <c r="FO266" s="384">
        <v>18.0</v>
      </c>
      <c r="FP266" s="385" t="s">
        <v>167</v>
      </c>
      <c r="FQ266" s="386" t="s">
        <v>132</v>
      </c>
      <c r="FR266" s="386" t="s">
        <v>150</v>
      </c>
      <c r="FS266" s="387" t="str">
        <f>ADHK!FS266</f>
        <v/>
      </c>
      <c r="FT266" s="387"/>
      <c r="FU266" s="387">
        <f t="shared" si="2868"/>
        <v>0</v>
      </c>
      <c r="FV266" s="388"/>
      <c r="FW266" s="387">
        <f t="shared" si="2869"/>
        <v>0</v>
      </c>
      <c r="FX266" s="388"/>
      <c r="FY266" s="387"/>
      <c r="FZ266" s="387">
        <f t="shared" si="2870"/>
        <v>0</v>
      </c>
      <c r="GA266" s="387">
        <f t="shared" si="2871"/>
        <v>0</v>
      </c>
      <c r="GB266" s="388">
        <v>0.36319999999999997</v>
      </c>
      <c r="GC266" s="389">
        <f t="shared" si="2872"/>
        <v>0</v>
      </c>
      <c r="GD266" s="390">
        <f t="shared" si="2873"/>
        <v>0</v>
      </c>
      <c r="GE266" s="391"/>
      <c r="GF266" s="384">
        <v>18.0</v>
      </c>
      <c r="GG266" s="385" t="s">
        <v>167</v>
      </c>
      <c r="GH266" s="386" t="s">
        <v>132</v>
      </c>
      <c r="GI266" s="386" t="s">
        <v>150</v>
      </c>
      <c r="GJ266" s="387" t="str">
        <f>ADHK!GJ266</f>
        <v/>
      </c>
      <c r="GK266" s="387"/>
      <c r="GL266" s="387">
        <f t="shared" si="2874"/>
        <v>0</v>
      </c>
      <c r="GM266" s="388"/>
      <c r="GN266" s="387">
        <f t="shared" si="2875"/>
        <v>0</v>
      </c>
      <c r="GO266" s="388"/>
      <c r="GP266" s="387"/>
      <c r="GQ266" s="387">
        <f t="shared" si="2876"/>
        <v>0</v>
      </c>
      <c r="GR266" s="387">
        <f t="shared" si="2877"/>
        <v>0</v>
      </c>
      <c r="GS266" s="388">
        <v>0.36319999999999997</v>
      </c>
      <c r="GT266" s="389">
        <f t="shared" si="2878"/>
        <v>0</v>
      </c>
      <c r="GU266" s="390">
        <f t="shared" si="2879"/>
        <v>0</v>
      </c>
      <c r="GV266" s="391"/>
      <c r="GW266" s="384">
        <v>18.0</v>
      </c>
      <c r="GX266" s="385" t="s">
        <v>167</v>
      </c>
      <c r="GY266" s="386" t="s">
        <v>132</v>
      </c>
      <c r="GZ266" s="386" t="s">
        <v>150</v>
      </c>
      <c r="HA266" s="387" t="str">
        <f>ADHK!HA266</f>
        <v/>
      </c>
      <c r="HB266" s="387"/>
      <c r="HC266" s="387">
        <f t="shared" si="2880"/>
        <v>0</v>
      </c>
      <c r="HD266" s="388"/>
      <c r="HE266" s="387">
        <f t="shared" si="2881"/>
        <v>0</v>
      </c>
      <c r="HF266" s="388"/>
      <c r="HG266" s="387"/>
      <c r="HH266" s="387">
        <f t="shared" si="2882"/>
        <v>0</v>
      </c>
      <c r="HI266" s="387">
        <f t="shared" si="2883"/>
        <v>0</v>
      </c>
      <c r="HJ266" s="388">
        <v>0.36319999999999997</v>
      </c>
      <c r="HK266" s="389">
        <f t="shared" si="2884"/>
        <v>0</v>
      </c>
      <c r="HL266" s="390">
        <f t="shared" si="2885"/>
        <v>0</v>
      </c>
      <c r="HM266" s="391"/>
      <c r="HN266" s="384">
        <v>18.0</v>
      </c>
      <c r="HO266" s="385" t="s">
        <v>167</v>
      </c>
      <c r="HP266" s="386" t="s">
        <v>132</v>
      </c>
      <c r="HQ266" s="386" t="s">
        <v>150</v>
      </c>
      <c r="HR266" s="387" t="str">
        <f>ADHK!HR266</f>
        <v/>
      </c>
      <c r="HS266" s="387"/>
      <c r="HT266" s="387">
        <f t="shared" si="2886"/>
        <v>0</v>
      </c>
      <c r="HU266" s="388"/>
      <c r="HV266" s="387">
        <f t="shared" si="2887"/>
        <v>0</v>
      </c>
      <c r="HW266" s="388"/>
      <c r="HX266" s="387"/>
      <c r="HY266" s="387">
        <f t="shared" si="2888"/>
        <v>0</v>
      </c>
      <c r="HZ266" s="387">
        <f t="shared" si="2889"/>
        <v>0</v>
      </c>
      <c r="IA266" s="388">
        <v>0.36319999999999997</v>
      </c>
      <c r="IB266" s="389">
        <f t="shared" si="2890"/>
        <v>0</v>
      </c>
      <c r="IC266" s="390">
        <f t="shared" si="2891"/>
        <v>0</v>
      </c>
      <c r="ID266" s="391"/>
      <c r="IE266" s="384">
        <v>18.0</v>
      </c>
      <c r="IF266" s="385" t="s">
        <v>167</v>
      </c>
      <c r="IG266" s="386" t="s">
        <v>132</v>
      </c>
      <c r="IH266" s="386" t="s">
        <v>150</v>
      </c>
      <c r="II266" s="387" t="str">
        <f>ADHK!II266</f>
        <v/>
      </c>
      <c r="IJ266" s="387"/>
      <c r="IK266" s="387">
        <f t="shared" si="2892"/>
        <v>0</v>
      </c>
      <c r="IL266" s="388"/>
      <c r="IM266" s="387">
        <f t="shared" si="2893"/>
        <v>0</v>
      </c>
      <c r="IN266" s="388"/>
      <c r="IO266" s="387"/>
      <c r="IP266" s="387">
        <f t="shared" si="2894"/>
        <v>0</v>
      </c>
      <c r="IQ266" s="387">
        <f t="shared" si="2895"/>
        <v>0</v>
      </c>
      <c r="IR266" s="388">
        <v>0.36319999999999997</v>
      </c>
      <c r="IS266" s="389">
        <f t="shared" si="2896"/>
        <v>0</v>
      </c>
      <c r="IT266" s="390">
        <f t="shared" si="2897"/>
        <v>0</v>
      </c>
      <c r="IU266" s="391"/>
      <c r="IV266" s="384">
        <v>18.0</v>
      </c>
      <c r="IW266" s="385" t="s">
        <v>167</v>
      </c>
      <c r="IX266" s="386" t="s">
        <v>132</v>
      </c>
      <c r="IY266" s="386" t="s">
        <v>150</v>
      </c>
      <c r="IZ266" s="387" t="str">
        <f>ADHK!IZ266</f>
        <v/>
      </c>
      <c r="JA266" s="387"/>
      <c r="JB266" s="387">
        <f t="shared" si="2898"/>
        <v>0</v>
      </c>
      <c r="JC266" s="388"/>
      <c r="JD266" s="387">
        <f t="shared" si="2899"/>
        <v>0</v>
      </c>
      <c r="JE266" s="388"/>
      <c r="JF266" s="387"/>
      <c r="JG266" s="387">
        <f t="shared" si="2900"/>
        <v>0</v>
      </c>
      <c r="JH266" s="387">
        <f t="shared" si="2901"/>
        <v>0</v>
      </c>
      <c r="JI266" s="388">
        <v>0.36319999999999997</v>
      </c>
      <c r="JJ266" s="389">
        <f t="shared" si="2902"/>
        <v>0</v>
      </c>
      <c r="JK266" s="390">
        <f t="shared" si="2903"/>
        <v>0</v>
      </c>
      <c r="JL266" s="391"/>
      <c r="JM266" s="384">
        <v>18.0</v>
      </c>
      <c r="JN266" s="385" t="s">
        <v>167</v>
      </c>
      <c r="JO266" s="386" t="s">
        <v>132</v>
      </c>
      <c r="JP266" s="386" t="s">
        <v>150</v>
      </c>
      <c r="JQ266" s="387" t="str">
        <f>ADHK!JQ266</f>
        <v/>
      </c>
      <c r="JR266" s="387"/>
      <c r="JS266" s="387">
        <f t="shared" si="2904"/>
        <v>0</v>
      </c>
      <c r="JT266" s="388"/>
      <c r="JU266" s="387">
        <f t="shared" si="2905"/>
        <v>0</v>
      </c>
      <c r="JV266" s="388"/>
      <c r="JW266" s="387"/>
      <c r="JX266" s="387">
        <f t="shared" si="2906"/>
        <v>0</v>
      </c>
      <c r="JY266" s="387">
        <f t="shared" si="2907"/>
        <v>0</v>
      </c>
      <c r="JZ266" s="388">
        <v>0.36319999999999997</v>
      </c>
      <c r="KA266" s="389">
        <f t="shared" si="2908"/>
        <v>0</v>
      </c>
      <c r="KB266" s="390">
        <f t="shared" si="2909"/>
        <v>0</v>
      </c>
      <c r="KC266" s="391"/>
      <c r="KD266" s="384">
        <v>18.0</v>
      </c>
      <c r="KE266" s="385" t="s">
        <v>167</v>
      </c>
      <c r="KF266" s="386" t="s">
        <v>132</v>
      </c>
      <c r="KG266" s="386" t="s">
        <v>150</v>
      </c>
      <c r="KH266" s="387" t="str">
        <f>ADHK!KH266</f>
        <v/>
      </c>
      <c r="KI266" s="387"/>
      <c r="KJ266" s="387">
        <f t="shared" si="2910"/>
        <v>0</v>
      </c>
      <c r="KK266" s="388"/>
      <c r="KL266" s="387">
        <f t="shared" si="2911"/>
        <v>0</v>
      </c>
      <c r="KM266" s="388"/>
      <c r="KN266" s="387"/>
      <c r="KO266" s="387">
        <f t="shared" si="2912"/>
        <v>0</v>
      </c>
      <c r="KP266" s="387">
        <f t="shared" si="2913"/>
        <v>0</v>
      </c>
      <c r="KQ266" s="388">
        <v>0.36319999999999997</v>
      </c>
      <c r="KR266" s="389">
        <f t="shared" si="2914"/>
        <v>0</v>
      </c>
      <c r="KS266" s="390">
        <f t="shared" si="2915"/>
        <v>0</v>
      </c>
      <c r="KT266" s="391"/>
      <c r="KU266" s="392"/>
    </row>
    <row r="267" ht="15.75" customHeight="1">
      <c r="A267" s="384">
        <v>19.0</v>
      </c>
      <c r="B267" s="385" t="s">
        <v>168</v>
      </c>
      <c r="C267" s="386" t="s">
        <v>132</v>
      </c>
      <c r="D267" s="386" t="s">
        <v>150</v>
      </c>
      <c r="E267" s="387" t="str">
        <f>ADHK!E267</f>
        <v/>
      </c>
      <c r="F267" s="387" t="str">
        <f>ADHK!F267</f>
        <v/>
      </c>
      <c r="G267" s="387">
        <f t="shared" si="2808"/>
        <v>0</v>
      </c>
      <c r="H267" s="388"/>
      <c r="I267" s="387">
        <f t="shared" si="2809"/>
        <v>0</v>
      </c>
      <c r="J267" s="388"/>
      <c r="K267" s="387"/>
      <c r="L267" s="387">
        <f t="shared" si="2810"/>
        <v>0</v>
      </c>
      <c r="M267" s="387">
        <f t="shared" si="2811"/>
        <v>0</v>
      </c>
      <c r="N267" s="388">
        <v>0.36319999999999997</v>
      </c>
      <c r="O267" s="389">
        <f t="shared" si="2812"/>
        <v>0</v>
      </c>
      <c r="P267" s="390">
        <f t="shared" si="2813"/>
        <v>0</v>
      </c>
      <c r="Q267" s="391"/>
      <c r="R267" s="384">
        <v>19.0</v>
      </c>
      <c r="S267" s="385" t="s">
        <v>168</v>
      </c>
      <c r="T267" s="386" t="s">
        <v>132</v>
      </c>
      <c r="U267" s="386" t="s">
        <v>150</v>
      </c>
      <c r="V267" s="387" t="str">
        <f>ADHK!V267</f>
        <v/>
      </c>
      <c r="W267" s="387"/>
      <c r="X267" s="387">
        <f t="shared" si="2814"/>
        <v>0</v>
      </c>
      <c r="Y267" s="388"/>
      <c r="Z267" s="387">
        <f t="shared" si="2815"/>
        <v>0</v>
      </c>
      <c r="AA267" s="388"/>
      <c r="AB267" s="387"/>
      <c r="AC267" s="387">
        <f t="shared" si="2816"/>
        <v>0</v>
      </c>
      <c r="AD267" s="387">
        <f t="shared" si="2817"/>
        <v>0</v>
      </c>
      <c r="AE267" s="388">
        <v>0.36319999999999997</v>
      </c>
      <c r="AF267" s="389">
        <f t="shared" si="2818"/>
        <v>0</v>
      </c>
      <c r="AG267" s="390">
        <f t="shared" si="2819"/>
        <v>0</v>
      </c>
      <c r="AH267" s="391"/>
      <c r="AI267" s="384">
        <v>19.0</v>
      </c>
      <c r="AJ267" s="385" t="s">
        <v>168</v>
      </c>
      <c r="AK267" s="386" t="s">
        <v>132</v>
      </c>
      <c r="AL267" s="386" t="s">
        <v>150</v>
      </c>
      <c r="AM267" s="387" t="str">
        <f>ADHK!AM267</f>
        <v/>
      </c>
      <c r="AN267" s="387"/>
      <c r="AO267" s="387">
        <f t="shared" si="2820"/>
        <v>0</v>
      </c>
      <c r="AP267" s="388"/>
      <c r="AQ267" s="387">
        <f t="shared" si="2821"/>
        <v>0</v>
      </c>
      <c r="AR267" s="388"/>
      <c r="AS267" s="387"/>
      <c r="AT267" s="387">
        <f t="shared" si="2822"/>
        <v>0</v>
      </c>
      <c r="AU267" s="387">
        <f t="shared" si="2823"/>
        <v>0</v>
      </c>
      <c r="AV267" s="388">
        <v>0.36319999999999997</v>
      </c>
      <c r="AW267" s="389">
        <f t="shared" si="2824"/>
        <v>0</v>
      </c>
      <c r="AX267" s="390">
        <f t="shared" si="2825"/>
        <v>0</v>
      </c>
      <c r="AY267" s="391"/>
      <c r="AZ267" s="384">
        <v>19.0</v>
      </c>
      <c r="BA267" s="385" t="s">
        <v>168</v>
      </c>
      <c r="BB267" s="386" t="s">
        <v>132</v>
      </c>
      <c r="BC267" s="386" t="s">
        <v>150</v>
      </c>
      <c r="BD267" s="387" t="str">
        <f>ADHK!BD267</f>
        <v/>
      </c>
      <c r="BE267" s="387"/>
      <c r="BF267" s="387">
        <f t="shared" si="2826"/>
        <v>0</v>
      </c>
      <c r="BG267" s="388"/>
      <c r="BH267" s="387">
        <f t="shared" si="2827"/>
        <v>0</v>
      </c>
      <c r="BI267" s="388"/>
      <c r="BJ267" s="387"/>
      <c r="BK267" s="387">
        <f t="shared" si="2828"/>
        <v>0</v>
      </c>
      <c r="BL267" s="387">
        <f t="shared" si="2829"/>
        <v>0</v>
      </c>
      <c r="BM267" s="388">
        <v>0.36319999999999997</v>
      </c>
      <c r="BN267" s="389">
        <f t="shared" si="2830"/>
        <v>0</v>
      </c>
      <c r="BO267" s="390">
        <f t="shared" si="2831"/>
        <v>0</v>
      </c>
      <c r="BP267" s="391"/>
      <c r="BQ267" s="384">
        <v>19.0</v>
      </c>
      <c r="BR267" s="385" t="s">
        <v>168</v>
      </c>
      <c r="BS267" s="386" t="s">
        <v>132</v>
      </c>
      <c r="BT267" s="386" t="s">
        <v>150</v>
      </c>
      <c r="BU267" s="387" t="str">
        <f>ADHK!BU267</f>
        <v/>
      </c>
      <c r="BV267" s="387"/>
      <c r="BW267" s="387">
        <f t="shared" si="2832"/>
        <v>0</v>
      </c>
      <c r="BX267" s="388"/>
      <c r="BY267" s="387">
        <f t="shared" si="2833"/>
        <v>0</v>
      </c>
      <c r="BZ267" s="388"/>
      <c r="CA267" s="387"/>
      <c r="CB267" s="387">
        <f t="shared" si="2834"/>
        <v>0</v>
      </c>
      <c r="CC267" s="387">
        <f t="shared" si="2835"/>
        <v>0</v>
      </c>
      <c r="CD267" s="388">
        <v>0.36319999999999997</v>
      </c>
      <c r="CE267" s="389">
        <f t="shared" si="2836"/>
        <v>0</v>
      </c>
      <c r="CF267" s="390">
        <f t="shared" si="2837"/>
        <v>0</v>
      </c>
      <c r="CG267" s="391"/>
      <c r="CH267" s="384">
        <v>19.0</v>
      </c>
      <c r="CI267" s="385" t="s">
        <v>168</v>
      </c>
      <c r="CJ267" s="386" t="s">
        <v>132</v>
      </c>
      <c r="CK267" s="386" t="s">
        <v>150</v>
      </c>
      <c r="CL267" s="387" t="str">
        <f>ADHK!CL267</f>
        <v/>
      </c>
      <c r="CM267" s="387"/>
      <c r="CN267" s="387">
        <f t="shared" si="2838"/>
        <v>0</v>
      </c>
      <c r="CO267" s="388"/>
      <c r="CP267" s="387">
        <f t="shared" si="2839"/>
        <v>0</v>
      </c>
      <c r="CQ267" s="388"/>
      <c r="CR267" s="387"/>
      <c r="CS267" s="387">
        <f t="shared" si="2840"/>
        <v>0</v>
      </c>
      <c r="CT267" s="387">
        <f t="shared" si="2841"/>
        <v>0</v>
      </c>
      <c r="CU267" s="388">
        <v>0.36319999999999997</v>
      </c>
      <c r="CV267" s="389">
        <f t="shared" si="2842"/>
        <v>0</v>
      </c>
      <c r="CW267" s="390">
        <f t="shared" si="2843"/>
        <v>0</v>
      </c>
      <c r="CX267" s="391"/>
      <c r="CY267" s="384">
        <v>19.0</v>
      </c>
      <c r="CZ267" s="385" t="s">
        <v>168</v>
      </c>
      <c r="DA267" s="386" t="s">
        <v>132</v>
      </c>
      <c r="DB267" s="386" t="s">
        <v>150</v>
      </c>
      <c r="DC267" s="387" t="str">
        <f>ADHK!DC267</f>
        <v/>
      </c>
      <c r="DD267" s="387"/>
      <c r="DE267" s="387">
        <f t="shared" si="2844"/>
        <v>0</v>
      </c>
      <c r="DF267" s="388"/>
      <c r="DG267" s="387">
        <f t="shared" si="2845"/>
        <v>0</v>
      </c>
      <c r="DH267" s="388"/>
      <c r="DI267" s="387"/>
      <c r="DJ267" s="387">
        <f t="shared" si="2846"/>
        <v>0</v>
      </c>
      <c r="DK267" s="387">
        <f t="shared" si="2847"/>
        <v>0</v>
      </c>
      <c r="DL267" s="388">
        <v>0.36319999999999997</v>
      </c>
      <c r="DM267" s="389">
        <f t="shared" si="2848"/>
        <v>0</v>
      </c>
      <c r="DN267" s="390">
        <f t="shared" si="2849"/>
        <v>0</v>
      </c>
      <c r="DO267" s="391"/>
      <c r="DP267" s="384">
        <v>19.0</v>
      </c>
      <c r="DQ267" s="385" t="s">
        <v>168</v>
      </c>
      <c r="DR267" s="386" t="s">
        <v>132</v>
      </c>
      <c r="DS267" s="386" t="s">
        <v>150</v>
      </c>
      <c r="DT267" s="387" t="str">
        <f>ADHK!DT267</f>
        <v/>
      </c>
      <c r="DU267" s="387"/>
      <c r="DV267" s="387">
        <f t="shared" si="2850"/>
        <v>0</v>
      </c>
      <c r="DW267" s="388"/>
      <c r="DX267" s="387">
        <f t="shared" si="2851"/>
        <v>0</v>
      </c>
      <c r="DY267" s="388"/>
      <c r="DZ267" s="387"/>
      <c r="EA267" s="387">
        <f t="shared" si="2852"/>
        <v>0</v>
      </c>
      <c r="EB267" s="387">
        <f t="shared" si="2853"/>
        <v>0</v>
      </c>
      <c r="EC267" s="388">
        <v>0.36319999999999997</v>
      </c>
      <c r="ED267" s="389">
        <f t="shared" si="2854"/>
        <v>0</v>
      </c>
      <c r="EE267" s="390">
        <f t="shared" si="2855"/>
        <v>0</v>
      </c>
      <c r="EF267" s="391"/>
      <c r="EG267" s="384">
        <v>19.0</v>
      </c>
      <c r="EH267" s="385" t="s">
        <v>168</v>
      </c>
      <c r="EI267" s="386" t="s">
        <v>132</v>
      </c>
      <c r="EJ267" s="386" t="s">
        <v>150</v>
      </c>
      <c r="EK267" s="387" t="str">
        <f>ADHK!EK267</f>
        <v/>
      </c>
      <c r="EL267" s="387"/>
      <c r="EM267" s="387">
        <f t="shared" si="2856"/>
        <v>0</v>
      </c>
      <c r="EN267" s="388"/>
      <c r="EO267" s="387">
        <f t="shared" si="2857"/>
        <v>0</v>
      </c>
      <c r="EP267" s="388"/>
      <c r="EQ267" s="387"/>
      <c r="ER267" s="387">
        <f t="shared" si="2858"/>
        <v>0</v>
      </c>
      <c r="ES267" s="387">
        <f t="shared" si="2859"/>
        <v>0</v>
      </c>
      <c r="ET267" s="388">
        <v>0.36319999999999997</v>
      </c>
      <c r="EU267" s="389">
        <f t="shared" si="2860"/>
        <v>0</v>
      </c>
      <c r="EV267" s="390">
        <f t="shared" si="2861"/>
        <v>0</v>
      </c>
      <c r="EW267" s="391"/>
      <c r="EX267" s="384">
        <v>19.0</v>
      </c>
      <c r="EY267" s="385" t="s">
        <v>168</v>
      </c>
      <c r="EZ267" s="386" t="s">
        <v>132</v>
      </c>
      <c r="FA267" s="386" t="s">
        <v>150</v>
      </c>
      <c r="FB267" s="387" t="str">
        <f>ADHK!FB267</f>
        <v/>
      </c>
      <c r="FC267" s="387"/>
      <c r="FD267" s="387">
        <f t="shared" si="2862"/>
        <v>0</v>
      </c>
      <c r="FE267" s="388"/>
      <c r="FF267" s="387">
        <f t="shared" si="2863"/>
        <v>0</v>
      </c>
      <c r="FG267" s="388"/>
      <c r="FH267" s="387"/>
      <c r="FI267" s="387">
        <f t="shared" si="2864"/>
        <v>0</v>
      </c>
      <c r="FJ267" s="387">
        <f t="shared" si="2865"/>
        <v>0</v>
      </c>
      <c r="FK267" s="388">
        <v>0.36319999999999997</v>
      </c>
      <c r="FL267" s="389">
        <f t="shared" si="2866"/>
        <v>0</v>
      </c>
      <c r="FM267" s="390">
        <f t="shared" si="2867"/>
        <v>0</v>
      </c>
      <c r="FN267" s="391"/>
      <c r="FO267" s="384">
        <v>19.0</v>
      </c>
      <c r="FP267" s="385" t="s">
        <v>168</v>
      </c>
      <c r="FQ267" s="386" t="s">
        <v>132</v>
      </c>
      <c r="FR267" s="386" t="s">
        <v>150</v>
      </c>
      <c r="FS267" s="387" t="str">
        <f>ADHK!FS267</f>
        <v/>
      </c>
      <c r="FT267" s="387"/>
      <c r="FU267" s="387">
        <f t="shared" si="2868"/>
        <v>0</v>
      </c>
      <c r="FV267" s="388"/>
      <c r="FW267" s="387">
        <f t="shared" si="2869"/>
        <v>0</v>
      </c>
      <c r="FX267" s="388"/>
      <c r="FY267" s="387"/>
      <c r="FZ267" s="387">
        <f t="shared" si="2870"/>
        <v>0</v>
      </c>
      <c r="GA267" s="387">
        <f t="shared" si="2871"/>
        <v>0</v>
      </c>
      <c r="GB267" s="388">
        <v>0.36319999999999997</v>
      </c>
      <c r="GC267" s="389">
        <f t="shared" si="2872"/>
        <v>0</v>
      </c>
      <c r="GD267" s="390">
        <f t="shared" si="2873"/>
        <v>0</v>
      </c>
      <c r="GE267" s="391"/>
      <c r="GF267" s="384">
        <v>19.0</v>
      </c>
      <c r="GG267" s="385" t="s">
        <v>168</v>
      </c>
      <c r="GH267" s="386" t="s">
        <v>132</v>
      </c>
      <c r="GI267" s="386" t="s">
        <v>150</v>
      </c>
      <c r="GJ267" s="387" t="str">
        <f>ADHK!GJ267</f>
        <v/>
      </c>
      <c r="GK267" s="387"/>
      <c r="GL267" s="387">
        <f t="shared" si="2874"/>
        <v>0</v>
      </c>
      <c r="GM267" s="388"/>
      <c r="GN267" s="387">
        <f t="shared" si="2875"/>
        <v>0</v>
      </c>
      <c r="GO267" s="388"/>
      <c r="GP267" s="387"/>
      <c r="GQ267" s="387">
        <f t="shared" si="2876"/>
        <v>0</v>
      </c>
      <c r="GR267" s="387">
        <f t="shared" si="2877"/>
        <v>0</v>
      </c>
      <c r="GS267" s="388">
        <v>0.36319999999999997</v>
      </c>
      <c r="GT267" s="389">
        <f t="shared" si="2878"/>
        <v>0</v>
      </c>
      <c r="GU267" s="390">
        <f t="shared" si="2879"/>
        <v>0</v>
      </c>
      <c r="GV267" s="391"/>
      <c r="GW267" s="384">
        <v>19.0</v>
      </c>
      <c r="GX267" s="385" t="s">
        <v>168</v>
      </c>
      <c r="GY267" s="386" t="s">
        <v>132</v>
      </c>
      <c r="GZ267" s="386" t="s">
        <v>150</v>
      </c>
      <c r="HA267" s="387" t="str">
        <f>ADHK!HA267</f>
        <v/>
      </c>
      <c r="HB267" s="387"/>
      <c r="HC267" s="387">
        <f t="shared" si="2880"/>
        <v>0</v>
      </c>
      <c r="HD267" s="388"/>
      <c r="HE267" s="387">
        <f t="shared" si="2881"/>
        <v>0</v>
      </c>
      <c r="HF267" s="388"/>
      <c r="HG267" s="387"/>
      <c r="HH267" s="387">
        <f t="shared" si="2882"/>
        <v>0</v>
      </c>
      <c r="HI267" s="387">
        <f t="shared" si="2883"/>
        <v>0</v>
      </c>
      <c r="HJ267" s="388">
        <v>0.36319999999999997</v>
      </c>
      <c r="HK267" s="389">
        <f t="shared" si="2884"/>
        <v>0</v>
      </c>
      <c r="HL267" s="390">
        <f t="shared" si="2885"/>
        <v>0</v>
      </c>
      <c r="HM267" s="391"/>
      <c r="HN267" s="384">
        <v>19.0</v>
      </c>
      <c r="HO267" s="385" t="s">
        <v>168</v>
      </c>
      <c r="HP267" s="386" t="s">
        <v>132</v>
      </c>
      <c r="HQ267" s="386" t="s">
        <v>150</v>
      </c>
      <c r="HR267" s="387" t="str">
        <f>ADHK!HR267</f>
        <v/>
      </c>
      <c r="HS267" s="387"/>
      <c r="HT267" s="387">
        <f t="shared" si="2886"/>
        <v>0</v>
      </c>
      <c r="HU267" s="388"/>
      <c r="HV267" s="387">
        <f t="shared" si="2887"/>
        <v>0</v>
      </c>
      <c r="HW267" s="388"/>
      <c r="HX267" s="387"/>
      <c r="HY267" s="387">
        <f t="shared" si="2888"/>
        <v>0</v>
      </c>
      <c r="HZ267" s="387">
        <f t="shared" si="2889"/>
        <v>0</v>
      </c>
      <c r="IA267" s="388">
        <v>0.36319999999999997</v>
      </c>
      <c r="IB267" s="389">
        <f t="shared" si="2890"/>
        <v>0</v>
      </c>
      <c r="IC267" s="390">
        <f t="shared" si="2891"/>
        <v>0</v>
      </c>
      <c r="ID267" s="391"/>
      <c r="IE267" s="384">
        <v>19.0</v>
      </c>
      <c r="IF267" s="385" t="s">
        <v>168</v>
      </c>
      <c r="IG267" s="386" t="s">
        <v>132</v>
      </c>
      <c r="IH267" s="386" t="s">
        <v>150</v>
      </c>
      <c r="II267" s="387" t="str">
        <f>ADHK!II267</f>
        <v/>
      </c>
      <c r="IJ267" s="387"/>
      <c r="IK267" s="387">
        <f t="shared" si="2892"/>
        <v>0</v>
      </c>
      <c r="IL267" s="388"/>
      <c r="IM267" s="387">
        <f t="shared" si="2893"/>
        <v>0</v>
      </c>
      <c r="IN267" s="388"/>
      <c r="IO267" s="387"/>
      <c r="IP267" s="387">
        <f t="shared" si="2894"/>
        <v>0</v>
      </c>
      <c r="IQ267" s="387">
        <f t="shared" si="2895"/>
        <v>0</v>
      </c>
      <c r="IR267" s="388">
        <v>0.36319999999999997</v>
      </c>
      <c r="IS267" s="389">
        <f t="shared" si="2896"/>
        <v>0</v>
      </c>
      <c r="IT267" s="390">
        <f t="shared" si="2897"/>
        <v>0</v>
      </c>
      <c r="IU267" s="391"/>
      <c r="IV267" s="384">
        <v>19.0</v>
      </c>
      <c r="IW267" s="385" t="s">
        <v>168</v>
      </c>
      <c r="IX267" s="386" t="s">
        <v>132</v>
      </c>
      <c r="IY267" s="386" t="s">
        <v>150</v>
      </c>
      <c r="IZ267" s="387" t="str">
        <f>ADHK!IZ267</f>
        <v/>
      </c>
      <c r="JA267" s="387"/>
      <c r="JB267" s="387">
        <f t="shared" si="2898"/>
        <v>0</v>
      </c>
      <c r="JC267" s="388"/>
      <c r="JD267" s="387">
        <f t="shared" si="2899"/>
        <v>0</v>
      </c>
      <c r="JE267" s="388"/>
      <c r="JF267" s="387"/>
      <c r="JG267" s="387">
        <f t="shared" si="2900"/>
        <v>0</v>
      </c>
      <c r="JH267" s="387">
        <f t="shared" si="2901"/>
        <v>0</v>
      </c>
      <c r="JI267" s="388">
        <v>0.36319999999999997</v>
      </c>
      <c r="JJ267" s="389">
        <f t="shared" si="2902"/>
        <v>0</v>
      </c>
      <c r="JK267" s="390">
        <f t="shared" si="2903"/>
        <v>0</v>
      </c>
      <c r="JL267" s="391"/>
      <c r="JM267" s="384">
        <v>19.0</v>
      </c>
      <c r="JN267" s="385" t="s">
        <v>168</v>
      </c>
      <c r="JO267" s="386" t="s">
        <v>132</v>
      </c>
      <c r="JP267" s="386" t="s">
        <v>150</v>
      </c>
      <c r="JQ267" s="387" t="str">
        <f>ADHK!JQ267</f>
        <v/>
      </c>
      <c r="JR267" s="387"/>
      <c r="JS267" s="387">
        <f t="shared" si="2904"/>
        <v>0</v>
      </c>
      <c r="JT267" s="388"/>
      <c r="JU267" s="387">
        <f t="shared" si="2905"/>
        <v>0</v>
      </c>
      <c r="JV267" s="388"/>
      <c r="JW267" s="387"/>
      <c r="JX267" s="387">
        <f t="shared" si="2906"/>
        <v>0</v>
      </c>
      <c r="JY267" s="387">
        <f t="shared" si="2907"/>
        <v>0</v>
      </c>
      <c r="JZ267" s="388">
        <v>0.36319999999999997</v>
      </c>
      <c r="KA267" s="389">
        <f t="shared" si="2908"/>
        <v>0</v>
      </c>
      <c r="KB267" s="390">
        <f t="shared" si="2909"/>
        <v>0</v>
      </c>
      <c r="KC267" s="391"/>
      <c r="KD267" s="384">
        <v>19.0</v>
      </c>
      <c r="KE267" s="385" t="s">
        <v>168</v>
      </c>
      <c r="KF267" s="386" t="s">
        <v>132</v>
      </c>
      <c r="KG267" s="386" t="s">
        <v>150</v>
      </c>
      <c r="KH267" s="387" t="str">
        <f>ADHK!KH267</f>
        <v/>
      </c>
      <c r="KI267" s="387"/>
      <c r="KJ267" s="387">
        <f t="shared" si="2910"/>
        <v>0</v>
      </c>
      <c r="KK267" s="388"/>
      <c r="KL267" s="387">
        <f t="shared" si="2911"/>
        <v>0</v>
      </c>
      <c r="KM267" s="388"/>
      <c r="KN267" s="387"/>
      <c r="KO267" s="387">
        <f t="shared" si="2912"/>
        <v>0</v>
      </c>
      <c r="KP267" s="387">
        <f t="shared" si="2913"/>
        <v>0</v>
      </c>
      <c r="KQ267" s="388">
        <v>0.36319999999999997</v>
      </c>
      <c r="KR267" s="389">
        <f t="shared" si="2914"/>
        <v>0</v>
      </c>
      <c r="KS267" s="390">
        <f t="shared" si="2915"/>
        <v>0</v>
      </c>
      <c r="KT267" s="391"/>
      <c r="KU267" s="392"/>
    </row>
    <row r="268" ht="15.75" customHeight="1">
      <c r="A268" s="384">
        <v>20.0</v>
      </c>
      <c r="B268" s="385" t="s">
        <v>169</v>
      </c>
      <c r="C268" s="386" t="s">
        <v>132</v>
      </c>
      <c r="D268" s="386" t="s">
        <v>150</v>
      </c>
      <c r="E268" s="387" t="str">
        <f>ADHK!E268</f>
        <v/>
      </c>
      <c r="F268" s="387" t="str">
        <f>ADHK!F268</f>
        <v/>
      </c>
      <c r="G268" s="387">
        <f t="shared" si="2808"/>
        <v>0</v>
      </c>
      <c r="H268" s="388"/>
      <c r="I268" s="387">
        <f t="shared" si="2809"/>
        <v>0</v>
      </c>
      <c r="J268" s="388"/>
      <c r="K268" s="387"/>
      <c r="L268" s="387">
        <f t="shared" si="2810"/>
        <v>0</v>
      </c>
      <c r="M268" s="387">
        <f t="shared" si="2811"/>
        <v>0</v>
      </c>
      <c r="N268" s="388">
        <v>0.36319999999999997</v>
      </c>
      <c r="O268" s="389">
        <f t="shared" si="2812"/>
        <v>0</v>
      </c>
      <c r="P268" s="390">
        <f t="shared" si="2813"/>
        <v>0</v>
      </c>
      <c r="Q268" s="391"/>
      <c r="R268" s="384">
        <v>20.0</v>
      </c>
      <c r="S268" s="385" t="s">
        <v>169</v>
      </c>
      <c r="T268" s="386" t="s">
        <v>132</v>
      </c>
      <c r="U268" s="386" t="s">
        <v>150</v>
      </c>
      <c r="V268" s="387" t="str">
        <f>ADHK!V268</f>
        <v/>
      </c>
      <c r="W268" s="387"/>
      <c r="X268" s="387">
        <f t="shared" si="2814"/>
        <v>0</v>
      </c>
      <c r="Y268" s="388"/>
      <c r="Z268" s="387">
        <f t="shared" si="2815"/>
        <v>0</v>
      </c>
      <c r="AA268" s="388"/>
      <c r="AB268" s="387"/>
      <c r="AC268" s="387">
        <f t="shared" si="2816"/>
        <v>0</v>
      </c>
      <c r="AD268" s="387">
        <f t="shared" si="2817"/>
        <v>0</v>
      </c>
      <c r="AE268" s="388">
        <v>0.36319999999999997</v>
      </c>
      <c r="AF268" s="389">
        <f t="shared" si="2818"/>
        <v>0</v>
      </c>
      <c r="AG268" s="390">
        <f t="shared" si="2819"/>
        <v>0</v>
      </c>
      <c r="AH268" s="391"/>
      <c r="AI268" s="384">
        <v>20.0</v>
      </c>
      <c r="AJ268" s="385" t="s">
        <v>169</v>
      </c>
      <c r="AK268" s="386" t="s">
        <v>132</v>
      </c>
      <c r="AL268" s="386" t="s">
        <v>150</v>
      </c>
      <c r="AM268" s="387" t="str">
        <f>ADHK!AM268</f>
        <v/>
      </c>
      <c r="AN268" s="387"/>
      <c r="AO268" s="387">
        <f t="shared" si="2820"/>
        <v>0</v>
      </c>
      <c r="AP268" s="388"/>
      <c r="AQ268" s="387">
        <f t="shared" si="2821"/>
        <v>0</v>
      </c>
      <c r="AR268" s="388"/>
      <c r="AS268" s="387"/>
      <c r="AT268" s="387">
        <f t="shared" si="2822"/>
        <v>0</v>
      </c>
      <c r="AU268" s="387">
        <f t="shared" si="2823"/>
        <v>0</v>
      </c>
      <c r="AV268" s="388">
        <v>0.36319999999999997</v>
      </c>
      <c r="AW268" s="389">
        <f t="shared" si="2824"/>
        <v>0</v>
      </c>
      <c r="AX268" s="390">
        <f t="shared" si="2825"/>
        <v>0</v>
      </c>
      <c r="AY268" s="391"/>
      <c r="AZ268" s="384">
        <v>20.0</v>
      </c>
      <c r="BA268" s="385" t="s">
        <v>169</v>
      </c>
      <c r="BB268" s="386" t="s">
        <v>132</v>
      </c>
      <c r="BC268" s="386" t="s">
        <v>150</v>
      </c>
      <c r="BD268" s="387" t="str">
        <f>ADHK!BD268</f>
        <v/>
      </c>
      <c r="BE268" s="387"/>
      <c r="BF268" s="387">
        <f t="shared" si="2826"/>
        <v>0</v>
      </c>
      <c r="BG268" s="388"/>
      <c r="BH268" s="387">
        <f t="shared" si="2827"/>
        <v>0</v>
      </c>
      <c r="BI268" s="388"/>
      <c r="BJ268" s="387"/>
      <c r="BK268" s="387">
        <f t="shared" si="2828"/>
        <v>0</v>
      </c>
      <c r="BL268" s="387">
        <f t="shared" si="2829"/>
        <v>0</v>
      </c>
      <c r="BM268" s="388">
        <v>0.36319999999999997</v>
      </c>
      <c r="BN268" s="389">
        <f t="shared" si="2830"/>
        <v>0</v>
      </c>
      <c r="BO268" s="390">
        <f t="shared" si="2831"/>
        <v>0</v>
      </c>
      <c r="BP268" s="391"/>
      <c r="BQ268" s="384">
        <v>20.0</v>
      </c>
      <c r="BR268" s="385" t="s">
        <v>169</v>
      </c>
      <c r="BS268" s="386" t="s">
        <v>132</v>
      </c>
      <c r="BT268" s="386" t="s">
        <v>150</v>
      </c>
      <c r="BU268" s="387" t="str">
        <f>ADHK!BU268</f>
        <v/>
      </c>
      <c r="BV268" s="387"/>
      <c r="BW268" s="387">
        <f t="shared" si="2832"/>
        <v>0</v>
      </c>
      <c r="BX268" s="388"/>
      <c r="BY268" s="387">
        <f t="shared" si="2833"/>
        <v>0</v>
      </c>
      <c r="BZ268" s="388"/>
      <c r="CA268" s="387"/>
      <c r="CB268" s="387">
        <f t="shared" si="2834"/>
        <v>0</v>
      </c>
      <c r="CC268" s="387">
        <f t="shared" si="2835"/>
        <v>0</v>
      </c>
      <c r="CD268" s="388">
        <v>0.36319999999999997</v>
      </c>
      <c r="CE268" s="389">
        <f t="shared" si="2836"/>
        <v>0</v>
      </c>
      <c r="CF268" s="390">
        <f t="shared" si="2837"/>
        <v>0</v>
      </c>
      <c r="CG268" s="391"/>
      <c r="CH268" s="384">
        <v>20.0</v>
      </c>
      <c r="CI268" s="385" t="s">
        <v>169</v>
      </c>
      <c r="CJ268" s="386" t="s">
        <v>132</v>
      </c>
      <c r="CK268" s="386" t="s">
        <v>150</v>
      </c>
      <c r="CL268" s="387" t="str">
        <f>ADHK!CL268</f>
        <v/>
      </c>
      <c r="CM268" s="387"/>
      <c r="CN268" s="387">
        <f t="shared" si="2838"/>
        <v>0</v>
      </c>
      <c r="CO268" s="388"/>
      <c r="CP268" s="387">
        <f t="shared" si="2839"/>
        <v>0</v>
      </c>
      <c r="CQ268" s="388"/>
      <c r="CR268" s="387"/>
      <c r="CS268" s="387">
        <f t="shared" si="2840"/>
        <v>0</v>
      </c>
      <c r="CT268" s="387">
        <f t="shared" si="2841"/>
        <v>0</v>
      </c>
      <c r="CU268" s="388">
        <v>0.36319999999999997</v>
      </c>
      <c r="CV268" s="389">
        <f t="shared" si="2842"/>
        <v>0</v>
      </c>
      <c r="CW268" s="390">
        <f t="shared" si="2843"/>
        <v>0</v>
      </c>
      <c r="CX268" s="391"/>
      <c r="CY268" s="384">
        <v>20.0</v>
      </c>
      <c r="CZ268" s="385" t="s">
        <v>169</v>
      </c>
      <c r="DA268" s="386" t="s">
        <v>132</v>
      </c>
      <c r="DB268" s="386" t="s">
        <v>150</v>
      </c>
      <c r="DC268" s="387" t="str">
        <f>ADHK!DC268</f>
        <v/>
      </c>
      <c r="DD268" s="387"/>
      <c r="DE268" s="387">
        <f t="shared" si="2844"/>
        <v>0</v>
      </c>
      <c r="DF268" s="388"/>
      <c r="DG268" s="387">
        <f t="shared" si="2845"/>
        <v>0</v>
      </c>
      <c r="DH268" s="388"/>
      <c r="DI268" s="387"/>
      <c r="DJ268" s="387">
        <f t="shared" si="2846"/>
        <v>0</v>
      </c>
      <c r="DK268" s="387">
        <f t="shared" si="2847"/>
        <v>0</v>
      </c>
      <c r="DL268" s="388">
        <v>0.36319999999999997</v>
      </c>
      <c r="DM268" s="389">
        <f t="shared" si="2848"/>
        <v>0</v>
      </c>
      <c r="DN268" s="390">
        <f t="shared" si="2849"/>
        <v>0</v>
      </c>
      <c r="DO268" s="391"/>
      <c r="DP268" s="384">
        <v>20.0</v>
      </c>
      <c r="DQ268" s="385" t="s">
        <v>169</v>
      </c>
      <c r="DR268" s="386" t="s">
        <v>132</v>
      </c>
      <c r="DS268" s="386" t="s">
        <v>150</v>
      </c>
      <c r="DT268" s="387" t="str">
        <f>ADHK!DT268</f>
        <v/>
      </c>
      <c r="DU268" s="387"/>
      <c r="DV268" s="387">
        <f t="shared" si="2850"/>
        <v>0</v>
      </c>
      <c r="DW268" s="388"/>
      <c r="DX268" s="387">
        <f t="shared" si="2851"/>
        <v>0</v>
      </c>
      <c r="DY268" s="388"/>
      <c r="DZ268" s="387"/>
      <c r="EA268" s="387">
        <f t="shared" si="2852"/>
        <v>0</v>
      </c>
      <c r="EB268" s="387">
        <f t="shared" si="2853"/>
        <v>0</v>
      </c>
      <c r="EC268" s="388">
        <v>0.36319999999999997</v>
      </c>
      <c r="ED268" s="389">
        <f t="shared" si="2854"/>
        <v>0</v>
      </c>
      <c r="EE268" s="390">
        <f t="shared" si="2855"/>
        <v>0</v>
      </c>
      <c r="EF268" s="391"/>
      <c r="EG268" s="384">
        <v>20.0</v>
      </c>
      <c r="EH268" s="385" t="s">
        <v>169</v>
      </c>
      <c r="EI268" s="386" t="s">
        <v>132</v>
      </c>
      <c r="EJ268" s="386" t="s">
        <v>150</v>
      </c>
      <c r="EK268" s="387" t="str">
        <f>ADHK!EK268</f>
        <v/>
      </c>
      <c r="EL268" s="387"/>
      <c r="EM268" s="387">
        <f t="shared" si="2856"/>
        <v>0</v>
      </c>
      <c r="EN268" s="388"/>
      <c r="EO268" s="387">
        <f t="shared" si="2857"/>
        <v>0</v>
      </c>
      <c r="EP268" s="388"/>
      <c r="EQ268" s="387"/>
      <c r="ER268" s="387">
        <f t="shared" si="2858"/>
        <v>0</v>
      </c>
      <c r="ES268" s="387">
        <f t="shared" si="2859"/>
        <v>0</v>
      </c>
      <c r="ET268" s="388">
        <v>0.36319999999999997</v>
      </c>
      <c r="EU268" s="389">
        <f t="shared" si="2860"/>
        <v>0</v>
      </c>
      <c r="EV268" s="390">
        <f t="shared" si="2861"/>
        <v>0</v>
      </c>
      <c r="EW268" s="391"/>
      <c r="EX268" s="384">
        <v>20.0</v>
      </c>
      <c r="EY268" s="385" t="s">
        <v>169</v>
      </c>
      <c r="EZ268" s="386" t="s">
        <v>132</v>
      </c>
      <c r="FA268" s="386" t="s">
        <v>150</v>
      </c>
      <c r="FB268" s="387" t="str">
        <f>ADHK!FB268</f>
        <v/>
      </c>
      <c r="FC268" s="387"/>
      <c r="FD268" s="387">
        <f t="shared" si="2862"/>
        <v>0</v>
      </c>
      <c r="FE268" s="388"/>
      <c r="FF268" s="387">
        <f t="shared" si="2863"/>
        <v>0</v>
      </c>
      <c r="FG268" s="388"/>
      <c r="FH268" s="387"/>
      <c r="FI268" s="387">
        <f t="shared" si="2864"/>
        <v>0</v>
      </c>
      <c r="FJ268" s="387">
        <f t="shared" si="2865"/>
        <v>0</v>
      </c>
      <c r="FK268" s="388">
        <v>0.36319999999999997</v>
      </c>
      <c r="FL268" s="389">
        <f t="shared" si="2866"/>
        <v>0</v>
      </c>
      <c r="FM268" s="390">
        <f t="shared" si="2867"/>
        <v>0</v>
      </c>
      <c r="FN268" s="391"/>
      <c r="FO268" s="384">
        <v>20.0</v>
      </c>
      <c r="FP268" s="385" t="s">
        <v>169</v>
      </c>
      <c r="FQ268" s="386" t="s">
        <v>132</v>
      </c>
      <c r="FR268" s="386" t="s">
        <v>150</v>
      </c>
      <c r="FS268" s="387" t="str">
        <f>ADHK!FS268</f>
        <v/>
      </c>
      <c r="FT268" s="387"/>
      <c r="FU268" s="387">
        <f t="shared" si="2868"/>
        <v>0</v>
      </c>
      <c r="FV268" s="388"/>
      <c r="FW268" s="387">
        <f t="shared" si="2869"/>
        <v>0</v>
      </c>
      <c r="FX268" s="388"/>
      <c r="FY268" s="387"/>
      <c r="FZ268" s="387">
        <f t="shared" si="2870"/>
        <v>0</v>
      </c>
      <c r="GA268" s="387">
        <f t="shared" si="2871"/>
        <v>0</v>
      </c>
      <c r="GB268" s="388">
        <v>0.36319999999999997</v>
      </c>
      <c r="GC268" s="389">
        <f t="shared" si="2872"/>
        <v>0</v>
      </c>
      <c r="GD268" s="390">
        <f t="shared" si="2873"/>
        <v>0</v>
      </c>
      <c r="GE268" s="391"/>
      <c r="GF268" s="384">
        <v>20.0</v>
      </c>
      <c r="GG268" s="385" t="s">
        <v>169</v>
      </c>
      <c r="GH268" s="386" t="s">
        <v>132</v>
      </c>
      <c r="GI268" s="386" t="s">
        <v>150</v>
      </c>
      <c r="GJ268" s="387" t="str">
        <f>ADHK!GJ268</f>
        <v/>
      </c>
      <c r="GK268" s="387"/>
      <c r="GL268" s="387">
        <f t="shared" si="2874"/>
        <v>0</v>
      </c>
      <c r="GM268" s="388"/>
      <c r="GN268" s="387">
        <f t="shared" si="2875"/>
        <v>0</v>
      </c>
      <c r="GO268" s="388"/>
      <c r="GP268" s="387"/>
      <c r="GQ268" s="387">
        <f t="shared" si="2876"/>
        <v>0</v>
      </c>
      <c r="GR268" s="387">
        <f t="shared" si="2877"/>
        <v>0</v>
      </c>
      <c r="GS268" s="388">
        <v>0.36319999999999997</v>
      </c>
      <c r="GT268" s="389">
        <f t="shared" si="2878"/>
        <v>0</v>
      </c>
      <c r="GU268" s="390">
        <f t="shared" si="2879"/>
        <v>0</v>
      </c>
      <c r="GV268" s="391"/>
      <c r="GW268" s="384">
        <v>20.0</v>
      </c>
      <c r="GX268" s="385" t="s">
        <v>169</v>
      </c>
      <c r="GY268" s="386" t="s">
        <v>132</v>
      </c>
      <c r="GZ268" s="386" t="s">
        <v>150</v>
      </c>
      <c r="HA268" s="387" t="str">
        <f>ADHK!HA268</f>
        <v/>
      </c>
      <c r="HB268" s="387"/>
      <c r="HC268" s="387">
        <f t="shared" si="2880"/>
        <v>0</v>
      </c>
      <c r="HD268" s="388"/>
      <c r="HE268" s="387">
        <f t="shared" si="2881"/>
        <v>0</v>
      </c>
      <c r="HF268" s="388"/>
      <c r="HG268" s="387"/>
      <c r="HH268" s="387">
        <f t="shared" si="2882"/>
        <v>0</v>
      </c>
      <c r="HI268" s="387">
        <f t="shared" si="2883"/>
        <v>0</v>
      </c>
      <c r="HJ268" s="388">
        <v>0.36319999999999997</v>
      </c>
      <c r="HK268" s="389">
        <f t="shared" si="2884"/>
        <v>0</v>
      </c>
      <c r="HL268" s="390">
        <f t="shared" si="2885"/>
        <v>0</v>
      </c>
      <c r="HM268" s="391"/>
      <c r="HN268" s="384">
        <v>20.0</v>
      </c>
      <c r="HO268" s="385" t="s">
        <v>169</v>
      </c>
      <c r="HP268" s="386" t="s">
        <v>132</v>
      </c>
      <c r="HQ268" s="386" t="s">
        <v>150</v>
      </c>
      <c r="HR268" s="387" t="str">
        <f>ADHK!HR268</f>
        <v/>
      </c>
      <c r="HS268" s="387"/>
      <c r="HT268" s="387">
        <f t="shared" si="2886"/>
        <v>0</v>
      </c>
      <c r="HU268" s="388"/>
      <c r="HV268" s="387">
        <f t="shared" si="2887"/>
        <v>0</v>
      </c>
      <c r="HW268" s="388"/>
      <c r="HX268" s="387"/>
      <c r="HY268" s="387">
        <f t="shared" si="2888"/>
        <v>0</v>
      </c>
      <c r="HZ268" s="387">
        <f t="shared" si="2889"/>
        <v>0</v>
      </c>
      <c r="IA268" s="388">
        <v>0.36319999999999997</v>
      </c>
      <c r="IB268" s="389">
        <f t="shared" si="2890"/>
        <v>0</v>
      </c>
      <c r="IC268" s="390">
        <f t="shared" si="2891"/>
        <v>0</v>
      </c>
      <c r="ID268" s="391"/>
      <c r="IE268" s="384">
        <v>20.0</v>
      </c>
      <c r="IF268" s="385" t="s">
        <v>169</v>
      </c>
      <c r="IG268" s="386" t="s">
        <v>132</v>
      </c>
      <c r="IH268" s="386" t="s">
        <v>150</v>
      </c>
      <c r="II268" s="387" t="str">
        <f>ADHK!II268</f>
        <v/>
      </c>
      <c r="IJ268" s="387"/>
      <c r="IK268" s="387">
        <f t="shared" si="2892"/>
        <v>0</v>
      </c>
      <c r="IL268" s="388"/>
      <c r="IM268" s="387">
        <f t="shared" si="2893"/>
        <v>0</v>
      </c>
      <c r="IN268" s="388"/>
      <c r="IO268" s="387"/>
      <c r="IP268" s="387">
        <f t="shared" si="2894"/>
        <v>0</v>
      </c>
      <c r="IQ268" s="387">
        <f t="shared" si="2895"/>
        <v>0</v>
      </c>
      <c r="IR268" s="388">
        <v>0.36319999999999997</v>
      </c>
      <c r="IS268" s="389">
        <f t="shared" si="2896"/>
        <v>0</v>
      </c>
      <c r="IT268" s="390">
        <f t="shared" si="2897"/>
        <v>0</v>
      </c>
      <c r="IU268" s="391"/>
      <c r="IV268" s="384">
        <v>20.0</v>
      </c>
      <c r="IW268" s="385" t="s">
        <v>169</v>
      </c>
      <c r="IX268" s="386" t="s">
        <v>132</v>
      </c>
      <c r="IY268" s="386" t="s">
        <v>150</v>
      </c>
      <c r="IZ268" s="387" t="str">
        <f>ADHK!IZ268</f>
        <v/>
      </c>
      <c r="JA268" s="387"/>
      <c r="JB268" s="387">
        <f t="shared" si="2898"/>
        <v>0</v>
      </c>
      <c r="JC268" s="388"/>
      <c r="JD268" s="387">
        <f t="shared" si="2899"/>
        <v>0</v>
      </c>
      <c r="JE268" s="388"/>
      <c r="JF268" s="387"/>
      <c r="JG268" s="387">
        <f t="shared" si="2900"/>
        <v>0</v>
      </c>
      <c r="JH268" s="387">
        <f t="shared" si="2901"/>
        <v>0</v>
      </c>
      <c r="JI268" s="388">
        <v>0.36319999999999997</v>
      </c>
      <c r="JJ268" s="389">
        <f t="shared" si="2902"/>
        <v>0</v>
      </c>
      <c r="JK268" s="390">
        <f t="shared" si="2903"/>
        <v>0</v>
      </c>
      <c r="JL268" s="391"/>
      <c r="JM268" s="384">
        <v>20.0</v>
      </c>
      <c r="JN268" s="385" t="s">
        <v>169</v>
      </c>
      <c r="JO268" s="386" t="s">
        <v>132</v>
      </c>
      <c r="JP268" s="386" t="s">
        <v>150</v>
      </c>
      <c r="JQ268" s="387" t="str">
        <f>ADHK!JQ268</f>
        <v/>
      </c>
      <c r="JR268" s="387"/>
      <c r="JS268" s="387">
        <f t="shared" si="2904"/>
        <v>0</v>
      </c>
      <c r="JT268" s="388"/>
      <c r="JU268" s="387">
        <f t="shared" si="2905"/>
        <v>0</v>
      </c>
      <c r="JV268" s="388"/>
      <c r="JW268" s="387"/>
      <c r="JX268" s="387">
        <f t="shared" si="2906"/>
        <v>0</v>
      </c>
      <c r="JY268" s="387">
        <f t="shared" si="2907"/>
        <v>0</v>
      </c>
      <c r="JZ268" s="388">
        <v>0.36319999999999997</v>
      </c>
      <c r="KA268" s="389">
        <f t="shared" si="2908"/>
        <v>0</v>
      </c>
      <c r="KB268" s="390">
        <f t="shared" si="2909"/>
        <v>0</v>
      </c>
      <c r="KC268" s="391"/>
      <c r="KD268" s="384">
        <v>20.0</v>
      </c>
      <c r="KE268" s="385" t="s">
        <v>169</v>
      </c>
      <c r="KF268" s="386" t="s">
        <v>132</v>
      </c>
      <c r="KG268" s="386" t="s">
        <v>150</v>
      </c>
      <c r="KH268" s="387" t="str">
        <f>ADHK!KH268</f>
        <v/>
      </c>
      <c r="KI268" s="387"/>
      <c r="KJ268" s="387">
        <f t="shared" si="2910"/>
        <v>0</v>
      </c>
      <c r="KK268" s="388"/>
      <c r="KL268" s="387">
        <f t="shared" si="2911"/>
        <v>0</v>
      </c>
      <c r="KM268" s="388"/>
      <c r="KN268" s="387"/>
      <c r="KO268" s="387">
        <f t="shared" si="2912"/>
        <v>0</v>
      </c>
      <c r="KP268" s="387">
        <f t="shared" si="2913"/>
        <v>0</v>
      </c>
      <c r="KQ268" s="388">
        <v>0.36319999999999997</v>
      </c>
      <c r="KR268" s="389">
        <f t="shared" si="2914"/>
        <v>0</v>
      </c>
      <c r="KS268" s="390">
        <f t="shared" si="2915"/>
        <v>0</v>
      </c>
      <c r="KT268" s="391"/>
      <c r="KU268" s="392"/>
    </row>
    <row r="269" ht="15.75" customHeight="1">
      <c r="A269" s="384">
        <v>21.0</v>
      </c>
      <c r="B269" s="385" t="s">
        <v>170</v>
      </c>
      <c r="C269" s="386" t="s">
        <v>132</v>
      </c>
      <c r="D269" s="386" t="s">
        <v>150</v>
      </c>
      <c r="E269" s="387" t="str">
        <f>ADHK!E269</f>
        <v/>
      </c>
      <c r="F269" s="387" t="str">
        <f>ADHK!F269</f>
        <v/>
      </c>
      <c r="G269" s="387">
        <f t="shared" si="2808"/>
        <v>0</v>
      </c>
      <c r="H269" s="388"/>
      <c r="I269" s="387">
        <f t="shared" si="2809"/>
        <v>0</v>
      </c>
      <c r="J269" s="388"/>
      <c r="K269" s="387"/>
      <c r="L269" s="387">
        <f t="shared" si="2810"/>
        <v>0</v>
      </c>
      <c r="M269" s="387">
        <f t="shared" si="2811"/>
        <v>0</v>
      </c>
      <c r="N269" s="388">
        <v>0.36319999999999997</v>
      </c>
      <c r="O269" s="389">
        <f t="shared" si="2812"/>
        <v>0</v>
      </c>
      <c r="P269" s="390">
        <f t="shared" si="2813"/>
        <v>0</v>
      </c>
      <c r="Q269" s="391"/>
      <c r="R269" s="384">
        <v>21.0</v>
      </c>
      <c r="S269" s="385" t="s">
        <v>170</v>
      </c>
      <c r="T269" s="386" t="s">
        <v>132</v>
      </c>
      <c r="U269" s="386" t="s">
        <v>150</v>
      </c>
      <c r="V269" s="387" t="str">
        <f>ADHK!V269</f>
        <v/>
      </c>
      <c r="W269" s="387"/>
      <c r="X269" s="387">
        <f t="shared" si="2814"/>
        <v>0</v>
      </c>
      <c r="Y269" s="388"/>
      <c r="Z269" s="387">
        <f t="shared" si="2815"/>
        <v>0</v>
      </c>
      <c r="AA269" s="388"/>
      <c r="AB269" s="387"/>
      <c r="AC269" s="387">
        <f t="shared" si="2816"/>
        <v>0</v>
      </c>
      <c r="AD269" s="387">
        <f t="shared" si="2817"/>
        <v>0</v>
      </c>
      <c r="AE269" s="388">
        <v>0.36319999999999997</v>
      </c>
      <c r="AF269" s="389">
        <f t="shared" si="2818"/>
        <v>0</v>
      </c>
      <c r="AG269" s="390">
        <f t="shared" si="2819"/>
        <v>0</v>
      </c>
      <c r="AH269" s="391"/>
      <c r="AI269" s="384">
        <v>21.0</v>
      </c>
      <c r="AJ269" s="385" t="s">
        <v>170</v>
      </c>
      <c r="AK269" s="386" t="s">
        <v>132</v>
      </c>
      <c r="AL269" s="386" t="s">
        <v>150</v>
      </c>
      <c r="AM269" s="387" t="str">
        <f>ADHK!AM269</f>
        <v/>
      </c>
      <c r="AN269" s="387"/>
      <c r="AO269" s="387">
        <f t="shared" si="2820"/>
        <v>0</v>
      </c>
      <c r="AP269" s="388"/>
      <c r="AQ269" s="387">
        <f t="shared" si="2821"/>
        <v>0</v>
      </c>
      <c r="AR269" s="388"/>
      <c r="AS269" s="387"/>
      <c r="AT269" s="387">
        <f t="shared" si="2822"/>
        <v>0</v>
      </c>
      <c r="AU269" s="387">
        <f t="shared" si="2823"/>
        <v>0</v>
      </c>
      <c r="AV269" s="388">
        <v>0.36319999999999997</v>
      </c>
      <c r="AW269" s="389">
        <f t="shared" si="2824"/>
        <v>0</v>
      </c>
      <c r="AX269" s="390">
        <f t="shared" si="2825"/>
        <v>0</v>
      </c>
      <c r="AY269" s="391"/>
      <c r="AZ269" s="384">
        <v>21.0</v>
      </c>
      <c r="BA269" s="385" t="s">
        <v>170</v>
      </c>
      <c r="BB269" s="386" t="s">
        <v>132</v>
      </c>
      <c r="BC269" s="386" t="s">
        <v>150</v>
      </c>
      <c r="BD269" s="387" t="str">
        <f>ADHK!BD269</f>
        <v/>
      </c>
      <c r="BE269" s="387"/>
      <c r="BF269" s="387">
        <f t="shared" si="2826"/>
        <v>0</v>
      </c>
      <c r="BG269" s="388"/>
      <c r="BH269" s="387">
        <f t="shared" si="2827"/>
        <v>0</v>
      </c>
      <c r="BI269" s="388"/>
      <c r="BJ269" s="387"/>
      <c r="BK269" s="387">
        <f t="shared" si="2828"/>
        <v>0</v>
      </c>
      <c r="BL269" s="387">
        <f t="shared" si="2829"/>
        <v>0</v>
      </c>
      <c r="BM269" s="388">
        <v>0.36319999999999997</v>
      </c>
      <c r="BN269" s="389">
        <f t="shared" si="2830"/>
        <v>0</v>
      </c>
      <c r="BO269" s="390">
        <f t="shared" si="2831"/>
        <v>0</v>
      </c>
      <c r="BP269" s="391"/>
      <c r="BQ269" s="384">
        <v>21.0</v>
      </c>
      <c r="BR269" s="385" t="s">
        <v>170</v>
      </c>
      <c r="BS269" s="386" t="s">
        <v>132</v>
      </c>
      <c r="BT269" s="386" t="s">
        <v>150</v>
      </c>
      <c r="BU269" s="387" t="str">
        <f>ADHK!BU269</f>
        <v/>
      </c>
      <c r="BV269" s="387"/>
      <c r="BW269" s="387">
        <f t="shared" si="2832"/>
        <v>0</v>
      </c>
      <c r="BX269" s="388"/>
      <c r="BY269" s="387">
        <f t="shared" si="2833"/>
        <v>0</v>
      </c>
      <c r="BZ269" s="388"/>
      <c r="CA269" s="387"/>
      <c r="CB269" s="387">
        <f t="shared" si="2834"/>
        <v>0</v>
      </c>
      <c r="CC269" s="387">
        <f t="shared" si="2835"/>
        <v>0</v>
      </c>
      <c r="CD269" s="388">
        <v>0.36319999999999997</v>
      </c>
      <c r="CE269" s="389">
        <f t="shared" si="2836"/>
        <v>0</v>
      </c>
      <c r="CF269" s="390">
        <f t="shared" si="2837"/>
        <v>0</v>
      </c>
      <c r="CG269" s="391"/>
      <c r="CH269" s="384">
        <v>21.0</v>
      </c>
      <c r="CI269" s="385" t="s">
        <v>170</v>
      </c>
      <c r="CJ269" s="386" t="s">
        <v>132</v>
      </c>
      <c r="CK269" s="386" t="s">
        <v>150</v>
      </c>
      <c r="CL269" s="387" t="str">
        <f>ADHK!CL269</f>
        <v/>
      </c>
      <c r="CM269" s="387"/>
      <c r="CN269" s="387">
        <f t="shared" si="2838"/>
        <v>0</v>
      </c>
      <c r="CO269" s="388"/>
      <c r="CP269" s="387">
        <f t="shared" si="2839"/>
        <v>0</v>
      </c>
      <c r="CQ269" s="388"/>
      <c r="CR269" s="387"/>
      <c r="CS269" s="387">
        <f t="shared" si="2840"/>
        <v>0</v>
      </c>
      <c r="CT269" s="387">
        <f t="shared" si="2841"/>
        <v>0</v>
      </c>
      <c r="CU269" s="388">
        <v>0.36319999999999997</v>
      </c>
      <c r="CV269" s="389">
        <f t="shared" si="2842"/>
        <v>0</v>
      </c>
      <c r="CW269" s="390">
        <f t="shared" si="2843"/>
        <v>0</v>
      </c>
      <c r="CX269" s="391"/>
      <c r="CY269" s="384">
        <v>21.0</v>
      </c>
      <c r="CZ269" s="385" t="s">
        <v>170</v>
      </c>
      <c r="DA269" s="386" t="s">
        <v>132</v>
      </c>
      <c r="DB269" s="386" t="s">
        <v>150</v>
      </c>
      <c r="DC269" s="387" t="str">
        <f>ADHK!DC269</f>
        <v/>
      </c>
      <c r="DD269" s="387"/>
      <c r="DE269" s="387">
        <f t="shared" si="2844"/>
        <v>0</v>
      </c>
      <c r="DF269" s="388"/>
      <c r="DG269" s="387">
        <f t="shared" si="2845"/>
        <v>0</v>
      </c>
      <c r="DH269" s="388"/>
      <c r="DI269" s="387"/>
      <c r="DJ269" s="387">
        <f t="shared" si="2846"/>
        <v>0</v>
      </c>
      <c r="DK269" s="387">
        <f t="shared" si="2847"/>
        <v>0</v>
      </c>
      <c r="DL269" s="388">
        <v>0.36319999999999997</v>
      </c>
      <c r="DM269" s="389">
        <f t="shared" si="2848"/>
        <v>0</v>
      </c>
      <c r="DN269" s="390">
        <f t="shared" si="2849"/>
        <v>0</v>
      </c>
      <c r="DO269" s="391"/>
      <c r="DP269" s="384">
        <v>21.0</v>
      </c>
      <c r="DQ269" s="385" t="s">
        <v>170</v>
      </c>
      <c r="DR269" s="386" t="s">
        <v>132</v>
      </c>
      <c r="DS269" s="386" t="s">
        <v>150</v>
      </c>
      <c r="DT269" s="387" t="str">
        <f>ADHK!DT269</f>
        <v/>
      </c>
      <c r="DU269" s="387"/>
      <c r="DV269" s="387">
        <f t="shared" si="2850"/>
        <v>0</v>
      </c>
      <c r="DW269" s="388"/>
      <c r="DX269" s="387">
        <f t="shared" si="2851"/>
        <v>0</v>
      </c>
      <c r="DY269" s="388"/>
      <c r="DZ269" s="387"/>
      <c r="EA269" s="387">
        <f t="shared" si="2852"/>
        <v>0</v>
      </c>
      <c r="EB269" s="387">
        <f t="shared" si="2853"/>
        <v>0</v>
      </c>
      <c r="EC269" s="388">
        <v>0.36319999999999997</v>
      </c>
      <c r="ED269" s="389">
        <f t="shared" si="2854"/>
        <v>0</v>
      </c>
      <c r="EE269" s="390">
        <f t="shared" si="2855"/>
        <v>0</v>
      </c>
      <c r="EF269" s="391"/>
      <c r="EG269" s="384">
        <v>21.0</v>
      </c>
      <c r="EH269" s="385" t="s">
        <v>170</v>
      </c>
      <c r="EI269" s="386" t="s">
        <v>132</v>
      </c>
      <c r="EJ269" s="386" t="s">
        <v>150</v>
      </c>
      <c r="EK269" s="387" t="str">
        <f>ADHK!EK269</f>
        <v/>
      </c>
      <c r="EL269" s="387"/>
      <c r="EM269" s="387">
        <f t="shared" si="2856"/>
        <v>0</v>
      </c>
      <c r="EN269" s="388"/>
      <c r="EO269" s="387">
        <f t="shared" si="2857"/>
        <v>0</v>
      </c>
      <c r="EP269" s="388"/>
      <c r="EQ269" s="387"/>
      <c r="ER269" s="387">
        <f t="shared" si="2858"/>
        <v>0</v>
      </c>
      <c r="ES269" s="387">
        <f t="shared" si="2859"/>
        <v>0</v>
      </c>
      <c r="ET269" s="388">
        <v>0.36319999999999997</v>
      </c>
      <c r="EU269" s="389">
        <f t="shared" si="2860"/>
        <v>0</v>
      </c>
      <c r="EV269" s="390">
        <f t="shared" si="2861"/>
        <v>0</v>
      </c>
      <c r="EW269" s="391"/>
      <c r="EX269" s="384">
        <v>21.0</v>
      </c>
      <c r="EY269" s="385" t="s">
        <v>170</v>
      </c>
      <c r="EZ269" s="386" t="s">
        <v>132</v>
      </c>
      <c r="FA269" s="386" t="s">
        <v>150</v>
      </c>
      <c r="FB269" s="387" t="str">
        <f>ADHK!FB269</f>
        <v/>
      </c>
      <c r="FC269" s="387"/>
      <c r="FD269" s="387">
        <f t="shared" si="2862"/>
        <v>0</v>
      </c>
      <c r="FE269" s="388"/>
      <c r="FF269" s="387">
        <f t="shared" si="2863"/>
        <v>0</v>
      </c>
      <c r="FG269" s="388"/>
      <c r="FH269" s="387"/>
      <c r="FI269" s="387">
        <f t="shared" si="2864"/>
        <v>0</v>
      </c>
      <c r="FJ269" s="387">
        <f t="shared" si="2865"/>
        <v>0</v>
      </c>
      <c r="FK269" s="388">
        <v>0.36319999999999997</v>
      </c>
      <c r="FL269" s="389">
        <f t="shared" si="2866"/>
        <v>0</v>
      </c>
      <c r="FM269" s="390">
        <f t="shared" si="2867"/>
        <v>0</v>
      </c>
      <c r="FN269" s="391"/>
      <c r="FO269" s="384">
        <v>21.0</v>
      </c>
      <c r="FP269" s="385" t="s">
        <v>170</v>
      </c>
      <c r="FQ269" s="386" t="s">
        <v>132</v>
      </c>
      <c r="FR269" s="386" t="s">
        <v>150</v>
      </c>
      <c r="FS269" s="387" t="str">
        <f>ADHK!FS269</f>
        <v/>
      </c>
      <c r="FT269" s="387"/>
      <c r="FU269" s="387">
        <f t="shared" si="2868"/>
        <v>0</v>
      </c>
      <c r="FV269" s="388"/>
      <c r="FW269" s="387">
        <f t="shared" si="2869"/>
        <v>0</v>
      </c>
      <c r="FX269" s="388"/>
      <c r="FY269" s="387"/>
      <c r="FZ269" s="387">
        <f t="shared" si="2870"/>
        <v>0</v>
      </c>
      <c r="GA269" s="387">
        <f t="shared" si="2871"/>
        <v>0</v>
      </c>
      <c r="GB269" s="388">
        <v>0.36319999999999997</v>
      </c>
      <c r="GC269" s="389">
        <f t="shared" si="2872"/>
        <v>0</v>
      </c>
      <c r="GD269" s="390">
        <f t="shared" si="2873"/>
        <v>0</v>
      </c>
      <c r="GE269" s="391"/>
      <c r="GF269" s="384">
        <v>21.0</v>
      </c>
      <c r="GG269" s="385" t="s">
        <v>170</v>
      </c>
      <c r="GH269" s="386" t="s">
        <v>132</v>
      </c>
      <c r="GI269" s="386" t="s">
        <v>150</v>
      </c>
      <c r="GJ269" s="387" t="str">
        <f>ADHK!GJ269</f>
        <v/>
      </c>
      <c r="GK269" s="387"/>
      <c r="GL269" s="387">
        <f t="shared" si="2874"/>
        <v>0</v>
      </c>
      <c r="GM269" s="388"/>
      <c r="GN269" s="387">
        <f t="shared" si="2875"/>
        <v>0</v>
      </c>
      <c r="GO269" s="388"/>
      <c r="GP269" s="387"/>
      <c r="GQ269" s="387">
        <f t="shared" si="2876"/>
        <v>0</v>
      </c>
      <c r="GR269" s="387">
        <f t="shared" si="2877"/>
        <v>0</v>
      </c>
      <c r="GS269" s="388">
        <v>0.36319999999999997</v>
      </c>
      <c r="GT269" s="389">
        <f t="shared" si="2878"/>
        <v>0</v>
      </c>
      <c r="GU269" s="390">
        <f t="shared" si="2879"/>
        <v>0</v>
      </c>
      <c r="GV269" s="391"/>
      <c r="GW269" s="384">
        <v>21.0</v>
      </c>
      <c r="GX269" s="385" t="s">
        <v>170</v>
      </c>
      <c r="GY269" s="386" t="s">
        <v>132</v>
      </c>
      <c r="GZ269" s="386" t="s">
        <v>150</v>
      </c>
      <c r="HA269" s="387" t="str">
        <f>ADHK!HA269</f>
        <v/>
      </c>
      <c r="HB269" s="387"/>
      <c r="HC269" s="387">
        <f t="shared" si="2880"/>
        <v>0</v>
      </c>
      <c r="HD269" s="388"/>
      <c r="HE269" s="387">
        <f t="shared" si="2881"/>
        <v>0</v>
      </c>
      <c r="HF269" s="388"/>
      <c r="HG269" s="387"/>
      <c r="HH269" s="387">
        <f t="shared" si="2882"/>
        <v>0</v>
      </c>
      <c r="HI269" s="387">
        <f t="shared" si="2883"/>
        <v>0</v>
      </c>
      <c r="HJ269" s="388">
        <v>0.36319999999999997</v>
      </c>
      <c r="HK269" s="389">
        <f t="shared" si="2884"/>
        <v>0</v>
      </c>
      <c r="HL269" s="390">
        <f t="shared" si="2885"/>
        <v>0</v>
      </c>
      <c r="HM269" s="391"/>
      <c r="HN269" s="384">
        <v>21.0</v>
      </c>
      <c r="HO269" s="385" t="s">
        <v>170</v>
      </c>
      <c r="HP269" s="386" t="s">
        <v>132</v>
      </c>
      <c r="HQ269" s="386" t="s">
        <v>150</v>
      </c>
      <c r="HR269" s="387" t="str">
        <f>ADHK!HR269</f>
        <v/>
      </c>
      <c r="HS269" s="387"/>
      <c r="HT269" s="387">
        <f t="shared" si="2886"/>
        <v>0</v>
      </c>
      <c r="HU269" s="388"/>
      <c r="HV269" s="387">
        <f t="shared" si="2887"/>
        <v>0</v>
      </c>
      <c r="HW269" s="388"/>
      <c r="HX269" s="387"/>
      <c r="HY269" s="387">
        <f t="shared" si="2888"/>
        <v>0</v>
      </c>
      <c r="HZ269" s="387">
        <f t="shared" si="2889"/>
        <v>0</v>
      </c>
      <c r="IA269" s="388">
        <v>0.36319999999999997</v>
      </c>
      <c r="IB269" s="389">
        <f t="shared" si="2890"/>
        <v>0</v>
      </c>
      <c r="IC269" s="390">
        <f t="shared" si="2891"/>
        <v>0</v>
      </c>
      <c r="ID269" s="391"/>
      <c r="IE269" s="384">
        <v>21.0</v>
      </c>
      <c r="IF269" s="385" t="s">
        <v>170</v>
      </c>
      <c r="IG269" s="386" t="s">
        <v>132</v>
      </c>
      <c r="IH269" s="386" t="s">
        <v>150</v>
      </c>
      <c r="II269" s="387" t="str">
        <f>ADHK!II269</f>
        <v/>
      </c>
      <c r="IJ269" s="387"/>
      <c r="IK269" s="387">
        <f t="shared" si="2892"/>
        <v>0</v>
      </c>
      <c r="IL269" s="388"/>
      <c r="IM269" s="387">
        <f t="shared" si="2893"/>
        <v>0</v>
      </c>
      <c r="IN269" s="388"/>
      <c r="IO269" s="387"/>
      <c r="IP269" s="387">
        <f t="shared" si="2894"/>
        <v>0</v>
      </c>
      <c r="IQ269" s="387">
        <f t="shared" si="2895"/>
        <v>0</v>
      </c>
      <c r="IR269" s="388">
        <v>0.36319999999999997</v>
      </c>
      <c r="IS269" s="389">
        <f t="shared" si="2896"/>
        <v>0</v>
      </c>
      <c r="IT269" s="390">
        <f t="shared" si="2897"/>
        <v>0</v>
      </c>
      <c r="IU269" s="391"/>
      <c r="IV269" s="384">
        <v>21.0</v>
      </c>
      <c r="IW269" s="385" t="s">
        <v>170</v>
      </c>
      <c r="IX269" s="386" t="s">
        <v>132</v>
      </c>
      <c r="IY269" s="386" t="s">
        <v>150</v>
      </c>
      <c r="IZ269" s="387" t="str">
        <f>ADHK!IZ269</f>
        <v/>
      </c>
      <c r="JA269" s="387"/>
      <c r="JB269" s="387">
        <f t="shared" si="2898"/>
        <v>0</v>
      </c>
      <c r="JC269" s="388"/>
      <c r="JD269" s="387">
        <f t="shared" si="2899"/>
        <v>0</v>
      </c>
      <c r="JE269" s="388"/>
      <c r="JF269" s="387"/>
      <c r="JG269" s="387">
        <f t="shared" si="2900"/>
        <v>0</v>
      </c>
      <c r="JH269" s="387">
        <f t="shared" si="2901"/>
        <v>0</v>
      </c>
      <c r="JI269" s="388">
        <v>0.36319999999999997</v>
      </c>
      <c r="JJ269" s="389">
        <f t="shared" si="2902"/>
        <v>0</v>
      </c>
      <c r="JK269" s="390">
        <f t="shared" si="2903"/>
        <v>0</v>
      </c>
      <c r="JL269" s="391"/>
      <c r="JM269" s="384">
        <v>21.0</v>
      </c>
      <c r="JN269" s="385" t="s">
        <v>170</v>
      </c>
      <c r="JO269" s="386" t="s">
        <v>132</v>
      </c>
      <c r="JP269" s="386" t="s">
        <v>150</v>
      </c>
      <c r="JQ269" s="387" t="str">
        <f>ADHK!JQ269</f>
        <v/>
      </c>
      <c r="JR269" s="387"/>
      <c r="JS269" s="387">
        <f t="shared" si="2904"/>
        <v>0</v>
      </c>
      <c r="JT269" s="388"/>
      <c r="JU269" s="387">
        <f t="shared" si="2905"/>
        <v>0</v>
      </c>
      <c r="JV269" s="388"/>
      <c r="JW269" s="387"/>
      <c r="JX269" s="387">
        <f t="shared" si="2906"/>
        <v>0</v>
      </c>
      <c r="JY269" s="387">
        <f t="shared" si="2907"/>
        <v>0</v>
      </c>
      <c r="JZ269" s="388">
        <v>0.36319999999999997</v>
      </c>
      <c r="KA269" s="389">
        <f t="shared" si="2908"/>
        <v>0</v>
      </c>
      <c r="KB269" s="390">
        <f t="shared" si="2909"/>
        <v>0</v>
      </c>
      <c r="KC269" s="391"/>
      <c r="KD269" s="384">
        <v>21.0</v>
      </c>
      <c r="KE269" s="385" t="s">
        <v>170</v>
      </c>
      <c r="KF269" s="386" t="s">
        <v>132</v>
      </c>
      <c r="KG269" s="386" t="s">
        <v>150</v>
      </c>
      <c r="KH269" s="387" t="str">
        <f>ADHK!KH269</f>
        <v/>
      </c>
      <c r="KI269" s="387"/>
      <c r="KJ269" s="387">
        <f t="shared" si="2910"/>
        <v>0</v>
      </c>
      <c r="KK269" s="388"/>
      <c r="KL269" s="387">
        <f t="shared" si="2911"/>
        <v>0</v>
      </c>
      <c r="KM269" s="388"/>
      <c r="KN269" s="387"/>
      <c r="KO269" s="387">
        <f t="shared" si="2912"/>
        <v>0</v>
      </c>
      <c r="KP269" s="387">
        <f t="shared" si="2913"/>
        <v>0</v>
      </c>
      <c r="KQ269" s="388">
        <v>0.36319999999999997</v>
      </c>
      <c r="KR269" s="389">
        <f t="shared" si="2914"/>
        <v>0</v>
      </c>
      <c r="KS269" s="390">
        <f t="shared" si="2915"/>
        <v>0</v>
      </c>
      <c r="KT269" s="391"/>
      <c r="KU269" s="392"/>
    </row>
    <row r="270" ht="15.75" customHeight="1">
      <c r="A270" s="384">
        <v>22.0</v>
      </c>
      <c r="B270" s="385" t="s">
        <v>171</v>
      </c>
      <c r="C270" s="386" t="s">
        <v>132</v>
      </c>
      <c r="D270" s="386" t="s">
        <v>150</v>
      </c>
      <c r="E270" s="387" t="str">
        <f>ADHK!E270</f>
        <v/>
      </c>
      <c r="F270" s="387" t="str">
        <f>ADHK!F270</f>
        <v/>
      </c>
      <c r="G270" s="387">
        <f t="shared" si="2808"/>
        <v>0</v>
      </c>
      <c r="H270" s="388"/>
      <c r="I270" s="387">
        <f t="shared" si="2809"/>
        <v>0</v>
      </c>
      <c r="J270" s="388"/>
      <c r="K270" s="387"/>
      <c r="L270" s="387">
        <f t="shared" si="2810"/>
        <v>0</v>
      </c>
      <c r="M270" s="387">
        <f t="shared" si="2811"/>
        <v>0</v>
      </c>
      <c r="N270" s="388">
        <v>0.36319999999999997</v>
      </c>
      <c r="O270" s="389">
        <f t="shared" si="2812"/>
        <v>0</v>
      </c>
      <c r="P270" s="390">
        <f t="shared" si="2813"/>
        <v>0</v>
      </c>
      <c r="Q270" s="391"/>
      <c r="R270" s="384">
        <v>22.0</v>
      </c>
      <c r="S270" s="385" t="s">
        <v>171</v>
      </c>
      <c r="T270" s="386" t="s">
        <v>132</v>
      </c>
      <c r="U270" s="386" t="s">
        <v>150</v>
      </c>
      <c r="V270" s="387" t="str">
        <f>ADHK!V270</f>
        <v/>
      </c>
      <c r="W270" s="387"/>
      <c r="X270" s="387">
        <f t="shared" si="2814"/>
        <v>0</v>
      </c>
      <c r="Y270" s="388"/>
      <c r="Z270" s="387">
        <f t="shared" si="2815"/>
        <v>0</v>
      </c>
      <c r="AA270" s="388"/>
      <c r="AB270" s="387"/>
      <c r="AC270" s="387">
        <f t="shared" si="2816"/>
        <v>0</v>
      </c>
      <c r="AD270" s="387">
        <f t="shared" si="2817"/>
        <v>0</v>
      </c>
      <c r="AE270" s="388">
        <v>0.36319999999999997</v>
      </c>
      <c r="AF270" s="389">
        <f t="shared" si="2818"/>
        <v>0</v>
      </c>
      <c r="AG270" s="390">
        <f t="shared" si="2819"/>
        <v>0</v>
      </c>
      <c r="AH270" s="391"/>
      <c r="AI270" s="384">
        <v>22.0</v>
      </c>
      <c r="AJ270" s="385" t="s">
        <v>171</v>
      </c>
      <c r="AK270" s="386" t="s">
        <v>132</v>
      </c>
      <c r="AL270" s="386" t="s">
        <v>150</v>
      </c>
      <c r="AM270" s="387" t="str">
        <f>ADHK!AM270</f>
        <v/>
      </c>
      <c r="AN270" s="387"/>
      <c r="AO270" s="387">
        <f t="shared" si="2820"/>
        <v>0</v>
      </c>
      <c r="AP270" s="388"/>
      <c r="AQ270" s="387">
        <f t="shared" si="2821"/>
        <v>0</v>
      </c>
      <c r="AR270" s="388"/>
      <c r="AS270" s="387"/>
      <c r="AT270" s="387">
        <f t="shared" si="2822"/>
        <v>0</v>
      </c>
      <c r="AU270" s="387">
        <f t="shared" si="2823"/>
        <v>0</v>
      </c>
      <c r="AV270" s="388">
        <v>0.36319999999999997</v>
      </c>
      <c r="AW270" s="389">
        <f t="shared" si="2824"/>
        <v>0</v>
      </c>
      <c r="AX270" s="390">
        <f t="shared" si="2825"/>
        <v>0</v>
      </c>
      <c r="AY270" s="391"/>
      <c r="AZ270" s="384">
        <v>22.0</v>
      </c>
      <c r="BA270" s="385" t="s">
        <v>171</v>
      </c>
      <c r="BB270" s="386" t="s">
        <v>132</v>
      </c>
      <c r="BC270" s="386" t="s">
        <v>150</v>
      </c>
      <c r="BD270" s="387" t="str">
        <f>ADHK!BD270</f>
        <v/>
      </c>
      <c r="BE270" s="387"/>
      <c r="BF270" s="387">
        <f t="shared" si="2826"/>
        <v>0</v>
      </c>
      <c r="BG270" s="388"/>
      <c r="BH270" s="387">
        <f t="shared" si="2827"/>
        <v>0</v>
      </c>
      <c r="BI270" s="388"/>
      <c r="BJ270" s="387"/>
      <c r="BK270" s="387">
        <f t="shared" si="2828"/>
        <v>0</v>
      </c>
      <c r="BL270" s="387">
        <f t="shared" si="2829"/>
        <v>0</v>
      </c>
      <c r="BM270" s="388">
        <v>0.36319999999999997</v>
      </c>
      <c r="BN270" s="389">
        <f t="shared" si="2830"/>
        <v>0</v>
      </c>
      <c r="BO270" s="390">
        <f t="shared" si="2831"/>
        <v>0</v>
      </c>
      <c r="BP270" s="391"/>
      <c r="BQ270" s="384">
        <v>22.0</v>
      </c>
      <c r="BR270" s="385" t="s">
        <v>171</v>
      </c>
      <c r="BS270" s="386" t="s">
        <v>132</v>
      </c>
      <c r="BT270" s="386" t="s">
        <v>150</v>
      </c>
      <c r="BU270" s="387" t="str">
        <f>ADHK!BU270</f>
        <v/>
      </c>
      <c r="BV270" s="387"/>
      <c r="BW270" s="387">
        <f t="shared" si="2832"/>
        <v>0</v>
      </c>
      <c r="BX270" s="388"/>
      <c r="BY270" s="387">
        <f t="shared" si="2833"/>
        <v>0</v>
      </c>
      <c r="BZ270" s="388"/>
      <c r="CA270" s="387"/>
      <c r="CB270" s="387">
        <f t="shared" si="2834"/>
        <v>0</v>
      </c>
      <c r="CC270" s="387">
        <f t="shared" si="2835"/>
        <v>0</v>
      </c>
      <c r="CD270" s="388">
        <v>0.36319999999999997</v>
      </c>
      <c r="CE270" s="389">
        <f t="shared" si="2836"/>
        <v>0</v>
      </c>
      <c r="CF270" s="390">
        <f t="shared" si="2837"/>
        <v>0</v>
      </c>
      <c r="CG270" s="391"/>
      <c r="CH270" s="384">
        <v>22.0</v>
      </c>
      <c r="CI270" s="385" t="s">
        <v>171</v>
      </c>
      <c r="CJ270" s="386" t="s">
        <v>132</v>
      </c>
      <c r="CK270" s="386" t="s">
        <v>150</v>
      </c>
      <c r="CL270" s="387" t="str">
        <f>ADHK!CL270</f>
        <v/>
      </c>
      <c r="CM270" s="387"/>
      <c r="CN270" s="387">
        <f t="shared" si="2838"/>
        <v>0</v>
      </c>
      <c r="CO270" s="388"/>
      <c r="CP270" s="387">
        <f t="shared" si="2839"/>
        <v>0</v>
      </c>
      <c r="CQ270" s="388"/>
      <c r="CR270" s="387"/>
      <c r="CS270" s="387">
        <f t="shared" si="2840"/>
        <v>0</v>
      </c>
      <c r="CT270" s="387">
        <f t="shared" si="2841"/>
        <v>0</v>
      </c>
      <c r="CU270" s="388">
        <v>0.36319999999999997</v>
      </c>
      <c r="CV270" s="389">
        <f t="shared" si="2842"/>
        <v>0</v>
      </c>
      <c r="CW270" s="390">
        <f t="shared" si="2843"/>
        <v>0</v>
      </c>
      <c r="CX270" s="391"/>
      <c r="CY270" s="384">
        <v>22.0</v>
      </c>
      <c r="CZ270" s="385" t="s">
        <v>171</v>
      </c>
      <c r="DA270" s="386" t="s">
        <v>132</v>
      </c>
      <c r="DB270" s="386" t="s">
        <v>150</v>
      </c>
      <c r="DC270" s="387" t="str">
        <f>ADHK!DC270</f>
        <v/>
      </c>
      <c r="DD270" s="387"/>
      <c r="DE270" s="387">
        <f t="shared" si="2844"/>
        <v>0</v>
      </c>
      <c r="DF270" s="388"/>
      <c r="DG270" s="387">
        <f t="shared" si="2845"/>
        <v>0</v>
      </c>
      <c r="DH270" s="388"/>
      <c r="DI270" s="387"/>
      <c r="DJ270" s="387">
        <f t="shared" si="2846"/>
        <v>0</v>
      </c>
      <c r="DK270" s="387">
        <f t="shared" si="2847"/>
        <v>0</v>
      </c>
      <c r="DL270" s="388">
        <v>0.36319999999999997</v>
      </c>
      <c r="DM270" s="389">
        <f t="shared" si="2848"/>
        <v>0</v>
      </c>
      <c r="DN270" s="390">
        <f t="shared" si="2849"/>
        <v>0</v>
      </c>
      <c r="DO270" s="391"/>
      <c r="DP270" s="384">
        <v>22.0</v>
      </c>
      <c r="DQ270" s="385" t="s">
        <v>171</v>
      </c>
      <c r="DR270" s="386" t="s">
        <v>132</v>
      </c>
      <c r="DS270" s="386" t="s">
        <v>150</v>
      </c>
      <c r="DT270" s="387" t="str">
        <f>ADHK!DT270</f>
        <v/>
      </c>
      <c r="DU270" s="387"/>
      <c r="DV270" s="387">
        <f t="shared" si="2850"/>
        <v>0</v>
      </c>
      <c r="DW270" s="388"/>
      <c r="DX270" s="387">
        <f t="shared" si="2851"/>
        <v>0</v>
      </c>
      <c r="DY270" s="388"/>
      <c r="DZ270" s="387"/>
      <c r="EA270" s="387">
        <f t="shared" si="2852"/>
        <v>0</v>
      </c>
      <c r="EB270" s="387">
        <f t="shared" si="2853"/>
        <v>0</v>
      </c>
      <c r="EC270" s="388">
        <v>0.36319999999999997</v>
      </c>
      <c r="ED270" s="389">
        <f t="shared" si="2854"/>
        <v>0</v>
      </c>
      <c r="EE270" s="390">
        <f t="shared" si="2855"/>
        <v>0</v>
      </c>
      <c r="EF270" s="391"/>
      <c r="EG270" s="384">
        <v>22.0</v>
      </c>
      <c r="EH270" s="385" t="s">
        <v>171</v>
      </c>
      <c r="EI270" s="386" t="s">
        <v>132</v>
      </c>
      <c r="EJ270" s="386" t="s">
        <v>150</v>
      </c>
      <c r="EK270" s="387" t="str">
        <f>ADHK!EK270</f>
        <v/>
      </c>
      <c r="EL270" s="387"/>
      <c r="EM270" s="387">
        <f t="shared" si="2856"/>
        <v>0</v>
      </c>
      <c r="EN270" s="388"/>
      <c r="EO270" s="387">
        <f t="shared" si="2857"/>
        <v>0</v>
      </c>
      <c r="EP270" s="388"/>
      <c r="EQ270" s="387"/>
      <c r="ER270" s="387">
        <f t="shared" si="2858"/>
        <v>0</v>
      </c>
      <c r="ES270" s="387">
        <f t="shared" si="2859"/>
        <v>0</v>
      </c>
      <c r="ET270" s="388">
        <v>0.36319999999999997</v>
      </c>
      <c r="EU270" s="389">
        <f t="shared" si="2860"/>
        <v>0</v>
      </c>
      <c r="EV270" s="390">
        <f t="shared" si="2861"/>
        <v>0</v>
      </c>
      <c r="EW270" s="391"/>
      <c r="EX270" s="384">
        <v>22.0</v>
      </c>
      <c r="EY270" s="385" t="s">
        <v>171</v>
      </c>
      <c r="EZ270" s="386" t="s">
        <v>132</v>
      </c>
      <c r="FA270" s="386" t="s">
        <v>150</v>
      </c>
      <c r="FB270" s="387" t="str">
        <f>ADHK!FB270</f>
        <v/>
      </c>
      <c r="FC270" s="387"/>
      <c r="FD270" s="387">
        <f t="shared" si="2862"/>
        <v>0</v>
      </c>
      <c r="FE270" s="388"/>
      <c r="FF270" s="387">
        <f t="shared" si="2863"/>
        <v>0</v>
      </c>
      <c r="FG270" s="388"/>
      <c r="FH270" s="387"/>
      <c r="FI270" s="387">
        <f t="shared" si="2864"/>
        <v>0</v>
      </c>
      <c r="FJ270" s="387">
        <f t="shared" si="2865"/>
        <v>0</v>
      </c>
      <c r="FK270" s="388">
        <v>0.36319999999999997</v>
      </c>
      <c r="FL270" s="389">
        <f t="shared" si="2866"/>
        <v>0</v>
      </c>
      <c r="FM270" s="390">
        <f t="shared" si="2867"/>
        <v>0</v>
      </c>
      <c r="FN270" s="391"/>
      <c r="FO270" s="384">
        <v>22.0</v>
      </c>
      <c r="FP270" s="385" t="s">
        <v>171</v>
      </c>
      <c r="FQ270" s="386" t="s">
        <v>132</v>
      </c>
      <c r="FR270" s="386" t="s">
        <v>150</v>
      </c>
      <c r="FS270" s="387" t="str">
        <f>ADHK!FS270</f>
        <v/>
      </c>
      <c r="FT270" s="387"/>
      <c r="FU270" s="387">
        <f t="shared" si="2868"/>
        <v>0</v>
      </c>
      <c r="FV270" s="388"/>
      <c r="FW270" s="387">
        <f t="shared" si="2869"/>
        <v>0</v>
      </c>
      <c r="FX270" s="388"/>
      <c r="FY270" s="387"/>
      <c r="FZ270" s="387">
        <f t="shared" si="2870"/>
        <v>0</v>
      </c>
      <c r="GA270" s="387">
        <f t="shared" si="2871"/>
        <v>0</v>
      </c>
      <c r="GB270" s="388">
        <v>0.36319999999999997</v>
      </c>
      <c r="GC270" s="389">
        <f t="shared" si="2872"/>
        <v>0</v>
      </c>
      <c r="GD270" s="390">
        <f t="shared" si="2873"/>
        <v>0</v>
      </c>
      <c r="GE270" s="391"/>
      <c r="GF270" s="384">
        <v>22.0</v>
      </c>
      <c r="GG270" s="385" t="s">
        <v>171</v>
      </c>
      <c r="GH270" s="386" t="s">
        <v>132</v>
      </c>
      <c r="GI270" s="386" t="s">
        <v>150</v>
      </c>
      <c r="GJ270" s="387" t="str">
        <f>ADHK!GJ270</f>
        <v/>
      </c>
      <c r="GK270" s="387"/>
      <c r="GL270" s="387">
        <f t="shared" si="2874"/>
        <v>0</v>
      </c>
      <c r="GM270" s="388"/>
      <c r="GN270" s="387">
        <f t="shared" si="2875"/>
        <v>0</v>
      </c>
      <c r="GO270" s="388"/>
      <c r="GP270" s="387"/>
      <c r="GQ270" s="387">
        <f t="shared" si="2876"/>
        <v>0</v>
      </c>
      <c r="GR270" s="387">
        <f t="shared" si="2877"/>
        <v>0</v>
      </c>
      <c r="GS270" s="388">
        <v>0.36319999999999997</v>
      </c>
      <c r="GT270" s="389">
        <f t="shared" si="2878"/>
        <v>0</v>
      </c>
      <c r="GU270" s="390">
        <f t="shared" si="2879"/>
        <v>0</v>
      </c>
      <c r="GV270" s="391"/>
      <c r="GW270" s="384">
        <v>22.0</v>
      </c>
      <c r="GX270" s="385" t="s">
        <v>171</v>
      </c>
      <c r="GY270" s="386" t="s">
        <v>132</v>
      </c>
      <c r="GZ270" s="386" t="s">
        <v>150</v>
      </c>
      <c r="HA270" s="387" t="str">
        <f>ADHK!HA270</f>
        <v/>
      </c>
      <c r="HB270" s="387"/>
      <c r="HC270" s="387">
        <f t="shared" si="2880"/>
        <v>0</v>
      </c>
      <c r="HD270" s="388"/>
      <c r="HE270" s="387">
        <f t="shared" si="2881"/>
        <v>0</v>
      </c>
      <c r="HF270" s="388"/>
      <c r="HG270" s="387"/>
      <c r="HH270" s="387">
        <f t="shared" si="2882"/>
        <v>0</v>
      </c>
      <c r="HI270" s="387">
        <f t="shared" si="2883"/>
        <v>0</v>
      </c>
      <c r="HJ270" s="388">
        <v>0.36319999999999997</v>
      </c>
      <c r="HK270" s="389">
        <f t="shared" si="2884"/>
        <v>0</v>
      </c>
      <c r="HL270" s="390">
        <f t="shared" si="2885"/>
        <v>0</v>
      </c>
      <c r="HM270" s="391"/>
      <c r="HN270" s="384">
        <v>22.0</v>
      </c>
      <c r="HO270" s="385" t="s">
        <v>171</v>
      </c>
      <c r="HP270" s="386" t="s">
        <v>132</v>
      </c>
      <c r="HQ270" s="386" t="s">
        <v>150</v>
      </c>
      <c r="HR270" s="387" t="str">
        <f>ADHK!HR270</f>
        <v/>
      </c>
      <c r="HS270" s="387"/>
      <c r="HT270" s="387">
        <f t="shared" si="2886"/>
        <v>0</v>
      </c>
      <c r="HU270" s="388"/>
      <c r="HV270" s="387">
        <f t="shared" si="2887"/>
        <v>0</v>
      </c>
      <c r="HW270" s="388"/>
      <c r="HX270" s="387"/>
      <c r="HY270" s="387">
        <f t="shared" si="2888"/>
        <v>0</v>
      </c>
      <c r="HZ270" s="387">
        <f t="shared" si="2889"/>
        <v>0</v>
      </c>
      <c r="IA270" s="388">
        <v>0.36319999999999997</v>
      </c>
      <c r="IB270" s="389">
        <f t="shared" si="2890"/>
        <v>0</v>
      </c>
      <c r="IC270" s="390">
        <f t="shared" si="2891"/>
        <v>0</v>
      </c>
      <c r="ID270" s="391"/>
      <c r="IE270" s="384">
        <v>22.0</v>
      </c>
      <c r="IF270" s="385" t="s">
        <v>171</v>
      </c>
      <c r="IG270" s="386" t="s">
        <v>132</v>
      </c>
      <c r="IH270" s="386" t="s">
        <v>150</v>
      </c>
      <c r="II270" s="387" t="str">
        <f>ADHK!II270</f>
        <v/>
      </c>
      <c r="IJ270" s="387"/>
      <c r="IK270" s="387">
        <f t="shared" si="2892"/>
        <v>0</v>
      </c>
      <c r="IL270" s="388"/>
      <c r="IM270" s="387">
        <f t="shared" si="2893"/>
        <v>0</v>
      </c>
      <c r="IN270" s="388"/>
      <c r="IO270" s="387"/>
      <c r="IP270" s="387">
        <f t="shared" si="2894"/>
        <v>0</v>
      </c>
      <c r="IQ270" s="387">
        <f t="shared" si="2895"/>
        <v>0</v>
      </c>
      <c r="IR270" s="388">
        <v>0.36319999999999997</v>
      </c>
      <c r="IS270" s="389">
        <f t="shared" si="2896"/>
        <v>0</v>
      </c>
      <c r="IT270" s="390">
        <f t="shared" si="2897"/>
        <v>0</v>
      </c>
      <c r="IU270" s="391"/>
      <c r="IV270" s="384">
        <v>22.0</v>
      </c>
      <c r="IW270" s="385" t="s">
        <v>171</v>
      </c>
      <c r="IX270" s="386" t="s">
        <v>132</v>
      </c>
      <c r="IY270" s="386" t="s">
        <v>150</v>
      </c>
      <c r="IZ270" s="387" t="str">
        <f>ADHK!IZ270</f>
        <v/>
      </c>
      <c r="JA270" s="387"/>
      <c r="JB270" s="387">
        <f t="shared" si="2898"/>
        <v>0</v>
      </c>
      <c r="JC270" s="388"/>
      <c r="JD270" s="387">
        <f t="shared" si="2899"/>
        <v>0</v>
      </c>
      <c r="JE270" s="388"/>
      <c r="JF270" s="387"/>
      <c r="JG270" s="387">
        <f t="shared" si="2900"/>
        <v>0</v>
      </c>
      <c r="JH270" s="387">
        <f t="shared" si="2901"/>
        <v>0</v>
      </c>
      <c r="JI270" s="388">
        <v>0.36319999999999997</v>
      </c>
      <c r="JJ270" s="389">
        <f t="shared" si="2902"/>
        <v>0</v>
      </c>
      <c r="JK270" s="390">
        <f t="shared" si="2903"/>
        <v>0</v>
      </c>
      <c r="JL270" s="391"/>
      <c r="JM270" s="384">
        <v>22.0</v>
      </c>
      <c r="JN270" s="385" t="s">
        <v>171</v>
      </c>
      <c r="JO270" s="386" t="s">
        <v>132</v>
      </c>
      <c r="JP270" s="386" t="s">
        <v>150</v>
      </c>
      <c r="JQ270" s="387" t="str">
        <f>ADHK!JQ270</f>
        <v/>
      </c>
      <c r="JR270" s="387"/>
      <c r="JS270" s="387">
        <f t="shared" si="2904"/>
        <v>0</v>
      </c>
      <c r="JT270" s="388"/>
      <c r="JU270" s="387">
        <f t="shared" si="2905"/>
        <v>0</v>
      </c>
      <c r="JV270" s="388"/>
      <c r="JW270" s="387"/>
      <c r="JX270" s="387">
        <f t="shared" si="2906"/>
        <v>0</v>
      </c>
      <c r="JY270" s="387">
        <f t="shared" si="2907"/>
        <v>0</v>
      </c>
      <c r="JZ270" s="388">
        <v>0.36319999999999997</v>
      </c>
      <c r="KA270" s="389">
        <f t="shared" si="2908"/>
        <v>0</v>
      </c>
      <c r="KB270" s="390">
        <f t="shared" si="2909"/>
        <v>0</v>
      </c>
      <c r="KC270" s="391"/>
      <c r="KD270" s="384">
        <v>22.0</v>
      </c>
      <c r="KE270" s="385" t="s">
        <v>171</v>
      </c>
      <c r="KF270" s="386" t="s">
        <v>132</v>
      </c>
      <c r="KG270" s="386" t="s">
        <v>150</v>
      </c>
      <c r="KH270" s="387" t="str">
        <f>ADHK!KH270</f>
        <v/>
      </c>
      <c r="KI270" s="387"/>
      <c r="KJ270" s="387">
        <f t="shared" si="2910"/>
        <v>0</v>
      </c>
      <c r="KK270" s="388"/>
      <c r="KL270" s="387">
        <f t="shared" si="2911"/>
        <v>0</v>
      </c>
      <c r="KM270" s="388"/>
      <c r="KN270" s="387"/>
      <c r="KO270" s="387">
        <f t="shared" si="2912"/>
        <v>0</v>
      </c>
      <c r="KP270" s="387">
        <f t="shared" si="2913"/>
        <v>0</v>
      </c>
      <c r="KQ270" s="388">
        <v>0.36319999999999997</v>
      </c>
      <c r="KR270" s="389">
        <f t="shared" si="2914"/>
        <v>0</v>
      </c>
      <c r="KS270" s="390">
        <f t="shared" si="2915"/>
        <v>0</v>
      </c>
      <c r="KT270" s="391"/>
      <c r="KU270" s="392"/>
    </row>
    <row r="271" ht="15.75" customHeight="1">
      <c r="A271" s="384">
        <v>23.0</v>
      </c>
      <c r="B271" s="385" t="s">
        <v>172</v>
      </c>
      <c r="C271" s="386" t="s">
        <v>132</v>
      </c>
      <c r="D271" s="386" t="s">
        <v>150</v>
      </c>
      <c r="E271" s="387" t="str">
        <f>ADHK!E271</f>
        <v/>
      </c>
      <c r="F271" s="387" t="str">
        <f>ADHK!F271</f>
        <v/>
      </c>
      <c r="G271" s="387">
        <f t="shared" si="2808"/>
        <v>0</v>
      </c>
      <c r="H271" s="388"/>
      <c r="I271" s="387">
        <f t="shared" si="2809"/>
        <v>0</v>
      </c>
      <c r="J271" s="388"/>
      <c r="K271" s="387"/>
      <c r="L271" s="387">
        <f t="shared" si="2810"/>
        <v>0</v>
      </c>
      <c r="M271" s="387">
        <f t="shared" si="2811"/>
        <v>0</v>
      </c>
      <c r="N271" s="388">
        <v>0.36319999999999997</v>
      </c>
      <c r="O271" s="389">
        <f t="shared" si="2812"/>
        <v>0</v>
      </c>
      <c r="P271" s="390">
        <f t="shared" si="2813"/>
        <v>0</v>
      </c>
      <c r="Q271" s="391"/>
      <c r="R271" s="384">
        <v>23.0</v>
      </c>
      <c r="S271" s="385" t="s">
        <v>172</v>
      </c>
      <c r="T271" s="386" t="s">
        <v>132</v>
      </c>
      <c r="U271" s="386" t="s">
        <v>150</v>
      </c>
      <c r="V271" s="387" t="str">
        <f>ADHK!V271</f>
        <v/>
      </c>
      <c r="W271" s="387"/>
      <c r="X271" s="387">
        <f t="shared" si="2814"/>
        <v>0</v>
      </c>
      <c r="Y271" s="388"/>
      <c r="Z271" s="387">
        <f t="shared" si="2815"/>
        <v>0</v>
      </c>
      <c r="AA271" s="388"/>
      <c r="AB271" s="387"/>
      <c r="AC271" s="387">
        <f t="shared" si="2816"/>
        <v>0</v>
      </c>
      <c r="AD271" s="387">
        <f t="shared" si="2817"/>
        <v>0</v>
      </c>
      <c r="AE271" s="388">
        <v>0.36319999999999997</v>
      </c>
      <c r="AF271" s="389">
        <f t="shared" si="2818"/>
        <v>0</v>
      </c>
      <c r="AG271" s="390">
        <f t="shared" si="2819"/>
        <v>0</v>
      </c>
      <c r="AH271" s="391"/>
      <c r="AI271" s="384">
        <v>23.0</v>
      </c>
      <c r="AJ271" s="385" t="s">
        <v>172</v>
      </c>
      <c r="AK271" s="386" t="s">
        <v>132</v>
      </c>
      <c r="AL271" s="386" t="s">
        <v>150</v>
      </c>
      <c r="AM271" s="387" t="str">
        <f>ADHK!AM271</f>
        <v/>
      </c>
      <c r="AN271" s="387"/>
      <c r="AO271" s="387">
        <f t="shared" si="2820"/>
        <v>0</v>
      </c>
      <c r="AP271" s="388"/>
      <c r="AQ271" s="387">
        <f t="shared" si="2821"/>
        <v>0</v>
      </c>
      <c r="AR271" s="388"/>
      <c r="AS271" s="387"/>
      <c r="AT271" s="387">
        <f t="shared" si="2822"/>
        <v>0</v>
      </c>
      <c r="AU271" s="387">
        <f t="shared" si="2823"/>
        <v>0</v>
      </c>
      <c r="AV271" s="388">
        <v>0.36319999999999997</v>
      </c>
      <c r="AW271" s="389">
        <f t="shared" si="2824"/>
        <v>0</v>
      </c>
      <c r="AX271" s="390">
        <f t="shared" si="2825"/>
        <v>0</v>
      </c>
      <c r="AY271" s="391"/>
      <c r="AZ271" s="384">
        <v>23.0</v>
      </c>
      <c r="BA271" s="385" t="s">
        <v>172</v>
      </c>
      <c r="BB271" s="386" t="s">
        <v>132</v>
      </c>
      <c r="BC271" s="386" t="s">
        <v>150</v>
      </c>
      <c r="BD271" s="387" t="str">
        <f>ADHK!BD271</f>
        <v/>
      </c>
      <c r="BE271" s="387"/>
      <c r="BF271" s="387">
        <f t="shared" si="2826"/>
        <v>0</v>
      </c>
      <c r="BG271" s="388"/>
      <c r="BH271" s="387">
        <f t="shared" si="2827"/>
        <v>0</v>
      </c>
      <c r="BI271" s="388"/>
      <c r="BJ271" s="387"/>
      <c r="BK271" s="387">
        <f t="shared" si="2828"/>
        <v>0</v>
      </c>
      <c r="BL271" s="387">
        <f t="shared" si="2829"/>
        <v>0</v>
      </c>
      <c r="BM271" s="388">
        <v>0.36319999999999997</v>
      </c>
      <c r="BN271" s="389">
        <f t="shared" si="2830"/>
        <v>0</v>
      </c>
      <c r="BO271" s="390">
        <f t="shared" si="2831"/>
        <v>0</v>
      </c>
      <c r="BP271" s="391"/>
      <c r="BQ271" s="384">
        <v>23.0</v>
      </c>
      <c r="BR271" s="385" t="s">
        <v>172</v>
      </c>
      <c r="BS271" s="386" t="s">
        <v>132</v>
      </c>
      <c r="BT271" s="386" t="s">
        <v>150</v>
      </c>
      <c r="BU271" s="387" t="str">
        <f>ADHK!BU271</f>
        <v/>
      </c>
      <c r="BV271" s="387"/>
      <c r="BW271" s="387">
        <f t="shared" si="2832"/>
        <v>0</v>
      </c>
      <c r="BX271" s="388"/>
      <c r="BY271" s="387">
        <f t="shared" si="2833"/>
        <v>0</v>
      </c>
      <c r="BZ271" s="388"/>
      <c r="CA271" s="387"/>
      <c r="CB271" s="387">
        <f t="shared" si="2834"/>
        <v>0</v>
      </c>
      <c r="CC271" s="387">
        <f t="shared" si="2835"/>
        <v>0</v>
      </c>
      <c r="CD271" s="388">
        <v>0.36319999999999997</v>
      </c>
      <c r="CE271" s="389">
        <f t="shared" si="2836"/>
        <v>0</v>
      </c>
      <c r="CF271" s="390">
        <f t="shared" si="2837"/>
        <v>0</v>
      </c>
      <c r="CG271" s="391"/>
      <c r="CH271" s="384">
        <v>23.0</v>
      </c>
      <c r="CI271" s="385" t="s">
        <v>172</v>
      </c>
      <c r="CJ271" s="386" t="s">
        <v>132</v>
      </c>
      <c r="CK271" s="386" t="s">
        <v>150</v>
      </c>
      <c r="CL271" s="387" t="str">
        <f>ADHK!CL271</f>
        <v/>
      </c>
      <c r="CM271" s="387"/>
      <c r="CN271" s="387">
        <f t="shared" si="2838"/>
        <v>0</v>
      </c>
      <c r="CO271" s="388"/>
      <c r="CP271" s="387">
        <f t="shared" si="2839"/>
        <v>0</v>
      </c>
      <c r="CQ271" s="388"/>
      <c r="CR271" s="387"/>
      <c r="CS271" s="387">
        <f t="shared" si="2840"/>
        <v>0</v>
      </c>
      <c r="CT271" s="387">
        <f t="shared" si="2841"/>
        <v>0</v>
      </c>
      <c r="CU271" s="388">
        <v>0.36319999999999997</v>
      </c>
      <c r="CV271" s="389">
        <f t="shared" si="2842"/>
        <v>0</v>
      </c>
      <c r="CW271" s="390">
        <f t="shared" si="2843"/>
        <v>0</v>
      </c>
      <c r="CX271" s="391"/>
      <c r="CY271" s="384">
        <v>23.0</v>
      </c>
      <c r="CZ271" s="385" t="s">
        <v>172</v>
      </c>
      <c r="DA271" s="386" t="s">
        <v>132</v>
      </c>
      <c r="DB271" s="386" t="s">
        <v>150</v>
      </c>
      <c r="DC271" s="387" t="str">
        <f>ADHK!DC271</f>
        <v/>
      </c>
      <c r="DD271" s="387"/>
      <c r="DE271" s="387">
        <f t="shared" si="2844"/>
        <v>0</v>
      </c>
      <c r="DF271" s="388"/>
      <c r="DG271" s="387">
        <f t="shared" si="2845"/>
        <v>0</v>
      </c>
      <c r="DH271" s="388"/>
      <c r="DI271" s="387"/>
      <c r="DJ271" s="387">
        <f t="shared" si="2846"/>
        <v>0</v>
      </c>
      <c r="DK271" s="387">
        <f t="shared" si="2847"/>
        <v>0</v>
      </c>
      <c r="DL271" s="388">
        <v>0.36319999999999997</v>
      </c>
      <c r="DM271" s="389">
        <f t="shared" si="2848"/>
        <v>0</v>
      </c>
      <c r="DN271" s="390">
        <f t="shared" si="2849"/>
        <v>0</v>
      </c>
      <c r="DO271" s="391"/>
      <c r="DP271" s="384">
        <v>23.0</v>
      </c>
      <c r="DQ271" s="385" t="s">
        <v>172</v>
      </c>
      <c r="DR271" s="386" t="s">
        <v>132</v>
      </c>
      <c r="DS271" s="386" t="s">
        <v>150</v>
      </c>
      <c r="DT271" s="387" t="str">
        <f>ADHK!DT271</f>
        <v/>
      </c>
      <c r="DU271" s="387"/>
      <c r="DV271" s="387">
        <f t="shared" si="2850"/>
        <v>0</v>
      </c>
      <c r="DW271" s="388"/>
      <c r="DX271" s="387">
        <f t="shared" si="2851"/>
        <v>0</v>
      </c>
      <c r="DY271" s="388"/>
      <c r="DZ271" s="387"/>
      <c r="EA271" s="387">
        <f t="shared" si="2852"/>
        <v>0</v>
      </c>
      <c r="EB271" s="387">
        <f t="shared" si="2853"/>
        <v>0</v>
      </c>
      <c r="EC271" s="388">
        <v>0.36319999999999997</v>
      </c>
      <c r="ED271" s="389">
        <f t="shared" si="2854"/>
        <v>0</v>
      </c>
      <c r="EE271" s="390">
        <f t="shared" si="2855"/>
        <v>0</v>
      </c>
      <c r="EF271" s="391"/>
      <c r="EG271" s="384">
        <v>23.0</v>
      </c>
      <c r="EH271" s="385" t="s">
        <v>172</v>
      </c>
      <c r="EI271" s="386" t="s">
        <v>132</v>
      </c>
      <c r="EJ271" s="386" t="s">
        <v>150</v>
      </c>
      <c r="EK271" s="387" t="str">
        <f>ADHK!EK271</f>
        <v/>
      </c>
      <c r="EL271" s="387"/>
      <c r="EM271" s="387">
        <f t="shared" si="2856"/>
        <v>0</v>
      </c>
      <c r="EN271" s="388"/>
      <c r="EO271" s="387">
        <f t="shared" si="2857"/>
        <v>0</v>
      </c>
      <c r="EP271" s="388"/>
      <c r="EQ271" s="387"/>
      <c r="ER271" s="387">
        <f t="shared" si="2858"/>
        <v>0</v>
      </c>
      <c r="ES271" s="387">
        <f t="shared" si="2859"/>
        <v>0</v>
      </c>
      <c r="ET271" s="388">
        <v>0.36319999999999997</v>
      </c>
      <c r="EU271" s="389">
        <f t="shared" si="2860"/>
        <v>0</v>
      </c>
      <c r="EV271" s="390">
        <f t="shared" si="2861"/>
        <v>0</v>
      </c>
      <c r="EW271" s="391"/>
      <c r="EX271" s="384">
        <v>23.0</v>
      </c>
      <c r="EY271" s="385" t="s">
        <v>172</v>
      </c>
      <c r="EZ271" s="386" t="s">
        <v>132</v>
      </c>
      <c r="FA271" s="386" t="s">
        <v>150</v>
      </c>
      <c r="FB271" s="387" t="str">
        <f>ADHK!FB271</f>
        <v/>
      </c>
      <c r="FC271" s="387"/>
      <c r="FD271" s="387">
        <f t="shared" si="2862"/>
        <v>0</v>
      </c>
      <c r="FE271" s="388"/>
      <c r="FF271" s="387">
        <f t="shared" si="2863"/>
        <v>0</v>
      </c>
      <c r="FG271" s="388"/>
      <c r="FH271" s="387"/>
      <c r="FI271" s="387">
        <f t="shared" si="2864"/>
        <v>0</v>
      </c>
      <c r="FJ271" s="387">
        <f t="shared" si="2865"/>
        <v>0</v>
      </c>
      <c r="FK271" s="388">
        <v>0.36319999999999997</v>
      </c>
      <c r="FL271" s="389">
        <f t="shared" si="2866"/>
        <v>0</v>
      </c>
      <c r="FM271" s="390">
        <f t="shared" si="2867"/>
        <v>0</v>
      </c>
      <c r="FN271" s="391"/>
      <c r="FO271" s="384">
        <v>23.0</v>
      </c>
      <c r="FP271" s="385" t="s">
        <v>172</v>
      </c>
      <c r="FQ271" s="386" t="s">
        <v>132</v>
      </c>
      <c r="FR271" s="386" t="s">
        <v>150</v>
      </c>
      <c r="FS271" s="387" t="str">
        <f>ADHK!FS271</f>
        <v/>
      </c>
      <c r="FT271" s="387"/>
      <c r="FU271" s="387">
        <f t="shared" si="2868"/>
        <v>0</v>
      </c>
      <c r="FV271" s="388"/>
      <c r="FW271" s="387">
        <f t="shared" si="2869"/>
        <v>0</v>
      </c>
      <c r="FX271" s="388"/>
      <c r="FY271" s="387"/>
      <c r="FZ271" s="387">
        <f t="shared" si="2870"/>
        <v>0</v>
      </c>
      <c r="GA271" s="387">
        <f t="shared" si="2871"/>
        <v>0</v>
      </c>
      <c r="GB271" s="388">
        <v>0.36319999999999997</v>
      </c>
      <c r="GC271" s="389">
        <f t="shared" si="2872"/>
        <v>0</v>
      </c>
      <c r="GD271" s="390">
        <f t="shared" si="2873"/>
        <v>0</v>
      </c>
      <c r="GE271" s="391"/>
      <c r="GF271" s="384">
        <v>23.0</v>
      </c>
      <c r="GG271" s="385" t="s">
        <v>172</v>
      </c>
      <c r="GH271" s="386" t="s">
        <v>132</v>
      </c>
      <c r="GI271" s="386" t="s">
        <v>150</v>
      </c>
      <c r="GJ271" s="387" t="str">
        <f>ADHK!GJ271</f>
        <v/>
      </c>
      <c r="GK271" s="387"/>
      <c r="GL271" s="387">
        <f t="shared" si="2874"/>
        <v>0</v>
      </c>
      <c r="GM271" s="388"/>
      <c r="GN271" s="387">
        <f t="shared" si="2875"/>
        <v>0</v>
      </c>
      <c r="GO271" s="388"/>
      <c r="GP271" s="387"/>
      <c r="GQ271" s="387">
        <f t="shared" si="2876"/>
        <v>0</v>
      </c>
      <c r="GR271" s="387">
        <f t="shared" si="2877"/>
        <v>0</v>
      </c>
      <c r="GS271" s="388">
        <v>0.36319999999999997</v>
      </c>
      <c r="GT271" s="389">
        <f t="shared" si="2878"/>
        <v>0</v>
      </c>
      <c r="GU271" s="390">
        <f t="shared" si="2879"/>
        <v>0</v>
      </c>
      <c r="GV271" s="391"/>
      <c r="GW271" s="384">
        <v>23.0</v>
      </c>
      <c r="GX271" s="385" t="s">
        <v>172</v>
      </c>
      <c r="GY271" s="386" t="s">
        <v>132</v>
      </c>
      <c r="GZ271" s="386" t="s">
        <v>150</v>
      </c>
      <c r="HA271" s="387" t="str">
        <f>ADHK!HA271</f>
        <v/>
      </c>
      <c r="HB271" s="387"/>
      <c r="HC271" s="387">
        <f t="shared" si="2880"/>
        <v>0</v>
      </c>
      <c r="HD271" s="388"/>
      <c r="HE271" s="387">
        <f t="shared" si="2881"/>
        <v>0</v>
      </c>
      <c r="HF271" s="388"/>
      <c r="HG271" s="387"/>
      <c r="HH271" s="387">
        <f t="shared" si="2882"/>
        <v>0</v>
      </c>
      <c r="HI271" s="387">
        <f t="shared" si="2883"/>
        <v>0</v>
      </c>
      <c r="HJ271" s="388">
        <v>0.36319999999999997</v>
      </c>
      <c r="HK271" s="389">
        <f t="shared" si="2884"/>
        <v>0</v>
      </c>
      <c r="HL271" s="390">
        <f t="shared" si="2885"/>
        <v>0</v>
      </c>
      <c r="HM271" s="391"/>
      <c r="HN271" s="384">
        <v>23.0</v>
      </c>
      <c r="HO271" s="385" t="s">
        <v>172</v>
      </c>
      <c r="HP271" s="386" t="s">
        <v>132</v>
      </c>
      <c r="HQ271" s="386" t="s">
        <v>150</v>
      </c>
      <c r="HR271" s="387" t="str">
        <f>ADHK!HR271</f>
        <v/>
      </c>
      <c r="HS271" s="387"/>
      <c r="HT271" s="387">
        <f t="shared" si="2886"/>
        <v>0</v>
      </c>
      <c r="HU271" s="388"/>
      <c r="HV271" s="387">
        <f t="shared" si="2887"/>
        <v>0</v>
      </c>
      <c r="HW271" s="388"/>
      <c r="HX271" s="387"/>
      <c r="HY271" s="387">
        <f t="shared" si="2888"/>
        <v>0</v>
      </c>
      <c r="HZ271" s="387">
        <f t="shared" si="2889"/>
        <v>0</v>
      </c>
      <c r="IA271" s="388">
        <v>0.36319999999999997</v>
      </c>
      <c r="IB271" s="389">
        <f t="shared" si="2890"/>
        <v>0</v>
      </c>
      <c r="IC271" s="390">
        <f t="shared" si="2891"/>
        <v>0</v>
      </c>
      <c r="ID271" s="391"/>
      <c r="IE271" s="384">
        <v>23.0</v>
      </c>
      <c r="IF271" s="385" t="s">
        <v>172</v>
      </c>
      <c r="IG271" s="386" t="s">
        <v>132</v>
      </c>
      <c r="IH271" s="386" t="s">
        <v>150</v>
      </c>
      <c r="II271" s="387" t="str">
        <f>ADHK!II271</f>
        <v/>
      </c>
      <c r="IJ271" s="387"/>
      <c r="IK271" s="387">
        <f t="shared" si="2892"/>
        <v>0</v>
      </c>
      <c r="IL271" s="388"/>
      <c r="IM271" s="387">
        <f t="shared" si="2893"/>
        <v>0</v>
      </c>
      <c r="IN271" s="388"/>
      <c r="IO271" s="387"/>
      <c r="IP271" s="387">
        <f t="shared" si="2894"/>
        <v>0</v>
      </c>
      <c r="IQ271" s="387">
        <f t="shared" si="2895"/>
        <v>0</v>
      </c>
      <c r="IR271" s="388">
        <v>0.36319999999999997</v>
      </c>
      <c r="IS271" s="389">
        <f t="shared" si="2896"/>
        <v>0</v>
      </c>
      <c r="IT271" s="390">
        <f t="shared" si="2897"/>
        <v>0</v>
      </c>
      <c r="IU271" s="391"/>
      <c r="IV271" s="384">
        <v>23.0</v>
      </c>
      <c r="IW271" s="385" t="s">
        <v>172</v>
      </c>
      <c r="IX271" s="386" t="s">
        <v>132</v>
      </c>
      <c r="IY271" s="386" t="s">
        <v>150</v>
      </c>
      <c r="IZ271" s="387" t="str">
        <f>ADHK!IZ271</f>
        <v/>
      </c>
      <c r="JA271" s="387"/>
      <c r="JB271" s="387">
        <f t="shared" si="2898"/>
        <v>0</v>
      </c>
      <c r="JC271" s="388"/>
      <c r="JD271" s="387">
        <f t="shared" si="2899"/>
        <v>0</v>
      </c>
      <c r="JE271" s="388"/>
      <c r="JF271" s="387"/>
      <c r="JG271" s="387">
        <f t="shared" si="2900"/>
        <v>0</v>
      </c>
      <c r="JH271" s="387">
        <f t="shared" si="2901"/>
        <v>0</v>
      </c>
      <c r="JI271" s="388">
        <v>0.36319999999999997</v>
      </c>
      <c r="JJ271" s="389">
        <f t="shared" si="2902"/>
        <v>0</v>
      </c>
      <c r="JK271" s="390">
        <f t="shared" si="2903"/>
        <v>0</v>
      </c>
      <c r="JL271" s="391"/>
      <c r="JM271" s="384">
        <v>23.0</v>
      </c>
      <c r="JN271" s="385" t="s">
        <v>172</v>
      </c>
      <c r="JO271" s="386" t="s">
        <v>132</v>
      </c>
      <c r="JP271" s="386" t="s">
        <v>150</v>
      </c>
      <c r="JQ271" s="387" t="str">
        <f>ADHK!JQ271</f>
        <v/>
      </c>
      <c r="JR271" s="387"/>
      <c r="JS271" s="387">
        <f t="shared" si="2904"/>
        <v>0</v>
      </c>
      <c r="JT271" s="388"/>
      <c r="JU271" s="387">
        <f t="shared" si="2905"/>
        <v>0</v>
      </c>
      <c r="JV271" s="388"/>
      <c r="JW271" s="387"/>
      <c r="JX271" s="387">
        <f t="shared" si="2906"/>
        <v>0</v>
      </c>
      <c r="JY271" s="387">
        <f t="shared" si="2907"/>
        <v>0</v>
      </c>
      <c r="JZ271" s="388">
        <v>0.36319999999999997</v>
      </c>
      <c r="KA271" s="389">
        <f t="shared" si="2908"/>
        <v>0</v>
      </c>
      <c r="KB271" s="390">
        <f t="shared" si="2909"/>
        <v>0</v>
      </c>
      <c r="KC271" s="391"/>
      <c r="KD271" s="384">
        <v>23.0</v>
      </c>
      <c r="KE271" s="385" t="s">
        <v>172</v>
      </c>
      <c r="KF271" s="386" t="s">
        <v>132</v>
      </c>
      <c r="KG271" s="386" t="s">
        <v>150</v>
      </c>
      <c r="KH271" s="387" t="str">
        <f>ADHK!KH271</f>
        <v/>
      </c>
      <c r="KI271" s="387"/>
      <c r="KJ271" s="387">
        <f t="shared" si="2910"/>
        <v>0</v>
      </c>
      <c r="KK271" s="388"/>
      <c r="KL271" s="387">
        <f t="shared" si="2911"/>
        <v>0</v>
      </c>
      <c r="KM271" s="388"/>
      <c r="KN271" s="387"/>
      <c r="KO271" s="387">
        <f t="shared" si="2912"/>
        <v>0</v>
      </c>
      <c r="KP271" s="387">
        <f t="shared" si="2913"/>
        <v>0</v>
      </c>
      <c r="KQ271" s="388">
        <v>0.36319999999999997</v>
      </c>
      <c r="KR271" s="389">
        <f t="shared" si="2914"/>
        <v>0</v>
      </c>
      <c r="KS271" s="390">
        <f t="shared" si="2915"/>
        <v>0</v>
      </c>
      <c r="KT271" s="391"/>
      <c r="KU271" s="392"/>
    </row>
    <row r="272" ht="15.75" customHeight="1">
      <c r="A272" s="384">
        <v>24.0</v>
      </c>
      <c r="B272" s="385" t="s">
        <v>173</v>
      </c>
      <c r="C272" s="386" t="s">
        <v>132</v>
      </c>
      <c r="D272" s="386" t="s">
        <v>150</v>
      </c>
      <c r="E272" s="387" t="str">
        <f>ADHK!E272</f>
        <v/>
      </c>
      <c r="F272" s="387" t="str">
        <f>ADHK!F272</f>
        <v/>
      </c>
      <c r="G272" s="387">
        <f t="shared" si="2808"/>
        <v>0</v>
      </c>
      <c r="H272" s="388"/>
      <c r="I272" s="387">
        <f t="shared" si="2809"/>
        <v>0</v>
      </c>
      <c r="J272" s="388"/>
      <c r="K272" s="387"/>
      <c r="L272" s="387">
        <f t="shared" si="2810"/>
        <v>0</v>
      </c>
      <c r="M272" s="387">
        <f t="shared" si="2811"/>
        <v>0</v>
      </c>
      <c r="N272" s="388">
        <v>0.36319999999999997</v>
      </c>
      <c r="O272" s="389">
        <f t="shared" si="2812"/>
        <v>0</v>
      </c>
      <c r="P272" s="390">
        <f t="shared" si="2813"/>
        <v>0</v>
      </c>
      <c r="Q272" s="391"/>
      <c r="R272" s="384">
        <v>24.0</v>
      </c>
      <c r="S272" s="385" t="s">
        <v>173</v>
      </c>
      <c r="T272" s="386" t="s">
        <v>132</v>
      </c>
      <c r="U272" s="386" t="s">
        <v>150</v>
      </c>
      <c r="V272" s="387" t="str">
        <f>ADHK!V272</f>
        <v/>
      </c>
      <c r="W272" s="387"/>
      <c r="X272" s="387">
        <f t="shared" si="2814"/>
        <v>0</v>
      </c>
      <c r="Y272" s="388"/>
      <c r="Z272" s="387">
        <f t="shared" si="2815"/>
        <v>0</v>
      </c>
      <c r="AA272" s="388"/>
      <c r="AB272" s="387"/>
      <c r="AC272" s="387">
        <f t="shared" si="2816"/>
        <v>0</v>
      </c>
      <c r="AD272" s="387">
        <f t="shared" si="2817"/>
        <v>0</v>
      </c>
      <c r="AE272" s="388">
        <v>0.36319999999999997</v>
      </c>
      <c r="AF272" s="389">
        <f t="shared" si="2818"/>
        <v>0</v>
      </c>
      <c r="AG272" s="390">
        <f t="shared" si="2819"/>
        <v>0</v>
      </c>
      <c r="AH272" s="391"/>
      <c r="AI272" s="384">
        <v>24.0</v>
      </c>
      <c r="AJ272" s="385" t="s">
        <v>173</v>
      </c>
      <c r="AK272" s="386" t="s">
        <v>132</v>
      </c>
      <c r="AL272" s="386" t="s">
        <v>150</v>
      </c>
      <c r="AM272" s="387" t="str">
        <f>ADHK!AM272</f>
        <v/>
      </c>
      <c r="AN272" s="387"/>
      <c r="AO272" s="387">
        <f t="shared" si="2820"/>
        <v>0</v>
      </c>
      <c r="AP272" s="388"/>
      <c r="AQ272" s="387">
        <f t="shared" si="2821"/>
        <v>0</v>
      </c>
      <c r="AR272" s="388"/>
      <c r="AS272" s="387"/>
      <c r="AT272" s="387">
        <f t="shared" si="2822"/>
        <v>0</v>
      </c>
      <c r="AU272" s="387">
        <f t="shared" si="2823"/>
        <v>0</v>
      </c>
      <c r="AV272" s="388">
        <v>0.36319999999999997</v>
      </c>
      <c r="AW272" s="389">
        <f t="shared" si="2824"/>
        <v>0</v>
      </c>
      <c r="AX272" s="390">
        <f t="shared" si="2825"/>
        <v>0</v>
      </c>
      <c r="AY272" s="391"/>
      <c r="AZ272" s="384">
        <v>24.0</v>
      </c>
      <c r="BA272" s="385" t="s">
        <v>173</v>
      </c>
      <c r="BB272" s="386" t="s">
        <v>132</v>
      </c>
      <c r="BC272" s="386" t="s">
        <v>150</v>
      </c>
      <c r="BD272" s="387" t="str">
        <f>ADHK!BD272</f>
        <v/>
      </c>
      <c r="BE272" s="387"/>
      <c r="BF272" s="387">
        <f t="shared" si="2826"/>
        <v>0</v>
      </c>
      <c r="BG272" s="388"/>
      <c r="BH272" s="387">
        <f t="shared" si="2827"/>
        <v>0</v>
      </c>
      <c r="BI272" s="388"/>
      <c r="BJ272" s="387"/>
      <c r="BK272" s="387">
        <f t="shared" si="2828"/>
        <v>0</v>
      </c>
      <c r="BL272" s="387">
        <f t="shared" si="2829"/>
        <v>0</v>
      </c>
      <c r="BM272" s="388">
        <v>0.36319999999999997</v>
      </c>
      <c r="BN272" s="389">
        <f t="shared" si="2830"/>
        <v>0</v>
      </c>
      <c r="BO272" s="390">
        <f t="shared" si="2831"/>
        <v>0</v>
      </c>
      <c r="BP272" s="391"/>
      <c r="BQ272" s="384">
        <v>24.0</v>
      </c>
      <c r="BR272" s="385" t="s">
        <v>173</v>
      </c>
      <c r="BS272" s="386" t="s">
        <v>132</v>
      </c>
      <c r="BT272" s="386" t="s">
        <v>150</v>
      </c>
      <c r="BU272" s="387" t="str">
        <f>ADHK!BU272</f>
        <v/>
      </c>
      <c r="BV272" s="387"/>
      <c r="BW272" s="387">
        <f t="shared" si="2832"/>
        <v>0</v>
      </c>
      <c r="BX272" s="388"/>
      <c r="BY272" s="387">
        <f t="shared" si="2833"/>
        <v>0</v>
      </c>
      <c r="BZ272" s="388"/>
      <c r="CA272" s="387"/>
      <c r="CB272" s="387">
        <f t="shared" si="2834"/>
        <v>0</v>
      </c>
      <c r="CC272" s="387">
        <f t="shared" si="2835"/>
        <v>0</v>
      </c>
      <c r="CD272" s="388">
        <v>0.36319999999999997</v>
      </c>
      <c r="CE272" s="389">
        <f t="shared" si="2836"/>
        <v>0</v>
      </c>
      <c r="CF272" s="390">
        <f t="shared" si="2837"/>
        <v>0</v>
      </c>
      <c r="CG272" s="391"/>
      <c r="CH272" s="384">
        <v>24.0</v>
      </c>
      <c r="CI272" s="385" t="s">
        <v>173</v>
      </c>
      <c r="CJ272" s="386" t="s">
        <v>132</v>
      </c>
      <c r="CK272" s="386" t="s">
        <v>150</v>
      </c>
      <c r="CL272" s="387" t="str">
        <f>ADHK!CL272</f>
        <v/>
      </c>
      <c r="CM272" s="387"/>
      <c r="CN272" s="387">
        <f t="shared" si="2838"/>
        <v>0</v>
      </c>
      <c r="CO272" s="388"/>
      <c r="CP272" s="387">
        <f t="shared" si="2839"/>
        <v>0</v>
      </c>
      <c r="CQ272" s="388"/>
      <c r="CR272" s="387"/>
      <c r="CS272" s="387">
        <f t="shared" si="2840"/>
        <v>0</v>
      </c>
      <c r="CT272" s="387">
        <f t="shared" si="2841"/>
        <v>0</v>
      </c>
      <c r="CU272" s="388">
        <v>0.36319999999999997</v>
      </c>
      <c r="CV272" s="389">
        <f t="shared" si="2842"/>
        <v>0</v>
      </c>
      <c r="CW272" s="390">
        <f t="shared" si="2843"/>
        <v>0</v>
      </c>
      <c r="CX272" s="391"/>
      <c r="CY272" s="384">
        <v>24.0</v>
      </c>
      <c r="CZ272" s="385" t="s">
        <v>173</v>
      </c>
      <c r="DA272" s="386" t="s">
        <v>132</v>
      </c>
      <c r="DB272" s="386" t="s">
        <v>150</v>
      </c>
      <c r="DC272" s="387" t="str">
        <f>ADHK!DC272</f>
        <v/>
      </c>
      <c r="DD272" s="387"/>
      <c r="DE272" s="387">
        <f t="shared" si="2844"/>
        <v>0</v>
      </c>
      <c r="DF272" s="388"/>
      <c r="DG272" s="387">
        <f t="shared" si="2845"/>
        <v>0</v>
      </c>
      <c r="DH272" s="388"/>
      <c r="DI272" s="387"/>
      <c r="DJ272" s="387">
        <f t="shared" si="2846"/>
        <v>0</v>
      </c>
      <c r="DK272" s="387">
        <f t="shared" si="2847"/>
        <v>0</v>
      </c>
      <c r="DL272" s="388">
        <v>0.36319999999999997</v>
      </c>
      <c r="DM272" s="389">
        <f t="shared" si="2848"/>
        <v>0</v>
      </c>
      <c r="DN272" s="390">
        <f t="shared" si="2849"/>
        <v>0</v>
      </c>
      <c r="DO272" s="391"/>
      <c r="DP272" s="384">
        <v>24.0</v>
      </c>
      <c r="DQ272" s="385" t="s">
        <v>173</v>
      </c>
      <c r="DR272" s="386" t="s">
        <v>132</v>
      </c>
      <c r="DS272" s="386" t="s">
        <v>150</v>
      </c>
      <c r="DT272" s="387" t="str">
        <f>ADHK!DT272</f>
        <v/>
      </c>
      <c r="DU272" s="387"/>
      <c r="DV272" s="387">
        <f t="shared" si="2850"/>
        <v>0</v>
      </c>
      <c r="DW272" s="388"/>
      <c r="DX272" s="387">
        <f t="shared" si="2851"/>
        <v>0</v>
      </c>
      <c r="DY272" s="388"/>
      <c r="DZ272" s="387"/>
      <c r="EA272" s="387">
        <f t="shared" si="2852"/>
        <v>0</v>
      </c>
      <c r="EB272" s="387">
        <f t="shared" si="2853"/>
        <v>0</v>
      </c>
      <c r="EC272" s="388">
        <v>0.36319999999999997</v>
      </c>
      <c r="ED272" s="389">
        <f t="shared" si="2854"/>
        <v>0</v>
      </c>
      <c r="EE272" s="390">
        <f t="shared" si="2855"/>
        <v>0</v>
      </c>
      <c r="EF272" s="391"/>
      <c r="EG272" s="384">
        <v>24.0</v>
      </c>
      <c r="EH272" s="385" t="s">
        <v>173</v>
      </c>
      <c r="EI272" s="386" t="s">
        <v>132</v>
      </c>
      <c r="EJ272" s="386" t="s">
        <v>150</v>
      </c>
      <c r="EK272" s="387" t="str">
        <f>ADHK!EK272</f>
        <v/>
      </c>
      <c r="EL272" s="387"/>
      <c r="EM272" s="387">
        <f t="shared" si="2856"/>
        <v>0</v>
      </c>
      <c r="EN272" s="388"/>
      <c r="EO272" s="387">
        <f t="shared" si="2857"/>
        <v>0</v>
      </c>
      <c r="EP272" s="388"/>
      <c r="EQ272" s="387"/>
      <c r="ER272" s="387">
        <f t="shared" si="2858"/>
        <v>0</v>
      </c>
      <c r="ES272" s="387">
        <f t="shared" si="2859"/>
        <v>0</v>
      </c>
      <c r="ET272" s="388">
        <v>0.36319999999999997</v>
      </c>
      <c r="EU272" s="389">
        <f t="shared" si="2860"/>
        <v>0</v>
      </c>
      <c r="EV272" s="390">
        <f t="shared" si="2861"/>
        <v>0</v>
      </c>
      <c r="EW272" s="391"/>
      <c r="EX272" s="384">
        <v>24.0</v>
      </c>
      <c r="EY272" s="385" t="s">
        <v>173</v>
      </c>
      <c r="EZ272" s="386" t="s">
        <v>132</v>
      </c>
      <c r="FA272" s="386" t="s">
        <v>150</v>
      </c>
      <c r="FB272" s="387" t="str">
        <f>ADHK!FB272</f>
        <v/>
      </c>
      <c r="FC272" s="387"/>
      <c r="FD272" s="387">
        <f t="shared" si="2862"/>
        <v>0</v>
      </c>
      <c r="FE272" s="388"/>
      <c r="FF272" s="387">
        <f t="shared" si="2863"/>
        <v>0</v>
      </c>
      <c r="FG272" s="388"/>
      <c r="FH272" s="387"/>
      <c r="FI272" s="387">
        <f t="shared" si="2864"/>
        <v>0</v>
      </c>
      <c r="FJ272" s="387">
        <f t="shared" si="2865"/>
        <v>0</v>
      </c>
      <c r="FK272" s="388">
        <v>0.36319999999999997</v>
      </c>
      <c r="FL272" s="389">
        <f t="shared" si="2866"/>
        <v>0</v>
      </c>
      <c r="FM272" s="390">
        <f t="shared" si="2867"/>
        <v>0</v>
      </c>
      <c r="FN272" s="391"/>
      <c r="FO272" s="384">
        <v>24.0</v>
      </c>
      <c r="FP272" s="385" t="s">
        <v>173</v>
      </c>
      <c r="FQ272" s="386" t="s">
        <v>132</v>
      </c>
      <c r="FR272" s="386" t="s">
        <v>150</v>
      </c>
      <c r="FS272" s="387" t="str">
        <f>ADHK!FS272</f>
        <v/>
      </c>
      <c r="FT272" s="387"/>
      <c r="FU272" s="387">
        <f t="shared" si="2868"/>
        <v>0</v>
      </c>
      <c r="FV272" s="388"/>
      <c r="FW272" s="387">
        <f t="shared" si="2869"/>
        <v>0</v>
      </c>
      <c r="FX272" s="388"/>
      <c r="FY272" s="387"/>
      <c r="FZ272" s="387">
        <f t="shared" si="2870"/>
        <v>0</v>
      </c>
      <c r="GA272" s="387">
        <f t="shared" si="2871"/>
        <v>0</v>
      </c>
      <c r="GB272" s="388">
        <v>0.36319999999999997</v>
      </c>
      <c r="GC272" s="389">
        <f t="shared" si="2872"/>
        <v>0</v>
      </c>
      <c r="GD272" s="390">
        <f t="shared" si="2873"/>
        <v>0</v>
      </c>
      <c r="GE272" s="391"/>
      <c r="GF272" s="384">
        <v>24.0</v>
      </c>
      <c r="GG272" s="385" t="s">
        <v>173</v>
      </c>
      <c r="GH272" s="386" t="s">
        <v>132</v>
      </c>
      <c r="GI272" s="386" t="s">
        <v>150</v>
      </c>
      <c r="GJ272" s="387" t="str">
        <f>ADHK!GJ272</f>
        <v/>
      </c>
      <c r="GK272" s="387"/>
      <c r="GL272" s="387">
        <f t="shared" si="2874"/>
        <v>0</v>
      </c>
      <c r="GM272" s="388"/>
      <c r="GN272" s="387">
        <f t="shared" si="2875"/>
        <v>0</v>
      </c>
      <c r="GO272" s="388"/>
      <c r="GP272" s="387"/>
      <c r="GQ272" s="387">
        <f t="shared" si="2876"/>
        <v>0</v>
      </c>
      <c r="GR272" s="387">
        <f t="shared" si="2877"/>
        <v>0</v>
      </c>
      <c r="GS272" s="388">
        <v>0.36319999999999997</v>
      </c>
      <c r="GT272" s="389">
        <f t="shared" si="2878"/>
        <v>0</v>
      </c>
      <c r="GU272" s="390">
        <f t="shared" si="2879"/>
        <v>0</v>
      </c>
      <c r="GV272" s="391"/>
      <c r="GW272" s="384">
        <v>24.0</v>
      </c>
      <c r="GX272" s="385" t="s">
        <v>173</v>
      </c>
      <c r="GY272" s="386" t="s">
        <v>132</v>
      </c>
      <c r="GZ272" s="386" t="s">
        <v>150</v>
      </c>
      <c r="HA272" s="387" t="str">
        <f>ADHK!HA272</f>
        <v/>
      </c>
      <c r="HB272" s="387"/>
      <c r="HC272" s="387">
        <f t="shared" si="2880"/>
        <v>0</v>
      </c>
      <c r="HD272" s="388"/>
      <c r="HE272" s="387">
        <f t="shared" si="2881"/>
        <v>0</v>
      </c>
      <c r="HF272" s="388"/>
      <c r="HG272" s="387"/>
      <c r="HH272" s="387">
        <f t="shared" si="2882"/>
        <v>0</v>
      </c>
      <c r="HI272" s="387">
        <f t="shared" si="2883"/>
        <v>0</v>
      </c>
      <c r="HJ272" s="388">
        <v>0.36319999999999997</v>
      </c>
      <c r="HK272" s="389">
        <f t="shared" si="2884"/>
        <v>0</v>
      </c>
      <c r="HL272" s="390">
        <f t="shared" si="2885"/>
        <v>0</v>
      </c>
      <c r="HM272" s="391"/>
      <c r="HN272" s="384">
        <v>24.0</v>
      </c>
      <c r="HO272" s="385" t="s">
        <v>173</v>
      </c>
      <c r="HP272" s="386" t="s">
        <v>132</v>
      </c>
      <c r="HQ272" s="386" t="s">
        <v>150</v>
      </c>
      <c r="HR272" s="387" t="str">
        <f>ADHK!HR272</f>
        <v/>
      </c>
      <c r="HS272" s="387"/>
      <c r="HT272" s="387">
        <f t="shared" si="2886"/>
        <v>0</v>
      </c>
      <c r="HU272" s="388"/>
      <c r="HV272" s="387">
        <f t="shared" si="2887"/>
        <v>0</v>
      </c>
      <c r="HW272" s="388"/>
      <c r="HX272" s="387"/>
      <c r="HY272" s="387">
        <f t="shared" si="2888"/>
        <v>0</v>
      </c>
      <c r="HZ272" s="387">
        <f t="shared" si="2889"/>
        <v>0</v>
      </c>
      <c r="IA272" s="388">
        <v>0.36319999999999997</v>
      </c>
      <c r="IB272" s="389">
        <f t="shared" si="2890"/>
        <v>0</v>
      </c>
      <c r="IC272" s="390">
        <f t="shared" si="2891"/>
        <v>0</v>
      </c>
      <c r="ID272" s="391"/>
      <c r="IE272" s="384">
        <v>24.0</v>
      </c>
      <c r="IF272" s="385" t="s">
        <v>173</v>
      </c>
      <c r="IG272" s="386" t="s">
        <v>132</v>
      </c>
      <c r="IH272" s="386" t="s">
        <v>150</v>
      </c>
      <c r="II272" s="387" t="str">
        <f>ADHK!II272</f>
        <v/>
      </c>
      <c r="IJ272" s="387"/>
      <c r="IK272" s="387">
        <f t="shared" si="2892"/>
        <v>0</v>
      </c>
      <c r="IL272" s="388"/>
      <c r="IM272" s="387">
        <f t="shared" si="2893"/>
        <v>0</v>
      </c>
      <c r="IN272" s="388"/>
      <c r="IO272" s="387"/>
      <c r="IP272" s="387">
        <f t="shared" si="2894"/>
        <v>0</v>
      </c>
      <c r="IQ272" s="387">
        <f t="shared" si="2895"/>
        <v>0</v>
      </c>
      <c r="IR272" s="388">
        <v>0.36319999999999997</v>
      </c>
      <c r="IS272" s="389">
        <f t="shared" si="2896"/>
        <v>0</v>
      </c>
      <c r="IT272" s="390">
        <f t="shared" si="2897"/>
        <v>0</v>
      </c>
      <c r="IU272" s="391"/>
      <c r="IV272" s="384">
        <v>24.0</v>
      </c>
      <c r="IW272" s="385" t="s">
        <v>173</v>
      </c>
      <c r="IX272" s="386" t="s">
        <v>132</v>
      </c>
      <c r="IY272" s="386" t="s">
        <v>150</v>
      </c>
      <c r="IZ272" s="387" t="str">
        <f>ADHK!IZ272</f>
        <v/>
      </c>
      <c r="JA272" s="387"/>
      <c r="JB272" s="387">
        <f t="shared" si="2898"/>
        <v>0</v>
      </c>
      <c r="JC272" s="388"/>
      <c r="JD272" s="387">
        <f t="shared" si="2899"/>
        <v>0</v>
      </c>
      <c r="JE272" s="388"/>
      <c r="JF272" s="387"/>
      <c r="JG272" s="387">
        <f t="shared" si="2900"/>
        <v>0</v>
      </c>
      <c r="JH272" s="387">
        <f t="shared" si="2901"/>
        <v>0</v>
      </c>
      <c r="JI272" s="388">
        <v>0.36319999999999997</v>
      </c>
      <c r="JJ272" s="389">
        <f t="shared" si="2902"/>
        <v>0</v>
      </c>
      <c r="JK272" s="390">
        <f t="shared" si="2903"/>
        <v>0</v>
      </c>
      <c r="JL272" s="391"/>
      <c r="JM272" s="384">
        <v>24.0</v>
      </c>
      <c r="JN272" s="385" t="s">
        <v>173</v>
      </c>
      <c r="JO272" s="386" t="s">
        <v>132</v>
      </c>
      <c r="JP272" s="386" t="s">
        <v>150</v>
      </c>
      <c r="JQ272" s="387" t="str">
        <f>ADHK!JQ272</f>
        <v/>
      </c>
      <c r="JR272" s="387"/>
      <c r="JS272" s="387">
        <f t="shared" si="2904"/>
        <v>0</v>
      </c>
      <c r="JT272" s="388"/>
      <c r="JU272" s="387">
        <f t="shared" si="2905"/>
        <v>0</v>
      </c>
      <c r="JV272" s="388"/>
      <c r="JW272" s="387"/>
      <c r="JX272" s="387">
        <f t="shared" si="2906"/>
        <v>0</v>
      </c>
      <c r="JY272" s="387">
        <f t="shared" si="2907"/>
        <v>0</v>
      </c>
      <c r="JZ272" s="388">
        <v>0.36319999999999997</v>
      </c>
      <c r="KA272" s="389">
        <f t="shared" si="2908"/>
        <v>0</v>
      </c>
      <c r="KB272" s="390">
        <f t="shared" si="2909"/>
        <v>0</v>
      </c>
      <c r="KC272" s="391"/>
      <c r="KD272" s="384">
        <v>24.0</v>
      </c>
      <c r="KE272" s="385" t="s">
        <v>173</v>
      </c>
      <c r="KF272" s="386" t="s">
        <v>132</v>
      </c>
      <c r="KG272" s="386" t="s">
        <v>150</v>
      </c>
      <c r="KH272" s="387" t="str">
        <f>ADHK!KH272</f>
        <v/>
      </c>
      <c r="KI272" s="387"/>
      <c r="KJ272" s="387">
        <f t="shared" si="2910"/>
        <v>0</v>
      </c>
      <c r="KK272" s="388"/>
      <c r="KL272" s="387">
        <f t="shared" si="2911"/>
        <v>0</v>
      </c>
      <c r="KM272" s="388"/>
      <c r="KN272" s="387"/>
      <c r="KO272" s="387">
        <f t="shared" si="2912"/>
        <v>0</v>
      </c>
      <c r="KP272" s="387">
        <f t="shared" si="2913"/>
        <v>0</v>
      </c>
      <c r="KQ272" s="388">
        <v>0.36319999999999997</v>
      </c>
      <c r="KR272" s="389">
        <f t="shared" si="2914"/>
        <v>0</v>
      </c>
      <c r="KS272" s="390">
        <f t="shared" si="2915"/>
        <v>0</v>
      </c>
      <c r="KT272" s="391"/>
      <c r="KU272" s="392"/>
    </row>
    <row r="273" ht="15.75" customHeight="1">
      <c r="A273" s="384">
        <v>25.0</v>
      </c>
      <c r="B273" s="385" t="s">
        <v>174</v>
      </c>
      <c r="C273" s="386" t="s">
        <v>132</v>
      </c>
      <c r="D273" s="386" t="s">
        <v>132</v>
      </c>
      <c r="E273" s="387" t="str">
        <f>ADHK!E273</f>
        <v/>
      </c>
      <c r="F273" s="387" t="str">
        <f>ADHK!F273</f>
        <v/>
      </c>
      <c r="G273" s="387">
        <f t="shared" si="2808"/>
        <v>0</v>
      </c>
      <c r="H273" s="388"/>
      <c r="I273" s="387">
        <f t="shared" si="2809"/>
        <v>0</v>
      </c>
      <c r="J273" s="388"/>
      <c r="K273" s="387"/>
      <c r="L273" s="387">
        <f t="shared" si="2810"/>
        <v>0</v>
      </c>
      <c r="M273" s="387">
        <f t="shared" si="2811"/>
        <v>0</v>
      </c>
      <c r="N273" s="388">
        <v>0.36319999999999997</v>
      </c>
      <c r="O273" s="389">
        <f t="shared" si="2812"/>
        <v>0</v>
      </c>
      <c r="P273" s="390">
        <f t="shared" si="2813"/>
        <v>0</v>
      </c>
      <c r="Q273" s="391"/>
      <c r="R273" s="384">
        <v>25.0</v>
      </c>
      <c r="S273" s="385" t="s">
        <v>174</v>
      </c>
      <c r="T273" s="386" t="s">
        <v>132</v>
      </c>
      <c r="U273" s="386" t="s">
        <v>132</v>
      </c>
      <c r="V273" s="387" t="str">
        <f>ADHK!V273</f>
        <v/>
      </c>
      <c r="W273" s="387"/>
      <c r="X273" s="387">
        <f t="shared" si="2814"/>
        <v>0</v>
      </c>
      <c r="Y273" s="388"/>
      <c r="Z273" s="387">
        <f t="shared" si="2815"/>
        <v>0</v>
      </c>
      <c r="AA273" s="388"/>
      <c r="AB273" s="387"/>
      <c r="AC273" s="387">
        <f t="shared" si="2816"/>
        <v>0</v>
      </c>
      <c r="AD273" s="387">
        <f t="shared" si="2817"/>
        <v>0</v>
      </c>
      <c r="AE273" s="388">
        <v>0.36319999999999997</v>
      </c>
      <c r="AF273" s="389">
        <f t="shared" si="2818"/>
        <v>0</v>
      </c>
      <c r="AG273" s="390">
        <f t="shared" si="2819"/>
        <v>0</v>
      </c>
      <c r="AH273" s="391"/>
      <c r="AI273" s="384">
        <v>25.0</v>
      </c>
      <c r="AJ273" s="385" t="s">
        <v>174</v>
      </c>
      <c r="AK273" s="386" t="s">
        <v>132</v>
      </c>
      <c r="AL273" s="386" t="s">
        <v>132</v>
      </c>
      <c r="AM273" s="387" t="str">
        <f>ADHK!AM273</f>
        <v/>
      </c>
      <c r="AN273" s="387"/>
      <c r="AO273" s="387">
        <f t="shared" si="2820"/>
        <v>0</v>
      </c>
      <c r="AP273" s="388"/>
      <c r="AQ273" s="387">
        <f t="shared" si="2821"/>
        <v>0</v>
      </c>
      <c r="AR273" s="388"/>
      <c r="AS273" s="387"/>
      <c r="AT273" s="387">
        <f t="shared" si="2822"/>
        <v>0</v>
      </c>
      <c r="AU273" s="387">
        <f t="shared" si="2823"/>
        <v>0</v>
      </c>
      <c r="AV273" s="388">
        <v>0.36319999999999997</v>
      </c>
      <c r="AW273" s="389">
        <f t="shared" si="2824"/>
        <v>0</v>
      </c>
      <c r="AX273" s="390">
        <f t="shared" si="2825"/>
        <v>0</v>
      </c>
      <c r="AY273" s="391"/>
      <c r="AZ273" s="384">
        <v>25.0</v>
      </c>
      <c r="BA273" s="385" t="s">
        <v>174</v>
      </c>
      <c r="BB273" s="386" t="s">
        <v>132</v>
      </c>
      <c r="BC273" s="386" t="s">
        <v>132</v>
      </c>
      <c r="BD273" s="387" t="str">
        <f>ADHK!BD273</f>
        <v/>
      </c>
      <c r="BE273" s="387"/>
      <c r="BF273" s="387">
        <f t="shared" si="2826"/>
        <v>0</v>
      </c>
      <c r="BG273" s="388"/>
      <c r="BH273" s="387">
        <f t="shared" si="2827"/>
        <v>0</v>
      </c>
      <c r="BI273" s="388"/>
      <c r="BJ273" s="387"/>
      <c r="BK273" s="387">
        <f t="shared" si="2828"/>
        <v>0</v>
      </c>
      <c r="BL273" s="387">
        <f t="shared" si="2829"/>
        <v>0</v>
      </c>
      <c r="BM273" s="388">
        <v>0.36319999999999997</v>
      </c>
      <c r="BN273" s="389">
        <f t="shared" si="2830"/>
        <v>0</v>
      </c>
      <c r="BO273" s="390">
        <f t="shared" si="2831"/>
        <v>0</v>
      </c>
      <c r="BP273" s="391"/>
      <c r="BQ273" s="384">
        <v>25.0</v>
      </c>
      <c r="BR273" s="385" t="s">
        <v>174</v>
      </c>
      <c r="BS273" s="386" t="s">
        <v>132</v>
      </c>
      <c r="BT273" s="386" t="s">
        <v>132</v>
      </c>
      <c r="BU273" s="387" t="str">
        <f>ADHK!BU273</f>
        <v/>
      </c>
      <c r="BV273" s="387"/>
      <c r="BW273" s="387">
        <f t="shared" si="2832"/>
        <v>0</v>
      </c>
      <c r="BX273" s="388"/>
      <c r="BY273" s="387">
        <f t="shared" si="2833"/>
        <v>0</v>
      </c>
      <c r="BZ273" s="388"/>
      <c r="CA273" s="387"/>
      <c r="CB273" s="387">
        <f t="shared" si="2834"/>
        <v>0</v>
      </c>
      <c r="CC273" s="387">
        <f t="shared" si="2835"/>
        <v>0</v>
      </c>
      <c r="CD273" s="388">
        <v>0.36319999999999997</v>
      </c>
      <c r="CE273" s="389">
        <f t="shared" si="2836"/>
        <v>0</v>
      </c>
      <c r="CF273" s="390">
        <f t="shared" si="2837"/>
        <v>0</v>
      </c>
      <c r="CG273" s="391"/>
      <c r="CH273" s="384">
        <v>25.0</v>
      </c>
      <c r="CI273" s="385" t="s">
        <v>174</v>
      </c>
      <c r="CJ273" s="386" t="s">
        <v>132</v>
      </c>
      <c r="CK273" s="386" t="s">
        <v>132</v>
      </c>
      <c r="CL273" s="387" t="str">
        <f>ADHK!CL273</f>
        <v/>
      </c>
      <c r="CM273" s="387"/>
      <c r="CN273" s="387">
        <f t="shared" si="2838"/>
        <v>0</v>
      </c>
      <c r="CO273" s="388"/>
      <c r="CP273" s="387">
        <f t="shared" si="2839"/>
        <v>0</v>
      </c>
      <c r="CQ273" s="388"/>
      <c r="CR273" s="387"/>
      <c r="CS273" s="387">
        <f t="shared" si="2840"/>
        <v>0</v>
      </c>
      <c r="CT273" s="387">
        <f t="shared" si="2841"/>
        <v>0</v>
      </c>
      <c r="CU273" s="388">
        <v>0.36319999999999997</v>
      </c>
      <c r="CV273" s="389">
        <f t="shared" si="2842"/>
        <v>0</v>
      </c>
      <c r="CW273" s="390">
        <f t="shared" si="2843"/>
        <v>0</v>
      </c>
      <c r="CX273" s="391"/>
      <c r="CY273" s="384">
        <v>25.0</v>
      </c>
      <c r="CZ273" s="385" t="s">
        <v>174</v>
      </c>
      <c r="DA273" s="386" t="s">
        <v>132</v>
      </c>
      <c r="DB273" s="386" t="s">
        <v>132</v>
      </c>
      <c r="DC273" s="387" t="str">
        <f>ADHK!DC273</f>
        <v/>
      </c>
      <c r="DD273" s="387"/>
      <c r="DE273" s="387">
        <f t="shared" si="2844"/>
        <v>0</v>
      </c>
      <c r="DF273" s="388"/>
      <c r="DG273" s="387">
        <f t="shared" si="2845"/>
        <v>0</v>
      </c>
      <c r="DH273" s="388"/>
      <c r="DI273" s="387"/>
      <c r="DJ273" s="387">
        <f t="shared" si="2846"/>
        <v>0</v>
      </c>
      <c r="DK273" s="387">
        <f t="shared" si="2847"/>
        <v>0</v>
      </c>
      <c r="DL273" s="388">
        <v>0.36319999999999997</v>
      </c>
      <c r="DM273" s="389">
        <f t="shared" si="2848"/>
        <v>0</v>
      </c>
      <c r="DN273" s="390">
        <f t="shared" si="2849"/>
        <v>0</v>
      </c>
      <c r="DO273" s="391"/>
      <c r="DP273" s="384">
        <v>25.0</v>
      </c>
      <c r="DQ273" s="385" t="s">
        <v>174</v>
      </c>
      <c r="DR273" s="386" t="s">
        <v>132</v>
      </c>
      <c r="DS273" s="386" t="s">
        <v>132</v>
      </c>
      <c r="DT273" s="387" t="str">
        <f>ADHK!DT273</f>
        <v/>
      </c>
      <c r="DU273" s="387"/>
      <c r="DV273" s="387">
        <f t="shared" si="2850"/>
        <v>0</v>
      </c>
      <c r="DW273" s="388"/>
      <c r="DX273" s="387">
        <f t="shared" si="2851"/>
        <v>0</v>
      </c>
      <c r="DY273" s="388"/>
      <c r="DZ273" s="387"/>
      <c r="EA273" s="387">
        <f t="shared" si="2852"/>
        <v>0</v>
      </c>
      <c r="EB273" s="387">
        <f t="shared" si="2853"/>
        <v>0</v>
      </c>
      <c r="EC273" s="388">
        <v>0.36319999999999997</v>
      </c>
      <c r="ED273" s="389">
        <f t="shared" si="2854"/>
        <v>0</v>
      </c>
      <c r="EE273" s="390">
        <f t="shared" si="2855"/>
        <v>0</v>
      </c>
      <c r="EF273" s="391"/>
      <c r="EG273" s="384">
        <v>25.0</v>
      </c>
      <c r="EH273" s="385" t="s">
        <v>174</v>
      </c>
      <c r="EI273" s="386" t="s">
        <v>132</v>
      </c>
      <c r="EJ273" s="386" t="s">
        <v>132</v>
      </c>
      <c r="EK273" s="387" t="str">
        <f>ADHK!EK273</f>
        <v/>
      </c>
      <c r="EL273" s="387"/>
      <c r="EM273" s="387">
        <f t="shared" si="2856"/>
        <v>0</v>
      </c>
      <c r="EN273" s="388"/>
      <c r="EO273" s="387">
        <f t="shared" si="2857"/>
        <v>0</v>
      </c>
      <c r="EP273" s="388"/>
      <c r="EQ273" s="387"/>
      <c r="ER273" s="387">
        <f t="shared" si="2858"/>
        <v>0</v>
      </c>
      <c r="ES273" s="387">
        <f t="shared" si="2859"/>
        <v>0</v>
      </c>
      <c r="ET273" s="388">
        <v>0.36319999999999997</v>
      </c>
      <c r="EU273" s="389">
        <f t="shared" si="2860"/>
        <v>0</v>
      </c>
      <c r="EV273" s="390">
        <f t="shared" si="2861"/>
        <v>0</v>
      </c>
      <c r="EW273" s="391"/>
      <c r="EX273" s="384">
        <v>25.0</v>
      </c>
      <c r="EY273" s="385" t="s">
        <v>174</v>
      </c>
      <c r="EZ273" s="386" t="s">
        <v>132</v>
      </c>
      <c r="FA273" s="386" t="s">
        <v>132</v>
      </c>
      <c r="FB273" s="387" t="str">
        <f>ADHK!FB273</f>
        <v/>
      </c>
      <c r="FC273" s="387"/>
      <c r="FD273" s="387">
        <f t="shared" si="2862"/>
        <v>0</v>
      </c>
      <c r="FE273" s="388"/>
      <c r="FF273" s="387">
        <f t="shared" si="2863"/>
        <v>0</v>
      </c>
      <c r="FG273" s="388"/>
      <c r="FH273" s="387"/>
      <c r="FI273" s="387">
        <f t="shared" si="2864"/>
        <v>0</v>
      </c>
      <c r="FJ273" s="387">
        <f t="shared" si="2865"/>
        <v>0</v>
      </c>
      <c r="FK273" s="388">
        <v>0.36319999999999997</v>
      </c>
      <c r="FL273" s="389">
        <f t="shared" si="2866"/>
        <v>0</v>
      </c>
      <c r="FM273" s="390">
        <f t="shared" si="2867"/>
        <v>0</v>
      </c>
      <c r="FN273" s="391"/>
      <c r="FO273" s="384">
        <v>25.0</v>
      </c>
      <c r="FP273" s="385" t="s">
        <v>174</v>
      </c>
      <c r="FQ273" s="386" t="s">
        <v>132</v>
      </c>
      <c r="FR273" s="386" t="s">
        <v>132</v>
      </c>
      <c r="FS273" s="387" t="str">
        <f>ADHK!FS273</f>
        <v/>
      </c>
      <c r="FT273" s="387"/>
      <c r="FU273" s="387">
        <f t="shared" si="2868"/>
        <v>0</v>
      </c>
      <c r="FV273" s="388"/>
      <c r="FW273" s="387">
        <f t="shared" si="2869"/>
        <v>0</v>
      </c>
      <c r="FX273" s="388"/>
      <c r="FY273" s="387"/>
      <c r="FZ273" s="387">
        <f t="shared" si="2870"/>
        <v>0</v>
      </c>
      <c r="GA273" s="387">
        <f t="shared" si="2871"/>
        <v>0</v>
      </c>
      <c r="GB273" s="388">
        <v>0.36319999999999997</v>
      </c>
      <c r="GC273" s="389">
        <f t="shared" si="2872"/>
        <v>0</v>
      </c>
      <c r="GD273" s="390">
        <f t="shared" si="2873"/>
        <v>0</v>
      </c>
      <c r="GE273" s="391"/>
      <c r="GF273" s="384">
        <v>25.0</v>
      </c>
      <c r="GG273" s="385" t="s">
        <v>174</v>
      </c>
      <c r="GH273" s="386" t="s">
        <v>132</v>
      </c>
      <c r="GI273" s="386" t="s">
        <v>132</v>
      </c>
      <c r="GJ273" s="387" t="str">
        <f>ADHK!GJ273</f>
        <v/>
      </c>
      <c r="GK273" s="387"/>
      <c r="GL273" s="387">
        <f t="shared" si="2874"/>
        <v>0</v>
      </c>
      <c r="GM273" s="388"/>
      <c r="GN273" s="387">
        <f t="shared" si="2875"/>
        <v>0</v>
      </c>
      <c r="GO273" s="388"/>
      <c r="GP273" s="387"/>
      <c r="GQ273" s="387">
        <f t="shared" si="2876"/>
        <v>0</v>
      </c>
      <c r="GR273" s="387">
        <f t="shared" si="2877"/>
        <v>0</v>
      </c>
      <c r="GS273" s="388">
        <v>0.36319999999999997</v>
      </c>
      <c r="GT273" s="389">
        <f t="shared" si="2878"/>
        <v>0</v>
      </c>
      <c r="GU273" s="390">
        <f t="shared" si="2879"/>
        <v>0</v>
      </c>
      <c r="GV273" s="391"/>
      <c r="GW273" s="384">
        <v>25.0</v>
      </c>
      <c r="GX273" s="385" t="s">
        <v>174</v>
      </c>
      <c r="GY273" s="386" t="s">
        <v>132</v>
      </c>
      <c r="GZ273" s="386" t="s">
        <v>132</v>
      </c>
      <c r="HA273" s="387" t="str">
        <f>ADHK!HA273</f>
        <v/>
      </c>
      <c r="HB273" s="387"/>
      <c r="HC273" s="387">
        <f t="shared" si="2880"/>
        <v>0</v>
      </c>
      <c r="HD273" s="388"/>
      <c r="HE273" s="387">
        <f t="shared" si="2881"/>
        <v>0</v>
      </c>
      <c r="HF273" s="388"/>
      <c r="HG273" s="387"/>
      <c r="HH273" s="387">
        <f t="shared" si="2882"/>
        <v>0</v>
      </c>
      <c r="HI273" s="387">
        <f t="shared" si="2883"/>
        <v>0</v>
      </c>
      <c r="HJ273" s="388">
        <v>0.36319999999999997</v>
      </c>
      <c r="HK273" s="389">
        <f t="shared" si="2884"/>
        <v>0</v>
      </c>
      <c r="HL273" s="390">
        <f t="shared" si="2885"/>
        <v>0</v>
      </c>
      <c r="HM273" s="391"/>
      <c r="HN273" s="384">
        <v>25.0</v>
      </c>
      <c r="HO273" s="385" t="s">
        <v>174</v>
      </c>
      <c r="HP273" s="386" t="s">
        <v>132</v>
      </c>
      <c r="HQ273" s="386" t="s">
        <v>132</v>
      </c>
      <c r="HR273" s="387" t="str">
        <f>ADHK!HR273</f>
        <v/>
      </c>
      <c r="HS273" s="387"/>
      <c r="HT273" s="387">
        <f t="shared" si="2886"/>
        <v>0</v>
      </c>
      <c r="HU273" s="388"/>
      <c r="HV273" s="387">
        <f t="shared" si="2887"/>
        <v>0</v>
      </c>
      <c r="HW273" s="388"/>
      <c r="HX273" s="387"/>
      <c r="HY273" s="387">
        <f t="shared" si="2888"/>
        <v>0</v>
      </c>
      <c r="HZ273" s="387">
        <f t="shared" si="2889"/>
        <v>0</v>
      </c>
      <c r="IA273" s="388">
        <v>0.36319999999999997</v>
      </c>
      <c r="IB273" s="389">
        <f t="shared" si="2890"/>
        <v>0</v>
      </c>
      <c r="IC273" s="390">
        <f t="shared" si="2891"/>
        <v>0</v>
      </c>
      <c r="ID273" s="391"/>
      <c r="IE273" s="384">
        <v>25.0</v>
      </c>
      <c r="IF273" s="385" t="s">
        <v>174</v>
      </c>
      <c r="IG273" s="386" t="s">
        <v>132</v>
      </c>
      <c r="IH273" s="386" t="s">
        <v>132</v>
      </c>
      <c r="II273" s="387" t="str">
        <f>ADHK!II273</f>
        <v/>
      </c>
      <c r="IJ273" s="387"/>
      <c r="IK273" s="387">
        <f t="shared" si="2892"/>
        <v>0</v>
      </c>
      <c r="IL273" s="388"/>
      <c r="IM273" s="387">
        <f t="shared" si="2893"/>
        <v>0</v>
      </c>
      <c r="IN273" s="388"/>
      <c r="IO273" s="387"/>
      <c r="IP273" s="387">
        <f t="shared" si="2894"/>
        <v>0</v>
      </c>
      <c r="IQ273" s="387">
        <f t="shared" si="2895"/>
        <v>0</v>
      </c>
      <c r="IR273" s="388">
        <v>0.36319999999999997</v>
      </c>
      <c r="IS273" s="389">
        <f t="shared" si="2896"/>
        <v>0</v>
      </c>
      <c r="IT273" s="390">
        <f t="shared" si="2897"/>
        <v>0</v>
      </c>
      <c r="IU273" s="391"/>
      <c r="IV273" s="384">
        <v>25.0</v>
      </c>
      <c r="IW273" s="385" t="s">
        <v>174</v>
      </c>
      <c r="IX273" s="386" t="s">
        <v>132</v>
      </c>
      <c r="IY273" s="386" t="s">
        <v>132</v>
      </c>
      <c r="IZ273" s="387" t="str">
        <f>ADHK!IZ273</f>
        <v/>
      </c>
      <c r="JA273" s="387"/>
      <c r="JB273" s="387">
        <f t="shared" si="2898"/>
        <v>0</v>
      </c>
      <c r="JC273" s="388"/>
      <c r="JD273" s="387">
        <f t="shared" si="2899"/>
        <v>0</v>
      </c>
      <c r="JE273" s="388"/>
      <c r="JF273" s="387"/>
      <c r="JG273" s="387">
        <f t="shared" si="2900"/>
        <v>0</v>
      </c>
      <c r="JH273" s="387">
        <f t="shared" si="2901"/>
        <v>0</v>
      </c>
      <c r="JI273" s="388">
        <v>0.36319999999999997</v>
      </c>
      <c r="JJ273" s="389">
        <f t="shared" si="2902"/>
        <v>0</v>
      </c>
      <c r="JK273" s="390">
        <f t="shared" si="2903"/>
        <v>0</v>
      </c>
      <c r="JL273" s="391"/>
      <c r="JM273" s="384">
        <v>25.0</v>
      </c>
      <c r="JN273" s="385" t="s">
        <v>174</v>
      </c>
      <c r="JO273" s="386" t="s">
        <v>132</v>
      </c>
      <c r="JP273" s="386" t="s">
        <v>132</v>
      </c>
      <c r="JQ273" s="387" t="str">
        <f>ADHK!JQ273</f>
        <v/>
      </c>
      <c r="JR273" s="387"/>
      <c r="JS273" s="387">
        <f t="shared" si="2904"/>
        <v>0</v>
      </c>
      <c r="JT273" s="388"/>
      <c r="JU273" s="387">
        <f t="shared" si="2905"/>
        <v>0</v>
      </c>
      <c r="JV273" s="388"/>
      <c r="JW273" s="387"/>
      <c r="JX273" s="387">
        <f t="shared" si="2906"/>
        <v>0</v>
      </c>
      <c r="JY273" s="387">
        <f t="shared" si="2907"/>
        <v>0</v>
      </c>
      <c r="JZ273" s="388">
        <v>0.36319999999999997</v>
      </c>
      <c r="KA273" s="389">
        <f t="shared" si="2908"/>
        <v>0</v>
      </c>
      <c r="KB273" s="390">
        <f t="shared" si="2909"/>
        <v>0</v>
      </c>
      <c r="KC273" s="391"/>
      <c r="KD273" s="384">
        <v>25.0</v>
      </c>
      <c r="KE273" s="385" t="s">
        <v>174</v>
      </c>
      <c r="KF273" s="386" t="s">
        <v>132</v>
      </c>
      <c r="KG273" s="386" t="s">
        <v>132</v>
      </c>
      <c r="KH273" s="387" t="str">
        <f>ADHK!KH273</f>
        <v/>
      </c>
      <c r="KI273" s="387"/>
      <c r="KJ273" s="387">
        <f t="shared" si="2910"/>
        <v>0</v>
      </c>
      <c r="KK273" s="388"/>
      <c r="KL273" s="387">
        <f t="shared" si="2911"/>
        <v>0</v>
      </c>
      <c r="KM273" s="388"/>
      <c r="KN273" s="387"/>
      <c r="KO273" s="387">
        <f t="shared" si="2912"/>
        <v>0</v>
      </c>
      <c r="KP273" s="387">
        <f t="shared" si="2913"/>
        <v>0</v>
      </c>
      <c r="KQ273" s="388">
        <v>0.36319999999999997</v>
      </c>
      <c r="KR273" s="389">
        <f t="shared" si="2914"/>
        <v>0</v>
      </c>
      <c r="KS273" s="390">
        <f t="shared" si="2915"/>
        <v>0</v>
      </c>
      <c r="KT273" s="391"/>
      <c r="KU273" s="392"/>
    </row>
    <row r="274" ht="15.75" customHeight="1">
      <c r="A274" s="384">
        <v>26.0</v>
      </c>
      <c r="B274" s="385" t="s">
        <v>175</v>
      </c>
      <c r="C274" s="386" t="s">
        <v>132</v>
      </c>
      <c r="D274" s="386" t="s">
        <v>132</v>
      </c>
      <c r="E274" s="387" t="str">
        <f>ADHK!E274</f>
        <v/>
      </c>
      <c r="F274" s="387" t="str">
        <f>ADHK!F274</f>
        <v/>
      </c>
      <c r="G274" s="387">
        <f t="shared" si="2808"/>
        <v>0</v>
      </c>
      <c r="H274" s="388"/>
      <c r="I274" s="387">
        <f t="shared" si="2809"/>
        <v>0</v>
      </c>
      <c r="J274" s="388"/>
      <c r="K274" s="387"/>
      <c r="L274" s="387">
        <f t="shared" si="2810"/>
        <v>0</v>
      </c>
      <c r="M274" s="387">
        <f t="shared" si="2811"/>
        <v>0</v>
      </c>
      <c r="N274" s="388">
        <v>0.36319999999999997</v>
      </c>
      <c r="O274" s="389">
        <f t="shared" si="2812"/>
        <v>0</v>
      </c>
      <c r="P274" s="390">
        <f t="shared" si="2813"/>
        <v>0</v>
      </c>
      <c r="Q274" s="391"/>
      <c r="R274" s="384">
        <v>26.0</v>
      </c>
      <c r="S274" s="385" t="s">
        <v>175</v>
      </c>
      <c r="T274" s="386" t="s">
        <v>132</v>
      </c>
      <c r="U274" s="386" t="s">
        <v>132</v>
      </c>
      <c r="V274" s="387" t="str">
        <f>ADHK!V274</f>
        <v/>
      </c>
      <c r="W274" s="387"/>
      <c r="X274" s="387">
        <f t="shared" si="2814"/>
        <v>0</v>
      </c>
      <c r="Y274" s="388"/>
      <c r="Z274" s="387">
        <f t="shared" si="2815"/>
        <v>0</v>
      </c>
      <c r="AA274" s="388"/>
      <c r="AB274" s="387"/>
      <c r="AC274" s="387">
        <f t="shared" si="2816"/>
        <v>0</v>
      </c>
      <c r="AD274" s="387">
        <f t="shared" si="2817"/>
        <v>0</v>
      </c>
      <c r="AE274" s="388">
        <v>0.36319999999999997</v>
      </c>
      <c r="AF274" s="389">
        <f t="shared" si="2818"/>
        <v>0</v>
      </c>
      <c r="AG274" s="390">
        <f t="shared" si="2819"/>
        <v>0</v>
      </c>
      <c r="AH274" s="391"/>
      <c r="AI274" s="384">
        <v>26.0</v>
      </c>
      <c r="AJ274" s="385" t="s">
        <v>175</v>
      </c>
      <c r="AK274" s="386" t="s">
        <v>132</v>
      </c>
      <c r="AL274" s="386" t="s">
        <v>132</v>
      </c>
      <c r="AM274" s="387" t="str">
        <f>ADHK!AM274</f>
        <v/>
      </c>
      <c r="AN274" s="387"/>
      <c r="AO274" s="387">
        <f t="shared" si="2820"/>
        <v>0</v>
      </c>
      <c r="AP274" s="388"/>
      <c r="AQ274" s="387">
        <f t="shared" si="2821"/>
        <v>0</v>
      </c>
      <c r="AR274" s="388"/>
      <c r="AS274" s="387"/>
      <c r="AT274" s="387">
        <f t="shared" si="2822"/>
        <v>0</v>
      </c>
      <c r="AU274" s="387">
        <f t="shared" si="2823"/>
        <v>0</v>
      </c>
      <c r="AV274" s="388">
        <v>0.36319999999999997</v>
      </c>
      <c r="AW274" s="389">
        <f t="shared" si="2824"/>
        <v>0</v>
      </c>
      <c r="AX274" s="390">
        <f t="shared" si="2825"/>
        <v>0</v>
      </c>
      <c r="AY274" s="391"/>
      <c r="AZ274" s="384">
        <v>26.0</v>
      </c>
      <c r="BA274" s="385" t="s">
        <v>175</v>
      </c>
      <c r="BB274" s="386" t="s">
        <v>132</v>
      </c>
      <c r="BC274" s="386" t="s">
        <v>132</v>
      </c>
      <c r="BD274" s="387" t="str">
        <f>ADHK!BD274</f>
        <v/>
      </c>
      <c r="BE274" s="387"/>
      <c r="BF274" s="387">
        <f t="shared" si="2826"/>
        <v>0</v>
      </c>
      <c r="BG274" s="388"/>
      <c r="BH274" s="387">
        <f t="shared" si="2827"/>
        <v>0</v>
      </c>
      <c r="BI274" s="388"/>
      <c r="BJ274" s="387"/>
      <c r="BK274" s="387">
        <f t="shared" si="2828"/>
        <v>0</v>
      </c>
      <c r="BL274" s="387">
        <f t="shared" si="2829"/>
        <v>0</v>
      </c>
      <c r="BM274" s="388">
        <v>0.36319999999999997</v>
      </c>
      <c r="BN274" s="389">
        <f t="shared" si="2830"/>
        <v>0</v>
      </c>
      <c r="BO274" s="390">
        <f t="shared" si="2831"/>
        <v>0</v>
      </c>
      <c r="BP274" s="391"/>
      <c r="BQ274" s="384">
        <v>26.0</v>
      </c>
      <c r="BR274" s="385" t="s">
        <v>175</v>
      </c>
      <c r="BS274" s="386" t="s">
        <v>132</v>
      </c>
      <c r="BT274" s="386" t="s">
        <v>132</v>
      </c>
      <c r="BU274" s="387" t="str">
        <f>ADHK!BU274</f>
        <v/>
      </c>
      <c r="BV274" s="387"/>
      <c r="BW274" s="387">
        <f t="shared" si="2832"/>
        <v>0</v>
      </c>
      <c r="BX274" s="388"/>
      <c r="BY274" s="387">
        <f t="shared" si="2833"/>
        <v>0</v>
      </c>
      <c r="BZ274" s="388"/>
      <c r="CA274" s="387"/>
      <c r="CB274" s="387">
        <f t="shared" si="2834"/>
        <v>0</v>
      </c>
      <c r="CC274" s="387">
        <f t="shared" si="2835"/>
        <v>0</v>
      </c>
      <c r="CD274" s="388">
        <v>0.36319999999999997</v>
      </c>
      <c r="CE274" s="389">
        <f t="shared" si="2836"/>
        <v>0</v>
      </c>
      <c r="CF274" s="390">
        <f t="shared" si="2837"/>
        <v>0</v>
      </c>
      <c r="CG274" s="391"/>
      <c r="CH274" s="384">
        <v>26.0</v>
      </c>
      <c r="CI274" s="385" t="s">
        <v>175</v>
      </c>
      <c r="CJ274" s="386" t="s">
        <v>132</v>
      </c>
      <c r="CK274" s="386" t="s">
        <v>132</v>
      </c>
      <c r="CL274" s="387" t="str">
        <f>ADHK!CL274</f>
        <v/>
      </c>
      <c r="CM274" s="387"/>
      <c r="CN274" s="387">
        <f t="shared" si="2838"/>
        <v>0</v>
      </c>
      <c r="CO274" s="388"/>
      <c r="CP274" s="387">
        <f t="shared" si="2839"/>
        <v>0</v>
      </c>
      <c r="CQ274" s="388"/>
      <c r="CR274" s="387"/>
      <c r="CS274" s="387">
        <f t="shared" si="2840"/>
        <v>0</v>
      </c>
      <c r="CT274" s="387">
        <f t="shared" si="2841"/>
        <v>0</v>
      </c>
      <c r="CU274" s="388">
        <v>0.36319999999999997</v>
      </c>
      <c r="CV274" s="389">
        <f t="shared" si="2842"/>
        <v>0</v>
      </c>
      <c r="CW274" s="390">
        <f t="shared" si="2843"/>
        <v>0</v>
      </c>
      <c r="CX274" s="391"/>
      <c r="CY274" s="384">
        <v>26.0</v>
      </c>
      <c r="CZ274" s="385" t="s">
        <v>175</v>
      </c>
      <c r="DA274" s="386" t="s">
        <v>132</v>
      </c>
      <c r="DB274" s="386" t="s">
        <v>132</v>
      </c>
      <c r="DC274" s="387" t="str">
        <f>ADHK!DC274</f>
        <v/>
      </c>
      <c r="DD274" s="387"/>
      <c r="DE274" s="387">
        <f t="shared" si="2844"/>
        <v>0</v>
      </c>
      <c r="DF274" s="388"/>
      <c r="DG274" s="387">
        <f t="shared" si="2845"/>
        <v>0</v>
      </c>
      <c r="DH274" s="388"/>
      <c r="DI274" s="387"/>
      <c r="DJ274" s="387">
        <f t="shared" si="2846"/>
        <v>0</v>
      </c>
      <c r="DK274" s="387">
        <f t="shared" si="2847"/>
        <v>0</v>
      </c>
      <c r="DL274" s="388">
        <v>0.36319999999999997</v>
      </c>
      <c r="DM274" s="389">
        <f t="shared" si="2848"/>
        <v>0</v>
      </c>
      <c r="DN274" s="390">
        <f t="shared" si="2849"/>
        <v>0</v>
      </c>
      <c r="DO274" s="391"/>
      <c r="DP274" s="384">
        <v>26.0</v>
      </c>
      <c r="DQ274" s="385" t="s">
        <v>175</v>
      </c>
      <c r="DR274" s="386" t="s">
        <v>132</v>
      </c>
      <c r="DS274" s="386" t="s">
        <v>132</v>
      </c>
      <c r="DT274" s="387" t="str">
        <f>ADHK!DT274</f>
        <v/>
      </c>
      <c r="DU274" s="387"/>
      <c r="DV274" s="387">
        <f t="shared" si="2850"/>
        <v>0</v>
      </c>
      <c r="DW274" s="388"/>
      <c r="DX274" s="387">
        <f t="shared" si="2851"/>
        <v>0</v>
      </c>
      <c r="DY274" s="388"/>
      <c r="DZ274" s="387"/>
      <c r="EA274" s="387">
        <f t="shared" si="2852"/>
        <v>0</v>
      </c>
      <c r="EB274" s="387">
        <f t="shared" si="2853"/>
        <v>0</v>
      </c>
      <c r="EC274" s="388">
        <v>0.36319999999999997</v>
      </c>
      <c r="ED274" s="389">
        <f t="shared" si="2854"/>
        <v>0</v>
      </c>
      <c r="EE274" s="390">
        <f t="shared" si="2855"/>
        <v>0</v>
      </c>
      <c r="EF274" s="391"/>
      <c r="EG274" s="384">
        <v>26.0</v>
      </c>
      <c r="EH274" s="385" t="s">
        <v>175</v>
      </c>
      <c r="EI274" s="386" t="s">
        <v>132</v>
      </c>
      <c r="EJ274" s="386" t="s">
        <v>132</v>
      </c>
      <c r="EK274" s="387" t="str">
        <f>ADHK!EK274</f>
        <v/>
      </c>
      <c r="EL274" s="387"/>
      <c r="EM274" s="387">
        <f t="shared" si="2856"/>
        <v>0</v>
      </c>
      <c r="EN274" s="388"/>
      <c r="EO274" s="387">
        <f t="shared" si="2857"/>
        <v>0</v>
      </c>
      <c r="EP274" s="388"/>
      <c r="EQ274" s="387"/>
      <c r="ER274" s="387">
        <f t="shared" si="2858"/>
        <v>0</v>
      </c>
      <c r="ES274" s="387">
        <f t="shared" si="2859"/>
        <v>0</v>
      </c>
      <c r="ET274" s="388">
        <v>0.36319999999999997</v>
      </c>
      <c r="EU274" s="389">
        <f t="shared" si="2860"/>
        <v>0</v>
      </c>
      <c r="EV274" s="390">
        <f t="shared" si="2861"/>
        <v>0</v>
      </c>
      <c r="EW274" s="391"/>
      <c r="EX274" s="384">
        <v>26.0</v>
      </c>
      <c r="EY274" s="385" t="s">
        <v>175</v>
      </c>
      <c r="EZ274" s="386" t="s">
        <v>132</v>
      </c>
      <c r="FA274" s="386" t="s">
        <v>132</v>
      </c>
      <c r="FB274" s="387" t="str">
        <f>ADHK!FB274</f>
        <v/>
      </c>
      <c r="FC274" s="387"/>
      <c r="FD274" s="387">
        <f t="shared" si="2862"/>
        <v>0</v>
      </c>
      <c r="FE274" s="388"/>
      <c r="FF274" s="387">
        <f t="shared" si="2863"/>
        <v>0</v>
      </c>
      <c r="FG274" s="388"/>
      <c r="FH274" s="387"/>
      <c r="FI274" s="387">
        <f t="shared" si="2864"/>
        <v>0</v>
      </c>
      <c r="FJ274" s="387">
        <f t="shared" si="2865"/>
        <v>0</v>
      </c>
      <c r="FK274" s="388">
        <v>0.36319999999999997</v>
      </c>
      <c r="FL274" s="389">
        <f t="shared" si="2866"/>
        <v>0</v>
      </c>
      <c r="FM274" s="390">
        <f t="shared" si="2867"/>
        <v>0</v>
      </c>
      <c r="FN274" s="391"/>
      <c r="FO274" s="384">
        <v>26.0</v>
      </c>
      <c r="FP274" s="385" t="s">
        <v>175</v>
      </c>
      <c r="FQ274" s="386" t="s">
        <v>132</v>
      </c>
      <c r="FR274" s="386" t="s">
        <v>132</v>
      </c>
      <c r="FS274" s="387" t="str">
        <f>ADHK!FS274</f>
        <v/>
      </c>
      <c r="FT274" s="387"/>
      <c r="FU274" s="387">
        <f t="shared" si="2868"/>
        <v>0</v>
      </c>
      <c r="FV274" s="388"/>
      <c r="FW274" s="387">
        <f t="shared" si="2869"/>
        <v>0</v>
      </c>
      <c r="FX274" s="388"/>
      <c r="FY274" s="387"/>
      <c r="FZ274" s="387">
        <f t="shared" si="2870"/>
        <v>0</v>
      </c>
      <c r="GA274" s="387">
        <f t="shared" si="2871"/>
        <v>0</v>
      </c>
      <c r="GB274" s="388">
        <v>0.36319999999999997</v>
      </c>
      <c r="GC274" s="389">
        <f t="shared" si="2872"/>
        <v>0</v>
      </c>
      <c r="GD274" s="390">
        <f t="shared" si="2873"/>
        <v>0</v>
      </c>
      <c r="GE274" s="391"/>
      <c r="GF274" s="384">
        <v>26.0</v>
      </c>
      <c r="GG274" s="385" t="s">
        <v>175</v>
      </c>
      <c r="GH274" s="386" t="s">
        <v>132</v>
      </c>
      <c r="GI274" s="386" t="s">
        <v>132</v>
      </c>
      <c r="GJ274" s="387" t="str">
        <f>ADHK!GJ274</f>
        <v/>
      </c>
      <c r="GK274" s="387"/>
      <c r="GL274" s="387">
        <f t="shared" si="2874"/>
        <v>0</v>
      </c>
      <c r="GM274" s="388"/>
      <c r="GN274" s="387">
        <f t="shared" si="2875"/>
        <v>0</v>
      </c>
      <c r="GO274" s="388"/>
      <c r="GP274" s="387"/>
      <c r="GQ274" s="387">
        <f t="shared" si="2876"/>
        <v>0</v>
      </c>
      <c r="GR274" s="387">
        <f t="shared" si="2877"/>
        <v>0</v>
      </c>
      <c r="GS274" s="388">
        <v>0.36319999999999997</v>
      </c>
      <c r="GT274" s="389">
        <f t="shared" si="2878"/>
        <v>0</v>
      </c>
      <c r="GU274" s="390">
        <f t="shared" si="2879"/>
        <v>0</v>
      </c>
      <c r="GV274" s="391"/>
      <c r="GW274" s="384">
        <v>26.0</v>
      </c>
      <c r="GX274" s="385" t="s">
        <v>175</v>
      </c>
      <c r="GY274" s="386" t="s">
        <v>132</v>
      </c>
      <c r="GZ274" s="386" t="s">
        <v>132</v>
      </c>
      <c r="HA274" s="387" t="str">
        <f>ADHK!HA274</f>
        <v/>
      </c>
      <c r="HB274" s="387"/>
      <c r="HC274" s="387">
        <f t="shared" si="2880"/>
        <v>0</v>
      </c>
      <c r="HD274" s="388"/>
      <c r="HE274" s="387">
        <f t="shared" si="2881"/>
        <v>0</v>
      </c>
      <c r="HF274" s="388"/>
      <c r="HG274" s="387"/>
      <c r="HH274" s="387">
        <f t="shared" si="2882"/>
        <v>0</v>
      </c>
      <c r="HI274" s="387">
        <f t="shared" si="2883"/>
        <v>0</v>
      </c>
      <c r="HJ274" s="388">
        <v>0.36319999999999997</v>
      </c>
      <c r="HK274" s="389">
        <f t="shared" si="2884"/>
        <v>0</v>
      </c>
      <c r="HL274" s="390">
        <f t="shared" si="2885"/>
        <v>0</v>
      </c>
      <c r="HM274" s="391"/>
      <c r="HN274" s="384">
        <v>26.0</v>
      </c>
      <c r="HO274" s="385" t="s">
        <v>175</v>
      </c>
      <c r="HP274" s="386" t="s">
        <v>132</v>
      </c>
      <c r="HQ274" s="386" t="s">
        <v>132</v>
      </c>
      <c r="HR274" s="387" t="str">
        <f>ADHK!HR274</f>
        <v/>
      </c>
      <c r="HS274" s="387"/>
      <c r="HT274" s="387">
        <f t="shared" si="2886"/>
        <v>0</v>
      </c>
      <c r="HU274" s="388"/>
      <c r="HV274" s="387">
        <f t="shared" si="2887"/>
        <v>0</v>
      </c>
      <c r="HW274" s="388"/>
      <c r="HX274" s="387"/>
      <c r="HY274" s="387">
        <f t="shared" si="2888"/>
        <v>0</v>
      </c>
      <c r="HZ274" s="387">
        <f t="shared" si="2889"/>
        <v>0</v>
      </c>
      <c r="IA274" s="388">
        <v>0.36319999999999997</v>
      </c>
      <c r="IB274" s="389">
        <f t="shared" si="2890"/>
        <v>0</v>
      </c>
      <c r="IC274" s="390">
        <f t="shared" si="2891"/>
        <v>0</v>
      </c>
      <c r="ID274" s="391"/>
      <c r="IE274" s="384">
        <v>26.0</v>
      </c>
      <c r="IF274" s="385" t="s">
        <v>175</v>
      </c>
      <c r="IG274" s="386" t="s">
        <v>132</v>
      </c>
      <c r="IH274" s="386" t="s">
        <v>132</v>
      </c>
      <c r="II274" s="387" t="str">
        <f>ADHK!II274</f>
        <v/>
      </c>
      <c r="IJ274" s="387"/>
      <c r="IK274" s="387">
        <f t="shared" si="2892"/>
        <v>0</v>
      </c>
      <c r="IL274" s="388"/>
      <c r="IM274" s="387">
        <f t="shared" si="2893"/>
        <v>0</v>
      </c>
      <c r="IN274" s="388"/>
      <c r="IO274" s="387"/>
      <c r="IP274" s="387">
        <f t="shared" si="2894"/>
        <v>0</v>
      </c>
      <c r="IQ274" s="387">
        <f t="shared" si="2895"/>
        <v>0</v>
      </c>
      <c r="IR274" s="388">
        <v>0.36319999999999997</v>
      </c>
      <c r="IS274" s="389">
        <f t="shared" si="2896"/>
        <v>0</v>
      </c>
      <c r="IT274" s="390">
        <f t="shared" si="2897"/>
        <v>0</v>
      </c>
      <c r="IU274" s="391"/>
      <c r="IV274" s="384">
        <v>26.0</v>
      </c>
      <c r="IW274" s="385" t="s">
        <v>175</v>
      </c>
      <c r="IX274" s="386" t="s">
        <v>132</v>
      </c>
      <c r="IY274" s="386" t="s">
        <v>132</v>
      </c>
      <c r="IZ274" s="387" t="str">
        <f>ADHK!IZ274</f>
        <v/>
      </c>
      <c r="JA274" s="387"/>
      <c r="JB274" s="387">
        <f t="shared" si="2898"/>
        <v>0</v>
      </c>
      <c r="JC274" s="388"/>
      <c r="JD274" s="387">
        <f t="shared" si="2899"/>
        <v>0</v>
      </c>
      <c r="JE274" s="388"/>
      <c r="JF274" s="387"/>
      <c r="JG274" s="387">
        <f t="shared" si="2900"/>
        <v>0</v>
      </c>
      <c r="JH274" s="387">
        <f t="shared" si="2901"/>
        <v>0</v>
      </c>
      <c r="JI274" s="388">
        <v>0.36319999999999997</v>
      </c>
      <c r="JJ274" s="389">
        <f t="shared" si="2902"/>
        <v>0</v>
      </c>
      <c r="JK274" s="390">
        <f t="shared" si="2903"/>
        <v>0</v>
      </c>
      <c r="JL274" s="391"/>
      <c r="JM274" s="384">
        <v>26.0</v>
      </c>
      <c r="JN274" s="385" t="s">
        <v>175</v>
      </c>
      <c r="JO274" s="386" t="s">
        <v>132</v>
      </c>
      <c r="JP274" s="386" t="s">
        <v>132</v>
      </c>
      <c r="JQ274" s="387" t="str">
        <f>ADHK!JQ274</f>
        <v/>
      </c>
      <c r="JR274" s="387"/>
      <c r="JS274" s="387">
        <f t="shared" si="2904"/>
        <v>0</v>
      </c>
      <c r="JT274" s="388"/>
      <c r="JU274" s="387">
        <f t="shared" si="2905"/>
        <v>0</v>
      </c>
      <c r="JV274" s="388"/>
      <c r="JW274" s="387"/>
      <c r="JX274" s="387">
        <f t="shared" si="2906"/>
        <v>0</v>
      </c>
      <c r="JY274" s="387">
        <f t="shared" si="2907"/>
        <v>0</v>
      </c>
      <c r="JZ274" s="388">
        <v>0.36319999999999997</v>
      </c>
      <c r="KA274" s="389">
        <f t="shared" si="2908"/>
        <v>0</v>
      </c>
      <c r="KB274" s="390">
        <f t="shared" si="2909"/>
        <v>0</v>
      </c>
      <c r="KC274" s="391"/>
      <c r="KD274" s="384">
        <v>26.0</v>
      </c>
      <c r="KE274" s="385" t="s">
        <v>175</v>
      </c>
      <c r="KF274" s="386" t="s">
        <v>132</v>
      </c>
      <c r="KG274" s="386" t="s">
        <v>132</v>
      </c>
      <c r="KH274" s="387" t="str">
        <f>ADHK!KH274</f>
        <v/>
      </c>
      <c r="KI274" s="387"/>
      <c r="KJ274" s="387">
        <f t="shared" si="2910"/>
        <v>0</v>
      </c>
      <c r="KK274" s="388"/>
      <c r="KL274" s="387">
        <f t="shared" si="2911"/>
        <v>0</v>
      </c>
      <c r="KM274" s="388"/>
      <c r="KN274" s="387"/>
      <c r="KO274" s="387">
        <f t="shared" si="2912"/>
        <v>0</v>
      </c>
      <c r="KP274" s="387">
        <f t="shared" si="2913"/>
        <v>0</v>
      </c>
      <c r="KQ274" s="388">
        <v>0.36319999999999997</v>
      </c>
      <c r="KR274" s="389">
        <f t="shared" si="2914"/>
        <v>0</v>
      </c>
      <c r="KS274" s="390">
        <f t="shared" si="2915"/>
        <v>0</v>
      </c>
      <c r="KT274" s="391"/>
      <c r="KU274" s="392"/>
    </row>
    <row r="275" ht="15.75" customHeight="1">
      <c r="A275" s="384">
        <v>27.0</v>
      </c>
      <c r="B275" s="385" t="s">
        <v>176</v>
      </c>
      <c r="C275" s="386" t="s">
        <v>132</v>
      </c>
      <c r="D275" s="386" t="s">
        <v>132</v>
      </c>
      <c r="E275" s="387" t="str">
        <f>ADHK!E275</f>
        <v/>
      </c>
      <c r="F275" s="387" t="str">
        <f>ADHK!F275</f>
        <v/>
      </c>
      <c r="G275" s="387">
        <f t="shared" si="2808"/>
        <v>0</v>
      </c>
      <c r="H275" s="388"/>
      <c r="I275" s="387">
        <f t="shared" si="2809"/>
        <v>0</v>
      </c>
      <c r="J275" s="388"/>
      <c r="K275" s="387"/>
      <c r="L275" s="387">
        <f t="shared" si="2810"/>
        <v>0</v>
      </c>
      <c r="M275" s="387">
        <f t="shared" si="2811"/>
        <v>0</v>
      </c>
      <c r="N275" s="388">
        <v>0.36319999999999997</v>
      </c>
      <c r="O275" s="389">
        <f t="shared" si="2812"/>
        <v>0</v>
      </c>
      <c r="P275" s="390">
        <f t="shared" si="2813"/>
        <v>0</v>
      </c>
      <c r="Q275" s="391"/>
      <c r="R275" s="384">
        <v>27.0</v>
      </c>
      <c r="S275" s="385" t="s">
        <v>176</v>
      </c>
      <c r="T275" s="386" t="s">
        <v>132</v>
      </c>
      <c r="U275" s="386" t="s">
        <v>132</v>
      </c>
      <c r="V275" s="387" t="str">
        <f>ADHK!V275</f>
        <v/>
      </c>
      <c r="W275" s="387"/>
      <c r="X275" s="387">
        <f t="shared" si="2814"/>
        <v>0</v>
      </c>
      <c r="Y275" s="388"/>
      <c r="Z275" s="387">
        <f t="shared" si="2815"/>
        <v>0</v>
      </c>
      <c r="AA275" s="388"/>
      <c r="AB275" s="387"/>
      <c r="AC275" s="387">
        <f t="shared" si="2816"/>
        <v>0</v>
      </c>
      <c r="AD275" s="387">
        <f t="shared" si="2817"/>
        <v>0</v>
      </c>
      <c r="AE275" s="388">
        <v>0.36319999999999997</v>
      </c>
      <c r="AF275" s="389">
        <f t="shared" si="2818"/>
        <v>0</v>
      </c>
      <c r="AG275" s="390">
        <f t="shared" si="2819"/>
        <v>0</v>
      </c>
      <c r="AH275" s="391"/>
      <c r="AI275" s="384">
        <v>27.0</v>
      </c>
      <c r="AJ275" s="385" t="s">
        <v>176</v>
      </c>
      <c r="AK275" s="386" t="s">
        <v>132</v>
      </c>
      <c r="AL275" s="386" t="s">
        <v>132</v>
      </c>
      <c r="AM275" s="387" t="str">
        <f>ADHK!AM275</f>
        <v/>
      </c>
      <c r="AN275" s="387"/>
      <c r="AO275" s="387">
        <f t="shared" si="2820"/>
        <v>0</v>
      </c>
      <c r="AP275" s="388"/>
      <c r="AQ275" s="387">
        <f t="shared" si="2821"/>
        <v>0</v>
      </c>
      <c r="AR275" s="388"/>
      <c r="AS275" s="387"/>
      <c r="AT275" s="387">
        <f t="shared" si="2822"/>
        <v>0</v>
      </c>
      <c r="AU275" s="387">
        <f t="shared" si="2823"/>
        <v>0</v>
      </c>
      <c r="AV275" s="388">
        <v>0.36319999999999997</v>
      </c>
      <c r="AW275" s="389">
        <f t="shared" si="2824"/>
        <v>0</v>
      </c>
      <c r="AX275" s="390">
        <f t="shared" si="2825"/>
        <v>0</v>
      </c>
      <c r="AY275" s="391"/>
      <c r="AZ275" s="384">
        <v>27.0</v>
      </c>
      <c r="BA275" s="385" t="s">
        <v>176</v>
      </c>
      <c r="BB275" s="386" t="s">
        <v>132</v>
      </c>
      <c r="BC275" s="386" t="s">
        <v>132</v>
      </c>
      <c r="BD275" s="387" t="str">
        <f>ADHK!BD275</f>
        <v/>
      </c>
      <c r="BE275" s="387"/>
      <c r="BF275" s="387">
        <f t="shared" si="2826"/>
        <v>0</v>
      </c>
      <c r="BG275" s="388"/>
      <c r="BH275" s="387">
        <f t="shared" si="2827"/>
        <v>0</v>
      </c>
      <c r="BI275" s="388"/>
      <c r="BJ275" s="387"/>
      <c r="BK275" s="387">
        <f t="shared" si="2828"/>
        <v>0</v>
      </c>
      <c r="BL275" s="387">
        <f t="shared" si="2829"/>
        <v>0</v>
      </c>
      <c r="BM275" s="388">
        <v>0.36319999999999997</v>
      </c>
      <c r="BN275" s="389">
        <f t="shared" si="2830"/>
        <v>0</v>
      </c>
      <c r="BO275" s="390">
        <f t="shared" si="2831"/>
        <v>0</v>
      </c>
      <c r="BP275" s="391"/>
      <c r="BQ275" s="384">
        <v>27.0</v>
      </c>
      <c r="BR275" s="385" t="s">
        <v>176</v>
      </c>
      <c r="BS275" s="386" t="s">
        <v>132</v>
      </c>
      <c r="BT275" s="386" t="s">
        <v>132</v>
      </c>
      <c r="BU275" s="387" t="str">
        <f>ADHK!BU275</f>
        <v/>
      </c>
      <c r="BV275" s="387"/>
      <c r="BW275" s="387">
        <f t="shared" si="2832"/>
        <v>0</v>
      </c>
      <c r="BX275" s="388"/>
      <c r="BY275" s="387">
        <f t="shared" si="2833"/>
        <v>0</v>
      </c>
      <c r="BZ275" s="388"/>
      <c r="CA275" s="387"/>
      <c r="CB275" s="387">
        <f t="shared" si="2834"/>
        <v>0</v>
      </c>
      <c r="CC275" s="387">
        <f t="shared" si="2835"/>
        <v>0</v>
      </c>
      <c r="CD275" s="388">
        <v>0.36319999999999997</v>
      </c>
      <c r="CE275" s="389">
        <f t="shared" si="2836"/>
        <v>0</v>
      </c>
      <c r="CF275" s="390">
        <f t="shared" si="2837"/>
        <v>0</v>
      </c>
      <c r="CG275" s="391"/>
      <c r="CH275" s="384">
        <v>27.0</v>
      </c>
      <c r="CI275" s="385" t="s">
        <v>176</v>
      </c>
      <c r="CJ275" s="386" t="s">
        <v>132</v>
      </c>
      <c r="CK275" s="386" t="s">
        <v>132</v>
      </c>
      <c r="CL275" s="387" t="str">
        <f>ADHK!CL275</f>
        <v/>
      </c>
      <c r="CM275" s="387"/>
      <c r="CN275" s="387">
        <f t="shared" si="2838"/>
        <v>0</v>
      </c>
      <c r="CO275" s="388"/>
      <c r="CP275" s="387">
        <f t="shared" si="2839"/>
        <v>0</v>
      </c>
      <c r="CQ275" s="388"/>
      <c r="CR275" s="387"/>
      <c r="CS275" s="387">
        <f t="shared" si="2840"/>
        <v>0</v>
      </c>
      <c r="CT275" s="387">
        <f t="shared" si="2841"/>
        <v>0</v>
      </c>
      <c r="CU275" s="388">
        <v>0.36319999999999997</v>
      </c>
      <c r="CV275" s="389">
        <f t="shared" si="2842"/>
        <v>0</v>
      </c>
      <c r="CW275" s="390">
        <f t="shared" si="2843"/>
        <v>0</v>
      </c>
      <c r="CX275" s="391"/>
      <c r="CY275" s="384">
        <v>27.0</v>
      </c>
      <c r="CZ275" s="385" t="s">
        <v>176</v>
      </c>
      <c r="DA275" s="386" t="s">
        <v>132</v>
      </c>
      <c r="DB275" s="386" t="s">
        <v>132</v>
      </c>
      <c r="DC275" s="387" t="str">
        <f>ADHK!DC275</f>
        <v/>
      </c>
      <c r="DD275" s="387"/>
      <c r="DE275" s="387">
        <f t="shared" si="2844"/>
        <v>0</v>
      </c>
      <c r="DF275" s="388"/>
      <c r="DG275" s="387">
        <f t="shared" si="2845"/>
        <v>0</v>
      </c>
      <c r="DH275" s="388"/>
      <c r="DI275" s="387"/>
      <c r="DJ275" s="387">
        <f t="shared" si="2846"/>
        <v>0</v>
      </c>
      <c r="DK275" s="387">
        <f t="shared" si="2847"/>
        <v>0</v>
      </c>
      <c r="DL275" s="388">
        <v>0.36319999999999997</v>
      </c>
      <c r="DM275" s="389">
        <f t="shared" si="2848"/>
        <v>0</v>
      </c>
      <c r="DN275" s="390">
        <f t="shared" si="2849"/>
        <v>0</v>
      </c>
      <c r="DO275" s="391"/>
      <c r="DP275" s="384">
        <v>27.0</v>
      </c>
      <c r="DQ275" s="385" t="s">
        <v>176</v>
      </c>
      <c r="DR275" s="386" t="s">
        <v>132</v>
      </c>
      <c r="DS275" s="386" t="s">
        <v>132</v>
      </c>
      <c r="DT275" s="387" t="str">
        <f>ADHK!DT275</f>
        <v/>
      </c>
      <c r="DU275" s="387"/>
      <c r="DV275" s="387">
        <f t="shared" si="2850"/>
        <v>0</v>
      </c>
      <c r="DW275" s="388"/>
      <c r="DX275" s="387">
        <f t="shared" si="2851"/>
        <v>0</v>
      </c>
      <c r="DY275" s="388"/>
      <c r="DZ275" s="387"/>
      <c r="EA275" s="387">
        <f t="shared" si="2852"/>
        <v>0</v>
      </c>
      <c r="EB275" s="387">
        <f t="shared" si="2853"/>
        <v>0</v>
      </c>
      <c r="EC275" s="388">
        <v>0.36319999999999997</v>
      </c>
      <c r="ED275" s="389">
        <f t="shared" si="2854"/>
        <v>0</v>
      </c>
      <c r="EE275" s="390">
        <f t="shared" si="2855"/>
        <v>0</v>
      </c>
      <c r="EF275" s="391"/>
      <c r="EG275" s="384">
        <v>27.0</v>
      </c>
      <c r="EH275" s="385" t="s">
        <v>176</v>
      </c>
      <c r="EI275" s="386" t="s">
        <v>132</v>
      </c>
      <c r="EJ275" s="386" t="s">
        <v>132</v>
      </c>
      <c r="EK275" s="387" t="str">
        <f>ADHK!EK275</f>
        <v/>
      </c>
      <c r="EL275" s="387"/>
      <c r="EM275" s="387">
        <f t="shared" si="2856"/>
        <v>0</v>
      </c>
      <c r="EN275" s="388"/>
      <c r="EO275" s="387">
        <f t="shared" si="2857"/>
        <v>0</v>
      </c>
      <c r="EP275" s="388"/>
      <c r="EQ275" s="387"/>
      <c r="ER275" s="387">
        <f t="shared" si="2858"/>
        <v>0</v>
      </c>
      <c r="ES275" s="387">
        <f t="shared" si="2859"/>
        <v>0</v>
      </c>
      <c r="ET275" s="388">
        <v>0.36319999999999997</v>
      </c>
      <c r="EU275" s="389">
        <f t="shared" si="2860"/>
        <v>0</v>
      </c>
      <c r="EV275" s="390">
        <f t="shared" si="2861"/>
        <v>0</v>
      </c>
      <c r="EW275" s="391"/>
      <c r="EX275" s="384">
        <v>27.0</v>
      </c>
      <c r="EY275" s="385" t="s">
        <v>176</v>
      </c>
      <c r="EZ275" s="386" t="s">
        <v>132</v>
      </c>
      <c r="FA275" s="386" t="s">
        <v>132</v>
      </c>
      <c r="FB275" s="387" t="str">
        <f>ADHK!FB275</f>
        <v/>
      </c>
      <c r="FC275" s="387"/>
      <c r="FD275" s="387">
        <f t="shared" si="2862"/>
        <v>0</v>
      </c>
      <c r="FE275" s="388"/>
      <c r="FF275" s="387">
        <f t="shared" si="2863"/>
        <v>0</v>
      </c>
      <c r="FG275" s="388"/>
      <c r="FH275" s="387"/>
      <c r="FI275" s="387">
        <f t="shared" si="2864"/>
        <v>0</v>
      </c>
      <c r="FJ275" s="387">
        <f t="shared" si="2865"/>
        <v>0</v>
      </c>
      <c r="FK275" s="388">
        <v>0.36319999999999997</v>
      </c>
      <c r="FL275" s="389">
        <f t="shared" si="2866"/>
        <v>0</v>
      </c>
      <c r="FM275" s="390">
        <f t="shared" si="2867"/>
        <v>0</v>
      </c>
      <c r="FN275" s="391"/>
      <c r="FO275" s="384">
        <v>27.0</v>
      </c>
      <c r="FP275" s="385" t="s">
        <v>176</v>
      </c>
      <c r="FQ275" s="386" t="s">
        <v>132</v>
      </c>
      <c r="FR275" s="386" t="s">
        <v>132</v>
      </c>
      <c r="FS275" s="387" t="str">
        <f>ADHK!FS275</f>
        <v/>
      </c>
      <c r="FT275" s="387"/>
      <c r="FU275" s="387">
        <f t="shared" si="2868"/>
        <v>0</v>
      </c>
      <c r="FV275" s="388"/>
      <c r="FW275" s="387">
        <f t="shared" si="2869"/>
        <v>0</v>
      </c>
      <c r="FX275" s="388"/>
      <c r="FY275" s="387"/>
      <c r="FZ275" s="387">
        <f t="shared" si="2870"/>
        <v>0</v>
      </c>
      <c r="GA275" s="387">
        <f t="shared" si="2871"/>
        <v>0</v>
      </c>
      <c r="GB275" s="388">
        <v>0.36319999999999997</v>
      </c>
      <c r="GC275" s="389">
        <f t="shared" si="2872"/>
        <v>0</v>
      </c>
      <c r="GD275" s="390">
        <f t="shared" si="2873"/>
        <v>0</v>
      </c>
      <c r="GE275" s="391"/>
      <c r="GF275" s="384">
        <v>27.0</v>
      </c>
      <c r="GG275" s="385" t="s">
        <v>176</v>
      </c>
      <c r="GH275" s="386" t="s">
        <v>132</v>
      </c>
      <c r="GI275" s="386" t="s">
        <v>132</v>
      </c>
      <c r="GJ275" s="387" t="str">
        <f>ADHK!GJ275</f>
        <v/>
      </c>
      <c r="GK275" s="387"/>
      <c r="GL275" s="387">
        <f t="shared" si="2874"/>
        <v>0</v>
      </c>
      <c r="GM275" s="388"/>
      <c r="GN275" s="387">
        <f t="shared" si="2875"/>
        <v>0</v>
      </c>
      <c r="GO275" s="388"/>
      <c r="GP275" s="387"/>
      <c r="GQ275" s="387">
        <f t="shared" si="2876"/>
        <v>0</v>
      </c>
      <c r="GR275" s="387">
        <f t="shared" si="2877"/>
        <v>0</v>
      </c>
      <c r="GS275" s="388">
        <v>0.36319999999999997</v>
      </c>
      <c r="GT275" s="389">
        <f t="shared" si="2878"/>
        <v>0</v>
      </c>
      <c r="GU275" s="390">
        <f t="shared" si="2879"/>
        <v>0</v>
      </c>
      <c r="GV275" s="391"/>
      <c r="GW275" s="384">
        <v>27.0</v>
      </c>
      <c r="GX275" s="385" t="s">
        <v>176</v>
      </c>
      <c r="GY275" s="386" t="s">
        <v>132</v>
      </c>
      <c r="GZ275" s="386" t="s">
        <v>132</v>
      </c>
      <c r="HA275" s="387" t="str">
        <f>ADHK!HA275</f>
        <v/>
      </c>
      <c r="HB275" s="387"/>
      <c r="HC275" s="387">
        <f t="shared" si="2880"/>
        <v>0</v>
      </c>
      <c r="HD275" s="388"/>
      <c r="HE275" s="387">
        <f t="shared" si="2881"/>
        <v>0</v>
      </c>
      <c r="HF275" s="388"/>
      <c r="HG275" s="387"/>
      <c r="HH275" s="387">
        <f t="shared" si="2882"/>
        <v>0</v>
      </c>
      <c r="HI275" s="387">
        <f t="shared" si="2883"/>
        <v>0</v>
      </c>
      <c r="HJ275" s="388">
        <v>0.36319999999999997</v>
      </c>
      <c r="HK275" s="389">
        <f t="shared" si="2884"/>
        <v>0</v>
      </c>
      <c r="HL275" s="390">
        <f t="shared" si="2885"/>
        <v>0</v>
      </c>
      <c r="HM275" s="391"/>
      <c r="HN275" s="384">
        <v>27.0</v>
      </c>
      <c r="HO275" s="385" t="s">
        <v>176</v>
      </c>
      <c r="HP275" s="386" t="s">
        <v>132</v>
      </c>
      <c r="HQ275" s="386" t="s">
        <v>132</v>
      </c>
      <c r="HR275" s="387" t="str">
        <f>ADHK!HR275</f>
        <v/>
      </c>
      <c r="HS275" s="387"/>
      <c r="HT275" s="387">
        <f t="shared" si="2886"/>
        <v>0</v>
      </c>
      <c r="HU275" s="388"/>
      <c r="HV275" s="387">
        <f t="shared" si="2887"/>
        <v>0</v>
      </c>
      <c r="HW275" s="388"/>
      <c r="HX275" s="387"/>
      <c r="HY275" s="387">
        <f t="shared" si="2888"/>
        <v>0</v>
      </c>
      <c r="HZ275" s="387">
        <f t="shared" si="2889"/>
        <v>0</v>
      </c>
      <c r="IA275" s="388">
        <v>0.36319999999999997</v>
      </c>
      <c r="IB275" s="389">
        <f t="shared" si="2890"/>
        <v>0</v>
      </c>
      <c r="IC275" s="390">
        <f t="shared" si="2891"/>
        <v>0</v>
      </c>
      <c r="ID275" s="391"/>
      <c r="IE275" s="384">
        <v>27.0</v>
      </c>
      <c r="IF275" s="385" t="s">
        <v>176</v>
      </c>
      <c r="IG275" s="386" t="s">
        <v>132</v>
      </c>
      <c r="IH275" s="386" t="s">
        <v>132</v>
      </c>
      <c r="II275" s="387" t="str">
        <f>ADHK!II275</f>
        <v/>
      </c>
      <c r="IJ275" s="387"/>
      <c r="IK275" s="387">
        <f t="shared" si="2892"/>
        <v>0</v>
      </c>
      <c r="IL275" s="388"/>
      <c r="IM275" s="387">
        <f t="shared" si="2893"/>
        <v>0</v>
      </c>
      <c r="IN275" s="388"/>
      <c r="IO275" s="387"/>
      <c r="IP275" s="387">
        <f t="shared" si="2894"/>
        <v>0</v>
      </c>
      <c r="IQ275" s="387">
        <f t="shared" si="2895"/>
        <v>0</v>
      </c>
      <c r="IR275" s="388">
        <v>0.36319999999999997</v>
      </c>
      <c r="IS275" s="389">
        <f t="shared" si="2896"/>
        <v>0</v>
      </c>
      <c r="IT275" s="390">
        <f t="shared" si="2897"/>
        <v>0</v>
      </c>
      <c r="IU275" s="391"/>
      <c r="IV275" s="384">
        <v>27.0</v>
      </c>
      <c r="IW275" s="385" t="s">
        <v>176</v>
      </c>
      <c r="IX275" s="386" t="s">
        <v>132</v>
      </c>
      <c r="IY275" s="386" t="s">
        <v>132</v>
      </c>
      <c r="IZ275" s="387" t="str">
        <f>ADHK!IZ275</f>
        <v/>
      </c>
      <c r="JA275" s="387"/>
      <c r="JB275" s="387">
        <f t="shared" si="2898"/>
        <v>0</v>
      </c>
      <c r="JC275" s="388"/>
      <c r="JD275" s="387">
        <f t="shared" si="2899"/>
        <v>0</v>
      </c>
      <c r="JE275" s="388"/>
      <c r="JF275" s="387"/>
      <c r="JG275" s="387">
        <f t="shared" si="2900"/>
        <v>0</v>
      </c>
      <c r="JH275" s="387">
        <f t="shared" si="2901"/>
        <v>0</v>
      </c>
      <c r="JI275" s="388">
        <v>0.36319999999999997</v>
      </c>
      <c r="JJ275" s="389">
        <f t="shared" si="2902"/>
        <v>0</v>
      </c>
      <c r="JK275" s="390">
        <f t="shared" si="2903"/>
        <v>0</v>
      </c>
      <c r="JL275" s="391"/>
      <c r="JM275" s="384">
        <v>27.0</v>
      </c>
      <c r="JN275" s="385" t="s">
        <v>176</v>
      </c>
      <c r="JO275" s="386" t="s">
        <v>132</v>
      </c>
      <c r="JP275" s="386" t="s">
        <v>132</v>
      </c>
      <c r="JQ275" s="387" t="str">
        <f>ADHK!JQ275</f>
        <v/>
      </c>
      <c r="JR275" s="387"/>
      <c r="JS275" s="387">
        <f t="shared" si="2904"/>
        <v>0</v>
      </c>
      <c r="JT275" s="388"/>
      <c r="JU275" s="387">
        <f t="shared" si="2905"/>
        <v>0</v>
      </c>
      <c r="JV275" s="388"/>
      <c r="JW275" s="387"/>
      <c r="JX275" s="387">
        <f t="shared" si="2906"/>
        <v>0</v>
      </c>
      <c r="JY275" s="387">
        <f t="shared" si="2907"/>
        <v>0</v>
      </c>
      <c r="JZ275" s="388">
        <v>0.36319999999999997</v>
      </c>
      <c r="KA275" s="389">
        <f t="shared" si="2908"/>
        <v>0</v>
      </c>
      <c r="KB275" s="390">
        <f t="shared" si="2909"/>
        <v>0</v>
      </c>
      <c r="KC275" s="391"/>
      <c r="KD275" s="384">
        <v>27.0</v>
      </c>
      <c r="KE275" s="385" t="s">
        <v>176</v>
      </c>
      <c r="KF275" s="386" t="s">
        <v>132</v>
      </c>
      <c r="KG275" s="386" t="s">
        <v>132</v>
      </c>
      <c r="KH275" s="387" t="str">
        <f>ADHK!KH275</f>
        <v/>
      </c>
      <c r="KI275" s="387"/>
      <c r="KJ275" s="387">
        <f t="shared" si="2910"/>
        <v>0</v>
      </c>
      <c r="KK275" s="388"/>
      <c r="KL275" s="387">
        <f t="shared" si="2911"/>
        <v>0</v>
      </c>
      <c r="KM275" s="388"/>
      <c r="KN275" s="387"/>
      <c r="KO275" s="387">
        <f t="shared" si="2912"/>
        <v>0</v>
      </c>
      <c r="KP275" s="387">
        <f t="shared" si="2913"/>
        <v>0</v>
      </c>
      <c r="KQ275" s="388">
        <v>0.36319999999999997</v>
      </c>
      <c r="KR275" s="389">
        <f t="shared" si="2914"/>
        <v>0</v>
      </c>
      <c r="KS275" s="390">
        <f t="shared" si="2915"/>
        <v>0</v>
      </c>
      <c r="KT275" s="391"/>
      <c r="KU275" s="392"/>
    </row>
    <row r="276" ht="15.75" customHeight="1">
      <c r="A276" s="384">
        <v>28.0</v>
      </c>
      <c r="B276" s="385" t="s">
        <v>177</v>
      </c>
      <c r="C276" s="386" t="s">
        <v>132</v>
      </c>
      <c r="D276" s="386" t="s">
        <v>132</v>
      </c>
      <c r="E276" s="387" t="str">
        <f>ADHK!E276</f>
        <v/>
      </c>
      <c r="F276" s="387" t="str">
        <f>ADHK!F276</f>
        <v/>
      </c>
      <c r="G276" s="387">
        <f t="shared" si="2808"/>
        <v>0</v>
      </c>
      <c r="H276" s="388"/>
      <c r="I276" s="387">
        <f t="shared" si="2809"/>
        <v>0</v>
      </c>
      <c r="J276" s="388"/>
      <c r="K276" s="387"/>
      <c r="L276" s="387">
        <f t="shared" si="2810"/>
        <v>0</v>
      </c>
      <c r="M276" s="387">
        <f t="shared" si="2811"/>
        <v>0</v>
      </c>
      <c r="N276" s="388">
        <v>0.36319999999999997</v>
      </c>
      <c r="O276" s="389">
        <f t="shared" si="2812"/>
        <v>0</v>
      </c>
      <c r="P276" s="390">
        <f t="shared" si="2813"/>
        <v>0</v>
      </c>
      <c r="Q276" s="391"/>
      <c r="R276" s="384">
        <v>28.0</v>
      </c>
      <c r="S276" s="385" t="s">
        <v>177</v>
      </c>
      <c r="T276" s="386" t="s">
        <v>132</v>
      </c>
      <c r="U276" s="386" t="s">
        <v>132</v>
      </c>
      <c r="V276" s="387" t="str">
        <f>ADHK!V276</f>
        <v/>
      </c>
      <c r="W276" s="387"/>
      <c r="X276" s="387">
        <f t="shared" si="2814"/>
        <v>0</v>
      </c>
      <c r="Y276" s="388"/>
      <c r="Z276" s="387">
        <f t="shared" si="2815"/>
        <v>0</v>
      </c>
      <c r="AA276" s="388"/>
      <c r="AB276" s="387"/>
      <c r="AC276" s="387">
        <f t="shared" si="2816"/>
        <v>0</v>
      </c>
      <c r="AD276" s="387">
        <f t="shared" si="2817"/>
        <v>0</v>
      </c>
      <c r="AE276" s="388">
        <v>0.36319999999999997</v>
      </c>
      <c r="AF276" s="389">
        <f t="shared" si="2818"/>
        <v>0</v>
      </c>
      <c r="AG276" s="390">
        <f t="shared" si="2819"/>
        <v>0</v>
      </c>
      <c r="AH276" s="391"/>
      <c r="AI276" s="384">
        <v>28.0</v>
      </c>
      <c r="AJ276" s="385" t="s">
        <v>177</v>
      </c>
      <c r="AK276" s="386" t="s">
        <v>132</v>
      </c>
      <c r="AL276" s="386" t="s">
        <v>132</v>
      </c>
      <c r="AM276" s="387" t="str">
        <f>ADHK!AM276</f>
        <v/>
      </c>
      <c r="AN276" s="387"/>
      <c r="AO276" s="387">
        <f t="shared" si="2820"/>
        <v>0</v>
      </c>
      <c r="AP276" s="388"/>
      <c r="AQ276" s="387">
        <f t="shared" si="2821"/>
        <v>0</v>
      </c>
      <c r="AR276" s="388"/>
      <c r="AS276" s="387"/>
      <c r="AT276" s="387">
        <f t="shared" si="2822"/>
        <v>0</v>
      </c>
      <c r="AU276" s="387">
        <f t="shared" si="2823"/>
        <v>0</v>
      </c>
      <c r="AV276" s="388">
        <v>0.36319999999999997</v>
      </c>
      <c r="AW276" s="389">
        <f t="shared" si="2824"/>
        <v>0</v>
      </c>
      <c r="AX276" s="390">
        <f t="shared" si="2825"/>
        <v>0</v>
      </c>
      <c r="AY276" s="391"/>
      <c r="AZ276" s="384">
        <v>28.0</v>
      </c>
      <c r="BA276" s="385" t="s">
        <v>177</v>
      </c>
      <c r="BB276" s="386" t="s">
        <v>132</v>
      </c>
      <c r="BC276" s="386" t="s">
        <v>132</v>
      </c>
      <c r="BD276" s="387" t="str">
        <f>ADHK!BD276</f>
        <v/>
      </c>
      <c r="BE276" s="387"/>
      <c r="BF276" s="387">
        <f t="shared" si="2826"/>
        <v>0</v>
      </c>
      <c r="BG276" s="388"/>
      <c r="BH276" s="387">
        <f t="shared" si="2827"/>
        <v>0</v>
      </c>
      <c r="BI276" s="388"/>
      <c r="BJ276" s="387"/>
      <c r="BK276" s="387">
        <f t="shared" si="2828"/>
        <v>0</v>
      </c>
      <c r="BL276" s="387">
        <f t="shared" si="2829"/>
        <v>0</v>
      </c>
      <c r="BM276" s="388">
        <v>0.36319999999999997</v>
      </c>
      <c r="BN276" s="389">
        <f t="shared" si="2830"/>
        <v>0</v>
      </c>
      <c r="BO276" s="390">
        <f t="shared" si="2831"/>
        <v>0</v>
      </c>
      <c r="BP276" s="391"/>
      <c r="BQ276" s="384">
        <v>28.0</v>
      </c>
      <c r="BR276" s="385" t="s">
        <v>177</v>
      </c>
      <c r="BS276" s="386" t="s">
        <v>132</v>
      </c>
      <c r="BT276" s="386" t="s">
        <v>132</v>
      </c>
      <c r="BU276" s="387" t="str">
        <f>ADHK!BU276</f>
        <v/>
      </c>
      <c r="BV276" s="387"/>
      <c r="BW276" s="387">
        <f t="shared" si="2832"/>
        <v>0</v>
      </c>
      <c r="BX276" s="388"/>
      <c r="BY276" s="387">
        <f t="shared" si="2833"/>
        <v>0</v>
      </c>
      <c r="BZ276" s="388"/>
      <c r="CA276" s="387"/>
      <c r="CB276" s="387">
        <f t="shared" si="2834"/>
        <v>0</v>
      </c>
      <c r="CC276" s="387">
        <f t="shared" si="2835"/>
        <v>0</v>
      </c>
      <c r="CD276" s="388">
        <v>0.36319999999999997</v>
      </c>
      <c r="CE276" s="389">
        <f t="shared" si="2836"/>
        <v>0</v>
      </c>
      <c r="CF276" s="390">
        <f t="shared" si="2837"/>
        <v>0</v>
      </c>
      <c r="CG276" s="391"/>
      <c r="CH276" s="384">
        <v>28.0</v>
      </c>
      <c r="CI276" s="385" t="s">
        <v>177</v>
      </c>
      <c r="CJ276" s="386" t="s">
        <v>132</v>
      </c>
      <c r="CK276" s="386" t="s">
        <v>132</v>
      </c>
      <c r="CL276" s="387" t="str">
        <f>ADHK!CL276</f>
        <v/>
      </c>
      <c r="CM276" s="387"/>
      <c r="CN276" s="387">
        <f t="shared" si="2838"/>
        <v>0</v>
      </c>
      <c r="CO276" s="388"/>
      <c r="CP276" s="387">
        <f t="shared" si="2839"/>
        <v>0</v>
      </c>
      <c r="CQ276" s="388"/>
      <c r="CR276" s="387"/>
      <c r="CS276" s="387">
        <f t="shared" si="2840"/>
        <v>0</v>
      </c>
      <c r="CT276" s="387">
        <f t="shared" si="2841"/>
        <v>0</v>
      </c>
      <c r="CU276" s="388">
        <v>0.36319999999999997</v>
      </c>
      <c r="CV276" s="389">
        <f t="shared" si="2842"/>
        <v>0</v>
      </c>
      <c r="CW276" s="390">
        <f t="shared" si="2843"/>
        <v>0</v>
      </c>
      <c r="CX276" s="391"/>
      <c r="CY276" s="384">
        <v>28.0</v>
      </c>
      <c r="CZ276" s="385" t="s">
        <v>177</v>
      </c>
      <c r="DA276" s="386" t="s">
        <v>132</v>
      </c>
      <c r="DB276" s="386" t="s">
        <v>132</v>
      </c>
      <c r="DC276" s="387" t="str">
        <f>ADHK!DC276</f>
        <v/>
      </c>
      <c r="DD276" s="387"/>
      <c r="DE276" s="387">
        <f t="shared" si="2844"/>
        <v>0</v>
      </c>
      <c r="DF276" s="388"/>
      <c r="DG276" s="387">
        <f t="shared" si="2845"/>
        <v>0</v>
      </c>
      <c r="DH276" s="388"/>
      <c r="DI276" s="387"/>
      <c r="DJ276" s="387">
        <f t="shared" si="2846"/>
        <v>0</v>
      </c>
      <c r="DK276" s="387">
        <f t="shared" si="2847"/>
        <v>0</v>
      </c>
      <c r="DL276" s="388">
        <v>0.36319999999999997</v>
      </c>
      <c r="DM276" s="389">
        <f t="shared" si="2848"/>
        <v>0</v>
      </c>
      <c r="DN276" s="390">
        <f t="shared" si="2849"/>
        <v>0</v>
      </c>
      <c r="DO276" s="391"/>
      <c r="DP276" s="384">
        <v>28.0</v>
      </c>
      <c r="DQ276" s="385" t="s">
        <v>177</v>
      </c>
      <c r="DR276" s="386" t="s">
        <v>132</v>
      </c>
      <c r="DS276" s="386" t="s">
        <v>132</v>
      </c>
      <c r="DT276" s="387" t="str">
        <f>ADHK!DT276</f>
        <v/>
      </c>
      <c r="DU276" s="387"/>
      <c r="DV276" s="387">
        <f t="shared" si="2850"/>
        <v>0</v>
      </c>
      <c r="DW276" s="388"/>
      <c r="DX276" s="387">
        <f t="shared" si="2851"/>
        <v>0</v>
      </c>
      <c r="DY276" s="388"/>
      <c r="DZ276" s="387"/>
      <c r="EA276" s="387">
        <f t="shared" si="2852"/>
        <v>0</v>
      </c>
      <c r="EB276" s="387">
        <f t="shared" si="2853"/>
        <v>0</v>
      </c>
      <c r="EC276" s="388">
        <v>0.36319999999999997</v>
      </c>
      <c r="ED276" s="389">
        <f t="shared" si="2854"/>
        <v>0</v>
      </c>
      <c r="EE276" s="390">
        <f t="shared" si="2855"/>
        <v>0</v>
      </c>
      <c r="EF276" s="391"/>
      <c r="EG276" s="384">
        <v>28.0</v>
      </c>
      <c r="EH276" s="385" t="s">
        <v>177</v>
      </c>
      <c r="EI276" s="386" t="s">
        <v>132</v>
      </c>
      <c r="EJ276" s="386" t="s">
        <v>132</v>
      </c>
      <c r="EK276" s="387" t="str">
        <f>ADHK!EK276</f>
        <v/>
      </c>
      <c r="EL276" s="387"/>
      <c r="EM276" s="387">
        <f t="shared" si="2856"/>
        <v>0</v>
      </c>
      <c r="EN276" s="388"/>
      <c r="EO276" s="387">
        <f t="shared" si="2857"/>
        <v>0</v>
      </c>
      <c r="EP276" s="388"/>
      <c r="EQ276" s="387"/>
      <c r="ER276" s="387">
        <f t="shared" si="2858"/>
        <v>0</v>
      </c>
      <c r="ES276" s="387">
        <f t="shared" si="2859"/>
        <v>0</v>
      </c>
      <c r="ET276" s="388">
        <v>0.36319999999999997</v>
      </c>
      <c r="EU276" s="389">
        <f t="shared" si="2860"/>
        <v>0</v>
      </c>
      <c r="EV276" s="390">
        <f t="shared" si="2861"/>
        <v>0</v>
      </c>
      <c r="EW276" s="391"/>
      <c r="EX276" s="384">
        <v>28.0</v>
      </c>
      <c r="EY276" s="385" t="s">
        <v>177</v>
      </c>
      <c r="EZ276" s="386" t="s">
        <v>132</v>
      </c>
      <c r="FA276" s="386" t="s">
        <v>132</v>
      </c>
      <c r="FB276" s="387" t="str">
        <f>ADHK!FB276</f>
        <v/>
      </c>
      <c r="FC276" s="387"/>
      <c r="FD276" s="387">
        <f t="shared" si="2862"/>
        <v>0</v>
      </c>
      <c r="FE276" s="388"/>
      <c r="FF276" s="387">
        <f t="shared" si="2863"/>
        <v>0</v>
      </c>
      <c r="FG276" s="388"/>
      <c r="FH276" s="387"/>
      <c r="FI276" s="387">
        <f t="shared" si="2864"/>
        <v>0</v>
      </c>
      <c r="FJ276" s="387">
        <f t="shared" si="2865"/>
        <v>0</v>
      </c>
      <c r="FK276" s="388">
        <v>0.36319999999999997</v>
      </c>
      <c r="FL276" s="389">
        <f t="shared" si="2866"/>
        <v>0</v>
      </c>
      <c r="FM276" s="390">
        <f t="shared" si="2867"/>
        <v>0</v>
      </c>
      <c r="FN276" s="391"/>
      <c r="FO276" s="384">
        <v>28.0</v>
      </c>
      <c r="FP276" s="385" t="s">
        <v>177</v>
      </c>
      <c r="FQ276" s="386" t="s">
        <v>132</v>
      </c>
      <c r="FR276" s="386" t="s">
        <v>132</v>
      </c>
      <c r="FS276" s="387" t="str">
        <f>ADHK!FS276</f>
        <v/>
      </c>
      <c r="FT276" s="387"/>
      <c r="FU276" s="387">
        <f t="shared" si="2868"/>
        <v>0</v>
      </c>
      <c r="FV276" s="388"/>
      <c r="FW276" s="387">
        <f t="shared" si="2869"/>
        <v>0</v>
      </c>
      <c r="FX276" s="388"/>
      <c r="FY276" s="387"/>
      <c r="FZ276" s="387">
        <f t="shared" si="2870"/>
        <v>0</v>
      </c>
      <c r="GA276" s="387">
        <f t="shared" si="2871"/>
        <v>0</v>
      </c>
      <c r="GB276" s="388">
        <v>0.36319999999999997</v>
      </c>
      <c r="GC276" s="389">
        <f t="shared" si="2872"/>
        <v>0</v>
      </c>
      <c r="GD276" s="390">
        <f t="shared" si="2873"/>
        <v>0</v>
      </c>
      <c r="GE276" s="391"/>
      <c r="GF276" s="384">
        <v>28.0</v>
      </c>
      <c r="GG276" s="385" t="s">
        <v>177</v>
      </c>
      <c r="GH276" s="386" t="s">
        <v>132</v>
      </c>
      <c r="GI276" s="386" t="s">
        <v>132</v>
      </c>
      <c r="GJ276" s="387" t="str">
        <f>ADHK!GJ276</f>
        <v/>
      </c>
      <c r="GK276" s="387"/>
      <c r="GL276" s="387">
        <f t="shared" si="2874"/>
        <v>0</v>
      </c>
      <c r="GM276" s="388"/>
      <c r="GN276" s="387">
        <f t="shared" si="2875"/>
        <v>0</v>
      </c>
      <c r="GO276" s="388"/>
      <c r="GP276" s="387"/>
      <c r="GQ276" s="387">
        <f t="shared" si="2876"/>
        <v>0</v>
      </c>
      <c r="GR276" s="387">
        <f t="shared" si="2877"/>
        <v>0</v>
      </c>
      <c r="GS276" s="388">
        <v>0.36319999999999997</v>
      </c>
      <c r="GT276" s="389">
        <f t="shared" si="2878"/>
        <v>0</v>
      </c>
      <c r="GU276" s="390">
        <f t="shared" si="2879"/>
        <v>0</v>
      </c>
      <c r="GV276" s="391"/>
      <c r="GW276" s="384">
        <v>28.0</v>
      </c>
      <c r="GX276" s="385" t="s">
        <v>177</v>
      </c>
      <c r="GY276" s="386" t="s">
        <v>132</v>
      </c>
      <c r="GZ276" s="386" t="s">
        <v>132</v>
      </c>
      <c r="HA276" s="387" t="str">
        <f>ADHK!HA276</f>
        <v/>
      </c>
      <c r="HB276" s="387"/>
      <c r="HC276" s="387">
        <f t="shared" si="2880"/>
        <v>0</v>
      </c>
      <c r="HD276" s="388"/>
      <c r="HE276" s="387">
        <f t="shared" si="2881"/>
        <v>0</v>
      </c>
      <c r="HF276" s="388"/>
      <c r="HG276" s="387"/>
      <c r="HH276" s="387">
        <f t="shared" si="2882"/>
        <v>0</v>
      </c>
      <c r="HI276" s="387">
        <f t="shared" si="2883"/>
        <v>0</v>
      </c>
      <c r="HJ276" s="388">
        <v>0.36319999999999997</v>
      </c>
      <c r="HK276" s="389">
        <f t="shared" si="2884"/>
        <v>0</v>
      </c>
      <c r="HL276" s="390">
        <f t="shared" si="2885"/>
        <v>0</v>
      </c>
      <c r="HM276" s="391"/>
      <c r="HN276" s="384">
        <v>28.0</v>
      </c>
      <c r="HO276" s="385" t="s">
        <v>177</v>
      </c>
      <c r="HP276" s="386" t="s">
        <v>132</v>
      </c>
      <c r="HQ276" s="386" t="s">
        <v>132</v>
      </c>
      <c r="HR276" s="387" t="str">
        <f>ADHK!HR276</f>
        <v/>
      </c>
      <c r="HS276" s="387"/>
      <c r="HT276" s="387">
        <f t="shared" si="2886"/>
        <v>0</v>
      </c>
      <c r="HU276" s="388"/>
      <c r="HV276" s="387">
        <f t="shared" si="2887"/>
        <v>0</v>
      </c>
      <c r="HW276" s="388"/>
      <c r="HX276" s="387"/>
      <c r="HY276" s="387">
        <f t="shared" si="2888"/>
        <v>0</v>
      </c>
      <c r="HZ276" s="387">
        <f t="shared" si="2889"/>
        <v>0</v>
      </c>
      <c r="IA276" s="388">
        <v>0.36319999999999997</v>
      </c>
      <c r="IB276" s="389">
        <f t="shared" si="2890"/>
        <v>0</v>
      </c>
      <c r="IC276" s="390">
        <f t="shared" si="2891"/>
        <v>0</v>
      </c>
      <c r="ID276" s="391"/>
      <c r="IE276" s="384">
        <v>28.0</v>
      </c>
      <c r="IF276" s="385" t="s">
        <v>177</v>
      </c>
      <c r="IG276" s="386" t="s">
        <v>132</v>
      </c>
      <c r="IH276" s="386" t="s">
        <v>132</v>
      </c>
      <c r="II276" s="387" t="str">
        <f>ADHK!II276</f>
        <v/>
      </c>
      <c r="IJ276" s="387"/>
      <c r="IK276" s="387">
        <f t="shared" si="2892"/>
        <v>0</v>
      </c>
      <c r="IL276" s="388"/>
      <c r="IM276" s="387">
        <f t="shared" si="2893"/>
        <v>0</v>
      </c>
      <c r="IN276" s="388"/>
      <c r="IO276" s="387"/>
      <c r="IP276" s="387">
        <f t="shared" si="2894"/>
        <v>0</v>
      </c>
      <c r="IQ276" s="387">
        <f t="shared" si="2895"/>
        <v>0</v>
      </c>
      <c r="IR276" s="388">
        <v>0.36319999999999997</v>
      </c>
      <c r="IS276" s="389">
        <f t="shared" si="2896"/>
        <v>0</v>
      </c>
      <c r="IT276" s="390">
        <f t="shared" si="2897"/>
        <v>0</v>
      </c>
      <c r="IU276" s="391"/>
      <c r="IV276" s="384">
        <v>28.0</v>
      </c>
      <c r="IW276" s="385" t="s">
        <v>177</v>
      </c>
      <c r="IX276" s="386" t="s">
        <v>132</v>
      </c>
      <c r="IY276" s="386" t="s">
        <v>132</v>
      </c>
      <c r="IZ276" s="387" t="str">
        <f>ADHK!IZ276</f>
        <v/>
      </c>
      <c r="JA276" s="387"/>
      <c r="JB276" s="387">
        <f t="shared" si="2898"/>
        <v>0</v>
      </c>
      <c r="JC276" s="388"/>
      <c r="JD276" s="387">
        <f t="shared" si="2899"/>
        <v>0</v>
      </c>
      <c r="JE276" s="388"/>
      <c r="JF276" s="387"/>
      <c r="JG276" s="387">
        <f t="shared" si="2900"/>
        <v>0</v>
      </c>
      <c r="JH276" s="387">
        <f t="shared" si="2901"/>
        <v>0</v>
      </c>
      <c r="JI276" s="388">
        <v>0.36319999999999997</v>
      </c>
      <c r="JJ276" s="389">
        <f t="shared" si="2902"/>
        <v>0</v>
      </c>
      <c r="JK276" s="390">
        <f t="shared" si="2903"/>
        <v>0</v>
      </c>
      <c r="JL276" s="391"/>
      <c r="JM276" s="384">
        <v>28.0</v>
      </c>
      <c r="JN276" s="385" t="s">
        <v>177</v>
      </c>
      <c r="JO276" s="386" t="s">
        <v>132</v>
      </c>
      <c r="JP276" s="386" t="s">
        <v>132</v>
      </c>
      <c r="JQ276" s="387" t="str">
        <f>ADHK!JQ276</f>
        <v/>
      </c>
      <c r="JR276" s="387"/>
      <c r="JS276" s="387">
        <f t="shared" si="2904"/>
        <v>0</v>
      </c>
      <c r="JT276" s="388"/>
      <c r="JU276" s="387">
        <f t="shared" si="2905"/>
        <v>0</v>
      </c>
      <c r="JV276" s="388"/>
      <c r="JW276" s="387"/>
      <c r="JX276" s="387">
        <f t="shared" si="2906"/>
        <v>0</v>
      </c>
      <c r="JY276" s="387">
        <f t="shared" si="2907"/>
        <v>0</v>
      </c>
      <c r="JZ276" s="388">
        <v>0.36319999999999997</v>
      </c>
      <c r="KA276" s="389">
        <f t="shared" si="2908"/>
        <v>0</v>
      </c>
      <c r="KB276" s="390">
        <f t="shared" si="2909"/>
        <v>0</v>
      </c>
      <c r="KC276" s="391"/>
      <c r="KD276" s="384">
        <v>28.0</v>
      </c>
      <c r="KE276" s="385" t="s">
        <v>177</v>
      </c>
      <c r="KF276" s="386" t="s">
        <v>132</v>
      </c>
      <c r="KG276" s="386" t="s">
        <v>132</v>
      </c>
      <c r="KH276" s="387" t="str">
        <f>ADHK!KH276</f>
        <v/>
      </c>
      <c r="KI276" s="387"/>
      <c r="KJ276" s="387">
        <f t="shared" si="2910"/>
        <v>0</v>
      </c>
      <c r="KK276" s="388"/>
      <c r="KL276" s="387">
        <f t="shared" si="2911"/>
        <v>0</v>
      </c>
      <c r="KM276" s="388"/>
      <c r="KN276" s="387"/>
      <c r="KO276" s="387">
        <f t="shared" si="2912"/>
        <v>0</v>
      </c>
      <c r="KP276" s="387">
        <f t="shared" si="2913"/>
        <v>0</v>
      </c>
      <c r="KQ276" s="388">
        <v>0.36319999999999997</v>
      </c>
      <c r="KR276" s="389">
        <f t="shared" si="2914"/>
        <v>0</v>
      </c>
      <c r="KS276" s="390">
        <f t="shared" si="2915"/>
        <v>0</v>
      </c>
      <c r="KT276" s="391"/>
      <c r="KU276" s="392"/>
    </row>
    <row r="277" ht="15.75" customHeight="1">
      <c r="A277" s="394"/>
      <c r="B277" s="395" t="s">
        <v>178</v>
      </c>
      <c r="C277" s="396"/>
      <c r="D277" s="396"/>
      <c r="E277" s="396"/>
      <c r="F277" s="396"/>
      <c r="G277" s="396"/>
      <c r="H277" s="396"/>
      <c r="I277" s="396"/>
      <c r="J277" s="396"/>
      <c r="K277" s="396"/>
      <c r="L277" s="396"/>
      <c r="M277" s="396"/>
      <c r="N277" s="396"/>
      <c r="O277" s="396"/>
      <c r="P277" s="396"/>
      <c r="Q277" s="382"/>
      <c r="R277" s="394"/>
      <c r="S277" s="395" t="s">
        <v>178</v>
      </c>
      <c r="T277" s="396"/>
      <c r="U277" s="396"/>
      <c r="V277" s="396"/>
      <c r="W277" s="396"/>
      <c r="X277" s="396"/>
      <c r="Y277" s="396"/>
      <c r="Z277" s="396"/>
      <c r="AA277" s="396"/>
      <c r="AB277" s="396"/>
      <c r="AC277" s="396"/>
      <c r="AD277" s="396"/>
      <c r="AE277" s="396"/>
      <c r="AF277" s="396"/>
      <c r="AG277" s="396"/>
      <c r="AH277" s="382"/>
      <c r="AI277" s="394"/>
      <c r="AJ277" s="395" t="s">
        <v>178</v>
      </c>
      <c r="AK277" s="396"/>
      <c r="AL277" s="396"/>
      <c r="AM277" s="396"/>
      <c r="AN277" s="396"/>
      <c r="AO277" s="396"/>
      <c r="AP277" s="396"/>
      <c r="AQ277" s="396"/>
      <c r="AR277" s="396"/>
      <c r="AS277" s="396"/>
      <c r="AT277" s="396"/>
      <c r="AU277" s="396"/>
      <c r="AV277" s="396"/>
      <c r="AW277" s="396"/>
      <c r="AX277" s="396"/>
      <c r="AY277" s="382"/>
      <c r="AZ277" s="394"/>
      <c r="BA277" s="395" t="s">
        <v>178</v>
      </c>
      <c r="BB277" s="396"/>
      <c r="BC277" s="396"/>
      <c r="BD277" s="396"/>
      <c r="BE277" s="396"/>
      <c r="BF277" s="396"/>
      <c r="BG277" s="396"/>
      <c r="BH277" s="396"/>
      <c r="BI277" s="396"/>
      <c r="BJ277" s="396"/>
      <c r="BK277" s="396"/>
      <c r="BL277" s="396"/>
      <c r="BM277" s="396"/>
      <c r="BN277" s="396"/>
      <c r="BO277" s="396"/>
      <c r="BP277" s="382"/>
      <c r="BQ277" s="394"/>
      <c r="BR277" s="395" t="s">
        <v>178</v>
      </c>
      <c r="BS277" s="396"/>
      <c r="BT277" s="396"/>
      <c r="BU277" s="396"/>
      <c r="BV277" s="396"/>
      <c r="BW277" s="396"/>
      <c r="BX277" s="396"/>
      <c r="BY277" s="396"/>
      <c r="BZ277" s="396"/>
      <c r="CA277" s="396"/>
      <c r="CB277" s="396"/>
      <c r="CC277" s="396"/>
      <c r="CD277" s="396"/>
      <c r="CE277" s="396"/>
      <c r="CF277" s="396"/>
      <c r="CG277" s="382"/>
      <c r="CH277" s="394"/>
      <c r="CI277" s="395" t="s">
        <v>178</v>
      </c>
      <c r="CJ277" s="396"/>
      <c r="CK277" s="396"/>
      <c r="CL277" s="396"/>
      <c r="CM277" s="396"/>
      <c r="CN277" s="396"/>
      <c r="CO277" s="396"/>
      <c r="CP277" s="396"/>
      <c r="CQ277" s="396"/>
      <c r="CR277" s="396"/>
      <c r="CS277" s="396"/>
      <c r="CT277" s="396"/>
      <c r="CU277" s="396"/>
      <c r="CV277" s="396"/>
      <c r="CW277" s="396"/>
      <c r="CX277" s="382"/>
      <c r="CY277" s="394"/>
      <c r="CZ277" s="395" t="s">
        <v>178</v>
      </c>
      <c r="DA277" s="396"/>
      <c r="DB277" s="396"/>
      <c r="DC277" s="396"/>
      <c r="DD277" s="396"/>
      <c r="DE277" s="396"/>
      <c r="DF277" s="396"/>
      <c r="DG277" s="396"/>
      <c r="DH277" s="396"/>
      <c r="DI277" s="396"/>
      <c r="DJ277" s="396"/>
      <c r="DK277" s="396"/>
      <c r="DL277" s="396"/>
      <c r="DM277" s="396"/>
      <c r="DN277" s="396"/>
      <c r="DO277" s="382"/>
      <c r="DP277" s="394"/>
      <c r="DQ277" s="395" t="s">
        <v>178</v>
      </c>
      <c r="DR277" s="396"/>
      <c r="DS277" s="396"/>
      <c r="DT277" s="396"/>
      <c r="DU277" s="396"/>
      <c r="DV277" s="396"/>
      <c r="DW277" s="396"/>
      <c r="DX277" s="396"/>
      <c r="DY277" s="396"/>
      <c r="DZ277" s="396"/>
      <c r="EA277" s="396"/>
      <c r="EB277" s="396"/>
      <c r="EC277" s="396"/>
      <c r="ED277" s="396"/>
      <c r="EE277" s="396"/>
      <c r="EF277" s="382"/>
      <c r="EG277" s="394"/>
      <c r="EH277" s="395" t="s">
        <v>178</v>
      </c>
      <c r="EI277" s="396"/>
      <c r="EJ277" s="396"/>
      <c r="EK277" s="396"/>
      <c r="EL277" s="396"/>
      <c r="EM277" s="396"/>
      <c r="EN277" s="396"/>
      <c r="EO277" s="396"/>
      <c r="EP277" s="396"/>
      <c r="EQ277" s="396"/>
      <c r="ER277" s="396"/>
      <c r="ES277" s="396"/>
      <c r="ET277" s="396"/>
      <c r="EU277" s="396"/>
      <c r="EV277" s="396"/>
      <c r="EW277" s="382"/>
      <c r="EX277" s="394"/>
      <c r="EY277" s="395" t="s">
        <v>178</v>
      </c>
      <c r="EZ277" s="396"/>
      <c r="FA277" s="396"/>
      <c r="FB277" s="396"/>
      <c r="FC277" s="396"/>
      <c r="FD277" s="396"/>
      <c r="FE277" s="396"/>
      <c r="FF277" s="396"/>
      <c r="FG277" s="396"/>
      <c r="FH277" s="396"/>
      <c r="FI277" s="396"/>
      <c r="FJ277" s="396"/>
      <c r="FK277" s="396"/>
      <c r="FL277" s="396"/>
      <c r="FM277" s="396"/>
      <c r="FN277" s="382"/>
      <c r="FO277" s="394"/>
      <c r="FP277" s="395" t="s">
        <v>178</v>
      </c>
      <c r="FQ277" s="396"/>
      <c r="FR277" s="396"/>
      <c r="FS277" s="396"/>
      <c r="FT277" s="396"/>
      <c r="FU277" s="396"/>
      <c r="FV277" s="396"/>
      <c r="FW277" s="396"/>
      <c r="FX277" s="396"/>
      <c r="FY277" s="396"/>
      <c r="FZ277" s="396"/>
      <c r="GA277" s="396"/>
      <c r="GB277" s="396"/>
      <c r="GC277" s="396"/>
      <c r="GD277" s="396"/>
      <c r="GE277" s="382"/>
      <c r="GF277" s="394"/>
      <c r="GG277" s="395" t="s">
        <v>178</v>
      </c>
      <c r="GH277" s="396"/>
      <c r="GI277" s="396"/>
      <c r="GJ277" s="396"/>
      <c r="GK277" s="396"/>
      <c r="GL277" s="396"/>
      <c r="GM277" s="396"/>
      <c r="GN277" s="396"/>
      <c r="GO277" s="396"/>
      <c r="GP277" s="396"/>
      <c r="GQ277" s="396"/>
      <c r="GR277" s="396"/>
      <c r="GS277" s="396"/>
      <c r="GT277" s="396"/>
      <c r="GU277" s="396"/>
      <c r="GV277" s="382"/>
      <c r="GW277" s="394"/>
      <c r="GX277" s="395" t="s">
        <v>178</v>
      </c>
      <c r="GY277" s="396"/>
      <c r="GZ277" s="396"/>
      <c r="HA277" s="396"/>
      <c r="HB277" s="396"/>
      <c r="HC277" s="396"/>
      <c r="HD277" s="396"/>
      <c r="HE277" s="396"/>
      <c r="HF277" s="396"/>
      <c r="HG277" s="396"/>
      <c r="HH277" s="396"/>
      <c r="HI277" s="396"/>
      <c r="HJ277" s="396"/>
      <c r="HK277" s="396"/>
      <c r="HL277" s="396"/>
      <c r="HM277" s="382"/>
      <c r="HN277" s="394"/>
      <c r="HO277" s="395" t="s">
        <v>178</v>
      </c>
      <c r="HP277" s="396"/>
      <c r="HQ277" s="396"/>
      <c r="HR277" s="396"/>
      <c r="HS277" s="396"/>
      <c r="HT277" s="396"/>
      <c r="HU277" s="396"/>
      <c r="HV277" s="396"/>
      <c r="HW277" s="396"/>
      <c r="HX277" s="396"/>
      <c r="HY277" s="396"/>
      <c r="HZ277" s="396"/>
      <c r="IA277" s="396"/>
      <c r="IB277" s="396"/>
      <c r="IC277" s="396"/>
      <c r="ID277" s="382"/>
      <c r="IE277" s="394"/>
      <c r="IF277" s="395" t="s">
        <v>178</v>
      </c>
      <c r="IG277" s="396"/>
      <c r="IH277" s="396"/>
      <c r="II277" s="396"/>
      <c r="IJ277" s="396"/>
      <c r="IK277" s="396"/>
      <c r="IL277" s="396"/>
      <c r="IM277" s="396"/>
      <c r="IN277" s="396"/>
      <c r="IO277" s="396"/>
      <c r="IP277" s="396"/>
      <c r="IQ277" s="396"/>
      <c r="IR277" s="396"/>
      <c r="IS277" s="396"/>
      <c r="IT277" s="396"/>
      <c r="IU277" s="382"/>
      <c r="IV277" s="394"/>
      <c r="IW277" s="395" t="s">
        <v>178</v>
      </c>
      <c r="IX277" s="396"/>
      <c r="IY277" s="396"/>
      <c r="IZ277" s="396"/>
      <c r="JA277" s="396"/>
      <c r="JB277" s="396"/>
      <c r="JC277" s="396"/>
      <c r="JD277" s="396"/>
      <c r="JE277" s="396"/>
      <c r="JF277" s="396"/>
      <c r="JG277" s="396"/>
      <c r="JH277" s="396"/>
      <c r="JI277" s="396"/>
      <c r="JJ277" s="396"/>
      <c r="JK277" s="396"/>
      <c r="JL277" s="382"/>
      <c r="JM277" s="394"/>
      <c r="JN277" s="395" t="s">
        <v>178</v>
      </c>
      <c r="JO277" s="396"/>
      <c r="JP277" s="396"/>
      <c r="JQ277" s="396"/>
      <c r="JR277" s="396"/>
      <c r="JS277" s="396"/>
      <c r="JT277" s="396"/>
      <c r="JU277" s="396"/>
      <c r="JV277" s="396"/>
      <c r="JW277" s="396"/>
      <c r="JX277" s="396"/>
      <c r="JY277" s="396"/>
      <c r="JZ277" s="396"/>
      <c r="KA277" s="396"/>
      <c r="KB277" s="396"/>
      <c r="KC277" s="382"/>
      <c r="KD277" s="394"/>
      <c r="KE277" s="395" t="s">
        <v>178</v>
      </c>
      <c r="KF277" s="396"/>
      <c r="KG277" s="396"/>
      <c r="KH277" s="396"/>
      <c r="KI277" s="396"/>
      <c r="KJ277" s="396"/>
      <c r="KK277" s="396"/>
      <c r="KL277" s="396"/>
      <c r="KM277" s="396"/>
      <c r="KN277" s="396"/>
      <c r="KO277" s="396"/>
      <c r="KP277" s="396"/>
      <c r="KQ277" s="396"/>
      <c r="KR277" s="396"/>
      <c r="KS277" s="396"/>
      <c r="KT277" s="382"/>
      <c r="KU277" s="383"/>
    </row>
    <row r="278" ht="15.75" customHeight="1">
      <c r="A278" s="384">
        <v>1.0</v>
      </c>
      <c r="B278" s="385" t="s">
        <v>179</v>
      </c>
      <c r="C278" s="386" t="s">
        <v>132</v>
      </c>
      <c r="D278" s="386" t="s">
        <v>132</v>
      </c>
      <c r="E278" s="387" t="str">
        <f>ADHK!E278</f>
        <v/>
      </c>
      <c r="F278" s="387" t="str">
        <f>ADHK!F278</f>
        <v/>
      </c>
      <c r="G278" s="387">
        <f t="shared" ref="G278:G296" si="2916">IFERROR(E278*F278/1000000,0)</f>
        <v>0</v>
      </c>
      <c r="H278" s="388"/>
      <c r="I278" s="387">
        <f t="shared" ref="I278:I296" si="2917">IFERROR(+G278*H278,"")</f>
        <v>0</v>
      </c>
      <c r="J278" s="388"/>
      <c r="K278" s="387"/>
      <c r="L278" s="387">
        <f t="shared" ref="L278:L296" si="2918">J278-K278</f>
        <v>0</v>
      </c>
      <c r="M278" s="387">
        <f t="shared" ref="M278:M296" si="2919">IFERROR(+(IF(G278="","0",G278))+(IF(I278="","0",I278))+(IF(L278="","0",L278)),"")</f>
        <v>0</v>
      </c>
      <c r="N278" s="388">
        <v>0.36319999999999997</v>
      </c>
      <c r="O278" s="389">
        <f t="shared" ref="O278:O296" si="2920">IFERROR(+N278*(M278-L278),"")</f>
        <v>0</v>
      </c>
      <c r="P278" s="390">
        <f t="shared" ref="P278:P296" si="2921">IFERROR(+(IF(M278="","0",M278))-(IF(O278="","0",O278)),"")</f>
        <v>0</v>
      </c>
      <c r="Q278" s="391"/>
      <c r="R278" s="384">
        <v>1.0</v>
      </c>
      <c r="S278" s="385" t="s">
        <v>179</v>
      </c>
      <c r="T278" s="386" t="s">
        <v>132</v>
      </c>
      <c r="U278" s="386" t="s">
        <v>132</v>
      </c>
      <c r="V278" s="387" t="str">
        <f>ADHK!V278</f>
        <v/>
      </c>
      <c r="W278" s="387"/>
      <c r="X278" s="387">
        <f t="shared" ref="X278:X296" si="2922">IFERROR(V278*W278/1000000,0)</f>
        <v>0</v>
      </c>
      <c r="Y278" s="388"/>
      <c r="Z278" s="387">
        <f t="shared" ref="Z278:Z296" si="2923">IFERROR(+X278*Y278,"")</f>
        <v>0</v>
      </c>
      <c r="AA278" s="388"/>
      <c r="AB278" s="387"/>
      <c r="AC278" s="387">
        <f t="shared" ref="AC278:AC296" si="2924">AA278-AB278</f>
        <v>0</v>
      </c>
      <c r="AD278" s="387">
        <f t="shared" ref="AD278:AD296" si="2925">IFERROR(+(IF(X278="","0",X278))+(IF(Z278="","0",Z278))+(IF(AC278="","0",AC278)),"")</f>
        <v>0</v>
      </c>
      <c r="AE278" s="388">
        <v>0.36319999999999997</v>
      </c>
      <c r="AF278" s="389">
        <f t="shared" ref="AF278:AF296" si="2926">IFERROR(+AE278*(AD278-AC278),"")</f>
        <v>0</v>
      </c>
      <c r="AG278" s="390">
        <f t="shared" ref="AG278:AG296" si="2927">IFERROR(+(IF(AD278="","0",AD278))-(IF(AF278="","0",AF278)),"")</f>
        <v>0</v>
      </c>
      <c r="AH278" s="391"/>
      <c r="AI278" s="384">
        <v>1.0</v>
      </c>
      <c r="AJ278" s="385" t="s">
        <v>179</v>
      </c>
      <c r="AK278" s="386" t="s">
        <v>132</v>
      </c>
      <c r="AL278" s="386" t="s">
        <v>132</v>
      </c>
      <c r="AM278" s="387" t="str">
        <f>ADHK!AM278</f>
        <v/>
      </c>
      <c r="AN278" s="387"/>
      <c r="AO278" s="387">
        <f t="shared" ref="AO278:AO296" si="2928">IFERROR(AM278*AN278/1000000,0)</f>
        <v>0</v>
      </c>
      <c r="AP278" s="388"/>
      <c r="AQ278" s="387">
        <f t="shared" ref="AQ278:AQ296" si="2929">IFERROR(+AO278*AP278,"")</f>
        <v>0</v>
      </c>
      <c r="AR278" s="388"/>
      <c r="AS278" s="387"/>
      <c r="AT278" s="387">
        <f t="shared" ref="AT278:AT296" si="2930">AR278-AS278</f>
        <v>0</v>
      </c>
      <c r="AU278" s="387">
        <f t="shared" ref="AU278:AU296" si="2931">IFERROR(+(IF(AO278="","0",AO278))+(IF(AQ278="","0",AQ278))+(IF(AT278="","0",AT278)),"")</f>
        <v>0</v>
      </c>
      <c r="AV278" s="388">
        <v>0.36319999999999997</v>
      </c>
      <c r="AW278" s="389">
        <f t="shared" ref="AW278:AW296" si="2932">IFERROR(+AV278*(AU278-AT278),"")</f>
        <v>0</v>
      </c>
      <c r="AX278" s="390">
        <f t="shared" ref="AX278:AX296" si="2933">IFERROR(+(IF(AU278="","0",AU278))-(IF(AW278="","0",AW278)),"")</f>
        <v>0</v>
      </c>
      <c r="AY278" s="391"/>
      <c r="AZ278" s="384">
        <v>1.0</v>
      </c>
      <c r="BA278" s="385" t="s">
        <v>179</v>
      </c>
      <c r="BB278" s="386" t="s">
        <v>132</v>
      </c>
      <c r="BC278" s="386" t="s">
        <v>132</v>
      </c>
      <c r="BD278" s="387" t="str">
        <f>ADHK!BD278</f>
        <v/>
      </c>
      <c r="BE278" s="387"/>
      <c r="BF278" s="387">
        <f t="shared" ref="BF278:BF296" si="2934">IFERROR(BD278*BE278/1000000,0)</f>
        <v>0</v>
      </c>
      <c r="BG278" s="388"/>
      <c r="BH278" s="387">
        <f t="shared" ref="BH278:BH296" si="2935">IFERROR(+BF278*BG278,"")</f>
        <v>0</v>
      </c>
      <c r="BI278" s="388"/>
      <c r="BJ278" s="387"/>
      <c r="BK278" s="387">
        <f t="shared" ref="BK278:BK296" si="2936">BI278-BJ278</f>
        <v>0</v>
      </c>
      <c r="BL278" s="387">
        <f t="shared" ref="BL278:BL296" si="2937">IFERROR(+(IF(BF278="","0",BF278))+(IF(BH278="","0",BH278))+(IF(BK278="","0",BK278)),"")</f>
        <v>0</v>
      </c>
      <c r="BM278" s="388">
        <v>0.36319999999999997</v>
      </c>
      <c r="BN278" s="389">
        <f t="shared" ref="BN278:BN296" si="2938">IFERROR(+BM278*(BL278-BK278),"")</f>
        <v>0</v>
      </c>
      <c r="BO278" s="390">
        <f t="shared" ref="BO278:BO296" si="2939">IFERROR(+(IF(BL278="","0",BL278))-(IF(BN278="","0",BN278)),"")</f>
        <v>0</v>
      </c>
      <c r="BP278" s="391"/>
      <c r="BQ278" s="384">
        <v>1.0</v>
      </c>
      <c r="BR278" s="385" t="s">
        <v>179</v>
      </c>
      <c r="BS278" s="386" t="s">
        <v>132</v>
      </c>
      <c r="BT278" s="386" t="s">
        <v>132</v>
      </c>
      <c r="BU278" s="387" t="str">
        <f>ADHK!BU278</f>
        <v/>
      </c>
      <c r="BV278" s="387"/>
      <c r="BW278" s="387">
        <f t="shared" ref="BW278:BW296" si="2940">IFERROR(BU278*BV278/1000000,0)</f>
        <v>0</v>
      </c>
      <c r="BX278" s="388"/>
      <c r="BY278" s="387">
        <f t="shared" ref="BY278:BY296" si="2941">IFERROR(+BW278*BX278,"")</f>
        <v>0</v>
      </c>
      <c r="BZ278" s="388"/>
      <c r="CA278" s="387"/>
      <c r="CB278" s="387">
        <f t="shared" ref="CB278:CB296" si="2942">BZ278-CA278</f>
        <v>0</v>
      </c>
      <c r="CC278" s="387">
        <f t="shared" ref="CC278:CC296" si="2943">IFERROR(+(IF(BW278="","0",BW278))+(IF(BY278="","0",BY278))+(IF(CB278="","0",CB278)),"")</f>
        <v>0</v>
      </c>
      <c r="CD278" s="388">
        <v>0.36319999999999997</v>
      </c>
      <c r="CE278" s="389">
        <f t="shared" ref="CE278:CE296" si="2944">IFERROR(+CD278*(CC278-CB278),"")</f>
        <v>0</v>
      </c>
      <c r="CF278" s="390">
        <f t="shared" ref="CF278:CF296" si="2945">IFERROR(+(IF(CC278="","0",CC278))-(IF(CE278="","0",CE278)),"")</f>
        <v>0</v>
      </c>
      <c r="CG278" s="391"/>
      <c r="CH278" s="384">
        <v>1.0</v>
      </c>
      <c r="CI278" s="385" t="s">
        <v>179</v>
      </c>
      <c r="CJ278" s="386" t="s">
        <v>132</v>
      </c>
      <c r="CK278" s="386" t="s">
        <v>132</v>
      </c>
      <c r="CL278" s="387" t="str">
        <f>ADHK!CL278</f>
        <v/>
      </c>
      <c r="CM278" s="387"/>
      <c r="CN278" s="387">
        <f t="shared" ref="CN278:CN296" si="2946">IFERROR(CL278*CM278/1000000,0)</f>
        <v>0</v>
      </c>
      <c r="CO278" s="388"/>
      <c r="CP278" s="387">
        <f t="shared" ref="CP278:CP296" si="2947">IFERROR(+CN278*CO278,"")</f>
        <v>0</v>
      </c>
      <c r="CQ278" s="388"/>
      <c r="CR278" s="387"/>
      <c r="CS278" s="387">
        <f t="shared" ref="CS278:CS296" si="2948">CQ278-CR278</f>
        <v>0</v>
      </c>
      <c r="CT278" s="387">
        <f t="shared" ref="CT278:CT296" si="2949">IFERROR(+(IF(CN278="","0",CN278))+(IF(CP278="","0",CP278))+(IF(CS278="","0",CS278)),"")</f>
        <v>0</v>
      </c>
      <c r="CU278" s="388">
        <v>0.36319999999999997</v>
      </c>
      <c r="CV278" s="389">
        <f t="shared" ref="CV278:CV296" si="2950">IFERROR(+CU278*(CT278-CS278),"")</f>
        <v>0</v>
      </c>
      <c r="CW278" s="390">
        <f t="shared" ref="CW278:CW296" si="2951">IFERROR(+(IF(CT278="","0",CT278))-(IF(CV278="","0",CV278)),"")</f>
        <v>0</v>
      </c>
      <c r="CX278" s="391"/>
      <c r="CY278" s="384">
        <v>1.0</v>
      </c>
      <c r="CZ278" s="385" t="s">
        <v>179</v>
      </c>
      <c r="DA278" s="386" t="s">
        <v>132</v>
      </c>
      <c r="DB278" s="386" t="s">
        <v>132</v>
      </c>
      <c r="DC278" s="387" t="str">
        <f>ADHK!DC278</f>
        <v/>
      </c>
      <c r="DD278" s="387"/>
      <c r="DE278" s="387">
        <f t="shared" ref="DE278:DE296" si="2952">IFERROR(DC278*DD278/1000000,0)</f>
        <v>0</v>
      </c>
      <c r="DF278" s="388"/>
      <c r="DG278" s="387">
        <f t="shared" ref="DG278:DG296" si="2953">IFERROR(+DE278*DF278,"")</f>
        <v>0</v>
      </c>
      <c r="DH278" s="388"/>
      <c r="DI278" s="387"/>
      <c r="DJ278" s="387">
        <f t="shared" ref="DJ278:DJ296" si="2954">DH278-DI278</f>
        <v>0</v>
      </c>
      <c r="DK278" s="387">
        <f t="shared" ref="DK278:DK296" si="2955">IFERROR(+(IF(DE278="","0",DE278))+(IF(DG278="","0",DG278))+(IF(DJ278="","0",DJ278)),"")</f>
        <v>0</v>
      </c>
      <c r="DL278" s="388">
        <v>0.36319999999999997</v>
      </c>
      <c r="DM278" s="389">
        <f t="shared" ref="DM278:DM296" si="2956">IFERROR(+DL278*(DK278-DJ278),"")</f>
        <v>0</v>
      </c>
      <c r="DN278" s="390">
        <f t="shared" ref="DN278:DN296" si="2957">IFERROR(+(IF(DK278="","0",DK278))-(IF(DM278="","0",DM278)),"")</f>
        <v>0</v>
      </c>
      <c r="DO278" s="391"/>
      <c r="DP278" s="384">
        <v>1.0</v>
      </c>
      <c r="DQ278" s="385" t="s">
        <v>179</v>
      </c>
      <c r="DR278" s="386" t="s">
        <v>132</v>
      </c>
      <c r="DS278" s="386" t="s">
        <v>132</v>
      </c>
      <c r="DT278" s="387" t="str">
        <f>ADHK!DT278</f>
        <v/>
      </c>
      <c r="DU278" s="387"/>
      <c r="DV278" s="387">
        <f t="shared" ref="DV278:DV296" si="2958">IFERROR(DT278*DU278/1000000,0)</f>
        <v>0</v>
      </c>
      <c r="DW278" s="388"/>
      <c r="DX278" s="387">
        <f t="shared" ref="DX278:DX296" si="2959">IFERROR(+DV278*DW278,"")</f>
        <v>0</v>
      </c>
      <c r="DY278" s="388"/>
      <c r="DZ278" s="387"/>
      <c r="EA278" s="387">
        <f t="shared" ref="EA278:EA296" si="2960">DY278-DZ278</f>
        <v>0</v>
      </c>
      <c r="EB278" s="387">
        <f t="shared" ref="EB278:EB296" si="2961">IFERROR(+(IF(DV278="","0",DV278))+(IF(DX278="","0",DX278))+(IF(EA278="","0",EA278)),"")</f>
        <v>0</v>
      </c>
      <c r="EC278" s="388">
        <v>0.36319999999999997</v>
      </c>
      <c r="ED278" s="389">
        <f t="shared" ref="ED278:ED296" si="2962">IFERROR(+EC278*(EB278-EA278),"")</f>
        <v>0</v>
      </c>
      <c r="EE278" s="390">
        <f t="shared" ref="EE278:EE296" si="2963">IFERROR(+(IF(EB278="","0",EB278))-(IF(ED278="","0",ED278)),"")</f>
        <v>0</v>
      </c>
      <c r="EF278" s="391"/>
      <c r="EG278" s="384">
        <v>1.0</v>
      </c>
      <c r="EH278" s="385" t="s">
        <v>179</v>
      </c>
      <c r="EI278" s="386" t="s">
        <v>132</v>
      </c>
      <c r="EJ278" s="386" t="s">
        <v>132</v>
      </c>
      <c r="EK278" s="387" t="str">
        <f>ADHK!EK278</f>
        <v/>
      </c>
      <c r="EL278" s="387"/>
      <c r="EM278" s="387">
        <f t="shared" ref="EM278:EM296" si="2964">IFERROR(EK278*EL278/1000000,0)</f>
        <v>0</v>
      </c>
      <c r="EN278" s="388"/>
      <c r="EO278" s="387">
        <f t="shared" ref="EO278:EO296" si="2965">IFERROR(+EM278*EN278,"")</f>
        <v>0</v>
      </c>
      <c r="EP278" s="388"/>
      <c r="EQ278" s="387"/>
      <c r="ER278" s="387">
        <f t="shared" ref="ER278:ER296" si="2966">EP278-EQ278</f>
        <v>0</v>
      </c>
      <c r="ES278" s="387">
        <f t="shared" ref="ES278:ES296" si="2967">IFERROR(+(IF(EM278="","0",EM278))+(IF(EO278="","0",EO278))+(IF(ER278="","0",ER278)),"")</f>
        <v>0</v>
      </c>
      <c r="ET278" s="388">
        <v>0.36319999999999997</v>
      </c>
      <c r="EU278" s="389">
        <f t="shared" ref="EU278:EU296" si="2968">IFERROR(+ET278*(ES278-ER278),"")</f>
        <v>0</v>
      </c>
      <c r="EV278" s="390">
        <f t="shared" ref="EV278:EV296" si="2969">IFERROR(+(IF(ES278="","0",ES278))-(IF(EU278="","0",EU278)),"")</f>
        <v>0</v>
      </c>
      <c r="EW278" s="391"/>
      <c r="EX278" s="384">
        <v>1.0</v>
      </c>
      <c r="EY278" s="385" t="s">
        <v>179</v>
      </c>
      <c r="EZ278" s="386" t="s">
        <v>132</v>
      </c>
      <c r="FA278" s="386" t="s">
        <v>132</v>
      </c>
      <c r="FB278" s="387" t="str">
        <f>ADHK!FB278</f>
        <v/>
      </c>
      <c r="FC278" s="387"/>
      <c r="FD278" s="387">
        <f t="shared" ref="FD278:FD296" si="2970">IFERROR(FB278*FC278/1000000,0)</f>
        <v>0</v>
      </c>
      <c r="FE278" s="388"/>
      <c r="FF278" s="387">
        <f t="shared" ref="FF278:FF296" si="2971">IFERROR(+FD278*FE278,"")</f>
        <v>0</v>
      </c>
      <c r="FG278" s="388"/>
      <c r="FH278" s="387"/>
      <c r="FI278" s="387">
        <f t="shared" ref="FI278:FI296" si="2972">FG278-FH278</f>
        <v>0</v>
      </c>
      <c r="FJ278" s="387">
        <f t="shared" ref="FJ278:FJ296" si="2973">IFERROR(+(IF(FD278="","0",FD278))+(IF(FF278="","0",FF278))+(IF(FI278="","0",FI278)),"")</f>
        <v>0</v>
      </c>
      <c r="FK278" s="388">
        <v>0.36319999999999997</v>
      </c>
      <c r="FL278" s="389">
        <f t="shared" ref="FL278:FL296" si="2974">IFERROR(+FK278*(FJ278-FI278),"")</f>
        <v>0</v>
      </c>
      <c r="FM278" s="390">
        <f t="shared" ref="FM278:FM296" si="2975">IFERROR(+(IF(FJ278="","0",FJ278))-(IF(FL278="","0",FL278)),"")</f>
        <v>0</v>
      </c>
      <c r="FN278" s="391"/>
      <c r="FO278" s="384">
        <v>1.0</v>
      </c>
      <c r="FP278" s="385" t="s">
        <v>179</v>
      </c>
      <c r="FQ278" s="386" t="s">
        <v>132</v>
      </c>
      <c r="FR278" s="386" t="s">
        <v>132</v>
      </c>
      <c r="FS278" s="387" t="str">
        <f>ADHK!FS278</f>
        <v/>
      </c>
      <c r="FT278" s="387"/>
      <c r="FU278" s="387">
        <f t="shared" ref="FU278:FU296" si="2976">IFERROR(FS278*FT278/1000000,0)</f>
        <v>0</v>
      </c>
      <c r="FV278" s="388"/>
      <c r="FW278" s="387">
        <f t="shared" ref="FW278:FW296" si="2977">IFERROR(+FU278*FV278,"")</f>
        <v>0</v>
      </c>
      <c r="FX278" s="388"/>
      <c r="FY278" s="387"/>
      <c r="FZ278" s="387">
        <f t="shared" ref="FZ278:FZ296" si="2978">FX278-FY278</f>
        <v>0</v>
      </c>
      <c r="GA278" s="387">
        <f t="shared" ref="GA278:GA296" si="2979">IFERROR(+(IF(FU278="","0",FU278))+(IF(FW278="","0",FW278))+(IF(FZ278="","0",FZ278)),"")</f>
        <v>0</v>
      </c>
      <c r="GB278" s="388">
        <v>0.36319999999999997</v>
      </c>
      <c r="GC278" s="389">
        <f t="shared" ref="GC278:GC296" si="2980">IFERROR(+GB278*(GA278-FZ278),"")</f>
        <v>0</v>
      </c>
      <c r="GD278" s="390">
        <f t="shared" ref="GD278:GD296" si="2981">IFERROR(+(IF(GA278="","0",GA278))-(IF(GC278="","0",GC278)),"")</f>
        <v>0</v>
      </c>
      <c r="GE278" s="391"/>
      <c r="GF278" s="384">
        <v>1.0</v>
      </c>
      <c r="GG278" s="385" t="s">
        <v>179</v>
      </c>
      <c r="GH278" s="386" t="s">
        <v>132</v>
      </c>
      <c r="GI278" s="386" t="s">
        <v>132</v>
      </c>
      <c r="GJ278" s="387" t="str">
        <f>ADHK!GJ278</f>
        <v/>
      </c>
      <c r="GK278" s="387"/>
      <c r="GL278" s="387">
        <f t="shared" ref="GL278:GL296" si="2982">IFERROR(GJ278*GK278/1000000,0)</f>
        <v>0</v>
      </c>
      <c r="GM278" s="388"/>
      <c r="GN278" s="387">
        <f t="shared" ref="GN278:GN296" si="2983">IFERROR(+GL278*GM278,"")</f>
        <v>0</v>
      </c>
      <c r="GO278" s="388"/>
      <c r="GP278" s="387"/>
      <c r="GQ278" s="387">
        <f t="shared" ref="GQ278:GQ296" si="2984">GO278-GP278</f>
        <v>0</v>
      </c>
      <c r="GR278" s="387">
        <f t="shared" ref="GR278:GR296" si="2985">IFERROR(+(IF(GL278="","0",GL278))+(IF(GN278="","0",GN278))+(IF(GQ278="","0",GQ278)),"")</f>
        <v>0</v>
      </c>
      <c r="GS278" s="388">
        <v>0.36319999999999997</v>
      </c>
      <c r="GT278" s="389">
        <f t="shared" ref="GT278:GT296" si="2986">IFERROR(+GS278*(GR278-GQ278),"")</f>
        <v>0</v>
      </c>
      <c r="GU278" s="390">
        <f t="shared" ref="GU278:GU296" si="2987">IFERROR(+(IF(GR278="","0",GR278))-(IF(GT278="","0",GT278)),"")</f>
        <v>0</v>
      </c>
      <c r="GV278" s="391"/>
      <c r="GW278" s="384">
        <v>1.0</v>
      </c>
      <c r="GX278" s="385" t="s">
        <v>179</v>
      </c>
      <c r="GY278" s="386" t="s">
        <v>132</v>
      </c>
      <c r="GZ278" s="386" t="s">
        <v>132</v>
      </c>
      <c r="HA278" s="387" t="str">
        <f>ADHK!HA278</f>
        <v/>
      </c>
      <c r="HB278" s="387"/>
      <c r="HC278" s="387">
        <f t="shared" ref="HC278:HC296" si="2988">IFERROR(HA278*HB278/1000000,0)</f>
        <v>0</v>
      </c>
      <c r="HD278" s="388"/>
      <c r="HE278" s="387">
        <f t="shared" ref="HE278:HE296" si="2989">IFERROR(+HC278*HD278,"")</f>
        <v>0</v>
      </c>
      <c r="HF278" s="388"/>
      <c r="HG278" s="387"/>
      <c r="HH278" s="387">
        <f t="shared" ref="HH278:HH296" si="2990">HF278-HG278</f>
        <v>0</v>
      </c>
      <c r="HI278" s="387">
        <f t="shared" ref="HI278:HI296" si="2991">IFERROR(+(IF(HC278="","0",HC278))+(IF(HE278="","0",HE278))+(IF(HH278="","0",HH278)),"")</f>
        <v>0</v>
      </c>
      <c r="HJ278" s="388">
        <v>0.36319999999999997</v>
      </c>
      <c r="HK278" s="389">
        <f t="shared" ref="HK278:HK296" si="2992">IFERROR(+HJ278*(HI278-HH278),"")</f>
        <v>0</v>
      </c>
      <c r="HL278" s="390">
        <f t="shared" ref="HL278:HL296" si="2993">IFERROR(+(IF(HI278="","0",HI278))-(IF(HK278="","0",HK278)),"")</f>
        <v>0</v>
      </c>
      <c r="HM278" s="391"/>
      <c r="HN278" s="384">
        <v>1.0</v>
      </c>
      <c r="HO278" s="385" t="s">
        <v>179</v>
      </c>
      <c r="HP278" s="386" t="s">
        <v>132</v>
      </c>
      <c r="HQ278" s="386" t="s">
        <v>132</v>
      </c>
      <c r="HR278" s="387" t="str">
        <f>ADHK!HR278</f>
        <v/>
      </c>
      <c r="HS278" s="387"/>
      <c r="HT278" s="387">
        <f t="shared" ref="HT278:HT296" si="2994">IFERROR(HR278*HS278/1000000,0)</f>
        <v>0</v>
      </c>
      <c r="HU278" s="388"/>
      <c r="HV278" s="387">
        <f t="shared" ref="HV278:HV296" si="2995">IFERROR(+HT278*HU278,"")</f>
        <v>0</v>
      </c>
      <c r="HW278" s="388"/>
      <c r="HX278" s="387"/>
      <c r="HY278" s="387">
        <f t="shared" ref="HY278:HY296" si="2996">HW278-HX278</f>
        <v>0</v>
      </c>
      <c r="HZ278" s="387">
        <f t="shared" ref="HZ278:HZ296" si="2997">IFERROR(+(IF(HT278="","0",HT278))+(IF(HV278="","0",HV278))+(IF(HY278="","0",HY278)),"")</f>
        <v>0</v>
      </c>
      <c r="IA278" s="388">
        <v>0.36319999999999997</v>
      </c>
      <c r="IB278" s="389">
        <f t="shared" ref="IB278:IB296" si="2998">IFERROR(+IA278*(HZ278-HY278),"")</f>
        <v>0</v>
      </c>
      <c r="IC278" s="390">
        <f t="shared" ref="IC278:IC296" si="2999">IFERROR(+(IF(HZ278="","0",HZ278))-(IF(IB278="","0",IB278)),"")</f>
        <v>0</v>
      </c>
      <c r="ID278" s="391"/>
      <c r="IE278" s="384">
        <v>1.0</v>
      </c>
      <c r="IF278" s="385" t="s">
        <v>179</v>
      </c>
      <c r="IG278" s="386" t="s">
        <v>132</v>
      </c>
      <c r="IH278" s="386" t="s">
        <v>132</v>
      </c>
      <c r="II278" s="387" t="str">
        <f>ADHK!II278</f>
        <v/>
      </c>
      <c r="IJ278" s="387"/>
      <c r="IK278" s="387">
        <f t="shared" ref="IK278:IK296" si="3000">IFERROR(II278*IJ278/1000000,0)</f>
        <v>0</v>
      </c>
      <c r="IL278" s="388"/>
      <c r="IM278" s="387">
        <f t="shared" ref="IM278:IM296" si="3001">IFERROR(+IK278*IL278,"")</f>
        <v>0</v>
      </c>
      <c r="IN278" s="388"/>
      <c r="IO278" s="387"/>
      <c r="IP278" s="387">
        <f t="shared" ref="IP278:IP296" si="3002">IN278-IO278</f>
        <v>0</v>
      </c>
      <c r="IQ278" s="387">
        <f t="shared" ref="IQ278:IQ296" si="3003">IFERROR(+(IF(IK278="","0",IK278))+(IF(IM278="","0",IM278))+(IF(IP278="","0",IP278)),"")</f>
        <v>0</v>
      </c>
      <c r="IR278" s="388">
        <v>0.36319999999999997</v>
      </c>
      <c r="IS278" s="389">
        <f t="shared" ref="IS278:IS296" si="3004">IFERROR(+IR278*(IQ278-IP278),"")</f>
        <v>0</v>
      </c>
      <c r="IT278" s="390">
        <f t="shared" ref="IT278:IT296" si="3005">IFERROR(+(IF(IQ278="","0",IQ278))-(IF(IS278="","0",IS278)),"")</f>
        <v>0</v>
      </c>
      <c r="IU278" s="391"/>
      <c r="IV278" s="384">
        <v>1.0</v>
      </c>
      <c r="IW278" s="385" t="s">
        <v>179</v>
      </c>
      <c r="IX278" s="386" t="s">
        <v>132</v>
      </c>
      <c r="IY278" s="386" t="s">
        <v>132</v>
      </c>
      <c r="IZ278" s="387" t="str">
        <f>ADHK!IZ278</f>
        <v/>
      </c>
      <c r="JA278" s="387"/>
      <c r="JB278" s="387">
        <f t="shared" ref="JB278:JB296" si="3006">IFERROR(IZ278*JA278/1000000,0)</f>
        <v>0</v>
      </c>
      <c r="JC278" s="388"/>
      <c r="JD278" s="387">
        <f t="shared" ref="JD278:JD296" si="3007">IFERROR(+JB278*JC278,"")</f>
        <v>0</v>
      </c>
      <c r="JE278" s="388"/>
      <c r="JF278" s="387"/>
      <c r="JG278" s="387">
        <f t="shared" ref="JG278:JG296" si="3008">JE278-JF278</f>
        <v>0</v>
      </c>
      <c r="JH278" s="387">
        <f t="shared" ref="JH278:JH296" si="3009">IFERROR(+(IF(JB278="","0",JB278))+(IF(JD278="","0",JD278))+(IF(JG278="","0",JG278)),"")</f>
        <v>0</v>
      </c>
      <c r="JI278" s="388">
        <v>0.36319999999999997</v>
      </c>
      <c r="JJ278" s="389">
        <f t="shared" ref="JJ278:JJ296" si="3010">IFERROR(+JI278*(JH278-JG278),"")</f>
        <v>0</v>
      </c>
      <c r="JK278" s="390">
        <f t="shared" ref="JK278:JK296" si="3011">IFERROR(+(IF(JH278="","0",JH278))-(IF(JJ278="","0",JJ278)),"")</f>
        <v>0</v>
      </c>
      <c r="JL278" s="391"/>
      <c r="JM278" s="384">
        <v>1.0</v>
      </c>
      <c r="JN278" s="385" t="s">
        <v>179</v>
      </c>
      <c r="JO278" s="386" t="s">
        <v>132</v>
      </c>
      <c r="JP278" s="386" t="s">
        <v>132</v>
      </c>
      <c r="JQ278" s="387" t="str">
        <f>ADHK!JQ278</f>
        <v/>
      </c>
      <c r="JR278" s="387"/>
      <c r="JS278" s="387">
        <f t="shared" ref="JS278:JS296" si="3012">IFERROR(JQ278*JR278/1000000,0)</f>
        <v>0</v>
      </c>
      <c r="JT278" s="388"/>
      <c r="JU278" s="387">
        <f t="shared" ref="JU278:JU296" si="3013">IFERROR(+JS278*JT278,"")</f>
        <v>0</v>
      </c>
      <c r="JV278" s="388"/>
      <c r="JW278" s="387"/>
      <c r="JX278" s="387">
        <f t="shared" ref="JX278:JX296" si="3014">JV278-JW278</f>
        <v>0</v>
      </c>
      <c r="JY278" s="387">
        <f t="shared" ref="JY278:JY296" si="3015">IFERROR(+(IF(JS278="","0",JS278))+(IF(JU278="","0",JU278))+(IF(JX278="","0",JX278)),"")</f>
        <v>0</v>
      </c>
      <c r="JZ278" s="388">
        <v>0.36319999999999997</v>
      </c>
      <c r="KA278" s="389">
        <f t="shared" ref="KA278:KA296" si="3016">IFERROR(+JZ278*(JY278-JX278),"")</f>
        <v>0</v>
      </c>
      <c r="KB278" s="390">
        <f t="shared" ref="KB278:KB296" si="3017">IFERROR(+(IF(JY278="","0",JY278))-(IF(KA278="","0",KA278)),"")</f>
        <v>0</v>
      </c>
      <c r="KC278" s="391"/>
      <c r="KD278" s="384">
        <v>1.0</v>
      </c>
      <c r="KE278" s="385" t="s">
        <v>179</v>
      </c>
      <c r="KF278" s="386" t="s">
        <v>132</v>
      </c>
      <c r="KG278" s="386" t="s">
        <v>132</v>
      </c>
      <c r="KH278" s="387" t="str">
        <f>ADHK!KH278</f>
        <v/>
      </c>
      <c r="KI278" s="387"/>
      <c r="KJ278" s="387">
        <f t="shared" ref="KJ278:KJ296" si="3018">IFERROR(KH278*KI278/1000000,0)</f>
        <v>0</v>
      </c>
      <c r="KK278" s="388"/>
      <c r="KL278" s="387">
        <f t="shared" ref="KL278:KL296" si="3019">IFERROR(+KJ278*KK278,"")</f>
        <v>0</v>
      </c>
      <c r="KM278" s="388"/>
      <c r="KN278" s="387"/>
      <c r="KO278" s="387">
        <f t="shared" ref="KO278:KO296" si="3020">KM278-KN278</f>
        <v>0</v>
      </c>
      <c r="KP278" s="387">
        <f t="shared" ref="KP278:KP296" si="3021">IFERROR(+(IF(KJ278="","0",KJ278))+(IF(KL278="","0",KL278))+(IF(KO278="","0",KO278)),"")</f>
        <v>0</v>
      </c>
      <c r="KQ278" s="388">
        <v>0.36319999999999997</v>
      </c>
      <c r="KR278" s="389">
        <f t="shared" ref="KR278:KR296" si="3022">IFERROR(+KQ278*(KP278-KO278),"")</f>
        <v>0</v>
      </c>
      <c r="KS278" s="390">
        <f t="shared" ref="KS278:KS296" si="3023">IFERROR(+(IF(KP278="","0",KP278))-(IF(KR278="","0",KR278)),"")</f>
        <v>0</v>
      </c>
      <c r="KT278" s="391"/>
      <c r="KU278" s="392"/>
    </row>
    <row r="279" ht="15.75" customHeight="1">
      <c r="A279" s="384">
        <v>2.0</v>
      </c>
      <c r="B279" s="385" t="s">
        <v>180</v>
      </c>
      <c r="C279" s="386" t="s">
        <v>132</v>
      </c>
      <c r="D279" s="386" t="s">
        <v>132</v>
      </c>
      <c r="E279" s="387" t="str">
        <f>ADHK!E279</f>
        <v/>
      </c>
      <c r="F279" s="387" t="str">
        <f>ADHK!F279</f>
        <v/>
      </c>
      <c r="G279" s="387">
        <f t="shared" si="2916"/>
        <v>0</v>
      </c>
      <c r="H279" s="388"/>
      <c r="I279" s="387">
        <f t="shared" si="2917"/>
        <v>0</v>
      </c>
      <c r="J279" s="388"/>
      <c r="K279" s="387"/>
      <c r="L279" s="387">
        <f t="shared" si="2918"/>
        <v>0</v>
      </c>
      <c r="M279" s="387">
        <f t="shared" si="2919"/>
        <v>0</v>
      </c>
      <c r="N279" s="388">
        <v>0.36319999999999997</v>
      </c>
      <c r="O279" s="389">
        <f t="shared" si="2920"/>
        <v>0</v>
      </c>
      <c r="P279" s="390">
        <f t="shared" si="2921"/>
        <v>0</v>
      </c>
      <c r="Q279" s="391"/>
      <c r="R279" s="384">
        <v>2.0</v>
      </c>
      <c r="S279" s="385" t="s">
        <v>180</v>
      </c>
      <c r="T279" s="386" t="s">
        <v>132</v>
      </c>
      <c r="U279" s="386" t="s">
        <v>132</v>
      </c>
      <c r="V279" s="387" t="str">
        <f>ADHK!V279</f>
        <v/>
      </c>
      <c r="W279" s="387"/>
      <c r="X279" s="387">
        <f t="shared" si="2922"/>
        <v>0</v>
      </c>
      <c r="Y279" s="388"/>
      <c r="Z279" s="387">
        <f t="shared" si="2923"/>
        <v>0</v>
      </c>
      <c r="AA279" s="388"/>
      <c r="AB279" s="387"/>
      <c r="AC279" s="387">
        <f t="shared" si="2924"/>
        <v>0</v>
      </c>
      <c r="AD279" s="387">
        <f t="shared" si="2925"/>
        <v>0</v>
      </c>
      <c r="AE279" s="388">
        <v>0.36319999999999997</v>
      </c>
      <c r="AF279" s="389">
        <f t="shared" si="2926"/>
        <v>0</v>
      </c>
      <c r="AG279" s="390">
        <f t="shared" si="2927"/>
        <v>0</v>
      </c>
      <c r="AH279" s="391"/>
      <c r="AI279" s="384">
        <v>2.0</v>
      </c>
      <c r="AJ279" s="385" t="s">
        <v>180</v>
      </c>
      <c r="AK279" s="386" t="s">
        <v>132</v>
      </c>
      <c r="AL279" s="386" t="s">
        <v>132</v>
      </c>
      <c r="AM279" s="387" t="str">
        <f>ADHK!AM279</f>
        <v/>
      </c>
      <c r="AN279" s="387"/>
      <c r="AO279" s="387">
        <f t="shared" si="2928"/>
        <v>0</v>
      </c>
      <c r="AP279" s="388"/>
      <c r="AQ279" s="387">
        <f t="shared" si="2929"/>
        <v>0</v>
      </c>
      <c r="AR279" s="388"/>
      <c r="AS279" s="387"/>
      <c r="AT279" s="387">
        <f t="shared" si="2930"/>
        <v>0</v>
      </c>
      <c r="AU279" s="387">
        <f t="shared" si="2931"/>
        <v>0</v>
      </c>
      <c r="AV279" s="388">
        <v>0.36319999999999997</v>
      </c>
      <c r="AW279" s="389">
        <f t="shared" si="2932"/>
        <v>0</v>
      </c>
      <c r="AX279" s="390">
        <f t="shared" si="2933"/>
        <v>0</v>
      </c>
      <c r="AY279" s="391"/>
      <c r="AZ279" s="384">
        <v>2.0</v>
      </c>
      <c r="BA279" s="385" t="s">
        <v>180</v>
      </c>
      <c r="BB279" s="386" t="s">
        <v>132</v>
      </c>
      <c r="BC279" s="386" t="s">
        <v>132</v>
      </c>
      <c r="BD279" s="387" t="str">
        <f>ADHK!BD279</f>
        <v/>
      </c>
      <c r="BE279" s="387"/>
      <c r="BF279" s="387">
        <f t="shared" si="2934"/>
        <v>0</v>
      </c>
      <c r="BG279" s="388"/>
      <c r="BH279" s="387">
        <f t="shared" si="2935"/>
        <v>0</v>
      </c>
      <c r="BI279" s="388"/>
      <c r="BJ279" s="387"/>
      <c r="BK279" s="387">
        <f t="shared" si="2936"/>
        <v>0</v>
      </c>
      <c r="BL279" s="387">
        <f t="shared" si="2937"/>
        <v>0</v>
      </c>
      <c r="BM279" s="388">
        <v>0.36319999999999997</v>
      </c>
      <c r="BN279" s="389">
        <f t="shared" si="2938"/>
        <v>0</v>
      </c>
      <c r="BO279" s="390">
        <f t="shared" si="2939"/>
        <v>0</v>
      </c>
      <c r="BP279" s="391"/>
      <c r="BQ279" s="384">
        <v>2.0</v>
      </c>
      <c r="BR279" s="385" t="s">
        <v>180</v>
      </c>
      <c r="BS279" s="386" t="s">
        <v>132</v>
      </c>
      <c r="BT279" s="386" t="s">
        <v>132</v>
      </c>
      <c r="BU279" s="387" t="str">
        <f>ADHK!BU279</f>
        <v/>
      </c>
      <c r="BV279" s="387"/>
      <c r="BW279" s="387">
        <f t="shared" si="2940"/>
        <v>0</v>
      </c>
      <c r="BX279" s="388"/>
      <c r="BY279" s="387">
        <f t="shared" si="2941"/>
        <v>0</v>
      </c>
      <c r="BZ279" s="388"/>
      <c r="CA279" s="387"/>
      <c r="CB279" s="387">
        <f t="shared" si="2942"/>
        <v>0</v>
      </c>
      <c r="CC279" s="387">
        <f t="shared" si="2943"/>
        <v>0</v>
      </c>
      <c r="CD279" s="388">
        <v>0.36319999999999997</v>
      </c>
      <c r="CE279" s="389">
        <f t="shared" si="2944"/>
        <v>0</v>
      </c>
      <c r="CF279" s="390">
        <f t="shared" si="2945"/>
        <v>0</v>
      </c>
      <c r="CG279" s="391"/>
      <c r="CH279" s="384">
        <v>2.0</v>
      </c>
      <c r="CI279" s="385" t="s">
        <v>180</v>
      </c>
      <c r="CJ279" s="386" t="s">
        <v>132</v>
      </c>
      <c r="CK279" s="386" t="s">
        <v>132</v>
      </c>
      <c r="CL279" s="387" t="str">
        <f>ADHK!CL279</f>
        <v/>
      </c>
      <c r="CM279" s="387"/>
      <c r="CN279" s="387">
        <f t="shared" si="2946"/>
        <v>0</v>
      </c>
      <c r="CO279" s="388"/>
      <c r="CP279" s="387">
        <f t="shared" si="2947"/>
        <v>0</v>
      </c>
      <c r="CQ279" s="388"/>
      <c r="CR279" s="387"/>
      <c r="CS279" s="387">
        <f t="shared" si="2948"/>
        <v>0</v>
      </c>
      <c r="CT279" s="387">
        <f t="shared" si="2949"/>
        <v>0</v>
      </c>
      <c r="CU279" s="388">
        <v>0.36319999999999997</v>
      </c>
      <c r="CV279" s="389">
        <f t="shared" si="2950"/>
        <v>0</v>
      </c>
      <c r="CW279" s="390">
        <f t="shared" si="2951"/>
        <v>0</v>
      </c>
      <c r="CX279" s="391"/>
      <c r="CY279" s="384">
        <v>2.0</v>
      </c>
      <c r="CZ279" s="385" t="s">
        <v>180</v>
      </c>
      <c r="DA279" s="386" t="s">
        <v>132</v>
      </c>
      <c r="DB279" s="386" t="s">
        <v>132</v>
      </c>
      <c r="DC279" s="387" t="str">
        <f>ADHK!DC279</f>
        <v/>
      </c>
      <c r="DD279" s="387"/>
      <c r="DE279" s="387">
        <f t="shared" si="2952"/>
        <v>0</v>
      </c>
      <c r="DF279" s="388"/>
      <c r="DG279" s="387">
        <f t="shared" si="2953"/>
        <v>0</v>
      </c>
      <c r="DH279" s="388"/>
      <c r="DI279" s="387"/>
      <c r="DJ279" s="387">
        <f t="shared" si="2954"/>
        <v>0</v>
      </c>
      <c r="DK279" s="387">
        <f t="shared" si="2955"/>
        <v>0</v>
      </c>
      <c r="DL279" s="388">
        <v>0.36319999999999997</v>
      </c>
      <c r="DM279" s="389">
        <f t="shared" si="2956"/>
        <v>0</v>
      </c>
      <c r="DN279" s="390">
        <f t="shared" si="2957"/>
        <v>0</v>
      </c>
      <c r="DO279" s="391"/>
      <c r="DP279" s="384">
        <v>2.0</v>
      </c>
      <c r="DQ279" s="385" t="s">
        <v>180</v>
      </c>
      <c r="DR279" s="386" t="s">
        <v>132</v>
      </c>
      <c r="DS279" s="386" t="s">
        <v>132</v>
      </c>
      <c r="DT279" s="387" t="str">
        <f>ADHK!DT279</f>
        <v/>
      </c>
      <c r="DU279" s="387"/>
      <c r="DV279" s="387">
        <f t="shared" si="2958"/>
        <v>0</v>
      </c>
      <c r="DW279" s="388"/>
      <c r="DX279" s="387">
        <f t="shared" si="2959"/>
        <v>0</v>
      </c>
      <c r="DY279" s="388"/>
      <c r="DZ279" s="387"/>
      <c r="EA279" s="387">
        <f t="shared" si="2960"/>
        <v>0</v>
      </c>
      <c r="EB279" s="387">
        <f t="shared" si="2961"/>
        <v>0</v>
      </c>
      <c r="EC279" s="388">
        <v>0.36319999999999997</v>
      </c>
      <c r="ED279" s="389">
        <f t="shared" si="2962"/>
        <v>0</v>
      </c>
      <c r="EE279" s="390">
        <f t="shared" si="2963"/>
        <v>0</v>
      </c>
      <c r="EF279" s="391"/>
      <c r="EG279" s="384">
        <v>2.0</v>
      </c>
      <c r="EH279" s="385" t="s">
        <v>180</v>
      </c>
      <c r="EI279" s="386" t="s">
        <v>132</v>
      </c>
      <c r="EJ279" s="386" t="s">
        <v>132</v>
      </c>
      <c r="EK279" s="387" t="str">
        <f>ADHK!EK279</f>
        <v/>
      </c>
      <c r="EL279" s="387"/>
      <c r="EM279" s="387">
        <f t="shared" si="2964"/>
        <v>0</v>
      </c>
      <c r="EN279" s="388"/>
      <c r="EO279" s="387">
        <f t="shared" si="2965"/>
        <v>0</v>
      </c>
      <c r="EP279" s="388"/>
      <c r="EQ279" s="387"/>
      <c r="ER279" s="387">
        <f t="shared" si="2966"/>
        <v>0</v>
      </c>
      <c r="ES279" s="387">
        <f t="shared" si="2967"/>
        <v>0</v>
      </c>
      <c r="ET279" s="388">
        <v>0.36319999999999997</v>
      </c>
      <c r="EU279" s="389">
        <f t="shared" si="2968"/>
        <v>0</v>
      </c>
      <c r="EV279" s="390">
        <f t="shared" si="2969"/>
        <v>0</v>
      </c>
      <c r="EW279" s="391"/>
      <c r="EX279" s="384">
        <v>2.0</v>
      </c>
      <c r="EY279" s="385" t="s">
        <v>180</v>
      </c>
      <c r="EZ279" s="386" t="s">
        <v>132</v>
      </c>
      <c r="FA279" s="386" t="s">
        <v>132</v>
      </c>
      <c r="FB279" s="387" t="str">
        <f>ADHK!FB279</f>
        <v/>
      </c>
      <c r="FC279" s="387"/>
      <c r="FD279" s="387">
        <f t="shared" si="2970"/>
        <v>0</v>
      </c>
      <c r="FE279" s="388"/>
      <c r="FF279" s="387">
        <f t="shared" si="2971"/>
        <v>0</v>
      </c>
      <c r="FG279" s="388"/>
      <c r="FH279" s="387"/>
      <c r="FI279" s="387">
        <f t="shared" si="2972"/>
        <v>0</v>
      </c>
      <c r="FJ279" s="387">
        <f t="shared" si="2973"/>
        <v>0</v>
      </c>
      <c r="FK279" s="388">
        <v>0.36319999999999997</v>
      </c>
      <c r="FL279" s="389">
        <f t="shared" si="2974"/>
        <v>0</v>
      </c>
      <c r="FM279" s="390">
        <f t="shared" si="2975"/>
        <v>0</v>
      </c>
      <c r="FN279" s="391"/>
      <c r="FO279" s="384">
        <v>2.0</v>
      </c>
      <c r="FP279" s="385" t="s">
        <v>180</v>
      </c>
      <c r="FQ279" s="386" t="s">
        <v>132</v>
      </c>
      <c r="FR279" s="386" t="s">
        <v>132</v>
      </c>
      <c r="FS279" s="387" t="str">
        <f>ADHK!FS279</f>
        <v/>
      </c>
      <c r="FT279" s="387"/>
      <c r="FU279" s="387">
        <f t="shared" si="2976"/>
        <v>0</v>
      </c>
      <c r="FV279" s="388"/>
      <c r="FW279" s="387">
        <f t="shared" si="2977"/>
        <v>0</v>
      </c>
      <c r="FX279" s="388"/>
      <c r="FY279" s="387"/>
      <c r="FZ279" s="387">
        <f t="shared" si="2978"/>
        <v>0</v>
      </c>
      <c r="GA279" s="387">
        <f t="shared" si="2979"/>
        <v>0</v>
      </c>
      <c r="GB279" s="388">
        <v>0.36319999999999997</v>
      </c>
      <c r="GC279" s="389">
        <f t="shared" si="2980"/>
        <v>0</v>
      </c>
      <c r="GD279" s="390">
        <f t="shared" si="2981"/>
        <v>0</v>
      </c>
      <c r="GE279" s="391"/>
      <c r="GF279" s="384">
        <v>2.0</v>
      </c>
      <c r="GG279" s="385" t="s">
        <v>180</v>
      </c>
      <c r="GH279" s="386" t="s">
        <v>132</v>
      </c>
      <c r="GI279" s="386" t="s">
        <v>132</v>
      </c>
      <c r="GJ279" s="387" t="str">
        <f>ADHK!GJ279</f>
        <v/>
      </c>
      <c r="GK279" s="387"/>
      <c r="GL279" s="387">
        <f t="shared" si="2982"/>
        <v>0</v>
      </c>
      <c r="GM279" s="388"/>
      <c r="GN279" s="387">
        <f t="shared" si="2983"/>
        <v>0</v>
      </c>
      <c r="GO279" s="388"/>
      <c r="GP279" s="387"/>
      <c r="GQ279" s="387">
        <f t="shared" si="2984"/>
        <v>0</v>
      </c>
      <c r="GR279" s="387">
        <f t="shared" si="2985"/>
        <v>0</v>
      </c>
      <c r="GS279" s="388">
        <v>0.36319999999999997</v>
      </c>
      <c r="GT279" s="389">
        <f t="shared" si="2986"/>
        <v>0</v>
      </c>
      <c r="GU279" s="390">
        <f t="shared" si="2987"/>
        <v>0</v>
      </c>
      <c r="GV279" s="391"/>
      <c r="GW279" s="384">
        <v>2.0</v>
      </c>
      <c r="GX279" s="385" t="s">
        <v>180</v>
      </c>
      <c r="GY279" s="386" t="s">
        <v>132</v>
      </c>
      <c r="GZ279" s="386" t="s">
        <v>132</v>
      </c>
      <c r="HA279" s="387" t="str">
        <f>ADHK!HA279</f>
        <v/>
      </c>
      <c r="HB279" s="387"/>
      <c r="HC279" s="387">
        <f t="shared" si="2988"/>
        <v>0</v>
      </c>
      <c r="HD279" s="388"/>
      <c r="HE279" s="387">
        <f t="shared" si="2989"/>
        <v>0</v>
      </c>
      <c r="HF279" s="388"/>
      <c r="HG279" s="387"/>
      <c r="HH279" s="387">
        <f t="shared" si="2990"/>
        <v>0</v>
      </c>
      <c r="HI279" s="387">
        <f t="shared" si="2991"/>
        <v>0</v>
      </c>
      <c r="HJ279" s="388">
        <v>0.36319999999999997</v>
      </c>
      <c r="HK279" s="389">
        <f t="shared" si="2992"/>
        <v>0</v>
      </c>
      <c r="HL279" s="390">
        <f t="shared" si="2993"/>
        <v>0</v>
      </c>
      <c r="HM279" s="391"/>
      <c r="HN279" s="384">
        <v>2.0</v>
      </c>
      <c r="HO279" s="385" t="s">
        <v>180</v>
      </c>
      <c r="HP279" s="386" t="s">
        <v>132</v>
      </c>
      <c r="HQ279" s="386" t="s">
        <v>132</v>
      </c>
      <c r="HR279" s="387" t="str">
        <f>ADHK!HR279</f>
        <v/>
      </c>
      <c r="HS279" s="387"/>
      <c r="HT279" s="387">
        <f t="shared" si="2994"/>
        <v>0</v>
      </c>
      <c r="HU279" s="388"/>
      <c r="HV279" s="387">
        <f t="shared" si="2995"/>
        <v>0</v>
      </c>
      <c r="HW279" s="388"/>
      <c r="HX279" s="387"/>
      <c r="HY279" s="387">
        <f t="shared" si="2996"/>
        <v>0</v>
      </c>
      <c r="HZ279" s="387">
        <f t="shared" si="2997"/>
        <v>0</v>
      </c>
      <c r="IA279" s="388">
        <v>0.36319999999999997</v>
      </c>
      <c r="IB279" s="389">
        <f t="shared" si="2998"/>
        <v>0</v>
      </c>
      <c r="IC279" s="390">
        <f t="shared" si="2999"/>
        <v>0</v>
      </c>
      <c r="ID279" s="391"/>
      <c r="IE279" s="384">
        <v>2.0</v>
      </c>
      <c r="IF279" s="385" t="s">
        <v>180</v>
      </c>
      <c r="IG279" s="386" t="s">
        <v>132</v>
      </c>
      <c r="IH279" s="386" t="s">
        <v>132</v>
      </c>
      <c r="II279" s="387" t="str">
        <f>ADHK!II279</f>
        <v/>
      </c>
      <c r="IJ279" s="387"/>
      <c r="IK279" s="387">
        <f t="shared" si="3000"/>
        <v>0</v>
      </c>
      <c r="IL279" s="388"/>
      <c r="IM279" s="387">
        <f t="shared" si="3001"/>
        <v>0</v>
      </c>
      <c r="IN279" s="388"/>
      <c r="IO279" s="387"/>
      <c r="IP279" s="387">
        <f t="shared" si="3002"/>
        <v>0</v>
      </c>
      <c r="IQ279" s="387">
        <f t="shared" si="3003"/>
        <v>0</v>
      </c>
      <c r="IR279" s="388">
        <v>0.36319999999999997</v>
      </c>
      <c r="IS279" s="389">
        <f t="shared" si="3004"/>
        <v>0</v>
      </c>
      <c r="IT279" s="390">
        <f t="shared" si="3005"/>
        <v>0</v>
      </c>
      <c r="IU279" s="391"/>
      <c r="IV279" s="384">
        <v>2.0</v>
      </c>
      <c r="IW279" s="385" t="s">
        <v>180</v>
      </c>
      <c r="IX279" s="386" t="s">
        <v>132</v>
      </c>
      <c r="IY279" s="386" t="s">
        <v>132</v>
      </c>
      <c r="IZ279" s="387" t="str">
        <f>ADHK!IZ279</f>
        <v/>
      </c>
      <c r="JA279" s="387"/>
      <c r="JB279" s="387">
        <f t="shared" si="3006"/>
        <v>0</v>
      </c>
      <c r="JC279" s="388"/>
      <c r="JD279" s="387">
        <f t="shared" si="3007"/>
        <v>0</v>
      </c>
      <c r="JE279" s="388"/>
      <c r="JF279" s="387"/>
      <c r="JG279" s="387">
        <f t="shared" si="3008"/>
        <v>0</v>
      </c>
      <c r="JH279" s="387">
        <f t="shared" si="3009"/>
        <v>0</v>
      </c>
      <c r="JI279" s="388">
        <v>0.36319999999999997</v>
      </c>
      <c r="JJ279" s="389">
        <f t="shared" si="3010"/>
        <v>0</v>
      </c>
      <c r="JK279" s="390">
        <f t="shared" si="3011"/>
        <v>0</v>
      </c>
      <c r="JL279" s="391"/>
      <c r="JM279" s="384">
        <v>2.0</v>
      </c>
      <c r="JN279" s="385" t="s">
        <v>180</v>
      </c>
      <c r="JO279" s="386" t="s">
        <v>132</v>
      </c>
      <c r="JP279" s="386" t="s">
        <v>132</v>
      </c>
      <c r="JQ279" s="387" t="str">
        <f>ADHK!JQ279</f>
        <v/>
      </c>
      <c r="JR279" s="387"/>
      <c r="JS279" s="387">
        <f t="shared" si="3012"/>
        <v>0</v>
      </c>
      <c r="JT279" s="388"/>
      <c r="JU279" s="387">
        <f t="shared" si="3013"/>
        <v>0</v>
      </c>
      <c r="JV279" s="388"/>
      <c r="JW279" s="387"/>
      <c r="JX279" s="387">
        <f t="shared" si="3014"/>
        <v>0</v>
      </c>
      <c r="JY279" s="387">
        <f t="shared" si="3015"/>
        <v>0</v>
      </c>
      <c r="JZ279" s="388">
        <v>0.36319999999999997</v>
      </c>
      <c r="KA279" s="389">
        <f t="shared" si="3016"/>
        <v>0</v>
      </c>
      <c r="KB279" s="390">
        <f t="shared" si="3017"/>
        <v>0</v>
      </c>
      <c r="KC279" s="391"/>
      <c r="KD279" s="384">
        <v>2.0</v>
      </c>
      <c r="KE279" s="385" t="s">
        <v>180</v>
      </c>
      <c r="KF279" s="386" t="s">
        <v>132</v>
      </c>
      <c r="KG279" s="386" t="s">
        <v>132</v>
      </c>
      <c r="KH279" s="387" t="str">
        <f>ADHK!KH279</f>
        <v/>
      </c>
      <c r="KI279" s="387"/>
      <c r="KJ279" s="387">
        <f t="shared" si="3018"/>
        <v>0</v>
      </c>
      <c r="KK279" s="388"/>
      <c r="KL279" s="387">
        <f t="shared" si="3019"/>
        <v>0</v>
      </c>
      <c r="KM279" s="388"/>
      <c r="KN279" s="387"/>
      <c r="KO279" s="387">
        <f t="shared" si="3020"/>
        <v>0</v>
      </c>
      <c r="KP279" s="387">
        <f t="shared" si="3021"/>
        <v>0</v>
      </c>
      <c r="KQ279" s="388">
        <v>0.36319999999999997</v>
      </c>
      <c r="KR279" s="389">
        <f t="shared" si="3022"/>
        <v>0</v>
      </c>
      <c r="KS279" s="390">
        <f t="shared" si="3023"/>
        <v>0</v>
      </c>
      <c r="KT279" s="391"/>
      <c r="KU279" s="392"/>
    </row>
    <row r="280" ht="15.75" customHeight="1">
      <c r="A280" s="384">
        <v>3.0</v>
      </c>
      <c r="B280" s="385" t="s">
        <v>181</v>
      </c>
      <c r="C280" s="386" t="s">
        <v>132</v>
      </c>
      <c r="D280" s="386" t="s">
        <v>132</v>
      </c>
      <c r="E280" s="387" t="str">
        <f>ADHK!E280</f>
        <v/>
      </c>
      <c r="F280" s="387" t="str">
        <f>ADHK!F280</f>
        <v/>
      </c>
      <c r="G280" s="387">
        <f t="shared" si="2916"/>
        <v>0</v>
      </c>
      <c r="H280" s="388"/>
      <c r="I280" s="387">
        <f t="shared" si="2917"/>
        <v>0</v>
      </c>
      <c r="J280" s="388"/>
      <c r="K280" s="387"/>
      <c r="L280" s="387">
        <f t="shared" si="2918"/>
        <v>0</v>
      </c>
      <c r="M280" s="387">
        <f t="shared" si="2919"/>
        <v>0</v>
      </c>
      <c r="N280" s="388">
        <v>0.36319999999999997</v>
      </c>
      <c r="O280" s="389">
        <f t="shared" si="2920"/>
        <v>0</v>
      </c>
      <c r="P280" s="390">
        <f t="shared" si="2921"/>
        <v>0</v>
      </c>
      <c r="Q280" s="391"/>
      <c r="R280" s="384">
        <v>3.0</v>
      </c>
      <c r="S280" s="385" t="s">
        <v>181</v>
      </c>
      <c r="T280" s="386" t="s">
        <v>132</v>
      </c>
      <c r="U280" s="386" t="s">
        <v>132</v>
      </c>
      <c r="V280" s="387" t="str">
        <f>ADHK!V280</f>
        <v/>
      </c>
      <c r="W280" s="387"/>
      <c r="X280" s="387">
        <f t="shared" si="2922"/>
        <v>0</v>
      </c>
      <c r="Y280" s="388"/>
      <c r="Z280" s="387">
        <f t="shared" si="2923"/>
        <v>0</v>
      </c>
      <c r="AA280" s="388"/>
      <c r="AB280" s="387"/>
      <c r="AC280" s="387">
        <f t="shared" si="2924"/>
        <v>0</v>
      </c>
      <c r="AD280" s="387">
        <f t="shared" si="2925"/>
        <v>0</v>
      </c>
      <c r="AE280" s="388">
        <v>0.36319999999999997</v>
      </c>
      <c r="AF280" s="389">
        <f t="shared" si="2926"/>
        <v>0</v>
      </c>
      <c r="AG280" s="390">
        <f t="shared" si="2927"/>
        <v>0</v>
      </c>
      <c r="AH280" s="391"/>
      <c r="AI280" s="384">
        <v>3.0</v>
      </c>
      <c r="AJ280" s="385" t="s">
        <v>181</v>
      </c>
      <c r="AK280" s="386" t="s">
        <v>132</v>
      </c>
      <c r="AL280" s="386" t="s">
        <v>132</v>
      </c>
      <c r="AM280" s="387" t="str">
        <f>ADHK!AM280</f>
        <v/>
      </c>
      <c r="AN280" s="387"/>
      <c r="AO280" s="387">
        <f t="shared" si="2928"/>
        <v>0</v>
      </c>
      <c r="AP280" s="388"/>
      <c r="AQ280" s="387">
        <f t="shared" si="2929"/>
        <v>0</v>
      </c>
      <c r="AR280" s="388"/>
      <c r="AS280" s="387"/>
      <c r="AT280" s="387">
        <f t="shared" si="2930"/>
        <v>0</v>
      </c>
      <c r="AU280" s="387">
        <f t="shared" si="2931"/>
        <v>0</v>
      </c>
      <c r="AV280" s="388">
        <v>0.36319999999999997</v>
      </c>
      <c r="AW280" s="389">
        <f t="shared" si="2932"/>
        <v>0</v>
      </c>
      <c r="AX280" s="390">
        <f t="shared" si="2933"/>
        <v>0</v>
      </c>
      <c r="AY280" s="391"/>
      <c r="AZ280" s="384">
        <v>3.0</v>
      </c>
      <c r="BA280" s="385" t="s">
        <v>181</v>
      </c>
      <c r="BB280" s="386" t="s">
        <v>132</v>
      </c>
      <c r="BC280" s="386" t="s">
        <v>132</v>
      </c>
      <c r="BD280" s="387" t="str">
        <f>ADHK!BD280</f>
        <v/>
      </c>
      <c r="BE280" s="387"/>
      <c r="BF280" s="387">
        <f t="shared" si="2934"/>
        <v>0</v>
      </c>
      <c r="BG280" s="388"/>
      <c r="BH280" s="387">
        <f t="shared" si="2935"/>
        <v>0</v>
      </c>
      <c r="BI280" s="388"/>
      <c r="BJ280" s="387"/>
      <c r="BK280" s="387">
        <f t="shared" si="2936"/>
        <v>0</v>
      </c>
      <c r="BL280" s="387">
        <f t="shared" si="2937"/>
        <v>0</v>
      </c>
      <c r="BM280" s="388">
        <v>0.36319999999999997</v>
      </c>
      <c r="BN280" s="389">
        <f t="shared" si="2938"/>
        <v>0</v>
      </c>
      <c r="BO280" s="390">
        <f t="shared" si="2939"/>
        <v>0</v>
      </c>
      <c r="BP280" s="391"/>
      <c r="BQ280" s="384">
        <v>3.0</v>
      </c>
      <c r="BR280" s="385" t="s">
        <v>181</v>
      </c>
      <c r="BS280" s="386" t="s">
        <v>132</v>
      </c>
      <c r="BT280" s="386" t="s">
        <v>132</v>
      </c>
      <c r="BU280" s="387" t="str">
        <f>ADHK!BU280</f>
        <v/>
      </c>
      <c r="BV280" s="387"/>
      <c r="BW280" s="387">
        <f t="shared" si="2940"/>
        <v>0</v>
      </c>
      <c r="BX280" s="388"/>
      <c r="BY280" s="387">
        <f t="shared" si="2941"/>
        <v>0</v>
      </c>
      <c r="BZ280" s="388"/>
      <c r="CA280" s="387"/>
      <c r="CB280" s="387">
        <f t="shared" si="2942"/>
        <v>0</v>
      </c>
      <c r="CC280" s="387">
        <f t="shared" si="2943"/>
        <v>0</v>
      </c>
      <c r="CD280" s="388">
        <v>0.36319999999999997</v>
      </c>
      <c r="CE280" s="389">
        <f t="shared" si="2944"/>
        <v>0</v>
      </c>
      <c r="CF280" s="390">
        <f t="shared" si="2945"/>
        <v>0</v>
      </c>
      <c r="CG280" s="391"/>
      <c r="CH280" s="384">
        <v>3.0</v>
      </c>
      <c r="CI280" s="385" t="s">
        <v>181</v>
      </c>
      <c r="CJ280" s="386" t="s">
        <v>132</v>
      </c>
      <c r="CK280" s="386" t="s">
        <v>132</v>
      </c>
      <c r="CL280" s="387" t="str">
        <f>ADHK!CL280</f>
        <v/>
      </c>
      <c r="CM280" s="387"/>
      <c r="CN280" s="387">
        <f t="shared" si="2946"/>
        <v>0</v>
      </c>
      <c r="CO280" s="388"/>
      <c r="CP280" s="387">
        <f t="shared" si="2947"/>
        <v>0</v>
      </c>
      <c r="CQ280" s="388"/>
      <c r="CR280" s="387"/>
      <c r="CS280" s="387">
        <f t="shared" si="2948"/>
        <v>0</v>
      </c>
      <c r="CT280" s="387">
        <f t="shared" si="2949"/>
        <v>0</v>
      </c>
      <c r="CU280" s="388">
        <v>0.36319999999999997</v>
      </c>
      <c r="CV280" s="389">
        <f t="shared" si="2950"/>
        <v>0</v>
      </c>
      <c r="CW280" s="390">
        <f t="shared" si="2951"/>
        <v>0</v>
      </c>
      <c r="CX280" s="391"/>
      <c r="CY280" s="384">
        <v>3.0</v>
      </c>
      <c r="CZ280" s="385" t="s">
        <v>181</v>
      </c>
      <c r="DA280" s="386" t="s">
        <v>132</v>
      </c>
      <c r="DB280" s="386" t="s">
        <v>132</v>
      </c>
      <c r="DC280" s="387" t="str">
        <f>ADHK!DC280</f>
        <v/>
      </c>
      <c r="DD280" s="387"/>
      <c r="DE280" s="387">
        <f t="shared" si="2952"/>
        <v>0</v>
      </c>
      <c r="DF280" s="388"/>
      <c r="DG280" s="387">
        <f t="shared" si="2953"/>
        <v>0</v>
      </c>
      <c r="DH280" s="388"/>
      <c r="DI280" s="387"/>
      <c r="DJ280" s="387">
        <f t="shared" si="2954"/>
        <v>0</v>
      </c>
      <c r="DK280" s="387">
        <f t="shared" si="2955"/>
        <v>0</v>
      </c>
      <c r="DL280" s="388">
        <v>0.36319999999999997</v>
      </c>
      <c r="DM280" s="389">
        <f t="shared" si="2956"/>
        <v>0</v>
      </c>
      <c r="DN280" s="390">
        <f t="shared" si="2957"/>
        <v>0</v>
      </c>
      <c r="DO280" s="391"/>
      <c r="DP280" s="384">
        <v>3.0</v>
      </c>
      <c r="DQ280" s="385" t="s">
        <v>181</v>
      </c>
      <c r="DR280" s="386" t="s">
        <v>132</v>
      </c>
      <c r="DS280" s="386" t="s">
        <v>132</v>
      </c>
      <c r="DT280" s="387" t="str">
        <f>ADHK!DT280</f>
        <v/>
      </c>
      <c r="DU280" s="387"/>
      <c r="DV280" s="387">
        <f t="shared" si="2958"/>
        <v>0</v>
      </c>
      <c r="DW280" s="388"/>
      <c r="DX280" s="387">
        <f t="shared" si="2959"/>
        <v>0</v>
      </c>
      <c r="DY280" s="388"/>
      <c r="DZ280" s="387"/>
      <c r="EA280" s="387">
        <f t="shared" si="2960"/>
        <v>0</v>
      </c>
      <c r="EB280" s="387">
        <f t="shared" si="2961"/>
        <v>0</v>
      </c>
      <c r="EC280" s="388">
        <v>0.36319999999999997</v>
      </c>
      <c r="ED280" s="389">
        <f t="shared" si="2962"/>
        <v>0</v>
      </c>
      <c r="EE280" s="390">
        <f t="shared" si="2963"/>
        <v>0</v>
      </c>
      <c r="EF280" s="391"/>
      <c r="EG280" s="384">
        <v>3.0</v>
      </c>
      <c r="EH280" s="385" t="s">
        <v>181</v>
      </c>
      <c r="EI280" s="386" t="s">
        <v>132</v>
      </c>
      <c r="EJ280" s="386" t="s">
        <v>132</v>
      </c>
      <c r="EK280" s="387" t="str">
        <f>ADHK!EK280</f>
        <v/>
      </c>
      <c r="EL280" s="387"/>
      <c r="EM280" s="387">
        <f t="shared" si="2964"/>
        <v>0</v>
      </c>
      <c r="EN280" s="388"/>
      <c r="EO280" s="387">
        <f t="shared" si="2965"/>
        <v>0</v>
      </c>
      <c r="EP280" s="388"/>
      <c r="EQ280" s="387"/>
      <c r="ER280" s="387">
        <f t="shared" si="2966"/>
        <v>0</v>
      </c>
      <c r="ES280" s="387">
        <f t="shared" si="2967"/>
        <v>0</v>
      </c>
      <c r="ET280" s="388">
        <v>0.36319999999999997</v>
      </c>
      <c r="EU280" s="389">
        <f t="shared" si="2968"/>
        <v>0</v>
      </c>
      <c r="EV280" s="390">
        <f t="shared" si="2969"/>
        <v>0</v>
      </c>
      <c r="EW280" s="391"/>
      <c r="EX280" s="384">
        <v>3.0</v>
      </c>
      <c r="EY280" s="385" t="s">
        <v>181</v>
      </c>
      <c r="EZ280" s="386" t="s">
        <v>132</v>
      </c>
      <c r="FA280" s="386" t="s">
        <v>132</v>
      </c>
      <c r="FB280" s="387" t="str">
        <f>ADHK!FB280</f>
        <v/>
      </c>
      <c r="FC280" s="387"/>
      <c r="FD280" s="387">
        <f t="shared" si="2970"/>
        <v>0</v>
      </c>
      <c r="FE280" s="388"/>
      <c r="FF280" s="387">
        <f t="shared" si="2971"/>
        <v>0</v>
      </c>
      <c r="FG280" s="388"/>
      <c r="FH280" s="387"/>
      <c r="FI280" s="387">
        <f t="shared" si="2972"/>
        <v>0</v>
      </c>
      <c r="FJ280" s="387">
        <f t="shared" si="2973"/>
        <v>0</v>
      </c>
      <c r="FK280" s="388">
        <v>0.36319999999999997</v>
      </c>
      <c r="FL280" s="389">
        <f t="shared" si="2974"/>
        <v>0</v>
      </c>
      <c r="FM280" s="390">
        <f t="shared" si="2975"/>
        <v>0</v>
      </c>
      <c r="FN280" s="391"/>
      <c r="FO280" s="384">
        <v>3.0</v>
      </c>
      <c r="FP280" s="385" t="s">
        <v>181</v>
      </c>
      <c r="FQ280" s="386" t="s">
        <v>132</v>
      </c>
      <c r="FR280" s="386" t="s">
        <v>132</v>
      </c>
      <c r="FS280" s="387" t="str">
        <f>ADHK!FS280</f>
        <v/>
      </c>
      <c r="FT280" s="387"/>
      <c r="FU280" s="387">
        <f t="shared" si="2976"/>
        <v>0</v>
      </c>
      <c r="FV280" s="388"/>
      <c r="FW280" s="387">
        <f t="shared" si="2977"/>
        <v>0</v>
      </c>
      <c r="FX280" s="388"/>
      <c r="FY280" s="387"/>
      <c r="FZ280" s="387">
        <f t="shared" si="2978"/>
        <v>0</v>
      </c>
      <c r="GA280" s="387">
        <f t="shared" si="2979"/>
        <v>0</v>
      </c>
      <c r="GB280" s="388">
        <v>0.36319999999999997</v>
      </c>
      <c r="GC280" s="389">
        <f t="shared" si="2980"/>
        <v>0</v>
      </c>
      <c r="GD280" s="390">
        <f t="shared" si="2981"/>
        <v>0</v>
      </c>
      <c r="GE280" s="391"/>
      <c r="GF280" s="384">
        <v>3.0</v>
      </c>
      <c r="GG280" s="385" t="s">
        <v>181</v>
      </c>
      <c r="GH280" s="386" t="s">
        <v>132</v>
      </c>
      <c r="GI280" s="386" t="s">
        <v>132</v>
      </c>
      <c r="GJ280" s="387" t="str">
        <f>ADHK!GJ280</f>
        <v/>
      </c>
      <c r="GK280" s="387"/>
      <c r="GL280" s="387">
        <f t="shared" si="2982"/>
        <v>0</v>
      </c>
      <c r="GM280" s="388"/>
      <c r="GN280" s="387">
        <f t="shared" si="2983"/>
        <v>0</v>
      </c>
      <c r="GO280" s="388"/>
      <c r="GP280" s="387"/>
      <c r="GQ280" s="387">
        <f t="shared" si="2984"/>
        <v>0</v>
      </c>
      <c r="GR280" s="387">
        <f t="shared" si="2985"/>
        <v>0</v>
      </c>
      <c r="GS280" s="388">
        <v>0.36319999999999997</v>
      </c>
      <c r="GT280" s="389">
        <f t="shared" si="2986"/>
        <v>0</v>
      </c>
      <c r="GU280" s="390">
        <f t="shared" si="2987"/>
        <v>0</v>
      </c>
      <c r="GV280" s="391"/>
      <c r="GW280" s="384">
        <v>3.0</v>
      </c>
      <c r="GX280" s="385" t="s">
        <v>181</v>
      </c>
      <c r="GY280" s="386" t="s">
        <v>132</v>
      </c>
      <c r="GZ280" s="386" t="s">
        <v>132</v>
      </c>
      <c r="HA280" s="387" t="str">
        <f>ADHK!HA280</f>
        <v/>
      </c>
      <c r="HB280" s="387"/>
      <c r="HC280" s="387">
        <f t="shared" si="2988"/>
        <v>0</v>
      </c>
      <c r="HD280" s="388"/>
      <c r="HE280" s="387">
        <f t="shared" si="2989"/>
        <v>0</v>
      </c>
      <c r="HF280" s="388"/>
      <c r="HG280" s="387"/>
      <c r="HH280" s="387">
        <f t="shared" si="2990"/>
        <v>0</v>
      </c>
      <c r="HI280" s="387">
        <f t="shared" si="2991"/>
        <v>0</v>
      </c>
      <c r="HJ280" s="388">
        <v>0.36319999999999997</v>
      </c>
      <c r="HK280" s="389">
        <f t="shared" si="2992"/>
        <v>0</v>
      </c>
      <c r="HL280" s="390">
        <f t="shared" si="2993"/>
        <v>0</v>
      </c>
      <c r="HM280" s="391"/>
      <c r="HN280" s="384">
        <v>3.0</v>
      </c>
      <c r="HO280" s="385" t="s">
        <v>181</v>
      </c>
      <c r="HP280" s="386" t="s">
        <v>132</v>
      </c>
      <c r="HQ280" s="386" t="s">
        <v>132</v>
      </c>
      <c r="HR280" s="387" t="str">
        <f>ADHK!HR280</f>
        <v/>
      </c>
      <c r="HS280" s="387"/>
      <c r="HT280" s="387">
        <f t="shared" si="2994"/>
        <v>0</v>
      </c>
      <c r="HU280" s="388"/>
      <c r="HV280" s="387">
        <f t="shared" si="2995"/>
        <v>0</v>
      </c>
      <c r="HW280" s="388"/>
      <c r="HX280" s="387"/>
      <c r="HY280" s="387">
        <f t="shared" si="2996"/>
        <v>0</v>
      </c>
      <c r="HZ280" s="387">
        <f t="shared" si="2997"/>
        <v>0</v>
      </c>
      <c r="IA280" s="388">
        <v>0.36319999999999997</v>
      </c>
      <c r="IB280" s="389">
        <f t="shared" si="2998"/>
        <v>0</v>
      </c>
      <c r="IC280" s="390">
        <f t="shared" si="2999"/>
        <v>0</v>
      </c>
      <c r="ID280" s="391"/>
      <c r="IE280" s="384">
        <v>3.0</v>
      </c>
      <c r="IF280" s="385" t="s">
        <v>181</v>
      </c>
      <c r="IG280" s="386" t="s">
        <v>132</v>
      </c>
      <c r="IH280" s="386" t="s">
        <v>132</v>
      </c>
      <c r="II280" s="387" t="str">
        <f>ADHK!II280</f>
        <v/>
      </c>
      <c r="IJ280" s="387"/>
      <c r="IK280" s="387">
        <f t="shared" si="3000"/>
        <v>0</v>
      </c>
      <c r="IL280" s="388"/>
      <c r="IM280" s="387">
        <f t="shared" si="3001"/>
        <v>0</v>
      </c>
      <c r="IN280" s="388"/>
      <c r="IO280" s="387"/>
      <c r="IP280" s="387">
        <f t="shared" si="3002"/>
        <v>0</v>
      </c>
      <c r="IQ280" s="387">
        <f t="shared" si="3003"/>
        <v>0</v>
      </c>
      <c r="IR280" s="388">
        <v>0.36319999999999997</v>
      </c>
      <c r="IS280" s="389">
        <f t="shared" si="3004"/>
        <v>0</v>
      </c>
      <c r="IT280" s="390">
        <f t="shared" si="3005"/>
        <v>0</v>
      </c>
      <c r="IU280" s="391"/>
      <c r="IV280" s="384">
        <v>3.0</v>
      </c>
      <c r="IW280" s="385" t="s">
        <v>181</v>
      </c>
      <c r="IX280" s="386" t="s">
        <v>132</v>
      </c>
      <c r="IY280" s="386" t="s">
        <v>132</v>
      </c>
      <c r="IZ280" s="387" t="str">
        <f>ADHK!IZ280</f>
        <v/>
      </c>
      <c r="JA280" s="387"/>
      <c r="JB280" s="387">
        <f t="shared" si="3006"/>
        <v>0</v>
      </c>
      <c r="JC280" s="388"/>
      <c r="JD280" s="387">
        <f t="shared" si="3007"/>
        <v>0</v>
      </c>
      <c r="JE280" s="388"/>
      <c r="JF280" s="387"/>
      <c r="JG280" s="387">
        <f t="shared" si="3008"/>
        <v>0</v>
      </c>
      <c r="JH280" s="387">
        <f t="shared" si="3009"/>
        <v>0</v>
      </c>
      <c r="JI280" s="388">
        <v>0.36319999999999997</v>
      </c>
      <c r="JJ280" s="389">
        <f t="shared" si="3010"/>
        <v>0</v>
      </c>
      <c r="JK280" s="390">
        <f t="shared" si="3011"/>
        <v>0</v>
      </c>
      <c r="JL280" s="391"/>
      <c r="JM280" s="384">
        <v>3.0</v>
      </c>
      <c r="JN280" s="385" t="s">
        <v>181</v>
      </c>
      <c r="JO280" s="386" t="s">
        <v>132</v>
      </c>
      <c r="JP280" s="386" t="s">
        <v>132</v>
      </c>
      <c r="JQ280" s="387" t="str">
        <f>ADHK!JQ280</f>
        <v/>
      </c>
      <c r="JR280" s="387"/>
      <c r="JS280" s="387">
        <f t="shared" si="3012"/>
        <v>0</v>
      </c>
      <c r="JT280" s="388"/>
      <c r="JU280" s="387">
        <f t="shared" si="3013"/>
        <v>0</v>
      </c>
      <c r="JV280" s="388"/>
      <c r="JW280" s="387"/>
      <c r="JX280" s="387">
        <f t="shared" si="3014"/>
        <v>0</v>
      </c>
      <c r="JY280" s="387">
        <f t="shared" si="3015"/>
        <v>0</v>
      </c>
      <c r="JZ280" s="388">
        <v>0.36319999999999997</v>
      </c>
      <c r="KA280" s="389">
        <f t="shared" si="3016"/>
        <v>0</v>
      </c>
      <c r="KB280" s="390">
        <f t="shared" si="3017"/>
        <v>0</v>
      </c>
      <c r="KC280" s="391"/>
      <c r="KD280" s="384">
        <v>3.0</v>
      </c>
      <c r="KE280" s="385" t="s">
        <v>181</v>
      </c>
      <c r="KF280" s="386" t="s">
        <v>132</v>
      </c>
      <c r="KG280" s="386" t="s">
        <v>132</v>
      </c>
      <c r="KH280" s="387" t="str">
        <f>ADHK!KH280</f>
        <v/>
      </c>
      <c r="KI280" s="387"/>
      <c r="KJ280" s="387">
        <f t="shared" si="3018"/>
        <v>0</v>
      </c>
      <c r="KK280" s="388"/>
      <c r="KL280" s="387">
        <f t="shared" si="3019"/>
        <v>0</v>
      </c>
      <c r="KM280" s="388"/>
      <c r="KN280" s="387"/>
      <c r="KO280" s="387">
        <f t="shared" si="3020"/>
        <v>0</v>
      </c>
      <c r="KP280" s="387">
        <f t="shared" si="3021"/>
        <v>0</v>
      </c>
      <c r="KQ280" s="388">
        <v>0.36319999999999997</v>
      </c>
      <c r="KR280" s="389">
        <f t="shared" si="3022"/>
        <v>0</v>
      </c>
      <c r="KS280" s="390">
        <f t="shared" si="3023"/>
        <v>0</v>
      </c>
      <c r="KT280" s="391"/>
      <c r="KU280" s="392"/>
    </row>
    <row r="281" ht="15.75" customHeight="1">
      <c r="A281" s="384">
        <v>4.0</v>
      </c>
      <c r="B281" s="385" t="s">
        <v>182</v>
      </c>
      <c r="C281" s="386" t="s">
        <v>132</v>
      </c>
      <c r="D281" s="386" t="s">
        <v>132</v>
      </c>
      <c r="E281" s="387" t="str">
        <f>ADHK!E281</f>
        <v/>
      </c>
      <c r="F281" s="387" t="str">
        <f>ADHK!F281</f>
        <v/>
      </c>
      <c r="G281" s="387">
        <f t="shared" si="2916"/>
        <v>0</v>
      </c>
      <c r="H281" s="388"/>
      <c r="I281" s="387">
        <f t="shared" si="2917"/>
        <v>0</v>
      </c>
      <c r="J281" s="388"/>
      <c r="K281" s="387"/>
      <c r="L281" s="387">
        <f t="shared" si="2918"/>
        <v>0</v>
      </c>
      <c r="M281" s="387">
        <f t="shared" si="2919"/>
        <v>0</v>
      </c>
      <c r="N281" s="388">
        <v>0.36319999999999997</v>
      </c>
      <c r="O281" s="389">
        <f t="shared" si="2920"/>
        <v>0</v>
      </c>
      <c r="P281" s="390">
        <f t="shared" si="2921"/>
        <v>0</v>
      </c>
      <c r="Q281" s="391"/>
      <c r="R281" s="384">
        <v>4.0</v>
      </c>
      <c r="S281" s="385" t="s">
        <v>182</v>
      </c>
      <c r="T281" s="386" t="s">
        <v>132</v>
      </c>
      <c r="U281" s="386" t="s">
        <v>132</v>
      </c>
      <c r="V281" s="387" t="str">
        <f>ADHK!V281</f>
        <v/>
      </c>
      <c r="W281" s="387"/>
      <c r="X281" s="387">
        <f t="shared" si="2922"/>
        <v>0</v>
      </c>
      <c r="Y281" s="388"/>
      <c r="Z281" s="387">
        <f t="shared" si="2923"/>
        <v>0</v>
      </c>
      <c r="AA281" s="388"/>
      <c r="AB281" s="387"/>
      <c r="AC281" s="387">
        <f t="shared" si="2924"/>
        <v>0</v>
      </c>
      <c r="AD281" s="387">
        <f t="shared" si="2925"/>
        <v>0</v>
      </c>
      <c r="AE281" s="388">
        <v>0.36319999999999997</v>
      </c>
      <c r="AF281" s="389">
        <f t="shared" si="2926"/>
        <v>0</v>
      </c>
      <c r="AG281" s="390">
        <f t="shared" si="2927"/>
        <v>0</v>
      </c>
      <c r="AH281" s="391"/>
      <c r="AI281" s="384">
        <v>4.0</v>
      </c>
      <c r="AJ281" s="385" t="s">
        <v>182</v>
      </c>
      <c r="AK281" s="386" t="s">
        <v>132</v>
      </c>
      <c r="AL281" s="386" t="s">
        <v>132</v>
      </c>
      <c r="AM281" s="387" t="str">
        <f>ADHK!AM281</f>
        <v/>
      </c>
      <c r="AN281" s="387"/>
      <c r="AO281" s="387">
        <f t="shared" si="2928"/>
        <v>0</v>
      </c>
      <c r="AP281" s="388"/>
      <c r="AQ281" s="387">
        <f t="shared" si="2929"/>
        <v>0</v>
      </c>
      <c r="AR281" s="388"/>
      <c r="AS281" s="387"/>
      <c r="AT281" s="387">
        <f t="shared" si="2930"/>
        <v>0</v>
      </c>
      <c r="AU281" s="387">
        <f t="shared" si="2931"/>
        <v>0</v>
      </c>
      <c r="AV281" s="388">
        <v>0.36319999999999997</v>
      </c>
      <c r="AW281" s="389">
        <f t="shared" si="2932"/>
        <v>0</v>
      </c>
      <c r="AX281" s="390">
        <f t="shared" si="2933"/>
        <v>0</v>
      </c>
      <c r="AY281" s="391"/>
      <c r="AZ281" s="384">
        <v>4.0</v>
      </c>
      <c r="BA281" s="385" t="s">
        <v>182</v>
      </c>
      <c r="BB281" s="386" t="s">
        <v>132</v>
      </c>
      <c r="BC281" s="386" t="s">
        <v>132</v>
      </c>
      <c r="BD281" s="387" t="str">
        <f>ADHK!BD281</f>
        <v/>
      </c>
      <c r="BE281" s="387"/>
      <c r="BF281" s="387">
        <f t="shared" si="2934"/>
        <v>0</v>
      </c>
      <c r="BG281" s="388"/>
      <c r="BH281" s="387">
        <f t="shared" si="2935"/>
        <v>0</v>
      </c>
      <c r="BI281" s="388"/>
      <c r="BJ281" s="387"/>
      <c r="BK281" s="387">
        <f t="shared" si="2936"/>
        <v>0</v>
      </c>
      <c r="BL281" s="387">
        <f t="shared" si="2937"/>
        <v>0</v>
      </c>
      <c r="BM281" s="388">
        <v>0.36319999999999997</v>
      </c>
      <c r="BN281" s="389">
        <f t="shared" si="2938"/>
        <v>0</v>
      </c>
      <c r="BO281" s="390">
        <f t="shared" si="2939"/>
        <v>0</v>
      </c>
      <c r="BP281" s="391"/>
      <c r="BQ281" s="384">
        <v>4.0</v>
      </c>
      <c r="BR281" s="385" t="s">
        <v>182</v>
      </c>
      <c r="BS281" s="386" t="s">
        <v>132</v>
      </c>
      <c r="BT281" s="386" t="s">
        <v>132</v>
      </c>
      <c r="BU281" s="387" t="str">
        <f>ADHK!BU281</f>
        <v/>
      </c>
      <c r="BV281" s="387"/>
      <c r="BW281" s="387">
        <f t="shared" si="2940"/>
        <v>0</v>
      </c>
      <c r="BX281" s="388"/>
      <c r="BY281" s="387">
        <f t="shared" si="2941"/>
        <v>0</v>
      </c>
      <c r="BZ281" s="388"/>
      <c r="CA281" s="387"/>
      <c r="CB281" s="387">
        <f t="shared" si="2942"/>
        <v>0</v>
      </c>
      <c r="CC281" s="387">
        <f t="shared" si="2943"/>
        <v>0</v>
      </c>
      <c r="CD281" s="388">
        <v>0.36319999999999997</v>
      </c>
      <c r="CE281" s="389">
        <f t="shared" si="2944"/>
        <v>0</v>
      </c>
      <c r="CF281" s="390">
        <f t="shared" si="2945"/>
        <v>0</v>
      </c>
      <c r="CG281" s="391"/>
      <c r="CH281" s="384">
        <v>4.0</v>
      </c>
      <c r="CI281" s="385" t="s">
        <v>182</v>
      </c>
      <c r="CJ281" s="386" t="s">
        <v>132</v>
      </c>
      <c r="CK281" s="386" t="s">
        <v>132</v>
      </c>
      <c r="CL281" s="387" t="str">
        <f>ADHK!CL281</f>
        <v/>
      </c>
      <c r="CM281" s="387"/>
      <c r="CN281" s="387">
        <f t="shared" si="2946"/>
        <v>0</v>
      </c>
      <c r="CO281" s="388"/>
      <c r="CP281" s="387">
        <f t="shared" si="2947"/>
        <v>0</v>
      </c>
      <c r="CQ281" s="388"/>
      <c r="CR281" s="387"/>
      <c r="CS281" s="387">
        <f t="shared" si="2948"/>
        <v>0</v>
      </c>
      <c r="CT281" s="387">
        <f t="shared" si="2949"/>
        <v>0</v>
      </c>
      <c r="CU281" s="388">
        <v>0.36319999999999997</v>
      </c>
      <c r="CV281" s="389">
        <f t="shared" si="2950"/>
        <v>0</v>
      </c>
      <c r="CW281" s="390">
        <f t="shared" si="2951"/>
        <v>0</v>
      </c>
      <c r="CX281" s="391"/>
      <c r="CY281" s="384">
        <v>4.0</v>
      </c>
      <c r="CZ281" s="385" t="s">
        <v>182</v>
      </c>
      <c r="DA281" s="386" t="s">
        <v>132</v>
      </c>
      <c r="DB281" s="386" t="s">
        <v>132</v>
      </c>
      <c r="DC281" s="387" t="str">
        <f>ADHK!DC281</f>
        <v/>
      </c>
      <c r="DD281" s="387"/>
      <c r="DE281" s="387">
        <f t="shared" si="2952"/>
        <v>0</v>
      </c>
      <c r="DF281" s="388"/>
      <c r="DG281" s="387">
        <f t="shared" si="2953"/>
        <v>0</v>
      </c>
      <c r="DH281" s="388"/>
      <c r="DI281" s="387"/>
      <c r="DJ281" s="387">
        <f t="shared" si="2954"/>
        <v>0</v>
      </c>
      <c r="DK281" s="387">
        <f t="shared" si="2955"/>
        <v>0</v>
      </c>
      <c r="DL281" s="388">
        <v>0.36319999999999997</v>
      </c>
      <c r="DM281" s="389">
        <f t="shared" si="2956"/>
        <v>0</v>
      </c>
      <c r="DN281" s="390">
        <f t="shared" si="2957"/>
        <v>0</v>
      </c>
      <c r="DO281" s="391"/>
      <c r="DP281" s="384">
        <v>4.0</v>
      </c>
      <c r="DQ281" s="385" t="s">
        <v>182</v>
      </c>
      <c r="DR281" s="386" t="s">
        <v>132</v>
      </c>
      <c r="DS281" s="386" t="s">
        <v>132</v>
      </c>
      <c r="DT281" s="387" t="str">
        <f>ADHK!DT281</f>
        <v/>
      </c>
      <c r="DU281" s="387"/>
      <c r="DV281" s="387">
        <f t="shared" si="2958"/>
        <v>0</v>
      </c>
      <c r="DW281" s="388"/>
      <c r="DX281" s="387">
        <f t="shared" si="2959"/>
        <v>0</v>
      </c>
      <c r="DY281" s="388"/>
      <c r="DZ281" s="387"/>
      <c r="EA281" s="387">
        <f t="shared" si="2960"/>
        <v>0</v>
      </c>
      <c r="EB281" s="387">
        <f t="shared" si="2961"/>
        <v>0</v>
      </c>
      <c r="EC281" s="388">
        <v>0.36319999999999997</v>
      </c>
      <c r="ED281" s="389">
        <f t="shared" si="2962"/>
        <v>0</v>
      </c>
      <c r="EE281" s="390">
        <f t="shared" si="2963"/>
        <v>0</v>
      </c>
      <c r="EF281" s="391"/>
      <c r="EG281" s="384">
        <v>4.0</v>
      </c>
      <c r="EH281" s="385" t="s">
        <v>182</v>
      </c>
      <c r="EI281" s="386" t="s">
        <v>132</v>
      </c>
      <c r="EJ281" s="386" t="s">
        <v>132</v>
      </c>
      <c r="EK281" s="387" t="str">
        <f>ADHK!EK281</f>
        <v/>
      </c>
      <c r="EL281" s="387"/>
      <c r="EM281" s="387">
        <f t="shared" si="2964"/>
        <v>0</v>
      </c>
      <c r="EN281" s="388"/>
      <c r="EO281" s="387">
        <f t="shared" si="2965"/>
        <v>0</v>
      </c>
      <c r="EP281" s="388"/>
      <c r="EQ281" s="387"/>
      <c r="ER281" s="387">
        <f t="shared" si="2966"/>
        <v>0</v>
      </c>
      <c r="ES281" s="387">
        <f t="shared" si="2967"/>
        <v>0</v>
      </c>
      <c r="ET281" s="388">
        <v>0.36319999999999997</v>
      </c>
      <c r="EU281" s="389">
        <f t="shared" si="2968"/>
        <v>0</v>
      </c>
      <c r="EV281" s="390">
        <f t="shared" si="2969"/>
        <v>0</v>
      </c>
      <c r="EW281" s="391"/>
      <c r="EX281" s="384">
        <v>4.0</v>
      </c>
      <c r="EY281" s="385" t="s">
        <v>182</v>
      </c>
      <c r="EZ281" s="386" t="s">
        <v>132</v>
      </c>
      <c r="FA281" s="386" t="s">
        <v>132</v>
      </c>
      <c r="FB281" s="387" t="str">
        <f>ADHK!FB281</f>
        <v/>
      </c>
      <c r="FC281" s="387"/>
      <c r="FD281" s="387">
        <f t="shared" si="2970"/>
        <v>0</v>
      </c>
      <c r="FE281" s="388"/>
      <c r="FF281" s="387">
        <f t="shared" si="2971"/>
        <v>0</v>
      </c>
      <c r="FG281" s="388"/>
      <c r="FH281" s="387"/>
      <c r="FI281" s="387">
        <f t="shared" si="2972"/>
        <v>0</v>
      </c>
      <c r="FJ281" s="387">
        <f t="shared" si="2973"/>
        <v>0</v>
      </c>
      <c r="FK281" s="388">
        <v>0.36319999999999997</v>
      </c>
      <c r="FL281" s="389">
        <f t="shared" si="2974"/>
        <v>0</v>
      </c>
      <c r="FM281" s="390">
        <f t="shared" si="2975"/>
        <v>0</v>
      </c>
      <c r="FN281" s="391"/>
      <c r="FO281" s="384">
        <v>4.0</v>
      </c>
      <c r="FP281" s="385" t="s">
        <v>182</v>
      </c>
      <c r="FQ281" s="386" t="s">
        <v>132</v>
      </c>
      <c r="FR281" s="386" t="s">
        <v>132</v>
      </c>
      <c r="FS281" s="387" t="str">
        <f>ADHK!FS281</f>
        <v/>
      </c>
      <c r="FT281" s="387"/>
      <c r="FU281" s="387">
        <f t="shared" si="2976"/>
        <v>0</v>
      </c>
      <c r="FV281" s="388"/>
      <c r="FW281" s="387">
        <f t="shared" si="2977"/>
        <v>0</v>
      </c>
      <c r="FX281" s="388"/>
      <c r="FY281" s="387"/>
      <c r="FZ281" s="387">
        <f t="shared" si="2978"/>
        <v>0</v>
      </c>
      <c r="GA281" s="387">
        <f t="shared" si="2979"/>
        <v>0</v>
      </c>
      <c r="GB281" s="388">
        <v>0.36319999999999997</v>
      </c>
      <c r="GC281" s="389">
        <f t="shared" si="2980"/>
        <v>0</v>
      </c>
      <c r="GD281" s="390">
        <f t="shared" si="2981"/>
        <v>0</v>
      </c>
      <c r="GE281" s="391"/>
      <c r="GF281" s="384">
        <v>4.0</v>
      </c>
      <c r="GG281" s="385" t="s">
        <v>182</v>
      </c>
      <c r="GH281" s="386" t="s">
        <v>132</v>
      </c>
      <c r="GI281" s="386" t="s">
        <v>132</v>
      </c>
      <c r="GJ281" s="387" t="str">
        <f>ADHK!GJ281</f>
        <v/>
      </c>
      <c r="GK281" s="387"/>
      <c r="GL281" s="387">
        <f t="shared" si="2982"/>
        <v>0</v>
      </c>
      <c r="GM281" s="388"/>
      <c r="GN281" s="387">
        <f t="shared" si="2983"/>
        <v>0</v>
      </c>
      <c r="GO281" s="388"/>
      <c r="GP281" s="387"/>
      <c r="GQ281" s="387">
        <f t="shared" si="2984"/>
        <v>0</v>
      </c>
      <c r="GR281" s="387">
        <f t="shared" si="2985"/>
        <v>0</v>
      </c>
      <c r="GS281" s="388">
        <v>0.36319999999999997</v>
      </c>
      <c r="GT281" s="389">
        <f t="shared" si="2986"/>
        <v>0</v>
      </c>
      <c r="GU281" s="390">
        <f t="shared" si="2987"/>
        <v>0</v>
      </c>
      <c r="GV281" s="391"/>
      <c r="GW281" s="384">
        <v>4.0</v>
      </c>
      <c r="GX281" s="385" t="s">
        <v>182</v>
      </c>
      <c r="GY281" s="386" t="s">
        <v>132</v>
      </c>
      <c r="GZ281" s="386" t="s">
        <v>132</v>
      </c>
      <c r="HA281" s="387" t="str">
        <f>ADHK!HA281</f>
        <v/>
      </c>
      <c r="HB281" s="387"/>
      <c r="HC281" s="387">
        <f t="shared" si="2988"/>
        <v>0</v>
      </c>
      <c r="HD281" s="388"/>
      <c r="HE281" s="387">
        <f t="shared" si="2989"/>
        <v>0</v>
      </c>
      <c r="HF281" s="388"/>
      <c r="HG281" s="387"/>
      <c r="HH281" s="387">
        <f t="shared" si="2990"/>
        <v>0</v>
      </c>
      <c r="HI281" s="387">
        <f t="shared" si="2991"/>
        <v>0</v>
      </c>
      <c r="HJ281" s="388">
        <v>0.36319999999999997</v>
      </c>
      <c r="HK281" s="389">
        <f t="shared" si="2992"/>
        <v>0</v>
      </c>
      <c r="HL281" s="390">
        <f t="shared" si="2993"/>
        <v>0</v>
      </c>
      <c r="HM281" s="391"/>
      <c r="HN281" s="384">
        <v>4.0</v>
      </c>
      <c r="HO281" s="385" t="s">
        <v>182</v>
      </c>
      <c r="HP281" s="386" t="s">
        <v>132</v>
      </c>
      <c r="HQ281" s="386" t="s">
        <v>132</v>
      </c>
      <c r="HR281" s="387" t="str">
        <f>ADHK!HR281</f>
        <v/>
      </c>
      <c r="HS281" s="387"/>
      <c r="HT281" s="387">
        <f t="shared" si="2994"/>
        <v>0</v>
      </c>
      <c r="HU281" s="388"/>
      <c r="HV281" s="387">
        <f t="shared" si="2995"/>
        <v>0</v>
      </c>
      <c r="HW281" s="388"/>
      <c r="HX281" s="387"/>
      <c r="HY281" s="387">
        <f t="shared" si="2996"/>
        <v>0</v>
      </c>
      <c r="HZ281" s="387">
        <f t="shared" si="2997"/>
        <v>0</v>
      </c>
      <c r="IA281" s="388">
        <v>0.36319999999999997</v>
      </c>
      <c r="IB281" s="389">
        <f t="shared" si="2998"/>
        <v>0</v>
      </c>
      <c r="IC281" s="390">
        <f t="shared" si="2999"/>
        <v>0</v>
      </c>
      <c r="ID281" s="391"/>
      <c r="IE281" s="384">
        <v>4.0</v>
      </c>
      <c r="IF281" s="385" t="s">
        <v>182</v>
      </c>
      <c r="IG281" s="386" t="s">
        <v>132</v>
      </c>
      <c r="IH281" s="386" t="s">
        <v>132</v>
      </c>
      <c r="II281" s="387" t="str">
        <f>ADHK!II281</f>
        <v/>
      </c>
      <c r="IJ281" s="387"/>
      <c r="IK281" s="387">
        <f t="shared" si="3000"/>
        <v>0</v>
      </c>
      <c r="IL281" s="388"/>
      <c r="IM281" s="387">
        <f t="shared" si="3001"/>
        <v>0</v>
      </c>
      <c r="IN281" s="388"/>
      <c r="IO281" s="387"/>
      <c r="IP281" s="387">
        <f t="shared" si="3002"/>
        <v>0</v>
      </c>
      <c r="IQ281" s="387">
        <f t="shared" si="3003"/>
        <v>0</v>
      </c>
      <c r="IR281" s="388">
        <v>0.36319999999999997</v>
      </c>
      <c r="IS281" s="389">
        <f t="shared" si="3004"/>
        <v>0</v>
      </c>
      <c r="IT281" s="390">
        <f t="shared" si="3005"/>
        <v>0</v>
      </c>
      <c r="IU281" s="391"/>
      <c r="IV281" s="384">
        <v>4.0</v>
      </c>
      <c r="IW281" s="385" t="s">
        <v>182</v>
      </c>
      <c r="IX281" s="386" t="s">
        <v>132</v>
      </c>
      <c r="IY281" s="386" t="s">
        <v>132</v>
      </c>
      <c r="IZ281" s="387" t="str">
        <f>ADHK!IZ281</f>
        <v/>
      </c>
      <c r="JA281" s="387"/>
      <c r="JB281" s="387">
        <f t="shared" si="3006"/>
        <v>0</v>
      </c>
      <c r="JC281" s="388"/>
      <c r="JD281" s="387">
        <f t="shared" si="3007"/>
        <v>0</v>
      </c>
      <c r="JE281" s="388"/>
      <c r="JF281" s="387"/>
      <c r="JG281" s="387">
        <f t="shared" si="3008"/>
        <v>0</v>
      </c>
      <c r="JH281" s="387">
        <f t="shared" si="3009"/>
        <v>0</v>
      </c>
      <c r="JI281" s="388">
        <v>0.36319999999999997</v>
      </c>
      <c r="JJ281" s="389">
        <f t="shared" si="3010"/>
        <v>0</v>
      </c>
      <c r="JK281" s="390">
        <f t="shared" si="3011"/>
        <v>0</v>
      </c>
      <c r="JL281" s="391"/>
      <c r="JM281" s="384">
        <v>4.0</v>
      </c>
      <c r="JN281" s="385" t="s">
        <v>182</v>
      </c>
      <c r="JO281" s="386" t="s">
        <v>132</v>
      </c>
      <c r="JP281" s="386" t="s">
        <v>132</v>
      </c>
      <c r="JQ281" s="387" t="str">
        <f>ADHK!JQ281</f>
        <v/>
      </c>
      <c r="JR281" s="387"/>
      <c r="JS281" s="387">
        <f t="shared" si="3012"/>
        <v>0</v>
      </c>
      <c r="JT281" s="388"/>
      <c r="JU281" s="387">
        <f t="shared" si="3013"/>
        <v>0</v>
      </c>
      <c r="JV281" s="388"/>
      <c r="JW281" s="387"/>
      <c r="JX281" s="387">
        <f t="shared" si="3014"/>
        <v>0</v>
      </c>
      <c r="JY281" s="387">
        <f t="shared" si="3015"/>
        <v>0</v>
      </c>
      <c r="JZ281" s="388">
        <v>0.36319999999999997</v>
      </c>
      <c r="KA281" s="389">
        <f t="shared" si="3016"/>
        <v>0</v>
      </c>
      <c r="KB281" s="390">
        <f t="shared" si="3017"/>
        <v>0</v>
      </c>
      <c r="KC281" s="391"/>
      <c r="KD281" s="384">
        <v>4.0</v>
      </c>
      <c r="KE281" s="385" t="s">
        <v>182</v>
      </c>
      <c r="KF281" s="386" t="s">
        <v>132</v>
      </c>
      <c r="KG281" s="386" t="s">
        <v>132</v>
      </c>
      <c r="KH281" s="387" t="str">
        <f>ADHK!KH281</f>
        <v/>
      </c>
      <c r="KI281" s="387"/>
      <c r="KJ281" s="387">
        <f t="shared" si="3018"/>
        <v>0</v>
      </c>
      <c r="KK281" s="388"/>
      <c r="KL281" s="387">
        <f t="shared" si="3019"/>
        <v>0</v>
      </c>
      <c r="KM281" s="388"/>
      <c r="KN281" s="387"/>
      <c r="KO281" s="387">
        <f t="shared" si="3020"/>
        <v>0</v>
      </c>
      <c r="KP281" s="387">
        <f t="shared" si="3021"/>
        <v>0</v>
      </c>
      <c r="KQ281" s="388">
        <v>0.36319999999999997</v>
      </c>
      <c r="KR281" s="389">
        <f t="shared" si="3022"/>
        <v>0</v>
      </c>
      <c r="KS281" s="390">
        <f t="shared" si="3023"/>
        <v>0</v>
      </c>
      <c r="KT281" s="391"/>
      <c r="KU281" s="392"/>
    </row>
    <row r="282" ht="15.75" customHeight="1">
      <c r="A282" s="384">
        <v>5.0</v>
      </c>
      <c r="B282" s="385" t="s">
        <v>183</v>
      </c>
      <c r="C282" s="386" t="s">
        <v>132</v>
      </c>
      <c r="D282" s="386" t="s">
        <v>132</v>
      </c>
      <c r="E282" s="387" t="str">
        <f>ADHK!E282</f>
        <v/>
      </c>
      <c r="F282" s="387" t="str">
        <f>ADHK!F282</f>
        <v/>
      </c>
      <c r="G282" s="387">
        <f t="shared" si="2916"/>
        <v>0</v>
      </c>
      <c r="H282" s="388"/>
      <c r="I282" s="387">
        <f t="shared" si="2917"/>
        <v>0</v>
      </c>
      <c r="J282" s="388"/>
      <c r="K282" s="387"/>
      <c r="L282" s="387">
        <f t="shared" si="2918"/>
        <v>0</v>
      </c>
      <c r="M282" s="387">
        <f t="shared" si="2919"/>
        <v>0</v>
      </c>
      <c r="N282" s="388">
        <v>0.36319999999999997</v>
      </c>
      <c r="O282" s="389">
        <f t="shared" si="2920"/>
        <v>0</v>
      </c>
      <c r="P282" s="390">
        <f t="shared" si="2921"/>
        <v>0</v>
      </c>
      <c r="Q282" s="391"/>
      <c r="R282" s="384">
        <v>5.0</v>
      </c>
      <c r="S282" s="385" t="s">
        <v>183</v>
      </c>
      <c r="T282" s="386" t="s">
        <v>132</v>
      </c>
      <c r="U282" s="386" t="s">
        <v>132</v>
      </c>
      <c r="V282" s="387" t="str">
        <f>ADHK!V282</f>
        <v/>
      </c>
      <c r="W282" s="387"/>
      <c r="X282" s="387">
        <f t="shared" si="2922"/>
        <v>0</v>
      </c>
      <c r="Y282" s="388"/>
      <c r="Z282" s="387">
        <f t="shared" si="2923"/>
        <v>0</v>
      </c>
      <c r="AA282" s="388"/>
      <c r="AB282" s="387"/>
      <c r="AC282" s="387">
        <f t="shared" si="2924"/>
        <v>0</v>
      </c>
      <c r="AD282" s="387">
        <f t="shared" si="2925"/>
        <v>0</v>
      </c>
      <c r="AE282" s="388">
        <v>0.36319999999999997</v>
      </c>
      <c r="AF282" s="389">
        <f t="shared" si="2926"/>
        <v>0</v>
      </c>
      <c r="AG282" s="390">
        <f t="shared" si="2927"/>
        <v>0</v>
      </c>
      <c r="AH282" s="391"/>
      <c r="AI282" s="384">
        <v>5.0</v>
      </c>
      <c r="AJ282" s="385" t="s">
        <v>183</v>
      </c>
      <c r="AK282" s="386" t="s">
        <v>132</v>
      </c>
      <c r="AL282" s="386" t="s">
        <v>132</v>
      </c>
      <c r="AM282" s="387" t="str">
        <f>ADHK!AM282</f>
        <v/>
      </c>
      <c r="AN282" s="387"/>
      <c r="AO282" s="387">
        <f t="shared" si="2928"/>
        <v>0</v>
      </c>
      <c r="AP282" s="388"/>
      <c r="AQ282" s="387">
        <f t="shared" si="2929"/>
        <v>0</v>
      </c>
      <c r="AR282" s="388"/>
      <c r="AS282" s="387"/>
      <c r="AT282" s="387">
        <f t="shared" si="2930"/>
        <v>0</v>
      </c>
      <c r="AU282" s="387">
        <f t="shared" si="2931"/>
        <v>0</v>
      </c>
      <c r="AV282" s="388">
        <v>0.36319999999999997</v>
      </c>
      <c r="AW282" s="389">
        <f t="shared" si="2932"/>
        <v>0</v>
      </c>
      <c r="AX282" s="390">
        <f t="shared" si="2933"/>
        <v>0</v>
      </c>
      <c r="AY282" s="391"/>
      <c r="AZ282" s="384">
        <v>5.0</v>
      </c>
      <c r="BA282" s="385" t="s">
        <v>183</v>
      </c>
      <c r="BB282" s="386" t="s">
        <v>132</v>
      </c>
      <c r="BC282" s="386" t="s">
        <v>132</v>
      </c>
      <c r="BD282" s="387" t="str">
        <f>ADHK!BD282</f>
        <v/>
      </c>
      <c r="BE282" s="387"/>
      <c r="BF282" s="387">
        <f t="shared" si="2934"/>
        <v>0</v>
      </c>
      <c r="BG282" s="388"/>
      <c r="BH282" s="387">
        <f t="shared" si="2935"/>
        <v>0</v>
      </c>
      <c r="BI282" s="388"/>
      <c r="BJ282" s="387"/>
      <c r="BK282" s="387">
        <f t="shared" si="2936"/>
        <v>0</v>
      </c>
      <c r="BL282" s="387">
        <f t="shared" si="2937"/>
        <v>0</v>
      </c>
      <c r="BM282" s="388">
        <v>0.36319999999999997</v>
      </c>
      <c r="BN282" s="389">
        <f t="shared" si="2938"/>
        <v>0</v>
      </c>
      <c r="BO282" s="390">
        <f t="shared" si="2939"/>
        <v>0</v>
      </c>
      <c r="BP282" s="391"/>
      <c r="BQ282" s="384">
        <v>5.0</v>
      </c>
      <c r="BR282" s="385" t="s">
        <v>183</v>
      </c>
      <c r="BS282" s="386" t="s">
        <v>132</v>
      </c>
      <c r="BT282" s="386" t="s">
        <v>132</v>
      </c>
      <c r="BU282" s="387" t="str">
        <f>ADHK!BU282</f>
        <v/>
      </c>
      <c r="BV282" s="387"/>
      <c r="BW282" s="387">
        <f t="shared" si="2940"/>
        <v>0</v>
      </c>
      <c r="BX282" s="388"/>
      <c r="BY282" s="387">
        <f t="shared" si="2941"/>
        <v>0</v>
      </c>
      <c r="BZ282" s="388"/>
      <c r="CA282" s="387"/>
      <c r="CB282" s="387">
        <f t="shared" si="2942"/>
        <v>0</v>
      </c>
      <c r="CC282" s="387">
        <f t="shared" si="2943"/>
        <v>0</v>
      </c>
      <c r="CD282" s="388">
        <v>0.36319999999999997</v>
      </c>
      <c r="CE282" s="389">
        <f t="shared" si="2944"/>
        <v>0</v>
      </c>
      <c r="CF282" s="390">
        <f t="shared" si="2945"/>
        <v>0</v>
      </c>
      <c r="CG282" s="391"/>
      <c r="CH282" s="384">
        <v>5.0</v>
      </c>
      <c r="CI282" s="385" t="s">
        <v>183</v>
      </c>
      <c r="CJ282" s="386" t="s">
        <v>132</v>
      </c>
      <c r="CK282" s="386" t="s">
        <v>132</v>
      </c>
      <c r="CL282" s="387" t="str">
        <f>ADHK!CL282</f>
        <v/>
      </c>
      <c r="CM282" s="387"/>
      <c r="CN282" s="387">
        <f t="shared" si="2946"/>
        <v>0</v>
      </c>
      <c r="CO282" s="388"/>
      <c r="CP282" s="387">
        <f t="shared" si="2947"/>
        <v>0</v>
      </c>
      <c r="CQ282" s="388"/>
      <c r="CR282" s="387"/>
      <c r="CS282" s="387">
        <f t="shared" si="2948"/>
        <v>0</v>
      </c>
      <c r="CT282" s="387">
        <f t="shared" si="2949"/>
        <v>0</v>
      </c>
      <c r="CU282" s="388">
        <v>0.36319999999999997</v>
      </c>
      <c r="CV282" s="389">
        <f t="shared" si="2950"/>
        <v>0</v>
      </c>
      <c r="CW282" s="390">
        <f t="shared" si="2951"/>
        <v>0</v>
      </c>
      <c r="CX282" s="391"/>
      <c r="CY282" s="384">
        <v>5.0</v>
      </c>
      <c r="CZ282" s="385" t="s">
        <v>183</v>
      </c>
      <c r="DA282" s="386" t="s">
        <v>132</v>
      </c>
      <c r="DB282" s="386" t="s">
        <v>132</v>
      </c>
      <c r="DC282" s="387" t="str">
        <f>ADHK!DC282</f>
        <v/>
      </c>
      <c r="DD282" s="387"/>
      <c r="DE282" s="387">
        <f t="shared" si="2952"/>
        <v>0</v>
      </c>
      <c r="DF282" s="388"/>
      <c r="DG282" s="387">
        <f t="shared" si="2953"/>
        <v>0</v>
      </c>
      <c r="DH282" s="388"/>
      <c r="DI282" s="387"/>
      <c r="DJ282" s="387">
        <f t="shared" si="2954"/>
        <v>0</v>
      </c>
      <c r="DK282" s="387">
        <f t="shared" si="2955"/>
        <v>0</v>
      </c>
      <c r="DL282" s="388">
        <v>0.36319999999999997</v>
      </c>
      <c r="DM282" s="389">
        <f t="shared" si="2956"/>
        <v>0</v>
      </c>
      <c r="DN282" s="390">
        <f t="shared" si="2957"/>
        <v>0</v>
      </c>
      <c r="DO282" s="391"/>
      <c r="DP282" s="384">
        <v>5.0</v>
      </c>
      <c r="DQ282" s="385" t="s">
        <v>183</v>
      </c>
      <c r="DR282" s="386" t="s">
        <v>132</v>
      </c>
      <c r="DS282" s="386" t="s">
        <v>132</v>
      </c>
      <c r="DT282" s="387" t="str">
        <f>ADHK!DT282</f>
        <v/>
      </c>
      <c r="DU282" s="387"/>
      <c r="DV282" s="387">
        <f t="shared" si="2958"/>
        <v>0</v>
      </c>
      <c r="DW282" s="388"/>
      <c r="DX282" s="387">
        <f t="shared" si="2959"/>
        <v>0</v>
      </c>
      <c r="DY282" s="388"/>
      <c r="DZ282" s="387"/>
      <c r="EA282" s="387">
        <f t="shared" si="2960"/>
        <v>0</v>
      </c>
      <c r="EB282" s="387">
        <f t="shared" si="2961"/>
        <v>0</v>
      </c>
      <c r="EC282" s="388">
        <v>0.36319999999999997</v>
      </c>
      <c r="ED282" s="389">
        <f t="shared" si="2962"/>
        <v>0</v>
      </c>
      <c r="EE282" s="390">
        <f t="shared" si="2963"/>
        <v>0</v>
      </c>
      <c r="EF282" s="391"/>
      <c r="EG282" s="384">
        <v>5.0</v>
      </c>
      <c r="EH282" s="385" t="s">
        <v>183</v>
      </c>
      <c r="EI282" s="386" t="s">
        <v>132</v>
      </c>
      <c r="EJ282" s="386" t="s">
        <v>132</v>
      </c>
      <c r="EK282" s="387" t="str">
        <f>ADHK!EK282</f>
        <v/>
      </c>
      <c r="EL282" s="387"/>
      <c r="EM282" s="387">
        <f t="shared" si="2964"/>
        <v>0</v>
      </c>
      <c r="EN282" s="388"/>
      <c r="EO282" s="387">
        <f t="shared" si="2965"/>
        <v>0</v>
      </c>
      <c r="EP282" s="388"/>
      <c r="EQ282" s="387"/>
      <c r="ER282" s="387">
        <f t="shared" si="2966"/>
        <v>0</v>
      </c>
      <c r="ES282" s="387">
        <f t="shared" si="2967"/>
        <v>0</v>
      </c>
      <c r="ET282" s="388">
        <v>0.36319999999999997</v>
      </c>
      <c r="EU282" s="389">
        <f t="shared" si="2968"/>
        <v>0</v>
      </c>
      <c r="EV282" s="390">
        <f t="shared" si="2969"/>
        <v>0</v>
      </c>
      <c r="EW282" s="391"/>
      <c r="EX282" s="384">
        <v>5.0</v>
      </c>
      <c r="EY282" s="385" t="s">
        <v>183</v>
      </c>
      <c r="EZ282" s="386" t="s">
        <v>132</v>
      </c>
      <c r="FA282" s="386" t="s">
        <v>132</v>
      </c>
      <c r="FB282" s="387" t="str">
        <f>ADHK!FB282</f>
        <v/>
      </c>
      <c r="FC282" s="387"/>
      <c r="FD282" s="387">
        <f t="shared" si="2970"/>
        <v>0</v>
      </c>
      <c r="FE282" s="388"/>
      <c r="FF282" s="387">
        <f t="shared" si="2971"/>
        <v>0</v>
      </c>
      <c r="FG282" s="388"/>
      <c r="FH282" s="387"/>
      <c r="FI282" s="387">
        <f t="shared" si="2972"/>
        <v>0</v>
      </c>
      <c r="FJ282" s="387">
        <f t="shared" si="2973"/>
        <v>0</v>
      </c>
      <c r="FK282" s="388">
        <v>0.36319999999999997</v>
      </c>
      <c r="FL282" s="389">
        <f t="shared" si="2974"/>
        <v>0</v>
      </c>
      <c r="FM282" s="390">
        <f t="shared" si="2975"/>
        <v>0</v>
      </c>
      <c r="FN282" s="391"/>
      <c r="FO282" s="384">
        <v>5.0</v>
      </c>
      <c r="FP282" s="385" t="s">
        <v>183</v>
      </c>
      <c r="FQ282" s="386" t="s">
        <v>132</v>
      </c>
      <c r="FR282" s="386" t="s">
        <v>132</v>
      </c>
      <c r="FS282" s="387" t="str">
        <f>ADHK!FS282</f>
        <v/>
      </c>
      <c r="FT282" s="387"/>
      <c r="FU282" s="387">
        <f t="shared" si="2976"/>
        <v>0</v>
      </c>
      <c r="FV282" s="388"/>
      <c r="FW282" s="387">
        <f t="shared" si="2977"/>
        <v>0</v>
      </c>
      <c r="FX282" s="388"/>
      <c r="FY282" s="387"/>
      <c r="FZ282" s="387">
        <f t="shared" si="2978"/>
        <v>0</v>
      </c>
      <c r="GA282" s="387">
        <f t="shared" si="2979"/>
        <v>0</v>
      </c>
      <c r="GB282" s="388">
        <v>0.36319999999999997</v>
      </c>
      <c r="GC282" s="389">
        <f t="shared" si="2980"/>
        <v>0</v>
      </c>
      <c r="GD282" s="390">
        <f t="shared" si="2981"/>
        <v>0</v>
      </c>
      <c r="GE282" s="391"/>
      <c r="GF282" s="384">
        <v>5.0</v>
      </c>
      <c r="GG282" s="385" t="s">
        <v>183</v>
      </c>
      <c r="GH282" s="386" t="s">
        <v>132</v>
      </c>
      <c r="GI282" s="386" t="s">
        <v>132</v>
      </c>
      <c r="GJ282" s="387" t="str">
        <f>ADHK!GJ282</f>
        <v/>
      </c>
      <c r="GK282" s="387"/>
      <c r="GL282" s="387">
        <f t="shared" si="2982"/>
        <v>0</v>
      </c>
      <c r="GM282" s="388"/>
      <c r="GN282" s="387">
        <f t="shared" si="2983"/>
        <v>0</v>
      </c>
      <c r="GO282" s="388"/>
      <c r="GP282" s="387"/>
      <c r="GQ282" s="387">
        <f t="shared" si="2984"/>
        <v>0</v>
      </c>
      <c r="GR282" s="387">
        <f t="shared" si="2985"/>
        <v>0</v>
      </c>
      <c r="GS282" s="388">
        <v>0.36319999999999997</v>
      </c>
      <c r="GT282" s="389">
        <f t="shared" si="2986"/>
        <v>0</v>
      </c>
      <c r="GU282" s="390">
        <f t="shared" si="2987"/>
        <v>0</v>
      </c>
      <c r="GV282" s="391"/>
      <c r="GW282" s="384">
        <v>5.0</v>
      </c>
      <c r="GX282" s="385" t="s">
        <v>183</v>
      </c>
      <c r="GY282" s="386" t="s">
        <v>132</v>
      </c>
      <c r="GZ282" s="386" t="s">
        <v>132</v>
      </c>
      <c r="HA282" s="387" t="str">
        <f>ADHK!HA282</f>
        <v/>
      </c>
      <c r="HB282" s="387"/>
      <c r="HC282" s="387">
        <f t="shared" si="2988"/>
        <v>0</v>
      </c>
      <c r="HD282" s="388"/>
      <c r="HE282" s="387">
        <f t="shared" si="2989"/>
        <v>0</v>
      </c>
      <c r="HF282" s="388"/>
      <c r="HG282" s="387"/>
      <c r="HH282" s="387">
        <f t="shared" si="2990"/>
        <v>0</v>
      </c>
      <c r="HI282" s="387">
        <f t="shared" si="2991"/>
        <v>0</v>
      </c>
      <c r="HJ282" s="388">
        <v>0.36319999999999997</v>
      </c>
      <c r="HK282" s="389">
        <f t="shared" si="2992"/>
        <v>0</v>
      </c>
      <c r="HL282" s="390">
        <f t="shared" si="2993"/>
        <v>0</v>
      </c>
      <c r="HM282" s="391"/>
      <c r="HN282" s="384">
        <v>5.0</v>
      </c>
      <c r="HO282" s="385" t="s">
        <v>183</v>
      </c>
      <c r="HP282" s="386" t="s">
        <v>132</v>
      </c>
      <c r="HQ282" s="386" t="s">
        <v>132</v>
      </c>
      <c r="HR282" s="387" t="str">
        <f>ADHK!HR282</f>
        <v/>
      </c>
      <c r="HS282" s="387"/>
      <c r="HT282" s="387">
        <f t="shared" si="2994"/>
        <v>0</v>
      </c>
      <c r="HU282" s="388"/>
      <c r="HV282" s="387">
        <f t="shared" si="2995"/>
        <v>0</v>
      </c>
      <c r="HW282" s="388"/>
      <c r="HX282" s="387"/>
      <c r="HY282" s="387">
        <f t="shared" si="2996"/>
        <v>0</v>
      </c>
      <c r="HZ282" s="387">
        <f t="shared" si="2997"/>
        <v>0</v>
      </c>
      <c r="IA282" s="388">
        <v>0.36319999999999997</v>
      </c>
      <c r="IB282" s="389">
        <f t="shared" si="2998"/>
        <v>0</v>
      </c>
      <c r="IC282" s="390">
        <f t="shared" si="2999"/>
        <v>0</v>
      </c>
      <c r="ID282" s="391"/>
      <c r="IE282" s="384">
        <v>5.0</v>
      </c>
      <c r="IF282" s="385" t="s">
        <v>183</v>
      </c>
      <c r="IG282" s="386" t="s">
        <v>132</v>
      </c>
      <c r="IH282" s="386" t="s">
        <v>132</v>
      </c>
      <c r="II282" s="387" t="str">
        <f>ADHK!II282</f>
        <v/>
      </c>
      <c r="IJ282" s="387"/>
      <c r="IK282" s="387">
        <f t="shared" si="3000"/>
        <v>0</v>
      </c>
      <c r="IL282" s="388"/>
      <c r="IM282" s="387">
        <f t="shared" si="3001"/>
        <v>0</v>
      </c>
      <c r="IN282" s="388"/>
      <c r="IO282" s="387"/>
      <c r="IP282" s="387">
        <f t="shared" si="3002"/>
        <v>0</v>
      </c>
      <c r="IQ282" s="387">
        <f t="shared" si="3003"/>
        <v>0</v>
      </c>
      <c r="IR282" s="388">
        <v>0.36319999999999997</v>
      </c>
      <c r="IS282" s="389">
        <f t="shared" si="3004"/>
        <v>0</v>
      </c>
      <c r="IT282" s="390">
        <f t="shared" si="3005"/>
        <v>0</v>
      </c>
      <c r="IU282" s="391"/>
      <c r="IV282" s="384">
        <v>5.0</v>
      </c>
      <c r="IW282" s="385" t="s">
        <v>183</v>
      </c>
      <c r="IX282" s="386" t="s">
        <v>132</v>
      </c>
      <c r="IY282" s="386" t="s">
        <v>132</v>
      </c>
      <c r="IZ282" s="387" t="str">
        <f>ADHK!IZ282</f>
        <v/>
      </c>
      <c r="JA282" s="387"/>
      <c r="JB282" s="387">
        <f t="shared" si="3006"/>
        <v>0</v>
      </c>
      <c r="JC282" s="388"/>
      <c r="JD282" s="387">
        <f t="shared" si="3007"/>
        <v>0</v>
      </c>
      <c r="JE282" s="388"/>
      <c r="JF282" s="387"/>
      <c r="JG282" s="387">
        <f t="shared" si="3008"/>
        <v>0</v>
      </c>
      <c r="JH282" s="387">
        <f t="shared" si="3009"/>
        <v>0</v>
      </c>
      <c r="JI282" s="388">
        <v>0.36319999999999997</v>
      </c>
      <c r="JJ282" s="389">
        <f t="shared" si="3010"/>
        <v>0</v>
      </c>
      <c r="JK282" s="390">
        <f t="shared" si="3011"/>
        <v>0</v>
      </c>
      <c r="JL282" s="391"/>
      <c r="JM282" s="384">
        <v>5.0</v>
      </c>
      <c r="JN282" s="385" t="s">
        <v>183</v>
      </c>
      <c r="JO282" s="386" t="s">
        <v>132</v>
      </c>
      <c r="JP282" s="386" t="s">
        <v>132</v>
      </c>
      <c r="JQ282" s="387" t="str">
        <f>ADHK!JQ282</f>
        <v/>
      </c>
      <c r="JR282" s="387"/>
      <c r="JS282" s="387">
        <f t="shared" si="3012"/>
        <v>0</v>
      </c>
      <c r="JT282" s="388"/>
      <c r="JU282" s="387">
        <f t="shared" si="3013"/>
        <v>0</v>
      </c>
      <c r="JV282" s="388"/>
      <c r="JW282" s="387"/>
      <c r="JX282" s="387">
        <f t="shared" si="3014"/>
        <v>0</v>
      </c>
      <c r="JY282" s="387">
        <f t="shared" si="3015"/>
        <v>0</v>
      </c>
      <c r="JZ282" s="388">
        <v>0.36319999999999997</v>
      </c>
      <c r="KA282" s="389">
        <f t="shared" si="3016"/>
        <v>0</v>
      </c>
      <c r="KB282" s="390">
        <f t="shared" si="3017"/>
        <v>0</v>
      </c>
      <c r="KC282" s="391"/>
      <c r="KD282" s="384">
        <v>5.0</v>
      </c>
      <c r="KE282" s="385" t="s">
        <v>183</v>
      </c>
      <c r="KF282" s="386" t="s">
        <v>132</v>
      </c>
      <c r="KG282" s="386" t="s">
        <v>132</v>
      </c>
      <c r="KH282" s="387" t="str">
        <f>ADHK!KH282</f>
        <v/>
      </c>
      <c r="KI282" s="387"/>
      <c r="KJ282" s="387">
        <f t="shared" si="3018"/>
        <v>0</v>
      </c>
      <c r="KK282" s="388"/>
      <c r="KL282" s="387">
        <f t="shared" si="3019"/>
        <v>0</v>
      </c>
      <c r="KM282" s="388"/>
      <c r="KN282" s="387"/>
      <c r="KO282" s="387">
        <f t="shared" si="3020"/>
        <v>0</v>
      </c>
      <c r="KP282" s="387">
        <f t="shared" si="3021"/>
        <v>0</v>
      </c>
      <c r="KQ282" s="388">
        <v>0.36319999999999997</v>
      </c>
      <c r="KR282" s="389">
        <f t="shared" si="3022"/>
        <v>0</v>
      </c>
      <c r="KS282" s="390">
        <f t="shared" si="3023"/>
        <v>0</v>
      </c>
      <c r="KT282" s="391"/>
      <c r="KU282" s="392"/>
    </row>
    <row r="283" ht="15.75" customHeight="1">
      <c r="A283" s="384">
        <v>6.0</v>
      </c>
      <c r="B283" s="385" t="s">
        <v>184</v>
      </c>
      <c r="C283" s="386" t="s">
        <v>132</v>
      </c>
      <c r="D283" s="386" t="s">
        <v>132</v>
      </c>
      <c r="E283" s="387" t="str">
        <f>ADHK!E283</f>
        <v/>
      </c>
      <c r="F283" s="387" t="str">
        <f>ADHK!F283</f>
        <v/>
      </c>
      <c r="G283" s="387">
        <f t="shared" si="2916"/>
        <v>0</v>
      </c>
      <c r="H283" s="388"/>
      <c r="I283" s="387">
        <f t="shared" si="2917"/>
        <v>0</v>
      </c>
      <c r="J283" s="388"/>
      <c r="K283" s="387"/>
      <c r="L283" s="387">
        <f t="shared" si="2918"/>
        <v>0</v>
      </c>
      <c r="M283" s="387">
        <f t="shared" si="2919"/>
        <v>0</v>
      </c>
      <c r="N283" s="388">
        <v>0.36319999999999997</v>
      </c>
      <c r="O283" s="389">
        <f t="shared" si="2920"/>
        <v>0</v>
      </c>
      <c r="P283" s="390">
        <f t="shared" si="2921"/>
        <v>0</v>
      </c>
      <c r="Q283" s="391"/>
      <c r="R283" s="384">
        <v>6.0</v>
      </c>
      <c r="S283" s="385" t="s">
        <v>184</v>
      </c>
      <c r="T283" s="386" t="s">
        <v>132</v>
      </c>
      <c r="U283" s="386" t="s">
        <v>132</v>
      </c>
      <c r="V283" s="387" t="str">
        <f>ADHK!V283</f>
        <v/>
      </c>
      <c r="W283" s="387"/>
      <c r="X283" s="387">
        <f t="shared" si="2922"/>
        <v>0</v>
      </c>
      <c r="Y283" s="388"/>
      <c r="Z283" s="387">
        <f t="shared" si="2923"/>
        <v>0</v>
      </c>
      <c r="AA283" s="388"/>
      <c r="AB283" s="387"/>
      <c r="AC283" s="387">
        <f t="shared" si="2924"/>
        <v>0</v>
      </c>
      <c r="AD283" s="387">
        <f t="shared" si="2925"/>
        <v>0</v>
      </c>
      <c r="AE283" s="388">
        <v>0.36319999999999997</v>
      </c>
      <c r="AF283" s="389">
        <f t="shared" si="2926"/>
        <v>0</v>
      </c>
      <c r="AG283" s="390">
        <f t="shared" si="2927"/>
        <v>0</v>
      </c>
      <c r="AH283" s="391"/>
      <c r="AI283" s="384">
        <v>6.0</v>
      </c>
      <c r="AJ283" s="385" t="s">
        <v>184</v>
      </c>
      <c r="AK283" s="386" t="s">
        <v>132</v>
      </c>
      <c r="AL283" s="386" t="s">
        <v>132</v>
      </c>
      <c r="AM283" s="387" t="str">
        <f>ADHK!AM283</f>
        <v/>
      </c>
      <c r="AN283" s="387"/>
      <c r="AO283" s="387">
        <f t="shared" si="2928"/>
        <v>0</v>
      </c>
      <c r="AP283" s="388"/>
      <c r="AQ283" s="387">
        <f t="shared" si="2929"/>
        <v>0</v>
      </c>
      <c r="AR283" s="388"/>
      <c r="AS283" s="387"/>
      <c r="AT283" s="387">
        <f t="shared" si="2930"/>
        <v>0</v>
      </c>
      <c r="AU283" s="387">
        <f t="shared" si="2931"/>
        <v>0</v>
      </c>
      <c r="AV283" s="388">
        <v>0.36319999999999997</v>
      </c>
      <c r="AW283" s="389">
        <f t="shared" si="2932"/>
        <v>0</v>
      </c>
      <c r="AX283" s="390">
        <f t="shared" si="2933"/>
        <v>0</v>
      </c>
      <c r="AY283" s="391"/>
      <c r="AZ283" s="384">
        <v>6.0</v>
      </c>
      <c r="BA283" s="385" t="s">
        <v>184</v>
      </c>
      <c r="BB283" s="386" t="s">
        <v>132</v>
      </c>
      <c r="BC283" s="386" t="s">
        <v>132</v>
      </c>
      <c r="BD283" s="387" t="str">
        <f>ADHK!BD283</f>
        <v/>
      </c>
      <c r="BE283" s="387"/>
      <c r="BF283" s="387">
        <f t="shared" si="2934"/>
        <v>0</v>
      </c>
      <c r="BG283" s="388"/>
      <c r="BH283" s="387">
        <f t="shared" si="2935"/>
        <v>0</v>
      </c>
      <c r="BI283" s="388"/>
      <c r="BJ283" s="387"/>
      <c r="BK283" s="387">
        <f t="shared" si="2936"/>
        <v>0</v>
      </c>
      <c r="BL283" s="387">
        <f t="shared" si="2937"/>
        <v>0</v>
      </c>
      <c r="BM283" s="388">
        <v>0.36319999999999997</v>
      </c>
      <c r="BN283" s="389">
        <f t="shared" si="2938"/>
        <v>0</v>
      </c>
      <c r="BO283" s="390">
        <f t="shared" si="2939"/>
        <v>0</v>
      </c>
      <c r="BP283" s="391"/>
      <c r="BQ283" s="384">
        <v>6.0</v>
      </c>
      <c r="BR283" s="385" t="s">
        <v>184</v>
      </c>
      <c r="BS283" s="386" t="s">
        <v>132</v>
      </c>
      <c r="BT283" s="386" t="s">
        <v>132</v>
      </c>
      <c r="BU283" s="387" t="str">
        <f>ADHK!BU283</f>
        <v/>
      </c>
      <c r="BV283" s="387"/>
      <c r="BW283" s="387">
        <f t="shared" si="2940"/>
        <v>0</v>
      </c>
      <c r="BX283" s="388"/>
      <c r="BY283" s="387">
        <f t="shared" si="2941"/>
        <v>0</v>
      </c>
      <c r="BZ283" s="388"/>
      <c r="CA283" s="387"/>
      <c r="CB283" s="387">
        <f t="shared" si="2942"/>
        <v>0</v>
      </c>
      <c r="CC283" s="387">
        <f t="shared" si="2943"/>
        <v>0</v>
      </c>
      <c r="CD283" s="388">
        <v>0.36319999999999997</v>
      </c>
      <c r="CE283" s="389">
        <f t="shared" si="2944"/>
        <v>0</v>
      </c>
      <c r="CF283" s="390">
        <f t="shared" si="2945"/>
        <v>0</v>
      </c>
      <c r="CG283" s="391"/>
      <c r="CH283" s="384">
        <v>6.0</v>
      </c>
      <c r="CI283" s="385" t="s">
        <v>184</v>
      </c>
      <c r="CJ283" s="386" t="s">
        <v>132</v>
      </c>
      <c r="CK283" s="386" t="s">
        <v>132</v>
      </c>
      <c r="CL283" s="387" t="str">
        <f>ADHK!CL283</f>
        <v/>
      </c>
      <c r="CM283" s="387"/>
      <c r="CN283" s="387">
        <f t="shared" si="2946"/>
        <v>0</v>
      </c>
      <c r="CO283" s="388"/>
      <c r="CP283" s="387">
        <f t="shared" si="2947"/>
        <v>0</v>
      </c>
      <c r="CQ283" s="388"/>
      <c r="CR283" s="387"/>
      <c r="CS283" s="387">
        <f t="shared" si="2948"/>
        <v>0</v>
      </c>
      <c r="CT283" s="387">
        <f t="shared" si="2949"/>
        <v>0</v>
      </c>
      <c r="CU283" s="388">
        <v>0.36319999999999997</v>
      </c>
      <c r="CV283" s="389">
        <f t="shared" si="2950"/>
        <v>0</v>
      </c>
      <c r="CW283" s="390">
        <f t="shared" si="2951"/>
        <v>0</v>
      </c>
      <c r="CX283" s="391"/>
      <c r="CY283" s="384">
        <v>6.0</v>
      </c>
      <c r="CZ283" s="385" t="s">
        <v>184</v>
      </c>
      <c r="DA283" s="386" t="s">
        <v>132</v>
      </c>
      <c r="DB283" s="386" t="s">
        <v>132</v>
      </c>
      <c r="DC283" s="387" t="str">
        <f>ADHK!DC283</f>
        <v/>
      </c>
      <c r="DD283" s="387"/>
      <c r="DE283" s="387">
        <f t="shared" si="2952"/>
        <v>0</v>
      </c>
      <c r="DF283" s="388"/>
      <c r="DG283" s="387">
        <f t="shared" si="2953"/>
        <v>0</v>
      </c>
      <c r="DH283" s="388"/>
      <c r="DI283" s="387"/>
      <c r="DJ283" s="387">
        <f t="shared" si="2954"/>
        <v>0</v>
      </c>
      <c r="DK283" s="387">
        <f t="shared" si="2955"/>
        <v>0</v>
      </c>
      <c r="DL283" s="388">
        <v>0.36319999999999997</v>
      </c>
      <c r="DM283" s="389">
        <f t="shared" si="2956"/>
        <v>0</v>
      </c>
      <c r="DN283" s="390">
        <f t="shared" si="2957"/>
        <v>0</v>
      </c>
      <c r="DO283" s="391"/>
      <c r="DP283" s="384">
        <v>6.0</v>
      </c>
      <c r="DQ283" s="385" t="s">
        <v>184</v>
      </c>
      <c r="DR283" s="386" t="s">
        <v>132</v>
      </c>
      <c r="DS283" s="386" t="s">
        <v>132</v>
      </c>
      <c r="DT283" s="387" t="str">
        <f>ADHK!DT283</f>
        <v/>
      </c>
      <c r="DU283" s="387"/>
      <c r="DV283" s="387">
        <f t="shared" si="2958"/>
        <v>0</v>
      </c>
      <c r="DW283" s="388"/>
      <c r="DX283" s="387">
        <f t="shared" si="2959"/>
        <v>0</v>
      </c>
      <c r="DY283" s="388"/>
      <c r="DZ283" s="387"/>
      <c r="EA283" s="387">
        <f t="shared" si="2960"/>
        <v>0</v>
      </c>
      <c r="EB283" s="387">
        <f t="shared" si="2961"/>
        <v>0</v>
      </c>
      <c r="EC283" s="388">
        <v>0.36319999999999997</v>
      </c>
      <c r="ED283" s="389">
        <f t="shared" si="2962"/>
        <v>0</v>
      </c>
      <c r="EE283" s="390">
        <f t="shared" si="2963"/>
        <v>0</v>
      </c>
      <c r="EF283" s="391"/>
      <c r="EG283" s="384">
        <v>6.0</v>
      </c>
      <c r="EH283" s="385" t="s">
        <v>184</v>
      </c>
      <c r="EI283" s="386" t="s">
        <v>132</v>
      </c>
      <c r="EJ283" s="386" t="s">
        <v>132</v>
      </c>
      <c r="EK283" s="387" t="str">
        <f>ADHK!EK283</f>
        <v/>
      </c>
      <c r="EL283" s="387"/>
      <c r="EM283" s="387">
        <f t="shared" si="2964"/>
        <v>0</v>
      </c>
      <c r="EN283" s="388"/>
      <c r="EO283" s="387">
        <f t="shared" si="2965"/>
        <v>0</v>
      </c>
      <c r="EP283" s="388"/>
      <c r="EQ283" s="387"/>
      <c r="ER283" s="387">
        <f t="shared" si="2966"/>
        <v>0</v>
      </c>
      <c r="ES283" s="387">
        <f t="shared" si="2967"/>
        <v>0</v>
      </c>
      <c r="ET283" s="388">
        <v>0.36319999999999997</v>
      </c>
      <c r="EU283" s="389">
        <f t="shared" si="2968"/>
        <v>0</v>
      </c>
      <c r="EV283" s="390">
        <f t="shared" si="2969"/>
        <v>0</v>
      </c>
      <c r="EW283" s="391"/>
      <c r="EX283" s="384">
        <v>6.0</v>
      </c>
      <c r="EY283" s="385" t="s">
        <v>184</v>
      </c>
      <c r="EZ283" s="386" t="s">
        <v>132</v>
      </c>
      <c r="FA283" s="386" t="s">
        <v>132</v>
      </c>
      <c r="FB283" s="387" t="str">
        <f>ADHK!FB283</f>
        <v/>
      </c>
      <c r="FC283" s="387"/>
      <c r="FD283" s="387">
        <f t="shared" si="2970"/>
        <v>0</v>
      </c>
      <c r="FE283" s="388"/>
      <c r="FF283" s="387">
        <f t="shared" si="2971"/>
        <v>0</v>
      </c>
      <c r="FG283" s="388"/>
      <c r="FH283" s="387"/>
      <c r="FI283" s="387">
        <f t="shared" si="2972"/>
        <v>0</v>
      </c>
      <c r="FJ283" s="387">
        <f t="shared" si="2973"/>
        <v>0</v>
      </c>
      <c r="FK283" s="388">
        <v>0.36319999999999997</v>
      </c>
      <c r="FL283" s="389">
        <f t="shared" si="2974"/>
        <v>0</v>
      </c>
      <c r="FM283" s="390">
        <f t="shared" si="2975"/>
        <v>0</v>
      </c>
      <c r="FN283" s="391"/>
      <c r="FO283" s="384">
        <v>6.0</v>
      </c>
      <c r="FP283" s="385" t="s">
        <v>184</v>
      </c>
      <c r="FQ283" s="386" t="s">
        <v>132</v>
      </c>
      <c r="FR283" s="386" t="s">
        <v>132</v>
      </c>
      <c r="FS283" s="387" t="str">
        <f>ADHK!FS283</f>
        <v/>
      </c>
      <c r="FT283" s="387"/>
      <c r="FU283" s="387">
        <f t="shared" si="2976"/>
        <v>0</v>
      </c>
      <c r="FV283" s="388"/>
      <c r="FW283" s="387">
        <f t="shared" si="2977"/>
        <v>0</v>
      </c>
      <c r="FX283" s="388"/>
      <c r="FY283" s="387"/>
      <c r="FZ283" s="387">
        <f t="shared" si="2978"/>
        <v>0</v>
      </c>
      <c r="GA283" s="387">
        <f t="shared" si="2979"/>
        <v>0</v>
      </c>
      <c r="GB283" s="388">
        <v>0.36319999999999997</v>
      </c>
      <c r="GC283" s="389">
        <f t="shared" si="2980"/>
        <v>0</v>
      </c>
      <c r="GD283" s="390">
        <f t="shared" si="2981"/>
        <v>0</v>
      </c>
      <c r="GE283" s="391"/>
      <c r="GF283" s="384">
        <v>6.0</v>
      </c>
      <c r="GG283" s="385" t="s">
        <v>184</v>
      </c>
      <c r="GH283" s="386" t="s">
        <v>132</v>
      </c>
      <c r="GI283" s="386" t="s">
        <v>132</v>
      </c>
      <c r="GJ283" s="387" t="str">
        <f>ADHK!GJ283</f>
        <v/>
      </c>
      <c r="GK283" s="387"/>
      <c r="GL283" s="387">
        <f t="shared" si="2982"/>
        <v>0</v>
      </c>
      <c r="GM283" s="388"/>
      <c r="GN283" s="387">
        <f t="shared" si="2983"/>
        <v>0</v>
      </c>
      <c r="GO283" s="388"/>
      <c r="GP283" s="387"/>
      <c r="GQ283" s="387">
        <f t="shared" si="2984"/>
        <v>0</v>
      </c>
      <c r="GR283" s="387">
        <f t="shared" si="2985"/>
        <v>0</v>
      </c>
      <c r="GS283" s="388">
        <v>0.36319999999999997</v>
      </c>
      <c r="GT283" s="389">
        <f t="shared" si="2986"/>
        <v>0</v>
      </c>
      <c r="GU283" s="390">
        <f t="shared" si="2987"/>
        <v>0</v>
      </c>
      <c r="GV283" s="391"/>
      <c r="GW283" s="384">
        <v>6.0</v>
      </c>
      <c r="GX283" s="385" t="s">
        <v>184</v>
      </c>
      <c r="GY283" s="386" t="s">
        <v>132</v>
      </c>
      <c r="GZ283" s="386" t="s">
        <v>132</v>
      </c>
      <c r="HA283" s="387" t="str">
        <f>ADHK!HA283</f>
        <v/>
      </c>
      <c r="HB283" s="387"/>
      <c r="HC283" s="387">
        <f t="shared" si="2988"/>
        <v>0</v>
      </c>
      <c r="HD283" s="388"/>
      <c r="HE283" s="387">
        <f t="shared" si="2989"/>
        <v>0</v>
      </c>
      <c r="HF283" s="388"/>
      <c r="HG283" s="387"/>
      <c r="HH283" s="387">
        <f t="shared" si="2990"/>
        <v>0</v>
      </c>
      <c r="HI283" s="387">
        <f t="shared" si="2991"/>
        <v>0</v>
      </c>
      <c r="HJ283" s="388">
        <v>0.36319999999999997</v>
      </c>
      <c r="HK283" s="389">
        <f t="shared" si="2992"/>
        <v>0</v>
      </c>
      <c r="HL283" s="390">
        <f t="shared" si="2993"/>
        <v>0</v>
      </c>
      <c r="HM283" s="391"/>
      <c r="HN283" s="384">
        <v>6.0</v>
      </c>
      <c r="HO283" s="385" t="s">
        <v>184</v>
      </c>
      <c r="HP283" s="386" t="s">
        <v>132</v>
      </c>
      <c r="HQ283" s="386" t="s">
        <v>132</v>
      </c>
      <c r="HR283" s="387" t="str">
        <f>ADHK!HR283</f>
        <v/>
      </c>
      <c r="HS283" s="387"/>
      <c r="HT283" s="387">
        <f t="shared" si="2994"/>
        <v>0</v>
      </c>
      <c r="HU283" s="388"/>
      <c r="HV283" s="387">
        <f t="shared" si="2995"/>
        <v>0</v>
      </c>
      <c r="HW283" s="388"/>
      <c r="HX283" s="387"/>
      <c r="HY283" s="387">
        <f t="shared" si="2996"/>
        <v>0</v>
      </c>
      <c r="HZ283" s="387">
        <f t="shared" si="2997"/>
        <v>0</v>
      </c>
      <c r="IA283" s="388">
        <v>0.36319999999999997</v>
      </c>
      <c r="IB283" s="389">
        <f t="shared" si="2998"/>
        <v>0</v>
      </c>
      <c r="IC283" s="390">
        <f t="shared" si="2999"/>
        <v>0</v>
      </c>
      <c r="ID283" s="391"/>
      <c r="IE283" s="384">
        <v>6.0</v>
      </c>
      <c r="IF283" s="385" t="s">
        <v>184</v>
      </c>
      <c r="IG283" s="386" t="s">
        <v>132</v>
      </c>
      <c r="IH283" s="386" t="s">
        <v>132</v>
      </c>
      <c r="II283" s="387" t="str">
        <f>ADHK!II283</f>
        <v/>
      </c>
      <c r="IJ283" s="387"/>
      <c r="IK283" s="387">
        <f t="shared" si="3000"/>
        <v>0</v>
      </c>
      <c r="IL283" s="388"/>
      <c r="IM283" s="387">
        <f t="shared" si="3001"/>
        <v>0</v>
      </c>
      <c r="IN283" s="388"/>
      <c r="IO283" s="387"/>
      <c r="IP283" s="387">
        <f t="shared" si="3002"/>
        <v>0</v>
      </c>
      <c r="IQ283" s="387">
        <f t="shared" si="3003"/>
        <v>0</v>
      </c>
      <c r="IR283" s="388">
        <v>0.36319999999999997</v>
      </c>
      <c r="IS283" s="389">
        <f t="shared" si="3004"/>
        <v>0</v>
      </c>
      <c r="IT283" s="390">
        <f t="shared" si="3005"/>
        <v>0</v>
      </c>
      <c r="IU283" s="391"/>
      <c r="IV283" s="384">
        <v>6.0</v>
      </c>
      <c r="IW283" s="385" t="s">
        <v>184</v>
      </c>
      <c r="IX283" s="386" t="s">
        <v>132</v>
      </c>
      <c r="IY283" s="386" t="s">
        <v>132</v>
      </c>
      <c r="IZ283" s="387" t="str">
        <f>ADHK!IZ283</f>
        <v/>
      </c>
      <c r="JA283" s="387"/>
      <c r="JB283" s="387">
        <f t="shared" si="3006"/>
        <v>0</v>
      </c>
      <c r="JC283" s="388"/>
      <c r="JD283" s="387">
        <f t="shared" si="3007"/>
        <v>0</v>
      </c>
      <c r="JE283" s="388"/>
      <c r="JF283" s="387"/>
      <c r="JG283" s="387">
        <f t="shared" si="3008"/>
        <v>0</v>
      </c>
      <c r="JH283" s="387">
        <f t="shared" si="3009"/>
        <v>0</v>
      </c>
      <c r="JI283" s="388">
        <v>0.36319999999999997</v>
      </c>
      <c r="JJ283" s="389">
        <f t="shared" si="3010"/>
        <v>0</v>
      </c>
      <c r="JK283" s="390">
        <f t="shared" si="3011"/>
        <v>0</v>
      </c>
      <c r="JL283" s="391"/>
      <c r="JM283" s="384">
        <v>6.0</v>
      </c>
      <c r="JN283" s="385" t="s">
        <v>184</v>
      </c>
      <c r="JO283" s="386" t="s">
        <v>132</v>
      </c>
      <c r="JP283" s="386" t="s">
        <v>132</v>
      </c>
      <c r="JQ283" s="387" t="str">
        <f>ADHK!JQ283</f>
        <v/>
      </c>
      <c r="JR283" s="387"/>
      <c r="JS283" s="387">
        <f t="shared" si="3012"/>
        <v>0</v>
      </c>
      <c r="JT283" s="388"/>
      <c r="JU283" s="387">
        <f t="shared" si="3013"/>
        <v>0</v>
      </c>
      <c r="JV283" s="388"/>
      <c r="JW283" s="387"/>
      <c r="JX283" s="387">
        <f t="shared" si="3014"/>
        <v>0</v>
      </c>
      <c r="JY283" s="387">
        <f t="shared" si="3015"/>
        <v>0</v>
      </c>
      <c r="JZ283" s="388">
        <v>0.36319999999999997</v>
      </c>
      <c r="KA283" s="389">
        <f t="shared" si="3016"/>
        <v>0</v>
      </c>
      <c r="KB283" s="390">
        <f t="shared" si="3017"/>
        <v>0</v>
      </c>
      <c r="KC283" s="391"/>
      <c r="KD283" s="384">
        <v>6.0</v>
      </c>
      <c r="KE283" s="385" t="s">
        <v>184</v>
      </c>
      <c r="KF283" s="386" t="s">
        <v>132</v>
      </c>
      <c r="KG283" s="386" t="s">
        <v>132</v>
      </c>
      <c r="KH283" s="387" t="str">
        <f>ADHK!KH283</f>
        <v/>
      </c>
      <c r="KI283" s="387"/>
      <c r="KJ283" s="387">
        <f t="shared" si="3018"/>
        <v>0</v>
      </c>
      <c r="KK283" s="388"/>
      <c r="KL283" s="387">
        <f t="shared" si="3019"/>
        <v>0</v>
      </c>
      <c r="KM283" s="388"/>
      <c r="KN283" s="387"/>
      <c r="KO283" s="387">
        <f t="shared" si="3020"/>
        <v>0</v>
      </c>
      <c r="KP283" s="387">
        <f t="shared" si="3021"/>
        <v>0</v>
      </c>
      <c r="KQ283" s="388">
        <v>0.36319999999999997</v>
      </c>
      <c r="KR283" s="389">
        <f t="shared" si="3022"/>
        <v>0</v>
      </c>
      <c r="KS283" s="390">
        <f t="shared" si="3023"/>
        <v>0</v>
      </c>
      <c r="KT283" s="391"/>
      <c r="KU283" s="392"/>
    </row>
    <row r="284" ht="15.75" customHeight="1">
      <c r="A284" s="384">
        <v>7.0</v>
      </c>
      <c r="B284" s="385" t="s">
        <v>185</v>
      </c>
      <c r="C284" s="386" t="s">
        <v>132</v>
      </c>
      <c r="D284" s="386" t="s">
        <v>132</v>
      </c>
      <c r="E284" s="387" t="str">
        <f>ADHK!E284</f>
        <v/>
      </c>
      <c r="F284" s="387" t="str">
        <f>ADHK!F284</f>
        <v/>
      </c>
      <c r="G284" s="387">
        <f t="shared" si="2916"/>
        <v>0</v>
      </c>
      <c r="H284" s="388"/>
      <c r="I284" s="387">
        <f t="shared" si="2917"/>
        <v>0</v>
      </c>
      <c r="J284" s="388"/>
      <c r="K284" s="387"/>
      <c r="L284" s="387">
        <f t="shared" si="2918"/>
        <v>0</v>
      </c>
      <c r="M284" s="387">
        <f t="shared" si="2919"/>
        <v>0</v>
      </c>
      <c r="N284" s="388">
        <v>0.36319999999999997</v>
      </c>
      <c r="O284" s="389">
        <f t="shared" si="2920"/>
        <v>0</v>
      </c>
      <c r="P284" s="390">
        <f t="shared" si="2921"/>
        <v>0</v>
      </c>
      <c r="Q284" s="391"/>
      <c r="R284" s="384">
        <v>7.0</v>
      </c>
      <c r="S284" s="385" t="s">
        <v>185</v>
      </c>
      <c r="T284" s="386" t="s">
        <v>132</v>
      </c>
      <c r="U284" s="386" t="s">
        <v>132</v>
      </c>
      <c r="V284" s="387" t="str">
        <f>ADHK!V284</f>
        <v/>
      </c>
      <c r="W284" s="387"/>
      <c r="X284" s="387">
        <f t="shared" si="2922"/>
        <v>0</v>
      </c>
      <c r="Y284" s="388"/>
      <c r="Z284" s="387">
        <f t="shared" si="2923"/>
        <v>0</v>
      </c>
      <c r="AA284" s="388"/>
      <c r="AB284" s="387"/>
      <c r="AC284" s="387">
        <f t="shared" si="2924"/>
        <v>0</v>
      </c>
      <c r="AD284" s="387">
        <f t="shared" si="2925"/>
        <v>0</v>
      </c>
      <c r="AE284" s="388">
        <v>0.36319999999999997</v>
      </c>
      <c r="AF284" s="389">
        <f t="shared" si="2926"/>
        <v>0</v>
      </c>
      <c r="AG284" s="390">
        <f t="shared" si="2927"/>
        <v>0</v>
      </c>
      <c r="AH284" s="391"/>
      <c r="AI284" s="384">
        <v>7.0</v>
      </c>
      <c r="AJ284" s="385" t="s">
        <v>185</v>
      </c>
      <c r="AK284" s="386" t="s">
        <v>132</v>
      </c>
      <c r="AL284" s="386" t="s">
        <v>132</v>
      </c>
      <c r="AM284" s="387" t="str">
        <f>ADHK!AM284</f>
        <v/>
      </c>
      <c r="AN284" s="387"/>
      <c r="AO284" s="387">
        <f t="shared" si="2928"/>
        <v>0</v>
      </c>
      <c r="AP284" s="388"/>
      <c r="AQ284" s="387">
        <f t="shared" si="2929"/>
        <v>0</v>
      </c>
      <c r="AR284" s="388"/>
      <c r="AS284" s="387"/>
      <c r="AT284" s="387">
        <f t="shared" si="2930"/>
        <v>0</v>
      </c>
      <c r="AU284" s="387">
        <f t="shared" si="2931"/>
        <v>0</v>
      </c>
      <c r="AV284" s="388">
        <v>0.36319999999999997</v>
      </c>
      <c r="AW284" s="389">
        <f t="shared" si="2932"/>
        <v>0</v>
      </c>
      <c r="AX284" s="390">
        <f t="shared" si="2933"/>
        <v>0</v>
      </c>
      <c r="AY284" s="391"/>
      <c r="AZ284" s="384">
        <v>7.0</v>
      </c>
      <c r="BA284" s="385" t="s">
        <v>185</v>
      </c>
      <c r="BB284" s="386" t="s">
        <v>132</v>
      </c>
      <c r="BC284" s="386" t="s">
        <v>132</v>
      </c>
      <c r="BD284" s="387" t="str">
        <f>ADHK!BD284</f>
        <v/>
      </c>
      <c r="BE284" s="387"/>
      <c r="BF284" s="387">
        <f t="shared" si="2934"/>
        <v>0</v>
      </c>
      <c r="BG284" s="388"/>
      <c r="BH284" s="387">
        <f t="shared" si="2935"/>
        <v>0</v>
      </c>
      <c r="BI284" s="388"/>
      <c r="BJ284" s="387"/>
      <c r="BK284" s="387">
        <f t="shared" si="2936"/>
        <v>0</v>
      </c>
      <c r="BL284" s="387">
        <f t="shared" si="2937"/>
        <v>0</v>
      </c>
      <c r="BM284" s="388">
        <v>0.36319999999999997</v>
      </c>
      <c r="BN284" s="389">
        <f t="shared" si="2938"/>
        <v>0</v>
      </c>
      <c r="BO284" s="390">
        <f t="shared" si="2939"/>
        <v>0</v>
      </c>
      <c r="BP284" s="391"/>
      <c r="BQ284" s="384">
        <v>7.0</v>
      </c>
      <c r="BR284" s="385" t="s">
        <v>185</v>
      </c>
      <c r="BS284" s="386" t="s">
        <v>132</v>
      </c>
      <c r="BT284" s="386" t="s">
        <v>132</v>
      </c>
      <c r="BU284" s="387" t="str">
        <f>ADHK!BU284</f>
        <v/>
      </c>
      <c r="BV284" s="387"/>
      <c r="BW284" s="387">
        <f t="shared" si="2940"/>
        <v>0</v>
      </c>
      <c r="BX284" s="388"/>
      <c r="BY284" s="387">
        <f t="shared" si="2941"/>
        <v>0</v>
      </c>
      <c r="BZ284" s="388"/>
      <c r="CA284" s="387"/>
      <c r="CB284" s="387">
        <f t="shared" si="2942"/>
        <v>0</v>
      </c>
      <c r="CC284" s="387">
        <f t="shared" si="2943"/>
        <v>0</v>
      </c>
      <c r="CD284" s="388">
        <v>0.36319999999999997</v>
      </c>
      <c r="CE284" s="389">
        <f t="shared" si="2944"/>
        <v>0</v>
      </c>
      <c r="CF284" s="390">
        <f t="shared" si="2945"/>
        <v>0</v>
      </c>
      <c r="CG284" s="391"/>
      <c r="CH284" s="384">
        <v>7.0</v>
      </c>
      <c r="CI284" s="385" t="s">
        <v>185</v>
      </c>
      <c r="CJ284" s="386" t="s">
        <v>132</v>
      </c>
      <c r="CK284" s="386" t="s">
        <v>132</v>
      </c>
      <c r="CL284" s="387" t="str">
        <f>ADHK!CL284</f>
        <v/>
      </c>
      <c r="CM284" s="387"/>
      <c r="CN284" s="387">
        <f t="shared" si="2946"/>
        <v>0</v>
      </c>
      <c r="CO284" s="388"/>
      <c r="CP284" s="387">
        <f t="shared" si="2947"/>
        <v>0</v>
      </c>
      <c r="CQ284" s="388"/>
      <c r="CR284" s="387"/>
      <c r="CS284" s="387">
        <f t="shared" si="2948"/>
        <v>0</v>
      </c>
      <c r="CT284" s="387">
        <f t="shared" si="2949"/>
        <v>0</v>
      </c>
      <c r="CU284" s="388">
        <v>0.36319999999999997</v>
      </c>
      <c r="CV284" s="389">
        <f t="shared" si="2950"/>
        <v>0</v>
      </c>
      <c r="CW284" s="390">
        <f t="shared" si="2951"/>
        <v>0</v>
      </c>
      <c r="CX284" s="391"/>
      <c r="CY284" s="384">
        <v>7.0</v>
      </c>
      <c r="CZ284" s="385" t="s">
        <v>185</v>
      </c>
      <c r="DA284" s="386" t="s">
        <v>132</v>
      </c>
      <c r="DB284" s="386" t="s">
        <v>132</v>
      </c>
      <c r="DC284" s="387" t="str">
        <f>ADHK!DC284</f>
        <v/>
      </c>
      <c r="DD284" s="387"/>
      <c r="DE284" s="387">
        <f t="shared" si="2952"/>
        <v>0</v>
      </c>
      <c r="DF284" s="388"/>
      <c r="DG284" s="387">
        <f t="shared" si="2953"/>
        <v>0</v>
      </c>
      <c r="DH284" s="388"/>
      <c r="DI284" s="387"/>
      <c r="DJ284" s="387">
        <f t="shared" si="2954"/>
        <v>0</v>
      </c>
      <c r="DK284" s="387">
        <f t="shared" si="2955"/>
        <v>0</v>
      </c>
      <c r="DL284" s="388">
        <v>0.36319999999999997</v>
      </c>
      <c r="DM284" s="389">
        <f t="shared" si="2956"/>
        <v>0</v>
      </c>
      <c r="DN284" s="390">
        <f t="shared" si="2957"/>
        <v>0</v>
      </c>
      <c r="DO284" s="391"/>
      <c r="DP284" s="384">
        <v>7.0</v>
      </c>
      <c r="DQ284" s="385" t="s">
        <v>185</v>
      </c>
      <c r="DR284" s="386" t="s">
        <v>132</v>
      </c>
      <c r="DS284" s="386" t="s">
        <v>132</v>
      </c>
      <c r="DT284" s="387" t="str">
        <f>ADHK!DT284</f>
        <v/>
      </c>
      <c r="DU284" s="387"/>
      <c r="DV284" s="387">
        <f t="shared" si="2958"/>
        <v>0</v>
      </c>
      <c r="DW284" s="388"/>
      <c r="DX284" s="387">
        <f t="shared" si="2959"/>
        <v>0</v>
      </c>
      <c r="DY284" s="388"/>
      <c r="DZ284" s="387"/>
      <c r="EA284" s="387">
        <f t="shared" si="2960"/>
        <v>0</v>
      </c>
      <c r="EB284" s="387">
        <f t="shared" si="2961"/>
        <v>0</v>
      </c>
      <c r="EC284" s="388">
        <v>0.36319999999999997</v>
      </c>
      <c r="ED284" s="389">
        <f t="shared" si="2962"/>
        <v>0</v>
      </c>
      <c r="EE284" s="390">
        <f t="shared" si="2963"/>
        <v>0</v>
      </c>
      <c r="EF284" s="391"/>
      <c r="EG284" s="384">
        <v>7.0</v>
      </c>
      <c r="EH284" s="385" t="s">
        <v>185</v>
      </c>
      <c r="EI284" s="386" t="s">
        <v>132</v>
      </c>
      <c r="EJ284" s="386" t="s">
        <v>132</v>
      </c>
      <c r="EK284" s="387" t="str">
        <f>ADHK!EK284</f>
        <v/>
      </c>
      <c r="EL284" s="387"/>
      <c r="EM284" s="387">
        <f t="shared" si="2964"/>
        <v>0</v>
      </c>
      <c r="EN284" s="388"/>
      <c r="EO284" s="387">
        <f t="shared" si="2965"/>
        <v>0</v>
      </c>
      <c r="EP284" s="388"/>
      <c r="EQ284" s="387"/>
      <c r="ER284" s="387">
        <f t="shared" si="2966"/>
        <v>0</v>
      </c>
      <c r="ES284" s="387">
        <f t="shared" si="2967"/>
        <v>0</v>
      </c>
      <c r="ET284" s="388">
        <v>0.36319999999999997</v>
      </c>
      <c r="EU284" s="389">
        <f t="shared" si="2968"/>
        <v>0</v>
      </c>
      <c r="EV284" s="390">
        <f t="shared" si="2969"/>
        <v>0</v>
      </c>
      <c r="EW284" s="391"/>
      <c r="EX284" s="384">
        <v>7.0</v>
      </c>
      <c r="EY284" s="385" t="s">
        <v>185</v>
      </c>
      <c r="EZ284" s="386" t="s">
        <v>132</v>
      </c>
      <c r="FA284" s="386" t="s">
        <v>132</v>
      </c>
      <c r="FB284" s="387" t="str">
        <f>ADHK!FB284</f>
        <v/>
      </c>
      <c r="FC284" s="387"/>
      <c r="FD284" s="387">
        <f t="shared" si="2970"/>
        <v>0</v>
      </c>
      <c r="FE284" s="388"/>
      <c r="FF284" s="387">
        <f t="shared" si="2971"/>
        <v>0</v>
      </c>
      <c r="FG284" s="388"/>
      <c r="FH284" s="387"/>
      <c r="FI284" s="387">
        <f t="shared" si="2972"/>
        <v>0</v>
      </c>
      <c r="FJ284" s="387">
        <f t="shared" si="2973"/>
        <v>0</v>
      </c>
      <c r="FK284" s="388">
        <v>0.36319999999999997</v>
      </c>
      <c r="FL284" s="389">
        <f t="shared" si="2974"/>
        <v>0</v>
      </c>
      <c r="FM284" s="390">
        <f t="shared" si="2975"/>
        <v>0</v>
      </c>
      <c r="FN284" s="391"/>
      <c r="FO284" s="384">
        <v>7.0</v>
      </c>
      <c r="FP284" s="385" t="s">
        <v>185</v>
      </c>
      <c r="FQ284" s="386" t="s">
        <v>132</v>
      </c>
      <c r="FR284" s="386" t="s">
        <v>132</v>
      </c>
      <c r="FS284" s="387" t="str">
        <f>ADHK!FS284</f>
        <v/>
      </c>
      <c r="FT284" s="387"/>
      <c r="FU284" s="387">
        <f t="shared" si="2976"/>
        <v>0</v>
      </c>
      <c r="FV284" s="388"/>
      <c r="FW284" s="387">
        <f t="shared" si="2977"/>
        <v>0</v>
      </c>
      <c r="FX284" s="388"/>
      <c r="FY284" s="387"/>
      <c r="FZ284" s="387">
        <f t="shared" si="2978"/>
        <v>0</v>
      </c>
      <c r="GA284" s="387">
        <f t="shared" si="2979"/>
        <v>0</v>
      </c>
      <c r="GB284" s="388">
        <v>0.36319999999999997</v>
      </c>
      <c r="GC284" s="389">
        <f t="shared" si="2980"/>
        <v>0</v>
      </c>
      <c r="GD284" s="390">
        <f t="shared" si="2981"/>
        <v>0</v>
      </c>
      <c r="GE284" s="391"/>
      <c r="GF284" s="384">
        <v>7.0</v>
      </c>
      <c r="GG284" s="385" t="s">
        <v>185</v>
      </c>
      <c r="GH284" s="386" t="s">
        <v>132</v>
      </c>
      <c r="GI284" s="386" t="s">
        <v>132</v>
      </c>
      <c r="GJ284" s="387" t="str">
        <f>ADHK!GJ284</f>
        <v/>
      </c>
      <c r="GK284" s="387"/>
      <c r="GL284" s="387">
        <f t="shared" si="2982"/>
        <v>0</v>
      </c>
      <c r="GM284" s="388"/>
      <c r="GN284" s="387">
        <f t="shared" si="2983"/>
        <v>0</v>
      </c>
      <c r="GO284" s="388"/>
      <c r="GP284" s="387"/>
      <c r="GQ284" s="387">
        <f t="shared" si="2984"/>
        <v>0</v>
      </c>
      <c r="GR284" s="387">
        <f t="shared" si="2985"/>
        <v>0</v>
      </c>
      <c r="GS284" s="388">
        <v>0.36319999999999997</v>
      </c>
      <c r="GT284" s="389">
        <f t="shared" si="2986"/>
        <v>0</v>
      </c>
      <c r="GU284" s="390">
        <f t="shared" si="2987"/>
        <v>0</v>
      </c>
      <c r="GV284" s="391"/>
      <c r="GW284" s="384">
        <v>7.0</v>
      </c>
      <c r="GX284" s="385" t="s">
        <v>185</v>
      </c>
      <c r="GY284" s="386" t="s">
        <v>132</v>
      </c>
      <c r="GZ284" s="386" t="s">
        <v>132</v>
      </c>
      <c r="HA284" s="387" t="str">
        <f>ADHK!HA284</f>
        <v/>
      </c>
      <c r="HB284" s="387"/>
      <c r="HC284" s="387">
        <f t="shared" si="2988"/>
        <v>0</v>
      </c>
      <c r="HD284" s="388"/>
      <c r="HE284" s="387">
        <f t="shared" si="2989"/>
        <v>0</v>
      </c>
      <c r="HF284" s="388"/>
      <c r="HG284" s="387"/>
      <c r="HH284" s="387">
        <f t="shared" si="2990"/>
        <v>0</v>
      </c>
      <c r="HI284" s="387">
        <f t="shared" si="2991"/>
        <v>0</v>
      </c>
      <c r="HJ284" s="388">
        <v>0.36319999999999997</v>
      </c>
      <c r="HK284" s="389">
        <f t="shared" si="2992"/>
        <v>0</v>
      </c>
      <c r="HL284" s="390">
        <f t="shared" si="2993"/>
        <v>0</v>
      </c>
      <c r="HM284" s="391"/>
      <c r="HN284" s="384">
        <v>7.0</v>
      </c>
      <c r="HO284" s="385" t="s">
        <v>185</v>
      </c>
      <c r="HP284" s="386" t="s">
        <v>132</v>
      </c>
      <c r="HQ284" s="386" t="s">
        <v>132</v>
      </c>
      <c r="HR284" s="387" t="str">
        <f>ADHK!HR284</f>
        <v/>
      </c>
      <c r="HS284" s="387"/>
      <c r="HT284" s="387">
        <f t="shared" si="2994"/>
        <v>0</v>
      </c>
      <c r="HU284" s="388"/>
      <c r="HV284" s="387">
        <f t="shared" si="2995"/>
        <v>0</v>
      </c>
      <c r="HW284" s="388"/>
      <c r="HX284" s="387"/>
      <c r="HY284" s="387">
        <f t="shared" si="2996"/>
        <v>0</v>
      </c>
      <c r="HZ284" s="387">
        <f t="shared" si="2997"/>
        <v>0</v>
      </c>
      <c r="IA284" s="388">
        <v>0.36319999999999997</v>
      </c>
      <c r="IB284" s="389">
        <f t="shared" si="2998"/>
        <v>0</v>
      </c>
      <c r="IC284" s="390">
        <f t="shared" si="2999"/>
        <v>0</v>
      </c>
      <c r="ID284" s="391"/>
      <c r="IE284" s="384">
        <v>7.0</v>
      </c>
      <c r="IF284" s="385" t="s">
        <v>185</v>
      </c>
      <c r="IG284" s="386" t="s">
        <v>132</v>
      </c>
      <c r="IH284" s="386" t="s">
        <v>132</v>
      </c>
      <c r="II284" s="387" t="str">
        <f>ADHK!II284</f>
        <v/>
      </c>
      <c r="IJ284" s="387"/>
      <c r="IK284" s="387">
        <f t="shared" si="3000"/>
        <v>0</v>
      </c>
      <c r="IL284" s="388"/>
      <c r="IM284" s="387">
        <f t="shared" si="3001"/>
        <v>0</v>
      </c>
      <c r="IN284" s="388"/>
      <c r="IO284" s="387"/>
      <c r="IP284" s="387">
        <f t="shared" si="3002"/>
        <v>0</v>
      </c>
      <c r="IQ284" s="387">
        <f t="shared" si="3003"/>
        <v>0</v>
      </c>
      <c r="IR284" s="388">
        <v>0.36319999999999997</v>
      </c>
      <c r="IS284" s="389">
        <f t="shared" si="3004"/>
        <v>0</v>
      </c>
      <c r="IT284" s="390">
        <f t="shared" si="3005"/>
        <v>0</v>
      </c>
      <c r="IU284" s="391"/>
      <c r="IV284" s="384">
        <v>7.0</v>
      </c>
      <c r="IW284" s="385" t="s">
        <v>185</v>
      </c>
      <c r="IX284" s="386" t="s">
        <v>132</v>
      </c>
      <c r="IY284" s="386" t="s">
        <v>132</v>
      </c>
      <c r="IZ284" s="387" t="str">
        <f>ADHK!IZ284</f>
        <v/>
      </c>
      <c r="JA284" s="387"/>
      <c r="JB284" s="387">
        <f t="shared" si="3006"/>
        <v>0</v>
      </c>
      <c r="JC284" s="388"/>
      <c r="JD284" s="387">
        <f t="shared" si="3007"/>
        <v>0</v>
      </c>
      <c r="JE284" s="388"/>
      <c r="JF284" s="387"/>
      <c r="JG284" s="387">
        <f t="shared" si="3008"/>
        <v>0</v>
      </c>
      <c r="JH284" s="387">
        <f t="shared" si="3009"/>
        <v>0</v>
      </c>
      <c r="JI284" s="388">
        <v>0.36319999999999997</v>
      </c>
      <c r="JJ284" s="389">
        <f t="shared" si="3010"/>
        <v>0</v>
      </c>
      <c r="JK284" s="390">
        <f t="shared" si="3011"/>
        <v>0</v>
      </c>
      <c r="JL284" s="391"/>
      <c r="JM284" s="384">
        <v>7.0</v>
      </c>
      <c r="JN284" s="385" t="s">
        <v>185</v>
      </c>
      <c r="JO284" s="386" t="s">
        <v>132</v>
      </c>
      <c r="JP284" s="386" t="s">
        <v>132</v>
      </c>
      <c r="JQ284" s="387" t="str">
        <f>ADHK!JQ284</f>
        <v/>
      </c>
      <c r="JR284" s="387"/>
      <c r="JS284" s="387">
        <f t="shared" si="3012"/>
        <v>0</v>
      </c>
      <c r="JT284" s="388"/>
      <c r="JU284" s="387">
        <f t="shared" si="3013"/>
        <v>0</v>
      </c>
      <c r="JV284" s="388"/>
      <c r="JW284" s="387"/>
      <c r="JX284" s="387">
        <f t="shared" si="3014"/>
        <v>0</v>
      </c>
      <c r="JY284" s="387">
        <f t="shared" si="3015"/>
        <v>0</v>
      </c>
      <c r="JZ284" s="388">
        <v>0.36319999999999997</v>
      </c>
      <c r="KA284" s="389">
        <f t="shared" si="3016"/>
        <v>0</v>
      </c>
      <c r="KB284" s="390">
        <f t="shared" si="3017"/>
        <v>0</v>
      </c>
      <c r="KC284" s="391"/>
      <c r="KD284" s="384">
        <v>7.0</v>
      </c>
      <c r="KE284" s="385" t="s">
        <v>185</v>
      </c>
      <c r="KF284" s="386" t="s">
        <v>132</v>
      </c>
      <c r="KG284" s="386" t="s">
        <v>132</v>
      </c>
      <c r="KH284" s="387" t="str">
        <f>ADHK!KH284</f>
        <v/>
      </c>
      <c r="KI284" s="387"/>
      <c r="KJ284" s="387">
        <f t="shared" si="3018"/>
        <v>0</v>
      </c>
      <c r="KK284" s="388"/>
      <c r="KL284" s="387">
        <f t="shared" si="3019"/>
        <v>0</v>
      </c>
      <c r="KM284" s="388"/>
      <c r="KN284" s="387"/>
      <c r="KO284" s="387">
        <f t="shared" si="3020"/>
        <v>0</v>
      </c>
      <c r="KP284" s="387">
        <f t="shared" si="3021"/>
        <v>0</v>
      </c>
      <c r="KQ284" s="388">
        <v>0.36319999999999997</v>
      </c>
      <c r="KR284" s="389">
        <f t="shared" si="3022"/>
        <v>0</v>
      </c>
      <c r="KS284" s="390">
        <f t="shared" si="3023"/>
        <v>0</v>
      </c>
      <c r="KT284" s="391"/>
      <c r="KU284" s="392"/>
    </row>
    <row r="285" ht="15.75" customHeight="1">
      <c r="A285" s="384">
        <v>8.0</v>
      </c>
      <c r="B285" s="385" t="s">
        <v>186</v>
      </c>
      <c r="C285" s="386" t="s">
        <v>132</v>
      </c>
      <c r="D285" s="386" t="s">
        <v>132</v>
      </c>
      <c r="E285" s="387" t="str">
        <f>ADHK!E285</f>
        <v/>
      </c>
      <c r="F285" s="387" t="str">
        <f>ADHK!F285</f>
        <v/>
      </c>
      <c r="G285" s="387">
        <f t="shared" si="2916"/>
        <v>0</v>
      </c>
      <c r="H285" s="388"/>
      <c r="I285" s="387">
        <f t="shared" si="2917"/>
        <v>0</v>
      </c>
      <c r="J285" s="388"/>
      <c r="K285" s="387"/>
      <c r="L285" s="387">
        <f t="shared" si="2918"/>
        <v>0</v>
      </c>
      <c r="M285" s="387">
        <f t="shared" si="2919"/>
        <v>0</v>
      </c>
      <c r="N285" s="388">
        <v>0.36319999999999997</v>
      </c>
      <c r="O285" s="389">
        <f t="shared" si="2920"/>
        <v>0</v>
      </c>
      <c r="P285" s="390">
        <f t="shared" si="2921"/>
        <v>0</v>
      </c>
      <c r="Q285" s="391"/>
      <c r="R285" s="384">
        <v>8.0</v>
      </c>
      <c r="S285" s="385" t="s">
        <v>186</v>
      </c>
      <c r="T285" s="386" t="s">
        <v>132</v>
      </c>
      <c r="U285" s="386" t="s">
        <v>132</v>
      </c>
      <c r="V285" s="387" t="str">
        <f>ADHK!V285</f>
        <v/>
      </c>
      <c r="W285" s="387"/>
      <c r="X285" s="387">
        <f t="shared" si="2922"/>
        <v>0</v>
      </c>
      <c r="Y285" s="388"/>
      <c r="Z285" s="387">
        <f t="shared" si="2923"/>
        <v>0</v>
      </c>
      <c r="AA285" s="388"/>
      <c r="AB285" s="387"/>
      <c r="AC285" s="387">
        <f t="shared" si="2924"/>
        <v>0</v>
      </c>
      <c r="AD285" s="387">
        <f t="shared" si="2925"/>
        <v>0</v>
      </c>
      <c r="AE285" s="388">
        <v>0.36319999999999997</v>
      </c>
      <c r="AF285" s="389">
        <f t="shared" si="2926"/>
        <v>0</v>
      </c>
      <c r="AG285" s="390">
        <f t="shared" si="2927"/>
        <v>0</v>
      </c>
      <c r="AH285" s="391"/>
      <c r="AI285" s="384">
        <v>8.0</v>
      </c>
      <c r="AJ285" s="385" t="s">
        <v>186</v>
      </c>
      <c r="AK285" s="386" t="s">
        <v>132</v>
      </c>
      <c r="AL285" s="386" t="s">
        <v>132</v>
      </c>
      <c r="AM285" s="387" t="str">
        <f>ADHK!AM285</f>
        <v/>
      </c>
      <c r="AN285" s="387"/>
      <c r="AO285" s="387">
        <f t="shared" si="2928"/>
        <v>0</v>
      </c>
      <c r="AP285" s="388"/>
      <c r="AQ285" s="387">
        <f t="shared" si="2929"/>
        <v>0</v>
      </c>
      <c r="AR285" s="388"/>
      <c r="AS285" s="387"/>
      <c r="AT285" s="387">
        <f t="shared" si="2930"/>
        <v>0</v>
      </c>
      <c r="AU285" s="387">
        <f t="shared" si="2931"/>
        <v>0</v>
      </c>
      <c r="AV285" s="388">
        <v>0.36319999999999997</v>
      </c>
      <c r="AW285" s="389">
        <f t="shared" si="2932"/>
        <v>0</v>
      </c>
      <c r="AX285" s="390">
        <f t="shared" si="2933"/>
        <v>0</v>
      </c>
      <c r="AY285" s="391"/>
      <c r="AZ285" s="384">
        <v>8.0</v>
      </c>
      <c r="BA285" s="385" t="s">
        <v>186</v>
      </c>
      <c r="BB285" s="386" t="s">
        <v>132</v>
      </c>
      <c r="BC285" s="386" t="s">
        <v>132</v>
      </c>
      <c r="BD285" s="387" t="str">
        <f>ADHK!BD285</f>
        <v/>
      </c>
      <c r="BE285" s="387"/>
      <c r="BF285" s="387">
        <f t="shared" si="2934"/>
        <v>0</v>
      </c>
      <c r="BG285" s="388"/>
      <c r="BH285" s="387">
        <f t="shared" si="2935"/>
        <v>0</v>
      </c>
      <c r="BI285" s="388"/>
      <c r="BJ285" s="387"/>
      <c r="BK285" s="387">
        <f t="shared" si="2936"/>
        <v>0</v>
      </c>
      <c r="BL285" s="387">
        <f t="shared" si="2937"/>
        <v>0</v>
      </c>
      <c r="BM285" s="388">
        <v>0.36319999999999997</v>
      </c>
      <c r="BN285" s="389">
        <f t="shared" si="2938"/>
        <v>0</v>
      </c>
      <c r="BO285" s="390">
        <f t="shared" si="2939"/>
        <v>0</v>
      </c>
      <c r="BP285" s="391"/>
      <c r="BQ285" s="384">
        <v>8.0</v>
      </c>
      <c r="BR285" s="385" t="s">
        <v>186</v>
      </c>
      <c r="BS285" s="386" t="s">
        <v>132</v>
      </c>
      <c r="BT285" s="386" t="s">
        <v>132</v>
      </c>
      <c r="BU285" s="387" t="str">
        <f>ADHK!BU285</f>
        <v/>
      </c>
      <c r="BV285" s="387"/>
      <c r="BW285" s="387">
        <f t="shared" si="2940"/>
        <v>0</v>
      </c>
      <c r="BX285" s="388"/>
      <c r="BY285" s="387">
        <f t="shared" si="2941"/>
        <v>0</v>
      </c>
      <c r="BZ285" s="388"/>
      <c r="CA285" s="387"/>
      <c r="CB285" s="387">
        <f t="shared" si="2942"/>
        <v>0</v>
      </c>
      <c r="CC285" s="387">
        <f t="shared" si="2943"/>
        <v>0</v>
      </c>
      <c r="CD285" s="388">
        <v>0.36319999999999997</v>
      </c>
      <c r="CE285" s="389">
        <f t="shared" si="2944"/>
        <v>0</v>
      </c>
      <c r="CF285" s="390">
        <f t="shared" si="2945"/>
        <v>0</v>
      </c>
      <c r="CG285" s="391"/>
      <c r="CH285" s="384">
        <v>8.0</v>
      </c>
      <c r="CI285" s="385" t="s">
        <v>186</v>
      </c>
      <c r="CJ285" s="386" t="s">
        <v>132</v>
      </c>
      <c r="CK285" s="386" t="s">
        <v>132</v>
      </c>
      <c r="CL285" s="387" t="str">
        <f>ADHK!CL285</f>
        <v/>
      </c>
      <c r="CM285" s="387"/>
      <c r="CN285" s="387">
        <f t="shared" si="2946"/>
        <v>0</v>
      </c>
      <c r="CO285" s="388"/>
      <c r="CP285" s="387">
        <f t="shared" si="2947"/>
        <v>0</v>
      </c>
      <c r="CQ285" s="388"/>
      <c r="CR285" s="387"/>
      <c r="CS285" s="387">
        <f t="shared" si="2948"/>
        <v>0</v>
      </c>
      <c r="CT285" s="387">
        <f t="shared" si="2949"/>
        <v>0</v>
      </c>
      <c r="CU285" s="388">
        <v>0.36319999999999997</v>
      </c>
      <c r="CV285" s="389">
        <f t="shared" si="2950"/>
        <v>0</v>
      </c>
      <c r="CW285" s="390">
        <f t="shared" si="2951"/>
        <v>0</v>
      </c>
      <c r="CX285" s="391"/>
      <c r="CY285" s="384">
        <v>8.0</v>
      </c>
      <c r="CZ285" s="385" t="s">
        <v>186</v>
      </c>
      <c r="DA285" s="386" t="s">
        <v>132</v>
      </c>
      <c r="DB285" s="386" t="s">
        <v>132</v>
      </c>
      <c r="DC285" s="387" t="str">
        <f>ADHK!DC285</f>
        <v/>
      </c>
      <c r="DD285" s="387"/>
      <c r="DE285" s="387">
        <f t="shared" si="2952"/>
        <v>0</v>
      </c>
      <c r="DF285" s="388"/>
      <c r="DG285" s="387">
        <f t="shared" si="2953"/>
        <v>0</v>
      </c>
      <c r="DH285" s="388"/>
      <c r="DI285" s="387"/>
      <c r="DJ285" s="387">
        <f t="shared" si="2954"/>
        <v>0</v>
      </c>
      <c r="DK285" s="387">
        <f t="shared" si="2955"/>
        <v>0</v>
      </c>
      <c r="DL285" s="388">
        <v>0.36319999999999997</v>
      </c>
      <c r="DM285" s="389">
        <f t="shared" si="2956"/>
        <v>0</v>
      </c>
      <c r="DN285" s="390">
        <f t="shared" si="2957"/>
        <v>0</v>
      </c>
      <c r="DO285" s="391"/>
      <c r="DP285" s="384">
        <v>8.0</v>
      </c>
      <c r="DQ285" s="385" t="s">
        <v>186</v>
      </c>
      <c r="DR285" s="386" t="s">
        <v>132</v>
      </c>
      <c r="DS285" s="386" t="s">
        <v>132</v>
      </c>
      <c r="DT285" s="387" t="str">
        <f>ADHK!DT285</f>
        <v/>
      </c>
      <c r="DU285" s="387"/>
      <c r="DV285" s="387">
        <f t="shared" si="2958"/>
        <v>0</v>
      </c>
      <c r="DW285" s="388"/>
      <c r="DX285" s="387">
        <f t="shared" si="2959"/>
        <v>0</v>
      </c>
      <c r="DY285" s="388"/>
      <c r="DZ285" s="387"/>
      <c r="EA285" s="387">
        <f t="shared" si="2960"/>
        <v>0</v>
      </c>
      <c r="EB285" s="387">
        <f t="shared" si="2961"/>
        <v>0</v>
      </c>
      <c r="EC285" s="388">
        <v>0.36319999999999997</v>
      </c>
      <c r="ED285" s="389">
        <f t="shared" si="2962"/>
        <v>0</v>
      </c>
      <c r="EE285" s="390">
        <f t="shared" si="2963"/>
        <v>0</v>
      </c>
      <c r="EF285" s="391"/>
      <c r="EG285" s="384">
        <v>8.0</v>
      </c>
      <c r="EH285" s="385" t="s">
        <v>186</v>
      </c>
      <c r="EI285" s="386" t="s">
        <v>132</v>
      </c>
      <c r="EJ285" s="386" t="s">
        <v>132</v>
      </c>
      <c r="EK285" s="387" t="str">
        <f>ADHK!EK285</f>
        <v/>
      </c>
      <c r="EL285" s="387"/>
      <c r="EM285" s="387">
        <f t="shared" si="2964"/>
        <v>0</v>
      </c>
      <c r="EN285" s="388"/>
      <c r="EO285" s="387">
        <f t="shared" si="2965"/>
        <v>0</v>
      </c>
      <c r="EP285" s="388"/>
      <c r="EQ285" s="387"/>
      <c r="ER285" s="387">
        <f t="shared" si="2966"/>
        <v>0</v>
      </c>
      <c r="ES285" s="387">
        <f t="shared" si="2967"/>
        <v>0</v>
      </c>
      <c r="ET285" s="388">
        <v>0.36319999999999997</v>
      </c>
      <c r="EU285" s="389">
        <f t="shared" si="2968"/>
        <v>0</v>
      </c>
      <c r="EV285" s="390">
        <f t="shared" si="2969"/>
        <v>0</v>
      </c>
      <c r="EW285" s="391"/>
      <c r="EX285" s="384">
        <v>8.0</v>
      </c>
      <c r="EY285" s="385" t="s">
        <v>186</v>
      </c>
      <c r="EZ285" s="386" t="s">
        <v>132</v>
      </c>
      <c r="FA285" s="386" t="s">
        <v>132</v>
      </c>
      <c r="FB285" s="387" t="str">
        <f>ADHK!FB285</f>
        <v/>
      </c>
      <c r="FC285" s="387"/>
      <c r="FD285" s="387">
        <f t="shared" si="2970"/>
        <v>0</v>
      </c>
      <c r="FE285" s="388"/>
      <c r="FF285" s="387">
        <f t="shared" si="2971"/>
        <v>0</v>
      </c>
      <c r="FG285" s="388"/>
      <c r="FH285" s="387"/>
      <c r="FI285" s="387">
        <f t="shared" si="2972"/>
        <v>0</v>
      </c>
      <c r="FJ285" s="387">
        <f t="shared" si="2973"/>
        <v>0</v>
      </c>
      <c r="FK285" s="388">
        <v>0.36319999999999997</v>
      </c>
      <c r="FL285" s="389">
        <f t="shared" si="2974"/>
        <v>0</v>
      </c>
      <c r="FM285" s="390">
        <f t="shared" si="2975"/>
        <v>0</v>
      </c>
      <c r="FN285" s="391"/>
      <c r="FO285" s="384">
        <v>8.0</v>
      </c>
      <c r="FP285" s="385" t="s">
        <v>186</v>
      </c>
      <c r="FQ285" s="386" t="s">
        <v>132</v>
      </c>
      <c r="FR285" s="386" t="s">
        <v>132</v>
      </c>
      <c r="FS285" s="387" t="str">
        <f>ADHK!FS285</f>
        <v/>
      </c>
      <c r="FT285" s="387"/>
      <c r="FU285" s="387">
        <f t="shared" si="2976"/>
        <v>0</v>
      </c>
      <c r="FV285" s="388"/>
      <c r="FW285" s="387">
        <f t="shared" si="2977"/>
        <v>0</v>
      </c>
      <c r="FX285" s="388"/>
      <c r="FY285" s="387"/>
      <c r="FZ285" s="387">
        <f t="shared" si="2978"/>
        <v>0</v>
      </c>
      <c r="GA285" s="387">
        <f t="shared" si="2979"/>
        <v>0</v>
      </c>
      <c r="GB285" s="388">
        <v>0.36319999999999997</v>
      </c>
      <c r="GC285" s="389">
        <f t="shared" si="2980"/>
        <v>0</v>
      </c>
      <c r="GD285" s="390">
        <f t="shared" si="2981"/>
        <v>0</v>
      </c>
      <c r="GE285" s="391"/>
      <c r="GF285" s="384">
        <v>8.0</v>
      </c>
      <c r="GG285" s="385" t="s">
        <v>186</v>
      </c>
      <c r="GH285" s="386" t="s">
        <v>132</v>
      </c>
      <c r="GI285" s="386" t="s">
        <v>132</v>
      </c>
      <c r="GJ285" s="387" t="str">
        <f>ADHK!GJ285</f>
        <v/>
      </c>
      <c r="GK285" s="387"/>
      <c r="GL285" s="387">
        <f t="shared" si="2982"/>
        <v>0</v>
      </c>
      <c r="GM285" s="388"/>
      <c r="GN285" s="387">
        <f t="shared" si="2983"/>
        <v>0</v>
      </c>
      <c r="GO285" s="388"/>
      <c r="GP285" s="387"/>
      <c r="GQ285" s="387">
        <f t="shared" si="2984"/>
        <v>0</v>
      </c>
      <c r="GR285" s="387">
        <f t="shared" si="2985"/>
        <v>0</v>
      </c>
      <c r="GS285" s="388">
        <v>0.36319999999999997</v>
      </c>
      <c r="GT285" s="389">
        <f t="shared" si="2986"/>
        <v>0</v>
      </c>
      <c r="GU285" s="390">
        <f t="shared" si="2987"/>
        <v>0</v>
      </c>
      <c r="GV285" s="391"/>
      <c r="GW285" s="384">
        <v>8.0</v>
      </c>
      <c r="GX285" s="385" t="s">
        <v>186</v>
      </c>
      <c r="GY285" s="386" t="s">
        <v>132</v>
      </c>
      <c r="GZ285" s="386" t="s">
        <v>132</v>
      </c>
      <c r="HA285" s="387" t="str">
        <f>ADHK!HA285</f>
        <v/>
      </c>
      <c r="HB285" s="387"/>
      <c r="HC285" s="387">
        <f t="shared" si="2988"/>
        <v>0</v>
      </c>
      <c r="HD285" s="388"/>
      <c r="HE285" s="387">
        <f t="shared" si="2989"/>
        <v>0</v>
      </c>
      <c r="HF285" s="388"/>
      <c r="HG285" s="387"/>
      <c r="HH285" s="387">
        <f t="shared" si="2990"/>
        <v>0</v>
      </c>
      <c r="HI285" s="387">
        <f t="shared" si="2991"/>
        <v>0</v>
      </c>
      <c r="HJ285" s="388">
        <v>0.36319999999999997</v>
      </c>
      <c r="HK285" s="389">
        <f t="shared" si="2992"/>
        <v>0</v>
      </c>
      <c r="HL285" s="390">
        <f t="shared" si="2993"/>
        <v>0</v>
      </c>
      <c r="HM285" s="391"/>
      <c r="HN285" s="384">
        <v>8.0</v>
      </c>
      <c r="HO285" s="385" t="s">
        <v>186</v>
      </c>
      <c r="HP285" s="386" t="s">
        <v>132</v>
      </c>
      <c r="HQ285" s="386" t="s">
        <v>132</v>
      </c>
      <c r="HR285" s="387" t="str">
        <f>ADHK!HR285</f>
        <v/>
      </c>
      <c r="HS285" s="387"/>
      <c r="HT285" s="387">
        <f t="shared" si="2994"/>
        <v>0</v>
      </c>
      <c r="HU285" s="388"/>
      <c r="HV285" s="387">
        <f t="shared" si="2995"/>
        <v>0</v>
      </c>
      <c r="HW285" s="388"/>
      <c r="HX285" s="387"/>
      <c r="HY285" s="387">
        <f t="shared" si="2996"/>
        <v>0</v>
      </c>
      <c r="HZ285" s="387">
        <f t="shared" si="2997"/>
        <v>0</v>
      </c>
      <c r="IA285" s="388">
        <v>0.36319999999999997</v>
      </c>
      <c r="IB285" s="389">
        <f t="shared" si="2998"/>
        <v>0</v>
      </c>
      <c r="IC285" s="390">
        <f t="shared" si="2999"/>
        <v>0</v>
      </c>
      <c r="ID285" s="391"/>
      <c r="IE285" s="384">
        <v>8.0</v>
      </c>
      <c r="IF285" s="385" t="s">
        <v>186</v>
      </c>
      <c r="IG285" s="386" t="s">
        <v>132</v>
      </c>
      <c r="IH285" s="386" t="s">
        <v>132</v>
      </c>
      <c r="II285" s="387" t="str">
        <f>ADHK!II285</f>
        <v/>
      </c>
      <c r="IJ285" s="387"/>
      <c r="IK285" s="387">
        <f t="shared" si="3000"/>
        <v>0</v>
      </c>
      <c r="IL285" s="388"/>
      <c r="IM285" s="387">
        <f t="shared" si="3001"/>
        <v>0</v>
      </c>
      <c r="IN285" s="388"/>
      <c r="IO285" s="387"/>
      <c r="IP285" s="387">
        <f t="shared" si="3002"/>
        <v>0</v>
      </c>
      <c r="IQ285" s="387">
        <f t="shared" si="3003"/>
        <v>0</v>
      </c>
      <c r="IR285" s="388">
        <v>0.36319999999999997</v>
      </c>
      <c r="IS285" s="389">
        <f t="shared" si="3004"/>
        <v>0</v>
      </c>
      <c r="IT285" s="390">
        <f t="shared" si="3005"/>
        <v>0</v>
      </c>
      <c r="IU285" s="391"/>
      <c r="IV285" s="384">
        <v>8.0</v>
      </c>
      <c r="IW285" s="385" t="s">
        <v>186</v>
      </c>
      <c r="IX285" s="386" t="s">
        <v>132</v>
      </c>
      <c r="IY285" s="386" t="s">
        <v>132</v>
      </c>
      <c r="IZ285" s="387" t="str">
        <f>ADHK!IZ285</f>
        <v/>
      </c>
      <c r="JA285" s="387"/>
      <c r="JB285" s="387">
        <f t="shared" si="3006"/>
        <v>0</v>
      </c>
      <c r="JC285" s="388"/>
      <c r="JD285" s="387">
        <f t="shared" si="3007"/>
        <v>0</v>
      </c>
      <c r="JE285" s="388"/>
      <c r="JF285" s="387"/>
      <c r="JG285" s="387">
        <f t="shared" si="3008"/>
        <v>0</v>
      </c>
      <c r="JH285" s="387">
        <f t="shared" si="3009"/>
        <v>0</v>
      </c>
      <c r="JI285" s="388">
        <v>0.36319999999999997</v>
      </c>
      <c r="JJ285" s="389">
        <f t="shared" si="3010"/>
        <v>0</v>
      </c>
      <c r="JK285" s="390">
        <f t="shared" si="3011"/>
        <v>0</v>
      </c>
      <c r="JL285" s="391"/>
      <c r="JM285" s="384">
        <v>8.0</v>
      </c>
      <c r="JN285" s="385" t="s">
        <v>186</v>
      </c>
      <c r="JO285" s="386" t="s">
        <v>132</v>
      </c>
      <c r="JP285" s="386" t="s">
        <v>132</v>
      </c>
      <c r="JQ285" s="387" t="str">
        <f>ADHK!JQ285</f>
        <v/>
      </c>
      <c r="JR285" s="387"/>
      <c r="JS285" s="387">
        <f t="shared" si="3012"/>
        <v>0</v>
      </c>
      <c r="JT285" s="388"/>
      <c r="JU285" s="387">
        <f t="shared" si="3013"/>
        <v>0</v>
      </c>
      <c r="JV285" s="388"/>
      <c r="JW285" s="387"/>
      <c r="JX285" s="387">
        <f t="shared" si="3014"/>
        <v>0</v>
      </c>
      <c r="JY285" s="387">
        <f t="shared" si="3015"/>
        <v>0</v>
      </c>
      <c r="JZ285" s="388">
        <v>0.36319999999999997</v>
      </c>
      <c r="KA285" s="389">
        <f t="shared" si="3016"/>
        <v>0</v>
      </c>
      <c r="KB285" s="390">
        <f t="shared" si="3017"/>
        <v>0</v>
      </c>
      <c r="KC285" s="391"/>
      <c r="KD285" s="384">
        <v>8.0</v>
      </c>
      <c r="KE285" s="385" t="s">
        <v>186</v>
      </c>
      <c r="KF285" s="386" t="s">
        <v>132</v>
      </c>
      <c r="KG285" s="386" t="s">
        <v>132</v>
      </c>
      <c r="KH285" s="387" t="str">
        <f>ADHK!KH285</f>
        <v/>
      </c>
      <c r="KI285" s="387"/>
      <c r="KJ285" s="387">
        <f t="shared" si="3018"/>
        <v>0</v>
      </c>
      <c r="KK285" s="388"/>
      <c r="KL285" s="387">
        <f t="shared" si="3019"/>
        <v>0</v>
      </c>
      <c r="KM285" s="388"/>
      <c r="KN285" s="387"/>
      <c r="KO285" s="387">
        <f t="shared" si="3020"/>
        <v>0</v>
      </c>
      <c r="KP285" s="387">
        <f t="shared" si="3021"/>
        <v>0</v>
      </c>
      <c r="KQ285" s="388">
        <v>0.36319999999999997</v>
      </c>
      <c r="KR285" s="389">
        <f t="shared" si="3022"/>
        <v>0</v>
      </c>
      <c r="KS285" s="390">
        <f t="shared" si="3023"/>
        <v>0</v>
      </c>
      <c r="KT285" s="391"/>
      <c r="KU285" s="392"/>
    </row>
    <row r="286" ht="15.75" customHeight="1">
      <c r="A286" s="384">
        <v>9.0</v>
      </c>
      <c r="B286" s="385" t="s">
        <v>187</v>
      </c>
      <c r="C286" s="386" t="s">
        <v>132</v>
      </c>
      <c r="D286" s="386" t="s">
        <v>132</v>
      </c>
      <c r="E286" s="387" t="str">
        <f>ADHK!E286</f>
        <v/>
      </c>
      <c r="F286" s="387" t="str">
        <f>ADHK!F286</f>
        <v/>
      </c>
      <c r="G286" s="387">
        <f t="shared" si="2916"/>
        <v>0</v>
      </c>
      <c r="H286" s="388"/>
      <c r="I286" s="387">
        <f t="shared" si="2917"/>
        <v>0</v>
      </c>
      <c r="J286" s="388"/>
      <c r="K286" s="387"/>
      <c r="L286" s="387">
        <f t="shared" si="2918"/>
        <v>0</v>
      </c>
      <c r="M286" s="387">
        <f t="shared" si="2919"/>
        <v>0</v>
      </c>
      <c r="N286" s="388">
        <v>0.36319999999999997</v>
      </c>
      <c r="O286" s="389">
        <f t="shared" si="2920"/>
        <v>0</v>
      </c>
      <c r="P286" s="390">
        <f t="shared" si="2921"/>
        <v>0</v>
      </c>
      <c r="Q286" s="391"/>
      <c r="R286" s="384">
        <v>9.0</v>
      </c>
      <c r="S286" s="385" t="s">
        <v>187</v>
      </c>
      <c r="T286" s="386" t="s">
        <v>132</v>
      </c>
      <c r="U286" s="386" t="s">
        <v>132</v>
      </c>
      <c r="V286" s="387" t="str">
        <f>ADHK!V286</f>
        <v/>
      </c>
      <c r="W286" s="387"/>
      <c r="X286" s="387">
        <f t="shared" si="2922"/>
        <v>0</v>
      </c>
      <c r="Y286" s="388"/>
      <c r="Z286" s="387">
        <f t="shared" si="2923"/>
        <v>0</v>
      </c>
      <c r="AA286" s="388"/>
      <c r="AB286" s="387"/>
      <c r="AC286" s="387">
        <f t="shared" si="2924"/>
        <v>0</v>
      </c>
      <c r="AD286" s="387">
        <f t="shared" si="2925"/>
        <v>0</v>
      </c>
      <c r="AE286" s="388">
        <v>0.36319999999999997</v>
      </c>
      <c r="AF286" s="389">
        <f t="shared" si="2926"/>
        <v>0</v>
      </c>
      <c r="AG286" s="390">
        <f t="shared" si="2927"/>
        <v>0</v>
      </c>
      <c r="AH286" s="391"/>
      <c r="AI286" s="384">
        <v>9.0</v>
      </c>
      <c r="AJ286" s="385" t="s">
        <v>187</v>
      </c>
      <c r="AK286" s="386" t="s">
        <v>132</v>
      </c>
      <c r="AL286" s="386" t="s">
        <v>132</v>
      </c>
      <c r="AM286" s="387" t="str">
        <f>ADHK!AM286</f>
        <v/>
      </c>
      <c r="AN286" s="387"/>
      <c r="AO286" s="387">
        <f t="shared" si="2928"/>
        <v>0</v>
      </c>
      <c r="AP286" s="388"/>
      <c r="AQ286" s="387">
        <f t="shared" si="2929"/>
        <v>0</v>
      </c>
      <c r="AR286" s="388"/>
      <c r="AS286" s="387"/>
      <c r="AT286" s="387">
        <f t="shared" si="2930"/>
        <v>0</v>
      </c>
      <c r="AU286" s="387">
        <f t="shared" si="2931"/>
        <v>0</v>
      </c>
      <c r="AV286" s="388">
        <v>0.36319999999999997</v>
      </c>
      <c r="AW286" s="389">
        <f t="shared" si="2932"/>
        <v>0</v>
      </c>
      <c r="AX286" s="390">
        <f t="shared" si="2933"/>
        <v>0</v>
      </c>
      <c r="AY286" s="391"/>
      <c r="AZ286" s="384">
        <v>9.0</v>
      </c>
      <c r="BA286" s="385" t="s">
        <v>187</v>
      </c>
      <c r="BB286" s="386" t="s">
        <v>132</v>
      </c>
      <c r="BC286" s="386" t="s">
        <v>132</v>
      </c>
      <c r="BD286" s="387" t="str">
        <f>ADHK!BD286</f>
        <v/>
      </c>
      <c r="BE286" s="387"/>
      <c r="BF286" s="387">
        <f t="shared" si="2934"/>
        <v>0</v>
      </c>
      <c r="BG286" s="388"/>
      <c r="BH286" s="387">
        <f t="shared" si="2935"/>
        <v>0</v>
      </c>
      <c r="BI286" s="388"/>
      <c r="BJ286" s="387"/>
      <c r="BK286" s="387">
        <f t="shared" si="2936"/>
        <v>0</v>
      </c>
      <c r="BL286" s="387">
        <f t="shared" si="2937"/>
        <v>0</v>
      </c>
      <c r="BM286" s="388">
        <v>0.36319999999999997</v>
      </c>
      <c r="BN286" s="389">
        <f t="shared" si="2938"/>
        <v>0</v>
      </c>
      <c r="BO286" s="390">
        <f t="shared" si="2939"/>
        <v>0</v>
      </c>
      <c r="BP286" s="391"/>
      <c r="BQ286" s="384">
        <v>9.0</v>
      </c>
      <c r="BR286" s="385" t="s">
        <v>187</v>
      </c>
      <c r="BS286" s="386" t="s">
        <v>132</v>
      </c>
      <c r="BT286" s="386" t="s">
        <v>132</v>
      </c>
      <c r="BU286" s="387" t="str">
        <f>ADHK!BU286</f>
        <v/>
      </c>
      <c r="BV286" s="387"/>
      <c r="BW286" s="387">
        <f t="shared" si="2940"/>
        <v>0</v>
      </c>
      <c r="BX286" s="388"/>
      <c r="BY286" s="387">
        <f t="shared" si="2941"/>
        <v>0</v>
      </c>
      <c r="BZ286" s="388"/>
      <c r="CA286" s="387"/>
      <c r="CB286" s="387">
        <f t="shared" si="2942"/>
        <v>0</v>
      </c>
      <c r="CC286" s="387">
        <f t="shared" si="2943"/>
        <v>0</v>
      </c>
      <c r="CD286" s="388">
        <v>0.36319999999999997</v>
      </c>
      <c r="CE286" s="389">
        <f t="shared" si="2944"/>
        <v>0</v>
      </c>
      <c r="CF286" s="390">
        <f t="shared" si="2945"/>
        <v>0</v>
      </c>
      <c r="CG286" s="391"/>
      <c r="CH286" s="384">
        <v>9.0</v>
      </c>
      <c r="CI286" s="385" t="s">
        <v>187</v>
      </c>
      <c r="CJ286" s="386" t="s">
        <v>132</v>
      </c>
      <c r="CK286" s="386" t="s">
        <v>132</v>
      </c>
      <c r="CL286" s="387" t="str">
        <f>ADHK!CL286</f>
        <v/>
      </c>
      <c r="CM286" s="387"/>
      <c r="CN286" s="387">
        <f t="shared" si="2946"/>
        <v>0</v>
      </c>
      <c r="CO286" s="388"/>
      <c r="CP286" s="387">
        <f t="shared" si="2947"/>
        <v>0</v>
      </c>
      <c r="CQ286" s="388"/>
      <c r="CR286" s="387"/>
      <c r="CS286" s="387">
        <f t="shared" si="2948"/>
        <v>0</v>
      </c>
      <c r="CT286" s="387">
        <f t="shared" si="2949"/>
        <v>0</v>
      </c>
      <c r="CU286" s="388">
        <v>0.36319999999999997</v>
      </c>
      <c r="CV286" s="389">
        <f t="shared" si="2950"/>
        <v>0</v>
      </c>
      <c r="CW286" s="390">
        <f t="shared" si="2951"/>
        <v>0</v>
      </c>
      <c r="CX286" s="391"/>
      <c r="CY286" s="384">
        <v>9.0</v>
      </c>
      <c r="CZ286" s="385" t="s">
        <v>187</v>
      </c>
      <c r="DA286" s="386" t="s">
        <v>132</v>
      </c>
      <c r="DB286" s="386" t="s">
        <v>132</v>
      </c>
      <c r="DC286" s="387" t="str">
        <f>ADHK!DC286</f>
        <v/>
      </c>
      <c r="DD286" s="387"/>
      <c r="DE286" s="387">
        <f t="shared" si="2952"/>
        <v>0</v>
      </c>
      <c r="DF286" s="388"/>
      <c r="DG286" s="387">
        <f t="shared" si="2953"/>
        <v>0</v>
      </c>
      <c r="DH286" s="388"/>
      <c r="DI286" s="387"/>
      <c r="DJ286" s="387">
        <f t="shared" si="2954"/>
        <v>0</v>
      </c>
      <c r="DK286" s="387">
        <f t="shared" si="2955"/>
        <v>0</v>
      </c>
      <c r="DL286" s="388">
        <v>0.36319999999999997</v>
      </c>
      <c r="DM286" s="389">
        <f t="shared" si="2956"/>
        <v>0</v>
      </c>
      <c r="DN286" s="390">
        <f t="shared" si="2957"/>
        <v>0</v>
      </c>
      <c r="DO286" s="391"/>
      <c r="DP286" s="384">
        <v>9.0</v>
      </c>
      <c r="DQ286" s="385" t="s">
        <v>187</v>
      </c>
      <c r="DR286" s="386" t="s">
        <v>132</v>
      </c>
      <c r="DS286" s="386" t="s">
        <v>132</v>
      </c>
      <c r="DT286" s="387" t="str">
        <f>ADHK!DT286</f>
        <v/>
      </c>
      <c r="DU286" s="387"/>
      <c r="DV286" s="387">
        <f t="shared" si="2958"/>
        <v>0</v>
      </c>
      <c r="DW286" s="388"/>
      <c r="DX286" s="387">
        <f t="shared" si="2959"/>
        <v>0</v>
      </c>
      <c r="DY286" s="388"/>
      <c r="DZ286" s="387"/>
      <c r="EA286" s="387">
        <f t="shared" si="2960"/>
        <v>0</v>
      </c>
      <c r="EB286" s="387">
        <f t="shared" si="2961"/>
        <v>0</v>
      </c>
      <c r="EC286" s="388">
        <v>0.36319999999999997</v>
      </c>
      <c r="ED286" s="389">
        <f t="shared" si="2962"/>
        <v>0</v>
      </c>
      <c r="EE286" s="390">
        <f t="shared" si="2963"/>
        <v>0</v>
      </c>
      <c r="EF286" s="391"/>
      <c r="EG286" s="384">
        <v>9.0</v>
      </c>
      <c r="EH286" s="385" t="s">
        <v>187</v>
      </c>
      <c r="EI286" s="386" t="s">
        <v>132</v>
      </c>
      <c r="EJ286" s="386" t="s">
        <v>132</v>
      </c>
      <c r="EK286" s="387" t="str">
        <f>ADHK!EK286</f>
        <v/>
      </c>
      <c r="EL286" s="387"/>
      <c r="EM286" s="387">
        <f t="shared" si="2964"/>
        <v>0</v>
      </c>
      <c r="EN286" s="388"/>
      <c r="EO286" s="387">
        <f t="shared" si="2965"/>
        <v>0</v>
      </c>
      <c r="EP286" s="388"/>
      <c r="EQ286" s="387"/>
      <c r="ER286" s="387">
        <f t="shared" si="2966"/>
        <v>0</v>
      </c>
      <c r="ES286" s="387">
        <f t="shared" si="2967"/>
        <v>0</v>
      </c>
      <c r="ET286" s="388">
        <v>0.36319999999999997</v>
      </c>
      <c r="EU286" s="389">
        <f t="shared" si="2968"/>
        <v>0</v>
      </c>
      <c r="EV286" s="390">
        <f t="shared" si="2969"/>
        <v>0</v>
      </c>
      <c r="EW286" s="391"/>
      <c r="EX286" s="384">
        <v>9.0</v>
      </c>
      <c r="EY286" s="385" t="s">
        <v>187</v>
      </c>
      <c r="EZ286" s="386" t="s">
        <v>132</v>
      </c>
      <c r="FA286" s="386" t="s">
        <v>132</v>
      </c>
      <c r="FB286" s="387" t="str">
        <f>ADHK!FB286</f>
        <v/>
      </c>
      <c r="FC286" s="387"/>
      <c r="FD286" s="387">
        <f t="shared" si="2970"/>
        <v>0</v>
      </c>
      <c r="FE286" s="388"/>
      <c r="FF286" s="387">
        <f t="shared" si="2971"/>
        <v>0</v>
      </c>
      <c r="FG286" s="388"/>
      <c r="FH286" s="387"/>
      <c r="FI286" s="387">
        <f t="shared" si="2972"/>
        <v>0</v>
      </c>
      <c r="FJ286" s="387">
        <f t="shared" si="2973"/>
        <v>0</v>
      </c>
      <c r="FK286" s="388">
        <v>0.36319999999999997</v>
      </c>
      <c r="FL286" s="389">
        <f t="shared" si="2974"/>
        <v>0</v>
      </c>
      <c r="FM286" s="390">
        <f t="shared" si="2975"/>
        <v>0</v>
      </c>
      <c r="FN286" s="391"/>
      <c r="FO286" s="384">
        <v>9.0</v>
      </c>
      <c r="FP286" s="385" t="s">
        <v>187</v>
      </c>
      <c r="FQ286" s="386" t="s">
        <v>132</v>
      </c>
      <c r="FR286" s="386" t="s">
        <v>132</v>
      </c>
      <c r="FS286" s="387" t="str">
        <f>ADHK!FS286</f>
        <v/>
      </c>
      <c r="FT286" s="387"/>
      <c r="FU286" s="387">
        <f t="shared" si="2976"/>
        <v>0</v>
      </c>
      <c r="FV286" s="388"/>
      <c r="FW286" s="387">
        <f t="shared" si="2977"/>
        <v>0</v>
      </c>
      <c r="FX286" s="388"/>
      <c r="FY286" s="387"/>
      <c r="FZ286" s="387">
        <f t="shared" si="2978"/>
        <v>0</v>
      </c>
      <c r="GA286" s="387">
        <f t="shared" si="2979"/>
        <v>0</v>
      </c>
      <c r="GB286" s="388">
        <v>0.36319999999999997</v>
      </c>
      <c r="GC286" s="389">
        <f t="shared" si="2980"/>
        <v>0</v>
      </c>
      <c r="GD286" s="390">
        <f t="shared" si="2981"/>
        <v>0</v>
      </c>
      <c r="GE286" s="391"/>
      <c r="GF286" s="384">
        <v>9.0</v>
      </c>
      <c r="GG286" s="385" t="s">
        <v>187</v>
      </c>
      <c r="GH286" s="386" t="s">
        <v>132</v>
      </c>
      <c r="GI286" s="386" t="s">
        <v>132</v>
      </c>
      <c r="GJ286" s="387" t="str">
        <f>ADHK!GJ286</f>
        <v/>
      </c>
      <c r="GK286" s="387"/>
      <c r="GL286" s="387">
        <f t="shared" si="2982"/>
        <v>0</v>
      </c>
      <c r="GM286" s="388"/>
      <c r="GN286" s="387">
        <f t="shared" si="2983"/>
        <v>0</v>
      </c>
      <c r="GO286" s="388"/>
      <c r="GP286" s="387"/>
      <c r="GQ286" s="387">
        <f t="shared" si="2984"/>
        <v>0</v>
      </c>
      <c r="GR286" s="387">
        <f t="shared" si="2985"/>
        <v>0</v>
      </c>
      <c r="GS286" s="388">
        <v>0.36319999999999997</v>
      </c>
      <c r="GT286" s="389">
        <f t="shared" si="2986"/>
        <v>0</v>
      </c>
      <c r="GU286" s="390">
        <f t="shared" si="2987"/>
        <v>0</v>
      </c>
      <c r="GV286" s="391"/>
      <c r="GW286" s="384">
        <v>9.0</v>
      </c>
      <c r="GX286" s="385" t="s">
        <v>187</v>
      </c>
      <c r="GY286" s="386" t="s">
        <v>132</v>
      </c>
      <c r="GZ286" s="386" t="s">
        <v>132</v>
      </c>
      <c r="HA286" s="387" t="str">
        <f>ADHK!HA286</f>
        <v/>
      </c>
      <c r="HB286" s="387"/>
      <c r="HC286" s="387">
        <f t="shared" si="2988"/>
        <v>0</v>
      </c>
      <c r="HD286" s="388"/>
      <c r="HE286" s="387">
        <f t="shared" si="2989"/>
        <v>0</v>
      </c>
      <c r="HF286" s="388"/>
      <c r="HG286" s="387"/>
      <c r="HH286" s="387">
        <f t="shared" si="2990"/>
        <v>0</v>
      </c>
      <c r="HI286" s="387">
        <f t="shared" si="2991"/>
        <v>0</v>
      </c>
      <c r="HJ286" s="388">
        <v>0.36319999999999997</v>
      </c>
      <c r="HK286" s="389">
        <f t="shared" si="2992"/>
        <v>0</v>
      </c>
      <c r="HL286" s="390">
        <f t="shared" si="2993"/>
        <v>0</v>
      </c>
      <c r="HM286" s="391"/>
      <c r="HN286" s="384">
        <v>9.0</v>
      </c>
      <c r="HO286" s="385" t="s">
        <v>187</v>
      </c>
      <c r="HP286" s="386" t="s">
        <v>132</v>
      </c>
      <c r="HQ286" s="386" t="s">
        <v>132</v>
      </c>
      <c r="HR286" s="387" t="str">
        <f>ADHK!HR286</f>
        <v/>
      </c>
      <c r="HS286" s="387"/>
      <c r="HT286" s="387">
        <f t="shared" si="2994"/>
        <v>0</v>
      </c>
      <c r="HU286" s="388"/>
      <c r="HV286" s="387">
        <f t="shared" si="2995"/>
        <v>0</v>
      </c>
      <c r="HW286" s="388"/>
      <c r="HX286" s="387"/>
      <c r="HY286" s="387">
        <f t="shared" si="2996"/>
        <v>0</v>
      </c>
      <c r="HZ286" s="387">
        <f t="shared" si="2997"/>
        <v>0</v>
      </c>
      <c r="IA286" s="388">
        <v>0.36319999999999997</v>
      </c>
      <c r="IB286" s="389">
        <f t="shared" si="2998"/>
        <v>0</v>
      </c>
      <c r="IC286" s="390">
        <f t="shared" si="2999"/>
        <v>0</v>
      </c>
      <c r="ID286" s="391"/>
      <c r="IE286" s="384">
        <v>9.0</v>
      </c>
      <c r="IF286" s="385" t="s">
        <v>187</v>
      </c>
      <c r="IG286" s="386" t="s">
        <v>132</v>
      </c>
      <c r="IH286" s="386" t="s">
        <v>132</v>
      </c>
      <c r="II286" s="387" t="str">
        <f>ADHK!II286</f>
        <v/>
      </c>
      <c r="IJ286" s="387"/>
      <c r="IK286" s="387">
        <f t="shared" si="3000"/>
        <v>0</v>
      </c>
      <c r="IL286" s="388"/>
      <c r="IM286" s="387">
        <f t="shared" si="3001"/>
        <v>0</v>
      </c>
      <c r="IN286" s="388"/>
      <c r="IO286" s="387"/>
      <c r="IP286" s="387">
        <f t="shared" si="3002"/>
        <v>0</v>
      </c>
      <c r="IQ286" s="387">
        <f t="shared" si="3003"/>
        <v>0</v>
      </c>
      <c r="IR286" s="388">
        <v>0.36319999999999997</v>
      </c>
      <c r="IS286" s="389">
        <f t="shared" si="3004"/>
        <v>0</v>
      </c>
      <c r="IT286" s="390">
        <f t="shared" si="3005"/>
        <v>0</v>
      </c>
      <c r="IU286" s="391"/>
      <c r="IV286" s="384">
        <v>9.0</v>
      </c>
      <c r="IW286" s="385" t="s">
        <v>187</v>
      </c>
      <c r="IX286" s="386" t="s">
        <v>132</v>
      </c>
      <c r="IY286" s="386" t="s">
        <v>132</v>
      </c>
      <c r="IZ286" s="387" t="str">
        <f>ADHK!IZ286</f>
        <v/>
      </c>
      <c r="JA286" s="387"/>
      <c r="JB286" s="387">
        <f t="shared" si="3006"/>
        <v>0</v>
      </c>
      <c r="JC286" s="388"/>
      <c r="JD286" s="387">
        <f t="shared" si="3007"/>
        <v>0</v>
      </c>
      <c r="JE286" s="388"/>
      <c r="JF286" s="387"/>
      <c r="JG286" s="387">
        <f t="shared" si="3008"/>
        <v>0</v>
      </c>
      <c r="JH286" s="387">
        <f t="shared" si="3009"/>
        <v>0</v>
      </c>
      <c r="JI286" s="388">
        <v>0.36319999999999997</v>
      </c>
      <c r="JJ286" s="389">
        <f t="shared" si="3010"/>
        <v>0</v>
      </c>
      <c r="JK286" s="390">
        <f t="shared" si="3011"/>
        <v>0</v>
      </c>
      <c r="JL286" s="391"/>
      <c r="JM286" s="384">
        <v>9.0</v>
      </c>
      <c r="JN286" s="385" t="s">
        <v>187</v>
      </c>
      <c r="JO286" s="386" t="s">
        <v>132</v>
      </c>
      <c r="JP286" s="386" t="s">
        <v>132</v>
      </c>
      <c r="JQ286" s="387" t="str">
        <f>ADHK!JQ286</f>
        <v/>
      </c>
      <c r="JR286" s="387"/>
      <c r="JS286" s="387">
        <f t="shared" si="3012"/>
        <v>0</v>
      </c>
      <c r="JT286" s="388"/>
      <c r="JU286" s="387">
        <f t="shared" si="3013"/>
        <v>0</v>
      </c>
      <c r="JV286" s="388"/>
      <c r="JW286" s="387"/>
      <c r="JX286" s="387">
        <f t="shared" si="3014"/>
        <v>0</v>
      </c>
      <c r="JY286" s="387">
        <f t="shared" si="3015"/>
        <v>0</v>
      </c>
      <c r="JZ286" s="388">
        <v>0.36319999999999997</v>
      </c>
      <c r="KA286" s="389">
        <f t="shared" si="3016"/>
        <v>0</v>
      </c>
      <c r="KB286" s="390">
        <f t="shared" si="3017"/>
        <v>0</v>
      </c>
      <c r="KC286" s="391"/>
      <c r="KD286" s="384">
        <v>9.0</v>
      </c>
      <c r="KE286" s="385" t="s">
        <v>187</v>
      </c>
      <c r="KF286" s="386" t="s">
        <v>132</v>
      </c>
      <c r="KG286" s="386" t="s">
        <v>132</v>
      </c>
      <c r="KH286" s="387" t="str">
        <f>ADHK!KH286</f>
        <v/>
      </c>
      <c r="KI286" s="387"/>
      <c r="KJ286" s="387">
        <f t="shared" si="3018"/>
        <v>0</v>
      </c>
      <c r="KK286" s="388"/>
      <c r="KL286" s="387">
        <f t="shared" si="3019"/>
        <v>0</v>
      </c>
      <c r="KM286" s="388"/>
      <c r="KN286" s="387"/>
      <c r="KO286" s="387">
        <f t="shared" si="3020"/>
        <v>0</v>
      </c>
      <c r="KP286" s="387">
        <f t="shared" si="3021"/>
        <v>0</v>
      </c>
      <c r="KQ286" s="388">
        <v>0.36319999999999997</v>
      </c>
      <c r="KR286" s="389">
        <f t="shared" si="3022"/>
        <v>0</v>
      </c>
      <c r="KS286" s="390">
        <f t="shared" si="3023"/>
        <v>0</v>
      </c>
      <c r="KT286" s="391"/>
      <c r="KU286" s="392"/>
    </row>
    <row r="287" ht="15.75" customHeight="1">
      <c r="A287" s="384">
        <v>10.0</v>
      </c>
      <c r="B287" s="385" t="s">
        <v>188</v>
      </c>
      <c r="C287" s="386" t="s">
        <v>132</v>
      </c>
      <c r="D287" s="386" t="s">
        <v>132</v>
      </c>
      <c r="E287" s="387" t="str">
        <f>ADHK!E287</f>
        <v/>
      </c>
      <c r="F287" s="387" t="str">
        <f>ADHK!F287</f>
        <v/>
      </c>
      <c r="G287" s="387">
        <f t="shared" si="2916"/>
        <v>0</v>
      </c>
      <c r="H287" s="388"/>
      <c r="I287" s="387">
        <f t="shared" si="2917"/>
        <v>0</v>
      </c>
      <c r="J287" s="388"/>
      <c r="K287" s="387"/>
      <c r="L287" s="387">
        <f t="shared" si="2918"/>
        <v>0</v>
      </c>
      <c r="M287" s="387">
        <f t="shared" si="2919"/>
        <v>0</v>
      </c>
      <c r="N287" s="388">
        <v>0.36319999999999997</v>
      </c>
      <c r="O287" s="389">
        <f t="shared" si="2920"/>
        <v>0</v>
      </c>
      <c r="P287" s="390">
        <f t="shared" si="2921"/>
        <v>0</v>
      </c>
      <c r="Q287" s="391"/>
      <c r="R287" s="384">
        <v>10.0</v>
      </c>
      <c r="S287" s="385" t="s">
        <v>188</v>
      </c>
      <c r="T287" s="386" t="s">
        <v>132</v>
      </c>
      <c r="U287" s="386" t="s">
        <v>132</v>
      </c>
      <c r="V287" s="387" t="str">
        <f>ADHK!V287</f>
        <v/>
      </c>
      <c r="W287" s="387"/>
      <c r="X287" s="387">
        <f t="shared" si="2922"/>
        <v>0</v>
      </c>
      <c r="Y287" s="388"/>
      <c r="Z287" s="387">
        <f t="shared" si="2923"/>
        <v>0</v>
      </c>
      <c r="AA287" s="388"/>
      <c r="AB287" s="387"/>
      <c r="AC287" s="387">
        <f t="shared" si="2924"/>
        <v>0</v>
      </c>
      <c r="AD287" s="387">
        <f t="shared" si="2925"/>
        <v>0</v>
      </c>
      <c r="AE287" s="388">
        <v>0.36319999999999997</v>
      </c>
      <c r="AF287" s="389">
        <f t="shared" si="2926"/>
        <v>0</v>
      </c>
      <c r="AG287" s="390">
        <f t="shared" si="2927"/>
        <v>0</v>
      </c>
      <c r="AH287" s="391"/>
      <c r="AI287" s="384">
        <v>10.0</v>
      </c>
      <c r="AJ287" s="385" t="s">
        <v>188</v>
      </c>
      <c r="AK287" s="386" t="s">
        <v>132</v>
      </c>
      <c r="AL287" s="386" t="s">
        <v>132</v>
      </c>
      <c r="AM287" s="387" t="str">
        <f>ADHK!AM287</f>
        <v/>
      </c>
      <c r="AN287" s="387"/>
      <c r="AO287" s="387">
        <f t="shared" si="2928"/>
        <v>0</v>
      </c>
      <c r="AP287" s="388"/>
      <c r="AQ287" s="387">
        <f t="shared" si="2929"/>
        <v>0</v>
      </c>
      <c r="AR287" s="388"/>
      <c r="AS287" s="387"/>
      <c r="AT287" s="387">
        <f t="shared" si="2930"/>
        <v>0</v>
      </c>
      <c r="AU287" s="387">
        <f t="shared" si="2931"/>
        <v>0</v>
      </c>
      <c r="AV287" s="388">
        <v>0.36319999999999997</v>
      </c>
      <c r="AW287" s="389">
        <f t="shared" si="2932"/>
        <v>0</v>
      </c>
      <c r="AX287" s="390">
        <f t="shared" si="2933"/>
        <v>0</v>
      </c>
      <c r="AY287" s="391"/>
      <c r="AZ287" s="384">
        <v>10.0</v>
      </c>
      <c r="BA287" s="385" t="s">
        <v>188</v>
      </c>
      <c r="BB287" s="386" t="s">
        <v>132</v>
      </c>
      <c r="BC287" s="386" t="s">
        <v>132</v>
      </c>
      <c r="BD287" s="387" t="str">
        <f>ADHK!BD287</f>
        <v/>
      </c>
      <c r="BE287" s="387"/>
      <c r="BF287" s="387">
        <f t="shared" si="2934"/>
        <v>0</v>
      </c>
      <c r="BG287" s="388"/>
      <c r="BH287" s="387">
        <f t="shared" si="2935"/>
        <v>0</v>
      </c>
      <c r="BI287" s="388"/>
      <c r="BJ287" s="387"/>
      <c r="BK287" s="387">
        <f t="shared" si="2936"/>
        <v>0</v>
      </c>
      <c r="BL287" s="387">
        <f t="shared" si="2937"/>
        <v>0</v>
      </c>
      <c r="BM287" s="388">
        <v>0.36319999999999997</v>
      </c>
      <c r="BN287" s="389">
        <f t="shared" si="2938"/>
        <v>0</v>
      </c>
      <c r="BO287" s="390">
        <f t="shared" si="2939"/>
        <v>0</v>
      </c>
      <c r="BP287" s="391"/>
      <c r="BQ287" s="384">
        <v>10.0</v>
      </c>
      <c r="BR287" s="385" t="s">
        <v>188</v>
      </c>
      <c r="BS287" s="386" t="s">
        <v>132</v>
      </c>
      <c r="BT287" s="386" t="s">
        <v>132</v>
      </c>
      <c r="BU287" s="387" t="str">
        <f>ADHK!BU287</f>
        <v/>
      </c>
      <c r="BV287" s="387"/>
      <c r="BW287" s="387">
        <f t="shared" si="2940"/>
        <v>0</v>
      </c>
      <c r="BX287" s="388"/>
      <c r="BY287" s="387">
        <f t="shared" si="2941"/>
        <v>0</v>
      </c>
      <c r="BZ287" s="388"/>
      <c r="CA287" s="387"/>
      <c r="CB287" s="387">
        <f t="shared" si="2942"/>
        <v>0</v>
      </c>
      <c r="CC287" s="387">
        <f t="shared" si="2943"/>
        <v>0</v>
      </c>
      <c r="CD287" s="388">
        <v>0.36319999999999997</v>
      </c>
      <c r="CE287" s="389">
        <f t="shared" si="2944"/>
        <v>0</v>
      </c>
      <c r="CF287" s="390">
        <f t="shared" si="2945"/>
        <v>0</v>
      </c>
      <c r="CG287" s="391"/>
      <c r="CH287" s="384">
        <v>10.0</v>
      </c>
      <c r="CI287" s="385" t="s">
        <v>188</v>
      </c>
      <c r="CJ287" s="386" t="s">
        <v>132</v>
      </c>
      <c r="CK287" s="386" t="s">
        <v>132</v>
      </c>
      <c r="CL287" s="387" t="str">
        <f>ADHK!CL287</f>
        <v/>
      </c>
      <c r="CM287" s="387"/>
      <c r="CN287" s="387">
        <f t="shared" si="2946"/>
        <v>0</v>
      </c>
      <c r="CO287" s="388"/>
      <c r="CP287" s="387">
        <f t="shared" si="2947"/>
        <v>0</v>
      </c>
      <c r="CQ287" s="388"/>
      <c r="CR287" s="387"/>
      <c r="CS287" s="387">
        <f t="shared" si="2948"/>
        <v>0</v>
      </c>
      <c r="CT287" s="387">
        <f t="shared" si="2949"/>
        <v>0</v>
      </c>
      <c r="CU287" s="388">
        <v>0.36319999999999997</v>
      </c>
      <c r="CV287" s="389">
        <f t="shared" si="2950"/>
        <v>0</v>
      </c>
      <c r="CW287" s="390">
        <f t="shared" si="2951"/>
        <v>0</v>
      </c>
      <c r="CX287" s="391"/>
      <c r="CY287" s="384">
        <v>10.0</v>
      </c>
      <c r="CZ287" s="385" t="s">
        <v>188</v>
      </c>
      <c r="DA287" s="386" t="s">
        <v>132</v>
      </c>
      <c r="DB287" s="386" t="s">
        <v>132</v>
      </c>
      <c r="DC287" s="387" t="str">
        <f>ADHK!DC287</f>
        <v/>
      </c>
      <c r="DD287" s="387"/>
      <c r="DE287" s="387">
        <f t="shared" si="2952"/>
        <v>0</v>
      </c>
      <c r="DF287" s="388"/>
      <c r="DG287" s="387">
        <f t="shared" si="2953"/>
        <v>0</v>
      </c>
      <c r="DH287" s="388"/>
      <c r="DI287" s="387"/>
      <c r="DJ287" s="387">
        <f t="shared" si="2954"/>
        <v>0</v>
      </c>
      <c r="DK287" s="387">
        <f t="shared" si="2955"/>
        <v>0</v>
      </c>
      <c r="DL287" s="388">
        <v>0.36319999999999997</v>
      </c>
      <c r="DM287" s="389">
        <f t="shared" si="2956"/>
        <v>0</v>
      </c>
      <c r="DN287" s="390">
        <f t="shared" si="2957"/>
        <v>0</v>
      </c>
      <c r="DO287" s="391"/>
      <c r="DP287" s="384">
        <v>10.0</v>
      </c>
      <c r="DQ287" s="385" t="s">
        <v>188</v>
      </c>
      <c r="DR287" s="386" t="s">
        <v>132</v>
      </c>
      <c r="DS287" s="386" t="s">
        <v>132</v>
      </c>
      <c r="DT287" s="387" t="str">
        <f>ADHK!DT287</f>
        <v/>
      </c>
      <c r="DU287" s="387"/>
      <c r="DV287" s="387">
        <f t="shared" si="2958"/>
        <v>0</v>
      </c>
      <c r="DW287" s="388"/>
      <c r="DX287" s="387">
        <f t="shared" si="2959"/>
        <v>0</v>
      </c>
      <c r="DY287" s="388"/>
      <c r="DZ287" s="387"/>
      <c r="EA287" s="387">
        <f t="shared" si="2960"/>
        <v>0</v>
      </c>
      <c r="EB287" s="387">
        <f t="shared" si="2961"/>
        <v>0</v>
      </c>
      <c r="EC287" s="388">
        <v>0.36319999999999997</v>
      </c>
      <c r="ED287" s="389">
        <f t="shared" si="2962"/>
        <v>0</v>
      </c>
      <c r="EE287" s="390">
        <f t="shared" si="2963"/>
        <v>0</v>
      </c>
      <c r="EF287" s="391"/>
      <c r="EG287" s="384">
        <v>10.0</v>
      </c>
      <c r="EH287" s="385" t="s">
        <v>188</v>
      </c>
      <c r="EI287" s="386" t="s">
        <v>132</v>
      </c>
      <c r="EJ287" s="386" t="s">
        <v>132</v>
      </c>
      <c r="EK287" s="387" t="str">
        <f>ADHK!EK287</f>
        <v/>
      </c>
      <c r="EL287" s="387"/>
      <c r="EM287" s="387">
        <f t="shared" si="2964"/>
        <v>0</v>
      </c>
      <c r="EN287" s="388"/>
      <c r="EO287" s="387">
        <f t="shared" si="2965"/>
        <v>0</v>
      </c>
      <c r="EP287" s="388"/>
      <c r="EQ287" s="387"/>
      <c r="ER287" s="387">
        <f t="shared" si="2966"/>
        <v>0</v>
      </c>
      <c r="ES287" s="387">
        <f t="shared" si="2967"/>
        <v>0</v>
      </c>
      <c r="ET287" s="388">
        <v>0.36319999999999997</v>
      </c>
      <c r="EU287" s="389">
        <f t="shared" si="2968"/>
        <v>0</v>
      </c>
      <c r="EV287" s="390">
        <f t="shared" si="2969"/>
        <v>0</v>
      </c>
      <c r="EW287" s="391"/>
      <c r="EX287" s="384">
        <v>10.0</v>
      </c>
      <c r="EY287" s="385" t="s">
        <v>188</v>
      </c>
      <c r="EZ287" s="386" t="s">
        <v>132</v>
      </c>
      <c r="FA287" s="386" t="s">
        <v>132</v>
      </c>
      <c r="FB287" s="387" t="str">
        <f>ADHK!FB287</f>
        <v/>
      </c>
      <c r="FC287" s="387"/>
      <c r="FD287" s="387">
        <f t="shared" si="2970"/>
        <v>0</v>
      </c>
      <c r="FE287" s="388"/>
      <c r="FF287" s="387">
        <f t="shared" si="2971"/>
        <v>0</v>
      </c>
      <c r="FG287" s="388"/>
      <c r="FH287" s="387"/>
      <c r="FI287" s="387">
        <f t="shared" si="2972"/>
        <v>0</v>
      </c>
      <c r="FJ287" s="387">
        <f t="shared" si="2973"/>
        <v>0</v>
      </c>
      <c r="FK287" s="388">
        <v>0.36319999999999997</v>
      </c>
      <c r="FL287" s="389">
        <f t="shared" si="2974"/>
        <v>0</v>
      </c>
      <c r="FM287" s="390">
        <f t="shared" si="2975"/>
        <v>0</v>
      </c>
      <c r="FN287" s="391"/>
      <c r="FO287" s="384">
        <v>10.0</v>
      </c>
      <c r="FP287" s="385" t="s">
        <v>188</v>
      </c>
      <c r="FQ287" s="386" t="s">
        <v>132</v>
      </c>
      <c r="FR287" s="386" t="s">
        <v>132</v>
      </c>
      <c r="FS287" s="387" t="str">
        <f>ADHK!FS287</f>
        <v/>
      </c>
      <c r="FT287" s="387"/>
      <c r="FU287" s="387">
        <f t="shared" si="2976"/>
        <v>0</v>
      </c>
      <c r="FV287" s="388"/>
      <c r="FW287" s="387">
        <f t="shared" si="2977"/>
        <v>0</v>
      </c>
      <c r="FX287" s="388"/>
      <c r="FY287" s="387"/>
      <c r="FZ287" s="387">
        <f t="shared" si="2978"/>
        <v>0</v>
      </c>
      <c r="GA287" s="387">
        <f t="shared" si="2979"/>
        <v>0</v>
      </c>
      <c r="GB287" s="388">
        <v>0.36319999999999997</v>
      </c>
      <c r="GC287" s="389">
        <f t="shared" si="2980"/>
        <v>0</v>
      </c>
      <c r="GD287" s="390">
        <f t="shared" si="2981"/>
        <v>0</v>
      </c>
      <c r="GE287" s="391"/>
      <c r="GF287" s="384">
        <v>10.0</v>
      </c>
      <c r="GG287" s="385" t="s">
        <v>188</v>
      </c>
      <c r="GH287" s="386" t="s">
        <v>132</v>
      </c>
      <c r="GI287" s="386" t="s">
        <v>132</v>
      </c>
      <c r="GJ287" s="387" t="str">
        <f>ADHK!GJ287</f>
        <v/>
      </c>
      <c r="GK287" s="387"/>
      <c r="GL287" s="387">
        <f t="shared" si="2982"/>
        <v>0</v>
      </c>
      <c r="GM287" s="388"/>
      <c r="GN287" s="387">
        <f t="shared" si="2983"/>
        <v>0</v>
      </c>
      <c r="GO287" s="388"/>
      <c r="GP287" s="387"/>
      <c r="GQ287" s="387">
        <f t="shared" si="2984"/>
        <v>0</v>
      </c>
      <c r="GR287" s="387">
        <f t="shared" si="2985"/>
        <v>0</v>
      </c>
      <c r="GS287" s="388">
        <v>0.36319999999999997</v>
      </c>
      <c r="GT287" s="389">
        <f t="shared" si="2986"/>
        <v>0</v>
      </c>
      <c r="GU287" s="390">
        <f t="shared" si="2987"/>
        <v>0</v>
      </c>
      <c r="GV287" s="391"/>
      <c r="GW287" s="384">
        <v>10.0</v>
      </c>
      <c r="GX287" s="385" t="s">
        <v>188</v>
      </c>
      <c r="GY287" s="386" t="s">
        <v>132</v>
      </c>
      <c r="GZ287" s="386" t="s">
        <v>132</v>
      </c>
      <c r="HA287" s="387" t="str">
        <f>ADHK!HA287</f>
        <v/>
      </c>
      <c r="HB287" s="387"/>
      <c r="HC287" s="387">
        <f t="shared" si="2988"/>
        <v>0</v>
      </c>
      <c r="HD287" s="388"/>
      <c r="HE287" s="387">
        <f t="shared" si="2989"/>
        <v>0</v>
      </c>
      <c r="HF287" s="388"/>
      <c r="HG287" s="387"/>
      <c r="HH287" s="387">
        <f t="shared" si="2990"/>
        <v>0</v>
      </c>
      <c r="HI287" s="387">
        <f t="shared" si="2991"/>
        <v>0</v>
      </c>
      <c r="HJ287" s="388">
        <v>0.36319999999999997</v>
      </c>
      <c r="HK287" s="389">
        <f t="shared" si="2992"/>
        <v>0</v>
      </c>
      <c r="HL287" s="390">
        <f t="shared" si="2993"/>
        <v>0</v>
      </c>
      <c r="HM287" s="391"/>
      <c r="HN287" s="384">
        <v>10.0</v>
      </c>
      <c r="HO287" s="385" t="s">
        <v>188</v>
      </c>
      <c r="HP287" s="386" t="s">
        <v>132</v>
      </c>
      <c r="HQ287" s="386" t="s">
        <v>132</v>
      </c>
      <c r="HR287" s="387" t="str">
        <f>ADHK!HR287</f>
        <v/>
      </c>
      <c r="HS287" s="387"/>
      <c r="HT287" s="387">
        <f t="shared" si="2994"/>
        <v>0</v>
      </c>
      <c r="HU287" s="388"/>
      <c r="HV287" s="387">
        <f t="shared" si="2995"/>
        <v>0</v>
      </c>
      <c r="HW287" s="388"/>
      <c r="HX287" s="387"/>
      <c r="HY287" s="387">
        <f t="shared" si="2996"/>
        <v>0</v>
      </c>
      <c r="HZ287" s="387">
        <f t="shared" si="2997"/>
        <v>0</v>
      </c>
      <c r="IA287" s="388">
        <v>0.36319999999999997</v>
      </c>
      <c r="IB287" s="389">
        <f t="shared" si="2998"/>
        <v>0</v>
      </c>
      <c r="IC287" s="390">
        <f t="shared" si="2999"/>
        <v>0</v>
      </c>
      <c r="ID287" s="391"/>
      <c r="IE287" s="384">
        <v>10.0</v>
      </c>
      <c r="IF287" s="385" t="s">
        <v>188</v>
      </c>
      <c r="IG287" s="386" t="s">
        <v>132</v>
      </c>
      <c r="IH287" s="386" t="s">
        <v>132</v>
      </c>
      <c r="II287" s="387" t="str">
        <f>ADHK!II287</f>
        <v/>
      </c>
      <c r="IJ287" s="387"/>
      <c r="IK287" s="387">
        <f t="shared" si="3000"/>
        <v>0</v>
      </c>
      <c r="IL287" s="388"/>
      <c r="IM287" s="387">
        <f t="shared" si="3001"/>
        <v>0</v>
      </c>
      <c r="IN287" s="388"/>
      <c r="IO287" s="387"/>
      <c r="IP287" s="387">
        <f t="shared" si="3002"/>
        <v>0</v>
      </c>
      <c r="IQ287" s="387">
        <f t="shared" si="3003"/>
        <v>0</v>
      </c>
      <c r="IR287" s="388">
        <v>0.36319999999999997</v>
      </c>
      <c r="IS287" s="389">
        <f t="shared" si="3004"/>
        <v>0</v>
      </c>
      <c r="IT287" s="390">
        <f t="shared" si="3005"/>
        <v>0</v>
      </c>
      <c r="IU287" s="391"/>
      <c r="IV287" s="384">
        <v>10.0</v>
      </c>
      <c r="IW287" s="385" t="s">
        <v>188</v>
      </c>
      <c r="IX287" s="386" t="s">
        <v>132</v>
      </c>
      <c r="IY287" s="386" t="s">
        <v>132</v>
      </c>
      <c r="IZ287" s="387" t="str">
        <f>ADHK!IZ287</f>
        <v/>
      </c>
      <c r="JA287" s="387"/>
      <c r="JB287" s="387">
        <f t="shared" si="3006"/>
        <v>0</v>
      </c>
      <c r="JC287" s="388"/>
      <c r="JD287" s="387">
        <f t="shared" si="3007"/>
        <v>0</v>
      </c>
      <c r="JE287" s="388"/>
      <c r="JF287" s="387"/>
      <c r="JG287" s="387">
        <f t="shared" si="3008"/>
        <v>0</v>
      </c>
      <c r="JH287" s="387">
        <f t="shared" si="3009"/>
        <v>0</v>
      </c>
      <c r="JI287" s="388">
        <v>0.36319999999999997</v>
      </c>
      <c r="JJ287" s="389">
        <f t="shared" si="3010"/>
        <v>0</v>
      </c>
      <c r="JK287" s="390">
        <f t="shared" si="3011"/>
        <v>0</v>
      </c>
      <c r="JL287" s="391"/>
      <c r="JM287" s="384">
        <v>10.0</v>
      </c>
      <c r="JN287" s="385" t="s">
        <v>188</v>
      </c>
      <c r="JO287" s="386" t="s">
        <v>132</v>
      </c>
      <c r="JP287" s="386" t="s">
        <v>132</v>
      </c>
      <c r="JQ287" s="387" t="str">
        <f>ADHK!JQ287</f>
        <v/>
      </c>
      <c r="JR287" s="387"/>
      <c r="JS287" s="387">
        <f t="shared" si="3012"/>
        <v>0</v>
      </c>
      <c r="JT287" s="388"/>
      <c r="JU287" s="387">
        <f t="shared" si="3013"/>
        <v>0</v>
      </c>
      <c r="JV287" s="388"/>
      <c r="JW287" s="387"/>
      <c r="JX287" s="387">
        <f t="shared" si="3014"/>
        <v>0</v>
      </c>
      <c r="JY287" s="387">
        <f t="shared" si="3015"/>
        <v>0</v>
      </c>
      <c r="JZ287" s="388">
        <v>0.36319999999999997</v>
      </c>
      <c r="KA287" s="389">
        <f t="shared" si="3016"/>
        <v>0</v>
      </c>
      <c r="KB287" s="390">
        <f t="shared" si="3017"/>
        <v>0</v>
      </c>
      <c r="KC287" s="391"/>
      <c r="KD287" s="384">
        <v>10.0</v>
      </c>
      <c r="KE287" s="385" t="s">
        <v>188</v>
      </c>
      <c r="KF287" s="386" t="s">
        <v>132</v>
      </c>
      <c r="KG287" s="386" t="s">
        <v>132</v>
      </c>
      <c r="KH287" s="387" t="str">
        <f>ADHK!KH287</f>
        <v/>
      </c>
      <c r="KI287" s="387"/>
      <c r="KJ287" s="387">
        <f t="shared" si="3018"/>
        <v>0</v>
      </c>
      <c r="KK287" s="388"/>
      <c r="KL287" s="387">
        <f t="shared" si="3019"/>
        <v>0</v>
      </c>
      <c r="KM287" s="388"/>
      <c r="KN287" s="387"/>
      <c r="KO287" s="387">
        <f t="shared" si="3020"/>
        <v>0</v>
      </c>
      <c r="KP287" s="387">
        <f t="shared" si="3021"/>
        <v>0</v>
      </c>
      <c r="KQ287" s="388">
        <v>0.36319999999999997</v>
      </c>
      <c r="KR287" s="389">
        <f t="shared" si="3022"/>
        <v>0</v>
      </c>
      <c r="KS287" s="390">
        <f t="shared" si="3023"/>
        <v>0</v>
      </c>
      <c r="KT287" s="391"/>
      <c r="KU287" s="392"/>
    </row>
    <row r="288" ht="15.75" customHeight="1">
      <c r="A288" s="384">
        <v>11.0</v>
      </c>
      <c r="B288" s="385" t="s">
        <v>189</v>
      </c>
      <c r="C288" s="386" t="s">
        <v>132</v>
      </c>
      <c r="D288" s="386" t="s">
        <v>132</v>
      </c>
      <c r="E288" s="387" t="str">
        <f>ADHK!E288</f>
        <v/>
      </c>
      <c r="F288" s="387" t="str">
        <f>ADHK!F288</f>
        <v/>
      </c>
      <c r="G288" s="387">
        <f t="shared" si="2916"/>
        <v>0</v>
      </c>
      <c r="H288" s="388"/>
      <c r="I288" s="387">
        <f t="shared" si="2917"/>
        <v>0</v>
      </c>
      <c r="J288" s="388"/>
      <c r="K288" s="387"/>
      <c r="L288" s="387">
        <f t="shared" si="2918"/>
        <v>0</v>
      </c>
      <c r="M288" s="387">
        <f t="shared" si="2919"/>
        <v>0</v>
      </c>
      <c r="N288" s="388">
        <v>0.36319999999999997</v>
      </c>
      <c r="O288" s="389">
        <f t="shared" si="2920"/>
        <v>0</v>
      </c>
      <c r="P288" s="390">
        <f t="shared" si="2921"/>
        <v>0</v>
      </c>
      <c r="Q288" s="391"/>
      <c r="R288" s="384">
        <v>11.0</v>
      </c>
      <c r="S288" s="385" t="s">
        <v>189</v>
      </c>
      <c r="T288" s="386" t="s">
        <v>132</v>
      </c>
      <c r="U288" s="386" t="s">
        <v>132</v>
      </c>
      <c r="V288" s="387" t="str">
        <f>ADHK!V288</f>
        <v/>
      </c>
      <c r="W288" s="387"/>
      <c r="X288" s="387">
        <f t="shared" si="2922"/>
        <v>0</v>
      </c>
      <c r="Y288" s="388"/>
      <c r="Z288" s="387">
        <f t="shared" si="2923"/>
        <v>0</v>
      </c>
      <c r="AA288" s="388"/>
      <c r="AB288" s="387"/>
      <c r="AC288" s="387">
        <f t="shared" si="2924"/>
        <v>0</v>
      </c>
      <c r="AD288" s="387">
        <f t="shared" si="2925"/>
        <v>0</v>
      </c>
      <c r="AE288" s="388">
        <v>0.36319999999999997</v>
      </c>
      <c r="AF288" s="389">
        <f t="shared" si="2926"/>
        <v>0</v>
      </c>
      <c r="AG288" s="390">
        <f t="shared" si="2927"/>
        <v>0</v>
      </c>
      <c r="AH288" s="391"/>
      <c r="AI288" s="384">
        <v>11.0</v>
      </c>
      <c r="AJ288" s="385" t="s">
        <v>189</v>
      </c>
      <c r="AK288" s="386" t="s">
        <v>132</v>
      </c>
      <c r="AL288" s="386" t="s">
        <v>132</v>
      </c>
      <c r="AM288" s="387" t="str">
        <f>ADHK!AM288</f>
        <v/>
      </c>
      <c r="AN288" s="387"/>
      <c r="AO288" s="387">
        <f t="shared" si="2928"/>
        <v>0</v>
      </c>
      <c r="AP288" s="388"/>
      <c r="AQ288" s="387">
        <f t="shared" si="2929"/>
        <v>0</v>
      </c>
      <c r="AR288" s="388"/>
      <c r="AS288" s="387"/>
      <c r="AT288" s="387">
        <f t="shared" si="2930"/>
        <v>0</v>
      </c>
      <c r="AU288" s="387">
        <f t="shared" si="2931"/>
        <v>0</v>
      </c>
      <c r="AV288" s="388">
        <v>0.36319999999999997</v>
      </c>
      <c r="AW288" s="389">
        <f t="shared" si="2932"/>
        <v>0</v>
      </c>
      <c r="AX288" s="390">
        <f t="shared" si="2933"/>
        <v>0</v>
      </c>
      <c r="AY288" s="391"/>
      <c r="AZ288" s="384">
        <v>11.0</v>
      </c>
      <c r="BA288" s="385" t="s">
        <v>189</v>
      </c>
      <c r="BB288" s="386" t="s">
        <v>132</v>
      </c>
      <c r="BC288" s="386" t="s">
        <v>132</v>
      </c>
      <c r="BD288" s="387" t="str">
        <f>ADHK!BD288</f>
        <v/>
      </c>
      <c r="BE288" s="387"/>
      <c r="BF288" s="387">
        <f t="shared" si="2934"/>
        <v>0</v>
      </c>
      <c r="BG288" s="388"/>
      <c r="BH288" s="387">
        <f t="shared" si="2935"/>
        <v>0</v>
      </c>
      <c r="BI288" s="388"/>
      <c r="BJ288" s="387"/>
      <c r="BK288" s="387">
        <f t="shared" si="2936"/>
        <v>0</v>
      </c>
      <c r="BL288" s="387">
        <f t="shared" si="2937"/>
        <v>0</v>
      </c>
      <c r="BM288" s="388">
        <v>0.36319999999999997</v>
      </c>
      <c r="BN288" s="389">
        <f t="shared" si="2938"/>
        <v>0</v>
      </c>
      <c r="BO288" s="390">
        <f t="shared" si="2939"/>
        <v>0</v>
      </c>
      <c r="BP288" s="391"/>
      <c r="BQ288" s="384">
        <v>11.0</v>
      </c>
      <c r="BR288" s="385" t="s">
        <v>189</v>
      </c>
      <c r="BS288" s="386" t="s">
        <v>132</v>
      </c>
      <c r="BT288" s="386" t="s">
        <v>132</v>
      </c>
      <c r="BU288" s="387" t="str">
        <f>ADHK!BU288</f>
        <v/>
      </c>
      <c r="BV288" s="387"/>
      <c r="BW288" s="387">
        <f t="shared" si="2940"/>
        <v>0</v>
      </c>
      <c r="BX288" s="388"/>
      <c r="BY288" s="387">
        <f t="shared" si="2941"/>
        <v>0</v>
      </c>
      <c r="BZ288" s="388"/>
      <c r="CA288" s="387"/>
      <c r="CB288" s="387">
        <f t="shared" si="2942"/>
        <v>0</v>
      </c>
      <c r="CC288" s="387">
        <f t="shared" si="2943"/>
        <v>0</v>
      </c>
      <c r="CD288" s="388">
        <v>0.36319999999999997</v>
      </c>
      <c r="CE288" s="389">
        <f t="shared" si="2944"/>
        <v>0</v>
      </c>
      <c r="CF288" s="390">
        <f t="shared" si="2945"/>
        <v>0</v>
      </c>
      <c r="CG288" s="391"/>
      <c r="CH288" s="384">
        <v>11.0</v>
      </c>
      <c r="CI288" s="385" t="s">
        <v>189</v>
      </c>
      <c r="CJ288" s="386" t="s">
        <v>132</v>
      </c>
      <c r="CK288" s="386" t="s">
        <v>132</v>
      </c>
      <c r="CL288" s="387" t="str">
        <f>ADHK!CL288</f>
        <v/>
      </c>
      <c r="CM288" s="387"/>
      <c r="CN288" s="387">
        <f t="shared" si="2946"/>
        <v>0</v>
      </c>
      <c r="CO288" s="388"/>
      <c r="CP288" s="387">
        <f t="shared" si="2947"/>
        <v>0</v>
      </c>
      <c r="CQ288" s="388"/>
      <c r="CR288" s="387"/>
      <c r="CS288" s="387">
        <f t="shared" si="2948"/>
        <v>0</v>
      </c>
      <c r="CT288" s="387">
        <f t="shared" si="2949"/>
        <v>0</v>
      </c>
      <c r="CU288" s="388">
        <v>0.36319999999999997</v>
      </c>
      <c r="CV288" s="389">
        <f t="shared" si="2950"/>
        <v>0</v>
      </c>
      <c r="CW288" s="390">
        <f t="shared" si="2951"/>
        <v>0</v>
      </c>
      <c r="CX288" s="391"/>
      <c r="CY288" s="384">
        <v>11.0</v>
      </c>
      <c r="CZ288" s="385" t="s">
        <v>189</v>
      </c>
      <c r="DA288" s="386" t="s">
        <v>132</v>
      </c>
      <c r="DB288" s="386" t="s">
        <v>132</v>
      </c>
      <c r="DC288" s="387" t="str">
        <f>ADHK!DC288</f>
        <v/>
      </c>
      <c r="DD288" s="387"/>
      <c r="DE288" s="387">
        <f t="shared" si="2952"/>
        <v>0</v>
      </c>
      <c r="DF288" s="388"/>
      <c r="DG288" s="387">
        <f t="shared" si="2953"/>
        <v>0</v>
      </c>
      <c r="DH288" s="388"/>
      <c r="DI288" s="387"/>
      <c r="DJ288" s="387">
        <f t="shared" si="2954"/>
        <v>0</v>
      </c>
      <c r="DK288" s="387">
        <f t="shared" si="2955"/>
        <v>0</v>
      </c>
      <c r="DL288" s="388">
        <v>0.36319999999999997</v>
      </c>
      <c r="DM288" s="389">
        <f t="shared" si="2956"/>
        <v>0</v>
      </c>
      <c r="DN288" s="390">
        <f t="shared" si="2957"/>
        <v>0</v>
      </c>
      <c r="DO288" s="391"/>
      <c r="DP288" s="384">
        <v>11.0</v>
      </c>
      <c r="DQ288" s="385" t="s">
        <v>189</v>
      </c>
      <c r="DR288" s="386" t="s">
        <v>132</v>
      </c>
      <c r="DS288" s="386" t="s">
        <v>132</v>
      </c>
      <c r="DT288" s="387" t="str">
        <f>ADHK!DT288</f>
        <v/>
      </c>
      <c r="DU288" s="387"/>
      <c r="DV288" s="387">
        <f t="shared" si="2958"/>
        <v>0</v>
      </c>
      <c r="DW288" s="388"/>
      <c r="DX288" s="387">
        <f t="shared" si="2959"/>
        <v>0</v>
      </c>
      <c r="DY288" s="388"/>
      <c r="DZ288" s="387"/>
      <c r="EA288" s="387">
        <f t="shared" si="2960"/>
        <v>0</v>
      </c>
      <c r="EB288" s="387">
        <f t="shared" si="2961"/>
        <v>0</v>
      </c>
      <c r="EC288" s="388">
        <v>0.36319999999999997</v>
      </c>
      <c r="ED288" s="389">
        <f t="shared" si="2962"/>
        <v>0</v>
      </c>
      <c r="EE288" s="390">
        <f t="shared" si="2963"/>
        <v>0</v>
      </c>
      <c r="EF288" s="391"/>
      <c r="EG288" s="384">
        <v>11.0</v>
      </c>
      <c r="EH288" s="385" t="s">
        <v>189</v>
      </c>
      <c r="EI288" s="386" t="s">
        <v>132</v>
      </c>
      <c r="EJ288" s="386" t="s">
        <v>132</v>
      </c>
      <c r="EK288" s="387" t="str">
        <f>ADHK!EK288</f>
        <v/>
      </c>
      <c r="EL288" s="387"/>
      <c r="EM288" s="387">
        <f t="shared" si="2964"/>
        <v>0</v>
      </c>
      <c r="EN288" s="388"/>
      <c r="EO288" s="387">
        <f t="shared" si="2965"/>
        <v>0</v>
      </c>
      <c r="EP288" s="388"/>
      <c r="EQ288" s="387"/>
      <c r="ER288" s="387">
        <f t="shared" si="2966"/>
        <v>0</v>
      </c>
      <c r="ES288" s="387">
        <f t="shared" si="2967"/>
        <v>0</v>
      </c>
      <c r="ET288" s="388">
        <v>0.36319999999999997</v>
      </c>
      <c r="EU288" s="389">
        <f t="shared" si="2968"/>
        <v>0</v>
      </c>
      <c r="EV288" s="390">
        <f t="shared" si="2969"/>
        <v>0</v>
      </c>
      <c r="EW288" s="391"/>
      <c r="EX288" s="384">
        <v>11.0</v>
      </c>
      <c r="EY288" s="385" t="s">
        <v>189</v>
      </c>
      <c r="EZ288" s="386" t="s">
        <v>132</v>
      </c>
      <c r="FA288" s="386" t="s">
        <v>132</v>
      </c>
      <c r="FB288" s="387" t="str">
        <f>ADHK!FB288</f>
        <v/>
      </c>
      <c r="FC288" s="387"/>
      <c r="FD288" s="387">
        <f t="shared" si="2970"/>
        <v>0</v>
      </c>
      <c r="FE288" s="388"/>
      <c r="FF288" s="387">
        <f t="shared" si="2971"/>
        <v>0</v>
      </c>
      <c r="FG288" s="388"/>
      <c r="FH288" s="387"/>
      <c r="FI288" s="387">
        <f t="shared" si="2972"/>
        <v>0</v>
      </c>
      <c r="FJ288" s="387">
        <f t="shared" si="2973"/>
        <v>0</v>
      </c>
      <c r="FK288" s="388">
        <v>0.36319999999999997</v>
      </c>
      <c r="FL288" s="389">
        <f t="shared" si="2974"/>
        <v>0</v>
      </c>
      <c r="FM288" s="390">
        <f t="shared" si="2975"/>
        <v>0</v>
      </c>
      <c r="FN288" s="391"/>
      <c r="FO288" s="384">
        <v>11.0</v>
      </c>
      <c r="FP288" s="385" t="s">
        <v>189</v>
      </c>
      <c r="FQ288" s="386" t="s">
        <v>132</v>
      </c>
      <c r="FR288" s="386" t="s">
        <v>132</v>
      </c>
      <c r="FS288" s="387" t="str">
        <f>ADHK!FS288</f>
        <v/>
      </c>
      <c r="FT288" s="387"/>
      <c r="FU288" s="387">
        <f t="shared" si="2976"/>
        <v>0</v>
      </c>
      <c r="FV288" s="388"/>
      <c r="FW288" s="387">
        <f t="shared" si="2977"/>
        <v>0</v>
      </c>
      <c r="FX288" s="388"/>
      <c r="FY288" s="387"/>
      <c r="FZ288" s="387">
        <f t="shared" si="2978"/>
        <v>0</v>
      </c>
      <c r="GA288" s="387">
        <f t="shared" si="2979"/>
        <v>0</v>
      </c>
      <c r="GB288" s="388">
        <v>0.36319999999999997</v>
      </c>
      <c r="GC288" s="389">
        <f t="shared" si="2980"/>
        <v>0</v>
      </c>
      <c r="GD288" s="390">
        <f t="shared" si="2981"/>
        <v>0</v>
      </c>
      <c r="GE288" s="391"/>
      <c r="GF288" s="384">
        <v>11.0</v>
      </c>
      <c r="GG288" s="385" t="s">
        <v>189</v>
      </c>
      <c r="GH288" s="386" t="s">
        <v>132</v>
      </c>
      <c r="GI288" s="386" t="s">
        <v>132</v>
      </c>
      <c r="GJ288" s="387" t="str">
        <f>ADHK!GJ288</f>
        <v/>
      </c>
      <c r="GK288" s="387"/>
      <c r="GL288" s="387">
        <f t="shared" si="2982"/>
        <v>0</v>
      </c>
      <c r="GM288" s="388"/>
      <c r="GN288" s="387">
        <f t="shared" si="2983"/>
        <v>0</v>
      </c>
      <c r="GO288" s="388"/>
      <c r="GP288" s="387"/>
      <c r="GQ288" s="387">
        <f t="shared" si="2984"/>
        <v>0</v>
      </c>
      <c r="GR288" s="387">
        <f t="shared" si="2985"/>
        <v>0</v>
      </c>
      <c r="GS288" s="388">
        <v>0.36319999999999997</v>
      </c>
      <c r="GT288" s="389">
        <f t="shared" si="2986"/>
        <v>0</v>
      </c>
      <c r="GU288" s="390">
        <f t="shared" si="2987"/>
        <v>0</v>
      </c>
      <c r="GV288" s="391"/>
      <c r="GW288" s="384">
        <v>11.0</v>
      </c>
      <c r="GX288" s="385" t="s">
        <v>189</v>
      </c>
      <c r="GY288" s="386" t="s">
        <v>132</v>
      </c>
      <c r="GZ288" s="386" t="s">
        <v>132</v>
      </c>
      <c r="HA288" s="387" t="str">
        <f>ADHK!HA288</f>
        <v/>
      </c>
      <c r="HB288" s="387"/>
      <c r="HC288" s="387">
        <f t="shared" si="2988"/>
        <v>0</v>
      </c>
      <c r="HD288" s="388"/>
      <c r="HE288" s="387">
        <f t="shared" si="2989"/>
        <v>0</v>
      </c>
      <c r="HF288" s="388"/>
      <c r="HG288" s="387"/>
      <c r="HH288" s="387">
        <f t="shared" si="2990"/>
        <v>0</v>
      </c>
      <c r="HI288" s="387">
        <f t="shared" si="2991"/>
        <v>0</v>
      </c>
      <c r="HJ288" s="388">
        <v>0.36319999999999997</v>
      </c>
      <c r="HK288" s="389">
        <f t="shared" si="2992"/>
        <v>0</v>
      </c>
      <c r="HL288" s="390">
        <f t="shared" si="2993"/>
        <v>0</v>
      </c>
      <c r="HM288" s="391"/>
      <c r="HN288" s="384">
        <v>11.0</v>
      </c>
      <c r="HO288" s="385" t="s">
        <v>189</v>
      </c>
      <c r="HP288" s="386" t="s">
        <v>132</v>
      </c>
      <c r="HQ288" s="386" t="s">
        <v>132</v>
      </c>
      <c r="HR288" s="387" t="str">
        <f>ADHK!HR288</f>
        <v/>
      </c>
      <c r="HS288" s="387"/>
      <c r="HT288" s="387">
        <f t="shared" si="2994"/>
        <v>0</v>
      </c>
      <c r="HU288" s="388"/>
      <c r="HV288" s="387">
        <f t="shared" si="2995"/>
        <v>0</v>
      </c>
      <c r="HW288" s="388"/>
      <c r="HX288" s="387"/>
      <c r="HY288" s="387">
        <f t="shared" si="2996"/>
        <v>0</v>
      </c>
      <c r="HZ288" s="387">
        <f t="shared" si="2997"/>
        <v>0</v>
      </c>
      <c r="IA288" s="388">
        <v>0.36319999999999997</v>
      </c>
      <c r="IB288" s="389">
        <f t="shared" si="2998"/>
        <v>0</v>
      </c>
      <c r="IC288" s="390">
        <f t="shared" si="2999"/>
        <v>0</v>
      </c>
      <c r="ID288" s="391"/>
      <c r="IE288" s="384">
        <v>11.0</v>
      </c>
      <c r="IF288" s="385" t="s">
        <v>189</v>
      </c>
      <c r="IG288" s="386" t="s">
        <v>132</v>
      </c>
      <c r="IH288" s="386" t="s">
        <v>132</v>
      </c>
      <c r="II288" s="387" t="str">
        <f>ADHK!II288</f>
        <v/>
      </c>
      <c r="IJ288" s="387"/>
      <c r="IK288" s="387">
        <f t="shared" si="3000"/>
        <v>0</v>
      </c>
      <c r="IL288" s="388"/>
      <c r="IM288" s="387">
        <f t="shared" si="3001"/>
        <v>0</v>
      </c>
      <c r="IN288" s="388"/>
      <c r="IO288" s="387"/>
      <c r="IP288" s="387">
        <f t="shared" si="3002"/>
        <v>0</v>
      </c>
      <c r="IQ288" s="387">
        <f t="shared" si="3003"/>
        <v>0</v>
      </c>
      <c r="IR288" s="388">
        <v>0.36319999999999997</v>
      </c>
      <c r="IS288" s="389">
        <f t="shared" si="3004"/>
        <v>0</v>
      </c>
      <c r="IT288" s="390">
        <f t="shared" si="3005"/>
        <v>0</v>
      </c>
      <c r="IU288" s="391"/>
      <c r="IV288" s="384">
        <v>11.0</v>
      </c>
      <c r="IW288" s="385" t="s">
        <v>189</v>
      </c>
      <c r="IX288" s="386" t="s">
        <v>132</v>
      </c>
      <c r="IY288" s="386" t="s">
        <v>132</v>
      </c>
      <c r="IZ288" s="387" t="str">
        <f>ADHK!IZ288</f>
        <v/>
      </c>
      <c r="JA288" s="387"/>
      <c r="JB288" s="387">
        <f t="shared" si="3006"/>
        <v>0</v>
      </c>
      <c r="JC288" s="388"/>
      <c r="JD288" s="387">
        <f t="shared" si="3007"/>
        <v>0</v>
      </c>
      <c r="JE288" s="388"/>
      <c r="JF288" s="387"/>
      <c r="JG288" s="387">
        <f t="shared" si="3008"/>
        <v>0</v>
      </c>
      <c r="JH288" s="387">
        <f t="shared" si="3009"/>
        <v>0</v>
      </c>
      <c r="JI288" s="388">
        <v>0.36319999999999997</v>
      </c>
      <c r="JJ288" s="389">
        <f t="shared" si="3010"/>
        <v>0</v>
      </c>
      <c r="JK288" s="390">
        <f t="shared" si="3011"/>
        <v>0</v>
      </c>
      <c r="JL288" s="391"/>
      <c r="JM288" s="384">
        <v>11.0</v>
      </c>
      <c r="JN288" s="385" t="s">
        <v>189</v>
      </c>
      <c r="JO288" s="386" t="s">
        <v>132</v>
      </c>
      <c r="JP288" s="386" t="s">
        <v>132</v>
      </c>
      <c r="JQ288" s="387" t="str">
        <f>ADHK!JQ288</f>
        <v/>
      </c>
      <c r="JR288" s="387"/>
      <c r="JS288" s="387">
        <f t="shared" si="3012"/>
        <v>0</v>
      </c>
      <c r="JT288" s="388"/>
      <c r="JU288" s="387">
        <f t="shared" si="3013"/>
        <v>0</v>
      </c>
      <c r="JV288" s="388"/>
      <c r="JW288" s="387"/>
      <c r="JX288" s="387">
        <f t="shared" si="3014"/>
        <v>0</v>
      </c>
      <c r="JY288" s="387">
        <f t="shared" si="3015"/>
        <v>0</v>
      </c>
      <c r="JZ288" s="388">
        <v>0.36319999999999997</v>
      </c>
      <c r="KA288" s="389">
        <f t="shared" si="3016"/>
        <v>0</v>
      </c>
      <c r="KB288" s="390">
        <f t="shared" si="3017"/>
        <v>0</v>
      </c>
      <c r="KC288" s="391"/>
      <c r="KD288" s="384">
        <v>11.0</v>
      </c>
      <c r="KE288" s="385" t="s">
        <v>189</v>
      </c>
      <c r="KF288" s="386" t="s">
        <v>132</v>
      </c>
      <c r="KG288" s="386" t="s">
        <v>132</v>
      </c>
      <c r="KH288" s="387" t="str">
        <f>ADHK!KH288</f>
        <v/>
      </c>
      <c r="KI288" s="387"/>
      <c r="KJ288" s="387">
        <f t="shared" si="3018"/>
        <v>0</v>
      </c>
      <c r="KK288" s="388"/>
      <c r="KL288" s="387">
        <f t="shared" si="3019"/>
        <v>0</v>
      </c>
      <c r="KM288" s="388"/>
      <c r="KN288" s="387"/>
      <c r="KO288" s="387">
        <f t="shared" si="3020"/>
        <v>0</v>
      </c>
      <c r="KP288" s="387">
        <f t="shared" si="3021"/>
        <v>0</v>
      </c>
      <c r="KQ288" s="388">
        <v>0.36319999999999997</v>
      </c>
      <c r="KR288" s="389">
        <f t="shared" si="3022"/>
        <v>0</v>
      </c>
      <c r="KS288" s="390">
        <f t="shared" si="3023"/>
        <v>0</v>
      </c>
      <c r="KT288" s="391"/>
      <c r="KU288" s="392"/>
    </row>
    <row r="289" ht="15.75" customHeight="1">
      <c r="A289" s="384">
        <v>12.0</v>
      </c>
      <c r="B289" s="385" t="s">
        <v>190</v>
      </c>
      <c r="C289" s="386" t="s">
        <v>132</v>
      </c>
      <c r="D289" s="386" t="s">
        <v>132</v>
      </c>
      <c r="E289" s="387" t="str">
        <f>ADHK!E289</f>
        <v/>
      </c>
      <c r="F289" s="387" t="str">
        <f>ADHK!F289</f>
        <v/>
      </c>
      <c r="G289" s="387">
        <f t="shared" si="2916"/>
        <v>0</v>
      </c>
      <c r="H289" s="388"/>
      <c r="I289" s="387">
        <f t="shared" si="2917"/>
        <v>0</v>
      </c>
      <c r="J289" s="388"/>
      <c r="K289" s="387"/>
      <c r="L289" s="387">
        <f t="shared" si="2918"/>
        <v>0</v>
      </c>
      <c r="M289" s="387">
        <f t="shared" si="2919"/>
        <v>0</v>
      </c>
      <c r="N289" s="388">
        <v>0.36319999999999997</v>
      </c>
      <c r="O289" s="389">
        <f t="shared" si="2920"/>
        <v>0</v>
      </c>
      <c r="P289" s="390">
        <f t="shared" si="2921"/>
        <v>0</v>
      </c>
      <c r="Q289" s="391"/>
      <c r="R289" s="384">
        <v>12.0</v>
      </c>
      <c r="S289" s="385" t="s">
        <v>190</v>
      </c>
      <c r="T289" s="386" t="s">
        <v>132</v>
      </c>
      <c r="U289" s="386" t="s">
        <v>132</v>
      </c>
      <c r="V289" s="387" t="str">
        <f>ADHK!V289</f>
        <v/>
      </c>
      <c r="W289" s="387"/>
      <c r="X289" s="387">
        <f t="shared" si="2922"/>
        <v>0</v>
      </c>
      <c r="Y289" s="388"/>
      <c r="Z289" s="387">
        <f t="shared" si="2923"/>
        <v>0</v>
      </c>
      <c r="AA289" s="388"/>
      <c r="AB289" s="387"/>
      <c r="AC289" s="387">
        <f t="shared" si="2924"/>
        <v>0</v>
      </c>
      <c r="AD289" s="387">
        <f t="shared" si="2925"/>
        <v>0</v>
      </c>
      <c r="AE289" s="388">
        <v>0.36319999999999997</v>
      </c>
      <c r="AF289" s="389">
        <f t="shared" si="2926"/>
        <v>0</v>
      </c>
      <c r="AG289" s="390">
        <f t="shared" si="2927"/>
        <v>0</v>
      </c>
      <c r="AH289" s="391"/>
      <c r="AI289" s="384">
        <v>12.0</v>
      </c>
      <c r="AJ289" s="385" t="s">
        <v>190</v>
      </c>
      <c r="AK289" s="386" t="s">
        <v>132</v>
      </c>
      <c r="AL289" s="386" t="s">
        <v>132</v>
      </c>
      <c r="AM289" s="387" t="str">
        <f>ADHK!AM289</f>
        <v/>
      </c>
      <c r="AN289" s="387"/>
      <c r="AO289" s="387">
        <f t="shared" si="2928"/>
        <v>0</v>
      </c>
      <c r="AP289" s="388"/>
      <c r="AQ289" s="387">
        <f t="shared" si="2929"/>
        <v>0</v>
      </c>
      <c r="AR289" s="388"/>
      <c r="AS289" s="387"/>
      <c r="AT289" s="387">
        <f t="shared" si="2930"/>
        <v>0</v>
      </c>
      <c r="AU289" s="387">
        <f t="shared" si="2931"/>
        <v>0</v>
      </c>
      <c r="AV289" s="388">
        <v>0.36319999999999997</v>
      </c>
      <c r="AW289" s="389">
        <f t="shared" si="2932"/>
        <v>0</v>
      </c>
      <c r="AX289" s="390">
        <f t="shared" si="2933"/>
        <v>0</v>
      </c>
      <c r="AY289" s="391"/>
      <c r="AZ289" s="384">
        <v>12.0</v>
      </c>
      <c r="BA289" s="385" t="s">
        <v>190</v>
      </c>
      <c r="BB289" s="386" t="s">
        <v>132</v>
      </c>
      <c r="BC289" s="386" t="s">
        <v>132</v>
      </c>
      <c r="BD289" s="387" t="str">
        <f>ADHK!BD289</f>
        <v/>
      </c>
      <c r="BE289" s="387"/>
      <c r="BF289" s="387">
        <f t="shared" si="2934"/>
        <v>0</v>
      </c>
      <c r="BG289" s="388"/>
      <c r="BH289" s="387">
        <f t="shared" si="2935"/>
        <v>0</v>
      </c>
      <c r="BI289" s="388"/>
      <c r="BJ289" s="387"/>
      <c r="BK289" s="387">
        <f t="shared" si="2936"/>
        <v>0</v>
      </c>
      <c r="BL289" s="387">
        <f t="shared" si="2937"/>
        <v>0</v>
      </c>
      <c r="BM289" s="388">
        <v>0.36319999999999997</v>
      </c>
      <c r="BN289" s="389">
        <f t="shared" si="2938"/>
        <v>0</v>
      </c>
      <c r="BO289" s="390">
        <f t="shared" si="2939"/>
        <v>0</v>
      </c>
      <c r="BP289" s="391"/>
      <c r="BQ289" s="384">
        <v>12.0</v>
      </c>
      <c r="BR289" s="385" t="s">
        <v>190</v>
      </c>
      <c r="BS289" s="386" t="s">
        <v>132</v>
      </c>
      <c r="BT289" s="386" t="s">
        <v>132</v>
      </c>
      <c r="BU289" s="387" t="str">
        <f>ADHK!BU289</f>
        <v/>
      </c>
      <c r="BV289" s="387"/>
      <c r="BW289" s="387">
        <f t="shared" si="2940"/>
        <v>0</v>
      </c>
      <c r="BX289" s="388"/>
      <c r="BY289" s="387">
        <f t="shared" si="2941"/>
        <v>0</v>
      </c>
      <c r="BZ289" s="388"/>
      <c r="CA289" s="387"/>
      <c r="CB289" s="387">
        <f t="shared" si="2942"/>
        <v>0</v>
      </c>
      <c r="CC289" s="387">
        <f t="shared" si="2943"/>
        <v>0</v>
      </c>
      <c r="CD289" s="388">
        <v>0.36319999999999997</v>
      </c>
      <c r="CE289" s="389">
        <f t="shared" si="2944"/>
        <v>0</v>
      </c>
      <c r="CF289" s="390">
        <f t="shared" si="2945"/>
        <v>0</v>
      </c>
      <c r="CG289" s="391"/>
      <c r="CH289" s="384">
        <v>12.0</v>
      </c>
      <c r="CI289" s="385" t="s">
        <v>190</v>
      </c>
      <c r="CJ289" s="386" t="s">
        <v>132</v>
      </c>
      <c r="CK289" s="386" t="s">
        <v>132</v>
      </c>
      <c r="CL289" s="387" t="str">
        <f>ADHK!CL289</f>
        <v/>
      </c>
      <c r="CM289" s="387"/>
      <c r="CN289" s="387">
        <f t="shared" si="2946"/>
        <v>0</v>
      </c>
      <c r="CO289" s="388"/>
      <c r="CP289" s="387">
        <f t="shared" si="2947"/>
        <v>0</v>
      </c>
      <c r="CQ289" s="388"/>
      <c r="CR289" s="387"/>
      <c r="CS289" s="387">
        <f t="shared" si="2948"/>
        <v>0</v>
      </c>
      <c r="CT289" s="387">
        <f t="shared" si="2949"/>
        <v>0</v>
      </c>
      <c r="CU289" s="388">
        <v>0.36319999999999997</v>
      </c>
      <c r="CV289" s="389">
        <f t="shared" si="2950"/>
        <v>0</v>
      </c>
      <c r="CW289" s="390">
        <f t="shared" si="2951"/>
        <v>0</v>
      </c>
      <c r="CX289" s="391"/>
      <c r="CY289" s="384">
        <v>12.0</v>
      </c>
      <c r="CZ289" s="385" t="s">
        <v>190</v>
      </c>
      <c r="DA289" s="386" t="s">
        <v>132</v>
      </c>
      <c r="DB289" s="386" t="s">
        <v>132</v>
      </c>
      <c r="DC289" s="387" t="str">
        <f>ADHK!DC289</f>
        <v/>
      </c>
      <c r="DD289" s="387"/>
      <c r="DE289" s="387">
        <f t="shared" si="2952"/>
        <v>0</v>
      </c>
      <c r="DF289" s="388"/>
      <c r="DG289" s="387">
        <f t="shared" si="2953"/>
        <v>0</v>
      </c>
      <c r="DH289" s="388"/>
      <c r="DI289" s="387"/>
      <c r="DJ289" s="387">
        <f t="shared" si="2954"/>
        <v>0</v>
      </c>
      <c r="DK289" s="387">
        <f t="shared" si="2955"/>
        <v>0</v>
      </c>
      <c r="DL289" s="388">
        <v>0.36319999999999997</v>
      </c>
      <c r="DM289" s="389">
        <f t="shared" si="2956"/>
        <v>0</v>
      </c>
      <c r="DN289" s="390">
        <f t="shared" si="2957"/>
        <v>0</v>
      </c>
      <c r="DO289" s="391"/>
      <c r="DP289" s="384">
        <v>12.0</v>
      </c>
      <c r="DQ289" s="385" t="s">
        <v>190</v>
      </c>
      <c r="DR289" s="386" t="s">
        <v>132</v>
      </c>
      <c r="DS289" s="386" t="s">
        <v>132</v>
      </c>
      <c r="DT289" s="387" t="str">
        <f>ADHK!DT289</f>
        <v/>
      </c>
      <c r="DU289" s="387"/>
      <c r="DV289" s="387">
        <f t="shared" si="2958"/>
        <v>0</v>
      </c>
      <c r="DW289" s="388"/>
      <c r="DX289" s="387">
        <f t="shared" si="2959"/>
        <v>0</v>
      </c>
      <c r="DY289" s="388"/>
      <c r="DZ289" s="387"/>
      <c r="EA289" s="387">
        <f t="shared" si="2960"/>
        <v>0</v>
      </c>
      <c r="EB289" s="387">
        <f t="shared" si="2961"/>
        <v>0</v>
      </c>
      <c r="EC289" s="388">
        <v>0.36319999999999997</v>
      </c>
      <c r="ED289" s="389">
        <f t="shared" si="2962"/>
        <v>0</v>
      </c>
      <c r="EE289" s="390">
        <f t="shared" si="2963"/>
        <v>0</v>
      </c>
      <c r="EF289" s="391"/>
      <c r="EG289" s="384">
        <v>12.0</v>
      </c>
      <c r="EH289" s="385" t="s">
        <v>190</v>
      </c>
      <c r="EI289" s="386" t="s">
        <v>132</v>
      </c>
      <c r="EJ289" s="386" t="s">
        <v>132</v>
      </c>
      <c r="EK289" s="387" t="str">
        <f>ADHK!EK289</f>
        <v/>
      </c>
      <c r="EL289" s="387"/>
      <c r="EM289" s="387">
        <f t="shared" si="2964"/>
        <v>0</v>
      </c>
      <c r="EN289" s="388"/>
      <c r="EO289" s="387">
        <f t="shared" si="2965"/>
        <v>0</v>
      </c>
      <c r="EP289" s="388"/>
      <c r="EQ289" s="387"/>
      <c r="ER289" s="387">
        <f t="shared" si="2966"/>
        <v>0</v>
      </c>
      <c r="ES289" s="387">
        <f t="shared" si="2967"/>
        <v>0</v>
      </c>
      <c r="ET289" s="388">
        <v>0.36319999999999997</v>
      </c>
      <c r="EU289" s="389">
        <f t="shared" si="2968"/>
        <v>0</v>
      </c>
      <c r="EV289" s="390">
        <f t="shared" si="2969"/>
        <v>0</v>
      </c>
      <c r="EW289" s="391"/>
      <c r="EX289" s="384">
        <v>12.0</v>
      </c>
      <c r="EY289" s="385" t="s">
        <v>190</v>
      </c>
      <c r="EZ289" s="386" t="s">
        <v>132</v>
      </c>
      <c r="FA289" s="386" t="s">
        <v>132</v>
      </c>
      <c r="FB289" s="387" t="str">
        <f>ADHK!FB289</f>
        <v/>
      </c>
      <c r="FC289" s="387"/>
      <c r="FD289" s="387">
        <f t="shared" si="2970"/>
        <v>0</v>
      </c>
      <c r="FE289" s="388"/>
      <c r="FF289" s="387">
        <f t="shared" si="2971"/>
        <v>0</v>
      </c>
      <c r="FG289" s="388"/>
      <c r="FH289" s="387"/>
      <c r="FI289" s="387">
        <f t="shared" si="2972"/>
        <v>0</v>
      </c>
      <c r="FJ289" s="387">
        <f t="shared" si="2973"/>
        <v>0</v>
      </c>
      <c r="FK289" s="388">
        <v>0.36319999999999997</v>
      </c>
      <c r="FL289" s="389">
        <f t="shared" si="2974"/>
        <v>0</v>
      </c>
      <c r="FM289" s="390">
        <f t="shared" si="2975"/>
        <v>0</v>
      </c>
      <c r="FN289" s="391"/>
      <c r="FO289" s="384">
        <v>12.0</v>
      </c>
      <c r="FP289" s="385" t="s">
        <v>190</v>
      </c>
      <c r="FQ289" s="386" t="s">
        <v>132</v>
      </c>
      <c r="FR289" s="386" t="s">
        <v>132</v>
      </c>
      <c r="FS289" s="387" t="str">
        <f>ADHK!FS289</f>
        <v/>
      </c>
      <c r="FT289" s="387"/>
      <c r="FU289" s="387">
        <f t="shared" si="2976"/>
        <v>0</v>
      </c>
      <c r="FV289" s="388"/>
      <c r="FW289" s="387">
        <f t="shared" si="2977"/>
        <v>0</v>
      </c>
      <c r="FX289" s="388"/>
      <c r="FY289" s="387"/>
      <c r="FZ289" s="387">
        <f t="shared" si="2978"/>
        <v>0</v>
      </c>
      <c r="GA289" s="387">
        <f t="shared" si="2979"/>
        <v>0</v>
      </c>
      <c r="GB289" s="388">
        <v>0.36319999999999997</v>
      </c>
      <c r="GC289" s="389">
        <f t="shared" si="2980"/>
        <v>0</v>
      </c>
      <c r="GD289" s="390">
        <f t="shared" si="2981"/>
        <v>0</v>
      </c>
      <c r="GE289" s="391"/>
      <c r="GF289" s="384">
        <v>12.0</v>
      </c>
      <c r="GG289" s="385" t="s">
        <v>190</v>
      </c>
      <c r="GH289" s="386" t="s">
        <v>132</v>
      </c>
      <c r="GI289" s="386" t="s">
        <v>132</v>
      </c>
      <c r="GJ289" s="387" t="str">
        <f>ADHK!GJ289</f>
        <v/>
      </c>
      <c r="GK289" s="387"/>
      <c r="GL289" s="387">
        <f t="shared" si="2982"/>
        <v>0</v>
      </c>
      <c r="GM289" s="388"/>
      <c r="GN289" s="387">
        <f t="shared" si="2983"/>
        <v>0</v>
      </c>
      <c r="GO289" s="388"/>
      <c r="GP289" s="387"/>
      <c r="GQ289" s="387">
        <f t="shared" si="2984"/>
        <v>0</v>
      </c>
      <c r="GR289" s="387">
        <f t="shared" si="2985"/>
        <v>0</v>
      </c>
      <c r="GS289" s="388">
        <v>0.36319999999999997</v>
      </c>
      <c r="GT289" s="389">
        <f t="shared" si="2986"/>
        <v>0</v>
      </c>
      <c r="GU289" s="390">
        <f t="shared" si="2987"/>
        <v>0</v>
      </c>
      <c r="GV289" s="391"/>
      <c r="GW289" s="384">
        <v>12.0</v>
      </c>
      <c r="GX289" s="385" t="s">
        <v>190</v>
      </c>
      <c r="GY289" s="386" t="s">
        <v>132</v>
      </c>
      <c r="GZ289" s="386" t="s">
        <v>132</v>
      </c>
      <c r="HA289" s="387" t="str">
        <f>ADHK!HA289</f>
        <v/>
      </c>
      <c r="HB289" s="387"/>
      <c r="HC289" s="387">
        <f t="shared" si="2988"/>
        <v>0</v>
      </c>
      <c r="HD289" s="388"/>
      <c r="HE289" s="387">
        <f t="shared" si="2989"/>
        <v>0</v>
      </c>
      <c r="HF289" s="388"/>
      <c r="HG289" s="387"/>
      <c r="HH289" s="387">
        <f t="shared" si="2990"/>
        <v>0</v>
      </c>
      <c r="HI289" s="387">
        <f t="shared" si="2991"/>
        <v>0</v>
      </c>
      <c r="HJ289" s="388">
        <v>0.36319999999999997</v>
      </c>
      <c r="HK289" s="389">
        <f t="shared" si="2992"/>
        <v>0</v>
      </c>
      <c r="HL289" s="390">
        <f t="shared" si="2993"/>
        <v>0</v>
      </c>
      <c r="HM289" s="391"/>
      <c r="HN289" s="384">
        <v>12.0</v>
      </c>
      <c r="HO289" s="385" t="s">
        <v>190</v>
      </c>
      <c r="HP289" s="386" t="s">
        <v>132</v>
      </c>
      <c r="HQ289" s="386" t="s">
        <v>132</v>
      </c>
      <c r="HR289" s="387" t="str">
        <f>ADHK!HR289</f>
        <v/>
      </c>
      <c r="HS289" s="387"/>
      <c r="HT289" s="387">
        <f t="shared" si="2994"/>
        <v>0</v>
      </c>
      <c r="HU289" s="388"/>
      <c r="HV289" s="387">
        <f t="shared" si="2995"/>
        <v>0</v>
      </c>
      <c r="HW289" s="388"/>
      <c r="HX289" s="387"/>
      <c r="HY289" s="387">
        <f t="shared" si="2996"/>
        <v>0</v>
      </c>
      <c r="HZ289" s="387">
        <f t="shared" si="2997"/>
        <v>0</v>
      </c>
      <c r="IA289" s="388">
        <v>0.36319999999999997</v>
      </c>
      <c r="IB289" s="389">
        <f t="shared" si="2998"/>
        <v>0</v>
      </c>
      <c r="IC289" s="390">
        <f t="shared" si="2999"/>
        <v>0</v>
      </c>
      <c r="ID289" s="391"/>
      <c r="IE289" s="384">
        <v>12.0</v>
      </c>
      <c r="IF289" s="385" t="s">
        <v>190</v>
      </c>
      <c r="IG289" s="386" t="s">
        <v>132</v>
      </c>
      <c r="IH289" s="386" t="s">
        <v>132</v>
      </c>
      <c r="II289" s="387" t="str">
        <f>ADHK!II289</f>
        <v/>
      </c>
      <c r="IJ289" s="387"/>
      <c r="IK289" s="387">
        <f t="shared" si="3000"/>
        <v>0</v>
      </c>
      <c r="IL289" s="388"/>
      <c r="IM289" s="387">
        <f t="shared" si="3001"/>
        <v>0</v>
      </c>
      <c r="IN289" s="388"/>
      <c r="IO289" s="387"/>
      <c r="IP289" s="387">
        <f t="shared" si="3002"/>
        <v>0</v>
      </c>
      <c r="IQ289" s="387">
        <f t="shared" si="3003"/>
        <v>0</v>
      </c>
      <c r="IR289" s="388">
        <v>0.36319999999999997</v>
      </c>
      <c r="IS289" s="389">
        <f t="shared" si="3004"/>
        <v>0</v>
      </c>
      <c r="IT289" s="390">
        <f t="shared" si="3005"/>
        <v>0</v>
      </c>
      <c r="IU289" s="391"/>
      <c r="IV289" s="384">
        <v>12.0</v>
      </c>
      <c r="IW289" s="385" t="s">
        <v>190</v>
      </c>
      <c r="IX289" s="386" t="s">
        <v>132</v>
      </c>
      <c r="IY289" s="386" t="s">
        <v>132</v>
      </c>
      <c r="IZ289" s="387" t="str">
        <f>ADHK!IZ289</f>
        <v/>
      </c>
      <c r="JA289" s="387"/>
      <c r="JB289" s="387">
        <f t="shared" si="3006"/>
        <v>0</v>
      </c>
      <c r="JC289" s="388"/>
      <c r="JD289" s="387">
        <f t="shared" si="3007"/>
        <v>0</v>
      </c>
      <c r="JE289" s="388"/>
      <c r="JF289" s="387"/>
      <c r="JG289" s="387">
        <f t="shared" si="3008"/>
        <v>0</v>
      </c>
      <c r="JH289" s="387">
        <f t="shared" si="3009"/>
        <v>0</v>
      </c>
      <c r="JI289" s="388">
        <v>0.36319999999999997</v>
      </c>
      <c r="JJ289" s="389">
        <f t="shared" si="3010"/>
        <v>0</v>
      </c>
      <c r="JK289" s="390">
        <f t="shared" si="3011"/>
        <v>0</v>
      </c>
      <c r="JL289" s="391"/>
      <c r="JM289" s="384">
        <v>12.0</v>
      </c>
      <c r="JN289" s="385" t="s">
        <v>190</v>
      </c>
      <c r="JO289" s="386" t="s">
        <v>132</v>
      </c>
      <c r="JP289" s="386" t="s">
        <v>132</v>
      </c>
      <c r="JQ289" s="387" t="str">
        <f>ADHK!JQ289</f>
        <v/>
      </c>
      <c r="JR289" s="387"/>
      <c r="JS289" s="387">
        <f t="shared" si="3012"/>
        <v>0</v>
      </c>
      <c r="JT289" s="388"/>
      <c r="JU289" s="387">
        <f t="shared" si="3013"/>
        <v>0</v>
      </c>
      <c r="JV289" s="388"/>
      <c r="JW289" s="387"/>
      <c r="JX289" s="387">
        <f t="shared" si="3014"/>
        <v>0</v>
      </c>
      <c r="JY289" s="387">
        <f t="shared" si="3015"/>
        <v>0</v>
      </c>
      <c r="JZ289" s="388">
        <v>0.36319999999999997</v>
      </c>
      <c r="KA289" s="389">
        <f t="shared" si="3016"/>
        <v>0</v>
      </c>
      <c r="KB289" s="390">
        <f t="shared" si="3017"/>
        <v>0</v>
      </c>
      <c r="KC289" s="391"/>
      <c r="KD289" s="384">
        <v>12.0</v>
      </c>
      <c r="KE289" s="385" t="s">
        <v>190</v>
      </c>
      <c r="KF289" s="386" t="s">
        <v>132</v>
      </c>
      <c r="KG289" s="386" t="s">
        <v>132</v>
      </c>
      <c r="KH289" s="387" t="str">
        <f>ADHK!KH289</f>
        <v/>
      </c>
      <c r="KI289" s="387"/>
      <c r="KJ289" s="387">
        <f t="shared" si="3018"/>
        <v>0</v>
      </c>
      <c r="KK289" s="388"/>
      <c r="KL289" s="387">
        <f t="shared" si="3019"/>
        <v>0</v>
      </c>
      <c r="KM289" s="388"/>
      <c r="KN289" s="387"/>
      <c r="KO289" s="387">
        <f t="shared" si="3020"/>
        <v>0</v>
      </c>
      <c r="KP289" s="387">
        <f t="shared" si="3021"/>
        <v>0</v>
      </c>
      <c r="KQ289" s="388">
        <v>0.36319999999999997</v>
      </c>
      <c r="KR289" s="389">
        <f t="shared" si="3022"/>
        <v>0</v>
      </c>
      <c r="KS289" s="390">
        <f t="shared" si="3023"/>
        <v>0</v>
      </c>
      <c r="KT289" s="391"/>
      <c r="KU289" s="392"/>
    </row>
    <row r="290" ht="15.75" customHeight="1">
      <c r="A290" s="384">
        <v>13.0</v>
      </c>
      <c r="B290" s="385" t="s">
        <v>191</v>
      </c>
      <c r="C290" s="386" t="s">
        <v>132</v>
      </c>
      <c r="D290" s="386" t="s">
        <v>132</v>
      </c>
      <c r="E290" s="387" t="str">
        <f>ADHK!E290</f>
        <v/>
      </c>
      <c r="F290" s="387" t="str">
        <f>ADHK!F290</f>
        <v/>
      </c>
      <c r="G290" s="387">
        <f t="shared" si="2916"/>
        <v>0</v>
      </c>
      <c r="H290" s="388"/>
      <c r="I290" s="387">
        <f t="shared" si="2917"/>
        <v>0</v>
      </c>
      <c r="J290" s="388"/>
      <c r="K290" s="387"/>
      <c r="L290" s="387">
        <f t="shared" si="2918"/>
        <v>0</v>
      </c>
      <c r="M290" s="387">
        <f t="shared" si="2919"/>
        <v>0</v>
      </c>
      <c r="N290" s="388">
        <v>0.36319999999999997</v>
      </c>
      <c r="O290" s="389">
        <f t="shared" si="2920"/>
        <v>0</v>
      </c>
      <c r="P290" s="390">
        <f t="shared" si="2921"/>
        <v>0</v>
      </c>
      <c r="Q290" s="391"/>
      <c r="R290" s="384">
        <v>13.0</v>
      </c>
      <c r="S290" s="385" t="s">
        <v>191</v>
      </c>
      <c r="T290" s="386" t="s">
        <v>132</v>
      </c>
      <c r="U290" s="386" t="s">
        <v>132</v>
      </c>
      <c r="V290" s="387" t="str">
        <f>ADHK!V290</f>
        <v/>
      </c>
      <c r="W290" s="387"/>
      <c r="X290" s="387">
        <f t="shared" si="2922"/>
        <v>0</v>
      </c>
      <c r="Y290" s="388"/>
      <c r="Z290" s="387">
        <f t="shared" si="2923"/>
        <v>0</v>
      </c>
      <c r="AA290" s="388"/>
      <c r="AB290" s="387"/>
      <c r="AC290" s="387">
        <f t="shared" si="2924"/>
        <v>0</v>
      </c>
      <c r="AD290" s="387">
        <f t="shared" si="2925"/>
        <v>0</v>
      </c>
      <c r="AE290" s="388">
        <v>0.36319999999999997</v>
      </c>
      <c r="AF290" s="389">
        <f t="shared" si="2926"/>
        <v>0</v>
      </c>
      <c r="AG290" s="390">
        <f t="shared" si="2927"/>
        <v>0</v>
      </c>
      <c r="AH290" s="391"/>
      <c r="AI290" s="384">
        <v>13.0</v>
      </c>
      <c r="AJ290" s="385" t="s">
        <v>191</v>
      </c>
      <c r="AK290" s="386" t="s">
        <v>132</v>
      </c>
      <c r="AL290" s="386" t="s">
        <v>132</v>
      </c>
      <c r="AM290" s="387" t="str">
        <f>ADHK!AM290</f>
        <v/>
      </c>
      <c r="AN290" s="387"/>
      <c r="AO290" s="387">
        <f t="shared" si="2928"/>
        <v>0</v>
      </c>
      <c r="AP290" s="388"/>
      <c r="AQ290" s="387">
        <f t="shared" si="2929"/>
        <v>0</v>
      </c>
      <c r="AR290" s="388"/>
      <c r="AS290" s="387"/>
      <c r="AT290" s="387">
        <f t="shared" si="2930"/>
        <v>0</v>
      </c>
      <c r="AU290" s="387">
        <f t="shared" si="2931"/>
        <v>0</v>
      </c>
      <c r="AV290" s="388">
        <v>0.36319999999999997</v>
      </c>
      <c r="AW290" s="389">
        <f t="shared" si="2932"/>
        <v>0</v>
      </c>
      <c r="AX290" s="390">
        <f t="shared" si="2933"/>
        <v>0</v>
      </c>
      <c r="AY290" s="391"/>
      <c r="AZ290" s="384">
        <v>13.0</v>
      </c>
      <c r="BA290" s="385" t="s">
        <v>191</v>
      </c>
      <c r="BB290" s="386" t="s">
        <v>132</v>
      </c>
      <c r="BC290" s="386" t="s">
        <v>132</v>
      </c>
      <c r="BD290" s="387" t="str">
        <f>ADHK!BD290</f>
        <v/>
      </c>
      <c r="BE290" s="387"/>
      <c r="BF290" s="387">
        <f t="shared" si="2934"/>
        <v>0</v>
      </c>
      <c r="BG290" s="388"/>
      <c r="BH290" s="387">
        <f t="shared" si="2935"/>
        <v>0</v>
      </c>
      <c r="BI290" s="388"/>
      <c r="BJ290" s="387"/>
      <c r="BK290" s="387">
        <f t="shared" si="2936"/>
        <v>0</v>
      </c>
      <c r="BL290" s="387">
        <f t="shared" si="2937"/>
        <v>0</v>
      </c>
      <c r="BM290" s="388">
        <v>0.36319999999999997</v>
      </c>
      <c r="BN290" s="389">
        <f t="shared" si="2938"/>
        <v>0</v>
      </c>
      <c r="BO290" s="390">
        <f t="shared" si="2939"/>
        <v>0</v>
      </c>
      <c r="BP290" s="391"/>
      <c r="BQ290" s="384">
        <v>13.0</v>
      </c>
      <c r="BR290" s="385" t="s">
        <v>191</v>
      </c>
      <c r="BS290" s="386" t="s">
        <v>132</v>
      </c>
      <c r="BT290" s="386" t="s">
        <v>132</v>
      </c>
      <c r="BU290" s="387" t="str">
        <f>ADHK!BU290</f>
        <v/>
      </c>
      <c r="BV290" s="387"/>
      <c r="BW290" s="387">
        <f t="shared" si="2940"/>
        <v>0</v>
      </c>
      <c r="BX290" s="388"/>
      <c r="BY290" s="387">
        <f t="shared" si="2941"/>
        <v>0</v>
      </c>
      <c r="BZ290" s="388"/>
      <c r="CA290" s="387"/>
      <c r="CB290" s="387">
        <f t="shared" si="2942"/>
        <v>0</v>
      </c>
      <c r="CC290" s="387">
        <f t="shared" si="2943"/>
        <v>0</v>
      </c>
      <c r="CD290" s="388">
        <v>0.36319999999999997</v>
      </c>
      <c r="CE290" s="389">
        <f t="shared" si="2944"/>
        <v>0</v>
      </c>
      <c r="CF290" s="390">
        <f t="shared" si="2945"/>
        <v>0</v>
      </c>
      <c r="CG290" s="391"/>
      <c r="CH290" s="384">
        <v>13.0</v>
      </c>
      <c r="CI290" s="385" t="s">
        <v>191</v>
      </c>
      <c r="CJ290" s="386" t="s">
        <v>132</v>
      </c>
      <c r="CK290" s="386" t="s">
        <v>132</v>
      </c>
      <c r="CL290" s="387" t="str">
        <f>ADHK!CL290</f>
        <v/>
      </c>
      <c r="CM290" s="387"/>
      <c r="CN290" s="387">
        <f t="shared" si="2946"/>
        <v>0</v>
      </c>
      <c r="CO290" s="388"/>
      <c r="CP290" s="387">
        <f t="shared" si="2947"/>
        <v>0</v>
      </c>
      <c r="CQ290" s="388"/>
      <c r="CR290" s="387"/>
      <c r="CS290" s="387">
        <f t="shared" si="2948"/>
        <v>0</v>
      </c>
      <c r="CT290" s="387">
        <f t="shared" si="2949"/>
        <v>0</v>
      </c>
      <c r="CU290" s="388">
        <v>0.36319999999999997</v>
      </c>
      <c r="CV290" s="389">
        <f t="shared" si="2950"/>
        <v>0</v>
      </c>
      <c r="CW290" s="390">
        <f t="shared" si="2951"/>
        <v>0</v>
      </c>
      <c r="CX290" s="391"/>
      <c r="CY290" s="384">
        <v>13.0</v>
      </c>
      <c r="CZ290" s="385" t="s">
        <v>191</v>
      </c>
      <c r="DA290" s="386" t="s">
        <v>132</v>
      </c>
      <c r="DB290" s="386" t="s">
        <v>132</v>
      </c>
      <c r="DC290" s="387" t="str">
        <f>ADHK!DC290</f>
        <v/>
      </c>
      <c r="DD290" s="387"/>
      <c r="DE290" s="387">
        <f t="shared" si="2952"/>
        <v>0</v>
      </c>
      <c r="DF290" s="388"/>
      <c r="DG290" s="387">
        <f t="shared" si="2953"/>
        <v>0</v>
      </c>
      <c r="DH290" s="388"/>
      <c r="DI290" s="387"/>
      <c r="DJ290" s="387">
        <f t="shared" si="2954"/>
        <v>0</v>
      </c>
      <c r="DK290" s="387">
        <f t="shared" si="2955"/>
        <v>0</v>
      </c>
      <c r="DL290" s="388">
        <v>0.36319999999999997</v>
      </c>
      <c r="DM290" s="389">
        <f t="shared" si="2956"/>
        <v>0</v>
      </c>
      <c r="DN290" s="390">
        <f t="shared" si="2957"/>
        <v>0</v>
      </c>
      <c r="DO290" s="391"/>
      <c r="DP290" s="384">
        <v>13.0</v>
      </c>
      <c r="DQ290" s="385" t="s">
        <v>191</v>
      </c>
      <c r="DR290" s="386" t="s">
        <v>132</v>
      </c>
      <c r="DS290" s="386" t="s">
        <v>132</v>
      </c>
      <c r="DT290" s="387" t="str">
        <f>ADHK!DT290</f>
        <v/>
      </c>
      <c r="DU290" s="387"/>
      <c r="DV290" s="387">
        <f t="shared" si="2958"/>
        <v>0</v>
      </c>
      <c r="DW290" s="388"/>
      <c r="DX290" s="387">
        <f t="shared" si="2959"/>
        <v>0</v>
      </c>
      <c r="DY290" s="388"/>
      <c r="DZ290" s="387"/>
      <c r="EA290" s="387">
        <f t="shared" si="2960"/>
        <v>0</v>
      </c>
      <c r="EB290" s="387">
        <f t="shared" si="2961"/>
        <v>0</v>
      </c>
      <c r="EC290" s="388">
        <v>0.36319999999999997</v>
      </c>
      <c r="ED290" s="389">
        <f t="shared" si="2962"/>
        <v>0</v>
      </c>
      <c r="EE290" s="390">
        <f t="shared" si="2963"/>
        <v>0</v>
      </c>
      <c r="EF290" s="391"/>
      <c r="EG290" s="384">
        <v>13.0</v>
      </c>
      <c r="EH290" s="385" t="s">
        <v>191</v>
      </c>
      <c r="EI290" s="386" t="s">
        <v>132</v>
      </c>
      <c r="EJ290" s="386" t="s">
        <v>132</v>
      </c>
      <c r="EK290" s="387" t="str">
        <f>ADHK!EK290</f>
        <v/>
      </c>
      <c r="EL290" s="387"/>
      <c r="EM290" s="387">
        <f t="shared" si="2964"/>
        <v>0</v>
      </c>
      <c r="EN290" s="388"/>
      <c r="EO290" s="387">
        <f t="shared" si="2965"/>
        <v>0</v>
      </c>
      <c r="EP290" s="388"/>
      <c r="EQ290" s="387"/>
      <c r="ER290" s="387">
        <f t="shared" si="2966"/>
        <v>0</v>
      </c>
      <c r="ES290" s="387">
        <f t="shared" si="2967"/>
        <v>0</v>
      </c>
      <c r="ET290" s="388">
        <v>0.36319999999999997</v>
      </c>
      <c r="EU290" s="389">
        <f t="shared" si="2968"/>
        <v>0</v>
      </c>
      <c r="EV290" s="390">
        <f t="shared" si="2969"/>
        <v>0</v>
      </c>
      <c r="EW290" s="391"/>
      <c r="EX290" s="384">
        <v>13.0</v>
      </c>
      <c r="EY290" s="385" t="s">
        <v>191</v>
      </c>
      <c r="EZ290" s="386" t="s">
        <v>132</v>
      </c>
      <c r="FA290" s="386" t="s">
        <v>132</v>
      </c>
      <c r="FB290" s="387" t="str">
        <f>ADHK!FB290</f>
        <v/>
      </c>
      <c r="FC290" s="387"/>
      <c r="FD290" s="387">
        <f t="shared" si="2970"/>
        <v>0</v>
      </c>
      <c r="FE290" s="388"/>
      <c r="FF290" s="387">
        <f t="shared" si="2971"/>
        <v>0</v>
      </c>
      <c r="FG290" s="388"/>
      <c r="FH290" s="387"/>
      <c r="FI290" s="387">
        <f t="shared" si="2972"/>
        <v>0</v>
      </c>
      <c r="FJ290" s="387">
        <f t="shared" si="2973"/>
        <v>0</v>
      </c>
      <c r="FK290" s="388">
        <v>0.36319999999999997</v>
      </c>
      <c r="FL290" s="389">
        <f t="shared" si="2974"/>
        <v>0</v>
      </c>
      <c r="FM290" s="390">
        <f t="shared" si="2975"/>
        <v>0</v>
      </c>
      <c r="FN290" s="391"/>
      <c r="FO290" s="384">
        <v>13.0</v>
      </c>
      <c r="FP290" s="385" t="s">
        <v>191</v>
      </c>
      <c r="FQ290" s="386" t="s">
        <v>132</v>
      </c>
      <c r="FR290" s="386" t="s">
        <v>132</v>
      </c>
      <c r="FS290" s="387" t="str">
        <f>ADHK!FS290</f>
        <v/>
      </c>
      <c r="FT290" s="387"/>
      <c r="FU290" s="387">
        <f t="shared" si="2976"/>
        <v>0</v>
      </c>
      <c r="FV290" s="388"/>
      <c r="FW290" s="387">
        <f t="shared" si="2977"/>
        <v>0</v>
      </c>
      <c r="FX290" s="388"/>
      <c r="FY290" s="387"/>
      <c r="FZ290" s="387">
        <f t="shared" si="2978"/>
        <v>0</v>
      </c>
      <c r="GA290" s="387">
        <f t="shared" si="2979"/>
        <v>0</v>
      </c>
      <c r="GB290" s="388">
        <v>0.36319999999999997</v>
      </c>
      <c r="GC290" s="389">
        <f t="shared" si="2980"/>
        <v>0</v>
      </c>
      <c r="GD290" s="390">
        <f t="shared" si="2981"/>
        <v>0</v>
      </c>
      <c r="GE290" s="391"/>
      <c r="GF290" s="384">
        <v>13.0</v>
      </c>
      <c r="GG290" s="385" t="s">
        <v>191</v>
      </c>
      <c r="GH290" s="386" t="s">
        <v>132</v>
      </c>
      <c r="GI290" s="386" t="s">
        <v>132</v>
      </c>
      <c r="GJ290" s="387" t="str">
        <f>ADHK!GJ290</f>
        <v/>
      </c>
      <c r="GK290" s="387"/>
      <c r="GL290" s="387">
        <f t="shared" si="2982"/>
        <v>0</v>
      </c>
      <c r="GM290" s="388"/>
      <c r="GN290" s="387">
        <f t="shared" si="2983"/>
        <v>0</v>
      </c>
      <c r="GO290" s="388"/>
      <c r="GP290" s="387"/>
      <c r="GQ290" s="387">
        <f t="shared" si="2984"/>
        <v>0</v>
      </c>
      <c r="GR290" s="387">
        <f t="shared" si="2985"/>
        <v>0</v>
      </c>
      <c r="GS290" s="388">
        <v>0.36319999999999997</v>
      </c>
      <c r="GT290" s="389">
        <f t="shared" si="2986"/>
        <v>0</v>
      </c>
      <c r="GU290" s="390">
        <f t="shared" si="2987"/>
        <v>0</v>
      </c>
      <c r="GV290" s="391"/>
      <c r="GW290" s="384">
        <v>13.0</v>
      </c>
      <c r="GX290" s="385" t="s">
        <v>191</v>
      </c>
      <c r="GY290" s="386" t="s">
        <v>132</v>
      </c>
      <c r="GZ290" s="386" t="s">
        <v>132</v>
      </c>
      <c r="HA290" s="387" t="str">
        <f>ADHK!HA290</f>
        <v/>
      </c>
      <c r="HB290" s="387"/>
      <c r="HC290" s="387">
        <f t="shared" si="2988"/>
        <v>0</v>
      </c>
      <c r="HD290" s="388"/>
      <c r="HE290" s="387">
        <f t="shared" si="2989"/>
        <v>0</v>
      </c>
      <c r="HF290" s="388"/>
      <c r="HG290" s="387"/>
      <c r="HH290" s="387">
        <f t="shared" si="2990"/>
        <v>0</v>
      </c>
      <c r="HI290" s="387">
        <f t="shared" si="2991"/>
        <v>0</v>
      </c>
      <c r="HJ290" s="388">
        <v>0.36319999999999997</v>
      </c>
      <c r="HK290" s="389">
        <f t="shared" si="2992"/>
        <v>0</v>
      </c>
      <c r="HL290" s="390">
        <f t="shared" si="2993"/>
        <v>0</v>
      </c>
      <c r="HM290" s="391"/>
      <c r="HN290" s="384">
        <v>13.0</v>
      </c>
      <c r="HO290" s="385" t="s">
        <v>191</v>
      </c>
      <c r="HP290" s="386" t="s">
        <v>132</v>
      </c>
      <c r="HQ290" s="386" t="s">
        <v>132</v>
      </c>
      <c r="HR290" s="387" t="str">
        <f>ADHK!HR290</f>
        <v/>
      </c>
      <c r="HS290" s="387"/>
      <c r="HT290" s="387">
        <f t="shared" si="2994"/>
        <v>0</v>
      </c>
      <c r="HU290" s="388"/>
      <c r="HV290" s="387">
        <f t="shared" si="2995"/>
        <v>0</v>
      </c>
      <c r="HW290" s="388"/>
      <c r="HX290" s="387"/>
      <c r="HY290" s="387">
        <f t="shared" si="2996"/>
        <v>0</v>
      </c>
      <c r="HZ290" s="387">
        <f t="shared" si="2997"/>
        <v>0</v>
      </c>
      <c r="IA290" s="388">
        <v>0.36319999999999997</v>
      </c>
      <c r="IB290" s="389">
        <f t="shared" si="2998"/>
        <v>0</v>
      </c>
      <c r="IC290" s="390">
        <f t="shared" si="2999"/>
        <v>0</v>
      </c>
      <c r="ID290" s="391"/>
      <c r="IE290" s="384">
        <v>13.0</v>
      </c>
      <c r="IF290" s="385" t="s">
        <v>191</v>
      </c>
      <c r="IG290" s="386" t="s">
        <v>132</v>
      </c>
      <c r="IH290" s="386" t="s">
        <v>132</v>
      </c>
      <c r="II290" s="387" t="str">
        <f>ADHK!II290</f>
        <v/>
      </c>
      <c r="IJ290" s="387"/>
      <c r="IK290" s="387">
        <f t="shared" si="3000"/>
        <v>0</v>
      </c>
      <c r="IL290" s="388"/>
      <c r="IM290" s="387">
        <f t="shared" si="3001"/>
        <v>0</v>
      </c>
      <c r="IN290" s="388"/>
      <c r="IO290" s="387"/>
      <c r="IP290" s="387">
        <f t="shared" si="3002"/>
        <v>0</v>
      </c>
      <c r="IQ290" s="387">
        <f t="shared" si="3003"/>
        <v>0</v>
      </c>
      <c r="IR290" s="388">
        <v>0.36319999999999997</v>
      </c>
      <c r="IS290" s="389">
        <f t="shared" si="3004"/>
        <v>0</v>
      </c>
      <c r="IT290" s="390">
        <f t="shared" si="3005"/>
        <v>0</v>
      </c>
      <c r="IU290" s="391"/>
      <c r="IV290" s="384">
        <v>13.0</v>
      </c>
      <c r="IW290" s="385" t="s">
        <v>191</v>
      </c>
      <c r="IX290" s="386" t="s">
        <v>132</v>
      </c>
      <c r="IY290" s="386" t="s">
        <v>132</v>
      </c>
      <c r="IZ290" s="387" t="str">
        <f>ADHK!IZ290</f>
        <v/>
      </c>
      <c r="JA290" s="387"/>
      <c r="JB290" s="387">
        <f t="shared" si="3006"/>
        <v>0</v>
      </c>
      <c r="JC290" s="388"/>
      <c r="JD290" s="387">
        <f t="shared" si="3007"/>
        <v>0</v>
      </c>
      <c r="JE290" s="388"/>
      <c r="JF290" s="387"/>
      <c r="JG290" s="387">
        <f t="shared" si="3008"/>
        <v>0</v>
      </c>
      <c r="JH290" s="387">
        <f t="shared" si="3009"/>
        <v>0</v>
      </c>
      <c r="JI290" s="388">
        <v>0.36319999999999997</v>
      </c>
      <c r="JJ290" s="389">
        <f t="shared" si="3010"/>
        <v>0</v>
      </c>
      <c r="JK290" s="390">
        <f t="shared" si="3011"/>
        <v>0</v>
      </c>
      <c r="JL290" s="391"/>
      <c r="JM290" s="384">
        <v>13.0</v>
      </c>
      <c r="JN290" s="385" t="s">
        <v>191</v>
      </c>
      <c r="JO290" s="386" t="s">
        <v>132</v>
      </c>
      <c r="JP290" s="386" t="s">
        <v>132</v>
      </c>
      <c r="JQ290" s="387" t="str">
        <f>ADHK!JQ290</f>
        <v/>
      </c>
      <c r="JR290" s="387"/>
      <c r="JS290" s="387">
        <f t="shared" si="3012"/>
        <v>0</v>
      </c>
      <c r="JT290" s="388"/>
      <c r="JU290" s="387">
        <f t="shared" si="3013"/>
        <v>0</v>
      </c>
      <c r="JV290" s="388"/>
      <c r="JW290" s="387"/>
      <c r="JX290" s="387">
        <f t="shared" si="3014"/>
        <v>0</v>
      </c>
      <c r="JY290" s="387">
        <f t="shared" si="3015"/>
        <v>0</v>
      </c>
      <c r="JZ290" s="388">
        <v>0.36319999999999997</v>
      </c>
      <c r="KA290" s="389">
        <f t="shared" si="3016"/>
        <v>0</v>
      </c>
      <c r="KB290" s="390">
        <f t="shared" si="3017"/>
        <v>0</v>
      </c>
      <c r="KC290" s="391"/>
      <c r="KD290" s="384">
        <v>13.0</v>
      </c>
      <c r="KE290" s="385" t="s">
        <v>191</v>
      </c>
      <c r="KF290" s="386" t="s">
        <v>132</v>
      </c>
      <c r="KG290" s="386" t="s">
        <v>132</v>
      </c>
      <c r="KH290" s="387" t="str">
        <f>ADHK!KH290</f>
        <v/>
      </c>
      <c r="KI290" s="387"/>
      <c r="KJ290" s="387">
        <f t="shared" si="3018"/>
        <v>0</v>
      </c>
      <c r="KK290" s="388"/>
      <c r="KL290" s="387">
        <f t="shared" si="3019"/>
        <v>0</v>
      </c>
      <c r="KM290" s="388"/>
      <c r="KN290" s="387"/>
      <c r="KO290" s="387">
        <f t="shared" si="3020"/>
        <v>0</v>
      </c>
      <c r="KP290" s="387">
        <f t="shared" si="3021"/>
        <v>0</v>
      </c>
      <c r="KQ290" s="388">
        <v>0.36319999999999997</v>
      </c>
      <c r="KR290" s="389">
        <f t="shared" si="3022"/>
        <v>0</v>
      </c>
      <c r="KS290" s="390">
        <f t="shared" si="3023"/>
        <v>0</v>
      </c>
      <c r="KT290" s="391"/>
      <c r="KU290" s="392"/>
    </row>
    <row r="291" ht="15.75" customHeight="1">
      <c r="A291" s="384">
        <v>14.0</v>
      </c>
      <c r="B291" s="385" t="s">
        <v>192</v>
      </c>
      <c r="C291" s="386" t="s">
        <v>132</v>
      </c>
      <c r="D291" s="386" t="s">
        <v>132</v>
      </c>
      <c r="E291" s="387" t="str">
        <f>ADHK!E291</f>
        <v/>
      </c>
      <c r="F291" s="387" t="str">
        <f>ADHK!F291</f>
        <v/>
      </c>
      <c r="G291" s="387">
        <f t="shared" si="2916"/>
        <v>0</v>
      </c>
      <c r="H291" s="388"/>
      <c r="I291" s="387">
        <f t="shared" si="2917"/>
        <v>0</v>
      </c>
      <c r="J291" s="388"/>
      <c r="K291" s="387"/>
      <c r="L291" s="387">
        <f t="shared" si="2918"/>
        <v>0</v>
      </c>
      <c r="M291" s="387">
        <f t="shared" si="2919"/>
        <v>0</v>
      </c>
      <c r="N291" s="388">
        <v>0.36319999999999997</v>
      </c>
      <c r="O291" s="389">
        <f t="shared" si="2920"/>
        <v>0</v>
      </c>
      <c r="P291" s="390">
        <f t="shared" si="2921"/>
        <v>0</v>
      </c>
      <c r="Q291" s="391"/>
      <c r="R291" s="384">
        <v>14.0</v>
      </c>
      <c r="S291" s="385" t="s">
        <v>192</v>
      </c>
      <c r="T291" s="386" t="s">
        <v>132</v>
      </c>
      <c r="U291" s="386" t="s">
        <v>132</v>
      </c>
      <c r="V291" s="387" t="str">
        <f>ADHK!V291</f>
        <v/>
      </c>
      <c r="W291" s="387"/>
      <c r="X291" s="387">
        <f t="shared" si="2922"/>
        <v>0</v>
      </c>
      <c r="Y291" s="388"/>
      <c r="Z291" s="387">
        <f t="shared" si="2923"/>
        <v>0</v>
      </c>
      <c r="AA291" s="388"/>
      <c r="AB291" s="387"/>
      <c r="AC291" s="387">
        <f t="shared" si="2924"/>
        <v>0</v>
      </c>
      <c r="AD291" s="387">
        <f t="shared" si="2925"/>
        <v>0</v>
      </c>
      <c r="AE291" s="388">
        <v>0.36319999999999997</v>
      </c>
      <c r="AF291" s="389">
        <f t="shared" si="2926"/>
        <v>0</v>
      </c>
      <c r="AG291" s="390">
        <f t="shared" si="2927"/>
        <v>0</v>
      </c>
      <c r="AH291" s="391"/>
      <c r="AI291" s="384">
        <v>14.0</v>
      </c>
      <c r="AJ291" s="385" t="s">
        <v>192</v>
      </c>
      <c r="AK291" s="386" t="s">
        <v>132</v>
      </c>
      <c r="AL291" s="386" t="s">
        <v>132</v>
      </c>
      <c r="AM291" s="387" t="str">
        <f>ADHK!AM291</f>
        <v/>
      </c>
      <c r="AN291" s="387"/>
      <c r="AO291" s="387">
        <f t="shared" si="2928"/>
        <v>0</v>
      </c>
      <c r="AP291" s="388"/>
      <c r="AQ291" s="387">
        <f t="shared" si="2929"/>
        <v>0</v>
      </c>
      <c r="AR291" s="388"/>
      <c r="AS291" s="387"/>
      <c r="AT291" s="387">
        <f t="shared" si="2930"/>
        <v>0</v>
      </c>
      <c r="AU291" s="387">
        <f t="shared" si="2931"/>
        <v>0</v>
      </c>
      <c r="AV291" s="388">
        <v>0.36319999999999997</v>
      </c>
      <c r="AW291" s="389">
        <f t="shared" si="2932"/>
        <v>0</v>
      </c>
      <c r="AX291" s="390">
        <f t="shared" si="2933"/>
        <v>0</v>
      </c>
      <c r="AY291" s="391"/>
      <c r="AZ291" s="384">
        <v>14.0</v>
      </c>
      <c r="BA291" s="385" t="s">
        <v>192</v>
      </c>
      <c r="BB291" s="386" t="s">
        <v>132</v>
      </c>
      <c r="BC291" s="386" t="s">
        <v>132</v>
      </c>
      <c r="BD291" s="387" t="str">
        <f>ADHK!BD291</f>
        <v/>
      </c>
      <c r="BE291" s="387"/>
      <c r="BF291" s="387">
        <f t="shared" si="2934"/>
        <v>0</v>
      </c>
      <c r="BG291" s="388"/>
      <c r="BH291" s="387">
        <f t="shared" si="2935"/>
        <v>0</v>
      </c>
      <c r="BI291" s="388"/>
      <c r="BJ291" s="387"/>
      <c r="BK291" s="387">
        <f t="shared" si="2936"/>
        <v>0</v>
      </c>
      <c r="BL291" s="387">
        <f t="shared" si="2937"/>
        <v>0</v>
      </c>
      <c r="BM291" s="388">
        <v>0.36319999999999997</v>
      </c>
      <c r="BN291" s="389">
        <f t="shared" si="2938"/>
        <v>0</v>
      </c>
      <c r="BO291" s="390">
        <f t="shared" si="2939"/>
        <v>0</v>
      </c>
      <c r="BP291" s="391"/>
      <c r="BQ291" s="384">
        <v>14.0</v>
      </c>
      <c r="BR291" s="385" t="s">
        <v>192</v>
      </c>
      <c r="BS291" s="386" t="s">
        <v>132</v>
      </c>
      <c r="BT291" s="386" t="s">
        <v>132</v>
      </c>
      <c r="BU291" s="387" t="str">
        <f>ADHK!BU291</f>
        <v/>
      </c>
      <c r="BV291" s="387"/>
      <c r="BW291" s="387">
        <f t="shared" si="2940"/>
        <v>0</v>
      </c>
      <c r="BX291" s="388"/>
      <c r="BY291" s="387">
        <f t="shared" si="2941"/>
        <v>0</v>
      </c>
      <c r="BZ291" s="388"/>
      <c r="CA291" s="387"/>
      <c r="CB291" s="387">
        <f t="shared" si="2942"/>
        <v>0</v>
      </c>
      <c r="CC291" s="387">
        <f t="shared" si="2943"/>
        <v>0</v>
      </c>
      <c r="CD291" s="388">
        <v>0.36319999999999997</v>
      </c>
      <c r="CE291" s="389">
        <f t="shared" si="2944"/>
        <v>0</v>
      </c>
      <c r="CF291" s="390">
        <f t="shared" si="2945"/>
        <v>0</v>
      </c>
      <c r="CG291" s="391"/>
      <c r="CH291" s="384">
        <v>14.0</v>
      </c>
      <c r="CI291" s="385" t="s">
        <v>192</v>
      </c>
      <c r="CJ291" s="386" t="s">
        <v>132</v>
      </c>
      <c r="CK291" s="386" t="s">
        <v>132</v>
      </c>
      <c r="CL291" s="387" t="str">
        <f>ADHK!CL291</f>
        <v/>
      </c>
      <c r="CM291" s="387"/>
      <c r="CN291" s="387">
        <f t="shared" si="2946"/>
        <v>0</v>
      </c>
      <c r="CO291" s="388"/>
      <c r="CP291" s="387">
        <f t="shared" si="2947"/>
        <v>0</v>
      </c>
      <c r="CQ291" s="388"/>
      <c r="CR291" s="387"/>
      <c r="CS291" s="387">
        <f t="shared" si="2948"/>
        <v>0</v>
      </c>
      <c r="CT291" s="387">
        <f t="shared" si="2949"/>
        <v>0</v>
      </c>
      <c r="CU291" s="388">
        <v>0.36319999999999997</v>
      </c>
      <c r="CV291" s="389">
        <f t="shared" si="2950"/>
        <v>0</v>
      </c>
      <c r="CW291" s="390">
        <f t="shared" si="2951"/>
        <v>0</v>
      </c>
      <c r="CX291" s="391"/>
      <c r="CY291" s="384">
        <v>14.0</v>
      </c>
      <c r="CZ291" s="385" t="s">
        <v>192</v>
      </c>
      <c r="DA291" s="386" t="s">
        <v>132</v>
      </c>
      <c r="DB291" s="386" t="s">
        <v>132</v>
      </c>
      <c r="DC291" s="387" t="str">
        <f>ADHK!DC291</f>
        <v/>
      </c>
      <c r="DD291" s="387"/>
      <c r="DE291" s="387">
        <f t="shared" si="2952"/>
        <v>0</v>
      </c>
      <c r="DF291" s="388"/>
      <c r="DG291" s="387">
        <f t="shared" si="2953"/>
        <v>0</v>
      </c>
      <c r="DH291" s="388"/>
      <c r="DI291" s="387"/>
      <c r="DJ291" s="387">
        <f t="shared" si="2954"/>
        <v>0</v>
      </c>
      <c r="DK291" s="387">
        <f t="shared" si="2955"/>
        <v>0</v>
      </c>
      <c r="DL291" s="388">
        <v>0.36319999999999997</v>
      </c>
      <c r="DM291" s="389">
        <f t="shared" si="2956"/>
        <v>0</v>
      </c>
      <c r="DN291" s="390">
        <f t="shared" si="2957"/>
        <v>0</v>
      </c>
      <c r="DO291" s="391"/>
      <c r="DP291" s="384">
        <v>14.0</v>
      </c>
      <c r="DQ291" s="385" t="s">
        <v>192</v>
      </c>
      <c r="DR291" s="386" t="s">
        <v>132</v>
      </c>
      <c r="DS291" s="386" t="s">
        <v>132</v>
      </c>
      <c r="DT291" s="387" t="str">
        <f>ADHK!DT291</f>
        <v/>
      </c>
      <c r="DU291" s="387"/>
      <c r="DV291" s="387">
        <f t="shared" si="2958"/>
        <v>0</v>
      </c>
      <c r="DW291" s="388"/>
      <c r="DX291" s="387">
        <f t="shared" si="2959"/>
        <v>0</v>
      </c>
      <c r="DY291" s="388"/>
      <c r="DZ291" s="387"/>
      <c r="EA291" s="387">
        <f t="shared" si="2960"/>
        <v>0</v>
      </c>
      <c r="EB291" s="387">
        <f t="shared" si="2961"/>
        <v>0</v>
      </c>
      <c r="EC291" s="388">
        <v>0.36319999999999997</v>
      </c>
      <c r="ED291" s="389">
        <f t="shared" si="2962"/>
        <v>0</v>
      </c>
      <c r="EE291" s="390">
        <f t="shared" si="2963"/>
        <v>0</v>
      </c>
      <c r="EF291" s="391"/>
      <c r="EG291" s="384">
        <v>14.0</v>
      </c>
      <c r="EH291" s="385" t="s">
        <v>192</v>
      </c>
      <c r="EI291" s="386" t="s">
        <v>132</v>
      </c>
      <c r="EJ291" s="386" t="s">
        <v>132</v>
      </c>
      <c r="EK291" s="387" t="str">
        <f>ADHK!EK291</f>
        <v/>
      </c>
      <c r="EL291" s="387"/>
      <c r="EM291" s="387">
        <f t="shared" si="2964"/>
        <v>0</v>
      </c>
      <c r="EN291" s="388"/>
      <c r="EO291" s="387">
        <f t="shared" si="2965"/>
        <v>0</v>
      </c>
      <c r="EP291" s="388"/>
      <c r="EQ291" s="387"/>
      <c r="ER291" s="387">
        <f t="shared" si="2966"/>
        <v>0</v>
      </c>
      <c r="ES291" s="387">
        <f t="shared" si="2967"/>
        <v>0</v>
      </c>
      <c r="ET291" s="388">
        <v>0.36319999999999997</v>
      </c>
      <c r="EU291" s="389">
        <f t="shared" si="2968"/>
        <v>0</v>
      </c>
      <c r="EV291" s="390">
        <f t="shared" si="2969"/>
        <v>0</v>
      </c>
      <c r="EW291" s="391"/>
      <c r="EX291" s="384">
        <v>14.0</v>
      </c>
      <c r="EY291" s="385" t="s">
        <v>192</v>
      </c>
      <c r="EZ291" s="386" t="s">
        <v>132</v>
      </c>
      <c r="FA291" s="386" t="s">
        <v>132</v>
      </c>
      <c r="FB291" s="387" t="str">
        <f>ADHK!FB291</f>
        <v/>
      </c>
      <c r="FC291" s="387"/>
      <c r="FD291" s="387">
        <f t="shared" si="2970"/>
        <v>0</v>
      </c>
      <c r="FE291" s="388"/>
      <c r="FF291" s="387">
        <f t="shared" si="2971"/>
        <v>0</v>
      </c>
      <c r="FG291" s="388"/>
      <c r="FH291" s="387"/>
      <c r="FI291" s="387">
        <f t="shared" si="2972"/>
        <v>0</v>
      </c>
      <c r="FJ291" s="387">
        <f t="shared" si="2973"/>
        <v>0</v>
      </c>
      <c r="FK291" s="388">
        <v>0.36319999999999997</v>
      </c>
      <c r="FL291" s="389">
        <f t="shared" si="2974"/>
        <v>0</v>
      </c>
      <c r="FM291" s="390">
        <f t="shared" si="2975"/>
        <v>0</v>
      </c>
      <c r="FN291" s="391"/>
      <c r="FO291" s="384">
        <v>14.0</v>
      </c>
      <c r="FP291" s="385" t="s">
        <v>192</v>
      </c>
      <c r="FQ291" s="386" t="s">
        <v>132</v>
      </c>
      <c r="FR291" s="386" t="s">
        <v>132</v>
      </c>
      <c r="FS291" s="387" t="str">
        <f>ADHK!FS291</f>
        <v/>
      </c>
      <c r="FT291" s="387"/>
      <c r="FU291" s="387">
        <f t="shared" si="2976"/>
        <v>0</v>
      </c>
      <c r="FV291" s="388"/>
      <c r="FW291" s="387">
        <f t="shared" si="2977"/>
        <v>0</v>
      </c>
      <c r="FX291" s="388"/>
      <c r="FY291" s="387"/>
      <c r="FZ291" s="387">
        <f t="shared" si="2978"/>
        <v>0</v>
      </c>
      <c r="GA291" s="387">
        <f t="shared" si="2979"/>
        <v>0</v>
      </c>
      <c r="GB291" s="388">
        <v>0.36319999999999997</v>
      </c>
      <c r="GC291" s="389">
        <f t="shared" si="2980"/>
        <v>0</v>
      </c>
      <c r="GD291" s="390">
        <f t="shared" si="2981"/>
        <v>0</v>
      </c>
      <c r="GE291" s="391"/>
      <c r="GF291" s="384">
        <v>14.0</v>
      </c>
      <c r="GG291" s="385" t="s">
        <v>192</v>
      </c>
      <c r="GH291" s="386" t="s">
        <v>132</v>
      </c>
      <c r="GI291" s="386" t="s">
        <v>132</v>
      </c>
      <c r="GJ291" s="387" t="str">
        <f>ADHK!GJ291</f>
        <v/>
      </c>
      <c r="GK291" s="387"/>
      <c r="GL291" s="387">
        <f t="shared" si="2982"/>
        <v>0</v>
      </c>
      <c r="GM291" s="388"/>
      <c r="GN291" s="387">
        <f t="shared" si="2983"/>
        <v>0</v>
      </c>
      <c r="GO291" s="388"/>
      <c r="GP291" s="387"/>
      <c r="GQ291" s="387">
        <f t="shared" si="2984"/>
        <v>0</v>
      </c>
      <c r="GR291" s="387">
        <f t="shared" si="2985"/>
        <v>0</v>
      </c>
      <c r="GS291" s="388">
        <v>0.36319999999999997</v>
      </c>
      <c r="GT291" s="389">
        <f t="shared" si="2986"/>
        <v>0</v>
      </c>
      <c r="GU291" s="390">
        <f t="shared" si="2987"/>
        <v>0</v>
      </c>
      <c r="GV291" s="391"/>
      <c r="GW291" s="384">
        <v>14.0</v>
      </c>
      <c r="GX291" s="385" t="s">
        <v>192</v>
      </c>
      <c r="GY291" s="386" t="s">
        <v>132</v>
      </c>
      <c r="GZ291" s="386" t="s">
        <v>132</v>
      </c>
      <c r="HA291" s="387" t="str">
        <f>ADHK!HA291</f>
        <v/>
      </c>
      <c r="HB291" s="387"/>
      <c r="HC291" s="387">
        <f t="shared" si="2988"/>
        <v>0</v>
      </c>
      <c r="HD291" s="388"/>
      <c r="HE291" s="387">
        <f t="shared" si="2989"/>
        <v>0</v>
      </c>
      <c r="HF291" s="388"/>
      <c r="HG291" s="387"/>
      <c r="HH291" s="387">
        <f t="shared" si="2990"/>
        <v>0</v>
      </c>
      <c r="HI291" s="387">
        <f t="shared" si="2991"/>
        <v>0</v>
      </c>
      <c r="HJ291" s="388">
        <v>0.36319999999999997</v>
      </c>
      <c r="HK291" s="389">
        <f t="shared" si="2992"/>
        <v>0</v>
      </c>
      <c r="HL291" s="390">
        <f t="shared" si="2993"/>
        <v>0</v>
      </c>
      <c r="HM291" s="391"/>
      <c r="HN291" s="384">
        <v>14.0</v>
      </c>
      <c r="HO291" s="385" t="s">
        <v>192</v>
      </c>
      <c r="HP291" s="386" t="s">
        <v>132</v>
      </c>
      <c r="HQ291" s="386" t="s">
        <v>132</v>
      </c>
      <c r="HR291" s="387" t="str">
        <f>ADHK!HR291</f>
        <v/>
      </c>
      <c r="HS291" s="387"/>
      <c r="HT291" s="387">
        <f t="shared" si="2994"/>
        <v>0</v>
      </c>
      <c r="HU291" s="388"/>
      <c r="HV291" s="387">
        <f t="shared" si="2995"/>
        <v>0</v>
      </c>
      <c r="HW291" s="388"/>
      <c r="HX291" s="387"/>
      <c r="HY291" s="387">
        <f t="shared" si="2996"/>
        <v>0</v>
      </c>
      <c r="HZ291" s="387">
        <f t="shared" si="2997"/>
        <v>0</v>
      </c>
      <c r="IA291" s="388">
        <v>0.36319999999999997</v>
      </c>
      <c r="IB291" s="389">
        <f t="shared" si="2998"/>
        <v>0</v>
      </c>
      <c r="IC291" s="390">
        <f t="shared" si="2999"/>
        <v>0</v>
      </c>
      <c r="ID291" s="391"/>
      <c r="IE291" s="384">
        <v>14.0</v>
      </c>
      <c r="IF291" s="385" t="s">
        <v>192</v>
      </c>
      <c r="IG291" s="386" t="s">
        <v>132</v>
      </c>
      <c r="IH291" s="386" t="s">
        <v>132</v>
      </c>
      <c r="II291" s="387" t="str">
        <f>ADHK!II291</f>
        <v/>
      </c>
      <c r="IJ291" s="387"/>
      <c r="IK291" s="387">
        <f t="shared" si="3000"/>
        <v>0</v>
      </c>
      <c r="IL291" s="388"/>
      <c r="IM291" s="387">
        <f t="shared" si="3001"/>
        <v>0</v>
      </c>
      <c r="IN291" s="388"/>
      <c r="IO291" s="387"/>
      <c r="IP291" s="387">
        <f t="shared" si="3002"/>
        <v>0</v>
      </c>
      <c r="IQ291" s="387">
        <f t="shared" si="3003"/>
        <v>0</v>
      </c>
      <c r="IR291" s="388">
        <v>0.36319999999999997</v>
      </c>
      <c r="IS291" s="389">
        <f t="shared" si="3004"/>
        <v>0</v>
      </c>
      <c r="IT291" s="390">
        <f t="shared" si="3005"/>
        <v>0</v>
      </c>
      <c r="IU291" s="391"/>
      <c r="IV291" s="384">
        <v>14.0</v>
      </c>
      <c r="IW291" s="385" t="s">
        <v>192</v>
      </c>
      <c r="IX291" s="386" t="s">
        <v>132</v>
      </c>
      <c r="IY291" s="386" t="s">
        <v>132</v>
      </c>
      <c r="IZ291" s="387" t="str">
        <f>ADHK!IZ291</f>
        <v/>
      </c>
      <c r="JA291" s="387"/>
      <c r="JB291" s="387">
        <f t="shared" si="3006"/>
        <v>0</v>
      </c>
      <c r="JC291" s="388"/>
      <c r="JD291" s="387">
        <f t="shared" si="3007"/>
        <v>0</v>
      </c>
      <c r="JE291" s="388"/>
      <c r="JF291" s="387"/>
      <c r="JG291" s="387">
        <f t="shared" si="3008"/>
        <v>0</v>
      </c>
      <c r="JH291" s="387">
        <f t="shared" si="3009"/>
        <v>0</v>
      </c>
      <c r="JI291" s="388">
        <v>0.36319999999999997</v>
      </c>
      <c r="JJ291" s="389">
        <f t="shared" si="3010"/>
        <v>0</v>
      </c>
      <c r="JK291" s="390">
        <f t="shared" si="3011"/>
        <v>0</v>
      </c>
      <c r="JL291" s="391"/>
      <c r="JM291" s="384">
        <v>14.0</v>
      </c>
      <c r="JN291" s="385" t="s">
        <v>192</v>
      </c>
      <c r="JO291" s="386" t="s">
        <v>132</v>
      </c>
      <c r="JP291" s="386" t="s">
        <v>132</v>
      </c>
      <c r="JQ291" s="387" t="str">
        <f>ADHK!JQ291</f>
        <v/>
      </c>
      <c r="JR291" s="387"/>
      <c r="JS291" s="387">
        <f t="shared" si="3012"/>
        <v>0</v>
      </c>
      <c r="JT291" s="388"/>
      <c r="JU291" s="387">
        <f t="shared" si="3013"/>
        <v>0</v>
      </c>
      <c r="JV291" s="388"/>
      <c r="JW291" s="387"/>
      <c r="JX291" s="387">
        <f t="shared" si="3014"/>
        <v>0</v>
      </c>
      <c r="JY291" s="387">
        <f t="shared" si="3015"/>
        <v>0</v>
      </c>
      <c r="JZ291" s="388">
        <v>0.36319999999999997</v>
      </c>
      <c r="KA291" s="389">
        <f t="shared" si="3016"/>
        <v>0</v>
      </c>
      <c r="KB291" s="390">
        <f t="shared" si="3017"/>
        <v>0</v>
      </c>
      <c r="KC291" s="391"/>
      <c r="KD291" s="384">
        <v>14.0</v>
      </c>
      <c r="KE291" s="385" t="s">
        <v>192</v>
      </c>
      <c r="KF291" s="386" t="s">
        <v>132</v>
      </c>
      <c r="KG291" s="386" t="s">
        <v>132</v>
      </c>
      <c r="KH291" s="387" t="str">
        <f>ADHK!KH291</f>
        <v/>
      </c>
      <c r="KI291" s="387"/>
      <c r="KJ291" s="387">
        <f t="shared" si="3018"/>
        <v>0</v>
      </c>
      <c r="KK291" s="388"/>
      <c r="KL291" s="387">
        <f t="shared" si="3019"/>
        <v>0</v>
      </c>
      <c r="KM291" s="388"/>
      <c r="KN291" s="387"/>
      <c r="KO291" s="387">
        <f t="shared" si="3020"/>
        <v>0</v>
      </c>
      <c r="KP291" s="387">
        <f t="shared" si="3021"/>
        <v>0</v>
      </c>
      <c r="KQ291" s="388">
        <v>0.36319999999999997</v>
      </c>
      <c r="KR291" s="389">
        <f t="shared" si="3022"/>
        <v>0</v>
      </c>
      <c r="KS291" s="390">
        <f t="shared" si="3023"/>
        <v>0</v>
      </c>
      <c r="KT291" s="391"/>
      <c r="KU291" s="392"/>
    </row>
    <row r="292" ht="15.75" customHeight="1">
      <c r="A292" s="384">
        <v>15.0</v>
      </c>
      <c r="B292" s="385" t="s">
        <v>193</v>
      </c>
      <c r="C292" s="386" t="s">
        <v>132</v>
      </c>
      <c r="D292" s="386" t="s">
        <v>132</v>
      </c>
      <c r="E292" s="387" t="str">
        <f>ADHK!E292</f>
        <v/>
      </c>
      <c r="F292" s="387" t="str">
        <f>ADHK!F292</f>
        <v/>
      </c>
      <c r="G292" s="387">
        <f t="shared" si="2916"/>
        <v>0</v>
      </c>
      <c r="H292" s="388"/>
      <c r="I292" s="387">
        <f t="shared" si="2917"/>
        <v>0</v>
      </c>
      <c r="J292" s="388"/>
      <c r="K292" s="387"/>
      <c r="L292" s="387">
        <f t="shared" si="2918"/>
        <v>0</v>
      </c>
      <c r="M292" s="387">
        <f t="shared" si="2919"/>
        <v>0</v>
      </c>
      <c r="N292" s="388">
        <v>0.36319999999999997</v>
      </c>
      <c r="O292" s="389">
        <f t="shared" si="2920"/>
        <v>0</v>
      </c>
      <c r="P292" s="390">
        <f t="shared" si="2921"/>
        <v>0</v>
      </c>
      <c r="Q292" s="391"/>
      <c r="R292" s="384">
        <v>15.0</v>
      </c>
      <c r="S292" s="385" t="s">
        <v>193</v>
      </c>
      <c r="T292" s="386" t="s">
        <v>132</v>
      </c>
      <c r="U292" s="386" t="s">
        <v>132</v>
      </c>
      <c r="V292" s="387" t="str">
        <f>ADHK!V292</f>
        <v/>
      </c>
      <c r="W292" s="387"/>
      <c r="X292" s="387">
        <f t="shared" si="2922"/>
        <v>0</v>
      </c>
      <c r="Y292" s="388"/>
      <c r="Z292" s="387">
        <f t="shared" si="2923"/>
        <v>0</v>
      </c>
      <c r="AA292" s="388"/>
      <c r="AB292" s="387"/>
      <c r="AC292" s="387">
        <f t="shared" si="2924"/>
        <v>0</v>
      </c>
      <c r="AD292" s="387">
        <f t="shared" si="2925"/>
        <v>0</v>
      </c>
      <c r="AE292" s="388">
        <v>0.36319999999999997</v>
      </c>
      <c r="AF292" s="389">
        <f t="shared" si="2926"/>
        <v>0</v>
      </c>
      <c r="AG292" s="390">
        <f t="shared" si="2927"/>
        <v>0</v>
      </c>
      <c r="AH292" s="391"/>
      <c r="AI292" s="384">
        <v>15.0</v>
      </c>
      <c r="AJ292" s="385" t="s">
        <v>193</v>
      </c>
      <c r="AK292" s="386" t="s">
        <v>132</v>
      </c>
      <c r="AL292" s="386" t="s">
        <v>132</v>
      </c>
      <c r="AM292" s="387" t="str">
        <f>ADHK!AM292</f>
        <v/>
      </c>
      <c r="AN292" s="387"/>
      <c r="AO292" s="387">
        <f t="shared" si="2928"/>
        <v>0</v>
      </c>
      <c r="AP292" s="388"/>
      <c r="AQ292" s="387">
        <f t="shared" si="2929"/>
        <v>0</v>
      </c>
      <c r="AR292" s="388"/>
      <c r="AS292" s="387"/>
      <c r="AT292" s="387">
        <f t="shared" si="2930"/>
        <v>0</v>
      </c>
      <c r="AU292" s="387">
        <f t="shared" si="2931"/>
        <v>0</v>
      </c>
      <c r="AV292" s="388">
        <v>0.36319999999999997</v>
      </c>
      <c r="AW292" s="389">
        <f t="shared" si="2932"/>
        <v>0</v>
      </c>
      <c r="AX292" s="390">
        <f t="shared" si="2933"/>
        <v>0</v>
      </c>
      <c r="AY292" s="391"/>
      <c r="AZ292" s="384">
        <v>15.0</v>
      </c>
      <c r="BA292" s="385" t="s">
        <v>193</v>
      </c>
      <c r="BB292" s="386" t="s">
        <v>132</v>
      </c>
      <c r="BC292" s="386" t="s">
        <v>132</v>
      </c>
      <c r="BD292" s="387" t="str">
        <f>ADHK!BD292</f>
        <v/>
      </c>
      <c r="BE292" s="387"/>
      <c r="BF292" s="387">
        <f t="shared" si="2934"/>
        <v>0</v>
      </c>
      <c r="BG292" s="388"/>
      <c r="BH292" s="387">
        <f t="shared" si="2935"/>
        <v>0</v>
      </c>
      <c r="BI292" s="388"/>
      <c r="BJ292" s="387"/>
      <c r="BK292" s="387">
        <f t="shared" si="2936"/>
        <v>0</v>
      </c>
      <c r="BL292" s="387">
        <f t="shared" si="2937"/>
        <v>0</v>
      </c>
      <c r="BM292" s="388">
        <v>0.36319999999999997</v>
      </c>
      <c r="BN292" s="389">
        <f t="shared" si="2938"/>
        <v>0</v>
      </c>
      <c r="BO292" s="390">
        <f t="shared" si="2939"/>
        <v>0</v>
      </c>
      <c r="BP292" s="391"/>
      <c r="BQ292" s="384">
        <v>15.0</v>
      </c>
      <c r="BR292" s="385" t="s">
        <v>193</v>
      </c>
      <c r="BS292" s="386" t="s">
        <v>132</v>
      </c>
      <c r="BT292" s="386" t="s">
        <v>132</v>
      </c>
      <c r="BU292" s="387" t="str">
        <f>ADHK!BU292</f>
        <v/>
      </c>
      <c r="BV292" s="387"/>
      <c r="BW292" s="387">
        <f t="shared" si="2940"/>
        <v>0</v>
      </c>
      <c r="BX292" s="388"/>
      <c r="BY292" s="387">
        <f t="shared" si="2941"/>
        <v>0</v>
      </c>
      <c r="BZ292" s="388"/>
      <c r="CA292" s="387"/>
      <c r="CB292" s="387">
        <f t="shared" si="2942"/>
        <v>0</v>
      </c>
      <c r="CC292" s="387">
        <f t="shared" si="2943"/>
        <v>0</v>
      </c>
      <c r="CD292" s="388">
        <v>0.36319999999999997</v>
      </c>
      <c r="CE292" s="389">
        <f t="shared" si="2944"/>
        <v>0</v>
      </c>
      <c r="CF292" s="390">
        <f t="shared" si="2945"/>
        <v>0</v>
      </c>
      <c r="CG292" s="391"/>
      <c r="CH292" s="384">
        <v>15.0</v>
      </c>
      <c r="CI292" s="385" t="s">
        <v>193</v>
      </c>
      <c r="CJ292" s="386" t="s">
        <v>132</v>
      </c>
      <c r="CK292" s="386" t="s">
        <v>132</v>
      </c>
      <c r="CL292" s="387" t="str">
        <f>ADHK!CL292</f>
        <v/>
      </c>
      <c r="CM292" s="387"/>
      <c r="CN292" s="387">
        <f t="shared" si="2946"/>
        <v>0</v>
      </c>
      <c r="CO292" s="388"/>
      <c r="CP292" s="387">
        <f t="shared" si="2947"/>
        <v>0</v>
      </c>
      <c r="CQ292" s="388"/>
      <c r="CR292" s="387"/>
      <c r="CS292" s="387">
        <f t="shared" si="2948"/>
        <v>0</v>
      </c>
      <c r="CT292" s="387">
        <f t="shared" si="2949"/>
        <v>0</v>
      </c>
      <c r="CU292" s="388">
        <v>0.36319999999999997</v>
      </c>
      <c r="CV292" s="389">
        <f t="shared" si="2950"/>
        <v>0</v>
      </c>
      <c r="CW292" s="390">
        <f t="shared" si="2951"/>
        <v>0</v>
      </c>
      <c r="CX292" s="391"/>
      <c r="CY292" s="384">
        <v>15.0</v>
      </c>
      <c r="CZ292" s="385" t="s">
        <v>193</v>
      </c>
      <c r="DA292" s="386" t="s">
        <v>132</v>
      </c>
      <c r="DB292" s="386" t="s">
        <v>132</v>
      </c>
      <c r="DC292" s="387" t="str">
        <f>ADHK!DC292</f>
        <v/>
      </c>
      <c r="DD292" s="387"/>
      <c r="DE292" s="387">
        <f t="shared" si="2952"/>
        <v>0</v>
      </c>
      <c r="DF292" s="388"/>
      <c r="DG292" s="387">
        <f t="shared" si="2953"/>
        <v>0</v>
      </c>
      <c r="DH292" s="388"/>
      <c r="DI292" s="387"/>
      <c r="DJ292" s="387">
        <f t="shared" si="2954"/>
        <v>0</v>
      </c>
      <c r="DK292" s="387">
        <f t="shared" si="2955"/>
        <v>0</v>
      </c>
      <c r="DL292" s="388">
        <v>0.36319999999999997</v>
      </c>
      <c r="DM292" s="389">
        <f t="shared" si="2956"/>
        <v>0</v>
      </c>
      <c r="DN292" s="390">
        <f t="shared" si="2957"/>
        <v>0</v>
      </c>
      <c r="DO292" s="391"/>
      <c r="DP292" s="384">
        <v>15.0</v>
      </c>
      <c r="DQ292" s="385" t="s">
        <v>193</v>
      </c>
      <c r="DR292" s="386" t="s">
        <v>132</v>
      </c>
      <c r="DS292" s="386" t="s">
        <v>132</v>
      </c>
      <c r="DT292" s="387" t="str">
        <f>ADHK!DT292</f>
        <v/>
      </c>
      <c r="DU292" s="387"/>
      <c r="DV292" s="387">
        <f t="shared" si="2958"/>
        <v>0</v>
      </c>
      <c r="DW292" s="388"/>
      <c r="DX292" s="387">
        <f t="shared" si="2959"/>
        <v>0</v>
      </c>
      <c r="DY292" s="388"/>
      <c r="DZ292" s="387"/>
      <c r="EA292" s="387">
        <f t="shared" si="2960"/>
        <v>0</v>
      </c>
      <c r="EB292" s="387">
        <f t="shared" si="2961"/>
        <v>0</v>
      </c>
      <c r="EC292" s="388">
        <v>0.36319999999999997</v>
      </c>
      <c r="ED292" s="389">
        <f t="shared" si="2962"/>
        <v>0</v>
      </c>
      <c r="EE292" s="390">
        <f t="shared" si="2963"/>
        <v>0</v>
      </c>
      <c r="EF292" s="391"/>
      <c r="EG292" s="384">
        <v>15.0</v>
      </c>
      <c r="EH292" s="385" t="s">
        <v>193</v>
      </c>
      <c r="EI292" s="386" t="s">
        <v>132</v>
      </c>
      <c r="EJ292" s="386" t="s">
        <v>132</v>
      </c>
      <c r="EK292" s="387" t="str">
        <f>ADHK!EK292</f>
        <v/>
      </c>
      <c r="EL292" s="387"/>
      <c r="EM292" s="387">
        <f t="shared" si="2964"/>
        <v>0</v>
      </c>
      <c r="EN292" s="388"/>
      <c r="EO292" s="387">
        <f t="shared" si="2965"/>
        <v>0</v>
      </c>
      <c r="EP292" s="388"/>
      <c r="EQ292" s="387"/>
      <c r="ER292" s="387">
        <f t="shared" si="2966"/>
        <v>0</v>
      </c>
      <c r="ES292" s="387">
        <f t="shared" si="2967"/>
        <v>0</v>
      </c>
      <c r="ET292" s="388">
        <v>0.36319999999999997</v>
      </c>
      <c r="EU292" s="389">
        <f t="shared" si="2968"/>
        <v>0</v>
      </c>
      <c r="EV292" s="390">
        <f t="shared" si="2969"/>
        <v>0</v>
      </c>
      <c r="EW292" s="391"/>
      <c r="EX292" s="384">
        <v>15.0</v>
      </c>
      <c r="EY292" s="385" t="s">
        <v>193</v>
      </c>
      <c r="EZ292" s="386" t="s">
        <v>132</v>
      </c>
      <c r="FA292" s="386" t="s">
        <v>132</v>
      </c>
      <c r="FB292" s="387" t="str">
        <f>ADHK!FB292</f>
        <v/>
      </c>
      <c r="FC292" s="387"/>
      <c r="FD292" s="387">
        <f t="shared" si="2970"/>
        <v>0</v>
      </c>
      <c r="FE292" s="388"/>
      <c r="FF292" s="387">
        <f t="shared" si="2971"/>
        <v>0</v>
      </c>
      <c r="FG292" s="388"/>
      <c r="FH292" s="387"/>
      <c r="FI292" s="387">
        <f t="shared" si="2972"/>
        <v>0</v>
      </c>
      <c r="FJ292" s="387">
        <f t="shared" si="2973"/>
        <v>0</v>
      </c>
      <c r="FK292" s="388">
        <v>0.36319999999999997</v>
      </c>
      <c r="FL292" s="389">
        <f t="shared" si="2974"/>
        <v>0</v>
      </c>
      <c r="FM292" s="390">
        <f t="shared" si="2975"/>
        <v>0</v>
      </c>
      <c r="FN292" s="391"/>
      <c r="FO292" s="384">
        <v>15.0</v>
      </c>
      <c r="FP292" s="385" t="s">
        <v>193</v>
      </c>
      <c r="FQ292" s="386" t="s">
        <v>132</v>
      </c>
      <c r="FR292" s="386" t="s">
        <v>132</v>
      </c>
      <c r="FS292" s="387" t="str">
        <f>ADHK!FS292</f>
        <v/>
      </c>
      <c r="FT292" s="387"/>
      <c r="FU292" s="387">
        <f t="shared" si="2976"/>
        <v>0</v>
      </c>
      <c r="FV292" s="388"/>
      <c r="FW292" s="387">
        <f t="shared" si="2977"/>
        <v>0</v>
      </c>
      <c r="FX292" s="388"/>
      <c r="FY292" s="387"/>
      <c r="FZ292" s="387">
        <f t="shared" si="2978"/>
        <v>0</v>
      </c>
      <c r="GA292" s="387">
        <f t="shared" si="2979"/>
        <v>0</v>
      </c>
      <c r="GB292" s="388">
        <v>0.36319999999999997</v>
      </c>
      <c r="GC292" s="389">
        <f t="shared" si="2980"/>
        <v>0</v>
      </c>
      <c r="GD292" s="390">
        <f t="shared" si="2981"/>
        <v>0</v>
      </c>
      <c r="GE292" s="391"/>
      <c r="GF292" s="384">
        <v>15.0</v>
      </c>
      <c r="GG292" s="385" t="s">
        <v>193</v>
      </c>
      <c r="GH292" s="386" t="s">
        <v>132</v>
      </c>
      <c r="GI292" s="386" t="s">
        <v>132</v>
      </c>
      <c r="GJ292" s="387" t="str">
        <f>ADHK!GJ292</f>
        <v/>
      </c>
      <c r="GK292" s="387"/>
      <c r="GL292" s="387">
        <f t="shared" si="2982"/>
        <v>0</v>
      </c>
      <c r="GM292" s="388"/>
      <c r="GN292" s="387">
        <f t="shared" si="2983"/>
        <v>0</v>
      </c>
      <c r="GO292" s="388"/>
      <c r="GP292" s="387"/>
      <c r="GQ292" s="387">
        <f t="shared" si="2984"/>
        <v>0</v>
      </c>
      <c r="GR292" s="387">
        <f t="shared" si="2985"/>
        <v>0</v>
      </c>
      <c r="GS292" s="388">
        <v>0.36319999999999997</v>
      </c>
      <c r="GT292" s="389">
        <f t="shared" si="2986"/>
        <v>0</v>
      </c>
      <c r="GU292" s="390">
        <f t="shared" si="2987"/>
        <v>0</v>
      </c>
      <c r="GV292" s="391"/>
      <c r="GW292" s="384">
        <v>15.0</v>
      </c>
      <c r="GX292" s="385" t="s">
        <v>193</v>
      </c>
      <c r="GY292" s="386" t="s">
        <v>132</v>
      </c>
      <c r="GZ292" s="386" t="s">
        <v>132</v>
      </c>
      <c r="HA292" s="387" t="str">
        <f>ADHK!HA292</f>
        <v/>
      </c>
      <c r="HB292" s="387"/>
      <c r="HC292" s="387">
        <f t="shared" si="2988"/>
        <v>0</v>
      </c>
      <c r="HD292" s="388"/>
      <c r="HE292" s="387">
        <f t="shared" si="2989"/>
        <v>0</v>
      </c>
      <c r="HF292" s="388"/>
      <c r="HG292" s="387"/>
      <c r="HH292" s="387">
        <f t="shared" si="2990"/>
        <v>0</v>
      </c>
      <c r="HI292" s="387">
        <f t="shared" si="2991"/>
        <v>0</v>
      </c>
      <c r="HJ292" s="388">
        <v>0.36319999999999997</v>
      </c>
      <c r="HK292" s="389">
        <f t="shared" si="2992"/>
        <v>0</v>
      </c>
      <c r="HL292" s="390">
        <f t="shared" si="2993"/>
        <v>0</v>
      </c>
      <c r="HM292" s="391"/>
      <c r="HN292" s="384">
        <v>15.0</v>
      </c>
      <c r="HO292" s="385" t="s">
        <v>193</v>
      </c>
      <c r="HP292" s="386" t="s">
        <v>132</v>
      </c>
      <c r="HQ292" s="386" t="s">
        <v>132</v>
      </c>
      <c r="HR292" s="387" t="str">
        <f>ADHK!HR292</f>
        <v/>
      </c>
      <c r="HS292" s="387"/>
      <c r="HT292" s="387">
        <f t="shared" si="2994"/>
        <v>0</v>
      </c>
      <c r="HU292" s="388"/>
      <c r="HV292" s="387">
        <f t="shared" si="2995"/>
        <v>0</v>
      </c>
      <c r="HW292" s="388"/>
      <c r="HX292" s="387"/>
      <c r="HY292" s="387">
        <f t="shared" si="2996"/>
        <v>0</v>
      </c>
      <c r="HZ292" s="387">
        <f t="shared" si="2997"/>
        <v>0</v>
      </c>
      <c r="IA292" s="388">
        <v>0.36319999999999997</v>
      </c>
      <c r="IB292" s="389">
        <f t="shared" si="2998"/>
        <v>0</v>
      </c>
      <c r="IC292" s="390">
        <f t="shared" si="2999"/>
        <v>0</v>
      </c>
      <c r="ID292" s="391"/>
      <c r="IE292" s="384">
        <v>15.0</v>
      </c>
      <c r="IF292" s="385" t="s">
        <v>193</v>
      </c>
      <c r="IG292" s="386" t="s">
        <v>132</v>
      </c>
      <c r="IH292" s="386" t="s">
        <v>132</v>
      </c>
      <c r="II292" s="387" t="str">
        <f>ADHK!II292</f>
        <v/>
      </c>
      <c r="IJ292" s="387"/>
      <c r="IK292" s="387">
        <f t="shared" si="3000"/>
        <v>0</v>
      </c>
      <c r="IL292" s="388"/>
      <c r="IM292" s="387">
        <f t="shared" si="3001"/>
        <v>0</v>
      </c>
      <c r="IN292" s="388"/>
      <c r="IO292" s="387"/>
      <c r="IP292" s="387">
        <f t="shared" si="3002"/>
        <v>0</v>
      </c>
      <c r="IQ292" s="387">
        <f t="shared" si="3003"/>
        <v>0</v>
      </c>
      <c r="IR292" s="388">
        <v>0.36319999999999997</v>
      </c>
      <c r="IS292" s="389">
        <f t="shared" si="3004"/>
        <v>0</v>
      </c>
      <c r="IT292" s="390">
        <f t="shared" si="3005"/>
        <v>0</v>
      </c>
      <c r="IU292" s="391"/>
      <c r="IV292" s="384">
        <v>15.0</v>
      </c>
      <c r="IW292" s="385" t="s">
        <v>193</v>
      </c>
      <c r="IX292" s="386" t="s">
        <v>132</v>
      </c>
      <c r="IY292" s="386" t="s">
        <v>132</v>
      </c>
      <c r="IZ292" s="387" t="str">
        <f>ADHK!IZ292</f>
        <v/>
      </c>
      <c r="JA292" s="387"/>
      <c r="JB292" s="387">
        <f t="shared" si="3006"/>
        <v>0</v>
      </c>
      <c r="JC292" s="388"/>
      <c r="JD292" s="387">
        <f t="shared" si="3007"/>
        <v>0</v>
      </c>
      <c r="JE292" s="388"/>
      <c r="JF292" s="387"/>
      <c r="JG292" s="387">
        <f t="shared" si="3008"/>
        <v>0</v>
      </c>
      <c r="JH292" s="387">
        <f t="shared" si="3009"/>
        <v>0</v>
      </c>
      <c r="JI292" s="388">
        <v>0.36319999999999997</v>
      </c>
      <c r="JJ292" s="389">
        <f t="shared" si="3010"/>
        <v>0</v>
      </c>
      <c r="JK292" s="390">
        <f t="shared" si="3011"/>
        <v>0</v>
      </c>
      <c r="JL292" s="391"/>
      <c r="JM292" s="384">
        <v>15.0</v>
      </c>
      <c r="JN292" s="385" t="s">
        <v>193</v>
      </c>
      <c r="JO292" s="386" t="s">
        <v>132</v>
      </c>
      <c r="JP292" s="386" t="s">
        <v>132</v>
      </c>
      <c r="JQ292" s="387" t="str">
        <f>ADHK!JQ292</f>
        <v/>
      </c>
      <c r="JR292" s="387"/>
      <c r="JS292" s="387">
        <f t="shared" si="3012"/>
        <v>0</v>
      </c>
      <c r="JT292" s="388"/>
      <c r="JU292" s="387">
        <f t="shared" si="3013"/>
        <v>0</v>
      </c>
      <c r="JV292" s="388"/>
      <c r="JW292" s="387"/>
      <c r="JX292" s="387">
        <f t="shared" si="3014"/>
        <v>0</v>
      </c>
      <c r="JY292" s="387">
        <f t="shared" si="3015"/>
        <v>0</v>
      </c>
      <c r="JZ292" s="388">
        <v>0.36319999999999997</v>
      </c>
      <c r="KA292" s="389">
        <f t="shared" si="3016"/>
        <v>0</v>
      </c>
      <c r="KB292" s="390">
        <f t="shared" si="3017"/>
        <v>0</v>
      </c>
      <c r="KC292" s="391"/>
      <c r="KD292" s="384">
        <v>15.0</v>
      </c>
      <c r="KE292" s="385" t="s">
        <v>193</v>
      </c>
      <c r="KF292" s="386" t="s">
        <v>132</v>
      </c>
      <c r="KG292" s="386" t="s">
        <v>132</v>
      </c>
      <c r="KH292" s="387" t="str">
        <f>ADHK!KH292</f>
        <v/>
      </c>
      <c r="KI292" s="387"/>
      <c r="KJ292" s="387">
        <f t="shared" si="3018"/>
        <v>0</v>
      </c>
      <c r="KK292" s="388"/>
      <c r="KL292" s="387">
        <f t="shared" si="3019"/>
        <v>0</v>
      </c>
      <c r="KM292" s="388"/>
      <c r="KN292" s="387"/>
      <c r="KO292" s="387">
        <f t="shared" si="3020"/>
        <v>0</v>
      </c>
      <c r="KP292" s="387">
        <f t="shared" si="3021"/>
        <v>0</v>
      </c>
      <c r="KQ292" s="388">
        <v>0.36319999999999997</v>
      </c>
      <c r="KR292" s="389">
        <f t="shared" si="3022"/>
        <v>0</v>
      </c>
      <c r="KS292" s="390">
        <f t="shared" si="3023"/>
        <v>0</v>
      </c>
      <c r="KT292" s="391"/>
      <c r="KU292" s="392"/>
    </row>
    <row r="293" ht="15.75" customHeight="1">
      <c r="A293" s="384">
        <v>16.0</v>
      </c>
      <c r="B293" s="385" t="s">
        <v>194</v>
      </c>
      <c r="C293" s="386" t="s">
        <v>132</v>
      </c>
      <c r="D293" s="386" t="s">
        <v>132</v>
      </c>
      <c r="E293" s="387" t="str">
        <f>ADHK!E293</f>
        <v/>
      </c>
      <c r="F293" s="387" t="str">
        <f>ADHK!F293</f>
        <v/>
      </c>
      <c r="G293" s="387">
        <f t="shared" si="2916"/>
        <v>0</v>
      </c>
      <c r="H293" s="388"/>
      <c r="I293" s="387">
        <f t="shared" si="2917"/>
        <v>0</v>
      </c>
      <c r="J293" s="388"/>
      <c r="K293" s="387"/>
      <c r="L293" s="387">
        <f t="shared" si="2918"/>
        <v>0</v>
      </c>
      <c r="M293" s="387">
        <f t="shared" si="2919"/>
        <v>0</v>
      </c>
      <c r="N293" s="388">
        <v>0.36319999999999997</v>
      </c>
      <c r="O293" s="389">
        <f t="shared" si="2920"/>
        <v>0</v>
      </c>
      <c r="P293" s="390">
        <f t="shared" si="2921"/>
        <v>0</v>
      </c>
      <c r="Q293" s="391"/>
      <c r="R293" s="384">
        <v>16.0</v>
      </c>
      <c r="S293" s="385" t="s">
        <v>194</v>
      </c>
      <c r="T293" s="386" t="s">
        <v>132</v>
      </c>
      <c r="U293" s="386" t="s">
        <v>132</v>
      </c>
      <c r="V293" s="387" t="str">
        <f>ADHK!V293</f>
        <v/>
      </c>
      <c r="W293" s="387"/>
      <c r="X293" s="387">
        <f t="shared" si="2922"/>
        <v>0</v>
      </c>
      <c r="Y293" s="388"/>
      <c r="Z293" s="387">
        <f t="shared" si="2923"/>
        <v>0</v>
      </c>
      <c r="AA293" s="388"/>
      <c r="AB293" s="387"/>
      <c r="AC293" s="387">
        <f t="shared" si="2924"/>
        <v>0</v>
      </c>
      <c r="AD293" s="387">
        <f t="shared" si="2925"/>
        <v>0</v>
      </c>
      <c r="AE293" s="388">
        <v>0.36319999999999997</v>
      </c>
      <c r="AF293" s="389">
        <f t="shared" si="2926"/>
        <v>0</v>
      </c>
      <c r="AG293" s="390">
        <f t="shared" si="2927"/>
        <v>0</v>
      </c>
      <c r="AH293" s="391"/>
      <c r="AI293" s="384">
        <v>16.0</v>
      </c>
      <c r="AJ293" s="385" t="s">
        <v>194</v>
      </c>
      <c r="AK293" s="386" t="s">
        <v>132</v>
      </c>
      <c r="AL293" s="386" t="s">
        <v>132</v>
      </c>
      <c r="AM293" s="387" t="str">
        <f>ADHK!AM293</f>
        <v/>
      </c>
      <c r="AN293" s="387"/>
      <c r="AO293" s="387">
        <f t="shared" si="2928"/>
        <v>0</v>
      </c>
      <c r="AP293" s="388"/>
      <c r="AQ293" s="387">
        <f t="shared" si="2929"/>
        <v>0</v>
      </c>
      <c r="AR293" s="388"/>
      <c r="AS293" s="387"/>
      <c r="AT293" s="387">
        <f t="shared" si="2930"/>
        <v>0</v>
      </c>
      <c r="AU293" s="387">
        <f t="shared" si="2931"/>
        <v>0</v>
      </c>
      <c r="AV293" s="388">
        <v>0.36319999999999997</v>
      </c>
      <c r="AW293" s="389">
        <f t="shared" si="2932"/>
        <v>0</v>
      </c>
      <c r="AX293" s="390">
        <f t="shared" si="2933"/>
        <v>0</v>
      </c>
      <c r="AY293" s="391"/>
      <c r="AZ293" s="384">
        <v>16.0</v>
      </c>
      <c r="BA293" s="385" t="s">
        <v>194</v>
      </c>
      <c r="BB293" s="386" t="s">
        <v>132</v>
      </c>
      <c r="BC293" s="386" t="s">
        <v>132</v>
      </c>
      <c r="BD293" s="387" t="str">
        <f>ADHK!BD293</f>
        <v/>
      </c>
      <c r="BE293" s="387"/>
      <c r="BF293" s="387">
        <f t="shared" si="2934"/>
        <v>0</v>
      </c>
      <c r="BG293" s="388"/>
      <c r="BH293" s="387">
        <f t="shared" si="2935"/>
        <v>0</v>
      </c>
      <c r="BI293" s="388"/>
      <c r="BJ293" s="387"/>
      <c r="BK293" s="387">
        <f t="shared" si="2936"/>
        <v>0</v>
      </c>
      <c r="BL293" s="387">
        <f t="shared" si="2937"/>
        <v>0</v>
      </c>
      <c r="BM293" s="388">
        <v>0.36319999999999997</v>
      </c>
      <c r="BN293" s="389">
        <f t="shared" si="2938"/>
        <v>0</v>
      </c>
      <c r="BO293" s="390">
        <f t="shared" si="2939"/>
        <v>0</v>
      </c>
      <c r="BP293" s="391"/>
      <c r="BQ293" s="384">
        <v>16.0</v>
      </c>
      <c r="BR293" s="385" t="s">
        <v>194</v>
      </c>
      <c r="BS293" s="386" t="s">
        <v>132</v>
      </c>
      <c r="BT293" s="386" t="s">
        <v>132</v>
      </c>
      <c r="BU293" s="387" t="str">
        <f>ADHK!BU293</f>
        <v/>
      </c>
      <c r="BV293" s="387"/>
      <c r="BW293" s="387">
        <f t="shared" si="2940"/>
        <v>0</v>
      </c>
      <c r="BX293" s="388"/>
      <c r="BY293" s="387">
        <f t="shared" si="2941"/>
        <v>0</v>
      </c>
      <c r="BZ293" s="388"/>
      <c r="CA293" s="387"/>
      <c r="CB293" s="387">
        <f t="shared" si="2942"/>
        <v>0</v>
      </c>
      <c r="CC293" s="387">
        <f t="shared" si="2943"/>
        <v>0</v>
      </c>
      <c r="CD293" s="388">
        <v>0.36319999999999997</v>
      </c>
      <c r="CE293" s="389">
        <f t="shared" si="2944"/>
        <v>0</v>
      </c>
      <c r="CF293" s="390">
        <f t="shared" si="2945"/>
        <v>0</v>
      </c>
      <c r="CG293" s="391"/>
      <c r="CH293" s="384">
        <v>16.0</v>
      </c>
      <c r="CI293" s="385" t="s">
        <v>194</v>
      </c>
      <c r="CJ293" s="386" t="s">
        <v>132</v>
      </c>
      <c r="CK293" s="386" t="s">
        <v>132</v>
      </c>
      <c r="CL293" s="387" t="str">
        <f>ADHK!CL293</f>
        <v/>
      </c>
      <c r="CM293" s="387"/>
      <c r="CN293" s="387">
        <f t="shared" si="2946"/>
        <v>0</v>
      </c>
      <c r="CO293" s="388"/>
      <c r="CP293" s="387">
        <f t="shared" si="2947"/>
        <v>0</v>
      </c>
      <c r="CQ293" s="388"/>
      <c r="CR293" s="387"/>
      <c r="CS293" s="387">
        <f t="shared" si="2948"/>
        <v>0</v>
      </c>
      <c r="CT293" s="387">
        <f t="shared" si="2949"/>
        <v>0</v>
      </c>
      <c r="CU293" s="388">
        <v>0.36319999999999997</v>
      </c>
      <c r="CV293" s="389">
        <f t="shared" si="2950"/>
        <v>0</v>
      </c>
      <c r="CW293" s="390">
        <f t="shared" si="2951"/>
        <v>0</v>
      </c>
      <c r="CX293" s="391"/>
      <c r="CY293" s="384">
        <v>16.0</v>
      </c>
      <c r="CZ293" s="385" t="s">
        <v>194</v>
      </c>
      <c r="DA293" s="386" t="s">
        <v>132</v>
      </c>
      <c r="DB293" s="386" t="s">
        <v>132</v>
      </c>
      <c r="DC293" s="387" t="str">
        <f>ADHK!DC293</f>
        <v/>
      </c>
      <c r="DD293" s="387"/>
      <c r="DE293" s="387">
        <f t="shared" si="2952"/>
        <v>0</v>
      </c>
      <c r="DF293" s="388"/>
      <c r="DG293" s="387">
        <f t="shared" si="2953"/>
        <v>0</v>
      </c>
      <c r="DH293" s="388"/>
      <c r="DI293" s="387"/>
      <c r="DJ293" s="387">
        <f t="shared" si="2954"/>
        <v>0</v>
      </c>
      <c r="DK293" s="387">
        <f t="shared" si="2955"/>
        <v>0</v>
      </c>
      <c r="DL293" s="388">
        <v>0.36319999999999997</v>
      </c>
      <c r="DM293" s="389">
        <f t="shared" si="2956"/>
        <v>0</v>
      </c>
      <c r="DN293" s="390">
        <f t="shared" si="2957"/>
        <v>0</v>
      </c>
      <c r="DO293" s="391"/>
      <c r="DP293" s="384">
        <v>16.0</v>
      </c>
      <c r="DQ293" s="385" t="s">
        <v>194</v>
      </c>
      <c r="DR293" s="386" t="s">
        <v>132</v>
      </c>
      <c r="DS293" s="386" t="s">
        <v>132</v>
      </c>
      <c r="DT293" s="387" t="str">
        <f>ADHK!DT293</f>
        <v/>
      </c>
      <c r="DU293" s="387"/>
      <c r="DV293" s="387">
        <f t="shared" si="2958"/>
        <v>0</v>
      </c>
      <c r="DW293" s="388"/>
      <c r="DX293" s="387">
        <f t="shared" si="2959"/>
        <v>0</v>
      </c>
      <c r="DY293" s="388"/>
      <c r="DZ293" s="387"/>
      <c r="EA293" s="387">
        <f t="shared" si="2960"/>
        <v>0</v>
      </c>
      <c r="EB293" s="387">
        <f t="shared" si="2961"/>
        <v>0</v>
      </c>
      <c r="EC293" s="388">
        <v>0.36319999999999997</v>
      </c>
      <c r="ED293" s="389">
        <f t="shared" si="2962"/>
        <v>0</v>
      </c>
      <c r="EE293" s="390">
        <f t="shared" si="2963"/>
        <v>0</v>
      </c>
      <c r="EF293" s="391"/>
      <c r="EG293" s="384">
        <v>16.0</v>
      </c>
      <c r="EH293" s="385" t="s">
        <v>194</v>
      </c>
      <c r="EI293" s="386" t="s">
        <v>132</v>
      </c>
      <c r="EJ293" s="386" t="s">
        <v>132</v>
      </c>
      <c r="EK293" s="387" t="str">
        <f>ADHK!EK293</f>
        <v/>
      </c>
      <c r="EL293" s="387"/>
      <c r="EM293" s="387">
        <f t="shared" si="2964"/>
        <v>0</v>
      </c>
      <c r="EN293" s="388"/>
      <c r="EO293" s="387">
        <f t="shared" si="2965"/>
        <v>0</v>
      </c>
      <c r="EP293" s="388"/>
      <c r="EQ293" s="387"/>
      <c r="ER293" s="387">
        <f t="shared" si="2966"/>
        <v>0</v>
      </c>
      <c r="ES293" s="387">
        <f t="shared" si="2967"/>
        <v>0</v>
      </c>
      <c r="ET293" s="388">
        <v>0.36319999999999997</v>
      </c>
      <c r="EU293" s="389">
        <f t="shared" si="2968"/>
        <v>0</v>
      </c>
      <c r="EV293" s="390">
        <f t="shared" si="2969"/>
        <v>0</v>
      </c>
      <c r="EW293" s="391"/>
      <c r="EX293" s="384">
        <v>16.0</v>
      </c>
      <c r="EY293" s="385" t="s">
        <v>194</v>
      </c>
      <c r="EZ293" s="386" t="s">
        <v>132</v>
      </c>
      <c r="FA293" s="386" t="s">
        <v>132</v>
      </c>
      <c r="FB293" s="387" t="str">
        <f>ADHK!FB293</f>
        <v/>
      </c>
      <c r="FC293" s="387"/>
      <c r="FD293" s="387">
        <f t="shared" si="2970"/>
        <v>0</v>
      </c>
      <c r="FE293" s="388"/>
      <c r="FF293" s="387">
        <f t="shared" si="2971"/>
        <v>0</v>
      </c>
      <c r="FG293" s="388"/>
      <c r="FH293" s="387"/>
      <c r="FI293" s="387">
        <f t="shared" si="2972"/>
        <v>0</v>
      </c>
      <c r="FJ293" s="387">
        <f t="shared" si="2973"/>
        <v>0</v>
      </c>
      <c r="FK293" s="388">
        <v>0.36319999999999997</v>
      </c>
      <c r="FL293" s="389">
        <f t="shared" si="2974"/>
        <v>0</v>
      </c>
      <c r="FM293" s="390">
        <f t="shared" si="2975"/>
        <v>0</v>
      </c>
      <c r="FN293" s="391"/>
      <c r="FO293" s="384">
        <v>16.0</v>
      </c>
      <c r="FP293" s="385" t="s">
        <v>194</v>
      </c>
      <c r="FQ293" s="386" t="s">
        <v>132</v>
      </c>
      <c r="FR293" s="386" t="s">
        <v>132</v>
      </c>
      <c r="FS293" s="387" t="str">
        <f>ADHK!FS293</f>
        <v/>
      </c>
      <c r="FT293" s="387"/>
      <c r="FU293" s="387">
        <f t="shared" si="2976"/>
        <v>0</v>
      </c>
      <c r="FV293" s="388"/>
      <c r="FW293" s="387">
        <f t="shared" si="2977"/>
        <v>0</v>
      </c>
      <c r="FX293" s="388"/>
      <c r="FY293" s="387"/>
      <c r="FZ293" s="387">
        <f t="shared" si="2978"/>
        <v>0</v>
      </c>
      <c r="GA293" s="387">
        <f t="shared" si="2979"/>
        <v>0</v>
      </c>
      <c r="GB293" s="388">
        <v>0.36319999999999997</v>
      </c>
      <c r="GC293" s="389">
        <f t="shared" si="2980"/>
        <v>0</v>
      </c>
      <c r="GD293" s="390">
        <f t="shared" si="2981"/>
        <v>0</v>
      </c>
      <c r="GE293" s="391"/>
      <c r="GF293" s="384">
        <v>16.0</v>
      </c>
      <c r="GG293" s="385" t="s">
        <v>194</v>
      </c>
      <c r="GH293" s="386" t="s">
        <v>132</v>
      </c>
      <c r="GI293" s="386" t="s">
        <v>132</v>
      </c>
      <c r="GJ293" s="387" t="str">
        <f>ADHK!GJ293</f>
        <v/>
      </c>
      <c r="GK293" s="387"/>
      <c r="GL293" s="387">
        <f t="shared" si="2982"/>
        <v>0</v>
      </c>
      <c r="GM293" s="388"/>
      <c r="GN293" s="387">
        <f t="shared" si="2983"/>
        <v>0</v>
      </c>
      <c r="GO293" s="388"/>
      <c r="GP293" s="387"/>
      <c r="GQ293" s="387">
        <f t="shared" si="2984"/>
        <v>0</v>
      </c>
      <c r="GR293" s="387">
        <f t="shared" si="2985"/>
        <v>0</v>
      </c>
      <c r="GS293" s="388">
        <v>0.36319999999999997</v>
      </c>
      <c r="GT293" s="389">
        <f t="shared" si="2986"/>
        <v>0</v>
      </c>
      <c r="GU293" s="390">
        <f t="shared" si="2987"/>
        <v>0</v>
      </c>
      <c r="GV293" s="391"/>
      <c r="GW293" s="384">
        <v>16.0</v>
      </c>
      <c r="GX293" s="385" t="s">
        <v>194</v>
      </c>
      <c r="GY293" s="386" t="s">
        <v>132</v>
      </c>
      <c r="GZ293" s="386" t="s">
        <v>132</v>
      </c>
      <c r="HA293" s="387" t="str">
        <f>ADHK!HA293</f>
        <v/>
      </c>
      <c r="HB293" s="387"/>
      <c r="HC293" s="387">
        <f t="shared" si="2988"/>
        <v>0</v>
      </c>
      <c r="HD293" s="388"/>
      <c r="HE293" s="387">
        <f t="shared" si="2989"/>
        <v>0</v>
      </c>
      <c r="HF293" s="388"/>
      <c r="HG293" s="387"/>
      <c r="HH293" s="387">
        <f t="shared" si="2990"/>
        <v>0</v>
      </c>
      <c r="HI293" s="387">
        <f t="shared" si="2991"/>
        <v>0</v>
      </c>
      <c r="HJ293" s="388">
        <v>0.36319999999999997</v>
      </c>
      <c r="HK293" s="389">
        <f t="shared" si="2992"/>
        <v>0</v>
      </c>
      <c r="HL293" s="390">
        <f t="shared" si="2993"/>
        <v>0</v>
      </c>
      <c r="HM293" s="391"/>
      <c r="HN293" s="384">
        <v>16.0</v>
      </c>
      <c r="HO293" s="385" t="s">
        <v>194</v>
      </c>
      <c r="HP293" s="386" t="s">
        <v>132</v>
      </c>
      <c r="HQ293" s="386" t="s">
        <v>132</v>
      </c>
      <c r="HR293" s="387" t="str">
        <f>ADHK!HR293</f>
        <v/>
      </c>
      <c r="HS293" s="387"/>
      <c r="HT293" s="387">
        <f t="shared" si="2994"/>
        <v>0</v>
      </c>
      <c r="HU293" s="388"/>
      <c r="HV293" s="387">
        <f t="shared" si="2995"/>
        <v>0</v>
      </c>
      <c r="HW293" s="388"/>
      <c r="HX293" s="387"/>
      <c r="HY293" s="387">
        <f t="shared" si="2996"/>
        <v>0</v>
      </c>
      <c r="HZ293" s="387">
        <f t="shared" si="2997"/>
        <v>0</v>
      </c>
      <c r="IA293" s="388">
        <v>0.36319999999999997</v>
      </c>
      <c r="IB293" s="389">
        <f t="shared" si="2998"/>
        <v>0</v>
      </c>
      <c r="IC293" s="390">
        <f t="shared" si="2999"/>
        <v>0</v>
      </c>
      <c r="ID293" s="391"/>
      <c r="IE293" s="384">
        <v>16.0</v>
      </c>
      <c r="IF293" s="385" t="s">
        <v>194</v>
      </c>
      <c r="IG293" s="386" t="s">
        <v>132</v>
      </c>
      <c r="IH293" s="386" t="s">
        <v>132</v>
      </c>
      <c r="II293" s="387" t="str">
        <f>ADHK!II293</f>
        <v/>
      </c>
      <c r="IJ293" s="387"/>
      <c r="IK293" s="387">
        <f t="shared" si="3000"/>
        <v>0</v>
      </c>
      <c r="IL293" s="388"/>
      <c r="IM293" s="387">
        <f t="shared" si="3001"/>
        <v>0</v>
      </c>
      <c r="IN293" s="388"/>
      <c r="IO293" s="387"/>
      <c r="IP293" s="387">
        <f t="shared" si="3002"/>
        <v>0</v>
      </c>
      <c r="IQ293" s="387">
        <f t="shared" si="3003"/>
        <v>0</v>
      </c>
      <c r="IR293" s="388">
        <v>0.36319999999999997</v>
      </c>
      <c r="IS293" s="389">
        <f t="shared" si="3004"/>
        <v>0</v>
      </c>
      <c r="IT293" s="390">
        <f t="shared" si="3005"/>
        <v>0</v>
      </c>
      <c r="IU293" s="391"/>
      <c r="IV293" s="384">
        <v>16.0</v>
      </c>
      <c r="IW293" s="385" t="s">
        <v>194</v>
      </c>
      <c r="IX293" s="386" t="s">
        <v>132</v>
      </c>
      <c r="IY293" s="386" t="s">
        <v>132</v>
      </c>
      <c r="IZ293" s="387" t="str">
        <f>ADHK!IZ293</f>
        <v/>
      </c>
      <c r="JA293" s="387"/>
      <c r="JB293" s="387">
        <f t="shared" si="3006"/>
        <v>0</v>
      </c>
      <c r="JC293" s="388"/>
      <c r="JD293" s="387">
        <f t="shared" si="3007"/>
        <v>0</v>
      </c>
      <c r="JE293" s="388"/>
      <c r="JF293" s="387"/>
      <c r="JG293" s="387">
        <f t="shared" si="3008"/>
        <v>0</v>
      </c>
      <c r="JH293" s="387">
        <f t="shared" si="3009"/>
        <v>0</v>
      </c>
      <c r="JI293" s="388">
        <v>0.36319999999999997</v>
      </c>
      <c r="JJ293" s="389">
        <f t="shared" si="3010"/>
        <v>0</v>
      </c>
      <c r="JK293" s="390">
        <f t="shared" si="3011"/>
        <v>0</v>
      </c>
      <c r="JL293" s="391"/>
      <c r="JM293" s="384">
        <v>16.0</v>
      </c>
      <c r="JN293" s="385" t="s">
        <v>194</v>
      </c>
      <c r="JO293" s="386" t="s">
        <v>132</v>
      </c>
      <c r="JP293" s="386" t="s">
        <v>132</v>
      </c>
      <c r="JQ293" s="387" t="str">
        <f>ADHK!JQ293</f>
        <v/>
      </c>
      <c r="JR293" s="387"/>
      <c r="JS293" s="387">
        <f t="shared" si="3012"/>
        <v>0</v>
      </c>
      <c r="JT293" s="388"/>
      <c r="JU293" s="387">
        <f t="shared" si="3013"/>
        <v>0</v>
      </c>
      <c r="JV293" s="388"/>
      <c r="JW293" s="387"/>
      <c r="JX293" s="387">
        <f t="shared" si="3014"/>
        <v>0</v>
      </c>
      <c r="JY293" s="387">
        <f t="shared" si="3015"/>
        <v>0</v>
      </c>
      <c r="JZ293" s="388">
        <v>0.36319999999999997</v>
      </c>
      <c r="KA293" s="389">
        <f t="shared" si="3016"/>
        <v>0</v>
      </c>
      <c r="KB293" s="390">
        <f t="shared" si="3017"/>
        <v>0</v>
      </c>
      <c r="KC293" s="391"/>
      <c r="KD293" s="384">
        <v>16.0</v>
      </c>
      <c r="KE293" s="385" t="s">
        <v>194</v>
      </c>
      <c r="KF293" s="386" t="s">
        <v>132</v>
      </c>
      <c r="KG293" s="386" t="s">
        <v>132</v>
      </c>
      <c r="KH293" s="387" t="str">
        <f>ADHK!KH293</f>
        <v/>
      </c>
      <c r="KI293" s="387"/>
      <c r="KJ293" s="387">
        <f t="shared" si="3018"/>
        <v>0</v>
      </c>
      <c r="KK293" s="388"/>
      <c r="KL293" s="387">
        <f t="shared" si="3019"/>
        <v>0</v>
      </c>
      <c r="KM293" s="388"/>
      <c r="KN293" s="387"/>
      <c r="KO293" s="387">
        <f t="shared" si="3020"/>
        <v>0</v>
      </c>
      <c r="KP293" s="387">
        <f t="shared" si="3021"/>
        <v>0</v>
      </c>
      <c r="KQ293" s="388">
        <v>0.36319999999999997</v>
      </c>
      <c r="KR293" s="389">
        <f t="shared" si="3022"/>
        <v>0</v>
      </c>
      <c r="KS293" s="390">
        <f t="shared" si="3023"/>
        <v>0</v>
      </c>
      <c r="KT293" s="391"/>
      <c r="KU293" s="392"/>
    </row>
    <row r="294" ht="15.75" customHeight="1">
      <c r="A294" s="384">
        <v>17.0</v>
      </c>
      <c r="B294" s="385" t="s">
        <v>195</v>
      </c>
      <c r="C294" s="386" t="s">
        <v>132</v>
      </c>
      <c r="D294" s="386" t="s">
        <v>132</v>
      </c>
      <c r="E294" s="387" t="str">
        <f>ADHK!E294</f>
        <v/>
      </c>
      <c r="F294" s="387" t="str">
        <f>ADHK!F294</f>
        <v/>
      </c>
      <c r="G294" s="387">
        <f t="shared" si="2916"/>
        <v>0</v>
      </c>
      <c r="H294" s="388"/>
      <c r="I294" s="387">
        <f t="shared" si="2917"/>
        <v>0</v>
      </c>
      <c r="J294" s="388"/>
      <c r="K294" s="387"/>
      <c r="L294" s="387">
        <f t="shared" si="2918"/>
        <v>0</v>
      </c>
      <c r="M294" s="387">
        <f t="shared" si="2919"/>
        <v>0</v>
      </c>
      <c r="N294" s="388">
        <v>0.36319999999999997</v>
      </c>
      <c r="O294" s="389">
        <f t="shared" si="2920"/>
        <v>0</v>
      </c>
      <c r="P294" s="390">
        <f t="shared" si="2921"/>
        <v>0</v>
      </c>
      <c r="Q294" s="391"/>
      <c r="R294" s="384">
        <v>17.0</v>
      </c>
      <c r="S294" s="385" t="s">
        <v>195</v>
      </c>
      <c r="T294" s="386" t="s">
        <v>132</v>
      </c>
      <c r="U294" s="386" t="s">
        <v>132</v>
      </c>
      <c r="V294" s="387" t="str">
        <f>ADHK!V294</f>
        <v/>
      </c>
      <c r="W294" s="387"/>
      <c r="X294" s="387">
        <f t="shared" si="2922"/>
        <v>0</v>
      </c>
      <c r="Y294" s="388"/>
      <c r="Z294" s="387">
        <f t="shared" si="2923"/>
        <v>0</v>
      </c>
      <c r="AA294" s="388"/>
      <c r="AB294" s="387"/>
      <c r="AC294" s="387">
        <f t="shared" si="2924"/>
        <v>0</v>
      </c>
      <c r="AD294" s="387">
        <f t="shared" si="2925"/>
        <v>0</v>
      </c>
      <c r="AE294" s="388">
        <v>0.36319999999999997</v>
      </c>
      <c r="AF294" s="389">
        <f t="shared" si="2926"/>
        <v>0</v>
      </c>
      <c r="AG294" s="390">
        <f t="shared" si="2927"/>
        <v>0</v>
      </c>
      <c r="AH294" s="391"/>
      <c r="AI294" s="384">
        <v>17.0</v>
      </c>
      <c r="AJ294" s="385" t="s">
        <v>195</v>
      </c>
      <c r="AK294" s="386" t="s">
        <v>132</v>
      </c>
      <c r="AL294" s="386" t="s">
        <v>132</v>
      </c>
      <c r="AM294" s="387" t="str">
        <f>ADHK!AM294</f>
        <v/>
      </c>
      <c r="AN294" s="387"/>
      <c r="AO294" s="387">
        <f t="shared" si="2928"/>
        <v>0</v>
      </c>
      <c r="AP294" s="388"/>
      <c r="AQ294" s="387">
        <f t="shared" si="2929"/>
        <v>0</v>
      </c>
      <c r="AR294" s="388"/>
      <c r="AS294" s="387"/>
      <c r="AT294" s="387">
        <f t="shared" si="2930"/>
        <v>0</v>
      </c>
      <c r="AU294" s="387">
        <f t="shared" si="2931"/>
        <v>0</v>
      </c>
      <c r="AV294" s="388">
        <v>0.36319999999999997</v>
      </c>
      <c r="AW294" s="389">
        <f t="shared" si="2932"/>
        <v>0</v>
      </c>
      <c r="AX294" s="390">
        <f t="shared" si="2933"/>
        <v>0</v>
      </c>
      <c r="AY294" s="391"/>
      <c r="AZ294" s="384">
        <v>17.0</v>
      </c>
      <c r="BA294" s="385" t="s">
        <v>195</v>
      </c>
      <c r="BB294" s="386" t="s">
        <v>132</v>
      </c>
      <c r="BC294" s="386" t="s">
        <v>132</v>
      </c>
      <c r="BD294" s="387" t="str">
        <f>ADHK!BD294</f>
        <v/>
      </c>
      <c r="BE294" s="387"/>
      <c r="BF294" s="387">
        <f t="shared" si="2934"/>
        <v>0</v>
      </c>
      <c r="BG294" s="388"/>
      <c r="BH294" s="387">
        <f t="shared" si="2935"/>
        <v>0</v>
      </c>
      <c r="BI294" s="388"/>
      <c r="BJ294" s="387"/>
      <c r="BK294" s="387">
        <f t="shared" si="2936"/>
        <v>0</v>
      </c>
      <c r="BL294" s="387">
        <f t="shared" si="2937"/>
        <v>0</v>
      </c>
      <c r="BM294" s="388">
        <v>0.36319999999999997</v>
      </c>
      <c r="BN294" s="389">
        <f t="shared" si="2938"/>
        <v>0</v>
      </c>
      <c r="BO294" s="390">
        <f t="shared" si="2939"/>
        <v>0</v>
      </c>
      <c r="BP294" s="391"/>
      <c r="BQ294" s="384">
        <v>17.0</v>
      </c>
      <c r="BR294" s="385" t="s">
        <v>195</v>
      </c>
      <c r="BS294" s="386" t="s">
        <v>132</v>
      </c>
      <c r="BT294" s="386" t="s">
        <v>132</v>
      </c>
      <c r="BU294" s="387" t="str">
        <f>ADHK!BU294</f>
        <v/>
      </c>
      <c r="BV294" s="387"/>
      <c r="BW294" s="387">
        <f t="shared" si="2940"/>
        <v>0</v>
      </c>
      <c r="BX294" s="388"/>
      <c r="BY294" s="387">
        <f t="shared" si="2941"/>
        <v>0</v>
      </c>
      <c r="BZ294" s="388"/>
      <c r="CA294" s="387"/>
      <c r="CB294" s="387">
        <f t="shared" si="2942"/>
        <v>0</v>
      </c>
      <c r="CC294" s="387">
        <f t="shared" si="2943"/>
        <v>0</v>
      </c>
      <c r="CD294" s="388">
        <v>0.36319999999999997</v>
      </c>
      <c r="CE294" s="389">
        <f t="shared" si="2944"/>
        <v>0</v>
      </c>
      <c r="CF294" s="390">
        <f t="shared" si="2945"/>
        <v>0</v>
      </c>
      <c r="CG294" s="391"/>
      <c r="CH294" s="384">
        <v>17.0</v>
      </c>
      <c r="CI294" s="385" t="s">
        <v>195</v>
      </c>
      <c r="CJ294" s="386" t="s">
        <v>132</v>
      </c>
      <c r="CK294" s="386" t="s">
        <v>132</v>
      </c>
      <c r="CL294" s="387" t="str">
        <f>ADHK!CL294</f>
        <v/>
      </c>
      <c r="CM294" s="387"/>
      <c r="CN294" s="387">
        <f t="shared" si="2946"/>
        <v>0</v>
      </c>
      <c r="CO294" s="388"/>
      <c r="CP294" s="387">
        <f t="shared" si="2947"/>
        <v>0</v>
      </c>
      <c r="CQ294" s="388"/>
      <c r="CR294" s="387"/>
      <c r="CS294" s="387">
        <f t="shared" si="2948"/>
        <v>0</v>
      </c>
      <c r="CT294" s="387">
        <f t="shared" si="2949"/>
        <v>0</v>
      </c>
      <c r="CU294" s="388">
        <v>0.36319999999999997</v>
      </c>
      <c r="CV294" s="389">
        <f t="shared" si="2950"/>
        <v>0</v>
      </c>
      <c r="CW294" s="390">
        <f t="shared" si="2951"/>
        <v>0</v>
      </c>
      <c r="CX294" s="391"/>
      <c r="CY294" s="384">
        <v>17.0</v>
      </c>
      <c r="CZ294" s="385" t="s">
        <v>195</v>
      </c>
      <c r="DA294" s="386" t="s">
        <v>132</v>
      </c>
      <c r="DB294" s="386" t="s">
        <v>132</v>
      </c>
      <c r="DC294" s="387" t="str">
        <f>ADHK!DC294</f>
        <v/>
      </c>
      <c r="DD294" s="387"/>
      <c r="DE294" s="387">
        <f t="shared" si="2952"/>
        <v>0</v>
      </c>
      <c r="DF294" s="388"/>
      <c r="DG294" s="387">
        <f t="shared" si="2953"/>
        <v>0</v>
      </c>
      <c r="DH294" s="388"/>
      <c r="DI294" s="387"/>
      <c r="DJ294" s="387">
        <f t="shared" si="2954"/>
        <v>0</v>
      </c>
      <c r="DK294" s="387">
        <f t="shared" si="2955"/>
        <v>0</v>
      </c>
      <c r="DL294" s="388">
        <v>0.36319999999999997</v>
      </c>
      <c r="DM294" s="389">
        <f t="shared" si="2956"/>
        <v>0</v>
      </c>
      <c r="DN294" s="390">
        <f t="shared" si="2957"/>
        <v>0</v>
      </c>
      <c r="DO294" s="391"/>
      <c r="DP294" s="384">
        <v>17.0</v>
      </c>
      <c r="DQ294" s="385" t="s">
        <v>195</v>
      </c>
      <c r="DR294" s="386" t="s">
        <v>132</v>
      </c>
      <c r="DS294" s="386" t="s">
        <v>132</v>
      </c>
      <c r="DT294" s="387" t="str">
        <f>ADHK!DT294</f>
        <v/>
      </c>
      <c r="DU294" s="387"/>
      <c r="DV294" s="387">
        <f t="shared" si="2958"/>
        <v>0</v>
      </c>
      <c r="DW294" s="388"/>
      <c r="DX294" s="387">
        <f t="shared" si="2959"/>
        <v>0</v>
      </c>
      <c r="DY294" s="388"/>
      <c r="DZ294" s="387"/>
      <c r="EA294" s="387">
        <f t="shared" si="2960"/>
        <v>0</v>
      </c>
      <c r="EB294" s="387">
        <f t="shared" si="2961"/>
        <v>0</v>
      </c>
      <c r="EC294" s="388">
        <v>0.36319999999999997</v>
      </c>
      <c r="ED294" s="389">
        <f t="shared" si="2962"/>
        <v>0</v>
      </c>
      <c r="EE294" s="390">
        <f t="shared" si="2963"/>
        <v>0</v>
      </c>
      <c r="EF294" s="391"/>
      <c r="EG294" s="384">
        <v>17.0</v>
      </c>
      <c r="EH294" s="385" t="s">
        <v>195</v>
      </c>
      <c r="EI294" s="386" t="s">
        <v>132</v>
      </c>
      <c r="EJ294" s="386" t="s">
        <v>132</v>
      </c>
      <c r="EK294" s="387" t="str">
        <f>ADHK!EK294</f>
        <v/>
      </c>
      <c r="EL294" s="387"/>
      <c r="EM294" s="387">
        <f t="shared" si="2964"/>
        <v>0</v>
      </c>
      <c r="EN294" s="388"/>
      <c r="EO294" s="387">
        <f t="shared" si="2965"/>
        <v>0</v>
      </c>
      <c r="EP294" s="388"/>
      <c r="EQ294" s="387"/>
      <c r="ER294" s="387">
        <f t="shared" si="2966"/>
        <v>0</v>
      </c>
      <c r="ES294" s="387">
        <f t="shared" si="2967"/>
        <v>0</v>
      </c>
      <c r="ET294" s="388">
        <v>0.36319999999999997</v>
      </c>
      <c r="EU294" s="389">
        <f t="shared" si="2968"/>
        <v>0</v>
      </c>
      <c r="EV294" s="390">
        <f t="shared" si="2969"/>
        <v>0</v>
      </c>
      <c r="EW294" s="391"/>
      <c r="EX294" s="384">
        <v>17.0</v>
      </c>
      <c r="EY294" s="385" t="s">
        <v>195</v>
      </c>
      <c r="EZ294" s="386" t="s">
        <v>132</v>
      </c>
      <c r="FA294" s="386" t="s">
        <v>132</v>
      </c>
      <c r="FB294" s="387" t="str">
        <f>ADHK!FB294</f>
        <v/>
      </c>
      <c r="FC294" s="387"/>
      <c r="FD294" s="387">
        <f t="shared" si="2970"/>
        <v>0</v>
      </c>
      <c r="FE294" s="388"/>
      <c r="FF294" s="387">
        <f t="shared" si="2971"/>
        <v>0</v>
      </c>
      <c r="FG294" s="388"/>
      <c r="FH294" s="387"/>
      <c r="FI294" s="387">
        <f t="shared" si="2972"/>
        <v>0</v>
      </c>
      <c r="FJ294" s="387">
        <f t="shared" si="2973"/>
        <v>0</v>
      </c>
      <c r="FK294" s="388">
        <v>0.36319999999999997</v>
      </c>
      <c r="FL294" s="389">
        <f t="shared" si="2974"/>
        <v>0</v>
      </c>
      <c r="FM294" s="390">
        <f t="shared" si="2975"/>
        <v>0</v>
      </c>
      <c r="FN294" s="391"/>
      <c r="FO294" s="384">
        <v>17.0</v>
      </c>
      <c r="FP294" s="385" t="s">
        <v>195</v>
      </c>
      <c r="FQ294" s="386" t="s">
        <v>132</v>
      </c>
      <c r="FR294" s="386" t="s">
        <v>132</v>
      </c>
      <c r="FS294" s="387" t="str">
        <f>ADHK!FS294</f>
        <v/>
      </c>
      <c r="FT294" s="387"/>
      <c r="FU294" s="387">
        <f t="shared" si="2976"/>
        <v>0</v>
      </c>
      <c r="FV294" s="388"/>
      <c r="FW294" s="387">
        <f t="shared" si="2977"/>
        <v>0</v>
      </c>
      <c r="FX294" s="388"/>
      <c r="FY294" s="387"/>
      <c r="FZ294" s="387">
        <f t="shared" si="2978"/>
        <v>0</v>
      </c>
      <c r="GA294" s="387">
        <f t="shared" si="2979"/>
        <v>0</v>
      </c>
      <c r="GB294" s="388">
        <v>0.36319999999999997</v>
      </c>
      <c r="GC294" s="389">
        <f t="shared" si="2980"/>
        <v>0</v>
      </c>
      <c r="GD294" s="390">
        <f t="shared" si="2981"/>
        <v>0</v>
      </c>
      <c r="GE294" s="391"/>
      <c r="GF294" s="384">
        <v>17.0</v>
      </c>
      <c r="GG294" s="385" t="s">
        <v>195</v>
      </c>
      <c r="GH294" s="386" t="s">
        <v>132</v>
      </c>
      <c r="GI294" s="386" t="s">
        <v>132</v>
      </c>
      <c r="GJ294" s="387" t="str">
        <f>ADHK!GJ294</f>
        <v/>
      </c>
      <c r="GK294" s="387"/>
      <c r="GL294" s="387">
        <f t="shared" si="2982"/>
        <v>0</v>
      </c>
      <c r="GM294" s="388"/>
      <c r="GN294" s="387">
        <f t="shared" si="2983"/>
        <v>0</v>
      </c>
      <c r="GO294" s="388"/>
      <c r="GP294" s="387"/>
      <c r="GQ294" s="387">
        <f t="shared" si="2984"/>
        <v>0</v>
      </c>
      <c r="GR294" s="387">
        <f t="shared" si="2985"/>
        <v>0</v>
      </c>
      <c r="GS294" s="388">
        <v>0.36319999999999997</v>
      </c>
      <c r="GT294" s="389">
        <f t="shared" si="2986"/>
        <v>0</v>
      </c>
      <c r="GU294" s="390">
        <f t="shared" si="2987"/>
        <v>0</v>
      </c>
      <c r="GV294" s="391"/>
      <c r="GW294" s="384">
        <v>17.0</v>
      </c>
      <c r="GX294" s="385" t="s">
        <v>195</v>
      </c>
      <c r="GY294" s="386" t="s">
        <v>132</v>
      </c>
      <c r="GZ294" s="386" t="s">
        <v>132</v>
      </c>
      <c r="HA294" s="387" t="str">
        <f>ADHK!HA294</f>
        <v/>
      </c>
      <c r="HB294" s="387"/>
      <c r="HC294" s="387">
        <f t="shared" si="2988"/>
        <v>0</v>
      </c>
      <c r="HD294" s="388"/>
      <c r="HE294" s="387">
        <f t="shared" si="2989"/>
        <v>0</v>
      </c>
      <c r="HF294" s="388"/>
      <c r="HG294" s="387"/>
      <c r="HH294" s="387">
        <f t="shared" si="2990"/>
        <v>0</v>
      </c>
      <c r="HI294" s="387">
        <f t="shared" si="2991"/>
        <v>0</v>
      </c>
      <c r="HJ294" s="388">
        <v>0.36319999999999997</v>
      </c>
      <c r="HK294" s="389">
        <f t="shared" si="2992"/>
        <v>0</v>
      </c>
      <c r="HL294" s="390">
        <f t="shared" si="2993"/>
        <v>0</v>
      </c>
      <c r="HM294" s="391"/>
      <c r="HN294" s="384">
        <v>17.0</v>
      </c>
      <c r="HO294" s="385" t="s">
        <v>195</v>
      </c>
      <c r="HP294" s="386" t="s">
        <v>132</v>
      </c>
      <c r="HQ294" s="386" t="s">
        <v>132</v>
      </c>
      <c r="HR294" s="387" t="str">
        <f>ADHK!HR294</f>
        <v/>
      </c>
      <c r="HS294" s="387"/>
      <c r="HT294" s="387">
        <f t="shared" si="2994"/>
        <v>0</v>
      </c>
      <c r="HU294" s="388"/>
      <c r="HV294" s="387">
        <f t="shared" si="2995"/>
        <v>0</v>
      </c>
      <c r="HW294" s="388"/>
      <c r="HX294" s="387"/>
      <c r="HY294" s="387">
        <f t="shared" si="2996"/>
        <v>0</v>
      </c>
      <c r="HZ294" s="387">
        <f t="shared" si="2997"/>
        <v>0</v>
      </c>
      <c r="IA294" s="388">
        <v>0.36319999999999997</v>
      </c>
      <c r="IB294" s="389">
        <f t="shared" si="2998"/>
        <v>0</v>
      </c>
      <c r="IC294" s="390">
        <f t="shared" si="2999"/>
        <v>0</v>
      </c>
      <c r="ID294" s="391"/>
      <c r="IE294" s="384">
        <v>17.0</v>
      </c>
      <c r="IF294" s="385" t="s">
        <v>195</v>
      </c>
      <c r="IG294" s="386" t="s">
        <v>132</v>
      </c>
      <c r="IH294" s="386" t="s">
        <v>132</v>
      </c>
      <c r="II294" s="387" t="str">
        <f>ADHK!II294</f>
        <v/>
      </c>
      <c r="IJ294" s="387"/>
      <c r="IK294" s="387">
        <f t="shared" si="3000"/>
        <v>0</v>
      </c>
      <c r="IL294" s="388"/>
      <c r="IM294" s="387">
        <f t="shared" si="3001"/>
        <v>0</v>
      </c>
      <c r="IN294" s="388"/>
      <c r="IO294" s="387"/>
      <c r="IP294" s="387">
        <f t="shared" si="3002"/>
        <v>0</v>
      </c>
      <c r="IQ294" s="387">
        <f t="shared" si="3003"/>
        <v>0</v>
      </c>
      <c r="IR294" s="388">
        <v>0.36319999999999997</v>
      </c>
      <c r="IS294" s="389">
        <f t="shared" si="3004"/>
        <v>0</v>
      </c>
      <c r="IT294" s="390">
        <f t="shared" si="3005"/>
        <v>0</v>
      </c>
      <c r="IU294" s="391"/>
      <c r="IV294" s="384">
        <v>17.0</v>
      </c>
      <c r="IW294" s="385" t="s">
        <v>195</v>
      </c>
      <c r="IX294" s="386" t="s">
        <v>132</v>
      </c>
      <c r="IY294" s="386" t="s">
        <v>132</v>
      </c>
      <c r="IZ294" s="387" t="str">
        <f>ADHK!IZ294</f>
        <v/>
      </c>
      <c r="JA294" s="387"/>
      <c r="JB294" s="387">
        <f t="shared" si="3006"/>
        <v>0</v>
      </c>
      <c r="JC294" s="388"/>
      <c r="JD294" s="387">
        <f t="shared" si="3007"/>
        <v>0</v>
      </c>
      <c r="JE294" s="388"/>
      <c r="JF294" s="387"/>
      <c r="JG294" s="387">
        <f t="shared" si="3008"/>
        <v>0</v>
      </c>
      <c r="JH294" s="387">
        <f t="shared" si="3009"/>
        <v>0</v>
      </c>
      <c r="JI294" s="388">
        <v>0.36319999999999997</v>
      </c>
      <c r="JJ294" s="389">
        <f t="shared" si="3010"/>
        <v>0</v>
      </c>
      <c r="JK294" s="390">
        <f t="shared" si="3011"/>
        <v>0</v>
      </c>
      <c r="JL294" s="391"/>
      <c r="JM294" s="384">
        <v>17.0</v>
      </c>
      <c r="JN294" s="385" t="s">
        <v>195</v>
      </c>
      <c r="JO294" s="386" t="s">
        <v>132</v>
      </c>
      <c r="JP294" s="386" t="s">
        <v>132</v>
      </c>
      <c r="JQ294" s="387" t="str">
        <f>ADHK!JQ294</f>
        <v/>
      </c>
      <c r="JR294" s="387"/>
      <c r="JS294" s="387">
        <f t="shared" si="3012"/>
        <v>0</v>
      </c>
      <c r="JT294" s="388"/>
      <c r="JU294" s="387">
        <f t="shared" si="3013"/>
        <v>0</v>
      </c>
      <c r="JV294" s="388"/>
      <c r="JW294" s="387"/>
      <c r="JX294" s="387">
        <f t="shared" si="3014"/>
        <v>0</v>
      </c>
      <c r="JY294" s="387">
        <f t="shared" si="3015"/>
        <v>0</v>
      </c>
      <c r="JZ294" s="388">
        <v>0.36319999999999997</v>
      </c>
      <c r="KA294" s="389">
        <f t="shared" si="3016"/>
        <v>0</v>
      </c>
      <c r="KB294" s="390">
        <f t="shared" si="3017"/>
        <v>0</v>
      </c>
      <c r="KC294" s="391"/>
      <c r="KD294" s="384">
        <v>17.0</v>
      </c>
      <c r="KE294" s="385" t="s">
        <v>195</v>
      </c>
      <c r="KF294" s="386" t="s">
        <v>132</v>
      </c>
      <c r="KG294" s="386" t="s">
        <v>132</v>
      </c>
      <c r="KH294" s="387" t="str">
        <f>ADHK!KH294</f>
        <v/>
      </c>
      <c r="KI294" s="387"/>
      <c r="KJ294" s="387">
        <f t="shared" si="3018"/>
        <v>0</v>
      </c>
      <c r="KK294" s="388"/>
      <c r="KL294" s="387">
        <f t="shared" si="3019"/>
        <v>0</v>
      </c>
      <c r="KM294" s="388"/>
      <c r="KN294" s="387"/>
      <c r="KO294" s="387">
        <f t="shared" si="3020"/>
        <v>0</v>
      </c>
      <c r="KP294" s="387">
        <f t="shared" si="3021"/>
        <v>0</v>
      </c>
      <c r="KQ294" s="388">
        <v>0.36319999999999997</v>
      </c>
      <c r="KR294" s="389">
        <f t="shared" si="3022"/>
        <v>0</v>
      </c>
      <c r="KS294" s="390">
        <f t="shared" si="3023"/>
        <v>0</v>
      </c>
      <c r="KT294" s="391"/>
      <c r="KU294" s="392"/>
    </row>
    <row r="295" ht="15.75" customHeight="1">
      <c r="A295" s="384">
        <v>18.0</v>
      </c>
      <c r="B295" s="385" t="s">
        <v>196</v>
      </c>
      <c r="C295" s="386" t="s">
        <v>132</v>
      </c>
      <c r="D295" s="386" t="s">
        <v>132</v>
      </c>
      <c r="E295" s="387" t="str">
        <f>ADHK!E295</f>
        <v/>
      </c>
      <c r="F295" s="387" t="str">
        <f>ADHK!F295</f>
        <v/>
      </c>
      <c r="G295" s="387">
        <f t="shared" si="2916"/>
        <v>0</v>
      </c>
      <c r="H295" s="388"/>
      <c r="I295" s="387">
        <f t="shared" si="2917"/>
        <v>0</v>
      </c>
      <c r="J295" s="388"/>
      <c r="K295" s="387"/>
      <c r="L295" s="387">
        <f t="shared" si="2918"/>
        <v>0</v>
      </c>
      <c r="M295" s="387">
        <f t="shared" si="2919"/>
        <v>0</v>
      </c>
      <c r="N295" s="388">
        <v>0.36319999999999997</v>
      </c>
      <c r="O295" s="389">
        <f t="shared" si="2920"/>
        <v>0</v>
      </c>
      <c r="P295" s="390">
        <f t="shared" si="2921"/>
        <v>0</v>
      </c>
      <c r="Q295" s="391"/>
      <c r="R295" s="384">
        <v>18.0</v>
      </c>
      <c r="S295" s="385" t="s">
        <v>196</v>
      </c>
      <c r="T295" s="386" t="s">
        <v>132</v>
      </c>
      <c r="U295" s="386" t="s">
        <v>132</v>
      </c>
      <c r="V295" s="387" t="str">
        <f>ADHK!V295</f>
        <v/>
      </c>
      <c r="W295" s="387"/>
      <c r="X295" s="387">
        <f t="shared" si="2922"/>
        <v>0</v>
      </c>
      <c r="Y295" s="388"/>
      <c r="Z295" s="387">
        <f t="shared" si="2923"/>
        <v>0</v>
      </c>
      <c r="AA295" s="388"/>
      <c r="AB295" s="387"/>
      <c r="AC295" s="387">
        <f t="shared" si="2924"/>
        <v>0</v>
      </c>
      <c r="AD295" s="387">
        <f t="shared" si="2925"/>
        <v>0</v>
      </c>
      <c r="AE295" s="388">
        <v>0.36319999999999997</v>
      </c>
      <c r="AF295" s="389">
        <f t="shared" si="2926"/>
        <v>0</v>
      </c>
      <c r="AG295" s="390">
        <f t="shared" si="2927"/>
        <v>0</v>
      </c>
      <c r="AH295" s="391"/>
      <c r="AI295" s="384">
        <v>18.0</v>
      </c>
      <c r="AJ295" s="385" t="s">
        <v>196</v>
      </c>
      <c r="AK295" s="386" t="s">
        <v>132</v>
      </c>
      <c r="AL295" s="386" t="s">
        <v>132</v>
      </c>
      <c r="AM295" s="387" t="str">
        <f>ADHK!AM295</f>
        <v/>
      </c>
      <c r="AN295" s="387"/>
      <c r="AO295" s="387">
        <f t="shared" si="2928"/>
        <v>0</v>
      </c>
      <c r="AP295" s="388"/>
      <c r="AQ295" s="387">
        <f t="shared" si="2929"/>
        <v>0</v>
      </c>
      <c r="AR295" s="388"/>
      <c r="AS295" s="387"/>
      <c r="AT295" s="387">
        <f t="shared" si="2930"/>
        <v>0</v>
      </c>
      <c r="AU295" s="387">
        <f t="shared" si="2931"/>
        <v>0</v>
      </c>
      <c r="AV295" s="388">
        <v>0.36319999999999997</v>
      </c>
      <c r="AW295" s="389">
        <f t="shared" si="2932"/>
        <v>0</v>
      </c>
      <c r="AX295" s="390">
        <f t="shared" si="2933"/>
        <v>0</v>
      </c>
      <c r="AY295" s="391"/>
      <c r="AZ295" s="384">
        <v>18.0</v>
      </c>
      <c r="BA295" s="385" t="s">
        <v>196</v>
      </c>
      <c r="BB295" s="386" t="s">
        <v>132</v>
      </c>
      <c r="BC295" s="386" t="s">
        <v>132</v>
      </c>
      <c r="BD295" s="387" t="str">
        <f>ADHK!BD295</f>
        <v/>
      </c>
      <c r="BE295" s="387"/>
      <c r="BF295" s="387">
        <f t="shared" si="2934"/>
        <v>0</v>
      </c>
      <c r="BG295" s="388"/>
      <c r="BH295" s="387">
        <f t="shared" si="2935"/>
        <v>0</v>
      </c>
      <c r="BI295" s="388"/>
      <c r="BJ295" s="387"/>
      <c r="BK295" s="387">
        <f t="shared" si="2936"/>
        <v>0</v>
      </c>
      <c r="BL295" s="387">
        <f t="shared" si="2937"/>
        <v>0</v>
      </c>
      <c r="BM295" s="388">
        <v>0.36319999999999997</v>
      </c>
      <c r="BN295" s="389">
        <f t="shared" si="2938"/>
        <v>0</v>
      </c>
      <c r="BO295" s="390">
        <f t="shared" si="2939"/>
        <v>0</v>
      </c>
      <c r="BP295" s="391"/>
      <c r="BQ295" s="384">
        <v>18.0</v>
      </c>
      <c r="BR295" s="385" t="s">
        <v>196</v>
      </c>
      <c r="BS295" s="386" t="s">
        <v>132</v>
      </c>
      <c r="BT295" s="386" t="s">
        <v>132</v>
      </c>
      <c r="BU295" s="387" t="str">
        <f>ADHK!BU295</f>
        <v/>
      </c>
      <c r="BV295" s="387"/>
      <c r="BW295" s="387">
        <f t="shared" si="2940"/>
        <v>0</v>
      </c>
      <c r="BX295" s="388"/>
      <c r="BY295" s="387">
        <f t="shared" si="2941"/>
        <v>0</v>
      </c>
      <c r="BZ295" s="388"/>
      <c r="CA295" s="387"/>
      <c r="CB295" s="387">
        <f t="shared" si="2942"/>
        <v>0</v>
      </c>
      <c r="CC295" s="387">
        <f t="shared" si="2943"/>
        <v>0</v>
      </c>
      <c r="CD295" s="388">
        <v>0.36319999999999997</v>
      </c>
      <c r="CE295" s="389">
        <f t="shared" si="2944"/>
        <v>0</v>
      </c>
      <c r="CF295" s="390">
        <f t="shared" si="2945"/>
        <v>0</v>
      </c>
      <c r="CG295" s="391"/>
      <c r="CH295" s="384">
        <v>18.0</v>
      </c>
      <c r="CI295" s="385" t="s">
        <v>196</v>
      </c>
      <c r="CJ295" s="386" t="s">
        <v>132</v>
      </c>
      <c r="CK295" s="386" t="s">
        <v>132</v>
      </c>
      <c r="CL295" s="387" t="str">
        <f>ADHK!CL295</f>
        <v/>
      </c>
      <c r="CM295" s="387"/>
      <c r="CN295" s="387">
        <f t="shared" si="2946"/>
        <v>0</v>
      </c>
      <c r="CO295" s="388"/>
      <c r="CP295" s="387">
        <f t="shared" si="2947"/>
        <v>0</v>
      </c>
      <c r="CQ295" s="388"/>
      <c r="CR295" s="387"/>
      <c r="CS295" s="387">
        <f t="shared" si="2948"/>
        <v>0</v>
      </c>
      <c r="CT295" s="387">
        <f t="shared" si="2949"/>
        <v>0</v>
      </c>
      <c r="CU295" s="388">
        <v>0.36319999999999997</v>
      </c>
      <c r="CV295" s="389">
        <f t="shared" si="2950"/>
        <v>0</v>
      </c>
      <c r="CW295" s="390">
        <f t="shared" si="2951"/>
        <v>0</v>
      </c>
      <c r="CX295" s="391"/>
      <c r="CY295" s="384">
        <v>18.0</v>
      </c>
      <c r="CZ295" s="385" t="s">
        <v>196</v>
      </c>
      <c r="DA295" s="386" t="s">
        <v>132</v>
      </c>
      <c r="DB295" s="386" t="s">
        <v>132</v>
      </c>
      <c r="DC295" s="387" t="str">
        <f>ADHK!DC295</f>
        <v/>
      </c>
      <c r="DD295" s="387"/>
      <c r="DE295" s="387">
        <f t="shared" si="2952"/>
        <v>0</v>
      </c>
      <c r="DF295" s="388"/>
      <c r="DG295" s="387">
        <f t="shared" si="2953"/>
        <v>0</v>
      </c>
      <c r="DH295" s="388"/>
      <c r="DI295" s="387"/>
      <c r="DJ295" s="387">
        <f t="shared" si="2954"/>
        <v>0</v>
      </c>
      <c r="DK295" s="387">
        <f t="shared" si="2955"/>
        <v>0</v>
      </c>
      <c r="DL295" s="388">
        <v>0.36319999999999997</v>
      </c>
      <c r="DM295" s="389">
        <f t="shared" si="2956"/>
        <v>0</v>
      </c>
      <c r="DN295" s="390">
        <f t="shared" si="2957"/>
        <v>0</v>
      </c>
      <c r="DO295" s="391"/>
      <c r="DP295" s="384">
        <v>18.0</v>
      </c>
      <c r="DQ295" s="385" t="s">
        <v>196</v>
      </c>
      <c r="DR295" s="386" t="s">
        <v>132</v>
      </c>
      <c r="DS295" s="386" t="s">
        <v>132</v>
      </c>
      <c r="DT295" s="387" t="str">
        <f>ADHK!DT295</f>
        <v/>
      </c>
      <c r="DU295" s="387"/>
      <c r="DV295" s="387">
        <f t="shared" si="2958"/>
        <v>0</v>
      </c>
      <c r="DW295" s="388"/>
      <c r="DX295" s="387">
        <f t="shared" si="2959"/>
        <v>0</v>
      </c>
      <c r="DY295" s="388"/>
      <c r="DZ295" s="387"/>
      <c r="EA295" s="387">
        <f t="shared" si="2960"/>
        <v>0</v>
      </c>
      <c r="EB295" s="387">
        <f t="shared" si="2961"/>
        <v>0</v>
      </c>
      <c r="EC295" s="388">
        <v>0.36319999999999997</v>
      </c>
      <c r="ED295" s="389">
        <f t="shared" si="2962"/>
        <v>0</v>
      </c>
      <c r="EE295" s="390">
        <f t="shared" si="2963"/>
        <v>0</v>
      </c>
      <c r="EF295" s="391"/>
      <c r="EG295" s="384">
        <v>18.0</v>
      </c>
      <c r="EH295" s="385" t="s">
        <v>196</v>
      </c>
      <c r="EI295" s="386" t="s">
        <v>132</v>
      </c>
      <c r="EJ295" s="386" t="s">
        <v>132</v>
      </c>
      <c r="EK295" s="387" t="str">
        <f>ADHK!EK295</f>
        <v/>
      </c>
      <c r="EL295" s="387"/>
      <c r="EM295" s="387">
        <f t="shared" si="2964"/>
        <v>0</v>
      </c>
      <c r="EN295" s="388"/>
      <c r="EO295" s="387">
        <f t="shared" si="2965"/>
        <v>0</v>
      </c>
      <c r="EP295" s="388"/>
      <c r="EQ295" s="387"/>
      <c r="ER295" s="387">
        <f t="shared" si="2966"/>
        <v>0</v>
      </c>
      <c r="ES295" s="387">
        <f t="shared" si="2967"/>
        <v>0</v>
      </c>
      <c r="ET295" s="388">
        <v>0.36319999999999997</v>
      </c>
      <c r="EU295" s="389">
        <f t="shared" si="2968"/>
        <v>0</v>
      </c>
      <c r="EV295" s="390">
        <f t="shared" si="2969"/>
        <v>0</v>
      </c>
      <c r="EW295" s="391"/>
      <c r="EX295" s="384">
        <v>18.0</v>
      </c>
      <c r="EY295" s="385" t="s">
        <v>196</v>
      </c>
      <c r="EZ295" s="386" t="s">
        <v>132</v>
      </c>
      <c r="FA295" s="386" t="s">
        <v>132</v>
      </c>
      <c r="FB295" s="387" t="str">
        <f>ADHK!FB295</f>
        <v/>
      </c>
      <c r="FC295" s="387"/>
      <c r="FD295" s="387">
        <f t="shared" si="2970"/>
        <v>0</v>
      </c>
      <c r="FE295" s="388"/>
      <c r="FF295" s="387">
        <f t="shared" si="2971"/>
        <v>0</v>
      </c>
      <c r="FG295" s="388"/>
      <c r="FH295" s="387"/>
      <c r="FI295" s="387">
        <f t="shared" si="2972"/>
        <v>0</v>
      </c>
      <c r="FJ295" s="387">
        <f t="shared" si="2973"/>
        <v>0</v>
      </c>
      <c r="FK295" s="388">
        <v>0.36319999999999997</v>
      </c>
      <c r="FL295" s="389">
        <f t="shared" si="2974"/>
        <v>0</v>
      </c>
      <c r="FM295" s="390">
        <f t="shared" si="2975"/>
        <v>0</v>
      </c>
      <c r="FN295" s="391"/>
      <c r="FO295" s="384">
        <v>18.0</v>
      </c>
      <c r="FP295" s="385" t="s">
        <v>196</v>
      </c>
      <c r="FQ295" s="386" t="s">
        <v>132</v>
      </c>
      <c r="FR295" s="386" t="s">
        <v>132</v>
      </c>
      <c r="FS295" s="387" t="str">
        <f>ADHK!FS295</f>
        <v/>
      </c>
      <c r="FT295" s="387"/>
      <c r="FU295" s="387">
        <f t="shared" si="2976"/>
        <v>0</v>
      </c>
      <c r="FV295" s="388"/>
      <c r="FW295" s="387">
        <f t="shared" si="2977"/>
        <v>0</v>
      </c>
      <c r="FX295" s="388"/>
      <c r="FY295" s="387"/>
      <c r="FZ295" s="387">
        <f t="shared" si="2978"/>
        <v>0</v>
      </c>
      <c r="GA295" s="387">
        <f t="shared" si="2979"/>
        <v>0</v>
      </c>
      <c r="GB295" s="388">
        <v>0.36319999999999997</v>
      </c>
      <c r="GC295" s="389">
        <f t="shared" si="2980"/>
        <v>0</v>
      </c>
      <c r="GD295" s="390">
        <f t="shared" si="2981"/>
        <v>0</v>
      </c>
      <c r="GE295" s="391"/>
      <c r="GF295" s="384">
        <v>18.0</v>
      </c>
      <c r="GG295" s="385" t="s">
        <v>196</v>
      </c>
      <c r="GH295" s="386" t="s">
        <v>132</v>
      </c>
      <c r="GI295" s="386" t="s">
        <v>132</v>
      </c>
      <c r="GJ295" s="387" t="str">
        <f>ADHK!GJ295</f>
        <v/>
      </c>
      <c r="GK295" s="387"/>
      <c r="GL295" s="387">
        <f t="shared" si="2982"/>
        <v>0</v>
      </c>
      <c r="GM295" s="388"/>
      <c r="GN295" s="387">
        <f t="shared" si="2983"/>
        <v>0</v>
      </c>
      <c r="GO295" s="388"/>
      <c r="GP295" s="387"/>
      <c r="GQ295" s="387">
        <f t="shared" si="2984"/>
        <v>0</v>
      </c>
      <c r="GR295" s="387">
        <f t="shared" si="2985"/>
        <v>0</v>
      </c>
      <c r="GS295" s="388">
        <v>0.36319999999999997</v>
      </c>
      <c r="GT295" s="389">
        <f t="shared" si="2986"/>
        <v>0</v>
      </c>
      <c r="GU295" s="390">
        <f t="shared" si="2987"/>
        <v>0</v>
      </c>
      <c r="GV295" s="391"/>
      <c r="GW295" s="384">
        <v>18.0</v>
      </c>
      <c r="GX295" s="385" t="s">
        <v>196</v>
      </c>
      <c r="GY295" s="386" t="s">
        <v>132</v>
      </c>
      <c r="GZ295" s="386" t="s">
        <v>132</v>
      </c>
      <c r="HA295" s="387" t="str">
        <f>ADHK!HA295</f>
        <v/>
      </c>
      <c r="HB295" s="387"/>
      <c r="HC295" s="387">
        <f t="shared" si="2988"/>
        <v>0</v>
      </c>
      <c r="HD295" s="388"/>
      <c r="HE295" s="387">
        <f t="shared" si="2989"/>
        <v>0</v>
      </c>
      <c r="HF295" s="388"/>
      <c r="HG295" s="387"/>
      <c r="HH295" s="387">
        <f t="shared" si="2990"/>
        <v>0</v>
      </c>
      <c r="HI295" s="387">
        <f t="shared" si="2991"/>
        <v>0</v>
      </c>
      <c r="HJ295" s="388">
        <v>0.36319999999999997</v>
      </c>
      <c r="HK295" s="389">
        <f t="shared" si="2992"/>
        <v>0</v>
      </c>
      <c r="HL295" s="390">
        <f t="shared" si="2993"/>
        <v>0</v>
      </c>
      <c r="HM295" s="391"/>
      <c r="HN295" s="384">
        <v>18.0</v>
      </c>
      <c r="HO295" s="385" t="s">
        <v>196</v>
      </c>
      <c r="HP295" s="386" t="s">
        <v>132</v>
      </c>
      <c r="HQ295" s="386" t="s">
        <v>132</v>
      </c>
      <c r="HR295" s="387" t="str">
        <f>ADHK!HR295</f>
        <v/>
      </c>
      <c r="HS295" s="387"/>
      <c r="HT295" s="387">
        <f t="shared" si="2994"/>
        <v>0</v>
      </c>
      <c r="HU295" s="388"/>
      <c r="HV295" s="387">
        <f t="shared" si="2995"/>
        <v>0</v>
      </c>
      <c r="HW295" s="388"/>
      <c r="HX295" s="387"/>
      <c r="HY295" s="387">
        <f t="shared" si="2996"/>
        <v>0</v>
      </c>
      <c r="HZ295" s="387">
        <f t="shared" si="2997"/>
        <v>0</v>
      </c>
      <c r="IA295" s="388">
        <v>0.36319999999999997</v>
      </c>
      <c r="IB295" s="389">
        <f t="shared" si="2998"/>
        <v>0</v>
      </c>
      <c r="IC295" s="390">
        <f t="shared" si="2999"/>
        <v>0</v>
      </c>
      <c r="ID295" s="391"/>
      <c r="IE295" s="384">
        <v>18.0</v>
      </c>
      <c r="IF295" s="385" t="s">
        <v>196</v>
      </c>
      <c r="IG295" s="386" t="s">
        <v>132</v>
      </c>
      <c r="IH295" s="386" t="s">
        <v>132</v>
      </c>
      <c r="II295" s="387" t="str">
        <f>ADHK!II295</f>
        <v/>
      </c>
      <c r="IJ295" s="387"/>
      <c r="IK295" s="387">
        <f t="shared" si="3000"/>
        <v>0</v>
      </c>
      <c r="IL295" s="388"/>
      <c r="IM295" s="387">
        <f t="shared" si="3001"/>
        <v>0</v>
      </c>
      <c r="IN295" s="388"/>
      <c r="IO295" s="387"/>
      <c r="IP295" s="387">
        <f t="shared" si="3002"/>
        <v>0</v>
      </c>
      <c r="IQ295" s="387">
        <f t="shared" si="3003"/>
        <v>0</v>
      </c>
      <c r="IR295" s="388">
        <v>0.36319999999999997</v>
      </c>
      <c r="IS295" s="389">
        <f t="shared" si="3004"/>
        <v>0</v>
      </c>
      <c r="IT295" s="390">
        <f t="shared" si="3005"/>
        <v>0</v>
      </c>
      <c r="IU295" s="391"/>
      <c r="IV295" s="384">
        <v>18.0</v>
      </c>
      <c r="IW295" s="385" t="s">
        <v>196</v>
      </c>
      <c r="IX295" s="386" t="s">
        <v>132</v>
      </c>
      <c r="IY295" s="386" t="s">
        <v>132</v>
      </c>
      <c r="IZ295" s="387" t="str">
        <f>ADHK!IZ295</f>
        <v/>
      </c>
      <c r="JA295" s="387"/>
      <c r="JB295" s="387">
        <f t="shared" si="3006"/>
        <v>0</v>
      </c>
      <c r="JC295" s="388"/>
      <c r="JD295" s="387">
        <f t="shared" si="3007"/>
        <v>0</v>
      </c>
      <c r="JE295" s="388"/>
      <c r="JF295" s="387"/>
      <c r="JG295" s="387">
        <f t="shared" si="3008"/>
        <v>0</v>
      </c>
      <c r="JH295" s="387">
        <f t="shared" si="3009"/>
        <v>0</v>
      </c>
      <c r="JI295" s="388">
        <v>0.36319999999999997</v>
      </c>
      <c r="JJ295" s="389">
        <f t="shared" si="3010"/>
        <v>0</v>
      </c>
      <c r="JK295" s="390">
        <f t="shared" si="3011"/>
        <v>0</v>
      </c>
      <c r="JL295" s="391"/>
      <c r="JM295" s="384">
        <v>18.0</v>
      </c>
      <c r="JN295" s="385" t="s">
        <v>196</v>
      </c>
      <c r="JO295" s="386" t="s">
        <v>132</v>
      </c>
      <c r="JP295" s="386" t="s">
        <v>132</v>
      </c>
      <c r="JQ295" s="387" t="str">
        <f>ADHK!JQ295</f>
        <v/>
      </c>
      <c r="JR295" s="387"/>
      <c r="JS295" s="387">
        <f t="shared" si="3012"/>
        <v>0</v>
      </c>
      <c r="JT295" s="388"/>
      <c r="JU295" s="387">
        <f t="shared" si="3013"/>
        <v>0</v>
      </c>
      <c r="JV295" s="388"/>
      <c r="JW295" s="387"/>
      <c r="JX295" s="387">
        <f t="shared" si="3014"/>
        <v>0</v>
      </c>
      <c r="JY295" s="387">
        <f t="shared" si="3015"/>
        <v>0</v>
      </c>
      <c r="JZ295" s="388">
        <v>0.36319999999999997</v>
      </c>
      <c r="KA295" s="389">
        <f t="shared" si="3016"/>
        <v>0</v>
      </c>
      <c r="KB295" s="390">
        <f t="shared" si="3017"/>
        <v>0</v>
      </c>
      <c r="KC295" s="391"/>
      <c r="KD295" s="384">
        <v>18.0</v>
      </c>
      <c r="KE295" s="385" t="s">
        <v>196</v>
      </c>
      <c r="KF295" s="386" t="s">
        <v>132</v>
      </c>
      <c r="KG295" s="386" t="s">
        <v>132</v>
      </c>
      <c r="KH295" s="387" t="str">
        <f>ADHK!KH295</f>
        <v/>
      </c>
      <c r="KI295" s="387"/>
      <c r="KJ295" s="387">
        <f t="shared" si="3018"/>
        <v>0</v>
      </c>
      <c r="KK295" s="388"/>
      <c r="KL295" s="387">
        <f t="shared" si="3019"/>
        <v>0</v>
      </c>
      <c r="KM295" s="388"/>
      <c r="KN295" s="387"/>
      <c r="KO295" s="387">
        <f t="shared" si="3020"/>
        <v>0</v>
      </c>
      <c r="KP295" s="387">
        <f t="shared" si="3021"/>
        <v>0</v>
      </c>
      <c r="KQ295" s="388">
        <v>0.36319999999999997</v>
      </c>
      <c r="KR295" s="389">
        <f t="shared" si="3022"/>
        <v>0</v>
      </c>
      <c r="KS295" s="390">
        <f t="shared" si="3023"/>
        <v>0</v>
      </c>
      <c r="KT295" s="391"/>
      <c r="KU295" s="392"/>
    </row>
    <row r="296" ht="15.75" customHeight="1">
      <c r="A296" s="384">
        <v>19.0</v>
      </c>
      <c r="B296" s="385" t="s">
        <v>197</v>
      </c>
      <c r="C296" s="386" t="s">
        <v>132</v>
      </c>
      <c r="D296" s="386" t="s">
        <v>132</v>
      </c>
      <c r="E296" s="387" t="str">
        <f>ADHK!E296</f>
        <v/>
      </c>
      <c r="F296" s="387" t="str">
        <f>ADHK!F296</f>
        <v/>
      </c>
      <c r="G296" s="387">
        <f t="shared" si="2916"/>
        <v>0</v>
      </c>
      <c r="H296" s="388"/>
      <c r="I296" s="387">
        <f t="shared" si="2917"/>
        <v>0</v>
      </c>
      <c r="J296" s="388"/>
      <c r="K296" s="387"/>
      <c r="L296" s="387">
        <f t="shared" si="2918"/>
        <v>0</v>
      </c>
      <c r="M296" s="387">
        <f t="shared" si="2919"/>
        <v>0</v>
      </c>
      <c r="N296" s="388">
        <v>0.36319999999999997</v>
      </c>
      <c r="O296" s="389">
        <f t="shared" si="2920"/>
        <v>0</v>
      </c>
      <c r="P296" s="390">
        <f t="shared" si="2921"/>
        <v>0</v>
      </c>
      <c r="Q296" s="391"/>
      <c r="R296" s="384">
        <v>19.0</v>
      </c>
      <c r="S296" s="385" t="s">
        <v>197</v>
      </c>
      <c r="T296" s="386" t="s">
        <v>132</v>
      </c>
      <c r="U296" s="386" t="s">
        <v>132</v>
      </c>
      <c r="V296" s="387" t="str">
        <f>ADHK!V296</f>
        <v/>
      </c>
      <c r="W296" s="387"/>
      <c r="X296" s="387">
        <f t="shared" si="2922"/>
        <v>0</v>
      </c>
      <c r="Y296" s="388"/>
      <c r="Z296" s="387">
        <f t="shared" si="2923"/>
        <v>0</v>
      </c>
      <c r="AA296" s="388"/>
      <c r="AB296" s="387"/>
      <c r="AC296" s="387">
        <f t="shared" si="2924"/>
        <v>0</v>
      </c>
      <c r="AD296" s="387">
        <f t="shared" si="2925"/>
        <v>0</v>
      </c>
      <c r="AE296" s="388">
        <v>0.36319999999999997</v>
      </c>
      <c r="AF296" s="389">
        <f t="shared" si="2926"/>
        <v>0</v>
      </c>
      <c r="AG296" s="390">
        <f t="shared" si="2927"/>
        <v>0</v>
      </c>
      <c r="AH296" s="391"/>
      <c r="AI296" s="384">
        <v>19.0</v>
      </c>
      <c r="AJ296" s="385" t="s">
        <v>197</v>
      </c>
      <c r="AK296" s="386" t="s">
        <v>132</v>
      </c>
      <c r="AL296" s="386" t="s">
        <v>132</v>
      </c>
      <c r="AM296" s="387" t="str">
        <f>ADHK!AM296</f>
        <v/>
      </c>
      <c r="AN296" s="387"/>
      <c r="AO296" s="387">
        <f t="shared" si="2928"/>
        <v>0</v>
      </c>
      <c r="AP296" s="388"/>
      <c r="AQ296" s="387">
        <f t="shared" si="2929"/>
        <v>0</v>
      </c>
      <c r="AR296" s="388"/>
      <c r="AS296" s="387"/>
      <c r="AT296" s="387">
        <f t="shared" si="2930"/>
        <v>0</v>
      </c>
      <c r="AU296" s="387">
        <f t="shared" si="2931"/>
        <v>0</v>
      </c>
      <c r="AV296" s="388">
        <v>0.36319999999999997</v>
      </c>
      <c r="AW296" s="389">
        <f t="shared" si="2932"/>
        <v>0</v>
      </c>
      <c r="AX296" s="390">
        <f t="shared" si="2933"/>
        <v>0</v>
      </c>
      <c r="AY296" s="391"/>
      <c r="AZ296" s="384">
        <v>19.0</v>
      </c>
      <c r="BA296" s="385" t="s">
        <v>197</v>
      </c>
      <c r="BB296" s="386" t="s">
        <v>132</v>
      </c>
      <c r="BC296" s="386" t="s">
        <v>132</v>
      </c>
      <c r="BD296" s="387" t="str">
        <f>ADHK!BD296</f>
        <v/>
      </c>
      <c r="BE296" s="387"/>
      <c r="BF296" s="387">
        <f t="shared" si="2934"/>
        <v>0</v>
      </c>
      <c r="BG296" s="388"/>
      <c r="BH296" s="387">
        <f t="shared" si="2935"/>
        <v>0</v>
      </c>
      <c r="BI296" s="388"/>
      <c r="BJ296" s="387"/>
      <c r="BK296" s="387">
        <f t="shared" si="2936"/>
        <v>0</v>
      </c>
      <c r="BL296" s="387">
        <f t="shared" si="2937"/>
        <v>0</v>
      </c>
      <c r="BM296" s="388">
        <v>0.36319999999999997</v>
      </c>
      <c r="BN296" s="389">
        <f t="shared" si="2938"/>
        <v>0</v>
      </c>
      <c r="BO296" s="390">
        <f t="shared" si="2939"/>
        <v>0</v>
      </c>
      <c r="BP296" s="391"/>
      <c r="BQ296" s="384">
        <v>19.0</v>
      </c>
      <c r="BR296" s="385" t="s">
        <v>197</v>
      </c>
      <c r="BS296" s="386" t="s">
        <v>132</v>
      </c>
      <c r="BT296" s="386" t="s">
        <v>132</v>
      </c>
      <c r="BU296" s="387" t="str">
        <f>ADHK!BU296</f>
        <v/>
      </c>
      <c r="BV296" s="387"/>
      <c r="BW296" s="387">
        <f t="shared" si="2940"/>
        <v>0</v>
      </c>
      <c r="BX296" s="388"/>
      <c r="BY296" s="387">
        <f t="shared" si="2941"/>
        <v>0</v>
      </c>
      <c r="BZ296" s="388"/>
      <c r="CA296" s="387"/>
      <c r="CB296" s="387">
        <f t="shared" si="2942"/>
        <v>0</v>
      </c>
      <c r="CC296" s="387">
        <f t="shared" si="2943"/>
        <v>0</v>
      </c>
      <c r="CD296" s="388">
        <v>0.36319999999999997</v>
      </c>
      <c r="CE296" s="389">
        <f t="shared" si="2944"/>
        <v>0</v>
      </c>
      <c r="CF296" s="390">
        <f t="shared" si="2945"/>
        <v>0</v>
      </c>
      <c r="CG296" s="391"/>
      <c r="CH296" s="384">
        <v>19.0</v>
      </c>
      <c r="CI296" s="385" t="s">
        <v>197</v>
      </c>
      <c r="CJ296" s="386" t="s">
        <v>132</v>
      </c>
      <c r="CK296" s="386" t="s">
        <v>132</v>
      </c>
      <c r="CL296" s="387" t="str">
        <f>ADHK!CL296</f>
        <v/>
      </c>
      <c r="CM296" s="387"/>
      <c r="CN296" s="387">
        <f t="shared" si="2946"/>
        <v>0</v>
      </c>
      <c r="CO296" s="388"/>
      <c r="CP296" s="387">
        <f t="shared" si="2947"/>
        <v>0</v>
      </c>
      <c r="CQ296" s="388"/>
      <c r="CR296" s="387"/>
      <c r="CS296" s="387">
        <f t="shared" si="2948"/>
        <v>0</v>
      </c>
      <c r="CT296" s="387">
        <f t="shared" si="2949"/>
        <v>0</v>
      </c>
      <c r="CU296" s="388">
        <v>0.36319999999999997</v>
      </c>
      <c r="CV296" s="389">
        <f t="shared" si="2950"/>
        <v>0</v>
      </c>
      <c r="CW296" s="390">
        <f t="shared" si="2951"/>
        <v>0</v>
      </c>
      <c r="CX296" s="391"/>
      <c r="CY296" s="384">
        <v>19.0</v>
      </c>
      <c r="CZ296" s="385" t="s">
        <v>197</v>
      </c>
      <c r="DA296" s="386" t="s">
        <v>132</v>
      </c>
      <c r="DB296" s="386" t="s">
        <v>132</v>
      </c>
      <c r="DC296" s="387" t="str">
        <f>ADHK!DC296</f>
        <v/>
      </c>
      <c r="DD296" s="387"/>
      <c r="DE296" s="387">
        <f t="shared" si="2952"/>
        <v>0</v>
      </c>
      <c r="DF296" s="388"/>
      <c r="DG296" s="387">
        <f t="shared" si="2953"/>
        <v>0</v>
      </c>
      <c r="DH296" s="388"/>
      <c r="DI296" s="387"/>
      <c r="DJ296" s="387">
        <f t="shared" si="2954"/>
        <v>0</v>
      </c>
      <c r="DK296" s="387">
        <f t="shared" si="2955"/>
        <v>0</v>
      </c>
      <c r="DL296" s="388">
        <v>0.36319999999999997</v>
      </c>
      <c r="DM296" s="389">
        <f t="shared" si="2956"/>
        <v>0</v>
      </c>
      <c r="DN296" s="390">
        <f t="shared" si="2957"/>
        <v>0</v>
      </c>
      <c r="DO296" s="391"/>
      <c r="DP296" s="384">
        <v>19.0</v>
      </c>
      <c r="DQ296" s="385" t="s">
        <v>197</v>
      </c>
      <c r="DR296" s="386" t="s">
        <v>132</v>
      </c>
      <c r="DS296" s="386" t="s">
        <v>132</v>
      </c>
      <c r="DT296" s="387" t="str">
        <f>ADHK!DT296</f>
        <v/>
      </c>
      <c r="DU296" s="387"/>
      <c r="DV296" s="387">
        <f t="shared" si="2958"/>
        <v>0</v>
      </c>
      <c r="DW296" s="388"/>
      <c r="DX296" s="387">
        <f t="shared" si="2959"/>
        <v>0</v>
      </c>
      <c r="DY296" s="388"/>
      <c r="DZ296" s="387"/>
      <c r="EA296" s="387">
        <f t="shared" si="2960"/>
        <v>0</v>
      </c>
      <c r="EB296" s="387">
        <f t="shared" si="2961"/>
        <v>0</v>
      </c>
      <c r="EC296" s="388">
        <v>0.36319999999999997</v>
      </c>
      <c r="ED296" s="389">
        <f t="shared" si="2962"/>
        <v>0</v>
      </c>
      <c r="EE296" s="390">
        <f t="shared" si="2963"/>
        <v>0</v>
      </c>
      <c r="EF296" s="391"/>
      <c r="EG296" s="384">
        <v>19.0</v>
      </c>
      <c r="EH296" s="385" t="s">
        <v>197</v>
      </c>
      <c r="EI296" s="386" t="s">
        <v>132</v>
      </c>
      <c r="EJ296" s="386" t="s">
        <v>132</v>
      </c>
      <c r="EK296" s="387" t="str">
        <f>ADHK!EK296</f>
        <v/>
      </c>
      <c r="EL296" s="387"/>
      <c r="EM296" s="387">
        <f t="shared" si="2964"/>
        <v>0</v>
      </c>
      <c r="EN296" s="388"/>
      <c r="EO296" s="387">
        <f t="shared" si="2965"/>
        <v>0</v>
      </c>
      <c r="EP296" s="388"/>
      <c r="EQ296" s="387"/>
      <c r="ER296" s="387">
        <f t="shared" si="2966"/>
        <v>0</v>
      </c>
      <c r="ES296" s="387">
        <f t="shared" si="2967"/>
        <v>0</v>
      </c>
      <c r="ET296" s="388">
        <v>0.36319999999999997</v>
      </c>
      <c r="EU296" s="389">
        <f t="shared" si="2968"/>
        <v>0</v>
      </c>
      <c r="EV296" s="390">
        <f t="shared" si="2969"/>
        <v>0</v>
      </c>
      <c r="EW296" s="391"/>
      <c r="EX296" s="384">
        <v>19.0</v>
      </c>
      <c r="EY296" s="385" t="s">
        <v>197</v>
      </c>
      <c r="EZ296" s="386" t="s">
        <v>132</v>
      </c>
      <c r="FA296" s="386" t="s">
        <v>132</v>
      </c>
      <c r="FB296" s="387" t="str">
        <f>ADHK!FB296</f>
        <v/>
      </c>
      <c r="FC296" s="387"/>
      <c r="FD296" s="387">
        <f t="shared" si="2970"/>
        <v>0</v>
      </c>
      <c r="FE296" s="388"/>
      <c r="FF296" s="387">
        <f t="shared" si="2971"/>
        <v>0</v>
      </c>
      <c r="FG296" s="388"/>
      <c r="FH296" s="387"/>
      <c r="FI296" s="387">
        <f t="shared" si="2972"/>
        <v>0</v>
      </c>
      <c r="FJ296" s="387">
        <f t="shared" si="2973"/>
        <v>0</v>
      </c>
      <c r="FK296" s="388">
        <v>0.36319999999999997</v>
      </c>
      <c r="FL296" s="389">
        <f t="shared" si="2974"/>
        <v>0</v>
      </c>
      <c r="FM296" s="390">
        <f t="shared" si="2975"/>
        <v>0</v>
      </c>
      <c r="FN296" s="391"/>
      <c r="FO296" s="384">
        <v>19.0</v>
      </c>
      <c r="FP296" s="385" t="s">
        <v>197</v>
      </c>
      <c r="FQ296" s="386" t="s">
        <v>132</v>
      </c>
      <c r="FR296" s="386" t="s">
        <v>132</v>
      </c>
      <c r="FS296" s="387" t="str">
        <f>ADHK!FS296</f>
        <v/>
      </c>
      <c r="FT296" s="387"/>
      <c r="FU296" s="387">
        <f t="shared" si="2976"/>
        <v>0</v>
      </c>
      <c r="FV296" s="388"/>
      <c r="FW296" s="387">
        <f t="shared" si="2977"/>
        <v>0</v>
      </c>
      <c r="FX296" s="388"/>
      <c r="FY296" s="387"/>
      <c r="FZ296" s="387">
        <f t="shared" si="2978"/>
        <v>0</v>
      </c>
      <c r="GA296" s="387">
        <f t="shared" si="2979"/>
        <v>0</v>
      </c>
      <c r="GB296" s="388">
        <v>0.36319999999999997</v>
      </c>
      <c r="GC296" s="389">
        <f t="shared" si="2980"/>
        <v>0</v>
      </c>
      <c r="GD296" s="390">
        <f t="shared" si="2981"/>
        <v>0</v>
      </c>
      <c r="GE296" s="391"/>
      <c r="GF296" s="384">
        <v>19.0</v>
      </c>
      <c r="GG296" s="385" t="s">
        <v>197</v>
      </c>
      <c r="GH296" s="386" t="s">
        <v>132</v>
      </c>
      <c r="GI296" s="386" t="s">
        <v>132</v>
      </c>
      <c r="GJ296" s="387" t="str">
        <f>ADHK!GJ296</f>
        <v/>
      </c>
      <c r="GK296" s="387"/>
      <c r="GL296" s="387">
        <f t="shared" si="2982"/>
        <v>0</v>
      </c>
      <c r="GM296" s="388"/>
      <c r="GN296" s="387">
        <f t="shared" si="2983"/>
        <v>0</v>
      </c>
      <c r="GO296" s="388"/>
      <c r="GP296" s="387"/>
      <c r="GQ296" s="387">
        <f t="shared" si="2984"/>
        <v>0</v>
      </c>
      <c r="GR296" s="387">
        <f t="shared" si="2985"/>
        <v>0</v>
      </c>
      <c r="GS296" s="388">
        <v>0.36319999999999997</v>
      </c>
      <c r="GT296" s="389">
        <f t="shared" si="2986"/>
        <v>0</v>
      </c>
      <c r="GU296" s="390">
        <f t="shared" si="2987"/>
        <v>0</v>
      </c>
      <c r="GV296" s="391"/>
      <c r="GW296" s="384">
        <v>19.0</v>
      </c>
      <c r="GX296" s="385" t="s">
        <v>197</v>
      </c>
      <c r="GY296" s="386" t="s">
        <v>132</v>
      </c>
      <c r="GZ296" s="386" t="s">
        <v>132</v>
      </c>
      <c r="HA296" s="387" t="str">
        <f>ADHK!HA296</f>
        <v/>
      </c>
      <c r="HB296" s="387"/>
      <c r="HC296" s="387">
        <f t="shared" si="2988"/>
        <v>0</v>
      </c>
      <c r="HD296" s="388"/>
      <c r="HE296" s="387">
        <f t="shared" si="2989"/>
        <v>0</v>
      </c>
      <c r="HF296" s="388"/>
      <c r="HG296" s="387"/>
      <c r="HH296" s="387">
        <f t="shared" si="2990"/>
        <v>0</v>
      </c>
      <c r="HI296" s="387">
        <f t="shared" si="2991"/>
        <v>0</v>
      </c>
      <c r="HJ296" s="388">
        <v>0.36319999999999997</v>
      </c>
      <c r="HK296" s="389">
        <f t="shared" si="2992"/>
        <v>0</v>
      </c>
      <c r="HL296" s="390">
        <f t="shared" si="2993"/>
        <v>0</v>
      </c>
      <c r="HM296" s="391"/>
      <c r="HN296" s="384">
        <v>19.0</v>
      </c>
      <c r="HO296" s="385" t="s">
        <v>197</v>
      </c>
      <c r="HP296" s="386" t="s">
        <v>132</v>
      </c>
      <c r="HQ296" s="386" t="s">
        <v>132</v>
      </c>
      <c r="HR296" s="387" t="str">
        <f>ADHK!HR296</f>
        <v/>
      </c>
      <c r="HS296" s="387"/>
      <c r="HT296" s="387">
        <f t="shared" si="2994"/>
        <v>0</v>
      </c>
      <c r="HU296" s="388"/>
      <c r="HV296" s="387">
        <f t="shared" si="2995"/>
        <v>0</v>
      </c>
      <c r="HW296" s="388"/>
      <c r="HX296" s="387"/>
      <c r="HY296" s="387">
        <f t="shared" si="2996"/>
        <v>0</v>
      </c>
      <c r="HZ296" s="387">
        <f t="shared" si="2997"/>
        <v>0</v>
      </c>
      <c r="IA296" s="388">
        <v>0.36319999999999997</v>
      </c>
      <c r="IB296" s="389">
        <f t="shared" si="2998"/>
        <v>0</v>
      </c>
      <c r="IC296" s="390">
        <f t="shared" si="2999"/>
        <v>0</v>
      </c>
      <c r="ID296" s="391"/>
      <c r="IE296" s="384">
        <v>19.0</v>
      </c>
      <c r="IF296" s="385" t="s">
        <v>197</v>
      </c>
      <c r="IG296" s="386" t="s">
        <v>132</v>
      </c>
      <c r="IH296" s="386" t="s">
        <v>132</v>
      </c>
      <c r="II296" s="387" t="str">
        <f>ADHK!II296</f>
        <v/>
      </c>
      <c r="IJ296" s="387"/>
      <c r="IK296" s="387">
        <f t="shared" si="3000"/>
        <v>0</v>
      </c>
      <c r="IL296" s="388"/>
      <c r="IM296" s="387">
        <f t="shared" si="3001"/>
        <v>0</v>
      </c>
      <c r="IN296" s="388"/>
      <c r="IO296" s="387"/>
      <c r="IP296" s="387">
        <f t="shared" si="3002"/>
        <v>0</v>
      </c>
      <c r="IQ296" s="387">
        <f t="shared" si="3003"/>
        <v>0</v>
      </c>
      <c r="IR296" s="388">
        <v>0.36319999999999997</v>
      </c>
      <c r="IS296" s="389">
        <f t="shared" si="3004"/>
        <v>0</v>
      </c>
      <c r="IT296" s="390">
        <f t="shared" si="3005"/>
        <v>0</v>
      </c>
      <c r="IU296" s="391"/>
      <c r="IV296" s="384">
        <v>19.0</v>
      </c>
      <c r="IW296" s="385" t="s">
        <v>197</v>
      </c>
      <c r="IX296" s="386" t="s">
        <v>132</v>
      </c>
      <c r="IY296" s="386" t="s">
        <v>132</v>
      </c>
      <c r="IZ296" s="387" t="str">
        <f>ADHK!IZ296</f>
        <v/>
      </c>
      <c r="JA296" s="387"/>
      <c r="JB296" s="387">
        <f t="shared" si="3006"/>
        <v>0</v>
      </c>
      <c r="JC296" s="388"/>
      <c r="JD296" s="387">
        <f t="shared" si="3007"/>
        <v>0</v>
      </c>
      <c r="JE296" s="388"/>
      <c r="JF296" s="387"/>
      <c r="JG296" s="387">
        <f t="shared" si="3008"/>
        <v>0</v>
      </c>
      <c r="JH296" s="387">
        <f t="shared" si="3009"/>
        <v>0</v>
      </c>
      <c r="JI296" s="388">
        <v>0.36319999999999997</v>
      </c>
      <c r="JJ296" s="389">
        <f t="shared" si="3010"/>
        <v>0</v>
      </c>
      <c r="JK296" s="390">
        <f t="shared" si="3011"/>
        <v>0</v>
      </c>
      <c r="JL296" s="391"/>
      <c r="JM296" s="384">
        <v>19.0</v>
      </c>
      <c r="JN296" s="385" t="s">
        <v>197</v>
      </c>
      <c r="JO296" s="386" t="s">
        <v>132</v>
      </c>
      <c r="JP296" s="386" t="s">
        <v>132</v>
      </c>
      <c r="JQ296" s="387" t="str">
        <f>ADHK!JQ296</f>
        <v/>
      </c>
      <c r="JR296" s="387"/>
      <c r="JS296" s="387">
        <f t="shared" si="3012"/>
        <v>0</v>
      </c>
      <c r="JT296" s="388"/>
      <c r="JU296" s="387">
        <f t="shared" si="3013"/>
        <v>0</v>
      </c>
      <c r="JV296" s="388"/>
      <c r="JW296" s="387"/>
      <c r="JX296" s="387">
        <f t="shared" si="3014"/>
        <v>0</v>
      </c>
      <c r="JY296" s="387">
        <f t="shared" si="3015"/>
        <v>0</v>
      </c>
      <c r="JZ296" s="388">
        <v>0.36319999999999997</v>
      </c>
      <c r="KA296" s="389">
        <f t="shared" si="3016"/>
        <v>0</v>
      </c>
      <c r="KB296" s="390">
        <f t="shared" si="3017"/>
        <v>0</v>
      </c>
      <c r="KC296" s="391"/>
      <c r="KD296" s="384">
        <v>19.0</v>
      </c>
      <c r="KE296" s="385" t="s">
        <v>197</v>
      </c>
      <c r="KF296" s="386" t="s">
        <v>132</v>
      </c>
      <c r="KG296" s="386" t="s">
        <v>132</v>
      </c>
      <c r="KH296" s="387" t="str">
        <f>ADHK!KH296</f>
        <v/>
      </c>
      <c r="KI296" s="387"/>
      <c r="KJ296" s="387">
        <f t="shared" si="3018"/>
        <v>0</v>
      </c>
      <c r="KK296" s="388"/>
      <c r="KL296" s="387">
        <f t="shared" si="3019"/>
        <v>0</v>
      </c>
      <c r="KM296" s="388"/>
      <c r="KN296" s="387"/>
      <c r="KO296" s="387">
        <f t="shared" si="3020"/>
        <v>0</v>
      </c>
      <c r="KP296" s="387">
        <f t="shared" si="3021"/>
        <v>0</v>
      </c>
      <c r="KQ296" s="388">
        <v>0.36319999999999997</v>
      </c>
      <c r="KR296" s="389">
        <f t="shared" si="3022"/>
        <v>0</v>
      </c>
      <c r="KS296" s="390">
        <f t="shared" si="3023"/>
        <v>0</v>
      </c>
      <c r="KT296" s="391"/>
      <c r="KU296" s="392"/>
    </row>
    <row r="297" ht="15.75" customHeight="1">
      <c r="A297" s="384"/>
      <c r="B297" s="385"/>
      <c r="C297" s="397"/>
      <c r="D297" s="397"/>
      <c r="E297" s="387"/>
      <c r="F297" s="387"/>
      <c r="G297" s="387"/>
      <c r="H297" s="387"/>
      <c r="I297" s="387"/>
      <c r="J297" s="387"/>
      <c r="K297" s="387"/>
      <c r="L297" s="387"/>
      <c r="M297" s="387"/>
      <c r="N297" s="387"/>
      <c r="O297" s="387"/>
      <c r="P297" s="390"/>
      <c r="Q297" s="391"/>
      <c r="R297" s="384"/>
      <c r="S297" s="385"/>
      <c r="T297" s="397"/>
      <c r="U297" s="397"/>
      <c r="V297" s="387"/>
      <c r="W297" s="387"/>
      <c r="X297" s="387"/>
      <c r="Y297" s="387"/>
      <c r="Z297" s="387"/>
      <c r="AA297" s="387"/>
      <c r="AB297" s="387"/>
      <c r="AC297" s="387"/>
      <c r="AD297" s="387"/>
      <c r="AE297" s="387"/>
      <c r="AF297" s="387"/>
      <c r="AG297" s="390"/>
      <c r="AH297" s="391"/>
      <c r="AI297" s="384"/>
      <c r="AJ297" s="385"/>
      <c r="AK297" s="397"/>
      <c r="AL297" s="397"/>
      <c r="AM297" s="387"/>
      <c r="AN297" s="387"/>
      <c r="AO297" s="387"/>
      <c r="AP297" s="387"/>
      <c r="AQ297" s="387"/>
      <c r="AR297" s="387"/>
      <c r="AS297" s="387"/>
      <c r="AT297" s="387"/>
      <c r="AU297" s="387"/>
      <c r="AV297" s="387"/>
      <c r="AW297" s="387"/>
      <c r="AX297" s="390"/>
      <c r="AY297" s="391"/>
      <c r="AZ297" s="384"/>
      <c r="BA297" s="385"/>
      <c r="BB297" s="397"/>
      <c r="BC297" s="397"/>
      <c r="BD297" s="387"/>
      <c r="BE297" s="387"/>
      <c r="BF297" s="387"/>
      <c r="BG297" s="387"/>
      <c r="BH297" s="387"/>
      <c r="BI297" s="387"/>
      <c r="BJ297" s="387"/>
      <c r="BK297" s="387"/>
      <c r="BL297" s="387"/>
      <c r="BM297" s="387"/>
      <c r="BN297" s="387"/>
      <c r="BO297" s="390"/>
      <c r="BP297" s="391"/>
      <c r="BQ297" s="384"/>
      <c r="BR297" s="385"/>
      <c r="BS297" s="397"/>
      <c r="BT297" s="397"/>
      <c r="BU297" s="387"/>
      <c r="BV297" s="387"/>
      <c r="BW297" s="387"/>
      <c r="BX297" s="387"/>
      <c r="BY297" s="387"/>
      <c r="BZ297" s="387"/>
      <c r="CA297" s="387"/>
      <c r="CB297" s="387"/>
      <c r="CC297" s="387"/>
      <c r="CD297" s="387"/>
      <c r="CE297" s="387"/>
      <c r="CF297" s="390"/>
      <c r="CG297" s="391"/>
      <c r="CH297" s="384"/>
      <c r="CI297" s="385"/>
      <c r="CJ297" s="397"/>
      <c r="CK297" s="397"/>
      <c r="CL297" s="387"/>
      <c r="CM297" s="387"/>
      <c r="CN297" s="387"/>
      <c r="CO297" s="387"/>
      <c r="CP297" s="387"/>
      <c r="CQ297" s="387"/>
      <c r="CR297" s="387"/>
      <c r="CS297" s="387"/>
      <c r="CT297" s="387"/>
      <c r="CU297" s="387"/>
      <c r="CV297" s="387"/>
      <c r="CW297" s="390"/>
      <c r="CX297" s="391"/>
      <c r="CY297" s="384"/>
      <c r="CZ297" s="385"/>
      <c r="DA297" s="397"/>
      <c r="DB297" s="397"/>
      <c r="DC297" s="387"/>
      <c r="DD297" s="387"/>
      <c r="DE297" s="387"/>
      <c r="DF297" s="387"/>
      <c r="DG297" s="387"/>
      <c r="DH297" s="387"/>
      <c r="DI297" s="387"/>
      <c r="DJ297" s="387"/>
      <c r="DK297" s="387"/>
      <c r="DL297" s="387"/>
      <c r="DM297" s="387"/>
      <c r="DN297" s="390"/>
      <c r="DO297" s="391"/>
      <c r="DP297" s="384"/>
      <c r="DQ297" s="385"/>
      <c r="DR297" s="397"/>
      <c r="DS297" s="397"/>
      <c r="DT297" s="387"/>
      <c r="DU297" s="387"/>
      <c r="DV297" s="387"/>
      <c r="DW297" s="387"/>
      <c r="DX297" s="387"/>
      <c r="DY297" s="387"/>
      <c r="DZ297" s="387"/>
      <c r="EA297" s="387"/>
      <c r="EB297" s="387"/>
      <c r="EC297" s="387"/>
      <c r="ED297" s="387"/>
      <c r="EE297" s="390"/>
      <c r="EF297" s="391"/>
      <c r="EG297" s="384"/>
      <c r="EH297" s="385"/>
      <c r="EI297" s="397"/>
      <c r="EJ297" s="397"/>
      <c r="EK297" s="387"/>
      <c r="EL297" s="387"/>
      <c r="EM297" s="387"/>
      <c r="EN297" s="387"/>
      <c r="EO297" s="387"/>
      <c r="EP297" s="387"/>
      <c r="EQ297" s="387"/>
      <c r="ER297" s="387"/>
      <c r="ES297" s="387"/>
      <c r="ET297" s="387"/>
      <c r="EU297" s="387"/>
      <c r="EV297" s="390"/>
      <c r="EW297" s="391"/>
      <c r="EX297" s="384"/>
      <c r="EY297" s="385"/>
      <c r="EZ297" s="397"/>
      <c r="FA297" s="397"/>
      <c r="FB297" s="387"/>
      <c r="FC297" s="387"/>
      <c r="FD297" s="387"/>
      <c r="FE297" s="387"/>
      <c r="FF297" s="387"/>
      <c r="FG297" s="387"/>
      <c r="FH297" s="387"/>
      <c r="FI297" s="387"/>
      <c r="FJ297" s="387"/>
      <c r="FK297" s="387"/>
      <c r="FL297" s="387"/>
      <c r="FM297" s="390"/>
      <c r="FN297" s="391"/>
      <c r="FO297" s="384"/>
      <c r="FP297" s="385"/>
      <c r="FQ297" s="397"/>
      <c r="FR297" s="397"/>
      <c r="FS297" s="387"/>
      <c r="FT297" s="387"/>
      <c r="FU297" s="387"/>
      <c r="FV297" s="387"/>
      <c r="FW297" s="387"/>
      <c r="FX297" s="387"/>
      <c r="FY297" s="387"/>
      <c r="FZ297" s="387"/>
      <c r="GA297" s="387"/>
      <c r="GB297" s="387"/>
      <c r="GC297" s="387"/>
      <c r="GD297" s="390"/>
      <c r="GE297" s="391"/>
      <c r="GF297" s="384"/>
      <c r="GG297" s="385"/>
      <c r="GH297" s="397"/>
      <c r="GI297" s="397"/>
      <c r="GJ297" s="387"/>
      <c r="GK297" s="387"/>
      <c r="GL297" s="387"/>
      <c r="GM297" s="387"/>
      <c r="GN297" s="387"/>
      <c r="GO297" s="387"/>
      <c r="GP297" s="387"/>
      <c r="GQ297" s="387"/>
      <c r="GR297" s="387"/>
      <c r="GS297" s="387"/>
      <c r="GT297" s="387"/>
      <c r="GU297" s="390"/>
      <c r="GV297" s="391"/>
      <c r="GW297" s="384"/>
      <c r="GX297" s="385"/>
      <c r="GY297" s="397"/>
      <c r="GZ297" s="397"/>
      <c r="HA297" s="387"/>
      <c r="HB297" s="387"/>
      <c r="HC297" s="387"/>
      <c r="HD297" s="387"/>
      <c r="HE297" s="387"/>
      <c r="HF297" s="387"/>
      <c r="HG297" s="387"/>
      <c r="HH297" s="387"/>
      <c r="HI297" s="387"/>
      <c r="HJ297" s="387"/>
      <c r="HK297" s="387"/>
      <c r="HL297" s="390"/>
      <c r="HM297" s="391"/>
      <c r="HN297" s="384"/>
      <c r="HO297" s="385"/>
      <c r="HP297" s="397"/>
      <c r="HQ297" s="397"/>
      <c r="HR297" s="387"/>
      <c r="HS297" s="387"/>
      <c r="HT297" s="387"/>
      <c r="HU297" s="387"/>
      <c r="HV297" s="387"/>
      <c r="HW297" s="387"/>
      <c r="HX297" s="387"/>
      <c r="HY297" s="387"/>
      <c r="HZ297" s="387"/>
      <c r="IA297" s="387"/>
      <c r="IB297" s="387"/>
      <c r="IC297" s="390"/>
      <c r="ID297" s="391"/>
      <c r="IE297" s="384"/>
      <c r="IF297" s="385"/>
      <c r="IG297" s="397"/>
      <c r="IH297" s="397"/>
      <c r="II297" s="387"/>
      <c r="IJ297" s="387"/>
      <c r="IK297" s="387"/>
      <c r="IL297" s="387"/>
      <c r="IM297" s="387"/>
      <c r="IN297" s="387"/>
      <c r="IO297" s="387"/>
      <c r="IP297" s="387"/>
      <c r="IQ297" s="387"/>
      <c r="IR297" s="387"/>
      <c r="IS297" s="387"/>
      <c r="IT297" s="390"/>
      <c r="IU297" s="391"/>
      <c r="IV297" s="384"/>
      <c r="IW297" s="385"/>
      <c r="IX297" s="397"/>
      <c r="IY297" s="397"/>
      <c r="IZ297" s="387"/>
      <c r="JA297" s="387"/>
      <c r="JB297" s="387"/>
      <c r="JC297" s="387"/>
      <c r="JD297" s="387"/>
      <c r="JE297" s="387"/>
      <c r="JF297" s="387"/>
      <c r="JG297" s="387"/>
      <c r="JH297" s="387"/>
      <c r="JI297" s="387"/>
      <c r="JJ297" s="387"/>
      <c r="JK297" s="390"/>
      <c r="JL297" s="391"/>
      <c r="JM297" s="384"/>
      <c r="JN297" s="385"/>
      <c r="JO297" s="397"/>
      <c r="JP297" s="397"/>
      <c r="JQ297" s="387"/>
      <c r="JR297" s="387"/>
      <c r="JS297" s="387"/>
      <c r="JT297" s="387"/>
      <c r="JU297" s="387"/>
      <c r="JV297" s="387"/>
      <c r="JW297" s="387"/>
      <c r="JX297" s="387"/>
      <c r="JY297" s="387"/>
      <c r="JZ297" s="387"/>
      <c r="KA297" s="387"/>
      <c r="KB297" s="390"/>
      <c r="KC297" s="391"/>
      <c r="KD297" s="384"/>
      <c r="KE297" s="385"/>
      <c r="KF297" s="397"/>
      <c r="KG297" s="397"/>
      <c r="KH297" s="387"/>
      <c r="KI297" s="387"/>
      <c r="KJ297" s="387"/>
      <c r="KK297" s="387"/>
      <c r="KL297" s="387"/>
      <c r="KM297" s="387"/>
      <c r="KN297" s="387"/>
      <c r="KO297" s="387"/>
      <c r="KP297" s="387"/>
      <c r="KQ297" s="387"/>
      <c r="KR297" s="387"/>
      <c r="KS297" s="390"/>
      <c r="KT297" s="391"/>
      <c r="KU297" s="392"/>
    </row>
    <row r="298" ht="15.75" customHeight="1">
      <c r="A298" s="398" t="s">
        <v>198</v>
      </c>
      <c r="B298" s="252"/>
      <c r="C298" s="399"/>
      <c r="D298" s="399"/>
      <c r="E298" s="400"/>
      <c r="F298" s="400"/>
      <c r="G298" s="401">
        <f>SUM(G215:G297)</f>
        <v>54622.1184</v>
      </c>
      <c r="H298" s="400"/>
      <c r="I298" s="401">
        <f>SUM(I215:I297)</f>
        <v>0</v>
      </c>
      <c r="J298" s="400"/>
      <c r="K298" s="400"/>
      <c r="L298" s="401">
        <f t="shared" ref="L298:M298" si="3024">SUM(L215:L297)</f>
        <v>0</v>
      </c>
      <c r="M298" s="401">
        <f t="shared" si="3024"/>
        <v>54622.1184</v>
      </c>
      <c r="N298" s="400"/>
      <c r="O298" s="401">
        <f t="shared" ref="O298:P298" si="3025">SUM(O215:O297)</f>
        <v>12281.87971</v>
      </c>
      <c r="P298" s="401">
        <f t="shared" si="3025"/>
        <v>42340.23869</v>
      </c>
      <c r="Q298" s="382"/>
      <c r="R298" s="398" t="s">
        <v>198</v>
      </c>
      <c r="S298" s="252"/>
      <c r="T298" s="399"/>
      <c r="U298" s="399"/>
      <c r="V298" s="400"/>
      <c r="W298" s="400"/>
      <c r="X298" s="401">
        <f>SUM(X215:X297)</f>
        <v>33014.16683</v>
      </c>
      <c r="Y298" s="400"/>
      <c r="Z298" s="401">
        <f>SUM(Z215:Z297)</f>
        <v>0</v>
      </c>
      <c r="AA298" s="400"/>
      <c r="AB298" s="400"/>
      <c r="AC298" s="401">
        <f t="shared" ref="AC298:AD298" si="3026">SUM(AC215:AC297)</f>
        <v>0</v>
      </c>
      <c r="AD298" s="401">
        <f t="shared" si="3026"/>
        <v>33014.16683</v>
      </c>
      <c r="AE298" s="400"/>
      <c r="AF298" s="401">
        <f t="shared" ref="AF298:AG298" si="3027">SUM(AF215:AF297)</f>
        <v>7455.427024</v>
      </c>
      <c r="AG298" s="401">
        <f t="shared" si="3027"/>
        <v>25558.7398</v>
      </c>
      <c r="AH298" s="382"/>
      <c r="AI298" s="398" t="s">
        <v>198</v>
      </c>
      <c r="AJ298" s="252"/>
      <c r="AK298" s="399"/>
      <c r="AL298" s="399"/>
      <c r="AM298" s="400"/>
      <c r="AN298" s="400"/>
      <c r="AO298" s="401">
        <f>SUM(AO215:AO297)</f>
        <v>43819.04329</v>
      </c>
      <c r="AP298" s="400"/>
      <c r="AQ298" s="401">
        <f>SUM(AQ215:AQ297)</f>
        <v>0</v>
      </c>
      <c r="AR298" s="400"/>
      <c r="AS298" s="400"/>
      <c r="AT298" s="401">
        <f t="shared" ref="AT298:AU298" si="3028">SUM(AT215:AT297)</f>
        <v>0</v>
      </c>
      <c r="AU298" s="401">
        <f t="shared" si="3028"/>
        <v>43819.04329</v>
      </c>
      <c r="AV298" s="400"/>
      <c r="AW298" s="401">
        <f t="shared" ref="AW298:AX298" si="3029">SUM(AW215:AW297)</f>
        <v>9858.518515</v>
      </c>
      <c r="AX298" s="401">
        <f t="shared" si="3029"/>
        <v>33960.52477</v>
      </c>
      <c r="AY298" s="382"/>
      <c r="AZ298" s="398" t="s">
        <v>198</v>
      </c>
      <c r="BA298" s="252"/>
      <c r="BB298" s="399"/>
      <c r="BC298" s="399"/>
      <c r="BD298" s="400"/>
      <c r="BE298" s="400"/>
      <c r="BF298" s="401">
        <f>SUM(BF215:BF297)</f>
        <v>60249.40977</v>
      </c>
      <c r="BG298" s="400"/>
      <c r="BH298" s="401">
        <f>SUM(BH215:BH297)</f>
        <v>0</v>
      </c>
      <c r="BI298" s="400"/>
      <c r="BJ298" s="400"/>
      <c r="BK298" s="401">
        <f t="shared" ref="BK298:BL298" si="3030">SUM(BK215:BK297)</f>
        <v>0</v>
      </c>
      <c r="BL298" s="401">
        <f t="shared" si="3030"/>
        <v>60249.40977</v>
      </c>
      <c r="BM298" s="400"/>
      <c r="BN298" s="401">
        <f t="shared" ref="BN298:BO298" si="3031">SUM(BN215:BN297)</f>
        <v>13570.33897</v>
      </c>
      <c r="BO298" s="401">
        <f t="shared" si="3031"/>
        <v>46679.0708</v>
      </c>
      <c r="BP298" s="382"/>
      <c r="BQ298" s="398" t="s">
        <v>198</v>
      </c>
      <c r="BR298" s="252"/>
      <c r="BS298" s="399"/>
      <c r="BT298" s="399"/>
      <c r="BU298" s="400"/>
      <c r="BV298" s="400"/>
      <c r="BW298" s="401">
        <f>SUM(BW215:BW297)</f>
        <v>80522.16347</v>
      </c>
      <c r="BX298" s="400"/>
      <c r="BY298" s="401">
        <f>SUM(BY215:BY297)</f>
        <v>0</v>
      </c>
      <c r="BZ298" s="400"/>
      <c r="CA298" s="400"/>
      <c r="CB298" s="401">
        <f t="shared" ref="CB298:CC298" si="3032">SUM(CB215:CB297)</f>
        <v>0</v>
      </c>
      <c r="CC298" s="401">
        <f t="shared" si="3032"/>
        <v>80522.16347</v>
      </c>
      <c r="CD298" s="400"/>
      <c r="CE298" s="401">
        <f t="shared" ref="CE298:CF298" si="3033">SUM(CE215:CE297)</f>
        <v>18286.72233</v>
      </c>
      <c r="CF298" s="401">
        <f t="shared" si="3033"/>
        <v>62235.44115</v>
      </c>
      <c r="CG298" s="382"/>
      <c r="CH298" s="398" t="s">
        <v>198</v>
      </c>
      <c r="CI298" s="252"/>
      <c r="CJ298" s="399"/>
      <c r="CK298" s="399"/>
      <c r="CL298" s="400"/>
      <c r="CM298" s="400"/>
      <c r="CN298" s="401">
        <f>SUM(CN215:CN297)</f>
        <v>28162.98919</v>
      </c>
      <c r="CO298" s="400"/>
      <c r="CP298" s="401">
        <f>SUM(CP215:CP297)</f>
        <v>0</v>
      </c>
      <c r="CQ298" s="400"/>
      <c r="CR298" s="400"/>
      <c r="CS298" s="401">
        <f t="shared" ref="CS298:CT298" si="3034">SUM(CS215:CS297)</f>
        <v>0</v>
      </c>
      <c r="CT298" s="401">
        <f t="shared" si="3034"/>
        <v>28162.98919</v>
      </c>
      <c r="CU298" s="400"/>
      <c r="CV298" s="401">
        <f t="shared" ref="CV298:CW298" si="3035">SUM(CV215:CV297)</f>
        <v>6356.128208</v>
      </c>
      <c r="CW298" s="401">
        <f t="shared" si="3035"/>
        <v>21806.86099</v>
      </c>
      <c r="CX298" s="382"/>
      <c r="CY298" s="398" t="s">
        <v>198</v>
      </c>
      <c r="CZ298" s="252"/>
      <c r="DA298" s="399"/>
      <c r="DB298" s="399"/>
      <c r="DC298" s="400"/>
      <c r="DD298" s="400"/>
      <c r="DE298" s="401">
        <f>SUM(DE215:DE297)</f>
        <v>61437.3823</v>
      </c>
      <c r="DF298" s="400"/>
      <c r="DG298" s="401">
        <f>SUM(DG215:DG297)</f>
        <v>0</v>
      </c>
      <c r="DH298" s="400"/>
      <c r="DI298" s="400"/>
      <c r="DJ298" s="401">
        <f t="shared" ref="DJ298:DK298" si="3036">SUM(DJ215:DJ297)</f>
        <v>0</v>
      </c>
      <c r="DK298" s="401">
        <f t="shared" si="3036"/>
        <v>61437.3823</v>
      </c>
      <c r="DL298" s="400"/>
      <c r="DM298" s="401">
        <f t="shared" ref="DM298:DN298" si="3037">SUM(DM215:DM297)</f>
        <v>13943.94574</v>
      </c>
      <c r="DN298" s="401">
        <f t="shared" si="3037"/>
        <v>47493.43656</v>
      </c>
      <c r="DO298" s="382"/>
      <c r="DP298" s="398" t="s">
        <v>198</v>
      </c>
      <c r="DQ298" s="252"/>
      <c r="DR298" s="399"/>
      <c r="DS298" s="399"/>
      <c r="DT298" s="400"/>
      <c r="DU298" s="400"/>
      <c r="DV298" s="401">
        <f>SUM(DV215:DV297)</f>
        <v>28783.96702</v>
      </c>
      <c r="DW298" s="400"/>
      <c r="DX298" s="401">
        <f>SUM(DX215:DX297)</f>
        <v>0</v>
      </c>
      <c r="DY298" s="400"/>
      <c r="DZ298" s="400"/>
      <c r="EA298" s="401">
        <f t="shared" ref="EA298:EB298" si="3038">SUM(EA215:EA297)</f>
        <v>0</v>
      </c>
      <c r="EB298" s="401">
        <f t="shared" si="3038"/>
        <v>28783.96702</v>
      </c>
      <c r="EC298" s="400"/>
      <c r="ED298" s="401">
        <f t="shared" ref="ED298:EE298" si="3039">SUM(ED215:ED297)</f>
        <v>6523.992881</v>
      </c>
      <c r="EE298" s="401">
        <f t="shared" si="3039"/>
        <v>22259.97413</v>
      </c>
      <c r="EF298" s="382"/>
      <c r="EG298" s="398" t="s">
        <v>198</v>
      </c>
      <c r="EH298" s="252"/>
      <c r="EI298" s="399"/>
      <c r="EJ298" s="399"/>
      <c r="EK298" s="400"/>
      <c r="EL298" s="400"/>
      <c r="EM298" s="401">
        <f>SUM(EM215:EM297)</f>
        <v>32813.6485</v>
      </c>
      <c r="EN298" s="400"/>
      <c r="EO298" s="401">
        <f>SUM(EO215:EO297)</f>
        <v>0</v>
      </c>
      <c r="EP298" s="400"/>
      <c r="EQ298" s="400"/>
      <c r="ER298" s="401">
        <f t="shared" ref="ER298:ES298" si="3040">SUM(ER215:ER297)</f>
        <v>0</v>
      </c>
      <c r="ES298" s="401">
        <f t="shared" si="3040"/>
        <v>32813.6485</v>
      </c>
      <c r="ET298" s="400"/>
      <c r="EU298" s="401">
        <f t="shared" ref="EU298:EV298" si="3041">SUM(EU215:EU297)</f>
        <v>7397.067864</v>
      </c>
      <c r="EV298" s="401">
        <f t="shared" si="3041"/>
        <v>25416.58063</v>
      </c>
      <c r="EW298" s="382"/>
      <c r="EX298" s="398" t="s">
        <v>198</v>
      </c>
      <c r="EY298" s="252"/>
      <c r="EZ298" s="399"/>
      <c r="FA298" s="399"/>
      <c r="FB298" s="400"/>
      <c r="FC298" s="400"/>
      <c r="FD298" s="401">
        <f>SUM(FD215:FD297)</f>
        <v>40511.89547</v>
      </c>
      <c r="FE298" s="400"/>
      <c r="FF298" s="401">
        <f>SUM(FF215:FF297)</f>
        <v>0</v>
      </c>
      <c r="FG298" s="400"/>
      <c r="FH298" s="400"/>
      <c r="FI298" s="401">
        <f t="shared" ref="FI298:FJ298" si="3042">SUM(FI215:FI297)</f>
        <v>0</v>
      </c>
      <c r="FJ298" s="401">
        <f t="shared" si="3042"/>
        <v>40511.89547</v>
      </c>
      <c r="FK298" s="400"/>
      <c r="FL298" s="401">
        <f t="shared" ref="FL298:FM298" si="3043">SUM(FL215:FL297)</f>
        <v>9268.518656</v>
      </c>
      <c r="FM298" s="401">
        <f t="shared" si="3043"/>
        <v>31243.37682</v>
      </c>
      <c r="FN298" s="382"/>
      <c r="FO298" s="398" t="s">
        <v>198</v>
      </c>
      <c r="FP298" s="252"/>
      <c r="FQ298" s="399"/>
      <c r="FR298" s="399"/>
      <c r="FS298" s="400"/>
      <c r="FT298" s="400"/>
      <c r="FU298" s="401">
        <f>SUM(FU215:FU297)</f>
        <v>33323.22176</v>
      </c>
      <c r="FV298" s="400"/>
      <c r="FW298" s="401">
        <f>SUM(FW215:FW297)</f>
        <v>0</v>
      </c>
      <c r="FX298" s="400"/>
      <c r="FY298" s="400"/>
      <c r="FZ298" s="401">
        <f t="shared" ref="FZ298:GA298" si="3044">SUM(FZ215:FZ297)</f>
        <v>0</v>
      </c>
      <c r="GA298" s="401">
        <f t="shared" si="3044"/>
        <v>33323.22176</v>
      </c>
      <c r="GB298" s="400"/>
      <c r="GC298" s="401">
        <f t="shared" ref="GC298:GD298" si="3045">SUM(GC215:GC297)</f>
        <v>7574.943185</v>
      </c>
      <c r="GD298" s="401">
        <f t="shared" si="3045"/>
        <v>25748.27858</v>
      </c>
      <c r="GE298" s="382"/>
      <c r="GF298" s="398" t="s">
        <v>198</v>
      </c>
      <c r="GG298" s="252"/>
      <c r="GH298" s="399"/>
      <c r="GI298" s="399"/>
      <c r="GJ298" s="400"/>
      <c r="GK298" s="400"/>
      <c r="GL298" s="401">
        <f>SUM(GL215:GL297)</f>
        <v>44169.24365</v>
      </c>
      <c r="GM298" s="400"/>
      <c r="GN298" s="401">
        <f>SUM(GN215:GN297)</f>
        <v>0</v>
      </c>
      <c r="GO298" s="400"/>
      <c r="GP298" s="400"/>
      <c r="GQ298" s="401">
        <f t="shared" ref="GQ298:GR298" si="3046">SUM(GQ215:GQ297)</f>
        <v>0</v>
      </c>
      <c r="GR298" s="401">
        <f t="shared" si="3046"/>
        <v>44169.24365</v>
      </c>
      <c r="GS298" s="400"/>
      <c r="GT298" s="401">
        <f t="shared" ref="GT298:GU298" si="3047">SUM(GT215:GT297)</f>
        <v>9955.95903</v>
      </c>
      <c r="GU298" s="401">
        <f t="shared" si="3047"/>
        <v>34213.28462</v>
      </c>
      <c r="GV298" s="382"/>
      <c r="GW298" s="398" t="s">
        <v>198</v>
      </c>
      <c r="GX298" s="252"/>
      <c r="GY298" s="399"/>
      <c r="GZ298" s="399"/>
      <c r="HA298" s="400"/>
      <c r="HB298" s="400"/>
      <c r="HC298" s="401">
        <f>SUM(HC215:HC297)</f>
        <v>43107.64642</v>
      </c>
      <c r="HD298" s="400"/>
      <c r="HE298" s="401">
        <f>SUM(HE215:HE297)</f>
        <v>0</v>
      </c>
      <c r="HF298" s="400"/>
      <c r="HG298" s="400"/>
      <c r="HH298" s="401">
        <f t="shared" ref="HH298:HI298" si="3048">SUM(HH215:HH297)</f>
        <v>0</v>
      </c>
      <c r="HI298" s="401">
        <f t="shared" si="3048"/>
        <v>43107.64642</v>
      </c>
      <c r="HJ298" s="400"/>
      <c r="HK298" s="401">
        <f t="shared" ref="HK298:HL298" si="3049">SUM(HK215:HK297)</f>
        <v>9722.87128</v>
      </c>
      <c r="HL298" s="401">
        <f t="shared" si="3049"/>
        <v>33384.77514</v>
      </c>
      <c r="HM298" s="382"/>
      <c r="HN298" s="398" t="s">
        <v>198</v>
      </c>
      <c r="HO298" s="252"/>
      <c r="HP298" s="399"/>
      <c r="HQ298" s="399"/>
      <c r="HR298" s="400"/>
      <c r="HS298" s="400"/>
      <c r="HT298" s="401">
        <f>SUM(HT215:HT297)</f>
        <v>55727.0558</v>
      </c>
      <c r="HU298" s="400"/>
      <c r="HV298" s="401">
        <f>SUM(HV215:HV297)</f>
        <v>0</v>
      </c>
      <c r="HW298" s="400"/>
      <c r="HX298" s="400"/>
      <c r="HY298" s="401">
        <f t="shared" ref="HY298:HZ298" si="3050">SUM(HY215:HY297)</f>
        <v>0</v>
      </c>
      <c r="HZ298" s="401">
        <f t="shared" si="3050"/>
        <v>55727.0558</v>
      </c>
      <c r="IA298" s="400"/>
      <c r="IB298" s="401">
        <f t="shared" ref="IB298:IC298" si="3051">SUM(IB215:IB297)</f>
        <v>12611.51054</v>
      </c>
      <c r="IC298" s="401">
        <f t="shared" si="3051"/>
        <v>43115.54526</v>
      </c>
      <c r="ID298" s="382"/>
      <c r="IE298" s="398" t="s">
        <v>198</v>
      </c>
      <c r="IF298" s="252"/>
      <c r="IG298" s="399"/>
      <c r="IH298" s="399"/>
      <c r="II298" s="400"/>
      <c r="IJ298" s="400"/>
      <c r="IK298" s="401">
        <f>SUM(IK215:IK297)</f>
        <v>50977.42223</v>
      </c>
      <c r="IL298" s="400"/>
      <c r="IM298" s="401">
        <f>SUM(IM215:IM297)</f>
        <v>0</v>
      </c>
      <c r="IN298" s="400"/>
      <c r="IO298" s="400"/>
      <c r="IP298" s="401">
        <f t="shared" ref="IP298:IQ298" si="3052">SUM(IP215:IP297)</f>
        <v>0</v>
      </c>
      <c r="IQ298" s="401">
        <f t="shared" si="3052"/>
        <v>50977.42223</v>
      </c>
      <c r="IR298" s="400"/>
      <c r="IS298" s="401">
        <f t="shared" ref="IS298:IT298" si="3053">SUM(IS215:IS297)</f>
        <v>11526.01691</v>
      </c>
      <c r="IT298" s="401">
        <f t="shared" si="3053"/>
        <v>39451.40532</v>
      </c>
      <c r="IU298" s="382"/>
      <c r="IV298" s="398" t="s">
        <v>198</v>
      </c>
      <c r="IW298" s="252"/>
      <c r="IX298" s="399"/>
      <c r="IY298" s="399"/>
      <c r="IZ298" s="400"/>
      <c r="JA298" s="400"/>
      <c r="JB298" s="401">
        <f>SUM(JB215:JB297)</f>
        <v>60115.67764</v>
      </c>
      <c r="JC298" s="400"/>
      <c r="JD298" s="401">
        <f>SUM(JD215:JD297)</f>
        <v>0</v>
      </c>
      <c r="JE298" s="400"/>
      <c r="JF298" s="400"/>
      <c r="JG298" s="401">
        <f t="shared" ref="JG298:JH298" si="3054">SUM(JG215:JG297)</f>
        <v>0</v>
      </c>
      <c r="JH298" s="401">
        <f t="shared" si="3054"/>
        <v>60115.67764</v>
      </c>
      <c r="JI298" s="400"/>
      <c r="JJ298" s="401">
        <f t="shared" ref="JJ298:JK298" si="3055">SUM(JJ215:JJ297)</f>
        <v>13648.52385</v>
      </c>
      <c r="JK298" s="401">
        <f t="shared" si="3055"/>
        <v>46467.15379</v>
      </c>
      <c r="JL298" s="382"/>
      <c r="JM298" s="398" t="s">
        <v>198</v>
      </c>
      <c r="JN298" s="252"/>
      <c r="JO298" s="399"/>
      <c r="JP298" s="399"/>
      <c r="JQ298" s="400"/>
      <c r="JR298" s="400"/>
      <c r="JS298" s="401">
        <f>SUM(JS215:JS297)</f>
        <v>0</v>
      </c>
      <c r="JT298" s="400"/>
      <c r="JU298" s="401">
        <f>SUM(JU215:JU297)</f>
        <v>0</v>
      </c>
      <c r="JV298" s="400"/>
      <c r="JW298" s="400"/>
      <c r="JX298" s="401">
        <f t="shared" ref="JX298:JY298" si="3056">SUM(JX215:JX297)</f>
        <v>0</v>
      </c>
      <c r="JY298" s="401">
        <f t="shared" si="3056"/>
        <v>0</v>
      </c>
      <c r="JZ298" s="400"/>
      <c r="KA298" s="401">
        <f t="shared" ref="KA298:KB298" si="3057">SUM(KA215:KA297)</f>
        <v>0</v>
      </c>
      <c r="KB298" s="401">
        <f t="shared" si="3057"/>
        <v>0</v>
      </c>
      <c r="KC298" s="382"/>
      <c r="KD298" s="398" t="s">
        <v>198</v>
      </c>
      <c r="KE298" s="252"/>
      <c r="KF298" s="399"/>
      <c r="KG298" s="399"/>
      <c r="KH298" s="400"/>
      <c r="KI298" s="400"/>
      <c r="KJ298" s="401">
        <f>SUM(KJ215:KJ297)</f>
        <v>0</v>
      </c>
      <c r="KK298" s="400"/>
      <c r="KL298" s="401">
        <f>SUM(KL215:KL297)</f>
        <v>0</v>
      </c>
      <c r="KM298" s="400"/>
      <c r="KN298" s="400"/>
      <c r="KO298" s="401">
        <f t="shared" ref="KO298:KP298" si="3058">SUM(KO215:KO297)</f>
        <v>0</v>
      </c>
      <c r="KP298" s="401">
        <f t="shared" si="3058"/>
        <v>0</v>
      </c>
      <c r="KQ298" s="400"/>
      <c r="KR298" s="401">
        <f t="shared" ref="KR298:KS298" si="3059">SUM(KR215:KR297)</f>
        <v>0</v>
      </c>
      <c r="KS298" s="401">
        <f t="shared" si="3059"/>
        <v>0</v>
      </c>
      <c r="KT298" s="382"/>
      <c r="KU298" s="383"/>
    </row>
    <row r="299" ht="15.75" customHeight="1">
      <c r="A299" s="384"/>
      <c r="B299" s="397"/>
      <c r="C299" s="397"/>
      <c r="D299" s="397"/>
      <c r="E299" s="387"/>
      <c r="F299" s="387"/>
      <c r="G299" s="387"/>
      <c r="H299" s="387"/>
      <c r="I299" s="387"/>
      <c r="J299" s="387"/>
      <c r="K299" s="387"/>
      <c r="L299" s="387"/>
      <c r="M299" s="387"/>
      <c r="N299" s="387"/>
      <c r="O299" s="389"/>
      <c r="P299" s="390"/>
      <c r="Q299" s="391"/>
      <c r="R299" s="384"/>
      <c r="S299" s="397"/>
      <c r="T299" s="397"/>
      <c r="U299" s="397"/>
      <c r="V299" s="387"/>
      <c r="W299" s="387"/>
      <c r="X299" s="387"/>
      <c r="Y299" s="387"/>
      <c r="Z299" s="387"/>
      <c r="AA299" s="387"/>
      <c r="AB299" s="387"/>
      <c r="AC299" s="387"/>
      <c r="AD299" s="387"/>
      <c r="AE299" s="387"/>
      <c r="AF299" s="389"/>
      <c r="AG299" s="390"/>
      <c r="AH299" s="391"/>
      <c r="AI299" s="384"/>
      <c r="AJ299" s="397"/>
      <c r="AK299" s="397"/>
      <c r="AL299" s="397"/>
      <c r="AM299" s="387"/>
      <c r="AN299" s="387"/>
      <c r="AO299" s="387"/>
      <c r="AP299" s="387"/>
      <c r="AQ299" s="387"/>
      <c r="AR299" s="387"/>
      <c r="AS299" s="387"/>
      <c r="AT299" s="387"/>
      <c r="AU299" s="387"/>
      <c r="AV299" s="387"/>
      <c r="AW299" s="389"/>
      <c r="AX299" s="390"/>
      <c r="AY299" s="391"/>
      <c r="AZ299" s="384"/>
      <c r="BA299" s="397"/>
      <c r="BB299" s="397"/>
      <c r="BC299" s="397"/>
      <c r="BD299" s="387"/>
      <c r="BE299" s="387"/>
      <c r="BF299" s="387"/>
      <c r="BG299" s="387"/>
      <c r="BH299" s="387"/>
      <c r="BI299" s="387"/>
      <c r="BJ299" s="387"/>
      <c r="BK299" s="387"/>
      <c r="BL299" s="387"/>
      <c r="BM299" s="387"/>
      <c r="BN299" s="389"/>
      <c r="BO299" s="390"/>
      <c r="BP299" s="391"/>
      <c r="BQ299" s="384"/>
      <c r="BR299" s="397"/>
      <c r="BS299" s="397"/>
      <c r="BT299" s="397"/>
      <c r="BU299" s="387"/>
      <c r="BV299" s="387"/>
      <c r="BW299" s="387"/>
      <c r="BX299" s="387"/>
      <c r="BY299" s="387"/>
      <c r="BZ299" s="387"/>
      <c r="CA299" s="387"/>
      <c r="CB299" s="387"/>
      <c r="CC299" s="387"/>
      <c r="CD299" s="387"/>
      <c r="CE299" s="389"/>
      <c r="CF299" s="390"/>
      <c r="CG299" s="391"/>
      <c r="CH299" s="384"/>
      <c r="CI299" s="397"/>
      <c r="CJ299" s="397"/>
      <c r="CK299" s="397"/>
      <c r="CL299" s="387"/>
      <c r="CM299" s="387"/>
      <c r="CN299" s="387"/>
      <c r="CO299" s="387"/>
      <c r="CP299" s="387"/>
      <c r="CQ299" s="387"/>
      <c r="CR299" s="387"/>
      <c r="CS299" s="387"/>
      <c r="CT299" s="387"/>
      <c r="CU299" s="387"/>
      <c r="CV299" s="389"/>
      <c r="CW299" s="390"/>
      <c r="CX299" s="391"/>
      <c r="CY299" s="384"/>
      <c r="CZ299" s="397"/>
      <c r="DA299" s="397"/>
      <c r="DB299" s="397"/>
      <c r="DC299" s="387"/>
      <c r="DD299" s="387"/>
      <c r="DE299" s="387"/>
      <c r="DF299" s="387"/>
      <c r="DG299" s="387"/>
      <c r="DH299" s="387"/>
      <c r="DI299" s="387"/>
      <c r="DJ299" s="387"/>
      <c r="DK299" s="387"/>
      <c r="DL299" s="387"/>
      <c r="DM299" s="389"/>
      <c r="DN299" s="390"/>
      <c r="DO299" s="391"/>
      <c r="DP299" s="384"/>
      <c r="DQ299" s="397"/>
      <c r="DR299" s="397"/>
      <c r="DS299" s="397"/>
      <c r="DT299" s="387"/>
      <c r="DU299" s="387"/>
      <c r="DV299" s="387"/>
      <c r="DW299" s="387"/>
      <c r="DX299" s="387"/>
      <c r="DY299" s="387"/>
      <c r="DZ299" s="387"/>
      <c r="EA299" s="387"/>
      <c r="EB299" s="387"/>
      <c r="EC299" s="387"/>
      <c r="ED299" s="389"/>
      <c r="EE299" s="390"/>
      <c r="EF299" s="391"/>
      <c r="EG299" s="384"/>
      <c r="EH299" s="397"/>
      <c r="EI299" s="397"/>
      <c r="EJ299" s="397"/>
      <c r="EK299" s="387"/>
      <c r="EL299" s="387"/>
      <c r="EM299" s="387"/>
      <c r="EN299" s="387"/>
      <c r="EO299" s="387"/>
      <c r="EP299" s="387"/>
      <c r="EQ299" s="387"/>
      <c r="ER299" s="387"/>
      <c r="ES299" s="387"/>
      <c r="ET299" s="387"/>
      <c r="EU299" s="389"/>
      <c r="EV299" s="390"/>
      <c r="EW299" s="391"/>
      <c r="EX299" s="384"/>
      <c r="EY299" s="397"/>
      <c r="EZ299" s="397"/>
      <c r="FA299" s="397"/>
      <c r="FB299" s="387"/>
      <c r="FC299" s="387"/>
      <c r="FD299" s="387"/>
      <c r="FE299" s="387"/>
      <c r="FF299" s="387"/>
      <c r="FG299" s="387"/>
      <c r="FH299" s="387"/>
      <c r="FI299" s="387"/>
      <c r="FJ299" s="387"/>
      <c r="FK299" s="387"/>
      <c r="FL299" s="389"/>
      <c r="FM299" s="390"/>
      <c r="FN299" s="391"/>
      <c r="FO299" s="384"/>
      <c r="FP299" s="397"/>
      <c r="FQ299" s="397"/>
      <c r="FR299" s="397"/>
      <c r="FS299" s="387"/>
      <c r="FT299" s="387"/>
      <c r="FU299" s="387"/>
      <c r="FV299" s="387"/>
      <c r="FW299" s="387"/>
      <c r="FX299" s="387"/>
      <c r="FY299" s="387"/>
      <c r="FZ299" s="387"/>
      <c r="GA299" s="387"/>
      <c r="GB299" s="387"/>
      <c r="GC299" s="389"/>
      <c r="GD299" s="390"/>
      <c r="GE299" s="391"/>
      <c r="GF299" s="384"/>
      <c r="GG299" s="397"/>
      <c r="GH299" s="397"/>
      <c r="GI299" s="397"/>
      <c r="GJ299" s="387"/>
      <c r="GK299" s="387"/>
      <c r="GL299" s="387"/>
      <c r="GM299" s="387"/>
      <c r="GN299" s="387"/>
      <c r="GO299" s="387"/>
      <c r="GP299" s="387"/>
      <c r="GQ299" s="387"/>
      <c r="GR299" s="387"/>
      <c r="GS299" s="387"/>
      <c r="GT299" s="389"/>
      <c r="GU299" s="390"/>
      <c r="GV299" s="391"/>
      <c r="GW299" s="384"/>
      <c r="GX299" s="397"/>
      <c r="GY299" s="397"/>
      <c r="GZ299" s="397"/>
      <c r="HA299" s="387"/>
      <c r="HB299" s="387"/>
      <c r="HC299" s="387"/>
      <c r="HD299" s="387"/>
      <c r="HE299" s="387"/>
      <c r="HF299" s="387"/>
      <c r="HG299" s="387"/>
      <c r="HH299" s="387"/>
      <c r="HI299" s="387"/>
      <c r="HJ299" s="387"/>
      <c r="HK299" s="389"/>
      <c r="HL299" s="390"/>
      <c r="HM299" s="391"/>
      <c r="HN299" s="384"/>
      <c r="HO299" s="397"/>
      <c r="HP299" s="397"/>
      <c r="HQ299" s="397"/>
      <c r="HR299" s="387"/>
      <c r="HS299" s="387"/>
      <c r="HT299" s="387"/>
      <c r="HU299" s="387"/>
      <c r="HV299" s="387"/>
      <c r="HW299" s="387"/>
      <c r="HX299" s="387"/>
      <c r="HY299" s="387"/>
      <c r="HZ299" s="387"/>
      <c r="IA299" s="387"/>
      <c r="IB299" s="389"/>
      <c r="IC299" s="390"/>
      <c r="ID299" s="391"/>
      <c r="IE299" s="384"/>
      <c r="IF299" s="397"/>
      <c r="IG299" s="397"/>
      <c r="IH299" s="397"/>
      <c r="II299" s="387"/>
      <c r="IJ299" s="387"/>
      <c r="IK299" s="387"/>
      <c r="IL299" s="387"/>
      <c r="IM299" s="387"/>
      <c r="IN299" s="387"/>
      <c r="IO299" s="387"/>
      <c r="IP299" s="387"/>
      <c r="IQ299" s="387"/>
      <c r="IR299" s="387"/>
      <c r="IS299" s="389"/>
      <c r="IT299" s="390"/>
      <c r="IU299" s="391"/>
      <c r="IV299" s="384"/>
      <c r="IW299" s="397"/>
      <c r="IX299" s="397"/>
      <c r="IY299" s="397"/>
      <c r="IZ299" s="387"/>
      <c r="JA299" s="387"/>
      <c r="JB299" s="387"/>
      <c r="JC299" s="387"/>
      <c r="JD299" s="387"/>
      <c r="JE299" s="387"/>
      <c r="JF299" s="387"/>
      <c r="JG299" s="387"/>
      <c r="JH299" s="387"/>
      <c r="JI299" s="387"/>
      <c r="JJ299" s="389"/>
      <c r="JK299" s="390"/>
      <c r="JL299" s="391"/>
      <c r="JM299" s="384"/>
      <c r="JN299" s="397"/>
      <c r="JO299" s="397"/>
      <c r="JP299" s="397"/>
      <c r="JQ299" s="387"/>
      <c r="JR299" s="387"/>
      <c r="JS299" s="387"/>
      <c r="JT299" s="387"/>
      <c r="JU299" s="387"/>
      <c r="JV299" s="387"/>
      <c r="JW299" s="387"/>
      <c r="JX299" s="387"/>
      <c r="JY299" s="387"/>
      <c r="JZ299" s="387"/>
      <c r="KA299" s="389"/>
      <c r="KB299" s="390"/>
      <c r="KC299" s="391"/>
      <c r="KD299" s="384"/>
      <c r="KE299" s="397"/>
      <c r="KF299" s="397"/>
      <c r="KG299" s="397"/>
      <c r="KH299" s="387"/>
      <c r="KI299" s="387"/>
      <c r="KJ299" s="387"/>
      <c r="KK299" s="387"/>
      <c r="KL299" s="387"/>
      <c r="KM299" s="387"/>
      <c r="KN299" s="387"/>
      <c r="KO299" s="387"/>
      <c r="KP299" s="387"/>
      <c r="KQ299" s="387"/>
      <c r="KR299" s="389"/>
      <c r="KS299" s="390"/>
      <c r="KT299" s="391"/>
      <c r="KU299" s="392"/>
    </row>
    <row r="300" ht="15.75" customHeight="1">
      <c r="A300" s="384"/>
      <c r="B300" s="402" t="str">
        <f>"Output Sekunder "&amp;" %"</f>
        <v>Output Sekunder  %</v>
      </c>
      <c r="C300" s="403"/>
      <c r="D300" s="403"/>
      <c r="E300" s="387"/>
      <c r="F300" s="404"/>
      <c r="G300" s="404"/>
      <c r="H300" s="404"/>
      <c r="I300" s="404"/>
      <c r="J300" s="404"/>
      <c r="K300" s="404"/>
      <c r="L300" s="404"/>
      <c r="M300" s="405">
        <f>E300/100*M298</f>
        <v>0</v>
      </c>
      <c r="N300" s="404"/>
      <c r="O300" s="404"/>
      <c r="P300" s="406">
        <f t="shared" ref="P300:P301" si="3060">M300</f>
        <v>0</v>
      </c>
      <c r="Q300" s="391"/>
      <c r="R300" s="384"/>
      <c r="S300" s="402" t="str">
        <f>"Output Sekunder "&amp;" %"</f>
        <v>Output Sekunder  %</v>
      </c>
      <c r="T300" s="403"/>
      <c r="U300" s="403"/>
      <c r="V300" s="387"/>
      <c r="W300" s="404"/>
      <c r="X300" s="404"/>
      <c r="Y300" s="404"/>
      <c r="Z300" s="404"/>
      <c r="AA300" s="404"/>
      <c r="AB300" s="404"/>
      <c r="AC300" s="404"/>
      <c r="AD300" s="405">
        <f>V300/100*AD298</f>
        <v>0</v>
      </c>
      <c r="AE300" s="404"/>
      <c r="AF300" s="404"/>
      <c r="AG300" s="406">
        <f t="shared" ref="AG300:AG301" si="3061">AD300</f>
        <v>0</v>
      </c>
      <c r="AH300" s="391"/>
      <c r="AI300" s="384"/>
      <c r="AJ300" s="402" t="str">
        <f>"Output Sekunder "&amp;" %"</f>
        <v>Output Sekunder  %</v>
      </c>
      <c r="AK300" s="403"/>
      <c r="AL300" s="403"/>
      <c r="AM300" s="387"/>
      <c r="AN300" s="404"/>
      <c r="AO300" s="404"/>
      <c r="AP300" s="404"/>
      <c r="AQ300" s="404"/>
      <c r="AR300" s="404"/>
      <c r="AS300" s="404"/>
      <c r="AT300" s="404"/>
      <c r="AU300" s="405">
        <f>AM300/100*AU298</f>
        <v>0</v>
      </c>
      <c r="AV300" s="404"/>
      <c r="AW300" s="404"/>
      <c r="AX300" s="406">
        <f t="shared" ref="AX300:AX301" si="3062">AU300</f>
        <v>0</v>
      </c>
      <c r="AY300" s="391"/>
      <c r="AZ300" s="384"/>
      <c r="BA300" s="402" t="str">
        <f>"Output Sekunder "&amp;" %"</f>
        <v>Output Sekunder  %</v>
      </c>
      <c r="BB300" s="403"/>
      <c r="BC300" s="403"/>
      <c r="BD300" s="387"/>
      <c r="BE300" s="404"/>
      <c r="BF300" s="404"/>
      <c r="BG300" s="404"/>
      <c r="BH300" s="404"/>
      <c r="BI300" s="404"/>
      <c r="BJ300" s="404"/>
      <c r="BK300" s="404"/>
      <c r="BL300" s="405">
        <f>BD300/100*BL298</f>
        <v>0</v>
      </c>
      <c r="BM300" s="404"/>
      <c r="BN300" s="404"/>
      <c r="BO300" s="406">
        <f t="shared" ref="BO300:BO301" si="3063">BL300</f>
        <v>0</v>
      </c>
      <c r="BP300" s="391"/>
      <c r="BQ300" s="384"/>
      <c r="BR300" s="402" t="str">
        <f>"Output Sekunder "&amp;" %"</f>
        <v>Output Sekunder  %</v>
      </c>
      <c r="BS300" s="403"/>
      <c r="BT300" s="403"/>
      <c r="BU300" s="387"/>
      <c r="BV300" s="404"/>
      <c r="BW300" s="404"/>
      <c r="BX300" s="404"/>
      <c r="BY300" s="404"/>
      <c r="BZ300" s="404"/>
      <c r="CA300" s="404"/>
      <c r="CB300" s="404"/>
      <c r="CC300" s="405">
        <f>BU300/100*CC298</f>
        <v>0</v>
      </c>
      <c r="CD300" s="404"/>
      <c r="CE300" s="404"/>
      <c r="CF300" s="406">
        <f t="shared" ref="CF300:CF301" si="3064">CC300</f>
        <v>0</v>
      </c>
      <c r="CG300" s="391"/>
      <c r="CH300" s="384"/>
      <c r="CI300" s="402" t="str">
        <f>"Output Sekunder "&amp;" %"</f>
        <v>Output Sekunder  %</v>
      </c>
      <c r="CJ300" s="403"/>
      <c r="CK300" s="403"/>
      <c r="CL300" s="387"/>
      <c r="CM300" s="404"/>
      <c r="CN300" s="404"/>
      <c r="CO300" s="404"/>
      <c r="CP300" s="404"/>
      <c r="CQ300" s="404"/>
      <c r="CR300" s="404"/>
      <c r="CS300" s="404"/>
      <c r="CT300" s="405">
        <f>CL300/100*CT298</f>
        <v>0</v>
      </c>
      <c r="CU300" s="404"/>
      <c r="CV300" s="404"/>
      <c r="CW300" s="406">
        <f t="shared" ref="CW300:CW301" si="3065">CT300</f>
        <v>0</v>
      </c>
      <c r="CX300" s="391"/>
      <c r="CY300" s="384"/>
      <c r="CZ300" s="402" t="str">
        <f>"Output Sekunder "&amp;" %"</f>
        <v>Output Sekunder  %</v>
      </c>
      <c r="DA300" s="403"/>
      <c r="DB300" s="403"/>
      <c r="DC300" s="387"/>
      <c r="DD300" s="404"/>
      <c r="DE300" s="404"/>
      <c r="DF300" s="404"/>
      <c r="DG300" s="404"/>
      <c r="DH300" s="404"/>
      <c r="DI300" s="404"/>
      <c r="DJ300" s="404"/>
      <c r="DK300" s="405">
        <f>DC300/100*DK298</f>
        <v>0</v>
      </c>
      <c r="DL300" s="404"/>
      <c r="DM300" s="404"/>
      <c r="DN300" s="406">
        <f t="shared" ref="DN300:DN301" si="3066">DK300</f>
        <v>0</v>
      </c>
      <c r="DO300" s="391"/>
      <c r="DP300" s="384"/>
      <c r="DQ300" s="402" t="str">
        <f>"Output Sekunder "&amp;" %"</f>
        <v>Output Sekunder  %</v>
      </c>
      <c r="DR300" s="403"/>
      <c r="DS300" s="403"/>
      <c r="DT300" s="387"/>
      <c r="DU300" s="404"/>
      <c r="DV300" s="404"/>
      <c r="DW300" s="404"/>
      <c r="DX300" s="404"/>
      <c r="DY300" s="404"/>
      <c r="DZ300" s="404"/>
      <c r="EA300" s="404"/>
      <c r="EB300" s="405">
        <f>DT300/100*EB298</f>
        <v>0</v>
      </c>
      <c r="EC300" s="404"/>
      <c r="ED300" s="404"/>
      <c r="EE300" s="406">
        <f t="shared" ref="EE300:EE301" si="3067">EB300</f>
        <v>0</v>
      </c>
      <c r="EF300" s="391"/>
      <c r="EG300" s="384"/>
      <c r="EH300" s="402" t="str">
        <f>"Output Sekunder "&amp;" %"</f>
        <v>Output Sekunder  %</v>
      </c>
      <c r="EI300" s="403"/>
      <c r="EJ300" s="403"/>
      <c r="EK300" s="387"/>
      <c r="EL300" s="404"/>
      <c r="EM300" s="404"/>
      <c r="EN300" s="404"/>
      <c r="EO300" s="404"/>
      <c r="EP300" s="404"/>
      <c r="EQ300" s="404"/>
      <c r="ER300" s="404"/>
      <c r="ES300" s="405">
        <f>EK300/100*ES298</f>
        <v>0</v>
      </c>
      <c r="ET300" s="404"/>
      <c r="EU300" s="404"/>
      <c r="EV300" s="406">
        <f t="shared" ref="EV300:EV301" si="3068">ES300</f>
        <v>0</v>
      </c>
      <c r="EW300" s="391"/>
      <c r="EX300" s="384"/>
      <c r="EY300" s="402" t="str">
        <f>"Output Sekunder "&amp;" %"</f>
        <v>Output Sekunder  %</v>
      </c>
      <c r="EZ300" s="403"/>
      <c r="FA300" s="403"/>
      <c r="FB300" s="387"/>
      <c r="FC300" s="404"/>
      <c r="FD300" s="404"/>
      <c r="FE300" s="404"/>
      <c r="FF300" s="404"/>
      <c r="FG300" s="404"/>
      <c r="FH300" s="404"/>
      <c r="FI300" s="404"/>
      <c r="FJ300" s="405">
        <f>FB300/100*FJ298</f>
        <v>0</v>
      </c>
      <c r="FK300" s="404"/>
      <c r="FL300" s="404"/>
      <c r="FM300" s="406">
        <f t="shared" ref="FM300:FM301" si="3069">FJ300</f>
        <v>0</v>
      </c>
      <c r="FN300" s="391"/>
      <c r="FO300" s="384"/>
      <c r="FP300" s="402" t="str">
        <f>"Output Sekunder "&amp;" %"</f>
        <v>Output Sekunder  %</v>
      </c>
      <c r="FQ300" s="403"/>
      <c r="FR300" s="403"/>
      <c r="FS300" s="387"/>
      <c r="FT300" s="404"/>
      <c r="FU300" s="404"/>
      <c r="FV300" s="404"/>
      <c r="FW300" s="404"/>
      <c r="FX300" s="404"/>
      <c r="FY300" s="404"/>
      <c r="FZ300" s="404"/>
      <c r="GA300" s="405">
        <f>FS300/100*GA298</f>
        <v>0</v>
      </c>
      <c r="GB300" s="404"/>
      <c r="GC300" s="404"/>
      <c r="GD300" s="406">
        <f t="shared" ref="GD300:GD301" si="3070">GA300</f>
        <v>0</v>
      </c>
      <c r="GE300" s="391"/>
      <c r="GF300" s="384"/>
      <c r="GG300" s="402" t="str">
        <f>"Output Sekunder "&amp;" %"</f>
        <v>Output Sekunder  %</v>
      </c>
      <c r="GH300" s="403"/>
      <c r="GI300" s="403"/>
      <c r="GJ300" s="387"/>
      <c r="GK300" s="404"/>
      <c r="GL300" s="404"/>
      <c r="GM300" s="404"/>
      <c r="GN300" s="404"/>
      <c r="GO300" s="404"/>
      <c r="GP300" s="404"/>
      <c r="GQ300" s="404"/>
      <c r="GR300" s="405">
        <f>GJ300/100*GR298</f>
        <v>0</v>
      </c>
      <c r="GS300" s="404"/>
      <c r="GT300" s="404"/>
      <c r="GU300" s="406">
        <f t="shared" ref="GU300:GU301" si="3071">GR300</f>
        <v>0</v>
      </c>
      <c r="GV300" s="391"/>
      <c r="GW300" s="384"/>
      <c r="GX300" s="402" t="str">
        <f>"Output Sekunder "&amp;" %"</f>
        <v>Output Sekunder  %</v>
      </c>
      <c r="GY300" s="403"/>
      <c r="GZ300" s="403"/>
      <c r="HA300" s="387"/>
      <c r="HB300" s="404"/>
      <c r="HC300" s="404"/>
      <c r="HD300" s="404"/>
      <c r="HE300" s="404"/>
      <c r="HF300" s="404"/>
      <c r="HG300" s="404"/>
      <c r="HH300" s="404"/>
      <c r="HI300" s="405">
        <f>HA300/100*HI298</f>
        <v>0</v>
      </c>
      <c r="HJ300" s="404"/>
      <c r="HK300" s="404"/>
      <c r="HL300" s="406">
        <f t="shared" ref="HL300:HL301" si="3072">HI300</f>
        <v>0</v>
      </c>
      <c r="HM300" s="391"/>
      <c r="HN300" s="384"/>
      <c r="HO300" s="402" t="str">
        <f>"Output Sekunder "&amp;" %"</f>
        <v>Output Sekunder  %</v>
      </c>
      <c r="HP300" s="403"/>
      <c r="HQ300" s="403"/>
      <c r="HR300" s="387"/>
      <c r="HS300" s="404"/>
      <c r="HT300" s="404"/>
      <c r="HU300" s="404"/>
      <c r="HV300" s="404"/>
      <c r="HW300" s="404"/>
      <c r="HX300" s="404"/>
      <c r="HY300" s="404"/>
      <c r="HZ300" s="405">
        <f>HR300/100*HZ298</f>
        <v>0</v>
      </c>
      <c r="IA300" s="404"/>
      <c r="IB300" s="404"/>
      <c r="IC300" s="406">
        <f t="shared" ref="IC300:IC301" si="3073">HZ300</f>
        <v>0</v>
      </c>
      <c r="ID300" s="391"/>
      <c r="IE300" s="384"/>
      <c r="IF300" s="402" t="str">
        <f>"Output Sekunder "&amp;" %"</f>
        <v>Output Sekunder  %</v>
      </c>
      <c r="IG300" s="403"/>
      <c r="IH300" s="403"/>
      <c r="II300" s="387"/>
      <c r="IJ300" s="404"/>
      <c r="IK300" s="404"/>
      <c r="IL300" s="404"/>
      <c r="IM300" s="404"/>
      <c r="IN300" s="404"/>
      <c r="IO300" s="404"/>
      <c r="IP300" s="404"/>
      <c r="IQ300" s="405">
        <f>II300/100*IQ298</f>
        <v>0</v>
      </c>
      <c r="IR300" s="404"/>
      <c r="IS300" s="404"/>
      <c r="IT300" s="406">
        <f t="shared" ref="IT300:IT301" si="3074">IQ300</f>
        <v>0</v>
      </c>
      <c r="IU300" s="391"/>
      <c r="IV300" s="384"/>
      <c r="IW300" s="402" t="str">
        <f>"Output Sekunder "&amp;" %"</f>
        <v>Output Sekunder  %</v>
      </c>
      <c r="IX300" s="403"/>
      <c r="IY300" s="403"/>
      <c r="IZ300" s="387"/>
      <c r="JA300" s="404"/>
      <c r="JB300" s="404"/>
      <c r="JC300" s="404"/>
      <c r="JD300" s="404"/>
      <c r="JE300" s="404"/>
      <c r="JF300" s="404"/>
      <c r="JG300" s="404"/>
      <c r="JH300" s="405">
        <f>IZ300/100*JH298</f>
        <v>0</v>
      </c>
      <c r="JI300" s="404"/>
      <c r="JJ300" s="404"/>
      <c r="JK300" s="406">
        <f t="shared" ref="JK300:JK301" si="3075">JH300</f>
        <v>0</v>
      </c>
      <c r="JL300" s="391"/>
      <c r="JM300" s="384"/>
      <c r="JN300" s="402" t="str">
        <f>"Output Sekunder "&amp;" %"</f>
        <v>Output Sekunder  %</v>
      </c>
      <c r="JO300" s="403"/>
      <c r="JP300" s="403"/>
      <c r="JQ300" s="387"/>
      <c r="JR300" s="404"/>
      <c r="JS300" s="404"/>
      <c r="JT300" s="404"/>
      <c r="JU300" s="404"/>
      <c r="JV300" s="404"/>
      <c r="JW300" s="404"/>
      <c r="JX300" s="404"/>
      <c r="JY300" s="405">
        <f>JQ300/100*JY298</f>
        <v>0</v>
      </c>
      <c r="JZ300" s="404"/>
      <c r="KA300" s="404"/>
      <c r="KB300" s="406">
        <f t="shared" ref="KB300:KB301" si="3076">JY300</f>
        <v>0</v>
      </c>
      <c r="KC300" s="391"/>
      <c r="KD300" s="384"/>
      <c r="KE300" s="402" t="str">
        <f>"Output Sekunder "&amp;" %"</f>
        <v>Output Sekunder  %</v>
      </c>
      <c r="KF300" s="403"/>
      <c r="KG300" s="403"/>
      <c r="KH300" s="387"/>
      <c r="KI300" s="404"/>
      <c r="KJ300" s="404"/>
      <c r="KK300" s="404"/>
      <c r="KL300" s="404"/>
      <c r="KM300" s="404"/>
      <c r="KN300" s="404"/>
      <c r="KO300" s="404"/>
      <c r="KP300" s="405">
        <f>KH300/100*KP298</f>
        <v>0</v>
      </c>
      <c r="KQ300" s="404"/>
      <c r="KR300" s="404"/>
      <c r="KS300" s="406">
        <f t="shared" ref="KS300:KS301" si="3077">KP300</f>
        <v>0</v>
      </c>
      <c r="KT300" s="391"/>
      <c r="KU300" s="392"/>
    </row>
    <row r="301" ht="15.75" customHeight="1">
      <c r="A301" s="384"/>
      <c r="B301" s="407" t="str">
        <f>"Adjusment "&amp;" %"</f>
        <v>Adjusment  %</v>
      </c>
      <c r="C301" s="408"/>
      <c r="D301" s="408"/>
      <c r="E301" s="387"/>
      <c r="F301" s="404"/>
      <c r="G301" s="404"/>
      <c r="H301" s="404"/>
      <c r="I301" s="404"/>
      <c r="J301" s="404"/>
      <c r="K301" s="404"/>
      <c r="L301" s="404"/>
      <c r="M301" s="409">
        <f>E301/100*(M298+M300)</f>
        <v>0</v>
      </c>
      <c r="N301" s="404"/>
      <c r="O301" s="404"/>
      <c r="P301" s="410">
        <f t="shared" si="3060"/>
        <v>0</v>
      </c>
      <c r="Q301" s="391"/>
      <c r="R301" s="384"/>
      <c r="S301" s="407" t="str">
        <f>"Adjusment "&amp;" %"</f>
        <v>Adjusment  %</v>
      </c>
      <c r="T301" s="408"/>
      <c r="U301" s="408"/>
      <c r="V301" s="387"/>
      <c r="W301" s="404"/>
      <c r="X301" s="404"/>
      <c r="Y301" s="404"/>
      <c r="Z301" s="404"/>
      <c r="AA301" s="404"/>
      <c r="AB301" s="404"/>
      <c r="AC301" s="404"/>
      <c r="AD301" s="409">
        <f>V301/100*(AD298+AD300)</f>
        <v>0</v>
      </c>
      <c r="AE301" s="404"/>
      <c r="AF301" s="404"/>
      <c r="AG301" s="410">
        <f t="shared" si="3061"/>
        <v>0</v>
      </c>
      <c r="AH301" s="391"/>
      <c r="AI301" s="384"/>
      <c r="AJ301" s="407" t="str">
        <f>"Adjusment "&amp;" %"</f>
        <v>Adjusment  %</v>
      </c>
      <c r="AK301" s="408"/>
      <c r="AL301" s="408"/>
      <c r="AM301" s="387"/>
      <c r="AN301" s="404"/>
      <c r="AO301" s="404"/>
      <c r="AP301" s="404"/>
      <c r="AQ301" s="404"/>
      <c r="AR301" s="404"/>
      <c r="AS301" s="404"/>
      <c r="AT301" s="404"/>
      <c r="AU301" s="409">
        <f>AM301/100*(AU298+AU300)</f>
        <v>0</v>
      </c>
      <c r="AV301" s="404"/>
      <c r="AW301" s="404"/>
      <c r="AX301" s="410">
        <f t="shared" si="3062"/>
        <v>0</v>
      </c>
      <c r="AY301" s="391"/>
      <c r="AZ301" s="384"/>
      <c r="BA301" s="407" t="str">
        <f>"Adjusment "&amp;" %"</f>
        <v>Adjusment  %</v>
      </c>
      <c r="BB301" s="408"/>
      <c r="BC301" s="408"/>
      <c r="BD301" s="387"/>
      <c r="BE301" s="404"/>
      <c r="BF301" s="404"/>
      <c r="BG301" s="404"/>
      <c r="BH301" s="404"/>
      <c r="BI301" s="404"/>
      <c r="BJ301" s="404"/>
      <c r="BK301" s="404"/>
      <c r="BL301" s="409">
        <f>BD301/100*(BL298+BL300)</f>
        <v>0</v>
      </c>
      <c r="BM301" s="404"/>
      <c r="BN301" s="404"/>
      <c r="BO301" s="410">
        <f t="shared" si="3063"/>
        <v>0</v>
      </c>
      <c r="BP301" s="391"/>
      <c r="BQ301" s="384"/>
      <c r="BR301" s="407" t="str">
        <f>"Adjusment "&amp;" %"</f>
        <v>Adjusment  %</v>
      </c>
      <c r="BS301" s="408"/>
      <c r="BT301" s="408"/>
      <c r="BU301" s="387"/>
      <c r="BV301" s="404"/>
      <c r="BW301" s="404"/>
      <c r="BX301" s="404"/>
      <c r="BY301" s="404"/>
      <c r="BZ301" s="404"/>
      <c r="CA301" s="404"/>
      <c r="CB301" s="404"/>
      <c r="CC301" s="409">
        <f>BU301/100*(CC298+CC300)</f>
        <v>0</v>
      </c>
      <c r="CD301" s="404"/>
      <c r="CE301" s="404"/>
      <c r="CF301" s="410">
        <f t="shared" si="3064"/>
        <v>0</v>
      </c>
      <c r="CG301" s="391"/>
      <c r="CH301" s="384"/>
      <c r="CI301" s="407" t="str">
        <f>"Adjusment "&amp;" %"</f>
        <v>Adjusment  %</v>
      </c>
      <c r="CJ301" s="408"/>
      <c r="CK301" s="408"/>
      <c r="CL301" s="387"/>
      <c r="CM301" s="404"/>
      <c r="CN301" s="404"/>
      <c r="CO301" s="404"/>
      <c r="CP301" s="404"/>
      <c r="CQ301" s="404"/>
      <c r="CR301" s="404"/>
      <c r="CS301" s="404"/>
      <c r="CT301" s="409">
        <f>CL301/100*(CT298+CT300)</f>
        <v>0</v>
      </c>
      <c r="CU301" s="404"/>
      <c r="CV301" s="404"/>
      <c r="CW301" s="410">
        <f t="shared" si="3065"/>
        <v>0</v>
      </c>
      <c r="CX301" s="391"/>
      <c r="CY301" s="384"/>
      <c r="CZ301" s="407" t="str">
        <f>"Adjusment "&amp;" %"</f>
        <v>Adjusment  %</v>
      </c>
      <c r="DA301" s="408"/>
      <c r="DB301" s="408"/>
      <c r="DC301" s="387"/>
      <c r="DD301" s="404"/>
      <c r="DE301" s="404"/>
      <c r="DF301" s="404"/>
      <c r="DG301" s="404"/>
      <c r="DH301" s="404"/>
      <c r="DI301" s="404"/>
      <c r="DJ301" s="404"/>
      <c r="DK301" s="409">
        <f>DC301/100*(DK298+DK300)</f>
        <v>0</v>
      </c>
      <c r="DL301" s="404"/>
      <c r="DM301" s="404"/>
      <c r="DN301" s="410">
        <f t="shared" si="3066"/>
        <v>0</v>
      </c>
      <c r="DO301" s="391"/>
      <c r="DP301" s="384"/>
      <c r="DQ301" s="407" t="str">
        <f>"Adjusment "&amp;" %"</f>
        <v>Adjusment  %</v>
      </c>
      <c r="DR301" s="408"/>
      <c r="DS301" s="408"/>
      <c r="DT301" s="387"/>
      <c r="DU301" s="404"/>
      <c r="DV301" s="404"/>
      <c r="DW301" s="404"/>
      <c r="DX301" s="404"/>
      <c r="DY301" s="404"/>
      <c r="DZ301" s="404"/>
      <c r="EA301" s="404"/>
      <c r="EB301" s="409">
        <f>DT301/100*(EB298+EB300)</f>
        <v>0</v>
      </c>
      <c r="EC301" s="404"/>
      <c r="ED301" s="404"/>
      <c r="EE301" s="410">
        <f t="shared" si="3067"/>
        <v>0</v>
      </c>
      <c r="EF301" s="391"/>
      <c r="EG301" s="384"/>
      <c r="EH301" s="407" t="str">
        <f>"Adjusment "&amp;" %"</f>
        <v>Adjusment  %</v>
      </c>
      <c r="EI301" s="408"/>
      <c r="EJ301" s="408"/>
      <c r="EK301" s="387"/>
      <c r="EL301" s="404"/>
      <c r="EM301" s="404"/>
      <c r="EN301" s="404"/>
      <c r="EO301" s="404"/>
      <c r="EP301" s="404"/>
      <c r="EQ301" s="404"/>
      <c r="ER301" s="404"/>
      <c r="ES301" s="409">
        <f>EK301/100*(ES298+ES300)</f>
        <v>0</v>
      </c>
      <c r="ET301" s="404"/>
      <c r="EU301" s="404"/>
      <c r="EV301" s="410">
        <f t="shared" si="3068"/>
        <v>0</v>
      </c>
      <c r="EW301" s="391"/>
      <c r="EX301" s="384"/>
      <c r="EY301" s="407" t="str">
        <f>"Adjusment "&amp;" %"</f>
        <v>Adjusment  %</v>
      </c>
      <c r="EZ301" s="408"/>
      <c r="FA301" s="408"/>
      <c r="FB301" s="387"/>
      <c r="FC301" s="404"/>
      <c r="FD301" s="404"/>
      <c r="FE301" s="404"/>
      <c r="FF301" s="404"/>
      <c r="FG301" s="404"/>
      <c r="FH301" s="404"/>
      <c r="FI301" s="404"/>
      <c r="FJ301" s="409">
        <f>FB301/100*(FJ298+FJ300)</f>
        <v>0</v>
      </c>
      <c r="FK301" s="404"/>
      <c r="FL301" s="404"/>
      <c r="FM301" s="410">
        <f t="shared" si="3069"/>
        <v>0</v>
      </c>
      <c r="FN301" s="391"/>
      <c r="FO301" s="384"/>
      <c r="FP301" s="407" t="str">
        <f>"Adjusment "&amp;" %"</f>
        <v>Adjusment  %</v>
      </c>
      <c r="FQ301" s="408"/>
      <c r="FR301" s="408"/>
      <c r="FS301" s="387"/>
      <c r="FT301" s="404"/>
      <c r="FU301" s="404"/>
      <c r="FV301" s="404"/>
      <c r="FW301" s="404"/>
      <c r="FX301" s="404"/>
      <c r="FY301" s="404"/>
      <c r="FZ301" s="404"/>
      <c r="GA301" s="409">
        <f>FS301/100*(GA298+GA300)</f>
        <v>0</v>
      </c>
      <c r="GB301" s="404"/>
      <c r="GC301" s="404"/>
      <c r="GD301" s="410">
        <f t="shared" si="3070"/>
        <v>0</v>
      </c>
      <c r="GE301" s="391"/>
      <c r="GF301" s="384"/>
      <c r="GG301" s="407" t="str">
        <f>"Adjusment "&amp;" %"</f>
        <v>Adjusment  %</v>
      </c>
      <c r="GH301" s="408"/>
      <c r="GI301" s="408"/>
      <c r="GJ301" s="387"/>
      <c r="GK301" s="404"/>
      <c r="GL301" s="404"/>
      <c r="GM301" s="404"/>
      <c r="GN301" s="404"/>
      <c r="GO301" s="404"/>
      <c r="GP301" s="404"/>
      <c r="GQ301" s="404"/>
      <c r="GR301" s="409">
        <f>GJ301/100*(GR298+GR300)</f>
        <v>0</v>
      </c>
      <c r="GS301" s="404"/>
      <c r="GT301" s="404"/>
      <c r="GU301" s="410">
        <f t="shared" si="3071"/>
        <v>0</v>
      </c>
      <c r="GV301" s="391"/>
      <c r="GW301" s="384"/>
      <c r="GX301" s="407" t="str">
        <f>"Adjusment "&amp;" %"</f>
        <v>Adjusment  %</v>
      </c>
      <c r="GY301" s="408"/>
      <c r="GZ301" s="408"/>
      <c r="HA301" s="387"/>
      <c r="HB301" s="404"/>
      <c r="HC301" s="404"/>
      <c r="HD301" s="404"/>
      <c r="HE301" s="404"/>
      <c r="HF301" s="404"/>
      <c r="HG301" s="404"/>
      <c r="HH301" s="404"/>
      <c r="HI301" s="409">
        <f>HA301/100*(HI298+HI300)</f>
        <v>0</v>
      </c>
      <c r="HJ301" s="404"/>
      <c r="HK301" s="404"/>
      <c r="HL301" s="410">
        <f t="shared" si="3072"/>
        <v>0</v>
      </c>
      <c r="HM301" s="391"/>
      <c r="HN301" s="384"/>
      <c r="HO301" s="407" t="str">
        <f>"Adjusment "&amp;" %"</f>
        <v>Adjusment  %</v>
      </c>
      <c r="HP301" s="408"/>
      <c r="HQ301" s="408"/>
      <c r="HR301" s="387"/>
      <c r="HS301" s="404"/>
      <c r="HT301" s="404"/>
      <c r="HU301" s="404"/>
      <c r="HV301" s="404"/>
      <c r="HW301" s="404"/>
      <c r="HX301" s="404"/>
      <c r="HY301" s="404"/>
      <c r="HZ301" s="409">
        <f>HR301/100*(HZ298+HZ300)</f>
        <v>0</v>
      </c>
      <c r="IA301" s="404"/>
      <c r="IB301" s="404"/>
      <c r="IC301" s="410">
        <f t="shared" si="3073"/>
        <v>0</v>
      </c>
      <c r="ID301" s="391"/>
      <c r="IE301" s="384"/>
      <c r="IF301" s="407" t="str">
        <f>"Adjusment "&amp;" %"</f>
        <v>Adjusment  %</v>
      </c>
      <c r="IG301" s="408"/>
      <c r="IH301" s="408"/>
      <c r="II301" s="387"/>
      <c r="IJ301" s="404"/>
      <c r="IK301" s="404"/>
      <c r="IL301" s="404"/>
      <c r="IM301" s="404"/>
      <c r="IN301" s="404"/>
      <c r="IO301" s="404"/>
      <c r="IP301" s="404"/>
      <c r="IQ301" s="409">
        <f>II301/100*(IQ298+IQ300)</f>
        <v>0</v>
      </c>
      <c r="IR301" s="404"/>
      <c r="IS301" s="404"/>
      <c r="IT301" s="410">
        <f t="shared" si="3074"/>
        <v>0</v>
      </c>
      <c r="IU301" s="391"/>
      <c r="IV301" s="384"/>
      <c r="IW301" s="407" t="str">
        <f>"Adjusment "&amp;" %"</f>
        <v>Adjusment  %</v>
      </c>
      <c r="IX301" s="408"/>
      <c r="IY301" s="408"/>
      <c r="IZ301" s="387"/>
      <c r="JA301" s="404"/>
      <c r="JB301" s="404"/>
      <c r="JC301" s="404"/>
      <c r="JD301" s="404"/>
      <c r="JE301" s="404"/>
      <c r="JF301" s="404"/>
      <c r="JG301" s="404"/>
      <c r="JH301" s="409">
        <f>IZ301/100*(JH298+JH300)</f>
        <v>0</v>
      </c>
      <c r="JI301" s="404"/>
      <c r="JJ301" s="404"/>
      <c r="JK301" s="410">
        <f t="shared" si="3075"/>
        <v>0</v>
      </c>
      <c r="JL301" s="391"/>
      <c r="JM301" s="384"/>
      <c r="JN301" s="407" t="str">
        <f>"Adjusment "&amp;" %"</f>
        <v>Adjusment  %</v>
      </c>
      <c r="JO301" s="408"/>
      <c r="JP301" s="408"/>
      <c r="JQ301" s="387"/>
      <c r="JR301" s="404"/>
      <c r="JS301" s="404"/>
      <c r="JT301" s="404"/>
      <c r="JU301" s="404"/>
      <c r="JV301" s="404"/>
      <c r="JW301" s="404"/>
      <c r="JX301" s="404"/>
      <c r="JY301" s="409">
        <f>JQ301/100*(JY298+JY300)</f>
        <v>0</v>
      </c>
      <c r="JZ301" s="404"/>
      <c r="KA301" s="404"/>
      <c r="KB301" s="410">
        <f t="shared" si="3076"/>
        <v>0</v>
      </c>
      <c r="KC301" s="391"/>
      <c r="KD301" s="384"/>
      <c r="KE301" s="407" t="str">
        <f>"Adjusment "&amp;" %"</f>
        <v>Adjusment  %</v>
      </c>
      <c r="KF301" s="408"/>
      <c r="KG301" s="408"/>
      <c r="KH301" s="387"/>
      <c r="KI301" s="404"/>
      <c r="KJ301" s="404"/>
      <c r="KK301" s="404"/>
      <c r="KL301" s="404"/>
      <c r="KM301" s="404"/>
      <c r="KN301" s="404"/>
      <c r="KO301" s="404"/>
      <c r="KP301" s="409">
        <f>KH301/100*(KP298+KP300)</f>
        <v>0</v>
      </c>
      <c r="KQ301" s="404"/>
      <c r="KR301" s="404"/>
      <c r="KS301" s="410">
        <f t="shared" si="3077"/>
        <v>0</v>
      </c>
      <c r="KT301" s="391"/>
      <c r="KU301" s="392"/>
    </row>
    <row r="302" ht="15.75" customHeight="1">
      <c r="A302" s="384"/>
      <c r="B302" s="385"/>
      <c r="C302" s="386"/>
      <c r="D302" s="386"/>
      <c r="E302" s="387"/>
      <c r="F302" s="387"/>
      <c r="G302" s="387"/>
      <c r="H302" s="387"/>
      <c r="I302" s="387"/>
      <c r="J302" s="387"/>
      <c r="K302" s="387"/>
      <c r="L302" s="387"/>
      <c r="M302" s="387"/>
      <c r="N302" s="387"/>
      <c r="O302" s="387"/>
      <c r="P302" s="390"/>
      <c r="Q302" s="391"/>
      <c r="R302" s="384"/>
      <c r="S302" s="385"/>
      <c r="T302" s="386"/>
      <c r="U302" s="386"/>
      <c r="V302" s="387"/>
      <c r="W302" s="387"/>
      <c r="X302" s="387"/>
      <c r="Y302" s="387"/>
      <c r="Z302" s="387"/>
      <c r="AA302" s="387"/>
      <c r="AB302" s="387"/>
      <c r="AC302" s="387"/>
      <c r="AD302" s="387"/>
      <c r="AE302" s="387"/>
      <c r="AF302" s="387"/>
      <c r="AG302" s="390"/>
      <c r="AH302" s="391"/>
      <c r="AI302" s="384"/>
      <c r="AJ302" s="385"/>
      <c r="AK302" s="386"/>
      <c r="AL302" s="386"/>
      <c r="AM302" s="387"/>
      <c r="AN302" s="387"/>
      <c r="AO302" s="387"/>
      <c r="AP302" s="387"/>
      <c r="AQ302" s="387"/>
      <c r="AR302" s="387"/>
      <c r="AS302" s="387"/>
      <c r="AT302" s="387"/>
      <c r="AU302" s="387"/>
      <c r="AV302" s="387"/>
      <c r="AW302" s="387"/>
      <c r="AX302" s="390"/>
      <c r="AY302" s="391"/>
      <c r="AZ302" s="384"/>
      <c r="BA302" s="385"/>
      <c r="BB302" s="386"/>
      <c r="BC302" s="386"/>
      <c r="BD302" s="387"/>
      <c r="BE302" s="387"/>
      <c r="BF302" s="387"/>
      <c r="BG302" s="387"/>
      <c r="BH302" s="387"/>
      <c r="BI302" s="387"/>
      <c r="BJ302" s="387"/>
      <c r="BK302" s="387"/>
      <c r="BL302" s="387"/>
      <c r="BM302" s="387"/>
      <c r="BN302" s="387"/>
      <c r="BO302" s="390"/>
      <c r="BP302" s="391"/>
      <c r="BQ302" s="384"/>
      <c r="BR302" s="385"/>
      <c r="BS302" s="386"/>
      <c r="BT302" s="386"/>
      <c r="BU302" s="387"/>
      <c r="BV302" s="387"/>
      <c r="BW302" s="387"/>
      <c r="BX302" s="387"/>
      <c r="BY302" s="387"/>
      <c r="BZ302" s="387"/>
      <c r="CA302" s="387"/>
      <c r="CB302" s="387"/>
      <c r="CC302" s="387"/>
      <c r="CD302" s="387"/>
      <c r="CE302" s="387"/>
      <c r="CF302" s="390"/>
      <c r="CG302" s="391"/>
      <c r="CH302" s="384"/>
      <c r="CI302" s="385"/>
      <c r="CJ302" s="386"/>
      <c r="CK302" s="386"/>
      <c r="CL302" s="387"/>
      <c r="CM302" s="387"/>
      <c r="CN302" s="387"/>
      <c r="CO302" s="387"/>
      <c r="CP302" s="387"/>
      <c r="CQ302" s="387"/>
      <c r="CR302" s="387"/>
      <c r="CS302" s="387"/>
      <c r="CT302" s="387"/>
      <c r="CU302" s="387"/>
      <c r="CV302" s="387"/>
      <c r="CW302" s="390"/>
      <c r="CX302" s="391"/>
      <c r="CY302" s="384"/>
      <c r="CZ302" s="385"/>
      <c r="DA302" s="386"/>
      <c r="DB302" s="386"/>
      <c r="DC302" s="387"/>
      <c r="DD302" s="387"/>
      <c r="DE302" s="387"/>
      <c r="DF302" s="387"/>
      <c r="DG302" s="387"/>
      <c r="DH302" s="387"/>
      <c r="DI302" s="387"/>
      <c r="DJ302" s="387"/>
      <c r="DK302" s="387"/>
      <c r="DL302" s="387"/>
      <c r="DM302" s="387"/>
      <c r="DN302" s="390"/>
      <c r="DO302" s="391"/>
      <c r="DP302" s="384"/>
      <c r="DQ302" s="385"/>
      <c r="DR302" s="386"/>
      <c r="DS302" s="386"/>
      <c r="DT302" s="387"/>
      <c r="DU302" s="387"/>
      <c r="DV302" s="387"/>
      <c r="DW302" s="387"/>
      <c r="DX302" s="387"/>
      <c r="DY302" s="387"/>
      <c r="DZ302" s="387"/>
      <c r="EA302" s="387"/>
      <c r="EB302" s="387"/>
      <c r="EC302" s="387"/>
      <c r="ED302" s="387"/>
      <c r="EE302" s="390"/>
      <c r="EF302" s="391"/>
      <c r="EG302" s="384"/>
      <c r="EH302" s="385"/>
      <c r="EI302" s="386"/>
      <c r="EJ302" s="386"/>
      <c r="EK302" s="387"/>
      <c r="EL302" s="387"/>
      <c r="EM302" s="387"/>
      <c r="EN302" s="387"/>
      <c r="EO302" s="387"/>
      <c r="EP302" s="387"/>
      <c r="EQ302" s="387"/>
      <c r="ER302" s="387"/>
      <c r="ES302" s="387"/>
      <c r="ET302" s="387"/>
      <c r="EU302" s="387"/>
      <c r="EV302" s="390"/>
      <c r="EW302" s="391"/>
      <c r="EX302" s="384"/>
      <c r="EY302" s="385"/>
      <c r="EZ302" s="386"/>
      <c r="FA302" s="386"/>
      <c r="FB302" s="387"/>
      <c r="FC302" s="387"/>
      <c r="FD302" s="387"/>
      <c r="FE302" s="387"/>
      <c r="FF302" s="387"/>
      <c r="FG302" s="387"/>
      <c r="FH302" s="387"/>
      <c r="FI302" s="387"/>
      <c r="FJ302" s="387"/>
      <c r="FK302" s="387"/>
      <c r="FL302" s="387"/>
      <c r="FM302" s="390"/>
      <c r="FN302" s="391"/>
      <c r="FO302" s="384"/>
      <c r="FP302" s="385"/>
      <c r="FQ302" s="386"/>
      <c r="FR302" s="386"/>
      <c r="FS302" s="387"/>
      <c r="FT302" s="387"/>
      <c r="FU302" s="387"/>
      <c r="FV302" s="387"/>
      <c r="FW302" s="387"/>
      <c r="FX302" s="387"/>
      <c r="FY302" s="387"/>
      <c r="FZ302" s="387"/>
      <c r="GA302" s="387"/>
      <c r="GB302" s="387"/>
      <c r="GC302" s="387"/>
      <c r="GD302" s="390"/>
      <c r="GE302" s="391"/>
      <c r="GF302" s="384"/>
      <c r="GG302" s="385"/>
      <c r="GH302" s="386"/>
      <c r="GI302" s="386"/>
      <c r="GJ302" s="387"/>
      <c r="GK302" s="387"/>
      <c r="GL302" s="387"/>
      <c r="GM302" s="387"/>
      <c r="GN302" s="387"/>
      <c r="GO302" s="387"/>
      <c r="GP302" s="387"/>
      <c r="GQ302" s="387"/>
      <c r="GR302" s="387"/>
      <c r="GS302" s="387"/>
      <c r="GT302" s="387"/>
      <c r="GU302" s="390"/>
      <c r="GV302" s="391"/>
      <c r="GW302" s="384"/>
      <c r="GX302" s="385"/>
      <c r="GY302" s="386"/>
      <c r="GZ302" s="386"/>
      <c r="HA302" s="387"/>
      <c r="HB302" s="387"/>
      <c r="HC302" s="387"/>
      <c r="HD302" s="387"/>
      <c r="HE302" s="387"/>
      <c r="HF302" s="387"/>
      <c r="HG302" s="387"/>
      <c r="HH302" s="387"/>
      <c r="HI302" s="387"/>
      <c r="HJ302" s="387"/>
      <c r="HK302" s="387"/>
      <c r="HL302" s="390"/>
      <c r="HM302" s="391"/>
      <c r="HN302" s="384"/>
      <c r="HO302" s="385"/>
      <c r="HP302" s="386"/>
      <c r="HQ302" s="386"/>
      <c r="HR302" s="387"/>
      <c r="HS302" s="387"/>
      <c r="HT302" s="387"/>
      <c r="HU302" s="387"/>
      <c r="HV302" s="387"/>
      <c r="HW302" s="387"/>
      <c r="HX302" s="387"/>
      <c r="HY302" s="387"/>
      <c r="HZ302" s="387"/>
      <c r="IA302" s="387"/>
      <c r="IB302" s="387"/>
      <c r="IC302" s="390"/>
      <c r="ID302" s="391"/>
      <c r="IE302" s="384"/>
      <c r="IF302" s="385"/>
      <c r="IG302" s="386"/>
      <c r="IH302" s="386"/>
      <c r="II302" s="387"/>
      <c r="IJ302" s="387"/>
      <c r="IK302" s="387"/>
      <c r="IL302" s="387"/>
      <c r="IM302" s="387"/>
      <c r="IN302" s="387"/>
      <c r="IO302" s="387"/>
      <c r="IP302" s="387"/>
      <c r="IQ302" s="387"/>
      <c r="IR302" s="387"/>
      <c r="IS302" s="387"/>
      <c r="IT302" s="390"/>
      <c r="IU302" s="391"/>
      <c r="IV302" s="384"/>
      <c r="IW302" s="385"/>
      <c r="IX302" s="386"/>
      <c r="IY302" s="386"/>
      <c r="IZ302" s="387"/>
      <c r="JA302" s="387"/>
      <c r="JB302" s="387"/>
      <c r="JC302" s="387"/>
      <c r="JD302" s="387"/>
      <c r="JE302" s="387"/>
      <c r="JF302" s="387"/>
      <c r="JG302" s="387"/>
      <c r="JH302" s="387"/>
      <c r="JI302" s="387"/>
      <c r="JJ302" s="387"/>
      <c r="JK302" s="390"/>
      <c r="JL302" s="391"/>
      <c r="JM302" s="384"/>
      <c r="JN302" s="385"/>
      <c r="JO302" s="386"/>
      <c r="JP302" s="386"/>
      <c r="JQ302" s="387"/>
      <c r="JR302" s="387"/>
      <c r="JS302" s="387"/>
      <c r="JT302" s="387"/>
      <c r="JU302" s="387"/>
      <c r="JV302" s="387"/>
      <c r="JW302" s="387"/>
      <c r="JX302" s="387"/>
      <c r="JY302" s="387"/>
      <c r="JZ302" s="387"/>
      <c r="KA302" s="387"/>
      <c r="KB302" s="390"/>
      <c r="KC302" s="391"/>
      <c r="KD302" s="384"/>
      <c r="KE302" s="385"/>
      <c r="KF302" s="386"/>
      <c r="KG302" s="386"/>
      <c r="KH302" s="387"/>
      <c r="KI302" s="387"/>
      <c r="KJ302" s="387"/>
      <c r="KK302" s="387"/>
      <c r="KL302" s="387"/>
      <c r="KM302" s="387"/>
      <c r="KN302" s="387"/>
      <c r="KO302" s="387"/>
      <c r="KP302" s="387"/>
      <c r="KQ302" s="387"/>
      <c r="KR302" s="387"/>
      <c r="KS302" s="390"/>
      <c r="KT302" s="391"/>
      <c r="KU302" s="392"/>
    </row>
    <row r="303" ht="24.0" customHeight="1">
      <c r="A303" s="411" t="s">
        <v>29</v>
      </c>
      <c r="B303" s="268"/>
      <c r="C303" s="412"/>
      <c r="D303" s="412"/>
      <c r="E303" s="413"/>
      <c r="F303" s="413"/>
      <c r="G303" s="414">
        <f>SUM(G298:G302)</f>
        <v>54622.1184</v>
      </c>
      <c r="H303" s="413"/>
      <c r="I303" s="414">
        <f>SUM(I298:I302)</f>
        <v>0</v>
      </c>
      <c r="J303" s="413"/>
      <c r="K303" s="413"/>
      <c r="L303" s="414">
        <f t="shared" ref="L303:M303" si="3078">SUM(L298:L302)</f>
        <v>0</v>
      </c>
      <c r="M303" s="414">
        <f t="shared" si="3078"/>
        <v>54622.1184</v>
      </c>
      <c r="N303" s="413"/>
      <c r="O303" s="414">
        <f t="shared" ref="O303:P303" si="3079">SUM(O298:O302)</f>
        <v>12281.87971</v>
      </c>
      <c r="P303" s="414">
        <f t="shared" si="3079"/>
        <v>42340.23869</v>
      </c>
      <c r="Q303" s="382"/>
      <c r="R303" s="411" t="s">
        <v>29</v>
      </c>
      <c r="S303" s="268"/>
      <c r="T303" s="412"/>
      <c r="U303" s="412"/>
      <c r="V303" s="413"/>
      <c r="W303" s="413"/>
      <c r="X303" s="414">
        <f>SUM(X298:X302)</f>
        <v>33014.16683</v>
      </c>
      <c r="Y303" s="413"/>
      <c r="Z303" s="414">
        <f>SUM(Z298:Z302)</f>
        <v>0</v>
      </c>
      <c r="AA303" s="413"/>
      <c r="AB303" s="413"/>
      <c r="AC303" s="414">
        <f t="shared" ref="AC303:AD303" si="3080">SUM(AC298:AC302)</f>
        <v>0</v>
      </c>
      <c r="AD303" s="414">
        <f t="shared" si="3080"/>
        <v>33014.16683</v>
      </c>
      <c r="AE303" s="413"/>
      <c r="AF303" s="414">
        <f t="shared" ref="AF303:AG303" si="3081">SUM(AF298:AF302)</f>
        <v>7455.427024</v>
      </c>
      <c r="AG303" s="414">
        <f t="shared" si="3081"/>
        <v>25558.7398</v>
      </c>
      <c r="AH303" s="382"/>
      <c r="AI303" s="411" t="s">
        <v>29</v>
      </c>
      <c r="AJ303" s="268"/>
      <c r="AK303" s="412"/>
      <c r="AL303" s="412"/>
      <c r="AM303" s="413"/>
      <c r="AN303" s="413"/>
      <c r="AO303" s="414">
        <f>SUM(AO298:AO302)</f>
        <v>43819.04329</v>
      </c>
      <c r="AP303" s="413"/>
      <c r="AQ303" s="414">
        <f>SUM(AQ298:AQ302)</f>
        <v>0</v>
      </c>
      <c r="AR303" s="413"/>
      <c r="AS303" s="413"/>
      <c r="AT303" s="414">
        <f t="shared" ref="AT303:AU303" si="3082">SUM(AT298:AT302)</f>
        <v>0</v>
      </c>
      <c r="AU303" s="414">
        <f t="shared" si="3082"/>
        <v>43819.04329</v>
      </c>
      <c r="AV303" s="413"/>
      <c r="AW303" s="414">
        <f t="shared" ref="AW303:AX303" si="3083">SUM(AW298:AW302)</f>
        <v>9858.518515</v>
      </c>
      <c r="AX303" s="414">
        <f t="shared" si="3083"/>
        <v>33960.52477</v>
      </c>
      <c r="AY303" s="382"/>
      <c r="AZ303" s="411" t="s">
        <v>29</v>
      </c>
      <c r="BA303" s="268"/>
      <c r="BB303" s="412"/>
      <c r="BC303" s="412"/>
      <c r="BD303" s="413"/>
      <c r="BE303" s="413"/>
      <c r="BF303" s="414">
        <f>SUM(BF298:BF302)</f>
        <v>60249.40977</v>
      </c>
      <c r="BG303" s="413"/>
      <c r="BH303" s="414">
        <f>SUM(BH298:BH302)</f>
        <v>0</v>
      </c>
      <c r="BI303" s="413"/>
      <c r="BJ303" s="413"/>
      <c r="BK303" s="414">
        <f t="shared" ref="BK303:BL303" si="3084">SUM(BK298:BK302)</f>
        <v>0</v>
      </c>
      <c r="BL303" s="414">
        <f t="shared" si="3084"/>
        <v>60249.40977</v>
      </c>
      <c r="BM303" s="413"/>
      <c r="BN303" s="414">
        <f t="shared" ref="BN303:BO303" si="3085">SUM(BN298:BN302)</f>
        <v>13570.33897</v>
      </c>
      <c r="BO303" s="414">
        <f t="shared" si="3085"/>
        <v>46679.0708</v>
      </c>
      <c r="BP303" s="382"/>
      <c r="BQ303" s="411" t="s">
        <v>29</v>
      </c>
      <c r="BR303" s="268"/>
      <c r="BS303" s="412"/>
      <c r="BT303" s="412"/>
      <c r="BU303" s="413"/>
      <c r="BV303" s="413"/>
      <c r="BW303" s="414">
        <f>SUM(BW298:BW302)</f>
        <v>80522.16347</v>
      </c>
      <c r="BX303" s="413"/>
      <c r="BY303" s="414">
        <f>SUM(BY298:BY302)</f>
        <v>0</v>
      </c>
      <c r="BZ303" s="413"/>
      <c r="CA303" s="413"/>
      <c r="CB303" s="414">
        <f t="shared" ref="CB303:CC303" si="3086">SUM(CB298:CB302)</f>
        <v>0</v>
      </c>
      <c r="CC303" s="414">
        <f t="shared" si="3086"/>
        <v>80522.16347</v>
      </c>
      <c r="CD303" s="413"/>
      <c r="CE303" s="414">
        <f t="shared" ref="CE303:CF303" si="3087">SUM(CE298:CE302)</f>
        <v>18286.72233</v>
      </c>
      <c r="CF303" s="414">
        <f t="shared" si="3087"/>
        <v>62235.44115</v>
      </c>
      <c r="CG303" s="382"/>
      <c r="CH303" s="411" t="s">
        <v>29</v>
      </c>
      <c r="CI303" s="268"/>
      <c r="CJ303" s="412"/>
      <c r="CK303" s="412"/>
      <c r="CL303" s="413"/>
      <c r="CM303" s="413"/>
      <c r="CN303" s="414">
        <f>SUM(CN298:CN302)</f>
        <v>28162.98919</v>
      </c>
      <c r="CO303" s="413"/>
      <c r="CP303" s="414">
        <f>SUM(CP298:CP302)</f>
        <v>0</v>
      </c>
      <c r="CQ303" s="413"/>
      <c r="CR303" s="413"/>
      <c r="CS303" s="414">
        <f t="shared" ref="CS303:CT303" si="3088">SUM(CS298:CS302)</f>
        <v>0</v>
      </c>
      <c r="CT303" s="414">
        <f t="shared" si="3088"/>
        <v>28162.98919</v>
      </c>
      <c r="CU303" s="413"/>
      <c r="CV303" s="414">
        <f t="shared" ref="CV303:CW303" si="3089">SUM(CV298:CV302)</f>
        <v>6356.128208</v>
      </c>
      <c r="CW303" s="414">
        <f t="shared" si="3089"/>
        <v>21806.86099</v>
      </c>
      <c r="CX303" s="382"/>
      <c r="CY303" s="411" t="s">
        <v>29</v>
      </c>
      <c r="CZ303" s="268"/>
      <c r="DA303" s="412"/>
      <c r="DB303" s="412"/>
      <c r="DC303" s="413"/>
      <c r="DD303" s="413"/>
      <c r="DE303" s="414">
        <f>SUM(DE298:DE302)</f>
        <v>61437.3823</v>
      </c>
      <c r="DF303" s="413"/>
      <c r="DG303" s="414">
        <f>SUM(DG298:DG302)</f>
        <v>0</v>
      </c>
      <c r="DH303" s="413"/>
      <c r="DI303" s="413"/>
      <c r="DJ303" s="414">
        <f t="shared" ref="DJ303:DK303" si="3090">SUM(DJ298:DJ302)</f>
        <v>0</v>
      </c>
      <c r="DK303" s="414">
        <f t="shared" si="3090"/>
        <v>61437.3823</v>
      </c>
      <c r="DL303" s="413"/>
      <c r="DM303" s="414">
        <f t="shared" ref="DM303:DN303" si="3091">SUM(DM298:DM302)</f>
        <v>13943.94574</v>
      </c>
      <c r="DN303" s="414">
        <f t="shared" si="3091"/>
        <v>47493.43656</v>
      </c>
      <c r="DO303" s="382"/>
      <c r="DP303" s="411" t="s">
        <v>29</v>
      </c>
      <c r="DQ303" s="268"/>
      <c r="DR303" s="412"/>
      <c r="DS303" s="412"/>
      <c r="DT303" s="413"/>
      <c r="DU303" s="413"/>
      <c r="DV303" s="414">
        <f>SUM(DV298:DV302)</f>
        <v>28783.96702</v>
      </c>
      <c r="DW303" s="413"/>
      <c r="DX303" s="414">
        <f>SUM(DX298:DX302)</f>
        <v>0</v>
      </c>
      <c r="DY303" s="413"/>
      <c r="DZ303" s="413"/>
      <c r="EA303" s="414">
        <f t="shared" ref="EA303:EB303" si="3092">SUM(EA298:EA302)</f>
        <v>0</v>
      </c>
      <c r="EB303" s="414">
        <f t="shared" si="3092"/>
        <v>28783.96702</v>
      </c>
      <c r="EC303" s="413"/>
      <c r="ED303" s="414">
        <f t="shared" ref="ED303:EE303" si="3093">SUM(ED298:ED302)</f>
        <v>6523.992881</v>
      </c>
      <c r="EE303" s="414">
        <f t="shared" si="3093"/>
        <v>22259.97413</v>
      </c>
      <c r="EF303" s="382"/>
      <c r="EG303" s="411" t="s">
        <v>29</v>
      </c>
      <c r="EH303" s="268"/>
      <c r="EI303" s="412"/>
      <c r="EJ303" s="412"/>
      <c r="EK303" s="413"/>
      <c r="EL303" s="413"/>
      <c r="EM303" s="414">
        <f>SUM(EM298:EM302)</f>
        <v>32813.6485</v>
      </c>
      <c r="EN303" s="413"/>
      <c r="EO303" s="414">
        <f>SUM(EO298:EO302)</f>
        <v>0</v>
      </c>
      <c r="EP303" s="413"/>
      <c r="EQ303" s="413"/>
      <c r="ER303" s="414">
        <f t="shared" ref="ER303:ES303" si="3094">SUM(ER298:ER302)</f>
        <v>0</v>
      </c>
      <c r="ES303" s="414">
        <f t="shared" si="3094"/>
        <v>32813.6485</v>
      </c>
      <c r="ET303" s="413"/>
      <c r="EU303" s="414">
        <f t="shared" ref="EU303:EV303" si="3095">SUM(EU298:EU302)</f>
        <v>7397.067864</v>
      </c>
      <c r="EV303" s="414">
        <f t="shared" si="3095"/>
        <v>25416.58063</v>
      </c>
      <c r="EW303" s="382"/>
      <c r="EX303" s="411" t="s">
        <v>29</v>
      </c>
      <c r="EY303" s="268"/>
      <c r="EZ303" s="412"/>
      <c r="FA303" s="412"/>
      <c r="FB303" s="413"/>
      <c r="FC303" s="413"/>
      <c r="FD303" s="414">
        <f>SUM(FD298:FD302)</f>
        <v>40511.89547</v>
      </c>
      <c r="FE303" s="413"/>
      <c r="FF303" s="414">
        <f>SUM(FF298:FF302)</f>
        <v>0</v>
      </c>
      <c r="FG303" s="413"/>
      <c r="FH303" s="413"/>
      <c r="FI303" s="414">
        <f t="shared" ref="FI303:FJ303" si="3096">SUM(FI298:FI302)</f>
        <v>0</v>
      </c>
      <c r="FJ303" s="414">
        <f t="shared" si="3096"/>
        <v>40511.89547</v>
      </c>
      <c r="FK303" s="413"/>
      <c r="FL303" s="414">
        <f t="shared" ref="FL303:FM303" si="3097">SUM(FL298:FL302)</f>
        <v>9268.518656</v>
      </c>
      <c r="FM303" s="414">
        <f t="shared" si="3097"/>
        <v>31243.37682</v>
      </c>
      <c r="FN303" s="382"/>
      <c r="FO303" s="411" t="s">
        <v>29</v>
      </c>
      <c r="FP303" s="268"/>
      <c r="FQ303" s="412"/>
      <c r="FR303" s="412"/>
      <c r="FS303" s="413"/>
      <c r="FT303" s="413"/>
      <c r="FU303" s="414">
        <f>SUM(FU298:FU302)</f>
        <v>33323.22176</v>
      </c>
      <c r="FV303" s="413"/>
      <c r="FW303" s="414">
        <f>SUM(FW298:FW302)</f>
        <v>0</v>
      </c>
      <c r="FX303" s="413"/>
      <c r="FY303" s="413"/>
      <c r="FZ303" s="414">
        <f t="shared" ref="FZ303:GA303" si="3098">SUM(FZ298:FZ302)</f>
        <v>0</v>
      </c>
      <c r="GA303" s="414">
        <f t="shared" si="3098"/>
        <v>33323.22176</v>
      </c>
      <c r="GB303" s="413"/>
      <c r="GC303" s="414">
        <f t="shared" ref="GC303:GD303" si="3099">SUM(GC298:GC302)</f>
        <v>7574.943185</v>
      </c>
      <c r="GD303" s="414">
        <f t="shared" si="3099"/>
        <v>25748.27858</v>
      </c>
      <c r="GE303" s="382"/>
      <c r="GF303" s="411" t="s">
        <v>29</v>
      </c>
      <c r="GG303" s="268"/>
      <c r="GH303" s="412"/>
      <c r="GI303" s="412"/>
      <c r="GJ303" s="413"/>
      <c r="GK303" s="413"/>
      <c r="GL303" s="414">
        <f>SUM(GL298:GL302)</f>
        <v>44169.24365</v>
      </c>
      <c r="GM303" s="413"/>
      <c r="GN303" s="414">
        <f>SUM(GN298:GN302)</f>
        <v>0</v>
      </c>
      <c r="GO303" s="413"/>
      <c r="GP303" s="413"/>
      <c r="GQ303" s="414">
        <f t="shared" ref="GQ303:GR303" si="3100">SUM(GQ298:GQ302)</f>
        <v>0</v>
      </c>
      <c r="GR303" s="414">
        <f t="shared" si="3100"/>
        <v>44169.24365</v>
      </c>
      <c r="GS303" s="413"/>
      <c r="GT303" s="414">
        <f t="shared" ref="GT303:GU303" si="3101">SUM(GT298:GT302)</f>
        <v>9955.95903</v>
      </c>
      <c r="GU303" s="414">
        <f t="shared" si="3101"/>
        <v>34213.28462</v>
      </c>
      <c r="GV303" s="382"/>
      <c r="GW303" s="411" t="s">
        <v>29</v>
      </c>
      <c r="GX303" s="268"/>
      <c r="GY303" s="412"/>
      <c r="GZ303" s="412"/>
      <c r="HA303" s="413"/>
      <c r="HB303" s="413"/>
      <c r="HC303" s="414">
        <f>SUM(HC298:HC302)</f>
        <v>43107.64642</v>
      </c>
      <c r="HD303" s="413"/>
      <c r="HE303" s="414">
        <f>SUM(HE298:HE302)</f>
        <v>0</v>
      </c>
      <c r="HF303" s="413"/>
      <c r="HG303" s="413"/>
      <c r="HH303" s="414">
        <f t="shared" ref="HH303:HI303" si="3102">SUM(HH298:HH302)</f>
        <v>0</v>
      </c>
      <c r="HI303" s="414">
        <f t="shared" si="3102"/>
        <v>43107.64642</v>
      </c>
      <c r="HJ303" s="413"/>
      <c r="HK303" s="414">
        <f t="shared" ref="HK303:HL303" si="3103">SUM(HK298:HK302)</f>
        <v>9722.87128</v>
      </c>
      <c r="HL303" s="414">
        <f t="shared" si="3103"/>
        <v>33384.77514</v>
      </c>
      <c r="HM303" s="382"/>
      <c r="HN303" s="411" t="s">
        <v>29</v>
      </c>
      <c r="HO303" s="268"/>
      <c r="HP303" s="412"/>
      <c r="HQ303" s="412"/>
      <c r="HR303" s="413"/>
      <c r="HS303" s="413"/>
      <c r="HT303" s="414">
        <f>SUM(HT298:HT302)</f>
        <v>55727.0558</v>
      </c>
      <c r="HU303" s="413"/>
      <c r="HV303" s="414">
        <f>SUM(HV298:HV302)</f>
        <v>0</v>
      </c>
      <c r="HW303" s="413"/>
      <c r="HX303" s="413"/>
      <c r="HY303" s="414">
        <f t="shared" ref="HY303:HZ303" si="3104">SUM(HY298:HY302)</f>
        <v>0</v>
      </c>
      <c r="HZ303" s="414">
        <f t="shared" si="3104"/>
        <v>55727.0558</v>
      </c>
      <c r="IA303" s="413"/>
      <c r="IB303" s="414">
        <f t="shared" ref="IB303:IC303" si="3105">SUM(IB298:IB302)</f>
        <v>12611.51054</v>
      </c>
      <c r="IC303" s="414">
        <f t="shared" si="3105"/>
        <v>43115.54526</v>
      </c>
      <c r="ID303" s="382"/>
      <c r="IE303" s="411" t="s">
        <v>29</v>
      </c>
      <c r="IF303" s="268"/>
      <c r="IG303" s="412"/>
      <c r="IH303" s="412"/>
      <c r="II303" s="413"/>
      <c r="IJ303" s="413"/>
      <c r="IK303" s="414">
        <f>SUM(IK298:IK302)</f>
        <v>50977.42223</v>
      </c>
      <c r="IL303" s="413"/>
      <c r="IM303" s="414">
        <f>SUM(IM298:IM302)</f>
        <v>0</v>
      </c>
      <c r="IN303" s="413"/>
      <c r="IO303" s="413"/>
      <c r="IP303" s="414">
        <f t="shared" ref="IP303:IQ303" si="3106">SUM(IP298:IP302)</f>
        <v>0</v>
      </c>
      <c r="IQ303" s="414">
        <f t="shared" si="3106"/>
        <v>50977.42223</v>
      </c>
      <c r="IR303" s="413"/>
      <c r="IS303" s="414">
        <f t="shared" ref="IS303:IT303" si="3107">SUM(IS298:IS302)</f>
        <v>11526.01691</v>
      </c>
      <c r="IT303" s="414">
        <f t="shared" si="3107"/>
        <v>39451.40532</v>
      </c>
      <c r="IU303" s="382"/>
      <c r="IV303" s="411" t="s">
        <v>29</v>
      </c>
      <c r="IW303" s="268"/>
      <c r="IX303" s="412"/>
      <c r="IY303" s="412"/>
      <c r="IZ303" s="413"/>
      <c r="JA303" s="413"/>
      <c r="JB303" s="414">
        <f>SUM(JB298:JB302)</f>
        <v>60115.67764</v>
      </c>
      <c r="JC303" s="413"/>
      <c r="JD303" s="414">
        <f>SUM(JD298:JD302)</f>
        <v>0</v>
      </c>
      <c r="JE303" s="413"/>
      <c r="JF303" s="413"/>
      <c r="JG303" s="414">
        <f t="shared" ref="JG303:JH303" si="3108">SUM(JG298:JG302)</f>
        <v>0</v>
      </c>
      <c r="JH303" s="414">
        <f t="shared" si="3108"/>
        <v>60115.67764</v>
      </c>
      <c r="JI303" s="413"/>
      <c r="JJ303" s="414">
        <f t="shared" ref="JJ303:JK303" si="3109">SUM(JJ298:JJ302)</f>
        <v>13648.52385</v>
      </c>
      <c r="JK303" s="414">
        <f t="shared" si="3109"/>
        <v>46467.15379</v>
      </c>
      <c r="JL303" s="382"/>
      <c r="JM303" s="411" t="s">
        <v>29</v>
      </c>
      <c r="JN303" s="268"/>
      <c r="JO303" s="412"/>
      <c r="JP303" s="412"/>
      <c r="JQ303" s="413"/>
      <c r="JR303" s="413"/>
      <c r="JS303" s="414">
        <f>SUM(JS298:JS302)</f>
        <v>0</v>
      </c>
      <c r="JT303" s="413"/>
      <c r="JU303" s="414">
        <f>SUM(JU298:JU302)</f>
        <v>0</v>
      </c>
      <c r="JV303" s="413"/>
      <c r="JW303" s="413"/>
      <c r="JX303" s="414">
        <f t="shared" ref="JX303:JY303" si="3110">SUM(JX298:JX302)</f>
        <v>0</v>
      </c>
      <c r="JY303" s="414">
        <f t="shared" si="3110"/>
        <v>0</v>
      </c>
      <c r="JZ303" s="413"/>
      <c r="KA303" s="414">
        <f t="shared" ref="KA303:KB303" si="3111">SUM(KA298:KA302)</f>
        <v>0</v>
      </c>
      <c r="KB303" s="414">
        <f t="shared" si="3111"/>
        <v>0</v>
      </c>
      <c r="KC303" s="382"/>
      <c r="KD303" s="411" t="s">
        <v>29</v>
      </c>
      <c r="KE303" s="268"/>
      <c r="KF303" s="412"/>
      <c r="KG303" s="412"/>
      <c r="KH303" s="413"/>
      <c r="KI303" s="413"/>
      <c r="KJ303" s="414">
        <f>SUM(KJ298:KJ302)</f>
        <v>0</v>
      </c>
      <c r="KK303" s="413"/>
      <c r="KL303" s="414">
        <f>SUM(KL298:KL302)</f>
        <v>0</v>
      </c>
      <c r="KM303" s="413"/>
      <c r="KN303" s="413"/>
      <c r="KO303" s="414">
        <f t="shared" ref="KO303:KP303" si="3112">SUM(KO298:KO302)</f>
        <v>0</v>
      </c>
      <c r="KP303" s="414">
        <f t="shared" si="3112"/>
        <v>0</v>
      </c>
      <c r="KQ303" s="413"/>
      <c r="KR303" s="414">
        <f t="shared" ref="KR303:KS303" si="3113">SUM(KR298:KR302)</f>
        <v>0</v>
      </c>
      <c r="KS303" s="414">
        <f t="shared" si="3113"/>
        <v>0</v>
      </c>
      <c r="KT303" s="382"/>
      <c r="KU303" s="383"/>
    </row>
    <row r="304" ht="15.0" customHeight="1">
      <c r="A304" s="195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9"/>
      <c r="R304" s="195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9"/>
      <c r="AI304" s="195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9"/>
      <c r="AZ304" s="195"/>
      <c r="BA304" s="188"/>
      <c r="BB304" s="188"/>
      <c r="BC304" s="188"/>
      <c r="BD304" s="188"/>
      <c r="BE304" s="188"/>
      <c r="BF304" s="188"/>
      <c r="BG304" s="188"/>
      <c r="BH304" s="188"/>
      <c r="BI304" s="188"/>
      <c r="BJ304" s="188"/>
      <c r="BK304" s="188"/>
      <c r="BL304" s="188"/>
      <c r="BM304" s="188"/>
      <c r="BN304" s="188"/>
      <c r="BO304" s="188"/>
      <c r="BP304" s="189"/>
      <c r="BQ304" s="195"/>
      <c r="BR304" s="188"/>
      <c r="BS304" s="188"/>
      <c r="BT304" s="188"/>
      <c r="BU304" s="188"/>
      <c r="BV304" s="188"/>
      <c r="BW304" s="188"/>
      <c r="BX304" s="188"/>
      <c r="BY304" s="188"/>
      <c r="BZ304" s="188"/>
      <c r="CA304" s="188"/>
      <c r="CB304" s="188"/>
      <c r="CC304" s="188"/>
      <c r="CD304" s="188"/>
      <c r="CE304" s="188"/>
      <c r="CF304" s="188"/>
      <c r="CG304" s="189"/>
      <c r="CH304" s="195"/>
      <c r="CI304" s="188"/>
      <c r="CJ304" s="188"/>
      <c r="CK304" s="188"/>
      <c r="CL304" s="188"/>
      <c r="CM304" s="188"/>
      <c r="CN304" s="188"/>
      <c r="CO304" s="188"/>
      <c r="CP304" s="188"/>
      <c r="CQ304" s="188"/>
      <c r="CR304" s="188"/>
      <c r="CS304" s="188"/>
      <c r="CT304" s="188"/>
      <c r="CU304" s="188"/>
      <c r="CV304" s="188"/>
      <c r="CW304" s="188"/>
      <c r="CX304" s="189"/>
      <c r="CY304" s="195"/>
      <c r="CZ304" s="188"/>
      <c r="DA304" s="188"/>
      <c r="DB304" s="188"/>
      <c r="DC304" s="188"/>
      <c r="DD304" s="188"/>
      <c r="DE304" s="188"/>
      <c r="DF304" s="188"/>
      <c r="DG304" s="188"/>
      <c r="DH304" s="188"/>
      <c r="DI304" s="188"/>
      <c r="DJ304" s="188"/>
      <c r="DK304" s="188"/>
      <c r="DL304" s="188"/>
      <c r="DM304" s="188"/>
      <c r="DN304" s="188"/>
      <c r="DO304" s="189"/>
      <c r="DP304" s="195"/>
      <c r="DQ304" s="188"/>
      <c r="DR304" s="188"/>
      <c r="DS304" s="188"/>
      <c r="DT304" s="188"/>
      <c r="DU304" s="188"/>
      <c r="DV304" s="188"/>
      <c r="DW304" s="188"/>
      <c r="DX304" s="188"/>
      <c r="DY304" s="188"/>
      <c r="DZ304" s="188"/>
      <c r="EA304" s="188"/>
      <c r="EB304" s="188"/>
      <c r="EC304" s="188"/>
      <c r="ED304" s="188"/>
      <c r="EE304" s="188"/>
      <c r="EF304" s="189"/>
      <c r="EG304" s="195"/>
      <c r="EH304" s="188"/>
      <c r="EI304" s="188"/>
      <c r="EJ304" s="188"/>
      <c r="EK304" s="188"/>
      <c r="EL304" s="188"/>
      <c r="EM304" s="188"/>
      <c r="EN304" s="188"/>
      <c r="EO304" s="188"/>
      <c r="EP304" s="188"/>
      <c r="EQ304" s="188"/>
      <c r="ER304" s="188"/>
      <c r="ES304" s="188"/>
      <c r="ET304" s="188"/>
      <c r="EU304" s="188"/>
      <c r="EV304" s="188"/>
      <c r="EW304" s="189"/>
      <c r="EX304" s="195"/>
      <c r="EY304" s="188"/>
      <c r="EZ304" s="188"/>
      <c r="FA304" s="188"/>
      <c r="FB304" s="188"/>
      <c r="FC304" s="188"/>
      <c r="FD304" s="188"/>
      <c r="FE304" s="188"/>
      <c r="FF304" s="188"/>
      <c r="FG304" s="188"/>
      <c r="FH304" s="188"/>
      <c r="FI304" s="188"/>
      <c r="FJ304" s="188"/>
      <c r="FK304" s="188"/>
      <c r="FL304" s="188"/>
      <c r="FM304" s="188"/>
      <c r="FN304" s="189"/>
      <c r="FO304" s="195"/>
      <c r="FP304" s="188"/>
      <c r="FQ304" s="188"/>
      <c r="FR304" s="188"/>
      <c r="FS304" s="188"/>
      <c r="FT304" s="188"/>
      <c r="FU304" s="188"/>
      <c r="FV304" s="188"/>
      <c r="FW304" s="188"/>
      <c r="FX304" s="188"/>
      <c r="FY304" s="188"/>
      <c r="FZ304" s="188"/>
      <c r="GA304" s="188"/>
      <c r="GB304" s="188"/>
      <c r="GC304" s="188"/>
      <c r="GD304" s="188"/>
      <c r="GE304" s="189"/>
      <c r="GF304" s="195"/>
      <c r="GG304" s="188"/>
      <c r="GH304" s="188"/>
      <c r="GI304" s="188"/>
      <c r="GJ304" s="188"/>
      <c r="GK304" s="188"/>
      <c r="GL304" s="188"/>
      <c r="GM304" s="188"/>
      <c r="GN304" s="188"/>
      <c r="GO304" s="188"/>
      <c r="GP304" s="188"/>
      <c r="GQ304" s="188"/>
      <c r="GR304" s="188"/>
      <c r="GS304" s="188"/>
      <c r="GT304" s="188"/>
      <c r="GU304" s="188"/>
      <c r="GV304" s="189"/>
      <c r="GW304" s="195"/>
      <c r="GX304" s="188"/>
      <c r="GY304" s="188"/>
      <c r="GZ304" s="188"/>
      <c r="HA304" s="188"/>
      <c r="HB304" s="188"/>
      <c r="HC304" s="188"/>
      <c r="HD304" s="188"/>
      <c r="HE304" s="188"/>
      <c r="HF304" s="188"/>
      <c r="HG304" s="188"/>
      <c r="HH304" s="188"/>
      <c r="HI304" s="188"/>
      <c r="HJ304" s="188"/>
      <c r="HK304" s="188"/>
      <c r="HL304" s="188"/>
      <c r="HM304" s="189"/>
      <c r="HN304" s="195"/>
      <c r="HO304" s="188"/>
      <c r="HP304" s="188"/>
      <c r="HQ304" s="188"/>
      <c r="HR304" s="188"/>
      <c r="HS304" s="188"/>
      <c r="HT304" s="188"/>
      <c r="HU304" s="188"/>
      <c r="HV304" s="188"/>
      <c r="HW304" s="188"/>
      <c r="HX304" s="188"/>
      <c r="HY304" s="188"/>
      <c r="HZ304" s="188"/>
      <c r="IA304" s="188"/>
      <c r="IB304" s="188"/>
      <c r="IC304" s="188"/>
      <c r="ID304" s="189"/>
      <c r="IE304" s="195"/>
      <c r="IF304" s="188"/>
      <c r="IG304" s="188"/>
      <c r="IH304" s="188"/>
      <c r="II304" s="188"/>
      <c r="IJ304" s="188"/>
      <c r="IK304" s="188"/>
      <c r="IL304" s="188"/>
      <c r="IM304" s="188"/>
      <c r="IN304" s="188"/>
      <c r="IO304" s="188"/>
      <c r="IP304" s="188"/>
      <c r="IQ304" s="188"/>
      <c r="IR304" s="188"/>
      <c r="IS304" s="188"/>
      <c r="IT304" s="188"/>
      <c r="IU304" s="189"/>
      <c r="IV304" s="195"/>
      <c r="IW304" s="188"/>
      <c r="IX304" s="188"/>
      <c r="IY304" s="188"/>
      <c r="IZ304" s="188"/>
      <c r="JA304" s="188"/>
      <c r="JB304" s="188"/>
      <c r="JC304" s="188"/>
      <c r="JD304" s="188"/>
      <c r="JE304" s="188"/>
      <c r="JF304" s="188"/>
      <c r="JG304" s="188"/>
      <c r="JH304" s="188"/>
      <c r="JI304" s="188"/>
      <c r="JJ304" s="188"/>
      <c r="JK304" s="188"/>
      <c r="JL304" s="189"/>
      <c r="JM304" s="195"/>
      <c r="JN304" s="188"/>
      <c r="JO304" s="188"/>
      <c r="JP304" s="188"/>
      <c r="JQ304" s="188"/>
      <c r="JR304" s="188"/>
      <c r="JS304" s="188"/>
      <c r="JT304" s="188"/>
      <c r="JU304" s="188"/>
      <c r="JV304" s="188"/>
      <c r="JW304" s="188"/>
      <c r="JX304" s="188"/>
      <c r="JY304" s="188"/>
      <c r="JZ304" s="188"/>
      <c r="KA304" s="188"/>
      <c r="KB304" s="188"/>
      <c r="KC304" s="189"/>
      <c r="KD304" s="195"/>
      <c r="KE304" s="188"/>
      <c r="KF304" s="188"/>
      <c r="KG304" s="188"/>
      <c r="KH304" s="188"/>
      <c r="KI304" s="188"/>
      <c r="KJ304" s="188"/>
      <c r="KK304" s="188"/>
      <c r="KL304" s="188"/>
      <c r="KM304" s="188"/>
      <c r="KN304" s="188"/>
      <c r="KO304" s="188"/>
      <c r="KP304" s="188"/>
      <c r="KQ304" s="188"/>
      <c r="KR304" s="188"/>
      <c r="KS304" s="188"/>
      <c r="KT304" s="189"/>
      <c r="KU304" s="188"/>
    </row>
    <row r="305" ht="15.0" customHeight="1">
      <c r="A305" s="195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9"/>
      <c r="R305" s="195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9"/>
      <c r="AI305" s="195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9"/>
      <c r="AZ305" s="195"/>
      <c r="BA305" s="188"/>
      <c r="BB305" s="188"/>
      <c r="BC305" s="188"/>
      <c r="BD305" s="188"/>
      <c r="BE305" s="188"/>
      <c r="BF305" s="188"/>
      <c r="BG305" s="188"/>
      <c r="BH305" s="188"/>
      <c r="BI305" s="188"/>
      <c r="BJ305" s="188"/>
      <c r="BK305" s="188"/>
      <c r="BL305" s="188"/>
      <c r="BM305" s="188"/>
      <c r="BN305" s="188"/>
      <c r="BO305" s="188"/>
      <c r="BP305" s="189"/>
      <c r="BQ305" s="195"/>
      <c r="BR305" s="188"/>
      <c r="BS305" s="188"/>
      <c r="BT305" s="188"/>
      <c r="BU305" s="188"/>
      <c r="BV305" s="188"/>
      <c r="BW305" s="188"/>
      <c r="BX305" s="188"/>
      <c r="BY305" s="188"/>
      <c r="BZ305" s="188"/>
      <c r="CA305" s="188"/>
      <c r="CB305" s="188"/>
      <c r="CC305" s="188"/>
      <c r="CD305" s="188"/>
      <c r="CE305" s="188"/>
      <c r="CF305" s="188"/>
      <c r="CG305" s="189"/>
      <c r="CH305" s="195"/>
      <c r="CI305" s="188"/>
      <c r="CJ305" s="188"/>
      <c r="CK305" s="188"/>
      <c r="CL305" s="188"/>
      <c r="CM305" s="188"/>
      <c r="CN305" s="188"/>
      <c r="CO305" s="188"/>
      <c r="CP305" s="188"/>
      <c r="CQ305" s="188"/>
      <c r="CR305" s="188"/>
      <c r="CS305" s="188"/>
      <c r="CT305" s="188"/>
      <c r="CU305" s="188"/>
      <c r="CV305" s="188"/>
      <c r="CW305" s="188"/>
      <c r="CX305" s="189"/>
      <c r="CY305" s="195"/>
      <c r="CZ305" s="188"/>
      <c r="DA305" s="188"/>
      <c r="DB305" s="188"/>
      <c r="DC305" s="188"/>
      <c r="DD305" s="188"/>
      <c r="DE305" s="188"/>
      <c r="DF305" s="188"/>
      <c r="DG305" s="188"/>
      <c r="DH305" s="188"/>
      <c r="DI305" s="188"/>
      <c r="DJ305" s="188"/>
      <c r="DK305" s="188"/>
      <c r="DL305" s="188"/>
      <c r="DM305" s="188"/>
      <c r="DN305" s="188"/>
      <c r="DO305" s="189"/>
      <c r="DP305" s="195"/>
      <c r="DQ305" s="188"/>
      <c r="DR305" s="188"/>
      <c r="DS305" s="188"/>
      <c r="DT305" s="188"/>
      <c r="DU305" s="188"/>
      <c r="DV305" s="188"/>
      <c r="DW305" s="188"/>
      <c r="DX305" s="188"/>
      <c r="DY305" s="188"/>
      <c r="DZ305" s="188"/>
      <c r="EA305" s="188"/>
      <c r="EB305" s="188"/>
      <c r="EC305" s="188"/>
      <c r="ED305" s="188"/>
      <c r="EE305" s="188"/>
      <c r="EF305" s="189"/>
      <c r="EG305" s="195"/>
      <c r="EH305" s="188"/>
      <c r="EI305" s="188"/>
      <c r="EJ305" s="188"/>
      <c r="EK305" s="188"/>
      <c r="EL305" s="188"/>
      <c r="EM305" s="188"/>
      <c r="EN305" s="188"/>
      <c r="EO305" s="188"/>
      <c r="EP305" s="188"/>
      <c r="EQ305" s="188"/>
      <c r="ER305" s="188"/>
      <c r="ES305" s="188"/>
      <c r="ET305" s="188"/>
      <c r="EU305" s="188"/>
      <c r="EV305" s="188"/>
      <c r="EW305" s="189"/>
      <c r="EX305" s="195"/>
      <c r="EY305" s="188"/>
      <c r="EZ305" s="188"/>
      <c r="FA305" s="188"/>
      <c r="FB305" s="188"/>
      <c r="FC305" s="188"/>
      <c r="FD305" s="188"/>
      <c r="FE305" s="188"/>
      <c r="FF305" s="188"/>
      <c r="FG305" s="188"/>
      <c r="FH305" s="188"/>
      <c r="FI305" s="188"/>
      <c r="FJ305" s="188"/>
      <c r="FK305" s="188"/>
      <c r="FL305" s="188"/>
      <c r="FM305" s="188"/>
      <c r="FN305" s="189"/>
      <c r="FO305" s="195"/>
      <c r="FP305" s="188"/>
      <c r="FQ305" s="188"/>
      <c r="FR305" s="188"/>
      <c r="FS305" s="188"/>
      <c r="FT305" s="188"/>
      <c r="FU305" s="188"/>
      <c r="FV305" s="188"/>
      <c r="FW305" s="188"/>
      <c r="FX305" s="188"/>
      <c r="FY305" s="188"/>
      <c r="FZ305" s="188"/>
      <c r="GA305" s="188"/>
      <c r="GB305" s="188"/>
      <c r="GC305" s="188"/>
      <c r="GD305" s="188"/>
      <c r="GE305" s="189"/>
      <c r="GF305" s="195"/>
      <c r="GG305" s="188"/>
      <c r="GH305" s="188"/>
      <c r="GI305" s="188"/>
      <c r="GJ305" s="188"/>
      <c r="GK305" s="188"/>
      <c r="GL305" s="188"/>
      <c r="GM305" s="188"/>
      <c r="GN305" s="188"/>
      <c r="GO305" s="188"/>
      <c r="GP305" s="188"/>
      <c r="GQ305" s="188"/>
      <c r="GR305" s="188"/>
      <c r="GS305" s="188"/>
      <c r="GT305" s="188"/>
      <c r="GU305" s="188"/>
      <c r="GV305" s="189"/>
      <c r="GW305" s="195"/>
      <c r="GX305" s="188"/>
      <c r="GY305" s="188"/>
      <c r="GZ305" s="188"/>
      <c r="HA305" s="188"/>
      <c r="HB305" s="188"/>
      <c r="HC305" s="188"/>
      <c r="HD305" s="188"/>
      <c r="HE305" s="188"/>
      <c r="HF305" s="188"/>
      <c r="HG305" s="188"/>
      <c r="HH305" s="188"/>
      <c r="HI305" s="188"/>
      <c r="HJ305" s="188"/>
      <c r="HK305" s="188"/>
      <c r="HL305" s="188"/>
      <c r="HM305" s="189"/>
      <c r="HN305" s="195"/>
      <c r="HO305" s="188"/>
      <c r="HP305" s="188"/>
      <c r="HQ305" s="188"/>
      <c r="HR305" s="188"/>
      <c r="HS305" s="188"/>
      <c r="HT305" s="188"/>
      <c r="HU305" s="188"/>
      <c r="HV305" s="188"/>
      <c r="HW305" s="188"/>
      <c r="HX305" s="188"/>
      <c r="HY305" s="188"/>
      <c r="HZ305" s="188"/>
      <c r="IA305" s="188"/>
      <c r="IB305" s="188"/>
      <c r="IC305" s="188"/>
      <c r="ID305" s="189"/>
      <c r="IE305" s="195"/>
      <c r="IF305" s="188"/>
      <c r="IG305" s="188"/>
      <c r="IH305" s="188"/>
      <c r="II305" s="188"/>
      <c r="IJ305" s="188"/>
      <c r="IK305" s="188"/>
      <c r="IL305" s="188"/>
      <c r="IM305" s="188"/>
      <c r="IN305" s="188"/>
      <c r="IO305" s="188"/>
      <c r="IP305" s="188"/>
      <c r="IQ305" s="188"/>
      <c r="IR305" s="188"/>
      <c r="IS305" s="188"/>
      <c r="IT305" s="188"/>
      <c r="IU305" s="189"/>
      <c r="IV305" s="195"/>
      <c r="IW305" s="188"/>
      <c r="IX305" s="188"/>
      <c r="IY305" s="188"/>
      <c r="IZ305" s="188"/>
      <c r="JA305" s="188"/>
      <c r="JB305" s="188"/>
      <c r="JC305" s="188"/>
      <c r="JD305" s="188"/>
      <c r="JE305" s="188"/>
      <c r="JF305" s="188"/>
      <c r="JG305" s="188"/>
      <c r="JH305" s="188"/>
      <c r="JI305" s="188"/>
      <c r="JJ305" s="188"/>
      <c r="JK305" s="188"/>
      <c r="JL305" s="189"/>
      <c r="JM305" s="195"/>
      <c r="JN305" s="188"/>
      <c r="JO305" s="188"/>
      <c r="JP305" s="188"/>
      <c r="JQ305" s="188"/>
      <c r="JR305" s="188"/>
      <c r="JS305" s="188"/>
      <c r="JT305" s="188"/>
      <c r="JU305" s="188"/>
      <c r="JV305" s="188"/>
      <c r="JW305" s="188"/>
      <c r="JX305" s="188"/>
      <c r="JY305" s="188"/>
      <c r="JZ305" s="188"/>
      <c r="KA305" s="188"/>
      <c r="KB305" s="188"/>
      <c r="KC305" s="189"/>
      <c r="KD305" s="195"/>
      <c r="KE305" s="188"/>
      <c r="KF305" s="188"/>
      <c r="KG305" s="188"/>
      <c r="KH305" s="188"/>
      <c r="KI305" s="188"/>
      <c r="KJ305" s="188"/>
      <c r="KK305" s="188"/>
      <c r="KL305" s="188"/>
      <c r="KM305" s="188"/>
      <c r="KN305" s="188"/>
      <c r="KO305" s="188"/>
      <c r="KP305" s="188"/>
      <c r="KQ305" s="188"/>
      <c r="KR305" s="188"/>
      <c r="KS305" s="188"/>
      <c r="KT305" s="189"/>
      <c r="KU305" s="188"/>
    </row>
    <row r="306" ht="15.0" customHeight="1">
      <c r="A306" s="195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9"/>
      <c r="R306" s="195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9"/>
      <c r="AI306" s="195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9"/>
      <c r="AZ306" s="195"/>
      <c r="BA306" s="188"/>
      <c r="BB306" s="188"/>
      <c r="BC306" s="188"/>
      <c r="BD306" s="188"/>
      <c r="BE306" s="188"/>
      <c r="BF306" s="188"/>
      <c r="BG306" s="188"/>
      <c r="BH306" s="188"/>
      <c r="BI306" s="188"/>
      <c r="BJ306" s="188"/>
      <c r="BK306" s="188"/>
      <c r="BL306" s="188"/>
      <c r="BM306" s="188"/>
      <c r="BN306" s="188"/>
      <c r="BO306" s="188"/>
      <c r="BP306" s="189"/>
      <c r="BQ306" s="195"/>
      <c r="BR306" s="188"/>
      <c r="BS306" s="188"/>
      <c r="BT306" s="188"/>
      <c r="BU306" s="188"/>
      <c r="BV306" s="188"/>
      <c r="BW306" s="188"/>
      <c r="BX306" s="188"/>
      <c r="BY306" s="188"/>
      <c r="BZ306" s="188"/>
      <c r="CA306" s="188"/>
      <c r="CB306" s="188"/>
      <c r="CC306" s="188"/>
      <c r="CD306" s="188"/>
      <c r="CE306" s="188"/>
      <c r="CF306" s="188"/>
      <c r="CG306" s="189"/>
      <c r="CH306" s="195"/>
      <c r="CI306" s="188"/>
      <c r="CJ306" s="188"/>
      <c r="CK306" s="188"/>
      <c r="CL306" s="188"/>
      <c r="CM306" s="188"/>
      <c r="CN306" s="188"/>
      <c r="CO306" s="188"/>
      <c r="CP306" s="188"/>
      <c r="CQ306" s="188"/>
      <c r="CR306" s="188"/>
      <c r="CS306" s="188"/>
      <c r="CT306" s="188"/>
      <c r="CU306" s="188"/>
      <c r="CV306" s="188"/>
      <c r="CW306" s="188"/>
      <c r="CX306" s="189"/>
      <c r="CY306" s="195"/>
      <c r="CZ306" s="188"/>
      <c r="DA306" s="188"/>
      <c r="DB306" s="188"/>
      <c r="DC306" s="188"/>
      <c r="DD306" s="188"/>
      <c r="DE306" s="188"/>
      <c r="DF306" s="188"/>
      <c r="DG306" s="188"/>
      <c r="DH306" s="188"/>
      <c r="DI306" s="188"/>
      <c r="DJ306" s="188"/>
      <c r="DK306" s="188"/>
      <c r="DL306" s="188"/>
      <c r="DM306" s="188"/>
      <c r="DN306" s="188"/>
      <c r="DO306" s="189"/>
      <c r="DP306" s="195"/>
      <c r="DQ306" s="188"/>
      <c r="DR306" s="188"/>
      <c r="DS306" s="188"/>
      <c r="DT306" s="188"/>
      <c r="DU306" s="188"/>
      <c r="DV306" s="188"/>
      <c r="DW306" s="188"/>
      <c r="DX306" s="188"/>
      <c r="DY306" s="188"/>
      <c r="DZ306" s="188"/>
      <c r="EA306" s="188"/>
      <c r="EB306" s="188"/>
      <c r="EC306" s="188"/>
      <c r="ED306" s="188"/>
      <c r="EE306" s="188"/>
      <c r="EF306" s="189"/>
      <c r="EG306" s="195"/>
      <c r="EH306" s="188"/>
      <c r="EI306" s="188"/>
      <c r="EJ306" s="188"/>
      <c r="EK306" s="188"/>
      <c r="EL306" s="188"/>
      <c r="EM306" s="188"/>
      <c r="EN306" s="188"/>
      <c r="EO306" s="188"/>
      <c r="EP306" s="188"/>
      <c r="EQ306" s="188"/>
      <c r="ER306" s="188"/>
      <c r="ES306" s="188"/>
      <c r="ET306" s="188"/>
      <c r="EU306" s="188"/>
      <c r="EV306" s="188"/>
      <c r="EW306" s="189"/>
      <c r="EX306" s="195"/>
      <c r="EY306" s="188"/>
      <c r="EZ306" s="188"/>
      <c r="FA306" s="188"/>
      <c r="FB306" s="188"/>
      <c r="FC306" s="188"/>
      <c r="FD306" s="188"/>
      <c r="FE306" s="188"/>
      <c r="FF306" s="188"/>
      <c r="FG306" s="188"/>
      <c r="FH306" s="188"/>
      <c r="FI306" s="188"/>
      <c r="FJ306" s="188"/>
      <c r="FK306" s="188"/>
      <c r="FL306" s="188"/>
      <c r="FM306" s="188"/>
      <c r="FN306" s="189"/>
      <c r="FO306" s="195"/>
      <c r="FP306" s="188"/>
      <c r="FQ306" s="188"/>
      <c r="FR306" s="188"/>
      <c r="FS306" s="188"/>
      <c r="FT306" s="188"/>
      <c r="FU306" s="188"/>
      <c r="FV306" s="188"/>
      <c r="FW306" s="188"/>
      <c r="FX306" s="188"/>
      <c r="FY306" s="188"/>
      <c r="FZ306" s="188"/>
      <c r="GA306" s="188"/>
      <c r="GB306" s="188"/>
      <c r="GC306" s="188"/>
      <c r="GD306" s="188"/>
      <c r="GE306" s="189"/>
      <c r="GF306" s="195"/>
      <c r="GG306" s="188"/>
      <c r="GH306" s="188"/>
      <c r="GI306" s="188"/>
      <c r="GJ306" s="188"/>
      <c r="GK306" s="188"/>
      <c r="GL306" s="188"/>
      <c r="GM306" s="188"/>
      <c r="GN306" s="188"/>
      <c r="GO306" s="188"/>
      <c r="GP306" s="188"/>
      <c r="GQ306" s="188"/>
      <c r="GR306" s="188"/>
      <c r="GS306" s="188"/>
      <c r="GT306" s="188"/>
      <c r="GU306" s="188"/>
      <c r="GV306" s="189"/>
      <c r="GW306" s="195"/>
      <c r="GX306" s="188"/>
      <c r="GY306" s="188"/>
      <c r="GZ306" s="188"/>
      <c r="HA306" s="188"/>
      <c r="HB306" s="188"/>
      <c r="HC306" s="188"/>
      <c r="HD306" s="188"/>
      <c r="HE306" s="188"/>
      <c r="HF306" s="188"/>
      <c r="HG306" s="188"/>
      <c r="HH306" s="188"/>
      <c r="HI306" s="188"/>
      <c r="HJ306" s="188"/>
      <c r="HK306" s="188"/>
      <c r="HL306" s="188"/>
      <c r="HM306" s="189"/>
      <c r="HN306" s="195"/>
      <c r="HO306" s="188"/>
      <c r="HP306" s="188"/>
      <c r="HQ306" s="188"/>
      <c r="HR306" s="188"/>
      <c r="HS306" s="188"/>
      <c r="HT306" s="188"/>
      <c r="HU306" s="188"/>
      <c r="HV306" s="188"/>
      <c r="HW306" s="188"/>
      <c r="HX306" s="188"/>
      <c r="HY306" s="188"/>
      <c r="HZ306" s="188"/>
      <c r="IA306" s="188"/>
      <c r="IB306" s="188"/>
      <c r="IC306" s="188"/>
      <c r="ID306" s="189"/>
      <c r="IE306" s="195"/>
      <c r="IF306" s="188"/>
      <c r="IG306" s="188"/>
      <c r="IH306" s="188"/>
      <c r="II306" s="188"/>
      <c r="IJ306" s="188"/>
      <c r="IK306" s="188"/>
      <c r="IL306" s="188"/>
      <c r="IM306" s="188"/>
      <c r="IN306" s="188"/>
      <c r="IO306" s="188"/>
      <c r="IP306" s="188"/>
      <c r="IQ306" s="188"/>
      <c r="IR306" s="188"/>
      <c r="IS306" s="188"/>
      <c r="IT306" s="188"/>
      <c r="IU306" s="189"/>
      <c r="IV306" s="195"/>
      <c r="IW306" s="188"/>
      <c r="IX306" s="188"/>
      <c r="IY306" s="188"/>
      <c r="IZ306" s="188"/>
      <c r="JA306" s="188"/>
      <c r="JB306" s="188"/>
      <c r="JC306" s="188"/>
      <c r="JD306" s="188"/>
      <c r="JE306" s="188"/>
      <c r="JF306" s="188"/>
      <c r="JG306" s="188"/>
      <c r="JH306" s="188"/>
      <c r="JI306" s="188"/>
      <c r="JJ306" s="188"/>
      <c r="JK306" s="188"/>
      <c r="JL306" s="189"/>
      <c r="JM306" s="195"/>
      <c r="JN306" s="188"/>
      <c r="JO306" s="188"/>
      <c r="JP306" s="188"/>
      <c r="JQ306" s="188"/>
      <c r="JR306" s="188"/>
      <c r="JS306" s="188"/>
      <c r="JT306" s="188"/>
      <c r="JU306" s="188"/>
      <c r="JV306" s="188"/>
      <c r="JW306" s="188"/>
      <c r="JX306" s="188"/>
      <c r="JY306" s="188"/>
      <c r="JZ306" s="188"/>
      <c r="KA306" s="188"/>
      <c r="KB306" s="188"/>
      <c r="KC306" s="189"/>
      <c r="KD306" s="195"/>
      <c r="KE306" s="188"/>
      <c r="KF306" s="188"/>
      <c r="KG306" s="188"/>
      <c r="KH306" s="188"/>
      <c r="KI306" s="188"/>
      <c r="KJ306" s="188"/>
      <c r="KK306" s="188"/>
      <c r="KL306" s="188"/>
      <c r="KM306" s="188"/>
      <c r="KN306" s="188"/>
      <c r="KO306" s="188"/>
      <c r="KP306" s="188"/>
      <c r="KQ306" s="188"/>
      <c r="KR306" s="188"/>
      <c r="KS306" s="188"/>
      <c r="KT306" s="189"/>
      <c r="KU306" s="188"/>
    </row>
    <row r="307" ht="15.0" customHeight="1">
      <c r="A307" s="415"/>
      <c r="B307" s="416" t="s">
        <v>99</v>
      </c>
      <c r="C307" s="416" t="str">
        <f t="shared" ref="C307:C311" si="3114">C206</f>
        <v>: Provinsi Sulawesi Tenggara</v>
      </c>
      <c r="D307" s="416"/>
      <c r="E307" s="416"/>
      <c r="F307" s="416"/>
      <c r="G307" s="416" t="s">
        <v>101</v>
      </c>
      <c r="H307" s="416"/>
      <c r="I307" s="417"/>
      <c r="J307" s="418"/>
      <c r="K307" s="418"/>
      <c r="L307" s="418"/>
      <c r="M307" s="418"/>
      <c r="N307" s="418"/>
      <c r="O307" s="418"/>
      <c r="P307" s="201" t="s">
        <v>208</v>
      </c>
      <c r="Q307" s="419"/>
      <c r="R307" s="415"/>
      <c r="S307" s="416" t="s">
        <v>99</v>
      </c>
      <c r="T307" s="416" t="str">
        <f t="shared" ref="T307:T311" si="3115">T206</f>
        <v>: Provinsi Sulawesi Tenggara</v>
      </c>
      <c r="U307" s="416"/>
      <c r="V307" s="416"/>
      <c r="W307" s="416"/>
      <c r="X307" s="416" t="s">
        <v>101</v>
      </c>
      <c r="Y307" s="416"/>
      <c r="Z307" s="417"/>
      <c r="AA307" s="418"/>
      <c r="AB307" s="418"/>
      <c r="AC307" s="418"/>
      <c r="AD307" s="418"/>
      <c r="AE307" s="418"/>
      <c r="AF307" s="418"/>
      <c r="AG307" s="201" t="s">
        <v>208</v>
      </c>
      <c r="AH307" s="419"/>
      <c r="AI307" s="415"/>
      <c r="AJ307" s="416" t="s">
        <v>99</v>
      </c>
      <c r="AK307" s="416" t="str">
        <f t="shared" ref="AK307:AK311" si="3116">AK206</f>
        <v>: Provinsi Sulawesi Tenggara</v>
      </c>
      <c r="AL307" s="416"/>
      <c r="AM307" s="416"/>
      <c r="AN307" s="416"/>
      <c r="AO307" s="416" t="s">
        <v>101</v>
      </c>
      <c r="AP307" s="416"/>
      <c r="AQ307" s="417"/>
      <c r="AR307" s="418"/>
      <c r="AS307" s="418"/>
      <c r="AT307" s="418"/>
      <c r="AU307" s="418"/>
      <c r="AV307" s="418"/>
      <c r="AW307" s="418"/>
      <c r="AX307" s="201" t="s">
        <v>208</v>
      </c>
      <c r="AY307" s="419"/>
      <c r="AZ307" s="415"/>
      <c r="BA307" s="416" t="s">
        <v>99</v>
      </c>
      <c r="BB307" s="416" t="str">
        <f t="shared" ref="BB307:BB311" si="3117">BB206</f>
        <v>: Provinsi Sulawesi Tenggara</v>
      </c>
      <c r="BC307" s="416"/>
      <c r="BD307" s="416"/>
      <c r="BE307" s="416"/>
      <c r="BF307" s="416" t="s">
        <v>101</v>
      </c>
      <c r="BG307" s="416"/>
      <c r="BH307" s="417"/>
      <c r="BI307" s="418"/>
      <c r="BJ307" s="418"/>
      <c r="BK307" s="418"/>
      <c r="BL307" s="418"/>
      <c r="BM307" s="418"/>
      <c r="BN307" s="418"/>
      <c r="BO307" s="201" t="s">
        <v>208</v>
      </c>
      <c r="BP307" s="419"/>
      <c r="BQ307" s="415"/>
      <c r="BR307" s="416" t="s">
        <v>99</v>
      </c>
      <c r="BS307" s="416" t="str">
        <f t="shared" ref="BS307:BS311" si="3118">BS206</f>
        <v>: Provinsi Sulawesi Tenggara</v>
      </c>
      <c r="BT307" s="416"/>
      <c r="BU307" s="416"/>
      <c r="BV307" s="416"/>
      <c r="BW307" s="416" t="s">
        <v>101</v>
      </c>
      <c r="BX307" s="416"/>
      <c r="BY307" s="417"/>
      <c r="BZ307" s="418"/>
      <c r="CA307" s="418"/>
      <c r="CB307" s="418"/>
      <c r="CC307" s="418"/>
      <c r="CD307" s="418"/>
      <c r="CE307" s="418"/>
      <c r="CF307" s="201" t="s">
        <v>208</v>
      </c>
      <c r="CG307" s="419"/>
      <c r="CH307" s="415"/>
      <c r="CI307" s="416" t="s">
        <v>99</v>
      </c>
      <c r="CJ307" s="416" t="str">
        <f t="shared" ref="CJ307:CJ311" si="3119">CJ206</f>
        <v>: Provinsi Sulawesi Tenggara</v>
      </c>
      <c r="CK307" s="416"/>
      <c r="CL307" s="416"/>
      <c r="CM307" s="416"/>
      <c r="CN307" s="416" t="s">
        <v>101</v>
      </c>
      <c r="CO307" s="416"/>
      <c r="CP307" s="417"/>
      <c r="CQ307" s="418"/>
      <c r="CR307" s="418"/>
      <c r="CS307" s="418"/>
      <c r="CT307" s="418"/>
      <c r="CU307" s="418"/>
      <c r="CV307" s="418"/>
      <c r="CW307" s="201" t="s">
        <v>208</v>
      </c>
      <c r="CX307" s="419"/>
      <c r="CY307" s="415"/>
      <c r="CZ307" s="416" t="s">
        <v>99</v>
      </c>
      <c r="DA307" s="416" t="str">
        <f t="shared" ref="DA307:DA311" si="3120">DA206</f>
        <v>: Provinsi Sulawesi Tenggara</v>
      </c>
      <c r="DB307" s="416"/>
      <c r="DC307" s="416"/>
      <c r="DD307" s="416"/>
      <c r="DE307" s="416" t="s">
        <v>101</v>
      </c>
      <c r="DF307" s="416"/>
      <c r="DG307" s="417"/>
      <c r="DH307" s="418"/>
      <c r="DI307" s="418"/>
      <c r="DJ307" s="418"/>
      <c r="DK307" s="418"/>
      <c r="DL307" s="418"/>
      <c r="DM307" s="418"/>
      <c r="DN307" s="201" t="s">
        <v>208</v>
      </c>
      <c r="DO307" s="419"/>
      <c r="DP307" s="415"/>
      <c r="DQ307" s="416" t="s">
        <v>99</v>
      </c>
      <c r="DR307" s="416" t="str">
        <f t="shared" ref="DR307:DR311" si="3121">DR206</f>
        <v>: Provinsi Sulawesi Tenggara</v>
      </c>
      <c r="DS307" s="416"/>
      <c r="DT307" s="416"/>
      <c r="DU307" s="416"/>
      <c r="DV307" s="416" t="s">
        <v>101</v>
      </c>
      <c r="DW307" s="416"/>
      <c r="DX307" s="417"/>
      <c r="DY307" s="418"/>
      <c r="DZ307" s="418"/>
      <c r="EA307" s="418"/>
      <c r="EB307" s="418"/>
      <c r="EC307" s="418"/>
      <c r="ED307" s="418"/>
      <c r="EE307" s="201" t="s">
        <v>208</v>
      </c>
      <c r="EF307" s="419"/>
      <c r="EG307" s="415"/>
      <c r="EH307" s="416" t="s">
        <v>99</v>
      </c>
      <c r="EI307" s="416" t="str">
        <f t="shared" ref="EI307:EI311" si="3122">EI206</f>
        <v>: Provinsi Sulawesi Tenggara</v>
      </c>
      <c r="EJ307" s="416"/>
      <c r="EK307" s="416"/>
      <c r="EL307" s="416"/>
      <c r="EM307" s="416" t="s">
        <v>101</v>
      </c>
      <c r="EN307" s="416"/>
      <c r="EO307" s="417"/>
      <c r="EP307" s="418"/>
      <c r="EQ307" s="418"/>
      <c r="ER307" s="418"/>
      <c r="ES307" s="418"/>
      <c r="ET307" s="418"/>
      <c r="EU307" s="418"/>
      <c r="EV307" s="201" t="s">
        <v>208</v>
      </c>
      <c r="EW307" s="419"/>
      <c r="EX307" s="415"/>
      <c r="EY307" s="416" t="s">
        <v>99</v>
      </c>
      <c r="EZ307" s="416" t="str">
        <f t="shared" ref="EZ307:EZ311" si="3123">EZ206</f>
        <v>: Provinsi Sulawesi Tenggara</v>
      </c>
      <c r="FA307" s="416"/>
      <c r="FB307" s="416"/>
      <c r="FC307" s="416"/>
      <c r="FD307" s="416" t="s">
        <v>101</v>
      </c>
      <c r="FE307" s="416"/>
      <c r="FF307" s="417"/>
      <c r="FG307" s="418"/>
      <c r="FH307" s="418"/>
      <c r="FI307" s="418"/>
      <c r="FJ307" s="418"/>
      <c r="FK307" s="418"/>
      <c r="FL307" s="418"/>
      <c r="FM307" s="201" t="s">
        <v>208</v>
      </c>
      <c r="FN307" s="419"/>
      <c r="FO307" s="415"/>
      <c r="FP307" s="416" t="s">
        <v>99</v>
      </c>
      <c r="FQ307" s="416" t="str">
        <f t="shared" ref="FQ307:FQ311" si="3124">FQ206</f>
        <v>: Provinsi Sulawesi Tenggara</v>
      </c>
      <c r="FR307" s="416"/>
      <c r="FS307" s="416"/>
      <c r="FT307" s="416"/>
      <c r="FU307" s="416" t="s">
        <v>101</v>
      </c>
      <c r="FV307" s="416"/>
      <c r="FW307" s="417"/>
      <c r="FX307" s="418"/>
      <c r="FY307" s="418"/>
      <c r="FZ307" s="418"/>
      <c r="GA307" s="418"/>
      <c r="GB307" s="418"/>
      <c r="GC307" s="418"/>
      <c r="GD307" s="201" t="s">
        <v>208</v>
      </c>
      <c r="GE307" s="419"/>
      <c r="GF307" s="415"/>
      <c r="GG307" s="416" t="s">
        <v>99</v>
      </c>
      <c r="GH307" s="416" t="str">
        <f t="shared" ref="GH307:GH311" si="3125">GH206</f>
        <v>: Provinsi Sulawesi Tenggara</v>
      </c>
      <c r="GI307" s="416"/>
      <c r="GJ307" s="416"/>
      <c r="GK307" s="416"/>
      <c r="GL307" s="416" t="s">
        <v>101</v>
      </c>
      <c r="GM307" s="416"/>
      <c r="GN307" s="417"/>
      <c r="GO307" s="418"/>
      <c r="GP307" s="418"/>
      <c r="GQ307" s="418"/>
      <c r="GR307" s="418"/>
      <c r="GS307" s="418"/>
      <c r="GT307" s="418"/>
      <c r="GU307" s="201" t="s">
        <v>208</v>
      </c>
      <c r="GV307" s="419"/>
      <c r="GW307" s="415"/>
      <c r="GX307" s="416" t="s">
        <v>99</v>
      </c>
      <c r="GY307" s="416" t="str">
        <f t="shared" ref="GY307:GY311" si="3126">GY206</f>
        <v>: Provinsi Sulawesi Tenggara</v>
      </c>
      <c r="GZ307" s="416"/>
      <c r="HA307" s="416"/>
      <c r="HB307" s="416"/>
      <c r="HC307" s="416" t="s">
        <v>101</v>
      </c>
      <c r="HD307" s="416"/>
      <c r="HE307" s="417"/>
      <c r="HF307" s="418"/>
      <c r="HG307" s="418"/>
      <c r="HH307" s="418"/>
      <c r="HI307" s="418"/>
      <c r="HJ307" s="418"/>
      <c r="HK307" s="418"/>
      <c r="HL307" s="201" t="s">
        <v>208</v>
      </c>
      <c r="HM307" s="419"/>
      <c r="HN307" s="415"/>
      <c r="HO307" s="416" t="s">
        <v>99</v>
      </c>
      <c r="HP307" s="416" t="str">
        <f t="shared" ref="HP307:HP311" si="3127">HP206</f>
        <v>: Provinsi Sulawesi Tenggara</v>
      </c>
      <c r="HQ307" s="416"/>
      <c r="HR307" s="416"/>
      <c r="HS307" s="416"/>
      <c r="HT307" s="416" t="s">
        <v>101</v>
      </c>
      <c r="HU307" s="416"/>
      <c r="HV307" s="417"/>
      <c r="HW307" s="418"/>
      <c r="HX307" s="418"/>
      <c r="HY307" s="418"/>
      <c r="HZ307" s="418"/>
      <c r="IA307" s="418"/>
      <c r="IB307" s="418"/>
      <c r="IC307" s="201" t="s">
        <v>208</v>
      </c>
      <c r="ID307" s="419"/>
      <c r="IE307" s="415"/>
      <c r="IF307" s="416" t="s">
        <v>99</v>
      </c>
      <c r="IG307" s="416" t="str">
        <f t="shared" ref="IG307:IG311" si="3128">IG206</f>
        <v>: Provinsi Sulawesi Tenggara</v>
      </c>
      <c r="IH307" s="416"/>
      <c r="II307" s="416"/>
      <c r="IJ307" s="416"/>
      <c r="IK307" s="416" t="s">
        <v>101</v>
      </c>
      <c r="IL307" s="416"/>
      <c r="IM307" s="417"/>
      <c r="IN307" s="418"/>
      <c r="IO307" s="418"/>
      <c r="IP307" s="418"/>
      <c r="IQ307" s="418"/>
      <c r="IR307" s="418"/>
      <c r="IS307" s="418"/>
      <c r="IT307" s="201" t="s">
        <v>208</v>
      </c>
      <c r="IU307" s="419"/>
      <c r="IV307" s="415"/>
      <c r="IW307" s="416" t="s">
        <v>99</v>
      </c>
      <c r="IX307" s="416" t="str">
        <f t="shared" ref="IX307:IX311" si="3129">IX206</f>
        <v>: Provinsi Sulawesi Tenggara</v>
      </c>
      <c r="IY307" s="416"/>
      <c r="IZ307" s="416"/>
      <c r="JA307" s="416"/>
      <c r="JB307" s="416" t="s">
        <v>101</v>
      </c>
      <c r="JC307" s="416"/>
      <c r="JD307" s="417"/>
      <c r="JE307" s="418"/>
      <c r="JF307" s="418"/>
      <c r="JG307" s="418"/>
      <c r="JH307" s="418"/>
      <c r="JI307" s="418"/>
      <c r="JJ307" s="418"/>
      <c r="JK307" s="201" t="s">
        <v>208</v>
      </c>
      <c r="JL307" s="420"/>
      <c r="JM307" s="415"/>
      <c r="JN307" s="416" t="s">
        <v>99</v>
      </c>
      <c r="JO307" s="416" t="str">
        <f t="shared" ref="JO307:JO311" si="3130">JO206</f>
        <v>: Provinsi Sulawesi Tenggara</v>
      </c>
      <c r="JP307" s="416"/>
      <c r="JQ307" s="416"/>
      <c r="JR307" s="416"/>
      <c r="JS307" s="416" t="s">
        <v>101</v>
      </c>
      <c r="JT307" s="416"/>
      <c r="JU307" s="417"/>
      <c r="JV307" s="418"/>
      <c r="JW307" s="418"/>
      <c r="JX307" s="418"/>
      <c r="JY307" s="418"/>
      <c r="JZ307" s="418"/>
      <c r="KA307" s="418"/>
      <c r="KB307" s="201" t="s">
        <v>208</v>
      </c>
      <c r="KC307" s="420"/>
      <c r="KD307" s="415"/>
      <c r="KE307" s="416" t="s">
        <v>99</v>
      </c>
      <c r="KF307" s="416" t="str">
        <f t="shared" ref="KF307:KF311" si="3131">KF206</f>
        <v>: Provinsi Sulawesi Tenggara</v>
      </c>
      <c r="KG307" s="416"/>
      <c r="KH307" s="416"/>
      <c r="KI307" s="416"/>
      <c r="KJ307" s="416" t="s">
        <v>101</v>
      </c>
      <c r="KK307" s="416"/>
      <c r="KL307" s="417"/>
      <c r="KM307" s="418"/>
      <c r="KN307" s="418"/>
      <c r="KO307" s="418"/>
      <c r="KP307" s="418"/>
      <c r="KQ307" s="418"/>
      <c r="KR307" s="418"/>
      <c r="KS307" s="201" t="s">
        <v>208</v>
      </c>
      <c r="KT307" s="420"/>
      <c r="KU307" s="418"/>
    </row>
    <row r="308" ht="15.0" customHeight="1">
      <c r="A308" s="421"/>
      <c r="B308" s="422" t="s">
        <v>103</v>
      </c>
      <c r="C308" s="422" t="str">
        <f t="shared" si="3114"/>
        <v>: Pertanian, Kehutanan, dan Perikanan   </v>
      </c>
      <c r="D308" s="422"/>
      <c r="E308" s="422"/>
      <c r="F308" s="422"/>
      <c r="G308" s="422" t="s">
        <v>105</v>
      </c>
      <c r="H308" s="422"/>
      <c r="I308" s="423"/>
      <c r="J308" s="418"/>
      <c r="K308" s="418"/>
      <c r="L308" s="418"/>
      <c r="M308" s="418"/>
      <c r="N308" s="418"/>
      <c r="O308" s="418"/>
      <c r="P308" s="46"/>
      <c r="Q308" s="419"/>
      <c r="R308" s="421"/>
      <c r="S308" s="422" t="s">
        <v>103</v>
      </c>
      <c r="T308" s="422" t="str">
        <f t="shared" si="3115"/>
        <v>: Pertanian, Kehutanan, dan Perikanan   </v>
      </c>
      <c r="U308" s="422"/>
      <c r="V308" s="422"/>
      <c r="W308" s="422"/>
      <c r="X308" s="422" t="s">
        <v>105</v>
      </c>
      <c r="Y308" s="422"/>
      <c r="Z308" s="423"/>
      <c r="AA308" s="418"/>
      <c r="AB308" s="418"/>
      <c r="AC308" s="418"/>
      <c r="AD308" s="418"/>
      <c r="AE308" s="418"/>
      <c r="AF308" s="418"/>
      <c r="AG308" s="46"/>
      <c r="AH308" s="419"/>
      <c r="AI308" s="421"/>
      <c r="AJ308" s="422" t="s">
        <v>103</v>
      </c>
      <c r="AK308" s="422" t="str">
        <f t="shared" si="3116"/>
        <v>: Pertanian, Kehutanan, dan Perikanan   </v>
      </c>
      <c r="AL308" s="422"/>
      <c r="AM308" s="422"/>
      <c r="AN308" s="422"/>
      <c r="AO308" s="422" t="s">
        <v>105</v>
      </c>
      <c r="AP308" s="422"/>
      <c r="AQ308" s="423"/>
      <c r="AR308" s="418"/>
      <c r="AS308" s="418"/>
      <c r="AT308" s="418"/>
      <c r="AU308" s="418"/>
      <c r="AV308" s="418"/>
      <c r="AW308" s="418"/>
      <c r="AX308" s="46"/>
      <c r="AY308" s="419"/>
      <c r="AZ308" s="421"/>
      <c r="BA308" s="422" t="s">
        <v>103</v>
      </c>
      <c r="BB308" s="422" t="str">
        <f t="shared" si="3117"/>
        <v>: Pertanian, Kehutanan, dan Perikanan   </v>
      </c>
      <c r="BC308" s="422"/>
      <c r="BD308" s="422"/>
      <c r="BE308" s="422"/>
      <c r="BF308" s="422" t="s">
        <v>105</v>
      </c>
      <c r="BG308" s="422"/>
      <c r="BH308" s="423"/>
      <c r="BI308" s="418"/>
      <c r="BJ308" s="418"/>
      <c r="BK308" s="418"/>
      <c r="BL308" s="418"/>
      <c r="BM308" s="418"/>
      <c r="BN308" s="418"/>
      <c r="BO308" s="46"/>
      <c r="BP308" s="419"/>
      <c r="BQ308" s="421"/>
      <c r="BR308" s="422" t="s">
        <v>103</v>
      </c>
      <c r="BS308" s="422" t="str">
        <f t="shared" si="3118"/>
        <v>: Pertanian, Kehutanan, dan Perikanan   </v>
      </c>
      <c r="BT308" s="422"/>
      <c r="BU308" s="422"/>
      <c r="BV308" s="422"/>
      <c r="BW308" s="422" t="s">
        <v>105</v>
      </c>
      <c r="BX308" s="422"/>
      <c r="BY308" s="423"/>
      <c r="BZ308" s="418"/>
      <c r="CA308" s="418"/>
      <c r="CB308" s="418"/>
      <c r="CC308" s="418"/>
      <c r="CD308" s="418"/>
      <c r="CE308" s="418"/>
      <c r="CF308" s="46"/>
      <c r="CG308" s="419"/>
      <c r="CH308" s="421"/>
      <c r="CI308" s="422" t="s">
        <v>103</v>
      </c>
      <c r="CJ308" s="422" t="str">
        <f t="shared" si="3119"/>
        <v>: Pertanian, Kehutanan, dan Perikanan   </v>
      </c>
      <c r="CK308" s="422"/>
      <c r="CL308" s="422"/>
      <c r="CM308" s="422"/>
      <c r="CN308" s="422" t="s">
        <v>105</v>
      </c>
      <c r="CO308" s="422"/>
      <c r="CP308" s="423"/>
      <c r="CQ308" s="418"/>
      <c r="CR308" s="418"/>
      <c r="CS308" s="418"/>
      <c r="CT308" s="418"/>
      <c r="CU308" s="418"/>
      <c r="CV308" s="418"/>
      <c r="CW308" s="46"/>
      <c r="CX308" s="419"/>
      <c r="CY308" s="421"/>
      <c r="CZ308" s="422" t="s">
        <v>103</v>
      </c>
      <c r="DA308" s="422" t="str">
        <f t="shared" si="3120"/>
        <v>: Pertanian, Kehutanan, dan Perikanan   </v>
      </c>
      <c r="DB308" s="422"/>
      <c r="DC308" s="422"/>
      <c r="DD308" s="422"/>
      <c r="DE308" s="422" t="s">
        <v>105</v>
      </c>
      <c r="DF308" s="422"/>
      <c r="DG308" s="423"/>
      <c r="DH308" s="418"/>
      <c r="DI308" s="418"/>
      <c r="DJ308" s="418"/>
      <c r="DK308" s="418"/>
      <c r="DL308" s="418"/>
      <c r="DM308" s="418"/>
      <c r="DN308" s="46"/>
      <c r="DO308" s="419"/>
      <c r="DP308" s="421"/>
      <c r="DQ308" s="422" t="s">
        <v>103</v>
      </c>
      <c r="DR308" s="422" t="str">
        <f t="shared" si="3121"/>
        <v>: Pertanian, Kehutanan, dan Perikanan   </v>
      </c>
      <c r="DS308" s="422"/>
      <c r="DT308" s="422"/>
      <c r="DU308" s="422"/>
      <c r="DV308" s="422" t="s">
        <v>105</v>
      </c>
      <c r="DW308" s="422"/>
      <c r="DX308" s="423"/>
      <c r="DY308" s="418"/>
      <c r="DZ308" s="418"/>
      <c r="EA308" s="418"/>
      <c r="EB308" s="418"/>
      <c r="EC308" s="418"/>
      <c r="ED308" s="418"/>
      <c r="EE308" s="46"/>
      <c r="EF308" s="419"/>
      <c r="EG308" s="421"/>
      <c r="EH308" s="422" t="s">
        <v>103</v>
      </c>
      <c r="EI308" s="422" t="str">
        <f t="shared" si="3122"/>
        <v>: Pertanian, Kehutanan, dan Perikanan   </v>
      </c>
      <c r="EJ308" s="422"/>
      <c r="EK308" s="422"/>
      <c r="EL308" s="422"/>
      <c r="EM308" s="422" t="s">
        <v>105</v>
      </c>
      <c r="EN308" s="422"/>
      <c r="EO308" s="423"/>
      <c r="EP308" s="418"/>
      <c r="EQ308" s="418"/>
      <c r="ER308" s="418"/>
      <c r="ES308" s="418"/>
      <c r="ET308" s="418"/>
      <c r="EU308" s="418"/>
      <c r="EV308" s="46"/>
      <c r="EW308" s="419"/>
      <c r="EX308" s="421"/>
      <c r="EY308" s="422" t="s">
        <v>103</v>
      </c>
      <c r="EZ308" s="422" t="str">
        <f t="shared" si="3123"/>
        <v>: Pertanian, Kehutanan, dan Perikanan   </v>
      </c>
      <c r="FA308" s="422"/>
      <c r="FB308" s="422"/>
      <c r="FC308" s="422"/>
      <c r="FD308" s="422" t="s">
        <v>105</v>
      </c>
      <c r="FE308" s="422"/>
      <c r="FF308" s="423"/>
      <c r="FG308" s="418"/>
      <c r="FH308" s="418"/>
      <c r="FI308" s="418"/>
      <c r="FJ308" s="418"/>
      <c r="FK308" s="418"/>
      <c r="FL308" s="418"/>
      <c r="FM308" s="46"/>
      <c r="FN308" s="419"/>
      <c r="FO308" s="421"/>
      <c r="FP308" s="422" t="s">
        <v>103</v>
      </c>
      <c r="FQ308" s="422" t="str">
        <f t="shared" si="3124"/>
        <v>: Pertanian, Kehutanan, dan Perikanan   </v>
      </c>
      <c r="FR308" s="422"/>
      <c r="FS308" s="422"/>
      <c r="FT308" s="422"/>
      <c r="FU308" s="422" t="s">
        <v>105</v>
      </c>
      <c r="FV308" s="422"/>
      <c r="FW308" s="423"/>
      <c r="FX308" s="418"/>
      <c r="FY308" s="418"/>
      <c r="FZ308" s="418"/>
      <c r="GA308" s="418"/>
      <c r="GB308" s="418"/>
      <c r="GC308" s="418"/>
      <c r="GD308" s="46"/>
      <c r="GE308" s="419"/>
      <c r="GF308" s="421"/>
      <c r="GG308" s="422" t="s">
        <v>103</v>
      </c>
      <c r="GH308" s="422" t="str">
        <f t="shared" si="3125"/>
        <v>: Pertanian, Kehutanan, dan Perikanan   </v>
      </c>
      <c r="GI308" s="422"/>
      <c r="GJ308" s="422"/>
      <c r="GK308" s="422"/>
      <c r="GL308" s="422" t="s">
        <v>105</v>
      </c>
      <c r="GM308" s="422"/>
      <c r="GN308" s="423"/>
      <c r="GO308" s="418"/>
      <c r="GP308" s="418"/>
      <c r="GQ308" s="418"/>
      <c r="GR308" s="418"/>
      <c r="GS308" s="418"/>
      <c r="GT308" s="418"/>
      <c r="GU308" s="46"/>
      <c r="GV308" s="419"/>
      <c r="GW308" s="421"/>
      <c r="GX308" s="422" t="s">
        <v>103</v>
      </c>
      <c r="GY308" s="422" t="str">
        <f t="shared" si="3126"/>
        <v>: Pertanian, Kehutanan, dan Perikanan   </v>
      </c>
      <c r="GZ308" s="422"/>
      <c r="HA308" s="422"/>
      <c r="HB308" s="422"/>
      <c r="HC308" s="422" t="s">
        <v>105</v>
      </c>
      <c r="HD308" s="422"/>
      <c r="HE308" s="423"/>
      <c r="HF308" s="418"/>
      <c r="HG308" s="418"/>
      <c r="HH308" s="418"/>
      <c r="HI308" s="418"/>
      <c r="HJ308" s="418"/>
      <c r="HK308" s="418"/>
      <c r="HL308" s="46"/>
      <c r="HM308" s="419"/>
      <c r="HN308" s="421"/>
      <c r="HO308" s="422" t="s">
        <v>103</v>
      </c>
      <c r="HP308" s="422" t="str">
        <f t="shared" si="3127"/>
        <v>: Pertanian, Kehutanan, dan Perikanan   </v>
      </c>
      <c r="HQ308" s="422"/>
      <c r="HR308" s="422"/>
      <c r="HS308" s="422"/>
      <c r="HT308" s="422" t="s">
        <v>105</v>
      </c>
      <c r="HU308" s="422"/>
      <c r="HV308" s="423"/>
      <c r="HW308" s="418"/>
      <c r="HX308" s="418"/>
      <c r="HY308" s="418"/>
      <c r="HZ308" s="418"/>
      <c r="IA308" s="418"/>
      <c r="IB308" s="418"/>
      <c r="IC308" s="46"/>
      <c r="ID308" s="419"/>
      <c r="IE308" s="421"/>
      <c r="IF308" s="422" t="s">
        <v>103</v>
      </c>
      <c r="IG308" s="422" t="str">
        <f t="shared" si="3128"/>
        <v>: Pertanian, Kehutanan, dan Perikanan   </v>
      </c>
      <c r="IH308" s="422"/>
      <c r="II308" s="422"/>
      <c r="IJ308" s="422"/>
      <c r="IK308" s="422" t="s">
        <v>105</v>
      </c>
      <c r="IL308" s="422"/>
      <c r="IM308" s="423"/>
      <c r="IN308" s="418"/>
      <c r="IO308" s="418"/>
      <c r="IP308" s="418"/>
      <c r="IQ308" s="418"/>
      <c r="IR308" s="418"/>
      <c r="IS308" s="418"/>
      <c r="IT308" s="46"/>
      <c r="IU308" s="419"/>
      <c r="IV308" s="421"/>
      <c r="IW308" s="422" t="s">
        <v>103</v>
      </c>
      <c r="IX308" s="422" t="str">
        <f t="shared" si="3129"/>
        <v>: Pertanian, Kehutanan, dan Perikanan   </v>
      </c>
      <c r="IY308" s="422"/>
      <c r="IZ308" s="422"/>
      <c r="JA308" s="422"/>
      <c r="JB308" s="422" t="s">
        <v>105</v>
      </c>
      <c r="JC308" s="422"/>
      <c r="JD308" s="423"/>
      <c r="JE308" s="418"/>
      <c r="JF308" s="418"/>
      <c r="JG308" s="418"/>
      <c r="JH308" s="418"/>
      <c r="JI308" s="418"/>
      <c r="JJ308" s="418"/>
      <c r="JK308" s="46"/>
      <c r="JL308" s="420"/>
      <c r="JM308" s="421"/>
      <c r="JN308" s="422" t="s">
        <v>103</v>
      </c>
      <c r="JO308" s="422" t="str">
        <f t="shared" si="3130"/>
        <v>: Pertanian, Kehutanan, dan Perikanan   </v>
      </c>
      <c r="JP308" s="422"/>
      <c r="JQ308" s="422"/>
      <c r="JR308" s="422"/>
      <c r="JS308" s="422" t="s">
        <v>105</v>
      </c>
      <c r="JT308" s="422"/>
      <c r="JU308" s="423"/>
      <c r="JV308" s="418"/>
      <c r="JW308" s="418"/>
      <c r="JX308" s="418"/>
      <c r="JY308" s="418"/>
      <c r="JZ308" s="418"/>
      <c r="KA308" s="418"/>
      <c r="KB308" s="46"/>
      <c r="KC308" s="420"/>
      <c r="KD308" s="421"/>
      <c r="KE308" s="422" t="s">
        <v>103</v>
      </c>
      <c r="KF308" s="422" t="str">
        <f t="shared" si="3131"/>
        <v>: Pertanian, Kehutanan, dan Perikanan   </v>
      </c>
      <c r="KG308" s="422"/>
      <c r="KH308" s="422"/>
      <c r="KI308" s="422"/>
      <c r="KJ308" s="422" t="s">
        <v>105</v>
      </c>
      <c r="KK308" s="422"/>
      <c r="KL308" s="423"/>
      <c r="KM308" s="418"/>
      <c r="KN308" s="418"/>
      <c r="KO308" s="418"/>
      <c r="KP308" s="418"/>
      <c r="KQ308" s="418"/>
      <c r="KR308" s="418"/>
      <c r="KS308" s="46"/>
      <c r="KT308" s="420"/>
      <c r="KU308" s="418"/>
    </row>
    <row r="309" ht="15.0" customHeight="1">
      <c r="A309" s="421"/>
      <c r="B309" s="422" t="s">
        <v>106</v>
      </c>
      <c r="C309" s="422" t="str">
        <f t="shared" si="3114"/>
        <v>: Pertanian, Peternakan, Perburuan dan Jasa Pertanian</v>
      </c>
      <c r="D309" s="422"/>
      <c r="E309" s="422"/>
      <c r="F309" s="422"/>
      <c r="G309" s="424" t="s">
        <v>209</v>
      </c>
      <c r="H309" s="422"/>
      <c r="I309" s="423"/>
      <c r="J309" s="418"/>
      <c r="K309" s="418"/>
      <c r="L309" s="418"/>
      <c r="M309" s="418"/>
      <c r="N309" s="418"/>
      <c r="O309" s="418"/>
      <c r="P309" s="208" t="str">
        <f>"III/"&amp;P$6</f>
        <v>III/2010</v>
      </c>
      <c r="Q309" s="419"/>
      <c r="R309" s="421"/>
      <c r="S309" s="422" t="s">
        <v>106</v>
      </c>
      <c r="T309" s="422" t="str">
        <f t="shared" si="3115"/>
        <v>: Pertanian, Peternakan, Perburuan dan Jasa Pertanian</v>
      </c>
      <c r="U309" s="422"/>
      <c r="V309" s="422"/>
      <c r="W309" s="422"/>
      <c r="X309" s="424" t="s">
        <v>209</v>
      </c>
      <c r="Y309" s="422"/>
      <c r="Z309" s="423"/>
      <c r="AA309" s="418"/>
      <c r="AB309" s="418"/>
      <c r="AC309" s="418"/>
      <c r="AD309" s="418"/>
      <c r="AE309" s="418"/>
      <c r="AF309" s="418"/>
      <c r="AG309" s="208" t="str">
        <f>"III/"&amp;AG$6</f>
        <v>III/2011</v>
      </c>
      <c r="AH309" s="419"/>
      <c r="AI309" s="421"/>
      <c r="AJ309" s="422" t="s">
        <v>106</v>
      </c>
      <c r="AK309" s="422" t="str">
        <f t="shared" si="3116"/>
        <v>: Pertanian, Peternakan, Perburuan dan Jasa Pertanian</v>
      </c>
      <c r="AL309" s="422"/>
      <c r="AM309" s="422"/>
      <c r="AN309" s="422"/>
      <c r="AO309" s="424" t="s">
        <v>209</v>
      </c>
      <c r="AP309" s="422"/>
      <c r="AQ309" s="423"/>
      <c r="AR309" s="418"/>
      <c r="AS309" s="418"/>
      <c r="AT309" s="418"/>
      <c r="AU309" s="418"/>
      <c r="AV309" s="418"/>
      <c r="AW309" s="418"/>
      <c r="AX309" s="208" t="str">
        <f>"III/"&amp;AX$6</f>
        <v>III/2012</v>
      </c>
      <c r="AY309" s="419"/>
      <c r="AZ309" s="421"/>
      <c r="BA309" s="422" t="s">
        <v>106</v>
      </c>
      <c r="BB309" s="422" t="str">
        <f t="shared" si="3117"/>
        <v>: Pertanian, Peternakan, Perburuan dan Jasa Pertanian</v>
      </c>
      <c r="BC309" s="422"/>
      <c r="BD309" s="422"/>
      <c r="BE309" s="422"/>
      <c r="BF309" s="424" t="s">
        <v>209</v>
      </c>
      <c r="BG309" s="422"/>
      <c r="BH309" s="423"/>
      <c r="BI309" s="418"/>
      <c r="BJ309" s="418"/>
      <c r="BK309" s="418"/>
      <c r="BL309" s="418"/>
      <c r="BM309" s="418"/>
      <c r="BN309" s="418"/>
      <c r="BO309" s="208" t="str">
        <f>"III/"&amp;BO$6</f>
        <v>III/2013</v>
      </c>
      <c r="BP309" s="419"/>
      <c r="BQ309" s="421"/>
      <c r="BR309" s="422" t="s">
        <v>106</v>
      </c>
      <c r="BS309" s="422" t="str">
        <f t="shared" si="3118"/>
        <v>: Pertanian, Peternakan, Perburuan dan Jasa Pertanian</v>
      </c>
      <c r="BT309" s="422"/>
      <c r="BU309" s="422"/>
      <c r="BV309" s="422"/>
      <c r="BW309" s="424" t="s">
        <v>209</v>
      </c>
      <c r="BX309" s="422"/>
      <c r="BY309" s="423"/>
      <c r="BZ309" s="418"/>
      <c r="CA309" s="418"/>
      <c r="CB309" s="418"/>
      <c r="CC309" s="418"/>
      <c r="CD309" s="418"/>
      <c r="CE309" s="418"/>
      <c r="CF309" s="208" t="str">
        <f>"III/"&amp;CF$6</f>
        <v>III/2014</v>
      </c>
      <c r="CG309" s="419"/>
      <c r="CH309" s="421"/>
      <c r="CI309" s="422" t="s">
        <v>106</v>
      </c>
      <c r="CJ309" s="422" t="str">
        <f t="shared" si="3119"/>
        <v>: Pertanian, Peternakan, Perburuan dan Jasa Pertanian</v>
      </c>
      <c r="CK309" s="422"/>
      <c r="CL309" s="422"/>
      <c r="CM309" s="422"/>
      <c r="CN309" s="424" t="s">
        <v>209</v>
      </c>
      <c r="CO309" s="422"/>
      <c r="CP309" s="423"/>
      <c r="CQ309" s="418"/>
      <c r="CR309" s="418"/>
      <c r="CS309" s="418"/>
      <c r="CT309" s="418"/>
      <c r="CU309" s="418"/>
      <c r="CV309" s="418"/>
      <c r="CW309" s="208" t="str">
        <f>"III/"&amp;CW$6</f>
        <v>III/2015</v>
      </c>
      <c r="CX309" s="419"/>
      <c r="CY309" s="421"/>
      <c r="CZ309" s="422" t="s">
        <v>106</v>
      </c>
      <c r="DA309" s="422" t="str">
        <f t="shared" si="3120"/>
        <v>: Pertanian, Peternakan, Perburuan dan Jasa Pertanian</v>
      </c>
      <c r="DB309" s="422"/>
      <c r="DC309" s="422"/>
      <c r="DD309" s="422"/>
      <c r="DE309" s="424" t="s">
        <v>209</v>
      </c>
      <c r="DF309" s="422"/>
      <c r="DG309" s="423"/>
      <c r="DH309" s="418"/>
      <c r="DI309" s="418"/>
      <c r="DJ309" s="418"/>
      <c r="DK309" s="418"/>
      <c r="DL309" s="418"/>
      <c r="DM309" s="418"/>
      <c r="DN309" s="208" t="str">
        <f>"III/"&amp;DN$6</f>
        <v>III/2016</v>
      </c>
      <c r="DO309" s="419"/>
      <c r="DP309" s="421"/>
      <c r="DQ309" s="422" t="s">
        <v>106</v>
      </c>
      <c r="DR309" s="422" t="str">
        <f t="shared" si="3121"/>
        <v>: Pertanian, Peternakan, Perburuan dan Jasa Pertanian</v>
      </c>
      <c r="DS309" s="422"/>
      <c r="DT309" s="422"/>
      <c r="DU309" s="422"/>
      <c r="DV309" s="424" t="s">
        <v>209</v>
      </c>
      <c r="DW309" s="422"/>
      <c r="DX309" s="423"/>
      <c r="DY309" s="418"/>
      <c r="DZ309" s="418"/>
      <c r="EA309" s="418"/>
      <c r="EB309" s="418"/>
      <c r="EC309" s="418"/>
      <c r="ED309" s="418"/>
      <c r="EE309" s="208" t="str">
        <f>"III/"&amp;EE$6</f>
        <v>III/2017</v>
      </c>
      <c r="EF309" s="419"/>
      <c r="EG309" s="421"/>
      <c r="EH309" s="422" t="s">
        <v>106</v>
      </c>
      <c r="EI309" s="422" t="str">
        <f t="shared" si="3122"/>
        <v>: Pertanian, Peternakan, Perburuan dan Jasa Pertanian</v>
      </c>
      <c r="EJ309" s="422"/>
      <c r="EK309" s="422"/>
      <c r="EL309" s="422"/>
      <c r="EM309" s="424" t="s">
        <v>209</v>
      </c>
      <c r="EN309" s="422"/>
      <c r="EO309" s="423"/>
      <c r="EP309" s="418"/>
      <c r="EQ309" s="418"/>
      <c r="ER309" s="418"/>
      <c r="ES309" s="418"/>
      <c r="ET309" s="418"/>
      <c r="EU309" s="418"/>
      <c r="EV309" s="208" t="str">
        <f>"III/"&amp;EV$6</f>
        <v>III/2018</v>
      </c>
      <c r="EW309" s="419"/>
      <c r="EX309" s="421"/>
      <c r="EY309" s="422" t="s">
        <v>106</v>
      </c>
      <c r="EZ309" s="422" t="str">
        <f t="shared" si="3123"/>
        <v>: Pertanian, Peternakan, Perburuan dan Jasa Pertanian</v>
      </c>
      <c r="FA309" s="422"/>
      <c r="FB309" s="422"/>
      <c r="FC309" s="422"/>
      <c r="FD309" s="424" t="s">
        <v>209</v>
      </c>
      <c r="FE309" s="422"/>
      <c r="FF309" s="423"/>
      <c r="FG309" s="418"/>
      <c r="FH309" s="418"/>
      <c r="FI309" s="418"/>
      <c r="FJ309" s="418"/>
      <c r="FK309" s="418"/>
      <c r="FL309" s="418"/>
      <c r="FM309" s="208" t="str">
        <f>"III/"&amp;FM$6</f>
        <v>III/2019</v>
      </c>
      <c r="FN309" s="419"/>
      <c r="FO309" s="421"/>
      <c r="FP309" s="422" t="s">
        <v>106</v>
      </c>
      <c r="FQ309" s="422" t="str">
        <f t="shared" si="3124"/>
        <v>: Pertanian, Peternakan, Perburuan dan Jasa Pertanian</v>
      </c>
      <c r="FR309" s="422"/>
      <c r="FS309" s="422"/>
      <c r="FT309" s="422"/>
      <c r="FU309" s="424" t="s">
        <v>209</v>
      </c>
      <c r="FV309" s="422"/>
      <c r="FW309" s="423"/>
      <c r="FX309" s="418"/>
      <c r="FY309" s="418"/>
      <c r="FZ309" s="418"/>
      <c r="GA309" s="418"/>
      <c r="GB309" s="418"/>
      <c r="GC309" s="418"/>
      <c r="GD309" s="208" t="str">
        <f>"III/"&amp;GD$6</f>
        <v>III/2020</v>
      </c>
      <c r="GE309" s="419"/>
      <c r="GF309" s="421"/>
      <c r="GG309" s="422" t="s">
        <v>106</v>
      </c>
      <c r="GH309" s="422" t="str">
        <f t="shared" si="3125"/>
        <v>: Pertanian, Peternakan, Perburuan dan Jasa Pertanian</v>
      </c>
      <c r="GI309" s="422"/>
      <c r="GJ309" s="422"/>
      <c r="GK309" s="422"/>
      <c r="GL309" s="424" t="s">
        <v>209</v>
      </c>
      <c r="GM309" s="422"/>
      <c r="GN309" s="423"/>
      <c r="GO309" s="418"/>
      <c r="GP309" s="418"/>
      <c r="GQ309" s="418"/>
      <c r="GR309" s="418"/>
      <c r="GS309" s="418"/>
      <c r="GT309" s="418"/>
      <c r="GU309" s="208" t="str">
        <f>"III/"&amp;GU$6</f>
        <v>III/2021</v>
      </c>
      <c r="GV309" s="419"/>
      <c r="GW309" s="421"/>
      <c r="GX309" s="422" t="s">
        <v>106</v>
      </c>
      <c r="GY309" s="422" t="str">
        <f t="shared" si="3126"/>
        <v>: Pertanian, Peternakan, Perburuan dan Jasa Pertanian</v>
      </c>
      <c r="GZ309" s="422"/>
      <c r="HA309" s="422"/>
      <c r="HB309" s="422"/>
      <c r="HC309" s="424" t="s">
        <v>209</v>
      </c>
      <c r="HD309" s="422"/>
      <c r="HE309" s="423"/>
      <c r="HF309" s="418"/>
      <c r="HG309" s="418"/>
      <c r="HH309" s="418"/>
      <c r="HI309" s="418"/>
      <c r="HJ309" s="418"/>
      <c r="HK309" s="418"/>
      <c r="HL309" s="208" t="str">
        <f>"III/"&amp;HL$6</f>
        <v>III/2022</v>
      </c>
      <c r="HM309" s="419"/>
      <c r="HN309" s="421"/>
      <c r="HO309" s="422" t="s">
        <v>106</v>
      </c>
      <c r="HP309" s="422" t="str">
        <f t="shared" si="3127"/>
        <v>: Pertanian, Peternakan, Perburuan dan Jasa Pertanian</v>
      </c>
      <c r="HQ309" s="422"/>
      <c r="HR309" s="422"/>
      <c r="HS309" s="422"/>
      <c r="HT309" s="424" t="s">
        <v>209</v>
      </c>
      <c r="HU309" s="422"/>
      <c r="HV309" s="423"/>
      <c r="HW309" s="418"/>
      <c r="HX309" s="418"/>
      <c r="HY309" s="418"/>
      <c r="HZ309" s="418"/>
      <c r="IA309" s="418"/>
      <c r="IB309" s="418"/>
      <c r="IC309" s="208" t="str">
        <f>"III/"&amp;IC$6</f>
        <v>III/2023</v>
      </c>
      <c r="ID309" s="419"/>
      <c r="IE309" s="421"/>
      <c r="IF309" s="422" t="s">
        <v>106</v>
      </c>
      <c r="IG309" s="422" t="str">
        <f t="shared" si="3128"/>
        <v>: Pertanian, Peternakan, Perburuan dan Jasa Pertanian</v>
      </c>
      <c r="IH309" s="422"/>
      <c r="II309" s="422"/>
      <c r="IJ309" s="422"/>
      <c r="IK309" s="424" t="s">
        <v>209</v>
      </c>
      <c r="IL309" s="422"/>
      <c r="IM309" s="423"/>
      <c r="IN309" s="418"/>
      <c r="IO309" s="418"/>
      <c r="IP309" s="418"/>
      <c r="IQ309" s="418"/>
      <c r="IR309" s="418"/>
      <c r="IS309" s="418"/>
      <c r="IT309" s="208" t="str">
        <f>"III/"&amp;IT$6</f>
        <v>III/2024</v>
      </c>
      <c r="IU309" s="419"/>
      <c r="IV309" s="421"/>
      <c r="IW309" s="422" t="s">
        <v>106</v>
      </c>
      <c r="IX309" s="422" t="str">
        <f t="shared" si="3129"/>
        <v>: Pertanian, Peternakan, Perburuan dan Jasa Pertanian</v>
      </c>
      <c r="IY309" s="422"/>
      <c r="IZ309" s="422"/>
      <c r="JA309" s="422"/>
      <c r="JB309" s="424" t="s">
        <v>209</v>
      </c>
      <c r="JC309" s="422"/>
      <c r="JD309" s="423"/>
      <c r="JE309" s="418"/>
      <c r="JF309" s="418"/>
      <c r="JG309" s="418"/>
      <c r="JH309" s="418"/>
      <c r="JI309" s="418"/>
      <c r="JJ309" s="418"/>
      <c r="JK309" s="208" t="str">
        <f>"III/"&amp;JK$6</f>
        <v>III/2025</v>
      </c>
      <c r="JL309" s="420"/>
      <c r="JM309" s="421"/>
      <c r="JN309" s="422" t="s">
        <v>106</v>
      </c>
      <c r="JO309" s="422" t="str">
        <f t="shared" si="3130"/>
        <v>: Pertanian, Peternakan, Perburuan dan Jasa Pertanian</v>
      </c>
      <c r="JP309" s="422"/>
      <c r="JQ309" s="422"/>
      <c r="JR309" s="422"/>
      <c r="JS309" s="424" t="s">
        <v>209</v>
      </c>
      <c r="JT309" s="422"/>
      <c r="JU309" s="423"/>
      <c r="JV309" s="418"/>
      <c r="JW309" s="418"/>
      <c r="JX309" s="418"/>
      <c r="JY309" s="418"/>
      <c r="JZ309" s="418"/>
      <c r="KA309" s="418"/>
      <c r="KB309" s="208" t="str">
        <f>"III/"&amp;KB$6</f>
        <v>III/2026</v>
      </c>
      <c r="KC309" s="420"/>
      <c r="KD309" s="421"/>
      <c r="KE309" s="422" t="s">
        <v>106</v>
      </c>
      <c r="KF309" s="422" t="str">
        <f t="shared" si="3131"/>
        <v>: Pertanian, Peternakan, Perburuan dan Jasa Pertanian</v>
      </c>
      <c r="KG309" s="422"/>
      <c r="KH309" s="422"/>
      <c r="KI309" s="422"/>
      <c r="KJ309" s="424" t="s">
        <v>209</v>
      </c>
      <c r="KK309" s="422"/>
      <c r="KL309" s="423"/>
      <c r="KM309" s="418"/>
      <c r="KN309" s="418"/>
      <c r="KO309" s="418"/>
      <c r="KP309" s="418"/>
      <c r="KQ309" s="418"/>
      <c r="KR309" s="418"/>
      <c r="KS309" s="208" t="str">
        <f>"III/"&amp;KS$6</f>
        <v>III/2027</v>
      </c>
      <c r="KT309" s="420"/>
      <c r="KU309" s="418"/>
    </row>
    <row r="310" ht="15.0" customHeight="1">
      <c r="A310" s="421"/>
      <c r="B310" s="422" t="s">
        <v>109</v>
      </c>
      <c r="C310" s="422" t="str">
        <f t="shared" si="3114"/>
        <v>: Tanaman Hortikultura Semusim   </v>
      </c>
      <c r="D310" s="422"/>
      <c r="E310" s="422"/>
      <c r="F310" s="422"/>
      <c r="G310" s="425" t="s">
        <v>201</v>
      </c>
      <c r="H310" s="422"/>
      <c r="I310" s="423"/>
      <c r="J310" s="418"/>
      <c r="K310" s="418"/>
      <c r="L310" s="418"/>
      <c r="M310" s="418"/>
      <c r="N310" s="418"/>
      <c r="O310" s="418"/>
      <c r="P310" s="46"/>
      <c r="Q310" s="419"/>
      <c r="R310" s="421"/>
      <c r="S310" s="422" t="s">
        <v>109</v>
      </c>
      <c r="T310" s="422" t="str">
        <f t="shared" si="3115"/>
        <v>: Tanaman Hortikultura Semusim   </v>
      </c>
      <c r="U310" s="422"/>
      <c r="V310" s="422"/>
      <c r="W310" s="422"/>
      <c r="X310" s="425" t="s">
        <v>201</v>
      </c>
      <c r="Y310" s="422"/>
      <c r="Z310" s="423"/>
      <c r="AA310" s="418"/>
      <c r="AB310" s="418"/>
      <c r="AC310" s="418"/>
      <c r="AD310" s="418"/>
      <c r="AE310" s="418"/>
      <c r="AF310" s="418"/>
      <c r="AG310" s="46"/>
      <c r="AH310" s="419"/>
      <c r="AI310" s="421"/>
      <c r="AJ310" s="422" t="s">
        <v>109</v>
      </c>
      <c r="AK310" s="422" t="str">
        <f t="shared" si="3116"/>
        <v>: Tanaman Hortikultura Semusim   </v>
      </c>
      <c r="AL310" s="422"/>
      <c r="AM310" s="422"/>
      <c r="AN310" s="422"/>
      <c r="AO310" s="425" t="s">
        <v>201</v>
      </c>
      <c r="AP310" s="422"/>
      <c r="AQ310" s="423"/>
      <c r="AR310" s="418"/>
      <c r="AS310" s="418"/>
      <c r="AT310" s="418"/>
      <c r="AU310" s="418"/>
      <c r="AV310" s="418"/>
      <c r="AW310" s="418"/>
      <c r="AX310" s="46"/>
      <c r="AY310" s="419"/>
      <c r="AZ310" s="421"/>
      <c r="BA310" s="422" t="s">
        <v>109</v>
      </c>
      <c r="BB310" s="422" t="str">
        <f t="shared" si="3117"/>
        <v>: Tanaman Hortikultura Semusim   </v>
      </c>
      <c r="BC310" s="422"/>
      <c r="BD310" s="422"/>
      <c r="BE310" s="422"/>
      <c r="BF310" s="425" t="s">
        <v>201</v>
      </c>
      <c r="BG310" s="422"/>
      <c r="BH310" s="423"/>
      <c r="BI310" s="418"/>
      <c r="BJ310" s="418"/>
      <c r="BK310" s="418"/>
      <c r="BL310" s="418"/>
      <c r="BM310" s="418"/>
      <c r="BN310" s="418"/>
      <c r="BO310" s="46"/>
      <c r="BP310" s="419"/>
      <c r="BQ310" s="421"/>
      <c r="BR310" s="422" t="s">
        <v>109</v>
      </c>
      <c r="BS310" s="422" t="str">
        <f t="shared" si="3118"/>
        <v>: Tanaman Hortikultura Semusim   </v>
      </c>
      <c r="BT310" s="422"/>
      <c r="BU310" s="422"/>
      <c r="BV310" s="422"/>
      <c r="BW310" s="425" t="s">
        <v>201</v>
      </c>
      <c r="BX310" s="422"/>
      <c r="BY310" s="423"/>
      <c r="BZ310" s="418"/>
      <c r="CA310" s="418"/>
      <c r="CB310" s="418"/>
      <c r="CC310" s="418"/>
      <c r="CD310" s="418"/>
      <c r="CE310" s="418"/>
      <c r="CF310" s="46"/>
      <c r="CG310" s="419"/>
      <c r="CH310" s="421"/>
      <c r="CI310" s="422" t="s">
        <v>109</v>
      </c>
      <c r="CJ310" s="422" t="str">
        <f t="shared" si="3119"/>
        <v>: Tanaman Hortikultura Semusim   </v>
      </c>
      <c r="CK310" s="422"/>
      <c r="CL310" s="422"/>
      <c r="CM310" s="422"/>
      <c r="CN310" s="425" t="s">
        <v>201</v>
      </c>
      <c r="CO310" s="422"/>
      <c r="CP310" s="423"/>
      <c r="CQ310" s="418"/>
      <c r="CR310" s="418"/>
      <c r="CS310" s="418"/>
      <c r="CT310" s="418"/>
      <c r="CU310" s="418"/>
      <c r="CV310" s="418"/>
      <c r="CW310" s="46"/>
      <c r="CX310" s="419"/>
      <c r="CY310" s="421"/>
      <c r="CZ310" s="422" t="s">
        <v>109</v>
      </c>
      <c r="DA310" s="422" t="str">
        <f t="shared" si="3120"/>
        <v>: Tanaman Hortikultura Semusim   </v>
      </c>
      <c r="DB310" s="422"/>
      <c r="DC310" s="422"/>
      <c r="DD310" s="422"/>
      <c r="DE310" s="425" t="s">
        <v>201</v>
      </c>
      <c r="DF310" s="422"/>
      <c r="DG310" s="423"/>
      <c r="DH310" s="418"/>
      <c r="DI310" s="418"/>
      <c r="DJ310" s="418"/>
      <c r="DK310" s="418"/>
      <c r="DL310" s="418"/>
      <c r="DM310" s="418"/>
      <c r="DN310" s="46"/>
      <c r="DO310" s="419"/>
      <c r="DP310" s="421"/>
      <c r="DQ310" s="422" t="s">
        <v>109</v>
      </c>
      <c r="DR310" s="422" t="str">
        <f t="shared" si="3121"/>
        <v>: Tanaman Hortikultura Semusim   </v>
      </c>
      <c r="DS310" s="422"/>
      <c r="DT310" s="422"/>
      <c r="DU310" s="422"/>
      <c r="DV310" s="425" t="s">
        <v>201</v>
      </c>
      <c r="DW310" s="422"/>
      <c r="DX310" s="423"/>
      <c r="DY310" s="418"/>
      <c r="DZ310" s="418"/>
      <c r="EA310" s="418"/>
      <c r="EB310" s="418"/>
      <c r="EC310" s="418"/>
      <c r="ED310" s="418"/>
      <c r="EE310" s="46"/>
      <c r="EF310" s="419"/>
      <c r="EG310" s="421"/>
      <c r="EH310" s="422" t="s">
        <v>109</v>
      </c>
      <c r="EI310" s="422" t="str">
        <f t="shared" si="3122"/>
        <v>: Tanaman Hortikultura Semusim   </v>
      </c>
      <c r="EJ310" s="422"/>
      <c r="EK310" s="422"/>
      <c r="EL310" s="422"/>
      <c r="EM310" s="425" t="s">
        <v>201</v>
      </c>
      <c r="EN310" s="422"/>
      <c r="EO310" s="423"/>
      <c r="EP310" s="418"/>
      <c r="EQ310" s="418"/>
      <c r="ER310" s="418"/>
      <c r="ES310" s="418"/>
      <c r="ET310" s="418"/>
      <c r="EU310" s="418"/>
      <c r="EV310" s="46"/>
      <c r="EW310" s="419"/>
      <c r="EX310" s="421"/>
      <c r="EY310" s="422" t="s">
        <v>109</v>
      </c>
      <c r="EZ310" s="422" t="str">
        <f t="shared" si="3123"/>
        <v>: Tanaman Hortikultura Semusim   </v>
      </c>
      <c r="FA310" s="422"/>
      <c r="FB310" s="422"/>
      <c r="FC310" s="422"/>
      <c r="FD310" s="425" t="s">
        <v>201</v>
      </c>
      <c r="FE310" s="422"/>
      <c r="FF310" s="423"/>
      <c r="FG310" s="418"/>
      <c r="FH310" s="418"/>
      <c r="FI310" s="418"/>
      <c r="FJ310" s="418"/>
      <c r="FK310" s="418"/>
      <c r="FL310" s="418"/>
      <c r="FM310" s="46"/>
      <c r="FN310" s="419"/>
      <c r="FO310" s="421"/>
      <c r="FP310" s="422" t="s">
        <v>109</v>
      </c>
      <c r="FQ310" s="422" t="str">
        <f t="shared" si="3124"/>
        <v>: Tanaman Hortikultura Semusim   </v>
      </c>
      <c r="FR310" s="422"/>
      <c r="FS310" s="422"/>
      <c r="FT310" s="422"/>
      <c r="FU310" s="425" t="s">
        <v>201</v>
      </c>
      <c r="FV310" s="422"/>
      <c r="FW310" s="423"/>
      <c r="FX310" s="418"/>
      <c r="FY310" s="418"/>
      <c r="FZ310" s="418"/>
      <c r="GA310" s="418"/>
      <c r="GB310" s="418"/>
      <c r="GC310" s="418"/>
      <c r="GD310" s="46"/>
      <c r="GE310" s="419"/>
      <c r="GF310" s="421"/>
      <c r="GG310" s="422" t="s">
        <v>109</v>
      </c>
      <c r="GH310" s="422" t="str">
        <f t="shared" si="3125"/>
        <v>: Tanaman Hortikultura Semusim   </v>
      </c>
      <c r="GI310" s="422"/>
      <c r="GJ310" s="422"/>
      <c r="GK310" s="422"/>
      <c r="GL310" s="425" t="s">
        <v>201</v>
      </c>
      <c r="GM310" s="422"/>
      <c r="GN310" s="423"/>
      <c r="GO310" s="418"/>
      <c r="GP310" s="418"/>
      <c r="GQ310" s="418"/>
      <c r="GR310" s="418"/>
      <c r="GS310" s="418"/>
      <c r="GT310" s="418"/>
      <c r="GU310" s="46"/>
      <c r="GV310" s="419"/>
      <c r="GW310" s="421"/>
      <c r="GX310" s="422" t="s">
        <v>109</v>
      </c>
      <c r="GY310" s="422" t="str">
        <f t="shared" si="3126"/>
        <v>: Tanaman Hortikultura Semusim   </v>
      </c>
      <c r="GZ310" s="422"/>
      <c r="HA310" s="422"/>
      <c r="HB310" s="422"/>
      <c r="HC310" s="425" t="s">
        <v>201</v>
      </c>
      <c r="HD310" s="422"/>
      <c r="HE310" s="423"/>
      <c r="HF310" s="418"/>
      <c r="HG310" s="418"/>
      <c r="HH310" s="418"/>
      <c r="HI310" s="418"/>
      <c r="HJ310" s="418"/>
      <c r="HK310" s="418"/>
      <c r="HL310" s="46"/>
      <c r="HM310" s="419"/>
      <c r="HN310" s="421"/>
      <c r="HO310" s="422" t="s">
        <v>109</v>
      </c>
      <c r="HP310" s="422" t="str">
        <f t="shared" si="3127"/>
        <v>: Tanaman Hortikultura Semusim   </v>
      </c>
      <c r="HQ310" s="422"/>
      <c r="HR310" s="422"/>
      <c r="HS310" s="422"/>
      <c r="HT310" s="425" t="s">
        <v>201</v>
      </c>
      <c r="HU310" s="422"/>
      <c r="HV310" s="423"/>
      <c r="HW310" s="418"/>
      <c r="HX310" s="418"/>
      <c r="HY310" s="418"/>
      <c r="HZ310" s="418"/>
      <c r="IA310" s="418"/>
      <c r="IB310" s="418"/>
      <c r="IC310" s="46"/>
      <c r="ID310" s="419"/>
      <c r="IE310" s="421"/>
      <c r="IF310" s="422" t="s">
        <v>109</v>
      </c>
      <c r="IG310" s="422" t="str">
        <f t="shared" si="3128"/>
        <v>: Tanaman Hortikultura Semusim   </v>
      </c>
      <c r="IH310" s="422"/>
      <c r="II310" s="422"/>
      <c r="IJ310" s="422"/>
      <c r="IK310" s="425" t="s">
        <v>201</v>
      </c>
      <c r="IL310" s="422"/>
      <c r="IM310" s="423"/>
      <c r="IN310" s="418"/>
      <c r="IO310" s="418"/>
      <c r="IP310" s="418"/>
      <c r="IQ310" s="418"/>
      <c r="IR310" s="418"/>
      <c r="IS310" s="418"/>
      <c r="IT310" s="46"/>
      <c r="IU310" s="419"/>
      <c r="IV310" s="421"/>
      <c r="IW310" s="422" t="s">
        <v>109</v>
      </c>
      <c r="IX310" s="422" t="str">
        <f t="shared" si="3129"/>
        <v>: Tanaman Hortikultura Semusim   </v>
      </c>
      <c r="IY310" s="422"/>
      <c r="IZ310" s="422"/>
      <c r="JA310" s="422"/>
      <c r="JB310" s="425" t="s">
        <v>201</v>
      </c>
      <c r="JC310" s="422"/>
      <c r="JD310" s="423"/>
      <c r="JE310" s="418"/>
      <c r="JF310" s="418"/>
      <c r="JG310" s="418"/>
      <c r="JH310" s="418"/>
      <c r="JI310" s="418"/>
      <c r="JJ310" s="418"/>
      <c r="JK310" s="46"/>
      <c r="JL310" s="420"/>
      <c r="JM310" s="421"/>
      <c r="JN310" s="422" t="s">
        <v>109</v>
      </c>
      <c r="JO310" s="422" t="str">
        <f t="shared" si="3130"/>
        <v>: Tanaman Hortikultura Semusim   </v>
      </c>
      <c r="JP310" s="422"/>
      <c r="JQ310" s="422"/>
      <c r="JR310" s="422"/>
      <c r="JS310" s="425" t="s">
        <v>201</v>
      </c>
      <c r="JT310" s="422"/>
      <c r="JU310" s="423"/>
      <c r="JV310" s="418"/>
      <c r="JW310" s="418"/>
      <c r="JX310" s="418"/>
      <c r="JY310" s="418"/>
      <c r="JZ310" s="418"/>
      <c r="KA310" s="418"/>
      <c r="KB310" s="46"/>
      <c r="KC310" s="420"/>
      <c r="KD310" s="421"/>
      <c r="KE310" s="422" t="s">
        <v>109</v>
      </c>
      <c r="KF310" s="422" t="str">
        <f t="shared" si="3131"/>
        <v>: Tanaman Hortikultura Semusim   </v>
      </c>
      <c r="KG310" s="422"/>
      <c r="KH310" s="422"/>
      <c r="KI310" s="422"/>
      <c r="KJ310" s="425" t="s">
        <v>201</v>
      </c>
      <c r="KK310" s="422"/>
      <c r="KL310" s="423"/>
      <c r="KM310" s="418"/>
      <c r="KN310" s="418"/>
      <c r="KO310" s="418"/>
      <c r="KP310" s="418"/>
      <c r="KQ310" s="418"/>
      <c r="KR310" s="418"/>
      <c r="KS310" s="46"/>
      <c r="KT310" s="420"/>
      <c r="KU310" s="418"/>
    </row>
    <row r="311" ht="15.75" customHeight="1">
      <c r="A311" s="426"/>
      <c r="B311" s="427" t="s">
        <v>111</v>
      </c>
      <c r="C311" s="427" t="str">
        <f t="shared" si="3114"/>
        <v>: Produksi</v>
      </c>
      <c r="D311" s="427"/>
      <c r="E311" s="427"/>
      <c r="F311" s="427"/>
      <c r="G311" s="427" t="str">
        <f>"Tahun "&amp;P$6</f>
        <v>Tahun 2010</v>
      </c>
      <c r="H311" s="427"/>
      <c r="I311" s="428"/>
      <c r="J311" s="418"/>
      <c r="K311" s="418"/>
      <c r="L311" s="418"/>
      <c r="M311" s="418"/>
      <c r="N311" s="418"/>
      <c r="O311" s="418"/>
      <c r="P311" s="418"/>
      <c r="Q311" s="419"/>
      <c r="R311" s="426"/>
      <c r="S311" s="427" t="s">
        <v>111</v>
      </c>
      <c r="T311" s="427" t="str">
        <f t="shared" si="3115"/>
        <v>: Produksi</v>
      </c>
      <c r="U311" s="427"/>
      <c r="V311" s="427"/>
      <c r="W311" s="427"/>
      <c r="X311" s="427" t="str">
        <f>"Tahun "&amp;AG$6</f>
        <v>Tahun 2011</v>
      </c>
      <c r="Y311" s="427"/>
      <c r="Z311" s="428"/>
      <c r="AA311" s="418"/>
      <c r="AB311" s="418"/>
      <c r="AC311" s="418"/>
      <c r="AD311" s="418"/>
      <c r="AE311" s="418"/>
      <c r="AF311" s="418"/>
      <c r="AG311" s="418"/>
      <c r="AH311" s="419"/>
      <c r="AI311" s="426"/>
      <c r="AJ311" s="427" t="s">
        <v>111</v>
      </c>
      <c r="AK311" s="427" t="str">
        <f t="shared" si="3116"/>
        <v>: Produksi</v>
      </c>
      <c r="AL311" s="427"/>
      <c r="AM311" s="427"/>
      <c r="AN311" s="427"/>
      <c r="AO311" s="427" t="str">
        <f>"Tahun "&amp;AX$6</f>
        <v>Tahun 2012</v>
      </c>
      <c r="AP311" s="427"/>
      <c r="AQ311" s="428"/>
      <c r="AR311" s="418"/>
      <c r="AS311" s="418"/>
      <c r="AT311" s="418"/>
      <c r="AU311" s="418"/>
      <c r="AV311" s="418"/>
      <c r="AW311" s="418"/>
      <c r="AX311" s="418"/>
      <c r="AY311" s="419"/>
      <c r="AZ311" s="426"/>
      <c r="BA311" s="427" t="s">
        <v>111</v>
      </c>
      <c r="BB311" s="427" t="str">
        <f t="shared" si="3117"/>
        <v>: Produksi</v>
      </c>
      <c r="BC311" s="427"/>
      <c r="BD311" s="427"/>
      <c r="BE311" s="427"/>
      <c r="BF311" s="427" t="str">
        <f>"Tahun "&amp;BO$6</f>
        <v>Tahun 2013</v>
      </c>
      <c r="BG311" s="427"/>
      <c r="BH311" s="428"/>
      <c r="BI311" s="418"/>
      <c r="BJ311" s="418"/>
      <c r="BK311" s="418"/>
      <c r="BL311" s="418"/>
      <c r="BM311" s="418"/>
      <c r="BN311" s="418"/>
      <c r="BO311" s="418"/>
      <c r="BP311" s="419"/>
      <c r="BQ311" s="426"/>
      <c r="BR311" s="427" t="s">
        <v>111</v>
      </c>
      <c r="BS311" s="427" t="str">
        <f t="shared" si="3118"/>
        <v>: Produksi</v>
      </c>
      <c r="BT311" s="427"/>
      <c r="BU311" s="427"/>
      <c r="BV311" s="427"/>
      <c r="BW311" s="427" t="str">
        <f>"Tahun "&amp;CF$6</f>
        <v>Tahun 2014</v>
      </c>
      <c r="BX311" s="427"/>
      <c r="BY311" s="428"/>
      <c r="BZ311" s="418"/>
      <c r="CA311" s="418"/>
      <c r="CB311" s="418"/>
      <c r="CC311" s="418"/>
      <c r="CD311" s="418"/>
      <c r="CE311" s="418"/>
      <c r="CF311" s="418"/>
      <c r="CG311" s="419"/>
      <c r="CH311" s="426"/>
      <c r="CI311" s="427" t="s">
        <v>111</v>
      </c>
      <c r="CJ311" s="427" t="str">
        <f t="shared" si="3119"/>
        <v>: Produksi</v>
      </c>
      <c r="CK311" s="427"/>
      <c r="CL311" s="427"/>
      <c r="CM311" s="427"/>
      <c r="CN311" s="427" t="str">
        <f>"Tahun "&amp;CW$6</f>
        <v>Tahun 2015</v>
      </c>
      <c r="CO311" s="427"/>
      <c r="CP311" s="428"/>
      <c r="CQ311" s="418"/>
      <c r="CR311" s="418"/>
      <c r="CS311" s="418"/>
      <c r="CT311" s="418"/>
      <c r="CU311" s="418"/>
      <c r="CV311" s="418"/>
      <c r="CW311" s="418"/>
      <c r="CX311" s="419"/>
      <c r="CY311" s="426"/>
      <c r="CZ311" s="427" t="s">
        <v>111</v>
      </c>
      <c r="DA311" s="427" t="str">
        <f t="shared" si="3120"/>
        <v>: Produksi</v>
      </c>
      <c r="DB311" s="427"/>
      <c r="DC311" s="427"/>
      <c r="DD311" s="427"/>
      <c r="DE311" s="427" t="str">
        <f>"Tahun "&amp;DN$6</f>
        <v>Tahun 2016</v>
      </c>
      <c r="DF311" s="427"/>
      <c r="DG311" s="428"/>
      <c r="DH311" s="418"/>
      <c r="DI311" s="418"/>
      <c r="DJ311" s="418"/>
      <c r="DK311" s="418"/>
      <c r="DL311" s="418"/>
      <c r="DM311" s="418"/>
      <c r="DN311" s="418"/>
      <c r="DO311" s="419"/>
      <c r="DP311" s="426"/>
      <c r="DQ311" s="427" t="s">
        <v>111</v>
      </c>
      <c r="DR311" s="427" t="str">
        <f t="shared" si="3121"/>
        <v>: Produksi</v>
      </c>
      <c r="DS311" s="427"/>
      <c r="DT311" s="427"/>
      <c r="DU311" s="427"/>
      <c r="DV311" s="427" t="str">
        <f>"Tahun "&amp;EE$6</f>
        <v>Tahun 2017</v>
      </c>
      <c r="DW311" s="427"/>
      <c r="DX311" s="428"/>
      <c r="DY311" s="418"/>
      <c r="DZ311" s="418"/>
      <c r="EA311" s="418"/>
      <c r="EB311" s="418"/>
      <c r="EC311" s="418"/>
      <c r="ED311" s="418"/>
      <c r="EE311" s="418"/>
      <c r="EF311" s="419"/>
      <c r="EG311" s="426"/>
      <c r="EH311" s="427" t="s">
        <v>111</v>
      </c>
      <c r="EI311" s="427" t="str">
        <f t="shared" si="3122"/>
        <v>: Produksi</v>
      </c>
      <c r="EJ311" s="427"/>
      <c r="EK311" s="427"/>
      <c r="EL311" s="427"/>
      <c r="EM311" s="427" t="str">
        <f>"Tahun "&amp;EV$6</f>
        <v>Tahun 2018</v>
      </c>
      <c r="EN311" s="427"/>
      <c r="EO311" s="428"/>
      <c r="EP311" s="418"/>
      <c r="EQ311" s="418"/>
      <c r="ER311" s="418"/>
      <c r="ES311" s="418"/>
      <c r="ET311" s="418"/>
      <c r="EU311" s="418"/>
      <c r="EV311" s="418"/>
      <c r="EW311" s="419"/>
      <c r="EX311" s="426"/>
      <c r="EY311" s="427" t="s">
        <v>111</v>
      </c>
      <c r="EZ311" s="427" t="str">
        <f t="shared" si="3123"/>
        <v>: Produksi</v>
      </c>
      <c r="FA311" s="427"/>
      <c r="FB311" s="427"/>
      <c r="FC311" s="427"/>
      <c r="FD311" s="427" t="str">
        <f>"Tahun "&amp;FM$6</f>
        <v>Tahun 2019</v>
      </c>
      <c r="FE311" s="427"/>
      <c r="FF311" s="428"/>
      <c r="FG311" s="418"/>
      <c r="FH311" s="418"/>
      <c r="FI311" s="418"/>
      <c r="FJ311" s="418"/>
      <c r="FK311" s="418"/>
      <c r="FL311" s="418"/>
      <c r="FM311" s="418"/>
      <c r="FN311" s="419"/>
      <c r="FO311" s="426"/>
      <c r="FP311" s="427" t="s">
        <v>111</v>
      </c>
      <c r="FQ311" s="427" t="str">
        <f t="shared" si="3124"/>
        <v>: Produksi</v>
      </c>
      <c r="FR311" s="427"/>
      <c r="FS311" s="427"/>
      <c r="FT311" s="427"/>
      <c r="FU311" s="427" t="str">
        <f>"Tahun "&amp;GD$6</f>
        <v>Tahun 2020</v>
      </c>
      <c r="FV311" s="427"/>
      <c r="FW311" s="428"/>
      <c r="FX311" s="418"/>
      <c r="FY311" s="418"/>
      <c r="FZ311" s="418"/>
      <c r="GA311" s="418"/>
      <c r="GB311" s="418"/>
      <c r="GC311" s="418"/>
      <c r="GD311" s="418"/>
      <c r="GE311" s="419"/>
      <c r="GF311" s="426"/>
      <c r="GG311" s="427" t="s">
        <v>111</v>
      </c>
      <c r="GH311" s="427" t="str">
        <f t="shared" si="3125"/>
        <v>: Produksi</v>
      </c>
      <c r="GI311" s="427"/>
      <c r="GJ311" s="427"/>
      <c r="GK311" s="427"/>
      <c r="GL311" s="427" t="str">
        <f>"Tahun "&amp;GU$6</f>
        <v>Tahun 2021</v>
      </c>
      <c r="GM311" s="427"/>
      <c r="GN311" s="428"/>
      <c r="GO311" s="418"/>
      <c r="GP311" s="418"/>
      <c r="GQ311" s="418"/>
      <c r="GR311" s="418"/>
      <c r="GS311" s="418"/>
      <c r="GT311" s="418"/>
      <c r="GU311" s="418"/>
      <c r="GV311" s="419"/>
      <c r="GW311" s="426"/>
      <c r="GX311" s="427" t="s">
        <v>111</v>
      </c>
      <c r="GY311" s="427" t="str">
        <f t="shared" si="3126"/>
        <v>: Produksi</v>
      </c>
      <c r="GZ311" s="427"/>
      <c r="HA311" s="427"/>
      <c r="HB311" s="427"/>
      <c r="HC311" s="427" t="str">
        <f>"Tahun "&amp;HL$6</f>
        <v>Tahun 2022</v>
      </c>
      <c r="HD311" s="427"/>
      <c r="HE311" s="428"/>
      <c r="HF311" s="418"/>
      <c r="HG311" s="418"/>
      <c r="HH311" s="418"/>
      <c r="HI311" s="418"/>
      <c r="HJ311" s="418"/>
      <c r="HK311" s="418"/>
      <c r="HL311" s="418"/>
      <c r="HM311" s="419"/>
      <c r="HN311" s="426"/>
      <c r="HO311" s="427" t="s">
        <v>111</v>
      </c>
      <c r="HP311" s="427" t="str">
        <f t="shared" si="3127"/>
        <v>: Produksi</v>
      </c>
      <c r="HQ311" s="427"/>
      <c r="HR311" s="427"/>
      <c r="HS311" s="427"/>
      <c r="HT311" s="427" t="str">
        <f>"Tahun "&amp;IC$6</f>
        <v>Tahun 2023</v>
      </c>
      <c r="HU311" s="427"/>
      <c r="HV311" s="428"/>
      <c r="HW311" s="418"/>
      <c r="HX311" s="418"/>
      <c r="HY311" s="418"/>
      <c r="HZ311" s="418"/>
      <c r="IA311" s="418"/>
      <c r="IB311" s="418"/>
      <c r="IC311" s="418"/>
      <c r="ID311" s="419"/>
      <c r="IE311" s="426"/>
      <c r="IF311" s="427" t="s">
        <v>111</v>
      </c>
      <c r="IG311" s="427" t="str">
        <f t="shared" si="3128"/>
        <v>: Produksi</v>
      </c>
      <c r="IH311" s="427"/>
      <c r="II311" s="427"/>
      <c r="IJ311" s="427"/>
      <c r="IK311" s="427" t="str">
        <f>"Tahun "&amp;IT$6</f>
        <v>Tahun 2024</v>
      </c>
      <c r="IL311" s="427"/>
      <c r="IM311" s="428"/>
      <c r="IN311" s="418"/>
      <c r="IO311" s="418"/>
      <c r="IP311" s="418"/>
      <c r="IQ311" s="418"/>
      <c r="IR311" s="418"/>
      <c r="IS311" s="418"/>
      <c r="IT311" s="418"/>
      <c r="IU311" s="419"/>
      <c r="IV311" s="426"/>
      <c r="IW311" s="427" t="s">
        <v>111</v>
      </c>
      <c r="IX311" s="427" t="str">
        <f t="shared" si="3129"/>
        <v>: Produksi</v>
      </c>
      <c r="IY311" s="427"/>
      <c r="IZ311" s="427"/>
      <c r="JA311" s="427"/>
      <c r="JB311" s="427" t="str">
        <f>"Tahun "&amp;JK$6</f>
        <v>Tahun 2025</v>
      </c>
      <c r="JC311" s="427"/>
      <c r="JD311" s="428"/>
      <c r="JE311" s="418"/>
      <c r="JF311" s="418"/>
      <c r="JG311" s="418"/>
      <c r="JH311" s="418"/>
      <c r="JI311" s="418"/>
      <c r="JJ311" s="418"/>
      <c r="JK311" s="418"/>
      <c r="JL311" s="419"/>
      <c r="JM311" s="426"/>
      <c r="JN311" s="427" t="s">
        <v>111</v>
      </c>
      <c r="JO311" s="427" t="str">
        <f t="shared" si="3130"/>
        <v>: Produksi</v>
      </c>
      <c r="JP311" s="427"/>
      <c r="JQ311" s="427"/>
      <c r="JR311" s="427"/>
      <c r="JS311" s="427" t="str">
        <f>"Tahun "&amp;KB$6</f>
        <v>Tahun 2026</v>
      </c>
      <c r="JT311" s="427"/>
      <c r="JU311" s="428"/>
      <c r="JV311" s="418"/>
      <c r="JW311" s="418"/>
      <c r="JX311" s="418"/>
      <c r="JY311" s="418"/>
      <c r="JZ311" s="418"/>
      <c r="KA311" s="418"/>
      <c r="KB311" s="418"/>
      <c r="KC311" s="419"/>
      <c r="KD311" s="426"/>
      <c r="KE311" s="427" t="s">
        <v>111</v>
      </c>
      <c r="KF311" s="427" t="str">
        <f t="shared" si="3131"/>
        <v>: Produksi</v>
      </c>
      <c r="KG311" s="427"/>
      <c r="KH311" s="427"/>
      <c r="KI311" s="427"/>
      <c r="KJ311" s="427" t="str">
        <f>"Tahun "&amp;KS$6</f>
        <v>Tahun 2027</v>
      </c>
      <c r="KK311" s="427"/>
      <c r="KL311" s="428"/>
      <c r="KM311" s="418"/>
      <c r="KN311" s="418"/>
      <c r="KO311" s="418"/>
      <c r="KP311" s="418"/>
      <c r="KQ311" s="418"/>
      <c r="KR311" s="418"/>
      <c r="KS311" s="418"/>
      <c r="KT311" s="419"/>
      <c r="KU311" s="418"/>
    </row>
    <row r="312" ht="15.75" customHeight="1">
      <c r="A312" s="429"/>
      <c r="B312" s="430"/>
      <c r="C312" s="430"/>
      <c r="D312" s="430"/>
      <c r="E312" s="430"/>
      <c r="F312" s="430"/>
      <c r="G312" s="430"/>
      <c r="H312" s="430"/>
      <c r="I312" s="430"/>
      <c r="J312" s="430"/>
      <c r="K312" s="430"/>
      <c r="L312" s="430"/>
      <c r="M312" s="430"/>
      <c r="N312" s="430"/>
      <c r="O312" s="430"/>
      <c r="P312" s="430"/>
      <c r="Q312" s="431"/>
      <c r="R312" s="429"/>
      <c r="S312" s="430"/>
      <c r="T312" s="430"/>
      <c r="U312" s="430"/>
      <c r="V312" s="430"/>
      <c r="W312" s="430"/>
      <c r="X312" s="430"/>
      <c r="Y312" s="430"/>
      <c r="Z312" s="430"/>
      <c r="AA312" s="430"/>
      <c r="AB312" s="430"/>
      <c r="AC312" s="430"/>
      <c r="AD312" s="430"/>
      <c r="AE312" s="430"/>
      <c r="AF312" s="430"/>
      <c r="AG312" s="430"/>
      <c r="AH312" s="431"/>
      <c r="AI312" s="429"/>
      <c r="AJ312" s="430"/>
      <c r="AK312" s="430"/>
      <c r="AL312" s="430"/>
      <c r="AM312" s="430"/>
      <c r="AN312" s="430"/>
      <c r="AO312" s="430"/>
      <c r="AP312" s="430"/>
      <c r="AQ312" s="430"/>
      <c r="AR312" s="430"/>
      <c r="AS312" s="430"/>
      <c r="AT312" s="430"/>
      <c r="AU312" s="430"/>
      <c r="AV312" s="430"/>
      <c r="AW312" s="430"/>
      <c r="AX312" s="430"/>
      <c r="AY312" s="431"/>
      <c r="AZ312" s="429"/>
      <c r="BA312" s="430"/>
      <c r="BB312" s="430"/>
      <c r="BC312" s="430"/>
      <c r="BD312" s="430"/>
      <c r="BE312" s="430"/>
      <c r="BF312" s="430"/>
      <c r="BG312" s="430"/>
      <c r="BH312" s="430"/>
      <c r="BI312" s="430"/>
      <c r="BJ312" s="430"/>
      <c r="BK312" s="430"/>
      <c r="BL312" s="430"/>
      <c r="BM312" s="430"/>
      <c r="BN312" s="430"/>
      <c r="BO312" s="430"/>
      <c r="BP312" s="431"/>
      <c r="BQ312" s="429"/>
      <c r="BR312" s="430"/>
      <c r="BS312" s="430"/>
      <c r="BT312" s="430"/>
      <c r="BU312" s="430"/>
      <c r="BV312" s="430"/>
      <c r="BW312" s="430"/>
      <c r="BX312" s="430"/>
      <c r="BY312" s="430"/>
      <c r="BZ312" s="430"/>
      <c r="CA312" s="430"/>
      <c r="CB312" s="430"/>
      <c r="CC312" s="430"/>
      <c r="CD312" s="430"/>
      <c r="CE312" s="430"/>
      <c r="CF312" s="430"/>
      <c r="CG312" s="431"/>
      <c r="CH312" s="429"/>
      <c r="CI312" s="430"/>
      <c r="CJ312" s="430"/>
      <c r="CK312" s="430"/>
      <c r="CL312" s="430"/>
      <c r="CM312" s="430"/>
      <c r="CN312" s="430"/>
      <c r="CO312" s="430"/>
      <c r="CP312" s="430"/>
      <c r="CQ312" s="430"/>
      <c r="CR312" s="430"/>
      <c r="CS312" s="430"/>
      <c r="CT312" s="430"/>
      <c r="CU312" s="430"/>
      <c r="CV312" s="430"/>
      <c r="CW312" s="430"/>
      <c r="CX312" s="431"/>
      <c r="CY312" s="429"/>
      <c r="CZ312" s="430"/>
      <c r="DA312" s="430"/>
      <c r="DB312" s="430"/>
      <c r="DC312" s="430"/>
      <c r="DD312" s="430"/>
      <c r="DE312" s="430"/>
      <c r="DF312" s="430"/>
      <c r="DG312" s="430"/>
      <c r="DH312" s="430"/>
      <c r="DI312" s="430"/>
      <c r="DJ312" s="430"/>
      <c r="DK312" s="430"/>
      <c r="DL312" s="430"/>
      <c r="DM312" s="430"/>
      <c r="DN312" s="430"/>
      <c r="DO312" s="431"/>
      <c r="DP312" s="429"/>
      <c r="DQ312" s="430"/>
      <c r="DR312" s="430"/>
      <c r="DS312" s="430"/>
      <c r="DT312" s="430"/>
      <c r="DU312" s="430"/>
      <c r="DV312" s="430"/>
      <c r="DW312" s="430"/>
      <c r="DX312" s="430"/>
      <c r="DY312" s="430"/>
      <c r="DZ312" s="430"/>
      <c r="EA312" s="430"/>
      <c r="EB312" s="430"/>
      <c r="EC312" s="430"/>
      <c r="ED312" s="430"/>
      <c r="EE312" s="430"/>
      <c r="EF312" s="431"/>
      <c r="EG312" s="429"/>
      <c r="EH312" s="430"/>
      <c r="EI312" s="430"/>
      <c r="EJ312" s="430"/>
      <c r="EK312" s="430"/>
      <c r="EL312" s="430"/>
      <c r="EM312" s="430"/>
      <c r="EN312" s="430"/>
      <c r="EO312" s="430"/>
      <c r="EP312" s="430"/>
      <c r="EQ312" s="430"/>
      <c r="ER312" s="430"/>
      <c r="ES312" s="430"/>
      <c r="ET312" s="430"/>
      <c r="EU312" s="430"/>
      <c r="EV312" s="430"/>
      <c r="EW312" s="431"/>
      <c r="EX312" s="429"/>
      <c r="EY312" s="430"/>
      <c r="EZ312" s="430"/>
      <c r="FA312" s="430"/>
      <c r="FB312" s="430"/>
      <c r="FC312" s="430"/>
      <c r="FD312" s="430"/>
      <c r="FE312" s="430"/>
      <c r="FF312" s="430"/>
      <c r="FG312" s="430"/>
      <c r="FH312" s="430"/>
      <c r="FI312" s="430"/>
      <c r="FJ312" s="430"/>
      <c r="FK312" s="430"/>
      <c r="FL312" s="430"/>
      <c r="FM312" s="430"/>
      <c r="FN312" s="431"/>
      <c r="FO312" s="429"/>
      <c r="FP312" s="430"/>
      <c r="FQ312" s="430"/>
      <c r="FR312" s="430"/>
      <c r="FS312" s="430"/>
      <c r="FT312" s="430"/>
      <c r="FU312" s="430"/>
      <c r="FV312" s="430"/>
      <c r="FW312" s="430"/>
      <c r="FX312" s="430"/>
      <c r="FY312" s="430"/>
      <c r="FZ312" s="430"/>
      <c r="GA312" s="430"/>
      <c r="GB312" s="430"/>
      <c r="GC312" s="430"/>
      <c r="GD312" s="430"/>
      <c r="GE312" s="431"/>
      <c r="GF312" s="429"/>
      <c r="GG312" s="430"/>
      <c r="GH312" s="430"/>
      <c r="GI312" s="430"/>
      <c r="GJ312" s="430"/>
      <c r="GK312" s="430"/>
      <c r="GL312" s="430"/>
      <c r="GM312" s="430"/>
      <c r="GN312" s="430"/>
      <c r="GO312" s="430"/>
      <c r="GP312" s="430"/>
      <c r="GQ312" s="430"/>
      <c r="GR312" s="430"/>
      <c r="GS312" s="430"/>
      <c r="GT312" s="430"/>
      <c r="GU312" s="430"/>
      <c r="GV312" s="431"/>
      <c r="GW312" s="429"/>
      <c r="GX312" s="430"/>
      <c r="GY312" s="430"/>
      <c r="GZ312" s="430"/>
      <c r="HA312" s="430"/>
      <c r="HB312" s="430"/>
      <c r="HC312" s="430"/>
      <c r="HD312" s="430"/>
      <c r="HE312" s="430"/>
      <c r="HF312" s="430"/>
      <c r="HG312" s="430"/>
      <c r="HH312" s="430"/>
      <c r="HI312" s="430"/>
      <c r="HJ312" s="430"/>
      <c r="HK312" s="430"/>
      <c r="HL312" s="430"/>
      <c r="HM312" s="431"/>
      <c r="HN312" s="429"/>
      <c r="HO312" s="430"/>
      <c r="HP312" s="430"/>
      <c r="HQ312" s="430"/>
      <c r="HR312" s="430"/>
      <c r="HS312" s="430"/>
      <c r="HT312" s="430"/>
      <c r="HU312" s="430"/>
      <c r="HV312" s="430"/>
      <c r="HW312" s="430"/>
      <c r="HX312" s="430"/>
      <c r="HY312" s="430"/>
      <c r="HZ312" s="430"/>
      <c r="IA312" s="430"/>
      <c r="IB312" s="430"/>
      <c r="IC312" s="430"/>
      <c r="ID312" s="431"/>
      <c r="IE312" s="429"/>
      <c r="IF312" s="430"/>
      <c r="IG312" s="430"/>
      <c r="IH312" s="430"/>
      <c r="II312" s="430"/>
      <c r="IJ312" s="430"/>
      <c r="IK312" s="430"/>
      <c r="IL312" s="430"/>
      <c r="IM312" s="430"/>
      <c r="IN312" s="430"/>
      <c r="IO312" s="430"/>
      <c r="IP312" s="430"/>
      <c r="IQ312" s="430"/>
      <c r="IR312" s="430"/>
      <c r="IS312" s="430"/>
      <c r="IT312" s="430"/>
      <c r="IU312" s="431"/>
      <c r="IV312" s="429"/>
      <c r="IW312" s="430"/>
      <c r="IX312" s="430"/>
      <c r="IY312" s="430"/>
      <c r="IZ312" s="430"/>
      <c r="JA312" s="430"/>
      <c r="JB312" s="430"/>
      <c r="JC312" s="430"/>
      <c r="JD312" s="430"/>
      <c r="JE312" s="430"/>
      <c r="JF312" s="430"/>
      <c r="JG312" s="430"/>
      <c r="JH312" s="430"/>
      <c r="JI312" s="430"/>
      <c r="JJ312" s="430"/>
      <c r="JK312" s="430"/>
      <c r="JL312" s="431"/>
      <c r="JM312" s="429"/>
      <c r="JN312" s="430"/>
      <c r="JO312" s="430"/>
      <c r="JP312" s="430"/>
      <c r="JQ312" s="430"/>
      <c r="JR312" s="430"/>
      <c r="JS312" s="430"/>
      <c r="JT312" s="430"/>
      <c r="JU312" s="430"/>
      <c r="JV312" s="430"/>
      <c r="JW312" s="430"/>
      <c r="JX312" s="430"/>
      <c r="JY312" s="430"/>
      <c r="JZ312" s="430"/>
      <c r="KA312" s="430"/>
      <c r="KB312" s="430"/>
      <c r="KC312" s="431"/>
      <c r="KD312" s="429"/>
      <c r="KE312" s="430"/>
      <c r="KF312" s="430"/>
      <c r="KG312" s="430"/>
      <c r="KH312" s="430"/>
      <c r="KI312" s="430"/>
      <c r="KJ312" s="430"/>
      <c r="KK312" s="430"/>
      <c r="KL312" s="430"/>
      <c r="KM312" s="430"/>
      <c r="KN312" s="430"/>
      <c r="KO312" s="430"/>
      <c r="KP312" s="430"/>
      <c r="KQ312" s="430"/>
      <c r="KR312" s="430"/>
      <c r="KS312" s="430"/>
      <c r="KT312" s="431"/>
      <c r="KU312" s="430"/>
    </row>
    <row r="313" ht="33.75" customHeight="1">
      <c r="A313" s="432" t="s">
        <v>113</v>
      </c>
      <c r="B313" s="433" t="s">
        <v>114</v>
      </c>
      <c r="C313" s="434" t="s">
        <v>115</v>
      </c>
      <c r="D313" s="217"/>
      <c r="E313" s="217"/>
      <c r="F313" s="217"/>
      <c r="G313" s="218"/>
      <c r="H313" s="434" t="s">
        <v>116</v>
      </c>
      <c r="I313" s="218"/>
      <c r="J313" s="434" t="s">
        <v>117</v>
      </c>
      <c r="K313" s="217"/>
      <c r="L313" s="218"/>
      <c r="M313" s="433" t="s">
        <v>118</v>
      </c>
      <c r="N313" s="435" t="s">
        <v>119</v>
      </c>
      <c r="O313" s="218"/>
      <c r="P313" s="436" t="s">
        <v>120</v>
      </c>
      <c r="Q313" s="437"/>
      <c r="R313" s="432" t="s">
        <v>113</v>
      </c>
      <c r="S313" s="433" t="s">
        <v>114</v>
      </c>
      <c r="T313" s="434" t="s">
        <v>115</v>
      </c>
      <c r="U313" s="217"/>
      <c r="V313" s="217"/>
      <c r="W313" s="217"/>
      <c r="X313" s="218"/>
      <c r="Y313" s="434" t="s">
        <v>116</v>
      </c>
      <c r="Z313" s="218"/>
      <c r="AA313" s="434" t="s">
        <v>117</v>
      </c>
      <c r="AB313" s="217"/>
      <c r="AC313" s="218"/>
      <c r="AD313" s="433" t="s">
        <v>118</v>
      </c>
      <c r="AE313" s="435" t="s">
        <v>119</v>
      </c>
      <c r="AF313" s="218"/>
      <c r="AG313" s="436" t="s">
        <v>120</v>
      </c>
      <c r="AH313" s="437"/>
      <c r="AI313" s="432" t="s">
        <v>113</v>
      </c>
      <c r="AJ313" s="433" t="s">
        <v>114</v>
      </c>
      <c r="AK313" s="434" t="s">
        <v>115</v>
      </c>
      <c r="AL313" s="217"/>
      <c r="AM313" s="217"/>
      <c r="AN313" s="217"/>
      <c r="AO313" s="218"/>
      <c r="AP313" s="434" t="s">
        <v>116</v>
      </c>
      <c r="AQ313" s="218"/>
      <c r="AR313" s="434" t="s">
        <v>117</v>
      </c>
      <c r="AS313" s="217"/>
      <c r="AT313" s="218"/>
      <c r="AU313" s="433" t="s">
        <v>118</v>
      </c>
      <c r="AV313" s="435" t="s">
        <v>119</v>
      </c>
      <c r="AW313" s="218"/>
      <c r="AX313" s="436" t="s">
        <v>120</v>
      </c>
      <c r="AY313" s="437"/>
      <c r="AZ313" s="432" t="s">
        <v>113</v>
      </c>
      <c r="BA313" s="433" t="s">
        <v>114</v>
      </c>
      <c r="BB313" s="434" t="s">
        <v>115</v>
      </c>
      <c r="BC313" s="217"/>
      <c r="BD313" s="217"/>
      <c r="BE313" s="217"/>
      <c r="BF313" s="218"/>
      <c r="BG313" s="434" t="s">
        <v>116</v>
      </c>
      <c r="BH313" s="218"/>
      <c r="BI313" s="434" t="s">
        <v>117</v>
      </c>
      <c r="BJ313" s="217"/>
      <c r="BK313" s="218"/>
      <c r="BL313" s="433" t="s">
        <v>118</v>
      </c>
      <c r="BM313" s="435" t="s">
        <v>119</v>
      </c>
      <c r="BN313" s="218"/>
      <c r="BO313" s="436" t="s">
        <v>120</v>
      </c>
      <c r="BP313" s="437"/>
      <c r="BQ313" s="432" t="s">
        <v>113</v>
      </c>
      <c r="BR313" s="433" t="s">
        <v>114</v>
      </c>
      <c r="BS313" s="434" t="s">
        <v>115</v>
      </c>
      <c r="BT313" s="217"/>
      <c r="BU313" s="217"/>
      <c r="BV313" s="217"/>
      <c r="BW313" s="218"/>
      <c r="BX313" s="434" t="s">
        <v>116</v>
      </c>
      <c r="BY313" s="218"/>
      <c r="BZ313" s="434" t="s">
        <v>117</v>
      </c>
      <c r="CA313" s="217"/>
      <c r="CB313" s="218"/>
      <c r="CC313" s="433" t="s">
        <v>118</v>
      </c>
      <c r="CD313" s="435" t="s">
        <v>119</v>
      </c>
      <c r="CE313" s="218"/>
      <c r="CF313" s="436" t="s">
        <v>120</v>
      </c>
      <c r="CG313" s="437"/>
      <c r="CH313" s="432" t="s">
        <v>113</v>
      </c>
      <c r="CI313" s="433" t="s">
        <v>114</v>
      </c>
      <c r="CJ313" s="434" t="s">
        <v>115</v>
      </c>
      <c r="CK313" s="217"/>
      <c r="CL313" s="217"/>
      <c r="CM313" s="217"/>
      <c r="CN313" s="218"/>
      <c r="CO313" s="434" t="s">
        <v>116</v>
      </c>
      <c r="CP313" s="218"/>
      <c r="CQ313" s="434" t="s">
        <v>117</v>
      </c>
      <c r="CR313" s="217"/>
      <c r="CS313" s="218"/>
      <c r="CT313" s="433" t="s">
        <v>118</v>
      </c>
      <c r="CU313" s="435" t="s">
        <v>119</v>
      </c>
      <c r="CV313" s="218"/>
      <c r="CW313" s="436" t="s">
        <v>120</v>
      </c>
      <c r="CX313" s="437"/>
      <c r="CY313" s="432" t="s">
        <v>113</v>
      </c>
      <c r="CZ313" s="433" t="s">
        <v>114</v>
      </c>
      <c r="DA313" s="434" t="s">
        <v>115</v>
      </c>
      <c r="DB313" s="217"/>
      <c r="DC313" s="217"/>
      <c r="DD313" s="217"/>
      <c r="DE313" s="218"/>
      <c r="DF313" s="434" t="s">
        <v>116</v>
      </c>
      <c r="DG313" s="218"/>
      <c r="DH313" s="434" t="s">
        <v>117</v>
      </c>
      <c r="DI313" s="217"/>
      <c r="DJ313" s="218"/>
      <c r="DK313" s="433" t="s">
        <v>118</v>
      </c>
      <c r="DL313" s="435" t="s">
        <v>119</v>
      </c>
      <c r="DM313" s="218"/>
      <c r="DN313" s="436" t="s">
        <v>120</v>
      </c>
      <c r="DO313" s="437"/>
      <c r="DP313" s="432" t="s">
        <v>113</v>
      </c>
      <c r="DQ313" s="433" t="s">
        <v>114</v>
      </c>
      <c r="DR313" s="434" t="s">
        <v>115</v>
      </c>
      <c r="DS313" s="217"/>
      <c r="DT313" s="217"/>
      <c r="DU313" s="217"/>
      <c r="DV313" s="218"/>
      <c r="DW313" s="434" t="s">
        <v>116</v>
      </c>
      <c r="DX313" s="218"/>
      <c r="DY313" s="434" t="s">
        <v>117</v>
      </c>
      <c r="DZ313" s="217"/>
      <c r="EA313" s="218"/>
      <c r="EB313" s="433" t="s">
        <v>118</v>
      </c>
      <c r="EC313" s="435" t="s">
        <v>119</v>
      </c>
      <c r="ED313" s="218"/>
      <c r="EE313" s="436" t="s">
        <v>120</v>
      </c>
      <c r="EF313" s="437"/>
      <c r="EG313" s="432" t="s">
        <v>113</v>
      </c>
      <c r="EH313" s="433" t="s">
        <v>114</v>
      </c>
      <c r="EI313" s="434" t="s">
        <v>115</v>
      </c>
      <c r="EJ313" s="217"/>
      <c r="EK313" s="217"/>
      <c r="EL313" s="217"/>
      <c r="EM313" s="218"/>
      <c r="EN313" s="434" t="s">
        <v>116</v>
      </c>
      <c r="EO313" s="218"/>
      <c r="EP313" s="434" t="s">
        <v>117</v>
      </c>
      <c r="EQ313" s="217"/>
      <c r="ER313" s="218"/>
      <c r="ES313" s="433" t="s">
        <v>118</v>
      </c>
      <c r="ET313" s="435" t="s">
        <v>119</v>
      </c>
      <c r="EU313" s="218"/>
      <c r="EV313" s="436" t="s">
        <v>120</v>
      </c>
      <c r="EW313" s="437"/>
      <c r="EX313" s="432" t="s">
        <v>113</v>
      </c>
      <c r="EY313" s="433" t="s">
        <v>114</v>
      </c>
      <c r="EZ313" s="434" t="s">
        <v>115</v>
      </c>
      <c r="FA313" s="217"/>
      <c r="FB313" s="217"/>
      <c r="FC313" s="217"/>
      <c r="FD313" s="218"/>
      <c r="FE313" s="434" t="s">
        <v>116</v>
      </c>
      <c r="FF313" s="218"/>
      <c r="FG313" s="434" t="s">
        <v>117</v>
      </c>
      <c r="FH313" s="217"/>
      <c r="FI313" s="218"/>
      <c r="FJ313" s="433" t="s">
        <v>118</v>
      </c>
      <c r="FK313" s="435" t="s">
        <v>119</v>
      </c>
      <c r="FL313" s="218"/>
      <c r="FM313" s="436" t="s">
        <v>120</v>
      </c>
      <c r="FN313" s="437"/>
      <c r="FO313" s="432" t="s">
        <v>113</v>
      </c>
      <c r="FP313" s="433" t="s">
        <v>114</v>
      </c>
      <c r="FQ313" s="434" t="s">
        <v>115</v>
      </c>
      <c r="FR313" s="217"/>
      <c r="FS313" s="217"/>
      <c r="FT313" s="217"/>
      <c r="FU313" s="218"/>
      <c r="FV313" s="434" t="s">
        <v>116</v>
      </c>
      <c r="FW313" s="218"/>
      <c r="FX313" s="434" t="s">
        <v>117</v>
      </c>
      <c r="FY313" s="217"/>
      <c r="FZ313" s="218"/>
      <c r="GA313" s="433" t="s">
        <v>118</v>
      </c>
      <c r="GB313" s="435" t="s">
        <v>119</v>
      </c>
      <c r="GC313" s="218"/>
      <c r="GD313" s="436" t="s">
        <v>120</v>
      </c>
      <c r="GE313" s="437"/>
      <c r="GF313" s="432" t="s">
        <v>113</v>
      </c>
      <c r="GG313" s="433" t="s">
        <v>114</v>
      </c>
      <c r="GH313" s="434" t="s">
        <v>115</v>
      </c>
      <c r="GI313" s="217"/>
      <c r="GJ313" s="217"/>
      <c r="GK313" s="217"/>
      <c r="GL313" s="218"/>
      <c r="GM313" s="434" t="s">
        <v>116</v>
      </c>
      <c r="GN313" s="218"/>
      <c r="GO313" s="434" t="s">
        <v>117</v>
      </c>
      <c r="GP313" s="217"/>
      <c r="GQ313" s="218"/>
      <c r="GR313" s="433" t="s">
        <v>118</v>
      </c>
      <c r="GS313" s="435" t="s">
        <v>119</v>
      </c>
      <c r="GT313" s="218"/>
      <c r="GU313" s="436" t="s">
        <v>120</v>
      </c>
      <c r="GV313" s="437"/>
      <c r="GW313" s="432" t="s">
        <v>113</v>
      </c>
      <c r="GX313" s="433" t="s">
        <v>114</v>
      </c>
      <c r="GY313" s="434" t="s">
        <v>115</v>
      </c>
      <c r="GZ313" s="217"/>
      <c r="HA313" s="217"/>
      <c r="HB313" s="217"/>
      <c r="HC313" s="218"/>
      <c r="HD313" s="434" t="s">
        <v>116</v>
      </c>
      <c r="HE313" s="218"/>
      <c r="HF313" s="434" t="s">
        <v>117</v>
      </c>
      <c r="HG313" s="217"/>
      <c r="HH313" s="218"/>
      <c r="HI313" s="433" t="s">
        <v>118</v>
      </c>
      <c r="HJ313" s="435" t="s">
        <v>119</v>
      </c>
      <c r="HK313" s="218"/>
      <c r="HL313" s="436" t="s">
        <v>120</v>
      </c>
      <c r="HM313" s="437"/>
      <c r="HN313" s="432" t="s">
        <v>113</v>
      </c>
      <c r="HO313" s="433" t="s">
        <v>114</v>
      </c>
      <c r="HP313" s="434" t="s">
        <v>115</v>
      </c>
      <c r="HQ313" s="217"/>
      <c r="HR313" s="217"/>
      <c r="HS313" s="217"/>
      <c r="HT313" s="218"/>
      <c r="HU313" s="434" t="s">
        <v>116</v>
      </c>
      <c r="HV313" s="218"/>
      <c r="HW313" s="434" t="s">
        <v>117</v>
      </c>
      <c r="HX313" s="217"/>
      <c r="HY313" s="218"/>
      <c r="HZ313" s="433" t="s">
        <v>118</v>
      </c>
      <c r="IA313" s="435" t="s">
        <v>119</v>
      </c>
      <c r="IB313" s="218"/>
      <c r="IC313" s="436" t="s">
        <v>120</v>
      </c>
      <c r="ID313" s="437"/>
      <c r="IE313" s="432" t="s">
        <v>113</v>
      </c>
      <c r="IF313" s="433" t="s">
        <v>114</v>
      </c>
      <c r="IG313" s="434" t="s">
        <v>115</v>
      </c>
      <c r="IH313" s="217"/>
      <c r="II313" s="217"/>
      <c r="IJ313" s="217"/>
      <c r="IK313" s="218"/>
      <c r="IL313" s="434" t="s">
        <v>116</v>
      </c>
      <c r="IM313" s="218"/>
      <c r="IN313" s="434" t="s">
        <v>117</v>
      </c>
      <c r="IO313" s="217"/>
      <c r="IP313" s="218"/>
      <c r="IQ313" s="433" t="s">
        <v>118</v>
      </c>
      <c r="IR313" s="435" t="s">
        <v>119</v>
      </c>
      <c r="IS313" s="218"/>
      <c r="IT313" s="436" t="s">
        <v>120</v>
      </c>
      <c r="IU313" s="437"/>
      <c r="IV313" s="432" t="s">
        <v>113</v>
      </c>
      <c r="IW313" s="433" t="s">
        <v>114</v>
      </c>
      <c r="IX313" s="434" t="s">
        <v>115</v>
      </c>
      <c r="IY313" s="217"/>
      <c r="IZ313" s="217"/>
      <c r="JA313" s="217"/>
      <c r="JB313" s="218"/>
      <c r="JC313" s="434" t="s">
        <v>116</v>
      </c>
      <c r="JD313" s="218"/>
      <c r="JE313" s="434" t="s">
        <v>117</v>
      </c>
      <c r="JF313" s="217"/>
      <c r="JG313" s="218"/>
      <c r="JH313" s="433" t="s">
        <v>118</v>
      </c>
      <c r="JI313" s="435" t="s">
        <v>119</v>
      </c>
      <c r="JJ313" s="218"/>
      <c r="JK313" s="436" t="s">
        <v>120</v>
      </c>
      <c r="JL313" s="438"/>
      <c r="JM313" s="432" t="s">
        <v>113</v>
      </c>
      <c r="JN313" s="433" t="s">
        <v>114</v>
      </c>
      <c r="JO313" s="434" t="s">
        <v>115</v>
      </c>
      <c r="JP313" s="217"/>
      <c r="JQ313" s="217"/>
      <c r="JR313" s="217"/>
      <c r="JS313" s="218"/>
      <c r="JT313" s="434" t="s">
        <v>116</v>
      </c>
      <c r="JU313" s="218"/>
      <c r="JV313" s="434" t="s">
        <v>117</v>
      </c>
      <c r="JW313" s="217"/>
      <c r="JX313" s="218"/>
      <c r="JY313" s="433" t="s">
        <v>118</v>
      </c>
      <c r="JZ313" s="435" t="s">
        <v>119</v>
      </c>
      <c r="KA313" s="218"/>
      <c r="KB313" s="436" t="s">
        <v>120</v>
      </c>
      <c r="KC313" s="438"/>
      <c r="KD313" s="432" t="s">
        <v>113</v>
      </c>
      <c r="KE313" s="433" t="s">
        <v>114</v>
      </c>
      <c r="KF313" s="434" t="s">
        <v>115</v>
      </c>
      <c r="KG313" s="217"/>
      <c r="KH313" s="217"/>
      <c r="KI313" s="217"/>
      <c r="KJ313" s="218"/>
      <c r="KK313" s="434" t="s">
        <v>116</v>
      </c>
      <c r="KL313" s="218"/>
      <c r="KM313" s="434" t="s">
        <v>117</v>
      </c>
      <c r="KN313" s="217"/>
      <c r="KO313" s="218"/>
      <c r="KP313" s="433" t="s">
        <v>118</v>
      </c>
      <c r="KQ313" s="435" t="s">
        <v>119</v>
      </c>
      <c r="KR313" s="218"/>
      <c r="KS313" s="436" t="s">
        <v>120</v>
      </c>
      <c r="KT313" s="438"/>
      <c r="KU313" s="439"/>
    </row>
    <row r="314" ht="66.0" customHeight="1">
      <c r="A314" s="224"/>
      <c r="B314" s="46"/>
      <c r="C314" s="440" t="s">
        <v>121</v>
      </c>
      <c r="D314" s="440" t="s">
        <v>122</v>
      </c>
      <c r="E314" s="441" t="s">
        <v>123</v>
      </c>
      <c r="F314" s="440" t="s">
        <v>211</v>
      </c>
      <c r="G314" s="440" t="s">
        <v>125</v>
      </c>
      <c r="H314" s="442" t="s">
        <v>212</v>
      </c>
      <c r="I314" s="440" t="s">
        <v>127</v>
      </c>
      <c r="J314" s="442" t="str">
        <f>"Total Biaya Perawatan "&amp;G310&amp;" (Juta Rp)"</f>
        <v>Total Biaya Perawatan Triwulan III (Juta Rp)</v>
      </c>
      <c r="K314" s="440" t="str">
        <f>"Total Biaya Perawatan "&amp;G209&amp;" (Juta Rp)"</f>
        <v>Total Biaya Perawatan Triwulan II (Juta Rp)</v>
      </c>
      <c r="L314" s="440" t="s">
        <v>213</v>
      </c>
      <c r="M314" s="46"/>
      <c r="N314" s="442" t="s">
        <v>212</v>
      </c>
      <c r="O314" s="442" t="s">
        <v>131</v>
      </c>
      <c r="P314" s="228"/>
      <c r="Q314" s="437"/>
      <c r="R314" s="224"/>
      <c r="S314" s="46"/>
      <c r="T314" s="440" t="s">
        <v>121</v>
      </c>
      <c r="U314" s="440" t="s">
        <v>122</v>
      </c>
      <c r="V314" s="441" t="s">
        <v>123</v>
      </c>
      <c r="W314" s="440" t="s">
        <v>211</v>
      </c>
      <c r="X314" s="440" t="s">
        <v>125</v>
      </c>
      <c r="Y314" s="442" t="s">
        <v>212</v>
      </c>
      <c r="Z314" s="440" t="s">
        <v>127</v>
      </c>
      <c r="AA314" s="442" t="str">
        <f>"Total Biaya Perawatan "&amp;X310&amp;" (Juta Rp)"</f>
        <v>Total Biaya Perawatan Triwulan III (Juta Rp)</v>
      </c>
      <c r="AB314" s="440" t="str">
        <f>"Total Biaya Perawatan "&amp;X209&amp;" (Juta Rp)"</f>
        <v>Total Biaya Perawatan Triwulan II (Juta Rp)</v>
      </c>
      <c r="AC314" s="440" t="s">
        <v>213</v>
      </c>
      <c r="AD314" s="46"/>
      <c r="AE314" s="442" t="s">
        <v>212</v>
      </c>
      <c r="AF314" s="442" t="s">
        <v>131</v>
      </c>
      <c r="AG314" s="228"/>
      <c r="AH314" s="437"/>
      <c r="AI314" s="224"/>
      <c r="AJ314" s="46"/>
      <c r="AK314" s="440" t="s">
        <v>121</v>
      </c>
      <c r="AL314" s="440" t="s">
        <v>122</v>
      </c>
      <c r="AM314" s="441" t="s">
        <v>123</v>
      </c>
      <c r="AN314" s="440" t="s">
        <v>211</v>
      </c>
      <c r="AO314" s="440" t="s">
        <v>125</v>
      </c>
      <c r="AP314" s="442" t="s">
        <v>212</v>
      </c>
      <c r="AQ314" s="440" t="s">
        <v>127</v>
      </c>
      <c r="AR314" s="442" t="str">
        <f>"Total Biaya Perawatan "&amp;AO310&amp;" (Juta Rp)"</f>
        <v>Total Biaya Perawatan Triwulan III (Juta Rp)</v>
      </c>
      <c r="AS314" s="440" t="str">
        <f>"Total Biaya Perawatan "&amp;AO209&amp;" (Juta Rp)"</f>
        <v>Total Biaya Perawatan Triwulan II (Juta Rp)</v>
      </c>
      <c r="AT314" s="440" t="s">
        <v>213</v>
      </c>
      <c r="AU314" s="46"/>
      <c r="AV314" s="442" t="s">
        <v>212</v>
      </c>
      <c r="AW314" s="442" t="s">
        <v>131</v>
      </c>
      <c r="AX314" s="228"/>
      <c r="AY314" s="437"/>
      <c r="AZ314" s="224"/>
      <c r="BA314" s="46"/>
      <c r="BB314" s="440" t="s">
        <v>121</v>
      </c>
      <c r="BC314" s="440" t="s">
        <v>122</v>
      </c>
      <c r="BD314" s="441" t="s">
        <v>123</v>
      </c>
      <c r="BE314" s="440" t="s">
        <v>211</v>
      </c>
      <c r="BF314" s="440" t="s">
        <v>125</v>
      </c>
      <c r="BG314" s="442" t="s">
        <v>212</v>
      </c>
      <c r="BH314" s="440" t="s">
        <v>127</v>
      </c>
      <c r="BI314" s="442" t="str">
        <f>"Total Biaya Perawatan "&amp;BF310&amp;" (Juta Rp)"</f>
        <v>Total Biaya Perawatan Triwulan III (Juta Rp)</v>
      </c>
      <c r="BJ314" s="440" t="str">
        <f>"Total Biaya Perawatan "&amp;BF209&amp;" (Juta Rp)"</f>
        <v>Total Biaya Perawatan Triwulan II (Juta Rp)</v>
      </c>
      <c r="BK314" s="440" t="s">
        <v>213</v>
      </c>
      <c r="BL314" s="46"/>
      <c r="BM314" s="442" t="s">
        <v>212</v>
      </c>
      <c r="BN314" s="442" t="s">
        <v>131</v>
      </c>
      <c r="BO314" s="228"/>
      <c r="BP314" s="437"/>
      <c r="BQ314" s="224"/>
      <c r="BR314" s="46"/>
      <c r="BS314" s="440" t="s">
        <v>121</v>
      </c>
      <c r="BT314" s="440" t="s">
        <v>122</v>
      </c>
      <c r="BU314" s="441" t="s">
        <v>123</v>
      </c>
      <c r="BV314" s="440" t="s">
        <v>211</v>
      </c>
      <c r="BW314" s="440" t="s">
        <v>125</v>
      </c>
      <c r="BX314" s="442" t="s">
        <v>212</v>
      </c>
      <c r="BY314" s="440" t="s">
        <v>127</v>
      </c>
      <c r="BZ314" s="442" t="str">
        <f>"Total Biaya Perawatan "&amp;BW310&amp;" (Juta Rp)"</f>
        <v>Total Biaya Perawatan Triwulan III (Juta Rp)</v>
      </c>
      <c r="CA314" s="440" t="str">
        <f>"Total Biaya Perawatan "&amp;BW209&amp;" (Juta Rp)"</f>
        <v>Total Biaya Perawatan Triwulan II (Juta Rp)</v>
      </c>
      <c r="CB314" s="440" t="s">
        <v>213</v>
      </c>
      <c r="CC314" s="46"/>
      <c r="CD314" s="442" t="s">
        <v>212</v>
      </c>
      <c r="CE314" s="442" t="s">
        <v>131</v>
      </c>
      <c r="CF314" s="228"/>
      <c r="CG314" s="437"/>
      <c r="CH314" s="224"/>
      <c r="CI314" s="46"/>
      <c r="CJ314" s="440" t="s">
        <v>121</v>
      </c>
      <c r="CK314" s="440" t="s">
        <v>122</v>
      </c>
      <c r="CL314" s="441" t="s">
        <v>123</v>
      </c>
      <c r="CM314" s="440" t="s">
        <v>211</v>
      </c>
      <c r="CN314" s="440" t="s">
        <v>125</v>
      </c>
      <c r="CO314" s="442" t="s">
        <v>212</v>
      </c>
      <c r="CP314" s="440" t="s">
        <v>127</v>
      </c>
      <c r="CQ314" s="442" t="str">
        <f>"Total Biaya Perawatan "&amp;CN310&amp;" (Juta Rp)"</f>
        <v>Total Biaya Perawatan Triwulan III (Juta Rp)</v>
      </c>
      <c r="CR314" s="440" t="str">
        <f>"Total Biaya Perawatan "&amp;CN209&amp;" (Juta Rp)"</f>
        <v>Total Biaya Perawatan Triwulan II (Juta Rp)</v>
      </c>
      <c r="CS314" s="440" t="s">
        <v>213</v>
      </c>
      <c r="CT314" s="46"/>
      <c r="CU314" s="442" t="s">
        <v>212</v>
      </c>
      <c r="CV314" s="442" t="s">
        <v>131</v>
      </c>
      <c r="CW314" s="228"/>
      <c r="CX314" s="437"/>
      <c r="CY314" s="224"/>
      <c r="CZ314" s="46"/>
      <c r="DA314" s="440" t="s">
        <v>121</v>
      </c>
      <c r="DB314" s="440" t="s">
        <v>122</v>
      </c>
      <c r="DC314" s="441" t="s">
        <v>123</v>
      </c>
      <c r="DD314" s="440" t="s">
        <v>211</v>
      </c>
      <c r="DE314" s="440" t="s">
        <v>125</v>
      </c>
      <c r="DF314" s="442" t="s">
        <v>212</v>
      </c>
      <c r="DG314" s="440" t="s">
        <v>127</v>
      </c>
      <c r="DH314" s="442" t="str">
        <f>"Total Biaya Perawatan "&amp;DE310&amp;" (Juta Rp)"</f>
        <v>Total Biaya Perawatan Triwulan III (Juta Rp)</v>
      </c>
      <c r="DI314" s="440" t="str">
        <f>"Total Biaya Perawatan "&amp;DE209&amp;" (Juta Rp)"</f>
        <v>Total Biaya Perawatan Triwulan II (Juta Rp)</v>
      </c>
      <c r="DJ314" s="440" t="s">
        <v>213</v>
      </c>
      <c r="DK314" s="46"/>
      <c r="DL314" s="442" t="s">
        <v>212</v>
      </c>
      <c r="DM314" s="442" t="s">
        <v>131</v>
      </c>
      <c r="DN314" s="228"/>
      <c r="DO314" s="437"/>
      <c r="DP314" s="224"/>
      <c r="DQ314" s="46"/>
      <c r="DR314" s="440" t="s">
        <v>121</v>
      </c>
      <c r="DS314" s="440" t="s">
        <v>122</v>
      </c>
      <c r="DT314" s="441" t="s">
        <v>123</v>
      </c>
      <c r="DU314" s="440" t="s">
        <v>211</v>
      </c>
      <c r="DV314" s="440" t="s">
        <v>125</v>
      </c>
      <c r="DW314" s="442" t="s">
        <v>212</v>
      </c>
      <c r="DX314" s="440" t="s">
        <v>127</v>
      </c>
      <c r="DY314" s="442" t="str">
        <f>"Total Biaya Perawatan "&amp;DV310&amp;" (Juta Rp)"</f>
        <v>Total Biaya Perawatan Triwulan III (Juta Rp)</v>
      </c>
      <c r="DZ314" s="440" t="str">
        <f>"Total Biaya Perawatan "&amp;DV209&amp;" (Juta Rp)"</f>
        <v>Total Biaya Perawatan Triwulan II (Juta Rp)</v>
      </c>
      <c r="EA314" s="440" t="s">
        <v>213</v>
      </c>
      <c r="EB314" s="46"/>
      <c r="EC314" s="442" t="s">
        <v>212</v>
      </c>
      <c r="ED314" s="442" t="s">
        <v>131</v>
      </c>
      <c r="EE314" s="228"/>
      <c r="EF314" s="437"/>
      <c r="EG314" s="224"/>
      <c r="EH314" s="46"/>
      <c r="EI314" s="440" t="s">
        <v>121</v>
      </c>
      <c r="EJ314" s="440" t="s">
        <v>122</v>
      </c>
      <c r="EK314" s="441" t="s">
        <v>123</v>
      </c>
      <c r="EL314" s="440" t="s">
        <v>211</v>
      </c>
      <c r="EM314" s="440" t="s">
        <v>125</v>
      </c>
      <c r="EN314" s="442" t="s">
        <v>212</v>
      </c>
      <c r="EO314" s="440" t="s">
        <v>127</v>
      </c>
      <c r="EP314" s="442" t="str">
        <f>"Total Biaya Perawatan "&amp;EM310&amp;" (Juta Rp)"</f>
        <v>Total Biaya Perawatan Triwulan III (Juta Rp)</v>
      </c>
      <c r="EQ314" s="440" t="str">
        <f>"Total Biaya Perawatan "&amp;EM209&amp;" (Juta Rp)"</f>
        <v>Total Biaya Perawatan Triwulan II (Juta Rp)</v>
      </c>
      <c r="ER314" s="440" t="s">
        <v>213</v>
      </c>
      <c r="ES314" s="46"/>
      <c r="ET314" s="442" t="s">
        <v>212</v>
      </c>
      <c r="EU314" s="442" t="s">
        <v>131</v>
      </c>
      <c r="EV314" s="228"/>
      <c r="EW314" s="437"/>
      <c r="EX314" s="224"/>
      <c r="EY314" s="46"/>
      <c r="EZ314" s="440" t="s">
        <v>121</v>
      </c>
      <c r="FA314" s="440" t="s">
        <v>122</v>
      </c>
      <c r="FB314" s="441" t="s">
        <v>123</v>
      </c>
      <c r="FC314" s="440" t="s">
        <v>211</v>
      </c>
      <c r="FD314" s="440" t="s">
        <v>125</v>
      </c>
      <c r="FE314" s="442" t="s">
        <v>212</v>
      </c>
      <c r="FF314" s="440" t="s">
        <v>127</v>
      </c>
      <c r="FG314" s="442" t="str">
        <f>"Total Biaya Perawatan "&amp;FD310&amp;" (Juta Rp)"</f>
        <v>Total Biaya Perawatan Triwulan III (Juta Rp)</v>
      </c>
      <c r="FH314" s="440" t="str">
        <f>"Total Biaya Perawatan "&amp;FD209&amp;" (Juta Rp)"</f>
        <v>Total Biaya Perawatan Triwulan II (Juta Rp)</v>
      </c>
      <c r="FI314" s="440" t="s">
        <v>213</v>
      </c>
      <c r="FJ314" s="46"/>
      <c r="FK314" s="442" t="s">
        <v>212</v>
      </c>
      <c r="FL314" s="442" t="s">
        <v>131</v>
      </c>
      <c r="FM314" s="228"/>
      <c r="FN314" s="437"/>
      <c r="FO314" s="224"/>
      <c r="FP314" s="46"/>
      <c r="FQ314" s="440" t="s">
        <v>121</v>
      </c>
      <c r="FR314" s="440" t="s">
        <v>122</v>
      </c>
      <c r="FS314" s="441" t="s">
        <v>123</v>
      </c>
      <c r="FT314" s="440" t="s">
        <v>211</v>
      </c>
      <c r="FU314" s="440" t="s">
        <v>125</v>
      </c>
      <c r="FV314" s="442" t="s">
        <v>212</v>
      </c>
      <c r="FW314" s="440" t="s">
        <v>127</v>
      </c>
      <c r="FX314" s="442" t="str">
        <f>"Total Biaya Perawatan "&amp;FU310&amp;" (Juta Rp)"</f>
        <v>Total Biaya Perawatan Triwulan III (Juta Rp)</v>
      </c>
      <c r="FY314" s="440" t="str">
        <f>"Total Biaya Perawatan "&amp;FU209&amp;" (Juta Rp)"</f>
        <v>Total Biaya Perawatan Triwulan II (Juta Rp)</v>
      </c>
      <c r="FZ314" s="440" t="s">
        <v>213</v>
      </c>
      <c r="GA314" s="46"/>
      <c r="GB314" s="442" t="s">
        <v>212</v>
      </c>
      <c r="GC314" s="442" t="s">
        <v>131</v>
      </c>
      <c r="GD314" s="228"/>
      <c r="GE314" s="437"/>
      <c r="GF314" s="224"/>
      <c r="GG314" s="46"/>
      <c r="GH314" s="440" t="s">
        <v>121</v>
      </c>
      <c r="GI314" s="440" t="s">
        <v>122</v>
      </c>
      <c r="GJ314" s="441" t="s">
        <v>123</v>
      </c>
      <c r="GK314" s="440" t="s">
        <v>211</v>
      </c>
      <c r="GL314" s="440" t="s">
        <v>125</v>
      </c>
      <c r="GM314" s="442" t="s">
        <v>212</v>
      </c>
      <c r="GN314" s="440" t="s">
        <v>127</v>
      </c>
      <c r="GO314" s="442" t="str">
        <f>"Total Biaya Perawatan "&amp;GL310&amp;" (Juta Rp)"</f>
        <v>Total Biaya Perawatan Triwulan III (Juta Rp)</v>
      </c>
      <c r="GP314" s="440" t="str">
        <f>"Total Biaya Perawatan "&amp;GL209&amp;" (Juta Rp)"</f>
        <v>Total Biaya Perawatan Triwulan II (Juta Rp)</v>
      </c>
      <c r="GQ314" s="440" t="s">
        <v>213</v>
      </c>
      <c r="GR314" s="46"/>
      <c r="GS314" s="442" t="s">
        <v>212</v>
      </c>
      <c r="GT314" s="442" t="s">
        <v>131</v>
      </c>
      <c r="GU314" s="228"/>
      <c r="GV314" s="437"/>
      <c r="GW314" s="224"/>
      <c r="GX314" s="46"/>
      <c r="GY314" s="440" t="s">
        <v>121</v>
      </c>
      <c r="GZ314" s="440" t="s">
        <v>122</v>
      </c>
      <c r="HA314" s="441" t="s">
        <v>123</v>
      </c>
      <c r="HB314" s="440" t="s">
        <v>211</v>
      </c>
      <c r="HC314" s="440" t="s">
        <v>125</v>
      </c>
      <c r="HD314" s="442" t="s">
        <v>212</v>
      </c>
      <c r="HE314" s="440" t="s">
        <v>127</v>
      </c>
      <c r="HF314" s="442" t="str">
        <f>"Total Biaya Perawatan "&amp;HC310&amp;" (Juta Rp)"</f>
        <v>Total Biaya Perawatan Triwulan III (Juta Rp)</v>
      </c>
      <c r="HG314" s="440" t="str">
        <f>"Total Biaya Perawatan "&amp;HC209&amp;" (Juta Rp)"</f>
        <v>Total Biaya Perawatan Triwulan II (Juta Rp)</v>
      </c>
      <c r="HH314" s="440" t="s">
        <v>213</v>
      </c>
      <c r="HI314" s="46"/>
      <c r="HJ314" s="442" t="s">
        <v>212</v>
      </c>
      <c r="HK314" s="442" t="s">
        <v>131</v>
      </c>
      <c r="HL314" s="228"/>
      <c r="HM314" s="437"/>
      <c r="HN314" s="224"/>
      <c r="HO314" s="46"/>
      <c r="HP314" s="440" t="s">
        <v>121</v>
      </c>
      <c r="HQ314" s="440" t="s">
        <v>122</v>
      </c>
      <c r="HR314" s="441" t="s">
        <v>123</v>
      </c>
      <c r="HS314" s="440" t="s">
        <v>211</v>
      </c>
      <c r="HT314" s="440" t="s">
        <v>125</v>
      </c>
      <c r="HU314" s="442" t="s">
        <v>212</v>
      </c>
      <c r="HV314" s="440" t="s">
        <v>127</v>
      </c>
      <c r="HW314" s="442" t="str">
        <f>"Total Biaya Perawatan "&amp;HT310&amp;" (Juta Rp)"</f>
        <v>Total Biaya Perawatan Triwulan III (Juta Rp)</v>
      </c>
      <c r="HX314" s="440" t="str">
        <f>"Total Biaya Perawatan "&amp;HT209&amp;" (Juta Rp)"</f>
        <v>Total Biaya Perawatan Triwulan II (Juta Rp)</v>
      </c>
      <c r="HY314" s="440" t="s">
        <v>213</v>
      </c>
      <c r="HZ314" s="46"/>
      <c r="IA314" s="442" t="s">
        <v>212</v>
      </c>
      <c r="IB314" s="442" t="s">
        <v>131</v>
      </c>
      <c r="IC314" s="228"/>
      <c r="ID314" s="437"/>
      <c r="IE314" s="224"/>
      <c r="IF314" s="46"/>
      <c r="IG314" s="440" t="s">
        <v>121</v>
      </c>
      <c r="IH314" s="440" t="s">
        <v>122</v>
      </c>
      <c r="II314" s="441" t="s">
        <v>123</v>
      </c>
      <c r="IJ314" s="440" t="s">
        <v>211</v>
      </c>
      <c r="IK314" s="440" t="s">
        <v>125</v>
      </c>
      <c r="IL314" s="442" t="s">
        <v>212</v>
      </c>
      <c r="IM314" s="440" t="s">
        <v>127</v>
      </c>
      <c r="IN314" s="442" t="str">
        <f>"Total Biaya Perawatan "&amp;IK310&amp;" (Juta Rp)"</f>
        <v>Total Biaya Perawatan Triwulan III (Juta Rp)</v>
      </c>
      <c r="IO314" s="440" t="str">
        <f>"Total Biaya Perawatan "&amp;IK209&amp;" (Juta Rp)"</f>
        <v>Total Biaya Perawatan Triwulan II (Juta Rp)</v>
      </c>
      <c r="IP314" s="440" t="s">
        <v>213</v>
      </c>
      <c r="IQ314" s="46"/>
      <c r="IR314" s="442" t="s">
        <v>212</v>
      </c>
      <c r="IS314" s="442" t="s">
        <v>131</v>
      </c>
      <c r="IT314" s="228"/>
      <c r="IU314" s="437"/>
      <c r="IV314" s="224"/>
      <c r="IW314" s="46"/>
      <c r="IX314" s="440" t="s">
        <v>121</v>
      </c>
      <c r="IY314" s="440" t="s">
        <v>122</v>
      </c>
      <c r="IZ314" s="441" t="s">
        <v>123</v>
      </c>
      <c r="JA314" s="440" t="s">
        <v>211</v>
      </c>
      <c r="JB314" s="440" t="s">
        <v>125</v>
      </c>
      <c r="JC314" s="442" t="s">
        <v>212</v>
      </c>
      <c r="JD314" s="440" t="s">
        <v>127</v>
      </c>
      <c r="JE314" s="442" t="str">
        <f>"Total Biaya Perawatan "&amp;JB310&amp;" (Juta Rp)"</f>
        <v>Total Biaya Perawatan Triwulan III (Juta Rp)</v>
      </c>
      <c r="JF314" s="440" t="str">
        <f>"Total Biaya Perawatan "&amp;JB209&amp;" (Juta Rp)"</f>
        <v>Total Biaya Perawatan Triwulan II (Juta Rp)</v>
      </c>
      <c r="JG314" s="440" t="s">
        <v>213</v>
      </c>
      <c r="JH314" s="46"/>
      <c r="JI314" s="442" t="s">
        <v>212</v>
      </c>
      <c r="JJ314" s="442" t="s">
        <v>131</v>
      </c>
      <c r="JK314" s="228"/>
      <c r="JL314" s="438"/>
      <c r="JM314" s="224"/>
      <c r="JN314" s="46"/>
      <c r="JO314" s="440" t="s">
        <v>121</v>
      </c>
      <c r="JP314" s="440" t="s">
        <v>122</v>
      </c>
      <c r="JQ314" s="441" t="s">
        <v>123</v>
      </c>
      <c r="JR314" s="440" t="s">
        <v>211</v>
      </c>
      <c r="JS314" s="440" t="s">
        <v>125</v>
      </c>
      <c r="JT314" s="442" t="s">
        <v>212</v>
      </c>
      <c r="JU314" s="440" t="s">
        <v>127</v>
      </c>
      <c r="JV314" s="442" t="str">
        <f>"Total Biaya Perawatan "&amp;JS310&amp;" (Juta Rp)"</f>
        <v>Total Biaya Perawatan Triwulan III (Juta Rp)</v>
      </c>
      <c r="JW314" s="440" t="str">
        <f>"Total Biaya Perawatan "&amp;JS209&amp;" (Juta Rp)"</f>
        <v>Total Biaya Perawatan Triwulan II (Juta Rp)</v>
      </c>
      <c r="JX314" s="440" t="s">
        <v>213</v>
      </c>
      <c r="JY314" s="46"/>
      <c r="JZ314" s="442" t="s">
        <v>212</v>
      </c>
      <c r="KA314" s="442" t="s">
        <v>131</v>
      </c>
      <c r="KB314" s="228"/>
      <c r="KC314" s="438"/>
      <c r="KD314" s="224"/>
      <c r="KE314" s="46"/>
      <c r="KF314" s="440" t="s">
        <v>121</v>
      </c>
      <c r="KG314" s="440" t="s">
        <v>122</v>
      </c>
      <c r="KH314" s="441" t="s">
        <v>123</v>
      </c>
      <c r="KI314" s="440" t="s">
        <v>211</v>
      </c>
      <c r="KJ314" s="440" t="s">
        <v>125</v>
      </c>
      <c r="KK314" s="442" t="s">
        <v>212</v>
      </c>
      <c r="KL314" s="440" t="s">
        <v>127</v>
      </c>
      <c r="KM314" s="442" t="str">
        <f>"Total Biaya Perawatan "&amp;KJ310&amp;" (Juta Rp)"</f>
        <v>Total Biaya Perawatan Triwulan III (Juta Rp)</v>
      </c>
      <c r="KN314" s="440" t="str">
        <f>"Total Biaya Perawatan "&amp;KJ209&amp;" (Juta Rp)"</f>
        <v>Total Biaya Perawatan Triwulan II (Juta Rp)</v>
      </c>
      <c r="KO314" s="440" t="s">
        <v>213</v>
      </c>
      <c r="KP314" s="46"/>
      <c r="KQ314" s="442" t="s">
        <v>212</v>
      </c>
      <c r="KR314" s="442" t="s">
        <v>131</v>
      </c>
      <c r="KS314" s="228"/>
      <c r="KT314" s="438"/>
      <c r="KU314" s="439"/>
    </row>
    <row r="315" ht="15.75" customHeight="1">
      <c r="A315" s="443">
        <v>-1.0</v>
      </c>
      <c r="B315" s="444">
        <v>-2.0</v>
      </c>
      <c r="C315" s="444">
        <v>-3.0</v>
      </c>
      <c r="D315" s="444">
        <v>-4.0</v>
      </c>
      <c r="E315" s="444">
        <v>-5.0</v>
      </c>
      <c r="F315" s="444">
        <v>-6.0</v>
      </c>
      <c r="G315" s="444">
        <v>-7.0</v>
      </c>
      <c r="H315" s="444">
        <v>-8.0</v>
      </c>
      <c r="I315" s="444">
        <v>-9.0</v>
      </c>
      <c r="J315" s="444">
        <v>-10.0</v>
      </c>
      <c r="K315" s="444">
        <v>-11.0</v>
      </c>
      <c r="L315" s="444">
        <v>-12.0</v>
      </c>
      <c r="M315" s="444">
        <v>-13.0</v>
      </c>
      <c r="N315" s="444">
        <v>-14.0</v>
      </c>
      <c r="O315" s="444">
        <v>-15.0</v>
      </c>
      <c r="P315" s="444">
        <v>-16.0</v>
      </c>
      <c r="Q315" s="445"/>
      <c r="R315" s="443">
        <v>-1.0</v>
      </c>
      <c r="S315" s="444">
        <v>-2.0</v>
      </c>
      <c r="T315" s="444">
        <v>-3.0</v>
      </c>
      <c r="U315" s="444">
        <v>-4.0</v>
      </c>
      <c r="V315" s="444">
        <v>-5.0</v>
      </c>
      <c r="W315" s="444">
        <v>-6.0</v>
      </c>
      <c r="X315" s="444">
        <v>-7.0</v>
      </c>
      <c r="Y315" s="444">
        <v>-8.0</v>
      </c>
      <c r="Z315" s="444">
        <v>-9.0</v>
      </c>
      <c r="AA315" s="444">
        <v>-10.0</v>
      </c>
      <c r="AB315" s="444">
        <v>-11.0</v>
      </c>
      <c r="AC315" s="444">
        <v>-12.0</v>
      </c>
      <c r="AD315" s="444">
        <v>-13.0</v>
      </c>
      <c r="AE315" s="444">
        <v>-14.0</v>
      </c>
      <c r="AF315" s="444">
        <v>-15.0</v>
      </c>
      <c r="AG315" s="444">
        <v>-16.0</v>
      </c>
      <c r="AH315" s="445"/>
      <c r="AI315" s="443">
        <v>-1.0</v>
      </c>
      <c r="AJ315" s="444">
        <v>-2.0</v>
      </c>
      <c r="AK315" s="444">
        <v>-3.0</v>
      </c>
      <c r="AL315" s="444">
        <v>-4.0</v>
      </c>
      <c r="AM315" s="444">
        <v>-5.0</v>
      </c>
      <c r="AN315" s="444">
        <v>-6.0</v>
      </c>
      <c r="AO315" s="444">
        <v>-7.0</v>
      </c>
      <c r="AP315" s="444">
        <v>-8.0</v>
      </c>
      <c r="AQ315" s="444">
        <v>-9.0</v>
      </c>
      <c r="AR315" s="444">
        <v>-10.0</v>
      </c>
      <c r="AS315" s="444">
        <v>-11.0</v>
      </c>
      <c r="AT315" s="444">
        <v>-12.0</v>
      </c>
      <c r="AU315" s="444">
        <v>-13.0</v>
      </c>
      <c r="AV315" s="444">
        <v>-14.0</v>
      </c>
      <c r="AW315" s="444">
        <v>-15.0</v>
      </c>
      <c r="AX315" s="444">
        <v>-16.0</v>
      </c>
      <c r="AY315" s="445"/>
      <c r="AZ315" s="443">
        <v>-1.0</v>
      </c>
      <c r="BA315" s="444">
        <v>-2.0</v>
      </c>
      <c r="BB315" s="444">
        <v>-3.0</v>
      </c>
      <c r="BC315" s="444">
        <v>-4.0</v>
      </c>
      <c r="BD315" s="444">
        <v>-5.0</v>
      </c>
      <c r="BE315" s="444">
        <v>-6.0</v>
      </c>
      <c r="BF315" s="444">
        <v>-7.0</v>
      </c>
      <c r="BG315" s="444">
        <v>-8.0</v>
      </c>
      <c r="BH315" s="444">
        <v>-9.0</v>
      </c>
      <c r="BI315" s="444">
        <v>-10.0</v>
      </c>
      <c r="BJ315" s="444">
        <v>-11.0</v>
      </c>
      <c r="BK315" s="444">
        <v>-12.0</v>
      </c>
      <c r="BL315" s="444">
        <v>-13.0</v>
      </c>
      <c r="BM315" s="444">
        <v>-14.0</v>
      </c>
      <c r="BN315" s="444">
        <v>-15.0</v>
      </c>
      <c r="BO315" s="444">
        <v>-16.0</v>
      </c>
      <c r="BP315" s="445"/>
      <c r="BQ315" s="443">
        <v>-1.0</v>
      </c>
      <c r="BR315" s="444">
        <v>-2.0</v>
      </c>
      <c r="BS315" s="444">
        <v>-3.0</v>
      </c>
      <c r="BT315" s="444">
        <v>-4.0</v>
      </c>
      <c r="BU315" s="444">
        <v>-5.0</v>
      </c>
      <c r="BV315" s="444">
        <v>-6.0</v>
      </c>
      <c r="BW315" s="444">
        <v>-7.0</v>
      </c>
      <c r="BX315" s="444">
        <v>-8.0</v>
      </c>
      <c r="BY315" s="444">
        <v>-9.0</v>
      </c>
      <c r="BZ315" s="444">
        <v>-10.0</v>
      </c>
      <c r="CA315" s="444">
        <v>-11.0</v>
      </c>
      <c r="CB315" s="444">
        <v>-12.0</v>
      </c>
      <c r="CC315" s="444">
        <v>-13.0</v>
      </c>
      <c r="CD315" s="444">
        <v>-14.0</v>
      </c>
      <c r="CE315" s="444">
        <v>-15.0</v>
      </c>
      <c r="CF315" s="444">
        <v>-16.0</v>
      </c>
      <c r="CG315" s="445"/>
      <c r="CH315" s="443">
        <v>-1.0</v>
      </c>
      <c r="CI315" s="444">
        <v>-2.0</v>
      </c>
      <c r="CJ315" s="444">
        <v>-3.0</v>
      </c>
      <c r="CK315" s="444">
        <v>-4.0</v>
      </c>
      <c r="CL315" s="444">
        <v>-5.0</v>
      </c>
      <c r="CM315" s="444">
        <v>-6.0</v>
      </c>
      <c r="CN315" s="444">
        <v>-7.0</v>
      </c>
      <c r="CO315" s="444">
        <v>-8.0</v>
      </c>
      <c r="CP315" s="444">
        <v>-9.0</v>
      </c>
      <c r="CQ315" s="444">
        <v>-10.0</v>
      </c>
      <c r="CR315" s="444">
        <v>-11.0</v>
      </c>
      <c r="CS315" s="444">
        <v>-12.0</v>
      </c>
      <c r="CT315" s="444">
        <v>-13.0</v>
      </c>
      <c r="CU315" s="444">
        <v>-14.0</v>
      </c>
      <c r="CV315" s="444">
        <v>-15.0</v>
      </c>
      <c r="CW315" s="444">
        <v>-16.0</v>
      </c>
      <c r="CX315" s="445"/>
      <c r="CY315" s="443">
        <v>-1.0</v>
      </c>
      <c r="CZ315" s="444">
        <v>-2.0</v>
      </c>
      <c r="DA315" s="444">
        <v>-3.0</v>
      </c>
      <c r="DB315" s="444">
        <v>-4.0</v>
      </c>
      <c r="DC315" s="444">
        <v>-5.0</v>
      </c>
      <c r="DD315" s="444">
        <v>-6.0</v>
      </c>
      <c r="DE315" s="444">
        <v>-7.0</v>
      </c>
      <c r="DF315" s="444">
        <v>-8.0</v>
      </c>
      <c r="DG315" s="444">
        <v>-9.0</v>
      </c>
      <c r="DH315" s="444">
        <v>-10.0</v>
      </c>
      <c r="DI315" s="444">
        <v>-11.0</v>
      </c>
      <c r="DJ315" s="444">
        <v>-12.0</v>
      </c>
      <c r="DK315" s="444">
        <v>-13.0</v>
      </c>
      <c r="DL315" s="444">
        <v>-14.0</v>
      </c>
      <c r="DM315" s="444">
        <v>-15.0</v>
      </c>
      <c r="DN315" s="444">
        <v>-16.0</v>
      </c>
      <c r="DO315" s="445"/>
      <c r="DP315" s="443">
        <v>-1.0</v>
      </c>
      <c r="DQ315" s="444">
        <v>-2.0</v>
      </c>
      <c r="DR315" s="444">
        <v>-3.0</v>
      </c>
      <c r="DS315" s="444">
        <v>-4.0</v>
      </c>
      <c r="DT315" s="444">
        <v>-5.0</v>
      </c>
      <c r="DU315" s="444">
        <v>-6.0</v>
      </c>
      <c r="DV315" s="444">
        <v>-7.0</v>
      </c>
      <c r="DW315" s="444">
        <v>-8.0</v>
      </c>
      <c r="DX315" s="444">
        <v>-9.0</v>
      </c>
      <c r="DY315" s="444">
        <v>-10.0</v>
      </c>
      <c r="DZ315" s="444">
        <v>-11.0</v>
      </c>
      <c r="EA315" s="444">
        <v>-12.0</v>
      </c>
      <c r="EB315" s="444">
        <v>-13.0</v>
      </c>
      <c r="EC315" s="444">
        <v>-14.0</v>
      </c>
      <c r="ED315" s="444">
        <v>-15.0</v>
      </c>
      <c r="EE315" s="444">
        <v>-16.0</v>
      </c>
      <c r="EF315" s="445"/>
      <c r="EG315" s="443">
        <v>-1.0</v>
      </c>
      <c r="EH315" s="444">
        <v>-2.0</v>
      </c>
      <c r="EI315" s="444">
        <v>-3.0</v>
      </c>
      <c r="EJ315" s="444">
        <v>-4.0</v>
      </c>
      <c r="EK315" s="444">
        <v>-5.0</v>
      </c>
      <c r="EL315" s="444">
        <v>-6.0</v>
      </c>
      <c r="EM315" s="444">
        <v>-7.0</v>
      </c>
      <c r="EN315" s="444">
        <v>-8.0</v>
      </c>
      <c r="EO315" s="444">
        <v>-9.0</v>
      </c>
      <c r="EP315" s="444">
        <v>-10.0</v>
      </c>
      <c r="EQ315" s="444">
        <v>-11.0</v>
      </c>
      <c r="ER315" s="444">
        <v>-12.0</v>
      </c>
      <c r="ES315" s="444">
        <v>-13.0</v>
      </c>
      <c r="ET315" s="444">
        <v>-14.0</v>
      </c>
      <c r="EU315" s="444">
        <v>-15.0</v>
      </c>
      <c r="EV315" s="444">
        <v>-16.0</v>
      </c>
      <c r="EW315" s="445"/>
      <c r="EX315" s="443">
        <v>-1.0</v>
      </c>
      <c r="EY315" s="444">
        <v>-2.0</v>
      </c>
      <c r="EZ315" s="444">
        <v>-3.0</v>
      </c>
      <c r="FA315" s="444">
        <v>-4.0</v>
      </c>
      <c r="FB315" s="444">
        <v>-5.0</v>
      </c>
      <c r="FC315" s="444">
        <v>-6.0</v>
      </c>
      <c r="FD315" s="444">
        <v>-7.0</v>
      </c>
      <c r="FE315" s="444">
        <v>-8.0</v>
      </c>
      <c r="FF315" s="444">
        <v>-9.0</v>
      </c>
      <c r="FG315" s="444">
        <v>-10.0</v>
      </c>
      <c r="FH315" s="444">
        <v>-11.0</v>
      </c>
      <c r="FI315" s="444">
        <v>-12.0</v>
      </c>
      <c r="FJ315" s="444">
        <v>-13.0</v>
      </c>
      <c r="FK315" s="444">
        <v>-14.0</v>
      </c>
      <c r="FL315" s="444">
        <v>-15.0</v>
      </c>
      <c r="FM315" s="444">
        <v>-16.0</v>
      </c>
      <c r="FN315" s="445"/>
      <c r="FO315" s="443">
        <v>-1.0</v>
      </c>
      <c r="FP315" s="444">
        <v>-2.0</v>
      </c>
      <c r="FQ315" s="444">
        <v>-3.0</v>
      </c>
      <c r="FR315" s="444">
        <v>-4.0</v>
      </c>
      <c r="FS315" s="444">
        <v>-5.0</v>
      </c>
      <c r="FT315" s="444">
        <v>-6.0</v>
      </c>
      <c r="FU315" s="444">
        <v>-7.0</v>
      </c>
      <c r="FV315" s="444">
        <v>-8.0</v>
      </c>
      <c r="FW315" s="444">
        <v>-9.0</v>
      </c>
      <c r="FX315" s="444">
        <v>-10.0</v>
      </c>
      <c r="FY315" s="444">
        <v>-11.0</v>
      </c>
      <c r="FZ315" s="444">
        <v>-12.0</v>
      </c>
      <c r="GA315" s="444">
        <v>-13.0</v>
      </c>
      <c r="GB315" s="444">
        <v>-14.0</v>
      </c>
      <c r="GC315" s="444">
        <v>-15.0</v>
      </c>
      <c r="GD315" s="444">
        <v>-16.0</v>
      </c>
      <c r="GE315" s="445"/>
      <c r="GF315" s="443">
        <v>-1.0</v>
      </c>
      <c r="GG315" s="444">
        <v>-2.0</v>
      </c>
      <c r="GH315" s="444">
        <v>-3.0</v>
      </c>
      <c r="GI315" s="444">
        <v>-4.0</v>
      </c>
      <c r="GJ315" s="444">
        <v>-5.0</v>
      </c>
      <c r="GK315" s="444">
        <v>-6.0</v>
      </c>
      <c r="GL315" s="444">
        <v>-7.0</v>
      </c>
      <c r="GM315" s="444">
        <v>-8.0</v>
      </c>
      <c r="GN315" s="444">
        <v>-9.0</v>
      </c>
      <c r="GO315" s="444">
        <v>-10.0</v>
      </c>
      <c r="GP315" s="444">
        <v>-11.0</v>
      </c>
      <c r="GQ315" s="444">
        <v>-12.0</v>
      </c>
      <c r="GR315" s="444">
        <v>-13.0</v>
      </c>
      <c r="GS315" s="444">
        <v>-14.0</v>
      </c>
      <c r="GT315" s="444">
        <v>-15.0</v>
      </c>
      <c r="GU315" s="444">
        <v>-16.0</v>
      </c>
      <c r="GV315" s="445"/>
      <c r="GW315" s="443">
        <v>-1.0</v>
      </c>
      <c r="GX315" s="444">
        <v>-2.0</v>
      </c>
      <c r="GY315" s="444">
        <v>-3.0</v>
      </c>
      <c r="GZ315" s="444">
        <v>-4.0</v>
      </c>
      <c r="HA315" s="444">
        <v>-5.0</v>
      </c>
      <c r="HB315" s="444">
        <v>-6.0</v>
      </c>
      <c r="HC315" s="444">
        <v>-7.0</v>
      </c>
      <c r="HD315" s="444">
        <v>-8.0</v>
      </c>
      <c r="HE315" s="444">
        <v>-9.0</v>
      </c>
      <c r="HF315" s="444">
        <v>-10.0</v>
      </c>
      <c r="HG315" s="444">
        <v>-11.0</v>
      </c>
      <c r="HH315" s="444">
        <v>-12.0</v>
      </c>
      <c r="HI315" s="444">
        <v>-13.0</v>
      </c>
      <c r="HJ315" s="444">
        <v>-14.0</v>
      </c>
      <c r="HK315" s="444">
        <v>-15.0</v>
      </c>
      <c r="HL315" s="444">
        <v>-16.0</v>
      </c>
      <c r="HM315" s="445"/>
      <c r="HN315" s="443">
        <v>-1.0</v>
      </c>
      <c r="HO315" s="444">
        <v>-2.0</v>
      </c>
      <c r="HP315" s="444">
        <v>-3.0</v>
      </c>
      <c r="HQ315" s="444">
        <v>-4.0</v>
      </c>
      <c r="HR315" s="444">
        <v>-5.0</v>
      </c>
      <c r="HS315" s="444">
        <v>-6.0</v>
      </c>
      <c r="HT315" s="444">
        <v>-7.0</v>
      </c>
      <c r="HU315" s="444">
        <v>-8.0</v>
      </c>
      <c r="HV315" s="444">
        <v>-9.0</v>
      </c>
      <c r="HW315" s="444">
        <v>-10.0</v>
      </c>
      <c r="HX315" s="444">
        <v>-11.0</v>
      </c>
      <c r="HY315" s="444">
        <v>-12.0</v>
      </c>
      <c r="HZ315" s="444">
        <v>-13.0</v>
      </c>
      <c r="IA315" s="444">
        <v>-14.0</v>
      </c>
      <c r="IB315" s="444">
        <v>-15.0</v>
      </c>
      <c r="IC315" s="444">
        <v>-16.0</v>
      </c>
      <c r="ID315" s="445"/>
      <c r="IE315" s="443">
        <v>-1.0</v>
      </c>
      <c r="IF315" s="444">
        <v>-2.0</v>
      </c>
      <c r="IG315" s="444">
        <v>-3.0</v>
      </c>
      <c r="IH315" s="444">
        <v>-4.0</v>
      </c>
      <c r="II315" s="444">
        <v>-5.0</v>
      </c>
      <c r="IJ315" s="444">
        <v>-6.0</v>
      </c>
      <c r="IK315" s="444">
        <v>-7.0</v>
      </c>
      <c r="IL315" s="444">
        <v>-8.0</v>
      </c>
      <c r="IM315" s="444">
        <v>-9.0</v>
      </c>
      <c r="IN315" s="444">
        <v>-10.0</v>
      </c>
      <c r="IO315" s="444">
        <v>-11.0</v>
      </c>
      <c r="IP315" s="444">
        <v>-12.0</v>
      </c>
      <c r="IQ315" s="444">
        <v>-13.0</v>
      </c>
      <c r="IR315" s="444">
        <v>-14.0</v>
      </c>
      <c r="IS315" s="444">
        <v>-15.0</v>
      </c>
      <c r="IT315" s="444">
        <v>-16.0</v>
      </c>
      <c r="IU315" s="445"/>
      <c r="IV315" s="443">
        <v>-1.0</v>
      </c>
      <c r="IW315" s="444">
        <v>-2.0</v>
      </c>
      <c r="IX315" s="444">
        <v>-3.0</v>
      </c>
      <c r="IY315" s="444">
        <v>-4.0</v>
      </c>
      <c r="IZ315" s="444">
        <v>-5.0</v>
      </c>
      <c r="JA315" s="444">
        <v>-6.0</v>
      </c>
      <c r="JB315" s="444">
        <v>-7.0</v>
      </c>
      <c r="JC315" s="444">
        <v>-8.0</v>
      </c>
      <c r="JD315" s="444">
        <v>-9.0</v>
      </c>
      <c r="JE315" s="444">
        <v>-10.0</v>
      </c>
      <c r="JF315" s="444">
        <v>-11.0</v>
      </c>
      <c r="JG315" s="444">
        <v>-12.0</v>
      </c>
      <c r="JH315" s="444">
        <v>-13.0</v>
      </c>
      <c r="JI315" s="444">
        <v>-14.0</v>
      </c>
      <c r="JJ315" s="444">
        <v>-15.0</v>
      </c>
      <c r="JK315" s="444">
        <v>-16.0</v>
      </c>
      <c r="JL315" s="445"/>
      <c r="JM315" s="443">
        <v>-1.0</v>
      </c>
      <c r="JN315" s="444">
        <v>-2.0</v>
      </c>
      <c r="JO315" s="444">
        <v>-3.0</v>
      </c>
      <c r="JP315" s="444">
        <v>-4.0</v>
      </c>
      <c r="JQ315" s="444">
        <v>-5.0</v>
      </c>
      <c r="JR315" s="444">
        <v>-6.0</v>
      </c>
      <c r="JS315" s="444">
        <v>-7.0</v>
      </c>
      <c r="JT315" s="444">
        <v>-8.0</v>
      </c>
      <c r="JU315" s="444">
        <v>-9.0</v>
      </c>
      <c r="JV315" s="444">
        <v>-10.0</v>
      </c>
      <c r="JW315" s="444">
        <v>-11.0</v>
      </c>
      <c r="JX315" s="444">
        <v>-12.0</v>
      </c>
      <c r="JY315" s="444">
        <v>-13.0</v>
      </c>
      <c r="JZ315" s="444">
        <v>-14.0</v>
      </c>
      <c r="KA315" s="444">
        <v>-15.0</v>
      </c>
      <c r="KB315" s="444">
        <v>-16.0</v>
      </c>
      <c r="KC315" s="445"/>
      <c r="KD315" s="443">
        <v>-1.0</v>
      </c>
      <c r="KE315" s="444">
        <v>-2.0</v>
      </c>
      <c r="KF315" s="444">
        <v>-3.0</v>
      </c>
      <c r="KG315" s="444">
        <v>-4.0</v>
      </c>
      <c r="KH315" s="444">
        <v>-5.0</v>
      </c>
      <c r="KI315" s="444">
        <v>-6.0</v>
      </c>
      <c r="KJ315" s="444">
        <v>-7.0</v>
      </c>
      <c r="KK315" s="444">
        <v>-8.0</v>
      </c>
      <c r="KL315" s="444">
        <v>-9.0</v>
      </c>
      <c r="KM315" s="444">
        <v>-10.0</v>
      </c>
      <c r="KN315" s="444">
        <v>-11.0</v>
      </c>
      <c r="KO315" s="444">
        <v>-12.0</v>
      </c>
      <c r="KP315" s="444">
        <v>-13.0</v>
      </c>
      <c r="KQ315" s="444">
        <v>-14.0</v>
      </c>
      <c r="KR315" s="444">
        <v>-15.0</v>
      </c>
      <c r="KS315" s="444">
        <v>-16.0</v>
      </c>
      <c r="KT315" s="445"/>
      <c r="KU315" s="446"/>
    </row>
    <row r="316" ht="15.75" customHeight="1">
      <c r="A316" s="447"/>
      <c r="B316" s="448" t="s">
        <v>86</v>
      </c>
      <c r="C316" s="449" t="s">
        <v>132</v>
      </c>
      <c r="D316" s="449" t="s">
        <v>132</v>
      </c>
      <c r="E316" s="449" t="s">
        <v>132</v>
      </c>
      <c r="F316" s="449" t="s">
        <v>132</v>
      </c>
      <c r="G316" s="449" t="s">
        <v>132</v>
      </c>
      <c r="H316" s="449" t="s">
        <v>132</v>
      </c>
      <c r="I316" s="449" t="s">
        <v>132</v>
      </c>
      <c r="J316" s="449" t="s">
        <v>132</v>
      </c>
      <c r="K316" s="449" t="s">
        <v>132</v>
      </c>
      <c r="L316" s="449" t="s">
        <v>132</v>
      </c>
      <c r="M316" s="449" t="s">
        <v>132</v>
      </c>
      <c r="N316" s="449" t="s">
        <v>132</v>
      </c>
      <c r="O316" s="449" t="s">
        <v>132</v>
      </c>
      <c r="P316" s="449" t="s">
        <v>132</v>
      </c>
      <c r="Q316" s="450"/>
      <c r="R316" s="447"/>
      <c r="S316" s="448" t="s">
        <v>86</v>
      </c>
      <c r="T316" s="449" t="s">
        <v>132</v>
      </c>
      <c r="U316" s="449" t="s">
        <v>132</v>
      </c>
      <c r="V316" s="449" t="s">
        <v>132</v>
      </c>
      <c r="W316" s="449" t="s">
        <v>132</v>
      </c>
      <c r="X316" s="449" t="s">
        <v>132</v>
      </c>
      <c r="Y316" s="449" t="s">
        <v>132</v>
      </c>
      <c r="Z316" s="449" t="s">
        <v>132</v>
      </c>
      <c r="AA316" s="449" t="s">
        <v>132</v>
      </c>
      <c r="AB316" s="449" t="s">
        <v>132</v>
      </c>
      <c r="AC316" s="449" t="s">
        <v>132</v>
      </c>
      <c r="AD316" s="449" t="s">
        <v>132</v>
      </c>
      <c r="AE316" s="449" t="s">
        <v>132</v>
      </c>
      <c r="AF316" s="449" t="s">
        <v>132</v>
      </c>
      <c r="AG316" s="449" t="s">
        <v>132</v>
      </c>
      <c r="AH316" s="450"/>
      <c r="AI316" s="447"/>
      <c r="AJ316" s="448" t="s">
        <v>86</v>
      </c>
      <c r="AK316" s="449" t="s">
        <v>132</v>
      </c>
      <c r="AL316" s="449" t="s">
        <v>132</v>
      </c>
      <c r="AM316" s="449" t="s">
        <v>132</v>
      </c>
      <c r="AN316" s="449" t="s">
        <v>132</v>
      </c>
      <c r="AO316" s="449" t="s">
        <v>132</v>
      </c>
      <c r="AP316" s="449" t="s">
        <v>132</v>
      </c>
      <c r="AQ316" s="449" t="s">
        <v>132</v>
      </c>
      <c r="AR316" s="449" t="s">
        <v>132</v>
      </c>
      <c r="AS316" s="449" t="s">
        <v>132</v>
      </c>
      <c r="AT316" s="449" t="s">
        <v>132</v>
      </c>
      <c r="AU316" s="449" t="s">
        <v>132</v>
      </c>
      <c r="AV316" s="449" t="s">
        <v>132</v>
      </c>
      <c r="AW316" s="449" t="s">
        <v>132</v>
      </c>
      <c r="AX316" s="449" t="s">
        <v>132</v>
      </c>
      <c r="AY316" s="450"/>
      <c r="AZ316" s="447"/>
      <c r="BA316" s="448" t="s">
        <v>86</v>
      </c>
      <c r="BB316" s="449" t="s">
        <v>132</v>
      </c>
      <c r="BC316" s="449" t="s">
        <v>132</v>
      </c>
      <c r="BD316" s="449" t="s">
        <v>132</v>
      </c>
      <c r="BE316" s="449" t="s">
        <v>132</v>
      </c>
      <c r="BF316" s="449" t="s">
        <v>132</v>
      </c>
      <c r="BG316" s="449" t="s">
        <v>132</v>
      </c>
      <c r="BH316" s="449" t="s">
        <v>132</v>
      </c>
      <c r="BI316" s="449" t="s">
        <v>132</v>
      </c>
      <c r="BJ316" s="449" t="s">
        <v>132</v>
      </c>
      <c r="BK316" s="449" t="s">
        <v>132</v>
      </c>
      <c r="BL316" s="449" t="s">
        <v>132</v>
      </c>
      <c r="BM316" s="449" t="s">
        <v>132</v>
      </c>
      <c r="BN316" s="449" t="s">
        <v>132</v>
      </c>
      <c r="BO316" s="449" t="s">
        <v>132</v>
      </c>
      <c r="BP316" s="450"/>
      <c r="BQ316" s="447"/>
      <c r="BR316" s="448" t="s">
        <v>86</v>
      </c>
      <c r="BS316" s="449" t="s">
        <v>132</v>
      </c>
      <c r="BT316" s="449" t="s">
        <v>132</v>
      </c>
      <c r="BU316" s="449" t="s">
        <v>132</v>
      </c>
      <c r="BV316" s="449" t="s">
        <v>132</v>
      </c>
      <c r="BW316" s="449" t="s">
        <v>132</v>
      </c>
      <c r="BX316" s="449" t="s">
        <v>132</v>
      </c>
      <c r="BY316" s="449" t="s">
        <v>132</v>
      </c>
      <c r="BZ316" s="449" t="s">
        <v>132</v>
      </c>
      <c r="CA316" s="449" t="s">
        <v>132</v>
      </c>
      <c r="CB316" s="449" t="s">
        <v>132</v>
      </c>
      <c r="CC316" s="449" t="s">
        <v>132</v>
      </c>
      <c r="CD316" s="449" t="s">
        <v>132</v>
      </c>
      <c r="CE316" s="449" t="s">
        <v>132</v>
      </c>
      <c r="CF316" s="449" t="s">
        <v>132</v>
      </c>
      <c r="CG316" s="450"/>
      <c r="CH316" s="447"/>
      <c r="CI316" s="448" t="s">
        <v>86</v>
      </c>
      <c r="CJ316" s="449" t="s">
        <v>132</v>
      </c>
      <c r="CK316" s="449" t="s">
        <v>132</v>
      </c>
      <c r="CL316" s="449" t="s">
        <v>132</v>
      </c>
      <c r="CM316" s="449" t="s">
        <v>132</v>
      </c>
      <c r="CN316" s="449" t="s">
        <v>132</v>
      </c>
      <c r="CO316" s="449" t="s">
        <v>132</v>
      </c>
      <c r="CP316" s="449" t="s">
        <v>132</v>
      </c>
      <c r="CQ316" s="449" t="s">
        <v>132</v>
      </c>
      <c r="CR316" s="449" t="s">
        <v>132</v>
      </c>
      <c r="CS316" s="449" t="s">
        <v>132</v>
      </c>
      <c r="CT316" s="449" t="s">
        <v>132</v>
      </c>
      <c r="CU316" s="449" t="s">
        <v>132</v>
      </c>
      <c r="CV316" s="449" t="s">
        <v>132</v>
      </c>
      <c r="CW316" s="449" t="s">
        <v>132</v>
      </c>
      <c r="CX316" s="450"/>
      <c r="CY316" s="447"/>
      <c r="CZ316" s="448" t="s">
        <v>86</v>
      </c>
      <c r="DA316" s="449" t="s">
        <v>132</v>
      </c>
      <c r="DB316" s="449" t="s">
        <v>132</v>
      </c>
      <c r="DC316" s="449" t="s">
        <v>132</v>
      </c>
      <c r="DD316" s="449" t="s">
        <v>132</v>
      </c>
      <c r="DE316" s="449" t="s">
        <v>132</v>
      </c>
      <c r="DF316" s="449" t="s">
        <v>132</v>
      </c>
      <c r="DG316" s="449" t="s">
        <v>132</v>
      </c>
      <c r="DH316" s="449" t="s">
        <v>132</v>
      </c>
      <c r="DI316" s="449" t="s">
        <v>132</v>
      </c>
      <c r="DJ316" s="449" t="s">
        <v>132</v>
      </c>
      <c r="DK316" s="449" t="s">
        <v>132</v>
      </c>
      <c r="DL316" s="449" t="s">
        <v>132</v>
      </c>
      <c r="DM316" s="449" t="s">
        <v>132</v>
      </c>
      <c r="DN316" s="449" t="s">
        <v>132</v>
      </c>
      <c r="DO316" s="450"/>
      <c r="DP316" s="447"/>
      <c r="DQ316" s="448" t="s">
        <v>86</v>
      </c>
      <c r="DR316" s="449" t="s">
        <v>132</v>
      </c>
      <c r="DS316" s="449" t="s">
        <v>132</v>
      </c>
      <c r="DT316" s="449" t="s">
        <v>132</v>
      </c>
      <c r="DU316" s="449" t="s">
        <v>132</v>
      </c>
      <c r="DV316" s="449" t="s">
        <v>132</v>
      </c>
      <c r="DW316" s="449" t="s">
        <v>132</v>
      </c>
      <c r="DX316" s="449" t="s">
        <v>132</v>
      </c>
      <c r="DY316" s="449" t="s">
        <v>132</v>
      </c>
      <c r="DZ316" s="449" t="s">
        <v>132</v>
      </c>
      <c r="EA316" s="449" t="s">
        <v>132</v>
      </c>
      <c r="EB316" s="449" t="s">
        <v>132</v>
      </c>
      <c r="EC316" s="449" t="s">
        <v>132</v>
      </c>
      <c r="ED316" s="449" t="s">
        <v>132</v>
      </c>
      <c r="EE316" s="449" t="s">
        <v>132</v>
      </c>
      <c r="EF316" s="450"/>
      <c r="EG316" s="447"/>
      <c r="EH316" s="448" t="s">
        <v>86</v>
      </c>
      <c r="EI316" s="449" t="s">
        <v>132</v>
      </c>
      <c r="EJ316" s="449" t="s">
        <v>132</v>
      </c>
      <c r="EK316" s="449" t="s">
        <v>132</v>
      </c>
      <c r="EL316" s="449" t="s">
        <v>132</v>
      </c>
      <c r="EM316" s="449" t="s">
        <v>132</v>
      </c>
      <c r="EN316" s="449" t="s">
        <v>132</v>
      </c>
      <c r="EO316" s="449" t="s">
        <v>132</v>
      </c>
      <c r="EP316" s="449" t="s">
        <v>132</v>
      </c>
      <c r="EQ316" s="449" t="s">
        <v>132</v>
      </c>
      <c r="ER316" s="449" t="s">
        <v>132</v>
      </c>
      <c r="ES316" s="449" t="s">
        <v>132</v>
      </c>
      <c r="ET316" s="449" t="s">
        <v>132</v>
      </c>
      <c r="EU316" s="449" t="s">
        <v>132</v>
      </c>
      <c r="EV316" s="449" t="s">
        <v>132</v>
      </c>
      <c r="EW316" s="450"/>
      <c r="EX316" s="447"/>
      <c r="EY316" s="448" t="s">
        <v>86</v>
      </c>
      <c r="EZ316" s="449" t="s">
        <v>132</v>
      </c>
      <c r="FA316" s="449" t="s">
        <v>132</v>
      </c>
      <c r="FB316" s="449" t="s">
        <v>132</v>
      </c>
      <c r="FC316" s="449" t="s">
        <v>132</v>
      </c>
      <c r="FD316" s="449" t="s">
        <v>132</v>
      </c>
      <c r="FE316" s="449" t="s">
        <v>132</v>
      </c>
      <c r="FF316" s="449" t="s">
        <v>132</v>
      </c>
      <c r="FG316" s="449" t="s">
        <v>132</v>
      </c>
      <c r="FH316" s="449" t="s">
        <v>132</v>
      </c>
      <c r="FI316" s="449" t="s">
        <v>132</v>
      </c>
      <c r="FJ316" s="449" t="s">
        <v>132</v>
      </c>
      <c r="FK316" s="449" t="s">
        <v>132</v>
      </c>
      <c r="FL316" s="449" t="s">
        <v>132</v>
      </c>
      <c r="FM316" s="449" t="s">
        <v>132</v>
      </c>
      <c r="FN316" s="450"/>
      <c r="FO316" s="447"/>
      <c r="FP316" s="448" t="s">
        <v>86</v>
      </c>
      <c r="FQ316" s="449" t="s">
        <v>132</v>
      </c>
      <c r="FR316" s="449" t="s">
        <v>132</v>
      </c>
      <c r="FS316" s="449" t="s">
        <v>132</v>
      </c>
      <c r="FT316" s="449" t="s">
        <v>132</v>
      </c>
      <c r="FU316" s="449" t="s">
        <v>132</v>
      </c>
      <c r="FV316" s="449" t="s">
        <v>132</v>
      </c>
      <c r="FW316" s="449" t="s">
        <v>132</v>
      </c>
      <c r="FX316" s="449" t="s">
        <v>132</v>
      </c>
      <c r="FY316" s="449" t="s">
        <v>132</v>
      </c>
      <c r="FZ316" s="449" t="s">
        <v>132</v>
      </c>
      <c r="GA316" s="449" t="s">
        <v>132</v>
      </c>
      <c r="GB316" s="449" t="s">
        <v>132</v>
      </c>
      <c r="GC316" s="449" t="s">
        <v>132</v>
      </c>
      <c r="GD316" s="449" t="s">
        <v>132</v>
      </c>
      <c r="GE316" s="450"/>
      <c r="GF316" s="447"/>
      <c r="GG316" s="448" t="s">
        <v>86</v>
      </c>
      <c r="GH316" s="449" t="s">
        <v>132</v>
      </c>
      <c r="GI316" s="449" t="s">
        <v>132</v>
      </c>
      <c r="GJ316" s="449" t="s">
        <v>132</v>
      </c>
      <c r="GK316" s="449" t="s">
        <v>132</v>
      </c>
      <c r="GL316" s="449" t="s">
        <v>132</v>
      </c>
      <c r="GM316" s="449" t="s">
        <v>132</v>
      </c>
      <c r="GN316" s="449" t="s">
        <v>132</v>
      </c>
      <c r="GO316" s="449" t="s">
        <v>132</v>
      </c>
      <c r="GP316" s="449" t="s">
        <v>132</v>
      </c>
      <c r="GQ316" s="449" t="s">
        <v>132</v>
      </c>
      <c r="GR316" s="449" t="s">
        <v>132</v>
      </c>
      <c r="GS316" s="449" t="s">
        <v>132</v>
      </c>
      <c r="GT316" s="449" t="s">
        <v>132</v>
      </c>
      <c r="GU316" s="449" t="s">
        <v>132</v>
      </c>
      <c r="GV316" s="450"/>
      <c r="GW316" s="447"/>
      <c r="GX316" s="448" t="s">
        <v>86</v>
      </c>
      <c r="GY316" s="449" t="s">
        <v>132</v>
      </c>
      <c r="GZ316" s="449" t="s">
        <v>132</v>
      </c>
      <c r="HA316" s="449" t="s">
        <v>132</v>
      </c>
      <c r="HB316" s="449" t="s">
        <v>132</v>
      </c>
      <c r="HC316" s="449" t="s">
        <v>132</v>
      </c>
      <c r="HD316" s="449" t="s">
        <v>132</v>
      </c>
      <c r="HE316" s="449" t="s">
        <v>132</v>
      </c>
      <c r="HF316" s="449" t="s">
        <v>132</v>
      </c>
      <c r="HG316" s="449" t="s">
        <v>132</v>
      </c>
      <c r="HH316" s="449" t="s">
        <v>132</v>
      </c>
      <c r="HI316" s="449" t="s">
        <v>132</v>
      </c>
      <c r="HJ316" s="449" t="s">
        <v>132</v>
      </c>
      <c r="HK316" s="449" t="s">
        <v>132</v>
      </c>
      <c r="HL316" s="449" t="s">
        <v>132</v>
      </c>
      <c r="HM316" s="450"/>
      <c r="HN316" s="447"/>
      <c r="HO316" s="448" t="s">
        <v>86</v>
      </c>
      <c r="HP316" s="449" t="s">
        <v>132</v>
      </c>
      <c r="HQ316" s="449" t="s">
        <v>132</v>
      </c>
      <c r="HR316" s="449" t="s">
        <v>132</v>
      </c>
      <c r="HS316" s="449" t="s">
        <v>132</v>
      </c>
      <c r="HT316" s="449" t="s">
        <v>132</v>
      </c>
      <c r="HU316" s="449" t="s">
        <v>132</v>
      </c>
      <c r="HV316" s="449" t="s">
        <v>132</v>
      </c>
      <c r="HW316" s="449" t="s">
        <v>132</v>
      </c>
      <c r="HX316" s="449" t="s">
        <v>132</v>
      </c>
      <c r="HY316" s="449" t="s">
        <v>132</v>
      </c>
      <c r="HZ316" s="449" t="s">
        <v>132</v>
      </c>
      <c r="IA316" s="449" t="s">
        <v>132</v>
      </c>
      <c r="IB316" s="449" t="s">
        <v>132</v>
      </c>
      <c r="IC316" s="449" t="s">
        <v>132</v>
      </c>
      <c r="ID316" s="450"/>
      <c r="IE316" s="447"/>
      <c r="IF316" s="448" t="s">
        <v>86</v>
      </c>
      <c r="IG316" s="449" t="s">
        <v>132</v>
      </c>
      <c r="IH316" s="449" t="s">
        <v>132</v>
      </c>
      <c r="II316" s="449" t="s">
        <v>132</v>
      </c>
      <c r="IJ316" s="449" t="s">
        <v>132</v>
      </c>
      <c r="IK316" s="449" t="s">
        <v>132</v>
      </c>
      <c r="IL316" s="449" t="s">
        <v>132</v>
      </c>
      <c r="IM316" s="449" t="s">
        <v>132</v>
      </c>
      <c r="IN316" s="449" t="s">
        <v>132</v>
      </c>
      <c r="IO316" s="449" t="s">
        <v>132</v>
      </c>
      <c r="IP316" s="449" t="s">
        <v>132</v>
      </c>
      <c r="IQ316" s="449" t="s">
        <v>132</v>
      </c>
      <c r="IR316" s="449" t="s">
        <v>132</v>
      </c>
      <c r="IS316" s="449" t="s">
        <v>132</v>
      </c>
      <c r="IT316" s="449" t="s">
        <v>132</v>
      </c>
      <c r="IU316" s="450"/>
      <c r="IV316" s="447"/>
      <c r="IW316" s="448" t="s">
        <v>86</v>
      </c>
      <c r="IX316" s="449" t="s">
        <v>132</v>
      </c>
      <c r="IY316" s="449" t="s">
        <v>132</v>
      </c>
      <c r="IZ316" s="449" t="s">
        <v>132</v>
      </c>
      <c r="JA316" s="449" t="s">
        <v>132</v>
      </c>
      <c r="JB316" s="449" t="s">
        <v>132</v>
      </c>
      <c r="JC316" s="449" t="s">
        <v>132</v>
      </c>
      <c r="JD316" s="449" t="s">
        <v>132</v>
      </c>
      <c r="JE316" s="449" t="s">
        <v>132</v>
      </c>
      <c r="JF316" s="449" t="s">
        <v>132</v>
      </c>
      <c r="JG316" s="449" t="s">
        <v>132</v>
      </c>
      <c r="JH316" s="449" t="s">
        <v>132</v>
      </c>
      <c r="JI316" s="449" t="s">
        <v>132</v>
      </c>
      <c r="JJ316" s="449" t="s">
        <v>132</v>
      </c>
      <c r="JK316" s="449" t="s">
        <v>132</v>
      </c>
      <c r="JL316" s="450"/>
      <c r="JM316" s="447"/>
      <c r="JN316" s="448" t="s">
        <v>86</v>
      </c>
      <c r="JO316" s="449" t="s">
        <v>132</v>
      </c>
      <c r="JP316" s="449" t="s">
        <v>132</v>
      </c>
      <c r="JQ316" s="449" t="s">
        <v>132</v>
      </c>
      <c r="JR316" s="449"/>
      <c r="JS316" s="449" t="s">
        <v>132</v>
      </c>
      <c r="JT316" s="449" t="s">
        <v>132</v>
      </c>
      <c r="JU316" s="449" t="s">
        <v>132</v>
      </c>
      <c r="JV316" s="449" t="s">
        <v>132</v>
      </c>
      <c r="JW316" s="449" t="s">
        <v>132</v>
      </c>
      <c r="JX316" s="449" t="s">
        <v>132</v>
      </c>
      <c r="JY316" s="449" t="s">
        <v>132</v>
      </c>
      <c r="JZ316" s="449" t="s">
        <v>132</v>
      </c>
      <c r="KA316" s="449" t="s">
        <v>132</v>
      </c>
      <c r="KB316" s="449" t="s">
        <v>132</v>
      </c>
      <c r="KC316" s="450"/>
      <c r="KD316" s="447"/>
      <c r="KE316" s="448" t="s">
        <v>86</v>
      </c>
      <c r="KF316" s="449" t="s">
        <v>132</v>
      </c>
      <c r="KG316" s="449" t="s">
        <v>132</v>
      </c>
      <c r="KH316" s="449" t="s">
        <v>132</v>
      </c>
      <c r="KI316" s="449"/>
      <c r="KJ316" s="449" t="s">
        <v>132</v>
      </c>
      <c r="KK316" s="449" t="s">
        <v>132</v>
      </c>
      <c r="KL316" s="449" t="s">
        <v>132</v>
      </c>
      <c r="KM316" s="449" t="s">
        <v>132</v>
      </c>
      <c r="KN316" s="449" t="s">
        <v>132</v>
      </c>
      <c r="KO316" s="449" t="s">
        <v>132</v>
      </c>
      <c r="KP316" s="449" t="s">
        <v>132</v>
      </c>
      <c r="KQ316" s="449" t="s">
        <v>132</v>
      </c>
      <c r="KR316" s="449" t="s">
        <v>132</v>
      </c>
      <c r="KS316" s="449" t="s">
        <v>132</v>
      </c>
      <c r="KT316" s="450"/>
      <c r="KU316" s="451"/>
    </row>
    <row r="317" ht="15.75" customHeight="1">
      <c r="A317" s="452">
        <v>1.0</v>
      </c>
      <c r="B317" s="453" t="s">
        <v>32</v>
      </c>
      <c r="C317" s="454" t="s">
        <v>133</v>
      </c>
      <c r="D317" s="454" t="s">
        <v>134</v>
      </c>
      <c r="E317" s="455">
        <f>ADHK!E317</f>
        <v>0</v>
      </c>
      <c r="F317" s="455">
        <f>ADHK!F317</f>
        <v>585049.2368</v>
      </c>
      <c r="G317" s="455">
        <f t="shared" ref="G317:G339" si="3132">IFERROR(E317*F317/1000000,0)</f>
        <v>0</v>
      </c>
      <c r="H317" s="456"/>
      <c r="I317" s="455">
        <f t="shared" ref="I317:I339" si="3133">IFERROR(+G317*H317,"")</f>
        <v>0</v>
      </c>
      <c r="J317" s="456"/>
      <c r="K317" s="455"/>
      <c r="L317" s="455">
        <f t="shared" ref="L317:L339" si="3134">J317-K317</f>
        <v>0</v>
      </c>
      <c r="M317" s="455">
        <f t="shared" ref="M317:M339" si="3135">IFERROR(+(IF(G317="","0",G317))+(IF(I317="","0",I317))+(IF(L317="","0",L317)),"")</f>
        <v>0</v>
      </c>
      <c r="N317" s="456">
        <v>0.224147321887</v>
      </c>
      <c r="O317" s="457">
        <f t="shared" ref="O317:O339" si="3136">IFERROR(+N317*(M317-L317),"")</f>
        <v>0</v>
      </c>
      <c r="P317" s="458">
        <f t="shared" ref="P317:P339" si="3137">IFERROR(+(IF(M317="","0",M317))-(IF(O317="","0",O317)),"")</f>
        <v>0</v>
      </c>
      <c r="Q317" s="459"/>
      <c r="R317" s="452">
        <v>1.0</v>
      </c>
      <c r="S317" s="453" t="s">
        <v>32</v>
      </c>
      <c r="T317" s="454" t="s">
        <v>133</v>
      </c>
      <c r="U317" s="454" t="s">
        <v>134</v>
      </c>
      <c r="V317" s="455">
        <f>ADHK!V317</f>
        <v>0</v>
      </c>
      <c r="W317" s="455">
        <f>'Produksi dan Harga'!K94</f>
        <v>652702.3337</v>
      </c>
      <c r="X317" s="455">
        <f t="shared" ref="X317:X339" si="3138">IFERROR(V317*W317/1000000,0)</f>
        <v>0</v>
      </c>
      <c r="Y317" s="456"/>
      <c r="Z317" s="455">
        <f t="shared" ref="Z317:Z339" si="3139">IFERROR(+X317*Y317,"")</f>
        <v>0</v>
      </c>
      <c r="AA317" s="456"/>
      <c r="AB317" s="455"/>
      <c r="AC317" s="455">
        <f t="shared" ref="AC317:AC339" si="3140">AA317-AB317</f>
        <v>0</v>
      </c>
      <c r="AD317" s="455">
        <f t="shared" ref="AD317:AD339" si="3141">IFERROR(+(IF(X317="","0",X317))+(IF(Z317="","0",Z317))+(IF(AC317="","0",AC317)),"")</f>
        <v>0</v>
      </c>
      <c r="AE317" s="456">
        <v>0.224147321887</v>
      </c>
      <c r="AF317" s="457">
        <f t="shared" ref="AF317:AF339" si="3142">IFERROR(+AE317*(AD317-AC317),"")</f>
        <v>0</v>
      </c>
      <c r="AG317" s="458">
        <f t="shared" ref="AG317:AG339" si="3143">IFERROR(+(IF(AD317="","0",AD317))-(IF(AF317="","0",AF317)),"")</f>
        <v>0</v>
      </c>
      <c r="AH317" s="459"/>
      <c r="AI317" s="452">
        <v>1.0</v>
      </c>
      <c r="AJ317" s="453" t="s">
        <v>32</v>
      </c>
      <c r="AK317" s="454" t="s">
        <v>133</v>
      </c>
      <c r="AL317" s="454" t="s">
        <v>134</v>
      </c>
      <c r="AM317" s="455">
        <f>ADHK!AM317</f>
        <v>0</v>
      </c>
      <c r="AN317" s="455">
        <f>'Produksi dan Harga'!P94</f>
        <v>622672.1833</v>
      </c>
      <c r="AO317" s="455">
        <f t="shared" ref="AO317:AO339" si="3144">IFERROR(AM317*AN317/1000000,0)</f>
        <v>0</v>
      </c>
      <c r="AP317" s="456"/>
      <c r="AQ317" s="455">
        <f t="shared" ref="AQ317:AQ339" si="3145">IFERROR(+AO317*AP317,"")</f>
        <v>0</v>
      </c>
      <c r="AR317" s="456"/>
      <c r="AS317" s="455"/>
      <c r="AT317" s="455">
        <f t="shared" ref="AT317:AT339" si="3146">AR317-AS317</f>
        <v>0</v>
      </c>
      <c r="AU317" s="455">
        <f t="shared" ref="AU317:AU339" si="3147">IFERROR(+(IF(AO317="","0",AO317))+(IF(AQ317="","0",AQ317))+(IF(AT317="","0",AT317)),"")</f>
        <v>0</v>
      </c>
      <c r="AV317" s="456">
        <v>0.224147321887</v>
      </c>
      <c r="AW317" s="457">
        <f t="shared" ref="AW317:AW339" si="3148">IFERROR(+AV317*(AU317-AT317),"")</f>
        <v>0</v>
      </c>
      <c r="AX317" s="458">
        <f t="shared" ref="AX317:AX339" si="3149">IFERROR(+(IF(AU317="","0",AU317))-(IF(AW317="","0",AW317)),"")</f>
        <v>0</v>
      </c>
      <c r="AY317" s="459"/>
      <c r="AZ317" s="452">
        <v>1.0</v>
      </c>
      <c r="BA317" s="453" t="s">
        <v>32</v>
      </c>
      <c r="BB317" s="454" t="s">
        <v>133</v>
      </c>
      <c r="BC317" s="454" t="s">
        <v>134</v>
      </c>
      <c r="BD317" s="455">
        <f>ADHK!BD317</f>
        <v>0</v>
      </c>
      <c r="BE317" s="455">
        <f>'Produksi dan Harga'!U94</f>
        <v>662237.1961</v>
      </c>
      <c r="BF317" s="455">
        <f t="shared" ref="BF317:BF339" si="3150">IFERROR(BD317*BE317/1000000,0)</f>
        <v>0</v>
      </c>
      <c r="BG317" s="456"/>
      <c r="BH317" s="455">
        <f t="shared" ref="BH317:BH339" si="3151">IFERROR(+BF317*BG317,"")</f>
        <v>0</v>
      </c>
      <c r="BI317" s="456"/>
      <c r="BJ317" s="455"/>
      <c r="BK317" s="455">
        <f t="shared" ref="BK317:BK339" si="3152">BI317-BJ317</f>
        <v>0</v>
      </c>
      <c r="BL317" s="455">
        <f t="shared" ref="BL317:BL339" si="3153">IFERROR(+(IF(BF317="","0",BF317))+(IF(BH317="","0",BH317))+(IF(BK317="","0",BK317)),"")</f>
        <v>0</v>
      </c>
      <c r="BM317" s="456">
        <v>0.224147321887</v>
      </c>
      <c r="BN317" s="457">
        <f t="shared" ref="BN317:BN339" si="3154">IFERROR(+BM317*(BL317-BK317),"")</f>
        <v>0</v>
      </c>
      <c r="BO317" s="458">
        <f t="shared" ref="BO317:BO339" si="3155">IFERROR(+(IF(BL317="","0",BL317))-(IF(BN317="","0",BN317)),"")</f>
        <v>0</v>
      </c>
      <c r="BP317" s="459"/>
      <c r="BQ317" s="452">
        <v>1.0</v>
      </c>
      <c r="BR317" s="453" t="s">
        <v>32</v>
      </c>
      <c r="BS317" s="454" t="s">
        <v>133</v>
      </c>
      <c r="BT317" s="454" t="s">
        <v>134</v>
      </c>
      <c r="BU317" s="455">
        <f>ADHK!BU317</f>
        <v>0</v>
      </c>
      <c r="BV317" s="455">
        <f>'Produksi dan Harga'!Z94</f>
        <v>705502.4704</v>
      </c>
      <c r="BW317" s="455">
        <f t="shared" ref="BW317:BW339" si="3156">IFERROR(BU317*BV317/1000000,0)</f>
        <v>0</v>
      </c>
      <c r="BX317" s="456"/>
      <c r="BY317" s="455">
        <f t="shared" ref="BY317:BY339" si="3157">IFERROR(+BW317*BX317,"")</f>
        <v>0</v>
      </c>
      <c r="BZ317" s="456"/>
      <c r="CA317" s="455"/>
      <c r="CB317" s="455">
        <f t="shared" ref="CB317:CB339" si="3158">BZ317-CA317</f>
        <v>0</v>
      </c>
      <c r="CC317" s="455">
        <f t="shared" ref="CC317:CC339" si="3159">IFERROR(+(IF(BW317="","0",BW317))+(IF(BY317="","0",BY317))+(IF(CB317="","0",CB317)),"")</f>
        <v>0</v>
      </c>
      <c r="CD317" s="456">
        <v>0.224147321887</v>
      </c>
      <c r="CE317" s="457">
        <f t="shared" ref="CE317:CE339" si="3160">IFERROR(+CD317*(CC317-CB317),"")</f>
        <v>0</v>
      </c>
      <c r="CF317" s="458">
        <f t="shared" ref="CF317:CF339" si="3161">IFERROR(+(IF(CC317="","0",CC317))-(IF(CE317="","0",CE317)),"")</f>
        <v>0</v>
      </c>
      <c r="CG317" s="459"/>
      <c r="CH317" s="452">
        <v>1.0</v>
      </c>
      <c r="CI317" s="453" t="s">
        <v>32</v>
      </c>
      <c r="CJ317" s="454" t="s">
        <v>133</v>
      </c>
      <c r="CK317" s="454" t="s">
        <v>134</v>
      </c>
      <c r="CL317" s="455">
        <f>ADHK!CL317</f>
        <v>0</v>
      </c>
      <c r="CM317" s="455">
        <f>'Produksi dan Harga'!AE94</f>
        <v>649106.565</v>
      </c>
      <c r="CN317" s="455">
        <f t="shared" ref="CN317:CN339" si="3162">IFERROR(CL317*CM317/1000000,0)</f>
        <v>0</v>
      </c>
      <c r="CO317" s="456"/>
      <c r="CP317" s="455">
        <f t="shared" ref="CP317:CP339" si="3163">IFERROR(+CN317*CO317,"")</f>
        <v>0</v>
      </c>
      <c r="CQ317" s="456"/>
      <c r="CR317" s="455"/>
      <c r="CS317" s="455">
        <f t="shared" ref="CS317:CS339" si="3164">CQ317-CR317</f>
        <v>0</v>
      </c>
      <c r="CT317" s="455">
        <f t="shared" ref="CT317:CT339" si="3165">IFERROR(+(IF(CN317="","0",CN317))+(IF(CP317="","0",CP317))+(IF(CS317="","0",CS317)),"")</f>
        <v>0</v>
      </c>
      <c r="CU317" s="456">
        <v>0.224147321887</v>
      </c>
      <c r="CV317" s="457">
        <f t="shared" ref="CV317:CV339" si="3166">IFERROR(+CU317*(CT317-CS317),"")</f>
        <v>0</v>
      </c>
      <c r="CW317" s="458">
        <f t="shared" ref="CW317:CW339" si="3167">IFERROR(+(IF(CT317="","0",CT317))-(IF(CV317="","0",CV317)),"")</f>
        <v>0</v>
      </c>
      <c r="CX317" s="459"/>
      <c r="CY317" s="452">
        <v>1.0</v>
      </c>
      <c r="CZ317" s="453" t="s">
        <v>32</v>
      </c>
      <c r="DA317" s="454" t="s">
        <v>133</v>
      </c>
      <c r="DB317" s="454" t="s">
        <v>134</v>
      </c>
      <c r="DC317" s="455">
        <f>ADHK!DC317</f>
        <v>0</v>
      </c>
      <c r="DD317" s="455">
        <f>'Produksi dan Harga'!AJ94</f>
        <v>714744.4854</v>
      </c>
      <c r="DE317" s="455">
        <f t="shared" ref="DE317:DE339" si="3168">IFERROR(DC317*DD317/1000000,0)</f>
        <v>0</v>
      </c>
      <c r="DF317" s="456"/>
      <c r="DG317" s="455">
        <f t="shared" ref="DG317:DG339" si="3169">IFERROR(+DE317*DF317,"")</f>
        <v>0</v>
      </c>
      <c r="DH317" s="456"/>
      <c r="DI317" s="455"/>
      <c r="DJ317" s="455">
        <f t="shared" ref="DJ317:DJ339" si="3170">DH317-DI317</f>
        <v>0</v>
      </c>
      <c r="DK317" s="455">
        <f t="shared" ref="DK317:DK339" si="3171">IFERROR(+(IF(DE317="","0",DE317))+(IF(DG317="","0",DG317))+(IF(DJ317="","0",DJ317)),"")</f>
        <v>0</v>
      </c>
      <c r="DL317" s="456">
        <v>0.224147321887</v>
      </c>
      <c r="DM317" s="457">
        <f t="shared" ref="DM317:DM339" si="3172">IFERROR(+DL317*(DK317-DJ317),"")</f>
        <v>0</v>
      </c>
      <c r="DN317" s="458">
        <f t="shared" ref="DN317:DN339" si="3173">IFERROR(+(IF(DK317="","0",DK317))-(IF(DM317="","0",DM317)),"")</f>
        <v>0</v>
      </c>
      <c r="DO317" s="459"/>
      <c r="DP317" s="452">
        <v>1.0</v>
      </c>
      <c r="DQ317" s="453" t="s">
        <v>32</v>
      </c>
      <c r="DR317" s="454" t="s">
        <v>133</v>
      </c>
      <c r="DS317" s="454" t="s">
        <v>134</v>
      </c>
      <c r="DT317" s="455">
        <f>ADHK!DT317</f>
        <v>0</v>
      </c>
      <c r="DU317" s="455">
        <f>'Produksi dan Harga'!AO94</f>
        <v>740800.2265</v>
      </c>
      <c r="DV317" s="455">
        <f t="shared" ref="DV317:DV339" si="3174">IFERROR(DT317*DU317/1000000,0)</f>
        <v>0</v>
      </c>
      <c r="DW317" s="456"/>
      <c r="DX317" s="455">
        <f t="shared" ref="DX317:DX339" si="3175">IFERROR(+DV317*DW317,"")</f>
        <v>0</v>
      </c>
      <c r="DY317" s="456"/>
      <c r="DZ317" s="455"/>
      <c r="EA317" s="455">
        <f t="shared" ref="EA317:EA339" si="3176">DY317-DZ317</f>
        <v>0</v>
      </c>
      <c r="EB317" s="455">
        <f t="shared" ref="EB317:EB339" si="3177">IFERROR(+(IF(DV317="","0",DV317))+(IF(DX317="","0",DX317))+(IF(EA317="","0",EA317)),"")</f>
        <v>0</v>
      </c>
      <c r="EC317" s="456">
        <v>0.224147321887</v>
      </c>
      <c r="ED317" s="457">
        <f t="shared" ref="ED317:ED339" si="3178">IFERROR(+EC317*(EB317-EA317),"")</f>
        <v>0</v>
      </c>
      <c r="EE317" s="458">
        <f t="shared" ref="EE317:EE339" si="3179">IFERROR(+(IF(EB317="","0",EB317))-(IF(ED317="","0",ED317)),"")</f>
        <v>0</v>
      </c>
      <c r="EF317" s="459"/>
      <c r="EG317" s="452">
        <v>1.0</v>
      </c>
      <c r="EH317" s="453" t="s">
        <v>32</v>
      </c>
      <c r="EI317" s="454" t="s">
        <v>133</v>
      </c>
      <c r="EJ317" s="454" t="s">
        <v>134</v>
      </c>
      <c r="EK317" s="455">
        <f>ADHK!EK317</f>
        <v>0</v>
      </c>
      <c r="EL317" s="455">
        <f>'Produksi dan Harga'!AT94</f>
        <v>703062.192</v>
      </c>
      <c r="EM317" s="455">
        <f t="shared" ref="EM317:EM339" si="3180">IFERROR(EK317*EL317/1000000,0)</f>
        <v>0</v>
      </c>
      <c r="EN317" s="456"/>
      <c r="EO317" s="455">
        <f t="shared" ref="EO317:EO339" si="3181">IFERROR(+EM317*EN317,"")</f>
        <v>0</v>
      </c>
      <c r="EP317" s="456"/>
      <c r="EQ317" s="455"/>
      <c r="ER317" s="455">
        <f t="shared" ref="ER317:ER339" si="3182">EP317-EQ317</f>
        <v>0</v>
      </c>
      <c r="ES317" s="455">
        <f t="shared" ref="ES317:ES339" si="3183">IFERROR(+(IF(EM317="","0",EM317))+(IF(EO317="","0",EO317))+(IF(ER317="","0",ER317)),"")</f>
        <v>0</v>
      </c>
      <c r="ET317" s="456">
        <v>0.224147321887</v>
      </c>
      <c r="EU317" s="457">
        <f t="shared" ref="EU317:EU339" si="3184">IFERROR(+ET317*(ES317-ER317),"")</f>
        <v>0</v>
      </c>
      <c r="EV317" s="458">
        <f t="shared" ref="EV317:EV339" si="3185">IFERROR(+(IF(ES317="","0",ES317))-(IF(EU317="","0",EU317)),"")</f>
        <v>0</v>
      </c>
      <c r="EW317" s="459"/>
      <c r="EX317" s="452">
        <v>1.0</v>
      </c>
      <c r="EY317" s="453" t="s">
        <v>32</v>
      </c>
      <c r="EZ317" s="454" t="s">
        <v>133</v>
      </c>
      <c r="FA317" s="454" t="s">
        <v>134</v>
      </c>
      <c r="FB317" s="455">
        <f>ADHK!FB317</f>
        <v>0</v>
      </c>
      <c r="FC317" s="455">
        <f>'Produksi dan Harga'!AY94</f>
        <v>722250.1115</v>
      </c>
      <c r="FD317" s="455">
        <f t="shared" ref="FD317:FD339" si="3186">IFERROR(FB317*FC317/1000000,0)</f>
        <v>0</v>
      </c>
      <c r="FE317" s="456"/>
      <c r="FF317" s="455">
        <f t="shared" ref="FF317:FF339" si="3187">IFERROR(+FD317*FE317,"")</f>
        <v>0</v>
      </c>
      <c r="FG317" s="456"/>
      <c r="FH317" s="455"/>
      <c r="FI317" s="455">
        <f t="shared" ref="FI317:FI339" si="3188">FG317-FH317</f>
        <v>0</v>
      </c>
      <c r="FJ317" s="455">
        <f t="shared" ref="FJ317:FJ339" si="3189">IFERROR(+(IF(FD317="","0",FD317))+(IF(FF317="","0",FF317))+(IF(FI317="","0",FI317)),"")</f>
        <v>0</v>
      </c>
      <c r="FK317" s="456">
        <v>0.224147321887</v>
      </c>
      <c r="FL317" s="457">
        <f t="shared" ref="FL317:FL339" si="3190">IFERROR(+FK317*(FJ317-FI317),"")</f>
        <v>0</v>
      </c>
      <c r="FM317" s="458">
        <f t="shared" ref="FM317:FM339" si="3191">IFERROR(+(IF(FJ317="","0",FJ317))-(IF(FL317="","0",FL317)),"")</f>
        <v>0</v>
      </c>
      <c r="FN317" s="459"/>
      <c r="FO317" s="452">
        <v>1.0</v>
      </c>
      <c r="FP317" s="453" t="s">
        <v>32</v>
      </c>
      <c r="FQ317" s="454" t="s">
        <v>133</v>
      </c>
      <c r="FR317" s="454" t="s">
        <v>134</v>
      </c>
      <c r="FS317" s="455">
        <f>ADHK!FS317</f>
        <v>0</v>
      </c>
      <c r="FT317" s="455">
        <f>'Produksi dan Harga'!BD94</f>
        <v>750282.2917</v>
      </c>
      <c r="FU317" s="455">
        <f t="shared" ref="FU317:FU339" si="3192">IFERROR(FS317*FT317/1000000,0)</f>
        <v>0</v>
      </c>
      <c r="FV317" s="456"/>
      <c r="FW317" s="455">
        <f t="shared" ref="FW317:FW339" si="3193">IFERROR(+FU317*FV317,"")</f>
        <v>0</v>
      </c>
      <c r="FX317" s="456"/>
      <c r="FY317" s="455"/>
      <c r="FZ317" s="455">
        <f t="shared" ref="FZ317:FZ339" si="3194">FX317-FY317</f>
        <v>0</v>
      </c>
      <c r="GA317" s="455">
        <f t="shared" ref="GA317:GA339" si="3195">IFERROR(+(IF(FU317="","0",FU317))+(IF(FW317="","0",FW317))+(IF(FZ317="","0",FZ317)),"")</f>
        <v>0</v>
      </c>
      <c r="GB317" s="456">
        <v>0.224147321887</v>
      </c>
      <c r="GC317" s="457">
        <f t="shared" ref="GC317:GC339" si="3196">IFERROR(+GB317*(GA317-FZ317),"")</f>
        <v>0</v>
      </c>
      <c r="GD317" s="458">
        <f t="shared" ref="GD317:GD339" si="3197">IFERROR(+(IF(GA317="","0",GA317))-(IF(GC317="","0",GC317)),"")</f>
        <v>0</v>
      </c>
      <c r="GE317" s="459"/>
      <c r="GF317" s="452">
        <v>1.0</v>
      </c>
      <c r="GG317" s="453" t="s">
        <v>32</v>
      </c>
      <c r="GH317" s="454" t="s">
        <v>133</v>
      </c>
      <c r="GI317" s="454" t="s">
        <v>134</v>
      </c>
      <c r="GJ317" s="455">
        <f>ADHK!GJ317</f>
        <v>0</v>
      </c>
      <c r="GK317" s="455">
        <f>'Produksi dan Harga'!BI94</f>
        <v>766549.6622</v>
      </c>
      <c r="GL317" s="455">
        <f t="shared" ref="GL317:GL339" si="3198">IFERROR(GJ317*GK317/1000000,0)</f>
        <v>0</v>
      </c>
      <c r="GM317" s="456"/>
      <c r="GN317" s="455">
        <f t="shared" ref="GN317:GN339" si="3199">IFERROR(+GL317*GM317,"")</f>
        <v>0</v>
      </c>
      <c r="GO317" s="456"/>
      <c r="GP317" s="455"/>
      <c r="GQ317" s="455">
        <f t="shared" ref="GQ317:GQ339" si="3200">GO317-GP317</f>
        <v>0</v>
      </c>
      <c r="GR317" s="455">
        <f t="shared" ref="GR317:GR339" si="3201">IFERROR(+(IF(GL317="","0",GL317))+(IF(GN317="","0",GN317))+(IF(GQ317="","0",GQ317)),"")</f>
        <v>0</v>
      </c>
      <c r="GS317" s="456">
        <v>0.224147321887</v>
      </c>
      <c r="GT317" s="457">
        <f t="shared" ref="GT317:GT339" si="3202">IFERROR(+GS317*(GR317-GQ317),"")</f>
        <v>0</v>
      </c>
      <c r="GU317" s="458">
        <f t="shared" ref="GU317:GU339" si="3203">IFERROR(+(IF(GR317="","0",GR317))-(IF(GT317="","0",GT317)),"")</f>
        <v>0</v>
      </c>
      <c r="GV317" s="459"/>
      <c r="GW317" s="452">
        <v>1.0</v>
      </c>
      <c r="GX317" s="453" t="s">
        <v>32</v>
      </c>
      <c r="GY317" s="454" t="s">
        <v>133</v>
      </c>
      <c r="GZ317" s="454" t="s">
        <v>134</v>
      </c>
      <c r="HA317" s="455">
        <f>ADHK!HA317</f>
        <v>0</v>
      </c>
      <c r="HB317" s="455">
        <f>'Produksi dan Harga'!BN94</f>
        <v>788239.158</v>
      </c>
      <c r="HC317" s="455">
        <f t="shared" ref="HC317:HC339" si="3204">IFERROR(HA317*HB317/1000000,0)</f>
        <v>0</v>
      </c>
      <c r="HD317" s="456"/>
      <c r="HE317" s="455">
        <f t="shared" ref="HE317:HE339" si="3205">IFERROR(+HC317*HD317,"")</f>
        <v>0</v>
      </c>
      <c r="HF317" s="456"/>
      <c r="HG317" s="455"/>
      <c r="HH317" s="455">
        <f t="shared" ref="HH317:HH339" si="3206">HF317-HG317</f>
        <v>0</v>
      </c>
      <c r="HI317" s="455">
        <f t="shared" ref="HI317:HI339" si="3207">IFERROR(+(IF(HC317="","0",HC317))+(IF(HE317="","0",HE317))+(IF(HH317="","0",HH317)),"")</f>
        <v>0</v>
      </c>
      <c r="HJ317" s="456">
        <v>0.224147321887</v>
      </c>
      <c r="HK317" s="457">
        <f t="shared" ref="HK317:HK339" si="3208">IFERROR(+HJ317*(HI317-HH317),"")</f>
        <v>0</v>
      </c>
      <c r="HL317" s="458">
        <f t="shared" ref="HL317:HL339" si="3209">IFERROR(+(IF(HI317="","0",HI317))-(IF(HK317="","0",HK317)),"")</f>
        <v>0</v>
      </c>
      <c r="HM317" s="459"/>
      <c r="HN317" s="452">
        <v>1.0</v>
      </c>
      <c r="HO317" s="453" t="s">
        <v>32</v>
      </c>
      <c r="HP317" s="454" t="s">
        <v>133</v>
      </c>
      <c r="HQ317" s="454" t="s">
        <v>134</v>
      </c>
      <c r="HR317" s="455">
        <f>ADHK!HR317</f>
        <v>2</v>
      </c>
      <c r="HS317" s="455">
        <f>'Produksi dan Harga'!BS94</f>
        <v>894306.2634</v>
      </c>
      <c r="HT317" s="455">
        <f t="shared" ref="HT317:HT339" si="3210">IFERROR(HR317*HS317/1000000,0)</f>
        <v>1.788612527</v>
      </c>
      <c r="HU317" s="456"/>
      <c r="HV317" s="455">
        <f t="shared" ref="HV317:HV339" si="3211">IFERROR(+HT317*HU317,"")</f>
        <v>0</v>
      </c>
      <c r="HW317" s="456"/>
      <c r="HX317" s="455"/>
      <c r="HY317" s="455">
        <f t="shared" ref="HY317:HY339" si="3212">HW317-HX317</f>
        <v>0</v>
      </c>
      <c r="HZ317" s="455">
        <f t="shared" ref="HZ317:HZ339" si="3213">IFERROR(+(IF(HT317="","0",HT317))+(IF(HV317="","0",HV317))+(IF(HY317="","0",HY317)),"")</f>
        <v>1.788612527</v>
      </c>
      <c r="IA317" s="456">
        <v>0.224147321887</v>
      </c>
      <c r="IB317" s="457">
        <f t="shared" ref="IB317:IB339" si="3214">IFERROR(+IA317*(HZ317-HY317),"")</f>
        <v>0.4009127078</v>
      </c>
      <c r="IC317" s="458">
        <f t="shared" ref="IC317:IC339" si="3215">IFERROR(+(IF(HZ317="","0",HZ317))-(IF(IB317="","0",IB317)),"")</f>
        <v>1.387699819</v>
      </c>
      <c r="ID317" s="459"/>
      <c r="IE317" s="452">
        <v>1.0</v>
      </c>
      <c r="IF317" s="453" t="s">
        <v>32</v>
      </c>
      <c r="IG317" s="454" t="s">
        <v>133</v>
      </c>
      <c r="IH317" s="454" t="s">
        <v>134</v>
      </c>
      <c r="II317" s="455">
        <f>ADHK!II317</f>
        <v>11</v>
      </c>
      <c r="IJ317" s="455">
        <f>'Produksi dan Harga'!BX94</f>
        <v>974503.8459</v>
      </c>
      <c r="IK317" s="455">
        <f t="shared" ref="IK317:IK339" si="3216">IFERROR(II317*IJ317/1000000,0)</f>
        <v>10.71954231</v>
      </c>
      <c r="IL317" s="456"/>
      <c r="IM317" s="455">
        <f t="shared" ref="IM317:IM339" si="3217">IFERROR(+IK317*IL317,"")</f>
        <v>0</v>
      </c>
      <c r="IN317" s="456"/>
      <c r="IO317" s="455"/>
      <c r="IP317" s="455">
        <f t="shared" ref="IP317:IP339" si="3218">IN317-IO317</f>
        <v>0</v>
      </c>
      <c r="IQ317" s="455">
        <f t="shared" ref="IQ317:IQ339" si="3219">IFERROR(+(IF(IK317="","0",IK317))+(IF(IM317="","0",IM317))+(IF(IP317="","0",IP317)),"")</f>
        <v>10.71954231</v>
      </c>
      <c r="IR317" s="456">
        <v>0.224147321887</v>
      </c>
      <c r="IS317" s="457">
        <f t="shared" ref="IS317:IS339" si="3220">IFERROR(+IR317*(IQ317-IP317),"")</f>
        <v>2.4027567</v>
      </c>
      <c r="IT317" s="458">
        <f t="shared" ref="IT317:IT339" si="3221">IFERROR(+(IF(IQ317="","0",IQ317))-(IF(IS317="","0",IS317)),"")</f>
        <v>8.316785606</v>
      </c>
      <c r="IU317" s="459"/>
      <c r="IV317" s="452">
        <v>1.0</v>
      </c>
      <c r="IW317" s="453" t="s">
        <v>32</v>
      </c>
      <c r="IX317" s="454" t="s">
        <v>133</v>
      </c>
      <c r="IY317" s="454" t="s">
        <v>134</v>
      </c>
      <c r="IZ317" s="455">
        <f>ADHK!IZ317</f>
        <v>5</v>
      </c>
      <c r="JA317" s="455">
        <f>'Produksi dan Harga'!CC94</f>
        <v>867029.7773</v>
      </c>
      <c r="JB317" s="455">
        <f t="shared" ref="JB317:JB339" si="3222">IFERROR(IZ317*JA317/1000000,0)</f>
        <v>4.335148887</v>
      </c>
      <c r="JC317" s="456"/>
      <c r="JD317" s="455">
        <f t="shared" ref="JD317:JD339" si="3223">IFERROR(+JB317*JC317,"")</f>
        <v>0</v>
      </c>
      <c r="JE317" s="456"/>
      <c r="JF317" s="455"/>
      <c r="JG317" s="455">
        <f t="shared" ref="JG317:JG339" si="3224">JE317-JF317</f>
        <v>0</v>
      </c>
      <c r="JH317" s="455">
        <f t="shared" ref="JH317:JH339" si="3225">IFERROR(+(IF(JB317="","0",JB317))+(IF(JD317="","0",JD317))+(IF(JG317="","0",JG317)),"")</f>
        <v>4.335148887</v>
      </c>
      <c r="JI317" s="456">
        <v>0.224147321887</v>
      </c>
      <c r="JJ317" s="457">
        <f t="shared" ref="JJ317:JJ339" si="3226">IFERROR(+JI317*(JH317-JG317),"")</f>
        <v>0.9717120129</v>
      </c>
      <c r="JK317" s="458">
        <f t="shared" ref="JK317:JK339" si="3227">IFERROR(+(IF(JH317="","0",JH317))-(IF(JJ317="","0",JJ317)),"")</f>
        <v>3.363436874</v>
      </c>
      <c r="JL317" s="459"/>
      <c r="JM317" s="452">
        <v>1.0</v>
      </c>
      <c r="JN317" s="453" t="s">
        <v>32</v>
      </c>
      <c r="JO317" s="454" t="s">
        <v>133</v>
      </c>
      <c r="JP317" s="454" t="s">
        <v>134</v>
      </c>
      <c r="JQ317" s="455" t="str">
        <f>ADHK!JQ317</f>
        <v/>
      </c>
      <c r="JR317" s="455"/>
      <c r="JS317" s="455">
        <f t="shared" ref="JS317:JS339" si="3228">IFERROR(JQ317*JR317/1000000,0)</f>
        <v>0</v>
      </c>
      <c r="JT317" s="456"/>
      <c r="JU317" s="455">
        <f t="shared" ref="JU317:JU339" si="3229">IFERROR(+JS317*JT317,"")</f>
        <v>0</v>
      </c>
      <c r="JV317" s="456"/>
      <c r="JW317" s="455"/>
      <c r="JX317" s="455">
        <f t="shared" ref="JX317:JX339" si="3230">JV317-JW317</f>
        <v>0</v>
      </c>
      <c r="JY317" s="455">
        <f t="shared" ref="JY317:JY339" si="3231">IFERROR(+(IF(JS317="","0",JS317))+(IF(JU317="","0",JU317))+(IF(JX317="","0",JX317)),"")</f>
        <v>0</v>
      </c>
      <c r="JZ317" s="456">
        <v>0.224147321887</v>
      </c>
      <c r="KA317" s="457">
        <f t="shared" ref="KA317:KA339" si="3232">IFERROR(+JZ317*(JY317-JX317),"")</f>
        <v>0</v>
      </c>
      <c r="KB317" s="458">
        <f t="shared" ref="KB317:KB339" si="3233">IFERROR(+(IF(JY317="","0",JY317))-(IF(KA317="","0",KA317)),"")</f>
        <v>0</v>
      </c>
      <c r="KC317" s="459"/>
      <c r="KD317" s="452">
        <v>1.0</v>
      </c>
      <c r="KE317" s="453" t="s">
        <v>32</v>
      </c>
      <c r="KF317" s="454" t="s">
        <v>133</v>
      </c>
      <c r="KG317" s="454" t="s">
        <v>134</v>
      </c>
      <c r="KH317" s="455" t="str">
        <f>ADHK!KH317</f>
        <v/>
      </c>
      <c r="KI317" s="455"/>
      <c r="KJ317" s="455">
        <f t="shared" ref="KJ317:KJ339" si="3234">IFERROR(KH317*KI317/1000000,0)</f>
        <v>0</v>
      </c>
      <c r="KK317" s="456"/>
      <c r="KL317" s="455">
        <f t="shared" ref="KL317:KL339" si="3235">IFERROR(+KJ317*KK317,"")</f>
        <v>0</v>
      </c>
      <c r="KM317" s="456"/>
      <c r="KN317" s="455"/>
      <c r="KO317" s="455">
        <f t="shared" ref="KO317:KO339" si="3236">KM317-KN317</f>
        <v>0</v>
      </c>
      <c r="KP317" s="455">
        <f t="shared" ref="KP317:KP339" si="3237">IFERROR(+(IF(KJ317="","0",KJ317))+(IF(KL317="","0",KL317))+(IF(KO317="","0",KO317)),"")</f>
        <v>0</v>
      </c>
      <c r="KQ317" s="456">
        <v>0.224147321887</v>
      </c>
      <c r="KR317" s="457">
        <f t="shared" ref="KR317:KR339" si="3238">IFERROR(+KQ317*(KP317-KO317),"")</f>
        <v>0</v>
      </c>
      <c r="KS317" s="458">
        <f t="shared" ref="KS317:KS339" si="3239">IFERROR(+(IF(KP317="","0",KP317))-(IF(KR317="","0",KR317)),"")</f>
        <v>0</v>
      </c>
      <c r="KT317" s="459"/>
      <c r="KU317" s="460"/>
    </row>
    <row r="318" ht="15.75" customHeight="1">
      <c r="A318" s="452">
        <v>2.0</v>
      </c>
      <c r="B318" s="453" t="s">
        <v>34</v>
      </c>
      <c r="C318" s="454" t="s">
        <v>133</v>
      </c>
      <c r="D318" s="454" t="s">
        <v>134</v>
      </c>
      <c r="E318" s="455">
        <f>ADHK!E318</f>
        <v>622</v>
      </c>
      <c r="F318" s="455">
        <f>ADHK!F318</f>
        <v>1351576.459</v>
      </c>
      <c r="G318" s="455">
        <f t="shared" si="3132"/>
        <v>840.6805576</v>
      </c>
      <c r="H318" s="456"/>
      <c r="I318" s="455">
        <f t="shared" si="3133"/>
        <v>0</v>
      </c>
      <c r="J318" s="456"/>
      <c r="K318" s="455"/>
      <c r="L318" s="455">
        <f t="shared" si="3134"/>
        <v>0</v>
      </c>
      <c r="M318" s="455">
        <f t="shared" si="3135"/>
        <v>840.6805576</v>
      </c>
      <c r="N318" s="456">
        <v>0.224147321887</v>
      </c>
      <c r="O318" s="457">
        <f t="shared" si="3136"/>
        <v>188.4362955</v>
      </c>
      <c r="P318" s="458">
        <f t="shared" si="3137"/>
        <v>652.244262</v>
      </c>
      <c r="Q318" s="459"/>
      <c r="R318" s="452">
        <v>2.0</v>
      </c>
      <c r="S318" s="453" t="s">
        <v>34</v>
      </c>
      <c r="T318" s="454" t="s">
        <v>133</v>
      </c>
      <c r="U318" s="454" t="s">
        <v>134</v>
      </c>
      <c r="V318" s="455">
        <f>ADHK!V318</f>
        <v>516</v>
      </c>
      <c r="W318" s="455">
        <f>'Produksi dan Harga'!K95</f>
        <v>1550628.569</v>
      </c>
      <c r="X318" s="455">
        <f t="shared" si="3138"/>
        <v>800.1243417</v>
      </c>
      <c r="Y318" s="456"/>
      <c r="Z318" s="455">
        <f t="shared" si="3139"/>
        <v>0</v>
      </c>
      <c r="AA318" s="456"/>
      <c r="AB318" s="455"/>
      <c r="AC318" s="455">
        <f t="shared" si="3140"/>
        <v>0</v>
      </c>
      <c r="AD318" s="455">
        <f t="shared" si="3141"/>
        <v>800.1243417</v>
      </c>
      <c r="AE318" s="456">
        <v>0.224147321887</v>
      </c>
      <c r="AF318" s="457">
        <f t="shared" si="3142"/>
        <v>179.3457284</v>
      </c>
      <c r="AG318" s="458">
        <f t="shared" si="3143"/>
        <v>620.7786134</v>
      </c>
      <c r="AH318" s="459"/>
      <c r="AI318" s="452">
        <v>2.0</v>
      </c>
      <c r="AJ318" s="453" t="s">
        <v>34</v>
      </c>
      <c r="AK318" s="454" t="s">
        <v>133</v>
      </c>
      <c r="AL318" s="454" t="s">
        <v>134</v>
      </c>
      <c r="AM318" s="455">
        <f>ADHK!AM318</f>
        <v>745</v>
      </c>
      <c r="AN318" s="455">
        <f>'Produksi dan Harga'!P95</f>
        <v>1462942.418</v>
      </c>
      <c r="AO318" s="455">
        <f t="shared" si="3144"/>
        <v>1089.892102</v>
      </c>
      <c r="AP318" s="456"/>
      <c r="AQ318" s="455">
        <f t="shared" si="3145"/>
        <v>0</v>
      </c>
      <c r="AR318" s="456"/>
      <c r="AS318" s="455"/>
      <c r="AT318" s="455">
        <f t="shared" si="3146"/>
        <v>0</v>
      </c>
      <c r="AU318" s="455">
        <f t="shared" si="3147"/>
        <v>1089.892102</v>
      </c>
      <c r="AV318" s="456">
        <v>0.224147321887</v>
      </c>
      <c r="AW318" s="457">
        <f t="shared" si="3148"/>
        <v>244.2963957</v>
      </c>
      <c r="AX318" s="458">
        <f t="shared" si="3149"/>
        <v>845.5957059</v>
      </c>
      <c r="AY318" s="459"/>
      <c r="AZ318" s="452">
        <v>2.0</v>
      </c>
      <c r="BA318" s="453" t="s">
        <v>34</v>
      </c>
      <c r="BB318" s="454" t="s">
        <v>133</v>
      </c>
      <c r="BC318" s="454" t="s">
        <v>134</v>
      </c>
      <c r="BD318" s="455">
        <f>ADHK!BD318</f>
        <v>112</v>
      </c>
      <c r="BE318" s="455">
        <f>'Produksi dan Harga'!U95</f>
        <v>1631852.796</v>
      </c>
      <c r="BF318" s="455">
        <f t="shared" si="3150"/>
        <v>182.7675132</v>
      </c>
      <c r="BG318" s="456"/>
      <c r="BH318" s="455">
        <f t="shared" si="3151"/>
        <v>0</v>
      </c>
      <c r="BI318" s="456"/>
      <c r="BJ318" s="455"/>
      <c r="BK318" s="455">
        <f t="shared" si="3152"/>
        <v>0</v>
      </c>
      <c r="BL318" s="455">
        <f t="shared" si="3153"/>
        <v>182.7675132</v>
      </c>
      <c r="BM318" s="456">
        <v>0.224147321887</v>
      </c>
      <c r="BN318" s="457">
        <f t="shared" si="3154"/>
        <v>40.9668486</v>
      </c>
      <c r="BO318" s="458">
        <f t="shared" si="3155"/>
        <v>141.8006646</v>
      </c>
      <c r="BP318" s="459"/>
      <c r="BQ318" s="452">
        <v>2.0</v>
      </c>
      <c r="BR318" s="453" t="s">
        <v>34</v>
      </c>
      <c r="BS318" s="454" t="s">
        <v>133</v>
      </c>
      <c r="BT318" s="454" t="s">
        <v>134</v>
      </c>
      <c r="BU318" s="455">
        <f>ADHK!BU318</f>
        <v>1447</v>
      </c>
      <c r="BV318" s="455">
        <f>'Produksi dan Harga'!Z95</f>
        <v>1654825.97</v>
      </c>
      <c r="BW318" s="455">
        <f t="shared" si="3156"/>
        <v>2394.533179</v>
      </c>
      <c r="BX318" s="456"/>
      <c r="BY318" s="455">
        <f t="shared" si="3157"/>
        <v>0</v>
      </c>
      <c r="BZ318" s="456"/>
      <c r="CA318" s="455"/>
      <c r="CB318" s="455">
        <f t="shared" si="3158"/>
        <v>0</v>
      </c>
      <c r="CC318" s="455">
        <f t="shared" si="3159"/>
        <v>2394.533179</v>
      </c>
      <c r="CD318" s="456">
        <v>0.224147321887</v>
      </c>
      <c r="CE318" s="457">
        <f t="shared" si="3160"/>
        <v>536.7281992</v>
      </c>
      <c r="CF318" s="458">
        <f t="shared" si="3161"/>
        <v>1857.80498</v>
      </c>
      <c r="CG318" s="459"/>
      <c r="CH318" s="452">
        <v>2.0</v>
      </c>
      <c r="CI318" s="453" t="s">
        <v>34</v>
      </c>
      <c r="CJ318" s="454" t="s">
        <v>133</v>
      </c>
      <c r="CK318" s="454" t="s">
        <v>134</v>
      </c>
      <c r="CL318" s="455">
        <f>ADHK!CL318</f>
        <v>659</v>
      </c>
      <c r="CM318" s="455">
        <f>'Produksi dan Harga'!AE95</f>
        <v>1647516.87</v>
      </c>
      <c r="CN318" s="455">
        <f t="shared" si="3162"/>
        <v>1085.713617</v>
      </c>
      <c r="CO318" s="456"/>
      <c r="CP318" s="455">
        <f t="shared" si="3163"/>
        <v>0</v>
      </c>
      <c r="CQ318" s="456"/>
      <c r="CR318" s="455"/>
      <c r="CS318" s="455">
        <f t="shared" si="3164"/>
        <v>0</v>
      </c>
      <c r="CT318" s="455">
        <f t="shared" si="3165"/>
        <v>1085.713617</v>
      </c>
      <c r="CU318" s="456">
        <v>0.224147321887</v>
      </c>
      <c r="CV318" s="457">
        <f t="shared" si="3166"/>
        <v>243.3597997</v>
      </c>
      <c r="CW318" s="458">
        <f t="shared" si="3167"/>
        <v>842.3538177</v>
      </c>
      <c r="CX318" s="459"/>
      <c r="CY318" s="452">
        <v>2.0</v>
      </c>
      <c r="CZ318" s="453" t="s">
        <v>34</v>
      </c>
      <c r="DA318" s="454" t="s">
        <v>133</v>
      </c>
      <c r="DB318" s="454" t="s">
        <v>134</v>
      </c>
      <c r="DC318" s="455">
        <f>ADHK!DC318</f>
        <v>1770</v>
      </c>
      <c r="DD318" s="455">
        <f>'Produksi dan Harga'!AJ95</f>
        <v>1955994.164</v>
      </c>
      <c r="DE318" s="455">
        <f t="shared" si="3168"/>
        <v>3462.109671</v>
      </c>
      <c r="DF318" s="456"/>
      <c r="DG318" s="455">
        <f t="shared" si="3169"/>
        <v>0</v>
      </c>
      <c r="DH318" s="456"/>
      <c r="DI318" s="455"/>
      <c r="DJ318" s="455">
        <f t="shared" si="3170"/>
        <v>0</v>
      </c>
      <c r="DK318" s="455">
        <f t="shared" si="3171"/>
        <v>3462.109671</v>
      </c>
      <c r="DL318" s="456">
        <v>0.224147321887</v>
      </c>
      <c r="DM318" s="457">
        <f t="shared" si="3172"/>
        <v>776.0226108</v>
      </c>
      <c r="DN318" s="458">
        <f t="shared" si="3173"/>
        <v>2686.08706</v>
      </c>
      <c r="DO318" s="459"/>
      <c r="DP318" s="452">
        <v>2.0</v>
      </c>
      <c r="DQ318" s="453" t="s">
        <v>34</v>
      </c>
      <c r="DR318" s="454" t="s">
        <v>133</v>
      </c>
      <c r="DS318" s="454" t="s">
        <v>134</v>
      </c>
      <c r="DT318" s="455">
        <f>ADHK!DT318</f>
        <v>502</v>
      </c>
      <c r="DU318" s="455">
        <f>'Produksi dan Harga'!AO95</f>
        <v>1778160.56</v>
      </c>
      <c r="DV318" s="455">
        <f t="shared" si="3174"/>
        <v>892.6366013</v>
      </c>
      <c r="DW318" s="456"/>
      <c r="DX318" s="455">
        <f t="shared" si="3175"/>
        <v>0</v>
      </c>
      <c r="DY318" s="456"/>
      <c r="DZ318" s="455"/>
      <c r="EA318" s="455">
        <f t="shared" si="3176"/>
        <v>0</v>
      </c>
      <c r="EB318" s="455">
        <f t="shared" si="3177"/>
        <v>892.6366013</v>
      </c>
      <c r="EC318" s="456">
        <v>0.224147321887</v>
      </c>
      <c r="ED318" s="457">
        <f t="shared" si="3178"/>
        <v>200.0821036</v>
      </c>
      <c r="EE318" s="458">
        <f t="shared" si="3179"/>
        <v>692.5544977</v>
      </c>
      <c r="EF318" s="459"/>
      <c r="EG318" s="452">
        <v>2.0</v>
      </c>
      <c r="EH318" s="453" t="s">
        <v>34</v>
      </c>
      <c r="EI318" s="454" t="s">
        <v>133</v>
      </c>
      <c r="EJ318" s="454" t="s">
        <v>134</v>
      </c>
      <c r="EK318" s="455">
        <f>ADHK!EK318</f>
        <v>647</v>
      </c>
      <c r="EL318" s="455">
        <f>'Produksi dan Harga'!AT95</f>
        <v>1671773.74</v>
      </c>
      <c r="EM318" s="455">
        <f t="shared" si="3180"/>
        <v>1081.63761</v>
      </c>
      <c r="EN318" s="456"/>
      <c r="EO318" s="455">
        <f t="shared" si="3181"/>
        <v>0</v>
      </c>
      <c r="EP318" s="456"/>
      <c r="EQ318" s="455"/>
      <c r="ER318" s="455">
        <f t="shared" si="3182"/>
        <v>0</v>
      </c>
      <c r="ES318" s="455">
        <f t="shared" si="3183"/>
        <v>1081.63761</v>
      </c>
      <c r="ET318" s="456">
        <v>0.224147321887</v>
      </c>
      <c r="EU318" s="457">
        <f t="shared" si="3184"/>
        <v>242.4461734</v>
      </c>
      <c r="EV318" s="458">
        <f t="shared" si="3185"/>
        <v>839.1914362</v>
      </c>
      <c r="EW318" s="459"/>
      <c r="EX318" s="452">
        <v>2.0</v>
      </c>
      <c r="EY318" s="453" t="s">
        <v>34</v>
      </c>
      <c r="EZ318" s="454" t="s">
        <v>133</v>
      </c>
      <c r="FA318" s="454" t="s">
        <v>134</v>
      </c>
      <c r="FB318" s="455">
        <f>ADHK!FB318</f>
        <v>318</v>
      </c>
      <c r="FC318" s="455">
        <f>'Produksi dan Harga'!AY95</f>
        <v>1788903.4</v>
      </c>
      <c r="FD318" s="455">
        <f t="shared" si="3186"/>
        <v>568.8712812</v>
      </c>
      <c r="FE318" s="456"/>
      <c r="FF318" s="455">
        <f t="shared" si="3187"/>
        <v>0</v>
      </c>
      <c r="FG318" s="456"/>
      <c r="FH318" s="455"/>
      <c r="FI318" s="455">
        <f t="shared" si="3188"/>
        <v>0</v>
      </c>
      <c r="FJ318" s="455">
        <f t="shared" si="3189"/>
        <v>568.8712812</v>
      </c>
      <c r="FK318" s="456">
        <v>0.224147321887</v>
      </c>
      <c r="FL318" s="457">
        <f t="shared" si="3190"/>
        <v>127.5109742</v>
      </c>
      <c r="FM318" s="458">
        <f t="shared" si="3191"/>
        <v>441.360307</v>
      </c>
      <c r="FN318" s="459"/>
      <c r="FO318" s="452">
        <v>2.0</v>
      </c>
      <c r="FP318" s="453" t="s">
        <v>34</v>
      </c>
      <c r="FQ318" s="454" t="s">
        <v>133</v>
      </c>
      <c r="FR318" s="454" t="s">
        <v>134</v>
      </c>
      <c r="FS318" s="455">
        <f>ADHK!FS318</f>
        <v>1534</v>
      </c>
      <c r="FT318" s="455">
        <f>'Produksi dan Harga'!BD95</f>
        <v>2148785.769</v>
      </c>
      <c r="FU318" s="455">
        <f t="shared" si="3192"/>
        <v>3296.23737</v>
      </c>
      <c r="FV318" s="456"/>
      <c r="FW318" s="455">
        <f t="shared" si="3193"/>
        <v>0</v>
      </c>
      <c r="FX318" s="456"/>
      <c r="FY318" s="455"/>
      <c r="FZ318" s="455">
        <f t="shared" si="3194"/>
        <v>0</v>
      </c>
      <c r="GA318" s="455">
        <f t="shared" si="3195"/>
        <v>3296.23737</v>
      </c>
      <c r="GB318" s="456">
        <v>0.224147321887</v>
      </c>
      <c r="GC318" s="457">
        <f t="shared" si="3196"/>
        <v>738.8427788</v>
      </c>
      <c r="GD318" s="458">
        <f t="shared" si="3197"/>
        <v>2557.394591</v>
      </c>
      <c r="GE318" s="459"/>
      <c r="GF318" s="452">
        <v>2.0</v>
      </c>
      <c r="GG318" s="453" t="s">
        <v>34</v>
      </c>
      <c r="GH318" s="454" t="s">
        <v>133</v>
      </c>
      <c r="GI318" s="454" t="s">
        <v>134</v>
      </c>
      <c r="GJ318" s="455">
        <f>ADHK!GJ318</f>
        <v>1676.8</v>
      </c>
      <c r="GK318" s="455">
        <f>'Produksi dan Harga'!BI95</f>
        <v>1900575.02</v>
      </c>
      <c r="GL318" s="455">
        <f t="shared" si="3198"/>
        <v>3186.884194</v>
      </c>
      <c r="GM318" s="456"/>
      <c r="GN318" s="455">
        <f t="shared" si="3199"/>
        <v>0</v>
      </c>
      <c r="GO318" s="456"/>
      <c r="GP318" s="455"/>
      <c r="GQ318" s="455">
        <f t="shared" si="3200"/>
        <v>0</v>
      </c>
      <c r="GR318" s="455">
        <f t="shared" si="3201"/>
        <v>3186.884194</v>
      </c>
      <c r="GS318" s="456">
        <v>0.224147321887</v>
      </c>
      <c r="GT318" s="457">
        <f t="shared" si="3202"/>
        <v>714.3315573</v>
      </c>
      <c r="GU318" s="458">
        <f t="shared" si="3203"/>
        <v>2472.552637</v>
      </c>
      <c r="GV318" s="459"/>
      <c r="GW318" s="452">
        <v>2.0</v>
      </c>
      <c r="GX318" s="453" t="s">
        <v>34</v>
      </c>
      <c r="GY318" s="454" t="s">
        <v>133</v>
      </c>
      <c r="GZ318" s="454" t="s">
        <v>134</v>
      </c>
      <c r="HA318" s="455">
        <f>ADHK!HA318</f>
        <v>858.58</v>
      </c>
      <c r="HB318" s="455">
        <f>'Produksi dan Harga'!BN95</f>
        <v>2477304.492</v>
      </c>
      <c r="HC318" s="455">
        <f t="shared" si="3204"/>
        <v>2126.964091</v>
      </c>
      <c r="HD318" s="456"/>
      <c r="HE318" s="455">
        <f t="shared" si="3205"/>
        <v>0</v>
      </c>
      <c r="HF318" s="456"/>
      <c r="HG318" s="455"/>
      <c r="HH318" s="455">
        <f t="shared" si="3206"/>
        <v>0</v>
      </c>
      <c r="HI318" s="455">
        <f t="shared" si="3207"/>
        <v>2126.964091</v>
      </c>
      <c r="HJ318" s="456">
        <v>0.224147321887</v>
      </c>
      <c r="HK318" s="457">
        <f t="shared" si="3208"/>
        <v>476.7533047</v>
      </c>
      <c r="HL318" s="458">
        <f t="shared" si="3209"/>
        <v>1650.210786</v>
      </c>
      <c r="HM318" s="459"/>
      <c r="HN318" s="452">
        <v>2.0</v>
      </c>
      <c r="HO318" s="453" t="s">
        <v>34</v>
      </c>
      <c r="HP318" s="454" t="s">
        <v>133</v>
      </c>
      <c r="HQ318" s="454" t="s">
        <v>134</v>
      </c>
      <c r="HR318" s="455">
        <f>ADHK!HR318</f>
        <v>1118</v>
      </c>
      <c r="HS318" s="455">
        <f>'Produksi dan Harga'!BS95</f>
        <v>2195771.115</v>
      </c>
      <c r="HT318" s="455">
        <f t="shared" si="3210"/>
        <v>2454.872107</v>
      </c>
      <c r="HU318" s="456"/>
      <c r="HV318" s="455">
        <f t="shared" si="3211"/>
        <v>0</v>
      </c>
      <c r="HW318" s="456"/>
      <c r="HX318" s="455"/>
      <c r="HY318" s="455">
        <f t="shared" si="3212"/>
        <v>0</v>
      </c>
      <c r="HZ318" s="455">
        <f t="shared" si="3213"/>
        <v>2454.872107</v>
      </c>
      <c r="IA318" s="456">
        <v>0.224147321887</v>
      </c>
      <c r="IB318" s="457">
        <f t="shared" si="3214"/>
        <v>550.2530084</v>
      </c>
      <c r="IC318" s="458">
        <f t="shared" si="3215"/>
        <v>1904.619099</v>
      </c>
      <c r="ID318" s="459"/>
      <c r="IE318" s="452">
        <v>2.0</v>
      </c>
      <c r="IF318" s="453" t="s">
        <v>34</v>
      </c>
      <c r="IG318" s="454" t="s">
        <v>133</v>
      </c>
      <c r="IH318" s="454" t="s">
        <v>134</v>
      </c>
      <c r="II318" s="455">
        <f>ADHK!II318</f>
        <v>737.52</v>
      </c>
      <c r="IJ318" s="455">
        <f>'Produksi dan Harga'!BX95</f>
        <v>2368312.209</v>
      </c>
      <c r="IK318" s="455">
        <f t="shared" si="3216"/>
        <v>1746.677621</v>
      </c>
      <c r="IL318" s="456"/>
      <c r="IM318" s="455">
        <f t="shared" si="3217"/>
        <v>0</v>
      </c>
      <c r="IN318" s="456"/>
      <c r="IO318" s="455"/>
      <c r="IP318" s="455">
        <f t="shared" si="3218"/>
        <v>0</v>
      </c>
      <c r="IQ318" s="455">
        <f t="shared" si="3219"/>
        <v>1746.677621</v>
      </c>
      <c r="IR318" s="456">
        <v>0.224147321887</v>
      </c>
      <c r="IS318" s="457">
        <f t="shared" si="3220"/>
        <v>391.5131109</v>
      </c>
      <c r="IT318" s="458">
        <f t="shared" si="3221"/>
        <v>1355.16451</v>
      </c>
      <c r="IU318" s="459"/>
      <c r="IV318" s="452">
        <v>2.0</v>
      </c>
      <c r="IW318" s="453" t="s">
        <v>34</v>
      </c>
      <c r="IX318" s="454" t="s">
        <v>133</v>
      </c>
      <c r="IY318" s="454" t="s">
        <v>134</v>
      </c>
      <c r="IZ318" s="455">
        <f>ADHK!IZ318</f>
        <v>719</v>
      </c>
      <c r="JA318" s="455">
        <f>'Produksi dan Harga'!CC95</f>
        <v>2868793.733</v>
      </c>
      <c r="JB318" s="455">
        <f t="shared" si="3222"/>
        <v>2062.662694</v>
      </c>
      <c r="JC318" s="456"/>
      <c r="JD318" s="455">
        <f t="shared" si="3223"/>
        <v>0</v>
      </c>
      <c r="JE318" s="456"/>
      <c r="JF318" s="455"/>
      <c r="JG318" s="455">
        <f t="shared" si="3224"/>
        <v>0</v>
      </c>
      <c r="JH318" s="455">
        <f t="shared" si="3225"/>
        <v>2062.662694</v>
      </c>
      <c r="JI318" s="456">
        <v>0.224147321887</v>
      </c>
      <c r="JJ318" s="457">
        <f t="shared" si="3226"/>
        <v>462.3403188</v>
      </c>
      <c r="JK318" s="458">
        <f t="shared" si="3227"/>
        <v>1600.322375</v>
      </c>
      <c r="JL318" s="459"/>
      <c r="JM318" s="452">
        <v>2.0</v>
      </c>
      <c r="JN318" s="453" t="s">
        <v>34</v>
      </c>
      <c r="JO318" s="454" t="s">
        <v>133</v>
      </c>
      <c r="JP318" s="454" t="s">
        <v>134</v>
      </c>
      <c r="JQ318" s="455" t="str">
        <f>ADHK!JQ318</f>
        <v/>
      </c>
      <c r="JR318" s="455"/>
      <c r="JS318" s="455">
        <f t="shared" si="3228"/>
        <v>0</v>
      </c>
      <c r="JT318" s="456"/>
      <c r="JU318" s="455">
        <f t="shared" si="3229"/>
        <v>0</v>
      </c>
      <c r="JV318" s="456"/>
      <c r="JW318" s="455"/>
      <c r="JX318" s="455">
        <f t="shared" si="3230"/>
        <v>0</v>
      </c>
      <c r="JY318" s="455">
        <f t="shared" si="3231"/>
        <v>0</v>
      </c>
      <c r="JZ318" s="456">
        <v>0.224147321887</v>
      </c>
      <c r="KA318" s="457">
        <f t="shared" si="3232"/>
        <v>0</v>
      </c>
      <c r="KB318" s="458">
        <f t="shared" si="3233"/>
        <v>0</v>
      </c>
      <c r="KC318" s="459"/>
      <c r="KD318" s="452">
        <v>2.0</v>
      </c>
      <c r="KE318" s="453" t="s">
        <v>34</v>
      </c>
      <c r="KF318" s="454" t="s">
        <v>133</v>
      </c>
      <c r="KG318" s="454" t="s">
        <v>134</v>
      </c>
      <c r="KH318" s="455" t="str">
        <f>ADHK!KH318</f>
        <v/>
      </c>
      <c r="KI318" s="455"/>
      <c r="KJ318" s="455">
        <f t="shared" si="3234"/>
        <v>0</v>
      </c>
      <c r="KK318" s="456"/>
      <c r="KL318" s="455">
        <f t="shared" si="3235"/>
        <v>0</v>
      </c>
      <c r="KM318" s="456"/>
      <c r="KN318" s="455"/>
      <c r="KO318" s="455">
        <f t="shared" si="3236"/>
        <v>0</v>
      </c>
      <c r="KP318" s="455">
        <f t="shared" si="3237"/>
        <v>0</v>
      </c>
      <c r="KQ318" s="456">
        <v>0.224147321887</v>
      </c>
      <c r="KR318" s="457">
        <f t="shared" si="3238"/>
        <v>0</v>
      </c>
      <c r="KS318" s="458">
        <f t="shared" si="3239"/>
        <v>0</v>
      </c>
      <c r="KT318" s="459"/>
      <c r="KU318" s="460"/>
    </row>
    <row r="319" ht="15.75" customHeight="1">
      <c r="A319" s="452">
        <v>3.0</v>
      </c>
      <c r="B319" s="453" t="s">
        <v>35</v>
      </c>
      <c r="C319" s="454" t="s">
        <v>133</v>
      </c>
      <c r="D319" s="454" t="s">
        <v>134</v>
      </c>
      <c r="E319" s="455">
        <f>ADHK!E319</f>
        <v>0</v>
      </c>
      <c r="F319" s="455">
        <f>ADHK!F319</f>
        <v>0</v>
      </c>
      <c r="G319" s="455">
        <f t="shared" si="3132"/>
        <v>0</v>
      </c>
      <c r="H319" s="456"/>
      <c r="I319" s="455">
        <f t="shared" si="3133"/>
        <v>0</v>
      </c>
      <c r="J319" s="456"/>
      <c r="K319" s="455"/>
      <c r="L319" s="455">
        <f t="shared" si="3134"/>
        <v>0</v>
      </c>
      <c r="M319" s="455">
        <f t="shared" si="3135"/>
        <v>0</v>
      </c>
      <c r="N319" s="456">
        <v>0.224147321887</v>
      </c>
      <c r="O319" s="457">
        <f t="shared" si="3136"/>
        <v>0</v>
      </c>
      <c r="P319" s="458">
        <f t="shared" si="3137"/>
        <v>0</v>
      </c>
      <c r="Q319" s="459"/>
      <c r="R319" s="452">
        <v>3.0</v>
      </c>
      <c r="S319" s="453" t="s">
        <v>35</v>
      </c>
      <c r="T319" s="454" t="s">
        <v>133</v>
      </c>
      <c r="U319" s="454" t="s">
        <v>134</v>
      </c>
      <c r="V319" s="455">
        <f>ADHK!V319</f>
        <v>0</v>
      </c>
      <c r="W319" s="455">
        <f>'Produksi dan Harga'!K96</f>
        <v>0</v>
      </c>
      <c r="X319" s="455">
        <f t="shared" si="3138"/>
        <v>0</v>
      </c>
      <c r="Y319" s="456"/>
      <c r="Z319" s="455">
        <f t="shared" si="3139"/>
        <v>0</v>
      </c>
      <c r="AA319" s="456"/>
      <c r="AB319" s="455"/>
      <c r="AC319" s="455">
        <f t="shared" si="3140"/>
        <v>0</v>
      </c>
      <c r="AD319" s="455">
        <f t="shared" si="3141"/>
        <v>0</v>
      </c>
      <c r="AE319" s="456">
        <v>0.224147321887</v>
      </c>
      <c r="AF319" s="457">
        <f t="shared" si="3142"/>
        <v>0</v>
      </c>
      <c r="AG319" s="458">
        <f t="shared" si="3143"/>
        <v>0</v>
      </c>
      <c r="AH319" s="459"/>
      <c r="AI319" s="452">
        <v>3.0</v>
      </c>
      <c r="AJ319" s="453" t="s">
        <v>35</v>
      </c>
      <c r="AK319" s="454" t="s">
        <v>133</v>
      </c>
      <c r="AL319" s="454" t="s">
        <v>134</v>
      </c>
      <c r="AM319" s="455">
        <f>ADHK!AM319</f>
        <v>0</v>
      </c>
      <c r="AN319" s="455">
        <f>'Produksi dan Harga'!P96</f>
        <v>0</v>
      </c>
      <c r="AO319" s="455">
        <f t="shared" si="3144"/>
        <v>0</v>
      </c>
      <c r="AP319" s="456"/>
      <c r="AQ319" s="455">
        <f t="shared" si="3145"/>
        <v>0</v>
      </c>
      <c r="AR319" s="456"/>
      <c r="AS319" s="455"/>
      <c r="AT319" s="455">
        <f t="shared" si="3146"/>
        <v>0</v>
      </c>
      <c r="AU319" s="455">
        <f t="shared" si="3147"/>
        <v>0</v>
      </c>
      <c r="AV319" s="456">
        <v>0.224147321887</v>
      </c>
      <c r="AW319" s="457">
        <f t="shared" si="3148"/>
        <v>0</v>
      </c>
      <c r="AX319" s="458">
        <f t="shared" si="3149"/>
        <v>0</v>
      </c>
      <c r="AY319" s="459"/>
      <c r="AZ319" s="452">
        <v>3.0</v>
      </c>
      <c r="BA319" s="453" t="s">
        <v>35</v>
      </c>
      <c r="BB319" s="454" t="s">
        <v>133</v>
      </c>
      <c r="BC319" s="454" t="s">
        <v>134</v>
      </c>
      <c r="BD319" s="455">
        <f>ADHK!BD319</f>
        <v>0</v>
      </c>
      <c r="BE319" s="455">
        <f>'Produksi dan Harga'!U96</f>
        <v>0</v>
      </c>
      <c r="BF319" s="455">
        <f t="shared" si="3150"/>
        <v>0</v>
      </c>
      <c r="BG319" s="456"/>
      <c r="BH319" s="455">
        <f t="shared" si="3151"/>
        <v>0</v>
      </c>
      <c r="BI319" s="456"/>
      <c r="BJ319" s="455"/>
      <c r="BK319" s="455">
        <f t="shared" si="3152"/>
        <v>0</v>
      </c>
      <c r="BL319" s="455">
        <f t="shared" si="3153"/>
        <v>0</v>
      </c>
      <c r="BM319" s="456">
        <v>0.224147321887</v>
      </c>
      <c r="BN319" s="457">
        <f t="shared" si="3154"/>
        <v>0</v>
      </c>
      <c r="BO319" s="458">
        <f t="shared" si="3155"/>
        <v>0</v>
      </c>
      <c r="BP319" s="459"/>
      <c r="BQ319" s="452">
        <v>3.0</v>
      </c>
      <c r="BR319" s="453" t="s">
        <v>35</v>
      </c>
      <c r="BS319" s="454" t="s">
        <v>133</v>
      </c>
      <c r="BT319" s="454" t="s">
        <v>134</v>
      </c>
      <c r="BU319" s="455">
        <f>ADHK!BU319</f>
        <v>0</v>
      </c>
      <c r="BV319" s="455">
        <f>'Produksi dan Harga'!Z96</f>
        <v>0</v>
      </c>
      <c r="BW319" s="455">
        <f t="shared" si="3156"/>
        <v>0</v>
      </c>
      <c r="BX319" s="456"/>
      <c r="BY319" s="455">
        <f t="shared" si="3157"/>
        <v>0</v>
      </c>
      <c r="BZ319" s="456"/>
      <c r="CA319" s="455"/>
      <c r="CB319" s="455">
        <f t="shared" si="3158"/>
        <v>0</v>
      </c>
      <c r="CC319" s="455">
        <f t="shared" si="3159"/>
        <v>0</v>
      </c>
      <c r="CD319" s="456">
        <v>0.224147321887</v>
      </c>
      <c r="CE319" s="457">
        <f t="shared" si="3160"/>
        <v>0</v>
      </c>
      <c r="CF319" s="458">
        <f t="shared" si="3161"/>
        <v>0</v>
      </c>
      <c r="CG319" s="459"/>
      <c r="CH319" s="452">
        <v>3.0</v>
      </c>
      <c r="CI319" s="453" t="s">
        <v>35</v>
      </c>
      <c r="CJ319" s="454" t="s">
        <v>133</v>
      </c>
      <c r="CK319" s="454" t="s">
        <v>134</v>
      </c>
      <c r="CL319" s="455">
        <f>ADHK!CL319</f>
        <v>0</v>
      </c>
      <c r="CM319" s="455">
        <f>'Produksi dan Harga'!AE96</f>
        <v>0</v>
      </c>
      <c r="CN319" s="455">
        <f t="shared" si="3162"/>
        <v>0</v>
      </c>
      <c r="CO319" s="456"/>
      <c r="CP319" s="455">
        <f t="shared" si="3163"/>
        <v>0</v>
      </c>
      <c r="CQ319" s="456"/>
      <c r="CR319" s="455"/>
      <c r="CS319" s="455">
        <f t="shared" si="3164"/>
        <v>0</v>
      </c>
      <c r="CT319" s="455">
        <f t="shared" si="3165"/>
        <v>0</v>
      </c>
      <c r="CU319" s="456">
        <v>0.224147321887</v>
      </c>
      <c r="CV319" s="457">
        <f t="shared" si="3166"/>
        <v>0</v>
      </c>
      <c r="CW319" s="458">
        <f t="shared" si="3167"/>
        <v>0</v>
      </c>
      <c r="CX319" s="459"/>
      <c r="CY319" s="452">
        <v>3.0</v>
      </c>
      <c r="CZ319" s="453" t="s">
        <v>35</v>
      </c>
      <c r="DA319" s="454" t="s">
        <v>133</v>
      </c>
      <c r="DB319" s="454" t="s">
        <v>134</v>
      </c>
      <c r="DC319" s="455">
        <f>ADHK!DC319</f>
        <v>0</v>
      </c>
      <c r="DD319" s="455">
        <f>'Produksi dan Harga'!AJ96</f>
        <v>0</v>
      </c>
      <c r="DE319" s="455">
        <f t="shared" si="3168"/>
        <v>0</v>
      </c>
      <c r="DF319" s="456"/>
      <c r="DG319" s="455">
        <f t="shared" si="3169"/>
        <v>0</v>
      </c>
      <c r="DH319" s="456"/>
      <c r="DI319" s="455"/>
      <c r="DJ319" s="455">
        <f t="shared" si="3170"/>
        <v>0</v>
      </c>
      <c r="DK319" s="455">
        <f t="shared" si="3171"/>
        <v>0</v>
      </c>
      <c r="DL319" s="456">
        <v>0.224147321887</v>
      </c>
      <c r="DM319" s="457">
        <f t="shared" si="3172"/>
        <v>0</v>
      </c>
      <c r="DN319" s="458">
        <f t="shared" si="3173"/>
        <v>0</v>
      </c>
      <c r="DO319" s="459"/>
      <c r="DP319" s="452">
        <v>3.0</v>
      </c>
      <c r="DQ319" s="453" t="s">
        <v>35</v>
      </c>
      <c r="DR319" s="454" t="s">
        <v>133</v>
      </c>
      <c r="DS319" s="454" t="s">
        <v>134</v>
      </c>
      <c r="DT319" s="455">
        <f>ADHK!DT319</f>
        <v>0</v>
      </c>
      <c r="DU319" s="455">
        <f>'Produksi dan Harga'!AO96</f>
        <v>0</v>
      </c>
      <c r="DV319" s="455">
        <f t="shared" si="3174"/>
        <v>0</v>
      </c>
      <c r="DW319" s="456"/>
      <c r="DX319" s="455">
        <f t="shared" si="3175"/>
        <v>0</v>
      </c>
      <c r="DY319" s="456"/>
      <c r="DZ319" s="455"/>
      <c r="EA319" s="455">
        <f t="shared" si="3176"/>
        <v>0</v>
      </c>
      <c r="EB319" s="455">
        <f t="shared" si="3177"/>
        <v>0</v>
      </c>
      <c r="EC319" s="456">
        <v>0.224147321887</v>
      </c>
      <c r="ED319" s="457">
        <f t="shared" si="3178"/>
        <v>0</v>
      </c>
      <c r="EE319" s="458">
        <f t="shared" si="3179"/>
        <v>0</v>
      </c>
      <c r="EF319" s="459"/>
      <c r="EG319" s="452">
        <v>3.0</v>
      </c>
      <c r="EH319" s="453" t="s">
        <v>35</v>
      </c>
      <c r="EI319" s="454" t="s">
        <v>133</v>
      </c>
      <c r="EJ319" s="454" t="s">
        <v>134</v>
      </c>
      <c r="EK319" s="455">
        <f>ADHK!EK319</f>
        <v>2</v>
      </c>
      <c r="EL319" s="455">
        <f>'Produksi dan Harga'!AT96</f>
        <v>0</v>
      </c>
      <c r="EM319" s="455">
        <f t="shared" si="3180"/>
        <v>0</v>
      </c>
      <c r="EN319" s="456"/>
      <c r="EO319" s="455">
        <f t="shared" si="3181"/>
        <v>0</v>
      </c>
      <c r="EP319" s="456"/>
      <c r="EQ319" s="455"/>
      <c r="ER319" s="455">
        <f t="shared" si="3182"/>
        <v>0</v>
      </c>
      <c r="ES319" s="455">
        <f t="shared" si="3183"/>
        <v>0</v>
      </c>
      <c r="ET319" s="456">
        <v>0.224147321887</v>
      </c>
      <c r="EU319" s="457">
        <f t="shared" si="3184"/>
        <v>0</v>
      </c>
      <c r="EV319" s="458">
        <f t="shared" si="3185"/>
        <v>0</v>
      </c>
      <c r="EW319" s="459"/>
      <c r="EX319" s="452">
        <v>3.0</v>
      </c>
      <c r="EY319" s="453" t="s">
        <v>35</v>
      </c>
      <c r="EZ319" s="454" t="s">
        <v>133</v>
      </c>
      <c r="FA319" s="454" t="s">
        <v>134</v>
      </c>
      <c r="FB319" s="455">
        <f>ADHK!FB319</f>
        <v>0</v>
      </c>
      <c r="FC319" s="455">
        <f>'Produksi dan Harga'!AY96</f>
        <v>0</v>
      </c>
      <c r="FD319" s="455">
        <f t="shared" si="3186"/>
        <v>0</v>
      </c>
      <c r="FE319" s="456"/>
      <c r="FF319" s="455">
        <f t="shared" si="3187"/>
        <v>0</v>
      </c>
      <c r="FG319" s="456"/>
      <c r="FH319" s="455"/>
      <c r="FI319" s="455">
        <f t="shared" si="3188"/>
        <v>0</v>
      </c>
      <c r="FJ319" s="455">
        <f t="shared" si="3189"/>
        <v>0</v>
      </c>
      <c r="FK319" s="456">
        <v>0.224147321887</v>
      </c>
      <c r="FL319" s="457">
        <f t="shared" si="3190"/>
        <v>0</v>
      </c>
      <c r="FM319" s="458">
        <f t="shared" si="3191"/>
        <v>0</v>
      </c>
      <c r="FN319" s="459"/>
      <c r="FO319" s="452">
        <v>3.0</v>
      </c>
      <c r="FP319" s="453" t="s">
        <v>35</v>
      </c>
      <c r="FQ319" s="454" t="s">
        <v>133</v>
      </c>
      <c r="FR319" s="454" t="s">
        <v>134</v>
      </c>
      <c r="FS319" s="455">
        <f>ADHK!FS319</f>
        <v>0</v>
      </c>
      <c r="FT319" s="455">
        <f>'Produksi dan Harga'!BD96</f>
        <v>0</v>
      </c>
      <c r="FU319" s="455">
        <f t="shared" si="3192"/>
        <v>0</v>
      </c>
      <c r="FV319" s="456"/>
      <c r="FW319" s="455">
        <f t="shared" si="3193"/>
        <v>0</v>
      </c>
      <c r="FX319" s="456"/>
      <c r="FY319" s="455"/>
      <c r="FZ319" s="455">
        <f t="shared" si="3194"/>
        <v>0</v>
      </c>
      <c r="GA319" s="455">
        <f t="shared" si="3195"/>
        <v>0</v>
      </c>
      <c r="GB319" s="456">
        <v>0.224147321887</v>
      </c>
      <c r="GC319" s="457">
        <f t="shared" si="3196"/>
        <v>0</v>
      </c>
      <c r="GD319" s="458">
        <f t="shared" si="3197"/>
        <v>0</v>
      </c>
      <c r="GE319" s="459"/>
      <c r="GF319" s="452">
        <v>3.0</v>
      </c>
      <c r="GG319" s="453" t="s">
        <v>35</v>
      </c>
      <c r="GH319" s="454" t="s">
        <v>133</v>
      </c>
      <c r="GI319" s="454" t="s">
        <v>134</v>
      </c>
      <c r="GJ319" s="455" t="str">
        <f>ADHK!GJ319</f>
        <v>-</v>
      </c>
      <c r="GK319" s="455">
        <f>'Produksi dan Harga'!BI96</f>
        <v>0</v>
      </c>
      <c r="GL319" s="455">
        <f t="shared" si="3198"/>
        <v>0</v>
      </c>
      <c r="GM319" s="456"/>
      <c r="GN319" s="455">
        <f t="shared" si="3199"/>
        <v>0</v>
      </c>
      <c r="GO319" s="456"/>
      <c r="GP319" s="455"/>
      <c r="GQ319" s="455">
        <f t="shared" si="3200"/>
        <v>0</v>
      </c>
      <c r="GR319" s="455">
        <f t="shared" si="3201"/>
        <v>0</v>
      </c>
      <c r="GS319" s="456">
        <v>0.224147321887</v>
      </c>
      <c r="GT319" s="457">
        <f t="shared" si="3202"/>
        <v>0</v>
      </c>
      <c r="GU319" s="458">
        <f t="shared" si="3203"/>
        <v>0</v>
      </c>
      <c r="GV319" s="459"/>
      <c r="GW319" s="452">
        <v>3.0</v>
      </c>
      <c r="GX319" s="453" t="s">
        <v>35</v>
      </c>
      <c r="GY319" s="454" t="s">
        <v>133</v>
      </c>
      <c r="GZ319" s="454" t="s">
        <v>134</v>
      </c>
      <c r="HA319" s="455">
        <f>ADHK!HA319</f>
        <v>0</v>
      </c>
      <c r="HB319" s="455">
        <f>'Produksi dan Harga'!BN96</f>
        <v>0</v>
      </c>
      <c r="HC319" s="455">
        <f t="shared" si="3204"/>
        <v>0</v>
      </c>
      <c r="HD319" s="456"/>
      <c r="HE319" s="455">
        <f t="shared" si="3205"/>
        <v>0</v>
      </c>
      <c r="HF319" s="456"/>
      <c r="HG319" s="455"/>
      <c r="HH319" s="455">
        <f t="shared" si="3206"/>
        <v>0</v>
      </c>
      <c r="HI319" s="455">
        <f t="shared" si="3207"/>
        <v>0</v>
      </c>
      <c r="HJ319" s="456">
        <v>0.224147321887</v>
      </c>
      <c r="HK319" s="457">
        <f t="shared" si="3208"/>
        <v>0</v>
      </c>
      <c r="HL319" s="458">
        <f t="shared" si="3209"/>
        <v>0</v>
      </c>
      <c r="HM319" s="459"/>
      <c r="HN319" s="452">
        <v>3.0</v>
      </c>
      <c r="HO319" s="453" t="s">
        <v>35</v>
      </c>
      <c r="HP319" s="454" t="s">
        <v>133</v>
      </c>
      <c r="HQ319" s="454" t="s">
        <v>134</v>
      </c>
      <c r="HR319" s="455">
        <f>ADHK!HR319</f>
        <v>0</v>
      </c>
      <c r="HS319" s="455">
        <f>'Produksi dan Harga'!BS96</f>
        <v>0</v>
      </c>
      <c r="HT319" s="455">
        <f t="shared" si="3210"/>
        <v>0</v>
      </c>
      <c r="HU319" s="456"/>
      <c r="HV319" s="455">
        <f t="shared" si="3211"/>
        <v>0</v>
      </c>
      <c r="HW319" s="456"/>
      <c r="HX319" s="455"/>
      <c r="HY319" s="455">
        <f t="shared" si="3212"/>
        <v>0</v>
      </c>
      <c r="HZ319" s="455">
        <f t="shared" si="3213"/>
        <v>0</v>
      </c>
      <c r="IA319" s="456">
        <v>0.224147321887</v>
      </c>
      <c r="IB319" s="457">
        <f t="shared" si="3214"/>
        <v>0</v>
      </c>
      <c r="IC319" s="458">
        <f t="shared" si="3215"/>
        <v>0</v>
      </c>
      <c r="ID319" s="459"/>
      <c r="IE319" s="452">
        <v>3.0</v>
      </c>
      <c r="IF319" s="453" t="s">
        <v>35</v>
      </c>
      <c r="IG319" s="454" t="s">
        <v>133</v>
      </c>
      <c r="IH319" s="454" t="s">
        <v>134</v>
      </c>
      <c r="II319" s="455">
        <f>ADHK!II319</f>
        <v>0</v>
      </c>
      <c r="IJ319" s="455">
        <f>'Produksi dan Harga'!BX96</f>
        <v>0</v>
      </c>
      <c r="IK319" s="455">
        <f t="shared" si="3216"/>
        <v>0</v>
      </c>
      <c r="IL319" s="456"/>
      <c r="IM319" s="455">
        <f t="shared" si="3217"/>
        <v>0</v>
      </c>
      <c r="IN319" s="456"/>
      <c r="IO319" s="455"/>
      <c r="IP319" s="455">
        <f t="shared" si="3218"/>
        <v>0</v>
      </c>
      <c r="IQ319" s="455">
        <f t="shared" si="3219"/>
        <v>0</v>
      </c>
      <c r="IR319" s="456">
        <v>0.224147321887</v>
      </c>
      <c r="IS319" s="457">
        <f t="shared" si="3220"/>
        <v>0</v>
      </c>
      <c r="IT319" s="458">
        <f t="shared" si="3221"/>
        <v>0</v>
      </c>
      <c r="IU319" s="459"/>
      <c r="IV319" s="452">
        <v>3.0</v>
      </c>
      <c r="IW319" s="453" t="s">
        <v>35</v>
      </c>
      <c r="IX319" s="454" t="s">
        <v>133</v>
      </c>
      <c r="IY319" s="454" t="s">
        <v>134</v>
      </c>
      <c r="IZ319" s="455" t="str">
        <f>ADHK!IZ319</f>
        <v>-</v>
      </c>
      <c r="JA319" s="455">
        <f>'Produksi dan Harga'!CC96</f>
        <v>0</v>
      </c>
      <c r="JB319" s="455">
        <f t="shared" si="3222"/>
        <v>0</v>
      </c>
      <c r="JC319" s="456"/>
      <c r="JD319" s="455">
        <f t="shared" si="3223"/>
        <v>0</v>
      </c>
      <c r="JE319" s="456"/>
      <c r="JF319" s="455"/>
      <c r="JG319" s="455">
        <f t="shared" si="3224"/>
        <v>0</v>
      </c>
      <c r="JH319" s="455">
        <f t="shared" si="3225"/>
        <v>0</v>
      </c>
      <c r="JI319" s="456">
        <v>0.224147321887</v>
      </c>
      <c r="JJ319" s="457">
        <f t="shared" si="3226"/>
        <v>0</v>
      </c>
      <c r="JK319" s="458">
        <f t="shared" si="3227"/>
        <v>0</v>
      </c>
      <c r="JL319" s="459"/>
      <c r="JM319" s="452">
        <v>3.0</v>
      </c>
      <c r="JN319" s="453" t="s">
        <v>35</v>
      </c>
      <c r="JO319" s="454" t="s">
        <v>133</v>
      </c>
      <c r="JP319" s="454" t="s">
        <v>134</v>
      </c>
      <c r="JQ319" s="455" t="str">
        <f>ADHK!JQ319</f>
        <v/>
      </c>
      <c r="JR319" s="455"/>
      <c r="JS319" s="455">
        <f t="shared" si="3228"/>
        <v>0</v>
      </c>
      <c r="JT319" s="456"/>
      <c r="JU319" s="455">
        <f t="shared" si="3229"/>
        <v>0</v>
      </c>
      <c r="JV319" s="456"/>
      <c r="JW319" s="455"/>
      <c r="JX319" s="455">
        <f t="shared" si="3230"/>
        <v>0</v>
      </c>
      <c r="JY319" s="455">
        <f t="shared" si="3231"/>
        <v>0</v>
      </c>
      <c r="JZ319" s="456">
        <v>0.224147321887</v>
      </c>
      <c r="KA319" s="457">
        <f t="shared" si="3232"/>
        <v>0</v>
      </c>
      <c r="KB319" s="458">
        <f t="shared" si="3233"/>
        <v>0</v>
      </c>
      <c r="KC319" s="459"/>
      <c r="KD319" s="452">
        <v>3.0</v>
      </c>
      <c r="KE319" s="453" t="s">
        <v>35</v>
      </c>
      <c r="KF319" s="454" t="s">
        <v>133</v>
      </c>
      <c r="KG319" s="454" t="s">
        <v>134</v>
      </c>
      <c r="KH319" s="455" t="str">
        <f>ADHK!KH319</f>
        <v/>
      </c>
      <c r="KI319" s="455"/>
      <c r="KJ319" s="455">
        <f t="shared" si="3234"/>
        <v>0</v>
      </c>
      <c r="KK319" s="456"/>
      <c r="KL319" s="455">
        <f t="shared" si="3235"/>
        <v>0</v>
      </c>
      <c r="KM319" s="456"/>
      <c r="KN319" s="455"/>
      <c r="KO319" s="455">
        <f t="shared" si="3236"/>
        <v>0</v>
      </c>
      <c r="KP319" s="455">
        <f t="shared" si="3237"/>
        <v>0</v>
      </c>
      <c r="KQ319" s="456">
        <v>0.224147321887</v>
      </c>
      <c r="KR319" s="457">
        <f t="shared" si="3238"/>
        <v>0</v>
      </c>
      <c r="KS319" s="458">
        <f t="shared" si="3239"/>
        <v>0</v>
      </c>
      <c r="KT319" s="459"/>
      <c r="KU319" s="460"/>
    </row>
    <row r="320" ht="15.75" customHeight="1">
      <c r="A320" s="452">
        <v>4.0</v>
      </c>
      <c r="B320" s="453" t="s">
        <v>37</v>
      </c>
      <c r="C320" s="454" t="s">
        <v>135</v>
      </c>
      <c r="D320" s="454" t="s">
        <v>134</v>
      </c>
      <c r="E320" s="455">
        <f>ADHK!E320</f>
        <v>1922</v>
      </c>
      <c r="F320" s="455">
        <f>ADHK!F320</f>
        <v>510440.5233</v>
      </c>
      <c r="G320" s="455">
        <f t="shared" si="3132"/>
        <v>981.0666858</v>
      </c>
      <c r="H320" s="456"/>
      <c r="I320" s="455">
        <f t="shared" si="3133"/>
        <v>0</v>
      </c>
      <c r="J320" s="456"/>
      <c r="K320" s="455"/>
      <c r="L320" s="455">
        <f t="shared" si="3134"/>
        <v>0</v>
      </c>
      <c r="M320" s="455">
        <f t="shared" si="3135"/>
        <v>981.0666858</v>
      </c>
      <c r="N320" s="456">
        <v>0.224147321887</v>
      </c>
      <c r="O320" s="457">
        <f t="shared" si="3136"/>
        <v>219.9034702</v>
      </c>
      <c r="P320" s="458">
        <f t="shared" si="3137"/>
        <v>761.1632156</v>
      </c>
      <c r="Q320" s="459"/>
      <c r="R320" s="452">
        <v>4.0</v>
      </c>
      <c r="S320" s="453" t="s">
        <v>37</v>
      </c>
      <c r="T320" s="454" t="s">
        <v>135</v>
      </c>
      <c r="U320" s="454" t="s">
        <v>134</v>
      </c>
      <c r="V320" s="455">
        <f>ADHK!V320</f>
        <v>1839</v>
      </c>
      <c r="W320" s="455">
        <f>'Produksi dan Harga'!K97</f>
        <v>509662.3931</v>
      </c>
      <c r="X320" s="455">
        <f t="shared" si="3138"/>
        <v>937.2691409</v>
      </c>
      <c r="Y320" s="456"/>
      <c r="Z320" s="455">
        <f t="shared" si="3139"/>
        <v>0</v>
      </c>
      <c r="AA320" s="456"/>
      <c r="AB320" s="455"/>
      <c r="AC320" s="455">
        <f t="shared" si="3140"/>
        <v>0</v>
      </c>
      <c r="AD320" s="455">
        <f t="shared" si="3141"/>
        <v>937.2691409</v>
      </c>
      <c r="AE320" s="456">
        <v>0.224147321887</v>
      </c>
      <c r="AF320" s="457">
        <f t="shared" si="3142"/>
        <v>210.0863678</v>
      </c>
      <c r="AG320" s="458">
        <f t="shared" si="3143"/>
        <v>727.1827731</v>
      </c>
      <c r="AH320" s="459"/>
      <c r="AI320" s="452">
        <v>4.0</v>
      </c>
      <c r="AJ320" s="453" t="s">
        <v>37</v>
      </c>
      <c r="AK320" s="454" t="s">
        <v>135</v>
      </c>
      <c r="AL320" s="454" t="s">
        <v>134</v>
      </c>
      <c r="AM320" s="455">
        <f>ADHK!AM320</f>
        <v>2449</v>
      </c>
      <c r="AN320" s="455">
        <f>'Produksi dan Harga'!P97</f>
        <v>548382.6467</v>
      </c>
      <c r="AO320" s="455">
        <f t="shared" si="3144"/>
        <v>1342.989102</v>
      </c>
      <c r="AP320" s="456"/>
      <c r="AQ320" s="455">
        <f t="shared" si="3145"/>
        <v>0</v>
      </c>
      <c r="AR320" s="456"/>
      <c r="AS320" s="455"/>
      <c r="AT320" s="455">
        <f t="shared" si="3146"/>
        <v>0</v>
      </c>
      <c r="AU320" s="455">
        <f t="shared" si="3147"/>
        <v>1342.989102</v>
      </c>
      <c r="AV320" s="456">
        <v>0.224147321887</v>
      </c>
      <c r="AW320" s="457">
        <f t="shared" si="3148"/>
        <v>301.0274105</v>
      </c>
      <c r="AX320" s="458">
        <f t="shared" si="3149"/>
        <v>1041.961691</v>
      </c>
      <c r="AY320" s="459"/>
      <c r="AZ320" s="452">
        <v>4.0</v>
      </c>
      <c r="BA320" s="453" t="s">
        <v>37</v>
      </c>
      <c r="BB320" s="454" t="s">
        <v>135</v>
      </c>
      <c r="BC320" s="454" t="s">
        <v>134</v>
      </c>
      <c r="BD320" s="455">
        <f>ADHK!BD320</f>
        <v>1225</v>
      </c>
      <c r="BE320" s="455">
        <f>'Produksi dan Harga'!U97</f>
        <v>582036.4064</v>
      </c>
      <c r="BF320" s="455">
        <f t="shared" si="3150"/>
        <v>712.9945979</v>
      </c>
      <c r="BG320" s="456"/>
      <c r="BH320" s="455">
        <f t="shared" si="3151"/>
        <v>0</v>
      </c>
      <c r="BI320" s="456"/>
      <c r="BJ320" s="455"/>
      <c r="BK320" s="455">
        <f t="shared" si="3152"/>
        <v>0</v>
      </c>
      <c r="BL320" s="455">
        <f t="shared" si="3153"/>
        <v>712.9945979</v>
      </c>
      <c r="BM320" s="456">
        <v>0.224147321887</v>
      </c>
      <c r="BN320" s="457">
        <f t="shared" si="3154"/>
        <v>159.8158296</v>
      </c>
      <c r="BO320" s="458">
        <f t="shared" si="3155"/>
        <v>553.1787683</v>
      </c>
      <c r="BP320" s="459"/>
      <c r="BQ320" s="452">
        <v>4.0</v>
      </c>
      <c r="BR320" s="453" t="s">
        <v>37</v>
      </c>
      <c r="BS320" s="454" t="s">
        <v>135</v>
      </c>
      <c r="BT320" s="454" t="s">
        <v>134</v>
      </c>
      <c r="BU320" s="455">
        <f>ADHK!BU320</f>
        <v>1005</v>
      </c>
      <c r="BV320" s="455">
        <f>'Produksi dan Harga'!Z97</f>
        <v>596183.0059</v>
      </c>
      <c r="BW320" s="455">
        <f t="shared" si="3156"/>
        <v>599.1639209</v>
      </c>
      <c r="BX320" s="456"/>
      <c r="BY320" s="455">
        <f t="shared" si="3157"/>
        <v>0</v>
      </c>
      <c r="BZ320" s="456"/>
      <c r="CA320" s="455"/>
      <c r="CB320" s="455">
        <f t="shared" si="3158"/>
        <v>0</v>
      </c>
      <c r="CC320" s="455">
        <f t="shared" si="3159"/>
        <v>599.1639209</v>
      </c>
      <c r="CD320" s="456">
        <v>0.224147321887</v>
      </c>
      <c r="CE320" s="457">
        <f t="shared" si="3160"/>
        <v>134.3009882</v>
      </c>
      <c r="CF320" s="458">
        <f t="shared" si="3161"/>
        <v>464.8629327</v>
      </c>
      <c r="CG320" s="459"/>
      <c r="CH320" s="452">
        <v>4.0</v>
      </c>
      <c r="CI320" s="453" t="s">
        <v>37</v>
      </c>
      <c r="CJ320" s="454" t="s">
        <v>135</v>
      </c>
      <c r="CK320" s="454" t="s">
        <v>134</v>
      </c>
      <c r="CL320" s="455">
        <f>ADHK!CL320</f>
        <v>930</v>
      </c>
      <c r="CM320" s="455">
        <f>'Produksi dan Harga'!AE97</f>
        <v>606396.1524</v>
      </c>
      <c r="CN320" s="455">
        <f t="shared" si="3162"/>
        <v>563.9484217</v>
      </c>
      <c r="CO320" s="456"/>
      <c r="CP320" s="455">
        <f t="shared" si="3163"/>
        <v>0</v>
      </c>
      <c r="CQ320" s="456"/>
      <c r="CR320" s="455"/>
      <c r="CS320" s="455">
        <f t="shared" si="3164"/>
        <v>0</v>
      </c>
      <c r="CT320" s="455">
        <f t="shared" si="3165"/>
        <v>563.9484217</v>
      </c>
      <c r="CU320" s="456">
        <v>0.224147321887</v>
      </c>
      <c r="CV320" s="457">
        <f t="shared" si="3166"/>
        <v>126.4075284</v>
      </c>
      <c r="CW320" s="458">
        <f t="shared" si="3167"/>
        <v>437.5408933</v>
      </c>
      <c r="CX320" s="459"/>
      <c r="CY320" s="452">
        <v>4.0</v>
      </c>
      <c r="CZ320" s="453" t="s">
        <v>37</v>
      </c>
      <c r="DA320" s="454" t="s">
        <v>135</v>
      </c>
      <c r="DB320" s="454" t="s">
        <v>134</v>
      </c>
      <c r="DC320" s="455">
        <f>ADHK!DC320</f>
        <v>1120</v>
      </c>
      <c r="DD320" s="455">
        <f>'Produksi dan Harga'!AJ97</f>
        <v>679405.4722</v>
      </c>
      <c r="DE320" s="455">
        <f t="shared" si="3168"/>
        <v>760.9341288</v>
      </c>
      <c r="DF320" s="456"/>
      <c r="DG320" s="455">
        <f t="shared" si="3169"/>
        <v>0</v>
      </c>
      <c r="DH320" s="456"/>
      <c r="DI320" s="455"/>
      <c r="DJ320" s="455">
        <f t="shared" si="3170"/>
        <v>0</v>
      </c>
      <c r="DK320" s="455">
        <f t="shared" si="3171"/>
        <v>760.9341288</v>
      </c>
      <c r="DL320" s="456">
        <v>0.224147321887</v>
      </c>
      <c r="DM320" s="457">
        <f t="shared" si="3172"/>
        <v>170.5613471</v>
      </c>
      <c r="DN320" s="458">
        <f t="shared" si="3173"/>
        <v>590.3727817</v>
      </c>
      <c r="DO320" s="459"/>
      <c r="DP320" s="452">
        <v>4.0</v>
      </c>
      <c r="DQ320" s="453" t="s">
        <v>37</v>
      </c>
      <c r="DR320" s="454" t="s">
        <v>135</v>
      </c>
      <c r="DS320" s="454" t="s">
        <v>134</v>
      </c>
      <c r="DT320" s="455">
        <f>ADHK!DT320</f>
        <v>976</v>
      </c>
      <c r="DU320" s="455">
        <f>'Produksi dan Harga'!AO97</f>
        <v>687120.3826</v>
      </c>
      <c r="DV320" s="455">
        <f t="shared" si="3174"/>
        <v>670.6294934</v>
      </c>
      <c r="DW320" s="456"/>
      <c r="DX320" s="455">
        <f t="shared" si="3175"/>
        <v>0</v>
      </c>
      <c r="DY320" s="456"/>
      <c r="DZ320" s="455"/>
      <c r="EA320" s="455">
        <f t="shared" si="3176"/>
        <v>0</v>
      </c>
      <c r="EB320" s="455">
        <f t="shared" si="3177"/>
        <v>670.6294934</v>
      </c>
      <c r="EC320" s="456">
        <v>0.224147321887</v>
      </c>
      <c r="ED320" s="457">
        <f t="shared" si="3178"/>
        <v>150.3198049</v>
      </c>
      <c r="EE320" s="458">
        <f t="shared" si="3179"/>
        <v>520.3096885</v>
      </c>
      <c r="EF320" s="459"/>
      <c r="EG320" s="452">
        <v>4.0</v>
      </c>
      <c r="EH320" s="453" t="s">
        <v>37</v>
      </c>
      <c r="EI320" s="454" t="s">
        <v>135</v>
      </c>
      <c r="EJ320" s="454" t="s">
        <v>134</v>
      </c>
      <c r="EK320" s="455">
        <f>ADHK!EK320</f>
        <v>826</v>
      </c>
      <c r="EL320" s="455">
        <f>'Produksi dan Harga'!AT97</f>
        <v>741661.7268</v>
      </c>
      <c r="EM320" s="455">
        <f t="shared" si="3180"/>
        <v>612.6125863</v>
      </c>
      <c r="EN320" s="456"/>
      <c r="EO320" s="455">
        <f t="shared" si="3181"/>
        <v>0</v>
      </c>
      <c r="EP320" s="456"/>
      <c r="EQ320" s="455"/>
      <c r="ER320" s="455">
        <f t="shared" si="3182"/>
        <v>0</v>
      </c>
      <c r="ES320" s="455">
        <f t="shared" si="3183"/>
        <v>612.6125863</v>
      </c>
      <c r="ET320" s="456">
        <v>0.224147321887</v>
      </c>
      <c r="EU320" s="457">
        <f t="shared" si="3184"/>
        <v>137.3154706</v>
      </c>
      <c r="EV320" s="458">
        <f t="shared" si="3185"/>
        <v>475.2971158</v>
      </c>
      <c r="EW320" s="459"/>
      <c r="EX320" s="452">
        <v>4.0</v>
      </c>
      <c r="EY320" s="453" t="s">
        <v>37</v>
      </c>
      <c r="EZ320" s="454" t="s">
        <v>135</v>
      </c>
      <c r="FA320" s="454" t="s">
        <v>134</v>
      </c>
      <c r="FB320" s="455">
        <f>ADHK!FB320</f>
        <v>658</v>
      </c>
      <c r="FC320" s="455">
        <f>'Produksi dan Harga'!AY97</f>
        <v>762152.5275</v>
      </c>
      <c r="FD320" s="455">
        <f t="shared" si="3186"/>
        <v>501.4963631</v>
      </c>
      <c r="FE320" s="456"/>
      <c r="FF320" s="455">
        <f t="shared" si="3187"/>
        <v>0</v>
      </c>
      <c r="FG320" s="456"/>
      <c r="FH320" s="455"/>
      <c r="FI320" s="455">
        <f t="shared" si="3188"/>
        <v>0</v>
      </c>
      <c r="FJ320" s="455">
        <f t="shared" si="3189"/>
        <v>501.4963631</v>
      </c>
      <c r="FK320" s="456">
        <v>0.224147321887</v>
      </c>
      <c r="FL320" s="457">
        <f t="shared" si="3190"/>
        <v>112.4090667</v>
      </c>
      <c r="FM320" s="458">
        <f t="shared" si="3191"/>
        <v>389.0872964</v>
      </c>
      <c r="FN320" s="459"/>
      <c r="FO320" s="452">
        <v>4.0</v>
      </c>
      <c r="FP320" s="453" t="s">
        <v>37</v>
      </c>
      <c r="FQ320" s="454" t="s">
        <v>135</v>
      </c>
      <c r="FR320" s="454" t="s">
        <v>134</v>
      </c>
      <c r="FS320" s="455">
        <f>ADHK!FS320</f>
        <v>908</v>
      </c>
      <c r="FT320" s="455">
        <f>'Produksi dan Harga'!BD97</f>
        <v>731866.9525</v>
      </c>
      <c r="FU320" s="455">
        <f t="shared" si="3192"/>
        <v>664.5351929</v>
      </c>
      <c r="FV320" s="456"/>
      <c r="FW320" s="455">
        <f t="shared" si="3193"/>
        <v>0</v>
      </c>
      <c r="FX320" s="456"/>
      <c r="FY320" s="455"/>
      <c r="FZ320" s="455">
        <f t="shared" si="3194"/>
        <v>0</v>
      </c>
      <c r="GA320" s="455">
        <f t="shared" si="3195"/>
        <v>664.5351929</v>
      </c>
      <c r="GB320" s="456">
        <v>0.224147321887</v>
      </c>
      <c r="GC320" s="457">
        <f t="shared" si="3196"/>
        <v>148.9537838</v>
      </c>
      <c r="GD320" s="458">
        <f t="shared" si="3197"/>
        <v>515.5814091</v>
      </c>
      <c r="GE320" s="459"/>
      <c r="GF320" s="452">
        <v>4.0</v>
      </c>
      <c r="GG320" s="453" t="s">
        <v>37</v>
      </c>
      <c r="GH320" s="454" t="s">
        <v>135</v>
      </c>
      <c r="GI320" s="454" t="s">
        <v>134</v>
      </c>
      <c r="GJ320" s="455">
        <f>ADHK!GJ320</f>
        <v>1199.3</v>
      </c>
      <c r="GK320" s="455">
        <f>'Produksi dan Harga'!BI97</f>
        <v>747475.3513</v>
      </c>
      <c r="GL320" s="455">
        <f t="shared" si="3198"/>
        <v>896.4471889</v>
      </c>
      <c r="GM320" s="456"/>
      <c r="GN320" s="455">
        <f t="shared" si="3199"/>
        <v>0</v>
      </c>
      <c r="GO320" s="456"/>
      <c r="GP320" s="455"/>
      <c r="GQ320" s="455">
        <f t="shared" si="3200"/>
        <v>0</v>
      </c>
      <c r="GR320" s="455">
        <f t="shared" si="3201"/>
        <v>896.4471889</v>
      </c>
      <c r="GS320" s="456">
        <v>0.224147321887</v>
      </c>
      <c r="GT320" s="457">
        <f t="shared" si="3202"/>
        <v>200.9362366</v>
      </c>
      <c r="GU320" s="458">
        <f t="shared" si="3203"/>
        <v>695.5109523</v>
      </c>
      <c r="GV320" s="459"/>
      <c r="GW320" s="452">
        <v>4.0</v>
      </c>
      <c r="GX320" s="453" t="s">
        <v>37</v>
      </c>
      <c r="GY320" s="454" t="s">
        <v>135</v>
      </c>
      <c r="GZ320" s="454" t="s">
        <v>134</v>
      </c>
      <c r="HA320" s="455">
        <f>ADHK!HA320</f>
        <v>1052.63</v>
      </c>
      <c r="HB320" s="455">
        <f>'Produksi dan Harga'!BN97</f>
        <v>797359.1414</v>
      </c>
      <c r="HC320" s="455">
        <f t="shared" si="3204"/>
        <v>839.3241531</v>
      </c>
      <c r="HD320" s="456"/>
      <c r="HE320" s="455">
        <f t="shared" si="3205"/>
        <v>0</v>
      </c>
      <c r="HF320" s="456"/>
      <c r="HG320" s="455"/>
      <c r="HH320" s="455">
        <f t="shared" si="3206"/>
        <v>0</v>
      </c>
      <c r="HI320" s="455">
        <f t="shared" si="3207"/>
        <v>839.3241531</v>
      </c>
      <c r="HJ320" s="456">
        <v>0.224147321887</v>
      </c>
      <c r="HK320" s="457">
        <f t="shared" si="3208"/>
        <v>188.1322611</v>
      </c>
      <c r="HL320" s="458">
        <f t="shared" si="3209"/>
        <v>651.1918919</v>
      </c>
      <c r="HM320" s="459"/>
      <c r="HN320" s="452">
        <v>4.0</v>
      </c>
      <c r="HO320" s="453" t="s">
        <v>37</v>
      </c>
      <c r="HP320" s="454" t="s">
        <v>135</v>
      </c>
      <c r="HQ320" s="454" t="s">
        <v>134</v>
      </c>
      <c r="HR320" s="455">
        <f>ADHK!HR320</f>
        <v>1269.8</v>
      </c>
      <c r="HS320" s="455">
        <f>'Produksi dan Harga'!BS97</f>
        <v>845034.2863</v>
      </c>
      <c r="HT320" s="455">
        <f t="shared" si="3210"/>
        <v>1073.024537</v>
      </c>
      <c r="HU320" s="456"/>
      <c r="HV320" s="455">
        <f t="shared" si="3211"/>
        <v>0</v>
      </c>
      <c r="HW320" s="456"/>
      <c r="HX320" s="455"/>
      <c r="HY320" s="455">
        <f t="shared" si="3212"/>
        <v>0</v>
      </c>
      <c r="HZ320" s="455">
        <f t="shared" si="3213"/>
        <v>1073.024537</v>
      </c>
      <c r="IA320" s="456">
        <v>0.224147321887</v>
      </c>
      <c r="IB320" s="457">
        <f t="shared" si="3214"/>
        <v>240.5155762</v>
      </c>
      <c r="IC320" s="458">
        <f t="shared" si="3215"/>
        <v>832.5089605</v>
      </c>
      <c r="ID320" s="459"/>
      <c r="IE320" s="452">
        <v>4.0</v>
      </c>
      <c r="IF320" s="453" t="s">
        <v>37</v>
      </c>
      <c r="IG320" s="454" t="s">
        <v>135</v>
      </c>
      <c r="IH320" s="454" t="s">
        <v>134</v>
      </c>
      <c r="II320" s="455">
        <f>ADHK!II320</f>
        <v>778.53</v>
      </c>
      <c r="IJ320" s="455">
        <f>'Produksi dan Harga'!BX97</f>
        <v>940507.2695</v>
      </c>
      <c r="IK320" s="455">
        <f t="shared" si="3216"/>
        <v>732.2131245</v>
      </c>
      <c r="IL320" s="456"/>
      <c r="IM320" s="455">
        <f t="shared" si="3217"/>
        <v>0</v>
      </c>
      <c r="IN320" s="456"/>
      <c r="IO320" s="455"/>
      <c r="IP320" s="455">
        <f t="shared" si="3218"/>
        <v>0</v>
      </c>
      <c r="IQ320" s="455">
        <f t="shared" si="3219"/>
        <v>732.2131245</v>
      </c>
      <c r="IR320" s="456">
        <v>0.224147321887</v>
      </c>
      <c r="IS320" s="457">
        <f t="shared" si="3220"/>
        <v>164.1236109</v>
      </c>
      <c r="IT320" s="458">
        <f t="shared" si="3221"/>
        <v>568.0895136</v>
      </c>
      <c r="IU320" s="459"/>
      <c r="IV320" s="452">
        <v>4.0</v>
      </c>
      <c r="IW320" s="453" t="s">
        <v>37</v>
      </c>
      <c r="IX320" s="454" t="s">
        <v>135</v>
      </c>
      <c r="IY320" s="454" t="s">
        <v>134</v>
      </c>
      <c r="IZ320" s="455">
        <f>ADHK!IZ320</f>
        <v>1496.26</v>
      </c>
      <c r="JA320" s="455">
        <f>'Produksi dan Harga'!CC97</f>
        <v>891653.4175</v>
      </c>
      <c r="JB320" s="455">
        <f t="shared" si="3222"/>
        <v>1334.145342</v>
      </c>
      <c r="JC320" s="456"/>
      <c r="JD320" s="455">
        <f t="shared" si="3223"/>
        <v>0</v>
      </c>
      <c r="JE320" s="456"/>
      <c r="JF320" s="455"/>
      <c r="JG320" s="455">
        <f t="shared" si="3224"/>
        <v>0</v>
      </c>
      <c r="JH320" s="455">
        <f t="shared" si="3225"/>
        <v>1334.145342</v>
      </c>
      <c r="JI320" s="456">
        <v>0.224147321887</v>
      </c>
      <c r="JJ320" s="457">
        <f t="shared" si="3226"/>
        <v>299.0451055</v>
      </c>
      <c r="JK320" s="458">
        <f t="shared" si="3227"/>
        <v>1035.100237</v>
      </c>
      <c r="JL320" s="459"/>
      <c r="JM320" s="452">
        <v>4.0</v>
      </c>
      <c r="JN320" s="453" t="s">
        <v>37</v>
      </c>
      <c r="JO320" s="454" t="s">
        <v>135</v>
      </c>
      <c r="JP320" s="454" t="s">
        <v>134</v>
      </c>
      <c r="JQ320" s="455" t="str">
        <f>ADHK!JQ320</f>
        <v/>
      </c>
      <c r="JR320" s="455"/>
      <c r="JS320" s="455">
        <f t="shared" si="3228"/>
        <v>0</v>
      </c>
      <c r="JT320" s="456"/>
      <c r="JU320" s="455">
        <f t="shared" si="3229"/>
        <v>0</v>
      </c>
      <c r="JV320" s="456"/>
      <c r="JW320" s="455"/>
      <c r="JX320" s="455">
        <f t="shared" si="3230"/>
        <v>0</v>
      </c>
      <c r="JY320" s="455">
        <f t="shared" si="3231"/>
        <v>0</v>
      </c>
      <c r="JZ320" s="456">
        <v>0.224147321887</v>
      </c>
      <c r="KA320" s="457">
        <f t="shared" si="3232"/>
        <v>0</v>
      </c>
      <c r="KB320" s="458">
        <f t="shared" si="3233"/>
        <v>0</v>
      </c>
      <c r="KC320" s="459"/>
      <c r="KD320" s="452">
        <v>4.0</v>
      </c>
      <c r="KE320" s="453" t="s">
        <v>37</v>
      </c>
      <c r="KF320" s="454" t="s">
        <v>135</v>
      </c>
      <c r="KG320" s="454" t="s">
        <v>134</v>
      </c>
      <c r="KH320" s="455" t="str">
        <f>ADHK!KH320</f>
        <v/>
      </c>
      <c r="KI320" s="455"/>
      <c r="KJ320" s="455">
        <f t="shared" si="3234"/>
        <v>0</v>
      </c>
      <c r="KK320" s="456"/>
      <c r="KL320" s="455">
        <f t="shared" si="3235"/>
        <v>0</v>
      </c>
      <c r="KM320" s="456"/>
      <c r="KN320" s="455"/>
      <c r="KO320" s="455">
        <f t="shared" si="3236"/>
        <v>0</v>
      </c>
      <c r="KP320" s="455">
        <f t="shared" si="3237"/>
        <v>0</v>
      </c>
      <c r="KQ320" s="456">
        <v>0.224147321887</v>
      </c>
      <c r="KR320" s="457">
        <f t="shared" si="3238"/>
        <v>0</v>
      </c>
      <c r="KS320" s="458">
        <f t="shared" si="3239"/>
        <v>0</v>
      </c>
      <c r="KT320" s="459"/>
      <c r="KU320" s="460"/>
    </row>
    <row r="321" ht="15.75" customHeight="1">
      <c r="A321" s="452">
        <v>5.0</v>
      </c>
      <c r="B321" s="453" t="s">
        <v>38</v>
      </c>
      <c r="C321" s="454" t="s">
        <v>135</v>
      </c>
      <c r="D321" s="454" t="s">
        <v>134</v>
      </c>
      <c r="E321" s="455">
        <f>ADHK!E321</f>
        <v>1603</v>
      </c>
      <c r="F321" s="455">
        <f>ADHK!F321</f>
        <v>409936.3141</v>
      </c>
      <c r="G321" s="455">
        <f t="shared" si="3132"/>
        <v>657.1279115</v>
      </c>
      <c r="H321" s="456"/>
      <c r="I321" s="455">
        <f t="shared" si="3133"/>
        <v>0</v>
      </c>
      <c r="J321" s="456"/>
      <c r="K321" s="455"/>
      <c r="L321" s="455">
        <f t="shared" si="3134"/>
        <v>0</v>
      </c>
      <c r="M321" s="455">
        <f t="shared" si="3135"/>
        <v>657.1279115</v>
      </c>
      <c r="N321" s="456">
        <v>0.224147321887</v>
      </c>
      <c r="O321" s="457">
        <f t="shared" si="3136"/>
        <v>147.2934615</v>
      </c>
      <c r="P321" s="458">
        <f t="shared" si="3137"/>
        <v>509.83445</v>
      </c>
      <c r="Q321" s="459"/>
      <c r="R321" s="452">
        <v>5.0</v>
      </c>
      <c r="S321" s="453" t="s">
        <v>38</v>
      </c>
      <c r="T321" s="454" t="s">
        <v>135</v>
      </c>
      <c r="U321" s="454" t="s">
        <v>134</v>
      </c>
      <c r="V321" s="455">
        <f>ADHK!V321</f>
        <v>839</v>
      </c>
      <c r="W321" s="455">
        <f>'Produksi dan Harga'!K98</f>
        <v>462393.8886</v>
      </c>
      <c r="X321" s="455">
        <f t="shared" si="3138"/>
        <v>387.9484726</v>
      </c>
      <c r="Y321" s="456"/>
      <c r="Z321" s="455">
        <f t="shared" si="3139"/>
        <v>0</v>
      </c>
      <c r="AA321" s="456"/>
      <c r="AB321" s="455"/>
      <c r="AC321" s="455">
        <f t="shared" si="3140"/>
        <v>0</v>
      </c>
      <c r="AD321" s="455">
        <f t="shared" si="3141"/>
        <v>387.9484726</v>
      </c>
      <c r="AE321" s="456">
        <v>0.224147321887</v>
      </c>
      <c r="AF321" s="457">
        <f t="shared" si="3142"/>
        <v>86.95761116</v>
      </c>
      <c r="AG321" s="458">
        <f t="shared" si="3143"/>
        <v>300.9908614</v>
      </c>
      <c r="AH321" s="459"/>
      <c r="AI321" s="452">
        <v>5.0</v>
      </c>
      <c r="AJ321" s="453" t="s">
        <v>38</v>
      </c>
      <c r="AK321" s="454" t="s">
        <v>135</v>
      </c>
      <c r="AL321" s="454" t="s">
        <v>134</v>
      </c>
      <c r="AM321" s="455">
        <f>ADHK!AM321</f>
        <v>1950</v>
      </c>
      <c r="AN321" s="455">
        <f>'Produksi dan Harga'!P98</f>
        <v>465269.3467</v>
      </c>
      <c r="AO321" s="455">
        <f t="shared" si="3144"/>
        <v>907.2752261</v>
      </c>
      <c r="AP321" s="456"/>
      <c r="AQ321" s="455">
        <f t="shared" si="3145"/>
        <v>0</v>
      </c>
      <c r="AR321" s="456"/>
      <c r="AS321" s="455"/>
      <c r="AT321" s="455">
        <f t="shared" si="3146"/>
        <v>0</v>
      </c>
      <c r="AU321" s="455">
        <f t="shared" si="3147"/>
        <v>907.2752261</v>
      </c>
      <c r="AV321" s="456">
        <v>0.224147321887</v>
      </c>
      <c r="AW321" s="457">
        <f t="shared" si="3148"/>
        <v>203.3633121</v>
      </c>
      <c r="AX321" s="458">
        <f t="shared" si="3149"/>
        <v>703.911914</v>
      </c>
      <c r="AY321" s="459"/>
      <c r="AZ321" s="452">
        <v>5.0</v>
      </c>
      <c r="BA321" s="453" t="s">
        <v>38</v>
      </c>
      <c r="BB321" s="454" t="s">
        <v>135</v>
      </c>
      <c r="BC321" s="454" t="s">
        <v>134</v>
      </c>
      <c r="BD321" s="455">
        <f>ADHK!BD321</f>
        <v>824</v>
      </c>
      <c r="BE321" s="455">
        <f>'Produksi dan Harga'!U98</f>
        <v>494163.2607</v>
      </c>
      <c r="BF321" s="455">
        <f t="shared" si="3150"/>
        <v>407.1905268</v>
      </c>
      <c r="BG321" s="456"/>
      <c r="BH321" s="455">
        <f t="shared" si="3151"/>
        <v>0</v>
      </c>
      <c r="BI321" s="456"/>
      <c r="BJ321" s="455"/>
      <c r="BK321" s="455">
        <f t="shared" si="3152"/>
        <v>0</v>
      </c>
      <c r="BL321" s="455">
        <f t="shared" si="3153"/>
        <v>407.1905268</v>
      </c>
      <c r="BM321" s="456">
        <v>0.224147321887</v>
      </c>
      <c r="BN321" s="457">
        <f t="shared" si="3154"/>
        <v>91.27066609</v>
      </c>
      <c r="BO321" s="458">
        <f t="shared" si="3155"/>
        <v>315.9198607</v>
      </c>
      <c r="BP321" s="459"/>
      <c r="BQ321" s="452">
        <v>5.0</v>
      </c>
      <c r="BR321" s="453" t="s">
        <v>38</v>
      </c>
      <c r="BS321" s="454" t="s">
        <v>135</v>
      </c>
      <c r="BT321" s="454" t="s">
        <v>134</v>
      </c>
      <c r="BU321" s="455">
        <f>ADHK!BU321</f>
        <v>797</v>
      </c>
      <c r="BV321" s="455">
        <f>'Produksi dan Harga'!Z98</f>
        <v>529256.4346</v>
      </c>
      <c r="BW321" s="455">
        <f t="shared" si="3156"/>
        <v>421.8173784</v>
      </c>
      <c r="BX321" s="456"/>
      <c r="BY321" s="455">
        <f t="shared" si="3157"/>
        <v>0</v>
      </c>
      <c r="BZ321" s="456"/>
      <c r="CA321" s="455"/>
      <c r="CB321" s="455">
        <f t="shared" si="3158"/>
        <v>0</v>
      </c>
      <c r="CC321" s="455">
        <f t="shared" si="3159"/>
        <v>421.8173784</v>
      </c>
      <c r="CD321" s="456">
        <v>0.224147321887</v>
      </c>
      <c r="CE321" s="457">
        <f t="shared" si="3160"/>
        <v>94.54923569</v>
      </c>
      <c r="CF321" s="458">
        <f t="shared" si="3161"/>
        <v>327.2681427</v>
      </c>
      <c r="CG321" s="459"/>
      <c r="CH321" s="452">
        <v>5.0</v>
      </c>
      <c r="CI321" s="453" t="s">
        <v>38</v>
      </c>
      <c r="CJ321" s="454" t="s">
        <v>135</v>
      </c>
      <c r="CK321" s="454" t="s">
        <v>134</v>
      </c>
      <c r="CL321" s="455">
        <f>ADHK!CL321</f>
        <v>976</v>
      </c>
      <c r="CM321" s="455">
        <f>'Produksi dan Harga'!AE98</f>
        <v>564726.2129</v>
      </c>
      <c r="CN321" s="455">
        <f t="shared" si="3162"/>
        <v>551.1727838</v>
      </c>
      <c r="CO321" s="456"/>
      <c r="CP321" s="455">
        <f t="shared" si="3163"/>
        <v>0</v>
      </c>
      <c r="CQ321" s="456"/>
      <c r="CR321" s="455"/>
      <c r="CS321" s="455">
        <f t="shared" si="3164"/>
        <v>0</v>
      </c>
      <c r="CT321" s="455">
        <f t="shared" si="3165"/>
        <v>551.1727838</v>
      </c>
      <c r="CU321" s="456">
        <v>0.224147321887</v>
      </c>
      <c r="CV321" s="457">
        <f t="shared" si="3166"/>
        <v>123.5439034</v>
      </c>
      <c r="CW321" s="458">
        <f t="shared" si="3167"/>
        <v>427.6288804</v>
      </c>
      <c r="CX321" s="459"/>
      <c r="CY321" s="452">
        <v>5.0</v>
      </c>
      <c r="CZ321" s="453" t="s">
        <v>38</v>
      </c>
      <c r="DA321" s="454" t="s">
        <v>135</v>
      </c>
      <c r="DB321" s="454" t="s">
        <v>134</v>
      </c>
      <c r="DC321" s="455">
        <f>ADHK!DC321</f>
        <v>520</v>
      </c>
      <c r="DD321" s="455">
        <f>'Produksi dan Harga'!AJ98</f>
        <v>594556.6675</v>
      </c>
      <c r="DE321" s="455">
        <f t="shared" si="3168"/>
        <v>309.1694671</v>
      </c>
      <c r="DF321" s="456"/>
      <c r="DG321" s="455">
        <f t="shared" si="3169"/>
        <v>0</v>
      </c>
      <c r="DH321" s="456"/>
      <c r="DI321" s="455"/>
      <c r="DJ321" s="455">
        <f t="shared" si="3170"/>
        <v>0</v>
      </c>
      <c r="DK321" s="455">
        <f t="shared" si="3171"/>
        <v>309.1694671</v>
      </c>
      <c r="DL321" s="456">
        <v>0.224147321887</v>
      </c>
      <c r="DM321" s="457">
        <f t="shared" si="3172"/>
        <v>69.29950806</v>
      </c>
      <c r="DN321" s="458">
        <f t="shared" si="3173"/>
        <v>239.869959</v>
      </c>
      <c r="DO321" s="459"/>
      <c r="DP321" s="452">
        <v>5.0</v>
      </c>
      <c r="DQ321" s="453" t="s">
        <v>38</v>
      </c>
      <c r="DR321" s="454" t="s">
        <v>135</v>
      </c>
      <c r="DS321" s="454" t="s">
        <v>134</v>
      </c>
      <c r="DT321" s="455">
        <f>ADHK!DT321</f>
        <v>206</v>
      </c>
      <c r="DU321" s="455">
        <f>'Produksi dan Harga'!AO98</f>
        <v>605642.8245</v>
      </c>
      <c r="DV321" s="455">
        <f t="shared" si="3174"/>
        <v>124.7624218</v>
      </c>
      <c r="DW321" s="456"/>
      <c r="DX321" s="455">
        <f t="shared" si="3175"/>
        <v>0</v>
      </c>
      <c r="DY321" s="456"/>
      <c r="DZ321" s="455"/>
      <c r="EA321" s="455">
        <f t="shared" si="3176"/>
        <v>0</v>
      </c>
      <c r="EB321" s="455">
        <f t="shared" si="3177"/>
        <v>124.7624218</v>
      </c>
      <c r="EC321" s="456">
        <v>0.224147321887</v>
      </c>
      <c r="ED321" s="457">
        <f t="shared" si="3178"/>
        <v>27.96516273</v>
      </c>
      <c r="EE321" s="458">
        <f t="shared" si="3179"/>
        <v>96.79725912</v>
      </c>
      <c r="EF321" s="459"/>
      <c r="EG321" s="452">
        <v>5.0</v>
      </c>
      <c r="EH321" s="453" t="s">
        <v>38</v>
      </c>
      <c r="EI321" s="454" t="s">
        <v>135</v>
      </c>
      <c r="EJ321" s="454" t="s">
        <v>134</v>
      </c>
      <c r="EK321" s="455">
        <f>ADHK!EK321</f>
        <v>294</v>
      </c>
      <c r="EL321" s="455">
        <f>'Produksi dan Harga'!AT98</f>
        <v>602180.3488</v>
      </c>
      <c r="EM321" s="455">
        <f t="shared" si="3180"/>
        <v>177.0410225</v>
      </c>
      <c r="EN321" s="456"/>
      <c r="EO321" s="455">
        <f t="shared" si="3181"/>
        <v>0</v>
      </c>
      <c r="EP321" s="456"/>
      <c r="EQ321" s="455"/>
      <c r="ER321" s="455">
        <f t="shared" si="3182"/>
        <v>0</v>
      </c>
      <c r="ES321" s="455">
        <f t="shared" si="3183"/>
        <v>177.0410225</v>
      </c>
      <c r="ET321" s="456">
        <v>0.224147321887</v>
      </c>
      <c r="EU321" s="457">
        <f t="shared" si="3184"/>
        <v>39.68327107</v>
      </c>
      <c r="EV321" s="458">
        <f t="shared" si="3185"/>
        <v>137.3577515</v>
      </c>
      <c r="EW321" s="459"/>
      <c r="EX321" s="452">
        <v>5.0</v>
      </c>
      <c r="EY321" s="453" t="s">
        <v>38</v>
      </c>
      <c r="EZ321" s="454" t="s">
        <v>135</v>
      </c>
      <c r="FA321" s="454" t="s">
        <v>134</v>
      </c>
      <c r="FB321" s="455">
        <f>ADHK!FB321</f>
        <v>133</v>
      </c>
      <c r="FC321" s="455">
        <f>'Produksi dan Harga'!AY98</f>
        <v>606489.0353</v>
      </c>
      <c r="FD321" s="455">
        <f t="shared" si="3186"/>
        <v>80.66304169</v>
      </c>
      <c r="FE321" s="456"/>
      <c r="FF321" s="455">
        <f t="shared" si="3187"/>
        <v>0</v>
      </c>
      <c r="FG321" s="456"/>
      <c r="FH321" s="455"/>
      <c r="FI321" s="455">
        <f t="shared" si="3188"/>
        <v>0</v>
      </c>
      <c r="FJ321" s="455">
        <f t="shared" si="3189"/>
        <v>80.66304169</v>
      </c>
      <c r="FK321" s="456">
        <v>0.224147321887</v>
      </c>
      <c r="FL321" s="457">
        <f t="shared" si="3190"/>
        <v>18.08040477</v>
      </c>
      <c r="FM321" s="458">
        <f t="shared" si="3191"/>
        <v>62.58263692</v>
      </c>
      <c r="FN321" s="459"/>
      <c r="FO321" s="452">
        <v>5.0</v>
      </c>
      <c r="FP321" s="453" t="s">
        <v>38</v>
      </c>
      <c r="FQ321" s="454" t="s">
        <v>135</v>
      </c>
      <c r="FR321" s="454" t="s">
        <v>134</v>
      </c>
      <c r="FS321" s="455">
        <f>ADHK!FS321</f>
        <v>491</v>
      </c>
      <c r="FT321" s="455">
        <f>'Produksi dan Harga'!BD98</f>
        <v>543929.3964</v>
      </c>
      <c r="FU321" s="455">
        <f t="shared" si="3192"/>
        <v>267.0693336</v>
      </c>
      <c r="FV321" s="456"/>
      <c r="FW321" s="455">
        <f t="shared" si="3193"/>
        <v>0</v>
      </c>
      <c r="FX321" s="456"/>
      <c r="FY321" s="455"/>
      <c r="FZ321" s="455">
        <f t="shared" si="3194"/>
        <v>0</v>
      </c>
      <c r="GA321" s="455">
        <f t="shared" si="3195"/>
        <v>267.0693336</v>
      </c>
      <c r="GB321" s="456">
        <v>0.224147321887</v>
      </c>
      <c r="GC321" s="457">
        <f t="shared" si="3196"/>
        <v>59.86287589</v>
      </c>
      <c r="GD321" s="458">
        <f t="shared" si="3197"/>
        <v>207.2064577</v>
      </c>
      <c r="GE321" s="459"/>
      <c r="GF321" s="452">
        <v>5.0</v>
      </c>
      <c r="GG321" s="453" t="s">
        <v>38</v>
      </c>
      <c r="GH321" s="454" t="s">
        <v>135</v>
      </c>
      <c r="GI321" s="454" t="s">
        <v>134</v>
      </c>
      <c r="GJ321" s="455">
        <f>ADHK!GJ321</f>
        <v>370</v>
      </c>
      <c r="GK321" s="455">
        <f>'Produksi dan Harga'!BI98</f>
        <v>520765.1553</v>
      </c>
      <c r="GL321" s="455">
        <f t="shared" si="3198"/>
        <v>192.6831075</v>
      </c>
      <c r="GM321" s="456"/>
      <c r="GN321" s="455">
        <f t="shared" si="3199"/>
        <v>0</v>
      </c>
      <c r="GO321" s="456"/>
      <c r="GP321" s="455"/>
      <c r="GQ321" s="455">
        <f t="shared" si="3200"/>
        <v>0</v>
      </c>
      <c r="GR321" s="455">
        <f t="shared" si="3201"/>
        <v>192.6831075</v>
      </c>
      <c r="GS321" s="456">
        <v>0.224147321887</v>
      </c>
      <c r="GT321" s="457">
        <f t="shared" si="3202"/>
        <v>43.18940251</v>
      </c>
      <c r="GU321" s="458">
        <f t="shared" si="3203"/>
        <v>149.493705</v>
      </c>
      <c r="GV321" s="459"/>
      <c r="GW321" s="452">
        <v>5.0</v>
      </c>
      <c r="GX321" s="453" t="s">
        <v>38</v>
      </c>
      <c r="GY321" s="454" t="s">
        <v>135</v>
      </c>
      <c r="GZ321" s="454" t="s">
        <v>134</v>
      </c>
      <c r="HA321" s="455">
        <f>ADHK!HA321</f>
        <v>1075.9</v>
      </c>
      <c r="HB321" s="455">
        <f>'Produksi dan Harga'!BN98</f>
        <v>608428.8953</v>
      </c>
      <c r="HC321" s="455">
        <f t="shared" si="3204"/>
        <v>654.6086484</v>
      </c>
      <c r="HD321" s="456"/>
      <c r="HE321" s="455">
        <f t="shared" si="3205"/>
        <v>0</v>
      </c>
      <c r="HF321" s="456"/>
      <c r="HG321" s="455"/>
      <c r="HH321" s="455">
        <f t="shared" si="3206"/>
        <v>0</v>
      </c>
      <c r="HI321" s="455">
        <f t="shared" si="3207"/>
        <v>654.6086484</v>
      </c>
      <c r="HJ321" s="456">
        <v>0.224147321887</v>
      </c>
      <c r="HK321" s="457">
        <f t="shared" si="3208"/>
        <v>146.7287754</v>
      </c>
      <c r="HL321" s="458">
        <f t="shared" si="3209"/>
        <v>507.879873</v>
      </c>
      <c r="HM321" s="459"/>
      <c r="HN321" s="452">
        <v>5.0</v>
      </c>
      <c r="HO321" s="453" t="s">
        <v>38</v>
      </c>
      <c r="HP321" s="454" t="s">
        <v>135</v>
      </c>
      <c r="HQ321" s="454" t="s">
        <v>134</v>
      </c>
      <c r="HR321" s="455">
        <f>ADHK!HR321</f>
        <v>451</v>
      </c>
      <c r="HS321" s="455">
        <f>'Produksi dan Harga'!BS98</f>
        <v>584938.1266</v>
      </c>
      <c r="HT321" s="455">
        <f t="shared" si="3210"/>
        <v>263.8070951</v>
      </c>
      <c r="HU321" s="456"/>
      <c r="HV321" s="455">
        <f t="shared" si="3211"/>
        <v>0</v>
      </c>
      <c r="HW321" s="456"/>
      <c r="HX321" s="455"/>
      <c r="HY321" s="455">
        <f t="shared" si="3212"/>
        <v>0</v>
      </c>
      <c r="HZ321" s="455">
        <f t="shared" si="3213"/>
        <v>263.8070951</v>
      </c>
      <c r="IA321" s="456">
        <v>0.224147321887</v>
      </c>
      <c r="IB321" s="457">
        <f t="shared" si="3214"/>
        <v>59.13165386</v>
      </c>
      <c r="IC321" s="458">
        <f t="shared" si="3215"/>
        <v>204.6754412</v>
      </c>
      <c r="ID321" s="459"/>
      <c r="IE321" s="452">
        <v>5.0</v>
      </c>
      <c r="IF321" s="453" t="s">
        <v>38</v>
      </c>
      <c r="IG321" s="454" t="s">
        <v>135</v>
      </c>
      <c r="IH321" s="454" t="s">
        <v>134</v>
      </c>
      <c r="II321" s="455">
        <f>ADHK!II321</f>
        <v>1321.4</v>
      </c>
      <c r="IJ321" s="455">
        <f>'Produksi dan Harga'!BX98</f>
        <v>599311.9917</v>
      </c>
      <c r="IK321" s="455">
        <f t="shared" si="3216"/>
        <v>791.9308659</v>
      </c>
      <c r="IL321" s="456"/>
      <c r="IM321" s="455">
        <f t="shared" si="3217"/>
        <v>0</v>
      </c>
      <c r="IN321" s="456"/>
      <c r="IO321" s="455"/>
      <c r="IP321" s="455">
        <f t="shared" si="3218"/>
        <v>0</v>
      </c>
      <c r="IQ321" s="455">
        <f t="shared" si="3219"/>
        <v>791.9308659</v>
      </c>
      <c r="IR321" s="456">
        <v>0.224147321887</v>
      </c>
      <c r="IS321" s="457">
        <f t="shared" si="3220"/>
        <v>177.5091827</v>
      </c>
      <c r="IT321" s="458">
        <f t="shared" si="3221"/>
        <v>614.4216832</v>
      </c>
      <c r="IU321" s="459"/>
      <c r="IV321" s="452">
        <v>5.0</v>
      </c>
      <c r="IW321" s="453" t="s">
        <v>38</v>
      </c>
      <c r="IX321" s="454" t="s">
        <v>135</v>
      </c>
      <c r="IY321" s="454" t="s">
        <v>134</v>
      </c>
      <c r="IZ321" s="455">
        <f>ADHK!IZ321</f>
        <v>1638</v>
      </c>
      <c r="JA321" s="455">
        <f>'Produksi dan Harga'!CC98</f>
        <v>561676.9418</v>
      </c>
      <c r="JB321" s="455">
        <f t="shared" si="3222"/>
        <v>920.0268307</v>
      </c>
      <c r="JC321" s="456"/>
      <c r="JD321" s="455">
        <f t="shared" si="3223"/>
        <v>0</v>
      </c>
      <c r="JE321" s="456"/>
      <c r="JF321" s="455"/>
      <c r="JG321" s="455">
        <f t="shared" si="3224"/>
        <v>0</v>
      </c>
      <c r="JH321" s="455">
        <f t="shared" si="3225"/>
        <v>920.0268307</v>
      </c>
      <c r="JI321" s="456">
        <v>0.224147321887</v>
      </c>
      <c r="JJ321" s="457">
        <f t="shared" si="3226"/>
        <v>206.2215502</v>
      </c>
      <c r="JK321" s="458">
        <f t="shared" si="3227"/>
        <v>713.8052806</v>
      </c>
      <c r="JL321" s="459"/>
      <c r="JM321" s="452">
        <v>5.0</v>
      </c>
      <c r="JN321" s="453" t="s">
        <v>38</v>
      </c>
      <c r="JO321" s="454" t="s">
        <v>135</v>
      </c>
      <c r="JP321" s="454" t="s">
        <v>134</v>
      </c>
      <c r="JQ321" s="455" t="str">
        <f>ADHK!JQ321</f>
        <v/>
      </c>
      <c r="JR321" s="455"/>
      <c r="JS321" s="455">
        <f t="shared" si="3228"/>
        <v>0</v>
      </c>
      <c r="JT321" s="456"/>
      <c r="JU321" s="455">
        <f t="shared" si="3229"/>
        <v>0</v>
      </c>
      <c r="JV321" s="456"/>
      <c r="JW321" s="455"/>
      <c r="JX321" s="455">
        <f t="shared" si="3230"/>
        <v>0</v>
      </c>
      <c r="JY321" s="455">
        <f t="shared" si="3231"/>
        <v>0</v>
      </c>
      <c r="JZ321" s="456">
        <v>0.224147321887</v>
      </c>
      <c r="KA321" s="457">
        <f t="shared" si="3232"/>
        <v>0</v>
      </c>
      <c r="KB321" s="458">
        <f t="shared" si="3233"/>
        <v>0</v>
      </c>
      <c r="KC321" s="459"/>
      <c r="KD321" s="452">
        <v>5.0</v>
      </c>
      <c r="KE321" s="453" t="s">
        <v>38</v>
      </c>
      <c r="KF321" s="454" t="s">
        <v>135</v>
      </c>
      <c r="KG321" s="454" t="s">
        <v>134</v>
      </c>
      <c r="KH321" s="455" t="str">
        <f>ADHK!KH321</f>
        <v/>
      </c>
      <c r="KI321" s="455"/>
      <c r="KJ321" s="455">
        <f t="shared" si="3234"/>
        <v>0</v>
      </c>
      <c r="KK321" s="456"/>
      <c r="KL321" s="455">
        <f t="shared" si="3235"/>
        <v>0</v>
      </c>
      <c r="KM321" s="456"/>
      <c r="KN321" s="455"/>
      <c r="KO321" s="455">
        <f t="shared" si="3236"/>
        <v>0</v>
      </c>
      <c r="KP321" s="455">
        <f t="shared" si="3237"/>
        <v>0</v>
      </c>
      <c r="KQ321" s="456">
        <v>0.224147321887</v>
      </c>
      <c r="KR321" s="457">
        <f t="shared" si="3238"/>
        <v>0</v>
      </c>
      <c r="KS321" s="458">
        <f t="shared" si="3239"/>
        <v>0</v>
      </c>
      <c r="KT321" s="459"/>
      <c r="KU321" s="460"/>
    </row>
    <row r="322" ht="15.75" customHeight="1">
      <c r="A322" s="452">
        <v>6.0</v>
      </c>
      <c r="B322" s="453" t="s">
        <v>39</v>
      </c>
      <c r="C322" s="454" t="s">
        <v>135</v>
      </c>
      <c r="D322" s="454" t="s">
        <v>134</v>
      </c>
      <c r="E322" s="455">
        <f>ADHK!E322</f>
        <v>5742</v>
      </c>
      <c r="F322" s="455">
        <f>ADHK!F322</f>
        <v>326826.2237</v>
      </c>
      <c r="G322" s="455">
        <f t="shared" si="3132"/>
        <v>1876.636176</v>
      </c>
      <c r="H322" s="456"/>
      <c r="I322" s="455">
        <f t="shared" si="3133"/>
        <v>0</v>
      </c>
      <c r="J322" s="456"/>
      <c r="K322" s="455"/>
      <c r="L322" s="455">
        <f t="shared" si="3134"/>
        <v>0</v>
      </c>
      <c r="M322" s="455">
        <f t="shared" si="3135"/>
        <v>1876.636176</v>
      </c>
      <c r="N322" s="456">
        <v>0.224147321887</v>
      </c>
      <c r="O322" s="457">
        <f t="shared" si="3136"/>
        <v>420.6429731</v>
      </c>
      <c r="P322" s="458">
        <f t="shared" si="3137"/>
        <v>1455.993203</v>
      </c>
      <c r="Q322" s="459"/>
      <c r="R322" s="452">
        <v>6.0</v>
      </c>
      <c r="S322" s="453" t="s">
        <v>39</v>
      </c>
      <c r="T322" s="454" t="s">
        <v>135</v>
      </c>
      <c r="U322" s="454" t="s">
        <v>134</v>
      </c>
      <c r="V322" s="455">
        <f>ADHK!V322</f>
        <v>7050</v>
      </c>
      <c r="W322" s="455">
        <f>'Produksi dan Harga'!K99</f>
        <v>342225.2293</v>
      </c>
      <c r="X322" s="455">
        <f t="shared" si="3138"/>
        <v>2412.687866</v>
      </c>
      <c r="Y322" s="456"/>
      <c r="Z322" s="455">
        <f t="shared" si="3139"/>
        <v>0</v>
      </c>
      <c r="AA322" s="456"/>
      <c r="AB322" s="455"/>
      <c r="AC322" s="455">
        <f t="shared" si="3140"/>
        <v>0</v>
      </c>
      <c r="AD322" s="455">
        <f t="shared" si="3141"/>
        <v>2412.687866</v>
      </c>
      <c r="AE322" s="456">
        <v>0.224147321887</v>
      </c>
      <c r="AF322" s="457">
        <f t="shared" si="3142"/>
        <v>540.7975238</v>
      </c>
      <c r="AG322" s="458">
        <f t="shared" si="3143"/>
        <v>1871.890343</v>
      </c>
      <c r="AH322" s="459"/>
      <c r="AI322" s="452">
        <v>6.0</v>
      </c>
      <c r="AJ322" s="453" t="s">
        <v>39</v>
      </c>
      <c r="AK322" s="454" t="s">
        <v>135</v>
      </c>
      <c r="AL322" s="454" t="s">
        <v>134</v>
      </c>
      <c r="AM322" s="455">
        <f>ADHK!AM322</f>
        <v>6835</v>
      </c>
      <c r="AN322" s="455">
        <f>'Produksi dan Harga'!P99</f>
        <v>354257.9981</v>
      </c>
      <c r="AO322" s="455">
        <f t="shared" si="3144"/>
        <v>2421.353417</v>
      </c>
      <c r="AP322" s="456"/>
      <c r="AQ322" s="455">
        <f t="shared" si="3145"/>
        <v>0</v>
      </c>
      <c r="AR322" s="456"/>
      <c r="AS322" s="455"/>
      <c r="AT322" s="455">
        <f t="shared" si="3146"/>
        <v>0</v>
      </c>
      <c r="AU322" s="455">
        <f t="shared" si="3147"/>
        <v>2421.353417</v>
      </c>
      <c r="AV322" s="456">
        <v>0.224147321887</v>
      </c>
      <c r="AW322" s="457">
        <f t="shared" si="3148"/>
        <v>542.7398838</v>
      </c>
      <c r="AX322" s="458">
        <f t="shared" si="3149"/>
        <v>1878.613533</v>
      </c>
      <c r="AY322" s="459"/>
      <c r="AZ322" s="452">
        <v>6.0</v>
      </c>
      <c r="BA322" s="453" t="s">
        <v>39</v>
      </c>
      <c r="BB322" s="454" t="s">
        <v>135</v>
      </c>
      <c r="BC322" s="454" t="s">
        <v>134</v>
      </c>
      <c r="BD322" s="455">
        <f>ADHK!BD322</f>
        <v>5151</v>
      </c>
      <c r="BE322" s="455">
        <f>'Produksi dan Harga'!U99</f>
        <v>376462.5595</v>
      </c>
      <c r="BF322" s="455">
        <f t="shared" si="3150"/>
        <v>1939.158644</v>
      </c>
      <c r="BG322" s="456"/>
      <c r="BH322" s="455">
        <f t="shared" si="3151"/>
        <v>0</v>
      </c>
      <c r="BI322" s="456"/>
      <c r="BJ322" s="455"/>
      <c r="BK322" s="455">
        <f t="shared" si="3152"/>
        <v>0</v>
      </c>
      <c r="BL322" s="455">
        <f t="shared" si="3153"/>
        <v>1939.158644</v>
      </c>
      <c r="BM322" s="456">
        <v>0.224147321887</v>
      </c>
      <c r="BN322" s="457">
        <f t="shared" si="3154"/>
        <v>434.6572167</v>
      </c>
      <c r="BO322" s="458">
        <f t="shared" si="3155"/>
        <v>1504.501427</v>
      </c>
      <c r="BP322" s="459"/>
      <c r="BQ322" s="452">
        <v>6.0</v>
      </c>
      <c r="BR322" s="453" t="s">
        <v>39</v>
      </c>
      <c r="BS322" s="454" t="s">
        <v>135</v>
      </c>
      <c r="BT322" s="454" t="s">
        <v>134</v>
      </c>
      <c r="BU322" s="455">
        <f>ADHK!BU322</f>
        <v>3660</v>
      </c>
      <c r="BV322" s="455">
        <f>'Produksi dan Harga'!Z99</f>
        <v>392173.0093</v>
      </c>
      <c r="BW322" s="455">
        <f t="shared" si="3156"/>
        <v>1435.353214</v>
      </c>
      <c r="BX322" s="456"/>
      <c r="BY322" s="455">
        <f t="shared" si="3157"/>
        <v>0</v>
      </c>
      <c r="BZ322" s="456"/>
      <c r="CA322" s="455"/>
      <c r="CB322" s="455">
        <f t="shared" si="3158"/>
        <v>0</v>
      </c>
      <c r="CC322" s="455">
        <f t="shared" si="3159"/>
        <v>1435.353214</v>
      </c>
      <c r="CD322" s="456">
        <v>0.224147321887</v>
      </c>
      <c r="CE322" s="457">
        <f t="shared" si="3160"/>
        <v>321.7305789</v>
      </c>
      <c r="CF322" s="458">
        <f t="shared" si="3161"/>
        <v>1113.622635</v>
      </c>
      <c r="CG322" s="459"/>
      <c r="CH322" s="452">
        <v>6.0</v>
      </c>
      <c r="CI322" s="453" t="s">
        <v>39</v>
      </c>
      <c r="CJ322" s="454" t="s">
        <v>135</v>
      </c>
      <c r="CK322" s="454" t="s">
        <v>134</v>
      </c>
      <c r="CL322" s="455">
        <f>ADHK!CL322</f>
        <v>3444</v>
      </c>
      <c r="CM322" s="455">
        <f>'Produksi dan Harga'!AE99</f>
        <v>407218.1012</v>
      </c>
      <c r="CN322" s="455">
        <f t="shared" si="3162"/>
        <v>1402.459141</v>
      </c>
      <c r="CO322" s="456"/>
      <c r="CP322" s="455">
        <f t="shared" si="3163"/>
        <v>0</v>
      </c>
      <c r="CQ322" s="456"/>
      <c r="CR322" s="455"/>
      <c r="CS322" s="455">
        <f t="shared" si="3164"/>
        <v>0</v>
      </c>
      <c r="CT322" s="455">
        <f t="shared" si="3165"/>
        <v>1402.459141</v>
      </c>
      <c r="CU322" s="456">
        <v>0.224147321887</v>
      </c>
      <c r="CV322" s="457">
        <f t="shared" si="3166"/>
        <v>314.3574604</v>
      </c>
      <c r="CW322" s="458">
        <f t="shared" si="3167"/>
        <v>1088.10168</v>
      </c>
      <c r="CX322" s="459"/>
      <c r="CY322" s="452">
        <v>6.0</v>
      </c>
      <c r="CZ322" s="453" t="s">
        <v>39</v>
      </c>
      <c r="DA322" s="454" t="s">
        <v>135</v>
      </c>
      <c r="DB322" s="454" t="s">
        <v>134</v>
      </c>
      <c r="DC322" s="455">
        <f>ADHK!DC322</f>
        <v>3680</v>
      </c>
      <c r="DD322" s="455">
        <f>'Produksi dan Harga'!AJ99</f>
        <v>435600.301</v>
      </c>
      <c r="DE322" s="455">
        <f t="shared" si="3168"/>
        <v>1603.009108</v>
      </c>
      <c r="DF322" s="456"/>
      <c r="DG322" s="455">
        <f t="shared" si="3169"/>
        <v>0</v>
      </c>
      <c r="DH322" s="456"/>
      <c r="DI322" s="455"/>
      <c r="DJ322" s="455">
        <f t="shared" si="3170"/>
        <v>0</v>
      </c>
      <c r="DK322" s="455">
        <f t="shared" si="3171"/>
        <v>1603.009108</v>
      </c>
      <c r="DL322" s="456">
        <v>0.224147321887</v>
      </c>
      <c r="DM322" s="457">
        <f t="shared" si="3172"/>
        <v>359.3101985</v>
      </c>
      <c r="DN322" s="458">
        <f t="shared" si="3173"/>
        <v>1243.698909</v>
      </c>
      <c r="DO322" s="459"/>
      <c r="DP322" s="452">
        <v>6.0</v>
      </c>
      <c r="DQ322" s="453" t="s">
        <v>39</v>
      </c>
      <c r="DR322" s="454" t="s">
        <v>135</v>
      </c>
      <c r="DS322" s="454" t="s">
        <v>134</v>
      </c>
      <c r="DT322" s="455">
        <f>ADHK!DT322</f>
        <v>2770</v>
      </c>
      <c r="DU322" s="455">
        <f>'Produksi dan Harga'!AO99</f>
        <v>433155.2421</v>
      </c>
      <c r="DV322" s="455">
        <f t="shared" si="3174"/>
        <v>1199.840021</v>
      </c>
      <c r="DW322" s="456"/>
      <c r="DX322" s="455">
        <f t="shared" si="3175"/>
        <v>0</v>
      </c>
      <c r="DY322" s="456"/>
      <c r="DZ322" s="455"/>
      <c r="EA322" s="455">
        <f t="shared" si="3176"/>
        <v>0</v>
      </c>
      <c r="EB322" s="455">
        <f t="shared" si="3177"/>
        <v>1199.840021</v>
      </c>
      <c r="EC322" s="456">
        <v>0.224147321887</v>
      </c>
      <c r="ED322" s="457">
        <f t="shared" si="3178"/>
        <v>268.9409273</v>
      </c>
      <c r="EE322" s="458">
        <f t="shared" si="3179"/>
        <v>930.8990933</v>
      </c>
      <c r="EF322" s="459"/>
      <c r="EG322" s="452">
        <v>6.0</v>
      </c>
      <c r="EH322" s="453" t="s">
        <v>39</v>
      </c>
      <c r="EI322" s="454" t="s">
        <v>135</v>
      </c>
      <c r="EJ322" s="454" t="s">
        <v>134</v>
      </c>
      <c r="EK322" s="455">
        <f>ADHK!EK322</f>
        <v>2033</v>
      </c>
      <c r="EL322" s="455">
        <f>'Produksi dan Harga'!AT99</f>
        <v>437434.4409</v>
      </c>
      <c r="EM322" s="455">
        <f t="shared" si="3180"/>
        <v>889.3042184</v>
      </c>
      <c r="EN322" s="456"/>
      <c r="EO322" s="455">
        <f t="shared" si="3181"/>
        <v>0</v>
      </c>
      <c r="EP322" s="456"/>
      <c r="EQ322" s="455"/>
      <c r="ER322" s="455">
        <f t="shared" si="3182"/>
        <v>0</v>
      </c>
      <c r="ES322" s="455">
        <f t="shared" si="3183"/>
        <v>889.3042184</v>
      </c>
      <c r="ET322" s="456">
        <v>0.224147321887</v>
      </c>
      <c r="EU322" s="457">
        <f t="shared" si="3184"/>
        <v>199.3351589</v>
      </c>
      <c r="EV322" s="458">
        <f t="shared" si="3185"/>
        <v>689.9690595</v>
      </c>
      <c r="EW322" s="459"/>
      <c r="EX322" s="452">
        <v>6.0</v>
      </c>
      <c r="EY322" s="453" t="s">
        <v>39</v>
      </c>
      <c r="EZ322" s="454" t="s">
        <v>135</v>
      </c>
      <c r="FA322" s="454" t="s">
        <v>134</v>
      </c>
      <c r="FB322" s="455">
        <f>ADHK!FB322</f>
        <v>2688</v>
      </c>
      <c r="FC322" s="455">
        <f>'Produksi dan Harga'!AY99</f>
        <v>458637.5034</v>
      </c>
      <c r="FD322" s="455">
        <f t="shared" si="3186"/>
        <v>1232.817609</v>
      </c>
      <c r="FE322" s="456"/>
      <c r="FF322" s="455">
        <f t="shared" si="3187"/>
        <v>0</v>
      </c>
      <c r="FG322" s="456"/>
      <c r="FH322" s="455"/>
      <c r="FI322" s="455">
        <f t="shared" si="3188"/>
        <v>0</v>
      </c>
      <c r="FJ322" s="455">
        <f t="shared" si="3189"/>
        <v>1232.817609</v>
      </c>
      <c r="FK322" s="456">
        <v>0.224147321887</v>
      </c>
      <c r="FL322" s="457">
        <f t="shared" si="3190"/>
        <v>276.3327655</v>
      </c>
      <c r="FM322" s="458">
        <f t="shared" si="3191"/>
        <v>956.4848436</v>
      </c>
      <c r="FN322" s="459"/>
      <c r="FO322" s="452">
        <v>6.0</v>
      </c>
      <c r="FP322" s="453" t="s">
        <v>39</v>
      </c>
      <c r="FQ322" s="454" t="s">
        <v>135</v>
      </c>
      <c r="FR322" s="454" t="s">
        <v>134</v>
      </c>
      <c r="FS322" s="455">
        <f>ADHK!FS322</f>
        <v>2180</v>
      </c>
      <c r="FT322" s="455">
        <f>'Produksi dan Harga'!BD99</f>
        <v>453437.9488</v>
      </c>
      <c r="FU322" s="455">
        <f t="shared" si="3192"/>
        <v>988.4947284</v>
      </c>
      <c r="FV322" s="456"/>
      <c r="FW322" s="455">
        <f t="shared" si="3193"/>
        <v>0</v>
      </c>
      <c r="FX322" s="456"/>
      <c r="FY322" s="455"/>
      <c r="FZ322" s="455">
        <f t="shared" si="3194"/>
        <v>0</v>
      </c>
      <c r="GA322" s="455">
        <f t="shared" si="3195"/>
        <v>988.4947284</v>
      </c>
      <c r="GB322" s="456">
        <v>0.224147321887</v>
      </c>
      <c r="GC322" s="457">
        <f t="shared" si="3196"/>
        <v>221.5684461</v>
      </c>
      <c r="GD322" s="458">
        <f t="shared" si="3197"/>
        <v>766.9262823</v>
      </c>
      <c r="GE322" s="459"/>
      <c r="GF322" s="452">
        <v>6.0</v>
      </c>
      <c r="GG322" s="453" t="s">
        <v>39</v>
      </c>
      <c r="GH322" s="454" t="s">
        <v>135</v>
      </c>
      <c r="GI322" s="454" t="s">
        <v>134</v>
      </c>
      <c r="GJ322" s="455">
        <f>ADHK!GJ322</f>
        <v>1815.1</v>
      </c>
      <c r="GK322" s="455">
        <f>'Produksi dan Harga'!BI99</f>
        <v>462936.6811</v>
      </c>
      <c r="GL322" s="455">
        <f t="shared" si="3198"/>
        <v>840.2763698</v>
      </c>
      <c r="GM322" s="456"/>
      <c r="GN322" s="455">
        <f t="shared" si="3199"/>
        <v>0</v>
      </c>
      <c r="GO322" s="456"/>
      <c r="GP322" s="455"/>
      <c r="GQ322" s="455">
        <f t="shared" si="3200"/>
        <v>0</v>
      </c>
      <c r="GR322" s="455">
        <f t="shared" si="3201"/>
        <v>840.2763698</v>
      </c>
      <c r="GS322" s="456">
        <v>0.224147321887</v>
      </c>
      <c r="GT322" s="457">
        <f t="shared" si="3202"/>
        <v>188.3456979</v>
      </c>
      <c r="GU322" s="458">
        <f t="shared" si="3203"/>
        <v>651.9306719</v>
      </c>
      <c r="GV322" s="459"/>
      <c r="GW322" s="452">
        <v>6.0</v>
      </c>
      <c r="GX322" s="453" t="s">
        <v>39</v>
      </c>
      <c r="GY322" s="454" t="s">
        <v>135</v>
      </c>
      <c r="GZ322" s="454" t="s">
        <v>134</v>
      </c>
      <c r="HA322" s="455">
        <f>ADHK!HA322</f>
        <v>3777.18</v>
      </c>
      <c r="HB322" s="455">
        <f>'Produksi dan Harga'!BN99</f>
        <v>550520.5672</v>
      </c>
      <c r="HC322" s="455">
        <f t="shared" si="3204"/>
        <v>2079.415276</v>
      </c>
      <c r="HD322" s="456"/>
      <c r="HE322" s="455">
        <f t="shared" si="3205"/>
        <v>0</v>
      </c>
      <c r="HF322" s="456"/>
      <c r="HG322" s="455"/>
      <c r="HH322" s="455">
        <f t="shared" si="3206"/>
        <v>0</v>
      </c>
      <c r="HI322" s="455">
        <f t="shared" si="3207"/>
        <v>2079.415276</v>
      </c>
      <c r="HJ322" s="456">
        <v>0.224147321887</v>
      </c>
      <c r="HK322" s="457">
        <f t="shared" si="3208"/>
        <v>466.0953652</v>
      </c>
      <c r="HL322" s="458">
        <f t="shared" si="3209"/>
        <v>1613.319911</v>
      </c>
      <c r="HM322" s="459"/>
      <c r="HN322" s="452">
        <v>6.0</v>
      </c>
      <c r="HO322" s="453" t="s">
        <v>39</v>
      </c>
      <c r="HP322" s="454" t="s">
        <v>135</v>
      </c>
      <c r="HQ322" s="454" t="s">
        <v>134</v>
      </c>
      <c r="HR322" s="455">
        <f>ADHK!HR322</f>
        <v>4268.38</v>
      </c>
      <c r="HS322" s="455">
        <f>'Produksi dan Harga'!BS99</f>
        <v>526063.1589</v>
      </c>
      <c r="HT322" s="455">
        <f t="shared" si="3210"/>
        <v>2245.437466</v>
      </c>
      <c r="HU322" s="456"/>
      <c r="HV322" s="455">
        <f t="shared" si="3211"/>
        <v>0</v>
      </c>
      <c r="HW322" s="456"/>
      <c r="HX322" s="455"/>
      <c r="HY322" s="455">
        <f t="shared" si="3212"/>
        <v>0</v>
      </c>
      <c r="HZ322" s="455">
        <f t="shared" si="3213"/>
        <v>2245.437466</v>
      </c>
      <c r="IA322" s="456">
        <v>0.224147321887</v>
      </c>
      <c r="IB322" s="457">
        <f t="shared" si="3214"/>
        <v>503.3087945</v>
      </c>
      <c r="IC322" s="458">
        <f t="shared" si="3215"/>
        <v>1742.128672</v>
      </c>
      <c r="ID322" s="459"/>
      <c r="IE322" s="452">
        <v>6.0</v>
      </c>
      <c r="IF322" s="453" t="s">
        <v>39</v>
      </c>
      <c r="IG322" s="454" t="s">
        <v>135</v>
      </c>
      <c r="IH322" s="454" t="s">
        <v>134</v>
      </c>
      <c r="II322" s="455">
        <f>ADHK!II322</f>
        <v>3360.35</v>
      </c>
      <c r="IJ322" s="455">
        <f>'Produksi dan Harga'!BX99</f>
        <v>537064.1531</v>
      </c>
      <c r="IK322" s="455">
        <f t="shared" si="3216"/>
        <v>1804.723527</v>
      </c>
      <c r="IL322" s="456"/>
      <c r="IM322" s="455">
        <f t="shared" si="3217"/>
        <v>0</v>
      </c>
      <c r="IN322" s="456"/>
      <c r="IO322" s="455"/>
      <c r="IP322" s="455">
        <f t="shared" si="3218"/>
        <v>0</v>
      </c>
      <c r="IQ322" s="455">
        <f t="shared" si="3219"/>
        <v>1804.723527</v>
      </c>
      <c r="IR322" s="456">
        <v>0.224147321887</v>
      </c>
      <c r="IS322" s="457">
        <f t="shared" si="3220"/>
        <v>404.5239453</v>
      </c>
      <c r="IT322" s="458">
        <f t="shared" si="3221"/>
        <v>1400.199582</v>
      </c>
      <c r="IU322" s="459"/>
      <c r="IV322" s="452">
        <v>6.0</v>
      </c>
      <c r="IW322" s="453" t="s">
        <v>39</v>
      </c>
      <c r="IX322" s="454" t="s">
        <v>135</v>
      </c>
      <c r="IY322" s="454" t="s">
        <v>134</v>
      </c>
      <c r="IZ322" s="455">
        <f>ADHK!IZ322</f>
        <v>5818.18</v>
      </c>
      <c r="JA322" s="455">
        <f>'Produksi dan Harga'!CC99</f>
        <v>573983.2209</v>
      </c>
      <c r="JB322" s="455">
        <f t="shared" si="3222"/>
        <v>3339.537696</v>
      </c>
      <c r="JC322" s="456"/>
      <c r="JD322" s="455">
        <f t="shared" si="3223"/>
        <v>0</v>
      </c>
      <c r="JE322" s="456"/>
      <c r="JF322" s="455"/>
      <c r="JG322" s="455">
        <f t="shared" si="3224"/>
        <v>0</v>
      </c>
      <c r="JH322" s="455">
        <f t="shared" si="3225"/>
        <v>3339.537696</v>
      </c>
      <c r="JI322" s="456">
        <v>0.224147321887</v>
      </c>
      <c r="JJ322" s="457">
        <f t="shared" si="3226"/>
        <v>748.5484309</v>
      </c>
      <c r="JK322" s="458">
        <f t="shared" si="3227"/>
        <v>2590.989265</v>
      </c>
      <c r="JL322" s="459"/>
      <c r="JM322" s="452">
        <v>6.0</v>
      </c>
      <c r="JN322" s="453" t="s">
        <v>39</v>
      </c>
      <c r="JO322" s="454" t="s">
        <v>135</v>
      </c>
      <c r="JP322" s="454" t="s">
        <v>134</v>
      </c>
      <c r="JQ322" s="455" t="str">
        <f>ADHK!JQ322</f>
        <v/>
      </c>
      <c r="JR322" s="455"/>
      <c r="JS322" s="455">
        <f t="shared" si="3228"/>
        <v>0</v>
      </c>
      <c r="JT322" s="456"/>
      <c r="JU322" s="455">
        <f t="shared" si="3229"/>
        <v>0</v>
      </c>
      <c r="JV322" s="456"/>
      <c r="JW322" s="455"/>
      <c r="JX322" s="455">
        <f t="shared" si="3230"/>
        <v>0</v>
      </c>
      <c r="JY322" s="455">
        <f t="shared" si="3231"/>
        <v>0</v>
      </c>
      <c r="JZ322" s="456">
        <v>0.224147321887</v>
      </c>
      <c r="KA322" s="457">
        <f t="shared" si="3232"/>
        <v>0</v>
      </c>
      <c r="KB322" s="458">
        <f t="shared" si="3233"/>
        <v>0</v>
      </c>
      <c r="KC322" s="459"/>
      <c r="KD322" s="452">
        <v>6.0</v>
      </c>
      <c r="KE322" s="453" t="s">
        <v>39</v>
      </c>
      <c r="KF322" s="454" t="s">
        <v>135</v>
      </c>
      <c r="KG322" s="454" t="s">
        <v>134</v>
      </c>
      <c r="KH322" s="455" t="str">
        <f>ADHK!KH322</f>
        <v/>
      </c>
      <c r="KI322" s="455"/>
      <c r="KJ322" s="455">
        <f t="shared" si="3234"/>
        <v>0</v>
      </c>
      <c r="KK322" s="456"/>
      <c r="KL322" s="455">
        <f t="shared" si="3235"/>
        <v>0</v>
      </c>
      <c r="KM322" s="456"/>
      <c r="KN322" s="455"/>
      <c r="KO322" s="455">
        <f t="shared" si="3236"/>
        <v>0</v>
      </c>
      <c r="KP322" s="455">
        <f t="shared" si="3237"/>
        <v>0</v>
      </c>
      <c r="KQ322" s="456">
        <v>0.224147321887</v>
      </c>
      <c r="KR322" s="457">
        <f t="shared" si="3238"/>
        <v>0</v>
      </c>
      <c r="KS322" s="458">
        <f t="shared" si="3239"/>
        <v>0</v>
      </c>
      <c r="KT322" s="459"/>
      <c r="KU322" s="460"/>
    </row>
    <row r="323" ht="15.75" customHeight="1">
      <c r="A323" s="452">
        <v>7.0</v>
      </c>
      <c r="B323" s="453" t="s">
        <v>40</v>
      </c>
      <c r="C323" s="454" t="s">
        <v>133</v>
      </c>
      <c r="D323" s="454" t="s">
        <v>134</v>
      </c>
      <c r="E323" s="455">
        <f>ADHK!E323</f>
        <v>317</v>
      </c>
      <c r="F323" s="455">
        <f>ADHK!F323</f>
        <v>919234</v>
      </c>
      <c r="G323" s="455">
        <f t="shared" si="3132"/>
        <v>291.397178</v>
      </c>
      <c r="H323" s="456"/>
      <c r="I323" s="455">
        <f t="shared" si="3133"/>
        <v>0</v>
      </c>
      <c r="J323" s="456"/>
      <c r="K323" s="455"/>
      <c r="L323" s="455">
        <f t="shared" si="3134"/>
        <v>0</v>
      </c>
      <c r="M323" s="455">
        <f t="shared" si="3135"/>
        <v>291.397178</v>
      </c>
      <c r="N323" s="456">
        <v>0.224147321887</v>
      </c>
      <c r="O323" s="457">
        <f t="shared" si="3136"/>
        <v>65.31589705</v>
      </c>
      <c r="P323" s="458">
        <f t="shared" si="3137"/>
        <v>226.0812809</v>
      </c>
      <c r="Q323" s="459"/>
      <c r="R323" s="452">
        <v>7.0</v>
      </c>
      <c r="S323" s="453" t="s">
        <v>40</v>
      </c>
      <c r="T323" s="454" t="s">
        <v>133</v>
      </c>
      <c r="U323" s="454" t="s">
        <v>134</v>
      </c>
      <c r="V323" s="455">
        <f>ADHK!V323</f>
        <v>139</v>
      </c>
      <c r="W323" s="455">
        <f>'Produksi dan Harga'!K100</f>
        <v>927811.483</v>
      </c>
      <c r="X323" s="455">
        <f t="shared" si="3138"/>
        <v>128.9657961</v>
      </c>
      <c r="Y323" s="456"/>
      <c r="Z323" s="455">
        <f t="shared" si="3139"/>
        <v>0</v>
      </c>
      <c r="AA323" s="456"/>
      <c r="AB323" s="455"/>
      <c r="AC323" s="455">
        <f t="shared" si="3140"/>
        <v>0</v>
      </c>
      <c r="AD323" s="455">
        <f t="shared" si="3141"/>
        <v>128.9657961</v>
      </c>
      <c r="AE323" s="456">
        <v>0.224147321887</v>
      </c>
      <c r="AF323" s="457">
        <f t="shared" si="3142"/>
        <v>28.90733782</v>
      </c>
      <c r="AG323" s="458">
        <f t="shared" si="3143"/>
        <v>100.0584583</v>
      </c>
      <c r="AH323" s="459"/>
      <c r="AI323" s="452">
        <v>7.0</v>
      </c>
      <c r="AJ323" s="453" t="s">
        <v>40</v>
      </c>
      <c r="AK323" s="454" t="s">
        <v>133</v>
      </c>
      <c r="AL323" s="454" t="s">
        <v>134</v>
      </c>
      <c r="AM323" s="455">
        <f>ADHK!AM323</f>
        <v>0</v>
      </c>
      <c r="AN323" s="455">
        <f>'Produksi dan Harga'!P100</f>
        <v>1033448.032</v>
      </c>
      <c r="AO323" s="455">
        <f t="shared" si="3144"/>
        <v>0</v>
      </c>
      <c r="AP323" s="456"/>
      <c r="AQ323" s="455">
        <f t="shared" si="3145"/>
        <v>0</v>
      </c>
      <c r="AR323" s="456"/>
      <c r="AS323" s="455"/>
      <c r="AT323" s="455">
        <f t="shared" si="3146"/>
        <v>0</v>
      </c>
      <c r="AU323" s="455">
        <f t="shared" si="3147"/>
        <v>0</v>
      </c>
      <c r="AV323" s="456">
        <v>0.224147321887</v>
      </c>
      <c r="AW323" s="457">
        <f t="shared" si="3148"/>
        <v>0</v>
      </c>
      <c r="AX323" s="458">
        <f t="shared" si="3149"/>
        <v>0</v>
      </c>
      <c r="AY323" s="459"/>
      <c r="AZ323" s="452">
        <v>7.0</v>
      </c>
      <c r="BA323" s="453" t="s">
        <v>40</v>
      </c>
      <c r="BB323" s="454" t="s">
        <v>133</v>
      </c>
      <c r="BC323" s="454" t="s">
        <v>134</v>
      </c>
      <c r="BD323" s="455">
        <f>ADHK!BD323</f>
        <v>0</v>
      </c>
      <c r="BE323" s="455">
        <f>'Produksi dan Harga'!U100</f>
        <v>1099106.965</v>
      </c>
      <c r="BF323" s="455">
        <f t="shared" si="3150"/>
        <v>0</v>
      </c>
      <c r="BG323" s="456"/>
      <c r="BH323" s="455">
        <f t="shared" si="3151"/>
        <v>0</v>
      </c>
      <c r="BI323" s="456"/>
      <c r="BJ323" s="455"/>
      <c r="BK323" s="455">
        <f t="shared" si="3152"/>
        <v>0</v>
      </c>
      <c r="BL323" s="455">
        <f t="shared" si="3153"/>
        <v>0</v>
      </c>
      <c r="BM323" s="456">
        <v>0.224147321887</v>
      </c>
      <c r="BN323" s="457">
        <f t="shared" si="3154"/>
        <v>0</v>
      </c>
      <c r="BO323" s="458">
        <f t="shared" si="3155"/>
        <v>0</v>
      </c>
      <c r="BP323" s="459"/>
      <c r="BQ323" s="452">
        <v>7.0</v>
      </c>
      <c r="BR323" s="453" t="s">
        <v>40</v>
      </c>
      <c r="BS323" s="454" t="s">
        <v>133</v>
      </c>
      <c r="BT323" s="454" t="s">
        <v>134</v>
      </c>
      <c r="BU323" s="455">
        <f>ADHK!BU323</f>
        <v>0</v>
      </c>
      <c r="BV323" s="455">
        <f>'Produksi dan Harga'!Z100</f>
        <v>1202458.667</v>
      </c>
      <c r="BW323" s="455">
        <f t="shared" si="3156"/>
        <v>0</v>
      </c>
      <c r="BX323" s="456"/>
      <c r="BY323" s="455">
        <f t="shared" si="3157"/>
        <v>0</v>
      </c>
      <c r="BZ323" s="456"/>
      <c r="CA323" s="455"/>
      <c r="CB323" s="455">
        <f t="shared" si="3158"/>
        <v>0</v>
      </c>
      <c r="CC323" s="455">
        <f t="shared" si="3159"/>
        <v>0</v>
      </c>
      <c r="CD323" s="456">
        <v>0.224147321887</v>
      </c>
      <c r="CE323" s="457">
        <f t="shared" si="3160"/>
        <v>0</v>
      </c>
      <c r="CF323" s="458">
        <f t="shared" si="3161"/>
        <v>0</v>
      </c>
      <c r="CG323" s="459"/>
      <c r="CH323" s="452">
        <v>7.0</v>
      </c>
      <c r="CI323" s="453" t="s">
        <v>40</v>
      </c>
      <c r="CJ323" s="454" t="s">
        <v>133</v>
      </c>
      <c r="CK323" s="454" t="s">
        <v>134</v>
      </c>
      <c r="CL323" s="455">
        <f>ADHK!CL323</f>
        <v>0</v>
      </c>
      <c r="CM323" s="455">
        <f>'Produksi dan Harga'!AE100</f>
        <v>1333441.447</v>
      </c>
      <c r="CN323" s="455">
        <f t="shared" si="3162"/>
        <v>0</v>
      </c>
      <c r="CO323" s="456"/>
      <c r="CP323" s="455">
        <f t="shared" si="3163"/>
        <v>0</v>
      </c>
      <c r="CQ323" s="456"/>
      <c r="CR323" s="455"/>
      <c r="CS323" s="455">
        <f t="shared" si="3164"/>
        <v>0</v>
      </c>
      <c r="CT323" s="455">
        <f t="shared" si="3165"/>
        <v>0</v>
      </c>
      <c r="CU323" s="456">
        <v>0.224147321887</v>
      </c>
      <c r="CV323" s="457">
        <f t="shared" si="3166"/>
        <v>0</v>
      </c>
      <c r="CW323" s="458">
        <f t="shared" si="3167"/>
        <v>0</v>
      </c>
      <c r="CX323" s="459"/>
      <c r="CY323" s="452">
        <v>7.0</v>
      </c>
      <c r="CZ323" s="453" t="s">
        <v>40</v>
      </c>
      <c r="DA323" s="454" t="s">
        <v>133</v>
      </c>
      <c r="DB323" s="454" t="s">
        <v>134</v>
      </c>
      <c r="DC323" s="455">
        <f>ADHK!DC323</f>
        <v>0</v>
      </c>
      <c r="DD323" s="455">
        <f>'Produksi dan Harga'!AJ100</f>
        <v>1616099.388</v>
      </c>
      <c r="DE323" s="455">
        <f t="shared" si="3168"/>
        <v>0</v>
      </c>
      <c r="DF323" s="456"/>
      <c r="DG323" s="455">
        <f t="shared" si="3169"/>
        <v>0</v>
      </c>
      <c r="DH323" s="456"/>
      <c r="DI323" s="455"/>
      <c r="DJ323" s="455">
        <f t="shared" si="3170"/>
        <v>0</v>
      </c>
      <c r="DK323" s="455">
        <f t="shared" si="3171"/>
        <v>0</v>
      </c>
      <c r="DL323" s="456">
        <v>0.224147321887</v>
      </c>
      <c r="DM323" s="457">
        <f t="shared" si="3172"/>
        <v>0</v>
      </c>
      <c r="DN323" s="458">
        <f t="shared" si="3173"/>
        <v>0</v>
      </c>
      <c r="DO323" s="459"/>
      <c r="DP323" s="452">
        <v>7.0</v>
      </c>
      <c r="DQ323" s="453" t="s">
        <v>40</v>
      </c>
      <c r="DR323" s="454" t="s">
        <v>133</v>
      </c>
      <c r="DS323" s="454" t="s">
        <v>134</v>
      </c>
      <c r="DT323" s="455">
        <f>ADHK!DT323</f>
        <v>0</v>
      </c>
      <c r="DU323" s="455">
        <f>'Produksi dan Harga'!AO100</f>
        <v>1664506.963</v>
      </c>
      <c r="DV323" s="455">
        <f t="shared" si="3174"/>
        <v>0</v>
      </c>
      <c r="DW323" s="456"/>
      <c r="DX323" s="455">
        <f t="shared" si="3175"/>
        <v>0</v>
      </c>
      <c r="DY323" s="456"/>
      <c r="DZ323" s="455"/>
      <c r="EA323" s="455">
        <f t="shared" si="3176"/>
        <v>0</v>
      </c>
      <c r="EB323" s="455">
        <f t="shared" si="3177"/>
        <v>0</v>
      </c>
      <c r="EC323" s="456">
        <v>0.224147321887</v>
      </c>
      <c r="ED323" s="457">
        <f t="shared" si="3178"/>
        <v>0</v>
      </c>
      <c r="EE323" s="458">
        <f t="shared" si="3179"/>
        <v>0</v>
      </c>
      <c r="EF323" s="459"/>
      <c r="EG323" s="452">
        <v>7.0</v>
      </c>
      <c r="EH323" s="453" t="s">
        <v>40</v>
      </c>
      <c r="EI323" s="454" t="s">
        <v>133</v>
      </c>
      <c r="EJ323" s="454" t="s">
        <v>134</v>
      </c>
      <c r="EK323" s="455">
        <f>ADHK!EK323</f>
        <v>0</v>
      </c>
      <c r="EL323" s="455">
        <f>'Produksi dan Harga'!AT100</f>
        <v>1615494.578</v>
      </c>
      <c r="EM323" s="455">
        <f t="shared" si="3180"/>
        <v>0</v>
      </c>
      <c r="EN323" s="456"/>
      <c r="EO323" s="455">
        <f t="shared" si="3181"/>
        <v>0</v>
      </c>
      <c r="EP323" s="456"/>
      <c r="EQ323" s="455"/>
      <c r="ER323" s="455">
        <f t="shared" si="3182"/>
        <v>0</v>
      </c>
      <c r="ES323" s="455">
        <f t="shared" si="3183"/>
        <v>0</v>
      </c>
      <c r="ET323" s="456">
        <v>0.224147321887</v>
      </c>
      <c r="EU323" s="457">
        <f t="shared" si="3184"/>
        <v>0</v>
      </c>
      <c r="EV323" s="458">
        <f t="shared" si="3185"/>
        <v>0</v>
      </c>
      <c r="EW323" s="459"/>
      <c r="EX323" s="452">
        <v>7.0</v>
      </c>
      <c r="EY323" s="453" t="s">
        <v>40</v>
      </c>
      <c r="EZ323" s="454" t="s">
        <v>133</v>
      </c>
      <c r="FA323" s="454" t="s">
        <v>134</v>
      </c>
      <c r="FB323" s="455">
        <f>ADHK!FB323</f>
        <v>20</v>
      </c>
      <c r="FC323" s="455">
        <f>'Produksi dan Harga'!AY100</f>
        <v>1769986.733</v>
      </c>
      <c r="FD323" s="455">
        <f t="shared" si="3186"/>
        <v>35.39973465</v>
      </c>
      <c r="FE323" s="456"/>
      <c r="FF323" s="455">
        <f t="shared" si="3187"/>
        <v>0</v>
      </c>
      <c r="FG323" s="456"/>
      <c r="FH323" s="455"/>
      <c r="FI323" s="455">
        <f t="shared" si="3188"/>
        <v>0</v>
      </c>
      <c r="FJ323" s="455">
        <f t="shared" si="3189"/>
        <v>35.39973465</v>
      </c>
      <c r="FK323" s="456">
        <v>0.224147321887</v>
      </c>
      <c r="FL323" s="457">
        <f t="shared" si="3190"/>
        <v>7.934755718</v>
      </c>
      <c r="FM323" s="458">
        <f t="shared" si="3191"/>
        <v>27.46497894</v>
      </c>
      <c r="FN323" s="459"/>
      <c r="FO323" s="452">
        <v>7.0</v>
      </c>
      <c r="FP323" s="453" t="s">
        <v>40</v>
      </c>
      <c r="FQ323" s="454" t="s">
        <v>133</v>
      </c>
      <c r="FR323" s="454" t="s">
        <v>134</v>
      </c>
      <c r="FS323" s="455">
        <f>ADHK!FS323</f>
        <v>0</v>
      </c>
      <c r="FT323" s="455">
        <f>'Produksi dan Harga'!BD100</f>
        <v>1725478.089</v>
      </c>
      <c r="FU323" s="455">
        <f t="shared" si="3192"/>
        <v>0</v>
      </c>
      <c r="FV323" s="456"/>
      <c r="FW323" s="455">
        <f t="shared" si="3193"/>
        <v>0</v>
      </c>
      <c r="FX323" s="456"/>
      <c r="FY323" s="455"/>
      <c r="FZ323" s="455">
        <f t="shared" si="3194"/>
        <v>0</v>
      </c>
      <c r="GA323" s="455">
        <f t="shared" si="3195"/>
        <v>0</v>
      </c>
      <c r="GB323" s="456">
        <v>0.224147321887</v>
      </c>
      <c r="GC323" s="457">
        <f t="shared" si="3196"/>
        <v>0</v>
      </c>
      <c r="GD323" s="458">
        <f t="shared" si="3197"/>
        <v>0</v>
      </c>
      <c r="GE323" s="459"/>
      <c r="GF323" s="452">
        <v>7.0</v>
      </c>
      <c r="GG323" s="453" t="s">
        <v>40</v>
      </c>
      <c r="GH323" s="454" t="s">
        <v>133</v>
      </c>
      <c r="GI323" s="454" t="s">
        <v>134</v>
      </c>
      <c r="GJ323" s="455">
        <f>ADHK!GJ323</f>
        <v>15</v>
      </c>
      <c r="GK323" s="455">
        <f>'Produksi dan Harga'!BI100</f>
        <v>1688443.043</v>
      </c>
      <c r="GL323" s="455">
        <f t="shared" si="3198"/>
        <v>25.32664565</v>
      </c>
      <c r="GM323" s="456"/>
      <c r="GN323" s="455">
        <f t="shared" si="3199"/>
        <v>0</v>
      </c>
      <c r="GO323" s="456"/>
      <c r="GP323" s="455"/>
      <c r="GQ323" s="455">
        <f t="shared" si="3200"/>
        <v>0</v>
      </c>
      <c r="GR323" s="455">
        <f t="shared" si="3201"/>
        <v>25.32664565</v>
      </c>
      <c r="GS323" s="456">
        <v>0.224147321887</v>
      </c>
      <c r="GT323" s="457">
        <f t="shared" si="3202"/>
        <v>5.676899794</v>
      </c>
      <c r="GU323" s="458">
        <f t="shared" si="3203"/>
        <v>19.64974585</v>
      </c>
      <c r="GV323" s="459"/>
      <c r="GW323" s="452">
        <v>7.0</v>
      </c>
      <c r="GX323" s="453" t="s">
        <v>40</v>
      </c>
      <c r="GY323" s="454" t="s">
        <v>133</v>
      </c>
      <c r="GZ323" s="454" t="s">
        <v>134</v>
      </c>
      <c r="HA323" s="455">
        <f>ADHK!HA323</f>
        <v>0</v>
      </c>
      <c r="HB323" s="455">
        <f>'Produksi dan Harga'!BN100</f>
        <v>1756834.923</v>
      </c>
      <c r="HC323" s="455">
        <f t="shared" si="3204"/>
        <v>0</v>
      </c>
      <c r="HD323" s="456"/>
      <c r="HE323" s="455">
        <f t="shared" si="3205"/>
        <v>0</v>
      </c>
      <c r="HF323" s="456"/>
      <c r="HG323" s="455"/>
      <c r="HH323" s="455">
        <f t="shared" si="3206"/>
        <v>0</v>
      </c>
      <c r="HI323" s="455">
        <f t="shared" si="3207"/>
        <v>0</v>
      </c>
      <c r="HJ323" s="456">
        <v>0.224147321887</v>
      </c>
      <c r="HK323" s="457">
        <f t="shared" si="3208"/>
        <v>0</v>
      </c>
      <c r="HL323" s="458">
        <f t="shared" si="3209"/>
        <v>0</v>
      </c>
      <c r="HM323" s="459"/>
      <c r="HN323" s="452">
        <v>7.0</v>
      </c>
      <c r="HO323" s="453" t="s">
        <v>40</v>
      </c>
      <c r="HP323" s="454" t="s">
        <v>133</v>
      </c>
      <c r="HQ323" s="454" t="s">
        <v>134</v>
      </c>
      <c r="HR323" s="455">
        <f>ADHK!HR323</f>
        <v>0</v>
      </c>
      <c r="HS323" s="455">
        <f>'Produksi dan Harga'!BS100</f>
        <v>1788554.043</v>
      </c>
      <c r="HT323" s="455">
        <f t="shared" si="3210"/>
        <v>0</v>
      </c>
      <c r="HU323" s="456"/>
      <c r="HV323" s="455">
        <f t="shared" si="3211"/>
        <v>0</v>
      </c>
      <c r="HW323" s="456"/>
      <c r="HX323" s="455"/>
      <c r="HY323" s="455">
        <f t="shared" si="3212"/>
        <v>0</v>
      </c>
      <c r="HZ323" s="455">
        <f t="shared" si="3213"/>
        <v>0</v>
      </c>
      <c r="IA323" s="456">
        <v>0.224147321887</v>
      </c>
      <c r="IB323" s="457">
        <f t="shared" si="3214"/>
        <v>0</v>
      </c>
      <c r="IC323" s="458">
        <f t="shared" si="3215"/>
        <v>0</v>
      </c>
      <c r="ID323" s="459"/>
      <c r="IE323" s="452">
        <v>7.0</v>
      </c>
      <c r="IF323" s="453" t="s">
        <v>40</v>
      </c>
      <c r="IG323" s="454" t="s">
        <v>133</v>
      </c>
      <c r="IH323" s="454" t="s">
        <v>134</v>
      </c>
      <c r="II323" s="455">
        <f>ADHK!II323</f>
        <v>0</v>
      </c>
      <c r="IJ323" s="455">
        <f>'Produksi dan Harga'!BX100</f>
        <v>1773621.388</v>
      </c>
      <c r="IK323" s="455">
        <f t="shared" si="3216"/>
        <v>0</v>
      </c>
      <c r="IL323" s="456"/>
      <c r="IM323" s="455">
        <f t="shared" si="3217"/>
        <v>0</v>
      </c>
      <c r="IN323" s="456"/>
      <c r="IO323" s="455"/>
      <c r="IP323" s="455">
        <f t="shared" si="3218"/>
        <v>0</v>
      </c>
      <c r="IQ323" s="455">
        <f t="shared" si="3219"/>
        <v>0</v>
      </c>
      <c r="IR323" s="456">
        <v>0.224147321887</v>
      </c>
      <c r="IS323" s="457">
        <f t="shared" si="3220"/>
        <v>0</v>
      </c>
      <c r="IT323" s="458">
        <f t="shared" si="3221"/>
        <v>0</v>
      </c>
      <c r="IU323" s="459"/>
      <c r="IV323" s="452">
        <v>7.0</v>
      </c>
      <c r="IW323" s="453" t="s">
        <v>40</v>
      </c>
      <c r="IX323" s="454" t="s">
        <v>133</v>
      </c>
      <c r="IY323" s="454" t="s">
        <v>134</v>
      </c>
      <c r="IZ323" s="455" t="str">
        <f>ADHK!IZ323</f>
        <v>-</v>
      </c>
      <c r="JA323" s="455">
        <f>'Produksi dan Harga'!CC100</f>
        <v>1858492.731</v>
      </c>
      <c r="JB323" s="455">
        <f t="shared" si="3222"/>
        <v>0</v>
      </c>
      <c r="JC323" s="456"/>
      <c r="JD323" s="455">
        <f t="shared" si="3223"/>
        <v>0</v>
      </c>
      <c r="JE323" s="456"/>
      <c r="JF323" s="455"/>
      <c r="JG323" s="455">
        <f t="shared" si="3224"/>
        <v>0</v>
      </c>
      <c r="JH323" s="455">
        <f t="shared" si="3225"/>
        <v>0</v>
      </c>
      <c r="JI323" s="456">
        <v>0.224147321887</v>
      </c>
      <c r="JJ323" s="457">
        <f t="shared" si="3226"/>
        <v>0</v>
      </c>
      <c r="JK323" s="458">
        <f t="shared" si="3227"/>
        <v>0</v>
      </c>
      <c r="JL323" s="459"/>
      <c r="JM323" s="452">
        <v>7.0</v>
      </c>
      <c r="JN323" s="453" t="s">
        <v>40</v>
      </c>
      <c r="JO323" s="454" t="s">
        <v>133</v>
      </c>
      <c r="JP323" s="454" t="s">
        <v>134</v>
      </c>
      <c r="JQ323" s="455" t="str">
        <f>ADHK!JQ323</f>
        <v/>
      </c>
      <c r="JR323" s="455"/>
      <c r="JS323" s="455">
        <f t="shared" si="3228"/>
        <v>0</v>
      </c>
      <c r="JT323" s="456"/>
      <c r="JU323" s="455">
        <f t="shared" si="3229"/>
        <v>0</v>
      </c>
      <c r="JV323" s="456"/>
      <c r="JW323" s="455"/>
      <c r="JX323" s="455">
        <f t="shared" si="3230"/>
        <v>0</v>
      </c>
      <c r="JY323" s="455">
        <f t="shared" si="3231"/>
        <v>0</v>
      </c>
      <c r="JZ323" s="456">
        <v>0.224147321887</v>
      </c>
      <c r="KA323" s="457">
        <f t="shared" si="3232"/>
        <v>0</v>
      </c>
      <c r="KB323" s="458">
        <f t="shared" si="3233"/>
        <v>0</v>
      </c>
      <c r="KC323" s="459"/>
      <c r="KD323" s="452">
        <v>7.0</v>
      </c>
      <c r="KE323" s="453" t="s">
        <v>40</v>
      </c>
      <c r="KF323" s="454" t="s">
        <v>133</v>
      </c>
      <c r="KG323" s="454" t="s">
        <v>134</v>
      </c>
      <c r="KH323" s="455" t="str">
        <f>ADHK!KH323</f>
        <v/>
      </c>
      <c r="KI323" s="455"/>
      <c r="KJ323" s="455">
        <f t="shared" si="3234"/>
        <v>0</v>
      </c>
      <c r="KK323" s="456"/>
      <c r="KL323" s="455">
        <f t="shared" si="3235"/>
        <v>0</v>
      </c>
      <c r="KM323" s="456"/>
      <c r="KN323" s="455"/>
      <c r="KO323" s="455">
        <f t="shared" si="3236"/>
        <v>0</v>
      </c>
      <c r="KP323" s="455">
        <f t="shared" si="3237"/>
        <v>0</v>
      </c>
      <c r="KQ323" s="456">
        <v>0.224147321887</v>
      </c>
      <c r="KR323" s="457">
        <f t="shared" si="3238"/>
        <v>0</v>
      </c>
      <c r="KS323" s="458">
        <f t="shared" si="3239"/>
        <v>0</v>
      </c>
      <c r="KT323" s="459"/>
      <c r="KU323" s="460"/>
    </row>
    <row r="324" ht="15.75" customHeight="1">
      <c r="A324" s="452">
        <v>8.0</v>
      </c>
      <c r="B324" s="453" t="s">
        <v>42</v>
      </c>
      <c r="C324" s="454" t="s">
        <v>136</v>
      </c>
      <c r="D324" s="454" t="s">
        <v>134</v>
      </c>
      <c r="E324" s="455">
        <f>ADHK!E324</f>
        <v>18905</v>
      </c>
      <c r="F324" s="455">
        <f>ADHK!F324</f>
        <v>306021.9482</v>
      </c>
      <c r="G324" s="455">
        <f t="shared" si="3132"/>
        <v>5785.344931</v>
      </c>
      <c r="H324" s="456"/>
      <c r="I324" s="455">
        <f t="shared" si="3133"/>
        <v>0</v>
      </c>
      <c r="J324" s="456"/>
      <c r="K324" s="455"/>
      <c r="L324" s="455">
        <f t="shared" si="3134"/>
        <v>0</v>
      </c>
      <c r="M324" s="455">
        <f t="shared" si="3135"/>
        <v>5785.344931</v>
      </c>
      <c r="N324" s="456">
        <v>0.224147321887</v>
      </c>
      <c r="O324" s="457">
        <f t="shared" si="3136"/>
        <v>1296.769573</v>
      </c>
      <c r="P324" s="458">
        <f t="shared" si="3137"/>
        <v>4488.575359</v>
      </c>
      <c r="Q324" s="459"/>
      <c r="R324" s="452">
        <v>8.0</v>
      </c>
      <c r="S324" s="453" t="s">
        <v>42</v>
      </c>
      <c r="T324" s="454" t="s">
        <v>136</v>
      </c>
      <c r="U324" s="454" t="s">
        <v>134</v>
      </c>
      <c r="V324" s="455">
        <f>ADHK!V324</f>
        <v>20024</v>
      </c>
      <c r="W324" s="455">
        <f>'Produksi dan Harga'!K101</f>
        <v>333772.0734</v>
      </c>
      <c r="X324" s="455">
        <f t="shared" si="3138"/>
        <v>6683.451999</v>
      </c>
      <c r="Y324" s="456"/>
      <c r="Z324" s="455">
        <f t="shared" si="3139"/>
        <v>0</v>
      </c>
      <c r="AA324" s="456"/>
      <c r="AB324" s="455"/>
      <c r="AC324" s="455">
        <f t="shared" si="3140"/>
        <v>0</v>
      </c>
      <c r="AD324" s="455">
        <f t="shared" si="3141"/>
        <v>6683.451999</v>
      </c>
      <c r="AE324" s="456">
        <v>0.224147321887</v>
      </c>
      <c r="AF324" s="457">
        <f t="shared" si="3142"/>
        <v>1498.077866</v>
      </c>
      <c r="AG324" s="458">
        <f t="shared" si="3143"/>
        <v>5185.374132</v>
      </c>
      <c r="AH324" s="459"/>
      <c r="AI324" s="452">
        <v>8.0</v>
      </c>
      <c r="AJ324" s="453" t="s">
        <v>42</v>
      </c>
      <c r="AK324" s="454" t="s">
        <v>136</v>
      </c>
      <c r="AL324" s="454" t="s">
        <v>134</v>
      </c>
      <c r="AM324" s="455">
        <f>ADHK!AM324</f>
        <v>26251</v>
      </c>
      <c r="AN324" s="455">
        <f>'Produksi dan Harga'!P101</f>
        <v>358628.4004</v>
      </c>
      <c r="AO324" s="455">
        <f t="shared" si="3144"/>
        <v>9414.35414</v>
      </c>
      <c r="AP324" s="456"/>
      <c r="AQ324" s="455">
        <f t="shared" si="3145"/>
        <v>0</v>
      </c>
      <c r="AR324" s="456"/>
      <c r="AS324" s="455"/>
      <c r="AT324" s="455">
        <f t="shared" si="3146"/>
        <v>0</v>
      </c>
      <c r="AU324" s="455">
        <f t="shared" si="3147"/>
        <v>9414.35414</v>
      </c>
      <c r="AV324" s="456">
        <v>0.224147321887</v>
      </c>
      <c r="AW324" s="457">
        <f t="shared" si="3148"/>
        <v>2110.202268</v>
      </c>
      <c r="AX324" s="458">
        <f t="shared" si="3149"/>
        <v>7304.151872</v>
      </c>
      <c r="AY324" s="459"/>
      <c r="AZ324" s="452">
        <v>8.0</v>
      </c>
      <c r="BA324" s="453" t="s">
        <v>42</v>
      </c>
      <c r="BB324" s="454" t="s">
        <v>136</v>
      </c>
      <c r="BC324" s="454" t="s">
        <v>134</v>
      </c>
      <c r="BD324" s="455">
        <f>ADHK!BD324</f>
        <v>24266</v>
      </c>
      <c r="BE324" s="455">
        <f>'Produksi dan Harga'!U101</f>
        <v>370108.539</v>
      </c>
      <c r="BF324" s="455">
        <f t="shared" si="3150"/>
        <v>8981.053808</v>
      </c>
      <c r="BG324" s="456"/>
      <c r="BH324" s="455">
        <f t="shared" si="3151"/>
        <v>0</v>
      </c>
      <c r="BI324" s="456"/>
      <c r="BJ324" s="455"/>
      <c r="BK324" s="455">
        <f t="shared" si="3152"/>
        <v>0</v>
      </c>
      <c r="BL324" s="455">
        <f t="shared" si="3153"/>
        <v>8981.053808</v>
      </c>
      <c r="BM324" s="456">
        <v>0.224147321887</v>
      </c>
      <c r="BN324" s="457">
        <f t="shared" si="3154"/>
        <v>2013.079159</v>
      </c>
      <c r="BO324" s="458">
        <f t="shared" si="3155"/>
        <v>6967.974649</v>
      </c>
      <c r="BP324" s="459"/>
      <c r="BQ324" s="452">
        <v>8.0</v>
      </c>
      <c r="BR324" s="453" t="s">
        <v>42</v>
      </c>
      <c r="BS324" s="454" t="s">
        <v>136</v>
      </c>
      <c r="BT324" s="454" t="s">
        <v>134</v>
      </c>
      <c r="BU324" s="455">
        <f>ADHK!BU324</f>
        <v>24446</v>
      </c>
      <c r="BV324" s="455">
        <f>'Produksi dan Harga'!Z101</f>
        <v>407825.5214</v>
      </c>
      <c r="BW324" s="455">
        <f t="shared" si="3156"/>
        <v>9969.702696</v>
      </c>
      <c r="BX324" s="456"/>
      <c r="BY324" s="455">
        <f t="shared" si="3157"/>
        <v>0</v>
      </c>
      <c r="BZ324" s="456"/>
      <c r="CA324" s="455"/>
      <c r="CB324" s="455">
        <f t="shared" si="3158"/>
        <v>0</v>
      </c>
      <c r="CC324" s="455">
        <f t="shared" si="3159"/>
        <v>9969.702696</v>
      </c>
      <c r="CD324" s="456">
        <v>0.224147321887</v>
      </c>
      <c r="CE324" s="457">
        <f t="shared" si="3160"/>
        <v>2234.682159</v>
      </c>
      <c r="CF324" s="458">
        <f t="shared" si="3161"/>
        <v>7735.020537</v>
      </c>
      <c r="CG324" s="459"/>
      <c r="CH324" s="452">
        <v>8.0</v>
      </c>
      <c r="CI324" s="453" t="s">
        <v>42</v>
      </c>
      <c r="CJ324" s="454" t="s">
        <v>136</v>
      </c>
      <c r="CK324" s="454" t="s">
        <v>134</v>
      </c>
      <c r="CL324" s="455">
        <f>ADHK!CL324</f>
        <v>7796</v>
      </c>
      <c r="CM324" s="455">
        <f>'Produksi dan Harga'!AE101</f>
        <v>451979.6124</v>
      </c>
      <c r="CN324" s="455">
        <f t="shared" si="3162"/>
        <v>3523.633059</v>
      </c>
      <c r="CO324" s="456"/>
      <c r="CP324" s="455">
        <f t="shared" si="3163"/>
        <v>0</v>
      </c>
      <c r="CQ324" s="456"/>
      <c r="CR324" s="455"/>
      <c r="CS324" s="455">
        <f t="shared" si="3164"/>
        <v>0</v>
      </c>
      <c r="CT324" s="455">
        <f t="shared" si="3165"/>
        <v>3523.633059</v>
      </c>
      <c r="CU324" s="456">
        <v>0.224147321887</v>
      </c>
      <c r="CV324" s="457">
        <f t="shared" si="3166"/>
        <v>789.8129134</v>
      </c>
      <c r="CW324" s="458">
        <f t="shared" si="3167"/>
        <v>2733.820145</v>
      </c>
      <c r="CX324" s="459"/>
      <c r="CY324" s="452">
        <v>8.0</v>
      </c>
      <c r="CZ324" s="453" t="s">
        <v>42</v>
      </c>
      <c r="DA324" s="454" t="s">
        <v>136</v>
      </c>
      <c r="DB324" s="454" t="s">
        <v>134</v>
      </c>
      <c r="DC324" s="455">
        <f>ADHK!DC324</f>
        <v>20632</v>
      </c>
      <c r="DD324" s="455">
        <f>'Produksi dan Harga'!AJ101</f>
        <v>480433.083</v>
      </c>
      <c r="DE324" s="455">
        <f t="shared" si="3168"/>
        <v>9912.295369</v>
      </c>
      <c r="DF324" s="456"/>
      <c r="DG324" s="455">
        <f t="shared" si="3169"/>
        <v>0</v>
      </c>
      <c r="DH324" s="456"/>
      <c r="DI324" s="455"/>
      <c r="DJ324" s="455">
        <f t="shared" si="3170"/>
        <v>0</v>
      </c>
      <c r="DK324" s="455">
        <f t="shared" si="3171"/>
        <v>9912.295369</v>
      </c>
      <c r="DL324" s="456">
        <v>0.224147321887</v>
      </c>
      <c r="DM324" s="457">
        <f t="shared" si="3172"/>
        <v>2221.814461</v>
      </c>
      <c r="DN324" s="458">
        <f t="shared" si="3173"/>
        <v>7690.480908</v>
      </c>
      <c r="DO324" s="459"/>
      <c r="DP324" s="452">
        <v>8.0</v>
      </c>
      <c r="DQ324" s="453" t="s">
        <v>42</v>
      </c>
      <c r="DR324" s="454" t="s">
        <v>136</v>
      </c>
      <c r="DS324" s="454" t="s">
        <v>134</v>
      </c>
      <c r="DT324" s="455">
        <f>ADHK!DT324</f>
        <v>7462</v>
      </c>
      <c r="DU324" s="455">
        <f>'Produksi dan Harga'!AO101</f>
        <v>522509.0179</v>
      </c>
      <c r="DV324" s="455">
        <f t="shared" si="3174"/>
        <v>3898.962292</v>
      </c>
      <c r="DW324" s="456"/>
      <c r="DX324" s="455">
        <f t="shared" si="3175"/>
        <v>0</v>
      </c>
      <c r="DY324" s="456"/>
      <c r="DZ324" s="455"/>
      <c r="EA324" s="455">
        <f t="shared" si="3176"/>
        <v>0</v>
      </c>
      <c r="EB324" s="455">
        <f t="shared" si="3177"/>
        <v>3898.962292</v>
      </c>
      <c r="EC324" s="456">
        <v>0.224147321887</v>
      </c>
      <c r="ED324" s="457">
        <f t="shared" si="3178"/>
        <v>873.9419558</v>
      </c>
      <c r="EE324" s="458">
        <f t="shared" si="3179"/>
        <v>3025.020336</v>
      </c>
      <c r="EF324" s="459"/>
      <c r="EG324" s="452">
        <v>8.0</v>
      </c>
      <c r="EH324" s="453" t="s">
        <v>42</v>
      </c>
      <c r="EI324" s="454" t="s">
        <v>136</v>
      </c>
      <c r="EJ324" s="454" t="s">
        <v>134</v>
      </c>
      <c r="EK324" s="455">
        <f>ADHK!EK324</f>
        <v>7534</v>
      </c>
      <c r="EL324" s="455">
        <f>'Produksi dan Harga'!AT101</f>
        <v>550878.6063</v>
      </c>
      <c r="EM324" s="455">
        <f t="shared" si="3180"/>
        <v>4150.31942</v>
      </c>
      <c r="EN324" s="456"/>
      <c r="EO324" s="455">
        <f t="shared" si="3181"/>
        <v>0</v>
      </c>
      <c r="EP324" s="456"/>
      <c r="EQ324" s="455"/>
      <c r="ER324" s="455">
        <f t="shared" si="3182"/>
        <v>0</v>
      </c>
      <c r="ES324" s="455">
        <f t="shared" si="3183"/>
        <v>4150.31942</v>
      </c>
      <c r="ET324" s="456">
        <v>0.224147321887</v>
      </c>
      <c r="EU324" s="457">
        <f t="shared" si="3184"/>
        <v>930.2829829</v>
      </c>
      <c r="EV324" s="458">
        <f t="shared" si="3185"/>
        <v>3220.036437</v>
      </c>
      <c r="EW324" s="459"/>
      <c r="EX324" s="452">
        <v>8.0</v>
      </c>
      <c r="EY324" s="453" t="s">
        <v>42</v>
      </c>
      <c r="EZ324" s="454" t="s">
        <v>136</v>
      </c>
      <c r="FA324" s="454" t="s">
        <v>134</v>
      </c>
      <c r="FB324" s="455">
        <f>ADHK!FB324</f>
        <v>15619</v>
      </c>
      <c r="FC324" s="455">
        <f>'Produksi dan Harga'!AY101</f>
        <v>580543.5636</v>
      </c>
      <c r="FD324" s="455">
        <f t="shared" si="3186"/>
        <v>9067.509919</v>
      </c>
      <c r="FE324" s="456"/>
      <c r="FF324" s="455">
        <f t="shared" si="3187"/>
        <v>0</v>
      </c>
      <c r="FG324" s="456"/>
      <c r="FH324" s="455"/>
      <c r="FI324" s="455">
        <f t="shared" si="3188"/>
        <v>0</v>
      </c>
      <c r="FJ324" s="455">
        <f t="shared" si="3189"/>
        <v>9067.509919</v>
      </c>
      <c r="FK324" s="456">
        <v>0.224147321887</v>
      </c>
      <c r="FL324" s="457">
        <f t="shared" si="3190"/>
        <v>2032.458065</v>
      </c>
      <c r="FM324" s="458">
        <f t="shared" si="3191"/>
        <v>7035.051855</v>
      </c>
      <c r="FN324" s="459"/>
      <c r="FO324" s="452">
        <v>8.0</v>
      </c>
      <c r="FP324" s="453" t="s">
        <v>42</v>
      </c>
      <c r="FQ324" s="454" t="s">
        <v>136</v>
      </c>
      <c r="FR324" s="454" t="s">
        <v>134</v>
      </c>
      <c r="FS324" s="455">
        <f>ADHK!FS324</f>
        <v>12840</v>
      </c>
      <c r="FT324" s="455">
        <f>'Produksi dan Harga'!BD101</f>
        <v>569483.163</v>
      </c>
      <c r="FU324" s="455">
        <f t="shared" si="3192"/>
        <v>7312.163814</v>
      </c>
      <c r="FV324" s="456"/>
      <c r="FW324" s="455">
        <f t="shared" si="3193"/>
        <v>0</v>
      </c>
      <c r="FX324" s="456"/>
      <c r="FY324" s="455"/>
      <c r="FZ324" s="455">
        <f t="shared" si="3194"/>
        <v>0</v>
      </c>
      <c r="GA324" s="455">
        <f t="shared" si="3195"/>
        <v>7312.163814</v>
      </c>
      <c r="GB324" s="456">
        <v>0.224147321887</v>
      </c>
      <c r="GC324" s="457">
        <f t="shared" si="3196"/>
        <v>1639.001936</v>
      </c>
      <c r="GD324" s="458">
        <f t="shared" si="3197"/>
        <v>5673.161878</v>
      </c>
      <c r="GE324" s="459"/>
      <c r="GF324" s="452">
        <v>8.0</v>
      </c>
      <c r="GG324" s="453" t="s">
        <v>42</v>
      </c>
      <c r="GH324" s="454" t="s">
        <v>136</v>
      </c>
      <c r="GI324" s="454" t="s">
        <v>134</v>
      </c>
      <c r="GJ324" s="455">
        <f>ADHK!GJ324</f>
        <v>8688.2</v>
      </c>
      <c r="GK324" s="455">
        <f>'Produksi dan Harga'!BI101</f>
        <v>602486.8162</v>
      </c>
      <c r="GL324" s="455">
        <f t="shared" si="3198"/>
        <v>5234.525957</v>
      </c>
      <c r="GM324" s="456"/>
      <c r="GN324" s="455">
        <f t="shared" si="3199"/>
        <v>0</v>
      </c>
      <c r="GO324" s="456"/>
      <c r="GP324" s="455"/>
      <c r="GQ324" s="455">
        <f t="shared" si="3200"/>
        <v>0</v>
      </c>
      <c r="GR324" s="455">
        <f t="shared" si="3201"/>
        <v>5234.525957</v>
      </c>
      <c r="GS324" s="456">
        <v>0.224147321887</v>
      </c>
      <c r="GT324" s="457">
        <f t="shared" si="3202"/>
        <v>1173.304975</v>
      </c>
      <c r="GU324" s="458">
        <f t="shared" si="3203"/>
        <v>4061.220982</v>
      </c>
      <c r="GV324" s="459"/>
      <c r="GW324" s="452">
        <v>8.0</v>
      </c>
      <c r="GX324" s="453" t="s">
        <v>42</v>
      </c>
      <c r="GY324" s="454" t="s">
        <v>136</v>
      </c>
      <c r="GZ324" s="454" t="s">
        <v>134</v>
      </c>
      <c r="HA324" s="455">
        <f>ADHK!HA324</f>
        <v>10032.29</v>
      </c>
      <c r="HB324" s="455">
        <f>'Produksi dan Harga'!BN101</f>
        <v>666971.751</v>
      </c>
      <c r="HC324" s="455">
        <f t="shared" si="3204"/>
        <v>6691.254028</v>
      </c>
      <c r="HD324" s="456"/>
      <c r="HE324" s="455">
        <f t="shared" si="3205"/>
        <v>0</v>
      </c>
      <c r="HF324" s="456"/>
      <c r="HG324" s="455"/>
      <c r="HH324" s="455">
        <f t="shared" si="3206"/>
        <v>0</v>
      </c>
      <c r="HI324" s="455">
        <f t="shared" si="3207"/>
        <v>6691.254028</v>
      </c>
      <c r="HJ324" s="456">
        <v>0.224147321887</v>
      </c>
      <c r="HK324" s="457">
        <f t="shared" si="3208"/>
        <v>1499.82667</v>
      </c>
      <c r="HL324" s="458">
        <f t="shared" si="3209"/>
        <v>5191.427358</v>
      </c>
      <c r="HM324" s="459"/>
      <c r="HN324" s="452">
        <v>8.0</v>
      </c>
      <c r="HO324" s="453" t="s">
        <v>42</v>
      </c>
      <c r="HP324" s="454" t="s">
        <v>136</v>
      </c>
      <c r="HQ324" s="454" t="s">
        <v>134</v>
      </c>
      <c r="HR324" s="455">
        <f>ADHK!HR324</f>
        <v>9685.49</v>
      </c>
      <c r="HS324" s="455">
        <f>'Produksi dan Harga'!BS101</f>
        <v>676951.1517</v>
      </c>
      <c r="HT324" s="455">
        <f t="shared" si="3210"/>
        <v>6556.60361</v>
      </c>
      <c r="HU324" s="456"/>
      <c r="HV324" s="455">
        <f t="shared" si="3211"/>
        <v>0</v>
      </c>
      <c r="HW324" s="456"/>
      <c r="HX324" s="455"/>
      <c r="HY324" s="455">
        <f t="shared" si="3212"/>
        <v>0</v>
      </c>
      <c r="HZ324" s="455">
        <f t="shared" si="3213"/>
        <v>6556.60361</v>
      </c>
      <c r="IA324" s="456">
        <v>0.224147321887</v>
      </c>
      <c r="IB324" s="457">
        <f t="shared" si="3214"/>
        <v>1469.64514</v>
      </c>
      <c r="IC324" s="458">
        <f t="shared" si="3215"/>
        <v>5086.95847</v>
      </c>
      <c r="ID324" s="459"/>
      <c r="IE324" s="452">
        <v>8.0</v>
      </c>
      <c r="IF324" s="453" t="s">
        <v>42</v>
      </c>
      <c r="IG324" s="454" t="s">
        <v>136</v>
      </c>
      <c r="IH324" s="454" t="s">
        <v>134</v>
      </c>
      <c r="II324" s="455">
        <f>ADHK!II324</f>
        <v>8371.98</v>
      </c>
      <c r="IJ324" s="455">
        <f>'Produksi dan Harga'!BX101</f>
        <v>690530.0873</v>
      </c>
      <c r="IK324" s="455">
        <f t="shared" si="3216"/>
        <v>5781.10408</v>
      </c>
      <c r="IL324" s="456"/>
      <c r="IM324" s="455">
        <f t="shared" si="3217"/>
        <v>0</v>
      </c>
      <c r="IN324" s="456"/>
      <c r="IO324" s="455"/>
      <c r="IP324" s="455">
        <f t="shared" si="3218"/>
        <v>0</v>
      </c>
      <c r="IQ324" s="455">
        <f t="shared" si="3219"/>
        <v>5781.10408</v>
      </c>
      <c r="IR324" s="456">
        <v>0.224147321887</v>
      </c>
      <c r="IS324" s="457">
        <f t="shared" si="3220"/>
        <v>1295.818997</v>
      </c>
      <c r="IT324" s="458">
        <f t="shared" si="3221"/>
        <v>4485.285083</v>
      </c>
      <c r="IU324" s="459"/>
      <c r="IV324" s="452">
        <v>8.0</v>
      </c>
      <c r="IW324" s="453" t="s">
        <v>42</v>
      </c>
      <c r="IX324" s="454" t="s">
        <v>136</v>
      </c>
      <c r="IY324" s="454" t="s">
        <v>134</v>
      </c>
      <c r="IZ324" s="455">
        <f>ADHK!IZ324</f>
        <v>12440.5</v>
      </c>
      <c r="JA324" s="455">
        <f>'Produksi dan Harga'!CC101</f>
        <v>691101.526</v>
      </c>
      <c r="JB324" s="455">
        <f t="shared" si="3222"/>
        <v>8597.648535</v>
      </c>
      <c r="JC324" s="456"/>
      <c r="JD324" s="455">
        <f t="shared" si="3223"/>
        <v>0</v>
      </c>
      <c r="JE324" s="456"/>
      <c r="JF324" s="455"/>
      <c r="JG324" s="455">
        <f t="shared" si="3224"/>
        <v>0</v>
      </c>
      <c r="JH324" s="455">
        <f t="shared" si="3225"/>
        <v>8597.648535</v>
      </c>
      <c r="JI324" s="456">
        <v>0.224147321887</v>
      </c>
      <c r="JJ324" s="457">
        <f t="shared" si="3226"/>
        <v>1927.139894</v>
      </c>
      <c r="JK324" s="458">
        <f t="shared" si="3227"/>
        <v>6670.508641</v>
      </c>
      <c r="JL324" s="459"/>
      <c r="JM324" s="452">
        <v>8.0</v>
      </c>
      <c r="JN324" s="453" t="s">
        <v>42</v>
      </c>
      <c r="JO324" s="454" t="s">
        <v>136</v>
      </c>
      <c r="JP324" s="454" t="s">
        <v>134</v>
      </c>
      <c r="JQ324" s="455" t="str">
        <f>ADHK!JQ324</f>
        <v/>
      </c>
      <c r="JR324" s="455"/>
      <c r="JS324" s="455">
        <f t="shared" si="3228"/>
        <v>0</v>
      </c>
      <c r="JT324" s="456"/>
      <c r="JU324" s="455">
        <f t="shared" si="3229"/>
        <v>0</v>
      </c>
      <c r="JV324" s="456"/>
      <c r="JW324" s="455"/>
      <c r="JX324" s="455">
        <f t="shared" si="3230"/>
        <v>0</v>
      </c>
      <c r="JY324" s="455">
        <f t="shared" si="3231"/>
        <v>0</v>
      </c>
      <c r="JZ324" s="456">
        <v>0.224147321887</v>
      </c>
      <c r="KA324" s="457">
        <f t="shared" si="3232"/>
        <v>0</v>
      </c>
      <c r="KB324" s="458">
        <f t="shared" si="3233"/>
        <v>0</v>
      </c>
      <c r="KC324" s="459"/>
      <c r="KD324" s="452">
        <v>8.0</v>
      </c>
      <c r="KE324" s="453" t="s">
        <v>42</v>
      </c>
      <c r="KF324" s="454" t="s">
        <v>136</v>
      </c>
      <c r="KG324" s="454" t="s">
        <v>134</v>
      </c>
      <c r="KH324" s="455" t="str">
        <f>ADHK!KH324</f>
        <v/>
      </c>
      <c r="KI324" s="455"/>
      <c r="KJ324" s="455">
        <f t="shared" si="3234"/>
        <v>0</v>
      </c>
      <c r="KK324" s="456"/>
      <c r="KL324" s="455">
        <f t="shared" si="3235"/>
        <v>0</v>
      </c>
      <c r="KM324" s="456"/>
      <c r="KN324" s="455"/>
      <c r="KO324" s="455">
        <f t="shared" si="3236"/>
        <v>0</v>
      </c>
      <c r="KP324" s="455">
        <f t="shared" si="3237"/>
        <v>0</v>
      </c>
      <c r="KQ324" s="456">
        <v>0.224147321887</v>
      </c>
      <c r="KR324" s="457">
        <f t="shared" si="3238"/>
        <v>0</v>
      </c>
      <c r="KS324" s="458">
        <f t="shared" si="3239"/>
        <v>0</v>
      </c>
      <c r="KT324" s="459"/>
      <c r="KU324" s="460"/>
    </row>
    <row r="325" ht="15.75" customHeight="1">
      <c r="A325" s="452">
        <v>9.0</v>
      </c>
      <c r="B325" s="453" t="s">
        <v>43</v>
      </c>
      <c r="C325" s="454" t="s">
        <v>136</v>
      </c>
      <c r="D325" s="454" t="s">
        <v>134</v>
      </c>
      <c r="E325" s="455">
        <f>ADHK!E325</f>
        <v>16061</v>
      </c>
      <c r="F325" s="455">
        <f>ADHK!F325</f>
        <v>518346.4752</v>
      </c>
      <c r="G325" s="455">
        <f t="shared" si="3132"/>
        <v>8325.162738</v>
      </c>
      <c r="H325" s="456"/>
      <c r="I325" s="455">
        <f t="shared" si="3133"/>
        <v>0</v>
      </c>
      <c r="J325" s="456"/>
      <c r="K325" s="455"/>
      <c r="L325" s="455">
        <f t="shared" si="3134"/>
        <v>0</v>
      </c>
      <c r="M325" s="455">
        <f t="shared" si="3135"/>
        <v>8325.162738</v>
      </c>
      <c r="N325" s="456">
        <v>0.224147321887</v>
      </c>
      <c r="O325" s="457">
        <f t="shared" si="3136"/>
        <v>1866.062932</v>
      </c>
      <c r="P325" s="458">
        <f t="shared" si="3137"/>
        <v>6459.099806</v>
      </c>
      <c r="Q325" s="459"/>
      <c r="R325" s="452">
        <v>9.0</v>
      </c>
      <c r="S325" s="453" t="s">
        <v>43</v>
      </c>
      <c r="T325" s="454" t="s">
        <v>136</v>
      </c>
      <c r="U325" s="454" t="s">
        <v>134</v>
      </c>
      <c r="V325" s="455">
        <f>ADHK!V325</f>
        <v>16756</v>
      </c>
      <c r="W325" s="455">
        <f>'Produksi dan Harga'!K102</f>
        <v>538104.2141</v>
      </c>
      <c r="X325" s="455">
        <f t="shared" si="3138"/>
        <v>9016.474212</v>
      </c>
      <c r="Y325" s="456"/>
      <c r="Z325" s="455">
        <f t="shared" si="3139"/>
        <v>0</v>
      </c>
      <c r="AA325" s="456"/>
      <c r="AB325" s="455"/>
      <c r="AC325" s="455">
        <f t="shared" si="3140"/>
        <v>0</v>
      </c>
      <c r="AD325" s="455">
        <f t="shared" si="3141"/>
        <v>9016.474212</v>
      </c>
      <c r="AE325" s="456">
        <v>0.224147321887</v>
      </c>
      <c r="AF325" s="457">
        <f t="shared" si="3142"/>
        <v>2021.018548</v>
      </c>
      <c r="AG325" s="458">
        <f t="shared" si="3143"/>
        <v>6995.455665</v>
      </c>
      <c r="AH325" s="459"/>
      <c r="AI325" s="452">
        <v>9.0</v>
      </c>
      <c r="AJ325" s="453" t="s">
        <v>43</v>
      </c>
      <c r="AK325" s="454" t="s">
        <v>136</v>
      </c>
      <c r="AL325" s="454" t="s">
        <v>134</v>
      </c>
      <c r="AM325" s="455">
        <f>ADHK!AM325</f>
        <v>22804</v>
      </c>
      <c r="AN325" s="455">
        <f>'Produksi dan Harga'!P102</f>
        <v>562108.6239</v>
      </c>
      <c r="AO325" s="455">
        <f t="shared" si="3144"/>
        <v>12818.32506</v>
      </c>
      <c r="AP325" s="456"/>
      <c r="AQ325" s="455">
        <f t="shared" si="3145"/>
        <v>0</v>
      </c>
      <c r="AR325" s="456"/>
      <c r="AS325" s="455"/>
      <c r="AT325" s="455">
        <f t="shared" si="3146"/>
        <v>0</v>
      </c>
      <c r="AU325" s="455">
        <f t="shared" si="3147"/>
        <v>12818.32506</v>
      </c>
      <c r="AV325" s="456">
        <v>0.224147321887</v>
      </c>
      <c r="AW325" s="457">
        <f t="shared" si="3148"/>
        <v>2873.193233</v>
      </c>
      <c r="AX325" s="458">
        <f t="shared" si="3149"/>
        <v>9945.131826</v>
      </c>
      <c r="AY325" s="459"/>
      <c r="AZ325" s="452">
        <v>9.0</v>
      </c>
      <c r="BA325" s="453" t="s">
        <v>43</v>
      </c>
      <c r="BB325" s="454" t="s">
        <v>136</v>
      </c>
      <c r="BC325" s="454" t="s">
        <v>134</v>
      </c>
      <c r="BD325" s="455">
        <f>ADHK!BD325</f>
        <v>17466</v>
      </c>
      <c r="BE325" s="455">
        <f>'Produksi dan Harga'!U102</f>
        <v>590105.5935</v>
      </c>
      <c r="BF325" s="455">
        <f t="shared" si="3150"/>
        <v>10306.7843</v>
      </c>
      <c r="BG325" s="456"/>
      <c r="BH325" s="455">
        <f t="shared" si="3151"/>
        <v>0</v>
      </c>
      <c r="BI325" s="456"/>
      <c r="BJ325" s="455"/>
      <c r="BK325" s="455">
        <f t="shared" si="3152"/>
        <v>0</v>
      </c>
      <c r="BL325" s="455">
        <f t="shared" si="3153"/>
        <v>10306.7843</v>
      </c>
      <c r="BM325" s="456">
        <v>0.224147321887</v>
      </c>
      <c r="BN325" s="457">
        <f t="shared" si="3154"/>
        <v>2310.238097</v>
      </c>
      <c r="BO325" s="458">
        <f t="shared" si="3155"/>
        <v>7996.546199</v>
      </c>
      <c r="BP325" s="459"/>
      <c r="BQ325" s="452">
        <v>9.0</v>
      </c>
      <c r="BR325" s="453" t="s">
        <v>43</v>
      </c>
      <c r="BS325" s="454" t="s">
        <v>136</v>
      </c>
      <c r="BT325" s="454" t="s">
        <v>134</v>
      </c>
      <c r="BU325" s="455">
        <f>ADHK!BU325</f>
        <v>20021</v>
      </c>
      <c r="BV325" s="455">
        <f>'Produksi dan Harga'!Z102</f>
        <v>678540.2895</v>
      </c>
      <c r="BW325" s="455">
        <f t="shared" si="3156"/>
        <v>13585.05514</v>
      </c>
      <c r="BX325" s="456"/>
      <c r="BY325" s="455">
        <f t="shared" si="3157"/>
        <v>0</v>
      </c>
      <c r="BZ325" s="456"/>
      <c r="CA325" s="455"/>
      <c r="CB325" s="455">
        <f t="shared" si="3158"/>
        <v>0</v>
      </c>
      <c r="CC325" s="455">
        <f t="shared" si="3159"/>
        <v>13585.05514</v>
      </c>
      <c r="CD325" s="456">
        <v>0.224147321887</v>
      </c>
      <c r="CE325" s="457">
        <f t="shared" si="3160"/>
        <v>3045.053726</v>
      </c>
      <c r="CF325" s="458">
        <f t="shared" si="3161"/>
        <v>10540.00141</v>
      </c>
      <c r="CG325" s="459"/>
      <c r="CH325" s="452">
        <v>9.0</v>
      </c>
      <c r="CI325" s="453" t="s">
        <v>43</v>
      </c>
      <c r="CJ325" s="454" t="s">
        <v>136</v>
      </c>
      <c r="CK325" s="454" t="s">
        <v>134</v>
      </c>
      <c r="CL325" s="455">
        <f>ADHK!CL325</f>
        <v>4085.27</v>
      </c>
      <c r="CM325" s="455">
        <f>'Produksi dan Harga'!AE102</f>
        <v>655629.8577</v>
      </c>
      <c r="CN325" s="455">
        <f t="shared" si="3162"/>
        <v>2678.424989</v>
      </c>
      <c r="CO325" s="456"/>
      <c r="CP325" s="455">
        <f t="shared" si="3163"/>
        <v>0</v>
      </c>
      <c r="CQ325" s="456"/>
      <c r="CR325" s="455"/>
      <c r="CS325" s="455">
        <f t="shared" si="3164"/>
        <v>0</v>
      </c>
      <c r="CT325" s="455">
        <f t="shared" si="3165"/>
        <v>2678.424989</v>
      </c>
      <c r="CU325" s="456">
        <v>0.224147321887</v>
      </c>
      <c r="CV325" s="457">
        <f t="shared" si="3166"/>
        <v>600.3617881</v>
      </c>
      <c r="CW325" s="458">
        <f t="shared" si="3167"/>
        <v>2078.063201</v>
      </c>
      <c r="CX325" s="459"/>
      <c r="CY325" s="452">
        <v>9.0</v>
      </c>
      <c r="CZ325" s="453" t="s">
        <v>43</v>
      </c>
      <c r="DA325" s="454" t="s">
        <v>136</v>
      </c>
      <c r="DB325" s="454" t="s">
        <v>134</v>
      </c>
      <c r="DC325" s="455">
        <f>ADHK!DC325</f>
        <v>21217</v>
      </c>
      <c r="DD325" s="455">
        <f>'Produksi dan Harga'!AJ102</f>
        <v>772833.0482</v>
      </c>
      <c r="DE325" s="455">
        <f t="shared" si="3168"/>
        <v>16397.19878</v>
      </c>
      <c r="DF325" s="456"/>
      <c r="DG325" s="455">
        <f t="shared" si="3169"/>
        <v>0</v>
      </c>
      <c r="DH325" s="456"/>
      <c r="DI325" s="455"/>
      <c r="DJ325" s="455">
        <f t="shared" si="3170"/>
        <v>0</v>
      </c>
      <c r="DK325" s="455">
        <f t="shared" si="3171"/>
        <v>16397.19878</v>
      </c>
      <c r="DL325" s="456">
        <v>0.224147321887</v>
      </c>
      <c r="DM325" s="457">
        <f t="shared" si="3172"/>
        <v>3675.388194</v>
      </c>
      <c r="DN325" s="458">
        <f t="shared" si="3173"/>
        <v>12721.81059</v>
      </c>
      <c r="DO325" s="459"/>
      <c r="DP325" s="452">
        <v>9.0</v>
      </c>
      <c r="DQ325" s="453" t="s">
        <v>43</v>
      </c>
      <c r="DR325" s="454" t="s">
        <v>136</v>
      </c>
      <c r="DS325" s="454" t="s">
        <v>134</v>
      </c>
      <c r="DT325" s="455">
        <f>ADHK!DT325</f>
        <v>7123</v>
      </c>
      <c r="DU325" s="455">
        <f>'Produksi dan Harga'!AO102</f>
        <v>783863.6901</v>
      </c>
      <c r="DV325" s="455">
        <f t="shared" si="3174"/>
        <v>5583.461065</v>
      </c>
      <c r="DW325" s="456"/>
      <c r="DX325" s="455">
        <f t="shared" si="3175"/>
        <v>0</v>
      </c>
      <c r="DY325" s="456"/>
      <c r="DZ325" s="455"/>
      <c r="EA325" s="455">
        <f t="shared" si="3176"/>
        <v>0</v>
      </c>
      <c r="EB325" s="455">
        <f t="shared" si="3177"/>
        <v>5583.461065</v>
      </c>
      <c r="EC325" s="456">
        <v>0.224147321887</v>
      </c>
      <c r="ED325" s="457">
        <f t="shared" si="3178"/>
        <v>1251.517845</v>
      </c>
      <c r="EE325" s="458">
        <f t="shared" si="3179"/>
        <v>4331.94322</v>
      </c>
      <c r="EF325" s="459"/>
      <c r="EG325" s="452">
        <v>9.0</v>
      </c>
      <c r="EH325" s="453" t="s">
        <v>43</v>
      </c>
      <c r="EI325" s="454" t="s">
        <v>136</v>
      </c>
      <c r="EJ325" s="454" t="s">
        <v>134</v>
      </c>
      <c r="EK325" s="455">
        <f>ADHK!EK325</f>
        <v>7216</v>
      </c>
      <c r="EL325" s="455">
        <f>'Produksi dan Harga'!AT102</f>
        <v>794223.2676</v>
      </c>
      <c r="EM325" s="455">
        <f t="shared" si="3180"/>
        <v>5731.115099</v>
      </c>
      <c r="EN325" s="456"/>
      <c r="EO325" s="455">
        <f t="shared" si="3181"/>
        <v>0</v>
      </c>
      <c r="EP325" s="456"/>
      <c r="EQ325" s="455"/>
      <c r="ER325" s="455">
        <f t="shared" si="3182"/>
        <v>0</v>
      </c>
      <c r="ES325" s="455">
        <f t="shared" si="3183"/>
        <v>5731.115099</v>
      </c>
      <c r="ET325" s="456">
        <v>0.224147321887</v>
      </c>
      <c r="EU325" s="457">
        <f t="shared" si="3184"/>
        <v>1284.614101</v>
      </c>
      <c r="EV325" s="458">
        <f t="shared" si="3185"/>
        <v>4446.500998</v>
      </c>
      <c r="EW325" s="459"/>
      <c r="EX325" s="452">
        <v>9.0</v>
      </c>
      <c r="EY325" s="453" t="s">
        <v>43</v>
      </c>
      <c r="EZ325" s="454" t="s">
        <v>136</v>
      </c>
      <c r="FA325" s="454" t="s">
        <v>134</v>
      </c>
      <c r="FB325" s="455">
        <f>ADHK!FB325</f>
        <v>23053</v>
      </c>
      <c r="FC325" s="455">
        <f>'Produksi dan Harga'!AY102</f>
        <v>739241.2513</v>
      </c>
      <c r="FD325" s="455">
        <f t="shared" si="3186"/>
        <v>17041.72857</v>
      </c>
      <c r="FE325" s="456"/>
      <c r="FF325" s="455">
        <f t="shared" si="3187"/>
        <v>0</v>
      </c>
      <c r="FG325" s="456"/>
      <c r="FH325" s="455"/>
      <c r="FI325" s="455">
        <f t="shared" si="3188"/>
        <v>0</v>
      </c>
      <c r="FJ325" s="455">
        <f t="shared" si="3189"/>
        <v>17041.72857</v>
      </c>
      <c r="FK325" s="456">
        <v>0.224147321887</v>
      </c>
      <c r="FL325" s="457">
        <f t="shared" si="3190"/>
        <v>3819.857819</v>
      </c>
      <c r="FM325" s="458">
        <f t="shared" si="3191"/>
        <v>13221.87075</v>
      </c>
      <c r="FN325" s="459"/>
      <c r="FO325" s="452">
        <v>9.0</v>
      </c>
      <c r="FP325" s="453" t="s">
        <v>43</v>
      </c>
      <c r="FQ325" s="454" t="s">
        <v>136</v>
      </c>
      <c r="FR325" s="454" t="s">
        <v>134</v>
      </c>
      <c r="FS325" s="455">
        <f>ADHK!FS325</f>
        <v>15067.5</v>
      </c>
      <c r="FT325" s="455">
        <f>'Produksi dan Harga'!BD102</f>
        <v>836656.1035</v>
      </c>
      <c r="FU325" s="455">
        <f t="shared" si="3192"/>
        <v>12606.31584</v>
      </c>
      <c r="FV325" s="456"/>
      <c r="FW325" s="455">
        <f t="shared" si="3193"/>
        <v>0</v>
      </c>
      <c r="FX325" s="456"/>
      <c r="FY325" s="455"/>
      <c r="FZ325" s="455">
        <f t="shared" si="3194"/>
        <v>0</v>
      </c>
      <c r="GA325" s="455">
        <f t="shared" si="3195"/>
        <v>12606.31584</v>
      </c>
      <c r="GB325" s="456">
        <v>0.224147321887</v>
      </c>
      <c r="GC325" s="457">
        <f t="shared" si="3196"/>
        <v>2825.671934</v>
      </c>
      <c r="GD325" s="458">
        <f t="shared" si="3197"/>
        <v>9780.643905</v>
      </c>
      <c r="GE325" s="459"/>
      <c r="GF325" s="452">
        <v>9.0</v>
      </c>
      <c r="GG325" s="453" t="s">
        <v>43</v>
      </c>
      <c r="GH325" s="454" t="s">
        <v>136</v>
      </c>
      <c r="GI325" s="454" t="s">
        <v>134</v>
      </c>
      <c r="GJ325" s="455">
        <f>ADHK!GJ325</f>
        <v>10364.8</v>
      </c>
      <c r="GK325" s="455">
        <f>'Produksi dan Harga'!BI102</f>
        <v>926918.2035</v>
      </c>
      <c r="GL325" s="455">
        <f t="shared" si="3198"/>
        <v>9607.321796</v>
      </c>
      <c r="GM325" s="456"/>
      <c r="GN325" s="455">
        <f t="shared" si="3199"/>
        <v>0</v>
      </c>
      <c r="GO325" s="456"/>
      <c r="GP325" s="455"/>
      <c r="GQ325" s="455">
        <f t="shared" si="3200"/>
        <v>0</v>
      </c>
      <c r="GR325" s="455">
        <f t="shared" si="3201"/>
        <v>9607.321796</v>
      </c>
      <c r="GS325" s="456">
        <v>0.224147321887</v>
      </c>
      <c r="GT325" s="457">
        <f t="shared" si="3202"/>
        <v>2153.455451</v>
      </c>
      <c r="GU325" s="458">
        <f t="shared" si="3203"/>
        <v>7453.866345</v>
      </c>
      <c r="GV325" s="459"/>
      <c r="GW325" s="452">
        <v>9.0</v>
      </c>
      <c r="GX325" s="453" t="s">
        <v>43</v>
      </c>
      <c r="GY325" s="454" t="s">
        <v>136</v>
      </c>
      <c r="GZ325" s="454" t="s">
        <v>134</v>
      </c>
      <c r="HA325" s="455">
        <f>ADHK!HA325</f>
        <v>10510.3</v>
      </c>
      <c r="HB325" s="455">
        <f>'Produksi dan Harga'!BN102</f>
        <v>957604.7135</v>
      </c>
      <c r="HC325" s="455">
        <f t="shared" si="3204"/>
        <v>10064.71282</v>
      </c>
      <c r="HD325" s="456"/>
      <c r="HE325" s="455">
        <f t="shared" si="3205"/>
        <v>0</v>
      </c>
      <c r="HF325" s="456"/>
      <c r="HG325" s="455"/>
      <c r="HH325" s="455">
        <f t="shared" si="3206"/>
        <v>0</v>
      </c>
      <c r="HI325" s="455">
        <f t="shared" si="3207"/>
        <v>10064.71282</v>
      </c>
      <c r="HJ325" s="456">
        <v>0.224147321887</v>
      </c>
      <c r="HK325" s="457">
        <f t="shared" si="3208"/>
        <v>2255.978424</v>
      </c>
      <c r="HL325" s="458">
        <f t="shared" si="3209"/>
        <v>7808.734396</v>
      </c>
      <c r="HM325" s="459"/>
      <c r="HN325" s="452">
        <v>9.0</v>
      </c>
      <c r="HO325" s="453" t="s">
        <v>43</v>
      </c>
      <c r="HP325" s="454" t="s">
        <v>136</v>
      </c>
      <c r="HQ325" s="454" t="s">
        <v>134</v>
      </c>
      <c r="HR325" s="455">
        <f>ADHK!HR325</f>
        <v>10509.59</v>
      </c>
      <c r="HS325" s="455">
        <f>'Produksi dan Harga'!BS102</f>
        <v>877508.7479</v>
      </c>
      <c r="HT325" s="455">
        <f t="shared" si="3210"/>
        <v>9222.257161</v>
      </c>
      <c r="HU325" s="456"/>
      <c r="HV325" s="455">
        <f t="shared" si="3211"/>
        <v>0</v>
      </c>
      <c r="HW325" s="456"/>
      <c r="HX325" s="455"/>
      <c r="HY325" s="455">
        <f t="shared" si="3212"/>
        <v>0</v>
      </c>
      <c r="HZ325" s="455">
        <f t="shared" si="3213"/>
        <v>9222.257161</v>
      </c>
      <c r="IA325" s="456">
        <v>0.224147321887</v>
      </c>
      <c r="IB325" s="457">
        <f t="shared" si="3214"/>
        <v>2067.144244</v>
      </c>
      <c r="IC325" s="458">
        <f t="shared" si="3215"/>
        <v>7155.112917</v>
      </c>
      <c r="ID325" s="459"/>
      <c r="IE325" s="452">
        <v>9.0</v>
      </c>
      <c r="IF325" s="453" t="s">
        <v>43</v>
      </c>
      <c r="IG325" s="454" t="s">
        <v>136</v>
      </c>
      <c r="IH325" s="454" t="s">
        <v>134</v>
      </c>
      <c r="II325" s="455">
        <f>ADHK!II325</f>
        <v>10942.76</v>
      </c>
      <c r="IJ325" s="455">
        <f>'Produksi dan Harga'!BX102</f>
        <v>1039574.934</v>
      </c>
      <c r="IK325" s="455">
        <f t="shared" si="3216"/>
        <v>11375.819</v>
      </c>
      <c r="IL325" s="456"/>
      <c r="IM325" s="455">
        <f t="shared" si="3217"/>
        <v>0</v>
      </c>
      <c r="IN325" s="456"/>
      <c r="IO325" s="455"/>
      <c r="IP325" s="455">
        <f t="shared" si="3218"/>
        <v>0</v>
      </c>
      <c r="IQ325" s="455">
        <f t="shared" si="3219"/>
        <v>11375.819</v>
      </c>
      <c r="IR325" s="456">
        <v>0.224147321887</v>
      </c>
      <c r="IS325" s="457">
        <f t="shared" si="3220"/>
        <v>2549.859363</v>
      </c>
      <c r="IT325" s="458">
        <f t="shared" si="3221"/>
        <v>8825.959638</v>
      </c>
      <c r="IU325" s="459"/>
      <c r="IV325" s="452">
        <v>9.0</v>
      </c>
      <c r="IW325" s="453" t="s">
        <v>43</v>
      </c>
      <c r="IX325" s="454" t="s">
        <v>136</v>
      </c>
      <c r="IY325" s="454" t="s">
        <v>134</v>
      </c>
      <c r="IZ325" s="455">
        <f>ADHK!IZ325</f>
        <v>11876.51</v>
      </c>
      <c r="JA325" s="455">
        <f>'Produksi dan Harga'!CC102</f>
        <v>1031134.025</v>
      </c>
      <c r="JB325" s="455">
        <f t="shared" si="3222"/>
        <v>12246.27355</v>
      </c>
      <c r="JC325" s="456"/>
      <c r="JD325" s="455">
        <f t="shared" si="3223"/>
        <v>0</v>
      </c>
      <c r="JE325" s="456"/>
      <c r="JF325" s="455"/>
      <c r="JG325" s="455">
        <f t="shared" si="3224"/>
        <v>0</v>
      </c>
      <c r="JH325" s="455">
        <f t="shared" si="3225"/>
        <v>12246.27355</v>
      </c>
      <c r="JI325" s="456">
        <v>0.224147321887</v>
      </c>
      <c r="JJ325" s="457">
        <f t="shared" si="3226"/>
        <v>2744.96942</v>
      </c>
      <c r="JK325" s="458">
        <f t="shared" si="3227"/>
        <v>9501.304134</v>
      </c>
      <c r="JL325" s="459"/>
      <c r="JM325" s="452">
        <v>9.0</v>
      </c>
      <c r="JN325" s="453" t="s">
        <v>43</v>
      </c>
      <c r="JO325" s="454" t="s">
        <v>136</v>
      </c>
      <c r="JP325" s="454" t="s">
        <v>134</v>
      </c>
      <c r="JQ325" s="455" t="str">
        <f>ADHK!JQ325</f>
        <v/>
      </c>
      <c r="JR325" s="455"/>
      <c r="JS325" s="455">
        <f t="shared" si="3228"/>
        <v>0</v>
      </c>
      <c r="JT325" s="456"/>
      <c r="JU325" s="455">
        <f t="shared" si="3229"/>
        <v>0</v>
      </c>
      <c r="JV325" s="456"/>
      <c r="JW325" s="455"/>
      <c r="JX325" s="455">
        <f t="shared" si="3230"/>
        <v>0</v>
      </c>
      <c r="JY325" s="455">
        <f t="shared" si="3231"/>
        <v>0</v>
      </c>
      <c r="JZ325" s="456">
        <v>0.224147321887</v>
      </c>
      <c r="KA325" s="457">
        <f t="shared" si="3232"/>
        <v>0</v>
      </c>
      <c r="KB325" s="458">
        <f t="shared" si="3233"/>
        <v>0</v>
      </c>
      <c r="KC325" s="459"/>
      <c r="KD325" s="452">
        <v>9.0</v>
      </c>
      <c r="KE325" s="453" t="s">
        <v>43</v>
      </c>
      <c r="KF325" s="454" t="s">
        <v>136</v>
      </c>
      <c r="KG325" s="454" t="s">
        <v>134</v>
      </c>
      <c r="KH325" s="455" t="str">
        <f>ADHK!KH325</f>
        <v/>
      </c>
      <c r="KI325" s="455"/>
      <c r="KJ325" s="455">
        <f t="shared" si="3234"/>
        <v>0</v>
      </c>
      <c r="KK325" s="456"/>
      <c r="KL325" s="455">
        <f t="shared" si="3235"/>
        <v>0</v>
      </c>
      <c r="KM325" s="456"/>
      <c r="KN325" s="455"/>
      <c r="KO325" s="455">
        <f t="shared" si="3236"/>
        <v>0</v>
      </c>
      <c r="KP325" s="455">
        <f t="shared" si="3237"/>
        <v>0</v>
      </c>
      <c r="KQ325" s="456">
        <v>0.224147321887</v>
      </c>
      <c r="KR325" s="457">
        <f t="shared" si="3238"/>
        <v>0</v>
      </c>
      <c r="KS325" s="458">
        <f t="shared" si="3239"/>
        <v>0</v>
      </c>
      <c r="KT325" s="459"/>
      <c r="KU325" s="460"/>
    </row>
    <row r="326" ht="15.75" customHeight="1">
      <c r="A326" s="452">
        <v>10.0</v>
      </c>
      <c r="B326" s="453" t="s">
        <v>44</v>
      </c>
      <c r="C326" s="454" t="s">
        <v>136</v>
      </c>
      <c r="D326" s="454" t="s">
        <v>134</v>
      </c>
      <c r="E326" s="455">
        <f>ADHK!E326</f>
        <v>20781</v>
      </c>
      <c r="F326" s="455">
        <f>ADHK!F326</f>
        <v>274844.9372</v>
      </c>
      <c r="G326" s="455">
        <f t="shared" si="3132"/>
        <v>5711.552639</v>
      </c>
      <c r="H326" s="456"/>
      <c r="I326" s="455">
        <f t="shared" si="3133"/>
        <v>0</v>
      </c>
      <c r="J326" s="456"/>
      <c r="K326" s="455"/>
      <c r="L326" s="455">
        <f t="shared" si="3134"/>
        <v>0</v>
      </c>
      <c r="M326" s="455">
        <f t="shared" si="3135"/>
        <v>5711.552639</v>
      </c>
      <c r="N326" s="456">
        <v>0.224147321887</v>
      </c>
      <c r="O326" s="457">
        <f t="shared" si="3136"/>
        <v>1280.229228</v>
      </c>
      <c r="P326" s="458">
        <f t="shared" si="3137"/>
        <v>4431.323411</v>
      </c>
      <c r="Q326" s="459"/>
      <c r="R326" s="452">
        <v>10.0</v>
      </c>
      <c r="S326" s="453" t="s">
        <v>44</v>
      </c>
      <c r="T326" s="454" t="s">
        <v>136</v>
      </c>
      <c r="U326" s="454" t="s">
        <v>134</v>
      </c>
      <c r="V326" s="455">
        <f>ADHK!V326</f>
        <v>18602</v>
      </c>
      <c r="W326" s="455">
        <f>'Produksi dan Harga'!K103</f>
        <v>301024.5627</v>
      </c>
      <c r="X326" s="455">
        <f t="shared" si="3138"/>
        <v>5599.658915</v>
      </c>
      <c r="Y326" s="456"/>
      <c r="Z326" s="455">
        <f t="shared" si="3139"/>
        <v>0</v>
      </c>
      <c r="AA326" s="456"/>
      <c r="AB326" s="455"/>
      <c r="AC326" s="455">
        <f t="shared" si="3140"/>
        <v>0</v>
      </c>
      <c r="AD326" s="455">
        <f t="shared" si="3141"/>
        <v>5599.658915</v>
      </c>
      <c r="AE326" s="456">
        <v>0.224147321887</v>
      </c>
      <c r="AF326" s="457">
        <f t="shared" si="3142"/>
        <v>1255.148549</v>
      </c>
      <c r="AG326" s="458">
        <f t="shared" si="3143"/>
        <v>4344.510366</v>
      </c>
      <c r="AH326" s="459"/>
      <c r="AI326" s="452">
        <v>10.0</v>
      </c>
      <c r="AJ326" s="453" t="s">
        <v>44</v>
      </c>
      <c r="AK326" s="454" t="s">
        <v>136</v>
      </c>
      <c r="AL326" s="454" t="s">
        <v>134</v>
      </c>
      <c r="AM326" s="455">
        <f>ADHK!AM326</f>
        <v>22940</v>
      </c>
      <c r="AN326" s="455">
        <f>'Produksi dan Harga'!P103</f>
        <v>323025.5099</v>
      </c>
      <c r="AO326" s="455">
        <f t="shared" si="3144"/>
        <v>7410.205198</v>
      </c>
      <c r="AP326" s="456"/>
      <c r="AQ326" s="455">
        <f t="shared" si="3145"/>
        <v>0</v>
      </c>
      <c r="AR326" s="456"/>
      <c r="AS326" s="455"/>
      <c r="AT326" s="455">
        <f t="shared" si="3146"/>
        <v>0</v>
      </c>
      <c r="AU326" s="455">
        <f t="shared" si="3147"/>
        <v>7410.205198</v>
      </c>
      <c r="AV326" s="456">
        <v>0.224147321887</v>
      </c>
      <c r="AW326" s="457">
        <f t="shared" si="3148"/>
        <v>1660.97765</v>
      </c>
      <c r="AX326" s="458">
        <f t="shared" si="3149"/>
        <v>5749.227548</v>
      </c>
      <c r="AY326" s="459"/>
      <c r="AZ326" s="452">
        <v>10.0</v>
      </c>
      <c r="BA326" s="453" t="s">
        <v>44</v>
      </c>
      <c r="BB326" s="454" t="s">
        <v>136</v>
      </c>
      <c r="BC326" s="454" t="s">
        <v>134</v>
      </c>
      <c r="BD326" s="455">
        <f>ADHK!BD326</f>
        <v>23083</v>
      </c>
      <c r="BE326" s="455">
        <f>'Produksi dan Harga'!U103</f>
        <v>340386.423</v>
      </c>
      <c r="BF326" s="455">
        <f t="shared" si="3150"/>
        <v>7857.139803</v>
      </c>
      <c r="BG326" s="456"/>
      <c r="BH326" s="455">
        <f t="shared" si="3151"/>
        <v>0</v>
      </c>
      <c r="BI326" s="456"/>
      <c r="BJ326" s="455"/>
      <c r="BK326" s="455">
        <f t="shared" si="3152"/>
        <v>0</v>
      </c>
      <c r="BL326" s="455">
        <f t="shared" si="3153"/>
        <v>7857.139803</v>
      </c>
      <c r="BM326" s="456">
        <v>0.224147321887</v>
      </c>
      <c r="BN326" s="457">
        <f t="shared" si="3154"/>
        <v>1761.156844</v>
      </c>
      <c r="BO326" s="458">
        <f t="shared" si="3155"/>
        <v>6095.982958</v>
      </c>
      <c r="BP326" s="459"/>
      <c r="BQ326" s="452">
        <v>10.0</v>
      </c>
      <c r="BR326" s="453" t="s">
        <v>44</v>
      </c>
      <c r="BS326" s="454" t="s">
        <v>136</v>
      </c>
      <c r="BT326" s="454" t="s">
        <v>134</v>
      </c>
      <c r="BU326" s="455">
        <f>ADHK!BU326</f>
        <v>24604</v>
      </c>
      <c r="BV326" s="455">
        <f>'Produksi dan Harga'!Z103</f>
        <v>378147.3955</v>
      </c>
      <c r="BW326" s="455">
        <f t="shared" si="3156"/>
        <v>9303.938518</v>
      </c>
      <c r="BX326" s="456"/>
      <c r="BY326" s="455">
        <f t="shared" si="3157"/>
        <v>0</v>
      </c>
      <c r="BZ326" s="456"/>
      <c r="CA326" s="455"/>
      <c r="CB326" s="455">
        <f t="shared" si="3158"/>
        <v>0</v>
      </c>
      <c r="CC326" s="455">
        <f t="shared" si="3159"/>
        <v>9303.938518</v>
      </c>
      <c r="CD326" s="456">
        <v>0.224147321887</v>
      </c>
      <c r="CE326" s="457">
        <f t="shared" si="3160"/>
        <v>2085.452902</v>
      </c>
      <c r="CF326" s="458">
        <f t="shared" si="3161"/>
        <v>7218.485617</v>
      </c>
      <c r="CG326" s="459"/>
      <c r="CH326" s="452">
        <v>10.0</v>
      </c>
      <c r="CI326" s="453" t="s">
        <v>44</v>
      </c>
      <c r="CJ326" s="454" t="s">
        <v>136</v>
      </c>
      <c r="CK326" s="454" t="s">
        <v>134</v>
      </c>
      <c r="CL326" s="455">
        <f>ADHK!CL326</f>
        <v>6814</v>
      </c>
      <c r="CM326" s="455">
        <f>'Produksi dan Harga'!AE103</f>
        <v>406639.8568</v>
      </c>
      <c r="CN326" s="455">
        <f t="shared" si="3162"/>
        <v>2770.843984</v>
      </c>
      <c r="CO326" s="456"/>
      <c r="CP326" s="455">
        <f t="shared" si="3163"/>
        <v>0</v>
      </c>
      <c r="CQ326" s="456"/>
      <c r="CR326" s="455"/>
      <c r="CS326" s="455">
        <f t="shared" si="3164"/>
        <v>0</v>
      </c>
      <c r="CT326" s="455">
        <f t="shared" si="3165"/>
        <v>2770.843984</v>
      </c>
      <c r="CU326" s="456">
        <v>0.224147321887</v>
      </c>
      <c r="CV326" s="457">
        <f t="shared" si="3166"/>
        <v>621.0772585</v>
      </c>
      <c r="CW326" s="458">
        <f t="shared" si="3167"/>
        <v>2149.766726</v>
      </c>
      <c r="CX326" s="459"/>
      <c r="CY326" s="452">
        <v>10.0</v>
      </c>
      <c r="CZ326" s="453" t="s">
        <v>44</v>
      </c>
      <c r="DA326" s="454" t="s">
        <v>136</v>
      </c>
      <c r="DB326" s="454" t="s">
        <v>134</v>
      </c>
      <c r="DC326" s="455">
        <f>ADHK!DC326</f>
        <v>15117</v>
      </c>
      <c r="DD326" s="455">
        <f>'Produksi dan Harga'!AJ103</f>
        <v>418093.0453</v>
      </c>
      <c r="DE326" s="455">
        <f t="shared" si="3168"/>
        <v>6320.312565</v>
      </c>
      <c r="DF326" s="456"/>
      <c r="DG326" s="455">
        <f t="shared" si="3169"/>
        <v>0</v>
      </c>
      <c r="DH326" s="456"/>
      <c r="DI326" s="455"/>
      <c r="DJ326" s="455">
        <f t="shared" si="3170"/>
        <v>0</v>
      </c>
      <c r="DK326" s="455">
        <f t="shared" si="3171"/>
        <v>6320.312565</v>
      </c>
      <c r="DL326" s="456">
        <v>0.224147321887</v>
      </c>
      <c r="DM326" s="457">
        <f t="shared" si="3172"/>
        <v>1416.681135</v>
      </c>
      <c r="DN326" s="458">
        <f t="shared" si="3173"/>
        <v>4903.63143</v>
      </c>
      <c r="DO326" s="459"/>
      <c r="DP326" s="452">
        <v>10.0</v>
      </c>
      <c r="DQ326" s="453" t="s">
        <v>44</v>
      </c>
      <c r="DR326" s="454" t="s">
        <v>136</v>
      </c>
      <c r="DS326" s="454" t="s">
        <v>134</v>
      </c>
      <c r="DT326" s="455">
        <f>ADHK!DT326</f>
        <v>8686</v>
      </c>
      <c r="DU326" s="455">
        <f>'Produksi dan Harga'!AO103</f>
        <v>437818.6631</v>
      </c>
      <c r="DV326" s="455">
        <f t="shared" si="3174"/>
        <v>3802.892908</v>
      </c>
      <c r="DW326" s="456"/>
      <c r="DX326" s="455">
        <f t="shared" si="3175"/>
        <v>0</v>
      </c>
      <c r="DY326" s="456"/>
      <c r="DZ326" s="455"/>
      <c r="EA326" s="455">
        <f t="shared" si="3176"/>
        <v>0</v>
      </c>
      <c r="EB326" s="455">
        <f t="shared" si="3177"/>
        <v>3802.892908</v>
      </c>
      <c r="EC326" s="456">
        <v>0.224147321887</v>
      </c>
      <c r="ED326" s="457">
        <f t="shared" si="3178"/>
        <v>852.4082607</v>
      </c>
      <c r="EE326" s="458">
        <f t="shared" si="3179"/>
        <v>2950.484647</v>
      </c>
      <c r="EF326" s="459"/>
      <c r="EG326" s="452">
        <v>10.0</v>
      </c>
      <c r="EH326" s="453" t="s">
        <v>44</v>
      </c>
      <c r="EI326" s="454" t="s">
        <v>136</v>
      </c>
      <c r="EJ326" s="454" t="s">
        <v>134</v>
      </c>
      <c r="EK326" s="455">
        <f>ADHK!EK326</f>
        <v>7765</v>
      </c>
      <c r="EL326" s="455">
        <f>'Produksi dan Harga'!AT103</f>
        <v>444616.6812</v>
      </c>
      <c r="EM326" s="455">
        <f t="shared" si="3180"/>
        <v>3452.448529</v>
      </c>
      <c r="EN326" s="456"/>
      <c r="EO326" s="455">
        <f t="shared" si="3181"/>
        <v>0</v>
      </c>
      <c r="EP326" s="456"/>
      <c r="EQ326" s="455"/>
      <c r="ER326" s="455">
        <f t="shared" si="3182"/>
        <v>0</v>
      </c>
      <c r="ES326" s="455">
        <f t="shared" si="3183"/>
        <v>3452.448529</v>
      </c>
      <c r="ET326" s="456">
        <v>0.224147321887</v>
      </c>
      <c r="EU326" s="457">
        <f t="shared" si="3184"/>
        <v>773.8570918</v>
      </c>
      <c r="EV326" s="458">
        <f t="shared" si="3185"/>
        <v>2678.591438</v>
      </c>
      <c r="EW326" s="459"/>
      <c r="EX326" s="452">
        <v>10.0</v>
      </c>
      <c r="EY326" s="453" t="s">
        <v>44</v>
      </c>
      <c r="EZ326" s="454" t="s">
        <v>136</v>
      </c>
      <c r="FA326" s="454" t="s">
        <v>134</v>
      </c>
      <c r="FB326" s="455">
        <f>ADHK!FB326</f>
        <v>16825</v>
      </c>
      <c r="FC326" s="455">
        <f>'Produksi dan Harga'!AY103</f>
        <v>455790.5995</v>
      </c>
      <c r="FD326" s="455">
        <f t="shared" si="3186"/>
        <v>7668.676837</v>
      </c>
      <c r="FE326" s="456"/>
      <c r="FF326" s="455">
        <f t="shared" si="3187"/>
        <v>0</v>
      </c>
      <c r="FG326" s="456"/>
      <c r="FH326" s="455"/>
      <c r="FI326" s="455">
        <f t="shared" si="3188"/>
        <v>0</v>
      </c>
      <c r="FJ326" s="455">
        <f t="shared" si="3189"/>
        <v>7668.676837</v>
      </c>
      <c r="FK326" s="456">
        <v>0.224147321887</v>
      </c>
      <c r="FL326" s="457">
        <f t="shared" si="3190"/>
        <v>1718.913375</v>
      </c>
      <c r="FM326" s="458">
        <f t="shared" si="3191"/>
        <v>5949.763461</v>
      </c>
      <c r="FN326" s="459"/>
      <c r="FO326" s="452">
        <v>10.0</v>
      </c>
      <c r="FP326" s="453" t="s">
        <v>44</v>
      </c>
      <c r="FQ326" s="454" t="s">
        <v>136</v>
      </c>
      <c r="FR326" s="454" t="s">
        <v>134</v>
      </c>
      <c r="FS326" s="455">
        <f>ADHK!FS326</f>
        <v>16556.5</v>
      </c>
      <c r="FT326" s="455">
        <f>'Produksi dan Harga'!BD103</f>
        <v>448910.8526</v>
      </c>
      <c r="FU326" s="455">
        <f t="shared" si="3192"/>
        <v>7432.392532</v>
      </c>
      <c r="FV326" s="456"/>
      <c r="FW326" s="455">
        <f t="shared" si="3193"/>
        <v>0</v>
      </c>
      <c r="FX326" s="456"/>
      <c r="FY326" s="455"/>
      <c r="FZ326" s="455">
        <f t="shared" si="3194"/>
        <v>0</v>
      </c>
      <c r="GA326" s="455">
        <f t="shared" si="3195"/>
        <v>7432.392532</v>
      </c>
      <c r="GB326" s="456">
        <v>0.224147321887</v>
      </c>
      <c r="GC326" s="457">
        <f t="shared" si="3196"/>
        <v>1665.950881</v>
      </c>
      <c r="GD326" s="458">
        <f t="shared" si="3197"/>
        <v>5766.441651</v>
      </c>
      <c r="GE326" s="459"/>
      <c r="GF326" s="452">
        <v>10.0</v>
      </c>
      <c r="GG326" s="453" t="s">
        <v>44</v>
      </c>
      <c r="GH326" s="454" t="s">
        <v>136</v>
      </c>
      <c r="GI326" s="454" t="s">
        <v>134</v>
      </c>
      <c r="GJ326" s="455">
        <f>ADHK!GJ326</f>
        <v>14150.9</v>
      </c>
      <c r="GK326" s="455">
        <f>'Produksi dan Harga'!BI103</f>
        <v>500783.1359</v>
      </c>
      <c r="GL326" s="455">
        <f t="shared" si="3198"/>
        <v>7086.532078</v>
      </c>
      <c r="GM326" s="456"/>
      <c r="GN326" s="455">
        <f t="shared" si="3199"/>
        <v>0</v>
      </c>
      <c r="GO326" s="456"/>
      <c r="GP326" s="455"/>
      <c r="GQ326" s="455">
        <f t="shared" si="3200"/>
        <v>0</v>
      </c>
      <c r="GR326" s="455">
        <f t="shared" si="3201"/>
        <v>7086.532078</v>
      </c>
      <c r="GS326" s="456">
        <v>0.224147321887</v>
      </c>
      <c r="GT326" s="457">
        <f t="shared" si="3202"/>
        <v>1588.427187</v>
      </c>
      <c r="GU326" s="458">
        <f t="shared" si="3203"/>
        <v>5498.104891</v>
      </c>
      <c r="GV326" s="459"/>
      <c r="GW326" s="452">
        <v>10.0</v>
      </c>
      <c r="GX326" s="453" t="s">
        <v>44</v>
      </c>
      <c r="GY326" s="454" t="s">
        <v>136</v>
      </c>
      <c r="GZ326" s="454" t="s">
        <v>134</v>
      </c>
      <c r="HA326" s="455">
        <f>ADHK!HA326</f>
        <v>12520.85</v>
      </c>
      <c r="HB326" s="455">
        <f>'Produksi dan Harga'!BN103</f>
        <v>562914.6527</v>
      </c>
      <c r="HC326" s="455">
        <f t="shared" si="3204"/>
        <v>7048.169929</v>
      </c>
      <c r="HD326" s="456"/>
      <c r="HE326" s="455">
        <f t="shared" si="3205"/>
        <v>0</v>
      </c>
      <c r="HF326" s="456"/>
      <c r="HG326" s="455"/>
      <c r="HH326" s="455">
        <f t="shared" si="3206"/>
        <v>0</v>
      </c>
      <c r="HI326" s="455">
        <f t="shared" si="3207"/>
        <v>7048.169929</v>
      </c>
      <c r="HJ326" s="456">
        <v>0.224147321887</v>
      </c>
      <c r="HK326" s="457">
        <f t="shared" si="3208"/>
        <v>1579.828414</v>
      </c>
      <c r="HL326" s="458">
        <f t="shared" si="3209"/>
        <v>5468.341515</v>
      </c>
      <c r="HM326" s="459"/>
      <c r="HN326" s="452">
        <v>10.0</v>
      </c>
      <c r="HO326" s="453" t="s">
        <v>44</v>
      </c>
      <c r="HP326" s="454" t="s">
        <v>136</v>
      </c>
      <c r="HQ326" s="454" t="s">
        <v>134</v>
      </c>
      <c r="HR326" s="455">
        <f>ADHK!HR326</f>
        <v>10896.76</v>
      </c>
      <c r="HS326" s="455">
        <f>'Produksi dan Harga'!BS103</f>
        <v>542241.5765</v>
      </c>
      <c r="HT326" s="455">
        <f t="shared" si="3210"/>
        <v>5908.676321</v>
      </c>
      <c r="HU326" s="456"/>
      <c r="HV326" s="455">
        <f t="shared" si="3211"/>
        <v>0</v>
      </c>
      <c r="HW326" s="456"/>
      <c r="HX326" s="455"/>
      <c r="HY326" s="455">
        <f t="shared" si="3212"/>
        <v>0</v>
      </c>
      <c r="HZ326" s="455">
        <f t="shared" si="3213"/>
        <v>5908.676321</v>
      </c>
      <c r="IA326" s="456">
        <v>0.224147321887</v>
      </c>
      <c r="IB326" s="457">
        <f t="shared" si="3214"/>
        <v>1324.413973</v>
      </c>
      <c r="IC326" s="458">
        <f t="shared" si="3215"/>
        <v>4584.262348</v>
      </c>
      <c r="ID326" s="459"/>
      <c r="IE326" s="452">
        <v>10.0</v>
      </c>
      <c r="IF326" s="453" t="s">
        <v>44</v>
      </c>
      <c r="IG326" s="454" t="s">
        <v>136</v>
      </c>
      <c r="IH326" s="454" t="s">
        <v>134</v>
      </c>
      <c r="II326" s="455">
        <f>ADHK!II326</f>
        <v>11615.12</v>
      </c>
      <c r="IJ326" s="455">
        <f>'Produksi dan Harga'!BX103</f>
        <v>560666.8973</v>
      </c>
      <c r="IK326" s="455">
        <f t="shared" si="3216"/>
        <v>6512.213292</v>
      </c>
      <c r="IL326" s="456"/>
      <c r="IM326" s="455">
        <f t="shared" si="3217"/>
        <v>0</v>
      </c>
      <c r="IN326" s="456"/>
      <c r="IO326" s="455"/>
      <c r="IP326" s="455">
        <f t="shared" si="3218"/>
        <v>0</v>
      </c>
      <c r="IQ326" s="455">
        <f t="shared" si="3219"/>
        <v>6512.213292</v>
      </c>
      <c r="IR326" s="456">
        <v>0.224147321887</v>
      </c>
      <c r="IS326" s="457">
        <f t="shared" si="3220"/>
        <v>1459.695169</v>
      </c>
      <c r="IT326" s="458">
        <f t="shared" si="3221"/>
        <v>5052.518123</v>
      </c>
      <c r="IU326" s="459"/>
      <c r="IV326" s="452">
        <v>10.0</v>
      </c>
      <c r="IW326" s="453" t="s">
        <v>44</v>
      </c>
      <c r="IX326" s="454" t="s">
        <v>136</v>
      </c>
      <c r="IY326" s="454" t="s">
        <v>134</v>
      </c>
      <c r="IZ326" s="455">
        <f>ADHK!IZ326</f>
        <v>13993.22</v>
      </c>
      <c r="JA326" s="455">
        <f>'Produksi dan Harga'!CC103</f>
        <v>585458.0505</v>
      </c>
      <c r="JB326" s="455">
        <f t="shared" si="3222"/>
        <v>8192.443302</v>
      </c>
      <c r="JC326" s="456"/>
      <c r="JD326" s="455">
        <f t="shared" si="3223"/>
        <v>0</v>
      </c>
      <c r="JE326" s="456"/>
      <c r="JF326" s="455"/>
      <c r="JG326" s="455">
        <f t="shared" si="3224"/>
        <v>0</v>
      </c>
      <c r="JH326" s="455">
        <f t="shared" si="3225"/>
        <v>8192.443302</v>
      </c>
      <c r="JI326" s="456">
        <v>0.224147321887</v>
      </c>
      <c r="JJ326" s="457">
        <f t="shared" si="3226"/>
        <v>1836.314226</v>
      </c>
      <c r="JK326" s="458">
        <f t="shared" si="3227"/>
        <v>6356.129076</v>
      </c>
      <c r="JL326" s="459"/>
      <c r="JM326" s="452">
        <v>10.0</v>
      </c>
      <c r="JN326" s="453" t="s">
        <v>44</v>
      </c>
      <c r="JO326" s="454" t="s">
        <v>136</v>
      </c>
      <c r="JP326" s="454" t="s">
        <v>134</v>
      </c>
      <c r="JQ326" s="455" t="str">
        <f>ADHK!JQ326</f>
        <v/>
      </c>
      <c r="JR326" s="455"/>
      <c r="JS326" s="455">
        <f t="shared" si="3228"/>
        <v>0</v>
      </c>
      <c r="JT326" s="456"/>
      <c r="JU326" s="455">
        <f t="shared" si="3229"/>
        <v>0</v>
      </c>
      <c r="JV326" s="456"/>
      <c r="JW326" s="455"/>
      <c r="JX326" s="455">
        <f t="shared" si="3230"/>
        <v>0</v>
      </c>
      <c r="JY326" s="455">
        <f t="shared" si="3231"/>
        <v>0</v>
      </c>
      <c r="JZ326" s="456">
        <v>0.224147321887</v>
      </c>
      <c r="KA326" s="457">
        <f t="shared" si="3232"/>
        <v>0</v>
      </c>
      <c r="KB326" s="458">
        <f t="shared" si="3233"/>
        <v>0</v>
      </c>
      <c r="KC326" s="459"/>
      <c r="KD326" s="452">
        <v>10.0</v>
      </c>
      <c r="KE326" s="453" t="s">
        <v>44</v>
      </c>
      <c r="KF326" s="454" t="s">
        <v>136</v>
      </c>
      <c r="KG326" s="454" t="s">
        <v>134</v>
      </c>
      <c r="KH326" s="455" t="str">
        <f>ADHK!KH326</f>
        <v/>
      </c>
      <c r="KI326" s="455"/>
      <c r="KJ326" s="455">
        <f t="shared" si="3234"/>
        <v>0</v>
      </c>
      <c r="KK326" s="456"/>
      <c r="KL326" s="455">
        <f t="shared" si="3235"/>
        <v>0</v>
      </c>
      <c r="KM326" s="456"/>
      <c r="KN326" s="455"/>
      <c r="KO326" s="455">
        <f t="shared" si="3236"/>
        <v>0</v>
      </c>
      <c r="KP326" s="455">
        <f t="shared" si="3237"/>
        <v>0</v>
      </c>
      <c r="KQ326" s="456">
        <v>0.224147321887</v>
      </c>
      <c r="KR326" s="457">
        <f t="shared" si="3238"/>
        <v>0</v>
      </c>
      <c r="KS326" s="458">
        <f t="shared" si="3239"/>
        <v>0</v>
      </c>
      <c r="KT326" s="459"/>
      <c r="KU326" s="460"/>
    </row>
    <row r="327" ht="15.75" customHeight="1">
      <c r="A327" s="452">
        <v>11.0</v>
      </c>
      <c r="B327" s="453" t="s">
        <v>45</v>
      </c>
      <c r="C327" s="454" t="s">
        <v>136</v>
      </c>
      <c r="D327" s="454" t="s">
        <v>134</v>
      </c>
      <c r="E327" s="455">
        <f>ADHK!E327</f>
        <v>1609</v>
      </c>
      <c r="F327" s="455">
        <f>ADHK!F327</f>
        <v>553460.2942</v>
      </c>
      <c r="G327" s="455">
        <f t="shared" si="3132"/>
        <v>890.5176133</v>
      </c>
      <c r="H327" s="456"/>
      <c r="I327" s="455">
        <f t="shared" si="3133"/>
        <v>0</v>
      </c>
      <c r="J327" s="456"/>
      <c r="K327" s="455"/>
      <c r="L327" s="455">
        <f t="shared" si="3134"/>
        <v>0</v>
      </c>
      <c r="M327" s="455">
        <f t="shared" si="3135"/>
        <v>890.5176133</v>
      </c>
      <c r="N327" s="456">
        <v>0.224147321887</v>
      </c>
      <c r="O327" s="457">
        <f t="shared" si="3136"/>
        <v>199.6071381</v>
      </c>
      <c r="P327" s="458">
        <f t="shared" si="3137"/>
        <v>690.9104752</v>
      </c>
      <c r="Q327" s="459"/>
      <c r="R327" s="452">
        <v>11.0</v>
      </c>
      <c r="S327" s="453" t="s">
        <v>45</v>
      </c>
      <c r="T327" s="454" t="s">
        <v>136</v>
      </c>
      <c r="U327" s="454" t="s">
        <v>134</v>
      </c>
      <c r="V327" s="455">
        <f>ADHK!V327</f>
        <v>1444</v>
      </c>
      <c r="W327" s="455">
        <f>'Produksi dan Harga'!K104</f>
        <v>597371.8631</v>
      </c>
      <c r="X327" s="455">
        <f t="shared" si="3138"/>
        <v>862.6049703</v>
      </c>
      <c r="Y327" s="456"/>
      <c r="Z327" s="455">
        <f t="shared" si="3139"/>
        <v>0</v>
      </c>
      <c r="AA327" s="456"/>
      <c r="AB327" s="455"/>
      <c r="AC327" s="455">
        <f t="shared" si="3140"/>
        <v>0</v>
      </c>
      <c r="AD327" s="455">
        <f t="shared" si="3141"/>
        <v>862.6049703</v>
      </c>
      <c r="AE327" s="456">
        <v>0.224147321887</v>
      </c>
      <c r="AF327" s="457">
        <f t="shared" si="3142"/>
        <v>193.3505939</v>
      </c>
      <c r="AG327" s="458">
        <f t="shared" si="3143"/>
        <v>669.2543764</v>
      </c>
      <c r="AH327" s="459"/>
      <c r="AI327" s="452">
        <v>11.0</v>
      </c>
      <c r="AJ327" s="453" t="s">
        <v>45</v>
      </c>
      <c r="AK327" s="454" t="s">
        <v>136</v>
      </c>
      <c r="AL327" s="454" t="s">
        <v>134</v>
      </c>
      <c r="AM327" s="455">
        <f>ADHK!AM327</f>
        <v>1750</v>
      </c>
      <c r="AN327" s="455">
        <f>'Produksi dan Harga'!P104</f>
        <v>614786.6479</v>
      </c>
      <c r="AO327" s="455">
        <f t="shared" si="3144"/>
        <v>1075.876634</v>
      </c>
      <c r="AP327" s="456"/>
      <c r="AQ327" s="455">
        <f t="shared" si="3145"/>
        <v>0</v>
      </c>
      <c r="AR327" s="456"/>
      <c r="AS327" s="455"/>
      <c r="AT327" s="455">
        <f t="shared" si="3146"/>
        <v>0</v>
      </c>
      <c r="AU327" s="455">
        <f t="shared" si="3147"/>
        <v>1075.876634</v>
      </c>
      <c r="AV327" s="456">
        <v>0.224147321887</v>
      </c>
      <c r="AW327" s="457">
        <f t="shared" si="3148"/>
        <v>241.1548662</v>
      </c>
      <c r="AX327" s="458">
        <f t="shared" si="3149"/>
        <v>834.7217677</v>
      </c>
      <c r="AY327" s="459"/>
      <c r="AZ327" s="452">
        <v>11.0</v>
      </c>
      <c r="BA327" s="453" t="s">
        <v>45</v>
      </c>
      <c r="BB327" s="454" t="s">
        <v>136</v>
      </c>
      <c r="BC327" s="454" t="s">
        <v>134</v>
      </c>
      <c r="BD327" s="455">
        <f>ADHK!BD327</f>
        <v>3547</v>
      </c>
      <c r="BE327" s="455">
        <f>'Produksi dan Harga'!U104</f>
        <v>618884.3549</v>
      </c>
      <c r="BF327" s="455">
        <f t="shared" si="3150"/>
        <v>2195.182807</v>
      </c>
      <c r="BG327" s="456"/>
      <c r="BH327" s="455">
        <f t="shared" si="3151"/>
        <v>0</v>
      </c>
      <c r="BI327" s="456"/>
      <c r="BJ327" s="455"/>
      <c r="BK327" s="455">
        <f t="shared" si="3152"/>
        <v>0</v>
      </c>
      <c r="BL327" s="455">
        <f t="shared" si="3153"/>
        <v>2195.182807</v>
      </c>
      <c r="BM327" s="456">
        <v>0.224147321887</v>
      </c>
      <c r="BN327" s="457">
        <f t="shared" si="3154"/>
        <v>492.0443472</v>
      </c>
      <c r="BO327" s="458">
        <f t="shared" si="3155"/>
        <v>1703.13846</v>
      </c>
      <c r="BP327" s="459"/>
      <c r="BQ327" s="452">
        <v>11.0</v>
      </c>
      <c r="BR327" s="453" t="s">
        <v>45</v>
      </c>
      <c r="BS327" s="454" t="s">
        <v>136</v>
      </c>
      <c r="BT327" s="454" t="s">
        <v>134</v>
      </c>
      <c r="BU327" s="455">
        <f>ADHK!BU327</f>
        <v>1302</v>
      </c>
      <c r="BV327" s="455">
        <f>'Produksi dan Harga'!Z104</f>
        <v>666386.9853</v>
      </c>
      <c r="BW327" s="455">
        <f t="shared" si="3156"/>
        <v>867.6358549</v>
      </c>
      <c r="BX327" s="456"/>
      <c r="BY327" s="455">
        <f t="shared" si="3157"/>
        <v>0</v>
      </c>
      <c r="BZ327" s="456"/>
      <c r="CA327" s="455"/>
      <c r="CB327" s="455">
        <f t="shared" si="3158"/>
        <v>0</v>
      </c>
      <c r="CC327" s="455">
        <f t="shared" si="3159"/>
        <v>867.6358549</v>
      </c>
      <c r="CD327" s="456">
        <v>0.224147321887</v>
      </c>
      <c r="CE327" s="457">
        <f t="shared" si="3160"/>
        <v>194.4782533</v>
      </c>
      <c r="CF327" s="458">
        <f t="shared" si="3161"/>
        <v>673.1576017</v>
      </c>
      <c r="CG327" s="459"/>
      <c r="CH327" s="452">
        <v>11.0</v>
      </c>
      <c r="CI327" s="453" t="s">
        <v>45</v>
      </c>
      <c r="CJ327" s="454" t="s">
        <v>136</v>
      </c>
      <c r="CK327" s="454" t="s">
        <v>134</v>
      </c>
      <c r="CL327" s="455">
        <f>ADHK!CL327</f>
        <v>445</v>
      </c>
      <c r="CM327" s="455">
        <f>'Produksi dan Harga'!AE104</f>
        <v>746342.534</v>
      </c>
      <c r="CN327" s="455">
        <f t="shared" si="3162"/>
        <v>332.1224276</v>
      </c>
      <c r="CO327" s="456"/>
      <c r="CP327" s="455">
        <f t="shared" si="3163"/>
        <v>0</v>
      </c>
      <c r="CQ327" s="456"/>
      <c r="CR327" s="455"/>
      <c r="CS327" s="455">
        <f t="shared" si="3164"/>
        <v>0</v>
      </c>
      <c r="CT327" s="455">
        <f t="shared" si="3165"/>
        <v>332.1224276</v>
      </c>
      <c r="CU327" s="456">
        <v>0.224147321887</v>
      </c>
      <c r="CV327" s="457">
        <f t="shared" si="3166"/>
        <v>74.44435269</v>
      </c>
      <c r="CW327" s="458">
        <f t="shared" si="3167"/>
        <v>257.6780749</v>
      </c>
      <c r="CX327" s="459"/>
      <c r="CY327" s="452">
        <v>11.0</v>
      </c>
      <c r="CZ327" s="453" t="s">
        <v>45</v>
      </c>
      <c r="DA327" s="454" t="s">
        <v>136</v>
      </c>
      <c r="DB327" s="454" t="s">
        <v>134</v>
      </c>
      <c r="DC327" s="455">
        <f>ADHK!DC327</f>
        <v>3530</v>
      </c>
      <c r="DD327" s="455">
        <f>'Produksi dan Harga'!AJ104</f>
        <v>769528.2642</v>
      </c>
      <c r="DE327" s="455">
        <f t="shared" si="3168"/>
        <v>2716.434773</v>
      </c>
      <c r="DF327" s="456"/>
      <c r="DG327" s="455">
        <f t="shared" si="3169"/>
        <v>0</v>
      </c>
      <c r="DH327" s="456"/>
      <c r="DI327" s="455"/>
      <c r="DJ327" s="455">
        <f t="shared" si="3170"/>
        <v>0</v>
      </c>
      <c r="DK327" s="455">
        <f t="shared" si="3171"/>
        <v>2716.434773</v>
      </c>
      <c r="DL327" s="456">
        <v>0.224147321887</v>
      </c>
      <c r="DM327" s="457">
        <f t="shared" si="3172"/>
        <v>608.8815793</v>
      </c>
      <c r="DN327" s="458">
        <f t="shared" si="3173"/>
        <v>2107.553193</v>
      </c>
      <c r="DO327" s="459"/>
      <c r="DP327" s="452">
        <v>11.0</v>
      </c>
      <c r="DQ327" s="453" t="s">
        <v>45</v>
      </c>
      <c r="DR327" s="454" t="s">
        <v>136</v>
      </c>
      <c r="DS327" s="454" t="s">
        <v>134</v>
      </c>
      <c r="DT327" s="455">
        <f>ADHK!DT327</f>
        <v>615</v>
      </c>
      <c r="DU327" s="455">
        <f>'Produksi dan Harga'!AO104</f>
        <v>785845.4466</v>
      </c>
      <c r="DV327" s="455">
        <f t="shared" si="3174"/>
        <v>483.2949496</v>
      </c>
      <c r="DW327" s="456"/>
      <c r="DX327" s="455">
        <f t="shared" si="3175"/>
        <v>0</v>
      </c>
      <c r="DY327" s="456"/>
      <c r="DZ327" s="455"/>
      <c r="EA327" s="455">
        <f t="shared" si="3176"/>
        <v>0</v>
      </c>
      <c r="EB327" s="455">
        <f t="shared" si="3177"/>
        <v>483.2949496</v>
      </c>
      <c r="EC327" s="456">
        <v>0.224147321887</v>
      </c>
      <c r="ED327" s="457">
        <f t="shared" si="3178"/>
        <v>108.3292686</v>
      </c>
      <c r="EE327" s="458">
        <f t="shared" si="3179"/>
        <v>374.965681</v>
      </c>
      <c r="EF327" s="459"/>
      <c r="EG327" s="452">
        <v>11.0</v>
      </c>
      <c r="EH327" s="453" t="s">
        <v>45</v>
      </c>
      <c r="EI327" s="454" t="s">
        <v>136</v>
      </c>
      <c r="EJ327" s="454" t="s">
        <v>134</v>
      </c>
      <c r="EK327" s="455">
        <f>ADHK!EK327</f>
        <v>727</v>
      </c>
      <c r="EL327" s="455">
        <f>'Produksi dan Harga'!AT104</f>
        <v>844389.9698</v>
      </c>
      <c r="EM327" s="455">
        <f t="shared" si="3180"/>
        <v>613.871508</v>
      </c>
      <c r="EN327" s="456"/>
      <c r="EO327" s="455">
        <f t="shared" si="3181"/>
        <v>0</v>
      </c>
      <c r="EP327" s="456"/>
      <c r="EQ327" s="455"/>
      <c r="ER327" s="455">
        <f t="shared" si="3182"/>
        <v>0</v>
      </c>
      <c r="ES327" s="455">
        <f t="shared" si="3183"/>
        <v>613.871508</v>
      </c>
      <c r="ET327" s="456">
        <v>0.224147321887</v>
      </c>
      <c r="EU327" s="457">
        <f t="shared" si="3184"/>
        <v>137.5976545</v>
      </c>
      <c r="EV327" s="458">
        <f t="shared" si="3185"/>
        <v>476.2738535</v>
      </c>
      <c r="EW327" s="459"/>
      <c r="EX327" s="452">
        <v>11.0</v>
      </c>
      <c r="EY327" s="453" t="s">
        <v>45</v>
      </c>
      <c r="EZ327" s="454" t="s">
        <v>136</v>
      </c>
      <c r="FA327" s="454" t="s">
        <v>134</v>
      </c>
      <c r="FB327" s="455">
        <f>ADHK!FB327</f>
        <v>948</v>
      </c>
      <c r="FC327" s="455">
        <f>'Produksi dan Harga'!AY104</f>
        <v>885624.8433</v>
      </c>
      <c r="FD327" s="455">
        <f t="shared" si="3186"/>
        <v>839.5723514</v>
      </c>
      <c r="FE327" s="456"/>
      <c r="FF327" s="455">
        <f t="shared" si="3187"/>
        <v>0</v>
      </c>
      <c r="FG327" s="456"/>
      <c r="FH327" s="455"/>
      <c r="FI327" s="455">
        <f t="shared" si="3188"/>
        <v>0</v>
      </c>
      <c r="FJ327" s="455">
        <f t="shared" si="3189"/>
        <v>839.5723514</v>
      </c>
      <c r="FK327" s="456">
        <v>0.224147321887</v>
      </c>
      <c r="FL327" s="457">
        <f t="shared" si="3190"/>
        <v>188.1878941</v>
      </c>
      <c r="FM327" s="458">
        <f t="shared" si="3191"/>
        <v>651.3844573</v>
      </c>
      <c r="FN327" s="459"/>
      <c r="FO327" s="452">
        <v>11.0</v>
      </c>
      <c r="FP327" s="453" t="s">
        <v>45</v>
      </c>
      <c r="FQ327" s="454" t="s">
        <v>136</v>
      </c>
      <c r="FR327" s="454" t="s">
        <v>134</v>
      </c>
      <c r="FS327" s="455">
        <f>ADHK!FS327</f>
        <v>480</v>
      </c>
      <c r="FT327" s="455">
        <f>'Produksi dan Harga'!BD104</f>
        <v>833064.2138</v>
      </c>
      <c r="FU327" s="455">
        <f t="shared" si="3192"/>
        <v>399.8708226</v>
      </c>
      <c r="FV327" s="456"/>
      <c r="FW327" s="455">
        <f t="shared" si="3193"/>
        <v>0</v>
      </c>
      <c r="FX327" s="456"/>
      <c r="FY327" s="455"/>
      <c r="FZ327" s="455">
        <f t="shared" si="3194"/>
        <v>0</v>
      </c>
      <c r="GA327" s="455">
        <f t="shared" si="3195"/>
        <v>399.8708226</v>
      </c>
      <c r="GB327" s="456">
        <v>0.224147321887</v>
      </c>
      <c r="GC327" s="457">
        <f t="shared" si="3196"/>
        <v>89.629974</v>
      </c>
      <c r="GD327" s="458">
        <f t="shared" si="3197"/>
        <v>310.2408486</v>
      </c>
      <c r="GE327" s="459"/>
      <c r="GF327" s="452">
        <v>11.0</v>
      </c>
      <c r="GG327" s="453" t="s">
        <v>45</v>
      </c>
      <c r="GH327" s="454" t="s">
        <v>136</v>
      </c>
      <c r="GI327" s="454" t="s">
        <v>134</v>
      </c>
      <c r="GJ327" s="455">
        <f>ADHK!GJ327</f>
        <v>658.4</v>
      </c>
      <c r="GK327" s="455">
        <f>'Produksi dan Harga'!BI104</f>
        <v>939421.9532</v>
      </c>
      <c r="GL327" s="455">
        <f t="shared" si="3198"/>
        <v>618.515414</v>
      </c>
      <c r="GM327" s="456"/>
      <c r="GN327" s="455">
        <f t="shared" si="3199"/>
        <v>0</v>
      </c>
      <c r="GO327" s="456"/>
      <c r="GP327" s="455"/>
      <c r="GQ327" s="455">
        <f t="shared" si="3200"/>
        <v>0</v>
      </c>
      <c r="GR327" s="455">
        <f t="shared" si="3201"/>
        <v>618.515414</v>
      </c>
      <c r="GS327" s="456">
        <v>0.224147321887</v>
      </c>
      <c r="GT327" s="457">
        <f t="shared" si="3202"/>
        <v>138.6385736</v>
      </c>
      <c r="GU327" s="458">
        <f t="shared" si="3203"/>
        <v>479.8768404</v>
      </c>
      <c r="GV327" s="459"/>
      <c r="GW327" s="452">
        <v>11.0</v>
      </c>
      <c r="GX327" s="453" t="s">
        <v>45</v>
      </c>
      <c r="GY327" s="454" t="s">
        <v>136</v>
      </c>
      <c r="GZ327" s="454" t="s">
        <v>134</v>
      </c>
      <c r="HA327" s="455">
        <f>ADHK!HA327</f>
        <v>281.02</v>
      </c>
      <c r="HB327" s="455">
        <f>'Produksi dan Harga'!BN104</f>
        <v>1006385.364</v>
      </c>
      <c r="HC327" s="455">
        <f t="shared" si="3204"/>
        <v>282.8144151</v>
      </c>
      <c r="HD327" s="456"/>
      <c r="HE327" s="455">
        <f t="shared" si="3205"/>
        <v>0</v>
      </c>
      <c r="HF327" s="456"/>
      <c r="HG327" s="455"/>
      <c r="HH327" s="455">
        <f t="shared" si="3206"/>
        <v>0</v>
      </c>
      <c r="HI327" s="455">
        <f t="shared" si="3207"/>
        <v>282.8144151</v>
      </c>
      <c r="HJ327" s="456">
        <v>0.224147321887</v>
      </c>
      <c r="HK327" s="457">
        <f t="shared" si="3208"/>
        <v>63.39209374</v>
      </c>
      <c r="HL327" s="458">
        <f t="shared" si="3209"/>
        <v>219.4223214</v>
      </c>
      <c r="HM327" s="459"/>
      <c r="HN327" s="452">
        <v>11.0</v>
      </c>
      <c r="HO327" s="453" t="s">
        <v>45</v>
      </c>
      <c r="HP327" s="454" t="s">
        <v>136</v>
      </c>
      <c r="HQ327" s="454" t="s">
        <v>134</v>
      </c>
      <c r="HR327" s="455">
        <f>ADHK!HR327</f>
        <v>1730.1</v>
      </c>
      <c r="HS327" s="455">
        <f>'Produksi dan Harga'!BS104</f>
        <v>1064652.495</v>
      </c>
      <c r="HT327" s="455">
        <f t="shared" si="3210"/>
        <v>1841.955282</v>
      </c>
      <c r="HU327" s="456"/>
      <c r="HV327" s="455">
        <f t="shared" si="3211"/>
        <v>0</v>
      </c>
      <c r="HW327" s="456"/>
      <c r="HX327" s="455"/>
      <c r="HY327" s="455">
        <f t="shared" si="3212"/>
        <v>0</v>
      </c>
      <c r="HZ327" s="455">
        <f t="shared" si="3213"/>
        <v>1841.955282</v>
      </c>
      <c r="IA327" s="456">
        <v>0.224147321887</v>
      </c>
      <c r="IB327" s="457">
        <f t="shared" si="3214"/>
        <v>412.8693435</v>
      </c>
      <c r="IC327" s="458">
        <f t="shared" si="3215"/>
        <v>1429.085938</v>
      </c>
      <c r="ID327" s="459"/>
      <c r="IE327" s="452">
        <v>11.0</v>
      </c>
      <c r="IF327" s="453" t="s">
        <v>45</v>
      </c>
      <c r="IG327" s="454" t="s">
        <v>136</v>
      </c>
      <c r="IH327" s="454" t="s">
        <v>134</v>
      </c>
      <c r="II327" s="455">
        <f>ADHK!II327</f>
        <v>980.44</v>
      </c>
      <c r="IJ327" s="455">
        <f>'Produksi dan Harga'!BX104</f>
        <v>1207417.9</v>
      </c>
      <c r="IK327" s="455">
        <f t="shared" si="3216"/>
        <v>1183.800806</v>
      </c>
      <c r="IL327" s="456"/>
      <c r="IM327" s="455">
        <f t="shared" si="3217"/>
        <v>0</v>
      </c>
      <c r="IN327" s="456"/>
      <c r="IO327" s="455"/>
      <c r="IP327" s="455">
        <f t="shared" si="3218"/>
        <v>0</v>
      </c>
      <c r="IQ327" s="455">
        <f t="shared" si="3219"/>
        <v>1183.800806</v>
      </c>
      <c r="IR327" s="456">
        <v>0.224147321887</v>
      </c>
      <c r="IS327" s="457">
        <f t="shared" si="3220"/>
        <v>265.3457802</v>
      </c>
      <c r="IT327" s="458">
        <f t="shared" si="3221"/>
        <v>918.4550254</v>
      </c>
      <c r="IU327" s="459"/>
      <c r="IV327" s="452">
        <v>11.0</v>
      </c>
      <c r="IW327" s="453" t="s">
        <v>45</v>
      </c>
      <c r="IX327" s="454" t="s">
        <v>136</v>
      </c>
      <c r="IY327" s="454" t="s">
        <v>134</v>
      </c>
      <c r="IZ327" s="455">
        <f>ADHK!IZ327</f>
        <v>886.35</v>
      </c>
      <c r="JA327" s="455">
        <f>'Produksi dan Harga'!CC104</f>
        <v>1245697.854</v>
      </c>
      <c r="JB327" s="455">
        <f t="shared" si="3222"/>
        <v>1104.124293</v>
      </c>
      <c r="JC327" s="456"/>
      <c r="JD327" s="455">
        <f t="shared" si="3223"/>
        <v>0</v>
      </c>
      <c r="JE327" s="456"/>
      <c r="JF327" s="455"/>
      <c r="JG327" s="455">
        <f t="shared" si="3224"/>
        <v>0</v>
      </c>
      <c r="JH327" s="455">
        <f t="shared" si="3225"/>
        <v>1104.124293</v>
      </c>
      <c r="JI327" s="456">
        <v>0.224147321887</v>
      </c>
      <c r="JJ327" s="457">
        <f t="shared" si="3226"/>
        <v>247.4865033</v>
      </c>
      <c r="JK327" s="458">
        <f t="shared" si="3227"/>
        <v>856.6377898</v>
      </c>
      <c r="JL327" s="459"/>
      <c r="JM327" s="452">
        <v>11.0</v>
      </c>
      <c r="JN327" s="453" t="s">
        <v>45</v>
      </c>
      <c r="JO327" s="454" t="s">
        <v>136</v>
      </c>
      <c r="JP327" s="454" t="s">
        <v>134</v>
      </c>
      <c r="JQ327" s="455" t="str">
        <f>ADHK!JQ327</f>
        <v/>
      </c>
      <c r="JR327" s="455"/>
      <c r="JS327" s="455">
        <f t="shared" si="3228"/>
        <v>0</v>
      </c>
      <c r="JT327" s="456"/>
      <c r="JU327" s="455">
        <f t="shared" si="3229"/>
        <v>0</v>
      </c>
      <c r="JV327" s="456"/>
      <c r="JW327" s="455"/>
      <c r="JX327" s="455">
        <f t="shared" si="3230"/>
        <v>0</v>
      </c>
      <c r="JY327" s="455">
        <f t="shared" si="3231"/>
        <v>0</v>
      </c>
      <c r="JZ327" s="456">
        <v>0.224147321887</v>
      </c>
      <c r="KA327" s="457">
        <f t="shared" si="3232"/>
        <v>0</v>
      </c>
      <c r="KB327" s="458">
        <f t="shared" si="3233"/>
        <v>0</v>
      </c>
      <c r="KC327" s="459"/>
      <c r="KD327" s="452">
        <v>11.0</v>
      </c>
      <c r="KE327" s="453" t="s">
        <v>45</v>
      </c>
      <c r="KF327" s="454" t="s">
        <v>136</v>
      </c>
      <c r="KG327" s="454" t="s">
        <v>134</v>
      </c>
      <c r="KH327" s="455" t="str">
        <f>ADHK!KH327</f>
        <v/>
      </c>
      <c r="KI327" s="455"/>
      <c r="KJ327" s="455">
        <f t="shared" si="3234"/>
        <v>0</v>
      </c>
      <c r="KK327" s="456"/>
      <c r="KL327" s="455">
        <f t="shared" si="3235"/>
        <v>0</v>
      </c>
      <c r="KM327" s="456"/>
      <c r="KN327" s="455"/>
      <c r="KO327" s="455">
        <f t="shared" si="3236"/>
        <v>0</v>
      </c>
      <c r="KP327" s="455">
        <f t="shared" si="3237"/>
        <v>0</v>
      </c>
      <c r="KQ327" s="456">
        <v>0.224147321887</v>
      </c>
      <c r="KR327" s="457">
        <f t="shared" si="3238"/>
        <v>0</v>
      </c>
      <c r="KS327" s="458">
        <f t="shared" si="3239"/>
        <v>0</v>
      </c>
      <c r="KT327" s="459"/>
      <c r="KU327" s="460"/>
    </row>
    <row r="328" ht="15.75" customHeight="1">
      <c r="A328" s="452">
        <v>12.0</v>
      </c>
      <c r="B328" s="453" t="s">
        <v>46</v>
      </c>
      <c r="C328" s="454" t="s">
        <v>136</v>
      </c>
      <c r="D328" s="454" t="s">
        <v>134</v>
      </c>
      <c r="E328" s="455">
        <f>ADHK!E328</f>
        <v>5454</v>
      </c>
      <c r="F328" s="455">
        <f>ADHK!F328</f>
        <v>262000.4806</v>
      </c>
      <c r="G328" s="455">
        <f t="shared" si="3132"/>
        <v>1428.950621</v>
      </c>
      <c r="H328" s="456"/>
      <c r="I328" s="455">
        <f t="shared" si="3133"/>
        <v>0</v>
      </c>
      <c r="J328" s="456"/>
      <c r="K328" s="455"/>
      <c r="L328" s="455">
        <f t="shared" si="3134"/>
        <v>0</v>
      </c>
      <c r="M328" s="455">
        <f t="shared" si="3135"/>
        <v>1428.950621</v>
      </c>
      <c r="N328" s="456">
        <v>0.224147321887</v>
      </c>
      <c r="O328" s="457">
        <f t="shared" si="3136"/>
        <v>320.2954549</v>
      </c>
      <c r="P328" s="458">
        <f t="shared" si="3137"/>
        <v>1108.655166</v>
      </c>
      <c r="Q328" s="459"/>
      <c r="R328" s="452">
        <v>12.0</v>
      </c>
      <c r="S328" s="453" t="s">
        <v>46</v>
      </c>
      <c r="T328" s="454" t="s">
        <v>136</v>
      </c>
      <c r="U328" s="454" t="s">
        <v>134</v>
      </c>
      <c r="V328" s="455">
        <f>ADHK!V328</f>
        <v>6375</v>
      </c>
      <c r="W328" s="455">
        <f>'Produksi dan Harga'!K105</f>
        <v>275221.4623</v>
      </c>
      <c r="X328" s="455">
        <f t="shared" si="3138"/>
        <v>1754.536822</v>
      </c>
      <c r="Y328" s="456"/>
      <c r="Z328" s="455">
        <f t="shared" si="3139"/>
        <v>0</v>
      </c>
      <c r="AA328" s="456"/>
      <c r="AB328" s="455"/>
      <c r="AC328" s="455">
        <f t="shared" si="3140"/>
        <v>0</v>
      </c>
      <c r="AD328" s="455">
        <f t="shared" si="3141"/>
        <v>1754.536822</v>
      </c>
      <c r="AE328" s="456">
        <v>0.224147321887</v>
      </c>
      <c r="AF328" s="457">
        <f t="shared" si="3142"/>
        <v>393.2747299</v>
      </c>
      <c r="AG328" s="458">
        <f t="shared" si="3143"/>
        <v>1361.262092</v>
      </c>
      <c r="AH328" s="459"/>
      <c r="AI328" s="452">
        <v>12.0</v>
      </c>
      <c r="AJ328" s="453" t="s">
        <v>46</v>
      </c>
      <c r="AK328" s="454" t="s">
        <v>136</v>
      </c>
      <c r="AL328" s="454" t="s">
        <v>134</v>
      </c>
      <c r="AM328" s="455">
        <f>ADHK!AM328</f>
        <v>7047</v>
      </c>
      <c r="AN328" s="455">
        <f>'Produksi dan Harga'!P105</f>
        <v>298826.0156</v>
      </c>
      <c r="AO328" s="455">
        <f t="shared" si="3144"/>
        <v>2105.826932</v>
      </c>
      <c r="AP328" s="456"/>
      <c r="AQ328" s="455">
        <f t="shared" si="3145"/>
        <v>0</v>
      </c>
      <c r="AR328" s="456"/>
      <c r="AS328" s="455"/>
      <c r="AT328" s="455">
        <f t="shared" si="3146"/>
        <v>0</v>
      </c>
      <c r="AU328" s="455">
        <f t="shared" si="3147"/>
        <v>2105.826932</v>
      </c>
      <c r="AV328" s="456">
        <v>0.224147321887</v>
      </c>
      <c r="AW328" s="457">
        <f t="shared" si="3148"/>
        <v>472.0154672</v>
      </c>
      <c r="AX328" s="458">
        <f t="shared" si="3149"/>
        <v>1633.811465</v>
      </c>
      <c r="AY328" s="459"/>
      <c r="AZ328" s="452">
        <v>12.0</v>
      </c>
      <c r="BA328" s="453" t="s">
        <v>46</v>
      </c>
      <c r="BB328" s="454" t="s">
        <v>136</v>
      </c>
      <c r="BC328" s="454" t="s">
        <v>134</v>
      </c>
      <c r="BD328" s="455">
        <f>ADHK!BD328</f>
        <v>8708</v>
      </c>
      <c r="BE328" s="455">
        <f>'Produksi dan Harga'!U105</f>
        <v>309243.3305</v>
      </c>
      <c r="BF328" s="455">
        <f t="shared" si="3150"/>
        <v>2692.890922</v>
      </c>
      <c r="BG328" s="456"/>
      <c r="BH328" s="455">
        <f t="shared" si="3151"/>
        <v>0</v>
      </c>
      <c r="BI328" s="456"/>
      <c r="BJ328" s="455"/>
      <c r="BK328" s="455">
        <f t="shared" si="3152"/>
        <v>0</v>
      </c>
      <c r="BL328" s="455">
        <f t="shared" si="3153"/>
        <v>2692.890922</v>
      </c>
      <c r="BM328" s="456">
        <v>0.224147321887</v>
      </c>
      <c r="BN328" s="457">
        <f t="shared" si="3154"/>
        <v>603.6042882</v>
      </c>
      <c r="BO328" s="458">
        <f t="shared" si="3155"/>
        <v>2089.286633</v>
      </c>
      <c r="BP328" s="459"/>
      <c r="BQ328" s="452">
        <v>12.0</v>
      </c>
      <c r="BR328" s="453" t="s">
        <v>46</v>
      </c>
      <c r="BS328" s="454" t="s">
        <v>136</v>
      </c>
      <c r="BT328" s="454" t="s">
        <v>134</v>
      </c>
      <c r="BU328" s="455">
        <f>ADHK!BU328</f>
        <v>6893</v>
      </c>
      <c r="BV328" s="455">
        <f>'Produksi dan Harga'!Z105</f>
        <v>360571.9263</v>
      </c>
      <c r="BW328" s="455">
        <f t="shared" si="3156"/>
        <v>2485.422288</v>
      </c>
      <c r="BX328" s="456"/>
      <c r="BY328" s="455">
        <f t="shared" si="3157"/>
        <v>0</v>
      </c>
      <c r="BZ328" s="456"/>
      <c r="CA328" s="455"/>
      <c r="CB328" s="455">
        <f t="shared" si="3158"/>
        <v>0</v>
      </c>
      <c r="CC328" s="455">
        <f t="shared" si="3159"/>
        <v>2485.422288</v>
      </c>
      <c r="CD328" s="456">
        <v>0.224147321887</v>
      </c>
      <c r="CE328" s="457">
        <f t="shared" si="3160"/>
        <v>557.1007497</v>
      </c>
      <c r="CF328" s="458">
        <f t="shared" si="3161"/>
        <v>1928.321539</v>
      </c>
      <c r="CG328" s="459"/>
      <c r="CH328" s="452">
        <v>12.0</v>
      </c>
      <c r="CI328" s="453" t="s">
        <v>46</v>
      </c>
      <c r="CJ328" s="454" t="s">
        <v>136</v>
      </c>
      <c r="CK328" s="454" t="s">
        <v>134</v>
      </c>
      <c r="CL328" s="455">
        <f>ADHK!CL328</f>
        <v>3049</v>
      </c>
      <c r="CM328" s="455">
        <f>'Produksi dan Harga'!AE105</f>
        <v>404069.9231</v>
      </c>
      <c r="CN328" s="455">
        <f t="shared" si="3162"/>
        <v>1232.009195</v>
      </c>
      <c r="CO328" s="456"/>
      <c r="CP328" s="455">
        <f t="shared" si="3163"/>
        <v>0</v>
      </c>
      <c r="CQ328" s="456"/>
      <c r="CR328" s="455"/>
      <c r="CS328" s="455">
        <f t="shared" si="3164"/>
        <v>0</v>
      </c>
      <c r="CT328" s="455">
        <f t="shared" si="3165"/>
        <v>1232.009195</v>
      </c>
      <c r="CU328" s="456">
        <v>0.224147321887</v>
      </c>
      <c r="CV328" s="457">
        <f t="shared" si="3166"/>
        <v>276.1515617</v>
      </c>
      <c r="CW328" s="458">
        <f t="shared" si="3167"/>
        <v>955.8576338</v>
      </c>
      <c r="CX328" s="459"/>
      <c r="CY328" s="452">
        <v>12.0</v>
      </c>
      <c r="CZ328" s="453" t="s">
        <v>46</v>
      </c>
      <c r="DA328" s="454" t="s">
        <v>136</v>
      </c>
      <c r="DB328" s="454" t="s">
        <v>134</v>
      </c>
      <c r="DC328" s="455">
        <f>ADHK!DC328</f>
        <v>11805</v>
      </c>
      <c r="DD328" s="455">
        <f>'Produksi dan Harga'!AJ105</f>
        <v>419979.8549</v>
      </c>
      <c r="DE328" s="455">
        <f t="shared" si="3168"/>
        <v>4957.862188</v>
      </c>
      <c r="DF328" s="456"/>
      <c r="DG328" s="455">
        <f t="shared" si="3169"/>
        <v>0</v>
      </c>
      <c r="DH328" s="456"/>
      <c r="DI328" s="455"/>
      <c r="DJ328" s="455">
        <f t="shared" si="3170"/>
        <v>0</v>
      </c>
      <c r="DK328" s="455">
        <f t="shared" si="3171"/>
        <v>4957.862188</v>
      </c>
      <c r="DL328" s="456">
        <v>0.224147321887</v>
      </c>
      <c r="DM328" s="457">
        <f t="shared" si="3172"/>
        <v>1111.291532</v>
      </c>
      <c r="DN328" s="458">
        <f t="shared" si="3173"/>
        <v>3846.570656</v>
      </c>
      <c r="DO328" s="459"/>
      <c r="DP328" s="452">
        <v>12.0</v>
      </c>
      <c r="DQ328" s="453" t="s">
        <v>46</v>
      </c>
      <c r="DR328" s="454" t="s">
        <v>136</v>
      </c>
      <c r="DS328" s="454" t="s">
        <v>134</v>
      </c>
      <c r="DT328" s="455">
        <f>ADHK!DT328</f>
        <v>2621</v>
      </c>
      <c r="DU328" s="455">
        <f>'Produksi dan Harga'!AO105</f>
        <v>433131.5348</v>
      </c>
      <c r="DV328" s="455">
        <f t="shared" si="3174"/>
        <v>1135.237753</v>
      </c>
      <c r="DW328" s="456"/>
      <c r="DX328" s="455">
        <f t="shared" si="3175"/>
        <v>0</v>
      </c>
      <c r="DY328" s="456"/>
      <c r="DZ328" s="455"/>
      <c r="EA328" s="455">
        <f t="shared" si="3176"/>
        <v>0</v>
      </c>
      <c r="EB328" s="455">
        <f t="shared" si="3177"/>
        <v>1135.237753</v>
      </c>
      <c r="EC328" s="456">
        <v>0.224147321887</v>
      </c>
      <c r="ED328" s="457">
        <f t="shared" si="3178"/>
        <v>254.460502</v>
      </c>
      <c r="EE328" s="458">
        <f t="shared" si="3179"/>
        <v>880.7772508</v>
      </c>
      <c r="EF328" s="459"/>
      <c r="EG328" s="452">
        <v>12.0</v>
      </c>
      <c r="EH328" s="453" t="s">
        <v>46</v>
      </c>
      <c r="EI328" s="454" t="s">
        <v>136</v>
      </c>
      <c r="EJ328" s="454" t="s">
        <v>134</v>
      </c>
      <c r="EK328" s="455">
        <f>ADHK!EK328</f>
        <v>3516</v>
      </c>
      <c r="EL328" s="455">
        <f>'Produksi dan Harga'!AT105</f>
        <v>466901.1048</v>
      </c>
      <c r="EM328" s="455">
        <f t="shared" si="3180"/>
        <v>1641.624284</v>
      </c>
      <c r="EN328" s="456"/>
      <c r="EO328" s="455">
        <f t="shared" si="3181"/>
        <v>0</v>
      </c>
      <c r="EP328" s="456"/>
      <c r="EQ328" s="455"/>
      <c r="ER328" s="455">
        <f t="shared" si="3182"/>
        <v>0</v>
      </c>
      <c r="ES328" s="455">
        <f t="shared" si="3183"/>
        <v>1641.624284</v>
      </c>
      <c r="ET328" s="456">
        <v>0.224147321887</v>
      </c>
      <c r="EU328" s="457">
        <f t="shared" si="3184"/>
        <v>367.9656869</v>
      </c>
      <c r="EV328" s="458">
        <f t="shared" si="3185"/>
        <v>1273.658597</v>
      </c>
      <c r="EW328" s="459"/>
      <c r="EX328" s="452">
        <v>12.0</v>
      </c>
      <c r="EY328" s="453" t="s">
        <v>46</v>
      </c>
      <c r="EZ328" s="454" t="s">
        <v>136</v>
      </c>
      <c r="FA328" s="454" t="s">
        <v>134</v>
      </c>
      <c r="FB328" s="455">
        <f>ADHK!FB328</f>
        <v>4568</v>
      </c>
      <c r="FC328" s="455">
        <f>'Produksi dan Harga'!AY105</f>
        <v>485160.8384</v>
      </c>
      <c r="FD328" s="455">
        <f t="shared" si="3186"/>
        <v>2216.21471</v>
      </c>
      <c r="FE328" s="456"/>
      <c r="FF328" s="455">
        <f t="shared" si="3187"/>
        <v>0</v>
      </c>
      <c r="FG328" s="456"/>
      <c r="FH328" s="455"/>
      <c r="FI328" s="455">
        <f t="shared" si="3188"/>
        <v>0</v>
      </c>
      <c r="FJ328" s="455">
        <f t="shared" si="3189"/>
        <v>2216.21471</v>
      </c>
      <c r="FK328" s="456">
        <v>0.224147321887</v>
      </c>
      <c r="FL328" s="457">
        <f t="shared" si="3190"/>
        <v>496.7585919</v>
      </c>
      <c r="FM328" s="458">
        <f t="shared" si="3191"/>
        <v>1719.456118</v>
      </c>
      <c r="FN328" s="459"/>
      <c r="FO328" s="452">
        <v>12.0</v>
      </c>
      <c r="FP328" s="453" t="s">
        <v>46</v>
      </c>
      <c r="FQ328" s="454" t="s">
        <v>136</v>
      </c>
      <c r="FR328" s="454" t="s">
        <v>134</v>
      </c>
      <c r="FS328" s="455">
        <f>ADHK!FS328</f>
        <v>4404</v>
      </c>
      <c r="FT328" s="455">
        <f>'Produksi dan Harga'!BD105</f>
        <v>464474.7695</v>
      </c>
      <c r="FU328" s="455">
        <f t="shared" si="3192"/>
        <v>2045.546885</v>
      </c>
      <c r="FV328" s="456"/>
      <c r="FW328" s="455">
        <f t="shared" si="3193"/>
        <v>0</v>
      </c>
      <c r="FX328" s="456"/>
      <c r="FY328" s="455"/>
      <c r="FZ328" s="455">
        <f t="shared" si="3194"/>
        <v>0</v>
      </c>
      <c r="GA328" s="455">
        <f t="shared" si="3195"/>
        <v>2045.546885</v>
      </c>
      <c r="GB328" s="456">
        <v>0.224147321887</v>
      </c>
      <c r="GC328" s="457">
        <f t="shared" si="3196"/>
        <v>458.503856</v>
      </c>
      <c r="GD328" s="458">
        <f t="shared" si="3197"/>
        <v>1587.043029</v>
      </c>
      <c r="GE328" s="459"/>
      <c r="GF328" s="452">
        <v>12.0</v>
      </c>
      <c r="GG328" s="453" t="s">
        <v>46</v>
      </c>
      <c r="GH328" s="454" t="s">
        <v>136</v>
      </c>
      <c r="GI328" s="454" t="s">
        <v>134</v>
      </c>
      <c r="GJ328" s="455">
        <f>ADHK!GJ328</f>
        <v>4424.4</v>
      </c>
      <c r="GK328" s="455">
        <f>'Produksi dan Harga'!BI105</f>
        <v>489157.9263</v>
      </c>
      <c r="GL328" s="455">
        <f t="shared" si="3198"/>
        <v>2164.230329</v>
      </c>
      <c r="GM328" s="456"/>
      <c r="GN328" s="455">
        <f t="shared" si="3199"/>
        <v>0</v>
      </c>
      <c r="GO328" s="456"/>
      <c r="GP328" s="455"/>
      <c r="GQ328" s="455">
        <f t="shared" si="3200"/>
        <v>0</v>
      </c>
      <c r="GR328" s="455">
        <f t="shared" si="3201"/>
        <v>2164.230329</v>
      </c>
      <c r="GS328" s="456">
        <v>0.224147321887</v>
      </c>
      <c r="GT328" s="457">
        <f t="shared" si="3202"/>
        <v>485.1064322</v>
      </c>
      <c r="GU328" s="458">
        <f t="shared" si="3203"/>
        <v>1679.123897</v>
      </c>
      <c r="GV328" s="459"/>
      <c r="GW328" s="452">
        <v>12.0</v>
      </c>
      <c r="GX328" s="453" t="s">
        <v>46</v>
      </c>
      <c r="GY328" s="454" t="s">
        <v>136</v>
      </c>
      <c r="GZ328" s="454" t="s">
        <v>134</v>
      </c>
      <c r="HA328" s="455">
        <f>ADHK!HA328</f>
        <v>5009.45</v>
      </c>
      <c r="HB328" s="455">
        <f>'Produksi dan Harga'!BN105</f>
        <v>524464.1182</v>
      </c>
      <c r="HC328" s="455">
        <f t="shared" si="3204"/>
        <v>2627.276777</v>
      </c>
      <c r="HD328" s="456"/>
      <c r="HE328" s="455">
        <f t="shared" si="3205"/>
        <v>0</v>
      </c>
      <c r="HF328" s="456"/>
      <c r="HG328" s="455"/>
      <c r="HH328" s="455">
        <f t="shared" si="3206"/>
        <v>0</v>
      </c>
      <c r="HI328" s="455">
        <f t="shared" si="3207"/>
        <v>2627.276777</v>
      </c>
      <c r="HJ328" s="456">
        <v>0.224147321887</v>
      </c>
      <c r="HK328" s="457">
        <f t="shared" si="3208"/>
        <v>588.8970534</v>
      </c>
      <c r="HL328" s="458">
        <f t="shared" si="3209"/>
        <v>2038.379724</v>
      </c>
      <c r="HM328" s="459"/>
      <c r="HN328" s="452">
        <v>12.0</v>
      </c>
      <c r="HO328" s="453" t="s">
        <v>46</v>
      </c>
      <c r="HP328" s="454" t="s">
        <v>136</v>
      </c>
      <c r="HQ328" s="454" t="s">
        <v>134</v>
      </c>
      <c r="HR328" s="455">
        <f>ADHK!HR328</f>
        <v>5727.94</v>
      </c>
      <c r="HS328" s="455">
        <f>'Produksi dan Harga'!BS105</f>
        <v>486954.0933</v>
      </c>
      <c r="HT328" s="455">
        <f t="shared" si="3210"/>
        <v>2789.243829</v>
      </c>
      <c r="HU328" s="456"/>
      <c r="HV328" s="455">
        <f t="shared" si="3211"/>
        <v>0</v>
      </c>
      <c r="HW328" s="456"/>
      <c r="HX328" s="455"/>
      <c r="HY328" s="455">
        <f t="shared" si="3212"/>
        <v>0</v>
      </c>
      <c r="HZ328" s="455">
        <f t="shared" si="3213"/>
        <v>2789.243829</v>
      </c>
      <c r="IA328" s="456">
        <v>0.224147321887</v>
      </c>
      <c r="IB328" s="457">
        <f t="shared" si="3214"/>
        <v>625.2015344</v>
      </c>
      <c r="IC328" s="458">
        <f t="shared" si="3215"/>
        <v>2164.042295</v>
      </c>
      <c r="ID328" s="459"/>
      <c r="IE328" s="452">
        <v>12.0</v>
      </c>
      <c r="IF328" s="453" t="s">
        <v>46</v>
      </c>
      <c r="IG328" s="454" t="s">
        <v>136</v>
      </c>
      <c r="IH328" s="454" t="s">
        <v>134</v>
      </c>
      <c r="II328" s="455">
        <f>ADHK!II328</f>
        <v>5411.37</v>
      </c>
      <c r="IJ328" s="455">
        <f>'Produksi dan Harga'!BX105</f>
        <v>522630.2929</v>
      </c>
      <c r="IK328" s="455">
        <f t="shared" si="3216"/>
        <v>2828.145888</v>
      </c>
      <c r="IL328" s="456"/>
      <c r="IM328" s="455">
        <f t="shared" si="3217"/>
        <v>0</v>
      </c>
      <c r="IN328" s="456"/>
      <c r="IO328" s="455"/>
      <c r="IP328" s="455">
        <f t="shared" si="3218"/>
        <v>0</v>
      </c>
      <c r="IQ328" s="455">
        <f t="shared" si="3219"/>
        <v>2828.145888</v>
      </c>
      <c r="IR328" s="456">
        <v>0.224147321887</v>
      </c>
      <c r="IS328" s="457">
        <f t="shared" si="3220"/>
        <v>633.9213267</v>
      </c>
      <c r="IT328" s="458">
        <f t="shared" si="3221"/>
        <v>2194.224561</v>
      </c>
      <c r="IU328" s="459"/>
      <c r="IV328" s="452">
        <v>12.0</v>
      </c>
      <c r="IW328" s="453" t="s">
        <v>46</v>
      </c>
      <c r="IX328" s="454" t="s">
        <v>136</v>
      </c>
      <c r="IY328" s="454" t="s">
        <v>134</v>
      </c>
      <c r="IZ328" s="455">
        <f>ADHK!IZ328</f>
        <v>7575.2</v>
      </c>
      <c r="JA328" s="455">
        <f>'Produksi dan Harga'!CC105</f>
        <v>547019.917</v>
      </c>
      <c r="JB328" s="455">
        <f t="shared" si="3222"/>
        <v>4143.785275</v>
      </c>
      <c r="JC328" s="456"/>
      <c r="JD328" s="455">
        <f t="shared" si="3223"/>
        <v>0</v>
      </c>
      <c r="JE328" s="456"/>
      <c r="JF328" s="455"/>
      <c r="JG328" s="455">
        <f t="shared" si="3224"/>
        <v>0</v>
      </c>
      <c r="JH328" s="455">
        <f t="shared" si="3225"/>
        <v>4143.785275</v>
      </c>
      <c r="JI328" s="456">
        <v>0.224147321887</v>
      </c>
      <c r="JJ328" s="457">
        <f t="shared" si="3226"/>
        <v>928.8183719</v>
      </c>
      <c r="JK328" s="458">
        <f t="shared" si="3227"/>
        <v>3214.966903</v>
      </c>
      <c r="JL328" s="459"/>
      <c r="JM328" s="452">
        <v>12.0</v>
      </c>
      <c r="JN328" s="453" t="s">
        <v>46</v>
      </c>
      <c r="JO328" s="454" t="s">
        <v>136</v>
      </c>
      <c r="JP328" s="454" t="s">
        <v>134</v>
      </c>
      <c r="JQ328" s="455" t="str">
        <f>ADHK!JQ328</f>
        <v/>
      </c>
      <c r="JR328" s="455"/>
      <c r="JS328" s="455">
        <f t="shared" si="3228"/>
        <v>0</v>
      </c>
      <c r="JT328" s="456"/>
      <c r="JU328" s="455">
        <f t="shared" si="3229"/>
        <v>0</v>
      </c>
      <c r="JV328" s="456"/>
      <c r="JW328" s="455"/>
      <c r="JX328" s="455">
        <f t="shared" si="3230"/>
        <v>0</v>
      </c>
      <c r="JY328" s="455">
        <f t="shared" si="3231"/>
        <v>0</v>
      </c>
      <c r="JZ328" s="456">
        <v>0.224147321887</v>
      </c>
      <c r="KA328" s="457">
        <f t="shared" si="3232"/>
        <v>0</v>
      </c>
      <c r="KB328" s="458">
        <f t="shared" si="3233"/>
        <v>0</v>
      </c>
      <c r="KC328" s="459"/>
      <c r="KD328" s="452">
        <v>12.0</v>
      </c>
      <c r="KE328" s="453" t="s">
        <v>46</v>
      </c>
      <c r="KF328" s="454" t="s">
        <v>136</v>
      </c>
      <c r="KG328" s="454" t="s">
        <v>134</v>
      </c>
      <c r="KH328" s="455" t="str">
        <f>ADHK!KH328</f>
        <v/>
      </c>
      <c r="KI328" s="455"/>
      <c r="KJ328" s="455">
        <f t="shared" si="3234"/>
        <v>0</v>
      </c>
      <c r="KK328" s="456"/>
      <c r="KL328" s="455">
        <f t="shared" si="3235"/>
        <v>0</v>
      </c>
      <c r="KM328" s="456"/>
      <c r="KN328" s="455"/>
      <c r="KO328" s="455">
        <f t="shared" si="3236"/>
        <v>0</v>
      </c>
      <c r="KP328" s="455">
        <f t="shared" si="3237"/>
        <v>0</v>
      </c>
      <c r="KQ328" s="456">
        <v>0.224147321887</v>
      </c>
      <c r="KR328" s="457">
        <f t="shared" si="3238"/>
        <v>0</v>
      </c>
      <c r="KS328" s="458">
        <f t="shared" si="3239"/>
        <v>0</v>
      </c>
      <c r="KT328" s="459"/>
      <c r="KU328" s="460"/>
    </row>
    <row r="329" ht="15.75" customHeight="1">
      <c r="A329" s="452">
        <v>13.0</v>
      </c>
      <c r="B329" s="453" t="s">
        <v>47</v>
      </c>
      <c r="C329" s="454" t="s">
        <v>135</v>
      </c>
      <c r="D329" s="454" t="s">
        <v>134</v>
      </c>
      <c r="E329" s="455">
        <f>ADHK!E329</f>
        <v>14777</v>
      </c>
      <c r="F329" s="455">
        <f>ADHK!F329</f>
        <v>300048.662</v>
      </c>
      <c r="G329" s="455">
        <f t="shared" si="3132"/>
        <v>4433.819079</v>
      </c>
      <c r="H329" s="456"/>
      <c r="I329" s="455">
        <f t="shared" si="3133"/>
        <v>0</v>
      </c>
      <c r="J329" s="456"/>
      <c r="K329" s="455"/>
      <c r="L329" s="455">
        <f t="shared" si="3134"/>
        <v>0</v>
      </c>
      <c r="M329" s="455">
        <f t="shared" si="3135"/>
        <v>4433.819079</v>
      </c>
      <c r="N329" s="456">
        <v>0.224147321887</v>
      </c>
      <c r="O329" s="457">
        <f t="shared" si="3136"/>
        <v>993.8286722</v>
      </c>
      <c r="P329" s="458">
        <f t="shared" si="3137"/>
        <v>3439.990406</v>
      </c>
      <c r="Q329" s="459"/>
      <c r="R329" s="452">
        <v>13.0</v>
      </c>
      <c r="S329" s="453" t="s">
        <v>47</v>
      </c>
      <c r="T329" s="454" t="s">
        <v>135</v>
      </c>
      <c r="U329" s="454" t="s">
        <v>134</v>
      </c>
      <c r="V329" s="455">
        <f>ADHK!V329</f>
        <v>11235</v>
      </c>
      <c r="W329" s="455">
        <f>'Produksi dan Harga'!K106</f>
        <v>328017.8488</v>
      </c>
      <c r="X329" s="455">
        <f t="shared" si="3138"/>
        <v>3685.280531</v>
      </c>
      <c r="Y329" s="456"/>
      <c r="Z329" s="455">
        <f t="shared" si="3139"/>
        <v>0</v>
      </c>
      <c r="AA329" s="456"/>
      <c r="AB329" s="455"/>
      <c r="AC329" s="455">
        <f t="shared" si="3140"/>
        <v>0</v>
      </c>
      <c r="AD329" s="455">
        <f t="shared" si="3141"/>
        <v>3685.280531</v>
      </c>
      <c r="AE329" s="456">
        <v>0.224147321887</v>
      </c>
      <c r="AF329" s="457">
        <f t="shared" si="3142"/>
        <v>826.0457614</v>
      </c>
      <c r="AG329" s="458">
        <f t="shared" si="3143"/>
        <v>2859.23477</v>
      </c>
      <c r="AH329" s="459"/>
      <c r="AI329" s="452">
        <v>13.0</v>
      </c>
      <c r="AJ329" s="453" t="s">
        <v>47</v>
      </c>
      <c r="AK329" s="454" t="s">
        <v>135</v>
      </c>
      <c r="AL329" s="454" t="s">
        <v>134</v>
      </c>
      <c r="AM329" s="455">
        <f>ADHK!AM329</f>
        <v>15042</v>
      </c>
      <c r="AN329" s="455">
        <f>'Produksi dan Harga'!P106</f>
        <v>339075.4874</v>
      </c>
      <c r="AO329" s="455">
        <f t="shared" si="3144"/>
        <v>5100.373482</v>
      </c>
      <c r="AP329" s="456"/>
      <c r="AQ329" s="455">
        <f t="shared" si="3145"/>
        <v>0</v>
      </c>
      <c r="AR329" s="456"/>
      <c r="AS329" s="455"/>
      <c r="AT329" s="455">
        <f t="shared" si="3146"/>
        <v>0</v>
      </c>
      <c r="AU329" s="455">
        <f t="shared" si="3147"/>
        <v>5100.373482</v>
      </c>
      <c r="AV329" s="456">
        <v>0.224147321887</v>
      </c>
      <c r="AW329" s="457">
        <f t="shared" si="3148"/>
        <v>1143.235057</v>
      </c>
      <c r="AX329" s="458">
        <f t="shared" si="3149"/>
        <v>3957.138425</v>
      </c>
      <c r="AY329" s="459"/>
      <c r="AZ329" s="452">
        <v>13.0</v>
      </c>
      <c r="BA329" s="453" t="s">
        <v>47</v>
      </c>
      <c r="BB329" s="454" t="s">
        <v>135</v>
      </c>
      <c r="BC329" s="454" t="s">
        <v>134</v>
      </c>
      <c r="BD329" s="455">
        <f>ADHK!BD329</f>
        <v>19728</v>
      </c>
      <c r="BE329" s="455">
        <f>'Produksi dan Harga'!U106</f>
        <v>346092.9834</v>
      </c>
      <c r="BF329" s="455">
        <f t="shared" si="3150"/>
        <v>6827.722377</v>
      </c>
      <c r="BG329" s="456"/>
      <c r="BH329" s="455">
        <f t="shared" si="3151"/>
        <v>0</v>
      </c>
      <c r="BI329" s="456"/>
      <c r="BJ329" s="455"/>
      <c r="BK329" s="455">
        <f t="shared" si="3152"/>
        <v>0</v>
      </c>
      <c r="BL329" s="455">
        <f t="shared" si="3153"/>
        <v>6827.722377</v>
      </c>
      <c r="BM329" s="456">
        <v>0.224147321887</v>
      </c>
      <c r="BN329" s="457">
        <f t="shared" si="3154"/>
        <v>1530.415685</v>
      </c>
      <c r="BO329" s="458">
        <f t="shared" si="3155"/>
        <v>5297.306691</v>
      </c>
      <c r="BP329" s="459"/>
      <c r="BQ329" s="452">
        <v>13.0</v>
      </c>
      <c r="BR329" s="453" t="s">
        <v>47</v>
      </c>
      <c r="BS329" s="454" t="s">
        <v>135</v>
      </c>
      <c r="BT329" s="454" t="s">
        <v>134</v>
      </c>
      <c r="BU329" s="455">
        <f>ADHK!BU329</f>
        <v>18807</v>
      </c>
      <c r="BV329" s="455">
        <f>'Produksi dan Harga'!Z106</f>
        <v>376873.2014</v>
      </c>
      <c r="BW329" s="455">
        <f t="shared" si="3156"/>
        <v>7087.854298</v>
      </c>
      <c r="BX329" s="456"/>
      <c r="BY329" s="455">
        <f t="shared" si="3157"/>
        <v>0</v>
      </c>
      <c r="BZ329" s="456"/>
      <c r="CA329" s="455"/>
      <c r="CB329" s="455">
        <f t="shared" si="3158"/>
        <v>0</v>
      </c>
      <c r="CC329" s="455">
        <f t="shared" si="3159"/>
        <v>7087.854298</v>
      </c>
      <c r="CD329" s="456">
        <v>0.224147321887</v>
      </c>
      <c r="CE329" s="457">
        <f t="shared" si="3160"/>
        <v>1588.723559</v>
      </c>
      <c r="CF329" s="458">
        <f t="shared" si="3161"/>
        <v>5499.130739</v>
      </c>
      <c r="CG329" s="459"/>
      <c r="CH329" s="452">
        <v>13.0</v>
      </c>
      <c r="CI329" s="453" t="s">
        <v>47</v>
      </c>
      <c r="CJ329" s="454" t="s">
        <v>135</v>
      </c>
      <c r="CK329" s="454" t="s">
        <v>134</v>
      </c>
      <c r="CL329" s="455">
        <f>ADHK!CL329</f>
        <v>7389</v>
      </c>
      <c r="CM329" s="455">
        <f>'Produksi dan Harga'!AE106</f>
        <v>397362.8301</v>
      </c>
      <c r="CN329" s="455">
        <f t="shared" si="3162"/>
        <v>2936.113951</v>
      </c>
      <c r="CO329" s="456"/>
      <c r="CP329" s="455">
        <f t="shared" si="3163"/>
        <v>0</v>
      </c>
      <c r="CQ329" s="456"/>
      <c r="CR329" s="455"/>
      <c r="CS329" s="455">
        <f t="shared" si="3164"/>
        <v>0</v>
      </c>
      <c r="CT329" s="455">
        <f t="shared" si="3165"/>
        <v>2936.113951</v>
      </c>
      <c r="CU329" s="456">
        <v>0.224147321887</v>
      </c>
      <c r="CV329" s="457">
        <f t="shared" si="3166"/>
        <v>658.122079</v>
      </c>
      <c r="CW329" s="458">
        <f t="shared" si="3167"/>
        <v>2277.991872</v>
      </c>
      <c r="CX329" s="459"/>
      <c r="CY329" s="452">
        <v>13.0</v>
      </c>
      <c r="CZ329" s="453" t="s">
        <v>47</v>
      </c>
      <c r="DA329" s="454" t="s">
        <v>135</v>
      </c>
      <c r="DB329" s="454" t="s">
        <v>134</v>
      </c>
      <c r="DC329" s="455">
        <f>ADHK!DC329</f>
        <v>26854</v>
      </c>
      <c r="DD329" s="455">
        <f>'Produksi dan Harga'!AJ106</f>
        <v>396801.3446</v>
      </c>
      <c r="DE329" s="455">
        <f t="shared" si="3168"/>
        <v>10655.70331</v>
      </c>
      <c r="DF329" s="456"/>
      <c r="DG329" s="455">
        <f t="shared" si="3169"/>
        <v>0</v>
      </c>
      <c r="DH329" s="456"/>
      <c r="DI329" s="455"/>
      <c r="DJ329" s="455">
        <f t="shared" si="3170"/>
        <v>0</v>
      </c>
      <c r="DK329" s="455">
        <f t="shared" si="3171"/>
        <v>10655.70331</v>
      </c>
      <c r="DL329" s="456">
        <v>0.224147321887</v>
      </c>
      <c r="DM329" s="457">
        <f t="shared" si="3172"/>
        <v>2388.447359</v>
      </c>
      <c r="DN329" s="458">
        <f t="shared" si="3173"/>
        <v>8267.255949</v>
      </c>
      <c r="DO329" s="459"/>
      <c r="DP329" s="452">
        <v>13.0</v>
      </c>
      <c r="DQ329" s="453" t="s">
        <v>47</v>
      </c>
      <c r="DR329" s="454" t="s">
        <v>135</v>
      </c>
      <c r="DS329" s="454" t="s">
        <v>134</v>
      </c>
      <c r="DT329" s="455">
        <f>ADHK!DT329</f>
        <v>6022</v>
      </c>
      <c r="DU329" s="455">
        <f>'Produksi dan Harga'!AO106</f>
        <v>413399.4109</v>
      </c>
      <c r="DV329" s="455">
        <f t="shared" si="3174"/>
        <v>2489.491252</v>
      </c>
      <c r="DW329" s="456"/>
      <c r="DX329" s="455">
        <f t="shared" si="3175"/>
        <v>0</v>
      </c>
      <c r="DY329" s="456"/>
      <c r="DZ329" s="455"/>
      <c r="EA329" s="455">
        <f t="shared" si="3176"/>
        <v>0</v>
      </c>
      <c r="EB329" s="455">
        <f t="shared" si="3177"/>
        <v>2489.491252</v>
      </c>
      <c r="EC329" s="456">
        <v>0.224147321887</v>
      </c>
      <c r="ED329" s="457">
        <f t="shared" si="3178"/>
        <v>558.0127971</v>
      </c>
      <c r="EE329" s="458">
        <f t="shared" si="3179"/>
        <v>1931.478455</v>
      </c>
      <c r="EF329" s="459"/>
      <c r="EG329" s="452">
        <v>13.0</v>
      </c>
      <c r="EH329" s="453" t="s">
        <v>47</v>
      </c>
      <c r="EI329" s="454" t="s">
        <v>135</v>
      </c>
      <c r="EJ329" s="454" t="s">
        <v>134</v>
      </c>
      <c r="EK329" s="455">
        <f>ADHK!EK329</f>
        <v>6360</v>
      </c>
      <c r="EL329" s="455">
        <f>'Produksi dan Harga'!AT106</f>
        <v>431247.9809</v>
      </c>
      <c r="EM329" s="455">
        <f t="shared" si="3180"/>
        <v>2742.737159</v>
      </c>
      <c r="EN329" s="456"/>
      <c r="EO329" s="455">
        <f t="shared" si="3181"/>
        <v>0</v>
      </c>
      <c r="EP329" s="456"/>
      <c r="EQ329" s="455"/>
      <c r="ER329" s="455">
        <f t="shared" si="3182"/>
        <v>0</v>
      </c>
      <c r="ES329" s="455">
        <f t="shared" si="3183"/>
        <v>2742.737159</v>
      </c>
      <c r="ET329" s="456">
        <v>0.224147321887</v>
      </c>
      <c r="EU329" s="457">
        <f t="shared" si="3184"/>
        <v>614.7771888</v>
      </c>
      <c r="EV329" s="458">
        <f t="shared" si="3185"/>
        <v>2127.95997</v>
      </c>
      <c r="EW329" s="459"/>
      <c r="EX329" s="452">
        <v>13.0</v>
      </c>
      <c r="EY329" s="453" t="s">
        <v>47</v>
      </c>
      <c r="EZ329" s="454" t="s">
        <v>135</v>
      </c>
      <c r="FA329" s="454" t="s">
        <v>134</v>
      </c>
      <c r="FB329" s="455">
        <f>ADHK!FB329</f>
        <v>12466</v>
      </c>
      <c r="FC329" s="455">
        <f>'Produksi dan Harga'!AY106</f>
        <v>447196.2154</v>
      </c>
      <c r="FD329" s="455">
        <f t="shared" si="3186"/>
        <v>5574.748022</v>
      </c>
      <c r="FE329" s="456"/>
      <c r="FF329" s="455">
        <f t="shared" si="3187"/>
        <v>0</v>
      </c>
      <c r="FG329" s="456"/>
      <c r="FH329" s="455"/>
      <c r="FI329" s="455">
        <f t="shared" si="3188"/>
        <v>0</v>
      </c>
      <c r="FJ329" s="455">
        <f t="shared" si="3189"/>
        <v>5574.748022</v>
      </c>
      <c r="FK329" s="456">
        <v>0.224147321887</v>
      </c>
      <c r="FL329" s="457">
        <f t="shared" si="3190"/>
        <v>1249.564839</v>
      </c>
      <c r="FM329" s="458">
        <f t="shared" si="3191"/>
        <v>4325.183182</v>
      </c>
      <c r="FN329" s="459"/>
      <c r="FO329" s="452">
        <v>13.0</v>
      </c>
      <c r="FP329" s="453" t="s">
        <v>47</v>
      </c>
      <c r="FQ329" s="454" t="s">
        <v>135</v>
      </c>
      <c r="FR329" s="454" t="s">
        <v>134</v>
      </c>
      <c r="FS329" s="455">
        <f>ADHK!FS329</f>
        <v>11112.5</v>
      </c>
      <c r="FT329" s="455">
        <f>'Produksi dan Harga'!BD106</f>
        <v>429091.5226</v>
      </c>
      <c r="FU329" s="455">
        <f t="shared" si="3192"/>
        <v>4768.279544</v>
      </c>
      <c r="FV329" s="456"/>
      <c r="FW329" s="455">
        <f t="shared" si="3193"/>
        <v>0</v>
      </c>
      <c r="FX329" s="456"/>
      <c r="FY329" s="455"/>
      <c r="FZ329" s="455">
        <f t="shared" si="3194"/>
        <v>0</v>
      </c>
      <c r="GA329" s="455">
        <f t="shared" si="3195"/>
        <v>4768.279544</v>
      </c>
      <c r="GB329" s="456">
        <v>0.224147321887</v>
      </c>
      <c r="GC329" s="457">
        <f t="shared" si="3196"/>
        <v>1068.79709</v>
      </c>
      <c r="GD329" s="458">
        <f t="shared" si="3197"/>
        <v>3699.482455</v>
      </c>
      <c r="GE329" s="459"/>
      <c r="GF329" s="452">
        <v>13.0</v>
      </c>
      <c r="GG329" s="453" t="s">
        <v>47</v>
      </c>
      <c r="GH329" s="454" t="s">
        <v>135</v>
      </c>
      <c r="GI329" s="454" t="s">
        <v>134</v>
      </c>
      <c r="GJ329" s="455">
        <f>ADHK!GJ329</f>
        <v>9049.3</v>
      </c>
      <c r="GK329" s="455">
        <f>'Produksi dan Harga'!BI106</f>
        <v>446305.6429</v>
      </c>
      <c r="GL329" s="455">
        <f t="shared" si="3198"/>
        <v>4038.753654</v>
      </c>
      <c r="GM329" s="456"/>
      <c r="GN329" s="455">
        <f t="shared" si="3199"/>
        <v>0</v>
      </c>
      <c r="GO329" s="456"/>
      <c r="GP329" s="455"/>
      <c r="GQ329" s="455">
        <f t="shared" si="3200"/>
        <v>0</v>
      </c>
      <c r="GR329" s="455">
        <f t="shared" si="3201"/>
        <v>4038.753654</v>
      </c>
      <c r="GS329" s="456">
        <v>0.224147321887</v>
      </c>
      <c r="GT329" s="457">
        <f t="shared" si="3202"/>
        <v>905.2758153</v>
      </c>
      <c r="GU329" s="458">
        <f t="shared" si="3203"/>
        <v>3133.477839</v>
      </c>
      <c r="GV329" s="459"/>
      <c r="GW329" s="452">
        <v>13.0</v>
      </c>
      <c r="GX329" s="453" t="s">
        <v>47</v>
      </c>
      <c r="GY329" s="454" t="s">
        <v>135</v>
      </c>
      <c r="GZ329" s="454" t="s">
        <v>134</v>
      </c>
      <c r="HA329" s="455">
        <f>ADHK!HA329</f>
        <v>11843.36</v>
      </c>
      <c r="HB329" s="455">
        <f>'Produksi dan Harga'!BN106</f>
        <v>471557.2857</v>
      </c>
      <c r="HC329" s="455">
        <f t="shared" si="3204"/>
        <v>5584.822696</v>
      </c>
      <c r="HD329" s="456"/>
      <c r="HE329" s="455">
        <f t="shared" si="3205"/>
        <v>0</v>
      </c>
      <c r="HF329" s="456"/>
      <c r="HG329" s="455"/>
      <c r="HH329" s="455">
        <f t="shared" si="3206"/>
        <v>0</v>
      </c>
      <c r="HI329" s="455">
        <f t="shared" si="3207"/>
        <v>5584.822696</v>
      </c>
      <c r="HJ329" s="456">
        <v>0.224147321887</v>
      </c>
      <c r="HK329" s="457">
        <f t="shared" si="3208"/>
        <v>1251.82305</v>
      </c>
      <c r="HL329" s="458">
        <f t="shared" si="3209"/>
        <v>4332.999645</v>
      </c>
      <c r="HM329" s="459"/>
      <c r="HN329" s="452">
        <v>13.0</v>
      </c>
      <c r="HO329" s="453" t="s">
        <v>47</v>
      </c>
      <c r="HP329" s="454" t="s">
        <v>135</v>
      </c>
      <c r="HQ329" s="454" t="s">
        <v>134</v>
      </c>
      <c r="HR329" s="455">
        <f>ADHK!HR329</f>
        <v>9913.81</v>
      </c>
      <c r="HS329" s="455">
        <f>'Produksi dan Harga'!BS106</f>
        <v>463905.2363</v>
      </c>
      <c r="HT329" s="455">
        <f t="shared" si="3210"/>
        <v>4599.068371</v>
      </c>
      <c r="HU329" s="456"/>
      <c r="HV329" s="455">
        <f t="shared" si="3211"/>
        <v>0</v>
      </c>
      <c r="HW329" s="456"/>
      <c r="HX329" s="455"/>
      <c r="HY329" s="455">
        <f t="shared" si="3212"/>
        <v>0</v>
      </c>
      <c r="HZ329" s="455">
        <f t="shared" si="3213"/>
        <v>4599.068371</v>
      </c>
      <c r="IA329" s="456">
        <v>0.224147321887</v>
      </c>
      <c r="IB329" s="457">
        <f t="shared" si="3214"/>
        <v>1030.868859</v>
      </c>
      <c r="IC329" s="458">
        <f t="shared" si="3215"/>
        <v>3568.199513</v>
      </c>
      <c r="ID329" s="459"/>
      <c r="IE329" s="452">
        <v>13.0</v>
      </c>
      <c r="IF329" s="453" t="s">
        <v>47</v>
      </c>
      <c r="IG329" s="454" t="s">
        <v>135</v>
      </c>
      <c r="IH329" s="454" t="s">
        <v>134</v>
      </c>
      <c r="II329" s="455">
        <f>ADHK!II329</f>
        <v>9896.13</v>
      </c>
      <c r="IJ329" s="455">
        <f>'Produksi dan Harga'!BX106</f>
        <v>479319.4418</v>
      </c>
      <c r="IK329" s="455">
        <f t="shared" si="3216"/>
        <v>4743.407508</v>
      </c>
      <c r="IL329" s="456"/>
      <c r="IM329" s="455">
        <f t="shared" si="3217"/>
        <v>0</v>
      </c>
      <c r="IN329" s="456"/>
      <c r="IO329" s="455"/>
      <c r="IP329" s="455">
        <f t="shared" si="3218"/>
        <v>0</v>
      </c>
      <c r="IQ329" s="455">
        <f t="shared" si="3219"/>
        <v>4743.407508</v>
      </c>
      <c r="IR329" s="456">
        <v>0.224147321887</v>
      </c>
      <c r="IS329" s="457">
        <f t="shared" si="3220"/>
        <v>1063.22209</v>
      </c>
      <c r="IT329" s="458">
        <f t="shared" si="3221"/>
        <v>3680.185418</v>
      </c>
      <c r="IU329" s="459"/>
      <c r="IV329" s="452">
        <v>13.0</v>
      </c>
      <c r="IW329" s="453" t="s">
        <v>47</v>
      </c>
      <c r="IX329" s="454" t="s">
        <v>135</v>
      </c>
      <c r="IY329" s="454" t="s">
        <v>134</v>
      </c>
      <c r="IZ329" s="455">
        <f>ADHK!IZ329</f>
        <v>12948.8</v>
      </c>
      <c r="JA329" s="455">
        <f>'Produksi dan Harga'!CC106</f>
        <v>522056.1661</v>
      </c>
      <c r="JB329" s="455">
        <f t="shared" si="3222"/>
        <v>6760.000884</v>
      </c>
      <c r="JC329" s="456"/>
      <c r="JD329" s="455">
        <f t="shared" si="3223"/>
        <v>0</v>
      </c>
      <c r="JE329" s="456"/>
      <c r="JF329" s="455"/>
      <c r="JG329" s="455">
        <f t="shared" si="3224"/>
        <v>0</v>
      </c>
      <c r="JH329" s="455">
        <f t="shared" si="3225"/>
        <v>6760.000884</v>
      </c>
      <c r="JI329" s="456">
        <v>0.224147321887</v>
      </c>
      <c r="JJ329" s="457">
        <f t="shared" si="3226"/>
        <v>1515.236094</v>
      </c>
      <c r="JK329" s="458">
        <f t="shared" si="3227"/>
        <v>5244.76479</v>
      </c>
      <c r="JL329" s="459"/>
      <c r="JM329" s="452">
        <v>13.0</v>
      </c>
      <c r="JN329" s="453" t="s">
        <v>47</v>
      </c>
      <c r="JO329" s="454" t="s">
        <v>135</v>
      </c>
      <c r="JP329" s="454" t="s">
        <v>134</v>
      </c>
      <c r="JQ329" s="455" t="str">
        <f>ADHK!JQ329</f>
        <v/>
      </c>
      <c r="JR329" s="455"/>
      <c r="JS329" s="455">
        <f t="shared" si="3228"/>
        <v>0</v>
      </c>
      <c r="JT329" s="456"/>
      <c r="JU329" s="455">
        <f t="shared" si="3229"/>
        <v>0</v>
      </c>
      <c r="JV329" s="456"/>
      <c r="JW329" s="455"/>
      <c r="JX329" s="455">
        <f t="shared" si="3230"/>
        <v>0</v>
      </c>
      <c r="JY329" s="455">
        <f t="shared" si="3231"/>
        <v>0</v>
      </c>
      <c r="JZ329" s="456">
        <v>0.224147321887</v>
      </c>
      <c r="KA329" s="457">
        <f t="shared" si="3232"/>
        <v>0</v>
      </c>
      <c r="KB329" s="458">
        <f t="shared" si="3233"/>
        <v>0</v>
      </c>
      <c r="KC329" s="459"/>
      <c r="KD329" s="452">
        <v>13.0</v>
      </c>
      <c r="KE329" s="453" t="s">
        <v>47</v>
      </c>
      <c r="KF329" s="454" t="s">
        <v>135</v>
      </c>
      <c r="KG329" s="454" t="s">
        <v>134</v>
      </c>
      <c r="KH329" s="455" t="str">
        <f>ADHK!KH329</f>
        <v/>
      </c>
      <c r="KI329" s="455"/>
      <c r="KJ329" s="455">
        <f t="shared" si="3234"/>
        <v>0</v>
      </c>
      <c r="KK329" s="456"/>
      <c r="KL329" s="455">
        <f t="shared" si="3235"/>
        <v>0</v>
      </c>
      <c r="KM329" s="456"/>
      <c r="KN329" s="455"/>
      <c r="KO329" s="455">
        <f t="shared" si="3236"/>
        <v>0</v>
      </c>
      <c r="KP329" s="455">
        <f t="shared" si="3237"/>
        <v>0</v>
      </c>
      <c r="KQ329" s="456">
        <v>0.224147321887</v>
      </c>
      <c r="KR329" s="457">
        <f t="shared" si="3238"/>
        <v>0</v>
      </c>
      <c r="KS329" s="458">
        <f t="shared" si="3239"/>
        <v>0</v>
      </c>
      <c r="KT329" s="459"/>
      <c r="KU329" s="460"/>
    </row>
    <row r="330" ht="15.75" customHeight="1">
      <c r="A330" s="452">
        <v>14.0</v>
      </c>
      <c r="B330" s="453" t="s">
        <v>48</v>
      </c>
      <c r="C330" s="454" t="s">
        <v>135</v>
      </c>
      <c r="D330" s="454" t="s">
        <v>134</v>
      </c>
      <c r="E330" s="455">
        <f>ADHK!E330</f>
        <v>8500</v>
      </c>
      <c r="F330" s="455">
        <f>ADHK!F330</f>
        <v>302329.8087</v>
      </c>
      <c r="G330" s="455">
        <f t="shared" si="3132"/>
        <v>2569.803374</v>
      </c>
      <c r="H330" s="456"/>
      <c r="I330" s="455">
        <f t="shared" si="3133"/>
        <v>0</v>
      </c>
      <c r="J330" s="456"/>
      <c r="K330" s="455"/>
      <c r="L330" s="455">
        <f t="shared" si="3134"/>
        <v>0</v>
      </c>
      <c r="M330" s="455">
        <f t="shared" si="3135"/>
        <v>2569.803374</v>
      </c>
      <c r="N330" s="456">
        <v>0.224147321887</v>
      </c>
      <c r="O330" s="457">
        <f t="shared" si="3136"/>
        <v>576.014544</v>
      </c>
      <c r="P330" s="458">
        <f t="shared" si="3137"/>
        <v>1993.78883</v>
      </c>
      <c r="Q330" s="459"/>
      <c r="R330" s="452">
        <v>14.0</v>
      </c>
      <c r="S330" s="453" t="s">
        <v>48</v>
      </c>
      <c r="T330" s="454" t="s">
        <v>135</v>
      </c>
      <c r="U330" s="454" t="s">
        <v>134</v>
      </c>
      <c r="V330" s="455">
        <f>ADHK!V330</f>
        <v>9261</v>
      </c>
      <c r="W330" s="455">
        <f>'Produksi dan Harga'!K107</f>
        <v>336603.7397</v>
      </c>
      <c r="X330" s="455">
        <f t="shared" si="3138"/>
        <v>3117.287233</v>
      </c>
      <c r="Y330" s="456"/>
      <c r="Z330" s="455">
        <f t="shared" si="3139"/>
        <v>0</v>
      </c>
      <c r="AA330" s="456"/>
      <c r="AB330" s="455"/>
      <c r="AC330" s="455">
        <f t="shared" si="3140"/>
        <v>0</v>
      </c>
      <c r="AD330" s="455">
        <f t="shared" si="3141"/>
        <v>3117.287233</v>
      </c>
      <c r="AE330" s="456">
        <v>0.224147321887</v>
      </c>
      <c r="AF330" s="457">
        <f t="shared" si="3142"/>
        <v>698.7315848</v>
      </c>
      <c r="AG330" s="458">
        <f t="shared" si="3143"/>
        <v>2418.555648</v>
      </c>
      <c r="AH330" s="459"/>
      <c r="AI330" s="452">
        <v>14.0</v>
      </c>
      <c r="AJ330" s="453" t="s">
        <v>48</v>
      </c>
      <c r="AK330" s="454" t="s">
        <v>135</v>
      </c>
      <c r="AL330" s="454" t="s">
        <v>134</v>
      </c>
      <c r="AM330" s="455">
        <f>ADHK!AM330</f>
        <v>10416</v>
      </c>
      <c r="AN330" s="455">
        <f>'Produksi dan Harga'!P107</f>
        <v>350521.4361</v>
      </c>
      <c r="AO330" s="455">
        <f t="shared" si="3144"/>
        <v>3651.031279</v>
      </c>
      <c r="AP330" s="456"/>
      <c r="AQ330" s="455">
        <f t="shared" si="3145"/>
        <v>0</v>
      </c>
      <c r="AR330" s="456"/>
      <c r="AS330" s="455"/>
      <c r="AT330" s="455">
        <f t="shared" si="3146"/>
        <v>0</v>
      </c>
      <c r="AU330" s="455">
        <f t="shared" si="3147"/>
        <v>3651.031279</v>
      </c>
      <c r="AV330" s="456">
        <v>0.224147321887</v>
      </c>
      <c r="AW330" s="457">
        <f t="shared" si="3148"/>
        <v>818.3688832</v>
      </c>
      <c r="AX330" s="458">
        <f t="shared" si="3149"/>
        <v>2832.662395</v>
      </c>
      <c r="AY330" s="459"/>
      <c r="AZ330" s="452">
        <v>14.0</v>
      </c>
      <c r="BA330" s="453" t="s">
        <v>48</v>
      </c>
      <c r="BB330" s="454" t="s">
        <v>135</v>
      </c>
      <c r="BC330" s="454" t="s">
        <v>134</v>
      </c>
      <c r="BD330" s="455">
        <f>ADHK!BD330</f>
        <v>15180</v>
      </c>
      <c r="BE330" s="455">
        <f>'Produksi dan Harga'!U107</f>
        <v>368547.1667</v>
      </c>
      <c r="BF330" s="455">
        <f t="shared" si="3150"/>
        <v>5594.545991</v>
      </c>
      <c r="BG330" s="456"/>
      <c r="BH330" s="455">
        <f t="shared" si="3151"/>
        <v>0</v>
      </c>
      <c r="BI330" s="456"/>
      <c r="BJ330" s="455"/>
      <c r="BK330" s="455">
        <f t="shared" si="3152"/>
        <v>0</v>
      </c>
      <c r="BL330" s="455">
        <f t="shared" si="3153"/>
        <v>5594.545991</v>
      </c>
      <c r="BM330" s="456">
        <v>0.224147321887</v>
      </c>
      <c r="BN330" s="457">
        <f t="shared" si="3154"/>
        <v>1254.002501</v>
      </c>
      <c r="BO330" s="458">
        <f t="shared" si="3155"/>
        <v>4340.54349</v>
      </c>
      <c r="BP330" s="459"/>
      <c r="BQ330" s="452">
        <v>14.0</v>
      </c>
      <c r="BR330" s="453" t="s">
        <v>48</v>
      </c>
      <c r="BS330" s="454" t="s">
        <v>135</v>
      </c>
      <c r="BT330" s="454" t="s">
        <v>134</v>
      </c>
      <c r="BU330" s="455">
        <f>ADHK!BU330</f>
        <v>14534</v>
      </c>
      <c r="BV330" s="455">
        <f>'Produksi dan Harga'!Z107</f>
        <v>398696.9904</v>
      </c>
      <c r="BW330" s="455">
        <f t="shared" si="3156"/>
        <v>5794.662058</v>
      </c>
      <c r="BX330" s="456"/>
      <c r="BY330" s="455">
        <f t="shared" si="3157"/>
        <v>0</v>
      </c>
      <c r="BZ330" s="456"/>
      <c r="CA330" s="455"/>
      <c r="CB330" s="455">
        <f t="shared" si="3158"/>
        <v>0</v>
      </c>
      <c r="CC330" s="455">
        <f t="shared" si="3159"/>
        <v>5794.662058</v>
      </c>
      <c r="CD330" s="456">
        <v>0.224147321887</v>
      </c>
      <c r="CE330" s="457">
        <f t="shared" si="3160"/>
        <v>1298.857982</v>
      </c>
      <c r="CF330" s="458">
        <f t="shared" si="3161"/>
        <v>4495.804077</v>
      </c>
      <c r="CG330" s="459"/>
      <c r="CH330" s="452">
        <v>14.0</v>
      </c>
      <c r="CI330" s="453" t="s">
        <v>48</v>
      </c>
      <c r="CJ330" s="454" t="s">
        <v>135</v>
      </c>
      <c r="CK330" s="454" t="s">
        <v>134</v>
      </c>
      <c r="CL330" s="455">
        <f>ADHK!CL330</f>
        <v>5802</v>
      </c>
      <c r="CM330" s="455">
        <f>'Produksi dan Harga'!AE107</f>
        <v>422638.2127</v>
      </c>
      <c r="CN330" s="455">
        <f t="shared" si="3162"/>
        <v>2452.14691</v>
      </c>
      <c r="CO330" s="456"/>
      <c r="CP330" s="455">
        <f t="shared" si="3163"/>
        <v>0</v>
      </c>
      <c r="CQ330" s="456"/>
      <c r="CR330" s="455"/>
      <c r="CS330" s="455">
        <f t="shared" si="3164"/>
        <v>0</v>
      </c>
      <c r="CT330" s="455">
        <f t="shared" si="3165"/>
        <v>2452.14691</v>
      </c>
      <c r="CU330" s="456">
        <v>0.224147321887</v>
      </c>
      <c r="CV330" s="457">
        <f t="shared" si="3166"/>
        <v>549.6421628</v>
      </c>
      <c r="CW330" s="458">
        <f t="shared" si="3167"/>
        <v>1902.504747</v>
      </c>
      <c r="CX330" s="459"/>
      <c r="CY330" s="452">
        <v>14.0</v>
      </c>
      <c r="CZ330" s="453" t="s">
        <v>48</v>
      </c>
      <c r="DA330" s="454" t="s">
        <v>135</v>
      </c>
      <c r="DB330" s="454" t="s">
        <v>134</v>
      </c>
      <c r="DC330" s="455">
        <f>ADHK!DC330</f>
        <v>23183</v>
      </c>
      <c r="DD330" s="455">
        <f>'Produksi dan Harga'!AJ107</f>
        <v>433625.2793</v>
      </c>
      <c r="DE330" s="455">
        <f t="shared" si="3168"/>
        <v>10052.73485</v>
      </c>
      <c r="DF330" s="456"/>
      <c r="DG330" s="455">
        <f t="shared" si="3169"/>
        <v>0</v>
      </c>
      <c r="DH330" s="456"/>
      <c r="DI330" s="455"/>
      <c r="DJ330" s="455">
        <f t="shared" si="3170"/>
        <v>0</v>
      </c>
      <c r="DK330" s="455">
        <f t="shared" si="3171"/>
        <v>10052.73485</v>
      </c>
      <c r="DL330" s="456">
        <v>0.224147321887</v>
      </c>
      <c r="DM330" s="457">
        <f t="shared" si="3172"/>
        <v>2253.293594</v>
      </c>
      <c r="DN330" s="458">
        <f t="shared" si="3173"/>
        <v>7799.441255</v>
      </c>
      <c r="DO330" s="459"/>
      <c r="DP330" s="452">
        <v>14.0</v>
      </c>
      <c r="DQ330" s="453" t="s">
        <v>48</v>
      </c>
      <c r="DR330" s="454" t="s">
        <v>135</v>
      </c>
      <c r="DS330" s="454" t="s">
        <v>134</v>
      </c>
      <c r="DT330" s="455">
        <f>ADHK!DT330</f>
        <v>3328</v>
      </c>
      <c r="DU330" s="455">
        <f>'Produksi dan Harga'!AO107</f>
        <v>454350.672</v>
      </c>
      <c r="DV330" s="455">
        <f t="shared" si="3174"/>
        <v>1512.079036</v>
      </c>
      <c r="DW330" s="456"/>
      <c r="DX330" s="455">
        <f t="shared" si="3175"/>
        <v>0</v>
      </c>
      <c r="DY330" s="456"/>
      <c r="DZ330" s="455"/>
      <c r="EA330" s="455">
        <f t="shared" si="3176"/>
        <v>0</v>
      </c>
      <c r="EB330" s="455">
        <f t="shared" si="3177"/>
        <v>1512.079036</v>
      </c>
      <c r="EC330" s="456">
        <v>0.224147321887</v>
      </c>
      <c r="ED330" s="457">
        <f t="shared" si="3178"/>
        <v>338.9284665</v>
      </c>
      <c r="EE330" s="458">
        <f t="shared" si="3179"/>
        <v>1173.15057</v>
      </c>
      <c r="EF330" s="459"/>
      <c r="EG330" s="452">
        <v>14.0</v>
      </c>
      <c r="EH330" s="453" t="s">
        <v>48</v>
      </c>
      <c r="EI330" s="454" t="s">
        <v>135</v>
      </c>
      <c r="EJ330" s="454" t="s">
        <v>134</v>
      </c>
      <c r="EK330" s="455">
        <f>ADHK!EK330</f>
        <v>4194</v>
      </c>
      <c r="EL330" s="455">
        <f>'Produksi dan Harga'!AT107</f>
        <v>476656.8207</v>
      </c>
      <c r="EM330" s="455">
        <f t="shared" si="3180"/>
        <v>1999.098706</v>
      </c>
      <c r="EN330" s="456"/>
      <c r="EO330" s="455">
        <f t="shared" si="3181"/>
        <v>0</v>
      </c>
      <c r="EP330" s="456"/>
      <c r="EQ330" s="455"/>
      <c r="ER330" s="455">
        <f t="shared" si="3182"/>
        <v>0</v>
      </c>
      <c r="ES330" s="455">
        <f t="shared" si="3183"/>
        <v>1999.098706</v>
      </c>
      <c r="ET330" s="456">
        <v>0.224147321887</v>
      </c>
      <c r="EU330" s="457">
        <f t="shared" si="3184"/>
        <v>448.0926212</v>
      </c>
      <c r="EV330" s="458">
        <f t="shared" si="3185"/>
        <v>1551.006085</v>
      </c>
      <c r="EW330" s="459"/>
      <c r="EX330" s="452">
        <v>14.0</v>
      </c>
      <c r="EY330" s="453" t="s">
        <v>48</v>
      </c>
      <c r="EZ330" s="454" t="s">
        <v>135</v>
      </c>
      <c r="FA330" s="454" t="s">
        <v>134</v>
      </c>
      <c r="FB330" s="455">
        <f>ADHK!FB330</f>
        <v>5951</v>
      </c>
      <c r="FC330" s="455">
        <f>'Produksi dan Harga'!AY107</f>
        <v>492859.3893</v>
      </c>
      <c r="FD330" s="455">
        <f t="shared" si="3186"/>
        <v>2933.006226</v>
      </c>
      <c r="FE330" s="456"/>
      <c r="FF330" s="455">
        <f t="shared" si="3187"/>
        <v>0</v>
      </c>
      <c r="FG330" s="456"/>
      <c r="FH330" s="455"/>
      <c r="FI330" s="455">
        <f t="shared" si="3188"/>
        <v>0</v>
      </c>
      <c r="FJ330" s="455">
        <f t="shared" si="3189"/>
        <v>2933.006226</v>
      </c>
      <c r="FK330" s="456">
        <v>0.224147321887</v>
      </c>
      <c r="FL330" s="457">
        <f t="shared" si="3190"/>
        <v>657.4254906</v>
      </c>
      <c r="FM330" s="458">
        <f t="shared" si="3191"/>
        <v>2275.580735</v>
      </c>
      <c r="FN330" s="459"/>
      <c r="FO330" s="452">
        <v>14.0</v>
      </c>
      <c r="FP330" s="453" t="s">
        <v>48</v>
      </c>
      <c r="FQ330" s="454" t="s">
        <v>135</v>
      </c>
      <c r="FR330" s="454" t="s">
        <v>134</v>
      </c>
      <c r="FS330" s="455">
        <f>ADHK!FS330</f>
        <v>5825</v>
      </c>
      <c r="FT330" s="455">
        <f>'Produksi dan Harga'!BD107</f>
        <v>475233.8617</v>
      </c>
      <c r="FU330" s="455">
        <f t="shared" si="3192"/>
        <v>2768.237245</v>
      </c>
      <c r="FV330" s="456"/>
      <c r="FW330" s="455">
        <f t="shared" si="3193"/>
        <v>0</v>
      </c>
      <c r="FX330" s="456"/>
      <c r="FY330" s="455"/>
      <c r="FZ330" s="455">
        <f t="shared" si="3194"/>
        <v>0</v>
      </c>
      <c r="GA330" s="455">
        <f t="shared" si="3195"/>
        <v>2768.237245</v>
      </c>
      <c r="GB330" s="456">
        <v>0.224147321887</v>
      </c>
      <c r="GC330" s="457">
        <f t="shared" si="3196"/>
        <v>620.4929647</v>
      </c>
      <c r="GD330" s="458">
        <f t="shared" si="3197"/>
        <v>2147.74428</v>
      </c>
      <c r="GE330" s="459"/>
      <c r="GF330" s="452">
        <v>14.0</v>
      </c>
      <c r="GG330" s="453" t="s">
        <v>48</v>
      </c>
      <c r="GH330" s="454" t="s">
        <v>135</v>
      </c>
      <c r="GI330" s="454" t="s">
        <v>134</v>
      </c>
      <c r="GJ330" s="455">
        <f>ADHK!GJ330</f>
        <v>5516.12</v>
      </c>
      <c r="GK330" s="455">
        <f>'Produksi dan Harga'!BI107</f>
        <v>449698.7212</v>
      </c>
      <c r="GL330" s="455">
        <f t="shared" si="3198"/>
        <v>2480.59211</v>
      </c>
      <c r="GM330" s="456"/>
      <c r="GN330" s="455">
        <f t="shared" si="3199"/>
        <v>0</v>
      </c>
      <c r="GO330" s="456"/>
      <c r="GP330" s="455"/>
      <c r="GQ330" s="455">
        <f t="shared" si="3200"/>
        <v>0</v>
      </c>
      <c r="GR330" s="455">
        <f t="shared" si="3201"/>
        <v>2480.59211</v>
      </c>
      <c r="GS330" s="456">
        <v>0.224147321887</v>
      </c>
      <c r="GT330" s="457">
        <f t="shared" si="3202"/>
        <v>556.0180782</v>
      </c>
      <c r="GU330" s="458">
        <f t="shared" si="3203"/>
        <v>1924.574032</v>
      </c>
      <c r="GV330" s="459"/>
      <c r="GW330" s="452">
        <v>14.0</v>
      </c>
      <c r="GX330" s="453" t="s">
        <v>48</v>
      </c>
      <c r="GY330" s="454" t="s">
        <v>135</v>
      </c>
      <c r="GZ330" s="454" t="s">
        <v>134</v>
      </c>
      <c r="HA330" s="455">
        <f>ADHK!HA330</f>
        <v>7754.59</v>
      </c>
      <c r="HB330" s="455">
        <f>'Produksi dan Harga'!BN107</f>
        <v>516660.2365</v>
      </c>
      <c r="HC330" s="455">
        <f t="shared" si="3204"/>
        <v>4006.488303</v>
      </c>
      <c r="HD330" s="456"/>
      <c r="HE330" s="455">
        <f t="shared" si="3205"/>
        <v>0</v>
      </c>
      <c r="HF330" s="456"/>
      <c r="HG330" s="455"/>
      <c r="HH330" s="455">
        <f t="shared" si="3206"/>
        <v>0</v>
      </c>
      <c r="HI330" s="455">
        <f t="shared" si="3207"/>
        <v>4006.488303</v>
      </c>
      <c r="HJ330" s="456">
        <v>0.224147321887</v>
      </c>
      <c r="HK330" s="457">
        <f t="shared" si="3208"/>
        <v>898.0436233</v>
      </c>
      <c r="HL330" s="458">
        <f t="shared" si="3209"/>
        <v>3108.44468</v>
      </c>
      <c r="HM330" s="459"/>
      <c r="HN330" s="452">
        <v>14.0</v>
      </c>
      <c r="HO330" s="453" t="s">
        <v>48</v>
      </c>
      <c r="HP330" s="454" t="s">
        <v>135</v>
      </c>
      <c r="HQ330" s="454" t="s">
        <v>134</v>
      </c>
      <c r="HR330" s="455">
        <f>ADHK!HR330</f>
        <v>6447.11</v>
      </c>
      <c r="HS330" s="455">
        <f>'Produksi dan Harga'!BS107</f>
        <v>514081.6066</v>
      </c>
      <c r="HT330" s="455">
        <f t="shared" si="3210"/>
        <v>3314.340667</v>
      </c>
      <c r="HU330" s="456"/>
      <c r="HV330" s="455">
        <f t="shared" si="3211"/>
        <v>0</v>
      </c>
      <c r="HW330" s="456"/>
      <c r="HX330" s="455"/>
      <c r="HY330" s="455">
        <f t="shared" si="3212"/>
        <v>0</v>
      </c>
      <c r="HZ330" s="455">
        <f t="shared" si="3213"/>
        <v>3314.340667</v>
      </c>
      <c r="IA330" s="456">
        <v>0.224147321887</v>
      </c>
      <c r="IB330" s="457">
        <f t="shared" si="3214"/>
        <v>742.9005843</v>
      </c>
      <c r="IC330" s="458">
        <f t="shared" si="3215"/>
        <v>2571.440083</v>
      </c>
      <c r="ID330" s="459"/>
      <c r="IE330" s="452">
        <v>14.0</v>
      </c>
      <c r="IF330" s="453" t="s">
        <v>48</v>
      </c>
      <c r="IG330" s="454" t="s">
        <v>135</v>
      </c>
      <c r="IH330" s="454" t="s">
        <v>134</v>
      </c>
      <c r="II330" s="455">
        <f>ADHK!II330</f>
        <v>7302.02</v>
      </c>
      <c r="IJ330" s="455">
        <f>'Produksi dan Harga'!BX107</f>
        <v>522521.4389</v>
      </c>
      <c r="IK330" s="455">
        <f t="shared" si="3216"/>
        <v>3815.461997</v>
      </c>
      <c r="IL330" s="456"/>
      <c r="IM330" s="455">
        <f t="shared" si="3217"/>
        <v>0</v>
      </c>
      <c r="IN330" s="456"/>
      <c r="IO330" s="455"/>
      <c r="IP330" s="455">
        <f t="shared" si="3218"/>
        <v>0</v>
      </c>
      <c r="IQ330" s="455">
        <f t="shared" si="3219"/>
        <v>3815.461997</v>
      </c>
      <c r="IR330" s="456">
        <v>0.224147321887</v>
      </c>
      <c r="IS330" s="457">
        <f t="shared" si="3220"/>
        <v>855.2255885</v>
      </c>
      <c r="IT330" s="458">
        <f t="shared" si="3221"/>
        <v>2960.236409</v>
      </c>
      <c r="IU330" s="459"/>
      <c r="IV330" s="452">
        <v>14.0</v>
      </c>
      <c r="IW330" s="453" t="s">
        <v>48</v>
      </c>
      <c r="IX330" s="454" t="s">
        <v>135</v>
      </c>
      <c r="IY330" s="454" t="s">
        <v>134</v>
      </c>
      <c r="IZ330" s="455">
        <f>ADHK!IZ330</f>
        <v>7325.96</v>
      </c>
      <c r="JA330" s="455">
        <f>'Produksi dan Harga'!CC107</f>
        <v>529248.8933</v>
      </c>
      <c r="JB330" s="455">
        <f t="shared" si="3222"/>
        <v>3877.256222</v>
      </c>
      <c r="JC330" s="456"/>
      <c r="JD330" s="455">
        <f t="shared" si="3223"/>
        <v>0</v>
      </c>
      <c r="JE330" s="456"/>
      <c r="JF330" s="455"/>
      <c r="JG330" s="455">
        <f t="shared" si="3224"/>
        <v>0</v>
      </c>
      <c r="JH330" s="455">
        <f t="shared" si="3225"/>
        <v>3877.256222</v>
      </c>
      <c r="JI330" s="456">
        <v>0.224147321887</v>
      </c>
      <c r="JJ330" s="457">
        <f t="shared" si="3226"/>
        <v>869.0765985</v>
      </c>
      <c r="JK330" s="458">
        <f t="shared" si="3227"/>
        <v>3008.179624</v>
      </c>
      <c r="JL330" s="459"/>
      <c r="JM330" s="452">
        <v>14.0</v>
      </c>
      <c r="JN330" s="453" t="s">
        <v>48</v>
      </c>
      <c r="JO330" s="454" t="s">
        <v>135</v>
      </c>
      <c r="JP330" s="454" t="s">
        <v>134</v>
      </c>
      <c r="JQ330" s="455" t="str">
        <f>ADHK!JQ330</f>
        <v/>
      </c>
      <c r="JR330" s="455"/>
      <c r="JS330" s="455">
        <f t="shared" si="3228"/>
        <v>0</v>
      </c>
      <c r="JT330" s="456"/>
      <c r="JU330" s="455">
        <f t="shared" si="3229"/>
        <v>0</v>
      </c>
      <c r="JV330" s="456"/>
      <c r="JW330" s="455"/>
      <c r="JX330" s="455">
        <f t="shared" si="3230"/>
        <v>0</v>
      </c>
      <c r="JY330" s="455">
        <f t="shared" si="3231"/>
        <v>0</v>
      </c>
      <c r="JZ330" s="456">
        <v>0.224147321887</v>
      </c>
      <c r="KA330" s="457">
        <f t="shared" si="3232"/>
        <v>0</v>
      </c>
      <c r="KB330" s="458">
        <f t="shared" si="3233"/>
        <v>0</v>
      </c>
      <c r="KC330" s="459"/>
      <c r="KD330" s="452">
        <v>14.0</v>
      </c>
      <c r="KE330" s="453" t="s">
        <v>48</v>
      </c>
      <c r="KF330" s="454" t="s">
        <v>135</v>
      </c>
      <c r="KG330" s="454" t="s">
        <v>134</v>
      </c>
      <c r="KH330" s="455" t="str">
        <f>ADHK!KH330</f>
        <v/>
      </c>
      <c r="KI330" s="455"/>
      <c r="KJ330" s="455">
        <f t="shared" si="3234"/>
        <v>0</v>
      </c>
      <c r="KK330" s="456"/>
      <c r="KL330" s="455">
        <f t="shared" si="3235"/>
        <v>0</v>
      </c>
      <c r="KM330" s="456"/>
      <c r="KN330" s="455"/>
      <c r="KO330" s="455">
        <f t="shared" si="3236"/>
        <v>0</v>
      </c>
      <c r="KP330" s="455">
        <f t="shared" si="3237"/>
        <v>0</v>
      </c>
      <c r="KQ330" s="456">
        <v>0.224147321887</v>
      </c>
      <c r="KR330" s="457">
        <f t="shared" si="3238"/>
        <v>0</v>
      </c>
      <c r="KS330" s="458">
        <f t="shared" si="3239"/>
        <v>0</v>
      </c>
      <c r="KT330" s="459"/>
      <c r="KU330" s="460"/>
    </row>
    <row r="331" ht="15.75" customHeight="1">
      <c r="A331" s="452">
        <v>15.0</v>
      </c>
      <c r="B331" s="453" t="s">
        <v>49</v>
      </c>
      <c r="C331" s="454" t="s">
        <v>133</v>
      </c>
      <c r="D331" s="454" t="s">
        <v>134</v>
      </c>
      <c r="E331" s="455">
        <f>ADHK!E331</f>
        <v>0</v>
      </c>
      <c r="F331" s="455">
        <f>ADHK!F331</f>
        <v>0</v>
      </c>
      <c r="G331" s="455">
        <f t="shared" si="3132"/>
        <v>0</v>
      </c>
      <c r="H331" s="456"/>
      <c r="I331" s="455">
        <f t="shared" si="3133"/>
        <v>0</v>
      </c>
      <c r="J331" s="456"/>
      <c r="K331" s="455"/>
      <c r="L331" s="455">
        <f t="shared" si="3134"/>
        <v>0</v>
      </c>
      <c r="M331" s="455">
        <f t="shared" si="3135"/>
        <v>0</v>
      </c>
      <c r="N331" s="456">
        <v>0.224147321887</v>
      </c>
      <c r="O331" s="457">
        <f t="shared" si="3136"/>
        <v>0</v>
      </c>
      <c r="P331" s="458">
        <f t="shared" si="3137"/>
        <v>0</v>
      </c>
      <c r="Q331" s="459"/>
      <c r="R331" s="452">
        <v>15.0</v>
      </c>
      <c r="S331" s="453" t="s">
        <v>49</v>
      </c>
      <c r="T331" s="454" t="s">
        <v>133</v>
      </c>
      <c r="U331" s="454" t="s">
        <v>134</v>
      </c>
      <c r="V331" s="455">
        <f>ADHK!V331</f>
        <v>0</v>
      </c>
      <c r="W331" s="455">
        <f>'Produksi dan Harga'!K108</f>
        <v>0</v>
      </c>
      <c r="X331" s="455">
        <f t="shared" si="3138"/>
        <v>0</v>
      </c>
      <c r="Y331" s="456"/>
      <c r="Z331" s="455">
        <f t="shared" si="3139"/>
        <v>0</v>
      </c>
      <c r="AA331" s="456"/>
      <c r="AB331" s="455"/>
      <c r="AC331" s="455">
        <f t="shared" si="3140"/>
        <v>0</v>
      </c>
      <c r="AD331" s="455">
        <f t="shared" si="3141"/>
        <v>0</v>
      </c>
      <c r="AE331" s="456">
        <v>0.224147321887</v>
      </c>
      <c r="AF331" s="457">
        <f t="shared" si="3142"/>
        <v>0</v>
      </c>
      <c r="AG331" s="458">
        <f t="shared" si="3143"/>
        <v>0</v>
      </c>
      <c r="AH331" s="459"/>
      <c r="AI331" s="452">
        <v>15.0</v>
      </c>
      <c r="AJ331" s="453" t="s">
        <v>49</v>
      </c>
      <c r="AK331" s="454" t="s">
        <v>133</v>
      </c>
      <c r="AL331" s="454" t="s">
        <v>134</v>
      </c>
      <c r="AM331" s="455">
        <f>ADHK!AM331</f>
        <v>0</v>
      </c>
      <c r="AN331" s="455">
        <f>'Produksi dan Harga'!P108</f>
        <v>0</v>
      </c>
      <c r="AO331" s="455">
        <f t="shared" si="3144"/>
        <v>0</v>
      </c>
      <c r="AP331" s="456"/>
      <c r="AQ331" s="455">
        <f t="shared" si="3145"/>
        <v>0</v>
      </c>
      <c r="AR331" s="456"/>
      <c r="AS331" s="455"/>
      <c r="AT331" s="455">
        <f t="shared" si="3146"/>
        <v>0</v>
      </c>
      <c r="AU331" s="455">
        <f t="shared" si="3147"/>
        <v>0</v>
      </c>
      <c r="AV331" s="456">
        <v>0.224147321887</v>
      </c>
      <c r="AW331" s="457">
        <f t="shared" si="3148"/>
        <v>0</v>
      </c>
      <c r="AX331" s="458">
        <f t="shared" si="3149"/>
        <v>0</v>
      </c>
      <c r="AY331" s="459"/>
      <c r="AZ331" s="452">
        <v>15.0</v>
      </c>
      <c r="BA331" s="453" t="s">
        <v>49</v>
      </c>
      <c r="BB331" s="454" t="s">
        <v>133</v>
      </c>
      <c r="BC331" s="454" t="s">
        <v>134</v>
      </c>
      <c r="BD331" s="455">
        <f>ADHK!BD331</f>
        <v>0</v>
      </c>
      <c r="BE331" s="455">
        <f>'Produksi dan Harga'!U108</f>
        <v>0</v>
      </c>
      <c r="BF331" s="455">
        <f t="shared" si="3150"/>
        <v>0</v>
      </c>
      <c r="BG331" s="456"/>
      <c r="BH331" s="455">
        <f t="shared" si="3151"/>
        <v>0</v>
      </c>
      <c r="BI331" s="456"/>
      <c r="BJ331" s="455"/>
      <c r="BK331" s="455">
        <f t="shared" si="3152"/>
        <v>0</v>
      </c>
      <c r="BL331" s="455">
        <f t="shared" si="3153"/>
        <v>0</v>
      </c>
      <c r="BM331" s="456">
        <v>0.224147321887</v>
      </c>
      <c r="BN331" s="457">
        <f t="shared" si="3154"/>
        <v>0</v>
      </c>
      <c r="BO331" s="458">
        <f t="shared" si="3155"/>
        <v>0</v>
      </c>
      <c r="BP331" s="459"/>
      <c r="BQ331" s="452">
        <v>15.0</v>
      </c>
      <c r="BR331" s="453" t="s">
        <v>49</v>
      </c>
      <c r="BS331" s="454" t="s">
        <v>133</v>
      </c>
      <c r="BT331" s="454" t="s">
        <v>134</v>
      </c>
      <c r="BU331" s="455">
        <f>ADHK!BU331</f>
        <v>0</v>
      </c>
      <c r="BV331" s="455">
        <f>'Produksi dan Harga'!Z108</f>
        <v>0</v>
      </c>
      <c r="BW331" s="455">
        <f t="shared" si="3156"/>
        <v>0</v>
      </c>
      <c r="BX331" s="456"/>
      <c r="BY331" s="455">
        <f t="shared" si="3157"/>
        <v>0</v>
      </c>
      <c r="BZ331" s="456"/>
      <c r="CA331" s="455"/>
      <c r="CB331" s="455">
        <f t="shared" si="3158"/>
        <v>0</v>
      </c>
      <c r="CC331" s="455">
        <f t="shared" si="3159"/>
        <v>0</v>
      </c>
      <c r="CD331" s="456">
        <v>0.224147321887</v>
      </c>
      <c r="CE331" s="457">
        <f t="shared" si="3160"/>
        <v>0</v>
      </c>
      <c r="CF331" s="458">
        <f t="shared" si="3161"/>
        <v>0</v>
      </c>
      <c r="CG331" s="459"/>
      <c r="CH331" s="452">
        <v>15.0</v>
      </c>
      <c r="CI331" s="453" t="s">
        <v>49</v>
      </c>
      <c r="CJ331" s="454" t="s">
        <v>133</v>
      </c>
      <c r="CK331" s="454" t="s">
        <v>134</v>
      </c>
      <c r="CL331" s="455">
        <f>ADHK!CL331</f>
        <v>0</v>
      </c>
      <c r="CM331" s="455">
        <f>'Produksi dan Harga'!AE108</f>
        <v>0</v>
      </c>
      <c r="CN331" s="455">
        <f t="shared" si="3162"/>
        <v>0</v>
      </c>
      <c r="CO331" s="456"/>
      <c r="CP331" s="455">
        <f t="shared" si="3163"/>
        <v>0</v>
      </c>
      <c r="CQ331" s="456"/>
      <c r="CR331" s="455"/>
      <c r="CS331" s="455">
        <f t="shared" si="3164"/>
        <v>0</v>
      </c>
      <c r="CT331" s="455">
        <f t="shared" si="3165"/>
        <v>0</v>
      </c>
      <c r="CU331" s="456">
        <v>0.224147321887</v>
      </c>
      <c r="CV331" s="457">
        <f t="shared" si="3166"/>
        <v>0</v>
      </c>
      <c r="CW331" s="458">
        <f t="shared" si="3167"/>
        <v>0</v>
      </c>
      <c r="CX331" s="459"/>
      <c r="CY331" s="452">
        <v>15.0</v>
      </c>
      <c r="CZ331" s="453" t="s">
        <v>49</v>
      </c>
      <c r="DA331" s="454" t="s">
        <v>133</v>
      </c>
      <c r="DB331" s="454" t="s">
        <v>134</v>
      </c>
      <c r="DC331" s="455">
        <f>ADHK!DC331</f>
        <v>1</v>
      </c>
      <c r="DD331" s="455">
        <f>'Produksi dan Harga'!AJ108</f>
        <v>0</v>
      </c>
      <c r="DE331" s="455">
        <f t="shared" si="3168"/>
        <v>0</v>
      </c>
      <c r="DF331" s="456"/>
      <c r="DG331" s="455">
        <f t="shared" si="3169"/>
        <v>0</v>
      </c>
      <c r="DH331" s="456"/>
      <c r="DI331" s="455"/>
      <c r="DJ331" s="455">
        <f t="shared" si="3170"/>
        <v>0</v>
      </c>
      <c r="DK331" s="455">
        <f t="shared" si="3171"/>
        <v>0</v>
      </c>
      <c r="DL331" s="456">
        <v>0.224147321887</v>
      </c>
      <c r="DM331" s="457">
        <f t="shared" si="3172"/>
        <v>0</v>
      </c>
      <c r="DN331" s="458">
        <f t="shared" si="3173"/>
        <v>0</v>
      </c>
      <c r="DO331" s="459"/>
      <c r="DP331" s="452">
        <v>15.0</v>
      </c>
      <c r="DQ331" s="453" t="s">
        <v>49</v>
      </c>
      <c r="DR331" s="454" t="s">
        <v>133</v>
      </c>
      <c r="DS331" s="454" t="s">
        <v>134</v>
      </c>
      <c r="DT331" s="455">
        <f>ADHK!DT331</f>
        <v>0</v>
      </c>
      <c r="DU331" s="455">
        <f>'Produksi dan Harga'!AO108</f>
        <v>0</v>
      </c>
      <c r="DV331" s="455">
        <f t="shared" si="3174"/>
        <v>0</v>
      </c>
      <c r="DW331" s="456"/>
      <c r="DX331" s="455">
        <f t="shared" si="3175"/>
        <v>0</v>
      </c>
      <c r="DY331" s="456"/>
      <c r="DZ331" s="455"/>
      <c r="EA331" s="455">
        <f t="shared" si="3176"/>
        <v>0</v>
      </c>
      <c r="EB331" s="455">
        <f t="shared" si="3177"/>
        <v>0</v>
      </c>
      <c r="EC331" s="456">
        <v>0.224147321887</v>
      </c>
      <c r="ED331" s="457">
        <f t="shared" si="3178"/>
        <v>0</v>
      </c>
      <c r="EE331" s="458">
        <f t="shared" si="3179"/>
        <v>0</v>
      </c>
      <c r="EF331" s="459"/>
      <c r="EG331" s="452">
        <v>15.0</v>
      </c>
      <c r="EH331" s="453" t="s">
        <v>49</v>
      </c>
      <c r="EI331" s="454" t="s">
        <v>133</v>
      </c>
      <c r="EJ331" s="454" t="s">
        <v>134</v>
      </c>
      <c r="EK331" s="455">
        <f>ADHK!EK331</f>
        <v>0</v>
      </c>
      <c r="EL331" s="455">
        <f>'Produksi dan Harga'!AT108</f>
        <v>0</v>
      </c>
      <c r="EM331" s="455">
        <f t="shared" si="3180"/>
        <v>0</v>
      </c>
      <c r="EN331" s="456"/>
      <c r="EO331" s="455">
        <f t="shared" si="3181"/>
        <v>0</v>
      </c>
      <c r="EP331" s="456"/>
      <c r="EQ331" s="455"/>
      <c r="ER331" s="455">
        <f t="shared" si="3182"/>
        <v>0</v>
      </c>
      <c r="ES331" s="455">
        <f t="shared" si="3183"/>
        <v>0</v>
      </c>
      <c r="ET331" s="456">
        <v>0.224147321887</v>
      </c>
      <c r="EU331" s="457">
        <f t="shared" si="3184"/>
        <v>0</v>
      </c>
      <c r="EV331" s="458">
        <f t="shared" si="3185"/>
        <v>0</v>
      </c>
      <c r="EW331" s="459"/>
      <c r="EX331" s="452">
        <v>15.0</v>
      </c>
      <c r="EY331" s="453" t="s">
        <v>49</v>
      </c>
      <c r="EZ331" s="454" t="s">
        <v>133</v>
      </c>
      <c r="FA331" s="454" t="s">
        <v>134</v>
      </c>
      <c r="FB331" s="455">
        <f>ADHK!FB331</f>
        <v>0</v>
      </c>
      <c r="FC331" s="455">
        <f>'Produksi dan Harga'!AY108</f>
        <v>0</v>
      </c>
      <c r="FD331" s="455">
        <f t="shared" si="3186"/>
        <v>0</v>
      </c>
      <c r="FE331" s="456"/>
      <c r="FF331" s="455">
        <f t="shared" si="3187"/>
        <v>0</v>
      </c>
      <c r="FG331" s="456"/>
      <c r="FH331" s="455"/>
      <c r="FI331" s="455">
        <f t="shared" si="3188"/>
        <v>0</v>
      </c>
      <c r="FJ331" s="455">
        <f t="shared" si="3189"/>
        <v>0</v>
      </c>
      <c r="FK331" s="456">
        <v>0.224147321887</v>
      </c>
      <c r="FL331" s="457">
        <f t="shared" si="3190"/>
        <v>0</v>
      </c>
      <c r="FM331" s="458">
        <f t="shared" si="3191"/>
        <v>0</v>
      </c>
      <c r="FN331" s="459"/>
      <c r="FO331" s="452">
        <v>15.0</v>
      </c>
      <c r="FP331" s="453" t="s">
        <v>49</v>
      </c>
      <c r="FQ331" s="454" t="s">
        <v>133</v>
      </c>
      <c r="FR331" s="454" t="s">
        <v>134</v>
      </c>
      <c r="FS331" s="455">
        <f>ADHK!FS331</f>
        <v>0</v>
      </c>
      <c r="FT331" s="455">
        <f>'Produksi dan Harga'!BD108</f>
        <v>0</v>
      </c>
      <c r="FU331" s="455">
        <f t="shared" si="3192"/>
        <v>0</v>
      </c>
      <c r="FV331" s="456"/>
      <c r="FW331" s="455">
        <f t="shared" si="3193"/>
        <v>0</v>
      </c>
      <c r="FX331" s="456"/>
      <c r="FY331" s="455"/>
      <c r="FZ331" s="455">
        <f t="shared" si="3194"/>
        <v>0</v>
      </c>
      <c r="GA331" s="455">
        <f t="shared" si="3195"/>
        <v>0</v>
      </c>
      <c r="GB331" s="456">
        <v>0.224147321887</v>
      </c>
      <c r="GC331" s="457">
        <f t="shared" si="3196"/>
        <v>0</v>
      </c>
      <c r="GD331" s="458">
        <f t="shared" si="3197"/>
        <v>0</v>
      </c>
      <c r="GE331" s="459"/>
      <c r="GF331" s="452">
        <v>15.0</v>
      </c>
      <c r="GG331" s="453" t="s">
        <v>49</v>
      </c>
      <c r="GH331" s="454" t="s">
        <v>133</v>
      </c>
      <c r="GI331" s="454" t="s">
        <v>134</v>
      </c>
      <c r="GJ331" s="455">
        <f>ADHK!GJ331</f>
        <v>0</v>
      </c>
      <c r="GK331" s="455">
        <f>'Produksi dan Harga'!BI108</f>
        <v>0</v>
      </c>
      <c r="GL331" s="455">
        <f t="shared" si="3198"/>
        <v>0</v>
      </c>
      <c r="GM331" s="456"/>
      <c r="GN331" s="455">
        <f t="shared" si="3199"/>
        <v>0</v>
      </c>
      <c r="GO331" s="456"/>
      <c r="GP331" s="455"/>
      <c r="GQ331" s="455">
        <f t="shared" si="3200"/>
        <v>0</v>
      </c>
      <c r="GR331" s="455">
        <f t="shared" si="3201"/>
        <v>0</v>
      </c>
      <c r="GS331" s="456">
        <v>0.224147321887</v>
      </c>
      <c r="GT331" s="457">
        <f t="shared" si="3202"/>
        <v>0</v>
      </c>
      <c r="GU331" s="458">
        <f t="shared" si="3203"/>
        <v>0</v>
      </c>
      <c r="GV331" s="459"/>
      <c r="GW331" s="452">
        <v>15.0</v>
      </c>
      <c r="GX331" s="453" t="s">
        <v>49</v>
      </c>
      <c r="GY331" s="454" t="s">
        <v>133</v>
      </c>
      <c r="GZ331" s="454" t="s">
        <v>134</v>
      </c>
      <c r="HA331" s="455">
        <f>ADHK!HA331</f>
        <v>0</v>
      </c>
      <c r="HB331" s="455">
        <f>'Produksi dan Harga'!BN108</f>
        <v>0</v>
      </c>
      <c r="HC331" s="455">
        <f t="shared" si="3204"/>
        <v>0</v>
      </c>
      <c r="HD331" s="456"/>
      <c r="HE331" s="455">
        <f t="shared" si="3205"/>
        <v>0</v>
      </c>
      <c r="HF331" s="456"/>
      <c r="HG331" s="455"/>
      <c r="HH331" s="455">
        <f t="shared" si="3206"/>
        <v>0</v>
      </c>
      <c r="HI331" s="455">
        <f t="shared" si="3207"/>
        <v>0</v>
      </c>
      <c r="HJ331" s="456">
        <v>0.224147321887</v>
      </c>
      <c r="HK331" s="457">
        <f t="shared" si="3208"/>
        <v>0</v>
      </c>
      <c r="HL331" s="458">
        <f t="shared" si="3209"/>
        <v>0</v>
      </c>
      <c r="HM331" s="459"/>
      <c r="HN331" s="452">
        <v>15.0</v>
      </c>
      <c r="HO331" s="453" t="s">
        <v>49</v>
      </c>
      <c r="HP331" s="454" t="s">
        <v>133</v>
      </c>
      <c r="HQ331" s="454" t="s">
        <v>134</v>
      </c>
      <c r="HR331" s="455" t="str">
        <f>ADHK!HR331</f>
        <v/>
      </c>
      <c r="HS331" s="455">
        <f>'Produksi dan Harga'!BS108</f>
        <v>0</v>
      </c>
      <c r="HT331" s="455">
        <f t="shared" si="3210"/>
        <v>0</v>
      </c>
      <c r="HU331" s="456"/>
      <c r="HV331" s="455">
        <f t="shared" si="3211"/>
        <v>0</v>
      </c>
      <c r="HW331" s="456"/>
      <c r="HX331" s="455"/>
      <c r="HY331" s="455">
        <f t="shared" si="3212"/>
        <v>0</v>
      </c>
      <c r="HZ331" s="455">
        <f t="shared" si="3213"/>
        <v>0</v>
      </c>
      <c r="IA331" s="456">
        <v>0.224147321887</v>
      </c>
      <c r="IB331" s="457">
        <f t="shared" si="3214"/>
        <v>0</v>
      </c>
      <c r="IC331" s="458">
        <f t="shared" si="3215"/>
        <v>0</v>
      </c>
      <c r="ID331" s="459"/>
      <c r="IE331" s="452">
        <v>15.0</v>
      </c>
      <c r="IF331" s="453" t="s">
        <v>49</v>
      </c>
      <c r="IG331" s="454" t="s">
        <v>133</v>
      </c>
      <c r="IH331" s="454" t="s">
        <v>134</v>
      </c>
      <c r="II331" s="455">
        <f>ADHK!II331</f>
        <v>0</v>
      </c>
      <c r="IJ331" s="455">
        <f>'Produksi dan Harga'!BX108</f>
        <v>0</v>
      </c>
      <c r="IK331" s="455">
        <f t="shared" si="3216"/>
        <v>0</v>
      </c>
      <c r="IL331" s="456"/>
      <c r="IM331" s="455">
        <f t="shared" si="3217"/>
        <v>0</v>
      </c>
      <c r="IN331" s="456"/>
      <c r="IO331" s="455"/>
      <c r="IP331" s="455">
        <f t="shared" si="3218"/>
        <v>0</v>
      </c>
      <c r="IQ331" s="455">
        <f t="shared" si="3219"/>
        <v>0</v>
      </c>
      <c r="IR331" s="456">
        <v>0.224147321887</v>
      </c>
      <c r="IS331" s="457">
        <f t="shared" si="3220"/>
        <v>0</v>
      </c>
      <c r="IT331" s="458">
        <f t="shared" si="3221"/>
        <v>0</v>
      </c>
      <c r="IU331" s="459"/>
      <c r="IV331" s="452">
        <v>15.0</v>
      </c>
      <c r="IW331" s="453" t="s">
        <v>49</v>
      </c>
      <c r="IX331" s="454" t="s">
        <v>133</v>
      </c>
      <c r="IY331" s="454" t="s">
        <v>134</v>
      </c>
      <c r="IZ331" s="455" t="str">
        <f>ADHK!IZ331</f>
        <v/>
      </c>
      <c r="JA331" s="455">
        <f>'Produksi dan Harga'!CC108</f>
        <v>0</v>
      </c>
      <c r="JB331" s="455">
        <f t="shared" si="3222"/>
        <v>0</v>
      </c>
      <c r="JC331" s="456"/>
      <c r="JD331" s="455">
        <f t="shared" si="3223"/>
        <v>0</v>
      </c>
      <c r="JE331" s="456"/>
      <c r="JF331" s="455"/>
      <c r="JG331" s="455">
        <f t="shared" si="3224"/>
        <v>0</v>
      </c>
      <c r="JH331" s="455">
        <f t="shared" si="3225"/>
        <v>0</v>
      </c>
      <c r="JI331" s="456">
        <v>0.224147321887</v>
      </c>
      <c r="JJ331" s="457">
        <f t="shared" si="3226"/>
        <v>0</v>
      </c>
      <c r="JK331" s="458">
        <f t="shared" si="3227"/>
        <v>0</v>
      </c>
      <c r="JL331" s="459"/>
      <c r="JM331" s="452">
        <v>15.0</v>
      </c>
      <c r="JN331" s="453" t="s">
        <v>49</v>
      </c>
      <c r="JO331" s="454" t="s">
        <v>133</v>
      </c>
      <c r="JP331" s="454" t="s">
        <v>134</v>
      </c>
      <c r="JQ331" s="455" t="str">
        <f>ADHK!JQ331</f>
        <v/>
      </c>
      <c r="JR331" s="455"/>
      <c r="JS331" s="455">
        <f t="shared" si="3228"/>
        <v>0</v>
      </c>
      <c r="JT331" s="456"/>
      <c r="JU331" s="455">
        <f t="shared" si="3229"/>
        <v>0</v>
      </c>
      <c r="JV331" s="456"/>
      <c r="JW331" s="455"/>
      <c r="JX331" s="455">
        <f t="shared" si="3230"/>
        <v>0</v>
      </c>
      <c r="JY331" s="455">
        <f t="shared" si="3231"/>
        <v>0</v>
      </c>
      <c r="JZ331" s="456">
        <v>0.224147321887</v>
      </c>
      <c r="KA331" s="457">
        <f t="shared" si="3232"/>
        <v>0</v>
      </c>
      <c r="KB331" s="458">
        <f t="shared" si="3233"/>
        <v>0</v>
      </c>
      <c r="KC331" s="459"/>
      <c r="KD331" s="452">
        <v>15.0</v>
      </c>
      <c r="KE331" s="453" t="s">
        <v>49</v>
      </c>
      <c r="KF331" s="454" t="s">
        <v>133</v>
      </c>
      <c r="KG331" s="454" t="s">
        <v>134</v>
      </c>
      <c r="KH331" s="455" t="str">
        <f>ADHK!KH331</f>
        <v/>
      </c>
      <c r="KI331" s="455"/>
      <c r="KJ331" s="455">
        <f t="shared" si="3234"/>
        <v>0</v>
      </c>
      <c r="KK331" s="456"/>
      <c r="KL331" s="455">
        <f t="shared" si="3235"/>
        <v>0</v>
      </c>
      <c r="KM331" s="456"/>
      <c r="KN331" s="455"/>
      <c r="KO331" s="455">
        <f t="shared" si="3236"/>
        <v>0</v>
      </c>
      <c r="KP331" s="455">
        <f t="shared" si="3237"/>
        <v>0</v>
      </c>
      <c r="KQ331" s="456">
        <v>0.224147321887</v>
      </c>
      <c r="KR331" s="457">
        <f t="shared" si="3238"/>
        <v>0</v>
      </c>
      <c r="KS331" s="458">
        <f t="shared" si="3239"/>
        <v>0</v>
      </c>
      <c r="KT331" s="459"/>
      <c r="KU331" s="460"/>
    </row>
    <row r="332" ht="15.75" customHeight="1">
      <c r="A332" s="452">
        <v>16.0</v>
      </c>
      <c r="B332" s="453" t="s">
        <v>50</v>
      </c>
      <c r="C332" s="454" t="s">
        <v>137</v>
      </c>
      <c r="D332" s="454" t="s">
        <v>134</v>
      </c>
      <c r="E332" s="455">
        <f>ADHK!E332</f>
        <v>508</v>
      </c>
      <c r="F332" s="455">
        <f>ADHK!F332</f>
        <v>438442.3805</v>
      </c>
      <c r="G332" s="455">
        <f t="shared" si="3132"/>
        <v>222.7287293</v>
      </c>
      <c r="H332" s="456"/>
      <c r="I332" s="455">
        <f t="shared" si="3133"/>
        <v>0</v>
      </c>
      <c r="J332" s="456"/>
      <c r="K332" s="455"/>
      <c r="L332" s="455">
        <f t="shared" si="3134"/>
        <v>0</v>
      </c>
      <c r="M332" s="455">
        <f t="shared" si="3135"/>
        <v>222.7287293</v>
      </c>
      <c r="N332" s="456">
        <v>0.224147321887</v>
      </c>
      <c r="O332" s="457">
        <f t="shared" si="3136"/>
        <v>49.92404818</v>
      </c>
      <c r="P332" s="458">
        <f t="shared" si="3137"/>
        <v>172.8046811</v>
      </c>
      <c r="Q332" s="459"/>
      <c r="R332" s="452">
        <v>16.0</v>
      </c>
      <c r="S332" s="453" t="s">
        <v>50</v>
      </c>
      <c r="T332" s="454" t="s">
        <v>137</v>
      </c>
      <c r="U332" s="454" t="s">
        <v>134</v>
      </c>
      <c r="V332" s="455">
        <f>ADHK!V332</f>
        <v>318</v>
      </c>
      <c r="W332" s="455">
        <f>'Produksi dan Harga'!K109</f>
        <v>453541.9667</v>
      </c>
      <c r="X332" s="455">
        <f t="shared" si="3138"/>
        <v>144.2263454</v>
      </c>
      <c r="Y332" s="456"/>
      <c r="Z332" s="455">
        <f t="shared" si="3139"/>
        <v>0</v>
      </c>
      <c r="AA332" s="456"/>
      <c r="AB332" s="455"/>
      <c r="AC332" s="455">
        <f t="shared" si="3140"/>
        <v>0</v>
      </c>
      <c r="AD332" s="455">
        <f t="shared" si="3141"/>
        <v>144.2263454</v>
      </c>
      <c r="AE332" s="456">
        <v>0.224147321887</v>
      </c>
      <c r="AF332" s="457">
        <f t="shared" si="3142"/>
        <v>32.32794907</v>
      </c>
      <c r="AG332" s="458">
        <f t="shared" si="3143"/>
        <v>111.8983963</v>
      </c>
      <c r="AH332" s="459"/>
      <c r="AI332" s="452">
        <v>16.0</v>
      </c>
      <c r="AJ332" s="453" t="s">
        <v>50</v>
      </c>
      <c r="AK332" s="454" t="s">
        <v>137</v>
      </c>
      <c r="AL332" s="454" t="s">
        <v>134</v>
      </c>
      <c r="AM332" s="455">
        <f>ADHK!AM332</f>
        <v>245</v>
      </c>
      <c r="AN332" s="455">
        <f>'Produksi dan Harga'!P109</f>
        <v>476203.8214</v>
      </c>
      <c r="AO332" s="455">
        <f t="shared" si="3144"/>
        <v>116.6699362</v>
      </c>
      <c r="AP332" s="456"/>
      <c r="AQ332" s="455">
        <f t="shared" si="3145"/>
        <v>0</v>
      </c>
      <c r="AR332" s="456"/>
      <c r="AS332" s="455"/>
      <c r="AT332" s="455">
        <f t="shared" si="3146"/>
        <v>0</v>
      </c>
      <c r="AU332" s="455">
        <f t="shared" si="3147"/>
        <v>116.6699362</v>
      </c>
      <c r="AV332" s="456">
        <v>0.224147321887</v>
      </c>
      <c r="AW332" s="457">
        <f t="shared" si="3148"/>
        <v>26.15125375</v>
      </c>
      <c r="AX332" s="458">
        <f t="shared" si="3149"/>
        <v>90.51868249</v>
      </c>
      <c r="AY332" s="459"/>
      <c r="AZ332" s="452">
        <v>16.0</v>
      </c>
      <c r="BA332" s="453" t="s">
        <v>50</v>
      </c>
      <c r="BB332" s="454" t="s">
        <v>137</v>
      </c>
      <c r="BC332" s="454" t="s">
        <v>134</v>
      </c>
      <c r="BD332" s="455">
        <f>ADHK!BD332</f>
        <v>319</v>
      </c>
      <c r="BE332" s="455">
        <f>'Produksi dan Harga'!U109</f>
        <v>497862.8917</v>
      </c>
      <c r="BF332" s="455">
        <f t="shared" si="3150"/>
        <v>158.8182624</v>
      </c>
      <c r="BG332" s="456"/>
      <c r="BH332" s="455">
        <f t="shared" si="3151"/>
        <v>0</v>
      </c>
      <c r="BI332" s="456"/>
      <c r="BJ332" s="455"/>
      <c r="BK332" s="455">
        <f t="shared" si="3152"/>
        <v>0</v>
      </c>
      <c r="BL332" s="455">
        <f t="shared" si="3153"/>
        <v>158.8182624</v>
      </c>
      <c r="BM332" s="456">
        <v>0.224147321887</v>
      </c>
      <c r="BN332" s="457">
        <f t="shared" si="3154"/>
        <v>35.59868819</v>
      </c>
      <c r="BO332" s="458">
        <f t="shared" si="3155"/>
        <v>123.2195743</v>
      </c>
      <c r="BP332" s="459"/>
      <c r="BQ332" s="452">
        <v>16.0</v>
      </c>
      <c r="BR332" s="453" t="s">
        <v>50</v>
      </c>
      <c r="BS332" s="454" t="s">
        <v>137</v>
      </c>
      <c r="BT332" s="454" t="s">
        <v>134</v>
      </c>
      <c r="BU332" s="455">
        <f>ADHK!BU332</f>
        <v>297</v>
      </c>
      <c r="BV332" s="455">
        <f>'Produksi dan Harga'!Z109</f>
        <v>539970.8065</v>
      </c>
      <c r="BW332" s="455">
        <f t="shared" si="3156"/>
        <v>160.3713295</v>
      </c>
      <c r="BX332" s="456"/>
      <c r="BY332" s="455">
        <f t="shared" si="3157"/>
        <v>0</v>
      </c>
      <c r="BZ332" s="456"/>
      <c r="CA332" s="455"/>
      <c r="CB332" s="455">
        <f t="shared" si="3158"/>
        <v>0</v>
      </c>
      <c r="CC332" s="455">
        <f t="shared" si="3159"/>
        <v>160.3713295</v>
      </c>
      <c r="CD332" s="456">
        <v>0.224147321887</v>
      </c>
      <c r="CE332" s="457">
        <f t="shared" si="3160"/>
        <v>35.94680402</v>
      </c>
      <c r="CF332" s="458">
        <f t="shared" si="3161"/>
        <v>124.4245255</v>
      </c>
      <c r="CG332" s="459"/>
      <c r="CH332" s="452">
        <v>16.0</v>
      </c>
      <c r="CI332" s="453" t="s">
        <v>50</v>
      </c>
      <c r="CJ332" s="454" t="s">
        <v>137</v>
      </c>
      <c r="CK332" s="454" t="s">
        <v>134</v>
      </c>
      <c r="CL332" s="455">
        <f>ADHK!CL332</f>
        <v>83</v>
      </c>
      <c r="CM332" s="455">
        <f>'Produksi dan Harga'!AE109</f>
        <v>541077.3218</v>
      </c>
      <c r="CN332" s="455">
        <f t="shared" si="3162"/>
        <v>44.90941771</v>
      </c>
      <c r="CO332" s="456"/>
      <c r="CP332" s="455">
        <f t="shared" si="3163"/>
        <v>0</v>
      </c>
      <c r="CQ332" s="456"/>
      <c r="CR332" s="455"/>
      <c r="CS332" s="455">
        <f t="shared" si="3164"/>
        <v>0</v>
      </c>
      <c r="CT332" s="455">
        <f t="shared" si="3165"/>
        <v>44.90941771</v>
      </c>
      <c r="CU332" s="456">
        <v>0.224147321887</v>
      </c>
      <c r="CV332" s="457">
        <f t="shared" si="3166"/>
        <v>10.06632571</v>
      </c>
      <c r="CW332" s="458">
        <f t="shared" si="3167"/>
        <v>34.843092</v>
      </c>
      <c r="CX332" s="459"/>
      <c r="CY332" s="452">
        <v>16.0</v>
      </c>
      <c r="CZ332" s="453" t="s">
        <v>50</v>
      </c>
      <c r="DA332" s="454" t="s">
        <v>137</v>
      </c>
      <c r="DB332" s="454" t="s">
        <v>134</v>
      </c>
      <c r="DC332" s="455">
        <f>ADHK!DC332</f>
        <v>152</v>
      </c>
      <c r="DD332" s="455">
        <f>'Produksi dan Harga'!AJ109</f>
        <v>580587.1359</v>
      </c>
      <c r="DE332" s="455">
        <f t="shared" si="3168"/>
        <v>88.24924466</v>
      </c>
      <c r="DF332" s="456"/>
      <c r="DG332" s="455">
        <f t="shared" si="3169"/>
        <v>0</v>
      </c>
      <c r="DH332" s="456"/>
      <c r="DI332" s="455"/>
      <c r="DJ332" s="455">
        <f t="shared" si="3170"/>
        <v>0</v>
      </c>
      <c r="DK332" s="455">
        <f t="shared" si="3171"/>
        <v>88.24924466</v>
      </c>
      <c r="DL332" s="456">
        <v>0.224147321887</v>
      </c>
      <c r="DM332" s="457">
        <f t="shared" si="3172"/>
        <v>19.78083185</v>
      </c>
      <c r="DN332" s="458">
        <f t="shared" si="3173"/>
        <v>68.46841281</v>
      </c>
      <c r="DO332" s="459"/>
      <c r="DP332" s="452">
        <v>16.0</v>
      </c>
      <c r="DQ332" s="453" t="s">
        <v>50</v>
      </c>
      <c r="DR332" s="454" t="s">
        <v>137</v>
      </c>
      <c r="DS332" s="454" t="s">
        <v>134</v>
      </c>
      <c r="DT332" s="455">
        <f>ADHK!DT332</f>
        <v>153</v>
      </c>
      <c r="DU332" s="455">
        <f>'Produksi dan Harga'!AO109</f>
        <v>599435.1314</v>
      </c>
      <c r="DV332" s="455">
        <f t="shared" si="3174"/>
        <v>91.71357511</v>
      </c>
      <c r="DW332" s="456"/>
      <c r="DX332" s="455">
        <f t="shared" si="3175"/>
        <v>0</v>
      </c>
      <c r="DY332" s="456"/>
      <c r="DZ332" s="455"/>
      <c r="EA332" s="455">
        <f t="shared" si="3176"/>
        <v>0</v>
      </c>
      <c r="EB332" s="455">
        <f t="shared" si="3177"/>
        <v>91.71357511</v>
      </c>
      <c r="EC332" s="456">
        <v>0.224147321887</v>
      </c>
      <c r="ED332" s="457">
        <f t="shared" si="3178"/>
        <v>20.55735224</v>
      </c>
      <c r="EE332" s="458">
        <f t="shared" si="3179"/>
        <v>71.15622287</v>
      </c>
      <c r="EF332" s="459"/>
      <c r="EG332" s="452">
        <v>16.0</v>
      </c>
      <c r="EH332" s="453" t="s">
        <v>50</v>
      </c>
      <c r="EI332" s="454" t="s">
        <v>137</v>
      </c>
      <c r="EJ332" s="454" t="s">
        <v>134</v>
      </c>
      <c r="EK332" s="455">
        <f>ADHK!EK332</f>
        <v>59</v>
      </c>
      <c r="EL332" s="455">
        <f>'Produksi dan Harga'!AT109</f>
        <v>583128.8013</v>
      </c>
      <c r="EM332" s="455">
        <f t="shared" si="3180"/>
        <v>34.40459928</v>
      </c>
      <c r="EN332" s="456"/>
      <c r="EO332" s="455">
        <f t="shared" si="3181"/>
        <v>0</v>
      </c>
      <c r="EP332" s="456"/>
      <c r="EQ332" s="455"/>
      <c r="ER332" s="455">
        <f t="shared" si="3182"/>
        <v>0</v>
      </c>
      <c r="ES332" s="455">
        <f t="shared" si="3183"/>
        <v>34.40459928</v>
      </c>
      <c r="ET332" s="456">
        <v>0.224147321887</v>
      </c>
      <c r="EU332" s="457">
        <f t="shared" si="3184"/>
        <v>7.711698788</v>
      </c>
      <c r="EV332" s="458">
        <f t="shared" si="3185"/>
        <v>26.69290049</v>
      </c>
      <c r="EW332" s="459"/>
      <c r="EX332" s="452">
        <v>16.0</v>
      </c>
      <c r="EY332" s="453" t="s">
        <v>50</v>
      </c>
      <c r="EZ332" s="454" t="s">
        <v>137</v>
      </c>
      <c r="FA332" s="454" t="s">
        <v>134</v>
      </c>
      <c r="FB332" s="455">
        <f>ADHK!FB332</f>
        <v>49</v>
      </c>
      <c r="FC332" s="455">
        <f>'Produksi dan Harga'!AY109</f>
        <v>614781.7124</v>
      </c>
      <c r="FD332" s="455">
        <f t="shared" si="3186"/>
        <v>30.12430391</v>
      </c>
      <c r="FE332" s="456"/>
      <c r="FF332" s="455">
        <f t="shared" si="3187"/>
        <v>0</v>
      </c>
      <c r="FG332" s="456"/>
      <c r="FH332" s="455"/>
      <c r="FI332" s="455">
        <f t="shared" si="3188"/>
        <v>0</v>
      </c>
      <c r="FJ332" s="455">
        <f t="shared" si="3189"/>
        <v>30.12430391</v>
      </c>
      <c r="FK332" s="456">
        <v>0.224147321887</v>
      </c>
      <c r="FL332" s="457">
        <f t="shared" si="3190"/>
        <v>6.752282044</v>
      </c>
      <c r="FM332" s="458">
        <f t="shared" si="3191"/>
        <v>23.37202186</v>
      </c>
      <c r="FN332" s="459"/>
      <c r="FO332" s="452">
        <v>16.0</v>
      </c>
      <c r="FP332" s="453" t="s">
        <v>50</v>
      </c>
      <c r="FQ332" s="454" t="s">
        <v>137</v>
      </c>
      <c r="FR332" s="454" t="s">
        <v>134</v>
      </c>
      <c r="FS332" s="455">
        <f>ADHK!FS332</f>
        <v>35</v>
      </c>
      <c r="FT332" s="455">
        <f>'Produksi dan Harga'!BD109</f>
        <v>641091.9065</v>
      </c>
      <c r="FU332" s="455">
        <f t="shared" si="3192"/>
        <v>22.43821673</v>
      </c>
      <c r="FV332" s="456"/>
      <c r="FW332" s="455">
        <f t="shared" si="3193"/>
        <v>0</v>
      </c>
      <c r="FX332" s="456"/>
      <c r="FY332" s="455"/>
      <c r="FZ332" s="455">
        <f t="shared" si="3194"/>
        <v>0</v>
      </c>
      <c r="GA332" s="455">
        <f t="shared" si="3195"/>
        <v>22.43821673</v>
      </c>
      <c r="GB332" s="456">
        <v>0.224147321887</v>
      </c>
      <c r="GC332" s="457">
        <f t="shared" si="3196"/>
        <v>5.029466187</v>
      </c>
      <c r="GD332" s="458">
        <f t="shared" si="3197"/>
        <v>17.40875054</v>
      </c>
      <c r="GE332" s="459"/>
      <c r="GF332" s="452">
        <v>16.0</v>
      </c>
      <c r="GG332" s="453" t="s">
        <v>50</v>
      </c>
      <c r="GH332" s="454" t="s">
        <v>137</v>
      </c>
      <c r="GI332" s="454" t="s">
        <v>134</v>
      </c>
      <c r="GJ332" s="455">
        <f>ADHK!GJ332</f>
        <v>0</v>
      </c>
      <c r="GK332" s="455">
        <f>'Produksi dan Harga'!BI109</f>
        <v>615537.0182</v>
      </c>
      <c r="GL332" s="455">
        <f t="shared" si="3198"/>
        <v>0</v>
      </c>
      <c r="GM332" s="456"/>
      <c r="GN332" s="455">
        <f t="shared" si="3199"/>
        <v>0</v>
      </c>
      <c r="GO332" s="456"/>
      <c r="GP332" s="455"/>
      <c r="GQ332" s="455">
        <f t="shared" si="3200"/>
        <v>0</v>
      </c>
      <c r="GR332" s="455">
        <f t="shared" si="3201"/>
        <v>0</v>
      </c>
      <c r="GS332" s="456">
        <v>0.224147321887</v>
      </c>
      <c r="GT332" s="457">
        <f t="shared" si="3202"/>
        <v>0</v>
      </c>
      <c r="GU332" s="458">
        <f t="shared" si="3203"/>
        <v>0</v>
      </c>
      <c r="GV332" s="459"/>
      <c r="GW332" s="452">
        <v>16.0</v>
      </c>
      <c r="GX332" s="453" t="s">
        <v>50</v>
      </c>
      <c r="GY332" s="454" t="s">
        <v>137</v>
      </c>
      <c r="GZ332" s="454" t="s">
        <v>134</v>
      </c>
      <c r="HA332" s="455">
        <f>ADHK!HA332</f>
        <v>0</v>
      </c>
      <c r="HB332" s="455">
        <f>'Produksi dan Harga'!BN109</f>
        <v>659543.9884</v>
      </c>
      <c r="HC332" s="455">
        <f t="shared" si="3204"/>
        <v>0</v>
      </c>
      <c r="HD332" s="456"/>
      <c r="HE332" s="455">
        <f t="shared" si="3205"/>
        <v>0</v>
      </c>
      <c r="HF332" s="456"/>
      <c r="HG332" s="455"/>
      <c r="HH332" s="455">
        <f t="shared" si="3206"/>
        <v>0</v>
      </c>
      <c r="HI332" s="455">
        <f t="shared" si="3207"/>
        <v>0</v>
      </c>
      <c r="HJ332" s="456">
        <v>0.224147321887</v>
      </c>
      <c r="HK332" s="457">
        <f t="shared" si="3208"/>
        <v>0</v>
      </c>
      <c r="HL332" s="458">
        <f t="shared" si="3209"/>
        <v>0</v>
      </c>
      <c r="HM332" s="459"/>
      <c r="HN332" s="452">
        <v>16.0</v>
      </c>
      <c r="HO332" s="453" t="s">
        <v>50</v>
      </c>
      <c r="HP332" s="454" t="s">
        <v>137</v>
      </c>
      <c r="HQ332" s="454" t="s">
        <v>134</v>
      </c>
      <c r="HR332" s="455" t="str">
        <f>ADHK!HR332</f>
        <v/>
      </c>
      <c r="HS332" s="455">
        <f>'Produksi dan Harga'!BS109</f>
        <v>676121.9949</v>
      </c>
      <c r="HT332" s="455">
        <f t="shared" si="3210"/>
        <v>0</v>
      </c>
      <c r="HU332" s="456"/>
      <c r="HV332" s="455">
        <f t="shared" si="3211"/>
        <v>0</v>
      </c>
      <c r="HW332" s="456"/>
      <c r="HX332" s="455"/>
      <c r="HY332" s="455">
        <f t="shared" si="3212"/>
        <v>0</v>
      </c>
      <c r="HZ332" s="455">
        <f t="shared" si="3213"/>
        <v>0</v>
      </c>
      <c r="IA332" s="456">
        <v>0.224147321887</v>
      </c>
      <c r="IB332" s="457">
        <f t="shared" si="3214"/>
        <v>0</v>
      </c>
      <c r="IC332" s="458">
        <f t="shared" si="3215"/>
        <v>0</v>
      </c>
      <c r="ID332" s="459"/>
      <c r="IE332" s="452">
        <v>16.0</v>
      </c>
      <c r="IF332" s="453" t="s">
        <v>50</v>
      </c>
      <c r="IG332" s="454" t="s">
        <v>137</v>
      </c>
      <c r="IH332" s="454" t="s">
        <v>134</v>
      </c>
      <c r="II332" s="455">
        <f>ADHK!II332</f>
        <v>0</v>
      </c>
      <c r="IJ332" s="455">
        <f>'Produksi dan Harga'!BX109</f>
        <v>698920.0717</v>
      </c>
      <c r="IK332" s="455">
        <f t="shared" si="3216"/>
        <v>0</v>
      </c>
      <c r="IL332" s="456"/>
      <c r="IM332" s="455">
        <f t="shared" si="3217"/>
        <v>0</v>
      </c>
      <c r="IN332" s="456"/>
      <c r="IO332" s="455"/>
      <c r="IP332" s="455">
        <f t="shared" si="3218"/>
        <v>0</v>
      </c>
      <c r="IQ332" s="455">
        <f t="shared" si="3219"/>
        <v>0</v>
      </c>
      <c r="IR332" s="456">
        <v>0.224147321887</v>
      </c>
      <c r="IS332" s="457">
        <f t="shared" si="3220"/>
        <v>0</v>
      </c>
      <c r="IT332" s="458">
        <f t="shared" si="3221"/>
        <v>0</v>
      </c>
      <c r="IU332" s="459"/>
      <c r="IV332" s="452">
        <v>16.0</v>
      </c>
      <c r="IW332" s="453" t="s">
        <v>50</v>
      </c>
      <c r="IX332" s="454" t="s">
        <v>137</v>
      </c>
      <c r="IY332" s="454" t="s">
        <v>134</v>
      </c>
      <c r="IZ332" s="455" t="str">
        <f>ADHK!IZ332</f>
        <v/>
      </c>
      <c r="JA332" s="455">
        <f>'Produksi dan Harga'!CC109</f>
        <v>712034.7578</v>
      </c>
      <c r="JB332" s="455">
        <f t="shared" si="3222"/>
        <v>0</v>
      </c>
      <c r="JC332" s="456"/>
      <c r="JD332" s="455">
        <f t="shared" si="3223"/>
        <v>0</v>
      </c>
      <c r="JE332" s="456"/>
      <c r="JF332" s="455"/>
      <c r="JG332" s="455">
        <f t="shared" si="3224"/>
        <v>0</v>
      </c>
      <c r="JH332" s="455">
        <f t="shared" si="3225"/>
        <v>0</v>
      </c>
      <c r="JI332" s="456">
        <v>0.224147321887</v>
      </c>
      <c r="JJ332" s="457">
        <f t="shared" si="3226"/>
        <v>0</v>
      </c>
      <c r="JK332" s="458">
        <f t="shared" si="3227"/>
        <v>0</v>
      </c>
      <c r="JL332" s="459"/>
      <c r="JM332" s="452">
        <v>16.0</v>
      </c>
      <c r="JN332" s="453" t="s">
        <v>50</v>
      </c>
      <c r="JO332" s="454" t="s">
        <v>137</v>
      </c>
      <c r="JP332" s="454" t="s">
        <v>134</v>
      </c>
      <c r="JQ332" s="455" t="str">
        <f>ADHK!JQ332</f>
        <v/>
      </c>
      <c r="JR332" s="455"/>
      <c r="JS332" s="455">
        <f t="shared" si="3228"/>
        <v>0</v>
      </c>
      <c r="JT332" s="456"/>
      <c r="JU332" s="455">
        <f t="shared" si="3229"/>
        <v>0</v>
      </c>
      <c r="JV332" s="456"/>
      <c r="JW332" s="455"/>
      <c r="JX332" s="455">
        <f t="shared" si="3230"/>
        <v>0</v>
      </c>
      <c r="JY332" s="455">
        <f t="shared" si="3231"/>
        <v>0</v>
      </c>
      <c r="JZ332" s="456">
        <v>0.224147321887</v>
      </c>
      <c r="KA332" s="457">
        <f t="shared" si="3232"/>
        <v>0</v>
      </c>
      <c r="KB332" s="458">
        <f t="shared" si="3233"/>
        <v>0</v>
      </c>
      <c r="KC332" s="459"/>
      <c r="KD332" s="452">
        <v>16.0</v>
      </c>
      <c r="KE332" s="453" t="s">
        <v>50</v>
      </c>
      <c r="KF332" s="454" t="s">
        <v>137</v>
      </c>
      <c r="KG332" s="454" t="s">
        <v>134</v>
      </c>
      <c r="KH332" s="455" t="str">
        <f>ADHK!KH332</f>
        <v/>
      </c>
      <c r="KI332" s="455"/>
      <c r="KJ332" s="455">
        <f t="shared" si="3234"/>
        <v>0</v>
      </c>
      <c r="KK332" s="456"/>
      <c r="KL332" s="455">
        <f t="shared" si="3235"/>
        <v>0</v>
      </c>
      <c r="KM332" s="456"/>
      <c r="KN332" s="455"/>
      <c r="KO332" s="455">
        <f t="shared" si="3236"/>
        <v>0</v>
      </c>
      <c r="KP332" s="455">
        <f t="shared" si="3237"/>
        <v>0</v>
      </c>
      <c r="KQ332" s="456">
        <v>0.224147321887</v>
      </c>
      <c r="KR332" s="457">
        <f t="shared" si="3238"/>
        <v>0</v>
      </c>
      <c r="KS332" s="458">
        <f t="shared" si="3239"/>
        <v>0</v>
      </c>
      <c r="KT332" s="459"/>
      <c r="KU332" s="460"/>
    </row>
    <row r="333" ht="15.75" customHeight="1">
      <c r="A333" s="452">
        <v>17.0</v>
      </c>
      <c r="B333" s="453" t="s">
        <v>51</v>
      </c>
      <c r="C333" s="454" t="s">
        <v>136</v>
      </c>
      <c r="D333" s="454" t="s">
        <v>134</v>
      </c>
      <c r="E333" s="455">
        <f>ADHK!E333</f>
        <v>1853</v>
      </c>
      <c r="F333" s="455">
        <f>ADHK!F333</f>
        <v>356363.3366</v>
      </c>
      <c r="G333" s="455">
        <f t="shared" si="3132"/>
        <v>660.3412628</v>
      </c>
      <c r="H333" s="456"/>
      <c r="I333" s="455">
        <f t="shared" si="3133"/>
        <v>0</v>
      </c>
      <c r="J333" s="456"/>
      <c r="K333" s="455"/>
      <c r="L333" s="455">
        <f t="shared" si="3134"/>
        <v>0</v>
      </c>
      <c r="M333" s="455">
        <f t="shared" si="3135"/>
        <v>660.3412628</v>
      </c>
      <c r="N333" s="456">
        <v>0.224147321887</v>
      </c>
      <c r="O333" s="457">
        <f t="shared" si="3136"/>
        <v>148.0137256</v>
      </c>
      <c r="P333" s="458">
        <f t="shared" si="3137"/>
        <v>512.3275372</v>
      </c>
      <c r="Q333" s="459"/>
      <c r="R333" s="452">
        <v>17.0</v>
      </c>
      <c r="S333" s="453" t="s">
        <v>51</v>
      </c>
      <c r="T333" s="454" t="s">
        <v>136</v>
      </c>
      <c r="U333" s="454" t="s">
        <v>134</v>
      </c>
      <c r="V333" s="455">
        <f>ADHK!V333</f>
        <v>3170</v>
      </c>
      <c r="W333" s="455">
        <f>'Produksi dan Harga'!K110</f>
        <v>372989.1537</v>
      </c>
      <c r="X333" s="455">
        <f t="shared" si="3138"/>
        <v>1182.375617</v>
      </c>
      <c r="Y333" s="456"/>
      <c r="Z333" s="455">
        <f t="shared" si="3139"/>
        <v>0</v>
      </c>
      <c r="AA333" s="456"/>
      <c r="AB333" s="455"/>
      <c r="AC333" s="455">
        <f t="shared" si="3140"/>
        <v>0</v>
      </c>
      <c r="AD333" s="455">
        <f t="shared" si="3141"/>
        <v>1182.375617</v>
      </c>
      <c r="AE333" s="456">
        <v>0.224147321887</v>
      </c>
      <c r="AF333" s="457">
        <f t="shared" si="3142"/>
        <v>265.026328</v>
      </c>
      <c r="AG333" s="458">
        <f t="shared" si="3143"/>
        <v>917.349289</v>
      </c>
      <c r="AH333" s="459"/>
      <c r="AI333" s="452">
        <v>17.0</v>
      </c>
      <c r="AJ333" s="453" t="s">
        <v>51</v>
      </c>
      <c r="AK333" s="454" t="s">
        <v>136</v>
      </c>
      <c r="AL333" s="454" t="s">
        <v>134</v>
      </c>
      <c r="AM333" s="455">
        <f>ADHK!AM333</f>
        <v>6914</v>
      </c>
      <c r="AN333" s="455">
        <f>'Produksi dan Harga'!P110</f>
        <v>386103.5938</v>
      </c>
      <c r="AO333" s="455">
        <f t="shared" si="3144"/>
        <v>2669.520247</v>
      </c>
      <c r="AP333" s="456"/>
      <c r="AQ333" s="455">
        <f t="shared" si="3145"/>
        <v>0</v>
      </c>
      <c r="AR333" s="456"/>
      <c r="AS333" s="455"/>
      <c r="AT333" s="455">
        <f t="shared" si="3146"/>
        <v>0</v>
      </c>
      <c r="AU333" s="455">
        <f t="shared" si="3147"/>
        <v>2669.520247</v>
      </c>
      <c r="AV333" s="456">
        <v>0.224147321887</v>
      </c>
      <c r="AW333" s="457">
        <f t="shared" si="3148"/>
        <v>598.3658141</v>
      </c>
      <c r="AX333" s="458">
        <f t="shared" si="3149"/>
        <v>2071.154433</v>
      </c>
      <c r="AY333" s="459"/>
      <c r="AZ333" s="452">
        <v>17.0</v>
      </c>
      <c r="BA333" s="453" t="s">
        <v>51</v>
      </c>
      <c r="BB333" s="454" t="s">
        <v>136</v>
      </c>
      <c r="BC333" s="454" t="s">
        <v>134</v>
      </c>
      <c r="BD333" s="455">
        <f>ADHK!BD333</f>
        <v>5065</v>
      </c>
      <c r="BE333" s="455">
        <f>'Produksi dan Harga'!U110</f>
        <v>410304.2074</v>
      </c>
      <c r="BF333" s="455">
        <f t="shared" si="3150"/>
        <v>2078.19081</v>
      </c>
      <c r="BG333" s="456"/>
      <c r="BH333" s="455">
        <f t="shared" si="3151"/>
        <v>0</v>
      </c>
      <c r="BI333" s="456"/>
      <c r="BJ333" s="455"/>
      <c r="BK333" s="455">
        <f t="shared" si="3152"/>
        <v>0</v>
      </c>
      <c r="BL333" s="455">
        <f t="shared" si="3153"/>
        <v>2078.19081</v>
      </c>
      <c r="BM333" s="456">
        <v>0.224147321887</v>
      </c>
      <c r="BN333" s="457">
        <f t="shared" si="3154"/>
        <v>465.8209045</v>
      </c>
      <c r="BO333" s="458">
        <f t="shared" si="3155"/>
        <v>1612.369906</v>
      </c>
      <c r="BP333" s="459"/>
      <c r="BQ333" s="452">
        <v>17.0</v>
      </c>
      <c r="BR333" s="453" t="s">
        <v>51</v>
      </c>
      <c r="BS333" s="454" t="s">
        <v>136</v>
      </c>
      <c r="BT333" s="454" t="s">
        <v>134</v>
      </c>
      <c r="BU333" s="455">
        <f>ADHK!BU333</f>
        <v>3456</v>
      </c>
      <c r="BV333" s="455">
        <f>'Produksi dan Harga'!Z110</f>
        <v>427426.9291</v>
      </c>
      <c r="BW333" s="455">
        <f t="shared" si="3156"/>
        <v>1477.187467</v>
      </c>
      <c r="BX333" s="456"/>
      <c r="BY333" s="455">
        <f t="shared" si="3157"/>
        <v>0</v>
      </c>
      <c r="BZ333" s="456"/>
      <c r="CA333" s="455"/>
      <c r="CB333" s="455">
        <f t="shared" si="3158"/>
        <v>0</v>
      </c>
      <c r="CC333" s="455">
        <f t="shared" si="3159"/>
        <v>1477.187467</v>
      </c>
      <c r="CD333" s="456">
        <v>0.224147321887</v>
      </c>
      <c r="CE333" s="457">
        <f t="shared" si="3160"/>
        <v>331.1076147</v>
      </c>
      <c r="CF333" s="458">
        <f t="shared" si="3161"/>
        <v>1146.079852</v>
      </c>
      <c r="CG333" s="459"/>
      <c r="CH333" s="452">
        <v>17.0</v>
      </c>
      <c r="CI333" s="453" t="s">
        <v>51</v>
      </c>
      <c r="CJ333" s="454" t="s">
        <v>136</v>
      </c>
      <c r="CK333" s="454" t="s">
        <v>134</v>
      </c>
      <c r="CL333" s="455">
        <f>ADHK!CL333</f>
        <v>1199</v>
      </c>
      <c r="CM333" s="455">
        <f>'Produksi dan Harga'!AE110</f>
        <v>443824.4815</v>
      </c>
      <c r="CN333" s="455">
        <f t="shared" si="3162"/>
        <v>532.1455533</v>
      </c>
      <c r="CO333" s="456"/>
      <c r="CP333" s="455">
        <f t="shared" si="3163"/>
        <v>0</v>
      </c>
      <c r="CQ333" s="456"/>
      <c r="CR333" s="455"/>
      <c r="CS333" s="455">
        <f t="shared" si="3164"/>
        <v>0</v>
      </c>
      <c r="CT333" s="455">
        <f t="shared" si="3165"/>
        <v>532.1455533</v>
      </c>
      <c r="CU333" s="456">
        <v>0.224147321887</v>
      </c>
      <c r="CV333" s="457">
        <f t="shared" si="3166"/>
        <v>119.2790006</v>
      </c>
      <c r="CW333" s="458">
        <f t="shared" si="3167"/>
        <v>412.8665527</v>
      </c>
      <c r="CX333" s="459"/>
      <c r="CY333" s="452">
        <v>17.0</v>
      </c>
      <c r="CZ333" s="453" t="s">
        <v>51</v>
      </c>
      <c r="DA333" s="454" t="s">
        <v>136</v>
      </c>
      <c r="DB333" s="454" t="s">
        <v>134</v>
      </c>
      <c r="DC333" s="455">
        <f>ADHK!DC333</f>
        <v>6235</v>
      </c>
      <c r="DD333" s="455">
        <f>'Produksi dan Harga'!AJ110</f>
        <v>474758.0649</v>
      </c>
      <c r="DE333" s="455">
        <f t="shared" si="3168"/>
        <v>2960.116535</v>
      </c>
      <c r="DF333" s="456"/>
      <c r="DG333" s="455">
        <f t="shared" si="3169"/>
        <v>0</v>
      </c>
      <c r="DH333" s="456"/>
      <c r="DI333" s="455"/>
      <c r="DJ333" s="455">
        <f t="shared" si="3170"/>
        <v>0</v>
      </c>
      <c r="DK333" s="455">
        <f t="shared" si="3171"/>
        <v>2960.116535</v>
      </c>
      <c r="DL333" s="456">
        <v>0.224147321887</v>
      </c>
      <c r="DM333" s="457">
        <f t="shared" si="3172"/>
        <v>663.5021938</v>
      </c>
      <c r="DN333" s="458">
        <f t="shared" si="3173"/>
        <v>2296.614341</v>
      </c>
      <c r="DO333" s="459"/>
      <c r="DP333" s="452">
        <v>17.0</v>
      </c>
      <c r="DQ333" s="453" t="s">
        <v>51</v>
      </c>
      <c r="DR333" s="454" t="s">
        <v>136</v>
      </c>
      <c r="DS333" s="454" t="s">
        <v>134</v>
      </c>
      <c r="DT333" s="455">
        <f>ADHK!DT333</f>
        <v>1230</v>
      </c>
      <c r="DU333" s="455">
        <f>'Produksi dan Harga'!AO110</f>
        <v>472093.2104</v>
      </c>
      <c r="DV333" s="455">
        <f t="shared" si="3174"/>
        <v>580.6746488</v>
      </c>
      <c r="DW333" s="456"/>
      <c r="DX333" s="455">
        <f t="shared" si="3175"/>
        <v>0</v>
      </c>
      <c r="DY333" s="456"/>
      <c r="DZ333" s="455"/>
      <c r="EA333" s="455">
        <f t="shared" si="3176"/>
        <v>0</v>
      </c>
      <c r="EB333" s="455">
        <f t="shared" si="3177"/>
        <v>580.6746488</v>
      </c>
      <c r="EC333" s="456">
        <v>0.224147321887</v>
      </c>
      <c r="ED333" s="457">
        <f t="shared" si="3178"/>
        <v>130.1566674</v>
      </c>
      <c r="EE333" s="458">
        <f t="shared" si="3179"/>
        <v>450.5179814</v>
      </c>
      <c r="EF333" s="459"/>
      <c r="EG333" s="452">
        <v>17.0</v>
      </c>
      <c r="EH333" s="453" t="s">
        <v>51</v>
      </c>
      <c r="EI333" s="454" t="s">
        <v>136</v>
      </c>
      <c r="EJ333" s="454" t="s">
        <v>134</v>
      </c>
      <c r="EK333" s="455">
        <f>ADHK!EK333</f>
        <v>1842</v>
      </c>
      <c r="EL333" s="455">
        <f>'Produksi dan Harga'!AT110</f>
        <v>476757.0826</v>
      </c>
      <c r="EM333" s="455">
        <f t="shared" si="3180"/>
        <v>878.1865462</v>
      </c>
      <c r="EN333" s="456"/>
      <c r="EO333" s="455">
        <f t="shared" si="3181"/>
        <v>0</v>
      </c>
      <c r="EP333" s="456"/>
      <c r="EQ333" s="455"/>
      <c r="ER333" s="455">
        <f t="shared" si="3182"/>
        <v>0</v>
      </c>
      <c r="ES333" s="455">
        <f t="shared" si="3183"/>
        <v>878.1865462</v>
      </c>
      <c r="ET333" s="456">
        <v>0.224147321887</v>
      </c>
      <c r="EU333" s="457">
        <f t="shared" si="3184"/>
        <v>196.8431624</v>
      </c>
      <c r="EV333" s="458">
        <f t="shared" si="3185"/>
        <v>681.3433837</v>
      </c>
      <c r="EW333" s="459"/>
      <c r="EX333" s="452">
        <v>17.0</v>
      </c>
      <c r="EY333" s="453" t="s">
        <v>51</v>
      </c>
      <c r="EZ333" s="454" t="s">
        <v>136</v>
      </c>
      <c r="FA333" s="454" t="s">
        <v>134</v>
      </c>
      <c r="FB333" s="455">
        <f>ADHK!FB333</f>
        <v>897</v>
      </c>
      <c r="FC333" s="455">
        <f>'Produksi dan Harga'!AY110</f>
        <v>499866.1688</v>
      </c>
      <c r="FD333" s="455">
        <f t="shared" si="3186"/>
        <v>448.3799534</v>
      </c>
      <c r="FE333" s="456"/>
      <c r="FF333" s="455">
        <f t="shared" si="3187"/>
        <v>0</v>
      </c>
      <c r="FG333" s="456"/>
      <c r="FH333" s="455"/>
      <c r="FI333" s="455">
        <f t="shared" si="3188"/>
        <v>0</v>
      </c>
      <c r="FJ333" s="455">
        <f t="shared" si="3189"/>
        <v>448.3799534</v>
      </c>
      <c r="FK333" s="456">
        <v>0.224147321887</v>
      </c>
      <c r="FL333" s="457">
        <f t="shared" si="3190"/>
        <v>100.5031657</v>
      </c>
      <c r="FM333" s="458">
        <f t="shared" si="3191"/>
        <v>347.8767877</v>
      </c>
      <c r="FN333" s="459"/>
      <c r="FO333" s="452">
        <v>17.0</v>
      </c>
      <c r="FP333" s="453" t="s">
        <v>51</v>
      </c>
      <c r="FQ333" s="454" t="s">
        <v>136</v>
      </c>
      <c r="FR333" s="454" t="s">
        <v>134</v>
      </c>
      <c r="FS333" s="455">
        <f>ADHK!FS333</f>
        <v>2748</v>
      </c>
      <c r="FT333" s="455">
        <f>'Produksi dan Harga'!BD110</f>
        <v>494199.2065</v>
      </c>
      <c r="FU333" s="455">
        <f t="shared" si="3192"/>
        <v>1358.05942</v>
      </c>
      <c r="FV333" s="456"/>
      <c r="FW333" s="455">
        <f t="shared" si="3193"/>
        <v>0</v>
      </c>
      <c r="FX333" s="456"/>
      <c r="FY333" s="455"/>
      <c r="FZ333" s="455">
        <f t="shared" si="3194"/>
        <v>0</v>
      </c>
      <c r="GA333" s="455">
        <f t="shared" si="3195"/>
        <v>1358.05942</v>
      </c>
      <c r="GB333" s="456">
        <v>0.224147321887</v>
      </c>
      <c r="GC333" s="457">
        <f t="shared" si="3196"/>
        <v>304.4053819</v>
      </c>
      <c r="GD333" s="458">
        <f t="shared" si="3197"/>
        <v>1053.654038</v>
      </c>
      <c r="GE333" s="459"/>
      <c r="GF333" s="452">
        <v>17.0</v>
      </c>
      <c r="GG333" s="453" t="s">
        <v>51</v>
      </c>
      <c r="GH333" s="454" t="s">
        <v>136</v>
      </c>
      <c r="GI333" s="454" t="s">
        <v>134</v>
      </c>
      <c r="GJ333" s="455">
        <f>ADHK!GJ333</f>
        <v>2008</v>
      </c>
      <c r="GK333" s="455">
        <f>'Produksi dan Harga'!BI110</f>
        <v>504551.8159</v>
      </c>
      <c r="GL333" s="455">
        <f t="shared" si="3198"/>
        <v>1013.140046</v>
      </c>
      <c r="GM333" s="456"/>
      <c r="GN333" s="455">
        <f t="shared" si="3199"/>
        <v>0</v>
      </c>
      <c r="GO333" s="456"/>
      <c r="GP333" s="455"/>
      <c r="GQ333" s="455">
        <f t="shared" si="3200"/>
        <v>0</v>
      </c>
      <c r="GR333" s="455">
        <f t="shared" si="3201"/>
        <v>1013.140046</v>
      </c>
      <c r="GS333" s="456">
        <v>0.224147321887</v>
      </c>
      <c r="GT333" s="457">
        <f t="shared" si="3202"/>
        <v>227.0926281</v>
      </c>
      <c r="GU333" s="458">
        <f t="shared" si="3203"/>
        <v>786.0474183</v>
      </c>
      <c r="GV333" s="459"/>
      <c r="GW333" s="452">
        <v>17.0</v>
      </c>
      <c r="GX333" s="453" t="s">
        <v>51</v>
      </c>
      <c r="GY333" s="454" t="s">
        <v>136</v>
      </c>
      <c r="GZ333" s="454" t="s">
        <v>134</v>
      </c>
      <c r="HA333" s="455">
        <f>ADHK!HA333</f>
        <v>1567.3</v>
      </c>
      <c r="HB333" s="455">
        <f>'Produksi dan Harga'!BN110</f>
        <v>600008.9499</v>
      </c>
      <c r="HC333" s="455">
        <f t="shared" si="3204"/>
        <v>940.3940272</v>
      </c>
      <c r="HD333" s="456"/>
      <c r="HE333" s="455">
        <f t="shared" si="3205"/>
        <v>0</v>
      </c>
      <c r="HF333" s="456"/>
      <c r="HG333" s="455"/>
      <c r="HH333" s="455">
        <f t="shared" si="3206"/>
        <v>0</v>
      </c>
      <c r="HI333" s="455">
        <f t="shared" si="3207"/>
        <v>940.3940272</v>
      </c>
      <c r="HJ333" s="456">
        <v>0.224147321887</v>
      </c>
      <c r="HK333" s="457">
        <f t="shared" si="3208"/>
        <v>210.7868027</v>
      </c>
      <c r="HL333" s="458">
        <f t="shared" si="3209"/>
        <v>729.6072245</v>
      </c>
      <c r="HM333" s="459"/>
      <c r="HN333" s="452">
        <v>17.0</v>
      </c>
      <c r="HO333" s="453" t="s">
        <v>51</v>
      </c>
      <c r="HP333" s="454" t="s">
        <v>136</v>
      </c>
      <c r="HQ333" s="454" t="s">
        <v>134</v>
      </c>
      <c r="HR333" s="455">
        <f>ADHK!HR333</f>
        <v>1448.16</v>
      </c>
      <c r="HS333" s="455">
        <f>'Produksi dan Harga'!BS110</f>
        <v>573352.9723</v>
      </c>
      <c r="HT333" s="455">
        <f t="shared" si="3210"/>
        <v>830.3068404</v>
      </c>
      <c r="HU333" s="456"/>
      <c r="HV333" s="455">
        <f t="shared" si="3211"/>
        <v>0</v>
      </c>
      <c r="HW333" s="456"/>
      <c r="HX333" s="455"/>
      <c r="HY333" s="455">
        <f t="shared" si="3212"/>
        <v>0</v>
      </c>
      <c r="HZ333" s="455">
        <f t="shared" si="3213"/>
        <v>830.3068404</v>
      </c>
      <c r="IA333" s="456">
        <v>0.224147321887</v>
      </c>
      <c r="IB333" s="457">
        <f t="shared" si="3214"/>
        <v>186.1110546</v>
      </c>
      <c r="IC333" s="458">
        <f t="shared" si="3215"/>
        <v>644.1957858</v>
      </c>
      <c r="ID333" s="459"/>
      <c r="IE333" s="452">
        <v>17.0</v>
      </c>
      <c r="IF333" s="453" t="s">
        <v>51</v>
      </c>
      <c r="IG333" s="454" t="s">
        <v>136</v>
      </c>
      <c r="IH333" s="454" t="s">
        <v>134</v>
      </c>
      <c r="II333" s="455">
        <f>ADHK!II333</f>
        <v>2199.54</v>
      </c>
      <c r="IJ333" s="455">
        <f>'Produksi dan Harga'!BX110</f>
        <v>640570.2611</v>
      </c>
      <c r="IK333" s="455">
        <f t="shared" si="3216"/>
        <v>1408.959912</v>
      </c>
      <c r="IL333" s="456"/>
      <c r="IM333" s="455">
        <f t="shared" si="3217"/>
        <v>0</v>
      </c>
      <c r="IN333" s="456"/>
      <c r="IO333" s="455"/>
      <c r="IP333" s="455">
        <f t="shared" si="3218"/>
        <v>0</v>
      </c>
      <c r="IQ333" s="455">
        <f t="shared" si="3219"/>
        <v>1408.959912</v>
      </c>
      <c r="IR333" s="456">
        <v>0.224147321887</v>
      </c>
      <c r="IS333" s="457">
        <f t="shared" si="3220"/>
        <v>315.8145909</v>
      </c>
      <c r="IT333" s="458">
        <f t="shared" si="3221"/>
        <v>1093.145321</v>
      </c>
      <c r="IU333" s="459"/>
      <c r="IV333" s="452">
        <v>17.0</v>
      </c>
      <c r="IW333" s="453" t="s">
        <v>51</v>
      </c>
      <c r="IX333" s="454" t="s">
        <v>136</v>
      </c>
      <c r="IY333" s="454" t="s">
        <v>134</v>
      </c>
      <c r="IZ333" s="455">
        <f>ADHK!IZ333</f>
        <v>862.2</v>
      </c>
      <c r="JA333" s="455">
        <f>'Produksi dan Harga'!CC110</f>
        <v>673761.9127</v>
      </c>
      <c r="JB333" s="455">
        <f t="shared" si="3222"/>
        <v>580.9175211</v>
      </c>
      <c r="JC333" s="456"/>
      <c r="JD333" s="455">
        <f t="shared" si="3223"/>
        <v>0</v>
      </c>
      <c r="JE333" s="456"/>
      <c r="JF333" s="455"/>
      <c r="JG333" s="455">
        <f t="shared" si="3224"/>
        <v>0</v>
      </c>
      <c r="JH333" s="455">
        <f t="shared" si="3225"/>
        <v>580.9175211</v>
      </c>
      <c r="JI333" s="456">
        <v>0.224147321887</v>
      </c>
      <c r="JJ333" s="457">
        <f t="shared" si="3226"/>
        <v>130.2111066</v>
      </c>
      <c r="JK333" s="458">
        <f t="shared" si="3227"/>
        <v>450.7064145</v>
      </c>
      <c r="JL333" s="459"/>
      <c r="JM333" s="452">
        <v>17.0</v>
      </c>
      <c r="JN333" s="453" t="s">
        <v>51</v>
      </c>
      <c r="JO333" s="454" t="s">
        <v>136</v>
      </c>
      <c r="JP333" s="454" t="s">
        <v>134</v>
      </c>
      <c r="JQ333" s="455" t="str">
        <f>ADHK!JQ333</f>
        <v/>
      </c>
      <c r="JR333" s="455"/>
      <c r="JS333" s="455">
        <f t="shared" si="3228"/>
        <v>0</v>
      </c>
      <c r="JT333" s="456"/>
      <c r="JU333" s="455">
        <f t="shared" si="3229"/>
        <v>0</v>
      </c>
      <c r="JV333" s="456"/>
      <c r="JW333" s="455"/>
      <c r="JX333" s="455">
        <f t="shared" si="3230"/>
        <v>0</v>
      </c>
      <c r="JY333" s="455">
        <f t="shared" si="3231"/>
        <v>0</v>
      </c>
      <c r="JZ333" s="456">
        <v>0.224147321887</v>
      </c>
      <c r="KA333" s="457">
        <f t="shared" si="3232"/>
        <v>0</v>
      </c>
      <c r="KB333" s="458">
        <f t="shared" si="3233"/>
        <v>0</v>
      </c>
      <c r="KC333" s="459"/>
      <c r="KD333" s="452">
        <v>17.0</v>
      </c>
      <c r="KE333" s="453" t="s">
        <v>51</v>
      </c>
      <c r="KF333" s="454" t="s">
        <v>136</v>
      </c>
      <c r="KG333" s="454" t="s">
        <v>134</v>
      </c>
      <c r="KH333" s="455" t="str">
        <f>ADHK!KH333</f>
        <v/>
      </c>
      <c r="KI333" s="455"/>
      <c r="KJ333" s="455">
        <f t="shared" si="3234"/>
        <v>0</v>
      </c>
      <c r="KK333" s="456"/>
      <c r="KL333" s="455">
        <f t="shared" si="3235"/>
        <v>0</v>
      </c>
      <c r="KM333" s="456"/>
      <c r="KN333" s="455"/>
      <c r="KO333" s="455">
        <f t="shared" si="3236"/>
        <v>0</v>
      </c>
      <c r="KP333" s="455">
        <f t="shared" si="3237"/>
        <v>0</v>
      </c>
      <c r="KQ333" s="456">
        <v>0.224147321887</v>
      </c>
      <c r="KR333" s="457">
        <f t="shared" si="3238"/>
        <v>0</v>
      </c>
      <c r="KS333" s="458">
        <f t="shared" si="3239"/>
        <v>0</v>
      </c>
      <c r="KT333" s="459"/>
      <c r="KU333" s="460"/>
    </row>
    <row r="334" ht="15.75" customHeight="1">
      <c r="A334" s="452">
        <v>18.0</v>
      </c>
      <c r="B334" s="453" t="s">
        <v>52</v>
      </c>
      <c r="C334" s="454" t="s">
        <v>136</v>
      </c>
      <c r="D334" s="454" t="s">
        <v>134</v>
      </c>
      <c r="E334" s="455">
        <f>ADHK!E334</f>
        <v>538</v>
      </c>
      <c r="F334" s="455">
        <f>ADHK!F334</f>
        <v>416488.9484</v>
      </c>
      <c r="G334" s="455">
        <f t="shared" si="3132"/>
        <v>224.0710543</v>
      </c>
      <c r="H334" s="456"/>
      <c r="I334" s="455">
        <f t="shared" si="3133"/>
        <v>0</v>
      </c>
      <c r="J334" s="456"/>
      <c r="K334" s="455"/>
      <c r="L334" s="455">
        <f t="shared" si="3134"/>
        <v>0</v>
      </c>
      <c r="M334" s="455">
        <f t="shared" si="3135"/>
        <v>224.0710543</v>
      </c>
      <c r="N334" s="456">
        <v>0.224147321887</v>
      </c>
      <c r="O334" s="457">
        <f t="shared" si="3136"/>
        <v>50.22492672</v>
      </c>
      <c r="P334" s="458">
        <f t="shared" si="3137"/>
        <v>173.8461275</v>
      </c>
      <c r="Q334" s="459"/>
      <c r="R334" s="452">
        <v>18.0</v>
      </c>
      <c r="S334" s="453" t="s">
        <v>52</v>
      </c>
      <c r="T334" s="454" t="s">
        <v>136</v>
      </c>
      <c r="U334" s="454" t="s">
        <v>134</v>
      </c>
      <c r="V334" s="455">
        <f>ADHK!V334</f>
        <v>10</v>
      </c>
      <c r="W334" s="455">
        <f>'Produksi dan Harga'!K111</f>
        <v>435919.8728</v>
      </c>
      <c r="X334" s="455">
        <f t="shared" si="3138"/>
        <v>4.359198728</v>
      </c>
      <c r="Y334" s="456"/>
      <c r="Z334" s="455">
        <f t="shared" si="3139"/>
        <v>0</v>
      </c>
      <c r="AA334" s="456"/>
      <c r="AB334" s="455"/>
      <c r="AC334" s="455">
        <f t="shared" si="3140"/>
        <v>0</v>
      </c>
      <c r="AD334" s="455">
        <f t="shared" si="3141"/>
        <v>4.359198728</v>
      </c>
      <c r="AE334" s="456">
        <v>0.224147321887</v>
      </c>
      <c r="AF334" s="457">
        <f t="shared" si="3142"/>
        <v>0.9771027205</v>
      </c>
      <c r="AG334" s="458">
        <f t="shared" si="3143"/>
        <v>3.382096008</v>
      </c>
      <c r="AH334" s="459"/>
      <c r="AI334" s="452">
        <v>18.0</v>
      </c>
      <c r="AJ334" s="453" t="s">
        <v>52</v>
      </c>
      <c r="AK334" s="454" t="s">
        <v>136</v>
      </c>
      <c r="AL334" s="454" t="s">
        <v>134</v>
      </c>
      <c r="AM334" s="455">
        <f>ADHK!AM334</f>
        <v>333</v>
      </c>
      <c r="AN334" s="455">
        <f>'Produksi dan Harga'!P111</f>
        <v>451246.9809</v>
      </c>
      <c r="AO334" s="455">
        <f t="shared" si="3144"/>
        <v>150.2652446</v>
      </c>
      <c r="AP334" s="456"/>
      <c r="AQ334" s="455">
        <f t="shared" si="3145"/>
        <v>0</v>
      </c>
      <c r="AR334" s="456"/>
      <c r="AS334" s="455"/>
      <c r="AT334" s="455">
        <f t="shared" si="3146"/>
        <v>0</v>
      </c>
      <c r="AU334" s="455">
        <f t="shared" si="3147"/>
        <v>150.2652446</v>
      </c>
      <c r="AV334" s="456">
        <v>0.224147321887</v>
      </c>
      <c r="AW334" s="457">
        <f t="shared" si="3148"/>
        <v>33.68155216</v>
      </c>
      <c r="AX334" s="458">
        <f t="shared" si="3149"/>
        <v>116.5836925</v>
      </c>
      <c r="AY334" s="459"/>
      <c r="AZ334" s="452">
        <v>18.0</v>
      </c>
      <c r="BA334" s="453" t="s">
        <v>52</v>
      </c>
      <c r="BB334" s="454" t="s">
        <v>136</v>
      </c>
      <c r="BC334" s="454" t="s">
        <v>134</v>
      </c>
      <c r="BD334" s="455">
        <f>ADHK!BD334</f>
        <v>23</v>
      </c>
      <c r="BE334" s="455">
        <f>'Produksi dan Harga'!U111</f>
        <v>479530.7213</v>
      </c>
      <c r="BF334" s="455">
        <f t="shared" si="3150"/>
        <v>11.02920659</v>
      </c>
      <c r="BG334" s="456"/>
      <c r="BH334" s="455">
        <f t="shared" si="3151"/>
        <v>0</v>
      </c>
      <c r="BI334" s="456"/>
      <c r="BJ334" s="455"/>
      <c r="BK334" s="455">
        <f t="shared" si="3152"/>
        <v>0</v>
      </c>
      <c r="BL334" s="455">
        <f t="shared" si="3153"/>
        <v>11.02920659</v>
      </c>
      <c r="BM334" s="456">
        <v>0.224147321887</v>
      </c>
      <c r="BN334" s="457">
        <f t="shared" si="3154"/>
        <v>2.47216712</v>
      </c>
      <c r="BO334" s="458">
        <f t="shared" si="3155"/>
        <v>8.557039471</v>
      </c>
      <c r="BP334" s="459"/>
      <c r="BQ334" s="452">
        <v>18.0</v>
      </c>
      <c r="BR334" s="453" t="s">
        <v>52</v>
      </c>
      <c r="BS334" s="454" t="s">
        <v>136</v>
      </c>
      <c r="BT334" s="454" t="s">
        <v>134</v>
      </c>
      <c r="BU334" s="455">
        <f>ADHK!BU334</f>
        <v>142</v>
      </c>
      <c r="BV334" s="455">
        <f>'Produksi dan Harga'!Z111</f>
        <v>499542.3882</v>
      </c>
      <c r="BW334" s="455">
        <f t="shared" si="3156"/>
        <v>70.93501912</v>
      </c>
      <c r="BX334" s="456"/>
      <c r="BY334" s="455">
        <f t="shared" si="3157"/>
        <v>0</v>
      </c>
      <c r="BZ334" s="456"/>
      <c r="CA334" s="455"/>
      <c r="CB334" s="455">
        <f t="shared" si="3158"/>
        <v>0</v>
      </c>
      <c r="CC334" s="455">
        <f t="shared" si="3159"/>
        <v>70.93501912</v>
      </c>
      <c r="CD334" s="456">
        <v>0.224147321887</v>
      </c>
      <c r="CE334" s="457">
        <f t="shared" si="3160"/>
        <v>15.89989456</v>
      </c>
      <c r="CF334" s="458">
        <f t="shared" si="3161"/>
        <v>55.03512456</v>
      </c>
      <c r="CG334" s="459"/>
      <c r="CH334" s="452">
        <v>18.0</v>
      </c>
      <c r="CI334" s="453" t="s">
        <v>52</v>
      </c>
      <c r="CJ334" s="454" t="s">
        <v>136</v>
      </c>
      <c r="CK334" s="454" t="s">
        <v>134</v>
      </c>
      <c r="CL334" s="455">
        <f>ADHK!CL334</f>
        <v>2</v>
      </c>
      <c r="CM334" s="455">
        <f>'Produksi dan Harga'!AE111</f>
        <v>518706.5351</v>
      </c>
      <c r="CN334" s="455">
        <f t="shared" si="3162"/>
        <v>1.03741307</v>
      </c>
      <c r="CO334" s="456"/>
      <c r="CP334" s="455">
        <f t="shared" si="3163"/>
        <v>0</v>
      </c>
      <c r="CQ334" s="456"/>
      <c r="CR334" s="455"/>
      <c r="CS334" s="455">
        <f t="shared" si="3164"/>
        <v>0</v>
      </c>
      <c r="CT334" s="455">
        <f t="shared" si="3165"/>
        <v>1.03741307</v>
      </c>
      <c r="CU334" s="456">
        <v>0.224147321887</v>
      </c>
      <c r="CV334" s="457">
        <f t="shared" si="3166"/>
        <v>0.2325333614</v>
      </c>
      <c r="CW334" s="458">
        <f t="shared" si="3167"/>
        <v>0.8048797088</v>
      </c>
      <c r="CX334" s="459"/>
      <c r="CY334" s="452">
        <v>18.0</v>
      </c>
      <c r="CZ334" s="453" t="s">
        <v>52</v>
      </c>
      <c r="DA334" s="454" t="s">
        <v>136</v>
      </c>
      <c r="DB334" s="454" t="s">
        <v>134</v>
      </c>
      <c r="DC334" s="455">
        <f>ADHK!DC334</f>
        <v>280</v>
      </c>
      <c r="DD334" s="455">
        <f>'Produksi dan Harga'!AJ111</f>
        <v>554859.2319</v>
      </c>
      <c r="DE334" s="455">
        <f t="shared" si="3168"/>
        <v>155.3605849</v>
      </c>
      <c r="DF334" s="456"/>
      <c r="DG334" s="455">
        <f t="shared" si="3169"/>
        <v>0</v>
      </c>
      <c r="DH334" s="456"/>
      <c r="DI334" s="455"/>
      <c r="DJ334" s="455">
        <f t="shared" si="3170"/>
        <v>0</v>
      </c>
      <c r="DK334" s="455">
        <f t="shared" si="3171"/>
        <v>155.3605849</v>
      </c>
      <c r="DL334" s="456">
        <v>0.224147321887</v>
      </c>
      <c r="DM334" s="457">
        <f t="shared" si="3172"/>
        <v>34.82365904</v>
      </c>
      <c r="DN334" s="458">
        <f t="shared" si="3173"/>
        <v>120.5369259</v>
      </c>
      <c r="DO334" s="459"/>
      <c r="DP334" s="452">
        <v>18.0</v>
      </c>
      <c r="DQ334" s="453" t="s">
        <v>52</v>
      </c>
      <c r="DR334" s="454" t="s">
        <v>136</v>
      </c>
      <c r="DS334" s="454" t="s">
        <v>134</v>
      </c>
      <c r="DT334" s="455">
        <f>ADHK!DT334</f>
        <v>37</v>
      </c>
      <c r="DU334" s="455">
        <f>'Produksi dan Harga'!AO111</f>
        <v>551744.7631</v>
      </c>
      <c r="DV334" s="455">
        <f t="shared" si="3174"/>
        <v>20.41455624</v>
      </c>
      <c r="DW334" s="456"/>
      <c r="DX334" s="455">
        <f t="shared" si="3175"/>
        <v>0</v>
      </c>
      <c r="DY334" s="456"/>
      <c r="DZ334" s="455"/>
      <c r="EA334" s="455">
        <f t="shared" si="3176"/>
        <v>0</v>
      </c>
      <c r="EB334" s="455">
        <f t="shared" si="3177"/>
        <v>20.41455624</v>
      </c>
      <c r="EC334" s="456">
        <v>0.224147321887</v>
      </c>
      <c r="ED334" s="457">
        <f t="shared" si="3178"/>
        <v>4.575868108</v>
      </c>
      <c r="EE334" s="458">
        <f t="shared" si="3179"/>
        <v>15.83868813</v>
      </c>
      <c r="EF334" s="459"/>
      <c r="EG334" s="452">
        <v>18.0</v>
      </c>
      <c r="EH334" s="453" t="s">
        <v>52</v>
      </c>
      <c r="EI334" s="454" t="s">
        <v>136</v>
      </c>
      <c r="EJ334" s="454" t="s">
        <v>134</v>
      </c>
      <c r="EK334" s="455">
        <f>ADHK!EK334</f>
        <v>56</v>
      </c>
      <c r="EL334" s="455">
        <f>'Produksi dan Harga'!AT111</f>
        <v>557195.5237</v>
      </c>
      <c r="EM334" s="455">
        <f t="shared" si="3180"/>
        <v>31.20294933</v>
      </c>
      <c r="EN334" s="456"/>
      <c r="EO334" s="455">
        <f t="shared" si="3181"/>
        <v>0</v>
      </c>
      <c r="EP334" s="456"/>
      <c r="EQ334" s="455"/>
      <c r="ER334" s="455">
        <f t="shared" si="3182"/>
        <v>0</v>
      </c>
      <c r="ES334" s="455">
        <f t="shared" si="3183"/>
        <v>31.20294933</v>
      </c>
      <c r="ET334" s="456">
        <v>0.224147321887</v>
      </c>
      <c r="EU334" s="457">
        <f t="shared" si="3184"/>
        <v>6.994057527</v>
      </c>
      <c r="EV334" s="458">
        <f t="shared" si="3185"/>
        <v>24.2088918</v>
      </c>
      <c r="EW334" s="459"/>
      <c r="EX334" s="452">
        <v>18.0</v>
      </c>
      <c r="EY334" s="453" t="s">
        <v>52</v>
      </c>
      <c r="EZ334" s="454" t="s">
        <v>136</v>
      </c>
      <c r="FA334" s="454" t="s">
        <v>134</v>
      </c>
      <c r="FB334" s="455">
        <f>ADHK!FB334</f>
        <v>18</v>
      </c>
      <c r="FC334" s="455">
        <f>'Produksi dan Harga'!AY111</f>
        <v>584203.5743</v>
      </c>
      <c r="FD334" s="455">
        <f t="shared" si="3186"/>
        <v>10.51566434</v>
      </c>
      <c r="FE334" s="456"/>
      <c r="FF334" s="455">
        <f t="shared" si="3187"/>
        <v>0</v>
      </c>
      <c r="FG334" s="456"/>
      <c r="FH334" s="455"/>
      <c r="FI334" s="455">
        <f t="shared" si="3188"/>
        <v>0</v>
      </c>
      <c r="FJ334" s="455">
        <f t="shared" si="3189"/>
        <v>10.51566434</v>
      </c>
      <c r="FK334" s="456">
        <v>0.224147321887</v>
      </c>
      <c r="FL334" s="457">
        <f t="shared" si="3190"/>
        <v>2.357057999</v>
      </c>
      <c r="FM334" s="458">
        <f t="shared" si="3191"/>
        <v>8.158606338</v>
      </c>
      <c r="FN334" s="459"/>
      <c r="FO334" s="452">
        <v>18.0</v>
      </c>
      <c r="FP334" s="453" t="s">
        <v>52</v>
      </c>
      <c r="FQ334" s="454" t="s">
        <v>136</v>
      </c>
      <c r="FR334" s="454" t="s">
        <v>134</v>
      </c>
      <c r="FS334" s="455">
        <f>ADHK!FS334</f>
        <v>60</v>
      </c>
      <c r="FT334" s="455">
        <f>'Produksi dan Harga'!BD111</f>
        <v>577580.4823</v>
      </c>
      <c r="FU334" s="455">
        <f t="shared" si="3192"/>
        <v>34.65482894</v>
      </c>
      <c r="FV334" s="456"/>
      <c r="FW334" s="455">
        <f t="shared" si="3193"/>
        <v>0</v>
      </c>
      <c r="FX334" s="456"/>
      <c r="FY334" s="455"/>
      <c r="FZ334" s="455">
        <f t="shared" si="3194"/>
        <v>0</v>
      </c>
      <c r="GA334" s="455">
        <f t="shared" si="3195"/>
        <v>34.65482894</v>
      </c>
      <c r="GB334" s="456">
        <v>0.224147321887</v>
      </c>
      <c r="GC334" s="457">
        <f t="shared" si="3196"/>
        <v>7.767787097</v>
      </c>
      <c r="GD334" s="458">
        <f t="shared" si="3197"/>
        <v>26.88704184</v>
      </c>
      <c r="GE334" s="459"/>
      <c r="GF334" s="452">
        <v>18.0</v>
      </c>
      <c r="GG334" s="453" t="s">
        <v>52</v>
      </c>
      <c r="GH334" s="454" t="s">
        <v>136</v>
      </c>
      <c r="GI334" s="454" t="s">
        <v>134</v>
      </c>
      <c r="GJ334" s="455">
        <f>ADHK!GJ334</f>
        <v>57</v>
      </c>
      <c r="GK334" s="455">
        <f>'Produksi dan Harga'!BI111</f>
        <v>589679.7836</v>
      </c>
      <c r="GL334" s="455">
        <f t="shared" si="3198"/>
        <v>33.61174767</v>
      </c>
      <c r="GM334" s="456"/>
      <c r="GN334" s="455">
        <f t="shared" si="3199"/>
        <v>0</v>
      </c>
      <c r="GO334" s="456"/>
      <c r="GP334" s="455"/>
      <c r="GQ334" s="455">
        <f t="shared" si="3200"/>
        <v>0</v>
      </c>
      <c r="GR334" s="455">
        <f t="shared" si="3201"/>
        <v>33.61174767</v>
      </c>
      <c r="GS334" s="456">
        <v>0.224147321887</v>
      </c>
      <c r="GT334" s="457">
        <f t="shared" si="3202"/>
        <v>7.533983223</v>
      </c>
      <c r="GU334" s="458">
        <f t="shared" si="3203"/>
        <v>26.07776444</v>
      </c>
      <c r="GV334" s="459"/>
      <c r="GW334" s="452">
        <v>18.0</v>
      </c>
      <c r="GX334" s="453" t="s">
        <v>52</v>
      </c>
      <c r="GY334" s="454" t="s">
        <v>136</v>
      </c>
      <c r="GZ334" s="454" t="s">
        <v>134</v>
      </c>
      <c r="HA334" s="455">
        <f>ADHK!HA334</f>
        <v>1</v>
      </c>
      <c r="HB334" s="455">
        <f>'Produksi dan Harga'!BN111</f>
        <v>701242.4425</v>
      </c>
      <c r="HC334" s="455">
        <f t="shared" si="3204"/>
        <v>0.7012424425</v>
      </c>
      <c r="HD334" s="456"/>
      <c r="HE334" s="455">
        <f t="shared" si="3205"/>
        <v>0</v>
      </c>
      <c r="HF334" s="456"/>
      <c r="HG334" s="455"/>
      <c r="HH334" s="455">
        <f t="shared" si="3206"/>
        <v>0</v>
      </c>
      <c r="HI334" s="455">
        <f t="shared" si="3207"/>
        <v>0.7012424425</v>
      </c>
      <c r="HJ334" s="456">
        <v>0.224147321887</v>
      </c>
      <c r="HK334" s="457">
        <f t="shared" si="3208"/>
        <v>0.1571816155</v>
      </c>
      <c r="HL334" s="458">
        <f t="shared" si="3209"/>
        <v>0.544060827</v>
      </c>
      <c r="HM334" s="459"/>
      <c r="HN334" s="452">
        <v>18.0</v>
      </c>
      <c r="HO334" s="453" t="s">
        <v>52</v>
      </c>
      <c r="HP334" s="454" t="s">
        <v>136</v>
      </c>
      <c r="HQ334" s="454" t="s">
        <v>134</v>
      </c>
      <c r="HR334" s="455">
        <f>ADHK!HR334</f>
        <v>50.5</v>
      </c>
      <c r="HS334" s="455">
        <f>'Produksi dan Harga'!BS111</f>
        <v>670089.0691</v>
      </c>
      <c r="HT334" s="455">
        <f t="shared" si="3210"/>
        <v>33.83949799</v>
      </c>
      <c r="HU334" s="456"/>
      <c r="HV334" s="455">
        <f t="shared" si="3211"/>
        <v>0</v>
      </c>
      <c r="HW334" s="456"/>
      <c r="HX334" s="455"/>
      <c r="HY334" s="455">
        <f t="shared" si="3212"/>
        <v>0</v>
      </c>
      <c r="HZ334" s="455">
        <f t="shared" si="3213"/>
        <v>33.83949799</v>
      </c>
      <c r="IA334" s="456">
        <v>0.224147321887</v>
      </c>
      <c r="IB334" s="457">
        <f t="shared" si="3214"/>
        <v>7.585032849</v>
      </c>
      <c r="IC334" s="458">
        <f t="shared" si="3215"/>
        <v>26.25446514</v>
      </c>
      <c r="ID334" s="459"/>
      <c r="IE334" s="452">
        <v>18.0</v>
      </c>
      <c r="IF334" s="453" t="s">
        <v>52</v>
      </c>
      <c r="IG334" s="454" t="s">
        <v>136</v>
      </c>
      <c r="IH334" s="454" t="s">
        <v>134</v>
      </c>
      <c r="II334" s="455">
        <f>ADHK!II334</f>
        <v>47</v>
      </c>
      <c r="IJ334" s="455">
        <f>'Produksi dan Harga'!BX111</f>
        <v>727058.6673</v>
      </c>
      <c r="IK334" s="455">
        <f t="shared" si="3216"/>
        <v>34.17175737</v>
      </c>
      <c r="IL334" s="456"/>
      <c r="IM334" s="455">
        <f t="shared" si="3217"/>
        <v>0</v>
      </c>
      <c r="IN334" s="456"/>
      <c r="IO334" s="455"/>
      <c r="IP334" s="455">
        <f t="shared" si="3218"/>
        <v>0</v>
      </c>
      <c r="IQ334" s="455">
        <f t="shared" si="3219"/>
        <v>34.17175737</v>
      </c>
      <c r="IR334" s="456">
        <v>0.224147321887</v>
      </c>
      <c r="IS334" s="457">
        <f t="shared" si="3220"/>
        <v>7.659507898</v>
      </c>
      <c r="IT334" s="458">
        <f t="shared" si="3221"/>
        <v>26.51224947</v>
      </c>
      <c r="IU334" s="459"/>
      <c r="IV334" s="452">
        <v>18.0</v>
      </c>
      <c r="IW334" s="453" t="s">
        <v>52</v>
      </c>
      <c r="IX334" s="454" t="s">
        <v>136</v>
      </c>
      <c r="IY334" s="454" t="s">
        <v>134</v>
      </c>
      <c r="IZ334" s="455" t="str">
        <f>ADHK!IZ334</f>
        <v>-</v>
      </c>
      <c r="JA334" s="455">
        <f>'Produksi dan Harga'!CC111</f>
        <v>758435.0321</v>
      </c>
      <c r="JB334" s="455">
        <f t="shared" si="3222"/>
        <v>0</v>
      </c>
      <c r="JC334" s="456"/>
      <c r="JD334" s="455">
        <f t="shared" si="3223"/>
        <v>0</v>
      </c>
      <c r="JE334" s="456"/>
      <c r="JF334" s="455"/>
      <c r="JG334" s="455">
        <f t="shared" si="3224"/>
        <v>0</v>
      </c>
      <c r="JH334" s="455">
        <f t="shared" si="3225"/>
        <v>0</v>
      </c>
      <c r="JI334" s="456">
        <v>0.224147321887</v>
      </c>
      <c r="JJ334" s="457">
        <f t="shared" si="3226"/>
        <v>0</v>
      </c>
      <c r="JK334" s="458">
        <f t="shared" si="3227"/>
        <v>0</v>
      </c>
      <c r="JL334" s="459"/>
      <c r="JM334" s="452">
        <v>18.0</v>
      </c>
      <c r="JN334" s="453" t="s">
        <v>52</v>
      </c>
      <c r="JO334" s="454" t="s">
        <v>136</v>
      </c>
      <c r="JP334" s="454" t="s">
        <v>134</v>
      </c>
      <c r="JQ334" s="455" t="str">
        <f>ADHK!JQ334</f>
        <v/>
      </c>
      <c r="JR334" s="455"/>
      <c r="JS334" s="455">
        <f t="shared" si="3228"/>
        <v>0</v>
      </c>
      <c r="JT334" s="456"/>
      <c r="JU334" s="455">
        <f t="shared" si="3229"/>
        <v>0</v>
      </c>
      <c r="JV334" s="456"/>
      <c r="JW334" s="455"/>
      <c r="JX334" s="455">
        <f t="shared" si="3230"/>
        <v>0</v>
      </c>
      <c r="JY334" s="455">
        <f t="shared" si="3231"/>
        <v>0</v>
      </c>
      <c r="JZ334" s="456">
        <v>0.224147321887</v>
      </c>
      <c r="KA334" s="457">
        <f t="shared" si="3232"/>
        <v>0</v>
      </c>
      <c r="KB334" s="458">
        <f t="shared" si="3233"/>
        <v>0</v>
      </c>
      <c r="KC334" s="459"/>
      <c r="KD334" s="452">
        <v>18.0</v>
      </c>
      <c r="KE334" s="453" t="s">
        <v>52</v>
      </c>
      <c r="KF334" s="454" t="s">
        <v>136</v>
      </c>
      <c r="KG334" s="454" t="s">
        <v>134</v>
      </c>
      <c r="KH334" s="455" t="str">
        <f>ADHK!KH334</f>
        <v/>
      </c>
      <c r="KI334" s="455"/>
      <c r="KJ334" s="455">
        <f t="shared" si="3234"/>
        <v>0</v>
      </c>
      <c r="KK334" s="456"/>
      <c r="KL334" s="455">
        <f t="shared" si="3235"/>
        <v>0</v>
      </c>
      <c r="KM334" s="456"/>
      <c r="KN334" s="455"/>
      <c r="KO334" s="455">
        <f t="shared" si="3236"/>
        <v>0</v>
      </c>
      <c r="KP334" s="455">
        <f t="shared" si="3237"/>
        <v>0</v>
      </c>
      <c r="KQ334" s="456">
        <v>0.224147321887</v>
      </c>
      <c r="KR334" s="457">
        <f t="shared" si="3238"/>
        <v>0</v>
      </c>
      <c r="KS334" s="458">
        <f t="shared" si="3239"/>
        <v>0</v>
      </c>
      <c r="KT334" s="459"/>
      <c r="KU334" s="460"/>
    </row>
    <row r="335" ht="15.75" customHeight="1">
      <c r="A335" s="452">
        <v>19.0</v>
      </c>
      <c r="B335" s="453" t="s">
        <v>53</v>
      </c>
      <c r="C335" s="454" t="s">
        <v>132</v>
      </c>
      <c r="D335" s="454" t="s">
        <v>134</v>
      </c>
      <c r="E335" s="455">
        <f>ADHK!E335</f>
        <v>0</v>
      </c>
      <c r="F335" s="455">
        <f>ADHK!F335</f>
        <v>600809.4892</v>
      </c>
      <c r="G335" s="455">
        <f t="shared" si="3132"/>
        <v>0</v>
      </c>
      <c r="H335" s="456"/>
      <c r="I335" s="455">
        <f t="shared" si="3133"/>
        <v>0</v>
      </c>
      <c r="J335" s="456"/>
      <c r="K335" s="455"/>
      <c r="L335" s="455">
        <f t="shared" si="3134"/>
        <v>0</v>
      </c>
      <c r="M335" s="455">
        <f t="shared" si="3135"/>
        <v>0</v>
      </c>
      <c r="N335" s="456">
        <v>0.3885051169590643</v>
      </c>
      <c r="O335" s="457">
        <f t="shared" si="3136"/>
        <v>0</v>
      </c>
      <c r="P335" s="458">
        <f t="shared" si="3137"/>
        <v>0</v>
      </c>
      <c r="Q335" s="459"/>
      <c r="R335" s="452">
        <v>19.0</v>
      </c>
      <c r="S335" s="453" t="s">
        <v>53</v>
      </c>
      <c r="T335" s="454" t="s">
        <v>132</v>
      </c>
      <c r="U335" s="454" t="s">
        <v>134</v>
      </c>
      <c r="V335" s="455">
        <f>ADHK!V335</f>
        <v>0</v>
      </c>
      <c r="W335" s="455">
        <f>'Produksi dan Harga'!K112</f>
        <v>628839.7258</v>
      </c>
      <c r="X335" s="455">
        <f t="shared" si="3138"/>
        <v>0</v>
      </c>
      <c r="Y335" s="456"/>
      <c r="Z335" s="455">
        <f t="shared" si="3139"/>
        <v>0</v>
      </c>
      <c r="AA335" s="456"/>
      <c r="AB335" s="455"/>
      <c r="AC335" s="455">
        <f t="shared" si="3140"/>
        <v>0</v>
      </c>
      <c r="AD335" s="455">
        <f t="shared" si="3141"/>
        <v>0</v>
      </c>
      <c r="AE335" s="456">
        <v>0.3885051169590643</v>
      </c>
      <c r="AF335" s="457">
        <f t="shared" si="3142"/>
        <v>0</v>
      </c>
      <c r="AG335" s="458">
        <f t="shared" si="3143"/>
        <v>0</v>
      </c>
      <c r="AH335" s="459"/>
      <c r="AI335" s="452">
        <v>19.0</v>
      </c>
      <c r="AJ335" s="453" t="s">
        <v>53</v>
      </c>
      <c r="AK335" s="454" t="s">
        <v>132</v>
      </c>
      <c r="AL335" s="454" t="s">
        <v>134</v>
      </c>
      <c r="AM335" s="455">
        <f>ADHK!AM335</f>
        <v>0</v>
      </c>
      <c r="AN335" s="455">
        <f>'Produksi dan Harga'!P112</f>
        <v>650949.969</v>
      </c>
      <c r="AO335" s="455">
        <f t="shared" si="3144"/>
        <v>0</v>
      </c>
      <c r="AP335" s="456"/>
      <c r="AQ335" s="455">
        <f t="shared" si="3145"/>
        <v>0</v>
      </c>
      <c r="AR335" s="456"/>
      <c r="AS335" s="455"/>
      <c r="AT335" s="455">
        <f t="shared" si="3146"/>
        <v>0</v>
      </c>
      <c r="AU335" s="455">
        <f t="shared" si="3147"/>
        <v>0</v>
      </c>
      <c r="AV335" s="456">
        <v>0.3885051169590643</v>
      </c>
      <c r="AW335" s="457">
        <f t="shared" si="3148"/>
        <v>0</v>
      </c>
      <c r="AX335" s="458">
        <f t="shared" si="3149"/>
        <v>0</v>
      </c>
      <c r="AY335" s="459"/>
      <c r="AZ335" s="452">
        <v>19.0</v>
      </c>
      <c r="BA335" s="453" t="s">
        <v>53</v>
      </c>
      <c r="BB335" s="454" t="s">
        <v>132</v>
      </c>
      <c r="BC335" s="454" t="s">
        <v>134</v>
      </c>
      <c r="BD335" s="455">
        <f>ADHK!BD335</f>
        <v>0</v>
      </c>
      <c r="BE335" s="455">
        <f>'Produksi dan Harga'!U112</f>
        <v>691750.9067</v>
      </c>
      <c r="BF335" s="455">
        <f t="shared" si="3150"/>
        <v>0</v>
      </c>
      <c r="BG335" s="456"/>
      <c r="BH335" s="455">
        <f t="shared" si="3151"/>
        <v>0</v>
      </c>
      <c r="BI335" s="456"/>
      <c r="BJ335" s="455"/>
      <c r="BK335" s="455">
        <f t="shared" si="3152"/>
        <v>0</v>
      </c>
      <c r="BL335" s="455">
        <f t="shared" si="3153"/>
        <v>0</v>
      </c>
      <c r="BM335" s="456">
        <v>0.3885051169590643</v>
      </c>
      <c r="BN335" s="457">
        <f t="shared" si="3154"/>
        <v>0</v>
      </c>
      <c r="BO335" s="458">
        <f t="shared" si="3155"/>
        <v>0</v>
      </c>
      <c r="BP335" s="459"/>
      <c r="BQ335" s="452">
        <v>19.0</v>
      </c>
      <c r="BR335" s="453" t="s">
        <v>53</v>
      </c>
      <c r="BS335" s="454" t="s">
        <v>132</v>
      </c>
      <c r="BT335" s="454" t="s">
        <v>134</v>
      </c>
      <c r="BU335" s="455">
        <f>ADHK!BU335</f>
        <v>0</v>
      </c>
      <c r="BV335" s="455">
        <f>'Produksi dan Harga'!Z112</f>
        <v>720618.8981</v>
      </c>
      <c r="BW335" s="455">
        <f t="shared" si="3156"/>
        <v>0</v>
      </c>
      <c r="BX335" s="456"/>
      <c r="BY335" s="455">
        <f t="shared" si="3157"/>
        <v>0</v>
      </c>
      <c r="BZ335" s="456"/>
      <c r="CA335" s="455"/>
      <c r="CB335" s="455">
        <f t="shared" si="3158"/>
        <v>0</v>
      </c>
      <c r="CC335" s="455">
        <f t="shared" si="3159"/>
        <v>0</v>
      </c>
      <c r="CD335" s="456">
        <v>0.3885051169590643</v>
      </c>
      <c r="CE335" s="457">
        <f t="shared" si="3160"/>
        <v>0</v>
      </c>
      <c r="CF335" s="458">
        <f t="shared" si="3161"/>
        <v>0</v>
      </c>
      <c r="CG335" s="459"/>
      <c r="CH335" s="452">
        <v>19.0</v>
      </c>
      <c r="CI335" s="453" t="s">
        <v>53</v>
      </c>
      <c r="CJ335" s="454" t="s">
        <v>132</v>
      </c>
      <c r="CK335" s="454" t="s">
        <v>134</v>
      </c>
      <c r="CL335" s="455">
        <f>ADHK!CL335</f>
        <v>290</v>
      </c>
      <c r="CM335" s="455">
        <f>'Produksi dan Harga'!AE112</f>
        <v>748264.2927</v>
      </c>
      <c r="CN335" s="455">
        <f t="shared" si="3162"/>
        <v>216.9966449</v>
      </c>
      <c r="CO335" s="456"/>
      <c r="CP335" s="455">
        <f t="shared" si="3163"/>
        <v>0</v>
      </c>
      <c r="CQ335" s="456"/>
      <c r="CR335" s="455"/>
      <c r="CS335" s="455">
        <f t="shared" si="3164"/>
        <v>0</v>
      </c>
      <c r="CT335" s="455">
        <f t="shared" si="3165"/>
        <v>216.9966449</v>
      </c>
      <c r="CU335" s="456">
        <v>0.3885051169590643</v>
      </c>
      <c r="CV335" s="457">
        <f t="shared" si="3166"/>
        <v>84.3043069</v>
      </c>
      <c r="CW335" s="458">
        <f t="shared" si="3167"/>
        <v>132.692338</v>
      </c>
      <c r="CX335" s="459"/>
      <c r="CY335" s="452">
        <v>19.0</v>
      </c>
      <c r="CZ335" s="453" t="s">
        <v>53</v>
      </c>
      <c r="DA335" s="454" t="s">
        <v>132</v>
      </c>
      <c r="DB335" s="454" t="s">
        <v>134</v>
      </c>
      <c r="DC335" s="455">
        <f>ADHK!DC335</f>
        <v>750</v>
      </c>
      <c r="DD335" s="455">
        <f>'Produksi dan Harga'!AJ112</f>
        <v>800416.6567</v>
      </c>
      <c r="DE335" s="455">
        <f t="shared" si="3168"/>
        <v>600.3124925</v>
      </c>
      <c r="DF335" s="456"/>
      <c r="DG335" s="455">
        <f t="shared" si="3169"/>
        <v>0</v>
      </c>
      <c r="DH335" s="456"/>
      <c r="DI335" s="455"/>
      <c r="DJ335" s="455">
        <f t="shared" si="3170"/>
        <v>0</v>
      </c>
      <c r="DK335" s="455">
        <f t="shared" si="3171"/>
        <v>600.3124925</v>
      </c>
      <c r="DL335" s="456">
        <v>0.3885051169590643</v>
      </c>
      <c r="DM335" s="457">
        <f t="shared" si="3172"/>
        <v>233.2244751</v>
      </c>
      <c r="DN335" s="458">
        <f t="shared" si="3173"/>
        <v>367.0880174</v>
      </c>
      <c r="DO335" s="459"/>
      <c r="DP335" s="452">
        <v>19.0</v>
      </c>
      <c r="DQ335" s="453" t="s">
        <v>53</v>
      </c>
      <c r="DR335" s="454" t="s">
        <v>132</v>
      </c>
      <c r="DS335" s="454" t="s">
        <v>134</v>
      </c>
      <c r="DT335" s="455">
        <f>ADHK!DT335</f>
        <v>386</v>
      </c>
      <c r="DU335" s="455">
        <f>'Produksi dan Harga'!AO112</f>
        <v>795923.8547</v>
      </c>
      <c r="DV335" s="455">
        <f t="shared" si="3174"/>
        <v>307.2266079</v>
      </c>
      <c r="DW335" s="456"/>
      <c r="DX335" s="455">
        <f t="shared" si="3175"/>
        <v>0</v>
      </c>
      <c r="DY335" s="456"/>
      <c r="DZ335" s="455"/>
      <c r="EA335" s="455">
        <f t="shared" si="3176"/>
        <v>0</v>
      </c>
      <c r="EB335" s="455">
        <f t="shared" si="3177"/>
        <v>307.2266079</v>
      </c>
      <c r="EC335" s="456">
        <v>0.3885051169590643</v>
      </c>
      <c r="ED335" s="457">
        <f t="shared" si="3178"/>
        <v>119.3591092</v>
      </c>
      <c r="EE335" s="458">
        <f t="shared" si="3179"/>
        <v>187.8674987</v>
      </c>
      <c r="EF335" s="459"/>
      <c r="EG335" s="452">
        <v>19.0</v>
      </c>
      <c r="EH335" s="453" t="s">
        <v>53</v>
      </c>
      <c r="EI335" s="454" t="s">
        <v>132</v>
      </c>
      <c r="EJ335" s="454" t="s">
        <v>134</v>
      </c>
      <c r="EK335" s="455">
        <f>ADHK!EK335</f>
        <v>49</v>
      </c>
      <c r="EL335" s="455">
        <f>'Produksi dan Harga'!AT112</f>
        <v>803786.8934</v>
      </c>
      <c r="EM335" s="455">
        <f t="shared" si="3180"/>
        <v>39.38555778</v>
      </c>
      <c r="EN335" s="456"/>
      <c r="EO335" s="455">
        <f t="shared" si="3181"/>
        <v>0</v>
      </c>
      <c r="EP335" s="456"/>
      <c r="EQ335" s="455"/>
      <c r="ER335" s="455">
        <f t="shared" si="3182"/>
        <v>0</v>
      </c>
      <c r="ES335" s="455">
        <f t="shared" si="3183"/>
        <v>39.38555778</v>
      </c>
      <c r="ET335" s="456">
        <v>0.3885051169590643</v>
      </c>
      <c r="EU335" s="457">
        <f t="shared" si="3184"/>
        <v>15.30149073</v>
      </c>
      <c r="EV335" s="458">
        <f t="shared" si="3185"/>
        <v>24.08406705</v>
      </c>
      <c r="EW335" s="459"/>
      <c r="EX335" s="452">
        <v>19.0</v>
      </c>
      <c r="EY335" s="453" t="s">
        <v>53</v>
      </c>
      <c r="EZ335" s="454" t="s">
        <v>132</v>
      </c>
      <c r="FA335" s="454" t="s">
        <v>134</v>
      </c>
      <c r="FB335" s="455">
        <f>ADHK!FB335</f>
        <v>90</v>
      </c>
      <c r="FC335" s="455">
        <f>'Produksi dan Harga'!AY112</f>
        <v>842747.5744</v>
      </c>
      <c r="FD335" s="455">
        <f t="shared" si="3186"/>
        <v>75.84728169</v>
      </c>
      <c r="FE335" s="456"/>
      <c r="FF335" s="455">
        <f t="shared" si="3187"/>
        <v>0</v>
      </c>
      <c r="FG335" s="456"/>
      <c r="FH335" s="455"/>
      <c r="FI335" s="455">
        <f t="shared" si="3188"/>
        <v>0</v>
      </c>
      <c r="FJ335" s="455">
        <f t="shared" si="3189"/>
        <v>75.84728169</v>
      </c>
      <c r="FK335" s="456">
        <v>0.3885051169590643</v>
      </c>
      <c r="FL335" s="457">
        <f t="shared" si="3190"/>
        <v>29.46705705</v>
      </c>
      <c r="FM335" s="458">
        <f t="shared" si="3191"/>
        <v>46.38022465</v>
      </c>
      <c r="FN335" s="459"/>
      <c r="FO335" s="452">
        <v>19.0</v>
      </c>
      <c r="FP335" s="453" t="s">
        <v>53</v>
      </c>
      <c r="FQ335" s="454" t="s">
        <v>132</v>
      </c>
      <c r="FR335" s="454" t="s">
        <v>134</v>
      </c>
      <c r="FS335" s="455">
        <f>ADHK!FS335</f>
        <v>0</v>
      </c>
      <c r="FT335" s="455">
        <f>'Produksi dan Harga'!BD112</f>
        <v>833193.3796</v>
      </c>
      <c r="FU335" s="455">
        <f t="shared" si="3192"/>
        <v>0</v>
      </c>
      <c r="FV335" s="456"/>
      <c r="FW335" s="455">
        <f t="shared" si="3193"/>
        <v>0</v>
      </c>
      <c r="FX335" s="456"/>
      <c r="FY335" s="455"/>
      <c r="FZ335" s="455">
        <f t="shared" si="3194"/>
        <v>0</v>
      </c>
      <c r="GA335" s="455">
        <f t="shared" si="3195"/>
        <v>0</v>
      </c>
      <c r="GB335" s="456">
        <v>0.3885051169590643</v>
      </c>
      <c r="GC335" s="457">
        <f t="shared" si="3196"/>
        <v>0</v>
      </c>
      <c r="GD335" s="458">
        <f t="shared" si="3197"/>
        <v>0</v>
      </c>
      <c r="GE335" s="459"/>
      <c r="GF335" s="452">
        <v>19.0</v>
      </c>
      <c r="GG335" s="453" t="s">
        <v>53</v>
      </c>
      <c r="GH335" s="454" t="s">
        <v>132</v>
      </c>
      <c r="GI335" s="454" t="s">
        <v>134</v>
      </c>
      <c r="GJ335" s="455">
        <f>ADHK!GJ335</f>
        <v>6.7</v>
      </c>
      <c r="GK335" s="455">
        <f>'Produksi dan Harga'!BI112</f>
        <v>850647.3243</v>
      </c>
      <c r="GL335" s="455">
        <f t="shared" si="3198"/>
        <v>5.699337073</v>
      </c>
      <c r="GM335" s="456"/>
      <c r="GN335" s="455">
        <f t="shared" si="3199"/>
        <v>0</v>
      </c>
      <c r="GO335" s="456"/>
      <c r="GP335" s="455"/>
      <c r="GQ335" s="455">
        <f t="shared" si="3200"/>
        <v>0</v>
      </c>
      <c r="GR335" s="455">
        <f t="shared" si="3201"/>
        <v>5.699337073</v>
      </c>
      <c r="GS335" s="456">
        <v>0.3885051169590643</v>
      </c>
      <c r="GT335" s="457">
        <f t="shared" si="3202"/>
        <v>2.214221616</v>
      </c>
      <c r="GU335" s="458">
        <f t="shared" si="3203"/>
        <v>3.485115457</v>
      </c>
      <c r="GV335" s="459"/>
      <c r="GW335" s="452">
        <v>19.0</v>
      </c>
      <c r="GX335" s="453" t="s">
        <v>53</v>
      </c>
      <c r="GY335" s="454" t="s">
        <v>132</v>
      </c>
      <c r="GZ335" s="454" t="s">
        <v>134</v>
      </c>
      <c r="HA335" s="455">
        <f>ADHK!HA335</f>
        <v>59.7</v>
      </c>
      <c r="HB335" s="455">
        <f>'Produksi dan Harga'!BN112</f>
        <v>1011582.937</v>
      </c>
      <c r="HC335" s="455">
        <f t="shared" si="3204"/>
        <v>60.39150134</v>
      </c>
      <c r="HD335" s="456"/>
      <c r="HE335" s="455">
        <f t="shared" si="3205"/>
        <v>0</v>
      </c>
      <c r="HF335" s="456"/>
      <c r="HG335" s="455"/>
      <c r="HH335" s="455">
        <f t="shared" si="3206"/>
        <v>0</v>
      </c>
      <c r="HI335" s="455">
        <f t="shared" si="3207"/>
        <v>60.39150134</v>
      </c>
      <c r="HJ335" s="456">
        <v>0.3885051169590643</v>
      </c>
      <c r="HK335" s="457">
        <f t="shared" si="3208"/>
        <v>23.46240729</v>
      </c>
      <c r="HL335" s="458">
        <f t="shared" si="3209"/>
        <v>36.92909405</v>
      </c>
      <c r="HM335" s="459"/>
      <c r="HN335" s="452">
        <v>19.0</v>
      </c>
      <c r="HO335" s="453" t="s">
        <v>53</v>
      </c>
      <c r="HP335" s="454" t="s">
        <v>132</v>
      </c>
      <c r="HQ335" s="454" t="s">
        <v>134</v>
      </c>
      <c r="HR335" s="455">
        <f>ADHK!HR335</f>
        <v>43.87</v>
      </c>
      <c r="HS335" s="455">
        <f>'Produksi dan Harga'!BS112</f>
        <v>966642.3872</v>
      </c>
      <c r="HT335" s="455">
        <f t="shared" si="3210"/>
        <v>42.40660153</v>
      </c>
      <c r="HU335" s="456"/>
      <c r="HV335" s="455">
        <f t="shared" si="3211"/>
        <v>0</v>
      </c>
      <c r="HW335" s="456"/>
      <c r="HX335" s="455"/>
      <c r="HY335" s="455">
        <f t="shared" si="3212"/>
        <v>0</v>
      </c>
      <c r="HZ335" s="455">
        <f t="shared" si="3213"/>
        <v>42.40660153</v>
      </c>
      <c r="IA335" s="456">
        <v>0.3885051169590643</v>
      </c>
      <c r="IB335" s="457">
        <f t="shared" si="3214"/>
        <v>16.47518169</v>
      </c>
      <c r="IC335" s="458">
        <f t="shared" si="3215"/>
        <v>25.93141984</v>
      </c>
      <c r="ID335" s="459"/>
      <c r="IE335" s="452">
        <v>19.0</v>
      </c>
      <c r="IF335" s="453" t="s">
        <v>53</v>
      </c>
      <c r="IG335" s="454" t="s">
        <v>132</v>
      </c>
      <c r="IH335" s="454" t="s">
        <v>134</v>
      </c>
      <c r="II335" s="455" t="str">
        <f>ADHK!II335</f>
        <v/>
      </c>
      <c r="IJ335" s="455"/>
      <c r="IK335" s="455">
        <f t="shared" si="3216"/>
        <v>0</v>
      </c>
      <c r="IL335" s="456"/>
      <c r="IM335" s="455">
        <f t="shared" si="3217"/>
        <v>0</v>
      </c>
      <c r="IN335" s="456"/>
      <c r="IO335" s="455"/>
      <c r="IP335" s="455">
        <f t="shared" si="3218"/>
        <v>0</v>
      </c>
      <c r="IQ335" s="455">
        <f t="shared" si="3219"/>
        <v>0</v>
      </c>
      <c r="IR335" s="456">
        <v>0.3885051169590643</v>
      </c>
      <c r="IS335" s="457">
        <f t="shared" si="3220"/>
        <v>0</v>
      </c>
      <c r="IT335" s="458">
        <f t="shared" si="3221"/>
        <v>0</v>
      </c>
      <c r="IU335" s="459"/>
      <c r="IV335" s="452">
        <v>19.0</v>
      </c>
      <c r="IW335" s="453" t="s">
        <v>53</v>
      </c>
      <c r="IX335" s="454" t="s">
        <v>132</v>
      </c>
      <c r="IY335" s="454" t="s">
        <v>134</v>
      </c>
      <c r="IZ335" s="455">
        <f>ADHK!IZ335</f>
        <v>139.05</v>
      </c>
      <c r="JA335" s="455">
        <f>'Produksi dan Harga'!CC112</f>
        <v>1225483.788</v>
      </c>
      <c r="JB335" s="455">
        <f t="shared" si="3222"/>
        <v>170.4035208</v>
      </c>
      <c r="JC335" s="456"/>
      <c r="JD335" s="455">
        <f t="shared" si="3223"/>
        <v>0</v>
      </c>
      <c r="JE335" s="456"/>
      <c r="JF335" s="455"/>
      <c r="JG335" s="455">
        <f t="shared" si="3224"/>
        <v>0</v>
      </c>
      <c r="JH335" s="455">
        <f t="shared" si="3225"/>
        <v>170.4035208</v>
      </c>
      <c r="JI335" s="456">
        <v>0.3885051169590643</v>
      </c>
      <c r="JJ335" s="457">
        <f t="shared" si="3226"/>
        <v>66.20263977</v>
      </c>
      <c r="JK335" s="458">
        <f t="shared" si="3227"/>
        <v>104.200881</v>
      </c>
      <c r="JL335" s="459"/>
      <c r="JM335" s="452">
        <v>19.0</v>
      </c>
      <c r="JN335" s="453" t="s">
        <v>53</v>
      </c>
      <c r="JO335" s="454" t="s">
        <v>132</v>
      </c>
      <c r="JP335" s="454" t="s">
        <v>134</v>
      </c>
      <c r="JQ335" s="455" t="str">
        <f>ADHK!JQ335</f>
        <v/>
      </c>
      <c r="JR335" s="455"/>
      <c r="JS335" s="455">
        <f t="shared" si="3228"/>
        <v>0</v>
      </c>
      <c r="JT335" s="456"/>
      <c r="JU335" s="455">
        <f t="shared" si="3229"/>
        <v>0</v>
      </c>
      <c r="JV335" s="456"/>
      <c r="JW335" s="455"/>
      <c r="JX335" s="455">
        <f t="shared" si="3230"/>
        <v>0</v>
      </c>
      <c r="JY335" s="455">
        <f t="shared" si="3231"/>
        <v>0</v>
      </c>
      <c r="JZ335" s="456">
        <v>0.3885051169590643</v>
      </c>
      <c r="KA335" s="457">
        <f t="shared" si="3232"/>
        <v>0</v>
      </c>
      <c r="KB335" s="458">
        <f t="shared" si="3233"/>
        <v>0</v>
      </c>
      <c r="KC335" s="459"/>
      <c r="KD335" s="452">
        <v>19.0</v>
      </c>
      <c r="KE335" s="453" t="s">
        <v>53</v>
      </c>
      <c r="KF335" s="454" t="s">
        <v>132</v>
      </c>
      <c r="KG335" s="454" t="s">
        <v>134</v>
      </c>
      <c r="KH335" s="455" t="str">
        <f>ADHK!KH335</f>
        <v/>
      </c>
      <c r="KI335" s="455"/>
      <c r="KJ335" s="455">
        <f t="shared" si="3234"/>
        <v>0</v>
      </c>
      <c r="KK335" s="456"/>
      <c r="KL335" s="455">
        <f t="shared" si="3235"/>
        <v>0</v>
      </c>
      <c r="KM335" s="456"/>
      <c r="KN335" s="455"/>
      <c r="KO335" s="455">
        <f t="shared" si="3236"/>
        <v>0</v>
      </c>
      <c r="KP335" s="455">
        <f t="shared" si="3237"/>
        <v>0</v>
      </c>
      <c r="KQ335" s="456">
        <v>0.3885051169590643</v>
      </c>
      <c r="KR335" s="457">
        <f t="shared" si="3238"/>
        <v>0</v>
      </c>
      <c r="KS335" s="458">
        <f t="shared" si="3239"/>
        <v>0</v>
      </c>
      <c r="KT335" s="459"/>
      <c r="KU335" s="460"/>
    </row>
    <row r="336" ht="15.75" customHeight="1">
      <c r="A336" s="452">
        <v>20.0</v>
      </c>
      <c r="B336" s="453" t="s">
        <v>138</v>
      </c>
      <c r="C336" s="454" t="s">
        <v>132</v>
      </c>
      <c r="D336" s="454" t="s">
        <v>132</v>
      </c>
      <c r="E336" s="455" t="str">
        <f>ADHK!E336</f>
        <v/>
      </c>
      <c r="F336" s="455" t="str">
        <f>ADHK!F336</f>
        <v/>
      </c>
      <c r="G336" s="455">
        <f t="shared" si="3132"/>
        <v>0</v>
      </c>
      <c r="H336" s="456"/>
      <c r="I336" s="455">
        <f t="shared" si="3133"/>
        <v>0</v>
      </c>
      <c r="J336" s="456"/>
      <c r="K336" s="455"/>
      <c r="L336" s="455">
        <f t="shared" si="3134"/>
        <v>0</v>
      </c>
      <c r="M336" s="455">
        <f t="shared" si="3135"/>
        <v>0</v>
      </c>
      <c r="N336" s="456">
        <v>0.224147321887</v>
      </c>
      <c r="O336" s="457">
        <f t="shared" si="3136"/>
        <v>0</v>
      </c>
      <c r="P336" s="458">
        <f t="shared" si="3137"/>
        <v>0</v>
      </c>
      <c r="Q336" s="459"/>
      <c r="R336" s="452">
        <v>20.0</v>
      </c>
      <c r="S336" s="453" t="s">
        <v>138</v>
      </c>
      <c r="T336" s="454" t="s">
        <v>132</v>
      </c>
      <c r="U336" s="454" t="s">
        <v>132</v>
      </c>
      <c r="V336" s="455" t="str">
        <f>ADHK!V336</f>
        <v/>
      </c>
      <c r="W336" s="455"/>
      <c r="X336" s="455">
        <f t="shared" si="3138"/>
        <v>0</v>
      </c>
      <c r="Y336" s="456"/>
      <c r="Z336" s="455">
        <f t="shared" si="3139"/>
        <v>0</v>
      </c>
      <c r="AA336" s="456"/>
      <c r="AB336" s="455"/>
      <c r="AC336" s="455">
        <f t="shared" si="3140"/>
        <v>0</v>
      </c>
      <c r="AD336" s="455">
        <f t="shared" si="3141"/>
        <v>0</v>
      </c>
      <c r="AE336" s="456">
        <v>0.224147321887</v>
      </c>
      <c r="AF336" s="457">
        <f t="shared" si="3142"/>
        <v>0</v>
      </c>
      <c r="AG336" s="458">
        <f t="shared" si="3143"/>
        <v>0</v>
      </c>
      <c r="AH336" s="459"/>
      <c r="AI336" s="452">
        <v>20.0</v>
      </c>
      <c r="AJ336" s="453" t="s">
        <v>138</v>
      </c>
      <c r="AK336" s="454" t="s">
        <v>132</v>
      </c>
      <c r="AL336" s="454" t="s">
        <v>132</v>
      </c>
      <c r="AM336" s="455" t="str">
        <f>ADHK!AM336</f>
        <v/>
      </c>
      <c r="AN336" s="455"/>
      <c r="AO336" s="455">
        <f t="shared" si="3144"/>
        <v>0</v>
      </c>
      <c r="AP336" s="456"/>
      <c r="AQ336" s="455">
        <f t="shared" si="3145"/>
        <v>0</v>
      </c>
      <c r="AR336" s="456"/>
      <c r="AS336" s="455"/>
      <c r="AT336" s="455">
        <f t="shared" si="3146"/>
        <v>0</v>
      </c>
      <c r="AU336" s="455">
        <f t="shared" si="3147"/>
        <v>0</v>
      </c>
      <c r="AV336" s="456">
        <v>0.224147321887</v>
      </c>
      <c r="AW336" s="457">
        <f t="shared" si="3148"/>
        <v>0</v>
      </c>
      <c r="AX336" s="458">
        <f t="shared" si="3149"/>
        <v>0</v>
      </c>
      <c r="AY336" s="459"/>
      <c r="AZ336" s="452">
        <v>20.0</v>
      </c>
      <c r="BA336" s="453" t="s">
        <v>138</v>
      </c>
      <c r="BB336" s="454" t="s">
        <v>132</v>
      </c>
      <c r="BC336" s="454" t="s">
        <v>132</v>
      </c>
      <c r="BD336" s="455" t="str">
        <f>ADHK!BD336</f>
        <v/>
      </c>
      <c r="BE336" s="455"/>
      <c r="BF336" s="455">
        <f t="shared" si="3150"/>
        <v>0</v>
      </c>
      <c r="BG336" s="456"/>
      <c r="BH336" s="455">
        <f t="shared" si="3151"/>
        <v>0</v>
      </c>
      <c r="BI336" s="456"/>
      <c r="BJ336" s="455"/>
      <c r="BK336" s="455">
        <f t="shared" si="3152"/>
        <v>0</v>
      </c>
      <c r="BL336" s="455">
        <f t="shared" si="3153"/>
        <v>0</v>
      </c>
      <c r="BM336" s="456">
        <v>0.224147321887</v>
      </c>
      <c r="BN336" s="457">
        <f t="shared" si="3154"/>
        <v>0</v>
      </c>
      <c r="BO336" s="458">
        <f t="shared" si="3155"/>
        <v>0</v>
      </c>
      <c r="BP336" s="459"/>
      <c r="BQ336" s="452">
        <v>20.0</v>
      </c>
      <c r="BR336" s="453" t="s">
        <v>138</v>
      </c>
      <c r="BS336" s="454" t="s">
        <v>132</v>
      </c>
      <c r="BT336" s="454" t="s">
        <v>132</v>
      </c>
      <c r="BU336" s="455" t="str">
        <f>ADHK!BU336</f>
        <v/>
      </c>
      <c r="BV336" s="455"/>
      <c r="BW336" s="455">
        <f t="shared" si="3156"/>
        <v>0</v>
      </c>
      <c r="BX336" s="456"/>
      <c r="BY336" s="455">
        <f t="shared" si="3157"/>
        <v>0</v>
      </c>
      <c r="BZ336" s="456"/>
      <c r="CA336" s="455"/>
      <c r="CB336" s="455">
        <f t="shared" si="3158"/>
        <v>0</v>
      </c>
      <c r="CC336" s="455">
        <f t="shared" si="3159"/>
        <v>0</v>
      </c>
      <c r="CD336" s="456">
        <v>0.224147321887</v>
      </c>
      <c r="CE336" s="457">
        <f t="shared" si="3160"/>
        <v>0</v>
      </c>
      <c r="CF336" s="458">
        <f t="shared" si="3161"/>
        <v>0</v>
      </c>
      <c r="CG336" s="459"/>
      <c r="CH336" s="452">
        <v>20.0</v>
      </c>
      <c r="CI336" s="453" t="s">
        <v>138</v>
      </c>
      <c r="CJ336" s="454" t="s">
        <v>132</v>
      </c>
      <c r="CK336" s="454" t="s">
        <v>132</v>
      </c>
      <c r="CL336" s="455" t="str">
        <f>ADHK!CL336</f>
        <v/>
      </c>
      <c r="CM336" s="455"/>
      <c r="CN336" s="455">
        <f t="shared" si="3162"/>
        <v>0</v>
      </c>
      <c r="CO336" s="456"/>
      <c r="CP336" s="455">
        <f t="shared" si="3163"/>
        <v>0</v>
      </c>
      <c r="CQ336" s="456"/>
      <c r="CR336" s="455"/>
      <c r="CS336" s="455">
        <f t="shared" si="3164"/>
        <v>0</v>
      </c>
      <c r="CT336" s="455">
        <f t="shared" si="3165"/>
        <v>0</v>
      </c>
      <c r="CU336" s="456">
        <v>0.224147321887</v>
      </c>
      <c r="CV336" s="457">
        <f t="shared" si="3166"/>
        <v>0</v>
      </c>
      <c r="CW336" s="458">
        <f t="shared" si="3167"/>
        <v>0</v>
      </c>
      <c r="CX336" s="459"/>
      <c r="CY336" s="452">
        <v>20.0</v>
      </c>
      <c r="CZ336" s="453" t="s">
        <v>138</v>
      </c>
      <c r="DA336" s="454" t="s">
        <v>132</v>
      </c>
      <c r="DB336" s="454" t="s">
        <v>132</v>
      </c>
      <c r="DC336" s="455" t="str">
        <f>ADHK!DC336</f>
        <v/>
      </c>
      <c r="DD336" s="455"/>
      <c r="DE336" s="455">
        <f t="shared" si="3168"/>
        <v>0</v>
      </c>
      <c r="DF336" s="456"/>
      <c r="DG336" s="455">
        <f t="shared" si="3169"/>
        <v>0</v>
      </c>
      <c r="DH336" s="456"/>
      <c r="DI336" s="455"/>
      <c r="DJ336" s="455">
        <f t="shared" si="3170"/>
        <v>0</v>
      </c>
      <c r="DK336" s="455">
        <f t="shared" si="3171"/>
        <v>0</v>
      </c>
      <c r="DL336" s="456">
        <v>0.224147321887</v>
      </c>
      <c r="DM336" s="457">
        <f t="shared" si="3172"/>
        <v>0</v>
      </c>
      <c r="DN336" s="458">
        <f t="shared" si="3173"/>
        <v>0</v>
      </c>
      <c r="DO336" s="459"/>
      <c r="DP336" s="452">
        <v>20.0</v>
      </c>
      <c r="DQ336" s="453" t="s">
        <v>138</v>
      </c>
      <c r="DR336" s="454" t="s">
        <v>132</v>
      </c>
      <c r="DS336" s="454" t="s">
        <v>132</v>
      </c>
      <c r="DT336" s="455" t="str">
        <f>ADHK!DT336</f>
        <v/>
      </c>
      <c r="DU336" s="455"/>
      <c r="DV336" s="455">
        <f t="shared" si="3174"/>
        <v>0</v>
      </c>
      <c r="DW336" s="456"/>
      <c r="DX336" s="455">
        <f t="shared" si="3175"/>
        <v>0</v>
      </c>
      <c r="DY336" s="456"/>
      <c r="DZ336" s="455"/>
      <c r="EA336" s="455">
        <f t="shared" si="3176"/>
        <v>0</v>
      </c>
      <c r="EB336" s="455">
        <f t="shared" si="3177"/>
        <v>0</v>
      </c>
      <c r="EC336" s="456">
        <v>0.224147321887</v>
      </c>
      <c r="ED336" s="457">
        <f t="shared" si="3178"/>
        <v>0</v>
      </c>
      <c r="EE336" s="458">
        <f t="shared" si="3179"/>
        <v>0</v>
      </c>
      <c r="EF336" s="459"/>
      <c r="EG336" s="452">
        <v>20.0</v>
      </c>
      <c r="EH336" s="453" t="s">
        <v>138</v>
      </c>
      <c r="EI336" s="454" t="s">
        <v>132</v>
      </c>
      <c r="EJ336" s="454" t="s">
        <v>132</v>
      </c>
      <c r="EK336" s="455" t="str">
        <f>ADHK!EK336</f>
        <v/>
      </c>
      <c r="EL336" s="455"/>
      <c r="EM336" s="455">
        <f t="shared" si="3180"/>
        <v>0</v>
      </c>
      <c r="EN336" s="456"/>
      <c r="EO336" s="455">
        <f t="shared" si="3181"/>
        <v>0</v>
      </c>
      <c r="EP336" s="456"/>
      <c r="EQ336" s="455"/>
      <c r="ER336" s="455">
        <f t="shared" si="3182"/>
        <v>0</v>
      </c>
      <c r="ES336" s="455">
        <f t="shared" si="3183"/>
        <v>0</v>
      </c>
      <c r="ET336" s="456">
        <v>0.224147321887</v>
      </c>
      <c r="EU336" s="457">
        <f t="shared" si="3184"/>
        <v>0</v>
      </c>
      <c r="EV336" s="458">
        <f t="shared" si="3185"/>
        <v>0</v>
      </c>
      <c r="EW336" s="459"/>
      <c r="EX336" s="452">
        <v>20.0</v>
      </c>
      <c r="EY336" s="453" t="s">
        <v>138</v>
      </c>
      <c r="EZ336" s="454" t="s">
        <v>132</v>
      </c>
      <c r="FA336" s="454" t="s">
        <v>132</v>
      </c>
      <c r="FB336" s="455" t="str">
        <f>ADHK!FB336</f>
        <v/>
      </c>
      <c r="FC336" s="455"/>
      <c r="FD336" s="455">
        <f t="shared" si="3186"/>
        <v>0</v>
      </c>
      <c r="FE336" s="456"/>
      <c r="FF336" s="455">
        <f t="shared" si="3187"/>
        <v>0</v>
      </c>
      <c r="FG336" s="456"/>
      <c r="FH336" s="455"/>
      <c r="FI336" s="455">
        <f t="shared" si="3188"/>
        <v>0</v>
      </c>
      <c r="FJ336" s="455">
        <f t="shared" si="3189"/>
        <v>0</v>
      </c>
      <c r="FK336" s="456">
        <v>0.224147321887</v>
      </c>
      <c r="FL336" s="457">
        <f t="shared" si="3190"/>
        <v>0</v>
      </c>
      <c r="FM336" s="458">
        <f t="shared" si="3191"/>
        <v>0</v>
      </c>
      <c r="FN336" s="459"/>
      <c r="FO336" s="452">
        <v>20.0</v>
      </c>
      <c r="FP336" s="453" t="s">
        <v>138</v>
      </c>
      <c r="FQ336" s="454" t="s">
        <v>132</v>
      </c>
      <c r="FR336" s="454" t="s">
        <v>132</v>
      </c>
      <c r="FS336" s="455" t="str">
        <f>ADHK!FS336</f>
        <v/>
      </c>
      <c r="FT336" s="455"/>
      <c r="FU336" s="455">
        <f t="shared" si="3192"/>
        <v>0</v>
      </c>
      <c r="FV336" s="456"/>
      <c r="FW336" s="455">
        <f t="shared" si="3193"/>
        <v>0</v>
      </c>
      <c r="FX336" s="456"/>
      <c r="FY336" s="455"/>
      <c r="FZ336" s="455">
        <f t="shared" si="3194"/>
        <v>0</v>
      </c>
      <c r="GA336" s="455">
        <f t="shared" si="3195"/>
        <v>0</v>
      </c>
      <c r="GB336" s="456">
        <v>0.224147321887</v>
      </c>
      <c r="GC336" s="457">
        <f t="shared" si="3196"/>
        <v>0</v>
      </c>
      <c r="GD336" s="458">
        <f t="shared" si="3197"/>
        <v>0</v>
      </c>
      <c r="GE336" s="459"/>
      <c r="GF336" s="452">
        <v>20.0</v>
      </c>
      <c r="GG336" s="453" t="s">
        <v>138</v>
      </c>
      <c r="GH336" s="454" t="s">
        <v>132</v>
      </c>
      <c r="GI336" s="454" t="s">
        <v>132</v>
      </c>
      <c r="GJ336" s="455" t="str">
        <f>ADHK!GJ336</f>
        <v/>
      </c>
      <c r="GK336" s="455"/>
      <c r="GL336" s="455">
        <f t="shared" si="3198"/>
        <v>0</v>
      </c>
      <c r="GM336" s="456"/>
      <c r="GN336" s="455">
        <f t="shared" si="3199"/>
        <v>0</v>
      </c>
      <c r="GO336" s="456"/>
      <c r="GP336" s="455"/>
      <c r="GQ336" s="455">
        <f t="shared" si="3200"/>
        <v>0</v>
      </c>
      <c r="GR336" s="455">
        <f t="shared" si="3201"/>
        <v>0</v>
      </c>
      <c r="GS336" s="456">
        <v>0.224147321887</v>
      </c>
      <c r="GT336" s="457">
        <f t="shared" si="3202"/>
        <v>0</v>
      </c>
      <c r="GU336" s="458">
        <f t="shared" si="3203"/>
        <v>0</v>
      </c>
      <c r="GV336" s="459"/>
      <c r="GW336" s="452">
        <v>20.0</v>
      </c>
      <c r="GX336" s="453" t="s">
        <v>138</v>
      </c>
      <c r="GY336" s="454" t="s">
        <v>132</v>
      </c>
      <c r="GZ336" s="454" t="s">
        <v>132</v>
      </c>
      <c r="HA336" s="455" t="str">
        <f>ADHK!HA336</f>
        <v/>
      </c>
      <c r="HB336" s="455"/>
      <c r="HC336" s="455">
        <f t="shared" si="3204"/>
        <v>0</v>
      </c>
      <c r="HD336" s="456"/>
      <c r="HE336" s="455">
        <f t="shared" si="3205"/>
        <v>0</v>
      </c>
      <c r="HF336" s="456"/>
      <c r="HG336" s="455"/>
      <c r="HH336" s="455">
        <f t="shared" si="3206"/>
        <v>0</v>
      </c>
      <c r="HI336" s="455">
        <f t="shared" si="3207"/>
        <v>0</v>
      </c>
      <c r="HJ336" s="456">
        <v>0.224147321887</v>
      </c>
      <c r="HK336" s="457">
        <f t="shared" si="3208"/>
        <v>0</v>
      </c>
      <c r="HL336" s="458">
        <f t="shared" si="3209"/>
        <v>0</v>
      </c>
      <c r="HM336" s="459"/>
      <c r="HN336" s="452">
        <v>20.0</v>
      </c>
      <c r="HO336" s="453" t="s">
        <v>138</v>
      </c>
      <c r="HP336" s="454" t="s">
        <v>132</v>
      </c>
      <c r="HQ336" s="454" t="s">
        <v>132</v>
      </c>
      <c r="HR336" s="455" t="str">
        <f>ADHK!HR336</f>
        <v/>
      </c>
      <c r="HS336" s="455"/>
      <c r="HT336" s="455">
        <f t="shared" si="3210"/>
        <v>0</v>
      </c>
      <c r="HU336" s="456"/>
      <c r="HV336" s="455">
        <f t="shared" si="3211"/>
        <v>0</v>
      </c>
      <c r="HW336" s="456"/>
      <c r="HX336" s="455"/>
      <c r="HY336" s="455">
        <f t="shared" si="3212"/>
        <v>0</v>
      </c>
      <c r="HZ336" s="455">
        <f t="shared" si="3213"/>
        <v>0</v>
      </c>
      <c r="IA336" s="456">
        <v>0.224147321887</v>
      </c>
      <c r="IB336" s="457">
        <f t="shared" si="3214"/>
        <v>0</v>
      </c>
      <c r="IC336" s="458">
        <f t="shared" si="3215"/>
        <v>0</v>
      </c>
      <c r="ID336" s="459"/>
      <c r="IE336" s="452">
        <v>20.0</v>
      </c>
      <c r="IF336" s="453" t="s">
        <v>138</v>
      </c>
      <c r="IG336" s="454" t="s">
        <v>132</v>
      </c>
      <c r="IH336" s="454" t="s">
        <v>132</v>
      </c>
      <c r="II336" s="455" t="str">
        <f>ADHK!II336</f>
        <v/>
      </c>
      <c r="IJ336" s="455"/>
      <c r="IK336" s="455">
        <f t="shared" si="3216"/>
        <v>0</v>
      </c>
      <c r="IL336" s="456"/>
      <c r="IM336" s="455">
        <f t="shared" si="3217"/>
        <v>0</v>
      </c>
      <c r="IN336" s="456"/>
      <c r="IO336" s="455"/>
      <c r="IP336" s="455">
        <f t="shared" si="3218"/>
        <v>0</v>
      </c>
      <c r="IQ336" s="455">
        <f t="shared" si="3219"/>
        <v>0</v>
      </c>
      <c r="IR336" s="456">
        <v>0.224147321887</v>
      </c>
      <c r="IS336" s="457">
        <f t="shared" si="3220"/>
        <v>0</v>
      </c>
      <c r="IT336" s="458">
        <f t="shared" si="3221"/>
        <v>0</v>
      </c>
      <c r="IU336" s="459"/>
      <c r="IV336" s="452">
        <v>20.0</v>
      </c>
      <c r="IW336" s="453" t="s">
        <v>138</v>
      </c>
      <c r="IX336" s="454" t="s">
        <v>132</v>
      </c>
      <c r="IY336" s="454" t="s">
        <v>132</v>
      </c>
      <c r="IZ336" s="455" t="str">
        <f>ADHK!IZ336</f>
        <v/>
      </c>
      <c r="JA336" s="455"/>
      <c r="JB336" s="455">
        <f t="shared" si="3222"/>
        <v>0</v>
      </c>
      <c r="JC336" s="456"/>
      <c r="JD336" s="455">
        <f t="shared" si="3223"/>
        <v>0</v>
      </c>
      <c r="JE336" s="456"/>
      <c r="JF336" s="455"/>
      <c r="JG336" s="455">
        <f t="shared" si="3224"/>
        <v>0</v>
      </c>
      <c r="JH336" s="455">
        <f t="shared" si="3225"/>
        <v>0</v>
      </c>
      <c r="JI336" s="456">
        <v>0.224147321887</v>
      </c>
      <c r="JJ336" s="457">
        <f t="shared" si="3226"/>
        <v>0</v>
      </c>
      <c r="JK336" s="458">
        <f t="shared" si="3227"/>
        <v>0</v>
      </c>
      <c r="JL336" s="459"/>
      <c r="JM336" s="452">
        <v>20.0</v>
      </c>
      <c r="JN336" s="453" t="s">
        <v>138</v>
      </c>
      <c r="JO336" s="454" t="s">
        <v>132</v>
      </c>
      <c r="JP336" s="454" t="s">
        <v>132</v>
      </c>
      <c r="JQ336" s="455" t="str">
        <f>ADHK!JQ336</f>
        <v/>
      </c>
      <c r="JR336" s="455"/>
      <c r="JS336" s="455">
        <f t="shared" si="3228"/>
        <v>0</v>
      </c>
      <c r="JT336" s="456"/>
      <c r="JU336" s="455">
        <f t="shared" si="3229"/>
        <v>0</v>
      </c>
      <c r="JV336" s="456"/>
      <c r="JW336" s="455"/>
      <c r="JX336" s="455">
        <f t="shared" si="3230"/>
        <v>0</v>
      </c>
      <c r="JY336" s="455">
        <f t="shared" si="3231"/>
        <v>0</v>
      </c>
      <c r="JZ336" s="456">
        <v>0.224147321887</v>
      </c>
      <c r="KA336" s="457">
        <f t="shared" si="3232"/>
        <v>0</v>
      </c>
      <c r="KB336" s="458">
        <f t="shared" si="3233"/>
        <v>0</v>
      </c>
      <c r="KC336" s="459"/>
      <c r="KD336" s="452">
        <v>20.0</v>
      </c>
      <c r="KE336" s="453" t="s">
        <v>138</v>
      </c>
      <c r="KF336" s="454" t="s">
        <v>132</v>
      </c>
      <c r="KG336" s="454" t="s">
        <v>132</v>
      </c>
      <c r="KH336" s="455" t="str">
        <f>ADHK!KH336</f>
        <v/>
      </c>
      <c r="KI336" s="455"/>
      <c r="KJ336" s="455">
        <f t="shared" si="3234"/>
        <v>0</v>
      </c>
      <c r="KK336" s="456"/>
      <c r="KL336" s="455">
        <f t="shared" si="3235"/>
        <v>0</v>
      </c>
      <c r="KM336" s="456"/>
      <c r="KN336" s="455"/>
      <c r="KO336" s="455">
        <f t="shared" si="3236"/>
        <v>0</v>
      </c>
      <c r="KP336" s="455">
        <f t="shared" si="3237"/>
        <v>0</v>
      </c>
      <c r="KQ336" s="456">
        <v>0.224147321887</v>
      </c>
      <c r="KR336" s="457">
        <f t="shared" si="3238"/>
        <v>0</v>
      </c>
      <c r="KS336" s="458">
        <f t="shared" si="3239"/>
        <v>0</v>
      </c>
      <c r="KT336" s="459"/>
      <c r="KU336" s="460"/>
    </row>
    <row r="337" ht="15.75" customHeight="1">
      <c r="A337" s="452">
        <v>21.0</v>
      </c>
      <c r="B337" s="453" t="s">
        <v>139</v>
      </c>
      <c r="C337" s="454" t="s">
        <v>132</v>
      </c>
      <c r="D337" s="454" t="s">
        <v>132</v>
      </c>
      <c r="E337" s="455" t="str">
        <f>ADHK!E337</f>
        <v/>
      </c>
      <c r="F337" s="455" t="str">
        <f>ADHK!F337</f>
        <v/>
      </c>
      <c r="G337" s="455">
        <f t="shared" si="3132"/>
        <v>0</v>
      </c>
      <c r="H337" s="456"/>
      <c r="I337" s="455">
        <f t="shared" si="3133"/>
        <v>0</v>
      </c>
      <c r="J337" s="456"/>
      <c r="K337" s="455"/>
      <c r="L337" s="455">
        <f t="shared" si="3134"/>
        <v>0</v>
      </c>
      <c r="M337" s="455">
        <f t="shared" si="3135"/>
        <v>0</v>
      </c>
      <c r="N337" s="456">
        <v>0.224147321887</v>
      </c>
      <c r="O337" s="457">
        <f t="shared" si="3136"/>
        <v>0</v>
      </c>
      <c r="P337" s="458">
        <f t="shared" si="3137"/>
        <v>0</v>
      </c>
      <c r="Q337" s="459"/>
      <c r="R337" s="452">
        <v>21.0</v>
      </c>
      <c r="S337" s="453" t="s">
        <v>139</v>
      </c>
      <c r="T337" s="454" t="s">
        <v>132</v>
      </c>
      <c r="U337" s="454" t="s">
        <v>132</v>
      </c>
      <c r="V337" s="455" t="str">
        <f>ADHK!V337</f>
        <v/>
      </c>
      <c r="W337" s="455"/>
      <c r="X337" s="455">
        <f t="shared" si="3138"/>
        <v>0</v>
      </c>
      <c r="Y337" s="456"/>
      <c r="Z337" s="455">
        <f t="shared" si="3139"/>
        <v>0</v>
      </c>
      <c r="AA337" s="456"/>
      <c r="AB337" s="455"/>
      <c r="AC337" s="455">
        <f t="shared" si="3140"/>
        <v>0</v>
      </c>
      <c r="AD337" s="455">
        <f t="shared" si="3141"/>
        <v>0</v>
      </c>
      <c r="AE337" s="456">
        <v>0.224147321887</v>
      </c>
      <c r="AF337" s="457">
        <f t="shared" si="3142"/>
        <v>0</v>
      </c>
      <c r="AG337" s="458">
        <f t="shared" si="3143"/>
        <v>0</v>
      </c>
      <c r="AH337" s="459"/>
      <c r="AI337" s="452">
        <v>21.0</v>
      </c>
      <c r="AJ337" s="453" t="s">
        <v>139</v>
      </c>
      <c r="AK337" s="454" t="s">
        <v>132</v>
      </c>
      <c r="AL337" s="454" t="s">
        <v>132</v>
      </c>
      <c r="AM337" s="455" t="str">
        <f>ADHK!AM337</f>
        <v/>
      </c>
      <c r="AN337" s="455"/>
      <c r="AO337" s="455">
        <f t="shared" si="3144"/>
        <v>0</v>
      </c>
      <c r="AP337" s="456"/>
      <c r="AQ337" s="455">
        <f t="shared" si="3145"/>
        <v>0</v>
      </c>
      <c r="AR337" s="456"/>
      <c r="AS337" s="455"/>
      <c r="AT337" s="455">
        <f t="shared" si="3146"/>
        <v>0</v>
      </c>
      <c r="AU337" s="455">
        <f t="shared" si="3147"/>
        <v>0</v>
      </c>
      <c r="AV337" s="456">
        <v>0.224147321887</v>
      </c>
      <c r="AW337" s="457">
        <f t="shared" si="3148"/>
        <v>0</v>
      </c>
      <c r="AX337" s="458">
        <f t="shared" si="3149"/>
        <v>0</v>
      </c>
      <c r="AY337" s="459"/>
      <c r="AZ337" s="452">
        <v>21.0</v>
      </c>
      <c r="BA337" s="453" t="s">
        <v>139</v>
      </c>
      <c r="BB337" s="454" t="s">
        <v>132</v>
      </c>
      <c r="BC337" s="454" t="s">
        <v>132</v>
      </c>
      <c r="BD337" s="455" t="str">
        <f>ADHK!BD337</f>
        <v/>
      </c>
      <c r="BE337" s="455"/>
      <c r="BF337" s="455">
        <f t="shared" si="3150"/>
        <v>0</v>
      </c>
      <c r="BG337" s="456"/>
      <c r="BH337" s="455">
        <f t="shared" si="3151"/>
        <v>0</v>
      </c>
      <c r="BI337" s="456"/>
      <c r="BJ337" s="455"/>
      <c r="BK337" s="455">
        <f t="shared" si="3152"/>
        <v>0</v>
      </c>
      <c r="BL337" s="455">
        <f t="shared" si="3153"/>
        <v>0</v>
      </c>
      <c r="BM337" s="456">
        <v>0.224147321887</v>
      </c>
      <c r="BN337" s="457">
        <f t="shared" si="3154"/>
        <v>0</v>
      </c>
      <c r="BO337" s="458">
        <f t="shared" si="3155"/>
        <v>0</v>
      </c>
      <c r="BP337" s="459"/>
      <c r="BQ337" s="452">
        <v>21.0</v>
      </c>
      <c r="BR337" s="453" t="s">
        <v>139</v>
      </c>
      <c r="BS337" s="454" t="s">
        <v>132</v>
      </c>
      <c r="BT337" s="454" t="s">
        <v>132</v>
      </c>
      <c r="BU337" s="455" t="str">
        <f>ADHK!BU337</f>
        <v/>
      </c>
      <c r="BV337" s="455"/>
      <c r="BW337" s="455">
        <f t="shared" si="3156"/>
        <v>0</v>
      </c>
      <c r="BX337" s="456"/>
      <c r="BY337" s="455">
        <f t="shared" si="3157"/>
        <v>0</v>
      </c>
      <c r="BZ337" s="456"/>
      <c r="CA337" s="455"/>
      <c r="CB337" s="455">
        <f t="shared" si="3158"/>
        <v>0</v>
      </c>
      <c r="CC337" s="455">
        <f t="shared" si="3159"/>
        <v>0</v>
      </c>
      <c r="CD337" s="456">
        <v>0.224147321887</v>
      </c>
      <c r="CE337" s="457">
        <f t="shared" si="3160"/>
        <v>0</v>
      </c>
      <c r="CF337" s="458">
        <f t="shared" si="3161"/>
        <v>0</v>
      </c>
      <c r="CG337" s="459"/>
      <c r="CH337" s="452">
        <v>21.0</v>
      </c>
      <c r="CI337" s="453" t="s">
        <v>139</v>
      </c>
      <c r="CJ337" s="454" t="s">
        <v>132</v>
      </c>
      <c r="CK337" s="454" t="s">
        <v>132</v>
      </c>
      <c r="CL337" s="455" t="str">
        <f>ADHK!CL337</f>
        <v/>
      </c>
      <c r="CM337" s="455"/>
      <c r="CN337" s="455">
        <f t="shared" si="3162"/>
        <v>0</v>
      </c>
      <c r="CO337" s="456"/>
      <c r="CP337" s="455">
        <f t="shared" si="3163"/>
        <v>0</v>
      </c>
      <c r="CQ337" s="456"/>
      <c r="CR337" s="455"/>
      <c r="CS337" s="455">
        <f t="shared" si="3164"/>
        <v>0</v>
      </c>
      <c r="CT337" s="455">
        <f t="shared" si="3165"/>
        <v>0</v>
      </c>
      <c r="CU337" s="456">
        <v>0.224147321887</v>
      </c>
      <c r="CV337" s="457">
        <f t="shared" si="3166"/>
        <v>0</v>
      </c>
      <c r="CW337" s="458">
        <f t="shared" si="3167"/>
        <v>0</v>
      </c>
      <c r="CX337" s="459"/>
      <c r="CY337" s="452">
        <v>21.0</v>
      </c>
      <c r="CZ337" s="453" t="s">
        <v>139</v>
      </c>
      <c r="DA337" s="454" t="s">
        <v>132</v>
      </c>
      <c r="DB337" s="454" t="s">
        <v>132</v>
      </c>
      <c r="DC337" s="455" t="str">
        <f>ADHK!DC337</f>
        <v/>
      </c>
      <c r="DD337" s="455"/>
      <c r="DE337" s="455">
        <f t="shared" si="3168"/>
        <v>0</v>
      </c>
      <c r="DF337" s="456"/>
      <c r="DG337" s="455">
        <f t="shared" si="3169"/>
        <v>0</v>
      </c>
      <c r="DH337" s="456"/>
      <c r="DI337" s="455"/>
      <c r="DJ337" s="455">
        <f t="shared" si="3170"/>
        <v>0</v>
      </c>
      <c r="DK337" s="455">
        <f t="shared" si="3171"/>
        <v>0</v>
      </c>
      <c r="DL337" s="456">
        <v>0.224147321887</v>
      </c>
      <c r="DM337" s="457">
        <f t="shared" si="3172"/>
        <v>0</v>
      </c>
      <c r="DN337" s="458">
        <f t="shared" si="3173"/>
        <v>0</v>
      </c>
      <c r="DO337" s="459"/>
      <c r="DP337" s="452">
        <v>21.0</v>
      </c>
      <c r="DQ337" s="453" t="s">
        <v>139</v>
      </c>
      <c r="DR337" s="454" t="s">
        <v>132</v>
      </c>
      <c r="DS337" s="454" t="s">
        <v>132</v>
      </c>
      <c r="DT337" s="455" t="str">
        <f>ADHK!DT337</f>
        <v/>
      </c>
      <c r="DU337" s="455"/>
      <c r="DV337" s="455">
        <f t="shared" si="3174"/>
        <v>0</v>
      </c>
      <c r="DW337" s="456"/>
      <c r="DX337" s="455">
        <f t="shared" si="3175"/>
        <v>0</v>
      </c>
      <c r="DY337" s="456"/>
      <c r="DZ337" s="455"/>
      <c r="EA337" s="455">
        <f t="shared" si="3176"/>
        <v>0</v>
      </c>
      <c r="EB337" s="455">
        <f t="shared" si="3177"/>
        <v>0</v>
      </c>
      <c r="EC337" s="456">
        <v>0.224147321887</v>
      </c>
      <c r="ED337" s="457">
        <f t="shared" si="3178"/>
        <v>0</v>
      </c>
      <c r="EE337" s="458">
        <f t="shared" si="3179"/>
        <v>0</v>
      </c>
      <c r="EF337" s="459"/>
      <c r="EG337" s="452">
        <v>21.0</v>
      </c>
      <c r="EH337" s="453" t="s">
        <v>139</v>
      </c>
      <c r="EI337" s="454" t="s">
        <v>132</v>
      </c>
      <c r="EJ337" s="454" t="s">
        <v>132</v>
      </c>
      <c r="EK337" s="455" t="str">
        <f>ADHK!EK337</f>
        <v/>
      </c>
      <c r="EL337" s="455"/>
      <c r="EM337" s="455">
        <f t="shared" si="3180"/>
        <v>0</v>
      </c>
      <c r="EN337" s="456"/>
      <c r="EO337" s="455">
        <f t="shared" si="3181"/>
        <v>0</v>
      </c>
      <c r="EP337" s="456"/>
      <c r="EQ337" s="455"/>
      <c r="ER337" s="455">
        <f t="shared" si="3182"/>
        <v>0</v>
      </c>
      <c r="ES337" s="455">
        <f t="shared" si="3183"/>
        <v>0</v>
      </c>
      <c r="ET337" s="456">
        <v>0.224147321887</v>
      </c>
      <c r="EU337" s="457">
        <f t="shared" si="3184"/>
        <v>0</v>
      </c>
      <c r="EV337" s="458">
        <f t="shared" si="3185"/>
        <v>0</v>
      </c>
      <c r="EW337" s="459"/>
      <c r="EX337" s="452">
        <v>21.0</v>
      </c>
      <c r="EY337" s="453" t="s">
        <v>139</v>
      </c>
      <c r="EZ337" s="454" t="s">
        <v>132</v>
      </c>
      <c r="FA337" s="454" t="s">
        <v>132</v>
      </c>
      <c r="FB337" s="455" t="str">
        <f>ADHK!FB337</f>
        <v/>
      </c>
      <c r="FC337" s="455"/>
      <c r="FD337" s="455">
        <f t="shared" si="3186"/>
        <v>0</v>
      </c>
      <c r="FE337" s="456"/>
      <c r="FF337" s="455">
        <f t="shared" si="3187"/>
        <v>0</v>
      </c>
      <c r="FG337" s="456"/>
      <c r="FH337" s="455"/>
      <c r="FI337" s="455">
        <f t="shared" si="3188"/>
        <v>0</v>
      </c>
      <c r="FJ337" s="455">
        <f t="shared" si="3189"/>
        <v>0</v>
      </c>
      <c r="FK337" s="456">
        <v>0.224147321887</v>
      </c>
      <c r="FL337" s="457">
        <f t="shared" si="3190"/>
        <v>0</v>
      </c>
      <c r="FM337" s="458">
        <f t="shared" si="3191"/>
        <v>0</v>
      </c>
      <c r="FN337" s="459"/>
      <c r="FO337" s="452">
        <v>21.0</v>
      </c>
      <c r="FP337" s="453" t="s">
        <v>139</v>
      </c>
      <c r="FQ337" s="454" t="s">
        <v>132</v>
      </c>
      <c r="FR337" s="454" t="s">
        <v>132</v>
      </c>
      <c r="FS337" s="455" t="str">
        <f>ADHK!FS337</f>
        <v/>
      </c>
      <c r="FT337" s="455"/>
      <c r="FU337" s="455">
        <f t="shared" si="3192"/>
        <v>0</v>
      </c>
      <c r="FV337" s="456"/>
      <c r="FW337" s="455">
        <f t="shared" si="3193"/>
        <v>0</v>
      </c>
      <c r="FX337" s="456"/>
      <c r="FY337" s="455"/>
      <c r="FZ337" s="455">
        <f t="shared" si="3194"/>
        <v>0</v>
      </c>
      <c r="GA337" s="455">
        <f t="shared" si="3195"/>
        <v>0</v>
      </c>
      <c r="GB337" s="456">
        <v>0.224147321887</v>
      </c>
      <c r="GC337" s="457">
        <f t="shared" si="3196"/>
        <v>0</v>
      </c>
      <c r="GD337" s="458">
        <f t="shared" si="3197"/>
        <v>0</v>
      </c>
      <c r="GE337" s="459"/>
      <c r="GF337" s="452">
        <v>21.0</v>
      </c>
      <c r="GG337" s="453" t="s">
        <v>139</v>
      </c>
      <c r="GH337" s="454" t="s">
        <v>132</v>
      </c>
      <c r="GI337" s="454" t="s">
        <v>132</v>
      </c>
      <c r="GJ337" s="455" t="str">
        <f>ADHK!GJ337</f>
        <v/>
      </c>
      <c r="GK337" s="455"/>
      <c r="GL337" s="455">
        <f t="shared" si="3198"/>
        <v>0</v>
      </c>
      <c r="GM337" s="456"/>
      <c r="GN337" s="455">
        <f t="shared" si="3199"/>
        <v>0</v>
      </c>
      <c r="GO337" s="456"/>
      <c r="GP337" s="455"/>
      <c r="GQ337" s="455">
        <f t="shared" si="3200"/>
        <v>0</v>
      </c>
      <c r="GR337" s="455">
        <f t="shared" si="3201"/>
        <v>0</v>
      </c>
      <c r="GS337" s="456">
        <v>0.224147321887</v>
      </c>
      <c r="GT337" s="457">
        <f t="shared" si="3202"/>
        <v>0</v>
      </c>
      <c r="GU337" s="458">
        <f t="shared" si="3203"/>
        <v>0</v>
      </c>
      <c r="GV337" s="459"/>
      <c r="GW337" s="452">
        <v>21.0</v>
      </c>
      <c r="GX337" s="453" t="s">
        <v>139</v>
      </c>
      <c r="GY337" s="454" t="s">
        <v>132</v>
      </c>
      <c r="GZ337" s="454" t="s">
        <v>132</v>
      </c>
      <c r="HA337" s="455" t="str">
        <f>ADHK!HA337</f>
        <v/>
      </c>
      <c r="HB337" s="455"/>
      <c r="HC337" s="455">
        <f t="shared" si="3204"/>
        <v>0</v>
      </c>
      <c r="HD337" s="456"/>
      <c r="HE337" s="455">
        <f t="shared" si="3205"/>
        <v>0</v>
      </c>
      <c r="HF337" s="456"/>
      <c r="HG337" s="455"/>
      <c r="HH337" s="455">
        <f t="shared" si="3206"/>
        <v>0</v>
      </c>
      <c r="HI337" s="455">
        <f t="shared" si="3207"/>
        <v>0</v>
      </c>
      <c r="HJ337" s="456">
        <v>0.224147321887</v>
      </c>
      <c r="HK337" s="457">
        <f t="shared" si="3208"/>
        <v>0</v>
      </c>
      <c r="HL337" s="458">
        <f t="shared" si="3209"/>
        <v>0</v>
      </c>
      <c r="HM337" s="459"/>
      <c r="HN337" s="452">
        <v>21.0</v>
      </c>
      <c r="HO337" s="453" t="s">
        <v>139</v>
      </c>
      <c r="HP337" s="454" t="s">
        <v>132</v>
      </c>
      <c r="HQ337" s="454" t="s">
        <v>132</v>
      </c>
      <c r="HR337" s="455" t="str">
        <f>ADHK!HR337</f>
        <v/>
      </c>
      <c r="HS337" s="455"/>
      <c r="HT337" s="455">
        <f t="shared" si="3210"/>
        <v>0</v>
      </c>
      <c r="HU337" s="456"/>
      <c r="HV337" s="455">
        <f t="shared" si="3211"/>
        <v>0</v>
      </c>
      <c r="HW337" s="456"/>
      <c r="HX337" s="455"/>
      <c r="HY337" s="455">
        <f t="shared" si="3212"/>
        <v>0</v>
      </c>
      <c r="HZ337" s="455">
        <f t="shared" si="3213"/>
        <v>0</v>
      </c>
      <c r="IA337" s="456">
        <v>0.224147321887</v>
      </c>
      <c r="IB337" s="457">
        <f t="shared" si="3214"/>
        <v>0</v>
      </c>
      <c r="IC337" s="458">
        <f t="shared" si="3215"/>
        <v>0</v>
      </c>
      <c r="ID337" s="459"/>
      <c r="IE337" s="452">
        <v>21.0</v>
      </c>
      <c r="IF337" s="453" t="s">
        <v>139</v>
      </c>
      <c r="IG337" s="454" t="s">
        <v>132</v>
      </c>
      <c r="IH337" s="454" t="s">
        <v>132</v>
      </c>
      <c r="II337" s="455" t="str">
        <f>ADHK!II337</f>
        <v/>
      </c>
      <c r="IJ337" s="455"/>
      <c r="IK337" s="455">
        <f t="shared" si="3216"/>
        <v>0</v>
      </c>
      <c r="IL337" s="456"/>
      <c r="IM337" s="455">
        <f t="shared" si="3217"/>
        <v>0</v>
      </c>
      <c r="IN337" s="456"/>
      <c r="IO337" s="455"/>
      <c r="IP337" s="455">
        <f t="shared" si="3218"/>
        <v>0</v>
      </c>
      <c r="IQ337" s="455">
        <f t="shared" si="3219"/>
        <v>0</v>
      </c>
      <c r="IR337" s="456">
        <v>0.224147321887</v>
      </c>
      <c r="IS337" s="457">
        <f t="shared" si="3220"/>
        <v>0</v>
      </c>
      <c r="IT337" s="458">
        <f t="shared" si="3221"/>
        <v>0</v>
      </c>
      <c r="IU337" s="459"/>
      <c r="IV337" s="452">
        <v>21.0</v>
      </c>
      <c r="IW337" s="453" t="s">
        <v>139</v>
      </c>
      <c r="IX337" s="454" t="s">
        <v>132</v>
      </c>
      <c r="IY337" s="454" t="s">
        <v>132</v>
      </c>
      <c r="IZ337" s="455" t="str">
        <f>ADHK!IZ337</f>
        <v/>
      </c>
      <c r="JA337" s="455"/>
      <c r="JB337" s="455">
        <f t="shared" si="3222"/>
        <v>0</v>
      </c>
      <c r="JC337" s="456"/>
      <c r="JD337" s="455">
        <f t="shared" si="3223"/>
        <v>0</v>
      </c>
      <c r="JE337" s="456"/>
      <c r="JF337" s="455"/>
      <c r="JG337" s="455">
        <f t="shared" si="3224"/>
        <v>0</v>
      </c>
      <c r="JH337" s="455">
        <f t="shared" si="3225"/>
        <v>0</v>
      </c>
      <c r="JI337" s="456">
        <v>0.224147321887</v>
      </c>
      <c r="JJ337" s="457">
        <f t="shared" si="3226"/>
        <v>0</v>
      </c>
      <c r="JK337" s="458">
        <f t="shared" si="3227"/>
        <v>0</v>
      </c>
      <c r="JL337" s="459"/>
      <c r="JM337" s="452">
        <v>21.0</v>
      </c>
      <c r="JN337" s="453" t="s">
        <v>139</v>
      </c>
      <c r="JO337" s="454" t="s">
        <v>132</v>
      </c>
      <c r="JP337" s="454" t="s">
        <v>132</v>
      </c>
      <c r="JQ337" s="455" t="str">
        <f>ADHK!JQ337</f>
        <v/>
      </c>
      <c r="JR337" s="455"/>
      <c r="JS337" s="455">
        <f t="shared" si="3228"/>
        <v>0</v>
      </c>
      <c r="JT337" s="456"/>
      <c r="JU337" s="455">
        <f t="shared" si="3229"/>
        <v>0</v>
      </c>
      <c r="JV337" s="456"/>
      <c r="JW337" s="455"/>
      <c r="JX337" s="455">
        <f t="shared" si="3230"/>
        <v>0</v>
      </c>
      <c r="JY337" s="455">
        <f t="shared" si="3231"/>
        <v>0</v>
      </c>
      <c r="JZ337" s="456">
        <v>0.224147321887</v>
      </c>
      <c r="KA337" s="457">
        <f t="shared" si="3232"/>
        <v>0</v>
      </c>
      <c r="KB337" s="458">
        <f t="shared" si="3233"/>
        <v>0</v>
      </c>
      <c r="KC337" s="459"/>
      <c r="KD337" s="452">
        <v>21.0</v>
      </c>
      <c r="KE337" s="453" t="s">
        <v>139</v>
      </c>
      <c r="KF337" s="454" t="s">
        <v>132</v>
      </c>
      <c r="KG337" s="454" t="s">
        <v>132</v>
      </c>
      <c r="KH337" s="455" t="str">
        <f>ADHK!KH337</f>
        <v/>
      </c>
      <c r="KI337" s="455"/>
      <c r="KJ337" s="455">
        <f t="shared" si="3234"/>
        <v>0</v>
      </c>
      <c r="KK337" s="456"/>
      <c r="KL337" s="455">
        <f t="shared" si="3235"/>
        <v>0</v>
      </c>
      <c r="KM337" s="456"/>
      <c r="KN337" s="455"/>
      <c r="KO337" s="455">
        <f t="shared" si="3236"/>
        <v>0</v>
      </c>
      <c r="KP337" s="455">
        <f t="shared" si="3237"/>
        <v>0</v>
      </c>
      <c r="KQ337" s="456">
        <v>0.224147321887</v>
      </c>
      <c r="KR337" s="457">
        <f t="shared" si="3238"/>
        <v>0</v>
      </c>
      <c r="KS337" s="458">
        <f t="shared" si="3239"/>
        <v>0</v>
      </c>
      <c r="KT337" s="459"/>
      <c r="KU337" s="460"/>
    </row>
    <row r="338" ht="15.75" customHeight="1">
      <c r="A338" s="452">
        <v>22.0</v>
      </c>
      <c r="B338" s="453" t="s">
        <v>140</v>
      </c>
      <c r="C338" s="454" t="s">
        <v>132</v>
      </c>
      <c r="D338" s="454" t="s">
        <v>132</v>
      </c>
      <c r="E338" s="455" t="str">
        <f>ADHK!E338</f>
        <v/>
      </c>
      <c r="F338" s="455" t="str">
        <f>ADHK!F338</f>
        <v/>
      </c>
      <c r="G338" s="455">
        <f t="shared" si="3132"/>
        <v>0</v>
      </c>
      <c r="H338" s="456"/>
      <c r="I338" s="455">
        <f t="shared" si="3133"/>
        <v>0</v>
      </c>
      <c r="J338" s="456"/>
      <c r="K338" s="455"/>
      <c r="L338" s="455">
        <f t="shared" si="3134"/>
        <v>0</v>
      </c>
      <c r="M338" s="455">
        <f t="shared" si="3135"/>
        <v>0</v>
      </c>
      <c r="N338" s="456">
        <v>0.224147321887</v>
      </c>
      <c r="O338" s="457">
        <f t="shared" si="3136"/>
        <v>0</v>
      </c>
      <c r="P338" s="458">
        <f t="shared" si="3137"/>
        <v>0</v>
      </c>
      <c r="Q338" s="459"/>
      <c r="R338" s="452">
        <v>22.0</v>
      </c>
      <c r="S338" s="453" t="s">
        <v>140</v>
      </c>
      <c r="T338" s="454" t="s">
        <v>132</v>
      </c>
      <c r="U338" s="454" t="s">
        <v>132</v>
      </c>
      <c r="V338" s="455" t="str">
        <f>ADHK!V338</f>
        <v/>
      </c>
      <c r="W338" s="455"/>
      <c r="X338" s="455">
        <f t="shared" si="3138"/>
        <v>0</v>
      </c>
      <c r="Y338" s="456"/>
      <c r="Z338" s="455">
        <f t="shared" si="3139"/>
        <v>0</v>
      </c>
      <c r="AA338" s="456"/>
      <c r="AB338" s="455"/>
      <c r="AC338" s="455">
        <f t="shared" si="3140"/>
        <v>0</v>
      </c>
      <c r="AD338" s="455">
        <f t="shared" si="3141"/>
        <v>0</v>
      </c>
      <c r="AE338" s="456">
        <v>0.224147321887</v>
      </c>
      <c r="AF338" s="457">
        <f t="shared" si="3142"/>
        <v>0</v>
      </c>
      <c r="AG338" s="458">
        <f t="shared" si="3143"/>
        <v>0</v>
      </c>
      <c r="AH338" s="459"/>
      <c r="AI338" s="452">
        <v>22.0</v>
      </c>
      <c r="AJ338" s="453" t="s">
        <v>140</v>
      </c>
      <c r="AK338" s="454" t="s">
        <v>132</v>
      </c>
      <c r="AL338" s="454" t="s">
        <v>132</v>
      </c>
      <c r="AM338" s="455" t="str">
        <f>ADHK!AM338</f>
        <v/>
      </c>
      <c r="AN338" s="455"/>
      <c r="AO338" s="455">
        <f t="shared" si="3144"/>
        <v>0</v>
      </c>
      <c r="AP338" s="456"/>
      <c r="AQ338" s="455">
        <f t="shared" si="3145"/>
        <v>0</v>
      </c>
      <c r="AR338" s="456"/>
      <c r="AS338" s="455"/>
      <c r="AT338" s="455">
        <f t="shared" si="3146"/>
        <v>0</v>
      </c>
      <c r="AU338" s="455">
        <f t="shared" si="3147"/>
        <v>0</v>
      </c>
      <c r="AV338" s="456">
        <v>0.224147321887</v>
      </c>
      <c r="AW338" s="457">
        <f t="shared" si="3148"/>
        <v>0</v>
      </c>
      <c r="AX338" s="458">
        <f t="shared" si="3149"/>
        <v>0</v>
      </c>
      <c r="AY338" s="459"/>
      <c r="AZ338" s="452">
        <v>22.0</v>
      </c>
      <c r="BA338" s="453" t="s">
        <v>140</v>
      </c>
      <c r="BB338" s="454" t="s">
        <v>132</v>
      </c>
      <c r="BC338" s="454" t="s">
        <v>132</v>
      </c>
      <c r="BD338" s="455" t="str">
        <f>ADHK!BD338</f>
        <v/>
      </c>
      <c r="BE338" s="455"/>
      <c r="BF338" s="455">
        <f t="shared" si="3150"/>
        <v>0</v>
      </c>
      <c r="BG338" s="456"/>
      <c r="BH338" s="455">
        <f t="shared" si="3151"/>
        <v>0</v>
      </c>
      <c r="BI338" s="456"/>
      <c r="BJ338" s="455"/>
      <c r="BK338" s="455">
        <f t="shared" si="3152"/>
        <v>0</v>
      </c>
      <c r="BL338" s="455">
        <f t="shared" si="3153"/>
        <v>0</v>
      </c>
      <c r="BM338" s="456">
        <v>0.224147321887</v>
      </c>
      <c r="BN338" s="457">
        <f t="shared" si="3154"/>
        <v>0</v>
      </c>
      <c r="BO338" s="458">
        <f t="shared" si="3155"/>
        <v>0</v>
      </c>
      <c r="BP338" s="459"/>
      <c r="BQ338" s="452">
        <v>22.0</v>
      </c>
      <c r="BR338" s="453" t="s">
        <v>140</v>
      </c>
      <c r="BS338" s="454" t="s">
        <v>132</v>
      </c>
      <c r="BT338" s="454" t="s">
        <v>132</v>
      </c>
      <c r="BU338" s="455" t="str">
        <f>ADHK!BU338</f>
        <v/>
      </c>
      <c r="BV338" s="455"/>
      <c r="BW338" s="455">
        <f t="shared" si="3156"/>
        <v>0</v>
      </c>
      <c r="BX338" s="456"/>
      <c r="BY338" s="455">
        <f t="shared" si="3157"/>
        <v>0</v>
      </c>
      <c r="BZ338" s="456"/>
      <c r="CA338" s="455"/>
      <c r="CB338" s="455">
        <f t="shared" si="3158"/>
        <v>0</v>
      </c>
      <c r="CC338" s="455">
        <f t="shared" si="3159"/>
        <v>0</v>
      </c>
      <c r="CD338" s="456">
        <v>0.224147321887</v>
      </c>
      <c r="CE338" s="457">
        <f t="shared" si="3160"/>
        <v>0</v>
      </c>
      <c r="CF338" s="458">
        <f t="shared" si="3161"/>
        <v>0</v>
      </c>
      <c r="CG338" s="459"/>
      <c r="CH338" s="452">
        <v>22.0</v>
      </c>
      <c r="CI338" s="453" t="s">
        <v>140</v>
      </c>
      <c r="CJ338" s="454" t="s">
        <v>132</v>
      </c>
      <c r="CK338" s="454" t="s">
        <v>132</v>
      </c>
      <c r="CL338" s="455" t="str">
        <f>ADHK!CL338</f>
        <v/>
      </c>
      <c r="CM338" s="455"/>
      <c r="CN338" s="455">
        <f t="shared" si="3162"/>
        <v>0</v>
      </c>
      <c r="CO338" s="456"/>
      <c r="CP338" s="455">
        <f t="shared" si="3163"/>
        <v>0</v>
      </c>
      <c r="CQ338" s="456"/>
      <c r="CR338" s="455"/>
      <c r="CS338" s="455">
        <f t="shared" si="3164"/>
        <v>0</v>
      </c>
      <c r="CT338" s="455">
        <f t="shared" si="3165"/>
        <v>0</v>
      </c>
      <c r="CU338" s="456">
        <v>0.224147321887</v>
      </c>
      <c r="CV338" s="457">
        <f t="shared" si="3166"/>
        <v>0</v>
      </c>
      <c r="CW338" s="458">
        <f t="shared" si="3167"/>
        <v>0</v>
      </c>
      <c r="CX338" s="459"/>
      <c r="CY338" s="452">
        <v>22.0</v>
      </c>
      <c r="CZ338" s="453" t="s">
        <v>140</v>
      </c>
      <c r="DA338" s="454" t="s">
        <v>132</v>
      </c>
      <c r="DB338" s="454" t="s">
        <v>132</v>
      </c>
      <c r="DC338" s="455" t="str">
        <f>ADHK!DC338</f>
        <v/>
      </c>
      <c r="DD338" s="455"/>
      <c r="DE338" s="455">
        <f t="shared" si="3168"/>
        <v>0</v>
      </c>
      <c r="DF338" s="456"/>
      <c r="DG338" s="455">
        <f t="shared" si="3169"/>
        <v>0</v>
      </c>
      <c r="DH338" s="456"/>
      <c r="DI338" s="455"/>
      <c r="DJ338" s="455">
        <f t="shared" si="3170"/>
        <v>0</v>
      </c>
      <c r="DK338" s="455">
        <f t="shared" si="3171"/>
        <v>0</v>
      </c>
      <c r="DL338" s="456">
        <v>0.224147321887</v>
      </c>
      <c r="DM338" s="457">
        <f t="shared" si="3172"/>
        <v>0</v>
      </c>
      <c r="DN338" s="458">
        <f t="shared" si="3173"/>
        <v>0</v>
      </c>
      <c r="DO338" s="459"/>
      <c r="DP338" s="452">
        <v>22.0</v>
      </c>
      <c r="DQ338" s="453" t="s">
        <v>140</v>
      </c>
      <c r="DR338" s="454" t="s">
        <v>132</v>
      </c>
      <c r="DS338" s="454" t="s">
        <v>132</v>
      </c>
      <c r="DT338" s="455" t="str">
        <f>ADHK!DT338</f>
        <v/>
      </c>
      <c r="DU338" s="455"/>
      <c r="DV338" s="455">
        <f t="shared" si="3174"/>
        <v>0</v>
      </c>
      <c r="DW338" s="456"/>
      <c r="DX338" s="455">
        <f t="shared" si="3175"/>
        <v>0</v>
      </c>
      <c r="DY338" s="456"/>
      <c r="DZ338" s="455"/>
      <c r="EA338" s="455">
        <f t="shared" si="3176"/>
        <v>0</v>
      </c>
      <c r="EB338" s="455">
        <f t="shared" si="3177"/>
        <v>0</v>
      </c>
      <c r="EC338" s="456">
        <v>0.224147321887</v>
      </c>
      <c r="ED338" s="457">
        <f t="shared" si="3178"/>
        <v>0</v>
      </c>
      <c r="EE338" s="458">
        <f t="shared" si="3179"/>
        <v>0</v>
      </c>
      <c r="EF338" s="459"/>
      <c r="EG338" s="452">
        <v>22.0</v>
      </c>
      <c r="EH338" s="453" t="s">
        <v>140</v>
      </c>
      <c r="EI338" s="454" t="s">
        <v>132</v>
      </c>
      <c r="EJ338" s="454" t="s">
        <v>132</v>
      </c>
      <c r="EK338" s="455" t="str">
        <f>ADHK!EK338</f>
        <v/>
      </c>
      <c r="EL338" s="455"/>
      <c r="EM338" s="455">
        <f t="shared" si="3180"/>
        <v>0</v>
      </c>
      <c r="EN338" s="456"/>
      <c r="EO338" s="455">
        <f t="shared" si="3181"/>
        <v>0</v>
      </c>
      <c r="EP338" s="456"/>
      <c r="EQ338" s="455"/>
      <c r="ER338" s="455">
        <f t="shared" si="3182"/>
        <v>0</v>
      </c>
      <c r="ES338" s="455">
        <f t="shared" si="3183"/>
        <v>0</v>
      </c>
      <c r="ET338" s="456">
        <v>0.224147321887</v>
      </c>
      <c r="EU338" s="457">
        <f t="shared" si="3184"/>
        <v>0</v>
      </c>
      <c r="EV338" s="458">
        <f t="shared" si="3185"/>
        <v>0</v>
      </c>
      <c r="EW338" s="459"/>
      <c r="EX338" s="452">
        <v>22.0</v>
      </c>
      <c r="EY338" s="453" t="s">
        <v>140</v>
      </c>
      <c r="EZ338" s="454" t="s">
        <v>132</v>
      </c>
      <c r="FA338" s="454" t="s">
        <v>132</v>
      </c>
      <c r="FB338" s="455" t="str">
        <f>ADHK!FB338</f>
        <v/>
      </c>
      <c r="FC338" s="455"/>
      <c r="FD338" s="455">
        <f t="shared" si="3186"/>
        <v>0</v>
      </c>
      <c r="FE338" s="456"/>
      <c r="FF338" s="455">
        <f t="shared" si="3187"/>
        <v>0</v>
      </c>
      <c r="FG338" s="456"/>
      <c r="FH338" s="455"/>
      <c r="FI338" s="455">
        <f t="shared" si="3188"/>
        <v>0</v>
      </c>
      <c r="FJ338" s="455">
        <f t="shared" si="3189"/>
        <v>0</v>
      </c>
      <c r="FK338" s="456">
        <v>0.224147321887</v>
      </c>
      <c r="FL338" s="457">
        <f t="shared" si="3190"/>
        <v>0</v>
      </c>
      <c r="FM338" s="458">
        <f t="shared" si="3191"/>
        <v>0</v>
      </c>
      <c r="FN338" s="459"/>
      <c r="FO338" s="452">
        <v>22.0</v>
      </c>
      <c r="FP338" s="453" t="s">
        <v>140</v>
      </c>
      <c r="FQ338" s="454" t="s">
        <v>132</v>
      </c>
      <c r="FR338" s="454" t="s">
        <v>132</v>
      </c>
      <c r="FS338" s="455" t="str">
        <f>ADHK!FS338</f>
        <v/>
      </c>
      <c r="FT338" s="455"/>
      <c r="FU338" s="455">
        <f t="shared" si="3192"/>
        <v>0</v>
      </c>
      <c r="FV338" s="456"/>
      <c r="FW338" s="455">
        <f t="shared" si="3193"/>
        <v>0</v>
      </c>
      <c r="FX338" s="456"/>
      <c r="FY338" s="455"/>
      <c r="FZ338" s="455">
        <f t="shared" si="3194"/>
        <v>0</v>
      </c>
      <c r="GA338" s="455">
        <f t="shared" si="3195"/>
        <v>0</v>
      </c>
      <c r="GB338" s="456">
        <v>0.224147321887</v>
      </c>
      <c r="GC338" s="457">
        <f t="shared" si="3196"/>
        <v>0</v>
      </c>
      <c r="GD338" s="458">
        <f t="shared" si="3197"/>
        <v>0</v>
      </c>
      <c r="GE338" s="459"/>
      <c r="GF338" s="452">
        <v>22.0</v>
      </c>
      <c r="GG338" s="453" t="s">
        <v>140</v>
      </c>
      <c r="GH338" s="454" t="s">
        <v>132</v>
      </c>
      <c r="GI338" s="454" t="s">
        <v>132</v>
      </c>
      <c r="GJ338" s="455" t="str">
        <f>ADHK!GJ338</f>
        <v/>
      </c>
      <c r="GK338" s="455"/>
      <c r="GL338" s="455">
        <f t="shared" si="3198"/>
        <v>0</v>
      </c>
      <c r="GM338" s="456"/>
      <c r="GN338" s="455">
        <f t="shared" si="3199"/>
        <v>0</v>
      </c>
      <c r="GO338" s="456"/>
      <c r="GP338" s="455"/>
      <c r="GQ338" s="455">
        <f t="shared" si="3200"/>
        <v>0</v>
      </c>
      <c r="GR338" s="455">
        <f t="shared" si="3201"/>
        <v>0</v>
      </c>
      <c r="GS338" s="456">
        <v>0.224147321887</v>
      </c>
      <c r="GT338" s="457">
        <f t="shared" si="3202"/>
        <v>0</v>
      </c>
      <c r="GU338" s="458">
        <f t="shared" si="3203"/>
        <v>0</v>
      </c>
      <c r="GV338" s="459"/>
      <c r="GW338" s="452">
        <v>22.0</v>
      </c>
      <c r="GX338" s="453" t="s">
        <v>140</v>
      </c>
      <c r="GY338" s="454" t="s">
        <v>132</v>
      </c>
      <c r="GZ338" s="454" t="s">
        <v>132</v>
      </c>
      <c r="HA338" s="455" t="str">
        <f>ADHK!HA338</f>
        <v/>
      </c>
      <c r="HB338" s="455"/>
      <c r="HC338" s="455">
        <f t="shared" si="3204"/>
        <v>0</v>
      </c>
      <c r="HD338" s="456"/>
      <c r="HE338" s="455">
        <f t="shared" si="3205"/>
        <v>0</v>
      </c>
      <c r="HF338" s="456"/>
      <c r="HG338" s="455"/>
      <c r="HH338" s="455">
        <f t="shared" si="3206"/>
        <v>0</v>
      </c>
      <c r="HI338" s="455">
        <f t="shared" si="3207"/>
        <v>0</v>
      </c>
      <c r="HJ338" s="456">
        <v>0.224147321887</v>
      </c>
      <c r="HK338" s="457">
        <f t="shared" si="3208"/>
        <v>0</v>
      </c>
      <c r="HL338" s="458">
        <f t="shared" si="3209"/>
        <v>0</v>
      </c>
      <c r="HM338" s="459"/>
      <c r="HN338" s="452">
        <v>22.0</v>
      </c>
      <c r="HO338" s="453" t="s">
        <v>140</v>
      </c>
      <c r="HP338" s="454" t="s">
        <v>132</v>
      </c>
      <c r="HQ338" s="454" t="s">
        <v>132</v>
      </c>
      <c r="HR338" s="455" t="str">
        <f>ADHK!HR338</f>
        <v/>
      </c>
      <c r="HS338" s="455"/>
      <c r="HT338" s="455">
        <f t="shared" si="3210"/>
        <v>0</v>
      </c>
      <c r="HU338" s="456"/>
      <c r="HV338" s="455">
        <f t="shared" si="3211"/>
        <v>0</v>
      </c>
      <c r="HW338" s="456"/>
      <c r="HX338" s="455"/>
      <c r="HY338" s="455">
        <f t="shared" si="3212"/>
        <v>0</v>
      </c>
      <c r="HZ338" s="455">
        <f t="shared" si="3213"/>
        <v>0</v>
      </c>
      <c r="IA338" s="456">
        <v>0.224147321887</v>
      </c>
      <c r="IB338" s="457">
        <f t="shared" si="3214"/>
        <v>0</v>
      </c>
      <c r="IC338" s="458">
        <f t="shared" si="3215"/>
        <v>0</v>
      </c>
      <c r="ID338" s="459"/>
      <c r="IE338" s="452">
        <v>22.0</v>
      </c>
      <c r="IF338" s="453" t="s">
        <v>140</v>
      </c>
      <c r="IG338" s="454" t="s">
        <v>132</v>
      </c>
      <c r="IH338" s="454" t="s">
        <v>132</v>
      </c>
      <c r="II338" s="455" t="str">
        <f>ADHK!II338</f>
        <v/>
      </c>
      <c r="IJ338" s="455"/>
      <c r="IK338" s="455">
        <f t="shared" si="3216"/>
        <v>0</v>
      </c>
      <c r="IL338" s="456"/>
      <c r="IM338" s="455">
        <f t="shared" si="3217"/>
        <v>0</v>
      </c>
      <c r="IN338" s="456"/>
      <c r="IO338" s="455"/>
      <c r="IP338" s="455">
        <f t="shared" si="3218"/>
        <v>0</v>
      </c>
      <c r="IQ338" s="455">
        <f t="shared" si="3219"/>
        <v>0</v>
      </c>
      <c r="IR338" s="456">
        <v>0.224147321887</v>
      </c>
      <c r="IS338" s="457">
        <f t="shared" si="3220"/>
        <v>0</v>
      </c>
      <c r="IT338" s="458">
        <f t="shared" si="3221"/>
        <v>0</v>
      </c>
      <c r="IU338" s="459"/>
      <c r="IV338" s="452">
        <v>22.0</v>
      </c>
      <c r="IW338" s="453" t="s">
        <v>140</v>
      </c>
      <c r="IX338" s="454" t="s">
        <v>132</v>
      </c>
      <c r="IY338" s="454" t="s">
        <v>132</v>
      </c>
      <c r="IZ338" s="455" t="str">
        <f>ADHK!IZ338</f>
        <v/>
      </c>
      <c r="JA338" s="455"/>
      <c r="JB338" s="455">
        <f t="shared" si="3222"/>
        <v>0</v>
      </c>
      <c r="JC338" s="456"/>
      <c r="JD338" s="455">
        <f t="shared" si="3223"/>
        <v>0</v>
      </c>
      <c r="JE338" s="456"/>
      <c r="JF338" s="455"/>
      <c r="JG338" s="455">
        <f t="shared" si="3224"/>
        <v>0</v>
      </c>
      <c r="JH338" s="455">
        <f t="shared" si="3225"/>
        <v>0</v>
      </c>
      <c r="JI338" s="456">
        <v>0.224147321887</v>
      </c>
      <c r="JJ338" s="457">
        <f t="shared" si="3226"/>
        <v>0</v>
      </c>
      <c r="JK338" s="458">
        <f t="shared" si="3227"/>
        <v>0</v>
      </c>
      <c r="JL338" s="459"/>
      <c r="JM338" s="452">
        <v>22.0</v>
      </c>
      <c r="JN338" s="453" t="s">
        <v>140</v>
      </c>
      <c r="JO338" s="454" t="s">
        <v>132</v>
      </c>
      <c r="JP338" s="454" t="s">
        <v>132</v>
      </c>
      <c r="JQ338" s="455" t="str">
        <f>ADHK!JQ338</f>
        <v/>
      </c>
      <c r="JR338" s="455"/>
      <c r="JS338" s="455">
        <f t="shared" si="3228"/>
        <v>0</v>
      </c>
      <c r="JT338" s="456"/>
      <c r="JU338" s="455">
        <f t="shared" si="3229"/>
        <v>0</v>
      </c>
      <c r="JV338" s="456"/>
      <c r="JW338" s="455"/>
      <c r="JX338" s="455">
        <f t="shared" si="3230"/>
        <v>0</v>
      </c>
      <c r="JY338" s="455">
        <f t="shared" si="3231"/>
        <v>0</v>
      </c>
      <c r="JZ338" s="456">
        <v>0.224147321887</v>
      </c>
      <c r="KA338" s="457">
        <f t="shared" si="3232"/>
        <v>0</v>
      </c>
      <c r="KB338" s="458">
        <f t="shared" si="3233"/>
        <v>0</v>
      </c>
      <c r="KC338" s="459"/>
      <c r="KD338" s="452">
        <v>22.0</v>
      </c>
      <c r="KE338" s="453" t="s">
        <v>140</v>
      </c>
      <c r="KF338" s="454" t="s">
        <v>132</v>
      </c>
      <c r="KG338" s="454" t="s">
        <v>132</v>
      </c>
      <c r="KH338" s="455" t="str">
        <f>ADHK!KH338</f>
        <v/>
      </c>
      <c r="KI338" s="455"/>
      <c r="KJ338" s="455">
        <f t="shared" si="3234"/>
        <v>0</v>
      </c>
      <c r="KK338" s="456"/>
      <c r="KL338" s="455">
        <f t="shared" si="3235"/>
        <v>0</v>
      </c>
      <c r="KM338" s="456"/>
      <c r="KN338" s="455"/>
      <c r="KO338" s="455">
        <f t="shared" si="3236"/>
        <v>0</v>
      </c>
      <c r="KP338" s="455">
        <f t="shared" si="3237"/>
        <v>0</v>
      </c>
      <c r="KQ338" s="456">
        <v>0.224147321887</v>
      </c>
      <c r="KR338" s="457">
        <f t="shared" si="3238"/>
        <v>0</v>
      </c>
      <c r="KS338" s="458">
        <f t="shared" si="3239"/>
        <v>0</v>
      </c>
      <c r="KT338" s="459"/>
      <c r="KU338" s="460"/>
    </row>
    <row r="339" ht="15.75" customHeight="1">
      <c r="A339" s="452">
        <v>23.0</v>
      </c>
      <c r="B339" s="453" t="s">
        <v>141</v>
      </c>
      <c r="C339" s="454" t="s">
        <v>132</v>
      </c>
      <c r="D339" s="454" t="s">
        <v>132</v>
      </c>
      <c r="E339" s="455" t="str">
        <f>ADHK!E339</f>
        <v/>
      </c>
      <c r="F339" s="455" t="str">
        <f>ADHK!F339</f>
        <v/>
      </c>
      <c r="G339" s="455">
        <f t="shared" si="3132"/>
        <v>0</v>
      </c>
      <c r="H339" s="456"/>
      <c r="I339" s="455">
        <f t="shared" si="3133"/>
        <v>0</v>
      </c>
      <c r="J339" s="456"/>
      <c r="K339" s="455"/>
      <c r="L339" s="455">
        <f t="shared" si="3134"/>
        <v>0</v>
      </c>
      <c r="M339" s="455">
        <f t="shared" si="3135"/>
        <v>0</v>
      </c>
      <c r="N339" s="456">
        <v>0.224147321887</v>
      </c>
      <c r="O339" s="457">
        <f t="shared" si="3136"/>
        <v>0</v>
      </c>
      <c r="P339" s="458">
        <f t="shared" si="3137"/>
        <v>0</v>
      </c>
      <c r="Q339" s="459"/>
      <c r="R339" s="452">
        <v>23.0</v>
      </c>
      <c r="S339" s="453" t="s">
        <v>141</v>
      </c>
      <c r="T339" s="454" t="s">
        <v>132</v>
      </c>
      <c r="U339" s="454" t="s">
        <v>132</v>
      </c>
      <c r="V339" s="455" t="str">
        <f>ADHK!V339</f>
        <v/>
      </c>
      <c r="W339" s="455"/>
      <c r="X339" s="455">
        <f t="shared" si="3138"/>
        <v>0</v>
      </c>
      <c r="Y339" s="456"/>
      <c r="Z339" s="455">
        <f t="shared" si="3139"/>
        <v>0</v>
      </c>
      <c r="AA339" s="456"/>
      <c r="AB339" s="455"/>
      <c r="AC339" s="455">
        <f t="shared" si="3140"/>
        <v>0</v>
      </c>
      <c r="AD339" s="455">
        <f t="shared" si="3141"/>
        <v>0</v>
      </c>
      <c r="AE339" s="456">
        <v>0.224147321887</v>
      </c>
      <c r="AF339" s="457">
        <f t="shared" si="3142"/>
        <v>0</v>
      </c>
      <c r="AG339" s="458">
        <f t="shared" si="3143"/>
        <v>0</v>
      </c>
      <c r="AH339" s="459"/>
      <c r="AI339" s="452">
        <v>23.0</v>
      </c>
      <c r="AJ339" s="453" t="s">
        <v>141</v>
      </c>
      <c r="AK339" s="454" t="s">
        <v>132</v>
      </c>
      <c r="AL339" s="454" t="s">
        <v>132</v>
      </c>
      <c r="AM339" s="455" t="str">
        <f>ADHK!AM339</f>
        <v/>
      </c>
      <c r="AN339" s="455"/>
      <c r="AO339" s="455">
        <f t="shared" si="3144"/>
        <v>0</v>
      </c>
      <c r="AP339" s="456"/>
      <c r="AQ339" s="455">
        <f t="shared" si="3145"/>
        <v>0</v>
      </c>
      <c r="AR339" s="456"/>
      <c r="AS339" s="455"/>
      <c r="AT339" s="455">
        <f t="shared" si="3146"/>
        <v>0</v>
      </c>
      <c r="AU339" s="455">
        <f t="shared" si="3147"/>
        <v>0</v>
      </c>
      <c r="AV339" s="456">
        <v>0.224147321887</v>
      </c>
      <c r="AW339" s="457">
        <f t="shared" si="3148"/>
        <v>0</v>
      </c>
      <c r="AX339" s="458">
        <f t="shared" si="3149"/>
        <v>0</v>
      </c>
      <c r="AY339" s="459"/>
      <c r="AZ339" s="452">
        <v>23.0</v>
      </c>
      <c r="BA339" s="453" t="s">
        <v>141</v>
      </c>
      <c r="BB339" s="454" t="s">
        <v>132</v>
      </c>
      <c r="BC339" s="454" t="s">
        <v>132</v>
      </c>
      <c r="BD339" s="455" t="str">
        <f>ADHK!BD339</f>
        <v/>
      </c>
      <c r="BE339" s="455"/>
      <c r="BF339" s="455">
        <f t="shared" si="3150"/>
        <v>0</v>
      </c>
      <c r="BG339" s="456"/>
      <c r="BH339" s="455">
        <f t="shared" si="3151"/>
        <v>0</v>
      </c>
      <c r="BI339" s="456"/>
      <c r="BJ339" s="455"/>
      <c r="BK339" s="455">
        <f t="shared" si="3152"/>
        <v>0</v>
      </c>
      <c r="BL339" s="455">
        <f t="shared" si="3153"/>
        <v>0</v>
      </c>
      <c r="BM339" s="456">
        <v>0.224147321887</v>
      </c>
      <c r="BN339" s="457">
        <f t="shared" si="3154"/>
        <v>0</v>
      </c>
      <c r="BO339" s="458">
        <f t="shared" si="3155"/>
        <v>0</v>
      </c>
      <c r="BP339" s="459"/>
      <c r="BQ339" s="452">
        <v>23.0</v>
      </c>
      <c r="BR339" s="453" t="s">
        <v>141</v>
      </c>
      <c r="BS339" s="454" t="s">
        <v>132</v>
      </c>
      <c r="BT339" s="454" t="s">
        <v>132</v>
      </c>
      <c r="BU339" s="455" t="str">
        <f>ADHK!BU339</f>
        <v/>
      </c>
      <c r="BV339" s="455"/>
      <c r="BW339" s="455">
        <f t="shared" si="3156"/>
        <v>0</v>
      </c>
      <c r="BX339" s="456"/>
      <c r="BY339" s="455">
        <f t="shared" si="3157"/>
        <v>0</v>
      </c>
      <c r="BZ339" s="456"/>
      <c r="CA339" s="455"/>
      <c r="CB339" s="455">
        <f t="shared" si="3158"/>
        <v>0</v>
      </c>
      <c r="CC339" s="455">
        <f t="shared" si="3159"/>
        <v>0</v>
      </c>
      <c r="CD339" s="456">
        <v>0.224147321887</v>
      </c>
      <c r="CE339" s="457">
        <f t="shared" si="3160"/>
        <v>0</v>
      </c>
      <c r="CF339" s="458">
        <f t="shared" si="3161"/>
        <v>0</v>
      </c>
      <c r="CG339" s="459"/>
      <c r="CH339" s="452">
        <v>23.0</v>
      </c>
      <c r="CI339" s="453" t="s">
        <v>141</v>
      </c>
      <c r="CJ339" s="454" t="s">
        <v>132</v>
      </c>
      <c r="CK339" s="454" t="s">
        <v>132</v>
      </c>
      <c r="CL339" s="455" t="str">
        <f>ADHK!CL339</f>
        <v/>
      </c>
      <c r="CM339" s="455"/>
      <c r="CN339" s="455">
        <f t="shared" si="3162"/>
        <v>0</v>
      </c>
      <c r="CO339" s="456"/>
      <c r="CP339" s="455">
        <f t="shared" si="3163"/>
        <v>0</v>
      </c>
      <c r="CQ339" s="456"/>
      <c r="CR339" s="455"/>
      <c r="CS339" s="455">
        <f t="shared" si="3164"/>
        <v>0</v>
      </c>
      <c r="CT339" s="455">
        <f t="shared" si="3165"/>
        <v>0</v>
      </c>
      <c r="CU339" s="456">
        <v>0.224147321887</v>
      </c>
      <c r="CV339" s="457">
        <f t="shared" si="3166"/>
        <v>0</v>
      </c>
      <c r="CW339" s="458">
        <f t="shared" si="3167"/>
        <v>0</v>
      </c>
      <c r="CX339" s="459"/>
      <c r="CY339" s="452">
        <v>23.0</v>
      </c>
      <c r="CZ339" s="453" t="s">
        <v>141</v>
      </c>
      <c r="DA339" s="454" t="s">
        <v>132</v>
      </c>
      <c r="DB339" s="454" t="s">
        <v>132</v>
      </c>
      <c r="DC339" s="455" t="str">
        <f>ADHK!DC339</f>
        <v/>
      </c>
      <c r="DD339" s="455"/>
      <c r="DE339" s="455">
        <f t="shared" si="3168"/>
        <v>0</v>
      </c>
      <c r="DF339" s="456"/>
      <c r="DG339" s="455">
        <f t="shared" si="3169"/>
        <v>0</v>
      </c>
      <c r="DH339" s="456"/>
      <c r="DI339" s="455"/>
      <c r="DJ339" s="455">
        <f t="shared" si="3170"/>
        <v>0</v>
      </c>
      <c r="DK339" s="455">
        <f t="shared" si="3171"/>
        <v>0</v>
      </c>
      <c r="DL339" s="456">
        <v>0.224147321887</v>
      </c>
      <c r="DM339" s="457">
        <f t="shared" si="3172"/>
        <v>0</v>
      </c>
      <c r="DN339" s="458">
        <f t="shared" si="3173"/>
        <v>0</v>
      </c>
      <c r="DO339" s="459"/>
      <c r="DP339" s="452">
        <v>23.0</v>
      </c>
      <c r="DQ339" s="453" t="s">
        <v>141</v>
      </c>
      <c r="DR339" s="454" t="s">
        <v>132</v>
      </c>
      <c r="DS339" s="454" t="s">
        <v>132</v>
      </c>
      <c r="DT339" s="455" t="str">
        <f>ADHK!DT339</f>
        <v/>
      </c>
      <c r="DU339" s="455"/>
      <c r="DV339" s="455">
        <f t="shared" si="3174"/>
        <v>0</v>
      </c>
      <c r="DW339" s="456"/>
      <c r="DX339" s="455">
        <f t="shared" si="3175"/>
        <v>0</v>
      </c>
      <c r="DY339" s="456"/>
      <c r="DZ339" s="455"/>
      <c r="EA339" s="455">
        <f t="shared" si="3176"/>
        <v>0</v>
      </c>
      <c r="EB339" s="455">
        <f t="shared" si="3177"/>
        <v>0</v>
      </c>
      <c r="EC339" s="456">
        <v>0.224147321887</v>
      </c>
      <c r="ED339" s="457">
        <f t="shared" si="3178"/>
        <v>0</v>
      </c>
      <c r="EE339" s="458">
        <f t="shared" si="3179"/>
        <v>0</v>
      </c>
      <c r="EF339" s="459"/>
      <c r="EG339" s="452">
        <v>23.0</v>
      </c>
      <c r="EH339" s="453" t="s">
        <v>141</v>
      </c>
      <c r="EI339" s="454" t="s">
        <v>132</v>
      </c>
      <c r="EJ339" s="454" t="s">
        <v>132</v>
      </c>
      <c r="EK339" s="455" t="str">
        <f>ADHK!EK339</f>
        <v/>
      </c>
      <c r="EL339" s="455"/>
      <c r="EM339" s="455">
        <f t="shared" si="3180"/>
        <v>0</v>
      </c>
      <c r="EN339" s="456"/>
      <c r="EO339" s="455">
        <f t="shared" si="3181"/>
        <v>0</v>
      </c>
      <c r="EP339" s="456"/>
      <c r="EQ339" s="455"/>
      <c r="ER339" s="455">
        <f t="shared" si="3182"/>
        <v>0</v>
      </c>
      <c r="ES339" s="455">
        <f t="shared" si="3183"/>
        <v>0</v>
      </c>
      <c r="ET339" s="456">
        <v>0.224147321887</v>
      </c>
      <c r="EU339" s="457">
        <f t="shared" si="3184"/>
        <v>0</v>
      </c>
      <c r="EV339" s="458">
        <f t="shared" si="3185"/>
        <v>0</v>
      </c>
      <c r="EW339" s="459"/>
      <c r="EX339" s="452">
        <v>23.0</v>
      </c>
      <c r="EY339" s="453" t="s">
        <v>141</v>
      </c>
      <c r="EZ339" s="454" t="s">
        <v>132</v>
      </c>
      <c r="FA339" s="454" t="s">
        <v>132</v>
      </c>
      <c r="FB339" s="455" t="str">
        <f>ADHK!FB339</f>
        <v/>
      </c>
      <c r="FC339" s="455"/>
      <c r="FD339" s="455">
        <f t="shared" si="3186"/>
        <v>0</v>
      </c>
      <c r="FE339" s="456"/>
      <c r="FF339" s="455">
        <f t="shared" si="3187"/>
        <v>0</v>
      </c>
      <c r="FG339" s="456"/>
      <c r="FH339" s="455"/>
      <c r="FI339" s="455">
        <f t="shared" si="3188"/>
        <v>0</v>
      </c>
      <c r="FJ339" s="455">
        <f t="shared" si="3189"/>
        <v>0</v>
      </c>
      <c r="FK339" s="456">
        <v>0.224147321887</v>
      </c>
      <c r="FL339" s="457">
        <f t="shared" si="3190"/>
        <v>0</v>
      </c>
      <c r="FM339" s="458">
        <f t="shared" si="3191"/>
        <v>0</v>
      </c>
      <c r="FN339" s="459"/>
      <c r="FO339" s="452">
        <v>23.0</v>
      </c>
      <c r="FP339" s="453" t="s">
        <v>141</v>
      </c>
      <c r="FQ339" s="454" t="s">
        <v>132</v>
      </c>
      <c r="FR339" s="454" t="s">
        <v>132</v>
      </c>
      <c r="FS339" s="455" t="str">
        <f>ADHK!FS339</f>
        <v/>
      </c>
      <c r="FT339" s="455"/>
      <c r="FU339" s="455">
        <f t="shared" si="3192"/>
        <v>0</v>
      </c>
      <c r="FV339" s="456"/>
      <c r="FW339" s="455">
        <f t="shared" si="3193"/>
        <v>0</v>
      </c>
      <c r="FX339" s="456"/>
      <c r="FY339" s="455"/>
      <c r="FZ339" s="455">
        <f t="shared" si="3194"/>
        <v>0</v>
      </c>
      <c r="GA339" s="455">
        <f t="shared" si="3195"/>
        <v>0</v>
      </c>
      <c r="GB339" s="456">
        <v>0.224147321887</v>
      </c>
      <c r="GC339" s="457">
        <f t="shared" si="3196"/>
        <v>0</v>
      </c>
      <c r="GD339" s="458">
        <f t="shared" si="3197"/>
        <v>0</v>
      </c>
      <c r="GE339" s="459"/>
      <c r="GF339" s="452">
        <v>23.0</v>
      </c>
      <c r="GG339" s="453" t="s">
        <v>141</v>
      </c>
      <c r="GH339" s="454" t="s">
        <v>132</v>
      </c>
      <c r="GI339" s="454" t="s">
        <v>132</v>
      </c>
      <c r="GJ339" s="455" t="str">
        <f>ADHK!GJ339</f>
        <v/>
      </c>
      <c r="GK339" s="455"/>
      <c r="GL339" s="455">
        <f t="shared" si="3198"/>
        <v>0</v>
      </c>
      <c r="GM339" s="456"/>
      <c r="GN339" s="455">
        <f t="shared" si="3199"/>
        <v>0</v>
      </c>
      <c r="GO339" s="456"/>
      <c r="GP339" s="455"/>
      <c r="GQ339" s="455">
        <f t="shared" si="3200"/>
        <v>0</v>
      </c>
      <c r="GR339" s="455">
        <f t="shared" si="3201"/>
        <v>0</v>
      </c>
      <c r="GS339" s="456">
        <v>0.224147321887</v>
      </c>
      <c r="GT339" s="457">
        <f t="shared" si="3202"/>
        <v>0</v>
      </c>
      <c r="GU339" s="458">
        <f t="shared" si="3203"/>
        <v>0</v>
      </c>
      <c r="GV339" s="459"/>
      <c r="GW339" s="452">
        <v>23.0</v>
      </c>
      <c r="GX339" s="453" t="s">
        <v>141</v>
      </c>
      <c r="GY339" s="454" t="s">
        <v>132</v>
      </c>
      <c r="GZ339" s="454" t="s">
        <v>132</v>
      </c>
      <c r="HA339" s="455" t="str">
        <f>ADHK!HA339</f>
        <v/>
      </c>
      <c r="HB339" s="455"/>
      <c r="HC339" s="455">
        <f t="shared" si="3204"/>
        <v>0</v>
      </c>
      <c r="HD339" s="456"/>
      <c r="HE339" s="455">
        <f t="shared" si="3205"/>
        <v>0</v>
      </c>
      <c r="HF339" s="456"/>
      <c r="HG339" s="455"/>
      <c r="HH339" s="455">
        <f t="shared" si="3206"/>
        <v>0</v>
      </c>
      <c r="HI339" s="455">
        <f t="shared" si="3207"/>
        <v>0</v>
      </c>
      <c r="HJ339" s="456">
        <v>0.224147321887</v>
      </c>
      <c r="HK339" s="457">
        <f t="shared" si="3208"/>
        <v>0</v>
      </c>
      <c r="HL339" s="458">
        <f t="shared" si="3209"/>
        <v>0</v>
      </c>
      <c r="HM339" s="459"/>
      <c r="HN339" s="452">
        <v>23.0</v>
      </c>
      <c r="HO339" s="453" t="s">
        <v>141</v>
      </c>
      <c r="HP339" s="454" t="s">
        <v>132</v>
      </c>
      <c r="HQ339" s="454" t="s">
        <v>132</v>
      </c>
      <c r="HR339" s="455" t="str">
        <f>ADHK!HR339</f>
        <v/>
      </c>
      <c r="HS339" s="455"/>
      <c r="HT339" s="455">
        <f t="shared" si="3210"/>
        <v>0</v>
      </c>
      <c r="HU339" s="456"/>
      <c r="HV339" s="455">
        <f t="shared" si="3211"/>
        <v>0</v>
      </c>
      <c r="HW339" s="456"/>
      <c r="HX339" s="455"/>
      <c r="HY339" s="455">
        <f t="shared" si="3212"/>
        <v>0</v>
      </c>
      <c r="HZ339" s="455">
        <f t="shared" si="3213"/>
        <v>0</v>
      </c>
      <c r="IA339" s="456">
        <v>0.224147321887</v>
      </c>
      <c r="IB339" s="457">
        <f t="shared" si="3214"/>
        <v>0</v>
      </c>
      <c r="IC339" s="458">
        <f t="shared" si="3215"/>
        <v>0</v>
      </c>
      <c r="ID339" s="459"/>
      <c r="IE339" s="452">
        <v>23.0</v>
      </c>
      <c r="IF339" s="453" t="s">
        <v>141</v>
      </c>
      <c r="IG339" s="454" t="s">
        <v>132</v>
      </c>
      <c r="IH339" s="454" t="s">
        <v>132</v>
      </c>
      <c r="II339" s="455" t="str">
        <f>ADHK!II339</f>
        <v/>
      </c>
      <c r="IJ339" s="455"/>
      <c r="IK339" s="455">
        <f t="shared" si="3216"/>
        <v>0</v>
      </c>
      <c r="IL339" s="456"/>
      <c r="IM339" s="455">
        <f t="shared" si="3217"/>
        <v>0</v>
      </c>
      <c r="IN339" s="456"/>
      <c r="IO339" s="455"/>
      <c r="IP339" s="455">
        <f t="shared" si="3218"/>
        <v>0</v>
      </c>
      <c r="IQ339" s="455">
        <f t="shared" si="3219"/>
        <v>0</v>
      </c>
      <c r="IR339" s="456">
        <v>0.224147321887</v>
      </c>
      <c r="IS339" s="457">
        <f t="shared" si="3220"/>
        <v>0</v>
      </c>
      <c r="IT339" s="458">
        <f t="shared" si="3221"/>
        <v>0</v>
      </c>
      <c r="IU339" s="459"/>
      <c r="IV339" s="452">
        <v>23.0</v>
      </c>
      <c r="IW339" s="453" t="s">
        <v>141</v>
      </c>
      <c r="IX339" s="454" t="s">
        <v>132</v>
      </c>
      <c r="IY339" s="454" t="s">
        <v>132</v>
      </c>
      <c r="IZ339" s="455" t="str">
        <f>ADHK!IZ339</f>
        <v/>
      </c>
      <c r="JA339" s="455"/>
      <c r="JB339" s="455">
        <f t="shared" si="3222"/>
        <v>0</v>
      </c>
      <c r="JC339" s="456"/>
      <c r="JD339" s="455">
        <f t="shared" si="3223"/>
        <v>0</v>
      </c>
      <c r="JE339" s="456"/>
      <c r="JF339" s="455"/>
      <c r="JG339" s="455">
        <f t="shared" si="3224"/>
        <v>0</v>
      </c>
      <c r="JH339" s="455">
        <f t="shared" si="3225"/>
        <v>0</v>
      </c>
      <c r="JI339" s="456">
        <v>0.224147321887</v>
      </c>
      <c r="JJ339" s="457">
        <f t="shared" si="3226"/>
        <v>0</v>
      </c>
      <c r="JK339" s="458">
        <f t="shared" si="3227"/>
        <v>0</v>
      </c>
      <c r="JL339" s="459"/>
      <c r="JM339" s="452">
        <v>23.0</v>
      </c>
      <c r="JN339" s="453" t="s">
        <v>141</v>
      </c>
      <c r="JO339" s="454" t="s">
        <v>132</v>
      </c>
      <c r="JP339" s="454" t="s">
        <v>132</v>
      </c>
      <c r="JQ339" s="455" t="str">
        <f>ADHK!JQ339</f>
        <v/>
      </c>
      <c r="JR339" s="455"/>
      <c r="JS339" s="455">
        <f t="shared" si="3228"/>
        <v>0</v>
      </c>
      <c r="JT339" s="456"/>
      <c r="JU339" s="455">
        <f t="shared" si="3229"/>
        <v>0</v>
      </c>
      <c r="JV339" s="456"/>
      <c r="JW339" s="455"/>
      <c r="JX339" s="455">
        <f t="shared" si="3230"/>
        <v>0</v>
      </c>
      <c r="JY339" s="455">
        <f t="shared" si="3231"/>
        <v>0</v>
      </c>
      <c r="JZ339" s="456">
        <v>0.224147321887</v>
      </c>
      <c r="KA339" s="457">
        <f t="shared" si="3232"/>
        <v>0</v>
      </c>
      <c r="KB339" s="458">
        <f t="shared" si="3233"/>
        <v>0</v>
      </c>
      <c r="KC339" s="459"/>
      <c r="KD339" s="452">
        <v>23.0</v>
      </c>
      <c r="KE339" s="453" t="s">
        <v>141</v>
      </c>
      <c r="KF339" s="454" t="s">
        <v>132</v>
      </c>
      <c r="KG339" s="454" t="s">
        <v>132</v>
      </c>
      <c r="KH339" s="455" t="str">
        <f>ADHK!KH339</f>
        <v/>
      </c>
      <c r="KI339" s="455"/>
      <c r="KJ339" s="455">
        <f t="shared" si="3234"/>
        <v>0</v>
      </c>
      <c r="KK339" s="456"/>
      <c r="KL339" s="455">
        <f t="shared" si="3235"/>
        <v>0</v>
      </c>
      <c r="KM339" s="456"/>
      <c r="KN339" s="455"/>
      <c r="KO339" s="455">
        <f t="shared" si="3236"/>
        <v>0</v>
      </c>
      <c r="KP339" s="455">
        <f t="shared" si="3237"/>
        <v>0</v>
      </c>
      <c r="KQ339" s="456">
        <v>0.224147321887</v>
      </c>
      <c r="KR339" s="457">
        <f t="shared" si="3238"/>
        <v>0</v>
      </c>
      <c r="KS339" s="458">
        <f t="shared" si="3239"/>
        <v>0</v>
      </c>
      <c r="KT339" s="459"/>
      <c r="KU339" s="460"/>
    </row>
    <row r="340" ht="15.75" customHeight="1">
      <c r="A340" s="462"/>
      <c r="B340" s="463" t="s">
        <v>142</v>
      </c>
      <c r="C340" s="464"/>
      <c r="D340" s="464"/>
      <c r="E340" s="464"/>
      <c r="F340" s="464"/>
      <c r="G340" s="464"/>
      <c r="H340" s="464"/>
      <c r="I340" s="464"/>
      <c r="J340" s="464"/>
      <c r="K340" s="464"/>
      <c r="L340" s="464"/>
      <c r="M340" s="464"/>
      <c r="N340" s="464"/>
      <c r="O340" s="464"/>
      <c r="P340" s="464"/>
      <c r="Q340" s="450"/>
      <c r="R340" s="462"/>
      <c r="S340" s="463" t="s">
        <v>142</v>
      </c>
      <c r="T340" s="464"/>
      <c r="U340" s="464"/>
      <c r="V340" s="464"/>
      <c r="W340" s="464"/>
      <c r="X340" s="464"/>
      <c r="Y340" s="464"/>
      <c r="Z340" s="464"/>
      <c r="AA340" s="464"/>
      <c r="AB340" s="464"/>
      <c r="AC340" s="464"/>
      <c r="AD340" s="464"/>
      <c r="AE340" s="464"/>
      <c r="AF340" s="464"/>
      <c r="AG340" s="464"/>
      <c r="AH340" s="450"/>
      <c r="AI340" s="462"/>
      <c r="AJ340" s="463" t="s">
        <v>142</v>
      </c>
      <c r="AK340" s="464"/>
      <c r="AL340" s="464"/>
      <c r="AM340" s="464"/>
      <c r="AN340" s="464"/>
      <c r="AO340" s="464"/>
      <c r="AP340" s="464"/>
      <c r="AQ340" s="464"/>
      <c r="AR340" s="464"/>
      <c r="AS340" s="464"/>
      <c r="AT340" s="464"/>
      <c r="AU340" s="464"/>
      <c r="AV340" s="464"/>
      <c r="AW340" s="464"/>
      <c r="AX340" s="464"/>
      <c r="AY340" s="450"/>
      <c r="AZ340" s="462"/>
      <c r="BA340" s="463" t="s">
        <v>142</v>
      </c>
      <c r="BB340" s="464"/>
      <c r="BC340" s="464"/>
      <c r="BD340" s="464"/>
      <c r="BE340" s="464"/>
      <c r="BF340" s="464"/>
      <c r="BG340" s="464"/>
      <c r="BH340" s="464"/>
      <c r="BI340" s="464"/>
      <c r="BJ340" s="464"/>
      <c r="BK340" s="464"/>
      <c r="BL340" s="464"/>
      <c r="BM340" s="464"/>
      <c r="BN340" s="464"/>
      <c r="BO340" s="464"/>
      <c r="BP340" s="450"/>
      <c r="BQ340" s="462"/>
      <c r="BR340" s="463" t="s">
        <v>142</v>
      </c>
      <c r="BS340" s="464"/>
      <c r="BT340" s="464"/>
      <c r="BU340" s="464"/>
      <c r="BV340" s="464"/>
      <c r="BW340" s="464"/>
      <c r="BX340" s="464"/>
      <c r="BY340" s="464"/>
      <c r="BZ340" s="464"/>
      <c r="CA340" s="464"/>
      <c r="CB340" s="464"/>
      <c r="CC340" s="464"/>
      <c r="CD340" s="464"/>
      <c r="CE340" s="464"/>
      <c r="CF340" s="464"/>
      <c r="CG340" s="450"/>
      <c r="CH340" s="462"/>
      <c r="CI340" s="463" t="s">
        <v>142</v>
      </c>
      <c r="CJ340" s="464"/>
      <c r="CK340" s="464"/>
      <c r="CL340" s="464"/>
      <c r="CM340" s="464"/>
      <c r="CN340" s="464"/>
      <c r="CO340" s="464"/>
      <c r="CP340" s="464"/>
      <c r="CQ340" s="464"/>
      <c r="CR340" s="464"/>
      <c r="CS340" s="464"/>
      <c r="CT340" s="464"/>
      <c r="CU340" s="464"/>
      <c r="CV340" s="464"/>
      <c r="CW340" s="464"/>
      <c r="CX340" s="450"/>
      <c r="CY340" s="462"/>
      <c r="CZ340" s="463" t="s">
        <v>142</v>
      </c>
      <c r="DA340" s="464"/>
      <c r="DB340" s="464"/>
      <c r="DC340" s="464"/>
      <c r="DD340" s="464"/>
      <c r="DE340" s="464"/>
      <c r="DF340" s="464"/>
      <c r="DG340" s="464"/>
      <c r="DH340" s="464"/>
      <c r="DI340" s="464"/>
      <c r="DJ340" s="464"/>
      <c r="DK340" s="464"/>
      <c r="DL340" s="464"/>
      <c r="DM340" s="464"/>
      <c r="DN340" s="464"/>
      <c r="DO340" s="450"/>
      <c r="DP340" s="462"/>
      <c r="DQ340" s="463" t="s">
        <v>142</v>
      </c>
      <c r="DR340" s="464"/>
      <c r="DS340" s="464"/>
      <c r="DT340" s="464"/>
      <c r="DU340" s="464"/>
      <c r="DV340" s="464"/>
      <c r="DW340" s="464"/>
      <c r="DX340" s="464"/>
      <c r="DY340" s="464"/>
      <c r="DZ340" s="464"/>
      <c r="EA340" s="464"/>
      <c r="EB340" s="464"/>
      <c r="EC340" s="464"/>
      <c r="ED340" s="464"/>
      <c r="EE340" s="464"/>
      <c r="EF340" s="450"/>
      <c r="EG340" s="462"/>
      <c r="EH340" s="463" t="s">
        <v>142</v>
      </c>
      <c r="EI340" s="464"/>
      <c r="EJ340" s="464"/>
      <c r="EK340" s="464"/>
      <c r="EL340" s="464"/>
      <c r="EM340" s="464"/>
      <c r="EN340" s="464"/>
      <c r="EO340" s="464"/>
      <c r="EP340" s="464"/>
      <c r="EQ340" s="464"/>
      <c r="ER340" s="464"/>
      <c r="ES340" s="464"/>
      <c r="ET340" s="464"/>
      <c r="EU340" s="464"/>
      <c r="EV340" s="464"/>
      <c r="EW340" s="450"/>
      <c r="EX340" s="462"/>
      <c r="EY340" s="463" t="s">
        <v>142</v>
      </c>
      <c r="EZ340" s="464"/>
      <c r="FA340" s="464"/>
      <c r="FB340" s="464"/>
      <c r="FC340" s="464"/>
      <c r="FD340" s="464"/>
      <c r="FE340" s="464"/>
      <c r="FF340" s="464"/>
      <c r="FG340" s="464"/>
      <c r="FH340" s="464"/>
      <c r="FI340" s="464"/>
      <c r="FJ340" s="464"/>
      <c r="FK340" s="464"/>
      <c r="FL340" s="464"/>
      <c r="FM340" s="464"/>
      <c r="FN340" s="450"/>
      <c r="FO340" s="462"/>
      <c r="FP340" s="463" t="s">
        <v>142</v>
      </c>
      <c r="FQ340" s="464"/>
      <c r="FR340" s="464"/>
      <c r="FS340" s="464"/>
      <c r="FT340" s="464"/>
      <c r="FU340" s="464"/>
      <c r="FV340" s="464"/>
      <c r="FW340" s="464"/>
      <c r="FX340" s="464"/>
      <c r="FY340" s="464"/>
      <c r="FZ340" s="464"/>
      <c r="GA340" s="464"/>
      <c r="GB340" s="464"/>
      <c r="GC340" s="464"/>
      <c r="GD340" s="464"/>
      <c r="GE340" s="450"/>
      <c r="GF340" s="462"/>
      <c r="GG340" s="463" t="s">
        <v>142</v>
      </c>
      <c r="GH340" s="464"/>
      <c r="GI340" s="464"/>
      <c r="GJ340" s="464"/>
      <c r="GK340" s="464"/>
      <c r="GL340" s="464"/>
      <c r="GM340" s="464"/>
      <c r="GN340" s="464"/>
      <c r="GO340" s="464"/>
      <c r="GP340" s="464"/>
      <c r="GQ340" s="464"/>
      <c r="GR340" s="464"/>
      <c r="GS340" s="464"/>
      <c r="GT340" s="464"/>
      <c r="GU340" s="464"/>
      <c r="GV340" s="450"/>
      <c r="GW340" s="462"/>
      <c r="GX340" s="463" t="s">
        <v>142</v>
      </c>
      <c r="GY340" s="464"/>
      <c r="GZ340" s="464"/>
      <c r="HA340" s="464"/>
      <c r="HB340" s="464"/>
      <c r="HC340" s="464"/>
      <c r="HD340" s="464"/>
      <c r="HE340" s="464"/>
      <c r="HF340" s="464"/>
      <c r="HG340" s="464"/>
      <c r="HH340" s="464"/>
      <c r="HI340" s="464"/>
      <c r="HJ340" s="464"/>
      <c r="HK340" s="464"/>
      <c r="HL340" s="464"/>
      <c r="HM340" s="450"/>
      <c r="HN340" s="462"/>
      <c r="HO340" s="463" t="s">
        <v>142</v>
      </c>
      <c r="HP340" s="464"/>
      <c r="HQ340" s="464"/>
      <c r="HR340" s="464"/>
      <c r="HS340" s="464"/>
      <c r="HT340" s="464"/>
      <c r="HU340" s="464"/>
      <c r="HV340" s="464"/>
      <c r="HW340" s="464"/>
      <c r="HX340" s="464"/>
      <c r="HY340" s="464"/>
      <c r="HZ340" s="464"/>
      <c r="IA340" s="464"/>
      <c r="IB340" s="464"/>
      <c r="IC340" s="464"/>
      <c r="ID340" s="450"/>
      <c r="IE340" s="462"/>
      <c r="IF340" s="463" t="s">
        <v>142</v>
      </c>
      <c r="IG340" s="464"/>
      <c r="IH340" s="464"/>
      <c r="II340" s="464"/>
      <c r="IJ340" s="464"/>
      <c r="IK340" s="464"/>
      <c r="IL340" s="464"/>
      <c r="IM340" s="464"/>
      <c r="IN340" s="464"/>
      <c r="IO340" s="464"/>
      <c r="IP340" s="464"/>
      <c r="IQ340" s="464"/>
      <c r="IR340" s="464"/>
      <c r="IS340" s="464"/>
      <c r="IT340" s="464"/>
      <c r="IU340" s="450"/>
      <c r="IV340" s="462"/>
      <c r="IW340" s="463" t="s">
        <v>142</v>
      </c>
      <c r="IX340" s="464"/>
      <c r="IY340" s="464"/>
      <c r="IZ340" s="464"/>
      <c r="JA340" s="464"/>
      <c r="JB340" s="464"/>
      <c r="JC340" s="464"/>
      <c r="JD340" s="464"/>
      <c r="JE340" s="464"/>
      <c r="JF340" s="464"/>
      <c r="JG340" s="464"/>
      <c r="JH340" s="464"/>
      <c r="JI340" s="464"/>
      <c r="JJ340" s="464"/>
      <c r="JK340" s="464"/>
      <c r="JL340" s="450"/>
      <c r="JM340" s="462"/>
      <c r="JN340" s="463" t="s">
        <v>142</v>
      </c>
      <c r="JO340" s="464"/>
      <c r="JP340" s="464"/>
      <c r="JQ340" s="464"/>
      <c r="JR340" s="464"/>
      <c r="JS340" s="464"/>
      <c r="JT340" s="464"/>
      <c r="JU340" s="464"/>
      <c r="JV340" s="464"/>
      <c r="JW340" s="464"/>
      <c r="JX340" s="464"/>
      <c r="JY340" s="464"/>
      <c r="JZ340" s="464"/>
      <c r="KA340" s="464"/>
      <c r="KB340" s="464"/>
      <c r="KC340" s="450"/>
      <c r="KD340" s="462"/>
      <c r="KE340" s="463" t="s">
        <v>142</v>
      </c>
      <c r="KF340" s="464"/>
      <c r="KG340" s="464"/>
      <c r="KH340" s="464"/>
      <c r="KI340" s="464"/>
      <c r="KJ340" s="464"/>
      <c r="KK340" s="464"/>
      <c r="KL340" s="464"/>
      <c r="KM340" s="464"/>
      <c r="KN340" s="464"/>
      <c r="KO340" s="464"/>
      <c r="KP340" s="464"/>
      <c r="KQ340" s="464"/>
      <c r="KR340" s="464"/>
      <c r="KS340" s="464"/>
      <c r="KT340" s="450"/>
      <c r="KU340" s="451"/>
    </row>
    <row r="341" ht="15.75" customHeight="1">
      <c r="A341" s="452">
        <v>1.0</v>
      </c>
      <c r="B341" s="453" t="s">
        <v>59</v>
      </c>
      <c r="C341" s="454" t="s">
        <v>136</v>
      </c>
      <c r="D341" s="454" t="s">
        <v>134</v>
      </c>
      <c r="E341" s="455">
        <f>ADHK!E341</f>
        <v>1576</v>
      </c>
      <c r="F341" s="455">
        <f>ADHK!F341</f>
        <v>703618.8742</v>
      </c>
      <c r="G341" s="455">
        <f t="shared" ref="G341:G348" si="3240">IFERROR(E341*F341/1000000,0)</f>
        <v>1108.903346</v>
      </c>
      <c r="H341" s="456"/>
      <c r="I341" s="455">
        <f t="shared" ref="I341:I348" si="3241">IFERROR(+G341*H341,"")</f>
        <v>0</v>
      </c>
      <c r="J341" s="456"/>
      <c r="K341" s="455"/>
      <c r="L341" s="455">
        <f t="shared" ref="L341:L348" si="3242">J341-K341</f>
        <v>0</v>
      </c>
      <c r="M341" s="455">
        <f t="shared" ref="M341:M348" si="3243">IFERROR(+(IF(G341="","0",G341))+(IF(I341="","0",I341))+(IF(L341="","0",L341)),"")</f>
        <v>1108.903346</v>
      </c>
      <c r="N341" s="456">
        <v>0.23915411846270695</v>
      </c>
      <c r="O341" s="457">
        <f t="shared" ref="O341:O348" si="3244">IFERROR(+N341*(M341-L341),"")</f>
        <v>265.1988021</v>
      </c>
      <c r="P341" s="458">
        <f t="shared" ref="P341:P348" si="3245">IFERROR(+(IF(M341="","0",M341))-(IF(O341="","0",O341)),"")</f>
        <v>843.7045436</v>
      </c>
      <c r="Q341" s="459"/>
      <c r="R341" s="452">
        <v>1.0</v>
      </c>
      <c r="S341" s="453" t="s">
        <v>59</v>
      </c>
      <c r="T341" s="454" t="s">
        <v>136</v>
      </c>
      <c r="U341" s="454" t="s">
        <v>134</v>
      </c>
      <c r="V341" s="455">
        <f>ADHK!V341</f>
        <v>3287</v>
      </c>
      <c r="W341" s="455">
        <f>'Produksi dan Harga'!K116</f>
        <v>749558.2411</v>
      </c>
      <c r="X341" s="455">
        <f t="shared" ref="X341:X348" si="3246">IFERROR(V341*W341/1000000,0)</f>
        <v>2463.797939</v>
      </c>
      <c r="Y341" s="456"/>
      <c r="Z341" s="455">
        <f t="shared" ref="Z341:Z348" si="3247">IFERROR(+X341*Y341,"")</f>
        <v>0</v>
      </c>
      <c r="AA341" s="456"/>
      <c r="AB341" s="455"/>
      <c r="AC341" s="455">
        <f t="shared" ref="AC341:AC348" si="3248">AA341-AB341</f>
        <v>0</v>
      </c>
      <c r="AD341" s="455">
        <f t="shared" ref="AD341:AD348" si="3249">IFERROR(+(IF(X341="","0",X341))+(IF(Z341="","0",Z341))+(IF(AC341="","0",AC341)),"")</f>
        <v>2463.797939</v>
      </c>
      <c r="AE341" s="456">
        <v>0.23915411846270695</v>
      </c>
      <c r="AF341" s="457">
        <f t="shared" ref="AF341:AF348" si="3250">IFERROR(+AE341*(AD341-AC341),"")</f>
        <v>589.2274241</v>
      </c>
      <c r="AG341" s="458">
        <f t="shared" ref="AG341:AG348" si="3251">IFERROR(+(IF(AD341="","0",AD341))-(IF(AF341="","0",AF341)),"")</f>
        <v>1874.570514</v>
      </c>
      <c r="AH341" s="459"/>
      <c r="AI341" s="452">
        <v>1.0</v>
      </c>
      <c r="AJ341" s="453" t="s">
        <v>59</v>
      </c>
      <c r="AK341" s="454" t="s">
        <v>136</v>
      </c>
      <c r="AL341" s="454" t="s">
        <v>134</v>
      </c>
      <c r="AM341" s="455">
        <f>ADHK!AM341</f>
        <v>4155</v>
      </c>
      <c r="AN341" s="455">
        <f>'Produksi dan Harga'!P116</f>
        <v>766946.3164</v>
      </c>
      <c r="AO341" s="455">
        <f t="shared" ref="AO341:AO348" si="3252">IFERROR(AM341*AN341/1000000,0)</f>
        <v>3186.661945</v>
      </c>
      <c r="AP341" s="456"/>
      <c r="AQ341" s="455">
        <f t="shared" ref="AQ341:AQ348" si="3253">IFERROR(+AO341*AP341,"")</f>
        <v>0</v>
      </c>
      <c r="AR341" s="456"/>
      <c r="AS341" s="455"/>
      <c r="AT341" s="455">
        <f t="shared" ref="AT341:AT348" si="3254">AR341-AS341</f>
        <v>0</v>
      </c>
      <c r="AU341" s="455">
        <f t="shared" ref="AU341:AU348" si="3255">IFERROR(+(IF(AO341="","0",AO341))+(IF(AQ341="","0",AQ341))+(IF(AT341="","0",AT341)),"")</f>
        <v>3186.661945</v>
      </c>
      <c r="AV341" s="456">
        <v>0.23915411846270695</v>
      </c>
      <c r="AW341" s="457">
        <f t="shared" ref="AW341:AW348" si="3256">IFERROR(+AV341*(AU341-AT341),"")</f>
        <v>762.1033282</v>
      </c>
      <c r="AX341" s="458">
        <f t="shared" ref="AX341:AX348" si="3257">IFERROR(+(IF(AU341="","0",AU341))-(IF(AW341="","0",AW341)),"")</f>
        <v>2424.558616</v>
      </c>
      <c r="AY341" s="459"/>
      <c r="AZ341" s="452">
        <v>1.0</v>
      </c>
      <c r="BA341" s="453" t="s">
        <v>59</v>
      </c>
      <c r="BB341" s="454" t="s">
        <v>136</v>
      </c>
      <c r="BC341" s="454" t="s">
        <v>134</v>
      </c>
      <c r="BD341" s="455">
        <f>ADHK!BD341</f>
        <v>4722</v>
      </c>
      <c r="BE341" s="455">
        <f>'Produksi dan Harga'!U116</f>
        <v>804561.2106</v>
      </c>
      <c r="BF341" s="455">
        <f t="shared" ref="BF341:BF348" si="3258">IFERROR(BD341*BE341/1000000,0)</f>
        <v>3799.138037</v>
      </c>
      <c r="BG341" s="456"/>
      <c r="BH341" s="455">
        <f t="shared" ref="BH341:BH348" si="3259">IFERROR(+BF341*BG341,"")</f>
        <v>0</v>
      </c>
      <c r="BI341" s="456"/>
      <c r="BJ341" s="455"/>
      <c r="BK341" s="455">
        <f t="shared" ref="BK341:BK348" si="3260">BI341-BJ341</f>
        <v>0</v>
      </c>
      <c r="BL341" s="455">
        <f t="shared" ref="BL341:BL348" si="3261">IFERROR(+(IF(BF341="","0",BF341))+(IF(BH341="","0",BH341))+(IF(BK341="","0",BK341)),"")</f>
        <v>3799.138037</v>
      </c>
      <c r="BM341" s="456">
        <v>0.23915411846270695</v>
      </c>
      <c r="BN341" s="457">
        <f t="shared" ref="BN341:BN348" si="3262">IFERROR(+BM341*(BL341-BK341),"")</f>
        <v>908.5795081</v>
      </c>
      <c r="BO341" s="458">
        <f t="shared" ref="BO341:BO348" si="3263">IFERROR(+(IF(BL341="","0",BL341))-(IF(BN341="","0",BN341)),"")</f>
        <v>2890.558529</v>
      </c>
      <c r="BP341" s="459"/>
      <c r="BQ341" s="452">
        <v>1.0</v>
      </c>
      <c r="BR341" s="453" t="s">
        <v>59</v>
      </c>
      <c r="BS341" s="454" t="s">
        <v>136</v>
      </c>
      <c r="BT341" s="454" t="s">
        <v>134</v>
      </c>
      <c r="BU341" s="455">
        <f>ADHK!BU341</f>
        <v>2981</v>
      </c>
      <c r="BV341" s="455">
        <f>'Produksi dan Harga'!Z116</f>
        <v>844220.3964</v>
      </c>
      <c r="BW341" s="455">
        <f t="shared" ref="BW341:BW348" si="3264">IFERROR(BU341*BV341/1000000,0)</f>
        <v>2516.621002</v>
      </c>
      <c r="BX341" s="456"/>
      <c r="BY341" s="455">
        <f t="shared" ref="BY341:BY348" si="3265">IFERROR(+BW341*BX341,"")</f>
        <v>0</v>
      </c>
      <c r="BZ341" s="456"/>
      <c r="CA341" s="455"/>
      <c r="CB341" s="455">
        <f t="shared" ref="CB341:CB348" si="3266">BZ341-CA341</f>
        <v>0</v>
      </c>
      <c r="CC341" s="455">
        <f t="shared" ref="CC341:CC348" si="3267">IFERROR(+(IF(BW341="","0",BW341))+(IF(BY341="","0",BY341))+(IF(CB341="","0",CB341)),"")</f>
        <v>2516.621002</v>
      </c>
      <c r="CD341" s="456">
        <v>0.23915411846270695</v>
      </c>
      <c r="CE341" s="457">
        <f t="shared" ref="CE341:CE348" si="3268">IFERROR(+CD341*(CC341-CB341),"")</f>
        <v>601.8602772</v>
      </c>
      <c r="CF341" s="458">
        <f t="shared" ref="CF341:CF348" si="3269">IFERROR(+(IF(CC341="","0",CC341))-(IF(CE341="","0",CE341)),"")</f>
        <v>1914.760725</v>
      </c>
      <c r="CG341" s="459"/>
      <c r="CH341" s="452">
        <v>1.0</v>
      </c>
      <c r="CI341" s="453" t="s">
        <v>59</v>
      </c>
      <c r="CJ341" s="454" t="s">
        <v>136</v>
      </c>
      <c r="CK341" s="454" t="s">
        <v>134</v>
      </c>
      <c r="CL341" s="455">
        <f>ADHK!CL341</f>
        <v>1885</v>
      </c>
      <c r="CM341" s="455">
        <f>'Produksi dan Harga'!AE116</f>
        <v>894048.0885</v>
      </c>
      <c r="CN341" s="455">
        <f t="shared" ref="CN341:CN348" si="3270">IFERROR(CL341*CM341/1000000,0)</f>
        <v>1685.280647</v>
      </c>
      <c r="CO341" s="456"/>
      <c r="CP341" s="455">
        <f t="shared" ref="CP341:CP348" si="3271">IFERROR(+CN341*CO341,"")</f>
        <v>0</v>
      </c>
      <c r="CQ341" s="456"/>
      <c r="CR341" s="455"/>
      <c r="CS341" s="455">
        <f t="shared" ref="CS341:CS348" si="3272">CQ341-CR341</f>
        <v>0</v>
      </c>
      <c r="CT341" s="455">
        <f t="shared" ref="CT341:CT348" si="3273">IFERROR(+(IF(CN341="","0",CN341))+(IF(CP341="","0",CP341))+(IF(CS341="","0",CS341)),"")</f>
        <v>1685.280647</v>
      </c>
      <c r="CU341" s="456">
        <v>0.23915411846270695</v>
      </c>
      <c r="CV341" s="457">
        <f t="shared" ref="CV341:CV348" si="3274">IFERROR(+CU341*(CT341-CS341),"")</f>
        <v>403.0418075</v>
      </c>
      <c r="CW341" s="458">
        <f t="shared" ref="CW341:CW348" si="3275">IFERROR(+(IF(CT341="","0",CT341))-(IF(CV341="","0",CV341)),"")</f>
        <v>1282.238839</v>
      </c>
      <c r="CX341" s="459"/>
      <c r="CY341" s="452">
        <v>1.0</v>
      </c>
      <c r="CZ341" s="453" t="s">
        <v>59</v>
      </c>
      <c r="DA341" s="454" t="s">
        <v>136</v>
      </c>
      <c r="DB341" s="454" t="s">
        <v>134</v>
      </c>
      <c r="DC341" s="455">
        <f>ADHK!DC341</f>
        <v>4108</v>
      </c>
      <c r="DD341" s="455">
        <f>'Produksi dan Harga'!AJ116</f>
        <v>925484.0321</v>
      </c>
      <c r="DE341" s="455">
        <f t="shared" ref="DE341:DE348" si="3276">IFERROR(DC341*DD341/1000000,0)</f>
        <v>3801.888404</v>
      </c>
      <c r="DF341" s="456"/>
      <c r="DG341" s="455">
        <f t="shared" ref="DG341:DG348" si="3277">IFERROR(+DE341*DF341,"")</f>
        <v>0</v>
      </c>
      <c r="DH341" s="456"/>
      <c r="DI341" s="455"/>
      <c r="DJ341" s="455">
        <f t="shared" ref="DJ341:DJ348" si="3278">DH341-DI341</f>
        <v>0</v>
      </c>
      <c r="DK341" s="455">
        <f t="shared" ref="DK341:DK348" si="3279">IFERROR(+(IF(DE341="","0",DE341))+(IF(DG341="","0",DG341))+(IF(DJ341="","0",DJ341)),"")</f>
        <v>3801.888404</v>
      </c>
      <c r="DL341" s="456">
        <v>0.23915411846270695</v>
      </c>
      <c r="DM341" s="457">
        <f t="shared" ref="DM341:DM348" si="3280">IFERROR(+DL341*(DK341-DJ341),"")</f>
        <v>909.2372698</v>
      </c>
      <c r="DN341" s="458">
        <f t="shared" ref="DN341:DN348" si="3281">IFERROR(+(IF(DK341="","0",DK341))-(IF(DM341="","0",DM341)),"")</f>
        <v>2892.651134</v>
      </c>
      <c r="DO341" s="459"/>
      <c r="DP341" s="452">
        <v>1.0</v>
      </c>
      <c r="DQ341" s="453" t="s">
        <v>59</v>
      </c>
      <c r="DR341" s="454" t="s">
        <v>136</v>
      </c>
      <c r="DS341" s="454" t="s">
        <v>134</v>
      </c>
      <c r="DT341" s="455">
        <f>ADHK!DT341</f>
        <v>971</v>
      </c>
      <c r="DU341" s="455">
        <f>'Produksi dan Harga'!AO116</f>
        <v>970433.7537</v>
      </c>
      <c r="DV341" s="455">
        <f t="shared" ref="DV341:DV348" si="3282">IFERROR(DT341*DU341/1000000,0)</f>
        <v>942.2911749</v>
      </c>
      <c r="DW341" s="456"/>
      <c r="DX341" s="455">
        <f t="shared" ref="DX341:DX348" si="3283">IFERROR(+DV341*DW341,"")</f>
        <v>0</v>
      </c>
      <c r="DY341" s="456"/>
      <c r="DZ341" s="455"/>
      <c r="EA341" s="455">
        <f t="shared" ref="EA341:EA348" si="3284">DY341-DZ341</f>
        <v>0</v>
      </c>
      <c r="EB341" s="455">
        <f t="shared" ref="EB341:EB348" si="3285">IFERROR(+(IF(DV341="","0",DV341))+(IF(DX341="","0",DX341))+(IF(EA341="","0",EA341)),"")</f>
        <v>942.2911749</v>
      </c>
      <c r="EC341" s="456">
        <v>0.23915411846270695</v>
      </c>
      <c r="ED341" s="457">
        <f t="shared" ref="ED341:ED348" si="3286">IFERROR(+EC341*(EB341-EA341),"")</f>
        <v>225.3528153</v>
      </c>
      <c r="EE341" s="458">
        <f t="shared" ref="EE341:EE348" si="3287">IFERROR(+(IF(EB341="","0",EB341))-(IF(ED341="","0",ED341)),"")</f>
        <v>716.9383596</v>
      </c>
      <c r="EF341" s="459"/>
      <c r="EG341" s="452">
        <v>1.0</v>
      </c>
      <c r="EH341" s="453" t="s">
        <v>59</v>
      </c>
      <c r="EI341" s="454" t="s">
        <v>136</v>
      </c>
      <c r="EJ341" s="454" t="s">
        <v>134</v>
      </c>
      <c r="EK341" s="455">
        <f>ADHK!EK341</f>
        <v>1276</v>
      </c>
      <c r="EL341" s="455">
        <f>'Produksi dan Harga'!AT116</f>
        <v>989141.6686</v>
      </c>
      <c r="EM341" s="455">
        <f t="shared" ref="EM341:EM348" si="3288">IFERROR(EK341*EL341/1000000,0)</f>
        <v>1262.144769</v>
      </c>
      <c r="EN341" s="456"/>
      <c r="EO341" s="455">
        <f t="shared" ref="EO341:EO348" si="3289">IFERROR(+EM341*EN341,"")</f>
        <v>0</v>
      </c>
      <c r="EP341" s="456"/>
      <c r="EQ341" s="455"/>
      <c r="ER341" s="455">
        <f t="shared" ref="ER341:ER348" si="3290">EP341-EQ341</f>
        <v>0</v>
      </c>
      <c r="ES341" s="455">
        <f t="shared" ref="ES341:ES348" si="3291">IFERROR(+(IF(EM341="","0",EM341))+(IF(EO341="","0",EO341))+(IF(ER341="","0",ER341)),"")</f>
        <v>1262.144769</v>
      </c>
      <c r="ET341" s="456">
        <v>0.23915411846270695</v>
      </c>
      <c r="EU341" s="457">
        <f t="shared" ref="EU341:EU348" si="3292">IFERROR(+ET341*(ES341-ER341),"")</f>
        <v>301.8471196</v>
      </c>
      <c r="EV341" s="458">
        <f t="shared" ref="EV341:EV348" si="3293">IFERROR(+(IF(ES341="","0",ES341))-(IF(EU341="","0",EU341)),"")</f>
        <v>960.2976495</v>
      </c>
      <c r="EW341" s="459"/>
      <c r="EX341" s="452">
        <v>1.0</v>
      </c>
      <c r="EY341" s="453" t="s">
        <v>59</v>
      </c>
      <c r="EZ341" s="454" t="s">
        <v>136</v>
      </c>
      <c r="FA341" s="454" t="s">
        <v>134</v>
      </c>
      <c r="FB341" s="455">
        <f>ADHK!FB341</f>
        <v>6396</v>
      </c>
      <c r="FC341" s="455">
        <f>'Produksi dan Harga'!AY116</f>
        <v>1005567.343</v>
      </c>
      <c r="FD341" s="455">
        <f t="shared" ref="FD341:FD348" si="3294">IFERROR(FB341*FC341/1000000,0)</f>
        <v>6431.608727</v>
      </c>
      <c r="FE341" s="456"/>
      <c r="FF341" s="455">
        <f t="shared" ref="FF341:FF348" si="3295">IFERROR(+FD341*FE341,"")</f>
        <v>0</v>
      </c>
      <c r="FG341" s="456"/>
      <c r="FH341" s="455"/>
      <c r="FI341" s="455">
        <f t="shared" ref="FI341:FI348" si="3296">FG341-FH341</f>
        <v>0</v>
      </c>
      <c r="FJ341" s="455">
        <f t="shared" ref="FJ341:FJ348" si="3297">IFERROR(+(IF(FD341="","0",FD341))+(IF(FF341="","0",FF341))+(IF(FI341="","0",FI341)),"")</f>
        <v>6431.608727</v>
      </c>
      <c r="FK341" s="456">
        <v>0.23915411846270695</v>
      </c>
      <c r="FL341" s="457">
        <f t="shared" ref="FL341:FL348" si="3298">IFERROR(+FK341*(FJ341-FI341),"")</f>
        <v>1538.145715</v>
      </c>
      <c r="FM341" s="458">
        <f t="shared" ref="FM341:FM348" si="3299">IFERROR(+(IF(FJ341="","0",FJ341))-(IF(FL341="","0",FL341)),"")</f>
        <v>4893.463011</v>
      </c>
      <c r="FN341" s="459"/>
      <c r="FO341" s="452">
        <v>1.0</v>
      </c>
      <c r="FP341" s="453" t="s">
        <v>59</v>
      </c>
      <c r="FQ341" s="454" t="s">
        <v>136</v>
      </c>
      <c r="FR341" s="454" t="s">
        <v>134</v>
      </c>
      <c r="FS341" s="455">
        <f>ADHK!FS341</f>
        <v>3845</v>
      </c>
      <c r="FT341" s="455">
        <f>'Produksi dan Harga'!BD116</f>
        <v>1004349.853</v>
      </c>
      <c r="FU341" s="455">
        <f t="shared" ref="FU341:FU348" si="3300">IFERROR(FS341*FT341/1000000,0)</f>
        <v>3861.725183</v>
      </c>
      <c r="FV341" s="456"/>
      <c r="FW341" s="455">
        <f t="shared" ref="FW341:FW348" si="3301">IFERROR(+FU341*FV341,"")</f>
        <v>0</v>
      </c>
      <c r="FX341" s="456"/>
      <c r="FY341" s="455"/>
      <c r="FZ341" s="455">
        <f t="shared" ref="FZ341:FZ348" si="3302">FX341-FY341</f>
        <v>0</v>
      </c>
      <c r="GA341" s="455">
        <f t="shared" ref="GA341:GA348" si="3303">IFERROR(+(IF(FU341="","0",FU341))+(IF(FW341="","0",FW341))+(IF(FZ341="","0",FZ341)),"")</f>
        <v>3861.725183</v>
      </c>
      <c r="GB341" s="456">
        <v>0.23915411846270695</v>
      </c>
      <c r="GC341" s="457">
        <f t="shared" ref="GC341:GC348" si="3304">IFERROR(+GB341*(GA341-FZ341),"")</f>
        <v>923.5474819</v>
      </c>
      <c r="GD341" s="458">
        <f t="shared" ref="GD341:GD348" si="3305">IFERROR(+(IF(GA341="","0",GA341))-(IF(GC341="","0",GC341)),"")</f>
        <v>2938.177701</v>
      </c>
      <c r="GE341" s="459"/>
      <c r="GF341" s="452">
        <v>1.0</v>
      </c>
      <c r="GG341" s="453" t="s">
        <v>59</v>
      </c>
      <c r="GH341" s="454" t="s">
        <v>136</v>
      </c>
      <c r="GI341" s="454" t="s">
        <v>134</v>
      </c>
      <c r="GJ341" s="455">
        <f>ADHK!GJ341</f>
        <v>3027</v>
      </c>
      <c r="GK341" s="455">
        <f>'Produksi dan Harga'!BI116</f>
        <v>1023625.345</v>
      </c>
      <c r="GL341" s="455">
        <f t="shared" ref="GL341:GL348" si="3306">IFERROR(GJ341*GK341/1000000,0)</f>
        <v>3098.51392</v>
      </c>
      <c r="GM341" s="456"/>
      <c r="GN341" s="455">
        <f t="shared" ref="GN341:GN348" si="3307">IFERROR(+GL341*GM341,"")</f>
        <v>0</v>
      </c>
      <c r="GO341" s="456"/>
      <c r="GP341" s="455"/>
      <c r="GQ341" s="455">
        <f t="shared" ref="GQ341:GQ348" si="3308">GO341-GP341</f>
        <v>0</v>
      </c>
      <c r="GR341" s="455">
        <f t="shared" ref="GR341:GR348" si="3309">IFERROR(+(IF(GL341="","0",GL341))+(IF(GN341="","0",GN341))+(IF(GQ341="","0",GQ341)),"")</f>
        <v>3098.51392</v>
      </c>
      <c r="GS341" s="456">
        <v>0.23915411846270695</v>
      </c>
      <c r="GT341" s="457">
        <f t="shared" ref="GT341:GT348" si="3310">IFERROR(+GS341*(GR341-GQ341),"")</f>
        <v>741.022365</v>
      </c>
      <c r="GU341" s="458">
        <f t="shared" ref="GU341:GU348" si="3311">IFERROR(+(IF(GR341="","0",GR341))-(IF(GT341="","0",GT341)),"")</f>
        <v>2357.491555</v>
      </c>
      <c r="GV341" s="459"/>
      <c r="GW341" s="452">
        <v>1.0</v>
      </c>
      <c r="GX341" s="453" t="s">
        <v>59</v>
      </c>
      <c r="GY341" s="454" t="s">
        <v>136</v>
      </c>
      <c r="GZ341" s="454" t="s">
        <v>134</v>
      </c>
      <c r="HA341" s="455">
        <f>ADHK!HA341</f>
        <v>3379.2</v>
      </c>
      <c r="HB341" s="455">
        <f>'Produksi dan Harga'!BN116</f>
        <v>1109962.979</v>
      </c>
      <c r="HC341" s="455">
        <f t="shared" ref="HC341:HC348" si="3312">IFERROR(HA341*HB341/1000000,0)</f>
        <v>3750.786898</v>
      </c>
      <c r="HD341" s="456"/>
      <c r="HE341" s="455">
        <f t="shared" ref="HE341:HE348" si="3313">IFERROR(+HC341*HD341,"")</f>
        <v>0</v>
      </c>
      <c r="HF341" s="456"/>
      <c r="HG341" s="455"/>
      <c r="HH341" s="455">
        <f t="shared" ref="HH341:HH348" si="3314">HF341-HG341</f>
        <v>0</v>
      </c>
      <c r="HI341" s="455">
        <f t="shared" ref="HI341:HI348" si="3315">IFERROR(+(IF(HC341="","0",HC341))+(IF(HE341="","0",HE341))+(IF(HH341="","0",HH341)),"")</f>
        <v>3750.786898</v>
      </c>
      <c r="HJ341" s="456">
        <v>0.23915411846270695</v>
      </c>
      <c r="HK341" s="457">
        <f t="shared" ref="HK341:HK348" si="3316">IFERROR(+HJ341*(HI341-HH341),"")</f>
        <v>897.0161342</v>
      </c>
      <c r="HL341" s="458">
        <f t="shared" ref="HL341:HL348" si="3317">IFERROR(+(IF(HI341="","0",HI341))-(IF(HK341="","0",HK341)),"")</f>
        <v>2853.770764</v>
      </c>
      <c r="HM341" s="459"/>
      <c r="HN341" s="452">
        <v>1.0</v>
      </c>
      <c r="HO341" s="453" t="s">
        <v>59</v>
      </c>
      <c r="HP341" s="454" t="s">
        <v>136</v>
      </c>
      <c r="HQ341" s="454" t="s">
        <v>134</v>
      </c>
      <c r="HR341" s="455">
        <f>ADHK!HR341</f>
        <v>6262.3</v>
      </c>
      <c r="HS341" s="455">
        <f>'Produksi dan Harga'!BS116</f>
        <v>1047449.14</v>
      </c>
      <c r="HT341" s="455">
        <f t="shared" ref="HT341:HT348" si="3318">IFERROR(HR341*HS341/1000000,0)</f>
        <v>6559.440749</v>
      </c>
      <c r="HU341" s="456"/>
      <c r="HV341" s="455">
        <f t="shared" ref="HV341:HV348" si="3319">IFERROR(+HT341*HU341,"")</f>
        <v>0</v>
      </c>
      <c r="HW341" s="456"/>
      <c r="HX341" s="455"/>
      <c r="HY341" s="455">
        <f t="shared" ref="HY341:HY348" si="3320">HW341-HX341</f>
        <v>0</v>
      </c>
      <c r="HZ341" s="455">
        <f t="shared" ref="HZ341:HZ348" si="3321">IFERROR(+(IF(HT341="","0",HT341))+(IF(HV341="","0",HV341))+(IF(HY341="","0",HY341)),"")</f>
        <v>6559.440749</v>
      </c>
      <c r="IA341" s="456">
        <v>0.23915411846270695</v>
      </c>
      <c r="IB341" s="457">
        <f t="shared" ref="IB341:IB348" si="3322">IFERROR(+IA341*(HZ341-HY341),"")</f>
        <v>1568.71727</v>
      </c>
      <c r="IC341" s="458">
        <f t="shared" ref="IC341:IC348" si="3323">IFERROR(+(IF(HZ341="","0",HZ341))-(IF(IB341="","0",IB341)),"")</f>
        <v>4990.723479</v>
      </c>
      <c r="ID341" s="459"/>
      <c r="IE341" s="452">
        <v>1.0</v>
      </c>
      <c r="IF341" s="453" t="s">
        <v>59</v>
      </c>
      <c r="IG341" s="454" t="s">
        <v>136</v>
      </c>
      <c r="IH341" s="454" t="s">
        <v>134</v>
      </c>
      <c r="II341" s="455">
        <f>ADHK!II341</f>
        <v>4905.4</v>
      </c>
      <c r="IJ341" s="455">
        <f>'Produksi dan Harga'!BX116</f>
        <v>1164154.324</v>
      </c>
      <c r="IK341" s="455">
        <f t="shared" ref="IK341:IK348" si="3324">IFERROR(II341*IJ341/1000000,0)</f>
        <v>5710.64262</v>
      </c>
      <c r="IL341" s="456"/>
      <c r="IM341" s="455">
        <f t="shared" ref="IM341:IM348" si="3325">IFERROR(+IK341*IL341,"")</f>
        <v>0</v>
      </c>
      <c r="IN341" s="456"/>
      <c r="IO341" s="455"/>
      <c r="IP341" s="455">
        <f t="shared" ref="IP341:IP348" si="3326">IN341-IO341</f>
        <v>0</v>
      </c>
      <c r="IQ341" s="455">
        <f t="shared" ref="IQ341:IQ348" si="3327">IFERROR(+(IF(IK341="","0",IK341))+(IF(IM341="","0",IM341))+(IF(IP341="","0",IP341)),"")</f>
        <v>5710.64262</v>
      </c>
      <c r="IR341" s="456">
        <v>0.23915411846270695</v>
      </c>
      <c r="IS341" s="457">
        <f t="shared" ref="IS341:IS348" si="3328">IFERROR(+IR341*(IQ341-IP341),"")</f>
        <v>1365.723702</v>
      </c>
      <c r="IT341" s="458">
        <f t="shared" ref="IT341:IT348" si="3329">IFERROR(+(IF(IQ341="","0",IQ341))-(IF(IS341="","0",IS341)),"")</f>
        <v>4344.918919</v>
      </c>
      <c r="IU341" s="459"/>
      <c r="IV341" s="452">
        <v>1.0</v>
      </c>
      <c r="IW341" s="453" t="s">
        <v>59</v>
      </c>
      <c r="IX341" s="454" t="s">
        <v>136</v>
      </c>
      <c r="IY341" s="454" t="s">
        <v>134</v>
      </c>
      <c r="IZ341" s="455">
        <f>ADHK!IZ341</f>
        <v>5360.7</v>
      </c>
      <c r="JA341" s="455">
        <f>'Produksi dan Harga'!CC116</f>
        <v>1221805.912</v>
      </c>
      <c r="JB341" s="455">
        <f t="shared" ref="JB341:JB348" si="3330">IFERROR(IZ341*JA341/1000000,0)</f>
        <v>6549.734954</v>
      </c>
      <c r="JC341" s="456"/>
      <c r="JD341" s="455">
        <f t="shared" ref="JD341:JD348" si="3331">IFERROR(+JB341*JC341,"")</f>
        <v>0</v>
      </c>
      <c r="JE341" s="456"/>
      <c r="JF341" s="455"/>
      <c r="JG341" s="455">
        <f t="shared" ref="JG341:JG348" si="3332">JE341-JF341</f>
        <v>0</v>
      </c>
      <c r="JH341" s="455">
        <f t="shared" ref="JH341:JH348" si="3333">IFERROR(+(IF(JB341="","0",JB341))+(IF(JD341="","0",JD341))+(IF(JG341="","0",JG341)),"")</f>
        <v>6549.734954</v>
      </c>
      <c r="JI341" s="456">
        <v>0.23915411846270695</v>
      </c>
      <c r="JJ341" s="457">
        <f t="shared" ref="JJ341:JJ348" si="3334">IFERROR(+JI341*(JH341-JG341),"")</f>
        <v>1566.396089</v>
      </c>
      <c r="JK341" s="458">
        <f t="shared" ref="JK341:JK348" si="3335">IFERROR(+(IF(JH341="","0",JH341))-(IF(JJ341="","0",JJ341)),"")</f>
        <v>4983.338865</v>
      </c>
      <c r="JL341" s="459"/>
      <c r="JM341" s="452">
        <v>1.0</v>
      </c>
      <c r="JN341" s="453" t="s">
        <v>59</v>
      </c>
      <c r="JO341" s="454" t="s">
        <v>136</v>
      </c>
      <c r="JP341" s="454" t="s">
        <v>134</v>
      </c>
      <c r="JQ341" s="455" t="str">
        <f>ADHK!JQ341</f>
        <v/>
      </c>
      <c r="JR341" s="455"/>
      <c r="JS341" s="455">
        <f t="shared" ref="JS341:JS348" si="3336">IFERROR(JQ341*JR341/1000000,0)</f>
        <v>0</v>
      </c>
      <c r="JT341" s="456"/>
      <c r="JU341" s="455">
        <f t="shared" ref="JU341:JU348" si="3337">IFERROR(+JS341*JT341,"")</f>
        <v>0</v>
      </c>
      <c r="JV341" s="456"/>
      <c r="JW341" s="455"/>
      <c r="JX341" s="455">
        <f t="shared" ref="JX341:JX348" si="3338">JV341-JW341</f>
        <v>0</v>
      </c>
      <c r="JY341" s="455">
        <f t="shared" ref="JY341:JY348" si="3339">IFERROR(+(IF(JS341="","0",JS341))+(IF(JU341="","0",JU341))+(IF(JX341="","0",JX341)),"")</f>
        <v>0</v>
      </c>
      <c r="JZ341" s="456">
        <v>0.23915411846270695</v>
      </c>
      <c r="KA341" s="457">
        <f t="shared" ref="KA341:KA348" si="3340">IFERROR(+JZ341*(JY341-JX341),"")</f>
        <v>0</v>
      </c>
      <c r="KB341" s="458">
        <f t="shared" ref="KB341:KB348" si="3341">IFERROR(+(IF(JY341="","0",JY341))-(IF(KA341="","0",KA341)),"")</f>
        <v>0</v>
      </c>
      <c r="KC341" s="459"/>
      <c r="KD341" s="452">
        <v>1.0</v>
      </c>
      <c r="KE341" s="453" t="s">
        <v>59</v>
      </c>
      <c r="KF341" s="454" t="s">
        <v>136</v>
      </c>
      <c r="KG341" s="454" t="s">
        <v>134</v>
      </c>
      <c r="KH341" s="455" t="str">
        <f>ADHK!KH341</f>
        <v/>
      </c>
      <c r="KI341" s="455"/>
      <c r="KJ341" s="455">
        <f t="shared" ref="KJ341:KJ348" si="3342">IFERROR(KH341*KI341/1000000,0)</f>
        <v>0</v>
      </c>
      <c r="KK341" s="456"/>
      <c r="KL341" s="455">
        <f t="shared" ref="KL341:KL348" si="3343">IFERROR(+KJ341*KK341,"")</f>
        <v>0</v>
      </c>
      <c r="KM341" s="456"/>
      <c r="KN341" s="455"/>
      <c r="KO341" s="455">
        <f t="shared" ref="KO341:KO348" si="3344">KM341-KN341</f>
        <v>0</v>
      </c>
      <c r="KP341" s="455">
        <f t="shared" ref="KP341:KP348" si="3345">IFERROR(+(IF(KJ341="","0",KJ341))+(IF(KL341="","0",KL341))+(IF(KO341="","0",KO341)),"")</f>
        <v>0</v>
      </c>
      <c r="KQ341" s="456">
        <v>0.23915411846270695</v>
      </c>
      <c r="KR341" s="457">
        <f t="shared" ref="KR341:KR348" si="3346">IFERROR(+KQ341*(KP341-KO341),"")</f>
        <v>0</v>
      </c>
      <c r="KS341" s="458">
        <f t="shared" ref="KS341:KS348" si="3347">IFERROR(+(IF(KP341="","0",KP341))-(IF(KR341="","0",KR341)),"")</f>
        <v>0</v>
      </c>
      <c r="KT341" s="459"/>
      <c r="KU341" s="460"/>
    </row>
    <row r="342" ht="15.75" customHeight="1">
      <c r="A342" s="452">
        <v>2.0</v>
      </c>
      <c r="B342" s="453" t="s">
        <v>60</v>
      </c>
      <c r="C342" s="454" t="s">
        <v>136</v>
      </c>
      <c r="D342" s="454" t="s">
        <v>134</v>
      </c>
      <c r="E342" s="455">
        <f>ADHK!E342</f>
        <v>2</v>
      </c>
      <c r="F342" s="455">
        <f>ADHK!F342</f>
        <v>863959.2014</v>
      </c>
      <c r="G342" s="455">
        <f t="shared" si="3240"/>
        <v>1.727918403</v>
      </c>
      <c r="H342" s="456"/>
      <c r="I342" s="455">
        <f t="shared" si="3241"/>
        <v>0</v>
      </c>
      <c r="J342" s="456"/>
      <c r="K342" s="455"/>
      <c r="L342" s="455">
        <f t="shared" si="3242"/>
        <v>0</v>
      </c>
      <c r="M342" s="455">
        <f t="shared" si="3243"/>
        <v>1.727918403</v>
      </c>
      <c r="N342" s="456">
        <v>0.23915411846270695</v>
      </c>
      <c r="O342" s="457">
        <f t="shared" si="3244"/>
        <v>0.4132388024</v>
      </c>
      <c r="P342" s="458">
        <f t="shared" si="3245"/>
        <v>1.3146796</v>
      </c>
      <c r="Q342" s="459"/>
      <c r="R342" s="452">
        <v>2.0</v>
      </c>
      <c r="S342" s="453" t="s">
        <v>60</v>
      </c>
      <c r="T342" s="454" t="s">
        <v>136</v>
      </c>
      <c r="U342" s="454" t="s">
        <v>134</v>
      </c>
      <c r="V342" s="455">
        <f>ADHK!V342</f>
        <v>30</v>
      </c>
      <c r="W342" s="455">
        <f>'Produksi dan Harga'!K117</f>
        <v>918020.4063</v>
      </c>
      <c r="X342" s="455">
        <f t="shared" si="3246"/>
        <v>27.54061219</v>
      </c>
      <c r="Y342" s="456"/>
      <c r="Z342" s="455">
        <f t="shared" si="3247"/>
        <v>0</v>
      </c>
      <c r="AA342" s="456"/>
      <c r="AB342" s="455"/>
      <c r="AC342" s="455">
        <f t="shared" si="3248"/>
        <v>0</v>
      </c>
      <c r="AD342" s="455">
        <f t="shared" si="3249"/>
        <v>27.54061219</v>
      </c>
      <c r="AE342" s="456">
        <v>0.23915411846270695</v>
      </c>
      <c r="AF342" s="457">
        <f t="shared" si="3250"/>
        <v>6.58645083</v>
      </c>
      <c r="AG342" s="458">
        <f t="shared" si="3251"/>
        <v>20.95416136</v>
      </c>
      <c r="AH342" s="459"/>
      <c r="AI342" s="452">
        <v>2.0</v>
      </c>
      <c r="AJ342" s="453" t="s">
        <v>60</v>
      </c>
      <c r="AK342" s="454" t="s">
        <v>136</v>
      </c>
      <c r="AL342" s="454" t="s">
        <v>134</v>
      </c>
      <c r="AM342" s="455">
        <f>ADHK!AM342</f>
        <v>25</v>
      </c>
      <c r="AN342" s="455">
        <f>'Produksi dan Harga'!P117</f>
        <v>957215.1431</v>
      </c>
      <c r="AO342" s="455">
        <f t="shared" si="3252"/>
        <v>23.93037858</v>
      </c>
      <c r="AP342" s="456"/>
      <c r="AQ342" s="455">
        <f t="shared" si="3253"/>
        <v>0</v>
      </c>
      <c r="AR342" s="456"/>
      <c r="AS342" s="455"/>
      <c r="AT342" s="455">
        <f t="shared" si="3254"/>
        <v>0</v>
      </c>
      <c r="AU342" s="455">
        <f t="shared" si="3255"/>
        <v>23.93037858</v>
      </c>
      <c r="AV342" s="456">
        <v>0.23915411846270695</v>
      </c>
      <c r="AW342" s="457">
        <f t="shared" si="3256"/>
        <v>5.723048593</v>
      </c>
      <c r="AX342" s="458">
        <f t="shared" si="3257"/>
        <v>18.20732998</v>
      </c>
      <c r="AY342" s="459"/>
      <c r="AZ342" s="452">
        <v>2.0</v>
      </c>
      <c r="BA342" s="453" t="s">
        <v>60</v>
      </c>
      <c r="BB342" s="454" t="s">
        <v>136</v>
      </c>
      <c r="BC342" s="454" t="s">
        <v>134</v>
      </c>
      <c r="BD342" s="455">
        <f>ADHK!BD342</f>
        <v>7</v>
      </c>
      <c r="BE342" s="455">
        <f>'Produksi dan Harga'!U117</f>
        <v>1000596.897</v>
      </c>
      <c r="BF342" s="455">
        <f t="shared" si="3258"/>
        <v>7.00417828</v>
      </c>
      <c r="BG342" s="456"/>
      <c r="BH342" s="455">
        <f t="shared" si="3259"/>
        <v>0</v>
      </c>
      <c r="BI342" s="456"/>
      <c r="BJ342" s="455"/>
      <c r="BK342" s="455">
        <f t="shared" si="3260"/>
        <v>0</v>
      </c>
      <c r="BL342" s="455">
        <f t="shared" si="3261"/>
        <v>7.00417828</v>
      </c>
      <c r="BM342" s="456">
        <v>0.23915411846270695</v>
      </c>
      <c r="BN342" s="457">
        <f t="shared" si="3262"/>
        <v>1.675078082</v>
      </c>
      <c r="BO342" s="458">
        <f t="shared" si="3263"/>
        <v>5.329100198</v>
      </c>
      <c r="BP342" s="459"/>
      <c r="BQ342" s="452">
        <v>2.0</v>
      </c>
      <c r="BR342" s="453" t="s">
        <v>60</v>
      </c>
      <c r="BS342" s="454" t="s">
        <v>136</v>
      </c>
      <c r="BT342" s="454" t="s">
        <v>134</v>
      </c>
      <c r="BU342" s="455">
        <f>ADHK!BU342</f>
        <v>75</v>
      </c>
      <c r="BV342" s="455">
        <f>'Produksi dan Harga'!Z117</f>
        <v>1059308.878</v>
      </c>
      <c r="BW342" s="455">
        <f t="shared" si="3264"/>
        <v>79.44816583</v>
      </c>
      <c r="BX342" s="456"/>
      <c r="BY342" s="455">
        <f t="shared" si="3265"/>
        <v>0</v>
      </c>
      <c r="BZ342" s="456"/>
      <c r="CA342" s="455"/>
      <c r="CB342" s="455">
        <f t="shared" si="3266"/>
        <v>0</v>
      </c>
      <c r="CC342" s="455">
        <f t="shared" si="3267"/>
        <v>79.44816583</v>
      </c>
      <c r="CD342" s="456">
        <v>0.23915411846270695</v>
      </c>
      <c r="CE342" s="457">
        <f t="shared" si="3268"/>
        <v>19.00035606</v>
      </c>
      <c r="CF342" s="458">
        <f t="shared" si="3269"/>
        <v>60.44780976</v>
      </c>
      <c r="CG342" s="459"/>
      <c r="CH342" s="452">
        <v>2.0</v>
      </c>
      <c r="CI342" s="453" t="s">
        <v>60</v>
      </c>
      <c r="CJ342" s="454" t="s">
        <v>136</v>
      </c>
      <c r="CK342" s="454" t="s">
        <v>134</v>
      </c>
      <c r="CL342" s="455">
        <f>ADHK!CL342</f>
        <v>64</v>
      </c>
      <c r="CM342" s="455">
        <f>'Produksi dan Harga'!AE117</f>
        <v>1124586.604</v>
      </c>
      <c r="CN342" s="455">
        <f t="shared" si="3270"/>
        <v>71.97354264</v>
      </c>
      <c r="CO342" s="456"/>
      <c r="CP342" s="455">
        <f t="shared" si="3271"/>
        <v>0</v>
      </c>
      <c r="CQ342" s="456"/>
      <c r="CR342" s="455"/>
      <c r="CS342" s="455">
        <f t="shared" si="3272"/>
        <v>0</v>
      </c>
      <c r="CT342" s="455">
        <f t="shared" si="3273"/>
        <v>71.97354264</v>
      </c>
      <c r="CU342" s="456">
        <v>0.23915411846270695</v>
      </c>
      <c r="CV342" s="457">
        <f t="shared" si="3274"/>
        <v>17.21276914</v>
      </c>
      <c r="CW342" s="458">
        <f t="shared" si="3275"/>
        <v>54.7607735</v>
      </c>
      <c r="CX342" s="459"/>
      <c r="CY342" s="452">
        <v>2.0</v>
      </c>
      <c r="CZ342" s="453" t="s">
        <v>60</v>
      </c>
      <c r="DA342" s="454" t="s">
        <v>136</v>
      </c>
      <c r="DB342" s="454" t="s">
        <v>134</v>
      </c>
      <c r="DC342" s="455">
        <f>ADHK!DC342</f>
        <v>591</v>
      </c>
      <c r="DD342" s="455">
        <f>'Produksi dan Harga'!AJ117</f>
        <v>1159241.946</v>
      </c>
      <c r="DE342" s="455">
        <f t="shared" si="3276"/>
        <v>685.11199</v>
      </c>
      <c r="DF342" s="456"/>
      <c r="DG342" s="455">
        <f t="shared" si="3277"/>
        <v>0</v>
      </c>
      <c r="DH342" s="456"/>
      <c r="DI342" s="455"/>
      <c r="DJ342" s="455">
        <f t="shared" si="3278"/>
        <v>0</v>
      </c>
      <c r="DK342" s="455">
        <f t="shared" si="3279"/>
        <v>685.11199</v>
      </c>
      <c r="DL342" s="456">
        <v>0.23915411846270695</v>
      </c>
      <c r="DM342" s="457">
        <f t="shared" si="3280"/>
        <v>163.847354</v>
      </c>
      <c r="DN342" s="458">
        <f t="shared" si="3281"/>
        <v>521.264636</v>
      </c>
      <c r="DO342" s="459"/>
      <c r="DP342" s="452">
        <v>2.0</v>
      </c>
      <c r="DQ342" s="453" t="s">
        <v>60</v>
      </c>
      <c r="DR342" s="454" t="s">
        <v>136</v>
      </c>
      <c r="DS342" s="454" t="s">
        <v>134</v>
      </c>
      <c r="DT342" s="455">
        <f>ADHK!DT342</f>
        <v>93</v>
      </c>
      <c r="DU342" s="455">
        <f>'Produksi dan Harga'!AO117</f>
        <v>1170557.258</v>
      </c>
      <c r="DV342" s="455">
        <f t="shared" si="3282"/>
        <v>108.861825</v>
      </c>
      <c r="DW342" s="456"/>
      <c r="DX342" s="455">
        <f t="shared" si="3283"/>
        <v>0</v>
      </c>
      <c r="DY342" s="456"/>
      <c r="DZ342" s="455"/>
      <c r="EA342" s="455">
        <f t="shared" si="3284"/>
        <v>0</v>
      </c>
      <c r="EB342" s="455">
        <f t="shared" si="3285"/>
        <v>108.861825</v>
      </c>
      <c r="EC342" s="456">
        <v>0.23915411846270695</v>
      </c>
      <c r="ED342" s="457">
        <f t="shared" si="3286"/>
        <v>26.03475378</v>
      </c>
      <c r="EE342" s="458">
        <f t="shared" si="3287"/>
        <v>82.82707118</v>
      </c>
      <c r="EF342" s="459"/>
      <c r="EG342" s="452">
        <v>2.0</v>
      </c>
      <c r="EH342" s="453" t="s">
        <v>60</v>
      </c>
      <c r="EI342" s="454" t="s">
        <v>136</v>
      </c>
      <c r="EJ342" s="454" t="s">
        <v>134</v>
      </c>
      <c r="EK342" s="455">
        <f>ADHK!EK342</f>
        <v>163</v>
      </c>
      <c r="EL342" s="455">
        <f>'Produksi dan Harga'!AT117</f>
        <v>1208670.985</v>
      </c>
      <c r="EM342" s="455">
        <f t="shared" si="3288"/>
        <v>197.0133705</v>
      </c>
      <c r="EN342" s="456"/>
      <c r="EO342" s="455">
        <f t="shared" si="3289"/>
        <v>0</v>
      </c>
      <c r="EP342" s="456"/>
      <c r="EQ342" s="455"/>
      <c r="ER342" s="455">
        <f t="shared" si="3290"/>
        <v>0</v>
      </c>
      <c r="ES342" s="455">
        <f t="shared" si="3291"/>
        <v>197.0133705</v>
      </c>
      <c r="ET342" s="456">
        <v>0.23915411846270695</v>
      </c>
      <c r="EU342" s="457">
        <f t="shared" si="3292"/>
        <v>47.11655895</v>
      </c>
      <c r="EV342" s="458">
        <f t="shared" si="3293"/>
        <v>149.8968116</v>
      </c>
      <c r="EW342" s="459"/>
      <c r="EX342" s="452">
        <v>2.0</v>
      </c>
      <c r="EY342" s="453" t="s">
        <v>60</v>
      </c>
      <c r="EZ342" s="454" t="s">
        <v>136</v>
      </c>
      <c r="FA342" s="454" t="s">
        <v>134</v>
      </c>
      <c r="FB342" s="455">
        <f>ADHK!FB342</f>
        <v>732</v>
      </c>
      <c r="FC342" s="455">
        <f>'Produksi dan Harga'!AY117</f>
        <v>1246301.847</v>
      </c>
      <c r="FD342" s="455">
        <f t="shared" si="3294"/>
        <v>912.2929518</v>
      </c>
      <c r="FE342" s="456"/>
      <c r="FF342" s="455">
        <f t="shared" si="3295"/>
        <v>0</v>
      </c>
      <c r="FG342" s="456"/>
      <c r="FH342" s="455"/>
      <c r="FI342" s="455">
        <f t="shared" si="3296"/>
        <v>0</v>
      </c>
      <c r="FJ342" s="455">
        <f t="shared" si="3297"/>
        <v>912.2929518</v>
      </c>
      <c r="FK342" s="456">
        <v>0.23915411846270695</v>
      </c>
      <c r="FL342" s="457">
        <f t="shared" si="3298"/>
        <v>218.1786167</v>
      </c>
      <c r="FM342" s="458">
        <f t="shared" si="3299"/>
        <v>694.1143351</v>
      </c>
      <c r="FN342" s="459"/>
      <c r="FO342" s="452">
        <v>2.0</v>
      </c>
      <c r="FP342" s="453" t="s">
        <v>60</v>
      </c>
      <c r="FQ342" s="454" t="s">
        <v>136</v>
      </c>
      <c r="FR342" s="454" t="s">
        <v>134</v>
      </c>
      <c r="FS342" s="455">
        <f>ADHK!FS342</f>
        <v>154</v>
      </c>
      <c r="FT342" s="455">
        <f>'Produksi dan Harga'!BD117</f>
        <v>1259014.111</v>
      </c>
      <c r="FU342" s="455">
        <f t="shared" si="3300"/>
        <v>193.888173</v>
      </c>
      <c r="FV342" s="456"/>
      <c r="FW342" s="455">
        <f t="shared" si="3301"/>
        <v>0</v>
      </c>
      <c r="FX342" s="456"/>
      <c r="FY342" s="455"/>
      <c r="FZ342" s="455">
        <f t="shared" si="3302"/>
        <v>0</v>
      </c>
      <c r="GA342" s="455">
        <f t="shared" si="3303"/>
        <v>193.888173</v>
      </c>
      <c r="GB342" s="456">
        <v>0.23915411846270695</v>
      </c>
      <c r="GC342" s="457">
        <f t="shared" si="3304"/>
        <v>46.3691551</v>
      </c>
      <c r="GD342" s="458">
        <f t="shared" si="3305"/>
        <v>147.5190179</v>
      </c>
      <c r="GE342" s="459"/>
      <c r="GF342" s="452">
        <v>2.0</v>
      </c>
      <c r="GG342" s="453" t="s">
        <v>60</v>
      </c>
      <c r="GH342" s="454" t="s">
        <v>136</v>
      </c>
      <c r="GI342" s="454" t="s">
        <v>134</v>
      </c>
      <c r="GJ342" s="455">
        <f>ADHK!GJ342</f>
        <v>1235</v>
      </c>
      <c r="GK342" s="455">
        <f>'Produksi dan Harga'!BI117</f>
        <v>1271692.453</v>
      </c>
      <c r="GL342" s="455">
        <f t="shared" si="3306"/>
        <v>1570.54018</v>
      </c>
      <c r="GM342" s="456"/>
      <c r="GN342" s="455">
        <f t="shared" si="3307"/>
        <v>0</v>
      </c>
      <c r="GO342" s="456"/>
      <c r="GP342" s="455"/>
      <c r="GQ342" s="455">
        <f t="shared" si="3308"/>
        <v>0</v>
      </c>
      <c r="GR342" s="455">
        <f t="shared" si="3309"/>
        <v>1570.54018</v>
      </c>
      <c r="GS342" s="456">
        <v>0.23915411846270695</v>
      </c>
      <c r="GT342" s="457">
        <f t="shared" si="3310"/>
        <v>375.6011522</v>
      </c>
      <c r="GU342" s="458">
        <f t="shared" si="3311"/>
        <v>1194.939028</v>
      </c>
      <c r="GV342" s="459"/>
      <c r="GW342" s="452">
        <v>2.0</v>
      </c>
      <c r="GX342" s="453" t="s">
        <v>60</v>
      </c>
      <c r="GY342" s="454" t="s">
        <v>136</v>
      </c>
      <c r="GZ342" s="454" t="s">
        <v>134</v>
      </c>
      <c r="HA342" s="455">
        <f>ADHK!HA342</f>
        <v>479</v>
      </c>
      <c r="HB342" s="455">
        <f>'Produksi dan Harga'!BN117</f>
        <v>1302413.693</v>
      </c>
      <c r="HC342" s="455">
        <f t="shared" si="3312"/>
        <v>623.8561589</v>
      </c>
      <c r="HD342" s="456"/>
      <c r="HE342" s="455">
        <f t="shared" si="3313"/>
        <v>0</v>
      </c>
      <c r="HF342" s="456"/>
      <c r="HG342" s="455"/>
      <c r="HH342" s="455">
        <f t="shared" si="3314"/>
        <v>0</v>
      </c>
      <c r="HI342" s="455">
        <f t="shared" si="3315"/>
        <v>623.8561589</v>
      </c>
      <c r="HJ342" s="456">
        <v>0.23915411846270695</v>
      </c>
      <c r="HK342" s="457">
        <f t="shared" si="3316"/>
        <v>149.1977697</v>
      </c>
      <c r="HL342" s="458">
        <f t="shared" si="3317"/>
        <v>474.6583892</v>
      </c>
      <c r="HM342" s="459"/>
      <c r="HN342" s="452">
        <v>2.0</v>
      </c>
      <c r="HO342" s="453" t="s">
        <v>60</v>
      </c>
      <c r="HP342" s="454" t="s">
        <v>136</v>
      </c>
      <c r="HQ342" s="454" t="s">
        <v>134</v>
      </c>
      <c r="HR342" s="455">
        <f>ADHK!HR342</f>
        <v>439</v>
      </c>
      <c r="HS342" s="455">
        <f>'Produksi dan Harga'!BS117</f>
        <v>1340951.077</v>
      </c>
      <c r="HT342" s="455">
        <f t="shared" si="3318"/>
        <v>588.6775226</v>
      </c>
      <c r="HU342" s="456"/>
      <c r="HV342" s="455">
        <f t="shared" si="3319"/>
        <v>0</v>
      </c>
      <c r="HW342" s="456"/>
      <c r="HX342" s="455"/>
      <c r="HY342" s="455">
        <f t="shared" si="3320"/>
        <v>0</v>
      </c>
      <c r="HZ342" s="455">
        <f t="shared" si="3321"/>
        <v>588.6775226</v>
      </c>
      <c r="IA342" s="456">
        <v>0.23915411846270695</v>
      </c>
      <c r="IB342" s="457">
        <f t="shared" si="3322"/>
        <v>140.784654</v>
      </c>
      <c r="IC342" s="458">
        <f t="shared" si="3323"/>
        <v>447.8928686</v>
      </c>
      <c r="ID342" s="459"/>
      <c r="IE342" s="452">
        <v>2.0</v>
      </c>
      <c r="IF342" s="453" t="s">
        <v>60</v>
      </c>
      <c r="IG342" s="454" t="s">
        <v>136</v>
      </c>
      <c r="IH342" s="454" t="s">
        <v>134</v>
      </c>
      <c r="II342" s="455">
        <f>ADHK!II342</f>
        <v>166.6</v>
      </c>
      <c r="IJ342" s="455">
        <f>'Produksi dan Harga'!BX117</f>
        <v>1400506.724</v>
      </c>
      <c r="IK342" s="455">
        <f t="shared" si="3324"/>
        <v>233.3244203</v>
      </c>
      <c r="IL342" s="456"/>
      <c r="IM342" s="455">
        <f t="shared" si="3325"/>
        <v>0</v>
      </c>
      <c r="IN342" s="456"/>
      <c r="IO342" s="455"/>
      <c r="IP342" s="455">
        <f t="shared" si="3326"/>
        <v>0</v>
      </c>
      <c r="IQ342" s="455">
        <f t="shared" si="3327"/>
        <v>233.3244203</v>
      </c>
      <c r="IR342" s="456">
        <v>0.23915411846270695</v>
      </c>
      <c r="IS342" s="457">
        <f t="shared" si="3328"/>
        <v>55.80049604</v>
      </c>
      <c r="IT342" s="458">
        <f t="shared" si="3329"/>
        <v>177.5239242</v>
      </c>
      <c r="IU342" s="459"/>
      <c r="IV342" s="452">
        <v>2.0</v>
      </c>
      <c r="IW342" s="453" t="s">
        <v>60</v>
      </c>
      <c r="IX342" s="454" t="s">
        <v>136</v>
      </c>
      <c r="IY342" s="454" t="s">
        <v>134</v>
      </c>
      <c r="IZ342" s="455">
        <f>ADHK!IZ342</f>
        <v>2049.7</v>
      </c>
      <c r="JA342" s="455">
        <f>'Produksi dan Harga'!CC117</f>
        <v>1507838.518</v>
      </c>
      <c r="JB342" s="455">
        <f t="shared" si="3330"/>
        <v>3090.61661</v>
      </c>
      <c r="JC342" s="456"/>
      <c r="JD342" s="455">
        <f t="shared" si="3331"/>
        <v>0</v>
      </c>
      <c r="JE342" s="456"/>
      <c r="JF342" s="455"/>
      <c r="JG342" s="455">
        <f t="shared" si="3332"/>
        <v>0</v>
      </c>
      <c r="JH342" s="455">
        <f t="shared" si="3333"/>
        <v>3090.61661</v>
      </c>
      <c r="JI342" s="456">
        <v>0.23915411846270695</v>
      </c>
      <c r="JJ342" s="457">
        <f t="shared" si="3334"/>
        <v>739.1336909</v>
      </c>
      <c r="JK342" s="458">
        <f t="shared" si="3335"/>
        <v>2351.482919</v>
      </c>
      <c r="JL342" s="459"/>
      <c r="JM342" s="452">
        <v>2.0</v>
      </c>
      <c r="JN342" s="453" t="s">
        <v>60</v>
      </c>
      <c r="JO342" s="454" t="s">
        <v>136</v>
      </c>
      <c r="JP342" s="454" t="s">
        <v>134</v>
      </c>
      <c r="JQ342" s="455" t="str">
        <f>ADHK!JQ342</f>
        <v/>
      </c>
      <c r="JR342" s="455"/>
      <c r="JS342" s="455">
        <f t="shared" si="3336"/>
        <v>0</v>
      </c>
      <c r="JT342" s="456"/>
      <c r="JU342" s="455">
        <f t="shared" si="3337"/>
        <v>0</v>
      </c>
      <c r="JV342" s="456"/>
      <c r="JW342" s="455"/>
      <c r="JX342" s="455">
        <f t="shared" si="3338"/>
        <v>0</v>
      </c>
      <c r="JY342" s="455">
        <f t="shared" si="3339"/>
        <v>0</v>
      </c>
      <c r="JZ342" s="456">
        <v>0.23915411846270695</v>
      </c>
      <c r="KA342" s="457">
        <f t="shared" si="3340"/>
        <v>0</v>
      </c>
      <c r="KB342" s="458">
        <f t="shared" si="3341"/>
        <v>0</v>
      </c>
      <c r="KC342" s="459"/>
      <c r="KD342" s="452">
        <v>2.0</v>
      </c>
      <c r="KE342" s="453" t="s">
        <v>60</v>
      </c>
      <c r="KF342" s="454" t="s">
        <v>136</v>
      </c>
      <c r="KG342" s="454" t="s">
        <v>134</v>
      </c>
      <c r="KH342" s="455" t="str">
        <f>ADHK!KH342</f>
        <v/>
      </c>
      <c r="KI342" s="455"/>
      <c r="KJ342" s="455">
        <f t="shared" si="3342"/>
        <v>0</v>
      </c>
      <c r="KK342" s="456"/>
      <c r="KL342" s="455">
        <f t="shared" si="3343"/>
        <v>0</v>
      </c>
      <c r="KM342" s="456"/>
      <c r="KN342" s="455"/>
      <c r="KO342" s="455">
        <f t="shared" si="3344"/>
        <v>0</v>
      </c>
      <c r="KP342" s="455">
        <f t="shared" si="3345"/>
        <v>0</v>
      </c>
      <c r="KQ342" s="456">
        <v>0.23915411846270695</v>
      </c>
      <c r="KR342" s="457">
        <f t="shared" si="3346"/>
        <v>0</v>
      </c>
      <c r="KS342" s="458">
        <f t="shared" si="3347"/>
        <v>0</v>
      </c>
      <c r="KT342" s="459"/>
      <c r="KU342" s="460"/>
    </row>
    <row r="343" ht="15.75" customHeight="1">
      <c r="A343" s="452">
        <v>3.0</v>
      </c>
      <c r="B343" s="453" t="s">
        <v>61</v>
      </c>
      <c r="C343" s="454" t="s">
        <v>136</v>
      </c>
      <c r="D343" s="454" t="s">
        <v>134</v>
      </c>
      <c r="E343" s="455">
        <f>ADHK!E343</f>
        <v>0</v>
      </c>
      <c r="F343" s="455">
        <f>ADHK!F343</f>
        <v>0</v>
      </c>
      <c r="G343" s="455">
        <f t="shared" si="3240"/>
        <v>0</v>
      </c>
      <c r="H343" s="456"/>
      <c r="I343" s="455">
        <f t="shared" si="3241"/>
        <v>0</v>
      </c>
      <c r="J343" s="456"/>
      <c r="K343" s="455"/>
      <c r="L343" s="455">
        <f t="shared" si="3242"/>
        <v>0</v>
      </c>
      <c r="M343" s="455">
        <f t="shared" si="3243"/>
        <v>0</v>
      </c>
      <c r="N343" s="456">
        <v>0.23915411846270695</v>
      </c>
      <c r="O343" s="457">
        <f t="shared" si="3244"/>
        <v>0</v>
      </c>
      <c r="P343" s="458">
        <f t="shared" si="3245"/>
        <v>0</v>
      </c>
      <c r="Q343" s="459"/>
      <c r="R343" s="452">
        <v>3.0</v>
      </c>
      <c r="S343" s="453" t="s">
        <v>61</v>
      </c>
      <c r="T343" s="454" t="s">
        <v>136</v>
      </c>
      <c r="U343" s="454" t="s">
        <v>134</v>
      </c>
      <c r="V343" s="455">
        <f>ADHK!V343</f>
        <v>0</v>
      </c>
      <c r="W343" s="455">
        <f>'Produksi dan Harga'!K118</f>
        <v>0</v>
      </c>
      <c r="X343" s="455">
        <f t="shared" si="3246"/>
        <v>0</v>
      </c>
      <c r="Y343" s="456"/>
      <c r="Z343" s="455">
        <f t="shared" si="3247"/>
        <v>0</v>
      </c>
      <c r="AA343" s="456"/>
      <c r="AB343" s="455"/>
      <c r="AC343" s="455">
        <f t="shared" si="3248"/>
        <v>0</v>
      </c>
      <c r="AD343" s="455">
        <f t="shared" si="3249"/>
        <v>0</v>
      </c>
      <c r="AE343" s="456">
        <v>0.23915411846270695</v>
      </c>
      <c r="AF343" s="457">
        <f t="shared" si="3250"/>
        <v>0</v>
      </c>
      <c r="AG343" s="458">
        <f t="shared" si="3251"/>
        <v>0</v>
      </c>
      <c r="AH343" s="459"/>
      <c r="AI343" s="452">
        <v>3.0</v>
      </c>
      <c r="AJ343" s="453" t="s">
        <v>61</v>
      </c>
      <c r="AK343" s="454" t="s">
        <v>136</v>
      </c>
      <c r="AL343" s="454" t="s">
        <v>134</v>
      </c>
      <c r="AM343" s="455">
        <f>ADHK!AM343</f>
        <v>0</v>
      </c>
      <c r="AN343" s="455">
        <f>'Produksi dan Harga'!P118</f>
        <v>0</v>
      </c>
      <c r="AO343" s="455">
        <f t="shared" si="3252"/>
        <v>0</v>
      </c>
      <c r="AP343" s="456"/>
      <c r="AQ343" s="455">
        <f t="shared" si="3253"/>
        <v>0</v>
      </c>
      <c r="AR343" s="456"/>
      <c r="AS343" s="455"/>
      <c r="AT343" s="455">
        <f t="shared" si="3254"/>
        <v>0</v>
      </c>
      <c r="AU343" s="455">
        <f t="shared" si="3255"/>
        <v>0</v>
      </c>
      <c r="AV343" s="456">
        <v>0.23915411846270695</v>
      </c>
      <c r="AW343" s="457">
        <f t="shared" si="3256"/>
        <v>0</v>
      </c>
      <c r="AX343" s="458">
        <f t="shared" si="3257"/>
        <v>0</v>
      </c>
      <c r="AY343" s="459"/>
      <c r="AZ343" s="452">
        <v>3.0</v>
      </c>
      <c r="BA343" s="453" t="s">
        <v>61</v>
      </c>
      <c r="BB343" s="454" t="s">
        <v>136</v>
      </c>
      <c r="BC343" s="454" t="s">
        <v>134</v>
      </c>
      <c r="BD343" s="455">
        <f>ADHK!BD343</f>
        <v>100</v>
      </c>
      <c r="BE343" s="455">
        <f>'Produksi dan Harga'!U118</f>
        <v>0</v>
      </c>
      <c r="BF343" s="455">
        <f t="shared" si="3258"/>
        <v>0</v>
      </c>
      <c r="BG343" s="456"/>
      <c r="BH343" s="455">
        <f t="shared" si="3259"/>
        <v>0</v>
      </c>
      <c r="BI343" s="456"/>
      <c r="BJ343" s="455"/>
      <c r="BK343" s="455">
        <f t="shared" si="3260"/>
        <v>0</v>
      </c>
      <c r="BL343" s="455">
        <f t="shared" si="3261"/>
        <v>0</v>
      </c>
      <c r="BM343" s="456">
        <v>0.23915411846270695</v>
      </c>
      <c r="BN343" s="457">
        <f t="shared" si="3262"/>
        <v>0</v>
      </c>
      <c r="BO343" s="458">
        <f t="shared" si="3263"/>
        <v>0</v>
      </c>
      <c r="BP343" s="459"/>
      <c r="BQ343" s="452">
        <v>3.0</v>
      </c>
      <c r="BR343" s="453" t="s">
        <v>61</v>
      </c>
      <c r="BS343" s="454" t="s">
        <v>136</v>
      </c>
      <c r="BT343" s="454" t="s">
        <v>134</v>
      </c>
      <c r="BU343" s="455">
        <f>ADHK!BU343</f>
        <v>0</v>
      </c>
      <c r="BV343" s="455">
        <f>'Produksi dan Harga'!Z118</f>
        <v>0</v>
      </c>
      <c r="BW343" s="455">
        <f t="shared" si="3264"/>
        <v>0</v>
      </c>
      <c r="BX343" s="456"/>
      <c r="BY343" s="455">
        <f t="shared" si="3265"/>
        <v>0</v>
      </c>
      <c r="BZ343" s="456"/>
      <c r="CA343" s="455"/>
      <c r="CB343" s="455">
        <f t="shared" si="3266"/>
        <v>0</v>
      </c>
      <c r="CC343" s="455">
        <f t="shared" si="3267"/>
        <v>0</v>
      </c>
      <c r="CD343" s="456">
        <v>0.23915411846270695</v>
      </c>
      <c r="CE343" s="457">
        <f t="shared" si="3268"/>
        <v>0</v>
      </c>
      <c r="CF343" s="458">
        <f t="shared" si="3269"/>
        <v>0</v>
      </c>
      <c r="CG343" s="459"/>
      <c r="CH343" s="452">
        <v>3.0</v>
      </c>
      <c r="CI343" s="453" t="s">
        <v>61</v>
      </c>
      <c r="CJ343" s="454" t="s">
        <v>136</v>
      </c>
      <c r="CK343" s="454" t="s">
        <v>134</v>
      </c>
      <c r="CL343" s="455">
        <f>ADHK!CL343</f>
        <v>3</v>
      </c>
      <c r="CM343" s="455">
        <f>'Produksi dan Harga'!AE118</f>
        <v>0</v>
      </c>
      <c r="CN343" s="455">
        <f t="shared" si="3270"/>
        <v>0</v>
      </c>
      <c r="CO343" s="456"/>
      <c r="CP343" s="455">
        <f t="shared" si="3271"/>
        <v>0</v>
      </c>
      <c r="CQ343" s="456"/>
      <c r="CR343" s="455"/>
      <c r="CS343" s="455">
        <f t="shared" si="3272"/>
        <v>0</v>
      </c>
      <c r="CT343" s="455">
        <f t="shared" si="3273"/>
        <v>0</v>
      </c>
      <c r="CU343" s="456">
        <v>0.23915411846270695</v>
      </c>
      <c r="CV343" s="457">
        <f t="shared" si="3274"/>
        <v>0</v>
      </c>
      <c r="CW343" s="458">
        <f t="shared" si="3275"/>
        <v>0</v>
      </c>
      <c r="CX343" s="459"/>
      <c r="CY343" s="452">
        <v>3.0</v>
      </c>
      <c r="CZ343" s="453" t="s">
        <v>61</v>
      </c>
      <c r="DA343" s="454" t="s">
        <v>136</v>
      </c>
      <c r="DB343" s="454" t="s">
        <v>134</v>
      </c>
      <c r="DC343" s="455">
        <f>ADHK!DC343</f>
        <v>7</v>
      </c>
      <c r="DD343" s="455">
        <f>'Produksi dan Harga'!AJ118</f>
        <v>0</v>
      </c>
      <c r="DE343" s="455">
        <f t="shared" si="3276"/>
        <v>0</v>
      </c>
      <c r="DF343" s="456"/>
      <c r="DG343" s="455">
        <f t="shared" si="3277"/>
        <v>0</v>
      </c>
      <c r="DH343" s="456"/>
      <c r="DI343" s="455"/>
      <c r="DJ343" s="455">
        <f t="shared" si="3278"/>
        <v>0</v>
      </c>
      <c r="DK343" s="455">
        <f t="shared" si="3279"/>
        <v>0</v>
      </c>
      <c r="DL343" s="456">
        <v>0.23915411846270695</v>
      </c>
      <c r="DM343" s="457">
        <f t="shared" si="3280"/>
        <v>0</v>
      </c>
      <c r="DN343" s="458">
        <f t="shared" si="3281"/>
        <v>0</v>
      </c>
      <c r="DO343" s="459"/>
      <c r="DP343" s="452">
        <v>3.0</v>
      </c>
      <c r="DQ343" s="453" t="s">
        <v>61</v>
      </c>
      <c r="DR343" s="454" t="s">
        <v>136</v>
      </c>
      <c r="DS343" s="454" t="s">
        <v>134</v>
      </c>
      <c r="DT343" s="455">
        <f>ADHK!DT343</f>
        <v>52</v>
      </c>
      <c r="DU343" s="455">
        <f>'Produksi dan Harga'!AO118</f>
        <v>0</v>
      </c>
      <c r="DV343" s="455">
        <f t="shared" si="3282"/>
        <v>0</v>
      </c>
      <c r="DW343" s="456"/>
      <c r="DX343" s="455">
        <f t="shared" si="3283"/>
        <v>0</v>
      </c>
      <c r="DY343" s="456"/>
      <c r="DZ343" s="455"/>
      <c r="EA343" s="455">
        <f t="shared" si="3284"/>
        <v>0</v>
      </c>
      <c r="EB343" s="455">
        <f t="shared" si="3285"/>
        <v>0</v>
      </c>
      <c r="EC343" s="456">
        <v>0.23915411846270695</v>
      </c>
      <c r="ED343" s="457">
        <f t="shared" si="3286"/>
        <v>0</v>
      </c>
      <c r="EE343" s="458">
        <f t="shared" si="3287"/>
        <v>0</v>
      </c>
      <c r="EF343" s="459"/>
      <c r="EG343" s="452">
        <v>3.0</v>
      </c>
      <c r="EH343" s="453" t="s">
        <v>61</v>
      </c>
      <c r="EI343" s="454" t="s">
        <v>136</v>
      </c>
      <c r="EJ343" s="454" t="s">
        <v>134</v>
      </c>
      <c r="EK343" s="455">
        <f>ADHK!EK343</f>
        <v>0</v>
      </c>
      <c r="EL343" s="455">
        <f>'Produksi dan Harga'!AT118</f>
        <v>0</v>
      </c>
      <c r="EM343" s="455">
        <f t="shared" si="3288"/>
        <v>0</v>
      </c>
      <c r="EN343" s="456"/>
      <c r="EO343" s="455">
        <f t="shared" si="3289"/>
        <v>0</v>
      </c>
      <c r="EP343" s="456"/>
      <c r="EQ343" s="455"/>
      <c r="ER343" s="455">
        <f t="shared" si="3290"/>
        <v>0</v>
      </c>
      <c r="ES343" s="455">
        <f t="shared" si="3291"/>
        <v>0</v>
      </c>
      <c r="ET343" s="456">
        <v>0.23915411846270695</v>
      </c>
      <c r="EU343" s="457">
        <f t="shared" si="3292"/>
        <v>0</v>
      </c>
      <c r="EV343" s="458">
        <f t="shared" si="3293"/>
        <v>0</v>
      </c>
      <c r="EW343" s="459"/>
      <c r="EX343" s="452">
        <v>3.0</v>
      </c>
      <c r="EY343" s="453" t="s">
        <v>61</v>
      </c>
      <c r="EZ343" s="454" t="s">
        <v>136</v>
      </c>
      <c r="FA343" s="454" t="s">
        <v>134</v>
      </c>
      <c r="FB343" s="455">
        <f>ADHK!FB343</f>
        <v>0</v>
      </c>
      <c r="FC343" s="455">
        <f>'Produksi dan Harga'!AY118</f>
        <v>0</v>
      </c>
      <c r="FD343" s="455">
        <f t="shared" si="3294"/>
        <v>0</v>
      </c>
      <c r="FE343" s="456"/>
      <c r="FF343" s="455">
        <f t="shared" si="3295"/>
        <v>0</v>
      </c>
      <c r="FG343" s="456"/>
      <c r="FH343" s="455"/>
      <c r="FI343" s="455">
        <f t="shared" si="3296"/>
        <v>0</v>
      </c>
      <c r="FJ343" s="455">
        <f t="shared" si="3297"/>
        <v>0</v>
      </c>
      <c r="FK343" s="456">
        <v>0.23915411846270695</v>
      </c>
      <c r="FL343" s="457">
        <f t="shared" si="3298"/>
        <v>0</v>
      </c>
      <c r="FM343" s="458">
        <f t="shared" si="3299"/>
        <v>0</v>
      </c>
      <c r="FN343" s="459"/>
      <c r="FO343" s="452">
        <v>3.0</v>
      </c>
      <c r="FP343" s="453" t="s">
        <v>61</v>
      </c>
      <c r="FQ343" s="454" t="s">
        <v>136</v>
      </c>
      <c r="FR343" s="454" t="s">
        <v>134</v>
      </c>
      <c r="FS343" s="455">
        <f>ADHK!FS343</f>
        <v>0</v>
      </c>
      <c r="FT343" s="455">
        <f>'Produksi dan Harga'!BD118</f>
        <v>0</v>
      </c>
      <c r="FU343" s="455">
        <f t="shared" si="3300"/>
        <v>0</v>
      </c>
      <c r="FV343" s="456"/>
      <c r="FW343" s="455">
        <f t="shared" si="3301"/>
        <v>0</v>
      </c>
      <c r="FX343" s="456"/>
      <c r="FY343" s="455"/>
      <c r="FZ343" s="455">
        <f t="shared" si="3302"/>
        <v>0</v>
      </c>
      <c r="GA343" s="455">
        <f t="shared" si="3303"/>
        <v>0</v>
      </c>
      <c r="GB343" s="456">
        <v>0.23915411846270695</v>
      </c>
      <c r="GC343" s="457">
        <f t="shared" si="3304"/>
        <v>0</v>
      </c>
      <c r="GD343" s="458">
        <f t="shared" si="3305"/>
        <v>0</v>
      </c>
      <c r="GE343" s="459"/>
      <c r="GF343" s="452">
        <v>3.0</v>
      </c>
      <c r="GG343" s="453" t="s">
        <v>61</v>
      </c>
      <c r="GH343" s="454" t="s">
        <v>136</v>
      </c>
      <c r="GI343" s="454" t="s">
        <v>134</v>
      </c>
      <c r="GJ343" s="455">
        <f>ADHK!GJ343</f>
        <v>0</v>
      </c>
      <c r="GK343" s="455">
        <f>'Produksi dan Harga'!BI118</f>
        <v>0</v>
      </c>
      <c r="GL343" s="455">
        <f t="shared" si="3306"/>
        <v>0</v>
      </c>
      <c r="GM343" s="456"/>
      <c r="GN343" s="455">
        <f t="shared" si="3307"/>
        <v>0</v>
      </c>
      <c r="GO343" s="456"/>
      <c r="GP343" s="455"/>
      <c r="GQ343" s="455">
        <f t="shared" si="3308"/>
        <v>0</v>
      </c>
      <c r="GR343" s="455">
        <f t="shared" si="3309"/>
        <v>0</v>
      </c>
      <c r="GS343" s="456">
        <v>0.23915411846270695</v>
      </c>
      <c r="GT343" s="457">
        <f t="shared" si="3310"/>
        <v>0</v>
      </c>
      <c r="GU343" s="458">
        <f t="shared" si="3311"/>
        <v>0</v>
      </c>
      <c r="GV343" s="459"/>
      <c r="GW343" s="452">
        <v>3.0</v>
      </c>
      <c r="GX343" s="453" t="s">
        <v>61</v>
      </c>
      <c r="GY343" s="454" t="s">
        <v>136</v>
      </c>
      <c r="GZ343" s="454" t="s">
        <v>134</v>
      </c>
      <c r="HA343" s="455">
        <f>ADHK!HA343</f>
        <v>3</v>
      </c>
      <c r="HB343" s="455">
        <f>'Produksi dan Harga'!BN118</f>
        <v>0</v>
      </c>
      <c r="HC343" s="455">
        <f t="shared" si="3312"/>
        <v>0</v>
      </c>
      <c r="HD343" s="456"/>
      <c r="HE343" s="455">
        <f t="shared" si="3313"/>
        <v>0</v>
      </c>
      <c r="HF343" s="456"/>
      <c r="HG343" s="455"/>
      <c r="HH343" s="455">
        <f t="shared" si="3314"/>
        <v>0</v>
      </c>
      <c r="HI343" s="455">
        <f t="shared" si="3315"/>
        <v>0</v>
      </c>
      <c r="HJ343" s="456">
        <v>0.23915411846270695</v>
      </c>
      <c r="HK343" s="457">
        <f t="shared" si="3316"/>
        <v>0</v>
      </c>
      <c r="HL343" s="458">
        <f t="shared" si="3317"/>
        <v>0</v>
      </c>
      <c r="HM343" s="459"/>
      <c r="HN343" s="452">
        <v>3.0</v>
      </c>
      <c r="HO343" s="453" t="s">
        <v>61</v>
      </c>
      <c r="HP343" s="454" t="s">
        <v>136</v>
      </c>
      <c r="HQ343" s="454" t="s">
        <v>134</v>
      </c>
      <c r="HR343" s="455">
        <f>ADHK!HR343</f>
        <v>0</v>
      </c>
      <c r="HS343" s="455">
        <f>'Produksi dan Harga'!BS118</f>
        <v>0</v>
      </c>
      <c r="HT343" s="455">
        <f t="shared" si="3318"/>
        <v>0</v>
      </c>
      <c r="HU343" s="456"/>
      <c r="HV343" s="455">
        <f t="shared" si="3319"/>
        <v>0</v>
      </c>
      <c r="HW343" s="456"/>
      <c r="HX343" s="455"/>
      <c r="HY343" s="455">
        <f t="shared" si="3320"/>
        <v>0</v>
      </c>
      <c r="HZ343" s="455">
        <f t="shared" si="3321"/>
        <v>0</v>
      </c>
      <c r="IA343" s="456">
        <v>0.23915411846270695</v>
      </c>
      <c r="IB343" s="457">
        <f t="shared" si="3322"/>
        <v>0</v>
      </c>
      <c r="IC343" s="458">
        <f t="shared" si="3323"/>
        <v>0</v>
      </c>
      <c r="ID343" s="459"/>
      <c r="IE343" s="452">
        <v>3.0</v>
      </c>
      <c r="IF343" s="453" t="s">
        <v>61</v>
      </c>
      <c r="IG343" s="454" t="s">
        <v>136</v>
      </c>
      <c r="IH343" s="454" t="s">
        <v>134</v>
      </c>
      <c r="II343" s="455">
        <f>ADHK!II343</f>
        <v>0</v>
      </c>
      <c r="IJ343" s="455">
        <f>'Produksi dan Harga'!BX118</f>
        <v>0</v>
      </c>
      <c r="IK343" s="455">
        <f t="shared" si="3324"/>
        <v>0</v>
      </c>
      <c r="IL343" s="456"/>
      <c r="IM343" s="455">
        <f t="shared" si="3325"/>
        <v>0</v>
      </c>
      <c r="IN343" s="456"/>
      <c r="IO343" s="455"/>
      <c r="IP343" s="455">
        <f t="shared" si="3326"/>
        <v>0</v>
      </c>
      <c r="IQ343" s="455">
        <f t="shared" si="3327"/>
        <v>0</v>
      </c>
      <c r="IR343" s="456">
        <v>0.23915411846270695</v>
      </c>
      <c r="IS343" s="457">
        <f t="shared" si="3328"/>
        <v>0</v>
      </c>
      <c r="IT343" s="458">
        <f t="shared" si="3329"/>
        <v>0</v>
      </c>
      <c r="IU343" s="459"/>
      <c r="IV343" s="452">
        <v>3.0</v>
      </c>
      <c r="IW343" s="453" t="s">
        <v>61</v>
      </c>
      <c r="IX343" s="454" t="s">
        <v>136</v>
      </c>
      <c r="IY343" s="454" t="s">
        <v>134</v>
      </c>
      <c r="IZ343" s="455">
        <f>ADHK!IZ343</f>
        <v>0</v>
      </c>
      <c r="JA343" s="455">
        <f>'Produksi dan Harga'!CC118</f>
        <v>0</v>
      </c>
      <c r="JB343" s="455">
        <f t="shared" si="3330"/>
        <v>0</v>
      </c>
      <c r="JC343" s="456"/>
      <c r="JD343" s="455">
        <f t="shared" si="3331"/>
        <v>0</v>
      </c>
      <c r="JE343" s="456"/>
      <c r="JF343" s="455"/>
      <c r="JG343" s="455">
        <f t="shared" si="3332"/>
        <v>0</v>
      </c>
      <c r="JH343" s="455">
        <f t="shared" si="3333"/>
        <v>0</v>
      </c>
      <c r="JI343" s="456">
        <v>0.23915411846270695</v>
      </c>
      <c r="JJ343" s="457">
        <f t="shared" si="3334"/>
        <v>0</v>
      </c>
      <c r="JK343" s="458">
        <f t="shared" si="3335"/>
        <v>0</v>
      </c>
      <c r="JL343" s="459"/>
      <c r="JM343" s="452">
        <v>3.0</v>
      </c>
      <c r="JN343" s="453" t="s">
        <v>61</v>
      </c>
      <c r="JO343" s="454" t="s">
        <v>136</v>
      </c>
      <c r="JP343" s="454" t="s">
        <v>134</v>
      </c>
      <c r="JQ343" s="455" t="str">
        <f>ADHK!JQ343</f>
        <v/>
      </c>
      <c r="JR343" s="455"/>
      <c r="JS343" s="455">
        <f t="shared" si="3336"/>
        <v>0</v>
      </c>
      <c r="JT343" s="456"/>
      <c r="JU343" s="455">
        <f t="shared" si="3337"/>
        <v>0</v>
      </c>
      <c r="JV343" s="456"/>
      <c r="JW343" s="455"/>
      <c r="JX343" s="455">
        <f t="shared" si="3338"/>
        <v>0</v>
      </c>
      <c r="JY343" s="455">
        <f t="shared" si="3339"/>
        <v>0</v>
      </c>
      <c r="JZ343" s="456">
        <v>0.23915411846270695</v>
      </c>
      <c r="KA343" s="457">
        <f t="shared" si="3340"/>
        <v>0</v>
      </c>
      <c r="KB343" s="458">
        <f t="shared" si="3341"/>
        <v>0</v>
      </c>
      <c r="KC343" s="459"/>
      <c r="KD343" s="452">
        <v>3.0</v>
      </c>
      <c r="KE343" s="453" t="s">
        <v>61</v>
      </c>
      <c r="KF343" s="454" t="s">
        <v>136</v>
      </c>
      <c r="KG343" s="454" t="s">
        <v>134</v>
      </c>
      <c r="KH343" s="455" t="str">
        <f>ADHK!KH343</f>
        <v/>
      </c>
      <c r="KI343" s="455"/>
      <c r="KJ343" s="455">
        <f t="shared" si="3342"/>
        <v>0</v>
      </c>
      <c r="KK343" s="456"/>
      <c r="KL343" s="455">
        <f t="shared" si="3343"/>
        <v>0</v>
      </c>
      <c r="KM343" s="456"/>
      <c r="KN343" s="455"/>
      <c r="KO343" s="455">
        <f t="shared" si="3344"/>
        <v>0</v>
      </c>
      <c r="KP343" s="455">
        <f t="shared" si="3345"/>
        <v>0</v>
      </c>
      <c r="KQ343" s="456">
        <v>0.23915411846270695</v>
      </c>
      <c r="KR343" s="457">
        <f t="shared" si="3346"/>
        <v>0</v>
      </c>
      <c r="KS343" s="458">
        <f t="shared" si="3347"/>
        <v>0</v>
      </c>
      <c r="KT343" s="459"/>
      <c r="KU343" s="460"/>
    </row>
    <row r="344" ht="15.75" customHeight="1">
      <c r="A344" s="452">
        <v>4.0</v>
      </c>
      <c r="B344" s="453" t="s">
        <v>143</v>
      </c>
      <c r="C344" s="454" t="s">
        <v>136</v>
      </c>
      <c r="D344" s="454" t="s">
        <v>134</v>
      </c>
      <c r="E344" s="455" t="str">
        <f>ADHK!E344</f>
        <v/>
      </c>
      <c r="F344" s="455">
        <f>ADHK!F344</f>
        <v>0</v>
      </c>
      <c r="G344" s="455">
        <f t="shared" si="3240"/>
        <v>0</v>
      </c>
      <c r="H344" s="456"/>
      <c r="I344" s="455">
        <f t="shared" si="3241"/>
        <v>0</v>
      </c>
      <c r="J344" s="456"/>
      <c r="K344" s="455"/>
      <c r="L344" s="455">
        <f t="shared" si="3242"/>
        <v>0</v>
      </c>
      <c r="M344" s="455">
        <f t="shared" si="3243"/>
        <v>0</v>
      </c>
      <c r="N344" s="456">
        <v>0.23915411846270695</v>
      </c>
      <c r="O344" s="457">
        <f t="shared" si="3244"/>
        <v>0</v>
      </c>
      <c r="P344" s="458">
        <f t="shared" si="3245"/>
        <v>0</v>
      </c>
      <c r="Q344" s="459"/>
      <c r="R344" s="452">
        <v>4.0</v>
      </c>
      <c r="S344" s="453" t="s">
        <v>143</v>
      </c>
      <c r="T344" s="454" t="s">
        <v>136</v>
      </c>
      <c r="U344" s="454" t="s">
        <v>134</v>
      </c>
      <c r="V344" s="455" t="str">
        <f>ADHK!V344</f>
        <v/>
      </c>
      <c r="W344" s="455"/>
      <c r="X344" s="455">
        <f t="shared" si="3246"/>
        <v>0</v>
      </c>
      <c r="Y344" s="456"/>
      <c r="Z344" s="455">
        <f t="shared" si="3247"/>
        <v>0</v>
      </c>
      <c r="AA344" s="456"/>
      <c r="AB344" s="455"/>
      <c r="AC344" s="455">
        <f t="shared" si="3248"/>
        <v>0</v>
      </c>
      <c r="AD344" s="455">
        <f t="shared" si="3249"/>
        <v>0</v>
      </c>
      <c r="AE344" s="456">
        <v>0.23915411846270695</v>
      </c>
      <c r="AF344" s="457">
        <f t="shared" si="3250"/>
        <v>0</v>
      </c>
      <c r="AG344" s="458">
        <f t="shared" si="3251"/>
        <v>0</v>
      </c>
      <c r="AH344" s="459"/>
      <c r="AI344" s="452">
        <v>4.0</v>
      </c>
      <c r="AJ344" s="453" t="s">
        <v>143</v>
      </c>
      <c r="AK344" s="454" t="s">
        <v>136</v>
      </c>
      <c r="AL344" s="454" t="s">
        <v>134</v>
      </c>
      <c r="AM344" s="455" t="str">
        <f>ADHK!AM344</f>
        <v/>
      </c>
      <c r="AN344" s="455"/>
      <c r="AO344" s="455">
        <f t="shared" si="3252"/>
        <v>0</v>
      </c>
      <c r="AP344" s="456"/>
      <c r="AQ344" s="455">
        <f t="shared" si="3253"/>
        <v>0</v>
      </c>
      <c r="AR344" s="456"/>
      <c r="AS344" s="455"/>
      <c r="AT344" s="455">
        <f t="shared" si="3254"/>
        <v>0</v>
      </c>
      <c r="AU344" s="455">
        <f t="shared" si="3255"/>
        <v>0</v>
      </c>
      <c r="AV344" s="456">
        <v>0.23915411846270695</v>
      </c>
      <c r="AW344" s="457">
        <f t="shared" si="3256"/>
        <v>0</v>
      </c>
      <c r="AX344" s="458">
        <f t="shared" si="3257"/>
        <v>0</v>
      </c>
      <c r="AY344" s="459"/>
      <c r="AZ344" s="452">
        <v>4.0</v>
      </c>
      <c r="BA344" s="453" t="s">
        <v>143</v>
      </c>
      <c r="BB344" s="454" t="s">
        <v>136</v>
      </c>
      <c r="BC344" s="454" t="s">
        <v>134</v>
      </c>
      <c r="BD344" s="455" t="str">
        <f>ADHK!BD344</f>
        <v/>
      </c>
      <c r="BE344" s="455"/>
      <c r="BF344" s="455">
        <f t="shared" si="3258"/>
        <v>0</v>
      </c>
      <c r="BG344" s="456"/>
      <c r="BH344" s="455">
        <f t="shared" si="3259"/>
        <v>0</v>
      </c>
      <c r="BI344" s="456"/>
      <c r="BJ344" s="455"/>
      <c r="BK344" s="455">
        <f t="shared" si="3260"/>
        <v>0</v>
      </c>
      <c r="BL344" s="455">
        <f t="shared" si="3261"/>
        <v>0</v>
      </c>
      <c r="BM344" s="456">
        <v>0.23915411846270695</v>
      </c>
      <c r="BN344" s="457">
        <f t="shared" si="3262"/>
        <v>0</v>
      </c>
      <c r="BO344" s="458">
        <f t="shared" si="3263"/>
        <v>0</v>
      </c>
      <c r="BP344" s="459"/>
      <c r="BQ344" s="452">
        <v>4.0</v>
      </c>
      <c r="BR344" s="453" t="s">
        <v>143</v>
      </c>
      <c r="BS344" s="454" t="s">
        <v>136</v>
      </c>
      <c r="BT344" s="454" t="s">
        <v>134</v>
      </c>
      <c r="BU344" s="455" t="str">
        <f>ADHK!BU344</f>
        <v/>
      </c>
      <c r="BV344" s="455"/>
      <c r="BW344" s="455">
        <f t="shared" si="3264"/>
        <v>0</v>
      </c>
      <c r="BX344" s="456"/>
      <c r="BY344" s="455">
        <f t="shared" si="3265"/>
        <v>0</v>
      </c>
      <c r="BZ344" s="456"/>
      <c r="CA344" s="455"/>
      <c r="CB344" s="455">
        <f t="shared" si="3266"/>
        <v>0</v>
      </c>
      <c r="CC344" s="455">
        <f t="shared" si="3267"/>
        <v>0</v>
      </c>
      <c r="CD344" s="456">
        <v>0.23915411846270695</v>
      </c>
      <c r="CE344" s="457">
        <f t="shared" si="3268"/>
        <v>0</v>
      </c>
      <c r="CF344" s="458">
        <f t="shared" si="3269"/>
        <v>0</v>
      </c>
      <c r="CG344" s="459"/>
      <c r="CH344" s="452">
        <v>4.0</v>
      </c>
      <c r="CI344" s="453" t="s">
        <v>143</v>
      </c>
      <c r="CJ344" s="454" t="s">
        <v>136</v>
      </c>
      <c r="CK344" s="454" t="s">
        <v>134</v>
      </c>
      <c r="CL344" s="455" t="str">
        <f>ADHK!CL344</f>
        <v/>
      </c>
      <c r="CM344" s="455"/>
      <c r="CN344" s="455">
        <f t="shared" si="3270"/>
        <v>0</v>
      </c>
      <c r="CO344" s="456"/>
      <c r="CP344" s="455">
        <f t="shared" si="3271"/>
        <v>0</v>
      </c>
      <c r="CQ344" s="456"/>
      <c r="CR344" s="455"/>
      <c r="CS344" s="455">
        <f t="shared" si="3272"/>
        <v>0</v>
      </c>
      <c r="CT344" s="455">
        <f t="shared" si="3273"/>
        <v>0</v>
      </c>
      <c r="CU344" s="456">
        <v>0.23915411846270695</v>
      </c>
      <c r="CV344" s="457">
        <f t="shared" si="3274"/>
        <v>0</v>
      </c>
      <c r="CW344" s="458">
        <f t="shared" si="3275"/>
        <v>0</v>
      </c>
      <c r="CX344" s="459"/>
      <c r="CY344" s="452">
        <v>4.0</v>
      </c>
      <c r="CZ344" s="453" t="s">
        <v>143</v>
      </c>
      <c r="DA344" s="454" t="s">
        <v>136</v>
      </c>
      <c r="DB344" s="454" t="s">
        <v>134</v>
      </c>
      <c r="DC344" s="455" t="str">
        <f>ADHK!DC344</f>
        <v/>
      </c>
      <c r="DD344" s="455"/>
      <c r="DE344" s="455">
        <f t="shared" si="3276"/>
        <v>0</v>
      </c>
      <c r="DF344" s="456"/>
      <c r="DG344" s="455">
        <f t="shared" si="3277"/>
        <v>0</v>
      </c>
      <c r="DH344" s="456"/>
      <c r="DI344" s="455"/>
      <c r="DJ344" s="455">
        <f t="shared" si="3278"/>
        <v>0</v>
      </c>
      <c r="DK344" s="455">
        <f t="shared" si="3279"/>
        <v>0</v>
      </c>
      <c r="DL344" s="456">
        <v>0.23915411846270695</v>
      </c>
      <c r="DM344" s="457">
        <f t="shared" si="3280"/>
        <v>0</v>
      </c>
      <c r="DN344" s="458">
        <f t="shared" si="3281"/>
        <v>0</v>
      </c>
      <c r="DO344" s="459"/>
      <c r="DP344" s="452">
        <v>4.0</v>
      </c>
      <c r="DQ344" s="453" t="s">
        <v>143</v>
      </c>
      <c r="DR344" s="454" t="s">
        <v>136</v>
      </c>
      <c r="DS344" s="454" t="s">
        <v>134</v>
      </c>
      <c r="DT344" s="455" t="str">
        <f>ADHK!DT344</f>
        <v/>
      </c>
      <c r="DU344" s="455"/>
      <c r="DV344" s="455">
        <f t="shared" si="3282"/>
        <v>0</v>
      </c>
      <c r="DW344" s="456"/>
      <c r="DX344" s="455">
        <f t="shared" si="3283"/>
        <v>0</v>
      </c>
      <c r="DY344" s="456"/>
      <c r="DZ344" s="455"/>
      <c r="EA344" s="455">
        <f t="shared" si="3284"/>
        <v>0</v>
      </c>
      <c r="EB344" s="455">
        <f t="shared" si="3285"/>
        <v>0</v>
      </c>
      <c r="EC344" s="456">
        <v>0.23915411846270695</v>
      </c>
      <c r="ED344" s="457">
        <f t="shared" si="3286"/>
        <v>0</v>
      </c>
      <c r="EE344" s="458">
        <f t="shared" si="3287"/>
        <v>0</v>
      </c>
      <c r="EF344" s="459"/>
      <c r="EG344" s="452">
        <v>4.0</v>
      </c>
      <c r="EH344" s="453" t="s">
        <v>143</v>
      </c>
      <c r="EI344" s="454" t="s">
        <v>136</v>
      </c>
      <c r="EJ344" s="454" t="s">
        <v>134</v>
      </c>
      <c r="EK344" s="455" t="str">
        <f>ADHK!EK344</f>
        <v/>
      </c>
      <c r="EL344" s="455"/>
      <c r="EM344" s="455">
        <f t="shared" si="3288"/>
        <v>0</v>
      </c>
      <c r="EN344" s="456"/>
      <c r="EO344" s="455">
        <f t="shared" si="3289"/>
        <v>0</v>
      </c>
      <c r="EP344" s="456"/>
      <c r="EQ344" s="455"/>
      <c r="ER344" s="455">
        <f t="shared" si="3290"/>
        <v>0</v>
      </c>
      <c r="ES344" s="455">
        <f t="shared" si="3291"/>
        <v>0</v>
      </c>
      <c r="ET344" s="456">
        <v>0.23915411846270695</v>
      </c>
      <c r="EU344" s="457">
        <f t="shared" si="3292"/>
        <v>0</v>
      </c>
      <c r="EV344" s="458">
        <f t="shared" si="3293"/>
        <v>0</v>
      </c>
      <c r="EW344" s="459"/>
      <c r="EX344" s="452">
        <v>4.0</v>
      </c>
      <c r="EY344" s="453" t="s">
        <v>143</v>
      </c>
      <c r="EZ344" s="454" t="s">
        <v>136</v>
      </c>
      <c r="FA344" s="454" t="s">
        <v>134</v>
      </c>
      <c r="FB344" s="455" t="str">
        <f>ADHK!FB344</f>
        <v/>
      </c>
      <c r="FC344" s="455"/>
      <c r="FD344" s="455">
        <f t="shared" si="3294"/>
        <v>0</v>
      </c>
      <c r="FE344" s="456"/>
      <c r="FF344" s="455">
        <f t="shared" si="3295"/>
        <v>0</v>
      </c>
      <c r="FG344" s="456"/>
      <c r="FH344" s="455"/>
      <c r="FI344" s="455">
        <f t="shared" si="3296"/>
        <v>0</v>
      </c>
      <c r="FJ344" s="455">
        <f t="shared" si="3297"/>
        <v>0</v>
      </c>
      <c r="FK344" s="456">
        <v>0.23915411846270695</v>
      </c>
      <c r="FL344" s="457">
        <f t="shared" si="3298"/>
        <v>0</v>
      </c>
      <c r="FM344" s="458">
        <f t="shared" si="3299"/>
        <v>0</v>
      </c>
      <c r="FN344" s="459"/>
      <c r="FO344" s="452">
        <v>4.0</v>
      </c>
      <c r="FP344" s="453" t="s">
        <v>143</v>
      </c>
      <c r="FQ344" s="454" t="s">
        <v>136</v>
      </c>
      <c r="FR344" s="454" t="s">
        <v>134</v>
      </c>
      <c r="FS344" s="455" t="str">
        <f>ADHK!FS344</f>
        <v/>
      </c>
      <c r="FT344" s="455"/>
      <c r="FU344" s="455">
        <f t="shared" si="3300"/>
        <v>0</v>
      </c>
      <c r="FV344" s="456"/>
      <c r="FW344" s="455">
        <f t="shared" si="3301"/>
        <v>0</v>
      </c>
      <c r="FX344" s="456"/>
      <c r="FY344" s="455"/>
      <c r="FZ344" s="455">
        <f t="shared" si="3302"/>
        <v>0</v>
      </c>
      <c r="GA344" s="455">
        <f t="shared" si="3303"/>
        <v>0</v>
      </c>
      <c r="GB344" s="456">
        <v>0.23915411846270695</v>
      </c>
      <c r="GC344" s="457">
        <f t="shared" si="3304"/>
        <v>0</v>
      </c>
      <c r="GD344" s="458">
        <f t="shared" si="3305"/>
        <v>0</v>
      </c>
      <c r="GE344" s="459"/>
      <c r="GF344" s="452">
        <v>4.0</v>
      </c>
      <c r="GG344" s="453" t="s">
        <v>143</v>
      </c>
      <c r="GH344" s="454" t="s">
        <v>136</v>
      </c>
      <c r="GI344" s="454" t="s">
        <v>134</v>
      </c>
      <c r="GJ344" s="455" t="str">
        <f>ADHK!GJ344</f>
        <v/>
      </c>
      <c r="GK344" s="455"/>
      <c r="GL344" s="455">
        <f t="shared" si="3306"/>
        <v>0</v>
      </c>
      <c r="GM344" s="456"/>
      <c r="GN344" s="455">
        <f t="shared" si="3307"/>
        <v>0</v>
      </c>
      <c r="GO344" s="456"/>
      <c r="GP344" s="455"/>
      <c r="GQ344" s="455">
        <f t="shared" si="3308"/>
        <v>0</v>
      </c>
      <c r="GR344" s="455">
        <f t="shared" si="3309"/>
        <v>0</v>
      </c>
      <c r="GS344" s="456">
        <v>0.23915411846270695</v>
      </c>
      <c r="GT344" s="457">
        <f t="shared" si="3310"/>
        <v>0</v>
      </c>
      <c r="GU344" s="458">
        <f t="shared" si="3311"/>
        <v>0</v>
      </c>
      <c r="GV344" s="459"/>
      <c r="GW344" s="452">
        <v>4.0</v>
      </c>
      <c r="GX344" s="453" t="s">
        <v>143</v>
      </c>
      <c r="GY344" s="454" t="s">
        <v>136</v>
      </c>
      <c r="GZ344" s="454" t="s">
        <v>134</v>
      </c>
      <c r="HA344" s="455" t="str">
        <f>ADHK!HA344</f>
        <v/>
      </c>
      <c r="HB344" s="455"/>
      <c r="HC344" s="455">
        <f t="shared" si="3312"/>
        <v>0</v>
      </c>
      <c r="HD344" s="456"/>
      <c r="HE344" s="455">
        <f t="shared" si="3313"/>
        <v>0</v>
      </c>
      <c r="HF344" s="456"/>
      <c r="HG344" s="455"/>
      <c r="HH344" s="455">
        <f t="shared" si="3314"/>
        <v>0</v>
      </c>
      <c r="HI344" s="455">
        <f t="shared" si="3315"/>
        <v>0</v>
      </c>
      <c r="HJ344" s="456">
        <v>0.23915411846270695</v>
      </c>
      <c r="HK344" s="457">
        <f t="shared" si="3316"/>
        <v>0</v>
      </c>
      <c r="HL344" s="458">
        <f t="shared" si="3317"/>
        <v>0</v>
      </c>
      <c r="HM344" s="459"/>
      <c r="HN344" s="452">
        <v>4.0</v>
      </c>
      <c r="HO344" s="453" t="s">
        <v>143</v>
      </c>
      <c r="HP344" s="454" t="s">
        <v>136</v>
      </c>
      <c r="HQ344" s="454" t="s">
        <v>134</v>
      </c>
      <c r="HR344" s="455" t="str">
        <f>ADHK!HR344</f>
        <v/>
      </c>
      <c r="HS344" s="455" t="str">
        <f>'Produksi dan Harga'!BS119</f>
        <v/>
      </c>
      <c r="HT344" s="455">
        <f t="shared" si="3318"/>
        <v>0</v>
      </c>
      <c r="HU344" s="456"/>
      <c r="HV344" s="455">
        <f t="shared" si="3319"/>
        <v>0</v>
      </c>
      <c r="HW344" s="456"/>
      <c r="HX344" s="455"/>
      <c r="HY344" s="455">
        <f t="shared" si="3320"/>
        <v>0</v>
      </c>
      <c r="HZ344" s="455">
        <f t="shared" si="3321"/>
        <v>0</v>
      </c>
      <c r="IA344" s="456">
        <v>0.23915411846270695</v>
      </c>
      <c r="IB344" s="457">
        <f t="shared" si="3322"/>
        <v>0</v>
      </c>
      <c r="IC344" s="458">
        <f t="shared" si="3323"/>
        <v>0</v>
      </c>
      <c r="ID344" s="459"/>
      <c r="IE344" s="452">
        <v>4.0</v>
      </c>
      <c r="IF344" s="453" t="s">
        <v>143</v>
      </c>
      <c r="IG344" s="454" t="s">
        <v>136</v>
      </c>
      <c r="IH344" s="454" t="s">
        <v>134</v>
      </c>
      <c r="II344" s="455" t="str">
        <f>ADHK!II344</f>
        <v/>
      </c>
      <c r="IJ344" s="455" t="str">
        <f>'Produksi dan Harga'!BX119</f>
        <v/>
      </c>
      <c r="IK344" s="455">
        <f t="shared" si="3324"/>
        <v>0</v>
      </c>
      <c r="IL344" s="456"/>
      <c r="IM344" s="455">
        <f t="shared" si="3325"/>
        <v>0</v>
      </c>
      <c r="IN344" s="456"/>
      <c r="IO344" s="455"/>
      <c r="IP344" s="455">
        <f t="shared" si="3326"/>
        <v>0</v>
      </c>
      <c r="IQ344" s="455">
        <f t="shared" si="3327"/>
        <v>0</v>
      </c>
      <c r="IR344" s="456">
        <v>0.23915411846270695</v>
      </c>
      <c r="IS344" s="457">
        <f t="shared" si="3328"/>
        <v>0</v>
      </c>
      <c r="IT344" s="458">
        <f t="shared" si="3329"/>
        <v>0</v>
      </c>
      <c r="IU344" s="459"/>
      <c r="IV344" s="452">
        <v>4.0</v>
      </c>
      <c r="IW344" s="453" t="s">
        <v>143</v>
      </c>
      <c r="IX344" s="454" t="s">
        <v>136</v>
      </c>
      <c r="IY344" s="454" t="s">
        <v>134</v>
      </c>
      <c r="IZ344" s="455" t="str">
        <f>ADHK!IZ344</f>
        <v/>
      </c>
      <c r="JA344" s="455" t="str">
        <f>'Produksi dan Harga'!CC119</f>
        <v/>
      </c>
      <c r="JB344" s="455">
        <f t="shared" si="3330"/>
        <v>0</v>
      </c>
      <c r="JC344" s="456"/>
      <c r="JD344" s="455">
        <f t="shared" si="3331"/>
        <v>0</v>
      </c>
      <c r="JE344" s="456"/>
      <c r="JF344" s="455"/>
      <c r="JG344" s="455">
        <f t="shared" si="3332"/>
        <v>0</v>
      </c>
      <c r="JH344" s="455">
        <f t="shared" si="3333"/>
        <v>0</v>
      </c>
      <c r="JI344" s="456">
        <v>0.23915411846270695</v>
      </c>
      <c r="JJ344" s="457">
        <f t="shared" si="3334"/>
        <v>0</v>
      </c>
      <c r="JK344" s="458">
        <f t="shared" si="3335"/>
        <v>0</v>
      </c>
      <c r="JL344" s="459"/>
      <c r="JM344" s="452">
        <v>4.0</v>
      </c>
      <c r="JN344" s="453" t="s">
        <v>143</v>
      </c>
      <c r="JO344" s="454" t="s">
        <v>136</v>
      </c>
      <c r="JP344" s="454" t="s">
        <v>134</v>
      </c>
      <c r="JQ344" s="455" t="str">
        <f>ADHK!JQ344</f>
        <v/>
      </c>
      <c r="JR344" s="455"/>
      <c r="JS344" s="455">
        <f t="shared" si="3336"/>
        <v>0</v>
      </c>
      <c r="JT344" s="456"/>
      <c r="JU344" s="455">
        <f t="shared" si="3337"/>
        <v>0</v>
      </c>
      <c r="JV344" s="456"/>
      <c r="JW344" s="455"/>
      <c r="JX344" s="455">
        <f t="shared" si="3338"/>
        <v>0</v>
      </c>
      <c r="JY344" s="455">
        <f t="shared" si="3339"/>
        <v>0</v>
      </c>
      <c r="JZ344" s="456">
        <v>0.23915411846270695</v>
      </c>
      <c r="KA344" s="457">
        <f t="shared" si="3340"/>
        <v>0</v>
      </c>
      <c r="KB344" s="458">
        <f t="shared" si="3341"/>
        <v>0</v>
      </c>
      <c r="KC344" s="459"/>
      <c r="KD344" s="452">
        <v>4.0</v>
      </c>
      <c r="KE344" s="453" t="s">
        <v>143</v>
      </c>
      <c r="KF344" s="454" t="s">
        <v>136</v>
      </c>
      <c r="KG344" s="454" t="s">
        <v>134</v>
      </c>
      <c r="KH344" s="455" t="str">
        <f>ADHK!KH344</f>
        <v/>
      </c>
      <c r="KI344" s="455"/>
      <c r="KJ344" s="455">
        <f t="shared" si="3342"/>
        <v>0</v>
      </c>
      <c r="KK344" s="456"/>
      <c r="KL344" s="455">
        <f t="shared" si="3343"/>
        <v>0</v>
      </c>
      <c r="KM344" s="456"/>
      <c r="KN344" s="455"/>
      <c r="KO344" s="455">
        <f t="shared" si="3344"/>
        <v>0</v>
      </c>
      <c r="KP344" s="455">
        <f t="shared" si="3345"/>
        <v>0</v>
      </c>
      <c r="KQ344" s="456">
        <v>0.23915411846270695</v>
      </c>
      <c r="KR344" s="457">
        <f t="shared" si="3346"/>
        <v>0</v>
      </c>
      <c r="KS344" s="458">
        <f t="shared" si="3347"/>
        <v>0</v>
      </c>
      <c r="KT344" s="459"/>
      <c r="KU344" s="460"/>
    </row>
    <row r="345" ht="15.75" customHeight="1">
      <c r="A345" s="452">
        <v>5.0</v>
      </c>
      <c r="B345" s="453" t="s">
        <v>144</v>
      </c>
      <c r="C345" s="454" t="s">
        <v>132</v>
      </c>
      <c r="D345" s="454" t="s">
        <v>132</v>
      </c>
      <c r="E345" s="455" t="str">
        <f>ADHK!E345</f>
        <v/>
      </c>
      <c r="F345" s="455" t="str">
        <f>ADHK!F345</f>
        <v/>
      </c>
      <c r="G345" s="455">
        <f t="shared" si="3240"/>
        <v>0</v>
      </c>
      <c r="H345" s="456"/>
      <c r="I345" s="455">
        <f t="shared" si="3241"/>
        <v>0</v>
      </c>
      <c r="J345" s="456"/>
      <c r="K345" s="455"/>
      <c r="L345" s="455">
        <f t="shared" si="3242"/>
        <v>0</v>
      </c>
      <c r="M345" s="455">
        <f t="shared" si="3243"/>
        <v>0</v>
      </c>
      <c r="N345" s="456">
        <v>0.23915411846270695</v>
      </c>
      <c r="O345" s="457">
        <f t="shared" si="3244"/>
        <v>0</v>
      </c>
      <c r="P345" s="458">
        <f t="shared" si="3245"/>
        <v>0</v>
      </c>
      <c r="Q345" s="459"/>
      <c r="R345" s="452">
        <v>5.0</v>
      </c>
      <c r="S345" s="453" t="s">
        <v>144</v>
      </c>
      <c r="T345" s="454" t="s">
        <v>132</v>
      </c>
      <c r="U345" s="454" t="s">
        <v>132</v>
      </c>
      <c r="V345" s="455" t="str">
        <f>ADHK!V345</f>
        <v/>
      </c>
      <c r="W345" s="455"/>
      <c r="X345" s="455">
        <f t="shared" si="3246"/>
        <v>0</v>
      </c>
      <c r="Y345" s="456"/>
      <c r="Z345" s="455">
        <f t="shared" si="3247"/>
        <v>0</v>
      </c>
      <c r="AA345" s="456"/>
      <c r="AB345" s="455"/>
      <c r="AC345" s="455">
        <f t="shared" si="3248"/>
        <v>0</v>
      </c>
      <c r="AD345" s="455">
        <f t="shared" si="3249"/>
        <v>0</v>
      </c>
      <c r="AE345" s="456">
        <v>0.23915411846270695</v>
      </c>
      <c r="AF345" s="457">
        <f t="shared" si="3250"/>
        <v>0</v>
      </c>
      <c r="AG345" s="458">
        <f t="shared" si="3251"/>
        <v>0</v>
      </c>
      <c r="AH345" s="459"/>
      <c r="AI345" s="452">
        <v>5.0</v>
      </c>
      <c r="AJ345" s="453" t="s">
        <v>144</v>
      </c>
      <c r="AK345" s="454" t="s">
        <v>132</v>
      </c>
      <c r="AL345" s="454" t="s">
        <v>132</v>
      </c>
      <c r="AM345" s="455" t="str">
        <f>ADHK!AM345</f>
        <v/>
      </c>
      <c r="AN345" s="455"/>
      <c r="AO345" s="455">
        <f t="shared" si="3252"/>
        <v>0</v>
      </c>
      <c r="AP345" s="456"/>
      <c r="AQ345" s="455">
        <f t="shared" si="3253"/>
        <v>0</v>
      </c>
      <c r="AR345" s="456"/>
      <c r="AS345" s="455"/>
      <c r="AT345" s="455">
        <f t="shared" si="3254"/>
        <v>0</v>
      </c>
      <c r="AU345" s="455">
        <f t="shared" si="3255"/>
        <v>0</v>
      </c>
      <c r="AV345" s="456">
        <v>0.23915411846270695</v>
      </c>
      <c r="AW345" s="457">
        <f t="shared" si="3256"/>
        <v>0</v>
      </c>
      <c r="AX345" s="458">
        <f t="shared" si="3257"/>
        <v>0</v>
      </c>
      <c r="AY345" s="459"/>
      <c r="AZ345" s="452">
        <v>5.0</v>
      </c>
      <c r="BA345" s="453" t="s">
        <v>144</v>
      </c>
      <c r="BB345" s="454" t="s">
        <v>132</v>
      </c>
      <c r="BC345" s="454" t="s">
        <v>132</v>
      </c>
      <c r="BD345" s="455" t="str">
        <f>ADHK!BD345</f>
        <v/>
      </c>
      <c r="BE345" s="455"/>
      <c r="BF345" s="455">
        <f t="shared" si="3258"/>
        <v>0</v>
      </c>
      <c r="BG345" s="456"/>
      <c r="BH345" s="455">
        <f t="shared" si="3259"/>
        <v>0</v>
      </c>
      <c r="BI345" s="456"/>
      <c r="BJ345" s="455"/>
      <c r="BK345" s="455">
        <f t="shared" si="3260"/>
        <v>0</v>
      </c>
      <c r="BL345" s="455">
        <f t="shared" si="3261"/>
        <v>0</v>
      </c>
      <c r="BM345" s="456">
        <v>0.23915411846270695</v>
      </c>
      <c r="BN345" s="457">
        <f t="shared" si="3262"/>
        <v>0</v>
      </c>
      <c r="BO345" s="458">
        <f t="shared" si="3263"/>
        <v>0</v>
      </c>
      <c r="BP345" s="459"/>
      <c r="BQ345" s="452">
        <v>5.0</v>
      </c>
      <c r="BR345" s="453" t="s">
        <v>144</v>
      </c>
      <c r="BS345" s="454" t="s">
        <v>132</v>
      </c>
      <c r="BT345" s="454" t="s">
        <v>132</v>
      </c>
      <c r="BU345" s="455" t="str">
        <f>ADHK!BU345</f>
        <v/>
      </c>
      <c r="BV345" s="455"/>
      <c r="BW345" s="455">
        <f t="shared" si="3264"/>
        <v>0</v>
      </c>
      <c r="BX345" s="456"/>
      <c r="BY345" s="455">
        <f t="shared" si="3265"/>
        <v>0</v>
      </c>
      <c r="BZ345" s="456"/>
      <c r="CA345" s="455"/>
      <c r="CB345" s="455">
        <f t="shared" si="3266"/>
        <v>0</v>
      </c>
      <c r="CC345" s="455">
        <f t="shared" si="3267"/>
        <v>0</v>
      </c>
      <c r="CD345" s="456">
        <v>0.23915411846270695</v>
      </c>
      <c r="CE345" s="457">
        <f t="shared" si="3268"/>
        <v>0</v>
      </c>
      <c r="CF345" s="458">
        <f t="shared" si="3269"/>
        <v>0</v>
      </c>
      <c r="CG345" s="459"/>
      <c r="CH345" s="452">
        <v>5.0</v>
      </c>
      <c r="CI345" s="453" t="s">
        <v>144</v>
      </c>
      <c r="CJ345" s="454" t="s">
        <v>132</v>
      </c>
      <c r="CK345" s="454" t="s">
        <v>132</v>
      </c>
      <c r="CL345" s="455" t="str">
        <f>ADHK!CL345</f>
        <v/>
      </c>
      <c r="CM345" s="455"/>
      <c r="CN345" s="455">
        <f t="shared" si="3270"/>
        <v>0</v>
      </c>
      <c r="CO345" s="456"/>
      <c r="CP345" s="455">
        <f t="shared" si="3271"/>
        <v>0</v>
      </c>
      <c r="CQ345" s="456"/>
      <c r="CR345" s="455"/>
      <c r="CS345" s="455">
        <f t="shared" si="3272"/>
        <v>0</v>
      </c>
      <c r="CT345" s="455">
        <f t="shared" si="3273"/>
        <v>0</v>
      </c>
      <c r="CU345" s="456">
        <v>0.23915411846270695</v>
      </c>
      <c r="CV345" s="457">
        <f t="shared" si="3274"/>
        <v>0</v>
      </c>
      <c r="CW345" s="458">
        <f t="shared" si="3275"/>
        <v>0</v>
      </c>
      <c r="CX345" s="459"/>
      <c r="CY345" s="452">
        <v>5.0</v>
      </c>
      <c r="CZ345" s="453" t="s">
        <v>144</v>
      </c>
      <c r="DA345" s="454" t="s">
        <v>132</v>
      </c>
      <c r="DB345" s="454" t="s">
        <v>132</v>
      </c>
      <c r="DC345" s="455" t="str">
        <f>ADHK!DC345</f>
        <v/>
      </c>
      <c r="DD345" s="455"/>
      <c r="DE345" s="455">
        <f t="shared" si="3276"/>
        <v>0</v>
      </c>
      <c r="DF345" s="456"/>
      <c r="DG345" s="455">
        <f t="shared" si="3277"/>
        <v>0</v>
      </c>
      <c r="DH345" s="456"/>
      <c r="DI345" s="455"/>
      <c r="DJ345" s="455">
        <f t="shared" si="3278"/>
        <v>0</v>
      </c>
      <c r="DK345" s="455">
        <f t="shared" si="3279"/>
        <v>0</v>
      </c>
      <c r="DL345" s="456">
        <v>0.23915411846270695</v>
      </c>
      <c r="DM345" s="457">
        <f t="shared" si="3280"/>
        <v>0</v>
      </c>
      <c r="DN345" s="458">
        <f t="shared" si="3281"/>
        <v>0</v>
      </c>
      <c r="DO345" s="459"/>
      <c r="DP345" s="452">
        <v>5.0</v>
      </c>
      <c r="DQ345" s="453" t="s">
        <v>144</v>
      </c>
      <c r="DR345" s="454" t="s">
        <v>132</v>
      </c>
      <c r="DS345" s="454" t="s">
        <v>132</v>
      </c>
      <c r="DT345" s="455" t="str">
        <f>ADHK!DT345</f>
        <v/>
      </c>
      <c r="DU345" s="455"/>
      <c r="DV345" s="455">
        <f t="shared" si="3282"/>
        <v>0</v>
      </c>
      <c r="DW345" s="456"/>
      <c r="DX345" s="455">
        <f t="shared" si="3283"/>
        <v>0</v>
      </c>
      <c r="DY345" s="456"/>
      <c r="DZ345" s="455"/>
      <c r="EA345" s="455">
        <f t="shared" si="3284"/>
        <v>0</v>
      </c>
      <c r="EB345" s="455">
        <f t="shared" si="3285"/>
        <v>0</v>
      </c>
      <c r="EC345" s="456">
        <v>0.23915411846270695</v>
      </c>
      <c r="ED345" s="457">
        <f t="shared" si="3286"/>
        <v>0</v>
      </c>
      <c r="EE345" s="458">
        <f t="shared" si="3287"/>
        <v>0</v>
      </c>
      <c r="EF345" s="459"/>
      <c r="EG345" s="452">
        <v>5.0</v>
      </c>
      <c r="EH345" s="453" t="s">
        <v>144</v>
      </c>
      <c r="EI345" s="454" t="s">
        <v>132</v>
      </c>
      <c r="EJ345" s="454" t="s">
        <v>132</v>
      </c>
      <c r="EK345" s="455" t="str">
        <f>ADHK!EK345</f>
        <v/>
      </c>
      <c r="EL345" s="455"/>
      <c r="EM345" s="455">
        <f t="shared" si="3288"/>
        <v>0</v>
      </c>
      <c r="EN345" s="456"/>
      <c r="EO345" s="455">
        <f t="shared" si="3289"/>
        <v>0</v>
      </c>
      <c r="EP345" s="456"/>
      <c r="EQ345" s="455"/>
      <c r="ER345" s="455">
        <f t="shared" si="3290"/>
        <v>0</v>
      </c>
      <c r="ES345" s="455">
        <f t="shared" si="3291"/>
        <v>0</v>
      </c>
      <c r="ET345" s="456">
        <v>0.23915411846270695</v>
      </c>
      <c r="EU345" s="457">
        <f t="shared" si="3292"/>
        <v>0</v>
      </c>
      <c r="EV345" s="458">
        <f t="shared" si="3293"/>
        <v>0</v>
      </c>
      <c r="EW345" s="459"/>
      <c r="EX345" s="452">
        <v>5.0</v>
      </c>
      <c r="EY345" s="453" t="s">
        <v>144</v>
      </c>
      <c r="EZ345" s="454" t="s">
        <v>132</v>
      </c>
      <c r="FA345" s="454" t="s">
        <v>132</v>
      </c>
      <c r="FB345" s="455" t="str">
        <f>ADHK!FB345</f>
        <v/>
      </c>
      <c r="FC345" s="455"/>
      <c r="FD345" s="455">
        <f t="shared" si="3294"/>
        <v>0</v>
      </c>
      <c r="FE345" s="456"/>
      <c r="FF345" s="455">
        <f t="shared" si="3295"/>
        <v>0</v>
      </c>
      <c r="FG345" s="456"/>
      <c r="FH345" s="455"/>
      <c r="FI345" s="455">
        <f t="shared" si="3296"/>
        <v>0</v>
      </c>
      <c r="FJ345" s="455">
        <f t="shared" si="3297"/>
        <v>0</v>
      </c>
      <c r="FK345" s="456">
        <v>0.23915411846270695</v>
      </c>
      <c r="FL345" s="457">
        <f t="shared" si="3298"/>
        <v>0</v>
      </c>
      <c r="FM345" s="458">
        <f t="shared" si="3299"/>
        <v>0</v>
      </c>
      <c r="FN345" s="459"/>
      <c r="FO345" s="452">
        <v>5.0</v>
      </c>
      <c r="FP345" s="453" t="s">
        <v>144</v>
      </c>
      <c r="FQ345" s="454" t="s">
        <v>132</v>
      </c>
      <c r="FR345" s="454" t="s">
        <v>132</v>
      </c>
      <c r="FS345" s="455" t="str">
        <f>ADHK!FS345</f>
        <v/>
      </c>
      <c r="FT345" s="455"/>
      <c r="FU345" s="455">
        <f t="shared" si="3300"/>
        <v>0</v>
      </c>
      <c r="FV345" s="456"/>
      <c r="FW345" s="455">
        <f t="shared" si="3301"/>
        <v>0</v>
      </c>
      <c r="FX345" s="456"/>
      <c r="FY345" s="455"/>
      <c r="FZ345" s="455">
        <f t="shared" si="3302"/>
        <v>0</v>
      </c>
      <c r="GA345" s="455">
        <f t="shared" si="3303"/>
        <v>0</v>
      </c>
      <c r="GB345" s="456">
        <v>0.23915411846270695</v>
      </c>
      <c r="GC345" s="457">
        <f t="shared" si="3304"/>
        <v>0</v>
      </c>
      <c r="GD345" s="458">
        <f t="shared" si="3305"/>
        <v>0</v>
      </c>
      <c r="GE345" s="459"/>
      <c r="GF345" s="452">
        <v>5.0</v>
      </c>
      <c r="GG345" s="453" t="s">
        <v>144</v>
      </c>
      <c r="GH345" s="454" t="s">
        <v>132</v>
      </c>
      <c r="GI345" s="454" t="s">
        <v>132</v>
      </c>
      <c r="GJ345" s="455" t="str">
        <f>ADHK!GJ345</f>
        <v/>
      </c>
      <c r="GK345" s="455"/>
      <c r="GL345" s="455">
        <f t="shared" si="3306"/>
        <v>0</v>
      </c>
      <c r="GM345" s="456"/>
      <c r="GN345" s="455">
        <f t="shared" si="3307"/>
        <v>0</v>
      </c>
      <c r="GO345" s="456"/>
      <c r="GP345" s="455"/>
      <c r="GQ345" s="455">
        <f t="shared" si="3308"/>
        <v>0</v>
      </c>
      <c r="GR345" s="455">
        <f t="shared" si="3309"/>
        <v>0</v>
      </c>
      <c r="GS345" s="456">
        <v>0.23915411846270695</v>
      </c>
      <c r="GT345" s="457">
        <f t="shared" si="3310"/>
        <v>0</v>
      </c>
      <c r="GU345" s="458">
        <f t="shared" si="3311"/>
        <v>0</v>
      </c>
      <c r="GV345" s="459"/>
      <c r="GW345" s="452">
        <v>5.0</v>
      </c>
      <c r="GX345" s="453" t="s">
        <v>144</v>
      </c>
      <c r="GY345" s="454" t="s">
        <v>132</v>
      </c>
      <c r="GZ345" s="454" t="s">
        <v>132</v>
      </c>
      <c r="HA345" s="455" t="str">
        <f>ADHK!HA345</f>
        <v/>
      </c>
      <c r="HB345" s="455"/>
      <c r="HC345" s="455">
        <f t="shared" si="3312"/>
        <v>0</v>
      </c>
      <c r="HD345" s="456"/>
      <c r="HE345" s="455">
        <f t="shared" si="3313"/>
        <v>0</v>
      </c>
      <c r="HF345" s="456"/>
      <c r="HG345" s="455"/>
      <c r="HH345" s="455">
        <f t="shared" si="3314"/>
        <v>0</v>
      </c>
      <c r="HI345" s="455">
        <f t="shared" si="3315"/>
        <v>0</v>
      </c>
      <c r="HJ345" s="456">
        <v>0.23915411846270695</v>
      </c>
      <c r="HK345" s="457">
        <f t="shared" si="3316"/>
        <v>0</v>
      </c>
      <c r="HL345" s="458">
        <f t="shared" si="3317"/>
        <v>0</v>
      </c>
      <c r="HM345" s="459"/>
      <c r="HN345" s="452">
        <v>5.0</v>
      </c>
      <c r="HO345" s="453" t="s">
        <v>144</v>
      </c>
      <c r="HP345" s="454" t="s">
        <v>132</v>
      </c>
      <c r="HQ345" s="454" t="s">
        <v>132</v>
      </c>
      <c r="HR345" s="455" t="str">
        <f>ADHK!HR345</f>
        <v/>
      </c>
      <c r="HS345" s="455"/>
      <c r="HT345" s="455">
        <f t="shared" si="3318"/>
        <v>0</v>
      </c>
      <c r="HU345" s="456"/>
      <c r="HV345" s="455">
        <f t="shared" si="3319"/>
        <v>0</v>
      </c>
      <c r="HW345" s="456"/>
      <c r="HX345" s="455"/>
      <c r="HY345" s="455">
        <f t="shared" si="3320"/>
        <v>0</v>
      </c>
      <c r="HZ345" s="455">
        <f t="shared" si="3321"/>
        <v>0</v>
      </c>
      <c r="IA345" s="456">
        <v>0.23915411846270695</v>
      </c>
      <c r="IB345" s="457">
        <f t="shared" si="3322"/>
        <v>0</v>
      </c>
      <c r="IC345" s="458">
        <f t="shared" si="3323"/>
        <v>0</v>
      </c>
      <c r="ID345" s="459"/>
      <c r="IE345" s="452">
        <v>5.0</v>
      </c>
      <c r="IF345" s="453" t="s">
        <v>144</v>
      </c>
      <c r="IG345" s="454" t="s">
        <v>132</v>
      </c>
      <c r="IH345" s="454" t="s">
        <v>132</v>
      </c>
      <c r="II345" s="455" t="str">
        <f>ADHK!II345</f>
        <v/>
      </c>
      <c r="IJ345" s="455"/>
      <c r="IK345" s="455">
        <f t="shared" si="3324"/>
        <v>0</v>
      </c>
      <c r="IL345" s="456"/>
      <c r="IM345" s="455">
        <f t="shared" si="3325"/>
        <v>0</v>
      </c>
      <c r="IN345" s="456"/>
      <c r="IO345" s="455"/>
      <c r="IP345" s="455">
        <f t="shared" si="3326"/>
        <v>0</v>
      </c>
      <c r="IQ345" s="455">
        <f t="shared" si="3327"/>
        <v>0</v>
      </c>
      <c r="IR345" s="456">
        <v>0.23915411846270695</v>
      </c>
      <c r="IS345" s="457">
        <f t="shared" si="3328"/>
        <v>0</v>
      </c>
      <c r="IT345" s="458">
        <f t="shared" si="3329"/>
        <v>0</v>
      </c>
      <c r="IU345" s="459"/>
      <c r="IV345" s="452">
        <v>5.0</v>
      </c>
      <c r="IW345" s="453" t="s">
        <v>144</v>
      </c>
      <c r="IX345" s="454" t="s">
        <v>132</v>
      </c>
      <c r="IY345" s="454" t="s">
        <v>132</v>
      </c>
      <c r="IZ345" s="455" t="str">
        <f>ADHK!IZ345</f>
        <v/>
      </c>
      <c r="JA345" s="455"/>
      <c r="JB345" s="455">
        <f t="shared" si="3330"/>
        <v>0</v>
      </c>
      <c r="JC345" s="456"/>
      <c r="JD345" s="455">
        <f t="shared" si="3331"/>
        <v>0</v>
      </c>
      <c r="JE345" s="456"/>
      <c r="JF345" s="455"/>
      <c r="JG345" s="455">
        <f t="shared" si="3332"/>
        <v>0</v>
      </c>
      <c r="JH345" s="455">
        <f t="shared" si="3333"/>
        <v>0</v>
      </c>
      <c r="JI345" s="456">
        <v>0.23915411846270695</v>
      </c>
      <c r="JJ345" s="457">
        <f t="shared" si="3334"/>
        <v>0</v>
      </c>
      <c r="JK345" s="458">
        <f t="shared" si="3335"/>
        <v>0</v>
      </c>
      <c r="JL345" s="459"/>
      <c r="JM345" s="452">
        <v>5.0</v>
      </c>
      <c r="JN345" s="453" t="s">
        <v>144</v>
      </c>
      <c r="JO345" s="454" t="s">
        <v>132</v>
      </c>
      <c r="JP345" s="454" t="s">
        <v>132</v>
      </c>
      <c r="JQ345" s="455" t="str">
        <f>ADHK!JQ345</f>
        <v/>
      </c>
      <c r="JR345" s="455"/>
      <c r="JS345" s="455">
        <f t="shared" si="3336"/>
        <v>0</v>
      </c>
      <c r="JT345" s="456"/>
      <c r="JU345" s="455">
        <f t="shared" si="3337"/>
        <v>0</v>
      </c>
      <c r="JV345" s="456"/>
      <c r="JW345" s="455"/>
      <c r="JX345" s="455">
        <f t="shared" si="3338"/>
        <v>0</v>
      </c>
      <c r="JY345" s="455">
        <f t="shared" si="3339"/>
        <v>0</v>
      </c>
      <c r="JZ345" s="456">
        <v>0.23915411846270695</v>
      </c>
      <c r="KA345" s="457">
        <f t="shared" si="3340"/>
        <v>0</v>
      </c>
      <c r="KB345" s="458">
        <f t="shared" si="3341"/>
        <v>0</v>
      </c>
      <c r="KC345" s="459"/>
      <c r="KD345" s="452">
        <v>5.0</v>
      </c>
      <c r="KE345" s="453" t="s">
        <v>144</v>
      </c>
      <c r="KF345" s="454" t="s">
        <v>132</v>
      </c>
      <c r="KG345" s="454" t="s">
        <v>132</v>
      </c>
      <c r="KH345" s="455" t="str">
        <f>ADHK!KH345</f>
        <v/>
      </c>
      <c r="KI345" s="455"/>
      <c r="KJ345" s="455">
        <f t="shared" si="3342"/>
        <v>0</v>
      </c>
      <c r="KK345" s="456"/>
      <c r="KL345" s="455">
        <f t="shared" si="3343"/>
        <v>0</v>
      </c>
      <c r="KM345" s="456"/>
      <c r="KN345" s="455"/>
      <c r="KO345" s="455">
        <f t="shared" si="3344"/>
        <v>0</v>
      </c>
      <c r="KP345" s="455">
        <f t="shared" si="3345"/>
        <v>0</v>
      </c>
      <c r="KQ345" s="456">
        <v>0.23915411846270695</v>
      </c>
      <c r="KR345" s="457">
        <f t="shared" si="3346"/>
        <v>0</v>
      </c>
      <c r="KS345" s="458">
        <f t="shared" si="3347"/>
        <v>0</v>
      </c>
      <c r="KT345" s="459"/>
      <c r="KU345" s="460"/>
    </row>
    <row r="346" ht="15.75" customHeight="1">
      <c r="A346" s="452">
        <v>6.0</v>
      </c>
      <c r="B346" s="453" t="s">
        <v>145</v>
      </c>
      <c r="C346" s="454" t="s">
        <v>132</v>
      </c>
      <c r="D346" s="454" t="s">
        <v>132</v>
      </c>
      <c r="E346" s="455" t="str">
        <f>ADHK!E346</f>
        <v/>
      </c>
      <c r="F346" s="455" t="str">
        <f>ADHK!F346</f>
        <v/>
      </c>
      <c r="G346" s="455">
        <f t="shared" si="3240"/>
        <v>0</v>
      </c>
      <c r="H346" s="456"/>
      <c r="I346" s="455">
        <f t="shared" si="3241"/>
        <v>0</v>
      </c>
      <c r="J346" s="456"/>
      <c r="K346" s="455"/>
      <c r="L346" s="455">
        <f t="shared" si="3242"/>
        <v>0</v>
      </c>
      <c r="M346" s="455">
        <f t="shared" si="3243"/>
        <v>0</v>
      </c>
      <c r="N346" s="456">
        <v>0.23915411846270695</v>
      </c>
      <c r="O346" s="457">
        <f t="shared" si="3244"/>
        <v>0</v>
      </c>
      <c r="P346" s="458">
        <f t="shared" si="3245"/>
        <v>0</v>
      </c>
      <c r="Q346" s="459"/>
      <c r="R346" s="452">
        <v>6.0</v>
      </c>
      <c r="S346" s="453" t="s">
        <v>145</v>
      </c>
      <c r="T346" s="454" t="s">
        <v>132</v>
      </c>
      <c r="U346" s="454" t="s">
        <v>132</v>
      </c>
      <c r="V346" s="455" t="str">
        <f>ADHK!V346</f>
        <v/>
      </c>
      <c r="W346" s="455"/>
      <c r="X346" s="455">
        <f t="shared" si="3246"/>
        <v>0</v>
      </c>
      <c r="Y346" s="456"/>
      <c r="Z346" s="455">
        <f t="shared" si="3247"/>
        <v>0</v>
      </c>
      <c r="AA346" s="456"/>
      <c r="AB346" s="455"/>
      <c r="AC346" s="455">
        <f t="shared" si="3248"/>
        <v>0</v>
      </c>
      <c r="AD346" s="455">
        <f t="shared" si="3249"/>
        <v>0</v>
      </c>
      <c r="AE346" s="456">
        <v>0.23915411846270695</v>
      </c>
      <c r="AF346" s="457">
        <f t="shared" si="3250"/>
        <v>0</v>
      </c>
      <c r="AG346" s="458">
        <f t="shared" si="3251"/>
        <v>0</v>
      </c>
      <c r="AH346" s="459"/>
      <c r="AI346" s="452">
        <v>6.0</v>
      </c>
      <c r="AJ346" s="453" t="s">
        <v>145</v>
      </c>
      <c r="AK346" s="454" t="s">
        <v>132</v>
      </c>
      <c r="AL346" s="454" t="s">
        <v>132</v>
      </c>
      <c r="AM346" s="455" t="str">
        <f>ADHK!AM346</f>
        <v/>
      </c>
      <c r="AN346" s="455"/>
      <c r="AO346" s="455">
        <f t="shared" si="3252"/>
        <v>0</v>
      </c>
      <c r="AP346" s="456"/>
      <c r="AQ346" s="455">
        <f t="shared" si="3253"/>
        <v>0</v>
      </c>
      <c r="AR346" s="456"/>
      <c r="AS346" s="455"/>
      <c r="AT346" s="455">
        <f t="shared" si="3254"/>
        <v>0</v>
      </c>
      <c r="AU346" s="455">
        <f t="shared" si="3255"/>
        <v>0</v>
      </c>
      <c r="AV346" s="456">
        <v>0.23915411846270695</v>
      </c>
      <c r="AW346" s="457">
        <f t="shared" si="3256"/>
        <v>0</v>
      </c>
      <c r="AX346" s="458">
        <f t="shared" si="3257"/>
        <v>0</v>
      </c>
      <c r="AY346" s="459"/>
      <c r="AZ346" s="452">
        <v>6.0</v>
      </c>
      <c r="BA346" s="453" t="s">
        <v>145</v>
      </c>
      <c r="BB346" s="454" t="s">
        <v>132</v>
      </c>
      <c r="BC346" s="454" t="s">
        <v>132</v>
      </c>
      <c r="BD346" s="455" t="str">
        <f>ADHK!BD346</f>
        <v/>
      </c>
      <c r="BE346" s="455"/>
      <c r="BF346" s="455">
        <f t="shared" si="3258"/>
        <v>0</v>
      </c>
      <c r="BG346" s="456"/>
      <c r="BH346" s="455">
        <f t="shared" si="3259"/>
        <v>0</v>
      </c>
      <c r="BI346" s="456"/>
      <c r="BJ346" s="455"/>
      <c r="BK346" s="455">
        <f t="shared" si="3260"/>
        <v>0</v>
      </c>
      <c r="BL346" s="455">
        <f t="shared" si="3261"/>
        <v>0</v>
      </c>
      <c r="BM346" s="456">
        <v>0.23915411846270695</v>
      </c>
      <c r="BN346" s="457">
        <f t="shared" si="3262"/>
        <v>0</v>
      </c>
      <c r="BO346" s="458">
        <f t="shared" si="3263"/>
        <v>0</v>
      </c>
      <c r="BP346" s="459"/>
      <c r="BQ346" s="452">
        <v>6.0</v>
      </c>
      <c r="BR346" s="453" t="s">
        <v>145</v>
      </c>
      <c r="BS346" s="454" t="s">
        <v>132</v>
      </c>
      <c r="BT346" s="454" t="s">
        <v>132</v>
      </c>
      <c r="BU346" s="455" t="str">
        <f>ADHK!BU346</f>
        <v/>
      </c>
      <c r="BV346" s="455"/>
      <c r="BW346" s="455">
        <f t="shared" si="3264"/>
        <v>0</v>
      </c>
      <c r="BX346" s="456"/>
      <c r="BY346" s="455">
        <f t="shared" si="3265"/>
        <v>0</v>
      </c>
      <c r="BZ346" s="456"/>
      <c r="CA346" s="455"/>
      <c r="CB346" s="455">
        <f t="shared" si="3266"/>
        <v>0</v>
      </c>
      <c r="CC346" s="455">
        <f t="shared" si="3267"/>
        <v>0</v>
      </c>
      <c r="CD346" s="456">
        <v>0.23915411846270695</v>
      </c>
      <c r="CE346" s="457">
        <f t="shared" si="3268"/>
        <v>0</v>
      </c>
      <c r="CF346" s="458">
        <f t="shared" si="3269"/>
        <v>0</v>
      </c>
      <c r="CG346" s="459"/>
      <c r="CH346" s="452">
        <v>6.0</v>
      </c>
      <c r="CI346" s="453" t="s">
        <v>145</v>
      </c>
      <c r="CJ346" s="454" t="s">
        <v>132</v>
      </c>
      <c r="CK346" s="454" t="s">
        <v>132</v>
      </c>
      <c r="CL346" s="455" t="str">
        <f>ADHK!CL346</f>
        <v/>
      </c>
      <c r="CM346" s="455"/>
      <c r="CN346" s="455">
        <f t="shared" si="3270"/>
        <v>0</v>
      </c>
      <c r="CO346" s="456"/>
      <c r="CP346" s="455">
        <f t="shared" si="3271"/>
        <v>0</v>
      </c>
      <c r="CQ346" s="456"/>
      <c r="CR346" s="455"/>
      <c r="CS346" s="455">
        <f t="shared" si="3272"/>
        <v>0</v>
      </c>
      <c r="CT346" s="455">
        <f t="shared" si="3273"/>
        <v>0</v>
      </c>
      <c r="CU346" s="456">
        <v>0.23915411846270695</v>
      </c>
      <c r="CV346" s="457">
        <f t="shared" si="3274"/>
        <v>0</v>
      </c>
      <c r="CW346" s="458">
        <f t="shared" si="3275"/>
        <v>0</v>
      </c>
      <c r="CX346" s="459"/>
      <c r="CY346" s="452">
        <v>6.0</v>
      </c>
      <c r="CZ346" s="453" t="s">
        <v>145</v>
      </c>
      <c r="DA346" s="454" t="s">
        <v>132</v>
      </c>
      <c r="DB346" s="454" t="s">
        <v>132</v>
      </c>
      <c r="DC346" s="455" t="str">
        <f>ADHK!DC346</f>
        <v/>
      </c>
      <c r="DD346" s="455"/>
      <c r="DE346" s="455">
        <f t="shared" si="3276"/>
        <v>0</v>
      </c>
      <c r="DF346" s="456"/>
      <c r="DG346" s="455">
        <f t="shared" si="3277"/>
        <v>0</v>
      </c>
      <c r="DH346" s="456"/>
      <c r="DI346" s="455"/>
      <c r="DJ346" s="455">
        <f t="shared" si="3278"/>
        <v>0</v>
      </c>
      <c r="DK346" s="455">
        <f t="shared" si="3279"/>
        <v>0</v>
      </c>
      <c r="DL346" s="456">
        <v>0.23915411846270695</v>
      </c>
      <c r="DM346" s="457">
        <f t="shared" si="3280"/>
        <v>0</v>
      </c>
      <c r="DN346" s="458">
        <f t="shared" si="3281"/>
        <v>0</v>
      </c>
      <c r="DO346" s="459"/>
      <c r="DP346" s="452">
        <v>6.0</v>
      </c>
      <c r="DQ346" s="453" t="s">
        <v>145</v>
      </c>
      <c r="DR346" s="454" t="s">
        <v>132</v>
      </c>
      <c r="DS346" s="454" t="s">
        <v>132</v>
      </c>
      <c r="DT346" s="455" t="str">
        <f>ADHK!DT346</f>
        <v/>
      </c>
      <c r="DU346" s="455"/>
      <c r="DV346" s="455">
        <f t="shared" si="3282"/>
        <v>0</v>
      </c>
      <c r="DW346" s="456"/>
      <c r="DX346" s="455">
        <f t="shared" si="3283"/>
        <v>0</v>
      </c>
      <c r="DY346" s="456"/>
      <c r="DZ346" s="455"/>
      <c r="EA346" s="455">
        <f t="shared" si="3284"/>
        <v>0</v>
      </c>
      <c r="EB346" s="455">
        <f t="shared" si="3285"/>
        <v>0</v>
      </c>
      <c r="EC346" s="456">
        <v>0.23915411846270695</v>
      </c>
      <c r="ED346" s="457">
        <f t="shared" si="3286"/>
        <v>0</v>
      </c>
      <c r="EE346" s="458">
        <f t="shared" si="3287"/>
        <v>0</v>
      </c>
      <c r="EF346" s="459"/>
      <c r="EG346" s="452">
        <v>6.0</v>
      </c>
      <c r="EH346" s="453" t="s">
        <v>145</v>
      </c>
      <c r="EI346" s="454" t="s">
        <v>132</v>
      </c>
      <c r="EJ346" s="454" t="s">
        <v>132</v>
      </c>
      <c r="EK346" s="455" t="str">
        <f>ADHK!EK346</f>
        <v/>
      </c>
      <c r="EL346" s="455"/>
      <c r="EM346" s="455">
        <f t="shared" si="3288"/>
        <v>0</v>
      </c>
      <c r="EN346" s="456"/>
      <c r="EO346" s="455">
        <f t="shared" si="3289"/>
        <v>0</v>
      </c>
      <c r="EP346" s="456"/>
      <c r="EQ346" s="455"/>
      <c r="ER346" s="455">
        <f t="shared" si="3290"/>
        <v>0</v>
      </c>
      <c r="ES346" s="455">
        <f t="shared" si="3291"/>
        <v>0</v>
      </c>
      <c r="ET346" s="456">
        <v>0.23915411846270695</v>
      </c>
      <c r="EU346" s="457">
        <f t="shared" si="3292"/>
        <v>0</v>
      </c>
      <c r="EV346" s="458">
        <f t="shared" si="3293"/>
        <v>0</v>
      </c>
      <c r="EW346" s="459"/>
      <c r="EX346" s="452">
        <v>6.0</v>
      </c>
      <c r="EY346" s="453" t="s">
        <v>145</v>
      </c>
      <c r="EZ346" s="454" t="s">
        <v>132</v>
      </c>
      <c r="FA346" s="454" t="s">
        <v>132</v>
      </c>
      <c r="FB346" s="455" t="str">
        <f>ADHK!FB346</f>
        <v/>
      </c>
      <c r="FC346" s="455"/>
      <c r="FD346" s="455">
        <f t="shared" si="3294"/>
        <v>0</v>
      </c>
      <c r="FE346" s="456"/>
      <c r="FF346" s="455">
        <f t="shared" si="3295"/>
        <v>0</v>
      </c>
      <c r="FG346" s="456"/>
      <c r="FH346" s="455"/>
      <c r="FI346" s="455">
        <f t="shared" si="3296"/>
        <v>0</v>
      </c>
      <c r="FJ346" s="455">
        <f t="shared" si="3297"/>
        <v>0</v>
      </c>
      <c r="FK346" s="456">
        <v>0.23915411846270695</v>
      </c>
      <c r="FL346" s="457">
        <f t="shared" si="3298"/>
        <v>0</v>
      </c>
      <c r="FM346" s="458">
        <f t="shared" si="3299"/>
        <v>0</v>
      </c>
      <c r="FN346" s="459"/>
      <c r="FO346" s="452">
        <v>6.0</v>
      </c>
      <c r="FP346" s="453" t="s">
        <v>145</v>
      </c>
      <c r="FQ346" s="454" t="s">
        <v>132</v>
      </c>
      <c r="FR346" s="454" t="s">
        <v>132</v>
      </c>
      <c r="FS346" s="455" t="str">
        <f>ADHK!FS346</f>
        <v/>
      </c>
      <c r="FT346" s="455"/>
      <c r="FU346" s="455">
        <f t="shared" si="3300"/>
        <v>0</v>
      </c>
      <c r="FV346" s="456"/>
      <c r="FW346" s="455">
        <f t="shared" si="3301"/>
        <v>0</v>
      </c>
      <c r="FX346" s="456"/>
      <c r="FY346" s="455"/>
      <c r="FZ346" s="455">
        <f t="shared" si="3302"/>
        <v>0</v>
      </c>
      <c r="GA346" s="455">
        <f t="shared" si="3303"/>
        <v>0</v>
      </c>
      <c r="GB346" s="456">
        <v>0.23915411846270695</v>
      </c>
      <c r="GC346" s="457">
        <f t="shared" si="3304"/>
        <v>0</v>
      </c>
      <c r="GD346" s="458">
        <f t="shared" si="3305"/>
        <v>0</v>
      </c>
      <c r="GE346" s="459"/>
      <c r="GF346" s="452">
        <v>6.0</v>
      </c>
      <c r="GG346" s="453" t="s">
        <v>145</v>
      </c>
      <c r="GH346" s="454" t="s">
        <v>132</v>
      </c>
      <c r="GI346" s="454" t="s">
        <v>132</v>
      </c>
      <c r="GJ346" s="455" t="str">
        <f>ADHK!GJ346</f>
        <v/>
      </c>
      <c r="GK346" s="455"/>
      <c r="GL346" s="455">
        <f t="shared" si="3306"/>
        <v>0</v>
      </c>
      <c r="GM346" s="456"/>
      <c r="GN346" s="455">
        <f t="shared" si="3307"/>
        <v>0</v>
      </c>
      <c r="GO346" s="456"/>
      <c r="GP346" s="455"/>
      <c r="GQ346" s="455">
        <f t="shared" si="3308"/>
        <v>0</v>
      </c>
      <c r="GR346" s="455">
        <f t="shared" si="3309"/>
        <v>0</v>
      </c>
      <c r="GS346" s="456">
        <v>0.23915411846270695</v>
      </c>
      <c r="GT346" s="457">
        <f t="shared" si="3310"/>
        <v>0</v>
      </c>
      <c r="GU346" s="458">
        <f t="shared" si="3311"/>
        <v>0</v>
      </c>
      <c r="GV346" s="459"/>
      <c r="GW346" s="452">
        <v>6.0</v>
      </c>
      <c r="GX346" s="453" t="s">
        <v>145</v>
      </c>
      <c r="GY346" s="454" t="s">
        <v>132</v>
      </c>
      <c r="GZ346" s="454" t="s">
        <v>132</v>
      </c>
      <c r="HA346" s="455" t="str">
        <f>ADHK!HA346</f>
        <v/>
      </c>
      <c r="HB346" s="455"/>
      <c r="HC346" s="455">
        <f t="shared" si="3312"/>
        <v>0</v>
      </c>
      <c r="HD346" s="456"/>
      <c r="HE346" s="455">
        <f t="shared" si="3313"/>
        <v>0</v>
      </c>
      <c r="HF346" s="456"/>
      <c r="HG346" s="455"/>
      <c r="HH346" s="455">
        <f t="shared" si="3314"/>
        <v>0</v>
      </c>
      <c r="HI346" s="455">
        <f t="shared" si="3315"/>
        <v>0</v>
      </c>
      <c r="HJ346" s="456">
        <v>0.23915411846270695</v>
      </c>
      <c r="HK346" s="457">
        <f t="shared" si="3316"/>
        <v>0</v>
      </c>
      <c r="HL346" s="458">
        <f t="shared" si="3317"/>
        <v>0</v>
      </c>
      <c r="HM346" s="459"/>
      <c r="HN346" s="452">
        <v>6.0</v>
      </c>
      <c r="HO346" s="453" t="s">
        <v>145</v>
      </c>
      <c r="HP346" s="454" t="s">
        <v>132</v>
      </c>
      <c r="HQ346" s="454" t="s">
        <v>132</v>
      </c>
      <c r="HR346" s="455" t="str">
        <f>ADHK!HR346</f>
        <v/>
      </c>
      <c r="HS346" s="455"/>
      <c r="HT346" s="455">
        <f t="shared" si="3318"/>
        <v>0</v>
      </c>
      <c r="HU346" s="456"/>
      <c r="HV346" s="455">
        <f t="shared" si="3319"/>
        <v>0</v>
      </c>
      <c r="HW346" s="456"/>
      <c r="HX346" s="455"/>
      <c r="HY346" s="455">
        <f t="shared" si="3320"/>
        <v>0</v>
      </c>
      <c r="HZ346" s="455">
        <f t="shared" si="3321"/>
        <v>0</v>
      </c>
      <c r="IA346" s="456">
        <v>0.23915411846270695</v>
      </c>
      <c r="IB346" s="457">
        <f t="shared" si="3322"/>
        <v>0</v>
      </c>
      <c r="IC346" s="458">
        <f t="shared" si="3323"/>
        <v>0</v>
      </c>
      <c r="ID346" s="459"/>
      <c r="IE346" s="452">
        <v>6.0</v>
      </c>
      <c r="IF346" s="453" t="s">
        <v>145</v>
      </c>
      <c r="IG346" s="454" t="s">
        <v>132</v>
      </c>
      <c r="IH346" s="454" t="s">
        <v>132</v>
      </c>
      <c r="II346" s="455" t="str">
        <f>ADHK!II346</f>
        <v/>
      </c>
      <c r="IJ346" s="455"/>
      <c r="IK346" s="455">
        <f t="shared" si="3324"/>
        <v>0</v>
      </c>
      <c r="IL346" s="456"/>
      <c r="IM346" s="455">
        <f t="shared" si="3325"/>
        <v>0</v>
      </c>
      <c r="IN346" s="456"/>
      <c r="IO346" s="455"/>
      <c r="IP346" s="455">
        <f t="shared" si="3326"/>
        <v>0</v>
      </c>
      <c r="IQ346" s="455">
        <f t="shared" si="3327"/>
        <v>0</v>
      </c>
      <c r="IR346" s="456">
        <v>0.23915411846270695</v>
      </c>
      <c r="IS346" s="457">
        <f t="shared" si="3328"/>
        <v>0</v>
      </c>
      <c r="IT346" s="458">
        <f t="shared" si="3329"/>
        <v>0</v>
      </c>
      <c r="IU346" s="459"/>
      <c r="IV346" s="452">
        <v>6.0</v>
      </c>
      <c r="IW346" s="453" t="s">
        <v>145</v>
      </c>
      <c r="IX346" s="454" t="s">
        <v>132</v>
      </c>
      <c r="IY346" s="454" t="s">
        <v>132</v>
      </c>
      <c r="IZ346" s="455" t="str">
        <f>ADHK!IZ346</f>
        <v/>
      </c>
      <c r="JA346" s="455"/>
      <c r="JB346" s="455">
        <f t="shared" si="3330"/>
        <v>0</v>
      </c>
      <c r="JC346" s="456"/>
      <c r="JD346" s="455">
        <f t="shared" si="3331"/>
        <v>0</v>
      </c>
      <c r="JE346" s="456"/>
      <c r="JF346" s="455"/>
      <c r="JG346" s="455">
        <f t="shared" si="3332"/>
        <v>0</v>
      </c>
      <c r="JH346" s="455">
        <f t="shared" si="3333"/>
        <v>0</v>
      </c>
      <c r="JI346" s="456">
        <v>0.23915411846270695</v>
      </c>
      <c r="JJ346" s="457">
        <f t="shared" si="3334"/>
        <v>0</v>
      </c>
      <c r="JK346" s="458">
        <f t="shared" si="3335"/>
        <v>0</v>
      </c>
      <c r="JL346" s="459"/>
      <c r="JM346" s="452">
        <v>6.0</v>
      </c>
      <c r="JN346" s="453" t="s">
        <v>145</v>
      </c>
      <c r="JO346" s="454" t="s">
        <v>132</v>
      </c>
      <c r="JP346" s="454" t="s">
        <v>132</v>
      </c>
      <c r="JQ346" s="455" t="str">
        <f>ADHK!JQ346</f>
        <v/>
      </c>
      <c r="JR346" s="455"/>
      <c r="JS346" s="455">
        <f t="shared" si="3336"/>
        <v>0</v>
      </c>
      <c r="JT346" s="456"/>
      <c r="JU346" s="455">
        <f t="shared" si="3337"/>
        <v>0</v>
      </c>
      <c r="JV346" s="456"/>
      <c r="JW346" s="455"/>
      <c r="JX346" s="455">
        <f t="shared" si="3338"/>
        <v>0</v>
      </c>
      <c r="JY346" s="455">
        <f t="shared" si="3339"/>
        <v>0</v>
      </c>
      <c r="JZ346" s="456">
        <v>0.23915411846270695</v>
      </c>
      <c r="KA346" s="457">
        <f t="shared" si="3340"/>
        <v>0</v>
      </c>
      <c r="KB346" s="458">
        <f t="shared" si="3341"/>
        <v>0</v>
      </c>
      <c r="KC346" s="459"/>
      <c r="KD346" s="452">
        <v>6.0</v>
      </c>
      <c r="KE346" s="453" t="s">
        <v>145</v>
      </c>
      <c r="KF346" s="454" t="s">
        <v>132</v>
      </c>
      <c r="KG346" s="454" t="s">
        <v>132</v>
      </c>
      <c r="KH346" s="455" t="str">
        <f>ADHK!KH346</f>
        <v/>
      </c>
      <c r="KI346" s="455"/>
      <c r="KJ346" s="455">
        <f t="shared" si="3342"/>
        <v>0</v>
      </c>
      <c r="KK346" s="456"/>
      <c r="KL346" s="455">
        <f t="shared" si="3343"/>
        <v>0</v>
      </c>
      <c r="KM346" s="456"/>
      <c r="KN346" s="455"/>
      <c r="KO346" s="455">
        <f t="shared" si="3344"/>
        <v>0</v>
      </c>
      <c r="KP346" s="455">
        <f t="shared" si="3345"/>
        <v>0</v>
      </c>
      <c r="KQ346" s="456">
        <v>0.23915411846270695</v>
      </c>
      <c r="KR346" s="457">
        <f t="shared" si="3346"/>
        <v>0</v>
      </c>
      <c r="KS346" s="458">
        <f t="shared" si="3347"/>
        <v>0</v>
      </c>
      <c r="KT346" s="459"/>
      <c r="KU346" s="460"/>
    </row>
    <row r="347" ht="15.75" customHeight="1">
      <c r="A347" s="452">
        <v>7.0</v>
      </c>
      <c r="B347" s="453" t="s">
        <v>146</v>
      </c>
      <c r="C347" s="454" t="s">
        <v>132</v>
      </c>
      <c r="D347" s="454" t="s">
        <v>132</v>
      </c>
      <c r="E347" s="455" t="str">
        <f>ADHK!E347</f>
        <v/>
      </c>
      <c r="F347" s="455" t="str">
        <f>ADHK!F347</f>
        <v/>
      </c>
      <c r="G347" s="455">
        <f t="shared" si="3240"/>
        <v>0</v>
      </c>
      <c r="H347" s="456"/>
      <c r="I347" s="455">
        <f t="shared" si="3241"/>
        <v>0</v>
      </c>
      <c r="J347" s="456"/>
      <c r="K347" s="455"/>
      <c r="L347" s="455">
        <f t="shared" si="3242"/>
        <v>0</v>
      </c>
      <c r="M347" s="455">
        <f t="shared" si="3243"/>
        <v>0</v>
      </c>
      <c r="N347" s="456">
        <v>0.23915411846270695</v>
      </c>
      <c r="O347" s="457">
        <f t="shared" si="3244"/>
        <v>0</v>
      </c>
      <c r="P347" s="458">
        <f t="shared" si="3245"/>
        <v>0</v>
      </c>
      <c r="Q347" s="459"/>
      <c r="R347" s="452">
        <v>7.0</v>
      </c>
      <c r="S347" s="453" t="s">
        <v>146</v>
      </c>
      <c r="T347" s="454" t="s">
        <v>132</v>
      </c>
      <c r="U347" s="454" t="s">
        <v>132</v>
      </c>
      <c r="V347" s="455" t="str">
        <f>ADHK!V347</f>
        <v/>
      </c>
      <c r="W347" s="455"/>
      <c r="X347" s="455">
        <f t="shared" si="3246"/>
        <v>0</v>
      </c>
      <c r="Y347" s="456"/>
      <c r="Z347" s="455">
        <f t="shared" si="3247"/>
        <v>0</v>
      </c>
      <c r="AA347" s="456"/>
      <c r="AB347" s="455"/>
      <c r="AC347" s="455">
        <f t="shared" si="3248"/>
        <v>0</v>
      </c>
      <c r="AD347" s="455">
        <f t="shared" si="3249"/>
        <v>0</v>
      </c>
      <c r="AE347" s="456">
        <v>0.23915411846270695</v>
      </c>
      <c r="AF347" s="457">
        <f t="shared" si="3250"/>
        <v>0</v>
      </c>
      <c r="AG347" s="458">
        <f t="shared" si="3251"/>
        <v>0</v>
      </c>
      <c r="AH347" s="459"/>
      <c r="AI347" s="452">
        <v>7.0</v>
      </c>
      <c r="AJ347" s="453" t="s">
        <v>146</v>
      </c>
      <c r="AK347" s="454" t="s">
        <v>132</v>
      </c>
      <c r="AL347" s="454" t="s">
        <v>132</v>
      </c>
      <c r="AM347" s="455" t="str">
        <f>ADHK!AM347</f>
        <v/>
      </c>
      <c r="AN347" s="455"/>
      <c r="AO347" s="455">
        <f t="shared" si="3252"/>
        <v>0</v>
      </c>
      <c r="AP347" s="456"/>
      <c r="AQ347" s="455">
        <f t="shared" si="3253"/>
        <v>0</v>
      </c>
      <c r="AR347" s="456"/>
      <c r="AS347" s="455"/>
      <c r="AT347" s="455">
        <f t="shared" si="3254"/>
        <v>0</v>
      </c>
      <c r="AU347" s="455">
        <f t="shared" si="3255"/>
        <v>0</v>
      </c>
      <c r="AV347" s="456">
        <v>0.23915411846270695</v>
      </c>
      <c r="AW347" s="457">
        <f t="shared" si="3256"/>
        <v>0</v>
      </c>
      <c r="AX347" s="458">
        <f t="shared" si="3257"/>
        <v>0</v>
      </c>
      <c r="AY347" s="459"/>
      <c r="AZ347" s="452">
        <v>7.0</v>
      </c>
      <c r="BA347" s="453" t="s">
        <v>146</v>
      </c>
      <c r="BB347" s="454" t="s">
        <v>132</v>
      </c>
      <c r="BC347" s="454" t="s">
        <v>132</v>
      </c>
      <c r="BD347" s="455" t="str">
        <f>ADHK!BD347</f>
        <v/>
      </c>
      <c r="BE347" s="455"/>
      <c r="BF347" s="455">
        <f t="shared" si="3258"/>
        <v>0</v>
      </c>
      <c r="BG347" s="456"/>
      <c r="BH347" s="455">
        <f t="shared" si="3259"/>
        <v>0</v>
      </c>
      <c r="BI347" s="456"/>
      <c r="BJ347" s="455"/>
      <c r="BK347" s="455">
        <f t="shared" si="3260"/>
        <v>0</v>
      </c>
      <c r="BL347" s="455">
        <f t="shared" si="3261"/>
        <v>0</v>
      </c>
      <c r="BM347" s="456">
        <v>0.23915411846270695</v>
      </c>
      <c r="BN347" s="457">
        <f t="shared" si="3262"/>
        <v>0</v>
      </c>
      <c r="BO347" s="458">
        <f t="shared" si="3263"/>
        <v>0</v>
      </c>
      <c r="BP347" s="459"/>
      <c r="BQ347" s="452">
        <v>7.0</v>
      </c>
      <c r="BR347" s="453" t="s">
        <v>146</v>
      </c>
      <c r="BS347" s="454" t="s">
        <v>132</v>
      </c>
      <c r="BT347" s="454" t="s">
        <v>132</v>
      </c>
      <c r="BU347" s="455" t="str">
        <f>ADHK!BU347</f>
        <v/>
      </c>
      <c r="BV347" s="455"/>
      <c r="BW347" s="455">
        <f t="shared" si="3264"/>
        <v>0</v>
      </c>
      <c r="BX347" s="456"/>
      <c r="BY347" s="455">
        <f t="shared" si="3265"/>
        <v>0</v>
      </c>
      <c r="BZ347" s="456"/>
      <c r="CA347" s="455"/>
      <c r="CB347" s="455">
        <f t="shared" si="3266"/>
        <v>0</v>
      </c>
      <c r="CC347" s="455">
        <f t="shared" si="3267"/>
        <v>0</v>
      </c>
      <c r="CD347" s="456">
        <v>0.23915411846270695</v>
      </c>
      <c r="CE347" s="457">
        <f t="shared" si="3268"/>
        <v>0</v>
      </c>
      <c r="CF347" s="458">
        <f t="shared" si="3269"/>
        <v>0</v>
      </c>
      <c r="CG347" s="459"/>
      <c r="CH347" s="452">
        <v>7.0</v>
      </c>
      <c r="CI347" s="453" t="s">
        <v>146</v>
      </c>
      <c r="CJ347" s="454" t="s">
        <v>132</v>
      </c>
      <c r="CK347" s="454" t="s">
        <v>132</v>
      </c>
      <c r="CL347" s="455" t="str">
        <f>ADHK!CL347</f>
        <v/>
      </c>
      <c r="CM347" s="455"/>
      <c r="CN347" s="455">
        <f t="shared" si="3270"/>
        <v>0</v>
      </c>
      <c r="CO347" s="456"/>
      <c r="CP347" s="455">
        <f t="shared" si="3271"/>
        <v>0</v>
      </c>
      <c r="CQ347" s="456"/>
      <c r="CR347" s="455"/>
      <c r="CS347" s="455">
        <f t="shared" si="3272"/>
        <v>0</v>
      </c>
      <c r="CT347" s="455">
        <f t="shared" si="3273"/>
        <v>0</v>
      </c>
      <c r="CU347" s="456">
        <v>0.23915411846270695</v>
      </c>
      <c r="CV347" s="457">
        <f t="shared" si="3274"/>
        <v>0</v>
      </c>
      <c r="CW347" s="458">
        <f t="shared" si="3275"/>
        <v>0</v>
      </c>
      <c r="CX347" s="459"/>
      <c r="CY347" s="452">
        <v>7.0</v>
      </c>
      <c r="CZ347" s="453" t="s">
        <v>146</v>
      </c>
      <c r="DA347" s="454" t="s">
        <v>132</v>
      </c>
      <c r="DB347" s="454" t="s">
        <v>132</v>
      </c>
      <c r="DC347" s="455" t="str">
        <f>ADHK!DC347</f>
        <v/>
      </c>
      <c r="DD347" s="455"/>
      <c r="DE347" s="455">
        <f t="shared" si="3276"/>
        <v>0</v>
      </c>
      <c r="DF347" s="456"/>
      <c r="DG347" s="455">
        <f t="shared" si="3277"/>
        <v>0</v>
      </c>
      <c r="DH347" s="456"/>
      <c r="DI347" s="455"/>
      <c r="DJ347" s="455">
        <f t="shared" si="3278"/>
        <v>0</v>
      </c>
      <c r="DK347" s="455">
        <f t="shared" si="3279"/>
        <v>0</v>
      </c>
      <c r="DL347" s="456">
        <v>0.23915411846270695</v>
      </c>
      <c r="DM347" s="457">
        <f t="shared" si="3280"/>
        <v>0</v>
      </c>
      <c r="DN347" s="458">
        <f t="shared" si="3281"/>
        <v>0</v>
      </c>
      <c r="DO347" s="459"/>
      <c r="DP347" s="452">
        <v>7.0</v>
      </c>
      <c r="DQ347" s="453" t="s">
        <v>146</v>
      </c>
      <c r="DR347" s="454" t="s">
        <v>132</v>
      </c>
      <c r="DS347" s="454" t="s">
        <v>132</v>
      </c>
      <c r="DT347" s="455" t="str">
        <f>ADHK!DT347</f>
        <v/>
      </c>
      <c r="DU347" s="455"/>
      <c r="DV347" s="455">
        <f t="shared" si="3282"/>
        <v>0</v>
      </c>
      <c r="DW347" s="456"/>
      <c r="DX347" s="455">
        <f t="shared" si="3283"/>
        <v>0</v>
      </c>
      <c r="DY347" s="456"/>
      <c r="DZ347" s="455"/>
      <c r="EA347" s="455">
        <f t="shared" si="3284"/>
        <v>0</v>
      </c>
      <c r="EB347" s="455">
        <f t="shared" si="3285"/>
        <v>0</v>
      </c>
      <c r="EC347" s="456">
        <v>0.23915411846270695</v>
      </c>
      <c r="ED347" s="457">
        <f t="shared" si="3286"/>
        <v>0</v>
      </c>
      <c r="EE347" s="458">
        <f t="shared" si="3287"/>
        <v>0</v>
      </c>
      <c r="EF347" s="459"/>
      <c r="EG347" s="452">
        <v>7.0</v>
      </c>
      <c r="EH347" s="453" t="s">
        <v>146</v>
      </c>
      <c r="EI347" s="454" t="s">
        <v>132</v>
      </c>
      <c r="EJ347" s="454" t="s">
        <v>132</v>
      </c>
      <c r="EK347" s="455" t="str">
        <f>ADHK!EK347</f>
        <v/>
      </c>
      <c r="EL347" s="455"/>
      <c r="EM347" s="455">
        <f t="shared" si="3288"/>
        <v>0</v>
      </c>
      <c r="EN347" s="456"/>
      <c r="EO347" s="455">
        <f t="shared" si="3289"/>
        <v>0</v>
      </c>
      <c r="EP347" s="456"/>
      <c r="EQ347" s="455"/>
      <c r="ER347" s="455">
        <f t="shared" si="3290"/>
        <v>0</v>
      </c>
      <c r="ES347" s="455">
        <f t="shared" si="3291"/>
        <v>0</v>
      </c>
      <c r="ET347" s="456">
        <v>0.23915411846270695</v>
      </c>
      <c r="EU347" s="457">
        <f t="shared" si="3292"/>
        <v>0</v>
      </c>
      <c r="EV347" s="458">
        <f t="shared" si="3293"/>
        <v>0</v>
      </c>
      <c r="EW347" s="459"/>
      <c r="EX347" s="452">
        <v>7.0</v>
      </c>
      <c r="EY347" s="453" t="s">
        <v>146</v>
      </c>
      <c r="EZ347" s="454" t="s">
        <v>132</v>
      </c>
      <c r="FA347" s="454" t="s">
        <v>132</v>
      </c>
      <c r="FB347" s="455" t="str">
        <f>ADHK!FB347</f>
        <v/>
      </c>
      <c r="FC347" s="455"/>
      <c r="FD347" s="455">
        <f t="shared" si="3294"/>
        <v>0</v>
      </c>
      <c r="FE347" s="456"/>
      <c r="FF347" s="455">
        <f t="shared" si="3295"/>
        <v>0</v>
      </c>
      <c r="FG347" s="456"/>
      <c r="FH347" s="455"/>
      <c r="FI347" s="455">
        <f t="shared" si="3296"/>
        <v>0</v>
      </c>
      <c r="FJ347" s="455">
        <f t="shared" si="3297"/>
        <v>0</v>
      </c>
      <c r="FK347" s="456">
        <v>0.23915411846270695</v>
      </c>
      <c r="FL347" s="457">
        <f t="shared" si="3298"/>
        <v>0</v>
      </c>
      <c r="FM347" s="458">
        <f t="shared" si="3299"/>
        <v>0</v>
      </c>
      <c r="FN347" s="459"/>
      <c r="FO347" s="452">
        <v>7.0</v>
      </c>
      <c r="FP347" s="453" t="s">
        <v>146</v>
      </c>
      <c r="FQ347" s="454" t="s">
        <v>132</v>
      </c>
      <c r="FR347" s="454" t="s">
        <v>132</v>
      </c>
      <c r="FS347" s="455" t="str">
        <f>ADHK!FS347</f>
        <v/>
      </c>
      <c r="FT347" s="455"/>
      <c r="FU347" s="455">
        <f t="shared" si="3300"/>
        <v>0</v>
      </c>
      <c r="FV347" s="456"/>
      <c r="FW347" s="455">
        <f t="shared" si="3301"/>
        <v>0</v>
      </c>
      <c r="FX347" s="456"/>
      <c r="FY347" s="455"/>
      <c r="FZ347" s="455">
        <f t="shared" si="3302"/>
        <v>0</v>
      </c>
      <c r="GA347" s="455">
        <f t="shared" si="3303"/>
        <v>0</v>
      </c>
      <c r="GB347" s="456">
        <v>0.23915411846270695</v>
      </c>
      <c r="GC347" s="457">
        <f t="shared" si="3304"/>
        <v>0</v>
      </c>
      <c r="GD347" s="458">
        <f t="shared" si="3305"/>
        <v>0</v>
      </c>
      <c r="GE347" s="459"/>
      <c r="GF347" s="452">
        <v>7.0</v>
      </c>
      <c r="GG347" s="453" t="s">
        <v>146</v>
      </c>
      <c r="GH347" s="454" t="s">
        <v>132</v>
      </c>
      <c r="GI347" s="454" t="s">
        <v>132</v>
      </c>
      <c r="GJ347" s="455" t="str">
        <f>ADHK!GJ347</f>
        <v/>
      </c>
      <c r="GK347" s="455"/>
      <c r="GL347" s="455">
        <f t="shared" si="3306"/>
        <v>0</v>
      </c>
      <c r="GM347" s="456"/>
      <c r="GN347" s="455">
        <f t="shared" si="3307"/>
        <v>0</v>
      </c>
      <c r="GO347" s="456"/>
      <c r="GP347" s="455"/>
      <c r="GQ347" s="455">
        <f t="shared" si="3308"/>
        <v>0</v>
      </c>
      <c r="GR347" s="455">
        <f t="shared" si="3309"/>
        <v>0</v>
      </c>
      <c r="GS347" s="456">
        <v>0.23915411846270695</v>
      </c>
      <c r="GT347" s="457">
        <f t="shared" si="3310"/>
        <v>0</v>
      </c>
      <c r="GU347" s="458">
        <f t="shared" si="3311"/>
        <v>0</v>
      </c>
      <c r="GV347" s="459"/>
      <c r="GW347" s="452">
        <v>7.0</v>
      </c>
      <c r="GX347" s="453" t="s">
        <v>146</v>
      </c>
      <c r="GY347" s="454" t="s">
        <v>132</v>
      </c>
      <c r="GZ347" s="454" t="s">
        <v>132</v>
      </c>
      <c r="HA347" s="455" t="str">
        <f>ADHK!HA347</f>
        <v/>
      </c>
      <c r="HB347" s="455"/>
      <c r="HC347" s="455">
        <f t="shared" si="3312"/>
        <v>0</v>
      </c>
      <c r="HD347" s="456"/>
      <c r="HE347" s="455">
        <f t="shared" si="3313"/>
        <v>0</v>
      </c>
      <c r="HF347" s="456"/>
      <c r="HG347" s="455"/>
      <c r="HH347" s="455">
        <f t="shared" si="3314"/>
        <v>0</v>
      </c>
      <c r="HI347" s="455">
        <f t="shared" si="3315"/>
        <v>0</v>
      </c>
      <c r="HJ347" s="456">
        <v>0.23915411846270695</v>
      </c>
      <c r="HK347" s="457">
        <f t="shared" si="3316"/>
        <v>0</v>
      </c>
      <c r="HL347" s="458">
        <f t="shared" si="3317"/>
        <v>0</v>
      </c>
      <c r="HM347" s="459"/>
      <c r="HN347" s="452">
        <v>7.0</v>
      </c>
      <c r="HO347" s="453" t="s">
        <v>146</v>
      </c>
      <c r="HP347" s="454" t="s">
        <v>132</v>
      </c>
      <c r="HQ347" s="454" t="s">
        <v>132</v>
      </c>
      <c r="HR347" s="455" t="str">
        <f>ADHK!HR347</f>
        <v/>
      </c>
      <c r="HS347" s="455"/>
      <c r="HT347" s="455">
        <f t="shared" si="3318"/>
        <v>0</v>
      </c>
      <c r="HU347" s="456"/>
      <c r="HV347" s="455">
        <f t="shared" si="3319"/>
        <v>0</v>
      </c>
      <c r="HW347" s="456"/>
      <c r="HX347" s="455"/>
      <c r="HY347" s="455">
        <f t="shared" si="3320"/>
        <v>0</v>
      </c>
      <c r="HZ347" s="455">
        <f t="shared" si="3321"/>
        <v>0</v>
      </c>
      <c r="IA347" s="456">
        <v>0.23915411846270695</v>
      </c>
      <c r="IB347" s="457">
        <f t="shared" si="3322"/>
        <v>0</v>
      </c>
      <c r="IC347" s="458">
        <f t="shared" si="3323"/>
        <v>0</v>
      </c>
      <c r="ID347" s="459"/>
      <c r="IE347" s="452">
        <v>7.0</v>
      </c>
      <c r="IF347" s="453" t="s">
        <v>146</v>
      </c>
      <c r="IG347" s="454" t="s">
        <v>132</v>
      </c>
      <c r="IH347" s="454" t="s">
        <v>132</v>
      </c>
      <c r="II347" s="455" t="str">
        <f>ADHK!II347</f>
        <v/>
      </c>
      <c r="IJ347" s="455"/>
      <c r="IK347" s="455">
        <f t="shared" si="3324"/>
        <v>0</v>
      </c>
      <c r="IL347" s="456"/>
      <c r="IM347" s="455">
        <f t="shared" si="3325"/>
        <v>0</v>
      </c>
      <c r="IN347" s="456"/>
      <c r="IO347" s="455"/>
      <c r="IP347" s="455">
        <f t="shared" si="3326"/>
        <v>0</v>
      </c>
      <c r="IQ347" s="455">
        <f t="shared" si="3327"/>
        <v>0</v>
      </c>
      <c r="IR347" s="456">
        <v>0.23915411846270695</v>
      </c>
      <c r="IS347" s="457">
        <f t="shared" si="3328"/>
        <v>0</v>
      </c>
      <c r="IT347" s="458">
        <f t="shared" si="3329"/>
        <v>0</v>
      </c>
      <c r="IU347" s="459"/>
      <c r="IV347" s="452">
        <v>7.0</v>
      </c>
      <c r="IW347" s="453" t="s">
        <v>146</v>
      </c>
      <c r="IX347" s="454" t="s">
        <v>132</v>
      </c>
      <c r="IY347" s="454" t="s">
        <v>132</v>
      </c>
      <c r="IZ347" s="455" t="str">
        <f>ADHK!IZ347</f>
        <v/>
      </c>
      <c r="JA347" s="455"/>
      <c r="JB347" s="455">
        <f t="shared" si="3330"/>
        <v>0</v>
      </c>
      <c r="JC347" s="456"/>
      <c r="JD347" s="455">
        <f t="shared" si="3331"/>
        <v>0</v>
      </c>
      <c r="JE347" s="456"/>
      <c r="JF347" s="455"/>
      <c r="JG347" s="455">
        <f t="shared" si="3332"/>
        <v>0</v>
      </c>
      <c r="JH347" s="455">
        <f t="shared" si="3333"/>
        <v>0</v>
      </c>
      <c r="JI347" s="456">
        <v>0.23915411846270695</v>
      </c>
      <c r="JJ347" s="457">
        <f t="shared" si="3334"/>
        <v>0</v>
      </c>
      <c r="JK347" s="458">
        <f t="shared" si="3335"/>
        <v>0</v>
      </c>
      <c r="JL347" s="459"/>
      <c r="JM347" s="452">
        <v>7.0</v>
      </c>
      <c r="JN347" s="453" t="s">
        <v>146</v>
      </c>
      <c r="JO347" s="454" t="s">
        <v>132</v>
      </c>
      <c r="JP347" s="454" t="s">
        <v>132</v>
      </c>
      <c r="JQ347" s="455" t="str">
        <f>ADHK!JQ347</f>
        <v/>
      </c>
      <c r="JR347" s="455"/>
      <c r="JS347" s="455">
        <f t="shared" si="3336"/>
        <v>0</v>
      </c>
      <c r="JT347" s="456"/>
      <c r="JU347" s="455">
        <f t="shared" si="3337"/>
        <v>0</v>
      </c>
      <c r="JV347" s="456"/>
      <c r="JW347" s="455"/>
      <c r="JX347" s="455">
        <f t="shared" si="3338"/>
        <v>0</v>
      </c>
      <c r="JY347" s="455">
        <f t="shared" si="3339"/>
        <v>0</v>
      </c>
      <c r="JZ347" s="456">
        <v>0.23915411846270695</v>
      </c>
      <c r="KA347" s="457">
        <f t="shared" si="3340"/>
        <v>0</v>
      </c>
      <c r="KB347" s="458">
        <f t="shared" si="3341"/>
        <v>0</v>
      </c>
      <c r="KC347" s="459"/>
      <c r="KD347" s="452">
        <v>7.0</v>
      </c>
      <c r="KE347" s="453" t="s">
        <v>146</v>
      </c>
      <c r="KF347" s="454" t="s">
        <v>132</v>
      </c>
      <c r="KG347" s="454" t="s">
        <v>132</v>
      </c>
      <c r="KH347" s="455" t="str">
        <f>ADHK!KH347</f>
        <v/>
      </c>
      <c r="KI347" s="455"/>
      <c r="KJ347" s="455">
        <f t="shared" si="3342"/>
        <v>0</v>
      </c>
      <c r="KK347" s="456"/>
      <c r="KL347" s="455">
        <f t="shared" si="3343"/>
        <v>0</v>
      </c>
      <c r="KM347" s="456"/>
      <c r="KN347" s="455"/>
      <c r="KO347" s="455">
        <f t="shared" si="3344"/>
        <v>0</v>
      </c>
      <c r="KP347" s="455">
        <f t="shared" si="3345"/>
        <v>0</v>
      </c>
      <c r="KQ347" s="456">
        <v>0.23915411846270695</v>
      </c>
      <c r="KR347" s="457">
        <f t="shared" si="3346"/>
        <v>0</v>
      </c>
      <c r="KS347" s="458">
        <f t="shared" si="3347"/>
        <v>0</v>
      </c>
      <c r="KT347" s="459"/>
      <c r="KU347" s="460"/>
    </row>
    <row r="348" ht="15.75" customHeight="1">
      <c r="A348" s="452">
        <v>8.0</v>
      </c>
      <c r="B348" s="453" t="s">
        <v>147</v>
      </c>
      <c r="C348" s="454" t="s">
        <v>132</v>
      </c>
      <c r="D348" s="454" t="s">
        <v>132</v>
      </c>
      <c r="E348" s="455" t="str">
        <f>ADHK!E348</f>
        <v/>
      </c>
      <c r="F348" s="455" t="str">
        <f>ADHK!F348</f>
        <v/>
      </c>
      <c r="G348" s="455">
        <f t="shared" si="3240"/>
        <v>0</v>
      </c>
      <c r="H348" s="456"/>
      <c r="I348" s="455">
        <f t="shared" si="3241"/>
        <v>0</v>
      </c>
      <c r="J348" s="456"/>
      <c r="K348" s="455"/>
      <c r="L348" s="455">
        <f t="shared" si="3242"/>
        <v>0</v>
      </c>
      <c r="M348" s="455">
        <f t="shared" si="3243"/>
        <v>0</v>
      </c>
      <c r="N348" s="456">
        <v>0.23915411846270695</v>
      </c>
      <c r="O348" s="457">
        <f t="shared" si="3244"/>
        <v>0</v>
      </c>
      <c r="P348" s="458">
        <f t="shared" si="3245"/>
        <v>0</v>
      </c>
      <c r="Q348" s="459"/>
      <c r="R348" s="452">
        <v>8.0</v>
      </c>
      <c r="S348" s="453" t="s">
        <v>147</v>
      </c>
      <c r="T348" s="454" t="s">
        <v>132</v>
      </c>
      <c r="U348" s="454" t="s">
        <v>132</v>
      </c>
      <c r="V348" s="455" t="str">
        <f>ADHK!V348</f>
        <v/>
      </c>
      <c r="W348" s="455"/>
      <c r="X348" s="455">
        <f t="shared" si="3246"/>
        <v>0</v>
      </c>
      <c r="Y348" s="456"/>
      <c r="Z348" s="455">
        <f t="shared" si="3247"/>
        <v>0</v>
      </c>
      <c r="AA348" s="456"/>
      <c r="AB348" s="455"/>
      <c r="AC348" s="455">
        <f t="shared" si="3248"/>
        <v>0</v>
      </c>
      <c r="AD348" s="455">
        <f t="shared" si="3249"/>
        <v>0</v>
      </c>
      <c r="AE348" s="456">
        <v>0.23915411846270695</v>
      </c>
      <c r="AF348" s="457">
        <f t="shared" si="3250"/>
        <v>0</v>
      </c>
      <c r="AG348" s="458">
        <f t="shared" si="3251"/>
        <v>0</v>
      </c>
      <c r="AH348" s="459"/>
      <c r="AI348" s="452">
        <v>8.0</v>
      </c>
      <c r="AJ348" s="453" t="s">
        <v>147</v>
      </c>
      <c r="AK348" s="454" t="s">
        <v>132</v>
      </c>
      <c r="AL348" s="454" t="s">
        <v>132</v>
      </c>
      <c r="AM348" s="455" t="str">
        <f>ADHK!AM348</f>
        <v/>
      </c>
      <c r="AN348" s="455"/>
      <c r="AO348" s="455">
        <f t="shared" si="3252"/>
        <v>0</v>
      </c>
      <c r="AP348" s="456"/>
      <c r="AQ348" s="455">
        <f t="shared" si="3253"/>
        <v>0</v>
      </c>
      <c r="AR348" s="456"/>
      <c r="AS348" s="455"/>
      <c r="AT348" s="455">
        <f t="shared" si="3254"/>
        <v>0</v>
      </c>
      <c r="AU348" s="455">
        <f t="shared" si="3255"/>
        <v>0</v>
      </c>
      <c r="AV348" s="456">
        <v>0.23915411846270695</v>
      </c>
      <c r="AW348" s="457">
        <f t="shared" si="3256"/>
        <v>0</v>
      </c>
      <c r="AX348" s="458">
        <f t="shared" si="3257"/>
        <v>0</v>
      </c>
      <c r="AY348" s="459"/>
      <c r="AZ348" s="452">
        <v>8.0</v>
      </c>
      <c r="BA348" s="453" t="s">
        <v>147</v>
      </c>
      <c r="BB348" s="454" t="s">
        <v>132</v>
      </c>
      <c r="BC348" s="454" t="s">
        <v>132</v>
      </c>
      <c r="BD348" s="455" t="str">
        <f>ADHK!BD348</f>
        <v/>
      </c>
      <c r="BE348" s="455"/>
      <c r="BF348" s="455">
        <f t="shared" si="3258"/>
        <v>0</v>
      </c>
      <c r="BG348" s="456"/>
      <c r="BH348" s="455">
        <f t="shared" si="3259"/>
        <v>0</v>
      </c>
      <c r="BI348" s="456"/>
      <c r="BJ348" s="455"/>
      <c r="BK348" s="455">
        <f t="shared" si="3260"/>
        <v>0</v>
      </c>
      <c r="BL348" s="455">
        <f t="shared" si="3261"/>
        <v>0</v>
      </c>
      <c r="BM348" s="456">
        <v>0.23915411846270695</v>
      </c>
      <c r="BN348" s="457">
        <f t="shared" si="3262"/>
        <v>0</v>
      </c>
      <c r="BO348" s="458">
        <f t="shared" si="3263"/>
        <v>0</v>
      </c>
      <c r="BP348" s="459"/>
      <c r="BQ348" s="452">
        <v>8.0</v>
      </c>
      <c r="BR348" s="453" t="s">
        <v>147</v>
      </c>
      <c r="BS348" s="454" t="s">
        <v>132</v>
      </c>
      <c r="BT348" s="454" t="s">
        <v>132</v>
      </c>
      <c r="BU348" s="455" t="str">
        <f>ADHK!BU348</f>
        <v/>
      </c>
      <c r="BV348" s="455"/>
      <c r="BW348" s="455">
        <f t="shared" si="3264"/>
        <v>0</v>
      </c>
      <c r="BX348" s="456"/>
      <c r="BY348" s="455">
        <f t="shared" si="3265"/>
        <v>0</v>
      </c>
      <c r="BZ348" s="456"/>
      <c r="CA348" s="455"/>
      <c r="CB348" s="455">
        <f t="shared" si="3266"/>
        <v>0</v>
      </c>
      <c r="CC348" s="455">
        <f t="shared" si="3267"/>
        <v>0</v>
      </c>
      <c r="CD348" s="456">
        <v>0.23915411846270695</v>
      </c>
      <c r="CE348" s="457">
        <f t="shared" si="3268"/>
        <v>0</v>
      </c>
      <c r="CF348" s="458">
        <f t="shared" si="3269"/>
        <v>0</v>
      </c>
      <c r="CG348" s="459"/>
      <c r="CH348" s="452">
        <v>8.0</v>
      </c>
      <c r="CI348" s="453" t="s">
        <v>147</v>
      </c>
      <c r="CJ348" s="454" t="s">
        <v>132</v>
      </c>
      <c r="CK348" s="454" t="s">
        <v>132</v>
      </c>
      <c r="CL348" s="455" t="str">
        <f>ADHK!CL348</f>
        <v/>
      </c>
      <c r="CM348" s="455"/>
      <c r="CN348" s="455">
        <f t="shared" si="3270"/>
        <v>0</v>
      </c>
      <c r="CO348" s="456"/>
      <c r="CP348" s="455">
        <f t="shared" si="3271"/>
        <v>0</v>
      </c>
      <c r="CQ348" s="456"/>
      <c r="CR348" s="455"/>
      <c r="CS348" s="455">
        <f t="shared" si="3272"/>
        <v>0</v>
      </c>
      <c r="CT348" s="455">
        <f t="shared" si="3273"/>
        <v>0</v>
      </c>
      <c r="CU348" s="456">
        <v>0.23915411846270695</v>
      </c>
      <c r="CV348" s="457">
        <f t="shared" si="3274"/>
        <v>0</v>
      </c>
      <c r="CW348" s="458">
        <f t="shared" si="3275"/>
        <v>0</v>
      </c>
      <c r="CX348" s="459"/>
      <c r="CY348" s="452">
        <v>8.0</v>
      </c>
      <c r="CZ348" s="453" t="s">
        <v>147</v>
      </c>
      <c r="DA348" s="454" t="s">
        <v>132</v>
      </c>
      <c r="DB348" s="454" t="s">
        <v>132</v>
      </c>
      <c r="DC348" s="455" t="str">
        <f>ADHK!DC348</f>
        <v/>
      </c>
      <c r="DD348" s="455"/>
      <c r="DE348" s="455">
        <f t="shared" si="3276"/>
        <v>0</v>
      </c>
      <c r="DF348" s="456"/>
      <c r="DG348" s="455">
        <f t="shared" si="3277"/>
        <v>0</v>
      </c>
      <c r="DH348" s="456"/>
      <c r="DI348" s="455"/>
      <c r="DJ348" s="455">
        <f t="shared" si="3278"/>
        <v>0</v>
      </c>
      <c r="DK348" s="455">
        <f t="shared" si="3279"/>
        <v>0</v>
      </c>
      <c r="DL348" s="456">
        <v>0.23915411846270695</v>
      </c>
      <c r="DM348" s="457">
        <f t="shared" si="3280"/>
        <v>0</v>
      </c>
      <c r="DN348" s="458">
        <f t="shared" si="3281"/>
        <v>0</v>
      </c>
      <c r="DO348" s="459"/>
      <c r="DP348" s="452">
        <v>8.0</v>
      </c>
      <c r="DQ348" s="453" t="s">
        <v>147</v>
      </c>
      <c r="DR348" s="454" t="s">
        <v>132</v>
      </c>
      <c r="DS348" s="454" t="s">
        <v>132</v>
      </c>
      <c r="DT348" s="455" t="str">
        <f>ADHK!DT348</f>
        <v/>
      </c>
      <c r="DU348" s="455"/>
      <c r="DV348" s="455">
        <f t="shared" si="3282"/>
        <v>0</v>
      </c>
      <c r="DW348" s="456"/>
      <c r="DX348" s="455">
        <f t="shared" si="3283"/>
        <v>0</v>
      </c>
      <c r="DY348" s="456"/>
      <c r="DZ348" s="455"/>
      <c r="EA348" s="455">
        <f t="shared" si="3284"/>
        <v>0</v>
      </c>
      <c r="EB348" s="455">
        <f t="shared" si="3285"/>
        <v>0</v>
      </c>
      <c r="EC348" s="456">
        <v>0.23915411846270695</v>
      </c>
      <c r="ED348" s="457">
        <f t="shared" si="3286"/>
        <v>0</v>
      </c>
      <c r="EE348" s="458">
        <f t="shared" si="3287"/>
        <v>0</v>
      </c>
      <c r="EF348" s="459"/>
      <c r="EG348" s="452">
        <v>8.0</v>
      </c>
      <c r="EH348" s="453" t="s">
        <v>147</v>
      </c>
      <c r="EI348" s="454" t="s">
        <v>132</v>
      </c>
      <c r="EJ348" s="454" t="s">
        <v>132</v>
      </c>
      <c r="EK348" s="455" t="str">
        <f>ADHK!EK348</f>
        <v/>
      </c>
      <c r="EL348" s="455"/>
      <c r="EM348" s="455">
        <f t="shared" si="3288"/>
        <v>0</v>
      </c>
      <c r="EN348" s="456"/>
      <c r="EO348" s="455">
        <f t="shared" si="3289"/>
        <v>0</v>
      </c>
      <c r="EP348" s="456"/>
      <c r="EQ348" s="455"/>
      <c r="ER348" s="455">
        <f t="shared" si="3290"/>
        <v>0</v>
      </c>
      <c r="ES348" s="455">
        <f t="shared" si="3291"/>
        <v>0</v>
      </c>
      <c r="ET348" s="456">
        <v>0.23915411846270695</v>
      </c>
      <c r="EU348" s="457">
        <f t="shared" si="3292"/>
        <v>0</v>
      </c>
      <c r="EV348" s="458">
        <f t="shared" si="3293"/>
        <v>0</v>
      </c>
      <c r="EW348" s="459"/>
      <c r="EX348" s="452">
        <v>8.0</v>
      </c>
      <c r="EY348" s="453" t="s">
        <v>147</v>
      </c>
      <c r="EZ348" s="454" t="s">
        <v>132</v>
      </c>
      <c r="FA348" s="454" t="s">
        <v>132</v>
      </c>
      <c r="FB348" s="455" t="str">
        <f>ADHK!FB348</f>
        <v/>
      </c>
      <c r="FC348" s="455"/>
      <c r="FD348" s="455">
        <f t="shared" si="3294"/>
        <v>0</v>
      </c>
      <c r="FE348" s="456"/>
      <c r="FF348" s="455">
        <f t="shared" si="3295"/>
        <v>0</v>
      </c>
      <c r="FG348" s="456"/>
      <c r="FH348" s="455"/>
      <c r="FI348" s="455">
        <f t="shared" si="3296"/>
        <v>0</v>
      </c>
      <c r="FJ348" s="455">
        <f t="shared" si="3297"/>
        <v>0</v>
      </c>
      <c r="FK348" s="456">
        <v>0.23915411846270695</v>
      </c>
      <c r="FL348" s="457">
        <f t="shared" si="3298"/>
        <v>0</v>
      </c>
      <c r="FM348" s="458">
        <f t="shared" si="3299"/>
        <v>0</v>
      </c>
      <c r="FN348" s="459"/>
      <c r="FO348" s="452">
        <v>8.0</v>
      </c>
      <c r="FP348" s="453" t="s">
        <v>147</v>
      </c>
      <c r="FQ348" s="454" t="s">
        <v>132</v>
      </c>
      <c r="FR348" s="454" t="s">
        <v>132</v>
      </c>
      <c r="FS348" s="455" t="str">
        <f>ADHK!FS348</f>
        <v/>
      </c>
      <c r="FT348" s="455"/>
      <c r="FU348" s="455">
        <f t="shared" si="3300"/>
        <v>0</v>
      </c>
      <c r="FV348" s="456"/>
      <c r="FW348" s="455">
        <f t="shared" si="3301"/>
        <v>0</v>
      </c>
      <c r="FX348" s="456"/>
      <c r="FY348" s="455"/>
      <c r="FZ348" s="455">
        <f t="shared" si="3302"/>
        <v>0</v>
      </c>
      <c r="GA348" s="455">
        <f t="shared" si="3303"/>
        <v>0</v>
      </c>
      <c r="GB348" s="456">
        <v>0.23915411846270695</v>
      </c>
      <c r="GC348" s="457">
        <f t="shared" si="3304"/>
        <v>0</v>
      </c>
      <c r="GD348" s="458">
        <f t="shared" si="3305"/>
        <v>0</v>
      </c>
      <c r="GE348" s="459"/>
      <c r="GF348" s="452">
        <v>8.0</v>
      </c>
      <c r="GG348" s="453" t="s">
        <v>147</v>
      </c>
      <c r="GH348" s="454" t="s">
        <v>132</v>
      </c>
      <c r="GI348" s="454" t="s">
        <v>132</v>
      </c>
      <c r="GJ348" s="455" t="str">
        <f>ADHK!GJ348</f>
        <v/>
      </c>
      <c r="GK348" s="455"/>
      <c r="GL348" s="455">
        <f t="shared" si="3306"/>
        <v>0</v>
      </c>
      <c r="GM348" s="456"/>
      <c r="GN348" s="455">
        <f t="shared" si="3307"/>
        <v>0</v>
      </c>
      <c r="GO348" s="456"/>
      <c r="GP348" s="455"/>
      <c r="GQ348" s="455">
        <f t="shared" si="3308"/>
        <v>0</v>
      </c>
      <c r="GR348" s="455">
        <f t="shared" si="3309"/>
        <v>0</v>
      </c>
      <c r="GS348" s="456">
        <v>0.23915411846270695</v>
      </c>
      <c r="GT348" s="457">
        <f t="shared" si="3310"/>
        <v>0</v>
      </c>
      <c r="GU348" s="458">
        <f t="shared" si="3311"/>
        <v>0</v>
      </c>
      <c r="GV348" s="459"/>
      <c r="GW348" s="452">
        <v>8.0</v>
      </c>
      <c r="GX348" s="453" t="s">
        <v>147</v>
      </c>
      <c r="GY348" s="454" t="s">
        <v>132</v>
      </c>
      <c r="GZ348" s="454" t="s">
        <v>132</v>
      </c>
      <c r="HA348" s="455" t="str">
        <f>ADHK!HA348</f>
        <v/>
      </c>
      <c r="HB348" s="455"/>
      <c r="HC348" s="455">
        <f t="shared" si="3312"/>
        <v>0</v>
      </c>
      <c r="HD348" s="456"/>
      <c r="HE348" s="455">
        <f t="shared" si="3313"/>
        <v>0</v>
      </c>
      <c r="HF348" s="456"/>
      <c r="HG348" s="455"/>
      <c r="HH348" s="455">
        <f t="shared" si="3314"/>
        <v>0</v>
      </c>
      <c r="HI348" s="455">
        <f t="shared" si="3315"/>
        <v>0</v>
      </c>
      <c r="HJ348" s="456">
        <v>0.23915411846270695</v>
      </c>
      <c r="HK348" s="457">
        <f t="shared" si="3316"/>
        <v>0</v>
      </c>
      <c r="HL348" s="458">
        <f t="shared" si="3317"/>
        <v>0</v>
      </c>
      <c r="HM348" s="459"/>
      <c r="HN348" s="452">
        <v>8.0</v>
      </c>
      <c r="HO348" s="453" t="s">
        <v>147</v>
      </c>
      <c r="HP348" s="454" t="s">
        <v>132</v>
      </c>
      <c r="HQ348" s="454" t="s">
        <v>132</v>
      </c>
      <c r="HR348" s="455" t="str">
        <f>ADHK!HR348</f>
        <v/>
      </c>
      <c r="HS348" s="455"/>
      <c r="HT348" s="455">
        <f t="shared" si="3318"/>
        <v>0</v>
      </c>
      <c r="HU348" s="456"/>
      <c r="HV348" s="455">
        <f t="shared" si="3319"/>
        <v>0</v>
      </c>
      <c r="HW348" s="456"/>
      <c r="HX348" s="455"/>
      <c r="HY348" s="455">
        <f t="shared" si="3320"/>
        <v>0</v>
      </c>
      <c r="HZ348" s="455">
        <f t="shared" si="3321"/>
        <v>0</v>
      </c>
      <c r="IA348" s="456">
        <v>0.23915411846270695</v>
      </c>
      <c r="IB348" s="457">
        <f t="shared" si="3322"/>
        <v>0</v>
      </c>
      <c r="IC348" s="458">
        <f t="shared" si="3323"/>
        <v>0</v>
      </c>
      <c r="ID348" s="459"/>
      <c r="IE348" s="452">
        <v>8.0</v>
      </c>
      <c r="IF348" s="453" t="s">
        <v>147</v>
      </c>
      <c r="IG348" s="454" t="s">
        <v>132</v>
      </c>
      <c r="IH348" s="454" t="s">
        <v>132</v>
      </c>
      <c r="II348" s="455" t="str">
        <f>ADHK!II348</f>
        <v/>
      </c>
      <c r="IJ348" s="455"/>
      <c r="IK348" s="455">
        <f t="shared" si="3324"/>
        <v>0</v>
      </c>
      <c r="IL348" s="456"/>
      <c r="IM348" s="455">
        <f t="shared" si="3325"/>
        <v>0</v>
      </c>
      <c r="IN348" s="456"/>
      <c r="IO348" s="455"/>
      <c r="IP348" s="455">
        <f t="shared" si="3326"/>
        <v>0</v>
      </c>
      <c r="IQ348" s="455">
        <f t="shared" si="3327"/>
        <v>0</v>
      </c>
      <c r="IR348" s="456">
        <v>0.23915411846270695</v>
      </c>
      <c r="IS348" s="457">
        <f t="shared" si="3328"/>
        <v>0</v>
      </c>
      <c r="IT348" s="458">
        <f t="shared" si="3329"/>
        <v>0</v>
      </c>
      <c r="IU348" s="459"/>
      <c r="IV348" s="452">
        <v>8.0</v>
      </c>
      <c r="IW348" s="453" t="s">
        <v>147</v>
      </c>
      <c r="IX348" s="454" t="s">
        <v>132</v>
      </c>
      <c r="IY348" s="454" t="s">
        <v>132</v>
      </c>
      <c r="IZ348" s="455" t="str">
        <f>ADHK!IZ348</f>
        <v/>
      </c>
      <c r="JA348" s="455"/>
      <c r="JB348" s="455">
        <f t="shared" si="3330"/>
        <v>0</v>
      </c>
      <c r="JC348" s="456"/>
      <c r="JD348" s="455">
        <f t="shared" si="3331"/>
        <v>0</v>
      </c>
      <c r="JE348" s="456"/>
      <c r="JF348" s="455"/>
      <c r="JG348" s="455">
        <f t="shared" si="3332"/>
        <v>0</v>
      </c>
      <c r="JH348" s="455">
        <f t="shared" si="3333"/>
        <v>0</v>
      </c>
      <c r="JI348" s="456">
        <v>0.23915411846270695</v>
      </c>
      <c r="JJ348" s="457">
        <f t="shared" si="3334"/>
        <v>0</v>
      </c>
      <c r="JK348" s="458">
        <f t="shared" si="3335"/>
        <v>0</v>
      </c>
      <c r="JL348" s="459"/>
      <c r="JM348" s="452">
        <v>8.0</v>
      </c>
      <c r="JN348" s="453" t="s">
        <v>147</v>
      </c>
      <c r="JO348" s="454" t="s">
        <v>132</v>
      </c>
      <c r="JP348" s="454" t="s">
        <v>132</v>
      </c>
      <c r="JQ348" s="455" t="str">
        <f>ADHK!JQ348</f>
        <v/>
      </c>
      <c r="JR348" s="455"/>
      <c r="JS348" s="455">
        <f t="shared" si="3336"/>
        <v>0</v>
      </c>
      <c r="JT348" s="456"/>
      <c r="JU348" s="455">
        <f t="shared" si="3337"/>
        <v>0</v>
      </c>
      <c r="JV348" s="456"/>
      <c r="JW348" s="455"/>
      <c r="JX348" s="455">
        <f t="shared" si="3338"/>
        <v>0</v>
      </c>
      <c r="JY348" s="455">
        <f t="shared" si="3339"/>
        <v>0</v>
      </c>
      <c r="JZ348" s="456">
        <v>0.23915411846270695</v>
      </c>
      <c r="KA348" s="457">
        <f t="shared" si="3340"/>
        <v>0</v>
      </c>
      <c r="KB348" s="458">
        <f t="shared" si="3341"/>
        <v>0</v>
      </c>
      <c r="KC348" s="459"/>
      <c r="KD348" s="452">
        <v>8.0</v>
      </c>
      <c r="KE348" s="453" t="s">
        <v>147</v>
      </c>
      <c r="KF348" s="454" t="s">
        <v>132</v>
      </c>
      <c r="KG348" s="454" t="s">
        <v>132</v>
      </c>
      <c r="KH348" s="455" t="str">
        <f>ADHK!KH348</f>
        <v/>
      </c>
      <c r="KI348" s="455"/>
      <c r="KJ348" s="455">
        <f t="shared" si="3342"/>
        <v>0</v>
      </c>
      <c r="KK348" s="456"/>
      <c r="KL348" s="455">
        <f t="shared" si="3343"/>
        <v>0</v>
      </c>
      <c r="KM348" s="456"/>
      <c r="KN348" s="455"/>
      <c r="KO348" s="455">
        <f t="shared" si="3344"/>
        <v>0</v>
      </c>
      <c r="KP348" s="455">
        <f t="shared" si="3345"/>
        <v>0</v>
      </c>
      <c r="KQ348" s="456">
        <v>0.23915411846270695</v>
      </c>
      <c r="KR348" s="457">
        <f t="shared" si="3346"/>
        <v>0</v>
      </c>
      <c r="KS348" s="458">
        <f t="shared" si="3347"/>
        <v>0</v>
      </c>
      <c r="KT348" s="459"/>
      <c r="KU348" s="460"/>
    </row>
    <row r="349" ht="15.75" customHeight="1">
      <c r="A349" s="462"/>
      <c r="B349" s="463" t="s">
        <v>148</v>
      </c>
      <c r="C349" s="464"/>
      <c r="D349" s="464"/>
      <c r="E349" s="464"/>
      <c r="F349" s="464"/>
      <c r="G349" s="464"/>
      <c r="H349" s="464"/>
      <c r="I349" s="464"/>
      <c r="J349" s="464"/>
      <c r="K349" s="464"/>
      <c r="L349" s="464"/>
      <c r="M349" s="464"/>
      <c r="N349" s="464"/>
      <c r="O349" s="464"/>
      <c r="P349" s="464"/>
      <c r="Q349" s="450"/>
      <c r="R349" s="462"/>
      <c r="S349" s="463" t="s">
        <v>148</v>
      </c>
      <c r="T349" s="464"/>
      <c r="U349" s="464"/>
      <c r="V349" s="464"/>
      <c r="W349" s="464"/>
      <c r="X349" s="464"/>
      <c r="Y349" s="464"/>
      <c r="Z349" s="464"/>
      <c r="AA349" s="464"/>
      <c r="AB349" s="464"/>
      <c r="AC349" s="464"/>
      <c r="AD349" s="464"/>
      <c r="AE349" s="464"/>
      <c r="AF349" s="464"/>
      <c r="AG349" s="464"/>
      <c r="AH349" s="450"/>
      <c r="AI349" s="462"/>
      <c r="AJ349" s="463" t="s">
        <v>148</v>
      </c>
      <c r="AK349" s="464"/>
      <c r="AL349" s="464"/>
      <c r="AM349" s="464"/>
      <c r="AN349" s="464"/>
      <c r="AO349" s="464"/>
      <c r="AP349" s="464"/>
      <c r="AQ349" s="464"/>
      <c r="AR349" s="464"/>
      <c r="AS349" s="464"/>
      <c r="AT349" s="464"/>
      <c r="AU349" s="464"/>
      <c r="AV349" s="464"/>
      <c r="AW349" s="464"/>
      <c r="AX349" s="464"/>
      <c r="AY349" s="450"/>
      <c r="AZ349" s="462"/>
      <c r="BA349" s="463" t="s">
        <v>148</v>
      </c>
      <c r="BB349" s="464"/>
      <c r="BC349" s="464"/>
      <c r="BD349" s="464"/>
      <c r="BE349" s="464"/>
      <c r="BF349" s="464"/>
      <c r="BG349" s="464"/>
      <c r="BH349" s="464"/>
      <c r="BI349" s="464"/>
      <c r="BJ349" s="464"/>
      <c r="BK349" s="464"/>
      <c r="BL349" s="464"/>
      <c r="BM349" s="464"/>
      <c r="BN349" s="464"/>
      <c r="BO349" s="464"/>
      <c r="BP349" s="450"/>
      <c r="BQ349" s="462"/>
      <c r="BR349" s="463" t="s">
        <v>148</v>
      </c>
      <c r="BS349" s="464"/>
      <c r="BT349" s="464"/>
      <c r="BU349" s="464"/>
      <c r="BV349" s="464"/>
      <c r="BW349" s="464"/>
      <c r="BX349" s="464"/>
      <c r="BY349" s="464"/>
      <c r="BZ349" s="464"/>
      <c r="CA349" s="464"/>
      <c r="CB349" s="464"/>
      <c r="CC349" s="464"/>
      <c r="CD349" s="464"/>
      <c r="CE349" s="464"/>
      <c r="CF349" s="464"/>
      <c r="CG349" s="450"/>
      <c r="CH349" s="462"/>
      <c r="CI349" s="463" t="s">
        <v>148</v>
      </c>
      <c r="CJ349" s="464"/>
      <c r="CK349" s="464"/>
      <c r="CL349" s="464"/>
      <c r="CM349" s="464"/>
      <c r="CN349" s="464"/>
      <c r="CO349" s="464"/>
      <c r="CP349" s="464"/>
      <c r="CQ349" s="464"/>
      <c r="CR349" s="464"/>
      <c r="CS349" s="464"/>
      <c r="CT349" s="464"/>
      <c r="CU349" s="464"/>
      <c r="CV349" s="464"/>
      <c r="CW349" s="464"/>
      <c r="CX349" s="450"/>
      <c r="CY349" s="462"/>
      <c r="CZ349" s="463" t="s">
        <v>148</v>
      </c>
      <c r="DA349" s="464"/>
      <c r="DB349" s="464"/>
      <c r="DC349" s="464"/>
      <c r="DD349" s="464"/>
      <c r="DE349" s="464"/>
      <c r="DF349" s="464"/>
      <c r="DG349" s="464"/>
      <c r="DH349" s="464"/>
      <c r="DI349" s="464"/>
      <c r="DJ349" s="464"/>
      <c r="DK349" s="464"/>
      <c r="DL349" s="464"/>
      <c r="DM349" s="464"/>
      <c r="DN349" s="464"/>
      <c r="DO349" s="450"/>
      <c r="DP349" s="462"/>
      <c r="DQ349" s="463" t="s">
        <v>148</v>
      </c>
      <c r="DR349" s="464"/>
      <c r="DS349" s="464"/>
      <c r="DT349" s="464"/>
      <c r="DU349" s="464"/>
      <c r="DV349" s="464"/>
      <c r="DW349" s="464"/>
      <c r="DX349" s="464"/>
      <c r="DY349" s="464"/>
      <c r="DZ349" s="464"/>
      <c r="EA349" s="464"/>
      <c r="EB349" s="464"/>
      <c r="EC349" s="464"/>
      <c r="ED349" s="464"/>
      <c r="EE349" s="464"/>
      <c r="EF349" s="450"/>
      <c r="EG349" s="462"/>
      <c r="EH349" s="463" t="s">
        <v>148</v>
      </c>
      <c r="EI349" s="464"/>
      <c r="EJ349" s="464"/>
      <c r="EK349" s="464"/>
      <c r="EL349" s="464"/>
      <c r="EM349" s="464"/>
      <c r="EN349" s="464"/>
      <c r="EO349" s="464"/>
      <c r="EP349" s="464"/>
      <c r="EQ349" s="464"/>
      <c r="ER349" s="464"/>
      <c r="ES349" s="464"/>
      <c r="ET349" s="464"/>
      <c r="EU349" s="464"/>
      <c r="EV349" s="464"/>
      <c r="EW349" s="450"/>
      <c r="EX349" s="462"/>
      <c r="EY349" s="463" t="s">
        <v>148</v>
      </c>
      <c r="EZ349" s="464"/>
      <c r="FA349" s="464"/>
      <c r="FB349" s="464"/>
      <c r="FC349" s="464"/>
      <c r="FD349" s="464"/>
      <c r="FE349" s="464"/>
      <c r="FF349" s="464"/>
      <c r="FG349" s="464"/>
      <c r="FH349" s="464"/>
      <c r="FI349" s="464"/>
      <c r="FJ349" s="464"/>
      <c r="FK349" s="464"/>
      <c r="FL349" s="464"/>
      <c r="FM349" s="464"/>
      <c r="FN349" s="450"/>
      <c r="FO349" s="462"/>
      <c r="FP349" s="463" t="s">
        <v>148</v>
      </c>
      <c r="FQ349" s="464"/>
      <c r="FR349" s="464"/>
      <c r="FS349" s="464"/>
      <c r="FT349" s="464"/>
      <c r="FU349" s="464"/>
      <c r="FV349" s="464"/>
      <c r="FW349" s="464"/>
      <c r="FX349" s="464"/>
      <c r="FY349" s="464"/>
      <c r="FZ349" s="464"/>
      <c r="GA349" s="464"/>
      <c r="GB349" s="464"/>
      <c r="GC349" s="464"/>
      <c r="GD349" s="464"/>
      <c r="GE349" s="450"/>
      <c r="GF349" s="462"/>
      <c r="GG349" s="463" t="s">
        <v>148</v>
      </c>
      <c r="GH349" s="464"/>
      <c r="GI349" s="464"/>
      <c r="GJ349" s="464"/>
      <c r="GK349" s="464"/>
      <c r="GL349" s="464"/>
      <c r="GM349" s="464"/>
      <c r="GN349" s="464"/>
      <c r="GO349" s="464"/>
      <c r="GP349" s="464"/>
      <c r="GQ349" s="464"/>
      <c r="GR349" s="464"/>
      <c r="GS349" s="464"/>
      <c r="GT349" s="464"/>
      <c r="GU349" s="464"/>
      <c r="GV349" s="450"/>
      <c r="GW349" s="462"/>
      <c r="GX349" s="463" t="s">
        <v>148</v>
      </c>
      <c r="GY349" s="464"/>
      <c r="GZ349" s="464"/>
      <c r="HA349" s="464"/>
      <c r="HB349" s="464"/>
      <c r="HC349" s="464"/>
      <c r="HD349" s="464"/>
      <c r="HE349" s="464"/>
      <c r="HF349" s="464"/>
      <c r="HG349" s="464"/>
      <c r="HH349" s="464"/>
      <c r="HI349" s="464"/>
      <c r="HJ349" s="464"/>
      <c r="HK349" s="464"/>
      <c r="HL349" s="464"/>
      <c r="HM349" s="450"/>
      <c r="HN349" s="462"/>
      <c r="HO349" s="463" t="s">
        <v>148</v>
      </c>
      <c r="HP349" s="464"/>
      <c r="HQ349" s="464"/>
      <c r="HR349" s="464"/>
      <c r="HS349" s="464"/>
      <c r="HT349" s="464"/>
      <c r="HU349" s="464"/>
      <c r="HV349" s="464"/>
      <c r="HW349" s="464"/>
      <c r="HX349" s="464"/>
      <c r="HY349" s="464"/>
      <c r="HZ349" s="464"/>
      <c r="IA349" s="464"/>
      <c r="IB349" s="464"/>
      <c r="IC349" s="464"/>
      <c r="ID349" s="450"/>
      <c r="IE349" s="462"/>
      <c r="IF349" s="463" t="s">
        <v>148</v>
      </c>
      <c r="IG349" s="464"/>
      <c r="IH349" s="464"/>
      <c r="II349" s="464"/>
      <c r="IJ349" s="464"/>
      <c r="IK349" s="464"/>
      <c r="IL349" s="464"/>
      <c r="IM349" s="464"/>
      <c r="IN349" s="464"/>
      <c r="IO349" s="464"/>
      <c r="IP349" s="464"/>
      <c r="IQ349" s="464"/>
      <c r="IR349" s="464"/>
      <c r="IS349" s="464"/>
      <c r="IT349" s="464"/>
      <c r="IU349" s="450"/>
      <c r="IV349" s="462"/>
      <c r="IW349" s="463" t="s">
        <v>148</v>
      </c>
      <c r="IX349" s="464"/>
      <c r="IY349" s="464"/>
      <c r="IZ349" s="464"/>
      <c r="JA349" s="464"/>
      <c r="JB349" s="464"/>
      <c r="JC349" s="464"/>
      <c r="JD349" s="464"/>
      <c r="JE349" s="464"/>
      <c r="JF349" s="464"/>
      <c r="JG349" s="464"/>
      <c r="JH349" s="464"/>
      <c r="JI349" s="464"/>
      <c r="JJ349" s="464"/>
      <c r="JK349" s="464"/>
      <c r="JL349" s="450"/>
      <c r="JM349" s="462"/>
      <c r="JN349" s="463" t="s">
        <v>148</v>
      </c>
      <c r="JO349" s="464"/>
      <c r="JP349" s="464"/>
      <c r="JQ349" s="464"/>
      <c r="JR349" s="464"/>
      <c r="JS349" s="464"/>
      <c r="JT349" s="464"/>
      <c r="JU349" s="464"/>
      <c r="JV349" s="464"/>
      <c r="JW349" s="464"/>
      <c r="JX349" s="464"/>
      <c r="JY349" s="464"/>
      <c r="JZ349" s="464"/>
      <c r="KA349" s="464"/>
      <c r="KB349" s="464"/>
      <c r="KC349" s="450"/>
      <c r="KD349" s="462"/>
      <c r="KE349" s="463" t="s">
        <v>148</v>
      </c>
      <c r="KF349" s="464"/>
      <c r="KG349" s="464"/>
      <c r="KH349" s="464"/>
      <c r="KI349" s="464"/>
      <c r="KJ349" s="464"/>
      <c r="KK349" s="464"/>
      <c r="KL349" s="464"/>
      <c r="KM349" s="464"/>
      <c r="KN349" s="464"/>
      <c r="KO349" s="464"/>
      <c r="KP349" s="464"/>
      <c r="KQ349" s="464"/>
      <c r="KR349" s="464"/>
      <c r="KS349" s="464"/>
      <c r="KT349" s="450"/>
      <c r="KU349" s="451"/>
    </row>
    <row r="350" ht="15.75" customHeight="1">
      <c r="A350" s="452">
        <v>1.0</v>
      </c>
      <c r="B350" s="453" t="s">
        <v>149</v>
      </c>
      <c r="C350" s="454" t="s">
        <v>132</v>
      </c>
      <c r="D350" s="454" t="s">
        <v>150</v>
      </c>
      <c r="E350" s="455">
        <f>ADHK!E350</f>
        <v>4375</v>
      </c>
      <c r="F350" s="455">
        <f>ADHK!F350</f>
        <v>6790.600294</v>
      </c>
      <c r="G350" s="455">
        <f t="shared" ref="G350:G377" si="3348">IFERROR(E350*F350/1000000,0)</f>
        <v>29.70887628</v>
      </c>
      <c r="H350" s="456"/>
      <c r="I350" s="455">
        <f t="shared" ref="I350:I377" si="3349">IFERROR(+G350*H350,"")</f>
        <v>0</v>
      </c>
      <c r="J350" s="456"/>
      <c r="K350" s="455"/>
      <c r="L350" s="455">
        <f t="shared" ref="L350:L377" si="3350">J350-K350</f>
        <v>0</v>
      </c>
      <c r="M350" s="455">
        <f t="shared" ref="M350:M377" si="3351">IFERROR(+(IF(G350="","0",G350))+(IF(I350="","0",I350))+(IF(L350="","0",L350)),"")</f>
        <v>29.70887628</v>
      </c>
      <c r="N350" s="456">
        <v>0.36319999999999997</v>
      </c>
      <c r="O350" s="457">
        <f t="shared" ref="O350:O377" si="3352">IFERROR(+N350*(M350-L350),"")</f>
        <v>10.79026387</v>
      </c>
      <c r="P350" s="458">
        <f t="shared" ref="P350:P377" si="3353">IFERROR(+(IF(M350="","0",M350))-(IF(O350="","0",O350)),"")</f>
        <v>18.91861242</v>
      </c>
      <c r="Q350" s="459"/>
      <c r="R350" s="452">
        <v>1.0</v>
      </c>
      <c r="S350" s="453" t="s">
        <v>149</v>
      </c>
      <c r="T350" s="454" t="s">
        <v>132</v>
      </c>
      <c r="U350" s="454" t="s">
        <v>150</v>
      </c>
      <c r="V350" s="455">
        <f>ADHK!V350</f>
        <v>5373</v>
      </c>
      <c r="W350" s="455">
        <f>'Produksi dan Harga'!K121</f>
        <v>7149.099763</v>
      </c>
      <c r="X350" s="455">
        <f t="shared" ref="X350:X377" si="3354">IFERROR(V350*W350/1000000,0)</f>
        <v>38.41211303</v>
      </c>
      <c r="Y350" s="456"/>
      <c r="Z350" s="455">
        <f t="shared" ref="Z350:Z377" si="3355">IFERROR(+X350*Y350,"")</f>
        <v>0</v>
      </c>
      <c r="AA350" s="456"/>
      <c r="AB350" s="455"/>
      <c r="AC350" s="455">
        <f t="shared" ref="AC350:AC377" si="3356">AA350-AB350</f>
        <v>0</v>
      </c>
      <c r="AD350" s="455">
        <f t="shared" ref="AD350:AD377" si="3357">IFERROR(+(IF(X350="","0",X350))+(IF(Z350="","0",Z350))+(IF(AC350="","0",AC350)),"")</f>
        <v>38.41211303</v>
      </c>
      <c r="AE350" s="456">
        <v>0.36319999999999997</v>
      </c>
      <c r="AF350" s="457">
        <f t="shared" ref="AF350:AF377" si="3358">IFERROR(+AE350*(AD350-AC350),"")</f>
        <v>13.95127945</v>
      </c>
      <c r="AG350" s="458">
        <f t="shared" ref="AG350:AG377" si="3359">IFERROR(+(IF(AD350="","0",AD350))-(IF(AF350="","0",AF350)),"")</f>
        <v>24.46083357</v>
      </c>
      <c r="AH350" s="459"/>
      <c r="AI350" s="452">
        <v>1.0</v>
      </c>
      <c r="AJ350" s="453" t="s">
        <v>149</v>
      </c>
      <c r="AK350" s="454" t="s">
        <v>132</v>
      </c>
      <c r="AL350" s="454" t="s">
        <v>150</v>
      </c>
      <c r="AM350" s="455">
        <f>ADHK!AM350</f>
        <v>5811</v>
      </c>
      <c r="AN350" s="455">
        <f>'Produksi dan Harga'!P121</f>
        <v>7400.464822</v>
      </c>
      <c r="AO350" s="455">
        <f t="shared" ref="AO350:AO377" si="3360">IFERROR(AM350*AN350/1000000,0)</f>
        <v>43.00410108</v>
      </c>
      <c r="AP350" s="456"/>
      <c r="AQ350" s="455">
        <f t="shared" ref="AQ350:AQ377" si="3361">IFERROR(+AO350*AP350,"")</f>
        <v>0</v>
      </c>
      <c r="AR350" s="456"/>
      <c r="AS350" s="455"/>
      <c r="AT350" s="455">
        <f t="shared" ref="AT350:AT377" si="3362">AR350-AS350</f>
        <v>0</v>
      </c>
      <c r="AU350" s="455">
        <f t="shared" ref="AU350:AU377" si="3363">IFERROR(+(IF(AO350="","0",AO350))+(IF(AQ350="","0",AQ350))+(IF(AT350="","0",AT350)),"")</f>
        <v>43.00410108</v>
      </c>
      <c r="AV350" s="456">
        <v>0.36319999999999997</v>
      </c>
      <c r="AW350" s="457">
        <f t="shared" ref="AW350:AW377" si="3364">IFERROR(+AV350*(AU350-AT350),"")</f>
        <v>15.61908951</v>
      </c>
      <c r="AX350" s="458">
        <f t="shared" ref="AX350:AX377" si="3365">IFERROR(+(IF(AU350="","0",AU350))-(IF(AW350="","0",AW350)),"")</f>
        <v>27.38501157</v>
      </c>
      <c r="AY350" s="459"/>
      <c r="AZ350" s="452">
        <v>1.0</v>
      </c>
      <c r="BA350" s="453" t="s">
        <v>149</v>
      </c>
      <c r="BB350" s="454" t="s">
        <v>132</v>
      </c>
      <c r="BC350" s="454" t="s">
        <v>150</v>
      </c>
      <c r="BD350" s="455">
        <f>ADHK!BD350</f>
        <v>5233</v>
      </c>
      <c r="BE350" s="455">
        <f>'Produksi dan Harga'!U121</f>
        <v>7864.319064</v>
      </c>
      <c r="BF350" s="455">
        <f t="shared" ref="BF350:BF377" si="3366">IFERROR(BD350*BE350/1000000,0)</f>
        <v>41.15398166</v>
      </c>
      <c r="BG350" s="456"/>
      <c r="BH350" s="455">
        <f t="shared" ref="BH350:BH377" si="3367">IFERROR(+BF350*BG350,"")</f>
        <v>0</v>
      </c>
      <c r="BI350" s="456"/>
      <c r="BJ350" s="455"/>
      <c r="BK350" s="455">
        <f t="shared" ref="BK350:BK377" si="3368">BI350-BJ350</f>
        <v>0</v>
      </c>
      <c r="BL350" s="455">
        <f t="shared" ref="BL350:BL377" si="3369">IFERROR(+(IF(BF350="","0",BF350))+(IF(BH350="","0",BH350))+(IF(BK350="","0",BK350)),"")</f>
        <v>41.15398166</v>
      </c>
      <c r="BM350" s="456">
        <v>0.36319999999999997</v>
      </c>
      <c r="BN350" s="457">
        <f t="shared" ref="BN350:BN377" si="3370">IFERROR(+BM350*(BL350-BK350),"")</f>
        <v>14.94712614</v>
      </c>
      <c r="BO350" s="458">
        <f t="shared" ref="BO350:BO377" si="3371">IFERROR(+(IF(BL350="","0",BL350))-(IF(BN350="","0",BN350)),"")</f>
        <v>26.20685552</v>
      </c>
      <c r="BP350" s="459"/>
      <c r="BQ350" s="452">
        <v>1.0</v>
      </c>
      <c r="BR350" s="453" t="s">
        <v>149</v>
      </c>
      <c r="BS350" s="454" t="s">
        <v>132</v>
      </c>
      <c r="BT350" s="454" t="s">
        <v>150</v>
      </c>
      <c r="BU350" s="455">
        <f>ADHK!BU350</f>
        <v>1424</v>
      </c>
      <c r="BV350" s="455">
        <f>'Produksi dan Harga'!Z121</f>
        <v>8192.511036</v>
      </c>
      <c r="BW350" s="455">
        <f t="shared" ref="BW350:BW377" si="3372">IFERROR(BU350*BV350/1000000,0)</f>
        <v>11.66613572</v>
      </c>
      <c r="BX350" s="456"/>
      <c r="BY350" s="455">
        <f t="shared" ref="BY350:BY377" si="3373">IFERROR(+BW350*BX350,"")</f>
        <v>0</v>
      </c>
      <c r="BZ350" s="456"/>
      <c r="CA350" s="455"/>
      <c r="CB350" s="455">
        <f t="shared" ref="CB350:CB377" si="3374">BZ350-CA350</f>
        <v>0</v>
      </c>
      <c r="CC350" s="455">
        <f t="shared" ref="CC350:CC377" si="3375">IFERROR(+(IF(BW350="","0",BW350))+(IF(BY350="","0",BY350))+(IF(CB350="","0",CB350)),"")</f>
        <v>11.66613572</v>
      </c>
      <c r="CD350" s="456">
        <v>0.36319999999999997</v>
      </c>
      <c r="CE350" s="457">
        <f t="shared" ref="CE350:CE377" si="3376">IFERROR(+CD350*(CC350-CB350),"")</f>
        <v>4.237140492</v>
      </c>
      <c r="CF350" s="458">
        <f t="shared" ref="CF350:CF377" si="3377">IFERROR(+(IF(CC350="","0",CC350))-(IF(CE350="","0",CE350)),"")</f>
        <v>7.428995224</v>
      </c>
      <c r="CG350" s="459"/>
      <c r="CH350" s="452">
        <v>1.0</v>
      </c>
      <c r="CI350" s="453" t="s">
        <v>149</v>
      </c>
      <c r="CJ350" s="454" t="s">
        <v>132</v>
      </c>
      <c r="CK350" s="454" t="s">
        <v>150</v>
      </c>
      <c r="CL350" s="455">
        <f>ADHK!CL350</f>
        <v>1394</v>
      </c>
      <c r="CM350" s="455">
        <f>'Produksi dan Harga'!AE121</f>
        <v>8506.803654</v>
      </c>
      <c r="CN350" s="455">
        <f t="shared" ref="CN350:CN377" si="3378">IFERROR(CL350*CM350/1000000,0)</f>
        <v>11.85848429</v>
      </c>
      <c r="CO350" s="456"/>
      <c r="CP350" s="455">
        <f t="shared" ref="CP350:CP377" si="3379">IFERROR(+CN350*CO350,"")</f>
        <v>0</v>
      </c>
      <c r="CQ350" s="456"/>
      <c r="CR350" s="455"/>
      <c r="CS350" s="455">
        <f t="shared" ref="CS350:CS377" si="3380">CQ350-CR350</f>
        <v>0</v>
      </c>
      <c r="CT350" s="455">
        <f t="shared" ref="CT350:CT377" si="3381">IFERROR(+(IF(CN350="","0",CN350))+(IF(CP350="","0",CP350))+(IF(CS350="","0",CS350)),"")</f>
        <v>11.85848429</v>
      </c>
      <c r="CU350" s="456">
        <v>0.36319999999999997</v>
      </c>
      <c r="CV350" s="457">
        <f t="shared" ref="CV350:CV377" si="3382">IFERROR(+CU350*(CT350-CS350),"")</f>
        <v>4.307001496</v>
      </c>
      <c r="CW350" s="458">
        <f t="shared" ref="CW350:CW377" si="3383">IFERROR(+(IF(CT350="","0",CT350))-(IF(CV350="","0",CV350)),"")</f>
        <v>7.551482799</v>
      </c>
      <c r="CX350" s="459"/>
      <c r="CY350" s="452">
        <v>1.0</v>
      </c>
      <c r="CZ350" s="453" t="s">
        <v>149</v>
      </c>
      <c r="DA350" s="454" t="s">
        <v>132</v>
      </c>
      <c r="DB350" s="454" t="s">
        <v>150</v>
      </c>
      <c r="DC350" s="455">
        <f>ADHK!DC350</f>
        <v>920</v>
      </c>
      <c r="DD350" s="455">
        <f>'Produksi dan Harga'!AJ121</f>
        <v>9099.70903</v>
      </c>
      <c r="DE350" s="455">
        <f t="shared" ref="DE350:DE377" si="3384">IFERROR(DC350*DD350/1000000,0)</f>
        <v>8.371732307</v>
      </c>
      <c r="DF350" s="456"/>
      <c r="DG350" s="455">
        <f t="shared" ref="DG350:DG377" si="3385">IFERROR(+DE350*DF350,"")</f>
        <v>0</v>
      </c>
      <c r="DH350" s="456"/>
      <c r="DI350" s="455"/>
      <c r="DJ350" s="455">
        <f t="shared" ref="DJ350:DJ377" si="3386">DH350-DI350</f>
        <v>0</v>
      </c>
      <c r="DK350" s="455">
        <f t="shared" ref="DK350:DK377" si="3387">IFERROR(+(IF(DE350="","0",DE350))+(IF(DG350="","0",DG350))+(IF(DJ350="","0",DJ350)),"")</f>
        <v>8.371732307</v>
      </c>
      <c r="DL350" s="456">
        <v>0.36319999999999997</v>
      </c>
      <c r="DM350" s="457">
        <f t="shared" ref="DM350:DM377" si="3388">IFERROR(+DL350*(DK350-DJ350),"")</f>
        <v>3.040613174</v>
      </c>
      <c r="DN350" s="458">
        <f t="shared" ref="DN350:DN377" si="3389">IFERROR(+(IF(DK350="","0",DK350))-(IF(DM350="","0",DM350)),"")</f>
        <v>5.331119133</v>
      </c>
      <c r="DO350" s="459"/>
      <c r="DP350" s="452">
        <v>1.0</v>
      </c>
      <c r="DQ350" s="453" t="s">
        <v>149</v>
      </c>
      <c r="DR350" s="454" t="s">
        <v>132</v>
      </c>
      <c r="DS350" s="454" t="s">
        <v>150</v>
      </c>
      <c r="DT350" s="455">
        <f>ADHK!DT350</f>
        <v>850</v>
      </c>
      <c r="DU350" s="455">
        <f>'Produksi dan Harga'!AO121</f>
        <v>9048.631643</v>
      </c>
      <c r="DV350" s="455">
        <f t="shared" ref="DV350:DV377" si="3390">IFERROR(DT350*DU350/1000000,0)</f>
        <v>7.691336897</v>
      </c>
      <c r="DW350" s="456"/>
      <c r="DX350" s="455">
        <f t="shared" ref="DX350:DX377" si="3391">IFERROR(+DV350*DW350,"")</f>
        <v>0</v>
      </c>
      <c r="DY350" s="456"/>
      <c r="DZ350" s="455"/>
      <c r="EA350" s="455">
        <f t="shared" ref="EA350:EA377" si="3392">DY350-DZ350</f>
        <v>0</v>
      </c>
      <c r="EB350" s="455">
        <f t="shared" ref="EB350:EB377" si="3393">IFERROR(+(IF(DV350="","0",DV350))+(IF(DX350="","0",DX350))+(IF(EA350="","0",EA350)),"")</f>
        <v>7.691336897</v>
      </c>
      <c r="EC350" s="456">
        <v>0.36319999999999997</v>
      </c>
      <c r="ED350" s="457">
        <f t="shared" ref="ED350:ED377" si="3394">IFERROR(+EC350*(EB350-EA350),"")</f>
        <v>2.793493561</v>
      </c>
      <c r="EE350" s="458">
        <f t="shared" ref="EE350:EE377" si="3395">IFERROR(+(IF(EB350="","0",EB350))-(IF(ED350="","0",ED350)),"")</f>
        <v>4.897843336</v>
      </c>
      <c r="EF350" s="459"/>
      <c r="EG350" s="452">
        <v>1.0</v>
      </c>
      <c r="EH350" s="453" t="s">
        <v>149</v>
      </c>
      <c r="EI350" s="454" t="s">
        <v>132</v>
      </c>
      <c r="EJ350" s="454" t="s">
        <v>150</v>
      </c>
      <c r="EK350" s="455">
        <f>ADHK!EK350</f>
        <v>799</v>
      </c>
      <c r="EL350" s="455">
        <f>'Produksi dan Harga'!AT121</f>
        <v>9138.02429</v>
      </c>
      <c r="EM350" s="455">
        <f t="shared" ref="EM350:EM377" si="3396">IFERROR(EK350*EL350/1000000,0)</f>
        <v>7.301281408</v>
      </c>
      <c r="EN350" s="456"/>
      <c r="EO350" s="455">
        <f t="shared" ref="EO350:EO377" si="3397">IFERROR(+EM350*EN350,"")</f>
        <v>0</v>
      </c>
      <c r="EP350" s="456"/>
      <c r="EQ350" s="455"/>
      <c r="ER350" s="455">
        <f t="shared" ref="ER350:ER377" si="3398">EP350-EQ350</f>
        <v>0</v>
      </c>
      <c r="ES350" s="455">
        <f t="shared" ref="ES350:ES377" si="3399">IFERROR(+(IF(EM350="","0",EM350))+(IF(EO350="","0",EO350))+(IF(ER350="","0",ER350)),"")</f>
        <v>7.301281408</v>
      </c>
      <c r="ET350" s="456">
        <v>0.36319999999999997</v>
      </c>
      <c r="EU350" s="457">
        <f t="shared" ref="EU350:EU377" si="3400">IFERROR(+ET350*(ES350-ER350),"")</f>
        <v>2.651825407</v>
      </c>
      <c r="EV350" s="458">
        <f t="shared" ref="EV350:EV377" si="3401">IFERROR(+(IF(ES350="","0",ES350))-(IF(EU350="","0",EU350)),"")</f>
        <v>4.649456001</v>
      </c>
      <c r="EW350" s="459"/>
      <c r="EX350" s="452">
        <v>1.0</v>
      </c>
      <c r="EY350" s="453" t="s">
        <v>149</v>
      </c>
      <c r="EZ350" s="454" t="s">
        <v>132</v>
      </c>
      <c r="FA350" s="454" t="s">
        <v>150</v>
      </c>
      <c r="FB350" s="455">
        <f>ADHK!FB350</f>
        <v>3265</v>
      </c>
      <c r="FC350" s="455">
        <f>'Produksi dan Harga'!AY121</f>
        <v>9580.957178</v>
      </c>
      <c r="FD350" s="455">
        <f t="shared" ref="FD350:FD377" si="3402">IFERROR(FB350*FC350/1000000,0)</f>
        <v>31.28182518</v>
      </c>
      <c r="FE350" s="456"/>
      <c r="FF350" s="455">
        <f t="shared" ref="FF350:FF377" si="3403">IFERROR(+FD350*FE350,"")</f>
        <v>0</v>
      </c>
      <c r="FG350" s="456"/>
      <c r="FH350" s="455"/>
      <c r="FI350" s="455">
        <f t="shared" ref="FI350:FI377" si="3404">FG350-FH350</f>
        <v>0</v>
      </c>
      <c r="FJ350" s="455">
        <f t="shared" ref="FJ350:FJ377" si="3405">IFERROR(+(IF(FD350="","0",FD350))+(IF(FF350="","0",FF350))+(IF(FI350="","0",FI350)),"")</f>
        <v>31.28182518</v>
      </c>
      <c r="FK350" s="456">
        <v>0.36319999999999997</v>
      </c>
      <c r="FL350" s="457">
        <f t="shared" ref="FL350:FL377" si="3406">IFERROR(+FK350*(FJ350-FI350),"")</f>
        <v>11.36155891</v>
      </c>
      <c r="FM350" s="458">
        <f t="shared" ref="FM350:FM377" si="3407">IFERROR(+(IF(FJ350="","0",FJ350))-(IF(FL350="","0",FL350)),"")</f>
        <v>19.92026628</v>
      </c>
      <c r="FN350" s="459"/>
      <c r="FO350" s="452">
        <v>1.0</v>
      </c>
      <c r="FP350" s="453" t="s">
        <v>149</v>
      </c>
      <c r="FQ350" s="454" t="s">
        <v>132</v>
      </c>
      <c r="FR350" s="454" t="s">
        <v>150</v>
      </c>
      <c r="FS350" s="455">
        <f>ADHK!FS350</f>
        <v>1426</v>
      </c>
      <c r="FT350" s="455">
        <f>'Produksi dan Harga'!BD121</f>
        <v>9472.338258</v>
      </c>
      <c r="FU350" s="455">
        <f t="shared" ref="FU350:FU377" si="3408">IFERROR(FS350*FT350/1000000,0)</f>
        <v>13.50755436</v>
      </c>
      <c r="FV350" s="456"/>
      <c r="FW350" s="455">
        <f t="shared" ref="FW350:FW377" si="3409">IFERROR(+FU350*FV350,"")</f>
        <v>0</v>
      </c>
      <c r="FX350" s="456"/>
      <c r="FY350" s="455"/>
      <c r="FZ350" s="455">
        <f t="shared" ref="FZ350:FZ377" si="3410">FX350-FY350</f>
        <v>0</v>
      </c>
      <c r="GA350" s="455">
        <f t="shared" ref="GA350:GA377" si="3411">IFERROR(+(IF(FU350="","0",FU350))+(IF(FW350="","0",FW350))+(IF(FZ350="","0",FZ350)),"")</f>
        <v>13.50755436</v>
      </c>
      <c r="GB350" s="456">
        <v>0.36319999999999997</v>
      </c>
      <c r="GC350" s="457">
        <f t="shared" ref="GC350:GC377" si="3412">IFERROR(+GB350*(GA350-FZ350),"")</f>
        <v>4.905943742</v>
      </c>
      <c r="GD350" s="458">
        <f t="shared" ref="GD350:GD377" si="3413">IFERROR(+(IF(GA350="","0",GA350))-(IF(GC350="","0",GC350)),"")</f>
        <v>8.601610614</v>
      </c>
      <c r="GE350" s="459"/>
      <c r="GF350" s="452">
        <v>1.0</v>
      </c>
      <c r="GG350" s="453" t="s">
        <v>149</v>
      </c>
      <c r="GH350" s="454" t="s">
        <v>132</v>
      </c>
      <c r="GI350" s="454" t="s">
        <v>150</v>
      </c>
      <c r="GJ350" s="455">
        <f>ADHK!GJ350</f>
        <v>679</v>
      </c>
      <c r="GK350" s="455">
        <f>'Produksi dan Harga'!BI121</f>
        <v>9670.767185</v>
      </c>
      <c r="GL350" s="455">
        <f t="shared" ref="GL350:GL377" si="3414">IFERROR(GJ350*GK350/1000000,0)</f>
        <v>6.566450918</v>
      </c>
      <c r="GM350" s="456"/>
      <c r="GN350" s="455">
        <f t="shared" ref="GN350:GN377" si="3415">IFERROR(+GL350*GM350,"")</f>
        <v>0</v>
      </c>
      <c r="GO350" s="456"/>
      <c r="GP350" s="455"/>
      <c r="GQ350" s="455">
        <f t="shared" ref="GQ350:GQ377" si="3416">GO350-GP350</f>
        <v>0</v>
      </c>
      <c r="GR350" s="455">
        <f t="shared" ref="GR350:GR377" si="3417">IFERROR(+(IF(GL350="","0",GL350))+(IF(GN350="","0",GN350))+(IF(GQ350="","0",GQ350)),"")</f>
        <v>6.566450918</v>
      </c>
      <c r="GS350" s="456">
        <v>0.36319999999999997</v>
      </c>
      <c r="GT350" s="457">
        <f t="shared" ref="GT350:GT377" si="3418">IFERROR(+GS350*(GR350-GQ350),"")</f>
        <v>2.384934974</v>
      </c>
      <c r="GU350" s="458">
        <f t="shared" ref="GU350:GU377" si="3419">IFERROR(+(IF(GR350="","0",GR350))-(IF(GT350="","0",GT350)),"")</f>
        <v>4.181515945</v>
      </c>
      <c r="GV350" s="459"/>
      <c r="GW350" s="452">
        <v>1.0</v>
      </c>
      <c r="GX350" s="453" t="s">
        <v>149</v>
      </c>
      <c r="GY350" s="454" t="s">
        <v>132</v>
      </c>
      <c r="GZ350" s="454" t="s">
        <v>150</v>
      </c>
      <c r="HA350" s="455">
        <f>ADHK!HA350</f>
        <v>2692</v>
      </c>
      <c r="HB350" s="455">
        <f>'Produksi dan Harga'!BN121</f>
        <v>11500.39833</v>
      </c>
      <c r="HC350" s="455">
        <f t="shared" ref="HC350:HC377" si="3420">IFERROR(HA350*HB350/1000000,0)</f>
        <v>30.95907232</v>
      </c>
      <c r="HD350" s="456"/>
      <c r="HE350" s="455">
        <f t="shared" ref="HE350:HE377" si="3421">IFERROR(+HC350*HD350,"")</f>
        <v>0</v>
      </c>
      <c r="HF350" s="456"/>
      <c r="HG350" s="455"/>
      <c r="HH350" s="455">
        <f t="shared" ref="HH350:HH377" si="3422">HF350-HG350</f>
        <v>0</v>
      </c>
      <c r="HI350" s="455">
        <f t="shared" ref="HI350:HI377" si="3423">IFERROR(+(IF(HC350="","0",HC350))+(IF(HE350="","0",HE350))+(IF(HH350="","0",HH350)),"")</f>
        <v>30.95907232</v>
      </c>
      <c r="HJ350" s="456">
        <v>0.36319999999999997</v>
      </c>
      <c r="HK350" s="457">
        <f t="shared" ref="HK350:HK377" si="3424">IFERROR(+HJ350*(HI350-HH350),"")</f>
        <v>11.24433507</v>
      </c>
      <c r="HL350" s="458">
        <f t="shared" ref="HL350:HL377" si="3425">IFERROR(+(IF(HI350="","0",HI350))-(IF(HK350="","0",HK350)),"")</f>
        <v>19.71473725</v>
      </c>
      <c r="HM350" s="459"/>
      <c r="HN350" s="452">
        <v>1.0</v>
      </c>
      <c r="HO350" s="453" t="s">
        <v>149</v>
      </c>
      <c r="HP350" s="454" t="s">
        <v>132</v>
      </c>
      <c r="HQ350" s="454" t="s">
        <v>150</v>
      </c>
      <c r="HR350" s="455">
        <f>ADHK!HR350</f>
        <v>1836</v>
      </c>
      <c r="HS350" s="455">
        <f>'Produksi dan Harga'!BR121</f>
        <v>11694.3826</v>
      </c>
      <c r="HT350" s="455">
        <f t="shared" ref="HT350:HT377" si="3426">IFERROR(HR350*HS350/1000000,0)</f>
        <v>21.47088646</v>
      </c>
      <c r="HU350" s="456"/>
      <c r="HV350" s="455">
        <f t="shared" ref="HV350:HV377" si="3427">IFERROR(+HT350*HU350,"")</f>
        <v>0</v>
      </c>
      <c r="HW350" s="456"/>
      <c r="HX350" s="455"/>
      <c r="HY350" s="455">
        <f t="shared" ref="HY350:HY377" si="3428">HW350-HX350</f>
        <v>0</v>
      </c>
      <c r="HZ350" s="455">
        <f t="shared" ref="HZ350:HZ377" si="3429">IFERROR(+(IF(HT350="","0",HT350))+(IF(HV350="","0",HV350))+(IF(HY350="","0",HY350)),"")</f>
        <v>21.47088646</v>
      </c>
      <c r="IA350" s="456">
        <v>0.36319999999999997</v>
      </c>
      <c r="IB350" s="457">
        <f t="shared" ref="IB350:IB377" si="3430">IFERROR(+IA350*(HZ350-HY350),"")</f>
        <v>7.798225962</v>
      </c>
      <c r="IC350" s="458">
        <f t="shared" ref="IC350:IC377" si="3431">IFERROR(+(IF(HZ350="","0",HZ350))-(IF(IB350="","0",IB350)),"")</f>
        <v>13.6726605</v>
      </c>
      <c r="ID350" s="459"/>
      <c r="IE350" s="452">
        <v>1.0</v>
      </c>
      <c r="IF350" s="453" t="s">
        <v>149</v>
      </c>
      <c r="IG350" s="454" t="s">
        <v>132</v>
      </c>
      <c r="IH350" s="454" t="s">
        <v>150</v>
      </c>
      <c r="II350" s="455">
        <f>ADHK!II350</f>
        <v>483</v>
      </c>
      <c r="IJ350" s="455">
        <f>'Produksi dan Harga'!BX121</f>
        <v>12124.17658</v>
      </c>
      <c r="IK350" s="455">
        <f t="shared" ref="IK350:IK377" si="3432">IFERROR(II350*IJ350/1000000,0)</f>
        <v>5.855977289</v>
      </c>
      <c r="IL350" s="456"/>
      <c r="IM350" s="455">
        <f t="shared" ref="IM350:IM377" si="3433">IFERROR(+IK350*IL350,"")</f>
        <v>0</v>
      </c>
      <c r="IN350" s="456"/>
      <c r="IO350" s="455"/>
      <c r="IP350" s="455">
        <f t="shared" ref="IP350:IP377" si="3434">IN350-IO350</f>
        <v>0</v>
      </c>
      <c r="IQ350" s="455">
        <f t="shared" ref="IQ350:IQ377" si="3435">IFERROR(+(IF(IK350="","0",IK350))+(IF(IM350="","0",IM350))+(IF(IP350="","0",IP350)),"")</f>
        <v>5.855977289</v>
      </c>
      <c r="IR350" s="456">
        <v>0.36319999999999997</v>
      </c>
      <c r="IS350" s="457">
        <f t="shared" ref="IS350:IS377" si="3436">IFERROR(+IR350*(IQ350-IP350),"")</f>
        <v>2.126890951</v>
      </c>
      <c r="IT350" s="458">
        <f t="shared" ref="IT350:IT377" si="3437">IFERROR(+(IF(IQ350="","0",IQ350))-(IF(IS350="","0",IS350)),"")</f>
        <v>3.729086338</v>
      </c>
      <c r="IU350" s="459"/>
      <c r="IV350" s="452">
        <v>1.0</v>
      </c>
      <c r="IW350" s="453" t="s">
        <v>149</v>
      </c>
      <c r="IX350" s="454" t="s">
        <v>132</v>
      </c>
      <c r="IY350" s="454" t="s">
        <v>150</v>
      </c>
      <c r="IZ350" s="455">
        <f>ADHK!IZ350</f>
        <v>989</v>
      </c>
      <c r="JA350" s="455">
        <f>'Produksi dan Harga'!CC121</f>
        <v>13253.14167</v>
      </c>
      <c r="JB350" s="455">
        <f t="shared" ref="JB350:JB377" si="3438">IFERROR(IZ350*JA350/1000000,0)</f>
        <v>13.10735711</v>
      </c>
      <c r="JC350" s="456"/>
      <c r="JD350" s="455">
        <f t="shared" ref="JD350:JD377" si="3439">IFERROR(+JB350*JC350,"")</f>
        <v>0</v>
      </c>
      <c r="JE350" s="456"/>
      <c r="JF350" s="455"/>
      <c r="JG350" s="455">
        <f t="shared" ref="JG350:JG377" si="3440">JE350-JF350</f>
        <v>0</v>
      </c>
      <c r="JH350" s="455">
        <f t="shared" ref="JH350:JH377" si="3441">IFERROR(+(IF(JB350="","0",JB350))+(IF(JD350="","0",JD350))+(IF(JG350="","0",JG350)),"")</f>
        <v>13.10735711</v>
      </c>
      <c r="JI350" s="456">
        <v>0.36319999999999997</v>
      </c>
      <c r="JJ350" s="457">
        <f t="shared" ref="JJ350:JJ377" si="3442">IFERROR(+JI350*(JH350-JG350),"")</f>
        <v>4.760592101</v>
      </c>
      <c r="JK350" s="458">
        <f t="shared" ref="JK350:JK377" si="3443">IFERROR(+(IF(JH350="","0",JH350))-(IF(JJ350="","0",JJ350)),"")</f>
        <v>8.346765006</v>
      </c>
      <c r="JL350" s="459"/>
      <c r="JM350" s="452">
        <v>1.0</v>
      </c>
      <c r="JN350" s="453" t="s">
        <v>149</v>
      </c>
      <c r="JO350" s="454" t="s">
        <v>132</v>
      </c>
      <c r="JP350" s="454" t="s">
        <v>150</v>
      </c>
      <c r="JQ350" s="455" t="str">
        <f>ADHK!JQ350</f>
        <v/>
      </c>
      <c r="JR350" s="455"/>
      <c r="JS350" s="455">
        <f t="shared" ref="JS350:JS377" si="3444">IFERROR(JQ350*JR350/1000000,0)</f>
        <v>0</v>
      </c>
      <c r="JT350" s="456"/>
      <c r="JU350" s="455">
        <f t="shared" ref="JU350:JU377" si="3445">IFERROR(+JS350*JT350,"")</f>
        <v>0</v>
      </c>
      <c r="JV350" s="456"/>
      <c r="JW350" s="455"/>
      <c r="JX350" s="455">
        <f t="shared" ref="JX350:JX377" si="3446">JV350-JW350</f>
        <v>0</v>
      </c>
      <c r="JY350" s="455">
        <f t="shared" ref="JY350:JY377" si="3447">IFERROR(+(IF(JS350="","0",JS350))+(IF(JU350="","0",JU350))+(IF(JX350="","0",JX350)),"")</f>
        <v>0</v>
      </c>
      <c r="JZ350" s="456">
        <v>0.36319999999999997</v>
      </c>
      <c r="KA350" s="457">
        <f t="shared" ref="KA350:KA377" si="3448">IFERROR(+JZ350*(JY350-JX350),"")</f>
        <v>0</v>
      </c>
      <c r="KB350" s="458">
        <f t="shared" ref="KB350:KB377" si="3449">IFERROR(+(IF(JY350="","0",JY350))-(IF(KA350="","0",KA350)),"")</f>
        <v>0</v>
      </c>
      <c r="KC350" s="459"/>
      <c r="KD350" s="452">
        <v>1.0</v>
      </c>
      <c r="KE350" s="453" t="s">
        <v>149</v>
      </c>
      <c r="KF350" s="454" t="s">
        <v>132</v>
      </c>
      <c r="KG350" s="454" t="s">
        <v>150</v>
      </c>
      <c r="KH350" s="455" t="str">
        <f>ADHK!KH350</f>
        <v/>
      </c>
      <c r="KI350" s="455"/>
      <c r="KJ350" s="455">
        <f t="shared" ref="KJ350:KJ377" si="3450">IFERROR(KH350*KI350/1000000,0)</f>
        <v>0</v>
      </c>
      <c r="KK350" s="456"/>
      <c r="KL350" s="455">
        <f t="shared" ref="KL350:KL377" si="3451">IFERROR(+KJ350*KK350,"")</f>
        <v>0</v>
      </c>
      <c r="KM350" s="456"/>
      <c r="KN350" s="455"/>
      <c r="KO350" s="455">
        <f t="shared" ref="KO350:KO377" si="3452">KM350-KN350</f>
        <v>0</v>
      </c>
      <c r="KP350" s="455">
        <f t="shared" ref="KP350:KP377" si="3453">IFERROR(+(IF(KJ350="","0",KJ350))+(IF(KL350="","0",KL350))+(IF(KO350="","0",KO350)),"")</f>
        <v>0</v>
      </c>
      <c r="KQ350" s="456">
        <v>0.36319999999999997</v>
      </c>
      <c r="KR350" s="457">
        <f t="shared" ref="KR350:KR377" si="3454">IFERROR(+KQ350*(KP350-KO350),"")</f>
        <v>0</v>
      </c>
      <c r="KS350" s="458">
        <f t="shared" ref="KS350:KS377" si="3455">IFERROR(+(IF(KP350="","0",KP350))-(IF(KR350="","0",KR350)),"")</f>
        <v>0</v>
      </c>
      <c r="KT350" s="459"/>
      <c r="KU350" s="460"/>
    </row>
    <row r="351" ht="15.75" customHeight="1">
      <c r="A351" s="452">
        <v>2.0</v>
      </c>
      <c r="B351" s="453" t="s">
        <v>151</v>
      </c>
      <c r="C351" s="454" t="s">
        <v>132</v>
      </c>
      <c r="D351" s="454" t="s">
        <v>150</v>
      </c>
      <c r="E351" s="455">
        <f>ADHK!E351</f>
        <v>4246</v>
      </c>
      <c r="F351" s="455">
        <f>ADHK!F351</f>
        <v>5139.737805</v>
      </c>
      <c r="G351" s="455">
        <f t="shared" si="3348"/>
        <v>21.82332672</v>
      </c>
      <c r="H351" s="456"/>
      <c r="I351" s="455">
        <f t="shared" si="3349"/>
        <v>0</v>
      </c>
      <c r="J351" s="456"/>
      <c r="K351" s="455"/>
      <c r="L351" s="455">
        <f t="shared" si="3350"/>
        <v>0</v>
      </c>
      <c r="M351" s="455">
        <f t="shared" si="3351"/>
        <v>21.82332672</v>
      </c>
      <c r="N351" s="456">
        <v>0.36319999999999997</v>
      </c>
      <c r="O351" s="457">
        <f t="shared" si="3352"/>
        <v>7.926232265</v>
      </c>
      <c r="P351" s="458">
        <f t="shared" si="3353"/>
        <v>13.89709446</v>
      </c>
      <c r="Q351" s="459"/>
      <c r="R351" s="452">
        <v>2.0</v>
      </c>
      <c r="S351" s="453" t="s">
        <v>151</v>
      </c>
      <c r="T351" s="454" t="s">
        <v>132</v>
      </c>
      <c r="U351" s="454" t="s">
        <v>150</v>
      </c>
      <c r="V351" s="455">
        <f>ADHK!V351</f>
        <v>1352</v>
      </c>
      <c r="W351" s="455">
        <f>'Produksi dan Harga'!K122</f>
        <v>5411.082487</v>
      </c>
      <c r="X351" s="455">
        <f t="shared" si="3354"/>
        <v>7.315783522</v>
      </c>
      <c r="Y351" s="456"/>
      <c r="Z351" s="455">
        <f t="shared" si="3355"/>
        <v>0</v>
      </c>
      <c r="AA351" s="456"/>
      <c r="AB351" s="455"/>
      <c r="AC351" s="455">
        <f t="shared" si="3356"/>
        <v>0</v>
      </c>
      <c r="AD351" s="455">
        <f t="shared" si="3357"/>
        <v>7.315783522</v>
      </c>
      <c r="AE351" s="456">
        <v>0.36319999999999997</v>
      </c>
      <c r="AF351" s="457">
        <f t="shared" si="3358"/>
        <v>2.657092575</v>
      </c>
      <c r="AG351" s="458">
        <f t="shared" si="3359"/>
        <v>4.658690947</v>
      </c>
      <c r="AH351" s="459"/>
      <c r="AI351" s="452">
        <v>2.0</v>
      </c>
      <c r="AJ351" s="453" t="s">
        <v>151</v>
      </c>
      <c r="AK351" s="454" t="s">
        <v>132</v>
      </c>
      <c r="AL351" s="454" t="s">
        <v>150</v>
      </c>
      <c r="AM351" s="455">
        <f>ADHK!AM351</f>
        <v>1512</v>
      </c>
      <c r="AN351" s="455">
        <f>'Produksi dan Harga'!P122</f>
        <v>5601.338199</v>
      </c>
      <c r="AO351" s="455">
        <f t="shared" si="3360"/>
        <v>8.469223358</v>
      </c>
      <c r="AP351" s="456"/>
      <c r="AQ351" s="455">
        <f t="shared" si="3361"/>
        <v>0</v>
      </c>
      <c r="AR351" s="456"/>
      <c r="AS351" s="455"/>
      <c r="AT351" s="455">
        <f t="shared" si="3362"/>
        <v>0</v>
      </c>
      <c r="AU351" s="455">
        <f t="shared" si="3363"/>
        <v>8.469223358</v>
      </c>
      <c r="AV351" s="456">
        <v>0.36319999999999997</v>
      </c>
      <c r="AW351" s="457">
        <f t="shared" si="3364"/>
        <v>3.076021923</v>
      </c>
      <c r="AX351" s="458">
        <f t="shared" si="3365"/>
        <v>5.393201434</v>
      </c>
      <c r="AY351" s="459"/>
      <c r="AZ351" s="452">
        <v>2.0</v>
      </c>
      <c r="BA351" s="453" t="s">
        <v>151</v>
      </c>
      <c r="BB351" s="454" t="s">
        <v>132</v>
      </c>
      <c r="BC351" s="454" t="s">
        <v>150</v>
      </c>
      <c r="BD351" s="455">
        <f>ADHK!BD351</f>
        <v>544</v>
      </c>
      <c r="BE351" s="455">
        <f>'Produksi dan Harga'!U122</f>
        <v>5952.42486</v>
      </c>
      <c r="BF351" s="455">
        <f t="shared" si="3366"/>
        <v>3.238119124</v>
      </c>
      <c r="BG351" s="456"/>
      <c r="BH351" s="455">
        <f t="shared" si="3367"/>
        <v>0</v>
      </c>
      <c r="BI351" s="456"/>
      <c r="BJ351" s="455"/>
      <c r="BK351" s="455">
        <f t="shared" si="3368"/>
        <v>0</v>
      </c>
      <c r="BL351" s="455">
        <f t="shared" si="3369"/>
        <v>3.238119124</v>
      </c>
      <c r="BM351" s="456">
        <v>0.36319999999999997</v>
      </c>
      <c r="BN351" s="457">
        <f t="shared" si="3370"/>
        <v>1.176084866</v>
      </c>
      <c r="BO351" s="458">
        <f t="shared" si="3371"/>
        <v>2.062034258</v>
      </c>
      <c r="BP351" s="459"/>
      <c r="BQ351" s="452">
        <v>2.0</v>
      </c>
      <c r="BR351" s="453" t="s">
        <v>151</v>
      </c>
      <c r="BS351" s="454" t="s">
        <v>132</v>
      </c>
      <c r="BT351" s="454" t="s">
        <v>150</v>
      </c>
      <c r="BU351" s="455">
        <f>ADHK!BU351</f>
        <v>592</v>
      </c>
      <c r="BV351" s="455">
        <f>'Produksi dan Harga'!Z122</f>
        <v>6200.830099</v>
      </c>
      <c r="BW351" s="455">
        <f t="shared" si="3372"/>
        <v>3.670891419</v>
      </c>
      <c r="BX351" s="456"/>
      <c r="BY351" s="455">
        <f t="shared" si="3373"/>
        <v>0</v>
      </c>
      <c r="BZ351" s="456"/>
      <c r="CA351" s="455"/>
      <c r="CB351" s="455">
        <f t="shared" si="3374"/>
        <v>0</v>
      </c>
      <c r="CC351" s="455">
        <f t="shared" si="3375"/>
        <v>3.670891419</v>
      </c>
      <c r="CD351" s="456">
        <v>0.36319999999999997</v>
      </c>
      <c r="CE351" s="457">
        <f t="shared" si="3376"/>
        <v>1.333267763</v>
      </c>
      <c r="CF351" s="458">
        <f t="shared" si="3377"/>
        <v>2.337623655</v>
      </c>
      <c r="CG351" s="459"/>
      <c r="CH351" s="452">
        <v>2.0</v>
      </c>
      <c r="CI351" s="453" t="s">
        <v>151</v>
      </c>
      <c r="CJ351" s="454" t="s">
        <v>132</v>
      </c>
      <c r="CK351" s="454" t="s">
        <v>150</v>
      </c>
      <c r="CL351" s="455">
        <f>ADHK!CL351</f>
        <v>532</v>
      </c>
      <c r="CM351" s="455">
        <f>'Produksi dan Harga'!AE122</f>
        <v>6438.715055</v>
      </c>
      <c r="CN351" s="455">
        <f t="shared" si="3378"/>
        <v>3.425396409</v>
      </c>
      <c r="CO351" s="456"/>
      <c r="CP351" s="455">
        <f t="shared" si="3379"/>
        <v>0</v>
      </c>
      <c r="CQ351" s="456"/>
      <c r="CR351" s="455"/>
      <c r="CS351" s="455">
        <f t="shared" si="3380"/>
        <v>0</v>
      </c>
      <c r="CT351" s="455">
        <f t="shared" si="3381"/>
        <v>3.425396409</v>
      </c>
      <c r="CU351" s="456">
        <v>0.36319999999999997</v>
      </c>
      <c r="CV351" s="457">
        <f t="shared" si="3382"/>
        <v>1.244103976</v>
      </c>
      <c r="CW351" s="458">
        <f t="shared" si="3383"/>
        <v>2.181292434</v>
      </c>
      <c r="CX351" s="459"/>
      <c r="CY351" s="452">
        <v>2.0</v>
      </c>
      <c r="CZ351" s="453" t="s">
        <v>151</v>
      </c>
      <c r="DA351" s="454" t="s">
        <v>132</v>
      </c>
      <c r="DB351" s="454" t="s">
        <v>150</v>
      </c>
      <c r="DC351" s="455">
        <f>ADHK!DC351</f>
        <v>367</v>
      </c>
      <c r="DD351" s="455">
        <f>'Produksi dan Harga'!AJ122</f>
        <v>6887.479235</v>
      </c>
      <c r="DE351" s="455">
        <f t="shared" si="3384"/>
        <v>2.527704879</v>
      </c>
      <c r="DF351" s="456"/>
      <c r="DG351" s="455">
        <f t="shared" si="3385"/>
        <v>0</v>
      </c>
      <c r="DH351" s="456"/>
      <c r="DI351" s="455"/>
      <c r="DJ351" s="455">
        <f t="shared" si="3386"/>
        <v>0</v>
      </c>
      <c r="DK351" s="455">
        <f t="shared" si="3387"/>
        <v>2.527704879</v>
      </c>
      <c r="DL351" s="456">
        <v>0.36319999999999997</v>
      </c>
      <c r="DM351" s="457">
        <f t="shared" si="3388"/>
        <v>0.9180624122</v>
      </c>
      <c r="DN351" s="458">
        <f t="shared" si="3389"/>
        <v>1.609642467</v>
      </c>
      <c r="DO351" s="459"/>
      <c r="DP351" s="452">
        <v>2.0</v>
      </c>
      <c r="DQ351" s="453" t="s">
        <v>151</v>
      </c>
      <c r="DR351" s="454" t="s">
        <v>132</v>
      </c>
      <c r="DS351" s="454" t="s">
        <v>150</v>
      </c>
      <c r="DT351" s="455">
        <f>ADHK!DT351</f>
        <v>705</v>
      </c>
      <c r="DU351" s="455">
        <f>'Produksi dan Harga'!AO122</f>
        <v>6848.81927</v>
      </c>
      <c r="DV351" s="455">
        <f t="shared" si="3390"/>
        <v>4.828417585</v>
      </c>
      <c r="DW351" s="456"/>
      <c r="DX351" s="455">
        <f t="shared" si="3391"/>
        <v>0</v>
      </c>
      <c r="DY351" s="456"/>
      <c r="DZ351" s="455"/>
      <c r="EA351" s="455">
        <f t="shared" si="3392"/>
        <v>0</v>
      </c>
      <c r="EB351" s="455">
        <f t="shared" si="3393"/>
        <v>4.828417585</v>
      </c>
      <c r="EC351" s="456">
        <v>0.36319999999999997</v>
      </c>
      <c r="ED351" s="457">
        <f t="shared" si="3394"/>
        <v>1.753681267</v>
      </c>
      <c r="EE351" s="458">
        <f t="shared" si="3395"/>
        <v>3.074736318</v>
      </c>
      <c r="EF351" s="459"/>
      <c r="EG351" s="452">
        <v>2.0</v>
      </c>
      <c r="EH351" s="453" t="s">
        <v>151</v>
      </c>
      <c r="EI351" s="454" t="s">
        <v>132</v>
      </c>
      <c r="EJ351" s="454" t="s">
        <v>150</v>
      </c>
      <c r="EK351" s="455">
        <f>ADHK!EK351</f>
        <v>143</v>
      </c>
      <c r="EL351" s="455">
        <f>'Produksi dan Harga'!AT122</f>
        <v>6916.479675</v>
      </c>
      <c r="EM351" s="455">
        <f t="shared" si="3396"/>
        <v>0.9890565935</v>
      </c>
      <c r="EN351" s="456"/>
      <c r="EO351" s="455">
        <f t="shared" si="3397"/>
        <v>0</v>
      </c>
      <c r="EP351" s="456"/>
      <c r="EQ351" s="455"/>
      <c r="ER351" s="455">
        <f t="shared" si="3398"/>
        <v>0</v>
      </c>
      <c r="ES351" s="455">
        <f t="shared" si="3399"/>
        <v>0.9890565935</v>
      </c>
      <c r="ET351" s="456">
        <v>0.36319999999999997</v>
      </c>
      <c r="EU351" s="457">
        <f t="shared" si="3400"/>
        <v>0.3592253548</v>
      </c>
      <c r="EV351" s="458">
        <f t="shared" si="3401"/>
        <v>0.6298312388</v>
      </c>
      <c r="EW351" s="459"/>
      <c r="EX351" s="452">
        <v>2.0</v>
      </c>
      <c r="EY351" s="453" t="s">
        <v>151</v>
      </c>
      <c r="EZ351" s="454" t="s">
        <v>132</v>
      </c>
      <c r="FA351" s="454" t="s">
        <v>150</v>
      </c>
      <c r="FB351" s="455">
        <f>ADHK!FB351</f>
        <v>1642</v>
      </c>
      <c r="FC351" s="455">
        <f>'Produksi dan Harga'!AY122</f>
        <v>7251.731171</v>
      </c>
      <c r="FD351" s="455">
        <f t="shared" si="3402"/>
        <v>11.90734258</v>
      </c>
      <c r="FE351" s="456"/>
      <c r="FF351" s="455">
        <f t="shared" si="3403"/>
        <v>0</v>
      </c>
      <c r="FG351" s="456"/>
      <c r="FH351" s="455"/>
      <c r="FI351" s="455">
        <f t="shared" si="3404"/>
        <v>0</v>
      </c>
      <c r="FJ351" s="455">
        <f t="shared" si="3405"/>
        <v>11.90734258</v>
      </c>
      <c r="FK351" s="456">
        <v>0.36319999999999997</v>
      </c>
      <c r="FL351" s="457">
        <f t="shared" si="3406"/>
        <v>4.324746826</v>
      </c>
      <c r="FM351" s="458">
        <f t="shared" si="3407"/>
        <v>7.582595756</v>
      </c>
      <c r="FN351" s="459"/>
      <c r="FO351" s="452">
        <v>2.0</v>
      </c>
      <c r="FP351" s="453" t="s">
        <v>151</v>
      </c>
      <c r="FQ351" s="454" t="s">
        <v>132</v>
      </c>
      <c r="FR351" s="454" t="s">
        <v>150</v>
      </c>
      <c r="FS351" s="455">
        <f>ADHK!FS351</f>
        <v>1625</v>
      </c>
      <c r="FT351" s="455">
        <f>'Produksi dan Harga'!BD122</f>
        <v>7169.518591</v>
      </c>
      <c r="FU351" s="455">
        <f t="shared" si="3408"/>
        <v>11.65046771</v>
      </c>
      <c r="FV351" s="456"/>
      <c r="FW351" s="455">
        <f t="shared" si="3409"/>
        <v>0</v>
      </c>
      <c r="FX351" s="456"/>
      <c r="FY351" s="455"/>
      <c r="FZ351" s="455">
        <f t="shared" si="3410"/>
        <v>0</v>
      </c>
      <c r="GA351" s="455">
        <f t="shared" si="3411"/>
        <v>11.65046771</v>
      </c>
      <c r="GB351" s="456">
        <v>0.36319999999999997</v>
      </c>
      <c r="GC351" s="457">
        <f t="shared" si="3412"/>
        <v>4.231449873</v>
      </c>
      <c r="GD351" s="458">
        <f t="shared" si="3413"/>
        <v>7.419017838</v>
      </c>
      <c r="GE351" s="459"/>
      <c r="GF351" s="452">
        <v>2.0</v>
      </c>
      <c r="GG351" s="453" t="s">
        <v>151</v>
      </c>
      <c r="GH351" s="454" t="s">
        <v>132</v>
      </c>
      <c r="GI351" s="454" t="s">
        <v>150</v>
      </c>
      <c r="GJ351" s="455">
        <f>ADHK!GJ351</f>
        <v>327</v>
      </c>
      <c r="GK351" s="455">
        <f>'Produksi dan Harga'!BI122</f>
        <v>7319.707472</v>
      </c>
      <c r="GL351" s="455">
        <f t="shared" si="3414"/>
        <v>2.393544343</v>
      </c>
      <c r="GM351" s="456"/>
      <c r="GN351" s="455">
        <f t="shared" si="3415"/>
        <v>0</v>
      </c>
      <c r="GO351" s="456"/>
      <c r="GP351" s="455"/>
      <c r="GQ351" s="455">
        <f t="shared" si="3416"/>
        <v>0</v>
      </c>
      <c r="GR351" s="455">
        <f t="shared" si="3417"/>
        <v>2.393544343</v>
      </c>
      <c r="GS351" s="456">
        <v>0.36319999999999997</v>
      </c>
      <c r="GT351" s="457">
        <f t="shared" si="3418"/>
        <v>0.8693353055</v>
      </c>
      <c r="GU351" s="458">
        <f t="shared" si="3419"/>
        <v>1.524209038</v>
      </c>
      <c r="GV351" s="459"/>
      <c r="GW351" s="452">
        <v>2.0</v>
      </c>
      <c r="GX351" s="453" t="s">
        <v>151</v>
      </c>
      <c r="GY351" s="454" t="s">
        <v>132</v>
      </c>
      <c r="GZ351" s="454" t="s">
        <v>150</v>
      </c>
      <c r="HA351" s="455">
        <f>ADHK!HA351</f>
        <v>725</v>
      </c>
      <c r="HB351" s="455">
        <f>'Produksi dan Harga'!BN122</f>
        <v>8704.537086</v>
      </c>
      <c r="HC351" s="455">
        <f t="shared" si="3420"/>
        <v>6.310789388</v>
      </c>
      <c r="HD351" s="456"/>
      <c r="HE351" s="455">
        <f t="shared" si="3421"/>
        <v>0</v>
      </c>
      <c r="HF351" s="456"/>
      <c r="HG351" s="455"/>
      <c r="HH351" s="455">
        <f t="shared" si="3422"/>
        <v>0</v>
      </c>
      <c r="HI351" s="455">
        <f t="shared" si="3423"/>
        <v>6.310789388</v>
      </c>
      <c r="HJ351" s="456">
        <v>0.36319999999999997</v>
      </c>
      <c r="HK351" s="457">
        <f t="shared" si="3424"/>
        <v>2.292078706</v>
      </c>
      <c r="HL351" s="458">
        <f t="shared" si="3425"/>
        <v>4.018710682</v>
      </c>
      <c r="HM351" s="459"/>
      <c r="HN351" s="452">
        <v>2.0</v>
      </c>
      <c r="HO351" s="453" t="s">
        <v>151</v>
      </c>
      <c r="HP351" s="454" t="s">
        <v>132</v>
      </c>
      <c r="HQ351" s="454" t="s">
        <v>150</v>
      </c>
      <c r="HR351" s="455">
        <f>ADHK!HR351</f>
        <v>683</v>
      </c>
      <c r="HS351" s="455">
        <f>'Produksi dan Harga'!BR122</f>
        <v>8851.361849</v>
      </c>
      <c r="HT351" s="455">
        <f t="shared" si="3426"/>
        <v>6.045480143</v>
      </c>
      <c r="HU351" s="456"/>
      <c r="HV351" s="455">
        <f t="shared" si="3427"/>
        <v>0</v>
      </c>
      <c r="HW351" s="456"/>
      <c r="HX351" s="455"/>
      <c r="HY351" s="455">
        <f t="shared" si="3428"/>
        <v>0</v>
      </c>
      <c r="HZ351" s="455">
        <f t="shared" si="3429"/>
        <v>6.045480143</v>
      </c>
      <c r="IA351" s="456">
        <v>0.36319999999999997</v>
      </c>
      <c r="IB351" s="457">
        <f t="shared" si="3430"/>
        <v>2.195718388</v>
      </c>
      <c r="IC351" s="458">
        <f t="shared" si="3431"/>
        <v>3.849761755</v>
      </c>
      <c r="ID351" s="459"/>
      <c r="IE351" s="452">
        <v>2.0</v>
      </c>
      <c r="IF351" s="453" t="s">
        <v>151</v>
      </c>
      <c r="IG351" s="454" t="s">
        <v>132</v>
      </c>
      <c r="IH351" s="454" t="s">
        <v>150</v>
      </c>
      <c r="II351" s="455">
        <f>ADHK!II351</f>
        <v>52</v>
      </c>
      <c r="IJ351" s="455">
        <f>'Produksi dan Harga'!BX122</f>
        <v>9176.668636</v>
      </c>
      <c r="IK351" s="455">
        <f t="shared" si="3432"/>
        <v>0.4771867691</v>
      </c>
      <c r="IL351" s="456"/>
      <c r="IM351" s="455">
        <f t="shared" si="3433"/>
        <v>0</v>
      </c>
      <c r="IN351" s="456"/>
      <c r="IO351" s="455"/>
      <c r="IP351" s="455">
        <f t="shared" si="3434"/>
        <v>0</v>
      </c>
      <c r="IQ351" s="455">
        <f t="shared" si="3435"/>
        <v>0.4771867691</v>
      </c>
      <c r="IR351" s="456">
        <v>0.36319999999999997</v>
      </c>
      <c r="IS351" s="457">
        <f t="shared" si="3436"/>
        <v>0.1733142345</v>
      </c>
      <c r="IT351" s="458">
        <f t="shared" si="3437"/>
        <v>0.3038725346</v>
      </c>
      <c r="IU351" s="459"/>
      <c r="IV351" s="452">
        <v>2.0</v>
      </c>
      <c r="IW351" s="453" t="s">
        <v>151</v>
      </c>
      <c r="IX351" s="454" t="s">
        <v>132</v>
      </c>
      <c r="IY351" s="454" t="s">
        <v>150</v>
      </c>
      <c r="IZ351" s="455">
        <f>ADHK!IZ351</f>
        <v>597</v>
      </c>
      <c r="JA351" s="455">
        <f>'Produksi dan Harga'!CC122</f>
        <v>10031.17108</v>
      </c>
      <c r="JB351" s="455">
        <f t="shared" si="3438"/>
        <v>5.988609133</v>
      </c>
      <c r="JC351" s="456"/>
      <c r="JD351" s="455">
        <f t="shared" si="3439"/>
        <v>0</v>
      </c>
      <c r="JE351" s="456"/>
      <c r="JF351" s="455"/>
      <c r="JG351" s="455">
        <f t="shared" si="3440"/>
        <v>0</v>
      </c>
      <c r="JH351" s="455">
        <f t="shared" si="3441"/>
        <v>5.988609133</v>
      </c>
      <c r="JI351" s="456">
        <v>0.36319999999999997</v>
      </c>
      <c r="JJ351" s="457">
        <f t="shared" si="3442"/>
        <v>2.175062837</v>
      </c>
      <c r="JK351" s="458">
        <f t="shared" si="3443"/>
        <v>3.813546296</v>
      </c>
      <c r="JL351" s="459"/>
      <c r="JM351" s="452">
        <v>2.0</v>
      </c>
      <c r="JN351" s="453" t="s">
        <v>151</v>
      </c>
      <c r="JO351" s="454" t="s">
        <v>132</v>
      </c>
      <c r="JP351" s="454" t="s">
        <v>150</v>
      </c>
      <c r="JQ351" s="455" t="str">
        <f>ADHK!JQ351</f>
        <v/>
      </c>
      <c r="JR351" s="455"/>
      <c r="JS351" s="455">
        <f t="shared" si="3444"/>
        <v>0</v>
      </c>
      <c r="JT351" s="456"/>
      <c r="JU351" s="455">
        <f t="shared" si="3445"/>
        <v>0</v>
      </c>
      <c r="JV351" s="456"/>
      <c r="JW351" s="455"/>
      <c r="JX351" s="455">
        <f t="shared" si="3446"/>
        <v>0</v>
      </c>
      <c r="JY351" s="455">
        <f t="shared" si="3447"/>
        <v>0</v>
      </c>
      <c r="JZ351" s="456">
        <v>0.36319999999999997</v>
      </c>
      <c r="KA351" s="457">
        <f t="shared" si="3448"/>
        <v>0</v>
      </c>
      <c r="KB351" s="458">
        <f t="shared" si="3449"/>
        <v>0</v>
      </c>
      <c r="KC351" s="459"/>
      <c r="KD351" s="452">
        <v>2.0</v>
      </c>
      <c r="KE351" s="453" t="s">
        <v>151</v>
      </c>
      <c r="KF351" s="454" t="s">
        <v>132</v>
      </c>
      <c r="KG351" s="454" t="s">
        <v>150</v>
      </c>
      <c r="KH351" s="455" t="str">
        <f>ADHK!KH351</f>
        <v/>
      </c>
      <c r="KI351" s="455"/>
      <c r="KJ351" s="455">
        <f t="shared" si="3450"/>
        <v>0</v>
      </c>
      <c r="KK351" s="456"/>
      <c r="KL351" s="455">
        <f t="shared" si="3451"/>
        <v>0</v>
      </c>
      <c r="KM351" s="456"/>
      <c r="KN351" s="455"/>
      <c r="KO351" s="455">
        <f t="shared" si="3452"/>
        <v>0</v>
      </c>
      <c r="KP351" s="455">
        <f t="shared" si="3453"/>
        <v>0</v>
      </c>
      <c r="KQ351" s="456">
        <v>0.36319999999999997</v>
      </c>
      <c r="KR351" s="457">
        <f t="shared" si="3454"/>
        <v>0</v>
      </c>
      <c r="KS351" s="458">
        <f t="shared" si="3455"/>
        <v>0</v>
      </c>
      <c r="KT351" s="459"/>
      <c r="KU351" s="460"/>
    </row>
    <row r="352" ht="15.75" customHeight="1">
      <c r="A352" s="452">
        <v>3.0</v>
      </c>
      <c r="B352" s="453" t="s">
        <v>152</v>
      </c>
      <c r="C352" s="454" t="s">
        <v>132</v>
      </c>
      <c r="D352" s="454" t="s">
        <v>150</v>
      </c>
      <c r="E352" s="455">
        <f>ADHK!E352</f>
        <v>416</v>
      </c>
      <c r="F352" s="455">
        <f>ADHK!F352</f>
        <v>2421.069621</v>
      </c>
      <c r="G352" s="455">
        <f t="shared" si="3348"/>
        <v>1.007164962</v>
      </c>
      <c r="H352" s="456"/>
      <c r="I352" s="455">
        <f t="shared" si="3349"/>
        <v>0</v>
      </c>
      <c r="J352" s="456"/>
      <c r="K352" s="455"/>
      <c r="L352" s="455">
        <f t="shared" si="3350"/>
        <v>0</v>
      </c>
      <c r="M352" s="455">
        <f t="shared" si="3351"/>
        <v>1.007164962</v>
      </c>
      <c r="N352" s="456">
        <v>0.36319999999999997</v>
      </c>
      <c r="O352" s="457">
        <f t="shared" si="3352"/>
        <v>0.3658023143</v>
      </c>
      <c r="P352" s="458">
        <f t="shared" si="3353"/>
        <v>0.641362648</v>
      </c>
      <c r="Q352" s="459"/>
      <c r="R352" s="452">
        <v>3.0</v>
      </c>
      <c r="S352" s="453" t="s">
        <v>152</v>
      </c>
      <c r="T352" s="454" t="s">
        <v>132</v>
      </c>
      <c r="U352" s="454" t="s">
        <v>150</v>
      </c>
      <c r="V352" s="455">
        <f>ADHK!V352</f>
        <v>260</v>
      </c>
      <c r="W352" s="455">
        <f>'Produksi dan Harga'!K123</f>
        <v>2548.886329</v>
      </c>
      <c r="X352" s="455">
        <f t="shared" si="3354"/>
        <v>0.6627104455</v>
      </c>
      <c r="Y352" s="456"/>
      <c r="Z352" s="455">
        <f t="shared" si="3355"/>
        <v>0</v>
      </c>
      <c r="AA352" s="456"/>
      <c r="AB352" s="455"/>
      <c r="AC352" s="455">
        <f t="shared" si="3356"/>
        <v>0</v>
      </c>
      <c r="AD352" s="455">
        <f t="shared" si="3357"/>
        <v>0.6627104455</v>
      </c>
      <c r="AE352" s="456">
        <v>0.36319999999999997</v>
      </c>
      <c r="AF352" s="457">
        <f t="shared" si="3358"/>
        <v>0.2406964338</v>
      </c>
      <c r="AG352" s="458">
        <f t="shared" si="3359"/>
        <v>0.4220140117</v>
      </c>
      <c r="AH352" s="459"/>
      <c r="AI352" s="452">
        <v>3.0</v>
      </c>
      <c r="AJ352" s="453" t="s">
        <v>152</v>
      </c>
      <c r="AK352" s="454" t="s">
        <v>132</v>
      </c>
      <c r="AL352" s="454" t="s">
        <v>150</v>
      </c>
      <c r="AM352" s="455">
        <f>ADHK!AM352</f>
        <v>427</v>
      </c>
      <c r="AN352" s="455">
        <f>'Produksi dan Harga'!P123</f>
        <v>2638.506139</v>
      </c>
      <c r="AO352" s="455">
        <f t="shared" si="3360"/>
        <v>1.126642121</v>
      </c>
      <c r="AP352" s="456"/>
      <c r="AQ352" s="455">
        <f t="shared" si="3361"/>
        <v>0</v>
      </c>
      <c r="AR352" s="456"/>
      <c r="AS352" s="455"/>
      <c r="AT352" s="455">
        <f t="shared" si="3362"/>
        <v>0</v>
      </c>
      <c r="AU352" s="455">
        <f t="shared" si="3363"/>
        <v>1.126642121</v>
      </c>
      <c r="AV352" s="456">
        <v>0.36319999999999997</v>
      </c>
      <c r="AW352" s="457">
        <f t="shared" si="3364"/>
        <v>0.4091964185</v>
      </c>
      <c r="AX352" s="458">
        <f t="shared" si="3365"/>
        <v>0.7174457029</v>
      </c>
      <c r="AY352" s="459"/>
      <c r="AZ352" s="452">
        <v>3.0</v>
      </c>
      <c r="BA352" s="453" t="s">
        <v>152</v>
      </c>
      <c r="BB352" s="454" t="s">
        <v>132</v>
      </c>
      <c r="BC352" s="454" t="s">
        <v>150</v>
      </c>
      <c r="BD352" s="455">
        <f>ADHK!BD352</f>
        <v>143</v>
      </c>
      <c r="BE352" s="455">
        <f>'Produksi dan Harga'!U123</f>
        <v>2803.885246</v>
      </c>
      <c r="BF352" s="455">
        <f t="shared" si="3366"/>
        <v>0.4009555902</v>
      </c>
      <c r="BG352" s="456"/>
      <c r="BH352" s="455">
        <f t="shared" si="3367"/>
        <v>0</v>
      </c>
      <c r="BI352" s="456"/>
      <c r="BJ352" s="455"/>
      <c r="BK352" s="455">
        <f t="shared" si="3368"/>
        <v>0</v>
      </c>
      <c r="BL352" s="455">
        <f t="shared" si="3369"/>
        <v>0.4009555902</v>
      </c>
      <c r="BM352" s="456">
        <v>0.36319999999999997</v>
      </c>
      <c r="BN352" s="457">
        <f t="shared" si="3370"/>
        <v>0.1456270704</v>
      </c>
      <c r="BO352" s="458">
        <f t="shared" si="3371"/>
        <v>0.2553285198</v>
      </c>
      <c r="BP352" s="459"/>
      <c r="BQ352" s="452">
        <v>3.0</v>
      </c>
      <c r="BR352" s="453" t="s">
        <v>152</v>
      </c>
      <c r="BS352" s="454" t="s">
        <v>132</v>
      </c>
      <c r="BT352" s="454" t="s">
        <v>150</v>
      </c>
      <c r="BU352" s="455">
        <f>ADHK!BU352</f>
        <v>69</v>
      </c>
      <c r="BV352" s="455">
        <f>'Produksi dan Harga'!Z123</f>
        <v>2920.896347</v>
      </c>
      <c r="BW352" s="455">
        <f t="shared" si="3372"/>
        <v>0.2015418479</v>
      </c>
      <c r="BX352" s="456"/>
      <c r="BY352" s="455">
        <f t="shared" si="3373"/>
        <v>0</v>
      </c>
      <c r="BZ352" s="456"/>
      <c r="CA352" s="455"/>
      <c r="CB352" s="455">
        <f t="shared" si="3374"/>
        <v>0</v>
      </c>
      <c r="CC352" s="455">
        <f t="shared" si="3375"/>
        <v>0.2015418479</v>
      </c>
      <c r="CD352" s="456">
        <v>0.36319999999999997</v>
      </c>
      <c r="CE352" s="457">
        <f t="shared" si="3376"/>
        <v>0.07319999917</v>
      </c>
      <c r="CF352" s="458">
        <f t="shared" si="3377"/>
        <v>0.1283418488</v>
      </c>
      <c r="CG352" s="459"/>
      <c r="CH352" s="452">
        <v>3.0</v>
      </c>
      <c r="CI352" s="453" t="s">
        <v>152</v>
      </c>
      <c r="CJ352" s="454" t="s">
        <v>132</v>
      </c>
      <c r="CK352" s="454" t="s">
        <v>150</v>
      </c>
      <c r="CL352" s="455">
        <f>ADHK!CL352</f>
        <v>299</v>
      </c>
      <c r="CM352" s="455">
        <f>'Produksi dan Harga'!AE123</f>
        <v>3032.951876</v>
      </c>
      <c r="CN352" s="455">
        <f t="shared" si="3378"/>
        <v>0.906852611</v>
      </c>
      <c r="CO352" s="456"/>
      <c r="CP352" s="455">
        <f t="shared" si="3379"/>
        <v>0</v>
      </c>
      <c r="CQ352" s="456"/>
      <c r="CR352" s="455"/>
      <c r="CS352" s="455">
        <f t="shared" si="3380"/>
        <v>0</v>
      </c>
      <c r="CT352" s="455">
        <f t="shared" si="3381"/>
        <v>0.906852611</v>
      </c>
      <c r="CU352" s="456">
        <v>0.36319999999999997</v>
      </c>
      <c r="CV352" s="457">
        <f t="shared" si="3382"/>
        <v>0.3293688683</v>
      </c>
      <c r="CW352" s="458">
        <f t="shared" si="3383"/>
        <v>0.5774837427</v>
      </c>
      <c r="CX352" s="459"/>
      <c r="CY352" s="452">
        <v>3.0</v>
      </c>
      <c r="CZ352" s="453" t="s">
        <v>152</v>
      </c>
      <c r="DA352" s="454" t="s">
        <v>132</v>
      </c>
      <c r="DB352" s="454" t="s">
        <v>150</v>
      </c>
      <c r="DC352" s="455">
        <f>ADHK!DC352</f>
        <v>82</v>
      </c>
      <c r="DD352" s="455">
        <f>'Produksi dan Harga'!AJ123</f>
        <v>3244.341905</v>
      </c>
      <c r="DE352" s="455">
        <f t="shared" si="3384"/>
        <v>0.2660360362</v>
      </c>
      <c r="DF352" s="456"/>
      <c r="DG352" s="455">
        <f t="shared" si="3385"/>
        <v>0</v>
      </c>
      <c r="DH352" s="456"/>
      <c r="DI352" s="455"/>
      <c r="DJ352" s="455">
        <f t="shared" si="3386"/>
        <v>0</v>
      </c>
      <c r="DK352" s="455">
        <f t="shared" si="3387"/>
        <v>0.2660360362</v>
      </c>
      <c r="DL352" s="456">
        <v>0.36319999999999997</v>
      </c>
      <c r="DM352" s="457">
        <f t="shared" si="3388"/>
        <v>0.09662428835</v>
      </c>
      <c r="DN352" s="458">
        <f t="shared" si="3389"/>
        <v>0.1694117479</v>
      </c>
      <c r="DO352" s="459"/>
      <c r="DP352" s="452">
        <v>3.0</v>
      </c>
      <c r="DQ352" s="453" t="s">
        <v>152</v>
      </c>
      <c r="DR352" s="454" t="s">
        <v>132</v>
      </c>
      <c r="DS352" s="454" t="s">
        <v>150</v>
      </c>
      <c r="DT352" s="455">
        <f>ADHK!DT352</f>
        <v>163</v>
      </c>
      <c r="DU352" s="455">
        <f>'Produksi dan Harga'!AO123</f>
        <v>3226.131157</v>
      </c>
      <c r="DV352" s="455">
        <f t="shared" si="3390"/>
        <v>0.5258593787</v>
      </c>
      <c r="DW352" s="456"/>
      <c r="DX352" s="455">
        <f t="shared" si="3391"/>
        <v>0</v>
      </c>
      <c r="DY352" s="456"/>
      <c r="DZ352" s="455"/>
      <c r="EA352" s="455">
        <f t="shared" si="3392"/>
        <v>0</v>
      </c>
      <c r="EB352" s="455">
        <f t="shared" si="3393"/>
        <v>0.5258593787</v>
      </c>
      <c r="EC352" s="456">
        <v>0.36319999999999997</v>
      </c>
      <c r="ED352" s="457">
        <f t="shared" si="3394"/>
        <v>0.1909921263</v>
      </c>
      <c r="EE352" s="458">
        <f t="shared" si="3395"/>
        <v>0.3348672523</v>
      </c>
      <c r="EF352" s="459"/>
      <c r="EG352" s="452">
        <v>3.0</v>
      </c>
      <c r="EH352" s="453" t="s">
        <v>152</v>
      </c>
      <c r="EI352" s="454" t="s">
        <v>132</v>
      </c>
      <c r="EJ352" s="454" t="s">
        <v>150</v>
      </c>
      <c r="EK352" s="455">
        <f>ADHK!EK352</f>
        <v>45</v>
      </c>
      <c r="EL352" s="455">
        <f>'Produksi dan Harga'!AT123</f>
        <v>3258.00254</v>
      </c>
      <c r="EM352" s="455">
        <f t="shared" si="3396"/>
        <v>0.1466101143</v>
      </c>
      <c r="EN352" s="456"/>
      <c r="EO352" s="455">
        <f t="shared" si="3397"/>
        <v>0</v>
      </c>
      <c r="EP352" s="456"/>
      <c r="EQ352" s="455"/>
      <c r="ER352" s="455">
        <f t="shared" si="3398"/>
        <v>0</v>
      </c>
      <c r="ES352" s="455">
        <f t="shared" si="3399"/>
        <v>0.1466101143</v>
      </c>
      <c r="ET352" s="456">
        <v>0.36319999999999997</v>
      </c>
      <c r="EU352" s="457">
        <f t="shared" si="3400"/>
        <v>0.05324879352</v>
      </c>
      <c r="EV352" s="458">
        <f t="shared" si="3401"/>
        <v>0.09336132079</v>
      </c>
      <c r="EW352" s="459"/>
      <c r="EX352" s="452">
        <v>3.0</v>
      </c>
      <c r="EY352" s="453" t="s">
        <v>152</v>
      </c>
      <c r="EZ352" s="454" t="s">
        <v>132</v>
      </c>
      <c r="FA352" s="454" t="s">
        <v>150</v>
      </c>
      <c r="FB352" s="455">
        <f>ADHK!FB352</f>
        <v>15</v>
      </c>
      <c r="FC352" s="455">
        <f>'Produksi dan Harga'!AY123</f>
        <v>3415.922505</v>
      </c>
      <c r="FD352" s="455">
        <f t="shared" si="3402"/>
        <v>0.05123883757</v>
      </c>
      <c r="FE352" s="456"/>
      <c r="FF352" s="455">
        <f t="shared" si="3403"/>
        <v>0</v>
      </c>
      <c r="FG352" s="456"/>
      <c r="FH352" s="455"/>
      <c r="FI352" s="455">
        <f t="shared" si="3404"/>
        <v>0</v>
      </c>
      <c r="FJ352" s="455">
        <f t="shared" si="3405"/>
        <v>0.05123883757</v>
      </c>
      <c r="FK352" s="456">
        <v>0.36319999999999997</v>
      </c>
      <c r="FL352" s="457">
        <f t="shared" si="3406"/>
        <v>0.01860994581</v>
      </c>
      <c r="FM352" s="458">
        <f t="shared" si="3407"/>
        <v>0.03262889177</v>
      </c>
      <c r="FN352" s="459"/>
      <c r="FO352" s="452">
        <v>3.0</v>
      </c>
      <c r="FP352" s="453" t="s">
        <v>152</v>
      </c>
      <c r="FQ352" s="454" t="s">
        <v>132</v>
      </c>
      <c r="FR352" s="454" t="s">
        <v>150</v>
      </c>
      <c r="FS352" s="455">
        <f>ADHK!FS352</f>
        <v>45</v>
      </c>
      <c r="FT352" s="455">
        <f>'Produksi dan Harga'!BD123</f>
        <v>3377.196331</v>
      </c>
      <c r="FU352" s="455">
        <f t="shared" si="3408"/>
        <v>0.1519738349</v>
      </c>
      <c r="FV352" s="456"/>
      <c r="FW352" s="455">
        <f t="shared" si="3409"/>
        <v>0</v>
      </c>
      <c r="FX352" s="456"/>
      <c r="FY352" s="455"/>
      <c r="FZ352" s="455">
        <f t="shared" si="3410"/>
        <v>0</v>
      </c>
      <c r="GA352" s="455">
        <f t="shared" si="3411"/>
        <v>0.1519738349</v>
      </c>
      <c r="GB352" s="456">
        <v>0.36319999999999997</v>
      </c>
      <c r="GC352" s="457">
        <f t="shared" si="3412"/>
        <v>0.05519689684</v>
      </c>
      <c r="GD352" s="458">
        <f t="shared" si="3413"/>
        <v>0.09677693807</v>
      </c>
      <c r="GE352" s="459"/>
      <c r="GF352" s="452">
        <v>3.0</v>
      </c>
      <c r="GG352" s="453" t="s">
        <v>152</v>
      </c>
      <c r="GH352" s="454" t="s">
        <v>132</v>
      </c>
      <c r="GI352" s="454" t="s">
        <v>150</v>
      </c>
      <c r="GJ352" s="455">
        <f>ADHK!GJ352</f>
        <v>0</v>
      </c>
      <c r="GK352" s="455">
        <f>'Produksi dan Harga'!BI123</f>
        <v>3447.94269</v>
      </c>
      <c r="GL352" s="455">
        <f t="shared" si="3414"/>
        <v>0</v>
      </c>
      <c r="GM352" s="456"/>
      <c r="GN352" s="455">
        <f t="shared" si="3415"/>
        <v>0</v>
      </c>
      <c r="GO352" s="456"/>
      <c r="GP352" s="455"/>
      <c r="GQ352" s="455">
        <f t="shared" si="3416"/>
        <v>0</v>
      </c>
      <c r="GR352" s="455">
        <f t="shared" si="3417"/>
        <v>0</v>
      </c>
      <c r="GS352" s="456">
        <v>0.36319999999999997</v>
      </c>
      <c r="GT352" s="457">
        <f t="shared" si="3418"/>
        <v>0</v>
      </c>
      <c r="GU352" s="458">
        <f t="shared" si="3419"/>
        <v>0</v>
      </c>
      <c r="GV352" s="459"/>
      <c r="GW352" s="452">
        <v>3.0</v>
      </c>
      <c r="GX352" s="453" t="s">
        <v>152</v>
      </c>
      <c r="GY352" s="454" t="s">
        <v>132</v>
      </c>
      <c r="GZ352" s="454" t="s">
        <v>150</v>
      </c>
      <c r="HA352" s="455" t="str">
        <f>ADHK!HA352</f>
        <v/>
      </c>
      <c r="HB352" s="455">
        <f>'Produksi dan Harga'!BN123</f>
        <v>4100.265637</v>
      </c>
      <c r="HC352" s="455">
        <f t="shared" si="3420"/>
        <v>0</v>
      </c>
      <c r="HD352" s="456"/>
      <c r="HE352" s="455">
        <f t="shared" si="3421"/>
        <v>0</v>
      </c>
      <c r="HF352" s="456"/>
      <c r="HG352" s="455"/>
      <c r="HH352" s="455">
        <f t="shared" si="3422"/>
        <v>0</v>
      </c>
      <c r="HI352" s="455">
        <f t="shared" si="3423"/>
        <v>0</v>
      </c>
      <c r="HJ352" s="456">
        <v>0.36319999999999997</v>
      </c>
      <c r="HK352" s="457">
        <f t="shared" si="3424"/>
        <v>0</v>
      </c>
      <c r="HL352" s="458">
        <f t="shared" si="3425"/>
        <v>0</v>
      </c>
      <c r="HM352" s="459"/>
      <c r="HN352" s="452">
        <v>3.0</v>
      </c>
      <c r="HO352" s="453" t="s">
        <v>152</v>
      </c>
      <c r="HP352" s="454" t="s">
        <v>132</v>
      </c>
      <c r="HQ352" s="454" t="s">
        <v>150</v>
      </c>
      <c r="HR352" s="455" t="str">
        <f>ADHK!HR352</f>
        <v/>
      </c>
      <c r="HS352" s="455">
        <f>'Produksi dan Harga'!BR123</f>
        <v>4169.427331</v>
      </c>
      <c r="HT352" s="455">
        <f t="shared" si="3426"/>
        <v>0</v>
      </c>
      <c r="HU352" s="456"/>
      <c r="HV352" s="455">
        <f t="shared" si="3427"/>
        <v>0</v>
      </c>
      <c r="HW352" s="456"/>
      <c r="HX352" s="455"/>
      <c r="HY352" s="455">
        <f t="shared" si="3428"/>
        <v>0</v>
      </c>
      <c r="HZ352" s="455">
        <f t="shared" si="3429"/>
        <v>0</v>
      </c>
      <c r="IA352" s="456">
        <v>0.36319999999999997</v>
      </c>
      <c r="IB352" s="457">
        <f t="shared" si="3430"/>
        <v>0</v>
      </c>
      <c r="IC352" s="458">
        <f t="shared" si="3431"/>
        <v>0</v>
      </c>
      <c r="ID352" s="459"/>
      <c r="IE352" s="452">
        <v>3.0</v>
      </c>
      <c r="IF352" s="453" t="s">
        <v>152</v>
      </c>
      <c r="IG352" s="454" t="s">
        <v>132</v>
      </c>
      <c r="IH352" s="454" t="s">
        <v>150</v>
      </c>
      <c r="II352" s="455" t="str">
        <f>ADHK!II352</f>
        <v/>
      </c>
      <c r="IJ352" s="455">
        <f>'Produksi dan Harga'!BX123</f>
        <v>4322.662848</v>
      </c>
      <c r="IK352" s="455">
        <f t="shared" si="3432"/>
        <v>0</v>
      </c>
      <c r="IL352" s="456"/>
      <c r="IM352" s="455">
        <f t="shared" si="3433"/>
        <v>0</v>
      </c>
      <c r="IN352" s="456"/>
      <c r="IO352" s="455"/>
      <c r="IP352" s="455">
        <f t="shared" si="3434"/>
        <v>0</v>
      </c>
      <c r="IQ352" s="455">
        <f t="shared" si="3435"/>
        <v>0</v>
      </c>
      <c r="IR352" s="456">
        <v>0.36319999999999997</v>
      </c>
      <c r="IS352" s="457">
        <f t="shared" si="3436"/>
        <v>0</v>
      </c>
      <c r="IT352" s="458">
        <f t="shared" si="3437"/>
        <v>0</v>
      </c>
      <c r="IU352" s="459"/>
      <c r="IV352" s="452">
        <v>3.0</v>
      </c>
      <c r="IW352" s="453" t="s">
        <v>152</v>
      </c>
      <c r="IX352" s="454" t="s">
        <v>132</v>
      </c>
      <c r="IY352" s="454" t="s">
        <v>150</v>
      </c>
      <c r="IZ352" s="455" t="str">
        <f>ADHK!IZ352</f>
        <v/>
      </c>
      <c r="JA352" s="455">
        <f>'Produksi dan Harga'!CC123</f>
        <v>4725.175578</v>
      </c>
      <c r="JB352" s="455">
        <f t="shared" si="3438"/>
        <v>0</v>
      </c>
      <c r="JC352" s="456"/>
      <c r="JD352" s="455">
        <f t="shared" si="3439"/>
        <v>0</v>
      </c>
      <c r="JE352" s="456"/>
      <c r="JF352" s="455"/>
      <c r="JG352" s="455">
        <f t="shared" si="3440"/>
        <v>0</v>
      </c>
      <c r="JH352" s="455">
        <f t="shared" si="3441"/>
        <v>0</v>
      </c>
      <c r="JI352" s="456">
        <v>0.36319999999999997</v>
      </c>
      <c r="JJ352" s="457">
        <f t="shared" si="3442"/>
        <v>0</v>
      </c>
      <c r="JK352" s="458">
        <f t="shared" si="3443"/>
        <v>0</v>
      </c>
      <c r="JL352" s="459"/>
      <c r="JM352" s="452">
        <v>3.0</v>
      </c>
      <c r="JN352" s="453" t="s">
        <v>152</v>
      </c>
      <c r="JO352" s="454" t="s">
        <v>132</v>
      </c>
      <c r="JP352" s="454" t="s">
        <v>150</v>
      </c>
      <c r="JQ352" s="455" t="str">
        <f>ADHK!JQ352</f>
        <v/>
      </c>
      <c r="JR352" s="455"/>
      <c r="JS352" s="455">
        <f t="shared" si="3444"/>
        <v>0</v>
      </c>
      <c r="JT352" s="456"/>
      <c r="JU352" s="455">
        <f t="shared" si="3445"/>
        <v>0</v>
      </c>
      <c r="JV352" s="456"/>
      <c r="JW352" s="455"/>
      <c r="JX352" s="455">
        <f t="shared" si="3446"/>
        <v>0</v>
      </c>
      <c r="JY352" s="455">
        <f t="shared" si="3447"/>
        <v>0</v>
      </c>
      <c r="JZ352" s="456">
        <v>0.36319999999999997</v>
      </c>
      <c r="KA352" s="457">
        <f t="shared" si="3448"/>
        <v>0</v>
      </c>
      <c r="KB352" s="458">
        <f t="shared" si="3449"/>
        <v>0</v>
      </c>
      <c r="KC352" s="459"/>
      <c r="KD352" s="452">
        <v>3.0</v>
      </c>
      <c r="KE352" s="453" t="s">
        <v>152</v>
      </c>
      <c r="KF352" s="454" t="s">
        <v>132</v>
      </c>
      <c r="KG352" s="454" t="s">
        <v>150</v>
      </c>
      <c r="KH352" s="455" t="str">
        <f>ADHK!KH352</f>
        <v/>
      </c>
      <c r="KI352" s="455"/>
      <c r="KJ352" s="455">
        <f t="shared" si="3450"/>
        <v>0</v>
      </c>
      <c r="KK352" s="456"/>
      <c r="KL352" s="455">
        <f t="shared" si="3451"/>
        <v>0</v>
      </c>
      <c r="KM352" s="456"/>
      <c r="KN352" s="455"/>
      <c r="KO352" s="455">
        <f t="shared" si="3452"/>
        <v>0</v>
      </c>
      <c r="KP352" s="455">
        <f t="shared" si="3453"/>
        <v>0</v>
      </c>
      <c r="KQ352" s="456">
        <v>0.36319999999999997</v>
      </c>
      <c r="KR352" s="457">
        <f t="shared" si="3454"/>
        <v>0</v>
      </c>
      <c r="KS352" s="458">
        <f t="shared" si="3455"/>
        <v>0</v>
      </c>
      <c r="KT352" s="459"/>
      <c r="KU352" s="460"/>
    </row>
    <row r="353" ht="15.75" customHeight="1">
      <c r="A353" s="452">
        <v>4.0</v>
      </c>
      <c r="B353" s="453" t="s">
        <v>153</v>
      </c>
      <c r="C353" s="454" t="s">
        <v>132</v>
      </c>
      <c r="D353" s="454" t="s">
        <v>150</v>
      </c>
      <c r="E353" s="455">
        <f>ADHK!E353</f>
        <v>1806</v>
      </c>
      <c r="F353" s="455">
        <f>ADHK!F353</f>
        <v>2915.860261</v>
      </c>
      <c r="G353" s="455">
        <f t="shared" si="3348"/>
        <v>5.266043631</v>
      </c>
      <c r="H353" s="456"/>
      <c r="I353" s="455">
        <f t="shared" si="3349"/>
        <v>0</v>
      </c>
      <c r="J353" s="456"/>
      <c r="K353" s="455"/>
      <c r="L353" s="455">
        <f t="shared" si="3350"/>
        <v>0</v>
      </c>
      <c r="M353" s="455">
        <f t="shared" si="3351"/>
        <v>5.266043631</v>
      </c>
      <c r="N353" s="456">
        <v>0.36319999999999997</v>
      </c>
      <c r="O353" s="457">
        <f t="shared" si="3352"/>
        <v>1.912627047</v>
      </c>
      <c r="P353" s="458">
        <f t="shared" si="3353"/>
        <v>3.353416584</v>
      </c>
      <c r="Q353" s="459"/>
      <c r="R353" s="452">
        <v>4.0</v>
      </c>
      <c r="S353" s="453" t="s">
        <v>153</v>
      </c>
      <c r="T353" s="454" t="s">
        <v>132</v>
      </c>
      <c r="U353" s="454" t="s">
        <v>150</v>
      </c>
      <c r="V353" s="455">
        <f>ADHK!V353</f>
        <v>845</v>
      </c>
      <c r="W353" s="455">
        <f>'Produksi dan Harga'!K124</f>
        <v>3069.798692</v>
      </c>
      <c r="X353" s="455">
        <f t="shared" si="3354"/>
        <v>2.593979895</v>
      </c>
      <c r="Y353" s="456"/>
      <c r="Z353" s="455">
        <f t="shared" si="3355"/>
        <v>0</v>
      </c>
      <c r="AA353" s="456"/>
      <c r="AB353" s="455"/>
      <c r="AC353" s="455">
        <f t="shared" si="3356"/>
        <v>0</v>
      </c>
      <c r="AD353" s="455">
        <f t="shared" si="3357"/>
        <v>2.593979895</v>
      </c>
      <c r="AE353" s="456">
        <v>0.36319999999999997</v>
      </c>
      <c r="AF353" s="457">
        <f t="shared" si="3358"/>
        <v>0.9421334977</v>
      </c>
      <c r="AG353" s="458">
        <f t="shared" si="3359"/>
        <v>1.651846397</v>
      </c>
      <c r="AH353" s="459"/>
      <c r="AI353" s="452">
        <v>4.0</v>
      </c>
      <c r="AJ353" s="453" t="s">
        <v>153</v>
      </c>
      <c r="AK353" s="454" t="s">
        <v>132</v>
      </c>
      <c r="AL353" s="454" t="s">
        <v>150</v>
      </c>
      <c r="AM353" s="455">
        <f>ADHK!AM353</f>
        <v>366</v>
      </c>
      <c r="AN353" s="455">
        <f>'Produksi dan Harga'!P124</f>
        <v>3177.733978</v>
      </c>
      <c r="AO353" s="455">
        <f t="shared" si="3360"/>
        <v>1.163050636</v>
      </c>
      <c r="AP353" s="456"/>
      <c r="AQ353" s="455">
        <f t="shared" si="3361"/>
        <v>0</v>
      </c>
      <c r="AR353" s="456"/>
      <c r="AS353" s="455"/>
      <c r="AT353" s="455">
        <f t="shared" si="3362"/>
        <v>0</v>
      </c>
      <c r="AU353" s="455">
        <f t="shared" si="3363"/>
        <v>1.163050636</v>
      </c>
      <c r="AV353" s="456">
        <v>0.36319999999999997</v>
      </c>
      <c r="AW353" s="457">
        <f t="shared" si="3364"/>
        <v>0.422419991</v>
      </c>
      <c r="AX353" s="458">
        <f t="shared" si="3365"/>
        <v>0.740630645</v>
      </c>
      <c r="AY353" s="459"/>
      <c r="AZ353" s="452">
        <v>4.0</v>
      </c>
      <c r="BA353" s="453" t="s">
        <v>153</v>
      </c>
      <c r="BB353" s="454" t="s">
        <v>132</v>
      </c>
      <c r="BC353" s="454" t="s">
        <v>150</v>
      </c>
      <c r="BD353" s="455">
        <f>ADHK!BD353</f>
        <v>338</v>
      </c>
      <c r="BE353" s="455">
        <f>'Produksi dan Harga'!U124</f>
        <v>3376.911384</v>
      </c>
      <c r="BF353" s="455">
        <f t="shared" si="3366"/>
        <v>1.141396048</v>
      </c>
      <c r="BG353" s="456"/>
      <c r="BH353" s="455">
        <f t="shared" si="3367"/>
        <v>0</v>
      </c>
      <c r="BI353" s="456"/>
      <c r="BJ353" s="455"/>
      <c r="BK353" s="455">
        <f t="shared" si="3368"/>
        <v>0</v>
      </c>
      <c r="BL353" s="455">
        <f t="shared" si="3369"/>
        <v>1.141396048</v>
      </c>
      <c r="BM353" s="456">
        <v>0.36319999999999997</v>
      </c>
      <c r="BN353" s="457">
        <f t="shared" si="3370"/>
        <v>0.4145550445</v>
      </c>
      <c r="BO353" s="458">
        <f t="shared" si="3371"/>
        <v>0.7268410032</v>
      </c>
      <c r="BP353" s="459"/>
      <c r="BQ353" s="452">
        <v>4.0</v>
      </c>
      <c r="BR353" s="453" t="s">
        <v>153</v>
      </c>
      <c r="BS353" s="454" t="s">
        <v>132</v>
      </c>
      <c r="BT353" s="454" t="s">
        <v>150</v>
      </c>
      <c r="BU353" s="455">
        <f>ADHK!BU353</f>
        <v>77</v>
      </c>
      <c r="BV353" s="455">
        <f>'Produksi dan Harga'!Z124</f>
        <v>3517.835881</v>
      </c>
      <c r="BW353" s="455">
        <f t="shared" si="3372"/>
        <v>0.2708733628</v>
      </c>
      <c r="BX353" s="456"/>
      <c r="BY353" s="455">
        <f t="shared" si="3373"/>
        <v>0</v>
      </c>
      <c r="BZ353" s="456"/>
      <c r="CA353" s="455"/>
      <c r="CB353" s="455">
        <f t="shared" si="3374"/>
        <v>0</v>
      </c>
      <c r="CC353" s="455">
        <f t="shared" si="3375"/>
        <v>0.2708733628</v>
      </c>
      <c r="CD353" s="456">
        <v>0.36319999999999997</v>
      </c>
      <c r="CE353" s="457">
        <f t="shared" si="3376"/>
        <v>0.09838120538</v>
      </c>
      <c r="CF353" s="458">
        <f t="shared" si="3377"/>
        <v>0.1724921574</v>
      </c>
      <c r="CG353" s="459"/>
      <c r="CH353" s="452">
        <v>4.0</v>
      </c>
      <c r="CI353" s="453" t="s">
        <v>153</v>
      </c>
      <c r="CJ353" s="454" t="s">
        <v>132</v>
      </c>
      <c r="CK353" s="454" t="s">
        <v>150</v>
      </c>
      <c r="CL353" s="455">
        <f>ADHK!CL353</f>
        <v>140</v>
      </c>
      <c r="CM353" s="455">
        <f>'Produksi dan Harga'!AE124</f>
        <v>3652.792043</v>
      </c>
      <c r="CN353" s="455">
        <f t="shared" si="3378"/>
        <v>0.5113908861</v>
      </c>
      <c r="CO353" s="456"/>
      <c r="CP353" s="455">
        <f t="shared" si="3379"/>
        <v>0</v>
      </c>
      <c r="CQ353" s="456"/>
      <c r="CR353" s="455"/>
      <c r="CS353" s="455">
        <f t="shared" si="3380"/>
        <v>0</v>
      </c>
      <c r="CT353" s="455">
        <f t="shared" si="3381"/>
        <v>0.5113908861</v>
      </c>
      <c r="CU353" s="456">
        <v>0.36319999999999997</v>
      </c>
      <c r="CV353" s="457">
        <f t="shared" si="3382"/>
        <v>0.1857371698</v>
      </c>
      <c r="CW353" s="458">
        <f t="shared" si="3383"/>
        <v>0.3256537162</v>
      </c>
      <c r="CX353" s="459"/>
      <c r="CY353" s="452">
        <v>4.0</v>
      </c>
      <c r="CZ353" s="453" t="s">
        <v>153</v>
      </c>
      <c r="DA353" s="454" t="s">
        <v>132</v>
      </c>
      <c r="DB353" s="454" t="s">
        <v>150</v>
      </c>
      <c r="DC353" s="455">
        <f>ADHK!DC353</f>
        <v>89</v>
      </c>
      <c r="DD353" s="455">
        <f>'Produksi dan Harga'!AJ124</f>
        <v>3907.383559</v>
      </c>
      <c r="DE353" s="455">
        <f t="shared" si="3384"/>
        <v>0.3477571368</v>
      </c>
      <c r="DF353" s="456"/>
      <c r="DG353" s="455">
        <f t="shared" si="3385"/>
        <v>0</v>
      </c>
      <c r="DH353" s="456"/>
      <c r="DI353" s="455"/>
      <c r="DJ353" s="455">
        <f t="shared" si="3386"/>
        <v>0</v>
      </c>
      <c r="DK353" s="455">
        <f t="shared" si="3387"/>
        <v>0.3477571368</v>
      </c>
      <c r="DL353" s="456">
        <v>0.36319999999999997</v>
      </c>
      <c r="DM353" s="457">
        <f t="shared" si="3388"/>
        <v>0.1263053921</v>
      </c>
      <c r="DN353" s="458">
        <f t="shared" si="3389"/>
        <v>0.2214517447</v>
      </c>
      <c r="DO353" s="459"/>
      <c r="DP353" s="452">
        <v>4.0</v>
      </c>
      <c r="DQ353" s="453" t="s">
        <v>153</v>
      </c>
      <c r="DR353" s="454" t="s">
        <v>132</v>
      </c>
      <c r="DS353" s="454" t="s">
        <v>150</v>
      </c>
      <c r="DT353" s="455">
        <f>ADHK!DT353</f>
        <v>298</v>
      </c>
      <c r="DU353" s="455">
        <f>'Produksi dan Harga'!AO124</f>
        <v>3885.451106</v>
      </c>
      <c r="DV353" s="455">
        <f t="shared" si="3390"/>
        <v>1.15786443</v>
      </c>
      <c r="DW353" s="456"/>
      <c r="DX353" s="455">
        <f t="shared" si="3391"/>
        <v>0</v>
      </c>
      <c r="DY353" s="456"/>
      <c r="DZ353" s="455"/>
      <c r="EA353" s="455">
        <f t="shared" si="3392"/>
        <v>0</v>
      </c>
      <c r="EB353" s="455">
        <f t="shared" si="3393"/>
        <v>1.15786443</v>
      </c>
      <c r="EC353" s="456">
        <v>0.36319999999999997</v>
      </c>
      <c r="ED353" s="457">
        <f t="shared" si="3394"/>
        <v>0.4205363608</v>
      </c>
      <c r="EE353" s="458">
        <f t="shared" si="3395"/>
        <v>0.7373280688</v>
      </c>
      <c r="EF353" s="459"/>
      <c r="EG353" s="452">
        <v>4.0</v>
      </c>
      <c r="EH353" s="453" t="s">
        <v>153</v>
      </c>
      <c r="EI353" s="454" t="s">
        <v>132</v>
      </c>
      <c r="EJ353" s="454" t="s">
        <v>150</v>
      </c>
      <c r="EK353" s="455">
        <f>ADHK!EK353</f>
        <v>117</v>
      </c>
      <c r="EL353" s="455">
        <f>'Produksi dan Harga'!AT124</f>
        <v>3923.835999</v>
      </c>
      <c r="EM353" s="455">
        <f t="shared" si="3396"/>
        <v>0.4590888119</v>
      </c>
      <c r="EN353" s="456"/>
      <c r="EO353" s="455">
        <f t="shared" si="3397"/>
        <v>0</v>
      </c>
      <c r="EP353" s="456"/>
      <c r="EQ353" s="455"/>
      <c r="ER353" s="455">
        <f t="shared" si="3398"/>
        <v>0</v>
      </c>
      <c r="ES353" s="455">
        <f t="shared" si="3399"/>
        <v>0.4590888119</v>
      </c>
      <c r="ET353" s="456">
        <v>0.36319999999999997</v>
      </c>
      <c r="EU353" s="457">
        <f t="shared" si="3400"/>
        <v>0.1667410565</v>
      </c>
      <c r="EV353" s="458">
        <f t="shared" si="3401"/>
        <v>0.2923477554</v>
      </c>
      <c r="EW353" s="459"/>
      <c r="EX353" s="452">
        <v>4.0</v>
      </c>
      <c r="EY353" s="453" t="s">
        <v>153</v>
      </c>
      <c r="EZ353" s="454" t="s">
        <v>132</v>
      </c>
      <c r="FA353" s="454" t="s">
        <v>150</v>
      </c>
      <c r="FB353" s="455">
        <f>ADHK!FB353</f>
        <v>67</v>
      </c>
      <c r="FC353" s="455">
        <f>'Produksi dan Harga'!AY124</f>
        <v>4114.029848</v>
      </c>
      <c r="FD353" s="455">
        <f t="shared" si="3402"/>
        <v>0.2756399998</v>
      </c>
      <c r="FE353" s="456"/>
      <c r="FF353" s="455">
        <f t="shared" si="3403"/>
        <v>0</v>
      </c>
      <c r="FG353" s="456"/>
      <c r="FH353" s="455"/>
      <c r="FI353" s="455">
        <f t="shared" si="3404"/>
        <v>0</v>
      </c>
      <c r="FJ353" s="455">
        <f t="shared" si="3405"/>
        <v>0.2756399998</v>
      </c>
      <c r="FK353" s="456">
        <v>0.36319999999999997</v>
      </c>
      <c r="FL353" s="457">
        <f t="shared" si="3406"/>
        <v>0.1001124479</v>
      </c>
      <c r="FM353" s="458">
        <f t="shared" si="3407"/>
        <v>0.1755275519</v>
      </c>
      <c r="FN353" s="459"/>
      <c r="FO353" s="452">
        <v>4.0</v>
      </c>
      <c r="FP353" s="453" t="s">
        <v>153</v>
      </c>
      <c r="FQ353" s="454" t="s">
        <v>132</v>
      </c>
      <c r="FR353" s="454" t="s">
        <v>150</v>
      </c>
      <c r="FS353" s="455">
        <f>ADHK!FS353</f>
        <v>66</v>
      </c>
      <c r="FT353" s="455">
        <f>'Produksi dan Harga'!BD124</f>
        <v>4067.38926</v>
      </c>
      <c r="FU353" s="455">
        <f t="shared" si="3408"/>
        <v>0.2684476912</v>
      </c>
      <c r="FV353" s="456"/>
      <c r="FW353" s="455">
        <f t="shared" si="3409"/>
        <v>0</v>
      </c>
      <c r="FX353" s="456"/>
      <c r="FY353" s="455"/>
      <c r="FZ353" s="455">
        <f t="shared" si="3410"/>
        <v>0</v>
      </c>
      <c r="GA353" s="455">
        <f t="shared" si="3411"/>
        <v>0.2684476912</v>
      </c>
      <c r="GB353" s="456">
        <v>0.36319999999999997</v>
      </c>
      <c r="GC353" s="457">
        <f t="shared" si="3412"/>
        <v>0.09750020143</v>
      </c>
      <c r="GD353" s="458">
        <f t="shared" si="3413"/>
        <v>0.1709474897</v>
      </c>
      <c r="GE353" s="459"/>
      <c r="GF353" s="452">
        <v>4.0</v>
      </c>
      <c r="GG353" s="453" t="s">
        <v>153</v>
      </c>
      <c r="GH353" s="454" t="s">
        <v>132</v>
      </c>
      <c r="GI353" s="454" t="s">
        <v>150</v>
      </c>
      <c r="GJ353" s="455">
        <f>ADHK!GJ353</f>
        <v>181</v>
      </c>
      <c r="GK353" s="455">
        <f>'Produksi dan Harga'!BI124</f>
        <v>4152.593954</v>
      </c>
      <c r="GL353" s="455">
        <f t="shared" si="3414"/>
        <v>0.7516195057</v>
      </c>
      <c r="GM353" s="456"/>
      <c r="GN353" s="455">
        <f t="shared" si="3415"/>
        <v>0</v>
      </c>
      <c r="GO353" s="456"/>
      <c r="GP353" s="455"/>
      <c r="GQ353" s="455">
        <f t="shared" si="3416"/>
        <v>0</v>
      </c>
      <c r="GR353" s="455">
        <f t="shared" si="3417"/>
        <v>0.7516195057</v>
      </c>
      <c r="GS353" s="456">
        <v>0.36319999999999997</v>
      </c>
      <c r="GT353" s="457">
        <f t="shared" si="3418"/>
        <v>0.2729882045</v>
      </c>
      <c r="GU353" s="458">
        <f t="shared" si="3419"/>
        <v>0.4786313012</v>
      </c>
      <c r="GV353" s="459"/>
      <c r="GW353" s="452">
        <v>4.0</v>
      </c>
      <c r="GX353" s="453" t="s">
        <v>153</v>
      </c>
      <c r="GY353" s="454" t="s">
        <v>132</v>
      </c>
      <c r="GZ353" s="454" t="s">
        <v>150</v>
      </c>
      <c r="HA353" s="455">
        <f>ADHK!HA353</f>
        <v>831</v>
      </c>
      <c r="HB353" s="455">
        <f>'Produksi dan Harga'!BN124</f>
        <v>4938.231237</v>
      </c>
      <c r="HC353" s="455">
        <f t="shared" si="3420"/>
        <v>4.103670158</v>
      </c>
      <c r="HD353" s="456"/>
      <c r="HE353" s="455">
        <f t="shared" si="3421"/>
        <v>0</v>
      </c>
      <c r="HF353" s="456"/>
      <c r="HG353" s="455"/>
      <c r="HH353" s="455">
        <f t="shared" si="3422"/>
        <v>0</v>
      </c>
      <c r="HI353" s="455">
        <f t="shared" si="3423"/>
        <v>4.103670158</v>
      </c>
      <c r="HJ353" s="456">
        <v>0.36319999999999997</v>
      </c>
      <c r="HK353" s="457">
        <f t="shared" si="3424"/>
        <v>1.490453001</v>
      </c>
      <c r="HL353" s="458">
        <f t="shared" si="3425"/>
        <v>2.613217156</v>
      </c>
      <c r="HM353" s="459"/>
      <c r="HN353" s="452">
        <v>4.0</v>
      </c>
      <c r="HO353" s="453" t="s">
        <v>153</v>
      </c>
      <c r="HP353" s="454" t="s">
        <v>132</v>
      </c>
      <c r="HQ353" s="454" t="s">
        <v>150</v>
      </c>
      <c r="HR353" s="455">
        <f>ADHK!HR353</f>
        <v>570</v>
      </c>
      <c r="HS353" s="455">
        <f>'Produksi dan Harga'!BR124</f>
        <v>5021.52741</v>
      </c>
      <c r="HT353" s="455">
        <f t="shared" si="3426"/>
        <v>2.862270624</v>
      </c>
      <c r="HU353" s="456"/>
      <c r="HV353" s="455">
        <f t="shared" si="3427"/>
        <v>0</v>
      </c>
      <c r="HW353" s="456"/>
      <c r="HX353" s="455"/>
      <c r="HY353" s="455">
        <f t="shared" si="3428"/>
        <v>0</v>
      </c>
      <c r="HZ353" s="455">
        <f t="shared" si="3429"/>
        <v>2.862270624</v>
      </c>
      <c r="IA353" s="456">
        <v>0.36319999999999997</v>
      </c>
      <c r="IB353" s="457">
        <f t="shared" si="3430"/>
        <v>1.039576691</v>
      </c>
      <c r="IC353" s="458">
        <f t="shared" si="3431"/>
        <v>1.822693933</v>
      </c>
      <c r="ID353" s="459"/>
      <c r="IE353" s="452">
        <v>4.0</v>
      </c>
      <c r="IF353" s="453" t="s">
        <v>153</v>
      </c>
      <c r="IG353" s="454" t="s">
        <v>132</v>
      </c>
      <c r="IH353" s="454" t="s">
        <v>150</v>
      </c>
      <c r="II353" s="455">
        <f>ADHK!II353</f>
        <v>10</v>
      </c>
      <c r="IJ353" s="455">
        <f>'Produksi dan Harga'!BX124</f>
        <v>5206.079457</v>
      </c>
      <c r="IK353" s="455">
        <f t="shared" si="3432"/>
        <v>0.05206079457</v>
      </c>
      <c r="IL353" s="456"/>
      <c r="IM353" s="455">
        <f t="shared" si="3433"/>
        <v>0</v>
      </c>
      <c r="IN353" s="456"/>
      <c r="IO353" s="455"/>
      <c r="IP353" s="455">
        <f t="shared" si="3434"/>
        <v>0</v>
      </c>
      <c r="IQ353" s="455">
        <f t="shared" si="3435"/>
        <v>0.05206079457</v>
      </c>
      <c r="IR353" s="456">
        <v>0.36319999999999997</v>
      </c>
      <c r="IS353" s="457">
        <f t="shared" si="3436"/>
        <v>0.01890848059</v>
      </c>
      <c r="IT353" s="458">
        <f t="shared" si="3437"/>
        <v>0.03315231398</v>
      </c>
      <c r="IU353" s="459"/>
      <c r="IV353" s="452">
        <v>4.0</v>
      </c>
      <c r="IW353" s="453" t="s">
        <v>153</v>
      </c>
      <c r="IX353" s="454" t="s">
        <v>132</v>
      </c>
      <c r="IY353" s="454" t="s">
        <v>150</v>
      </c>
      <c r="IZ353" s="455">
        <f>ADHK!IZ353</f>
        <v>344</v>
      </c>
      <c r="JA353" s="455">
        <f>'Produksi dan Harga'!CC124</f>
        <v>5690.853156</v>
      </c>
      <c r="JB353" s="455">
        <f t="shared" si="3438"/>
        <v>1.957653486</v>
      </c>
      <c r="JC353" s="456"/>
      <c r="JD353" s="455">
        <f t="shared" si="3439"/>
        <v>0</v>
      </c>
      <c r="JE353" s="456"/>
      <c r="JF353" s="455"/>
      <c r="JG353" s="455">
        <f t="shared" si="3440"/>
        <v>0</v>
      </c>
      <c r="JH353" s="455">
        <f t="shared" si="3441"/>
        <v>1.957653486</v>
      </c>
      <c r="JI353" s="456">
        <v>0.36319999999999997</v>
      </c>
      <c r="JJ353" s="457">
        <f t="shared" si="3442"/>
        <v>0.711019746</v>
      </c>
      <c r="JK353" s="458">
        <f t="shared" si="3443"/>
        <v>1.24663374</v>
      </c>
      <c r="JL353" s="459"/>
      <c r="JM353" s="452">
        <v>4.0</v>
      </c>
      <c r="JN353" s="453" t="s">
        <v>153</v>
      </c>
      <c r="JO353" s="454" t="s">
        <v>132</v>
      </c>
      <c r="JP353" s="454" t="s">
        <v>150</v>
      </c>
      <c r="JQ353" s="455" t="str">
        <f>ADHK!JQ353</f>
        <v/>
      </c>
      <c r="JR353" s="455"/>
      <c r="JS353" s="455">
        <f t="shared" si="3444"/>
        <v>0</v>
      </c>
      <c r="JT353" s="456"/>
      <c r="JU353" s="455">
        <f t="shared" si="3445"/>
        <v>0</v>
      </c>
      <c r="JV353" s="456"/>
      <c r="JW353" s="455"/>
      <c r="JX353" s="455">
        <f t="shared" si="3446"/>
        <v>0</v>
      </c>
      <c r="JY353" s="455">
        <f t="shared" si="3447"/>
        <v>0</v>
      </c>
      <c r="JZ353" s="456">
        <v>0.36319999999999997</v>
      </c>
      <c r="KA353" s="457">
        <f t="shared" si="3448"/>
        <v>0</v>
      </c>
      <c r="KB353" s="458">
        <f t="shared" si="3449"/>
        <v>0</v>
      </c>
      <c r="KC353" s="459"/>
      <c r="KD353" s="452">
        <v>4.0</v>
      </c>
      <c r="KE353" s="453" t="s">
        <v>153</v>
      </c>
      <c r="KF353" s="454" t="s">
        <v>132</v>
      </c>
      <c r="KG353" s="454" t="s">
        <v>150</v>
      </c>
      <c r="KH353" s="455" t="str">
        <f>ADHK!KH353</f>
        <v/>
      </c>
      <c r="KI353" s="455"/>
      <c r="KJ353" s="455">
        <f t="shared" si="3450"/>
        <v>0</v>
      </c>
      <c r="KK353" s="456"/>
      <c r="KL353" s="455">
        <f t="shared" si="3451"/>
        <v>0</v>
      </c>
      <c r="KM353" s="456"/>
      <c r="KN353" s="455"/>
      <c r="KO353" s="455">
        <f t="shared" si="3452"/>
        <v>0</v>
      </c>
      <c r="KP353" s="455">
        <f t="shared" si="3453"/>
        <v>0</v>
      </c>
      <c r="KQ353" s="456">
        <v>0.36319999999999997</v>
      </c>
      <c r="KR353" s="457">
        <f t="shared" si="3454"/>
        <v>0</v>
      </c>
      <c r="KS353" s="458">
        <f t="shared" si="3455"/>
        <v>0</v>
      </c>
      <c r="KT353" s="459"/>
      <c r="KU353" s="460"/>
    </row>
    <row r="354" ht="15.75" customHeight="1">
      <c r="A354" s="452">
        <v>5.0</v>
      </c>
      <c r="B354" s="453" t="s">
        <v>154</v>
      </c>
      <c r="C354" s="454" t="s">
        <v>132</v>
      </c>
      <c r="D354" s="454" t="s">
        <v>150</v>
      </c>
      <c r="E354" s="455">
        <f>ADHK!E354</f>
        <v>459</v>
      </c>
      <c r="F354" s="455">
        <f>ADHK!F354</f>
        <v>3026.259552</v>
      </c>
      <c r="G354" s="455">
        <f t="shared" si="3348"/>
        <v>1.389053134</v>
      </c>
      <c r="H354" s="456"/>
      <c r="I354" s="455">
        <f t="shared" si="3349"/>
        <v>0</v>
      </c>
      <c r="J354" s="456"/>
      <c r="K354" s="455"/>
      <c r="L354" s="455">
        <f t="shared" si="3350"/>
        <v>0</v>
      </c>
      <c r="M354" s="455">
        <f t="shared" si="3351"/>
        <v>1.389053134</v>
      </c>
      <c r="N354" s="456">
        <v>0.36319999999999997</v>
      </c>
      <c r="O354" s="457">
        <f t="shared" si="3352"/>
        <v>0.5045040984</v>
      </c>
      <c r="P354" s="458">
        <f t="shared" si="3353"/>
        <v>0.884549036</v>
      </c>
      <c r="Q354" s="459"/>
      <c r="R354" s="452">
        <v>5.0</v>
      </c>
      <c r="S354" s="453" t="s">
        <v>154</v>
      </c>
      <c r="T354" s="454" t="s">
        <v>132</v>
      </c>
      <c r="U354" s="454" t="s">
        <v>150</v>
      </c>
      <c r="V354" s="455">
        <f>ADHK!V354</f>
        <v>200</v>
      </c>
      <c r="W354" s="455">
        <f>'Produksi dan Harga'!K125</f>
        <v>3186.026347</v>
      </c>
      <c r="X354" s="455">
        <f t="shared" si="3354"/>
        <v>0.6372052694</v>
      </c>
      <c r="Y354" s="456"/>
      <c r="Z354" s="455">
        <f t="shared" si="3355"/>
        <v>0</v>
      </c>
      <c r="AA354" s="456"/>
      <c r="AB354" s="455"/>
      <c r="AC354" s="455">
        <f t="shared" si="3356"/>
        <v>0</v>
      </c>
      <c r="AD354" s="455">
        <f t="shared" si="3357"/>
        <v>0.6372052694</v>
      </c>
      <c r="AE354" s="456">
        <v>0.36319999999999997</v>
      </c>
      <c r="AF354" s="457">
        <f t="shared" si="3358"/>
        <v>0.2314329538</v>
      </c>
      <c r="AG354" s="458">
        <f t="shared" si="3359"/>
        <v>0.4057723155</v>
      </c>
      <c r="AH354" s="459"/>
      <c r="AI354" s="452">
        <v>5.0</v>
      </c>
      <c r="AJ354" s="453" t="s">
        <v>154</v>
      </c>
      <c r="AK354" s="454" t="s">
        <v>132</v>
      </c>
      <c r="AL354" s="454" t="s">
        <v>150</v>
      </c>
      <c r="AM354" s="455">
        <f>ADHK!AM354</f>
        <v>178</v>
      </c>
      <c r="AN354" s="455">
        <f>'Produksi dan Harga'!P125</f>
        <v>3298.048242</v>
      </c>
      <c r="AO354" s="455">
        <f t="shared" si="3360"/>
        <v>0.587052587</v>
      </c>
      <c r="AP354" s="456"/>
      <c r="AQ354" s="455">
        <f t="shared" si="3361"/>
        <v>0</v>
      </c>
      <c r="AR354" s="456"/>
      <c r="AS354" s="455"/>
      <c r="AT354" s="455">
        <f t="shared" si="3362"/>
        <v>0</v>
      </c>
      <c r="AU354" s="455">
        <f t="shared" si="3363"/>
        <v>0.587052587</v>
      </c>
      <c r="AV354" s="456">
        <v>0.36319999999999997</v>
      </c>
      <c r="AW354" s="457">
        <f t="shared" si="3364"/>
        <v>0.2132174996</v>
      </c>
      <c r="AX354" s="458">
        <f t="shared" si="3365"/>
        <v>0.3738350874</v>
      </c>
      <c r="AY354" s="459"/>
      <c r="AZ354" s="452">
        <v>5.0</v>
      </c>
      <c r="BA354" s="453" t="s">
        <v>154</v>
      </c>
      <c r="BB354" s="454" t="s">
        <v>132</v>
      </c>
      <c r="BC354" s="454" t="s">
        <v>150</v>
      </c>
      <c r="BD354" s="455">
        <f>ADHK!BD354</f>
        <v>284</v>
      </c>
      <c r="BE354" s="455">
        <f>'Produksi dan Harga'!U125</f>
        <v>3504.766833</v>
      </c>
      <c r="BF354" s="455">
        <f t="shared" si="3366"/>
        <v>0.9953537807</v>
      </c>
      <c r="BG354" s="456"/>
      <c r="BH354" s="455">
        <f t="shared" si="3367"/>
        <v>0</v>
      </c>
      <c r="BI354" s="456"/>
      <c r="BJ354" s="455"/>
      <c r="BK354" s="455">
        <f t="shared" si="3368"/>
        <v>0</v>
      </c>
      <c r="BL354" s="455">
        <f t="shared" si="3369"/>
        <v>0.9953537807</v>
      </c>
      <c r="BM354" s="456">
        <v>0.36319999999999997</v>
      </c>
      <c r="BN354" s="457">
        <f t="shared" si="3370"/>
        <v>0.3615124932</v>
      </c>
      <c r="BO354" s="458">
        <f t="shared" si="3371"/>
        <v>0.6338412876</v>
      </c>
      <c r="BP354" s="459"/>
      <c r="BQ354" s="452">
        <v>5.0</v>
      </c>
      <c r="BR354" s="453" t="s">
        <v>154</v>
      </c>
      <c r="BS354" s="454" t="s">
        <v>132</v>
      </c>
      <c r="BT354" s="454" t="s">
        <v>150</v>
      </c>
      <c r="BU354" s="455">
        <f>ADHK!BU354</f>
        <v>123</v>
      </c>
      <c r="BV354" s="455">
        <f>'Produksi dan Harga'!Z125</f>
        <v>3651.026965</v>
      </c>
      <c r="BW354" s="455">
        <f t="shared" si="3372"/>
        <v>0.4490763167</v>
      </c>
      <c r="BX354" s="456"/>
      <c r="BY354" s="455">
        <f t="shared" si="3373"/>
        <v>0</v>
      </c>
      <c r="BZ354" s="456"/>
      <c r="CA354" s="455"/>
      <c r="CB354" s="455">
        <f t="shared" si="3374"/>
        <v>0</v>
      </c>
      <c r="CC354" s="455">
        <f t="shared" si="3375"/>
        <v>0.4490763167</v>
      </c>
      <c r="CD354" s="456">
        <v>0.36319999999999997</v>
      </c>
      <c r="CE354" s="457">
        <f t="shared" si="3376"/>
        <v>0.1631045182</v>
      </c>
      <c r="CF354" s="458">
        <f t="shared" si="3377"/>
        <v>0.2859717985</v>
      </c>
      <c r="CG354" s="459"/>
      <c r="CH354" s="452">
        <v>5.0</v>
      </c>
      <c r="CI354" s="453" t="s">
        <v>154</v>
      </c>
      <c r="CJ354" s="454" t="s">
        <v>132</v>
      </c>
      <c r="CK354" s="454" t="s">
        <v>150</v>
      </c>
      <c r="CL354" s="455">
        <f>ADHK!CL354</f>
        <v>172</v>
      </c>
      <c r="CM354" s="455">
        <f>'Produksi dan Harga'!AE125</f>
        <v>3791.092791</v>
      </c>
      <c r="CN354" s="455">
        <f t="shared" si="3378"/>
        <v>0.65206796</v>
      </c>
      <c r="CO354" s="456"/>
      <c r="CP354" s="455">
        <f t="shared" si="3379"/>
        <v>0</v>
      </c>
      <c r="CQ354" s="456"/>
      <c r="CR354" s="455"/>
      <c r="CS354" s="455">
        <f t="shared" si="3380"/>
        <v>0</v>
      </c>
      <c r="CT354" s="455">
        <f t="shared" si="3381"/>
        <v>0.65206796</v>
      </c>
      <c r="CU354" s="456">
        <v>0.36319999999999997</v>
      </c>
      <c r="CV354" s="457">
        <f t="shared" si="3382"/>
        <v>0.2368310831</v>
      </c>
      <c r="CW354" s="458">
        <f t="shared" si="3383"/>
        <v>0.4152368769</v>
      </c>
      <c r="CX354" s="459"/>
      <c r="CY354" s="452">
        <v>5.0</v>
      </c>
      <c r="CZ354" s="453" t="s">
        <v>154</v>
      </c>
      <c r="DA354" s="454" t="s">
        <v>132</v>
      </c>
      <c r="DB354" s="454" t="s">
        <v>150</v>
      </c>
      <c r="DC354" s="455">
        <f>ADHK!DC354</f>
        <v>218</v>
      </c>
      <c r="DD354" s="455">
        <f>'Produksi dan Harga'!AJ125</f>
        <v>4055.323562</v>
      </c>
      <c r="DE354" s="455">
        <f t="shared" si="3384"/>
        <v>0.8840605366</v>
      </c>
      <c r="DF354" s="456"/>
      <c r="DG354" s="455">
        <f t="shared" si="3385"/>
        <v>0</v>
      </c>
      <c r="DH354" s="456"/>
      <c r="DI354" s="455"/>
      <c r="DJ354" s="455">
        <f t="shared" si="3386"/>
        <v>0</v>
      </c>
      <c r="DK354" s="455">
        <f t="shared" si="3387"/>
        <v>0.8840605366</v>
      </c>
      <c r="DL354" s="456">
        <v>0.36319999999999997</v>
      </c>
      <c r="DM354" s="457">
        <f t="shared" si="3388"/>
        <v>0.3210907869</v>
      </c>
      <c r="DN354" s="458">
        <f t="shared" si="3389"/>
        <v>0.5629697497</v>
      </c>
      <c r="DO354" s="459"/>
      <c r="DP354" s="452">
        <v>5.0</v>
      </c>
      <c r="DQ354" s="453" t="s">
        <v>154</v>
      </c>
      <c r="DR354" s="454" t="s">
        <v>132</v>
      </c>
      <c r="DS354" s="454" t="s">
        <v>150</v>
      </c>
      <c r="DT354" s="455">
        <f>ADHK!DT354</f>
        <v>687</v>
      </c>
      <c r="DU354" s="455">
        <f>'Produksi dan Harga'!AO125</f>
        <v>4032.560711</v>
      </c>
      <c r="DV354" s="455">
        <f t="shared" si="3390"/>
        <v>2.770369208</v>
      </c>
      <c r="DW354" s="456"/>
      <c r="DX354" s="455">
        <f t="shared" si="3391"/>
        <v>0</v>
      </c>
      <c r="DY354" s="456"/>
      <c r="DZ354" s="455"/>
      <c r="EA354" s="455">
        <f t="shared" si="3392"/>
        <v>0</v>
      </c>
      <c r="EB354" s="455">
        <f t="shared" si="3393"/>
        <v>2.770369208</v>
      </c>
      <c r="EC354" s="456">
        <v>0.36319999999999997</v>
      </c>
      <c r="ED354" s="457">
        <f t="shared" si="3394"/>
        <v>1.006198096</v>
      </c>
      <c r="EE354" s="458">
        <f t="shared" si="3395"/>
        <v>1.764171112</v>
      </c>
      <c r="EF354" s="459"/>
      <c r="EG354" s="452">
        <v>5.0</v>
      </c>
      <c r="EH354" s="453" t="s">
        <v>154</v>
      </c>
      <c r="EI354" s="454" t="s">
        <v>132</v>
      </c>
      <c r="EJ354" s="454" t="s">
        <v>150</v>
      </c>
      <c r="EK354" s="455">
        <f>ADHK!EK354</f>
        <v>48</v>
      </c>
      <c r="EL354" s="455">
        <f>'Produksi dan Harga'!AT125</f>
        <v>4072.398919</v>
      </c>
      <c r="EM354" s="455">
        <f t="shared" si="3396"/>
        <v>0.1954751481</v>
      </c>
      <c r="EN354" s="456"/>
      <c r="EO354" s="455">
        <f t="shared" si="3397"/>
        <v>0</v>
      </c>
      <c r="EP354" s="456"/>
      <c r="EQ354" s="455"/>
      <c r="ER354" s="455">
        <f t="shared" si="3398"/>
        <v>0</v>
      </c>
      <c r="ES354" s="455">
        <f t="shared" si="3399"/>
        <v>0.1954751481</v>
      </c>
      <c r="ET354" s="456">
        <v>0.36319999999999997</v>
      </c>
      <c r="EU354" s="457">
        <f t="shared" si="3400"/>
        <v>0.0709965738</v>
      </c>
      <c r="EV354" s="458">
        <f t="shared" si="3401"/>
        <v>0.1244785743</v>
      </c>
      <c r="EW354" s="459"/>
      <c r="EX354" s="452">
        <v>5.0</v>
      </c>
      <c r="EY354" s="453" t="s">
        <v>154</v>
      </c>
      <c r="EZ354" s="454" t="s">
        <v>132</v>
      </c>
      <c r="FA354" s="454" t="s">
        <v>150</v>
      </c>
      <c r="FB354" s="455">
        <f>ADHK!FB354</f>
        <v>67</v>
      </c>
      <c r="FC354" s="455">
        <f>'Produksi dan Harga'!AY125</f>
        <v>4269.793822</v>
      </c>
      <c r="FD354" s="455">
        <f t="shared" si="3402"/>
        <v>0.286076186</v>
      </c>
      <c r="FE354" s="456"/>
      <c r="FF354" s="455">
        <f t="shared" si="3403"/>
        <v>0</v>
      </c>
      <c r="FG354" s="456"/>
      <c r="FH354" s="455"/>
      <c r="FI354" s="455">
        <f t="shared" si="3404"/>
        <v>0</v>
      </c>
      <c r="FJ354" s="455">
        <f t="shared" si="3405"/>
        <v>0.286076186</v>
      </c>
      <c r="FK354" s="456">
        <v>0.36319999999999997</v>
      </c>
      <c r="FL354" s="457">
        <f t="shared" si="3406"/>
        <v>0.1039028708</v>
      </c>
      <c r="FM354" s="458">
        <f t="shared" si="3407"/>
        <v>0.1821733153</v>
      </c>
      <c r="FN354" s="459"/>
      <c r="FO354" s="452">
        <v>5.0</v>
      </c>
      <c r="FP354" s="453" t="s">
        <v>154</v>
      </c>
      <c r="FQ354" s="454" t="s">
        <v>132</v>
      </c>
      <c r="FR354" s="454" t="s">
        <v>150</v>
      </c>
      <c r="FS354" s="455">
        <f>ADHK!FS354</f>
        <v>45</v>
      </c>
      <c r="FT354" s="455">
        <f>'Produksi dan Harga'!BD125</f>
        <v>4221.387344</v>
      </c>
      <c r="FU354" s="455">
        <f t="shared" si="3408"/>
        <v>0.1899624305</v>
      </c>
      <c r="FV354" s="456"/>
      <c r="FW354" s="455">
        <f t="shared" si="3409"/>
        <v>0</v>
      </c>
      <c r="FX354" s="456"/>
      <c r="FY354" s="455"/>
      <c r="FZ354" s="455">
        <f t="shared" si="3410"/>
        <v>0</v>
      </c>
      <c r="GA354" s="455">
        <f t="shared" si="3411"/>
        <v>0.1899624305</v>
      </c>
      <c r="GB354" s="456">
        <v>0.36319999999999997</v>
      </c>
      <c r="GC354" s="457">
        <f t="shared" si="3412"/>
        <v>0.06899435475</v>
      </c>
      <c r="GD354" s="458">
        <f t="shared" si="3413"/>
        <v>0.1209680757</v>
      </c>
      <c r="GE354" s="459"/>
      <c r="GF354" s="452">
        <v>5.0</v>
      </c>
      <c r="GG354" s="453" t="s">
        <v>154</v>
      </c>
      <c r="GH354" s="454" t="s">
        <v>132</v>
      </c>
      <c r="GI354" s="454" t="s">
        <v>150</v>
      </c>
      <c r="GJ354" s="455">
        <f>ADHK!GJ354</f>
        <v>0</v>
      </c>
      <c r="GK354" s="455">
        <f>'Produksi dan Harga'!BI125</f>
        <v>4309.818029</v>
      </c>
      <c r="GL354" s="455">
        <f t="shared" si="3414"/>
        <v>0</v>
      </c>
      <c r="GM354" s="456"/>
      <c r="GN354" s="455">
        <f t="shared" si="3415"/>
        <v>0</v>
      </c>
      <c r="GO354" s="456"/>
      <c r="GP354" s="455"/>
      <c r="GQ354" s="455">
        <f t="shared" si="3416"/>
        <v>0</v>
      </c>
      <c r="GR354" s="455">
        <f t="shared" si="3417"/>
        <v>0</v>
      </c>
      <c r="GS354" s="456">
        <v>0.36319999999999997</v>
      </c>
      <c r="GT354" s="457">
        <f t="shared" si="3418"/>
        <v>0</v>
      </c>
      <c r="GU354" s="458">
        <f t="shared" si="3419"/>
        <v>0</v>
      </c>
      <c r="GV354" s="459"/>
      <c r="GW354" s="452">
        <v>5.0</v>
      </c>
      <c r="GX354" s="453" t="s">
        <v>154</v>
      </c>
      <c r="GY354" s="454" t="s">
        <v>132</v>
      </c>
      <c r="GZ354" s="454" t="s">
        <v>150</v>
      </c>
      <c r="HA354" s="455" t="str">
        <f>ADHK!HA354</f>
        <v/>
      </c>
      <c r="HB354" s="455">
        <f>'Produksi dan Harga'!BN125</f>
        <v>5125.200838</v>
      </c>
      <c r="HC354" s="455">
        <f t="shared" si="3420"/>
        <v>0</v>
      </c>
      <c r="HD354" s="456"/>
      <c r="HE354" s="455">
        <f t="shared" si="3421"/>
        <v>0</v>
      </c>
      <c r="HF354" s="456"/>
      <c r="HG354" s="455"/>
      <c r="HH354" s="455">
        <f t="shared" si="3422"/>
        <v>0</v>
      </c>
      <c r="HI354" s="455">
        <f t="shared" si="3423"/>
        <v>0</v>
      </c>
      <c r="HJ354" s="456">
        <v>0.36319999999999997</v>
      </c>
      <c r="HK354" s="457">
        <f t="shared" si="3424"/>
        <v>0</v>
      </c>
      <c r="HL354" s="458">
        <f t="shared" si="3425"/>
        <v>0</v>
      </c>
      <c r="HM354" s="459"/>
      <c r="HN354" s="452">
        <v>5.0</v>
      </c>
      <c r="HO354" s="453" t="s">
        <v>154</v>
      </c>
      <c r="HP354" s="454" t="s">
        <v>132</v>
      </c>
      <c r="HQ354" s="454" t="s">
        <v>150</v>
      </c>
      <c r="HR354" s="455" t="str">
        <f>ADHK!HR354</f>
        <v/>
      </c>
      <c r="HS354" s="455">
        <f>'Produksi dan Harga'!BR125</f>
        <v>5211.650742</v>
      </c>
      <c r="HT354" s="455">
        <f t="shared" si="3426"/>
        <v>0</v>
      </c>
      <c r="HU354" s="456"/>
      <c r="HV354" s="455">
        <f t="shared" si="3427"/>
        <v>0</v>
      </c>
      <c r="HW354" s="456"/>
      <c r="HX354" s="455"/>
      <c r="HY354" s="455">
        <f t="shared" si="3428"/>
        <v>0</v>
      </c>
      <c r="HZ354" s="455">
        <f t="shared" si="3429"/>
        <v>0</v>
      </c>
      <c r="IA354" s="456">
        <v>0.36319999999999997</v>
      </c>
      <c r="IB354" s="457">
        <f t="shared" si="3430"/>
        <v>0</v>
      </c>
      <c r="IC354" s="458">
        <f t="shared" si="3431"/>
        <v>0</v>
      </c>
      <c r="ID354" s="459"/>
      <c r="IE354" s="452">
        <v>5.0</v>
      </c>
      <c r="IF354" s="453" t="s">
        <v>154</v>
      </c>
      <c r="IG354" s="454" t="s">
        <v>132</v>
      </c>
      <c r="IH354" s="454" t="s">
        <v>150</v>
      </c>
      <c r="II354" s="455" t="str">
        <f>ADHK!II354</f>
        <v/>
      </c>
      <c r="IJ354" s="455">
        <f>'Produksi dan Harga'!BX125</f>
        <v>5403.190235</v>
      </c>
      <c r="IK354" s="455">
        <f t="shared" si="3432"/>
        <v>0</v>
      </c>
      <c r="IL354" s="456"/>
      <c r="IM354" s="455">
        <f t="shared" si="3433"/>
        <v>0</v>
      </c>
      <c r="IN354" s="456"/>
      <c r="IO354" s="455"/>
      <c r="IP354" s="455">
        <f t="shared" si="3434"/>
        <v>0</v>
      </c>
      <c r="IQ354" s="455">
        <f t="shared" si="3435"/>
        <v>0</v>
      </c>
      <c r="IR354" s="456">
        <v>0.36319999999999997</v>
      </c>
      <c r="IS354" s="457">
        <f t="shared" si="3436"/>
        <v>0</v>
      </c>
      <c r="IT354" s="458">
        <f t="shared" si="3437"/>
        <v>0</v>
      </c>
      <c r="IU354" s="459"/>
      <c r="IV354" s="452">
        <v>5.0</v>
      </c>
      <c r="IW354" s="453" t="s">
        <v>154</v>
      </c>
      <c r="IX354" s="454" t="s">
        <v>132</v>
      </c>
      <c r="IY354" s="454" t="s">
        <v>150</v>
      </c>
      <c r="IZ354" s="455" t="str">
        <f>ADHK!IZ354</f>
        <v/>
      </c>
      <c r="JA354" s="455">
        <f>'Produksi dan Harga'!CC125</f>
        <v>5906.318268</v>
      </c>
      <c r="JB354" s="455">
        <f t="shared" si="3438"/>
        <v>0</v>
      </c>
      <c r="JC354" s="456"/>
      <c r="JD354" s="455">
        <f t="shared" si="3439"/>
        <v>0</v>
      </c>
      <c r="JE354" s="456"/>
      <c r="JF354" s="455"/>
      <c r="JG354" s="455">
        <f t="shared" si="3440"/>
        <v>0</v>
      </c>
      <c r="JH354" s="455">
        <f t="shared" si="3441"/>
        <v>0</v>
      </c>
      <c r="JI354" s="456">
        <v>0.36319999999999997</v>
      </c>
      <c r="JJ354" s="457">
        <f t="shared" si="3442"/>
        <v>0</v>
      </c>
      <c r="JK354" s="458">
        <f t="shared" si="3443"/>
        <v>0</v>
      </c>
      <c r="JL354" s="459"/>
      <c r="JM354" s="452">
        <v>5.0</v>
      </c>
      <c r="JN354" s="453" t="s">
        <v>154</v>
      </c>
      <c r="JO354" s="454" t="s">
        <v>132</v>
      </c>
      <c r="JP354" s="454" t="s">
        <v>150</v>
      </c>
      <c r="JQ354" s="455" t="str">
        <f>ADHK!JQ354</f>
        <v/>
      </c>
      <c r="JR354" s="455"/>
      <c r="JS354" s="455">
        <f t="shared" si="3444"/>
        <v>0</v>
      </c>
      <c r="JT354" s="456"/>
      <c r="JU354" s="455">
        <f t="shared" si="3445"/>
        <v>0</v>
      </c>
      <c r="JV354" s="456"/>
      <c r="JW354" s="455"/>
      <c r="JX354" s="455">
        <f t="shared" si="3446"/>
        <v>0</v>
      </c>
      <c r="JY354" s="455">
        <f t="shared" si="3447"/>
        <v>0</v>
      </c>
      <c r="JZ354" s="456">
        <v>0.36319999999999997</v>
      </c>
      <c r="KA354" s="457">
        <f t="shared" si="3448"/>
        <v>0</v>
      </c>
      <c r="KB354" s="458">
        <f t="shared" si="3449"/>
        <v>0</v>
      </c>
      <c r="KC354" s="459"/>
      <c r="KD354" s="452">
        <v>5.0</v>
      </c>
      <c r="KE354" s="453" t="s">
        <v>154</v>
      </c>
      <c r="KF354" s="454" t="s">
        <v>132</v>
      </c>
      <c r="KG354" s="454" t="s">
        <v>150</v>
      </c>
      <c r="KH354" s="455" t="str">
        <f>ADHK!KH354</f>
        <v/>
      </c>
      <c r="KI354" s="455"/>
      <c r="KJ354" s="455">
        <f t="shared" si="3450"/>
        <v>0</v>
      </c>
      <c r="KK354" s="456"/>
      <c r="KL354" s="455">
        <f t="shared" si="3451"/>
        <v>0</v>
      </c>
      <c r="KM354" s="456"/>
      <c r="KN354" s="455"/>
      <c r="KO354" s="455">
        <f t="shared" si="3452"/>
        <v>0</v>
      </c>
      <c r="KP354" s="455">
        <f t="shared" si="3453"/>
        <v>0</v>
      </c>
      <c r="KQ354" s="456">
        <v>0.36319999999999997</v>
      </c>
      <c r="KR354" s="457">
        <f t="shared" si="3454"/>
        <v>0</v>
      </c>
      <c r="KS354" s="458">
        <f t="shared" si="3455"/>
        <v>0</v>
      </c>
      <c r="KT354" s="459"/>
      <c r="KU354" s="460"/>
    </row>
    <row r="355" ht="15.75" customHeight="1">
      <c r="A355" s="452">
        <v>6.0</v>
      </c>
      <c r="B355" s="453" t="s">
        <v>155</v>
      </c>
      <c r="C355" s="454" t="s">
        <v>132</v>
      </c>
      <c r="D355" s="454" t="s">
        <v>150</v>
      </c>
      <c r="E355" s="455">
        <f>ADHK!E355</f>
        <v>3249</v>
      </c>
      <c r="F355" s="455">
        <f>ADHK!F355</f>
        <v>2111.939644</v>
      </c>
      <c r="G355" s="455">
        <f t="shared" si="3348"/>
        <v>6.861691903</v>
      </c>
      <c r="H355" s="456"/>
      <c r="I355" s="455">
        <f t="shared" si="3349"/>
        <v>0</v>
      </c>
      <c r="J355" s="456"/>
      <c r="K355" s="455"/>
      <c r="L355" s="455">
        <f t="shared" si="3350"/>
        <v>0</v>
      </c>
      <c r="M355" s="455">
        <f t="shared" si="3351"/>
        <v>6.861691903</v>
      </c>
      <c r="N355" s="456">
        <v>0.36319999999999997</v>
      </c>
      <c r="O355" s="457">
        <f t="shared" si="3352"/>
        <v>2.492166499</v>
      </c>
      <c r="P355" s="458">
        <f t="shared" si="3353"/>
        <v>4.369525404</v>
      </c>
      <c r="Q355" s="459"/>
      <c r="R355" s="452">
        <v>6.0</v>
      </c>
      <c r="S355" s="453" t="s">
        <v>155</v>
      </c>
      <c r="T355" s="454" t="s">
        <v>132</v>
      </c>
      <c r="U355" s="454" t="s">
        <v>150</v>
      </c>
      <c r="V355" s="455">
        <f>ADHK!V355</f>
        <v>897</v>
      </c>
      <c r="W355" s="455">
        <f>'Produksi dan Harga'!K126</f>
        <v>2223.436302</v>
      </c>
      <c r="X355" s="455">
        <f t="shared" si="3354"/>
        <v>1.994422363</v>
      </c>
      <c r="Y355" s="456"/>
      <c r="Z355" s="455">
        <f t="shared" si="3355"/>
        <v>0</v>
      </c>
      <c r="AA355" s="456"/>
      <c r="AB355" s="455"/>
      <c r="AC355" s="455">
        <f t="shared" si="3356"/>
        <v>0</v>
      </c>
      <c r="AD355" s="455">
        <f t="shared" si="3357"/>
        <v>1.994422363</v>
      </c>
      <c r="AE355" s="456">
        <v>0.36319999999999997</v>
      </c>
      <c r="AF355" s="457">
        <f t="shared" si="3358"/>
        <v>0.7243742023</v>
      </c>
      <c r="AG355" s="458">
        <f t="shared" si="3359"/>
        <v>1.270048161</v>
      </c>
      <c r="AH355" s="459"/>
      <c r="AI355" s="452">
        <v>6.0</v>
      </c>
      <c r="AJ355" s="453" t="s">
        <v>155</v>
      </c>
      <c r="AK355" s="454" t="s">
        <v>132</v>
      </c>
      <c r="AL355" s="454" t="s">
        <v>150</v>
      </c>
      <c r="AM355" s="455">
        <f>ADHK!AM355</f>
        <v>4433</v>
      </c>
      <c r="AN355" s="455">
        <f>'Produksi dan Harga'!P126</f>
        <v>2301.613166</v>
      </c>
      <c r="AO355" s="455">
        <f t="shared" si="3360"/>
        <v>10.20305116</v>
      </c>
      <c r="AP355" s="456"/>
      <c r="AQ355" s="455">
        <f t="shared" si="3361"/>
        <v>0</v>
      </c>
      <c r="AR355" s="456"/>
      <c r="AS355" s="455"/>
      <c r="AT355" s="455">
        <f t="shared" si="3362"/>
        <v>0</v>
      </c>
      <c r="AU355" s="455">
        <f t="shared" si="3363"/>
        <v>10.20305116</v>
      </c>
      <c r="AV355" s="456">
        <v>0.36319999999999997</v>
      </c>
      <c r="AW355" s="457">
        <f t="shared" si="3364"/>
        <v>3.705748183</v>
      </c>
      <c r="AX355" s="458">
        <f t="shared" si="3365"/>
        <v>6.497302981</v>
      </c>
      <c r="AY355" s="459"/>
      <c r="AZ355" s="452">
        <v>6.0</v>
      </c>
      <c r="BA355" s="453" t="s">
        <v>155</v>
      </c>
      <c r="BB355" s="454" t="s">
        <v>132</v>
      </c>
      <c r="BC355" s="454" t="s">
        <v>150</v>
      </c>
      <c r="BD355" s="455">
        <f>ADHK!BD355</f>
        <v>3394</v>
      </c>
      <c r="BE355" s="455">
        <f>'Produksi dan Harga'!U126</f>
        <v>2445.876135</v>
      </c>
      <c r="BF355" s="455">
        <f t="shared" si="3366"/>
        <v>8.301303603</v>
      </c>
      <c r="BG355" s="456"/>
      <c r="BH355" s="455">
        <f t="shared" si="3367"/>
        <v>0</v>
      </c>
      <c r="BI355" s="456"/>
      <c r="BJ355" s="455"/>
      <c r="BK355" s="455">
        <f t="shared" si="3368"/>
        <v>0</v>
      </c>
      <c r="BL355" s="455">
        <f t="shared" si="3369"/>
        <v>8.301303603</v>
      </c>
      <c r="BM355" s="456">
        <v>0.36319999999999997</v>
      </c>
      <c r="BN355" s="457">
        <f t="shared" si="3370"/>
        <v>3.015033469</v>
      </c>
      <c r="BO355" s="458">
        <f t="shared" si="3371"/>
        <v>5.286270134</v>
      </c>
      <c r="BP355" s="459"/>
      <c r="BQ355" s="452">
        <v>6.0</v>
      </c>
      <c r="BR355" s="453" t="s">
        <v>155</v>
      </c>
      <c r="BS355" s="454" t="s">
        <v>132</v>
      </c>
      <c r="BT355" s="454" t="s">
        <v>150</v>
      </c>
      <c r="BU355" s="455">
        <f>ADHK!BU355</f>
        <v>4040</v>
      </c>
      <c r="BV355" s="455">
        <f>'Produksi dan Harga'!Z126</f>
        <v>2547.946881</v>
      </c>
      <c r="BW355" s="455">
        <f t="shared" si="3372"/>
        <v>10.2937054</v>
      </c>
      <c r="BX355" s="456"/>
      <c r="BY355" s="455">
        <f t="shared" si="3373"/>
        <v>0</v>
      </c>
      <c r="BZ355" s="456"/>
      <c r="CA355" s="455"/>
      <c r="CB355" s="455">
        <f t="shared" si="3374"/>
        <v>0</v>
      </c>
      <c r="CC355" s="455">
        <f t="shared" si="3375"/>
        <v>10.2937054</v>
      </c>
      <c r="CD355" s="456">
        <v>0.36319999999999997</v>
      </c>
      <c r="CE355" s="457">
        <f t="shared" si="3376"/>
        <v>3.738673801</v>
      </c>
      <c r="CF355" s="458">
        <f t="shared" si="3377"/>
        <v>6.555031599</v>
      </c>
      <c r="CG355" s="459"/>
      <c r="CH355" s="452">
        <v>6.0</v>
      </c>
      <c r="CI355" s="453" t="s">
        <v>155</v>
      </c>
      <c r="CJ355" s="454" t="s">
        <v>132</v>
      </c>
      <c r="CK355" s="454" t="s">
        <v>150</v>
      </c>
      <c r="CL355" s="455">
        <f>ADHK!CL355</f>
        <v>805</v>
      </c>
      <c r="CM355" s="455">
        <f>'Produksi dan Harga'!AE126</f>
        <v>2645.694799</v>
      </c>
      <c r="CN355" s="455">
        <f t="shared" si="3378"/>
        <v>2.129784313</v>
      </c>
      <c r="CO355" s="456"/>
      <c r="CP355" s="455">
        <f t="shared" si="3379"/>
        <v>0</v>
      </c>
      <c r="CQ355" s="456"/>
      <c r="CR355" s="455"/>
      <c r="CS355" s="455">
        <f t="shared" si="3380"/>
        <v>0</v>
      </c>
      <c r="CT355" s="455">
        <f t="shared" si="3381"/>
        <v>2.129784313</v>
      </c>
      <c r="CU355" s="456">
        <v>0.36319999999999997</v>
      </c>
      <c r="CV355" s="457">
        <f t="shared" si="3382"/>
        <v>0.7735376626</v>
      </c>
      <c r="CW355" s="458">
        <f t="shared" si="3383"/>
        <v>1.356246651</v>
      </c>
      <c r="CX355" s="459"/>
      <c r="CY355" s="452">
        <v>6.0</v>
      </c>
      <c r="CZ355" s="453" t="s">
        <v>155</v>
      </c>
      <c r="DA355" s="454" t="s">
        <v>132</v>
      </c>
      <c r="DB355" s="454" t="s">
        <v>150</v>
      </c>
      <c r="DC355" s="455">
        <f>ADHK!DC355</f>
        <v>766</v>
      </c>
      <c r="DD355" s="455">
        <f>'Produksi dan Harga'!AJ126</f>
        <v>2830.093867</v>
      </c>
      <c r="DE355" s="455">
        <f t="shared" si="3384"/>
        <v>2.167851902</v>
      </c>
      <c r="DF355" s="456"/>
      <c r="DG355" s="455">
        <f t="shared" si="3385"/>
        <v>0</v>
      </c>
      <c r="DH355" s="456"/>
      <c r="DI355" s="455"/>
      <c r="DJ355" s="455">
        <f t="shared" si="3386"/>
        <v>0</v>
      </c>
      <c r="DK355" s="455">
        <f t="shared" si="3387"/>
        <v>2.167851902</v>
      </c>
      <c r="DL355" s="456">
        <v>0.36319999999999997</v>
      </c>
      <c r="DM355" s="457">
        <f t="shared" si="3388"/>
        <v>0.7873638109</v>
      </c>
      <c r="DN355" s="458">
        <f t="shared" si="3389"/>
        <v>1.380488091</v>
      </c>
      <c r="DO355" s="459"/>
      <c r="DP355" s="452">
        <v>6.0</v>
      </c>
      <c r="DQ355" s="453" t="s">
        <v>155</v>
      </c>
      <c r="DR355" s="454" t="s">
        <v>132</v>
      </c>
      <c r="DS355" s="454" t="s">
        <v>150</v>
      </c>
      <c r="DT355" s="455">
        <f>ADHK!DT355</f>
        <v>632</v>
      </c>
      <c r="DU355" s="455">
        <f>'Produksi dan Harga'!AO126</f>
        <v>2814.208327</v>
      </c>
      <c r="DV355" s="455">
        <f t="shared" si="3390"/>
        <v>1.778579663</v>
      </c>
      <c r="DW355" s="456"/>
      <c r="DX355" s="455">
        <f t="shared" si="3391"/>
        <v>0</v>
      </c>
      <c r="DY355" s="456"/>
      <c r="DZ355" s="455"/>
      <c r="EA355" s="455">
        <f t="shared" si="3392"/>
        <v>0</v>
      </c>
      <c r="EB355" s="455">
        <f t="shared" si="3393"/>
        <v>1.778579663</v>
      </c>
      <c r="EC355" s="456">
        <v>0.36319999999999997</v>
      </c>
      <c r="ED355" s="457">
        <f t="shared" si="3394"/>
        <v>0.6459801334</v>
      </c>
      <c r="EE355" s="458">
        <f t="shared" si="3395"/>
        <v>1.132599529</v>
      </c>
      <c r="EF355" s="459"/>
      <c r="EG355" s="452">
        <v>6.0</v>
      </c>
      <c r="EH355" s="453" t="s">
        <v>155</v>
      </c>
      <c r="EI355" s="454" t="s">
        <v>132</v>
      </c>
      <c r="EJ355" s="454" t="s">
        <v>150</v>
      </c>
      <c r="EK355" s="455">
        <f>ADHK!EK355</f>
        <v>457</v>
      </c>
      <c r="EL355" s="455">
        <f>'Produksi dan Harga'!AT126</f>
        <v>2842.010269</v>
      </c>
      <c r="EM355" s="455">
        <f t="shared" si="3396"/>
        <v>1.298798693</v>
      </c>
      <c r="EN355" s="456"/>
      <c r="EO355" s="455">
        <f t="shared" si="3397"/>
        <v>0</v>
      </c>
      <c r="EP355" s="456"/>
      <c r="EQ355" s="455"/>
      <c r="ER355" s="455">
        <f t="shared" si="3398"/>
        <v>0</v>
      </c>
      <c r="ES355" s="455">
        <f t="shared" si="3399"/>
        <v>1.298798693</v>
      </c>
      <c r="ET355" s="456">
        <v>0.36319999999999997</v>
      </c>
      <c r="EU355" s="457">
        <f t="shared" si="3400"/>
        <v>0.4717236852</v>
      </c>
      <c r="EV355" s="458">
        <f t="shared" si="3401"/>
        <v>0.8270750076</v>
      </c>
      <c r="EW355" s="459"/>
      <c r="EX355" s="452">
        <v>6.0</v>
      </c>
      <c r="EY355" s="453" t="s">
        <v>155</v>
      </c>
      <c r="EZ355" s="454" t="s">
        <v>132</v>
      </c>
      <c r="FA355" s="454" t="s">
        <v>150</v>
      </c>
      <c r="FB355" s="455">
        <f>ADHK!FB355</f>
        <v>661</v>
      </c>
      <c r="FC355" s="455">
        <f>'Produksi dan Harga'!AY126</f>
        <v>2979.766503</v>
      </c>
      <c r="FD355" s="455">
        <f t="shared" si="3402"/>
        <v>1.969625658</v>
      </c>
      <c r="FE355" s="456"/>
      <c r="FF355" s="455">
        <f t="shared" si="3403"/>
        <v>0</v>
      </c>
      <c r="FG355" s="456"/>
      <c r="FH355" s="455"/>
      <c r="FI355" s="455">
        <f t="shared" si="3404"/>
        <v>0</v>
      </c>
      <c r="FJ355" s="455">
        <f t="shared" si="3405"/>
        <v>1.969625658</v>
      </c>
      <c r="FK355" s="456">
        <v>0.36319999999999997</v>
      </c>
      <c r="FL355" s="457">
        <f t="shared" si="3406"/>
        <v>0.7153680391</v>
      </c>
      <c r="FM355" s="458">
        <f t="shared" si="3407"/>
        <v>1.254257619</v>
      </c>
      <c r="FN355" s="459"/>
      <c r="FO355" s="452">
        <v>6.0</v>
      </c>
      <c r="FP355" s="453" t="s">
        <v>155</v>
      </c>
      <c r="FQ355" s="454" t="s">
        <v>132</v>
      </c>
      <c r="FR355" s="454" t="s">
        <v>150</v>
      </c>
      <c r="FS355" s="455">
        <f>ADHK!FS355</f>
        <v>211</v>
      </c>
      <c r="FT355" s="455">
        <f>'Produksi dan Harga'!BD126</f>
        <v>2945.985012</v>
      </c>
      <c r="FU355" s="455">
        <f t="shared" si="3408"/>
        <v>0.6216028375</v>
      </c>
      <c r="FV355" s="456"/>
      <c r="FW355" s="455">
        <f t="shared" si="3409"/>
        <v>0</v>
      </c>
      <c r="FX355" s="456"/>
      <c r="FY355" s="455"/>
      <c r="FZ355" s="455">
        <f t="shared" si="3410"/>
        <v>0</v>
      </c>
      <c r="GA355" s="455">
        <f t="shared" si="3411"/>
        <v>0.6216028375</v>
      </c>
      <c r="GB355" s="456">
        <v>0.36319999999999997</v>
      </c>
      <c r="GC355" s="457">
        <f t="shared" si="3412"/>
        <v>0.2257661506</v>
      </c>
      <c r="GD355" s="458">
        <f t="shared" si="3413"/>
        <v>0.3958366869</v>
      </c>
      <c r="GE355" s="459"/>
      <c r="GF355" s="452">
        <v>6.0</v>
      </c>
      <c r="GG355" s="453" t="s">
        <v>155</v>
      </c>
      <c r="GH355" s="454" t="s">
        <v>132</v>
      </c>
      <c r="GI355" s="454" t="s">
        <v>150</v>
      </c>
      <c r="GJ355" s="455">
        <f>ADHK!GJ355</f>
        <v>808</v>
      </c>
      <c r="GK355" s="455">
        <f>'Produksi dan Harga'!BI126</f>
        <v>3007.698248</v>
      </c>
      <c r="GL355" s="455">
        <f t="shared" si="3414"/>
        <v>2.430220184</v>
      </c>
      <c r="GM355" s="456"/>
      <c r="GN355" s="455">
        <f t="shared" si="3415"/>
        <v>0</v>
      </c>
      <c r="GO355" s="456"/>
      <c r="GP355" s="455"/>
      <c r="GQ355" s="455">
        <f t="shared" si="3416"/>
        <v>0</v>
      </c>
      <c r="GR355" s="455">
        <f t="shared" si="3417"/>
        <v>2.430220184</v>
      </c>
      <c r="GS355" s="456">
        <v>0.36319999999999997</v>
      </c>
      <c r="GT355" s="457">
        <f t="shared" si="3418"/>
        <v>0.8826559709</v>
      </c>
      <c r="GU355" s="458">
        <f t="shared" si="3419"/>
        <v>1.547564213</v>
      </c>
      <c r="GV355" s="459"/>
      <c r="GW355" s="452">
        <v>6.0</v>
      </c>
      <c r="GX355" s="453" t="s">
        <v>155</v>
      </c>
      <c r="GY355" s="454" t="s">
        <v>132</v>
      </c>
      <c r="GZ355" s="454" t="s">
        <v>150</v>
      </c>
      <c r="HA355" s="455">
        <f>ADHK!HA355</f>
        <v>1005</v>
      </c>
      <c r="HB355" s="455">
        <f>'Produksi dan Harga'!BN126</f>
        <v>3576.730497</v>
      </c>
      <c r="HC355" s="455">
        <f t="shared" si="3420"/>
        <v>3.594614149</v>
      </c>
      <c r="HD355" s="456"/>
      <c r="HE355" s="455">
        <f t="shared" si="3421"/>
        <v>0</v>
      </c>
      <c r="HF355" s="456"/>
      <c r="HG355" s="455"/>
      <c r="HH355" s="455">
        <f t="shared" si="3422"/>
        <v>0</v>
      </c>
      <c r="HI355" s="455">
        <f t="shared" si="3423"/>
        <v>3.594614149</v>
      </c>
      <c r="HJ355" s="456">
        <v>0.36319999999999997</v>
      </c>
      <c r="HK355" s="457">
        <f t="shared" si="3424"/>
        <v>1.305563859</v>
      </c>
      <c r="HL355" s="458">
        <f t="shared" si="3425"/>
        <v>2.28905029</v>
      </c>
      <c r="HM355" s="459"/>
      <c r="HN355" s="452">
        <v>6.0</v>
      </c>
      <c r="HO355" s="453" t="s">
        <v>155</v>
      </c>
      <c r="HP355" s="454" t="s">
        <v>132</v>
      </c>
      <c r="HQ355" s="454" t="s">
        <v>150</v>
      </c>
      <c r="HR355" s="455">
        <f>ADHK!HR355</f>
        <v>2202</v>
      </c>
      <c r="HS355" s="455">
        <f>'Produksi dan Harga'!BR126</f>
        <v>3637.061403</v>
      </c>
      <c r="HT355" s="455">
        <f t="shared" si="3426"/>
        <v>8.008809209</v>
      </c>
      <c r="HU355" s="456"/>
      <c r="HV355" s="455">
        <f t="shared" si="3427"/>
        <v>0</v>
      </c>
      <c r="HW355" s="456"/>
      <c r="HX355" s="455"/>
      <c r="HY355" s="455">
        <f t="shared" si="3428"/>
        <v>0</v>
      </c>
      <c r="HZ355" s="455">
        <f t="shared" si="3429"/>
        <v>8.008809209</v>
      </c>
      <c r="IA355" s="456">
        <v>0.36319999999999997</v>
      </c>
      <c r="IB355" s="457">
        <f t="shared" si="3430"/>
        <v>2.908799505</v>
      </c>
      <c r="IC355" s="458">
        <f t="shared" si="3431"/>
        <v>5.100009704</v>
      </c>
      <c r="ID355" s="459"/>
      <c r="IE355" s="452">
        <v>6.0</v>
      </c>
      <c r="IF355" s="453" t="s">
        <v>155</v>
      </c>
      <c r="IG355" s="454" t="s">
        <v>132</v>
      </c>
      <c r="IH355" s="454" t="s">
        <v>150</v>
      </c>
      <c r="II355" s="455">
        <f>ADHK!II355</f>
        <v>217</v>
      </c>
      <c r="IJ355" s="455">
        <f>'Produksi dan Harga'!BX126</f>
        <v>3770.731314</v>
      </c>
      <c r="IK355" s="455">
        <f t="shared" si="3432"/>
        <v>0.8182486952</v>
      </c>
      <c r="IL355" s="456"/>
      <c r="IM355" s="455">
        <f t="shared" si="3433"/>
        <v>0</v>
      </c>
      <c r="IN355" s="456"/>
      <c r="IO355" s="455"/>
      <c r="IP355" s="455">
        <f t="shared" si="3434"/>
        <v>0</v>
      </c>
      <c r="IQ355" s="455">
        <f t="shared" si="3435"/>
        <v>0.8182486952</v>
      </c>
      <c r="IR355" s="456">
        <v>0.36319999999999997</v>
      </c>
      <c r="IS355" s="457">
        <f t="shared" si="3436"/>
        <v>0.2971879261</v>
      </c>
      <c r="IT355" s="458">
        <f t="shared" si="3437"/>
        <v>0.5210607691</v>
      </c>
      <c r="IU355" s="459"/>
      <c r="IV355" s="452">
        <v>6.0</v>
      </c>
      <c r="IW355" s="453" t="s">
        <v>155</v>
      </c>
      <c r="IX355" s="454" t="s">
        <v>132</v>
      </c>
      <c r="IY355" s="454" t="s">
        <v>150</v>
      </c>
      <c r="IZ355" s="455">
        <f>ADHK!IZ355</f>
        <v>430</v>
      </c>
      <c r="JA355" s="455">
        <f>'Produksi dan Harga'!CC126</f>
        <v>4121.849922</v>
      </c>
      <c r="JB355" s="455">
        <f t="shared" si="3438"/>
        <v>1.772395466</v>
      </c>
      <c r="JC355" s="456"/>
      <c r="JD355" s="455">
        <f t="shared" si="3439"/>
        <v>0</v>
      </c>
      <c r="JE355" s="456"/>
      <c r="JF355" s="455"/>
      <c r="JG355" s="455">
        <f t="shared" si="3440"/>
        <v>0</v>
      </c>
      <c r="JH355" s="455">
        <f t="shared" si="3441"/>
        <v>1.772395466</v>
      </c>
      <c r="JI355" s="456">
        <v>0.36319999999999997</v>
      </c>
      <c r="JJ355" s="457">
        <f t="shared" si="3442"/>
        <v>0.6437340334</v>
      </c>
      <c r="JK355" s="458">
        <f t="shared" si="3443"/>
        <v>1.128661433</v>
      </c>
      <c r="JL355" s="459"/>
      <c r="JM355" s="452">
        <v>6.0</v>
      </c>
      <c r="JN355" s="453" t="s">
        <v>155</v>
      </c>
      <c r="JO355" s="454" t="s">
        <v>132</v>
      </c>
      <c r="JP355" s="454" t="s">
        <v>150</v>
      </c>
      <c r="JQ355" s="455" t="str">
        <f>ADHK!JQ355</f>
        <v/>
      </c>
      <c r="JR355" s="455"/>
      <c r="JS355" s="455">
        <f t="shared" si="3444"/>
        <v>0</v>
      </c>
      <c r="JT355" s="456"/>
      <c r="JU355" s="455">
        <f t="shared" si="3445"/>
        <v>0</v>
      </c>
      <c r="JV355" s="456"/>
      <c r="JW355" s="455"/>
      <c r="JX355" s="455">
        <f t="shared" si="3446"/>
        <v>0</v>
      </c>
      <c r="JY355" s="455">
        <f t="shared" si="3447"/>
        <v>0</v>
      </c>
      <c r="JZ355" s="456">
        <v>0.36319999999999997</v>
      </c>
      <c r="KA355" s="457">
        <f t="shared" si="3448"/>
        <v>0</v>
      </c>
      <c r="KB355" s="458">
        <f t="shared" si="3449"/>
        <v>0</v>
      </c>
      <c r="KC355" s="459"/>
      <c r="KD355" s="452">
        <v>6.0</v>
      </c>
      <c r="KE355" s="453" t="s">
        <v>155</v>
      </c>
      <c r="KF355" s="454" t="s">
        <v>132</v>
      </c>
      <c r="KG355" s="454" t="s">
        <v>150</v>
      </c>
      <c r="KH355" s="455" t="str">
        <f>ADHK!KH355</f>
        <v/>
      </c>
      <c r="KI355" s="455"/>
      <c r="KJ355" s="455">
        <f t="shared" si="3450"/>
        <v>0</v>
      </c>
      <c r="KK355" s="456"/>
      <c r="KL355" s="455">
        <f t="shared" si="3451"/>
        <v>0</v>
      </c>
      <c r="KM355" s="456"/>
      <c r="KN355" s="455"/>
      <c r="KO355" s="455">
        <f t="shared" si="3452"/>
        <v>0</v>
      </c>
      <c r="KP355" s="455">
        <f t="shared" si="3453"/>
        <v>0</v>
      </c>
      <c r="KQ355" s="456">
        <v>0.36319999999999997</v>
      </c>
      <c r="KR355" s="457">
        <f t="shared" si="3454"/>
        <v>0</v>
      </c>
      <c r="KS355" s="458">
        <f t="shared" si="3455"/>
        <v>0</v>
      </c>
      <c r="KT355" s="459"/>
      <c r="KU355" s="460"/>
    </row>
    <row r="356" ht="15.75" customHeight="1">
      <c r="A356" s="452">
        <v>7.0</v>
      </c>
      <c r="B356" s="453" t="s">
        <v>156</v>
      </c>
      <c r="C356" s="454" t="s">
        <v>132</v>
      </c>
      <c r="D356" s="454" t="s">
        <v>150</v>
      </c>
      <c r="E356" s="455">
        <f>ADHK!E356</f>
        <v>17081</v>
      </c>
      <c r="F356" s="455">
        <f>ADHK!F356</f>
        <v>2718.390908</v>
      </c>
      <c r="G356" s="455">
        <f t="shared" si="3348"/>
        <v>46.4328351</v>
      </c>
      <c r="H356" s="456"/>
      <c r="I356" s="455">
        <f t="shared" si="3349"/>
        <v>0</v>
      </c>
      <c r="J356" s="456"/>
      <c r="K356" s="455"/>
      <c r="L356" s="455">
        <f t="shared" si="3350"/>
        <v>0</v>
      </c>
      <c r="M356" s="455">
        <f t="shared" si="3351"/>
        <v>46.4328351</v>
      </c>
      <c r="N356" s="456">
        <v>0.36319999999999997</v>
      </c>
      <c r="O356" s="457">
        <f t="shared" si="3352"/>
        <v>16.86440571</v>
      </c>
      <c r="P356" s="458">
        <f t="shared" si="3353"/>
        <v>29.56842939</v>
      </c>
      <c r="Q356" s="459"/>
      <c r="R356" s="452">
        <v>7.0</v>
      </c>
      <c r="S356" s="453" t="s">
        <v>156</v>
      </c>
      <c r="T356" s="454" t="s">
        <v>132</v>
      </c>
      <c r="U356" s="454" t="s">
        <v>150</v>
      </c>
      <c r="V356" s="455">
        <f>ADHK!V356</f>
        <v>931</v>
      </c>
      <c r="W356" s="455">
        <f>'Produksi dan Harga'!K127</f>
        <v>2861.904244</v>
      </c>
      <c r="X356" s="455">
        <f t="shared" si="3354"/>
        <v>2.664432851</v>
      </c>
      <c r="Y356" s="456"/>
      <c r="Z356" s="455">
        <f t="shared" si="3355"/>
        <v>0</v>
      </c>
      <c r="AA356" s="456"/>
      <c r="AB356" s="455"/>
      <c r="AC356" s="455">
        <f t="shared" si="3356"/>
        <v>0</v>
      </c>
      <c r="AD356" s="455">
        <f t="shared" si="3357"/>
        <v>2.664432851</v>
      </c>
      <c r="AE356" s="456">
        <v>0.36319999999999997</v>
      </c>
      <c r="AF356" s="457">
        <f t="shared" si="3358"/>
        <v>0.9677220115</v>
      </c>
      <c r="AG356" s="458">
        <f t="shared" si="3359"/>
        <v>1.696710839</v>
      </c>
      <c r="AH356" s="459"/>
      <c r="AI356" s="452">
        <v>7.0</v>
      </c>
      <c r="AJ356" s="453" t="s">
        <v>156</v>
      </c>
      <c r="AK356" s="454" t="s">
        <v>132</v>
      </c>
      <c r="AL356" s="454" t="s">
        <v>150</v>
      </c>
      <c r="AM356" s="455">
        <f>ADHK!AM356</f>
        <v>816</v>
      </c>
      <c r="AN356" s="455">
        <f>'Produksi dan Harga'!P127</f>
        <v>2962.529882</v>
      </c>
      <c r="AO356" s="455">
        <f t="shared" si="3360"/>
        <v>2.417424384</v>
      </c>
      <c r="AP356" s="456"/>
      <c r="AQ356" s="455">
        <f t="shared" si="3361"/>
        <v>0</v>
      </c>
      <c r="AR356" s="456"/>
      <c r="AS356" s="455"/>
      <c r="AT356" s="455">
        <f t="shared" si="3362"/>
        <v>0</v>
      </c>
      <c r="AU356" s="455">
        <f t="shared" si="3363"/>
        <v>2.417424384</v>
      </c>
      <c r="AV356" s="456">
        <v>0.36319999999999997</v>
      </c>
      <c r="AW356" s="457">
        <f t="shared" si="3364"/>
        <v>0.8780085363</v>
      </c>
      <c r="AX356" s="458">
        <f t="shared" si="3365"/>
        <v>1.539415848</v>
      </c>
      <c r="AY356" s="459"/>
      <c r="AZ356" s="452">
        <v>7.0</v>
      </c>
      <c r="BA356" s="453" t="s">
        <v>156</v>
      </c>
      <c r="BB356" s="454" t="s">
        <v>132</v>
      </c>
      <c r="BC356" s="454" t="s">
        <v>150</v>
      </c>
      <c r="BD356" s="455">
        <f>ADHK!BD356</f>
        <v>435</v>
      </c>
      <c r="BE356" s="455">
        <f>'Produksi dan Harga'!U127</f>
        <v>3148.218496</v>
      </c>
      <c r="BF356" s="455">
        <f t="shared" si="3366"/>
        <v>1.369475046</v>
      </c>
      <c r="BG356" s="456"/>
      <c r="BH356" s="455">
        <f t="shared" si="3367"/>
        <v>0</v>
      </c>
      <c r="BI356" s="456"/>
      <c r="BJ356" s="455"/>
      <c r="BK356" s="455">
        <f t="shared" si="3368"/>
        <v>0</v>
      </c>
      <c r="BL356" s="455">
        <f t="shared" si="3369"/>
        <v>1.369475046</v>
      </c>
      <c r="BM356" s="456">
        <v>0.36319999999999997</v>
      </c>
      <c r="BN356" s="457">
        <f t="shared" si="3370"/>
        <v>0.4973933366</v>
      </c>
      <c r="BO356" s="458">
        <f t="shared" si="3371"/>
        <v>0.8720817091</v>
      </c>
      <c r="BP356" s="459"/>
      <c r="BQ356" s="452">
        <v>7.0</v>
      </c>
      <c r="BR356" s="453" t="s">
        <v>156</v>
      </c>
      <c r="BS356" s="454" t="s">
        <v>132</v>
      </c>
      <c r="BT356" s="454" t="s">
        <v>150</v>
      </c>
      <c r="BU356" s="455">
        <f>ADHK!BU356</f>
        <v>74</v>
      </c>
      <c r="BV356" s="455">
        <f>'Produksi dan Harga'!Z127</f>
        <v>3279.599233</v>
      </c>
      <c r="BW356" s="455">
        <f t="shared" si="3372"/>
        <v>0.2426903433</v>
      </c>
      <c r="BX356" s="456"/>
      <c r="BY356" s="455">
        <f t="shared" si="3373"/>
        <v>0</v>
      </c>
      <c r="BZ356" s="456"/>
      <c r="CA356" s="455"/>
      <c r="CB356" s="455">
        <f t="shared" si="3374"/>
        <v>0</v>
      </c>
      <c r="CC356" s="455">
        <f t="shared" si="3375"/>
        <v>0.2426903433</v>
      </c>
      <c r="CD356" s="456">
        <v>0.36319999999999997</v>
      </c>
      <c r="CE356" s="457">
        <f t="shared" si="3376"/>
        <v>0.08814513267</v>
      </c>
      <c r="CF356" s="458">
        <f t="shared" si="3377"/>
        <v>0.1545452106</v>
      </c>
      <c r="CG356" s="459"/>
      <c r="CH356" s="452">
        <v>7.0</v>
      </c>
      <c r="CI356" s="453" t="s">
        <v>156</v>
      </c>
      <c r="CJ356" s="454" t="s">
        <v>132</v>
      </c>
      <c r="CK356" s="454" t="s">
        <v>150</v>
      </c>
      <c r="CL356" s="455">
        <f>ADHK!CL356</f>
        <v>68</v>
      </c>
      <c r="CM356" s="455">
        <f>'Produksi dan Harga'!AE127</f>
        <v>3405.415827</v>
      </c>
      <c r="CN356" s="455">
        <f t="shared" si="3378"/>
        <v>0.2315682762</v>
      </c>
      <c r="CO356" s="456"/>
      <c r="CP356" s="455">
        <f t="shared" si="3379"/>
        <v>0</v>
      </c>
      <c r="CQ356" s="456"/>
      <c r="CR356" s="455"/>
      <c r="CS356" s="455">
        <f t="shared" si="3380"/>
        <v>0</v>
      </c>
      <c r="CT356" s="455">
        <f t="shared" si="3381"/>
        <v>0.2315682762</v>
      </c>
      <c r="CU356" s="456">
        <v>0.36319999999999997</v>
      </c>
      <c r="CV356" s="457">
        <f t="shared" si="3382"/>
        <v>0.08410559792</v>
      </c>
      <c r="CW356" s="458">
        <f t="shared" si="3383"/>
        <v>0.1474626783</v>
      </c>
      <c r="CX356" s="459"/>
      <c r="CY356" s="452">
        <v>7.0</v>
      </c>
      <c r="CZ356" s="453" t="s">
        <v>156</v>
      </c>
      <c r="DA356" s="454" t="s">
        <v>132</v>
      </c>
      <c r="DB356" s="454" t="s">
        <v>150</v>
      </c>
      <c r="DC356" s="455">
        <f>ADHK!DC356</f>
        <v>20</v>
      </c>
      <c r="DD356" s="455">
        <f>'Produksi dan Harga'!AJ127</f>
        <v>3642.765768</v>
      </c>
      <c r="DE356" s="455">
        <f t="shared" si="3384"/>
        <v>0.07285531536</v>
      </c>
      <c r="DF356" s="456"/>
      <c r="DG356" s="455">
        <f t="shared" si="3385"/>
        <v>0</v>
      </c>
      <c r="DH356" s="456"/>
      <c r="DI356" s="455"/>
      <c r="DJ356" s="455">
        <f t="shared" si="3386"/>
        <v>0</v>
      </c>
      <c r="DK356" s="455">
        <f t="shared" si="3387"/>
        <v>0.07285531536</v>
      </c>
      <c r="DL356" s="456">
        <v>0.36319999999999997</v>
      </c>
      <c r="DM356" s="457">
        <f t="shared" si="3388"/>
        <v>0.02646105054</v>
      </c>
      <c r="DN356" s="458">
        <f t="shared" si="3389"/>
        <v>0.04639426482</v>
      </c>
      <c r="DO356" s="459"/>
      <c r="DP356" s="452">
        <v>7.0</v>
      </c>
      <c r="DQ356" s="453" t="s">
        <v>156</v>
      </c>
      <c r="DR356" s="454" t="s">
        <v>132</v>
      </c>
      <c r="DS356" s="454" t="s">
        <v>150</v>
      </c>
      <c r="DT356" s="455">
        <f>ADHK!DT356</f>
        <v>110</v>
      </c>
      <c r="DU356" s="455">
        <f>'Produksi dan Harga'!AO127</f>
        <v>3622.318636</v>
      </c>
      <c r="DV356" s="455">
        <f t="shared" si="3390"/>
        <v>0.3984550499</v>
      </c>
      <c r="DW356" s="456"/>
      <c r="DX356" s="455">
        <f t="shared" si="3391"/>
        <v>0</v>
      </c>
      <c r="DY356" s="456"/>
      <c r="DZ356" s="455"/>
      <c r="EA356" s="455">
        <f t="shared" si="3392"/>
        <v>0</v>
      </c>
      <c r="EB356" s="455">
        <f t="shared" si="3393"/>
        <v>0.3984550499</v>
      </c>
      <c r="EC356" s="456">
        <v>0.36319999999999997</v>
      </c>
      <c r="ED356" s="457">
        <f t="shared" si="3394"/>
        <v>0.1447188741</v>
      </c>
      <c r="EE356" s="458">
        <f t="shared" si="3395"/>
        <v>0.2537361758</v>
      </c>
      <c r="EF356" s="459"/>
      <c r="EG356" s="452">
        <v>7.0</v>
      </c>
      <c r="EH356" s="453" t="s">
        <v>156</v>
      </c>
      <c r="EI356" s="454" t="s">
        <v>132</v>
      </c>
      <c r="EJ356" s="454" t="s">
        <v>150</v>
      </c>
      <c r="EK356" s="455">
        <f>ADHK!EK356</f>
        <v>65</v>
      </c>
      <c r="EL356" s="455">
        <f>'Produksi dan Harga'!AT127</f>
        <v>3658.104008</v>
      </c>
      <c r="EM356" s="455">
        <f t="shared" si="3396"/>
        <v>0.2377767605</v>
      </c>
      <c r="EN356" s="456"/>
      <c r="EO356" s="455">
        <f t="shared" si="3397"/>
        <v>0</v>
      </c>
      <c r="EP356" s="456"/>
      <c r="EQ356" s="455"/>
      <c r="ER356" s="455">
        <f t="shared" si="3398"/>
        <v>0</v>
      </c>
      <c r="ES356" s="455">
        <f t="shared" si="3399"/>
        <v>0.2377767605</v>
      </c>
      <c r="ET356" s="456">
        <v>0.36319999999999997</v>
      </c>
      <c r="EU356" s="457">
        <f t="shared" si="3400"/>
        <v>0.08636051942</v>
      </c>
      <c r="EV356" s="458">
        <f t="shared" si="3401"/>
        <v>0.1514162411</v>
      </c>
      <c r="EW356" s="459"/>
      <c r="EX356" s="452">
        <v>7.0</v>
      </c>
      <c r="EY356" s="453" t="s">
        <v>156</v>
      </c>
      <c r="EZ356" s="454" t="s">
        <v>132</v>
      </c>
      <c r="FA356" s="454" t="s">
        <v>150</v>
      </c>
      <c r="FB356" s="455">
        <f>ADHK!FB356</f>
        <v>212</v>
      </c>
      <c r="FC356" s="455">
        <f>'Produksi dan Harga'!AY127</f>
        <v>3835.417453</v>
      </c>
      <c r="FD356" s="455">
        <f t="shared" si="3402"/>
        <v>0.8131085001</v>
      </c>
      <c r="FE356" s="456"/>
      <c r="FF356" s="455">
        <f t="shared" si="3403"/>
        <v>0</v>
      </c>
      <c r="FG356" s="456"/>
      <c r="FH356" s="455"/>
      <c r="FI356" s="455">
        <f t="shared" si="3404"/>
        <v>0</v>
      </c>
      <c r="FJ356" s="455">
        <f t="shared" si="3405"/>
        <v>0.8131085001</v>
      </c>
      <c r="FK356" s="456">
        <v>0.36319999999999997</v>
      </c>
      <c r="FL356" s="457">
        <f t="shared" si="3406"/>
        <v>0.2953210072</v>
      </c>
      <c r="FM356" s="458">
        <f t="shared" si="3407"/>
        <v>0.5177874929</v>
      </c>
      <c r="FN356" s="459"/>
      <c r="FO356" s="452">
        <v>7.0</v>
      </c>
      <c r="FP356" s="453" t="s">
        <v>156</v>
      </c>
      <c r="FQ356" s="454" t="s">
        <v>132</v>
      </c>
      <c r="FR356" s="454" t="s">
        <v>150</v>
      </c>
      <c r="FS356" s="455">
        <f>ADHK!FS356</f>
        <v>0</v>
      </c>
      <c r="FT356" s="455">
        <f>'Produksi dan Harga'!BD127</f>
        <v>3791.935483</v>
      </c>
      <c r="FU356" s="455">
        <f t="shared" si="3408"/>
        <v>0</v>
      </c>
      <c r="FV356" s="456"/>
      <c r="FW356" s="455">
        <f t="shared" si="3409"/>
        <v>0</v>
      </c>
      <c r="FX356" s="456"/>
      <c r="FY356" s="455"/>
      <c r="FZ356" s="455">
        <f t="shared" si="3410"/>
        <v>0</v>
      </c>
      <c r="GA356" s="455">
        <f t="shared" si="3411"/>
        <v>0</v>
      </c>
      <c r="GB356" s="456">
        <v>0.36319999999999997</v>
      </c>
      <c r="GC356" s="457">
        <f t="shared" si="3412"/>
        <v>0</v>
      </c>
      <c r="GD356" s="458">
        <f t="shared" si="3413"/>
        <v>0</v>
      </c>
      <c r="GE356" s="459"/>
      <c r="GF356" s="452">
        <v>7.0</v>
      </c>
      <c r="GG356" s="453" t="s">
        <v>156</v>
      </c>
      <c r="GH356" s="454" t="s">
        <v>132</v>
      </c>
      <c r="GI356" s="454" t="s">
        <v>150</v>
      </c>
      <c r="GJ356" s="455">
        <f>ADHK!GJ356</f>
        <v>32</v>
      </c>
      <c r="GK356" s="455">
        <f>'Produksi dan Harga'!BI127</f>
        <v>3871.369902</v>
      </c>
      <c r="GL356" s="455">
        <f t="shared" si="3414"/>
        <v>0.1238838369</v>
      </c>
      <c r="GM356" s="456"/>
      <c r="GN356" s="455">
        <f t="shared" si="3415"/>
        <v>0</v>
      </c>
      <c r="GO356" s="456"/>
      <c r="GP356" s="455"/>
      <c r="GQ356" s="455">
        <f t="shared" si="3416"/>
        <v>0</v>
      </c>
      <c r="GR356" s="455">
        <f t="shared" si="3417"/>
        <v>0.1238838369</v>
      </c>
      <c r="GS356" s="456">
        <v>0.36319999999999997</v>
      </c>
      <c r="GT356" s="457">
        <f t="shared" si="3418"/>
        <v>0.04499460955</v>
      </c>
      <c r="GU356" s="458">
        <f t="shared" si="3419"/>
        <v>0.07888922731</v>
      </c>
      <c r="GV356" s="459"/>
      <c r="GW356" s="452">
        <v>7.0</v>
      </c>
      <c r="GX356" s="453" t="s">
        <v>156</v>
      </c>
      <c r="GY356" s="454" t="s">
        <v>132</v>
      </c>
      <c r="GZ356" s="454" t="s">
        <v>150</v>
      </c>
      <c r="HA356" s="455">
        <f>ADHK!HA356</f>
        <v>140</v>
      </c>
      <c r="HB356" s="455">
        <f>'Produksi dan Harga'!BN127</f>
        <v>4603.801862</v>
      </c>
      <c r="HC356" s="455">
        <f t="shared" si="3420"/>
        <v>0.6445322606</v>
      </c>
      <c r="HD356" s="456"/>
      <c r="HE356" s="455">
        <f t="shared" si="3421"/>
        <v>0</v>
      </c>
      <c r="HF356" s="456"/>
      <c r="HG356" s="455"/>
      <c r="HH356" s="455">
        <f t="shared" si="3422"/>
        <v>0</v>
      </c>
      <c r="HI356" s="455">
        <f t="shared" si="3423"/>
        <v>0.6445322606</v>
      </c>
      <c r="HJ356" s="456">
        <v>0.36319999999999997</v>
      </c>
      <c r="HK356" s="457">
        <f t="shared" si="3424"/>
        <v>0.2340941171</v>
      </c>
      <c r="HL356" s="458">
        <f t="shared" si="3425"/>
        <v>0.4104381436</v>
      </c>
      <c r="HM356" s="459"/>
      <c r="HN356" s="452">
        <v>7.0</v>
      </c>
      <c r="HO356" s="453" t="s">
        <v>156</v>
      </c>
      <c r="HP356" s="454" t="s">
        <v>132</v>
      </c>
      <c r="HQ356" s="454" t="s">
        <v>150</v>
      </c>
      <c r="HR356" s="455">
        <f>ADHK!HR356</f>
        <v>30</v>
      </c>
      <c r="HS356" s="455">
        <f>'Produksi dan Harga'!BR127</f>
        <v>4681.45701</v>
      </c>
      <c r="HT356" s="455">
        <f t="shared" si="3426"/>
        <v>0.1404437103</v>
      </c>
      <c r="HU356" s="456"/>
      <c r="HV356" s="455">
        <f t="shared" si="3427"/>
        <v>0</v>
      </c>
      <c r="HW356" s="456"/>
      <c r="HX356" s="455"/>
      <c r="HY356" s="455">
        <f t="shared" si="3428"/>
        <v>0</v>
      </c>
      <c r="HZ356" s="455">
        <f t="shared" si="3429"/>
        <v>0.1404437103</v>
      </c>
      <c r="IA356" s="456">
        <v>0.36319999999999997</v>
      </c>
      <c r="IB356" s="457">
        <f t="shared" si="3430"/>
        <v>0.05100915558</v>
      </c>
      <c r="IC356" s="458">
        <f t="shared" si="3431"/>
        <v>0.08943455472</v>
      </c>
      <c r="ID356" s="459"/>
      <c r="IE356" s="452">
        <v>7.0</v>
      </c>
      <c r="IF356" s="453" t="s">
        <v>156</v>
      </c>
      <c r="IG356" s="454" t="s">
        <v>132</v>
      </c>
      <c r="IH356" s="454" t="s">
        <v>150</v>
      </c>
      <c r="II356" s="455">
        <f>ADHK!II356</f>
        <v>0</v>
      </c>
      <c r="IJ356" s="455">
        <f>'Produksi dan Harga'!BX127</f>
        <v>4853.51073</v>
      </c>
      <c r="IK356" s="455">
        <f t="shared" si="3432"/>
        <v>0</v>
      </c>
      <c r="IL356" s="456"/>
      <c r="IM356" s="455">
        <f t="shared" si="3433"/>
        <v>0</v>
      </c>
      <c r="IN356" s="456"/>
      <c r="IO356" s="455"/>
      <c r="IP356" s="455">
        <f t="shared" si="3434"/>
        <v>0</v>
      </c>
      <c r="IQ356" s="455">
        <f t="shared" si="3435"/>
        <v>0</v>
      </c>
      <c r="IR356" s="456">
        <v>0.36319999999999997</v>
      </c>
      <c r="IS356" s="457">
        <f t="shared" si="3436"/>
        <v>0</v>
      </c>
      <c r="IT356" s="458">
        <f t="shared" si="3437"/>
        <v>0</v>
      </c>
      <c r="IU356" s="459"/>
      <c r="IV356" s="452">
        <v>7.0</v>
      </c>
      <c r="IW356" s="453" t="s">
        <v>156</v>
      </c>
      <c r="IX356" s="454" t="s">
        <v>132</v>
      </c>
      <c r="IY356" s="454" t="s">
        <v>150</v>
      </c>
      <c r="IZ356" s="455">
        <f>ADHK!IZ356</f>
        <v>5</v>
      </c>
      <c r="JA356" s="455">
        <f>'Produksi dan Harga'!CC127</f>
        <v>5305.454342</v>
      </c>
      <c r="JB356" s="455">
        <f t="shared" si="3438"/>
        <v>0.02652727171</v>
      </c>
      <c r="JC356" s="456"/>
      <c r="JD356" s="455">
        <f t="shared" si="3439"/>
        <v>0</v>
      </c>
      <c r="JE356" s="456"/>
      <c r="JF356" s="455"/>
      <c r="JG356" s="455">
        <f t="shared" si="3440"/>
        <v>0</v>
      </c>
      <c r="JH356" s="455">
        <f t="shared" si="3441"/>
        <v>0.02652727171</v>
      </c>
      <c r="JI356" s="456">
        <v>0.36319999999999997</v>
      </c>
      <c r="JJ356" s="457">
        <f t="shared" si="3442"/>
        <v>0.009634705084</v>
      </c>
      <c r="JK356" s="458">
        <f t="shared" si="3443"/>
        <v>0.01689256662</v>
      </c>
      <c r="JL356" s="459"/>
      <c r="JM356" s="452">
        <v>7.0</v>
      </c>
      <c r="JN356" s="453" t="s">
        <v>156</v>
      </c>
      <c r="JO356" s="454" t="s">
        <v>132</v>
      </c>
      <c r="JP356" s="454" t="s">
        <v>150</v>
      </c>
      <c r="JQ356" s="455" t="str">
        <f>ADHK!JQ356</f>
        <v/>
      </c>
      <c r="JR356" s="455"/>
      <c r="JS356" s="455">
        <f t="shared" si="3444"/>
        <v>0</v>
      </c>
      <c r="JT356" s="456"/>
      <c r="JU356" s="455">
        <f t="shared" si="3445"/>
        <v>0</v>
      </c>
      <c r="JV356" s="456"/>
      <c r="JW356" s="455"/>
      <c r="JX356" s="455">
        <f t="shared" si="3446"/>
        <v>0</v>
      </c>
      <c r="JY356" s="455">
        <f t="shared" si="3447"/>
        <v>0</v>
      </c>
      <c r="JZ356" s="456">
        <v>0.36319999999999997</v>
      </c>
      <c r="KA356" s="457">
        <f t="shared" si="3448"/>
        <v>0</v>
      </c>
      <c r="KB356" s="458">
        <f t="shared" si="3449"/>
        <v>0</v>
      </c>
      <c r="KC356" s="459"/>
      <c r="KD356" s="452">
        <v>7.0</v>
      </c>
      <c r="KE356" s="453" t="s">
        <v>156</v>
      </c>
      <c r="KF356" s="454" t="s">
        <v>132</v>
      </c>
      <c r="KG356" s="454" t="s">
        <v>150</v>
      </c>
      <c r="KH356" s="455" t="str">
        <f>ADHK!KH356</f>
        <v/>
      </c>
      <c r="KI356" s="455"/>
      <c r="KJ356" s="455">
        <f t="shared" si="3450"/>
        <v>0</v>
      </c>
      <c r="KK356" s="456"/>
      <c r="KL356" s="455">
        <f t="shared" si="3451"/>
        <v>0</v>
      </c>
      <c r="KM356" s="456"/>
      <c r="KN356" s="455"/>
      <c r="KO356" s="455">
        <f t="shared" si="3452"/>
        <v>0</v>
      </c>
      <c r="KP356" s="455">
        <f t="shared" si="3453"/>
        <v>0</v>
      </c>
      <c r="KQ356" s="456">
        <v>0.36319999999999997</v>
      </c>
      <c r="KR356" s="457">
        <f t="shared" si="3454"/>
        <v>0</v>
      </c>
      <c r="KS356" s="458">
        <f t="shared" si="3455"/>
        <v>0</v>
      </c>
      <c r="KT356" s="459"/>
      <c r="KU356" s="460"/>
    </row>
    <row r="357" ht="15.75" customHeight="1">
      <c r="A357" s="452">
        <v>8.0</v>
      </c>
      <c r="B357" s="453" t="s">
        <v>157</v>
      </c>
      <c r="C357" s="454" t="s">
        <v>132</v>
      </c>
      <c r="D357" s="454" t="s">
        <v>150</v>
      </c>
      <c r="E357" s="455">
        <f>ADHK!E357</f>
        <v>4643</v>
      </c>
      <c r="F357" s="455">
        <f>ADHK!F357</f>
        <v>2557.255569</v>
      </c>
      <c r="G357" s="455">
        <f t="shared" si="3348"/>
        <v>11.87333761</v>
      </c>
      <c r="H357" s="456"/>
      <c r="I357" s="455">
        <f t="shared" si="3349"/>
        <v>0</v>
      </c>
      <c r="J357" s="456"/>
      <c r="K357" s="455"/>
      <c r="L357" s="455">
        <f t="shared" si="3350"/>
        <v>0</v>
      </c>
      <c r="M357" s="455">
        <f t="shared" si="3351"/>
        <v>11.87333761</v>
      </c>
      <c r="N357" s="456">
        <v>0.36319999999999997</v>
      </c>
      <c r="O357" s="457">
        <f t="shared" si="3352"/>
        <v>4.312396219</v>
      </c>
      <c r="P357" s="458">
        <f t="shared" si="3353"/>
        <v>7.560941388</v>
      </c>
      <c r="Q357" s="459"/>
      <c r="R357" s="452">
        <v>8.0</v>
      </c>
      <c r="S357" s="453" t="s">
        <v>157</v>
      </c>
      <c r="T357" s="454" t="s">
        <v>132</v>
      </c>
      <c r="U357" s="454" t="s">
        <v>150</v>
      </c>
      <c r="V357" s="455">
        <f>ADHK!V357</f>
        <v>1801</v>
      </c>
      <c r="W357" s="455">
        <f>'Produksi dan Harga'!K128</f>
        <v>2692.262008</v>
      </c>
      <c r="X357" s="455">
        <f t="shared" si="3354"/>
        <v>4.848763876</v>
      </c>
      <c r="Y357" s="456"/>
      <c r="Z357" s="455">
        <f t="shared" si="3355"/>
        <v>0</v>
      </c>
      <c r="AA357" s="456"/>
      <c r="AB357" s="455"/>
      <c r="AC357" s="455">
        <f t="shared" si="3356"/>
        <v>0</v>
      </c>
      <c r="AD357" s="455">
        <f t="shared" si="3357"/>
        <v>4.848763876</v>
      </c>
      <c r="AE357" s="456">
        <v>0.36319999999999997</v>
      </c>
      <c r="AF357" s="457">
        <f t="shared" si="3358"/>
        <v>1.76107104</v>
      </c>
      <c r="AG357" s="458">
        <f t="shared" si="3359"/>
        <v>3.087692836</v>
      </c>
      <c r="AH357" s="459"/>
      <c r="AI357" s="452">
        <v>8.0</v>
      </c>
      <c r="AJ357" s="453" t="s">
        <v>157</v>
      </c>
      <c r="AK357" s="454" t="s">
        <v>132</v>
      </c>
      <c r="AL357" s="454" t="s">
        <v>150</v>
      </c>
      <c r="AM357" s="455">
        <f>ADHK!AM357</f>
        <v>3273</v>
      </c>
      <c r="AN357" s="455">
        <f>'Produksi dan Harga'!P128</f>
        <v>2786.922961</v>
      </c>
      <c r="AO357" s="455">
        <f t="shared" si="3360"/>
        <v>9.121598852</v>
      </c>
      <c r="AP357" s="456"/>
      <c r="AQ357" s="455">
        <f t="shared" si="3361"/>
        <v>0</v>
      </c>
      <c r="AR357" s="456"/>
      <c r="AS357" s="455"/>
      <c r="AT357" s="455">
        <f t="shared" si="3362"/>
        <v>0</v>
      </c>
      <c r="AU357" s="455">
        <f t="shared" si="3363"/>
        <v>9.121598852</v>
      </c>
      <c r="AV357" s="456">
        <v>0.36319999999999997</v>
      </c>
      <c r="AW357" s="457">
        <f t="shared" si="3364"/>
        <v>3.312964703</v>
      </c>
      <c r="AX357" s="458">
        <f t="shared" si="3365"/>
        <v>5.808634149</v>
      </c>
      <c r="AY357" s="459"/>
      <c r="AZ357" s="452">
        <v>8.0</v>
      </c>
      <c r="BA357" s="453" t="s">
        <v>157</v>
      </c>
      <c r="BB357" s="454" t="s">
        <v>132</v>
      </c>
      <c r="BC357" s="454" t="s">
        <v>150</v>
      </c>
      <c r="BD357" s="455">
        <f>ADHK!BD357</f>
        <v>1568</v>
      </c>
      <c r="BE357" s="455">
        <f>'Produksi dan Harga'!U128</f>
        <v>2961.604696</v>
      </c>
      <c r="BF357" s="455">
        <f t="shared" si="3366"/>
        <v>4.643796164</v>
      </c>
      <c r="BG357" s="456"/>
      <c r="BH357" s="455">
        <f t="shared" si="3367"/>
        <v>0</v>
      </c>
      <c r="BI357" s="456"/>
      <c r="BJ357" s="455"/>
      <c r="BK357" s="455">
        <f t="shared" si="3368"/>
        <v>0</v>
      </c>
      <c r="BL357" s="455">
        <f t="shared" si="3369"/>
        <v>4.643796164</v>
      </c>
      <c r="BM357" s="456">
        <v>0.36319999999999997</v>
      </c>
      <c r="BN357" s="457">
        <f t="shared" si="3370"/>
        <v>1.686626767</v>
      </c>
      <c r="BO357" s="458">
        <f t="shared" si="3371"/>
        <v>2.957169397</v>
      </c>
      <c r="BP357" s="459"/>
      <c r="BQ357" s="452">
        <v>8.0</v>
      </c>
      <c r="BR357" s="453" t="s">
        <v>157</v>
      </c>
      <c r="BS357" s="454" t="s">
        <v>132</v>
      </c>
      <c r="BT357" s="454" t="s">
        <v>150</v>
      </c>
      <c r="BU357" s="455">
        <f>ADHK!BU357</f>
        <v>534</v>
      </c>
      <c r="BV357" s="455">
        <f>'Produksi dan Harga'!Z128</f>
        <v>3085.197709</v>
      </c>
      <c r="BW357" s="455">
        <f t="shared" si="3372"/>
        <v>1.647495577</v>
      </c>
      <c r="BX357" s="456"/>
      <c r="BY357" s="455">
        <f t="shared" si="3373"/>
        <v>0</v>
      </c>
      <c r="BZ357" s="456"/>
      <c r="CA357" s="455"/>
      <c r="CB357" s="455">
        <f t="shared" si="3374"/>
        <v>0</v>
      </c>
      <c r="CC357" s="455">
        <f t="shared" si="3375"/>
        <v>1.647495577</v>
      </c>
      <c r="CD357" s="456">
        <v>0.36319999999999997</v>
      </c>
      <c r="CE357" s="457">
        <f t="shared" si="3376"/>
        <v>0.5983703935</v>
      </c>
      <c r="CF357" s="458">
        <f t="shared" si="3377"/>
        <v>1.049125183</v>
      </c>
      <c r="CG357" s="459"/>
      <c r="CH357" s="452">
        <v>8.0</v>
      </c>
      <c r="CI357" s="453" t="s">
        <v>157</v>
      </c>
      <c r="CJ357" s="454" t="s">
        <v>132</v>
      </c>
      <c r="CK357" s="454" t="s">
        <v>150</v>
      </c>
      <c r="CL357" s="455">
        <f>ADHK!CL357</f>
        <v>372</v>
      </c>
      <c r="CM357" s="455">
        <f>'Produksi dan Harga'!AE128</f>
        <v>3203.556398</v>
      </c>
      <c r="CN357" s="455">
        <f t="shared" si="3378"/>
        <v>1.19172298</v>
      </c>
      <c r="CO357" s="456"/>
      <c r="CP357" s="455">
        <f t="shared" si="3379"/>
        <v>0</v>
      </c>
      <c r="CQ357" s="456"/>
      <c r="CR357" s="455"/>
      <c r="CS357" s="455">
        <f t="shared" si="3380"/>
        <v>0</v>
      </c>
      <c r="CT357" s="455">
        <f t="shared" si="3381"/>
        <v>1.19172298</v>
      </c>
      <c r="CU357" s="456">
        <v>0.36319999999999997</v>
      </c>
      <c r="CV357" s="457">
        <f t="shared" si="3382"/>
        <v>0.4328337864</v>
      </c>
      <c r="CW357" s="458">
        <f t="shared" si="3383"/>
        <v>0.7588891938</v>
      </c>
      <c r="CX357" s="459"/>
      <c r="CY357" s="452">
        <v>8.0</v>
      </c>
      <c r="CZ357" s="453" t="s">
        <v>157</v>
      </c>
      <c r="DA357" s="454" t="s">
        <v>132</v>
      </c>
      <c r="DB357" s="454" t="s">
        <v>150</v>
      </c>
      <c r="DC357" s="455">
        <f>ADHK!DC357</f>
        <v>1065</v>
      </c>
      <c r="DD357" s="455">
        <f>'Produksi dan Harga'!AJ128</f>
        <v>3426.837184</v>
      </c>
      <c r="DE357" s="455">
        <f t="shared" si="3384"/>
        <v>3.649581601</v>
      </c>
      <c r="DF357" s="456"/>
      <c r="DG357" s="455">
        <f t="shared" si="3385"/>
        <v>0</v>
      </c>
      <c r="DH357" s="456"/>
      <c r="DI357" s="455"/>
      <c r="DJ357" s="455">
        <f t="shared" si="3386"/>
        <v>0</v>
      </c>
      <c r="DK357" s="455">
        <f t="shared" si="3387"/>
        <v>3.649581601</v>
      </c>
      <c r="DL357" s="456">
        <v>0.36319999999999997</v>
      </c>
      <c r="DM357" s="457">
        <f t="shared" si="3388"/>
        <v>1.325528038</v>
      </c>
      <c r="DN357" s="458">
        <f t="shared" si="3389"/>
        <v>2.324053564</v>
      </c>
      <c r="DO357" s="459"/>
      <c r="DP357" s="452">
        <v>8.0</v>
      </c>
      <c r="DQ357" s="453" t="s">
        <v>157</v>
      </c>
      <c r="DR357" s="454" t="s">
        <v>132</v>
      </c>
      <c r="DS357" s="454" t="s">
        <v>150</v>
      </c>
      <c r="DT357" s="455">
        <f>ADHK!DT357</f>
        <v>615</v>
      </c>
      <c r="DU357" s="455">
        <f>'Produksi dan Harga'!AO128</f>
        <v>3407.602076</v>
      </c>
      <c r="DV357" s="455">
        <f t="shared" si="3390"/>
        <v>2.095675277</v>
      </c>
      <c r="DW357" s="456"/>
      <c r="DX357" s="455">
        <f t="shared" si="3391"/>
        <v>0</v>
      </c>
      <c r="DY357" s="456"/>
      <c r="DZ357" s="455"/>
      <c r="EA357" s="455">
        <f t="shared" si="3392"/>
        <v>0</v>
      </c>
      <c r="EB357" s="455">
        <f t="shared" si="3393"/>
        <v>2.095675277</v>
      </c>
      <c r="EC357" s="456">
        <v>0.36319999999999997</v>
      </c>
      <c r="ED357" s="457">
        <f t="shared" si="3394"/>
        <v>0.7611492606</v>
      </c>
      <c r="EE357" s="458">
        <f t="shared" si="3395"/>
        <v>1.334526016</v>
      </c>
      <c r="EF357" s="459"/>
      <c r="EG357" s="452">
        <v>8.0</v>
      </c>
      <c r="EH357" s="453" t="s">
        <v>157</v>
      </c>
      <c r="EI357" s="454" t="s">
        <v>132</v>
      </c>
      <c r="EJ357" s="454" t="s">
        <v>150</v>
      </c>
      <c r="EK357" s="455">
        <f>ADHK!EK357</f>
        <v>421</v>
      </c>
      <c r="EL357" s="455">
        <f>'Produksi dan Harga'!AT128</f>
        <v>3441.266235</v>
      </c>
      <c r="EM357" s="455">
        <f t="shared" si="3396"/>
        <v>1.448773085</v>
      </c>
      <c r="EN357" s="456"/>
      <c r="EO357" s="455">
        <f t="shared" si="3397"/>
        <v>0</v>
      </c>
      <c r="EP357" s="456"/>
      <c r="EQ357" s="455"/>
      <c r="ER357" s="455">
        <f t="shared" si="3398"/>
        <v>0</v>
      </c>
      <c r="ES357" s="455">
        <f t="shared" si="3399"/>
        <v>1.448773085</v>
      </c>
      <c r="ET357" s="456">
        <v>0.36319999999999997</v>
      </c>
      <c r="EU357" s="457">
        <f t="shared" si="3400"/>
        <v>0.5261943844</v>
      </c>
      <c r="EV357" s="458">
        <f t="shared" si="3401"/>
        <v>0.9225787005</v>
      </c>
      <c r="EW357" s="459"/>
      <c r="EX357" s="452">
        <v>8.0</v>
      </c>
      <c r="EY357" s="453" t="s">
        <v>157</v>
      </c>
      <c r="EZ357" s="454" t="s">
        <v>132</v>
      </c>
      <c r="FA357" s="454" t="s">
        <v>150</v>
      </c>
      <c r="FB357" s="455">
        <f>ADHK!FB357</f>
        <v>1024</v>
      </c>
      <c r="FC357" s="455">
        <f>'Produksi dan Harga'!AY128</f>
        <v>3608.069248</v>
      </c>
      <c r="FD357" s="455">
        <f t="shared" si="3402"/>
        <v>3.69466291</v>
      </c>
      <c r="FE357" s="456"/>
      <c r="FF357" s="455">
        <f t="shared" si="3403"/>
        <v>0</v>
      </c>
      <c r="FG357" s="456"/>
      <c r="FH357" s="455"/>
      <c r="FI357" s="455">
        <f t="shared" si="3404"/>
        <v>0</v>
      </c>
      <c r="FJ357" s="455">
        <f t="shared" si="3405"/>
        <v>3.69466291</v>
      </c>
      <c r="FK357" s="456">
        <v>0.36319999999999997</v>
      </c>
      <c r="FL357" s="457">
        <f t="shared" si="3406"/>
        <v>1.341901569</v>
      </c>
      <c r="FM357" s="458">
        <f t="shared" si="3407"/>
        <v>2.352761341</v>
      </c>
      <c r="FN357" s="459"/>
      <c r="FO357" s="452">
        <v>8.0</v>
      </c>
      <c r="FP357" s="453" t="s">
        <v>157</v>
      </c>
      <c r="FQ357" s="454" t="s">
        <v>132</v>
      </c>
      <c r="FR357" s="454" t="s">
        <v>150</v>
      </c>
      <c r="FS357" s="455">
        <f>ADHK!FS357</f>
        <v>158</v>
      </c>
      <c r="FT357" s="455">
        <f>'Produksi dan Harga'!BD128</f>
        <v>3567.164715</v>
      </c>
      <c r="FU357" s="455">
        <f t="shared" si="3408"/>
        <v>0.563612025</v>
      </c>
      <c r="FV357" s="456"/>
      <c r="FW357" s="455">
        <f t="shared" si="3409"/>
        <v>0</v>
      </c>
      <c r="FX357" s="456"/>
      <c r="FY357" s="455"/>
      <c r="FZ357" s="455">
        <f t="shared" si="3410"/>
        <v>0</v>
      </c>
      <c r="GA357" s="455">
        <f t="shared" si="3411"/>
        <v>0.563612025</v>
      </c>
      <c r="GB357" s="456">
        <v>0.36319999999999997</v>
      </c>
      <c r="GC357" s="457">
        <f t="shared" si="3412"/>
        <v>0.2047038875</v>
      </c>
      <c r="GD357" s="458">
        <f t="shared" si="3413"/>
        <v>0.3589081375</v>
      </c>
      <c r="GE357" s="459"/>
      <c r="GF357" s="452">
        <v>8.0</v>
      </c>
      <c r="GG357" s="453" t="s">
        <v>157</v>
      </c>
      <c r="GH357" s="454" t="s">
        <v>132</v>
      </c>
      <c r="GI357" s="454" t="s">
        <v>150</v>
      </c>
      <c r="GJ357" s="455">
        <f>ADHK!GJ357</f>
        <v>655</v>
      </c>
      <c r="GK357" s="455">
        <f>'Produksi dan Harga'!BI128</f>
        <v>3641.890579</v>
      </c>
      <c r="GL357" s="455">
        <f t="shared" si="3414"/>
        <v>2.38543833</v>
      </c>
      <c r="GM357" s="456"/>
      <c r="GN357" s="455">
        <f t="shared" si="3415"/>
        <v>0</v>
      </c>
      <c r="GO357" s="456"/>
      <c r="GP357" s="455"/>
      <c r="GQ357" s="455">
        <f t="shared" si="3416"/>
        <v>0</v>
      </c>
      <c r="GR357" s="455">
        <f t="shared" si="3417"/>
        <v>2.38543833</v>
      </c>
      <c r="GS357" s="456">
        <v>0.36319999999999997</v>
      </c>
      <c r="GT357" s="457">
        <f t="shared" si="3418"/>
        <v>0.8663912013</v>
      </c>
      <c r="GU357" s="458">
        <f t="shared" si="3419"/>
        <v>1.519047128</v>
      </c>
      <c r="GV357" s="459"/>
      <c r="GW357" s="452">
        <v>8.0</v>
      </c>
      <c r="GX357" s="453" t="s">
        <v>157</v>
      </c>
      <c r="GY357" s="454" t="s">
        <v>132</v>
      </c>
      <c r="GZ357" s="454" t="s">
        <v>150</v>
      </c>
      <c r="HA357" s="455">
        <f>ADHK!HA357</f>
        <v>618</v>
      </c>
      <c r="HB357" s="455">
        <f>'Produksi dan Harga'!BN128</f>
        <v>4330.906903</v>
      </c>
      <c r="HC357" s="455">
        <f t="shared" si="3420"/>
        <v>2.676500466</v>
      </c>
      <c r="HD357" s="456"/>
      <c r="HE357" s="455">
        <f t="shared" si="3421"/>
        <v>0</v>
      </c>
      <c r="HF357" s="456"/>
      <c r="HG357" s="455"/>
      <c r="HH357" s="455">
        <f t="shared" si="3422"/>
        <v>0</v>
      </c>
      <c r="HI357" s="455">
        <f t="shared" si="3423"/>
        <v>2.676500466</v>
      </c>
      <c r="HJ357" s="456">
        <v>0.36319999999999997</v>
      </c>
      <c r="HK357" s="457">
        <f t="shared" si="3424"/>
        <v>0.9721049692</v>
      </c>
      <c r="HL357" s="458">
        <f t="shared" si="3425"/>
        <v>1.704395497</v>
      </c>
      <c r="HM357" s="459"/>
      <c r="HN357" s="452">
        <v>8.0</v>
      </c>
      <c r="HO357" s="453" t="s">
        <v>157</v>
      </c>
      <c r="HP357" s="454" t="s">
        <v>132</v>
      </c>
      <c r="HQ357" s="454" t="s">
        <v>150</v>
      </c>
      <c r="HR357" s="455">
        <f>ADHK!HR357</f>
        <v>829</v>
      </c>
      <c r="HS357" s="455">
        <f>'Produksi dan Harga'!BR128</f>
        <v>4403.958964</v>
      </c>
      <c r="HT357" s="455">
        <f t="shared" si="3426"/>
        <v>3.650881981</v>
      </c>
      <c r="HU357" s="456"/>
      <c r="HV357" s="455">
        <f t="shared" si="3427"/>
        <v>0</v>
      </c>
      <c r="HW357" s="456"/>
      <c r="HX357" s="455"/>
      <c r="HY357" s="455">
        <f t="shared" si="3428"/>
        <v>0</v>
      </c>
      <c r="HZ357" s="455">
        <f t="shared" si="3429"/>
        <v>3.650881981</v>
      </c>
      <c r="IA357" s="456">
        <v>0.36319999999999997</v>
      </c>
      <c r="IB357" s="457">
        <f t="shared" si="3430"/>
        <v>1.326000336</v>
      </c>
      <c r="IC357" s="458">
        <f t="shared" si="3431"/>
        <v>2.324881646</v>
      </c>
      <c r="ID357" s="459"/>
      <c r="IE357" s="452">
        <v>8.0</v>
      </c>
      <c r="IF357" s="453" t="s">
        <v>157</v>
      </c>
      <c r="IG357" s="454" t="s">
        <v>132</v>
      </c>
      <c r="IH357" s="454" t="s">
        <v>150</v>
      </c>
      <c r="II357" s="455">
        <f>ADHK!II357</f>
        <v>216</v>
      </c>
      <c r="IJ357" s="455">
        <f>'Produksi dan Harga'!BX128</f>
        <v>4565.814028</v>
      </c>
      <c r="IK357" s="455">
        <f t="shared" si="3432"/>
        <v>0.9862158301</v>
      </c>
      <c r="IL357" s="456"/>
      <c r="IM357" s="455">
        <f t="shared" si="3433"/>
        <v>0</v>
      </c>
      <c r="IN357" s="456"/>
      <c r="IO357" s="455"/>
      <c r="IP357" s="455">
        <f t="shared" si="3434"/>
        <v>0</v>
      </c>
      <c r="IQ357" s="455">
        <f t="shared" si="3435"/>
        <v>0.9862158301</v>
      </c>
      <c r="IR357" s="456">
        <v>0.36319999999999997</v>
      </c>
      <c r="IS357" s="457">
        <f t="shared" si="3436"/>
        <v>0.3581935895</v>
      </c>
      <c r="IT357" s="458">
        <f t="shared" si="3437"/>
        <v>0.6280222406</v>
      </c>
      <c r="IU357" s="459"/>
      <c r="IV357" s="452">
        <v>8.0</v>
      </c>
      <c r="IW357" s="453" t="s">
        <v>157</v>
      </c>
      <c r="IX357" s="454" t="s">
        <v>132</v>
      </c>
      <c r="IY357" s="454" t="s">
        <v>150</v>
      </c>
      <c r="IZ357" s="455">
        <f>ADHK!IZ357</f>
        <v>1396</v>
      </c>
      <c r="JA357" s="455">
        <f>'Produksi dan Harga'!CC128</f>
        <v>4990.96823</v>
      </c>
      <c r="JB357" s="455">
        <f t="shared" si="3438"/>
        <v>6.967391649</v>
      </c>
      <c r="JC357" s="456"/>
      <c r="JD357" s="455">
        <f t="shared" si="3439"/>
        <v>0</v>
      </c>
      <c r="JE357" s="456"/>
      <c r="JF357" s="455"/>
      <c r="JG357" s="455">
        <f t="shared" si="3440"/>
        <v>0</v>
      </c>
      <c r="JH357" s="455">
        <f t="shared" si="3441"/>
        <v>6.967391649</v>
      </c>
      <c r="JI357" s="456">
        <v>0.36319999999999997</v>
      </c>
      <c r="JJ357" s="457">
        <f t="shared" si="3442"/>
        <v>2.530556647</v>
      </c>
      <c r="JK357" s="458">
        <f t="shared" si="3443"/>
        <v>4.436835002</v>
      </c>
      <c r="JL357" s="459"/>
      <c r="JM357" s="452">
        <v>8.0</v>
      </c>
      <c r="JN357" s="453" t="s">
        <v>157</v>
      </c>
      <c r="JO357" s="454" t="s">
        <v>132</v>
      </c>
      <c r="JP357" s="454" t="s">
        <v>150</v>
      </c>
      <c r="JQ357" s="455" t="str">
        <f>ADHK!JQ357</f>
        <v/>
      </c>
      <c r="JR357" s="455"/>
      <c r="JS357" s="455">
        <f t="shared" si="3444"/>
        <v>0</v>
      </c>
      <c r="JT357" s="456"/>
      <c r="JU357" s="455">
        <f t="shared" si="3445"/>
        <v>0</v>
      </c>
      <c r="JV357" s="456"/>
      <c r="JW357" s="455"/>
      <c r="JX357" s="455">
        <f t="shared" si="3446"/>
        <v>0</v>
      </c>
      <c r="JY357" s="455">
        <f t="shared" si="3447"/>
        <v>0</v>
      </c>
      <c r="JZ357" s="456">
        <v>0.36319999999999997</v>
      </c>
      <c r="KA357" s="457">
        <f t="shared" si="3448"/>
        <v>0</v>
      </c>
      <c r="KB357" s="458">
        <f t="shared" si="3449"/>
        <v>0</v>
      </c>
      <c r="KC357" s="459"/>
      <c r="KD357" s="452">
        <v>8.0</v>
      </c>
      <c r="KE357" s="453" t="s">
        <v>157</v>
      </c>
      <c r="KF357" s="454" t="s">
        <v>132</v>
      </c>
      <c r="KG357" s="454" t="s">
        <v>150</v>
      </c>
      <c r="KH357" s="455" t="str">
        <f>ADHK!KH357</f>
        <v/>
      </c>
      <c r="KI357" s="455"/>
      <c r="KJ357" s="455">
        <f t="shared" si="3450"/>
        <v>0</v>
      </c>
      <c r="KK357" s="456"/>
      <c r="KL357" s="455">
        <f t="shared" si="3451"/>
        <v>0</v>
      </c>
      <c r="KM357" s="456"/>
      <c r="KN357" s="455"/>
      <c r="KO357" s="455">
        <f t="shared" si="3452"/>
        <v>0</v>
      </c>
      <c r="KP357" s="455">
        <f t="shared" si="3453"/>
        <v>0</v>
      </c>
      <c r="KQ357" s="456">
        <v>0.36319999999999997</v>
      </c>
      <c r="KR357" s="457">
        <f t="shared" si="3454"/>
        <v>0</v>
      </c>
      <c r="KS357" s="458">
        <f t="shared" si="3455"/>
        <v>0</v>
      </c>
      <c r="KT357" s="459"/>
      <c r="KU357" s="460"/>
    </row>
    <row r="358" ht="15.75" customHeight="1">
      <c r="A358" s="452">
        <v>9.0</v>
      </c>
      <c r="B358" s="453" t="s">
        <v>158</v>
      </c>
      <c r="C358" s="454" t="s">
        <v>132</v>
      </c>
      <c r="D358" s="454" t="s">
        <v>150</v>
      </c>
      <c r="E358" s="455">
        <f>ADHK!E358</f>
        <v>4904</v>
      </c>
      <c r="F358" s="455">
        <f>ADHK!F358</f>
        <v>2471.093451</v>
      </c>
      <c r="G358" s="455">
        <f t="shared" si="3348"/>
        <v>12.11824228</v>
      </c>
      <c r="H358" s="456"/>
      <c r="I358" s="455">
        <f t="shared" si="3349"/>
        <v>0</v>
      </c>
      <c r="J358" s="456"/>
      <c r="K358" s="455"/>
      <c r="L358" s="455">
        <f t="shared" si="3350"/>
        <v>0</v>
      </c>
      <c r="M358" s="455">
        <f t="shared" si="3351"/>
        <v>12.11824228</v>
      </c>
      <c r="N358" s="456">
        <v>0.36319999999999997</v>
      </c>
      <c r="O358" s="457">
        <f t="shared" si="3352"/>
        <v>4.401345597</v>
      </c>
      <c r="P358" s="458">
        <f t="shared" si="3353"/>
        <v>7.716896685</v>
      </c>
      <c r="Q358" s="459"/>
      <c r="R358" s="452">
        <v>9.0</v>
      </c>
      <c r="S358" s="453" t="s">
        <v>158</v>
      </c>
      <c r="T358" s="454" t="s">
        <v>132</v>
      </c>
      <c r="U358" s="454" t="s">
        <v>150</v>
      </c>
      <c r="V358" s="455">
        <f>ADHK!V358</f>
        <v>1150</v>
      </c>
      <c r="W358" s="455">
        <f>'Produksi dan Harga'!K129</f>
        <v>2601.551091</v>
      </c>
      <c r="X358" s="455">
        <f t="shared" si="3354"/>
        <v>2.991783755</v>
      </c>
      <c r="Y358" s="456"/>
      <c r="Z358" s="455">
        <f t="shared" si="3355"/>
        <v>0</v>
      </c>
      <c r="AA358" s="456"/>
      <c r="AB358" s="455"/>
      <c r="AC358" s="455">
        <f t="shared" si="3356"/>
        <v>0</v>
      </c>
      <c r="AD358" s="455">
        <f t="shared" si="3357"/>
        <v>2.991783755</v>
      </c>
      <c r="AE358" s="456">
        <v>0.36319999999999997</v>
      </c>
      <c r="AF358" s="457">
        <f t="shared" si="3358"/>
        <v>1.08661586</v>
      </c>
      <c r="AG358" s="458">
        <f t="shared" si="3359"/>
        <v>1.905167895</v>
      </c>
      <c r="AH358" s="459"/>
      <c r="AI358" s="452">
        <v>9.0</v>
      </c>
      <c r="AJ358" s="453" t="s">
        <v>158</v>
      </c>
      <c r="AK358" s="454" t="s">
        <v>132</v>
      </c>
      <c r="AL358" s="454" t="s">
        <v>150</v>
      </c>
      <c r="AM358" s="455">
        <f>ADHK!AM358</f>
        <v>972</v>
      </c>
      <c r="AN358" s="455">
        <f>'Produksi dan Harga'!P129</f>
        <v>2693.022614</v>
      </c>
      <c r="AO358" s="455">
        <f t="shared" si="3360"/>
        <v>2.617617981</v>
      </c>
      <c r="AP358" s="456"/>
      <c r="AQ358" s="455">
        <f t="shared" si="3361"/>
        <v>0</v>
      </c>
      <c r="AR358" s="456"/>
      <c r="AS358" s="455"/>
      <c r="AT358" s="455">
        <f t="shared" si="3362"/>
        <v>0</v>
      </c>
      <c r="AU358" s="455">
        <f t="shared" si="3363"/>
        <v>2.617617981</v>
      </c>
      <c r="AV358" s="456">
        <v>0.36319999999999997</v>
      </c>
      <c r="AW358" s="457">
        <f t="shared" si="3364"/>
        <v>0.9507188506</v>
      </c>
      <c r="AX358" s="458">
        <f t="shared" si="3365"/>
        <v>1.66689913</v>
      </c>
      <c r="AY358" s="459"/>
      <c r="AZ358" s="452">
        <v>9.0</v>
      </c>
      <c r="BA358" s="453" t="s">
        <v>158</v>
      </c>
      <c r="BB358" s="454" t="s">
        <v>132</v>
      </c>
      <c r="BC358" s="454" t="s">
        <v>150</v>
      </c>
      <c r="BD358" s="455">
        <f>ADHK!BD358</f>
        <v>1037</v>
      </c>
      <c r="BE358" s="455">
        <f>'Produksi dan Harga'!U129</f>
        <v>2861.818763</v>
      </c>
      <c r="BF358" s="455">
        <f t="shared" si="3366"/>
        <v>2.967706057</v>
      </c>
      <c r="BG358" s="456"/>
      <c r="BH358" s="455">
        <f t="shared" si="3367"/>
        <v>0</v>
      </c>
      <c r="BI358" s="456"/>
      <c r="BJ358" s="455"/>
      <c r="BK358" s="455">
        <f t="shared" si="3368"/>
        <v>0</v>
      </c>
      <c r="BL358" s="455">
        <f t="shared" si="3369"/>
        <v>2.967706057</v>
      </c>
      <c r="BM358" s="456">
        <v>0.36319999999999997</v>
      </c>
      <c r="BN358" s="457">
        <f t="shared" si="3370"/>
        <v>1.07787084</v>
      </c>
      <c r="BO358" s="458">
        <f t="shared" si="3371"/>
        <v>1.889835217</v>
      </c>
      <c r="BP358" s="459"/>
      <c r="BQ358" s="452">
        <v>9.0</v>
      </c>
      <c r="BR358" s="453" t="s">
        <v>158</v>
      </c>
      <c r="BS358" s="454" t="s">
        <v>132</v>
      </c>
      <c r="BT358" s="454" t="s">
        <v>150</v>
      </c>
      <c r="BU358" s="455">
        <f>ADHK!BU358</f>
        <v>190</v>
      </c>
      <c r="BV358" s="455">
        <f>'Produksi dan Harga'!Z129</f>
        <v>2981.247532</v>
      </c>
      <c r="BW358" s="455">
        <f t="shared" si="3372"/>
        <v>0.5664370311</v>
      </c>
      <c r="BX358" s="456"/>
      <c r="BY358" s="455">
        <f t="shared" si="3373"/>
        <v>0</v>
      </c>
      <c r="BZ358" s="456"/>
      <c r="CA358" s="455"/>
      <c r="CB358" s="455">
        <f t="shared" si="3374"/>
        <v>0</v>
      </c>
      <c r="CC358" s="455">
        <f t="shared" si="3375"/>
        <v>0.5664370311</v>
      </c>
      <c r="CD358" s="456">
        <v>0.36319999999999997</v>
      </c>
      <c r="CE358" s="457">
        <f t="shared" si="3376"/>
        <v>0.2057299297</v>
      </c>
      <c r="CF358" s="458">
        <f t="shared" si="3377"/>
        <v>0.3607071014</v>
      </c>
      <c r="CG358" s="459"/>
      <c r="CH358" s="452">
        <v>9.0</v>
      </c>
      <c r="CI358" s="453" t="s">
        <v>158</v>
      </c>
      <c r="CJ358" s="454" t="s">
        <v>132</v>
      </c>
      <c r="CK358" s="454" t="s">
        <v>150</v>
      </c>
      <c r="CL358" s="455">
        <f>ADHK!CL358</f>
        <v>171</v>
      </c>
      <c r="CM358" s="455">
        <f>'Produksi dan Harga'!AE129</f>
        <v>3095.618338</v>
      </c>
      <c r="CN358" s="455">
        <f t="shared" si="3378"/>
        <v>0.5293507358</v>
      </c>
      <c r="CO358" s="456"/>
      <c r="CP358" s="455">
        <f t="shared" si="3379"/>
        <v>0</v>
      </c>
      <c r="CQ358" s="456"/>
      <c r="CR358" s="455"/>
      <c r="CS358" s="455">
        <f t="shared" si="3380"/>
        <v>0</v>
      </c>
      <c r="CT358" s="455">
        <f t="shared" si="3381"/>
        <v>0.5293507358</v>
      </c>
      <c r="CU358" s="456">
        <v>0.36319999999999997</v>
      </c>
      <c r="CV358" s="457">
        <f t="shared" si="3382"/>
        <v>0.1922601873</v>
      </c>
      <c r="CW358" s="458">
        <f t="shared" si="3383"/>
        <v>0.3370905486</v>
      </c>
      <c r="CX358" s="459"/>
      <c r="CY358" s="452">
        <v>9.0</v>
      </c>
      <c r="CZ358" s="453" t="s">
        <v>158</v>
      </c>
      <c r="DA358" s="454" t="s">
        <v>132</v>
      </c>
      <c r="DB358" s="454" t="s">
        <v>150</v>
      </c>
      <c r="DC358" s="455">
        <f>ADHK!DC358</f>
        <v>155</v>
      </c>
      <c r="DD358" s="455">
        <f>'Produksi dan Harga'!AJ129</f>
        <v>3311.376081</v>
      </c>
      <c r="DE358" s="455">
        <f t="shared" si="3384"/>
        <v>0.5132632925</v>
      </c>
      <c r="DF358" s="456"/>
      <c r="DG358" s="455">
        <f t="shared" si="3385"/>
        <v>0</v>
      </c>
      <c r="DH358" s="456"/>
      <c r="DI358" s="455"/>
      <c r="DJ358" s="455">
        <f t="shared" si="3386"/>
        <v>0</v>
      </c>
      <c r="DK358" s="455">
        <f t="shared" si="3387"/>
        <v>0.5132632925</v>
      </c>
      <c r="DL358" s="456">
        <v>0.36319999999999997</v>
      </c>
      <c r="DM358" s="457">
        <f t="shared" si="3388"/>
        <v>0.1864172278</v>
      </c>
      <c r="DN358" s="458">
        <f t="shared" si="3389"/>
        <v>0.3268460647</v>
      </c>
      <c r="DO358" s="459"/>
      <c r="DP358" s="452">
        <v>9.0</v>
      </c>
      <c r="DQ358" s="453" t="s">
        <v>158</v>
      </c>
      <c r="DR358" s="454" t="s">
        <v>132</v>
      </c>
      <c r="DS358" s="454" t="s">
        <v>150</v>
      </c>
      <c r="DT358" s="455">
        <f>ADHK!DT358</f>
        <v>489</v>
      </c>
      <c r="DU358" s="455">
        <f>'Produksi dan Harga'!AO129</f>
        <v>3292.789065</v>
      </c>
      <c r="DV358" s="455">
        <f t="shared" si="3390"/>
        <v>1.610173853</v>
      </c>
      <c r="DW358" s="456"/>
      <c r="DX358" s="455">
        <f t="shared" si="3391"/>
        <v>0</v>
      </c>
      <c r="DY358" s="456"/>
      <c r="DZ358" s="455"/>
      <c r="EA358" s="455">
        <f t="shared" si="3392"/>
        <v>0</v>
      </c>
      <c r="EB358" s="455">
        <f t="shared" si="3393"/>
        <v>1.610173853</v>
      </c>
      <c r="EC358" s="456">
        <v>0.36319999999999997</v>
      </c>
      <c r="ED358" s="457">
        <f t="shared" si="3394"/>
        <v>0.5848151433</v>
      </c>
      <c r="EE358" s="458">
        <f t="shared" si="3395"/>
        <v>1.025358709</v>
      </c>
      <c r="EF358" s="459"/>
      <c r="EG358" s="452">
        <v>9.0</v>
      </c>
      <c r="EH358" s="453" t="s">
        <v>158</v>
      </c>
      <c r="EI358" s="454" t="s">
        <v>132</v>
      </c>
      <c r="EJ358" s="454" t="s">
        <v>150</v>
      </c>
      <c r="EK358" s="455">
        <f>ADHK!EK358</f>
        <v>51</v>
      </c>
      <c r="EL358" s="455">
        <f>'Produksi dan Harga'!AT129</f>
        <v>3325.31897</v>
      </c>
      <c r="EM358" s="455">
        <f t="shared" si="3396"/>
        <v>0.1695912675</v>
      </c>
      <c r="EN358" s="456"/>
      <c r="EO358" s="455">
        <f t="shared" si="3397"/>
        <v>0</v>
      </c>
      <c r="EP358" s="456"/>
      <c r="EQ358" s="455"/>
      <c r="ER358" s="455">
        <f t="shared" si="3398"/>
        <v>0</v>
      </c>
      <c r="ES358" s="455">
        <f t="shared" si="3399"/>
        <v>0.1695912675</v>
      </c>
      <c r="ET358" s="456">
        <v>0.36319999999999997</v>
      </c>
      <c r="EU358" s="457">
        <f t="shared" si="3400"/>
        <v>0.06159554835</v>
      </c>
      <c r="EV358" s="458">
        <f t="shared" si="3401"/>
        <v>0.1079957191</v>
      </c>
      <c r="EW358" s="459"/>
      <c r="EX358" s="452">
        <v>9.0</v>
      </c>
      <c r="EY358" s="453" t="s">
        <v>158</v>
      </c>
      <c r="EZ358" s="454" t="s">
        <v>132</v>
      </c>
      <c r="FA358" s="454" t="s">
        <v>150</v>
      </c>
      <c r="FB358" s="455">
        <f>ADHK!FB358</f>
        <v>2169</v>
      </c>
      <c r="FC358" s="455">
        <f>'Produksi dan Harga'!AY129</f>
        <v>3486.501857</v>
      </c>
      <c r="FD358" s="455">
        <f t="shared" si="3402"/>
        <v>7.562222527</v>
      </c>
      <c r="FE358" s="456"/>
      <c r="FF358" s="455">
        <f t="shared" si="3403"/>
        <v>0</v>
      </c>
      <c r="FG358" s="456"/>
      <c r="FH358" s="455"/>
      <c r="FI358" s="455">
        <f t="shared" si="3404"/>
        <v>0</v>
      </c>
      <c r="FJ358" s="455">
        <f t="shared" si="3405"/>
        <v>7.562222527</v>
      </c>
      <c r="FK358" s="456">
        <v>0.36319999999999997</v>
      </c>
      <c r="FL358" s="457">
        <f t="shared" si="3406"/>
        <v>2.746599222</v>
      </c>
      <c r="FM358" s="458">
        <f t="shared" si="3407"/>
        <v>4.815623305</v>
      </c>
      <c r="FN358" s="459"/>
      <c r="FO358" s="452">
        <v>9.0</v>
      </c>
      <c r="FP358" s="453" t="s">
        <v>158</v>
      </c>
      <c r="FQ358" s="454" t="s">
        <v>132</v>
      </c>
      <c r="FR358" s="454" t="s">
        <v>150</v>
      </c>
      <c r="FS358" s="455">
        <f>ADHK!FS358</f>
        <v>3</v>
      </c>
      <c r="FT358" s="455">
        <f>'Produksi dan Harga'!BD129</f>
        <v>3446.975528</v>
      </c>
      <c r="FU358" s="455">
        <f t="shared" si="3408"/>
        <v>0.01034092658</v>
      </c>
      <c r="FV358" s="456"/>
      <c r="FW358" s="455">
        <f t="shared" si="3409"/>
        <v>0</v>
      </c>
      <c r="FX358" s="456"/>
      <c r="FY358" s="455"/>
      <c r="FZ358" s="455">
        <f t="shared" si="3410"/>
        <v>0</v>
      </c>
      <c r="GA358" s="455">
        <f t="shared" si="3411"/>
        <v>0.01034092658</v>
      </c>
      <c r="GB358" s="456">
        <v>0.36319999999999997</v>
      </c>
      <c r="GC358" s="457">
        <f t="shared" si="3412"/>
        <v>0.003755824535</v>
      </c>
      <c r="GD358" s="458">
        <f t="shared" si="3413"/>
        <v>0.006585102049</v>
      </c>
      <c r="GE358" s="459"/>
      <c r="GF358" s="452">
        <v>9.0</v>
      </c>
      <c r="GG358" s="453" t="s">
        <v>158</v>
      </c>
      <c r="GH358" s="454" t="s">
        <v>132</v>
      </c>
      <c r="GI358" s="454" t="s">
        <v>150</v>
      </c>
      <c r="GJ358" s="455">
        <f>ADHK!GJ358</f>
        <v>615</v>
      </c>
      <c r="GK358" s="455">
        <f>'Produksi dan Harga'!BI129</f>
        <v>3519.183639</v>
      </c>
      <c r="GL358" s="455">
        <f t="shared" si="3414"/>
        <v>2.164297938</v>
      </c>
      <c r="GM358" s="456"/>
      <c r="GN358" s="455">
        <f t="shared" si="3415"/>
        <v>0</v>
      </c>
      <c r="GO358" s="456"/>
      <c r="GP358" s="455"/>
      <c r="GQ358" s="455">
        <f t="shared" si="3416"/>
        <v>0</v>
      </c>
      <c r="GR358" s="455">
        <f t="shared" si="3417"/>
        <v>2.164297938</v>
      </c>
      <c r="GS358" s="456">
        <v>0.36319999999999997</v>
      </c>
      <c r="GT358" s="457">
        <f t="shared" si="3418"/>
        <v>0.7860730111</v>
      </c>
      <c r="GU358" s="458">
        <f t="shared" si="3419"/>
        <v>1.378224927</v>
      </c>
      <c r="GV358" s="459"/>
      <c r="GW358" s="452">
        <v>9.0</v>
      </c>
      <c r="GX358" s="453" t="s">
        <v>158</v>
      </c>
      <c r="GY358" s="454" t="s">
        <v>132</v>
      </c>
      <c r="GZ358" s="454" t="s">
        <v>150</v>
      </c>
      <c r="HA358" s="455">
        <f>ADHK!HA358</f>
        <v>781</v>
      </c>
      <c r="HB358" s="455">
        <f>'Produksi dan Harga'!BN129</f>
        <v>4184.984799</v>
      </c>
      <c r="HC358" s="455">
        <f t="shared" si="3420"/>
        <v>3.268473128</v>
      </c>
      <c r="HD358" s="456"/>
      <c r="HE358" s="455">
        <f t="shared" si="3421"/>
        <v>0</v>
      </c>
      <c r="HF358" s="456"/>
      <c r="HG358" s="455"/>
      <c r="HH358" s="455">
        <f t="shared" si="3422"/>
        <v>0</v>
      </c>
      <c r="HI358" s="455">
        <f t="shared" si="3423"/>
        <v>3.268473128</v>
      </c>
      <c r="HJ358" s="456">
        <v>0.36319999999999997</v>
      </c>
      <c r="HK358" s="457">
        <f t="shared" si="3424"/>
        <v>1.18710944</v>
      </c>
      <c r="HL358" s="458">
        <f t="shared" si="3425"/>
        <v>2.081363688</v>
      </c>
      <c r="HM358" s="459"/>
      <c r="HN358" s="452">
        <v>9.0</v>
      </c>
      <c r="HO358" s="453" t="s">
        <v>158</v>
      </c>
      <c r="HP358" s="454" t="s">
        <v>132</v>
      </c>
      <c r="HQ358" s="454" t="s">
        <v>150</v>
      </c>
      <c r="HR358" s="455">
        <f>ADHK!HR358</f>
        <v>1206</v>
      </c>
      <c r="HS358" s="455">
        <f>'Produksi dan Harga'!BR129</f>
        <v>4255.575503</v>
      </c>
      <c r="HT358" s="455">
        <f t="shared" si="3426"/>
        <v>5.132224056</v>
      </c>
      <c r="HU358" s="456"/>
      <c r="HV358" s="455">
        <f t="shared" si="3427"/>
        <v>0</v>
      </c>
      <c r="HW358" s="456"/>
      <c r="HX358" s="455"/>
      <c r="HY358" s="455">
        <f t="shared" si="3428"/>
        <v>0</v>
      </c>
      <c r="HZ358" s="455">
        <f t="shared" si="3429"/>
        <v>5.132224056</v>
      </c>
      <c r="IA358" s="456">
        <v>0.36319999999999997</v>
      </c>
      <c r="IB358" s="457">
        <f t="shared" si="3430"/>
        <v>1.864023777</v>
      </c>
      <c r="IC358" s="458">
        <f t="shared" si="3431"/>
        <v>3.268200279</v>
      </c>
      <c r="ID358" s="459"/>
      <c r="IE358" s="452">
        <v>9.0</v>
      </c>
      <c r="IF358" s="453" t="s">
        <v>158</v>
      </c>
      <c r="IG358" s="454" t="s">
        <v>132</v>
      </c>
      <c r="IH358" s="454" t="s">
        <v>150</v>
      </c>
      <c r="II358" s="455">
        <f>ADHK!II358</f>
        <v>191</v>
      </c>
      <c r="IJ358" s="455">
        <f>'Produksi dan Harga'!BX129</f>
        <v>4411.977152</v>
      </c>
      <c r="IK358" s="455">
        <f t="shared" si="3432"/>
        <v>0.8426876361</v>
      </c>
      <c r="IL358" s="456"/>
      <c r="IM358" s="455">
        <f t="shared" si="3433"/>
        <v>0</v>
      </c>
      <c r="IN358" s="456"/>
      <c r="IO358" s="455"/>
      <c r="IP358" s="455">
        <f t="shared" si="3434"/>
        <v>0</v>
      </c>
      <c r="IQ358" s="455">
        <f t="shared" si="3435"/>
        <v>0.8426876361</v>
      </c>
      <c r="IR358" s="456">
        <v>0.36319999999999997</v>
      </c>
      <c r="IS358" s="457">
        <f t="shared" si="3436"/>
        <v>0.3060641494</v>
      </c>
      <c r="IT358" s="458">
        <f t="shared" si="3437"/>
        <v>0.5366234866</v>
      </c>
      <c r="IU358" s="459"/>
      <c r="IV358" s="452">
        <v>9.0</v>
      </c>
      <c r="IW358" s="453" t="s">
        <v>158</v>
      </c>
      <c r="IX358" s="454" t="s">
        <v>132</v>
      </c>
      <c r="IY358" s="454" t="s">
        <v>150</v>
      </c>
      <c r="IZ358" s="455">
        <f>ADHK!IZ358</f>
        <v>420</v>
      </c>
      <c r="JA358" s="455">
        <f>'Produksi dan Harga'!CC129</f>
        <v>4822.806549</v>
      </c>
      <c r="JB358" s="455">
        <f t="shared" si="3438"/>
        <v>2.025578751</v>
      </c>
      <c r="JC358" s="456"/>
      <c r="JD358" s="455">
        <f t="shared" si="3439"/>
        <v>0</v>
      </c>
      <c r="JE358" s="456"/>
      <c r="JF358" s="455"/>
      <c r="JG358" s="455">
        <f t="shared" si="3440"/>
        <v>0</v>
      </c>
      <c r="JH358" s="455">
        <f t="shared" si="3441"/>
        <v>2.025578751</v>
      </c>
      <c r="JI358" s="456">
        <v>0.36319999999999997</v>
      </c>
      <c r="JJ358" s="457">
        <f t="shared" si="3442"/>
        <v>0.7356902022</v>
      </c>
      <c r="JK358" s="458">
        <f t="shared" si="3443"/>
        <v>1.289888548</v>
      </c>
      <c r="JL358" s="459"/>
      <c r="JM358" s="452">
        <v>9.0</v>
      </c>
      <c r="JN358" s="453" t="s">
        <v>158</v>
      </c>
      <c r="JO358" s="454" t="s">
        <v>132</v>
      </c>
      <c r="JP358" s="454" t="s">
        <v>150</v>
      </c>
      <c r="JQ358" s="455" t="str">
        <f>ADHK!JQ358</f>
        <v/>
      </c>
      <c r="JR358" s="455"/>
      <c r="JS358" s="455">
        <f t="shared" si="3444"/>
        <v>0</v>
      </c>
      <c r="JT358" s="456"/>
      <c r="JU358" s="455">
        <f t="shared" si="3445"/>
        <v>0</v>
      </c>
      <c r="JV358" s="456"/>
      <c r="JW358" s="455"/>
      <c r="JX358" s="455">
        <f t="shared" si="3446"/>
        <v>0</v>
      </c>
      <c r="JY358" s="455">
        <f t="shared" si="3447"/>
        <v>0</v>
      </c>
      <c r="JZ358" s="456">
        <v>0.36319999999999997</v>
      </c>
      <c r="KA358" s="457">
        <f t="shared" si="3448"/>
        <v>0</v>
      </c>
      <c r="KB358" s="458">
        <f t="shared" si="3449"/>
        <v>0</v>
      </c>
      <c r="KC358" s="459"/>
      <c r="KD358" s="452">
        <v>9.0</v>
      </c>
      <c r="KE358" s="453" t="s">
        <v>158</v>
      </c>
      <c r="KF358" s="454" t="s">
        <v>132</v>
      </c>
      <c r="KG358" s="454" t="s">
        <v>150</v>
      </c>
      <c r="KH358" s="455" t="str">
        <f>ADHK!KH358</f>
        <v/>
      </c>
      <c r="KI358" s="455"/>
      <c r="KJ358" s="455">
        <f t="shared" si="3450"/>
        <v>0</v>
      </c>
      <c r="KK358" s="456"/>
      <c r="KL358" s="455">
        <f t="shared" si="3451"/>
        <v>0</v>
      </c>
      <c r="KM358" s="456"/>
      <c r="KN358" s="455"/>
      <c r="KO358" s="455">
        <f t="shared" si="3452"/>
        <v>0</v>
      </c>
      <c r="KP358" s="455">
        <f t="shared" si="3453"/>
        <v>0</v>
      </c>
      <c r="KQ358" s="456">
        <v>0.36319999999999997</v>
      </c>
      <c r="KR358" s="457">
        <f t="shared" si="3454"/>
        <v>0</v>
      </c>
      <c r="KS358" s="458">
        <f t="shared" si="3455"/>
        <v>0</v>
      </c>
      <c r="KT358" s="459"/>
      <c r="KU358" s="460"/>
    </row>
    <row r="359" ht="15.75" customHeight="1">
      <c r="A359" s="452">
        <v>10.0</v>
      </c>
      <c r="B359" s="453" t="s">
        <v>159</v>
      </c>
      <c r="C359" s="454" t="s">
        <v>132</v>
      </c>
      <c r="D359" s="454" t="s">
        <v>150</v>
      </c>
      <c r="E359" s="455" t="str">
        <f>ADHK!E359</f>
        <v/>
      </c>
      <c r="F359" s="455" t="str">
        <f>ADHK!F359</f>
        <v/>
      </c>
      <c r="G359" s="455">
        <f t="shared" si="3348"/>
        <v>0</v>
      </c>
      <c r="H359" s="456"/>
      <c r="I359" s="455">
        <f t="shared" si="3349"/>
        <v>0</v>
      </c>
      <c r="J359" s="456"/>
      <c r="K359" s="455"/>
      <c r="L359" s="455">
        <f t="shared" si="3350"/>
        <v>0</v>
      </c>
      <c r="M359" s="455">
        <f t="shared" si="3351"/>
        <v>0</v>
      </c>
      <c r="N359" s="456">
        <v>0.36319999999999997</v>
      </c>
      <c r="O359" s="457">
        <f t="shared" si="3352"/>
        <v>0</v>
      </c>
      <c r="P359" s="458">
        <f t="shared" si="3353"/>
        <v>0</v>
      </c>
      <c r="Q359" s="459"/>
      <c r="R359" s="452">
        <v>10.0</v>
      </c>
      <c r="S359" s="453" t="s">
        <v>159</v>
      </c>
      <c r="T359" s="454" t="s">
        <v>132</v>
      </c>
      <c r="U359" s="454" t="s">
        <v>150</v>
      </c>
      <c r="V359" s="455" t="str">
        <f>ADHK!V359</f>
        <v/>
      </c>
      <c r="W359" s="455" t="str">
        <f>'Produksi dan Harga'!K130</f>
        <v/>
      </c>
      <c r="X359" s="455">
        <f t="shared" si="3354"/>
        <v>0</v>
      </c>
      <c r="Y359" s="456"/>
      <c r="Z359" s="455">
        <f t="shared" si="3355"/>
        <v>0</v>
      </c>
      <c r="AA359" s="456"/>
      <c r="AB359" s="455"/>
      <c r="AC359" s="455">
        <f t="shared" si="3356"/>
        <v>0</v>
      </c>
      <c r="AD359" s="455">
        <f t="shared" si="3357"/>
        <v>0</v>
      </c>
      <c r="AE359" s="456">
        <v>0.36319999999999997</v>
      </c>
      <c r="AF359" s="457">
        <f t="shared" si="3358"/>
        <v>0</v>
      </c>
      <c r="AG359" s="458">
        <f t="shared" si="3359"/>
        <v>0</v>
      </c>
      <c r="AH359" s="459"/>
      <c r="AI359" s="452">
        <v>10.0</v>
      </c>
      <c r="AJ359" s="453" t="s">
        <v>159</v>
      </c>
      <c r="AK359" s="454" t="s">
        <v>132</v>
      </c>
      <c r="AL359" s="454" t="s">
        <v>150</v>
      </c>
      <c r="AM359" s="455" t="str">
        <f>ADHK!AM359</f>
        <v/>
      </c>
      <c r="AN359" s="455" t="str">
        <f>'Produksi dan Harga'!P130</f>
        <v/>
      </c>
      <c r="AO359" s="455">
        <f t="shared" si="3360"/>
        <v>0</v>
      </c>
      <c r="AP359" s="456"/>
      <c r="AQ359" s="455">
        <f t="shared" si="3361"/>
        <v>0</v>
      </c>
      <c r="AR359" s="456"/>
      <c r="AS359" s="455"/>
      <c r="AT359" s="455">
        <f t="shared" si="3362"/>
        <v>0</v>
      </c>
      <c r="AU359" s="455">
        <f t="shared" si="3363"/>
        <v>0</v>
      </c>
      <c r="AV359" s="456">
        <v>0.36319999999999997</v>
      </c>
      <c r="AW359" s="457">
        <f t="shared" si="3364"/>
        <v>0</v>
      </c>
      <c r="AX359" s="458">
        <f t="shared" si="3365"/>
        <v>0</v>
      </c>
      <c r="AY359" s="459"/>
      <c r="AZ359" s="452">
        <v>10.0</v>
      </c>
      <c r="BA359" s="453" t="s">
        <v>159</v>
      </c>
      <c r="BB359" s="454" t="s">
        <v>132</v>
      </c>
      <c r="BC359" s="454" t="s">
        <v>150</v>
      </c>
      <c r="BD359" s="455" t="str">
        <f>ADHK!BD359</f>
        <v/>
      </c>
      <c r="BE359" s="455" t="str">
        <f>'Produksi dan Harga'!U130</f>
        <v/>
      </c>
      <c r="BF359" s="455">
        <f t="shared" si="3366"/>
        <v>0</v>
      </c>
      <c r="BG359" s="456"/>
      <c r="BH359" s="455">
        <f t="shared" si="3367"/>
        <v>0</v>
      </c>
      <c r="BI359" s="456"/>
      <c r="BJ359" s="455"/>
      <c r="BK359" s="455">
        <f t="shared" si="3368"/>
        <v>0</v>
      </c>
      <c r="BL359" s="455">
        <f t="shared" si="3369"/>
        <v>0</v>
      </c>
      <c r="BM359" s="456">
        <v>0.36319999999999997</v>
      </c>
      <c r="BN359" s="457">
        <f t="shared" si="3370"/>
        <v>0</v>
      </c>
      <c r="BO359" s="458">
        <f t="shared" si="3371"/>
        <v>0</v>
      </c>
      <c r="BP359" s="459"/>
      <c r="BQ359" s="452">
        <v>10.0</v>
      </c>
      <c r="BR359" s="453" t="s">
        <v>159</v>
      </c>
      <c r="BS359" s="454" t="s">
        <v>132</v>
      </c>
      <c r="BT359" s="454" t="s">
        <v>150</v>
      </c>
      <c r="BU359" s="455" t="str">
        <f>ADHK!BU359</f>
        <v/>
      </c>
      <c r="BV359" s="455" t="str">
        <f>'Produksi dan Harga'!Z130</f>
        <v/>
      </c>
      <c r="BW359" s="455">
        <f t="shared" si="3372"/>
        <v>0</v>
      </c>
      <c r="BX359" s="456"/>
      <c r="BY359" s="455">
        <f t="shared" si="3373"/>
        <v>0</v>
      </c>
      <c r="BZ359" s="456"/>
      <c r="CA359" s="455"/>
      <c r="CB359" s="455">
        <f t="shared" si="3374"/>
        <v>0</v>
      </c>
      <c r="CC359" s="455">
        <f t="shared" si="3375"/>
        <v>0</v>
      </c>
      <c r="CD359" s="456">
        <v>0.36319999999999997</v>
      </c>
      <c r="CE359" s="457">
        <f t="shared" si="3376"/>
        <v>0</v>
      </c>
      <c r="CF359" s="458">
        <f t="shared" si="3377"/>
        <v>0</v>
      </c>
      <c r="CG359" s="459"/>
      <c r="CH359" s="452">
        <v>10.0</v>
      </c>
      <c r="CI359" s="453" t="s">
        <v>159</v>
      </c>
      <c r="CJ359" s="454" t="s">
        <v>132</v>
      </c>
      <c r="CK359" s="454" t="s">
        <v>150</v>
      </c>
      <c r="CL359" s="455" t="str">
        <f>ADHK!CL359</f>
        <v/>
      </c>
      <c r="CM359" s="455" t="str">
        <f>'Produksi dan Harga'!AE130</f>
        <v/>
      </c>
      <c r="CN359" s="455">
        <f t="shared" si="3378"/>
        <v>0</v>
      </c>
      <c r="CO359" s="456"/>
      <c r="CP359" s="455">
        <f t="shared" si="3379"/>
        <v>0</v>
      </c>
      <c r="CQ359" s="456"/>
      <c r="CR359" s="455"/>
      <c r="CS359" s="455">
        <f t="shared" si="3380"/>
        <v>0</v>
      </c>
      <c r="CT359" s="455">
        <f t="shared" si="3381"/>
        <v>0</v>
      </c>
      <c r="CU359" s="456">
        <v>0.36319999999999997</v>
      </c>
      <c r="CV359" s="457">
        <f t="shared" si="3382"/>
        <v>0</v>
      </c>
      <c r="CW359" s="458">
        <f t="shared" si="3383"/>
        <v>0</v>
      </c>
      <c r="CX359" s="459"/>
      <c r="CY359" s="452">
        <v>10.0</v>
      </c>
      <c r="CZ359" s="453" t="s">
        <v>159</v>
      </c>
      <c r="DA359" s="454" t="s">
        <v>132</v>
      </c>
      <c r="DB359" s="454" t="s">
        <v>150</v>
      </c>
      <c r="DC359" s="455" t="str">
        <f>ADHK!DC359</f>
        <v/>
      </c>
      <c r="DD359" s="455" t="str">
        <f>'Produksi dan Harga'!AJ130</f>
        <v/>
      </c>
      <c r="DE359" s="455">
        <f t="shared" si="3384"/>
        <v>0</v>
      </c>
      <c r="DF359" s="456"/>
      <c r="DG359" s="455">
        <f t="shared" si="3385"/>
        <v>0</v>
      </c>
      <c r="DH359" s="456"/>
      <c r="DI359" s="455"/>
      <c r="DJ359" s="455">
        <f t="shared" si="3386"/>
        <v>0</v>
      </c>
      <c r="DK359" s="455">
        <f t="shared" si="3387"/>
        <v>0</v>
      </c>
      <c r="DL359" s="456">
        <v>0.36319999999999997</v>
      </c>
      <c r="DM359" s="457">
        <f t="shared" si="3388"/>
        <v>0</v>
      </c>
      <c r="DN359" s="458">
        <f t="shared" si="3389"/>
        <v>0</v>
      </c>
      <c r="DO359" s="459"/>
      <c r="DP359" s="452">
        <v>10.0</v>
      </c>
      <c r="DQ359" s="453" t="s">
        <v>159</v>
      </c>
      <c r="DR359" s="454" t="s">
        <v>132</v>
      </c>
      <c r="DS359" s="454" t="s">
        <v>150</v>
      </c>
      <c r="DT359" s="455" t="str">
        <f>ADHK!DT359</f>
        <v/>
      </c>
      <c r="DU359" s="455" t="str">
        <f>'Produksi dan Harga'!AO130</f>
        <v/>
      </c>
      <c r="DV359" s="455">
        <f t="shared" si="3390"/>
        <v>0</v>
      </c>
      <c r="DW359" s="456"/>
      <c r="DX359" s="455">
        <f t="shared" si="3391"/>
        <v>0</v>
      </c>
      <c r="DY359" s="456"/>
      <c r="DZ359" s="455"/>
      <c r="EA359" s="455">
        <f t="shared" si="3392"/>
        <v>0</v>
      </c>
      <c r="EB359" s="455">
        <f t="shared" si="3393"/>
        <v>0</v>
      </c>
      <c r="EC359" s="456">
        <v>0.36319999999999997</v>
      </c>
      <c r="ED359" s="457">
        <f t="shared" si="3394"/>
        <v>0</v>
      </c>
      <c r="EE359" s="458">
        <f t="shared" si="3395"/>
        <v>0</v>
      </c>
      <c r="EF359" s="459"/>
      <c r="EG359" s="452">
        <v>10.0</v>
      </c>
      <c r="EH359" s="453" t="s">
        <v>159</v>
      </c>
      <c r="EI359" s="454" t="s">
        <v>132</v>
      </c>
      <c r="EJ359" s="454" t="s">
        <v>150</v>
      </c>
      <c r="EK359" s="455" t="str">
        <f>ADHK!EK359</f>
        <v/>
      </c>
      <c r="EL359" s="455" t="str">
        <f>'Produksi dan Harga'!AT130</f>
        <v/>
      </c>
      <c r="EM359" s="455">
        <f t="shared" si="3396"/>
        <v>0</v>
      </c>
      <c r="EN359" s="456"/>
      <c r="EO359" s="455">
        <f t="shared" si="3397"/>
        <v>0</v>
      </c>
      <c r="EP359" s="456"/>
      <c r="EQ359" s="455"/>
      <c r="ER359" s="455">
        <f t="shared" si="3398"/>
        <v>0</v>
      </c>
      <c r="ES359" s="455">
        <f t="shared" si="3399"/>
        <v>0</v>
      </c>
      <c r="ET359" s="456">
        <v>0.36319999999999997</v>
      </c>
      <c r="EU359" s="457">
        <f t="shared" si="3400"/>
        <v>0</v>
      </c>
      <c r="EV359" s="458">
        <f t="shared" si="3401"/>
        <v>0</v>
      </c>
      <c r="EW359" s="459"/>
      <c r="EX359" s="452">
        <v>10.0</v>
      </c>
      <c r="EY359" s="453" t="s">
        <v>159</v>
      </c>
      <c r="EZ359" s="454" t="s">
        <v>132</v>
      </c>
      <c r="FA359" s="454" t="s">
        <v>150</v>
      </c>
      <c r="FB359" s="455" t="str">
        <f>ADHK!FB359</f>
        <v/>
      </c>
      <c r="FC359" s="455" t="str">
        <f>'Produksi dan Harga'!AY130</f>
        <v/>
      </c>
      <c r="FD359" s="455">
        <f t="shared" si="3402"/>
        <v>0</v>
      </c>
      <c r="FE359" s="456"/>
      <c r="FF359" s="455">
        <f t="shared" si="3403"/>
        <v>0</v>
      </c>
      <c r="FG359" s="456"/>
      <c r="FH359" s="455"/>
      <c r="FI359" s="455">
        <f t="shared" si="3404"/>
        <v>0</v>
      </c>
      <c r="FJ359" s="455">
        <f t="shared" si="3405"/>
        <v>0</v>
      </c>
      <c r="FK359" s="456">
        <v>0.36319999999999997</v>
      </c>
      <c r="FL359" s="457">
        <f t="shared" si="3406"/>
        <v>0</v>
      </c>
      <c r="FM359" s="458">
        <f t="shared" si="3407"/>
        <v>0</v>
      </c>
      <c r="FN359" s="459"/>
      <c r="FO359" s="452">
        <v>10.0</v>
      </c>
      <c r="FP359" s="453" t="s">
        <v>159</v>
      </c>
      <c r="FQ359" s="454" t="s">
        <v>132</v>
      </c>
      <c r="FR359" s="454" t="s">
        <v>150</v>
      </c>
      <c r="FS359" s="455" t="str">
        <f>ADHK!FS359</f>
        <v/>
      </c>
      <c r="FT359" s="455" t="str">
        <f>'Produksi dan Harga'!BD130</f>
        <v/>
      </c>
      <c r="FU359" s="455">
        <f t="shared" si="3408"/>
        <v>0</v>
      </c>
      <c r="FV359" s="456"/>
      <c r="FW359" s="455">
        <f t="shared" si="3409"/>
        <v>0</v>
      </c>
      <c r="FX359" s="456"/>
      <c r="FY359" s="455"/>
      <c r="FZ359" s="455">
        <f t="shared" si="3410"/>
        <v>0</v>
      </c>
      <c r="GA359" s="455">
        <f t="shared" si="3411"/>
        <v>0</v>
      </c>
      <c r="GB359" s="456">
        <v>0.36319999999999997</v>
      </c>
      <c r="GC359" s="457">
        <f t="shared" si="3412"/>
        <v>0</v>
      </c>
      <c r="GD359" s="458">
        <f t="shared" si="3413"/>
        <v>0</v>
      </c>
      <c r="GE359" s="459"/>
      <c r="GF359" s="452">
        <v>10.0</v>
      </c>
      <c r="GG359" s="453" t="s">
        <v>159</v>
      </c>
      <c r="GH359" s="454" t="s">
        <v>132</v>
      </c>
      <c r="GI359" s="454" t="s">
        <v>150</v>
      </c>
      <c r="GJ359" s="455">
        <f>ADHK!GJ359</f>
        <v>332</v>
      </c>
      <c r="GK359" s="455" t="str">
        <f>'Produksi dan Harga'!BI130</f>
        <v/>
      </c>
      <c r="GL359" s="455">
        <f t="shared" si="3414"/>
        <v>0</v>
      </c>
      <c r="GM359" s="456"/>
      <c r="GN359" s="455">
        <f t="shared" si="3415"/>
        <v>0</v>
      </c>
      <c r="GO359" s="456"/>
      <c r="GP359" s="455"/>
      <c r="GQ359" s="455">
        <f t="shared" si="3416"/>
        <v>0</v>
      </c>
      <c r="GR359" s="455">
        <f t="shared" si="3417"/>
        <v>0</v>
      </c>
      <c r="GS359" s="456">
        <v>0.36319999999999997</v>
      </c>
      <c r="GT359" s="457">
        <f t="shared" si="3418"/>
        <v>0</v>
      </c>
      <c r="GU359" s="458">
        <f t="shared" si="3419"/>
        <v>0</v>
      </c>
      <c r="GV359" s="459"/>
      <c r="GW359" s="452">
        <v>10.0</v>
      </c>
      <c r="GX359" s="453" t="s">
        <v>159</v>
      </c>
      <c r="GY359" s="454" t="s">
        <v>132</v>
      </c>
      <c r="GZ359" s="454" t="s">
        <v>150</v>
      </c>
      <c r="HA359" s="455">
        <f>ADHK!HA359</f>
        <v>585</v>
      </c>
      <c r="HB359" s="455" t="str">
        <f>'Produksi dan Harga'!BN130</f>
        <v/>
      </c>
      <c r="HC359" s="455">
        <f t="shared" si="3420"/>
        <v>0</v>
      </c>
      <c r="HD359" s="456"/>
      <c r="HE359" s="455">
        <f t="shared" si="3421"/>
        <v>0</v>
      </c>
      <c r="HF359" s="456"/>
      <c r="HG359" s="455"/>
      <c r="HH359" s="455">
        <f t="shared" si="3422"/>
        <v>0</v>
      </c>
      <c r="HI359" s="455">
        <f t="shared" si="3423"/>
        <v>0</v>
      </c>
      <c r="HJ359" s="456">
        <v>0.36319999999999997</v>
      </c>
      <c r="HK359" s="457">
        <f t="shared" si="3424"/>
        <v>0</v>
      </c>
      <c r="HL359" s="458">
        <f t="shared" si="3425"/>
        <v>0</v>
      </c>
      <c r="HM359" s="459"/>
      <c r="HN359" s="452">
        <v>10.0</v>
      </c>
      <c r="HO359" s="453" t="s">
        <v>159</v>
      </c>
      <c r="HP359" s="454" t="s">
        <v>132</v>
      </c>
      <c r="HQ359" s="454" t="s">
        <v>150</v>
      </c>
      <c r="HR359" s="455">
        <f>ADHK!HR359</f>
        <v>721</v>
      </c>
      <c r="HS359" s="455" t="str">
        <f>'Produksi dan Harga'!BR130</f>
        <v/>
      </c>
      <c r="HT359" s="455">
        <f t="shared" si="3426"/>
        <v>0</v>
      </c>
      <c r="HU359" s="456"/>
      <c r="HV359" s="455">
        <f t="shared" si="3427"/>
        <v>0</v>
      </c>
      <c r="HW359" s="456"/>
      <c r="HX359" s="455"/>
      <c r="HY359" s="455">
        <f t="shared" si="3428"/>
        <v>0</v>
      </c>
      <c r="HZ359" s="455">
        <f t="shared" si="3429"/>
        <v>0</v>
      </c>
      <c r="IA359" s="456">
        <v>0.36319999999999997</v>
      </c>
      <c r="IB359" s="457">
        <f t="shared" si="3430"/>
        <v>0</v>
      </c>
      <c r="IC359" s="458">
        <f t="shared" si="3431"/>
        <v>0</v>
      </c>
      <c r="ID359" s="459"/>
      <c r="IE359" s="452">
        <v>10.0</v>
      </c>
      <c r="IF359" s="453" t="s">
        <v>159</v>
      </c>
      <c r="IG359" s="454" t="s">
        <v>132</v>
      </c>
      <c r="IH359" s="454" t="s">
        <v>150</v>
      </c>
      <c r="II359" s="455">
        <f>ADHK!II359</f>
        <v>50</v>
      </c>
      <c r="IJ359" s="455" t="str">
        <f>'Produksi dan Harga'!BX130</f>
        <v/>
      </c>
      <c r="IK359" s="455">
        <f t="shared" si="3432"/>
        <v>0</v>
      </c>
      <c r="IL359" s="456"/>
      <c r="IM359" s="455">
        <f t="shared" si="3433"/>
        <v>0</v>
      </c>
      <c r="IN359" s="456"/>
      <c r="IO359" s="455"/>
      <c r="IP359" s="455">
        <f t="shared" si="3434"/>
        <v>0</v>
      </c>
      <c r="IQ359" s="455">
        <f t="shared" si="3435"/>
        <v>0</v>
      </c>
      <c r="IR359" s="456">
        <v>0.36319999999999997</v>
      </c>
      <c r="IS359" s="457">
        <f t="shared" si="3436"/>
        <v>0</v>
      </c>
      <c r="IT359" s="458">
        <f t="shared" si="3437"/>
        <v>0</v>
      </c>
      <c r="IU359" s="459"/>
      <c r="IV359" s="452">
        <v>10.0</v>
      </c>
      <c r="IW359" s="453" t="s">
        <v>159</v>
      </c>
      <c r="IX359" s="454" t="s">
        <v>132</v>
      </c>
      <c r="IY359" s="454" t="s">
        <v>150</v>
      </c>
      <c r="IZ359" s="455">
        <f>ADHK!IZ359</f>
        <v>317</v>
      </c>
      <c r="JA359" s="455" t="str">
        <f>'Produksi dan Harga'!CC130</f>
        <v/>
      </c>
      <c r="JB359" s="455">
        <f t="shared" si="3438"/>
        <v>0</v>
      </c>
      <c r="JC359" s="456"/>
      <c r="JD359" s="455">
        <f t="shared" si="3439"/>
        <v>0</v>
      </c>
      <c r="JE359" s="456"/>
      <c r="JF359" s="455"/>
      <c r="JG359" s="455">
        <f t="shared" si="3440"/>
        <v>0</v>
      </c>
      <c r="JH359" s="455">
        <f t="shared" si="3441"/>
        <v>0</v>
      </c>
      <c r="JI359" s="456">
        <v>0.36319999999999997</v>
      </c>
      <c r="JJ359" s="457">
        <f t="shared" si="3442"/>
        <v>0</v>
      </c>
      <c r="JK359" s="458">
        <f t="shared" si="3443"/>
        <v>0</v>
      </c>
      <c r="JL359" s="459"/>
      <c r="JM359" s="452">
        <v>10.0</v>
      </c>
      <c r="JN359" s="453" t="s">
        <v>159</v>
      </c>
      <c r="JO359" s="454" t="s">
        <v>132</v>
      </c>
      <c r="JP359" s="454" t="s">
        <v>150</v>
      </c>
      <c r="JQ359" s="455" t="str">
        <f>ADHK!JQ359</f>
        <v/>
      </c>
      <c r="JR359" s="455"/>
      <c r="JS359" s="455">
        <f t="shared" si="3444"/>
        <v>0</v>
      </c>
      <c r="JT359" s="456"/>
      <c r="JU359" s="455">
        <f t="shared" si="3445"/>
        <v>0</v>
      </c>
      <c r="JV359" s="456"/>
      <c r="JW359" s="455"/>
      <c r="JX359" s="455">
        <f t="shared" si="3446"/>
        <v>0</v>
      </c>
      <c r="JY359" s="455">
        <f t="shared" si="3447"/>
        <v>0</v>
      </c>
      <c r="JZ359" s="456">
        <v>0.36319999999999997</v>
      </c>
      <c r="KA359" s="457">
        <f t="shared" si="3448"/>
        <v>0</v>
      </c>
      <c r="KB359" s="458">
        <f t="shared" si="3449"/>
        <v>0</v>
      </c>
      <c r="KC359" s="459"/>
      <c r="KD359" s="452">
        <v>10.0</v>
      </c>
      <c r="KE359" s="453" t="s">
        <v>159</v>
      </c>
      <c r="KF359" s="454" t="s">
        <v>132</v>
      </c>
      <c r="KG359" s="454" t="s">
        <v>150</v>
      </c>
      <c r="KH359" s="455" t="str">
        <f>ADHK!KH359</f>
        <v/>
      </c>
      <c r="KI359" s="455"/>
      <c r="KJ359" s="455">
        <f t="shared" si="3450"/>
        <v>0</v>
      </c>
      <c r="KK359" s="456"/>
      <c r="KL359" s="455">
        <f t="shared" si="3451"/>
        <v>0</v>
      </c>
      <c r="KM359" s="456"/>
      <c r="KN359" s="455"/>
      <c r="KO359" s="455">
        <f t="shared" si="3452"/>
        <v>0</v>
      </c>
      <c r="KP359" s="455">
        <f t="shared" si="3453"/>
        <v>0</v>
      </c>
      <c r="KQ359" s="456">
        <v>0.36319999999999997</v>
      </c>
      <c r="KR359" s="457">
        <f t="shared" si="3454"/>
        <v>0</v>
      </c>
      <c r="KS359" s="458">
        <f t="shared" si="3455"/>
        <v>0</v>
      </c>
      <c r="KT359" s="459"/>
      <c r="KU359" s="460"/>
    </row>
    <row r="360" ht="15.75" customHeight="1">
      <c r="A360" s="452">
        <v>11.0</v>
      </c>
      <c r="B360" s="453" t="s">
        <v>160</v>
      </c>
      <c r="C360" s="454" t="s">
        <v>132</v>
      </c>
      <c r="D360" s="454" t="s">
        <v>150</v>
      </c>
      <c r="E360" s="455">
        <f>ADHK!E360</f>
        <v>1576</v>
      </c>
      <c r="F360" s="455">
        <f>ADHK!F360</f>
        <v>12836.07333</v>
      </c>
      <c r="G360" s="455">
        <f t="shared" si="3348"/>
        <v>20.22965157</v>
      </c>
      <c r="H360" s="456"/>
      <c r="I360" s="455">
        <f t="shared" si="3349"/>
        <v>0</v>
      </c>
      <c r="J360" s="456"/>
      <c r="K360" s="455"/>
      <c r="L360" s="455">
        <f t="shared" si="3350"/>
        <v>0</v>
      </c>
      <c r="M360" s="455">
        <f t="shared" si="3351"/>
        <v>20.22965157</v>
      </c>
      <c r="N360" s="456">
        <v>0.36319999999999997</v>
      </c>
      <c r="O360" s="457">
        <f t="shared" si="3352"/>
        <v>7.347409449</v>
      </c>
      <c r="P360" s="458">
        <f t="shared" si="3353"/>
        <v>12.88224212</v>
      </c>
      <c r="Q360" s="459"/>
      <c r="R360" s="452">
        <v>11.0</v>
      </c>
      <c r="S360" s="453" t="s">
        <v>160</v>
      </c>
      <c r="T360" s="454" t="s">
        <v>132</v>
      </c>
      <c r="U360" s="454" t="s">
        <v>150</v>
      </c>
      <c r="V360" s="455">
        <f>ADHK!V360</f>
        <v>1515</v>
      </c>
      <c r="W360" s="455">
        <f>'Produksi dan Harga'!K131</f>
        <v>13513.7344</v>
      </c>
      <c r="X360" s="455">
        <f t="shared" si="3354"/>
        <v>20.47330762</v>
      </c>
      <c r="Y360" s="456"/>
      <c r="Z360" s="455">
        <f t="shared" si="3355"/>
        <v>0</v>
      </c>
      <c r="AA360" s="456"/>
      <c r="AB360" s="455"/>
      <c r="AC360" s="455">
        <f t="shared" si="3356"/>
        <v>0</v>
      </c>
      <c r="AD360" s="455">
        <f t="shared" si="3357"/>
        <v>20.47330762</v>
      </c>
      <c r="AE360" s="456">
        <v>0.36319999999999997</v>
      </c>
      <c r="AF360" s="457">
        <f t="shared" si="3358"/>
        <v>7.435905327</v>
      </c>
      <c r="AG360" s="458">
        <f t="shared" si="3359"/>
        <v>13.03740229</v>
      </c>
      <c r="AH360" s="459"/>
      <c r="AI360" s="452">
        <v>11.0</v>
      </c>
      <c r="AJ360" s="453" t="s">
        <v>160</v>
      </c>
      <c r="AK360" s="454" t="s">
        <v>132</v>
      </c>
      <c r="AL360" s="454" t="s">
        <v>150</v>
      </c>
      <c r="AM360" s="455">
        <f>ADHK!AM360</f>
        <v>1757</v>
      </c>
      <c r="AN360" s="455">
        <f>'Produksi dan Harga'!P131</f>
        <v>13988.88243</v>
      </c>
      <c r="AO360" s="455">
        <f t="shared" si="3360"/>
        <v>24.57846643</v>
      </c>
      <c r="AP360" s="456"/>
      <c r="AQ360" s="455">
        <f t="shared" si="3361"/>
        <v>0</v>
      </c>
      <c r="AR360" s="456"/>
      <c r="AS360" s="455"/>
      <c r="AT360" s="455">
        <f t="shared" si="3362"/>
        <v>0</v>
      </c>
      <c r="AU360" s="455">
        <f t="shared" si="3363"/>
        <v>24.57846643</v>
      </c>
      <c r="AV360" s="456">
        <v>0.36319999999999997</v>
      </c>
      <c r="AW360" s="457">
        <f t="shared" si="3364"/>
        <v>8.926899006</v>
      </c>
      <c r="AX360" s="458">
        <f t="shared" si="3365"/>
        <v>15.65156742</v>
      </c>
      <c r="AY360" s="459"/>
      <c r="AZ360" s="452">
        <v>11.0</v>
      </c>
      <c r="BA360" s="453" t="s">
        <v>160</v>
      </c>
      <c r="BB360" s="454" t="s">
        <v>132</v>
      </c>
      <c r="BC360" s="454" t="s">
        <v>150</v>
      </c>
      <c r="BD360" s="455">
        <f>ADHK!BD360</f>
        <v>1265</v>
      </c>
      <c r="BE360" s="455">
        <f>'Produksi dan Harga'!U131</f>
        <v>14865.69255</v>
      </c>
      <c r="BF360" s="455">
        <f t="shared" si="3366"/>
        <v>18.80510107</v>
      </c>
      <c r="BG360" s="456"/>
      <c r="BH360" s="455">
        <f t="shared" si="3367"/>
        <v>0</v>
      </c>
      <c r="BI360" s="456"/>
      <c r="BJ360" s="455"/>
      <c r="BK360" s="455">
        <f t="shared" si="3368"/>
        <v>0</v>
      </c>
      <c r="BL360" s="455">
        <f t="shared" si="3369"/>
        <v>18.80510107</v>
      </c>
      <c r="BM360" s="456">
        <v>0.36319999999999997</v>
      </c>
      <c r="BN360" s="457">
        <f t="shared" si="3370"/>
        <v>6.83001271</v>
      </c>
      <c r="BO360" s="458">
        <f t="shared" si="3371"/>
        <v>11.97508836</v>
      </c>
      <c r="BP360" s="459"/>
      <c r="BQ360" s="452">
        <v>11.0</v>
      </c>
      <c r="BR360" s="453" t="s">
        <v>160</v>
      </c>
      <c r="BS360" s="454" t="s">
        <v>132</v>
      </c>
      <c r="BT360" s="454" t="s">
        <v>150</v>
      </c>
      <c r="BU360" s="455">
        <f>ADHK!BU360</f>
        <v>753</v>
      </c>
      <c r="BV360" s="455">
        <f>'Produksi dan Harga'!Z131</f>
        <v>15486.06424</v>
      </c>
      <c r="BW360" s="455">
        <f t="shared" si="3372"/>
        <v>11.66100638</v>
      </c>
      <c r="BX360" s="456"/>
      <c r="BY360" s="455">
        <f t="shared" si="3373"/>
        <v>0</v>
      </c>
      <c r="BZ360" s="456"/>
      <c r="CA360" s="455"/>
      <c r="CB360" s="455">
        <f t="shared" si="3374"/>
        <v>0</v>
      </c>
      <c r="CC360" s="455">
        <f t="shared" si="3375"/>
        <v>11.66100638</v>
      </c>
      <c r="CD360" s="456">
        <v>0.36319999999999997</v>
      </c>
      <c r="CE360" s="457">
        <f t="shared" si="3376"/>
        <v>4.235277516</v>
      </c>
      <c r="CF360" s="458">
        <f t="shared" si="3377"/>
        <v>7.42572886</v>
      </c>
      <c r="CG360" s="459"/>
      <c r="CH360" s="452">
        <v>11.0</v>
      </c>
      <c r="CI360" s="453" t="s">
        <v>160</v>
      </c>
      <c r="CJ360" s="454" t="s">
        <v>132</v>
      </c>
      <c r="CK360" s="454" t="s">
        <v>150</v>
      </c>
      <c r="CL360" s="455">
        <f>ADHK!CL360</f>
        <v>190</v>
      </c>
      <c r="CM360" s="455">
        <f>'Produksi dan Harga'!AE131</f>
        <v>16080.1624</v>
      </c>
      <c r="CN360" s="455">
        <f t="shared" si="3378"/>
        <v>3.055230856</v>
      </c>
      <c r="CO360" s="456"/>
      <c r="CP360" s="455">
        <f t="shared" si="3379"/>
        <v>0</v>
      </c>
      <c r="CQ360" s="456"/>
      <c r="CR360" s="455"/>
      <c r="CS360" s="455">
        <f t="shared" si="3380"/>
        <v>0</v>
      </c>
      <c r="CT360" s="455">
        <f t="shared" si="3381"/>
        <v>3.055230856</v>
      </c>
      <c r="CU360" s="456">
        <v>0.36319999999999997</v>
      </c>
      <c r="CV360" s="457">
        <f t="shared" si="3382"/>
        <v>1.109659847</v>
      </c>
      <c r="CW360" s="458">
        <f t="shared" si="3383"/>
        <v>1.945571009</v>
      </c>
      <c r="CX360" s="459"/>
      <c r="CY360" s="452">
        <v>11.0</v>
      </c>
      <c r="CZ360" s="453" t="s">
        <v>160</v>
      </c>
      <c r="DA360" s="454" t="s">
        <v>132</v>
      </c>
      <c r="DB360" s="454" t="s">
        <v>150</v>
      </c>
      <c r="DC360" s="455">
        <f>ADHK!DC360</f>
        <v>510</v>
      </c>
      <c r="DD360" s="455">
        <f>'Produksi dan Harga'!AJ131</f>
        <v>17200.91411</v>
      </c>
      <c r="DE360" s="455">
        <f t="shared" si="3384"/>
        <v>8.772466194</v>
      </c>
      <c r="DF360" s="456"/>
      <c r="DG360" s="455">
        <f t="shared" si="3385"/>
        <v>0</v>
      </c>
      <c r="DH360" s="456"/>
      <c r="DI360" s="455"/>
      <c r="DJ360" s="455">
        <f t="shared" si="3386"/>
        <v>0</v>
      </c>
      <c r="DK360" s="455">
        <f t="shared" si="3387"/>
        <v>8.772466194</v>
      </c>
      <c r="DL360" s="456">
        <v>0.36319999999999997</v>
      </c>
      <c r="DM360" s="457">
        <f t="shared" si="3388"/>
        <v>3.186159722</v>
      </c>
      <c r="DN360" s="458">
        <f t="shared" si="3389"/>
        <v>5.586306472</v>
      </c>
      <c r="DO360" s="459"/>
      <c r="DP360" s="452">
        <v>11.0</v>
      </c>
      <c r="DQ360" s="453" t="s">
        <v>160</v>
      </c>
      <c r="DR360" s="454" t="s">
        <v>132</v>
      </c>
      <c r="DS360" s="454" t="s">
        <v>150</v>
      </c>
      <c r="DT360" s="455">
        <f>ADHK!DT360</f>
        <v>347</v>
      </c>
      <c r="DU360" s="455">
        <f>'Produksi dan Harga'!AO131</f>
        <v>17104.36401</v>
      </c>
      <c r="DV360" s="455">
        <f t="shared" si="3390"/>
        <v>5.935214313</v>
      </c>
      <c r="DW360" s="456"/>
      <c r="DX360" s="455">
        <f t="shared" si="3391"/>
        <v>0</v>
      </c>
      <c r="DY360" s="456"/>
      <c r="DZ360" s="455"/>
      <c r="EA360" s="455">
        <f t="shared" si="3392"/>
        <v>0</v>
      </c>
      <c r="EB360" s="455">
        <f t="shared" si="3393"/>
        <v>5.935214313</v>
      </c>
      <c r="EC360" s="456">
        <v>0.36319999999999997</v>
      </c>
      <c r="ED360" s="457">
        <f t="shared" si="3394"/>
        <v>2.155669839</v>
      </c>
      <c r="EE360" s="458">
        <f t="shared" si="3395"/>
        <v>3.779544475</v>
      </c>
      <c r="EF360" s="459"/>
      <c r="EG360" s="452">
        <v>11.0</v>
      </c>
      <c r="EH360" s="453" t="s">
        <v>160</v>
      </c>
      <c r="EI360" s="454" t="s">
        <v>132</v>
      </c>
      <c r="EJ360" s="454" t="s">
        <v>150</v>
      </c>
      <c r="EK360" s="455">
        <f>ADHK!EK360</f>
        <v>187</v>
      </c>
      <c r="EL360" s="455">
        <f>'Produksi dan Harga'!AT131</f>
        <v>17273.34032</v>
      </c>
      <c r="EM360" s="455">
        <f t="shared" si="3396"/>
        <v>3.230114641</v>
      </c>
      <c r="EN360" s="456"/>
      <c r="EO360" s="455">
        <f t="shared" si="3397"/>
        <v>0</v>
      </c>
      <c r="EP360" s="456"/>
      <c r="EQ360" s="455"/>
      <c r="ER360" s="455">
        <f t="shared" si="3398"/>
        <v>0</v>
      </c>
      <c r="ES360" s="455">
        <f t="shared" si="3399"/>
        <v>3.230114641</v>
      </c>
      <c r="ET360" s="456">
        <v>0.36319999999999997</v>
      </c>
      <c r="EU360" s="457">
        <f t="shared" si="3400"/>
        <v>1.173177637</v>
      </c>
      <c r="EV360" s="458">
        <f t="shared" si="3401"/>
        <v>2.056937003</v>
      </c>
      <c r="EW360" s="459"/>
      <c r="EX360" s="452">
        <v>11.0</v>
      </c>
      <c r="EY360" s="453" t="s">
        <v>160</v>
      </c>
      <c r="EZ360" s="454" t="s">
        <v>132</v>
      </c>
      <c r="FA360" s="454" t="s">
        <v>150</v>
      </c>
      <c r="FB360" s="455">
        <f>ADHK!FB360</f>
        <v>420</v>
      </c>
      <c r="FC360" s="455">
        <f>'Produksi dan Harga'!AY131</f>
        <v>18110.60342</v>
      </c>
      <c r="FD360" s="455">
        <f t="shared" si="3402"/>
        <v>7.606453436</v>
      </c>
      <c r="FE360" s="456"/>
      <c r="FF360" s="455">
        <f t="shared" si="3403"/>
        <v>0</v>
      </c>
      <c r="FG360" s="456"/>
      <c r="FH360" s="455"/>
      <c r="FI360" s="455">
        <f t="shared" si="3404"/>
        <v>0</v>
      </c>
      <c r="FJ360" s="455">
        <f t="shared" si="3405"/>
        <v>7.606453436</v>
      </c>
      <c r="FK360" s="456">
        <v>0.36319999999999997</v>
      </c>
      <c r="FL360" s="457">
        <f t="shared" si="3406"/>
        <v>2.762663888</v>
      </c>
      <c r="FM360" s="458">
        <f t="shared" si="3407"/>
        <v>4.843789548</v>
      </c>
      <c r="FN360" s="459"/>
      <c r="FO360" s="452">
        <v>11.0</v>
      </c>
      <c r="FP360" s="453" t="s">
        <v>160</v>
      </c>
      <c r="FQ360" s="454" t="s">
        <v>132</v>
      </c>
      <c r="FR360" s="454" t="s">
        <v>150</v>
      </c>
      <c r="FS360" s="455">
        <f>ADHK!FS360</f>
        <v>383</v>
      </c>
      <c r="FT360" s="455">
        <f>'Produksi dan Harga'!BD131</f>
        <v>17905.28425</v>
      </c>
      <c r="FU360" s="455">
        <f t="shared" si="3408"/>
        <v>6.857723868</v>
      </c>
      <c r="FV360" s="456"/>
      <c r="FW360" s="455">
        <f t="shared" si="3409"/>
        <v>0</v>
      </c>
      <c r="FX360" s="456"/>
      <c r="FY360" s="455"/>
      <c r="FZ360" s="455">
        <f t="shared" si="3410"/>
        <v>0</v>
      </c>
      <c r="GA360" s="455">
        <f t="shared" si="3411"/>
        <v>6.857723868</v>
      </c>
      <c r="GB360" s="456">
        <v>0.36319999999999997</v>
      </c>
      <c r="GC360" s="457">
        <f t="shared" si="3412"/>
        <v>2.490725309</v>
      </c>
      <c r="GD360" s="458">
        <f t="shared" si="3413"/>
        <v>4.366998559</v>
      </c>
      <c r="GE360" s="459"/>
      <c r="GF360" s="452">
        <v>11.0</v>
      </c>
      <c r="GG360" s="453" t="s">
        <v>160</v>
      </c>
      <c r="GH360" s="454" t="s">
        <v>132</v>
      </c>
      <c r="GI360" s="454" t="s">
        <v>150</v>
      </c>
      <c r="GJ360" s="455">
        <f>ADHK!GJ360</f>
        <v>166</v>
      </c>
      <c r="GK360" s="455">
        <f>'Produksi dan Harga'!BI131</f>
        <v>18280.36865</v>
      </c>
      <c r="GL360" s="455">
        <f t="shared" si="3414"/>
        <v>3.034541196</v>
      </c>
      <c r="GM360" s="456"/>
      <c r="GN360" s="455">
        <f t="shared" si="3415"/>
        <v>0</v>
      </c>
      <c r="GO360" s="456"/>
      <c r="GP360" s="455"/>
      <c r="GQ360" s="455">
        <f t="shared" si="3416"/>
        <v>0</v>
      </c>
      <c r="GR360" s="455">
        <f t="shared" si="3417"/>
        <v>3.034541196</v>
      </c>
      <c r="GS360" s="456">
        <v>0.36319999999999997</v>
      </c>
      <c r="GT360" s="457">
        <f t="shared" si="3418"/>
        <v>1.102145362</v>
      </c>
      <c r="GU360" s="458">
        <f t="shared" si="3419"/>
        <v>1.932395834</v>
      </c>
      <c r="GV360" s="459"/>
      <c r="GW360" s="452">
        <v>11.0</v>
      </c>
      <c r="GX360" s="453" t="s">
        <v>160</v>
      </c>
      <c r="GY360" s="454" t="s">
        <v>132</v>
      </c>
      <c r="GZ360" s="454" t="s">
        <v>150</v>
      </c>
      <c r="HA360" s="455">
        <f>ADHK!HA360</f>
        <v>388</v>
      </c>
      <c r="HB360" s="455">
        <f>'Produksi dan Harga'!BN131</f>
        <v>21738.86696</v>
      </c>
      <c r="HC360" s="455">
        <f t="shared" si="3420"/>
        <v>8.434680379</v>
      </c>
      <c r="HD360" s="456"/>
      <c r="HE360" s="455">
        <f t="shared" si="3421"/>
        <v>0</v>
      </c>
      <c r="HF360" s="456"/>
      <c r="HG360" s="455"/>
      <c r="HH360" s="455">
        <f t="shared" si="3422"/>
        <v>0</v>
      </c>
      <c r="HI360" s="455">
        <f t="shared" si="3423"/>
        <v>8.434680379</v>
      </c>
      <c r="HJ360" s="456">
        <v>0.36319999999999997</v>
      </c>
      <c r="HK360" s="457">
        <f t="shared" si="3424"/>
        <v>3.063475914</v>
      </c>
      <c r="HL360" s="458">
        <f t="shared" si="3425"/>
        <v>5.371204465</v>
      </c>
      <c r="HM360" s="459"/>
      <c r="HN360" s="452">
        <v>11.0</v>
      </c>
      <c r="HO360" s="453" t="s">
        <v>160</v>
      </c>
      <c r="HP360" s="454" t="s">
        <v>132</v>
      </c>
      <c r="HQ360" s="454" t="s">
        <v>150</v>
      </c>
      <c r="HR360" s="455">
        <f>ADHK!HR360</f>
        <v>452</v>
      </c>
      <c r="HS360" s="455">
        <f>'Produksi dan Harga'!BR131</f>
        <v>22105.54975</v>
      </c>
      <c r="HT360" s="455">
        <f t="shared" si="3426"/>
        <v>9.991708487</v>
      </c>
      <c r="HU360" s="456"/>
      <c r="HV360" s="455">
        <f t="shared" si="3427"/>
        <v>0</v>
      </c>
      <c r="HW360" s="456"/>
      <c r="HX360" s="455"/>
      <c r="HY360" s="455">
        <f t="shared" si="3428"/>
        <v>0</v>
      </c>
      <c r="HZ360" s="455">
        <f t="shared" si="3429"/>
        <v>9.991708487</v>
      </c>
      <c r="IA360" s="456">
        <v>0.36319999999999997</v>
      </c>
      <c r="IB360" s="457">
        <f t="shared" si="3430"/>
        <v>3.628988522</v>
      </c>
      <c r="IC360" s="458">
        <f t="shared" si="3431"/>
        <v>6.362719965</v>
      </c>
      <c r="ID360" s="459"/>
      <c r="IE360" s="452">
        <v>11.0</v>
      </c>
      <c r="IF360" s="453" t="s">
        <v>160</v>
      </c>
      <c r="IG360" s="454" t="s">
        <v>132</v>
      </c>
      <c r="IH360" s="454" t="s">
        <v>150</v>
      </c>
      <c r="II360" s="455">
        <f>ADHK!II360</f>
        <v>97</v>
      </c>
      <c r="IJ360" s="455">
        <f>'Produksi dan Harga'!BX131</f>
        <v>22917.97675</v>
      </c>
      <c r="IK360" s="455">
        <f t="shared" si="3432"/>
        <v>2.223043745</v>
      </c>
      <c r="IL360" s="456"/>
      <c r="IM360" s="455">
        <f t="shared" si="3433"/>
        <v>0</v>
      </c>
      <c r="IN360" s="456"/>
      <c r="IO360" s="455"/>
      <c r="IP360" s="455">
        <f t="shared" si="3434"/>
        <v>0</v>
      </c>
      <c r="IQ360" s="455">
        <f t="shared" si="3435"/>
        <v>2.223043745</v>
      </c>
      <c r="IR360" s="456">
        <v>0.36319999999999997</v>
      </c>
      <c r="IS360" s="457">
        <f t="shared" si="3436"/>
        <v>0.8074094881</v>
      </c>
      <c r="IT360" s="458">
        <f t="shared" si="3437"/>
        <v>1.415634257</v>
      </c>
      <c r="IU360" s="459"/>
      <c r="IV360" s="452">
        <v>11.0</v>
      </c>
      <c r="IW360" s="453" t="s">
        <v>160</v>
      </c>
      <c r="IX360" s="454" t="s">
        <v>132</v>
      </c>
      <c r="IY360" s="454" t="s">
        <v>150</v>
      </c>
      <c r="IZ360" s="455">
        <f>ADHK!IZ360</f>
        <v>653</v>
      </c>
      <c r="JA360" s="455">
        <f>'Produksi dan Harga'!CC131</f>
        <v>25052.02646</v>
      </c>
      <c r="JB360" s="455">
        <f t="shared" si="3438"/>
        <v>16.35897328</v>
      </c>
      <c r="JC360" s="456"/>
      <c r="JD360" s="455">
        <f t="shared" si="3439"/>
        <v>0</v>
      </c>
      <c r="JE360" s="456"/>
      <c r="JF360" s="455"/>
      <c r="JG360" s="455">
        <f t="shared" si="3440"/>
        <v>0</v>
      </c>
      <c r="JH360" s="455">
        <f t="shared" si="3441"/>
        <v>16.35897328</v>
      </c>
      <c r="JI360" s="456">
        <v>0.36319999999999997</v>
      </c>
      <c r="JJ360" s="457">
        <f t="shared" si="3442"/>
        <v>5.941579095</v>
      </c>
      <c r="JK360" s="458">
        <f t="shared" si="3443"/>
        <v>10.41739418</v>
      </c>
      <c r="JL360" s="459"/>
      <c r="JM360" s="452">
        <v>11.0</v>
      </c>
      <c r="JN360" s="453" t="s">
        <v>160</v>
      </c>
      <c r="JO360" s="454" t="s">
        <v>132</v>
      </c>
      <c r="JP360" s="454" t="s">
        <v>150</v>
      </c>
      <c r="JQ360" s="455" t="str">
        <f>ADHK!JQ360</f>
        <v/>
      </c>
      <c r="JR360" s="455"/>
      <c r="JS360" s="455">
        <f t="shared" si="3444"/>
        <v>0</v>
      </c>
      <c r="JT360" s="456"/>
      <c r="JU360" s="455">
        <f t="shared" si="3445"/>
        <v>0</v>
      </c>
      <c r="JV360" s="456"/>
      <c r="JW360" s="455"/>
      <c r="JX360" s="455">
        <f t="shared" si="3446"/>
        <v>0</v>
      </c>
      <c r="JY360" s="455">
        <f t="shared" si="3447"/>
        <v>0</v>
      </c>
      <c r="JZ360" s="456">
        <v>0.36319999999999997</v>
      </c>
      <c r="KA360" s="457">
        <f t="shared" si="3448"/>
        <v>0</v>
      </c>
      <c r="KB360" s="458">
        <f t="shared" si="3449"/>
        <v>0</v>
      </c>
      <c r="KC360" s="459"/>
      <c r="KD360" s="452">
        <v>11.0</v>
      </c>
      <c r="KE360" s="453" t="s">
        <v>160</v>
      </c>
      <c r="KF360" s="454" t="s">
        <v>132</v>
      </c>
      <c r="KG360" s="454" t="s">
        <v>150</v>
      </c>
      <c r="KH360" s="455" t="str">
        <f>ADHK!KH360</f>
        <v/>
      </c>
      <c r="KI360" s="455"/>
      <c r="KJ360" s="455">
        <f t="shared" si="3450"/>
        <v>0</v>
      </c>
      <c r="KK360" s="456"/>
      <c r="KL360" s="455">
        <f t="shared" si="3451"/>
        <v>0</v>
      </c>
      <c r="KM360" s="456"/>
      <c r="KN360" s="455"/>
      <c r="KO360" s="455">
        <f t="shared" si="3452"/>
        <v>0</v>
      </c>
      <c r="KP360" s="455">
        <f t="shared" si="3453"/>
        <v>0</v>
      </c>
      <c r="KQ360" s="456">
        <v>0.36319999999999997</v>
      </c>
      <c r="KR360" s="457">
        <f t="shared" si="3454"/>
        <v>0</v>
      </c>
      <c r="KS360" s="458">
        <f t="shared" si="3455"/>
        <v>0</v>
      </c>
      <c r="KT360" s="459"/>
      <c r="KU360" s="460"/>
    </row>
    <row r="361" ht="15.75" customHeight="1">
      <c r="A361" s="452">
        <v>12.0</v>
      </c>
      <c r="B361" s="453" t="s">
        <v>161</v>
      </c>
      <c r="C361" s="454" t="s">
        <v>132</v>
      </c>
      <c r="D361" s="454" t="s">
        <v>150</v>
      </c>
      <c r="E361" s="455" t="str">
        <f>ADHK!E361</f>
        <v/>
      </c>
      <c r="F361" s="455" t="str">
        <f>ADHK!F361</f>
        <v/>
      </c>
      <c r="G361" s="455">
        <f t="shared" si="3348"/>
        <v>0</v>
      </c>
      <c r="H361" s="456"/>
      <c r="I361" s="455">
        <f t="shared" si="3349"/>
        <v>0</v>
      </c>
      <c r="J361" s="456"/>
      <c r="K361" s="455"/>
      <c r="L361" s="455">
        <f t="shared" si="3350"/>
        <v>0</v>
      </c>
      <c r="M361" s="455">
        <f t="shared" si="3351"/>
        <v>0</v>
      </c>
      <c r="N361" s="456">
        <v>0.36319999999999997</v>
      </c>
      <c r="O361" s="457">
        <f t="shared" si="3352"/>
        <v>0</v>
      </c>
      <c r="P361" s="458">
        <f t="shared" si="3353"/>
        <v>0</v>
      </c>
      <c r="Q361" s="459"/>
      <c r="R361" s="452">
        <v>12.0</v>
      </c>
      <c r="S361" s="453" t="s">
        <v>161</v>
      </c>
      <c r="T361" s="454" t="s">
        <v>132</v>
      </c>
      <c r="U361" s="454" t="s">
        <v>150</v>
      </c>
      <c r="V361" s="455" t="str">
        <f>ADHK!V361</f>
        <v/>
      </c>
      <c r="W361" s="455"/>
      <c r="X361" s="455">
        <f t="shared" si="3354"/>
        <v>0</v>
      </c>
      <c r="Y361" s="456"/>
      <c r="Z361" s="455">
        <f t="shared" si="3355"/>
        <v>0</v>
      </c>
      <c r="AA361" s="456"/>
      <c r="AB361" s="455"/>
      <c r="AC361" s="455">
        <f t="shared" si="3356"/>
        <v>0</v>
      </c>
      <c r="AD361" s="455">
        <f t="shared" si="3357"/>
        <v>0</v>
      </c>
      <c r="AE361" s="456">
        <v>0.36319999999999997</v>
      </c>
      <c r="AF361" s="457">
        <f t="shared" si="3358"/>
        <v>0</v>
      </c>
      <c r="AG361" s="458">
        <f t="shared" si="3359"/>
        <v>0</v>
      </c>
      <c r="AH361" s="459"/>
      <c r="AI361" s="452">
        <v>12.0</v>
      </c>
      <c r="AJ361" s="453" t="s">
        <v>161</v>
      </c>
      <c r="AK361" s="454" t="s">
        <v>132</v>
      </c>
      <c r="AL361" s="454" t="s">
        <v>150</v>
      </c>
      <c r="AM361" s="455" t="str">
        <f>ADHK!AM361</f>
        <v/>
      </c>
      <c r="AN361" s="455"/>
      <c r="AO361" s="455">
        <f t="shared" si="3360"/>
        <v>0</v>
      </c>
      <c r="AP361" s="456"/>
      <c r="AQ361" s="455">
        <f t="shared" si="3361"/>
        <v>0</v>
      </c>
      <c r="AR361" s="456"/>
      <c r="AS361" s="455"/>
      <c r="AT361" s="455">
        <f t="shared" si="3362"/>
        <v>0</v>
      </c>
      <c r="AU361" s="455">
        <f t="shared" si="3363"/>
        <v>0</v>
      </c>
      <c r="AV361" s="456">
        <v>0.36319999999999997</v>
      </c>
      <c r="AW361" s="457">
        <f t="shared" si="3364"/>
        <v>0</v>
      </c>
      <c r="AX361" s="458">
        <f t="shared" si="3365"/>
        <v>0</v>
      </c>
      <c r="AY361" s="459"/>
      <c r="AZ361" s="452">
        <v>12.0</v>
      </c>
      <c r="BA361" s="453" t="s">
        <v>161</v>
      </c>
      <c r="BB361" s="454" t="s">
        <v>132</v>
      </c>
      <c r="BC361" s="454" t="s">
        <v>150</v>
      </c>
      <c r="BD361" s="455" t="str">
        <f>ADHK!BD361</f>
        <v/>
      </c>
      <c r="BE361" s="455"/>
      <c r="BF361" s="455">
        <f t="shared" si="3366"/>
        <v>0</v>
      </c>
      <c r="BG361" s="456"/>
      <c r="BH361" s="455">
        <f t="shared" si="3367"/>
        <v>0</v>
      </c>
      <c r="BI361" s="456"/>
      <c r="BJ361" s="455"/>
      <c r="BK361" s="455">
        <f t="shared" si="3368"/>
        <v>0</v>
      </c>
      <c r="BL361" s="455">
        <f t="shared" si="3369"/>
        <v>0</v>
      </c>
      <c r="BM361" s="456">
        <v>0.36319999999999997</v>
      </c>
      <c r="BN361" s="457">
        <f t="shared" si="3370"/>
        <v>0</v>
      </c>
      <c r="BO361" s="458">
        <f t="shared" si="3371"/>
        <v>0</v>
      </c>
      <c r="BP361" s="459"/>
      <c r="BQ361" s="452">
        <v>12.0</v>
      </c>
      <c r="BR361" s="453" t="s">
        <v>161</v>
      </c>
      <c r="BS361" s="454" t="s">
        <v>132</v>
      </c>
      <c r="BT361" s="454" t="s">
        <v>150</v>
      </c>
      <c r="BU361" s="455" t="str">
        <f>ADHK!BU361</f>
        <v/>
      </c>
      <c r="BV361" s="455"/>
      <c r="BW361" s="455">
        <f t="shared" si="3372"/>
        <v>0</v>
      </c>
      <c r="BX361" s="456"/>
      <c r="BY361" s="455">
        <f t="shared" si="3373"/>
        <v>0</v>
      </c>
      <c r="BZ361" s="456"/>
      <c r="CA361" s="455"/>
      <c r="CB361" s="455">
        <f t="shared" si="3374"/>
        <v>0</v>
      </c>
      <c r="CC361" s="455">
        <f t="shared" si="3375"/>
        <v>0</v>
      </c>
      <c r="CD361" s="456">
        <v>0.36319999999999997</v>
      </c>
      <c r="CE361" s="457">
        <f t="shared" si="3376"/>
        <v>0</v>
      </c>
      <c r="CF361" s="458">
        <f t="shared" si="3377"/>
        <v>0</v>
      </c>
      <c r="CG361" s="459"/>
      <c r="CH361" s="452">
        <v>12.0</v>
      </c>
      <c r="CI361" s="453" t="s">
        <v>161</v>
      </c>
      <c r="CJ361" s="454" t="s">
        <v>132</v>
      </c>
      <c r="CK361" s="454" t="s">
        <v>150</v>
      </c>
      <c r="CL361" s="455" t="str">
        <f>ADHK!CL361</f>
        <v/>
      </c>
      <c r="CM361" s="455"/>
      <c r="CN361" s="455">
        <f t="shared" si="3378"/>
        <v>0</v>
      </c>
      <c r="CO361" s="456"/>
      <c r="CP361" s="455">
        <f t="shared" si="3379"/>
        <v>0</v>
      </c>
      <c r="CQ361" s="456"/>
      <c r="CR361" s="455"/>
      <c r="CS361" s="455">
        <f t="shared" si="3380"/>
        <v>0</v>
      </c>
      <c r="CT361" s="455">
        <f t="shared" si="3381"/>
        <v>0</v>
      </c>
      <c r="CU361" s="456">
        <v>0.36319999999999997</v>
      </c>
      <c r="CV361" s="457">
        <f t="shared" si="3382"/>
        <v>0</v>
      </c>
      <c r="CW361" s="458">
        <f t="shared" si="3383"/>
        <v>0</v>
      </c>
      <c r="CX361" s="459"/>
      <c r="CY361" s="452">
        <v>12.0</v>
      </c>
      <c r="CZ361" s="453" t="s">
        <v>161</v>
      </c>
      <c r="DA361" s="454" t="s">
        <v>132</v>
      </c>
      <c r="DB361" s="454" t="s">
        <v>150</v>
      </c>
      <c r="DC361" s="455" t="str">
        <f>ADHK!DC361</f>
        <v/>
      </c>
      <c r="DD361" s="455"/>
      <c r="DE361" s="455">
        <f t="shared" si="3384"/>
        <v>0</v>
      </c>
      <c r="DF361" s="456"/>
      <c r="DG361" s="455">
        <f t="shared" si="3385"/>
        <v>0</v>
      </c>
      <c r="DH361" s="456"/>
      <c r="DI361" s="455"/>
      <c r="DJ361" s="455">
        <f t="shared" si="3386"/>
        <v>0</v>
      </c>
      <c r="DK361" s="455">
        <f t="shared" si="3387"/>
        <v>0</v>
      </c>
      <c r="DL361" s="456">
        <v>0.36319999999999997</v>
      </c>
      <c r="DM361" s="457">
        <f t="shared" si="3388"/>
        <v>0</v>
      </c>
      <c r="DN361" s="458">
        <f t="shared" si="3389"/>
        <v>0</v>
      </c>
      <c r="DO361" s="459"/>
      <c r="DP361" s="452">
        <v>12.0</v>
      </c>
      <c r="DQ361" s="453" t="s">
        <v>161</v>
      </c>
      <c r="DR361" s="454" t="s">
        <v>132</v>
      </c>
      <c r="DS361" s="454" t="s">
        <v>150</v>
      </c>
      <c r="DT361" s="455" t="str">
        <f>ADHK!DT361</f>
        <v/>
      </c>
      <c r="DU361" s="455"/>
      <c r="DV361" s="455">
        <f t="shared" si="3390"/>
        <v>0</v>
      </c>
      <c r="DW361" s="456"/>
      <c r="DX361" s="455">
        <f t="shared" si="3391"/>
        <v>0</v>
      </c>
      <c r="DY361" s="456"/>
      <c r="DZ361" s="455"/>
      <c r="EA361" s="455">
        <f t="shared" si="3392"/>
        <v>0</v>
      </c>
      <c r="EB361" s="455">
        <f t="shared" si="3393"/>
        <v>0</v>
      </c>
      <c r="EC361" s="456">
        <v>0.36319999999999997</v>
      </c>
      <c r="ED361" s="457">
        <f t="shared" si="3394"/>
        <v>0</v>
      </c>
      <c r="EE361" s="458">
        <f t="shared" si="3395"/>
        <v>0</v>
      </c>
      <c r="EF361" s="459"/>
      <c r="EG361" s="452">
        <v>12.0</v>
      </c>
      <c r="EH361" s="453" t="s">
        <v>161</v>
      </c>
      <c r="EI361" s="454" t="s">
        <v>132</v>
      </c>
      <c r="EJ361" s="454" t="s">
        <v>150</v>
      </c>
      <c r="EK361" s="455" t="str">
        <f>ADHK!EK361</f>
        <v/>
      </c>
      <c r="EL361" s="455"/>
      <c r="EM361" s="455">
        <f t="shared" si="3396"/>
        <v>0</v>
      </c>
      <c r="EN361" s="456"/>
      <c r="EO361" s="455">
        <f t="shared" si="3397"/>
        <v>0</v>
      </c>
      <c r="EP361" s="456"/>
      <c r="EQ361" s="455"/>
      <c r="ER361" s="455">
        <f t="shared" si="3398"/>
        <v>0</v>
      </c>
      <c r="ES361" s="455">
        <f t="shared" si="3399"/>
        <v>0</v>
      </c>
      <c r="ET361" s="456">
        <v>0.36319999999999997</v>
      </c>
      <c r="EU361" s="457">
        <f t="shared" si="3400"/>
        <v>0</v>
      </c>
      <c r="EV361" s="458">
        <f t="shared" si="3401"/>
        <v>0</v>
      </c>
      <c r="EW361" s="459"/>
      <c r="EX361" s="452">
        <v>12.0</v>
      </c>
      <c r="EY361" s="453" t="s">
        <v>161</v>
      </c>
      <c r="EZ361" s="454" t="s">
        <v>132</v>
      </c>
      <c r="FA361" s="454" t="s">
        <v>150</v>
      </c>
      <c r="FB361" s="455" t="str">
        <f>ADHK!FB361</f>
        <v/>
      </c>
      <c r="FC361" s="455"/>
      <c r="FD361" s="455">
        <f t="shared" si="3402"/>
        <v>0</v>
      </c>
      <c r="FE361" s="456"/>
      <c r="FF361" s="455">
        <f t="shared" si="3403"/>
        <v>0</v>
      </c>
      <c r="FG361" s="456"/>
      <c r="FH361" s="455"/>
      <c r="FI361" s="455">
        <f t="shared" si="3404"/>
        <v>0</v>
      </c>
      <c r="FJ361" s="455">
        <f t="shared" si="3405"/>
        <v>0</v>
      </c>
      <c r="FK361" s="456">
        <v>0.36319999999999997</v>
      </c>
      <c r="FL361" s="457">
        <f t="shared" si="3406"/>
        <v>0</v>
      </c>
      <c r="FM361" s="458">
        <f t="shared" si="3407"/>
        <v>0</v>
      </c>
      <c r="FN361" s="459"/>
      <c r="FO361" s="452">
        <v>12.0</v>
      </c>
      <c r="FP361" s="453" t="s">
        <v>161</v>
      </c>
      <c r="FQ361" s="454" t="s">
        <v>132</v>
      </c>
      <c r="FR361" s="454" t="s">
        <v>150</v>
      </c>
      <c r="FS361" s="455" t="str">
        <f>ADHK!FS361</f>
        <v/>
      </c>
      <c r="FT361" s="455"/>
      <c r="FU361" s="455">
        <f t="shared" si="3408"/>
        <v>0</v>
      </c>
      <c r="FV361" s="456"/>
      <c r="FW361" s="455">
        <f t="shared" si="3409"/>
        <v>0</v>
      </c>
      <c r="FX361" s="456"/>
      <c r="FY361" s="455"/>
      <c r="FZ361" s="455">
        <f t="shared" si="3410"/>
        <v>0</v>
      </c>
      <c r="GA361" s="455">
        <f t="shared" si="3411"/>
        <v>0</v>
      </c>
      <c r="GB361" s="456">
        <v>0.36319999999999997</v>
      </c>
      <c r="GC361" s="457">
        <f t="shared" si="3412"/>
        <v>0</v>
      </c>
      <c r="GD361" s="458">
        <f t="shared" si="3413"/>
        <v>0</v>
      </c>
      <c r="GE361" s="459"/>
      <c r="GF361" s="452">
        <v>12.0</v>
      </c>
      <c r="GG361" s="453" t="s">
        <v>161</v>
      </c>
      <c r="GH361" s="454" t="s">
        <v>132</v>
      </c>
      <c r="GI361" s="454" t="s">
        <v>150</v>
      </c>
      <c r="GJ361" s="455" t="str">
        <f>ADHK!GJ361</f>
        <v/>
      </c>
      <c r="GK361" s="455"/>
      <c r="GL361" s="455">
        <f t="shared" si="3414"/>
        <v>0</v>
      </c>
      <c r="GM361" s="456"/>
      <c r="GN361" s="455">
        <f t="shared" si="3415"/>
        <v>0</v>
      </c>
      <c r="GO361" s="456"/>
      <c r="GP361" s="455"/>
      <c r="GQ361" s="455">
        <f t="shared" si="3416"/>
        <v>0</v>
      </c>
      <c r="GR361" s="455">
        <f t="shared" si="3417"/>
        <v>0</v>
      </c>
      <c r="GS361" s="456">
        <v>0.36319999999999997</v>
      </c>
      <c r="GT361" s="457">
        <f t="shared" si="3418"/>
        <v>0</v>
      </c>
      <c r="GU361" s="458">
        <f t="shared" si="3419"/>
        <v>0</v>
      </c>
      <c r="GV361" s="459"/>
      <c r="GW361" s="452">
        <v>12.0</v>
      </c>
      <c r="GX361" s="453" t="s">
        <v>161</v>
      </c>
      <c r="GY361" s="454" t="s">
        <v>132</v>
      </c>
      <c r="GZ361" s="454" t="s">
        <v>150</v>
      </c>
      <c r="HA361" s="455" t="str">
        <f>ADHK!HA361</f>
        <v/>
      </c>
      <c r="HB361" s="455"/>
      <c r="HC361" s="455">
        <f t="shared" si="3420"/>
        <v>0</v>
      </c>
      <c r="HD361" s="456"/>
      <c r="HE361" s="455">
        <f t="shared" si="3421"/>
        <v>0</v>
      </c>
      <c r="HF361" s="456"/>
      <c r="HG361" s="455"/>
      <c r="HH361" s="455">
        <f t="shared" si="3422"/>
        <v>0</v>
      </c>
      <c r="HI361" s="455">
        <f t="shared" si="3423"/>
        <v>0</v>
      </c>
      <c r="HJ361" s="456">
        <v>0.36319999999999997</v>
      </c>
      <c r="HK361" s="457">
        <f t="shared" si="3424"/>
        <v>0</v>
      </c>
      <c r="HL361" s="458">
        <f t="shared" si="3425"/>
        <v>0</v>
      </c>
      <c r="HM361" s="459"/>
      <c r="HN361" s="452">
        <v>12.0</v>
      </c>
      <c r="HO361" s="453" t="s">
        <v>161</v>
      </c>
      <c r="HP361" s="454" t="s">
        <v>132</v>
      </c>
      <c r="HQ361" s="454" t="s">
        <v>150</v>
      </c>
      <c r="HR361" s="455" t="str">
        <f>ADHK!HR361</f>
        <v/>
      </c>
      <c r="HS361" s="455"/>
      <c r="HT361" s="455">
        <f t="shared" si="3426"/>
        <v>0</v>
      </c>
      <c r="HU361" s="456"/>
      <c r="HV361" s="455">
        <f t="shared" si="3427"/>
        <v>0</v>
      </c>
      <c r="HW361" s="456"/>
      <c r="HX361" s="455"/>
      <c r="HY361" s="455">
        <f t="shared" si="3428"/>
        <v>0</v>
      </c>
      <c r="HZ361" s="455">
        <f t="shared" si="3429"/>
        <v>0</v>
      </c>
      <c r="IA361" s="456">
        <v>0.36319999999999997</v>
      </c>
      <c r="IB361" s="457">
        <f t="shared" si="3430"/>
        <v>0</v>
      </c>
      <c r="IC361" s="458">
        <f t="shared" si="3431"/>
        <v>0</v>
      </c>
      <c r="ID361" s="459"/>
      <c r="IE361" s="452">
        <v>12.0</v>
      </c>
      <c r="IF361" s="453" t="s">
        <v>161</v>
      </c>
      <c r="IG361" s="454" t="s">
        <v>132</v>
      </c>
      <c r="IH361" s="454" t="s">
        <v>150</v>
      </c>
      <c r="II361" s="455" t="str">
        <f>ADHK!II361</f>
        <v/>
      </c>
      <c r="IJ361" s="455"/>
      <c r="IK361" s="455">
        <f t="shared" si="3432"/>
        <v>0</v>
      </c>
      <c r="IL361" s="456"/>
      <c r="IM361" s="455">
        <f t="shared" si="3433"/>
        <v>0</v>
      </c>
      <c r="IN361" s="456"/>
      <c r="IO361" s="455"/>
      <c r="IP361" s="455">
        <f t="shared" si="3434"/>
        <v>0</v>
      </c>
      <c r="IQ361" s="455">
        <f t="shared" si="3435"/>
        <v>0</v>
      </c>
      <c r="IR361" s="456">
        <v>0.36319999999999997</v>
      </c>
      <c r="IS361" s="457">
        <f t="shared" si="3436"/>
        <v>0</v>
      </c>
      <c r="IT361" s="458">
        <f t="shared" si="3437"/>
        <v>0</v>
      </c>
      <c r="IU361" s="459"/>
      <c r="IV361" s="452">
        <v>12.0</v>
      </c>
      <c r="IW361" s="453" t="s">
        <v>161</v>
      </c>
      <c r="IX361" s="454" t="s">
        <v>132</v>
      </c>
      <c r="IY361" s="454" t="s">
        <v>150</v>
      </c>
      <c r="IZ361" s="455" t="str">
        <f>ADHK!IZ361</f>
        <v/>
      </c>
      <c r="JA361" s="455" t="str">
        <f>'Produksi dan Harga'!CC132</f>
        <v/>
      </c>
      <c r="JB361" s="455">
        <f t="shared" si="3438"/>
        <v>0</v>
      </c>
      <c r="JC361" s="456"/>
      <c r="JD361" s="455">
        <f t="shared" si="3439"/>
        <v>0</v>
      </c>
      <c r="JE361" s="456"/>
      <c r="JF361" s="455"/>
      <c r="JG361" s="455">
        <f t="shared" si="3440"/>
        <v>0</v>
      </c>
      <c r="JH361" s="455">
        <f t="shared" si="3441"/>
        <v>0</v>
      </c>
      <c r="JI361" s="456">
        <v>0.36319999999999997</v>
      </c>
      <c r="JJ361" s="457">
        <f t="shared" si="3442"/>
        <v>0</v>
      </c>
      <c r="JK361" s="458">
        <f t="shared" si="3443"/>
        <v>0</v>
      </c>
      <c r="JL361" s="459"/>
      <c r="JM361" s="452">
        <v>12.0</v>
      </c>
      <c r="JN361" s="453" t="s">
        <v>161</v>
      </c>
      <c r="JO361" s="454" t="s">
        <v>132</v>
      </c>
      <c r="JP361" s="454" t="s">
        <v>150</v>
      </c>
      <c r="JQ361" s="455" t="str">
        <f>ADHK!JQ361</f>
        <v/>
      </c>
      <c r="JR361" s="455"/>
      <c r="JS361" s="455">
        <f t="shared" si="3444"/>
        <v>0</v>
      </c>
      <c r="JT361" s="456"/>
      <c r="JU361" s="455">
        <f t="shared" si="3445"/>
        <v>0</v>
      </c>
      <c r="JV361" s="456"/>
      <c r="JW361" s="455"/>
      <c r="JX361" s="455">
        <f t="shared" si="3446"/>
        <v>0</v>
      </c>
      <c r="JY361" s="455">
        <f t="shared" si="3447"/>
        <v>0</v>
      </c>
      <c r="JZ361" s="456">
        <v>0.36319999999999997</v>
      </c>
      <c r="KA361" s="457">
        <f t="shared" si="3448"/>
        <v>0</v>
      </c>
      <c r="KB361" s="458">
        <f t="shared" si="3449"/>
        <v>0</v>
      </c>
      <c r="KC361" s="459"/>
      <c r="KD361" s="452">
        <v>12.0</v>
      </c>
      <c r="KE361" s="453" t="s">
        <v>161</v>
      </c>
      <c r="KF361" s="454" t="s">
        <v>132</v>
      </c>
      <c r="KG361" s="454" t="s">
        <v>150</v>
      </c>
      <c r="KH361" s="455" t="str">
        <f>ADHK!KH361</f>
        <v/>
      </c>
      <c r="KI361" s="455"/>
      <c r="KJ361" s="455">
        <f t="shared" si="3450"/>
        <v>0</v>
      </c>
      <c r="KK361" s="456"/>
      <c r="KL361" s="455">
        <f t="shared" si="3451"/>
        <v>0</v>
      </c>
      <c r="KM361" s="456"/>
      <c r="KN361" s="455"/>
      <c r="KO361" s="455">
        <f t="shared" si="3452"/>
        <v>0</v>
      </c>
      <c r="KP361" s="455">
        <f t="shared" si="3453"/>
        <v>0</v>
      </c>
      <c r="KQ361" s="456">
        <v>0.36319999999999997</v>
      </c>
      <c r="KR361" s="457">
        <f t="shared" si="3454"/>
        <v>0</v>
      </c>
      <c r="KS361" s="458">
        <f t="shared" si="3455"/>
        <v>0</v>
      </c>
      <c r="KT361" s="459"/>
      <c r="KU361" s="460"/>
    </row>
    <row r="362" ht="15.75" customHeight="1">
      <c r="A362" s="452">
        <v>13.0</v>
      </c>
      <c r="B362" s="453" t="s">
        <v>162</v>
      </c>
      <c r="C362" s="454" t="s">
        <v>132</v>
      </c>
      <c r="D362" s="454" t="s">
        <v>150</v>
      </c>
      <c r="E362" s="455" t="str">
        <f>ADHK!E362</f>
        <v/>
      </c>
      <c r="F362" s="455" t="str">
        <f>ADHK!F362</f>
        <v/>
      </c>
      <c r="G362" s="455">
        <f t="shared" si="3348"/>
        <v>0</v>
      </c>
      <c r="H362" s="456"/>
      <c r="I362" s="455">
        <f t="shared" si="3349"/>
        <v>0</v>
      </c>
      <c r="J362" s="456"/>
      <c r="K362" s="455"/>
      <c r="L362" s="455">
        <f t="shared" si="3350"/>
        <v>0</v>
      </c>
      <c r="M362" s="455">
        <f t="shared" si="3351"/>
        <v>0</v>
      </c>
      <c r="N362" s="456">
        <v>0.36319999999999997</v>
      </c>
      <c r="O362" s="457">
        <f t="shared" si="3352"/>
        <v>0</v>
      </c>
      <c r="P362" s="458">
        <f t="shared" si="3353"/>
        <v>0</v>
      </c>
      <c r="Q362" s="459"/>
      <c r="R362" s="452">
        <v>13.0</v>
      </c>
      <c r="S362" s="453" t="s">
        <v>162</v>
      </c>
      <c r="T362" s="454" t="s">
        <v>132</v>
      </c>
      <c r="U362" s="454" t="s">
        <v>150</v>
      </c>
      <c r="V362" s="455" t="str">
        <f>ADHK!V362</f>
        <v/>
      </c>
      <c r="W362" s="455"/>
      <c r="X362" s="455">
        <f t="shared" si="3354"/>
        <v>0</v>
      </c>
      <c r="Y362" s="456"/>
      <c r="Z362" s="455">
        <f t="shared" si="3355"/>
        <v>0</v>
      </c>
      <c r="AA362" s="456"/>
      <c r="AB362" s="455"/>
      <c r="AC362" s="455">
        <f t="shared" si="3356"/>
        <v>0</v>
      </c>
      <c r="AD362" s="455">
        <f t="shared" si="3357"/>
        <v>0</v>
      </c>
      <c r="AE362" s="456">
        <v>0.36319999999999997</v>
      </c>
      <c r="AF362" s="457">
        <f t="shared" si="3358"/>
        <v>0</v>
      </c>
      <c r="AG362" s="458">
        <f t="shared" si="3359"/>
        <v>0</v>
      </c>
      <c r="AH362" s="459"/>
      <c r="AI362" s="452">
        <v>13.0</v>
      </c>
      <c r="AJ362" s="453" t="s">
        <v>162</v>
      </c>
      <c r="AK362" s="454" t="s">
        <v>132</v>
      </c>
      <c r="AL362" s="454" t="s">
        <v>150</v>
      </c>
      <c r="AM362" s="455" t="str">
        <f>ADHK!AM362</f>
        <v/>
      </c>
      <c r="AN362" s="455"/>
      <c r="AO362" s="455">
        <f t="shared" si="3360"/>
        <v>0</v>
      </c>
      <c r="AP362" s="456"/>
      <c r="AQ362" s="455">
        <f t="shared" si="3361"/>
        <v>0</v>
      </c>
      <c r="AR362" s="456"/>
      <c r="AS362" s="455"/>
      <c r="AT362" s="455">
        <f t="shared" si="3362"/>
        <v>0</v>
      </c>
      <c r="AU362" s="455">
        <f t="shared" si="3363"/>
        <v>0</v>
      </c>
      <c r="AV362" s="456">
        <v>0.36319999999999997</v>
      </c>
      <c r="AW362" s="457">
        <f t="shared" si="3364"/>
        <v>0</v>
      </c>
      <c r="AX362" s="458">
        <f t="shared" si="3365"/>
        <v>0</v>
      </c>
      <c r="AY362" s="459"/>
      <c r="AZ362" s="452">
        <v>13.0</v>
      </c>
      <c r="BA362" s="453" t="s">
        <v>162</v>
      </c>
      <c r="BB362" s="454" t="s">
        <v>132</v>
      </c>
      <c r="BC362" s="454" t="s">
        <v>150</v>
      </c>
      <c r="BD362" s="455" t="str">
        <f>ADHK!BD362</f>
        <v/>
      </c>
      <c r="BE362" s="455"/>
      <c r="BF362" s="455">
        <f t="shared" si="3366"/>
        <v>0</v>
      </c>
      <c r="BG362" s="456"/>
      <c r="BH362" s="455">
        <f t="shared" si="3367"/>
        <v>0</v>
      </c>
      <c r="BI362" s="456"/>
      <c r="BJ362" s="455"/>
      <c r="BK362" s="455">
        <f t="shared" si="3368"/>
        <v>0</v>
      </c>
      <c r="BL362" s="455">
        <f t="shared" si="3369"/>
        <v>0</v>
      </c>
      <c r="BM362" s="456">
        <v>0.36319999999999997</v>
      </c>
      <c r="BN362" s="457">
        <f t="shared" si="3370"/>
        <v>0</v>
      </c>
      <c r="BO362" s="458">
        <f t="shared" si="3371"/>
        <v>0</v>
      </c>
      <c r="BP362" s="459"/>
      <c r="BQ362" s="452">
        <v>13.0</v>
      </c>
      <c r="BR362" s="453" t="s">
        <v>162</v>
      </c>
      <c r="BS362" s="454" t="s">
        <v>132</v>
      </c>
      <c r="BT362" s="454" t="s">
        <v>150</v>
      </c>
      <c r="BU362" s="455" t="str">
        <f>ADHK!BU362</f>
        <v/>
      </c>
      <c r="BV362" s="455"/>
      <c r="BW362" s="455">
        <f t="shared" si="3372"/>
        <v>0</v>
      </c>
      <c r="BX362" s="456"/>
      <c r="BY362" s="455">
        <f t="shared" si="3373"/>
        <v>0</v>
      </c>
      <c r="BZ362" s="456"/>
      <c r="CA362" s="455"/>
      <c r="CB362" s="455">
        <f t="shared" si="3374"/>
        <v>0</v>
      </c>
      <c r="CC362" s="455">
        <f t="shared" si="3375"/>
        <v>0</v>
      </c>
      <c r="CD362" s="456">
        <v>0.36319999999999997</v>
      </c>
      <c r="CE362" s="457">
        <f t="shared" si="3376"/>
        <v>0</v>
      </c>
      <c r="CF362" s="458">
        <f t="shared" si="3377"/>
        <v>0</v>
      </c>
      <c r="CG362" s="459"/>
      <c r="CH362" s="452">
        <v>13.0</v>
      </c>
      <c r="CI362" s="453" t="s">
        <v>162</v>
      </c>
      <c r="CJ362" s="454" t="s">
        <v>132</v>
      </c>
      <c r="CK362" s="454" t="s">
        <v>150</v>
      </c>
      <c r="CL362" s="455" t="str">
        <f>ADHK!CL362</f>
        <v/>
      </c>
      <c r="CM362" s="455"/>
      <c r="CN362" s="455">
        <f t="shared" si="3378"/>
        <v>0</v>
      </c>
      <c r="CO362" s="456"/>
      <c r="CP362" s="455">
        <f t="shared" si="3379"/>
        <v>0</v>
      </c>
      <c r="CQ362" s="456"/>
      <c r="CR362" s="455"/>
      <c r="CS362" s="455">
        <f t="shared" si="3380"/>
        <v>0</v>
      </c>
      <c r="CT362" s="455">
        <f t="shared" si="3381"/>
        <v>0</v>
      </c>
      <c r="CU362" s="456">
        <v>0.36319999999999997</v>
      </c>
      <c r="CV362" s="457">
        <f t="shared" si="3382"/>
        <v>0</v>
      </c>
      <c r="CW362" s="458">
        <f t="shared" si="3383"/>
        <v>0</v>
      </c>
      <c r="CX362" s="459"/>
      <c r="CY362" s="452">
        <v>13.0</v>
      </c>
      <c r="CZ362" s="453" t="s">
        <v>162</v>
      </c>
      <c r="DA362" s="454" t="s">
        <v>132</v>
      </c>
      <c r="DB362" s="454" t="s">
        <v>150</v>
      </c>
      <c r="DC362" s="455" t="str">
        <f>ADHK!DC362</f>
        <v/>
      </c>
      <c r="DD362" s="455"/>
      <c r="DE362" s="455">
        <f t="shared" si="3384"/>
        <v>0</v>
      </c>
      <c r="DF362" s="456"/>
      <c r="DG362" s="455">
        <f t="shared" si="3385"/>
        <v>0</v>
      </c>
      <c r="DH362" s="456"/>
      <c r="DI362" s="455"/>
      <c r="DJ362" s="455">
        <f t="shared" si="3386"/>
        <v>0</v>
      </c>
      <c r="DK362" s="455">
        <f t="shared" si="3387"/>
        <v>0</v>
      </c>
      <c r="DL362" s="456">
        <v>0.36319999999999997</v>
      </c>
      <c r="DM362" s="457">
        <f t="shared" si="3388"/>
        <v>0</v>
      </c>
      <c r="DN362" s="458">
        <f t="shared" si="3389"/>
        <v>0</v>
      </c>
      <c r="DO362" s="459"/>
      <c r="DP362" s="452">
        <v>13.0</v>
      </c>
      <c r="DQ362" s="453" t="s">
        <v>162</v>
      </c>
      <c r="DR362" s="454" t="s">
        <v>132</v>
      </c>
      <c r="DS362" s="454" t="s">
        <v>150</v>
      </c>
      <c r="DT362" s="455" t="str">
        <f>ADHK!DT362</f>
        <v/>
      </c>
      <c r="DU362" s="455"/>
      <c r="DV362" s="455">
        <f t="shared" si="3390"/>
        <v>0</v>
      </c>
      <c r="DW362" s="456"/>
      <c r="DX362" s="455">
        <f t="shared" si="3391"/>
        <v>0</v>
      </c>
      <c r="DY362" s="456"/>
      <c r="DZ362" s="455"/>
      <c r="EA362" s="455">
        <f t="shared" si="3392"/>
        <v>0</v>
      </c>
      <c r="EB362" s="455">
        <f t="shared" si="3393"/>
        <v>0</v>
      </c>
      <c r="EC362" s="456">
        <v>0.36319999999999997</v>
      </c>
      <c r="ED362" s="457">
        <f t="shared" si="3394"/>
        <v>0</v>
      </c>
      <c r="EE362" s="458">
        <f t="shared" si="3395"/>
        <v>0</v>
      </c>
      <c r="EF362" s="459"/>
      <c r="EG362" s="452">
        <v>13.0</v>
      </c>
      <c r="EH362" s="453" t="s">
        <v>162</v>
      </c>
      <c r="EI362" s="454" t="s">
        <v>132</v>
      </c>
      <c r="EJ362" s="454" t="s">
        <v>150</v>
      </c>
      <c r="EK362" s="455" t="str">
        <f>ADHK!EK362</f>
        <v/>
      </c>
      <c r="EL362" s="455"/>
      <c r="EM362" s="455">
        <f t="shared" si="3396"/>
        <v>0</v>
      </c>
      <c r="EN362" s="456"/>
      <c r="EO362" s="455">
        <f t="shared" si="3397"/>
        <v>0</v>
      </c>
      <c r="EP362" s="456"/>
      <c r="EQ362" s="455"/>
      <c r="ER362" s="455">
        <f t="shared" si="3398"/>
        <v>0</v>
      </c>
      <c r="ES362" s="455">
        <f t="shared" si="3399"/>
        <v>0</v>
      </c>
      <c r="ET362" s="456">
        <v>0.36319999999999997</v>
      </c>
      <c r="EU362" s="457">
        <f t="shared" si="3400"/>
        <v>0</v>
      </c>
      <c r="EV362" s="458">
        <f t="shared" si="3401"/>
        <v>0</v>
      </c>
      <c r="EW362" s="459"/>
      <c r="EX362" s="452">
        <v>13.0</v>
      </c>
      <c r="EY362" s="453" t="s">
        <v>162</v>
      </c>
      <c r="EZ362" s="454" t="s">
        <v>132</v>
      </c>
      <c r="FA362" s="454" t="s">
        <v>150</v>
      </c>
      <c r="FB362" s="455" t="str">
        <f>ADHK!FB362</f>
        <v/>
      </c>
      <c r="FC362" s="455"/>
      <c r="FD362" s="455">
        <f t="shared" si="3402"/>
        <v>0</v>
      </c>
      <c r="FE362" s="456"/>
      <c r="FF362" s="455">
        <f t="shared" si="3403"/>
        <v>0</v>
      </c>
      <c r="FG362" s="456"/>
      <c r="FH362" s="455"/>
      <c r="FI362" s="455">
        <f t="shared" si="3404"/>
        <v>0</v>
      </c>
      <c r="FJ362" s="455">
        <f t="shared" si="3405"/>
        <v>0</v>
      </c>
      <c r="FK362" s="456">
        <v>0.36319999999999997</v>
      </c>
      <c r="FL362" s="457">
        <f t="shared" si="3406"/>
        <v>0</v>
      </c>
      <c r="FM362" s="458">
        <f t="shared" si="3407"/>
        <v>0</v>
      </c>
      <c r="FN362" s="459"/>
      <c r="FO362" s="452">
        <v>13.0</v>
      </c>
      <c r="FP362" s="453" t="s">
        <v>162</v>
      </c>
      <c r="FQ362" s="454" t="s">
        <v>132</v>
      </c>
      <c r="FR362" s="454" t="s">
        <v>150</v>
      </c>
      <c r="FS362" s="455" t="str">
        <f>ADHK!FS362</f>
        <v/>
      </c>
      <c r="FT362" s="455"/>
      <c r="FU362" s="455">
        <f t="shared" si="3408"/>
        <v>0</v>
      </c>
      <c r="FV362" s="456"/>
      <c r="FW362" s="455">
        <f t="shared" si="3409"/>
        <v>0</v>
      </c>
      <c r="FX362" s="456"/>
      <c r="FY362" s="455"/>
      <c r="FZ362" s="455">
        <f t="shared" si="3410"/>
        <v>0</v>
      </c>
      <c r="GA362" s="455">
        <f t="shared" si="3411"/>
        <v>0</v>
      </c>
      <c r="GB362" s="456">
        <v>0.36319999999999997</v>
      </c>
      <c r="GC362" s="457">
        <f t="shared" si="3412"/>
        <v>0</v>
      </c>
      <c r="GD362" s="458">
        <f t="shared" si="3413"/>
        <v>0</v>
      </c>
      <c r="GE362" s="459"/>
      <c r="GF362" s="452">
        <v>13.0</v>
      </c>
      <c r="GG362" s="453" t="s">
        <v>162</v>
      </c>
      <c r="GH362" s="454" t="s">
        <v>132</v>
      </c>
      <c r="GI362" s="454" t="s">
        <v>150</v>
      </c>
      <c r="GJ362" s="455" t="str">
        <f>ADHK!GJ362</f>
        <v/>
      </c>
      <c r="GK362" s="455"/>
      <c r="GL362" s="455">
        <f t="shared" si="3414"/>
        <v>0</v>
      </c>
      <c r="GM362" s="456"/>
      <c r="GN362" s="455">
        <f t="shared" si="3415"/>
        <v>0</v>
      </c>
      <c r="GO362" s="456"/>
      <c r="GP362" s="455"/>
      <c r="GQ362" s="455">
        <f t="shared" si="3416"/>
        <v>0</v>
      </c>
      <c r="GR362" s="455">
        <f t="shared" si="3417"/>
        <v>0</v>
      </c>
      <c r="GS362" s="456">
        <v>0.36319999999999997</v>
      </c>
      <c r="GT362" s="457">
        <f t="shared" si="3418"/>
        <v>0</v>
      </c>
      <c r="GU362" s="458">
        <f t="shared" si="3419"/>
        <v>0</v>
      </c>
      <c r="GV362" s="459"/>
      <c r="GW362" s="452">
        <v>13.0</v>
      </c>
      <c r="GX362" s="453" t="s">
        <v>162</v>
      </c>
      <c r="GY362" s="454" t="s">
        <v>132</v>
      </c>
      <c r="GZ362" s="454" t="s">
        <v>150</v>
      </c>
      <c r="HA362" s="455" t="str">
        <f>ADHK!HA362</f>
        <v/>
      </c>
      <c r="HB362" s="455"/>
      <c r="HC362" s="455">
        <f t="shared" si="3420"/>
        <v>0</v>
      </c>
      <c r="HD362" s="456"/>
      <c r="HE362" s="455">
        <f t="shared" si="3421"/>
        <v>0</v>
      </c>
      <c r="HF362" s="456"/>
      <c r="HG362" s="455"/>
      <c r="HH362" s="455">
        <f t="shared" si="3422"/>
        <v>0</v>
      </c>
      <c r="HI362" s="455">
        <f t="shared" si="3423"/>
        <v>0</v>
      </c>
      <c r="HJ362" s="456">
        <v>0.36319999999999997</v>
      </c>
      <c r="HK362" s="457">
        <f t="shared" si="3424"/>
        <v>0</v>
      </c>
      <c r="HL362" s="458">
        <f t="shared" si="3425"/>
        <v>0</v>
      </c>
      <c r="HM362" s="459"/>
      <c r="HN362" s="452">
        <v>13.0</v>
      </c>
      <c r="HO362" s="453" t="s">
        <v>162</v>
      </c>
      <c r="HP362" s="454" t="s">
        <v>132</v>
      </c>
      <c r="HQ362" s="454" t="s">
        <v>150</v>
      </c>
      <c r="HR362" s="455" t="str">
        <f>ADHK!HR362</f>
        <v/>
      </c>
      <c r="HS362" s="455"/>
      <c r="HT362" s="455">
        <f t="shared" si="3426"/>
        <v>0</v>
      </c>
      <c r="HU362" s="456"/>
      <c r="HV362" s="455">
        <f t="shared" si="3427"/>
        <v>0</v>
      </c>
      <c r="HW362" s="456"/>
      <c r="HX362" s="455"/>
      <c r="HY362" s="455">
        <f t="shared" si="3428"/>
        <v>0</v>
      </c>
      <c r="HZ362" s="455">
        <f t="shared" si="3429"/>
        <v>0</v>
      </c>
      <c r="IA362" s="456">
        <v>0.36319999999999997</v>
      </c>
      <c r="IB362" s="457">
        <f t="shared" si="3430"/>
        <v>0</v>
      </c>
      <c r="IC362" s="458">
        <f t="shared" si="3431"/>
        <v>0</v>
      </c>
      <c r="ID362" s="459"/>
      <c r="IE362" s="452">
        <v>13.0</v>
      </c>
      <c r="IF362" s="453" t="s">
        <v>162</v>
      </c>
      <c r="IG362" s="454" t="s">
        <v>132</v>
      </c>
      <c r="IH362" s="454" t="s">
        <v>150</v>
      </c>
      <c r="II362" s="455" t="str">
        <f>ADHK!II362</f>
        <v/>
      </c>
      <c r="IJ362" s="455"/>
      <c r="IK362" s="455">
        <f t="shared" si="3432"/>
        <v>0</v>
      </c>
      <c r="IL362" s="456"/>
      <c r="IM362" s="455">
        <f t="shared" si="3433"/>
        <v>0</v>
      </c>
      <c r="IN362" s="456"/>
      <c r="IO362" s="455"/>
      <c r="IP362" s="455">
        <f t="shared" si="3434"/>
        <v>0</v>
      </c>
      <c r="IQ362" s="455">
        <f t="shared" si="3435"/>
        <v>0</v>
      </c>
      <c r="IR362" s="456">
        <v>0.36319999999999997</v>
      </c>
      <c r="IS362" s="457">
        <f t="shared" si="3436"/>
        <v>0</v>
      </c>
      <c r="IT362" s="458">
        <f t="shared" si="3437"/>
        <v>0</v>
      </c>
      <c r="IU362" s="459"/>
      <c r="IV362" s="452">
        <v>13.0</v>
      </c>
      <c r="IW362" s="453" t="s">
        <v>162</v>
      </c>
      <c r="IX362" s="454" t="s">
        <v>132</v>
      </c>
      <c r="IY362" s="454" t="s">
        <v>150</v>
      </c>
      <c r="IZ362" s="455" t="str">
        <f>ADHK!IZ362</f>
        <v/>
      </c>
      <c r="JA362" s="455" t="str">
        <f>'Produksi dan Harga'!CC133</f>
        <v/>
      </c>
      <c r="JB362" s="455">
        <f t="shared" si="3438"/>
        <v>0</v>
      </c>
      <c r="JC362" s="456"/>
      <c r="JD362" s="455">
        <f t="shared" si="3439"/>
        <v>0</v>
      </c>
      <c r="JE362" s="456"/>
      <c r="JF362" s="455"/>
      <c r="JG362" s="455">
        <f t="shared" si="3440"/>
        <v>0</v>
      </c>
      <c r="JH362" s="455">
        <f t="shared" si="3441"/>
        <v>0</v>
      </c>
      <c r="JI362" s="456">
        <v>0.36319999999999997</v>
      </c>
      <c r="JJ362" s="457">
        <f t="shared" si="3442"/>
        <v>0</v>
      </c>
      <c r="JK362" s="458">
        <f t="shared" si="3443"/>
        <v>0</v>
      </c>
      <c r="JL362" s="459"/>
      <c r="JM362" s="452">
        <v>13.0</v>
      </c>
      <c r="JN362" s="453" t="s">
        <v>162</v>
      </c>
      <c r="JO362" s="454" t="s">
        <v>132</v>
      </c>
      <c r="JP362" s="454" t="s">
        <v>150</v>
      </c>
      <c r="JQ362" s="455" t="str">
        <f>ADHK!JQ362</f>
        <v/>
      </c>
      <c r="JR362" s="455"/>
      <c r="JS362" s="455">
        <f t="shared" si="3444"/>
        <v>0</v>
      </c>
      <c r="JT362" s="456"/>
      <c r="JU362" s="455">
        <f t="shared" si="3445"/>
        <v>0</v>
      </c>
      <c r="JV362" s="456"/>
      <c r="JW362" s="455"/>
      <c r="JX362" s="455">
        <f t="shared" si="3446"/>
        <v>0</v>
      </c>
      <c r="JY362" s="455">
        <f t="shared" si="3447"/>
        <v>0</v>
      </c>
      <c r="JZ362" s="456">
        <v>0.36319999999999997</v>
      </c>
      <c r="KA362" s="457">
        <f t="shared" si="3448"/>
        <v>0</v>
      </c>
      <c r="KB362" s="458">
        <f t="shared" si="3449"/>
        <v>0</v>
      </c>
      <c r="KC362" s="459"/>
      <c r="KD362" s="452">
        <v>13.0</v>
      </c>
      <c r="KE362" s="453" t="s">
        <v>162</v>
      </c>
      <c r="KF362" s="454" t="s">
        <v>132</v>
      </c>
      <c r="KG362" s="454" t="s">
        <v>150</v>
      </c>
      <c r="KH362" s="455" t="str">
        <f>ADHK!KH362</f>
        <v/>
      </c>
      <c r="KI362" s="455"/>
      <c r="KJ362" s="455">
        <f t="shared" si="3450"/>
        <v>0</v>
      </c>
      <c r="KK362" s="456"/>
      <c r="KL362" s="455">
        <f t="shared" si="3451"/>
        <v>0</v>
      </c>
      <c r="KM362" s="456"/>
      <c r="KN362" s="455"/>
      <c r="KO362" s="455">
        <f t="shared" si="3452"/>
        <v>0</v>
      </c>
      <c r="KP362" s="455">
        <f t="shared" si="3453"/>
        <v>0</v>
      </c>
      <c r="KQ362" s="456">
        <v>0.36319999999999997</v>
      </c>
      <c r="KR362" s="457">
        <f t="shared" si="3454"/>
        <v>0</v>
      </c>
      <c r="KS362" s="458">
        <f t="shared" si="3455"/>
        <v>0</v>
      </c>
      <c r="KT362" s="459"/>
      <c r="KU362" s="460"/>
    </row>
    <row r="363" ht="15.75" customHeight="1">
      <c r="A363" s="452">
        <v>14.0</v>
      </c>
      <c r="B363" s="453" t="s">
        <v>163</v>
      </c>
      <c r="C363" s="454" t="s">
        <v>132</v>
      </c>
      <c r="D363" s="454" t="s">
        <v>150</v>
      </c>
      <c r="E363" s="455" t="str">
        <f>ADHK!E363</f>
        <v/>
      </c>
      <c r="F363" s="455" t="str">
        <f>ADHK!F363</f>
        <v/>
      </c>
      <c r="G363" s="455">
        <f t="shared" si="3348"/>
        <v>0</v>
      </c>
      <c r="H363" s="456"/>
      <c r="I363" s="455">
        <f t="shared" si="3349"/>
        <v>0</v>
      </c>
      <c r="J363" s="456"/>
      <c r="K363" s="455"/>
      <c r="L363" s="455">
        <f t="shared" si="3350"/>
        <v>0</v>
      </c>
      <c r="M363" s="455">
        <f t="shared" si="3351"/>
        <v>0</v>
      </c>
      <c r="N363" s="456">
        <v>0.36319999999999997</v>
      </c>
      <c r="O363" s="457">
        <f t="shared" si="3352"/>
        <v>0</v>
      </c>
      <c r="P363" s="458">
        <f t="shared" si="3353"/>
        <v>0</v>
      </c>
      <c r="Q363" s="459"/>
      <c r="R363" s="452">
        <v>14.0</v>
      </c>
      <c r="S363" s="453" t="s">
        <v>163</v>
      </c>
      <c r="T363" s="454" t="s">
        <v>132</v>
      </c>
      <c r="U363" s="454" t="s">
        <v>150</v>
      </c>
      <c r="V363" s="455" t="str">
        <f>ADHK!V363</f>
        <v/>
      </c>
      <c r="W363" s="455"/>
      <c r="X363" s="455">
        <f t="shared" si="3354"/>
        <v>0</v>
      </c>
      <c r="Y363" s="456"/>
      <c r="Z363" s="455">
        <f t="shared" si="3355"/>
        <v>0</v>
      </c>
      <c r="AA363" s="456"/>
      <c r="AB363" s="455"/>
      <c r="AC363" s="455">
        <f t="shared" si="3356"/>
        <v>0</v>
      </c>
      <c r="AD363" s="455">
        <f t="shared" si="3357"/>
        <v>0</v>
      </c>
      <c r="AE363" s="456">
        <v>0.36319999999999997</v>
      </c>
      <c r="AF363" s="457">
        <f t="shared" si="3358"/>
        <v>0</v>
      </c>
      <c r="AG363" s="458">
        <f t="shared" si="3359"/>
        <v>0</v>
      </c>
      <c r="AH363" s="459"/>
      <c r="AI363" s="452">
        <v>14.0</v>
      </c>
      <c r="AJ363" s="453" t="s">
        <v>163</v>
      </c>
      <c r="AK363" s="454" t="s">
        <v>132</v>
      </c>
      <c r="AL363" s="454" t="s">
        <v>150</v>
      </c>
      <c r="AM363" s="455" t="str">
        <f>ADHK!AM363</f>
        <v/>
      </c>
      <c r="AN363" s="455"/>
      <c r="AO363" s="455">
        <f t="shared" si="3360"/>
        <v>0</v>
      </c>
      <c r="AP363" s="456"/>
      <c r="AQ363" s="455">
        <f t="shared" si="3361"/>
        <v>0</v>
      </c>
      <c r="AR363" s="456"/>
      <c r="AS363" s="455"/>
      <c r="AT363" s="455">
        <f t="shared" si="3362"/>
        <v>0</v>
      </c>
      <c r="AU363" s="455">
        <f t="shared" si="3363"/>
        <v>0</v>
      </c>
      <c r="AV363" s="456">
        <v>0.36319999999999997</v>
      </c>
      <c r="AW363" s="457">
        <f t="shared" si="3364"/>
        <v>0</v>
      </c>
      <c r="AX363" s="458">
        <f t="shared" si="3365"/>
        <v>0</v>
      </c>
      <c r="AY363" s="459"/>
      <c r="AZ363" s="452">
        <v>14.0</v>
      </c>
      <c r="BA363" s="453" t="s">
        <v>163</v>
      </c>
      <c r="BB363" s="454" t="s">
        <v>132</v>
      </c>
      <c r="BC363" s="454" t="s">
        <v>150</v>
      </c>
      <c r="BD363" s="455" t="str">
        <f>ADHK!BD363</f>
        <v/>
      </c>
      <c r="BE363" s="455"/>
      <c r="BF363" s="455">
        <f t="shared" si="3366"/>
        <v>0</v>
      </c>
      <c r="BG363" s="456"/>
      <c r="BH363" s="455">
        <f t="shared" si="3367"/>
        <v>0</v>
      </c>
      <c r="BI363" s="456"/>
      <c r="BJ363" s="455"/>
      <c r="BK363" s="455">
        <f t="shared" si="3368"/>
        <v>0</v>
      </c>
      <c r="BL363" s="455">
        <f t="shared" si="3369"/>
        <v>0</v>
      </c>
      <c r="BM363" s="456">
        <v>0.36319999999999997</v>
      </c>
      <c r="BN363" s="457">
        <f t="shared" si="3370"/>
        <v>0</v>
      </c>
      <c r="BO363" s="458">
        <f t="shared" si="3371"/>
        <v>0</v>
      </c>
      <c r="BP363" s="459"/>
      <c r="BQ363" s="452">
        <v>14.0</v>
      </c>
      <c r="BR363" s="453" t="s">
        <v>163</v>
      </c>
      <c r="BS363" s="454" t="s">
        <v>132</v>
      </c>
      <c r="BT363" s="454" t="s">
        <v>150</v>
      </c>
      <c r="BU363" s="455" t="str">
        <f>ADHK!BU363</f>
        <v/>
      </c>
      <c r="BV363" s="455"/>
      <c r="BW363" s="455">
        <f t="shared" si="3372"/>
        <v>0</v>
      </c>
      <c r="BX363" s="456"/>
      <c r="BY363" s="455">
        <f t="shared" si="3373"/>
        <v>0</v>
      </c>
      <c r="BZ363" s="456"/>
      <c r="CA363" s="455"/>
      <c r="CB363" s="455">
        <f t="shared" si="3374"/>
        <v>0</v>
      </c>
      <c r="CC363" s="455">
        <f t="shared" si="3375"/>
        <v>0</v>
      </c>
      <c r="CD363" s="456">
        <v>0.36319999999999997</v>
      </c>
      <c r="CE363" s="457">
        <f t="shared" si="3376"/>
        <v>0</v>
      </c>
      <c r="CF363" s="458">
        <f t="shared" si="3377"/>
        <v>0</v>
      </c>
      <c r="CG363" s="459"/>
      <c r="CH363" s="452">
        <v>14.0</v>
      </c>
      <c r="CI363" s="453" t="s">
        <v>163</v>
      </c>
      <c r="CJ363" s="454" t="s">
        <v>132</v>
      </c>
      <c r="CK363" s="454" t="s">
        <v>150</v>
      </c>
      <c r="CL363" s="455" t="str">
        <f>ADHK!CL363</f>
        <v/>
      </c>
      <c r="CM363" s="455"/>
      <c r="CN363" s="455">
        <f t="shared" si="3378"/>
        <v>0</v>
      </c>
      <c r="CO363" s="456"/>
      <c r="CP363" s="455">
        <f t="shared" si="3379"/>
        <v>0</v>
      </c>
      <c r="CQ363" s="456"/>
      <c r="CR363" s="455"/>
      <c r="CS363" s="455">
        <f t="shared" si="3380"/>
        <v>0</v>
      </c>
      <c r="CT363" s="455">
        <f t="shared" si="3381"/>
        <v>0</v>
      </c>
      <c r="CU363" s="456">
        <v>0.36319999999999997</v>
      </c>
      <c r="CV363" s="457">
        <f t="shared" si="3382"/>
        <v>0</v>
      </c>
      <c r="CW363" s="458">
        <f t="shared" si="3383"/>
        <v>0</v>
      </c>
      <c r="CX363" s="459"/>
      <c r="CY363" s="452">
        <v>14.0</v>
      </c>
      <c r="CZ363" s="453" t="s">
        <v>163</v>
      </c>
      <c r="DA363" s="454" t="s">
        <v>132</v>
      </c>
      <c r="DB363" s="454" t="s">
        <v>150</v>
      </c>
      <c r="DC363" s="455" t="str">
        <f>ADHK!DC363</f>
        <v/>
      </c>
      <c r="DD363" s="455"/>
      <c r="DE363" s="455">
        <f t="shared" si="3384"/>
        <v>0</v>
      </c>
      <c r="DF363" s="456"/>
      <c r="DG363" s="455">
        <f t="shared" si="3385"/>
        <v>0</v>
      </c>
      <c r="DH363" s="456"/>
      <c r="DI363" s="455"/>
      <c r="DJ363" s="455">
        <f t="shared" si="3386"/>
        <v>0</v>
      </c>
      <c r="DK363" s="455">
        <f t="shared" si="3387"/>
        <v>0</v>
      </c>
      <c r="DL363" s="456">
        <v>0.36319999999999997</v>
      </c>
      <c r="DM363" s="457">
        <f t="shared" si="3388"/>
        <v>0</v>
      </c>
      <c r="DN363" s="458">
        <f t="shared" si="3389"/>
        <v>0</v>
      </c>
      <c r="DO363" s="459"/>
      <c r="DP363" s="452">
        <v>14.0</v>
      </c>
      <c r="DQ363" s="453" t="s">
        <v>163</v>
      </c>
      <c r="DR363" s="454" t="s">
        <v>132</v>
      </c>
      <c r="DS363" s="454" t="s">
        <v>150</v>
      </c>
      <c r="DT363" s="455" t="str">
        <f>ADHK!DT363</f>
        <v/>
      </c>
      <c r="DU363" s="455"/>
      <c r="DV363" s="455">
        <f t="shared" si="3390"/>
        <v>0</v>
      </c>
      <c r="DW363" s="456"/>
      <c r="DX363" s="455">
        <f t="shared" si="3391"/>
        <v>0</v>
      </c>
      <c r="DY363" s="456"/>
      <c r="DZ363" s="455"/>
      <c r="EA363" s="455">
        <f t="shared" si="3392"/>
        <v>0</v>
      </c>
      <c r="EB363" s="455">
        <f t="shared" si="3393"/>
        <v>0</v>
      </c>
      <c r="EC363" s="456">
        <v>0.36319999999999997</v>
      </c>
      <c r="ED363" s="457">
        <f t="shared" si="3394"/>
        <v>0</v>
      </c>
      <c r="EE363" s="458">
        <f t="shared" si="3395"/>
        <v>0</v>
      </c>
      <c r="EF363" s="459"/>
      <c r="EG363" s="452">
        <v>14.0</v>
      </c>
      <c r="EH363" s="453" t="s">
        <v>163</v>
      </c>
      <c r="EI363" s="454" t="s">
        <v>132</v>
      </c>
      <c r="EJ363" s="454" t="s">
        <v>150</v>
      </c>
      <c r="EK363" s="455" t="str">
        <f>ADHK!EK363</f>
        <v/>
      </c>
      <c r="EL363" s="455"/>
      <c r="EM363" s="455">
        <f t="shared" si="3396"/>
        <v>0</v>
      </c>
      <c r="EN363" s="456"/>
      <c r="EO363" s="455">
        <f t="shared" si="3397"/>
        <v>0</v>
      </c>
      <c r="EP363" s="456"/>
      <c r="EQ363" s="455"/>
      <c r="ER363" s="455">
        <f t="shared" si="3398"/>
        <v>0</v>
      </c>
      <c r="ES363" s="455">
        <f t="shared" si="3399"/>
        <v>0</v>
      </c>
      <c r="ET363" s="456">
        <v>0.36319999999999997</v>
      </c>
      <c r="EU363" s="457">
        <f t="shared" si="3400"/>
        <v>0</v>
      </c>
      <c r="EV363" s="458">
        <f t="shared" si="3401"/>
        <v>0</v>
      </c>
      <c r="EW363" s="459"/>
      <c r="EX363" s="452">
        <v>14.0</v>
      </c>
      <c r="EY363" s="453" t="s">
        <v>163</v>
      </c>
      <c r="EZ363" s="454" t="s">
        <v>132</v>
      </c>
      <c r="FA363" s="454" t="s">
        <v>150</v>
      </c>
      <c r="FB363" s="455" t="str">
        <f>ADHK!FB363</f>
        <v/>
      </c>
      <c r="FC363" s="455"/>
      <c r="FD363" s="455">
        <f t="shared" si="3402"/>
        <v>0</v>
      </c>
      <c r="FE363" s="456"/>
      <c r="FF363" s="455">
        <f t="shared" si="3403"/>
        <v>0</v>
      </c>
      <c r="FG363" s="456"/>
      <c r="FH363" s="455"/>
      <c r="FI363" s="455">
        <f t="shared" si="3404"/>
        <v>0</v>
      </c>
      <c r="FJ363" s="455">
        <f t="shared" si="3405"/>
        <v>0</v>
      </c>
      <c r="FK363" s="456">
        <v>0.36319999999999997</v>
      </c>
      <c r="FL363" s="457">
        <f t="shared" si="3406"/>
        <v>0</v>
      </c>
      <c r="FM363" s="458">
        <f t="shared" si="3407"/>
        <v>0</v>
      </c>
      <c r="FN363" s="459"/>
      <c r="FO363" s="452">
        <v>14.0</v>
      </c>
      <c r="FP363" s="453" t="s">
        <v>163</v>
      </c>
      <c r="FQ363" s="454" t="s">
        <v>132</v>
      </c>
      <c r="FR363" s="454" t="s">
        <v>150</v>
      </c>
      <c r="FS363" s="455" t="str">
        <f>ADHK!FS363</f>
        <v/>
      </c>
      <c r="FT363" s="455"/>
      <c r="FU363" s="455">
        <f t="shared" si="3408"/>
        <v>0</v>
      </c>
      <c r="FV363" s="456"/>
      <c r="FW363" s="455">
        <f t="shared" si="3409"/>
        <v>0</v>
      </c>
      <c r="FX363" s="456"/>
      <c r="FY363" s="455"/>
      <c r="FZ363" s="455">
        <f t="shared" si="3410"/>
        <v>0</v>
      </c>
      <c r="GA363" s="455">
        <f t="shared" si="3411"/>
        <v>0</v>
      </c>
      <c r="GB363" s="456">
        <v>0.36319999999999997</v>
      </c>
      <c r="GC363" s="457">
        <f t="shared" si="3412"/>
        <v>0</v>
      </c>
      <c r="GD363" s="458">
        <f t="shared" si="3413"/>
        <v>0</v>
      </c>
      <c r="GE363" s="459"/>
      <c r="GF363" s="452">
        <v>14.0</v>
      </c>
      <c r="GG363" s="453" t="s">
        <v>163</v>
      </c>
      <c r="GH363" s="454" t="s">
        <v>132</v>
      </c>
      <c r="GI363" s="454" t="s">
        <v>150</v>
      </c>
      <c r="GJ363" s="455" t="str">
        <f>ADHK!GJ363</f>
        <v/>
      </c>
      <c r="GK363" s="455"/>
      <c r="GL363" s="455">
        <f t="shared" si="3414"/>
        <v>0</v>
      </c>
      <c r="GM363" s="456"/>
      <c r="GN363" s="455">
        <f t="shared" si="3415"/>
        <v>0</v>
      </c>
      <c r="GO363" s="456"/>
      <c r="GP363" s="455"/>
      <c r="GQ363" s="455">
        <f t="shared" si="3416"/>
        <v>0</v>
      </c>
      <c r="GR363" s="455">
        <f t="shared" si="3417"/>
        <v>0</v>
      </c>
      <c r="GS363" s="456">
        <v>0.36319999999999997</v>
      </c>
      <c r="GT363" s="457">
        <f t="shared" si="3418"/>
        <v>0</v>
      </c>
      <c r="GU363" s="458">
        <f t="shared" si="3419"/>
        <v>0</v>
      </c>
      <c r="GV363" s="459"/>
      <c r="GW363" s="452">
        <v>14.0</v>
      </c>
      <c r="GX363" s="453" t="s">
        <v>163</v>
      </c>
      <c r="GY363" s="454" t="s">
        <v>132</v>
      </c>
      <c r="GZ363" s="454" t="s">
        <v>150</v>
      </c>
      <c r="HA363" s="455" t="str">
        <f>ADHK!HA363</f>
        <v/>
      </c>
      <c r="HB363" s="455"/>
      <c r="HC363" s="455">
        <f t="shared" si="3420"/>
        <v>0</v>
      </c>
      <c r="HD363" s="456"/>
      <c r="HE363" s="455">
        <f t="shared" si="3421"/>
        <v>0</v>
      </c>
      <c r="HF363" s="456"/>
      <c r="HG363" s="455"/>
      <c r="HH363" s="455">
        <f t="shared" si="3422"/>
        <v>0</v>
      </c>
      <c r="HI363" s="455">
        <f t="shared" si="3423"/>
        <v>0</v>
      </c>
      <c r="HJ363" s="456">
        <v>0.36319999999999997</v>
      </c>
      <c r="HK363" s="457">
        <f t="shared" si="3424"/>
        <v>0</v>
      </c>
      <c r="HL363" s="458">
        <f t="shared" si="3425"/>
        <v>0</v>
      </c>
      <c r="HM363" s="459"/>
      <c r="HN363" s="452">
        <v>14.0</v>
      </c>
      <c r="HO363" s="453" t="s">
        <v>163</v>
      </c>
      <c r="HP363" s="454" t="s">
        <v>132</v>
      </c>
      <c r="HQ363" s="454" t="s">
        <v>150</v>
      </c>
      <c r="HR363" s="455" t="str">
        <f>ADHK!HR363</f>
        <v/>
      </c>
      <c r="HS363" s="455"/>
      <c r="HT363" s="455">
        <f t="shared" si="3426"/>
        <v>0</v>
      </c>
      <c r="HU363" s="456"/>
      <c r="HV363" s="455">
        <f t="shared" si="3427"/>
        <v>0</v>
      </c>
      <c r="HW363" s="456"/>
      <c r="HX363" s="455"/>
      <c r="HY363" s="455">
        <f t="shared" si="3428"/>
        <v>0</v>
      </c>
      <c r="HZ363" s="455">
        <f t="shared" si="3429"/>
        <v>0</v>
      </c>
      <c r="IA363" s="456">
        <v>0.36319999999999997</v>
      </c>
      <c r="IB363" s="457">
        <f t="shared" si="3430"/>
        <v>0</v>
      </c>
      <c r="IC363" s="458">
        <f t="shared" si="3431"/>
        <v>0</v>
      </c>
      <c r="ID363" s="459"/>
      <c r="IE363" s="452">
        <v>14.0</v>
      </c>
      <c r="IF363" s="453" t="s">
        <v>163</v>
      </c>
      <c r="IG363" s="454" t="s">
        <v>132</v>
      </c>
      <c r="IH363" s="454" t="s">
        <v>150</v>
      </c>
      <c r="II363" s="455" t="str">
        <f>ADHK!II363</f>
        <v/>
      </c>
      <c r="IJ363" s="455"/>
      <c r="IK363" s="455">
        <f t="shared" si="3432"/>
        <v>0</v>
      </c>
      <c r="IL363" s="456"/>
      <c r="IM363" s="455">
        <f t="shared" si="3433"/>
        <v>0</v>
      </c>
      <c r="IN363" s="456"/>
      <c r="IO363" s="455"/>
      <c r="IP363" s="455">
        <f t="shared" si="3434"/>
        <v>0</v>
      </c>
      <c r="IQ363" s="455">
        <f t="shared" si="3435"/>
        <v>0</v>
      </c>
      <c r="IR363" s="456">
        <v>0.36319999999999997</v>
      </c>
      <c r="IS363" s="457">
        <f t="shared" si="3436"/>
        <v>0</v>
      </c>
      <c r="IT363" s="458">
        <f t="shared" si="3437"/>
        <v>0</v>
      </c>
      <c r="IU363" s="459"/>
      <c r="IV363" s="452">
        <v>14.0</v>
      </c>
      <c r="IW363" s="453" t="s">
        <v>163</v>
      </c>
      <c r="IX363" s="454" t="s">
        <v>132</v>
      </c>
      <c r="IY363" s="454" t="s">
        <v>150</v>
      </c>
      <c r="IZ363" s="455" t="str">
        <f>ADHK!IZ363</f>
        <v/>
      </c>
      <c r="JA363" s="455"/>
      <c r="JB363" s="455">
        <f t="shared" si="3438"/>
        <v>0</v>
      </c>
      <c r="JC363" s="456"/>
      <c r="JD363" s="455">
        <f t="shared" si="3439"/>
        <v>0</v>
      </c>
      <c r="JE363" s="456"/>
      <c r="JF363" s="455"/>
      <c r="JG363" s="455">
        <f t="shared" si="3440"/>
        <v>0</v>
      </c>
      <c r="JH363" s="455">
        <f t="shared" si="3441"/>
        <v>0</v>
      </c>
      <c r="JI363" s="456">
        <v>0.36319999999999997</v>
      </c>
      <c r="JJ363" s="457">
        <f t="shared" si="3442"/>
        <v>0</v>
      </c>
      <c r="JK363" s="458">
        <f t="shared" si="3443"/>
        <v>0</v>
      </c>
      <c r="JL363" s="459"/>
      <c r="JM363" s="452">
        <v>14.0</v>
      </c>
      <c r="JN363" s="453" t="s">
        <v>163</v>
      </c>
      <c r="JO363" s="454" t="s">
        <v>132</v>
      </c>
      <c r="JP363" s="454" t="s">
        <v>150</v>
      </c>
      <c r="JQ363" s="455" t="str">
        <f>ADHK!JQ363</f>
        <v/>
      </c>
      <c r="JR363" s="455"/>
      <c r="JS363" s="455">
        <f t="shared" si="3444"/>
        <v>0</v>
      </c>
      <c r="JT363" s="456"/>
      <c r="JU363" s="455">
        <f t="shared" si="3445"/>
        <v>0</v>
      </c>
      <c r="JV363" s="456"/>
      <c r="JW363" s="455"/>
      <c r="JX363" s="455">
        <f t="shared" si="3446"/>
        <v>0</v>
      </c>
      <c r="JY363" s="455">
        <f t="shared" si="3447"/>
        <v>0</v>
      </c>
      <c r="JZ363" s="456">
        <v>0.36319999999999997</v>
      </c>
      <c r="KA363" s="457">
        <f t="shared" si="3448"/>
        <v>0</v>
      </c>
      <c r="KB363" s="458">
        <f t="shared" si="3449"/>
        <v>0</v>
      </c>
      <c r="KC363" s="459"/>
      <c r="KD363" s="452">
        <v>14.0</v>
      </c>
      <c r="KE363" s="453" t="s">
        <v>163</v>
      </c>
      <c r="KF363" s="454" t="s">
        <v>132</v>
      </c>
      <c r="KG363" s="454" t="s">
        <v>150</v>
      </c>
      <c r="KH363" s="455" t="str">
        <f>ADHK!KH363</f>
        <v/>
      </c>
      <c r="KI363" s="455"/>
      <c r="KJ363" s="455">
        <f t="shared" si="3450"/>
        <v>0</v>
      </c>
      <c r="KK363" s="456"/>
      <c r="KL363" s="455">
        <f t="shared" si="3451"/>
        <v>0</v>
      </c>
      <c r="KM363" s="456"/>
      <c r="KN363" s="455"/>
      <c r="KO363" s="455">
        <f t="shared" si="3452"/>
        <v>0</v>
      </c>
      <c r="KP363" s="455">
        <f t="shared" si="3453"/>
        <v>0</v>
      </c>
      <c r="KQ363" s="456">
        <v>0.36319999999999997</v>
      </c>
      <c r="KR363" s="457">
        <f t="shared" si="3454"/>
        <v>0</v>
      </c>
      <c r="KS363" s="458">
        <f t="shared" si="3455"/>
        <v>0</v>
      </c>
      <c r="KT363" s="459"/>
      <c r="KU363" s="460"/>
    </row>
    <row r="364" ht="15.75" customHeight="1">
      <c r="A364" s="452">
        <v>15.0</v>
      </c>
      <c r="B364" s="453" t="s">
        <v>164</v>
      </c>
      <c r="C364" s="454" t="s">
        <v>132</v>
      </c>
      <c r="D364" s="454" t="s">
        <v>150</v>
      </c>
      <c r="E364" s="455" t="str">
        <f>ADHK!E364</f>
        <v/>
      </c>
      <c r="F364" s="455" t="str">
        <f>ADHK!F364</f>
        <v/>
      </c>
      <c r="G364" s="455">
        <f t="shared" si="3348"/>
        <v>0</v>
      </c>
      <c r="H364" s="456"/>
      <c r="I364" s="455">
        <f t="shared" si="3349"/>
        <v>0</v>
      </c>
      <c r="J364" s="456"/>
      <c r="K364" s="455"/>
      <c r="L364" s="455">
        <f t="shared" si="3350"/>
        <v>0</v>
      </c>
      <c r="M364" s="455">
        <f t="shared" si="3351"/>
        <v>0</v>
      </c>
      <c r="N364" s="456">
        <v>0.36319999999999997</v>
      </c>
      <c r="O364" s="457">
        <f t="shared" si="3352"/>
        <v>0</v>
      </c>
      <c r="P364" s="458">
        <f t="shared" si="3353"/>
        <v>0</v>
      </c>
      <c r="Q364" s="459"/>
      <c r="R364" s="452">
        <v>15.0</v>
      </c>
      <c r="S364" s="453" t="s">
        <v>164</v>
      </c>
      <c r="T364" s="454" t="s">
        <v>132</v>
      </c>
      <c r="U364" s="454" t="s">
        <v>150</v>
      </c>
      <c r="V364" s="455" t="str">
        <f>ADHK!V364</f>
        <v/>
      </c>
      <c r="W364" s="455"/>
      <c r="X364" s="455">
        <f t="shared" si="3354"/>
        <v>0</v>
      </c>
      <c r="Y364" s="456"/>
      <c r="Z364" s="455">
        <f t="shared" si="3355"/>
        <v>0</v>
      </c>
      <c r="AA364" s="456"/>
      <c r="AB364" s="455"/>
      <c r="AC364" s="455">
        <f t="shared" si="3356"/>
        <v>0</v>
      </c>
      <c r="AD364" s="455">
        <f t="shared" si="3357"/>
        <v>0</v>
      </c>
      <c r="AE364" s="456">
        <v>0.36319999999999997</v>
      </c>
      <c r="AF364" s="457">
        <f t="shared" si="3358"/>
        <v>0</v>
      </c>
      <c r="AG364" s="458">
        <f t="shared" si="3359"/>
        <v>0</v>
      </c>
      <c r="AH364" s="459"/>
      <c r="AI364" s="452">
        <v>15.0</v>
      </c>
      <c r="AJ364" s="453" t="s">
        <v>164</v>
      </c>
      <c r="AK364" s="454" t="s">
        <v>132</v>
      </c>
      <c r="AL364" s="454" t="s">
        <v>150</v>
      </c>
      <c r="AM364" s="455" t="str">
        <f>ADHK!AM364</f>
        <v/>
      </c>
      <c r="AN364" s="455"/>
      <c r="AO364" s="455">
        <f t="shared" si="3360"/>
        <v>0</v>
      </c>
      <c r="AP364" s="456"/>
      <c r="AQ364" s="455">
        <f t="shared" si="3361"/>
        <v>0</v>
      </c>
      <c r="AR364" s="456"/>
      <c r="AS364" s="455"/>
      <c r="AT364" s="455">
        <f t="shared" si="3362"/>
        <v>0</v>
      </c>
      <c r="AU364" s="455">
        <f t="shared" si="3363"/>
        <v>0</v>
      </c>
      <c r="AV364" s="456">
        <v>0.36319999999999997</v>
      </c>
      <c r="AW364" s="457">
        <f t="shared" si="3364"/>
        <v>0</v>
      </c>
      <c r="AX364" s="458">
        <f t="shared" si="3365"/>
        <v>0</v>
      </c>
      <c r="AY364" s="459"/>
      <c r="AZ364" s="452">
        <v>15.0</v>
      </c>
      <c r="BA364" s="453" t="s">
        <v>164</v>
      </c>
      <c r="BB364" s="454" t="s">
        <v>132</v>
      </c>
      <c r="BC364" s="454" t="s">
        <v>150</v>
      </c>
      <c r="BD364" s="455" t="str">
        <f>ADHK!BD364</f>
        <v/>
      </c>
      <c r="BE364" s="455"/>
      <c r="BF364" s="455">
        <f t="shared" si="3366"/>
        <v>0</v>
      </c>
      <c r="BG364" s="456"/>
      <c r="BH364" s="455">
        <f t="shared" si="3367"/>
        <v>0</v>
      </c>
      <c r="BI364" s="456"/>
      <c r="BJ364" s="455"/>
      <c r="BK364" s="455">
        <f t="shared" si="3368"/>
        <v>0</v>
      </c>
      <c r="BL364" s="455">
        <f t="shared" si="3369"/>
        <v>0</v>
      </c>
      <c r="BM364" s="456">
        <v>0.36319999999999997</v>
      </c>
      <c r="BN364" s="457">
        <f t="shared" si="3370"/>
        <v>0</v>
      </c>
      <c r="BO364" s="458">
        <f t="shared" si="3371"/>
        <v>0</v>
      </c>
      <c r="BP364" s="459"/>
      <c r="BQ364" s="452">
        <v>15.0</v>
      </c>
      <c r="BR364" s="453" t="s">
        <v>164</v>
      </c>
      <c r="BS364" s="454" t="s">
        <v>132</v>
      </c>
      <c r="BT364" s="454" t="s">
        <v>150</v>
      </c>
      <c r="BU364" s="455" t="str">
        <f>ADHK!BU364</f>
        <v/>
      </c>
      <c r="BV364" s="455"/>
      <c r="BW364" s="455">
        <f t="shared" si="3372"/>
        <v>0</v>
      </c>
      <c r="BX364" s="456"/>
      <c r="BY364" s="455">
        <f t="shared" si="3373"/>
        <v>0</v>
      </c>
      <c r="BZ364" s="456"/>
      <c r="CA364" s="455"/>
      <c r="CB364" s="455">
        <f t="shared" si="3374"/>
        <v>0</v>
      </c>
      <c r="CC364" s="455">
        <f t="shared" si="3375"/>
        <v>0</v>
      </c>
      <c r="CD364" s="456">
        <v>0.36319999999999997</v>
      </c>
      <c r="CE364" s="457">
        <f t="shared" si="3376"/>
        <v>0</v>
      </c>
      <c r="CF364" s="458">
        <f t="shared" si="3377"/>
        <v>0</v>
      </c>
      <c r="CG364" s="459"/>
      <c r="CH364" s="452">
        <v>15.0</v>
      </c>
      <c r="CI364" s="453" t="s">
        <v>164</v>
      </c>
      <c r="CJ364" s="454" t="s">
        <v>132</v>
      </c>
      <c r="CK364" s="454" t="s">
        <v>150</v>
      </c>
      <c r="CL364" s="455" t="str">
        <f>ADHK!CL364</f>
        <v/>
      </c>
      <c r="CM364" s="455"/>
      <c r="CN364" s="455">
        <f t="shared" si="3378"/>
        <v>0</v>
      </c>
      <c r="CO364" s="456"/>
      <c r="CP364" s="455">
        <f t="shared" si="3379"/>
        <v>0</v>
      </c>
      <c r="CQ364" s="456"/>
      <c r="CR364" s="455"/>
      <c r="CS364" s="455">
        <f t="shared" si="3380"/>
        <v>0</v>
      </c>
      <c r="CT364" s="455">
        <f t="shared" si="3381"/>
        <v>0</v>
      </c>
      <c r="CU364" s="456">
        <v>0.36319999999999997</v>
      </c>
      <c r="CV364" s="457">
        <f t="shared" si="3382"/>
        <v>0</v>
      </c>
      <c r="CW364" s="458">
        <f t="shared" si="3383"/>
        <v>0</v>
      </c>
      <c r="CX364" s="459"/>
      <c r="CY364" s="452">
        <v>15.0</v>
      </c>
      <c r="CZ364" s="453" t="s">
        <v>164</v>
      </c>
      <c r="DA364" s="454" t="s">
        <v>132</v>
      </c>
      <c r="DB364" s="454" t="s">
        <v>150</v>
      </c>
      <c r="DC364" s="455" t="str">
        <f>ADHK!DC364</f>
        <v/>
      </c>
      <c r="DD364" s="455"/>
      <c r="DE364" s="455">
        <f t="shared" si="3384"/>
        <v>0</v>
      </c>
      <c r="DF364" s="456"/>
      <c r="DG364" s="455">
        <f t="shared" si="3385"/>
        <v>0</v>
      </c>
      <c r="DH364" s="456"/>
      <c r="DI364" s="455"/>
      <c r="DJ364" s="455">
        <f t="shared" si="3386"/>
        <v>0</v>
      </c>
      <c r="DK364" s="455">
        <f t="shared" si="3387"/>
        <v>0</v>
      </c>
      <c r="DL364" s="456">
        <v>0.36319999999999997</v>
      </c>
      <c r="DM364" s="457">
        <f t="shared" si="3388"/>
        <v>0</v>
      </c>
      <c r="DN364" s="458">
        <f t="shared" si="3389"/>
        <v>0</v>
      </c>
      <c r="DO364" s="459"/>
      <c r="DP364" s="452">
        <v>15.0</v>
      </c>
      <c r="DQ364" s="453" t="s">
        <v>164</v>
      </c>
      <c r="DR364" s="454" t="s">
        <v>132</v>
      </c>
      <c r="DS364" s="454" t="s">
        <v>150</v>
      </c>
      <c r="DT364" s="455" t="str">
        <f>ADHK!DT364</f>
        <v/>
      </c>
      <c r="DU364" s="455"/>
      <c r="DV364" s="455">
        <f t="shared" si="3390"/>
        <v>0</v>
      </c>
      <c r="DW364" s="456"/>
      <c r="DX364" s="455">
        <f t="shared" si="3391"/>
        <v>0</v>
      </c>
      <c r="DY364" s="456"/>
      <c r="DZ364" s="455"/>
      <c r="EA364" s="455">
        <f t="shared" si="3392"/>
        <v>0</v>
      </c>
      <c r="EB364" s="455">
        <f t="shared" si="3393"/>
        <v>0</v>
      </c>
      <c r="EC364" s="456">
        <v>0.36319999999999997</v>
      </c>
      <c r="ED364" s="457">
        <f t="shared" si="3394"/>
        <v>0</v>
      </c>
      <c r="EE364" s="458">
        <f t="shared" si="3395"/>
        <v>0</v>
      </c>
      <c r="EF364" s="459"/>
      <c r="EG364" s="452">
        <v>15.0</v>
      </c>
      <c r="EH364" s="453" t="s">
        <v>164</v>
      </c>
      <c r="EI364" s="454" t="s">
        <v>132</v>
      </c>
      <c r="EJ364" s="454" t="s">
        <v>150</v>
      </c>
      <c r="EK364" s="455" t="str">
        <f>ADHK!EK364</f>
        <v/>
      </c>
      <c r="EL364" s="455"/>
      <c r="EM364" s="455">
        <f t="shared" si="3396"/>
        <v>0</v>
      </c>
      <c r="EN364" s="456"/>
      <c r="EO364" s="455">
        <f t="shared" si="3397"/>
        <v>0</v>
      </c>
      <c r="EP364" s="456"/>
      <c r="EQ364" s="455"/>
      <c r="ER364" s="455">
        <f t="shared" si="3398"/>
        <v>0</v>
      </c>
      <c r="ES364" s="455">
        <f t="shared" si="3399"/>
        <v>0</v>
      </c>
      <c r="ET364" s="456">
        <v>0.36319999999999997</v>
      </c>
      <c r="EU364" s="457">
        <f t="shared" si="3400"/>
        <v>0</v>
      </c>
      <c r="EV364" s="458">
        <f t="shared" si="3401"/>
        <v>0</v>
      </c>
      <c r="EW364" s="459"/>
      <c r="EX364" s="452">
        <v>15.0</v>
      </c>
      <c r="EY364" s="453" t="s">
        <v>164</v>
      </c>
      <c r="EZ364" s="454" t="s">
        <v>132</v>
      </c>
      <c r="FA364" s="454" t="s">
        <v>150</v>
      </c>
      <c r="FB364" s="455" t="str">
        <f>ADHK!FB364</f>
        <v/>
      </c>
      <c r="FC364" s="455"/>
      <c r="FD364" s="455">
        <f t="shared" si="3402"/>
        <v>0</v>
      </c>
      <c r="FE364" s="456"/>
      <c r="FF364" s="455">
        <f t="shared" si="3403"/>
        <v>0</v>
      </c>
      <c r="FG364" s="456"/>
      <c r="FH364" s="455"/>
      <c r="FI364" s="455">
        <f t="shared" si="3404"/>
        <v>0</v>
      </c>
      <c r="FJ364" s="455">
        <f t="shared" si="3405"/>
        <v>0</v>
      </c>
      <c r="FK364" s="456">
        <v>0.36319999999999997</v>
      </c>
      <c r="FL364" s="457">
        <f t="shared" si="3406"/>
        <v>0</v>
      </c>
      <c r="FM364" s="458">
        <f t="shared" si="3407"/>
        <v>0</v>
      </c>
      <c r="FN364" s="459"/>
      <c r="FO364" s="452">
        <v>15.0</v>
      </c>
      <c r="FP364" s="453" t="s">
        <v>164</v>
      </c>
      <c r="FQ364" s="454" t="s">
        <v>132</v>
      </c>
      <c r="FR364" s="454" t="s">
        <v>150</v>
      </c>
      <c r="FS364" s="455" t="str">
        <f>ADHK!FS364</f>
        <v/>
      </c>
      <c r="FT364" s="455"/>
      <c r="FU364" s="455">
        <f t="shared" si="3408"/>
        <v>0</v>
      </c>
      <c r="FV364" s="456"/>
      <c r="FW364" s="455">
        <f t="shared" si="3409"/>
        <v>0</v>
      </c>
      <c r="FX364" s="456"/>
      <c r="FY364" s="455"/>
      <c r="FZ364" s="455">
        <f t="shared" si="3410"/>
        <v>0</v>
      </c>
      <c r="GA364" s="455">
        <f t="shared" si="3411"/>
        <v>0</v>
      </c>
      <c r="GB364" s="456">
        <v>0.36319999999999997</v>
      </c>
      <c r="GC364" s="457">
        <f t="shared" si="3412"/>
        <v>0</v>
      </c>
      <c r="GD364" s="458">
        <f t="shared" si="3413"/>
        <v>0</v>
      </c>
      <c r="GE364" s="459"/>
      <c r="GF364" s="452">
        <v>15.0</v>
      </c>
      <c r="GG364" s="453" t="s">
        <v>164</v>
      </c>
      <c r="GH364" s="454" t="s">
        <v>132</v>
      </c>
      <c r="GI364" s="454" t="s">
        <v>150</v>
      </c>
      <c r="GJ364" s="455" t="str">
        <f>ADHK!GJ364</f>
        <v/>
      </c>
      <c r="GK364" s="455"/>
      <c r="GL364" s="455">
        <f t="shared" si="3414"/>
        <v>0</v>
      </c>
      <c r="GM364" s="456"/>
      <c r="GN364" s="455">
        <f t="shared" si="3415"/>
        <v>0</v>
      </c>
      <c r="GO364" s="456"/>
      <c r="GP364" s="455"/>
      <c r="GQ364" s="455">
        <f t="shared" si="3416"/>
        <v>0</v>
      </c>
      <c r="GR364" s="455">
        <f t="shared" si="3417"/>
        <v>0</v>
      </c>
      <c r="GS364" s="456">
        <v>0.36319999999999997</v>
      </c>
      <c r="GT364" s="457">
        <f t="shared" si="3418"/>
        <v>0</v>
      </c>
      <c r="GU364" s="458">
        <f t="shared" si="3419"/>
        <v>0</v>
      </c>
      <c r="GV364" s="459"/>
      <c r="GW364" s="452">
        <v>15.0</v>
      </c>
      <c r="GX364" s="453" t="s">
        <v>164</v>
      </c>
      <c r="GY364" s="454" t="s">
        <v>132</v>
      </c>
      <c r="GZ364" s="454" t="s">
        <v>150</v>
      </c>
      <c r="HA364" s="455" t="str">
        <f>ADHK!HA364</f>
        <v/>
      </c>
      <c r="HB364" s="455"/>
      <c r="HC364" s="455">
        <f t="shared" si="3420"/>
        <v>0</v>
      </c>
      <c r="HD364" s="456"/>
      <c r="HE364" s="455">
        <f t="shared" si="3421"/>
        <v>0</v>
      </c>
      <c r="HF364" s="456"/>
      <c r="HG364" s="455"/>
      <c r="HH364" s="455">
        <f t="shared" si="3422"/>
        <v>0</v>
      </c>
      <c r="HI364" s="455">
        <f t="shared" si="3423"/>
        <v>0</v>
      </c>
      <c r="HJ364" s="456">
        <v>0.36319999999999997</v>
      </c>
      <c r="HK364" s="457">
        <f t="shared" si="3424"/>
        <v>0</v>
      </c>
      <c r="HL364" s="458">
        <f t="shared" si="3425"/>
        <v>0</v>
      </c>
      <c r="HM364" s="459"/>
      <c r="HN364" s="452">
        <v>15.0</v>
      </c>
      <c r="HO364" s="453" t="s">
        <v>164</v>
      </c>
      <c r="HP364" s="454" t="s">
        <v>132</v>
      </c>
      <c r="HQ364" s="454" t="s">
        <v>150</v>
      </c>
      <c r="HR364" s="455" t="str">
        <f>ADHK!HR364</f>
        <v/>
      </c>
      <c r="HS364" s="455"/>
      <c r="HT364" s="455">
        <f t="shared" si="3426"/>
        <v>0</v>
      </c>
      <c r="HU364" s="456"/>
      <c r="HV364" s="455">
        <f t="shared" si="3427"/>
        <v>0</v>
      </c>
      <c r="HW364" s="456"/>
      <c r="HX364" s="455"/>
      <c r="HY364" s="455">
        <f t="shared" si="3428"/>
        <v>0</v>
      </c>
      <c r="HZ364" s="455">
        <f t="shared" si="3429"/>
        <v>0</v>
      </c>
      <c r="IA364" s="456">
        <v>0.36319999999999997</v>
      </c>
      <c r="IB364" s="457">
        <f t="shared" si="3430"/>
        <v>0</v>
      </c>
      <c r="IC364" s="458">
        <f t="shared" si="3431"/>
        <v>0</v>
      </c>
      <c r="ID364" s="459"/>
      <c r="IE364" s="452">
        <v>15.0</v>
      </c>
      <c r="IF364" s="453" t="s">
        <v>164</v>
      </c>
      <c r="IG364" s="454" t="s">
        <v>132</v>
      </c>
      <c r="IH364" s="454" t="s">
        <v>150</v>
      </c>
      <c r="II364" s="455" t="str">
        <f>ADHK!II364</f>
        <v/>
      </c>
      <c r="IJ364" s="455"/>
      <c r="IK364" s="455">
        <f t="shared" si="3432"/>
        <v>0</v>
      </c>
      <c r="IL364" s="456"/>
      <c r="IM364" s="455">
        <f t="shared" si="3433"/>
        <v>0</v>
      </c>
      <c r="IN364" s="456"/>
      <c r="IO364" s="455"/>
      <c r="IP364" s="455">
        <f t="shared" si="3434"/>
        <v>0</v>
      </c>
      <c r="IQ364" s="455">
        <f t="shared" si="3435"/>
        <v>0</v>
      </c>
      <c r="IR364" s="456">
        <v>0.36319999999999997</v>
      </c>
      <c r="IS364" s="457">
        <f t="shared" si="3436"/>
        <v>0</v>
      </c>
      <c r="IT364" s="458">
        <f t="shared" si="3437"/>
        <v>0</v>
      </c>
      <c r="IU364" s="459"/>
      <c r="IV364" s="452">
        <v>15.0</v>
      </c>
      <c r="IW364" s="453" t="s">
        <v>164</v>
      </c>
      <c r="IX364" s="454" t="s">
        <v>132</v>
      </c>
      <c r="IY364" s="454" t="s">
        <v>150</v>
      </c>
      <c r="IZ364" s="455" t="str">
        <f>ADHK!IZ364</f>
        <v/>
      </c>
      <c r="JA364" s="455"/>
      <c r="JB364" s="455">
        <f t="shared" si="3438"/>
        <v>0</v>
      </c>
      <c r="JC364" s="456"/>
      <c r="JD364" s="455">
        <f t="shared" si="3439"/>
        <v>0</v>
      </c>
      <c r="JE364" s="456"/>
      <c r="JF364" s="455"/>
      <c r="JG364" s="455">
        <f t="shared" si="3440"/>
        <v>0</v>
      </c>
      <c r="JH364" s="455">
        <f t="shared" si="3441"/>
        <v>0</v>
      </c>
      <c r="JI364" s="456">
        <v>0.36319999999999997</v>
      </c>
      <c r="JJ364" s="457">
        <f t="shared" si="3442"/>
        <v>0</v>
      </c>
      <c r="JK364" s="458">
        <f t="shared" si="3443"/>
        <v>0</v>
      </c>
      <c r="JL364" s="459"/>
      <c r="JM364" s="452">
        <v>15.0</v>
      </c>
      <c r="JN364" s="453" t="s">
        <v>164</v>
      </c>
      <c r="JO364" s="454" t="s">
        <v>132</v>
      </c>
      <c r="JP364" s="454" t="s">
        <v>150</v>
      </c>
      <c r="JQ364" s="455" t="str">
        <f>ADHK!JQ364</f>
        <v/>
      </c>
      <c r="JR364" s="455"/>
      <c r="JS364" s="455">
        <f t="shared" si="3444"/>
        <v>0</v>
      </c>
      <c r="JT364" s="456"/>
      <c r="JU364" s="455">
        <f t="shared" si="3445"/>
        <v>0</v>
      </c>
      <c r="JV364" s="456"/>
      <c r="JW364" s="455"/>
      <c r="JX364" s="455">
        <f t="shared" si="3446"/>
        <v>0</v>
      </c>
      <c r="JY364" s="455">
        <f t="shared" si="3447"/>
        <v>0</v>
      </c>
      <c r="JZ364" s="456">
        <v>0.36319999999999997</v>
      </c>
      <c r="KA364" s="457">
        <f t="shared" si="3448"/>
        <v>0</v>
      </c>
      <c r="KB364" s="458">
        <f t="shared" si="3449"/>
        <v>0</v>
      </c>
      <c r="KC364" s="459"/>
      <c r="KD364" s="452">
        <v>15.0</v>
      </c>
      <c r="KE364" s="453" t="s">
        <v>164</v>
      </c>
      <c r="KF364" s="454" t="s">
        <v>132</v>
      </c>
      <c r="KG364" s="454" t="s">
        <v>150</v>
      </c>
      <c r="KH364" s="455" t="str">
        <f>ADHK!KH364</f>
        <v/>
      </c>
      <c r="KI364" s="455"/>
      <c r="KJ364" s="455">
        <f t="shared" si="3450"/>
        <v>0</v>
      </c>
      <c r="KK364" s="456"/>
      <c r="KL364" s="455">
        <f t="shared" si="3451"/>
        <v>0</v>
      </c>
      <c r="KM364" s="456"/>
      <c r="KN364" s="455"/>
      <c r="KO364" s="455">
        <f t="shared" si="3452"/>
        <v>0</v>
      </c>
      <c r="KP364" s="455">
        <f t="shared" si="3453"/>
        <v>0</v>
      </c>
      <c r="KQ364" s="456">
        <v>0.36319999999999997</v>
      </c>
      <c r="KR364" s="457">
        <f t="shared" si="3454"/>
        <v>0</v>
      </c>
      <c r="KS364" s="458">
        <f t="shared" si="3455"/>
        <v>0</v>
      </c>
      <c r="KT364" s="459"/>
      <c r="KU364" s="460"/>
    </row>
    <row r="365" ht="15.75" customHeight="1">
      <c r="A365" s="452">
        <v>16.0</v>
      </c>
      <c r="B365" s="453" t="s">
        <v>165</v>
      </c>
      <c r="C365" s="454" t="s">
        <v>132</v>
      </c>
      <c r="D365" s="454" t="s">
        <v>150</v>
      </c>
      <c r="E365" s="455" t="str">
        <f>ADHK!E365</f>
        <v/>
      </c>
      <c r="F365" s="455" t="str">
        <f>ADHK!F365</f>
        <v/>
      </c>
      <c r="G365" s="455">
        <f t="shared" si="3348"/>
        <v>0</v>
      </c>
      <c r="H365" s="456"/>
      <c r="I365" s="455">
        <f t="shared" si="3349"/>
        <v>0</v>
      </c>
      <c r="J365" s="456"/>
      <c r="K365" s="455"/>
      <c r="L365" s="455">
        <f t="shared" si="3350"/>
        <v>0</v>
      </c>
      <c r="M365" s="455">
        <f t="shared" si="3351"/>
        <v>0</v>
      </c>
      <c r="N365" s="456">
        <v>0.36319999999999997</v>
      </c>
      <c r="O365" s="457">
        <f t="shared" si="3352"/>
        <v>0</v>
      </c>
      <c r="P365" s="458">
        <f t="shared" si="3353"/>
        <v>0</v>
      </c>
      <c r="Q365" s="459"/>
      <c r="R365" s="452">
        <v>16.0</v>
      </c>
      <c r="S365" s="453" t="s">
        <v>165</v>
      </c>
      <c r="T365" s="454" t="s">
        <v>132</v>
      </c>
      <c r="U365" s="454" t="s">
        <v>150</v>
      </c>
      <c r="V365" s="455" t="str">
        <f>ADHK!V365</f>
        <v/>
      </c>
      <c r="W365" s="455"/>
      <c r="X365" s="455">
        <f t="shared" si="3354"/>
        <v>0</v>
      </c>
      <c r="Y365" s="456"/>
      <c r="Z365" s="455">
        <f t="shared" si="3355"/>
        <v>0</v>
      </c>
      <c r="AA365" s="456"/>
      <c r="AB365" s="455"/>
      <c r="AC365" s="455">
        <f t="shared" si="3356"/>
        <v>0</v>
      </c>
      <c r="AD365" s="455">
        <f t="shared" si="3357"/>
        <v>0</v>
      </c>
      <c r="AE365" s="456">
        <v>0.36319999999999997</v>
      </c>
      <c r="AF365" s="457">
        <f t="shared" si="3358"/>
        <v>0</v>
      </c>
      <c r="AG365" s="458">
        <f t="shared" si="3359"/>
        <v>0</v>
      </c>
      <c r="AH365" s="459"/>
      <c r="AI365" s="452">
        <v>16.0</v>
      </c>
      <c r="AJ365" s="453" t="s">
        <v>165</v>
      </c>
      <c r="AK365" s="454" t="s">
        <v>132</v>
      </c>
      <c r="AL365" s="454" t="s">
        <v>150</v>
      </c>
      <c r="AM365" s="455" t="str">
        <f>ADHK!AM365</f>
        <v/>
      </c>
      <c r="AN365" s="455"/>
      <c r="AO365" s="455">
        <f t="shared" si="3360"/>
        <v>0</v>
      </c>
      <c r="AP365" s="456"/>
      <c r="AQ365" s="455">
        <f t="shared" si="3361"/>
        <v>0</v>
      </c>
      <c r="AR365" s="456"/>
      <c r="AS365" s="455"/>
      <c r="AT365" s="455">
        <f t="shared" si="3362"/>
        <v>0</v>
      </c>
      <c r="AU365" s="455">
        <f t="shared" si="3363"/>
        <v>0</v>
      </c>
      <c r="AV365" s="456">
        <v>0.36319999999999997</v>
      </c>
      <c r="AW365" s="457">
        <f t="shared" si="3364"/>
        <v>0</v>
      </c>
      <c r="AX365" s="458">
        <f t="shared" si="3365"/>
        <v>0</v>
      </c>
      <c r="AY365" s="459"/>
      <c r="AZ365" s="452">
        <v>16.0</v>
      </c>
      <c r="BA365" s="453" t="s">
        <v>165</v>
      </c>
      <c r="BB365" s="454" t="s">
        <v>132</v>
      </c>
      <c r="BC365" s="454" t="s">
        <v>150</v>
      </c>
      <c r="BD365" s="455" t="str">
        <f>ADHK!BD365</f>
        <v/>
      </c>
      <c r="BE365" s="455"/>
      <c r="BF365" s="455">
        <f t="shared" si="3366"/>
        <v>0</v>
      </c>
      <c r="BG365" s="456"/>
      <c r="BH365" s="455">
        <f t="shared" si="3367"/>
        <v>0</v>
      </c>
      <c r="BI365" s="456"/>
      <c r="BJ365" s="455"/>
      <c r="BK365" s="455">
        <f t="shared" si="3368"/>
        <v>0</v>
      </c>
      <c r="BL365" s="455">
        <f t="shared" si="3369"/>
        <v>0</v>
      </c>
      <c r="BM365" s="456">
        <v>0.36319999999999997</v>
      </c>
      <c r="BN365" s="457">
        <f t="shared" si="3370"/>
        <v>0</v>
      </c>
      <c r="BO365" s="458">
        <f t="shared" si="3371"/>
        <v>0</v>
      </c>
      <c r="BP365" s="459"/>
      <c r="BQ365" s="452">
        <v>16.0</v>
      </c>
      <c r="BR365" s="453" t="s">
        <v>165</v>
      </c>
      <c r="BS365" s="454" t="s">
        <v>132</v>
      </c>
      <c r="BT365" s="454" t="s">
        <v>150</v>
      </c>
      <c r="BU365" s="455" t="str">
        <f>ADHK!BU365</f>
        <v/>
      </c>
      <c r="BV365" s="455"/>
      <c r="BW365" s="455">
        <f t="shared" si="3372"/>
        <v>0</v>
      </c>
      <c r="BX365" s="456"/>
      <c r="BY365" s="455">
        <f t="shared" si="3373"/>
        <v>0</v>
      </c>
      <c r="BZ365" s="456"/>
      <c r="CA365" s="455"/>
      <c r="CB365" s="455">
        <f t="shared" si="3374"/>
        <v>0</v>
      </c>
      <c r="CC365" s="455">
        <f t="shared" si="3375"/>
        <v>0</v>
      </c>
      <c r="CD365" s="456">
        <v>0.36319999999999997</v>
      </c>
      <c r="CE365" s="457">
        <f t="shared" si="3376"/>
        <v>0</v>
      </c>
      <c r="CF365" s="458">
        <f t="shared" si="3377"/>
        <v>0</v>
      </c>
      <c r="CG365" s="459"/>
      <c r="CH365" s="452">
        <v>16.0</v>
      </c>
      <c r="CI365" s="453" t="s">
        <v>165</v>
      </c>
      <c r="CJ365" s="454" t="s">
        <v>132</v>
      </c>
      <c r="CK365" s="454" t="s">
        <v>150</v>
      </c>
      <c r="CL365" s="455" t="str">
        <f>ADHK!CL365</f>
        <v/>
      </c>
      <c r="CM365" s="455"/>
      <c r="CN365" s="455">
        <f t="shared" si="3378"/>
        <v>0</v>
      </c>
      <c r="CO365" s="456"/>
      <c r="CP365" s="455">
        <f t="shared" si="3379"/>
        <v>0</v>
      </c>
      <c r="CQ365" s="456"/>
      <c r="CR365" s="455"/>
      <c r="CS365" s="455">
        <f t="shared" si="3380"/>
        <v>0</v>
      </c>
      <c r="CT365" s="455">
        <f t="shared" si="3381"/>
        <v>0</v>
      </c>
      <c r="CU365" s="456">
        <v>0.36319999999999997</v>
      </c>
      <c r="CV365" s="457">
        <f t="shared" si="3382"/>
        <v>0</v>
      </c>
      <c r="CW365" s="458">
        <f t="shared" si="3383"/>
        <v>0</v>
      </c>
      <c r="CX365" s="459"/>
      <c r="CY365" s="452">
        <v>16.0</v>
      </c>
      <c r="CZ365" s="453" t="s">
        <v>165</v>
      </c>
      <c r="DA365" s="454" t="s">
        <v>132</v>
      </c>
      <c r="DB365" s="454" t="s">
        <v>150</v>
      </c>
      <c r="DC365" s="455" t="str">
        <f>ADHK!DC365</f>
        <v/>
      </c>
      <c r="DD365" s="455"/>
      <c r="DE365" s="455">
        <f t="shared" si="3384"/>
        <v>0</v>
      </c>
      <c r="DF365" s="456"/>
      <c r="DG365" s="455">
        <f t="shared" si="3385"/>
        <v>0</v>
      </c>
      <c r="DH365" s="456"/>
      <c r="DI365" s="455"/>
      <c r="DJ365" s="455">
        <f t="shared" si="3386"/>
        <v>0</v>
      </c>
      <c r="DK365" s="455">
        <f t="shared" si="3387"/>
        <v>0</v>
      </c>
      <c r="DL365" s="456">
        <v>0.36319999999999997</v>
      </c>
      <c r="DM365" s="457">
        <f t="shared" si="3388"/>
        <v>0</v>
      </c>
      <c r="DN365" s="458">
        <f t="shared" si="3389"/>
        <v>0</v>
      </c>
      <c r="DO365" s="459"/>
      <c r="DP365" s="452">
        <v>16.0</v>
      </c>
      <c r="DQ365" s="453" t="s">
        <v>165</v>
      </c>
      <c r="DR365" s="454" t="s">
        <v>132</v>
      </c>
      <c r="DS365" s="454" t="s">
        <v>150</v>
      </c>
      <c r="DT365" s="455" t="str">
        <f>ADHK!DT365</f>
        <v/>
      </c>
      <c r="DU365" s="455"/>
      <c r="DV365" s="455">
        <f t="shared" si="3390"/>
        <v>0</v>
      </c>
      <c r="DW365" s="456"/>
      <c r="DX365" s="455">
        <f t="shared" si="3391"/>
        <v>0</v>
      </c>
      <c r="DY365" s="456"/>
      <c r="DZ365" s="455"/>
      <c r="EA365" s="455">
        <f t="shared" si="3392"/>
        <v>0</v>
      </c>
      <c r="EB365" s="455">
        <f t="shared" si="3393"/>
        <v>0</v>
      </c>
      <c r="EC365" s="456">
        <v>0.36319999999999997</v>
      </c>
      <c r="ED365" s="457">
        <f t="shared" si="3394"/>
        <v>0</v>
      </c>
      <c r="EE365" s="458">
        <f t="shared" si="3395"/>
        <v>0</v>
      </c>
      <c r="EF365" s="459"/>
      <c r="EG365" s="452">
        <v>16.0</v>
      </c>
      <c r="EH365" s="453" t="s">
        <v>165</v>
      </c>
      <c r="EI365" s="454" t="s">
        <v>132</v>
      </c>
      <c r="EJ365" s="454" t="s">
        <v>150</v>
      </c>
      <c r="EK365" s="455" t="str">
        <f>ADHK!EK365</f>
        <v/>
      </c>
      <c r="EL365" s="455"/>
      <c r="EM365" s="455">
        <f t="shared" si="3396"/>
        <v>0</v>
      </c>
      <c r="EN365" s="456"/>
      <c r="EO365" s="455">
        <f t="shared" si="3397"/>
        <v>0</v>
      </c>
      <c r="EP365" s="456"/>
      <c r="EQ365" s="455"/>
      <c r="ER365" s="455">
        <f t="shared" si="3398"/>
        <v>0</v>
      </c>
      <c r="ES365" s="455">
        <f t="shared" si="3399"/>
        <v>0</v>
      </c>
      <c r="ET365" s="456">
        <v>0.36319999999999997</v>
      </c>
      <c r="EU365" s="457">
        <f t="shared" si="3400"/>
        <v>0</v>
      </c>
      <c r="EV365" s="458">
        <f t="shared" si="3401"/>
        <v>0</v>
      </c>
      <c r="EW365" s="459"/>
      <c r="EX365" s="452">
        <v>16.0</v>
      </c>
      <c r="EY365" s="453" t="s">
        <v>165</v>
      </c>
      <c r="EZ365" s="454" t="s">
        <v>132</v>
      </c>
      <c r="FA365" s="454" t="s">
        <v>150</v>
      </c>
      <c r="FB365" s="455" t="str">
        <f>ADHK!FB365</f>
        <v/>
      </c>
      <c r="FC365" s="455"/>
      <c r="FD365" s="455">
        <f t="shared" si="3402"/>
        <v>0</v>
      </c>
      <c r="FE365" s="456"/>
      <c r="FF365" s="455">
        <f t="shared" si="3403"/>
        <v>0</v>
      </c>
      <c r="FG365" s="456"/>
      <c r="FH365" s="455"/>
      <c r="FI365" s="455">
        <f t="shared" si="3404"/>
        <v>0</v>
      </c>
      <c r="FJ365" s="455">
        <f t="shared" si="3405"/>
        <v>0</v>
      </c>
      <c r="FK365" s="456">
        <v>0.36319999999999997</v>
      </c>
      <c r="FL365" s="457">
        <f t="shared" si="3406"/>
        <v>0</v>
      </c>
      <c r="FM365" s="458">
        <f t="shared" si="3407"/>
        <v>0</v>
      </c>
      <c r="FN365" s="459"/>
      <c r="FO365" s="452">
        <v>16.0</v>
      </c>
      <c r="FP365" s="453" t="s">
        <v>165</v>
      </c>
      <c r="FQ365" s="454" t="s">
        <v>132</v>
      </c>
      <c r="FR365" s="454" t="s">
        <v>150</v>
      </c>
      <c r="FS365" s="455" t="str">
        <f>ADHK!FS365</f>
        <v/>
      </c>
      <c r="FT365" s="455"/>
      <c r="FU365" s="455">
        <f t="shared" si="3408"/>
        <v>0</v>
      </c>
      <c r="FV365" s="456"/>
      <c r="FW365" s="455">
        <f t="shared" si="3409"/>
        <v>0</v>
      </c>
      <c r="FX365" s="456"/>
      <c r="FY365" s="455"/>
      <c r="FZ365" s="455">
        <f t="shared" si="3410"/>
        <v>0</v>
      </c>
      <c r="GA365" s="455">
        <f t="shared" si="3411"/>
        <v>0</v>
      </c>
      <c r="GB365" s="456">
        <v>0.36319999999999997</v>
      </c>
      <c r="GC365" s="457">
        <f t="shared" si="3412"/>
        <v>0</v>
      </c>
      <c r="GD365" s="458">
        <f t="shared" si="3413"/>
        <v>0</v>
      </c>
      <c r="GE365" s="459"/>
      <c r="GF365" s="452">
        <v>16.0</v>
      </c>
      <c r="GG365" s="453" t="s">
        <v>165</v>
      </c>
      <c r="GH365" s="454" t="s">
        <v>132</v>
      </c>
      <c r="GI365" s="454" t="s">
        <v>150</v>
      </c>
      <c r="GJ365" s="455" t="str">
        <f>ADHK!GJ365</f>
        <v/>
      </c>
      <c r="GK365" s="455"/>
      <c r="GL365" s="455">
        <f t="shared" si="3414"/>
        <v>0</v>
      </c>
      <c r="GM365" s="456"/>
      <c r="GN365" s="455">
        <f t="shared" si="3415"/>
        <v>0</v>
      </c>
      <c r="GO365" s="456"/>
      <c r="GP365" s="455"/>
      <c r="GQ365" s="455">
        <f t="shared" si="3416"/>
        <v>0</v>
      </c>
      <c r="GR365" s="455">
        <f t="shared" si="3417"/>
        <v>0</v>
      </c>
      <c r="GS365" s="456">
        <v>0.36319999999999997</v>
      </c>
      <c r="GT365" s="457">
        <f t="shared" si="3418"/>
        <v>0</v>
      </c>
      <c r="GU365" s="458">
        <f t="shared" si="3419"/>
        <v>0</v>
      </c>
      <c r="GV365" s="459"/>
      <c r="GW365" s="452">
        <v>16.0</v>
      </c>
      <c r="GX365" s="453" t="s">
        <v>165</v>
      </c>
      <c r="GY365" s="454" t="s">
        <v>132</v>
      </c>
      <c r="GZ365" s="454" t="s">
        <v>150</v>
      </c>
      <c r="HA365" s="455" t="str">
        <f>ADHK!HA365</f>
        <v/>
      </c>
      <c r="HB365" s="455"/>
      <c r="HC365" s="455">
        <f t="shared" si="3420"/>
        <v>0</v>
      </c>
      <c r="HD365" s="456"/>
      <c r="HE365" s="455">
        <f t="shared" si="3421"/>
        <v>0</v>
      </c>
      <c r="HF365" s="456"/>
      <c r="HG365" s="455"/>
      <c r="HH365" s="455">
        <f t="shared" si="3422"/>
        <v>0</v>
      </c>
      <c r="HI365" s="455">
        <f t="shared" si="3423"/>
        <v>0</v>
      </c>
      <c r="HJ365" s="456">
        <v>0.36319999999999997</v>
      </c>
      <c r="HK365" s="457">
        <f t="shared" si="3424"/>
        <v>0</v>
      </c>
      <c r="HL365" s="458">
        <f t="shared" si="3425"/>
        <v>0</v>
      </c>
      <c r="HM365" s="459"/>
      <c r="HN365" s="452">
        <v>16.0</v>
      </c>
      <c r="HO365" s="453" t="s">
        <v>165</v>
      </c>
      <c r="HP365" s="454" t="s">
        <v>132</v>
      </c>
      <c r="HQ365" s="454" t="s">
        <v>150</v>
      </c>
      <c r="HR365" s="455" t="str">
        <f>ADHK!HR365</f>
        <v/>
      </c>
      <c r="HS365" s="455"/>
      <c r="HT365" s="455">
        <f t="shared" si="3426"/>
        <v>0</v>
      </c>
      <c r="HU365" s="456"/>
      <c r="HV365" s="455">
        <f t="shared" si="3427"/>
        <v>0</v>
      </c>
      <c r="HW365" s="456"/>
      <c r="HX365" s="455"/>
      <c r="HY365" s="455">
        <f t="shared" si="3428"/>
        <v>0</v>
      </c>
      <c r="HZ365" s="455">
        <f t="shared" si="3429"/>
        <v>0</v>
      </c>
      <c r="IA365" s="456">
        <v>0.36319999999999997</v>
      </c>
      <c r="IB365" s="457">
        <f t="shared" si="3430"/>
        <v>0</v>
      </c>
      <c r="IC365" s="458">
        <f t="shared" si="3431"/>
        <v>0</v>
      </c>
      <c r="ID365" s="459"/>
      <c r="IE365" s="452">
        <v>16.0</v>
      </c>
      <c r="IF365" s="453" t="s">
        <v>165</v>
      </c>
      <c r="IG365" s="454" t="s">
        <v>132</v>
      </c>
      <c r="IH365" s="454" t="s">
        <v>150</v>
      </c>
      <c r="II365" s="455" t="str">
        <f>ADHK!II365</f>
        <v/>
      </c>
      <c r="IJ365" s="455"/>
      <c r="IK365" s="455">
        <f t="shared" si="3432"/>
        <v>0</v>
      </c>
      <c r="IL365" s="456"/>
      <c r="IM365" s="455">
        <f t="shared" si="3433"/>
        <v>0</v>
      </c>
      <c r="IN365" s="456"/>
      <c r="IO365" s="455"/>
      <c r="IP365" s="455">
        <f t="shared" si="3434"/>
        <v>0</v>
      </c>
      <c r="IQ365" s="455">
        <f t="shared" si="3435"/>
        <v>0</v>
      </c>
      <c r="IR365" s="456">
        <v>0.36319999999999997</v>
      </c>
      <c r="IS365" s="457">
        <f t="shared" si="3436"/>
        <v>0</v>
      </c>
      <c r="IT365" s="458">
        <f t="shared" si="3437"/>
        <v>0</v>
      </c>
      <c r="IU365" s="459"/>
      <c r="IV365" s="452">
        <v>16.0</v>
      </c>
      <c r="IW365" s="453" t="s">
        <v>165</v>
      </c>
      <c r="IX365" s="454" t="s">
        <v>132</v>
      </c>
      <c r="IY365" s="454" t="s">
        <v>150</v>
      </c>
      <c r="IZ365" s="455" t="str">
        <f>ADHK!IZ365</f>
        <v/>
      </c>
      <c r="JA365" s="455"/>
      <c r="JB365" s="455">
        <f t="shared" si="3438"/>
        <v>0</v>
      </c>
      <c r="JC365" s="456"/>
      <c r="JD365" s="455">
        <f t="shared" si="3439"/>
        <v>0</v>
      </c>
      <c r="JE365" s="456"/>
      <c r="JF365" s="455"/>
      <c r="JG365" s="455">
        <f t="shared" si="3440"/>
        <v>0</v>
      </c>
      <c r="JH365" s="455">
        <f t="shared" si="3441"/>
        <v>0</v>
      </c>
      <c r="JI365" s="456">
        <v>0.36319999999999997</v>
      </c>
      <c r="JJ365" s="457">
        <f t="shared" si="3442"/>
        <v>0</v>
      </c>
      <c r="JK365" s="458">
        <f t="shared" si="3443"/>
        <v>0</v>
      </c>
      <c r="JL365" s="459"/>
      <c r="JM365" s="452">
        <v>16.0</v>
      </c>
      <c r="JN365" s="453" t="s">
        <v>165</v>
      </c>
      <c r="JO365" s="454" t="s">
        <v>132</v>
      </c>
      <c r="JP365" s="454" t="s">
        <v>150</v>
      </c>
      <c r="JQ365" s="455" t="str">
        <f>ADHK!JQ365</f>
        <v/>
      </c>
      <c r="JR365" s="455"/>
      <c r="JS365" s="455">
        <f t="shared" si="3444"/>
        <v>0</v>
      </c>
      <c r="JT365" s="456"/>
      <c r="JU365" s="455">
        <f t="shared" si="3445"/>
        <v>0</v>
      </c>
      <c r="JV365" s="456"/>
      <c r="JW365" s="455"/>
      <c r="JX365" s="455">
        <f t="shared" si="3446"/>
        <v>0</v>
      </c>
      <c r="JY365" s="455">
        <f t="shared" si="3447"/>
        <v>0</v>
      </c>
      <c r="JZ365" s="456">
        <v>0.36319999999999997</v>
      </c>
      <c r="KA365" s="457">
        <f t="shared" si="3448"/>
        <v>0</v>
      </c>
      <c r="KB365" s="458">
        <f t="shared" si="3449"/>
        <v>0</v>
      </c>
      <c r="KC365" s="459"/>
      <c r="KD365" s="452">
        <v>16.0</v>
      </c>
      <c r="KE365" s="453" t="s">
        <v>165</v>
      </c>
      <c r="KF365" s="454" t="s">
        <v>132</v>
      </c>
      <c r="KG365" s="454" t="s">
        <v>150</v>
      </c>
      <c r="KH365" s="455" t="str">
        <f>ADHK!KH365</f>
        <v/>
      </c>
      <c r="KI365" s="455"/>
      <c r="KJ365" s="455">
        <f t="shared" si="3450"/>
        <v>0</v>
      </c>
      <c r="KK365" s="456"/>
      <c r="KL365" s="455">
        <f t="shared" si="3451"/>
        <v>0</v>
      </c>
      <c r="KM365" s="456"/>
      <c r="KN365" s="455"/>
      <c r="KO365" s="455">
        <f t="shared" si="3452"/>
        <v>0</v>
      </c>
      <c r="KP365" s="455">
        <f t="shared" si="3453"/>
        <v>0</v>
      </c>
      <c r="KQ365" s="456">
        <v>0.36319999999999997</v>
      </c>
      <c r="KR365" s="457">
        <f t="shared" si="3454"/>
        <v>0</v>
      </c>
      <c r="KS365" s="458">
        <f t="shared" si="3455"/>
        <v>0</v>
      </c>
      <c r="KT365" s="459"/>
      <c r="KU365" s="460"/>
    </row>
    <row r="366" ht="15.75" customHeight="1">
      <c r="A366" s="452">
        <v>17.0</v>
      </c>
      <c r="B366" s="453" t="s">
        <v>166</v>
      </c>
      <c r="C366" s="454" t="s">
        <v>132</v>
      </c>
      <c r="D366" s="454" t="s">
        <v>150</v>
      </c>
      <c r="E366" s="455" t="str">
        <f>ADHK!E366</f>
        <v/>
      </c>
      <c r="F366" s="455" t="str">
        <f>ADHK!F366</f>
        <v/>
      </c>
      <c r="G366" s="455">
        <f t="shared" si="3348"/>
        <v>0</v>
      </c>
      <c r="H366" s="456"/>
      <c r="I366" s="455">
        <f t="shared" si="3349"/>
        <v>0</v>
      </c>
      <c r="J366" s="456"/>
      <c r="K366" s="455"/>
      <c r="L366" s="455">
        <f t="shared" si="3350"/>
        <v>0</v>
      </c>
      <c r="M366" s="455">
        <f t="shared" si="3351"/>
        <v>0</v>
      </c>
      <c r="N366" s="456">
        <v>0.36319999999999997</v>
      </c>
      <c r="O366" s="457">
        <f t="shared" si="3352"/>
        <v>0</v>
      </c>
      <c r="P366" s="458">
        <f t="shared" si="3353"/>
        <v>0</v>
      </c>
      <c r="Q366" s="459"/>
      <c r="R366" s="452">
        <v>17.0</v>
      </c>
      <c r="S366" s="453" t="s">
        <v>166</v>
      </c>
      <c r="T366" s="454" t="s">
        <v>132</v>
      </c>
      <c r="U366" s="454" t="s">
        <v>150</v>
      </c>
      <c r="V366" s="455" t="str">
        <f>ADHK!V366</f>
        <v/>
      </c>
      <c r="W366" s="455"/>
      <c r="X366" s="455">
        <f t="shared" si="3354"/>
        <v>0</v>
      </c>
      <c r="Y366" s="456"/>
      <c r="Z366" s="455">
        <f t="shared" si="3355"/>
        <v>0</v>
      </c>
      <c r="AA366" s="456"/>
      <c r="AB366" s="455"/>
      <c r="AC366" s="455">
        <f t="shared" si="3356"/>
        <v>0</v>
      </c>
      <c r="AD366" s="455">
        <f t="shared" si="3357"/>
        <v>0</v>
      </c>
      <c r="AE366" s="456">
        <v>0.36319999999999997</v>
      </c>
      <c r="AF366" s="457">
        <f t="shared" si="3358"/>
        <v>0</v>
      </c>
      <c r="AG366" s="458">
        <f t="shared" si="3359"/>
        <v>0</v>
      </c>
      <c r="AH366" s="459"/>
      <c r="AI366" s="452">
        <v>17.0</v>
      </c>
      <c r="AJ366" s="453" t="s">
        <v>166</v>
      </c>
      <c r="AK366" s="454" t="s">
        <v>132</v>
      </c>
      <c r="AL366" s="454" t="s">
        <v>150</v>
      </c>
      <c r="AM366" s="455" t="str">
        <f>ADHK!AM366</f>
        <v/>
      </c>
      <c r="AN366" s="455"/>
      <c r="AO366" s="455">
        <f t="shared" si="3360"/>
        <v>0</v>
      </c>
      <c r="AP366" s="456"/>
      <c r="AQ366" s="455">
        <f t="shared" si="3361"/>
        <v>0</v>
      </c>
      <c r="AR366" s="456"/>
      <c r="AS366" s="455"/>
      <c r="AT366" s="455">
        <f t="shared" si="3362"/>
        <v>0</v>
      </c>
      <c r="AU366" s="455">
        <f t="shared" si="3363"/>
        <v>0</v>
      </c>
      <c r="AV366" s="456">
        <v>0.36319999999999997</v>
      </c>
      <c r="AW366" s="457">
        <f t="shared" si="3364"/>
        <v>0</v>
      </c>
      <c r="AX366" s="458">
        <f t="shared" si="3365"/>
        <v>0</v>
      </c>
      <c r="AY366" s="459"/>
      <c r="AZ366" s="452">
        <v>17.0</v>
      </c>
      <c r="BA366" s="453" t="s">
        <v>166</v>
      </c>
      <c r="BB366" s="454" t="s">
        <v>132</v>
      </c>
      <c r="BC366" s="454" t="s">
        <v>150</v>
      </c>
      <c r="BD366" s="455" t="str">
        <f>ADHK!BD366</f>
        <v/>
      </c>
      <c r="BE366" s="455"/>
      <c r="BF366" s="455">
        <f t="shared" si="3366"/>
        <v>0</v>
      </c>
      <c r="BG366" s="456"/>
      <c r="BH366" s="455">
        <f t="shared" si="3367"/>
        <v>0</v>
      </c>
      <c r="BI366" s="456"/>
      <c r="BJ366" s="455"/>
      <c r="BK366" s="455">
        <f t="shared" si="3368"/>
        <v>0</v>
      </c>
      <c r="BL366" s="455">
        <f t="shared" si="3369"/>
        <v>0</v>
      </c>
      <c r="BM366" s="456">
        <v>0.36319999999999997</v>
      </c>
      <c r="BN366" s="457">
        <f t="shared" si="3370"/>
        <v>0</v>
      </c>
      <c r="BO366" s="458">
        <f t="shared" si="3371"/>
        <v>0</v>
      </c>
      <c r="BP366" s="459"/>
      <c r="BQ366" s="452">
        <v>17.0</v>
      </c>
      <c r="BR366" s="453" t="s">
        <v>166</v>
      </c>
      <c r="BS366" s="454" t="s">
        <v>132</v>
      </c>
      <c r="BT366" s="454" t="s">
        <v>150</v>
      </c>
      <c r="BU366" s="455" t="str">
        <f>ADHK!BU366</f>
        <v/>
      </c>
      <c r="BV366" s="455"/>
      <c r="BW366" s="455">
        <f t="shared" si="3372"/>
        <v>0</v>
      </c>
      <c r="BX366" s="456"/>
      <c r="BY366" s="455">
        <f t="shared" si="3373"/>
        <v>0</v>
      </c>
      <c r="BZ366" s="456"/>
      <c r="CA366" s="455"/>
      <c r="CB366" s="455">
        <f t="shared" si="3374"/>
        <v>0</v>
      </c>
      <c r="CC366" s="455">
        <f t="shared" si="3375"/>
        <v>0</v>
      </c>
      <c r="CD366" s="456">
        <v>0.36319999999999997</v>
      </c>
      <c r="CE366" s="457">
        <f t="shared" si="3376"/>
        <v>0</v>
      </c>
      <c r="CF366" s="458">
        <f t="shared" si="3377"/>
        <v>0</v>
      </c>
      <c r="CG366" s="459"/>
      <c r="CH366" s="452">
        <v>17.0</v>
      </c>
      <c r="CI366" s="453" t="s">
        <v>166</v>
      </c>
      <c r="CJ366" s="454" t="s">
        <v>132</v>
      </c>
      <c r="CK366" s="454" t="s">
        <v>150</v>
      </c>
      <c r="CL366" s="455" t="str">
        <f>ADHK!CL366</f>
        <v/>
      </c>
      <c r="CM366" s="455"/>
      <c r="CN366" s="455">
        <f t="shared" si="3378"/>
        <v>0</v>
      </c>
      <c r="CO366" s="456"/>
      <c r="CP366" s="455">
        <f t="shared" si="3379"/>
        <v>0</v>
      </c>
      <c r="CQ366" s="456"/>
      <c r="CR366" s="455"/>
      <c r="CS366" s="455">
        <f t="shared" si="3380"/>
        <v>0</v>
      </c>
      <c r="CT366" s="455">
        <f t="shared" si="3381"/>
        <v>0</v>
      </c>
      <c r="CU366" s="456">
        <v>0.36319999999999997</v>
      </c>
      <c r="CV366" s="457">
        <f t="shared" si="3382"/>
        <v>0</v>
      </c>
      <c r="CW366" s="458">
        <f t="shared" si="3383"/>
        <v>0</v>
      </c>
      <c r="CX366" s="459"/>
      <c r="CY366" s="452">
        <v>17.0</v>
      </c>
      <c r="CZ366" s="453" t="s">
        <v>166</v>
      </c>
      <c r="DA366" s="454" t="s">
        <v>132</v>
      </c>
      <c r="DB366" s="454" t="s">
        <v>150</v>
      </c>
      <c r="DC366" s="455" t="str">
        <f>ADHK!DC366</f>
        <v/>
      </c>
      <c r="DD366" s="455"/>
      <c r="DE366" s="455">
        <f t="shared" si="3384"/>
        <v>0</v>
      </c>
      <c r="DF366" s="456"/>
      <c r="DG366" s="455">
        <f t="shared" si="3385"/>
        <v>0</v>
      </c>
      <c r="DH366" s="456"/>
      <c r="DI366" s="455"/>
      <c r="DJ366" s="455">
        <f t="shared" si="3386"/>
        <v>0</v>
      </c>
      <c r="DK366" s="455">
        <f t="shared" si="3387"/>
        <v>0</v>
      </c>
      <c r="DL366" s="456">
        <v>0.36319999999999997</v>
      </c>
      <c r="DM366" s="457">
        <f t="shared" si="3388"/>
        <v>0</v>
      </c>
      <c r="DN366" s="458">
        <f t="shared" si="3389"/>
        <v>0</v>
      </c>
      <c r="DO366" s="459"/>
      <c r="DP366" s="452">
        <v>17.0</v>
      </c>
      <c r="DQ366" s="453" t="s">
        <v>166</v>
      </c>
      <c r="DR366" s="454" t="s">
        <v>132</v>
      </c>
      <c r="DS366" s="454" t="s">
        <v>150</v>
      </c>
      <c r="DT366" s="455" t="str">
        <f>ADHK!DT366</f>
        <v/>
      </c>
      <c r="DU366" s="455"/>
      <c r="DV366" s="455">
        <f t="shared" si="3390"/>
        <v>0</v>
      </c>
      <c r="DW366" s="456"/>
      <c r="DX366" s="455">
        <f t="shared" si="3391"/>
        <v>0</v>
      </c>
      <c r="DY366" s="456"/>
      <c r="DZ366" s="455"/>
      <c r="EA366" s="455">
        <f t="shared" si="3392"/>
        <v>0</v>
      </c>
      <c r="EB366" s="455">
        <f t="shared" si="3393"/>
        <v>0</v>
      </c>
      <c r="EC366" s="456">
        <v>0.36319999999999997</v>
      </c>
      <c r="ED366" s="457">
        <f t="shared" si="3394"/>
        <v>0</v>
      </c>
      <c r="EE366" s="458">
        <f t="shared" si="3395"/>
        <v>0</v>
      </c>
      <c r="EF366" s="459"/>
      <c r="EG366" s="452">
        <v>17.0</v>
      </c>
      <c r="EH366" s="453" t="s">
        <v>166</v>
      </c>
      <c r="EI366" s="454" t="s">
        <v>132</v>
      </c>
      <c r="EJ366" s="454" t="s">
        <v>150</v>
      </c>
      <c r="EK366" s="455" t="str">
        <f>ADHK!EK366</f>
        <v/>
      </c>
      <c r="EL366" s="455"/>
      <c r="EM366" s="455">
        <f t="shared" si="3396"/>
        <v>0</v>
      </c>
      <c r="EN366" s="456"/>
      <c r="EO366" s="455">
        <f t="shared" si="3397"/>
        <v>0</v>
      </c>
      <c r="EP366" s="456"/>
      <c r="EQ366" s="455"/>
      <c r="ER366" s="455">
        <f t="shared" si="3398"/>
        <v>0</v>
      </c>
      <c r="ES366" s="455">
        <f t="shared" si="3399"/>
        <v>0</v>
      </c>
      <c r="ET366" s="456">
        <v>0.36319999999999997</v>
      </c>
      <c r="EU366" s="457">
        <f t="shared" si="3400"/>
        <v>0</v>
      </c>
      <c r="EV366" s="458">
        <f t="shared" si="3401"/>
        <v>0</v>
      </c>
      <c r="EW366" s="459"/>
      <c r="EX366" s="452">
        <v>17.0</v>
      </c>
      <c r="EY366" s="453" t="s">
        <v>166</v>
      </c>
      <c r="EZ366" s="454" t="s">
        <v>132</v>
      </c>
      <c r="FA366" s="454" t="s">
        <v>150</v>
      </c>
      <c r="FB366" s="455" t="str">
        <f>ADHK!FB366</f>
        <v/>
      </c>
      <c r="FC366" s="455"/>
      <c r="FD366" s="455">
        <f t="shared" si="3402"/>
        <v>0</v>
      </c>
      <c r="FE366" s="456"/>
      <c r="FF366" s="455">
        <f t="shared" si="3403"/>
        <v>0</v>
      </c>
      <c r="FG366" s="456"/>
      <c r="FH366" s="455"/>
      <c r="FI366" s="455">
        <f t="shared" si="3404"/>
        <v>0</v>
      </c>
      <c r="FJ366" s="455">
        <f t="shared" si="3405"/>
        <v>0</v>
      </c>
      <c r="FK366" s="456">
        <v>0.36319999999999997</v>
      </c>
      <c r="FL366" s="457">
        <f t="shared" si="3406"/>
        <v>0</v>
      </c>
      <c r="FM366" s="458">
        <f t="shared" si="3407"/>
        <v>0</v>
      </c>
      <c r="FN366" s="459"/>
      <c r="FO366" s="452">
        <v>17.0</v>
      </c>
      <c r="FP366" s="453" t="s">
        <v>166</v>
      </c>
      <c r="FQ366" s="454" t="s">
        <v>132</v>
      </c>
      <c r="FR366" s="454" t="s">
        <v>150</v>
      </c>
      <c r="FS366" s="455" t="str">
        <f>ADHK!FS366</f>
        <v/>
      </c>
      <c r="FT366" s="455"/>
      <c r="FU366" s="455">
        <f t="shared" si="3408"/>
        <v>0</v>
      </c>
      <c r="FV366" s="456"/>
      <c r="FW366" s="455">
        <f t="shared" si="3409"/>
        <v>0</v>
      </c>
      <c r="FX366" s="456"/>
      <c r="FY366" s="455"/>
      <c r="FZ366" s="455">
        <f t="shared" si="3410"/>
        <v>0</v>
      </c>
      <c r="GA366" s="455">
        <f t="shared" si="3411"/>
        <v>0</v>
      </c>
      <c r="GB366" s="456">
        <v>0.36319999999999997</v>
      </c>
      <c r="GC366" s="457">
        <f t="shared" si="3412"/>
        <v>0</v>
      </c>
      <c r="GD366" s="458">
        <f t="shared" si="3413"/>
        <v>0</v>
      </c>
      <c r="GE366" s="459"/>
      <c r="GF366" s="452">
        <v>17.0</v>
      </c>
      <c r="GG366" s="453" t="s">
        <v>166</v>
      </c>
      <c r="GH366" s="454" t="s">
        <v>132</v>
      </c>
      <c r="GI366" s="454" t="s">
        <v>150</v>
      </c>
      <c r="GJ366" s="455" t="str">
        <f>ADHK!GJ366</f>
        <v/>
      </c>
      <c r="GK366" s="455"/>
      <c r="GL366" s="455">
        <f t="shared" si="3414"/>
        <v>0</v>
      </c>
      <c r="GM366" s="456"/>
      <c r="GN366" s="455">
        <f t="shared" si="3415"/>
        <v>0</v>
      </c>
      <c r="GO366" s="456"/>
      <c r="GP366" s="455"/>
      <c r="GQ366" s="455">
        <f t="shared" si="3416"/>
        <v>0</v>
      </c>
      <c r="GR366" s="455">
        <f t="shared" si="3417"/>
        <v>0</v>
      </c>
      <c r="GS366" s="456">
        <v>0.36319999999999997</v>
      </c>
      <c r="GT366" s="457">
        <f t="shared" si="3418"/>
        <v>0</v>
      </c>
      <c r="GU366" s="458">
        <f t="shared" si="3419"/>
        <v>0</v>
      </c>
      <c r="GV366" s="459"/>
      <c r="GW366" s="452">
        <v>17.0</v>
      </c>
      <c r="GX366" s="453" t="s">
        <v>166</v>
      </c>
      <c r="GY366" s="454" t="s">
        <v>132</v>
      </c>
      <c r="GZ366" s="454" t="s">
        <v>150</v>
      </c>
      <c r="HA366" s="455" t="str">
        <f>ADHK!HA366</f>
        <v/>
      </c>
      <c r="HB366" s="455"/>
      <c r="HC366" s="455">
        <f t="shared" si="3420"/>
        <v>0</v>
      </c>
      <c r="HD366" s="456"/>
      <c r="HE366" s="455">
        <f t="shared" si="3421"/>
        <v>0</v>
      </c>
      <c r="HF366" s="456"/>
      <c r="HG366" s="455"/>
      <c r="HH366" s="455">
        <f t="shared" si="3422"/>
        <v>0</v>
      </c>
      <c r="HI366" s="455">
        <f t="shared" si="3423"/>
        <v>0</v>
      </c>
      <c r="HJ366" s="456">
        <v>0.36319999999999997</v>
      </c>
      <c r="HK366" s="457">
        <f t="shared" si="3424"/>
        <v>0</v>
      </c>
      <c r="HL366" s="458">
        <f t="shared" si="3425"/>
        <v>0</v>
      </c>
      <c r="HM366" s="459"/>
      <c r="HN366" s="452">
        <v>17.0</v>
      </c>
      <c r="HO366" s="453" t="s">
        <v>166</v>
      </c>
      <c r="HP366" s="454" t="s">
        <v>132</v>
      </c>
      <c r="HQ366" s="454" t="s">
        <v>150</v>
      </c>
      <c r="HR366" s="455" t="str">
        <f>ADHK!HR366</f>
        <v/>
      </c>
      <c r="HS366" s="455"/>
      <c r="HT366" s="455">
        <f t="shared" si="3426"/>
        <v>0</v>
      </c>
      <c r="HU366" s="456"/>
      <c r="HV366" s="455">
        <f t="shared" si="3427"/>
        <v>0</v>
      </c>
      <c r="HW366" s="456"/>
      <c r="HX366" s="455"/>
      <c r="HY366" s="455">
        <f t="shared" si="3428"/>
        <v>0</v>
      </c>
      <c r="HZ366" s="455">
        <f t="shared" si="3429"/>
        <v>0</v>
      </c>
      <c r="IA366" s="456">
        <v>0.36319999999999997</v>
      </c>
      <c r="IB366" s="457">
        <f t="shared" si="3430"/>
        <v>0</v>
      </c>
      <c r="IC366" s="458">
        <f t="shared" si="3431"/>
        <v>0</v>
      </c>
      <c r="ID366" s="459"/>
      <c r="IE366" s="452">
        <v>17.0</v>
      </c>
      <c r="IF366" s="453" t="s">
        <v>166</v>
      </c>
      <c r="IG366" s="454" t="s">
        <v>132</v>
      </c>
      <c r="IH366" s="454" t="s">
        <v>150</v>
      </c>
      <c r="II366" s="455" t="str">
        <f>ADHK!II366</f>
        <v/>
      </c>
      <c r="IJ366" s="455"/>
      <c r="IK366" s="455">
        <f t="shared" si="3432"/>
        <v>0</v>
      </c>
      <c r="IL366" s="456"/>
      <c r="IM366" s="455">
        <f t="shared" si="3433"/>
        <v>0</v>
      </c>
      <c r="IN366" s="456"/>
      <c r="IO366" s="455"/>
      <c r="IP366" s="455">
        <f t="shared" si="3434"/>
        <v>0</v>
      </c>
      <c r="IQ366" s="455">
        <f t="shared" si="3435"/>
        <v>0</v>
      </c>
      <c r="IR366" s="456">
        <v>0.36319999999999997</v>
      </c>
      <c r="IS366" s="457">
        <f t="shared" si="3436"/>
        <v>0</v>
      </c>
      <c r="IT366" s="458">
        <f t="shared" si="3437"/>
        <v>0</v>
      </c>
      <c r="IU366" s="459"/>
      <c r="IV366" s="452">
        <v>17.0</v>
      </c>
      <c r="IW366" s="453" t="s">
        <v>166</v>
      </c>
      <c r="IX366" s="454" t="s">
        <v>132</v>
      </c>
      <c r="IY366" s="454" t="s">
        <v>150</v>
      </c>
      <c r="IZ366" s="455" t="str">
        <f>ADHK!IZ366</f>
        <v/>
      </c>
      <c r="JA366" s="455"/>
      <c r="JB366" s="455">
        <f t="shared" si="3438"/>
        <v>0</v>
      </c>
      <c r="JC366" s="456"/>
      <c r="JD366" s="455">
        <f t="shared" si="3439"/>
        <v>0</v>
      </c>
      <c r="JE366" s="456"/>
      <c r="JF366" s="455"/>
      <c r="JG366" s="455">
        <f t="shared" si="3440"/>
        <v>0</v>
      </c>
      <c r="JH366" s="455">
        <f t="shared" si="3441"/>
        <v>0</v>
      </c>
      <c r="JI366" s="456">
        <v>0.36319999999999997</v>
      </c>
      <c r="JJ366" s="457">
        <f t="shared" si="3442"/>
        <v>0</v>
      </c>
      <c r="JK366" s="458">
        <f t="shared" si="3443"/>
        <v>0</v>
      </c>
      <c r="JL366" s="459"/>
      <c r="JM366" s="452">
        <v>17.0</v>
      </c>
      <c r="JN366" s="453" t="s">
        <v>166</v>
      </c>
      <c r="JO366" s="454" t="s">
        <v>132</v>
      </c>
      <c r="JP366" s="454" t="s">
        <v>150</v>
      </c>
      <c r="JQ366" s="455" t="str">
        <f>ADHK!JQ366</f>
        <v/>
      </c>
      <c r="JR366" s="455"/>
      <c r="JS366" s="455">
        <f t="shared" si="3444"/>
        <v>0</v>
      </c>
      <c r="JT366" s="456"/>
      <c r="JU366" s="455">
        <f t="shared" si="3445"/>
        <v>0</v>
      </c>
      <c r="JV366" s="456"/>
      <c r="JW366" s="455"/>
      <c r="JX366" s="455">
        <f t="shared" si="3446"/>
        <v>0</v>
      </c>
      <c r="JY366" s="455">
        <f t="shared" si="3447"/>
        <v>0</v>
      </c>
      <c r="JZ366" s="456">
        <v>0.36319999999999997</v>
      </c>
      <c r="KA366" s="457">
        <f t="shared" si="3448"/>
        <v>0</v>
      </c>
      <c r="KB366" s="458">
        <f t="shared" si="3449"/>
        <v>0</v>
      </c>
      <c r="KC366" s="459"/>
      <c r="KD366" s="452">
        <v>17.0</v>
      </c>
      <c r="KE366" s="453" t="s">
        <v>166</v>
      </c>
      <c r="KF366" s="454" t="s">
        <v>132</v>
      </c>
      <c r="KG366" s="454" t="s">
        <v>150</v>
      </c>
      <c r="KH366" s="455" t="str">
        <f>ADHK!KH366</f>
        <v/>
      </c>
      <c r="KI366" s="455"/>
      <c r="KJ366" s="455">
        <f t="shared" si="3450"/>
        <v>0</v>
      </c>
      <c r="KK366" s="456"/>
      <c r="KL366" s="455">
        <f t="shared" si="3451"/>
        <v>0</v>
      </c>
      <c r="KM366" s="456"/>
      <c r="KN366" s="455"/>
      <c r="KO366" s="455">
        <f t="shared" si="3452"/>
        <v>0</v>
      </c>
      <c r="KP366" s="455">
        <f t="shared" si="3453"/>
        <v>0</v>
      </c>
      <c r="KQ366" s="456">
        <v>0.36319999999999997</v>
      </c>
      <c r="KR366" s="457">
        <f t="shared" si="3454"/>
        <v>0</v>
      </c>
      <c r="KS366" s="458">
        <f t="shared" si="3455"/>
        <v>0</v>
      </c>
      <c r="KT366" s="459"/>
      <c r="KU366" s="460"/>
    </row>
    <row r="367" ht="15.75" customHeight="1">
      <c r="A367" s="452">
        <v>18.0</v>
      </c>
      <c r="B367" s="453" t="s">
        <v>167</v>
      </c>
      <c r="C367" s="454" t="s">
        <v>132</v>
      </c>
      <c r="D367" s="454" t="s">
        <v>150</v>
      </c>
      <c r="E367" s="455" t="str">
        <f>ADHK!E367</f>
        <v/>
      </c>
      <c r="F367" s="455" t="str">
        <f>ADHK!F367</f>
        <v/>
      </c>
      <c r="G367" s="455">
        <f t="shared" si="3348"/>
        <v>0</v>
      </c>
      <c r="H367" s="456"/>
      <c r="I367" s="455">
        <f t="shared" si="3349"/>
        <v>0</v>
      </c>
      <c r="J367" s="456"/>
      <c r="K367" s="455"/>
      <c r="L367" s="455">
        <f t="shared" si="3350"/>
        <v>0</v>
      </c>
      <c r="M367" s="455">
        <f t="shared" si="3351"/>
        <v>0</v>
      </c>
      <c r="N367" s="456">
        <v>0.36319999999999997</v>
      </c>
      <c r="O367" s="457">
        <f t="shared" si="3352"/>
        <v>0</v>
      </c>
      <c r="P367" s="458">
        <f t="shared" si="3353"/>
        <v>0</v>
      </c>
      <c r="Q367" s="459"/>
      <c r="R367" s="452">
        <v>18.0</v>
      </c>
      <c r="S367" s="453" t="s">
        <v>167</v>
      </c>
      <c r="T367" s="454" t="s">
        <v>132</v>
      </c>
      <c r="U367" s="454" t="s">
        <v>150</v>
      </c>
      <c r="V367" s="455" t="str">
        <f>ADHK!V367</f>
        <v/>
      </c>
      <c r="W367" s="455"/>
      <c r="X367" s="455">
        <f t="shared" si="3354"/>
        <v>0</v>
      </c>
      <c r="Y367" s="456"/>
      <c r="Z367" s="455">
        <f t="shared" si="3355"/>
        <v>0</v>
      </c>
      <c r="AA367" s="456"/>
      <c r="AB367" s="455"/>
      <c r="AC367" s="455">
        <f t="shared" si="3356"/>
        <v>0</v>
      </c>
      <c r="AD367" s="455">
        <f t="shared" si="3357"/>
        <v>0</v>
      </c>
      <c r="AE367" s="456">
        <v>0.36319999999999997</v>
      </c>
      <c r="AF367" s="457">
        <f t="shared" si="3358"/>
        <v>0</v>
      </c>
      <c r="AG367" s="458">
        <f t="shared" si="3359"/>
        <v>0</v>
      </c>
      <c r="AH367" s="459"/>
      <c r="AI367" s="452">
        <v>18.0</v>
      </c>
      <c r="AJ367" s="453" t="s">
        <v>167</v>
      </c>
      <c r="AK367" s="454" t="s">
        <v>132</v>
      </c>
      <c r="AL367" s="454" t="s">
        <v>150</v>
      </c>
      <c r="AM367" s="455" t="str">
        <f>ADHK!AM367</f>
        <v/>
      </c>
      <c r="AN367" s="455"/>
      <c r="AO367" s="455">
        <f t="shared" si="3360"/>
        <v>0</v>
      </c>
      <c r="AP367" s="456"/>
      <c r="AQ367" s="455">
        <f t="shared" si="3361"/>
        <v>0</v>
      </c>
      <c r="AR367" s="456"/>
      <c r="AS367" s="455"/>
      <c r="AT367" s="455">
        <f t="shared" si="3362"/>
        <v>0</v>
      </c>
      <c r="AU367" s="455">
        <f t="shared" si="3363"/>
        <v>0</v>
      </c>
      <c r="AV367" s="456">
        <v>0.36319999999999997</v>
      </c>
      <c r="AW367" s="457">
        <f t="shared" si="3364"/>
        <v>0</v>
      </c>
      <c r="AX367" s="458">
        <f t="shared" si="3365"/>
        <v>0</v>
      </c>
      <c r="AY367" s="459"/>
      <c r="AZ367" s="452">
        <v>18.0</v>
      </c>
      <c r="BA367" s="453" t="s">
        <v>167</v>
      </c>
      <c r="BB367" s="454" t="s">
        <v>132</v>
      </c>
      <c r="BC367" s="454" t="s">
        <v>150</v>
      </c>
      <c r="BD367" s="455" t="str">
        <f>ADHK!BD367</f>
        <v/>
      </c>
      <c r="BE367" s="455"/>
      <c r="BF367" s="455">
        <f t="shared" si="3366"/>
        <v>0</v>
      </c>
      <c r="BG367" s="456"/>
      <c r="BH367" s="455">
        <f t="shared" si="3367"/>
        <v>0</v>
      </c>
      <c r="BI367" s="456"/>
      <c r="BJ367" s="455"/>
      <c r="BK367" s="455">
        <f t="shared" si="3368"/>
        <v>0</v>
      </c>
      <c r="BL367" s="455">
        <f t="shared" si="3369"/>
        <v>0</v>
      </c>
      <c r="BM367" s="456">
        <v>0.36319999999999997</v>
      </c>
      <c r="BN367" s="457">
        <f t="shared" si="3370"/>
        <v>0</v>
      </c>
      <c r="BO367" s="458">
        <f t="shared" si="3371"/>
        <v>0</v>
      </c>
      <c r="BP367" s="459"/>
      <c r="BQ367" s="452">
        <v>18.0</v>
      </c>
      <c r="BR367" s="453" t="s">
        <v>167</v>
      </c>
      <c r="BS367" s="454" t="s">
        <v>132</v>
      </c>
      <c r="BT367" s="454" t="s">
        <v>150</v>
      </c>
      <c r="BU367" s="455" t="str">
        <f>ADHK!BU367</f>
        <v/>
      </c>
      <c r="BV367" s="455"/>
      <c r="BW367" s="455">
        <f t="shared" si="3372"/>
        <v>0</v>
      </c>
      <c r="BX367" s="456"/>
      <c r="BY367" s="455">
        <f t="shared" si="3373"/>
        <v>0</v>
      </c>
      <c r="BZ367" s="456"/>
      <c r="CA367" s="455"/>
      <c r="CB367" s="455">
        <f t="shared" si="3374"/>
        <v>0</v>
      </c>
      <c r="CC367" s="455">
        <f t="shared" si="3375"/>
        <v>0</v>
      </c>
      <c r="CD367" s="456">
        <v>0.36319999999999997</v>
      </c>
      <c r="CE367" s="457">
        <f t="shared" si="3376"/>
        <v>0</v>
      </c>
      <c r="CF367" s="458">
        <f t="shared" si="3377"/>
        <v>0</v>
      </c>
      <c r="CG367" s="459"/>
      <c r="CH367" s="452">
        <v>18.0</v>
      </c>
      <c r="CI367" s="453" t="s">
        <v>167</v>
      </c>
      <c r="CJ367" s="454" t="s">
        <v>132</v>
      </c>
      <c r="CK367" s="454" t="s">
        <v>150</v>
      </c>
      <c r="CL367" s="455" t="str">
        <f>ADHK!CL367</f>
        <v/>
      </c>
      <c r="CM367" s="455"/>
      <c r="CN367" s="455">
        <f t="shared" si="3378"/>
        <v>0</v>
      </c>
      <c r="CO367" s="456"/>
      <c r="CP367" s="455">
        <f t="shared" si="3379"/>
        <v>0</v>
      </c>
      <c r="CQ367" s="456"/>
      <c r="CR367" s="455"/>
      <c r="CS367" s="455">
        <f t="shared" si="3380"/>
        <v>0</v>
      </c>
      <c r="CT367" s="455">
        <f t="shared" si="3381"/>
        <v>0</v>
      </c>
      <c r="CU367" s="456">
        <v>0.36319999999999997</v>
      </c>
      <c r="CV367" s="457">
        <f t="shared" si="3382"/>
        <v>0</v>
      </c>
      <c r="CW367" s="458">
        <f t="shared" si="3383"/>
        <v>0</v>
      </c>
      <c r="CX367" s="459"/>
      <c r="CY367" s="452">
        <v>18.0</v>
      </c>
      <c r="CZ367" s="453" t="s">
        <v>167</v>
      </c>
      <c r="DA367" s="454" t="s">
        <v>132</v>
      </c>
      <c r="DB367" s="454" t="s">
        <v>150</v>
      </c>
      <c r="DC367" s="455" t="str">
        <f>ADHK!DC367</f>
        <v/>
      </c>
      <c r="DD367" s="455"/>
      <c r="DE367" s="455">
        <f t="shared" si="3384"/>
        <v>0</v>
      </c>
      <c r="DF367" s="456"/>
      <c r="DG367" s="455">
        <f t="shared" si="3385"/>
        <v>0</v>
      </c>
      <c r="DH367" s="456"/>
      <c r="DI367" s="455"/>
      <c r="DJ367" s="455">
        <f t="shared" si="3386"/>
        <v>0</v>
      </c>
      <c r="DK367" s="455">
        <f t="shared" si="3387"/>
        <v>0</v>
      </c>
      <c r="DL367" s="456">
        <v>0.36319999999999997</v>
      </c>
      <c r="DM367" s="457">
        <f t="shared" si="3388"/>
        <v>0</v>
      </c>
      <c r="DN367" s="458">
        <f t="shared" si="3389"/>
        <v>0</v>
      </c>
      <c r="DO367" s="459"/>
      <c r="DP367" s="452">
        <v>18.0</v>
      </c>
      <c r="DQ367" s="453" t="s">
        <v>167</v>
      </c>
      <c r="DR367" s="454" t="s">
        <v>132</v>
      </c>
      <c r="DS367" s="454" t="s">
        <v>150</v>
      </c>
      <c r="DT367" s="455" t="str">
        <f>ADHK!DT367</f>
        <v/>
      </c>
      <c r="DU367" s="455"/>
      <c r="DV367" s="455">
        <f t="shared" si="3390"/>
        <v>0</v>
      </c>
      <c r="DW367" s="456"/>
      <c r="DX367" s="455">
        <f t="shared" si="3391"/>
        <v>0</v>
      </c>
      <c r="DY367" s="456"/>
      <c r="DZ367" s="455"/>
      <c r="EA367" s="455">
        <f t="shared" si="3392"/>
        <v>0</v>
      </c>
      <c r="EB367" s="455">
        <f t="shared" si="3393"/>
        <v>0</v>
      </c>
      <c r="EC367" s="456">
        <v>0.36319999999999997</v>
      </c>
      <c r="ED367" s="457">
        <f t="shared" si="3394"/>
        <v>0</v>
      </c>
      <c r="EE367" s="458">
        <f t="shared" si="3395"/>
        <v>0</v>
      </c>
      <c r="EF367" s="459"/>
      <c r="EG367" s="452">
        <v>18.0</v>
      </c>
      <c r="EH367" s="453" t="s">
        <v>167</v>
      </c>
      <c r="EI367" s="454" t="s">
        <v>132</v>
      </c>
      <c r="EJ367" s="454" t="s">
        <v>150</v>
      </c>
      <c r="EK367" s="455" t="str">
        <f>ADHK!EK367</f>
        <v/>
      </c>
      <c r="EL367" s="455"/>
      <c r="EM367" s="455">
        <f t="shared" si="3396"/>
        <v>0</v>
      </c>
      <c r="EN367" s="456"/>
      <c r="EO367" s="455">
        <f t="shared" si="3397"/>
        <v>0</v>
      </c>
      <c r="EP367" s="456"/>
      <c r="EQ367" s="455"/>
      <c r="ER367" s="455">
        <f t="shared" si="3398"/>
        <v>0</v>
      </c>
      <c r="ES367" s="455">
        <f t="shared" si="3399"/>
        <v>0</v>
      </c>
      <c r="ET367" s="456">
        <v>0.36319999999999997</v>
      </c>
      <c r="EU367" s="457">
        <f t="shared" si="3400"/>
        <v>0</v>
      </c>
      <c r="EV367" s="458">
        <f t="shared" si="3401"/>
        <v>0</v>
      </c>
      <c r="EW367" s="459"/>
      <c r="EX367" s="452">
        <v>18.0</v>
      </c>
      <c r="EY367" s="453" t="s">
        <v>167</v>
      </c>
      <c r="EZ367" s="454" t="s">
        <v>132</v>
      </c>
      <c r="FA367" s="454" t="s">
        <v>150</v>
      </c>
      <c r="FB367" s="455" t="str">
        <f>ADHK!FB367</f>
        <v/>
      </c>
      <c r="FC367" s="455"/>
      <c r="FD367" s="455">
        <f t="shared" si="3402"/>
        <v>0</v>
      </c>
      <c r="FE367" s="456"/>
      <c r="FF367" s="455">
        <f t="shared" si="3403"/>
        <v>0</v>
      </c>
      <c r="FG367" s="456"/>
      <c r="FH367" s="455"/>
      <c r="FI367" s="455">
        <f t="shared" si="3404"/>
        <v>0</v>
      </c>
      <c r="FJ367" s="455">
        <f t="shared" si="3405"/>
        <v>0</v>
      </c>
      <c r="FK367" s="456">
        <v>0.36319999999999997</v>
      </c>
      <c r="FL367" s="457">
        <f t="shared" si="3406"/>
        <v>0</v>
      </c>
      <c r="FM367" s="458">
        <f t="shared" si="3407"/>
        <v>0</v>
      </c>
      <c r="FN367" s="459"/>
      <c r="FO367" s="452">
        <v>18.0</v>
      </c>
      <c r="FP367" s="453" t="s">
        <v>167</v>
      </c>
      <c r="FQ367" s="454" t="s">
        <v>132</v>
      </c>
      <c r="FR367" s="454" t="s">
        <v>150</v>
      </c>
      <c r="FS367" s="455" t="str">
        <f>ADHK!FS367</f>
        <v/>
      </c>
      <c r="FT367" s="455"/>
      <c r="FU367" s="455">
        <f t="shared" si="3408"/>
        <v>0</v>
      </c>
      <c r="FV367" s="456"/>
      <c r="FW367" s="455">
        <f t="shared" si="3409"/>
        <v>0</v>
      </c>
      <c r="FX367" s="456"/>
      <c r="FY367" s="455"/>
      <c r="FZ367" s="455">
        <f t="shared" si="3410"/>
        <v>0</v>
      </c>
      <c r="GA367" s="455">
        <f t="shared" si="3411"/>
        <v>0</v>
      </c>
      <c r="GB367" s="456">
        <v>0.36319999999999997</v>
      </c>
      <c r="GC367" s="457">
        <f t="shared" si="3412"/>
        <v>0</v>
      </c>
      <c r="GD367" s="458">
        <f t="shared" si="3413"/>
        <v>0</v>
      </c>
      <c r="GE367" s="459"/>
      <c r="GF367" s="452">
        <v>18.0</v>
      </c>
      <c r="GG367" s="453" t="s">
        <v>167</v>
      </c>
      <c r="GH367" s="454" t="s">
        <v>132</v>
      </c>
      <c r="GI367" s="454" t="s">
        <v>150</v>
      </c>
      <c r="GJ367" s="455" t="str">
        <f>ADHK!GJ367</f>
        <v/>
      </c>
      <c r="GK367" s="455"/>
      <c r="GL367" s="455">
        <f t="shared" si="3414"/>
        <v>0</v>
      </c>
      <c r="GM367" s="456"/>
      <c r="GN367" s="455">
        <f t="shared" si="3415"/>
        <v>0</v>
      </c>
      <c r="GO367" s="456"/>
      <c r="GP367" s="455"/>
      <c r="GQ367" s="455">
        <f t="shared" si="3416"/>
        <v>0</v>
      </c>
      <c r="GR367" s="455">
        <f t="shared" si="3417"/>
        <v>0</v>
      </c>
      <c r="GS367" s="456">
        <v>0.36319999999999997</v>
      </c>
      <c r="GT367" s="457">
        <f t="shared" si="3418"/>
        <v>0</v>
      </c>
      <c r="GU367" s="458">
        <f t="shared" si="3419"/>
        <v>0</v>
      </c>
      <c r="GV367" s="459"/>
      <c r="GW367" s="452">
        <v>18.0</v>
      </c>
      <c r="GX367" s="453" t="s">
        <v>167</v>
      </c>
      <c r="GY367" s="454" t="s">
        <v>132</v>
      </c>
      <c r="GZ367" s="454" t="s">
        <v>150</v>
      </c>
      <c r="HA367" s="455" t="str">
        <f>ADHK!HA367</f>
        <v/>
      </c>
      <c r="HB367" s="455"/>
      <c r="HC367" s="455">
        <f t="shared" si="3420"/>
        <v>0</v>
      </c>
      <c r="HD367" s="456"/>
      <c r="HE367" s="455">
        <f t="shared" si="3421"/>
        <v>0</v>
      </c>
      <c r="HF367" s="456"/>
      <c r="HG367" s="455"/>
      <c r="HH367" s="455">
        <f t="shared" si="3422"/>
        <v>0</v>
      </c>
      <c r="HI367" s="455">
        <f t="shared" si="3423"/>
        <v>0</v>
      </c>
      <c r="HJ367" s="456">
        <v>0.36319999999999997</v>
      </c>
      <c r="HK367" s="457">
        <f t="shared" si="3424"/>
        <v>0</v>
      </c>
      <c r="HL367" s="458">
        <f t="shared" si="3425"/>
        <v>0</v>
      </c>
      <c r="HM367" s="459"/>
      <c r="HN367" s="452">
        <v>18.0</v>
      </c>
      <c r="HO367" s="453" t="s">
        <v>167</v>
      </c>
      <c r="HP367" s="454" t="s">
        <v>132</v>
      </c>
      <c r="HQ367" s="454" t="s">
        <v>150</v>
      </c>
      <c r="HR367" s="455" t="str">
        <f>ADHK!HR367</f>
        <v/>
      </c>
      <c r="HS367" s="455"/>
      <c r="HT367" s="455">
        <f t="shared" si="3426"/>
        <v>0</v>
      </c>
      <c r="HU367" s="456"/>
      <c r="HV367" s="455">
        <f t="shared" si="3427"/>
        <v>0</v>
      </c>
      <c r="HW367" s="456"/>
      <c r="HX367" s="455"/>
      <c r="HY367" s="455">
        <f t="shared" si="3428"/>
        <v>0</v>
      </c>
      <c r="HZ367" s="455">
        <f t="shared" si="3429"/>
        <v>0</v>
      </c>
      <c r="IA367" s="456">
        <v>0.36319999999999997</v>
      </c>
      <c r="IB367" s="457">
        <f t="shared" si="3430"/>
        <v>0</v>
      </c>
      <c r="IC367" s="458">
        <f t="shared" si="3431"/>
        <v>0</v>
      </c>
      <c r="ID367" s="459"/>
      <c r="IE367" s="452">
        <v>18.0</v>
      </c>
      <c r="IF367" s="453" t="s">
        <v>167</v>
      </c>
      <c r="IG367" s="454" t="s">
        <v>132</v>
      </c>
      <c r="IH367" s="454" t="s">
        <v>150</v>
      </c>
      <c r="II367" s="455" t="str">
        <f>ADHK!II367</f>
        <v/>
      </c>
      <c r="IJ367" s="455"/>
      <c r="IK367" s="455">
        <f t="shared" si="3432"/>
        <v>0</v>
      </c>
      <c r="IL367" s="456"/>
      <c r="IM367" s="455">
        <f t="shared" si="3433"/>
        <v>0</v>
      </c>
      <c r="IN367" s="456"/>
      <c r="IO367" s="455"/>
      <c r="IP367" s="455">
        <f t="shared" si="3434"/>
        <v>0</v>
      </c>
      <c r="IQ367" s="455">
        <f t="shared" si="3435"/>
        <v>0</v>
      </c>
      <c r="IR367" s="456">
        <v>0.36319999999999997</v>
      </c>
      <c r="IS367" s="457">
        <f t="shared" si="3436"/>
        <v>0</v>
      </c>
      <c r="IT367" s="458">
        <f t="shared" si="3437"/>
        <v>0</v>
      </c>
      <c r="IU367" s="459"/>
      <c r="IV367" s="452">
        <v>18.0</v>
      </c>
      <c r="IW367" s="453" t="s">
        <v>167</v>
      </c>
      <c r="IX367" s="454" t="s">
        <v>132</v>
      </c>
      <c r="IY367" s="454" t="s">
        <v>150</v>
      </c>
      <c r="IZ367" s="455" t="str">
        <f>ADHK!IZ367</f>
        <v/>
      </c>
      <c r="JA367" s="455"/>
      <c r="JB367" s="455">
        <f t="shared" si="3438"/>
        <v>0</v>
      </c>
      <c r="JC367" s="456"/>
      <c r="JD367" s="455">
        <f t="shared" si="3439"/>
        <v>0</v>
      </c>
      <c r="JE367" s="456"/>
      <c r="JF367" s="455"/>
      <c r="JG367" s="455">
        <f t="shared" si="3440"/>
        <v>0</v>
      </c>
      <c r="JH367" s="455">
        <f t="shared" si="3441"/>
        <v>0</v>
      </c>
      <c r="JI367" s="456">
        <v>0.36319999999999997</v>
      </c>
      <c r="JJ367" s="457">
        <f t="shared" si="3442"/>
        <v>0</v>
      </c>
      <c r="JK367" s="458">
        <f t="shared" si="3443"/>
        <v>0</v>
      </c>
      <c r="JL367" s="459"/>
      <c r="JM367" s="452">
        <v>18.0</v>
      </c>
      <c r="JN367" s="453" t="s">
        <v>167</v>
      </c>
      <c r="JO367" s="454" t="s">
        <v>132</v>
      </c>
      <c r="JP367" s="454" t="s">
        <v>150</v>
      </c>
      <c r="JQ367" s="455" t="str">
        <f>ADHK!JQ367</f>
        <v/>
      </c>
      <c r="JR367" s="455"/>
      <c r="JS367" s="455">
        <f t="shared" si="3444"/>
        <v>0</v>
      </c>
      <c r="JT367" s="456"/>
      <c r="JU367" s="455">
        <f t="shared" si="3445"/>
        <v>0</v>
      </c>
      <c r="JV367" s="456"/>
      <c r="JW367" s="455"/>
      <c r="JX367" s="455">
        <f t="shared" si="3446"/>
        <v>0</v>
      </c>
      <c r="JY367" s="455">
        <f t="shared" si="3447"/>
        <v>0</v>
      </c>
      <c r="JZ367" s="456">
        <v>0.36319999999999997</v>
      </c>
      <c r="KA367" s="457">
        <f t="shared" si="3448"/>
        <v>0</v>
      </c>
      <c r="KB367" s="458">
        <f t="shared" si="3449"/>
        <v>0</v>
      </c>
      <c r="KC367" s="459"/>
      <c r="KD367" s="452">
        <v>18.0</v>
      </c>
      <c r="KE367" s="453" t="s">
        <v>167</v>
      </c>
      <c r="KF367" s="454" t="s">
        <v>132</v>
      </c>
      <c r="KG367" s="454" t="s">
        <v>150</v>
      </c>
      <c r="KH367" s="455" t="str">
        <f>ADHK!KH367</f>
        <v/>
      </c>
      <c r="KI367" s="455"/>
      <c r="KJ367" s="455">
        <f t="shared" si="3450"/>
        <v>0</v>
      </c>
      <c r="KK367" s="456"/>
      <c r="KL367" s="455">
        <f t="shared" si="3451"/>
        <v>0</v>
      </c>
      <c r="KM367" s="456"/>
      <c r="KN367" s="455"/>
      <c r="KO367" s="455">
        <f t="shared" si="3452"/>
        <v>0</v>
      </c>
      <c r="KP367" s="455">
        <f t="shared" si="3453"/>
        <v>0</v>
      </c>
      <c r="KQ367" s="456">
        <v>0.36319999999999997</v>
      </c>
      <c r="KR367" s="457">
        <f t="shared" si="3454"/>
        <v>0</v>
      </c>
      <c r="KS367" s="458">
        <f t="shared" si="3455"/>
        <v>0</v>
      </c>
      <c r="KT367" s="459"/>
      <c r="KU367" s="460"/>
    </row>
    <row r="368" ht="15.75" customHeight="1">
      <c r="A368" s="452">
        <v>19.0</v>
      </c>
      <c r="B368" s="453" t="s">
        <v>168</v>
      </c>
      <c r="C368" s="454" t="s">
        <v>132</v>
      </c>
      <c r="D368" s="454" t="s">
        <v>150</v>
      </c>
      <c r="E368" s="455" t="str">
        <f>ADHK!E368</f>
        <v/>
      </c>
      <c r="F368" s="455" t="str">
        <f>ADHK!F368</f>
        <v/>
      </c>
      <c r="G368" s="455">
        <f t="shared" si="3348"/>
        <v>0</v>
      </c>
      <c r="H368" s="456"/>
      <c r="I368" s="455">
        <f t="shared" si="3349"/>
        <v>0</v>
      </c>
      <c r="J368" s="456"/>
      <c r="K368" s="455"/>
      <c r="L368" s="455">
        <f t="shared" si="3350"/>
        <v>0</v>
      </c>
      <c r="M368" s="455">
        <f t="shared" si="3351"/>
        <v>0</v>
      </c>
      <c r="N368" s="456">
        <v>0.36319999999999997</v>
      </c>
      <c r="O368" s="457">
        <f t="shared" si="3352"/>
        <v>0</v>
      </c>
      <c r="P368" s="458">
        <f t="shared" si="3353"/>
        <v>0</v>
      </c>
      <c r="Q368" s="459"/>
      <c r="R368" s="452">
        <v>19.0</v>
      </c>
      <c r="S368" s="453" t="s">
        <v>168</v>
      </c>
      <c r="T368" s="454" t="s">
        <v>132</v>
      </c>
      <c r="U368" s="454" t="s">
        <v>150</v>
      </c>
      <c r="V368" s="455" t="str">
        <f>ADHK!V368</f>
        <v/>
      </c>
      <c r="W368" s="455"/>
      <c r="X368" s="455">
        <f t="shared" si="3354"/>
        <v>0</v>
      </c>
      <c r="Y368" s="456"/>
      <c r="Z368" s="455">
        <f t="shared" si="3355"/>
        <v>0</v>
      </c>
      <c r="AA368" s="456"/>
      <c r="AB368" s="455"/>
      <c r="AC368" s="455">
        <f t="shared" si="3356"/>
        <v>0</v>
      </c>
      <c r="AD368" s="455">
        <f t="shared" si="3357"/>
        <v>0</v>
      </c>
      <c r="AE368" s="456">
        <v>0.36319999999999997</v>
      </c>
      <c r="AF368" s="457">
        <f t="shared" si="3358"/>
        <v>0</v>
      </c>
      <c r="AG368" s="458">
        <f t="shared" si="3359"/>
        <v>0</v>
      </c>
      <c r="AH368" s="459"/>
      <c r="AI368" s="452">
        <v>19.0</v>
      </c>
      <c r="AJ368" s="453" t="s">
        <v>168</v>
      </c>
      <c r="AK368" s="454" t="s">
        <v>132</v>
      </c>
      <c r="AL368" s="454" t="s">
        <v>150</v>
      </c>
      <c r="AM368" s="455" t="str">
        <f>ADHK!AM368</f>
        <v/>
      </c>
      <c r="AN368" s="455"/>
      <c r="AO368" s="455">
        <f t="shared" si="3360"/>
        <v>0</v>
      </c>
      <c r="AP368" s="456"/>
      <c r="AQ368" s="455">
        <f t="shared" si="3361"/>
        <v>0</v>
      </c>
      <c r="AR368" s="456"/>
      <c r="AS368" s="455"/>
      <c r="AT368" s="455">
        <f t="shared" si="3362"/>
        <v>0</v>
      </c>
      <c r="AU368" s="455">
        <f t="shared" si="3363"/>
        <v>0</v>
      </c>
      <c r="AV368" s="456">
        <v>0.36319999999999997</v>
      </c>
      <c r="AW368" s="457">
        <f t="shared" si="3364"/>
        <v>0</v>
      </c>
      <c r="AX368" s="458">
        <f t="shared" si="3365"/>
        <v>0</v>
      </c>
      <c r="AY368" s="459"/>
      <c r="AZ368" s="452">
        <v>19.0</v>
      </c>
      <c r="BA368" s="453" t="s">
        <v>168</v>
      </c>
      <c r="BB368" s="454" t="s">
        <v>132</v>
      </c>
      <c r="BC368" s="454" t="s">
        <v>150</v>
      </c>
      <c r="BD368" s="455" t="str">
        <f>ADHK!BD368</f>
        <v/>
      </c>
      <c r="BE368" s="455"/>
      <c r="BF368" s="455">
        <f t="shared" si="3366"/>
        <v>0</v>
      </c>
      <c r="BG368" s="456"/>
      <c r="BH368" s="455">
        <f t="shared" si="3367"/>
        <v>0</v>
      </c>
      <c r="BI368" s="456"/>
      <c r="BJ368" s="455"/>
      <c r="BK368" s="455">
        <f t="shared" si="3368"/>
        <v>0</v>
      </c>
      <c r="BL368" s="455">
        <f t="shared" si="3369"/>
        <v>0</v>
      </c>
      <c r="BM368" s="456">
        <v>0.36319999999999997</v>
      </c>
      <c r="BN368" s="457">
        <f t="shared" si="3370"/>
        <v>0</v>
      </c>
      <c r="BO368" s="458">
        <f t="shared" si="3371"/>
        <v>0</v>
      </c>
      <c r="BP368" s="459"/>
      <c r="BQ368" s="452">
        <v>19.0</v>
      </c>
      <c r="BR368" s="453" t="s">
        <v>168</v>
      </c>
      <c r="BS368" s="454" t="s">
        <v>132</v>
      </c>
      <c r="BT368" s="454" t="s">
        <v>150</v>
      </c>
      <c r="BU368" s="455" t="str">
        <f>ADHK!BU368</f>
        <v/>
      </c>
      <c r="BV368" s="455"/>
      <c r="BW368" s="455">
        <f t="shared" si="3372"/>
        <v>0</v>
      </c>
      <c r="BX368" s="456"/>
      <c r="BY368" s="455">
        <f t="shared" si="3373"/>
        <v>0</v>
      </c>
      <c r="BZ368" s="456"/>
      <c r="CA368" s="455"/>
      <c r="CB368" s="455">
        <f t="shared" si="3374"/>
        <v>0</v>
      </c>
      <c r="CC368" s="455">
        <f t="shared" si="3375"/>
        <v>0</v>
      </c>
      <c r="CD368" s="456">
        <v>0.36319999999999997</v>
      </c>
      <c r="CE368" s="457">
        <f t="shared" si="3376"/>
        <v>0</v>
      </c>
      <c r="CF368" s="458">
        <f t="shared" si="3377"/>
        <v>0</v>
      </c>
      <c r="CG368" s="459"/>
      <c r="CH368" s="452">
        <v>19.0</v>
      </c>
      <c r="CI368" s="453" t="s">
        <v>168</v>
      </c>
      <c r="CJ368" s="454" t="s">
        <v>132</v>
      </c>
      <c r="CK368" s="454" t="s">
        <v>150</v>
      </c>
      <c r="CL368" s="455" t="str">
        <f>ADHK!CL368</f>
        <v/>
      </c>
      <c r="CM368" s="455"/>
      <c r="CN368" s="455">
        <f t="shared" si="3378"/>
        <v>0</v>
      </c>
      <c r="CO368" s="456"/>
      <c r="CP368" s="455">
        <f t="shared" si="3379"/>
        <v>0</v>
      </c>
      <c r="CQ368" s="456"/>
      <c r="CR368" s="455"/>
      <c r="CS368" s="455">
        <f t="shared" si="3380"/>
        <v>0</v>
      </c>
      <c r="CT368" s="455">
        <f t="shared" si="3381"/>
        <v>0</v>
      </c>
      <c r="CU368" s="456">
        <v>0.36319999999999997</v>
      </c>
      <c r="CV368" s="457">
        <f t="shared" si="3382"/>
        <v>0</v>
      </c>
      <c r="CW368" s="458">
        <f t="shared" si="3383"/>
        <v>0</v>
      </c>
      <c r="CX368" s="459"/>
      <c r="CY368" s="452">
        <v>19.0</v>
      </c>
      <c r="CZ368" s="453" t="s">
        <v>168</v>
      </c>
      <c r="DA368" s="454" t="s">
        <v>132</v>
      </c>
      <c r="DB368" s="454" t="s">
        <v>150</v>
      </c>
      <c r="DC368" s="455" t="str">
        <f>ADHK!DC368</f>
        <v/>
      </c>
      <c r="DD368" s="455"/>
      <c r="DE368" s="455">
        <f t="shared" si="3384"/>
        <v>0</v>
      </c>
      <c r="DF368" s="456"/>
      <c r="DG368" s="455">
        <f t="shared" si="3385"/>
        <v>0</v>
      </c>
      <c r="DH368" s="456"/>
      <c r="DI368" s="455"/>
      <c r="DJ368" s="455">
        <f t="shared" si="3386"/>
        <v>0</v>
      </c>
      <c r="DK368" s="455">
        <f t="shared" si="3387"/>
        <v>0</v>
      </c>
      <c r="DL368" s="456">
        <v>0.36319999999999997</v>
      </c>
      <c r="DM368" s="457">
        <f t="shared" si="3388"/>
        <v>0</v>
      </c>
      <c r="DN368" s="458">
        <f t="shared" si="3389"/>
        <v>0</v>
      </c>
      <c r="DO368" s="459"/>
      <c r="DP368" s="452">
        <v>19.0</v>
      </c>
      <c r="DQ368" s="453" t="s">
        <v>168</v>
      </c>
      <c r="DR368" s="454" t="s">
        <v>132</v>
      </c>
      <c r="DS368" s="454" t="s">
        <v>150</v>
      </c>
      <c r="DT368" s="455" t="str">
        <f>ADHK!DT368</f>
        <v/>
      </c>
      <c r="DU368" s="455"/>
      <c r="DV368" s="455">
        <f t="shared" si="3390"/>
        <v>0</v>
      </c>
      <c r="DW368" s="456"/>
      <c r="DX368" s="455">
        <f t="shared" si="3391"/>
        <v>0</v>
      </c>
      <c r="DY368" s="456"/>
      <c r="DZ368" s="455"/>
      <c r="EA368" s="455">
        <f t="shared" si="3392"/>
        <v>0</v>
      </c>
      <c r="EB368" s="455">
        <f t="shared" si="3393"/>
        <v>0</v>
      </c>
      <c r="EC368" s="456">
        <v>0.36319999999999997</v>
      </c>
      <c r="ED368" s="457">
        <f t="shared" si="3394"/>
        <v>0</v>
      </c>
      <c r="EE368" s="458">
        <f t="shared" si="3395"/>
        <v>0</v>
      </c>
      <c r="EF368" s="459"/>
      <c r="EG368" s="452">
        <v>19.0</v>
      </c>
      <c r="EH368" s="453" t="s">
        <v>168</v>
      </c>
      <c r="EI368" s="454" t="s">
        <v>132</v>
      </c>
      <c r="EJ368" s="454" t="s">
        <v>150</v>
      </c>
      <c r="EK368" s="455" t="str">
        <f>ADHK!EK368</f>
        <v/>
      </c>
      <c r="EL368" s="455"/>
      <c r="EM368" s="455">
        <f t="shared" si="3396"/>
        <v>0</v>
      </c>
      <c r="EN368" s="456"/>
      <c r="EO368" s="455">
        <f t="shared" si="3397"/>
        <v>0</v>
      </c>
      <c r="EP368" s="456"/>
      <c r="EQ368" s="455"/>
      <c r="ER368" s="455">
        <f t="shared" si="3398"/>
        <v>0</v>
      </c>
      <c r="ES368" s="455">
        <f t="shared" si="3399"/>
        <v>0</v>
      </c>
      <c r="ET368" s="456">
        <v>0.36319999999999997</v>
      </c>
      <c r="EU368" s="457">
        <f t="shared" si="3400"/>
        <v>0</v>
      </c>
      <c r="EV368" s="458">
        <f t="shared" si="3401"/>
        <v>0</v>
      </c>
      <c r="EW368" s="459"/>
      <c r="EX368" s="452">
        <v>19.0</v>
      </c>
      <c r="EY368" s="453" t="s">
        <v>168</v>
      </c>
      <c r="EZ368" s="454" t="s">
        <v>132</v>
      </c>
      <c r="FA368" s="454" t="s">
        <v>150</v>
      </c>
      <c r="FB368" s="455" t="str">
        <f>ADHK!FB368</f>
        <v/>
      </c>
      <c r="FC368" s="455"/>
      <c r="FD368" s="455">
        <f t="shared" si="3402"/>
        <v>0</v>
      </c>
      <c r="FE368" s="456"/>
      <c r="FF368" s="455">
        <f t="shared" si="3403"/>
        <v>0</v>
      </c>
      <c r="FG368" s="456"/>
      <c r="FH368" s="455"/>
      <c r="FI368" s="455">
        <f t="shared" si="3404"/>
        <v>0</v>
      </c>
      <c r="FJ368" s="455">
        <f t="shared" si="3405"/>
        <v>0</v>
      </c>
      <c r="FK368" s="456">
        <v>0.36319999999999997</v>
      </c>
      <c r="FL368" s="457">
        <f t="shared" si="3406"/>
        <v>0</v>
      </c>
      <c r="FM368" s="458">
        <f t="shared" si="3407"/>
        <v>0</v>
      </c>
      <c r="FN368" s="459"/>
      <c r="FO368" s="452">
        <v>19.0</v>
      </c>
      <c r="FP368" s="453" t="s">
        <v>168</v>
      </c>
      <c r="FQ368" s="454" t="s">
        <v>132</v>
      </c>
      <c r="FR368" s="454" t="s">
        <v>150</v>
      </c>
      <c r="FS368" s="455" t="str">
        <f>ADHK!FS368</f>
        <v/>
      </c>
      <c r="FT368" s="455"/>
      <c r="FU368" s="455">
        <f t="shared" si="3408"/>
        <v>0</v>
      </c>
      <c r="FV368" s="456"/>
      <c r="FW368" s="455">
        <f t="shared" si="3409"/>
        <v>0</v>
      </c>
      <c r="FX368" s="456"/>
      <c r="FY368" s="455"/>
      <c r="FZ368" s="455">
        <f t="shared" si="3410"/>
        <v>0</v>
      </c>
      <c r="GA368" s="455">
        <f t="shared" si="3411"/>
        <v>0</v>
      </c>
      <c r="GB368" s="456">
        <v>0.36319999999999997</v>
      </c>
      <c r="GC368" s="457">
        <f t="shared" si="3412"/>
        <v>0</v>
      </c>
      <c r="GD368" s="458">
        <f t="shared" si="3413"/>
        <v>0</v>
      </c>
      <c r="GE368" s="459"/>
      <c r="GF368" s="452">
        <v>19.0</v>
      </c>
      <c r="GG368" s="453" t="s">
        <v>168</v>
      </c>
      <c r="GH368" s="454" t="s">
        <v>132</v>
      </c>
      <c r="GI368" s="454" t="s">
        <v>150</v>
      </c>
      <c r="GJ368" s="455" t="str">
        <f>ADHK!GJ368</f>
        <v/>
      </c>
      <c r="GK368" s="455"/>
      <c r="GL368" s="455">
        <f t="shared" si="3414"/>
        <v>0</v>
      </c>
      <c r="GM368" s="456"/>
      <c r="GN368" s="455">
        <f t="shared" si="3415"/>
        <v>0</v>
      </c>
      <c r="GO368" s="456"/>
      <c r="GP368" s="455"/>
      <c r="GQ368" s="455">
        <f t="shared" si="3416"/>
        <v>0</v>
      </c>
      <c r="GR368" s="455">
        <f t="shared" si="3417"/>
        <v>0</v>
      </c>
      <c r="GS368" s="456">
        <v>0.36319999999999997</v>
      </c>
      <c r="GT368" s="457">
        <f t="shared" si="3418"/>
        <v>0</v>
      </c>
      <c r="GU368" s="458">
        <f t="shared" si="3419"/>
        <v>0</v>
      </c>
      <c r="GV368" s="459"/>
      <c r="GW368" s="452">
        <v>19.0</v>
      </c>
      <c r="GX368" s="453" t="s">
        <v>168</v>
      </c>
      <c r="GY368" s="454" t="s">
        <v>132</v>
      </c>
      <c r="GZ368" s="454" t="s">
        <v>150</v>
      </c>
      <c r="HA368" s="455" t="str">
        <f>ADHK!HA368</f>
        <v/>
      </c>
      <c r="HB368" s="455"/>
      <c r="HC368" s="455">
        <f t="shared" si="3420"/>
        <v>0</v>
      </c>
      <c r="HD368" s="456"/>
      <c r="HE368" s="455">
        <f t="shared" si="3421"/>
        <v>0</v>
      </c>
      <c r="HF368" s="456"/>
      <c r="HG368" s="455"/>
      <c r="HH368" s="455">
        <f t="shared" si="3422"/>
        <v>0</v>
      </c>
      <c r="HI368" s="455">
        <f t="shared" si="3423"/>
        <v>0</v>
      </c>
      <c r="HJ368" s="456">
        <v>0.36319999999999997</v>
      </c>
      <c r="HK368" s="457">
        <f t="shared" si="3424"/>
        <v>0</v>
      </c>
      <c r="HL368" s="458">
        <f t="shared" si="3425"/>
        <v>0</v>
      </c>
      <c r="HM368" s="459"/>
      <c r="HN368" s="452">
        <v>19.0</v>
      </c>
      <c r="HO368" s="453" t="s">
        <v>168</v>
      </c>
      <c r="HP368" s="454" t="s">
        <v>132</v>
      </c>
      <c r="HQ368" s="454" t="s">
        <v>150</v>
      </c>
      <c r="HR368" s="455" t="str">
        <f>ADHK!HR368</f>
        <v/>
      </c>
      <c r="HS368" s="455"/>
      <c r="HT368" s="455">
        <f t="shared" si="3426"/>
        <v>0</v>
      </c>
      <c r="HU368" s="456"/>
      <c r="HV368" s="455">
        <f t="shared" si="3427"/>
        <v>0</v>
      </c>
      <c r="HW368" s="456"/>
      <c r="HX368" s="455"/>
      <c r="HY368" s="455">
        <f t="shared" si="3428"/>
        <v>0</v>
      </c>
      <c r="HZ368" s="455">
        <f t="shared" si="3429"/>
        <v>0</v>
      </c>
      <c r="IA368" s="456">
        <v>0.36319999999999997</v>
      </c>
      <c r="IB368" s="457">
        <f t="shared" si="3430"/>
        <v>0</v>
      </c>
      <c r="IC368" s="458">
        <f t="shared" si="3431"/>
        <v>0</v>
      </c>
      <c r="ID368" s="459"/>
      <c r="IE368" s="452">
        <v>19.0</v>
      </c>
      <c r="IF368" s="453" t="s">
        <v>168</v>
      </c>
      <c r="IG368" s="454" t="s">
        <v>132</v>
      </c>
      <c r="IH368" s="454" t="s">
        <v>150</v>
      </c>
      <c r="II368" s="455" t="str">
        <f>ADHK!II368</f>
        <v/>
      </c>
      <c r="IJ368" s="455"/>
      <c r="IK368" s="455">
        <f t="shared" si="3432"/>
        <v>0</v>
      </c>
      <c r="IL368" s="456"/>
      <c r="IM368" s="455">
        <f t="shared" si="3433"/>
        <v>0</v>
      </c>
      <c r="IN368" s="456"/>
      <c r="IO368" s="455"/>
      <c r="IP368" s="455">
        <f t="shared" si="3434"/>
        <v>0</v>
      </c>
      <c r="IQ368" s="455">
        <f t="shared" si="3435"/>
        <v>0</v>
      </c>
      <c r="IR368" s="456">
        <v>0.36319999999999997</v>
      </c>
      <c r="IS368" s="457">
        <f t="shared" si="3436"/>
        <v>0</v>
      </c>
      <c r="IT368" s="458">
        <f t="shared" si="3437"/>
        <v>0</v>
      </c>
      <c r="IU368" s="459"/>
      <c r="IV368" s="452">
        <v>19.0</v>
      </c>
      <c r="IW368" s="453" t="s">
        <v>168</v>
      </c>
      <c r="IX368" s="454" t="s">
        <v>132</v>
      </c>
      <c r="IY368" s="454" t="s">
        <v>150</v>
      </c>
      <c r="IZ368" s="455" t="str">
        <f>ADHK!IZ368</f>
        <v/>
      </c>
      <c r="JA368" s="455"/>
      <c r="JB368" s="455">
        <f t="shared" si="3438"/>
        <v>0</v>
      </c>
      <c r="JC368" s="456"/>
      <c r="JD368" s="455">
        <f t="shared" si="3439"/>
        <v>0</v>
      </c>
      <c r="JE368" s="456"/>
      <c r="JF368" s="455"/>
      <c r="JG368" s="455">
        <f t="shared" si="3440"/>
        <v>0</v>
      </c>
      <c r="JH368" s="455">
        <f t="shared" si="3441"/>
        <v>0</v>
      </c>
      <c r="JI368" s="456">
        <v>0.36319999999999997</v>
      </c>
      <c r="JJ368" s="457">
        <f t="shared" si="3442"/>
        <v>0</v>
      </c>
      <c r="JK368" s="458">
        <f t="shared" si="3443"/>
        <v>0</v>
      </c>
      <c r="JL368" s="459"/>
      <c r="JM368" s="452">
        <v>19.0</v>
      </c>
      <c r="JN368" s="453" t="s">
        <v>168</v>
      </c>
      <c r="JO368" s="454" t="s">
        <v>132</v>
      </c>
      <c r="JP368" s="454" t="s">
        <v>150</v>
      </c>
      <c r="JQ368" s="455" t="str">
        <f>ADHK!JQ368</f>
        <v/>
      </c>
      <c r="JR368" s="455"/>
      <c r="JS368" s="455">
        <f t="shared" si="3444"/>
        <v>0</v>
      </c>
      <c r="JT368" s="456"/>
      <c r="JU368" s="455">
        <f t="shared" si="3445"/>
        <v>0</v>
      </c>
      <c r="JV368" s="456"/>
      <c r="JW368" s="455"/>
      <c r="JX368" s="455">
        <f t="shared" si="3446"/>
        <v>0</v>
      </c>
      <c r="JY368" s="455">
        <f t="shared" si="3447"/>
        <v>0</v>
      </c>
      <c r="JZ368" s="456">
        <v>0.36319999999999997</v>
      </c>
      <c r="KA368" s="457">
        <f t="shared" si="3448"/>
        <v>0</v>
      </c>
      <c r="KB368" s="458">
        <f t="shared" si="3449"/>
        <v>0</v>
      </c>
      <c r="KC368" s="459"/>
      <c r="KD368" s="452">
        <v>19.0</v>
      </c>
      <c r="KE368" s="453" t="s">
        <v>168</v>
      </c>
      <c r="KF368" s="454" t="s">
        <v>132</v>
      </c>
      <c r="KG368" s="454" t="s">
        <v>150</v>
      </c>
      <c r="KH368" s="455" t="str">
        <f>ADHK!KH368</f>
        <v/>
      </c>
      <c r="KI368" s="455"/>
      <c r="KJ368" s="455">
        <f t="shared" si="3450"/>
        <v>0</v>
      </c>
      <c r="KK368" s="456"/>
      <c r="KL368" s="455">
        <f t="shared" si="3451"/>
        <v>0</v>
      </c>
      <c r="KM368" s="456"/>
      <c r="KN368" s="455"/>
      <c r="KO368" s="455">
        <f t="shared" si="3452"/>
        <v>0</v>
      </c>
      <c r="KP368" s="455">
        <f t="shared" si="3453"/>
        <v>0</v>
      </c>
      <c r="KQ368" s="456">
        <v>0.36319999999999997</v>
      </c>
      <c r="KR368" s="457">
        <f t="shared" si="3454"/>
        <v>0</v>
      </c>
      <c r="KS368" s="458">
        <f t="shared" si="3455"/>
        <v>0</v>
      </c>
      <c r="KT368" s="459"/>
      <c r="KU368" s="460"/>
    </row>
    <row r="369" ht="15.75" customHeight="1">
      <c r="A369" s="452">
        <v>20.0</v>
      </c>
      <c r="B369" s="453" t="s">
        <v>169</v>
      </c>
      <c r="C369" s="454" t="s">
        <v>132</v>
      </c>
      <c r="D369" s="454" t="s">
        <v>150</v>
      </c>
      <c r="E369" s="455" t="str">
        <f>ADHK!E369</f>
        <v/>
      </c>
      <c r="F369" s="455" t="str">
        <f>ADHK!F369</f>
        <v/>
      </c>
      <c r="G369" s="455">
        <f t="shared" si="3348"/>
        <v>0</v>
      </c>
      <c r="H369" s="456"/>
      <c r="I369" s="455">
        <f t="shared" si="3349"/>
        <v>0</v>
      </c>
      <c r="J369" s="456"/>
      <c r="K369" s="455"/>
      <c r="L369" s="455">
        <f t="shared" si="3350"/>
        <v>0</v>
      </c>
      <c r="M369" s="455">
        <f t="shared" si="3351"/>
        <v>0</v>
      </c>
      <c r="N369" s="456">
        <v>0.36319999999999997</v>
      </c>
      <c r="O369" s="457">
        <f t="shared" si="3352"/>
        <v>0</v>
      </c>
      <c r="P369" s="458">
        <f t="shared" si="3353"/>
        <v>0</v>
      </c>
      <c r="Q369" s="459"/>
      <c r="R369" s="452">
        <v>20.0</v>
      </c>
      <c r="S369" s="453" t="s">
        <v>169</v>
      </c>
      <c r="T369" s="454" t="s">
        <v>132</v>
      </c>
      <c r="U369" s="454" t="s">
        <v>150</v>
      </c>
      <c r="V369" s="455" t="str">
        <f>ADHK!V369</f>
        <v/>
      </c>
      <c r="W369" s="455"/>
      <c r="X369" s="455">
        <f t="shared" si="3354"/>
        <v>0</v>
      </c>
      <c r="Y369" s="456"/>
      <c r="Z369" s="455">
        <f t="shared" si="3355"/>
        <v>0</v>
      </c>
      <c r="AA369" s="456"/>
      <c r="AB369" s="455"/>
      <c r="AC369" s="455">
        <f t="shared" si="3356"/>
        <v>0</v>
      </c>
      <c r="AD369" s="455">
        <f t="shared" si="3357"/>
        <v>0</v>
      </c>
      <c r="AE369" s="456">
        <v>0.36319999999999997</v>
      </c>
      <c r="AF369" s="457">
        <f t="shared" si="3358"/>
        <v>0</v>
      </c>
      <c r="AG369" s="458">
        <f t="shared" si="3359"/>
        <v>0</v>
      </c>
      <c r="AH369" s="459"/>
      <c r="AI369" s="452">
        <v>20.0</v>
      </c>
      <c r="AJ369" s="453" t="s">
        <v>169</v>
      </c>
      <c r="AK369" s="454" t="s">
        <v>132</v>
      </c>
      <c r="AL369" s="454" t="s">
        <v>150</v>
      </c>
      <c r="AM369" s="455" t="str">
        <f>ADHK!AM369</f>
        <v/>
      </c>
      <c r="AN369" s="455"/>
      <c r="AO369" s="455">
        <f t="shared" si="3360"/>
        <v>0</v>
      </c>
      <c r="AP369" s="456"/>
      <c r="AQ369" s="455">
        <f t="shared" si="3361"/>
        <v>0</v>
      </c>
      <c r="AR369" s="456"/>
      <c r="AS369" s="455"/>
      <c r="AT369" s="455">
        <f t="shared" si="3362"/>
        <v>0</v>
      </c>
      <c r="AU369" s="455">
        <f t="shared" si="3363"/>
        <v>0</v>
      </c>
      <c r="AV369" s="456">
        <v>0.36319999999999997</v>
      </c>
      <c r="AW369" s="457">
        <f t="shared" si="3364"/>
        <v>0</v>
      </c>
      <c r="AX369" s="458">
        <f t="shared" si="3365"/>
        <v>0</v>
      </c>
      <c r="AY369" s="459"/>
      <c r="AZ369" s="452">
        <v>20.0</v>
      </c>
      <c r="BA369" s="453" t="s">
        <v>169</v>
      </c>
      <c r="BB369" s="454" t="s">
        <v>132</v>
      </c>
      <c r="BC369" s="454" t="s">
        <v>150</v>
      </c>
      <c r="BD369" s="455" t="str">
        <f>ADHK!BD369</f>
        <v/>
      </c>
      <c r="BE369" s="455"/>
      <c r="BF369" s="455">
        <f t="shared" si="3366"/>
        <v>0</v>
      </c>
      <c r="BG369" s="456"/>
      <c r="BH369" s="455">
        <f t="shared" si="3367"/>
        <v>0</v>
      </c>
      <c r="BI369" s="456"/>
      <c r="BJ369" s="455"/>
      <c r="BK369" s="455">
        <f t="shared" si="3368"/>
        <v>0</v>
      </c>
      <c r="BL369" s="455">
        <f t="shared" si="3369"/>
        <v>0</v>
      </c>
      <c r="BM369" s="456">
        <v>0.36319999999999997</v>
      </c>
      <c r="BN369" s="457">
        <f t="shared" si="3370"/>
        <v>0</v>
      </c>
      <c r="BO369" s="458">
        <f t="shared" si="3371"/>
        <v>0</v>
      </c>
      <c r="BP369" s="459"/>
      <c r="BQ369" s="452">
        <v>20.0</v>
      </c>
      <c r="BR369" s="453" t="s">
        <v>169</v>
      </c>
      <c r="BS369" s="454" t="s">
        <v>132</v>
      </c>
      <c r="BT369" s="454" t="s">
        <v>150</v>
      </c>
      <c r="BU369" s="455" t="str">
        <f>ADHK!BU369</f>
        <v/>
      </c>
      <c r="BV369" s="455"/>
      <c r="BW369" s="455">
        <f t="shared" si="3372"/>
        <v>0</v>
      </c>
      <c r="BX369" s="456"/>
      <c r="BY369" s="455">
        <f t="shared" si="3373"/>
        <v>0</v>
      </c>
      <c r="BZ369" s="456"/>
      <c r="CA369" s="455"/>
      <c r="CB369" s="455">
        <f t="shared" si="3374"/>
        <v>0</v>
      </c>
      <c r="CC369" s="455">
        <f t="shared" si="3375"/>
        <v>0</v>
      </c>
      <c r="CD369" s="456">
        <v>0.36319999999999997</v>
      </c>
      <c r="CE369" s="457">
        <f t="shared" si="3376"/>
        <v>0</v>
      </c>
      <c r="CF369" s="458">
        <f t="shared" si="3377"/>
        <v>0</v>
      </c>
      <c r="CG369" s="459"/>
      <c r="CH369" s="452">
        <v>20.0</v>
      </c>
      <c r="CI369" s="453" t="s">
        <v>169</v>
      </c>
      <c r="CJ369" s="454" t="s">
        <v>132</v>
      </c>
      <c r="CK369" s="454" t="s">
        <v>150</v>
      </c>
      <c r="CL369" s="455" t="str">
        <f>ADHK!CL369</f>
        <v/>
      </c>
      <c r="CM369" s="455"/>
      <c r="CN369" s="455">
        <f t="shared" si="3378"/>
        <v>0</v>
      </c>
      <c r="CO369" s="456"/>
      <c r="CP369" s="455">
        <f t="shared" si="3379"/>
        <v>0</v>
      </c>
      <c r="CQ369" s="456"/>
      <c r="CR369" s="455"/>
      <c r="CS369" s="455">
        <f t="shared" si="3380"/>
        <v>0</v>
      </c>
      <c r="CT369" s="455">
        <f t="shared" si="3381"/>
        <v>0</v>
      </c>
      <c r="CU369" s="456">
        <v>0.36319999999999997</v>
      </c>
      <c r="CV369" s="457">
        <f t="shared" si="3382"/>
        <v>0</v>
      </c>
      <c r="CW369" s="458">
        <f t="shared" si="3383"/>
        <v>0</v>
      </c>
      <c r="CX369" s="459"/>
      <c r="CY369" s="452">
        <v>20.0</v>
      </c>
      <c r="CZ369" s="453" t="s">
        <v>169</v>
      </c>
      <c r="DA369" s="454" t="s">
        <v>132</v>
      </c>
      <c r="DB369" s="454" t="s">
        <v>150</v>
      </c>
      <c r="DC369" s="455" t="str">
        <f>ADHK!DC369</f>
        <v/>
      </c>
      <c r="DD369" s="455"/>
      <c r="DE369" s="455">
        <f t="shared" si="3384"/>
        <v>0</v>
      </c>
      <c r="DF369" s="456"/>
      <c r="DG369" s="455">
        <f t="shared" si="3385"/>
        <v>0</v>
      </c>
      <c r="DH369" s="456"/>
      <c r="DI369" s="455"/>
      <c r="DJ369" s="455">
        <f t="shared" si="3386"/>
        <v>0</v>
      </c>
      <c r="DK369" s="455">
        <f t="shared" si="3387"/>
        <v>0</v>
      </c>
      <c r="DL369" s="456">
        <v>0.36319999999999997</v>
      </c>
      <c r="DM369" s="457">
        <f t="shared" si="3388"/>
        <v>0</v>
      </c>
      <c r="DN369" s="458">
        <f t="shared" si="3389"/>
        <v>0</v>
      </c>
      <c r="DO369" s="459"/>
      <c r="DP369" s="452">
        <v>20.0</v>
      </c>
      <c r="DQ369" s="453" t="s">
        <v>169</v>
      </c>
      <c r="DR369" s="454" t="s">
        <v>132</v>
      </c>
      <c r="DS369" s="454" t="s">
        <v>150</v>
      </c>
      <c r="DT369" s="455" t="str">
        <f>ADHK!DT369</f>
        <v/>
      </c>
      <c r="DU369" s="455"/>
      <c r="DV369" s="455">
        <f t="shared" si="3390"/>
        <v>0</v>
      </c>
      <c r="DW369" s="456"/>
      <c r="DX369" s="455">
        <f t="shared" si="3391"/>
        <v>0</v>
      </c>
      <c r="DY369" s="456"/>
      <c r="DZ369" s="455"/>
      <c r="EA369" s="455">
        <f t="shared" si="3392"/>
        <v>0</v>
      </c>
      <c r="EB369" s="455">
        <f t="shared" si="3393"/>
        <v>0</v>
      </c>
      <c r="EC369" s="456">
        <v>0.36319999999999997</v>
      </c>
      <c r="ED369" s="457">
        <f t="shared" si="3394"/>
        <v>0</v>
      </c>
      <c r="EE369" s="458">
        <f t="shared" si="3395"/>
        <v>0</v>
      </c>
      <c r="EF369" s="459"/>
      <c r="EG369" s="452">
        <v>20.0</v>
      </c>
      <c r="EH369" s="453" t="s">
        <v>169</v>
      </c>
      <c r="EI369" s="454" t="s">
        <v>132</v>
      </c>
      <c r="EJ369" s="454" t="s">
        <v>150</v>
      </c>
      <c r="EK369" s="455" t="str">
        <f>ADHK!EK369</f>
        <v/>
      </c>
      <c r="EL369" s="455"/>
      <c r="EM369" s="455">
        <f t="shared" si="3396"/>
        <v>0</v>
      </c>
      <c r="EN369" s="456"/>
      <c r="EO369" s="455">
        <f t="shared" si="3397"/>
        <v>0</v>
      </c>
      <c r="EP369" s="456"/>
      <c r="EQ369" s="455"/>
      <c r="ER369" s="455">
        <f t="shared" si="3398"/>
        <v>0</v>
      </c>
      <c r="ES369" s="455">
        <f t="shared" si="3399"/>
        <v>0</v>
      </c>
      <c r="ET369" s="456">
        <v>0.36319999999999997</v>
      </c>
      <c r="EU369" s="457">
        <f t="shared" si="3400"/>
        <v>0</v>
      </c>
      <c r="EV369" s="458">
        <f t="shared" si="3401"/>
        <v>0</v>
      </c>
      <c r="EW369" s="459"/>
      <c r="EX369" s="452">
        <v>20.0</v>
      </c>
      <c r="EY369" s="453" t="s">
        <v>169</v>
      </c>
      <c r="EZ369" s="454" t="s">
        <v>132</v>
      </c>
      <c r="FA369" s="454" t="s">
        <v>150</v>
      </c>
      <c r="FB369" s="455" t="str">
        <f>ADHK!FB369</f>
        <v/>
      </c>
      <c r="FC369" s="455"/>
      <c r="FD369" s="455">
        <f t="shared" si="3402"/>
        <v>0</v>
      </c>
      <c r="FE369" s="456"/>
      <c r="FF369" s="455">
        <f t="shared" si="3403"/>
        <v>0</v>
      </c>
      <c r="FG369" s="456"/>
      <c r="FH369" s="455"/>
      <c r="FI369" s="455">
        <f t="shared" si="3404"/>
        <v>0</v>
      </c>
      <c r="FJ369" s="455">
        <f t="shared" si="3405"/>
        <v>0</v>
      </c>
      <c r="FK369" s="456">
        <v>0.36319999999999997</v>
      </c>
      <c r="FL369" s="457">
        <f t="shared" si="3406"/>
        <v>0</v>
      </c>
      <c r="FM369" s="458">
        <f t="shared" si="3407"/>
        <v>0</v>
      </c>
      <c r="FN369" s="459"/>
      <c r="FO369" s="452">
        <v>20.0</v>
      </c>
      <c r="FP369" s="453" t="s">
        <v>169</v>
      </c>
      <c r="FQ369" s="454" t="s">
        <v>132</v>
      </c>
      <c r="FR369" s="454" t="s">
        <v>150</v>
      </c>
      <c r="FS369" s="455" t="str">
        <f>ADHK!FS369</f>
        <v/>
      </c>
      <c r="FT369" s="455"/>
      <c r="FU369" s="455">
        <f t="shared" si="3408"/>
        <v>0</v>
      </c>
      <c r="FV369" s="456"/>
      <c r="FW369" s="455">
        <f t="shared" si="3409"/>
        <v>0</v>
      </c>
      <c r="FX369" s="456"/>
      <c r="FY369" s="455"/>
      <c r="FZ369" s="455">
        <f t="shared" si="3410"/>
        <v>0</v>
      </c>
      <c r="GA369" s="455">
        <f t="shared" si="3411"/>
        <v>0</v>
      </c>
      <c r="GB369" s="456">
        <v>0.36319999999999997</v>
      </c>
      <c r="GC369" s="457">
        <f t="shared" si="3412"/>
        <v>0</v>
      </c>
      <c r="GD369" s="458">
        <f t="shared" si="3413"/>
        <v>0</v>
      </c>
      <c r="GE369" s="459"/>
      <c r="GF369" s="452">
        <v>20.0</v>
      </c>
      <c r="GG369" s="453" t="s">
        <v>169</v>
      </c>
      <c r="GH369" s="454" t="s">
        <v>132</v>
      </c>
      <c r="GI369" s="454" t="s">
        <v>150</v>
      </c>
      <c r="GJ369" s="455" t="str">
        <f>ADHK!GJ369</f>
        <v/>
      </c>
      <c r="GK369" s="455"/>
      <c r="GL369" s="455">
        <f t="shared" si="3414"/>
        <v>0</v>
      </c>
      <c r="GM369" s="456"/>
      <c r="GN369" s="455">
        <f t="shared" si="3415"/>
        <v>0</v>
      </c>
      <c r="GO369" s="456"/>
      <c r="GP369" s="455"/>
      <c r="GQ369" s="455">
        <f t="shared" si="3416"/>
        <v>0</v>
      </c>
      <c r="GR369" s="455">
        <f t="shared" si="3417"/>
        <v>0</v>
      </c>
      <c r="GS369" s="456">
        <v>0.36319999999999997</v>
      </c>
      <c r="GT369" s="457">
        <f t="shared" si="3418"/>
        <v>0</v>
      </c>
      <c r="GU369" s="458">
        <f t="shared" si="3419"/>
        <v>0</v>
      </c>
      <c r="GV369" s="459"/>
      <c r="GW369" s="452">
        <v>20.0</v>
      </c>
      <c r="GX369" s="453" t="s">
        <v>169</v>
      </c>
      <c r="GY369" s="454" t="s">
        <v>132</v>
      </c>
      <c r="GZ369" s="454" t="s">
        <v>150</v>
      </c>
      <c r="HA369" s="455" t="str">
        <f>ADHK!HA369</f>
        <v/>
      </c>
      <c r="HB369" s="455"/>
      <c r="HC369" s="455">
        <f t="shared" si="3420"/>
        <v>0</v>
      </c>
      <c r="HD369" s="456"/>
      <c r="HE369" s="455">
        <f t="shared" si="3421"/>
        <v>0</v>
      </c>
      <c r="HF369" s="456"/>
      <c r="HG369" s="455"/>
      <c r="HH369" s="455">
        <f t="shared" si="3422"/>
        <v>0</v>
      </c>
      <c r="HI369" s="455">
        <f t="shared" si="3423"/>
        <v>0</v>
      </c>
      <c r="HJ369" s="456">
        <v>0.36319999999999997</v>
      </c>
      <c r="HK369" s="457">
        <f t="shared" si="3424"/>
        <v>0</v>
      </c>
      <c r="HL369" s="458">
        <f t="shared" si="3425"/>
        <v>0</v>
      </c>
      <c r="HM369" s="459"/>
      <c r="HN369" s="452">
        <v>20.0</v>
      </c>
      <c r="HO369" s="453" t="s">
        <v>169</v>
      </c>
      <c r="HP369" s="454" t="s">
        <v>132</v>
      </c>
      <c r="HQ369" s="454" t="s">
        <v>150</v>
      </c>
      <c r="HR369" s="455" t="str">
        <f>ADHK!HR369</f>
        <v/>
      </c>
      <c r="HS369" s="455"/>
      <c r="HT369" s="455">
        <f t="shared" si="3426"/>
        <v>0</v>
      </c>
      <c r="HU369" s="456"/>
      <c r="HV369" s="455">
        <f t="shared" si="3427"/>
        <v>0</v>
      </c>
      <c r="HW369" s="456"/>
      <c r="HX369" s="455"/>
      <c r="HY369" s="455">
        <f t="shared" si="3428"/>
        <v>0</v>
      </c>
      <c r="HZ369" s="455">
        <f t="shared" si="3429"/>
        <v>0</v>
      </c>
      <c r="IA369" s="456">
        <v>0.36319999999999997</v>
      </c>
      <c r="IB369" s="457">
        <f t="shared" si="3430"/>
        <v>0</v>
      </c>
      <c r="IC369" s="458">
        <f t="shared" si="3431"/>
        <v>0</v>
      </c>
      <c r="ID369" s="459"/>
      <c r="IE369" s="452">
        <v>20.0</v>
      </c>
      <c r="IF369" s="453" t="s">
        <v>169</v>
      </c>
      <c r="IG369" s="454" t="s">
        <v>132</v>
      </c>
      <c r="IH369" s="454" t="s">
        <v>150</v>
      </c>
      <c r="II369" s="455" t="str">
        <f>ADHK!II369</f>
        <v/>
      </c>
      <c r="IJ369" s="455"/>
      <c r="IK369" s="455">
        <f t="shared" si="3432"/>
        <v>0</v>
      </c>
      <c r="IL369" s="456"/>
      <c r="IM369" s="455">
        <f t="shared" si="3433"/>
        <v>0</v>
      </c>
      <c r="IN369" s="456"/>
      <c r="IO369" s="455"/>
      <c r="IP369" s="455">
        <f t="shared" si="3434"/>
        <v>0</v>
      </c>
      <c r="IQ369" s="455">
        <f t="shared" si="3435"/>
        <v>0</v>
      </c>
      <c r="IR369" s="456">
        <v>0.36319999999999997</v>
      </c>
      <c r="IS369" s="457">
        <f t="shared" si="3436"/>
        <v>0</v>
      </c>
      <c r="IT369" s="458">
        <f t="shared" si="3437"/>
        <v>0</v>
      </c>
      <c r="IU369" s="459"/>
      <c r="IV369" s="452">
        <v>20.0</v>
      </c>
      <c r="IW369" s="453" t="s">
        <v>169</v>
      </c>
      <c r="IX369" s="454" t="s">
        <v>132</v>
      </c>
      <c r="IY369" s="454" t="s">
        <v>150</v>
      </c>
      <c r="IZ369" s="455" t="str">
        <f>ADHK!IZ369</f>
        <v/>
      </c>
      <c r="JA369" s="455"/>
      <c r="JB369" s="455">
        <f t="shared" si="3438"/>
        <v>0</v>
      </c>
      <c r="JC369" s="456"/>
      <c r="JD369" s="455">
        <f t="shared" si="3439"/>
        <v>0</v>
      </c>
      <c r="JE369" s="456"/>
      <c r="JF369" s="455"/>
      <c r="JG369" s="455">
        <f t="shared" si="3440"/>
        <v>0</v>
      </c>
      <c r="JH369" s="455">
        <f t="shared" si="3441"/>
        <v>0</v>
      </c>
      <c r="JI369" s="456">
        <v>0.36319999999999997</v>
      </c>
      <c r="JJ369" s="457">
        <f t="shared" si="3442"/>
        <v>0</v>
      </c>
      <c r="JK369" s="458">
        <f t="shared" si="3443"/>
        <v>0</v>
      </c>
      <c r="JL369" s="459"/>
      <c r="JM369" s="452">
        <v>20.0</v>
      </c>
      <c r="JN369" s="453" t="s">
        <v>169</v>
      </c>
      <c r="JO369" s="454" t="s">
        <v>132</v>
      </c>
      <c r="JP369" s="454" t="s">
        <v>150</v>
      </c>
      <c r="JQ369" s="455" t="str">
        <f>ADHK!JQ369</f>
        <v/>
      </c>
      <c r="JR369" s="455"/>
      <c r="JS369" s="455">
        <f t="shared" si="3444"/>
        <v>0</v>
      </c>
      <c r="JT369" s="456"/>
      <c r="JU369" s="455">
        <f t="shared" si="3445"/>
        <v>0</v>
      </c>
      <c r="JV369" s="456"/>
      <c r="JW369" s="455"/>
      <c r="JX369" s="455">
        <f t="shared" si="3446"/>
        <v>0</v>
      </c>
      <c r="JY369" s="455">
        <f t="shared" si="3447"/>
        <v>0</v>
      </c>
      <c r="JZ369" s="456">
        <v>0.36319999999999997</v>
      </c>
      <c r="KA369" s="457">
        <f t="shared" si="3448"/>
        <v>0</v>
      </c>
      <c r="KB369" s="458">
        <f t="shared" si="3449"/>
        <v>0</v>
      </c>
      <c r="KC369" s="459"/>
      <c r="KD369" s="452">
        <v>20.0</v>
      </c>
      <c r="KE369" s="453" t="s">
        <v>169</v>
      </c>
      <c r="KF369" s="454" t="s">
        <v>132</v>
      </c>
      <c r="KG369" s="454" t="s">
        <v>150</v>
      </c>
      <c r="KH369" s="455" t="str">
        <f>ADHK!KH369</f>
        <v/>
      </c>
      <c r="KI369" s="455"/>
      <c r="KJ369" s="455">
        <f t="shared" si="3450"/>
        <v>0</v>
      </c>
      <c r="KK369" s="456"/>
      <c r="KL369" s="455">
        <f t="shared" si="3451"/>
        <v>0</v>
      </c>
      <c r="KM369" s="456"/>
      <c r="KN369" s="455"/>
      <c r="KO369" s="455">
        <f t="shared" si="3452"/>
        <v>0</v>
      </c>
      <c r="KP369" s="455">
        <f t="shared" si="3453"/>
        <v>0</v>
      </c>
      <c r="KQ369" s="456">
        <v>0.36319999999999997</v>
      </c>
      <c r="KR369" s="457">
        <f t="shared" si="3454"/>
        <v>0</v>
      </c>
      <c r="KS369" s="458">
        <f t="shared" si="3455"/>
        <v>0</v>
      </c>
      <c r="KT369" s="459"/>
      <c r="KU369" s="460"/>
    </row>
    <row r="370" ht="15.75" customHeight="1">
      <c r="A370" s="452">
        <v>21.0</v>
      </c>
      <c r="B370" s="453" t="s">
        <v>170</v>
      </c>
      <c r="C370" s="454" t="s">
        <v>132</v>
      </c>
      <c r="D370" s="454" t="s">
        <v>150</v>
      </c>
      <c r="E370" s="455" t="str">
        <f>ADHK!E370</f>
        <v/>
      </c>
      <c r="F370" s="455" t="str">
        <f>ADHK!F370</f>
        <v/>
      </c>
      <c r="G370" s="455">
        <f t="shared" si="3348"/>
        <v>0</v>
      </c>
      <c r="H370" s="456"/>
      <c r="I370" s="455">
        <f t="shared" si="3349"/>
        <v>0</v>
      </c>
      <c r="J370" s="456"/>
      <c r="K370" s="455"/>
      <c r="L370" s="455">
        <f t="shared" si="3350"/>
        <v>0</v>
      </c>
      <c r="M370" s="455">
        <f t="shared" si="3351"/>
        <v>0</v>
      </c>
      <c r="N370" s="456">
        <v>0.36319999999999997</v>
      </c>
      <c r="O370" s="457">
        <f t="shared" si="3352"/>
        <v>0</v>
      </c>
      <c r="P370" s="458">
        <f t="shared" si="3353"/>
        <v>0</v>
      </c>
      <c r="Q370" s="459"/>
      <c r="R370" s="452">
        <v>21.0</v>
      </c>
      <c r="S370" s="453" t="s">
        <v>170</v>
      </c>
      <c r="T370" s="454" t="s">
        <v>132</v>
      </c>
      <c r="U370" s="454" t="s">
        <v>150</v>
      </c>
      <c r="V370" s="455" t="str">
        <f>ADHK!V370</f>
        <v/>
      </c>
      <c r="W370" s="455"/>
      <c r="X370" s="455">
        <f t="shared" si="3354"/>
        <v>0</v>
      </c>
      <c r="Y370" s="456"/>
      <c r="Z370" s="455">
        <f t="shared" si="3355"/>
        <v>0</v>
      </c>
      <c r="AA370" s="456"/>
      <c r="AB370" s="455"/>
      <c r="AC370" s="455">
        <f t="shared" si="3356"/>
        <v>0</v>
      </c>
      <c r="AD370" s="455">
        <f t="shared" si="3357"/>
        <v>0</v>
      </c>
      <c r="AE370" s="456">
        <v>0.36319999999999997</v>
      </c>
      <c r="AF370" s="457">
        <f t="shared" si="3358"/>
        <v>0</v>
      </c>
      <c r="AG370" s="458">
        <f t="shared" si="3359"/>
        <v>0</v>
      </c>
      <c r="AH370" s="459"/>
      <c r="AI370" s="452">
        <v>21.0</v>
      </c>
      <c r="AJ370" s="453" t="s">
        <v>170</v>
      </c>
      <c r="AK370" s="454" t="s">
        <v>132</v>
      </c>
      <c r="AL370" s="454" t="s">
        <v>150</v>
      </c>
      <c r="AM370" s="455" t="str">
        <f>ADHK!AM370</f>
        <v/>
      </c>
      <c r="AN370" s="455"/>
      <c r="AO370" s="455">
        <f t="shared" si="3360"/>
        <v>0</v>
      </c>
      <c r="AP370" s="456"/>
      <c r="AQ370" s="455">
        <f t="shared" si="3361"/>
        <v>0</v>
      </c>
      <c r="AR370" s="456"/>
      <c r="AS370" s="455"/>
      <c r="AT370" s="455">
        <f t="shared" si="3362"/>
        <v>0</v>
      </c>
      <c r="AU370" s="455">
        <f t="shared" si="3363"/>
        <v>0</v>
      </c>
      <c r="AV370" s="456">
        <v>0.36319999999999997</v>
      </c>
      <c r="AW370" s="457">
        <f t="shared" si="3364"/>
        <v>0</v>
      </c>
      <c r="AX370" s="458">
        <f t="shared" si="3365"/>
        <v>0</v>
      </c>
      <c r="AY370" s="459"/>
      <c r="AZ370" s="452">
        <v>21.0</v>
      </c>
      <c r="BA370" s="453" t="s">
        <v>170</v>
      </c>
      <c r="BB370" s="454" t="s">
        <v>132</v>
      </c>
      <c r="BC370" s="454" t="s">
        <v>150</v>
      </c>
      <c r="BD370" s="455" t="str">
        <f>ADHK!BD370</f>
        <v/>
      </c>
      <c r="BE370" s="455"/>
      <c r="BF370" s="455">
        <f t="shared" si="3366"/>
        <v>0</v>
      </c>
      <c r="BG370" s="456"/>
      <c r="BH370" s="455">
        <f t="shared" si="3367"/>
        <v>0</v>
      </c>
      <c r="BI370" s="456"/>
      <c r="BJ370" s="455"/>
      <c r="BK370" s="455">
        <f t="shared" si="3368"/>
        <v>0</v>
      </c>
      <c r="BL370" s="455">
        <f t="shared" si="3369"/>
        <v>0</v>
      </c>
      <c r="BM370" s="456">
        <v>0.36319999999999997</v>
      </c>
      <c r="BN370" s="457">
        <f t="shared" si="3370"/>
        <v>0</v>
      </c>
      <c r="BO370" s="458">
        <f t="shared" si="3371"/>
        <v>0</v>
      </c>
      <c r="BP370" s="459"/>
      <c r="BQ370" s="452">
        <v>21.0</v>
      </c>
      <c r="BR370" s="453" t="s">
        <v>170</v>
      </c>
      <c r="BS370" s="454" t="s">
        <v>132</v>
      </c>
      <c r="BT370" s="454" t="s">
        <v>150</v>
      </c>
      <c r="BU370" s="455" t="str">
        <f>ADHK!BU370</f>
        <v/>
      </c>
      <c r="BV370" s="455"/>
      <c r="BW370" s="455">
        <f t="shared" si="3372"/>
        <v>0</v>
      </c>
      <c r="BX370" s="456"/>
      <c r="BY370" s="455">
        <f t="shared" si="3373"/>
        <v>0</v>
      </c>
      <c r="BZ370" s="456"/>
      <c r="CA370" s="455"/>
      <c r="CB370" s="455">
        <f t="shared" si="3374"/>
        <v>0</v>
      </c>
      <c r="CC370" s="455">
        <f t="shared" si="3375"/>
        <v>0</v>
      </c>
      <c r="CD370" s="456">
        <v>0.36319999999999997</v>
      </c>
      <c r="CE370" s="457">
        <f t="shared" si="3376"/>
        <v>0</v>
      </c>
      <c r="CF370" s="458">
        <f t="shared" si="3377"/>
        <v>0</v>
      </c>
      <c r="CG370" s="459"/>
      <c r="CH370" s="452">
        <v>21.0</v>
      </c>
      <c r="CI370" s="453" t="s">
        <v>170</v>
      </c>
      <c r="CJ370" s="454" t="s">
        <v>132</v>
      </c>
      <c r="CK370" s="454" t="s">
        <v>150</v>
      </c>
      <c r="CL370" s="455" t="str">
        <f>ADHK!CL370</f>
        <v/>
      </c>
      <c r="CM370" s="455"/>
      <c r="CN370" s="455">
        <f t="shared" si="3378"/>
        <v>0</v>
      </c>
      <c r="CO370" s="456"/>
      <c r="CP370" s="455">
        <f t="shared" si="3379"/>
        <v>0</v>
      </c>
      <c r="CQ370" s="456"/>
      <c r="CR370" s="455"/>
      <c r="CS370" s="455">
        <f t="shared" si="3380"/>
        <v>0</v>
      </c>
      <c r="CT370" s="455">
        <f t="shared" si="3381"/>
        <v>0</v>
      </c>
      <c r="CU370" s="456">
        <v>0.36319999999999997</v>
      </c>
      <c r="CV370" s="457">
        <f t="shared" si="3382"/>
        <v>0</v>
      </c>
      <c r="CW370" s="458">
        <f t="shared" si="3383"/>
        <v>0</v>
      </c>
      <c r="CX370" s="459"/>
      <c r="CY370" s="452">
        <v>21.0</v>
      </c>
      <c r="CZ370" s="453" t="s">
        <v>170</v>
      </c>
      <c r="DA370" s="454" t="s">
        <v>132</v>
      </c>
      <c r="DB370" s="454" t="s">
        <v>150</v>
      </c>
      <c r="DC370" s="455" t="str">
        <f>ADHK!DC370</f>
        <v/>
      </c>
      <c r="DD370" s="455"/>
      <c r="DE370" s="455">
        <f t="shared" si="3384"/>
        <v>0</v>
      </c>
      <c r="DF370" s="456"/>
      <c r="DG370" s="455">
        <f t="shared" si="3385"/>
        <v>0</v>
      </c>
      <c r="DH370" s="456"/>
      <c r="DI370" s="455"/>
      <c r="DJ370" s="455">
        <f t="shared" si="3386"/>
        <v>0</v>
      </c>
      <c r="DK370" s="455">
        <f t="shared" si="3387"/>
        <v>0</v>
      </c>
      <c r="DL370" s="456">
        <v>0.36319999999999997</v>
      </c>
      <c r="DM370" s="457">
        <f t="shared" si="3388"/>
        <v>0</v>
      </c>
      <c r="DN370" s="458">
        <f t="shared" si="3389"/>
        <v>0</v>
      </c>
      <c r="DO370" s="459"/>
      <c r="DP370" s="452">
        <v>21.0</v>
      </c>
      <c r="DQ370" s="453" t="s">
        <v>170</v>
      </c>
      <c r="DR370" s="454" t="s">
        <v>132</v>
      </c>
      <c r="DS370" s="454" t="s">
        <v>150</v>
      </c>
      <c r="DT370" s="455" t="str">
        <f>ADHK!DT370</f>
        <v/>
      </c>
      <c r="DU370" s="455"/>
      <c r="DV370" s="455">
        <f t="shared" si="3390"/>
        <v>0</v>
      </c>
      <c r="DW370" s="456"/>
      <c r="DX370" s="455">
        <f t="shared" si="3391"/>
        <v>0</v>
      </c>
      <c r="DY370" s="456"/>
      <c r="DZ370" s="455"/>
      <c r="EA370" s="455">
        <f t="shared" si="3392"/>
        <v>0</v>
      </c>
      <c r="EB370" s="455">
        <f t="shared" si="3393"/>
        <v>0</v>
      </c>
      <c r="EC370" s="456">
        <v>0.36319999999999997</v>
      </c>
      <c r="ED370" s="457">
        <f t="shared" si="3394"/>
        <v>0</v>
      </c>
      <c r="EE370" s="458">
        <f t="shared" si="3395"/>
        <v>0</v>
      </c>
      <c r="EF370" s="459"/>
      <c r="EG370" s="452">
        <v>21.0</v>
      </c>
      <c r="EH370" s="453" t="s">
        <v>170</v>
      </c>
      <c r="EI370" s="454" t="s">
        <v>132</v>
      </c>
      <c r="EJ370" s="454" t="s">
        <v>150</v>
      </c>
      <c r="EK370" s="455" t="str">
        <f>ADHK!EK370</f>
        <v/>
      </c>
      <c r="EL370" s="455"/>
      <c r="EM370" s="455">
        <f t="shared" si="3396"/>
        <v>0</v>
      </c>
      <c r="EN370" s="456"/>
      <c r="EO370" s="455">
        <f t="shared" si="3397"/>
        <v>0</v>
      </c>
      <c r="EP370" s="456"/>
      <c r="EQ370" s="455"/>
      <c r="ER370" s="455">
        <f t="shared" si="3398"/>
        <v>0</v>
      </c>
      <c r="ES370" s="455">
        <f t="shared" si="3399"/>
        <v>0</v>
      </c>
      <c r="ET370" s="456">
        <v>0.36319999999999997</v>
      </c>
      <c r="EU370" s="457">
        <f t="shared" si="3400"/>
        <v>0</v>
      </c>
      <c r="EV370" s="458">
        <f t="shared" si="3401"/>
        <v>0</v>
      </c>
      <c r="EW370" s="459"/>
      <c r="EX370" s="452">
        <v>21.0</v>
      </c>
      <c r="EY370" s="453" t="s">
        <v>170</v>
      </c>
      <c r="EZ370" s="454" t="s">
        <v>132</v>
      </c>
      <c r="FA370" s="454" t="s">
        <v>150</v>
      </c>
      <c r="FB370" s="455" t="str">
        <f>ADHK!FB370</f>
        <v/>
      </c>
      <c r="FC370" s="455"/>
      <c r="FD370" s="455">
        <f t="shared" si="3402"/>
        <v>0</v>
      </c>
      <c r="FE370" s="456"/>
      <c r="FF370" s="455">
        <f t="shared" si="3403"/>
        <v>0</v>
      </c>
      <c r="FG370" s="456"/>
      <c r="FH370" s="455"/>
      <c r="FI370" s="455">
        <f t="shared" si="3404"/>
        <v>0</v>
      </c>
      <c r="FJ370" s="455">
        <f t="shared" si="3405"/>
        <v>0</v>
      </c>
      <c r="FK370" s="456">
        <v>0.36319999999999997</v>
      </c>
      <c r="FL370" s="457">
        <f t="shared" si="3406"/>
        <v>0</v>
      </c>
      <c r="FM370" s="458">
        <f t="shared" si="3407"/>
        <v>0</v>
      </c>
      <c r="FN370" s="459"/>
      <c r="FO370" s="452">
        <v>21.0</v>
      </c>
      <c r="FP370" s="453" t="s">
        <v>170</v>
      </c>
      <c r="FQ370" s="454" t="s">
        <v>132</v>
      </c>
      <c r="FR370" s="454" t="s">
        <v>150</v>
      </c>
      <c r="FS370" s="455" t="str">
        <f>ADHK!FS370</f>
        <v/>
      </c>
      <c r="FT370" s="455"/>
      <c r="FU370" s="455">
        <f t="shared" si="3408"/>
        <v>0</v>
      </c>
      <c r="FV370" s="456"/>
      <c r="FW370" s="455">
        <f t="shared" si="3409"/>
        <v>0</v>
      </c>
      <c r="FX370" s="456"/>
      <c r="FY370" s="455"/>
      <c r="FZ370" s="455">
        <f t="shared" si="3410"/>
        <v>0</v>
      </c>
      <c r="GA370" s="455">
        <f t="shared" si="3411"/>
        <v>0</v>
      </c>
      <c r="GB370" s="456">
        <v>0.36319999999999997</v>
      </c>
      <c r="GC370" s="457">
        <f t="shared" si="3412"/>
        <v>0</v>
      </c>
      <c r="GD370" s="458">
        <f t="shared" si="3413"/>
        <v>0</v>
      </c>
      <c r="GE370" s="459"/>
      <c r="GF370" s="452">
        <v>21.0</v>
      </c>
      <c r="GG370" s="453" t="s">
        <v>170</v>
      </c>
      <c r="GH370" s="454" t="s">
        <v>132</v>
      </c>
      <c r="GI370" s="454" t="s">
        <v>150</v>
      </c>
      <c r="GJ370" s="455" t="str">
        <f>ADHK!GJ370</f>
        <v/>
      </c>
      <c r="GK370" s="455"/>
      <c r="GL370" s="455">
        <f t="shared" si="3414"/>
        <v>0</v>
      </c>
      <c r="GM370" s="456"/>
      <c r="GN370" s="455">
        <f t="shared" si="3415"/>
        <v>0</v>
      </c>
      <c r="GO370" s="456"/>
      <c r="GP370" s="455"/>
      <c r="GQ370" s="455">
        <f t="shared" si="3416"/>
        <v>0</v>
      </c>
      <c r="GR370" s="455">
        <f t="shared" si="3417"/>
        <v>0</v>
      </c>
      <c r="GS370" s="456">
        <v>0.36319999999999997</v>
      </c>
      <c r="GT370" s="457">
        <f t="shared" si="3418"/>
        <v>0</v>
      </c>
      <c r="GU370" s="458">
        <f t="shared" si="3419"/>
        <v>0</v>
      </c>
      <c r="GV370" s="459"/>
      <c r="GW370" s="452">
        <v>21.0</v>
      </c>
      <c r="GX370" s="453" t="s">
        <v>170</v>
      </c>
      <c r="GY370" s="454" t="s">
        <v>132</v>
      </c>
      <c r="GZ370" s="454" t="s">
        <v>150</v>
      </c>
      <c r="HA370" s="455" t="str">
        <f>ADHK!HA370</f>
        <v/>
      </c>
      <c r="HB370" s="455"/>
      <c r="HC370" s="455">
        <f t="shared" si="3420"/>
        <v>0</v>
      </c>
      <c r="HD370" s="456"/>
      <c r="HE370" s="455">
        <f t="shared" si="3421"/>
        <v>0</v>
      </c>
      <c r="HF370" s="456"/>
      <c r="HG370" s="455"/>
      <c r="HH370" s="455">
        <f t="shared" si="3422"/>
        <v>0</v>
      </c>
      <c r="HI370" s="455">
        <f t="shared" si="3423"/>
        <v>0</v>
      </c>
      <c r="HJ370" s="456">
        <v>0.36319999999999997</v>
      </c>
      <c r="HK370" s="457">
        <f t="shared" si="3424"/>
        <v>0</v>
      </c>
      <c r="HL370" s="458">
        <f t="shared" si="3425"/>
        <v>0</v>
      </c>
      <c r="HM370" s="459"/>
      <c r="HN370" s="452">
        <v>21.0</v>
      </c>
      <c r="HO370" s="453" t="s">
        <v>170</v>
      </c>
      <c r="HP370" s="454" t="s">
        <v>132</v>
      </c>
      <c r="HQ370" s="454" t="s">
        <v>150</v>
      </c>
      <c r="HR370" s="455" t="str">
        <f>ADHK!HR370</f>
        <v/>
      </c>
      <c r="HS370" s="455"/>
      <c r="HT370" s="455">
        <f t="shared" si="3426"/>
        <v>0</v>
      </c>
      <c r="HU370" s="456"/>
      <c r="HV370" s="455">
        <f t="shared" si="3427"/>
        <v>0</v>
      </c>
      <c r="HW370" s="456"/>
      <c r="HX370" s="455"/>
      <c r="HY370" s="455">
        <f t="shared" si="3428"/>
        <v>0</v>
      </c>
      <c r="HZ370" s="455">
        <f t="shared" si="3429"/>
        <v>0</v>
      </c>
      <c r="IA370" s="456">
        <v>0.36319999999999997</v>
      </c>
      <c r="IB370" s="457">
        <f t="shared" si="3430"/>
        <v>0</v>
      </c>
      <c r="IC370" s="458">
        <f t="shared" si="3431"/>
        <v>0</v>
      </c>
      <c r="ID370" s="459"/>
      <c r="IE370" s="452">
        <v>21.0</v>
      </c>
      <c r="IF370" s="453" t="s">
        <v>170</v>
      </c>
      <c r="IG370" s="454" t="s">
        <v>132</v>
      </c>
      <c r="IH370" s="454" t="s">
        <v>150</v>
      </c>
      <c r="II370" s="455" t="str">
        <f>ADHK!II370</f>
        <v/>
      </c>
      <c r="IJ370" s="455"/>
      <c r="IK370" s="455">
        <f t="shared" si="3432"/>
        <v>0</v>
      </c>
      <c r="IL370" s="456"/>
      <c r="IM370" s="455">
        <f t="shared" si="3433"/>
        <v>0</v>
      </c>
      <c r="IN370" s="456"/>
      <c r="IO370" s="455"/>
      <c r="IP370" s="455">
        <f t="shared" si="3434"/>
        <v>0</v>
      </c>
      <c r="IQ370" s="455">
        <f t="shared" si="3435"/>
        <v>0</v>
      </c>
      <c r="IR370" s="456">
        <v>0.36319999999999997</v>
      </c>
      <c r="IS370" s="457">
        <f t="shared" si="3436"/>
        <v>0</v>
      </c>
      <c r="IT370" s="458">
        <f t="shared" si="3437"/>
        <v>0</v>
      </c>
      <c r="IU370" s="459"/>
      <c r="IV370" s="452">
        <v>21.0</v>
      </c>
      <c r="IW370" s="453" t="s">
        <v>170</v>
      </c>
      <c r="IX370" s="454" t="s">
        <v>132</v>
      </c>
      <c r="IY370" s="454" t="s">
        <v>150</v>
      </c>
      <c r="IZ370" s="455" t="str">
        <f>ADHK!IZ370</f>
        <v/>
      </c>
      <c r="JA370" s="455"/>
      <c r="JB370" s="455">
        <f t="shared" si="3438"/>
        <v>0</v>
      </c>
      <c r="JC370" s="456"/>
      <c r="JD370" s="455">
        <f t="shared" si="3439"/>
        <v>0</v>
      </c>
      <c r="JE370" s="456"/>
      <c r="JF370" s="455"/>
      <c r="JG370" s="455">
        <f t="shared" si="3440"/>
        <v>0</v>
      </c>
      <c r="JH370" s="455">
        <f t="shared" si="3441"/>
        <v>0</v>
      </c>
      <c r="JI370" s="456">
        <v>0.36319999999999997</v>
      </c>
      <c r="JJ370" s="457">
        <f t="shared" si="3442"/>
        <v>0</v>
      </c>
      <c r="JK370" s="458">
        <f t="shared" si="3443"/>
        <v>0</v>
      </c>
      <c r="JL370" s="459"/>
      <c r="JM370" s="452">
        <v>21.0</v>
      </c>
      <c r="JN370" s="453" t="s">
        <v>170</v>
      </c>
      <c r="JO370" s="454" t="s">
        <v>132</v>
      </c>
      <c r="JP370" s="454" t="s">
        <v>150</v>
      </c>
      <c r="JQ370" s="455" t="str">
        <f>ADHK!JQ370</f>
        <v/>
      </c>
      <c r="JR370" s="455"/>
      <c r="JS370" s="455">
        <f t="shared" si="3444"/>
        <v>0</v>
      </c>
      <c r="JT370" s="456"/>
      <c r="JU370" s="455">
        <f t="shared" si="3445"/>
        <v>0</v>
      </c>
      <c r="JV370" s="456"/>
      <c r="JW370" s="455"/>
      <c r="JX370" s="455">
        <f t="shared" si="3446"/>
        <v>0</v>
      </c>
      <c r="JY370" s="455">
        <f t="shared" si="3447"/>
        <v>0</v>
      </c>
      <c r="JZ370" s="456">
        <v>0.36319999999999997</v>
      </c>
      <c r="KA370" s="457">
        <f t="shared" si="3448"/>
        <v>0</v>
      </c>
      <c r="KB370" s="458">
        <f t="shared" si="3449"/>
        <v>0</v>
      </c>
      <c r="KC370" s="459"/>
      <c r="KD370" s="452">
        <v>21.0</v>
      </c>
      <c r="KE370" s="453" t="s">
        <v>170</v>
      </c>
      <c r="KF370" s="454" t="s">
        <v>132</v>
      </c>
      <c r="KG370" s="454" t="s">
        <v>150</v>
      </c>
      <c r="KH370" s="455" t="str">
        <f>ADHK!KH370</f>
        <v/>
      </c>
      <c r="KI370" s="455"/>
      <c r="KJ370" s="455">
        <f t="shared" si="3450"/>
        <v>0</v>
      </c>
      <c r="KK370" s="456"/>
      <c r="KL370" s="455">
        <f t="shared" si="3451"/>
        <v>0</v>
      </c>
      <c r="KM370" s="456"/>
      <c r="KN370" s="455"/>
      <c r="KO370" s="455">
        <f t="shared" si="3452"/>
        <v>0</v>
      </c>
      <c r="KP370" s="455">
        <f t="shared" si="3453"/>
        <v>0</v>
      </c>
      <c r="KQ370" s="456">
        <v>0.36319999999999997</v>
      </c>
      <c r="KR370" s="457">
        <f t="shared" si="3454"/>
        <v>0</v>
      </c>
      <c r="KS370" s="458">
        <f t="shared" si="3455"/>
        <v>0</v>
      </c>
      <c r="KT370" s="459"/>
      <c r="KU370" s="460"/>
    </row>
    <row r="371" ht="15.75" customHeight="1">
      <c r="A371" s="452">
        <v>22.0</v>
      </c>
      <c r="B371" s="453" t="s">
        <v>171</v>
      </c>
      <c r="C371" s="454" t="s">
        <v>132</v>
      </c>
      <c r="D371" s="454" t="s">
        <v>150</v>
      </c>
      <c r="E371" s="455" t="str">
        <f>ADHK!E371</f>
        <v/>
      </c>
      <c r="F371" s="455" t="str">
        <f>ADHK!F371</f>
        <v/>
      </c>
      <c r="G371" s="455">
        <f t="shared" si="3348"/>
        <v>0</v>
      </c>
      <c r="H371" s="456"/>
      <c r="I371" s="455">
        <f t="shared" si="3349"/>
        <v>0</v>
      </c>
      <c r="J371" s="456"/>
      <c r="K371" s="455"/>
      <c r="L371" s="455">
        <f t="shared" si="3350"/>
        <v>0</v>
      </c>
      <c r="M371" s="455">
        <f t="shared" si="3351"/>
        <v>0</v>
      </c>
      <c r="N371" s="456">
        <v>0.36319999999999997</v>
      </c>
      <c r="O371" s="457">
        <f t="shared" si="3352"/>
        <v>0</v>
      </c>
      <c r="P371" s="458">
        <f t="shared" si="3353"/>
        <v>0</v>
      </c>
      <c r="Q371" s="459"/>
      <c r="R371" s="452">
        <v>22.0</v>
      </c>
      <c r="S371" s="453" t="s">
        <v>171</v>
      </c>
      <c r="T371" s="454" t="s">
        <v>132</v>
      </c>
      <c r="U371" s="454" t="s">
        <v>150</v>
      </c>
      <c r="V371" s="455" t="str">
        <f>ADHK!V371</f>
        <v/>
      </c>
      <c r="W371" s="455"/>
      <c r="X371" s="455">
        <f t="shared" si="3354"/>
        <v>0</v>
      </c>
      <c r="Y371" s="456"/>
      <c r="Z371" s="455">
        <f t="shared" si="3355"/>
        <v>0</v>
      </c>
      <c r="AA371" s="456"/>
      <c r="AB371" s="455"/>
      <c r="AC371" s="455">
        <f t="shared" si="3356"/>
        <v>0</v>
      </c>
      <c r="AD371" s="455">
        <f t="shared" si="3357"/>
        <v>0</v>
      </c>
      <c r="AE371" s="456">
        <v>0.36319999999999997</v>
      </c>
      <c r="AF371" s="457">
        <f t="shared" si="3358"/>
        <v>0</v>
      </c>
      <c r="AG371" s="458">
        <f t="shared" si="3359"/>
        <v>0</v>
      </c>
      <c r="AH371" s="459"/>
      <c r="AI371" s="452">
        <v>22.0</v>
      </c>
      <c r="AJ371" s="453" t="s">
        <v>171</v>
      </c>
      <c r="AK371" s="454" t="s">
        <v>132</v>
      </c>
      <c r="AL371" s="454" t="s">
        <v>150</v>
      </c>
      <c r="AM371" s="455" t="str">
        <f>ADHK!AM371</f>
        <v/>
      </c>
      <c r="AN371" s="455"/>
      <c r="AO371" s="455">
        <f t="shared" si="3360"/>
        <v>0</v>
      </c>
      <c r="AP371" s="456"/>
      <c r="AQ371" s="455">
        <f t="shared" si="3361"/>
        <v>0</v>
      </c>
      <c r="AR371" s="456"/>
      <c r="AS371" s="455"/>
      <c r="AT371" s="455">
        <f t="shared" si="3362"/>
        <v>0</v>
      </c>
      <c r="AU371" s="455">
        <f t="shared" si="3363"/>
        <v>0</v>
      </c>
      <c r="AV371" s="456">
        <v>0.36319999999999997</v>
      </c>
      <c r="AW371" s="457">
        <f t="shared" si="3364"/>
        <v>0</v>
      </c>
      <c r="AX371" s="458">
        <f t="shared" si="3365"/>
        <v>0</v>
      </c>
      <c r="AY371" s="459"/>
      <c r="AZ371" s="452">
        <v>22.0</v>
      </c>
      <c r="BA371" s="453" t="s">
        <v>171</v>
      </c>
      <c r="BB371" s="454" t="s">
        <v>132</v>
      </c>
      <c r="BC371" s="454" t="s">
        <v>150</v>
      </c>
      <c r="BD371" s="455" t="str">
        <f>ADHK!BD371</f>
        <v/>
      </c>
      <c r="BE371" s="455"/>
      <c r="BF371" s="455">
        <f t="shared" si="3366"/>
        <v>0</v>
      </c>
      <c r="BG371" s="456"/>
      <c r="BH371" s="455">
        <f t="shared" si="3367"/>
        <v>0</v>
      </c>
      <c r="BI371" s="456"/>
      <c r="BJ371" s="455"/>
      <c r="BK371" s="455">
        <f t="shared" si="3368"/>
        <v>0</v>
      </c>
      <c r="BL371" s="455">
        <f t="shared" si="3369"/>
        <v>0</v>
      </c>
      <c r="BM371" s="456">
        <v>0.36319999999999997</v>
      </c>
      <c r="BN371" s="457">
        <f t="shared" si="3370"/>
        <v>0</v>
      </c>
      <c r="BO371" s="458">
        <f t="shared" si="3371"/>
        <v>0</v>
      </c>
      <c r="BP371" s="459"/>
      <c r="BQ371" s="452">
        <v>22.0</v>
      </c>
      <c r="BR371" s="453" t="s">
        <v>171</v>
      </c>
      <c r="BS371" s="454" t="s">
        <v>132</v>
      </c>
      <c r="BT371" s="454" t="s">
        <v>150</v>
      </c>
      <c r="BU371" s="455" t="str">
        <f>ADHK!BU371</f>
        <v/>
      </c>
      <c r="BV371" s="455"/>
      <c r="BW371" s="455">
        <f t="shared" si="3372"/>
        <v>0</v>
      </c>
      <c r="BX371" s="456"/>
      <c r="BY371" s="455">
        <f t="shared" si="3373"/>
        <v>0</v>
      </c>
      <c r="BZ371" s="456"/>
      <c r="CA371" s="455"/>
      <c r="CB371" s="455">
        <f t="shared" si="3374"/>
        <v>0</v>
      </c>
      <c r="CC371" s="455">
        <f t="shared" si="3375"/>
        <v>0</v>
      </c>
      <c r="CD371" s="456">
        <v>0.36319999999999997</v>
      </c>
      <c r="CE371" s="457">
        <f t="shared" si="3376"/>
        <v>0</v>
      </c>
      <c r="CF371" s="458">
        <f t="shared" si="3377"/>
        <v>0</v>
      </c>
      <c r="CG371" s="459"/>
      <c r="CH371" s="452">
        <v>22.0</v>
      </c>
      <c r="CI371" s="453" t="s">
        <v>171</v>
      </c>
      <c r="CJ371" s="454" t="s">
        <v>132</v>
      </c>
      <c r="CK371" s="454" t="s">
        <v>150</v>
      </c>
      <c r="CL371" s="455" t="str">
        <f>ADHK!CL371</f>
        <v/>
      </c>
      <c r="CM371" s="455"/>
      <c r="CN371" s="455">
        <f t="shared" si="3378"/>
        <v>0</v>
      </c>
      <c r="CO371" s="456"/>
      <c r="CP371" s="455">
        <f t="shared" si="3379"/>
        <v>0</v>
      </c>
      <c r="CQ371" s="456"/>
      <c r="CR371" s="455"/>
      <c r="CS371" s="455">
        <f t="shared" si="3380"/>
        <v>0</v>
      </c>
      <c r="CT371" s="455">
        <f t="shared" si="3381"/>
        <v>0</v>
      </c>
      <c r="CU371" s="456">
        <v>0.36319999999999997</v>
      </c>
      <c r="CV371" s="457">
        <f t="shared" si="3382"/>
        <v>0</v>
      </c>
      <c r="CW371" s="458">
        <f t="shared" si="3383"/>
        <v>0</v>
      </c>
      <c r="CX371" s="459"/>
      <c r="CY371" s="452">
        <v>22.0</v>
      </c>
      <c r="CZ371" s="453" t="s">
        <v>171</v>
      </c>
      <c r="DA371" s="454" t="s">
        <v>132</v>
      </c>
      <c r="DB371" s="454" t="s">
        <v>150</v>
      </c>
      <c r="DC371" s="455" t="str">
        <f>ADHK!DC371</f>
        <v/>
      </c>
      <c r="DD371" s="455"/>
      <c r="DE371" s="455">
        <f t="shared" si="3384"/>
        <v>0</v>
      </c>
      <c r="DF371" s="456"/>
      <c r="DG371" s="455">
        <f t="shared" si="3385"/>
        <v>0</v>
      </c>
      <c r="DH371" s="456"/>
      <c r="DI371" s="455"/>
      <c r="DJ371" s="455">
        <f t="shared" si="3386"/>
        <v>0</v>
      </c>
      <c r="DK371" s="455">
        <f t="shared" si="3387"/>
        <v>0</v>
      </c>
      <c r="DL371" s="456">
        <v>0.36319999999999997</v>
      </c>
      <c r="DM371" s="457">
        <f t="shared" si="3388"/>
        <v>0</v>
      </c>
      <c r="DN371" s="458">
        <f t="shared" si="3389"/>
        <v>0</v>
      </c>
      <c r="DO371" s="459"/>
      <c r="DP371" s="452">
        <v>22.0</v>
      </c>
      <c r="DQ371" s="453" t="s">
        <v>171</v>
      </c>
      <c r="DR371" s="454" t="s">
        <v>132</v>
      </c>
      <c r="DS371" s="454" t="s">
        <v>150</v>
      </c>
      <c r="DT371" s="455" t="str">
        <f>ADHK!DT371</f>
        <v/>
      </c>
      <c r="DU371" s="455"/>
      <c r="DV371" s="455">
        <f t="shared" si="3390"/>
        <v>0</v>
      </c>
      <c r="DW371" s="456"/>
      <c r="DX371" s="455">
        <f t="shared" si="3391"/>
        <v>0</v>
      </c>
      <c r="DY371" s="456"/>
      <c r="DZ371" s="455"/>
      <c r="EA371" s="455">
        <f t="shared" si="3392"/>
        <v>0</v>
      </c>
      <c r="EB371" s="455">
        <f t="shared" si="3393"/>
        <v>0</v>
      </c>
      <c r="EC371" s="456">
        <v>0.36319999999999997</v>
      </c>
      <c r="ED371" s="457">
        <f t="shared" si="3394"/>
        <v>0</v>
      </c>
      <c r="EE371" s="458">
        <f t="shared" si="3395"/>
        <v>0</v>
      </c>
      <c r="EF371" s="459"/>
      <c r="EG371" s="452">
        <v>22.0</v>
      </c>
      <c r="EH371" s="453" t="s">
        <v>171</v>
      </c>
      <c r="EI371" s="454" t="s">
        <v>132</v>
      </c>
      <c r="EJ371" s="454" t="s">
        <v>150</v>
      </c>
      <c r="EK371" s="455" t="str">
        <f>ADHK!EK371</f>
        <v/>
      </c>
      <c r="EL371" s="455"/>
      <c r="EM371" s="455">
        <f t="shared" si="3396"/>
        <v>0</v>
      </c>
      <c r="EN371" s="456"/>
      <c r="EO371" s="455">
        <f t="shared" si="3397"/>
        <v>0</v>
      </c>
      <c r="EP371" s="456"/>
      <c r="EQ371" s="455"/>
      <c r="ER371" s="455">
        <f t="shared" si="3398"/>
        <v>0</v>
      </c>
      <c r="ES371" s="455">
        <f t="shared" si="3399"/>
        <v>0</v>
      </c>
      <c r="ET371" s="456">
        <v>0.36319999999999997</v>
      </c>
      <c r="EU371" s="457">
        <f t="shared" si="3400"/>
        <v>0</v>
      </c>
      <c r="EV371" s="458">
        <f t="shared" si="3401"/>
        <v>0</v>
      </c>
      <c r="EW371" s="459"/>
      <c r="EX371" s="452">
        <v>22.0</v>
      </c>
      <c r="EY371" s="453" t="s">
        <v>171</v>
      </c>
      <c r="EZ371" s="454" t="s">
        <v>132</v>
      </c>
      <c r="FA371" s="454" t="s">
        <v>150</v>
      </c>
      <c r="FB371" s="455" t="str">
        <f>ADHK!FB371</f>
        <v/>
      </c>
      <c r="FC371" s="455"/>
      <c r="FD371" s="455">
        <f t="shared" si="3402"/>
        <v>0</v>
      </c>
      <c r="FE371" s="456"/>
      <c r="FF371" s="455">
        <f t="shared" si="3403"/>
        <v>0</v>
      </c>
      <c r="FG371" s="456"/>
      <c r="FH371" s="455"/>
      <c r="FI371" s="455">
        <f t="shared" si="3404"/>
        <v>0</v>
      </c>
      <c r="FJ371" s="455">
        <f t="shared" si="3405"/>
        <v>0</v>
      </c>
      <c r="FK371" s="456">
        <v>0.36319999999999997</v>
      </c>
      <c r="FL371" s="457">
        <f t="shared" si="3406"/>
        <v>0</v>
      </c>
      <c r="FM371" s="458">
        <f t="shared" si="3407"/>
        <v>0</v>
      </c>
      <c r="FN371" s="459"/>
      <c r="FO371" s="452">
        <v>22.0</v>
      </c>
      <c r="FP371" s="453" t="s">
        <v>171</v>
      </c>
      <c r="FQ371" s="454" t="s">
        <v>132</v>
      </c>
      <c r="FR371" s="454" t="s">
        <v>150</v>
      </c>
      <c r="FS371" s="455" t="str">
        <f>ADHK!FS371</f>
        <v/>
      </c>
      <c r="FT371" s="455"/>
      <c r="FU371" s="455">
        <f t="shared" si="3408"/>
        <v>0</v>
      </c>
      <c r="FV371" s="456"/>
      <c r="FW371" s="455">
        <f t="shared" si="3409"/>
        <v>0</v>
      </c>
      <c r="FX371" s="456"/>
      <c r="FY371" s="455"/>
      <c r="FZ371" s="455">
        <f t="shared" si="3410"/>
        <v>0</v>
      </c>
      <c r="GA371" s="455">
        <f t="shared" si="3411"/>
        <v>0</v>
      </c>
      <c r="GB371" s="456">
        <v>0.36319999999999997</v>
      </c>
      <c r="GC371" s="457">
        <f t="shared" si="3412"/>
        <v>0</v>
      </c>
      <c r="GD371" s="458">
        <f t="shared" si="3413"/>
        <v>0</v>
      </c>
      <c r="GE371" s="459"/>
      <c r="GF371" s="452">
        <v>22.0</v>
      </c>
      <c r="GG371" s="453" t="s">
        <v>171</v>
      </c>
      <c r="GH371" s="454" t="s">
        <v>132</v>
      </c>
      <c r="GI371" s="454" t="s">
        <v>150</v>
      </c>
      <c r="GJ371" s="455" t="str">
        <f>ADHK!GJ371</f>
        <v/>
      </c>
      <c r="GK371" s="455"/>
      <c r="GL371" s="455">
        <f t="shared" si="3414"/>
        <v>0</v>
      </c>
      <c r="GM371" s="456"/>
      <c r="GN371" s="455">
        <f t="shared" si="3415"/>
        <v>0</v>
      </c>
      <c r="GO371" s="456"/>
      <c r="GP371" s="455"/>
      <c r="GQ371" s="455">
        <f t="shared" si="3416"/>
        <v>0</v>
      </c>
      <c r="GR371" s="455">
        <f t="shared" si="3417"/>
        <v>0</v>
      </c>
      <c r="GS371" s="456">
        <v>0.36319999999999997</v>
      </c>
      <c r="GT371" s="457">
        <f t="shared" si="3418"/>
        <v>0</v>
      </c>
      <c r="GU371" s="458">
        <f t="shared" si="3419"/>
        <v>0</v>
      </c>
      <c r="GV371" s="459"/>
      <c r="GW371" s="452">
        <v>22.0</v>
      </c>
      <c r="GX371" s="453" t="s">
        <v>171</v>
      </c>
      <c r="GY371" s="454" t="s">
        <v>132</v>
      </c>
      <c r="GZ371" s="454" t="s">
        <v>150</v>
      </c>
      <c r="HA371" s="455" t="str">
        <f>ADHK!HA371</f>
        <v/>
      </c>
      <c r="HB371" s="455"/>
      <c r="HC371" s="455">
        <f t="shared" si="3420"/>
        <v>0</v>
      </c>
      <c r="HD371" s="456"/>
      <c r="HE371" s="455">
        <f t="shared" si="3421"/>
        <v>0</v>
      </c>
      <c r="HF371" s="456"/>
      <c r="HG371" s="455"/>
      <c r="HH371" s="455">
        <f t="shared" si="3422"/>
        <v>0</v>
      </c>
      <c r="HI371" s="455">
        <f t="shared" si="3423"/>
        <v>0</v>
      </c>
      <c r="HJ371" s="456">
        <v>0.36319999999999997</v>
      </c>
      <c r="HK371" s="457">
        <f t="shared" si="3424"/>
        <v>0</v>
      </c>
      <c r="HL371" s="458">
        <f t="shared" si="3425"/>
        <v>0</v>
      </c>
      <c r="HM371" s="459"/>
      <c r="HN371" s="452">
        <v>22.0</v>
      </c>
      <c r="HO371" s="453" t="s">
        <v>171</v>
      </c>
      <c r="HP371" s="454" t="s">
        <v>132</v>
      </c>
      <c r="HQ371" s="454" t="s">
        <v>150</v>
      </c>
      <c r="HR371" s="455" t="str">
        <f>ADHK!HR371</f>
        <v/>
      </c>
      <c r="HS371" s="455"/>
      <c r="HT371" s="455">
        <f t="shared" si="3426"/>
        <v>0</v>
      </c>
      <c r="HU371" s="456"/>
      <c r="HV371" s="455">
        <f t="shared" si="3427"/>
        <v>0</v>
      </c>
      <c r="HW371" s="456"/>
      <c r="HX371" s="455"/>
      <c r="HY371" s="455">
        <f t="shared" si="3428"/>
        <v>0</v>
      </c>
      <c r="HZ371" s="455">
        <f t="shared" si="3429"/>
        <v>0</v>
      </c>
      <c r="IA371" s="456">
        <v>0.36319999999999997</v>
      </c>
      <c r="IB371" s="457">
        <f t="shared" si="3430"/>
        <v>0</v>
      </c>
      <c r="IC371" s="458">
        <f t="shared" si="3431"/>
        <v>0</v>
      </c>
      <c r="ID371" s="459"/>
      <c r="IE371" s="452">
        <v>22.0</v>
      </c>
      <c r="IF371" s="453" t="s">
        <v>171</v>
      </c>
      <c r="IG371" s="454" t="s">
        <v>132</v>
      </c>
      <c r="IH371" s="454" t="s">
        <v>150</v>
      </c>
      <c r="II371" s="455" t="str">
        <f>ADHK!II371</f>
        <v/>
      </c>
      <c r="IJ371" s="455"/>
      <c r="IK371" s="455">
        <f t="shared" si="3432"/>
        <v>0</v>
      </c>
      <c r="IL371" s="456"/>
      <c r="IM371" s="455">
        <f t="shared" si="3433"/>
        <v>0</v>
      </c>
      <c r="IN371" s="456"/>
      <c r="IO371" s="455"/>
      <c r="IP371" s="455">
        <f t="shared" si="3434"/>
        <v>0</v>
      </c>
      <c r="IQ371" s="455">
        <f t="shared" si="3435"/>
        <v>0</v>
      </c>
      <c r="IR371" s="456">
        <v>0.36319999999999997</v>
      </c>
      <c r="IS371" s="457">
        <f t="shared" si="3436"/>
        <v>0</v>
      </c>
      <c r="IT371" s="458">
        <f t="shared" si="3437"/>
        <v>0</v>
      </c>
      <c r="IU371" s="459"/>
      <c r="IV371" s="452">
        <v>22.0</v>
      </c>
      <c r="IW371" s="453" t="s">
        <v>171</v>
      </c>
      <c r="IX371" s="454" t="s">
        <v>132</v>
      </c>
      <c r="IY371" s="454" t="s">
        <v>150</v>
      </c>
      <c r="IZ371" s="455" t="str">
        <f>ADHK!IZ371</f>
        <v/>
      </c>
      <c r="JA371" s="455"/>
      <c r="JB371" s="455">
        <f t="shared" si="3438"/>
        <v>0</v>
      </c>
      <c r="JC371" s="456"/>
      <c r="JD371" s="455">
        <f t="shared" si="3439"/>
        <v>0</v>
      </c>
      <c r="JE371" s="456"/>
      <c r="JF371" s="455"/>
      <c r="JG371" s="455">
        <f t="shared" si="3440"/>
        <v>0</v>
      </c>
      <c r="JH371" s="455">
        <f t="shared" si="3441"/>
        <v>0</v>
      </c>
      <c r="JI371" s="456">
        <v>0.36319999999999997</v>
      </c>
      <c r="JJ371" s="457">
        <f t="shared" si="3442"/>
        <v>0</v>
      </c>
      <c r="JK371" s="458">
        <f t="shared" si="3443"/>
        <v>0</v>
      </c>
      <c r="JL371" s="459"/>
      <c r="JM371" s="452">
        <v>22.0</v>
      </c>
      <c r="JN371" s="453" t="s">
        <v>171</v>
      </c>
      <c r="JO371" s="454" t="s">
        <v>132</v>
      </c>
      <c r="JP371" s="454" t="s">
        <v>150</v>
      </c>
      <c r="JQ371" s="455" t="str">
        <f>ADHK!JQ371</f>
        <v/>
      </c>
      <c r="JR371" s="455"/>
      <c r="JS371" s="455">
        <f t="shared" si="3444"/>
        <v>0</v>
      </c>
      <c r="JT371" s="456"/>
      <c r="JU371" s="455">
        <f t="shared" si="3445"/>
        <v>0</v>
      </c>
      <c r="JV371" s="456"/>
      <c r="JW371" s="455"/>
      <c r="JX371" s="455">
        <f t="shared" si="3446"/>
        <v>0</v>
      </c>
      <c r="JY371" s="455">
        <f t="shared" si="3447"/>
        <v>0</v>
      </c>
      <c r="JZ371" s="456">
        <v>0.36319999999999997</v>
      </c>
      <c r="KA371" s="457">
        <f t="shared" si="3448"/>
        <v>0</v>
      </c>
      <c r="KB371" s="458">
        <f t="shared" si="3449"/>
        <v>0</v>
      </c>
      <c r="KC371" s="459"/>
      <c r="KD371" s="452">
        <v>22.0</v>
      </c>
      <c r="KE371" s="453" t="s">
        <v>171</v>
      </c>
      <c r="KF371" s="454" t="s">
        <v>132</v>
      </c>
      <c r="KG371" s="454" t="s">
        <v>150</v>
      </c>
      <c r="KH371" s="455" t="str">
        <f>ADHK!KH371</f>
        <v/>
      </c>
      <c r="KI371" s="455"/>
      <c r="KJ371" s="455">
        <f t="shared" si="3450"/>
        <v>0</v>
      </c>
      <c r="KK371" s="456"/>
      <c r="KL371" s="455">
        <f t="shared" si="3451"/>
        <v>0</v>
      </c>
      <c r="KM371" s="456"/>
      <c r="KN371" s="455"/>
      <c r="KO371" s="455">
        <f t="shared" si="3452"/>
        <v>0</v>
      </c>
      <c r="KP371" s="455">
        <f t="shared" si="3453"/>
        <v>0</v>
      </c>
      <c r="KQ371" s="456">
        <v>0.36319999999999997</v>
      </c>
      <c r="KR371" s="457">
        <f t="shared" si="3454"/>
        <v>0</v>
      </c>
      <c r="KS371" s="458">
        <f t="shared" si="3455"/>
        <v>0</v>
      </c>
      <c r="KT371" s="459"/>
      <c r="KU371" s="460"/>
    </row>
    <row r="372" ht="15.75" customHeight="1">
      <c r="A372" s="452">
        <v>23.0</v>
      </c>
      <c r="B372" s="453" t="s">
        <v>172</v>
      </c>
      <c r="C372" s="454" t="s">
        <v>132</v>
      </c>
      <c r="D372" s="454" t="s">
        <v>150</v>
      </c>
      <c r="E372" s="455" t="str">
        <f>ADHK!E372</f>
        <v/>
      </c>
      <c r="F372" s="455" t="str">
        <f>ADHK!F372</f>
        <v/>
      </c>
      <c r="G372" s="455">
        <f t="shared" si="3348"/>
        <v>0</v>
      </c>
      <c r="H372" s="456"/>
      <c r="I372" s="455">
        <f t="shared" si="3349"/>
        <v>0</v>
      </c>
      <c r="J372" s="456"/>
      <c r="K372" s="455"/>
      <c r="L372" s="455">
        <f t="shared" si="3350"/>
        <v>0</v>
      </c>
      <c r="M372" s="455">
        <f t="shared" si="3351"/>
        <v>0</v>
      </c>
      <c r="N372" s="456">
        <v>0.36319999999999997</v>
      </c>
      <c r="O372" s="457">
        <f t="shared" si="3352"/>
        <v>0</v>
      </c>
      <c r="P372" s="458">
        <f t="shared" si="3353"/>
        <v>0</v>
      </c>
      <c r="Q372" s="459"/>
      <c r="R372" s="452">
        <v>23.0</v>
      </c>
      <c r="S372" s="453" t="s">
        <v>172</v>
      </c>
      <c r="T372" s="454" t="s">
        <v>132</v>
      </c>
      <c r="U372" s="454" t="s">
        <v>150</v>
      </c>
      <c r="V372" s="455" t="str">
        <f>ADHK!V372</f>
        <v/>
      </c>
      <c r="W372" s="455"/>
      <c r="X372" s="455">
        <f t="shared" si="3354"/>
        <v>0</v>
      </c>
      <c r="Y372" s="456"/>
      <c r="Z372" s="455">
        <f t="shared" si="3355"/>
        <v>0</v>
      </c>
      <c r="AA372" s="456"/>
      <c r="AB372" s="455"/>
      <c r="AC372" s="455">
        <f t="shared" si="3356"/>
        <v>0</v>
      </c>
      <c r="AD372" s="455">
        <f t="shared" si="3357"/>
        <v>0</v>
      </c>
      <c r="AE372" s="456">
        <v>0.36319999999999997</v>
      </c>
      <c r="AF372" s="457">
        <f t="shared" si="3358"/>
        <v>0</v>
      </c>
      <c r="AG372" s="458">
        <f t="shared" si="3359"/>
        <v>0</v>
      </c>
      <c r="AH372" s="459"/>
      <c r="AI372" s="452">
        <v>23.0</v>
      </c>
      <c r="AJ372" s="453" t="s">
        <v>172</v>
      </c>
      <c r="AK372" s="454" t="s">
        <v>132</v>
      </c>
      <c r="AL372" s="454" t="s">
        <v>150</v>
      </c>
      <c r="AM372" s="455" t="str">
        <f>ADHK!AM372</f>
        <v/>
      </c>
      <c r="AN372" s="455"/>
      <c r="AO372" s="455">
        <f t="shared" si="3360"/>
        <v>0</v>
      </c>
      <c r="AP372" s="456"/>
      <c r="AQ372" s="455">
        <f t="shared" si="3361"/>
        <v>0</v>
      </c>
      <c r="AR372" s="456"/>
      <c r="AS372" s="455"/>
      <c r="AT372" s="455">
        <f t="shared" si="3362"/>
        <v>0</v>
      </c>
      <c r="AU372" s="455">
        <f t="shared" si="3363"/>
        <v>0</v>
      </c>
      <c r="AV372" s="456">
        <v>0.36319999999999997</v>
      </c>
      <c r="AW372" s="457">
        <f t="shared" si="3364"/>
        <v>0</v>
      </c>
      <c r="AX372" s="458">
        <f t="shared" si="3365"/>
        <v>0</v>
      </c>
      <c r="AY372" s="459"/>
      <c r="AZ372" s="452">
        <v>23.0</v>
      </c>
      <c r="BA372" s="453" t="s">
        <v>172</v>
      </c>
      <c r="BB372" s="454" t="s">
        <v>132</v>
      </c>
      <c r="BC372" s="454" t="s">
        <v>150</v>
      </c>
      <c r="BD372" s="455" t="str">
        <f>ADHK!BD372</f>
        <v/>
      </c>
      <c r="BE372" s="455"/>
      <c r="BF372" s="455">
        <f t="shared" si="3366"/>
        <v>0</v>
      </c>
      <c r="BG372" s="456"/>
      <c r="BH372" s="455">
        <f t="shared" si="3367"/>
        <v>0</v>
      </c>
      <c r="BI372" s="456"/>
      <c r="BJ372" s="455"/>
      <c r="BK372" s="455">
        <f t="shared" si="3368"/>
        <v>0</v>
      </c>
      <c r="BL372" s="455">
        <f t="shared" si="3369"/>
        <v>0</v>
      </c>
      <c r="BM372" s="456">
        <v>0.36319999999999997</v>
      </c>
      <c r="BN372" s="457">
        <f t="shared" si="3370"/>
        <v>0</v>
      </c>
      <c r="BO372" s="458">
        <f t="shared" si="3371"/>
        <v>0</v>
      </c>
      <c r="BP372" s="459"/>
      <c r="BQ372" s="452">
        <v>23.0</v>
      </c>
      <c r="BR372" s="453" t="s">
        <v>172</v>
      </c>
      <c r="BS372" s="454" t="s">
        <v>132</v>
      </c>
      <c r="BT372" s="454" t="s">
        <v>150</v>
      </c>
      <c r="BU372" s="455" t="str">
        <f>ADHK!BU372</f>
        <v/>
      </c>
      <c r="BV372" s="455"/>
      <c r="BW372" s="455">
        <f t="shared" si="3372"/>
        <v>0</v>
      </c>
      <c r="BX372" s="456"/>
      <c r="BY372" s="455">
        <f t="shared" si="3373"/>
        <v>0</v>
      </c>
      <c r="BZ372" s="456"/>
      <c r="CA372" s="455"/>
      <c r="CB372" s="455">
        <f t="shared" si="3374"/>
        <v>0</v>
      </c>
      <c r="CC372" s="455">
        <f t="shared" si="3375"/>
        <v>0</v>
      </c>
      <c r="CD372" s="456">
        <v>0.36319999999999997</v>
      </c>
      <c r="CE372" s="457">
        <f t="shared" si="3376"/>
        <v>0</v>
      </c>
      <c r="CF372" s="458">
        <f t="shared" si="3377"/>
        <v>0</v>
      </c>
      <c r="CG372" s="459"/>
      <c r="CH372" s="452">
        <v>23.0</v>
      </c>
      <c r="CI372" s="453" t="s">
        <v>172</v>
      </c>
      <c r="CJ372" s="454" t="s">
        <v>132</v>
      </c>
      <c r="CK372" s="454" t="s">
        <v>150</v>
      </c>
      <c r="CL372" s="455" t="str">
        <f>ADHK!CL372</f>
        <v/>
      </c>
      <c r="CM372" s="455"/>
      <c r="CN372" s="455">
        <f t="shared" si="3378"/>
        <v>0</v>
      </c>
      <c r="CO372" s="456"/>
      <c r="CP372" s="455">
        <f t="shared" si="3379"/>
        <v>0</v>
      </c>
      <c r="CQ372" s="456"/>
      <c r="CR372" s="455"/>
      <c r="CS372" s="455">
        <f t="shared" si="3380"/>
        <v>0</v>
      </c>
      <c r="CT372" s="455">
        <f t="shared" si="3381"/>
        <v>0</v>
      </c>
      <c r="CU372" s="456">
        <v>0.36319999999999997</v>
      </c>
      <c r="CV372" s="457">
        <f t="shared" si="3382"/>
        <v>0</v>
      </c>
      <c r="CW372" s="458">
        <f t="shared" si="3383"/>
        <v>0</v>
      </c>
      <c r="CX372" s="459"/>
      <c r="CY372" s="452">
        <v>23.0</v>
      </c>
      <c r="CZ372" s="453" t="s">
        <v>172</v>
      </c>
      <c r="DA372" s="454" t="s">
        <v>132</v>
      </c>
      <c r="DB372" s="454" t="s">
        <v>150</v>
      </c>
      <c r="DC372" s="455" t="str">
        <f>ADHK!DC372</f>
        <v/>
      </c>
      <c r="DD372" s="455"/>
      <c r="DE372" s="455">
        <f t="shared" si="3384"/>
        <v>0</v>
      </c>
      <c r="DF372" s="456"/>
      <c r="DG372" s="455">
        <f t="shared" si="3385"/>
        <v>0</v>
      </c>
      <c r="DH372" s="456"/>
      <c r="DI372" s="455"/>
      <c r="DJ372" s="455">
        <f t="shared" si="3386"/>
        <v>0</v>
      </c>
      <c r="DK372" s="455">
        <f t="shared" si="3387"/>
        <v>0</v>
      </c>
      <c r="DL372" s="456">
        <v>0.36319999999999997</v>
      </c>
      <c r="DM372" s="457">
        <f t="shared" si="3388"/>
        <v>0</v>
      </c>
      <c r="DN372" s="458">
        <f t="shared" si="3389"/>
        <v>0</v>
      </c>
      <c r="DO372" s="459"/>
      <c r="DP372" s="452">
        <v>23.0</v>
      </c>
      <c r="DQ372" s="453" t="s">
        <v>172</v>
      </c>
      <c r="DR372" s="454" t="s">
        <v>132</v>
      </c>
      <c r="DS372" s="454" t="s">
        <v>150</v>
      </c>
      <c r="DT372" s="455" t="str">
        <f>ADHK!DT372</f>
        <v/>
      </c>
      <c r="DU372" s="455"/>
      <c r="DV372" s="455">
        <f t="shared" si="3390"/>
        <v>0</v>
      </c>
      <c r="DW372" s="456"/>
      <c r="DX372" s="455">
        <f t="shared" si="3391"/>
        <v>0</v>
      </c>
      <c r="DY372" s="456"/>
      <c r="DZ372" s="455"/>
      <c r="EA372" s="455">
        <f t="shared" si="3392"/>
        <v>0</v>
      </c>
      <c r="EB372" s="455">
        <f t="shared" si="3393"/>
        <v>0</v>
      </c>
      <c r="EC372" s="456">
        <v>0.36319999999999997</v>
      </c>
      <c r="ED372" s="457">
        <f t="shared" si="3394"/>
        <v>0</v>
      </c>
      <c r="EE372" s="458">
        <f t="shared" si="3395"/>
        <v>0</v>
      </c>
      <c r="EF372" s="459"/>
      <c r="EG372" s="452">
        <v>23.0</v>
      </c>
      <c r="EH372" s="453" t="s">
        <v>172</v>
      </c>
      <c r="EI372" s="454" t="s">
        <v>132</v>
      </c>
      <c r="EJ372" s="454" t="s">
        <v>150</v>
      </c>
      <c r="EK372" s="455" t="str">
        <f>ADHK!EK372</f>
        <v/>
      </c>
      <c r="EL372" s="455"/>
      <c r="EM372" s="455">
        <f t="shared" si="3396"/>
        <v>0</v>
      </c>
      <c r="EN372" s="456"/>
      <c r="EO372" s="455">
        <f t="shared" si="3397"/>
        <v>0</v>
      </c>
      <c r="EP372" s="456"/>
      <c r="EQ372" s="455"/>
      <c r="ER372" s="455">
        <f t="shared" si="3398"/>
        <v>0</v>
      </c>
      <c r="ES372" s="455">
        <f t="shared" si="3399"/>
        <v>0</v>
      </c>
      <c r="ET372" s="456">
        <v>0.36319999999999997</v>
      </c>
      <c r="EU372" s="457">
        <f t="shared" si="3400"/>
        <v>0</v>
      </c>
      <c r="EV372" s="458">
        <f t="shared" si="3401"/>
        <v>0</v>
      </c>
      <c r="EW372" s="459"/>
      <c r="EX372" s="452">
        <v>23.0</v>
      </c>
      <c r="EY372" s="453" t="s">
        <v>172</v>
      </c>
      <c r="EZ372" s="454" t="s">
        <v>132</v>
      </c>
      <c r="FA372" s="454" t="s">
        <v>150</v>
      </c>
      <c r="FB372" s="455" t="str">
        <f>ADHK!FB372</f>
        <v/>
      </c>
      <c r="FC372" s="455"/>
      <c r="FD372" s="455">
        <f t="shared" si="3402"/>
        <v>0</v>
      </c>
      <c r="FE372" s="456"/>
      <c r="FF372" s="455">
        <f t="shared" si="3403"/>
        <v>0</v>
      </c>
      <c r="FG372" s="456"/>
      <c r="FH372" s="455"/>
      <c r="FI372" s="455">
        <f t="shared" si="3404"/>
        <v>0</v>
      </c>
      <c r="FJ372" s="455">
        <f t="shared" si="3405"/>
        <v>0</v>
      </c>
      <c r="FK372" s="456">
        <v>0.36319999999999997</v>
      </c>
      <c r="FL372" s="457">
        <f t="shared" si="3406"/>
        <v>0</v>
      </c>
      <c r="FM372" s="458">
        <f t="shared" si="3407"/>
        <v>0</v>
      </c>
      <c r="FN372" s="459"/>
      <c r="FO372" s="452">
        <v>23.0</v>
      </c>
      <c r="FP372" s="453" t="s">
        <v>172</v>
      </c>
      <c r="FQ372" s="454" t="s">
        <v>132</v>
      </c>
      <c r="FR372" s="454" t="s">
        <v>150</v>
      </c>
      <c r="FS372" s="455" t="str">
        <f>ADHK!FS372</f>
        <v/>
      </c>
      <c r="FT372" s="455"/>
      <c r="FU372" s="455">
        <f t="shared" si="3408"/>
        <v>0</v>
      </c>
      <c r="FV372" s="456"/>
      <c r="FW372" s="455">
        <f t="shared" si="3409"/>
        <v>0</v>
      </c>
      <c r="FX372" s="456"/>
      <c r="FY372" s="455"/>
      <c r="FZ372" s="455">
        <f t="shared" si="3410"/>
        <v>0</v>
      </c>
      <c r="GA372" s="455">
        <f t="shared" si="3411"/>
        <v>0</v>
      </c>
      <c r="GB372" s="456">
        <v>0.36319999999999997</v>
      </c>
      <c r="GC372" s="457">
        <f t="shared" si="3412"/>
        <v>0</v>
      </c>
      <c r="GD372" s="458">
        <f t="shared" si="3413"/>
        <v>0</v>
      </c>
      <c r="GE372" s="459"/>
      <c r="GF372" s="452">
        <v>23.0</v>
      </c>
      <c r="GG372" s="453" t="s">
        <v>172</v>
      </c>
      <c r="GH372" s="454" t="s">
        <v>132</v>
      </c>
      <c r="GI372" s="454" t="s">
        <v>150</v>
      </c>
      <c r="GJ372" s="455" t="str">
        <f>ADHK!GJ372</f>
        <v/>
      </c>
      <c r="GK372" s="455"/>
      <c r="GL372" s="455">
        <f t="shared" si="3414"/>
        <v>0</v>
      </c>
      <c r="GM372" s="456"/>
      <c r="GN372" s="455">
        <f t="shared" si="3415"/>
        <v>0</v>
      </c>
      <c r="GO372" s="456"/>
      <c r="GP372" s="455"/>
      <c r="GQ372" s="455">
        <f t="shared" si="3416"/>
        <v>0</v>
      </c>
      <c r="GR372" s="455">
        <f t="shared" si="3417"/>
        <v>0</v>
      </c>
      <c r="GS372" s="456">
        <v>0.36319999999999997</v>
      </c>
      <c r="GT372" s="457">
        <f t="shared" si="3418"/>
        <v>0</v>
      </c>
      <c r="GU372" s="458">
        <f t="shared" si="3419"/>
        <v>0</v>
      </c>
      <c r="GV372" s="459"/>
      <c r="GW372" s="452">
        <v>23.0</v>
      </c>
      <c r="GX372" s="453" t="s">
        <v>172</v>
      </c>
      <c r="GY372" s="454" t="s">
        <v>132</v>
      </c>
      <c r="GZ372" s="454" t="s">
        <v>150</v>
      </c>
      <c r="HA372" s="455" t="str">
        <f>ADHK!HA372</f>
        <v/>
      </c>
      <c r="HB372" s="455"/>
      <c r="HC372" s="455">
        <f t="shared" si="3420"/>
        <v>0</v>
      </c>
      <c r="HD372" s="456"/>
      <c r="HE372" s="455">
        <f t="shared" si="3421"/>
        <v>0</v>
      </c>
      <c r="HF372" s="456"/>
      <c r="HG372" s="455"/>
      <c r="HH372" s="455">
        <f t="shared" si="3422"/>
        <v>0</v>
      </c>
      <c r="HI372" s="455">
        <f t="shared" si="3423"/>
        <v>0</v>
      </c>
      <c r="HJ372" s="456">
        <v>0.36319999999999997</v>
      </c>
      <c r="HK372" s="457">
        <f t="shared" si="3424"/>
        <v>0</v>
      </c>
      <c r="HL372" s="458">
        <f t="shared" si="3425"/>
        <v>0</v>
      </c>
      <c r="HM372" s="459"/>
      <c r="HN372" s="452">
        <v>23.0</v>
      </c>
      <c r="HO372" s="453" t="s">
        <v>172</v>
      </c>
      <c r="HP372" s="454" t="s">
        <v>132</v>
      </c>
      <c r="HQ372" s="454" t="s">
        <v>150</v>
      </c>
      <c r="HR372" s="455" t="str">
        <f>ADHK!HR372</f>
        <v/>
      </c>
      <c r="HS372" s="455"/>
      <c r="HT372" s="455">
        <f t="shared" si="3426"/>
        <v>0</v>
      </c>
      <c r="HU372" s="456"/>
      <c r="HV372" s="455">
        <f t="shared" si="3427"/>
        <v>0</v>
      </c>
      <c r="HW372" s="456"/>
      <c r="HX372" s="455"/>
      <c r="HY372" s="455">
        <f t="shared" si="3428"/>
        <v>0</v>
      </c>
      <c r="HZ372" s="455">
        <f t="shared" si="3429"/>
        <v>0</v>
      </c>
      <c r="IA372" s="456">
        <v>0.36319999999999997</v>
      </c>
      <c r="IB372" s="457">
        <f t="shared" si="3430"/>
        <v>0</v>
      </c>
      <c r="IC372" s="458">
        <f t="shared" si="3431"/>
        <v>0</v>
      </c>
      <c r="ID372" s="459"/>
      <c r="IE372" s="452">
        <v>23.0</v>
      </c>
      <c r="IF372" s="453" t="s">
        <v>172</v>
      </c>
      <c r="IG372" s="454" t="s">
        <v>132</v>
      </c>
      <c r="IH372" s="454" t="s">
        <v>150</v>
      </c>
      <c r="II372" s="455" t="str">
        <f>ADHK!II372</f>
        <v/>
      </c>
      <c r="IJ372" s="455"/>
      <c r="IK372" s="455">
        <f t="shared" si="3432"/>
        <v>0</v>
      </c>
      <c r="IL372" s="456"/>
      <c r="IM372" s="455">
        <f t="shared" si="3433"/>
        <v>0</v>
      </c>
      <c r="IN372" s="456"/>
      <c r="IO372" s="455"/>
      <c r="IP372" s="455">
        <f t="shared" si="3434"/>
        <v>0</v>
      </c>
      <c r="IQ372" s="455">
        <f t="shared" si="3435"/>
        <v>0</v>
      </c>
      <c r="IR372" s="456">
        <v>0.36319999999999997</v>
      </c>
      <c r="IS372" s="457">
        <f t="shared" si="3436"/>
        <v>0</v>
      </c>
      <c r="IT372" s="458">
        <f t="shared" si="3437"/>
        <v>0</v>
      </c>
      <c r="IU372" s="459"/>
      <c r="IV372" s="452">
        <v>23.0</v>
      </c>
      <c r="IW372" s="453" t="s">
        <v>172</v>
      </c>
      <c r="IX372" s="454" t="s">
        <v>132</v>
      </c>
      <c r="IY372" s="454" t="s">
        <v>150</v>
      </c>
      <c r="IZ372" s="455" t="str">
        <f>ADHK!IZ372</f>
        <v/>
      </c>
      <c r="JA372" s="455"/>
      <c r="JB372" s="455">
        <f t="shared" si="3438"/>
        <v>0</v>
      </c>
      <c r="JC372" s="456"/>
      <c r="JD372" s="455">
        <f t="shared" si="3439"/>
        <v>0</v>
      </c>
      <c r="JE372" s="456"/>
      <c r="JF372" s="455"/>
      <c r="JG372" s="455">
        <f t="shared" si="3440"/>
        <v>0</v>
      </c>
      <c r="JH372" s="455">
        <f t="shared" si="3441"/>
        <v>0</v>
      </c>
      <c r="JI372" s="456">
        <v>0.36319999999999997</v>
      </c>
      <c r="JJ372" s="457">
        <f t="shared" si="3442"/>
        <v>0</v>
      </c>
      <c r="JK372" s="458">
        <f t="shared" si="3443"/>
        <v>0</v>
      </c>
      <c r="JL372" s="459"/>
      <c r="JM372" s="452">
        <v>23.0</v>
      </c>
      <c r="JN372" s="453" t="s">
        <v>172</v>
      </c>
      <c r="JO372" s="454" t="s">
        <v>132</v>
      </c>
      <c r="JP372" s="454" t="s">
        <v>150</v>
      </c>
      <c r="JQ372" s="455" t="str">
        <f>ADHK!JQ372</f>
        <v/>
      </c>
      <c r="JR372" s="455"/>
      <c r="JS372" s="455">
        <f t="shared" si="3444"/>
        <v>0</v>
      </c>
      <c r="JT372" s="456"/>
      <c r="JU372" s="455">
        <f t="shared" si="3445"/>
        <v>0</v>
      </c>
      <c r="JV372" s="456"/>
      <c r="JW372" s="455"/>
      <c r="JX372" s="455">
        <f t="shared" si="3446"/>
        <v>0</v>
      </c>
      <c r="JY372" s="455">
        <f t="shared" si="3447"/>
        <v>0</v>
      </c>
      <c r="JZ372" s="456">
        <v>0.36319999999999997</v>
      </c>
      <c r="KA372" s="457">
        <f t="shared" si="3448"/>
        <v>0</v>
      </c>
      <c r="KB372" s="458">
        <f t="shared" si="3449"/>
        <v>0</v>
      </c>
      <c r="KC372" s="459"/>
      <c r="KD372" s="452">
        <v>23.0</v>
      </c>
      <c r="KE372" s="453" t="s">
        <v>172</v>
      </c>
      <c r="KF372" s="454" t="s">
        <v>132</v>
      </c>
      <c r="KG372" s="454" t="s">
        <v>150</v>
      </c>
      <c r="KH372" s="455" t="str">
        <f>ADHK!KH372</f>
        <v/>
      </c>
      <c r="KI372" s="455"/>
      <c r="KJ372" s="455">
        <f t="shared" si="3450"/>
        <v>0</v>
      </c>
      <c r="KK372" s="456"/>
      <c r="KL372" s="455">
        <f t="shared" si="3451"/>
        <v>0</v>
      </c>
      <c r="KM372" s="456"/>
      <c r="KN372" s="455"/>
      <c r="KO372" s="455">
        <f t="shared" si="3452"/>
        <v>0</v>
      </c>
      <c r="KP372" s="455">
        <f t="shared" si="3453"/>
        <v>0</v>
      </c>
      <c r="KQ372" s="456">
        <v>0.36319999999999997</v>
      </c>
      <c r="KR372" s="457">
        <f t="shared" si="3454"/>
        <v>0</v>
      </c>
      <c r="KS372" s="458">
        <f t="shared" si="3455"/>
        <v>0</v>
      </c>
      <c r="KT372" s="459"/>
      <c r="KU372" s="460"/>
    </row>
    <row r="373" ht="15.75" customHeight="1">
      <c r="A373" s="452">
        <v>24.0</v>
      </c>
      <c r="B373" s="453" t="s">
        <v>173</v>
      </c>
      <c r="C373" s="454" t="s">
        <v>132</v>
      </c>
      <c r="D373" s="454" t="s">
        <v>150</v>
      </c>
      <c r="E373" s="455" t="str">
        <f>ADHK!E373</f>
        <v/>
      </c>
      <c r="F373" s="455" t="str">
        <f>ADHK!F373</f>
        <v/>
      </c>
      <c r="G373" s="455">
        <f t="shared" si="3348"/>
        <v>0</v>
      </c>
      <c r="H373" s="456"/>
      <c r="I373" s="455">
        <f t="shared" si="3349"/>
        <v>0</v>
      </c>
      <c r="J373" s="456"/>
      <c r="K373" s="455"/>
      <c r="L373" s="455">
        <f t="shared" si="3350"/>
        <v>0</v>
      </c>
      <c r="M373" s="455">
        <f t="shared" si="3351"/>
        <v>0</v>
      </c>
      <c r="N373" s="456">
        <v>0.36319999999999997</v>
      </c>
      <c r="O373" s="457">
        <f t="shared" si="3352"/>
        <v>0</v>
      </c>
      <c r="P373" s="458">
        <f t="shared" si="3353"/>
        <v>0</v>
      </c>
      <c r="Q373" s="459"/>
      <c r="R373" s="452">
        <v>24.0</v>
      </c>
      <c r="S373" s="453" t="s">
        <v>173</v>
      </c>
      <c r="T373" s="454" t="s">
        <v>132</v>
      </c>
      <c r="U373" s="454" t="s">
        <v>150</v>
      </c>
      <c r="V373" s="455" t="str">
        <f>ADHK!V373</f>
        <v/>
      </c>
      <c r="W373" s="455"/>
      <c r="X373" s="455">
        <f t="shared" si="3354"/>
        <v>0</v>
      </c>
      <c r="Y373" s="456"/>
      <c r="Z373" s="455">
        <f t="shared" si="3355"/>
        <v>0</v>
      </c>
      <c r="AA373" s="456"/>
      <c r="AB373" s="455"/>
      <c r="AC373" s="455">
        <f t="shared" si="3356"/>
        <v>0</v>
      </c>
      <c r="AD373" s="455">
        <f t="shared" si="3357"/>
        <v>0</v>
      </c>
      <c r="AE373" s="456">
        <v>0.36319999999999997</v>
      </c>
      <c r="AF373" s="457">
        <f t="shared" si="3358"/>
        <v>0</v>
      </c>
      <c r="AG373" s="458">
        <f t="shared" si="3359"/>
        <v>0</v>
      </c>
      <c r="AH373" s="459"/>
      <c r="AI373" s="452">
        <v>24.0</v>
      </c>
      <c r="AJ373" s="453" t="s">
        <v>173</v>
      </c>
      <c r="AK373" s="454" t="s">
        <v>132</v>
      </c>
      <c r="AL373" s="454" t="s">
        <v>150</v>
      </c>
      <c r="AM373" s="455" t="str">
        <f>ADHK!AM373</f>
        <v/>
      </c>
      <c r="AN373" s="455"/>
      <c r="AO373" s="455">
        <f t="shared" si="3360"/>
        <v>0</v>
      </c>
      <c r="AP373" s="456"/>
      <c r="AQ373" s="455">
        <f t="shared" si="3361"/>
        <v>0</v>
      </c>
      <c r="AR373" s="456"/>
      <c r="AS373" s="455"/>
      <c r="AT373" s="455">
        <f t="shared" si="3362"/>
        <v>0</v>
      </c>
      <c r="AU373" s="455">
        <f t="shared" si="3363"/>
        <v>0</v>
      </c>
      <c r="AV373" s="456">
        <v>0.36319999999999997</v>
      </c>
      <c r="AW373" s="457">
        <f t="shared" si="3364"/>
        <v>0</v>
      </c>
      <c r="AX373" s="458">
        <f t="shared" si="3365"/>
        <v>0</v>
      </c>
      <c r="AY373" s="459"/>
      <c r="AZ373" s="452">
        <v>24.0</v>
      </c>
      <c r="BA373" s="453" t="s">
        <v>173</v>
      </c>
      <c r="BB373" s="454" t="s">
        <v>132</v>
      </c>
      <c r="BC373" s="454" t="s">
        <v>150</v>
      </c>
      <c r="BD373" s="455" t="str">
        <f>ADHK!BD373</f>
        <v/>
      </c>
      <c r="BE373" s="455"/>
      <c r="BF373" s="455">
        <f t="shared" si="3366"/>
        <v>0</v>
      </c>
      <c r="BG373" s="456"/>
      <c r="BH373" s="455">
        <f t="shared" si="3367"/>
        <v>0</v>
      </c>
      <c r="BI373" s="456"/>
      <c r="BJ373" s="455"/>
      <c r="BK373" s="455">
        <f t="shared" si="3368"/>
        <v>0</v>
      </c>
      <c r="BL373" s="455">
        <f t="shared" si="3369"/>
        <v>0</v>
      </c>
      <c r="BM373" s="456">
        <v>0.36319999999999997</v>
      </c>
      <c r="BN373" s="457">
        <f t="shared" si="3370"/>
        <v>0</v>
      </c>
      <c r="BO373" s="458">
        <f t="shared" si="3371"/>
        <v>0</v>
      </c>
      <c r="BP373" s="459"/>
      <c r="BQ373" s="452">
        <v>24.0</v>
      </c>
      <c r="BR373" s="453" t="s">
        <v>173</v>
      </c>
      <c r="BS373" s="454" t="s">
        <v>132</v>
      </c>
      <c r="BT373" s="454" t="s">
        <v>150</v>
      </c>
      <c r="BU373" s="455" t="str">
        <f>ADHK!BU373</f>
        <v/>
      </c>
      <c r="BV373" s="455"/>
      <c r="BW373" s="455">
        <f t="shared" si="3372"/>
        <v>0</v>
      </c>
      <c r="BX373" s="456"/>
      <c r="BY373" s="455">
        <f t="shared" si="3373"/>
        <v>0</v>
      </c>
      <c r="BZ373" s="456"/>
      <c r="CA373" s="455"/>
      <c r="CB373" s="455">
        <f t="shared" si="3374"/>
        <v>0</v>
      </c>
      <c r="CC373" s="455">
        <f t="shared" si="3375"/>
        <v>0</v>
      </c>
      <c r="CD373" s="456">
        <v>0.36319999999999997</v>
      </c>
      <c r="CE373" s="457">
        <f t="shared" si="3376"/>
        <v>0</v>
      </c>
      <c r="CF373" s="458">
        <f t="shared" si="3377"/>
        <v>0</v>
      </c>
      <c r="CG373" s="459"/>
      <c r="CH373" s="452">
        <v>24.0</v>
      </c>
      <c r="CI373" s="453" t="s">
        <v>173</v>
      </c>
      <c r="CJ373" s="454" t="s">
        <v>132</v>
      </c>
      <c r="CK373" s="454" t="s">
        <v>150</v>
      </c>
      <c r="CL373" s="455" t="str">
        <f>ADHK!CL373</f>
        <v/>
      </c>
      <c r="CM373" s="455"/>
      <c r="CN373" s="455">
        <f t="shared" si="3378"/>
        <v>0</v>
      </c>
      <c r="CO373" s="456"/>
      <c r="CP373" s="455">
        <f t="shared" si="3379"/>
        <v>0</v>
      </c>
      <c r="CQ373" s="456"/>
      <c r="CR373" s="455"/>
      <c r="CS373" s="455">
        <f t="shared" si="3380"/>
        <v>0</v>
      </c>
      <c r="CT373" s="455">
        <f t="shared" si="3381"/>
        <v>0</v>
      </c>
      <c r="CU373" s="456">
        <v>0.36319999999999997</v>
      </c>
      <c r="CV373" s="457">
        <f t="shared" si="3382"/>
        <v>0</v>
      </c>
      <c r="CW373" s="458">
        <f t="shared" si="3383"/>
        <v>0</v>
      </c>
      <c r="CX373" s="459"/>
      <c r="CY373" s="452">
        <v>24.0</v>
      </c>
      <c r="CZ373" s="453" t="s">
        <v>173</v>
      </c>
      <c r="DA373" s="454" t="s">
        <v>132</v>
      </c>
      <c r="DB373" s="454" t="s">
        <v>150</v>
      </c>
      <c r="DC373" s="455" t="str">
        <f>ADHK!DC373</f>
        <v/>
      </c>
      <c r="DD373" s="455"/>
      <c r="DE373" s="455">
        <f t="shared" si="3384"/>
        <v>0</v>
      </c>
      <c r="DF373" s="456"/>
      <c r="DG373" s="455">
        <f t="shared" si="3385"/>
        <v>0</v>
      </c>
      <c r="DH373" s="456"/>
      <c r="DI373" s="455"/>
      <c r="DJ373" s="455">
        <f t="shared" si="3386"/>
        <v>0</v>
      </c>
      <c r="DK373" s="455">
        <f t="shared" si="3387"/>
        <v>0</v>
      </c>
      <c r="DL373" s="456">
        <v>0.36319999999999997</v>
      </c>
      <c r="DM373" s="457">
        <f t="shared" si="3388"/>
        <v>0</v>
      </c>
      <c r="DN373" s="458">
        <f t="shared" si="3389"/>
        <v>0</v>
      </c>
      <c r="DO373" s="459"/>
      <c r="DP373" s="452">
        <v>24.0</v>
      </c>
      <c r="DQ373" s="453" t="s">
        <v>173</v>
      </c>
      <c r="DR373" s="454" t="s">
        <v>132</v>
      </c>
      <c r="DS373" s="454" t="s">
        <v>150</v>
      </c>
      <c r="DT373" s="455" t="str">
        <f>ADHK!DT373</f>
        <v/>
      </c>
      <c r="DU373" s="455"/>
      <c r="DV373" s="455">
        <f t="shared" si="3390"/>
        <v>0</v>
      </c>
      <c r="DW373" s="456"/>
      <c r="DX373" s="455">
        <f t="shared" si="3391"/>
        <v>0</v>
      </c>
      <c r="DY373" s="456"/>
      <c r="DZ373" s="455"/>
      <c r="EA373" s="455">
        <f t="shared" si="3392"/>
        <v>0</v>
      </c>
      <c r="EB373" s="455">
        <f t="shared" si="3393"/>
        <v>0</v>
      </c>
      <c r="EC373" s="456">
        <v>0.36319999999999997</v>
      </c>
      <c r="ED373" s="457">
        <f t="shared" si="3394"/>
        <v>0</v>
      </c>
      <c r="EE373" s="458">
        <f t="shared" si="3395"/>
        <v>0</v>
      </c>
      <c r="EF373" s="459"/>
      <c r="EG373" s="452">
        <v>24.0</v>
      </c>
      <c r="EH373" s="453" t="s">
        <v>173</v>
      </c>
      <c r="EI373" s="454" t="s">
        <v>132</v>
      </c>
      <c r="EJ373" s="454" t="s">
        <v>150</v>
      </c>
      <c r="EK373" s="455" t="str">
        <f>ADHK!EK373</f>
        <v/>
      </c>
      <c r="EL373" s="455"/>
      <c r="EM373" s="455">
        <f t="shared" si="3396"/>
        <v>0</v>
      </c>
      <c r="EN373" s="456"/>
      <c r="EO373" s="455">
        <f t="shared" si="3397"/>
        <v>0</v>
      </c>
      <c r="EP373" s="456"/>
      <c r="EQ373" s="455"/>
      <c r="ER373" s="455">
        <f t="shared" si="3398"/>
        <v>0</v>
      </c>
      <c r="ES373" s="455">
        <f t="shared" si="3399"/>
        <v>0</v>
      </c>
      <c r="ET373" s="456">
        <v>0.36319999999999997</v>
      </c>
      <c r="EU373" s="457">
        <f t="shared" si="3400"/>
        <v>0</v>
      </c>
      <c r="EV373" s="458">
        <f t="shared" si="3401"/>
        <v>0</v>
      </c>
      <c r="EW373" s="459"/>
      <c r="EX373" s="452">
        <v>24.0</v>
      </c>
      <c r="EY373" s="453" t="s">
        <v>173</v>
      </c>
      <c r="EZ373" s="454" t="s">
        <v>132</v>
      </c>
      <c r="FA373" s="454" t="s">
        <v>150</v>
      </c>
      <c r="FB373" s="455" t="str">
        <f>ADHK!FB373</f>
        <v/>
      </c>
      <c r="FC373" s="455"/>
      <c r="FD373" s="455">
        <f t="shared" si="3402"/>
        <v>0</v>
      </c>
      <c r="FE373" s="456"/>
      <c r="FF373" s="455">
        <f t="shared" si="3403"/>
        <v>0</v>
      </c>
      <c r="FG373" s="456"/>
      <c r="FH373" s="455"/>
      <c r="FI373" s="455">
        <f t="shared" si="3404"/>
        <v>0</v>
      </c>
      <c r="FJ373" s="455">
        <f t="shared" si="3405"/>
        <v>0</v>
      </c>
      <c r="FK373" s="456">
        <v>0.36319999999999997</v>
      </c>
      <c r="FL373" s="457">
        <f t="shared" si="3406"/>
        <v>0</v>
      </c>
      <c r="FM373" s="458">
        <f t="shared" si="3407"/>
        <v>0</v>
      </c>
      <c r="FN373" s="459"/>
      <c r="FO373" s="452">
        <v>24.0</v>
      </c>
      <c r="FP373" s="453" t="s">
        <v>173</v>
      </c>
      <c r="FQ373" s="454" t="s">
        <v>132</v>
      </c>
      <c r="FR373" s="454" t="s">
        <v>150</v>
      </c>
      <c r="FS373" s="455" t="str">
        <f>ADHK!FS373</f>
        <v/>
      </c>
      <c r="FT373" s="455"/>
      <c r="FU373" s="455">
        <f t="shared" si="3408"/>
        <v>0</v>
      </c>
      <c r="FV373" s="456"/>
      <c r="FW373" s="455">
        <f t="shared" si="3409"/>
        <v>0</v>
      </c>
      <c r="FX373" s="456"/>
      <c r="FY373" s="455"/>
      <c r="FZ373" s="455">
        <f t="shared" si="3410"/>
        <v>0</v>
      </c>
      <c r="GA373" s="455">
        <f t="shared" si="3411"/>
        <v>0</v>
      </c>
      <c r="GB373" s="456">
        <v>0.36319999999999997</v>
      </c>
      <c r="GC373" s="457">
        <f t="shared" si="3412"/>
        <v>0</v>
      </c>
      <c r="GD373" s="458">
        <f t="shared" si="3413"/>
        <v>0</v>
      </c>
      <c r="GE373" s="459"/>
      <c r="GF373" s="452">
        <v>24.0</v>
      </c>
      <c r="GG373" s="453" t="s">
        <v>173</v>
      </c>
      <c r="GH373" s="454" t="s">
        <v>132</v>
      </c>
      <c r="GI373" s="454" t="s">
        <v>150</v>
      </c>
      <c r="GJ373" s="455" t="str">
        <f>ADHK!GJ373</f>
        <v/>
      </c>
      <c r="GK373" s="455"/>
      <c r="GL373" s="455">
        <f t="shared" si="3414"/>
        <v>0</v>
      </c>
      <c r="GM373" s="456"/>
      <c r="GN373" s="455">
        <f t="shared" si="3415"/>
        <v>0</v>
      </c>
      <c r="GO373" s="456"/>
      <c r="GP373" s="455"/>
      <c r="GQ373" s="455">
        <f t="shared" si="3416"/>
        <v>0</v>
      </c>
      <c r="GR373" s="455">
        <f t="shared" si="3417"/>
        <v>0</v>
      </c>
      <c r="GS373" s="456">
        <v>0.36319999999999997</v>
      </c>
      <c r="GT373" s="457">
        <f t="shared" si="3418"/>
        <v>0</v>
      </c>
      <c r="GU373" s="458">
        <f t="shared" si="3419"/>
        <v>0</v>
      </c>
      <c r="GV373" s="459"/>
      <c r="GW373" s="452">
        <v>24.0</v>
      </c>
      <c r="GX373" s="453" t="s">
        <v>173</v>
      </c>
      <c r="GY373" s="454" t="s">
        <v>132</v>
      </c>
      <c r="GZ373" s="454" t="s">
        <v>150</v>
      </c>
      <c r="HA373" s="455" t="str">
        <f>ADHK!HA373</f>
        <v/>
      </c>
      <c r="HB373" s="455"/>
      <c r="HC373" s="455">
        <f t="shared" si="3420"/>
        <v>0</v>
      </c>
      <c r="HD373" s="456"/>
      <c r="HE373" s="455">
        <f t="shared" si="3421"/>
        <v>0</v>
      </c>
      <c r="HF373" s="456"/>
      <c r="HG373" s="455"/>
      <c r="HH373" s="455">
        <f t="shared" si="3422"/>
        <v>0</v>
      </c>
      <c r="HI373" s="455">
        <f t="shared" si="3423"/>
        <v>0</v>
      </c>
      <c r="HJ373" s="456">
        <v>0.36319999999999997</v>
      </c>
      <c r="HK373" s="457">
        <f t="shared" si="3424"/>
        <v>0</v>
      </c>
      <c r="HL373" s="458">
        <f t="shared" si="3425"/>
        <v>0</v>
      </c>
      <c r="HM373" s="459"/>
      <c r="HN373" s="452">
        <v>24.0</v>
      </c>
      <c r="HO373" s="453" t="s">
        <v>173</v>
      </c>
      <c r="HP373" s="454" t="s">
        <v>132</v>
      </c>
      <c r="HQ373" s="454" t="s">
        <v>150</v>
      </c>
      <c r="HR373" s="455" t="str">
        <f>ADHK!HR373</f>
        <v/>
      </c>
      <c r="HS373" s="455"/>
      <c r="HT373" s="455">
        <f t="shared" si="3426"/>
        <v>0</v>
      </c>
      <c r="HU373" s="456"/>
      <c r="HV373" s="455">
        <f t="shared" si="3427"/>
        <v>0</v>
      </c>
      <c r="HW373" s="456"/>
      <c r="HX373" s="455"/>
      <c r="HY373" s="455">
        <f t="shared" si="3428"/>
        <v>0</v>
      </c>
      <c r="HZ373" s="455">
        <f t="shared" si="3429"/>
        <v>0</v>
      </c>
      <c r="IA373" s="456">
        <v>0.36319999999999997</v>
      </c>
      <c r="IB373" s="457">
        <f t="shared" si="3430"/>
        <v>0</v>
      </c>
      <c r="IC373" s="458">
        <f t="shared" si="3431"/>
        <v>0</v>
      </c>
      <c r="ID373" s="459"/>
      <c r="IE373" s="452">
        <v>24.0</v>
      </c>
      <c r="IF373" s="453" t="s">
        <v>173</v>
      </c>
      <c r="IG373" s="454" t="s">
        <v>132</v>
      </c>
      <c r="IH373" s="454" t="s">
        <v>150</v>
      </c>
      <c r="II373" s="455" t="str">
        <f>ADHK!II373</f>
        <v/>
      </c>
      <c r="IJ373" s="455"/>
      <c r="IK373" s="455">
        <f t="shared" si="3432"/>
        <v>0</v>
      </c>
      <c r="IL373" s="456"/>
      <c r="IM373" s="455">
        <f t="shared" si="3433"/>
        <v>0</v>
      </c>
      <c r="IN373" s="456"/>
      <c r="IO373" s="455"/>
      <c r="IP373" s="455">
        <f t="shared" si="3434"/>
        <v>0</v>
      </c>
      <c r="IQ373" s="455">
        <f t="shared" si="3435"/>
        <v>0</v>
      </c>
      <c r="IR373" s="456">
        <v>0.36319999999999997</v>
      </c>
      <c r="IS373" s="457">
        <f t="shared" si="3436"/>
        <v>0</v>
      </c>
      <c r="IT373" s="458">
        <f t="shared" si="3437"/>
        <v>0</v>
      </c>
      <c r="IU373" s="459"/>
      <c r="IV373" s="452">
        <v>24.0</v>
      </c>
      <c r="IW373" s="453" t="s">
        <v>173</v>
      </c>
      <c r="IX373" s="454" t="s">
        <v>132</v>
      </c>
      <c r="IY373" s="454" t="s">
        <v>150</v>
      </c>
      <c r="IZ373" s="455" t="str">
        <f>ADHK!IZ373</f>
        <v/>
      </c>
      <c r="JA373" s="455"/>
      <c r="JB373" s="455">
        <f t="shared" si="3438"/>
        <v>0</v>
      </c>
      <c r="JC373" s="456"/>
      <c r="JD373" s="455">
        <f t="shared" si="3439"/>
        <v>0</v>
      </c>
      <c r="JE373" s="456"/>
      <c r="JF373" s="455"/>
      <c r="JG373" s="455">
        <f t="shared" si="3440"/>
        <v>0</v>
      </c>
      <c r="JH373" s="455">
        <f t="shared" si="3441"/>
        <v>0</v>
      </c>
      <c r="JI373" s="456">
        <v>0.36319999999999997</v>
      </c>
      <c r="JJ373" s="457">
        <f t="shared" si="3442"/>
        <v>0</v>
      </c>
      <c r="JK373" s="458">
        <f t="shared" si="3443"/>
        <v>0</v>
      </c>
      <c r="JL373" s="459"/>
      <c r="JM373" s="452">
        <v>24.0</v>
      </c>
      <c r="JN373" s="453" t="s">
        <v>173</v>
      </c>
      <c r="JO373" s="454" t="s">
        <v>132</v>
      </c>
      <c r="JP373" s="454" t="s">
        <v>150</v>
      </c>
      <c r="JQ373" s="455" t="str">
        <f>ADHK!JQ373</f>
        <v/>
      </c>
      <c r="JR373" s="455"/>
      <c r="JS373" s="455">
        <f t="shared" si="3444"/>
        <v>0</v>
      </c>
      <c r="JT373" s="456"/>
      <c r="JU373" s="455">
        <f t="shared" si="3445"/>
        <v>0</v>
      </c>
      <c r="JV373" s="456"/>
      <c r="JW373" s="455"/>
      <c r="JX373" s="455">
        <f t="shared" si="3446"/>
        <v>0</v>
      </c>
      <c r="JY373" s="455">
        <f t="shared" si="3447"/>
        <v>0</v>
      </c>
      <c r="JZ373" s="456">
        <v>0.36319999999999997</v>
      </c>
      <c r="KA373" s="457">
        <f t="shared" si="3448"/>
        <v>0</v>
      </c>
      <c r="KB373" s="458">
        <f t="shared" si="3449"/>
        <v>0</v>
      </c>
      <c r="KC373" s="459"/>
      <c r="KD373" s="452">
        <v>24.0</v>
      </c>
      <c r="KE373" s="453" t="s">
        <v>173</v>
      </c>
      <c r="KF373" s="454" t="s">
        <v>132</v>
      </c>
      <c r="KG373" s="454" t="s">
        <v>150</v>
      </c>
      <c r="KH373" s="455" t="str">
        <f>ADHK!KH373</f>
        <v/>
      </c>
      <c r="KI373" s="455"/>
      <c r="KJ373" s="455">
        <f t="shared" si="3450"/>
        <v>0</v>
      </c>
      <c r="KK373" s="456"/>
      <c r="KL373" s="455">
        <f t="shared" si="3451"/>
        <v>0</v>
      </c>
      <c r="KM373" s="456"/>
      <c r="KN373" s="455"/>
      <c r="KO373" s="455">
        <f t="shared" si="3452"/>
        <v>0</v>
      </c>
      <c r="KP373" s="455">
        <f t="shared" si="3453"/>
        <v>0</v>
      </c>
      <c r="KQ373" s="456">
        <v>0.36319999999999997</v>
      </c>
      <c r="KR373" s="457">
        <f t="shared" si="3454"/>
        <v>0</v>
      </c>
      <c r="KS373" s="458">
        <f t="shared" si="3455"/>
        <v>0</v>
      </c>
      <c r="KT373" s="459"/>
      <c r="KU373" s="460"/>
    </row>
    <row r="374" ht="15.75" customHeight="1">
      <c r="A374" s="452">
        <v>25.0</v>
      </c>
      <c r="B374" s="453" t="s">
        <v>174</v>
      </c>
      <c r="C374" s="454" t="s">
        <v>132</v>
      </c>
      <c r="D374" s="454" t="s">
        <v>132</v>
      </c>
      <c r="E374" s="455" t="str">
        <f>ADHK!E374</f>
        <v/>
      </c>
      <c r="F374" s="455" t="str">
        <f>ADHK!F374</f>
        <v/>
      </c>
      <c r="G374" s="455">
        <f t="shared" si="3348"/>
        <v>0</v>
      </c>
      <c r="H374" s="456"/>
      <c r="I374" s="455">
        <f t="shared" si="3349"/>
        <v>0</v>
      </c>
      <c r="J374" s="456"/>
      <c r="K374" s="455"/>
      <c r="L374" s="455">
        <f t="shared" si="3350"/>
        <v>0</v>
      </c>
      <c r="M374" s="455">
        <f t="shared" si="3351"/>
        <v>0</v>
      </c>
      <c r="N374" s="456">
        <v>0.36319999999999997</v>
      </c>
      <c r="O374" s="457">
        <f t="shared" si="3352"/>
        <v>0</v>
      </c>
      <c r="P374" s="458">
        <f t="shared" si="3353"/>
        <v>0</v>
      </c>
      <c r="Q374" s="459"/>
      <c r="R374" s="452">
        <v>25.0</v>
      </c>
      <c r="S374" s="453" t="s">
        <v>174</v>
      </c>
      <c r="T374" s="454" t="s">
        <v>132</v>
      </c>
      <c r="U374" s="454" t="s">
        <v>132</v>
      </c>
      <c r="V374" s="455" t="str">
        <f>ADHK!V374</f>
        <v/>
      </c>
      <c r="W374" s="455"/>
      <c r="X374" s="455">
        <f t="shared" si="3354"/>
        <v>0</v>
      </c>
      <c r="Y374" s="456"/>
      <c r="Z374" s="455">
        <f t="shared" si="3355"/>
        <v>0</v>
      </c>
      <c r="AA374" s="456"/>
      <c r="AB374" s="455"/>
      <c r="AC374" s="455">
        <f t="shared" si="3356"/>
        <v>0</v>
      </c>
      <c r="AD374" s="455">
        <f t="shared" si="3357"/>
        <v>0</v>
      </c>
      <c r="AE374" s="456">
        <v>0.36319999999999997</v>
      </c>
      <c r="AF374" s="457">
        <f t="shared" si="3358"/>
        <v>0</v>
      </c>
      <c r="AG374" s="458">
        <f t="shared" si="3359"/>
        <v>0</v>
      </c>
      <c r="AH374" s="459"/>
      <c r="AI374" s="452">
        <v>25.0</v>
      </c>
      <c r="AJ374" s="453" t="s">
        <v>174</v>
      </c>
      <c r="AK374" s="454" t="s">
        <v>132</v>
      </c>
      <c r="AL374" s="454" t="s">
        <v>132</v>
      </c>
      <c r="AM374" s="455" t="str">
        <f>ADHK!AM374</f>
        <v/>
      </c>
      <c r="AN374" s="455"/>
      <c r="AO374" s="455">
        <f t="shared" si="3360"/>
        <v>0</v>
      </c>
      <c r="AP374" s="456"/>
      <c r="AQ374" s="455">
        <f t="shared" si="3361"/>
        <v>0</v>
      </c>
      <c r="AR374" s="456"/>
      <c r="AS374" s="455"/>
      <c r="AT374" s="455">
        <f t="shared" si="3362"/>
        <v>0</v>
      </c>
      <c r="AU374" s="455">
        <f t="shared" si="3363"/>
        <v>0</v>
      </c>
      <c r="AV374" s="456">
        <v>0.36319999999999997</v>
      </c>
      <c r="AW374" s="457">
        <f t="shared" si="3364"/>
        <v>0</v>
      </c>
      <c r="AX374" s="458">
        <f t="shared" si="3365"/>
        <v>0</v>
      </c>
      <c r="AY374" s="459"/>
      <c r="AZ374" s="452">
        <v>25.0</v>
      </c>
      <c r="BA374" s="453" t="s">
        <v>174</v>
      </c>
      <c r="BB374" s="454" t="s">
        <v>132</v>
      </c>
      <c r="BC374" s="454" t="s">
        <v>132</v>
      </c>
      <c r="BD374" s="455" t="str">
        <f>ADHK!BD374</f>
        <v/>
      </c>
      <c r="BE374" s="455"/>
      <c r="BF374" s="455">
        <f t="shared" si="3366"/>
        <v>0</v>
      </c>
      <c r="BG374" s="456"/>
      <c r="BH374" s="455">
        <f t="shared" si="3367"/>
        <v>0</v>
      </c>
      <c r="BI374" s="456"/>
      <c r="BJ374" s="455"/>
      <c r="BK374" s="455">
        <f t="shared" si="3368"/>
        <v>0</v>
      </c>
      <c r="BL374" s="455">
        <f t="shared" si="3369"/>
        <v>0</v>
      </c>
      <c r="BM374" s="456">
        <v>0.36319999999999997</v>
      </c>
      <c r="BN374" s="457">
        <f t="shared" si="3370"/>
        <v>0</v>
      </c>
      <c r="BO374" s="458">
        <f t="shared" si="3371"/>
        <v>0</v>
      </c>
      <c r="BP374" s="459"/>
      <c r="BQ374" s="452">
        <v>25.0</v>
      </c>
      <c r="BR374" s="453" t="s">
        <v>174</v>
      </c>
      <c r="BS374" s="454" t="s">
        <v>132</v>
      </c>
      <c r="BT374" s="454" t="s">
        <v>132</v>
      </c>
      <c r="BU374" s="455" t="str">
        <f>ADHK!BU374</f>
        <v/>
      </c>
      <c r="BV374" s="455"/>
      <c r="BW374" s="455">
        <f t="shared" si="3372"/>
        <v>0</v>
      </c>
      <c r="BX374" s="456"/>
      <c r="BY374" s="455">
        <f t="shared" si="3373"/>
        <v>0</v>
      </c>
      <c r="BZ374" s="456"/>
      <c r="CA374" s="455"/>
      <c r="CB374" s="455">
        <f t="shared" si="3374"/>
        <v>0</v>
      </c>
      <c r="CC374" s="455">
        <f t="shared" si="3375"/>
        <v>0</v>
      </c>
      <c r="CD374" s="456">
        <v>0.36319999999999997</v>
      </c>
      <c r="CE374" s="457">
        <f t="shared" si="3376"/>
        <v>0</v>
      </c>
      <c r="CF374" s="458">
        <f t="shared" si="3377"/>
        <v>0</v>
      </c>
      <c r="CG374" s="459"/>
      <c r="CH374" s="452">
        <v>25.0</v>
      </c>
      <c r="CI374" s="453" t="s">
        <v>174</v>
      </c>
      <c r="CJ374" s="454" t="s">
        <v>132</v>
      </c>
      <c r="CK374" s="454" t="s">
        <v>132</v>
      </c>
      <c r="CL374" s="455" t="str">
        <f>ADHK!CL374</f>
        <v/>
      </c>
      <c r="CM374" s="455"/>
      <c r="CN374" s="455">
        <f t="shared" si="3378"/>
        <v>0</v>
      </c>
      <c r="CO374" s="456"/>
      <c r="CP374" s="455">
        <f t="shared" si="3379"/>
        <v>0</v>
      </c>
      <c r="CQ374" s="456"/>
      <c r="CR374" s="455"/>
      <c r="CS374" s="455">
        <f t="shared" si="3380"/>
        <v>0</v>
      </c>
      <c r="CT374" s="455">
        <f t="shared" si="3381"/>
        <v>0</v>
      </c>
      <c r="CU374" s="456">
        <v>0.36319999999999997</v>
      </c>
      <c r="CV374" s="457">
        <f t="shared" si="3382"/>
        <v>0</v>
      </c>
      <c r="CW374" s="458">
        <f t="shared" si="3383"/>
        <v>0</v>
      </c>
      <c r="CX374" s="459"/>
      <c r="CY374" s="452">
        <v>25.0</v>
      </c>
      <c r="CZ374" s="453" t="s">
        <v>174</v>
      </c>
      <c r="DA374" s="454" t="s">
        <v>132</v>
      </c>
      <c r="DB374" s="454" t="s">
        <v>132</v>
      </c>
      <c r="DC374" s="455" t="str">
        <f>ADHK!DC374</f>
        <v/>
      </c>
      <c r="DD374" s="455"/>
      <c r="DE374" s="455">
        <f t="shared" si="3384"/>
        <v>0</v>
      </c>
      <c r="DF374" s="456"/>
      <c r="DG374" s="455">
        <f t="shared" si="3385"/>
        <v>0</v>
      </c>
      <c r="DH374" s="456"/>
      <c r="DI374" s="455"/>
      <c r="DJ374" s="455">
        <f t="shared" si="3386"/>
        <v>0</v>
      </c>
      <c r="DK374" s="455">
        <f t="shared" si="3387"/>
        <v>0</v>
      </c>
      <c r="DL374" s="456">
        <v>0.36319999999999997</v>
      </c>
      <c r="DM374" s="457">
        <f t="shared" si="3388"/>
        <v>0</v>
      </c>
      <c r="DN374" s="458">
        <f t="shared" si="3389"/>
        <v>0</v>
      </c>
      <c r="DO374" s="459"/>
      <c r="DP374" s="452">
        <v>25.0</v>
      </c>
      <c r="DQ374" s="453" t="s">
        <v>174</v>
      </c>
      <c r="DR374" s="454" t="s">
        <v>132</v>
      </c>
      <c r="DS374" s="454" t="s">
        <v>132</v>
      </c>
      <c r="DT374" s="455" t="str">
        <f>ADHK!DT374</f>
        <v/>
      </c>
      <c r="DU374" s="455"/>
      <c r="DV374" s="455">
        <f t="shared" si="3390"/>
        <v>0</v>
      </c>
      <c r="DW374" s="456"/>
      <c r="DX374" s="455">
        <f t="shared" si="3391"/>
        <v>0</v>
      </c>
      <c r="DY374" s="456"/>
      <c r="DZ374" s="455"/>
      <c r="EA374" s="455">
        <f t="shared" si="3392"/>
        <v>0</v>
      </c>
      <c r="EB374" s="455">
        <f t="shared" si="3393"/>
        <v>0</v>
      </c>
      <c r="EC374" s="456">
        <v>0.36319999999999997</v>
      </c>
      <c r="ED374" s="457">
        <f t="shared" si="3394"/>
        <v>0</v>
      </c>
      <c r="EE374" s="458">
        <f t="shared" si="3395"/>
        <v>0</v>
      </c>
      <c r="EF374" s="459"/>
      <c r="EG374" s="452">
        <v>25.0</v>
      </c>
      <c r="EH374" s="453" t="s">
        <v>174</v>
      </c>
      <c r="EI374" s="454" t="s">
        <v>132</v>
      </c>
      <c r="EJ374" s="454" t="s">
        <v>132</v>
      </c>
      <c r="EK374" s="455" t="str">
        <f>ADHK!EK374</f>
        <v/>
      </c>
      <c r="EL374" s="455"/>
      <c r="EM374" s="455">
        <f t="shared" si="3396"/>
        <v>0</v>
      </c>
      <c r="EN374" s="456"/>
      <c r="EO374" s="455">
        <f t="shared" si="3397"/>
        <v>0</v>
      </c>
      <c r="EP374" s="456"/>
      <c r="EQ374" s="455"/>
      <c r="ER374" s="455">
        <f t="shared" si="3398"/>
        <v>0</v>
      </c>
      <c r="ES374" s="455">
        <f t="shared" si="3399"/>
        <v>0</v>
      </c>
      <c r="ET374" s="456">
        <v>0.36319999999999997</v>
      </c>
      <c r="EU374" s="457">
        <f t="shared" si="3400"/>
        <v>0</v>
      </c>
      <c r="EV374" s="458">
        <f t="shared" si="3401"/>
        <v>0</v>
      </c>
      <c r="EW374" s="459"/>
      <c r="EX374" s="452">
        <v>25.0</v>
      </c>
      <c r="EY374" s="453" t="s">
        <v>174</v>
      </c>
      <c r="EZ374" s="454" t="s">
        <v>132</v>
      </c>
      <c r="FA374" s="454" t="s">
        <v>132</v>
      </c>
      <c r="FB374" s="455" t="str">
        <f>ADHK!FB374</f>
        <v/>
      </c>
      <c r="FC374" s="455"/>
      <c r="FD374" s="455">
        <f t="shared" si="3402"/>
        <v>0</v>
      </c>
      <c r="FE374" s="456"/>
      <c r="FF374" s="455">
        <f t="shared" si="3403"/>
        <v>0</v>
      </c>
      <c r="FG374" s="456"/>
      <c r="FH374" s="455"/>
      <c r="FI374" s="455">
        <f t="shared" si="3404"/>
        <v>0</v>
      </c>
      <c r="FJ374" s="455">
        <f t="shared" si="3405"/>
        <v>0</v>
      </c>
      <c r="FK374" s="456">
        <v>0.36319999999999997</v>
      </c>
      <c r="FL374" s="457">
        <f t="shared" si="3406"/>
        <v>0</v>
      </c>
      <c r="FM374" s="458">
        <f t="shared" si="3407"/>
        <v>0</v>
      </c>
      <c r="FN374" s="459"/>
      <c r="FO374" s="452">
        <v>25.0</v>
      </c>
      <c r="FP374" s="453" t="s">
        <v>174</v>
      </c>
      <c r="FQ374" s="454" t="s">
        <v>132</v>
      </c>
      <c r="FR374" s="454" t="s">
        <v>132</v>
      </c>
      <c r="FS374" s="455" t="str">
        <f>ADHK!FS374</f>
        <v/>
      </c>
      <c r="FT374" s="455"/>
      <c r="FU374" s="455">
        <f t="shared" si="3408"/>
        <v>0</v>
      </c>
      <c r="FV374" s="456"/>
      <c r="FW374" s="455">
        <f t="shared" si="3409"/>
        <v>0</v>
      </c>
      <c r="FX374" s="456"/>
      <c r="FY374" s="455"/>
      <c r="FZ374" s="455">
        <f t="shared" si="3410"/>
        <v>0</v>
      </c>
      <c r="GA374" s="455">
        <f t="shared" si="3411"/>
        <v>0</v>
      </c>
      <c r="GB374" s="456">
        <v>0.36319999999999997</v>
      </c>
      <c r="GC374" s="457">
        <f t="shared" si="3412"/>
        <v>0</v>
      </c>
      <c r="GD374" s="458">
        <f t="shared" si="3413"/>
        <v>0</v>
      </c>
      <c r="GE374" s="459"/>
      <c r="GF374" s="452">
        <v>25.0</v>
      </c>
      <c r="GG374" s="453" t="s">
        <v>174</v>
      </c>
      <c r="GH374" s="454" t="s">
        <v>132</v>
      </c>
      <c r="GI374" s="454" t="s">
        <v>132</v>
      </c>
      <c r="GJ374" s="455" t="str">
        <f>ADHK!GJ374</f>
        <v/>
      </c>
      <c r="GK374" s="455"/>
      <c r="GL374" s="455">
        <f t="shared" si="3414"/>
        <v>0</v>
      </c>
      <c r="GM374" s="456"/>
      <c r="GN374" s="455">
        <f t="shared" si="3415"/>
        <v>0</v>
      </c>
      <c r="GO374" s="456"/>
      <c r="GP374" s="455"/>
      <c r="GQ374" s="455">
        <f t="shared" si="3416"/>
        <v>0</v>
      </c>
      <c r="GR374" s="455">
        <f t="shared" si="3417"/>
        <v>0</v>
      </c>
      <c r="GS374" s="456">
        <v>0.36319999999999997</v>
      </c>
      <c r="GT374" s="457">
        <f t="shared" si="3418"/>
        <v>0</v>
      </c>
      <c r="GU374" s="458">
        <f t="shared" si="3419"/>
        <v>0</v>
      </c>
      <c r="GV374" s="459"/>
      <c r="GW374" s="452">
        <v>25.0</v>
      </c>
      <c r="GX374" s="453" t="s">
        <v>174</v>
      </c>
      <c r="GY374" s="454" t="s">
        <v>132</v>
      </c>
      <c r="GZ374" s="454" t="s">
        <v>132</v>
      </c>
      <c r="HA374" s="455" t="str">
        <f>ADHK!HA374</f>
        <v/>
      </c>
      <c r="HB374" s="455"/>
      <c r="HC374" s="455">
        <f t="shared" si="3420"/>
        <v>0</v>
      </c>
      <c r="HD374" s="456"/>
      <c r="HE374" s="455">
        <f t="shared" si="3421"/>
        <v>0</v>
      </c>
      <c r="HF374" s="456"/>
      <c r="HG374" s="455"/>
      <c r="HH374" s="455">
        <f t="shared" si="3422"/>
        <v>0</v>
      </c>
      <c r="HI374" s="455">
        <f t="shared" si="3423"/>
        <v>0</v>
      </c>
      <c r="HJ374" s="456">
        <v>0.36319999999999997</v>
      </c>
      <c r="HK374" s="457">
        <f t="shared" si="3424"/>
        <v>0</v>
      </c>
      <c r="HL374" s="458">
        <f t="shared" si="3425"/>
        <v>0</v>
      </c>
      <c r="HM374" s="459"/>
      <c r="HN374" s="452">
        <v>25.0</v>
      </c>
      <c r="HO374" s="453" t="s">
        <v>174</v>
      </c>
      <c r="HP374" s="454" t="s">
        <v>132</v>
      </c>
      <c r="HQ374" s="454" t="s">
        <v>132</v>
      </c>
      <c r="HR374" s="455" t="str">
        <f>ADHK!HR374</f>
        <v/>
      </c>
      <c r="HS374" s="455"/>
      <c r="HT374" s="455">
        <f t="shared" si="3426"/>
        <v>0</v>
      </c>
      <c r="HU374" s="456"/>
      <c r="HV374" s="455">
        <f t="shared" si="3427"/>
        <v>0</v>
      </c>
      <c r="HW374" s="456"/>
      <c r="HX374" s="455"/>
      <c r="HY374" s="455">
        <f t="shared" si="3428"/>
        <v>0</v>
      </c>
      <c r="HZ374" s="455">
        <f t="shared" si="3429"/>
        <v>0</v>
      </c>
      <c r="IA374" s="456">
        <v>0.36319999999999997</v>
      </c>
      <c r="IB374" s="457">
        <f t="shared" si="3430"/>
        <v>0</v>
      </c>
      <c r="IC374" s="458">
        <f t="shared" si="3431"/>
        <v>0</v>
      </c>
      <c r="ID374" s="459"/>
      <c r="IE374" s="452">
        <v>25.0</v>
      </c>
      <c r="IF374" s="453" t="s">
        <v>174</v>
      </c>
      <c r="IG374" s="454" t="s">
        <v>132</v>
      </c>
      <c r="IH374" s="454" t="s">
        <v>132</v>
      </c>
      <c r="II374" s="455" t="str">
        <f>ADHK!II374</f>
        <v/>
      </c>
      <c r="IJ374" s="455"/>
      <c r="IK374" s="455">
        <f t="shared" si="3432"/>
        <v>0</v>
      </c>
      <c r="IL374" s="456"/>
      <c r="IM374" s="455">
        <f t="shared" si="3433"/>
        <v>0</v>
      </c>
      <c r="IN374" s="456"/>
      <c r="IO374" s="455"/>
      <c r="IP374" s="455">
        <f t="shared" si="3434"/>
        <v>0</v>
      </c>
      <c r="IQ374" s="455">
        <f t="shared" si="3435"/>
        <v>0</v>
      </c>
      <c r="IR374" s="456">
        <v>0.36319999999999997</v>
      </c>
      <c r="IS374" s="457">
        <f t="shared" si="3436"/>
        <v>0</v>
      </c>
      <c r="IT374" s="458">
        <f t="shared" si="3437"/>
        <v>0</v>
      </c>
      <c r="IU374" s="459"/>
      <c r="IV374" s="452">
        <v>25.0</v>
      </c>
      <c r="IW374" s="453" t="s">
        <v>174</v>
      </c>
      <c r="IX374" s="454" t="s">
        <v>132</v>
      </c>
      <c r="IY374" s="454" t="s">
        <v>132</v>
      </c>
      <c r="IZ374" s="455" t="str">
        <f>ADHK!IZ374</f>
        <v/>
      </c>
      <c r="JA374" s="455"/>
      <c r="JB374" s="455">
        <f t="shared" si="3438"/>
        <v>0</v>
      </c>
      <c r="JC374" s="456"/>
      <c r="JD374" s="455">
        <f t="shared" si="3439"/>
        <v>0</v>
      </c>
      <c r="JE374" s="456"/>
      <c r="JF374" s="455"/>
      <c r="JG374" s="455">
        <f t="shared" si="3440"/>
        <v>0</v>
      </c>
      <c r="JH374" s="455">
        <f t="shared" si="3441"/>
        <v>0</v>
      </c>
      <c r="JI374" s="456">
        <v>0.36319999999999997</v>
      </c>
      <c r="JJ374" s="457">
        <f t="shared" si="3442"/>
        <v>0</v>
      </c>
      <c r="JK374" s="458">
        <f t="shared" si="3443"/>
        <v>0</v>
      </c>
      <c r="JL374" s="459"/>
      <c r="JM374" s="452">
        <v>25.0</v>
      </c>
      <c r="JN374" s="453" t="s">
        <v>174</v>
      </c>
      <c r="JO374" s="454" t="s">
        <v>132</v>
      </c>
      <c r="JP374" s="454" t="s">
        <v>132</v>
      </c>
      <c r="JQ374" s="455" t="str">
        <f>ADHK!JQ374</f>
        <v/>
      </c>
      <c r="JR374" s="455"/>
      <c r="JS374" s="455">
        <f t="shared" si="3444"/>
        <v>0</v>
      </c>
      <c r="JT374" s="456"/>
      <c r="JU374" s="455">
        <f t="shared" si="3445"/>
        <v>0</v>
      </c>
      <c r="JV374" s="456"/>
      <c r="JW374" s="455"/>
      <c r="JX374" s="455">
        <f t="shared" si="3446"/>
        <v>0</v>
      </c>
      <c r="JY374" s="455">
        <f t="shared" si="3447"/>
        <v>0</v>
      </c>
      <c r="JZ374" s="456">
        <v>0.36319999999999997</v>
      </c>
      <c r="KA374" s="457">
        <f t="shared" si="3448"/>
        <v>0</v>
      </c>
      <c r="KB374" s="458">
        <f t="shared" si="3449"/>
        <v>0</v>
      </c>
      <c r="KC374" s="459"/>
      <c r="KD374" s="452">
        <v>25.0</v>
      </c>
      <c r="KE374" s="453" t="s">
        <v>174</v>
      </c>
      <c r="KF374" s="454" t="s">
        <v>132</v>
      </c>
      <c r="KG374" s="454" t="s">
        <v>132</v>
      </c>
      <c r="KH374" s="455" t="str">
        <f>ADHK!KH374</f>
        <v/>
      </c>
      <c r="KI374" s="455"/>
      <c r="KJ374" s="455">
        <f t="shared" si="3450"/>
        <v>0</v>
      </c>
      <c r="KK374" s="456"/>
      <c r="KL374" s="455">
        <f t="shared" si="3451"/>
        <v>0</v>
      </c>
      <c r="KM374" s="456"/>
      <c r="KN374" s="455"/>
      <c r="KO374" s="455">
        <f t="shared" si="3452"/>
        <v>0</v>
      </c>
      <c r="KP374" s="455">
        <f t="shared" si="3453"/>
        <v>0</v>
      </c>
      <c r="KQ374" s="456">
        <v>0.36319999999999997</v>
      </c>
      <c r="KR374" s="457">
        <f t="shared" si="3454"/>
        <v>0</v>
      </c>
      <c r="KS374" s="458">
        <f t="shared" si="3455"/>
        <v>0</v>
      </c>
      <c r="KT374" s="459"/>
      <c r="KU374" s="460"/>
    </row>
    <row r="375" ht="15.75" customHeight="1">
      <c r="A375" s="452">
        <v>26.0</v>
      </c>
      <c r="B375" s="453" t="s">
        <v>175</v>
      </c>
      <c r="C375" s="454" t="s">
        <v>132</v>
      </c>
      <c r="D375" s="454" t="s">
        <v>132</v>
      </c>
      <c r="E375" s="455" t="str">
        <f>ADHK!E375</f>
        <v/>
      </c>
      <c r="F375" s="455" t="str">
        <f>ADHK!F375</f>
        <v/>
      </c>
      <c r="G375" s="455">
        <f t="shared" si="3348"/>
        <v>0</v>
      </c>
      <c r="H375" s="456"/>
      <c r="I375" s="455">
        <f t="shared" si="3349"/>
        <v>0</v>
      </c>
      <c r="J375" s="456"/>
      <c r="K375" s="455"/>
      <c r="L375" s="455">
        <f t="shared" si="3350"/>
        <v>0</v>
      </c>
      <c r="M375" s="455">
        <f t="shared" si="3351"/>
        <v>0</v>
      </c>
      <c r="N375" s="456">
        <v>0.36319999999999997</v>
      </c>
      <c r="O375" s="457">
        <f t="shared" si="3352"/>
        <v>0</v>
      </c>
      <c r="P375" s="458">
        <f t="shared" si="3353"/>
        <v>0</v>
      </c>
      <c r="Q375" s="459"/>
      <c r="R375" s="452">
        <v>26.0</v>
      </c>
      <c r="S375" s="453" t="s">
        <v>175</v>
      </c>
      <c r="T375" s="454" t="s">
        <v>132</v>
      </c>
      <c r="U375" s="454" t="s">
        <v>132</v>
      </c>
      <c r="V375" s="455" t="str">
        <f>ADHK!V375</f>
        <v/>
      </c>
      <c r="W375" s="455"/>
      <c r="X375" s="455">
        <f t="shared" si="3354"/>
        <v>0</v>
      </c>
      <c r="Y375" s="456"/>
      <c r="Z375" s="455">
        <f t="shared" si="3355"/>
        <v>0</v>
      </c>
      <c r="AA375" s="456"/>
      <c r="AB375" s="455"/>
      <c r="AC375" s="455">
        <f t="shared" si="3356"/>
        <v>0</v>
      </c>
      <c r="AD375" s="455">
        <f t="shared" si="3357"/>
        <v>0</v>
      </c>
      <c r="AE375" s="456">
        <v>0.36319999999999997</v>
      </c>
      <c r="AF375" s="457">
        <f t="shared" si="3358"/>
        <v>0</v>
      </c>
      <c r="AG375" s="458">
        <f t="shared" si="3359"/>
        <v>0</v>
      </c>
      <c r="AH375" s="459"/>
      <c r="AI375" s="452">
        <v>26.0</v>
      </c>
      <c r="AJ375" s="453" t="s">
        <v>175</v>
      </c>
      <c r="AK375" s="454" t="s">
        <v>132</v>
      </c>
      <c r="AL375" s="454" t="s">
        <v>132</v>
      </c>
      <c r="AM375" s="455" t="str">
        <f>ADHK!AM375</f>
        <v/>
      </c>
      <c r="AN375" s="455"/>
      <c r="AO375" s="455">
        <f t="shared" si="3360"/>
        <v>0</v>
      </c>
      <c r="AP375" s="456"/>
      <c r="AQ375" s="455">
        <f t="shared" si="3361"/>
        <v>0</v>
      </c>
      <c r="AR375" s="456"/>
      <c r="AS375" s="455"/>
      <c r="AT375" s="455">
        <f t="shared" si="3362"/>
        <v>0</v>
      </c>
      <c r="AU375" s="455">
        <f t="shared" si="3363"/>
        <v>0</v>
      </c>
      <c r="AV375" s="456">
        <v>0.36319999999999997</v>
      </c>
      <c r="AW375" s="457">
        <f t="shared" si="3364"/>
        <v>0</v>
      </c>
      <c r="AX375" s="458">
        <f t="shared" si="3365"/>
        <v>0</v>
      </c>
      <c r="AY375" s="459"/>
      <c r="AZ375" s="452">
        <v>26.0</v>
      </c>
      <c r="BA375" s="453" t="s">
        <v>175</v>
      </c>
      <c r="BB375" s="454" t="s">
        <v>132</v>
      </c>
      <c r="BC375" s="454" t="s">
        <v>132</v>
      </c>
      <c r="BD375" s="455" t="str">
        <f>ADHK!BD375</f>
        <v/>
      </c>
      <c r="BE375" s="455"/>
      <c r="BF375" s="455">
        <f t="shared" si="3366"/>
        <v>0</v>
      </c>
      <c r="BG375" s="456"/>
      <c r="BH375" s="455">
        <f t="shared" si="3367"/>
        <v>0</v>
      </c>
      <c r="BI375" s="456"/>
      <c r="BJ375" s="455"/>
      <c r="BK375" s="455">
        <f t="shared" si="3368"/>
        <v>0</v>
      </c>
      <c r="BL375" s="455">
        <f t="shared" si="3369"/>
        <v>0</v>
      </c>
      <c r="BM375" s="456">
        <v>0.36319999999999997</v>
      </c>
      <c r="BN375" s="457">
        <f t="shared" si="3370"/>
        <v>0</v>
      </c>
      <c r="BO375" s="458">
        <f t="shared" si="3371"/>
        <v>0</v>
      </c>
      <c r="BP375" s="459"/>
      <c r="BQ375" s="452">
        <v>26.0</v>
      </c>
      <c r="BR375" s="453" t="s">
        <v>175</v>
      </c>
      <c r="BS375" s="454" t="s">
        <v>132</v>
      </c>
      <c r="BT375" s="454" t="s">
        <v>132</v>
      </c>
      <c r="BU375" s="455" t="str">
        <f>ADHK!BU375</f>
        <v/>
      </c>
      <c r="BV375" s="455"/>
      <c r="BW375" s="455">
        <f t="shared" si="3372"/>
        <v>0</v>
      </c>
      <c r="BX375" s="456"/>
      <c r="BY375" s="455">
        <f t="shared" si="3373"/>
        <v>0</v>
      </c>
      <c r="BZ375" s="456"/>
      <c r="CA375" s="455"/>
      <c r="CB375" s="455">
        <f t="shared" si="3374"/>
        <v>0</v>
      </c>
      <c r="CC375" s="455">
        <f t="shared" si="3375"/>
        <v>0</v>
      </c>
      <c r="CD375" s="456">
        <v>0.36319999999999997</v>
      </c>
      <c r="CE375" s="457">
        <f t="shared" si="3376"/>
        <v>0</v>
      </c>
      <c r="CF375" s="458">
        <f t="shared" si="3377"/>
        <v>0</v>
      </c>
      <c r="CG375" s="459"/>
      <c r="CH375" s="452">
        <v>26.0</v>
      </c>
      <c r="CI375" s="453" t="s">
        <v>175</v>
      </c>
      <c r="CJ375" s="454" t="s">
        <v>132</v>
      </c>
      <c r="CK375" s="454" t="s">
        <v>132</v>
      </c>
      <c r="CL375" s="455" t="str">
        <f>ADHK!CL375</f>
        <v/>
      </c>
      <c r="CM375" s="455"/>
      <c r="CN375" s="455">
        <f t="shared" si="3378"/>
        <v>0</v>
      </c>
      <c r="CO375" s="456"/>
      <c r="CP375" s="455">
        <f t="shared" si="3379"/>
        <v>0</v>
      </c>
      <c r="CQ375" s="456"/>
      <c r="CR375" s="455"/>
      <c r="CS375" s="455">
        <f t="shared" si="3380"/>
        <v>0</v>
      </c>
      <c r="CT375" s="455">
        <f t="shared" si="3381"/>
        <v>0</v>
      </c>
      <c r="CU375" s="456">
        <v>0.36319999999999997</v>
      </c>
      <c r="CV375" s="457">
        <f t="shared" si="3382"/>
        <v>0</v>
      </c>
      <c r="CW375" s="458">
        <f t="shared" si="3383"/>
        <v>0</v>
      </c>
      <c r="CX375" s="459"/>
      <c r="CY375" s="452">
        <v>26.0</v>
      </c>
      <c r="CZ375" s="453" t="s">
        <v>175</v>
      </c>
      <c r="DA375" s="454" t="s">
        <v>132</v>
      </c>
      <c r="DB375" s="454" t="s">
        <v>132</v>
      </c>
      <c r="DC375" s="455" t="str">
        <f>ADHK!DC375</f>
        <v/>
      </c>
      <c r="DD375" s="455"/>
      <c r="DE375" s="455">
        <f t="shared" si="3384"/>
        <v>0</v>
      </c>
      <c r="DF375" s="456"/>
      <c r="DG375" s="455">
        <f t="shared" si="3385"/>
        <v>0</v>
      </c>
      <c r="DH375" s="456"/>
      <c r="DI375" s="455"/>
      <c r="DJ375" s="455">
        <f t="shared" si="3386"/>
        <v>0</v>
      </c>
      <c r="DK375" s="455">
        <f t="shared" si="3387"/>
        <v>0</v>
      </c>
      <c r="DL375" s="456">
        <v>0.36319999999999997</v>
      </c>
      <c r="DM375" s="457">
        <f t="shared" si="3388"/>
        <v>0</v>
      </c>
      <c r="DN375" s="458">
        <f t="shared" si="3389"/>
        <v>0</v>
      </c>
      <c r="DO375" s="459"/>
      <c r="DP375" s="452">
        <v>26.0</v>
      </c>
      <c r="DQ375" s="453" t="s">
        <v>175</v>
      </c>
      <c r="DR375" s="454" t="s">
        <v>132</v>
      </c>
      <c r="DS375" s="454" t="s">
        <v>132</v>
      </c>
      <c r="DT375" s="455" t="str">
        <f>ADHK!DT375</f>
        <v/>
      </c>
      <c r="DU375" s="455"/>
      <c r="DV375" s="455">
        <f t="shared" si="3390"/>
        <v>0</v>
      </c>
      <c r="DW375" s="456"/>
      <c r="DX375" s="455">
        <f t="shared" si="3391"/>
        <v>0</v>
      </c>
      <c r="DY375" s="456"/>
      <c r="DZ375" s="455"/>
      <c r="EA375" s="455">
        <f t="shared" si="3392"/>
        <v>0</v>
      </c>
      <c r="EB375" s="455">
        <f t="shared" si="3393"/>
        <v>0</v>
      </c>
      <c r="EC375" s="456">
        <v>0.36319999999999997</v>
      </c>
      <c r="ED375" s="457">
        <f t="shared" si="3394"/>
        <v>0</v>
      </c>
      <c r="EE375" s="458">
        <f t="shared" si="3395"/>
        <v>0</v>
      </c>
      <c r="EF375" s="459"/>
      <c r="EG375" s="452">
        <v>26.0</v>
      </c>
      <c r="EH375" s="453" t="s">
        <v>175</v>
      </c>
      <c r="EI375" s="454" t="s">
        <v>132</v>
      </c>
      <c r="EJ375" s="454" t="s">
        <v>132</v>
      </c>
      <c r="EK375" s="455" t="str">
        <f>ADHK!EK375</f>
        <v/>
      </c>
      <c r="EL375" s="455"/>
      <c r="EM375" s="455">
        <f t="shared" si="3396"/>
        <v>0</v>
      </c>
      <c r="EN375" s="456"/>
      <c r="EO375" s="455">
        <f t="shared" si="3397"/>
        <v>0</v>
      </c>
      <c r="EP375" s="456"/>
      <c r="EQ375" s="455"/>
      <c r="ER375" s="455">
        <f t="shared" si="3398"/>
        <v>0</v>
      </c>
      <c r="ES375" s="455">
        <f t="shared" si="3399"/>
        <v>0</v>
      </c>
      <c r="ET375" s="456">
        <v>0.36319999999999997</v>
      </c>
      <c r="EU375" s="457">
        <f t="shared" si="3400"/>
        <v>0</v>
      </c>
      <c r="EV375" s="458">
        <f t="shared" si="3401"/>
        <v>0</v>
      </c>
      <c r="EW375" s="459"/>
      <c r="EX375" s="452">
        <v>26.0</v>
      </c>
      <c r="EY375" s="453" t="s">
        <v>175</v>
      </c>
      <c r="EZ375" s="454" t="s">
        <v>132</v>
      </c>
      <c r="FA375" s="454" t="s">
        <v>132</v>
      </c>
      <c r="FB375" s="455" t="str">
        <f>ADHK!FB375</f>
        <v/>
      </c>
      <c r="FC375" s="455"/>
      <c r="FD375" s="455">
        <f t="shared" si="3402"/>
        <v>0</v>
      </c>
      <c r="FE375" s="456"/>
      <c r="FF375" s="455">
        <f t="shared" si="3403"/>
        <v>0</v>
      </c>
      <c r="FG375" s="456"/>
      <c r="FH375" s="455"/>
      <c r="FI375" s="455">
        <f t="shared" si="3404"/>
        <v>0</v>
      </c>
      <c r="FJ375" s="455">
        <f t="shared" si="3405"/>
        <v>0</v>
      </c>
      <c r="FK375" s="456">
        <v>0.36319999999999997</v>
      </c>
      <c r="FL375" s="457">
        <f t="shared" si="3406"/>
        <v>0</v>
      </c>
      <c r="FM375" s="458">
        <f t="shared" si="3407"/>
        <v>0</v>
      </c>
      <c r="FN375" s="459"/>
      <c r="FO375" s="452">
        <v>26.0</v>
      </c>
      <c r="FP375" s="453" t="s">
        <v>175</v>
      </c>
      <c r="FQ375" s="454" t="s">
        <v>132</v>
      </c>
      <c r="FR375" s="454" t="s">
        <v>132</v>
      </c>
      <c r="FS375" s="455" t="str">
        <f>ADHK!FS375</f>
        <v/>
      </c>
      <c r="FT375" s="455"/>
      <c r="FU375" s="455">
        <f t="shared" si="3408"/>
        <v>0</v>
      </c>
      <c r="FV375" s="456"/>
      <c r="FW375" s="455">
        <f t="shared" si="3409"/>
        <v>0</v>
      </c>
      <c r="FX375" s="456"/>
      <c r="FY375" s="455"/>
      <c r="FZ375" s="455">
        <f t="shared" si="3410"/>
        <v>0</v>
      </c>
      <c r="GA375" s="455">
        <f t="shared" si="3411"/>
        <v>0</v>
      </c>
      <c r="GB375" s="456">
        <v>0.36319999999999997</v>
      </c>
      <c r="GC375" s="457">
        <f t="shared" si="3412"/>
        <v>0</v>
      </c>
      <c r="GD375" s="458">
        <f t="shared" si="3413"/>
        <v>0</v>
      </c>
      <c r="GE375" s="459"/>
      <c r="GF375" s="452">
        <v>26.0</v>
      </c>
      <c r="GG375" s="453" t="s">
        <v>175</v>
      </c>
      <c r="GH375" s="454" t="s">
        <v>132</v>
      </c>
      <c r="GI375" s="454" t="s">
        <v>132</v>
      </c>
      <c r="GJ375" s="455" t="str">
        <f>ADHK!GJ375</f>
        <v/>
      </c>
      <c r="GK375" s="455"/>
      <c r="GL375" s="455">
        <f t="shared" si="3414"/>
        <v>0</v>
      </c>
      <c r="GM375" s="456"/>
      <c r="GN375" s="455">
        <f t="shared" si="3415"/>
        <v>0</v>
      </c>
      <c r="GO375" s="456"/>
      <c r="GP375" s="455"/>
      <c r="GQ375" s="455">
        <f t="shared" si="3416"/>
        <v>0</v>
      </c>
      <c r="GR375" s="455">
        <f t="shared" si="3417"/>
        <v>0</v>
      </c>
      <c r="GS375" s="456">
        <v>0.36319999999999997</v>
      </c>
      <c r="GT375" s="457">
        <f t="shared" si="3418"/>
        <v>0</v>
      </c>
      <c r="GU375" s="458">
        <f t="shared" si="3419"/>
        <v>0</v>
      </c>
      <c r="GV375" s="459"/>
      <c r="GW375" s="452">
        <v>26.0</v>
      </c>
      <c r="GX375" s="453" t="s">
        <v>175</v>
      </c>
      <c r="GY375" s="454" t="s">
        <v>132</v>
      </c>
      <c r="GZ375" s="454" t="s">
        <v>132</v>
      </c>
      <c r="HA375" s="455" t="str">
        <f>ADHK!HA375</f>
        <v/>
      </c>
      <c r="HB375" s="455"/>
      <c r="HC375" s="455">
        <f t="shared" si="3420"/>
        <v>0</v>
      </c>
      <c r="HD375" s="456"/>
      <c r="HE375" s="455">
        <f t="shared" si="3421"/>
        <v>0</v>
      </c>
      <c r="HF375" s="456"/>
      <c r="HG375" s="455"/>
      <c r="HH375" s="455">
        <f t="shared" si="3422"/>
        <v>0</v>
      </c>
      <c r="HI375" s="455">
        <f t="shared" si="3423"/>
        <v>0</v>
      </c>
      <c r="HJ375" s="456">
        <v>0.36319999999999997</v>
      </c>
      <c r="HK375" s="457">
        <f t="shared" si="3424"/>
        <v>0</v>
      </c>
      <c r="HL375" s="458">
        <f t="shared" si="3425"/>
        <v>0</v>
      </c>
      <c r="HM375" s="459"/>
      <c r="HN375" s="452">
        <v>26.0</v>
      </c>
      <c r="HO375" s="453" t="s">
        <v>175</v>
      </c>
      <c r="HP375" s="454" t="s">
        <v>132</v>
      </c>
      <c r="HQ375" s="454" t="s">
        <v>132</v>
      </c>
      <c r="HR375" s="455" t="str">
        <f>ADHK!HR375</f>
        <v/>
      </c>
      <c r="HS375" s="455"/>
      <c r="HT375" s="455">
        <f t="shared" si="3426"/>
        <v>0</v>
      </c>
      <c r="HU375" s="456"/>
      <c r="HV375" s="455">
        <f t="shared" si="3427"/>
        <v>0</v>
      </c>
      <c r="HW375" s="456"/>
      <c r="HX375" s="455"/>
      <c r="HY375" s="455">
        <f t="shared" si="3428"/>
        <v>0</v>
      </c>
      <c r="HZ375" s="455">
        <f t="shared" si="3429"/>
        <v>0</v>
      </c>
      <c r="IA375" s="456">
        <v>0.36319999999999997</v>
      </c>
      <c r="IB375" s="457">
        <f t="shared" si="3430"/>
        <v>0</v>
      </c>
      <c r="IC375" s="458">
        <f t="shared" si="3431"/>
        <v>0</v>
      </c>
      <c r="ID375" s="459"/>
      <c r="IE375" s="452">
        <v>26.0</v>
      </c>
      <c r="IF375" s="453" t="s">
        <v>175</v>
      </c>
      <c r="IG375" s="454" t="s">
        <v>132</v>
      </c>
      <c r="IH375" s="454" t="s">
        <v>132</v>
      </c>
      <c r="II375" s="455" t="str">
        <f>ADHK!II375</f>
        <v/>
      </c>
      <c r="IJ375" s="455"/>
      <c r="IK375" s="455">
        <f t="shared" si="3432"/>
        <v>0</v>
      </c>
      <c r="IL375" s="456"/>
      <c r="IM375" s="455">
        <f t="shared" si="3433"/>
        <v>0</v>
      </c>
      <c r="IN375" s="456"/>
      <c r="IO375" s="455"/>
      <c r="IP375" s="455">
        <f t="shared" si="3434"/>
        <v>0</v>
      </c>
      <c r="IQ375" s="455">
        <f t="shared" si="3435"/>
        <v>0</v>
      </c>
      <c r="IR375" s="456">
        <v>0.36319999999999997</v>
      </c>
      <c r="IS375" s="457">
        <f t="shared" si="3436"/>
        <v>0</v>
      </c>
      <c r="IT375" s="458">
        <f t="shared" si="3437"/>
        <v>0</v>
      </c>
      <c r="IU375" s="459"/>
      <c r="IV375" s="452">
        <v>26.0</v>
      </c>
      <c r="IW375" s="453" t="s">
        <v>175</v>
      </c>
      <c r="IX375" s="454" t="s">
        <v>132</v>
      </c>
      <c r="IY375" s="454" t="s">
        <v>132</v>
      </c>
      <c r="IZ375" s="455" t="str">
        <f>ADHK!IZ375</f>
        <v/>
      </c>
      <c r="JA375" s="455"/>
      <c r="JB375" s="455">
        <f t="shared" si="3438"/>
        <v>0</v>
      </c>
      <c r="JC375" s="456"/>
      <c r="JD375" s="455">
        <f t="shared" si="3439"/>
        <v>0</v>
      </c>
      <c r="JE375" s="456"/>
      <c r="JF375" s="455"/>
      <c r="JG375" s="455">
        <f t="shared" si="3440"/>
        <v>0</v>
      </c>
      <c r="JH375" s="455">
        <f t="shared" si="3441"/>
        <v>0</v>
      </c>
      <c r="JI375" s="456">
        <v>0.36319999999999997</v>
      </c>
      <c r="JJ375" s="457">
        <f t="shared" si="3442"/>
        <v>0</v>
      </c>
      <c r="JK375" s="458">
        <f t="shared" si="3443"/>
        <v>0</v>
      </c>
      <c r="JL375" s="459"/>
      <c r="JM375" s="452">
        <v>26.0</v>
      </c>
      <c r="JN375" s="453" t="s">
        <v>175</v>
      </c>
      <c r="JO375" s="454" t="s">
        <v>132</v>
      </c>
      <c r="JP375" s="454" t="s">
        <v>132</v>
      </c>
      <c r="JQ375" s="455" t="str">
        <f>ADHK!JQ375</f>
        <v/>
      </c>
      <c r="JR375" s="455"/>
      <c r="JS375" s="455">
        <f t="shared" si="3444"/>
        <v>0</v>
      </c>
      <c r="JT375" s="456"/>
      <c r="JU375" s="455">
        <f t="shared" si="3445"/>
        <v>0</v>
      </c>
      <c r="JV375" s="456"/>
      <c r="JW375" s="455"/>
      <c r="JX375" s="455">
        <f t="shared" si="3446"/>
        <v>0</v>
      </c>
      <c r="JY375" s="455">
        <f t="shared" si="3447"/>
        <v>0</v>
      </c>
      <c r="JZ375" s="456">
        <v>0.36319999999999997</v>
      </c>
      <c r="KA375" s="457">
        <f t="shared" si="3448"/>
        <v>0</v>
      </c>
      <c r="KB375" s="458">
        <f t="shared" si="3449"/>
        <v>0</v>
      </c>
      <c r="KC375" s="459"/>
      <c r="KD375" s="452">
        <v>26.0</v>
      </c>
      <c r="KE375" s="453" t="s">
        <v>175</v>
      </c>
      <c r="KF375" s="454" t="s">
        <v>132</v>
      </c>
      <c r="KG375" s="454" t="s">
        <v>132</v>
      </c>
      <c r="KH375" s="455" t="str">
        <f>ADHK!KH375</f>
        <v/>
      </c>
      <c r="KI375" s="455"/>
      <c r="KJ375" s="455">
        <f t="shared" si="3450"/>
        <v>0</v>
      </c>
      <c r="KK375" s="456"/>
      <c r="KL375" s="455">
        <f t="shared" si="3451"/>
        <v>0</v>
      </c>
      <c r="KM375" s="456"/>
      <c r="KN375" s="455"/>
      <c r="KO375" s="455">
        <f t="shared" si="3452"/>
        <v>0</v>
      </c>
      <c r="KP375" s="455">
        <f t="shared" si="3453"/>
        <v>0</v>
      </c>
      <c r="KQ375" s="456">
        <v>0.36319999999999997</v>
      </c>
      <c r="KR375" s="457">
        <f t="shared" si="3454"/>
        <v>0</v>
      </c>
      <c r="KS375" s="458">
        <f t="shared" si="3455"/>
        <v>0</v>
      </c>
      <c r="KT375" s="459"/>
      <c r="KU375" s="460"/>
    </row>
    <row r="376" ht="15.75" customHeight="1">
      <c r="A376" s="452">
        <v>27.0</v>
      </c>
      <c r="B376" s="453" t="s">
        <v>176</v>
      </c>
      <c r="C376" s="454" t="s">
        <v>132</v>
      </c>
      <c r="D376" s="454" t="s">
        <v>132</v>
      </c>
      <c r="E376" s="455" t="str">
        <f>ADHK!E376</f>
        <v/>
      </c>
      <c r="F376" s="455" t="str">
        <f>ADHK!F376</f>
        <v/>
      </c>
      <c r="G376" s="455">
        <f t="shared" si="3348"/>
        <v>0</v>
      </c>
      <c r="H376" s="456"/>
      <c r="I376" s="455">
        <f t="shared" si="3349"/>
        <v>0</v>
      </c>
      <c r="J376" s="456"/>
      <c r="K376" s="455"/>
      <c r="L376" s="455">
        <f t="shared" si="3350"/>
        <v>0</v>
      </c>
      <c r="M376" s="455">
        <f t="shared" si="3351"/>
        <v>0</v>
      </c>
      <c r="N376" s="456">
        <v>0.36319999999999997</v>
      </c>
      <c r="O376" s="457">
        <f t="shared" si="3352"/>
        <v>0</v>
      </c>
      <c r="P376" s="458">
        <f t="shared" si="3353"/>
        <v>0</v>
      </c>
      <c r="Q376" s="459"/>
      <c r="R376" s="452">
        <v>27.0</v>
      </c>
      <c r="S376" s="453" t="s">
        <v>176</v>
      </c>
      <c r="T376" s="454" t="s">
        <v>132</v>
      </c>
      <c r="U376" s="454" t="s">
        <v>132</v>
      </c>
      <c r="V376" s="455" t="str">
        <f>ADHK!V376</f>
        <v/>
      </c>
      <c r="W376" s="455"/>
      <c r="X376" s="455">
        <f t="shared" si="3354"/>
        <v>0</v>
      </c>
      <c r="Y376" s="456"/>
      <c r="Z376" s="455">
        <f t="shared" si="3355"/>
        <v>0</v>
      </c>
      <c r="AA376" s="456"/>
      <c r="AB376" s="455"/>
      <c r="AC376" s="455">
        <f t="shared" si="3356"/>
        <v>0</v>
      </c>
      <c r="AD376" s="455">
        <f t="shared" si="3357"/>
        <v>0</v>
      </c>
      <c r="AE376" s="456">
        <v>0.36319999999999997</v>
      </c>
      <c r="AF376" s="457">
        <f t="shared" si="3358"/>
        <v>0</v>
      </c>
      <c r="AG376" s="458">
        <f t="shared" si="3359"/>
        <v>0</v>
      </c>
      <c r="AH376" s="459"/>
      <c r="AI376" s="452">
        <v>27.0</v>
      </c>
      <c r="AJ376" s="453" t="s">
        <v>176</v>
      </c>
      <c r="AK376" s="454" t="s">
        <v>132</v>
      </c>
      <c r="AL376" s="454" t="s">
        <v>132</v>
      </c>
      <c r="AM376" s="455" t="str">
        <f>ADHK!AM376</f>
        <v/>
      </c>
      <c r="AN376" s="455"/>
      <c r="AO376" s="455">
        <f t="shared" si="3360"/>
        <v>0</v>
      </c>
      <c r="AP376" s="456"/>
      <c r="AQ376" s="455">
        <f t="shared" si="3361"/>
        <v>0</v>
      </c>
      <c r="AR376" s="456"/>
      <c r="AS376" s="455"/>
      <c r="AT376" s="455">
        <f t="shared" si="3362"/>
        <v>0</v>
      </c>
      <c r="AU376" s="455">
        <f t="shared" si="3363"/>
        <v>0</v>
      </c>
      <c r="AV376" s="456">
        <v>0.36319999999999997</v>
      </c>
      <c r="AW376" s="457">
        <f t="shared" si="3364"/>
        <v>0</v>
      </c>
      <c r="AX376" s="458">
        <f t="shared" si="3365"/>
        <v>0</v>
      </c>
      <c r="AY376" s="459"/>
      <c r="AZ376" s="452">
        <v>27.0</v>
      </c>
      <c r="BA376" s="453" t="s">
        <v>176</v>
      </c>
      <c r="BB376" s="454" t="s">
        <v>132</v>
      </c>
      <c r="BC376" s="454" t="s">
        <v>132</v>
      </c>
      <c r="BD376" s="455" t="str">
        <f>ADHK!BD376</f>
        <v/>
      </c>
      <c r="BE376" s="455"/>
      <c r="BF376" s="455">
        <f t="shared" si="3366"/>
        <v>0</v>
      </c>
      <c r="BG376" s="456"/>
      <c r="BH376" s="455">
        <f t="shared" si="3367"/>
        <v>0</v>
      </c>
      <c r="BI376" s="456"/>
      <c r="BJ376" s="455"/>
      <c r="BK376" s="455">
        <f t="shared" si="3368"/>
        <v>0</v>
      </c>
      <c r="BL376" s="455">
        <f t="shared" si="3369"/>
        <v>0</v>
      </c>
      <c r="BM376" s="456">
        <v>0.36319999999999997</v>
      </c>
      <c r="BN376" s="457">
        <f t="shared" si="3370"/>
        <v>0</v>
      </c>
      <c r="BO376" s="458">
        <f t="shared" si="3371"/>
        <v>0</v>
      </c>
      <c r="BP376" s="459"/>
      <c r="BQ376" s="452">
        <v>27.0</v>
      </c>
      <c r="BR376" s="453" t="s">
        <v>176</v>
      </c>
      <c r="BS376" s="454" t="s">
        <v>132</v>
      </c>
      <c r="BT376" s="454" t="s">
        <v>132</v>
      </c>
      <c r="BU376" s="455" t="str">
        <f>ADHK!BU376</f>
        <v/>
      </c>
      <c r="BV376" s="455"/>
      <c r="BW376" s="455">
        <f t="shared" si="3372"/>
        <v>0</v>
      </c>
      <c r="BX376" s="456"/>
      <c r="BY376" s="455">
        <f t="shared" si="3373"/>
        <v>0</v>
      </c>
      <c r="BZ376" s="456"/>
      <c r="CA376" s="455"/>
      <c r="CB376" s="455">
        <f t="shared" si="3374"/>
        <v>0</v>
      </c>
      <c r="CC376" s="455">
        <f t="shared" si="3375"/>
        <v>0</v>
      </c>
      <c r="CD376" s="456">
        <v>0.36319999999999997</v>
      </c>
      <c r="CE376" s="457">
        <f t="shared" si="3376"/>
        <v>0</v>
      </c>
      <c r="CF376" s="458">
        <f t="shared" si="3377"/>
        <v>0</v>
      </c>
      <c r="CG376" s="459"/>
      <c r="CH376" s="452">
        <v>27.0</v>
      </c>
      <c r="CI376" s="453" t="s">
        <v>176</v>
      </c>
      <c r="CJ376" s="454" t="s">
        <v>132</v>
      </c>
      <c r="CK376" s="454" t="s">
        <v>132</v>
      </c>
      <c r="CL376" s="455" t="str">
        <f>ADHK!CL376</f>
        <v/>
      </c>
      <c r="CM376" s="455"/>
      <c r="CN376" s="455">
        <f t="shared" si="3378"/>
        <v>0</v>
      </c>
      <c r="CO376" s="456"/>
      <c r="CP376" s="455">
        <f t="shared" si="3379"/>
        <v>0</v>
      </c>
      <c r="CQ376" s="456"/>
      <c r="CR376" s="455"/>
      <c r="CS376" s="455">
        <f t="shared" si="3380"/>
        <v>0</v>
      </c>
      <c r="CT376" s="455">
        <f t="shared" si="3381"/>
        <v>0</v>
      </c>
      <c r="CU376" s="456">
        <v>0.36319999999999997</v>
      </c>
      <c r="CV376" s="457">
        <f t="shared" si="3382"/>
        <v>0</v>
      </c>
      <c r="CW376" s="458">
        <f t="shared" si="3383"/>
        <v>0</v>
      </c>
      <c r="CX376" s="459"/>
      <c r="CY376" s="452">
        <v>27.0</v>
      </c>
      <c r="CZ376" s="453" t="s">
        <v>176</v>
      </c>
      <c r="DA376" s="454" t="s">
        <v>132</v>
      </c>
      <c r="DB376" s="454" t="s">
        <v>132</v>
      </c>
      <c r="DC376" s="455" t="str">
        <f>ADHK!DC376</f>
        <v/>
      </c>
      <c r="DD376" s="455"/>
      <c r="DE376" s="455">
        <f t="shared" si="3384"/>
        <v>0</v>
      </c>
      <c r="DF376" s="456"/>
      <c r="DG376" s="455">
        <f t="shared" si="3385"/>
        <v>0</v>
      </c>
      <c r="DH376" s="456"/>
      <c r="DI376" s="455"/>
      <c r="DJ376" s="455">
        <f t="shared" si="3386"/>
        <v>0</v>
      </c>
      <c r="DK376" s="455">
        <f t="shared" si="3387"/>
        <v>0</v>
      </c>
      <c r="DL376" s="456">
        <v>0.36319999999999997</v>
      </c>
      <c r="DM376" s="457">
        <f t="shared" si="3388"/>
        <v>0</v>
      </c>
      <c r="DN376" s="458">
        <f t="shared" si="3389"/>
        <v>0</v>
      </c>
      <c r="DO376" s="459"/>
      <c r="DP376" s="452">
        <v>27.0</v>
      </c>
      <c r="DQ376" s="453" t="s">
        <v>176</v>
      </c>
      <c r="DR376" s="454" t="s">
        <v>132</v>
      </c>
      <c r="DS376" s="454" t="s">
        <v>132</v>
      </c>
      <c r="DT376" s="455" t="str">
        <f>ADHK!DT376</f>
        <v/>
      </c>
      <c r="DU376" s="455"/>
      <c r="DV376" s="455">
        <f t="shared" si="3390"/>
        <v>0</v>
      </c>
      <c r="DW376" s="456"/>
      <c r="DX376" s="455">
        <f t="shared" si="3391"/>
        <v>0</v>
      </c>
      <c r="DY376" s="456"/>
      <c r="DZ376" s="455"/>
      <c r="EA376" s="455">
        <f t="shared" si="3392"/>
        <v>0</v>
      </c>
      <c r="EB376" s="455">
        <f t="shared" si="3393"/>
        <v>0</v>
      </c>
      <c r="EC376" s="456">
        <v>0.36319999999999997</v>
      </c>
      <c r="ED376" s="457">
        <f t="shared" si="3394"/>
        <v>0</v>
      </c>
      <c r="EE376" s="458">
        <f t="shared" si="3395"/>
        <v>0</v>
      </c>
      <c r="EF376" s="459"/>
      <c r="EG376" s="452">
        <v>27.0</v>
      </c>
      <c r="EH376" s="453" t="s">
        <v>176</v>
      </c>
      <c r="EI376" s="454" t="s">
        <v>132</v>
      </c>
      <c r="EJ376" s="454" t="s">
        <v>132</v>
      </c>
      <c r="EK376" s="455" t="str">
        <f>ADHK!EK376</f>
        <v/>
      </c>
      <c r="EL376" s="455"/>
      <c r="EM376" s="455">
        <f t="shared" si="3396"/>
        <v>0</v>
      </c>
      <c r="EN376" s="456"/>
      <c r="EO376" s="455">
        <f t="shared" si="3397"/>
        <v>0</v>
      </c>
      <c r="EP376" s="456"/>
      <c r="EQ376" s="455"/>
      <c r="ER376" s="455">
        <f t="shared" si="3398"/>
        <v>0</v>
      </c>
      <c r="ES376" s="455">
        <f t="shared" si="3399"/>
        <v>0</v>
      </c>
      <c r="ET376" s="456">
        <v>0.36319999999999997</v>
      </c>
      <c r="EU376" s="457">
        <f t="shared" si="3400"/>
        <v>0</v>
      </c>
      <c r="EV376" s="458">
        <f t="shared" si="3401"/>
        <v>0</v>
      </c>
      <c r="EW376" s="459"/>
      <c r="EX376" s="452">
        <v>27.0</v>
      </c>
      <c r="EY376" s="453" t="s">
        <v>176</v>
      </c>
      <c r="EZ376" s="454" t="s">
        <v>132</v>
      </c>
      <c r="FA376" s="454" t="s">
        <v>132</v>
      </c>
      <c r="FB376" s="455" t="str">
        <f>ADHK!FB376</f>
        <v/>
      </c>
      <c r="FC376" s="455"/>
      <c r="FD376" s="455">
        <f t="shared" si="3402"/>
        <v>0</v>
      </c>
      <c r="FE376" s="456"/>
      <c r="FF376" s="455">
        <f t="shared" si="3403"/>
        <v>0</v>
      </c>
      <c r="FG376" s="456"/>
      <c r="FH376" s="455"/>
      <c r="FI376" s="455">
        <f t="shared" si="3404"/>
        <v>0</v>
      </c>
      <c r="FJ376" s="455">
        <f t="shared" si="3405"/>
        <v>0</v>
      </c>
      <c r="FK376" s="456">
        <v>0.36319999999999997</v>
      </c>
      <c r="FL376" s="457">
        <f t="shared" si="3406"/>
        <v>0</v>
      </c>
      <c r="FM376" s="458">
        <f t="shared" si="3407"/>
        <v>0</v>
      </c>
      <c r="FN376" s="459"/>
      <c r="FO376" s="452">
        <v>27.0</v>
      </c>
      <c r="FP376" s="453" t="s">
        <v>176</v>
      </c>
      <c r="FQ376" s="454" t="s">
        <v>132</v>
      </c>
      <c r="FR376" s="454" t="s">
        <v>132</v>
      </c>
      <c r="FS376" s="455" t="str">
        <f>ADHK!FS376</f>
        <v/>
      </c>
      <c r="FT376" s="455"/>
      <c r="FU376" s="455">
        <f t="shared" si="3408"/>
        <v>0</v>
      </c>
      <c r="FV376" s="456"/>
      <c r="FW376" s="455">
        <f t="shared" si="3409"/>
        <v>0</v>
      </c>
      <c r="FX376" s="456"/>
      <c r="FY376" s="455"/>
      <c r="FZ376" s="455">
        <f t="shared" si="3410"/>
        <v>0</v>
      </c>
      <c r="GA376" s="455">
        <f t="shared" si="3411"/>
        <v>0</v>
      </c>
      <c r="GB376" s="456">
        <v>0.36319999999999997</v>
      </c>
      <c r="GC376" s="457">
        <f t="shared" si="3412"/>
        <v>0</v>
      </c>
      <c r="GD376" s="458">
        <f t="shared" si="3413"/>
        <v>0</v>
      </c>
      <c r="GE376" s="459"/>
      <c r="GF376" s="452">
        <v>27.0</v>
      </c>
      <c r="GG376" s="453" t="s">
        <v>176</v>
      </c>
      <c r="GH376" s="454" t="s">
        <v>132</v>
      </c>
      <c r="GI376" s="454" t="s">
        <v>132</v>
      </c>
      <c r="GJ376" s="455" t="str">
        <f>ADHK!GJ376</f>
        <v/>
      </c>
      <c r="GK376" s="455"/>
      <c r="GL376" s="455">
        <f t="shared" si="3414"/>
        <v>0</v>
      </c>
      <c r="GM376" s="456"/>
      <c r="GN376" s="455">
        <f t="shared" si="3415"/>
        <v>0</v>
      </c>
      <c r="GO376" s="456"/>
      <c r="GP376" s="455"/>
      <c r="GQ376" s="455">
        <f t="shared" si="3416"/>
        <v>0</v>
      </c>
      <c r="GR376" s="455">
        <f t="shared" si="3417"/>
        <v>0</v>
      </c>
      <c r="GS376" s="456">
        <v>0.36319999999999997</v>
      </c>
      <c r="GT376" s="457">
        <f t="shared" si="3418"/>
        <v>0</v>
      </c>
      <c r="GU376" s="458">
        <f t="shared" si="3419"/>
        <v>0</v>
      </c>
      <c r="GV376" s="459"/>
      <c r="GW376" s="452">
        <v>27.0</v>
      </c>
      <c r="GX376" s="453" t="s">
        <v>176</v>
      </c>
      <c r="GY376" s="454" t="s">
        <v>132</v>
      </c>
      <c r="GZ376" s="454" t="s">
        <v>132</v>
      </c>
      <c r="HA376" s="455" t="str">
        <f>ADHK!HA376</f>
        <v/>
      </c>
      <c r="HB376" s="455"/>
      <c r="HC376" s="455">
        <f t="shared" si="3420"/>
        <v>0</v>
      </c>
      <c r="HD376" s="456"/>
      <c r="HE376" s="455">
        <f t="shared" si="3421"/>
        <v>0</v>
      </c>
      <c r="HF376" s="456"/>
      <c r="HG376" s="455"/>
      <c r="HH376" s="455">
        <f t="shared" si="3422"/>
        <v>0</v>
      </c>
      <c r="HI376" s="455">
        <f t="shared" si="3423"/>
        <v>0</v>
      </c>
      <c r="HJ376" s="456">
        <v>0.36319999999999997</v>
      </c>
      <c r="HK376" s="457">
        <f t="shared" si="3424"/>
        <v>0</v>
      </c>
      <c r="HL376" s="458">
        <f t="shared" si="3425"/>
        <v>0</v>
      </c>
      <c r="HM376" s="459"/>
      <c r="HN376" s="452">
        <v>27.0</v>
      </c>
      <c r="HO376" s="453" t="s">
        <v>176</v>
      </c>
      <c r="HP376" s="454" t="s">
        <v>132</v>
      </c>
      <c r="HQ376" s="454" t="s">
        <v>132</v>
      </c>
      <c r="HR376" s="455" t="str">
        <f>ADHK!HR376</f>
        <v/>
      </c>
      <c r="HS376" s="455"/>
      <c r="HT376" s="455">
        <f t="shared" si="3426"/>
        <v>0</v>
      </c>
      <c r="HU376" s="456"/>
      <c r="HV376" s="455">
        <f t="shared" si="3427"/>
        <v>0</v>
      </c>
      <c r="HW376" s="456"/>
      <c r="HX376" s="455"/>
      <c r="HY376" s="455">
        <f t="shared" si="3428"/>
        <v>0</v>
      </c>
      <c r="HZ376" s="455">
        <f t="shared" si="3429"/>
        <v>0</v>
      </c>
      <c r="IA376" s="456">
        <v>0.36319999999999997</v>
      </c>
      <c r="IB376" s="457">
        <f t="shared" si="3430"/>
        <v>0</v>
      </c>
      <c r="IC376" s="458">
        <f t="shared" si="3431"/>
        <v>0</v>
      </c>
      <c r="ID376" s="459"/>
      <c r="IE376" s="452">
        <v>27.0</v>
      </c>
      <c r="IF376" s="453" t="s">
        <v>176</v>
      </c>
      <c r="IG376" s="454" t="s">
        <v>132</v>
      </c>
      <c r="IH376" s="454" t="s">
        <v>132</v>
      </c>
      <c r="II376" s="455" t="str">
        <f>ADHK!II376</f>
        <v/>
      </c>
      <c r="IJ376" s="455"/>
      <c r="IK376" s="455">
        <f t="shared" si="3432"/>
        <v>0</v>
      </c>
      <c r="IL376" s="456"/>
      <c r="IM376" s="455">
        <f t="shared" si="3433"/>
        <v>0</v>
      </c>
      <c r="IN376" s="456"/>
      <c r="IO376" s="455"/>
      <c r="IP376" s="455">
        <f t="shared" si="3434"/>
        <v>0</v>
      </c>
      <c r="IQ376" s="455">
        <f t="shared" si="3435"/>
        <v>0</v>
      </c>
      <c r="IR376" s="456">
        <v>0.36319999999999997</v>
      </c>
      <c r="IS376" s="457">
        <f t="shared" si="3436"/>
        <v>0</v>
      </c>
      <c r="IT376" s="458">
        <f t="shared" si="3437"/>
        <v>0</v>
      </c>
      <c r="IU376" s="459"/>
      <c r="IV376" s="452">
        <v>27.0</v>
      </c>
      <c r="IW376" s="453" t="s">
        <v>176</v>
      </c>
      <c r="IX376" s="454" t="s">
        <v>132</v>
      </c>
      <c r="IY376" s="454" t="s">
        <v>132</v>
      </c>
      <c r="IZ376" s="455" t="str">
        <f>ADHK!IZ376</f>
        <v/>
      </c>
      <c r="JA376" s="455"/>
      <c r="JB376" s="455">
        <f t="shared" si="3438"/>
        <v>0</v>
      </c>
      <c r="JC376" s="456"/>
      <c r="JD376" s="455">
        <f t="shared" si="3439"/>
        <v>0</v>
      </c>
      <c r="JE376" s="456"/>
      <c r="JF376" s="455"/>
      <c r="JG376" s="455">
        <f t="shared" si="3440"/>
        <v>0</v>
      </c>
      <c r="JH376" s="455">
        <f t="shared" si="3441"/>
        <v>0</v>
      </c>
      <c r="JI376" s="456">
        <v>0.36319999999999997</v>
      </c>
      <c r="JJ376" s="457">
        <f t="shared" si="3442"/>
        <v>0</v>
      </c>
      <c r="JK376" s="458">
        <f t="shared" si="3443"/>
        <v>0</v>
      </c>
      <c r="JL376" s="459"/>
      <c r="JM376" s="452">
        <v>27.0</v>
      </c>
      <c r="JN376" s="453" t="s">
        <v>176</v>
      </c>
      <c r="JO376" s="454" t="s">
        <v>132</v>
      </c>
      <c r="JP376" s="454" t="s">
        <v>132</v>
      </c>
      <c r="JQ376" s="455" t="str">
        <f>ADHK!JQ376</f>
        <v/>
      </c>
      <c r="JR376" s="455"/>
      <c r="JS376" s="455">
        <f t="shared" si="3444"/>
        <v>0</v>
      </c>
      <c r="JT376" s="456"/>
      <c r="JU376" s="455">
        <f t="shared" si="3445"/>
        <v>0</v>
      </c>
      <c r="JV376" s="456"/>
      <c r="JW376" s="455"/>
      <c r="JX376" s="455">
        <f t="shared" si="3446"/>
        <v>0</v>
      </c>
      <c r="JY376" s="455">
        <f t="shared" si="3447"/>
        <v>0</v>
      </c>
      <c r="JZ376" s="456">
        <v>0.36319999999999997</v>
      </c>
      <c r="KA376" s="457">
        <f t="shared" si="3448"/>
        <v>0</v>
      </c>
      <c r="KB376" s="458">
        <f t="shared" si="3449"/>
        <v>0</v>
      </c>
      <c r="KC376" s="459"/>
      <c r="KD376" s="452">
        <v>27.0</v>
      </c>
      <c r="KE376" s="453" t="s">
        <v>176</v>
      </c>
      <c r="KF376" s="454" t="s">
        <v>132</v>
      </c>
      <c r="KG376" s="454" t="s">
        <v>132</v>
      </c>
      <c r="KH376" s="455" t="str">
        <f>ADHK!KH376</f>
        <v/>
      </c>
      <c r="KI376" s="455"/>
      <c r="KJ376" s="455">
        <f t="shared" si="3450"/>
        <v>0</v>
      </c>
      <c r="KK376" s="456"/>
      <c r="KL376" s="455">
        <f t="shared" si="3451"/>
        <v>0</v>
      </c>
      <c r="KM376" s="456"/>
      <c r="KN376" s="455"/>
      <c r="KO376" s="455">
        <f t="shared" si="3452"/>
        <v>0</v>
      </c>
      <c r="KP376" s="455">
        <f t="shared" si="3453"/>
        <v>0</v>
      </c>
      <c r="KQ376" s="456">
        <v>0.36319999999999997</v>
      </c>
      <c r="KR376" s="457">
        <f t="shared" si="3454"/>
        <v>0</v>
      </c>
      <c r="KS376" s="458">
        <f t="shared" si="3455"/>
        <v>0</v>
      </c>
      <c r="KT376" s="459"/>
      <c r="KU376" s="460"/>
    </row>
    <row r="377" ht="15.75" customHeight="1">
      <c r="A377" s="452">
        <v>28.0</v>
      </c>
      <c r="B377" s="453" t="s">
        <v>177</v>
      </c>
      <c r="C377" s="454" t="s">
        <v>132</v>
      </c>
      <c r="D377" s="454" t="s">
        <v>132</v>
      </c>
      <c r="E377" s="455" t="str">
        <f>ADHK!E377</f>
        <v/>
      </c>
      <c r="F377" s="455" t="str">
        <f>ADHK!F377</f>
        <v/>
      </c>
      <c r="G377" s="455">
        <f t="shared" si="3348"/>
        <v>0</v>
      </c>
      <c r="H377" s="456"/>
      <c r="I377" s="455">
        <f t="shared" si="3349"/>
        <v>0</v>
      </c>
      <c r="J377" s="456"/>
      <c r="K377" s="455"/>
      <c r="L377" s="455">
        <f t="shared" si="3350"/>
        <v>0</v>
      </c>
      <c r="M377" s="455">
        <f t="shared" si="3351"/>
        <v>0</v>
      </c>
      <c r="N377" s="456">
        <v>0.36319999999999997</v>
      </c>
      <c r="O377" s="457">
        <f t="shared" si="3352"/>
        <v>0</v>
      </c>
      <c r="P377" s="458">
        <f t="shared" si="3353"/>
        <v>0</v>
      </c>
      <c r="Q377" s="459"/>
      <c r="R377" s="452">
        <v>28.0</v>
      </c>
      <c r="S377" s="453" t="s">
        <v>177</v>
      </c>
      <c r="T377" s="454" t="s">
        <v>132</v>
      </c>
      <c r="U377" s="454" t="s">
        <v>132</v>
      </c>
      <c r="V377" s="455" t="str">
        <f>ADHK!V377</f>
        <v/>
      </c>
      <c r="W377" s="455"/>
      <c r="X377" s="455">
        <f t="shared" si="3354"/>
        <v>0</v>
      </c>
      <c r="Y377" s="456"/>
      <c r="Z377" s="455">
        <f t="shared" si="3355"/>
        <v>0</v>
      </c>
      <c r="AA377" s="456"/>
      <c r="AB377" s="455"/>
      <c r="AC377" s="455">
        <f t="shared" si="3356"/>
        <v>0</v>
      </c>
      <c r="AD377" s="455">
        <f t="shared" si="3357"/>
        <v>0</v>
      </c>
      <c r="AE377" s="456">
        <v>0.36319999999999997</v>
      </c>
      <c r="AF377" s="457">
        <f t="shared" si="3358"/>
        <v>0</v>
      </c>
      <c r="AG377" s="458">
        <f t="shared" si="3359"/>
        <v>0</v>
      </c>
      <c r="AH377" s="459"/>
      <c r="AI377" s="452">
        <v>28.0</v>
      </c>
      <c r="AJ377" s="453" t="s">
        <v>177</v>
      </c>
      <c r="AK377" s="454" t="s">
        <v>132</v>
      </c>
      <c r="AL377" s="454" t="s">
        <v>132</v>
      </c>
      <c r="AM377" s="455" t="str">
        <f>ADHK!AM377</f>
        <v/>
      </c>
      <c r="AN377" s="455"/>
      <c r="AO377" s="455">
        <f t="shared" si="3360"/>
        <v>0</v>
      </c>
      <c r="AP377" s="456"/>
      <c r="AQ377" s="455">
        <f t="shared" si="3361"/>
        <v>0</v>
      </c>
      <c r="AR377" s="456"/>
      <c r="AS377" s="455"/>
      <c r="AT377" s="455">
        <f t="shared" si="3362"/>
        <v>0</v>
      </c>
      <c r="AU377" s="455">
        <f t="shared" si="3363"/>
        <v>0</v>
      </c>
      <c r="AV377" s="456">
        <v>0.36319999999999997</v>
      </c>
      <c r="AW377" s="457">
        <f t="shared" si="3364"/>
        <v>0</v>
      </c>
      <c r="AX377" s="458">
        <f t="shared" si="3365"/>
        <v>0</v>
      </c>
      <c r="AY377" s="459"/>
      <c r="AZ377" s="452">
        <v>28.0</v>
      </c>
      <c r="BA377" s="453" t="s">
        <v>177</v>
      </c>
      <c r="BB377" s="454" t="s">
        <v>132</v>
      </c>
      <c r="BC377" s="454" t="s">
        <v>132</v>
      </c>
      <c r="BD377" s="455" t="str">
        <f>ADHK!BD377</f>
        <v/>
      </c>
      <c r="BE377" s="455"/>
      <c r="BF377" s="455">
        <f t="shared" si="3366"/>
        <v>0</v>
      </c>
      <c r="BG377" s="456"/>
      <c r="BH377" s="455">
        <f t="shared" si="3367"/>
        <v>0</v>
      </c>
      <c r="BI377" s="456"/>
      <c r="BJ377" s="455"/>
      <c r="BK377" s="455">
        <f t="shared" si="3368"/>
        <v>0</v>
      </c>
      <c r="BL377" s="455">
        <f t="shared" si="3369"/>
        <v>0</v>
      </c>
      <c r="BM377" s="456">
        <v>0.36319999999999997</v>
      </c>
      <c r="BN377" s="457">
        <f t="shared" si="3370"/>
        <v>0</v>
      </c>
      <c r="BO377" s="458">
        <f t="shared" si="3371"/>
        <v>0</v>
      </c>
      <c r="BP377" s="459"/>
      <c r="BQ377" s="452">
        <v>28.0</v>
      </c>
      <c r="BR377" s="453" t="s">
        <v>177</v>
      </c>
      <c r="BS377" s="454" t="s">
        <v>132</v>
      </c>
      <c r="BT377" s="454" t="s">
        <v>132</v>
      </c>
      <c r="BU377" s="455" t="str">
        <f>ADHK!BU377</f>
        <v/>
      </c>
      <c r="BV377" s="455"/>
      <c r="BW377" s="455">
        <f t="shared" si="3372"/>
        <v>0</v>
      </c>
      <c r="BX377" s="456"/>
      <c r="BY377" s="455">
        <f t="shared" si="3373"/>
        <v>0</v>
      </c>
      <c r="BZ377" s="456"/>
      <c r="CA377" s="455"/>
      <c r="CB377" s="455">
        <f t="shared" si="3374"/>
        <v>0</v>
      </c>
      <c r="CC377" s="455">
        <f t="shared" si="3375"/>
        <v>0</v>
      </c>
      <c r="CD377" s="456">
        <v>0.36319999999999997</v>
      </c>
      <c r="CE377" s="457">
        <f t="shared" si="3376"/>
        <v>0</v>
      </c>
      <c r="CF377" s="458">
        <f t="shared" si="3377"/>
        <v>0</v>
      </c>
      <c r="CG377" s="459"/>
      <c r="CH377" s="452">
        <v>28.0</v>
      </c>
      <c r="CI377" s="453" t="s">
        <v>177</v>
      </c>
      <c r="CJ377" s="454" t="s">
        <v>132</v>
      </c>
      <c r="CK377" s="454" t="s">
        <v>132</v>
      </c>
      <c r="CL377" s="455" t="str">
        <f>ADHK!CL377</f>
        <v/>
      </c>
      <c r="CM377" s="455"/>
      <c r="CN377" s="455">
        <f t="shared" si="3378"/>
        <v>0</v>
      </c>
      <c r="CO377" s="456"/>
      <c r="CP377" s="455">
        <f t="shared" si="3379"/>
        <v>0</v>
      </c>
      <c r="CQ377" s="456"/>
      <c r="CR377" s="455"/>
      <c r="CS377" s="455">
        <f t="shared" si="3380"/>
        <v>0</v>
      </c>
      <c r="CT377" s="455">
        <f t="shared" si="3381"/>
        <v>0</v>
      </c>
      <c r="CU377" s="456">
        <v>0.36319999999999997</v>
      </c>
      <c r="CV377" s="457">
        <f t="shared" si="3382"/>
        <v>0</v>
      </c>
      <c r="CW377" s="458">
        <f t="shared" si="3383"/>
        <v>0</v>
      </c>
      <c r="CX377" s="459"/>
      <c r="CY377" s="452">
        <v>28.0</v>
      </c>
      <c r="CZ377" s="453" t="s">
        <v>177</v>
      </c>
      <c r="DA377" s="454" t="s">
        <v>132</v>
      </c>
      <c r="DB377" s="454" t="s">
        <v>132</v>
      </c>
      <c r="DC377" s="455" t="str">
        <f>ADHK!DC377</f>
        <v/>
      </c>
      <c r="DD377" s="455"/>
      <c r="DE377" s="455">
        <f t="shared" si="3384"/>
        <v>0</v>
      </c>
      <c r="DF377" s="456"/>
      <c r="DG377" s="455">
        <f t="shared" si="3385"/>
        <v>0</v>
      </c>
      <c r="DH377" s="456"/>
      <c r="DI377" s="455"/>
      <c r="DJ377" s="455">
        <f t="shared" si="3386"/>
        <v>0</v>
      </c>
      <c r="DK377" s="455">
        <f t="shared" si="3387"/>
        <v>0</v>
      </c>
      <c r="DL377" s="456">
        <v>0.36319999999999997</v>
      </c>
      <c r="DM377" s="457">
        <f t="shared" si="3388"/>
        <v>0</v>
      </c>
      <c r="DN377" s="458">
        <f t="shared" si="3389"/>
        <v>0</v>
      </c>
      <c r="DO377" s="459"/>
      <c r="DP377" s="452">
        <v>28.0</v>
      </c>
      <c r="DQ377" s="453" t="s">
        <v>177</v>
      </c>
      <c r="DR377" s="454" t="s">
        <v>132</v>
      </c>
      <c r="DS377" s="454" t="s">
        <v>132</v>
      </c>
      <c r="DT377" s="455" t="str">
        <f>ADHK!DT377</f>
        <v/>
      </c>
      <c r="DU377" s="455"/>
      <c r="DV377" s="455">
        <f t="shared" si="3390"/>
        <v>0</v>
      </c>
      <c r="DW377" s="456"/>
      <c r="DX377" s="455">
        <f t="shared" si="3391"/>
        <v>0</v>
      </c>
      <c r="DY377" s="456"/>
      <c r="DZ377" s="455"/>
      <c r="EA377" s="455">
        <f t="shared" si="3392"/>
        <v>0</v>
      </c>
      <c r="EB377" s="455">
        <f t="shared" si="3393"/>
        <v>0</v>
      </c>
      <c r="EC377" s="456">
        <v>0.36319999999999997</v>
      </c>
      <c r="ED377" s="457">
        <f t="shared" si="3394"/>
        <v>0</v>
      </c>
      <c r="EE377" s="458">
        <f t="shared" si="3395"/>
        <v>0</v>
      </c>
      <c r="EF377" s="459"/>
      <c r="EG377" s="452">
        <v>28.0</v>
      </c>
      <c r="EH377" s="453" t="s">
        <v>177</v>
      </c>
      <c r="EI377" s="454" t="s">
        <v>132</v>
      </c>
      <c r="EJ377" s="454" t="s">
        <v>132</v>
      </c>
      <c r="EK377" s="455" t="str">
        <f>ADHK!EK377</f>
        <v/>
      </c>
      <c r="EL377" s="455"/>
      <c r="EM377" s="455">
        <f t="shared" si="3396"/>
        <v>0</v>
      </c>
      <c r="EN377" s="456"/>
      <c r="EO377" s="455">
        <f t="shared" si="3397"/>
        <v>0</v>
      </c>
      <c r="EP377" s="456"/>
      <c r="EQ377" s="455"/>
      <c r="ER377" s="455">
        <f t="shared" si="3398"/>
        <v>0</v>
      </c>
      <c r="ES377" s="455">
        <f t="shared" si="3399"/>
        <v>0</v>
      </c>
      <c r="ET377" s="456">
        <v>0.36319999999999997</v>
      </c>
      <c r="EU377" s="457">
        <f t="shared" si="3400"/>
        <v>0</v>
      </c>
      <c r="EV377" s="458">
        <f t="shared" si="3401"/>
        <v>0</v>
      </c>
      <c r="EW377" s="459"/>
      <c r="EX377" s="452">
        <v>28.0</v>
      </c>
      <c r="EY377" s="453" t="s">
        <v>177</v>
      </c>
      <c r="EZ377" s="454" t="s">
        <v>132</v>
      </c>
      <c r="FA377" s="454" t="s">
        <v>132</v>
      </c>
      <c r="FB377" s="455" t="str">
        <f>ADHK!FB377</f>
        <v/>
      </c>
      <c r="FC377" s="455"/>
      <c r="FD377" s="455">
        <f t="shared" si="3402"/>
        <v>0</v>
      </c>
      <c r="FE377" s="456"/>
      <c r="FF377" s="455">
        <f t="shared" si="3403"/>
        <v>0</v>
      </c>
      <c r="FG377" s="456"/>
      <c r="FH377" s="455"/>
      <c r="FI377" s="455">
        <f t="shared" si="3404"/>
        <v>0</v>
      </c>
      <c r="FJ377" s="455">
        <f t="shared" si="3405"/>
        <v>0</v>
      </c>
      <c r="FK377" s="456">
        <v>0.36319999999999997</v>
      </c>
      <c r="FL377" s="457">
        <f t="shared" si="3406"/>
        <v>0</v>
      </c>
      <c r="FM377" s="458">
        <f t="shared" si="3407"/>
        <v>0</v>
      </c>
      <c r="FN377" s="459"/>
      <c r="FO377" s="452">
        <v>28.0</v>
      </c>
      <c r="FP377" s="453" t="s">
        <v>177</v>
      </c>
      <c r="FQ377" s="454" t="s">
        <v>132</v>
      </c>
      <c r="FR377" s="454" t="s">
        <v>132</v>
      </c>
      <c r="FS377" s="455" t="str">
        <f>ADHK!FS377</f>
        <v/>
      </c>
      <c r="FT377" s="455"/>
      <c r="FU377" s="455">
        <f t="shared" si="3408"/>
        <v>0</v>
      </c>
      <c r="FV377" s="456"/>
      <c r="FW377" s="455">
        <f t="shared" si="3409"/>
        <v>0</v>
      </c>
      <c r="FX377" s="456"/>
      <c r="FY377" s="455"/>
      <c r="FZ377" s="455">
        <f t="shared" si="3410"/>
        <v>0</v>
      </c>
      <c r="GA377" s="455">
        <f t="shared" si="3411"/>
        <v>0</v>
      </c>
      <c r="GB377" s="456">
        <v>0.36319999999999997</v>
      </c>
      <c r="GC377" s="457">
        <f t="shared" si="3412"/>
        <v>0</v>
      </c>
      <c r="GD377" s="458">
        <f t="shared" si="3413"/>
        <v>0</v>
      </c>
      <c r="GE377" s="459"/>
      <c r="GF377" s="452">
        <v>28.0</v>
      </c>
      <c r="GG377" s="453" t="s">
        <v>177</v>
      </c>
      <c r="GH377" s="454" t="s">
        <v>132</v>
      </c>
      <c r="GI377" s="454" t="s">
        <v>132</v>
      </c>
      <c r="GJ377" s="455" t="str">
        <f>ADHK!GJ377</f>
        <v/>
      </c>
      <c r="GK377" s="455"/>
      <c r="GL377" s="455">
        <f t="shared" si="3414"/>
        <v>0</v>
      </c>
      <c r="GM377" s="456"/>
      <c r="GN377" s="455">
        <f t="shared" si="3415"/>
        <v>0</v>
      </c>
      <c r="GO377" s="456"/>
      <c r="GP377" s="455"/>
      <c r="GQ377" s="455">
        <f t="shared" si="3416"/>
        <v>0</v>
      </c>
      <c r="GR377" s="455">
        <f t="shared" si="3417"/>
        <v>0</v>
      </c>
      <c r="GS377" s="456">
        <v>0.36319999999999997</v>
      </c>
      <c r="GT377" s="457">
        <f t="shared" si="3418"/>
        <v>0</v>
      </c>
      <c r="GU377" s="458">
        <f t="shared" si="3419"/>
        <v>0</v>
      </c>
      <c r="GV377" s="459"/>
      <c r="GW377" s="452">
        <v>28.0</v>
      </c>
      <c r="GX377" s="453" t="s">
        <v>177</v>
      </c>
      <c r="GY377" s="454" t="s">
        <v>132</v>
      </c>
      <c r="GZ377" s="454" t="s">
        <v>132</v>
      </c>
      <c r="HA377" s="455" t="str">
        <f>ADHK!HA377</f>
        <v/>
      </c>
      <c r="HB377" s="455"/>
      <c r="HC377" s="455">
        <f t="shared" si="3420"/>
        <v>0</v>
      </c>
      <c r="HD377" s="456"/>
      <c r="HE377" s="455">
        <f t="shared" si="3421"/>
        <v>0</v>
      </c>
      <c r="HF377" s="456"/>
      <c r="HG377" s="455"/>
      <c r="HH377" s="455">
        <f t="shared" si="3422"/>
        <v>0</v>
      </c>
      <c r="HI377" s="455">
        <f t="shared" si="3423"/>
        <v>0</v>
      </c>
      <c r="HJ377" s="456">
        <v>0.36319999999999997</v>
      </c>
      <c r="HK377" s="457">
        <f t="shared" si="3424"/>
        <v>0</v>
      </c>
      <c r="HL377" s="458">
        <f t="shared" si="3425"/>
        <v>0</v>
      </c>
      <c r="HM377" s="459"/>
      <c r="HN377" s="452">
        <v>28.0</v>
      </c>
      <c r="HO377" s="453" t="s">
        <v>177</v>
      </c>
      <c r="HP377" s="454" t="s">
        <v>132</v>
      </c>
      <c r="HQ377" s="454" t="s">
        <v>132</v>
      </c>
      <c r="HR377" s="455" t="str">
        <f>ADHK!HR377</f>
        <v/>
      </c>
      <c r="HS377" s="455"/>
      <c r="HT377" s="455">
        <f t="shared" si="3426"/>
        <v>0</v>
      </c>
      <c r="HU377" s="456"/>
      <c r="HV377" s="455">
        <f t="shared" si="3427"/>
        <v>0</v>
      </c>
      <c r="HW377" s="456"/>
      <c r="HX377" s="455"/>
      <c r="HY377" s="455">
        <f t="shared" si="3428"/>
        <v>0</v>
      </c>
      <c r="HZ377" s="455">
        <f t="shared" si="3429"/>
        <v>0</v>
      </c>
      <c r="IA377" s="456">
        <v>0.36319999999999997</v>
      </c>
      <c r="IB377" s="457">
        <f t="shared" si="3430"/>
        <v>0</v>
      </c>
      <c r="IC377" s="458">
        <f t="shared" si="3431"/>
        <v>0</v>
      </c>
      <c r="ID377" s="459"/>
      <c r="IE377" s="452">
        <v>28.0</v>
      </c>
      <c r="IF377" s="453" t="s">
        <v>177</v>
      </c>
      <c r="IG377" s="454" t="s">
        <v>132</v>
      </c>
      <c r="IH377" s="454" t="s">
        <v>132</v>
      </c>
      <c r="II377" s="455" t="str">
        <f>ADHK!II377</f>
        <v/>
      </c>
      <c r="IJ377" s="455"/>
      <c r="IK377" s="455">
        <f t="shared" si="3432"/>
        <v>0</v>
      </c>
      <c r="IL377" s="456"/>
      <c r="IM377" s="455">
        <f t="shared" si="3433"/>
        <v>0</v>
      </c>
      <c r="IN377" s="456"/>
      <c r="IO377" s="455"/>
      <c r="IP377" s="455">
        <f t="shared" si="3434"/>
        <v>0</v>
      </c>
      <c r="IQ377" s="455">
        <f t="shared" si="3435"/>
        <v>0</v>
      </c>
      <c r="IR377" s="456">
        <v>0.36319999999999997</v>
      </c>
      <c r="IS377" s="457">
        <f t="shared" si="3436"/>
        <v>0</v>
      </c>
      <c r="IT377" s="458">
        <f t="shared" si="3437"/>
        <v>0</v>
      </c>
      <c r="IU377" s="459"/>
      <c r="IV377" s="452">
        <v>28.0</v>
      </c>
      <c r="IW377" s="453" t="s">
        <v>177</v>
      </c>
      <c r="IX377" s="454" t="s">
        <v>132</v>
      </c>
      <c r="IY377" s="454" t="s">
        <v>132</v>
      </c>
      <c r="IZ377" s="455" t="str">
        <f>ADHK!IZ377</f>
        <v/>
      </c>
      <c r="JA377" s="455"/>
      <c r="JB377" s="455">
        <f t="shared" si="3438"/>
        <v>0</v>
      </c>
      <c r="JC377" s="456"/>
      <c r="JD377" s="455">
        <f t="shared" si="3439"/>
        <v>0</v>
      </c>
      <c r="JE377" s="456"/>
      <c r="JF377" s="455"/>
      <c r="JG377" s="455">
        <f t="shared" si="3440"/>
        <v>0</v>
      </c>
      <c r="JH377" s="455">
        <f t="shared" si="3441"/>
        <v>0</v>
      </c>
      <c r="JI377" s="456">
        <v>0.36319999999999997</v>
      </c>
      <c r="JJ377" s="457">
        <f t="shared" si="3442"/>
        <v>0</v>
      </c>
      <c r="JK377" s="458">
        <f t="shared" si="3443"/>
        <v>0</v>
      </c>
      <c r="JL377" s="459"/>
      <c r="JM377" s="452">
        <v>28.0</v>
      </c>
      <c r="JN377" s="453" t="s">
        <v>177</v>
      </c>
      <c r="JO377" s="454" t="s">
        <v>132</v>
      </c>
      <c r="JP377" s="454" t="s">
        <v>132</v>
      </c>
      <c r="JQ377" s="455" t="str">
        <f>ADHK!JQ377</f>
        <v/>
      </c>
      <c r="JR377" s="455"/>
      <c r="JS377" s="455">
        <f t="shared" si="3444"/>
        <v>0</v>
      </c>
      <c r="JT377" s="456"/>
      <c r="JU377" s="455">
        <f t="shared" si="3445"/>
        <v>0</v>
      </c>
      <c r="JV377" s="456"/>
      <c r="JW377" s="455"/>
      <c r="JX377" s="455">
        <f t="shared" si="3446"/>
        <v>0</v>
      </c>
      <c r="JY377" s="455">
        <f t="shared" si="3447"/>
        <v>0</v>
      </c>
      <c r="JZ377" s="456">
        <v>0.36319999999999997</v>
      </c>
      <c r="KA377" s="457">
        <f t="shared" si="3448"/>
        <v>0</v>
      </c>
      <c r="KB377" s="458">
        <f t="shared" si="3449"/>
        <v>0</v>
      </c>
      <c r="KC377" s="459"/>
      <c r="KD377" s="452">
        <v>28.0</v>
      </c>
      <c r="KE377" s="453" t="s">
        <v>177</v>
      </c>
      <c r="KF377" s="454" t="s">
        <v>132</v>
      </c>
      <c r="KG377" s="454" t="s">
        <v>132</v>
      </c>
      <c r="KH377" s="455" t="str">
        <f>ADHK!KH377</f>
        <v/>
      </c>
      <c r="KI377" s="455"/>
      <c r="KJ377" s="455">
        <f t="shared" si="3450"/>
        <v>0</v>
      </c>
      <c r="KK377" s="456"/>
      <c r="KL377" s="455">
        <f t="shared" si="3451"/>
        <v>0</v>
      </c>
      <c r="KM377" s="456"/>
      <c r="KN377" s="455"/>
      <c r="KO377" s="455">
        <f t="shared" si="3452"/>
        <v>0</v>
      </c>
      <c r="KP377" s="455">
        <f t="shared" si="3453"/>
        <v>0</v>
      </c>
      <c r="KQ377" s="456">
        <v>0.36319999999999997</v>
      </c>
      <c r="KR377" s="457">
        <f t="shared" si="3454"/>
        <v>0</v>
      </c>
      <c r="KS377" s="458">
        <f t="shared" si="3455"/>
        <v>0</v>
      </c>
      <c r="KT377" s="459"/>
      <c r="KU377" s="460"/>
    </row>
    <row r="378" ht="15.75" customHeight="1">
      <c r="A378" s="462"/>
      <c r="B378" s="463" t="s">
        <v>178</v>
      </c>
      <c r="C378" s="464"/>
      <c r="D378" s="464"/>
      <c r="E378" s="464"/>
      <c r="F378" s="464"/>
      <c r="G378" s="464"/>
      <c r="H378" s="464"/>
      <c r="I378" s="464"/>
      <c r="J378" s="464"/>
      <c r="K378" s="464"/>
      <c r="L378" s="464"/>
      <c r="M378" s="464"/>
      <c r="N378" s="464"/>
      <c r="O378" s="464"/>
      <c r="P378" s="464"/>
      <c r="Q378" s="450"/>
      <c r="R378" s="462"/>
      <c r="S378" s="463" t="s">
        <v>178</v>
      </c>
      <c r="T378" s="464"/>
      <c r="U378" s="464"/>
      <c r="V378" s="464"/>
      <c r="W378" s="464"/>
      <c r="X378" s="464"/>
      <c r="Y378" s="464"/>
      <c r="Z378" s="464"/>
      <c r="AA378" s="464"/>
      <c r="AB378" s="464"/>
      <c r="AC378" s="464"/>
      <c r="AD378" s="464"/>
      <c r="AE378" s="464"/>
      <c r="AF378" s="464"/>
      <c r="AG378" s="464"/>
      <c r="AH378" s="450"/>
      <c r="AI378" s="462"/>
      <c r="AJ378" s="463" t="s">
        <v>178</v>
      </c>
      <c r="AK378" s="464"/>
      <c r="AL378" s="464"/>
      <c r="AM378" s="464"/>
      <c r="AN378" s="464"/>
      <c r="AO378" s="464"/>
      <c r="AP378" s="464"/>
      <c r="AQ378" s="464"/>
      <c r="AR378" s="464"/>
      <c r="AS378" s="464"/>
      <c r="AT378" s="464"/>
      <c r="AU378" s="464"/>
      <c r="AV378" s="464"/>
      <c r="AW378" s="464"/>
      <c r="AX378" s="464"/>
      <c r="AY378" s="450"/>
      <c r="AZ378" s="462"/>
      <c r="BA378" s="463" t="s">
        <v>178</v>
      </c>
      <c r="BB378" s="464"/>
      <c r="BC378" s="464"/>
      <c r="BD378" s="464"/>
      <c r="BE378" s="464"/>
      <c r="BF378" s="464"/>
      <c r="BG378" s="464"/>
      <c r="BH378" s="464"/>
      <c r="BI378" s="464"/>
      <c r="BJ378" s="464"/>
      <c r="BK378" s="464"/>
      <c r="BL378" s="464"/>
      <c r="BM378" s="464"/>
      <c r="BN378" s="464"/>
      <c r="BO378" s="464"/>
      <c r="BP378" s="450"/>
      <c r="BQ378" s="462"/>
      <c r="BR378" s="463" t="s">
        <v>178</v>
      </c>
      <c r="BS378" s="464"/>
      <c r="BT378" s="464"/>
      <c r="BU378" s="464"/>
      <c r="BV378" s="464"/>
      <c r="BW378" s="464"/>
      <c r="BX378" s="464"/>
      <c r="BY378" s="464"/>
      <c r="BZ378" s="464"/>
      <c r="CA378" s="464"/>
      <c r="CB378" s="464"/>
      <c r="CC378" s="464"/>
      <c r="CD378" s="464"/>
      <c r="CE378" s="464"/>
      <c r="CF378" s="464"/>
      <c r="CG378" s="450"/>
      <c r="CH378" s="462"/>
      <c r="CI378" s="463" t="s">
        <v>178</v>
      </c>
      <c r="CJ378" s="464"/>
      <c r="CK378" s="464"/>
      <c r="CL378" s="464"/>
      <c r="CM378" s="464"/>
      <c r="CN378" s="464"/>
      <c r="CO378" s="464"/>
      <c r="CP378" s="464"/>
      <c r="CQ378" s="464"/>
      <c r="CR378" s="464"/>
      <c r="CS378" s="464"/>
      <c r="CT378" s="464"/>
      <c r="CU378" s="464"/>
      <c r="CV378" s="464"/>
      <c r="CW378" s="464"/>
      <c r="CX378" s="450"/>
      <c r="CY378" s="462"/>
      <c r="CZ378" s="463" t="s">
        <v>178</v>
      </c>
      <c r="DA378" s="464"/>
      <c r="DB378" s="464"/>
      <c r="DC378" s="464"/>
      <c r="DD378" s="464"/>
      <c r="DE378" s="464"/>
      <c r="DF378" s="464"/>
      <c r="DG378" s="464"/>
      <c r="DH378" s="464"/>
      <c r="DI378" s="464"/>
      <c r="DJ378" s="464"/>
      <c r="DK378" s="464"/>
      <c r="DL378" s="464"/>
      <c r="DM378" s="464"/>
      <c r="DN378" s="464"/>
      <c r="DO378" s="450"/>
      <c r="DP378" s="462"/>
      <c r="DQ378" s="463" t="s">
        <v>178</v>
      </c>
      <c r="DR378" s="464"/>
      <c r="DS378" s="464"/>
      <c r="DT378" s="464"/>
      <c r="DU378" s="464"/>
      <c r="DV378" s="464"/>
      <c r="DW378" s="464"/>
      <c r="DX378" s="464"/>
      <c r="DY378" s="464"/>
      <c r="DZ378" s="464"/>
      <c r="EA378" s="464"/>
      <c r="EB378" s="464"/>
      <c r="EC378" s="464"/>
      <c r="ED378" s="464"/>
      <c r="EE378" s="464"/>
      <c r="EF378" s="450"/>
      <c r="EG378" s="462"/>
      <c r="EH378" s="463" t="s">
        <v>178</v>
      </c>
      <c r="EI378" s="464"/>
      <c r="EJ378" s="464"/>
      <c r="EK378" s="464"/>
      <c r="EL378" s="464"/>
      <c r="EM378" s="464"/>
      <c r="EN378" s="464"/>
      <c r="EO378" s="464"/>
      <c r="EP378" s="464"/>
      <c r="EQ378" s="464"/>
      <c r="ER378" s="464"/>
      <c r="ES378" s="464"/>
      <c r="ET378" s="464"/>
      <c r="EU378" s="464"/>
      <c r="EV378" s="464"/>
      <c r="EW378" s="450"/>
      <c r="EX378" s="462"/>
      <c r="EY378" s="463" t="s">
        <v>178</v>
      </c>
      <c r="EZ378" s="464"/>
      <c r="FA378" s="464"/>
      <c r="FB378" s="464"/>
      <c r="FC378" s="464"/>
      <c r="FD378" s="464"/>
      <c r="FE378" s="464"/>
      <c r="FF378" s="464"/>
      <c r="FG378" s="464"/>
      <c r="FH378" s="464"/>
      <c r="FI378" s="464"/>
      <c r="FJ378" s="464"/>
      <c r="FK378" s="464"/>
      <c r="FL378" s="464"/>
      <c r="FM378" s="464"/>
      <c r="FN378" s="450"/>
      <c r="FO378" s="462"/>
      <c r="FP378" s="463" t="s">
        <v>178</v>
      </c>
      <c r="FQ378" s="464"/>
      <c r="FR378" s="464"/>
      <c r="FS378" s="464"/>
      <c r="FT378" s="464"/>
      <c r="FU378" s="464"/>
      <c r="FV378" s="464"/>
      <c r="FW378" s="464"/>
      <c r="FX378" s="464"/>
      <c r="FY378" s="464"/>
      <c r="FZ378" s="464"/>
      <c r="GA378" s="464"/>
      <c r="GB378" s="464"/>
      <c r="GC378" s="464"/>
      <c r="GD378" s="464"/>
      <c r="GE378" s="450"/>
      <c r="GF378" s="462"/>
      <c r="GG378" s="463" t="s">
        <v>178</v>
      </c>
      <c r="GH378" s="464"/>
      <c r="GI378" s="464"/>
      <c r="GJ378" s="464"/>
      <c r="GK378" s="464"/>
      <c r="GL378" s="464"/>
      <c r="GM378" s="464"/>
      <c r="GN378" s="464"/>
      <c r="GO378" s="464"/>
      <c r="GP378" s="464"/>
      <c r="GQ378" s="464"/>
      <c r="GR378" s="464"/>
      <c r="GS378" s="464"/>
      <c r="GT378" s="464"/>
      <c r="GU378" s="464"/>
      <c r="GV378" s="450"/>
      <c r="GW378" s="462"/>
      <c r="GX378" s="463" t="s">
        <v>178</v>
      </c>
      <c r="GY378" s="464"/>
      <c r="GZ378" s="464"/>
      <c r="HA378" s="464"/>
      <c r="HB378" s="464"/>
      <c r="HC378" s="464"/>
      <c r="HD378" s="464"/>
      <c r="HE378" s="464"/>
      <c r="HF378" s="464"/>
      <c r="HG378" s="464"/>
      <c r="HH378" s="464"/>
      <c r="HI378" s="464"/>
      <c r="HJ378" s="464"/>
      <c r="HK378" s="464"/>
      <c r="HL378" s="464"/>
      <c r="HM378" s="450"/>
      <c r="HN378" s="462"/>
      <c r="HO378" s="463" t="s">
        <v>178</v>
      </c>
      <c r="HP378" s="464"/>
      <c r="HQ378" s="464"/>
      <c r="HR378" s="464"/>
      <c r="HS378" s="464"/>
      <c r="HT378" s="464"/>
      <c r="HU378" s="464"/>
      <c r="HV378" s="464"/>
      <c r="HW378" s="464"/>
      <c r="HX378" s="464"/>
      <c r="HY378" s="464"/>
      <c r="HZ378" s="464"/>
      <c r="IA378" s="464"/>
      <c r="IB378" s="464"/>
      <c r="IC378" s="464"/>
      <c r="ID378" s="450"/>
      <c r="IE378" s="462"/>
      <c r="IF378" s="463" t="s">
        <v>178</v>
      </c>
      <c r="IG378" s="464"/>
      <c r="IH378" s="464"/>
      <c r="II378" s="464"/>
      <c r="IJ378" s="464"/>
      <c r="IK378" s="464"/>
      <c r="IL378" s="464"/>
      <c r="IM378" s="464"/>
      <c r="IN378" s="464"/>
      <c r="IO378" s="464"/>
      <c r="IP378" s="464"/>
      <c r="IQ378" s="464"/>
      <c r="IR378" s="464"/>
      <c r="IS378" s="464"/>
      <c r="IT378" s="464"/>
      <c r="IU378" s="450"/>
      <c r="IV378" s="462"/>
      <c r="IW378" s="463" t="s">
        <v>178</v>
      </c>
      <c r="IX378" s="464"/>
      <c r="IY378" s="464"/>
      <c r="IZ378" s="464"/>
      <c r="JA378" s="464"/>
      <c r="JB378" s="464"/>
      <c r="JC378" s="464"/>
      <c r="JD378" s="464"/>
      <c r="JE378" s="464"/>
      <c r="JF378" s="464"/>
      <c r="JG378" s="464"/>
      <c r="JH378" s="464"/>
      <c r="JI378" s="464"/>
      <c r="JJ378" s="464"/>
      <c r="JK378" s="464"/>
      <c r="JL378" s="450"/>
      <c r="JM378" s="462"/>
      <c r="JN378" s="463" t="s">
        <v>178</v>
      </c>
      <c r="JO378" s="464"/>
      <c r="JP378" s="464"/>
      <c r="JQ378" s="464"/>
      <c r="JR378" s="464"/>
      <c r="JS378" s="464"/>
      <c r="JT378" s="464"/>
      <c r="JU378" s="464"/>
      <c r="JV378" s="464"/>
      <c r="JW378" s="464"/>
      <c r="JX378" s="464"/>
      <c r="JY378" s="464"/>
      <c r="JZ378" s="464"/>
      <c r="KA378" s="464"/>
      <c r="KB378" s="464"/>
      <c r="KC378" s="450"/>
      <c r="KD378" s="462"/>
      <c r="KE378" s="463" t="s">
        <v>178</v>
      </c>
      <c r="KF378" s="464"/>
      <c r="KG378" s="464"/>
      <c r="KH378" s="464"/>
      <c r="KI378" s="464"/>
      <c r="KJ378" s="464"/>
      <c r="KK378" s="464"/>
      <c r="KL378" s="464"/>
      <c r="KM378" s="464"/>
      <c r="KN378" s="464"/>
      <c r="KO378" s="464"/>
      <c r="KP378" s="464"/>
      <c r="KQ378" s="464"/>
      <c r="KR378" s="464"/>
      <c r="KS378" s="464"/>
      <c r="KT378" s="450"/>
      <c r="KU378" s="451"/>
    </row>
    <row r="379" ht="15.75" customHeight="1">
      <c r="A379" s="452">
        <v>1.0</v>
      </c>
      <c r="B379" s="453" t="s">
        <v>179</v>
      </c>
      <c r="C379" s="454" t="s">
        <v>132</v>
      </c>
      <c r="D379" s="454" t="s">
        <v>132</v>
      </c>
      <c r="E379" s="455" t="str">
        <f>ADHK!E379</f>
        <v/>
      </c>
      <c r="F379" s="455" t="str">
        <f>ADHK!F379</f>
        <v/>
      </c>
      <c r="G379" s="455">
        <f t="shared" ref="G379:G397" si="3456">IFERROR(E379*F379/1000000,0)</f>
        <v>0</v>
      </c>
      <c r="H379" s="456"/>
      <c r="I379" s="455">
        <f t="shared" ref="I379:I397" si="3457">IFERROR(+G379*H379,"")</f>
        <v>0</v>
      </c>
      <c r="J379" s="456"/>
      <c r="K379" s="455"/>
      <c r="L379" s="455">
        <f t="shared" ref="L379:L397" si="3458">J379-K379</f>
        <v>0</v>
      </c>
      <c r="M379" s="455">
        <f t="shared" ref="M379:M397" si="3459">IFERROR(+(IF(G379="","0",G379))+(IF(I379="","0",I379))+(IF(L379="","0",L379)),"")</f>
        <v>0</v>
      </c>
      <c r="N379" s="456">
        <v>0.36319999999999997</v>
      </c>
      <c r="O379" s="457">
        <f t="shared" ref="O379:O397" si="3460">IFERROR(+N379*(M379-L379),"")</f>
        <v>0</v>
      </c>
      <c r="P379" s="458">
        <f t="shared" ref="P379:P397" si="3461">IFERROR(+(IF(M379="","0",M379))-(IF(O379="","0",O379)),"")</f>
        <v>0</v>
      </c>
      <c r="Q379" s="459"/>
      <c r="R379" s="452">
        <v>1.0</v>
      </c>
      <c r="S379" s="453" t="s">
        <v>179</v>
      </c>
      <c r="T379" s="454" t="s">
        <v>132</v>
      </c>
      <c r="U379" s="454" t="s">
        <v>132</v>
      </c>
      <c r="V379" s="455" t="str">
        <f>ADHK!V379</f>
        <v/>
      </c>
      <c r="W379" s="455"/>
      <c r="X379" s="455">
        <f t="shared" ref="X379:X397" si="3462">IFERROR(V379*W379/1000000,0)</f>
        <v>0</v>
      </c>
      <c r="Y379" s="456"/>
      <c r="Z379" s="455">
        <f t="shared" ref="Z379:Z397" si="3463">IFERROR(+X379*Y379,"")</f>
        <v>0</v>
      </c>
      <c r="AA379" s="456"/>
      <c r="AB379" s="455"/>
      <c r="AC379" s="455">
        <f t="shared" ref="AC379:AC397" si="3464">AA379-AB379</f>
        <v>0</v>
      </c>
      <c r="AD379" s="455">
        <f t="shared" ref="AD379:AD397" si="3465">IFERROR(+(IF(X379="","0",X379))+(IF(Z379="","0",Z379))+(IF(AC379="","0",AC379)),"")</f>
        <v>0</v>
      </c>
      <c r="AE379" s="456">
        <v>0.36319999999999997</v>
      </c>
      <c r="AF379" s="457">
        <f t="shared" ref="AF379:AF397" si="3466">IFERROR(+AE379*(AD379-AC379),"")</f>
        <v>0</v>
      </c>
      <c r="AG379" s="458">
        <f t="shared" ref="AG379:AG397" si="3467">IFERROR(+(IF(AD379="","0",AD379))-(IF(AF379="","0",AF379)),"")</f>
        <v>0</v>
      </c>
      <c r="AH379" s="459"/>
      <c r="AI379" s="452">
        <v>1.0</v>
      </c>
      <c r="AJ379" s="453" t="s">
        <v>179</v>
      </c>
      <c r="AK379" s="454" t="s">
        <v>132</v>
      </c>
      <c r="AL379" s="454" t="s">
        <v>132</v>
      </c>
      <c r="AM379" s="455" t="str">
        <f>ADHK!AM379</f>
        <v/>
      </c>
      <c r="AN379" s="455"/>
      <c r="AO379" s="455">
        <f t="shared" ref="AO379:AO397" si="3468">IFERROR(AM379*AN379/1000000,0)</f>
        <v>0</v>
      </c>
      <c r="AP379" s="456"/>
      <c r="AQ379" s="455">
        <f t="shared" ref="AQ379:AQ397" si="3469">IFERROR(+AO379*AP379,"")</f>
        <v>0</v>
      </c>
      <c r="AR379" s="456"/>
      <c r="AS379" s="455"/>
      <c r="AT379" s="455">
        <f t="shared" ref="AT379:AT397" si="3470">AR379-AS379</f>
        <v>0</v>
      </c>
      <c r="AU379" s="455">
        <f t="shared" ref="AU379:AU397" si="3471">IFERROR(+(IF(AO379="","0",AO379))+(IF(AQ379="","0",AQ379))+(IF(AT379="","0",AT379)),"")</f>
        <v>0</v>
      </c>
      <c r="AV379" s="456">
        <v>0.36319999999999997</v>
      </c>
      <c r="AW379" s="457">
        <f t="shared" ref="AW379:AW397" si="3472">IFERROR(+AV379*(AU379-AT379),"")</f>
        <v>0</v>
      </c>
      <c r="AX379" s="458">
        <f t="shared" ref="AX379:AX397" si="3473">IFERROR(+(IF(AU379="","0",AU379))-(IF(AW379="","0",AW379)),"")</f>
        <v>0</v>
      </c>
      <c r="AY379" s="459"/>
      <c r="AZ379" s="452">
        <v>1.0</v>
      </c>
      <c r="BA379" s="453" t="s">
        <v>179</v>
      </c>
      <c r="BB379" s="454" t="s">
        <v>132</v>
      </c>
      <c r="BC379" s="454" t="s">
        <v>132</v>
      </c>
      <c r="BD379" s="455" t="str">
        <f>ADHK!BD379</f>
        <v/>
      </c>
      <c r="BE379" s="455"/>
      <c r="BF379" s="455">
        <f t="shared" ref="BF379:BF397" si="3474">IFERROR(BD379*BE379/1000000,0)</f>
        <v>0</v>
      </c>
      <c r="BG379" s="456"/>
      <c r="BH379" s="455">
        <f t="shared" ref="BH379:BH397" si="3475">IFERROR(+BF379*BG379,"")</f>
        <v>0</v>
      </c>
      <c r="BI379" s="456"/>
      <c r="BJ379" s="455"/>
      <c r="BK379" s="455">
        <f t="shared" ref="BK379:BK397" si="3476">BI379-BJ379</f>
        <v>0</v>
      </c>
      <c r="BL379" s="455">
        <f t="shared" ref="BL379:BL397" si="3477">IFERROR(+(IF(BF379="","0",BF379))+(IF(BH379="","0",BH379))+(IF(BK379="","0",BK379)),"")</f>
        <v>0</v>
      </c>
      <c r="BM379" s="456">
        <v>0.36319999999999997</v>
      </c>
      <c r="BN379" s="457">
        <f t="shared" ref="BN379:BN397" si="3478">IFERROR(+BM379*(BL379-BK379),"")</f>
        <v>0</v>
      </c>
      <c r="BO379" s="458">
        <f t="shared" ref="BO379:BO397" si="3479">IFERROR(+(IF(BL379="","0",BL379))-(IF(BN379="","0",BN379)),"")</f>
        <v>0</v>
      </c>
      <c r="BP379" s="459"/>
      <c r="BQ379" s="452">
        <v>1.0</v>
      </c>
      <c r="BR379" s="453" t="s">
        <v>179</v>
      </c>
      <c r="BS379" s="454" t="s">
        <v>132</v>
      </c>
      <c r="BT379" s="454" t="s">
        <v>132</v>
      </c>
      <c r="BU379" s="455" t="str">
        <f>ADHK!BU379</f>
        <v/>
      </c>
      <c r="BV379" s="455"/>
      <c r="BW379" s="455">
        <f t="shared" ref="BW379:BW397" si="3480">IFERROR(BU379*BV379/1000000,0)</f>
        <v>0</v>
      </c>
      <c r="BX379" s="456"/>
      <c r="BY379" s="455">
        <f t="shared" ref="BY379:BY397" si="3481">IFERROR(+BW379*BX379,"")</f>
        <v>0</v>
      </c>
      <c r="BZ379" s="456"/>
      <c r="CA379" s="455"/>
      <c r="CB379" s="455">
        <f t="shared" ref="CB379:CB397" si="3482">BZ379-CA379</f>
        <v>0</v>
      </c>
      <c r="CC379" s="455">
        <f t="shared" ref="CC379:CC397" si="3483">IFERROR(+(IF(BW379="","0",BW379))+(IF(BY379="","0",BY379))+(IF(CB379="","0",CB379)),"")</f>
        <v>0</v>
      </c>
      <c r="CD379" s="456">
        <v>0.36319999999999997</v>
      </c>
      <c r="CE379" s="457">
        <f t="shared" ref="CE379:CE397" si="3484">IFERROR(+CD379*(CC379-CB379),"")</f>
        <v>0</v>
      </c>
      <c r="CF379" s="458">
        <f t="shared" ref="CF379:CF397" si="3485">IFERROR(+(IF(CC379="","0",CC379))-(IF(CE379="","0",CE379)),"")</f>
        <v>0</v>
      </c>
      <c r="CG379" s="459"/>
      <c r="CH379" s="452">
        <v>1.0</v>
      </c>
      <c r="CI379" s="453" t="s">
        <v>179</v>
      </c>
      <c r="CJ379" s="454" t="s">
        <v>132</v>
      </c>
      <c r="CK379" s="454" t="s">
        <v>132</v>
      </c>
      <c r="CL379" s="455" t="str">
        <f>ADHK!CL379</f>
        <v/>
      </c>
      <c r="CM379" s="455"/>
      <c r="CN379" s="455">
        <f t="shared" ref="CN379:CN397" si="3486">IFERROR(CL379*CM379/1000000,0)</f>
        <v>0</v>
      </c>
      <c r="CO379" s="456"/>
      <c r="CP379" s="455">
        <f t="shared" ref="CP379:CP397" si="3487">IFERROR(+CN379*CO379,"")</f>
        <v>0</v>
      </c>
      <c r="CQ379" s="456"/>
      <c r="CR379" s="455"/>
      <c r="CS379" s="455">
        <f t="shared" ref="CS379:CS397" si="3488">CQ379-CR379</f>
        <v>0</v>
      </c>
      <c r="CT379" s="455">
        <f t="shared" ref="CT379:CT397" si="3489">IFERROR(+(IF(CN379="","0",CN379))+(IF(CP379="","0",CP379))+(IF(CS379="","0",CS379)),"")</f>
        <v>0</v>
      </c>
      <c r="CU379" s="456">
        <v>0.36319999999999997</v>
      </c>
      <c r="CV379" s="457">
        <f t="shared" ref="CV379:CV397" si="3490">IFERROR(+CU379*(CT379-CS379),"")</f>
        <v>0</v>
      </c>
      <c r="CW379" s="458">
        <f t="shared" ref="CW379:CW397" si="3491">IFERROR(+(IF(CT379="","0",CT379))-(IF(CV379="","0",CV379)),"")</f>
        <v>0</v>
      </c>
      <c r="CX379" s="459"/>
      <c r="CY379" s="452">
        <v>1.0</v>
      </c>
      <c r="CZ379" s="453" t="s">
        <v>179</v>
      </c>
      <c r="DA379" s="454" t="s">
        <v>132</v>
      </c>
      <c r="DB379" s="454" t="s">
        <v>132</v>
      </c>
      <c r="DC379" s="455" t="str">
        <f>ADHK!DC379</f>
        <v/>
      </c>
      <c r="DD379" s="455"/>
      <c r="DE379" s="455">
        <f t="shared" ref="DE379:DE397" si="3492">IFERROR(DC379*DD379/1000000,0)</f>
        <v>0</v>
      </c>
      <c r="DF379" s="456"/>
      <c r="DG379" s="455">
        <f t="shared" ref="DG379:DG397" si="3493">IFERROR(+DE379*DF379,"")</f>
        <v>0</v>
      </c>
      <c r="DH379" s="456"/>
      <c r="DI379" s="455"/>
      <c r="DJ379" s="455">
        <f t="shared" ref="DJ379:DJ397" si="3494">DH379-DI379</f>
        <v>0</v>
      </c>
      <c r="DK379" s="455">
        <f t="shared" ref="DK379:DK397" si="3495">IFERROR(+(IF(DE379="","0",DE379))+(IF(DG379="","0",DG379))+(IF(DJ379="","0",DJ379)),"")</f>
        <v>0</v>
      </c>
      <c r="DL379" s="456">
        <v>0.36319999999999997</v>
      </c>
      <c r="DM379" s="457">
        <f t="shared" ref="DM379:DM397" si="3496">IFERROR(+DL379*(DK379-DJ379),"")</f>
        <v>0</v>
      </c>
      <c r="DN379" s="458">
        <f t="shared" ref="DN379:DN397" si="3497">IFERROR(+(IF(DK379="","0",DK379))-(IF(DM379="","0",DM379)),"")</f>
        <v>0</v>
      </c>
      <c r="DO379" s="459"/>
      <c r="DP379" s="452">
        <v>1.0</v>
      </c>
      <c r="DQ379" s="453" t="s">
        <v>179</v>
      </c>
      <c r="DR379" s="454" t="s">
        <v>132</v>
      </c>
      <c r="DS379" s="454" t="s">
        <v>132</v>
      </c>
      <c r="DT379" s="455" t="str">
        <f>ADHK!DT379</f>
        <v/>
      </c>
      <c r="DU379" s="455"/>
      <c r="DV379" s="455">
        <f t="shared" ref="DV379:DV397" si="3498">IFERROR(DT379*DU379/1000000,0)</f>
        <v>0</v>
      </c>
      <c r="DW379" s="456"/>
      <c r="DX379" s="455">
        <f t="shared" ref="DX379:DX397" si="3499">IFERROR(+DV379*DW379,"")</f>
        <v>0</v>
      </c>
      <c r="DY379" s="456"/>
      <c r="DZ379" s="455"/>
      <c r="EA379" s="455">
        <f t="shared" ref="EA379:EA397" si="3500">DY379-DZ379</f>
        <v>0</v>
      </c>
      <c r="EB379" s="455">
        <f t="shared" ref="EB379:EB397" si="3501">IFERROR(+(IF(DV379="","0",DV379))+(IF(DX379="","0",DX379))+(IF(EA379="","0",EA379)),"")</f>
        <v>0</v>
      </c>
      <c r="EC379" s="456">
        <v>0.36319999999999997</v>
      </c>
      <c r="ED379" s="457">
        <f t="shared" ref="ED379:ED397" si="3502">IFERROR(+EC379*(EB379-EA379),"")</f>
        <v>0</v>
      </c>
      <c r="EE379" s="458">
        <f t="shared" ref="EE379:EE397" si="3503">IFERROR(+(IF(EB379="","0",EB379))-(IF(ED379="","0",ED379)),"")</f>
        <v>0</v>
      </c>
      <c r="EF379" s="459"/>
      <c r="EG379" s="452">
        <v>1.0</v>
      </c>
      <c r="EH379" s="453" t="s">
        <v>179</v>
      </c>
      <c r="EI379" s="454" t="s">
        <v>132</v>
      </c>
      <c r="EJ379" s="454" t="s">
        <v>132</v>
      </c>
      <c r="EK379" s="455" t="str">
        <f>ADHK!EK379</f>
        <v/>
      </c>
      <c r="EL379" s="455"/>
      <c r="EM379" s="455">
        <f t="shared" ref="EM379:EM397" si="3504">IFERROR(EK379*EL379/1000000,0)</f>
        <v>0</v>
      </c>
      <c r="EN379" s="456"/>
      <c r="EO379" s="455">
        <f t="shared" ref="EO379:EO397" si="3505">IFERROR(+EM379*EN379,"")</f>
        <v>0</v>
      </c>
      <c r="EP379" s="456"/>
      <c r="EQ379" s="455"/>
      <c r="ER379" s="455">
        <f t="shared" ref="ER379:ER397" si="3506">EP379-EQ379</f>
        <v>0</v>
      </c>
      <c r="ES379" s="455">
        <f t="shared" ref="ES379:ES397" si="3507">IFERROR(+(IF(EM379="","0",EM379))+(IF(EO379="","0",EO379))+(IF(ER379="","0",ER379)),"")</f>
        <v>0</v>
      </c>
      <c r="ET379" s="456">
        <v>0.36319999999999997</v>
      </c>
      <c r="EU379" s="457">
        <f t="shared" ref="EU379:EU397" si="3508">IFERROR(+ET379*(ES379-ER379),"")</f>
        <v>0</v>
      </c>
      <c r="EV379" s="458">
        <f t="shared" ref="EV379:EV397" si="3509">IFERROR(+(IF(ES379="","0",ES379))-(IF(EU379="","0",EU379)),"")</f>
        <v>0</v>
      </c>
      <c r="EW379" s="459"/>
      <c r="EX379" s="452">
        <v>1.0</v>
      </c>
      <c r="EY379" s="453" t="s">
        <v>179</v>
      </c>
      <c r="EZ379" s="454" t="s">
        <v>132</v>
      </c>
      <c r="FA379" s="454" t="s">
        <v>132</v>
      </c>
      <c r="FB379" s="455" t="str">
        <f>ADHK!FB379</f>
        <v/>
      </c>
      <c r="FC379" s="455"/>
      <c r="FD379" s="455">
        <f t="shared" ref="FD379:FD397" si="3510">IFERROR(FB379*FC379/1000000,0)</f>
        <v>0</v>
      </c>
      <c r="FE379" s="456"/>
      <c r="FF379" s="455">
        <f t="shared" ref="FF379:FF397" si="3511">IFERROR(+FD379*FE379,"")</f>
        <v>0</v>
      </c>
      <c r="FG379" s="456"/>
      <c r="FH379" s="455"/>
      <c r="FI379" s="455">
        <f t="shared" ref="FI379:FI397" si="3512">FG379-FH379</f>
        <v>0</v>
      </c>
      <c r="FJ379" s="455">
        <f t="shared" ref="FJ379:FJ397" si="3513">IFERROR(+(IF(FD379="","0",FD379))+(IF(FF379="","0",FF379))+(IF(FI379="","0",FI379)),"")</f>
        <v>0</v>
      </c>
      <c r="FK379" s="456">
        <v>0.36319999999999997</v>
      </c>
      <c r="FL379" s="457">
        <f t="shared" ref="FL379:FL397" si="3514">IFERROR(+FK379*(FJ379-FI379),"")</f>
        <v>0</v>
      </c>
      <c r="FM379" s="458">
        <f t="shared" ref="FM379:FM397" si="3515">IFERROR(+(IF(FJ379="","0",FJ379))-(IF(FL379="","0",FL379)),"")</f>
        <v>0</v>
      </c>
      <c r="FN379" s="459"/>
      <c r="FO379" s="452">
        <v>1.0</v>
      </c>
      <c r="FP379" s="453" t="s">
        <v>179</v>
      </c>
      <c r="FQ379" s="454" t="s">
        <v>132</v>
      </c>
      <c r="FR379" s="454" t="s">
        <v>132</v>
      </c>
      <c r="FS379" s="455" t="str">
        <f>ADHK!FS379</f>
        <v/>
      </c>
      <c r="FT379" s="455"/>
      <c r="FU379" s="455">
        <f t="shared" ref="FU379:FU397" si="3516">IFERROR(FS379*FT379/1000000,0)</f>
        <v>0</v>
      </c>
      <c r="FV379" s="456"/>
      <c r="FW379" s="455">
        <f t="shared" ref="FW379:FW397" si="3517">IFERROR(+FU379*FV379,"")</f>
        <v>0</v>
      </c>
      <c r="FX379" s="456"/>
      <c r="FY379" s="455"/>
      <c r="FZ379" s="455">
        <f t="shared" ref="FZ379:FZ397" si="3518">FX379-FY379</f>
        <v>0</v>
      </c>
      <c r="GA379" s="455">
        <f t="shared" ref="GA379:GA397" si="3519">IFERROR(+(IF(FU379="","0",FU379))+(IF(FW379="","0",FW379))+(IF(FZ379="","0",FZ379)),"")</f>
        <v>0</v>
      </c>
      <c r="GB379" s="456">
        <v>0.36319999999999997</v>
      </c>
      <c r="GC379" s="457">
        <f t="shared" ref="GC379:GC397" si="3520">IFERROR(+GB379*(GA379-FZ379),"")</f>
        <v>0</v>
      </c>
      <c r="GD379" s="458">
        <f t="shared" ref="GD379:GD397" si="3521">IFERROR(+(IF(GA379="","0",GA379))-(IF(GC379="","0",GC379)),"")</f>
        <v>0</v>
      </c>
      <c r="GE379" s="459"/>
      <c r="GF379" s="452">
        <v>1.0</v>
      </c>
      <c r="GG379" s="453" t="s">
        <v>179</v>
      </c>
      <c r="GH379" s="454" t="s">
        <v>132</v>
      </c>
      <c r="GI379" s="454" t="s">
        <v>132</v>
      </c>
      <c r="GJ379" s="455" t="str">
        <f>ADHK!GJ379</f>
        <v/>
      </c>
      <c r="GK379" s="455"/>
      <c r="GL379" s="455">
        <f t="shared" ref="GL379:GL397" si="3522">IFERROR(GJ379*GK379/1000000,0)</f>
        <v>0</v>
      </c>
      <c r="GM379" s="456"/>
      <c r="GN379" s="455">
        <f t="shared" ref="GN379:GN397" si="3523">IFERROR(+GL379*GM379,"")</f>
        <v>0</v>
      </c>
      <c r="GO379" s="456"/>
      <c r="GP379" s="455"/>
      <c r="GQ379" s="455">
        <f t="shared" ref="GQ379:GQ397" si="3524">GO379-GP379</f>
        <v>0</v>
      </c>
      <c r="GR379" s="455">
        <f t="shared" ref="GR379:GR397" si="3525">IFERROR(+(IF(GL379="","0",GL379))+(IF(GN379="","0",GN379))+(IF(GQ379="","0",GQ379)),"")</f>
        <v>0</v>
      </c>
      <c r="GS379" s="456">
        <v>0.36319999999999997</v>
      </c>
      <c r="GT379" s="457">
        <f t="shared" ref="GT379:GT397" si="3526">IFERROR(+GS379*(GR379-GQ379),"")</f>
        <v>0</v>
      </c>
      <c r="GU379" s="458">
        <f t="shared" ref="GU379:GU397" si="3527">IFERROR(+(IF(GR379="","0",GR379))-(IF(GT379="","0",GT379)),"")</f>
        <v>0</v>
      </c>
      <c r="GV379" s="459"/>
      <c r="GW379" s="452">
        <v>1.0</v>
      </c>
      <c r="GX379" s="453" t="s">
        <v>179</v>
      </c>
      <c r="GY379" s="454" t="s">
        <v>132</v>
      </c>
      <c r="GZ379" s="454" t="s">
        <v>132</v>
      </c>
      <c r="HA379" s="455" t="str">
        <f>ADHK!HA379</f>
        <v/>
      </c>
      <c r="HB379" s="455"/>
      <c r="HC379" s="455">
        <f t="shared" ref="HC379:HC397" si="3528">IFERROR(HA379*HB379/1000000,0)</f>
        <v>0</v>
      </c>
      <c r="HD379" s="456"/>
      <c r="HE379" s="455">
        <f t="shared" ref="HE379:HE397" si="3529">IFERROR(+HC379*HD379,"")</f>
        <v>0</v>
      </c>
      <c r="HF379" s="456"/>
      <c r="HG379" s="455"/>
      <c r="HH379" s="455">
        <f t="shared" ref="HH379:HH397" si="3530">HF379-HG379</f>
        <v>0</v>
      </c>
      <c r="HI379" s="455">
        <f t="shared" ref="HI379:HI397" si="3531">IFERROR(+(IF(HC379="","0",HC379))+(IF(HE379="","0",HE379))+(IF(HH379="","0",HH379)),"")</f>
        <v>0</v>
      </c>
      <c r="HJ379" s="456">
        <v>0.36319999999999997</v>
      </c>
      <c r="HK379" s="457">
        <f t="shared" ref="HK379:HK397" si="3532">IFERROR(+HJ379*(HI379-HH379),"")</f>
        <v>0</v>
      </c>
      <c r="HL379" s="458">
        <f t="shared" ref="HL379:HL397" si="3533">IFERROR(+(IF(HI379="","0",HI379))-(IF(HK379="","0",HK379)),"")</f>
        <v>0</v>
      </c>
      <c r="HM379" s="459"/>
      <c r="HN379" s="452">
        <v>1.0</v>
      </c>
      <c r="HO379" s="453" t="s">
        <v>179</v>
      </c>
      <c r="HP379" s="454" t="s">
        <v>132</v>
      </c>
      <c r="HQ379" s="454" t="s">
        <v>132</v>
      </c>
      <c r="HR379" s="455" t="str">
        <f>ADHK!HR379</f>
        <v/>
      </c>
      <c r="HS379" s="455"/>
      <c r="HT379" s="455">
        <f t="shared" ref="HT379:HT397" si="3534">IFERROR(HR379*HS379/1000000,0)</f>
        <v>0</v>
      </c>
      <c r="HU379" s="456"/>
      <c r="HV379" s="455">
        <f t="shared" ref="HV379:HV397" si="3535">IFERROR(+HT379*HU379,"")</f>
        <v>0</v>
      </c>
      <c r="HW379" s="456"/>
      <c r="HX379" s="455"/>
      <c r="HY379" s="455">
        <f t="shared" ref="HY379:HY397" si="3536">HW379-HX379</f>
        <v>0</v>
      </c>
      <c r="HZ379" s="455">
        <f t="shared" ref="HZ379:HZ397" si="3537">IFERROR(+(IF(HT379="","0",HT379))+(IF(HV379="","0",HV379))+(IF(HY379="","0",HY379)),"")</f>
        <v>0</v>
      </c>
      <c r="IA379" s="456">
        <v>0.36319999999999997</v>
      </c>
      <c r="IB379" s="457">
        <f t="shared" ref="IB379:IB397" si="3538">IFERROR(+IA379*(HZ379-HY379),"")</f>
        <v>0</v>
      </c>
      <c r="IC379" s="458">
        <f t="shared" ref="IC379:IC397" si="3539">IFERROR(+(IF(HZ379="","0",HZ379))-(IF(IB379="","0",IB379)),"")</f>
        <v>0</v>
      </c>
      <c r="ID379" s="459"/>
      <c r="IE379" s="452">
        <v>1.0</v>
      </c>
      <c r="IF379" s="453" t="s">
        <v>179</v>
      </c>
      <c r="IG379" s="454" t="s">
        <v>132</v>
      </c>
      <c r="IH379" s="454" t="s">
        <v>132</v>
      </c>
      <c r="II379" s="455" t="str">
        <f>ADHK!II379</f>
        <v/>
      </c>
      <c r="IJ379" s="455"/>
      <c r="IK379" s="455">
        <f t="shared" ref="IK379:IK397" si="3540">IFERROR(II379*IJ379/1000000,0)</f>
        <v>0</v>
      </c>
      <c r="IL379" s="456"/>
      <c r="IM379" s="455">
        <f t="shared" ref="IM379:IM397" si="3541">IFERROR(+IK379*IL379,"")</f>
        <v>0</v>
      </c>
      <c r="IN379" s="456"/>
      <c r="IO379" s="455"/>
      <c r="IP379" s="455">
        <f t="shared" ref="IP379:IP397" si="3542">IN379-IO379</f>
        <v>0</v>
      </c>
      <c r="IQ379" s="455">
        <f t="shared" ref="IQ379:IQ397" si="3543">IFERROR(+(IF(IK379="","0",IK379))+(IF(IM379="","0",IM379))+(IF(IP379="","0",IP379)),"")</f>
        <v>0</v>
      </c>
      <c r="IR379" s="456">
        <v>0.36319999999999997</v>
      </c>
      <c r="IS379" s="457">
        <f t="shared" ref="IS379:IS397" si="3544">IFERROR(+IR379*(IQ379-IP379),"")</f>
        <v>0</v>
      </c>
      <c r="IT379" s="458">
        <f t="shared" ref="IT379:IT397" si="3545">IFERROR(+(IF(IQ379="","0",IQ379))-(IF(IS379="","0",IS379)),"")</f>
        <v>0</v>
      </c>
      <c r="IU379" s="459"/>
      <c r="IV379" s="452">
        <v>1.0</v>
      </c>
      <c r="IW379" s="453" t="s">
        <v>179</v>
      </c>
      <c r="IX379" s="454" t="s">
        <v>132</v>
      </c>
      <c r="IY379" s="454" t="s">
        <v>132</v>
      </c>
      <c r="IZ379" s="455" t="str">
        <f>ADHK!IZ379</f>
        <v/>
      </c>
      <c r="JA379" s="455"/>
      <c r="JB379" s="455">
        <f t="shared" ref="JB379:JB397" si="3546">IFERROR(IZ379*JA379/1000000,0)</f>
        <v>0</v>
      </c>
      <c r="JC379" s="456"/>
      <c r="JD379" s="455">
        <f t="shared" ref="JD379:JD397" si="3547">IFERROR(+JB379*JC379,"")</f>
        <v>0</v>
      </c>
      <c r="JE379" s="456"/>
      <c r="JF379" s="455"/>
      <c r="JG379" s="455">
        <f t="shared" ref="JG379:JG397" si="3548">JE379-JF379</f>
        <v>0</v>
      </c>
      <c r="JH379" s="455">
        <f t="shared" ref="JH379:JH397" si="3549">IFERROR(+(IF(JB379="","0",JB379))+(IF(JD379="","0",JD379))+(IF(JG379="","0",JG379)),"")</f>
        <v>0</v>
      </c>
      <c r="JI379" s="456">
        <v>0.36319999999999997</v>
      </c>
      <c r="JJ379" s="457">
        <f t="shared" ref="JJ379:JJ397" si="3550">IFERROR(+JI379*(JH379-JG379),"")</f>
        <v>0</v>
      </c>
      <c r="JK379" s="458">
        <f t="shared" ref="JK379:JK397" si="3551">IFERROR(+(IF(JH379="","0",JH379))-(IF(JJ379="","0",JJ379)),"")</f>
        <v>0</v>
      </c>
      <c r="JL379" s="459"/>
      <c r="JM379" s="452">
        <v>1.0</v>
      </c>
      <c r="JN379" s="453" t="s">
        <v>179</v>
      </c>
      <c r="JO379" s="454" t="s">
        <v>132</v>
      </c>
      <c r="JP379" s="454" t="s">
        <v>132</v>
      </c>
      <c r="JQ379" s="455" t="str">
        <f>ADHK!JQ379</f>
        <v/>
      </c>
      <c r="JR379" s="455"/>
      <c r="JS379" s="455">
        <f t="shared" ref="JS379:JS397" si="3552">IFERROR(JQ379*JR379/1000000,0)</f>
        <v>0</v>
      </c>
      <c r="JT379" s="456"/>
      <c r="JU379" s="455">
        <f t="shared" ref="JU379:JU397" si="3553">IFERROR(+JS379*JT379,"")</f>
        <v>0</v>
      </c>
      <c r="JV379" s="456"/>
      <c r="JW379" s="455"/>
      <c r="JX379" s="455">
        <f t="shared" ref="JX379:JX397" si="3554">JV379-JW379</f>
        <v>0</v>
      </c>
      <c r="JY379" s="455">
        <f t="shared" ref="JY379:JY397" si="3555">IFERROR(+(IF(JS379="","0",JS379))+(IF(JU379="","0",JU379))+(IF(JX379="","0",JX379)),"")</f>
        <v>0</v>
      </c>
      <c r="JZ379" s="456">
        <v>0.36319999999999997</v>
      </c>
      <c r="KA379" s="457">
        <f t="shared" ref="KA379:KA397" si="3556">IFERROR(+JZ379*(JY379-JX379),"")</f>
        <v>0</v>
      </c>
      <c r="KB379" s="458">
        <f t="shared" ref="KB379:KB397" si="3557">IFERROR(+(IF(JY379="","0",JY379))-(IF(KA379="","0",KA379)),"")</f>
        <v>0</v>
      </c>
      <c r="KC379" s="459"/>
      <c r="KD379" s="452">
        <v>1.0</v>
      </c>
      <c r="KE379" s="453" t="s">
        <v>179</v>
      </c>
      <c r="KF379" s="454" t="s">
        <v>132</v>
      </c>
      <c r="KG379" s="454" t="s">
        <v>132</v>
      </c>
      <c r="KH379" s="455" t="str">
        <f>ADHK!KH379</f>
        <v/>
      </c>
      <c r="KI379" s="455"/>
      <c r="KJ379" s="455">
        <f t="shared" ref="KJ379:KJ397" si="3558">IFERROR(KH379*KI379/1000000,0)</f>
        <v>0</v>
      </c>
      <c r="KK379" s="456"/>
      <c r="KL379" s="455">
        <f t="shared" ref="KL379:KL397" si="3559">IFERROR(+KJ379*KK379,"")</f>
        <v>0</v>
      </c>
      <c r="KM379" s="456"/>
      <c r="KN379" s="455"/>
      <c r="KO379" s="455">
        <f t="shared" ref="KO379:KO397" si="3560">KM379-KN379</f>
        <v>0</v>
      </c>
      <c r="KP379" s="455">
        <f t="shared" ref="KP379:KP397" si="3561">IFERROR(+(IF(KJ379="","0",KJ379))+(IF(KL379="","0",KL379))+(IF(KO379="","0",KO379)),"")</f>
        <v>0</v>
      </c>
      <c r="KQ379" s="456">
        <v>0.36319999999999997</v>
      </c>
      <c r="KR379" s="457">
        <f t="shared" ref="KR379:KR397" si="3562">IFERROR(+KQ379*(KP379-KO379),"")</f>
        <v>0</v>
      </c>
      <c r="KS379" s="458">
        <f t="shared" ref="KS379:KS397" si="3563">IFERROR(+(IF(KP379="","0",KP379))-(IF(KR379="","0",KR379)),"")</f>
        <v>0</v>
      </c>
      <c r="KT379" s="459"/>
      <c r="KU379" s="460"/>
    </row>
    <row r="380" ht="15.75" customHeight="1">
      <c r="A380" s="452">
        <v>2.0</v>
      </c>
      <c r="B380" s="453" t="s">
        <v>180</v>
      </c>
      <c r="C380" s="454" t="s">
        <v>132</v>
      </c>
      <c r="D380" s="454" t="s">
        <v>132</v>
      </c>
      <c r="E380" s="455" t="str">
        <f>ADHK!E380</f>
        <v/>
      </c>
      <c r="F380" s="455" t="str">
        <f>ADHK!F380</f>
        <v/>
      </c>
      <c r="G380" s="455">
        <f t="shared" si="3456"/>
        <v>0</v>
      </c>
      <c r="H380" s="456"/>
      <c r="I380" s="455">
        <f t="shared" si="3457"/>
        <v>0</v>
      </c>
      <c r="J380" s="456"/>
      <c r="K380" s="455"/>
      <c r="L380" s="455">
        <f t="shared" si="3458"/>
        <v>0</v>
      </c>
      <c r="M380" s="455">
        <f t="shared" si="3459"/>
        <v>0</v>
      </c>
      <c r="N380" s="456">
        <v>0.36319999999999997</v>
      </c>
      <c r="O380" s="457">
        <f t="shared" si="3460"/>
        <v>0</v>
      </c>
      <c r="P380" s="458">
        <f t="shared" si="3461"/>
        <v>0</v>
      </c>
      <c r="Q380" s="459"/>
      <c r="R380" s="452">
        <v>2.0</v>
      </c>
      <c r="S380" s="453" t="s">
        <v>180</v>
      </c>
      <c r="T380" s="454" t="s">
        <v>132</v>
      </c>
      <c r="U380" s="454" t="s">
        <v>132</v>
      </c>
      <c r="V380" s="455" t="str">
        <f>ADHK!V380</f>
        <v/>
      </c>
      <c r="W380" s="455"/>
      <c r="X380" s="455">
        <f t="shared" si="3462"/>
        <v>0</v>
      </c>
      <c r="Y380" s="456"/>
      <c r="Z380" s="455">
        <f t="shared" si="3463"/>
        <v>0</v>
      </c>
      <c r="AA380" s="456"/>
      <c r="AB380" s="455"/>
      <c r="AC380" s="455">
        <f t="shared" si="3464"/>
        <v>0</v>
      </c>
      <c r="AD380" s="455">
        <f t="shared" si="3465"/>
        <v>0</v>
      </c>
      <c r="AE380" s="456">
        <v>0.36319999999999997</v>
      </c>
      <c r="AF380" s="457">
        <f t="shared" si="3466"/>
        <v>0</v>
      </c>
      <c r="AG380" s="458">
        <f t="shared" si="3467"/>
        <v>0</v>
      </c>
      <c r="AH380" s="459"/>
      <c r="AI380" s="452">
        <v>2.0</v>
      </c>
      <c r="AJ380" s="453" t="s">
        <v>180</v>
      </c>
      <c r="AK380" s="454" t="s">
        <v>132</v>
      </c>
      <c r="AL380" s="454" t="s">
        <v>132</v>
      </c>
      <c r="AM380" s="455" t="str">
        <f>ADHK!AM380</f>
        <v/>
      </c>
      <c r="AN380" s="455"/>
      <c r="AO380" s="455">
        <f t="shared" si="3468"/>
        <v>0</v>
      </c>
      <c r="AP380" s="456"/>
      <c r="AQ380" s="455">
        <f t="shared" si="3469"/>
        <v>0</v>
      </c>
      <c r="AR380" s="456"/>
      <c r="AS380" s="455"/>
      <c r="AT380" s="455">
        <f t="shared" si="3470"/>
        <v>0</v>
      </c>
      <c r="AU380" s="455">
        <f t="shared" si="3471"/>
        <v>0</v>
      </c>
      <c r="AV380" s="456">
        <v>0.36319999999999997</v>
      </c>
      <c r="AW380" s="457">
        <f t="shared" si="3472"/>
        <v>0</v>
      </c>
      <c r="AX380" s="458">
        <f t="shared" si="3473"/>
        <v>0</v>
      </c>
      <c r="AY380" s="459"/>
      <c r="AZ380" s="452">
        <v>2.0</v>
      </c>
      <c r="BA380" s="453" t="s">
        <v>180</v>
      </c>
      <c r="BB380" s="454" t="s">
        <v>132</v>
      </c>
      <c r="BC380" s="454" t="s">
        <v>132</v>
      </c>
      <c r="BD380" s="455" t="str">
        <f>ADHK!BD380</f>
        <v/>
      </c>
      <c r="BE380" s="455"/>
      <c r="BF380" s="455">
        <f t="shared" si="3474"/>
        <v>0</v>
      </c>
      <c r="BG380" s="456"/>
      <c r="BH380" s="455">
        <f t="shared" si="3475"/>
        <v>0</v>
      </c>
      <c r="BI380" s="456"/>
      <c r="BJ380" s="455"/>
      <c r="BK380" s="455">
        <f t="shared" si="3476"/>
        <v>0</v>
      </c>
      <c r="BL380" s="455">
        <f t="shared" si="3477"/>
        <v>0</v>
      </c>
      <c r="BM380" s="456">
        <v>0.36319999999999997</v>
      </c>
      <c r="BN380" s="457">
        <f t="shared" si="3478"/>
        <v>0</v>
      </c>
      <c r="BO380" s="458">
        <f t="shared" si="3479"/>
        <v>0</v>
      </c>
      <c r="BP380" s="459"/>
      <c r="BQ380" s="452">
        <v>2.0</v>
      </c>
      <c r="BR380" s="453" t="s">
        <v>180</v>
      </c>
      <c r="BS380" s="454" t="s">
        <v>132</v>
      </c>
      <c r="BT380" s="454" t="s">
        <v>132</v>
      </c>
      <c r="BU380" s="455" t="str">
        <f>ADHK!BU380</f>
        <v/>
      </c>
      <c r="BV380" s="455"/>
      <c r="BW380" s="455">
        <f t="shared" si="3480"/>
        <v>0</v>
      </c>
      <c r="BX380" s="456"/>
      <c r="BY380" s="455">
        <f t="shared" si="3481"/>
        <v>0</v>
      </c>
      <c r="BZ380" s="456"/>
      <c r="CA380" s="455"/>
      <c r="CB380" s="455">
        <f t="shared" si="3482"/>
        <v>0</v>
      </c>
      <c r="CC380" s="455">
        <f t="shared" si="3483"/>
        <v>0</v>
      </c>
      <c r="CD380" s="456">
        <v>0.36319999999999997</v>
      </c>
      <c r="CE380" s="457">
        <f t="shared" si="3484"/>
        <v>0</v>
      </c>
      <c r="CF380" s="458">
        <f t="shared" si="3485"/>
        <v>0</v>
      </c>
      <c r="CG380" s="459"/>
      <c r="CH380" s="452">
        <v>2.0</v>
      </c>
      <c r="CI380" s="453" t="s">
        <v>180</v>
      </c>
      <c r="CJ380" s="454" t="s">
        <v>132</v>
      </c>
      <c r="CK380" s="454" t="s">
        <v>132</v>
      </c>
      <c r="CL380" s="455" t="str">
        <f>ADHK!CL380</f>
        <v/>
      </c>
      <c r="CM380" s="455"/>
      <c r="CN380" s="455">
        <f t="shared" si="3486"/>
        <v>0</v>
      </c>
      <c r="CO380" s="456"/>
      <c r="CP380" s="455">
        <f t="shared" si="3487"/>
        <v>0</v>
      </c>
      <c r="CQ380" s="456"/>
      <c r="CR380" s="455"/>
      <c r="CS380" s="455">
        <f t="shared" si="3488"/>
        <v>0</v>
      </c>
      <c r="CT380" s="455">
        <f t="shared" si="3489"/>
        <v>0</v>
      </c>
      <c r="CU380" s="456">
        <v>0.36319999999999997</v>
      </c>
      <c r="CV380" s="457">
        <f t="shared" si="3490"/>
        <v>0</v>
      </c>
      <c r="CW380" s="458">
        <f t="shared" si="3491"/>
        <v>0</v>
      </c>
      <c r="CX380" s="459"/>
      <c r="CY380" s="452">
        <v>2.0</v>
      </c>
      <c r="CZ380" s="453" t="s">
        <v>180</v>
      </c>
      <c r="DA380" s="454" t="s">
        <v>132</v>
      </c>
      <c r="DB380" s="454" t="s">
        <v>132</v>
      </c>
      <c r="DC380" s="455" t="str">
        <f>ADHK!DC380</f>
        <v/>
      </c>
      <c r="DD380" s="455"/>
      <c r="DE380" s="455">
        <f t="shared" si="3492"/>
        <v>0</v>
      </c>
      <c r="DF380" s="456"/>
      <c r="DG380" s="455">
        <f t="shared" si="3493"/>
        <v>0</v>
      </c>
      <c r="DH380" s="456"/>
      <c r="DI380" s="455"/>
      <c r="DJ380" s="455">
        <f t="shared" si="3494"/>
        <v>0</v>
      </c>
      <c r="DK380" s="455">
        <f t="shared" si="3495"/>
        <v>0</v>
      </c>
      <c r="DL380" s="456">
        <v>0.36319999999999997</v>
      </c>
      <c r="DM380" s="457">
        <f t="shared" si="3496"/>
        <v>0</v>
      </c>
      <c r="DN380" s="458">
        <f t="shared" si="3497"/>
        <v>0</v>
      </c>
      <c r="DO380" s="459"/>
      <c r="DP380" s="452">
        <v>2.0</v>
      </c>
      <c r="DQ380" s="453" t="s">
        <v>180</v>
      </c>
      <c r="DR380" s="454" t="s">
        <v>132</v>
      </c>
      <c r="DS380" s="454" t="s">
        <v>132</v>
      </c>
      <c r="DT380" s="455" t="str">
        <f>ADHK!DT380</f>
        <v/>
      </c>
      <c r="DU380" s="455"/>
      <c r="DV380" s="455">
        <f t="shared" si="3498"/>
        <v>0</v>
      </c>
      <c r="DW380" s="456"/>
      <c r="DX380" s="455">
        <f t="shared" si="3499"/>
        <v>0</v>
      </c>
      <c r="DY380" s="456"/>
      <c r="DZ380" s="455"/>
      <c r="EA380" s="455">
        <f t="shared" si="3500"/>
        <v>0</v>
      </c>
      <c r="EB380" s="455">
        <f t="shared" si="3501"/>
        <v>0</v>
      </c>
      <c r="EC380" s="456">
        <v>0.36319999999999997</v>
      </c>
      <c r="ED380" s="457">
        <f t="shared" si="3502"/>
        <v>0</v>
      </c>
      <c r="EE380" s="458">
        <f t="shared" si="3503"/>
        <v>0</v>
      </c>
      <c r="EF380" s="459"/>
      <c r="EG380" s="452">
        <v>2.0</v>
      </c>
      <c r="EH380" s="453" t="s">
        <v>180</v>
      </c>
      <c r="EI380" s="454" t="s">
        <v>132</v>
      </c>
      <c r="EJ380" s="454" t="s">
        <v>132</v>
      </c>
      <c r="EK380" s="455" t="str">
        <f>ADHK!EK380</f>
        <v/>
      </c>
      <c r="EL380" s="455"/>
      <c r="EM380" s="455">
        <f t="shared" si="3504"/>
        <v>0</v>
      </c>
      <c r="EN380" s="456"/>
      <c r="EO380" s="455">
        <f t="shared" si="3505"/>
        <v>0</v>
      </c>
      <c r="EP380" s="456"/>
      <c r="EQ380" s="455"/>
      <c r="ER380" s="455">
        <f t="shared" si="3506"/>
        <v>0</v>
      </c>
      <c r="ES380" s="455">
        <f t="shared" si="3507"/>
        <v>0</v>
      </c>
      <c r="ET380" s="456">
        <v>0.36319999999999997</v>
      </c>
      <c r="EU380" s="457">
        <f t="shared" si="3508"/>
        <v>0</v>
      </c>
      <c r="EV380" s="458">
        <f t="shared" si="3509"/>
        <v>0</v>
      </c>
      <c r="EW380" s="459"/>
      <c r="EX380" s="452">
        <v>2.0</v>
      </c>
      <c r="EY380" s="453" t="s">
        <v>180</v>
      </c>
      <c r="EZ380" s="454" t="s">
        <v>132</v>
      </c>
      <c r="FA380" s="454" t="s">
        <v>132</v>
      </c>
      <c r="FB380" s="455" t="str">
        <f>ADHK!FB380</f>
        <v/>
      </c>
      <c r="FC380" s="455"/>
      <c r="FD380" s="455">
        <f t="shared" si="3510"/>
        <v>0</v>
      </c>
      <c r="FE380" s="456"/>
      <c r="FF380" s="455">
        <f t="shared" si="3511"/>
        <v>0</v>
      </c>
      <c r="FG380" s="456"/>
      <c r="FH380" s="455"/>
      <c r="FI380" s="455">
        <f t="shared" si="3512"/>
        <v>0</v>
      </c>
      <c r="FJ380" s="455">
        <f t="shared" si="3513"/>
        <v>0</v>
      </c>
      <c r="FK380" s="456">
        <v>0.36319999999999997</v>
      </c>
      <c r="FL380" s="457">
        <f t="shared" si="3514"/>
        <v>0</v>
      </c>
      <c r="FM380" s="458">
        <f t="shared" si="3515"/>
        <v>0</v>
      </c>
      <c r="FN380" s="459"/>
      <c r="FO380" s="452">
        <v>2.0</v>
      </c>
      <c r="FP380" s="453" t="s">
        <v>180</v>
      </c>
      <c r="FQ380" s="454" t="s">
        <v>132</v>
      </c>
      <c r="FR380" s="454" t="s">
        <v>132</v>
      </c>
      <c r="FS380" s="455" t="str">
        <f>ADHK!FS380</f>
        <v/>
      </c>
      <c r="FT380" s="455"/>
      <c r="FU380" s="455">
        <f t="shared" si="3516"/>
        <v>0</v>
      </c>
      <c r="FV380" s="456"/>
      <c r="FW380" s="455">
        <f t="shared" si="3517"/>
        <v>0</v>
      </c>
      <c r="FX380" s="456"/>
      <c r="FY380" s="455"/>
      <c r="FZ380" s="455">
        <f t="shared" si="3518"/>
        <v>0</v>
      </c>
      <c r="GA380" s="455">
        <f t="shared" si="3519"/>
        <v>0</v>
      </c>
      <c r="GB380" s="456">
        <v>0.36319999999999997</v>
      </c>
      <c r="GC380" s="457">
        <f t="shared" si="3520"/>
        <v>0</v>
      </c>
      <c r="GD380" s="458">
        <f t="shared" si="3521"/>
        <v>0</v>
      </c>
      <c r="GE380" s="459"/>
      <c r="GF380" s="452">
        <v>2.0</v>
      </c>
      <c r="GG380" s="453" t="s">
        <v>180</v>
      </c>
      <c r="GH380" s="454" t="s">
        <v>132</v>
      </c>
      <c r="GI380" s="454" t="s">
        <v>132</v>
      </c>
      <c r="GJ380" s="455" t="str">
        <f>ADHK!GJ380</f>
        <v/>
      </c>
      <c r="GK380" s="455"/>
      <c r="GL380" s="455">
        <f t="shared" si="3522"/>
        <v>0</v>
      </c>
      <c r="GM380" s="456"/>
      <c r="GN380" s="455">
        <f t="shared" si="3523"/>
        <v>0</v>
      </c>
      <c r="GO380" s="456"/>
      <c r="GP380" s="455"/>
      <c r="GQ380" s="455">
        <f t="shared" si="3524"/>
        <v>0</v>
      </c>
      <c r="GR380" s="455">
        <f t="shared" si="3525"/>
        <v>0</v>
      </c>
      <c r="GS380" s="456">
        <v>0.36319999999999997</v>
      </c>
      <c r="GT380" s="457">
        <f t="shared" si="3526"/>
        <v>0</v>
      </c>
      <c r="GU380" s="458">
        <f t="shared" si="3527"/>
        <v>0</v>
      </c>
      <c r="GV380" s="459"/>
      <c r="GW380" s="452">
        <v>2.0</v>
      </c>
      <c r="GX380" s="453" t="s">
        <v>180</v>
      </c>
      <c r="GY380" s="454" t="s">
        <v>132</v>
      </c>
      <c r="GZ380" s="454" t="s">
        <v>132</v>
      </c>
      <c r="HA380" s="455" t="str">
        <f>ADHK!HA380</f>
        <v/>
      </c>
      <c r="HB380" s="455"/>
      <c r="HC380" s="455">
        <f t="shared" si="3528"/>
        <v>0</v>
      </c>
      <c r="HD380" s="456"/>
      <c r="HE380" s="455">
        <f t="shared" si="3529"/>
        <v>0</v>
      </c>
      <c r="HF380" s="456"/>
      <c r="HG380" s="455"/>
      <c r="HH380" s="455">
        <f t="shared" si="3530"/>
        <v>0</v>
      </c>
      <c r="HI380" s="455">
        <f t="shared" si="3531"/>
        <v>0</v>
      </c>
      <c r="HJ380" s="456">
        <v>0.36319999999999997</v>
      </c>
      <c r="HK380" s="457">
        <f t="shared" si="3532"/>
        <v>0</v>
      </c>
      <c r="HL380" s="458">
        <f t="shared" si="3533"/>
        <v>0</v>
      </c>
      <c r="HM380" s="459"/>
      <c r="HN380" s="452">
        <v>2.0</v>
      </c>
      <c r="HO380" s="453" t="s">
        <v>180</v>
      </c>
      <c r="HP380" s="454" t="s">
        <v>132</v>
      </c>
      <c r="HQ380" s="454" t="s">
        <v>132</v>
      </c>
      <c r="HR380" s="455" t="str">
        <f>ADHK!HR380</f>
        <v/>
      </c>
      <c r="HS380" s="455"/>
      <c r="HT380" s="455">
        <f t="shared" si="3534"/>
        <v>0</v>
      </c>
      <c r="HU380" s="456"/>
      <c r="HV380" s="455">
        <f t="shared" si="3535"/>
        <v>0</v>
      </c>
      <c r="HW380" s="456"/>
      <c r="HX380" s="455"/>
      <c r="HY380" s="455">
        <f t="shared" si="3536"/>
        <v>0</v>
      </c>
      <c r="HZ380" s="455">
        <f t="shared" si="3537"/>
        <v>0</v>
      </c>
      <c r="IA380" s="456">
        <v>0.36319999999999997</v>
      </c>
      <c r="IB380" s="457">
        <f t="shared" si="3538"/>
        <v>0</v>
      </c>
      <c r="IC380" s="458">
        <f t="shared" si="3539"/>
        <v>0</v>
      </c>
      <c r="ID380" s="459"/>
      <c r="IE380" s="452">
        <v>2.0</v>
      </c>
      <c r="IF380" s="453" t="s">
        <v>180</v>
      </c>
      <c r="IG380" s="454" t="s">
        <v>132</v>
      </c>
      <c r="IH380" s="454" t="s">
        <v>132</v>
      </c>
      <c r="II380" s="455" t="str">
        <f>ADHK!II380</f>
        <v/>
      </c>
      <c r="IJ380" s="455"/>
      <c r="IK380" s="455">
        <f t="shared" si="3540"/>
        <v>0</v>
      </c>
      <c r="IL380" s="456"/>
      <c r="IM380" s="455">
        <f t="shared" si="3541"/>
        <v>0</v>
      </c>
      <c r="IN380" s="456"/>
      <c r="IO380" s="455"/>
      <c r="IP380" s="455">
        <f t="shared" si="3542"/>
        <v>0</v>
      </c>
      <c r="IQ380" s="455">
        <f t="shared" si="3543"/>
        <v>0</v>
      </c>
      <c r="IR380" s="456">
        <v>0.36319999999999997</v>
      </c>
      <c r="IS380" s="457">
        <f t="shared" si="3544"/>
        <v>0</v>
      </c>
      <c r="IT380" s="458">
        <f t="shared" si="3545"/>
        <v>0</v>
      </c>
      <c r="IU380" s="459"/>
      <c r="IV380" s="452">
        <v>2.0</v>
      </c>
      <c r="IW380" s="453" t="s">
        <v>180</v>
      </c>
      <c r="IX380" s="454" t="s">
        <v>132</v>
      </c>
      <c r="IY380" s="454" t="s">
        <v>132</v>
      </c>
      <c r="IZ380" s="455" t="str">
        <f>ADHK!IZ380</f>
        <v/>
      </c>
      <c r="JA380" s="455"/>
      <c r="JB380" s="455">
        <f t="shared" si="3546"/>
        <v>0</v>
      </c>
      <c r="JC380" s="456"/>
      <c r="JD380" s="455">
        <f t="shared" si="3547"/>
        <v>0</v>
      </c>
      <c r="JE380" s="456"/>
      <c r="JF380" s="455"/>
      <c r="JG380" s="455">
        <f t="shared" si="3548"/>
        <v>0</v>
      </c>
      <c r="JH380" s="455">
        <f t="shared" si="3549"/>
        <v>0</v>
      </c>
      <c r="JI380" s="456">
        <v>0.36319999999999997</v>
      </c>
      <c r="JJ380" s="457">
        <f t="shared" si="3550"/>
        <v>0</v>
      </c>
      <c r="JK380" s="458">
        <f t="shared" si="3551"/>
        <v>0</v>
      </c>
      <c r="JL380" s="459"/>
      <c r="JM380" s="452">
        <v>2.0</v>
      </c>
      <c r="JN380" s="453" t="s">
        <v>180</v>
      </c>
      <c r="JO380" s="454" t="s">
        <v>132</v>
      </c>
      <c r="JP380" s="454" t="s">
        <v>132</v>
      </c>
      <c r="JQ380" s="455" t="str">
        <f>ADHK!JQ380</f>
        <v/>
      </c>
      <c r="JR380" s="455"/>
      <c r="JS380" s="455">
        <f t="shared" si="3552"/>
        <v>0</v>
      </c>
      <c r="JT380" s="456"/>
      <c r="JU380" s="455">
        <f t="shared" si="3553"/>
        <v>0</v>
      </c>
      <c r="JV380" s="456"/>
      <c r="JW380" s="455"/>
      <c r="JX380" s="455">
        <f t="shared" si="3554"/>
        <v>0</v>
      </c>
      <c r="JY380" s="455">
        <f t="shared" si="3555"/>
        <v>0</v>
      </c>
      <c r="JZ380" s="456">
        <v>0.36319999999999997</v>
      </c>
      <c r="KA380" s="457">
        <f t="shared" si="3556"/>
        <v>0</v>
      </c>
      <c r="KB380" s="458">
        <f t="shared" si="3557"/>
        <v>0</v>
      </c>
      <c r="KC380" s="459"/>
      <c r="KD380" s="452">
        <v>2.0</v>
      </c>
      <c r="KE380" s="453" t="s">
        <v>180</v>
      </c>
      <c r="KF380" s="454" t="s">
        <v>132</v>
      </c>
      <c r="KG380" s="454" t="s">
        <v>132</v>
      </c>
      <c r="KH380" s="455" t="str">
        <f>ADHK!KH380</f>
        <v/>
      </c>
      <c r="KI380" s="455"/>
      <c r="KJ380" s="455">
        <f t="shared" si="3558"/>
        <v>0</v>
      </c>
      <c r="KK380" s="456"/>
      <c r="KL380" s="455">
        <f t="shared" si="3559"/>
        <v>0</v>
      </c>
      <c r="KM380" s="456"/>
      <c r="KN380" s="455"/>
      <c r="KO380" s="455">
        <f t="shared" si="3560"/>
        <v>0</v>
      </c>
      <c r="KP380" s="455">
        <f t="shared" si="3561"/>
        <v>0</v>
      </c>
      <c r="KQ380" s="456">
        <v>0.36319999999999997</v>
      </c>
      <c r="KR380" s="457">
        <f t="shared" si="3562"/>
        <v>0</v>
      </c>
      <c r="KS380" s="458">
        <f t="shared" si="3563"/>
        <v>0</v>
      </c>
      <c r="KT380" s="459"/>
      <c r="KU380" s="460"/>
    </row>
    <row r="381" ht="15.75" customHeight="1">
      <c r="A381" s="452">
        <v>3.0</v>
      </c>
      <c r="B381" s="453" t="s">
        <v>181</v>
      </c>
      <c r="C381" s="454" t="s">
        <v>132</v>
      </c>
      <c r="D381" s="454" t="s">
        <v>132</v>
      </c>
      <c r="E381" s="455" t="str">
        <f>ADHK!E381</f>
        <v/>
      </c>
      <c r="F381" s="455" t="str">
        <f>ADHK!F381</f>
        <v/>
      </c>
      <c r="G381" s="455">
        <f t="shared" si="3456"/>
        <v>0</v>
      </c>
      <c r="H381" s="456"/>
      <c r="I381" s="455">
        <f t="shared" si="3457"/>
        <v>0</v>
      </c>
      <c r="J381" s="456"/>
      <c r="K381" s="455"/>
      <c r="L381" s="455">
        <f t="shared" si="3458"/>
        <v>0</v>
      </c>
      <c r="M381" s="455">
        <f t="shared" si="3459"/>
        <v>0</v>
      </c>
      <c r="N381" s="456">
        <v>0.36319999999999997</v>
      </c>
      <c r="O381" s="457">
        <f t="shared" si="3460"/>
        <v>0</v>
      </c>
      <c r="P381" s="458">
        <f t="shared" si="3461"/>
        <v>0</v>
      </c>
      <c r="Q381" s="459"/>
      <c r="R381" s="452">
        <v>3.0</v>
      </c>
      <c r="S381" s="453" t="s">
        <v>181</v>
      </c>
      <c r="T381" s="454" t="s">
        <v>132</v>
      </c>
      <c r="U381" s="454" t="s">
        <v>132</v>
      </c>
      <c r="V381" s="455" t="str">
        <f>ADHK!V381</f>
        <v/>
      </c>
      <c r="W381" s="455"/>
      <c r="X381" s="455">
        <f t="shared" si="3462"/>
        <v>0</v>
      </c>
      <c r="Y381" s="456"/>
      <c r="Z381" s="455">
        <f t="shared" si="3463"/>
        <v>0</v>
      </c>
      <c r="AA381" s="456"/>
      <c r="AB381" s="455"/>
      <c r="AC381" s="455">
        <f t="shared" si="3464"/>
        <v>0</v>
      </c>
      <c r="AD381" s="455">
        <f t="shared" si="3465"/>
        <v>0</v>
      </c>
      <c r="AE381" s="456">
        <v>0.36319999999999997</v>
      </c>
      <c r="AF381" s="457">
        <f t="shared" si="3466"/>
        <v>0</v>
      </c>
      <c r="AG381" s="458">
        <f t="shared" si="3467"/>
        <v>0</v>
      </c>
      <c r="AH381" s="459"/>
      <c r="AI381" s="452">
        <v>3.0</v>
      </c>
      <c r="AJ381" s="453" t="s">
        <v>181</v>
      </c>
      <c r="AK381" s="454" t="s">
        <v>132</v>
      </c>
      <c r="AL381" s="454" t="s">
        <v>132</v>
      </c>
      <c r="AM381" s="455" t="str">
        <f>ADHK!AM381</f>
        <v/>
      </c>
      <c r="AN381" s="455"/>
      <c r="AO381" s="455">
        <f t="shared" si="3468"/>
        <v>0</v>
      </c>
      <c r="AP381" s="456"/>
      <c r="AQ381" s="455">
        <f t="shared" si="3469"/>
        <v>0</v>
      </c>
      <c r="AR381" s="456"/>
      <c r="AS381" s="455"/>
      <c r="AT381" s="455">
        <f t="shared" si="3470"/>
        <v>0</v>
      </c>
      <c r="AU381" s="455">
        <f t="shared" si="3471"/>
        <v>0</v>
      </c>
      <c r="AV381" s="456">
        <v>0.36319999999999997</v>
      </c>
      <c r="AW381" s="457">
        <f t="shared" si="3472"/>
        <v>0</v>
      </c>
      <c r="AX381" s="458">
        <f t="shared" si="3473"/>
        <v>0</v>
      </c>
      <c r="AY381" s="459"/>
      <c r="AZ381" s="452">
        <v>3.0</v>
      </c>
      <c r="BA381" s="453" t="s">
        <v>181</v>
      </c>
      <c r="BB381" s="454" t="s">
        <v>132</v>
      </c>
      <c r="BC381" s="454" t="s">
        <v>132</v>
      </c>
      <c r="BD381" s="455" t="str">
        <f>ADHK!BD381</f>
        <v/>
      </c>
      <c r="BE381" s="455"/>
      <c r="BF381" s="455">
        <f t="shared" si="3474"/>
        <v>0</v>
      </c>
      <c r="BG381" s="456"/>
      <c r="BH381" s="455">
        <f t="shared" si="3475"/>
        <v>0</v>
      </c>
      <c r="BI381" s="456"/>
      <c r="BJ381" s="455"/>
      <c r="BK381" s="455">
        <f t="shared" si="3476"/>
        <v>0</v>
      </c>
      <c r="BL381" s="455">
        <f t="shared" si="3477"/>
        <v>0</v>
      </c>
      <c r="BM381" s="456">
        <v>0.36319999999999997</v>
      </c>
      <c r="BN381" s="457">
        <f t="shared" si="3478"/>
        <v>0</v>
      </c>
      <c r="BO381" s="458">
        <f t="shared" si="3479"/>
        <v>0</v>
      </c>
      <c r="BP381" s="459"/>
      <c r="BQ381" s="452">
        <v>3.0</v>
      </c>
      <c r="BR381" s="453" t="s">
        <v>181</v>
      </c>
      <c r="BS381" s="454" t="s">
        <v>132</v>
      </c>
      <c r="BT381" s="454" t="s">
        <v>132</v>
      </c>
      <c r="BU381" s="455" t="str">
        <f>ADHK!BU381</f>
        <v/>
      </c>
      <c r="BV381" s="455"/>
      <c r="BW381" s="455">
        <f t="shared" si="3480"/>
        <v>0</v>
      </c>
      <c r="BX381" s="456"/>
      <c r="BY381" s="455">
        <f t="shared" si="3481"/>
        <v>0</v>
      </c>
      <c r="BZ381" s="456"/>
      <c r="CA381" s="455"/>
      <c r="CB381" s="455">
        <f t="shared" si="3482"/>
        <v>0</v>
      </c>
      <c r="CC381" s="455">
        <f t="shared" si="3483"/>
        <v>0</v>
      </c>
      <c r="CD381" s="456">
        <v>0.36319999999999997</v>
      </c>
      <c r="CE381" s="457">
        <f t="shared" si="3484"/>
        <v>0</v>
      </c>
      <c r="CF381" s="458">
        <f t="shared" si="3485"/>
        <v>0</v>
      </c>
      <c r="CG381" s="459"/>
      <c r="CH381" s="452">
        <v>3.0</v>
      </c>
      <c r="CI381" s="453" t="s">
        <v>181</v>
      </c>
      <c r="CJ381" s="454" t="s">
        <v>132</v>
      </c>
      <c r="CK381" s="454" t="s">
        <v>132</v>
      </c>
      <c r="CL381" s="455" t="str">
        <f>ADHK!CL381</f>
        <v/>
      </c>
      <c r="CM381" s="455"/>
      <c r="CN381" s="455">
        <f t="shared" si="3486"/>
        <v>0</v>
      </c>
      <c r="CO381" s="456"/>
      <c r="CP381" s="455">
        <f t="shared" si="3487"/>
        <v>0</v>
      </c>
      <c r="CQ381" s="456"/>
      <c r="CR381" s="455"/>
      <c r="CS381" s="455">
        <f t="shared" si="3488"/>
        <v>0</v>
      </c>
      <c r="CT381" s="455">
        <f t="shared" si="3489"/>
        <v>0</v>
      </c>
      <c r="CU381" s="456">
        <v>0.36319999999999997</v>
      </c>
      <c r="CV381" s="457">
        <f t="shared" si="3490"/>
        <v>0</v>
      </c>
      <c r="CW381" s="458">
        <f t="shared" si="3491"/>
        <v>0</v>
      </c>
      <c r="CX381" s="459"/>
      <c r="CY381" s="452">
        <v>3.0</v>
      </c>
      <c r="CZ381" s="453" t="s">
        <v>181</v>
      </c>
      <c r="DA381" s="454" t="s">
        <v>132</v>
      </c>
      <c r="DB381" s="454" t="s">
        <v>132</v>
      </c>
      <c r="DC381" s="455" t="str">
        <f>ADHK!DC381</f>
        <v/>
      </c>
      <c r="DD381" s="455"/>
      <c r="DE381" s="455">
        <f t="shared" si="3492"/>
        <v>0</v>
      </c>
      <c r="DF381" s="456"/>
      <c r="DG381" s="455">
        <f t="shared" si="3493"/>
        <v>0</v>
      </c>
      <c r="DH381" s="456"/>
      <c r="DI381" s="455"/>
      <c r="DJ381" s="455">
        <f t="shared" si="3494"/>
        <v>0</v>
      </c>
      <c r="DK381" s="455">
        <f t="shared" si="3495"/>
        <v>0</v>
      </c>
      <c r="DL381" s="456">
        <v>0.36319999999999997</v>
      </c>
      <c r="DM381" s="457">
        <f t="shared" si="3496"/>
        <v>0</v>
      </c>
      <c r="DN381" s="458">
        <f t="shared" si="3497"/>
        <v>0</v>
      </c>
      <c r="DO381" s="459"/>
      <c r="DP381" s="452">
        <v>3.0</v>
      </c>
      <c r="DQ381" s="453" t="s">
        <v>181</v>
      </c>
      <c r="DR381" s="454" t="s">
        <v>132</v>
      </c>
      <c r="DS381" s="454" t="s">
        <v>132</v>
      </c>
      <c r="DT381" s="455" t="str">
        <f>ADHK!DT381</f>
        <v/>
      </c>
      <c r="DU381" s="455"/>
      <c r="DV381" s="455">
        <f t="shared" si="3498"/>
        <v>0</v>
      </c>
      <c r="DW381" s="456"/>
      <c r="DX381" s="455">
        <f t="shared" si="3499"/>
        <v>0</v>
      </c>
      <c r="DY381" s="456"/>
      <c r="DZ381" s="455"/>
      <c r="EA381" s="455">
        <f t="shared" si="3500"/>
        <v>0</v>
      </c>
      <c r="EB381" s="455">
        <f t="shared" si="3501"/>
        <v>0</v>
      </c>
      <c r="EC381" s="456">
        <v>0.36319999999999997</v>
      </c>
      <c r="ED381" s="457">
        <f t="shared" si="3502"/>
        <v>0</v>
      </c>
      <c r="EE381" s="458">
        <f t="shared" si="3503"/>
        <v>0</v>
      </c>
      <c r="EF381" s="459"/>
      <c r="EG381" s="452">
        <v>3.0</v>
      </c>
      <c r="EH381" s="453" t="s">
        <v>181</v>
      </c>
      <c r="EI381" s="454" t="s">
        <v>132</v>
      </c>
      <c r="EJ381" s="454" t="s">
        <v>132</v>
      </c>
      <c r="EK381" s="455" t="str">
        <f>ADHK!EK381</f>
        <v/>
      </c>
      <c r="EL381" s="455"/>
      <c r="EM381" s="455">
        <f t="shared" si="3504"/>
        <v>0</v>
      </c>
      <c r="EN381" s="456"/>
      <c r="EO381" s="455">
        <f t="shared" si="3505"/>
        <v>0</v>
      </c>
      <c r="EP381" s="456"/>
      <c r="EQ381" s="455"/>
      <c r="ER381" s="455">
        <f t="shared" si="3506"/>
        <v>0</v>
      </c>
      <c r="ES381" s="455">
        <f t="shared" si="3507"/>
        <v>0</v>
      </c>
      <c r="ET381" s="456">
        <v>0.36319999999999997</v>
      </c>
      <c r="EU381" s="457">
        <f t="shared" si="3508"/>
        <v>0</v>
      </c>
      <c r="EV381" s="458">
        <f t="shared" si="3509"/>
        <v>0</v>
      </c>
      <c r="EW381" s="459"/>
      <c r="EX381" s="452">
        <v>3.0</v>
      </c>
      <c r="EY381" s="453" t="s">
        <v>181</v>
      </c>
      <c r="EZ381" s="454" t="s">
        <v>132</v>
      </c>
      <c r="FA381" s="454" t="s">
        <v>132</v>
      </c>
      <c r="FB381" s="455" t="str">
        <f>ADHK!FB381</f>
        <v/>
      </c>
      <c r="FC381" s="455"/>
      <c r="FD381" s="455">
        <f t="shared" si="3510"/>
        <v>0</v>
      </c>
      <c r="FE381" s="456"/>
      <c r="FF381" s="455">
        <f t="shared" si="3511"/>
        <v>0</v>
      </c>
      <c r="FG381" s="456"/>
      <c r="FH381" s="455"/>
      <c r="FI381" s="455">
        <f t="shared" si="3512"/>
        <v>0</v>
      </c>
      <c r="FJ381" s="455">
        <f t="shared" si="3513"/>
        <v>0</v>
      </c>
      <c r="FK381" s="456">
        <v>0.36319999999999997</v>
      </c>
      <c r="FL381" s="457">
        <f t="shared" si="3514"/>
        <v>0</v>
      </c>
      <c r="FM381" s="458">
        <f t="shared" si="3515"/>
        <v>0</v>
      </c>
      <c r="FN381" s="459"/>
      <c r="FO381" s="452">
        <v>3.0</v>
      </c>
      <c r="FP381" s="453" t="s">
        <v>181</v>
      </c>
      <c r="FQ381" s="454" t="s">
        <v>132</v>
      </c>
      <c r="FR381" s="454" t="s">
        <v>132</v>
      </c>
      <c r="FS381" s="455" t="str">
        <f>ADHK!FS381</f>
        <v/>
      </c>
      <c r="FT381" s="455"/>
      <c r="FU381" s="455">
        <f t="shared" si="3516"/>
        <v>0</v>
      </c>
      <c r="FV381" s="456"/>
      <c r="FW381" s="455">
        <f t="shared" si="3517"/>
        <v>0</v>
      </c>
      <c r="FX381" s="456"/>
      <c r="FY381" s="455"/>
      <c r="FZ381" s="455">
        <f t="shared" si="3518"/>
        <v>0</v>
      </c>
      <c r="GA381" s="455">
        <f t="shared" si="3519"/>
        <v>0</v>
      </c>
      <c r="GB381" s="456">
        <v>0.36319999999999997</v>
      </c>
      <c r="GC381" s="457">
        <f t="shared" si="3520"/>
        <v>0</v>
      </c>
      <c r="GD381" s="458">
        <f t="shared" si="3521"/>
        <v>0</v>
      </c>
      <c r="GE381" s="459"/>
      <c r="GF381" s="452">
        <v>3.0</v>
      </c>
      <c r="GG381" s="453" t="s">
        <v>181</v>
      </c>
      <c r="GH381" s="454" t="s">
        <v>132</v>
      </c>
      <c r="GI381" s="454" t="s">
        <v>132</v>
      </c>
      <c r="GJ381" s="455" t="str">
        <f>ADHK!GJ381</f>
        <v/>
      </c>
      <c r="GK381" s="455"/>
      <c r="GL381" s="455">
        <f t="shared" si="3522"/>
        <v>0</v>
      </c>
      <c r="GM381" s="456"/>
      <c r="GN381" s="455">
        <f t="shared" si="3523"/>
        <v>0</v>
      </c>
      <c r="GO381" s="456"/>
      <c r="GP381" s="455"/>
      <c r="GQ381" s="455">
        <f t="shared" si="3524"/>
        <v>0</v>
      </c>
      <c r="GR381" s="455">
        <f t="shared" si="3525"/>
        <v>0</v>
      </c>
      <c r="GS381" s="456">
        <v>0.36319999999999997</v>
      </c>
      <c r="GT381" s="457">
        <f t="shared" si="3526"/>
        <v>0</v>
      </c>
      <c r="GU381" s="458">
        <f t="shared" si="3527"/>
        <v>0</v>
      </c>
      <c r="GV381" s="459"/>
      <c r="GW381" s="452">
        <v>3.0</v>
      </c>
      <c r="GX381" s="453" t="s">
        <v>181</v>
      </c>
      <c r="GY381" s="454" t="s">
        <v>132</v>
      </c>
      <c r="GZ381" s="454" t="s">
        <v>132</v>
      </c>
      <c r="HA381" s="455" t="str">
        <f>ADHK!HA381</f>
        <v/>
      </c>
      <c r="HB381" s="455"/>
      <c r="HC381" s="455">
        <f t="shared" si="3528"/>
        <v>0</v>
      </c>
      <c r="HD381" s="456"/>
      <c r="HE381" s="455">
        <f t="shared" si="3529"/>
        <v>0</v>
      </c>
      <c r="HF381" s="456"/>
      <c r="HG381" s="455"/>
      <c r="HH381" s="455">
        <f t="shared" si="3530"/>
        <v>0</v>
      </c>
      <c r="HI381" s="455">
        <f t="shared" si="3531"/>
        <v>0</v>
      </c>
      <c r="HJ381" s="456">
        <v>0.36319999999999997</v>
      </c>
      <c r="HK381" s="457">
        <f t="shared" si="3532"/>
        <v>0</v>
      </c>
      <c r="HL381" s="458">
        <f t="shared" si="3533"/>
        <v>0</v>
      </c>
      <c r="HM381" s="459"/>
      <c r="HN381" s="452">
        <v>3.0</v>
      </c>
      <c r="HO381" s="453" t="s">
        <v>181</v>
      </c>
      <c r="HP381" s="454" t="s">
        <v>132</v>
      </c>
      <c r="HQ381" s="454" t="s">
        <v>132</v>
      </c>
      <c r="HR381" s="455" t="str">
        <f>ADHK!HR381</f>
        <v/>
      </c>
      <c r="HS381" s="455"/>
      <c r="HT381" s="455">
        <f t="shared" si="3534"/>
        <v>0</v>
      </c>
      <c r="HU381" s="456"/>
      <c r="HV381" s="455">
        <f t="shared" si="3535"/>
        <v>0</v>
      </c>
      <c r="HW381" s="456"/>
      <c r="HX381" s="455"/>
      <c r="HY381" s="455">
        <f t="shared" si="3536"/>
        <v>0</v>
      </c>
      <c r="HZ381" s="455">
        <f t="shared" si="3537"/>
        <v>0</v>
      </c>
      <c r="IA381" s="456">
        <v>0.36319999999999997</v>
      </c>
      <c r="IB381" s="457">
        <f t="shared" si="3538"/>
        <v>0</v>
      </c>
      <c r="IC381" s="458">
        <f t="shared" si="3539"/>
        <v>0</v>
      </c>
      <c r="ID381" s="459"/>
      <c r="IE381" s="452">
        <v>3.0</v>
      </c>
      <c r="IF381" s="453" t="s">
        <v>181</v>
      </c>
      <c r="IG381" s="454" t="s">
        <v>132</v>
      </c>
      <c r="IH381" s="454" t="s">
        <v>132</v>
      </c>
      <c r="II381" s="455" t="str">
        <f>ADHK!II381</f>
        <v/>
      </c>
      <c r="IJ381" s="455"/>
      <c r="IK381" s="455">
        <f t="shared" si="3540"/>
        <v>0</v>
      </c>
      <c r="IL381" s="456"/>
      <c r="IM381" s="455">
        <f t="shared" si="3541"/>
        <v>0</v>
      </c>
      <c r="IN381" s="456"/>
      <c r="IO381" s="455"/>
      <c r="IP381" s="455">
        <f t="shared" si="3542"/>
        <v>0</v>
      </c>
      <c r="IQ381" s="455">
        <f t="shared" si="3543"/>
        <v>0</v>
      </c>
      <c r="IR381" s="456">
        <v>0.36319999999999997</v>
      </c>
      <c r="IS381" s="457">
        <f t="shared" si="3544"/>
        <v>0</v>
      </c>
      <c r="IT381" s="458">
        <f t="shared" si="3545"/>
        <v>0</v>
      </c>
      <c r="IU381" s="459"/>
      <c r="IV381" s="452">
        <v>3.0</v>
      </c>
      <c r="IW381" s="453" t="s">
        <v>181</v>
      </c>
      <c r="IX381" s="454" t="s">
        <v>132</v>
      </c>
      <c r="IY381" s="454" t="s">
        <v>132</v>
      </c>
      <c r="IZ381" s="455" t="str">
        <f>ADHK!IZ381</f>
        <v/>
      </c>
      <c r="JA381" s="455"/>
      <c r="JB381" s="455">
        <f t="shared" si="3546"/>
        <v>0</v>
      </c>
      <c r="JC381" s="456"/>
      <c r="JD381" s="455">
        <f t="shared" si="3547"/>
        <v>0</v>
      </c>
      <c r="JE381" s="456"/>
      <c r="JF381" s="455"/>
      <c r="JG381" s="455">
        <f t="shared" si="3548"/>
        <v>0</v>
      </c>
      <c r="JH381" s="455">
        <f t="shared" si="3549"/>
        <v>0</v>
      </c>
      <c r="JI381" s="456">
        <v>0.36319999999999997</v>
      </c>
      <c r="JJ381" s="457">
        <f t="shared" si="3550"/>
        <v>0</v>
      </c>
      <c r="JK381" s="458">
        <f t="shared" si="3551"/>
        <v>0</v>
      </c>
      <c r="JL381" s="459"/>
      <c r="JM381" s="452">
        <v>3.0</v>
      </c>
      <c r="JN381" s="453" t="s">
        <v>181</v>
      </c>
      <c r="JO381" s="454" t="s">
        <v>132</v>
      </c>
      <c r="JP381" s="454" t="s">
        <v>132</v>
      </c>
      <c r="JQ381" s="455" t="str">
        <f>ADHK!JQ381</f>
        <v/>
      </c>
      <c r="JR381" s="455"/>
      <c r="JS381" s="455">
        <f t="shared" si="3552"/>
        <v>0</v>
      </c>
      <c r="JT381" s="456"/>
      <c r="JU381" s="455">
        <f t="shared" si="3553"/>
        <v>0</v>
      </c>
      <c r="JV381" s="456"/>
      <c r="JW381" s="455"/>
      <c r="JX381" s="455">
        <f t="shared" si="3554"/>
        <v>0</v>
      </c>
      <c r="JY381" s="455">
        <f t="shared" si="3555"/>
        <v>0</v>
      </c>
      <c r="JZ381" s="456">
        <v>0.36319999999999997</v>
      </c>
      <c r="KA381" s="457">
        <f t="shared" si="3556"/>
        <v>0</v>
      </c>
      <c r="KB381" s="458">
        <f t="shared" si="3557"/>
        <v>0</v>
      </c>
      <c r="KC381" s="459"/>
      <c r="KD381" s="452">
        <v>3.0</v>
      </c>
      <c r="KE381" s="453" t="s">
        <v>181</v>
      </c>
      <c r="KF381" s="454" t="s">
        <v>132</v>
      </c>
      <c r="KG381" s="454" t="s">
        <v>132</v>
      </c>
      <c r="KH381" s="455" t="str">
        <f>ADHK!KH381</f>
        <v/>
      </c>
      <c r="KI381" s="455"/>
      <c r="KJ381" s="455">
        <f t="shared" si="3558"/>
        <v>0</v>
      </c>
      <c r="KK381" s="456"/>
      <c r="KL381" s="455">
        <f t="shared" si="3559"/>
        <v>0</v>
      </c>
      <c r="KM381" s="456"/>
      <c r="KN381" s="455"/>
      <c r="KO381" s="455">
        <f t="shared" si="3560"/>
        <v>0</v>
      </c>
      <c r="KP381" s="455">
        <f t="shared" si="3561"/>
        <v>0</v>
      </c>
      <c r="KQ381" s="456">
        <v>0.36319999999999997</v>
      </c>
      <c r="KR381" s="457">
        <f t="shared" si="3562"/>
        <v>0</v>
      </c>
      <c r="KS381" s="458">
        <f t="shared" si="3563"/>
        <v>0</v>
      </c>
      <c r="KT381" s="459"/>
      <c r="KU381" s="460"/>
    </row>
    <row r="382" ht="15.75" customHeight="1">
      <c r="A382" s="452">
        <v>4.0</v>
      </c>
      <c r="B382" s="453" t="s">
        <v>182</v>
      </c>
      <c r="C382" s="454" t="s">
        <v>132</v>
      </c>
      <c r="D382" s="454" t="s">
        <v>132</v>
      </c>
      <c r="E382" s="455" t="str">
        <f>ADHK!E382</f>
        <v/>
      </c>
      <c r="F382" s="455" t="str">
        <f>ADHK!F382</f>
        <v/>
      </c>
      <c r="G382" s="455">
        <f t="shared" si="3456"/>
        <v>0</v>
      </c>
      <c r="H382" s="456"/>
      <c r="I382" s="455">
        <f t="shared" si="3457"/>
        <v>0</v>
      </c>
      <c r="J382" s="456"/>
      <c r="K382" s="455"/>
      <c r="L382" s="455">
        <f t="shared" si="3458"/>
        <v>0</v>
      </c>
      <c r="M382" s="455">
        <f t="shared" si="3459"/>
        <v>0</v>
      </c>
      <c r="N382" s="456">
        <v>0.36319999999999997</v>
      </c>
      <c r="O382" s="457">
        <f t="shared" si="3460"/>
        <v>0</v>
      </c>
      <c r="P382" s="458">
        <f t="shared" si="3461"/>
        <v>0</v>
      </c>
      <c r="Q382" s="459"/>
      <c r="R382" s="452">
        <v>4.0</v>
      </c>
      <c r="S382" s="453" t="s">
        <v>182</v>
      </c>
      <c r="T382" s="454" t="s">
        <v>132</v>
      </c>
      <c r="U382" s="454" t="s">
        <v>132</v>
      </c>
      <c r="V382" s="455" t="str">
        <f>ADHK!V382</f>
        <v/>
      </c>
      <c r="W382" s="455"/>
      <c r="X382" s="455">
        <f t="shared" si="3462"/>
        <v>0</v>
      </c>
      <c r="Y382" s="456"/>
      <c r="Z382" s="455">
        <f t="shared" si="3463"/>
        <v>0</v>
      </c>
      <c r="AA382" s="456"/>
      <c r="AB382" s="455"/>
      <c r="AC382" s="455">
        <f t="shared" si="3464"/>
        <v>0</v>
      </c>
      <c r="AD382" s="455">
        <f t="shared" si="3465"/>
        <v>0</v>
      </c>
      <c r="AE382" s="456">
        <v>0.36319999999999997</v>
      </c>
      <c r="AF382" s="457">
        <f t="shared" si="3466"/>
        <v>0</v>
      </c>
      <c r="AG382" s="458">
        <f t="shared" si="3467"/>
        <v>0</v>
      </c>
      <c r="AH382" s="459"/>
      <c r="AI382" s="452">
        <v>4.0</v>
      </c>
      <c r="AJ382" s="453" t="s">
        <v>182</v>
      </c>
      <c r="AK382" s="454" t="s">
        <v>132</v>
      </c>
      <c r="AL382" s="454" t="s">
        <v>132</v>
      </c>
      <c r="AM382" s="455" t="str">
        <f>ADHK!AM382</f>
        <v/>
      </c>
      <c r="AN382" s="455"/>
      <c r="AO382" s="455">
        <f t="shared" si="3468"/>
        <v>0</v>
      </c>
      <c r="AP382" s="456"/>
      <c r="AQ382" s="455">
        <f t="shared" si="3469"/>
        <v>0</v>
      </c>
      <c r="AR382" s="456"/>
      <c r="AS382" s="455"/>
      <c r="AT382" s="455">
        <f t="shared" si="3470"/>
        <v>0</v>
      </c>
      <c r="AU382" s="455">
        <f t="shared" si="3471"/>
        <v>0</v>
      </c>
      <c r="AV382" s="456">
        <v>0.36319999999999997</v>
      </c>
      <c r="AW382" s="457">
        <f t="shared" si="3472"/>
        <v>0</v>
      </c>
      <c r="AX382" s="458">
        <f t="shared" si="3473"/>
        <v>0</v>
      </c>
      <c r="AY382" s="459"/>
      <c r="AZ382" s="452">
        <v>4.0</v>
      </c>
      <c r="BA382" s="453" t="s">
        <v>182</v>
      </c>
      <c r="BB382" s="454" t="s">
        <v>132</v>
      </c>
      <c r="BC382" s="454" t="s">
        <v>132</v>
      </c>
      <c r="BD382" s="455" t="str">
        <f>ADHK!BD382</f>
        <v/>
      </c>
      <c r="BE382" s="455"/>
      <c r="BF382" s="455">
        <f t="shared" si="3474"/>
        <v>0</v>
      </c>
      <c r="BG382" s="456"/>
      <c r="BH382" s="455">
        <f t="shared" si="3475"/>
        <v>0</v>
      </c>
      <c r="BI382" s="456"/>
      <c r="BJ382" s="455"/>
      <c r="BK382" s="455">
        <f t="shared" si="3476"/>
        <v>0</v>
      </c>
      <c r="BL382" s="455">
        <f t="shared" si="3477"/>
        <v>0</v>
      </c>
      <c r="BM382" s="456">
        <v>0.36319999999999997</v>
      </c>
      <c r="BN382" s="457">
        <f t="shared" si="3478"/>
        <v>0</v>
      </c>
      <c r="BO382" s="458">
        <f t="shared" si="3479"/>
        <v>0</v>
      </c>
      <c r="BP382" s="459"/>
      <c r="BQ382" s="452">
        <v>4.0</v>
      </c>
      <c r="BR382" s="453" t="s">
        <v>182</v>
      </c>
      <c r="BS382" s="454" t="s">
        <v>132</v>
      </c>
      <c r="BT382" s="454" t="s">
        <v>132</v>
      </c>
      <c r="BU382" s="455" t="str">
        <f>ADHK!BU382</f>
        <v/>
      </c>
      <c r="BV382" s="455"/>
      <c r="BW382" s="455">
        <f t="shared" si="3480"/>
        <v>0</v>
      </c>
      <c r="BX382" s="456"/>
      <c r="BY382" s="455">
        <f t="shared" si="3481"/>
        <v>0</v>
      </c>
      <c r="BZ382" s="456"/>
      <c r="CA382" s="455"/>
      <c r="CB382" s="455">
        <f t="shared" si="3482"/>
        <v>0</v>
      </c>
      <c r="CC382" s="455">
        <f t="shared" si="3483"/>
        <v>0</v>
      </c>
      <c r="CD382" s="456">
        <v>0.36319999999999997</v>
      </c>
      <c r="CE382" s="457">
        <f t="shared" si="3484"/>
        <v>0</v>
      </c>
      <c r="CF382" s="458">
        <f t="shared" si="3485"/>
        <v>0</v>
      </c>
      <c r="CG382" s="459"/>
      <c r="CH382" s="452">
        <v>4.0</v>
      </c>
      <c r="CI382" s="453" t="s">
        <v>182</v>
      </c>
      <c r="CJ382" s="454" t="s">
        <v>132</v>
      </c>
      <c r="CK382" s="454" t="s">
        <v>132</v>
      </c>
      <c r="CL382" s="455" t="str">
        <f>ADHK!CL382</f>
        <v/>
      </c>
      <c r="CM382" s="455"/>
      <c r="CN382" s="455">
        <f t="shared" si="3486"/>
        <v>0</v>
      </c>
      <c r="CO382" s="456"/>
      <c r="CP382" s="455">
        <f t="shared" si="3487"/>
        <v>0</v>
      </c>
      <c r="CQ382" s="456"/>
      <c r="CR382" s="455"/>
      <c r="CS382" s="455">
        <f t="shared" si="3488"/>
        <v>0</v>
      </c>
      <c r="CT382" s="455">
        <f t="shared" si="3489"/>
        <v>0</v>
      </c>
      <c r="CU382" s="456">
        <v>0.36319999999999997</v>
      </c>
      <c r="CV382" s="457">
        <f t="shared" si="3490"/>
        <v>0</v>
      </c>
      <c r="CW382" s="458">
        <f t="shared" si="3491"/>
        <v>0</v>
      </c>
      <c r="CX382" s="459"/>
      <c r="CY382" s="452">
        <v>4.0</v>
      </c>
      <c r="CZ382" s="453" t="s">
        <v>182</v>
      </c>
      <c r="DA382" s="454" t="s">
        <v>132</v>
      </c>
      <c r="DB382" s="454" t="s">
        <v>132</v>
      </c>
      <c r="DC382" s="455" t="str">
        <f>ADHK!DC382</f>
        <v/>
      </c>
      <c r="DD382" s="455"/>
      <c r="DE382" s="455">
        <f t="shared" si="3492"/>
        <v>0</v>
      </c>
      <c r="DF382" s="456"/>
      <c r="DG382" s="455">
        <f t="shared" si="3493"/>
        <v>0</v>
      </c>
      <c r="DH382" s="456"/>
      <c r="DI382" s="455"/>
      <c r="DJ382" s="455">
        <f t="shared" si="3494"/>
        <v>0</v>
      </c>
      <c r="DK382" s="455">
        <f t="shared" si="3495"/>
        <v>0</v>
      </c>
      <c r="DL382" s="456">
        <v>0.36319999999999997</v>
      </c>
      <c r="DM382" s="457">
        <f t="shared" si="3496"/>
        <v>0</v>
      </c>
      <c r="DN382" s="458">
        <f t="shared" si="3497"/>
        <v>0</v>
      </c>
      <c r="DO382" s="459"/>
      <c r="DP382" s="452">
        <v>4.0</v>
      </c>
      <c r="DQ382" s="453" t="s">
        <v>182</v>
      </c>
      <c r="DR382" s="454" t="s">
        <v>132</v>
      </c>
      <c r="DS382" s="454" t="s">
        <v>132</v>
      </c>
      <c r="DT382" s="455" t="str">
        <f>ADHK!DT382</f>
        <v/>
      </c>
      <c r="DU382" s="455"/>
      <c r="DV382" s="455">
        <f t="shared" si="3498"/>
        <v>0</v>
      </c>
      <c r="DW382" s="456"/>
      <c r="DX382" s="455">
        <f t="shared" si="3499"/>
        <v>0</v>
      </c>
      <c r="DY382" s="456"/>
      <c r="DZ382" s="455"/>
      <c r="EA382" s="455">
        <f t="shared" si="3500"/>
        <v>0</v>
      </c>
      <c r="EB382" s="455">
        <f t="shared" si="3501"/>
        <v>0</v>
      </c>
      <c r="EC382" s="456">
        <v>0.36319999999999997</v>
      </c>
      <c r="ED382" s="457">
        <f t="shared" si="3502"/>
        <v>0</v>
      </c>
      <c r="EE382" s="458">
        <f t="shared" si="3503"/>
        <v>0</v>
      </c>
      <c r="EF382" s="459"/>
      <c r="EG382" s="452">
        <v>4.0</v>
      </c>
      <c r="EH382" s="453" t="s">
        <v>182</v>
      </c>
      <c r="EI382" s="454" t="s">
        <v>132</v>
      </c>
      <c r="EJ382" s="454" t="s">
        <v>132</v>
      </c>
      <c r="EK382" s="455" t="str">
        <f>ADHK!EK382</f>
        <v/>
      </c>
      <c r="EL382" s="455"/>
      <c r="EM382" s="455">
        <f t="shared" si="3504"/>
        <v>0</v>
      </c>
      <c r="EN382" s="456"/>
      <c r="EO382" s="455">
        <f t="shared" si="3505"/>
        <v>0</v>
      </c>
      <c r="EP382" s="456"/>
      <c r="EQ382" s="455"/>
      <c r="ER382" s="455">
        <f t="shared" si="3506"/>
        <v>0</v>
      </c>
      <c r="ES382" s="455">
        <f t="shared" si="3507"/>
        <v>0</v>
      </c>
      <c r="ET382" s="456">
        <v>0.36319999999999997</v>
      </c>
      <c r="EU382" s="457">
        <f t="shared" si="3508"/>
        <v>0</v>
      </c>
      <c r="EV382" s="458">
        <f t="shared" si="3509"/>
        <v>0</v>
      </c>
      <c r="EW382" s="459"/>
      <c r="EX382" s="452">
        <v>4.0</v>
      </c>
      <c r="EY382" s="453" t="s">
        <v>182</v>
      </c>
      <c r="EZ382" s="454" t="s">
        <v>132</v>
      </c>
      <c r="FA382" s="454" t="s">
        <v>132</v>
      </c>
      <c r="FB382" s="455" t="str">
        <f>ADHK!FB382</f>
        <v/>
      </c>
      <c r="FC382" s="455"/>
      <c r="FD382" s="455">
        <f t="shared" si="3510"/>
        <v>0</v>
      </c>
      <c r="FE382" s="456"/>
      <c r="FF382" s="455">
        <f t="shared" si="3511"/>
        <v>0</v>
      </c>
      <c r="FG382" s="456"/>
      <c r="FH382" s="455"/>
      <c r="FI382" s="455">
        <f t="shared" si="3512"/>
        <v>0</v>
      </c>
      <c r="FJ382" s="455">
        <f t="shared" si="3513"/>
        <v>0</v>
      </c>
      <c r="FK382" s="456">
        <v>0.36319999999999997</v>
      </c>
      <c r="FL382" s="457">
        <f t="shared" si="3514"/>
        <v>0</v>
      </c>
      <c r="FM382" s="458">
        <f t="shared" si="3515"/>
        <v>0</v>
      </c>
      <c r="FN382" s="459"/>
      <c r="FO382" s="452">
        <v>4.0</v>
      </c>
      <c r="FP382" s="453" t="s">
        <v>182</v>
      </c>
      <c r="FQ382" s="454" t="s">
        <v>132</v>
      </c>
      <c r="FR382" s="454" t="s">
        <v>132</v>
      </c>
      <c r="FS382" s="455" t="str">
        <f>ADHK!FS382</f>
        <v/>
      </c>
      <c r="FT382" s="455"/>
      <c r="FU382" s="455">
        <f t="shared" si="3516"/>
        <v>0</v>
      </c>
      <c r="FV382" s="456"/>
      <c r="FW382" s="455">
        <f t="shared" si="3517"/>
        <v>0</v>
      </c>
      <c r="FX382" s="456"/>
      <c r="FY382" s="455"/>
      <c r="FZ382" s="455">
        <f t="shared" si="3518"/>
        <v>0</v>
      </c>
      <c r="GA382" s="455">
        <f t="shared" si="3519"/>
        <v>0</v>
      </c>
      <c r="GB382" s="456">
        <v>0.36319999999999997</v>
      </c>
      <c r="GC382" s="457">
        <f t="shared" si="3520"/>
        <v>0</v>
      </c>
      <c r="GD382" s="458">
        <f t="shared" si="3521"/>
        <v>0</v>
      </c>
      <c r="GE382" s="459"/>
      <c r="GF382" s="452">
        <v>4.0</v>
      </c>
      <c r="GG382" s="453" t="s">
        <v>182</v>
      </c>
      <c r="GH382" s="454" t="s">
        <v>132</v>
      </c>
      <c r="GI382" s="454" t="s">
        <v>132</v>
      </c>
      <c r="GJ382" s="455" t="str">
        <f>ADHK!GJ382</f>
        <v/>
      </c>
      <c r="GK382" s="455"/>
      <c r="GL382" s="455">
        <f t="shared" si="3522"/>
        <v>0</v>
      </c>
      <c r="GM382" s="456"/>
      <c r="GN382" s="455">
        <f t="shared" si="3523"/>
        <v>0</v>
      </c>
      <c r="GO382" s="456"/>
      <c r="GP382" s="455"/>
      <c r="GQ382" s="455">
        <f t="shared" si="3524"/>
        <v>0</v>
      </c>
      <c r="GR382" s="455">
        <f t="shared" si="3525"/>
        <v>0</v>
      </c>
      <c r="GS382" s="456">
        <v>0.36319999999999997</v>
      </c>
      <c r="GT382" s="457">
        <f t="shared" si="3526"/>
        <v>0</v>
      </c>
      <c r="GU382" s="458">
        <f t="shared" si="3527"/>
        <v>0</v>
      </c>
      <c r="GV382" s="459"/>
      <c r="GW382" s="452">
        <v>4.0</v>
      </c>
      <c r="GX382" s="453" t="s">
        <v>182</v>
      </c>
      <c r="GY382" s="454" t="s">
        <v>132</v>
      </c>
      <c r="GZ382" s="454" t="s">
        <v>132</v>
      </c>
      <c r="HA382" s="455" t="str">
        <f>ADHK!HA382</f>
        <v/>
      </c>
      <c r="HB382" s="455"/>
      <c r="HC382" s="455">
        <f t="shared" si="3528"/>
        <v>0</v>
      </c>
      <c r="HD382" s="456"/>
      <c r="HE382" s="455">
        <f t="shared" si="3529"/>
        <v>0</v>
      </c>
      <c r="HF382" s="456"/>
      <c r="HG382" s="455"/>
      <c r="HH382" s="455">
        <f t="shared" si="3530"/>
        <v>0</v>
      </c>
      <c r="HI382" s="455">
        <f t="shared" si="3531"/>
        <v>0</v>
      </c>
      <c r="HJ382" s="456">
        <v>0.36319999999999997</v>
      </c>
      <c r="HK382" s="457">
        <f t="shared" si="3532"/>
        <v>0</v>
      </c>
      <c r="HL382" s="458">
        <f t="shared" si="3533"/>
        <v>0</v>
      </c>
      <c r="HM382" s="459"/>
      <c r="HN382" s="452">
        <v>4.0</v>
      </c>
      <c r="HO382" s="453" t="s">
        <v>182</v>
      </c>
      <c r="HP382" s="454" t="s">
        <v>132</v>
      </c>
      <c r="HQ382" s="454" t="s">
        <v>132</v>
      </c>
      <c r="HR382" s="455" t="str">
        <f>ADHK!HR382</f>
        <v/>
      </c>
      <c r="HS382" s="455"/>
      <c r="HT382" s="455">
        <f t="shared" si="3534"/>
        <v>0</v>
      </c>
      <c r="HU382" s="456"/>
      <c r="HV382" s="455">
        <f t="shared" si="3535"/>
        <v>0</v>
      </c>
      <c r="HW382" s="456"/>
      <c r="HX382" s="455"/>
      <c r="HY382" s="455">
        <f t="shared" si="3536"/>
        <v>0</v>
      </c>
      <c r="HZ382" s="455">
        <f t="shared" si="3537"/>
        <v>0</v>
      </c>
      <c r="IA382" s="456">
        <v>0.36319999999999997</v>
      </c>
      <c r="IB382" s="457">
        <f t="shared" si="3538"/>
        <v>0</v>
      </c>
      <c r="IC382" s="458">
        <f t="shared" si="3539"/>
        <v>0</v>
      </c>
      <c r="ID382" s="459"/>
      <c r="IE382" s="452">
        <v>4.0</v>
      </c>
      <c r="IF382" s="453" t="s">
        <v>182</v>
      </c>
      <c r="IG382" s="454" t="s">
        <v>132</v>
      </c>
      <c r="IH382" s="454" t="s">
        <v>132</v>
      </c>
      <c r="II382" s="455" t="str">
        <f>ADHK!II382</f>
        <v/>
      </c>
      <c r="IJ382" s="455"/>
      <c r="IK382" s="455">
        <f t="shared" si="3540"/>
        <v>0</v>
      </c>
      <c r="IL382" s="456"/>
      <c r="IM382" s="455">
        <f t="shared" si="3541"/>
        <v>0</v>
      </c>
      <c r="IN382" s="456"/>
      <c r="IO382" s="455"/>
      <c r="IP382" s="455">
        <f t="shared" si="3542"/>
        <v>0</v>
      </c>
      <c r="IQ382" s="455">
        <f t="shared" si="3543"/>
        <v>0</v>
      </c>
      <c r="IR382" s="456">
        <v>0.36319999999999997</v>
      </c>
      <c r="IS382" s="457">
        <f t="shared" si="3544"/>
        <v>0</v>
      </c>
      <c r="IT382" s="458">
        <f t="shared" si="3545"/>
        <v>0</v>
      </c>
      <c r="IU382" s="459"/>
      <c r="IV382" s="452">
        <v>4.0</v>
      </c>
      <c r="IW382" s="453" t="s">
        <v>182</v>
      </c>
      <c r="IX382" s="454" t="s">
        <v>132</v>
      </c>
      <c r="IY382" s="454" t="s">
        <v>132</v>
      </c>
      <c r="IZ382" s="455" t="str">
        <f>ADHK!IZ382</f>
        <v/>
      </c>
      <c r="JA382" s="455"/>
      <c r="JB382" s="455">
        <f t="shared" si="3546"/>
        <v>0</v>
      </c>
      <c r="JC382" s="456"/>
      <c r="JD382" s="455">
        <f t="shared" si="3547"/>
        <v>0</v>
      </c>
      <c r="JE382" s="456"/>
      <c r="JF382" s="455"/>
      <c r="JG382" s="455">
        <f t="shared" si="3548"/>
        <v>0</v>
      </c>
      <c r="JH382" s="455">
        <f t="shared" si="3549"/>
        <v>0</v>
      </c>
      <c r="JI382" s="456">
        <v>0.36319999999999997</v>
      </c>
      <c r="JJ382" s="457">
        <f t="shared" si="3550"/>
        <v>0</v>
      </c>
      <c r="JK382" s="458">
        <f t="shared" si="3551"/>
        <v>0</v>
      </c>
      <c r="JL382" s="459"/>
      <c r="JM382" s="452">
        <v>4.0</v>
      </c>
      <c r="JN382" s="453" t="s">
        <v>182</v>
      </c>
      <c r="JO382" s="454" t="s">
        <v>132</v>
      </c>
      <c r="JP382" s="454" t="s">
        <v>132</v>
      </c>
      <c r="JQ382" s="455" t="str">
        <f>ADHK!JQ382</f>
        <v/>
      </c>
      <c r="JR382" s="455"/>
      <c r="JS382" s="455">
        <f t="shared" si="3552"/>
        <v>0</v>
      </c>
      <c r="JT382" s="456"/>
      <c r="JU382" s="455">
        <f t="shared" si="3553"/>
        <v>0</v>
      </c>
      <c r="JV382" s="456"/>
      <c r="JW382" s="455"/>
      <c r="JX382" s="455">
        <f t="shared" si="3554"/>
        <v>0</v>
      </c>
      <c r="JY382" s="455">
        <f t="shared" si="3555"/>
        <v>0</v>
      </c>
      <c r="JZ382" s="456">
        <v>0.36319999999999997</v>
      </c>
      <c r="KA382" s="457">
        <f t="shared" si="3556"/>
        <v>0</v>
      </c>
      <c r="KB382" s="458">
        <f t="shared" si="3557"/>
        <v>0</v>
      </c>
      <c r="KC382" s="459"/>
      <c r="KD382" s="452">
        <v>4.0</v>
      </c>
      <c r="KE382" s="453" t="s">
        <v>182</v>
      </c>
      <c r="KF382" s="454" t="s">
        <v>132</v>
      </c>
      <c r="KG382" s="454" t="s">
        <v>132</v>
      </c>
      <c r="KH382" s="455" t="str">
        <f>ADHK!KH382</f>
        <v/>
      </c>
      <c r="KI382" s="455"/>
      <c r="KJ382" s="455">
        <f t="shared" si="3558"/>
        <v>0</v>
      </c>
      <c r="KK382" s="456"/>
      <c r="KL382" s="455">
        <f t="shared" si="3559"/>
        <v>0</v>
      </c>
      <c r="KM382" s="456"/>
      <c r="KN382" s="455"/>
      <c r="KO382" s="455">
        <f t="shared" si="3560"/>
        <v>0</v>
      </c>
      <c r="KP382" s="455">
        <f t="shared" si="3561"/>
        <v>0</v>
      </c>
      <c r="KQ382" s="456">
        <v>0.36319999999999997</v>
      </c>
      <c r="KR382" s="457">
        <f t="shared" si="3562"/>
        <v>0</v>
      </c>
      <c r="KS382" s="458">
        <f t="shared" si="3563"/>
        <v>0</v>
      </c>
      <c r="KT382" s="459"/>
      <c r="KU382" s="460"/>
    </row>
    <row r="383" ht="15.75" customHeight="1">
      <c r="A383" s="452">
        <v>5.0</v>
      </c>
      <c r="B383" s="453" t="s">
        <v>183</v>
      </c>
      <c r="C383" s="454" t="s">
        <v>132</v>
      </c>
      <c r="D383" s="454" t="s">
        <v>132</v>
      </c>
      <c r="E383" s="455" t="str">
        <f>ADHK!E383</f>
        <v/>
      </c>
      <c r="F383" s="455" t="str">
        <f>ADHK!F383</f>
        <v/>
      </c>
      <c r="G383" s="455">
        <f t="shared" si="3456"/>
        <v>0</v>
      </c>
      <c r="H383" s="456"/>
      <c r="I383" s="455">
        <f t="shared" si="3457"/>
        <v>0</v>
      </c>
      <c r="J383" s="456"/>
      <c r="K383" s="455"/>
      <c r="L383" s="455">
        <f t="shared" si="3458"/>
        <v>0</v>
      </c>
      <c r="M383" s="455">
        <f t="shared" si="3459"/>
        <v>0</v>
      </c>
      <c r="N383" s="456">
        <v>0.36319999999999997</v>
      </c>
      <c r="O383" s="457">
        <f t="shared" si="3460"/>
        <v>0</v>
      </c>
      <c r="P383" s="458">
        <f t="shared" si="3461"/>
        <v>0</v>
      </c>
      <c r="Q383" s="459"/>
      <c r="R383" s="452">
        <v>5.0</v>
      </c>
      <c r="S383" s="453" t="s">
        <v>183</v>
      </c>
      <c r="T383" s="454" t="s">
        <v>132</v>
      </c>
      <c r="U383" s="454" t="s">
        <v>132</v>
      </c>
      <c r="V383" s="455" t="str">
        <f>ADHK!V383</f>
        <v/>
      </c>
      <c r="W383" s="455"/>
      <c r="X383" s="455">
        <f t="shared" si="3462"/>
        <v>0</v>
      </c>
      <c r="Y383" s="456"/>
      <c r="Z383" s="455">
        <f t="shared" si="3463"/>
        <v>0</v>
      </c>
      <c r="AA383" s="456"/>
      <c r="AB383" s="455"/>
      <c r="AC383" s="455">
        <f t="shared" si="3464"/>
        <v>0</v>
      </c>
      <c r="AD383" s="455">
        <f t="shared" si="3465"/>
        <v>0</v>
      </c>
      <c r="AE383" s="456">
        <v>0.36319999999999997</v>
      </c>
      <c r="AF383" s="457">
        <f t="shared" si="3466"/>
        <v>0</v>
      </c>
      <c r="AG383" s="458">
        <f t="shared" si="3467"/>
        <v>0</v>
      </c>
      <c r="AH383" s="459"/>
      <c r="AI383" s="452">
        <v>5.0</v>
      </c>
      <c r="AJ383" s="453" t="s">
        <v>183</v>
      </c>
      <c r="AK383" s="454" t="s">
        <v>132</v>
      </c>
      <c r="AL383" s="454" t="s">
        <v>132</v>
      </c>
      <c r="AM383" s="455" t="str">
        <f>ADHK!AM383</f>
        <v/>
      </c>
      <c r="AN383" s="455"/>
      <c r="AO383" s="455">
        <f t="shared" si="3468"/>
        <v>0</v>
      </c>
      <c r="AP383" s="456"/>
      <c r="AQ383" s="455">
        <f t="shared" si="3469"/>
        <v>0</v>
      </c>
      <c r="AR383" s="456"/>
      <c r="AS383" s="455"/>
      <c r="AT383" s="455">
        <f t="shared" si="3470"/>
        <v>0</v>
      </c>
      <c r="AU383" s="455">
        <f t="shared" si="3471"/>
        <v>0</v>
      </c>
      <c r="AV383" s="456">
        <v>0.36319999999999997</v>
      </c>
      <c r="AW383" s="457">
        <f t="shared" si="3472"/>
        <v>0</v>
      </c>
      <c r="AX383" s="458">
        <f t="shared" si="3473"/>
        <v>0</v>
      </c>
      <c r="AY383" s="459"/>
      <c r="AZ383" s="452">
        <v>5.0</v>
      </c>
      <c r="BA383" s="453" t="s">
        <v>183</v>
      </c>
      <c r="BB383" s="454" t="s">
        <v>132</v>
      </c>
      <c r="BC383" s="454" t="s">
        <v>132</v>
      </c>
      <c r="BD383" s="455" t="str">
        <f>ADHK!BD383</f>
        <v/>
      </c>
      <c r="BE383" s="455"/>
      <c r="BF383" s="455">
        <f t="shared" si="3474"/>
        <v>0</v>
      </c>
      <c r="BG383" s="456"/>
      <c r="BH383" s="455">
        <f t="shared" si="3475"/>
        <v>0</v>
      </c>
      <c r="BI383" s="456"/>
      <c r="BJ383" s="455"/>
      <c r="BK383" s="455">
        <f t="shared" si="3476"/>
        <v>0</v>
      </c>
      <c r="BL383" s="455">
        <f t="shared" si="3477"/>
        <v>0</v>
      </c>
      <c r="BM383" s="456">
        <v>0.36319999999999997</v>
      </c>
      <c r="BN383" s="457">
        <f t="shared" si="3478"/>
        <v>0</v>
      </c>
      <c r="BO383" s="458">
        <f t="shared" si="3479"/>
        <v>0</v>
      </c>
      <c r="BP383" s="459"/>
      <c r="BQ383" s="452">
        <v>5.0</v>
      </c>
      <c r="BR383" s="453" t="s">
        <v>183</v>
      </c>
      <c r="BS383" s="454" t="s">
        <v>132</v>
      </c>
      <c r="BT383" s="454" t="s">
        <v>132</v>
      </c>
      <c r="BU383" s="455" t="str">
        <f>ADHK!BU383</f>
        <v/>
      </c>
      <c r="BV383" s="455"/>
      <c r="BW383" s="455">
        <f t="shared" si="3480"/>
        <v>0</v>
      </c>
      <c r="BX383" s="456"/>
      <c r="BY383" s="455">
        <f t="shared" si="3481"/>
        <v>0</v>
      </c>
      <c r="BZ383" s="456"/>
      <c r="CA383" s="455"/>
      <c r="CB383" s="455">
        <f t="shared" si="3482"/>
        <v>0</v>
      </c>
      <c r="CC383" s="455">
        <f t="shared" si="3483"/>
        <v>0</v>
      </c>
      <c r="CD383" s="456">
        <v>0.36319999999999997</v>
      </c>
      <c r="CE383" s="457">
        <f t="shared" si="3484"/>
        <v>0</v>
      </c>
      <c r="CF383" s="458">
        <f t="shared" si="3485"/>
        <v>0</v>
      </c>
      <c r="CG383" s="459"/>
      <c r="CH383" s="452">
        <v>5.0</v>
      </c>
      <c r="CI383" s="453" t="s">
        <v>183</v>
      </c>
      <c r="CJ383" s="454" t="s">
        <v>132</v>
      </c>
      <c r="CK383" s="454" t="s">
        <v>132</v>
      </c>
      <c r="CL383" s="455" t="str">
        <f>ADHK!CL383</f>
        <v/>
      </c>
      <c r="CM383" s="455"/>
      <c r="CN383" s="455">
        <f t="shared" si="3486"/>
        <v>0</v>
      </c>
      <c r="CO383" s="456"/>
      <c r="CP383" s="455">
        <f t="shared" si="3487"/>
        <v>0</v>
      </c>
      <c r="CQ383" s="456"/>
      <c r="CR383" s="455"/>
      <c r="CS383" s="455">
        <f t="shared" si="3488"/>
        <v>0</v>
      </c>
      <c r="CT383" s="455">
        <f t="shared" si="3489"/>
        <v>0</v>
      </c>
      <c r="CU383" s="456">
        <v>0.36319999999999997</v>
      </c>
      <c r="CV383" s="457">
        <f t="shared" si="3490"/>
        <v>0</v>
      </c>
      <c r="CW383" s="458">
        <f t="shared" si="3491"/>
        <v>0</v>
      </c>
      <c r="CX383" s="459"/>
      <c r="CY383" s="452">
        <v>5.0</v>
      </c>
      <c r="CZ383" s="453" t="s">
        <v>183</v>
      </c>
      <c r="DA383" s="454" t="s">
        <v>132</v>
      </c>
      <c r="DB383" s="454" t="s">
        <v>132</v>
      </c>
      <c r="DC383" s="455" t="str">
        <f>ADHK!DC383</f>
        <v/>
      </c>
      <c r="DD383" s="455"/>
      <c r="DE383" s="455">
        <f t="shared" si="3492"/>
        <v>0</v>
      </c>
      <c r="DF383" s="456"/>
      <c r="DG383" s="455">
        <f t="shared" si="3493"/>
        <v>0</v>
      </c>
      <c r="DH383" s="456"/>
      <c r="DI383" s="455"/>
      <c r="DJ383" s="455">
        <f t="shared" si="3494"/>
        <v>0</v>
      </c>
      <c r="DK383" s="455">
        <f t="shared" si="3495"/>
        <v>0</v>
      </c>
      <c r="DL383" s="456">
        <v>0.36319999999999997</v>
      </c>
      <c r="DM383" s="457">
        <f t="shared" si="3496"/>
        <v>0</v>
      </c>
      <c r="DN383" s="458">
        <f t="shared" si="3497"/>
        <v>0</v>
      </c>
      <c r="DO383" s="459"/>
      <c r="DP383" s="452">
        <v>5.0</v>
      </c>
      <c r="DQ383" s="453" t="s">
        <v>183</v>
      </c>
      <c r="DR383" s="454" t="s">
        <v>132</v>
      </c>
      <c r="DS383" s="454" t="s">
        <v>132</v>
      </c>
      <c r="DT383" s="455" t="str">
        <f>ADHK!DT383</f>
        <v/>
      </c>
      <c r="DU383" s="455"/>
      <c r="DV383" s="455">
        <f t="shared" si="3498"/>
        <v>0</v>
      </c>
      <c r="DW383" s="456"/>
      <c r="DX383" s="455">
        <f t="shared" si="3499"/>
        <v>0</v>
      </c>
      <c r="DY383" s="456"/>
      <c r="DZ383" s="455"/>
      <c r="EA383" s="455">
        <f t="shared" si="3500"/>
        <v>0</v>
      </c>
      <c r="EB383" s="455">
        <f t="shared" si="3501"/>
        <v>0</v>
      </c>
      <c r="EC383" s="456">
        <v>0.36319999999999997</v>
      </c>
      <c r="ED383" s="457">
        <f t="shared" si="3502"/>
        <v>0</v>
      </c>
      <c r="EE383" s="458">
        <f t="shared" si="3503"/>
        <v>0</v>
      </c>
      <c r="EF383" s="459"/>
      <c r="EG383" s="452">
        <v>5.0</v>
      </c>
      <c r="EH383" s="453" t="s">
        <v>183</v>
      </c>
      <c r="EI383" s="454" t="s">
        <v>132</v>
      </c>
      <c r="EJ383" s="454" t="s">
        <v>132</v>
      </c>
      <c r="EK383" s="455" t="str">
        <f>ADHK!EK383</f>
        <v/>
      </c>
      <c r="EL383" s="455"/>
      <c r="EM383" s="455">
        <f t="shared" si="3504"/>
        <v>0</v>
      </c>
      <c r="EN383" s="456"/>
      <c r="EO383" s="455">
        <f t="shared" si="3505"/>
        <v>0</v>
      </c>
      <c r="EP383" s="456"/>
      <c r="EQ383" s="455"/>
      <c r="ER383" s="455">
        <f t="shared" si="3506"/>
        <v>0</v>
      </c>
      <c r="ES383" s="455">
        <f t="shared" si="3507"/>
        <v>0</v>
      </c>
      <c r="ET383" s="456">
        <v>0.36319999999999997</v>
      </c>
      <c r="EU383" s="457">
        <f t="shared" si="3508"/>
        <v>0</v>
      </c>
      <c r="EV383" s="458">
        <f t="shared" si="3509"/>
        <v>0</v>
      </c>
      <c r="EW383" s="459"/>
      <c r="EX383" s="452">
        <v>5.0</v>
      </c>
      <c r="EY383" s="453" t="s">
        <v>183</v>
      </c>
      <c r="EZ383" s="454" t="s">
        <v>132</v>
      </c>
      <c r="FA383" s="454" t="s">
        <v>132</v>
      </c>
      <c r="FB383" s="455" t="str">
        <f>ADHK!FB383</f>
        <v/>
      </c>
      <c r="FC383" s="455"/>
      <c r="FD383" s="455">
        <f t="shared" si="3510"/>
        <v>0</v>
      </c>
      <c r="FE383" s="456"/>
      <c r="FF383" s="455">
        <f t="shared" si="3511"/>
        <v>0</v>
      </c>
      <c r="FG383" s="456"/>
      <c r="FH383" s="455"/>
      <c r="FI383" s="455">
        <f t="shared" si="3512"/>
        <v>0</v>
      </c>
      <c r="FJ383" s="455">
        <f t="shared" si="3513"/>
        <v>0</v>
      </c>
      <c r="FK383" s="456">
        <v>0.36319999999999997</v>
      </c>
      <c r="FL383" s="457">
        <f t="shared" si="3514"/>
        <v>0</v>
      </c>
      <c r="FM383" s="458">
        <f t="shared" si="3515"/>
        <v>0</v>
      </c>
      <c r="FN383" s="459"/>
      <c r="FO383" s="452">
        <v>5.0</v>
      </c>
      <c r="FP383" s="453" t="s">
        <v>183</v>
      </c>
      <c r="FQ383" s="454" t="s">
        <v>132</v>
      </c>
      <c r="FR383" s="454" t="s">
        <v>132</v>
      </c>
      <c r="FS383" s="455" t="str">
        <f>ADHK!FS383</f>
        <v/>
      </c>
      <c r="FT383" s="455"/>
      <c r="FU383" s="455">
        <f t="shared" si="3516"/>
        <v>0</v>
      </c>
      <c r="FV383" s="456"/>
      <c r="FW383" s="455">
        <f t="shared" si="3517"/>
        <v>0</v>
      </c>
      <c r="FX383" s="456"/>
      <c r="FY383" s="455"/>
      <c r="FZ383" s="455">
        <f t="shared" si="3518"/>
        <v>0</v>
      </c>
      <c r="GA383" s="455">
        <f t="shared" si="3519"/>
        <v>0</v>
      </c>
      <c r="GB383" s="456">
        <v>0.36319999999999997</v>
      </c>
      <c r="GC383" s="457">
        <f t="shared" si="3520"/>
        <v>0</v>
      </c>
      <c r="GD383" s="458">
        <f t="shared" si="3521"/>
        <v>0</v>
      </c>
      <c r="GE383" s="459"/>
      <c r="GF383" s="452">
        <v>5.0</v>
      </c>
      <c r="GG383" s="453" t="s">
        <v>183</v>
      </c>
      <c r="GH383" s="454" t="s">
        <v>132</v>
      </c>
      <c r="GI383" s="454" t="s">
        <v>132</v>
      </c>
      <c r="GJ383" s="455" t="str">
        <f>ADHK!GJ383</f>
        <v/>
      </c>
      <c r="GK383" s="455"/>
      <c r="GL383" s="455">
        <f t="shared" si="3522"/>
        <v>0</v>
      </c>
      <c r="GM383" s="456"/>
      <c r="GN383" s="455">
        <f t="shared" si="3523"/>
        <v>0</v>
      </c>
      <c r="GO383" s="456"/>
      <c r="GP383" s="455"/>
      <c r="GQ383" s="455">
        <f t="shared" si="3524"/>
        <v>0</v>
      </c>
      <c r="GR383" s="455">
        <f t="shared" si="3525"/>
        <v>0</v>
      </c>
      <c r="GS383" s="456">
        <v>0.36319999999999997</v>
      </c>
      <c r="GT383" s="457">
        <f t="shared" si="3526"/>
        <v>0</v>
      </c>
      <c r="GU383" s="458">
        <f t="shared" si="3527"/>
        <v>0</v>
      </c>
      <c r="GV383" s="459"/>
      <c r="GW383" s="452">
        <v>5.0</v>
      </c>
      <c r="GX383" s="453" t="s">
        <v>183</v>
      </c>
      <c r="GY383" s="454" t="s">
        <v>132</v>
      </c>
      <c r="GZ383" s="454" t="s">
        <v>132</v>
      </c>
      <c r="HA383" s="455" t="str">
        <f>ADHK!HA383</f>
        <v/>
      </c>
      <c r="HB383" s="455"/>
      <c r="HC383" s="455">
        <f t="shared" si="3528"/>
        <v>0</v>
      </c>
      <c r="HD383" s="456"/>
      <c r="HE383" s="455">
        <f t="shared" si="3529"/>
        <v>0</v>
      </c>
      <c r="HF383" s="456"/>
      <c r="HG383" s="455"/>
      <c r="HH383" s="455">
        <f t="shared" si="3530"/>
        <v>0</v>
      </c>
      <c r="HI383" s="455">
        <f t="shared" si="3531"/>
        <v>0</v>
      </c>
      <c r="HJ383" s="456">
        <v>0.36319999999999997</v>
      </c>
      <c r="HK383" s="457">
        <f t="shared" si="3532"/>
        <v>0</v>
      </c>
      <c r="HL383" s="458">
        <f t="shared" si="3533"/>
        <v>0</v>
      </c>
      <c r="HM383" s="459"/>
      <c r="HN383" s="452">
        <v>5.0</v>
      </c>
      <c r="HO383" s="453" t="s">
        <v>183</v>
      </c>
      <c r="HP383" s="454" t="s">
        <v>132</v>
      </c>
      <c r="HQ383" s="454" t="s">
        <v>132</v>
      </c>
      <c r="HR383" s="455" t="str">
        <f>ADHK!HR383</f>
        <v/>
      </c>
      <c r="HS383" s="455"/>
      <c r="HT383" s="455">
        <f t="shared" si="3534"/>
        <v>0</v>
      </c>
      <c r="HU383" s="456"/>
      <c r="HV383" s="455">
        <f t="shared" si="3535"/>
        <v>0</v>
      </c>
      <c r="HW383" s="456"/>
      <c r="HX383" s="455"/>
      <c r="HY383" s="455">
        <f t="shared" si="3536"/>
        <v>0</v>
      </c>
      <c r="HZ383" s="455">
        <f t="shared" si="3537"/>
        <v>0</v>
      </c>
      <c r="IA383" s="456">
        <v>0.36319999999999997</v>
      </c>
      <c r="IB383" s="457">
        <f t="shared" si="3538"/>
        <v>0</v>
      </c>
      <c r="IC383" s="458">
        <f t="shared" si="3539"/>
        <v>0</v>
      </c>
      <c r="ID383" s="459"/>
      <c r="IE383" s="452">
        <v>5.0</v>
      </c>
      <c r="IF383" s="453" t="s">
        <v>183</v>
      </c>
      <c r="IG383" s="454" t="s">
        <v>132</v>
      </c>
      <c r="IH383" s="454" t="s">
        <v>132</v>
      </c>
      <c r="II383" s="455" t="str">
        <f>ADHK!II383</f>
        <v/>
      </c>
      <c r="IJ383" s="455"/>
      <c r="IK383" s="455">
        <f t="shared" si="3540"/>
        <v>0</v>
      </c>
      <c r="IL383" s="456"/>
      <c r="IM383" s="455">
        <f t="shared" si="3541"/>
        <v>0</v>
      </c>
      <c r="IN383" s="456"/>
      <c r="IO383" s="455"/>
      <c r="IP383" s="455">
        <f t="shared" si="3542"/>
        <v>0</v>
      </c>
      <c r="IQ383" s="455">
        <f t="shared" si="3543"/>
        <v>0</v>
      </c>
      <c r="IR383" s="456">
        <v>0.36319999999999997</v>
      </c>
      <c r="IS383" s="457">
        <f t="shared" si="3544"/>
        <v>0</v>
      </c>
      <c r="IT383" s="458">
        <f t="shared" si="3545"/>
        <v>0</v>
      </c>
      <c r="IU383" s="459"/>
      <c r="IV383" s="452">
        <v>5.0</v>
      </c>
      <c r="IW383" s="453" t="s">
        <v>183</v>
      </c>
      <c r="IX383" s="454" t="s">
        <v>132</v>
      </c>
      <c r="IY383" s="454" t="s">
        <v>132</v>
      </c>
      <c r="IZ383" s="455" t="str">
        <f>ADHK!IZ383</f>
        <v/>
      </c>
      <c r="JA383" s="455"/>
      <c r="JB383" s="455">
        <f t="shared" si="3546"/>
        <v>0</v>
      </c>
      <c r="JC383" s="456"/>
      <c r="JD383" s="455">
        <f t="shared" si="3547"/>
        <v>0</v>
      </c>
      <c r="JE383" s="456"/>
      <c r="JF383" s="455"/>
      <c r="JG383" s="455">
        <f t="shared" si="3548"/>
        <v>0</v>
      </c>
      <c r="JH383" s="455">
        <f t="shared" si="3549"/>
        <v>0</v>
      </c>
      <c r="JI383" s="456">
        <v>0.36319999999999997</v>
      </c>
      <c r="JJ383" s="457">
        <f t="shared" si="3550"/>
        <v>0</v>
      </c>
      <c r="JK383" s="458">
        <f t="shared" si="3551"/>
        <v>0</v>
      </c>
      <c r="JL383" s="459"/>
      <c r="JM383" s="452">
        <v>5.0</v>
      </c>
      <c r="JN383" s="453" t="s">
        <v>183</v>
      </c>
      <c r="JO383" s="454" t="s">
        <v>132</v>
      </c>
      <c r="JP383" s="454" t="s">
        <v>132</v>
      </c>
      <c r="JQ383" s="455" t="str">
        <f>ADHK!JQ383</f>
        <v/>
      </c>
      <c r="JR383" s="455"/>
      <c r="JS383" s="455">
        <f t="shared" si="3552"/>
        <v>0</v>
      </c>
      <c r="JT383" s="456"/>
      <c r="JU383" s="455">
        <f t="shared" si="3553"/>
        <v>0</v>
      </c>
      <c r="JV383" s="456"/>
      <c r="JW383" s="455"/>
      <c r="JX383" s="455">
        <f t="shared" si="3554"/>
        <v>0</v>
      </c>
      <c r="JY383" s="455">
        <f t="shared" si="3555"/>
        <v>0</v>
      </c>
      <c r="JZ383" s="456">
        <v>0.36319999999999997</v>
      </c>
      <c r="KA383" s="457">
        <f t="shared" si="3556"/>
        <v>0</v>
      </c>
      <c r="KB383" s="458">
        <f t="shared" si="3557"/>
        <v>0</v>
      </c>
      <c r="KC383" s="459"/>
      <c r="KD383" s="452">
        <v>5.0</v>
      </c>
      <c r="KE383" s="453" t="s">
        <v>183</v>
      </c>
      <c r="KF383" s="454" t="s">
        <v>132</v>
      </c>
      <c r="KG383" s="454" t="s">
        <v>132</v>
      </c>
      <c r="KH383" s="455" t="str">
        <f>ADHK!KH383</f>
        <v/>
      </c>
      <c r="KI383" s="455"/>
      <c r="KJ383" s="455">
        <f t="shared" si="3558"/>
        <v>0</v>
      </c>
      <c r="KK383" s="456"/>
      <c r="KL383" s="455">
        <f t="shared" si="3559"/>
        <v>0</v>
      </c>
      <c r="KM383" s="456"/>
      <c r="KN383" s="455"/>
      <c r="KO383" s="455">
        <f t="shared" si="3560"/>
        <v>0</v>
      </c>
      <c r="KP383" s="455">
        <f t="shared" si="3561"/>
        <v>0</v>
      </c>
      <c r="KQ383" s="456">
        <v>0.36319999999999997</v>
      </c>
      <c r="KR383" s="457">
        <f t="shared" si="3562"/>
        <v>0</v>
      </c>
      <c r="KS383" s="458">
        <f t="shared" si="3563"/>
        <v>0</v>
      </c>
      <c r="KT383" s="459"/>
      <c r="KU383" s="460"/>
    </row>
    <row r="384" ht="15.75" customHeight="1">
      <c r="A384" s="452">
        <v>6.0</v>
      </c>
      <c r="B384" s="453" t="s">
        <v>184</v>
      </c>
      <c r="C384" s="454" t="s">
        <v>132</v>
      </c>
      <c r="D384" s="454" t="s">
        <v>132</v>
      </c>
      <c r="E384" s="455" t="str">
        <f>ADHK!E384</f>
        <v/>
      </c>
      <c r="F384" s="455" t="str">
        <f>ADHK!F384</f>
        <v/>
      </c>
      <c r="G384" s="455">
        <f t="shared" si="3456"/>
        <v>0</v>
      </c>
      <c r="H384" s="456"/>
      <c r="I384" s="455">
        <f t="shared" si="3457"/>
        <v>0</v>
      </c>
      <c r="J384" s="456"/>
      <c r="K384" s="455"/>
      <c r="L384" s="455">
        <f t="shared" si="3458"/>
        <v>0</v>
      </c>
      <c r="M384" s="455">
        <f t="shared" si="3459"/>
        <v>0</v>
      </c>
      <c r="N384" s="456">
        <v>0.36319999999999997</v>
      </c>
      <c r="O384" s="457">
        <f t="shared" si="3460"/>
        <v>0</v>
      </c>
      <c r="P384" s="458">
        <f t="shared" si="3461"/>
        <v>0</v>
      </c>
      <c r="Q384" s="459"/>
      <c r="R384" s="452">
        <v>6.0</v>
      </c>
      <c r="S384" s="453" t="s">
        <v>184</v>
      </c>
      <c r="T384" s="454" t="s">
        <v>132</v>
      </c>
      <c r="U384" s="454" t="s">
        <v>132</v>
      </c>
      <c r="V384" s="455" t="str">
        <f>ADHK!V384</f>
        <v/>
      </c>
      <c r="W384" s="455"/>
      <c r="X384" s="455">
        <f t="shared" si="3462"/>
        <v>0</v>
      </c>
      <c r="Y384" s="456"/>
      <c r="Z384" s="455">
        <f t="shared" si="3463"/>
        <v>0</v>
      </c>
      <c r="AA384" s="456"/>
      <c r="AB384" s="455"/>
      <c r="AC384" s="455">
        <f t="shared" si="3464"/>
        <v>0</v>
      </c>
      <c r="AD384" s="455">
        <f t="shared" si="3465"/>
        <v>0</v>
      </c>
      <c r="AE384" s="456">
        <v>0.36319999999999997</v>
      </c>
      <c r="AF384" s="457">
        <f t="shared" si="3466"/>
        <v>0</v>
      </c>
      <c r="AG384" s="458">
        <f t="shared" si="3467"/>
        <v>0</v>
      </c>
      <c r="AH384" s="459"/>
      <c r="AI384" s="452">
        <v>6.0</v>
      </c>
      <c r="AJ384" s="453" t="s">
        <v>184</v>
      </c>
      <c r="AK384" s="454" t="s">
        <v>132</v>
      </c>
      <c r="AL384" s="454" t="s">
        <v>132</v>
      </c>
      <c r="AM384" s="455" t="str">
        <f>ADHK!AM384</f>
        <v/>
      </c>
      <c r="AN384" s="455"/>
      <c r="AO384" s="455">
        <f t="shared" si="3468"/>
        <v>0</v>
      </c>
      <c r="AP384" s="456"/>
      <c r="AQ384" s="455">
        <f t="shared" si="3469"/>
        <v>0</v>
      </c>
      <c r="AR384" s="456"/>
      <c r="AS384" s="455"/>
      <c r="AT384" s="455">
        <f t="shared" si="3470"/>
        <v>0</v>
      </c>
      <c r="AU384" s="455">
        <f t="shared" si="3471"/>
        <v>0</v>
      </c>
      <c r="AV384" s="456">
        <v>0.36319999999999997</v>
      </c>
      <c r="AW384" s="457">
        <f t="shared" si="3472"/>
        <v>0</v>
      </c>
      <c r="AX384" s="458">
        <f t="shared" si="3473"/>
        <v>0</v>
      </c>
      <c r="AY384" s="459"/>
      <c r="AZ384" s="452">
        <v>6.0</v>
      </c>
      <c r="BA384" s="453" t="s">
        <v>184</v>
      </c>
      <c r="BB384" s="454" t="s">
        <v>132</v>
      </c>
      <c r="BC384" s="454" t="s">
        <v>132</v>
      </c>
      <c r="BD384" s="455" t="str">
        <f>ADHK!BD384</f>
        <v/>
      </c>
      <c r="BE384" s="455"/>
      <c r="BF384" s="455">
        <f t="shared" si="3474"/>
        <v>0</v>
      </c>
      <c r="BG384" s="456"/>
      <c r="BH384" s="455">
        <f t="shared" si="3475"/>
        <v>0</v>
      </c>
      <c r="BI384" s="456"/>
      <c r="BJ384" s="455"/>
      <c r="BK384" s="455">
        <f t="shared" si="3476"/>
        <v>0</v>
      </c>
      <c r="BL384" s="455">
        <f t="shared" si="3477"/>
        <v>0</v>
      </c>
      <c r="BM384" s="456">
        <v>0.36319999999999997</v>
      </c>
      <c r="BN384" s="457">
        <f t="shared" si="3478"/>
        <v>0</v>
      </c>
      <c r="BO384" s="458">
        <f t="shared" si="3479"/>
        <v>0</v>
      </c>
      <c r="BP384" s="459"/>
      <c r="BQ384" s="452">
        <v>6.0</v>
      </c>
      <c r="BR384" s="453" t="s">
        <v>184</v>
      </c>
      <c r="BS384" s="454" t="s">
        <v>132</v>
      </c>
      <c r="BT384" s="454" t="s">
        <v>132</v>
      </c>
      <c r="BU384" s="455" t="str">
        <f>ADHK!BU384</f>
        <v/>
      </c>
      <c r="BV384" s="455"/>
      <c r="BW384" s="455">
        <f t="shared" si="3480"/>
        <v>0</v>
      </c>
      <c r="BX384" s="456"/>
      <c r="BY384" s="455">
        <f t="shared" si="3481"/>
        <v>0</v>
      </c>
      <c r="BZ384" s="456"/>
      <c r="CA384" s="455"/>
      <c r="CB384" s="455">
        <f t="shared" si="3482"/>
        <v>0</v>
      </c>
      <c r="CC384" s="455">
        <f t="shared" si="3483"/>
        <v>0</v>
      </c>
      <c r="CD384" s="456">
        <v>0.36319999999999997</v>
      </c>
      <c r="CE384" s="457">
        <f t="shared" si="3484"/>
        <v>0</v>
      </c>
      <c r="CF384" s="458">
        <f t="shared" si="3485"/>
        <v>0</v>
      </c>
      <c r="CG384" s="459"/>
      <c r="CH384" s="452">
        <v>6.0</v>
      </c>
      <c r="CI384" s="453" t="s">
        <v>184</v>
      </c>
      <c r="CJ384" s="454" t="s">
        <v>132</v>
      </c>
      <c r="CK384" s="454" t="s">
        <v>132</v>
      </c>
      <c r="CL384" s="455" t="str">
        <f>ADHK!CL384</f>
        <v/>
      </c>
      <c r="CM384" s="455"/>
      <c r="CN384" s="455">
        <f t="shared" si="3486"/>
        <v>0</v>
      </c>
      <c r="CO384" s="456"/>
      <c r="CP384" s="455">
        <f t="shared" si="3487"/>
        <v>0</v>
      </c>
      <c r="CQ384" s="456"/>
      <c r="CR384" s="455"/>
      <c r="CS384" s="455">
        <f t="shared" si="3488"/>
        <v>0</v>
      </c>
      <c r="CT384" s="455">
        <f t="shared" si="3489"/>
        <v>0</v>
      </c>
      <c r="CU384" s="456">
        <v>0.36319999999999997</v>
      </c>
      <c r="CV384" s="457">
        <f t="shared" si="3490"/>
        <v>0</v>
      </c>
      <c r="CW384" s="458">
        <f t="shared" si="3491"/>
        <v>0</v>
      </c>
      <c r="CX384" s="459"/>
      <c r="CY384" s="452">
        <v>6.0</v>
      </c>
      <c r="CZ384" s="453" t="s">
        <v>184</v>
      </c>
      <c r="DA384" s="454" t="s">
        <v>132</v>
      </c>
      <c r="DB384" s="454" t="s">
        <v>132</v>
      </c>
      <c r="DC384" s="455" t="str">
        <f>ADHK!DC384</f>
        <v/>
      </c>
      <c r="DD384" s="455"/>
      <c r="DE384" s="455">
        <f t="shared" si="3492"/>
        <v>0</v>
      </c>
      <c r="DF384" s="456"/>
      <c r="DG384" s="455">
        <f t="shared" si="3493"/>
        <v>0</v>
      </c>
      <c r="DH384" s="456"/>
      <c r="DI384" s="455"/>
      <c r="DJ384" s="455">
        <f t="shared" si="3494"/>
        <v>0</v>
      </c>
      <c r="DK384" s="455">
        <f t="shared" si="3495"/>
        <v>0</v>
      </c>
      <c r="DL384" s="456">
        <v>0.36319999999999997</v>
      </c>
      <c r="DM384" s="457">
        <f t="shared" si="3496"/>
        <v>0</v>
      </c>
      <c r="DN384" s="458">
        <f t="shared" si="3497"/>
        <v>0</v>
      </c>
      <c r="DO384" s="459"/>
      <c r="DP384" s="452">
        <v>6.0</v>
      </c>
      <c r="DQ384" s="453" t="s">
        <v>184</v>
      </c>
      <c r="DR384" s="454" t="s">
        <v>132</v>
      </c>
      <c r="DS384" s="454" t="s">
        <v>132</v>
      </c>
      <c r="DT384" s="455" t="str">
        <f>ADHK!DT384</f>
        <v/>
      </c>
      <c r="DU384" s="455"/>
      <c r="DV384" s="455">
        <f t="shared" si="3498"/>
        <v>0</v>
      </c>
      <c r="DW384" s="456"/>
      <c r="DX384" s="455">
        <f t="shared" si="3499"/>
        <v>0</v>
      </c>
      <c r="DY384" s="456"/>
      <c r="DZ384" s="455"/>
      <c r="EA384" s="455">
        <f t="shared" si="3500"/>
        <v>0</v>
      </c>
      <c r="EB384" s="455">
        <f t="shared" si="3501"/>
        <v>0</v>
      </c>
      <c r="EC384" s="456">
        <v>0.36319999999999997</v>
      </c>
      <c r="ED384" s="457">
        <f t="shared" si="3502"/>
        <v>0</v>
      </c>
      <c r="EE384" s="458">
        <f t="shared" si="3503"/>
        <v>0</v>
      </c>
      <c r="EF384" s="459"/>
      <c r="EG384" s="452">
        <v>6.0</v>
      </c>
      <c r="EH384" s="453" t="s">
        <v>184</v>
      </c>
      <c r="EI384" s="454" t="s">
        <v>132</v>
      </c>
      <c r="EJ384" s="454" t="s">
        <v>132</v>
      </c>
      <c r="EK384" s="455" t="str">
        <f>ADHK!EK384</f>
        <v/>
      </c>
      <c r="EL384" s="455"/>
      <c r="EM384" s="455">
        <f t="shared" si="3504"/>
        <v>0</v>
      </c>
      <c r="EN384" s="456"/>
      <c r="EO384" s="455">
        <f t="shared" si="3505"/>
        <v>0</v>
      </c>
      <c r="EP384" s="456"/>
      <c r="EQ384" s="455"/>
      <c r="ER384" s="455">
        <f t="shared" si="3506"/>
        <v>0</v>
      </c>
      <c r="ES384" s="455">
        <f t="shared" si="3507"/>
        <v>0</v>
      </c>
      <c r="ET384" s="456">
        <v>0.36319999999999997</v>
      </c>
      <c r="EU384" s="457">
        <f t="shared" si="3508"/>
        <v>0</v>
      </c>
      <c r="EV384" s="458">
        <f t="shared" si="3509"/>
        <v>0</v>
      </c>
      <c r="EW384" s="459"/>
      <c r="EX384" s="452">
        <v>6.0</v>
      </c>
      <c r="EY384" s="453" t="s">
        <v>184</v>
      </c>
      <c r="EZ384" s="454" t="s">
        <v>132</v>
      </c>
      <c r="FA384" s="454" t="s">
        <v>132</v>
      </c>
      <c r="FB384" s="455" t="str">
        <f>ADHK!FB384</f>
        <v/>
      </c>
      <c r="FC384" s="455"/>
      <c r="FD384" s="455">
        <f t="shared" si="3510"/>
        <v>0</v>
      </c>
      <c r="FE384" s="456"/>
      <c r="FF384" s="455">
        <f t="shared" si="3511"/>
        <v>0</v>
      </c>
      <c r="FG384" s="456"/>
      <c r="FH384" s="455"/>
      <c r="FI384" s="455">
        <f t="shared" si="3512"/>
        <v>0</v>
      </c>
      <c r="FJ384" s="455">
        <f t="shared" si="3513"/>
        <v>0</v>
      </c>
      <c r="FK384" s="456">
        <v>0.36319999999999997</v>
      </c>
      <c r="FL384" s="457">
        <f t="shared" si="3514"/>
        <v>0</v>
      </c>
      <c r="FM384" s="458">
        <f t="shared" si="3515"/>
        <v>0</v>
      </c>
      <c r="FN384" s="459"/>
      <c r="FO384" s="452">
        <v>6.0</v>
      </c>
      <c r="FP384" s="453" t="s">
        <v>184</v>
      </c>
      <c r="FQ384" s="454" t="s">
        <v>132</v>
      </c>
      <c r="FR384" s="454" t="s">
        <v>132</v>
      </c>
      <c r="FS384" s="455" t="str">
        <f>ADHK!FS384</f>
        <v/>
      </c>
      <c r="FT384" s="455"/>
      <c r="FU384" s="455">
        <f t="shared" si="3516"/>
        <v>0</v>
      </c>
      <c r="FV384" s="456"/>
      <c r="FW384" s="455">
        <f t="shared" si="3517"/>
        <v>0</v>
      </c>
      <c r="FX384" s="456"/>
      <c r="FY384" s="455"/>
      <c r="FZ384" s="455">
        <f t="shared" si="3518"/>
        <v>0</v>
      </c>
      <c r="GA384" s="455">
        <f t="shared" si="3519"/>
        <v>0</v>
      </c>
      <c r="GB384" s="456">
        <v>0.36319999999999997</v>
      </c>
      <c r="GC384" s="457">
        <f t="shared" si="3520"/>
        <v>0</v>
      </c>
      <c r="GD384" s="458">
        <f t="shared" si="3521"/>
        <v>0</v>
      </c>
      <c r="GE384" s="459"/>
      <c r="GF384" s="452">
        <v>6.0</v>
      </c>
      <c r="GG384" s="453" t="s">
        <v>184</v>
      </c>
      <c r="GH384" s="454" t="s">
        <v>132</v>
      </c>
      <c r="GI384" s="454" t="s">
        <v>132</v>
      </c>
      <c r="GJ384" s="455" t="str">
        <f>ADHK!GJ384</f>
        <v/>
      </c>
      <c r="GK384" s="455"/>
      <c r="GL384" s="455">
        <f t="shared" si="3522"/>
        <v>0</v>
      </c>
      <c r="GM384" s="456"/>
      <c r="GN384" s="455">
        <f t="shared" si="3523"/>
        <v>0</v>
      </c>
      <c r="GO384" s="456"/>
      <c r="GP384" s="455"/>
      <c r="GQ384" s="455">
        <f t="shared" si="3524"/>
        <v>0</v>
      </c>
      <c r="GR384" s="455">
        <f t="shared" si="3525"/>
        <v>0</v>
      </c>
      <c r="GS384" s="456">
        <v>0.36319999999999997</v>
      </c>
      <c r="GT384" s="457">
        <f t="shared" si="3526"/>
        <v>0</v>
      </c>
      <c r="GU384" s="458">
        <f t="shared" si="3527"/>
        <v>0</v>
      </c>
      <c r="GV384" s="459"/>
      <c r="GW384" s="452">
        <v>6.0</v>
      </c>
      <c r="GX384" s="453" t="s">
        <v>184</v>
      </c>
      <c r="GY384" s="454" t="s">
        <v>132</v>
      </c>
      <c r="GZ384" s="454" t="s">
        <v>132</v>
      </c>
      <c r="HA384" s="455" t="str">
        <f>ADHK!HA384</f>
        <v/>
      </c>
      <c r="HB384" s="455"/>
      <c r="HC384" s="455">
        <f t="shared" si="3528"/>
        <v>0</v>
      </c>
      <c r="HD384" s="456"/>
      <c r="HE384" s="455">
        <f t="shared" si="3529"/>
        <v>0</v>
      </c>
      <c r="HF384" s="456"/>
      <c r="HG384" s="455"/>
      <c r="HH384" s="455">
        <f t="shared" si="3530"/>
        <v>0</v>
      </c>
      <c r="HI384" s="455">
        <f t="shared" si="3531"/>
        <v>0</v>
      </c>
      <c r="HJ384" s="456">
        <v>0.36319999999999997</v>
      </c>
      <c r="HK384" s="457">
        <f t="shared" si="3532"/>
        <v>0</v>
      </c>
      <c r="HL384" s="458">
        <f t="shared" si="3533"/>
        <v>0</v>
      </c>
      <c r="HM384" s="459"/>
      <c r="HN384" s="452">
        <v>6.0</v>
      </c>
      <c r="HO384" s="453" t="s">
        <v>184</v>
      </c>
      <c r="HP384" s="454" t="s">
        <v>132</v>
      </c>
      <c r="HQ384" s="454" t="s">
        <v>132</v>
      </c>
      <c r="HR384" s="455" t="str">
        <f>ADHK!HR384</f>
        <v/>
      </c>
      <c r="HS384" s="455"/>
      <c r="HT384" s="455">
        <f t="shared" si="3534"/>
        <v>0</v>
      </c>
      <c r="HU384" s="456"/>
      <c r="HV384" s="455">
        <f t="shared" si="3535"/>
        <v>0</v>
      </c>
      <c r="HW384" s="456"/>
      <c r="HX384" s="455"/>
      <c r="HY384" s="455">
        <f t="shared" si="3536"/>
        <v>0</v>
      </c>
      <c r="HZ384" s="455">
        <f t="shared" si="3537"/>
        <v>0</v>
      </c>
      <c r="IA384" s="456">
        <v>0.36319999999999997</v>
      </c>
      <c r="IB384" s="457">
        <f t="shared" si="3538"/>
        <v>0</v>
      </c>
      <c r="IC384" s="458">
        <f t="shared" si="3539"/>
        <v>0</v>
      </c>
      <c r="ID384" s="459"/>
      <c r="IE384" s="452">
        <v>6.0</v>
      </c>
      <c r="IF384" s="453" t="s">
        <v>184</v>
      </c>
      <c r="IG384" s="454" t="s">
        <v>132</v>
      </c>
      <c r="IH384" s="454" t="s">
        <v>132</v>
      </c>
      <c r="II384" s="455" t="str">
        <f>ADHK!II384</f>
        <v/>
      </c>
      <c r="IJ384" s="455"/>
      <c r="IK384" s="455">
        <f t="shared" si="3540"/>
        <v>0</v>
      </c>
      <c r="IL384" s="456"/>
      <c r="IM384" s="455">
        <f t="shared" si="3541"/>
        <v>0</v>
      </c>
      <c r="IN384" s="456"/>
      <c r="IO384" s="455"/>
      <c r="IP384" s="455">
        <f t="shared" si="3542"/>
        <v>0</v>
      </c>
      <c r="IQ384" s="455">
        <f t="shared" si="3543"/>
        <v>0</v>
      </c>
      <c r="IR384" s="456">
        <v>0.36319999999999997</v>
      </c>
      <c r="IS384" s="457">
        <f t="shared" si="3544"/>
        <v>0</v>
      </c>
      <c r="IT384" s="458">
        <f t="shared" si="3545"/>
        <v>0</v>
      </c>
      <c r="IU384" s="459"/>
      <c r="IV384" s="452">
        <v>6.0</v>
      </c>
      <c r="IW384" s="453" t="s">
        <v>184</v>
      </c>
      <c r="IX384" s="454" t="s">
        <v>132</v>
      </c>
      <c r="IY384" s="454" t="s">
        <v>132</v>
      </c>
      <c r="IZ384" s="455" t="str">
        <f>ADHK!IZ384</f>
        <v/>
      </c>
      <c r="JA384" s="455"/>
      <c r="JB384" s="455">
        <f t="shared" si="3546"/>
        <v>0</v>
      </c>
      <c r="JC384" s="456"/>
      <c r="JD384" s="455">
        <f t="shared" si="3547"/>
        <v>0</v>
      </c>
      <c r="JE384" s="456"/>
      <c r="JF384" s="455"/>
      <c r="JG384" s="455">
        <f t="shared" si="3548"/>
        <v>0</v>
      </c>
      <c r="JH384" s="455">
        <f t="shared" si="3549"/>
        <v>0</v>
      </c>
      <c r="JI384" s="456">
        <v>0.36319999999999997</v>
      </c>
      <c r="JJ384" s="457">
        <f t="shared" si="3550"/>
        <v>0</v>
      </c>
      <c r="JK384" s="458">
        <f t="shared" si="3551"/>
        <v>0</v>
      </c>
      <c r="JL384" s="459"/>
      <c r="JM384" s="452">
        <v>6.0</v>
      </c>
      <c r="JN384" s="453" t="s">
        <v>184</v>
      </c>
      <c r="JO384" s="454" t="s">
        <v>132</v>
      </c>
      <c r="JP384" s="454" t="s">
        <v>132</v>
      </c>
      <c r="JQ384" s="455" t="str">
        <f>ADHK!JQ384</f>
        <v/>
      </c>
      <c r="JR384" s="455"/>
      <c r="JS384" s="455">
        <f t="shared" si="3552"/>
        <v>0</v>
      </c>
      <c r="JT384" s="456"/>
      <c r="JU384" s="455">
        <f t="shared" si="3553"/>
        <v>0</v>
      </c>
      <c r="JV384" s="456"/>
      <c r="JW384" s="455"/>
      <c r="JX384" s="455">
        <f t="shared" si="3554"/>
        <v>0</v>
      </c>
      <c r="JY384" s="455">
        <f t="shared" si="3555"/>
        <v>0</v>
      </c>
      <c r="JZ384" s="456">
        <v>0.36319999999999997</v>
      </c>
      <c r="KA384" s="457">
        <f t="shared" si="3556"/>
        <v>0</v>
      </c>
      <c r="KB384" s="458">
        <f t="shared" si="3557"/>
        <v>0</v>
      </c>
      <c r="KC384" s="459"/>
      <c r="KD384" s="452">
        <v>6.0</v>
      </c>
      <c r="KE384" s="453" t="s">
        <v>184</v>
      </c>
      <c r="KF384" s="454" t="s">
        <v>132</v>
      </c>
      <c r="KG384" s="454" t="s">
        <v>132</v>
      </c>
      <c r="KH384" s="455" t="str">
        <f>ADHK!KH384</f>
        <v/>
      </c>
      <c r="KI384" s="455"/>
      <c r="KJ384" s="455">
        <f t="shared" si="3558"/>
        <v>0</v>
      </c>
      <c r="KK384" s="456"/>
      <c r="KL384" s="455">
        <f t="shared" si="3559"/>
        <v>0</v>
      </c>
      <c r="KM384" s="456"/>
      <c r="KN384" s="455"/>
      <c r="KO384" s="455">
        <f t="shared" si="3560"/>
        <v>0</v>
      </c>
      <c r="KP384" s="455">
        <f t="shared" si="3561"/>
        <v>0</v>
      </c>
      <c r="KQ384" s="456">
        <v>0.36319999999999997</v>
      </c>
      <c r="KR384" s="457">
        <f t="shared" si="3562"/>
        <v>0</v>
      </c>
      <c r="KS384" s="458">
        <f t="shared" si="3563"/>
        <v>0</v>
      </c>
      <c r="KT384" s="459"/>
      <c r="KU384" s="460"/>
    </row>
    <row r="385" ht="15.75" customHeight="1">
      <c r="A385" s="452">
        <v>7.0</v>
      </c>
      <c r="B385" s="453" t="s">
        <v>185</v>
      </c>
      <c r="C385" s="454" t="s">
        <v>132</v>
      </c>
      <c r="D385" s="454" t="s">
        <v>132</v>
      </c>
      <c r="E385" s="455" t="str">
        <f>ADHK!E385</f>
        <v/>
      </c>
      <c r="F385" s="455" t="str">
        <f>ADHK!F385</f>
        <v/>
      </c>
      <c r="G385" s="455">
        <f t="shared" si="3456"/>
        <v>0</v>
      </c>
      <c r="H385" s="456"/>
      <c r="I385" s="455">
        <f t="shared" si="3457"/>
        <v>0</v>
      </c>
      <c r="J385" s="456"/>
      <c r="K385" s="455"/>
      <c r="L385" s="455">
        <f t="shared" si="3458"/>
        <v>0</v>
      </c>
      <c r="M385" s="455">
        <f t="shared" si="3459"/>
        <v>0</v>
      </c>
      <c r="N385" s="456">
        <v>0.36319999999999997</v>
      </c>
      <c r="O385" s="457">
        <f t="shared" si="3460"/>
        <v>0</v>
      </c>
      <c r="P385" s="458">
        <f t="shared" si="3461"/>
        <v>0</v>
      </c>
      <c r="Q385" s="459"/>
      <c r="R385" s="452">
        <v>7.0</v>
      </c>
      <c r="S385" s="453" t="s">
        <v>185</v>
      </c>
      <c r="T385" s="454" t="s">
        <v>132</v>
      </c>
      <c r="U385" s="454" t="s">
        <v>132</v>
      </c>
      <c r="V385" s="455" t="str">
        <f>ADHK!V385</f>
        <v/>
      </c>
      <c r="W385" s="455"/>
      <c r="X385" s="455">
        <f t="shared" si="3462"/>
        <v>0</v>
      </c>
      <c r="Y385" s="456"/>
      <c r="Z385" s="455">
        <f t="shared" si="3463"/>
        <v>0</v>
      </c>
      <c r="AA385" s="456"/>
      <c r="AB385" s="455"/>
      <c r="AC385" s="455">
        <f t="shared" si="3464"/>
        <v>0</v>
      </c>
      <c r="AD385" s="455">
        <f t="shared" si="3465"/>
        <v>0</v>
      </c>
      <c r="AE385" s="456">
        <v>0.36319999999999997</v>
      </c>
      <c r="AF385" s="457">
        <f t="shared" si="3466"/>
        <v>0</v>
      </c>
      <c r="AG385" s="458">
        <f t="shared" si="3467"/>
        <v>0</v>
      </c>
      <c r="AH385" s="459"/>
      <c r="AI385" s="452">
        <v>7.0</v>
      </c>
      <c r="AJ385" s="453" t="s">
        <v>185</v>
      </c>
      <c r="AK385" s="454" t="s">
        <v>132</v>
      </c>
      <c r="AL385" s="454" t="s">
        <v>132</v>
      </c>
      <c r="AM385" s="455" t="str">
        <f>ADHK!AM385</f>
        <v/>
      </c>
      <c r="AN385" s="455"/>
      <c r="AO385" s="455">
        <f t="shared" si="3468"/>
        <v>0</v>
      </c>
      <c r="AP385" s="456"/>
      <c r="AQ385" s="455">
        <f t="shared" si="3469"/>
        <v>0</v>
      </c>
      <c r="AR385" s="456"/>
      <c r="AS385" s="455"/>
      <c r="AT385" s="455">
        <f t="shared" si="3470"/>
        <v>0</v>
      </c>
      <c r="AU385" s="455">
        <f t="shared" si="3471"/>
        <v>0</v>
      </c>
      <c r="AV385" s="456">
        <v>0.36319999999999997</v>
      </c>
      <c r="AW385" s="457">
        <f t="shared" si="3472"/>
        <v>0</v>
      </c>
      <c r="AX385" s="458">
        <f t="shared" si="3473"/>
        <v>0</v>
      </c>
      <c r="AY385" s="459"/>
      <c r="AZ385" s="452">
        <v>7.0</v>
      </c>
      <c r="BA385" s="453" t="s">
        <v>185</v>
      </c>
      <c r="BB385" s="454" t="s">
        <v>132</v>
      </c>
      <c r="BC385" s="454" t="s">
        <v>132</v>
      </c>
      <c r="BD385" s="455" t="str">
        <f>ADHK!BD385</f>
        <v/>
      </c>
      <c r="BE385" s="455"/>
      <c r="BF385" s="455">
        <f t="shared" si="3474"/>
        <v>0</v>
      </c>
      <c r="BG385" s="456"/>
      <c r="BH385" s="455">
        <f t="shared" si="3475"/>
        <v>0</v>
      </c>
      <c r="BI385" s="456"/>
      <c r="BJ385" s="455"/>
      <c r="BK385" s="455">
        <f t="shared" si="3476"/>
        <v>0</v>
      </c>
      <c r="BL385" s="455">
        <f t="shared" si="3477"/>
        <v>0</v>
      </c>
      <c r="BM385" s="456">
        <v>0.36319999999999997</v>
      </c>
      <c r="BN385" s="457">
        <f t="shared" si="3478"/>
        <v>0</v>
      </c>
      <c r="BO385" s="458">
        <f t="shared" si="3479"/>
        <v>0</v>
      </c>
      <c r="BP385" s="459"/>
      <c r="BQ385" s="452">
        <v>7.0</v>
      </c>
      <c r="BR385" s="453" t="s">
        <v>185</v>
      </c>
      <c r="BS385" s="454" t="s">
        <v>132</v>
      </c>
      <c r="BT385" s="454" t="s">
        <v>132</v>
      </c>
      <c r="BU385" s="455" t="str">
        <f>ADHK!BU385</f>
        <v/>
      </c>
      <c r="BV385" s="455"/>
      <c r="BW385" s="455">
        <f t="shared" si="3480"/>
        <v>0</v>
      </c>
      <c r="BX385" s="456"/>
      <c r="BY385" s="455">
        <f t="shared" si="3481"/>
        <v>0</v>
      </c>
      <c r="BZ385" s="456"/>
      <c r="CA385" s="455"/>
      <c r="CB385" s="455">
        <f t="shared" si="3482"/>
        <v>0</v>
      </c>
      <c r="CC385" s="455">
        <f t="shared" si="3483"/>
        <v>0</v>
      </c>
      <c r="CD385" s="456">
        <v>0.36319999999999997</v>
      </c>
      <c r="CE385" s="457">
        <f t="shared" si="3484"/>
        <v>0</v>
      </c>
      <c r="CF385" s="458">
        <f t="shared" si="3485"/>
        <v>0</v>
      </c>
      <c r="CG385" s="459"/>
      <c r="CH385" s="452">
        <v>7.0</v>
      </c>
      <c r="CI385" s="453" t="s">
        <v>185</v>
      </c>
      <c r="CJ385" s="454" t="s">
        <v>132</v>
      </c>
      <c r="CK385" s="454" t="s">
        <v>132</v>
      </c>
      <c r="CL385" s="455" t="str">
        <f>ADHK!CL385</f>
        <v/>
      </c>
      <c r="CM385" s="455"/>
      <c r="CN385" s="455">
        <f t="shared" si="3486"/>
        <v>0</v>
      </c>
      <c r="CO385" s="456"/>
      <c r="CP385" s="455">
        <f t="shared" si="3487"/>
        <v>0</v>
      </c>
      <c r="CQ385" s="456"/>
      <c r="CR385" s="455"/>
      <c r="CS385" s="455">
        <f t="shared" si="3488"/>
        <v>0</v>
      </c>
      <c r="CT385" s="455">
        <f t="shared" si="3489"/>
        <v>0</v>
      </c>
      <c r="CU385" s="456">
        <v>0.36319999999999997</v>
      </c>
      <c r="CV385" s="457">
        <f t="shared" si="3490"/>
        <v>0</v>
      </c>
      <c r="CW385" s="458">
        <f t="shared" si="3491"/>
        <v>0</v>
      </c>
      <c r="CX385" s="459"/>
      <c r="CY385" s="452">
        <v>7.0</v>
      </c>
      <c r="CZ385" s="453" t="s">
        <v>185</v>
      </c>
      <c r="DA385" s="454" t="s">
        <v>132</v>
      </c>
      <c r="DB385" s="454" t="s">
        <v>132</v>
      </c>
      <c r="DC385" s="455" t="str">
        <f>ADHK!DC385</f>
        <v/>
      </c>
      <c r="DD385" s="455"/>
      <c r="DE385" s="455">
        <f t="shared" si="3492"/>
        <v>0</v>
      </c>
      <c r="DF385" s="456"/>
      <c r="DG385" s="455">
        <f t="shared" si="3493"/>
        <v>0</v>
      </c>
      <c r="DH385" s="456"/>
      <c r="DI385" s="455"/>
      <c r="DJ385" s="455">
        <f t="shared" si="3494"/>
        <v>0</v>
      </c>
      <c r="DK385" s="455">
        <f t="shared" si="3495"/>
        <v>0</v>
      </c>
      <c r="DL385" s="456">
        <v>0.36319999999999997</v>
      </c>
      <c r="DM385" s="457">
        <f t="shared" si="3496"/>
        <v>0</v>
      </c>
      <c r="DN385" s="458">
        <f t="shared" si="3497"/>
        <v>0</v>
      </c>
      <c r="DO385" s="459"/>
      <c r="DP385" s="452">
        <v>7.0</v>
      </c>
      <c r="DQ385" s="453" t="s">
        <v>185</v>
      </c>
      <c r="DR385" s="454" t="s">
        <v>132</v>
      </c>
      <c r="DS385" s="454" t="s">
        <v>132</v>
      </c>
      <c r="DT385" s="455" t="str">
        <f>ADHK!DT385</f>
        <v/>
      </c>
      <c r="DU385" s="455"/>
      <c r="DV385" s="455">
        <f t="shared" si="3498"/>
        <v>0</v>
      </c>
      <c r="DW385" s="456"/>
      <c r="DX385" s="455">
        <f t="shared" si="3499"/>
        <v>0</v>
      </c>
      <c r="DY385" s="456"/>
      <c r="DZ385" s="455"/>
      <c r="EA385" s="455">
        <f t="shared" si="3500"/>
        <v>0</v>
      </c>
      <c r="EB385" s="455">
        <f t="shared" si="3501"/>
        <v>0</v>
      </c>
      <c r="EC385" s="456">
        <v>0.36319999999999997</v>
      </c>
      <c r="ED385" s="457">
        <f t="shared" si="3502"/>
        <v>0</v>
      </c>
      <c r="EE385" s="458">
        <f t="shared" si="3503"/>
        <v>0</v>
      </c>
      <c r="EF385" s="459"/>
      <c r="EG385" s="452">
        <v>7.0</v>
      </c>
      <c r="EH385" s="453" t="s">
        <v>185</v>
      </c>
      <c r="EI385" s="454" t="s">
        <v>132</v>
      </c>
      <c r="EJ385" s="454" t="s">
        <v>132</v>
      </c>
      <c r="EK385" s="455" t="str">
        <f>ADHK!EK385</f>
        <v/>
      </c>
      <c r="EL385" s="455"/>
      <c r="EM385" s="455">
        <f t="shared" si="3504"/>
        <v>0</v>
      </c>
      <c r="EN385" s="456"/>
      <c r="EO385" s="455">
        <f t="shared" si="3505"/>
        <v>0</v>
      </c>
      <c r="EP385" s="456"/>
      <c r="EQ385" s="455"/>
      <c r="ER385" s="455">
        <f t="shared" si="3506"/>
        <v>0</v>
      </c>
      <c r="ES385" s="455">
        <f t="shared" si="3507"/>
        <v>0</v>
      </c>
      <c r="ET385" s="456">
        <v>0.36319999999999997</v>
      </c>
      <c r="EU385" s="457">
        <f t="shared" si="3508"/>
        <v>0</v>
      </c>
      <c r="EV385" s="458">
        <f t="shared" si="3509"/>
        <v>0</v>
      </c>
      <c r="EW385" s="459"/>
      <c r="EX385" s="452">
        <v>7.0</v>
      </c>
      <c r="EY385" s="453" t="s">
        <v>185</v>
      </c>
      <c r="EZ385" s="454" t="s">
        <v>132</v>
      </c>
      <c r="FA385" s="454" t="s">
        <v>132</v>
      </c>
      <c r="FB385" s="455" t="str">
        <f>ADHK!FB385</f>
        <v/>
      </c>
      <c r="FC385" s="455"/>
      <c r="FD385" s="455">
        <f t="shared" si="3510"/>
        <v>0</v>
      </c>
      <c r="FE385" s="456"/>
      <c r="FF385" s="455">
        <f t="shared" si="3511"/>
        <v>0</v>
      </c>
      <c r="FG385" s="456"/>
      <c r="FH385" s="455"/>
      <c r="FI385" s="455">
        <f t="shared" si="3512"/>
        <v>0</v>
      </c>
      <c r="FJ385" s="455">
        <f t="shared" si="3513"/>
        <v>0</v>
      </c>
      <c r="FK385" s="456">
        <v>0.36319999999999997</v>
      </c>
      <c r="FL385" s="457">
        <f t="shared" si="3514"/>
        <v>0</v>
      </c>
      <c r="FM385" s="458">
        <f t="shared" si="3515"/>
        <v>0</v>
      </c>
      <c r="FN385" s="459"/>
      <c r="FO385" s="452">
        <v>7.0</v>
      </c>
      <c r="FP385" s="453" t="s">
        <v>185</v>
      </c>
      <c r="FQ385" s="454" t="s">
        <v>132</v>
      </c>
      <c r="FR385" s="454" t="s">
        <v>132</v>
      </c>
      <c r="FS385" s="455" t="str">
        <f>ADHK!FS385</f>
        <v/>
      </c>
      <c r="FT385" s="455"/>
      <c r="FU385" s="455">
        <f t="shared" si="3516"/>
        <v>0</v>
      </c>
      <c r="FV385" s="456"/>
      <c r="FW385" s="455">
        <f t="shared" si="3517"/>
        <v>0</v>
      </c>
      <c r="FX385" s="456"/>
      <c r="FY385" s="455"/>
      <c r="FZ385" s="455">
        <f t="shared" si="3518"/>
        <v>0</v>
      </c>
      <c r="GA385" s="455">
        <f t="shared" si="3519"/>
        <v>0</v>
      </c>
      <c r="GB385" s="456">
        <v>0.36319999999999997</v>
      </c>
      <c r="GC385" s="457">
        <f t="shared" si="3520"/>
        <v>0</v>
      </c>
      <c r="GD385" s="458">
        <f t="shared" si="3521"/>
        <v>0</v>
      </c>
      <c r="GE385" s="459"/>
      <c r="GF385" s="452">
        <v>7.0</v>
      </c>
      <c r="GG385" s="453" t="s">
        <v>185</v>
      </c>
      <c r="GH385" s="454" t="s">
        <v>132</v>
      </c>
      <c r="GI385" s="454" t="s">
        <v>132</v>
      </c>
      <c r="GJ385" s="455" t="str">
        <f>ADHK!GJ385</f>
        <v/>
      </c>
      <c r="GK385" s="455"/>
      <c r="GL385" s="455">
        <f t="shared" si="3522"/>
        <v>0</v>
      </c>
      <c r="GM385" s="456"/>
      <c r="GN385" s="455">
        <f t="shared" si="3523"/>
        <v>0</v>
      </c>
      <c r="GO385" s="456"/>
      <c r="GP385" s="455"/>
      <c r="GQ385" s="455">
        <f t="shared" si="3524"/>
        <v>0</v>
      </c>
      <c r="GR385" s="455">
        <f t="shared" si="3525"/>
        <v>0</v>
      </c>
      <c r="GS385" s="456">
        <v>0.36319999999999997</v>
      </c>
      <c r="GT385" s="457">
        <f t="shared" si="3526"/>
        <v>0</v>
      </c>
      <c r="GU385" s="458">
        <f t="shared" si="3527"/>
        <v>0</v>
      </c>
      <c r="GV385" s="459"/>
      <c r="GW385" s="452">
        <v>7.0</v>
      </c>
      <c r="GX385" s="453" t="s">
        <v>185</v>
      </c>
      <c r="GY385" s="454" t="s">
        <v>132</v>
      </c>
      <c r="GZ385" s="454" t="s">
        <v>132</v>
      </c>
      <c r="HA385" s="455" t="str">
        <f>ADHK!HA385</f>
        <v/>
      </c>
      <c r="HB385" s="455"/>
      <c r="HC385" s="455">
        <f t="shared" si="3528"/>
        <v>0</v>
      </c>
      <c r="HD385" s="456"/>
      <c r="HE385" s="455">
        <f t="shared" si="3529"/>
        <v>0</v>
      </c>
      <c r="HF385" s="456"/>
      <c r="HG385" s="455"/>
      <c r="HH385" s="455">
        <f t="shared" si="3530"/>
        <v>0</v>
      </c>
      <c r="HI385" s="455">
        <f t="shared" si="3531"/>
        <v>0</v>
      </c>
      <c r="HJ385" s="456">
        <v>0.36319999999999997</v>
      </c>
      <c r="HK385" s="457">
        <f t="shared" si="3532"/>
        <v>0</v>
      </c>
      <c r="HL385" s="458">
        <f t="shared" si="3533"/>
        <v>0</v>
      </c>
      <c r="HM385" s="459"/>
      <c r="HN385" s="452">
        <v>7.0</v>
      </c>
      <c r="HO385" s="453" t="s">
        <v>185</v>
      </c>
      <c r="HP385" s="454" t="s">
        <v>132</v>
      </c>
      <c r="HQ385" s="454" t="s">
        <v>132</v>
      </c>
      <c r="HR385" s="455" t="str">
        <f>ADHK!HR385</f>
        <v/>
      </c>
      <c r="HS385" s="455"/>
      <c r="HT385" s="455">
        <f t="shared" si="3534"/>
        <v>0</v>
      </c>
      <c r="HU385" s="456"/>
      <c r="HV385" s="455">
        <f t="shared" si="3535"/>
        <v>0</v>
      </c>
      <c r="HW385" s="456"/>
      <c r="HX385" s="455"/>
      <c r="HY385" s="455">
        <f t="shared" si="3536"/>
        <v>0</v>
      </c>
      <c r="HZ385" s="455">
        <f t="shared" si="3537"/>
        <v>0</v>
      </c>
      <c r="IA385" s="456">
        <v>0.36319999999999997</v>
      </c>
      <c r="IB385" s="457">
        <f t="shared" si="3538"/>
        <v>0</v>
      </c>
      <c r="IC385" s="458">
        <f t="shared" si="3539"/>
        <v>0</v>
      </c>
      <c r="ID385" s="459"/>
      <c r="IE385" s="452">
        <v>7.0</v>
      </c>
      <c r="IF385" s="453" t="s">
        <v>185</v>
      </c>
      <c r="IG385" s="454" t="s">
        <v>132</v>
      </c>
      <c r="IH385" s="454" t="s">
        <v>132</v>
      </c>
      <c r="II385" s="455" t="str">
        <f>ADHK!II385</f>
        <v/>
      </c>
      <c r="IJ385" s="455"/>
      <c r="IK385" s="455">
        <f t="shared" si="3540"/>
        <v>0</v>
      </c>
      <c r="IL385" s="456"/>
      <c r="IM385" s="455">
        <f t="shared" si="3541"/>
        <v>0</v>
      </c>
      <c r="IN385" s="456"/>
      <c r="IO385" s="455"/>
      <c r="IP385" s="455">
        <f t="shared" si="3542"/>
        <v>0</v>
      </c>
      <c r="IQ385" s="455">
        <f t="shared" si="3543"/>
        <v>0</v>
      </c>
      <c r="IR385" s="456">
        <v>0.36319999999999997</v>
      </c>
      <c r="IS385" s="457">
        <f t="shared" si="3544"/>
        <v>0</v>
      </c>
      <c r="IT385" s="458">
        <f t="shared" si="3545"/>
        <v>0</v>
      </c>
      <c r="IU385" s="459"/>
      <c r="IV385" s="452">
        <v>7.0</v>
      </c>
      <c r="IW385" s="453" t="s">
        <v>185</v>
      </c>
      <c r="IX385" s="454" t="s">
        <v>132</v>
      </c>
      <c r="IY385" s="454" t="s">
        <v>132</v>
      </c>
      <c r="IZ385" s="455" t="str">
        <f>ADHK!IZ385</f>
        <v/>
      </c>
      <c r="JA385" s="455"/>
      <c r="JB385" s="455">
        <f t="shared" si="3546"/>
        <v>0</v>
      </c>
      <c r="JC385" s="456"/>
      <c r="JD385" s="455">
        <f t="shared" si="3547"/>
        <v>0</v>
      </c>
      <c r="JE385" s="456"/>
      <c r="JF385" s="455"/>
      <c r="JG385" s="455">
        <f t="shared" si="3548"/>
        <v>0</v>
      </c>
      <c r="JH385" s="455">
        <f t="shared" si="3549"/>
        <v>0</v>
      </c>
      <c r="JI385" s="456">
        <v>0.36319999999999997</v>
      </c>
      <c r="JJ385" s="457">
        <f t="shared" si="3550"/>
        <v>0</v>
      </c>
      <c r="JK385" s="458">
        <f t="shared" si="3551"/>
        <v>0</v>
      </c>
      <c r="JL385" s="459"/>
      <c r="JM385" s="452">
        <v>7.0</v>
      </c>
      <c r="JN385" s="453" t="s">
        <v>185</v>
      </c>
      <c r="JO385" s="454" t="s">
        <v>132</v>
      </c>
      <c r="JP385" s="454" t="s">
        <v>132</v>
      </c>
      <c r="JQ385" s="455" t="str">
        <f>ADHK!JQ385</f>
        <v/>
      </c>
      <c r="JR385" s="455"/>
      <c r="JS385" s="455">
        <f t="shared" si="3552"/>
        <v>0</v>
      </c>
      <c r="JT385" s="456"/>
      <c r="JU385" s="455">
        <f t="shared" si="3553"/>
        <v>0</v>
      </c>
      <c r="JV385" s="456"/>
      <c r="JW385" s="455"/>
      <c r="JX385" s="455">
        <f t="shared" si="3554"/>
        <v>0</v>
      </c>
      <c r="JY385" s="455">
        <f t="shared" si="3555"/>
        <v>0</v>
      </c>
      <c r="JZ385" s="456">
        <v>0.36319999999999997</v>
      </c>
      <c r="KA385" s="457">
        <f t="shared" si="3556"/>
        <v>0</v>
      </c>
      <c r="KB385" s="458">
        <f t="shared" si="3557"/>
        <v>0</v>
      </c>
      <c r="KC385" s="459"/>
      <c r="KD385" s="452">
        <v>7.0</v>
      </c>
      <c r="KE385" s="453" t="s">
        <v>185</v>
      </c>
      <c r="KF385" s="454" t="s">
        <v>132</v>
      </c>
      <c r="KG385" s="454" t="s">
        <v>132</v>
      </c>
      <c r="KH385" s="455" t="str">
        <f>ADHK!KH385</f>
        <v/>
      </c>
      <c r="KI385" s="455"/>
      <c r="KJ385" s="455">
        <f t="shared" si="3558"/>
        <v>0</v>
      </c>
      <c r="KK385" s="456"/>
      <c r="KL385" s="455">
        <f t="shared" si="3559"/>
        <v>0</v>
      </c>
      <c r="KM385" s="456"/>
      <c r="KN385" s="455"/>
      <c r="KO385" s="455">
        <f t="shared" si="3560"/>
        <v>0</v>
      </c>
      <c r="KP385" s="455">
        <f t="shared" si="3561"/>
        <v>0</v>
      </c>
      <c r="KQ385" s="456">
        <v>0.36319999999999997</v>
      </c>
      <c r="KR385" s="457">
        <f t="shared" si="3562"/>
        <v>0</v>
      </c>
      <c r="KS385" s="458">
        <f t="shared" si="3563"/>
        <v>0</v>
      </c>
      <c r="KT385" s="459"/>
      <c r="KU385" s="460"/>
    </row>
    <row r="386" ht="15.75" customHeight="1">
      <c r="A386" s="452">
        <v>8.0</v>
      </c>
      <c r="B386" s="453" t="s">
        <v>186</v>
      </c>
      <c r="C386" s="454" t="s">
        <v>132</v>
      </c>
      <c r="D386" s="454" t="s">
        <v>132</v>
      </c>
      <c r="E386" s="455" t="str">
        <f>ADHK!E386</f>
        <v/>
      </c>
      <c r="F386" s="455" t="str">
        <f>ADHK!F386</f>
        <v/>
      </c>
      <c r="G386" s="455">
        <f t="shared" si="3456"/>
        <v>0</v>
      </c>
      <c r="H386" s="456"/>
      <c r="I386" s="455">
        <f t="shared" si="3457"/>
        <v>0</v>
      </c>
      <c r="J386" s="456"/>
      <c r="K386" s="455"/>
      <c r="L386" s="455">
        <f t="shared" si="3458"/>
        <v>0</v>
      </c>
      <c r="M386" s="455">
        <f t="shared" si="3459"/>
        <v>0</v>
      </c>
      <c r="N386" s="456">
        <v>0.36319999999999997</v>
      </c>
      <c r="O386" s="457">
        <f t="shared" si="3460"/>
        <v>0</v>
      </c>
      <c r="P386" s="458">
        <f t="shared" si="3461"/>
        <v>0</v>
      </c>
      <c r="Q386" s="459"/>
      <c r="R386" s="452">
        <v>8.0</v>
      </c>
      <c r="S386" s="453" t="s">
        <v>186</v>
      </c>
      <c r="T386" s="454" t="s">
        <v>132</v>
      </c>
      <c r="U386" s="454" t="s">
        <v>132</v>
      </c>
      <c r="V386" s="455" t="str">
        <f>ADHK!V386</f>
        <v/>
      </c>
      <c r="W386" s="455"/>
      <c r="X386" s="455">
        <f t="shared" si="3462"/>
        <v>0</v>
      </c>
      <c r="Y386" s="456"/>
      <c r="Z386" s="455">
        <f t="shared" si="3463"/>
        <v>0</v>
      </c>
      <c r="AA386" s="456"/>
      <c r="AB386" s="455"/>
      <c r="AC386" s="455">
        <f t="shared" si="3464"/>
        <v>0</v>
      </c>
      <c r="AD386" s="455">
        <f t="shared" si="3465"/>
        <v>0</v>
      </c>
      <c r="AE386" s="456">
        <v>0.36319999999999997</v>
      </c>
      <c r="AF386" s="457">
        <f t="shared" si="3466"/>
        <v>0</v>
      </c>
      <c r="AG386" s="458">
        <f t="shared" si="3467"/>
        <v>0</v>
      </c>
      <c r="AH386" s="459"/>
      <c r="AI386" s="452">
        <v>8.0</v>
      </c>
      <c r="AJ386" s="453" t="s">
        <v>186</v>
      </c>
      <c r="AK386" s="454" t="s">
        <v>132</v>
      </c>
      <c r="AL386" s="454" t="s">
        <v>132</v>
      </c>
      <c r="AM386" s="455" t="str">
        <f>ADHK!AM386</f>
        <v/>
      </c>
      <c r="AN386" s="455"/>
      <c r="AO386" s="455">
        <f t="shared" si="3468"/>
        <v>0</v>
      </c>
      <c r="AP386" s="456"/>
      <c r="AQ386" s="455">
        <f t="shared" si="3469"/>
        <v>0</v>
      </c>
      <c r="AR386" s="456"/>
      <c r="AS386" s="455"/>
      <c r="AT386" s="455">
        <f t="shared" si="3470"/>
        <v>0</v>
      </c>
      <c r="AU386" s="455">
        <f t="shared" si="3471"/>
        <v>0</v>
      </c>
      <c r="AV386" s="456">
        <v>0.36319999999999997</v>
      </c>
      <c r="AW386" s="457">
        <f t="shared" si="3472"/>
        <v>0</v>
      </c>
      <c r="AX386" s="458">
        <f t="shared" si="3473"/>
        <v>0</v>
      </c>
      <c r="AY386" s="459"/>
      <c r="AZ386" s="452">
        <v>8.0</v>
      </c>
      <c r="BA386" s="453" t="s">
        <v>186</v>
      </c>
      <c r="BB386" s="454" t="s">
        <v>132</v>
      </c>
      <c r="BC386" s="454" t="s">
        <v>132</v>
      </c>
      <c r="BD386" s="455" t="str">
        <f>ADHK!BD386</f>
        <v/>
      </c>
      <c r="BE386" s="455"/>
      <c r="BF386" s="455">
        <f t="shared" si="3474"/>
        <v>0</v>
      </c>
      <c r="BG386" s="456"/>
      <c r="BH386" s="455">
        <f t="shared" si="3475"/>
        <v>0</v>
      </c>
      <c r="BI386" s="456"/>
      <c r="BJ386" s="455"/>
      <c r="BK386" s="455">
        <f t="shared" si="3476"/>
        <v>0</v>
      </c>
      <c r="BL386" s="455">
        <f t="shared" si="3477"/>
        <v>0</v>
      </c>
      <c r="BM386" s="456">
        <v>0.36319999999999997</v>
      </c>
      <c r="BN386" s="457">
        <f t="shared" si="3478"/>
        <v>0</v>
      </c>
      <c r="BO386" s="458">
        <f t="shared" si="3479"/>
        <v>0</v>
      </c>
      <c r="BP386" s="459"/>
      <c r="BQ386" s="452">
        <v>8.0</v>
      </c>
      <c r="BR386" s="453" t="s">
        <v>186</v>
      </c>
      <c r="BS386" s="454" t="s">
        <v>132</v>
      </c>
      <c r="BT386" s="454" t="s">
        <v>132</v>
      </c>
      <c r="BU386" s="455" t="str">
        <f>ADHK!BU386</f>
        <v/>
      </c>
      <c r="BV386" s="455"/>
      <c r="BW386" s="455">
        <f t="shared" si="3480"/>
        <v>0</v>
      </c>
      <c r="BX386" s="456"/>
      <c r="BY386" s="455">
        <f t="shared" si="3481"/>
        <v>0</v>
      </c>
      <c r="BZ386" s="456"/>
      <c r="CA386" s="455"/>
      <c r="CB386" s="455">
        <f t="shared" si="3482"/>
        <v>0</v>
      </c>
      <c r="CC386" s="455">
        <f t="shared" si="3483"/>
        <v>0</v>
      </c>
      <c r="CD386" s="456">
        <v>0.36319999999999997</v>
      </c>
      <c r="CE386" s="457">
        <f t="shared" si="3484"/>
        <v>0</v>
      </c>
      <c r="CF386" s="458">
        <f t="shared" si="3485"/>
        <v>0</v>
      </c>
      <c r="CG386" s="459"/>
      <c r="CH386" s="452">
        <v>8.0</v>
      </c>
      <c r="CI386" s="453" t="s">
        <v>186</v>
      </c>
      <c r="CJ386" s="454" t="s">
        <v>132</v>
      </c>
      <c r="CK386" s="454" t="s">
        <v>132</v>
      </c>
      <c r="CL386" s="455" t="str">
        <f>ADHK!CL386</f>
        <v/>
      </c>
      <c r="CM386" s="455"/>
      <c r="CN386" s="455">
        <f t="shared" si="3486"/>
        <v>0</v>
      </c>
      <c r="CO386" s="456"/>
      <c r="CP386" s="455">
        <f t="shared" si="3487"/>
        <v>0</v>
      </c>
      <c r="CQ386" s="456"/>
      <c r="CR386" s="455"/>
      <c r="CS386" s="455">
        <f t="shared" si="3488"/>
        <v>0</v>
      </c>
      <c r="CT386" s="455">
        <f t="shared" si="3489"/>
        <v>0</v>
      </c>
      <c r="CU386" s="456">
        <v>0.36319999999999997</v>
      </c>
      <c r="CV386" s="457">
        <f t="shared" si="3490"/>
        <v>0</v>
      </c>
      <c r="CW386" s="458">
        <f t="shared" si="3491"/>
        <v>0</v>
      </c>
      <c r="CX386" s="459"/>
      <c r="CY386" s="452">
        <v>8.0</v>
      </c>
      <c r="CZ386" s="453" t="s">
        <v>186</v>
      </c>
      <c r="DA386" s="454" t="s">
        <v>132</v>
      </c>
      <c r="DB386" s="454" t="s">
        <v>132</v>
      </c>
      <c r="DC386" s="455" t="str">
        <f>ADHK!DC386</f>
        <v/>
      </c>
      <c r="DD386" s="455"/>
      <c r="DE386" s="455">
        <f t="shared" si="3492"/>
        <v>0</v>
      </c>
      <c r="DF386" s="456"/>
      <c r="DG386" s="455">
        <f t="shared" si="3493"/>
        <v>0</v>
      </c>
      <c r="DH386" s="456"/>
      <c r="DI386" s="455"/>
      <c r="DJ386" s="455">
        <f t="shared" si="3494"/>
        <v>0</v>
      </c>
      <c r="DK386" s="455">
        <f t="shared" si="3495"/>
        <v>0</v>
      </c>
      <c r="DL386" s="456">
        <v>0.36319999999999997</v>
      </c>
      <c r="DM386" s="457">
        <f t="shared" si="3496"/>
        <v>0</v>
      </c>
      <c r="DN386" s="458">
        <f t="shared" si="3497"/>
        <v>0</v>
      </c>
      <c r="DO386" s="459"/>
      <c r="DP386" s="452">
        <v>8.0</v>
      </c>
      <c r="DQ386" s="453" t="s">
        <v>186</v>
      </c>
      <c r="DR386" s="454" t="s">
        <v>132</v>
      </c>
      <c r="DS386" s="454" t="s">
        <v>132</v>
      </c>
      <c r="DT386" s="455" t="str">
        <f>ADHK!DT386</f>
        <v/>
      </c>
      <c r="DU386" s="455"/>
      <c r="DV386" s="455">
        <f t="shared" si="3498"/>
        <v>0</v>
      </c>
      <c r="DW386" s="456"/>
      <c r="DX386" s="455">
        <f t="shared" si="3499"/>
        <v>0</v>
      </c>
      <c r="DY386" s="456"/>
      <c r="DZ386" s="455"/>
      <c r="EA386" s="455">
        <f t="shared" si="3500"/>
        <v>0</v>
      </c>
      <c r="EB386" s="455">
        <f t="shared" si="3501"/>
        <v>0</v>
      </c>
      <c r="EC386" s="456">
        <v>0.36319999999999997</v>
      </c>
      <c r="ED386" s="457">
        <f t="shared" si="3502"/>
        <v>0</v>
      </c>
      <c r="EE386" s="458">
        <f t="shared" si="3503"/>
        <v>0</v>
      </c>
      <c r="EF386" s="459"/>
      <c r="EG386" s="452">
        <v>8.0</v>
      </c>
      <c r="EH386" s="453" t="s">
        <v>186</v>
      </c>
      <c r="EI386" s="454" t="s">
        <v>132</v>
      </c>
      <c r="EJ386" s="454" t="s">
        <v>132</v>
      </c>
      <c r="EK386" s="455" t="str">
        <f>ADHK!EK386</f>
        <v/>
      </c>
      <c r="EL386" s="455"/>
      <c r="EM386" s="455">
        <f t="shared" si="3504"/>
        <v>0</v>
      </c>
      <c r="EN386" s="456"/>
      <c r="EO386" s="455">
        <f t="shared" si="3505"/>
        <v>0</v>
      </c>
      <c r="EP386" s="456"/>
      <c r="EQ386" s="455"/>
      <c r="ER386" s="455">
        <f t="shared" si="3506"/>
        <v>0</v>
      </c>
      <c r="ES386" s="455">
        <f t="shared" si="3507"/>
        <v>0</v>
      </c>
      <c r="ET386" s="456">
        <v>0.36319999999999997</v>
      </c>
      <c r="EU386" s="457">
        <f t="shared" si="3508"/>
        <v>0</v>
      </c>
      <c r="EV386" s="458">
        <f t="shared" si="3509"/>
        <v>0</v>
      </c>
      <c r="EW386" s="459"/>
      <c r="EX386" s="452">
        <v>8.0</v>
      </c>
      <c r="EY386" s="453" t="s">
        <v>186</v>
      </c>
      <c r="EZ386" s="454" t="s">
        <v>132</v>
      </c>
      <c r="FA386" s="454" t="s">
        <v>132</v>
      </c>
      <c r="FB386" s="455" t="str">
        <f>ADHK!FB386</f>
        <v/>
      </c>
      <c r="FC386" s="455"/>
      <c r="FD386" s="455">
        <f t="shared" si="3510"/>
        <v>0</v>
      </c>
      <c r="FE386" s="456"/>
      <c r="FF386" s="455">
        <f t="shared" si="3511"/>
        <v>0</v>
      </c>
      <c r="FG386" s="456"/>
      <c r="FH386" s="455"/>
      <c r="FI386" s="455">
        <f t="shared" si="3512"/>
        <v>0</v>
      </c>
      <c r="FJ386" s="455">
        <f t="shared" si="3513"/>
        <v>0</v>
      </c>
      <c r="FK386" s="456">
        <v>0.36319999999999997</v>
      </c>
      <c r="FL386" s="457">
        <f t="shared" si="3514"/>
        <v>0</v>
      </c>
      <c r="FM386" s="458">
        <f t="shared" si="3515"/>
        <v>0</v>
      </c>
      <c r="FN386" s="459"/>
      <c r="FO386" s="452">
        <v>8.0</v>
      </c>
      <c r="FP386" s="453" t="s">
        <v>186</v>
      </c>
      <c r="FQ386" s="454" t="s">
        <v>132</v>
      </c>
      <c r="FR386" s="454" t="s">
        <v>132</v>
      </c>
      <c r="FS386" s="455" t="str">
        <f>ADHK!FS386</f>
        <v/>
      </c>
      <c r="FT386" s="455"/>
      <c r="FU386" s="455">
        <f t="shared" si="3516"/>
        <v>0</v>
      </c>
      <c r="FV386" s="456"/>
      <c r="FW386" s="455">
        <f t="shared" si="3517"/>
        <v>0</v>
      </c>
      <c r="FX386" s="456"/>
      <c r="FY386" s="455"/>
      <c r="FZ386" s="455">
        <f t="shared" si="3518"/>
        <v>0</v>
      </c>
      <c r="GA386" s="455">
        <f t="shared" si="3519"/>
        <v>0</v>
      </c>
      <c r="GB386" s="456">
        <v>0.36319999999999997</v>
      </c>
      <c r="GC386" s="457">
        <f t="shared" si="3520"/>
        <v>0</v>
      </c>
      <c r="GD386" s="458">
        <f t="shared" si="3521"/>
        <v>0</v>
      </c>
      <c r="GE386" s="459"/>
      <c r="GF386" s="452">
        <v>8.0</v>
      </c>
      <c r="GG386" s="453" t="s">
        <v>186</v>
      </c>
      <c r="GH386" s="454" t="s">
        <v>132</v>
      </c>
      <c r="GI386" s="454" t="s">
        <v>132</v>
      </c>
      <c r="GJ386" s="455" t="str">
        <f>ADHK!GJ386</f>
        <v/>
      </c>
      <c r="GK386" s="455"/>
      <c r="GL386" s="455">
        <f t="shared" si="3522"/>
        <v>0</v>
      </c>
      <c r="GM386" s="456"/>
      <c r="GN386" s="455">
        <f t="shared" si="3523"/>
        <v>0</v>
      </c>
      <c r="GO386" s="456"/>
      <c r="GP386" s="455"/>
      <c r="GQ386" s="455">
        <f t="shared" si="3524"/>
        <v>0</v>
      </c>
      <c r="GR386" s="455">
        <f t="shared" si="3525"/>
        <v>0</v>
      </c>
      <c r="GS386" s="456">
        <v>0.36319999999999997</v>
      </c>
      <c r="GT386" s="457">
        <f t="shared" si="3526"/>
        <v>0</v>
      </c>
      <c r="GU386" s="458">
        <f t="shared" si="3527"/>
        <v>0</v>
      </c>
      <c r="GV386" s="459"/>
      <c r="GW386" s="452">
        <v>8.0</v>
      </c>
      <c r="GX386" s="453" t="s">
        <v>186</v>
      </c>
      <c r="GY386" s="454" t="s">
        <v>132</v>
      </c>
      <c r="GZ386" s="454" t="s">
        <v>132</v>
      </c>
      <c r="HA386" s="455" t="str">
        <f>ADHK!HA386</f>
        <v/>
      </c>
      <c r="HB386" s="455"/>
      <c r="HC386" s="455">
        <f t="shared" si="3528"/>
        <v>0</v>
      </c>
      <c r="HD386" s="456"/>
      <c r="HE386" s="455">
        <f t="shared" si="3529"/>
        <v>0</v>
      </c>
      <c r="HF386" s="456"/>
      <c r="HG386" s="455"/>
      <c r="HH386" s="455">
        <f t="shared" si="3530"/>
        <v>0</v>
      </c>
      <c r="HI386" s="455">
        <f t="shared" si="3531"/>
        <v>0</v>
      </c>
      <c r="HJ386" s="456">
        <v>0.36319999999999997</v>
      </c>
      <c r="HK386" s="457">
        <f t="shared" si="3532"/>
        <v>0</v>
      </c>
      <c r="HL386" s="458">
        <f t="shared" si="3533"/>
        <v>0</v>
      </c>
      <c r="HM386" s="459"/>
      <c r="HN386" s="452">
        <v>8.0</v>
      </c>
      <c r="HO386" s="453" t="s">
        <v>186</v>
      </c>
      <c r="HP386" s="454" t="s">
        <v>132</v>
      </c>
      <c r="HQ386" s="454" t="s">
        <v>132</v>
      </c>
      <c r="HR386" s="455" t="str">
        <f>ADHK!HR386</f>
        <v/>
      </c>
      <c r="HS386" s="455"/>
      <c r="HT386" s="455">
        <f t="shared" si="3534"/>
        <v>0</v>
      </c>
      <c r="HU386" s="456"/>
      <c r="HV386" s="455">
        <f t="shared" si="3535"/>
        <v>0</v>
      </c>
      <c r="HW386" s="456"/>
      <c r="HX386" s="455"/>
      <c r="HY386" s="455">
        <f t="shared" si="3536"/>
        <v>0</v>
      </c>
      <c r="HZ386" s="455">
        <f t="shared" si="3537"/>
        <v>0</v>
      </c>
      <c r="IA386" s="456">
        <v>0.36319999999999997</v>
      </c>
      <c r="IB386" s="457">
        <f t="shared" si="3538"/>
        <v>0</v>
      </c>
      <c r="IC386" s="458">
        <f t="shared" si="3539"/>
        <v>0</v>
      </c>
      <c r="ID386" s="459"/>
      <c r="IE386" s="452">
        <v>8.0</v>
      </c>
      <c r="IF386" s="453" t="s">
        <v>186</v>
      </c>
      <c r="IG386" s="454" t="s">
        <v>132</v>
      </c>
      <c r="IH386" s="454" t="s">
        <v>132</v>
      </c>
      <c r="II386" s="455" t="str">
        <f>ADHK!II386</f>
        <v/>
      </c>
      <c r="IJ386" s="455"/>
      <c r="IK386" s="455">
        <f t="shared" si="3540"/>
        <v>0</v>
      </c>
      <c r="IL386" s="456"/>
      <c r="IM386" s="455">
        <f t="shared" si="3541"/>
        <v>0</v>
      </c>
      <c r="IN386" s="456"/>
      <c r="IO386" s="455"/>
      <c r="IP386" s="455">
        <f t="shared" si="3542"/>
        <v>0</v>
      </c>
      <c r="IQ386" s="455">
        <f t="shared" si="3543"/>
        <v>0</v>
      </c>
      <c r="IR386" s="456">
        <v>0.36319999999999997</v>
      </c>
      <c r="IS386" s="457">
        <f t="shared" si="3544"/>
        <v>0</v>
      </c>
      <c r="IT386" s="458">
        <f t="shared" si="3545"/>
        <v>0</v>
      </c>
      <c r="IU386" s="459"/>
      <c r="IV386" s="452">
        <v>8.0</v>
      </c>
      <c r="IW386" s="453" t="s">
        <v>186</v>
      </c>
      <c r="IX386" s="454" t="s">
        <v>132</v>
      </c>
      <c r="IY386" s="454" t="s">
        <v>132</v>
      </c>
      <c r="IZ386" s="455" t="str">
        <f>ADHK!IZ386</f>
        <v/>
      </c>
      <c r="JA386" s="455"/>
      <c r="JB386" s="455">
        <f t="shared" si="3546"/>
        <v>0</v>
      </c>
      <c r="JC386" s="456"/>
      <c r="JD386" s="455">
        <f t="shared" si="3547"/>
        <v>0</v>
      </c>
      <c r="JE386" s="456"/>
      <c r="JF386" s="455"/>
      <c r="JG386" s="455">
        <f t="shared" si="3548"/>
        <v>0</v>
      </c>
      <c r="JH386" s="455">
        <f t="shared" si="3549"/>
        <v>0</v>
      </c>
      <c r="JI386" s="456">
        <v>0.36319999999999997</v>
      </c>
      <c r="JJ386" s="457">
        <f t="shared" si="3550"/>
        <v>0</v>
      </c>
      <c r="JK386" s="458">
        <f t="shared" si="3551"/>
        <v>0</v>
      </c>
      <c r="JL386" s="459"/>
      <c r="JM386" s="452">
        <v>8.0</v>
      </c>
      <c r="JN386" s="453" t="s">
        <v>186</v>
      </c>
      <c r="JO386" s="454" t="s">
        <v>132</v>
      </c>
      <c r="JP386" s="454" t="s">
        <v>132</v>
      </c>
      <c r="JQ386" s="455" t="str">
        <f>ADHK!JQ386</f>
        <v/>
      </c>
      <c r="JR386" s="455"/>
      <c r="JS386" s="455">
        <f t="shared" si="3552"/>
        <v>0</v>
      </c>
      <c r="JT386" s="456"/>
      <c r="JU386" s="455">
        <f t="shared" si="3553"/>
        <v>0</v>
      </c>
      <c r="JV386" s="456"/>
      <c r="JW386" s="455"/>
      <c r="JX386" s="455">
        <f t="shared" si="3554"/>
        <v>0</v>
      </c>
      <c r="JY386" s="455">
        <f t="shared" si="3555"/>
        <v>0</v>
      </c>
      <c r="JZ386" s="456">
        <v>0.36319999999999997</v>
      </c>
      <c r="KA386" s="457">
        <f t="shared" si="3556"/>
        <v>0</v>
      </c>
      <c r="KB386" s="458">
        <f t="shared" si="3557"/>
        <v>0</v>
      </c>
      <c r="KC386" s="459"/>
      <c r="KD386" s="452">
        <v>8.0</v>
      </c>
      <c r="KE386" s="453" t="s">
        <v>186</v>
      </c>
      <c r="KF386" s="454" t="s">
        <v>132</v>
      </c>
      <c r="KG386" s="454" t="s">
        <v>132</v>
      </c>
      <c r="KH386" s="455" t="str">
        <f>ADHK!KH386</f>
        <v/>
      </c>
      <c r="KI386" s="455"/>
      <c r="KJ386" s="455">
        <f t="shared" si="3558"/>
        <v>0</v>
      </c>
      <c r="KK386" s="456"/>
      <c r="KL386" s="455">
        <f t="shared" si="3559"/>
        <v>0</v>
      </c>
      <c r="KM386" s="456"/>
      <c r="KN386" s="455"/>
      <c r="KO386" s="455">
        <f t="shared" si="3560"/>
        <v>0</v>
      </c>
      <c r="KP386" s="455">
        <f t="shared" si="3561"/>
        <v>0</v>
      </c>
      <c r="KQ386" s="456">
        <v>0.36319999999999997</v>
      </c>
      <c r="KR386" s="457">
        <f t="shared" si="3562"/>
        <v>0</v>
      </c>
      <c r="KS386" s="458">
        <f t="shared" si="3563"/>
        <v>0</v>
      </c>
      <c r="KT386" s="459"/>
      <c r="KU386" s="460"/>
    </row>
    <row r="387" ht="15.75" customHeight="1">
      <c r="A387" s="452">
        <v>9.0</v>
      </c>
      <c r="B387" s="453" t="s">
        <v>187</v>
      </c>
      <c r="C387" s="454" t="s">
        <v>132</v>
      </c>
      <c r="D387" s="454" t="s">
        <v>132</v>
      </c>
      <c r="E387" s="455" t="str">
        <f>ADHK!E387</f>
        <v/>
      </c>
      <c r="F387" s="455" t="str">
        <f>ADHK!F387</f>
        <v/>
      </c>
      <c r="G387" s="455">
        <f t="shared" si="3456"/>
        <v>0</v>
      </c>
      <c r="H387" s="456"/>
      <c r="I387" s="455">
        <f t="shared" si="3457"/>
        <v>0</v>
      </c>
      <c r="J387" s="456"/>
      <c r="K387" s="455"/>
      <c r="L387" s="455">
        <f t="shared" si="3458"/>
        <v>0</v>
      </c>
      <c r="M387" s="455">
        <f t="shared" si="3459"/>
        <v>0</v>
      </c>
      <c r="N387" s="456">
        <v>0.36319999999999997</v>
      </c>
      <c r="O387" s="457">
        <f t="shared" si="3460"/>
        <v>0</v>
      </c>
      <c r="P387" s="458">
        <f t="shared" si="3461"/>
        <v>0</v>
      </c>
      <c r="Q387" s="459"/>
      <c r="R387" s="452">
        <v>9.0</v>
      </c>
      <c r="S387" s="453" t="s">
        <v>187</v>
      </c>
      <c r="T387" s="454" t="s">
        <v>132</v>
      </c>
      <c r="U387" s="454" t="s">
        <v>132</v>
      </c>
      <c r="V387" s="455" t="str">
        <f>ADHK!V387</f>
        <v/>
      </c>
      <c r="W387" s="455"/>
      <c r="X387" s="455">
        <f t="shared" si="3462"/>
        <v>0</v>
      </c>
      <c r="Y387" s="456"/>
      <c r="Z387" s="455">
        <f t="shared" si="3463"/>
        <v>0</v>
      </c>
      <c r="AA387" s="456"/>
      <c r="AB387" s="455"/>
      <c r="AC387" s="455">
        <f t="shared" si="3464"/>
        <v>0</v>
      </c>
      <c r="AD387" s="455">
        <f t="shared" si="3465"/>
        <v>0</v>
      </c>
      <c r="AE387" s="456">
        <v>0.36319999999999997</v>
      </c>
      <c r="AF387" s="457">
        <f t="shared" si="3466"/>
        <v>0</v>
      </c>
      <c r="AG387" s="458">
        <f t="shared" si="3467"/>
        <v>0</v>
      </c>
      <c r="AH387" s="459"/>
      <c r="AI387" s="452">
        <v>9.0</v>
      </c>
      <c r="AJ387" s="453" t="s">
        <v>187</v>
      </c>
      <c r="AK387" s="454" t="s">
        <v>132</v>
      </c>
      <c r="AL387" s="454" t="s">
        <v>132</v>
      </c>
      <c r="AM387" s="455" t="str">
        <f>ADHK!AM387</f>
        <v/>
      </c>
      <c r="AN387" s="455"/>
      <c r="AO387" s="455">
        <f t="shared" si="3468"/>
        <v>0</v>
      </c>
      <c r="AP387" s="456"/>
      <c r="AQ387" s="455">
        <f t="shared" si="3469"/>
        <v>0</v>
      </c>
      <c r="AR387" s="456"/>
      <c r="AS387" s="455"/>
      <c r="AT387" s="455">
        <f t="shared" si="3470"/>
        <v>0</v>
      </c>
      <c r="AU387" s="455">
        <f t="shared" si="3471"/>
        <v>0</v>
      </c>
      <c r="AV387" s="456">
        <v>0.36319999999999997</v>
      </c>
      <c r="AW387" s="457">
        <f t="shared" si="3472"/>
        <v>0</v>
      </c>
      <c r="AX387" s="458">
        <f t="shared" si="3473"/>
        <v>0</v>
      </c>
      <c r="AY387" s="459"/>
      <c r="AZ387" s="452">
        <v>9.0</v>
      </c>
      <c r="BA387" s="453" t="s">
        <v>187</v>
      </c>
      <c r="BB387" s="454" t="s">
        <v>132</v>
      </c>
      <c r="BC387" s="454" t="s">
        <v>132</v>
      </c>
      <c r="BD387" s="455" t="str">
        <f>ADHK!BD387</f>
        <v/>
      </c>
      <c r="BE387" s="455"/>
      <c r="BF387" s="455">
        <f t="shared" si="3474"/>
        <v>0</v>
      </c>
      <c r="BG387" s="456"/>
      <c r="BH387" s="455">
        <f t="shared" si="3475"/>
        <v>0</v>
      </c>
      <c r="BI387" s="456"/>
      <c r="BJ387" s="455"/>
      <c r="BK387" s="455">
        <f t="shared" si="3476"/>
        <v>0</v>
      </c>
      <c r="BL387" s="455">
        <f t="shared" si="3477"/>
        <v>0</v>
      </c>
      <c r="BM387" s="456">
        <v>0.36319999999999997</v>
      </c>
      <c r="BN387" s="457">
        <f t="shared" si="3478"/>
        <v>0</v>
      </c>
      <c r="BO387" s="458">
        <f t="shared" si="3479"/>
        <v>0</v>
      </c>
      <c r="BP387" s="459"/>
      <c r="BQ387" s="452">
        <v>9.0</v>
      </c>
      <c r="BR387" s="453" t="s">
        <v>187</v>
      </c>
      <c r="BS387" s="454" t="s">
        <v>132</v>
      </c>
      <c r="BT387" s="454" t="s">
        <v>132</v>
      </c>
      <c r="BU387" s="455" t="str">
        <f>ADHK!BU387</f>
        <v/>
      </c>
      <c r="BV387" s="455"/>
      <c r="BW387" s="455">
        <f t="shared" si="3480"/>
        <v>0</v>
      </c>
      <c r="BX387" s="456"/>
      <c r="BY387" s="455">
        <f t="shared" si="3481"/>
        <v>0</v>
      </c>
      <c r="BZ387" s="456"/>
      <c r="CA387" s="455"/>
      <c r="CB387" s="455">
        <f t="shared" si="3482"/>
        <v>0</v>
      </c>
      <c r="CC387" s="455">
        <f t="shared" si="3483"/>
        <v>0</v>
      </c>
      <c r="CD387" s="456">
        <v>0.36319999999999997</v>
      </c>
      <c r="CE387" s="457">
        <f t="shared" si="3484"/>
        <v>0</v>
      </c>
      <c r="CF387" s="458">
        <f t="shared" si="3485"/>
        <v>0</v>
      </c>
      <c r="CG387" s="459"/>
      <c r="CH387" s="452">
        <v>9.0</v>
      </c>
      <c r="CI387" s="453" t="s">
        <v>187</v>
      </c>
      <c r="CJ387" s="454" t="s">
        <v>132</v>
      </c>
      <c r="CK387" s="454" t="s">
        <v>132</v>
      </c>
      <c r="CL387" s="455" t="str">
        <f>ADHK!CL387</f>
        <v/>
      </c>
      <c r="CM387" s="455"/>
      <c r="CN387" s="455">
        <f t="shared" si="3486"/>
        <v>0</v>
      </c>
      <c r="CO387" s="456"/>
      <c r="CP387" s="455">
        <f t="shared" si="3487"/>
        <v>0</v>
      </c>
      <c r="CQ387" s="456"/>
      <c r="CR387" s="455"/>
      <c r="CS387" s="455">
        <f t="shared" si="3488"/>
        <v>0</v>
      </c>
      <c r="CT387" s="455">
        <f t="shared" si="3489"/>
        <v>0</v>
      </c>
      <c r="CU387" s="456">
        <v>0.36319999999999997</v>
      </c>
      <c r="CV387" s="457">
        <f t="shared" si="3490"/>
        <v>0</v>
      </c>
      <c r="CW387" s="458">
        <f t="shared" si="3491"/>
        <v>0</v>
      </c>
      <c r="CX387" s="459"/>
      <c r="CY387" s="452">
        <v>9.0</v>
      </c>
      <c r="CZ387" s="453" t="s">
        <v>187</v>
      </c>
      <c r="DA387" s="454" t="s">
        <v>132</v>
      </c>
      <c r="DB387" s="454" t="s">
        <v>132</v>
      </c>
      <c r="DC387" s="455" t="str">
        <f>ADHK!DC387</f>
        <v/>
      </c>
      <c r="DD387" s="455"/>
      <c r="DE387" s="455">
        <f t="shared" si="3492"/>
        <v>0</v>
      </c>
      <c r="DF387" s="456"/>
      <c r="DG387" s="455">
        <f t="shared" si="3493"/>
        <v>0</v>
      </c>
      <c r="DH387" s="456"/>
      <c r="DI387" s="455"/>
      <c r="DJ387" s="455">
        <f t="shared" si="3494"/>
        <v>0</v>
      </c>
      <c r="DK387" s="455">
        <f t="shared" si="3495"/>
        <v>0</v>
      </c>
      <c r="DL387" s="456">
        <v>0.36319999999999997</v>
      </c>
      <c r="DM387" s="457">
        <f t="shared" si="3496"/>
        <v>0</v>
      </c>
      <c r="DN387" s="458">
        <f t="shared" si="3497"/>
        <v>0</v>
      </c>
      <c r="DO387" s="459"/>
      <c r="DP387" s="452">
        <v>9.0</v>
      </c>
      <c r="DQ387" s="453" t="s">
        <v>187</v>
      </c>
      <c r="DR387" s="454" t="s">
        <v>132</v>
      </c>
      <c r="DS387" s="454" t="s">
        <v>132</v>
      </c>
      <c r="DT387" s="455" t="str">
        <f>ADHK!DT387</f>
        <v/>
      </c>
      <c r="DU387" s="455"/>
      <c r="DV387" s="455">
        <f t="shared" si="3498"/>
        <v>0</v>
      </c>
      <c r="DW387" s="456"/>
      <c r="DX387" s="455">
        <f t="shared" si="3499"/>
        <v>0</v>
      </c>
      <c r="DY387" s="456"/>
      <c r="DZ387" s="455"/>
      <c r="EA387" s="455">
        <f t="shared" si="3500"/>
        <v>0</v>
      </c>
      <c r="EB387" s="455">
        <f t="shared" si="3501"/>
        <v>0</v>
      </c>
      <c r="EC387" s="456">
        <v>0.36319999999999997</v>
      </c>
      <c r="ED387" s="457">
        <f t="shared" si="3502"/>
        <v>0</v>
      </c>
      <c r="EE387" s="458">
        <f t="shared" si="3503"/>
        <v>0</v>
      </c>
      <c r="EF387" s="459"/>
      <c r="EG387" s="452">
        <v>9.0</v>
      </c>
      <c r="EH387" s="453" t="s">
        <v>187</v>
      </c>
      <c r="EI387" s="454" t="s">
        <v>132</v>
      </c>
      <c r="EJ387" s="454" t="s">
        <v>132</v>
      </c>
      <c r="EK387" s="455" t="str">
        <f>ADHK!EK387</f>
        <v/>
      </c>
      <c r="EL387" s="455"/>
      <c r="EM387" s="455">
        <f t="shared" si="3504"/>
        <v>0</v>
      </c>
      <c r="EN387" s="456"/>
      <c r="EO387" s="455">
        <f t="shared" si="3505"/>
        <v>0</v>
      </c>
      <c r="EP387" s="456"/>
      <c r="EQ387" s="455"/>
      <c r="ER387" s="455">
        <f t="shared" si="3506"/>
        <v>0</v>
      </c>
      <c r="ES387" s="455">
        <f t="shared" si="3507"/>
        <v>0</v>
      </c>
      <c r="ET387" s="456">
        <v>0.36319999999999997</v>
      </c>
      <c r="EU387" s="457">
        <f t="shared" si="3508"/>
        <v>0</v>
      </c>
      <c r="EV387" s="458">
        <f t="shared" si="3509"/>
        <v>0</v>
      </c>
      <c r="EW387" s="459"/>
      <c r="EX387" s="452">
        <v>9.0</v>
      </c>
      <c r="EY387" s="453" t="s">
        <v>187</v>
      </c>
      <c r="EZ387" s="454" t="s">
        <v>132</v>
      </c>
      <c r="FA387" s="454" t="s">
        <v>132</v>
      </c>
      <c r="FB387" s="455" t="str">
        <f>ADHK!FB387</f>
        <v/>
      </c>
      <c r="FC387" s="455"/>
      <c r="FD387" s="455">
        <f t="shared" si="3510"/>
        <v>0</v>
      </c>
      <c r="FE387" s="456"/>
      <c r="FF387" s="455">
        <f t="shared" si="3511"/>
        <v>0</v>
      </c>
      <c r="FG387" s="456"/>
      <c r="FH387" s="455"/>
      <c r="FI387" s="455">
        <f t="shared" si="3512"/>
        <v>0</v>
      </c>
      <c r="FJ387" s="455">
        <f t="shared" si="3513"/>
        <v>0</v>
      </c>
      <c r="FK387" s="456">
        <v>0.36319999999999997</v>
      </c>
      <c r="FL387" s="457">
        <f t="shared" si="3514"/>
        <v>0</v>
      </c>
      <c r="FM387" s="458">
        <f t="shared" si="3515"/>
        <v>0</v>
      </c>
      <c r="FN387" s="459"/>
      <c r="FO387" s="452">
        <v>9.0</v>
      </c>
      <c r="FP387" s="453" t="s">
        <v>187</v>
      </c>
      <c r="FQ387" s="454" t="s">
        <v>132</v>
      </c>
      <c r="FR387" s="454" t="s">
        <v>132</v>
      </c>
      <c r="FS387" s="455" t="str">
        <f>ADHK!FS387</f>
        <v/>
      </c>
      <c r="FT387" s="455"/>
      <c r="FU387" s="455">
        <f t="shared" si="3516"/>
        <v>0</v>
      </c>
      <c r="FV387" s="456"/>
      <c r="FW387" s="455">
        <f t="shared" si="3517"/>
        <v>0</v>
      </c>
      <c r="FX387" s="456"/>
      <c r="FY387" s="455"/>
      <c r="FZ387" s="455">
        <f t="shared" si="3518"/>
        <v>0</v>
      </c>
      <c r="GA387" s="455">
        <f t="shared" si="3519"/>
        <v>0</v>
      </c>
      <c r="GB387" s="456">
        <v>0.36319999999999997</v>
      </c>
      <c r="GC387" s="457">
        <f t="shared" si="3520"/>
        <v>0</v>
      </c>
      <c r="GD387" s="458">
        <f t="shared" si="3521"/>
        <v>0</v>
      </c>
      <c r="GE387" s="459"/>
      <c r="GF387" s="452">
        <v>9.0</v>
      </c>
      <c r="GG387" s="453" t="s">
        <v>187</v>
      </c>
      <c r="GH387" s="454" t="s">
        <v>132</v>
      </c>
      <c r="GI387" s="454" t="s">
        <v>132</v>
      </c>
      <c r="GJ387" s="455" t="str">
        <f>ADHK!GJ387</f>
        <v/>
      </c>
      <c r="GK387" s="455"/>
      <c r="GL387" s="455">
        <f t="shared" si="3522"/>
        <v>0</v>
      </c>
      <c r="GM387" s="456"/>
      <c r="GN387" s="455">
        <f t="shared" si="3523"/>
        <v>0</v>
      </c>
      <c r="GO387" s="456"/>
      <c r="GP387" s="455"/>
      <c r="GQ387" s="455">
        <f t="shared" si="3524"/>
        <v>0</v>
      </c>
      <c r="GR387" s="455">
        <f t="shared" si="3525"/>
        <v>0</v>
      </c>
      <c r="GS387" s="456">
        <v>0.36319999999999997</v>
      </c>
      <c r="GT387" s="457">
        <f t="shared" si="3526"/>
        <v>0</v>
      </c>
      <c r="GU387" s="458">
        <f t="shared" si="3527"/>
        <v>0</v>
      </c>
      <c r="GV387" s="459"/>
      <c r="GW387" s="452">
        <v>9.0</v>
      </c>
      <c r="GX387" s="453" t="s">
        <v>187</v>
      </c>
      <c r="GY387" s="454" t="s">
        <v>132</v>
      </c>
      <c r="GZ387" s="454" t="s">
        <v>132</v>
      </c>
      <c r="HA387" s="455" t="str">
        <f>ADHK!HA387</f>
        <v/>
      </c>
      <c r="HB387" s="455"/>
      <c r="HC387" s="455">
        <f t="shared" si="3528"/>
        <v>0</v>
      </c>
      <c r="HD387" s="456"/>
      <c r="HE387" s="455">
        <f t="shared" si="3529"/>
        <v>0</v>
      </c>
      <c r="HF387" s="456"/>
      <c r="HG387" s="455"/>
      <c r="HH387" s="455">
        <f t="shared" si="3530"/>
        <v>0</v>
      </c>
      <c r="HI387" s="455">
        <f t="shared" si="3531"/>
        <v>0</v>
      </c>
      <c r="HJ387" s="456">
        <v>0.36319999999999997</v>
      </c>
      <c r="HK387" s="457">
        <f t="shared" si="3532"/>
        <v>0</v>
      </c>
      <c r="HL387" s="458">
        <f t="shared" si="3533"/>
        <v>0</v>
      </c>
      <c r="HM387" s="459"/>
      <c r="HN387" s="452">
        <v>9.0</v>
      </c>
      <c r="HO387" s="453" t="s">
        <v>187</v>
      </c>
      <c r="HP387" s="454" t="s">
        <v>132</v>
      </c>
      <c r="HQ387" s="454" t="s">
        <v>132</v>
      </c>
      <c r="HR387" s="455" t="str">
        <f>ADHK!HR387</f>
        <v/>
      </c>
      <c r="HS387" s="455"/>
      <c r="HT387" s="455">
        <f t="shared" si="3534"/>
        <v>0</v>
      </c>
      <c r="HU387" s="456"/>
      <c r="HV387" s="455">
        <f t="shared" si="3535"/>
        <v>0</v>
      </c>
      <c r="HW387" s="456"/>
      <c r="HX387" s="455"/>
      <c r="HY387" s="455">
        <f t="shared" si="3536"/>
        <v>0</v>
      </c>
      <c r="HZ387" s="455">
        <f t="shared" si="3537"/>
        <v>0</v>
      </c>
      <c r="IA387" s="456">
        <v>0.36319999999999997</v>
      </c>
      <c r="IB387" s="457">
        <f t="shared" si="3538"/>
        <v>0</v>
      </c>
      <c r="IC387" s="458">
        <f t="shared" si="3539"/>
        <v>0</v>
      </c>
      <c r="ID387" s="459"/>
      <c r="IE387" s="452">
        <v>9.0</v>
      </c>
      <c r="IF387" s="453" t="s">
        <v>187</v>
      </c>
      <c r="IG387" s="454" t="s">
        <v>132</v>
      </c>
      <c r="IH387" s="454" t="s">
        <v>132</v>
      </c>
      <c r="II387" s="455" t="str">
        <f>ADHK!II387</f>
        <v/>
      </c>
      <c r="IJ387" s="455"/>
      <c r="IK387" s="455">
        <f t="shared" si="3540"/>
        <v>0</v>
      </c>
      <c r="IL387" s="456"/>
      <c r="IM387" s="455">
        <f t="shared" si="3541"/>
        <v>0</v>
      </c>
      <c r="IN387" s="456"/>
      <c r="IO387" s="455"/>
      <c r="IP387" s="455">
        <f t="shared" si="3542"/>
        <v>0</v>
      </c>
      <c r="IQ387" s="455">
        <f t="shared" si="3543"/>
        <v>0</v>
      </c>
      <c r="IR387" s="456">
        <v>0.36319999999999997</v>
      </c>
      <c r="IS387" s="457">
        <f t="shared" si="3544"/>
        <v>0</v>
      </c>
      <c r="IT387" s="458">
        <f t="shared" si="3545"/>
        <v>0</v>
      </c>
      <c r="IU387" s="459"/>
      <c r="IV387" s="452">
        <v>9.0</v>
      </c>
      <c r="IW387" s="453" t="s">
        <v>187</v>
      </c>
      <c r="IX387" s="454" t="s">
        <v>132</v>
      </c>
      <c r="IY387" s="454" t="s">
        <v>132</v>
      </c>
      <c r="IZ387" s="455" t="str">
        <f>ADHK!IZ387</f>
        <v/>
      </c>
      <c r="JA387" s="455"/>
      <c r="JB387" s="455">
        <f t="shared" si="3546"/>
        <v>0</v>
      </c>
      <c r="JC387" s="456"/>
      <c r="JD387" s="455">
        <f t="shared" si="3547"/>
        <v>0</v>
      </c>
      <c r="JE387" s="456"/>
      <c r="JF387" s="455"/>
      <c r="JG387" s="455">
        <f t="shared" si="3548"/>
        <v>0</v>
      </c>
      <c r="JH387" s="455">
        <f t="shared" si="3549"/>
        <v>0</v>
      </c>
      <c r="JI387" s="456">
        <v>0.36319999999999997</v>
      </c>
      <c r="JJ387" s="457">
        <f t="shared" si="3550"/>
        <v>0</v>
      </c>
      <c r="JK387" s="458">
        <f t="shared" si="3551"/>
        <v>0</v>
      </c>
      <c r="JL387" s="459"/>
      <c r="JM387" s="452">
        <v>9.0</v>
      </c>
      <c r="JN387" s="453" t="s">
        <v>187</v>
      </c>
      <c r="JO387" s="454" t="s">
        <v>132</v>
      </c>
      <c r="JP387" s="454" t="s">
        <v>132</v>
      </c>
      <c r="JQ387" s="455" t="str">
        <f>ADHK!JQ387</f>
        <v/>
      </c>
      <c r="JR387" s="455"/>
      <c r="JS387" s="455">
        <f t="shared" si="3552"/>
        <v>0</v>
      </c>
      <c r="JT387" s="456"/>
      <c r="JU387" s="455">
        <f t="shared" si="3553"/>
        <v>0</v>
      </c>
      <c r="JV387" s="456"/>
      <c r="JW387" s="455"/>
      <c r="JX387" s="455">
        <f t="shared" si="3554"/>
        <v>0</v>
      </c>
      <c r="JY387" s="455">
        <f t="shared" si="3555"/>
        <v>0</v>
      </c>
      <c r="JZ387" s="456">
        <v>0.36319999999999997</v>
      </c>
      <c r="KA387" s="457">
        <f t="shared" si="3556"/>
        <v>0</v>
      </c>
      <c r="KB387" s="458">
        <f t="shared" si="3557"/>
        <v>0</v>
      </c>
      <c r="KC387" s="459"/>
      <c r="KD387" s="452">
        <v>9.0</v>
      </c>
      <c r="KE387" s="453" t="s">
        <v>187</v>
      </c>
      <c r="KF387" s="454" t="s">
        <v>132</v>
      </c>
      <c r="KG387" s="454" t="s">
        <v>132</v>
      </c>
      <c r="KH387" s="455" t="str">
        <f>ADHK!KH387</f>
        <v/>
      </c>
      <c r="KI387" s="455"/>
      <c r="KJ387" s="455">
        <f t="shared" si="3558"/>
        <v>0</v>
      </c>
      <c r="KK387" s="456"/>
      <c r="KL387" s="455">
        <f t="shared" si="3559"/>
        <v>0</v>
      </c>
      <c r="KM387" s="456"/>
      <c r="KN387" s="455"/>
      <c r="KO387" s="455">
        <f t="shared" si="3560"/>
        <v>0</v>
      </c>
      <c r="KP387" s="455">
        <f t="shared" si="3561"/>
        <v>0</v>
      </c>
      <c r="KQ387" s="456">
        <v>0.36319999999999997</v>
      </c>
      <c r="KR387" s="457">
        <f t="shared" si="3562"/>
        <v>0</v>
      </c>
      <c r="KS387" s="458">
        <f t="shared" si="3563"/>
        <v>0</v>
      </c>
      <c r="KT387" s="459"/>
      <c r="KU387" s="460"/>
    </row>
    <row r="388" ht="15.75" customHeight="1">
      <c r="A388" s="452">
        <v>10.0</v>
      </c>
      <c r="B388" s="453" t="s">
        <v>188</v>
      </c>
      <c r="C388" s="454" t="s">
        <v>132</v>
      </c>
      <c r="D388" s="454" t="s">
        <v>132</v>
      </c>
      <c r="E388" s="455" t="str">
        <f>ADHK!E388</f>
        <v/>
      </c>
      <c r="F388" s="455" t="str">
        <f>ADHK!F388</f>
        <v/>
      </c>
      <c r="G388" s="455">
        <f t="shared" si="3456"/>
        <v>0</v>
      </c>
      <c r="H388" s="456"/>
      <c r="I388" s="455">
        <f t="shared" si="3457"/>
        <v>0</v>
      </c>
      <c r="J388" s="456"/>
      <c r="K388" s="455"/>
      <c r="L388" s="455">
        <f t="shared" si="3458"/>
        <v>0</v>
      </c>
      <c r="M388" s="455">
        <f t="shared" si="3459"/>
        <v>0</v>
      </c>
      <c r="N388" s="456">
        <v>0.36319999999999997</v>
      </c>
      <c r="O388" s="457">
        <f t="shared" si="3460"/>
        <v>0</v>
      </c>
      <c r="P388" s="458">
        <f t="shared" si="3461"/>
        <v>0</v>
      </c>
      <c r="Q388" s="459"/>
      <c r="R388" s="452">
        <v>10.0</v>
      </c>
      <c r="S388" s="453" t="s">
        <v>188</v>
      </c>
      <c r="T388" s="454" t="s">
        <v>132</v>
      </c>
      <c r="U388" s="454" t="s">
        <v>132</v>
      </c>
      <c r="V388" s="455" t="str">
        <f>ADHK!V388</f>
        <v/>
      </c>
      <c r="W388" s="455"/>
      <c r="X388" s="455">
        <f t="shared" si="3462"/>
        <v>0</v>
      </c>
      <c r="Y388" s="456"/>
      <c r="Z388" s="455">
        <f t="shared" si="3463"/>
        <v>0</v>
      </c>
      <c r="AA388" s="456"/>
      <c r="AB388" s="455"/>
      <c r="AC388" s="455">
        <f t="shared" si="3464"/>
        <v>0</v>
      </c>
      <c r="AD388" s="455">
        <f t="shared" si="3465"/>
        <v>0</v>
      </c>
      <c r="AE388" s="456">
        <v>0.36319999999999997</v>
      </c>
      <c r="AF388" s="457">
        <f t="shared" si="3466"/>
        <v>0</v>
      </c>
      <c r="AG388" s="458">
        <f t="shared" si="3467"/>
        <v>0</v>
      </c>
      <c r="AH388" s="459"/>
      <c r="AI388" s="452">
        <v>10.0</v>
      </c>
      <c r="AJ388" s="453" t="s">
        <v>188</v>
      </c>
      <c r="AK388" s="454" t="s">
        <v>132</v>
      </c>
      <c r="AL388" s="454" t="s">
        <v>132</v>
      </c>
      <c r="AM388" s="455" t="str">
        <f>ADHK!AM388</f>
        <v/>
      </c>
      <c r="AN388" s="455"/>
      <c r="AO388" s="455">
        <f t="shared" si="3468"/>
        <v>0</v>
      </c>
      <c r="AP388" s="456"/>
      <c r="AQ388" s="455">
        <f t="shared" si="3469"/>
        <v>0</v>
      </c>
      <c r="AR388" s="456"/>
      <c r="AS388" s="455"/>
      <c r="AT388" s="455">
        <f t="shared" si="3470"/>
        <v>0</v>
      </c>
      <c r="AU388" s="455">
        <f t="shared" si="3471"/>
        <v>0</v>
      </c>
      <c r="AV388" s="456">
        <v>0.36319999999999997</v>
      </c>
      <c r="AW388" s="457">
        <f t="shared" si="3472"/>
        <v>0</v>
      </c>
      <c r="AX388" s="458">
        <f t="shared" si="3473"/>
        <v>0</v>
      </c>
      <c r="AY388" s="459"/>
      <c r="AZ388" s="452">
        <v>10.0</v>
      </c>
      <c r="BA388" s="453" t="s">
        <v>188</v>
      </c>
      <c r="BB388" s="454" t="s">
        <v>132</v>
      </c>
      <c r="BC388" s="454" t="s">
        <v>132</v>
      </c>
      <c r="BD388" s="455" t="str">
        <f>ADHK!BD388</f>
        <v/>
      </c>
      <c r="BE388" s="455"/>
      <c r="BF388" s="455">
        <f t="shared" si="3474"/>
        <v>0</v>
      </c>
      <c r="BG388" s="456"/>
      <c r="BH388" s="455">
        <f t="shared" si="3475"/>
        <v>0</v>
      </c>
      <c r="BI388" s="456"/>
      <c r="BJ388" s="455"/>
      <c r="BK388" s="455">
        <f t="shared" si="3476"/>
        <v>0</v>
      </c>
      <c r="BL388" s="455">
        <f t="shared" si="3477"/>
        <v>0</v>
      </c>
      <c r="BM388" s="456">
        <v>0.36319999999999997</v>
      </c>
      <c r="BN388" s="457">
        <f t="shared" si="3478"/>
        <v>0</v>
      </c>
      <c r="BO388" s="458">
        <f t="shared" si="3479"/>
        <v>0</v>
      </c>
      <c r="BP388" s="459"/>
      <c r="BQ388" s="452">
        <v>10.0</v>
      </c>
      <c r="BR388" s="453" t="s">
        <v>188</v>
      </c>
      <c r="BS388" s="454" t="s">
        <v>132</v>
      </c>
      <c r="BT388" s="454" t="s">
        <v>132</v>
      </c>
      <c r="BU388" s="455" t="str">
        <f>ADHK!BU388</f>
        <v/>
      </c>
      <c r="BV388" s="455"/>
      <c r="BW388" s="455">
        <f t="shared" si="3480"/>
        <v>0</v>
      </c>
      <c r="BX388" s="456"/>
      <c r="BY388" s="455">
        <f t="shared" si="3481"/>
        <v>0</v>
      </c>
      <c r="BZ388" s="456"/>
      <c r="CA388" s="455"/>
      <c r="CB388" s="455">
        <f t="shared" si="3482"/>
        <v>0</v>
      </c>
      <c r="CC388" s="455">
        <f t="shared" si="3483"/>
        <v>0</v>
      </c>
      <c r="CD388" s="456">
        <v>0.36319999999999997</v>
      </c>
      <c r="CE388" s="457">
        <f t="shared" si="3484"/>
        <v>0</v>
      </c>
      <c r="CF388" s="458">
        <f t="shared" si="3485"/>
        <v>0</v>
      </c>
      <c r="CG388" s="459"/>
      <c r="CH388" s="452">
        <v>10.0</v>
      </c>
      <c r="CI388" s="453" t="s">
        <v>188</v>
      </c>
      <c r="CJ388" s="454" t="s">
        <v>132</v>
      </c>
      <c r="CK388" s="454" t="s">
        <v>132</v>
      </c>
      <c r="CL388" s="455" t="str">
        <f>ADHK!CL388</f>
        <v/>
      </c>
      <c r="CM388" s="455"/>
      <c r="CN388" s="455">
        <f t="shared" si="3486"/>
        <v>0</v>
      </c>
      <c r="CO388" s="456"/>
      <c r="CP388" s="455">
        <f t="shared" si="3487"/>
        <v>0</v>
      </c>
      <c r="CQ388" s="456"/>
      <c r="CR388" s="455"/>
      <c r="CS388" s="455">
        <f t="shared" si="3488"/>
        <v>0</v>
      </c>
      <c r="CT388" s="455">
        <f t="shared" si="3489"/>
        <v>0</v>
      </c>
      <c r="CU388" s="456">
        <v>0.36319999999999997</v>
      </c>
      <c r="CV388" s="457">
        <f t="shared" si="3490"/>
        <v>0</v>
      </c>
      <c r="CW388" s="458">
        <f t="shared" si="3491"/>
        <v>0</v>
      </c>
      <c r="CX388" s="459"/>
      <c r="CY388" s="452">
        <v>10.0</v>
      </c>
      <c r="CZ388" s="453" t="s">
        <v>188</v>
      </c>
      <c r="DA388" s="454" t="s">
        <v>132</v>
      </c>
      <c r="DB388" s="454" t="s">
        <v>132</v>
      </c>
      <c r="DC388" s="455" t="str">
        <f>ADHK!DC388</f>
        <v/>
      </c>
      <c r="DD388" s="455"/>
      <c r="DE388" s="455">
        <f t="shared" si="3492"/>
        <v>0</v>
      </c>
      <c r="DF388" s="456"/>
      <c r="DG388" s="455">
        <f t="shared" si="3493"/>
        <v>0</v>
      </c>
      <c r="DH388" s="456"/>
      <c r="DI388" s="455"/>
      <c r="DJ388" s="455">
        <f t="shared" si="3494"/>
        <v>0</v>
      </c>
      <c r="DK388" s="455">
        <f t="shared" si="3495"/>
        <v>0</v>
      </c>
      <c r="DL388" s="456">
        <v>0.36319999999999997</v>
      </c>
      <c r="DM388" s="457">
        <f t="shared" si="3496"/>
        <v>0</v>
      </c>
      <c r="DN388" s="458">
        <f t="shared" si="3497"/>
        <v>0</v>
      </c>
      <c r="DO388" s="459"/>
      <c r="DP388" s="452">
        <v>10.0</v>
      </c>
      <c r="DQ388" s="453" t="s">
        <v>188</v>
      </c>
      <c r="DR388" s="454" t="s">
        <v>132</v>
      </c>
      <c r="DS388" s="454" t="s">
        <v>132</v>
      </c>
      <c r="DT388" s="455" t="str">
        <f>ADHK!DT388</f>
        <v/>
      </c>
      <c r="DU388" s="455"/>
      <c r="DV388" s="455">
        <f t="shared" si="3498"/>
        <v>0</v>
      </c>
      <c r="DW388" s="456"/>
      <c r="DX388" s="455">
        <f t="shared" si="3499"/>
        <v>0</v>
      </c>
      <c r="DY388" s="456"/>
      <c r="DZ388" s="455"/>
      <c r="EA388" s="455">
        <f t="shared" si="3500"/>
        <v>0</v>
      </c>
      <c r="EB388" s="455">
        <f t="shared" si="3501"/>
        <v>0</v>
      </c>
      <c r="EC388" s="456">
        <v>0.36319999999999997</v>
      </c>
      <c r="ED388" s="457">
        <f t="shared" si="3502"/>
        <v>0</v>
      </c>
      <c r="EE388" s="458">
        <f t="shared" si="3503"/>
        <v>0</v>
      </c>
      <c r="EF388" s="459"/>
      <c r="EG388" s="452">
        <v>10.0</v>
      </c>
      <c r="EH388" s="453" t="s">
        <v>188</v>
      </c>
      <c r="EI388" s="454" t="s">
        <v>132</v>
      </c>
      <c r="EJ388" s="454" t="s">
        <v>132</v>
      </c>
      <c r="EK388" s="455" t="str">
        <f>ADHK!EK388</f>
        <v/>
      </c>
      <c r="EL388" s="455"/>
      <c r="EM388" s="455">
        <f t="shared" si="3504"/>
        <v>0</v>
      </c>
      <c r="EN388" s="456"/>
      <c r="EO388" s="455">
        <f t="shared" si="3505"/>
        <v>0</v>
      </c>
      <c r="EP388" s="456"/>
      <c r="EQ388" s="455"/>
      <c r="ER388" s="455">
        <f t="shared" si="3506"/>
        <v>0</v>
      </c>
      <c r="ES388" s="455">
        <f t="shared" si="3507"/>
        <v>0</v>
      </c>
      <c r="ET388" s="456">
        <v>0.36319999999999997</v>
      </c>
      <c r="EU388" s="457">
        <f t="shared" si="3508"/>
        <v>0</v>
      </c>
      <c r="EV388" s="458">
        <f t="shared" si="3509"/>
        <v>0</v>
      </c>
      <c r="EW388" s="459"/>
      <c r="EX388" s="452">
        <v>10.0</v>
      </c>
      <c r="EY388" s="453" t="s">
        <v>188</v>
      </c>
      <c r="EZ388" s="454" t="s">
        <v>132</v>
      </c>
      <c r="FA388" s="454" t="s">
        <v>132</v>
      </c>
      <c r="FB388" s="455" t="str">
        <f>ADHK!FB388</f>
        <v/>
      </c>
      <c r="FC388" s="455"/>
      <c r="FD388" s="455">
        <f t="shared" si="3510"/>
        <v>0</v>
      </c>
      <c r="FE388" s="456"/>
      <c r="FF388" s="455">
        <f t="shared" si="3511"/>
        <v>0</v>
      </c>
      <c r="FG388" s="456"/>
      <c r="FH388" s="455"/>
      <c r="FI388" s="455">
        <f t="shared" si="3512"/>
        <v>0</v>
      </c>
      <c r="FJ388" s="455">
        <f t="shared" si="3513"/>
        <v>0</v>
      </c>
      <c r="FK388" s="456">
        <v>0.36319999999999997</v>
      </c>
      <c r="FL388" s="457">
        <f t="shared" si="3514"/>
        <v>0</v>
      </c>
      <c r="FM388" s="458">
        <f t="shared" si="3515"/>
        <v>0</v>
      </c>
      <c r="FN388" s="459"/>
      <c r="FO388" s="452">
        <v>10.0</v>
      </c>
      <c r="FP388" s="453" t="s">
        <v>188</v>
      </c>
      <c r="FQ388" s="454" t="s">
        <v>132</v>
      </c>
      <c r="FR388" s="454" t="s">
        <v>132</v>
      </c>
      <c r="FS388" s="455" t="str">
        <f>ADHK!FS388</f>
        <v/>
      </c>
      <c r="FT388" s="455"/>
      <c r="FU388" s="455">
        <f t="shared" si="3516"/>
        <v>0</v>
      </c>
      <c r="FV388" s="456"/>
      <c r="FW388" s="455">
        <f t="shared" si="3517"/>
        <v>0</v>
      </c>
      <c r="FX388" s="456"/>
      <c r="FY388" s="455"/>
      <c r="FZ388" s="455">
        <f t="shared" si="3518"/>
        <v>0</v>
      </c>
      <c r="GA388" s="455">
        <f t="shared" si="3519"/>
        <v>0</v>
      </c>
      <c r="GB388" s="456">
        <v>0.36319999999999997</v>
      </c>
      <c r="GC388" s="457">
        <f t="shared" si="3520"/>
        <v>0</v>
      </c>
      <c r="GD388" s="458">
        <f t="shared" si="3521"/>
        <v>0</v>
      </c>
      <c r="GE388" s="459"/>
      <c r="GF388" s="452">
        <v>10.0</v>
      </c>
      <c r="GG388" s="453" t="s">
        <v>188</v>
      </c>
      <c r="GH388" s="454" t="s">
        <v>132</v>
      </c>
      <c r="GI388" s="454" t="s">
        <v>132</v>
      </c>
      <c r="GJ388" s="455" t="str">
        <f>ADHK!GJ388</f>
        <v/>
      </c>
      <c r="GK388" s="455"/>
      <c r="GL388" s="455">
        <f t="shared" si="3522"/>
        <v>0</v>
      </c>
      <c r="GM388" s="456"/>
      <c r="GN388" s="455">
        <f t="shared" si="3523"/>
        <v>0</v>
      </c>
      <c r="GO388" s="456"/>
      <c r="GP388" s="455"/>
      <c r="GQ388" s="455">
        <f t="shared" si="3524"/>
        <v>0</v>
      </c>
      <c r="GR388" s="455">
        <f t="shared" si="3525"/>
        <v>0</v>
      </c>
      <c r="GS388" s="456">
        <v>0.36319999999999997</v>
      </c>
      <c r="GT388" s="457">
        <f t="shared" si="3526"/>
        <v>0</v>
      </c>
      <c r="GU388" s="458">
        <f t="shared" si="3527"/>
        <v>0</v>
      </c>
      <c r="GV388" s="459"/>
      <c r="GW388" s="452">
        <v>10.0</v>
      </c>
      <c r="GX388" s="453" t="s">
        <v>188</v>
      </c>
      <c r="GY388" s="454" t="s">
        <v>132</v>
      </c>
      <c r="GZ388" s="454" t="s">
        <v>132</v>
      </c>
      <c r="HA388" s="455" t="str">
        <f>ADHK!HA388</f>
        <v/>
      </c>
      <c r="HB388" s="455"/>
      <c r="HC388" s="455">
        <f t="shared" si="3528"/>
        <v>0</v>
      </c>
      <c r="HD388" s="456"/>
      <c r="HE388" s="455">
        <f t="shared" si="3529"/>
        <v>0</v>
      </c>
      <c r="HF388" s="456"/>
      <c r="HG388" s="455"/>
      <c r="HH388" s="455">
        <f t="shared" si="3530"/>
        <v>0</v>
      </c>
      <c r="HI388" s="455">
        <f t="shared" si="3531"/>
        <v>0</v>
      </c>
      <c r="HJ388" s="456">
        <v>0.36319999999999997</v>
      </c>
      <c r="HK388" s="457">
        <f t="shared" si="3532"/>
        <v>0</v>
      </c>
      <c r="HL388" s="458">
        <f t="shared" si="3533"/>
        <v>0</v>
      </c>
      <c r="HM388" s="459"/>
      <c r="HN388" s="452">
        <v>10.0</v>
      </c>
      <c r="HO388" s="453" t="s">
        <v>188</v>
      </c>
      <c r="HP388" s="454" t="s">
        <v>132</v>
      </c>
      <c r="HQ388" s="454" t="s">
        <v>132</v>
      </c>
      <c r="HR388" s="455" t="str">
        <f>ADHK!HR388</f>
        <v/>
      </c>
      <c r="HS388" s="455"/>
      <c r="HT388" s="455">
        <f t="shared" si="3534"/>
        <v>0</v>
      </c>
      <c r="HU388" s="456"/>
      <c r="HV388" s="455">
        <f t="shared" si="3535"/>
        <v>0</v>
      </c>
      <c r="HW388" s="456"/>
      <c r="HX388" s="455"/>
      <c r="HY388" s="455">
        <f t="shared" si="3536"/>
        <v>0</v>
      </c>
      <c r="HZ388" s="455">
        <f t="shared" si="3537"/>
        <v>0</v>
      </c>
      <c r="IA388" s="456">
        <v>0.36319999999999997</v>
      </c>
      <c r="IB388" s="457">
        <f t="shared" si="3538"/>
        <v>0</v>
      </c>
      <c r="IC388" s="458">
        <f t="shared" si="3539"/>
        <v>0</v>
      </c>
      <c r="ID388" s="459"/>
      <c r="IE388" s="452">
        <v>10.0</v>
      </c>
      <c r="IF388" s="453" t="s">
        <v>188</v>
      </c>
      <c r="IG388" s="454" t="s">
        <v>132</v>
      </c>
      <c r="IH388" s="454" t="s">
        <v>132</v>
      </c>
      <c r="II388" s="455" t="str">
        <f>ADHK!II388</f>
        <v/>
      </c>
      <c r="IJ388" s="455"/>
      <c r="IK388" s="455">
        <f t="shared" si="3540"/>
        <v>0</v>
      </c>
      <c r="IL388" s="456"/>
      <c r="IM388" s="455">
        <f t="shared" si="3541"/>
        <v>0</v>
      </c>
      <c r="IN388" s="456"/>
      <c r="IO388" s="455"/>
      <c r="IP388" s="455">
        <f t="shared" si="3542"/>
        <v>0</v>
      </c>
      <c r="IQ388" s="455">
        <f t="shared" si="3543"/>
        <v>0</v>
      </c>
      <c r="IR388" s="456">
        <v>0.36319999999999997</v>
      </c>
      <c r="IS388" s="457">
        <f t="shared" si="3544"/>
        <v>0</v>
      </c>
      <c r="IT388" s="458">
        <f t="shared" si="3545"/>
        <v>0</v>
      </c>
      <c r="IU388" s="459"/>
      <c r="IV388" s="452">
        <v>10.0</v>
      </c>
      <c r="IW388" s="453" t="s">
        <v>188</v>
      </c>
      <c r="IX388" s="454" t="s">
        <v>132</v>
      </c>
      <c r="IY388" s="454" t="s">
        <v>132</v>
      </c>
      <c r="IZ388" s="455" t="str">
        <f>ADHK!IZ388</f>
        <v/>
      </c>
      <c r="JA388" s="455"/>
      <c r="JB388" s="455">
        <f t="shared" si="3546"/>
        <v>0</v>
      </c>
      <c r="JC388" s="456"/>
      <c r="JD388" s="455">
        <f t="shared" si="3547"/>
        <v>0</v>
      </c>
      <c r="JE388" s="456"/>
      <c r="JF388" s="455"/>
      <c r="JG388" s="455">
        <f t="shared" si="3548"/>
        <v>0</v>
      </c>
      <c r="JH388" s="455">
        <f t="shared" si="3549"/>
        <v>0</v>
      </c>
      <c r="JI388" s="456">
        <v>0.36319999999999997</v>
      </c>
      <c r="JJ388" s="457">
        <f t="shared" si="3550"/>
        <v>0</v>
      </c>
      <c r="JK388" s="458">
        <f t="shared" si="3551"/>
        <v>0</v>
      </c>
      <c r="JL388" s="459"/>
      <c r="JM388" s="452">
        <v>10.0</v>
      </c>
      <c r="JN388" s="453" t="s">
        <v>188</v>
      </c>
      <c r="JO388" s="454" t="s">
        <v>132</v>
      </c>
      <c r="JP388" s="454" t="s">
        <v>132</v>
      </c>
      <c r="JQ388" s="455" t="str">
        <f>ADHK!JQ388</f>
        <v/>
      </c>
      <c r="JR388" s="455"/>
      <c r="JS388" s="455">
        <f t="shared" si="3552"/>
        <v>0</v>
      </c>
      <c r="JT388" s="456"/>
      <c r="JU388" s="455">
        <f t="shared" si="3553"/>
        <v>0</v>
      </c>
      <c r="JV388" s="456"/>
      <c r="JW388" s="455"/>
      <c r="JX388" s="455">
        <f t="shared" si="3554"/>
        <v>0</v>
      </c>
      <c r="JY388" s="455">
        <f t="shared" si="3555"/>
        <v>0</v>
      </c>
      <c r="JZ388" s="456">
        <v>0.36319999999999997</v>
      </c>
      <c r="KA388" s="457">
        <f t="shared" si="3556"/>
        <v>0</v>
      </c>
      <c r="KB388" s="458">
        <f t="shared" si="3557"/>
        <v>0</v>
      </c>
      <c r="KC388" s="459"/>
      <c r="KD388" s="452">
        <v>10.0</v>
      </c>
      <c r="KE388" s="453" t="s">
        <v>188</v>
      </c>
      <c r="KF388" s="454" t="s">
        <v>132</v>
      </c>
      <c r="KG388" s="454" t="s">
        <v>132</v>
      </c>
      <c r="KH388" s="455" t="str">
        <f>ADHK!KH388</f>
        <v/>
      </c>
      <c r="KI388" s="455"/>
      <c r="KJ388" s="455">
        <f t="shared" si="3558"/>
        <v>0</v>
      </c>
      <c r="KK388" s="456"/>
      <c r="KL388" s="455">
        <f t="shared" si="3559"/>
        <v>0</v>
      </c>
      <c r="KM388" s="456"/>
      <c r="KN388" s="455"/>
      <c r="KO388" s="455">
        <f t="shared" si="3560"/>
        <v>0</v>
      </c>
      <c r="KP388" s="455">
        <f t="shared" si="3561"/>
        <v>0</v>
      </c>
      <c r="KQ388" s="456">
        <v>0.36319999999999997</v>
      </c>
      <c r="KR388" s="457">
        <f t="shared" si="3562"/>
        <v>0</v>
      </c>
      <c r="KS388" s="458">
        <f t="shared" si="3563"/>
        <v>0</v>
      </c>
      <c r="KT388" s="459"/>
      <c r="KU388" s="460"/>
    </row>
    <row r="389" ht="15.75" customHeight="1">
      <c r="A389" s="452">
        <v>11.0</v>
      </c>
      <c r="B389" s="453" t="s">
        <v>189</v>
      </c>
      <c r="C389" s="454" t="s">
        <v>132</v>
      </c>
      <c r="D389" s="454" t="s">
        <v>132</v>
      </c>
      <c r="E389" s="455" t="str">
        <f>ADHK!E389</f>
        <v/>
      </c>
      <c r="F389" s="455" t="str">
        <f>ADHK!F389</f>
        <v/>
      </c>
      <c r="G389" s="455">
        <f t="shared" si="3456"/>
        <v>0</v>
      </c>
      <c r="H389" s="456"/>
      <c r="I389" s="455">
        <f t="shared" si="3457"/>
        <v>0</v>
      </c>
      <c r="J389" s="456"/>
      <c r="K389" s="455"/>
      <c r="L389" s="455">
        <f t="shared" si="3458"/>
        <v>0</v>
      </c>
      <c r="M389" s="455">
        <f t="shared" si="3459"/>
        <v>0</v>
      </c>
      <c r="N389" s="456">
        <v>0.36319999999999997</v>
      </c>
      <c r="O389" s="457">
        <f t="shared" si="3460"/>
        <v>0</v>
      </c>
      <c r="P389" s="458">
        <f t="shared" si="3461"/>
        <v>0</v>
      </c>
      <c r="Q389" s="459"/>
      <c r="R389" s="452">
        <v>11.0</v>
      </c>
      <c r="S389" s="453" t="s">
        <v>189</v>
      </c>
      <c r="T389" s="454" t="s">
        <v>132</v>
      </c>
      <c r="U389" s="454" t="s">
        <v>132</v>
      </c>
      <c r="V389" s="455" t="str">
        <f>ADHK!V389</f>
        <v/>
      </c>
      <c r="W389" s="455"/>
      <c r="X389" s="455">
        <f t="shared" si="3462"/>
        <v>0</v>
      </c>
      <c r="Y389" s="456"/>
      <c r="Z389" s="455">
        <f t="shared" si="3463"/>
        <v>0</v>
      </c>
      <c r="AA389" s="456"/>
      <c r="AB389" s="455"/>
      <c r="AC389" s="455">
        <f t="shared" si="3464"/>
        <v>0</v>
      </c>
      <c r="AD389" s="455">
        <f t="shared" si="3465"/>
        <v>0</v>
      </c>
      <c r="AE389" s="456">
        <v>0.36319999999999997</v>
      </c>
      <c r="AF389" s="457">
        <f t="shared" si="3466"/>
        <v>0</v>
      </c>
      <c r="AG389" s="458">
        <f t="shared" si="3467"/>
        <v>0</v>
      </c>
      <c r="AH389" s="459"/>
      <c r="AI389" s="452">
        <v>11.0</v>
      </c>
      <c r="AJ389" s="453" t="s">
        <v>189</v>
      </c>
      <c r="AK389" s="454" t="s">
        <v>132</v>
      </c>
      <c r="AL389" s="454" t="s">
        <v>132</v>
      </c>
      <c r="AM389" s="455" t="str">
        <f>ADHK!AM389</f>
        <v/>
      </c>
      <c r="AN389" s="455"/>
      <c r="AO389" s="455">
        <f t="shared" si="3468"/>
        <v>0</v>
      </c>
      <c r="AP389" s="456"/>
      <c r="AQ389" s="455">
        <f t="shared" si="3469"/>
        <v>0</v>
      </c>
      <c r="AR389" s="456"/>
      <c r="AS389" s="455"/>
      <c r="AT389" s="455">
        <f t="shared" si="3470"/>
        <v>0</v>
      </c>
      <c r="AU389" s="455">
        <f t="shared" si="3471"/>
        <v>0</v>
      </c>
      <c r="AV389" s="456">
        <v>0.36319999999999997</v>
      </c>
      <c r="AW389" s="457">
        <f t="shared" si="3472"/>
        <v>0</v>
      </c>
      <c r="AX389" s="458">
        <f t="shared" si="3473"/>
        <v>0</v>
      </c>
      <c r="AY389" s="459"/>
      <c r="AZ389" s="452">
        <v>11.0</v>
      </c>
      <c r="BA389" s="453" t="s">
        <v>189</v>
      </c>
      <c r="BB389" s="454" t="s">
        <v>132</v>
      </c>
      <c r="BC389" s="454" t="s">
        <v>132</v>
      </c>
      <c r="BD389" s="455" t="str">
        <f>ADHK!BD389</f>
        <v/>
      </c>
      <c r="BE389" s="455"/>
      <c r="BF389" s="455">
        <f t="shared" si="3474"/>
        <v>0</v>
      </c>
      <c r="BG389" s="456"/>
      <c r="BH389" s="455">
        <f t="shared" si="3475"/>
        <v>0</v>
      </c>
      <c r="BI389" s="456"/>
      <c r="BJ389" s="455"/>
      <c r="BK389" s="455">
        <f t="shared" si="3476"/>
        <v>0</v>
      </c>
      <c r="BL389" s="455">
        <f t="shared" si="3477"/>
        <v>0</v>
      </c>
      <c r="BM389" s="456">
        <v>0.36319999999999997</v>
      </c>
      <c r="BN389" s="457">
        <f t="shared" si="3478"/>
        <v>0</v>
      </c>
      <c r="BO389" s="458">
        <f t="shared" si="3479"/>
        <v>0</v>
      </c>
      <c r="BP389" s="459"/>
      <c r="BQ389" s="452">
        <v>11.0</v>
      </c>
      <c r="BR389" s="453" t="s">
        <v>189</v>
      </c>
      <c r="BS389" s="454" t="s">
        <v>132</v>
      </c>
      <c r="BT389" s="454" t="s">
        <v>132</v>
      </c>
      <c r="BU389" s="455" t="str">
        <f>ADHK!BU389</f>
        <v/>
      </c>
      <c r="BV389" s="455"/>
      <c r="BW389" s="455">
        <f t="shared" si="3480"/>
        <v>0</v>
      </c>
      <c r="BX389" s="456"/>
      <c r="BY389" s="455">
        <f t="shared" si="3481"/>
        <v>0</v>
      </c>
      <c r="BZ389" s="456"/>
      <c r="CA389" s="455"/>
      <c r="CB389" s="455">
        <f t="shared" si="3482"/>
        <v>0</v>
      </c>
      <c r="CC389" s="455">
        <f t="shared" si="3483"/>
        <v>0</v>
      </c>
      <c r="CD389" s="456">
        <v>0.36319999999999997</v>
      </c>
      <c r="CE389" s="457">
        <f t="shared" si="3484"/>
        <v>0</v>
      </c>
      <c r="CF389" s="458">
        <f t="shared" si="3485"/>
        <v>0</v>
      </c>
      <c r="CG389" s="459"/>
      <c r="CH389" s="452">
        <v>11.0</v>
      </c>
      <c r="CI389" s="453" t="s">
        <v>189</v>
      </c>
      <c r="CJ389" s="454" t="s">
        <v>132</v>
      </c>
      <c r="CK389" s="454" t="s">
        <v>132</v>
      </c>
      <c r="CL389" s="455" t="str">
        <f>ADHK!CL389</f>
        <v/>
      </c>
      <c r="CM389" s="455"/>
      <c r="CN389" s="455">
        <f t="shared" si="3486"/>
        <v>0</v>
      </c>
      <c r="CO389" s="456"/>
      <c r="CP389" s="455">
        <f t="shared" si="3487"/>
        <v>0</v>
      </c>
      <c r="CQ389" s="456"/>
      <c r="CR389" s="455"/>
      <c r="CS389" s="455">
        <f t="shared" si="3488"/>
        <v>0</v>
      </c>
      <c r="CT389" s="455">
        <f t="shared" si="3489"/>
        <v>0</v>
      </c>
      <c r="CU389" s="456">
        <v>0.36319999999999997</v>
      </c>
      <c r="CV389" s="457">
        <f t="shared" si="3490"/>
        <v>0</v>
      </c>
      <c r="CW389" s="458">
        <f t="shared" si="3491"/>
        <v>0</v>
      </c>
      <c r="CX389" s="459"/>
      <c r="CY389" s="452">
        <v>11.0</v>
      </c>
      <c r="CZ389" s="453" t="s">
        <v>189</v>
      </c>
      <c r="DA389" s="454" t="s">
        <v>132</v>
      </c>
      <c r="DB389" s="454" t="s">
        <v>132</v>
      </c>
      <c r="DC389" s="455" t="str">
        <f>ADHK!DC389</f>
        <v/>
      </c>
      <c r="DD389" s="455"/>
      <c r="DE389" s="455">
        <f t="shared" si="3492"/>
        <v>0</v>
      </c>
      <c r="DF389" s="456"/>
      <c r="DG389" s="455">
        <f t="shared" si="3493"/>
        <v>0</v>
      </c>
      <c r="DH389" s="456"/>
      <c r="DI389" s="455"/>
      <c r="DJ389" s="455">
        <f t="shared" si="3494"/>
        <v>0</v>
      </c>
      <c r="DK389" s="455">
        <f t="shared" si="3495"/>
        <v>0</v>
      </c>
      <c r="DL389" s="456">
        <v>0.36319999999999997</v>
      </c>
      <c r="DM389" s="457">
        <f t="shared" si="3496"/>
        <v>0</v>
      </c>
      <c r="DN389" s="458">
        <f t="shared" si="3497"/>
        <v>0</v>
      </c>
      <c r="DO389" s="459"/>
      <c r="DP389" s="452">
        <v>11.0</v>
      </c>
      <c r="DQ389" s="453" t="s">
        <v>189</v>
      </c>
      <c r="DR389" s="454" t="s">
        <v>132</v>
      </c>
      <c r="DS389" s="454" t="s">
        <v>132</v>
      </c>
      <c r="DT389" s="455" t="str">
        <f>ADHK!DT389</f>
        <v/>
      </c>
      <c r="DU389" s="455"/>
      <c r="DV389" s="455">
        <f t="shared" si="3498"/>
        <v>0</v>
      </c>
      <c r="DW389" s="456"/>
      <c r="DX389" s="455">
        <f t="shared" si="3499"/>
        <v>0</v>
      </c>
      <c r="DY389" s="456"/>
      <c r="DZ389" s="455"/>
      <c r="EA389" s="455">
        <f t="shared" si="3500"/>
        <v>0</v>
      </c>
      <c r="EB389" s="455">
        <f t="shared" si="3501"/>
        <v>0</v>
      </c>
      <c r="EC389" s="456">
        <v>0.36319999999999997</v>
      </c>
      <c r="ED389" s="457">
        <f t="shared" si="3502"/>
        <v>0</v>
      </c>
      <c r="EE389" s="458">
        <f t="shared" si="3503"/>
        <v>0</v>
      </c>
      <c r="EF389" s="459"/>
      <c r="EG389" s="452">
        <v>11.0</v>
      </c>
      <c r="EH389" s="453" t="s">
        <v>189</v>
      </c>
      <c r="EI389" s="454" t="s">
        <v>132</v>
      </c>
      <c r="EJ389" s="454" t="s">
        <v>132</v>
      </c>
      <c r="EK389" s="455" t="str">
        <f>ADHK!EK389</f>
        <v/>
      </c>
      <c r="EL389" s="455"/>
      <c r="EM389" s="455">
        <f t="shared" si="3504"/>
        <v>0</v>
      </c>
      <c r="EN389" s="456"/>
      <c r="EO389" s="455">
        <f t="shared" si="3505"/>
        <v>0</v>
      </c>
      <c r="EP389" s="456"/>
      <c r="EQ389" s="455"/>
      <c r="ER389" s="455">
        <f t="shared" si="3506"/>
        <v>0</v>
      </c>
      <c r="ES389" s="455">
        <f t="shared" si="3507"/>
        <v>0</v>
      </c>
      <c r="ET389" s="456">
        <v>0.36319999999999997</v>
      </c>
      <c r="EU389" s="457">
        <f t="shared" si="3508"/>
        <v>0</v>
      </c>
      <c r="EV389" s="458">
        <f t="shared" si="3509"/>
        <v>0</v>
      </c>
      <c r="EW389" s="459"/>
      <c r="EX389" s="452">
        <v>11.0</v>
      </c>
      <c r="EY389" s="453" t="s">
        <v>189</v>
      </c>
      <c r="EZ389" s="454" t="s">
        <v>132</v>
      </c>
      <c r="FA389" s="454" t="s">
        <v>132</v>
      </c>
      <c r="FB389" s="455" t="str">
        <f>ADHK!FB389</f>
        <v/>
      </c>
      <c r="FC389" s="455"/>
      <c r="FD389" s="455">
        <f t="shared" si="3510"/>
        <v>0</v>
      </c>
      <c r="FE389" s="456"/>
      <c r="FF389" s="455">
        <f t="shared" si="3511"/>
        <v>0</v>
      </c>
      <c r="FG389" s="456"/>
      <c r="FH389" s="455"/>
      <c r="FI389" s="455">
        <f t="shared" si="3512"/>
        <v>0</v>
      </c>
      <c r="FJ389" s="455">
        <f t="shared" si="3513"/>
        <v>0</v>
      </c>
      <c r="FK389" s="456">
        <v>0.36319999999999997</v>
      </c>
      <c r="FL389" s="457">
        <f t="shared" si="3514"/>
        <v>0</v>
      </c>
      <c r="FM389" s="458">
        <f t="shared" si="3515"/>
        <v>0</v>
      </c>
      <c r="FN389" s="459"/>
      <c r="FO389" s="452">
        <v>11.0</v>
      </c>
      <c r="FP389" s="453" t="s">
        <v>189</v>
      </c>
      <c r="FQ389" s="454" t="s">
        <v>132</v>
      </c>
      <c r="FR389" s="454" t="s">
        <v>132</v>
      </c>
      <c r="FS389" s="455" t="str">
        <f>ADHK!FS389</f>
        <v/>
      </c>
      <c r="FT389" s="455"/>
      <c r="FU389" s="455">
        <f t="shared" si="3516"/>
        <v>0</v>
      </c>
      <c r="FV389" s="456"/>
      <c r="FW389" s="455">
        <f t="shared" si="3517"/>
        <v>0</v>
      </c>
      <c r="FX389" s="456"/>
      <c r="FY389" s="455"/>
      <c r="FZ389" s="455">
        <f t="shared" si="3518"/>
        <v>0</v>
      </c>
      <c r="GA389" s="455">
        <f t="shared" si="3519"/>
        <v>0</v>
      </c>
      <c r="GB389" s="456">
        <v>0.36319999999999997</v>
      </c>
      <c r="GC389" s="457">
        <f t="shared" si="3520"/>
        <v>0</v>
      </c>
      <c r="GD389" s="458">
        <f t="shared" si="3521"/>
        <v>0</v>
      </c>
      <c r="GE389" s="459"/>
      <c r="GF389" s="452">
        <v>11.0</v>
      </c>
      <c r="GG389" s="453" t="s">
        <v>189</v>
      </c>
      <c r="GH389" s="454" t="s">
        <v>132</v>
      </c>
      <c r="GI389" s="454" t="s">
        <v>132</v>
      </c>
      <c r="GJ389" s="455" t="str">
        <f>ADHK!GJ389</f>
        <v/>
      </c>
      <c r="GK389" s="455"/>
      <c r="GL389" s="455">
        <f t="shared" si="3522"/>
        <v>0</v>
      </c>
      <c r="GM389" s="456"/>
      <c r="GN389" s="455">
        <f t="shared" si="3523"/>
        <v>0</v>
      </c>
      <c r="GO389" s="456"/>
      <c r="GP389" s="455"/>
      <c r="GQ389" s="455">
        <f t="shared" si="3524"/>
        <v>0</v>
      </c>
      <c r="GR389" s="455">
        <f t="shared" si="3525"/>
        <v>0</v>
      </c>
      <c r="GS389" s="456">
        <v>0.36319999999999997</v>
      </c>
      <c r="GT389" s="457">
        <f t="shared" si="3526"/>
        <v>0</v>
      </c>
      <c r="GU389" s="458">
        <f t="shared" si="3527"/>
        <v>0</v>
      </c>
      <c r="GV389" s="459"/>
      <c r="GW389" s="452">
        <v>11.0</v>
      </c>
      <c r="GX389" s="453" t="s">
        <v>189</v>
      </c>
      <c r="GY389" s="454" t="s">
        <v>132</v>
      </c>
      <c r="GZ389" s="454" t="s">
        <v>132</v>
      </c>
      <c r="HA389" s="455" t="str">
        <f>ADHK!HA389</f>
        <v/>
      </c>
      <c r="HB389" s="455"/>
      <c r="HC389" s="455">
        <f t="shared" si="3528"/>
        <v>0</v>
      </c>
      <c r="HD389" s="456"/>
      <c r="HE389" s="455">
        <f t="shared" si="3529"/>
        <v>0</v>
      </c>
      <c r="HF389" s="456"/>
      <c r="HG389" s="455"/>
      <c r="HH389" s="455">
        <f t="shared" si="3530"/>
        <v>0</v>
      </c>
      <c r="HI389" s="455">
        <f t="shared" si="3531"/>
        <v>0</v>
      </c>
      <c r="HJ389" s="456">
        <v>0.36319999999999997</v>
      </c>
      <c r="HK389" s="457">
        <f t="shared" si="3532"/>
        <v>0</v>
      </c>
      <c r="HL389" s="458">
        <f t="shared" si="3533"/>
        <v>0</v>
      </c>
      <c r="HM389" s="459"/>
      <c r="HN389" s="452">
        <v>11.0</v>
      </c>
      <c r="HO389" s="453" t="s">
        <v>189</v>
      </c>
      <c r="HP389" s="454" t="s">
        <v>132</v>
      </c>
      <c r="HQ389" s="454" t="s">
        <v>132</v>
      </c>
      <c r="HR389" s="455" t="str">
        <f>ADHK!HR389</f>
        <v/>
      </c>
      <c r="HS389" s="455"/>
      <c r="HT389" s="455">
        <f t="shared" si="3534"/>
        <v>0</v>
      </c>
      <c r="HU389" s="456"/>
      <c r="HV389" s="455">
        <f t="shared" si="3535"/>
        <v>0</v>
      </c>
      <c r="HW389" s="456"/>
      <c r="HX389" s="455"/>
      <c r="HY389" s="455">
        <f t="shared" si="3536"/>
        <v>0</v>
      </c>
      <c r="HZ389" s="455">
        <f t="shared" si="3537"/>
        <v>0</v>
      </c>
      <c r="IA389" s="456">
        <v>0.36319999999999997</v>
      </c>
      <c r="IB389" s="457">
        <f t="shared" si="3538"/>
        <v>0</v>
      </c>
      <c r="IC389" s="458">
        <f t="shared" si="3539"/>
        <v>0</v>
      </c>
      <c r="ID389" s="459"/>
      <c r="IE389" s="452">
        <v>11.0</v>
      </c>
      <c r="IF389" s="453" t="s">
        <v>189</v>
      </c>
      <c r="IG389" s="454" t="s">
        <v>132</v>
      </c>
      <c r="IH389" s="454" t="s">
        <v>132</v>
      </c>
      <c r="II389" s="455" t="str">
        <f>ADHK!II389</f>
        <v/>
      </c>
      <c r="IJ389" s="455"/>
      <c r="IK389" s="455">
        <f t="shared" si="3540"/>
        <v>0</v>
      </c>
      <c r="IL389" s="456"/>
      <c r="IM389" s="455">
        <f t="shared" si="3541"/>
        <v>0</v>
      </c>
      <c r="IN389" s="456"/>
      <c r="IO389" s="455"/>
      <c r="IP389" s="455">
        <f t="shared" si="3542"/>
        <v>0</v>
      </c>
      <c r="IQ389" s="455">
        <f t="shared" si="3543"/>
        <v>0</v>
      </c>
      <c r="IR389" s="456">
        <v>0.36319999999999997</v>
      </c>
      <c r="IS389" s="457">
        <f t="shared" si="3544"/>
        <v>0</v>
      </c>
      <c r="IT389" s="458">
        <f t="shared" si="3545"/>
        <v>0</v>
      </c>
      <c r="IU389" s="459"/>
      <c r="IV389" s="452">
        <v>11.0</v>
      </c>
      <c r="IW389" s="453" t="s">
        <v>189</v>
      </c>
      <c r="IX389" s="454" t="s">
        <v>132</v>
      </c>
      <c r="IY389" s="454" t="s">
        <v>132</v>
      </c>
      <c r="IZ389" s="455" t="str">
        <f>ADHK!IZ389</f>
        <v/>
      </c>
      <c r="JA389" s="455"/>
      <c r="JB389" s="455">
        <f t="shared" si="3546"/>
        <v>0</v>
      </c>
      <c r="JC389" s="456"/>
      <c r="JD389" s="455">
        <f t="shared" si="3547"/>
        <v>0</v>
      </c>
      <c r="JE389" s="456"/>
      <c r="JF389" s="455"/>
      <c r="JG389" s="455">
        <f t="shared" si="3548"/>
        <v>0</v>
      </c>
      <c r="JH389" s="455">
        <f t="shared" si="3549"/>
        <v>0</v>
      </c>
      <c r="JI389" s="456">
        <v>0.36319999999999997</v>
      </c>
      <c r="JJ389" s="457">
        <f t="shared" si="3550"/>
        <v>0</v>
      </c>
      <c r="JK389" s="458">
        <f t="shared" si="3551"/>
        <v>0</v>
      </c>
      <c r="JL389" s="459"/>
      <c r="JM389" s="452">
        <v>11.0</v>
      </c>
      <c r="JN389" s="453" t="s">
        <v>189</v>
      </c>
      <c r="JO389" s="454" t="s">
        <v>132</v>
      </c>
      <c r="JP389" s="454" t="s">
        <v>132</v>
      </c>
      <c r="JQ389" s="455" t="str">
        <f>ADHK!JQ389</f>
        <v/>
      </c>
      <c r="JR389" s="455"/>
      <c r="JS389" s="455">
        <f t="shared" si="3552"/>
        <v>0</v>
      </c>
      <c r="JT389" s="456"/>
      <c r="JU389" s="455">
        <f t="shared" si="3553"/>
        <v>0</v>
      </c>
      <c r="JV389" s="456"/>
      <c r="JW389" s="455"/>
      <c r="JX389" s="455">
        <f t="shared" si="3554"/>
        <v>0</v>
      </c>
      <c r="JY389" s="455">
        <f t="shared" si="3555"/>
        <v>0</v>
      </c>
      <c r="JZ389" s="456">
        <v>0.36319999999999997</v>
      </c>
      <c r="KA389" s="457">
        <f t="shared" si="3556"/>
        <v>0</v>
      </c>
      <c r="KB389" s="458">
        <f t="shared" si="3557"/>
        <v>0</v>
      </c>
      <c r="KC389" s="459"/>
      <c r="KD389" s="452">
        <v>11.0</v>
      </c>
      <c r="KE389" s="453" t="s">
        <v>189</v>
      </c>
      <c r="KF389" s="454" t="s">
        <v>132</v>
      </c>
      <c r="KG389" s="454" t="s">
        <v>132</v>
      </c>
      <c r="KH389" s="455" t="str">
        <f>ADHK!KH389</f>
        <v/>
      </c>
      <c r="KI389" s="455"/>
      <c r="KJ389" s="455">
        <f t="shared" si="3558"/>
        <v>0</v>
      </c>
      <c r="KK389" s="456"/>
      <c r="KL389" s="455">
        <f t="shared" si="3559"/>
        <v>0</v>
      </c>
      <c r="KM389" s="456"/>
      <c r="KN389" s="455"/>
      <c r="KO389" s="455">
        <f t="shared" si="3560"/>
        <v>0</v>
      </c>
      <c r="KP389" s="455">
        <f t="shared" si="3561"/>
        <v>0</v>
      </c>
      <c r="KQ389" s="456">
        <v>0.36319999999999997</v>
      </c>
      <c r="KR389" s="457">
        <f t="shared" si="3562"/>
        <v>0</v>
      </c>
      <c r="KS389" s="458">
        <f t="shared" si="3563"/>
        <v>0</v>
      </c>
      <c r="KT389" s="459"/>
      <c r="KU389" s="460"/>
    </row>
    <row r="390" ht="15.75" customHeight="1">
      <c r="A390" s="452">
        <v>12.0</v>
      </c>
      <c r="B390" s="453" t="s">
        <v>190</v>
      </c>
      <c r="C390" s="454" t="s">
        <v>132</v>
      </c>
      <c r="D390" s="454" t="s">
        <v>132</v>
      </c>
      <c r="E390" s="455" t="str">
        <f>ADHK!E390</f>
        <v/>
      </c>
      <c r="F390" s="455" t="str">
        <f>ADHK!F390</f>
        <v/>
      </c>
      <c r="G390" s="455">
        <f t="shared" si="3456"/>
        <v>0</v>
      </c>
      <c r="H390" s="456"/>
      <c r="I390" s="455">
        <f t="shared" si="3457"/>
        <v>0</v>
      </c>
      <c r="J390" s="456"/>
      <c r="K390" s="455"/>
      <c r="L390" s="455">
        <f t="shared" si="3458"/>
        <v>0</v>
      </c>
      <c r="M390" s="455">
        <f t="shared" si="3459"/>
        <v>0</v>
      </c>
      <c r="N390" s="456">
        <v>0.36319999999999997</v>
      </c>
      <c r="O390" s="457">
        <f t="shared" si="3460"/>
        <v>0</v>
      </c>
      <c r="P390" s="458">
        <f t="shared" si="3461"/>
        <v>0</v>
      </c>
      <c r="Q390" s="459"/>
      <c r="R390" s="452">
        <v>12.0</v>
      </c>
      <c r="S390" s="453" t="s">
        <v>190</v>
      </c>
      <c r="T390" s="454" t="s">
        <v>132</v>
      </c>
      <c r="U390" s="454" t="s">
        <v>132</v>
      </c>
      <c r="V390" s="455" t="str">
        <f>ADHK!V390</f>
        <v/>
      </c>
      <c r="W390" s="455"/>
      <c r="X390" s="455">
        <f t="shared" si="3462"/>
        <v>0</v>
      </c>
      <c r="Y390" s="456"/>
      <c r="Z390" s="455">
        <f t="shared" si="3463"/>
        <v>0</v>
      </c>
      <c r="AA390" s="456"/>
      <c r="AB390" s="455"/>
      <c r="AC390" s="455">
        <f t="shared" si="3464"/>
        <v>0</v>
      </c>
      <c r="AD390" s="455">
        <f t="shared" si="3465"/>
        <v>0</v>
      </c>
      <c r="AE390" s="456">
        <v>0.36319999999999997</v>
      </c>
      <c r="AF390" s="457">
        <f t="shared" si="3466"/>
        <v>0</v>
      </c>
      <c r="AG390" s="458">
        <f t="shared" si="3467"/>
        <v>0</v>
      </c>
      <c r="AH390" s="459"/>
      <c r="AI390" s="452">
        <v>12.0</v>
      </c>
      <c r="AJ390" s="453" t="s">
        <v>190</v>
      </c>
      <c r="AK390" s="454" t="s">
        <v>132</v>
      </c>
      <c r="AL390" s="454" t="s">
        <v>132</v>
      </c>
      <c r="AM390" s="455" t="str">
        <f>ADHK!AM390</f>
        <v/>
      </c>
      <c r="AN390" s="455"/>
      <c r="AO390" s="455">
        <f t="shared" si="3468"/>
        <v>0</v>
      </c>
      <c r="AP390" s="456"/>
      <c r="AQ390" s="455">
        <f t="shared" si="3469"/>
        <v>0</v>
      </c>
      <c r="AR390" s="456"/>
      <c r="AS390" s="455"/>
      <c r="AT390" s="455">
        <f t="shared" si="3470"/>
        <v>0</v>
      </c>
      <c r="AU390" s="455">
        <f t="shared" si="3471"/>
        <v>0</v>
      </c>
      <c r="AV390" s="456">
        <v>0.36319999999999997</v>
      </c>
      <c r="AW390" s="457">
        <f t="shared" si="3472"/>
        <v>0</v>
      </c>
      <c r="AX390" s="458">
        <f t="shared" si="3473"/>
        <v>0</v>
      </c>
      <c r="AY390" s="459"/>
      <c r="AZ390" s="452">
        <v>12.0</v>
      </c>
      <c r="BA390" s="453" t="s">
        <v>190</v>
      </c>
      <c r="BB390" s="454" t="s">
        <v>132</v>
      </c>
      <c r="BC390" s="454" t="s">
        <v>132</v>
      </c>
      <c r="BD390" s="455" t="str">
        <f>ADHK!BD390</f>
        <v/>
      </c>
      <c r="BE390" s="455"/>
      <c r="BF390" s="455">
        <f t="shared" si="3474"/>
        <v>0</v>
      </c>
      <c r="BG390" s="456"/>
      <c r="BH390" s="455">
        <f t="shared" si="3475"/>
        <v>0</v>
      </c>
      <c r="BI390" s="456"/>
      <c r="BJ390" s="455"/>
      <c r="BK390" s="455">
        <f t="shared" si="3476"/>
        <v>0</v>
      </c>
      <c r="BL390" s="455">
        <f t="shared" si="3477"/>
        <v>0</v>
      </c>
      <c r="BM390" s="456">
        <v>0.36319999999999997</v>
      </c>
      <c r="BN390" s="457">
        <f t="shared" si="3478"/>
        <v>0</v>
      </c>
      <c r="BO390" s="458">
        <f t="shared" si="3479"/>
        <v>0</v>
      </c>
      <c r="BP390" s="459"/>
      <c r="BQ390" s="452">
        <v>12.0</v>
      </c>
      <c r="BR390" s="453" t="s">
        <v>190</v>
      </c>
      <c r="BS390" s="454" t="s">
        <v>132</v>
      </c>
      <c r="BT390" s="454" t="s">
        <v>132</v>
      </c>
      <c r="BU390" s="455" t="str">
        <f>ADHK!BU390</f>
        <v/>
      </c>
      <c r="BV390" s="455"/>
      <c r="BW390" s="455">
        <f t="shared" si="3480"/>
        <v>0</v>
      </c>
      <c r="BX390" s="456"/>
      <c r="BY390" s="455">
        <f t="shared" si="3481"/>
        <v>0</v>
      </c>
      <c r="BZ390" s="456"/>
      <c r="CA390" s="455"/>
      <c r="CB390" s="455">
        <f t="shared" si="3482"/>
        <v>0</v>
      </c>
      <c r="CC390" s="455">
        <f t="shared" si="3483"/>
        <v>0</v>
      </c>
      <c r="CD390" s="456">
        <v>0.36319999999999997</v>
      </c>
      <c r="CE390" s="457">
        <f t="shared" si="3484"/>
        <v>0</v>
      </c>
      <c r="CF390" s="458">
        <f t="shared" si="3485"/>
        <v>0</v>
      </c>
      <c r="CG390" s="459"/>
      <c r="CH390" s="452">
        <v>12.0</v>
      </c>
      <c r="CI390" s="453" t="s">
        <v>190</v>
      </c>
      <c r="CJ390" s="454" t="s">
        <v>132</v>
      </c>
      <c r="CK390" s="454" t="s">
        <v>132</v>
      </c>
      <c r="CL390" s="455" t="str">
        <f>ADHK!CL390</f>
        <v/>
      </c>
      <c r="CM390" s="455"/>
      <c r="CN390" s="455">
        <f t="shared" si="3486"/>
        <v>0</v>
      </c>
      <c r="CO390" s="456"/>
      <c r="CP390" s="455">
        <f t="shared" si="3487"/>
        <v>0</v>
      </c>
      <c r="CQ390" s="456"/>
      <c r="CR390" s="455"/>
      <c r="CS390" s="455">
        <f t="shared" si="3488"/>
        <v>0</v>
      </c>
      <c r="CT390" s="455">
        <f t="shared" si="3489"/>
        <v>0</v>
      </c>
      <c r="CU390" s="456">
        <v>0.36319999999999997</v>
      </c>
      <c r="CV390" s="457">
        <f t="shared" si="3490"/>
        <v>0</v>
      </c>
      <c r="CW390" s="458">
        <f t="shared" si="3491"/>
        <v>0</v>
      </c>
      <c r="CX390" s="459"/>
      <c r="CY390" s="452">
        <v>12.0</v>
      </c>
      <c r="CZ390" s="453" t="s">
        <v>190</v>
      </c>
      <c r="DA390" s="454" t="s">
        <v>132</v>
      </c>
      <c r="DB390" s="454" t="s">
        <v>132</v>
      </c>
      <c r="DC390" s="455" t="str">
        <f>ADHK!DC390</f>
        <v/>
      </c>
      <c r="DD390" s="455"/>
      <c r="DE390" s="455">
        <f t="shared" si="3492"/>
        <v>0</v>
      </c>
      <c r="DF390" s="456"/>
      <c r="DG390" s="455">
        <f t="shared" si="3493"/>
        <v>0</v>
      </c>
      <c r="DH390" s="456"/>
      <c r="DI390" s="455"/>
      <c r="DJ390" s="455">
        <f t="shared" si="3494"/>
        <v>0</v>
      </c>
      <c r="DK390" s="455">
        <f t="shared" si="3495"/>
        <v>0</v>
      </c>
      <c r="DL390" s="456">
        <v>0.36319999999999997</v>
      </c>
      <c r="DM390" s="457">
        <f t="shared" si="3496"/>
        <v>0</v>
      </c>
      <c r="DN390" s="458">
        <f t="shared" si="3497"/>
        <v>0</v>
      </c>
      <c r="DO390" s="459"/>
      <c r="DP390" s="452">
        <v>12.0</v>
      </c>
      <c r="DQ390" s="453" t="s">
        <v>190</v>
      </c>
      <c r="DR390" s="454" t="s">
        <v>132</v>
      </c>
      <c r="DS390" s="454" t="s">
        <v>132</v>
      </c>
      <c r="DT390" s="455" t="str">
        <f>ADHK!DT390</f>
        <v/>
      </c>
      <c r="DU390" s="455"/>
      <c r="DV390" s="455">
        <f t="shared" si="3498"/>
        <v>0</v>
      </c>
      <c r="DW390" s="456"/>
      <c r="DX390" s="455">
        <f t="shared" si="3499"/>
        <v>0</v>
      </c>
      <c r="DY390" s="456"/>
      <c r="DZ390" s="455"/>
      <c r="EA390" s="455">
        <f t="shared" si="3500"/>
        <v>0</v>
      </c>
      <c r="EB390" s="455">
        <f t="shared" si="3501"/>
        <v>0</v>
      </c>
      <c r="EC390" s="456">
        <v>0.36319999999999997</v>
      </c>
      <c r="ED390" s="457">
        <f t="shared" si="3502"/>
        <v>0</v>
      </c>
      <c r="EE390" s="458">
        <f t="shared" si="3503"/>
        <v>0</v>
      </c>
      <c r="EF390" s="459"/>
      <c r="EG390" s="452">
        <v>12.0</v>
      </c>
      <c r="EH390" s="453" t="s">
        <v>190</v>
      </c>
      <c r="EI390" s="454" t="s">
        <v>132</v>
      </c>
      <c r="EJ390" s="454" t="s">
        <v>132</v>
      </c>
      <c r="EK390" s="455" t="str">
        <f>ADHK!EK390</f>
        <v/>
      </c>
      <c r="EL390" s="455"/>
      <c r="EM390" s="455">
        <f t="shared" si="3504"/>
        <v>0</v>
      </c>
      <c r="EN390" s="456"/>
      <c r="EO390" s="455">
        <f t="shared" si="3505"/>
        <v>0</v>
      </c>
      <c r="EP390" s="456"/>
      <c r="EQ390" s="455"/>
      <c r="ER390" s="455">
        <f t="shared" si="3506"/>
        <v>0</v>
      </c>
      <c r="ES390" s="455">
        <f t="shared" si="3507"/>
        <v>0</v>
      </c>
      <c r="ET390" s="456">
        <v>0.36319999999999997</v>
      </c>
      <c r="EU390" s="457">
        <f t="shared" si="3508"/>
        <v>0</v>
      </c>
      <c r="EV390" s="458">
        <f t="shared" si="3509"/>
        <v>0</v>
      </c>
      <c r="EW390" s="459"/>
      <c r="EX390" s="452">
        <v>12.0</v>
      </c>
      <c r="EY390" s="453" t="s">
        <v>190</v>
      </c>
      <c r="EZ390" s="454" t="s">
        <v>132</v>
      </c>
      <c r="FA390" s="454" t="s">
        <v>132</v>
      </c>
      <c r="FB390" s="455" t="str">
        <f>ADHK!FB390</f>
        <v/>
      </c>
      <c r="FC390" s="455"/>
      <c r="FD390" s="455">
        <f t="shared" si="3510"/>
        <v>0</v>
      </c>
      <c r="FE390" s="456"/>
      <c r="FF390" s="455">
        <f t="shared" si="3511"/>
        <v>0</v>
      </c>
      <c r="FG390" s="456"/>
      <c r="FH390" s="455"/>
      <c r="FI390" s="455">
        <f t="shared" si="3512"/>
        <v>0</v>
      </c>
      <c r="FJ390" s="455">
        <f t="shared" si="3513"/>
        <v>0</v>
      </c>
      <c r="FK390" s="456">
        <v>0.36319999999999997</v>
      </c>
      <c r="FL390" s="457">
        <f t="shared" si="3514"/>
        <v>0</v>
      </c>
      <c r="FM390" s="458">
        <f t="shared" si="3515"/>
        <v>0</v>
      </c>
      <c r="FN390" s="459"/>
      <c r="FO390" s="452">
        <v>12.0</v>
      </c>
      <c r="FP390" s="453" t="s">
        <v>190</v>
      </c>
      <c r="FQ390" s="454" t="s">
        <v>132</v>
      </c>
      <c r="FR390" s="454" t="s">
        <v>132</v>
      </c>
      <c r="FS390" s="455" t="str">
        <f>ADHK!FS390</f>
        <v/>
      </c>
      <c r="FT390" s="455"/>
      <c r="FU390" s="455">
        <f t="shared" si="3516"/>
        <v>0</v>
      </c>
      <c r="FV390" s="456"/>
      <c r="FW390" s="455">
        <f t="shared" si="3517"/>
        <v>0</v>
      </c>
      <c r="FX390" s="456"/>
      <c r="FY390" s="455"/>
      <c r="FZ390" s="455">
        <f t="shared" si="3518"/>
        <v>0</v>
      </c>
      <c r="GA390" s="455">
        <f t="shared" si="3519"/>
        <v>0</v>
      </c>
      <c r="GB390" s="456">
        <v>0.36319999999999997</v>
      </c>
      <c r="GC390" s="457">
        <f t="shared" si="3520"/>
        <v>0</v>
      </c>
      <c r="GD390" s="458">
        <f t="shared" si="3521"/>
        <v>0</v>
      </c>
      <c r="GE390" s="459"/>
      <c r="GF390" s="452">
        <v>12.0</v>
      </c>
      <c r="GG390" s="453" t="s">
        <v>190</v>
      </c>
      <c r="GH390" s="454" t="s">
        <v>132</v>
      </c>
      <c r="GI390" s="454" t="s">
        <v>132</v>
      </c>
      <c r="GJ390" s="455" t="str">
        <f>ADHK!GJ390</f>
        <v/>
      </c>
      <c r="GK390" s="455"/>
      <c r="GL390" s="455">
        <f t="shared" si="3522"/>
        <v>0</v>
      </c>
      <c r="GM390" s="456"/>
      <c r="GN390" s="455">
        <f t="shared" si="3523"/>
        <v>0</v>
      </c>
      <c r="GO390" s="456"/>
      <c r="GP390" s="455"/>
      <c r="GQ390" s="455">
        <f t="shared" si="3524"/>
        <v>0</v>
      </c>
      <c r="GR390" s="455">
        <f t="shared" si="3525"/>
        <v>0</v>
      </c>
      <c r="GS390" s="456">
        <v>0.36319999999999997</v>
      </c>
      <c r="GT390" s="457">
        <f t="shared" si="3526"/>
        <v>0</v>
      </c>
      <c r="GU390" s="458">
        <f t="shared" si="3527"/>
        <v>0</v>
      </c>
      <c r="GV390" s="459"/>
      <c r="GW390" s="452">
        <v>12.0</v>
      </c>
      <c r="GX390" s="453" t="s">
        <v>190</v>
      </c>
      <c r="GY390" s="454" t="s">
        <v>132</v>
      </c>
      <c r="GZ390" s="454" t="s">
        <v>132</v>
      </c>
      <c r="HA390" s="455" t="str">
        <f>ADHK!HA390</f>
        <v/>
      </c>
      <c r="HB390" s="455"/>
      <c r="HC390" s="455">
        <f t="shared" si="3528"/>
        <v>0</v>
      </c>
      <c r="HD390" s="456"/>
      <c r="HE390" s="455">
        <f t="shared" si="3529"/>
        <v>0</v>
      </c>
      <c r="HF390" s="456"/>
      <c r="HG390" s="455"/>
      <c r="HH390" s="455">
        <f t="shared" si="3530"/>
        <v>0</v>
      </c>
      <c r="HI390" s="455">
        <f t="shared" si="3531"/>
        <v>0</v>
      </c>
      <c r="HJ390" s="456">
        <v>0.36319999999999997</v>
      </c>
      <c r="HK390" s="457">
        <f t="shared" si="3532"/>
        <v>0</v>
      </c>
      <c r="HL390" s="458">
        <f t="shared" si="3533"/>
        <v>0</v>
      </c>
      <c r="HM390" s="459"/>
      <c r="HN390" s="452">
        <v>12.0</v>
      </c>
      <c r="HO390" s="453" t="s">
        <v>190</v>
      </c>
      <c r="HP390" s="454" t="s">
        <v>132</v>
      </c>
      <c r="HQ390" s="454" t="s">
        <v>132</v>
      </c>
      <c r="HR390" s="455" t="str">
        <f>ADHK!HR390</f>
        <v/>
      </c>
      <c r="HS390" s="455"/>
      <c r="HT390" s="455">
        <f t="shared" si="3534"/>
        <v>0</v>
      </c>
      <c r="HU390" s="456"/>
      <c r="HV390" s="455">
        <f t="shared" si="3535"/>
        <v>0</v>
      </c>
      <c r="HW390" s="456"/>
      <c r="HX390" s="455"/>
      <c r="HY390" s="455">
        <f t="shared" si="3536"/>
        <v>0</v>
      </c>
      <c r="HZ390" s="455">
        <f t="shared" si="3537"/>
        <v>0</v>
      </c>
      <c r="IA390" s="456">
        <v>0.36319999999999997</v>
      </c>
      <c r="IB390" s="457">
        <f t="shared" si="3538"/>
        <v>0</v>
      </c>
      <c r="IC390" s="458">
        <f t="shared" si="3539"/>
        <v>0</v>
      </c>
      <c r="ID390" s="459"/>
      <c r="IE390" s="452">
        <v>12.0</v>
      </c>
      <c r="IF390" s="453" t="s">
        <v>190</v>
      </c>
      <c r="IG390" s="454" t="s">
        <v>132</v>
      </c>
      <c r="IH390" s="454" t="s">
        <v>132</v>
      </c>
      <c r="II390" s="455" t="str">
        <f>ADHK!II390</f>
        <v/>
      </c>
      <c r="IJ390" s="455"/>
      <c r="IK390" s="455">
        <f t="shared" si="3540"/>
        <v>0</v>
      </c>
      <c r="IL390" s="456"/>
      <c r="IM390" s="455">
        <f t="shared" si="3541"/>
        <v>0</v>
      </c>
      <c r="IN390" s="456"/>
      <c r="IO390" s="455"/>
      <c r="IP390" s="455">
        <f t="shared" si="3542"/>
        <v>0</v>
      </c>
      <c r="IQ390" s="455">
        <f t="shared" si="3543"/>
        <v>0</v>
      </c>
      <c r="IR390" s="456">
        <v>0.36319999999999997</v>
      </c>
      <c r="IS390" s="457">
        <f t="shared" si="3544"/>
        <v>0</v>
      </c>
      <c r="IT390" s="458">
        <f t="shared" si="3545"/>
        <v>0</v>
      </c>
      <c r="IU390" s="459"/>
      <c r="IV390" s="452">
        <v>12.0</v>
      </c>
      <c r="IW390" s="453" t="s">
        <v>190</v>
      </c>
      <c r="IX390" s="454" t="s">
        <v>132</v>
      </c>
      <c r="IY390" s="454" t="s">
        <v>132</v>
      </c>
      <c r="IZ390" s="455" t="str">
        <f>ADHK!IZ390</f>
        <v/>
      </c>
      <c r="JA390" s="455"/>
      <c r="JB390" s="455">
        <f t="shared" si="3546"/>
        <v>0</v>
      </c>
      <c r="JC390" s="456"/>
      <c r="JD390" s="455">
        <f t="shared" si="3547"/>
        <v>0</v>
      </c>
      <c r="JE390" s="456"/>
      <c r="JF390" s="455"/>
      <c r="JG390" s="455">
        <f t="shared" si="3548"/>
        <v>0</v>
      </c>
      <c r="JH390" s="455">
        <f t="shared" si="3549"/>
        <v>0</v>
      </c>
      <c r="JI390" s="456">
        <v>0.36319999999999997</v>
      </c>
      <c r="JJ390" s="457">
        <f t="shared" si="3550"/>
        <v>0</v>
      </c>
      <c r="JK390" s="458">
        <f t="shared" si="3551"/>
        <v>0</v>
      </c>
      <c r="JL390" s="459"/>
      <c r="JM390" s="452">
        <v>12.0</v>
      </c>
      <c r="JN390" s="453" t="s">
        <v>190</v>
      </c>
      <c r="JO390" s="454" t="s">
        <v>132</v>
      </c>
      <c r="JP390" s="454" t="s">
        <v>132</v>
      </c>
      <c r="JQ390" s="455" t="str">
        <f>ADHK!JQ390</f>
        <v/>
      </c>
      <c r="JR390" s="455"/>
      <c r="JS390" s="455">
        <f t="shared" si="3552"/>
        <v>0</v>
      </c>
      <c r="JT390" s="456"/>
      <c r="JU390" s="455">
        <f t="shared" si="3553"/>
        <v>0</v>
      </c>
      <c r="JV390" s="456"/>
      <c r="JW390" s="455"/>
      <c r="JX390" s="455">
        <f t="shared" si="3554"/>
        <v>0</v>
      </c>
      <c r="JY390" s="455">
        <f t="shared" si="3555"/>
        <v>0</v>
      </c>
      <c r="JZ390" s="456">
        <v>0.36319999999999997</v>
      </c>
      <c r="KA390" s="457">
        <f t="shared" si="3556"/>
        <v>0</v>
      </c>
      <c r="KB390" s="458">
        <f t="shared" si="3557"/>
        <v>0</v>
      </c>
      <c r="KC390" s="459"/>
      <c r="KD390" s="452">
        <v>12.0</v>
      </c>
      <c r="KE390" s="453" t="s">
        <v>190</v>
      </c>
      <c r="KF390" s="454" t="s">
        <v>132</v>
      </c>
      <c r="KG390" s="454" t="s">
        <v>132</v>
      </c>
      <c r="KH390" s="455" t="str">
        <f>ADHK!KH390</f>
        <v/>
      </c>
      <c r="KI390" s="455"/>
      <c r="KJ390" s="455">
        <f t="shared" si="3558"/>
        <v>0</v>
      </c>
      <c r="KK390" s="456"/>
      <c r="KL390" s="455">
        <f t="shared" si="3559"/>
        <v>0</v>
      </c>
      <c r="KM390" s="456"/>
      <c r="KN390" s="455"/>
      <c r="KO390" s="455">
        <f t="shared" si="3560"/>
        <v>0</v>
      </c>
      <c r="KP390" s="455">
        <f t="shared" si="3561"/>
        <v>0</v>
      </c>
      <c r="KQ390" s="456">
        <v>0.36319999999999997</v>
      </c>
      <c r="KR390" s="457">
        <f t="shared" si="3562"/>
        <v>0</v>
      </c>
      <c r="KS390" s="458">
        <f t="shared" si="3563"/>
        <v>0</v>
      </c>
      <c r="KT390" s="459"/>
      <c r="KU390" s="460"/>
    </row>
    <row r="391" ht="15.75" customHeight="1">
      <c r="A391" s="452">
        <v>13.0</v>
      </c>
      <c r="B391" s="453" t="s">
        <v>191</v>
      </c>
      <c r="C391" s="454" t="s">
        <v>132</v>
      </c>
      <c r="D391" s="454" t="s">
        <v>132</v>
      </c>
      <c r="E391" s="455" t="str">
        <f>ADHK!E391</f>
        <v/>
      </c>
      <c r="F391" s="455" t="str">
        <f>ADHK!F391</f>
        <v/>
      </c>
      <c r="G391" s="455">
        <f t="shared" si="3456"/>
        <v>0</v>
      </c>
      <c r="H391" s="456"/>
      <c r="I391" s="455">
        <f t="shared" si="3457"/>
        <v>0</v>
      </c>
      <c r="J391" s="456"/>
      <c r="K391" s="455"/>
      <c r="L391" s="455">
        <f t="shared" si="3458"/>
        <v>0</v>
      </c>
      <c r="M391" s="455">
        <f t="shared" si="3459"/>
        <v>0</v>
      </c>
      <c r="N391" s="456">
        <v>0.36319999999999997</v>
      </c>
      <c r="O391" s="457">
        <f t="shared" si="3460"/>
        <v>0</v>
      </c>
      <c r="P391" s="458">
        <f t="shared" si="3461"/>
        <v>0</v>
      </c>
      <c r="Q391" s="459"/>
      <c r="R391" s="452">
        <v>13.0</v>
      </c>
      <c r="S391" s="453" t="s">
        <v>191</v>
      </c>
      <c r="T391" s="454" t="s">
        <v>132</v>
      </c>
      <c r="U391" s="454" t="s">
        <v>132</v>
      </c>
      <c r="V391" s="455" t="str">
        <f>ADHK!V391</f>
        <v/>
      </c>
      <c r="W391" s="455"/>
      <c r="X391" s="455">
        <f t="shared" si="3462"/>
        <v>0</v>
      </c>
      <c r="Y391" s="456"/>
      <c r="Z391" s="455">
        <f t="shared" si="3463"/>
        <v>0</v>
      </c>
      <c r="AA391" s="456"/>
      <c r="AB391" s="455"/>
      <c r="AC391" s="455">
        <f t="shared" si="3464"/>
        <v>0</v>
      </c>
      <c r="AD391" s="455">
        <f t="shared" si="3465"/>
        <v>0</v>
      </c>
      <c r="AE391" s="456">
        <v>0.36319999999999997</v>
      </c>
      <c r="AF391" s="457">
        <f t="shared" si="3466"/>
        <v>0</v>
      </c>
      <c r="AG391" s="458">
        <f t="shared" si="3467"/>
        <v>0</v>
      </c>
      <c r="AH391" s="459"/>
      <c r="AI391" s="452">
        <v>13.0</v>
      </c>
      <c r="AJ391" s="453" t="s">
        <v>191</v>
      </c>
      <c r="AK391" s="454" t="s">
        <v>132</v>
      </c>
      <c r="AL391" s="454" t="s">
        <v>132</v>
      </c>
      <c r="AM391" s="455" t="str">
        <f>ADHK!AM391</f>
        <v/>
      </c>
      <c r="AN391" s="455"/>
      <c r="AO391" s="455">
        <f t="shared" si="3468"/>
        <v>0</v>
      </c>
      <c r="AP391" s="456"/>
      <c r="AQ391" s="455">
        <f t="shared" si="3469"/>
        <v>0</v>
      </c>
      <c r="AR391" s="456"/>
      <c r="AS391" s="455"/>
      <c r="AT391" s="455">
        <f t="shared" si="3470"/>
        <v>0</v>
      </c>
      <c r="AU391" s="455">
        <f t="shared" si="3471"/>
        <v>0</v>
      </c>
      <c r="AV391" s="456">
        <v>0.36319999999999997</v>
      </c>
      <c r="AW391" s="457">
        <f t="shared" si="3472"/>
        <v>0</v>
      </c>
      <c r="AX391" s="458">
        <f t="shared" si="3473"/>
        <v>0</v>
      </c>
      <c r="AY391" s="459"/>
      <c r="AZ391" s="452">
        <v>13.0</v>
      </c>
      <c r="BA391" s="453" t="s">
        <v>191</v>
      </c>
      <c r="BB391" s="454" t="s">
        <v>132</v>
      </c>
      <c r="BC391" s="454" t="s">
        <v>132</v>
      </c>
      <c r="BD391" s="455" t="str">
        <f>ADHK!BD391</f>
        <v/>
      </c>
      <c r="BE391" s="455"/>
      <c r="BF391" s="455">
        <f t="shared" si="3474"/>
        <v>0</v>
      </c>
      <c r="BG391" s="456"/>
      <c r="BH391" s="455">
        <f t="shared" si="3475"/>
        <v>0</v>
      </c>
      <c r="BI391" s="456"/>
      <c r="BJ391" s="455"/>
      <c r="BK391" s="455">
        <f t="shared" si="3476"/>
        <v>0</v>
      </c>
      <c r="BL391" s="455">
        <f t="shared" si="3477"/>
        <v>0</v>
      </c>
      <c r="BM391" s="456">
        <v>0.36319999999999997</v>
      </c>
      <c r="BN391" s="457">
        <f t="shared" si="3478"/>
        <v>0</v>
      </c>
      <c r="BO391" s="458">
        <f t="shared" si="3479"/>
        <v>0</v>
      </c>
      <c r="BP391" s="459"/>
      <c r="BQ391" s="452">
        <v>13.0</v>
      </c>
      <c r="BR391" s="453" t="s">
        <v>191</v>
      </c>
      <c r="BS391" s="454" t="s">
        <v>132</v>
      </c>
      <c r="BT391" s="454" t="s">
        <v>132</v>
      </c>
      <c r="BU391" s="455" t="str">
        <f>ADHK!BU391</f>
        <v/>
      </c>
      <c r="BV391" s="455"/>
      <c r="BW391" s="455">
        <f t="shared" si="3480"/>
        <v>0</v>
      </c>
      <c r="BX391" s="456"/>
      <c r="BY391" s="455">
        <f t="shared" si="3481"/>
        <v>0</v>
      </c>
      <c r="BZ391" s="456"/>
      <c r="CA391" s="455"/>
      <c r="CB391" s="455">
        <f t="shared" si="3482"/>
        <v>0</v>
      </c>
      <c r="CC391" s="455">
        <f t="shared" si="3483"/>
        <v>0</v>
      </c>
      <c r="CD391" s="456">
        <v>0.36319999999999997</v>
      </c>
      <c r="CE391" s="457">
        <f t="shared" si="3484"/>
        <v>0</v>
      </c>
      <c r="CF391" s="458">
        <f t="shared" si="3485"/>
        <v>0</v>
      </c>
      <c r="CG391" s="459"/>
      <c r="CH391" s="452">
        <v>13.0</v>
      </c>
      <c r="CI391" s="453" t="s">
        <v>191</v>
      </c>
      <c r="CJ391" s="454" t="s">
        <v>132</v>
      </c>
      <c r="CK391" s="454" t="s">
        <v>132</v>
      </c>
      <c r="CL391" s="455" t="str">
        <f>ADHK!CL391</f>
        <v/>
      </c>
      <c r="CM391" s="455"/>
      <c r="CN391" s="455">
        <f t="shared" si="3486"/>
        <v>0</v>
      </c>
      <c r="CO391" s="456"/>
      <c r="CP391" s="455">
        <f t="shared" si="3487"/>
        <v>0</v>
      </c>
      <c r="CQ391" s="456"/>
      <c r="CR391" s="455"/>
      <c r="CS391" s="455">
        <f t="shared" si="3488"/>
        <v>0</v>
      </c>
      <c r="CT391" s="455">
        <f t="shared" si="3489"/>
        <v>0</v>
      </c>
      <c r="CU391" s="456">
        <v>0.36319999999999997</v>
      </c>
      <c r="CV391" s="457">
        <f t="shared" si="3490"/>
        <v>0</v>
      </c>
      <c r="CW391" s="458">
        <f t="shared" si="3491"/>
        <v>0</v>
      </c>
      <c r="CX391" s="459"/>
      <c r="CY391" s="452">
        <v>13.0</v>
      </c>
      <c r="CZ391" s="453" t="s">
        <v>191</v>
      </c>
      <c r="DA391" s="454" t="s">
        <v>132</v>
      </c>
      <c r="DB391" s="454" t="s">
        <v>132</v>
      </c>
      <c r="DC391" s="455" t="str">
        <f>ADHK!DC391</f>
        <v/>
      </c>
      <c r="DD391" s="455"/>
      <c r="DE391" s="455">
        <f t="shared" si="3492"/>
        <v>0</v>
      </c>
      <c r="DF391" s="456"/>
      <c r="DG391" s="455">
        <f t="shared" si="3493"/>
        <v>0</v>
      </c>
      <c r="DH391" s="456"/>
      <c r="DI391" s="455"/>
      <c r="DJ391" s="455">
        <f t="shared" si="3494"/>
        <v>0</v>
      </c>
      <c r="DK391" s="455">
        <f t="shared" si="3495"/>
        <v>0</v>
      </c>
      <c r="DL391" s="456">
        <v>0.36319999999999997</v>
      </c>
      <c r="DM391" s="457">
        <f t="shared" si="3496"/>
        <v>0</v>
      </c>
      <c r="DN391" s="458">
        <f t="shared" si="3497"/>
        <v>0</v>
      </c>
      <c r="DO391" s="459"/>
      <c r="DP391" s="452">
        <v>13.0</v>
      </c>
      <c r="DQ391" s="453" t="s">
        <v>191</v>
      </c>
      <c r="DR391" s="454" t="s">
        <v>132</v>
      </c>
      <c r="DS391" s="454" t="s">
        <v>132</v>
      </c>
      <c r="DT391" s="455" t="str">
        <f>ADHK!DT391</f>
        <v/>
      </c>
      <c r="DU391" s="455"/>
      <c r="DV391" s="455">
        <f t="shared" si="3498"/>
        <v>0</v>
      </c>
      <c r="DW391" s="456"/>
      <c r="DX391" s="455">
        <f t="shared" si="3499"/>
        <v>0</v>
      </c>
      <c r="DY391" s="456"/>
      <c r="DZ391" s="455"/>
      <c r="EA391" s="455">
        <f t="shared" si="3500"/>
        <v>0</v>
      </c>
      <c r="EB391" s="455">
        <f t="shared" si="3501"/>
        <v>0</v>
      </c>
      <c r="EC391" s="456">
        <v>0.36319999999999997</v>
      </c>
      <c r="ED391" s="457">
        <f t="shared" si="3502"/>
        <v>0</v>
      </c>
      <c r="EE391" s="458">
        <f t="shared" si="3503"/>
        <v>0</v>
      </c>
      <c r="EF391" s="459"/>
      <c r="EG391" s="452">
        <v>13.0</v>
      </c>
      <c r="EH391" s="453" t="s">
        <v>191</v>
      </c>
      <c r="EI391" s="454" t="s">
        <v>132</v>
      </c>
      <c r="EJ391" s="454" t="s">
        <v>132</v>
      </c>
      <c r="EK391" s="455" t="str">
        <f>ADHK!EK391</f>
        <v/>
      </c>
      <c r="EL391" s="455"/>
      <c r="EM391" s="455">
        <f t="shared" si="3504"/>
        <v>0</v>
      </c>
      <c r="EN391" s="456"/>
      <c r="EO391" s="455">
        <f t="shared" si="3505"/>
        <v>0</v>
      </c>
      <c r="EP391" s="456"/>
      <c r="EQ391" s="455"/>
      <c r="ER391" s="455">
        <f t="shared" si="3506"/>
        <v>0</v>
      </c>
      <c r="ES391" s="455">
        <f t="shared" si="3507"/>
        <v>0</v>
      </c>
      <c r="ET391" s="456">
        <v>0.36319999999999997</v>
      </c>
      <c r="EU391" s="457">
        <f t="shared" si="3508"/>
        <v>0</v>
      </c>
      <c r="EV391" s="458">
        <f t="shared" si="3509"/>
        <v>0</v>
      </c>
      <c r="EW391" s="459"/>
      <c r="EX391" s="452">
        <v>13.0</v>
      </c>
      <c r="EY391" s="453" t="s">
        <v>191</v>
      </c>
      <c r="EZ391" s="454" t="s">
        <v>132</v>
      </c>
      <c r="FA391" s="454" t="s">
        <v>132</v>
      </c>
      <c r="FB391" s="455" t="str">
        <f>ADHK!FB391</f>
        <v/>
      </c>
      <c r="FC391" s="455"/>
      <c r="FD391" s="455">
        <f t="shared" si="3510"/>
        <v>0</v>
      </c>
      <c r="FE391" s="456"/>
      <c r="FF391" s="455">
        <f t="shared" si="3511"/>
        <v>0</v>
      </c>
      <c r="FG391" s="456"/>
      <c r="FH391" s="455"/>
      <c r="FI391" s="455">
        <f t="shared" si="3512"/>
        <v>0</v>
      </c>
      <c r="FJ391" s="455">
        <f t="shared" si="3513"/>
        <v>0</v>
      </c>
      <c r="FK391" s="456">
        <v>0.36319999999999997</v>
      </c>
      <c r="FL391" s="457">
        <f t="shared" si="3514"/>
        <v>0</v>
      </c>
      <c r="FM391" s="458">
        <f t="shared" si="3515"/>
        <v>0</v>
      </c>
      <c r="FN391" s="459"/>
      <c r="FO391" s="452">
        <v>13.0</v>
      </c>
      <c r="FP391" s="453" t="s">
        <v>191</v>
      </c>
      <c r="FQ391" s="454" t="s">
        <v>132</v>
      </c>
      <c r="FR391" s="454" t="s">
        <v>132</v>
      </c>
      <c r="FS391" s="455" t="str">
        <f>ADHK!FS391</f>
        <v/>
      </c>
      <c r="FT391" s="455"/>
      <c r="FU391" s="455">
        <f t="shared" si="3516"/>
        <v>0</v>
      </c>
      <c r="FV391" s="456"/>
      <c r="FW391" s="455">
        <f t="shared" si="3517"/>
        <v>0</v>
      </c>
      <c r="FX391" s="456"/>
      <c r="FY391" s="455"/>
      <c r="FZ391" s="455">
        <f t="shared" si="3518"/>
        <v>0</v>
      </c>
      <c r="GA391" s="455">
        <f t="shared" si="3519"/>
        <v>0</v>
      </c>
      <c r="GB391" s="456">
        <v>0.36319999999999997</v>
      </c>
      <c r="GC391" s="457">
        <f t="shared" si="3520"/>
        <v>0</v>
      </c>
      <c r="GD391" s="458">
        <f t="shared" si="3521"/>
        <v>0</v>
      </c>
      <c r="GE391" s="459"/>
      <c r="GF391" s="452">
        <v>13.0</v>
      </c>
      <c r="GG391" s="453" t="s">
        <v>191</v>
      </c>
      <c r="GH391" s="454" t="s">
        <v>132</v>
      </c>
      <c r="GI391" s="454" t="s">
        <v>132</v>
      </c>
      <c r="GJ391" s="455" t="str">
        <f>ADHK!GJ391</f>
        <v/>
      </c>
      <c r="GK391" s="455"/>
      <c r="GL391" s="455">
        <f t="shared" si="3522"/>
        <v>0</v>
      </c>
      <c r="GM391" s="456"/>
      <c r="GN391" s="455">
        <f t="shared" si="3523"/>
        <v>0</v>
      </c>
      <c r="GO391" s="456"/>
      <c r="GP391" s="455"/>
      <c r="GQ391" s="455">
        <f t="shared" si="3524"/>
        <v>0</v>
      </c>
      <c r="GR391" s="455">
        <f t="shared" si="3525"/>
        <v>0</v>
      </c>
      <c r="GS391" s="456">
        <v>0.36319999999999997</v>
      </c>
      <c r="GT391" s="457">
        <f t="shared" si="3526"/>
        <v>0</v>
      </c>
      <c r="GU391" s="458">
        <f t="shared" si="3527"/>
        <v>0</v>
      </c>
      <c r="GV391" s="459"/>
      <c r="GW391" s="452">
        <v>13.0</v>
      </c>
      <c r="GX391" s="453" t="s">
        <v>191</v>
      </c>
      <c r="GY391" s="454" t="s">
        <v>132</v>
      </c>
      <c r="GZ391" s="454" t="s">
        <v>132</v>
      </c>
      <c r="HA391" s="455" t="str">
        <f>ADHK!HA391</f>
        <v/>
      </c>
      <c r="HB391" s="455"/>
      <c r="HC391" s="455">
        <f t="shared" si="3528"/>
        <v>0</v>
      </c>
      <c r="HD391" s="456"/>
      <c r="HE391" s="455">
        <f t="shared" si="3529"/>
        <v>0</v>
      </c>
      <c r="HF391" s="456"/>
      <c r="HG391" s="455"/>
      <c r="HH391" s="455">
        <f t="shared" si="3530"/>
        <v>0</v>
      </c>
      <c r="HI391" s="455">
        <f t="shared" si="3531"/>
        <v>0</v>
      </c>
      <c r="HJ391" s="456">
        <v>0.36319999999999997</v>
      </c>
      <c r="HK391" s="457">
        <f t="shared" si="3532"/>
        <v>0</v>
      </c>
      <c r="HL391" s="458">
        <f t="shared" si="3533"/>
        <v>0</v>
      </c>
      <c r="HM391" s="459"/>
      <c r="HN391" s="452">
        <v>13.0</v>
      </c>
      <c r="HO391" s="453" t="s">
        <v>191</v>
      </c>
      <c r="HP391" s="454" t="s">
        <v>132</v>
      </c>
      <c r="HQ391" s="454" t="s">
        <v>132</v>
      </c>
      <c r="HR391" s="455" t="str">
        <f>ADHK!HR391</f>
        <v/>
      </c>
      <c r="HS391" s="455"/>
      <c r="HT391" s="455">
        <f t="shared" si="3534"/>
        <v>0</v>
      </c>
      <c r="HU391" s="456"/>
      <c r="HV391" s="455">
        <f t="shared" si="3535"/>
        <v>0</v>
      </c>
      <c r="HW391" s="456"/>
      <c r="HX391" s="455"/>
      <c r="HY391" s="455">
        <f t="shared" si="3536"/>
        <v>0</v>
      </c>
      <c r="HZ391" s="455">
        <f t="shared" si="3537"/>
        <v>0</v>
      </c>
      <c r="IA391" s="456">
        <v>0.36319999999999997</v>
      </c>
      <c r="IB391" s="457">
        <f t="shared" si="3538"/>
        <v>0</v>
      </c>
      <c r="IC391" s="458">
        <f t="shared" si="3539"/>
        <v>0</v>
      </c>
      <c r="ID391" s="459"/>
      <c r="IE391" s="452">
        <v>13.0</v>
      </c>
      <c r="IF391" s="453" t="s">
        <v>191</v>
      </c>
      <c r="IG391" s="454" t="s">
        <v>132</v>
      </c>
      <c r="IH391" s="454" t="s">
        <v>132</v>
      </c>
      <c r="II391" s="455" t="str">
        <f>ADHK!II391</f>
        <v/>
      </c>
      <c r="IJ391" s="455"/>
      <c r="IK391" s="455">
        <f t="shared" si="3540"/>
        <v>0</v>
      </c>
      <c r="IL391" s="456"/>
      <c r="IM391" s="455">
        <f t="shared" si="3541"/>
        <v>0</v>
      </c>
      <c r="IN391" s="456"/>
      <c r="IO391" s="455"/>
      <c r="IP391" s="455">
        <f t="shared" si="3542"/>
        <v>0</v>
      </c>
      <c r="IQ391" s="455">
        <f t="shared" si="3543"/>
        <v>0</v>
      </c>
      <c r="IR391" s="456">
        <v>0.36319999999999997</v>
      </c>
      <c r="IS391" s="457">
        <f t="shared" si="3544"/>
        <v>0</v>
      </c>
      <c r="IT391" s="458">
        <f t="shared" si="3545"/>
        <v>0</v>
      </c>
      <c r="IU391" s="459"/>
      <c r="IV391" s="452">
        <v>13.0</v>
      </c>
      <c r="IW391" s="453" t="s">
        <v>191</v>
      </c>
      <c r="IX391" s="454" t="s">
        <v>132</v>
      </c>
      <c r="IY391" s="454" t="s">
        <v>132</v>
      </c>
      <c r="IZ391" s="455" t="str">
        <f>ADHK!IZ391</f>
        <v/>
      </c>
      <c r="JA391" s="455"/>
      <c r="JB391" s="455">
        <f t="shared" si="3546"/>
        <v>0</v>
      </c>
      <c r="JC391" s="456"/>
      <c r="JD391" s="455">
        <f t="shared" si="3547"/>
        <v>0</v>
      </c>
      <c r="JE391" s="456"/>
      <c r="JF391" s="455"/>
      <c r="JG391" s="455">
        <f t="shared" si="3548"/>
        <v>0</v>
      </c>
      <c r="JH391" s="455">
        <f t="shared" si="3549"/>
        <v>0</v>
      </c>
      <c r="JI391" s="456">
        <v>0.36319999999999997</v>
      </c>
      <c r="JJ391" s="457">
        <f t="shared" si="3550"/>
        <v>0</v>
      </c>
      <c r="JK391" s="458">
        <f t="shared" si="3551"/>
        <v>0</v>
      </c>
      <c r="JL391" s="459"/>
      <c r="JM391" s="452">
        <v>13.0</v>
      </c>
      <c r="JN391" s="453" t="s">
        <v>191</v>
      </c>
      <c r="JO391" s="454" t="s">
        <v>132</v>
      </c>
      <c r="JP391" s="454" t="s">
        <v>132</v>
      </c>
      <c r="JQ391" s="455" t="str">
        <f>ADHK!JQ391</f>
        <v/>
      </c>
      <c r="JR391" s="455"/>
      <c r="JS391" s="455">
        <f t="shared" si="3552"/>
        <v>0</v>
      </c>
      <c r="JT391" s="456"/>
      <c r="JU391" s="455">
        <f t="shared" si="3553"/>
        <v>0</v>
      </c>
      <c r="JV391" s="456"/>
      <c r="JW391" s="455"/>
      <c r="JX391" s="455">
        <f t="shared" si="3554"/>
        <v>0</v>
      </c>
      <c r="JY391" s="455">
        <f t="shared" si="3555"/>
        <v>0</v>
      </c>
      <c r="JZ391" s="456">
        <v>0.36319999999999997</v>
      </c>
      <c r="KA391" s="457">
        <f t="shared" si="3556"/>
        <v>0</v>
      </c>
      <c r="KB391" s="458">
        <f t="shared" si="3557"/>
        <v>0</v>
      </c>
      <c r="KC391" s="459"/>
      <c r="KD391" s="452">
        <v>13.0</v>
      </c>
      <c r="KE391" s="453" t="s">
        <v>191</v>
      </c>
      <c r="KF391" s="454" t="s">
        <v>132</v>
      </c>
      <c r="KG391" s="454" t="s">
        <v>132</v>
      </c>
      <c r="KH391" s="455" t="str">
        <f>ADHK!KH391</f>
        <v/>
      </c>
      <c r="KI391" s="455"/>
      <c r="KJ391" s="455">
        <f t="shared" si="3558"/>
        <v>0</v>
      </c>
      <c r="KK391" s="456"/>
      <c r="KL391" s="455">
        <f t="shared" si="3559"/>
        <v>0</v>
      </c>
      <c r="KM391" s="456"/>
      <c r="KN391" s="455"/>
      <c r="KO391" s="455">
        <f t="shared" si="3560"/>
        <v>0</v>
      </c>
      <c r="KP391" s="455">
        <f t="shared" si="3561"/>
        <v>0</v>
      </c>
      <c r="KQ391" s="456">
        <v>0.36319999999999997</v>
      </c>
      <c r="KR391" s="457">
        <f t="shared" si="3562"/>
        <v>0</v>
      </c>
      <c r="KS391" s="458">
        <f t="shared" si="3563"/>
        <v>0</v>
      </c>
      <c r="KT391" s="459"/>
      <c r="KU391" s="460"/>
    </row>
    <row r="392" ht="15.75" customHeight="1">
      <c r="A392" s="452">
        <v>14.0</v>
      </c>
      <c r="B392" s="453" t="s">
        <v>192</v>
      </c>
      <c r="C392" s="454" t="s">
        <v>132</v>
      </c>
      <c r="D392" s="454" t="s">
        <v>132</v>
      </c>
      <c r="E392" s="455" t="str">
        <f>ADHK!E392</f>
        <v/>
      </c>
      <c r="F392" s="455" t="str">
        <f>ADHK!F392</f>
        <v/>
      </c>
      <c r="G392" s="455">
        <f t="shared" si="3456"/>
        <v>0</v>
      </c>
      <c r="H392" s="456"/>
      <c r="I392" s="455">
        <f t="shared" si="3457"/>
        <v>0</v>
      </c>
      <c r="J392" s="456"/>
      <c r="K392" s="455"/>
      <c r="L392" s="455">
        <f t="shared" si="3458"/>
        <v>0</v>
      </c>
      <c r="M392" s="455">
        <f t="shared" si="3459"/>
        <v>0</v>
      </c>
      <c r="N392" s="456">
        <v>0.36319999999999997</v>
      </c>
      <c r="O392" s="457">
        <f t="shared" si="3460"/>
        <v>0</v>
      </c>
      <c r="P392" s="458">
        <f t="shared" si="3461"/>
        <v>0</v>
      </c>
      <c r="Q392" s="459"/>
      <c r="R392" s="452">
        <v>14.0</v>
      </c>
      <c r="S392" s="453" t="s">
        <v>192</v>
      </c>
      <c r="T392" s="454" t="s">
        <v>132</v>
      </c>
      <c r="U392" s="454" t="s">
        <v>132</v>
      </c>
      <c r="V392" s="455" t="str">
        <f>ADHK!V392</f>
        <v/>
      </c>
      <c r="W392" s="455"/>
      <c r="X392" s="455">
        <f t="shared" si="3462"/>
        <v>0</v>
      </c>
      <c r="Y392" s="456"/>
      <c r="Z392" s="455">
        <f t="shared" si="3463"/>
        <v>0</v>
      </c>
      <c r="AA392" s="456"/>
      <c r="AB392" s="455"/>
      <c r="AC392" s="455">
        <f t="shared" si="3464"/>
        <v>0</v>
      </c>
      <c r="AD392" s="455">
        <f t="shared" si="3465"/>
        <v>0</v>
      </c>
      <c r="AE392" s="456">
        <v>0.36319999999999997</v>
      </c>
      <c r="AF392" s="457">
        <f t="shared" si="3466"/>
        <v>0</v>
      </c>
      <c r="AG392" s="458">
        <f t="shared" si="3467"/>
        <v>0</v>
      </c>
      <c r="AH392" s="459"/>
      <c r="AI392" s="452">
        <v>14.0</v>
      </c>
      <c r="AJ392" s="453" t="s">
        <v>192</v>
      </c>
      <c r="AK392" s="454" t="s">
        <v>132</v>
      </c>
      <c r="AL392" s="454" t="s">
        <v>132</v>
      </c>
      <c r="AM392" s="455" t="str">
        <f>ADHK!AM392</f>
        <v/>
      </c>
      <c r="AN392" s="455"/>
      <c r="AO392" s="455">
        <f t="shared" si="3468"/>
        <v>0</v>
      </c>
      <c r="AP392" s="456"/>
      <c r="AQ392" s="455">
        <f t="shared" si="3469"/>
        <v>0</v>
      </c>
      <c r="AR392" s="456"/>
      <c r="AS392" s="455"/>
      <c r="AT392" s="455">
        <f t="shared" si="3470"/>
        <v>0</v>
      </c>
      <c r="AU392" s="455">
        <f t="shared" si="3471"/>
        <v>0</v>
      </c>
      <c r="AV392" s="456">
        <v>0.36319999999999997</v>
      </c>
      <c r="AW392" s="457">
        <f t="shared" si="3472"/>
        <v>0</v>
      </c>
      <c r="AX392" s="458">
        <f t="shared" si="3473"/>
        <v>0</v>
      </c>
      <c r="AY392" s="459"/>
      <c r="AZ392" s="452">
        <v>14.0</v>
      </c>
      <c r="BA392" s="453" t="s">
        <v>192</v>
      </c>
      <c r="BB392" s="454" t="s">
        <v>132</v>
      </c>
      <c r="BC392" s="454" t="s">
        <v>132</v>
      </c>
      <c r="BD392" s="455" t="str">
        <f>ADHK!BD392</f>
        <v/>
      </c>
      <c r="BE392" s="455"/>
      <c r="BF392" s="455">
        <f t="shared" si="3474"/>
        <v>0</v>
      </c>
      <c r="BG392" s="456"/>
      <c r="BH392" s="455">
        <f t="shared" si="3475"/>
        <v>0</v>
      </c>
      <c r="BI392" s="456"/>
      <c r="BJ392" s="455"/>
      <c r="BK392" s="455">
        <f t="shared" si="3476"/>
        <v>0</v>
      </c>
      <c r="BL392" s="455">
        <f t="shared" si="3477"/>
        <v>0</v>
      </c>
      <c r="BM392" s="456">
        <v>0.36319999999999997</v>
      </c>
      <c r="BN392" s="457">
        <f t="shared" si="3478"/>
        <v>0</v>
      </c>
      <c r="BO392" s="458">
        <f t="shared" si="3479"/>
        <v>0</v>
      </c>
      <c r="BP392" s="459"/>
      <c r="BQ392" s="452">
        <v>14.0</v>
      </c>
      <c r="BR392" s="453" t="s">
        <v>192</v>
      </c>
      <c r="BS392" s="454" t="s">
        <v>132</v>
      </c>
      <c r="BT392" s="454" t="s">
        <v>132</v>
      </c>
      <c r="BU392" s="455" t="str">
        <f>ADHK!BU392</f>
        <v/>
      </c>
      <c r="BV392" s="455"/>
      <c r="BW392" s="455">
        <f t="shared" si="3480"/>
        <v>0</v>
      </c>
      <c r="BX392" s="456"/>
      <c r="BY392" s="455">
        <f t="shared" si="3481"/>
        <v>0</v>
      </c>
      <c r="BZ392" s="456"/>
      <c r="CA392" s="455"/>
      <c r="CB392" s="455">
        <f t="shared" si="3482"/>
        <v>0</v>
      </c>
      <c r="CC392" s="455">
        <f t="shared" si="3483"/>
        <v>0</v>
      </c>
      <c r="CD392" s="456">
        <v>0.36319999999999997</v>
      </c>
      <c r="CE392" s="457">
        <f t="shared" si="3484"/>
        <v>0</v>
      </c>
      <c r="CF392" s="458">
        <f t="shared" si="3485"/>
        <v>0</v>
      </c>
      <c r="CG392" s="459"/>
      <c r="CH392" s="452">
        <v>14.0</v>
      </c>
      <c r="CI392" s="453" t="s">
        <v>192</v>
      </c>
      <c r="CJ392" s="454" t="s">
        <v>132</v>
      </c>
      <c r="CK392" s="454" t="s">
        <v>132</v>
      </c>
      <c r="CL392" s="455" t="str">
        <f>ADHK!CL392</f>
        <v/>
      </c>
      <c r="CM392" s="455"/>
      <c r="CN392" s="455">
        <f t="shared" si="3486"/>
        <v>0</v>
      </c>
      <c r="CO392" s="456"/>
      <c r="CP392" s="455">
        <f t="shared" si="3487"/>
        <v>0</v>
      </c>
      <c r="CQ392" s="456"/>
      <c r="CR392" s="455"/>
      <c r="CS392" s="455">
        <f t="shared" si="3488"/>
        <v>0</v>
      </c>
      <c r="CT392" s="455">
        <f t="shared" si="3489"/>
        <v>0</v>
      </c>
      <c r="CU392" s="456">
        <v>0.36319999999999997</v>
      </c>
      <c r="CV392" s="457">
        <f t="shared" si="3490"/>
        <v>0</v>
      </c>
      <c r="CW392" s="458">
        <f t="shared" si="3491"/>
        <v>0</v>
      </c>
      <c r="CX392" s="459"/>
      <c r="CY392" s="452">
        <v>14.0</v>
      </c>
      <c r="CZ392" s="453" t="s">
        <v>192</v>
      </c>
      <c r="DA392" s="454" t="s">
        <v>132</v>
      </c>
      <c r="DB392" s="454" t="s">
        <v>132</v>
      </c>
      <c r="DC392" s="455" t="str">
        <f>ADHK!DC392</f>
        <v/>
      </c>
      <c r="DD392" s="455"/>
      <c r="DE392" s="455">
        <f t="shared" si="3492"/>
        <v>0</v>
      </c>
      <c r="DF392" s="456"/>
      <c r="DG392" s="455">
        <f t="shared" si="3493"/>
        <v>0</v>
      </c>
      <c r="DH392" s="456"/>
      <c r="DI392" s="455"/>
      <c r="DJ392" s="455">
        <f t="shared" si="3494"/>
        <v>0</v>
      </c>
      <c r="DK392" s="455">
        <f t="shared" si="3495"/>
        <v>0</v>
      </c>
      <c r="DL392" s="456">
        <v>0.36319999999999997</v>
      </c>
      <c r="DM392" s="457">
        <f t="shared" si="3496"/>
        <v>0</v>
      </c>
      <c r="DN392" s="458">
        <f t="shared" si="3497"/>
        <v>0</v>
      </c>
      <c r="DO392" s="459"/>
      <c r="DP392" s="452">
        <v>14.0</v>
      </c>
      <c r="DQ392" s="453" t="s">
        <v>192</v>
      </c>
      <c r="DR392" s="454" t="s">
        <v>132</v>
      </c>
      <c r="DS392" s="454" t="s">
        <v>132</v>
      </c>
      <c r="DT392" s="455" t="str">
        <f>ADHK!DT392</f>
        <v/>
      </c>
      <c r="DU392" s="455"/>
      <c r="DV392" s="455">
        <f t="shared" si="3498"/>
        <v>0</v>
      </c>
      <c r="DW392" s="456"/>
      <c r="DX392" s="455">
        <f t="shared" si="3499"/>
        <v>0</v>
      </c>
      <c r="DY392" s="456"/>
      <c r="DZ392" s="455"/>
      <c r="EA392" s="455">
        <f t="shared" si="3500"/>
        <v>0</v>
      </c>
      <c r="EB392" s="455">
        <f t="shared" si="3501"/>
        <v>0</v>
      </c>
      <c r="EC392" s="456">
        <v>0.36319999999999997</v>
      </c>
      <c r="ED392" s="457">
        <f t="shared" si="3502"/>
        <v>0</v>
      </c>
      <c r="EE392" s="458">
        <f t="shared" si="3503"/>
        <v>0</v>
      </c>
      <c r="EF392" s="459"/>
      <c r="EG392" s="452">
        <v>14.0</v>
      </c>
      <c r="EH392" s="453" t="s">
        <v>192</v>
      </c>
      <c r="EI392" s="454" t="s">
        <v>132</v>
      </c>
      <c r="EJ392" s="454" t="s">
        <v>132</v>
      </c>
      <c r="EK392" s="455" t="str">
        <f>ADHK!EK392</f>
        <v/>
      </c>
      <c r="EL392" s="455"/>
      <c r="EM392" s="455">
        <f t="shared" si="3504"/>
        <v>0</v>
      </c>
      <c r="EN392" s="456"/>
      <c r="EO392" s="455">
        <f t="shared" si="3505"/>
        <v>0</v>
      </c>
      <c r="EP392" s="456"/>
      <c r="EQ392" s="455"/>
      <c r="ER392" s="455">
        <f t="shared" si="3506"/>
        <v>0</v>
      </c>
      <c r="ES392" s="455">
        <f t="shared" si="3507"/>
        <v>0</v>
      </c>
      <c r="ET392" s="456">
        <v>0.36319999999999997</v>
      </c>
      <c r="EU392" s="457">
        <f t="shared" si="3508"/>
        <v>0</v>
      </c>
      <c r="EV392" s="458">
        <f t="shared" si="3509"/>
        <v>0</v>
      </c>
      <c r="EW392" s="459"/>
      <c r="EX392" s="452">
        <v>14.0</v>
      </c>
      <c r="EY392" s="453" t="s">
        <v>192</v>
      </c>
      <c r="EZ392" s="454" t="s">
        <v>132</v>
      </c>
      <c r="FA392" s="454" t="s">
        <v>132</v>
      </c>
      <c r="FB392" s="455" t="str">
        <f>ADHK!FB392</f>
        <v/>
      </c>
      <c r="FC392" s="455"/>
      <c r="FD392" s="455">
        <f t="shared" si="3510"/>
        <v>0</v>
      </c>
      <c r="FE392" s="456"/>
      <c r="FF392" s="455">
        <f t="shared" si="3511"/>
        <v>0</v>
      </c>
      <c r="FG392" s="456"/>
      <c r="FH392" s="455"/>
      <c r="FI392" s="455">
        <f t="shared" si="3512"/>
        <v>0</v>
      </c>
      <c r="FJ392" s="455">
        <f t="shared" si="3513"/>
        <v>0</v>
      </c>
      <c r="FK392" s="456">
        <v>0.36319999999999997</v>
      </c>
      <c r="FL392" s="457">
        <f t="shared" si="3514"/>
        <v>0</v>
      </c>
      <c r="FM392" s="458">
        <f t="shared" si="3515"/>
        <v>0</v>
      </c>
      <c r="FN392" s="459"/>
      <c r="FO392" s="452">
        <v>14.0</v>
      </c>
      <c r="FP392" s="453" t="s">
        <v>192</v>
      </c>
      <c r="FQ392" s="454" t="s">
        <v>132</v>
      </c>
      <c r="FR392" s="454" t="s">
        <v>132</v>
      </c>
      <c r="FS392" s="455" t="str">
        <f>ADHK!FS392</f>
        <v/>
      </c>
      <c r="FT392" s="455"/>
      <c r="FU392" s="455">
        <f t="shared" si="3516"/>
        <v>0</v>
      </c>
      <c r="FV392" s="456"/>
      <c r="FW392" s="455">
        <f t="shared" si="3517"/>
        <v>0</v>
      </c>
      <c r="FX392" s="456"/>
      <c r="FY392" s="455"/>
      <c r="FZ392" s="455">
        <f t="shared" si="3518"/>
        <v>0</v>
      </c>
      <c r="GA392" s="455">
        <f t="shared" si="3519"/>
        <v>0</v>
      </c>
      <c r="GB392" s="456">
        <v>0.36319999999999997</v>
      </c>
      <c r="GC392" s="457">
        <f t="shared" si="3520"/>
        <v>0</v>
      </c>
      <c r="GD392" s="458">
        <f t="shared" si="3521"/>
        <v>0</v>
      </c>
      <c r="GE392" s="459"/>
      <c r="GF392" s="452">
        <v>14.0</v>
      </c>
      <c r="GG392" s="453" t="s">
        <v>192</v>
      </c>
      <c r="GH392" s="454" t="s">
        <v>132</v>
      </c>
      <c r="GI392" s="454" t="s">
        <v>132</v>
      </c>
      <c r="GJ392" s="455" t="str">
        <f>ADHK!GJ392</f>
        <v/>
      </c>
      <c r="GK392" s="455"/>
      <c r="GL392" s="455">
        <f t="shared" si="3522"/>
        <v>0</v>
      </c>
      <c r="GM392" s="456"/>
      <c r="GN392" s="455">
        <f t="shared" si="3523"/>
        <v>0</v>
      </c>
      <c r="GO392" s="456"/>
      <c r="GP392" s="455"/>
      <c r="GQ392" s="455">
        <f t="shared" si="3524"/>
        <v>0</v>
      </c>
      <c r="GR392" s="455">
        <f t="shared" si="3525"/>
        <v>0</v>
      </c>
      <c r="GS392" s="456">
        <v>0.36319999999999997</v>
      </c>
      <c r="GT392" s="457">
        <f t="shared" si="3526"/>
        <v>0</v>
      </c>
      <c r="GU392" s="458">
        <f t="shared" si="3527"/>
        <v>0</v>
      </c>
      <c r="GV392" s="459"/>
      <c r="GW392" s="452">
        <v>14.0</v>
      </c>
      <c r="GX392" s="453" t="s">
        <v>192</v>
      </c>
      <c r="GY392" s="454" t="s">
        <v>132</v>
      </c>
      <c r="GZ392" s="454" t="s">
        <v>132</v>
      </c>
      <c r="HA392" s="455" t="str">
        <f>ADHK!HA392</f>
        <v/>
      </c>
      <c r="HB392" s="455"/>
      <c r="HC392" s="455">
        <f t="shared" si="3528"/>
        <v>0</v>
      </c>
      <c r="HD392" s="456"/>
      <c r="HE392" s="455">
        <f t="shared" si="3529"/>
        <v>0</v>
      </c>
      <c r="HF392" s="456"/>
      <c r="HG392" s="455"/>
      <c r="HH392" s="455">
        <f t="shared" si="3530"/>
        <v>0</v>
      </c>
      <c r="HI392" s="455">
        <f t="shared" si="3531"/>
        <v>0</v>
      </c>
      <c r="HJ392" s="456">
        <v>0.36319999999999997</v>
      </c>
      <c r="HK392" s="457">
        <f t="shared" si="3532"/>
        <v>0</v>
      </c>
      <c r="HL392" s="458">
        <f t="shared" si="3533"/>
        <v>0</v>
      </c>
      <c r="HM392" s="459"/>
      <c r="HN392" s="452">
        <v>14.0</v>
      </c>
      <c r="HO392" s="453" t="s">
        <v>192</v>
      </c>
      <c r="HP392" s="454" t="s">
        <v>132</v>
      </c>
      <c r="HQ392" s="454" t="s">
        <v>132</v>
      </c>
      <c r="HR392" s="455" t="str">
        <f>ADHK!HR392</f>
        <v/>
      </c>
      <c r="HS392" s="455"/>
      <c r="HT392" s="455">
        <f t="shared" si="3534"/>
        <v>0</v>
      </c>
      <c r="HU392" s="456"/>
      <c r="HV392" s="455">
        <f t="shared" si="3535"/>
        <v>0</v>
      </c>
      <c r="HW392" s="456"/>
      <c r="HX392" s="455"/>
      <c r="HY392" s="455">
        <f t="shared" si="3536"/>
        <v>0</v>
      </c>
      <c r="HZ392" s="455">
        <f t="shared" si="3537"/>
        <v>0</v>
      </c>
      <c r="IA392" s="456">
        <v>0.36319999999999997</v>
      </c>
      <c r="IB392" s="457">
        <f t="shared" si="3538"/>
        <v>0</v>
      </c>
      <c r="IC392" s="458">
        <f t="shared" si="3539"/>
        <v>0</v>
      </c>
      <c r="ID392" s="459"/>
      <c r="IE392" s="452">
        <v>14.0</v>
      </c>
      <c r="IF392" s="453" t="s">
        <v>192</v>
      </c>
      <c r="IG392" s="454" t="s">
        <v>132</v>
      </c>
      <c r="IH392" s="454" t="s">
        <v>132</v>
      </c>
      <c r="II392" s="455" t="str">
        <f>ADHK!II392</f>
        <v/>
      </c>
      <c r="IJ392" s="455"/>
      <c r="IK392" s="455">
        <f t="shared" si="3540"/>
        <v>0</v>
      </c>
      <c r="IL392" s="456"/>
      <c r="IM392" s="455">
        <f t="shared" si="3541"/>
        <v>0</v>
      </c>
      <c r="IN392" s="456"/>
      <c r="IO392" s="455"/>
      <c r="IP392" s="455">
        <f t="shared" si="3542"/>
        <v>0</v>
      </c>
      <c r="IQ392" s="455">
        <f t="shared" si="3543"/>
        <v>0</v>
      </c>
      <c r="IR392" s="456">
        <v>0.36319999999999997</v>
      </c>
      <c r="IS392" s="457">
        <f t="shared" si="3544"/>
        <v>0</v>
      </c>
      <c r="IT392" s="458">
        <f t="shared" si="3545"/>
        <v>0</v>
      </c>
      <c r="IU392" s="459"/>
      <c r="IV392" s="452">
        <v>14.0</v>
      </c>
      <c r="IW392" s="453" t="s">
        <v>192</v>
      </c>
      <c r="IX392" s="454" t="s">
        <v>132</v>
      </c>
      <c r="IY392" s="454" t="s">
        <v>132</v>
      </c>
      <c r="IZ392" s="455" t="str">
        <f>ADHK!IZ392</f>
        <v/>
      </c>
      <c r="JA392" s="455"/>
      <c r="JB392" s="455">
        <f t="shared" si="3546"/>
        <v>0</v>
      </c>
      <c r="JC392" s="456"/>
      <c r="JD392" s="455">
        <f t="shared" si="3547"/>
        <v>0</v>
      </c>
      <c r="JE392" s="456"/>
      <c r="JF392" s="455"/>
      <c r="JG392" s="455">
        <f t="shared" si="3548"/>
        <v>0</v>
      </c>
      <c r="JH392" s="455">
        <f t="shared" si="3549"/>
        <v>0</v>
      </c>
      <c r="JI392" s="456">
        <v>0.36319999999999997</v>
      </c>
      <c r="JJ392" s="457">
        <f t="shared" si="3550"/>
        <v>0</v>
      </c>
      <c r="JK392" s="458">
        <f t="shared" si="3551"/>
        <v>0</v>
      </c>
      <c r="JL392" s="459"/>
      <c r="JM392" s="452">
        <v>14.0</v>
      </c>
      <c r="JN392" s="453" t="s">
        <v>192</v>
      </c>
      <c r="JO392" s="454" t="s">
        <v>132</v>
      </c>
      <c r="JP392" s="454" t="s">
        <v>132</v>
      </c>
      <c r="JQ392" s="455" t="str">
        <f>ADHK!JQ392</f>
        <v/>
      </c>
      <c r="JR392" s="455"/>
      <c r="JS392" s="455">
        <f t="shared" si="3552"/>
        <v>0</v>
      </c>
      <c r="JT392" s="456"/>
      <c r="JU392" s="455">
        <f t="shared" si="3553"/>
        <v>0</v>
      </c>
      <c r="JV392" s="456"/>
      <c r="JW392" s="455"/>
      <c r="JX392" s="455">
        <f t="shared" si="3554"/>
        <v>0</v>
      </c>
      <c r="JY392" s="455">
        <f t="shared" si="3555"/>
        <v>0</v>
      </c>
      <c r="JZ392" s="456">
        <v>0.36319999999999997</v>
      </c>
      <c r="KA392" s="457">
        <f t="shared" si="3556"/>
        <v>0</v>
      </c>
      <c r="KB392" s="458">
        <f t="shared" si="3557"/>
        <v>0</v>
      </c>
      <c r="KC392" s="459"/>
      <c r="KD392" s="452">
        <v>14.0</v>
      </c>
      <c r="KE392" s="453" t="s">
        <v>192</v>
      </c>
      <c r="KF392" s="454" t="s">
        <v>132</v>
      </c>
      <c r="KG392" s="454" t="s">
        <v>132</v>
      </c>
      <c r="KH392" s="455" t="str">
        <f>ADHK!KH392</f>
        <v/>
      </c>
      <c r="KI392" s="455"/>
      <c r="KJ392" s="455">
        <f t="shared" si="3558"/>
        <v>0</v>
      </c>
      <c r="KK392" s="456"/>
      <c r="KL392" s="455">
        <f t="shared" si="3559"/>
        <v>0</v>
      </c>
      <c r="KM392" s="456"/>
      <c r="KN392" s="455"/>
      <c r="KO392" s="455">
        <f t="shared" si="3560"/>
        <v>0</v>
      </c>
      <c r="KP392" s="455">
        <f t="shared" si="3561"/>
        <v>0</v>
      </c>
      <c r="KQ392" s="456">
        <v>0.36319999999999997</v>
      </c>
      <c r="KR392" s="457">
        <f t="shared" si="3562"/>
        <v>0</v>
      </c>
      <c r="KS392" s="458">
        <f t="shared" si="3563"/>
        <v>0</v>
      </c>
      <c r="KT392" s="459"/>
      <c r="KU392" s="460"/>
    </row>
    <row r="393" ht="15.75" customHeight="1">
      <c r="A393" s="452">
        <v>15.0</v>
      </c>
      <c r="B393" s="453" t="s">
        <v>193</v>
      </c>
      <c r="C393" s="454" t="s">
        <v>132</v>
      </c>
      <c r="D393" s="454" t="s">
        <v>132</v>
      </c>
      <c r="E393" s="455" t="str">
        <f>ADHK!E393</f>
        <v/>
      </c>
      <c r="F393" s="455" t="str">
        <f>ADHK!F393</f>
        <v/>
      </c>
      <c r="G393" s="455">
        <f t="shared" si="3456"/>
        <v>0</v>
      </c>
      <c r="H393" s="456"/>
      <c r="I393" s="455">
        <f t="shared" si="3457"/>
        <v>0</v>
      </c>
      <c r="J393" s="456"/>
      <c r="K393" s="455"/>
      <c r="L393" s="455">
        <f t="shared" si="3458"/>
        <v>0</v>
      </c>
      <c r="M393" s="455">
        <f t="shared" si="3459"/>
        <v>0</v>
      </c>
      <c r="N393" s="456">
        <v>0.36319999999999997</v>
      </c>
      <c r="O393" s="457">
        <f t="shared" si="3460"/>
        <v>0</v>
      </c>
      <c r="P393" s="458">
        <f t="shared" si="3461"/>
        <v>0</v>
      </c>
      <c r="Q393" s="459"/>
      <c r="R393" s="452">
        <v>15.0</v>
      </c>
      <c r="S393" s="453" t="s">
        <v>193</v>
      </c>
      <c r="T393" s="454" t="s">
        <v>132</v>
      </c>
      <c r="U393" s="454" t="s">
        <v>132</v>
      </c>
      <c r="V393" s="455" t="str">
        <f>ADHK!V393</f>
        <v/>
      </c>
      <c r="W393" s="455"/>
      <c r="X393" s="455">
        <f t="shared" si="3462"/>
        <v>0</v>
      </c>
      <c r="Y393" s="456"/>
      <c r="Z393" s="455">
        <f t="shared" si="3463"/>
        <v>0</v>
      </c>
      <c r="AA393" s="456"/>
      <c r="AB393" s="455"/>
      <c r="AC393" s="455">
        <f t="shared" si="3464"/>
        <v>0</v>
      </c>
      <c r="AD393" s="455">
        <f t="shared" si="3465"/>
        <v>0</v>
      </c>
      <c r="AE393" s="456">
        <v>0.36319999999999997</v>
      </c>
      <c r="AF393" s="457">
        <f t="shared" si="3466"/>
        <v>0</v>
      </c>
      <c r="AG393" s="458">
        <f t="shared" si="3467"/>
        <v>0</v>
      </c>
      <c r="AH393" s="459"/>
      <c r="AI393" s="452">
        <v>15.0</v>
      </c>
      <c r="AJ393" s="453" t="s">
        <v>193</v>
      </c>
      <c r="AK393" s="454" t="s">
        <v>132</v>
      </c>
      <c r="AL393" s="454" t="s">
        <v>132</v>
      </c>
      <c r="AM393" s="455" t="str">
        <f>ADHK!AM393</f>
        <v/>
      </c>
      <c r="AN393" s="455"/>
      <c r="AO393" s="455">
        <f t="shared" si="3468"/>
        <v>0</v>
      </c>
      <c r="AP393" s="456"/>
      <c r="AQ393" s="455">
        <f t="shared" si="3469"/>
        <v>0</v>
      </c>
      <c r="AR393" s="456"/>
      <c r="AS393" s="455"/>
      <c r="AT393" s="455">
        <f t="shared" si="3470"/>
        <v>0</v>
      </c>
      <c r="AU393" s="455">
        <f t="shared" si="3471"/>
        <v>0</v>
      </c>
      <c r="AV393" s="456">
        <v>0.36319999999999997</v>
      </c>
      <c r="AW393" s="457">
        <f t="shared" si="3472"/>
        <v>0</v>
      </c>
      <c r="AX393" s="458">
        <f t="shared" si="3473"/>
        <v>0</v>
      </c>
      <c r="AY393" s="459"/>
      <c r="AZ393" s="452">
        <v>15.0</v>
      </c>
      <c r="BA393" s="453" t="s">
        <v>193</v>
      </c>
      <c r="BB393" s="454" t="s">
        <v>132</v>
      </c>
      <c r="BC393" s="454" t="s">
        <v>132</v>
      </c>
      <c r="BD393" s="455" t="str">
        <f>ADHK!BD393</f>
        <v/>
      </c>
      <c r="BE393" s="455"/>
      <c r="BF393" s="455">
        <f t="shared" si="3474"/>
        <v>0</v>
      </c>
      <c r="BG393" s="456"/>
      <c r="BH393" s="455">
        <f t="shared" si="3475"/>
        <v>0</v>
      </c>
      <c r="BI393" s="456"/>
      <c r="BJ393" s="455"/>
      <c r="BK393" s="455">
        <f t="shared" si="3476"/>
        <v>0</v>
      </c>
      <c r="BL393" s="455">
        <f t="shared" si="3477"/>
        <v>0</v>
      </c>
      <c r="BM393" s="456">
        <v>0.36319999999999997</v>
      </c>
      <c r="BN393" s="457">
        <f t="shared" si="3478"/>
        <v>0</v>
      </c>
      <c r="BO393" s="458">
        <f t="shared" si="3479"/>
        <v>0</v>
      </c>
      <c r="BP393" s="459"/>
      <c r="BQ393" s="452">
        <v>15.0</v>
      </c>
      <c r="BR393" s="453" t="s">
        <v>193</v>
      </c>
      <c r="BS393" s="454" t="s">
        <v>132</v>
      </c>
      <c r="BT393" s="454" t="s">
        <v>132</v>
      </c>
      <c r="BU393" s="455" t="str">
        <f>ADHK!BU393</f>
        <v/>
      </c>
      <c r="BV393" s="455"/>
      <c r="BW393" s="455">
        <f t="shared" si="3480"/>
        <v>0</v>
      </c>
      <c r="BX393" s="456"/>
      <c r="BY393" s="455">
        <f t="shared" si="3481"/>
        <v>0</v>
      </c>
      <c r="BZ393" s="456"/>
      <c r="CA393" s="455"/>
      <c r="CB393" s="455">
        <f t="shared" si="3482"/>
        <v>0</v>
      </c>
      <c r="CC393" s="455">
        <f t="shared" si="3483"/>
        <v>0</v>
      </c>
      <c r="CD393" s="456">
        <v>0.36319999999999997</v>
      </c>
      <c r="CE393" s="457">
        <f t="shared" si="3484"/>
        <v>0</v>
      </c>
      <c r="CF393" s="458">
        <f t="shared" si="3485"/>
        <v>0</v>
      </c>
      <c r="CG393" s="459"/>
      <c r="CH393" s="452">
        <v>15.0</v>
      </c>
      <c r="CI393" s="453" t="s">
        <v>193</v>
      </c>
      <c r="CJ393" s="454" t="s">
        <v>132</v>
      </c>
      <c r="CK393" s="454" t="s">
        <v>132</v>
      </c>
      <c r="CL393" s="455" t="str">
        <f>ADHK!CL393</f>
        <v/>
      </c>
      <c r="CM393" s="455"/>
      <c r="CN393" s="455">
        <f t="shared" si="3486"/>
        <v>0</v>
      </c>
      <c r="CO393" s="456"/>
      <c r="CP393" s="455">
        <f t="shared" si="3487"/>
        <v>0</v>
      </c>
      <c r="CQ393" s="456"/>
      <c r="CR393" s="455"/>
      <c r="CS393" s="455">
        <f t="shared" si="3488"/>
        <v>0</v>
      </c>
      <c r="CT393" s="455">
        <f t="shared" si="3489"/>
        <v>0</v>
      </c>
      <c r="CU393" s="456">
        <v>0.36319999999999997</v>
      </c>
      <c r="CV393" s="457">
        <f t="shared" si="3490"/>
        <v>0</v>
      </c>
      <c r="CW393" s="458">
        <f t="shared" si="3491"/>
        <v>0</v>
      </c>
      <c r="CX393" s="459"/>
      <c r="CY393" s="452">
        <v>15.0</v>
      </c>
      <c r="CZ393" s="453" t="s">
        <v>193</v>
      </c>
      <c r="DA393" s="454" t="s">
        <v>132</v>
      </c>
      <c r="DB393" s="454" t="s">
        <v>132</v>
      </c>
      <c r="DC393" s="455" t="str">
        <f>ADHK!DC393</f>
        <v/>
      </c>
      <c r="DD393" s="455"/>
      <c r="DE393" s="455">
        <f t="shared" si="3492"/>
        <v>0</v>
      </c>
      <c r="DF393" s="456"/>
      <c r="DG393" s="455">
        <f t="shared" si="3493"/>
        <v>0</v>
      </c>
      <c r="DH393" s="456"/>
      <c r="DI393" s="455"/>
      <c r="DJ393" s="455">
        <f t="shared" si="3494"/>
        <v>0</v>
      </c>
      <c r="DK393" s="455">
        <f t="shared" si="3495"/>
        <v>0</v>
      </c>
      <c r="DL393" s="456">
        <v>0.36319999999999997</v>
      </c>
      <c r="DM393" s="457">
        <f t="shared" si="3496"/>
        <v>0</v>
      </c>
      <c r="DN393" s="458">
        <f t="shared" si="3497"/>
        <v>0</v>
      </c>
      <c r="DO393" s="459"/>
      <c r="DP393" s="452">
        <v>15.0</v>
      </c>
      <c r="DQ393" s="453" t="s">
        <v>193</v>
      </c>
      <c r="DR393" s="454" t="s">
        <v>132</v>
      </c>
      <c r="DS393" s="454" t="s">
        <v>132</v>
      </c>
      <c r="DT393" s="455" t="str">
        <f>ADHK!DT393</f>
        <v/>
      </c>
      <c r="DU393" s="455"/>
      <c r="DV393" s="455">
        <f t="shared" si="3498"/>
        <v>0</v>
      </c>
      <c r="DW393" s="456"/>
      <c r="DX393" s="455">
        <f t="shared" si="3499"/>
        <v>0</v>
      </c>
      <c r="DY393" s="456"/>
      <c r="DZ393" s="455"/>
      <c r="EA393" s="455">
        <f t="shared" si="3500"/>
        <v>0</v>
      </c>
      <c r="EB393" s="455">
        <f t="shared" si="3501"/>
        <v>0</v>
      </c>
      <c r="EC393" s="456">
        <v>0.36319999999999997</v>
      </c>
      <c r="ED393" s="457">
        <f t="shared" si="3502"/>
        <v>0</v>
      </c>
      <c r="EE393" s="458">
        <f t="shared" si="3503"/>
        <v>0</v>
      </c>
      <c r="EF393" s="459"/>
      <c r="EG393" s="452">
        <v>15.0</v>
      </c>
      <c r="EH393" s="453" t="s">
        <v>193</v>
      </c>
      <c r="EI393" s="454" t="s">
        <v>132</v>
      </c>
      <c r="EJ393" s="454" t="s">
        <v>132</v>
      </c>
      <c r="EK393" s="455" t="str">
        <f>ADHK!EK393</f>
        <v/>
      </c>
      <c r="EL393" s="455"/>
      <c r="EM393" s="455">
        <f t="shared" si="3504"/>
        <v>0</v>
      </c>
      <c r="EN393" s="456"/>
      <c r="EO393" s="455">
        <f t="shared" si="3505"/>
        <v>0</v>
      </c>
      <c r="EP393" s="456"/>
      <c r="EQ393" s="455"/>
      <c r="ER393" s="455">
        <f t="shared" si="3506"/>
        <v>0</v>
      </c>
      <c r="ES393" s="455">
        <f t="shared" si="3507"/>
        <v>0</v>
      </c>
      <c r="ET393" s="456">
        <v>0.36319999999999997</v>
      </c>
      <c r="EU393" s="457">
        <f t="shared" si="3508"/>
        <v>0</v>
      </c>
      <c r="EV393" s="458">
        <f t="shared" si="3509"/>
        <v>0</v>
      </c>
      <c r="EW393" s="459"/>
      <c r="EX393" s="452">
        <v>15.0</v>
      </c>
      <c r="EY393" s="453" t="s">
        <v>193</v>
      </c>
      <c r="EZ393" s="454" t="s">
        <v>132</v>
      </c>
      <c r="FA393" s="454" t="s">
        <v>132</v>
      </c>
      <c r="FB393" s="455" t="str">
        <f>ADHK!FB393</f>
        <v/>
      </c>
      <c r="FC393" s="455"/>
      <c r="FD393" s="455">
        <f t="shared" si="3510"/>
        <v>0</v>
      </c>
      <c r="FE393" s="456"/>
      <c r="FF393" s="455">
        <f t="shared" si="3511"/>
        <v>0</v>
      </c>
      <c r="FG393" s="456"/>
      <c r="FH393" s="455"/>
      <c r="FI393" s="455">
        <f t="shared" si="3512"/>
        <v>0</v>
      </c>
      <c r="FJ393" s="455">
        <f t="shared" si="3513"/>
        <v>0</v>
      </c>
      <c r="FK393" s="456">
        <v>0.36319999999999997</v>
      </c>
      <c r="FL393" s="457">
        <f t="shared" si="3514"/>
        <v>0</v>
      </c>
      <c r="FM393" s="458">
        <f t="shared" si="3515"/>
        <v>0</v>
      </c>
      <c r="FN393" s="459"/>
      <c r="FO393" s="452">
        <v>15.0</v>
      </c>
      <c r="FP393" s="453" t="s">
        <v>193</v>
      </c>
      <c r="FQ393" s="454" t="s">
        <v>132</v>
      </c>
      <c r="FR393" s="454" t="s">
        <v>132</v>
      </c>
      <c r="FS393" s="455" t="str">
        <f>ADHK!FS393</f>
        <v/>
      </c>
      <c r="FT393" s="455"/>
      <c r="FU393" s="455">
        <f t="shared" si="3516"/>
        <v>0</v>
      </c>
      <c r="FV393" s="456"/>
      <c r="FW393" s="455">
        <f t="shared" si="3517"/>
        <v>0</v>
      </c>
      <c r="FX393" s="456"/>
      <c r="FY393" s="455"/>
      <c r="FZ393" s="455">
        <f t="shared" si="3518"/>
        <v>0</v>
      </c>
      <c r="GA393" s="455">
        <f t="shared" si="3519"/>
        <v>0</v>
      </c>
      <c r="GB393" s="456">
        <v>0.36319999999999997</v>
      </c>
      <c r="GC393" s="457">
        <f t="shared" si="3520"/>
        <v>0</v>
      </c>
      <c r="GD393" s="458">
        <f t="shared" si="3521"/>
        <v>0</v>
      </c>
      <c r="GE393" s="459"/>
      <c r="GF393" s="452">
        <v>15.0</v>
      </c>
      <c r="GG393" s="453" t="s">
        <v>193</v>
      </c>
      <c r="GH393" s="454" t="s">
        <v>132</v>
      </c>
      <c r="GI393" s="454" t="s">
        <v>132</v>
      </c>
      <c r="GJ393" s="455" t="str">
        <f>ADHK!GJ393</f>
        <v/>
      </c>
      <c r="GK393" s="455"/>
      <c r="GL393" s="455">
        <f t="shared" si="3522"/>
        <v>0</v>
      </c>
      <c r="GM393" s="456"/>
      <c r="GN393" s="455">
        <f t="shared" si="3523"/>
        <v>0</v>
      </c>
      <c r="GO393" s="456"/>
      <c r="GP393" s="455"/>
      <c r="GQ393" s="455">
        <f t="shared" si="3524"/>
        <v>0</v>
      </c>
      <c r="GR393" s="455">
        <f t="shared" si="3525"/>
        <v>0</v>
      </c>
      <c r="GS393" s="456">
        <v>0.36319999999999997</v>
      </c>
      <c r="GT393" s="457">
        <f t="shared" si="3526"/>
        <v>0</v>
      </c>
      <c r="GU393" s="458">
        <f t="shared" si="3527"/>
        <v>0</v>
      </c>
      <c r="GV393" s="459"/>
      <c r="GW393" s="452">
        <v>15.0</v>
      </c>
      <c r="GX393" s="453" t="s">
        <v>193</v>
      </c>
      <c r="GY393" s="454" t="s">
        <v>132</v>
      </c>
      <c r="GZ393" s="454" t="s">
        <v>132</v>
      </c>
      <c r="HA393" s="455" t="str">
        <f>ADHK!HA393</f>
        <v/>
      </c>
      <c r="HB393" s="455"/>
      <c r="HC393" s="455">
        <f t="shared" si="3528"/>
        <v>0</v>
      </c>
      <c r="HD393" s="456"/>
      <c r="HE393" s="455">
        <f t="shared" si="3529"/>
        <v>0</v>
      </c>
      <c r="HF393" s="456"/>
      <c r="HG393" s="455"/>
      <c r="HH393" s="455">
        <f t="shared" si="3530"/>
        <v>0</v>
      </c>
      <c r="HI393" s="455">
        <f t="shared" si="3531"/>
        <v>0</v>
      </c>
      <c r="HJ393" s="456">
        <v>0.36319999999999997</v>
      </c>
      <c r="HK393" s="457">
        <f t="shared" si="3532"/>
        <v>0</v>
      </c>
      <c r="HL393" s="458">
        <f t="shared" si="3533"/>
        <v>0</v>
      </c>
      <c r="HM393" s="459"/>
      <c r="HN393" s="452">
        <v>15.0</v>
      </c>
      <c r="HO393" s="453" t="s">
        <v>193</v>
      </c>
      <c r="HP393" s="454" t="s">
        <v>132</v>
      </c>
      <c r="HQ393" s="454" t="s">
        <v>132</v>
      </c>
      <c r="HR393" s="455" t="str">
        <f>ADHK!HR393</f>
        <v/>
      </c>
      <c r="HS393" s="455"/>
      <c r="HT393" s="455">
        <f t="shared" si="3534"/>
        <v>0</v>
      </c>
      <c r="HU393" s="456"/>
      <c r="HV393" s="455">
        <f t="shared" si="3535"/>
        <v>0</v>
      </c>
      <c r="HW393" s="456"/>
      <c r="HX393" s="455"/>
      <c r="HY393" s="455">
        <f t="shared" si="3536"/>
        <v>0</v>
      </c>
      <c r="HZ393" s="455">
        <f t="shared" si="3537"/>
        <v>0</v>
      </c>
      <c r="IA393" s="456">
        <v>0.36319999999999997</v>
      </c>
      <c r="IB393" s="457">
        <f t="shared" si="3538"/>
        <v>0</v>
      </c>
      <c r="IC393" s="458">
        <f t="shared" si="3539"/>
        <v>0</v>
      </c>
      <c r="ID393" s="459"/>
      <c r="IE393" s="452">
        <v>15.0</v>
      </c>
      <c r="IF393" s="453" t="s">
        <v>193</v>
      </c>
      <c r="IG393" s="454" t="s">
        <v>132</v>
      </c>
      <c r="IH393" s="454" t="s">
        <v>132</v>
      </c>
      <c r="II393" s="455" t="str">
        <f>ADHK!II393</f>
        <v/>
      </c>
      <c r="IJ393" s="455"/>
      <c r="IK393" s="455">
        <f t="shared" si="3540"/>
        <v>0</v>
      </c>
      <c r="IL393" s="456"/>
      <c r="IM393" s="455">
        <f t="shared" si="3541"/>
        <v>0</v>
      </c>
      <c r="IN393" s="456"/>
      <c r="IO393" s="455"/>
      <c r="IP393" s="455">
        <f t="shared" si="3542"/>
        <v>0</v>
      </c>
      <c r="IQ393" s="455">
        <f t="shared" si="3543"/>
        <v>0</v>
      </c>
      <c r="IR393" s="456">
        <v>0.36319999999999997</v>
      </c>
      <c r="IS393" s="457">
        <f t="shared" si="3544"/>
        <v>0</v>
      </c>
      <c r="IT393" s="458">
        <f t="shared" si="3545"/>
        <v>0</v>
      </c>
      <c r="IU393" s="459"/>
      <c r="IV393" s="452">
        <v>15.0</v>
      </c>
      <c r="IW393" s="453" t="s">
        <v>193</v>
      </c>
      <c r="IX393" s="454" t="s">
        <v>132</v>
      </c>
      <c r="IY393" s="454" t="s">
        <v>132</v>
      </c>
      <c r="IZ393" s="455" t="str">
        <f>ADHK!IZ393</f>
        <v/>
      </c>
      <c r="JA393" s="455"/>
      <c r="JB393" s="455">
        <f t="shared" si="3546"/>
        <v>0</v>
      </c>
      <c r="JC393" s="456"/>
      <c r="JD393" s="455">
        <f t="shared" si="3547"/>
        <v>0</v>
      </c>
      <c r="JE393" s="456"/>
      <c r="JF393" s="455"/>
      <c r="JG393" s="455">
        <f t="shared" si="3548"/>
        <v>0</v>
      </c>
      <c r="JH393" s="455">
        <f t="shared" si="3549"/>
        <v>0</v>
      </c>
      <c r="JI393" s="456">
        <v>0.36319999999999997</v>
      </c>
      <c r="JJ393" s="457">
        <f t="shared" si="3550"/>
        <v>0</v>
      </c>
      <c r="JK393" s="458">
        <f t="shared" si="3551"/>
        <v>0</v>
      </c>
      <c r="JL393" s="459"/>
      <c r="JM393" s="452">
        <v>15.0</v>
      </c>
      <c r="JN393" s="453" t="s">
        <v>193</v>
      </c>
      <c r="JO393" s="454" t="s">
        <v>132</v>
      </c>
      <c r="JP393" s="454" t="s">
        <v>132</v>
      </c>
      <c r="JQ393" s="455" t="str">
        <f>ADHK!JQ393</f>
        <v/>
      </c>
      <c r="JR393" s="455"/>
      <c r="JS393" s="455">
        <f t="shared" si="3552"/>
        <v>0</v>
      </c>
      <c r="JT393" s="456"/>
      <c r="JU393" s="455">
        <f t="shared" si="3553"/>
        <v>0</v>
      </c>
      <c r="JV393" s="456"/>
      <c r="JW393" s="455"/>
      <c r="JX393" s="455">
        <f t="shared" si="3554"/>
        <v>0</v>
      </c>
      <c r="JY393" s="455">
        <f t="shared" si="3555"/>
        <v>0</v>
      </c>
      <c r="JZ393" s="456">
        <v>0.36319999999999997</v>
      </c>
      <c r="KA393" s="457">
        <f t="shared" si="3556"/>
        <v>0</v>
      </c>
      <c r="KB393" s="458">
        <f t="shared" si="3557"/>
        <v>0</v>
      </c>
      <c r="KC393" s="459"/>
      <c r="KD393" s="452">
        <v>15.0</v>
      </c>
      <c r="KE393" s="453" t="s">
        <v>193</v>
      </c>
      <c r="KF393" s="454" t="s">
        <v>132</v>
      </c>
      <c r="KG393" s="454" t="s">
        <v>132</v>
      </c>
      <c r="KH393" s="455" t="str">
        <f>ADHK!KH393</f>
        <v/>
      </c>
      <c r="KI393" s="455"/>
      <c r="KJ393" s="455">
        <f t="shared" si="3558"/>
        <v>0</v>
      </c>
      <c r="KK393" s="456"/>
      <c r="KL393" s="455">
        <f t="shared" si="3559"/>
        <v>0</v>
      </c>
      <c r="KM393" s="456"/>
      <c r="KN393" s="455"/>
      <c r="KO393" s="455">
        <f t="shared" si="3560"/>
        <v>0</v>
      </c>
      <c r="KP393" s="455">
        <f t="shared" si="3561"/>
        <v>0</v>
      </c>
      <c r="KQ393" s="456">
        <v>0.36319999999999997</v>
      </c>
      <c r="KR393" s="457">
        <f t="shared" si="3562"/>
        <v>0</v>
      </c>
      <c r="KS393" s="458">
        <f t="shared" si="3563"/>
        <v>0</v>
      </c>
      <c r="KT393" s="459"/>
      <c r="KU393" s="460"/>
    </row>
    <row r="394" ht="15.75" customHeight="1">
      <c r="A394" s="452">
        <v>16.0</v>
      </c>
      <c r="B394" s="453" t="s">
        <v>194</v>
      </c>
      <c r="C394" s="454" t="s">
        <v>132</v>
      </c>
      <c r="D394" s="454" t="s">
        <v>132</v>
      </c>
      <c r="E394" s="455" t="str">
        <f>ADHK!E394</f>
        <v/>
      </c>
      <c r="F394" s="455" t="str">
        <f>ADHK!F394</f>
        <v/>
      </c>
      <c r="G394" s="455">
        <f t="shared" si="3456"/>
        <v>0</v>
      </c>
      <c r="H394" s="456"/>
      <c r="I394" s="455">
        <f t="shared" si="3457"/>
        <v>0</v>
      </c>
      <c r="J394" s="456"/>
      <c r="K394" s="455"/>
      <c r="L394" s="455">
        <f t="shared" si="3458"/>
        <v>0</v>
      </c>
      <c r="M394" s="455">
        <f t="shared" si="3459"/>
        <v>0</v>
      </c>
      <c r="N394" s="456">
        <v>0.36319999999999997</v>
      </c>
      <c r="O394" s="457">
        <f t="shared" si="3460"/>
        <v>0</v>
      </c>
      <c r="P394" s="458">
        <f t="shared" si="3461"/>
        <v>0</v>
      </c>
      <c r="Q394" s="459"/>
      <c r="R394" s="452">
        <v>16.0</v>
      </c>
      <c r="S394" s="453" t="s">
        <v>194</v>
      </c>
      <c r="T394" s="454" t="s">
        <v>132</v>
      </c>
      <c r="U394" s="454" t="s">
        <v>132</v>
      </c>
      <c r="V394" s="455" t="str">
        <f>ADHK!V394</f>
        <v/>
      </c>
      <c r="W394" s="455"/>
      <c r="X394" s="455">
        <f t="shared" si="3462"/>
        <v>0</v>
      </c>
      <c r="Y394" s="456"/>
      <c r="Z394" s="455">
        <f t="shared" si="3463"/>
        <v>0</v>
      </c>
      <c r="AA394" s="456"/>
      <c r="AB394" s="455"/>
      <c r="AC394" s="455">
        <f t="shared" si="3464"/>
        <v>0</v>
      </c>
      <c r="AD394" s="455">
        <f t="shared" si="3465"/>
        <v>0</v>
      </c>
      <c r="AE394" s="456">
        <v>0.36319999999999997</v>
      </c>
      <c r="AF394" s="457">
        <f t="shared" si="3466"/>
        <v>0</v>
      </c>
      <c r="AG394" s="458">
        <f t="shared" si="3467"/>
        <v>0</v>
      </c>
      <c r="AH394" s="459"/>
      <c r="AI394" s="452">
        <v>16.0</v>
      </c>
      <c r="AJ394" s="453" t="s">
        <v>194</v>
      </c>
      <c r="AK394" s="454" t="s">
        <v>132</v>
      </c>
      <c r="AL394" s="454" t="s">
        <v>132</v>
      </c>
      <c r="AM394" s="455" t="str">
        <f>ADHK!AM394</f>
        <v/>
      </c>
      <c r="AN394" s="455"/>
      <c r="AO394" s="455">
        <f t="shared" si="3468"/>
        <v>0</v>
      </c>
      <c r="AP394" s="456"/>
      <c r="AQ394" s="455">
        <f t="shared" si="3469"/>
        <v>0</v>
      </c>
      <c r="AR394" s="456"/>
      <c r="AS394" s="455"/>
      <c r="AT394" s="455">
        <f t="shared" si="3470"/>
        <v>0</v>
      </c>
      <c r="AU394" s="455">
        <f t="shared" si="3471"/>
        <v>0</v>
      </c>
      <c r="AV394" s="456">
        <v>0.36319999999999997</v>
      </c>
      <c r="AW394" s="457">
        <f t="shared" si="3472"/>
        <v>0</v>
      </c>
      <c r="AX394" s="458">
        <f t="shared" si="3473"/>
        <v>0</v>
      </c>
      <c r="AY394" s="459"/>
      <c r="AZ394" s="452">
        <v>16.0</v>
      </c>
      <c r="BA394" s="453" t="s">
        <v>194</v>
      </c>
      <c r="BB394" s="454" t="s">
        <v>132</v>
      </c>
      <c r="BC394" s="454" t="s">
        <v>132</v>
      </c>
      <c r="BD394" s="455" t="str">
        <f>ADHK!BD394</f>
        <v/>
      </c>
      <c r="BE394" s="455"/>
      <c r="BF394" s="455">
        <f t="shared" si="3474"/>
        <v>0</v>
      </c>
      <c r="BG394" s="456"/>
      <c r="BH394" s="455">
        <f t="shared" si="3475"/>
        <v>0</v>
      </c>
      <c r="BI394" s="456"/>
      <c r="BJ394" s="455"/>
      <c r="BK394" s="455">
        <f t="shared" si="3476"/>
        <v>0</v>
      </c>
      <c r="BL394" s="455">
        <f t="shared" si="3477"/>
        <v>0</v>
      </c>
      <c r="BM394" s="456">
        <v>0.36319999999999997</v>
      </c>
      <c r="BN394" s="457">
        <f t="shared" si="3478"/>
        <v>0</v>
      </c>
      <c r="BO394" s="458">
        <f t="shared" si="3479"/>
        <v>0</v>
      </c>
      <c r="BP394" s="459"/>
      <c r="BQ394" s="452">
        <v>16.0</v>
      </c>
      <c r="BR394" s="453" t="s">
        <v>194</v>
      </c>
      <c r="BS394" s="454" t="s">
        <v>132</v>
      </c>
      <c r="BT394" s="454" t="s">
        <v>132</v>
      </c>
      <c r="BU394" s="455" t="str">
        <f>ADHK!BU394</f>
        <v/>
      </c>
      <c r="BV394" s="455"/>
      <c r="BW394" s="455">
        <f t="shared" si="3480"/>
        <v>0</v>
      </c>
      <c r="BX394" s="456"/>
      <c r="BY394" s="455">
        <f t="shared" si="3481"/>
        <v>0</v>
      </c>
      <c r="BZ394" s="456"/>
      <c r="CA394" s="455"/>
      <c r="CB394" s="455">
        <f t="shared" si="3482"/>
        <v>0</v>
      </c>
      <c r="CC394" s="455">
        <f t="shared" si="3483"/>
        <v>0</v>
      </c>
      <c r="CD394" s="456">
        <v>0.36319999999999997</v>
      </c>
      <c r="CE394" s="457">
        <f t="shared" si="3484"/>
        <v>0</v>
      </c>
      <c r="CF394" s="458">
        <f t="shared" si="3485"/>
        <v>0</v>
      </c>
      <c r="CG394" s="459"/>
      <c r="CH394" s="452">
        <v>16.0</v>
      </c>
      <c r="CI394" s="453" t="s">
        <v>194</v>
      </c>
      <c r="CJ394" s="454" t="s">
        <v>132</v>
      </c>
      <c r="CK394" s="454" t="s">
        <v>132</v>
      </c>
      <c r="CL394" s="455" t="str">
        <f>ADHK!CL394</f>
        <v/>
      </c>
      <c r="CM394" s="455"/>
      <c r="CN394" s="455">
        <f t="shared" si="3486"/>
        <v>0</v>
      </c>
      <c r="CO394" s="456"/>
      <c r="CP394" s="455">
        <f t="shared" si="3487"/>
        <v>0</v>
      </c>
      <c r="CQ394" s="456"/>
      <c r="CR394" s="455"/>
      <c r="CS394" s="455">
        <f t="shared" si="3488"/>
        <v>0</v>
      </c>
      <c r="CT394" s="455">
        <f t="shared" si="3489"/>
        <v>0</v>
      </c>
      <c r="CU394" s="456">
        <v>0.36319999999999997</v>
      </c>
      <c r="CV394" s="457">
        <f t="shared" si="3490"/>
        <v>0</v>
      </c>
      <c r="CW394" s="458">
        <f t="shared" si="3491"/>
        <v>0</v>
      </c>
      <c r="CX394" s="459"/>
      <c r="CY394" s="452">
        <v>16.0</v>
      </c>
      <c r="CZ394" s="453" t="s">
        <v>194</v>
      </c>
      <c r="DA394" s="454" t="s">
        <v>132</v>
      </c>
      <c r="DB394" s="454" t="s">
        <v>132</v>
      </c>
      <c r="DC394" s="455" t="str">
        <f>ADHK!DC394</f>
        <v/>
      </c>
      <c r="DD394" s="455"/>
      <c r="DE394" s="455">
        <f t="shared" si="3492"/>
        <v>0</v>
      </c>
      <c r="DF394" s="456"/>
      <c r="DG394" s="455">
        <f t="shared" si="3493"/>
        <v>0</v>
      </c>
      <c r="DH394" s="456"/>
      <c r="DI394" s="455"/>
      <c r="DJ394" s="455">
        <f t="shared" si="3494"/>
        <v>0</v>
      </c>
      <c r="DK394" s="455">
        <f t="shared" si="3495"/>
        <v>0</v>
      </c>
      <c r="DL394" s="456">
        <v>0.36319999999999997</v>
      </c>
      <c r="DM394" s="457">
        <f t="shared" si="3496"/>
        <v>0</v>
      </c>
      <c r="DN394" s="458">
        <f t="shared" si="3497"/>
        <v>0</v>
      </c>
      <c r="DO394" s="459"/>
      <c r="DP394" s="452">
        <v>16.0</v>
      </c>
      <c r="DQ394" s="453" t="s">
        <v>194</v>
      </c>
      <c r="DR394" s="454" t="s">
        <v>132</v>
      </c>
      <c r="DS394" s="454" t="s">
        <v>132</v>
      </c>
      <c r="DT394" s="455" t="str">
        <f>ADHK!DT394</f>
        <v/>
      </c>
      <c r="DU394" s="455"/>
      <c r="DV394" s="455">
        <f t="shared" si="3498"/>
        <v>0</v>
      </c>
      <c r="DW394" s="456"/>
      <c r="DX394" s="455">
        <f t="shared" si="3499"/>
        <v>0</v>
      </c>
      <c r="DY394" s="456"/>
      <c r="DZ394" s="455"/>
      <c r="EA394" s="455">
        <f t="shared" si="3500"/>
        <v>0</v>
      </c>
      <c r="EB394" s="455">
        <f t="shared" si="3501"/>
        <v>0</v>
      </c>
      <c r="EC394" s="456">
        <v>0.36319999999999997</v>
      </c>
      <c r="ED394" s="457">
        <f t="shared" si="3502"/>
        <v>0</v>
      </c>
      <c r="EE394" s="458">
        <f t="shared" si="3503"/>
        <v>0</v>
      </c>
      <c r="EF394" s="459"/>
      <c r="EG394" s="452">
        <v>16.0</v>
      </c>
      <c r="EH394" s="453" t="s">
        <v>194</v>
      </c>
      <c r="EI394" s="454" t="s">
        <v>132</v>
      </c>
      <c r="EJ394" s="454" t="s">
        <v>132</v>
      </c>
      <c r="EK394" s="455" t="str">
        <f>ADHK!EK394</f>
        <v/>
      </c>
      <c r="EL394" s="455"/>
      <c r="EM394" s="455">
        <f t="shared" si="3504"/>
        <v>0</v>
      </c>
      <c r="EN394" s="456"/>
      <c r="EO394" s="455">
        <f t="shared" si="3505"/>
        <v>0</v>
      </c>
      <c r="EP394" s="456"/>
      <c r="EQ394" s="455"/>
      <c r="ER394" s="455">
        <f t="shared" si="3506"/>
        <v>0</v>
      </c>
      <c r="ES394" s="455">
        <f t="shared" si="3507"/>
        <v>0</v>
      </c>
      <c r="ET394" s="456">
        <v>0.36319999999999997</v>
      </c>
      <c r="EU394" s="457">
        <f t="shared" si="3508"/>
        <v>0</v>
      </c>
      <c r="EV394" s="458">
        <f t="shared" si="3509"/>
        <v>0</v>
      </c>
      <c r="EW394" s="459"/>
      <c r="EX394" s="452">
        <v>16.0</v>
      </c>
      <c r="EY394" s="453" t="s">
        <v>194</v>
      </c>
      <c r="EZ394" s="454" t="s">
        <v>132</v>
      </c>
      <c r="FA394" s="454" t="s">
        <v>132</v>
      </c>
      <c r="FB394" s="455" t="str">
        <f>ADHK!FB394</f>
        <v/>
      </c>
      <c r="FC394" s="455"/>
      <c r="FD394" s="455">
        <f t="shared" si="3510"/>
        <v>0</v>
      </c>
      <c r="FE394" s="456"/>
      <c r="FF394" s="455">
        <f t="shared" si="3511"/>
        <v>0</v>
      </c>
      <c r="FG394" s="456"/>
      <c r="FH394" s="455"/>
      <c r="FI394" s="455">
        <f t="shared" si="3512"/>
        <v>0</v>
      </c>
      <c r="FJ394" s="455">
        <f t="shared" si="3513"/>
        <v>0</v>
      </c>
      <c r="FK394" s="456">
        <v>0.36319999999999997</v>
      </c>
      <c r="FL394" s="457">
        <f t="shared" si="3514"/>
        <v>0</v>
      </c>
      <c r="FM394" s="458">
        <f t="shared" si="3515"/>
        <v>0</v>
      </c>
      <c r="FN394" s="459"/>
      <c r="FO394" s="452">
        <v>16.0</v>
      </c>
      <c r="FP394" s="453" t="s">
        <v>194</v>
      </c>
      <c r="FQ394" s="454" t="s">
        <v>132</v>
      </c>
      <c r="FR394" s="454" t="s">
        <v>132</v>
      </c>
      <c r="FS394" s="455" t="str">
        <f>ADHK!FS394</f>
        <v/>
      </c>
      <c r="FT394" s="455"/>
      <c r="FU394" s="455">
        <f t="shared" si="3516"/>
        <v>0</v>
      </c>
      <c r="FV394" s="456"/>
      <c r="FW394" s="455">
        <f t="shared" si="3517"/>
        <v>0</v>
      </c>
      <c r="FX394" s="456"/>
      <c r="FY394" s="455"/>
      <c r="FZ394" s="455">
        <f t="shared" si="3518"/>
        <v>0</v>
      </c>
      <c r="GA394" s="455">
        <f t="shared" si="3519"/>
        <v>0</v>
      </c>
      <c r="GB394" s="456">
        <v>0.36319999999999997</v>
      </c>
      <c r="GC394" s="457">
        <f t="shared" si="3520"/>
        <v>0</v>
      </c>
      <c r="GD394" s="458">
        <f t="shared" si="3521"/>
        <v>0</v>
      </c>
      <c r="GE394" s="459"/>
      <c r="GF394" s="452">
        <v>16.0</v>
      </c>
      <c r="GG394" s="453" t="s">
        <v>194</v>
      </c>
      <c r="GH394" s="454" t="s">
        <v>132</v>
      </c>
      <c r="GI394" s="454" t="s">
        <v>132</v>
      </c>
      <c r="GJ394" s="455" t="str">
        <f>ADHK!GJ394</f>
        <v/>
      </c>
      <c r="GK394" s="455"/>
      <c r="GL394" s="455">
        <f t="shared" si="3522"/>
        <v>0</v>
      </c>
      <c r="GM394" s="456"/>
      <c r="GN394" s="455">
        <f t="shared" si="3523"/>
        <v>0</v>
      </c>
      <c r="GO394" s="456"/>
      <c r="GP394" s="455"/>
      <c r="GQ394" s="455">
        <f t="shared" si="3524"/>
        <v>0</v>
      </c>
      <c r="GR394" s="455">
        <f t="shared" si="3525"/>
        <v>0</v>
      </c>
      <c r="GS394" s="456">
        <v>0.36319999999999997</v>
      </c>
      <c r="GT394" s="457">
        <f t="shared" si="3526"/>
        <v>0</v>
      </c>
      <c r="GU394" s="458">
        <f t="shared" si="3527"/>
        <v>0</v>
      </c>
      <c r="GV394" s="459"/>
      <c r="GW394" s="452">
        <v>16.0</v>
      </c>
      <c r="GX394" s="453" t="s">
        <v>194</v>
      </c>
      <c r="GY394" s="454" t="s">
        <v>132</v>
      </c>
      <c r="GZ394" s="454" t="s">
        <v>132</v>
      </c>
      <c r="HA394" s="455" t="str">
        <f>ADHK!HA394</f>
        <v/>
      </c>
      <c r="HB394" s="455"/>
      <c r="HC394" s="455">
        <f t="shared" si="3528"/>
        <v>0</v>
      </c>
      <c r="HD394" s="456"/>
      <c r="HE394" s="455">
        <f t="shared" si="3529"/>
        <v>0</v>
      </c>
      <c r="HF394" s="456"/>
      <c r="HG394" s="455"/>
      <c r="HH394" s="455">
        <f t="shared" si="3530"/>
        <v>0</v>
      </c>
      <c r="HI394" s="455">
        <f t="shared" si="3531"/>
        <v>0</v>
      </c>
      <c r="HJ394" s="456">
        <v>0.36319999999999997</v>
      </c>
      <c r="HK394" s="457">
        <f t="shared" si="3532"/>
        <v>0</v>
      </c>
      <c r="HL394" s="458">
        <f t="shared" si="3533"/>
        <v>0</v>
      </c>
      <c r="HM394" s="459"/>
      <c r="HN394" s="452">
        <v>16.0</v>
      </c>
      <c r="HO394" s="453" t="s">
        <v>194</v>
      </c>
      <c r="HP394" s="454" t="s">
        <v>132</v>
      </c>
      <c r="HQ394" s="454" t="s">
        <v>132</v>
      </c>
      <c r="HR394" s="455" t="str">
        <f>ADHK!HR394</f>
        <v/>
      </c>
      <c r="HS394" s="455"/>
      <c r="HT394" s="455">
        <f t="shared" si="3534"/>
        <v>0</v>
      </c>
      <c r="HU394" s="456"/>
      <c r="HV394" s="455">
        <f t="shared" si="3535"/>
        <v>0</v>
      </c>
      <c r="HW394" s="456"/>
      <c r="HX394" s="455"/>
      <c r="HY394" s="455">
        <f t="shared" si="3536"/>
        <v>0</v>
      </c>
      <c r="HZ394" s="455">
        <f t="shared" si="3537"/>
        <v>0</v>
      </c>
      <c r="IA394" s="456">
        <v>0.36319999999999997</v>
      </c>
      <c r="IB394" s="457">
        <f t="shared" si="3538"/>
        <v>0</v>
      </c>
      <c r="IC394" s="458">
        <f t="shared" si="3539"/>
        <v>0</v>
      </c>
      <c r="ID394" s="459"/>
      <c r="IE394" s="452">
        <v>16.0</v>
      </c>
      <c r="IF394" s="453" t="s">
        <v>194</v>
      </c>
      <c r="IG394" s="454" t="s">
        <v>132</v>
      </c>
      <c r="IH394" s="454" t="s">
        <v>132</v>
      </c>
      <c r="II394" s="455" t="str">
        <f>ADHK!II394</f>
        <v/>
      </c>
      <c r="IJ394" s="455"/>
      <c r="IK394" s="455">
        <f t="shared" si="3540"/>
        <v>0</v>
      </c>
      <c r="IL394" s="456"/>
      <c r="IM394" s="455">
        <f t="shared" si="3541"/>
        <v>0</v>
      </c>
      <c r="IN394" s="456"/>
      <c r="IO394" s="455"/>
      <c r="IP394" s="455">
        <f t="shared" si="3542"/>
        <v>0</v>
      </c>
      <c r="IQ394" s="455">
        <f t="shared" si="3543"/>
        <v>0</v>
      </c>
      <c r="IR394" s="456">
        <v>0.36319999999999997</v>
      </c>
      <c r="IS394" s="457">
        <f t="shared" si="3544"/>
        <v>0</v>
      </c>
      <c r="IT394" s="458">
        <f t="shared" si="3545"/>
        <v>0</v>
      </c>
      <c r="IU394" s="459"/>
      <c r="IV394" s="452">
        <v>16.0</v>
      </c>
      <c r="IW394" s="453" t="s">
        <v>194</v>
      </c>
      <c r="IX394" s="454" t="s">
        <v>132</v>
      </c>
      <c r="IY394" s="454" t="s">
        <v>132</v>
      </c>
      <c r="IZ394" s="455" t="str">
        <f>ADHK!IZ394</f>
        <v/>
      </c>
      <c r="JA394" s="455"/>
      <c r="JB394" s="455">
        <f t="shared" si="3546"/>
        <v>0</v>
      </c>
      <c r="JC394" s="456"/>
      <c r="JD394" s="455">
        <f t="shared" si="3547"/>
        <v>0</v>
      </c>
      <c r="JE394" s="456"/>
      <c r="JF394" s="455"/>
      <c r="JG394" s="455">
        <f t="shared" si="3548"/>
        <v>0</v>
      </c>
      <c r="JH394" s="455">
        <f t="shared" si="3549"/>
        <v>0</v>
      </c>
      <c r="JI394" s="456">
        <v>0.36319999999999997</v>
      </c>
      <c r="JJ394" s="457">
        <f t="shared" si="3550"/>
        <v>0</v>
      </c>
      <c r="JK394" s="458">
        <f t="shared" si="3551"/>
        <v>0</v>
      </c>
      <c r="JL394" s="459"/>
      <c r="JM394" s="452">
        <v>16.0</v>
      </c>
      <c r="JN394" s="453" t="s">
        <v>194</v>
      </c>
      <c r="JO394" s="454" t="s">
        <v>132</v>
      </c>
      <c r="JP394" s="454" t="s">
        <v>132</v>
      </c>
      <c r="JQ394" s="455" t="str">
        <f>ADHK!JQ394</f>
        <v/>
      </c>
      <c r="JR394" s="455"/>
      <c r="JS394" s="455">
        <f t="shared" si="3552"/>
        <v>0</v>
      </c>
      <c r="JT394" s="456"/>
      <c r="JU394" s="455">
        <f t="shared" si="3553"/>
        <v>0</v>
      </c>
      <c r="JV394" s="456"/>
      <c r="JW394" s="455"/>
      <c r="JX394" s="455">
        <f t="shared" si="3554"/>
        <v>0</v>
      </c>
      <c r="JY394" s="455">
        <f t="shared" si="3555"/>
        <v>0</v>
      </c>
      <c r="JZ394" s="456">
        <v>0.36319999999999997</v>
      </c>
      <c r="KA394" s="457">
        <f t="shared" si="3556"/>
        <v>0</v>
      </c>
      <c r="KB394" s="458">
        <f t="shared" si="3557"/>
        <v>0</v>
      </c>
      <c r="KC394" s="459"/>
      <c r="KD394" s="452">
        <v>16.0</v>
      </c>
      <c r="KE394" s="453" t="s">
        <v>194</v>
      </c>
      <c r="KF394" s="454" t="s">
        <v>132</v>
      </c>
      <c r="KG394" s="454" t="s">
        <v>132</v>
      </c>
      <c r="KH394" s="455" t="str">
        <f>ADHK!KH394</f>
        <v/>
      </c>
      <c r="KI394" s="455"/>
      <c r="KJ394" s="455">
        <f t="shared" si="3558"/>
        <v>0</v>
      </c>
      <c r="KK394" s="456"/>
      <c r="KL394" s="455">
        <f t="shared" si="3559"/>
        <v>0</v>
      </c>
      <c r="KM394" s="456"/>
      <c r="KN394" s="455"/>
      <c r="KO394" s="455">
        <f t="shared" si="3560"/>
        <v>0</v>
      </c>
      <c r="KP394" s="455">
        <f t="shared" si="3561"/>
        <v>0</v>
      </c>
      <c r="KQ394" s="456">
        <v>0.36319999999999997</v>
      </c>
      <c r="KR394" s="457">
        <f t="shared" si="3562"/>
        <v>0</v>
      </c>
      <c r="KS394" s="458">
        <f t="shared" si="3563"/>
        <v>0</v>
      </c>
      <c r="KT394" s="459"/>
      <c r="KU394" s="460"/>
    </row>
    <row r="395" ht="15.75" customHeight="1">
      <c r="A395" s="452">
        <v>17.0</v>
      </c>
      <c r="B395" s="453" t="s">
        <v>195</v>
      </c>
      <c r="C395" s="454" t="s">
        <v>132</v>
      </c>
      <c r="D395" s="454" t="s">
        <v>132</v>
      </c>
      <c r="E395" s="455" t="str">
        <f>ADHK!E395</f>
        <v/>
      </c>
      <c r="F395" s="455" t="str">
        <f>ADHK!F395</f>
        <v/>
      </c>
      <c r="G395" s="455">
        <f t="shared" si="3456"/>
        <v>0</v>
      </c>
      <c r="H395" s="456"/>
      <c r="I395" s="455">
        <f t="shared" si="3457"/>
        <v>0</v>
      </c>
      <c r="J395" s="456"/>
      <c r="K395" s="455"/>
      <c r="L395" s="455">
        <f t="shared" si="3458"/>
        <v>0</v>
      </c>
      <c r="M395" s="455">
        <f t="shared" si="3459"/>
        <v>0</v>
      </c>
      <c r="N395" s="456">
        <v>0.36319999999999997</v>
      </c>
      <c r="O395" s="457">
        <f t="shared" si="3460"/>
        <v>0</v>
      </c>
      <c r="P395" s="458">
        <f t="shared" si="3461"/>
        <v>0</v>
      </c>
      <c r="Q395" s="459"/>
      <c r="R395" s="452">
        <v>17.0</v>
      </c>
      <c r="S395" s="453" t="s">
        <v>195</v>
      </c>
      <c r="T395" s="454" t="s">
        <v>132</v>
      </c>
      <c r="U395" s="454" t="s">
        <v>132</v>
      </c>
      <c r="V395" s="455" t="str">
        <f>ADHK!V395</f>
        <v/>
      </c>
      <c r="W395" s="455"/>
      <c r="X395" s="455">
        <f t="shared" si="3462"/>
        <v>0</v>
      </c>
      <c r="Y395" s="456"/>
      <c r="Z395" s="455">
        <f t="shared" si="3463"/>
        <v>0</v>
      </c>
      <c r="AA395" s="456"/>
      <c r="AB395" s="455"/>
      <c r="AC395" s="455">
        <f t="shared" si="3464"/>
        <v>0</v>
      </c>
      <c r="AD395" s="455">
        <f t="shared" si="3465"/>
        <v>0</v>
      </c>
      <c r="AE395" s="456">
        <v>0.36319999999999997</v>
      </c>
      <c r="AF395" s="457">
        <f t="shared" si="3466"/>
        <v>0</v>
      </c>
      <c r="AG395" s="458">
        <f t="shared" si="3467"/>
        <v>0</v>
      </c>
      <c r="AH395" s="459"/>
      <c r="AI395" s="452">
        <v>17.0</v>
      </c>
      <c r="AJ395" s="453" t="s">
        <v>195</v>
      </c>
      <c r="AK395" s="454" t="s">
        <v>132</v>
      </c>
      <c r="AL395" s="454" t="s">
        <v>132</v>
      </c>
      <c r="AM395" s="455" t="str">
        <f>ADHK!AM395</f>
        <v/>
      </c>
      <c r="AN395" s="455"/>
      <c r="AO395" s="455">
        <f t="shared" si="3468"/>
        <v>0</v>
      </c>
      <c r="AP395" s="456"/>
      <c r="AQ395" s="455">
        <f t="shared" si="3469"/>
        <v>0</v>
      </c>
      <c r="AR395" s="456"/>
      <c r="AS395" s="455"/>
      <c r="AT395" s="455">
        <f t="shared" si="3470"/>
        <v>0</v>
      </c>
      <c r="AU395" s="455">
        <f t="shared" si="3471"/>
        <v>0</v>
      </c>
      <c r="AV395" s="456">
        <v>0.36319999999999997</v>
      </c>
      <c r="AW395" s="457">
        <f t="shared" si="3472"/>
        <v>0</v>
      </c>
      <c r="AX395" s="458">
        <f t="shared" si="3473"/>
        <v>0</v>
      </c>
      <c r="AY395" s="459"/>
      <c r="AZ395" s="452">
        <v>17.0</v>
      </c>
      <c r="BA395" s="453" t="s">
        <v>195</v>
      </c>
      <c r="BB395" s="454" t="s">
        <v>132</v>
      </c>
      <c r="BC395" s="454" t="s">
        <v>132</v>
      </c>
      <c r="BD395" s="455" t="str">
        <f>ADHK!BD395</f>
        <v/>
      </c>
      <c r="BE395" s="455"/>
      <c r="BF395" s="455">
        <f t="shared" si="3474"/>
        <v>0</v>
      </c>
      <c r="BG395" s="456"/>
      <c r="BH395" s="455">
        <f t="shared" si="3475"/>
        <v>0</v>
      </c>
      <c r="BI395" s="456"/>
      <c r="BJ395" s="455"/>
      <c r="BK395" s="455">
        <f t="shared" si="3476"/>
        <v>0</v>
      </c>
      <c r="BL395" s="455">
        <f t="shared" si="3477"/>
        <v>0</v>
      </c>
      <c r="BM395" s="456">
        <v>0.36319999999999997</v>
      </c>
      <c r="BN395" s="457">
        <f t="shared" si="3478"/>
        <v>0</v>
      </c>
      <c r="BO395" s="458">
        <f t="shared" si="3479"/>
        <v>0</v>
      </c>
      <c r="BP395" s="459"/>
      <c r="BQ395" s="452">
        <v>17.0</v>
      </c>
      <c r="BR395" s="453" t="s">
        <v>195</v>
      </c>
      <c r="BS395" s="454" t="s">
        <v>132</v>
      </c>
      <c r="BT395" s="454" t="s">
        <v>132</v>
      </c>
      <c r="BU395" s="455" t="str">
        <f>ADHK!BU395</f>
        <v/>
      </c>
      <c r="BV395" s="455"/>
      <c r="BW395" s="455">
        <f t="shared" si="3480"/>
        <v>0</v>
      </c>
      <c r="BX395" s="456"/>
      <c r="BY395" s="455">
        <f t="shared" si="3481"/>
        <v>0</v>
      </c>
      <c r="BZ395" s="456"/>
      <c r="CA395" s="455"/>
      <c r="CB395" s="455">
        <f t="shared" si="3482"/>
        <v>0</v>
      </c>
      <c r="CC395" s="455">
        <f t="shared" si="3483"/>
        <v>0</v>
      </c>
      <c r="CD395" s="456">
        <v>0.36319999999999997</v>
      </c>
      <c r="CE395" s="457">
        <f t="shared" si="3484"/>
        <v>0</v>
      </c>
      <c r="CF395" s="458">
        <f t="shared" si="3485"/>
        <v>0</v>
      </c>
      <c r="CG395" s="459"/>
      <c r="CH395" s="452">
        <v>17.0</v>
      </c>
      <c r="CI395" s="453" t="s">
        <v>195</v>
      </c>
      <c r="CJ395" s="454" t="s">
        <v>132</v>
      </c>
      <c r="CK395" s="454" t="s">
        <v>132</v>
      </c>
      <c r="CL395" s="455" t="str">
        <f>ADHK!CL395</f>
        <v/>
      </c>
      <c r="CM395" s="455"/>
      <c r="CN395" s="455">
        <f t="shared" si="3486"/>
        <v>0</v>
      </c>
      <c r="CO395" s="456"/>
      <c r="CP395" s="455">
        <f t="shared" si="3487"/>
        <v>0</v>
      </c>
      <c r="CQ395" s="456"/>
      <c r="CR395" s="455"/>
      <c r="CS395" s="455">
        <f t="shared" si="3488"/>
        <v>0</v>
      </c>
      <c r="CT395" s="455">
        <f t="shared" si="3489"/>
        <v>0</v>
      </c>
      <c r="CU395" s="456">
        <v>0.36319999999999997</v>
      </c>
      <c r="CV395" s="457">
        <f t="shared" si="3490"/>
        <v>0</v>
      </c>
      <c r="CW395" s="458">
        <f t="shared" si="3491"/>
        <v>0</v>
      </c>
      <c r="CX395" s="459"/>
      <c r="CY395" s="452">
        <v>17.0</v>
      </c>
      <c r="CZ395" s="453" t="s">
        <v>195</v>
      </c>
      <c r="DA395" s="454" t="s">
        <v>132</v>
      </c>
      <c r="DB395" s="454" t="s">
        <v>132</v>
      </c>
      <c r="DC395" s="455" t="str">
        <f>ADHK!DC395</f>
        <v/>
      </c>
      <c r="DD395" s="455"/>
      <c r="DE395" s="455">
        <f t="shared" si="3492"/>
        <v>0</v>
      </c>
      <c r="DF395" s="456"/>
      <c r="DG395" s="455">
        <f t="shared" si="3493"/>
        <v>0</v>
      </c>
      <c r="DH395" s="456"/>
      <c r="DI395" s="455"/>
      <c r="DJ395" s="455">
        <f t="shared" si="3494"/>
        <v>0</v>
      </c>
      <c r="DK395" s="455">
        <f t="shared" si="3495"/>
        <v>0</v>
      </c>
      <c r="DL395" s="456">
        <v>0.36319999999999997</v>
      </c>
      <c r="DM395" s="457">
        <f t="shared" si="3496"/>
        <v>0</v>
      </c>
      <c r="DN395" s="458">
        <f t="shared" si="3497"/>
        <v>0</v>
      </c>
      <c r="DO395" s="459"/>
      <c r="DP395" s="452">
        <v>17.0</v>
      </c>
      <c r="DQ395" s="453" t="s">
        <v>195</v>
      </c>
      <c r="DR395" s="454" t="s">
        <v>132</v>
      </c>
      <c r="DS395" s="454" t="s">
        <v>132</v>
      </c>
      <c r="DT395" s="455" t="str">
        <f>ADHK!DT395</f>
        <v/>
      </c>
      <c r="DU395" s="455"/>
      <c r="DV395" s="455">
        <f t="shared" si="3498"/>
        <v>0</v>
      </c>
      <c r="DW395" s="456"/>
      <c r="DX395" s="455">
        <f t="shared" si="3499"/>
        <v>0</v>
      </c>
      <c r="DY395" s="456"/>
      <c r="DZ395" s="455"/>
      <c r="EA395" s="455">
        <f t="shared" si="3500"/>
        <v>0</v>
      </c>
      <c r="EB395" s="455">
        <f t="shared" si="3501"/>
        <v>0</v>
      </c>
      <c r="EC395" s="456">
        <v>0.36319999999999997</v>
      </c>
      <c r="ED395" s="457">
        <f t="shared" si="3502"/>
        <v>0</v>
      </c>
      <c r="EE395" s="458">
        <f t="shared" si="3503"/>
        <v>0</v>
      </c>
      <c r="EF395" s="459"/>
      <c r="EG395" s="452">
        <v>17.0</v>
      </c>
      <c r="EH395" s="453" t="s">
        <v>195</v>
      </c>
      <c r="EI395" s="454" t="s">
        <v>132</v>
      </c>
      <c r="EJ395" s="454" t="s">
        <v>132</v>
      </c>
      <c r="EK395" s="455" t="str">
        <f>ADHK!EK395</f>
        <v/>
      </c>
      <c r="EL395" s="455"/>
      <c r="EM395" s="455">
        <f t="shared" si="3504"/>
        <v>0</v>
      </c>
      <c r="EN395" s="456"/>
      <c r="EO395" s="455">
        <f t="shared" si="3505"/>
        <v>0</v>
      </c>
      <c r="EP395" s="456"/>
      <c r="EQ395" s="455"/>
      <c r="ER395" s="455">
        <f t="shared" si="3506"/>
        <v>0</v>
      </c>
      <c r="ES395" s="455">
        <f t="shared" si="3507"/>
        <v>0</v>
      </c>
      <c r="ET395" s="456">
        <v>0.36319999999999997</v>
      </c>
      <c r="EU395" s="457">
        <f t="shared" si="3508"/>
        <v>0</v>
      </c>
      <c r="EV395" s="458">
        <f t="shared" si="3509"/>
        <v>0</v>
      </c>
      <c r="EW395" s="459"/>
      <c r="EX395" s="452">
        <v>17.0</v>
      </c>
      <c r="EY395" s="453" t="s">
        <v>195</v>
      </c>
      <c r="EZ395" s="454" t="s">
        <v>132</v>
      </c>
      <c r="FA395" s="454" t="s">
        <v>132</v>
      </c>
      <c r="FB395" s="455" t="str">
        <f>ADHK!FB395</f>
        <v/>
      </c>
      <c r="FC395" s="455"/>
      <c r="FD395" s="455">
        <f t="shared" si="3510"/>
        <v>0</v>
      </c>
      <c r="FE395" s="456"/>
      <c r="FF395" s="455">
        <f t="shared" si="3511"/>
        <v>0</v>
      </c>
      <c r="FG395" s="456"/>
      <c r="FH395" s="455"/>
      <c r="FI395" s="455">
        <f t="shared" si="3512"/>
        <v>0</v>
      </c>
      <c r="FJ395" s="455">
        <f t="shared" si="3513"/>
        <v>0</v>
      </c>
      <c r="FK395" s="456">
        <v>0.36319999999999997</v>
      </c>
      <c r="FL395" s="457">
        <f t="shared" si="3514"/>
        <v>0</v>
      </c>
      <c r="FM395" s="458">
        <f t="shared" si="3515"/>
        <v>0</v>
      </c>
      <c r="FN395" s="459"/>
      <c r="FO395" s="452">
        <v>17.0</v>
      </c>
      <c r="FP395" s="453" t="s">
        <v>195</v>
      </c>
      <c r="FQ395" s="454" t="s">
        <v>132</v>
      </c>
      <c r="FR395" s="454" t="s">
        <v>132</v>
      </c>
      <c r="FS395" s="455" t="str">
        <f>ADHK!FS395</f>
        <v/>
      </c>
      <c r="FT395" s="455"/>
      <c r="FU395" s="455">
        <f t="shared" si="3516"/>
        <v>0</v>
      </c>
      <c r="FV395" s="456"/>
      <c r="FW395" s="455">
        <f t="shared" si="3517"/>
        <v>0</v>
      </c>
      <c r="FX395" s="456"/>
      <c r="FY395" s="455"/>
      <c r="FZ395" s="455">
        <f t="shared" si="3518"/>
        <v>0</v>
      </c>
      <c r="GA395" s="455">
        <f t="shared" si="3519"/>
        <v>0</v>
      </c>
      <c r="GB395" s="456">
        <v>0.36319999999999997</v>
      </c>
      <c r="GC395" s="457">
        <f t="shared" si="3520"/>
        <v>0</v>
      </c>
      <c r="GD395" s="458">
        <f t="shared" si="3521"/>
        <v>0</v>
      </c>
      <c r="GE395" s="459"/>
      <c r="GF395" s="452">
        <v>17.0</v>
      </c>
      <c r="GG395" s="453" t="s">
        <v>195</v>
      </c>
      <c r="GH395" s="454" t="s">
        <v>132</v>
      </c>
      <c r="GI395" s="454" t="s">
        <v>132</v>
      </c>
      <c r="GJ395" s="455" t="str">
        <f>ADHK!GJ395</f>
        <v/>
      </c>
      <c r="GK395" s="455"/>
      <c r="GL395" s="455">
        <f t="shared" si="3522"/>
        <v>0</v>
      </c>
      <c r="GM395" s="456"/>
      <c r="GN395" s="455">
        <f t="shared" si="3523"/>
        <v>0</v>
      </c>
      <c r="GO395" s="456"/>
      <c r="GP395" s="455"/>
      <c r="GQ395" s="455">
        <f t="shared" si="3524"/>
        <v>0</v>
      </c>
      <c r="GR395" s="455">
        <f t="shared" si="3525"/>
        <v>0</v>
      </c>
      <c r="GS395" s="456">
        <v>0.36319999999999997</v>
      </c>
      <c r="GT395" s="457">
        <f t="shared" si="3526"/>
        <v>0</v>
      </c>
      <c r="GU395" s="458">
        <f t="shared" si="3527"/>
        <v>0</v>
      </c>
      <c r="GV395" s="459"/>
      <c r="GW395" s="452">
        <v>17.0</v>
      </c>
      <c r="GX395" s="453" t="s">
        <v>195</v>
      </c>
      <c r="GY395" s="454" t="s">
        <v>132</v>
      </c>
      <c r="GZ395" s="454" t="s">
        <v>132</v>
      </c>
      <c r="HA395" s="455" t="str">
        <f>ADHK!HA395</f>
        <v/>
      </c>
      <c r="HB395" s="455"/>
      <c r="HC395" s="455">
        <f t="shared" si="3528"/>
        <v>0</v>
      </c>
      <c r="HD395" s="456"/>
      <c r="HE395" s="455">
        <f t="shared" si="3529"/>
        <v>0</v>
      </c>
      <c r="HF395" s="456"/>
      <c r="HG395" s="455"/>
      <c r="HH395" s="455">
        <f t="shared" si="3530"/>
        <v>0</v>
      </c>
      <c r="HI395" s="455">
        <f t="shared" si="3531"/>
        <v>0</v>
      </c>
      <c r="HJ395" s="456">
        <v>0.36319999999999997</v>
      </c>
      <c r="HK395" s="457">
        <f t="shared" si="3532"/>
        <v>0</v>
      </c>
      <c r="HL395" s="458">
        <f t="shared" si="3533"/>
        <v>0</v>
      </c>
      <c r="HM395" s="459"/>
      <c r="HN395" s="452">
        <v>17.0</v>
      </c>
      <c r="HO395" s="453" t="s">
        <v>195</v>
      </c>
      <c r="HP395" s="454" t="s">
        <v>132</v>
      </c>
      <c r="HQ395" s="454" t="s">
        <v>132</v>
      </c>
      <c r="HR395" s="455" t="str">
        <f>ADHK!HR395</f>
        <v/>
      </c>
      <c r="HS395" s="455"/>
      <c r="HT395" s="455">
        <f t="shared" si="3534"/>
        <v>0</v>
      </c>
      <c r="HU395" s="456"/>
      <c r="HV395" s="455">
        <f t="shared" si="3535"/>
        <v>0</v>
      </c>
      <c r="HW395" s="456"/>
      <c r="HX395" s="455"/>
      <c r="HY395" s="455">
        <f t="shared" si="3536"/>
        <v>0</v>
      </c>
      <c r="HZ395" s="455">
        <f t="shared" si="3537"/>
        <v>0</v>
      </c>
      <c r="IA395" s="456">
        <v>0.36319999999999997</v>
      </c>
      <c r="IB395" s="457">
        <f t="shared" si="3538"/>
        <v>0</v>
      </c>
      <c r="IC395" s="458">
        <f t="shared" si="3539"/>
        <v>0</v>
      </c>
      <c r="ID395" s="459"/>
      <c r="IE395" s="452">
        <v>17.0</v>
      </c>
      <c r="IF395" s="453" t="s">
        <v>195</v>
      </c>
      <c r="IG395" s="454" t="s">
        <v>132</v>
      </c>
      <c r="IH395" s="454" t="s">
        <v>132</v>
      </c>
      <c r="II395" s="455" t="str">
        <f>ADHK!II395</f>
        <v/>
      </c>
      <c r="IJ395" s="455"/>
      <c r="IK395" s="455">
        <f t="shared" si="3540"/>
        <v>0</v>
      </c>
      <c r="IL395" s="456"/>
      <c r="IM395" s="455">
        <f t="shared" si="3541"/>
        <v>0</v>
      </c>
      <c r="IN395" s="456"/>
      <c r="IO395" s="455"/>
      <c r="IP395" s="455">
        <f t="shared" si="3542"/>
        <v>0</v>
      </c>
      <c r="IQ395" s="455">
        <f t="shared" si="3543"/>
        <v>0</v>
      </c>
      <c r="IR395" s="456">
        <v>0.36319999999999997</v>
      </c>
      <c r="IS395" s="457">
        <f t="shared" si="3544"/>
        <v>0</v>
      </c>
      <c r="IT395" s="458">
        <f t="shared" si="3545"/>
        <v>0</v>
      </c>
      <c r="IU395" s="459"/>
      <c r="IV395" s="452">
        <v>17.0</v>
      </c>
      <c r="IW395" s="453" t="s">
        <v>195</v>
      </c>
      <c r="IX395" s="454" t="s">
        <v>132</v>
      </c>
      <c r="IY395" s="454" t="s">
        <v>132</v>
      </c>
      <c r="IZ395" s="455" t="str">
        <f>ADHK!IZ395</f>
        <v/>
      </c>
      <c r="JA395" s="455"/>
      <c r="JB395" s="455">
        <f t="shared" si="3546"/>
        <v>0</v>
      </c>
      <c r="JC395" s="456"/>
      <c r="JD395" s="455">
        <f t="shared" si="3547"/>
        <v>0</v>
      </c>
      <c r="JE395" s="456"/>
      <c r="JF395" s="455"/>
      <c r="JG395" s="455">
        <f t="shared" si="3548"/>
        <v>0</v>
      </c>
      <c r="JH395" s="455">
        <f t="shared" si="3549"/>
        <v>0</v>
      </c>
      <c r="JI395" s="456">
        <v>0.36319999999999997</v>
      </c>
      <c r="JJ395" s="457">
        <f t="shared" si="3550"/>
        <v>0</v>
      </c>
      <c r="JK395" s="458">
        <f t="shared" si="3551"/>
        <v>0</v>
      </c>
      <c r="JL395" s="459"/>
      <c r="JM395" s="452">
        <v>17.0</v>
      </c>
      <c r="JN395" s="453" t="s">
        <v>195</v>
      </c>
      <c r="JO395" s="454" t="s">
        <v>132</v>
      </c>
      <c r="JP395" s="454" t="s">
        <v>132</v>
      </c>
      <c r="JQ395" s="455" t="str">
        <f>ADHK!JQ395</f>
        <v/>
      </c>
      <c r="JR395" s="455"/>
      <c r="JS395" s="455">
        <f t="shared" si="3552"/>
        <v>0</v>
      </c>
      <c r="JT395" s="456"/>
      <c r="JU395" s="455">
        <f t="shared" si="3553"/>
        <v>0</v>
      </c>
      <c r="JV395" s="456"/>
      <c r="JW395" s="455"/>
      <c r="JX395" s="455">
        <f t="shared" si="3554"/>
        <v>0</v>
      </c>
      <c r="JY395" s="455">
        <f t="shared" si="3555"/>
        <v>0</v>
      </c>
      <c r="JZ395" s="456">
        <v>0.36319999999999997</v>
      </c>
      <c r="KA395" s="457">
        <f t="shared" si="3556"/>
        <v>0</v>
      </c>
      <c r="KB395" s="458">
        <f t="shared" si="3557"/>
        <v>0</v>
      </c>
      <c r="KC395" s="459"/>
      <c r="KD395" s="452">
        <v>17.0</v>
      </c>
      <c r="KE395" s="453" t="s">
        <v>195</v>
      </c>
      <c r="KF395" s="454" t="s">
        <v>132</v>
      </c>
      <c r="KG395" s="454" t="s">
        <v>132</v>
      </c>
      <c r="KH395" s="455" t="str">
        <f>ADHK!KH395</f>
        <v/>
      </c>
      <c r="KI395" s="455"/>
      <c r="KJ395" s="455">
        <f t="shared" si="3558"/>
        <v>0</v>
      </c>
      <c r="KK395" s="456"/>
      <c r="KL395" s="455">
        <f t="shared" si="3559"/>
        <v>0</v>
      </c>
      <c r="KM395" s="456"/>
      <c r="KN395" s="455"/>
      <c r="KO395" s="455">
        <f t="shared" si="3560"/>
        <v>0</v>
      </c>
      <c r="KP395" s="455">
        <f t="shared" si="3561"/>
        <v>0</v>
      </c>
      <c r="KQ395" s="456">
        <v>0.36319999999999997</v>
      </c>
      <c r="KR395" s="457">
        <f t="shared" si="3562"/>
        <v>0</v>
      </c>
      <c r="KS395" s="458">
        <f t="shared" si="3563"/>
        <v>0</v>
      </c>
      <c r="KT395" s="459"/>
      <c r="KU395" s="460"/>
    </row>
    <row r="396" ht="15.75" customHeight="1">
      <c r="A396" s="452">
        <v>18.0</v>
      </c>
      <c r="B396" s="453" t="s">
        <v>196</v>
      </c>
      <c r="C396" s="454" t="s">
        <v>132</v>
      </c>
      <c r="D396" s="454" t="s">
        <v>132</v>
      </c>
      <c r="E396" s="455" t="str">
        <f>ADHK!E396</f>
        <v/>
      </c>
      <c r="F396" s="455" t="str">
        <f>ADHK!F396</f>
        <v/>
      </c>
      <c r="G396" s="455">
        <f t="shared" si="3456"/>
        <v>0</v>
      </c>
      <c r="H396" s="456"/>
      <c r="I396" s="455">
        <f t="shared" si="3457"/>
        <v>0</v>
      </c>
      <c r="J396" s="456"/>
      <c r="K396" s="455"/>
      <c r="L396" s="455">
        <f t="shared" si="3458"/>
        <v>0</v>
      </c>
      <c r="M396" s="455">
        <f t="shared" si="3459"/>
        <v>0</v>
      </c>
      <c r="N396" s="456">
        <v>0.36319999999999997</v>
      </c>
      <c r="O396" s="457">
        <f t="shared" si="3460"/>
        <v>0</v>
      </c>
      <c r="P396" s="458">
        <f t="shared" si="3461"/>
        <v>0</v>
      </c>
      <c r="Q396" s="459"/>
      <c r="R396" s="452">
        <v>18.0</v>
      </c>
      <c r="S396" s="453" t="s">
        <v>196</v>
      </c>
      <c r="T396" s="454" t="s">
        <v>132</v>
      </c>
      <c r="U396" s="454" t="s">
        <v>132</v>
      </c>
      <c r="V396" s="455" t="str">
        <f>ADHK!V396</f>
        <v/>
      </c>
      <c r="W396" s="455"/>
      <c r="X396" s="455">
        <f t="shared" si="3462"/>
        <v>0</v>
      </c>
      <c r="Y396" s="456"/>
      <c r="Z396" s="455">
        <f t="shared" si="3463"/>
        <v>0</v>
      </c>
      <c r="AA396" s="456"/>
      <c r="AB396" s="455"/>
      <c r="AC396" s="455">
        <f t="shared" si="3464"/>
        <v>0</v>
      </c>
      <c r="AD396" s="455">
        <f t="shared" si="3465"/>
        <v>0</v>
      </c>
      <c r="AE396" s="456">
        <v>0.36319999999999997</v>
      </c>
      <c r="AF396" s="457">
        <f t="shared" si="3466"/>
        <v>0</v>
      </c>
      <c r="AG396" s="458">
        <f t="shared" si="3467"/>
        <v>0</v>
      </c>
      <c r="AH396" s="459"/>
      <c r="AI396" s="452">
        <v>18.0</v>
      </c>
      <c r="AJ396" s="453" t="s">
        <v>196</v>
      </c>
      <c r="AK396" s="454" t="s">
        <v>132</v>
      </c>
      <c r="AL396" s="454" t="s">
        <v>132</v>
      </c>
      <c r="AM396" s="455" t="str">
        <f>ADHK!AM396</f>
        <v/>
      </c>
      <c r="AN396" s="455"/>
      <c r="AO396" s="455">
        <f t="shared" si="3468"/>
        <v>0</v>
      </c>
      <c r="AP396" s="456"/>
      <c r="AQ396" s="455">
        <f t="shared" si="3469"/>
        <v>0</v>
      </c>
      <c r="AR396" s="456"/>
      <c r="AS396" s="455"/>
      <c r="AT396" s="455">
        <f t="shared" si="3470"/>
        <v>0</v>
      </c>
      <c r="AU396" s="455">
        <f t="shared" si="3471"/>
        <v>0</v>
      </c>
      <c r="AV396" s="456">
        <v>0.36319999999999997</v>
      </c>
      <c r="AW396" s="457">
        <f t="shared" si="3472"/>
        <v>0</v>
      </c>
      <c r="AX396" s="458">
        <f t="shared" si="3473"/>
        <v>0</v>
      </c>
      <c r="AY396" s="459"/>
      <c r="AZ396" s="452">
        <v>18.0</v>
      </c>
      <c r="BA396" s="453" t="s">
        <v>196</v>
      </c>
      <c r="BB396" s="454" t="s">
        <v>132</v>
      </c>
      <c r="BC396" s="454" t="s">
        <v>132</v>
      </c>
      <c r="BD396" s="455" t="str">
        <f>ADHK!BD396</f>
        <v/>
      </c>
      <c r="BE396" s="455"/>
      <c r="BF396" s="455">
        <f t="shared" si="3474"/>
        <v>0</v>
      </c>
      <c r="BG396" s="456"/>
      <c r="BH396" s="455">
        <f t="shared" si="3475"/>
        <v>0</v>
      </c>
      <c r="BI396" s="456"/>
      <c r="BJ396" s="455"/>
      <c r="BK396" s="455">
        <f t="shared" si="3476"/>
        <v>0</v>
      </c>
      <c r="BL396" s="455">
        <f t="shared" si="3477"/>
        <v>0</v>
      </c>
      <c r="BM396" s="456">
        <v>0.36319999999999997</v>
      </c>
      <c r="BN396" s="457">
        <f t="shared" si="3478"/>
        <v>0</v>
      </c>
      <c r="BO396" s="458">
        <f t="shared" si="3479"/>
        <v>0</v>
      </c>
      <c r="BP396" s="459"/>
      <c r="BQ396" s="452">
        <v>18.0</v>
      </c>
      <c r="BR396" s="453" t="s">
        <v>196</v>
      </c>
      <c r="BS396" s="454" t="s">
        <v>132</v>
      </c>
      <c r="BT396" s="454" t="s">
        <v>132</v>
      </c>
      <c r="BU396" s="455" t="str">
        <f>ADHK!BU396</f>
        <v/>
      </c>
      <c r="BV396" s="455"/>
      <c r="BW396" s="455">
        <f t="shared" si="3480"/>
        <v>0</v>
      </c>
      <c r="BX396" s="456"/>
      <c r="BY396" s="455">
        <f t="shared" si="3481"/>
        <v>0</v>
      </c>
      <c r="BZ396" s="456"/>
      <c r="CA396" s="455"/>
      <c r="CB396" s="455">
        <f t="shared" si="3482"/>
        <v>0</v>
      </c>
      <c r="CC396" s="455">
        <f t="shared" si="3483"/>
        <v>0</v>
      </c>
      <c r="CD396" s="456">
        <v>0.36319999999999997</v>
      </c>
      <c r="CE396" s="457">
        <f t="shared" si="3484"/>
        <v>0</v>
      </c>
      <c r="CF396" s="458">
        <f t="shared" si="3485"/>
        <v>0</v>
      </c>
      <c r="CG396" s="459"/>
      <c r="CH396" s="452">
        <v>18.0</v>
      </c>
      <c r="CI396" s="453" t="s">
        <v>196</v>
      </c>
      <c r="CJ396" s="454" t="s">
        <v>132</v>
      </c>
      <c r="CK396" s="454" t="s">
        <v>132</v>
      </c>
      <c r="CL396" s="455" t="str">
        <f>ADHK!CL396</f>
        <v/>
      </c>
      <c r="CM396" s="455"/>
      <c r="CN396" s="455">
        <f t="shared" si="3486"/>
        <v>0</v>
      </c>
      <c r="CO396" s="456"/>
      <c r="CP396" s="455">
        <f t="shared" si="3487"/>
        <v>0</v>
      </c>
      <c r="CQ396" s="456"/>
      <c r="CR396" s="455"/>
      <c r="CS396" s="455">
        <f t="shared" si="3488"/>
        <v>0</v>
      </c>
      <c r="CT396" s="455">
        <f t="shared" si="3489"/>
        <v>0</v>
      </c>
      <c r="CU396" s="456">
        <v>0.36319999999999997</v>
      </c>
      <c r="CV396" s="457">
        <f t="shared" si="3490"/>
        <v>0</v>
      </c>
      <c r="CW396" s="458">
        <f t="shared" si="3491"/>
        <v>0</v>
      </c>
      <c r="CX396" s="459"/>
      <c r="CY396" s="452">
        <v>18.0</v>
      </c>
      <c r="CZ396" s="453" t="s">
        <v>196</v>
      </c>
      <c r="DA396" s="454" t="s">
        <v>132</v>
      </c>
      <c r="DB396" s="454" t="s">
        <v>132</v>
      </c>
      <c r="DC396" s="455" t="str">
        <f>ADHK!DC396</f>
        <v/>
      </c>
      <c r="DD396" s="455"/>
      <c r="DE396" s="455">
        <f t="shared" si="3492"/>
        <v>0</v>
      </c>
      <c r="DF396" s="456"/>
      <c r="DG396" s="455">
        <f t="shared" si="3493"/>
        <v>0</v>
      </c>
      <c r="DH396" s="456"/>
      <c r="DI396" s="455"/>
      <c r="DJ396" s="455">
        <f t="shared" si="3494"/>
        <v>0</v>
      </c>
      <c r="DK396" s="455">
        <f t="shared" si="3495"/>
        <v>0</v>
      </c>
      <c r="DL396" s="456">
        <v>0.36319999999999997</v>
      </c>
      <c r="DM396" s="457">
        <f t="shared" si="3496"/>
        <v>0</v>
      </c>
      <c r="DN396" s="458">
        <f t="shared" si="3497"/>
        <v>0</v>
      </c>
      <c r="DO396" s="459"/>
      <c r="DP396" s="452">
        <v>18.0</v>
      </c>
      <c r="DQ396" s="453" t="s">
        <v>196</v>
      </c>
      <c r="DR396" s="454" t="s">
        <v>132</v>
      </c>
      <c r="DS396" s="454" t="s">
        <v>132</v>
      </c>
      <c r="DT396" s="455" t="str">
        <f>ADHK!DT396</f>
        <v/>
      </c>
      <c r="DU396" s="455"/>
      <c r="DV396" s="455">
        <f t="shared" si="3498"/>
        <v>0</v>
      </c>
      <c r="DW396" s="456"/>
      <c r="DX396" s="455">
        <f t="shared" si="3499"/>
        <v>0</v>
      </c>
      <c r="DY396" s="456"/>
      <c r="DZ396" s="455"/>
      <c r="EA396" s="455">
        <f t="shared" si="3500"/>
        <v>0</v>
      </c>
      <c r="EB396" s="455">
        <f t="shared" si="3501"/>
        <v>0</v>
      </c>
      <c r="EC396" s="456">
        <v>0.36319999999999997</v>
      </c>
      <c r="ED396" s="457">
        <f t="shared" si="3502"/>
        <v>0</v>
      </c>
      <c r="EE396" s="458">
        <f t="shared" si="3503"/>
        <v>0</v>
      </c>
      <c r="EF396" s="459"/>
      <c r="EG396" s="452">
        <v>18.0</v>
      </c>
      <c r="EH396" s="453" t="s">
        <v>196</v>
      </c>
      <c r="EI396" s="454" t="s">
        <v>132</v>
      </c>
      <c r="EJ396" s="454" t="s">
        <v>132</v>
      </c>
      <c r="EK396" s="455" t="str">
        <f>ADHK!EK396</f>
        <v/>
      </c>
      <c r="EL396" s="455"/>
      <c r="EM396" s="455">
        <f t="shared" si="3504"/>
        <v>0</v>
      </c>
      <c r="EN396" s="456"/>
      <c r="EO396" s="455">
        <f t="shared" si="3505"/>
        <v>0</v>
      </c>
      <c r="EP396" s="456"/>
      <c r="EQ396" s="455"/>
      <c r="ER396" s="455">
        <f t="shared" si="3506"/>
        <v>0</v>
      </c>
      <c r="ES396" s="455">
        <f t="shared" si="3507"/>
        <v>0</v>
      </c>
      <c r="ET396" s="456">
        <v>0.36319999999999997</v>
      </c>
      <c r="EU396" s="457">
        <f t="shared" si="3508"/>
        <v>0</v>
      </c>
      <c r="EV396" s="458">
        <f t="shared" si="3509"/>
        <v>0</v>
      </c>
      <c r="EW396" s="459"/>
      <c r="EX396" s="452">
        <v>18.0</v>
      </c>
      <c r="EY396" s="453" t="s">
        <v>196</v>
      </c>
      <c r="EZ396" s="454" t="s">
        <v>132</v>
      </c>
      <c r="FA396" s="454" t="s">
        <v>132</v>
      </c>
      <c r="FB396" s="455" t="str">
        <f>ADHK!FB396</f>
        <v/>
      </c>
      <c r="FC396" s="455"/>
      <c r="FD396" s="455">
        <f t="shared" si="3510"/>
        <v>0</v>
      </c>
      <c r="FE396" s="456"/>
      <c r="FF396" s="455">
        <f t="shared" si="3511"/>
        <v>0</v>
      </c>
      <c r="FG396" s="456"/>
      <c r="FH396" s="455"/>
      <c r="FI396" s="455">
        <f t="shared" si="3512"/>
        <v>0</v>
      </c>
      <c r="FJ396" s="455">
        <f t="shared" si="3513"/>
        <v>0</v>
      </c>
      <c r="FK396" s="456">
        <v>0.36319999999999997</v>
      </c>
      <c r="FL396" s="457">
        <f t="shared" si="3514"/>
        <v>0</v>
      </c>
      <c r="FM396" s="458">
        <f t="shared" si="3515"/>
        <v>0</v>
      </c>
      <c r="FN396" s="459"/>
      <c r="FO396" s="452">
        <v>18.0</v>
      </c>
      <c r="FP396" s="453" t="s">
        <v>196</v>
      </c>
      <c r="FQ396" s="454" t="s">
        <v>132</v>
      </c>
      <c r="FR396" s="454" t="s">
        <v>132</v>
      </c>
      <c r="FS396" s="455" t="str">
        <f>ADHK!FS396</f>
        <v/>
      </c>
      <c r="FT396" s="455"/>
      <c r="FU396" s="455">
        <f t="shared" si="3516"/>
        <v>0</v>
      </c>
      <c r="FV396" s="456"/>
      <c r="FW396" s="455">
        <f t="shared" si="3517"/>
        <v>0</v>
      </c>
      <c r="FX396" s="456"/>
      <c r="FY396" s="455"/>
      <c r="FZ396" s="455">
        <f t="shared" si="3518"/>
        <v>0</v>
      </c>
      <c r="GA396" s="455">
        <f t="shared" si="3519"/>
        <v>0</v>
      </c>
      <c r="GB396" s="456">
        <v>0.36319999999999997</v>
      </c>
      <c r="GC396" s="457">
        <f t="shared" si="3520"/>
        <v>0</v>
      </c>
      <c r="GD396" s="458">
        <f t="shared" si="3521"/>
        <v>0</v>
      </c>
      <c r="GE396" s="459"/>
      <c r="GF396" s="452">
        <v>18.0</v>
      </c>
      <c r="GG396" s="453" t="s">
        <v>196</v>
      </c>
      <c r="GH396" s="454" t="s">
        <v>132</v>
      </c>
      <c r="GI396" s="454" t="s">
        <v>132</v>
      </c>
      <c r="GJ396" s="455" t="str">
        <f>ADHK!GJ396</f>
        <v/>
      </c>
      <c r="GK396" s="455"/>
      <c r="GL396" s="455">
        <f t="shared" si="3522"/>
        <v>0</v>
      </c>
      <c r="GM396" s="456"/>
      <c r="GN396" s="455">
        <f t="shared" si="3523"/>
        <v>0</v>
      </c>
      <c r="GO396" s="456"/>
      <c r="GP396" s="455"/>
      <c r="GQ396" s="455">
        <f t="shared" si="3524"/>
        <v>0</v>
      </c>
      <c r="GR396" s="455">
        <f t="shared" si="3525"/>
        <v>0</v>
      </c>
      <c r="GS396" s="456">
        <v>0.36319999999999997</v>
      </c>
      <c r="GT396" s="457">
        <f t="shared" si="3526"/>
        <v>0</v>
      </c>
      <c r="GU396" s="458">
        <f t="shared" si="3527"/>
        <v>0</v>
      </c>
      <c r="GV396" s="459"/>
      <c r="GW396" s="452">
        <v>18.0</v>
      </c>
      <c r="GX396" s="453" t="s">
        <v>196</v>
      </c>
      <c r="GY396" s="454" t="s">
        <v>132</v>
      </c>
      <c r="GZ396" s="454" t="s">
        <v>132</v>
      </c>
      <c r="HA396" s="455" t="str">
        <f>ADHK!HA396</f>
        <v/>
      </c>
      <c r="HB396" s="455"/>
      <c r="HC396" s="455">
        <f t="shared" si="3528"/>
        <v>0</v>
      </c>
      <c r="HD396" s="456"/>
      <c r="HE396" s="455">
        <f t="shared" si="3529"/>
        <v>0</v>
      </c>
      <c r="HF396" s="456"/>
      <c r="HG396" s="455"/>
      <c r="HH396" s="455">
        <f t="shared" si="3530"/>
        <v>0</v>
      </c>
      <c r="HI396" s="455">
        <f t="shared" si="3531"/>
        <v>0</v>
      </c>
      <c r="HJ396" s="456">
        <v>0.36319999999999997</v>
      </c>
      <c r="HK396" s="457">
        <f t="shared" si="3532"/>
        <v>0</v>
      </c>
      <c r="HL396" s="458">
        <f t="shared" si="3533"/>
        <v>0</v>
      </c>
      <c r="HM396" s="459"/>
      <c r="HN396" s="452">
        <v>18.0</v>
      </c>
      <c r="HO396" s="453" t="s">
        <v>196</v>
      </c>
      <c r="HP396" s="454" t="s">
        <v>132</v>
      </c>
      <c r="HQ396" s="454" t="s">
        <v>132</v>
      </c>
      <c r="HR396" s="455" t="str">
        <f>ADHK!HR396</f>
        <v/>
      </c>
      <c r="HS396" s="455"/>
      <c r="HT396" s="455">
        <f t="shared" si="3534"/>
        <v>0</v>
      </c>
      <c r="HU396" s="456"/>
      <c r="HV396" s="455">
        <f t="shared" si="3535"/>
        <v>0</v>
      </c>
      <c r="HW396" s="456"/>
      <c r="HX396" s="455"/>
      <c r="HY396" s="455">
        <f t="shared" si="3536"/>
        <v>0</v>
      </c>
      <c r="HZ396" s="455">
        <f t="shared" si="3537"/>
        <v>0</v>
      </c>
      <c r="IA396" s="456">
        <v>0.36319999999999997</v>
      </c>
      <c r="IB396" s="457">
        <f t="shared" si="3538"/>
        <v>0</v>
      </c>
      <c r="IC396" s="458">
        <f t="shared" si="3539"/>
        <v>0</v>
      </c>
      <c r="ID396" s="459"/>
      <c r="IE396" s="452">
        <v>18.0</v>
      </c>
      <c r="IF396" s="453" t="s">
        <v>196</v>
      </c>
      <c r="IG396" s="454" t="s">
        <v>132</v>
      </c>
      <c r="IH396" s="454" t="s">
        <v>132</v>
      </c>
      <c r="II396" s="455" t="str">
        <f>ADHK!II396</f>
        <v/>
      </c>
      <c r="IJ396" s="455"/>
      <c r="IK396" s="455">
        <f t="shared" si="3540"/>
        <v>0</v>
      </c>
      <c r="IL396" s="456"/>
      <c r="IM396" s="455">
        <f t="shared" si="3541"/>
        <v>0</v>
      </c>
      <c r="IN396" s="456"/>
      <c r="IO396" s="455"/>
      <c r="IP396" s="455">
        <f t="shared" si="3542"/>
        <v>0</v>
      </c>
      <c r="IQ396" s="455">
        <f t="shared" si="3543"/>
        <v>0</v>
      </c>
      <c r="IR396" s="456">
        <v>0.36319999999999997</v>
      </c>
      <c r="IS396" s="457">
        <f t="shared" si="3544"/>
        <v>0</v>
      </c>
      <c r="IT396" s="458">
        <f t="shared" si="3545"/>
        <v>0</v>
      </c>
      <c r="IU396" s="459"/>
      <c r="IV396" s="452">
        <v>18.0</v>
      </c>
      <c r="IW396" s="453" t="s">
        <v>196</v>
      </c>
      <c r="IX396" s="454" t="s">
        <v>132</v>
      </c>
      <c r="IY396" s="454" t="s">
        <v>132</v>
      </c>
      <c r="IZ396" s="455" t="str">
        <f>ADHK!IZ396</f>
        <v/>
      </c>
      <c r="JA396" s="455"/>
      <c r="JB396" s="455">
        <f t="shared" si="3546"/>
        <v>0</v>
      </c>
      <c r="JC396" s="456"/>
      <c r="JD396" s="455">
        <f t="shared" si="3547"/>
        <v>0</v>
      </c>
      <c r="JE396" s="456"/>
      <c r="JF396" s="455"/>
      <c r="JG396" s="455">
        <f t="shared" si="3548"/>
        <v>0</v>
      </c>
      <c r="JH396" s="455">
        <f t="shared" si="3549"/>
        <v>0</v>
      </c>
      <c r="JI396" s="456">
        <v>0.36319999999999997</v>
      </c>
      <c r="JJ396" s="457">
        <f t="shared" si="3550"/>
        <v>0</v>
      </c>
      <c r="JK396" s="458">
        <f t="shared" si="3551"/>
        <v>0</v>
      </c>
      <c r="JL396" s="459"/>
      <c r="JM396" s="452">
        <v>18.0</v>
      </c>
      <c r="JN396" s="453" t="s">
        <v>196</v>
      </c>
      <c r="JO396" s="454" t="s">
        <v>132</v>
      </c>
      <c r="JP396" s="454" t="s">
        <v>132</v>
      </c>
      <c r="JQ396" s="455" t="str">
        <f>ADHK!JQ396</f>
        <v/>
      </c>
      <c r="JR396" s="455"/>
      <c r="JS396" s="455">
        <f t="shared" si="3552"/>
        <v>0</v>
      </c>
      <c r="JT396" s="456"/>
      <c r="JU396" s="455">
        <f t="shared" si="3553"/>
        <v>0</v>
      </c>
      <c r="JV396" s="456"/>
      <c r="JW396" s="455"/>
      <c r="JX396" s="455">
        <f t="shared" si="3554"/>
        <v>0</v>
      </c>
      <c r="JY396" s="455">
        <f t="shared" si="3555"/>
        <v>0</v>
      </c>
      <c r="JZ396" s="456">
        <v>0.36319999999999997</v>
      </c>
      <c r="KA396" s="457">
        <f t="shared" si="3556"/>
        <v>0</v>
      </c>
      <c r="KB396" s="458">
        <f t="shared" si="3557"/>
        <v>0</v>
      </c>
      <c r="KC396" s="459"/>
      <c r="KD396" s="452">
        <v>18.0</v>
      </c>
      <c r="KE396" s="453" t="s">
        <v>196</v>
      </c>
      <c r="KF396" s="454" t="s">
        <v>132</v>
      </c>
      <c r="KG396" s="454" t="s">
        <v>132</v>
      </c>
      <c r="KH396" s="455" t="str">
        <f>ADHK!KH396</f>
        <v/>
      </c>
      <c r="KI396" s="455"/>
      <c r="KJ396" s="455">
        <f t="shared" si="3558"/>
        <v>0</v>
      </c>
      <c r="KK396" s="456"/>
      <c r="KL396" s="455">
        <f t="shared" si="3559"/>
        <v>0</v>
      </c>
      <c r="KM396" s="456"/>
      <c r="KN396" s="455"/>
      <c r="KO396" s="455">
        <f t="shared" si="3560"/>
        <v>0</v>
      </c>
      <c r="KP396" s="455">
        <f t="shared" si="3561"/>
        <v>0</v>
      </c>
      <c r="KQ396" s="456">
        <v>0.36319999999999997</v>
      </c>
      <c r="KR396" s="457">
        <f t="shared" si="3562"/>
        <v>0</v>
      </c>
      <c r="KS396" s="458">
        <f t="shared" si="3563"/>
        <v>0</v>
      </c>
      <c r="KT396" s="459"/>
      <c r="KU396" s="460"/>
    </row>
    <row r="397" ht="15.75" customHeight="1">
      <c r="A397" s="452">
        <v>19.0</v>
      </c>
      <c r="B397" s="453" t="s">
        <v>197</v>
      </c>
      <c r="C397" s="454" t="s">
        <v>132</v>
      </c>
      <c r="D397" s="454" t="s">
        <v>132</v>
      </c>
      <c r="E397" s="455" t="str">
        <f>ADHK!E397</f>
        <v/>
      </c>
      <c r="F397" s="455" t="str">
        <f>ADHK!F397</f>
        <v/>
      </c>
      <c r="G397" s="455">
        <f t="shared" si="3456"/>
        <v>0</v>
      </c>
      <c r="H397" s="456"/>
      <c r="I397" s="455">
        <f t="shared" si="3457"/>
        <v>0</v>
      </c>
      <c r="J397" s="456"/>
      <c r="K397" s="455"/>
      <c r="L397" s="455">
        <f t="shared" si="3458"/>
        <v>0</v>
      </c>
      <c r="M397" s="455">
        <f t="shared" si="3459"/>
        <v>0</v>
      </c>
      <c r="N397" s="456">
        <v>0.36319999999999997</v>
      </c>
      <c r="O397" s="457">
        <f t="shared" si="3460"/>
        <v>0</v>
      </c>
      <c r="P397" s="458">
        <f t="shared" si="3461"/>
        <v>0</v>
      </c>
      <c r="Q397" s="459"/>
      <c r="R397" s="452">
        <v>19.0</v>
      </c>
      <c r="S397" s="453" t="s">
        <v>197</v>
      </c>
      <c r="T397" s="454" t="s">
        <v>132</v>
      </c>
      <c r="U397" s="454" t="s">
        <v>132</v>
      </c>
      <c r="V397" s="455" t="str">
        <f>ADHK!V397</f>
        <v/>
      </c>
      <c r="W397" s="455"/>
      <c r="X397" s="455">
        <f t="shared" si="3462"/>
        <v>0</v>
      </c>
      <c r="Y397" s="456"/>
      <c r="Z397" s="455">
        <f t="shared" si="3463"/>
        <v>0</v>
      </c>
      <c r="AA397" s="456"/>
      <c r="AB397" s="455"/>
      <c r="AC397" s="455">
        <f t="shared" si="3464"/>
        <v>0</v>
      </c>
      <c r="AD397" s="455">
        <f t="shared" si="3465"/>
        <v>0</v>
      </c>
      <c r="AE397" s="456">
        <v>0.36319999999999997</v>
      </c>
      <c r="AF397" s="457">
        <f t="shared" si="3466"/>
        <v>0</v>
      </c>
      <c r="AG397" s="458">
        <f t="shared" si="3467"/>
        <v>0</v>
      </c>
      <c r="AH397" s="459"/>
      <c r="AI397" s="452">
        <v>19.0</v>
      </c>
      <c r="AJ397" s="453" t="s">
        <v>197</v>
      </c>
      <c r="AK397" s="454" t="s">
        <v>132</v>
      </c>
      <c r="AL397" s="454" t="s">
        <v>132</v>
      </c>
      <c r="AM397" s="455" t="str">
        <f>ADHK!AM397</f>
        <v/>
      </c>
      <c r="AN397" s="455"/>
      <c r="AO397" s="455">
        <f t="shared" si="3468"/>
        <v>0</v>
      </c>
      <c r="AP397" s="456"/>
      <c r="AQ397" s="455">
        <f t="shared" si="3469"/>
        <v>0</v>
      </c>
      <c r="AR397" s="456"/>
      <c r="AS397" s="455"/>
      <c r="AT397" s="455">
        <f t="shared" si="3470"/>
        <v>0</v>
      </c>
      <c r="AU397" s="455">
        <f t="shared" si="3471"/>
        <v>0</v>
      </c>
      <c r="AV397" s="456">
        <v>0.36319999999999997</v>
      </c>
      <c r="AW397" s="457">
        <f t="shared" si="3472"/>
        <v>0</v>
      </c>
      <c r="AX397" s="458">
        <f t="shared" si="3473"/>
        <v>0</v>
      </c>
      <c r="AY397" s="459"/>
      <c r="AZ397" s="452">
        <v>19.0</v>
      </c>
      <c r="BA397" s="453" t="s">
        <v>197</v>
      </c>
      <c r="BB397" s="454" t="s">
        <v>132</v>
      </c>
      <c r="BC397" s="454" t="s">
        <v>132</v>
      </c>
      <c r="BD397" s="455" t="str">
        <f>ADHK!BD397</f>
        <v/>
      </c>
      <c r="BE397" s="455"/>
      <c r="BF397" s="455">
        <f t="shared" si="3474"/>
        <v>0</v>
      </c>
      <c r="BG397" s="456"/>
      <c r="BH397" s="455">
        <f t="shared" si="3475"/>
        <v>0</v>
      </c>
      <c r="BI397" s="456"/>
      <c r="BJ397" s="455"/>
      <c r="BK397" s="455">
        <f t="shared" si="3476"/>
        <v>0</v>
      </c>
      <c r="BL397" s="455">
        <f t="shared" si="3477"/>
        <v>0</v>
      </c>
      <c r="BM397" s="456">
        <v>0.36319999999999997</v>
      </c>
      <c r="BN397" s="457">
        <f t="shared" si="3478"/>
        <v>0</v>
      </c>
      <c r="BO397" s="458">
        <f t="shared" si="3479"/>
        <v>0</v>
      </c>
      <c r="BP397" s="459"/>
      <c r="BQ397" s="452">
        <v>19.0</v>
      </c>
      <c r="BR397" s="453" t="s">
        <v>197</v>
      </c>
      <c r="BS397" s="454" t="s">
        <v>132</v>
      </c>
      <c r="BT397" s="454" t="s">
        <v>132</v>
      </c>
      <c r="BU397" s="455" t="str">
        <f>ADHK!BU397</f>
        <v/>
      </c>
      <c r="BV397" s="455"/>
      <c r="BW397" s="455">
        <f t="shared" si="3480"/>
        <v>0</v>
      </c>
      <c r="BX397" s="456"/>
      <c r="BY397" s="455">
        <f t="shared" si="3481"/>
        <v>0</v>
      </c>
      <c r="BZ397" s="456"/>
      <c r="CA397" s="455"/>
      <c r="CB397" s="455">
        <f t="shared" si="3482"/>
        <v>0</v>
      </c>
      <c r="CC397" s="455">
        <f t="shared" si="3483"/>
        <v>0</v>
      </c>
      <c r="CD397" s="456">
        <v>0.36319999999999997</v>
      </c>
      <c r="CE397" s="457">
        <f t="shared" si="3484"/>
        <v>0</v>
      </c>
      <c r="CF397" s="458">
        <f t="shared" si="3485"/>
        <v>0</v>
      </c>
      <c r="CG397" s="459"/>
      <c r="CH397" s="452">
        <v>19.0</v>
      </c>
      <c r="CI397" s="453" t="s">
        <v>197</v>
      </c>
      <c r="CJ397" s="454" t="s">
        <v>132</v>
      </c>
      <c r="CK397" s="454" t="s">
        <v>132</v>
      </c>
      <c r="CL397" s="455" t="str">
        <f>ADHK!CL397</f>
        <v/>
      </c>
      <c r="CM397" s="455"/>
      <c r="CN397" s="455">
        <f t="shared" si="3486"/>
        <v>0</v>
      </c>
      <c r="CO397" s="456"/>
      <c r="CP397" s="455">
        <f t="shared" si="3487"/>
        <v>0</v>
      </c>
      <c r="CQ397" s="456"/>
      <c r="CR397" s="455"/>
      <c r="CS397" s="455">
        <f t="shared" si="3488"/>
        <v>0</v>
      </c>
      <c r="CT397" s="455">
        <f t="shared" si="3489"/>
        <v>0</v>
      </c>
      <c r="CU397" s="456">
        <v>0.36319999999999997</v>
      </c>
      <c r="CV397" s="457">
        <f t="shared" si="3490"/>
        <v>0</v>
      </c>
      <c r="CW397" s="458">
        <f t="shared" si="3491"/>
        <v>0</v>
      </c>
      <c r="CX397" s="459"/>
      <c r="CY397" s="452">
        <v>19.0</v>
      </c>
      <c r="CZ397" s="453" t="s">
        <v>197</v>
      </c>
      <c r="DA397" s="454" t="s">
        <v>132</v>
      </c>
      <c r="DB397" s="454" t="s">
        <v>132</v>
      </c>
      <c r="DC397" s="455" t="str">
        <f>ADHK!DC397</f>
        <v/>
      </c>
      <c r="DD397" s="455"/>
      <c r="DE397" s="455">
        <f t="shared" si="3492"/>
        <v>0</v>
      </c>
      <c r="DF397" s="456"/>
      <c r="DG397" s="455">
        <f t="shared" si="3493"/>
        <v>0</v>
      </c>
      <c r="DH397" s="456"/>
      <c r="DI397" s="455"/>
      <c r="DJ397" s="455">
        <f t="shared" si="3494"/>
        <v>0</v>
      </c>
      <c r="DK397" s="455">
        <f t="shared" si="3495"/>
        <v>0</v>
      </c>
      <c r="DL397" s="456">
        <v>0.36319999999999997</v>
      </c>
      <c r="DM397" s="457">
        <f t="shared" si="3496"/>
        <v>0</v>
      </c>
      <c r="DN397" s="458">
        <f t="shared" si="3497"/>
        <v>0</v>
      </c>
      <c r="DO397" s="459"/>
      <c r="DP397" s="452">
        <v>19.0</v>
      </c>
      <c r="DQ397" s="453" t="s">
        <v>197</v>
      </c>
      <c r="DR397" s="454" t="s">
        <v>132</v>
      </c>
      <c r="DS397" s="454" t="s">
        <v>132</v>
      </c>
      <c r="DT397" s="455" t="str">
        <f>ADHK!DT397</f>
        <v/>
      </c>
      <c r="DU397" s="455"/>
      <c r="DV397" s="455">
        <f t="shared" si="3498"/>
        <v>0</v>
      </c>
      <c r="DW397" s="456"/>
      <c r="DX397" s="455">
        <f t="shared" si="3499"/>
        <v>0</v>
      </c>
      <c r="DY397" s="456"/>
      <c r="DZ397" s="455"/>
      <c r="EA397" s="455">
        <f t="shared" si="3500"/>
        <v>0</v>
      </c>
      <c r="EB397" s="455">
        <f t="shared" si="3501"/>
        <v>0</v>
      </c>
      <c r="EC397" s="456">
        <v>0.36319999999999997</v>
      </c>
      <c r="ED397" s="457">
        <f t="shared" si="3502"/>
        <v>0</v>
      </c>
      <c r="EE397" s="458">
        <f t="shared" si="3503"/>
        <v>0</v>
      </c>
      <c r="EF397" s="459"/>
      <c r="EG397" s="452">
        <v>19.0</v>
      </c>
      <c r="EH397" s="453" t="s">
        <v>197</v>
      </c>
      <c r="EI397" s="454" t="s">
        <v>132</v>
      </c>
      <c r="EJ397" s="454" t="s">
        <v>132</v>
      </c>
      <c r="EK397" s="455" t="str">
        <f>ADHK!EK397</f>
        <v/>
      </c>
      <c r="EL397" s="455"/>
      <c r="EM397" s="455">
        <f t="shared" si="3504"/>
        <v>0</v>
      </c>
      <c r="EN397" s="456"/>
      <c r="EO397" s="455">
        <f t="shared" si="3505"/>
        <v>0</v>
      </c>
      <c r="EP397" s="456"/>
      <c r="EQ397" s="455"/>
      <c r="ER397" s="455">
        <f t="shared" si="3506"/>
        <v>0</v>
      </c>
      <c r="ES397" s="455">
        <f t="shared" si="3507"/>
        <v>0</v>
      </c>
      <c r="ET397" s="456">
        <v>0.36319999999999997</v>
      </c>
      <c r="EU397" s="457">
        <f t="shared" si="3508"/>
        <v>0</v>
      </c>
      <c r="EV397" s="458">
        <f t="shared" si="3509"/>
        <v>0</v>
      </c>
      <c r="EW397" s="459"/>
      <c r="EX397" s="452">
        <v>19.0</v>
      </c>
      <c r="EY397" s="453" t="s">
        <v>197</v>
      </c>
      <c r="EZ397" s="454" t="s">
        <v>132</v>
      </c>
      <c r="FA397" s="454" t="s">
        <v>132</v>
      </c>
      <c r="FB397" s="455" t="str">
        <f>ADHK!FB397</f>
        <v/>
      </c>
      <c r="FC397" s="455"/>
      <c r="FD397" s="455">
        <f t="shared" si="3510"/>
        <v>0</v>
      </c>
      <c r="FE397" s="456"/>
      <c r="FF397" s="455">
        <f t="shared" si="3511"/>
        <v>0</v>
      </c>
      <c r="FG397" s="456"/>
      <c r="FH397" s="455"/>
      <c r="FI397" s="455">
        <f t="shared" si="3512"/>
        <v>0</v>
      </c>
      <c r="FJ397" s="455">
        <f t="shared" si="3513"/>
        <v>0</v>
      </c>
      <c r="FK397" s="456">
        <v>0.36319999999999997</v>
      </c>
      <c r="FL397" s="457">
        <f t="shared" si="3514"/>
        <v>0</v>
      </c>
      <c r="FM397" s="458">
        <f t="shared" si="3515"/>
        <v>0</v>
      </c>
      <c r="FN397" s="459"/>
      <c r="FO397" s="452">
        <v>19.0</v>
      </c>
      <c r="FP397" s="453" t="s">
        <v>197</v>
      </c>
      <c r="FQ397" s="454" t="s">
        <v>132</v>
      </c>
      <c r="FR397" s="454" t="s">
        <v>132</v>
      </c>
      <c r="FS397" s="455" t="str">
        <f>ADHK!FS397</f>
        <v/>
      </c>
      <c r="FT397" s="455"/>
      <c r="FU397" s="455">
        <f t="shared" si="3516"/>
        <v>0</v>
      </c>
      <c r="FV397" s="456"/>
      <c r="FW397" s="455">
        <f t="shared" si="3517"/>
        <v>0</v>
      </c>
      <c r="FX397" s="456"/>
      <c r="FY397" s="455"/>
      <c r="FZ397" s="455">
        <f t="shared" si="3518"/>
        <v>0</v>
      </c>
      <c r="GA397" s="455">
        <f t="shared" si="3519"/>
        <v>0</v>
      </c>
      <c r="GB397" s="456">
        <v>0.36319999999999997</v>
      </c>
      <c r="GC397" s="457">
        <f t="shared" si="3520"/>
        <v>0</v>
      </c>
      <c r="GD397" s="458">
        <f t="shared" si="3521"/>
        <v>0</v>
      </c>
      <c r="GE397" s="459"/>
      <c r="GF397" s="452">
        <v>19.0</v>
      </c>
      <c r="GG397" s="453" t="s">
        <v>197</v>
      </c>
      <c r="GH397" s="454" t="s">
        <v>132</v>
      </c>
      <c r="GI397" s="454" t="s">
        <v>132</v>
      </c>
      <c r="GJ397" s="455" t="str">
        <f>ADHK!GJ397</f>
        <v/>
      </c>
      <c r="GK397" s="455"/>
      <c r="GL397" s="455">
        <f t="shared" si="3522"/>
        <v>0</v>
      </c>
      <c r="GM397" s="456"/>
      <c r="GN397" s="455">
        <f t="shared" si="3523"/>
        <v>0</v>
      </c>
      <c r="GO397" s="456"/>
      <c r="GP397" s="455"/>
      <c r="GQ397" s="455">
        <f t="shared" si="3524"/>
        <v>0</v>
      </c>
      <c r="GR397" s="455">
        <f t="shared" si="3525"/>
        <v>0</v>
      </c>
      <c r="GS397" s="456">
        <v>0.36319999999999997</v>
      </c>
      <c r="GT397" s="457">
        <f t="shared" si="3526"/>
        <v>0</v>
      </c>
      <c r="GU397" s="458">
        <f t="shared" si="3527"/>
        <v>0</v>
      </c>
      <c r="GV397" s="459"/>
      <c r="GW397" s="452">
        <v>19.0</v>
      </c>
      <c r="GX397" s="453" t="s">
        <v>197</v>
      </c>
      <c r="GY397" s="454" t="s">
        <v>132</v>
      </c>
      <c r="GZ397" s="454" t="s">
        <v>132</v>
      </c>
      <c r="HA397" s="455" t="str">
        <f>ADHK!HA397</f>
        <v/>
      </c>
      <c r="HB397" s="455"/>
      <c r="HC397" s="455">
        <f t="shared" si="3528"/>
        <v>0</v>
      </c>
      <c r="HD397" s="456"/>
      <c r="HE397" s="455">
        <f t="shared" si="3529"/>
        <v>0</v>
      </c>
      <c r="HF397" s="456"/>
      <c r="HG397" s="455"/>
      <c r="HH397" s="455">
        <f t="shared" si="3530"/>
        <v>0</v>
      </c>
      <c r="HI397" s="455">
        <f t="shared" si="3531"/>
        <v>0</v>
      </c>
      <c r="HJ397" s="456">
        <v>0.36319999999999997</v>
      </c>
      <c r="HK397" s="457">
        <f t="shared" si="3532"/>
        <v>0</v>
      </c>
      <c r="HL397" s="458">
        <f t="shared" si="3533"/>
        <v>0</v>
      </c>
      <c r="HM397" s="459"/>
      <c r="HN397" s="452">
        <v>19.0</v>
      </c>
      <c r="HO397" s="453" t="s">
        <v>197</v>
      </c>
      <c r="HP397" s="454" t="s">
        <v>132</v>
      </c>
      <c r="HQ397" s="454" t="s">
        <v>132</v>
      </c>
      <c r="HR397" s="455" t="str">
        <f>ADHK!HR397</f>
        <v/>
      </c>
      <c r="HS397" s="455"/>
      <c r="HT397" s="455">
        <f t="shared" si="3534"/>
        <v>0</v>
      </c>
      <c r="HU397" s="456"/>
      <c r="HV397" s="455">
        <f t="shared" si="3535"/>
        <v>0</v>
      </c>
      <c r="HW397" s="456"/>
      <c r="HX397" s="455"/>
      <c r="HY397" s="455">
        <f t="shared" si="3536"/>
        <v>0</v>
      </c>
      <c r="HZ397" s="455">
        <f t="shared" si="3537"/>
        <v>0</v>
      </c>
      <c r="IA397" s="456">
        <v>0.36319999999999997</v>
      </c>
      <c r="IB397" s="457">
        <f t="shared" si="3538"/>
        <v>0</v>
      </c>
      <c r="IC397" s="458">
        <f t="shared" si="3539"/>
        <v>0</v>
      </c>
      <c r="ID397" s="459"/>
      <c r="IE397" s="452">
        <v>19.0</v>
      </c>
      <c r="IF397" s="453" t="s">
        <v>197</v>
      </c>
      <c r="IG397" s="454" t="s">
        <v>132</v>
      </c>
      <c r="IH397" s="454" t="s">
        <v>132</v>
      </c>
      <c r="II397" s="455" t="str">
        <f>ADHK!II397</f>
        <v/>
      </c>
      <c r="IJ397" s="455"/>
      <c r="IK397" s="455">
        <f t="shared" si="3540"/>
        <v>0</v>
      </c>
      <c r="IL397" s="456"/>
      <c r="IM397" s="455">
        <f t="shared" si="3541"/>
        <v>0</v>
      </c>
      <c r="IN397" s="456"/>
      <c r="IO397" s="455"/>
      <c r="IP397" s="455">
        <f t="shared" si="3542"/>
        <v>0</v>
      </c>
      <c r="IQ397" s="455">
        <f t="shared" si="3543"/>
        <v>0</v>
      </c>
      <c r="IR397" s="456">
        <v>0.36319999999999997</v>
      </c>
      <c r="IS397" s="457">
        <f t="shared" si="3544"/>
        <v>0</v>
      </c>
      <c r="IT397" s="458">
        <f t="shared" si="3545"/>
        <v>0</v>
      </c>
      <c r="IU397" s="459"/>
      <c r="IV397" s="452">
        <v>19.0</v>
      </c>
      <c r="IW397" s="453" t="s">
        <v>197</v>
      </c>
      <c r="IX397" s="454" t="s">
        <v>132</v>
      </c>
      <c r="IY397" s="454" t="s">
        <v>132</v>
      </c>
      <c r="IZ397" s="455" t="str">
        <f>ADHK!IZ397</f>
        <v/>
      </c>
      <c r="JA397" s="455"/>
      <c r="JB397" s="455">
        <f t="shared" si="3546"/>
        <v>0</v>
      </c>
      <c r="JC397" s="456"/>
      <c r="JD397" s="455">
        <f t="shared" si="3547"/>
        <v>0</v>
      </c>
      <c r="JE397" s="456"/>
      <c r="JF397" s="455"/>
      <c r="JG397" s="455">
        <f t="shared" si="3548"/>
        <v>0</v>
      </c>
      <c r="JH397" s="455">
        <f t="shared" si="3549"/>
        <v>0</v>
      </c>
      <c r="JI397" s="456">
        <v>0.36319999999999997</v>
      </c>
      <c r="JJ397" s="457">
        <f t="shared" si="3550"/>
        <v>0</v>
      </c>
      <c r="JK397" s="458">
        <f t="shared" si="3551"/>
        <v>0</v>
      </c>
      <c r="JL397" s="459"/>
      <c r="JM397" s="452">
        <v>19.0</v>
      </c>
      <c r="JN397" s="453" t="s">
        <v>197</v>
      </c>
      <c r="JO397" s="454" t="s">
        <v>132</v>
      </c>
      <c r="JP397" s="454" t="s">
        <v>132</v>
      </c>
      <c r="JQ397" s="455" t="str">
        <f>ADHK!JQ397</f>
        <v/>
      </c>
      <c r="JR397" s="455"/>
      <c r="JS397" s="455">
        <f t="shared" si="3552"/>
        <v>0</v>
      </c>
      <c r="JT397" s="456"/>
      <c r="JU397" s="455">
        <f t="shared" si="3553"/>
        <v>0</v>
      </c>
      <c r="JV397" s="456"/>
      <c r="JW397" s="455"/>
      <c r="JX397" s="455">
        <f t="shared" si="3554"/>
        <v>0</v>
      </c>
      <c r="JY397" s="455">
        <f t="shared" si="3555"/>
        <v>0</v>
      </c>
      <c r="JZ397" s="456">
        <v>0.36319999999999997</v>
      </c>
      <c r="KA397" s="457">
        <f t="shared" si="3556"/>
        <v>0</v>
      </c>
      <c r="KB397" s="458">
        <f t="shared" si="3557"/>
        <v>0</v>
      </c>
      <c r="KC397" s="459"/>
      <c r="KD397" s="452">
        <v>19.0</v>
      </c>
      <c r="KE397" s="453" t="s">
        <v>197</v>
      </c>
      <c r="KF397" s="454" t="s">
        <v>132</v>
      </c>
      <c r="KG397" s="454" t="s">
        <v>132</v>
      </c>
      <c r="KH397" s="455" t="str">
        <f>ADHK!KH397</f>
        <v/>
      </c>
      <c r="KI397" s="455"/>
      <c r="KJ397" s="455">
        <f t="shared" si="3558"/>
        <v>0</v>
      </c>
      <c r="KK397" s="456"/>
      <c r="KL397" s="455">
        <f t="shared" si="3559"/>
        <v>0</v>
      </c>
      <c r="KM397" s="456"/>
      <c r="KN397" s="455"/>
      <c r="KO397" s="455">
        <f t="shared" si="3560"/>
        <v>0</v>
      </c>
      <c r="KP397" s="455">
        <f t="shared" si="3561"/>
        <v>0</v>
      </c>
      <c r="KQ397" s="456">
        <v>0.36319999999999997</v>
      </c>
      <c r="KR397" s="457">
        <f t="shared" si="3562"/>
        <v>0</v>
      </c>
      <c r="KS397" s="458">
        <f t="shared" si="3563"/>
        <v>0</v>
      </c>
      <c r="KT397" s="459"/>
      <c r="KU397" s="460"/>
    </row>
    <row r="398" ht="15.75" customHeight="1">
      <c r="A398" s="452"/>
      <c r="B398" s="453"/>
      <c r="C398" s="465"/>
      <c r="D398" s="465"/>
      <c r="E398" s="455"/>
      <c r="F398" s="455"/>
      <c r="G398" s="455"/>
      <c r="H398" s="455"/>
      <c r="I398" s="455"/>
      <c r="J398" s="455"/>
      <c r="K398" s="455"/>
      <c r="L398" s="455"/>
      <c r="M398" s="455"/>
      <c r="N398" s="455"/>
      <c r="O398" s="455"/>
      <c r="P398" s="458"/>
      <c r="Q398" s="459"/>
      <c r="R398" s="452"/>
      <c r="S398" s="453"/>
      <c r="T398" s="465"/>
      <c r="U398" s="465"/>
      <c r="V398" s="455"/>
      <c r="W398" s="455"/>
      <c r="X398" s="455"/>
      <c r="Y398" s="455"/>
      <c r="Z398" s="455"/>
      <c r="AA398" s="455"/>
      <c r="AB398" s="455"/>
      <c r="AC398" s="455"/>
      <c r="AD398" s="455"/>
      <c r="AE398" s="455"/>
      <c r="AF398" s="455"/>
      <c r="AG398" s="458"/>
      <c r="AH398" s="459"/>
      <c r="AI398" s="452"/>
      <c r="AJ398" s="453"/>
      <c r="AK398" s="465"/>
      <c r="AL398" s="465"/>
      <c r="AM398" s="455"/>
      <c r="AN398" s="455"/>
      <c r="AO398" s="455"/>
      <c r="AP398" s="455"/>
      <c r="AQ398" s="455"/>
      <c r="AR398" s="455"/>
      <c r="AS398" s="455"/>
      <c r="AT398" s="455"/>
      <c r="AU398" s="455"/>
      <c r="AV398" s="455"/>
      <c r="AW398" s="455"/>
      <c r="AX398" s="458"/>
      <c r="AY398" s="459"/>
      <c r="AZ398" s="452"/>
      <c r="BA398" s="453"/>
      <c r="BB398" s="465"/>
      <c r="BC398" s="465"/>
      <c r="BD398" s="455"/>
      <c r="BE398" s="455"/>
      <c r="BF398" s="455"/>
      <c r="BG398" s="455"/>
      <c r="BH398" s="455"/>
      <c r="BI398" s="455"/>
      <c r="BJ398" s="455"/>
      <c r="BK398" s="455"/>
      <c r="BL398" s="455"/>
      <c r="BM398" s="455"/>
      <c r="BN398" s="455"/>
      <c r="BO398" s="458"/>
      <c r="BP398" s="459"/>
      <c r="BQ398" s="452"/>
      <c r="BR398" s="453"/>
      <c r="BS398" s="465"/>
      <c r="BT398" s="465"/>
      <c r="BU398" s="455"/>
      <c r="BV398" s="455"/>
      <c r="BW398" s="455"/>
      <c r="BX398" s="455"/>
      <c r="BY398" s="455"/>
      <c r="BZ398" s="455"/>
      <c r="CA398" s="455"/>
      <c r="CB398" s="455"/>
      <c r="CC398" s="455"/>
      <c r="CD398" s="455"/>
      <c r="CE398" s="455"/>
      <c r="CF398" s="458"/>
      <c r="CG398" s="459"/>
      <c r="CH398" s="452"/>
      <c r="CI398" s="453"/>
      <c r="CJ398" s="465"/>
      <c r="CK398" s="465"/>
      <c r="CL398" s="455"/>
      <c r="CM398" s="455"/>
      <c r="CN398" s="455"/>
      <c r="CO398" s="455"/>
      <c r="CP398" s="455"/>
      <c r="CQ398" s="455"/>
      <c r="CR398" s="455"/>
      <c r="CS398" s="455"/>
      <c r="CT398" s="455"/>
      <c r="CU398" s="455"/>
      <c r="CV398" s="455"/>
      <c r="CW398" s="458"/>
      <c r="CX398" s="459"/>
      <c r="CY398" s="452"/>
      <c r="CZ398" s="453"/>
      <c r="DA398" s="465"/>
      <c r="DB398" s="465"/>
      <c r="DC398" s="455"/>
      <c r="DD398" s="455"/>
      <c r="DE398" s="455"/>
      <c r="DF398" s="455"/>
      <c r="DG398" s="455"/>
      <c r="DH398" s="455"/>
      <c r="DI398" s="455"/>
      <c r="DJ398" s="455"/>
      <c r="DK398" s="455"/>
      <c r="DL398" s="455"/>
      <c r="DM398" s="455"/>
      <c r="DN398" s="458"/>
      <c r="DO398" s="459"/>
      <c r="DP398" s="452"/>
      <c r="DQ398" s="453"/>
      <c r="DR398" s="465"/>
      <c r="DS398" s="465"/>
      <c r="DT398" s="455"/>
      <c r="DU398" s="455"/>
      <c r="DV398" s="455"/>
      <c r="DW398" s="455"/>
      <c r="DX398" s="455"/>
      <c r="DY398" s="455"/>
      <c r="DZ398" s="455"/>
      <c r="EA398" s="455"/>
      <c r="EB398" s="455"/>
      <c r="EC398" s="455"/>
      <c r="ED398" s="455"/>
      <c r="EE398" s="458"/>
      <c r="EF398" s="459"/>
      <c r="EG398" s="452"/>
      <c r="EH398" s="453"/>
      <c r="EI398" s="465"/>
      <c r="EJ398" s="465"/>
      <c r="EK398" s="455"/>
      <c r="EL398" s="455"/>
      <c r="EM398" s="455"/>
      <c r="EN398" s="455"/>
      <c r="EO398" s="455"/>
      <c r="EP398" s="455"/>
      <c r="EQ398" s="455"/>
      <c r="ER398" s="455"/>
      <c r="ES398" s="455"/>
      <c r="ET398" s="455"/>
      <c r="EU398" s="455"/>
      <c r="EV398" s="458"/>
      <c r="EW398" s="459"/>
      <c r="EX398" s="452"/>
      <c r="EY398" s="453"/>
      <c r="EZ398" s="465"/>
      <c r="FA398" s="465"/>
      <c r="FB398" s="455"/>
      <c r="FC398" s="455"/>
      <c r="FD398" s="455"/>
      <c r="FE398" s="455"/>
      <c r="FF398" s="455"/>
      <c r="FG398" s="455"/>
      <c r="FH398" s="455"/>
      <c r="FI398" s="455"/>
      <c r="FJ398" s="455"/>
      <c r="FK398" s="455"/>
      <c r="FL398" s="455"/>
      <c r="FM398" s="458"/>
      <c r="FN398" s="459"/>
      <c r="FO398" s="452"/>
      <c r="FP398" s="453"/>
      <c r="FQ398" s="465"/>
      <c r="FR398" s="465"/>
      <c r="FS398" s="455"/>
      <c r="FT398" s="455"/>
      <c r="FU398" s="455"/>
      <c r="FV398" s="455"/>
      <c r="FW398" s="455"/>
      <c r="FX398" s="455"/>
      <c r="FY398" s="455"/>
      <c r="FZ398" s="455"/>
      <c r="GA398" s="455"/>
      <c r="GB398" s="455"/>
      <c r="GC398" s="455"/>
      <c r="GD398" s="458"/>
      <c r="GE398" s="459"/>
      <c r="GF398" s="452"/>
      <c r="GG398" s="453"/>
      <c r="GH398" s="465"/>
      <c r="GI398" s="465"/>
      <c r="GJ398" s="455"/>
      <c r="GK398" s="455"/>
      <c r="GL398" s="455"/>
      <c r="GM398" s="455"/>
      <c r="GN398" s="455"/>
      <c r="GO398" s="455"/>
      <c r="GP398" s="455"/>
      <c r="GQ398" s="455"/>
      <c r="GR398" s="455"/>
      <c r="GS398" s="455"/>
      <c r="GT398" s="455"/>
      <c r="GU398" s="458"/>
      <c r="GV398" s="459"/>
      <c r="GW398" s="452"/>
      <c r="GX398" s="453"/>
      <c r="GY398" s="465"/>
      <c r="GZ398" s="465"/>
      <c r="HA398" s="455"/>
      <c r="HB398" s="455"/>
      <c r="HC398" s="455"/>
      <c r="HD398" s="455"/>
      <c r="HE398" s="455"/>
      <c r="HF398" s="455"/>
      <c r="HG398" s="455"/>
      <c r="HH398" s="455"/>
      <c r="HI398" s="455"/>
      <c r="HJ398" s="455"/>
      <c r="HK398" s="455"/>
      <c r="HL398" s="458"/>
      <c r="HM398" s="459"/>
      <c r="HN398" s="452"/>
      <c r="HO398" s="453"/>
      <c r="HP398" s="465"/>
      <c r="HQ398" s="465"/>
      <c r="HR398" s="455"/>
      <c r="HS398" s="455"/>
      <c r="HT398" s="455"/>
      <c r="HU398" s="455"/>
      <c r="HV398" s="455"/>
      <c r="HW398" s="455"/>
      <c r="HX398" s="455"/>
      <c r="HY398" s="455"/>
      <c r="HZ398" s="455"/>
      <c r="IA398" s="455"/>
      <c r="IB398" s="455"/>
      <c r="IC398" s="458"/>
      <c r="ID398" s="459"/>
      <c r="IE398" s="452"/>
      <c r="IF398" s="453"/>
      <c r="IG398" s="465"/>
      <c r="IH398" s="465"/>
      <c r="II398" s="455"/>
      <c r="IJ398" s="455"/>
      <c r="IK398" s="455"/>
      <c r="IL398" s="455"/>
      <c r="IM398" s="455"/>
      <c r="IN398" s="455"/>
      <c r="IO398" s="455"/>
      <c r="IP398" s="455"/>
      <c r="IQ398" s="455"/>
      <c r="IR398" s="455"/>
      <c r="IS398" s="455"/>
      <c r="IT398" s="458"/>
      <c r="IU398" s="459"/>
      <c r="IV398" s="452"/>
      <c r="IW398" s="453"/>
      <c r="IX398" s="465"/>
      <c r="IY398" s="465"/>
      <c r="IZ398" s="455"/>
      <c r="JA398" s="455"/>
      <c r="JB398" s="455"/>
      <c r="JC398" s="455"/>
      <c r="JD398" s="455"/>
      <c r="JE398" s="455"/>
      <c r="JF398" s="455"/>
      <c r="JG398" s="455"/>
      <c r="JH398" s="455"/>
      <c r="JI398" s="455"/>
      <c r="JJ398" s="455"/>
      <c r="JK398" s="458"/>
      <c r="JL398" s="459"/>
      <c r="JM398" s="452"/>
      <c r="JN398" s="453"/>
      <c r="JO398" s="465"/>
      <c r="JP398" s="465"/>
      <c r="JQ398" s="455"/>
      <c r="JR398" s="455"/>
      <c r="JS398" s="455"/>
      <c r="JT398" s="455"/>
      <c r="JU398" s="455"/>
      <c r="JV398" s="455"/>
      <c r="JW398" s="455"/>
      <c r="JX398" s="455"/>
      <c r="JY398" s="455"/>
      <c r="JZ398" s="455"/>
      <c r="KA398" s="455"/>
      <c r="KB398" s="458"/>
      <c r="KC398" s="459"/>
      <c r="KD398" s="452"/>
      <c r="KE398" s="453"/>
      <c r="KF398" s="465"/>
      <c r="KG398" s="465"/>
      <c r="KH398" s="455"/>
      <c r="KI398" s="455"/>
      <c r="KJ398" s="455"/>
      <c r="KK398" s="455"/>
      <c r="KL398" s="455"/>
      <c r="KM398" s="455"/>
      <c r="KN398" s="455"/>
      <c r="KO398" s="455"/>
      <c r="KP398" s="455"/>
      <c r="KQ398" s="455"/>
      <c r="KR398" s="455"/>
      <c r="KS398" s="458"/>
      <c r="KT398" s="459"/>
      <c r="KU398" s="460"/>
    </row>
    <row r="399" ht="15.75" customHeight="1">
      <c r="A399" s="466" t="s">
        <v>198</v>
      </c>
      <c r="B399" s="252"/>
      <c r="C399" s="467"/>
      <c r="D399" s="467"/>
      <c r="E399" s="468"/>
      <c r="F399" s="468"/>
      <c r="G399" s="469">
        <f>SUM(G316:G398)</f>
        <v>36166.54204</v>
      </c>
      <c r="H399" s="468"/>
      <c r="I399" s="469">
        <f>SUM(I316:I398)</f>
        <v>0</v>
      </c>
      <c r="J399" s="468"/>
      <c r="K399" s="468"/>
      <c r="L399" s="469">
        <f t="shared" ref="L399:M399" si="3564">SUM(L316:L398)</f>
        <v>0</v>
      </c>
      <c r="M399" s="469">
        <f t="shared" si="3564"/>
        <v>36166.54204</v>
      </c>
      <c r="N399" s="468"/>
      <c r="O399" s="469">
        <f t="shared" ref="O399:P399" si="3565">SUM(O316:O398)</f>
        <v>8145.091533</v>
      </c>
      <c r="P399" s="469">
        <f t="shared" si="3565"/>
        <v>28021.4505</v>
      </c>
      <c r="Q399" s="450"/>
      <c r="R399" s="466" t="s">
        <v>198</v>
      </c>
      <c r="S399" s="252"/>
      <c r="T399" s="467"/>
      <c r="U399" s="467"/>
      <c r="V399" s="468"/>
      <c r="W399" s="468"/>
      <c r="X399" s="469">
        <f>SUM(X316:X398)</f>
        <v>39291.18451</v>
      </c>
      <c r="Y399" s="468"/>
      <c r="Z399" s="469">
        <f>SUM(Z316:Z398)</f>
        <v>0</v>
      </c>
      <c r="AA399" s="468"/>
      <c r="AB399" s="468"/>
      <c r="AC399" s="469">
        <f t="shared" ref="AC399:AD399" si="3566">SUM(AC316:AC398)</f>
        <v>0</v>
      </c>
      <c r="AD399" s="469">
        <f t="shared" si="3566"/>
        <v>39291.18451</v>
      </c>
      <c r="AE399" s="468"/>
      <c r="AF399" s="469">
        <f t="shared" ref="AF399:AG399" si="3567">SUM(AF316:AF398)</f>
        <v>8855.88578</v>
      </c>
      <c r="AG399" s="469">
        <f t="shared" si="3567"/>
        <v>30435.29873</v>
      </c>
      <c r="AH399" s="450"/>
      <c r="AI399" s="466" t="s">
        <v>198</v>
      </c>
      <c r="AJ399" s="252"/>
      <c r="AK399" s="467"/>
      <c r="AL399" s="467"/>
      <c r="AM399" s="468"/>
      <c r="AN399" s="468"/>
      <c r="AO399" s="469">
        <f>SUM(AO316:AO398)</f>
        <v>53587.83855</v>
      </c>
      <c r="AP399" s="468"/>
      <c r="AQ399" s="469">
        <f>SUM(AQ316:AQ398)</f>
        <v>0</v>
      </c>
      <c r="AR399" s="468"/>
      <c r="AS399" s="468"/>
      <c r="AT399" s="469">
        <f t="shared" ref="AT399:AU399" si="3568">SUM(AT316:AT398)</f>
        <v>0</v>
      </c>
      <c r="AU399" s="469">
        <f t="shared" si="3568"/>
        <v>53587.83855</v>
      </c>
      <c r="AV399" s="468"/>
      <c r="AW399" s="469">
        <f t="shared" ref="AW399:AX399" si="3569">SUM(AW316:AW398)</f>
        <v>12074.11371</v>
      </c>
      <c r="AX399" s="469">
        <f t="shared" si="3569"/>
        <v>41513.72484</v>
      </c>
      <c r="AY399" s="450"/>
      <c r="AZ399" s="466" t="s">
        <v>198</v>
      </c>
      <c r="BA399" s="252"/>
      <c r="BB399" s="467"/>
      <c r="BC399" s="467"/>
      <c r="BD399" s="468"/>
      <c r="BE399" s="468"/>
      <c r="BF399" s="469">
        <f>SUM(BF316:BF398)</f>
        <v>53834.62897</v>
      </c>
      <c r="BG399" s="468"/>
      <c r="BH399" s="469">
        <f>SUM(BH316:BH398)</f>
        <v>0</v>
      </c>
      <c r="BI399" s="468"/>
      <c r="BJ399" s="468"/>
      <c r="BK399" s="469">
        <f t="shared" ref="BK399:BL399" si="3570">SUM(BK316:BK398)</f>
        <v>0</v>
      </c>
      <c r="BL399" s="469">
        <f t="shared" si="3570"/>
        <v>53834.62897</v>
      </c>
      <c r="BM399" s="468"/>
      <c r="BN399" s="469">
        <f t="shared" ref="BN399:BO399" si="3571">SUM(BN316:BN398)</f>
        <v>12135.54967</v>
      </c>
      <c r="BO399" s="469">
        <f t="shared" si="3571"/>
        <v>41699.0793</v>
      </c>
      <c r="BP399" s="450"/>
      <c r="BQ399" s="466" t="s">
        <v>198</v>
      </c>
      <c r="BR399" s="252"/>
      <c r="BS399" s="467"/>
      <c r="BT399" s="467"/>
      <c r="BU399" s="468"/>
      <c r="BV399" s="468"/>
      <c r="BW399" s="469">
        <f>SUM(BW316:BW398)</f>
        <v>58290.37138</v>
      </c>
      <c r="BX399" s="468"/>
      <c r="BY399" s="469">
        <f>SUM(BY316:BY398)</f>
        <v>0</v>
      </c>
      <c r="BZ399" s="468"/>
      <c r="CA399" s="468"/>
      <c r="CB399" s="469">
        <f t="shared" ref="CB399:CC399" si="3572">SUM(CB316:CB398)</f>
        <v>0</v>
      </c>
      <c r="CC399" s="469">
        <f t="shared" si="3572"/>
        <v>58290.37138</v>
      </c>
      <c r="CD399" s="468"/>
      <c r="CE399" s="469">
        <f t="shared" ref="CE399:CF399" si="3573">SUM(CE316:CE398)</f>
        <v>13110.24457</v>
      </c>
      <c r="CF399" s="469">
        <f t="shared" si="3573"/>
        <v>45180.12681</v>
      </c>
      <c r="CG399" s="450"/>
      <c r="CH399" s="466" t="s">
        <v>198</v>
      </c>
      <c r="CI399" s="252"/>
      <c r="CJ399" s="467"/>
      <c r="CK399" s="467"/>
      <c r="CL399" s="468"/>
      <c r="CM399" s="468"/>
      <c r="CN399" s="469">
        <f>SUM(CN316:CN398)</f>
        <v>22105.42355</v>
      </c>
      <c r="CO399" s="468"/>
      <c r="CP399" s="469">
        <f>SUM(CP316:CP398)</f>
        <v>0</v>
      </c>
      <c r="CQ399" s="468"/>
      <c r="CR399" s="468"/>
      <c r="CS399" s="469">
        <f t="shared" ref="CS399:CT399" si="3574">SUM(CS316:CS398)</f>
        <v>0</v>
      </c>
      <c r="CT399" s="469">
        <f t="shared" si="3574"/>
        <v>22105.42355</v>
      </c>
      <c r="CU399" s="468"/>
      <c r="CV399" s="469">
        <f t="shared" ref="CV399:CW399" si="3575">SUM(CV316:CV398)</f>
        <v>5020.312991</v>
      </c>
      <c r="CW399" s="469">
        <f t="shared" si="3575"/>
        <v>17085.11056</v>
      </c>
      <c r="CX399" s="450"/>
      <c r="CY399" s="466" t="s">
        <v>198</v>
      </c>
      <c r="CZ399" s="252"/>
      <c r="DA399" s="467"/>
      <c r="DB399" s="467"/>
      <c r="DC399" s="468"/>
      <c r="DD399" s="468"/>
      <c r="DE399" s="469">
        <f>SUM(DE316:DE398)</f>
        <v>75466.37677</v>
      </c>
      <c r="DF399" s="468"/>
      <c r="DG399" s="469">
        <f>SUM(DG316:DG398)</f>
        <v>0</v>
      </c>
      <c r="DH399" s="468"/>
      <c r="DI399" s="468"/>
      <c r="DJ399" s="469">
        <f t="shared" ref="DJ399:DK399" si="3576">SUM(DJ316:DJ398)</f>
        <v>0</v>
      </c>
      <c r="DK399" s="469">
        <f t="shared" si="3576"/>
        <v>75466.37677</v>
      </c>
      <c r="DL399" s="468"/>
      <c r="DM399" s="469">
        <f t="shared" ref="DM399:DN399" si="3577">SUM(DM316:DM398)</f>
        <v>17085.42193</v>
      </c>
      <c r="DN399" s="469">
        <f t="shared" si="3577"/>
        <v>58380.95484</v>
      </c>
      <c r="DO399" s="450"/>
      <c r="DP399" s="466" t="s">
        <v>198</v>
      </c>
      <c r="DQ399" s="252"/>
      <c r="DR399" s="467"/>
      <c r="DS399" s="467"/>
      <c r="DT399" s="468"/>
      <c r="DU399" s="468"/>
      <c r="DV399" s="469">
        <f>SUM(DV316:DV398)</f>
        <v>23873.26213</v>
      </c>
      <c r="DW399" s="468"/>
      <c r="DX399" s="469">
        <f>SUM(DX316:DX398)</f>
        <v>0</v>
      </c>
      <c r="DY399" s="468"/>
      <c r="DZ399" s="468"/>
      <c r="EA399" s="469">
        <f t="shared" ref="EA399:EB399" si="3578">SUM(EA316:EA398)</f>
        <v>0</v>
      </c>
      <c r="EB399" s="469">
        <f t="shared" si="3578"/>
        <v>23873.26213</v>
      </c>
      <c r="EC399" s="468"/>
      <c r="ED399" s="469">
        <f t="shared" ref="ED399:EE399" si="3579">SUM(ED316:ED398)</f>
        <v>5421.400895</v>
      </c>
      <c r="EE399" s="469">
        <f t="shared" si="3579"/>
        <v>18451.86123</v>
      </c>
      <c r="EF399" s="450"/>
      <c r="EG399" s="466" t="s">
        <v>198</v>
      </c>
      <c r="EH399" s="252"/>
      <c r="EI399" s="467"/>
      <c r="EJ399" s="467"/>
      <c r="EK399" s="468"/>
      <c r="EL399" s="468"/>
      <c r="EM399" s="469">
        <f>SUM(EM316:EM398)</f>
        <v>25549.6245</v>
      </c>
      <c r="EN399" s="468"/>
      <c r="EO399" s="469">
        <f>SUM(EO316:EO398)</f>
        <v>0</v>
      </c>
      <c r="EP399" s="468"/>
      <c r="EQ399" s="468"/>
      <c r="ER399" s="469">
        <f t="shared" ref="ER399:ES399" si="3580">SUM(ER316:ER398)</f>
        <v>0</v>
      </c>
      <c r="ES399" s="469">
        <f t="shared" si="3580"/>
        <v>25549.6245</v>
      </c>
      <c r="ET399" s="468"/>
      <c r="EU399" s="469">
        <f t="shared" ref="EU399:EV399" si="3581">SUM(EU316:EU398)</f>
        <v>5757.402578</v>
      </c>
      <c r="EV399" s="469">
        <f t="shared" si="3581"/>
        <v>19792.22192</v>
      </c>
      <c r="EW399" s="450"/>
      <c r="EX399" s="466" t="s">
        <v>198</v>
      </c>
      <c r="EY399" s="252"/>
      <c r="EZ399" s="467"/>
      <c r="FA399" s="467"/>
      <c r="FB399" s="468"/>
      <c r="FC399" s="468"/>
      <c r="FD399" s="469">
        <f>SUM(FD316:FD398)</f>
        <v>55734.92174</v>
      </c>
      <c r="FE399" s="468"/>
      <c r="FF399" s="469">
        <f>SUM(FF316:FF398)</f>
        <v>0</v>
      </c>
      <c r="FG399" s="468"/>
      <c r="FH399" s="468"/>
      <c r="FI399" s="469">
        <f t="shared" ref="FI399:FJ399" si="3582">SUM(FI316:FI398)</f>
        <v>0</v>
      </c>
      <c r="FJ399" s="469">
        <f t="shared" si="3582"/>
        <v>55734.92174</v>
      </c>
      <c r="FK399" s="468"/>
      <c r="FL399" s="469">
        <f t="shared" ref="FL399:FM399" si="3583">SUM(FL316:FL398)</f>
        <v>12624.60872</v>
      </c>
      <c r="FM399" s="469">
        <f t="shared" si="3583"/>
        <v>43110.31302</v>
      </c>
      <c r="FN399" s="450"/>
      <c r="FO399" s="466" t="s">
        <v>198</v>
      </c>
      <c r="FP399" s="252"/>
      <c r="FQ399" s="467"/>
      <c r="FR399" s="467"/>
      <c r="FS399" s="468"/>
      <c r="FT399" s="468"/>
      <c r="FU399" s="469">
        <f>SUM(FU316:FU398)</f>
        <v>48053.73081</v>
      </c>
      <c r="FV399" s="468"/>
      <c r="FW399" s="469">
        <f>SUM(FW316:FW398)</f>
        <v>0</v>
      </c>
      <c r="FX399" s="468"/>
      <c r="FY399" s="468"/>
      <c r="FZ399" s="469">
        <f t="shared" ref="FZ399:GA399" si="3584">SUM(FZ316:FZ398)</f>
        <v>0</v>
      </c>
      <c r="GA399" s="469">
        <f t="shared" si="3584"/>
        <v>48053.73081</v>
      </c>
      <c r="GB399" s="468"/>
      <c r="GC399" s="469">
        <f t="shared" ref="GC399:GD399" si="3585">SUM(GC316:GC398)</f>
        <v>10836.67983</v>
      </c>
      <c r="GD399" s="469">
        <f t="shared" si="3585"/>
        <v>37217.05098</v>
      </c>
      <c r="GE399" s="450"/>
      <c r="GF399" s="466" t="s">
        <v>198</v>
      </c>
      <c r="GG399" s="252"/>
      <c r="GH399" s="467"/>
      <c r="GI399" s="467"/>
      <c r="GJ399" s="468"/>
      <c r="GK399" s="468"/>
      <c r="GL399" s="469">
        <f>SUM(GL316:GL398)</f>
        <v>42113.44407</v>
      </c>
      <c r="GM399" s="468"/>
      <c r="GN399" s="469">
        <f>SUM(GN316:GN398)</f>
        <v>0</v>
      </c>
      <c r="GO399" s="468"/>
      <c r="GP399" s="468"/>
      <c r="GQ399" s="469">
        <f t="shared" ref="GQ399:GR399" si="3586">SUM(GQ316:GQ398)</f>
        <v>0</v>
      </c>
      <c r="GR399" s="469">
        <f t="shared" si="3586"/>
        <v>42113.44407</v>
      </c>
      <c r="GS399" s="468"/>
      <c r="GT399" s="469">
        <f t="shared" ref="GT399:GU399" si="3587">SUM(GT316:GT398)</f>
        <v>9513.380174</v>
      </c>
      <c r="GU399" s="469">
        <f t="shared" si="3587"/>
        <v>32600.0639</v>
      </c>
      <c r="GV399" s="450"/>
      <c r="GW399" s="466" t="s">
        <v>198</v>
      </c>
      <c r="GX399" s="252"/>
      <c r="GY399" s="467"/>
      <c r="GZ399" s="467"/>
      <c r="HA399" s="468"/>
      <c r="HB399" s="468"/>
      <c r="HC399" s="469">
        <f>SUM(HC316:HC398)</f>
        <v>47441.9733</v>
      </c>
      <c r="HD399" s="468"/>
      <c r="HE399" s="469">
        <f>SUM(HE316:HE398)</f>
        <v>0</v>
      </c>
      <c r="HF399" s="468"/>
      <c r="HG399" s="468"/>
      <c r="HH399" s="469">
        <f t="shared" ref="HH399:HI399" si="3588">SUM(HH316:HH398)</f>
        <v>0</v>
      </c>
      <c r="HI399" s="469">
        <f t="shared" si="3588"/>
        <v>47441.9733</v>
      </c>
      <c r="HJ399" s="468"/>
      <c r="HK399" s="469">
        <f t="shared" ref="HK399:HL399" si="3589">SUM(HK316:HK398)</f>
        <v>10717.90855</v>
      </c>
      <c r="HL399" s="469">
        <f t="shared" si="3589"/>
        <v>36724.06475</v>
      </c>
      <c r="HM399" s="450"/>
      <c r="HN399" s="466" t="s">
        <v>198</v>
      </c>
      <c r="HO399" s="252"/>
      <c r="HP399" s="467"/>
      <c r="HQ399" s="467"/>
      <c r="HR399" s="468"/>
      <c r="HS399" s="468"/>
      <c r="HT399" s="469">
        <f>SUM(HT316:HT398)</f>
        <v>48383.04898</v>
      </c>
      <c r="HU399" s="468"/>
      <c r="HV399" s="469">
        <f>SUM(HV316:HV398)</f>
        <v>0</v>
      </c>
      <c r="HW399" s="468"/>
      <c r="HX399" s="468"/>
      <c r="HY399" s="469">
        <f t="shared" ref="HY399:HZ399" si="3590">SUM(HY316:HY398)</f>
        <v>0</v>
      </c>
      <c r="HZ399" s="469">
        <f t="shared" si="3590"/>
        <v>48383.04898</v>
      </c>
      <c r="IA399" s="468"/>
      <c r="IB399" s="469">
        <f t="shared" ref="IB399:IC399" si="3591">SUM(IB316:IB398)</f>
        <v>10967.13916</v>
      </c>
      <c r="IC399" s="469">
        <f t="shared" si="3591"/>
        <v>37415.90982</v>
      </c>
      <c r="ID399" s="450"/>
      <c r="IE399" s="466" t="s">
        <v>198</v>
      </c>
      <c r="IF399" s="252"/>
      <c r="IG399" s="467"/>
      <c r="IH399" s="467"/>
      <c r="II399" s="468"/>
      <c r="IJ399" s="468"/>
      <c r="IK399" s="469">
        <f>SUM(IK316:IK398)</f>
        <v>48724.57138</v>
      </c>
      <c r="IL399" s="468"/>
      <c r="IM399" s="469">
        <f>SUM(IM316:IM398)</f>
        <v>0</v>
      </c>
      <c r="IN399" s="468"/>
      <c r="IO399" s="468"/>
      <c r="IP399" s="469">
        <f t="shared" ref="IP399:IQ399" si="3592">SUM(IP316:IP398)</f>
        <v>0</v>
      </c>
      <c r="IQ399" s="469">
        <f t="shared" si="3592"/>
        <v>48724.57138</v>
      </c>
      <c r="IR399" s="468"/>
      <c r="IS399" s="469">
        <f t="shared" ref="IS399:IT399" si="3593">SUM(IS316:IS398)</f>
        <v>11012.24719</v>
      </c>
      <c r="IT399" s="469">
        <f t="shared" si="3593"/>
        <v>37712.3242</v>
      </c>
      <c r="IU399" s="450"/>
      <c r="IV399" s="466" t="s">
        <v>198</v>
      </c>
      <c r="IW399" s="252"/>
      <c r="IX399" s="467"/>
      <c r="IY399" s="467"/>
      <c r="IZ399" s="468"/>
      <c r="JA399" s="468"/>
      <c r="JB399" s="469">
        <f>SUM(JB316:JB398)</f>
        <v>63022.11687</v>
      </c>
      <c r="JC399" s="468"/>
      <c r="JD399" s="469">
        <f>SUM(JD316:JD398)</f>
        <v>0</v>
      </c>
      <c r="JE399" s="468"/>
      <c r="JF399" s="468"/>
      <c r="JG399" s="469">
        <f t="shared" ref="JG399:JH399" si="3594">SUM(JG316:JG398)</f>
        <v>0</v>
      </c>
      <c r="JH399" s="469">
        <f t="shared" si="3594"/>
        <v>63022.11687</v>
      </c>
      <c r="JI399" s="468"/>
      <c r="JJ399" s="469">
        <f t="shared" ref="JJ399:JK399" si="3595">SUM(JJ316:JJ398)</f>
        <v>14305.61962</v>
      </c>
      <c r="JK399" s="469">
        <f t="shared" si="3595"/>
        <v>48716.49725</v>
      </c>
      <c r="JL399" s="450"/>
      <c r="JM399" s="466" t="s">
        <v>198</v>
      </c>
      <c r="JN399" s="252"/>
      <c r="JO399" s="467"/>
      <c r="JP399" s="467"/>
      <c r="JQ399" s="468"/>
      <c r="JR399" s="468"/>
      <c r="JS399" s="469">
        <f>SUM(JS316:JS398)</f>
        <v>0</v>
      </c>
      <c r="JT399" s="468"/>
      <c r="JU399" s="469">
        <f>SUM(JU316:JU398)</f>
        <v>0</v>
      </c>
      <c r="JV399" s="468"/>
      <c r="JW399" s="468"/>
      <c r="JX399" s="469">
        <f t="shared" ref="JX399:JY399" si="3596">SUM(JX316:JX398)</f>
        <v>0</v>
      </c>
      <c r="JY399" s="469">
        <f t="shared" si="3596"/>
        <v>0</v>
      </c>
      <c r="JZ399" s="468"/>
      <c r="KA399" s="469">
        <f t="shared" ref="KA399:KB399" si="3597">SUM(KA316:KA398)</f>
        <v>0</v>
      </c>
      <c r="KB399" s="469">
        <f t="shared" si="3597"/>
        <v>0</v>
      </c>
      <c r="KC399" s="450"/>
      <c r="KD399" s="466" t="s">
        <v>198</v>
      </c>
      <c r="KE399" s="252"/>
      <c r="KF399" s="467"/>
      <c r="KG399" s="467"/>
      <c r="KH399" s="468"/>
      <c r="KI399" s="468"/>
      <c r="KJ399" s="469">
        <f>SUM(KJ316:KJ398)</f>
        <v>0</v>
      </c>
      <c r="KK399" s="468"/>
      <c r="KL399" s="469">
        <f>SUM(KL316:KL398)</f>
        <v>0</v>
      </c>
      <c r="KM399" s="468"/>
      <c r="KN399" s="468"/>
      <c r="KO399" s="469">
        <f t="shared" ref="KO399:KP399" si="3598">SUM(KO316:KO398)</f>
        <v>0</v>
      </c>
      <c r="KP399" s="469">
        <f t="shared" si="3598"/>
        <v>0</v>
      </c>
      <c r="KQ399" s="468"/>
      <c r="KR399" s="469">
        <f t="shared" ref="KR399:KS399" si="3599">SUM(KR316:KR398)</f>
        <v>0</v>
      </c>
      <c r="KS399" s="469">
        <f t="shared" si="3599"/>
        <v>0</v>
      </c>
      <c r="KT399" s="450"/>
      <c r="KU399" s="451"/>
    </row>
    <row r="400" ht="15.75" customHeight="1">
      <c r="A400" s="452"/>
      <c r="B400" s="465"/>
      <c r="C400" s="465"/>
      <c r="D400" s="465"/>
      <c r="E400" s="455"/>
      <c r="F400" s="455"/>
      <c r="G400" s="455"/>
      <c r="H400" s="455"/>
      <c r="I400" s="455"/>
      <c r="J400" s="455"/>
      <c r="K400" s="455"/>
      <c r="L400" s="455"/>
      <c r="M400" s="455"/>
      <c r="N400" s="455"/>
      <c r="O400" s="457"/>
      <c r="P400" s="458"/>
      <c r="Q400" s="459"/>
      <c r="R400" s="452"/>
      <c r="S400" s="465"/>
      <c r="T400" s="465"/>
      <c r="U400" s="465"/>
      <c r="V400" s="455"/>
      <c r="W400" s="455"/>
      <c r="X400" s="455"/>
      <c r="Y400" s="455"/>
      <c r="Z400" s="455"/>
      <c r="AA400" s="455"/>
      <c r="AB400" s="455"/>
      <c r="AC400" s="455"/>
      <c r="AD400" s="455"/>
      <c r="AE400" s="455"/>
      <c r="AF400" s="457"/>
      <c r="AG400" s="458"/>
      <c r="AH400" s="459"/>
      <c r="AI400" s="452"/>
      <c r="AJ400" s="465"/>
      <c r="AK400" s="465"/>
      <c r="AL400" s="465"/>
      <c r="AM400" s="455"/>
      <c r="AN400" s="455"/>
      <c r="AO400" s="455"/>
      <c r="AP400" s="455"/>
      <c r="AQ400" s="455"/>
      <c r="AR400" s="455"/>
      <c r="AS400" s="455"/>
      <c r="AT400" s="455"/>
      <c r="AU400" s="455"/>
      <c r="AV400" s="455"/>
      <c r="AW400" s="457"/>
      <c r="AX400" s="458"/>
      <c r="AY400" s="459"/>
      <c r="AZ400" s="452"/>
      <c r="BA400" s="465"/>
      <c r="BB400" s="465"/>
      <c r="BC400" s="465"/>
      <c r="BD400" s="455"/>
      <c r="BE400" s="455"/>
      <c r="BF400" s="455"/>
      <c r="BG400" s="455"/>
      <c r="BH400" s="455"/>
      <c r="BI400" s="455"/>
      <c r="BJ400" s="455"/>
      <c r="BK400" s="455"/>
      <c r="BL400" s="455"/>
      <c r="BM400" s="455"/>
      <c r="BN400" s="457"/>
      <c r="BO400" s="458"/>
      <c r="BP400" s="459"/>
      <c r="BQ400" s="452"/>
      <c r="BR400" s="465"/>
      <c r="BS400" s="465"/>
      <c r="BT400" s="465"/>
      <c r="BU400" s="455"/>
      <c r="BV400" s="455"/>
      <c r="BW400" s="455"/>
      <c r="BX400" s="455"/>
      <c r="BY400" s="455"/>
      <c r="BZ400" s="455"/>
      <c r="CA400" s="455"/>
      <c r="CB400" s="455"/>
      <c r="CC400" s="455"/>
      <c r="CD400" s="455"/>
      <c r="CE400" s="457"/>
      <c r="CF400" s="458"/>
      <c r="CG400" s="459"/>
      <c r="CH400" s="452"/>
      <c r="CI400" s="465"/>
      <c r="CJ400" s="465"/>
      <c r="CK400" s="465"/>
      <c r="CL400" s="455"/>
      <c r="CM400" s="455"/>
      <c r="CN400" s="455"/>
      <c r="CO400" s="455"/>
      <c r="CP400" s="455"/>
      <c r="CQ400" s="455"/>
      <c r="CR400" s="455"/>
      <c r="CS400" s="455"/>
      <c r="CT400" s="455"/>
      <c r="CU400" s="455"/>
      <c r="CV400" s="457"/>
      <c r="CW400" s="458"/>
      <c r="CX400" s="459"/>
      <c r="CY400" s="452"/>
      <c r="CZ400" s="465"/>
      <c r="DA400" s="465"/>
      <c r="DB400" s="465"/>
      <c r="DC400" s="455"/>
      <c r="DD400" s="455"/>
      <c r="DE400" s="455"/>
      <c r="DF400" s="455"/>
      <c r="DG400" s="455"/>
      <c r="DH400" s="455"/>
      <c r="DI400" s="455"/>
      <c r="DJ400" s="455"/>
      <c r="DK400" s="455"/>
      <c r="DL400" s="455"/>
      <c r="DM400" s="457"/>
      <c r="DN400" s="458"/>
      <c r="DO400" s="459"/>
      <c r="DP400" s="452"/>
      <c r="DQ400" s="465"/>
      <c r="DR400" s="465"/>
      <c r="DS400" s="465"/>
      <c r="DT400" s="455"/>
      <c r="DU400" s="455"/>
      <c r="DV400" s="455"/>
      <c r="DW400" s="455"/>
      <c r="DX400" s="455"/>
      <c r="DY400" s="455"/>
      <c r="DZ400" s="455"/>
      <c r="EA400" s="455"/>
      <c r="EB400" s="455"/>
      <c r="EC400" s="455"/>
      <c r="ED400" s="457"/>
      <c r="EE400" s="458"/>
      <c r="EF400" s="459"/>
      <c r="EG400" s="452"/>
      <c r="EH400" s="465"/>
      <c r="EI400" s="465"/>
      <c r="EJ400" s="465"/>
      <c r="EK400" s="455"/>
      <c r="EL400" s="455"/>
      <c r="EM400" s="455"/>
      <c r="EN400" s="455"/>
      <c r="EO400" s="455"/>
      <c r="EP400" s="455"/>
      <c r="EQ400" s="455"/>
      <c r="ER400" s="455"/>
      <c r="ES400" s="455"/>
      <c r="ET400" s="455"/>
      <c r="EU400" s="457"/>
      <c r="EV400" s="458"/>
      <c r="EW400" s="459"/>
      <c r="EX400" s="452"/>
      <c r="EY400" s="465"/>
      <c r="EZ400" s="465"/>
      <c r="FA400" s="465"/>
      <c r="FB400" s="455"/>
      <c r="FC400" s="455"/>
      <c r="FD400" s="455"/>
      <c r="FE400" s="455"/>
      <c r="FF400" s="455"/>
      <c r="FG400" s="455"/>
      <c r="FH400" s="455"/>
      <c r="FI400" s="455"/>
      <c r="FJ400" s="455"/>
      <c r="FK400" s="455"/>
      <c r="FL400" s="457"/>
      <c r="FM400" s="458"/>
      <c r="FN400" s="459"/>
      <c r="FO400" s="452"/>
      <c r="FP400" s="465"/>
      <c r="FQ400" s="465"/>
      <c r="FR400" s="465"/>
      <c r="FS400" s="455"/>
      <c r="FT400" s="455"/>
      <c r="FU400" s="455"/>
      <c r="FV400" s="455"/>
      <c r="FW400" s="455"/>
      <c r="FX400" s="455"/>
      <c r="FY400" s="455"/>
      <c r="FZ400" s="455"/>
      <c r="GA400" s="455"/>
      <c r="GB400" s="455"/>
      <c r="GC400" s="457"/>
      <c r="GD400" s="458"/>
      <c r="GE400" s="459"/>
      <c r="GF400" s="452"/>
      <c r="GG400" s="465"/>
      <c r="GH400" s="465"/>
      <c r="GI400" s="465"/>
      <c r="GJ400" s="455"/>
      <c r="GK400" s="455"/>
      <c r="GL400" s="455"/>
      <c r="GM400" s="455"/>
      <c r="GN400" s="455"/>
      <c r="GO400" s="455"/>
      <c r="GP400" s="455"/>
      <c r="GQ400" s="455"/>
      <c r="GR400" s="455"/>
      <c r="GS400" s="455"/>
      <c r="GT400" s="457"/>
      <c r="GU400" s="458"/>
      <c r="GV400" s="459"/>
      <c r="GW400" s="452"/>
      <c r="GX400" s="465"/>
      <c r="GY400" s="465"/>
      <c r="GZ400" s="465"/>
      <c r="HA400" s="455"/>
      <c r="HB400" s="455"/>
      <c r="HC400" s="455"/>
      <c r="HD400" s="455"/>
      <c r="HE400" s="455"/>
      <c r="HF400" s="455"/>
      <c r="HG400" s="455"/>
      <c r="HH400" s="455"/>
      <c r="HI400" s="455"/>
      <c r="HJ400" s="455"/>
      <c r="HK400" s="457"/>
      <c r="HL400" s="458"/>
      <c r="HM400" s="459"/>
      <c r="HN400" s="452"/>
      <c r="HO400" s="465"/>
      <c r="HP400" s="465"/>
      <c r="HQ400" s="465"/>
      <c r="HR400" s="455"/>
      <c r="HS400" s="455"/>
      <c r="HT400" s="455"/>
      <c r="HU400" s="455"/>
      <c r="HV400" s="455"/>
      <c r="HW400" s="455"/>
      <c r="HX400" s="455"/>
      <c r="HY400" s="455"/>
      <c r="HZ400" s="455"/>
      <c r="IA400" s="455"/>
      <c r="IB400" s="457"/>
      <c r="IC400" s="458"/>
      <c r="ID400" s="459"/>
      <c r="IE400" s="452"/>
      <c r="IF400" s="465"/>
      <c r="IG400" s="465"/>
      <c r="IH400" s="465"/>
      <c r="II400" s="455"/>
      <c r="IJ400" s="455"/>
      <c r="IK400" s="455"/>
      <c r="IL400" s="455"/>
      <c r="IM400" s="455"/>
      <c r="IN400" s="455"/>
      <c r="IO400" s="455"/>
      <c r="IP400" s="455"/>
      <c r="IQ400" s="455"/>
      <c r="IR400" s="455"/>
      <c r="IS400" s="457"/>
      <c r="IT400" s="458"/>
      <c r="IU400" s="459"/>
      <c r="IV400" s="452"/>
      <c r="IW400" s="465"/>
      <c r="IX400" s="465"/>
      <c r="IY400" s="465"/>
      <c r="IZ400" s="455"/>
      <c r="JA400" s="455"/>
      <c r="JB400" s="455"/>
      <c r="JC400" s="455"/>
      <c r="JD400" s="455"/>
      <c r="JE400" s="455"/>
      <c r="JF400" s="455"/>
      <c r="JG400" s="455"/>
      <c r="JH400" s="455"/>
      <c r="JI400" s="455"/>
      <c r="JJ400" s="457"/>
      <c r="JK400" s="458"/>
      <c r="JL400" s="459"/>
      <c r="JM400" s="452"/>
      <c r="JN400" s="465"/>
      <c r="JO400" s="465"/>
      <c r="JP400" s="465"/>
      <c r="JQ400" s="455"/>
      <c r="JR400" s="455"/>
      <c r="JS400" s="455"/>
      <c r="JT400" s="455"/>
      <c r="JU400" s="455"/>
      <c r="JV400" s="455"/>
      <c r="JW400" s="455"/>
      <c r="JX400" s="455"/>
      <c r="JY400" s="455"/>
      <c r="JZ400" s="455"/>
      <c r="KA400" s="457"/>
      <c r="KB400" s="458"/>
      <c r="KC400" s="459"/>
      <c r="KD400" s="452"/>
      <c r="KE400" s="465"/>
      <c r="KF400" s="465"/>
      <c r="KG400" s="465"/>
      <c r="KH400" s="455"/>
      <c r="KI400" s="455"/>
      <c r="KJ400" s="455"/>
      <c r="KK400" s="455"/>
      <c r="KL400" s="455"/>
      <c r="KM400" s="455"/>
      <c r="KN400" s="455"/>
      <c r="KO400" s="455"/>
      <c r="KP400" s="455"/>
      <c r="KQ400" s="455"/>
      <c r="KR400" s="457"/>
      <c r="KS400" s="458"/>
      <c r="KT400" s="459"/>
      <c r="KU400" s="460"/>
    </row>
    <row r="401" ht="15.75" customHeight="1">
      <c r="A401" s="452"/>
      <c r="B401" s="470" t="str">
        <f>"Output Sekunder "&amp;" %"</f>
        <v>Output Sekunder  %</v>
      </c>
      <c r="C401" s="471"/>
      <c r="D401" s="471"/>
      <c r="E401" s="455"/>
      <c r="F401" s="472"/>
      <c r="G401" s="472"/>
      <c r="H401" s="472"/>
      <c r="I401" s="472"/>
      <c r="J401" s="472"/>
      <c r="K401" s="472"/>
      <c r="L401" s="472"/>
      <c r="M401" s="473">
        <f>E401/100*M399</f>
        <v>0</v>
      </c>
      <c r="N401" s="472"/>
      <c r="O401" s="472"/>
      <c r="P401" s="474">
        <f t="shared" ref="P401:P402" si="3600">M401</f>
        <v>0</v>
      </c>
      <c r="Q401" s="459"/>
      <c r="R401" s="452"/>
      <c r="S401" s="470" t="str">
        <f>"Output Sekunder "&amp;" %"</f>
        <v>Output Sekunder  %</v>
      </c>
      <c r="T401" s="471"/>
      <c r="U401" s="471"/>
      <c r="V401" s="455"/>
      <c r="W401" s="472"/>
      <c r="X401" s="472"/>
      <c r="Y401" s="472"/>
      <c r="Z401" s="472"/>
      <c r="AA401" s="472"/>
      <c r="AB401" s="472"/>
      <c r="AC401" s="472"/>
      <c r="AD401" s="473">
        <f>V401/100*AD399</f>
        <v>0</v>
      </c>
      <c r="AE401" s="472"/>
      <c r="AF401" s="472"/>
      <c r="AG401" s="474">
        <f t="shared" ref="AG401:AG402" si="3601">AD401</f>
        <v>0</v>
      </c>
      <c r="AH401" s="459"/>
      <c r="AI401" s="452"/>
      <c r="AJ401" s="470" t="str">
        <f>"Output Sekunder "&amp;" %"</f>
        <v>Output Sekunder  %</v>
      </c>
      <c r="AK401" s="471"/>
      <c r="AL401" s="471"/>
      <c r="AM401" s="455"/>
      <c r="AN401" s="472"/>
      <c r="AO401" s="472"/>
      <c r="AP401" s="472"/>
      <c r="AQ401" s="472"/>
      <c r="AR401" s="472"/>
      <c r="AS401" s="472"/>
      <c r="AT401" s="472"/>
      <c r="AU401" s="473">
        <f>AM401/100*AU399</f>
        <v>0</v>
      </c>
      <c r="AV401" s="472"/>
      <c r="AW401" s="472"/>
      <c r="AX401" s="474">
        <f t="shared" ref="AX401:AX402" si="3602">AU401</f>
        <v>0</v>
      </c>
      <c r="AY401" s="459"/>
      <c r="AZ401" s="452"/>
      <c r="BA401" s="470" t="str">
        <f>"Output Sekunder "&amp;" %"</f>
        <v>Output Sekunder  %</v>
      </c>
      <c r="BB401" s="471"/>
      <c r="BC401" s="471"/>
      <c r="BD401" s="455"/>
      <c r="BE401" s="472"/>
      <c r="BF401" s="472"/>
      <c r="BG401" s="472"/>
      <c r="BH401" s="472"/>
      <c r="BI401" s="472"/>
      <c r="BJ401" s="472"/>
      <c r="BK401" s="472"/>
      <c r="BL401" s="473">
        <f>BD401/100*BL399</f>
        <v>0</v>
      </c>
      <c r="BM401" s="472"/>
      <c r="BN401" s="472"/>
      <c r="BO401" s="474">
        <f t="shared" ref="BO401:BO402" si="3603">BL401</f>
        <v>0</v>
      </c>
      <c r="BP401" s="459"/>
      <c r="BQ401" s="452"/>
      <c r="BR401" s="470" t="str">
        <f>"Output Sekunder "&amp;" %"</f>
        <v>Output Sekunder  %</v>
      </c>
      <c r="BS401" s="471"/>
      <c r="BT401" s="471"/>
      <c r="BU401" s="455"/>
      <c r="BV401" s="472"/>
      <c r="BW401" s="472"/>
      <c r="BX401" s="472"/>
      <c r="BY401" s="472"/>
      <c r="BZ401" s="472"/>
      <c r="CA401" s="472"/>
      <c r="CB401" s="472"/>
      <c r="CC401" s="473">
        <f>BU401/100*CC399</f>
        <v>0</v>
      </c>
      <c r="CD401" s="472"/>
      <c r="CE401" s="472"/>
      <c r="CF401" s="474">
        <f t="shared" ref="CF401:CF402" si="3604">CC401</f>
        <v>0</v>
      </c>
      <c r="CG401" s="459"/>
      <c r="CH401" s="452"/>
      <c r="CI401" s="470" t="str">
        <f>"Output Sekunder "&amp;" %"</f>
        <v>Output Sekunder  %</v>
      </c>
      <c r="CJ401" s="471"/>
      <c r="CK401" s="471"/>
      <c r="CL401" s="455"/>
      <c r="CM401" s="472"/>
      <c r="CN401" s="472"/>
      <c r="CO401" s="472"/>
      <c r="CP401" s="472"/>
      <c r="CQ401" s="472"/>
      <c r="CR401" s="472"/>
      <c r="CS401" s="472"/>
      <c r="CT401" s="473">
        <f>CL401/100*CT399</f>
        <v>0</v>
      </c>
      <c r="CU401" s="472"/>
      <c r="CV401" s="472"/>
      <c r="CW401" s="474">
        <f t="shared" ref="CW401:CW402" si="3605">CT401</f>
        <v>0</v>
      </c>
      <c r="CX401" s="459"/>
      <c r="CY401" s="452"/>
      <c r="CZ401" s="470" t="str">
        <f>"Output Sekunder "&amp;" %"</f>
        <v>Output Sekunder  %</v>
      </c>
      <c r="DA401" s="471"/>
      <c r="DB401" s="471"/>
      <c r="DC401" s="455"/>
      <c r="DD401" s="472"/>
      <c r="DE401" s="472"/>
      <c r="DF401" s="472"/>
      <c r="DG401" s="472"/>
      <c r="DH401" s="472"/>
      <c r="DI401" s="472"/>
      <c r="DJ401" s="472"/>
      <c r="DK401" s="473">
        <f>DC401/100*DK399</f>
        <v>0</v>
      </c>
      <c r="DL401" s="472"/>
      <c r="DM401" s="472"/>
      <c r="DN401" s="474">
        <f t="shared" ref="DN401:DN402" si="3606">DK401</f>
        <v>0</v>
      </c>
      <c r="DO401" s="459"/>
      <c r="DP401" s="452"/>
      <c r="DQ401" s="470" t="str">
        <f>"Output Sekunder "&amp;" %"</f>
        <v>Output Sekunder  %</v>
      </c>
      <c r="DR401" s="471"/>
      <c r="DS401" s="471"/>
      <c r="DT401" s="455"/>
      <c r="DU401" s="472"/>
      <c r="DV401" s="472"/>
      <c r="DW401" s="472"/>
      <c r="DX401" s="472"/>
      <c r="DY401" s="472"/>
      <c r="DZ401" s="472"/>
      <c r="EA401" s="472"/>
      <c r="EB401" s="473">
        <f>DT401/100*EB399</f>
        <v>0</v>
      </c>
      <c r="EC401" s="472"/>
      <c r="ED401" s="472"/>
      <c r="EE401" s="474">
        <f t="shared" ref="EE401:EE402" si="3607">EB401</f>
        <v>0</v>
      </c>
      <c r="EF401" s="459"/>
      <c r="EG401" s="452"/>
      <c r="EH401" s="470" t="str">
        <f>"Output Sekunder "&amp;" %"</f>
        <v>Output Sekunder  %</v>
      </c>
      <c r="EI401" s="471"/>
      <c r="EJ401" s="471"/>
      <c r="EK401" s="455"/>
      <c r="EL401" s="472"/>
      <c r="EM401" s="472"/>
      <c r="EN401" s="472"/>
      <c r="EO401" s="472"/>
      <c r="EP401" s="472"/>
      <c r="EQ401" s="472"/>
      <c r="ER401" s="472"/>
      <c r="ES401" s="473">
        <f>EK401/100*ES399</f>
        <v>0</v>
      </c>
      <c r="ET401" s="472"/>
      <c r="EU401" s="472"/>
      <c r="EV401" s="474">
        <f t="shared" ref="EV401:EV402" si="3608">ES401</f>
        <v>0</v>
      </c>
      <c r="EW401" s="459"/>
      <c r="EX401" s="452"/>
      <c r="EY401" s="470" t="str">
        <f>"Output Sekunder "&amp;" %"</f>
        <v>Output Sekunder  %</v>
      </c>
      <c r="EZ401" s="471"/>
      <c r="FA401" s="471"/>
      <c r="FB401" s="455"/>
      <c r="FC401" s="472"/>
      <c r="FD401" s="472"/>
      <c r="FE401" s="472"/>
      <c r="FF401" s="472"/>
      <c r="FG401" s="472"/>
      <c r="FH401" s="472"/>
      <c r="FI401" s="472"/>
      <c r="FJ401" s="473">
        <f>FB401/100*FJ399</f>
        <v>0</v>
      </c>
      <c r="FK401" s="472"/>
      <c r="FL401" s="472"/>
      <c r="FM401" s="474">
        <f t="shared" ref="FM401:FM402" si="3609">FJ401</f>
        <v>0</v>
      </c>
      <c r="FN401" s="459"/>
      <c r="FO401" s="452"/>
      <c r="FP401" s="470" t="str">
        <f>"Output Sekunder "&amp;" %"</f>
        <v>Output Sekunder  %</v>
      </c>
      <c r="FQ401" s="471"/>
      <c r="FR401" s="471"/>
      <c r="FS401" s="455"/>
      <c r="FT401" s="472"/>
      <c r="FU401" s="472"/>
      <c r="FV401" s="472"/>
      <c r="FW401" s="472"/>
      <c r="FX401" s="472"/>
      <c r="FY401" s="472"/>
      <c r="FZ401" s="472"/>
      <c r="GA401" s="473">
        <f>FS401/100*GA399</f>
        <v>0</v>
      </c>
      <c r="GB401" s="472"/>
      <c r="GC401" s="472"/>
      <c r="GD401" s="474">
        <f t="shared" ref="GD401:GD402" si="3610">GA401</f>
        <v>0</v>
      </c>
      <c r="GE401" s="459"/>
      <c r="GF401" s="452"/>
      <c r="GG401" s="470" t="str">
        <f>"Output Sekunder "&amp;" %"</f>
        <v>Output Sekunder  %</v>
      </c>
      <c r="GH401" s="471"/>
      <c r="GI401" s="471"/>
      <c r="GJ401" s="455"/>
      <c r="GK401" s="472"/>
      <c r="GL401" s="472"/>
      <c r="GM401" s="472"/>
      <c r="GN401" s="472"/>
      <c r="GO401" s="472"/>
      <c r="GP401" s="472"/>
      <c r="GQ401" s="472"/>
      <c r="GR401" s="473">
        <f>GJ401/100*GR399</f>
        <v>0</v>
      </c>
      <c r="GS401" s="472"/>
      <c r="GT401" s="472"/>
      <c r="GU401" s="474">
        <f t="shared" ref="GU401:GU402" si="3611">GR401</f>
        <v>0</v>
      </c>
      <c r="GV401" s="459"/>
      <c r="GW401" s="452"/>
      <c r="GX401" s="470" t="str">
        <f>"Output Sekunder "&amp;" %"</f>
        <v>Output Sekunder  %</v>
      </c>
      <c r="GY401" s="471"/>
      <c r="GZ401" s="471"/>
      <c r="HA401" s="455"/>
      <c r="HB401" s="472"/>
      <c r="HC401" s="472"/>
      <c r="HD401" s="472"/>
      <c r="HE401" s="472"/>
      <c r="HF401" s="472"/>
      <c r="HG401" s="472"/>
      <c r="HH401" s="472"/>
      <c r="HI401" s="473">
        <f>HA401/100*HI399</f>
        <v>0</v>
      </c>
      <c r="HJ401" s="472"/>
      <c r="HK401" s="472"/>
      <c r="HL401" s="474">
        <f t="shared" ref="HL401:HL402" si="3612">HI401</f>
        <v>0</v>
      </c>
      <c r="HM401" s="459"/>
      <c r="HN401" s="452"/>
      <c r="HO401" s="470" t="str">
        <f>"Output Sekunder "&amp;" %"</f>
        <v>Output Sekunder  %</v>
      </c>
      <c r="HP401" s="471"/>
      <c r="HQ401" s="471"/>
      <c r="HR401" s="455"/>
      <c r="HS401" s="472"/>
      <c r="HT401" s="472"/>
      <c r="HU401" s="472"/>
      <c r="HV401" s="472"/>
      <c r="HW401" s="472"/>
      <c r="HX401" s="472"/>
      <c r="HY401" s="472"/>
      <c r="HZ401" s="473">
        <f>HR401/100*HZ399</f>
        <v>0</v>
      </c>
      <c r="IA401" s="472"/>
      <c r="IB401" s="472"/>
      <c r="IC401" s="474">
        <f t="shared" ref="IC401:IC402" si="3613">HZ401</f>
        <v>0</v>
      </c>
      <c r="ID401" s="459"/>
      <c r="IE401" s="452"/>
      <c r="IF401" s="470" t="str">
        <f>"Output Sekunder "&amp;" %"</f>
        <v>Output Sekunder  %</v>
      </c>
      <c r="IG401" s="471"/>
      <c r="IH401" s="471"/>
      <c r="II401" s="455"/>
      <c r="IJ401" s="472"/>
      <c r="IK401" s="472"/>
      <c r="IL401" s="472"/>
      <c r="IM401" s="472"/>
      <c r="IN401" s="472"/>
      <c r="IO401" s="472"/>
      <c r="IP401" s="472"/>
      <c r="IQ401" s="473">
        <f>II401/100*IQ399</f>
        <v>0</v>
      </c>
      <c r="IR401" s="472"/>
      <c r="IS401" s="472"/>
      <c r="IT401" s="474">
        <f t="shared" ref="IT401:IT402" si="3614">IQ401</f>
        <v>0</v>
      </c>
      <c r="IU401" s="459"/>
      <c r="IV401" s="452"/>
      <c r="IW401" s="470" t="str">
        <f>"Output Sekunder "&amp;" %"</f>
        <v>Output Sekunder  %</v>
      </c>
      <c r="IX401" s="471"/>
      <c r="IY401" s="471"/>
      <c r="IZ401" s="455"/>
      <c r="JA401" s="472"/>
      <c r="JB401" s="472"/>
      <c r="JC401" s="472"/>
      <c r="JD401" s="472"/>
      <c r="JE401" s="472"/>
      <c r="JF401" s="472"/>
      <c r="JG401" s="472"/>
      <c r="JH401" s="473">
        <f>IZ401/100*JH399</f>
        <v>0</v>
      </c>
      <c r="JI401" s="472"/>
      <c r="JJ401" s="472"/>
      <c r="JK401" s="474">
        <f t="shared" ref="JK401:JK402" si="3615">JH401</f>
        <v>0</v>
      </c>
      <c r="JL401" s="459"/>
      <c r="JM401" s="452"/>
      <c r="JN401" s="470" t="str">
        <f>"Output Sekunder "&amp;" %"</f>
        <v>Output Sekunder  %</v>
      </c>
      <c r="JO401" s="471"/>
      <c r="JP401" s="471"/>
      <c r="JQ401" s="455"/>
      <c r="JR401" s="472"/>
      <c r="JS401" s="472"/>
      <c r="JT401" s="472"/>
      <c r="JU401" s="472"/>
      <c r="JV401" s="472"/>
      <c r="JW401" s="472"/>
      <c r="JX401" s="472"/>
      <c r="JY401" s="473">
        <f>JQ401/100*JY399</f>
        <v>0</v>
      </c>
      <c r="JZ401" s="472"/>
      <c r="KA401" s="472"/>
      <c r="KB401" s="474">
        <f t="shared" ref="KB401:KB402" si="3616">JY401</f>
        <v>0</v>
      </c>
      <c r="KC401" s="459"/>
      <c r="KD401" s="452"/>
      <c r="KE401" s="470" t="str">
        <f>"Output Sekunder "&amp;" %"</f>
        <v>Output Sekunder  %</v>
      </c>
      <c r="KF401" s="471"/>
      <c r="KG401" s="471"/>
      <c r="KH401" s="455"/>
      <c r="KI401" s="472"/>
      <c r="KJ401" s="472"/>
      <c r="KK401" s="472"/>
      <c r="KL401" s="472"/>
      <c r="KM401" s="472"/>
      <c r="KN401" s="472"/>
      <c r="KO401" s="472"/>
      <c r="KP401" s="473">
        <f>KH401/100*KP399</f>
        <v>0</v>
      </c>
      <c r="KQ401" s="472"/>
      <c r="KR401" s="472"/>
      <c r="KS401" s="474">
        <f t="shared" ref="KS401:KS402" si="3617">KP401</f>
        <v>0</v>
      </c>
      <c r="KT401" s="459"/>
      <c r="KU401" s="460"/>
    </row>
    <row r="402" ht="15.75" customHeight="1">
      <c r="A402" s="452"/>
      <c r="B402" s="475" t="str">
        <f>"Adjusment "&amp;" %"</f>
        <v>Adjusment  %</v>
      </c>
      <c r="C402" s="476"/>
      <c r="D402" s="476"/>
      <c r="E402" s="455"/>
      <c r="F402" s="472"/>
      <c r="G402" s="472"/>
      <c r="H402" s="472"/>
      <c r="I402" s="472"/>
      <c r="J402" s="472"/>
      <c r="K402" s="472"/>
      <c r="L402" s="472"/>
      <c r="M402" s="477">
        <f>E402/100*(M399+M401)</f>
        <v>0</v>
      </c>
      <c r="N402" s="472"/>
      <c r="O402" s="472"/>
      <c r="P402" s="478">
        <f t="shared" si="3600"/>
        <v>0</v>
      </c>
      <c r="Q402" s="459"/>
      <c r="R402" s="452"/>
      <c r="S402" s="475" t="str">
        <f>"Adjusment "&amp;" %"</f>
        <v>Adjusment  %</v>
      </c>
      <c r="T402" s="476"/>
      <c r="U402" s="476"/>
      <c r="V402" s="455"/>
      <c r="W402" s="472"/>
      <c r="X402" s="472"/>
      <c r="Y402" s="472"/>
      <c r="Z402" s="472"/>
      <c r="AA402" s="472"/>
      <c r="AB402" s="472"/>
      <c r="AC402" s="472"/>
      <c r="AD402" s="477">
        <f>V402/100*(AD399+AD401)</f>
        <v>0</v>
      </c>
      <c r="AE402" s="472"/>
      <c r="AF402" s="472"/>
      <c r="AG402" s="478">
        <f t="shared" si="3601"/>
        <v>0</v>
      </c>
      <c r="AH402" s="459"/>
      <c r="AI402" s="452"/>
      <c r="AJ402" s="475" t="str">
        <f>"Adjusment "&amp;" %"</f>
        <v>Adjusment  %</v>
      </c>
      <c r="AK402" s="476"/>
      <c r="AL402" s="476"/>
      <c r="AM402" s="455"/>
      <c r="AN402" s="472"/>
      <c r="AO402" s="472"/>
      <c r="AP402" s="472"/>
      <c r="AQ402" s="472"/>
      <c r="AR402" s="472"/>
      <c r="AS402" s="472"/>
      <c r="AT402" s="472"/>
      <c r="AU402" s="477">
        <f>AM402/100*(AU399+AU401)</f>
        <v>0</v>
      </c>
      <c r="AV402" s="472"/>
      <c r="AW402" s="472"/>
      <c r="AX402" s="478">
        <f t="shared" si="3602"/>
        <v>0</v>
      </c>
      <c r="AY402" s="459"/>
      <c r="AZ402" s="452"/>
      <c r="BA402" s="475" t="str">
        <f>"Adjusment "&amp;" %"</f>
        <v>Adjusment  %</v>
      </c>
      <c r="BB402" s="476"/>
      <c r="BC402" s="476"/>
      <c r="BD402" s="455"/>
      <c r="BE402" s="472"/>
      <c r="BF402" s="472"/>
      <c r="BG402" s="472"/>
      <c r="BH402" s="472"/>
      <c r="BI402" s="472"/>
      <c r="BJ402" s="472"/>
      <c r="BK402" s="472"/>
      <c r="BL402" s="477">
        <f>BD402/100*(BL399+BL401)</f>
        <v>0</v>
      </c>
      <c r="BM402" s="472"/>
      <c r="BN402" s="472"/>
      <c r="BO402" s="478">
        <f t="shared" si="3603"/>
        <v>0</v>
      </c>
      <c r="BP402" s="459"/>
      <c r="BQ402" s="452"/>
      <c r="BR402" s="475" t="str">
        <f>"Adjusment "&amp;" %"</f>
        <v>Adjusment  %</v>
      </c>
      <c r="BS402" s="476"/>
      <c r="BT402" s="476"/>
      <c r="BU402" s="455"/>
      <c r="BV402" s="472"/>
      <c r="BW402" s="472"/>
      <c r="BX402" s="472"/>
      <c r="BY402" s="472"/>
      <c r="BZ402" s="472"/>
      <c r="CA402" s="472"/>
      <c r="CB402" s="472"/>
      <c r="CC402" s="477">
        <f>BU402/100*(CC399+CC401)</f>
        <v>0</v>
      </c>
      <c r="CD402" s="472"/>
      <c r="CE402" s="472"/>
      <c r="CF402" s="478">
        <f t="shared" si="3604"/>
        <v>0</v>
      </c>
      <c r="CG402" s="459"/>
      <c r="CH402" s="452"/>
      <c r="CI402" s="475" t="str">
        <f>"Adjusment "&amp;" %"</f>
        <v>Adjusment  %</v>
      </c>
      <c r="CJ402" s="476"/>
      <c r="CK402" s="476"/>
      <c r="CL402" s="455"/>
      <c r="CM402" s="472"/>
      <c r="CN402" s="472"/>
      <c r="CO402" s="472"/>
      <c r="CP402" s="472"/>
      <c r="CQ402" s="472"/>
      <c r="CR402" s="472"/>
      <c r="CS402" s="472"/>
      <c r="CT402" s="477">
        <f>CL402/100*(CT399+CT401)</f>
        <v>0</v>
      </c>
      <c r="CU402" s="472"/>
      <c r="CV402" s="472"/>
      <c r="CW402" s="478">
        <f t="shared" si="3605"/>
        <v>0</v>
      </c>
      <c r="CX402" s="459"/>
      <c r="CY402" s="452"/>
      <c r="CZ402" s="475" t="str">
        <f>"Adjusment "&amp;" %"</f>
        <v>Adjusment  %</v>
      </c>
      <c r="DA402" s="476"/>
      <c r="DB402" s="476"/>
      <c r="DC402" s="455"/>
      <c r="DD402" s="472"/>
      <c r="DE402" s="472"/>
      <c r="DF402" s="472"/>
      <c r="DG402" s="472"/>
      <c r="DH402" s="472"/>
      <c r="DI402" s="472"/>
      <c r="DJ402" s="472"/>
      <c r="DK402" s="477">
        <f>DC402/100*(DK399+DK401)</f>
        <v>0</v>
      </c>
      <c r="DL402" s="472"/>
      <c r="DM402" s="472"/>
      <c r="DN402" s="478">
        <f t="shared" si="3606"/>
        <v>0</v>
      </c>
      <c r="DO402" s="459"/>
      <c r="DP402" s="452"/>
      <c r="DQ402" s="475" t="str">
        <f>"Adjusment "&amp;" %"</f>
        <v>Adjusment  %</v>
      </c>
      <c r="DR402" s="476"/>
      <c r="DS402" s="476"/>
      <c r="DT402" s="455"/>
      <c r="DU402" s="472"/>
      <c r="DV402" s="472"/>
      <c r="DW402" s="472"/>
      <c r="DX402" s="472"/>
      <c r="DY402" s="472"/>
      <c r="DZ402" s="472"/>
      <c r="EA402" s="472"/>
      <c r="EB402" s="477">
        <f>DT402/100*(EB399+EB401)</f>
        <v>0</v>
      </c>
      <c r="EC402" s="472"/>
      <c r="ED402" s="472"/>
      <c r="EE402" s="478">
        <f t="shared" si="3607"/>
        <v>0</v>
      </c>
      <c r="EF402" s="459"/>
      <c r="EG402" s="452"/>
      <c r="EH402" s="475" t="str">
        <f>"Adjusment "&amp;" %"</f>
        <v>Adjusment  %</v>
      </c>
      <c r="EI402" s="476"/>
      <c r="EJ402" s="476"/>
      <c r="EK402" s="455"/>
      <c r="EL402" s="472"/>
      <c r="EM402" s="472"/>
      <c r="EN402" s="472"/>
      <c r="EO402" s="472"/>
      <c r="EP402" s="472"/>
      <c r="EQ402" s="472"/>
      <c r="ER402" s="472"/>
      <c r="ES402" s="477">
        <f>EK402/100*(ES399+ES401)</f>
        <v>0</v>
      </c>
      <c r="ET402" s="472"/>
      <c r="EU402" s="472"/>
      <c r="EV402" s="478">
        <f t="shared" si="3608"/>
        <v>0</v>
      </c>
      <c r="EW402" s="459"/>
      <c r="EX402" s="452"/>
      <c r="EY402" s="475" t="str">
        <f>"Adjusment "&amp;" %"</f>
        <v>Adjusment  %</v>
      </c>
      <c r="EZ402" s="476"/>
      <c r="FA402" s="476"/>
      <c r="FB402" s="455"/>
      <c r="FC402" s="472"/>
      <c r="FD402" s="472"/>
      <c r="FE402" s="472"/>
      <c r="FF402" s="472"/>
      <c r="FG402" s="472"/>
      <c r="FH402" s="472"/>
      <c r="FI402" s="472"/>
      <c r="FJ402" s="477">
        <f>FB402/100*(FJ399+FJ401)</f>
        <v>0</v>
      </c>
      <c r="FK402" s="472"/>
      <c r="FL402" s="472"/>
      <c r="FM402" s="478">
        <f t="shared" si="3609"/>
        <v>0</v>
      </c>
      <c r="FN402" s="459"/>
      <c r="FO402" s="452"/>
      <c r="FP402" s="475" t="str">
        <f>"Adjusment "&amp;" %"</f>
        <v>Adjusment  %</v>
      </c>
      <c r="FQ402" s="476"/>
      <c r="FR402" s="476"/>
      <c r="FS402" s="455"/>
      <c r="FT402" s="472"/>
      <c r="FU402" s="472"/>
      <c r="FV402" s="472"/>
      <c r="FW402" s="472"/>
      <c r="FX402" s="472"/>
      <c r="FY402" s="472"/>
      <c r="FZ402" s="472"/>
      <c r="GA402" s="477">
        <f>FS402/100*(GA399+GA401)</f>
        <v>0</v>
      </c>
      <c r="GB402" s="472"/>
      <c r="GC402" s="472"/>
      <c r="GD402" s="478">
        <f t="shared" si="3610"/>
        <v>0</v>
      </c>
      <c r="GE402" s="459"/>
      <c r="GF402" s="452"/>
      <c r="GG402" s="475" t="str">
        <f>"Adjusment "&amp;" %"</f>
        <v>Adjusment  %</v>
      </c>
      <c r="GH402" s="476"/>
      <c r="GI402" s="476"/>
      <c r="GJ402" s="455"/>
      <c r="GK402" s="472"/>
      <c r="GL402" s="472"/>
      <c r="GM402" s="472"/>
      <c r="GN402" s="472"/>
      <c r="GO402" s="472"/>
      <c r="GP402" s="472"/>
      <c r="GQ402" s="472"/>
      <c r="GR402" s="477">
        <f>GJ402/100*(GR399+GR401)</f>
        <v>0</v>
      </c>
      <c r="GS402" s="472"/>
      <c r="GT402" s="472"/>
      <c r="GU402" s="478">
        <f t="shared" si="3611"/>
        <v>0</v>
      </c>
      <c r="GV402" s="459"/>
      <c r="GW402" s="452"/>
      <c r="GX402" s="475" t="str">
        <f>"Adjusment "&amp;" %"</f>
        <v>Adjusment  %</v>
      </c>
      <c r="GY402" s="476"/>
      <c r="GZ402" s="476"/>
      <c r="HA402" s="455"/>
      <c r="HB402" s="472"/>
      <c r="HC402" s="472"/>
      <c r="HD402" s="472"/>
      <c r="HE402" s="472"/>
      <c r="HF402" s="472"/>
      <c r="HG402" s="472"/>
      <c r="HH402" s="472"/>
      <c r="HI402" s="477">
        <f>HA402/100*(HI399+HI401)</f>
        <v>0</v>
      </c>
      <c r="HJ402" s="472"/>
      <c r="HK402" s="472"/>
      <c r="HL402" s="478">
        <f t="shared" si="3612"/>
        <v>0</v>
      </c>
      <c r="HM402" s="459"/>
      <c r="HN402" s="452"/>
      <c r="HO402" s="475" t="str">
        <f>"Adjusment "&amp;" %"</f>
        <v>Adjusment  %</v>
      </c>
      <c r="HP402" s="476"/>
      <c r="HQ402" s="476"/>
      <c r="HR402" s="455"/>
      <c r="HS402" s="472"/>
      <c r="HT402" s="472"/>
      <c r="HU402" s="472"/>
      <c r="HV402" s="472"/>
      <c r="HW402" s="472"/>
      <c r="HX402" s="472"/>
      <c r="HY402" s="472"/>
      <c r="HZ402" s="477">
        <f>HR402/100*(HZ399+HZ401)</f>
        <v>0</v>
      </c>
      <c r="IA402" s="472"/>
      <c r="IB402" s="472"/>
      <c r="IC402" s="478">
        <f t="shared" si="3613"/>
        <v>0</v>
      </c>
      <c r="ID402" s="459"/>
      <c r="IE402" s="452"/>
      <c r="IF402" s="475" t="str">
        <f>"Adjusment "&amp;" %"</f>
        <v>Adjusment  %</v>
      </c>
      <c r="IG402" s="476"/>
      <c r="IH402" s="476"/>
      <c r="II402" s="455"/>
      <c r="IJ402" s="472"/>
      <c r="IK402" s="472"/>
      <c r="IL402" s="472"/>
      <c r="IM402" s="472"/>
      <c r="IN402" s="472"/>
      <c r="IO402" s="472"/>
      <c r="IP402" s="472"/>
      <c r="IQ402" s="477">
        <f>II402/100*(IQ399+IQ401)</f>
        <v>0</v>
      </c>
      <c r="IR402" s="472"/>
      <c r="IS402" s="472"/>
      <c r="IT402" s="478">
        <f t="shared" si="3614"/>
        <v>0</v>
      </c>
      <c r="IU402" s="459"/>
      <c r="IV402" s="452"/>
      <c r="IW402" s="475" t="str">
        <f>"Adjusment "&amp;" %"</f>
        <v>Adjusment  %</v>
      </c>
      <c r="IX402" s="476"/>
      <c r="IY402" s="476"/>
      <c r="IZ402" s="455"/>
      <c r="JA402" s="472"/>
      <c r="JB402" s="472"/>
      <c r="JC402" s="472"/>
      <c r="JD402" s="472"/>
      <c r="JE402" s="472"/>
      <c r="JF402" s="472"/>
      <c r="JG402" s="472"/>
      <c r="JH402" s="477">
        <f>IZ402/100*(JH399+JH401)</f>
        <v>0</v>
      </c>
      <c r="JI402" s="472"/>
      <c r="JJ402" s="472"/>
      <c r="JK402" s="478">
        <f t="shared" si="3615"/>
        <v>0</v>
      </c>
      <c r="JL402" s="459"/>
      <c r="JM402" s="452"/>
      <c r="JN402" s="475" t="str">
        <f>"Adjusment "&amp;" %"</f>
        <v>Adjusment  %</v>
      </c>
      <c r="JO402" s="476"/>
      <c r="JP402" s="476"/>
      <c r="JQ402" s="455"/>
      <c r="JR402" s="472"/>
      <c r="JS402" s="472"/>
      <c r="JT402" s="472"/>
      <c r="JU402" s="472"/>
      <c r="JV402" s="472"/>
      <c r="JW402" s="472"/>
      <c r="JX402" s="472"/>
      <c r="JY402" s="477">
        <f>JQ402/100*(JY399+JY401)</f>
        <v>0</v>
      </c>
      <c r="JZ402" s="472"/>
      <c r="KA402" s="472"/>
      <c r="KB402" s="478">
        <f t="shared" si="3616"/>
        <v>0</v>
      </c>
      <c r="KC402" s="459"/>
      <c r="KD402" s="452"/>
      <c r="KE402" s="475" t="str">
        <f>"Adjusment "&amp;" %"</f>
        <v>Adjusment  %</v>
      </c>
      <c r="KF402" s="476"/>
      <c r="KG402" s="476"/>
      <c r="KH402" s="455"/>
      <c r="KI402" s="472"/>
      <c r="KJ402" s="472"/>
      <c r="KK402" s="472"/>
      <c r="KL402" s="472"/>
      <c r="KM402" s="472"/>
      <c r="KN402" s="472"/>
      <c r="KO402" s="472"/>
      <c r="KP402" s="477">
        <f>KH402/100*(KP399+KP401)</f>
        <v>0</v>
      </c>
      <c r="KQ402" s="472"/>
      <c r="KR402" s="472"/>
      <c r="KS402" s="478">
        <f t="shared" si="3617"/>
        <v>0</v>
      </c>
      <c r="KT402" s="459"/>
      <c r="KU402" s="460"/>
    </row>
    <row r="403" ht="15.75" customHeight="1">
      <c r="A403" s="452"/>
      <c r="B403" s="453"/>
      <c r="C403" s="454"/>
      <c r="D403" s="454"/>
      <c r="E403" s="455"/>
      <c r="F403" s="455"/>
      <c r="G403" s="455"/>
      <c r="H403" s="455"/>
      <c r="I403" s="455"/>
      <c r="J403" s="455"/>
      <c r="K403" s="455"/>
      <c r="L403" s="455"/>
      <c r="M403" s="455"/>
      <c r="N403" s="455"/>
      <c r="O403" s="455"/>
      <c r="P403" s="458"/>
      <c r="Q403" s="459"/>
      <c r="R403" s="452"/>
      <c r="S403" s="453"/>
      <c r="T403" s="454"/>
      <c r="U403" s="454"/>
      <c r="V403" s="455"/>
      <c r="W403" s="455"/>
      <c r="X403" s="455"/>
      <c r="Y403" s="455"/>
      <c r="Z403" s="455"/>
      <c r="AA403" s="455"/>
      <c r="AB403" s="455"/>
      <c r="AC403" s="455"/>
      <c r="AD403" s="455"/>
      <c r="AE403" s="455"/>
      <c r="AF403" s="455"/>
      <c r="AG403" s="458"/>
      <c r="AH403" s="459"/>
      <c r="AI403" s="452"/>
      <c r="AJ403" s="453"/>
      <c r="AK403" s="454"/>
      <c r="AL403" s="454"/>
      <c r="AM403" s="455"/>
      <c r="AN403" s="455"/>
      <c r="AO403" s="455"/>
      <c r="AP403" s="455"/>
      <c r="AQ403" s="455"/>
      <c r="AR403" s="455"/>
      <c r="AS403" s="455"/>
      <c r="AT403" s="455"/>
      <c r="AU403" s="455"/>
      <c r="AV403" s="455"/>
      <c r="AW403" s="455"/>
      <c r="AX403" s="458"/>
      <c r="AY403" s="459"/>
      <c r="AZ403" s="452"/>
      <c r="BA403" s="453"/>
      <c r="BB403" s="454"/>
      <c r="BC403" s="454"/>
      <c r="BD403" s="455"/>
      <c r="BE403" s="455"/>
      <c r="BF403" s="455"/>
      <c r="BG403" s="455"/>
      <c r="BH403" s="455"/>
      <c r="BI403" s="455"/>
      <c r="BJ403" s="455"/>
      <c r="BK403" s="455"/>
      <c r="BL403" s="455"/>
      <c r="BM403" s="455"/>
      <c r="BN403" s="455"/>
      <c r="BO403" s="458"/>
      <c r="BP403" s="459"/>
      <c r="BQ403" s="452"/>
      <c r="BR403" s="453"/>
      <c r="BS403" s="454"/>
      <c r="BT403" s="454"/>
      <c r="BU403" s="455"/>
      <c r="BV403" s="455"/>
      <c r="BW403" s="455"/>
      <c r="BX403" s="455"/>
      <c r="BY403" s="455"/>
      <c r="BZ403" s="455"/>
      <c r="CA403" s="455"/>
      <c r="CB403" s="455"/>
      <c r="CC403" s="455"/>
      <c r="CD403" s="455"/>
      <c r="CE403" s="455"/>
      <c r="CF403" s="458"/>
      <c r="CG403" s="459"/>
      <c r="CH403" s="452"/>
      <c r="CI403" s="453"/>
      <c r="CJ403" s="454"/>
      <c r="CK403" s="454"/>
      <c r="CL403" s="455"/>
      <c r="CM403" s="455"/>
      <c r="CN403" s="455"/>
      <c r="CO403" s="455"/>
      <c r="CP403" s="455"/>
      <c r="CQ403" s="455"/>
      <c r="CR403" s="455"/>
      <c r="CS403" s="455"/>
      <c r="CT403" s="455"/>
      <c r="CU403" s="455"/>
      <c r="CV403" s="455"/>
      <c r="CW403" s="458"/>
      <c r="CX403" s="459"/>
      <c r="CY403" s="452"/>
      <c r="CZ403" s="453"/>
      <c r="DA403" s="454"/>
      <c r="DB403" s="454"/>
      <c r="DC403" s="455"/>
      <c r="DD403" s="455"/>
      <c r="DE403" s="455"/>
      <c r="DF403" s="455"/>
      <c r="DG403" s="455"/>
      <c r="DH403" s="455"/>
      <c r="DI403" s="455"/>
      <c r="DJ403" s="455"/>
      <c r="DK403" s="455"/>
      <c r="DL403" s="455"/>
      <c r="DM403" s="455"/>
      <c r="DN403" s="458"/>
      <c r="DO403" s="459"/>
      <c r="DP403" s="452"/>
      <c r="DQ403" s="453"/>
      <c r="DR403" s="454"/>
      <c r="DS403" s="454"/>
      <c r="DT403" s="455"/>
      <c r="DU403" s="455"/>
      <c r="DV403" s="455"/>
      <c r="DW403" s="455"/>
      <c r="DX403" s="455"/>
      <c r="DY403" s="455"/>
      <c r="DZ403" s="455"/>
      <c r="EA403" s="455"/>
      <c r="EB403" s="455"/>
      <c r="EC403" s="455"/>
      <c r="ED403" s="455"/>
      <c r="EE403" s="458"/>
      <c r="EF403" s="459"/>
      <c r="EG403" s="452"/>
      <c r="EH403" s="453"/>
      <c r="EI403" s="454"/>
      <c r="EJ403" s="454"/>
      <c r="EK403" s="455"/>
      <c r="EL403" s="455"/>
      <c r="EM403" s="455"/>
      <c r="EN403" s="455"/>
      <c r="EO403" s="455"/>
      <c r="EP403" s="455"/>
      <c r="EQ403" s="455"/>
      <c r="ER403" s="455"/>
      <c r="ES403" s="455"/>
      <c r="ET403" s="455"/>
      <c r="EU403" s="455"/>
      <c r="EV403" s="458"/>
      <c r="EW403" s="459"/>
      <c r="EX403" s="452"/>
      <c r="EY403" s="453"/>
      <c r="EZ403" s="454"/>
      <c r="FA403" s="454"/>
      <c r="FB403" s="455"/>
      <c r="FC403" s="455"/>
      <c r="FD403" s="455"/>
      <c r="FE403" s="455"/>
      <c r="FF403" s="455"/>
      <c r="FG403" s="455"/>
      <c r="FH403" s="455"/>
      <c r="FI403" s="455"/>
      <c r="FJ403" s="455"/>
      <c r="FK403" s="455"/>
      <c r="FL403" s="455"/>
      <c r="FM403" s="458"/>
      <c r="FN403" s="459"/>
      <c r="FO403" s="452"/>
      <c r="FP403" s="453"/>
      <c r="FQ403" s="454"/>
      <c r="FR403" s="454"/>
      <c r="FS403" s="455"/>
      <c r="FT403" s="455"/>
      <c r="FU403" s="455"/>
      <c r="FV403" s="455"/>
      <c r="FW403" s="455"/>
      <c r="FX403" s="455"/>
      <c r="FY403" s="455"/>
      <c r="FZ403" s="455"/>
      <c r="GA403" s="455"/>
      <c r="GB403" s="455"/>
      <c r="GC403" s="455"/>
      <c r="GD403" s="458"/>
      <c r="GE403" s="459"/>
      <c r="GF403" s="452"/>
      <c r="GG403" s="453"/>
      <c r="GH403" s="454"/>
      <c r="GI403" s="454"/>
      <c r="GJ403" s="455"/>
      <c r="GK403" s="455"/>
      <c r="GL403" s="455"/>
      <c r="GM403" s="455"/>
      <c r="GN403" s="455"/>
      <c r="GO403" s="455"/>
      <c r="GP403" s="455"/>
      <c r="GQ403" s="455"/>
      <c r="GR403" s="455"/>
      <c r="GS403" s="455"/>
      <c r="GT403" s="455"/>
      <c r="GU403" s="458"/>
      <c r="GV403" s="459"/>
      <c r="GW403" s="452"/>
      <c r="GX403" s="453"/>
      <c r="GY403" s="454"/>
      <c r="GZ403" s="454"/>
      <c r="HA403" s="455"/>
      <c r="HB403" s="455"/>
      <c r="HC403" s="455"/>
      <c r="HD403" s="455"/>
      <c r="HE403" s="455"/>
      <c r="HF403" s="455"/>
      <c r="HG403" s="455"/>
      <c r="HH403" s="455"/>
      <c r="HI403" s="455"/>
      <c r="HJ403" s="455"/>
      <c r="HK403" s="455"/>
      <c r="HL403" s="458"/>
      <c r="HM403" s="459"/>
      <c r="HN403" s="452"/>
      <c r="HO403" s="453"/>
      <c r="HP403" s="454"/>
      <c r="HQ403" s="454"/>
      <c r="HR403" s="455"/>
      <c r="HS403" s="455"/>
      <c r="HT403" s="455"/>
      <c r="HU403" s="455"/>
      <c r="HV403" s="455"/>
      <c r="HW403" s="455"/>
      <c r="HX403" s="455"/>
      <c r="HY403" s="455"/>
      <c r="HZ403" s="455"/>
      <c r="IA403" s="455"/>
      <c r="IB403" s="455"/>
      <c r="IC403" s="458"/>
      <c r="ID403" s="459"/>
      <c r="IE403" s="452"/>
      <c r="IF403" s="453"/>
      <c r="IG403" s="454"/>
      <c r="IH403" s="454"/>
      <c r="II403" s="455"/>
      <c r="IJ403" s="455"/>
      <c r="IK403" s="455"/>
      <c r="IL403" s="455"/>
      <c r="IM403" s="455"/>
      <c r="IN403" s="455"/>
      <c r="IO403" s="455"/>
      <c r="IP403" s="455"/>
      <c r="IQ403" s="455"/>
      <c r="IR403" s="455"/>
      <c r="IS403" s="455"/>
      <c r="IT403" s="458"/>
      <c r="IU403" s="459"/>
      <c r="IV403" s="452"/>
      <c r="IW403" s="453"/>
      <c r="IX403" s="454"/>
      <c r="IY403" s="454"/>
      <c r="IZ403" s="455"/>
      <c r="JA403" s="455"/>
      <c r="JB403" s="455"/>
      <c r="JC403" s="455"/>
      <c r="JD403" s="455"/>
      <c r="JE403" s="455"/>
      <c r="JF403" s="455"/>
      <c r="JG403" s="455"/>
      <c r="JH403" s="455"/>
      <c r="JI403" s="455"/>
      <c r="JJ403" s="455"/>
      <c r="JK403" s="458"/>
      <c r="JL403" s="459"/>
      <c r="JM403" s="452"/>
      <c r="JN403" s="453"/>
      <c r="JO403" s="454"/>
      <c r="JP403" s="454"/>
      <c r="JQ403" s="455"/>
      <c r="JR403" s="455"/>
      <c r="JS403" s="455"/>
      <c r="JT403" s="455"/>
      <c r="JU403" s="455"/>
      <c r="JV403" s="455"/>
      <c r="JW403" s="455"/>
      <c r="JX403" s="455"/>
      <c r="JY403" s="455"/>
      <c r="JZ403" s="455"/>
      <c r="KA403" s="455"/>
      <c r="KB403" s="458"/>
      <c r="KC403" s="459"/>
      <c r="KD403" s="452"/>
      <c r="KE403" s="453"/>
      <c r="KF403" s="454"/>
      <c r="KG403" s="454"/>
      <c r="KH403" s="455"/>
      <c r="KI403" s="455"/>
      <c r="KJ403" s="455"/>
      <c r="KK403" s="455"/>
      <c r="KL403" s="455"/>
      <c r="KM403" s="455"/>
      <c r="KN403" s="455"/>
      <c r="KO403" s="455"/>
      <c r="KP403" s="455"/>
      <c r="KQ403" s="455"/>
      <c r="KR403" s="455"/>
      <c r="KS403" s="458"/>
      <c r="KT403" s="459"/>
      <c r="KU403" s="460"/>
    </row>
    <row r="404" ht="24.0" customHeight="1">
      <c r="A404" s="479" t="s">
        <v>29</v>
      </c>
      <c r="B404" s="268"/>
      <c r="C404" s="480"/>
      <c r="D404" s="480"/>
      <c r="E404" s="481"/>
      <c r="F404" s="481"/>
      <c r="G404" s="482">
        <f>SUM(G399:G403)</f>
        <v>36166.54204</v>
      </c>
      <c r="H404" s="481"/>
      <c r="I404" s="482">
        <f>SUM(I399:I403)</f>
        <v>0</v>
      </c>
      <c r="J404" s="481"/>
      <c r="K404" s="481"/>
      <c r="L404" s="482">
        <f t="shared" ref="L404:M404" si="3618">SUM(L399:L403)</f>
        <v>0</v>
      </c>
      <c r="M404" s="482">
        <f t="shared" si="3618"/>
        <v>36166.54204</v>
      </c>
      <c r="N404" s="481"/>
      <c r="O404" s="482">
        <f t="shared" ref="O404:P404" si="3619">SUM(O399:O403)</f>
        <v>8145.091533</v>
      </c>
      <c r="P404" s="482">
        <f t="shared" si="3619"/>
        <v>28021.4505</v>
      </c>
      <c r="Q404" s="450"/>
      <c r="R404" s="479" t="s">
        <v>29</v>
      </c>
      <c r="S404" s="268"/>
      <c r="T404" s="480"/>
      <c r="U404" s="480"/>
      <c r="V404" s="481"/>
      <c r="W404" s="481"/>
      <c r="X404" s="482">
        <f>SUM(X399:X403)</f>
        <v>39291.18451</v>
      </c>
      <c r="Y404" s="481"/>
      <c r="Z404" s="482">
        <f>SUM(Z399:Z403)</f>
        <v>0</v>
      </c>
      <c r="AA404" s="481"/>
      <c r="AB404" s="481"/>
      <c r="AC404" s="482">
        <f t="shared" ref="AC404:AD404" si="3620">SUM(AC399:AC403)</f>
        <v>0</v>
      </c>
      <c r="AD404" s="482">
        <f t="shared" si="3620"/>
        <v>39291.18451</v>
      </c>
      <c r="AE404" s="481"/>
      <c r="AF404" s="482">
        <f t="shared" ref="AF404:AG404" si="3621">SUM(AF399:AF403)</f>
        <v>8855.88578</v>
      </c>
      <c r="AG404" s="482">
        <f t="shared" si="3621"/>
        <v>30435.29873</v>
      </c>
      <c r="AH404" s="450"/>
      <c r="AI404" s="479" t="s">
        <v>29</v>
      </c>
      <c r="AJ404" s="268"/>
      <c r="AK404" s="480"/>
      <c r="AL404" s="480"/>
      <c r="AM404" s="481"/>
      <c r="AN404" s="481"/>
      <c r="AO404" s="482">
        <f>SUM(AO399:AO403)</f>
        <v>53587.83855</v>
      </c>
      <c r="AP404" s="481"/>
      <c r="AQ404" s="482">
        <f>SUM(AQ399:AQ403)</f>
        <v>0</v>
      </c>
      <c r="AR404" s="481"/>
      <c r="AS404" s="481"/>
      <c r="AT404" s="482">
        <f t="shared" ref="AT404:AU404" si="3622">SUM(AT399:AT403)</f>
        <v>0</v>
      </c>
      <c r="AU404" s="482">
        <f t="shared" si="3622"/>
        <v>53587.83855</v>
      </c>
      <c r="AV404" s="481"/>
      <c r="AW404" s="482">
        <f t="shared" ref="AW404:AX404" si="3623">SUM(AW399:AW403)</f>
        <v>12074.11371</v>
      </c>
      <c r="AX404" s="482">
        <f t="shared" si="3623"/>
        <v>41513.72484</v>
      </c>
      <c r="AY404" s="450"/>
      <c r="AZ404" s="479" t="s">
        <v>29</v>
      </c>
      <c r="BA404" s="268"/>
      <c r="BB404" s="480"/>
      <c r="BC404" s="480"/>
      <c r="BD404" s="481"/>
      <c r="BE404" s="481"/>
      <c r="BF404" s="482">
        <f>SUM(BF399:BF403)</f>
        <v>53834.62897</v>
      </c>
      <c r="BG404" s="481"/>
      <c r="BH404" s="482">
        <f>SUM(BH399:BH403)</f>
        <v>0</v>
      </c>
      <c r="BI404" s="481"/>
      <c r="BJ404" s="481"/>
      <c r="BK404" s="482">
        <f t="shared" ref="BK404:BL404" si="3624">SUM(BK399:BK403)</f>
        <v>0</v>
      </c>
      <c r="BL404" s="482">
        <f t="shared" si="3624"/>
        <v>53834.62897</v>
      </c>
      <c r="BM404" s="481"/>
      <c r="BN404" s="482">
        <f t="shared" ref="BN404:BO404" si="3625">SUM(BN399:BN403)</f>
        <v>12135.54967</v>
      </c>
      <c r="BO404" s="482">
        <f t="shared" si="3625"/>
        <v>41699.0793</v>
      </c>
      <c r="BP404" s="450"/>
      <c r="BQ404" s="479" t="s">
        <v>29</v>
      </c>
      <c r="BR404" s="268"/>
      <c r="BS404" s="480"/>
      <c r="BT404" s="480"/>
      <c r="BU404" s="481"/>
      <c r="BV404" s="481"/>
      <c r="BW404" s="482">
        <f>SUM(BW399:BW403)</f>
        <v>58290.37138</v>
      </c>
      <c r="BX404" s="481"/>
      <c r="BY404" s="482">
        <f>SUM(BY399:BY403)</f>
        <v>0</v>
      </c>
      <c r="BZ404" s="481"/>
      <c r="CA404" s="481"/>
      <c r="CB404" s="482">
        <f t="shared" ref="CB404:CC404" si="3626">SUM(CB399:CB403)</f>
        <v>0</v>
      </c>
      <c r="CC404" s="482">
        <f t="shared" si="3626"/>
        <v>58290.37138</v>
      </c>
      <c r="CD404" s="481"/>
      <c r="CE404" s="482">
        <f t="shared" ref="CE404:CF404" si="3627">SUM(CE399:CE403)</f>
        <v>13110.24457</v>
      </c>
      <c r="CF404" s="482">
        <f t="shared" si="3627"/>
        <v>45180.12681</v>
      </c>
      <c r="CG404" s="450"/>
      <c r="CH404" s="479" t="s">
        <v>29</v>
      </c>
      <c r="CI404" s="268"/>
      <c r="CJ404" s="480"/>
      <c r="CK404" s="480"/>
      <c r="CL404" s="481"/>
      <c r="CM404" s="481"/>
      <c r="CN404" s="482">
        <f>SUM(CN399:CN403)</f>
        <v>22105.42355</v>
      </c>
      <c r="CO404" s="481"/>
      <c r="CP404" s="482">
        <f>SUM(CP399:CP403)</f>
        <v>0</v>
      </c>
      <c r="CQ404" s="481"/>
      <c r="CR404" s="481"/>
      <c r="CS404" s="482">
        <f t="shared" ref="CS404:CT404" si="3628">SUM(CS399:CS403)</f>
        <v>0</v>
      </c>
      <c r="CT404" s="482">
        <f t="shared" si="3628"/>
        <v>22105.42355</v>
      </c>
      <c r="CU404" s="481"/>
      <c r="CV404" s="482">
        <f t="shared" ref="CV404:CW404" si="3629">SUM(CV399:CV403)</f>
        <v>5020.312991</v>
      </c>
      <c r="CW404" s="482">
        <f t="shared" si="3629"/>
        <v>17085.11056</v>
      </c>
      <c r="CX404" s="450"/>
      <c r="CY404" s="479" t="s">
        <v>29</v>
      </c>
      <c r="CZ404" s="268"/>
      <c r="DA404" s="480"/>
      <c r="DB404" s="480"/>
      <c r="DC404" s="481"/>
      <c r="DD404" s="481"/>
      <c r="DE404" s="482">
        <f>SUM(DE399:DE403)</f>
        <v>75466.37677</v>
      </c>
      <c r="DF404" s="481"/>
      <c r="DG404" s="482">
        <f>SUM(DG399:DG403)</f>
        <v>0</v>
      </c>
      <c r="DH404" s="481"/>
      <c r="DI404" s="481"/>
      <c r="DJ404" s="482">
        <f t="shared" ref="DJ404:DK404" si="3630">SUM(DJ399:DJ403)</f>
        <v>0</v>
      </c>
      <c r="DK404" s="482">
        <f t="shared" si="3630"/>
        <v>75466.37677</v>
      </c>
      <c r="DL404" s="481"/>
      <c r="DM404" s="482">
        <f t="shared" ref="DM404:DN404" si="3631">SUM(DM399:DM403)</f>
        <v>17085.42193</v>
      </c>
      <c r="DN404" s="482">
        <f t="shared" si="3631"/>
        <v>58380.95484</v>
      </c>
      <c r="DO404" s="450"/>
      <c r="DP404" s="479" t="s">
        <v>29</v>
      </c>
      <c r="DQ404" s="268"/>
      <c r="DR404" s="480"/>
      <c r="DS404" s="480"/>
      <c r="DT404" s="481"/>
      <c r="DU404" s="481"/>
      <c r="DV404" s="482">
        <f>SUM(DV399:DV403)</f>
        <v>23873.26213</v>
      </c>
      <c r="DW404" s="481"/>
      <c r="DX404" s="482">
        <f>SUM(DX399:DX403)</f>
        <v>0</v>
      </c>
      <c r="DY404" s="481"/>
      <c r="DZ404" s="481"/>
      <c r="EA404" s="482">
        <f t="shared" ref="EA404:EB404" si="3632">SUM(EA399:EA403)</f>
        <v>0</v>
      </c>
      <c r="EB404" s="482">
        <f t="shared" si="3632"/>
        <v>23873.26213</v>
      </c>
      <c r="EC404" s="481"/>
      <c r="ED404" s="482">
        <f t="shared" ref="ED404:EE404" si="3633">SUM(ED399:ED403)</f>
        <v>5421.400895</v>
      </c>
      <c r="EE404" s="482">
        <f t="shared" si="3633"/>
        <v>18451.86123</v>
      </c>
      <c r="EF404" s="450"/>
      <c r="EG404" s="479" t="s">
        <v>29</v>
      </c>
      <c r="EH404" s="268"/>
      <c r="EI404" s="480"/>
      <c r="EJ404" s="480"/>
      <c r="EK404" s="481"/>
      <c r="EL404" s="481"/>
      <c r="EM404" s="482">
        <f>SUM(EM399:EM403)</f>
        <v>25549.6245</v>
      </c>
      <c r="EN404" s="481"/>
      <c r="EO404" s="482">
        <f>SUM(EO399:EO403)</f>
        <v>0</v>
      </c>
      <c r="EP404" s="481"/>
      <c r="EQ404" s="481"/>
      <c r="ER404" s="482">
        <f t="shared" ref="ER404:ES404" si="3634">SUM(ER399:ER403)</f>
        <v>0</v>
      </c>
      <c r="ES404" s="482">
        <f t="shared" si="3634"/>
        <v>25549.6245</v>
      </c>
      <c r="ET404" s="481"/>
      <c r="EU404" s="482">
        <f t="shared" ref="EU404:EV404" si="3635">SUM(EU399:EU403)</f>
        <v>5757.402578</v>
      </c>
      <c r="EV404" s="482">
        <f t="shared" si="3635"/>
        <v>19792.22192</v>
      </c>
      <c r="EW404" s="450"/>
      <c r="EX404" s="479" t="s">
        <v>29</v>
      </c>
      <c r="EY404" s="268"/>
      <c r="EZ404" s="480"/>
      <c r="FA404" s="480"/>
      <c r="FB404" s="481"/>
      <c r="FC404" s="481"/>
      <c r="FD404" s="482">
        <f>SUM(FD399:FD403)</f>
        <v>55734.92174</v>
      </c>
      <c r="FE404" s="481"/>
      <c r="FF404" s="482">
        <f>SUM(FF399:FF403)</f>
        <v>0</v>
      </c>
      <c r="FG404" s="481"/>
      <c r="FH404" s="481"/>
      <c r="FI404" s="482">
        <f t="shared" ref="FI404:FJ404" si="3636">SUM(FI399:FI403)</f>
        <v>0</v>
      </c>
      <c r="FJ404" s="482">
        <f t="shared" si="3636"/>
        <v>55734.92174</v>
      </c>
      <c r="FK404" s="481"/>
      <c r="FL404" s="482">
        <f t="shared" ref="FL404:FM404" si="3637">SUM(FL399:FL403)</f>
        <v>12624.60872</v>
      </c>
      <c r="FM404" s="482">
        <f t="shared" si="3637"/>
        <v>43110.31302</v>
      </c>
      <c r="FN404" s="450"/>
      <c r="FO404" s="479" t="s">
        <v>29</v>
      </c>
      <c r="FP404" s="268"/>
      <c r="FQ404" s="480"/>
      <c r="FR404" s="480"/>
      <c r="FS404" s="481"/>
      <c r="FT404" s="481"/>
      <c r="FU404" s="482">
        <f>SUM(FU399:FU403)</f>
        <v>48053.73081</v>
      </c>
      <c r="FV404" s="481"/>
      <c r="FW404" s="482">
        <f>SUM(FW399:FW403)</f>
        <v>0</v>
      </c>
      <c r="FX404" s="481"/>
      <c r="FY404" s="481"/>
      <c r="FZ404" s="482">
        <f t="shared" ref="FZ404:GA404" si="3638">SUM(FZ399:FZ403)</f>
        <v>0</v>
      </c>
      <c r="GA404" s="482">
        <f t="shared" si="3638"/>
        <v>48053.73081</v>
      </c>
      <c r="GB404" s="481"/>
      <c r="GC404" s="482">
        <f t="shared" ref="GC404:GD404" si="3639">SUM(GC399:GC403)</f>
        <v>10836.67983</v>
      </c>
      <c r="GD404" s="482">
        <f t="shared" si="3639"/>
        <v>37217.05098</v>
      </c>
      <c r="GE404" s="450"/>
      <c r="GF404" s="479" t="s">
        <v>29</v>
      </c>
      <c r="GG404" s="268"/>
      <c r="GH404" s="480"/>
      <c r="GI404" s="480"/>
      <c r="GJ404" s="481"/>
      <c r="GK404" s="481"/>
      <c r="GL404" s="482">
        <f>SUM(GL399:GL403)</f>
        <v>42113.44407</v>
      </c>
      <c r="GM404" s="481"/>
      <c r="GN404" s="482">
        <f>SUM(GN399:GN403)</f>
        <v>0</v>
      </c>
      <c r="GO404" s="481"/>
      <c r="GP404" s="481"/>
      <c r="GQ404" s="482">
        <f t="shared" ref="GQ404:GR404" si="3640">SUM(GQ399:GQ403)</f>
        <v>0</v>
      </c>
      <c r="GR404" s="482">
        <f t="shared" si="3640"/>
        <v>42113.44407</v>
      </c>
      <c r="GS404" s="481"/>
      <c r="GT404" s="482">
        <f t="shared" ref="GT404:GU404" si="3641">SUM(GT399:GT403)</f>
        <v>9513.380174</v>
      </c>
      <c r="GU404" s="482">
        <f t="shared" si="3641"/>
        <v>32600.0639</v>
      </c>
      <c r="GV404" s="450"/>
      <c r="GW404" s="479" t="s">
        <v>29</v>
      </c>
      <c r="GX404" s="268"/>
      <c r="GY404" s="480"/>
      <c r="GZ404" s="480"/>
      <c r="HA404" s="481"/>
      <c r="HB404" s="481"/>
      <c r="HC404" s="482">
        <f>SUM(HC399:HC403)</f>
        <v>47441.9733</v>
      </c>
      <c r="HD404" s="481"/>
      <c r="HE404" s="482">
        <f>SUM(HE399:HE403)</f>
        <v>0</v>
      </c>
      <c r="HF404" s="481"/>
      <c r="HG404" s="481"/>
      <c r="HH404" s="482">
        <f t="shared" ref="HH404:HI404" si="3642">SUM(HH399:HH403)</f>
        <v>0</v>
      </c>
      <c r="HI404" s="482">
        <f t="shared" si="3642"/>
        <v>47441.9733</v>
      </c>
      <c r="HJ404" s="481"/>
      <c r="HK404" s="482">
        <f t="shared" ref="HK404:HL404" si="3643">SUM(HK399:HK403)</f>
        <v>10717.90855</v>
      </c>
      <c r="HL404" s="482">
        <f t="shared" si="3643"/>
        <v>36724.06475</v>
      </c>
      <c r="HM404" s="450"/>
      <c r="HN404" s="479" t="s">
        <v>29</v>
      </c>
      <c r="HO404" s="268"/>
      <c r="HP404" s="480"/>
      <c r="HQ404" s="480"/>
      <c r="HR404" s="481"/>
      <c r="HS404" s="481"/>
      <c r="HT404" s="482">
        <f>SUM(HT399:HT403)</f>
        <v>48383.04898</v>
      </c>
      <c r="HU404" s="481"/>
      <c r="HV404" s="482">
        <f>SUM(HV399:HV403)</f>
        <v>0</v>
      </c>
      <c r="HW404" s="481"/>
      <c r="HX404" s="481"/>
      <c r="HY404" s="482">
        <f t="shared" ref="HY404:HZ404" si="3644">SUM(HY399:HY403)</f>
        <v>0</v>
      </c>
      <c r="HZ404" s="482">
        <f t="shared" si="3644"/>
        <v>48383.04898</v>
      </c>
      <c r="IA404" s="481"/>
      <c r="IB404" s="482">
        <f t="shared" ref="IB404:IC404" si="3645">SUM(IB399:IB403)</f>
        <v>10967.13916</v>
      </c>
      <c r="IC404" s="482">
        <f t="shared" si="3645"/>
        <v>37415.90982</v>
      </c>
      <c r="ID404" s="450"/>
      <c r="IE404" s="479" t="s">
        <v>29</v>
      </c>
      <c r="IF404" s="268"/>
      <c r="IG404" s="480"/>
      <c r="IH404" s="480"/>
      <c r="II404" s="481"/>
      <c r="IJ404" s="481"/>
      <c r="IK404" s="482">
        <f>SUM(IK399:IK403)</f>
        <v>48724.57138</v>
      </c>
      <c r="IL404" s="481"/>
      <c r="IM404" s="482">
        <f>SUM(IM399:IM403)</f>
        <v>0</v>
      </c>
      <c r="IN404" s="481"/>
      <c r="IO404" s="481"/>
      <c r="IP404" s="482">
        <f t="shared" ref="IP404:IQ404" si="3646">SUM(IP399:IP403)</f>
        <v>0</v>
      </c>
      <c r="IQ404" s="482">
        <f t="shared" si="3646"/>
        <v>48724.57138</v>
      </c>
      <c r="IR404" s="481"/>
      <c r="IS404" s="482">
        <f t="shared" ref="IS404:IT404" si="3647">SUM(IS399:IS403)</f>
        <v>11012.24719</v>
      </c>
      <c r="IT404" s="482">
        <f t="shared" si="3647"/>
        <v>37712.3242</v>
      </c>
      <c r="IU404" s="450"/>
      <c r="IV404" s="479" t="s">
        <v>29</v>
      </c>
      <c r="IW404" s="268"/>
      <c r="IX404" s="480"/>
      <c r="IY404" s="480"/>
      <c r="IZ404" s="481"/>
      <c r="JA404" s="481"/>
      <c r="JB404" s="482">
        <f>SUM(JB399:JB403)</f>
        <v>63022.11687</v>
      </c>
      <c r="JC404" s="481"/>
      <c r="JD404" s="482">
        <f>SUM(JD399:JD403)</f>
        <v>0</v>
      </c>
      <c r="JE404" s="481"/>
      <c r="JF404" s="481"/>
      <c r="JG404" s="482">
        <f t="shared" ref="JG404:JH404" si="3648">SUM(JG399:JG403)</f>
        <v>0</v>
      </c>
      <c r="JH404" s="482">
        <f t="shared" si="3648"/>
        <v>63022.11687</v>
      </c>
      <c r="JI404" s="481"/>
      <c r="JJ404" s="482">
        <f t="shared" ref="JJ404:JK404" si="3649">SUM(JJ399:JJ403)</f>
        <v>14305.61962</v>
      </c>
      <c r="JK404" s="482">
        <f t="shared" si="3649"/>
        <v>48716.49725</v>
      </c>
      <c r="JL404" s="450"/>
      <c r="JM404" s="479" t="s">
        <v>29</v>
      </c>
      <c r="JN404" s="268"/>
      <c r="JO404" s="480"/>
      <c r="JP404" s="480"/>
      <c r="JQ404" s="481"/>
      <c r="JR404" s="481"/>
      <c r="JS404" s="482">
        <f>SUM(JS399:JS403)</f>
        <v>0</v>
      </c>
      <c r="JT404" s="481"/>
      <c r="JU404" s="482">
        <f>SUM(JU399:JU403)</f>
        <v>0</v>
      </c>
      <c r="JV404" s="481"/>
      <c r="JW404" s="481"/>
      <c r="JX404" s="482">
        <f t="shared" ref="JX404:JY404" si="3650">SUM(JX399:JX403)</f>
        <v>0</v>
      </c>
      <c r="JY404" s="482">
        <f t="shared" si="3650"/>
        <v>0</v>
      </c>
      <c r="JZ404" s="481"/>
      <c r="KA404" s="482">
        <f t="shared" ref="KA404:KB404" si="3651">SUM(KA399:KA403)</f>
        <v>0</v>
      </c>
      <c r="KB404" s="482">
        <f t="shared" si="3651"/>
        <v>0</v>
      </c>
      <c r="KC404" s="450"/>
      <c r="KD404" s="479" t="s">
        <v>29</v>
      </c>
      <c r="KE404" s="268"/>
      <c r="KF404" s="480"/>
      <c r="KG404" s="480"/>
      <c r="KH404" s="481"/>
      <c r="KI404" s="481"/>
      <c r="KJ404" s="482">
        <f>SUM(KJ399:KJ403)</f>
        <v>0</v>
      </c>
      <c r="KK404" s="481"/>
      <c r="KL404" s="482">
        <f>SUM(KL399:KL403)</f>
        <v>0</v>
      </c>
      <c r="KM404" s="481"/>
      <c r="KN404" s="481"/>
      <c r="KO404" s="482">
        <f t="shared" ref="KO404:KP404" si="3652">SUM(KO399:KO403)</f>
        <v>0</v>
      </c>
      <c r="KP404" s="482">
        <f t="shared" si="3652"/>
        <v>0</v>
      </c>
      <c r="KQ404" s="481"/>
      <c r="KR404" s="482">
        <f t="shared" ref="KR404:KS404" si="3653">SUM(KR399:KR403)</f>
        <v>0</v>
      </c>
      <c r="KS404" s="482">
        <f t="shared" si="3653"/>
        <v>0</v>
      </c>
      <c r="KT404" s="450"/>
      <c r="KU404" s="451"/>
    </row>
    <row r="405" ht="15.0" customHeight="1">
      <c r="A405" s="429"/>
      <c r="B405" s="430"/>
      <c r="C405" s="430"/>
      <c r="D405" s="430"/>
      <c r="E405" s="430"/>
      <c r="F405" s="430"/>
      <c r="G405" s="430"/>
      <c r="H405" s="430"/>
      <c r="I405" s="430"/>
      <c r="J405" s="430"/>
      <c r="K405" s="430"/>
      <c r="L405" s="430"/>
      <c r="M405" s="430"/>
      <c r="N405" s="430"/>
      <c r="O405" s="430"/>
      <c r="P405" s="430"/>
      <c r="Q405" s="431"/>
      <c r="R405" s="429"/>
      <c r="S405" s="430"/>
      <c r="T405" s="430"/>
      <c r="U405" s="430"/>
      <c r="V405" s="430"/>
      <c r="W405" s="430"/>
      <c r="X405" s="430"/>
      <c r="Y405" s="430"/>
      <c r="Z405" s="430"/>
      <c r="AA405" s="430"/>
      <c r="AB405" s="430"/>
      <c r="AC405" s="430"/>
      <c r="AD405" s="430"/>
      <c r="AE405" s="430"/>
      <c r="AF405" s="430"/>
      <c r="AG405" s="430"/>
      <c r="AH405" s="431"/>
      <c r="AI405" s="429"/>
      <c r="AJ405" s="430"/>
      <c r="AK405" s="430"/>
      <c r="AL405" s="430"/>
      <c r="AM405" s="430"/>
      <c r="AN405" s="430"/>
      <c r="AO405" s="430"/>
      <c r="AP405" s="430"/>
      <c r="AQ405" s="430"/>
      <c r="AR405" s="430"/>
      <c r="AS405" s="430"/>
      <c r="AT405" s="430"/>
      <c r="AU405" s="430"/>
      <c r="AV405" s="430"/>
      <c r="AW405" s="430"/>
      <c r="AX405" s="430"/>
      <c r="AY405" s="431"/>
      <c r="AZ405" s="429"/>
      <c r="BA405" s="430"/>
      <c r="BB405" s="430"/>
      <c r="BC405" s="430"/>
      <c r="BD405" s="430"/>
      <c r="BE405" s="430"/>
      <c r="BF405" s="430"/>
      <c r="BG405" s="430"/>
      <c r="BH405" s="430"/>
      <c r="BI405" s="430"/>
      <c r="BJ405" s="430"/>
      <c r="BK405" s="430"/>
      <c r="BL405" s="430"/>
      <c r="BM405" s="430"/>
      <c r="BN405" s="430"/>
      <c r="BO405" s="430"/>
      <c r="BP405" s="431"/>
      <c r="BQ405" s="429"/>
      <c r="BR405" s="430"/>
      <c r="BS405" s="430"/>
      <c r="BT405" s="430"/>
      <c r="BU405" s="430"/>
      <c r="BV405" s="430"/>
      <c r="BW405" s="430"/>
      <c r="BX405" s="430"/>
      <c r="BY405" s="430"/>
      <c r="BZ405" s="430"/>
      <c r="CA405" s="430"/>
      <c r="CB405" s="430"/>
      <c r="CC405" s="430"/>
      <c r="CD405" s="430"/>
      <c r="CE405" s="430"/>
      <c r="CF405" s="430"/>
      <c r="CG405" s="431"/>
      <c r="CH405" s="429"/>
      <c r="CI405" s="430"/>
      <c r="CJ405" s="430"/>
      <c r="CK405" s="430"/>
      <c r="CL405" s="430"/>
      <c r="CM405" s="430"/>
      <c r="CN405" s="430"/>
      <c r="CO405" s="430"/>
      <c r="CP405" s="430"/>
      <c r="CQ405" s="430"/>
      <c r="CR405" s="430"/>
      <c r="CS405" s="430"/>
      <c r="CT405" s="430"/>
      <c r="CU405" s="430"/>
      <c r="CV405" s="430"/>
      <c r="CW405" s="430"/>
      <c r="CX405" s="431"/>
      <c r="CY405" s="429"/>
      <c r="CZ405" s="430"/>
      <c r="DA405" s="430"/>
      <c r="DB405" s="430"/>
      <c r="DC405" s="430"/>
      <c r="DD405" s="430"/>
      <c r="DE405" s="430"/>
      <c r="DF405" s="430"/>
      <c r="DG405" s="430"/>
      <c r="DH405" s="430"/>
      <c r="DI405" s="430"/>
      <c r="DJ405" s="430"/>
      <c r="DK405" s="430"/>
      <c r="DL405" s="430"/>
      <c r="DM405" s="430"/>
      <c r="DN405" s="430"/>
      <c r="DO405" s="431"/>
      <c r="DP405" s="429"/>
      <c r="DQ405" s="430"/>
      <c r="DR405" s="430"/>
      <c r="DS405" s="430"/>
      <c r="DT405" s="430"/>
      <c r="DU405" s="430"/>
      <c r="DV405" s="430"/>
      <c r="DW405" s="430"/>
      <c r="DX405" s="430"/>
      <c r="DY405" s="430"/>
      <c r="DZ405" s="430"/>
      <c r="EA405" s="430"/>
      <c r="EB405" s="430"/>
      <c r="EC405" s="430"/>
      <c r="ED405" s="430"/>
      <c r="EE405" s="430"/>
      <c r="EF405" s="431"/>
      <c r="EG405" s="429"/>
      <c r="EH405" s="430"/>
      <c r="EI405" s="430"/>
      <c r="EJ405" s="430"/>
      <c r="EK405" s="430"/>
      <c r="EL405" s="430"/>
      <c r="EM405" s="430"/>
      <c r="EN405" s="430"/>
      <c r="EO405" s="430"/>
      <c r="EP405" s="430"/>
      <c r="EQ405" s="430"/>
      <c r="ER405" s="430"/>
      <c r="ES405" s="430"/>
      <c r="ET405" s="430"/>
      <c r="EU405" s="430"/>
      <c r="EV405" s="430"/>
      <c r="EW405" s="431"/>
      <c r="EX405" s="429"/>
      <c r="EY405" s="430"/>
      <c r="EZ405" s="430"/>
      <c r="FA405" s="430"/>
      <c r="FB405" s="430"/>
      <c r="FC405" s="430"/>
      <c r="FD405" s="430"/>
      <c r="FE405" s="430"/>
      <c r="FF405" s="430"/>
      <c r="FG405" s="430"/>
      <c r="FH405" s="430"/>
      <c r="FI405" s="430"/>
      <c r="FJ405" s="430"/>
      <c r="FK405" s="430"/>
      <c r="FL405" s="430"/>
      <c r="FM405" s="430"/>
      <c r="FN405" s="431"/>
      <c r="FO405" s="429"/>
      <c r="FP405" s="430"/>
      <c r="FQ405" s="430"/>
      <c r="FR405" s="430"/>
      <c r="FS405" s="430"/>
      <c r="FT405" s="430"/>
      <c r="FU405" s="430"/>
      <c r="FV405" s="430"/>
      <c r="FW405" s="430"/>
      <c r="FX405" s="430"/>
      <c r="FY405" s="430"/>
      <c r="FZ405" s="430"/>
      <c r="GA405" s="430"/>
      <c r="GB405" s="430"/>
      <c r="GC405" s="430"/>
      <c r="GD405" s="430"/>
      <c r="GE405" s="431"/>
      <c r="GF405" s="429"/>
      <c r="GG405" s="430"/>
      <c r="GH405" s="430"/>
      <c r="GI405" s="430"/>
      <c r="GJ405" s="430"/>
      <c r="GK405" s="430"/>
      <c r="GL405" s="430"/>
      <c r="GM405" s="430"/>
      <c r="GN405" s="430"/>
      <c r="GO405" s="430"/>
      <c r="GP405" s="430"/>
      <c r="GQ405" s="430"/>
      <c r="GR405" s="430"/>
      <c r="GS405" s="430"/>
      <c r="GT405" s="430"/>
      <c r="GU405" s="430"/>
      <c r="GV405" s="431"/>
      <c r="GW405" s="429"/>
      <c r="GX405" s="430"/>
      <c r="GY405" s="430"/>
      <c r="GZ405" s="430"/>
      <c r="HA405" s="430"/>
      <c r="HB405" s="430"/>
      <c r="HC405" s="430"/>
      <c r="HD405" s="430"/>
      <c r="HE405" s="430"/>
      <c r="HF405" s="430"/>
      <c r="HG405" s="430"/>
      <c r="HH405" s="430"/>
      <c r="HI405" s="430"/>
      <c r="HJ405" s="430"/>
      <c r="HK405" s="430"/>
      <c r="HL405" s="430"/>
      <c r="HM405" s="431"/>
      <c r="HN405" s="429"/>
      <c r="HO405" s="430"/>
      <c r="HP405" s="430"/>
      <c r="HQ405" s="430"/>
      <c r="HR405" s="430"/>
      <c r="HS405" s="430"/>
      <c r="HT405" s="430"/>
      <c r="HU405" s="430"/>
      <c r="HV405" s="430"/>
      <c r="HW405" s="430"/>
      <c r="HX405" s="430"/>
      <c r="HY405" s="430"/>
      <c r="HZ405" s="430"/>
      <c r="IA405" s="430"/>
      <c r="IB405" s="430"/>
      <c r="IC405" s="430"/>
      <c r="ID405" s="431"/>
      <c r="IE405" s="429"/>
      <c r="IF405" s="430"/>
      <c r="IG405" s="430"/>
      <c r="IH405" s="430"/>
      <c r="II405" s="430"/>
      <c r="IJ405" s="430"/>
      <c r="IK405" s="430"/>
      <c r="IL405" s="430"/>
      <c r="IM405" s="430"/>
      <c r="IN405" s="430"/>
      <c r="IO405" s="430"/>
      <c r="IP405" s="430"/>
      <c r="IQ405" s="430"/>
      <c r="IR405" s="430"/>
      <c r="IS405" s="430"/>
      <c r="IT405" s="430"/>
      <c r="IU405" s="431"/>
      <c r="IV405" s="429"/>
      <c r="IW405" s="430"/>
      <c r="IX405" s="430"/>
      <c r="IY405" s="430"/>
      <c r="IZ405" s="430"/>
      <c r="JA405" s="430"/>
      <c r="JB405" s="430"/>
      <c r="JC405" s="430"/>
      <c r="JD405" s="430"/>
      <c r="JE405" s="430"/>
      <c r="JF405" s="430"/>
      <c r="JG405" s="430"/>
      <c r="JH405" s="430"/>
      <c r="JI405" s="430"/>
      <c r="JJ405" s="430"/>
      <c r="JK405" s="430"/>
      <c r="JL405" s="431"/>
      <c r="JM405" s="429"/>
      <c r="JN405" s="430"/>
      <c r="JO405" s="430"/>
      <c r="JP405" s="430"/>
      <c r="JQ405" s="430"/>
      <c r="JR405" s="430"/>
      <c r="JS405" s="430"/>
      <c r="JT405" s="430"/>
      <c r="JU405" s="430"/>
      <c r="JV405" s="430"/>
      <c r="JW405" s="430"/>
      <c r="JX405" s="430"/>
      <c r="JY405" s="430"/>
      <c r="JZ405" s="430"/>
      <c r="KA405" s="430"/>
      <c r="KB405" s="430"/>
      <c r="KC405" s="431"/>
      <c r="KD405" s="429"/>
      <c r="KE405" s="430"/>
      <c r="KF405" s="430"/>
      <c r="KG405" s="430"/>
      <c r="KH405" s="430"/>
      <c r="KI405" s="430"/>
      <c r="KJ405" s="430"/>
      <c r="KK405" s="430"/>
      <c r="KL405" s="430"/>
      <c r="KM405" s="430"/>
      <c r="KN405" s="430"/>
      <c r="KO405" s="430"/>
      <c r="KP405" s="430"/>
      <c r="KQ405" s="430"/>
      <c r="KR405" s="430"/>
      <c r="KS405" s="430"/>
      <c r="KT405" s="431"/>
      <c r="KU405" s="430"/>
    </row>
    <row r="406" ht="15.0" customHeight="1">
      <c r="A406" s="195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9"/>
      <c r="R406" s="195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9"/>
      <c r="AI406" s="195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9"/>
      <c r="AZ406" s="195"/>
      <c r="BA406" s="188"/>
      <c r="BB406" s="188"/>
      <c r="BC406" s="188"/>
      <c r="BD406" s="188"/>
      <c r="BE406" s="188"/>
      <c r="BF406" s="188"/>
      <c r="BG406" s="188"/>
      <c r="BH406" s="188"/>
      <c r="BI406" s="188"/>
      <c r="BJ406" s="188"/>
      <c r="BK406" s="188"/>
      <c r="BL406" s="188"/>
      <c r="BM406" s="188"/>
      <c r="BN406" s="188"/>
      <c r="BO406" s="188"/>
      <c r="BP406" s="189"/>
      <c r="BQ406" s="195"/>
      <c r="BR406" s="188"/>
      <c r="BS406" s="188"/>
      <c r="BT406" s="188"/>
      <c r="BU406" s="188"/>
      <c r="BV406" s="188"/>
      <c r="BW406" s="188"/>
      <c r="BX406" s="188"/>
      <c r="BY406" s="188"/>
      <c r="BZ406" s="188"/>
      <c r="CA406" s="188"/>
      <c r="CB406" s="188"/>
      <c r="CC406" s="188"/>
      <c r="CD406" s="188"/>
      <c r="CE406" s="188"/>
      <c r="CF406" s="188"/>
      <c r="CG406" s="189"/>
      <c r="CH406" s="195"/>
      <c r="CI406" s="188"/>
      <c r="CJ406" s="188"/>
      <c r="CK406" s="188"/>
      <c r="CL406" s="188"/>
      <c r="CM406" s="188"/>
      <c r="CN406" s="188"/>
      <c r="CO406" s="188"/>
      <c r="CP406" s="188"/>
      <c r="CQ406" s="188"/>
      <c r="CR406" s="188"/>
      <c r="CS406" s="188"/>
      <c r="CT406" s="188"/>
      <c r="CU406" s="188"/>
      <c r="CV406" s="188"/>
      <c r="CW406" s="188"/>
      <c r="CX406" s="189"/>
      <c r="CY406" s="195"/>
      <c r="CZ406" s="188"/>
      <c r="DA406" s="188"/>
      <c r="DB406" s="188"/>
      <c r="DC406" s="188"/>
      <c r="DD406" s="188"/>
      <c r="DE406" s="188"/>
      <c r="DF406" s="188"/>
      <c r="DG406" s="188"/>
      <c r="DH406" s="188"/>
      <c r="DI406" s="188"/>
      <c r="DJ406" s="188"/>
      <c r="DK406" s="188"/>
      <c r="DL406" s="188"/>
      <c r="DM406" s="188"/>
      <c r="DN406" s="188"/>
      <c r="DO406" s="189"/>
      <c r="DP406" s="195"/>
      <c r="DQ406" s="188"/>
      <c r="DR406" s="188"/>
      <c r="DS406" s="188"/>
      <c r="DT406" s="188"/>
      <c r="DU406" s="188"/>
      <c r="DV406" s="188"/>
      <c r="DW406" s="188"/>
      <c r="DX406" s="188"/>
      <c r="DY406" s="188"/>
      <c r="DZ406" s="188"/>
      <c r="EA406" s="188"/>
      <c r="EB406" s="188"/>
      <c r="EC406" s="188"/>
      <c r="ED406" s="188"/>
      <c r="EE406" s="188"/>
      <c r="EF406" s="189"/>
      <c r="EG406" s="195"/>
      <c r="EH406" s="188"/>
      <c r="EI406" s="188"/>
      <c r="EJ406" s="188"/>
      <c r="EK406" s="188"/>
      <c r="EL406" s="188"/>
      <c r="EM406" s="188"/>
      <c r="EN406" s="188"/>
      <c r="EO406" s="188"/>
      <c r="EP406" s="188"/>
      <c r="EQ406" s="188"/>
      <c r="ER406" s="188"/>
      <c r="ES406" s="188"/>
      <c r="ET406" s="188"/>
      <c r="EU406" s="188"/>
      <c r="EV406" s="188"/>
      <c r="EW406" s="189"/>
      <c r="EX406" s="195"/>
      <c r="EY406" s="188"/>
      <c r="EZ406" s="188"/>
      <c r="FA406" s="188"/>
      <c r="FB406" s="188"/>
      <c r="FC406" s="188"/>
      <c r="FD406" s="188"/>
      <c r="FE406" s="188"/>
      <c r="FF406" s="188"/>
      <c r="FG406" s="188"/>
      <c r="FH406" s="188"/>
      <c r="FI406" s="188"/>
      <c r="FJ406" s="188"/>
      <c r="FK406" s="188"/>
      <c r="FL406" s="188"/>
      <c r="FM406" s="188"/>
      <c r="FN406" s="189"/>
      <c r="FO406" s="195"/>
      <c r="FP406" s="188"/>
      <c r="FQ406" s="188"/>
      <c r="FR406" s="188"/>
      <c r="FS406" s="188"/>
      <c r="FT406" s="188"/>
      <c r="FU406" s="188"/>
      <c r="FV406" s="188"/>
      <c r="FW406" s="188"/>
      <c r="FX406" s="188"/>
      <c r="FY406" s="188"/>
      <c r="FZ406" s="188"/>
      <c r="GA406" s="188"/>
      <c r="GB406" s="188"/>
      <c r="GC406" s="188"/>
      <c r="GD406" s="188"/>
      <c r="GE406" s="189"/>
      <c r="GF406" s="195"/>
      <c r="GG406" s="188"/>
      <c r="GH406" s="188"/>
      <c r="GI406" s="188"/>
      <c r="GJ406" s="188"/>
      <c r="GK406" s="188"/>
      <c r="GL406" s="188"/>
      <c r="GM406" s="188"/>
      <c r="GN406" s="188"/>
      <c r="GO406" s="188"/>
      <c r="GP406" s="188"/>
      <c r="GQ406" s="188"/>
      <c r="GR406" s="188"/>
      <c r="GS406" s="188"/>
      <c r="GT406" s="188"/>
      <c r="GU406" s="188"/>
      <c r="GV406" s="189"/>
      <c r="GW406" s="195"/>
      <c r="GX406" s="188"/>
      <c r="GY406" s="188"/>
      <c r="GZ406" s="188"/>
      <c r="HA406" s="188"/>
      <c r="HB406" s="188"/>
      <c r="HC406" s="188"/>
      <c r="HD406" s="188"/>
      <c r="HE406" s="188"/>
      <c r="HF406" s="188"/>
      <c r="HG406" s="188"/>
      <c r="HH406" s="188"/>
      <c r="HI406" s="188"/>
      <c r="HJ406" s="188"/>
      <c r="HK406" s="188"/>
      <c r="HL406" s="188"/>
      <c r="HM406" s="189"/>
      <c r="HN406" s="195"/>
      <c r="HO406" s="188"/>
      <c r="HP406" s="188"/>
      <c r="HQ406" s="188"/>
      <c r="HR406" s="188"/>
      <c r="HS406" s="188"/>
      <c r="HT406" s="188"/>
      <c r="HU406" s="188"/>
      <c r="HV406" s="188"/>
      <c r="HW406" s="188"/>
      <c r="HX406" s="188"/>
      <c r="HY406" s="188"/>
      <c r="HZ406" s="188"/>
      <c r="IA406" s="188"/>
      <c r="IB406" s="188"/>
      <c r="IC406" s="188"/>
      <c r="ID406" s="189"/>
      <c r="IE406" s="195"/>
      <c r="IF406" s="188"/>
      <c r="IG406" s="188"/>
      <c r="IH406" s="188"/>
      <c r="II406" s="188"/>
      <c r="IJ406" s="188"/>
      <c r="IK406" s="188"/>
      <c r="IL406" s="188"/>
      <c r="IM406" s="188"/>
      <c r="IN406" s="188"/>
      <c r="IO406" s="188"/>
      <c r="IP406" s="188"/>
      <c r="IQ406" s="188"/>
      <c r="IR406" s="188"/>
      <c r="IS406" s="188"/>
      <c r="IT406" s="188"/>
      <c r="IU406" s="189"/>
      <c r="IV406" s="195"/>
      <c r="IW406" s="188"/>
      <c r="IX406" s="188"/>
      <c r="IY406" s="188"/>
      <c r="IZ406" s="188"/>
      <c r="JA406" s="188"/>
      <c r="JB406" s="188"/>
      <c r="JC406" s="188"/>
      <c r="JD406" s="188"/>
      <c r="JE406" s="188"/>
      <c r="JF406" s="188"/>
      <c r="JG406" s="188"/>
      <c r="JH406" s="188"/>
      <c r="JI406" s="188"/>
      <c r="JJ406" s="188"/>
      <c r="JK406" s="188"/>
      <c r="JL406" s="189"/>
      <c r="JM406" s="195"/>
      <c r="JN406" s="188"/>
      <c r="JO406" s="188"/>
      <c r="JP406" s="188"/>
      <c r="JQ406" s="188"/>
      <c r="JR406" s="188"/>
      <c r="JS406" s="188"/>
      <c r="JT406" s="188"/>
      <c r="JU406" s="188"/>
      <c r="JV406" s="188"/>
      <c r="JW406" s="188"/>
      <c r="JX406" s="188"/>
      <c r="JY406" s="188"/>
      <c r="JZ406" s="188"/>
      <c r="KA406" s="188"/>
      <c r="KB406" s="188"/>
      <c r="KC406" s="189"/>
      <c r="KD406" s="195"/>
      <c r="KE406" s="188"/>
      <c r="KF406" s="188"/>
      <c r="KG406" s="188"/>
      <c r="KH406" s="188"/>
      <c r="KI406" s="188"/>
      <c r="KJ406" s="188"/>
      <c r="KK406" s="188"/>
      <c r="KL406" s="188"/>
      <c r="KM406" s="188"/>
      <c r="KN406" s="188"/>
      <c r="KO406" s="188"/>
      <c r="KP406" s="188"/>
      <c r="KQ406" s="188"/>
      <c r="KR406" s="188"/>
      <c r="KS406" s="188"/>
      <c r="KT406" s="189"/>
      <c r="KU406" s="188"/>
    </row>
    <row r="407" ht="15.0" customHeight="1">
      <c r="A407" s="195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9"/>
      <c r="R407" s="195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9"/>
      <c r="AI407" s="195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9"/>
      <c r="AZ407" s="195"/>
      <c r="BA407" s="188"/>
      <c r="BB407" s="188"/>
      <c r="BC407" s="188"/>
      <c r="BD407" s="188"/>
      <c r="BE407" s="188"/>
      <c r="BF407" s="188"/>
      <c r="BG407" s="188"/>
      <c r="BH407" s="188"/>
      <c r="BI407" s="188"/>
      <c r="BJ407" s="188"/>
      <c r="BK407" s="188"/>
      <c r="BL407" s="188"/>
      <c r="BM407" s="188"/>
      <c r="BN407" s="188"/>
      <c r="BO407" s="188"/>
      <c r="BP407" s="189"/>
      <c r="BQ407" s="195"/>
      <c r="BR407" s="188"/>
      <c r="BS407" s="188"/>
      <c r="BT407" s="188"/>
      <c r="BU407" s="188"/>
      <c r="BV407" s="188"/>
      <c r="BW407" s="188"/>
      <c r="BX407" s="188"/>
      <c r="BY407" s="188"/>
      <c r="BZ407" s="188"/>
      <c r="CA407" s="188"/>
      <c r="CB407" s="188"/>
      <c r="CC407" s="188"/>
      <c r="CD407" s="188"/>
      <c r="CE407" s="188"/>
      <c r="CF407" s="188"/>
      <c r="CG407" s="189"/>
      <c r="CH407" s="195"/>
      <c r="CI407" s="188"/>
      <c r="CJ407" s="188"/>
      <c r="CK407" s="188"/>
      <c r="CL407" s="188"/>
      <c r="CM407" s="188"/>
      <c r="CN407" s="188"/>
      <c r="CO407" s="188"/>
      <c r="CP407" s="188"/>
      <c r="CQ407" s="188"/>
      <c r="CR407" s="188"/>
      <c r="CS407" s="188"/>
      <c r="CT407" s="188"/>
      <c r="CU407" s="188"/>
      <c r="CV407" s="188"/>
      <c r="CW407" s="188"/>
      <c r="CX407" s="189"/>
      <c r="CY407" s="195"/>
      <c r="CZ407" s="188"/>
      <c r="DA407" s="188"/>
      <c r="DB407" s="188"/>
      <c r="DC407" s="188"/>
      <c r="DD407" s="188"/>
      <c r="DE407" s="188"/>
      <c r="DF407" s="188"/>
      <c r="DG407" s="188"/>
      <c r="DH407" s="188"/>
      <c r="DI407" s="188"/>
      <c r="DJ407" s="188"/>
      <c r="DK407" s="188"/>
      <c r="DL407" s="188"/>
      <c r="DM407" s="188"/>
      <c r="DN407" s="188"/>
      <c r="DO407" s="189"/>
      <c r="DP407" s="195"/>
      <c r="DQ407" s="188"/>
      <c r="DR407" s="188"/>
      <c r="DS407" s="188"/>
      <c r="DT407" s="188"/>
      <c r="DU407" s="188"/>
      <c r="DV407" s="188"/>
      <c r="DW407" s="188"/>
      <c r="DX407" s="188"/>
      <c r="DY407" s="188"/>
      <c r="DZ407" s="188"/>
      <c r="EA407" s="188"/>
      <c r="EB407" s="188"/>
      <c r="EC407" s="188"/>
      <c r="ED407" s="188"/>
      <c r="EE407" s="188"/>
      <c r="EF407" s="189"/>
      <c r="EG407" s="195"/>
      <c r="EH407" s="188"/>
      <c r="EI407" s="188"/>
      <c r="EJ407" s="188"/>
      <c r="EK407" s="188"/>
      <c r="EL407" s="188"/>
      <c r="EM407" s="188"/>
      <c r="EN407" s="188"/>
      <c r="EO407" s="188"/>
      <c r="EP407" s="188"/>
      <c r="EQ407" s="188"/>
      <c r="ER407" s="188"/>
      <c r="ES407" s="188"/>
      <c r="ET407" s="188"/>
      <c r="EU407" s="188"/>
      <c r="EV407" s="188"/>
      <c r="EW407" s="189"/>
      <c r="EX407" s="195"/>
      <c r="EY407" s="188"/>
      <c r="EZ407" s="188"/>
      <c r="FA407" s="188"/>
      <c r="FB407" s="188"/>
      <c r="FC407" s="188"/>
      <c r="FD407" s="188"/>
      <c r="FE407" s="188"/>
      <c r="FF407" s="188"/>
      <c r="FG407" s="188"/>
      <c r="FH407" s="188"/>
      <c r="FI407" s="188"/>
      <c r="FJ407" s="188"/>
      <c r="FK407" s="188"/>
      <c r="FL407" s="188"/>
      <c r="FM407" s="188"/>
      <c r="FN407" s="189"/>
      <c r="FO407" s="195"/>
      <c r="FP407" s="188"/>
      <c r="FQ407" s="188"/>
      <c r="FR407" s="188"/>
      <c r="FS407" s="188"/>
      <c r="FT407" s="188"/>
      <c r="FU407" s="188"/>
      <c r="FV407" s="188"/>
      <c r="FW407" s="188"/>
      <c r="FX407" s="188"/>
      <c r="FY407" s="188"/>
      <c r="FZ407" s="188"/>
      <c r="GA407" s="188"/>
      <c r="GB407" s="188"/>
      <c r="GC407" s="188"/>
      <c r="GD407" s="188"/>
      <c r="GE407" s="189"/>
      <c r="GF407" s="195"/>
      <c r="GG407" s="188"/>
      <c r="GH407" s="188"/>
      <c r="GI407" s="188"/>
      <c r="GJ407" s="188"/>
      <c r="GK407" s="188"/>
      <c r="GL407" s="188"/>
      <c r="GM407" s="188"/>
      <c r="GN407" s="188"/>
      <c r="GO407" s="188"/>
      <c r="GP407" s="188"/>
      <c r="GQ407" s="188"/>
      <c r="GR407" s="188"/>
      <c r="GS407" s="188"/>
      <c r="GT407" s="188"/>
      <c r="GU407" s="188"/>
      <c r="GV407" s="189"/>
      <c r="GW407" s="195"/>
      <c r="GX407" s="188"/>
      <c r="GY407" s="188"/>
      <c r="GZ407" s="188"/>
      <c r="HA407" s="188"/>
      <c r="HB407" s="188"/>
      <c r="HC407" s="188"/>
      <c r="HD407" s="188"/>
      <c r="HE407" s="188"/>
      <c r="HF407" s="188"/>
      <c r="HG407" s="188"/>
      <c r="HH407" s="188"/>
      <c r="HI407" s="188"/>
      <c r="HJ407" s="188"/>
      <c r="HK407" s="188"/>
      <c r="HL407" s="188"/>
      <c r="HM407" s="189"/>
      <c r="HN407" s="195"/>
      <c r="HO407" s="188"/>
      <c r="HP407" s="188"/>
      <c r="HQ407" s="188"/>
      <c r="HR407" s="188"/>
      <c r="HS407" s="188"/>
      <c r="HT407" s="188"/>
      <c r="HU407" s="188"/>
      <c r="HV407" s="188"/>
      <c r="HW407" s="188"/>
      <c r="HX407" s="188"/>
      <c r="HY407" s="188"/>
      <c r="HZ407" s="188"/>
      <c r="IA407" s="188"/>
      <c r="IB407" s="188"/>
      <c r="IC407" s="188"/>
      <c r="ID407" s="189"/>
      <c r="IE407" s="195"/>
      <c r="IF407" s="188"/>
      <c r="IG407" s="188"/>
      <c r="IH407" s="188"/>
      <c r="II407" s="188"/>
      <c r="IJ407" s="188"/>
      <c r="IK407" s="188"/>
      <c r="IL407" s="188"/>
      <c r="IM407" s="188"/>
      <c r="IN407" s="188"/>
      <c r="IO407" s="188"/>
      <c r="IP407" s="188"/>
      <c r="IQ407" s="188"/>
      <c r="IR407" s="188"/>
      <c r="IS407" s="188"/>
      <c r="IT407" s="188"/>
      <c r="IU407" s="189"/>
      <c r="IV407" s="195"/>
      <c r="IW407" s="188"/>
      <c r="IX407" s="188"/>
      <c r="IY407" s="188"/>
      <c r="IZ407" s="188"/>
      <c r="JA407" s="188"/>
      <c r="JB407" s="188"/>
      <c r="JC407" s="188"/>
      <c r="JD407" s="188"/>
      <c r="JE407" s="188"/>
      <c r="JF407" s="188"/>
      <c r="JG407" s="188"/>
      <c r="JH407" s="188"/>
      <c r="JI407" s="188"/>
      <c r="JJ407" s="188"/>
      <c r="JK407" s="188"/>
      <c r="JL407" s="189"/>
      <c r="JM407" s="195"/>
      <c r="JN407" s="188"/>
      <c r="JO407" s="188"/>
      <c r="JP407" s="188"/>
      <c r="JQ407" s="188"/>
      <c r="JR407" s="188"/>
      <c r="JS407" s="188"/>
      <c r="JT407" s="188"/>
      <c r="JU407" s="188"/>
      <c r="JV407" s="188"/>
      <c r="JW407" s="188"/>
      <c r="JX407" s="188"/>
      <c r="JY407" s="188"/>
      <c r="JZ407" s="188"/>
      <c r="KA407" s="188"/>
      <c r="KB407" s="188"/>
      <c r="KC407" s="189"/>
      <c r="KD407" s="195"/>
      <c r="KE407" s="188"/>
      <c r="KF407" s="188"/>
      <c r="KG407" s="188"/>
      <c r="KH407" s="188"/>
      <c r="KI407" s="188"/>
      <c r="KJ407" s="188"/>
      <c r="KK407" s="188"/>
      <c r="KL407" s="188"/>
      <c r="KM407" s="188"/>
      <c r="KN407" s="188"/>
      <c r="KO407" s="188"/>
      <c r="KP407" s="188"/>
      <c r="KQ407" s="188"/>
      <c r="KR407" s="188"/>
      <c r="KS407" s="188"/>
      <c r="KT407" s="189"/>
      <c r="KU407" s="188"/>
    </row>
    <row r="408" ht="15.0" customHeight="1">
      <c r="A408" s="483"/>
      <c r="B408" s="484" t="s">
        <v>99</v>
      </c>
      <c r="C408" s="484" t="str">
        <f t="shared" ref="C408:C412" si="3654">C307</f>
        <v>: Provinsi Sulawesi Tenggara</v>
      </c>
      <c r="D408" s="484"/>
      <c r="E408" s="484"/>
      <c r="F408" s="484"/>
      <c r="G408" s="484" t="s">
        <v>101</v>
      </c>
      <c r="H408" s="484"/>
      <c r="I408" s="485"/>
      <c r="J408" s="486"/>
      <c r="K408" s="486"/>
      <c r="L408" s="486"/>
      <c r="M408" s="486"/>
      <c r="N408" s="486"/>
      <c r="O408" s="486"/>
      <c r="P408" s="201" t="s">
        <v>208</v>
      </c>
      <c r="Q408" s="487"/>
      <c r="R408" s="483"/>
      <c r="S408" s="484" t="s">
        <v>99</v>
      </c>
      <c r="T408" s="484" t="str">
        <f t="shared" ref="T408:T412" si="3655">T307</f>
        <v>: Provinsi Sulawesi Tenggara</v>
      </c>
      <c r="U408" s="484"/>
      <c r="V408" s="484"/>
      <c r="W408" s="484"/>
      <c r="X408" s="484" t="s">
        <v>101</v>
      </c>
      <c r="Y408" s="484"/>
      <c r="Z408" s="485"/>
      <c r="AA408" s="486"/>
      <c r="AB408" s="486"/>
      <c r="AC408" s="486"/>
      <c r="AD408" s="486"/>
      <c r="AE408" s="486"/>
      <c r="AF408" s="486"/>
      <c r="AG408" s="201" t="s">
        <v>208</v>
      </c>
      <c r="AH408" s="487"/>
      <c r="AI408" s="483"/>
      <c r="AJ408" s="484" t="s">
        <v>99</v>
      </c>
      <c r="AK408" s="484" t="str">
        <f t="shared" ref="AK408:AK412" si="3656">AK307</f>
        <v>: Provinsi Sulawesi Tenggara</v>
      </c>
      <c r="AL408" s="484"/>
      <c r="AM408" s="484"/>
      <c r="AN408" s="484"/>
      <c r="AO408" s="484" t="s">
        <v>101</v>
      </c>
      <c r="AP408" s="484"/>
      <c r="AQ408" s="485"/>
      <c r="AR408" s="486"/>
      <c r="AS408" s="486"/>
      <c r="AT408" s="486"/>
      <c r="AU408" s="486"/>
      <c r="AV408" s="486"/>
      <c r="AW408" s="486"/>
      <c r="AX408" s="201" t="s">
        <v>208</v>
      </c>
      <c r="AY408" s="487"/>
      <c r="AZ408" s="483"/>
      <c r="BA408" s="484" t="s">
        <v>99</v>
      </c>
      <c r="BB408" s="484" t="str">
        <f t="shared" ref="BB408:BB412" si="3657">BB307</f>
        <v>: Provinsi Sulawesi Tenggara</v>
      </c>
      <c r="BC408" s="484"/>
      <c r="BD408" s="484"/>
      <c r="BE408" s="484"/>
      <c r="BF408" s="484" t="s">
        <v>101</v>
      </c>
      <c r="BG408" s="484"/>
      <c r="BH408" s="485"/>
      <c r="BI408" s="486"/>
      <c r="BJ408" s="486"/>
      <c r="BK408" s="486"/>
      <c r="BL408" s="486"/>
      <c r="BM408" s="486"/>
      <c r="BN408" s="486"/>
      <c r="BO408" s="201" t="s">
        <v>208</v>
      </c>
      <c r="BP408" s="487"/>
      <c r="BQ408" s="483"/>
      <c r="BR408" s="484" t="s">
        <v>99</v>
      </c>
      <c r="BS408" s="484" t="str">
        <f t="shared" ref="BS408:BS412" si="3658">BS307</f>
        <v>: Provinsi Sulawesi Tenggara</v>
      </c>
      <c r="BT408" s="484"/>
      <c r="BU408" s="484"/>
      <c r="BV408" s="484"/>
      <c r="BW408" s="484" t="s">
        <v>101</v>
      </c>
      <c r="BX408" s="484"/>
      <c r="BY408" s="485"/>
      <c r="BZ408" s="486"/>
      <c r="CA408" s="486"/>
      <c r="CB408" s="486"/>
      <c r="CC408" s="486"/>
      <c r="CD408" s="486"/>
      <c r="CE408" s="486"/>
      <c r="CF408" s="201" t="s">
        <v>208</v>
      </c>
      <c r="CG408" s="487"/>
      <c r="CH408" s="483"/>
      <c r="CI408" s="484" t="s">
        <v>99</v>
      </c>
      <c r="CJ408" s="484" t="str">
        <f t="shared" ref="CJ408:CJ412" si="3659">CJ307</f>
        <v>: Provinsi Sulawesi Tenggara</v>
      </c>
      <c r="CK408" s="484"/>
      <c r="CL408" s="484"/>
      <c r="CM408" s="484"/>
      <c r="CN408" s="484" t="s">
        <v>101</v>
      </c>
      <c r="CO408" s="484"/>
      <c r="CP408" s="485"/>
      <c r="CQ408" s="486"/>
      <c r="CR408" s="486"/>
      <c r="CS408" s="486"/>
      <c r="CT408" s="486"/>
      <c r="CU408" s="486"/>
      <c r="CV408" s="486"/>
      <c r="CW408" s="201" t="s">
        <v>208</v>
      </c>
      <c r="CX408" s="487"/>
      <c r="CY408" s="483"/>
      <c r="CZ408" s="484" t="s">
        <v>99</v>
      </c>
      <c r="DA408" s="484" t="str">
        <f t="shared" ref="DA408:DA412" si="3660">DA307</f>
        <v>: Provinsi Sulawesi Tenggara</v>
      </c>
      <c r="DB408" s="484"/>
      <c r="DC408" s="484"/>
      <c r="DD408" s="484"/>
      <c r="DE408" s="484" t="s">
        <v>101</v>
      </c>
      <c r="DF408" s="484"/>
      <c r="DG408" s="485"/>
      <c r="DH408" s="486"/>
      <c r="DI408" s="486"/>
      <c r="DJ408" s="486"/>
      <c r="DK408" s="486"/>
      <c r="DL408" s="486"/>
      <c r="DM408" s="486"/>
      <c r="DN408" s="201" t="s">
        <v>208</v>
      </c>
      <c r="DO408" s="487"/>
      <c r="DP408" s="483"/>
      <c r="DQ408" s="484" t="s">
        <v>99</v>
      </c>
      <c r="DR408" s="484" t="str">
        <f t="shared" ref="DR408:DR412" si="3661">DR307</f>
        <v>: Provinsi Sulawesi Tenggara</v>
      </c>
      <c r="DS408" s="484"/>
      <c r="DT408" s="484"/>
      <c r="DU408" s="484"/>
      <c r="DV408" s="484" t="s">
        <v>101</v>
      </c>
      <c r="DW408" s="484"/>
      <c r="DX408" s="485"/>
      <c r="DY408" s="486"/>
      <c r="DZ408" s="486"/>
      <c r="EA408" s="486"/>
      <c r="EB408" s="486"/>
      <c r="EC408" s="486"/>
      <c r="ED408" s="486"/>
      <c r="EE408" s="201" t="s">
        <v>208</v>
      </c>
      <c r="EF408" s="487"/>
      <c r="EG408" s="483"/>
      <c r="EH408" s="484" t="s">
        <v>99</v>
      </c>
      <c r="EI408" s="484" t="str">
        <f t="shared" ref="EI408:EI412" si="3662">EI307</f>
        <v>: Provinsi Sulawesi Tenggara</v>
      </c>
      <c r="EJ408" s="484"/>
      <c r="EK408" s="484"/>
      <c r="EL408" s="484"/>
      <c r="EM408" s="484" t="s">
        <v>101</v>
      </c>
      <c r="EN408" s="484"/>
      <c r="EO408" s="485"/>
      <c r="EP408" s="486"/>
      <c r="EQ408" s="486"/>
      <c r="ER408" s="486"/>
      <c r="ES408" s="486"/>
      <c r="ET408" s="486"/>
      <c r="EU408" s="486"/>
      <c r="EV408" s="201" t="s">
        <v>208</v>
      </c>
      <c r="EW408" s="487"/>
      <c r="EX408" s="483"/>
      <c r="EY408" s="484" t="s">
        <v>99</v>
      </c>
      <c r="EZ408" s="484" t="str">
        <f t="shared" ref="EZ408:EZ412" si="3663">EZ307</f>
        <v>: Provinsi Sulawesi Tenggara</v>
      </c>
      <c r="FA408" s="484"/>
      <c r="FB408" s="484"/>
      <c r="FC408" s="484"/>
      <c r="FD408" s="484" t="s">
        <v>101</v>
      </c>
      <c r="FE408" s="484"/>
      <c r="FF408" s="485"/>
      <c r="FG408" s="486"/>
      <c r="FH408" s="486"/>
      <c r="FI408" s="486"/>
      <c r="FJ408" s="486"/>
      <c r="FK408" s="486"/>
      <c r="FL408" s="486"/>
      <c r="FM408" s="201" t="s">
        <v>208</v>
      </c>
      <c r="FN408" s="487"/>
      <c r="FO408" s="483"/>
      <c r="FP408" s="484" t="s">
        <v>99</v>
      </c>
      <c r="FQ408" s="484" t="str">
        <f t="shared" ref="FQ408:FQ412" si="3664">FQ307</f>
        <v>: Provinsi Sulawesi Tenggara</v>
      </c>
      <c r="FR408" s="484"/>
      <c r="FS408" s="484"/>
      <c r="FT408" s="484"/>
      <c r="FU408" s="484" t="s">
        <v>101</v>
      </c>
      <c r="FV408" s="484"/>
      <c r="FW408" s="485"/>
      <c r="FX408" s="486"/>
      <c r="FY408" s="486"/>
      <c r="FZ408" s="486"/>
      <c r="GA408" s="486"/>
      <c r="GB408" s="486"/>
      <c r="GC408" s="486"/>
      <c r="GD408" s="201" t="s">
        <v>208</v>
      </c>
      <c r="GE408" s="487"/>
      <c r="GF408" s="483"/>
      <c r="GG408" s="484" t="s">
        <v>99</v>
      </c>
      <c r="GH408" s="484" t="str">
        <f t="shared" ref="GH408:GH412" si="3665">GH307</f>
        <v>: Provinsi Sulawesi Tenggara</v>
      </c>
      <c r="GI408" s="484"/>
      <c r="GJ408" s="484"/>
      <c r="GK408" s="484"/>
      <c r="GL408" s="484" t="s">
        <v>101</v>
      </c>
      <c r="GM408" s="484"/>
      <c r="GN408" s="485"/>
      <c r="GO408" s="486"/>
      <c r="GP408" s="486"/>
      <c r="GQ408" s="486"/>
      <c r="GR408" s="486"/>
      <c r="GS408" s="486"/>
      <c r="GT408" s="486"/>
      <c r="GU408" s="201" t="s">
        <v>208</v>
      </c>
      <c r="GV408" s="487"/>
      <c r="GW408" s="483"/>
      <c r="GX408" s="484" t="s">
        <v>99</v>
      </c>
      <c r="GY408" s="484" t="str">
        <f t="shared" ref="GY408:GY412" si="3666">GY307</f>
        <v>: Provinsi Sulawesi Tenggara</v>
      </c>
      <c r="GZ408" s="484"/>
      <c r="HA408" s="484"/>
      <c r="HB408" s="484"/>
      <c r="HC408" s="484" t="s">
        <v>101</v>
      </c>
      <c r="HD408" s="484"/>
      <c r="HE408" s="485"/>
      <c r="HF408" s="486"/>
      <c r="HG408" s="486"/>
      <c r="HH408" s="486"/>
      <c r="HI408" s="486"/>
      <c r="HJ408" s="486"/>
      <c r="HK408" s="486"/>
      <c r="HL408" s="201" t="s">
        <v>208</v>
      </c>
      <c r="HM408" s="487"/>
      <c r="HN408" s="483"/>
      <c r="HO408" s="484" t="s">
        <v>99</v>
      </c>
      <c r="HP408" s="484" t="str">
        <f t="shared" ref="HP408:HP412" si="3667">HP307</f>
        <v>: Provinsi Sulawesi Tenggara</v>
      </c>
      <c r="HQ408" s="484"/>
      <c r="HR408" s="484"/>
      <c r="HS408" s="484"/>
      <c r="HT408" s="484" t="s">
        <v>101</v>
      </c>
      <c r="HU408" s="484"/>
      <c r="HV408" s="485"/>
      <c r="HW408" s="486"/>
      <c r="HX408" s="486"/>
      <c r="HY408" s="486"/>
      <c r="HZ408" s="486"/>
      <c r="IA408" s="486"/>
      <c r="IB408" s="486"/>
      <c r="IC408" s="201" t="s">
        <v>208</v>
      </c>
      <c r="ID408" s="487"/>
      <c r="IE408" s="483"/>
      <c r="IF408" s="484" t="s">
        <v>99</v>
      </c>
      <c r="IG408" s="484" t="str">
        <f t="shared" ref="IG408:IG412" si="3668">IG307</f>
        <v>: Provinsi Sulawesi Tenggara</v>
      </c>
      <c r="IH408" s="484"/>
      <c r="II408" s="484"/>
      <c r="IJ408" s="484"/>
      <c r="IK408" s="484" t="s">
        <v>101</v>
      </c>
      <c r="IL408" s="484"/>
      <c r="IM408" s="485"/>
      <c r="IN408" s="486"/>
      <c r="IO408" s="486"/>
      <c r="IP408" s="486"/>
      <c r="IQ408" s="486"/>
      <c r="IR408" s="486"/>
      <c r="IS408" s="486"/>
      <c r="IT408" s="201" t="s">
        <v>208</v>
      </c>
      <c r="IU408" s="487"/>
      <c r="IV408" s="483"/>
      <c r="IW408" s="484" t="s">
        <v>99</v>
      </c>
      <c r="IX408" s="484" t="str">
        <f t="shared" ref="IX408:IX412" si="3669">IX307</f>
        <v>: Provinsi Sulawesi Tenggara</v>
      </c>
      <c r="IY408" s="484"/>
      <c r="IZ408" s="484"/>
      <c r="JA408" s="484"/>
      <c r="JB408" s="484" t="s">
        <v>101</v>
      </c>
      <c r="JC408" s="484"/>
      <c r="JD408" s="485"/>
      <c r="JE408" s="486"/>
      <c r="JF408" s="486"/>
      <c r="JG408" s="486"/>
      <c r="JH408" s="486"/>
      <c r="JI408" s="486"/>
      <c r="JJ408" s="486"/>
      <c r="JK408" s="201" t="s">
        <v>208</v>
      </c>
      <c r="JL408" s="488"/>
      <c r="JM408" s="483"/>
      <c r="JN408" s="484" t="s">
        <v>99</v>
      </c>
      <c r="JO408" s="484" t="str">
        <f t="shared" ref="JO408:JO412" si="3670">JO307</f>
        <v>: Provinsi Sulawesi Tenggara</v>
      </c>
      <c r="JP408" s="484"/>
      <c r="JQ408" s="484"/>
      <c r="JR408" s="484"/>
      <c r="JS408" s="484" t="s">
        <v>101</v>
      </c>
      <c r="JT408" s="484"/>
      <c r="JU408" s="485"/>
      <c r="JV408" s="486"/>
      <c r="JW408" s="486"/>
      <c r="JX408" s="486"/>
      <c r="JY408" s="486"/>
      <c r="JZ408" s="486"/>
      <c r="KA408" s="486"/>
      <c r="KB408" s="201" t="s">
        <v>208</v>
      </c>
      <c r="KC408" s="488"/>
      <c r="KD408" s="483"/>
      <c r="KE408" s="484" t="s">
        <v>99</v>
      </c>
      <c r="KF408" s="484" t="str">
        <f t="shared" ref="KF408:KF412" si="3671">KF307</f>
        <v>: Provinsi Sulawesi Tenggara</v>
      </c>
      <c r="KG408" s="484"/>
      <c r="KH408" s="484"/>
      <c r="KI408" s="484"/>
      <c r="KJ408" s="484" t="s">
        <v>101</v>
      </c>
      <c r="KK408" s="484"/>
      <c r="KL408" s="485"/>
      <c r="KM408" s="486"/>
      <c r="KN408" s="486"/>
      <c r="KO408" s="486"/>
      <c r="KP408" s="486"/>
      <c r="KQ408" s="486"/>
      <c r="KR408" s="486"/>
      <c r="KS408" s="201" t="s">
        <v>208</v>
      </c>
      <c r="KT408" s="488"/>
      <c r="KU408" s="486"/>
    </row>
    <row r="409" ht="15.0" customHeight="1">
      <c r="A409" s="489"/>
      <c r="B409" s="490" t="s">
        <v>103</v>
      </c>
      <c r="C409" s="490" t="str">
        <f t="shared" si="3654"/>
        <v>: Pertanian, Kehutanan, dan Perikanan   </v>
      </c>
      <c r="D409" s="490"/>
      <c r="E409" s="490"/>
      <c r="F409" s="490"/>
      <c r="G409" s="490" t="s">
        <v>105</v>
      </c>
      <c r="H409" s="490"/>
      <c r="I409" s="491"/>
      <c r="J409" s="486"/>
      <c r="K409" s="486"/>
      <c r="L409" s="486"/>
      <c r="M409" s="486"/>
      <c r="N409" s="486"/>
      <c r="O409" s="486"/>
      <c r="P409" s="46"/>
      <c r="Q409" s="487"/>
      <c r="R409" s="489"/>
      <c r="S409" s="490" t="s">
        <v>103</v>
      </c>
      <c r="T409" s="490" t="str">
        <f t="shared" si="3655"/>
        <v>: Pertanian, Kehutanan, dan Perikanan   </v>
      </c>
      <c r="U409" s="490"/>
      <c r="V409" s="490"/>
      <c r="W409" s="490"/>
      <c r="X409" s="490" t="s">
        <v>105</v>
      </c>
      <c r="Y409" s="490"/>
      <c r="Z409" s="491"/>
      <c r="AA409" s="486"/>
      <c r="AB409" s="486"/>
      <c r="AC409" s="486"/>
      <c r="AD409" s="486"/>
      <c r="AE409" s="486"/>
      <c r="AF409" s="486"/>
      <c r="AG409" s="46"/>
      <c r="AH409" s="487"/>
      <c r="AI409" s="489"/>
      <c r="AJ409" s="490" t="s">
        <v>103</v>
      </c>
      <c r="AK409" s="490" t="str">
        <f t="shared" si="3656"/>
        <v>: Pertanian, Kehutanan, dan Perikanan   </v>
      </c>
      <c r="AL409" s="490"/>
      <c r="AM409" s="490"/>
      <c r="AN409" s="490"/>
      <c r="AO409" s="490" t="s">
        <v>105</v>
      </c>
      <c r="AP409" s="490"/>
      <c r="AQ409" s="491"/>
      <c r="AR409" s="486"/>
      <c r="AS409" s="486"/>
      <c r="AT409" s="486"/>
      <c r="AU409" s="486"/>
      <c r="AV409" s="486"/>
      <c r="AW409" s="486"/>
      <c r="AX409" s="46"/>
      <c r="AY409" s="487"/>
      <c r="AZ409" s="489"/>
      <c r="BA409" s="490" t="s">
        <v>103</v>
      </c>
      <c r="BB409" s="490" t="str">
        <f t="shared" si="3657"/>
        <v>: Pertanian, Kehutanan, dan Perikanan   </v>
      </c>
      <c r="BC409" s="490"/>
      <c r="BD409" s="490"/>
      <c r="BE409" s="490"/>
      <c r="BF409" s="490" t="s">
        <v>105</v>
      </c>
      <c r="BG409" s="490"/>
      <c r="BH409" s="491"/>
      <c r="BI409" s="486"/>
      <c r="BJ409" s="486"/>
      <c r="BK409" s="486"/>
      <c r="BL409" s="486"/>
      <c r="BM409" s="486"/>
      <c r="BN409" s="486"/>
      <c r="BO409" s="46"/>
      <c r="BP409" s="487"/>
      <c r="BQ409" s="489"/>
      <c r="BR409" s="490" t="s">
        <v>103</v>
      </c>
      <c r="BS409" s="490" t="str">
        <f t="shared" si="3658"/>
        <v>: Pertanian, Kehutanan, dan Perikanan   </v>
      </c>
      <c r="BT409" s="490"/>
      <c r="BU409" s="490"/>
      <c r="BV409" s="490"/>
      <c r="BW409" s="490" t="s">
        <v>105</v>
      </c>
      <c r="BX409" s="490"/>
      <c r="BY409" s="491"/>
      <c r="BZ409" s="486"/>
      <c r="CA409" s="486"/>
      <c r="CB409" s="486"/>
      <c r="CC409" s="486"/>
      <c r="CD409" s="486"/>
      <c r="CE409" s="486"/>
      <c r="CF409" s="46"/>
      <c r="CG409" s="487"/>
      <c r="CH409" s="489"/>
      <c r="CI409" s="490" t="s">
        <v>103</v>
      </c>
      <c r="CJ409" s="490" t="str">
        <f t="shared" si="3659"/>
        <v>: Pertanian, Kehutanan, dan Perikanan   </v>
      </c>
      <c r="CK409" s="490"/>
      <c r="CL409" s="490"/>
      <c r="CM409" s="490"/>
      <c r="CN409" s="490" t="s">
        <v>105</v>
      </c>
      <c r="CO409" s="490"/>
      <c r="CP409" s="491"/>
      <c r="CQ409" s="486"/>
      <c r="CR409" s="486"/>
      <c r="CS409" s="486"/>
      <c r="CT409" s="486"/>
      <c r="CU409" s="486"/>
      <c r="CV409" s="486"/>
      <c r="CW409" s="46"/>
      <c r="CX409" s="487"/>
      <c r="CY409" s="489"/>
      <c r="CZ409" s="490" t="s">
        <v>103</v>
      </c>
      <c r="DA409" s="490" t="str">
        <f t="shared" si="3660"/>
        <v>: Pertanian, Kehutanan, dan Perikanan   </v>
      </c>
      <c r="DB409" s="490"/>
      <c r="DC409" s="490"/>
      <c r="DD409" s="490"/>
      <c r="DE409" s="490" t="s">
        <v>105</v>
      </c>
      <c r="DF409" s="490"/>
      <c r="DG409" s="491"/>
      <c r="DH409" s="486"/>
      <c r="DI409" s="486"/>
      <c r="DJ409" s="486"/>
      <c r="DK409" s="486"/>
      <c r="DL409" s="486"/>
      <c r="DM409" s="486"/>
      <c r="DN409" s="46"/>
      <c r="DO409" s="487"/>
      <c r="DP409" s="489"/>
      <c r="DQ409" s="490" t="s">
        <v>103</v>
      </c>
      <c r="DR409" s="490" t="str">
        <f t="shared" si="3661"/>
        <v>: Pertanian, Kehutanan, dan Perikanan   </v>
      </c>
      <c r="DS409" s="490"/>
      <c r="DT409" s="490"/>
      <c r="DU409" s="490"/>
      <c r="DV409" s="490" t="s">
        <v>105</v>
      </c>
      <c r="DW409" s="490"/>
      <c r="DX409" s="491"/>
      <c r="DY409" s="486"/>
      <c r="DZ409" s="486"/>
      <c r="EA409" s="486"/>
      <c r="EB409" s="486"/>
      <c r="EC409" s="486"/>
      <c r="ED409" s="486"/>
      <c r="EE409" s="46"/>
      <c r="EF409" s="487"/>
      <c r="EG409" s="489"/>
      <c r="EH409" s="490" t="s">
        <v>103</v>
      </c>
      <c r="EI409" s="490" t="str">
        <f t="shared" si="3662"/>
        <v>: Pertanian, Kehutanan, dan Perikanan   </v>
      </c>
      <c r="EJ409" s="490"/>
      <c r="EK409" s="490"/>
      <c r="EL409" s="490"/>
      <c r="EM409" s="490" t="s">
        <v>105</v>
      </c>
      <c r="EN409" s="490"/>
      <c r="EO409" s="491"/>
      <c r="EP409" s="486"/>
      <c r="EQ409" s="486"/>
      <c r="ER409" s="486"/>
      <c r="ES409" s="486"/>
      <c r="ET409" s="486"/>
      <c r="EU409" s="486"/>
      <c r="EV409" s="46"/>
      <c r="EW409" s="487"/>
      <c r="EX409" s="489"/>
      <c r="EY409" s="490" t="s">
        <v>103</v>
      </c>
      <c r="EZ409" s="490" t="str">
        <f t="shared" si="3663"/>
        <v>: Pertanian, Kehutanan, dan Perikanan   </v>
      </c>
      <c r="FA409" s="490"/>
      <c r="FB409" s="490"/>
      <c r="FC409" s="490"/>
      <c r="FD409" s="490" t="s">
        <v>105</v>
      </c>
      <c r="FE409" s="490"/>
      <c r="FF409" s="491"/>
      <c r="FG409" s="486"/>
      <c r="FH409" s="486"/>
      <c r="FI409" s="486"/>
      <c r="FJ409" s="486"/>
      <c r="FK409" s="486"/>
      <c r="FL409" s="486"/>
      <c r="FM409" s="46"/>
      <c r="FN409" s="487"/>
      <c r="FO409" s="489"/>
      <c r="FP409" s="490" t="s">
        <v>103</v>
      </c>
      <c r="FQ409" s="490" t="str">
        <f t="shared" si="3664"/>
        <v>: Pertanian, Kehutanan, dan Perikanan   </v>
      </c>
      <c r="FR409" s="490"/>
      <c r="FS409" s="490"/>
      <c r="FT409" s="490"/>
      <c r="FU409" s="490" t="s">
        <v>105</v>
      </c>
      <c r="FV409" s="490"/>
      <c r="FW409" s="491"/>
      <c r="FX409" s="486"/>
      <c r="FY409" s="486"/>
      <c r="FZ409" s="486"/>
      <c r="GA409" s="486"/>
      <c r="GB409" s="486"/>
      <c r="GC409" s="486"/>
      <c r="GD409" s="46"/>
      <c r="GE409" s="487"/>
      <c r="GF409" s="489"/>
      <c r="GG409" s="490" t="s">
        <v>103</v>
      </c>
      <c r="GH409" s="490" t="str">
        <f t="shared" si="3665"/>
        <v>: Pertanian, Kehutanan, dan Perikanan   </v>
      </c>
      <c r="GI409" s="490"/>
      <c r="GJ409" s="490"/>
      <c r="GK409" s="490"/>
      <c r="GL409" s="490" t="s">
        <v>105</v>
      </c>
      <c r="GM409" s="490"/>
      <c r="GN409" s="491"/>
      <c r="GO409" s="486"/>
      <c r="GP409" s="486"/>
      <c r="GQ409" s="486"/>
      <c r="GR409" s="486"/>
      <c r="GS409" s="486"/>
      <c r="GT409" s="486"/>
      <c r="GU409" s="46"/>
      <c r="GV409" s="487"/>
      <c r="GW409" s="489"/>
      <c r="GX409" s="490" t="s">
        <v>103</v>
      </c>
      <c r="GY409" s="490" t="str">
        <f t="shared" si="3666"/>
        <v>: Pertanian, Kehutanan, dan Perikanan   </v>
      </c>
      <c r="GZ409" s="490"/>
      <c r="HA409" s="490"/>
      <c r="HB409" s="490"/>
      <c r="HC409" s="490" t="s">
        <v>105</v>
      </c>
      <c r="HD409" s="490"/>
      <c r="HE409" s="491"/>
      <c r="HF409" s="486"/>
      <c r="HG409" s="486"/>
      <c r="HH409" s="486"/>
      <c r="HI409" s="486"/>
      <c r="HJ409" s="486"/>
      <c r="HK409" s="486"/>
      <c r="HL409" s="46"/>
      <c r="HM409" s="487"/>
      <c r="HN409" s="489"/>
      <c r="HO409" s="490" t="s">
        <v>103</v>
      </c>
      <c r="HP409" s="490" t="str">
        <f t="shared" si="3667"/>
        <v>: Pertanian, Kehutanan, dan Perikanan   </v>
      </c>
      <c r="HQ409" s="490"/>
      <c r="HR409" s="490"/>
      <c r="HS409" s="490"/>
      <c r="HT409" s="490" t="s">
        <v>105</v>
      </c>
      <c r="HU409" s="490"/>
      <c r="HV409" s="491"/>
      <c r="HW409" s="486"/>
      <c r="HX409" s="486"/>
      <c r="HY409" s="486"/>
      <c r="HZ409" s="486"/>
      <c r="IA409" s="486"/>
      <c r="IB409" s="486"/>
      <c r="IC409" s="46"/>
      <c r="ID409" s="487"/>
      <c r="IE409" s="489"/>
      <c r="IF409" s="490" t="s">
        <v>103</v>
      </c>
      <c r="IG409" s="490" t="str">
        <f t="shared" si="3668"/>
        <v>: Pertanian, Kehutanan, dan Perikanan   </v>
      </c>
      <c r="IH409" s="490"/>
      <c r="II409" s="490"/>
      <c r="IJ409" s="490"/>
      <c r="IK409" s="490" t="s">
        <v>105</v>
      </c>
      <c r="IL409" s="490"/>
      <c r="IM409" s="491"/>
      <c r="IN409" s="486"/>
      <c r="IO409" s="486"/>
      <c r="IP409" s="486"/>
      <c r="IQ409" s="486"/>
      <c r="IR409" s="486"/>
      <c r="IS409" s="486"/>
      <c r="IT409" s="46"/>
      <c r="IU409" s="487"/>
      <c r="IV409" s="489"/>
      <c r="IW409" s="490" t="s">
        <v>103</v>
      </c>
      <c r="IX409" s="490" t="str">
        <f t="shared" si="3669"/>
        <v>: Pertanian, Kehutanan, dan Perikanan   </v>
      </c>
      <c r="IY409" s="490"/>
      <c r="IZ409" s="490"/>
      <c r="JA409" s="490"/>
      <c r="JB409" s="490" t="s">
        <v>105</v>
      </c>
      <c r="JC409" s="490"/>
      <c r="JD409" s="491"/>
      <c r="JE409" s="486"/>
      <c r="JF409" s="486"/>
      <c r="JG409" s="486"/>
      <c r="JH409" s="486"/>
      <c r="JI409" s="486"/>
      <c r="JJ409" s="486"/>
      <c r="JK409" s="46"/>
      <c r="JL409" s="488"/>
      <c r="JM409" s="489"/>
      <c r="JN409" s="490" t="s">
        <v>103</v>
      </c>
      <c r="JO409" s="490" t="str">
        <f t="shared" si="3670"/>
        <v>: Pertanian, Kehutanan, dan Perikanan   </v>
      </c>
      <c r="JP409" s="490"/>
      <c r="JQ409" s="490"/>
      <c r="JR409" s="490"/>
      <c r="JS409" s="490" t="s">
        <v>105</v>
      </c>
      <c r="JT409" s="490"/>
      <c r="JU409" s="491"/>
      <c r="JV409" s="486"/>
      <c r="JW409" s="486"/>
      <c r="JX409" s="486"/>
      <c r="JY409" s="486"/>
      <c r="JZ409" s="486"/>
      <c r="KA409" s="486"/>
      <c r="KB409" s="46"/>
      <c r="KC409" s="488"/>
      <c r="KD409" s="489"/>
      <c r="KE409" s="490" t="s">
        <v>103</v>
      </c>
      <c r="KF409" s="490" t="str">
        <f t="shared" si="3671"/>
        <v>: Pertanian, Kehutanan, dan Perikanan   </v>
      </c>
      <c r="KG409" s="490"/>
      <c r="KH409" s="490"/>
      <c r="KI409" s="490"/>
      <c r="KJ409" s="490" t="s">
        <v>105</v>
      </c>
      <c r="KK409" s="490"/>
      <c r="KL409" s="491"/>
      <c r="KM409" s="486"/>
      <c r="KN409" s="486"/>
      <c r="KO409" s="486"/>
      <c r="KP409" s="486"/>
      <c r="KQ409" s="486"/>
      <c r="KR409" s="486"/>
      <c r="KS409" s="46"/>
      <c r="KT409" s="488"/>
      <c r="KU409" s="486"/>
    </row>
    <row r="410" ht="15.0" customHeight="1">
      <c r="A410" s="489"/>
      <c r="B410" s="490" t="s">
        <v>106</v>
      </c>
      <c r="C410" s="490" t="str">
        <f t="shared" si="3654"/>
        <v>: Pertanian, Peternakan, Perburuan dan Jasa Pertanian</v>
      </c>
      <c r="D410" s="490"/>
      <c r="E410" s="490"/>
      <c r="F410" s="490"/>
      <c r="G410" s="492" t="s">
        <v>209</v>
      </c>
      <c r="H410" s="490"/>
      <c r="I410" s="491"/>
      <c r="J410" s="486"/>
      <c r="K410" s="486"/>
      <c r="L410" s="486"/>
      <c r="M410" s="486"/>
      <c r="N410" s="486"/>
      <c r="O410" s="486"/>
      <c r="P410" s="208" t="str">
        <f>"IV/"&amp;P$6</f>
        <v>IV/2010</v>
      </c>
      <c r="Q410" s="487"/>
      <c r="R410" s="489"/>
      <c r="S410" s="490" t="s">
        <v>106</v>
      </c>
      <c r="T410" s="490" t="str">
        <f t="shared" si="3655"/>
        <v>: Pertanian, Peternakan, Perburuan dan Jasa Pertanian</v>
      </c>
      <c r="U410" s="490"/>
      <c r="V410" s="490"/>
      <c r="W410" s="490"/>
      <c r="X410" s="492" t="s">
        <v>209</v>
      </c>
      <c r="Y410" s="490"/>
      <c r="Z410" s="491"/>
      <c r="AA410" s="486"/>
      <c r="AB410" s="486"/>
      <c r="AC410" s="486"/>
      <c r="AD410" s="486"/>
      <c r="AE410" s="486"/>
      <c r="AF410" s="486"/>
      <c r="AG410" s="208" t="str">
        <f>"IV/"&amp;AG$6</f>
        <v>IV/2011</v>
      </c>
      <c r="AH410" s="487"/>
      <c r="AI410" s="489"/>
      <c r="AJ410" s="490" t="s">
        <v>106</v>
      </c>
      <c r="AK410" s="490" t="str">
        <f t="shared" si="3656"/>
        <v>: Pertanian, Peternakan, Perburuan dan Jasa Pertanian</v>
      </c>
      <c r="AL410" s="490"/>
      <c r="AM410" s="490"/>
      <c r="AN410" s="490"/>
      <c r="AO410" s="492" t="s">
        <v>209</v>
      </c>
      <c r="AP410" s="490"/>
      <c r="AQ410" s="491"/>
      <c r="AR410" s="486"/>
      <c r="AS410" s="486"/>
      <c r="AT410" s="486"/>
      <c r="AU410" s="486"/>
      <c r="AV410" s="486"/>
      <c r="AW410" s="486"/>
      <c r="AX410" s="208" t="str">
        <f>"IV/"&amp;AX$6</f>
        <v>IV/2012</v>
      </c>
      <c r="AY410" s="487"/>
      <c r="AZ410" s="489"/>
      <c r="BA410" s="490" t="s">
        <v>106</v>
      </c>
      <c r="BB410" s="490" t="str">
        <f t="shared" si="3657"/>
        <v>: Pertanian, Peternakan, Perburuan dan Jasa Pertanian</v>
      </c>
      <c r="BC410" s="490"/>
      <c r="BD410" s="490"/>
      <c r="BE410" s="490"/>
      <c r="BF410" s="492" t="s">
        <v>209</v>
      </c>
      <c r="BG410" s="490"/>
      <c r="BH410" s="491"/>
      <c r="BI410" s="486"/>
      <c r="BJ410" s="486"/>
      <c r="BK410" s="486"/>
      <c r="BL410" s="486"/>
      <c r="BM410" s="486"/>
      <c r="BN410" s="486"/>
      <c r="BO410" s="208" t="str">
        <f>"IV/"&amp;BO$6</f>
        <v>IV/2013</v>
      </c>
      <c r="BP410" s="487"/>
      <c r="BQ410" s="489"/>
      <c r="BR410" s="490" t="s">
        <v>106</v>
      </c>
      <c r="BS410" s="490" t="str">
        <f t="shared" si="3658"/>
        <v>: Pertanian, Peternakan, Perburuan dan Jasa Pertanian</v>
      </c>
      <c r="BT410" s="490"/>
      <c r="BU410" s="490"/>
      <c r="BV410" s="490"/>
      <c r="BW410" s="492" t="s">
        <v>209</v>
      </c>
      <c r="BX410" s="490"/>
      <c r="BY410" s="491"/>
      <c r="BZ410" s="486"/>
      <c r="CA410" s="486"/>
      <c r="CB410" s="486"/>
      <c r="CC410" s="486"/>
      <c r="CD410" s="486"/>
      <c r="CE410" s="486"/>
      <c r="CF410" s="208" t="str">
        <f>"IV/"&amp;CF$6</f>
        <v>IV/2014</v>
      </c>
      <c r="CG410" s="487"/>
      <c r="CH410" s="489"/>
      <c r="CI410" s="490" t="s">
        <v>106</v>
      </c>
      <c r="CJ410" s="490" t="str">
        <f t="shared" si="3659"/>
        <v>: Pertanian, Peternakan, Perburuan dan Jasa Pertanian</v>
      </c>
      <c r="CK410" s="490"/>
      <c r="CL410" s="490"/>
      <c r="CM410" s="490"/>
      <c r="CN410" s="492" t="s">
        <v>209</v>
      </c>
      <c r="CO410" s="490"/>
      <c r="CP410" s="491"/>
      <c r="CQ410" s="486"/>
      <c r="CR410" s="486"/>
      <c r="CS410" s="486"/>
      <c r="CT410" s="486"/>
      <c r="CU410" s="486"/>
      <c r="CV410" s="486"/>
      <c r="CW410" s="208" t="str">
        <f>"IV/"&amp;CW$6</f>
        <v>IV/2015</v>
      </c>
      <c r="CX410" s="487"/>
      <c r="CY410" s="489"/>
      <c r="CZ410" s="490" t="s">
        <v>106</v>
      </c>
      <c r="DA410" s="490" t="str">
        <f t="shared" si="3660"/>
        <v>: Pertanian, Peternakan, Perburuan dan Jasa Pertanian</v>
      </c>
      <c r="DB410" s="490"/>
      <c r="DC410" s="490"/>
      <c r="DD410" s="490"/>
      <c r="DE410" s="492" t="s">
        <v>209</v>
      </c>
      <c r="DF410" s="490"/>
      <c r="DG410" s="491"/>
      <c r="DH410" s="486"/>
      <c r="DI410" s="486"/>
      <c r="DJ410" s="486"/>
      <c r="DK410" s="486"/>
      <c r="DL410" s="486"/>
      <c r="DM410" s="486"/>
      <c r="DN410" s="208" t="str">
        <f>"IV/"&amp;DN$6</f>
        <v>IV/2016</v>
      </c>
      <c r="DO410" s="487"/>
      <c r="DP410" s="489"/>
      <c r="DQ410" s="490" t="s">
        <v>106</v>
      </c>
      <c r="DR410" s="490" t="str">
        <f t="shared" si="3661"/>
        <v>: Pertanian, Peternakan, Perburuan dan Jasa Pertanian</v>
      </c>
      <c r="DS410" s="490"/>
      <c r="DT410" s="490"/>
      <c r="DU410" s="490"/>
      <c r="DV410" s="492" t="s">
        <v>209</v>
      </c>
      <c r="DW410" s="490"/>
      <c r="DX410" s="491"/>
      <c r="DY410" s="486"/>
      <c r="DZ410" s="486"/>
      <c r="EA410" s="486"/>
      <c r="EB410" s="486"/>
      <c r="EC410" s="486"/>
      <c r="ED410" s="486"/>
      <c r="EE410" s="208" t="str">
        <f>"IV/"&amp;EE$6</f>
        <v>IV/2017</v>
      </c>
      <c r="EF410" s="487"/>
      <c r="EG410" s="489"/>
      <c r="EH410" s="490" t="s">
        <v>106</v>
      </c>
      <c r="EI410" s="490" t="str">
        <f t="shared" si="3662"/>
        <v>: Pertanian, Peternakan, Perburuan dan Jasa Pertanian</v>
      </c>
      <c r="EJ410" s="490"/>
      <c r="EK410" s="490"/>
      <c r="EL410" s="490"/>
      <c r="EM410" s="492" t="s">
        <v>209</v>
      </c>
      <c r="EN410" s="490"/>
      <c r="EO410" s="491"/>
      <c r="EP410" s="486"/>
      <c r="EQ410" s="486"/>
      <c r="ER410" s="486"/>
      <c r="ES410" s="486"/>
      <c r="ET410" s="486"/>
      <c r="EU410" s="486"/>
      <c r="EV410" s="208" t="str">
        <f>"IV/"&amp;EV$6</f>
        <v>IV/2018</v>
      </c>
      <c r="EW410" s="487"/>
      <c r="EX410" s="489"/>
      <c r="EY410" s="490" t="s">
        <v>106</v>
      </c>
      <c r="EZ410" s="490" t="str">
        <f t="shared" si="3663"/>
        <v>: Pertanian, Peternakan, Perburuan dan Jasa Pertanian</v>
      </c>
      <c r="FA410" s="490"/>
      <c r="FB410" s="490"/>
      <c r="FC410" s="490"/>
      <c r="FD410" s="492" t="s">
        <v>209</v>
      </c>
      <c r="FE410" s="490"/>
      <c r="FF410" s="491"/>
      <c r="FG410" s="486"/>
      <c r="FH410" s="486"/>
      <c r="FI410" s="486"/>
      <c r="FJ410" s="486"/>
      <c r="FK410" s="486"/>
      <c r="FL410" s="486"/>
      <c r="FM410" s="208" t="str">
        <f>"IV/"&amp;FM$6</f>
        <v>IV/2019</v>
      </c>
      <c r="FN410" s="487"/>
      <c r="FO410" s="489"/>
      <c r="FP410" s="490" t="s">
        <v>106</v>
      </c>
      <c r="FQ410" s="490" t="str">
        <f t="shared" si="3664"/>
        <v>: Pertanian, Peternakan, Perburuan dan Jasa Pertanian</v>
      </c>
      <c r="FR410" s="490"/>
      <c r="FS410" s="490"/>
      <c r="FT410" s="490"/>
      <c r="FU410" s="492" t="s">
        <v>209</v>
      </c>
      <c r="FV410" s="490"/>
      <c r="FW410" s="491"/>
      <c r="FX410" s="486"/>
      <c r="FY410" s="486"/>
      <c r="FZ410" s="486"/>
      <c r="GA410" s="486"/>
      <c r="GB410" s="486"/>
      <c r="GC410" s="486"/>
      <c r="GD410" s="208" t="str">
        <f>"IV/"&amp;GD$6</f>
        <v>IV/2020</v>
      </c>
      <c r="GE410" s="487"/>
      <c r="GF410" s="489"/>
      <c r="GG410" s="490" t="s">
        <v>106</v>
      </c>
      <c r="GH410" s="490" t="str">
        <f t="shared" si="3665"/>
        <v>: Pertanian, Peternakan, Perburuan dan Jasa Pertanian</v>
      </c>
      <c r="GI410" s="490"/>
      <c r="GJ410" s="490"/>
      <c r="GK410" s="490"/>
      <c r="GL410" s="492" t="s">
        <v>209</v>
      </c>
      <c r="GM410" s="490"/>
      <c r="GN410" s="491"/>
      <c r="GO410" s="486"/>
      <c r="GP410" s="486"/>
      <c r="GQ410" s="486"/>
      <c r="GR410" s="486"/>
      <c r="GS410" s="486"/>
      <c r="GT410" s="486"/>
      <c r="GU410" s="208" t="str">
        <f>"IV/"&amp;GU$6</f>
        <v>IV/2021</v>
      </c>
      <c r="GV410" s="487"/>
      <c r="GW410" s="489"/>
      <c r="GX410" s="490" t="s">
        <v>106</v>
      </c>
      <c r="GY410" s="490" t="str">
        <f t="shared" si="3666"/>
        <v>: Pertanian, Peternakan, Perburuan dan Jasa Pertanian</v>
      </c>
      <c r="GZ410" s="490"/>
      <c r="HA410" s="490"/>
      <c r="HB410" s="490"/>
      <c r="HC410" s="492" t="s">
        <v>209</v>
      </c>
      <c r="HD410" s="490"/>
      <c r="HE410" s="491"/>
      <c r="HF410" s="486"/>
      <c r="HG410" s="486"/>
      <c r="HH410" s="486"/>
      <c r="HI410" s="486"/>
      <c r="HJ410" s="486"/>
      <c r="HK410" s="486"/>
      <c r="HL410" s="208" t="str">
        <f>"IV/"&amp;HL$6</f>
        <v>IV/2022</v>
      </c>
      <c r="HM410" s="487"/>
      <c r="HN410" s="489"/>
      <c r="HO410" s="490" t="s">
        <v>106</v>
      </c>
      <c r="HP410" s="490" t="str">
        <f t="shared" si="3667"/>
        <v>: Pertanian, Peternakan, Perburuan dan Jasa Pertanian</v>
      </c>
      <c r="HQ410" s="490"/>
      <c r="HR410" s="490"/>
      <c r="HS410" s="490"/>
      <c r="HT410" s="492" t="s">
        <v>209</v>
      </c>
      <c r="HU410" s="490"/>
      <c r="HV410" s="491"/>
      <c r="HW410" s="486"/>
      <c r="HX410" s="486"/>
      <c r="HY410" s="486"/>
      <c r="HZ410" s="486"/>
      <c r="IA410" s="486"/>
      <c r="IB410" s="486"/>
      <c r="IC410" s="208" t="str">
        <f>"IV/"&amp;IC$6</f>
        <v>IV/2023</v>
      </c>
      <c r="ID410" s="487"/>
      <c r="IE410" s="489"/>
      <c r="IF410" s="490" t="s">
        <v>106</v>
      </c>
      <c r="IG410" s="490" t="str">
        <f t="shared" si="3668"/>
        <v>: Pertanian, Peternakan, Perburuan dan Jasa Pertanian</v>
      </c>
      <c r="IH410" s="490"/>
      <c r="II410" s="490"/>
      <c r="IJ410" s="490"/>
      <c r="IK410" s="492" t="s">
        <v>209</v>
      </c>
      <c r="IL410" s="490"/>
      <c r="IM410" s="491"/>
      <c r="IN410" s="486"/>
      <c r="IO410" s="486"/>
      <c r="IP410" s="486"/>
      <c r="IQ410" s="486"/>
      <c r="IR410" s="486"/>
      <c r="IS410" s="486"/>
      <c r="IT410" s="208" t="str">
        <f>"IV/"&amp;IT$6</f>
        <v>IV/2024</v>
      </c>
      <c r="IU410" s="487"/>
      <c r="IV410" s="489"/>
      <c r="IW410" s="490" t="s">
        <v>106</v>
      </c>
      <c r="IX410" s="490" t="str">
        <f t="shared" si="3669"/>
        <v>: Pertanian, Peternakan, Perburuan dan Jasa Pertanian</v>
      </c>
      <c r="IY410" s="490"/>
      <c r="IZ410" s="490"/>
      <c r="JA410" s="490"/>
      <c r="JB410" s="492" t="s">
        <v>209</v>
      </c>
      <c r="JC410" s="490"/>
      <c r="JD410" s="491"/>
      <c r="JE410" s="486"/>
      <c r="JF410" s="486"/>
      <c r="JG410" s="486"/>
      <c r="JH410" s="486"/>
      <c r="JI410" s="486"/>
      <c r="JJ410" s="486"/>
      <c r="JK410" s="208" t="str">
        <f>"IV/"&amp;JK$6</f>
        <v>IV/2025</v>
      </c>
      <c r="JL410" s="488"/>
      <c r="JM410" s="489"/>
      <c r="JN410" s="490" t="s">
        <v>106</v>
      </c>
      <c r="JO410" s="490" t="str">
        <f t="shared" si="3670"/>
        <v>: Pertanian, Peternakan, Perburuan dan Jasa Pertanian</v>
      </c>
      <c r="JP410" s="490"/>
      <c r="JQ410" s="490"/>
      <c r="JR410" s="490"/>
      <c r="JS410" s="492" t="s">
        <v>209</v>
      </c>
      <c r="JT410" s="490"/>
      <c r="JU410" s="491"/>
      <c r="JV410" s="486"/>
      <c r="JW410" s="486"/>
      <c r="JX410" s="486"/>
      <c r="JY410" s="486"/>
      <c r="JZ410" s="486"/>
      <c r="KA410" s="486"/>
      <c r="KB410" s="208" t="str">
        <f>"IV/"&amp;KB$6</f>
        <v>IV/2026</v>
      </c>
      <c r="KC410" s="488"/>
      <c r="KD410" s="489"/>
      <c r="KE410" s="490" t="s">
        <v>106</v>
      </c>
      <c r="KF410" s="490" t="str">
        <f t="shared" si="3671"/>
        <v>: Pertanian, Peternakan, Perburuan dan Jasa Pertanian</v>
      </c>
      <c r="KG410" s="490"/>
      <c r="KH410" s="490"/>
      <c r="KI410" s="490"/>
      <c r="KJ410" s="492" t="s">
        <v>209</v>
      </c>
      <c r="KK410" s="490"/>
      <c r="KL410" s="491"/>
      <c r="KM410" s="486"/>
      <c r="KN410" s="486"/>
      <c r="KO410" s="486"/>
      <c r="KP410" s="486"/>
      <c r="KQ410" s="486"/>
      <c r="KR410" s="486"/>
      <c r="KS410" s="208" t="str">
        <f>"IV/"&amp;KS$6</f>
        <v>IV/2027</v>
      </c>
      <c r="KT410" s="488"/>
      <c r="KU410" s="486"/>
    </row>
    <row r="411" ht="15.0" customHeight="1">
      <c r="A411" s="489"/>
      <c r="B411" s="490" t="s">
        <v>109</v>
      </c>
      <c r="C411" s="490" t="str">
        <f t="shared" si="3654"/>
        <v>: Tanaman Hortikultura Semusim   </v>
      </c>
      <c r="D411" s="490"/>
      <c r="E411" s="490"/>
      <c r="F411" s="490"/>
      <c r="G411" s="493" t="s">
        <v>202</v>
      </c>
      <c r="H411" s="490"/>
      <c r="I411" s="491"/>
      <c r="J411" s="486"/>
      <c r="K411" s="486"/>
      <c r="L411" s="486"/>
      <c r="M411" s="486"/>
      <c r="N411" s="486"/>
      <c r="O411" s="486"/>
      <c r="P411" s="46"/>
      <c r="Q411" s="487"/>
      <c r="R411" s="489"/>
      <c r="S411" s="490" t="s">
        <v>109</v>
      </c>
      <c r="T411" s="490" t="str">
        <f t="shared" si="3655"/>
        <v>: Tanaman Hortikultura Semusim   </v>
      </c>
      <c r="U411" s="490"/>
      <c r="V411" s="490"/>
      <c r="W411" s="490"/>
      <c r="X411" s="493" t="s">
        <v>202</v>
      </c>
      <c r="Y411" s="490"/>
      <c r="Z411" s="491"/>
      <c r="AA411" s="486"/>
      <c r="AB411" s="486"/>
      <c r="AC411" s="486"/>
      <c r="AD411" s="486"/>
      <c r="AE411" s="486"/>
      <c r="AF411" s="486"/>
      <c r="AG411" s="46"/>
      <c r="AH411" s="487"/>
      <c r="AI411" s="489"/>
      <c r="AJ411" s="490" t="s">
        <v>109</v>
      </c>
      <c r="AK411" s="490" t="str">
        <f t="shared" si="3656"/>
        <v>: Tanaman Hortikultura Semusim   </v>
      </c>
      <c r="AL411" s="490"/>
      <c r="AM411" s="490"/>
      <c r="AN411" s="490"/>
      <c r="AO411" s="493" t="s">
        <v>202</v>
      </c>
      <c r="AP411" s="490"/>
      <c r="AQ411" s="491"/>
      <c r="AR411" s="486"/>
      <c r="AS411" s="486"/>
      <c r="AT411" s="486"/>
      <c r="AU411" s="486"/>
      <c r="AV411" s="486"/>
      <c r="AW411" s="486"/>
      <c r="AX411" s="46"/>
      <c r="AY411" s="487"/>
      <c r="AZ411" s="489"/>
      <c r="BA411" s="490" t="s">
        <v>109</v>
      </c>
      <c r="BB411" s="490" t="str">
        <f t="shared" si="3657"/>
        <v>: Tanaman Hortikultura Semusim   </v>
      </c>
      <c r="BC411" s="490"/>
      <c r="BD411" s="490"/>
      <c r="BE411" s="490"/>
      <c r="BF411" s="493" t="s">
        <v>202</v>
      </c>
      <c r="BG411" s="490"/>
      <c r="BH411" s="491"/>
      <c r="BI411" s="486"/>
      <c r="BJ411" s="486"/>
      <c r="BK411" s="486"/>
      <c r="BL411" s="486"/>
      <c r="BM411" s="486"/>
      <c r="BN411" s="486"/>
      <c r="BO411" s="46"/>
      <c r="BP411" s="487"/>
      <c r="BQ411" s="489"/>
      <c r="BR411" s="490" t="s">
        <v>109</v>
      </c>
      <c r="BS411" s="490" t="str">
        <f t="shared" si="3658"/>
        <v>: Tanaman Hortikultura Semusim   </v>
      </c>
      <c r="BT411" s="490"/>
      <c r="BU411" s="490"/>
      <c r="BV411" s="490"/>
      <c r="BW411" s="493" t="s">
        <v>202</v>
      </c>
      <c r="BX411" s="490"/>
      <c r="BY411" s="491"/>
      <c r="BZ411" s="486"/>
      <c r="CA411" s="486"/>
      <c r="CB411" s="486"/>
      <c r="CC411" s="486"/>
      <c r="CD411" s="486"/>
      <c r="CE411" s="486"/>
      <c r="CF411" s="46"/>
      <c r="CG411" s="487"/>
      <c r="CH411" s="489"/>
      <c r="CI411" s="490" t="s">
        <v>109</v>
      </c>
      <c r="CJ411" s="490" t="str">
        <f t="shared" si="3659"/>
        <v>: Tanaman Hortikultura Semusim   </v>
      </c>
      <c r="CK411" s="490"/>
      <c r="CL411" s="490"/>
      <c r="CM411" s="490"/>
      <c r="CN411" s="493" t="s">
        <v>202</v>
      </c>
      <c r="CO411" s="490"/>
      <c r="CP411" s="491"/>
      <c r="CQ411" s="486"/>
      <c r="CR411" s="486"/>
      <c r="CS411" s="486"/>
      <c r="CT411" s="486"/>
      <c r="CU411" s="486"/>
      <c r="CV411" s="486"/>
      <c r="CW411" s="46"/>
      <c r="CX411" s="487"/>
      <c r="CY411" s="489"/>
      <c r="CZ411" s="490" t="s">
        <v>109</v>
      </c>
      <c r="DA411" s="490" t="str">
        <f t="shared" si="3660"/>
        <v>: Tanaman Hortikultura Semusim   </v>
      </c>
      <c r="DB411" s="490"/>
      <c r="DC411" s="490"/>
      <c r="DD411" s="490"/>
      <c r="DE411" s="493" t="s">
        <v>202</v>
      </c>
      <c r="DF411" s="490"/>
      <c r="DG411" s="491"/>
      <c r="DH411" s="486"/>
      <c r="DI411" s="486"/>
      <c r="DJ411" s="486"/>
      <c r="DK411" s="486"/>
      <c r="DL411" s="486"/>
      <c r="DM411" s="486"/>
      <c r="DN411" s="46"/>
      <c r="DO411" s="487"/>
      <c r="DP411" s="489"/>
      <c r="DQ411" s="490" t="s">
        <v>109</v>
      </c>
      <c r="DR411" s="490" t="str">
        <f t="shared" si="3661"/>
        <v>: Tanaman Hortikultura Semusim   </v>
      </c>
      <c r="DS411" s="490"/>
      <c r="DT411" s="490"/>
      <c r="DU411" s="490"/>
      <c r="DV411" s="493" t="s">
        <v>202</v>
      </c>
      <c r="DW411" s="490"/>
      <c r="DX411" s="491"/>
      <c r="DY411" s="486"/>
      <c r="DZ411" s="486"/>
      <c r="EA411" s="486"/>
      <c r="EB411" s="486"/>
      <c r="EC411" s="486"/>
      <c r="ED411" s="486"/>
      <c r="EE411" s="46"/>
      <c r="EF411" s="487"/>
      <c r="EG411" s="489"/>
      <c r="EH411" s="490" t="s">
        <v>109</v>
      </c>
      <c r="EI411" s="490" t="str">
        <f t="shared" si="3662"/>
        <v>: Tanaman Hortikultura Semusim   </v>
      </c>
      <c r="EJ411" s="490"/>
      <c r="EK411" s="490"/>
      <c r="EL411" s="490"/>
      <c r="EM411" s="493" t="s">
        <v>202</v>
      </c>
      <c r="EN411" s="490"/>
      <c r="EO411" s="491"/>
      <c r="EP411" s="486"/>
      <c r="EQ411" s="486"/>
      <c r="ER411" s="486"/>
      <c r="ES411" s="486"/>
      <c r="ET411" s="486"/>
      <c r="EU411" s="486"/>
      <c r="EV411" s="46"/>
      <c r="EW411" s="487"/>
      <c r="EX411" s="489"/>
      <c r="EY411" s="490" t="s">
        <v>109</v>
      </c>
      <c r="EZ411" s="490" t="str">
        <f t="shared" si="3663"/>
        <v>: Tanaman Hortikultura Semusim   </v>
      </c>
      <c r="FA411" s="490"/>
      <c r="FB411" s="490"/>
      <c r="FC411" s="490"/>
      <c r="FD411" s="493" t="s">
        <v>202</v>
      </c>
      <c r="FE411" s="490"/>
      <c r="FF411" s="491"/>
      <c r="FG411" s="486"/>
      <c r="FH411" s="486"/>
      <c r="FI411" s="486"/>
      <c r="FJ411" s="486"/>
      <c r="FK411" s="486"/>
      <c r="FL411" s="486"/>
      <c r="FM411" s="46"/>
      <c r="FN411" s="487"/>
      <c r="FO411" s="489"/>
      <c r="FP411" s="490" t="s">
        <v>109</v>
      </c>
      <c r="FQ411" s="490" t="str">
        <f t="shared" si="3664"/>
        <v>: Tanaman Hortikultura Semusim   </v>
      </c>
      <c r="FR411" s="490"/>
      <c r="FS411" s="490"/>
      <c r="FT411" s="490"/>
      <c r="FU411" s="493" t="s">
        <v>202</v>
      </c>
      <c r="FV411" s="490"/>
      <c r="FW411" s="491"/>
      <c r="FX411" s="486"/>
      <c r="FY411" s="486"/>
      <c r="FZ411" s="486"/>
      <c r="GA411" s="486"/>
      <c r="GB411" s="486"/>
      <c r="GC411" s="486"/>
      <c r="GD411" s="46"/>
      <c r="GE411" s="487"/>
      <c r="GF411" s="489"/>
      <c r="GG411" s="490" t="s">
        <v>109</v>
      </c>
      <c r="GH411" s="490" t="str">
        <f t="shared" si="3665"/>
        <v>: Tanaman Hortikultura Semusim   </v>
      </c>
      <c r="GI411" s="490"/>
      <c r="GJ411" s="490"/>
      <c r="GK411" s="490"/>
      <c r="GL411" s="493" t="s">
        <v>202</v>
      </c>
      <c r="GM411" s="490"/>
      <c r="GN411" s="491"/>
      <c r="GO411" s="486"/>
      <c r="GP411" s="486"/>
      <c r="GQ411" s="486"/>
      <c r="GR411" s="486"/>
      <c r="GS411" s="486"/>
      <c r="GT411" s="486"/>
      <c r="GU411" s="46"/>
      <c r="GV411" s="487"/>
      <c r="GW411" s="489"/>
      <c r="GX411" s="490" t="s">
        <v>109</v>
      </c>
      <c r="GY411" s="490" t="str">
        <f t="shared" si="3666"/>
        <v>: Tanaman Hortikultura Semusim   </v>
      </c>
      <c r="GZ411" s="490"/>
      <c r="HA411" s="490"/>
      <c r="HB411" s="490"/>
      <c r="HC411" s="493" t="s">
        <v>202</v>
      </c>
      <c r="HD411" s="490"/>
      <c r="HE411" s="491"/>
      <c r="HF411" s="486"/>
      <c r="HG411" s="486"/>
      <c r="HH411" s="486"/>
      <c r="HI411" s="486"/>
      <c r="HJ411" s="486"/>
      <c r="HK411" s="486"/>
      <c r="HL411" s="46"/>
      <c r="HM411" s="487"/>
      <c r="HN411" s="489"/>
      <c r="HO411" s="490" t="s">
        <v>109</v>
      </c>
      <c r="HP411" s="490" t="str">
        <f t="shared" si="3667"/>
        <v>: Tanaman Hortikultura Semusim   </v>
      </c>
      <c r="HQ411" s="490"/>
      <c r="HR411" s="490"/>
      <c r="HS411" s="490"/>
      <c r="HT411" s="493" t="s">
        <v>202</v>
      </c>
      <c r="HU411" s="490"/>
      <c r="HV411" s="491"/>
      <c r="HW411" s="486"/>
      <c r="HX411" s="486"/>
      <c r="HY411" s="486"/>
      <c r="HZ411" s="486"/>
      <c r="IA411" s="486"/>
      <c r="IB411" s="486"/>
      <c r="IC411" s="46"/>
      <c r="ID411" s="487"/>
      <c r="IE411" s="489"/>
      <c r="IF411" s="490" t="s">
        <v>109</v>
      </c>
      <c r="IG411" s="490" t="str">
        <f t="shared" si="3668"/>
        <v>: Tanaman Hortikultura Semusim   </v>
      </c>
      <c r="IH411" s="490"/>
      <c r="II411" s="490"/>
      <c r="IJ411" s="490"/>
      <c r="IK411" s="493" t="s">
        <v>202</v>
      </c>
      <c r="IL411" s="490"/>
      <c r="IM411" s="491"/>
      <c r="IN411" s="486"/>
      <c r="IO411" s="486"/>
      <c r="IP411" s="486"/>
      <c r="IQ411" s="486"/>
      <c r="IR411" s="486"/>
      <c r="IS411" s="486"/>
      <c r="IT411" s="46"/>
      <c r="IU411" s="487"/>
      <c r="IV411" s="489"/>
      <c r="IW411" s="490" t="s">
        <v>109</v>
      </c>
      <c r="IX411" s="490" t="str">
        <f t="shared" si="3669"/>
        <v>: Tanaman Hortikultura Semusim   </v>
      </c>
      <c r="IY411" s="490"/>
      <c r="IZ411" s="490"/>
      <c r="JA411" s="490"/>
      <c r="JB411" s="493" t="s">
        <v>202</v>
      </c>
      <c r="JC411" s="490"/>
      <c r="JD411" s="491"/>
      <c r="JE411" s="486"/>
      <c r="JF411" s="486"/>
      <c r="JG411" s="486"/>
      <c r="JH411" s="486"/>
      <c r="JI411" s="486"/>
      <c r="JJ411" s="486"/>
      <c r="JK411" s="46"/>
      <c r="JL411" s="488"/>
      <c r="JM411" s="489"/>
      <c r="JN411" s="490" t="s">
        <v>109</v>
      </c>
      <c r="JO411" s="490" t="str">
        <f t="shared" si="3670"/>
        <v>: Tanaman Hortikultura Semusim   </v>
      </c>
      <c r="JP411" s="490"/>
      <c r="JQ411" s="490"/>
      <c r="JR411" s="490"/>
      <c r="JS411" s="493" t="s">
        <v>202</v>
      </c>
      <c r="JT411" s="490"/>
      <c r="JU411" s="491"/>
      <c r="JV411" s="486"/>
      <c r="JW411" s="486"/>
      <c r="JX411" s="486"/>
      <c r="JY411" s="486"/>
      <c r="JZ411" s="486"/>
      <c r="KA411" s="486"/>
      <c r="KB411" s="46"/>
      <c r="KC411" s="488"/>
      <c r="KD411" s="489"/>
      <c r="KE411" s="490" t="s">
        <v>109</v>
      </c>
      <c r="KF411" s="490" t="str">
        <f t="shared" si="3671"/>
        <v>: Tanaman Hortikultura Semusim   </v>
      </c>
      <c r="KG411" s="490"/>
      <c r="KH411" s="490"/>
      <c r="KI411" s="490"/>
      <c r="KJ411" s="493" t="s">
        <v>202</v>
      </c>
      <c r="KK411" s="490"/>
      <c r="KL411" s="491"/>
      <c r="KM411" s="486"/>
      <c r="KN411" s="486"/>
      <c r="KO411" s="486"/>
      <c r="KP411" s="486"/>
      <c r="KQ411" s="486"/>
      <c r="KR411" s="486"/>
      <c r="KS411" s="46"/>
      <c r="KT411" s="488"/>
      <c r="KU411" s="486"/>
    </row>
    <row r="412" ht="15.75" customHeight="1">
      <c r="A412" s="494"/>
      <c r="B412" s="495" t="s">
        <v>111</v>
      </c>
      <c r="C412" s="495" t="str">
        <f t="shared" si="3654"/>
        <v>: Produksi</v>
      </c>
      <c r="D412" s="495"/>
      <c r="E412" s="495"/>
      <c r="F412" s="495"/>
      <c r="G412" s="495" t="str">
        <f>"Tahun "&amp;P$6</f>
        <v>Tahun 2010</v>
      </c>
      <c r="H412" s="495"/>
      <c r="I412" s="496"/>
      <c r="J412" s="486"/>
      <c r="K412" s="486"/>
      <c r="L412" s="486"/>
      <c r="M412" s="486"/>
      <c r="N412" s="486"/>
      <c r="O412" s="486"/>
      <c r="P412" s="486"/>
      <c r="Q412" s="487"/>
      <c r="R412" s="494"/>
      <c r="S412" s="495" t="s">
        <v>111</v>
      </c>
      <c r="T412" s="495" t="str">
        <f t="shared" si="3655"/>
        <v>: Produksi</v>
      </c>
      <c r="U412" s="495"/>
      <c r="V412" s="495"/>
      <c r="W412" s="495"/>
      <c r="X412" s="495" t="str">
        <f>"Tahun "&amp;AG$6</f>
        <v>Tahun 2011</v>
      </c>
      <c r="Y412" s="495"/>
      <c r="Z412" s="496"/>
      <c r="AA412" s="486"/>
      <c r="AB412" s="486"/>
      <c r="AC412" s="486"/>
      <c r="AD412" s="486"/>
      <c r="AE412" s="486"/>
      <c r="AF412" s="486"/>
      <c r="AG412" s="486"/>
      <c r="AH412" s="487"/>
      <c r="AI412" s="494"/>
      <c r="AJ412" s="495" t="s">
        <v>111</v>
      </c>
      <c r="AK412" s="495" t="str">
        <f t="shared" si="3656"/>
        <v>: Produksi</v>
      </c>
      <c r="AL412" s="495"/>
      <c r="AM412" s="495"/>
      <c r="AN412" s="495"/>
      <c r="AO412" s="495" t="str">
        <f>"Tahun "&amp;AX$6</f>
        <v>Tahun 2012</v>
      </c>
      <c r="AP412" s="495"/>
      <c r="AQ412" s="496"/>
      <c r="AR412" s="486"/>
      <c r="AS412" s="486"/>
      <c r="AT412" s="486"/>
      <c r="AU412" s="486"/>
      <c r="AV412" s="486"/>
      <c r="AW412" s="486"/>
      <c r="AX412" s="486"/>
      <c r="AY412" s="487"/>
      <c r="AZ412" s="494"/>
      <c r="BA412" s="495" t="s">
        <v>111</v>
      </c>
      <c r="BB412" s="495" t="str">
        <f t="shared" si="3657"/>
        <v>: Produksi</v>
      </c>
      <c r="BC412" s="495"/>
      <c r="BD412" s="495"/>
      <c r="BE412" s="495"/>
      <c r="BF412" s="495" t="str">
        <f>"Tahun "&amp;BO$6</f>
        <v>Tahun 2013</v>
      </c>
      <c r="BG412" s="495"/>
      <c r="BH412" s="496"/>
      <c r="BI412" s="486"/>
      <c r="BJ412" s="486"/>
      <c r="BK412" s="486"/>
      <c r="BL412" s="486"/>
      <c r="BM412" s="486"/>
      <c r="BN412" s="486"/>
      <c r="BO412" s="486"/>
      <c r="BP412" s="487"/>
      <c r="BQ412" s="494"/>
      <c r="BR412" s="495" t="s">
        <v>111</v>
      </c>
      <c r="BS412" s="495" t="str">
        <f t="shared" si="3658"/>
        <v>: Produksi</v>
      </c>
      <c r="BT412" s="495"/>
      <c r="BU412" s="495"/>
      <c r="BV412" s="495"/>
      <c r="BW412" s="495" t="str">
        <f>"Tahun "&amp;CF$6</f>
        <v>Tahun 2014</v>
      </c>
      <c r="BX412" s="495"/>
      <c r="BY412" s="496"/>
      <c r="BZ412" s="486"/>
      <c r="CA412" s="486"/>
      <c r="CB412" s="486"/>
      <c r="CC412" s="486"/>
      <c r="CD412" s="486"/>
      <c r="CE412" s="486"/>
      <c r="CF412" s="486"/>
      <c r="CG412" s="487"/>
      <c r="CH412" s="494"/>
      <c r="CI412" s="495" t="s">
        <v>111</v>
      </c>
      <c r="CJ412" s="495" t="str">
        <f t="shared" si="3659"/>
        <v>: Produksi</v>
      </c>
      <c r="CK412" s="495"/>
      <c r="CL412" s="495"/>
      <c r="CM412" s="495"/>
      <c r="CN412" s="495" t="str">
        <f>"Tahun "&amp;CW$6</f>
        <v>Tahun 2015</v>
      </c>
      <c r="CO412" s="495"/>
      <c r="CP412" s="496"/>
      <c r="CQ412" s="486"/>
      <c r="CR412" s="486"/>
      <c r="CS412" s="486"/>
      <c r="CT412" s="486"/>
      <c r="CU412" s="486"/>
      <c r="CV412" s="486"/>
      <c r="CW412" s="486"/>
      <c r="CX412" s="487"/>
      <c r="CY412" s="494"/>
      <c r="CZ412" s="495" t="s">
        <v>111</v>
      </c>
      <c r="DA412" s="495" t="str">
        <f t="shared" si="3660"/>
        <v>: Produksi</v>
      </c>
      <c r="DB412" s="495"/>
      <c r="DC412" s="495"/>
      <c r="DD412" s="495"/>
      <c r="DE412" s="495" t="str">
        <f>"Tahun "&amp;DN$6</f>
        <v>Tahun 2016</v>
      </c>
      <c r="DF412" s="495"/>
      <c r="DG412" s="496"/>
      <c r="DH412" s="486"/>
      <c r="DI412" s="486"/>
      <c r="DJ412" s="486"/>
      <c r="DK412" s="486"/>
      <c r="DL412" s="486"/>
      <c r="DM412" s="486"/>
      <c r="DN412" s="486"/>
      <c r="DO412" s="487"/>
      <c r="DP412" s="494"/>
      <c r="DQ412" s="495" t="s">
        <v>111</v>
      </c>
      <c r="DR412" s="495" t="str">
        <f t="shared" si="3661"/>
        <v>: Produksi</v>
      </c>
      <c r="DS412" s="495"/>
      <c r="DT412" s="495"/>
      <c r="DU412" s="495"/>
      <c r="DV412" s="495" t="str">
        <f>"Tahun "&amp;EE$6</f>
        <v>Tahun 2017</v>
      </c>
      <c r="DW412" s="495"/>
      <c r="DX412" s="496"/>
      <c r="DY412" s="486"/>
      <c r="DZ412" s="486"/>
      <c r="EA412" s="486"/>
      <c r="EB412" s="486"/>
      <c r="EC412" s="486"/>
      <c r="ED412" s="486"/>
      <c r="EE412" s="486"/>
      <c r="EF412" s="487"/>
      <c r="EG412" s="494"/>
      <c r="EH412" s="495" t="s">
        <v>111</v>
      </c>
      <c r="EI412" s="495" t="str">
        <f t="shared" si="3662"/>
        <v>: Produksi</v>
      </c>
      <c r="EJ412" s="495"/>
      <c r="EK412" s="495"/>
      <c r="EL412" s="495"/>
      <c r="EM412" s="495" t="str">
        <f>"Tahun "&amp;EV$6</f>
        <v>Tahun 2018</v>
      </c>
      <c r="EN412" s="495"/>
      <c r="EO412" s="496"/>
      <c r="EP412" s="486"/>
      <c r="EQ412" s="486"/>
      <c r="ER412" s="486"/>
      <c r="ES412" s="486"/>
      <c r="ET412" s="486"/>
      <c r="EU412" s="486"/>
      <c r="EV412" s="486"/>
      <c r="EW412" s="487"/>
      <c r="EX412" s="494"/>
      <c r="EY412" s="495" t="s">
        <v>111</v>
      </c>
      <c r="EZ412" s="495" t="str">
        <f t="shared" si="3663"/>
        <v>: Produksi</v>
      </c>
      <c r="FA412" s="495"/>
      <c r="FB412" s="495"/>
      <c r="FC412" s="495"/>
      <c r="FD412" s="495" t="str">
        <f>"Tahun "&amp;FM$6</f>
        <v>Tahun 2019</v>
      </c>
      <c r="FE412" s="495"/>
      <c r="FF412" s="496"/>
      <c r="FG412" s="486"/>
      <c r="FH412" s="486"/>
      <c r="FI412" s="486"/>
      <c r="FJ412" s="486"/>
      <c r="FK412" s="486"/>
      <c r="FL412" s="486"/>
      <c r="FM412" s="486"/>
      <c r="FN412" s="487"/>
      <c r="FO412" s="494"/>
      <c r="FP412" s="495" t="s">
        <v>111</v>
      </c>
      <c r="FQ412" s="495" t="str">
        <f t="shared" si="3664"/>
        <v>: Produksi</v>
      </c>
      <c r="FR412" s="495"/>
      <c r="FS412" s="495"/>
      <c r="FT412" s="495"/>
      <c r="FU412" s="495" t="str">
        <f>"Tahun "&amp;GD$6</f>
        <v>Tahun 2020</v>
      </c>
      <c r="FV412" s="495"/>
      <c r="FW412" s="496"/>
      <c r="FX412" s="486"/>
      <c r="FY412" s="486"/>
      <c r="FZ412" s="486"/>
      <c r="GA412" s="486"/>
      <c r="GB412" s="486"/>
      <c r="GC412" s="486"/>
      <c r="GD412" s="486"/>
      <c r="GE412" s="487"/>
      <c r="GF412" s="494"/>
      <c r="GG412" s="495" t="s">
        <v>111</v>
      </c>
      <c r="GH412" s="495" t="str">
        <f t="shared" si="3665"/>
        <v>: Produksi</v>
      </c>
      <c r="GI412" s="495"/>
      <c r="GJ412" s="495"/>
      <c r="GK412" s="495"/>
      <c r="GL412" s="495" t="str">
        <f>"Tahun "&amp;GU$6</f>
        <v>Tahun 2021</v>
      </c>
      <c r="GM412" s="495"/>
      <c r="GN412" s="496"/>
      <c r="GO412" s="486"/>
      <c r="GP412" s="486"/>
      <c r="GQ412" s="486"/>
      <c r="GR412" s="486"/>
      <c r="GS412" s="486"/>
      <c r="GT412" s="486"/>
      <c r="GU412" s="486"/>
      <c r="GV412" s="487"/>
      <c r="GW412" s="494"/>
      <c r="GX412" s="495" t="s">
        <v>111</v>
      </c>
      <c r="GY412" s="495" t="str">
        <f t="shared" si="3666"/>
        <v>: Produksi</v>
      </c>
      <c r="GZ412" s="495"/>
      <c r="HA412" s="495"/>
      <c r="HB412" s="495"/>
      <c r="HC412" s="495" t="str">
        <f>"Tahun "&amp;HL$6</f>
        <v>Tahun 2022</v>
      </c>
      <c r="HD412" s="495"/>
      <c r="HE412" s="496"/>
      <c r="HF412" s="486"/>
      <c r="HG412" s="486"/>
      <c r="HH412" s="486"/>
      <c r="HI412" s="486"/>
      <c r="HJ412" s="486"/>
      <c r="HK412" s="486"/>
      <c r="HL412" s="486"/>
      <c r="HM412" s="487"/>
      <c r="HN412" s="494"/>
      <c r="HO412" s="495" t="s">
        <v>111</v>
      </c>
      <c r="HP412" s="495" t="str">
        <f t="shared" si="3667"/>
        <v>: Produksi</v>
      </c>
      <c r="HQ412" s="495"/>
      <c r="HR412" s="495"/>
      <c r="HS412" s="495"/>
      <c r="HT412" s="495" t="str">
        <f>"Tahun "&amp;IC$6</f>
        <v>Tahun 2023</v>
      </c>
      <c r="HU412" s="495"/>
      <c r="HV412" s="496"/>
      <c r="HW412" s="486"/>
      <c r="HX412" s="486"/>
      <c r="HY412" s="486"/>
      <c r="HZ412" s="486"/>
      <c r="IA412" s="486"/>
      <c r="IB412" s="486"/>
      <c r="IC412" s="486"/>
      <c r="ID412" s="487"/>
      <c r="IE412" s="494"/>
      <c r="IF412" s="495" t="s">
        <v>111</v>
      </c>
      <c r="IG412" s="495" t="str">
        <f t="shared" si="3668"/>
        <v>: Produksi</v>
      </c>
      <c r="IH412" s="495"/>
      <c r="II412" s="495"/>
      <c r="IJ412" s="495"/>
      <c r="IK412" s="495" t="str">
        <f>"Tahun "&amp;IT$6</f>
        <v>Tahun 2024</v>
      </c>
      <c r="IL412" s="495"/>
      <c r="IM412" s="496"/>
      <c r="IN412" s="486"/>
      <c r="IO412" s="486"/>
      <c r="IP412" s="486"/>
      <c r="IQ412" s="486"/>
      <c r="IR412" s="486"/>
      <c r="IS412" s="486"/>
      <c r="IT412" s="486"/>
      <c r="IU412" s="487"/>
      <c r="IV412" s="494"/>
      <c r="IW412" s="495" t="s">
        <v>111</v>
      </c>
      <c r="IX412" s="495" t="str">
        <f t="shared" si="3669"/>
        <v>: Produksi</v>
      </c>
      <c r="IY412" s="495"/>
      <c r="IZ412" s="495"/>
      <c r="JA412" s="495"/>
      <c r="JB412" s="495" t="str">
        <f>"Tahun "&amp;JK$6</f>
        <v>Tahun 2025</v>
      </c>
      <c r="JC412" s="495"/>
      <c r="JD412" s="496"/>
      <c r="JE412" s="486"/>
      <c r="JF412" s="486"/>
      <c r="JG412" s="486"/>
      <c r="JH412" s="486"/>
      <c r="JI412" s="486"/>
      <c r="JJ412" s="486"/>
      <c r="JK412" s="486"/>
      <c r="JL412" s="487"/>
      <c r="JM412" s="494"/>
      <c r="JN412" s="495" t="s">
        <v>111</v>
      </c>
      <c r="JO412" s="495" t="str">
        <f t="shared" si="3670"/>
        <v>: Produksi</v>
      </c>
      <c r="JP412" s="495"/>
      <c r="JQ412" s="495"/>
      <c r="JR412" s="495"/>
      <c r="JS412" s="495" t="str">
        <f>"Tahun "&amp;KB$6</f>
        <v>Tahun 2026</v>
      </c>
      <c r="JT412" s="495"/>
      <c r="JU412" s="496"/>
      <c r="JV412" s="486"/>
      <c r="JW412" s="486"/>
      <c r="JX412" s="486"/>
      <c r="JY412" s="486"/>
      <c r="JZ412" s="486"/>
      <c r="KA412" s="486"/>
      <c r="KB412" s="486"/>
      <c r="KC412" s="487"/>
      <c r="KD412" s="494"/>
      <c r="KE412" s="495" t="s">
        <v>111</v>
      </c>
      <c r="KF412" s="495" t="str">
        <f t="shared" si="3671"/>
        <v>: Produksi</v>
      </c>
      <c r="KG412" s="495"/>
      <c r="KH412" s="495"/>
      <c r="KI412" s="495"/>
      <c r="KJ412" s="495" t="str">
        <f>"Tahun "&amp;KS$6</f>
        <v>Tahun 2027</v>
      </c>
      <c r="KK412" s="495"/>
      <c r="KL412" s="496"/>
      <c r="KM412" s="486"/>
      <c r="KN412" s="486"/>
      <c r="KO412" s="486"/>
      <c r="KP412" s="486"/>
      <c r="KQ412" s="486"/>
      <c r="KR412" s="486"/>
      <c r="KS412" s="486"/>
      <c r="KT412" s="487"/>
      <c r="KU412" s="486"/>
    </row>
    <row r="413" ht="15.75" customHeight="1">
      <c r="A413" s="497"/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498"/>
      <c r="N413" s="498"/>
      <c r="O413" s="498"/>
      <c r="P413" s="498"/>
      <c r="Q413" s="499"/>
      <c r="R413" s="497"/>
      <c r="S413" s="498"/>
      <c r="T413" s="498"/>
      <c r="U413" s="498"/>
      <c r="V413" s="498"/>
      <c r="W413" s="498"/>
      <c r="X413" s="498"/>
      <c r="Y413" s="498"/>
      <c r="Z413" s="498"/>
      <c r="AA413" s="498"/>
      <c r="AB413" s="498"/>
      <c r="AC413" s="498"/>
      <c r="AD413" s="498"/>
      <c r="AE413" s="498"/>
      <c r="AF413" s="498"/>
      <c r="AG413" s="498"/>
      <c r="AH413" s="499"/>
      <c r="AI413" s="497"/>
      <c r="AJ413" s="498"/>
      <c r="AK413" s="498"/>
      <c r="AL413" s="498"/>
      <c r="AM413" s="498"/>
      <c r="AN413" s="498"/>
      <c r="AO413" s="498"/>
      <c r="AP413" s="498"/>
      <c r="AQ413" s="498"/>
      <c r="AR413" s="498"/>
      <c r="AS413" s="498"/>
      <c r="AT413" s="498"/>
      <c r="AU413" s="498"/>
      <c r="AV413" s="498"/>
      <c r="AW413" s="498"/>
      <c r="AX413" s="498"/>
      <c r="AY413" s="499"/>
      <c r="AZ413" s="497"/>
      <c r="BA413" s="498"/>
      <c r="BB413" s="498"/>
      <c r="BC413" s="498"/>
      <c r="BD413" s="498"/>
      <c r="BE413" s="498"/>
      <c r="BF413" s="498"/>
      <c r="BG413" s="498"/>
      <c r="BH413" s="498"/>
      <c r="BI413" s="498"/>
      <c r="BJ413" s="498"/>
      <c r="BK413" s="498"/>
      <c r="BL413" s="498"/>
      <c r="BM413" s="498"/>
      <c r="BN413" s="498"/>
      <c r="BO413" s="498"/>
      <c r="BP413" s="499"/>
      <c r="BQ413" s="497"/>
      <c r="BR413" s="498"/>
      <c r="BS413" s="498"/>
      <c r="BT413" s="498"/>
      <c r="BU413" s="498"/>
      <c r="BV413" s="498"/>
      <c r="BW413" s="498"/>
      <c r="BX413" s="498"/>
      <c r="BY413" s="498"/>
      <c r="BZ413" s="498"/>
      <c r="CA413" s="498"/>
      <c r="CB413" s="498"/>
      <c r="CC413" s="498"/>
      <c r="CD413" s="498"/>
      <c r="CE413" s="498"/>
      <c r="CF413" s="498"/>
      <c r="CG413" s="499"/>
      <c r="CH413" s="497"/>
      <c r="CI413" s="498"/>
      <c r="CJ413" s="498"/>
      <c r="CK413" s="498"/>
      <c r="CL413" s="498"/>
      <c r="CM413" s="498"/>
      <c r="CN413" s="498"/>
      <c r="CO413" s="498"/>
      <c r="CP413" s="498"/>
      <c r="CQ413" s="498"/>
      <c r="CR413" s="498"/>
      <c r="CS413" s="498"/>
      <c r="CT413" s="498"/>
      <c r="CU413" s="498"/>
      <c r="CV413" s="498"/>
      <c r="CW413" s="498"/>
      <c r="CX413" s="499"/>
      <c r="CY413" s="497"/>
      <c r="CZ413" s="498"/>
      <c r="DA413" s="498"/>
      <c r="DB413" s="498"/>
      <c r="DC413" s="498"/>
      <c r="DD413" s="498"/>
      <c r="DE413" s="498"/>
      <c r="DF413" s="498"/>
      <c r="DG413" s="498"/>
      <c r="DH413" s="498"/>
      <c r="DI413" s="498"/>
      <c r="DJ413" s="498"/>
      <c r="DK413" s="498"/>
      <c r="DL413" s="498"/>
      <c r="DM413" s="498"/>
      <c r="DN413" s="498"/>
      <c r="DO413" s="499"/>
      <c r="DP413" s="497"/>
      <c r="DQ413" s="498"/>
      <c r="DR413" s="498"/>
      <c r="DS413" s="498"/>
      <c r="DT413" s="498"/>
      <c r="DU413" s="498"/>
      <c r="DV413" s="498"/>
      <c r="DW413" s="498"/>
      <c r="DX413" s="498"/>
      <c r="DY413" s="498"/>
      <c r="DZ413" s="498"/>
      <c r="EA413" s="498"/>
      <c r="EB413" s="498"/>
      <c r="EC413" s="498"/>
      <c r="ED413" s="498"/>
      <c r="EE413" s="498"/>
      <c r="EF413" s="499"/>
      <c r="EG413" s="497"/>
      <c r="EH413" s="498"/>
      <c r="EI413" s="498"/>
      <c r="EJ413" s="498"/>
      <c r="EK413" s="498"/>
      <c r="EL413" s="498"/>
      <c r="EM413" s="498"/>
      <c r="EN413" s="498"/>
      <c r="EO413" s="498"/>
      <c r="EP413" s="498"/>
      <c r="EQ413" s="498"/>
      <c r="ER413" s="498"/>
      <c r="ES413" s="498"/>
      <c r="ET413" s="498"/>
      <c r="EU413" s="498"/>
      <c r="EV413" s="498"/>
      <c r="EW413" s="499"/>
      <c r="EX413" s="497"/>
      <c r="EY413" s="498"/>
      <c r="EZ413" s="498"/>
      <c r="FA413" s="498"/>
      <c r="FB413" s="498"/>
      <c r="FC413" s="498"/>
      <c r="FD413" s="498"/>
      <c r="FE413" s="498"/>
      <c r="FF413" s="498"/>
      <c r="FG413" s="498"/>
      <c r="FH413" s="498"/>
      <c r="FI413" s="498"/>
      <c r="FJ413" s="498"/>
      <c r="FK413" s="498"/>
      <c r="FL413" s="498"/>
      <c r="FM413" s="498"/>
      <c r="FN413" s="499"/>
      <c r="FO413" s="497"/>
      <c r="FP413" s="498"/>
      <c r="FQ413" s="498"/>
      <c r="FR413" s="498"/>
      <c r="FS413" s="498"/>
      <c r="FT413" s="498"/>
      <c r="FU413" s="498"/>
      <c r="FV413" s="498"/>
      <c r="FW413" s="498"/>
      <c r="FX413" s="498"/>
      <c r="FY413" s="498"/>
      <c r="FZ413" s="498"/>
      <c r="GA413" s="498"/>
      <c r="GB413" s="498"/>
      <c r="GC413" s="498"/>
      <c r="GD413" s="498"/>
      <c r="GE413" s="499"/>
      <c r="GF413" s="497"/>
      <c r="GG413" s="498"/>
      <c r="GH413" s="498"/>
      <c r="GI413" s="498"/>
      <c r="GJ413" s="498"/>
      <c r="GK413" s="498"/>
      <c r="GL413" s="498"/>
      <c r="GM413" s="498"/>
      <c r="GN413" s="498"/>
      <c r="GO413" s="498"/>
      <c r="GP413" s="498"/>
      <c r="GQ413" s="498"/>
      <c r="GR413" s="498"/>
      <c r="GS413" s="498"/>
      <c r="GT413" s="498"/>
      <c r="GU413" s="498"/>
      <c r="GV413" s="499"/>
      <c r="GW413" s="497"/>
      <c r="GX413" s="498"/>
      <c r="GY413" s="498"/>
      <c r="GZ413" s="498"/>
      <c r="HA413" s="498"/>
      <c r="HB413" s="498"/>
      <c r="HC413" s="498"/>
      <c r="HD413" s="498"/>
      <c r="HE413" s="498"/>
      <c r="HF413" s="498"/>
      <c r="HG413" s="498"/>
      <c r="HH413" s="498"/>
      <c r="HI413" s="498"/>
      <c r="HJ413" s="498"/>
      <c r="HK413" s="498"/>
      <c r="HL413" s="498"/>
      <c r="HM413" s="499"/>
      <c r="HN413" s="497"/>
      <c r="HO413" s="498"/>
      <c r="HP413" s="498"/>
      <c r="HQ413" s="498"/>
      <c r="HR413" s="498"/>
      <c r="HS413" s="498"/>
      <c r="HT413" s="498"/>
      <c r="HU413" s="498"/>
      <c r="HV413" s="498"/>
      <c r="HW413" s="498"/>
      <c r="HX413" s="498"/>
      <c r="HY413" s="498"/>
      <c r="HZ413" s="498"/>
      <c r="IA413" s="498"/>
      <c r="IB413" s="498"/>
      <c r="IC413" s="498"/>
      <c r="ID413" s="499"/>
      <c r="IE413" s="497"/>
      <c r="IF413" s="498"/>
      <c r="IG413" s="498"/>
      <c r="IH413" s="498"/>
      <c r="II413" s="498"/>
      <c r="IJ413" s="498"/>
      <c r="IK413" s="498"/>
      <c r="IL413" s="498"/>
      <c r="IM413" s="498"/>
      <c r="IN413" s="498"/>
      <c r="IO413" s="498"/>
      <c r="IP413" s="498"/>
      <c r="IQ413" s="498"/>
      <c r="IR413" s="498"/>
      <c r="IS413" s="498"/>
      <c r="IT413" s="498"/>
      <c r="IU413" s="499"/>
      <c r="IV413" s="497"/>
      <c r="IW413" s="498"/>
      <c r="IX413" s="498"/>
      <c r="IY413" s="498"/>
      <c r="IZ413" s="498"/>
      <c r="JA413" s="498"/>
      <c r="JB413" s="498"/>
      <c r="JC413" s="498"/>
      <c r="JD413" s="498"/>
      <c r="JE413" s="498"/>
      <c r="JF413" s="498"/>
      <c r="JG413" s="498"/>
      <c r="JH413" s="498"/>
      <c r="JI413" s="498"/>
      <c r="JJ413" s="498"/>
      <c r="JK413" s="498"/>
      <c r="JL413" s="499"/>
      <c r="JM413" s="497"/>
      <c r="JN413" s="498"/>
      <c r="JO413" s="498"/>
      <c r="JP413" s="498"/>
      <c r="JQ413" s="498"/>
      <c r="JR413" s="498"/>
      <c r="JS413" s="498"/>
      <c r="JT413" s="498"/>
      <c r="JU413" s="498"/>
      <c r="JV413" s="498"/>
      <c r="JW413" s="498"/>
      <c r="JX413" s="498"/>
      <c r="JY413" s="498"/>
      <c r="JZ413" s="498"/>
      <c r="KA413" s="498"/>
      <c r="KB413" s="498"/>
      <c r="KC413" s="499"/>
      <c r="KD413" s="497"/>
      <c r="KE413" s="498"/>
      <c r="KF413" s="498"/>
      <c r="KG413" s="498"/>
      <c r="KH413" s="498"/>
      <c r="KI413" s="498"/>
      <c r="KJ413" s="498"/>
      <c r="KK413" s="498"/>
      <c r="KL413" s="498"/>
      <c r="KM413" s="498"/>
      <c r="KN413" s="498"/>
      <c r="KO413" s="498"/>
      <c r="KP413" s="498"/>
      <c r="KQ413" s="498"/>
      <c r="KR413" s="498"/>
      <c r="KS413" s="498"/>
      <c r="KT413" s="499"/>
      <c r="KU413" s="498"/>
    </row>
    <row r="414" ht="33.75" customHeight="1">
      <c r="A414" s="500" t="s">
        <v>113</v>
      </c>
      <c r="B414" s="501" t="s">
        <v>114</v>
      </c>
      <c r="C414" s="502" t="s">
        <v>115</v>
      </c>
      <c r="D414" s="217"/>
      <c r="E414" s="217"/>
      <c r="F414" s="217"/>
      <c r="G414" s="218"/>
      <c r="H414" s="502" t="s">
        <v>116</v>
      </c>
      <c r="I414" s="218"/>
      <c r="J414" s="502" t="s">
        <v>117</v>
      </c>
      <c r="K414" s="217"/>
      <c r="L414" s="218"/>
      <c r="M414" s="501" t="s">
        <v>118</v>
      </c>
      <c r="N414" s="503" t="s">
        <v>119</v>
      </c>
      <c r="O414" s="218"/>
      <c r="P414" s="504" t="s">
        <v>120</v>
      </c>
      <c r="Q414" s="505"/>
      <c r="R414" s="500" t="s">
        <v>113</v>
      </c>
      <c r="S414" s="501" t="s">
        <v>114</v>
      </c>
      <c r="T414" s="502" t="s">
        <v>115</v>
      </c>
      <c r="U414" s="217"/>
      <c r="V414" s="217"/>
      <c r="W414" s="217"/>
      <c r="X414" s="218"/>
      <c r="Y414" s="502" t="s">
        <v>116</v>
      </c>
      <c r="Z414" s="218"/>
      <c r="AA414" s="502" t="s">
        <v>117</v>
      </c>
      <c r="AB414" s="217"/>
      <c r="AC414" s="218"/>
      <c r="AD414" s="501" t="s">
        <v>118</v>
      </c>
      <c r="AE414" s="503" t="s">
        <v>119</v>
      </c>
      <c r="AF414" s="218"/>
      <c r="AG414" s="504" t="s">
        <v>120</v>
      </c>
      <c r="AH414" s="505"/>
      <c r="AI414" s="500" t="s">
        <v>113</v>
      </c>
      <c r="AJ414" s="501" t="s">
        <v>114</v>
      </c>
      <c r="AK414" s="502" t="s">
        <v>115</v>
      </c>
      <c r="AL414" s="217"/>
      <c r="AM414" s="217"/>
      <c r="AN414" s="217"/>
      <c r="AO414" s="218"/>
      <c r="AP414" s="502" t="s">
        <v>116</v>
      </c>
      <c r="AQ414" s="218"/>
      <c r="AR414" s="502" t="s">
        <v>117</v>
      </c>
      <c r="AS414" s="217"/>
      <c r="AT414" s="218"/>
      <c r="AU414" s="501" t="s">
        <v>118</v>
      </c>
      <c r="AV414" s="503" t="s">
        <v>119</v>
      </c>
      <c r="AW414" s="218"/>
      <c r="AX414" s="504" t="s">
        <v>120</v>
      </c>
      <c r="AY414" s="505"/>
      <c r="AZ414" s="500" t="s">
        <v>113</v>
      </c>
      <c r="BA414" s="501" t="s">
        <v>114</v>
      </c>
      <c r="BB414" s="502" t="s">
        <v>115</v>
      </c>
      <c r="BC414" s="217"/>
      <c r="BD414" s="217"/>
      <c r="BE414" s="217"/>
      <c r="BF414" s="218"/>
      <c r="BG414" s="502" t="s">
        <v>116</v>
      </c>
      <c r="BH414" s="218"/>
      <c r="BI414" s="502" t="s">
        <v>117</v>
      </c>
      <c r="BJ414" s="217"/>
      <c r="BK414" s="218"/>
      <c r="BL414" s="501" t="s">
        <v>118</v>
      </c>
      <c r="BM414" s="503" t="s">
        <v>119</v>
      </c>
      <c r="BN414" s="218"/>
      <c r="BO414" s="504" t="s">
        <v>120</v>
      </c>
      <c r="BP414" s="505"/>
      <c r="BQ414" s="500" t="s">
        <v>113</v>
      </c>
      <c r="BR414" s="501" t="s">
        <v>114</v>
      </c>
      <c r="BS414" s="502" t="s">
        <v>115</v>
      </c>
      <c r="BT414" s="217"/>
      <c r="BU414" s="217"/>
      <c r="BV414" s="217"/>
      <c r="BW414" s="218"/>
      <c r="BX414" s="502" t="s">
        <v>116</v>
      </c>
      <c r="BY414" s="218"/>
      <c r="BZ414" s="502" t="s">
        <v>117</v>
      </c>
      <c r="CA414" s="217"/>
      <c r="CB414" s="218"/>
      <c r="CC414" s="501" t="s">
        <v>118</v>
      </c>
      <c r="CD414" s="503" t="s">
        <v>119</v>
      </c>
      <c r="CE414" s="218"/>
      <c r="CF414" s="504" t="s">
        <v>120</v>
      </c>
      <c r="CG414" s="505"/>
      <c r="CH414" s="500" t="s">
        <v>113</v>
      </c>
      <c r="CI414" s="501" t="s">
        <v>114</v>
      </c>
      <c r="CJ414" s="502" t="s">
        <v>115</v>
      </c>
      <c r="CK414" s="217"/>
      <c r="CL414" s="217"/>
      <c r="CM414" s="217"/>
      <c r="CN414" s="218"/>
      <c r="CO414" s="502" t="s">
        <v>116</v>
      </c>
      <c r="CP414" s="218"/>
      <c r="CQ414" s="502" t="s">
        <v>117</v>
      </c>
      <c r="CR414" s="217"/>
      <c r="CS414" s="218"/>
      <c r="CT414" s="501" t="s">
        <v>118</v>
      </c>
      <c r="CU414" s="503" t="s">
        <v>119</v>
      </c>
      <c r="CV414" s="218"/>
      <c r="CW414" s="504" t="s">
        <v>120</v>
      </c>
      <c r="CX414" s="505"/>
      <c r="CY414" s="500" t="s">
        <v>113</v>
      </c>
      <c r="CZ414" s="501" t="s">
        <v>114</v>
      </c>
      <c r="DA414" s="502" t="s">
        <v>115</v>
      </c>
      <c r="DB414" s="217"/>
      <c r="DC414" s="217"/>
      <c r="DD414" s="217"/>
      <c r="DE414" s="218"/>
      <c r="DF414" s="502" t="s">
        <v>116</v>
      </c>
      <c r="DG414" s="218"/>
      <c r="DH414" s="502" t="s">
        <v>117</v>
      </c>
      <c r="DI414" s="217"/>
      <c r="DJ414" s="218"/>
      <c r="DK414" s="501" t="s">
        <v>118</v>
      </c>
      <c r="DL414" s="503" t="s">
        <v>119</v>
      </c>
      <c r="DM414" s="218"/>
      <c r="DN414" s="504" t="s">
        <v>120</v>
      </c>
      <c r="DO414" s="505"/>
      <c r="DP414" s="500" t="s">
        <v>113</v>
      </c>
      <c r="DQ414" s="501" t="s">
        <v>114</v>
      </c>
      <c r="DR414" s="502" t="s">
        <v>115</v>
      </c>
      <c r="DS414" s="217"/>
      <c r="DT414" s="217"/>
      <c r="DU414" s="217"/>
      <c r="DV414" s="218"/>
      <c r="DW414" s="502" t="s">
        <v>116</v>
      </c>
      <c r="DX414" s="218"/>
      <c r="DY414" s="502" t="s">
        <v>117</v>
      </c>
      <c r="DZ414" s="217"/>
      <c r="EA414" s="218"/>
      <c r="EB414" s="501" t="s">
        <v>118</v>
      </c>
      <c r="EC414" s="503" t="s">
        <v>119</v>
      </c>
      <c r="ED414" s="218"/>
      <c r="EE414" s="504" t="s">
        <v>120</v>
      </c>
      <c r="EF414" s="505"/>
      <c r="EG414" s="500" t="s">
        <v>113</v>
      </c>
      <c r="EH414" s="501" t="s">
        <v>114</v>
      </c>
      <c r="EI414" s="502" t="s">
        <v>115</v>
      </c>
      <c r="EJ414" s="217"/>
      <c r="EK414" s="217"/>
      <c r="EL414" s="217"/>
      <c r="EM414" s="218"/>
      <c r="EN414" s="502" t="s">
        <v>116</v>
      </c>
      <c r="EO414" s="218"/>
      <c r="EP414" s="502" t="s">
        <v>117</v>
      </c>
      <c r="EQ414" s="217"/>
      <c r="ER414" s="218"/>
      <c r="ES414" s="501" t="s">
        <v>118</v>
      </c>
      <c r="ET414" s="503" t="s">
        <v>119</v>
      </c>
      <c r="EU414" s="218"/>
      <c r="EV414" s="504" t="s">
        <v>120</v>
      </c>
      <c r="EW414" s="505"/>
      <c r="EX414" s="500" t="s">
        <v>113</v>
      </c>
      <c r="EY414" s="501" t="s">
        <v>114</v>
      </c>
      <c r="EZ414" s="502" t="s">
        <v>115</v>
      </c>
      <c r="FA414" s="217"/>
      <c r="FB414" s="217"/>
      <c r="FC414" s="217"/>
      <c r="FD414" s="218"/>
      <c r="FE414" s="502" t="s">
        <v>116</v>
      </c>
      <c r="FF414" s="218"/>
      <c r="FG414" s="502" t="s">
        <v>117</v>
      </c>
      <c r="FH414" s="217"/>
      <c r="FI414" s="218"/>
      <c r="FJ414" s="501" t="s">
        <v>118</v>
      </c>
      <c r="FK414" s="503" t="s">
        <v>119</v>
      </c>
      <c r="FL414" s="218"/>
      <c r="FM414" s="504" t="s">
        <v>120</v>
      </c>
      <c r="FN414" s="505"/>
      <c r="FO414" s="500" t="s">
        <v>113</v>
      </c>
      <c r="FP414" s="501" t="s">
        <v>114</v>
      </c>
      <c r="FQ414" s="502" t="s">
        <v>115</v>
      </c>
      <c r="FR414" s="217"/>
      <c r="FS414" s="217"/>
      <c r="FT414" s="217"/>
      <c r="FU414" s="218"/>
      <c r="FV414" s="502" t="s">
        <v>116</v>
      </c>
      <c r="FW414" s="218"/>
      <c r="FX414" s="502" t="s">
        <v>117</v>
      </c>
      <c r="FY414" s="217"/>
      <c r="FZ414" s="218"/>
      <c r="GA414" s="501" t="s">
        <v>118</v>
      </c>
      <c r="GB414" s="503" t="s">
        <v>119</v>
      </c>
      <c r="GC414" s="218"/>
      <c r="GD414" s="504" t="s">
        <v>120</v>
      </c>
      <c r="GE414" s="505"/>
      <c r="GF414" s="500" t="s">
        <v>113</v>
      </c>
      <c r="GG414" s="501" t="s">
        <v>114</v>
      </c>
      <c r="GH414" s="502" t="s">
        <v>115</v>
      </c>
      <c r="GI414" s="217"/>
      <c r="GJ414" s="217"/>
      <c r="GK414" s="217"/>
      <c r="GL414" s="218"/>
      <c r="GM414" s="502" t="s">
        <v>116</v>
      </c>
      <c r="GN414" s="218"/>
      <c r="GO414" s="502" t="s">
        <v>117</v>
      </c>
      <c r="GP414" s="217"/>
      <c r="GQ414" s="218"/>
      <c r="GR414" s="501" t="s">
        <v>118</v>
      </c>
      <c r="GS414" s="503" t="s">
        <v>119</v>
      </c>
      <c r="GT414" s="218"/>
      <c r="GU414" s="504" t="s">
        <v>120</v>
      </c>
      <c r="GV414" s="505"/>
      <c r="GW414" s="500" t="s">
        <v>113</v>
      </c>
      <c r="GX414" s="501" t="s">
        <v>114</v>
      </c>
      <c r="GY414" s="502" t="s">
        <v>115</v>
      </c>
      <c r="GZ414" s="217"/>
      <c r="HA414" s="217"/>
      <c r="HB414" s="217"/>
      <c r="HC414" s="218"/>
      <c r="HD414" s="502" t="s">
        <v>116</v>
      </c>
      <c r="HE414" s="218"/>
      <c r="HF414" s="502" t="s">
        <v>117</v>
      </c>
      <c r="HG414" s="217"/>
      <c r="HH414" s="218"/>
      <c r="HI414" s="501" t="s">
        <v>118</v>
      </c>
      <c r="HJ414" s="503" t="s">
        <v>119</v>
      </c>
      <c r="HK414" s="218"/>
      <c r="HL414" s="504" t="s">
        <v>120</v>
      </c>
      <c r="HM414" s="505"/>
      <c r="HN414" s="500" t="s">
        <v>113</v>
      </c>
      <c r="HO414" s="501" t="s">
        <v>114</v>
      </c>
      <c r="HP414" s="502" t="s">
        <v>115</v>
      </c>
      <c r="HQ414" s="217"/>
      <c r="HR414" s="217"/>
      <c r="HS414" s="217"/>
      <c r="HT414" s="218"/>
      <c r="HU414" s="502" t="s">
        <v>116</v>
      </c>
      <c r="HV414" s="218"/>
      <c r="HW414" s="502" t="s">
        <v>117</v>
      </c>
      <c r="HX414" s="217"/>
      <c r="HY414" s="218"/>
      <c r="HZ414" s="501" t="s">
        <v>118</v>
      </c>
      <c r="IA414" s="503" t="s">
        <v>119</v>
      </c>
      <c r="IB414" s="218"/>
      <c r="IC414" s="504" t="s">
        <v>120</v>
      </c>
      <c r="ID414" s="505"/>
      <c r="IE414" s="500" t="s">
        <v>113</v>
      </c>
      <c r="IF414" s="501" t="s">
        <v>114</v>
      </c>
      <c r="IG414" s="502" t="s">
        <v>115</v>
      </c>
      <c r="IH414" s="217"/>
      <c r="II414" s="217"/>
      <c r="IJ414" s="217"/>
      <c r="IK414" s="218"/>
      <c r="IL414" s="502" t="s">
        <v>116</v>
      </c>
      <c r="IM414" s="218"/>
      <c r="IN414" s="502" t="s">
        <v>117</v>
      </c>
      <c r="IO414" s="217"/>
      <c r="IP414" s="218"/>
      <c r="IQ414" s="501" t="s">
        <v>118</v>
      </c>
      <c r="IR414" s="503" t="s">
        <v>119</v>
      </c>
      <c r="IS414" s="218"/>
      <c r="IT414" s="504" t="s">
        <v>120</v>
      </c>
      <c r="IU414" s="505"/>
      <c r="IV414" s="500" t="s">
        <v>113</v>
      </c>
      <c r="IW414" s="501" t="s">
        <v>114</v>
      </c>
      <c r="IX414" s="502" t="s">
        <v>115</v>
      </c>
      <c r="IY414" s="217"/>
      <c r="IZ414" s="217"/>
      <c r="JA414" s="217"/>
      <c r="JB414" s="218"/>
      <c r="JC414" s="502" t="s">
        <v>116</v>
      </c>
      <c r="JD414" s="218"/>
      <c r="JE414" s="502" t="s">
        <v>117</v>
      </c>
      <c r="JF414" s="217"/>
      <c r="JG414" s="218"/>
      <c r="JH414" s="501" t="s">
        <v>118</v>
      </c>
      <c r="JI414" s="503" t="s">
        <v>119</v>
      </c>
      <c r="JJ414" s="218"/>
      <c r="JK414" s="504" t="s">
        <v>120</v>
      </c>
      <c r="JL414" s="506"/>
      <c r="JM414" s="500" t="s">
        <v>113</v>
      </c>
      <c r="JN414" s="501" t="s">
        <v>114</v>
      </c>
      <c r="JO414" s="502" t="s">
        <v>115</v>
      </c>
      <c r="JP414" s="217"/>
      <c r="JQ414" s="217"/>
      <c r="JR414" s="217"/>
      <c r="JS414" s="218"/>
      <c r="JT414" s="502" t="s">
        <v>116</v>
      </c>
      <c r="JU414" s="218"/>
      <c r="JV414" s="502" t="s">
        <v>117</v>
      </c>
      <c r="JW414" s="217"/>
      <c r="JX414" s="218"/>
      <c r="JY414" s="501" t="s">
        <v>118</v>
      </c>
      <c r="JZ414" s="503" t="s">
        <v>119</v>
      </c>
      <c r="KA414" s="218"/>
      <c r="KB414" s="504" t="s">
        <v>120</v>
      </c>
      <c r="KC414" s="506"/>
      <c r="KD414" s="500" t="s">
        <v>113</v>
      </c>
      <c r="KE414" s="501" t="s">
        <v>114</v>
      </c>
      <c r="KF414" s="502" t="s">
        <v>115</v>
      </c>
      <c r="KG414" s="217"/>
      <c r="KH414" s="217"/>
      <c r="KI414" s="217"/>
      <c r="KJ414" s="218"/>
      <c r="KK414" s="502" t="s">
        <v>116</v>
      </c>
      <c r="KL414" s="218"/>
      <c r="KM414" s="502" t="s">
        <v>117</v>
      </c>
      <c r="KN414" s="217"/>
      <c r="KO414" s="218"/>
      <c r="KP414" s="501" t="s">
        <v>118</v>
      </c>
      <c r="KQ414" s="503" t="s">
        <v>119</v>
      </c>
      <c r="KR414" s="218"/>
      <c r="KS414" s="504" t="s">
        <v>120</v>
      </c>
      <c r="KT414" s="506"/>
      <c r="KU414" s="507"/>
    </row>
    <row r="415" ht="66.0" customHeight="1">
      <c r="A415" s="224"/>
      <c r="B415" s="46"/>
      <c r="C415" s="508" t="s">
        <v>121</v>
      </c>
      <c r="D415" s="508" t="s">
        <v>122</v>
      </c>
      <c r="E415" s="509" t="s">
        <v>123</v>
      </c>
      <c r="F415" s="508" t="s">
        <v>211</v>
      </c>
      <c r="G415" s="508" t="s">
        <v>125</v>
      </c>
      <c r="H415" s="510" t="s">
        <v>212</v>
      </c>
      <c r="I415" s="508" t="s">
        <v>127</v>
      </c>
      <c r="J415" s="510" t="str">
        <f>"Total Biaya Perawatan "&amp;G411&amp;" (Juta Rp)"</f>
        <v>Total Biaya Perawatan Triwulan IV (Juta Rp)</v>
      </c>
      <c r="K415" s="508" t="str">
        <f>"Total Biaya Perawatan "&amp;G310&amp;" (Juta Rp)"</f>
        <v>Total Biaya Perawatan Triwulan III (Juta Rp)</v>
      </c>
      <c r="L415" s="508" t="s">
        <v>213</v>
      </c>
      <c r="M415" s="46"/>
      <c r="N415" s="510" t="s">
        <v>212</v>
      </c>
      <c r="O415" s="510" t="s">
        <v>131</v>
      </c>
      <c r="P415" s="228"/>
      <c r="Q415" s="505"/>
      <c r="R415" s="224"/>
      <c r="S415" s="46"/>
      <c r="T415" s="508" t="s">
        <v>121</v>
      </c>
      <c r="U415" s="508" t="s">
        <v>122</v>
      </c>
      <c r="V415" s="509" t="s">
        <v>123</v>
      </c>
      <c r="W415" s="508" t="s">
        <v>211</v>
      </c>
      <c r="X415" s="508" t="s">
        <v>125</v>
      </c>
      <c r="Y415" s="510" t="s">
        <v>212</v>
      </c>
      <c r="Z415" s="508" t="s">
        <v>127</v>
      </c>
      <c r="AA415" s="510" t="str">
        <f>"Total Biaya Perawatan "&amp;X411&amp;" (Juta Rp)"</f>
        <v>Total Biaya Perawatan Triwulan IV (Juta Rp)</v>
      </c>
      <c r="AB415" s="508" t="str">
        <f>"Total Biaya Perawatan "&amp;X310&amp;" (Juta Rp)"</f>
        <v>Total Biaya Perawatan Triwulan III (Juta Rp)</v>
      </c>
      <c r="AC415" s="508" t="s">
        <v>213</v>
      </c>
      <c r="AD415" s="46"/>
      <c r="AE415" s="510" t="s">
        <v>212</v>
      </c>
      <c r="AF415" s="510" t="s">
        <v>131</v>
      </c>
      <c r="AG415" s="228"/>
      <c r="AH415" s="505"/>
      <c r="AI415" s="224"/>
      <c r="AJ415" s="46"/>
      <c r="AK415" s="508" t="s">
        <v>121</v>
      </c>
      <c r="AL415" s="508" t="s">
        <v>122</v>
      </c>
      <c r="AM415" s="509" t="s">
        <v>123</v>
      </c>
      <c r="AN415" s="508" t="s">
        <v>211</v>
      </c>
      <c r="AO415" s="508" t="s">
        <v>125</v>
      </c>
      <c r="AP415" s="510" t="s">
        <v>212</v>
      </c>
      <c r="AQ415" s="508" t="s">
        <v>127</v>
      </c>
      <c r="AR415" s="510" t="str">
        <f>"Total Biaya Perawatan "&amp;AO411&amp;" (Juta Rp)"</f>
        <v>Total Biaya Perawatan Triwulan IV (Juta Rp)</v>
      </c>
      <c r="AS415" s="508" t="str">
        <f>"Total Biaya Perawatan "&amp;AO310&amp;" (Juta Rp)"</f>
        <v>Total Biaya Perawatan Triwulan III (Juta Rp)</v>
      </c>
      <c r="AT415" s="508" t="s">
        <v>213</v>
      </c>
      <c r="AU415" s="46"/>
      <c r="AV415" s="510" t="s">
        <v>212</v>
      </c>
      <c r="AW415" s="510" t="s">
        <v>131</v>
      </c>
      <c r="AX415" s="228"/>
      <c r="AY415" s="505"/>
      <c r="AZ415" s="224"/>
      <c r="BA415" s="46"/>
      <c r="BB415" s="508" t="s">
        <v>121</v>
      </c>
      <c r="BC415" s="508" t="s">
        <v>122</v>
      </c>
      <c r="BD415" s="509" t="s">
        <v>123</v>
      </c>
      <c r="BE415" s="508" t="s">
        <v>211</v>
      </c>
      <c r="BF415" s="508" t="s">
        <v>125</v>
      </c>
      <c r="BG415" s="510" t="s">
        <v>212</v>
      </c>
      <c r="BH415" s="508" t="s">
        <v>127</v>
      </c>
      <c r="BI415" s="510" t="str">
        <f>"Total Biaya Perawatan "&amp;BF411&amp;" (Juta Rp)"</f>
        <v>Total Biaya Perawatan Triwulan IV (Juta Rp)</v>
      </c>
      <c r="BJ415" s="508" t="str">
        <f>"Total Biaya Perawatan "&amp;BF310&amp;" (Juta Rp)"</f>
        <v>Total Biaya Perawatan Triwulan III (Juta Rp)</v>
      </c>
      <c r="BK415" s="508" t="s">
        <v>213</v>
      </c>
      <c r="BL415" s="46"/>
      <c r="BM415" s="510" t="s">
        <v>212</v>
      </c>
      <c r="BN415" s="510" t="s">
        <v>131</v>
      </c>
      <c r="BO415" s="228"/>
      <c r="BP415" s="505"/>
      <c r="BQ415" s="224"/>
      <c r="BR415" s="46"/>
      <c r="BS415" s="508" t="s">
        <v>121</v>
      </c>
      <c r="BT415" s="508" t="s">
        <v>122</v>
      </c>
      <c r="BU415" s="509" t="s">
        <v>123</v>
      </c>
      <c r="BV415" s="508" t="s">
        <v>211</v>
      </c>
      <c r="BW415" s="508" t="s">
        <v>125</v>
      </c>
      <c r="BX415" s="510" t="s">
        <v>212</v>
      </c>
      <c r="BY415" s="508" t="s">
        <v>127</v>
      </c>
      <c r="BZ415" s="510" t="str">
        <f>"Total Biaya Perawatan "&amp;BW411&amp;" (Juta Rp)"</f>
        <v>Total Biaya Perawatan Triwulan IV (Juta Rp)</v>
      </c>
      <c r="CA415" s="508" t="str">
        <f>"Total Biaya Perawatan "&amp;BW310&amp;" (Juta Rp)"</f>
        <v>Total Biaya Perawatan Triwulan III (Juta Rp)</v>
      </c>
      <c r="CB415" s="508" t="s">
        <v>213</v>
      </c>
      <c r="CC415" s="46"/>
      <c r="CD415" s="510" t="s">
        <v>212</v>
      </c>
      <c r="CE415" s="510" t="s">
        <v>131</v>
      </c>
      <c r="CF415" s="228"/>
      <c r="CG415" s="505"/>
      <c r="CH415" s="224"/>
      <c r="CI415" s="46"/>
      <c r="CJ415" s="508" t="s">
        <v>121</v>
      </c>
      <c r="CK415" s="508" t="s">
        <v>122</v>
      </c>
      <c r="CL415" s="509" t="s">
        <v>123</v>
      </c>
      <c r="CM415" s="508" t="s">
        <v>211</v>
      </c>
      <c r="CN415" s="508" t="s">
        <v>125</v>
      </c>
      <c r="CO415" s="510" t="s">
        <v>212</v>
      </c>
      <c r="CP415" s="508" t="s">
        <v>127</v>
      </c>
      <c r="CQ415" s="510" t="str">
        <f>"Total Biaya Perawatan "&amp;CN411&amp;" (Juta Rp)"</f>
        <v>Total Biaya Perawatan Triwulan IV (Juta Rp)</v>
      </c>
      <c r="CR415" s="508" t="str">
        <f>"Total Biaya Perawatan "&amp;CN310&amp;" (Juta Rp)"</f>
        <v>Total Biaya Perawatan Triwulan III (Juta Rp)</v>
      </c>
      <c r="CS415" s="508" t="s">
        <v>213</v>
      </c>
      <c r="CT415" s="46"/>
      <c r="CU415" s="510" t="s">
        <v>212</v>
      </c>
      <c r="CV415" s="510" t="s">
        <v>131</v>
      </c>
      <c r="CW415" s="228"/>
      <c r="CX415" s="505"/>
      <c r="CY415" s="224"/>
      <c r="CZ415" s="46"/>
      <c r="DA415" s="508" t="s">
        <v>121</v>
      </c>
      <c r="DB415" s="508" t="s">
        <v>122</v>
      </c>
      <c r="DC415" s="509" t="s">
        <v>123</v>
      </c>
      <c r="DD415" s="508" t="s">
        <v>211</v>
      </c>
      <c r="DE415" s="508" t="s">
        <v>125</v>
      </c>
      <c r="DF415" s="510" t="s">
        <v>212</v>
      </c>
      <c r="DG415" s="508" t="s">
        <v>127</v>
      </c>
      <c r="DH415" s="510" t="str">
        <f>"Total Biaya Perawatan "&amp;DE411&amp;" (Juta Rp)"</f>
        <v>Total Biaya Perawatan Triwulan IV (Juta Rp)</v>
      </c>
      <c r="DI415" s="508" t="str">
        <f>"Total Biaya Perawatan "&amp;DE310&amp;" (Juta Rp)"</f>
        <v>Total Biaya Perawatan Triwulan III (Juta Rp)</v>
      </c>
      <c r="DJ415" s="508" t="s">
        <v>213</v>
      </c>
      <c r="DK415" s="46"/>
      <c r="DL415" s="510" t="s">
        <v>212</v>
      </c>
      <c r="DM415" s="510" t="s">
        <v>131</v>
      </c>
      <c r="DN415" s="228"/>
      <c r="DO415" s="505"/>
      <c r="DP415" s="224"/>
      <c r="DQ415" s="46"/>
      <c r="DR415" s="508" t="s">
        <v>121</v>
      </c>
      <c r="DS415" s="508" t="s">
        <v>122</v>
      </c>
      <c r="DT415" s="509" t="s">
        <v>123</v>
      </c>
      <c r="DU415" s="508" t="s">
        <v>211</v>
      </c>
      <c r="DV415" s="508" t="s">
        <v>125</v>
      </c>
      <c r="DW415" s="510" t="s">
        <v>212</v>
      </c>
      <c r="DX415" s="508" t="s">
        <v>127</v>
      </c>
      <c r="DY415" s="510" t="str">
        <f>"Total Biaya Perawatan "&amp;DV411&amp;" (Juta Rp)"</f>
        <v>Total Biaya Perawatan Triwulan IV (Juta Rp)</v>
      </c>
      <c r="DZ415" s="508" t="str">
        <f>"Total Biaya Perawatan "&amp;DV310&amp;" (Juta Rp)"</f>
        <v>Total Biaya Perawatan Triwulan III (Juta Rp)</v>
      </c>
      <c r="EA415" s="508" t="s">
        <v>213</v>
      </c>
      <c r="EB415" s="46"/>
      <c r="EC415" s="510" t="s">
        <v>212</v>
      </c>
      <c r="ED415" s="510" t="s">
        <v>131</v>
      </c>
      <c r="EE415" s="228"/>
      <c r="EF415" s="505"/>
      <c r="EG415" s="224"/>
      <c r="EH415" s="46"/>
      <c r="EI415" s="508" t="s">
        <v>121</v>
      </c>
      <c r="EJ415" s="508" t="s">
        <v>122</v>
      </c>
      <c r="EK415" s="509" t="s">
        <v>123</v>
      </c>
      <c r="EL415" s="508" t="s">
        <v>211</v>
      </c>
      <c r="EM415" s="508" t="s">
        <v>125</v>
      </c>
      <c r="EN415" s="510" t="s">
        <v>212</v>
      </c>
      <c r="EO415" s="508" t="s">
        <v>127</v>
      </c>
      <c r="EP415" s="510" t="str">
        <f>"Total Biaya Perawatan "&amp;EM411&amp;" (Juta Rp)"</f>
        <v>Total Biaya Perawatan Triwulan IV (Juta Rp)</v>
      </c>
      <c r="EQ415" s="508" t="str">
        <f>"Total Biaya Perawatan "&amp;EM310&amp;" (Juta Rp)"</f>
        <v>Total Biaya Perawatan Triwulan III (Juta Rp)</v>
      </c>
      <c r="ER415" s="508" t="s">
        <v>213</v>
      </c>
      <c r="ES415" s="46"/>
      <c r="ET415" s="510" t="s">
        <v>212</v>
      </c>
      <c r="EU415" s="510" t="s">
        <v>131</v>
      </c>
      <c r="EV415" s="228"/>
      <c r="EW415" s="505"/>
      <c r="EX415" s="224"/>
      <c r="EY415" s="46"/>
      <c r="EZ415" s="508" t="s">
        <v>121</v>
      </c>
      <c r="FA415" s="508" t="s">
        <v>122</v>
      </c>
      <c r="FB415" s="509" t="s">
        <v>123</v>
      </c>
      <c r="FC415" s="508" t="s">
        <v>211</v>
      </c>
      <c r="FD415" s="508" t="s">
        <v>125</v>
      </c>
      <c r="FE415" s="510" t="s">
        <v>212</v>
      </c>
      <c r="FF415" s="508" t="s">
        <v>127</v>
      </c>
      <c r="FG415" s="510" t="str">
        <f>"Total Biaya Perawatan "&amp;FD411&amp;" (Juta Rp)"</f>
        <v>Total Biaya Perawatan Triwulan IV (Juta Rp)</v>
      </c>
      <c r="FH415" s="508" t="str">
        <f>"Total Biaya Perawatan "&amp;FD310&amp;" (Juta Rp)"</f>
        <v>Total Biaya Perawatan Triwulan III (Juta Rp)</v>
      </c>
      <c r="FI415" s="508" t="s">
        <v>213</v>
      </c>
      <c r="FJ415" s="46"/>
      <c r="FK415" s="510" t="s">
        <v>212</v>
      </c>
      <c r="FL415" s="510" t="s">
        <v>131</v>
      </c>
      <c r="FM415" s="228"/>
      <c r="FN415" s="505"/>
      <c r="FO415" s="224"/>
      <c r="FP415" s="46"/>
      <c r="FQ415" s="508" t="s">
        <v>121</v>
      </c>
      <c r="FR415" s="508" t="s">
        <v>122</v>
      </c>
      <c r="FS415" s="509" t="s">
        <v>123</v>
      </c>
      <c r="FT415" s="508" t="s">
        <v>211</v>
      </c>
      <c r="FU415" s="508" t="s">
        <v>125</v>
      </c>
      <c r="FV415" s="510" t="s">
        <v>212</v>
      </c>
      <c r="FW415" s="508" t="s">
        <v>127</v>
      </c>
      <c r="FX415" s="510" t="str">
        <f>"Total Biaya Perawatan "&amp;FU411&amp;" (Juta Rp)"</f>
        <v>Total Biaya Perawatan Triwulan IV (Juta Rp)</v>
      </c>
      <c r="FY415" s="508" t="str">
        <f>"Total Biaya Perawatan "&amp;FU310&amp;" (Juta Rp)"</f>
        <v>Total Biaya Perawatan Triwulan III (Juta Rp)</v>
      </c>
      <c r="FZ415" s="508" t="s">
        <v>213</v>
      </c>
      <c r="GA415" s="46"/>
      <c r="GB415" s="510" t="s">
        <v>212</v>
      </c>
      <c r="GC415" s="510" t="s">
        <v>131</v>
      </c>
      <c r="GD415" s="228"/>
      <c r="GE415" s="505"/>
      <c r="GF415" s="224"/>
      <c r="GG415" s="46"/>
      <c r="GH415" s="508" t="s">
        <v>121</v>
      </c>
      <c r="GI415" s="508" t="s">
        <v>122</v>
      </c>
      <c r="GJ415" s="509" t="s">
        <v>123</v>
      </c>
      <c r="GK415" s="508" t="s">
        <v>211</v>
      </c>
      <c r="GL415" s="508" t="s">
        <v>125</v>
      </c>
      <c r="GM415" s="510" t="s">
        <v>212</v>
      </c>
      <c r="GN415" s="508" t="s">
        <v>127</v>
      </c>
      <c r="GO415" s="510" t="str">
        <f>"Total Biaya Perawatan "&amp;GL411&amp;" (Juta Rp)"</f>
        <v>Total Biaya Perawatan Triwulan IV (Juta Rp)</v>
      </c>
      <c r="GP415" s="508" t="str">
        <f>"Total Biaya Perawatan "&amp;GL310&amp;" (Juta Rp)"</f>
        <v>Total Biaya Perawatan Triwulan III (Juta Rp)</v>
      </c>
      <c r="GQ415" s="508" t="s">
        <v>213</v>
      </c>
      <c r="GR415" s="46"/>
      <c r="GS415" s="510" t="s">
        <v>212</v>
      </c>
      <c r="GT415" s="510" t="s">
        <v>131</v>
      </c>
      <c r="GU415" s="228"/>
      <c r="GV415" s="505"/>
      <c r="GW415" s="224"/>
      <c r="GX415" s="46"/>
      <c r="GY415" s="508" t="s">
        <v>121</v>
      </c>
      <c r="GZ415" s="508" t="s">
        <v>122</v>
      </c>
      <c r="HA415" s="509" t="s">
        <v>123</v>
      </c>
      <c r="HB415" s="508" t="s">
        <v>211</v>
      </c>
      <c r="HC415" s="508" t="s">
        <v>125</v>
      </c>
      <c r="HD415" s="510" t="s">
        <v>212</v>
      </c>
      <c r="HE415" s="508" t="s">
        <v>127</v>
      </c>
      <c r="HF415" s="510" t="str">
        <f>"Total Biaya Perawatan "&amp;HC411&amp;" (Juta Rp)"</f>
        <v>Total Biaya Perawatan Triwulan IV (Juta Rp)</v>
      </c>
      <c r="HG415" s="508" t="str">
        <f>"Total Biaya Perawatan "&amp;HC310&amp;" (Juta Rp)"</f>
        <v>Total Biaya Perawatan Triwulan III (Juta Rp)</v>
      </c>
      <c r="HH415" s="508" t="s">
        <v>213</v>
      </c>
      <c r="HI415" s="46"/>
      <c r="HJ415" s="510" t="s">
        <v>212</v>
      </c>
      <c r="HK415" s="510" t="s">
        <v>131</v>
      </c>
      <c r="HL415" s="228"/>
      <c r="HM415" s="505"/>
      <c r="HN415" s="224"/>
      <c r="HO415" s="46"/>
      <c r="HP415" s="508" t="s">
        <v>121</v>
      </c>
      <c r="HQ415" s="508" t="s">
        <v>122</v>
      </c>
      <c r="HR415" s="509" t="s">
        <v>123</v>
      </c>
      <c r="HS415" s="508" t="s">
        <v>211</v>
      </c>
      <c r="HT415" s="508" t="s">
        <v>125</v>
      </c>
      <c r="HU415" s="510" t="s">
        <v>212</v>
      </c>
      <c r="HV415" s="508" t="s">
        <v>127</v>
      </c>
      <c r="HW415" s="510" t="str">
        <f>"Total Biaya Perawatan "&amp;HT411&amp;" (Juta Rp)"</f>
        <v>Total Biaya Perawatan Triwulan IV (Juta Rp)</v>
      </c>
      <c r="HX415" s="508" t="str">
        <f>"Total Biaya Perawatan "&amp;HT310&amp;" (Juta Rp)"</f>
        <v>Total Biaya Perawatan Triwulan III (Juta Rp)</v>
      </c>
      <c r="HY415" s="508" t="s">
        <v>213</v>
      </c>
      <c r="HZ415" s="46"/>
      <c r="IA415" s="510" t="s">
        <v>212</v>
      </c>
      <c r="IB415" s="510" t="s">
        <v>131</v>
      </c>
      <c r="IC415" s="228"/>
      <c r="ID415" s="505"/>
      <c r="IE415" s="224"/>
      <c r="IF415" s="46"/>
      <c r="IG415" s="508" t="s">
        <v>121</v>
      </c>
      <c r="IH415" s="508" t="s">
        <v>122</v>
      </c>
      <c r="II415" s="509" t="s">
        <v>123</v>
      </c>
      <c r="IJ415" s="508" t="s">
        <v>211</v>
      </c>
      <c r="IK415" s="508" t="s">
        <v>125</v>
      </c>
      <c r="IL415" s="510" t="s">
        <v>212</v>
      </c>
      <c r="IM415" s="508" t="s">
        <v>127</v>
      </c>
      <c r="IN415" s="510" t="str">
        <f>"Total Biaya Perawatan "&amp;IK411&amp;" (Juta Rp)"</f>
        <v>Total Biaya Perawatan Triwulan IV (Juta Rp)</v>
      </c>
      <c r="IO415" s="508" t="str">
        <f>"Total Biaya Perawatan "&amp;IK310&amp;" (Juta Rp)"</f>
        <v>Total Biaya Perawatan Triwulan III (Juta Rp)</v>
      </c>
      <c r="IP415" s="508" t="s">
        <v>213</v>
      </c>
      <c r="IQ415" s="46"/>
      <c r="IR415" s="510" t="s">
        <v>212</v>
      </c>
      <c r="IS415" s="510" t="s">
        <v>131</v>
      </c>
      <c r="IT415" s="228"/>
      <c r="IU415" s="505"/>
      <c r="IV415" s="224"/>
      <c r="IW415" s="46"/>
      <c r="IX415" s="508" t="s">
        <v>121</v>
      </c>
      <c r="IY415" s="508" t="s">
        <v>122</v>
      </c>
      <c r="IZ415" s="509" t="s">
        <v>123</v>
      </c>
      <c r="JA415" s="508" t="s">
        <v>211</v>
      </c>
      <c r="JB415" s="508" t="s">
        <v>125</v>
      </c>
      <c r="JC415" s="510" t="s">
        <v>212</v>
      </c>
      <c r="JD415" s="508" t="s">
        <v>127</v>
      </c>
      <c r="JE415" s="510" t="str">
        <f>"Total Biaya Perawatan "&amp;JB411&amp;" (Juta Rp)"</f>
        <v>Total Biaya Perawatan Triwulan IV (Juta Rp)</v>
      </c>
      <c r="JF415" s="508" t="str">
        <f>"Total Biaya Perawatan "&amp;JB310&amp;" (Juta Rp)"</f>
        <v>Total Biaya Perawatan Triwulan III (Juta Rp)</v>
      </c>
      <c r="JG415" s="508" t="s">
        <v>213</v>
      </c>
      <c r="JH415" s="46"/>
      <c r="JI415" s="510" t="s">
        <v>212</v>
      </c>
      <c r="JJ415" s="510" t="s">
        <v>131</v>
      </c>
      <c r="JK415" s="228"/>
      <c r="JL415" s="506"/>
      <c r="JM415" s="224"/>
      <c r="JN415" s="46"/>
      <c r="JO415" s="508" t="s">
        <v>121</v>
      </c>
      <c r="JP415" s="508" t="s">
        <v>122</v>
      </c>
      <c r="JQ415" s="509" t="s">
        <v>123</v>
      </c>
      <c r="JR415" s="508" t="s">
        <v>211</v>
      </c>
      <c r="JS415" s="508" t="s">
        <v>125</v>
      </c>
      <c r="JT415" s="510" t="s">
        <v>212</v>
      </c>
      <c r="JU415" s="508" t="s">
        <v>127</v>
      </c>
      <c r="JV415" s="510" t="str">
        <f>"Total Biaya Perawatan "&amp;JS411&amp;" (Juta Rp)"</f>
        <v>Total Biaya Perawatan Triwulan IV (Juta Rp)</v>
      </c>
      <c r="JW415" s="508" t="str">
        <f>"Total Biaya Perawatan "&amp;JS310&amp;" (Juta Rp)"</f>
        <v>Total Biaya Perawatan Triwulan III (Juta Rp)</v>
      </c>
      <c r="JX415" s="508" t="s">
        <v>213</v>
      </c>
      <c r="JY415" s="46"/>
      <c r="JZ415" s="510" t="s">
        <v>212</v>
      </c>
      <c r="KA415" s="510" t="s">
        <v>131</v>
      </c>
      <c r="KB415" s="228"/>
      <c r="KC415" s="506"/>
      <c r="KD415" s="224"/>
      <c r="KE415" s="46"/>
      <c r="KF415" s="508" t="s">
        <v>121</v>
      </c>
      <c r="KG415" s="508" t="s">
        <v>122</v>
      </c>
      <c r="KH415" s="509" t="s">
        <v>123</v>
      </c>
      <c r="KI415" s="508" t="s">
        <v>211</v>
      </c>
      <c r="KJ415" s="508" t="s">
        <v>125</v>
      </c>
      <c r="KK415" s="510" t="s">
        <v>212</v>
      </c>
      <c r="KL415" s="508" t="s">
        <v>127</v>
      </c>
      <c r="KM415" s="510" t="str">
        <f>"Total Biaya Perawatan "&amp;KJ411&amp;" (Juta Rp)"</f>
        <v>Total Biaya Perawatan Triwulan IV (Juta Rp)</v>
      </c>
      <c r="KN415" s="508" t="str">
        <f>"Total Biaya Perawatan "&amp;KJ310&amp;" (Juta Rp)"</f>
        <v>Total Biaya Perawatan Triwulan III (Juta Rp)</v>
      </c>
      <c r="KO415" s="508" t="s">
        <v>213</v>
      </c>
      <c r="KP415" s="46"/>
      <c r="KQ415" s="510" t="s">
        <v>212</v>
      </c>
      <c r="KR415" s="510" t="s">
        <v>131</v>
      </c>
      <c r="KS415" s="228"/>
      <c r="KT415" s="506"/>
      <c r="KU415" s="507"/>
    </row>
    <row r="416" ht="15.75" customHeight="1">
      <c r="A416" s="511">
        <v>-1.0</v>
      </c>
      <c r="B416" s="512">
        <v>-2.0</v>
      </c>
      <c r="C416" s="512">
        <v>-3.0</v>
      </c>
      <c r="D416" s="512">
        <v>-4.0</v>
      </c>
      <c r="E416" s="512">
        <v>-5.0</v>
      </c>
      <c r="F416" s="512">
        <v>-6.0</v>
      </c>
      <c r="G416" s="512">
        <v>-7.0</v>
      </c>
      <c r="H416" s="512">
        <v>-8.0</v>
      </c>
      <c r="I416" s="512">
        <v>-9.0</v>
      </c>
      <c r="J416" s="512">
        <v>-10.0</v>
      </c>
      <c r="K416" s="512">
        <v>-11.0</v>
      </c>
      <c r="L416" s="512">
        <v>-12.0</v>
      </c>
      <c r="M416" s="512">
        <v>-13.0</v>
      </c>
      <c r="N416" s="512">
        <v>-14.0</v>
      </c>
      <c r="O416" s="512">
        <v>-15.0</v>
      </c>
      <c r="P416" s="512">
        <v>-16.0</v>
      </c>
      <c r="Q416" s="513"/>
      <c r="R416" s="511">
        <v>-1.0</v>
      </c>
      <c r="S416" s="512">
        <v>-2.0</v>
      </c>
      <c r="T416" s="512">
        <v>-3.0</v>
      </c>
      <c r="U416" s="512">
        <v>-4.0</v>
      </c>
      <c r="V416" s="512">
        <v>-5.0</v>
      </c>
      <c r="W416" s="512">
        <v>-6.0</v>
      </c>
      <c r="X416" s="512">
        <v>-7.0</v>
      </c>
      <c r="Y416" s="512">
        <v>-8.0</v>
      </c>
      <c r="Z416" s="512">
        <v>-9.0</v>
      </c>
      <c r="AA416" s="512">
        <v>-10.0</v>
      </c>
      <c r="AB416" s="512">
        <v>-11.0</v>
      </c>
      <c r="AC416" s="512">
        <v>-12.0</v>
      </c>
      <c r="AD416" s="512">
        <v>-13.0</v>
      </c>
      <c r="AE416" s="512">
        <v>-14.0</v>
      </c>
      <c r="AF416" s="512">
        <v>-15.0</v>
      </c>
      <c r="AG416" s="512">
        <v>-16.0</v>
      </c>
      <c r="AH416" s="513"/>
      <c r="AI416" s="511">
        <v>-1.0</v>
      </c>
      <c r="AJ416" s="512">
        <v>-2.0</v>
      </c>
      <c r="AK416" s="512">
        <v>-3.0</v>
      </c>
      <c r="AL416" s="512">
        <v>-4.0</v>
      </c>
      <c r="AM416" s="512">
        <v>-5.0</v>
      </c>
      <c r="AN416" s="512">
        <v>-6.0</v>
      </c>
      <c r="AO416" s="512">
        <v>-7.0</v>
      </c>
      <c r="AP416" s="512">
        <v>-8.0</v>
      </c>
      <c r="AQ416" s="512">
        <v>-9.0</v>
      </c>
      <c r="AR416" s="512">
        <v>-10.0</v>
      </c>
      <c r="AS416" s="512">
        <v>-11.0</v>
      </c>
      <c r="AT416" s="512">
        <v>-12.0</v>
      </c>
      <c r="AU416" s="512">
        <v>-13.0</v>
      </c>
      <c r="AV416" s="512">
        <v>-14.0</v>
      </c>
      <c r="AW416" s="512">
        <v>-15.0</v>
      </c>
      <c r="AX416" s="512">
        <v>-16.0</v>
      </c>
      <c r="AY416" s="513"/>
      <c r="AZ416" s="511">
        <v>-1.0</v>
      </c>
      <c r="BA416" s="512">
        <v>-2.0</v>
      </c>
      <c r="BB416" s="512">
        <v>-3.0</v>
      </c>
      <c r="BC416" s="512">
        <v>-4.0</v>
      </c>
      <c r="BD416" s="512">
        <v>-5.0</v>
      </c>
      <c r="BE416" s="512">
        <v>-6.0</v>
      </c>
      <c r="BF416" s="512">
        <v>-7.0</v>
      </c>
      <c r="BG416" s="512">
        <v>-8.0</v>
      </c>
      <c r="BH416" s="512">
        <v>-9.0</v>
      </c>
      <c r="BI416" s="512">
        <v>-10.0</v>
      </c>
      <c r="BJ416" s="512">
        <v>-11.0</v>
      </c>
      <c r="BK416" s="512">
        <v>-12.0</v>
      </c>
      <c r="BL416" s="512">
        <v>-13.0</v>
      </c>
      <c r="BM416" s="512">
        <v>-14.0</v>
      </c>
      <c r="BN416" s="512">
        <v>-15.0</v>
      </c>
      <c r="BO416" s="512">
        <v>-16.0</v>
      </c>
      <c r="BP416" s="513"/>
      <c r="BQ416" s="511">
        <v>-1.0</v>
      </c>
      <c r="BR416" s="512">
        <v>-2.0</v>
      </c>
      <c r="BS416" s="512">
        <v>-3.0</v>
      </c>
      <c r="BT416" s="512">
        <v>-4.0</v>
      </c>
      <c r="BU416" s="512">
        <v>-5.0</v>
      </c>
      <c r="BV416" s="512">
        <v>-6.0</v>
      </c>
      <c r="BW416" s="512">
        <v>-7.0</v>
      </c>
      <c r="BX416" s="512">
        <v>-8.0</v>
      </c>
      <c r="BY416" s="512">
        <v>-9.0</v>
      </c>
      <c r="BZ416" s="512">
        <v>-10.0</v>
      </c>
      <c r="CA416" s="512">
        <v>-11.0</v>
      </c>
      <c r="CB416" s="512">
        <v>-12.0</v>
      </c>
      <c r="CC416" s="512">
        <v>-13.0</v>
      </c>
      <c r="CD416" s="512">
        <v>-14.0</v>
      </c>
      <c r="CE416" s="512">
        <v>-15.0</v>
      </c>
      <c r="CF416" s="512">
        <v>-16.0</v>
      </c>
      <c r="CG416" s="513"/>
      <c r="CH416" s="511">
        <v>-1.0</v>
      </c>
      <c r="CI416" s="512">
        <v>-2.0</v>
      </c>
      <c r="CJ416" s="512">
        <v>-3.0</v>
      </c>
      <c r="CK416" s="512">
        <v>-4.0</v>
      </c>
      <c r="CL416" s="512">
        <v>-5.0</v>
      </c>
      <c r="CM416" s="512">
        <v>-6.0</v>
      </c>
      <c r="CN416" s="512">
        <v>-7.0</v>
      </c>
      <c r="CO416" s="512">
        <v>-8.0</v>
      </c>
      <c r="CP416" s="512">
        <v>-9.0</v>
      </c>
      <c r="CQ416" s="512">
        <v>-10.0</v>
      </c>
      <c r="CR416" s="512">
        <v>-11.0</v>
      </c>
      <c r="CS416" s="512">
        <v>-12.0</v>
      </c>
      <c r="CT416" s="512">
        <v>-13.0</v>
      </c>
      <c r="CU416" s="512">
        <v>-14.0</v>
      </c>
      <c r="CV416" s="512">
        <v>-15.0</v>
      </c>
      <c r="CW416" s="512">
        <v>-16.0</v>
      </c>
      <c r="CX416" s="513"/>
      <c r="CY416" s="511">
        <v>-1.0</v>
      </c>
      <c r="CZ416" s="512">
        <v>-2.0</v>
      </c>
      <c r="DA416" s="512">
        <v>-3.0</v>
      </c>
      <c r="DB416" s="512">
        <v>-4.0</v>
      </c>
      <c r="DC416" s="512">
        <v>-5.0</v>
      </c>
      <c r="DD416" s="512">
        <v>-6.0</v>
      </c>
      <c r="DE416" s="512">
        <v>-7.0</v>
      </c>
      <c r="DF416" s="512">
        <v>-8.0</v>
      </c>
      <c r="DG416" s="512">
        <v>-9.0</v>
      </c>
      <c r="DH416" s="512">
        <v>-10.0</v>
      </c>
      <c r="DI416" s="512">
        <v>-11.0</v>
      </c>
      <c r="DJ416" s="512">
        <v>-12.0</v>
      </c>
      <c r="DK416" s="512">
        <v>-13.0</v>
      </c>
      <c r="DL416" s="512">
        <v>-14.0</v>
      </c>
      <c r="DM416" s="512">
        <v>-15.0</v>
      </c>
      <c r="DN416" s="512">
        <v>-16.0</v>
      </c>
      <c r="DO416" s="513"/>
      <c r="DP416" s="511">
        <v>-1.0</v>
      </c>
      <c r="DQ416" s="512">
        <v>-2.0</v>
      </c>
      <c r="DR416" s="512">
        <v>-3.0</v>
      </c>
      <c r="DS416" s="512">
        <v>-4.0</v>
      </c>
      <c r="DT416" s="512">
        <v>-5.0</v>
      </c>
      <c r="DU416" s="512">
        <v>-6.0</v>
      </c>
      <c r="DV416" s="512">
        <v>-7.0</v>
      </c>
      <c r="DW416" s="512">
        <v>-8.0</v>
      </c>
      <c r="DX416" s="512">
        <v>-9.0</v>
      </c>
      <c r="DY416" s="512">
        <v>-10.0</v>
      </c>
      <c r="DZ416" s="512">
        <v>-11.0</v>
      </c>
      <c r="EA416" s="512">
        <v>-12.0</v>
      </c>
      <c r="EB416" s="512">
        <v>-13.0</v>
      </c>
      <c r="EC416" s="512">
        <v>-14.0</v>
      </c>
      <c r="ED416" s="512">
        <v>-15.0</v>
      </c>
      <c r="EE416" s="512">
        <v>-16.0</v>
      </c>
      <c r="EF416" s="513"/>
      <c r="EG416" s="511">
        <v>-1.0</v>
      </c>
      <c r="EH416" s="512">
        <v>-2.0</v>
      </c>
      <c r="EI416" s="512">
        <v>-3.0</v>
      </c>
      <c r="EJ416" s="512">
        <v>-4.0</v>
      </c>
      <c r="EK416" s="512">
        <v>-5.0</v>
      </c>
      <c r="EL416" s="512">
        <v>-6.0</v>
      </c>
      <c r="EM416" s="512">
        <v>-7.0</v>
      </c>
      <c r="EN416" s="512">
        <v>-8.0</v>
      </c>
      <c r="EO416" s="512">
        <v>-9.0</v>
      </c>
      <c r="EP416" s="512">
        <v>-10.0</v>
      </c>
      <c r="EQ416" s="512">
        <v>-11.0</v>
      </c>
      <c r="ER416" s="512">
        <v>-12.0</v>
      </c>
      <c r="ES416" s="512">
        <v>-13.0</v>
      </c>
      <c r="ET416" s="512">
        <v>-14.0</v>
      </c>
      <c r="EU416" s="512">
        <v>-15.0</v>
      </c>
      <c r="EV416" s="512">
        <v>-16.0</v>
      </c>
      <c r="EW416" s="513"/>
      <c r="EX416" s="511">
        <v>-1.0</v>
      </c>
      <c r="EY416" s="512">
        <v>-2.0</v>
      </c>
      <c r="EZ416" s="512">
        <v>-3.0</v>
      </c>
      <c r="FA416" s="512">
        <v>-4.0</v>
      </c>
      <c r="FB416" s="512">
        <v>-5.0</v>
      </c>
      <c r="FC416" s="512">
        <v>-6.0</v>
      </c>
      <c r="FD416" s="512">
        <v>-7.0</v>
      </c>
      <c r="FE416" s="512">
        <v>-8.0</v>
      </c>
      <c r="FF416" s="512">
        <v>-9.0</v>
      </c>
      <c r="FG416" s="512">
        <v>-10.0</v>
      </c>
      <c r="FH416" s="512">
        <v>-11.0</v>
      </c>
      <c r="FI416" s="512">
        <v>-12.0</v>
      </c>
      <c r="FJ416" s="512">
        <v>-13.0</v>
      </c>
      <c r="FK416" s="512">
        <v>-14.0</v>
      </c>
      <c r="FL416" s="512">
        <v>-15.0</v>
      </c>
      <c r="FM416" s="512">
        <v>-16.0</v>
      </c>
      <c r="FN416" s="513"/>
      <c r="FO416" s="511">
        <v>-1.0</v>
      </c>
      <c r="FP416" s="512">
        <v>-2.0</v>
      </c>
      <c r="FQ416" s="512">
        <v>-3.0</v>
      </c>
      <c r="FR416" s="512">
        <v>-4.0</v>
      </c>
      <c r="FS416" s="512">
        <v>-5.0</v>
      </c>
      <c r="FT416" s="512">
        <v>-6.0</v>
      </c>
      <c r="FU416" s="512">
        <v>-7.0</v>
      </c>
      <c r="FV416" s="512">
        <v>-8.0</v>
      </c>
      <c r="FW416" s="512">
        <v>-9.0</v>
      </c>
      <c r="FX416" s="512">
        <v>-10.0</v>
      </c>
      <c r="FY416" s="512">
        <v>-11.0</v>
      </c>
      <c r="FZ416" s="512">
        <v>-12.0</v>
      </c>
      <c r="GA416" s="512">
        <v>-13.0</v>
      </c>
      <c r="GB416" s="512">
        <v>-14.0</v>
      </c>
      <c r="GC416" s="512">
        <v>-15.0</v>
      </c>
      <c r="GD416" s="512">
        <v>-16.0</v>
      </c>
      <c r="GE416" s="513"/>
      <c r="GF416" s="511">
        <v>-1.0</v>
      </c>
      <c r="GG416" s="512">
        <v>-2.0</v>
      </c>
      <c r="GH416" s="512">
        <v>-3.0</v>
      </c>
      <c r="GI416" s="512">
        <v>-4.0</v>
      </c>
      <c r="GJ416" s="512">
        <v>-5.0</v>
      </c>
      <c r="GK416" s="512">
        <v>-6.0</v>
      </c>
      <c r="GL416" s="512">
        <v>-7.0</v>
      </c>
      <c r="GM416" s="512">
        <v>-8.0</v>
      </c>
      <c r="GN416" s="512">
        <v>-9.0</v>
      </c>
      <c r="GO416" s="512">
        <v>-10.0</v>
      </c>
      <c r="GP416" s="512">
        <v>-11.0</v>
      </c>
      <c r="GQ416" s="512">
        <v>-12.0</v>
      </c>
      <c r="GR416" s="512">
        <v>-13.0</v>
      </c>
      <c r="GS416" s="512">
        <v>-14.0</v>
      </c>
      <c r="GT416" s="512">
        <v>-15.0</v>
      </c>
      <c r="GU416" s="512">
        <v>-16.0</v>
      </c>
      <c r="GV416" s="513"/>
      <c r="GW416" s="511">
        <v>-1.0</v>
      </c>
      <c r="GX416" s="512">
        <v>-2.0</v>
      </c>
      <c r="GY416" s="512">
        <v>-3.0</v>
      </c>
      <c r="GZ416" s="512">
        <v>-4.0</v>
      </c>
      <c r="HA416" s="512">
        <v>-5.0</v>
      </c>
      <c r="HB416" s="512">
        <v>-6.0</v>
      </c>
      <c r="HC416" s="512">
        <v>-7.0</v>
      </c>
      <c r="HD416" s="512">
        <v>-8.0</v>
      </c>
      <c r="HE416" s="512">
        <v>-9.0</v>
      </c>
      <c r="HF416" s="512">
        <v>-10.0</v>
      </c>
      <c r="HG416" s="512">
        <v>-11.0</v>
      </c>
      <c r="HH416" s="512">
        <v>-12.0</v>
      </c>
      <c r="HI416" s="512">
        <v>-13.0</v>
      </c>
      <c r="HJ416" s="512">
        <v>-14.0</v>
      </c>
      <c r="HK416" s="512">
        <v>-15.0</v>
      </c>
      <c r="HL416" s="512">
        <v>-16.0</v>
      </c>
      <c r="HM416" s="513"/>
      <c r="HN416" s="511">
        <v>-1.0</v>
      </c>
      <c r="HO416" s="512">
        <v>-2.0</v>
      </c>
      <c r="HP416" s="512">
        <v>-3.0</v>
      </c>
      <c r="HQ416" s="512">
        <v>-4.0</v>
      </c>
      <c r="HR416" s="512">
        <v>-5.0</v>
      </c>
      <c r="HS416" s="512">
        <v>-6.0</v>
      </c>
      <c r="HT416" s="512">
        <v>-7.0</v>
      </c>
      <c r="HU416" s="512">
        <v>-8.0</v>
      </c>
      <c r="HV416" s="512">
        <v>-9.0</v>
      </c>
      <c r="HW416" s="512">
        <v>-10.0</v>
      </c>
      <c r="HX416" s="512">
        <v>-11.0</v>
      </c>
      <c r="HY416" s="512">
        <v>-12.0</v>
      </c>
      <c r="HZ416" s="512">
        <v>-13.0</v>
      </c>
      <c r="IA416" s="512">
        <v>-14.0</v>
      </c>
      <c r="IB416" s="512">
        <v>-15.0</v>
      </c>
      <c r="IC416" s="512">
        <v>-16.0</v>
      </c>
      <c r="ID416" s="513"/>
      <c r="IE416" s="511">
        <v>-1.0</v>
      </c>
      <c r="IF416" s="512">
        <v>-2.0</v>
      </c>
      <c r="IG416" s="512">
        <v>-3.0</v>
      </c>
      <c r="IH416" s="512">
        <v>-4.0</v>
      </c>
      <c r="II416" s="512">
        <v>-5.0</v>
      </c>
      <c r="IJ416" s="512">
        <v>-6.0</v>
      </c>
      <c r="IK416" s="512">
        <v>-7.0</v>
      </c>
      <c r="IL416" s="512">
        <v>-8.0</v>
      </c>
      <c r="IM416" s="512">
        <v>-9.0</v>
      </c>
      <c r="IN416" s="512">
        <v>-10.0</v>
      </c>
      <c r="IO416" s="512">
        <v>-11.0</v>
      </c>
      <c r="IP416" s="512">
        <v>-12.0</v>
      </c>
      <c r="IQ416" s="512">
        <v>-13.0</v>
      </c>
      <c r="IR416" s="512">
        <v>-14.0</v>
      </c>
      <c r="IS416" s="512">
        <v>-15.0</v>
      </c>
      <c r="IT416" s="512">
        <v>-16.0</v>
      </c>
      <c r="IU416" s="513"/>
      <c r="IV416" s="511">
        <v>-1.0</v>
      </c>
      <c r="IW416" s="512">
        <v>-2.0</v>
      </c>
      <c r="IX416" s="512">
        <v>-3.0</v>
      </c>
      <c r="IY416" s="512">
        <v>-4.0</v>
      </c>
      <c r="IZ416" s="512">
        <v>-5.0</v>
      </c>
      <c r="JA416" s="512">
        <v>-6.0</v>
      </c>
      <c r="JB416" s="512">
        <v>-7.0</v>
      </c>
      <c r="JC416" s="512">
        <v>-8.0</v>
      </c>
      <c r="JD416" s="512">
        <v>-9.0</v>
      </c>
      <c r="JE416" s="512">
        <v>-10.0</v>
      </c>
      <c r="JF416" s="512">
        <v>-11.0</v>
      </c>
      <c r="JG416" s="512">
        <v>-12.0</v>
      </c>
      <c r="JH416" s="512">
        <v>-13.0</v>
      </c>
      <c r="JI416" s="512">
        <v>-14.0</v>
      </c>
      <c r="JJ416" s="512">
        <v>-15.0</v>
      </c>
      <c r="JK416" s="512">
        <v>-16.0</v>
      </c>
      <c r="JL416" s="513"/>
      <c r="JM416" s="511">
        <v>-1.0</v>
      </c>
      <c r="JN416" s="512">
        <v>-2.0</v>
      </c>
      <c r="JO416" s="512">
        <v>-3.0</v>
      </c>
      <c r="JP416" s="512">
        <v>-4.0</v>
      </c>
      <c r="JQ416" s="512">
        <v>-5.0</v>
      </c>
      <c r="JR416" s="512">
        <v>-6.0</v>
      </c>
      <c r="JS416" s="512">
        <v>-7.0</v>
      </c>
      <c r="JT416" s="512">
        <v>-8.0</v>
      </c>
      <c r="JU416" s="512">
        <v>-9.0</v>
      </c>
      <c r="JV416" s="512">
        <v>-10.0</v>
      </c>
      <c r="JW416" s="512">
        <v>-11.0</v>
      </c>
      <c r="JX416" s="512">
        <v>-12.0</v>
      </c>
      <c r="JY416" s="512">
        <v>-13.0</v>
      </c>
      <c r="JZ416" s="512">
        <v>-14.0</v>
      </c>
      <c r="KA416" s="512">
        <v>-15.0</v>
      </c>
      <c r="KB416" s="512">
        <v>-16.0</v>
      </c>
      <c r="KC416" s="513"/>
      <c r="KD416" s="511">
        <v>-1.0</v>
      </c>
      <c r="KE416" s="512">
        <v>-2.0</v>
      </c>
      <c r="KF416" s="512">
        <v>-3.0</v>
      </c>
      <c r="KG416" s="512">
        <v>-4.0</v>
      </c>
      <c r="KH416" s="512">
        <v>-5.0</v>
      </c>
      <c r="KI416" s="512">
        <v>-6.0</v>
      </c>
      <c r="KJ416" s="512">
        <v>-7.0</v>
      </c>
      <c r="KK416" s="512">
        <v>-8.0</v>
      </c>
      <c r="KL416" s="512">
        <v>-9.0</v>
      </c>
      <c r="KM416" s="512">
        <v>-10.0</v>
      </c>
      <c r="KN416" s="512">
        <v>-11.0</v>
      </c>
      <c r="KO416" s="512">
        <v>-12.0</v>
      </c>
      <c r="KP416" s="512">
        <v>-13.0</v>
      </c>
      <c r="KQ416" s="512">
        <v>-14.0</v>
      </c>
      <c r="KR416" s="512">
        <v>-15.0</v>
      </c>
      <c r="KS416" s="512">
        <v>-16.0</v>
      </c>
      <c r="KT416" s="513"/>
      <c r="KU416" s="514"/>
    </row>
    <row r="417" ht="15.75" customHeight="1">
      <c r="A417" s="515"/>
      <c r="B417" s="516" t="s">
        <v>86</v>
      </c>
      <c r="C417" s="517" t="s">
        <v>132</v>
      </c>
      <c r="D417" s="517" t="s">
        <v>132</v>
      </c>
      <c r="E417" s="517" t="s">
        <v>132</v>
      </c>
      <c r="F417" s="517" t="s">
        <v>132</v>
      </c>
      <c r="G417" s="517" t="s">
        <v>132</v>
      </c>
      <c r="H417" s="517" t="s">
        <v>132</v>
      </c>
      <c r="I417" s="517" t="s">
        <v>132</v>
      </c>
      <c r="J417" s="517" t="s">
        <v>132</v>
      </c>
      <c r="K417" s="517" t="s">
        <v>132</v>
      </c>
      <c r="L417" s="517" t="s">
        <v>132</v>
      </c>
      <c r="M417" s="517" t="s">
        <v>132</v>
      </c>
      <c r="N417" s="517" t="s">
        <v>132</v>
      </c>
      <c r="O417" s="517" t="s">
        <v>132</v>
      </c>
      <c r="P417" s="517" t="s">
        <v>132</v>
      </c>
      <c r="Q417" s="518"/>
      <c r="R417" s="515"/>
      <c r="S417" s="516" t="s">
        <v>86</v>
      </c>
      <c r="T417" s="517" t="s">
        <v>132</v>
      </c>
      <c r="U417" s="517" t="s">
        <v>132</v>
      </c>
      <c r="V417" s="517" t="s">
        <v>132</v>
      </c>
      <c r="W417" s="517" t="s">
        <v>132</v>
      </c>
      <c r="X417" s="517" t="s">
        <v>132</v>
      </c>
      <c r="Y417" s="517" t="s">
        <v>132</v>
      </c>
      <c r="Z417" s="517" t="s">
        <v>132</v>
      </c>
      <c r="AA417" s="517" t="s">
        <v>132</v>
      </c>
      <c r="AB417" s="517" t="s">
        <v>132</v>
      </c>
      <c r="AC417" s="517" t="s">
        <v>132</v>
      </c>
      <c r="AD417" s="517" t="s">
        <v>132</v>
      </c>
      <c r="AE417" s="517" t="s">
        <v>132</v>
      </c>
      <c r="AF417" s="517" t="s">
        <v>132</v>
      </c>
      <c r="AG417" s="517" t="s">
        <v>132</v>
      </c>
      <c r="AH417" s="518"/>
      <c r="AI417" s="515"/>
      <c r="AJ417" s="516" t="s">
        <v>86</v>
      </c>
      <c r="AK417" s="517" t="s">
        <v>132</v>
      </c>
      <c r="AL417" s="517" t="s">
        <v>132</v>
      </c>
      <c r="AM417" s="517" t="s">
        <v>132</v>
      </c>
      <c r="AN417" s="517" t="s">
        <v>132</v>
      </c>
      <c r="AO417" s="517" t="s">
        <v>132</v>
      </c>
      <c r="AP417" s="517" t="s">
        <v>132</v>
      </c>
      <c r="AQ417" s="517" t="s">
        <v>132</v>
      </c>
      <c r="AR417" s="517" t="s">
        <v>132</v>
      </c>
      <c r="AS417" s="517" t="s">
        <v>132</v>
      </c>
      <c r="AT417" s="517" t="s">
        <v>132</v>
      </c>
      <c r="AU417" s="517" t="s">
        <v>132</v>
      </c>
      <c r="AV417" s="517" t="s">
        <v>132</v>
      </c>
      <c r="AW417" s="517" t="s">
        <v>132</v>
      </c>
      <c r="AX417" s="517" t="s">
        <v>132</v>
      </c>
      <c r="AY417" s="518"/>
      <c r="AZ417" s="515"/>
      <c r="BA417" s="516" t="s">
        <v>86</v>
      </c>
      <c r="BB417" s="517" t="s">
        <v>132</v>
      </c>
      <c r="BC417" s="517" t="s">
        <v>132</v>
      </c>
      <c r="BD417" s="517" t="s">
        <v>132</v>
      </c>
      <c r="BE417" s="517" t="s">
        <v>132</v>
      </c>
      <c r="BF417" s="517" t="s">
        <v>132</v>
      </c>
      <c r="BG417" s="517" t="s">
        <v>132</v>
      </c>
      <c r="BH417" s="517" t="s">
        <v>132</v>
      </c>
      <c r="BI417" s="517" t="s">
        <v>132</v>
      </c>
      <c r="BJ417" s="517" t="s">
        <v>132</v>
      </c>
      <c r="BK417" s="517" t="s">
        <v>132</v>
      </c>
      <c r="BL417" s="517" t="s">
        <v>132</v>
      </c>
      <c r="BM417" s="517" t="s">
        <v>132</v>
      </c>
      <c r="BN417" s="517" t="s">
        <v>132</v>
      </c>
      <c r="BO417" s="517" t="s">
        <v>132</v>
      </c>
      <c r="BP417" s="518"/>
      <c r="BQ417" s="515"/>
      <c r="BR417" s="516" t="s">
        <v>86</v>
      </c>
      <c r="BS417" s="517" t="s">
        <v>132</v>
      </c>
      <c r="BT417" s="517" t="s">
        <v>132</v>
      </c>
      <c r="BU417" s="517" t="s">
        <v>132</v>
      </c>
      <c r="BV417" s="517" t="s">
        <v>132</v>
      </c>
      <c r="BW417" s="517" t="s">
        <v>132</v>
      </c>
      <c r="BX417" s="517" t="s">
        <v>132</v>
      </c>
      <c r="BY417" s="517" t="s">
        <v>132</v>
      </c>
      <c r="BZ417" s="517" t="s">
        <v>132</v>
      </c>
      <c r="CA417" s="517" t="s">
        <v>132</v>
      </c>
      <c r="CB417" s="517" t="s">
        <v>132</v>
      </c>
      <c r="CC417" s="517" t="s">
        <v>132</v>
      </c>
      <c r="CD417" s="517" t="s">
        <v>132</v>
      </c>
      <c r="CE417" s="517" t="s">
        <v>132</v>
      </c>
      <c r="CF417" s="517" t="s">
        <v>132</v>
      </c>
      <c r="CG417" s="518"/>
      <c r="CH417" s="515"/>
      <c r="CI417" s="516" t="s">
        <v>86</v>
      </c>
      <c r="CJ417" s="517" t="s">
        <v>132</v>
      </c>
      <c r="CK417" s="517" t="s">
        <v>132</v>
      </c>
      <c r="CL417" s="517" t="s">
        <v>132</v>
      </c>
      <c r="CM417" s="517" t="s">
        <v>132</v>
      </c>
      <c r="CN417" s="517" t="s">
        <v>132</v>
      </c>
      <c r="CO417" s="517" t="s">
        <v>132</v>
      </c>
      <c r="CP417" s="517" t="s">
        <v>132</v>
      </c>
      <c r="CQ417" s="517" t="s">
        <v>132</v>
      </c>
      <c r="CR417" s="517" t="s">
        <v>132</v>
      </c>
      <c r="CS417" s="517" t="s">
        <v>132</v>
      </c>
      <c r="CT417" s="517" t="s">
        <v>132</v>
      </c>
      <c r="CU417" s="517" t="s">
        <v>132</v>
      </c>
      <c r="CV417" s="517" t="s">
        <v>132</v>
      </c>
      <c r="CW417" s="517" t="s">
        <v>132</v>
      </c>
      <c r="CX417" s="518"/>
      <c r="CY417" s="515"/>
      <c r="CZ417" s="516" t="s">
        <v>86</v>
      </c>
      <c r="DA417" s="517" t="s">
        <v>132</v>
      </c>
      <c r="DB417" s="517" t="s">
        <v>132</v>
      </c>
      <c r="DC417" s="517" t="s">
        <v>132</v>
      </c>
      <c r="DD417" s="517" t="s">
        <v>132</v>
      </c>
      <c r="DE417" s="517" t="s">
        <v>132</v>
      </c>
      <c r="DF417" s="517" t="s">
        <v>132</v>
      </c>
      <c r="DG417" s="517" t="s">
        <v>132</v>
      </c>
      <c r="DH417" s="517" t="s">
        <v>132</v>
      </c>
      <c r="DI417" s="517" t="s">
        <v>132</v>
      </c>
      <c r="DJ417" s="517" t="s">
        <v>132</v>
      </c>
      <c r="DK417" s="517" t="s">
        <v>132</v>
      </c>
      <c r="DL417" s="517" t="s">
        <v>132</v>
      </c>
      <c r="DM417" s="517" t="s">
        <v>132</v>
      </c>
      <c r="DN417" s="517" t="s">
        <v>132</v>
      </c>
      <c r="DO417" s="518"/>
      <c r="DP417" s="515"/>
      <c r="DQ417" s="516" t="s">
        <v>86</v>
      </c>
      <c r="DR417" s="517" t="s">
        <v>132</v>
      </c>
      <c r="DS417" s="517" t="s">
        <v>132</v>
      </c>
      <c r="DT417" s="517" t="s">
        <v>132</v>
      </c>
      <c r="DU417" s="517" t="s">
        <v>132</v>
      </c>
      <c r="DV417" s="517" t="s">
        <v>132</v>
      </c>
      <c r="DW417" s="517" t="s">
        <v>132</v>
      </c>
      <c r="DX417" s="517" t="s">
        <v>132</v>
      </c>
      <c r="DY417" s="517" t="s">
        <v>132</v>
      </c>
      <c r="DZ417" s="517" t="s">
        <v>132</v>
      </c>
      <c r="EA417" s="517" t="s">
        <v>132</v>
      </c>
      <c r="EB417" s="517" t="s">
        <v>132</v>
      </c>
      <c r="EC417" s="517" t="s">
        <v>132</v>
      </c>
      <c r="ED417" s="517" t="s">
        <v>132</v>
      </c>
      <c r="EE417" s="517" t="s">
        <v>132</v>
      </c>
      <c r="EF417" s="518"/>
      <c r="EG417" s="515"/>
      <c r="EH417" s="516" t="s">
        <v>86</v>
      </c>
      <c r="EI417" s="517" t="s">
        <v>132</v>
      </c>
      <c r="EJ417" s="517" t="s">
        <v>132</v>
      </c>
      <c r="EK417" s="517" t="s">
        <v>132</v>
      </c>
      <c r="EL417" s="517" t="s">
        <v>132</v>
      </c>
      <c r="EM417" s="517" t="s">
        <v>132</v>
      </c>
      <c r="EN417" s="517" t="s">
        <v>132</v>
      </c>
      <c r="EO417" s="517" t="s">
        <v>132</v>
      </c>
      <c r="EP417" s="517" t="s">
        <v>132</v>
      </c>
      <c r="EQ417" s="517" t="s">
        <v>132</v>
      </c>
      <c r="ER417" s="517" t="s">
        <v>132</v>
      </c>
      <c r="ES417" s="517" t="s">
        <v>132</v>
      </c>
      <c r="ET417" s="517" t="s">
        <v>132</v>
      </c>
      <c r="EU417" s="517" t="s">
        <v>132</v>
      </c>
      <c r="EV417" s="517" t="s">
        <v>132</v>
      </c>
      <c r="EW417" s="518"/>
      <c r="EX417" s="515"/>
      <c r="EY417" s="516" t="s">
        <v>86</v>
      </c>
      <c r="EZ417" s="517" t="s">
        <v>132</v>
      </c>
      <c r="FA417" s="517" t="s">
        <v>132</v>
      </c>
      <c r="FB417" s="517" t="s">
        <v>132</v>
      </c>
      <c r="FC417" s="517" t="s">
        <v>132</v>
      </c>
      <c r="FD417" s="517" t="s">
        <v>132</v>
      </c>
      <c r="FE417" s="517" t="s">
        <v>132</v>
      </c>
      <c r="FF417" s="517" t="s">
        <v>132</v>
      </c>
      <c r="FG417" s="517" t="s">
        <v>132</v>
      </c>
      <c r="FH417" s="517" t="s">
        <v>132</v>
      </c>
      <c r="FI417" s="517" t="s">
        <v>132</v>
      </c>
      <c r="FJ417" s="517" t="s">
        <v>132</v>
      </c>
      <c r="FK417" s="517" t="s">
        <v>132</v>
      </c>
      <c r="FL417" s="517" t="s">
        <v>132</v>
      </c>
      <c r="FM417" s="517" t="s">
        <v>132</v>
      </c>
      <c r="FN417" s="518"/>
      <c r="FO417" s="515"/>
      <c r="FP417" s="516" t="s">
        <v>86</v>
      </c>
      <c r="FQ417" s="517" t="s">
        <v>132</v>
      </c>
      <c r="FR417" s="517" t="s">
        <v>132</v>
      </c>
      <c r="FS417" s="517" t="s">
        <v>132</v>
      </c>
      <c r="FT417" s="517" t="s">
        <v>132</v>
      </c>
      <c r="FU417" s="517" t="s">
        <v>132</v>
      </c>
      <c r="FV417" s="517" t="s">
        <v>132</v>
      </c>
      <c r="FW417" s="517" t="s">
        <v>132</v>
      </c>
      <c r="FX417" s="517" t="s">
        <v>132</v>
      </c>
      <c r="FY417" s="517" t="s">
        <v>132</v>
      </c>
      <c r="FZ417" s="517" t="s">
        <v>132</v>
      </c>
      <c r="GA417" s="517" t="s">
        <v>132</v>
      </c>
      <c r="GB417" s="517" t="s">
        <v>132</v>
      </c>
      <c r="GC417" s="517" t="s">
        <v>132</v>
      </c>
      <c r="GD417" s="517" t="s">
        <v>132</v>
      </c>
      <c r="GE417" s="518"/>
      <c r="GF417" s="515"/>
      <c r="GG417" s="516" t="s">
        <v>86</v>
      </c>
      <c r="GH417" s="517" t="s">
        <v>132</v>
      </c>
      <c r="GI417" s="517" t="s">
        <v>132</v>
      </c>
      <c r="GJ417" s="517" t="s">
        <v>132</v>
      </c>
      <c r="GK417" s="517" t="s">
        <v>132</v>
      </c>
      <c r="GL417" s="517" t="s">
        <v>132</v>
      </c>
      <c r="GM417" s="517" t="s">
        <v>132</v>
      </c>
      <c r="GN417" s="517" t="s">
        <v>132</v>
      </c>
      <c r="GO417" s="517" t="s">
        <v>132</v>
      </c>
      <c r="GP417" s="517" t="s">
        <v>132</v>
      </c>
      <c r="GQ417" s="517" t="s">
        <v>132</v>
      </c>
      <c r="GR417" s="517" t="s">
        <v>132</v>
      </c>
      <c r="GS417" s="517" t="s">
        <v>132</v>
      </c>
      <c r="GT417" s="517" t="s">
        <v>132</v>
      </c>
      <c r="GU417" s="517" t="s">
        <v>132</v>
      </c>
      <c r="GV417" s="518"/>
      <c r="GW417" s="515"/>
      <c r="GX417" s="516" t="s">
        <v>86</v>
      </c>
      <c r="GY417" s="517" t="s">
        <v>132</v>
      </c>
      <c r="GZ417" s="517" t="s">
        <v>132</v>
      </c>
      <c r="HA417" s="517" t="s">
        <v>132</v>
      </c>
      <c r="HB417" s="517" t="s">
        <v>132</v>
      </c>
      <c r="HC417" s="517" t="s">
        <v>132</v>
      </c>
      <c r="HD417" s="517" t="s">
        <v>132</v>
      </c>
      <c r="HE417" s="517" t="s">
        <v>132</v>
      </c>
      <c r="HF417" s="517" t="s">
        <v>132</v>
      </c>
      <c r="HG417" s="517" t="s">
        <v>132</v>
      </c>
      <c r="HH417" s="517" t="s">
        <v>132</v>
      </c>
      <c r="HI417" s="517" t="s">
        <v>132</v>
      </c>
      <c r="HJ417" s="517" t="s">
        <v>132</v>
      </c>
      <c r="HK417" s="517" t="s">
        <v>132</v>
      </c>
      <c r="HL417" s="517" t="s">
        <v>132</v>
      </c>
      <c r="HM417" s="518"/>
      <c r="HN417" s="515"/>
      <c r="HO417" s="516" t="s">
        <v>86</v>
      </c>
      <c r="HP417" s="517" t="s">
        <v>132</v>
      </c>
      <c r="HQ417" s="517" t="s">
        <v>132</v>
      </c>
      <c r="HR417" s="517" t="s">
        <v>132</v>
      </c>
      <c r="HS417" s="517" t="s">
        <v>132</v>
      </c>
      <c r="HT417" s="517" t="s">
        <v>132</v>
      </c>
      <c r="HU417" s="517" t="s">
        <v>132</v>
      </c>
      <c r="HV417" s="517" t="s">
        <v>132</v>
      </c>
      <c r="HW417" s="517" t="s">
        <v>132</v>
      </c>
      <c r="HX417" s="517" t="s">
        <v>132</v>
      </c>
      <c r="HY417" s="517" t="s">
        <v>132</v>
      </c>
      <c r="HZ417" s="517" t="s">
        <v>132</v>
      </c>
      <c r="IA417" s="517" t="s">
        <v>132</v>
      </c>
      <c r="IB417" s="517" t="s">
        <v>132</v>
      </c>
      <c r="IC417" s="517" t="s">
        <v>132</v>
      </c>
      <c r="ID417" s="518"/>
      <c r="IE417" s="515"/>
      <c r="IF417" s="516" t="s">
        <v>86</v>
      </c>
      <c r="IG417" s="517" t="s">
        <v>132</v>
      </c>
      <c r="IH417" s="517" t="s">
        <v>132</v>
      </c>
      <c r="II417" s="517" t="s">
        <v>132</v>
      </c>
      <c r="IJ417" s="517" t="s">
        <v>132</v>
      </c>
      <c r="IK417" s="517" t="s">
        <v>132</v>
      </c>
      <c r="IL417" s="517" t="s">
        <v>132</v>
      </c>
      <c r="IM417" s="517" t="s">
        <v>132</v>
      </c>
      <c r="IN417" s="517" t="s">
        <v>132</v>
      </c>
      <c r="IO417" s="517" t="s">
        <v>132</v>
      </c>
      <c r="IP417" s="517" t="s">
        <v>132</v>
      </c>
      <c r="IQ417" s="517" t="s">
        <v>132</v>
      </c>
      <c r="IR417" s="517" t="s">
        <v>132</v>
      </c>
      <c r="IS417" s="517" t="s">
        <v>132</v>
      </c>
      <c r="IT417" s="517" t="s">
        <v>132</v>
      </c>
      <c r="IU417" s="518"/>
      <c r="IV417" s="515"/>
      <c r="IW417" s="516" t="s">
        <v>86</v>
      </c>
      <c r="IX417" s="517" t="s">
        <v>132</v>
      </c>
      <c r="IY417" s="517" t="s">
        <v>132</v>
      </c>
      <c r="IZ417" s="517" t="s">
        <v>132</v>
      </c>
      <c r="JA417" s="517" t="s">
        <v>132</v>
      </c>
      <c r="JB417" s="517" t="s">
        <v>132</v>
      </c>
      <c r="JC417" s="517" t="s">
        <v>132</v>
      </c>
      <c r="JD417" s="517" t="s">
        <v>132</v>
      </c>
      <c r="JE417" s="517" t="s">
        <v>132</v>
      </c>
      <c r="JF417" s="517" t="s">
        <v>132</v>
      </c>
      <c r="JG417" s="517" t="s">
        <v>132</v>
      </c>
      <c r="JH417" s="517" t="s">
        <v>132</v>
      </c>
      <c r="JI417" s="517" t="s">
        <v>132</v>
      </c>
      <c r="JJ417" s="517" t="s">
        <v>132</v>
      </c>
      <c r="JK417" s="517" t="s">
        <v>132</v>
      </c>
      <c r="JL417" s="518"/>
      <c r="JM417" s="515"/>
      <c r="JN417" s="516" t="s">
        <v>86</v>
      </c>
      <c r="JO417" s="517" t="s">
        <v>132</v>
      </c>
      <c r="JP417" s="517" t="s">
        <v>132</v>
      </c>
      <c r="JQ417" s="517" t="s">
        <v>132</v>
      </c>
      <c r="JR417" s="517"/>
      <c r="JS417" s="517" t="s">
        <v>132</v>
      </c>
      <c r="JT417" s="517" t="s">
        <v>132</v>
      </c>
      <c r="JU417" s="517" t="s">
        <v>132</v>
      </c>
      <c r="JV417" s="517" t="s">
        <v>132</v>
      </c>
      <c r="JW417" s="517" t="s">
        <v>132</v>
      </c>
      <c r="JX417" s="517" t="s">
        <v>132</v>
      </c>
      <c r="JY417" s="517" t="s">
        <v>132</v>
      </c>
      <c r="JZ417" s="517" t="s">
        <v>132</v>
      </c>
      <c r="KA417" s="517" t="s">
        <v>132</v>
      </c>
      <c r="KB417" s="517" t="s">
        <v>132</v>
      </c>
      <c r="KC417" s="518"/>
      <c r="KD417" s="515"/>
      <c r="KE417" s="516" t="s">
        <v>86</v>
      </c>
      <c r="KF417" s="517" t="s">
        <v>132</v>
      </c>
      <c r="KG417" s="517" t="s">
        <v>132</v>
      </c>
      <c r="KH417" s="517" t="s">
        <v>132</v>
      </c>
      <c r="KI417" s="517"/>
      <c r="KJ417" s="517" t="s">
        <v>132</v>
      </c>
      <c r="KK417" s="517" t="s">
        <v>132</v>
      </c>
      <c r="KL417" s="517" t="s">
        <v>132</v>
      </c>
      <c r="KM417" s="517" t="s">
        <v>132</v>
      </c>
      <c r="KN417" s="517" t="s">
        <v>132</v>
      </c>
      <c r="KO417" s="517" t="s">
        <v>132</v>
      </c>
      <c r="KP417" s="517" t="s">
        <v>132</v>
      </c>
      <c r="KQ417" s="517" t="s">
        <v>132</v>
      </c>
      <c r="KR417" s="517" t="s">
        <v>132</v>
      </c>
      <c r="KS417" s="517" t="s">
        <v>132</v>
      </c>
      <c r="KT417" s="518"/>
      <c r="KU417" s="519"/>
    </row>
    <row r="418" ht="15.75" customHeight="1">
      <c r="A418" s="520">
        <v>1.0</v>
      </c>
      <c r="B418" s="521" t="s">
        <v>32</v>
      </c>
      <c r="C418" s="522" t="s">
        <v>133</v>
      </c>
      <c r="D418" s="522" t="s">
        <v>134</v>
      </c>
      <c r="E418" s="523">
        <f>ADHK!E418</f>
        <v>0</v>
      </c>
      <c r="F418" s="523">
        <f>ADHK!F418</f>
        <v>585049.2368</v>
      </c>
      <c r="G418" s="523">
        <f t="shared" ref="G418:G440" si="3672">IFERROR(E418*F418/1000000,0)</f>
        <v>0</v>
      </c>
      <c r="H418" s="524"/>
      <c r="I418" s="523">
        <f t="shared" ref="I418:I440" si="3673">IFERROR(+G418*H418,"")</f>
        <v>0</v>
      </c>
      <c r="J418" s="524"/>
      <c r="K418" s="523"/>
      <c r="L418" s="523">
        <f t="shared" ref="L418:L440" si="3674">J418-K418</f>
        <v>0</v>
      </c>
      <c r="M418" s="523">
        <f t="shared" ref="M418:M440" si="3675">IFERROR(+(IF(G418="","0",G418))+(IF(I418="","0",I418))+(IF(L418="","0",L418)),"")</f>
        <v>0</v>
      </c>
      <c r="N418" s="524">
        <v>0.224147321887</v>
      </c>
      <c r="O418" s="525">
        <f t="shared" ref="O418:O440" si="3676">IFERROR(+N418*(M418-L418),"")</f>
        <v>0</v>
      </c>
      <c r="P418" s="526">
        <f t="shared" ref="P418:P440" si="3677">IFERROR(+(IF(M418="","0",M418))-(IF(O418="","0",O418)),"")</f>
        <v>0</v>
      </c>
      <c r="Q418" s="527"/>
      <c r="R418" s="520">
        <v>1.0</v>
      </c>
      <c r="S418" s="521" t="s">
        <v>32</v>
      </c>
      <c r="T418" s="522" t="s">
        <v>133</v>
      </c>
      <c r="U418" s="522" t="s">
        <v>134</v>
      </c>
      <c r="V418" s="523">
        <f>ADHK!V418</f>
        <v>0</v>
      </c>
      <c r="W418" s="523">
        <f>'Produksi dan Harga'!L94</f>
        <v>644592.5769</v>
      </c>
      <c r="X418" s="523">
        <f t="shared" ref="X418:X440" si="3678">IFERROR(V418*W418/1000000,0)</f>
        <v>0</v>
      </c>
      <c r="Y418" s="524"/>
      <c r="Z418" s="523">
        <f t="shared" ref="Z418:Z440" si="3679">IFERROR(+X418*Y418,"")</f>
        <v>0</v>
      </c>
      <c r="AA418" s="524"/>
      <c r="AB418" s="523"/>
      <c r="AC418" s="523">
        <f t="shared" ref="AC418:AC440" si="3680">AA418-AB418</f>
        <v>0</v>
      </c>
      <c r="AD418" s="523">
        <f t="shared" ref="AD418:AD440" si="3681">IFERROR(+(IF(X418="","0",X418))+(IF(Z418="","0",Z418))+(IF(AC418="","0",AC418)),"")</f>
        <v>0</v>
      </c>
      <c r="AE418" s="524">
        <v>0.224147321887</v>
      </c>
      <c r="AF418" s="525">
        <f t="shared" ref="AF418:AF440" si="3682">IFERROR(+AE418*(AD418-AC418),"")</f>
        <v>0</v>
      </c>
      <c r="AG418" s="526">
        <f t="shared" ref="AG418:AG440" si="3683">IFERROR(+(IF(AD418="","0",AD418))-(IF(AF418="","0",AF418)),"")</f>
        <v>0</v>
      </c>
      <c r="AH418" s="527"/>
      <c r="AI418" s="520">
        <v>1.0</v>
      </c>
      <c r="AJ418" s="521" t="s">
        <v>32</v>
      </c>
      <c r="AK418" s="522" t="s">
        <v>133</v>
      </c>
      <c r="AL418" s="522" t="s">
        <v>134</v>
      </c>
      <c r="AM418" s="523">
        <f>ADHK!AM418</f>
        <v>0</v>
      </c>
      <c r="AN418" s="523">
        <f>'Produksi dan Harga'!Q94</f>
        <v>622077.0848</v>
      </c>
      <c r="AO418" s="523">
        <f t="shared" ref="AO418:AO440" si="3684">IFERROR(AM418*AN418/1000000,0)</f>
        <v>0</v>
      </c>
      <c r="AP418" s="524"/>
      <c r="AQ418" s="523">
        <f t="shared" ref="AQ418:AQ440" si="3685">IFERROR(+AO418*AP418,"")</f>
        <v>0</v>
      </c>
      <c r="AR418" s="524"/>
      <c r="AS418" s="523"/>
      <c r="AT418" s="523">
        <f t="shared" ref="AT418:AT440" si="3686">AR418-AS418</f>
        <v>0</v>
      </c>
      <c r="AU418" s="523">
        <f t="shared" ref="AU418:AU440" si="3687">IFERROR(+(IF(AO418="","0",AO418))+(IF(AQ418="","0",AQ418))+(IF(AT418="","0",AT418)),"")</f>
        <v>0</v>
      </c>
      <c r="AV418" s="524">
        <v>0.224147321887</v>
      </c>
      <c r="AW418" s="525">
        <f t="shared" ref="AW418:AW440" si="3688">IFERROR(+AV418*(AU418-AT418),"")</f>
        <v>0</v>
      </c>
      <c r="AX418" s="526">
        <f t="shared" ref="AX418:AX440" si="3689">IFERROR(+(IF(AU418="","0",AU418))-(IF(AW418="","0",AW418)),"")</f>
        <v>0</v>
      </c>
      <c r="AY418" s="527"/>
      <c r="AZ418" s="520">
        <v>1.0</v>
      </c>
      <c r="BA418" s="521" t="s">
        <v>32</v>
      </c>
      <c r="BB418" s="522" t="s">
        <v>133</v>
      </c>
      <c r="BC418" s="522" t="s">
        <v>134</v>
      </c>
      <c r="BD418" s="523">
        <f>ADHK!BD418</f>
        <v>0</v>
      </c>
      <c r="BE418" s="523">
        <f>'Produksi dan Harga'!V94</f>
        <v>671017.4605</v>
      </c>
      <c r="BF418" s="523">
        <f t="shared" ref="BF418:BF440" si="3690">IFERROR(BD418*BE418/1000000,0)</f>
        <v>0</v>
      </c>
      <c r="BG418" s="524"/>
      <c r="BH418" s="523">
        <f t="shared" ref="BH418:BH440" si="3691">IFERROR(+BF418*BG418,"")</f>
        <v>0</v>
      </c>
      <c r="BI418" s="524"/>
      <c r="BJ418" s="523"/>
      <c r="BK418" s="523">
        <f t="shared" ref="BK418:BK440" si="3692">BI418-BJ418</f>
        <v>0</v>
      </c>
      <c r="BL418" s="523">
        <f t="shared" ref="BL418:BL440" si="3693">IFERROR(+(IF(BF418="","0",BF418))+(IF(BH418="","0",BH418))+(IF(BK418="","0",BK418)),"")</f>
        <v>0</v>
      </c>
      <c r="BM418" s="524">
        <v>0.224147321887</v>
      </c>
      <c r="BN418" s="525">
        <f t="shared" ref="BN418:BN440" si="3694">IFERROR(+BM418*(BL418-BK418),"")</f>
        <v>0</v>
      </c>
      <c r="BO418" s="526">
        <f t="shared" ref="BO418:BO440" si="3695">IFERROR(+(IF(BL418="","0",BL418))-(IF(BN418="","0",BN418)),"")</f>
        <v>0</v>
      </c>
      <c r="BP418" s="527"/>
      <c r="BQ418" s="520">
        <v>1.0</v>
      </c>
      <c r="BR418" s="521" t="s">
        <v>32</v>
      </c>
      <c r="BS418" s="522" t="s">
        <v>133</v>
      </c>
      <c r="BT418" s="522" t="s">
        <v>134</v>
      </c>
      <c r="BU418" s="523">
        <f>ADHK!BU418</f>
        <v>0</v>
      </c>
      <c r="BV418" s="523">
        <f>'Produksi dan Harga'!AA94</f>
        <v>707240.751</v>
      </c>
      <c r="BW418" s="523">
        <f t="shared" ref="BW418:BW440" si="3696">IFERROR(BU418*BV418/1000000,0)</f>
        <v>0</v>
      </c>
      <c r="BX418" s="524"/>
      <c r="BY418" s="523">
        <f t="shared" ref="BY418:BY440" si="3697">IFERROR(+BW418*BX418,"")</f>
        <v>0</v>
      </c>
      <c r="BZ418" s="524"/>
      <c r="CA418" s="523"/>
      <c r="CB418" s="523">
        <f t="shared" ref="CB418:CB440" si="3698">BZ418-CA418</f>
        <v>0</v>
      </c>
      <c r="CC418" s="523">
        <f t="shared" ref="CC418:CC440" si="3699">IFERROR(+(IF(BW418="","0",BW418))+(IF(BY418="","0",BY418))+(IF(CB418="","0",CB418)),"")</f>
        <v>0</v>
      </c>
      <c r="CD418" s="524">
        <v>0.224147321887</v>
      </c>
      <c r="CE418" s="525">
        <f t="shared" ref="CE418:CE440" si="3700">IFERROR(+CD418*(CC418-CB418),"")</f>
        <v>0</v>
      </c>
      <c r="CF418" s="526">
        <f t="shared" ref="CF418:CF440" si="3701">IFERROR(+(IF(CC418="","0",CC418))-(IF(CE418="","0",CE418)),"")</f>
        <v>0</v>
      </c>
      <c r="CG418" s="527"/>
      <c r="CH418" s="520">
        <v>1.0</v>
      </c>
      <c r="CI418" s="521" t="s">
        <v>32</v>
      </c>
      <c r="CJ418" s="522" t="s">
        <v>133</v>
      </c>
      <c r="CK418" s="522" t="s">
        <v>134</v>
      </c>
      <c r="CL418" s="523">
        <f>ADHK!CL418</f>
        <v>0</v>
      </c>
      <c r="CM418" s="523">
        <f>'Produksi dan Harga'!AF94</f>
        <v>696562.1419</v>
      </c>
      <c r="CN418" s="523">
        <f t="shared" ref="CN418:CN440" si="3702">IFERROR(CL418*CM418/1000000,0)</f>
        <v>0</v>
      </c>
      <c r="CO418" s="524"/>
      <c r="CP418" s="523">
        <f t="shared" ref="CP418:CP440" si="3703">IFERROR(+CN418*CO418,"")</f>
        <v>0</v>
      </c>
      <c r="CQ418" s="524"/>
      <c r="CR418" s="523"/>
      <c r="CS418" s="523">
        <f t="shared" ref="CS418:CS440" si="3704">CQ418-CR418</f>
        <v>0</v>
      </c>
      <c r="CT418" s="523">
        <f t="shared" ref="CT418:CT440" si="3705">IFERROR(+(IF(CN418="","0",CN418))+(IF(CP418="","0",CP418))+(IF(CS418="","0",CS418)),"")</f>
        <v>0</v>
      </c>
      <c r="CU418" s="524">
        <v>0.224147321887</v>
      </c>
      <c r="CV418" s="525">
        <f t="shared" ref="CV418:CV440" si="3706">IFERROR(+CU418*(CT418-CS418),"")</f>
        <v>0</v>
      </c>
      <c r="CW418" s="526">
        <f t="shared" ref="CW418:CW440" si="3707">IFERROR(+(IF(CT418="","0",CT418))-(IF(CV418="","0",CV418)),"")</f>
        <v>0</v>
      </c>
      <c r="CX418" s="527"/>
      <c r="CY418" s="520">
        <v>1.0</v>
      </c>
      <c r="CZ418" s="521" t="s">
        <v>32</v>
      </c>
      <c r="DA418" s="522" t="s">
        <v>133</v>
      </c>
      <c r="DB418" s="522" t="s">
        <v>134</v>
      </c>
      <c r="DC418" s="523">
        <f>ADHK!DC418</f>
        <v>0</v>
      </c>
      <c r="DD418" s="523">
        <f>'Produksi dan Harga'!AK94</f>
        <v>697339.8397</v>
      </c>
      <c r="DE418" s="523">
        <f t="shared" ref="DE418:DE440" si="3708">IFERROR(DC418*DD418/1000000,0)</f>
        <v>0</v>
      </c>
      <c r="DF418" s="524"/>
      <c r="DG418" s="523">
        <f t="shared" ref="DG418:DG440" si="3709">IFERROR(+DE418*DF418,"")</f>
        <v>0</v>
      </c>
      <c r="DH418" s="524"/>
      <c r="DI418" s="523"/>
      <c r="DJ418" s="523">
        <f t="shared" ref="DJ418:DJ440" si="3710">DH418-DI418</f>
        <v>0</v>
      </c>
      <c r="DK418" s="523">
        <f t="shared" ref="DK418:DK440" si="3711">IFERROR(+(IF(DE418="","0",DE418))+(IF(DG418="","0",DG418))+(IF(DJ418="","0",DJ418)),"")</f>
        <v>0</v>
      </c>
      <c r="DL418" s="524">
        <v>0.224147321887</v>
      </c>
      <c r="DM418" s="525">
        <f t="shared" ref="DM418:DM440" si="3712">IFERROR(+DL418*(DK418-DJ418),"")</f>
        <v>0</v>
      </c>
      <c r="DN418" s="526">
        <f t="shared" ref="DN418:DN440" si="3713">IFERROR(+(IF(DK418="","0",DK418))-(IF(DM418="","0",DM418)),"")</f>
        <v>0</v>
      </c>
      <c r="DO418" s="527"/>
      <c r="DP418" s="520">
        <v>1.0</v>
      </c>
      <c r="DQ418" s="521" t="s">
        <v>32</v>
      </c>
      <c r="DR418" s="522" t="s">
        <v>133</v>
      </c>
      <c r="DS418" s="522" t="s">
        <v>134</v>
      </c>
      <c r="DT418" s="523">
        <f>ADHK!DT418</f>
        <v>0</v>
      </c>
      <c r="DU418" s="523">
        <f>'Produksi dan Harga'!AP94</f>
        <v>740512.6376</v>
      </c>
      <c r="DV418" s="523">
        <f t="shared" ref="DV418:DV440" si="3714">IFERROR(DT418*DU418/1000000,0)</f>
        <v>0</v>
      </c>
      <c r="DW418" s="524"/>
      <c r="DX418" s="523">
        <f t="shared" ref="DX418:DX440" si="3715">IFERROR(+DV418*DW418,"")</f>
        <v>0</v>
      </c>
      <c r="DY418" s="524"/>
      <c r="DZ418" s="523"/>
      <c r="EA418" s="523">
        <f t="shared" ref="EA418:EA440" si="3716">DY418-DZ418</f>
        <v>0</v>
      </c>
      <c r="EB418" s="523">
        <f t="shared" ref="EB418:EB440" si="3717">IFERROR(+(IF(DV418="","0",DV418))+(IF(DX418="","0",DX418))+(IF(EA418="","0",EA418)),"")</f>
        <v>0</v>
      </c>
      <c r="EC418" s="524">
        <v>0.224147321887</v>
      </c>
      <c r="ED418" s="525">
        <f t="shared" ref="ED418:ED440" si="3718">IFERROR(+EC418*(EB418-EA418),"")</f>
        <v>0</v>
      </c>
      <c r="EE418" s="526">
        <f t="shared" ref="EE418:EE440" si="3719">IFERROR(+(IF(EB418="","0",EB418))-(IF(ED418="","0",ED418)),"")</f>
        <v>0</v>
      </c>
      <c r="EF418" s="527"/>
      <c r="EG418" s="520">
        <v>1.0</v>
      </c>
      <c r="EH418" s="521" t="s">
        <v>32</v>
      </c>
      <c r="EI418" s="522" t="s">
        <v>133</v>
      </c>
      <c r="EJ418" s="522" t="s">
        <v>134</v>
      </c>
      <c r="EK418" s="523">
        <f>ADHK!EK418</f>
        <v>0</v>
      </c>
      <c r="EL418" s="523">
        <f>'Produksi dan Harga'!AU94</f>
        <v>696640.389</v>
      </c>
      <c r="EM418" s="523">
        <f t="shared" ref="EM418:EM440" si="3720">IFERROR(EK418*EL418/1000000,0)</f>
        <v>0</v>
      </c>
      <c r="EN418" s="524"/>
      <c r="EO418" s="523">
        <f t="shared" ref="EO418:EO440" si="3721">IFERROR(+EM418*EN418,"")</f>
        <v>0</v>
      </c>
      <c r="EP418" s="524"/>
      <c r="EQ418" s="523"/>
      <c r="ER418" s="523">
        <f t="shared" ref="ER418:ER440" si="3722">EP418-EQ418</f>
        <v>0</v>
      </c>
      <c r="ES418" s="523">
        <f t="shared" ref="ES418:ES440" si="3723">IFERROR(+(IF(EM418="","0",EM418))+(IF(EO418="","0",EO418))+(IF(ER418="","0",ER418)),"")</f>
        <v>0</v>
      </c>
      <c r="ET418" s="524">
        <v>0.224147321887</v>
      </c>
      <c r="EU418" s="525">
        <f t="shared" ref="EU418:EU440" si="3724">IFERROR(+ET418*(ES418-ER418),"")</f>
        <v>0</v>
      </c>
      <c r="EV418" s="526">
        <f t="shared" ref="EV418:EV440" si="3725">IFERROR(+(IF(ES418="","0",ES418))-(IF(EU418="","0",EU418)),"")</f>
        <v>0</v>
      </c>
      <c r="EW418" s="527"/>
      <c r="EX418" s="520">
        <v>1.0</v>
      </c>
      <c r="EY418" s="521" t="s">
        <v>32</v>
      </c>
      <c r="EZ418" s="522" t="s">
        <v>133</v>
      </c>
      <c r="FA418" s="522" t="s">
        <v>134</v>
      </c>
      <c r="FB418" s="523">
        <f>ADHK!FB418</f>
        <v>28</v>
      </c>
      <c r="FC418" s="523">
        <f>'Produksi dan Harga'!AZ94</f>
        <v>723874.5801</v>
      </c>
      <c r="FD418" s="523">
        <f t="shared" ref="FD418:FD440" si="3726">IFERROR(FB418*FC418/1000000,0)</f>
        <v>20.26848824</v>
      </c>
      <c r="FE418" s="524"/>
      <c r="FF418" s="523">
        <f t="shared" ref="FF418:FF440" si="3727">IFERROR(+FD418*FE418,"")</f>
        <v>0</v>
      </c>
      <c r="FG418" s="524"/>
      <c r="FH418" s="523"/>
      <c r="FI418" s="523">
        <f t="shared" ref="FI418:FI440" si="3728">FG418-FH418</f>
        <v>0</v>
      </c>
      <c r="FJ418" s="523">
        <f t="shared" ref="FJ418:FJ440" si="3729">IFERROR(+(IF(FD418="","0",FD418))+(IF(FF418="","0",FF418))+(IF(FI418="","0",FI418)),"")</f>
        <v>20.26848824</v>
      </c>
      <c r="FK418" s="524">
        <v>0.224147321887</v>
      </c>
      <c r="FL418" s="525">
        <f t="shared" ref="FL418:FL440" si="3730">IFERROR(+FK418*(FJ418-FI418),"")</f>
        <v>4.543127358</v>
      </c>
      <c r="FM418" s="526">
        <f t="shared" ref="FM418:FM440" si="3731">IFERROR(+(IF(FJ418="","0",FJ418))-(IF(FL418="","0",FL418)),"")</f>
        <v>15.72536088</v>
      </c>
      <c r="FN418" s="527"/>
      <c r="FO418" s="520">
        <v>1.0</v>
      </c>
      <c r="FP418" s="521" t="s">
        <v>32</v>
      </c>
      <c r="FQ418" s="522" t="s">
        <v>133</v>
      </c>
      <c r="FR418" s="522" t="s">
        <v>134</v>
      </c>
      <c r="FS418" s="523">
        <f>ADHK!FS418</f>
        <v>0</v>
      </c>
      <c r="FT418" s="523">
        <f>'Produksi dan Harga'!BE94</f>
        <v>740069.5755</v>
      </c>
      <c r="FU418" s="523">
        <f t="shared" ref="FU418:FU440" si="3732">IFERROR(FS418*FT418/1000000,0)</f>
        <v>0</v>
      </c>
      <c r="FV418" s="524"/>
      <c r="FW418" s="523">
        <f t="shared" ref="FW418:FW440" si="3733">IFERROR(+FU418*FV418,"")</f>
        <v>0</v>
      </c>
      <c r="FX418" s="524"/>
      <c r="FY418" s="523"/>
      <c r="FZ418" s="523">
        <f t="shared" ref="FZ418:FZ440" si="3734">FX418-FY418</f>
        <v>0</v>
      </c>
      <c r="GA418" s="523">
        <f t="shared" ref="GA418:GA440" si="3735">IFERROR(+(IF(FU418="","0",FU418))+(IF(FW418="","0",FW418))+(IF(FZ418="","0",FZ418)),"")</f>
        <v>0</v>
      </c>
      <c r="GB418" s="524">
        <v>0.224147321887</v>
      </c>
      <c r="GC418" s="525">
        <f t="shared" ref="GC418:GC440" si="3736">IFERROR(+GB418*(GA418-FZ418),"")</f>
        <v>0</v>
      </c>
      <c r="GD418" s="526">
        <f t="shared" ref="GD418:GD440" si="3737">IFERROR(+(IF(GA418="","0",GA418))-(IF(GC418="","0",GC418)),"")</f>
        <v>0</v>
      </c>
      <c r="GE418" s="527"/>
      <c r="GF418" s="520">
        <v>1.0</v>
      </c>
      <c r="GG418" s="521" t="s">
        <v>32</v>
      </c>
      <c r="GH418" s="522" t="s">
        <v>133</v>
      </c>
      <c r="GI418" s="522" t="s">
        <v>134</v>
      </c>
      <c r="GJ418" s="523">
        <f>ADHK!GJ418</f>
        <v>0</v>
      </c>
      <c r="GK418" s="523">
        <f>'Produksi dan Harga'!BJ94</f>
        <v>751722.7654</v>
      </c>
      <c r="GL418" s="523">
        <f t="shared" ref="GL418:GL440" si="3738">IFERROR(GJ418*GK418/1000000,0)</f>
        <v>0</v>
      </c>
      <c r="GM418" s="524"/>
      <c r="GN418" s="523">
        <f t="shared" ref="GN418:GN440" si="3739">IFERROR(+GL418*GM418,"")</f>
        <v>0</v>
      </c>
      <c r="GO418" s="524"/>
      <c r="GP418" s="523"/>
      <c r="GQ418" s="523">
        <f t="shared" ref="GQ418:GQ440" si="3740">GO418-GP418</f>
        <v>0</v>
      </c>
      <c r="GR418" s="523">
        <f t="shared" ref="GR418:GR440" si="3741">IFERROR(+(IF(GL418="","0",GL418))+(IF(GN418="","0",GN418))+(IF(GQ418="","0",GQ418)),"")</f>
        <v>0</v>
      </c>
      <c r="GS418" s="524">
        <v>0.224147321887</v>
      </c>
      <c r="GT418" s="525">
        <f t="shared" ref="GT418:GT440" si="3742">IFERROR(+GS418*(GR418-GQ418),"")</f>
        <v>0</v>
      </c>
      <c r="GU418" s="526">
        <f t="shared" ref="GU418:GU440" si="3743">IFERROR(+(IF(GR418="","0",GR418))-(IF(GT418="","0",GT418)),"")</f>
        <v>0</v>
      </c>
      <c r="GV418" s="527"/>
      <c r="GW418" s="520">
        <v>1.0</v>
      </c>
      <c r="GX418" s="521" t="s">
        <v>32</v>
      </c>
      <c r="GY418" s="522" t="s">
        <v>133</v>
      </c>
      <c r="GZ418" s="522" t="s">
        <v>134</v>
      </c>
      <c r="HA418" s="523">
        <f>ADHK!HA418</f>
        <v>0</v>
      </c>
      <c r="HB418" s="523">
        <f>'Produksi dan Harga'!BO94</f>
        <v>784434.0168</v>
      </c>
      <c r="HC418" s="523">
        <f t="shared" ref="HC418:HC440" si="3744">IFERROR(HA418*HB418/1000000,0)</f>
        <v>0</v>
      </c>
      <c r="HD418" s="524"/>
      <c r="HE418" s="523">
        <f t="shared" ref="HE418:HE440" si="3745">IFERROR(+HC418*HD418,"")</f>
        <v>0</v>
      </c>
      <c r="HF418" s="524"/>
      <c r="HG418" s="523"/>
      <c r="HH418" s="523">
        <f t="shared" ref="HH418:HH440" si="3746">HF418-HG418</f>
        <v>0</v>
      </c>
      <c r="HI418" s="523">
        <f t="shared" ref="HI418:HI440" si="3747">IFERROR(+(IF(HC418="","0",HC418))+(IF(HE418="","0",HE418))+(IF(HH418="","0",HH418)),"")</f>
        <v>0</v>
      </c>
      <c r="HJ418" s="524">
        <v>0.224147321887</v>
      </c>
      <c r="HK418" s="525">
        <f t="shared" ref="HK418:HK440" si="3748">IFERROR(+HJ418*(HI418-HH418),"")</f>
        <v>0</v>
      </c>
      <c r="HL418" s="526">
        <f t="shared" ref="HL418:HL440" si="3749">IFERROR(+(IF(HI418="","0",HI418))-(IF(HK418="","0",HK418)),"")</f>
        <v>0</v>
      </c>
      <c r="HM418" s="527"/>
      <c r="HN418" s="520">
        <v>1.0</v>
      </c>
      <c r="HO418" s="521" t="s">
        <v>32</v>
      </c>
      <c r="HP418" s="522" t="s">
        <v>133</v>
      </c>
      <c r="HQ418" s="522" t="s">
        <v>134</v>
      </c>
      <c r="HR418" s="523">
        <f>ADHK!HR418</f>
        <v>4</v>
      </c>
      <c r="HS418" s="523">
        <f>'Produksi dan Harga'!BT94</f>
        <v>895768.8865</v>
      </c>
      <c r="HT418" s="523">
        <f t="shared" ref="HT418:HT440" si="3750">IFERROR(HR418*HS418/1000000,0)</f>
        <v>3.583075546</v>
      </c>
      <c r="HU418" s="524"/>
      <c r="HV418" s="523">
        <f t="shared" ref="HV418:HV440" si="3751">IFERROR(+HT418*HU418,"")</f>
        <v>0</v>
      </c>
      <c r="HW418" s="524"/>
      <c r="HX418" s="523"/>
      <c r="HY418" s="523">
        <f t="shared" ref="HY418:HY440" si="3752">HW418-HX418</f>
        <v>0</v>
      </c>
      <c r="HZ418" s="523">
        <f t="shared" ref="HZ418:HZ440" si="3753">IFERROR(+(IF(HT418="","0",HT418))+(IF(HV418="","0",HV418))+(IF(HY418="","0",HY418)),"")</f>
        <v>3.583075546</v>
      </c>
      <c r="IA418" s="524">
        <v>0.224147321887</v>
      </c>
      <c r="IB418" s="525">
        <f t="shared" ref="IB418:IB440" si="3754">IFERROR(+IA418*(HZ418-HY418),"")</f>
        <v>0.8031367878</v>
      </c>
      <c r="IC418" s="526">
        <f t="shared" ref="IC418:IC440" si="3755">IFERROR(+(IF(HZ418="","0",HZ418))-(IF(IB418="","0",IB418)),"")</f>
        <v>2.779938758</v>
      </c>
      <c r="ID418" s="527"/>
      <c r="IE418" s="520">
        <v>1.0</v>
      </c>
      <c r="IF418" s="521" t="s">
        <v>32</v>
      </c>
      <c r="IG418" s="522" t="s">
        <v>133</v>
      </c>
      <c r="IH418" s="522" t="s">
        <v>134</v>
      </c>
      <c r="II418" s="523">
        <f>ADHK!II418</f>
        <v>32</v>
      </c>
      <c r="IJ418" s="523">
        <f>'Produksi dan Harga'!BY94</f>
        <v>917495.371</v>
      </c>
      <c r="IK418" s="523">
        <f t="shared" ref="IK418:IK440" si="3756">IFERROR(II418*IJ418/1000000,0)</f>
        <v>29.35985187</v>
      </c>
      <c r="IL418" s="524"/>
      <c r="IM418" s="523">
        <f t="shared" ref="IM418:IM440" si="3757">IFERROR(+IK418*IL418,"")</f>
        <v>0</v>
      </c>
      <c r="IN418" s="524"/>
      <c r="IO418" s="523"/>
      <c r="IP418" s="523">
        <f t="shared" ref="IP418:IP440" si="3758">IN418-IO418</f>
        <v>0</v>
      </c>
      <c r="IQ418" s="523">
        <f t="shared" ref="IQ418:IQ440" si="3759">IFERROR(+(IF(IK418="","0",IK418))+(IF(IM418="","0",IM418))+(IF(IP418="","0",IP418)),"")</f>
        <v>29.35985187</v>
      </c>
      <c r="IR418" s="524">
        <v>0.224147321887</v>
      </c>
      <c r="IS418" s="525">
        <f t="shared" ref="IS418:IS440" si="3760">IFERROR(+IR418*(IQ418-IP418),"")</f>
        <v>6.580932168</v>
      </c>
      <c r="IT418" s="526">
        <f t="shared" ref="IT418:IT440" si="3761">IFERROR(+(IF(IQ418="","0",IQ418))-(IF(IS418="","0",IS418)),"")</f>
        <v>22.7789197</v>
      </c>
      <c r="IU418" s="527"/>
      <c r="IV418" s="520">
        <v>1.0</v>
      </c>
      <c r="IW418" s="521" t="s">
        <v>32</v>
      </c>
      <c r="IX418" s="522" t="s">
        <v>133</v>
      </c>
      <c r="IY418" s="522" t="s">
        <v>134</v>
      </c>
      <c r="IZ418" s="523">
        <f>ADHK!IZ418</f>
        <v>8</v>
      </c>
      <c r="JA418" s="523">
        <f>'Produksi dan Harga'!CD94</f>
        <v>842579.5376</v>
      </c>
      <c r="JB418" s="523">
        <f t="shared" ref="JB418:JB440" si="3762">IFERROR(IZ418*JA418/1000000,0)</f>
        <v>6.740636301</v>
      </c>
      <c r="JC418" s="524"/>
      <c r="JD418" s="523">
        <f t="shared" ref="JD418:JD440" si="3763">IFERROR(+JB418*JC418,"")</f>
        <v>0</v>
      </c>
      <c r="JE418" s="524"/>
      <c r="JF418" s="523"/>
      <c r="JG418" s="523">
        <f t="shared" ref="JG418:JG440" si="3764">JE418-JF418</f>
        <v>0</v>
      </c>
      <c r="JH418" s="523">
        <f t="shared" ref="JH418:JH440" si="3765">IFERROR(+(IF(JB418="","0",JB418))+(IF(JD418="","0",JD418))+(IF(JG418="","0",JG418)),"")</f>
        <v>6.740636301</v>
      </c>
      <c r="JI418" s="524">
        <v>0.224147321887</v>
      </c>
      <c r="JJ418" s="525">
        <f t="shared" ref="JJ418:JJ440" si="3766">IFERROR(+JI418*(JH418-JG418),"")</f>
        <v>1.510895575</v>
      </c>
      <c r="JK418" s="526">
        <f t="shared" ref="JK418:JK440" si="3767">IFERROR(+(IF(JH418="","0",JH418))-(IF(JJ418="","0",JJ418)),"")</f>
        <v>5.229740726</v>
      </c>
      <c r="JL418" s="527"/>
      <c r="JM418" s="520">
        <v>1.0</v>
      </c>
      <c r="JN418" s="521" t="s">
        <v>32</v>
      </c>
      <c r="JO418" s="522" t="s">
        <v>133</v>
      </c>
      <c r="JP418" s="522" t="s">
        <v>134</v>
      </c>
      <c r="JQ418" s="523" t="str">
        <f>ADHK!JQ418</f>
        <v/>
      </c>
      <c r="JR418" s="523"/>
      <c r="JS418" s="523">
        <f t="shared" ref="JS418:JS440" si="3768">IFERROR(JQ418*JR418/1000000,0)</f>
        <v>0</v>
      </c>
      <c r="JT418" s="524"/>
      <c r="JU418" s="523">
        <f t="shared" ref="JU418:JU440" si="3769">IFERROR(+JS418*JT418,"")</f>
        <v>0</v>
      </c>
      <c r="JV418" s="524"/>
      <c r="JW418" s="523"/>
      <c r="JX418" s="523">
        <f t="shared" ref="JX418:JX440" si="3770">JV418-JW418</f>
        <v>0</v>
      </c>
      <c r="JY418" s="523">
        <f t="shared" ref="JY418:JY440" si="3771">IFERROR(+(IF(JS418="","0",JS418))+(IF(JU418="","0",JU418))+(IF(JX418="","0",JX418)),"")</f>
        <v>0</v>
      </c>
      <c r="JZ418" s="524">
        <v>0.224147321887</v>
      </c>
      <c r="KA418" s="525">
        <f t="shared" ref="KA418:KA440" si="3772">IFERROR(+JZ418*(JY418-JX418),"")</f>
        <v>0</v>
      </c>
      <c r="KB418" s="526">
        <f t="shared" ref="KB418:KB440" si="3773">IFERROR(+(IF(JY418="","0",JY418))-(IF(KA418="","0",KA418)),"")</f>
        <v>0</v>
      </c>
      <c r="KC418" s="527"/>
      <c r="KD418" s="520">
        <v>1.0</v>
      </c>
      <c r="KE418" s="521" t="s">
        <v>32</v>
      </c>
      <c r="KF418" s="522" t="s">
        <v>133</v>
      </c>
      <c r="KG418" s="522" t="s">
        <v>134</v>
      </c>
      <c r="KH418" s="523" t="str">
        <f>ADHK!KH418</f>
        <v/>
      </c>
      <c r="KI418" s="523"/>
      <c r="KJ418" s="523">
        <f t="shared" ref="KJ418:KJ440" si="3774">IFERROR(KH418*KI418/1000000,0)</f>
        <v>0</v>
      </c>
      <c r="KK418" s="524"/>
      <c r="KL418" s="523">
        <f t="shared" ref="KL418:KL440" si="3775">IFERROR(+KJ418*KK418,"")</f>
        <v>0</v>
      </c>
      <c r="KM418" s="524"/>
      <c r="KN418" s="523"/>
      <c r="KO418" s="523">
        <f t="shared" ref="KO418:KO440" si="3776">KM418-KN418</f>
        <v>0</v>
      </c>
      <c r="KP418" s="523">
        <f t="shared" ref="KP418:KP440" si="3777">IFERROR(+(IF(KJ418="","0",KJ418))+(IF(KL418="","0",KL418))+(IF(KO418="","0",KO418)),"")</f>
        <v>0</v>
      </c>
      <c r="KQ418" s="524">
        <v>0.224147321887</v>
      </c>
      <c r="KR418" s="525">
        <f t="shared" ref="KR418:KR440" si="3778">IFERROR(+KQ418*(KP418-KO418),"")</f>
        <v>0</v>
      </c>
      <c r="KS418" s="526">
        <f t="shared" ref="KS418:KS440" si="3779">IFERROR(+(IF(KP418="","0",KP418))-(IF(KR418="","0",KR418)),"")</f>
        <v>0</v>
      </c>
      <c r="KT418" s="527"/>
      <c r="KU418" s="528"/>
    </row>
    <row r="419" ht="15.75" customHeight="1">
      <c r="A419" s="520">
        <v>2.0</v>
      </c>
      <c r="B419" s="521" t="s">
        <v>34</v>
      </c>
      <c r="C419" s="522" t="s">
        <v>133</v>
      </c>
      <c r="D419" s="522" t="s">
        <v>134</v>
      </c>
      <c r="E419" s="523">
        <f>ADHK!E419</f>
        <v>98</v>
      </c>
      <c r="F419" s="523">
        <f>ADHK!F419</f>
        <v>1351576.459</v>
      </c>
      <c r="G419" s="523">
        <f t="shared" si="3672"/>
        <v>132.454493</v>
      </c>
      <c r="H419" s="524"/>
      <c r="I419" s="523">
        <f t="shared" si="3673"/>
        <v>0</v>
      </c>
      <c r="J419" s="524"/>
      <c r="K419" s="523"/>
      <c r="L419" s="523">
        <f t="shared" si="3674"/>
        <v>0</v>
      </c>
      <c r="M419" s="523">
        <f t="shared" si="3675"/>
        <v>132.454493</v>
      </c>
      <c r="N419" s="524">
        <v>0.224147321887</v>
      </c>
      <c r="O419" s="525">
        <f t="shared" si="3676"/>
        <v>29.68931988</v>
      </c>
      <c r="P419" s="526">
        <f t="shared" si="3677"/>
        <v>102.7651731</v>
      </c>
      <c r="Q419" s="527"/>
      <c r="R419" s="520">
        <v>2.0</v>
      </c>
      <c r="S419" s="521" t="s">
        <v>34</v>
      </c>
      <c r="T419" s="522" t="s">
        <v>133</v>
      </c>
      <c r="U419" s="522" t="s">
        <v>134</v>
      </c>
      <c r="V419" s="523">
        <f>ADHK!V419</f>
        <v>142</v>
      </c>
      <c r="W419" s="523">
        <f>'Produksi dan Harga'!L95</f>
        <v>1464667.622</v>
      </c>
      <c r="X419" s="523">
        <f t="shared" si="3678"/>
        <v>207.9828023</v>
      </c>
      <c r="Y419" s="524"/>
      <c r="Z419" s="523">
        <f t="shared" si="3679"/>
        <v>0</v>
      </c>
      <c r="AA419" s="524"/>
      <c r="AB419" s="523"/>
      <c r="AC419" s="523">
        <f t="shared" si="3680"/>
        <v>0</v>
      </c>
      <c r="AD419" s="523">
        <f t="shared" si="3681"/>
        <v>207.9828023</v>
      </c>
      <c r="AE419" s="524">
        <v>0.224147321887</v>
      </c>
      <c r="AF419" s="525">
        <f t="shared" si="3682"/>
        <v>46.61878814</v>
      </c>
      <c r="AG419" s="526">
        <f t="shared" si="3683"/>
        <v>161.3640142</v>
      </c>
      <c r="AH419" s="527"/>
      <c r="AI419" s="520">
        <v>2.0</v>
      </c>
      <c r="AJ419" s="521" t="s">
        <v>34</v>
      </c>
      <c r="AK419" s="522" t="s">
        <v>133</v>
      </c>
      <c r="AL419" s="522" t="s">
        <v>134</v>
      </c>
      <c r="AM419" s="523">
        <f>ADHK!AM419</f>
        <v>157</v>
      </c>
      <c r="AN419" s="523">
        <f>'Produksi dan Harga'!Q95</f>
        <v>1448971.396</v>
      </c>
      <c r="AO419" s="523">
        <f t="shared" si="3684"/>
        <v>227.4885091</v>
      </c>
      <c r="AP419" s="524"/>
      <c r="AQ419" s="523">
        <f t="shared" si="3685"/>
        <v>0</v>
      </c>
      <c r="AR419" s="524"/>
      <c r="AS419" s="523"/>
      <c r="AT419" s="523">
        <f t="shared" si="3686"/>
        <v>0</v>
      </c>
      <c r="AU419" s="523">
        <f t="shared" si="3687"/>
        <v>227.4885091</v>
      </c>
      <c r="AV419" s="524">
        <v>0.224147321887</v>
      </c>
      <c r="AW419" s="525">
        <f t="shared" si="3688"/>
        <v>50.99094008</v>
      </c>
      <c r="AX419" s="526">
        <f t="shared" si="3689"/>
        <v>176.497569</v>
      </c>
      <c r="AY419" s="527"/>
      <c r="AZ419" s="520">
        <v>2.0</v>
      </c>
      <c r="BA419" s="521" t="s">
        <v>34</v>
      </c>
      <c r="BB419" s="522" t="s">
        <v>133</v>
      </c>
      <c r="BC419" s="522" t="s">
        <v>134</v>
      </c>
      <c r="BD419" s="523">
        <f>ADHK!BD419</f>
        <v>67</v>
      </c>
      <c r="BE419" s="523">
        <f>'Produksi dan Harga'!V95</f>
        <v>1623781.695</v>
      </c>
      <c r="BF419" s="523">
        <f t="shared" si="3690"/>
        <v>108.7933736</v>
      </c>
      <c r="BG419" s="524"/>
      <c r="BH419" s="523">
        <f t="shared" si="3691"/>
        <v>0</v>
      </c>
      <c r="BI419" s="524"/>
      <c r="BJ419" s="523"/>
      <c r="BK419" s="523">
        <f t="shared" si="3692"/>
        <v>0</v>
      </c>
      <c r="BL419" s="523">
        <f t="shared" si="3693"/>
        <v>108.7933736</v>
      </c>
      <c r="BM419" s="524">
        <v>0.224147321887</v>
      </c>
      <c r="BN419" s="525">
        <f t="shared" si="3694"/>
        <v>24.38574332</v>
      </c>
      <c r="BO419" s="526">
        <f t="shared" si="3695"/>
        <v>84.40763024</v>
      </c>
      <c r="BP419" s="527"/>
      <c r="BQ419" s="520">
        <v>2.0</v>
      </c>
      <c r="BR419" s="521" t="s">
        <v>34</v>
      </c>
      <c r="BS419" s="522" t="s">
        <v>133</v>
      </c>
      <c r="BT419" s="522" t="s">
        <v>134</v>
      </c>
      <c r="BU419" s="523">
        <f>ADHK!BU419</f>
        <v>65</v>
      </c>
      <c r="BV419" s="523">
        <f>'Produksi dan Harga'!AA95</f>
        <v>1587674.99</v>
      </c>
      <c r="BW419" s="523">
        <f t="shared" si="3696"/>
        <v>103.1988743</v>
      </c>
      <c r="BX419" s="524"/>
      <c r="BY419" s="523">
        <f t="shared" si="3697"/>
        <v>0</v>
      </c>
      <c r="BZ419" s="524"/>
      <c r="CA419" s="523"/>
      <c r="CB419" s="523">
        <f t="shared" si="3698"/>
        <v>0</v>
      </c>
      <c r="CC419" s="523">
        <f t="shared" si="3699"/>
        <v>103.1988743</v>
      </c>
      <c r="CD419" s="524">
        <v>0.224147321887</v>
      </c>
      <c r="CE419" s="525">
        <f t="shared" si="3700"/>
        <v>23.1317513</v>
      </c>
      <c r="CF419" s="526">
        <f t="shared" si="3701"/>
        <v>80.06712302</v>
      </c>
      <c r="CG419" s="527"/>
      <c r="CH419" s="520">
        <v>2.0</v>
      </c>
      <c r="CI419" s="521" t="s">
        <v>34</v>
      </c>
      <c r="CJ419" s="522" t="s">
        <v>133</v>
      </c>
      <c r="CK419" s="522" t="s">
        <v>134</v>
      </c>
      <c r="CL419" s="523">
        <f>ADHK!CL419</f>
        <v>1299</v>
      </c>
      <c r="CM419" s="523">
        <f>'Produksi dan Harga'!AF95</f>
        <v>1630560.478</v>
      </c>
      <c r="CN419" s="523">
        <f t="shared" si="3702"/>
        <v>2118.098061</v>
      </c>
      <c r="CO419" s="524"/>
      <c r="CP419" s="523">
        <f t="shared" si="3703"/>
        <v>0</v>
      </c>
      <c r="CQ419" s="524"/>
      <c r="CR419" s="523"/>
      <c r="CS419" s="523">
        <f t="shared" si="3704"/>
        <v>0</v>
      </c>
      <c r="CT419" s="523">
        <f t="shared" si="3705"/>
        <v>2118.098061</v>
      </c>
      <c r="CU419" s="524">
        <v>0.224147321887</v>
      </c>
      <c r="CV419" s="525">
        <f t="shared" si="3706"/>
        <v>474.7660078</v>
      </c>
      <c r="CW419" s="526">
        <f t="shared" si="3707"/>
        <v>1643.332053</v>
      </c>
      <c r="CX419" s="527"/>
      <c r="CY419" s="520">
        <v>2.0</v>
      </c>
      <c r="CZ419" s="521" t="s">
        <v>34</v>
      </c>
      <c r="DA419" s="522" t="s">
        <v>133</v>
      </c>
      <c r="DB419" s="522" t="s">
        <v>134</v>
      </c>
      <c r="DC419" s="523">
        <f>ADHK!DC419</f>
        <v>590</v>
      </c>
      <c r="DD419" s="523">
        <f>'Produksi dan Harga'!AK95</f>
        <v>2002228.175</v>
      </c>
      <c r="DE419" s="523">
        <f t="shared" si="3708"/>
        <v>1181.314623</v>
      </c>
      <c r="DF419" s="524"/>
      <c r="DG419" s="523">
        <f t="shared" si="3709"/>
        <v>0</v>
      </c>
      <c r="DH419" s="524"/>
      <c r="DI419" s="523"/>
      <c r="DJ419" s="523">
        <f t="shared" si="3710"/>
        <v>0</v>
      </c>
      <c r="DK419" s="523">
        <f t="shared" si="3711"/>
        <v>1181.314623</v>
      </c>
      <c r="DL419" s="524">
        <v>0.224147321887</v>
      </c>
      <c r="DM419" s="525">
        <f t="shared" si="3712"/>
        <v>264.7885091</v>
      </c>
      <c r="DN419" s="526">
        <f t="shared" si="3713"/>
        <v>916.5261143</v>
      </c>
      <c r="DO419" s="527"/>
      <c r="DP419" s="520">
        <v>2.0</v>
      </c>
      <c r="DQ419" s="521" t="s">
        <v>34</v>
      </c>
      <c r="DR419" s="522" t="s">
        <v>133</v>
      </c>
      <c r="DS419" s="522" t="s">
        <v>134</v>
      </c>
      <c r="DT419" s="523">
        <f>ADHK!DT419</f>
        <v>1064</v>
      </c>
      <c r="DU419" s="523">
        <f>'Produksi dan Harga'!AP95</f>
        <v>1645754.126</v>
      </c>
      <c r="DV419" s="523">
        <f t="shared" si="3714"/>
        <v>1751.08239</v>
      </c>
      <c r="DW419" s="524"/>
      <c r="DX419" s="523">
        <f t="shared" si="3715"/>
        <v>0</v>
      </c>
      <c r="DY419" s="524"/>
      <c r="DZ419" s="523"/>
      <c r="EA419" s="523">
        <f t="shared" si="3716"/>
        <v>0</v>
      </c>
      <c r="EB419" s="523">
        <f t="shared" si="3717"/>
        <v>1751.08239</v>
      </c>
      <c r="EC419" s="524">
        <v>0.224147321887</v>
      </c>
      <c r="ED419" s="525">
        <f t="shared" si="3718"/>
        <v>392.5004281</v>
      </c>
      <c r="EE419" s="526">
        <f t="shared" si="3719"/>
        <v>1358.581962</v>
      </c>
      <c r="EF419" s="527"/>
      <c r="EG419" s="520">
        <v>2.0</v>
      </c>
      <c r="EH419" s="521" t="s">
        <v>34</v>
      </c>
      <c r="EI419" s="522" t="s">
        <v>133</v>
      </c>
      <c r="EJ419" s="522" t="s">
        <v>134</v>
      </c>
      <c r="EK419" s="523">
        <f>ADHK!EK419</f>
        <v>1523</v>
      </c>
      <c r="EL419" s="523">
        <f>'Produksi dan Harga'!AU95</f>
        <v>1622027.031</v>
      </c>
      <c r="EM419" s="523">
        <f t="shared" si="3720"/>
        <v>2470.347168</v>
      </c>
      <c r="EN419" s="524"/>
      <c r="EO419" s="523">
        <f t="shared" si="3721"/>
        <v>0</v>
      </c>
      <c r="EP419" s="524"/>
      <c r="EQ419" s="523"/>
      <c r="ER419" s="523">
        <f t="shared" si="3722"/>
        <v>0</v>
      </c>
      <c r="ES419" s="523">
        <f t="shared" si="3723"/>
        <v>2470.347168</v>
      </c>
      <c r="ET419" s="524">
        <v>0.224147321887</v>
      </c>
      <c r="EU419" s="525">
        <f t="shared" si="3724"/>
        <v>553.7217018</v>
      </c>
      <c r="EV419" s="526">
        <f t="shared" si="3725"/>
        <v>1916.625466</v>
      </c>
      <c r="EW419" s="527"/>
      <c r="EX419" s="520">
        <v>2.0</v>
      </c>
      <c r="EY419" s="521" t="s">
        <v>34</v>
      </c>
      <c r="EZ419" s="522" t="s">
        <v>133</v>
      </c>
      <c r="FA419" s="522" t="s">
        <v>134</v>
      </c>
      <c r="FB419" s="523">
        <f>ADHK!FB419</f>
        <v>862</v>
      </c>
      <c r="FC419" s="523">
        <f>'Produksi dan Harga'!AZ95</f>
        <v>1843480.979</v>
      </c>
      <c r="FD419" s="523">
        <f t="shared" si="3726"/>
        <v>1589.080604</v>
      </c>
      <c r="FE419" s="524"/>
      <c r="FF419" s="523">
        <f t="shared" si="3727"/>
        <v>0</v>
      </c>
      <c r="FG419" s="524"/>
      <c r="FH419" s="523"/>
      <c r="FI419" s="523">
        <f t="shared" si="3728"/>
        <v>0</v>
      </c>
      <c r="FJ419" s="523">
        <f t="shared" si="3729"/>
        <v>1589.080604</v>
      </c>
      <c r="FK419" s="524">
        <v>0.224147321887</v>
      </c>
      <c r="FL419" s="525">
        <f t="shared" si="3730"/>
        <v>356.1881617</v>
      </c>
      <c r="FM419" s="526">
        <f t="shared" si="3731"/>
        <v>1232.892443</v>
      </c>
      <c r="FN419" s="527"/>
      <c r="FO419" s="520">
        <v>2.0</v>
      </c>
      <c r="FP419" s="521" t="s">
        <v>34</v>
      </c>
      <c r="FQ419" s="522" t="s">
        <v>133</v>
      </c>
      <c r="FR419" s="522" t="s">
        <v>134</v>
      </c>
      <c r="FS419" s="523">
        <f>ADHK!FS419</f>
        <v>2248</v>
      </c>
      <c r="FT419" s="523">
        <f>'Produksi dan Harga'!BE95</f>
        <v>2126712.282</v>
      </c>
      <c r="FU419" s="523">
        <f t="shared" si="3732"/>
        <v>4780.849211</v>
      </c>
      <c r="FV419" s="524"/>
      <c r="FW419" s="523">
        <f t="shared" si="3733"/>
        <v>0</v>
      </c>
      <c r="FX419" s="524"/>
      <c r="FY419" s="523"/>
      <c r="FZ419" s="523">
        <f t="shared" si="3734"/>
        <v>0</v>
      </c>
      <c r="GA419" s="523">
        <f t="shared" si="3735"/>
        <v>4780.849211</v>
      </c>
      <c r="GB419" s="524">
        <v>0.224147321887</v>
      </c>
      <c r="GC419" s="525">
        <f t="shared" si="3736"/>
        <v>1071.614547</v>
      </c>
      <c r="GD419" s="526">
        <f t="shared" si="3737"/>
        <v>3709.234664</v>
      </c>
      <c r="GE419" s="527"/>
      <c r="GF419" s="520">
        <v>2.0</v>
      </c>
      <c r="GG419" s="521" t="s">
        <v>34</v>
      </c>
      <c r="GH419" s="522" t="s">
        <v>133</v>
      </c>
      <c r="GI419" s="522" t="s">
        <v>134</v>
      </c>
      <c r="GJ419" s="523">
        <f>ADHK!GJ419</f>
        <v>665.4</v>
      </c>
      <c r="GK419" s="523">
        <f>'Produksi dan Harga'!BJ95</f>
        <v>1752436.248</v>
      </c>
      <c r="GL419" s="523">
        <f t="shared" si="3738"/>
        <v>1166.07108</v>
      </c>
      <c r="GM419" s="524"/>
      <c r="GN419" s="523">
        <f t="shared" si="3739"/>
        <v>0</v>
      </c>
      <c r="GO419" s="524"/>
      <c r="GP419" s="523"/>
      <c r="GQ419" s="523">
        <f t="shared" si="3740"/>
        <v>0</v>
      </c>
      <c r="GR419" s="523">
        <f t="shared" si="3741"/>
        <v>1166.07108</v>
      </c>
      <c r="GS419" s="524">
        <v>0.224147321887</v>
      </c>
      <c r="GT419" s="525">
        <f t="shared" si="3742"/>
        <v>261.3717096</v>
      </c>
      <c r="GU419" s="526">
        <f t="shared" si="3743"/>
        <v>904.6993699</v>
      </c>
      <c r="GV419" s="527"/>
      <c r="GW419" s="520">
        <v>2.0</v>
      </c>
      <c r="GX419" s="521" t="s">
        <v>34</v>
      </c>
      <c r="GY419" s="522" t="s">
        <v>133</v>
      </c>
      <c r="GZ419" s="522" t="s">
        <v>134</v>
      </c>
      <c r="HA419" s="523">
        <f>ADHK!HA419</f>
        <v>685.1</v>
      </c>
      <c r="HB419" s="523">
        <f>'Produksi dan Harga'!BO95</f>
        <v>2241048.927</v>
      </c>
      <c r="HC419" s="523">
        <f t="shared" si="3744"/>
        <v>1535.34262</v>
      </c>
      <c r="HD419" s="524"/>
      <c r="HE419" s="523">
        <f t="shared" si="3745"/>
        <v>0</v>
      </c>
      <c r="HF419" s="524"/>
      <c r="HG419" s="523"/>
      <c r="HH419" s="523">
        <f t="shared" si="3746"/>
        <v>0</v>
      </c>
      <c r="HI419" s="523">
        <f t="shared" si="3747"/>
        <v>1535.34262</v>
      </c>
      <c r="HJ419" s="524">
        <v>0.224147321887</v>
      </c>
      <c r="HK419" s="525">
        <f t="shared" si="3748"/>
        <v>344.1429364</v>
      </c>
      <c r="HL419" s="526">
        <f t="shared" si="3749"/>
        <v>1191.199683</v>
      </c>
      <c r="HM419" s="527"/>
      <c r="HN419" s="520">
        <v>2.0</v>
      </c>
      <c r="HO419" s="521" t="s">
        <v>34</v>
      </c>
      <c r="HP419" s="522" t="s">
        <v>133</v>
      </c>
      <c r="HQ419" s="522" t="s">
        <v>134</v>
      </c>
      <c r="HR419" s="523">
        <f>ADHK!HR419</f>
        <v>870.25</v>
      </c>
      <c r="HS419" s="523">
        <f>'Produksi dan Harga'!BT95</f>
        <v>2126840.716</v>
      </c>
      <c r="HT419" s="523">
        <f t="shared" si="3750"/>
        <v>1850.883133</v>
      </c>
      <c r="HU419" s="524"/>
      <c r="HV419" s="523">
        <f t="shared" si="3751"/>
        <v>0</v>
      </c>
      <c r="HW419" s="524"/>
      <c r="HX419" s="523"/>
      <c r="HY419" s="523">
        <f t="shared" si="3752"/>
        <v>0</v>
      </c>
      <c r="HZ419" s="523">
        <f t="shared" si="3753"/>
        <v>1850.883133</v>
      </c>
      <c r="IA419" s="524">
        <v>0.224147321887</v>
      </c>
      <c r="IB419" s="525">
        <f t="shared" si="3754"/>
        <v>414.8704974</v>
      </c>
      <c r="IC419" s="526">
        <f t="shared" si="3755"/>
        <v>1436.012636</v>
      </c>
      <c r="ID419" s="527"/>
      <c r="IE419" s="520">
        <v>2.0</v>
      </c>
      <c r="IF419" s="521" t="s">
        <v>34</v>
      </c>
      <c r="IG419" s="522" t="s">
        <v>133</v>
      </c>
      <c r="IH419" s="522" t="s">
        <v>134</v>
      </c>
      <c r="II419" s="523">
        <f>ADHK!II419</f>
        <v>1483.5</v>
      </c>
      <c r="IJ419" s="523">
        <f>'Produksi dan Harga'!BY95</f>
        <v>2500700.862</v>
      </c>
      <c r="IK419" s="523">
        <f t="shared" si="3756"/>
        <v>3709.789729</v>
      </c>
      <c r="IL419" s="524"/>
      <c r="IM419" s="523">
        <f t="shared" si="3757"/>
        <v>0</v>
      </c>
      <c r="IN419" s="524"/>
      <c r="IO419" s="523"/>
      <c r="IP419" s="523">
        <f t="shared" si="3758"/>
        <v>0</v>
      </c>
      <c r="IQ419" s="523">
        <f t="shared" si="3759"/>
        <v>3709.789729</v>
      </c>
      <c r="IR419" s="524">
        <v>0.224147321887</v>
      </c>
      <c r="IS419" s="525">
        <f t="shared" si="3760"/>
        <v>831.5394325</v>
      </c>
      <c r="IT419" s="526">
        <f t="shared" si="3761"/>
        <v>2878.250296</v>
      </c>
      <c r="IU419" s="527"/>
      <c r="IV419" s="520">
        <v>2.0</v>
      </c>
      <c r="IW419" s="521" t="s">
        <v>34</v>
      </c>
      <c r="IX419" s="522" t="s">
        <v>133</v>
      </c>
      <c r="IY419" s="522" t="s">
        <v>134</v>
      </c>
      <c r="IZ419" s="523">
        <f>ADHK!IZ419</f>
        <v>865.4</v>
      </c>
      <c r="JA419" s="523">
        <f>'Produksi dan Harga'!CD95</f>
        <v>2863916.784</v>
      </c>
      <c r="JB419" s="523">
        <f t="shared" si="3762"/>
        <v>2478.433585</v>
      </c>
      <c r="JC419" s="524"/>
      <c r="JD419" s="523">
        <f t="shared" si="3763"/>
        <v>0</v>
      </c>
      <c r="JE419" s="524"/>
      <c r="JF419" s="523"/>
      <c r="JG419" s="523">
        <f t="shared" si="3764"/>
        <v>0</v>
      </c>
      <c r="JH419" s="523">
        <f t="shared" si="3765"/>
        <v>2478.433585</v>
      </c>
      <c r="JI419" s="524">
        <v>0.224147321887</v>
      </c>
      <c r="JJ419" s="525">
        <f t="shared" si="3766"/>
        <v>555.5342505</v>
      </c>
      <c r="JK419" s="526">
        <f t="shared" si="3767"/>
        <v>1922.899334</v>
      </c>
      <c r="JL419" s="527"/>
      <c r="JM419" s="520">
        <v>2.0</v>
      </c>
      <c r="JN419" s="521" t="s">
        <v>34</v>
      </c>
      <c r="JO419" s="522" t="s">
        <v>133</v>
      </c>
      <c r="JP419" s="522" t="s">
        <v>134</v>
      </c>
      <c r="JQ419" s="523" t="str">
        <f>ADHK!JQ419</f>
        <v/>
      </c>
      <c r="JR419" s="523"/>
      <c r="JS419" s="523">
        <f t="shared" si="3768"/>
        <v>0</v>
      </c>
      <c r="JT419" s="524"/>
      <c r="JU419" s="523">
        <f t="shared" si="3769"/>
        <v>0</v>
      </c>
      <c r="JV419" s="524"/>
      <c r="JW419" s="523"/>
      <c r="JX419" s="523">
        <f t="shared" si="3770"/>
        <v>0</v>
      </c>
      <c r="JY419" s="523">
        <f t="shared" si="3771"/>
        <v>0</v>
      </c>
      <c r="JZ419" s="524">
        <v>0.224147321887</v>
      </c>
      <c r="KA419" s="525">
        <f t="shared" si="3772"/>
        <v>0</v>
      </c>
      <c r="KB419" s="526">
        <f t="shared" si="3773"/>
        <v>0</v>
      </c>
      <c r="KC419" s="527"/>
      <c r="KD419" s="520">
        <v>2.0</v>
      </c>
      <c r="KE419" s="521" t="s">
        <v>34</v>
      </c>
      <c r="KF419" s="522" t="s">
        <v>133</v>
      </c>
      <c r="KG419" s="522" t="s">
        <v>134</v>
      </c>
      <c r="KH419" s="523" t="str">
        <f>ADHK!KH419</f>
        <v/>
      </c>
      <c r="KI419" s="523"/>
      <c r="KJ419" s="523">
        <f t="shared" si="3774"/>
        <v>0</v>
      </c>
      <c r="KK419" s="524"/>
      <c r="KL419" s="523">
        <f t="shared" si="3775"/>
        <v>0</v>
      </c>
      <c r="KM419" s="524"/>
      <c r="KN419" s="523"/>
      <c r="KO419" s="523">
        <f t="shared" si="3776"/>
        <v>0</v>
      </c>
      <c r="KP419" s="523">
        <f t="shared" si="3777"/>
        <v>0</v>
      </c>
      <c r="KQ419" s="524">
        <v>0.224147321887</v>
      </c>
      <c r="KR419" s="525">
        <f t="shared" si="3778"/>
        <v>0</v>
      </c>
      <c r="KS419" s="526">
        <f t="shared" si="3779"/>
        <v>0</v>
      </c>
      <c r="KT419" s="527"/>
      <c r="KU419" s="528"/>
    </row>
    <row r="420" ht="15.75" customHeight="1">
      <c r="A420" s="520">
        <v>3.0</v>
      </c>
      <c r="B420" s="521" t="s">
        <v>35</v>
      </c>
      <c r="C420" s="522" t="s">
        <v>133</v>
      </c>
      <c r="D420" s="522" t="s">
        <v>134</v>
      </c>
      <c r="E420" s="523">
        <f>ADHK!E420</f>
        <v>0</v>
      </c>
      <c r="F420" s="523">
        <f>ADHK!F420</f>
        <v>0</v>
      </c>
      <c r="G420" s="523">
        <f t="shared" si="3672"/>
        <v>0</v>
      </c>
      <c r="H420" s="524"/>
      <c r="I420" s="523">
        <f t="shared" si="3673"/>
        <v>0</v>
      </c>
      <c r="J420" s="524"/>
      <c r="K420" s="523"/>
      <c r="L420" s="523">
        <f t="shared" si="3674"/>
        <v>0</v>
      </c>
      <c r="M420" s="523">
        <f t="shared" si="3675"/>
        <v>0</v>
      </c>
      <c r="N420" s="524">
        <v>0.224147321887</v>
      </c>
      <c r="O420" s="525">
        <f t="shared" si="3676"/>
        <v>0</v>
      </c>
      <c r="P420" s="526">
        <f t="shared" si="3677"/>
        <v>0</v>
      </c>
      <c r="Q420" s="527"/>
      <c r="R420" s="520">
        <v>3.0</v>
      </c>
      <c r="S420" s="521" t="s">
        <v>35</v>
      </c>
      <c r="T420" s="522" t="s">
        <v>133</v>
      </c>
      <c r="U420" s="522" t="s">
        <v>134</v>
      </c>
      <c r="V420" s="523">
        <f>ADHK!V420</f>
        <v>0</v>
      </c>
      <c r="W420" s="523">
        <f>'Produksi dan Harga'!L96</f>
        <v>0</v>
      </c>
      <c r="X420" s="523">
        <f t="shared" si="3678"/>
        <v>0</v>
      </c>
      <c r="Y420" s="524"/>
      <c r="Z420" s="523">
        <f t="shared" si="3679"/>
        <v>0</v>
      </c>
      <c r="AA420" s="524"/>
      <c r="AB420" s="523"/>
      <c r="AC420" s="523">
        <f t="shared" si="3680"/>
        <v>0</v>
      </c>
      <c r="AD420" s="523">
        <f t="shared" si="3681"/>
        <v>0</v>
      </c>
      <c r="AE420" s="524">
        <v>0.224147321887</v>
      </c>
      <c r="AF420" s="525">
        <f t="shared" si="3682"/>
        <v>0</v>
      </c>
      <c r="AG420" s="526">
        <f t="shared" si="3683"/>
        <v>0</v>
      </c>
      <c r="AH420" s="527"/>
      <c r="AI420" s="520">
        <v>3.0</v>
      </c>
      <c r="AJ420" s="521" t="s">
        <v>35</v>
      </c>
      <c r="AK420" s="522" t="s">
        <v>133</v>
      </c>
      <c r="AL420" s="522" t="s">
        <v>134</v>
      </c>
      <c r="AM420" s="523">
        <f>ADHK!AM420</f>
        <v>0</v>
      </c>
      <c r="AN420" s="523">
        <f>'Produksi dan Harga'!Q96</f>
        <v>0</v>
      </c>
      <c r="AO420" s="523">
        <f t="shared" si="3684"/>
        <v>0</v>
      </c>
      <c r="AP420" s="524"/>
      <c r="AQ420" s="523">
        <f t="shared" si="3685"/>
        <v>0</v>
      </c>
      <c r="AR420" s="524"/>
      <c r="AS420" s="523"/>
      <c r="AT420" s="523">
        <f t="shared" si="3686"/>
        <v>0</v>
      </c>
      <c r="AU420" s="523">
        <f t="shared" si="3687"/>
        <v>0</v>
      </c>
      <c r="AV420" s="524">
        <v>0.224147321887</v>
      </c>
      <c r="AW420" s="525">
        <f t="shared" si="3688"/>
        <v>0</v>
      </c>
      <c r="AX420" s="526">
        <f t="shared" si="3689"/>
        <v>0</v>
      </c>
      <c r="AY420" s="527"/>
      <c r="AZ420" s="520">
        <v>3.0</v>
      </c>
      <c r="BA420" s="521" t="s">
        <v>35</v>
      </c>
      <c r="BB420" s="522" t="s">
        <v>133</v>
      </c>
      <c r="BC420" s="522" t="s">
        <v>134</v>
      </c>
      <c r="BD420" s="523">
        <f>ADHK!BD420</f>
        <v>0</v>
      </c>
      <c r="BE420" s="523">
        <f>'Produksi dan Harga'!V96</f>
        <v>0</v>
      </c>
      <c r="BF420" s="523">
        <f t="shared" si="3690"/>
        <v>0</v>
      </c>
      <c r="BG420" s="524"/>
      <c r="BH420" s="523">
        <f t="shared" si="3691"/>
        <v>0</v>
      </c>
      <c r="BI420" s="524"/>
      <c r="BJ420" s="523"/>
      <c r="BK420" s="523">
        <f t="shared" si="3692"/>
        <v>0</v>
      </c>
      <c r="BL420" s="523">
        <f t="shared" si="3693"/>
        <v>0</v>
      </c>
      <c r="BM420" s="524">
        <v>0.224147321887</v>
      </c>
      <c r="BN420" s="525">
        <f t="shared" si="3694"/>
        <v>0</v>
      </c>
      <c r="BO420" s="526">
        <f t="shared" si="3695"/>
        <v>0</v>
      </c>
      <c r="BP420" s="527"/>
      <c r="BQ420" s="520">
        <v>3.0</v>
      </c>
      <c r="BR420" s="521" t="s">
        <v>35</v>
      </c>
      <c r="BS420" s="522" t="s">
        <v>133</v>
      </c>
      <c r="BT420" s="522" t="s">
        <v>134</v>
      </c>
      <c r="BU420" s="523">
        <f>ADHK!BU420</f>
        <v>0</v>
      </c>
      <c r="BV420" s="523">
        <f>'Produksi dan Harga'!AA96</f>
        <v>0</v>
      </c>
      <c r="BW420" s="523">
        <f t="shared" si="3696"/>
        <v>0</v>
      </c>
      <c r="BX420" s="524"/>
      <c r="BY420" s="523">
        <f t="shared" si="3697"/>
        <v>0</v>
      </c>
      <c r="BZ420" s="524"/>
      <c r="CA420" s="523"/>
      <c r="CB420" s="523">
        <f t="shared" si="3698"/>
        <v>0</v>
      </c>
      <c r="CC420" s="523">
        <f t="shared" si="3699"/>
        <v>0</v>
      </c>
      <c r="CD420" s="524">
        <v>0.224147321887</v>
      </c>
      <c r="CE420" s="525">
        <f t="shared" si="3700"/>
        <v>0</v>
      </c>
      <c r="CF420" s="526">
        <f t="shared" si="3701"/>
        <v>0</v>
      </c>
      <c r="CG420" s="527"/>
      <c r="CH420" s="520">
        <v>3.0</v>
      </c>
      <c r="CI420" s="521" t="s">
        <v>35</v>
      </c>
      <c r="CJ420" s="522" t="s">
        <v>133</v>
      </c>
      <c r="CK420" s="522" t="s">
        <v>134</v>
      </c>
      <c r="CL420" s="523">
        <f>ADHK!CL420</f>
        <v>0</v>
      </c>
      <c r="CM420" s="523">
        <f>'Produksi dan Harga'!AF96</f>
        <v>0</v>
      </c>
      <c r="CN420" s="523">
        <f t="shared" si="3702"/>
        <v>0</v>
      </c>
      <c r="CO420" s="524"/>
      <c r="CP420" s="523">
        <f t="shared" si="3703"/>
        <v>0</v>
      </c>
      <c r="CQ420" s="524"/>
      <c r="CR420" s="523"/>
      <c r="CS420" s="523">
        <f t="shared" si="3704"/>
        <v>0</v>
      </c>
      <c r="CT420" s="523">
        <f t="shared" si="3705"/>
        <v>0</v>
      </c>
      <c r="CU420" s="524">
        <v>0.224147321887</v>
      </c>
      <c r="CV420" s="525">
        <f t="shared" si="3706"/>
        <v>0</v>
      </c>
      <c r="CW420" s="526">
        <f t="shared" si="3707"/>
        <v>0</v>
      </c>
      <c r="CX420" s="527"/>
      <c r="CY420" s="520">
        <v>3.0</v>
      </c>
      <c r="CZ420" s="521" t="s">
        <v>35</v>
      </c>
      <c r="DA420" s="522" t="s">
        <v>133</v>
      </c>
      <c r="DB420" s="522" t="s">
        <v>134</v>
      </c>
      <c r="DC420" s="523">
        <f>ADHK!DC420</f>
        <v>0</v>
      </c>
      <c r="DD420" s="523">
        <f>'Produksi dan Harga'!AK96</f>
        <v>0</v>
      </c>
      <c r="DE420" s="523">
        <f t="shared" si="3708"/>
        <v>0</v>
      </c>
      <c r="DF420" s="524"/>
      <c r="DG420" s="523">
        <f t="shared" si="3709"/>
        <v>0</v>
      </c>
      <c r="DH420" s="524"/>
      <c r="DI420" s="523"/>
      <c r="DJ420" s="523">
        <f t="shared" si="3710"/>
        <v>0</v>
      </c>
      <c r="DK420" s="523">
        <f t="shared" si="3711"/>
        <v>0</v>
      </c>
      <c r="DL420" s="524">
        <v>0.224147321887</v>
      </c>
      <c r="DM420" s="525">
        <f t="shared" si="3712"/>
        <v>0</v>
      </c>
      <c r="DN420" s="526">
        <f t="shared" si="3713"/>
        <v>0</v>
      </c>
      <c r="DO420" s="527"/>
      <c r="DP420" s="520">
        <v>3.0</v>
      </c>
      <c r="DQ420" s="521" t="s">
        <v>35</v>
      </c>
      <c r="DR420" s="522" t="s">
        <v>133</v>
      </c>
      <c r="DS420" s="522" t="s">
        <v>134</v>
      </c>
      <c r="DT420" s="523">
        <f>ADHK!DT420</f>
        <v>10</v>
      </c>
      <c r="DU420" s="523">
        <f>'Produksi dan Harga'!AP96</f>
        <v>0</v>
      </c>
      <c r="DV420" s="523">
        <f t="shared" si="3714"/>
        <v>0</v>
      </c>
      <c r="DW420" s="524"/>
      <c r="DX420" s="523">
        <f t="shared" si="3715"/>
        <v>0</v>
      </c>
      <c r="DY420" s="524"/>
      <c r="DZ420" s="523"/>
      <c r="EA420" s="523">
        <f t="shared" si="3716"/>
        <v>0</v>
      </c>
      <c r="EB420" s="523">
        <f t="shared" si="3717"/>
        <v>0</v>
      </c>
      <c r="EC420" s="524">
        <v>0.224147321887</v>
      </c>
      <c r="ED420" s="525">
        <f t="shared" si="3718"/>
        <v>0</v>
      </c>
      <c r="EE420" s="526">
        <f t="shared" si="3719"/>
        <v>0</v>
      </c>
      <c r="EF420" s="527"/>
      <c r="EG420" s="520">
        <v>3.0</v>
      </c>
      <c r="EH420" s="521" t="s">
        <v>35</v>
      </c>
      <c r="EI420" s="522" t="s">
        <v>133</v>
      </c>
      <c r="EJ420" s="522" t="s">
        <v>134</v>
      </c>
      <c r="EK420" s="523">
        <f>ADHK!EK420</f>
        <v>0</v>
      </c>
      <c r="EL420" s="523">
        <f>'Produksi dan Harga'!AU96</f>
        <v>0</v>
      </c>
      <c r="EM420" s="523">
        <f t="shared" si="3720"/>
        <v>0</v>
      </c>
      <c r="EN420" s="524"/>
      <c r="EO420" s="523">
        <f t="shared" si="3721"/>
        <v>0</v>
      </c>
      <c r="EP420" s="524"/>
      <c r="EQ420" s="523"/>
      <c r="ER420" s="523">
        <f t="shared" si="3722"/>
        <v>0</v>
      </c>
      <c r="ES420" s="523">
        <f t="shared" si="3723"/>
        <v>0</v>
      </c>
      <c r="ET420" s="524">
        <v>0.224147321887</v>
      </c>
      <c r="EU420" s="525">
        <f t="shared" si="3724"/>
        <v>0</v>
      </c>
      <c r="EV420" s="526">
        <f t="shared" si="3725"/>
        <v>0</v>
      </c>
      <c r="EW420" s="527"/>
      <c r="EX420" s="520">
        <v>3.0</v>
      </c>
      <c r="EY420" s="521" t="s">
        <v>35</v>
      </c>
      <c r="EZ420" s="522" t="s">
        <v>133</v>
      </c>
      <c r="FA420" s="522" t="s">
        <v>134</v>
      </c>
      <c r="FB420" s="523">
        <f>ADHK!FB420</f>
        <v>0</v>
      </c>
      <c r="FC420" s="523">
        <f>'Produksi dan Harga'!AZ96</f>
        <v>0</v>
      </c>
      <c r="FD420" s="523">
        <f t="shared" si="3726"/>
        <v>0</v>
      </c>
      <c r="FE420" s="524"/>
      <c r="FF420" s="523">
        <f t="shared" si="3727"/>
        <v>0</v>
      </c>
      <c r="FG420" s="524"/>
      <c r="FH420" s="523"/>
      <c r="FI420" s="523">
        <f t="shared" si="3728"/>
        <v>0</v>
      </c>
      <c r="FJ420" s="523">
        <f t="shared" si="3729"/>
        <v>0</v>
      </c>
      <c r="FK420" s="524">
        <v>0.224147321887</v>
      </c>
      <c r="FL420" s="525">
        <f t="shared" si="3730"/>
        <v>0</v>
      </c>
      <c r="FM420" s="526">
        <f t="shared" si="3731"/>
        <v>0</v>
      </c>
      <c r="FN420" s="527"/>
      <c r="FO420" s="520">
        <v>3.0</v>
      </c>
      <c r="FP420" s="521" t="s">
        <v>35</v>
      </c>
      <c r="FQ420" s="522" t="s">
        <v>133</v>
      </c>
      <c r="FR420" s="522" t="s">
        <v>134</v>
      </c>
      <c r="FS420" s="523">
        <f>ADHK!FS420</f>
        <v>0</v>
      </c>
      <c r="FT420" s="523">
        <f>'Produksi dan Harga'!BE96</f>
        <v>0</v>
      </c>
      <c r="FU420" s="523">
        <f t="shared" si="3732"/>
        <v>0</v>
      </c>
      <c r="FV420" s="524"/>
      <c r="FW420" s="523">
        <f t="shared" si="3733"/>
        <v>0</v>
      </c>
      <c r="FX420" s="524"/>
      <c r="FY420" s="523"/>
      <c r="FZ420" s="523">
        <f t="shared" si="3734"/>
        <v>0</v>
      </c>
      <c r="GA420" s="523">
        <f t="shared" si="3735"/>
        <v>0</v>
      </c>
      <c r="GB420" s="524">
        <v>0.224147321887</v>
      </c>
      <c r="GC420" s="525">
        <f t="shared" si="3736"/>
        <v>0</v>
      </c>
      <c r="GD420" s="526">
        <f t="shared" si="3737"/>
        <v>0</v>
      </c>
      <c r="GE420" s="527"/>
      <c r="GF420" s="520">
        <v>3.0</v>
      </c>
      <c r="GG420" s="521" t="s">
        <v>35</v>
      </c>
      <c r="GH420" s="522" t="s">
        <v>133</v>
      </c>
      <c r="GI420" s="522" t="s">
        <v>134</v>
      </c>
      <c r="GJ420" s="523" t="str">
        <f>ADHK!GJ420</f>
        <v>-</v>
      </c>
      <c r="GK420" s="523">
        <f>'Produksi dan Harga'!BJ96</f>
        <v>0</v>
      </c>
      <c r="GL420" s="523">
        <f t="shared" si="3738"/>
        <v>0</v>
      </c>
      <c r="GM420" s="524"/>
      <c r="GN420" s="523">
        <f t="shared" si="3739"/>
        <v>0</v>
      </c>
      <c r="GO420" s="524"/>
      <c r="GP420" s="523"/>
      <c r="GQ420" s="523">
        <f t="shared" si="3740"/>
        <v>0</v>
      </c>
      <c r="GR420" s="523">
        <f t="shared" si="3741"/>
        <v>0</v>
      </c>
      <c r="GS420" s="524">
        <v>0.224147321887</v>
      </c>
      <c r="GT420" s="525">
        <f t="shared" si="3742"/>
        <v>0</v>
      </c>
      <c r="GU420" s="526">
        <f t="shared" si="3743"/>
        <v>0</v>
      </c>
      <c r="GV420" s="527"/>
      <c r="GW420" s="520">
        <v>3.0</v>
      </c>
      <c r="GX420" s="521" t="s">
        <v>35</v>
      </c>
      <c r="GY420" s="522" t="s">
        <v>133</v>
      </c>
      <c r="GZ420" s="522" t="s">
        <v>134</v>
      </c>
      <c r="HA420" s="523">
        <f>ADHK!HA420</f>
        <v>0</v>
      </c>
      <c r="HB420" s="523">
        <f>'Produksi dan Harga'!BO96</f>
        <v>0</v>
      </c>
      <c r="HC420" s="523">
        <f t="shared" si="3744"/>
        <v>0</v>
      </c>
      <c r="HD420" s="524"/>
      <c r="HE420" s="523">
        <f t="shared" si="3745"/>
        <v>0</v>
      </c>
      <c r="HF420" s="524"/>
      <c r="HG420" s="523"/>
      <c r="HH420" s="523">
        <f t="shared" si="3746"/>
        <v>0</v>
      </c>
      <c r="HI420" s="523">
        <f t="shared" si="3747"/>
        <v>0</v>
      </c>
      <c r="HJ420" s="524">
        <v>0.224147321887</v>
      </c>
      <c r="HK420" s="525">
        <f t="shared" si="3748"/>
        <v>0</v>
      </c>
      <c r="HL420" s="526">
        <f t="shared" si="3749"/>
        <v>0</v>
      </c>
      <c r="HM420" s="527"/>
      <c r="HN420" s="520">
        <v>3.0</v>
      </c>
      <c r="HO420" s="521" t="s">
        <v>35</v>
      </c>
      <c r="HP420" s="522" t="s">
        <v>133</v>
      </c>
      <c r="HQ420" s="522" t="s">
        <v>134</v>
      </c>
      <c r="HR420" s="523">
        <f>ADHK!HR420</f>
        <v>0</v>
      </c>
      <c r="HS420" s="523">
        <f>'Produksi dan Harga'!BT96</f>
        <v>0</v>
      </c>
      <c r="HT420" s="523">
        <f t="shared" si="3750"/>
        <v>0</v>
      </c>
      <c r="HU420" s="524"/>
      <c r="HV420" s="523">
        <f t="shared" si="3751"/>
        <v>0</v>
      </c>
      <c r="HW420" s="524"/>
      <c r="HX420" s="523"/>
      <c r="HY420" s="523">
        <f t="shared" si="3752"/>
        <v>0</v>
      </c>
      <c r="HZ420" s="523">
        <f t="shared" si="3753"/>
        <v>0</v>
      </c>
      <c r="IA420" s="524">
        <v>0.224147321887</v>
      </c>
      <c r="IB420" s="525">
        <f t="shared" si="3754"/>
        <v>0</v>
      </c>
      <c r="IC420" s="526">
        <f t="shared" si="3755"/>
        <v>0</v>
      </c>
      <c r="ID420" s="527"/>
      <c r="IE420" s="520">
        <v>3.0</v>
      </c>
      <c r="IF420" s="521" t="s">
        <v>35</v>
      </c>
      <c r="IG420" s="522" t="s">
        <v>133</v>
      </c>
      <c r="IH420" s="522" t="s">
        <v>134</v>
      </c>
      <c r="II420" s="523">
        <f>ADHK!II420</f>
        <v>0</v>
      </c>
      <c r="IJ420" s="523">
        <f>'Produksi dan Harga'!BY96</f>
        <v>0</v>
      </c>
      <c r="IK420" s="523">
        <f t="shared" si="3756"/>
        <v>0</v>
      </c>
      <c r="IL420" s="524"/>
      <c r="IM420" s="523">
        <f t="shared" si="3757"/>
        <v>0</v>
      </c>
      <c r="IN420" s="524"/>
      <c r="IO420" s="523"/>
      <c r="IP420" s="523">
        <f t="shared" si="3758"/>
        <v>0</v>
      </c>
      <c r="IQ420" s="523">
        <f t="shared" si="3759"/>
        <v>0</v>
      </c>
      <c r="IR420" s="524">
        <v>0.224147321887</v>
      </c>
      <c r="IS420" s="525">
        <f t="shared" si="3760"/>
        <v>0</v>
      </c>
      <c r="IT420" s="526">
        <f t="shared" si="3761"/>
        <v>0</v>
      </c>
      <c r="IU420" s="527"/>
      <c r="IV420" s="520">
        <v>3.0</v>
      </c>
      <c r="IW420" s="521" t="s">
        <v>35</v>
      </c>
      <c r="IX420" s="522" t="s">
        <v>133</v>
      </c>
      <c r="IY420" s="522" t="s">
        <v>134</v>
      </c>
      <c r="IZ420" s="523" t="str">
        <f>ADHK!IZ420</f>
        <v>-</v>
      </c>
      <c r="JA420" s="523">
        <f>'Produksi dan Harga'!CD96</f>
        <v>0</v>
      </c>
      <c r="JB420" s="523">
        <f t="shared" si="3762"/>
        <v>0</v>
      </c>
      <c r="JC420" s="524"/>
      <c r="JD420" s="523">
        <f t="shared" si="3763"/>
        <v>0</v>
      </c>
      <c r="JE420" s="524"/>
      <c r="JF420" s="523"/>
      <c r="JG420" s="523">
        <f t="shared" si="3764"/>
        <v>0</v>
      </c>
      <c r="JH420" s="523">
        <f t="shared" si="3765"/>
        <v>0</v>
      </c>
      <c r="JI420" s="524">
        <v>0.224147321887</v>
      </c>
      <c r="JJ420" s="525">
        <f t="shared" si="3766"/>
        <v>0</v>
      </c>
      <c r="JK420" s="526">
        <f t="shared" si="3767"/>
        <v>0</v>
      </c>
      <c r="JL420" s="527"/>
      <c r="JM420" s="520">
        <v>3.0</v>
      </c>
      <c r="JN420" s="521" t="s">
        <v>35</v>
      </c>
      <c r="JO420" s="522" t="s">
        <v>133</v>
      </c>
      <c r="JP420" s="522" t="s">
        <v>134</v>
      </c>
      <c r="JQ420" s="523" t="str">
        <f>ADHK!JQ420</f>
        <v/>
      </c>
      <c r="JR420" s="523"/>
      <c r="JS420" s="523">
        <f t="shared" si="3768"/>
        <v>0</v>
      </c>
      <c r="JT420" s="524"/>
      <c r="JU420" s="523">
        <f t="shared" si="3769"/>
        <v>0</v>
      </c>
      <c r="JV420" s="524"/>
      <c r="JW420" s="523"/>
      <c r="JX420" s="523">
        <f t="shared" si="3770"/>
        <v>0</v>
      </c>
      <c r="JY420" s="523">
        <f t="shared" si="3771"/>
        <v>0</v>
      </c>
      <c r="JZ420" s="524">
        <v>0.224147321887</v>
      </c>
      <c r="KA420" s="525">
        <f t="shared" si="3772"/>
        <v>0</v>
      </c>
      <c r="KB420" s="526">
        <f t="shared" si="3773"/>
        <v>0</v>
      </c>
      <c r="KC420" s="527"/>
      <c r="KD420" s="520">
        <v>3.0</v>
      </c>
      <c r="KE420" s="521" t="s">
        <v>35</v>
      </c>
      <c r="KF420" s="522" t="s">
        <v>133</v>
      </c>
      <c r="KG420" s="522" t="s">
        <v>134</v>
      </c>
      <c r="KH420" s="523" t="str">
        <f>ADHK!KH420</f>
        <v/>
      </c>
      <c r="KI420" s="523"/>
      <c r="KJ420" s="523">
        <f t="shared" si="3774"/>
        <v>0</v>
      </c>
      <c r="KK420" s="524"/>
      <c r="KL420" s="523">
        <f t="shared" si="3775"/>
        <v>0</v>
      </c>
      <c r="KM420" s="524"/>
      <c r="KN420" s="523"/>
      <c r="KO420" s="523">
        <f t="shared" si="3776"/>
        <v>0</v>
      </c>
      <c r="KP420" s="523">
        <f t="shared" si="3777"/>
        <v>0</v>
      </c>
      <c r="KQ420" s="524">
        <v>0.224147321887</v>
      </c>
      <c r="KR420" s="525">
        <f t="shared" si="3778"/>
        <v>0</v>
      </c>
      <c r="KS420" s="526">
        <f t="shared" si="3779"/>
        <v>0</v>
      </c>
      <c r="KT420" s="527"/>
      <c r="KU420" s="528"/>
    </row>
    <row r="421" ht="15.75" customHeight="1">
      <c r="A421" s="520">
        <v>4.0</v>
      </c>
      <c r="B421" s="521" t="s">
        <v>37</v>
      </c>
      <c r="C421" s="522" t="s">
        <v>135</v>
      </c>
      <c r="D421" s="522" t="s">
        <v>134</v>
      </c>
      <c r="E421" s="523">
        <f>ADHK!E421</f>
        <v>2494</v>
      </c>
      <c r="F421" s="523">
        <f>ADHK!F421</f>
        <v>510440.5233</v>
      </c>
      <c r="G421" s="523">
        <f t="shared" si="3672"/>
        <v>1273.038665</v>
      </c>
      <c r="H421" s="524"/>
      <c r="I421" s="523">
        <f t="shared" si="3673"/>
        <v>0</v>
      </c>
      <c r="J421" s="524"/>
      <c r="K421" s="523"/>
      <c r="L421" s="523">
        <f t="shared" si="3674"/>
        <v>0</v>
      </c>
      <c r="M421" s="523">
        <f t="shared" si="3675"/>
        <v>1273.038665</v>
      </c>
      <c r="N421" s="524">
        <v>0.224147321887</v>
      </c>
      <c r="O421" s="525">
        <f t="shared" si="3676"/>
        <v>285.3482074</v>
      </c>
      <c r="P421" s="526">
        <f t="shared" si="3677"/>
        <v>987.6904577</v>
      </c>
      <c r="Q421" s="527"/>
      <c r="R421" s="520">
        <v>4.0</v>
      </c>
      <c r="S421" s="521" t="s">
        <v>37</v>
      </c>
      <c r="T421" s="522" t="s">
        <v>135</v>
      </c>
      <c r="U421" s="522" t="s">
        <v>134</v>
      </c>
      <c r="V421" s="523">
        <f>ADHK!V421</f>
        <v>2034</v>
      </c>
      <c r="W421" s="523">
        <f>'Produksi dan Harga'!L97</f>
        <v>522475.7776</v>
      </c>
      <c r="X421" s="523">
        <f t="shared" si="3678"/>
        <v>1062.715732</v>
      </c>
      <c r="Y421" s="524"/>
      <c r="Z421" s="523">
        <f t="shared" si="3679"/>
        <v>0</v>
      </c>
      <c r="AA421" s="524"/>
      <c r="AB421" s="523"/>
      <c r="AC421" s="523">
        <f t="shared" si="3680"/>
        <v>0</v>
      </c>
      <c r="AD421" s="523">
        <f t="shared" si="3681"/>
        <v>1062.715732</v>
      </c>
      <c r="AE421" s="524">
        <v>0.224147321887</v>
      </c>
      <c r="AF421" s="525">
        <f t="shared" si="3682"/>
        <v>238.2048852</v>
      </c>
      <c r="AG421" s="526">
        <f t="shared" si="3683"/>
        <v>824.5108465</v>
      </c>
      <c r="AH421" s="527"/>
      <c r="AI421" s="520">
        <v>4.0</v>
      </c>
      <c r="AJ421" s="521" t="s">
        <v>37</v>
      </c>
      <c r="AK421" s="522" t="s">
        <v>135</v>
      </c>
      <c r="AL421" s="522" t="s">
        <v>134</v>
      </c>
      <c r="AM421" s="523">
        <f>ADHK!AM421</f>
        <v>1691</v>
      </c>
      <c r="AN421" s="523">
        <f>'Produksi dan Harga'!Q97</f>
        <v>546394.0403</v>
      </c>
      <c r="AO421" s="523">
        <f t="shared" si="3684"/>
        <v>923.9523222</v>
      </c>
      <c r="AP421" s="524"/>
      <c r="AQ421" s="523">
        <f t="shared" si="3685"/>
        <v>0</v>
      </c>
      <c r="AR421" s="524"/>
      <c r="AS421" s="523"/>
      <c r="AT421" s="523">
        <f t="shared" si="3686"/>
        <v>0</v>
      </c>
      <c r="AU421" s="523">
        <f t="shared" si="3687"/>
        <v>923.9523222</v>
      </c>
      <c r="AV421" s="524">
        <v>0.224147321887</v>
      </c>
      <c r="AW421" s="525">
        <f t="shared" si="3688"/>
        <v>207.1014386</v>
      </c>
      <c r="AX421" s="526">
        <f t="shared" si="3689"/>
        <v>716.8508836</v>
      </c>
      <c r="AY421" s="527"/>
      <c r="AZ421" s="520">
        <v>4.0</v>
      </c>
      <c r="BA421" s="521" t="s">
        <v>37</v>
      </c>
      <c r="BB421" s="522" t="s">
        <v>135</v>
      </c>
      <c r="BC421" s="522" t="s">
        <v>134</v>
      </c>
      <c r="BD421" s="523">
        <f>ADHK!BD421</f>
        <v>1317</v>
      </c>
      <c r="BE421" s="523">
        <f>'Produksi dan Harga'!V97</f>
        <v>569586.0472</v>
      </c>
      <c r="BF421" s="523">
        <f t="shared" si="3690"/>
        <v>750.1448241</v>
      </c>
      <c r="BG421" s="524"/>
      <c r="BH421" s="523">
        <f t="shared" si="3691"/>
        <v>0</v>
      </c>
      <c r="BI421" s="524"/>
      <c r="BJ421" s="523"/>
      <c r="BK421" s="523">
        <f t="shared" si="3692"/>
        <v>0</v>
      </c>
      <c r="BL421" s="523">
        <f t="shared" si="3693"/>
        <v>750.1448241</v>
      </c>
      <c r="BM421" s="524">
        <v>0.224147321887</v>
      </c>
      <c r="BN421" s="525">
        <f t="shared" si="3694"/>
        <v>168.1429533</v>
      </c>
      <c r="BO421" s="526">
        <f t="shared" si="3695"/>
        <v>582.0018707</v>
      </c>
      <c r="BP421" s="527"/>
      <c r="BQ421" s="520">
        <v>4.0</v>
      </c>
      <c r="BR421" s="521" t="s">
        <v>37</v>
      </c>
      <c r="BS421" s="522" t="s">
        <v>135</v>
      </c>
      <c r="BT421" s="522" t="s">
        <v>134</v>
      </c>
      <c r="BU421" s="523">
        <f>ADHK!BU421</f>
        <v>707</v>
      </c>
      <c r="BV421" s="523">
        <f>'Produksi dan Harga'!AA97</f>
        <v>605188.4651</v>
      </c>
      <c r="BW421" s="523">
        <f t="shared" si="3696"/>
        <v>427.8682448</v>
      </c>
      <c r="BX421" s="524"/>
      <c r="BY421" s="523">
        <f t="shared" si="3697"/>
        <v>0</v>
      </c>
      <c r="BZ421" s="524"/>
      <c r="CA421" s="523"/>
      <c r="CB421" s="523">
        <f t="shared" si="3698"/>
        <v>0</v>
      </c>
      <c r="CC421" s="523">
        <f t="shared" si="3699"/>
        <v>427.8682448</v>
      </c>
      <c r="CD421" s="524">
        <v>0.224147321887</v>
      </c>
      <c r="CE421" s="525">
        <f t="shared" si="3700"/>
        <v>95.9055212</v>
      </c>
      <c r="CF421" s="526">
        <f t="shared" si="3701"/>
        <v>331.9627236</v>
      </c>
      <c r="CG421" s="527"/>
      <c r="CH421" s="520">
        <v>4.0</v>
      </c>
      <c r="CI421" s="521" t="s">
        <v>37</v>
      </c>
      <c r="CJ421" s="522" t="s">
        <v>135</v>
      </c>
      <c r="CK421" s="522" t="s">
        <v>134</v>
      </c>
      <c r="CL421" s="523">
        <f>ADHK!CL421</f>
        <v>282</v>
      </c>
      <c r="CM421" s="523">
        <f>'Produksi dan Harga'!AF97</f>
        <v>649344.4637</v>
      </c>
      <c r="CN421" s="523">
        <f t="shared" si="3702"/>
        <v>183.1151388</v>
      </c>
      <c r="CO421" s="524"/>
      <c r="CP421" s="523">
        <f t="shared" si="3703"/>
        <v>0</v>
      </c>
      <c r="CQ421" s="524"/>
      <c r="CR421" s="523"/>
      <c r="CS421" s="523">
        <f t="shared" si="3704"/>
        <v>0</v>
      </c>
      <c r="CT421" s="523">
        <f t="shared" si="3705"/>
        <v>183.1151388</v>
      </c>
      <c r="CU421" s="524">
        <v>0.224147321887</v>
      </c>
      <c r="CV421" s="525">
        <f t="shared" si="3706"/>
        <v>41.04476795</v>
      </c>
      <c r="CW421" s="526">
        <f t="shared" si="3707"/>
        <v>142.0703708</v>
      </c>
      <c r="CX421" s="527"/>
      <c r="CY421" s="520">
        <v>4.0</v>
      </c>
      <c r="CZ421" s="521" t="s">
        <v>37</v>
      </c>
      <c r="DA421" s="522" t="s">
        <v>135</v>
      </c>
      <c r="DB421" s="522" t="s">
        <v>134</v>
      </c>
      <c r="DC421" s="523">
        <f>ADHK!DC421</f>
        <v>657</v>
      </c>
      <c r="DD421" s="523">
        <f>'Produksi dan Harga'!AK97</f>
        <v>659782.292</v>
      </c>
      <c r="DE421" s="523">
        <f t="shared" si="3708"/>
        <v>433.4769658</v>
      </c>
      <c r="DF421" s="524"/>
      <c r="DG421" s="523">
        <f t="shared" si="3709"/>
        <v>0</v>
      </c>
      <c r="DH421" s="524"/>
      <c r="DI421" s="523"/>
      <c r="DJ421" s="523">
        <f t="shared" si="3710"/>
        <v>0</v>
      </c>
      <c r="DK421" s="523">
        <f t="shared" si="3711"/>
        <v>433.4769658</v>
      </c>
      <c r="DL421" s="524">
        <v>0.224147321887</v>
      </c>
      <c r="DM421" s="525">
        <f t="shared" si="3712"/>
        <v>97.16270099</v>
      </c>
      <c r="DN421" s="526">
        <f t="shared" si="3713"/>
        <v>336.3142648</v>
      </c>
      <c r="DO421" s="527"/>
      <c r="DP421" s="520">
        <v>4.0</v>
      </c>
      <c r="DQ421" s="521" t="s">
        <v>37</v>
      </c>
      <c r="DR421" s="522" t="s">
        <v>135</v>
      </c>
      <c r="DS421" s="522" t="s">
        <v>134</v>
      </c>
      <c r="DT421" s="523">
        <f>ADHK!DT421</f>
        <v>792</v>
      </c>
      <c r="DU421" s="523">
        <f>'Produksi dan Harga'!AP97</f>
        <v>709971.9858</v>
      </c>
      <c r="DV421" s="523">
        <f t="shared" si="3714"/>
        <v>562.2978127</v>
      </c>
      <c r="DW421" s="524"/>
      <c r="DX421" s="523">
        <f t="shared" si="3715"/>
        <v>0</v>
      </c>
      <c r="DY421" s="524"/>
      <c r="DZ421" s="523"/>
      <c r="EA421" s="523">
        <f t="shared" si="3716"/>
        <v>0</v>
      </c>
      <c r="EB421" s="523">
        <f t="shared" si="3717"/>
        <v>562.2978127</v>
      </c>
      <c r="EC421" s="524">
        <v>0.224147321887</v>
      </c>
      <c r="ED421" s="525">
        <f t="shared" si="3718"/>
        <v>126.0375488</v>
      </c>
      <c r="EE421" s="526">
        <f t="shared" si="3719"/>
        <v>436.2602639</v>
      </c>
      <c r="EF421" s="527"/>
      <c r="EG421" s="520">
        <v>4.0</v>
      </c>
      <c r="EH421" s="521" t="s">
        <v>37</v>
      </c>
      <c r="EI421" s="522" t="s">
        <v>135</v>
      </c>
      <c r="EJ421" s="522" t="s">
        <v>134</v>
      </c>
      <c r="EK421" s="523">
        <f>ADHK!EK421</f>
        <v>759</v>
      </c>
      <c r="EL421" s="523">
        <f>'Produksi dan Harga'!AU97</f>
        <v>753115.7389</v>
      </c>
      <c r="EM421" s="523">
        <f t="shared" si="3720"/>
        <v>571.6148458</v>
      </c>
      <c r="EN421" s="524"/>
      <c r="EO421" s="523">
        <f t="shared" si="3721"/>
        <v>0</v>
      </c>
      <c r="EP421" s="524"/>
      <c r="EQ421" s="523"/>
      <c r="ER421" s="523">
        <f t="shared" si="3722"/>
        <v>0</v>
      </c>
      <c r="ES421" s="523">
        <f t="shared" si="3723"/>
        <v>571.6148458</v>
      </c>
      <c r="ET421" s="524">
        <v>0.224147321887</v>
      </c>
      <c r="EU421" s="525">
        <f t="shared" si="3724"/>
        <v>128.1259368</v>
      </c>
      <c r="EV421" s="526">
        <f t="shared" si="3725"/>
        <v>443.488909</v>
      </c>
      <c r="EW421" s="527"/>
      <c r="EX421" s="520">
        <v>4.0</v>
      </c>
      <c r="EY421" s="521" t="s">
        <v>37</v>
      </c>
      <c r="EZ421" s="522" t="s">
        <v>135</v>
      </c>
      <c r="FA421" s="522" t="s">
        <v>134</v>
      </c>
      <c r="FB421" s="523">
        <f>ADHK!FB421</f>
        <v>853</v>
      </c>
      <c r="FC421" s="523">
        <f>'Produksi dan Harga'!AZ97</f>
        <v>769276.7958</v>
      </c>
      <c r="FD421" s="523">
        <f t="shared" si="3726"/>
        <v>656.1931068</v>
      </c>
      <c r="FE421" s="524"/>
      <c r="FF421" s="523">
        <f t="shared" si="3727"/>
        <v>0</v>
      </c>
      <c r="FG421" s="524"/>
      <c r="FH421" s="523"/>
      <c r="FI421" s="523">
        <f t="shared" si="3728"/>
        <v>0</v>
      </c>
      <c r="FJ421" s="523">
        <f t="shared" si="3729"/>
        <v>656.1931068</v>
      </c>
      <c r="FK421" s="524">
        <v>0.224147321887</v>
      </c>
      <c r="FL421" s="525">
        <f t="shared" si="3730"/>
        <v>147.0839275</v>
      </c>
      <c r="FM421" s="526">
        <f t="shared" si="3731"/>
        <v>509.1091793</v>
      </c>
      <c r="FN421" s="527"/>
      <c r="FO421" s="520">
        <v>4.0</v>
      </c>
      <c r="FP421" s="521" t="s">
        <v>37</v>
      </c>
      <c r="FQ421" s="522" t="s">
        <v>135</v>
      </c>
      <c r="FR421" s="522" t="s">
        <v>134</v>
      </c>
      <c r="FS421" s="523">
        <f>ADHK!FS421</f>
        <v>829.4</v>
      </c>
      <c r="FT421" s="523">
        <f>'Produksi dan Harga'!BE97</f>
        <v>699274.4101</v>
      </c>
      <c r="FU421" s="523">
        <f t="shared" si="3732"/>
        <v>579.9781957</v>
      </c>
      <c r="FV421" s="524"/>
      <c r="FW421" s="523">
        <f t="shared" si="3733"/>
        <v>0</v>
      </c>
      <c r="FX421" s="524"/>
      <c r="FY421" s="523"/>
      <c r="FZ421" s="523">
        <f t="shared" si="3734"/>
        <v>0</v>
      </c>
      <c r="GA421" s="523">
        <f t="shared" si="3735"/>
        <v>579.9781957</v>
      </c>
      <c r="GB421" s="524">
        <v>0.224147321887</v>
      </c>
      <c r="GC421" s="525">
        <f t="shared" si="3736"/>
        <v>130.0005593</v>
      </c>
      <c r="GD421" s="526">
        <f t="shared" si="3737"/>
        <v>449.9776364</v>
      </c>
      <c r="GE421" s="527"/>
      <c r="GF421" s="520">
        <v>4.0</v>
      </c>
      <c r="GG421" s="521" t="s">
        <v>37</v>
      </c>
      <c r="GH421" s="522" t="s">
        <v>135</v>
      </c>
      <c r="GI421" s="522" t="s">
        <v>134</v>
      </c>
      <c r="GJ421" s="523">
        <f>ADHK!GJ421</f>
        <v>1190.5</v>
      </c>
      <c r="GK421" s="523">
        <f>'Produksi dan Harga'!BJ97</f>
        <v>742595.4008</v>
      </c>
      <c r="GL421" s="523">
        <f t="shared" si="3738"/>
        <v>884.0598247</v>
      </c>
      <c r="GM421" s="524"/>
      <c r="GN421" s="523">
        <f t="shared" si="3739"/>
        <v>0</v>
      </c>
      <c r="GO421" s="524"/>
      <c r="GP421" s="523"/>
      <c r="GQ421" s="523">
        <f t="shared" si="3740"/>
        <v>0</v>
      </c>
      <c r="GR421" s="523">
        <f t="shared" si="3741"/>
        <v>884.0598247</v>
      </c>
      <c r="GS421" s="524">
        <v>0.224147321887</v>
      </c>
      <c r="GT421" s="525">
        <f t="shared" si="3742"/>
        <v>198.1596421</v>
      </c>
      <c r="GU421" s="526">
        <f t="shared" si="3743"/>
        <v>685.9001826</v>
      </c>
      <c r="GV421" s="527"/>
      <c r="GW421" s="520">
        <v>4.0</v>
      </c>
      <c r="GX421" s="521" t="s">
        <v>37</v>
      </c>
      <c r="GY421" s="522" t="s">
        <v>135</v>
      </c>
      <c r="GZ421" s="522" t="s">
        <v>134</v>
      </c>
      <c r="HA421" s="523">
        <f>ADHK!HA421</f>
        <v>876.05</v>
      </c>
      <c r="HB421" s="523">
        <f>'Produksi dan Harga'!BO97</f>
        <v>784036.6438</v>
      </c>
      <c r="HC421" s="523">
        <f t="shared" si="3744"/>
        <v>686.8553018</v>
      </c>
      <c r="HD421" s="524"/>
      <c r="HE421" s="523">
        <f t="shared" si="3745"/>
        <v>0</v>
      </c>
      <c r="HF421" s="524"/>
      <c r="HG421" s="523"/>
      <c r="HH421" s="523">
        <f t="shared" si="3746"/>
        <v>0</v>
      </c>
      <c r="HI421" s="523">
        <f t="shared" si="3747"/>
        <v>686.8553018</v>
      </c>
      <c r="HJ421" s="524">
        <v>0.224147321887</v>
      </c>
      <c r="HK421" s="525">
        <f t="shared" si="3748"/>
        <v>153.9567764</v>
      </c>
      <c r="HL421" s="526">
        <f t="shared" si="3749"/>
        <v>532.8985254</v>
      </c>
      <c r="HM421" s="527"/>
      <c r="HN421" s="520">
        <v>4.0</v>
      </c>
      <c r="HO421" s="521" t="s">
        <v>37</v>
      </c>
      <c r="HP421" s="522" t="s">
        <v>135</v>
      </c>
      <c r="HQ421" s="522" t="s">
        <v>134</v>
      </c>
      <c r="HR421" s="523">
        <f>ADHK!HR421</f>
        <v>1172.43</v>
      </c>
      <c r="HS421" s="523">
        <f>'Produksi dan Harga'!BT97</f>
        <v>897456.5281</v>
      </c>
      <c r="HT421" s="523">
        <f t="shared" si="3750"/>
        <v>1052.204957</v>
      </c>
      <c r="HU421" s="524"/>
      <c r="HV421" s="523">
        <f t="shared" si="3751"/>
        <v>0</v>
      </c>
      <c r="HW421" s="524"/>
      <c r="HX421" s="523"/>
      <c r="HY421" s="523">
        <f t="shared" si="3752"/>
        <v>0</v>
      </c>
      <c r="HZ421" s="523">
        <f t="shared" si="3753"/>
        <v>1052.204957</v>
      </c>
      <c r="IA421" s="524">
        <v>0.224147321887</v>
      </c>
      <c r="IB421" s="525">
        <f t="shared" si="3754"/>
        <v>235.8489232</v>
      </c>
      <c r="IC421" s="526">
        <f t="shared" si="3755"/>
        <v>816.356034</v>
      </c>
      <c r="ID421" s="527"/>
      <c r="IE421" s="520">
        <v>4.0</v>
      </c>
      <c r="IF421" s="521" t="s">
        <v>37</v>
      </c>
      <c r="IG421" s="522" t="s">
        <v>135</v>
      </c>
      <c r="IH421" s="522" t="s">
        <v>134</v>
      </c>
      <c r="II421" s="523">
        <f>ADHK!II421</f>
        <v>1167.92</v>
      </c>
      <c r="IJ421" s="523">
        <f>'Produksi dan Harga'!BY97</f>
        <v>814385.2446</v>
      </c>
      <c r="IK421" s="523">
        <f t="shared" si="3756"/>
        <v>951.1368149</v>
      </c>
      <c r="IL421" s="524"/>
      <c r="IM421" s="523">
        <f t="shared" si="3757"/>
        <v>0</v>
      </c>
      <c r="IN421" s="524"/>
      <c r="IO421" s="523"/>
      <c r="IP421" s="523">
        <f t="shared" si="3758"/>
        <v>0</v>
      </c>
      <c r="IQ421" s="523">
        <f t="shared" si="3759"/>
        <v>951.1368149</v>
      </c>
      <c r="IR421" s="524">
        <v>0.224147321887</v>
      </c>
      <c r="IS421" s="525">
        <f t="shared" si="3760"/>
        <v>213.1947698</v>
      </c>
      <c r="IT421" s="526">
        <f t="shared" si="3761"/>
        <v>737.9420451</v>
      </c>
      <c r="IU421" s="527"/>
      <c r="IV421" s="520">
        <v>4.0</v>
      </c>
      <c r="IW421" s="521" t="s">
        <v>37</v>
      </c>
      <c r="IX421" s="522" t="s">
        <v>135</v>
      </c>
      <c r="IY421" s="522" t="s">
        <v>134</v>
      </c>
      <c r="IZ421" s="523">
        <f>ADHK!IZ421</f>
        <v>1612.3</v>
      </c>
      <c r="JA421" s="523">
        <f>'Produksi dan Harga'!CD97</f>
        <v>841274.9994</v>
      </c>
      <c r="JB421" s="523">
        <f t="shared" si="3762"/>
        <v>1356.387682</v>
      </c>
      <c r="JC421" s="524"/>
      <c r="JD421" s="523">
        <f t="shared" si="3763"/>
        <v>0</v>
      </c>
      <c r="JE421" s="524"/>
      <c r="JF421" s="523"/>
      <c r="JG421" s="523">
        <f t="shared" si="3764"/>
        <v>0</v>
      </c>
      <c r="JH421" s="523">
        <f t="shared" si="3765"/>
        <v>1356.387682</v>
      </c>
      <c r="JI421" s="524">
        <v>0.224147321887</v>
      </c>
      <c r="JJ421" s="525">
        <f t="shared" si="3766"/>
        <v>304.0306663</v>
      </c>
      <c r="JK421" s="526">
        <f t="shared" si="3767"/>
        <v>1052.357015</v>
      </c>
      <c r="JL421" s="527"/>
      <c r="JM421" s="520">
        <v>4.0</v>
      </c>
      <c r="JN421" s="521" t="s">
        <v>37</v>
      </c>
      <c r="JO421" s="522" t="s">
        <v>135</v>
      </c>
      <c r="JP421" s="522" t="s">
        <v>134</v>
      </c>
      <c r="JQ421" s="523" t="str">
        <f>ADHK!JQ421</f>
        <v/>
      </c>
      <c r="JR421" s="523"/>
      <c r="JS421" s="523">
        <f t="shared" si="3768"/>
        <v>0</v>
      </c>
      <c r="JT421" s="524"/>
      <c r="JU421" s="523">
        <f t="shared" si="3769"/>
        <v>0</v>
      </c>
      <c r="JV421" s="524"/>
      <c r="JW421" s="523"/>
      <c r="JX421" s="523">
        <f t="shared" si="3770"/>
        <v>0</v>
      </c>
      <c r="JY421" s="523">
        <f t="shared" si="3771"/>
        <v>0</v>
      </c>
      <c r="JZ421" s="524">
        <v>0.224147321887</v>
      </c>
      <c r="KA421" s="525">
        <f t="shared" si="3772"/>
        <v>0</v>
      </c>
      <c r="KB421" s="526">
        <f t="shared" si="3773"/>
        <v>0</v>
      </c>
      <c r="KC421" s="527"/>
      <c r="KD421" s="520">
        <v>4.0</v>
      </c>
      <c r="KE421" s="521" t="s">
        <v>37</v>
      </c>
      <c r="KF421" s="522" t="s">
        <v>135</v>
      </c>
      <c r="KG421" s="522" t="s">
        <v>134</v>
      </c>
      <c r="KH421" s="523" t="str">
        <f>ADHK!KH421</f>
        <v/>
      </c>
      <c r="KI421" s="523"/>
      <c r="KJ421" s="523">
        <f t="shared" si="3774"/>
        <v>0</v>
      </c>
      <c r="KK421" s="524"/>
      <c r="KL421" s="523">
        <f t="shared" si="3775"/>
        <v>0</v>
      </c>
      <c r="KM421" s="524"/>
      <c r="KN421" s="523"/>
      <c r="KO421" s="523">
        <f t="shared" si="3776"/>
        <v>0</v>
      </c>
      <c r="KP421" s="523">
        <f t="shared" si="3777"/>
        <v>0</v>
      </c>
      <c r="KQ421" s="524">
        <v>0.224147321887</v>
      </c>
      <c r="KR421" s="525">
        <f t="shared" si="3778"/>
        <v>0</v>
      </c>
      <c r="KS421" s="526">
        <f t="shared" si="3779"/>
        <v>0</v>
      </c>
      <c r="KT421" s="527"/>
      <c r="KU421" s="528"/>
    </row>
    <row r="422" ht="15.75" customHeight="1">
      <c r="A422" s="520">
        <v>5.0</v>
      </c>
      <c r="B422" s="521" t="s">
        <v>38</v>
      </c>
      <c r="C422" s="522" t="s">
        <v>135</v>
      </c>
      <c r="D422" s="522" t="s">
        <v>134</v>
      </c>
      <c r="E422" s="523">
        <f>ADHK!E422</f>
        <v>3219</v>
      </c>
      <c r="F422" s="523">
        <f>ADHK!F422</f>
        <v>409936.3141</v>
      </c>
      <c r="G422" s="523">
        <f t="shared" si="3672"/>
        <v>1319.584995</v>
      </c>
      <c r="H422" s="524"/>
      <c r="I422" s="523">
        <f t="shared" si="3673"/>
        <v>0</v>
      </c>
      <c r="J422" s="524"/>
      <c r="K422" s="523"/>
      <c r="L422" s="523">
        <f t="shared" si="3674"/>
        <v>0</v>
      </c>
      <c r="M422" s="523">
        <f t="shared" si="3675"/>
        <v>1319.584995</v>
      </c>
      <c r="N422" s="524">
        <v>0.224147321887</v>
      </c>
      <c r="O422" s="525">
        <f t="shared" si="3676"/>
        <v>295.7814427</v>
      </c>
      <c r="P422" s="526">
        <f t="shared" si="3677"/>
        <v>1023.803553</v>
      </c>
      <c r="Q422" s="527"/>
      <c r="R422" s="520">
        <v>5.0</v>
      </c>
      <c r="S422" s="521" t="s">
        <v>38</v>
      </c>
      <c r="T422" s="522" t="s">
        <v>135</v>
      </c>
      <c r="U422" s="522" t="s">
        <v>134</v>
      </c>
      <c r="V422" s="523">
        <f>ADHK!V422</f>
        <v>1276</v>
      </c>
      <c r="W422" s="523">
        <f>'Produksi dan Harga'!L98</f>
        <v>451834.7617</v>
      </c>
      <c r="X422" s="523">
        <f t="shared" si="3678"/>
        <v>576.5411559</v>
      </c>
      <c r="Y422" s="524"/>
      <c r="Z422" s="523">
        <f t="shared" si="3679"/>
        <v>0</v>
      </c>
      <c r="AA422" s="524"/>
      <c r="AB422" s="523"/>
      <c r="AC422" s="523">
        <f t="shared" si="3680"/>
        <v>0</v>
      </c>
      <c r="AD422" s="523">
        <f t="shared" si="3681"/>
        <v>576.5411559</v>
      </c>
      <c r="AE422" s="524">
        <v>0.224147321887</v>
      </c>
      <c r="AF422" s="525">
        <f t="shared" si="3682"/>
        <v>129.2301561</v>
      </c>
      <c r="AG422" s="526">
        <f t="shared" si="3683"/>
        <v>447.3109999</v>
      </c>
      <c r="AH422" s="527"/>
      <c r="AI422" s="520">
        <v>5.0</v>
      </c>
      <c r="AJ422" s="521" t="s">
        <v>38</v>
      </c>
      <c r="AK422" s="522" t="s">
        <v>135</v>
      </c>
      <c r="AL422" s="522" t="s">
        <v>134</v>
      </c>
      <c r="AM422" s="523">
        <f>ADHK!AM422</f>
        <v>1082</v>
      </c>
      <c r="AN422" s="523">
        <f>'Produksi dan Harga'!Q98</f>
        <v>481248.9029</v>
      </c>
      <c r="AO422" s="523">
        <f t="shared" si="3684"/>
        <v>520.7113129</v>
      </c>
      <c r="AP422" s="524"/>
      <c r="AQ422" s="523">
        <f t="shared" si="3685"/>
        <v>0</v>
      </c>
      <c r="AR422" s="524"/>
      <c r="AS422" s="523"/>
      <c r="AT422" s="523">
        <f t="shared" si="3686"/>
        <v>0</v>
      </c>
      <c r="AU422" s="523">
        <f t="shared" si="3687"/>
        <v>520.7113129</v>
      </c>
      <c r="AV422" s="524">
        <v>0.224147321887</v>
      </c>
      <c r="AW422" s="525">
        <f t="shared" si="3688"/>
        <v>116.7160463</v>
      </c>
      <c r="AX422" s="526">
        <f t="shared" si="3689"/>
        <v>403.9952667</v>
      </c>
      <c r="AY422" s="527"/>
      <c r="AZ422" s="520">
        <v>5.0</v>
      </c>
      <c r="BA422" s="521" t="s">
        <v>38</v>
      </c>
      <c r="BB422" s="522" t="s">
        <v>135</v>
      </c>
      <c r="BC422" s="522" t="s">
        <v>134</v>
      </c>
      <c r="BD422" s="523">
        <f>ADHK!BD422</f>
        <v>941</v>
      </c>
      <c r="BE422" s="523">
        <f>'Produksi dan Harga'!V98</f>
        <v>486193.4006</v>
      </c>
      <c r="BF422" s="523">
        <f t="shared" si="3690"/>
        <v>457.50799</v>
      </c>
      <c r="BG422" s="524"/>
      <c r="BH422" s="523">
        <f t="shared" si="3691"/>
        <v>0</v>
      </c>
      <c r="BI422" s="524"/>
      <c r="BJ422" s="523"/>
      <c r="BK422" s="523">
        <f t="shared" si="3692"/>
        <v>0</v>
      </c>
      <c r="BL422" s="523">
        <f t="shared" si="3693"/>
        <v>457.50799</v>
      </c>
      <c r="BM422" s="524">
        <v>0.224147321887</v>
      </c>
      <c r="BN422" s="525">
        <f t="shared" si="3694"/>
        <v>102.5491907</v>
      </c>
      <c r="BO422" s="526">
        <f t="shared" si="3695"/>
        <v>354.9587993</v>
      </c>
      <c r="BP422" s="527"/>
      <c r="BQ422" s="520">
        <v>5.0</v>
      </c>
      <c r="BR422" s="521" t="s">
        <v>38</v>
      </c>
      <c r="BS422" s="522" t="s">
        <v>135</v>
      </c>
      <c r="BT422" s="522" t="s">
        <v>134</v>
      </c>
      <c r="BU422" s="523">
        <f>ADHK!BU422</f>
        <v>605</v>
      </c>
      <c r="BV422" s="523">
        <f>'Produksi dan Harga'!AA98</f>
        <v>542704.1786</v>
      </c>
      <c r="BW422" s="523">
        <f t="shared" si="3696"/>
        <v>328.336028</v>
      </c>
      <c r="BX422" s="524"/>
      <c r="BY422" s="523">
        <f t="shared" si="3697"/>
        <v>0</v>
      </c>
      <c r="BZ422" s="524"/>
      <c r="CA422" s="523"/>
      <c r="CB422" s="523">
        <f t="shared" si="3698"/>
        <v>0</v>
      </c>
      <c r="CC422" s="523">
        <f t="shared" si="3699"/>
        <v>328.336028</v>
      </c>
      <c r="CD422" s="524">
        <v>0.224147321887</v>
      </c>
      <c r="CE422" s="525">
        <f t="shared" si="3700"/>
        <v>73.59564136</v>
      </c>
      <c r="CF422" s="526">
        <f t="shared" si="3701"/>
        <v>254.7403867</v>
      </c>
      <c r="CG422" s="527"/>
      <c r="CH422" s="520">
        <v>5.0</v>
      </c>
      <c r="CI422" s="521" t="s">
        <v>38</v>
      </c>
      <c r="CJ422" s="522" t="s">
        <v>135</v>
      </c>
      <c r="CK422" s="522" t="s">
        <v>134</v>
      </c>
      <c r="CL422" s="523">
        <f>ADHK!CL422</f>
        <v>274</v>
      </c>
      <c r="CM422" s="523">
        <f>'Produksi dan Harga'!AF98</f>
        <v>605569.975</v>
      </c>
      <c r="CN422" s="523">
        <f t="shared" si="3702"/>
        <v>165.9261731</v>
      </c>
      <c r="CO422" s="524"/>
      <c r="CP422" s="523">
        <f t="shared" si="3703"/>
        <v>0</v>
      </c>
      <c r="CQ422" s="524"/>
      <c r="CR422" s="523"/>
      <c r="CS422" s="523">
        <f t="shared" si="3704"/>
        <v>0</v>
      </c>
      <c r="CT422" s="523">
        <f t="shared" si="3705"/>
        <v>165.9261731</v>
      </c>
      <c r="CU422" s="524">
        <v>0.224147321887</v>
      </c>
      <c r="CV422" s="525">
        <f t="shared" si="3706"/>
        <v>37.19190734</v>
      </c>
      <c r="CW422" s="526">
        <f t="shared" si="3707"/>
        <v>128.7342658</v>
      </c>
      <c r="CX422" s="527"/>
      <c r="CY422" s="520">
        <v>5.0</v>
      </c>
      <c r="CZ422" s="521" t="s">
        <v>38</v>
      </c>
      <c r="DA422" s="522" t="s">
        <v>135</v>
      </c>
      <c r="DB422" s="522" t="s">
        <v>134</v>
      </c>
      <c r="DC422" s="523">
        <f>ADHK!DC422</f>
        <v>676</v>
      </c>
      <c r="DD422" s="523">
        <f>'Produksi dan Harga'!AK98</f>
        <v>582999.3451</v>
      </c>
      <c r="DE422" s="523">
        <f t="shared" si="3708"/>
        <v>394.1075573</v>
      </c>
      <c r="DF422" s="524"/>
      <c r="DG422" s="523">
        <f t="shared" si="3709"/>
        <v>0</v>
      </c>
      <c r="DH422" s="524"/>
      <c r="DI422" s="523"/>
      <c r="DJ422" s="523">
        <f t="shared" si="3710"/>
        <v>0</v>
      </c>
      <c r="DK422" s="523">
        <f t="shared" si="3711"/>
        <v>394.1075573</v>
      </c>
      <c r="DL422" s="524">
        <v>0.224147321887</v>
      </c>
      <c r="DM422" s="525">
        <f t="shared" si="3712"/>
        <v>88.3381535</v>
      </c>
      <c r="DN422" s="526">
        <f t="shared" si="3713"/>
        <v>305.7694038</v>
      </c>
      <c r="DO422" s="527"/>
      <c r="DP422" s="520">
        <v>5.0</v>
      </c>
      <c r="DQ422" s="521" t="s">
        <v>38</v>
      </c>
      <c r="DR422" s="522" t="s">
        <v>135</v>
      </c>
      <c r="DS422" s="522" t="s">
        <v>134</v>
      </c>
      <c r="DT422" s="523">
        <f>ADHK!DT422</f>
        <v>767</v>
      </c>
      <c r="DU422" s="523">
        <f>'Produksi dan Harga'!AP98</f>
        <v>581882.2658</v>
      </c>
      <c r="DV422" s="523">
        <f t="shared" si="3714"/>
        <v>446.3036979</v>
      </c>
      <c r="DW422" s="524"/>
      <c r="DX422" s="523">
        <f t="shared" si="3715"/>
        <v>0</v>
      </c>
      <c r="DY422" s="524"/>
      <c r="DZ422" s="523"/>
      <c r="EA422" s="523">
        <f t="shared" si="3716"/>
        <v>0</v>
      </c>
      <c r="EB422" s="523">
        <f t="shared" si="3717"/>
        <v>446.3036979</v>
      </c>
      <c r="EC422" s="524">
        <v>0.224147321887</v>
      </c>
      <c r="ED422" s="525">
        <f t="shared" si="3718"/>
        <v>100.0377786</v>
      </c>
      <c r="EE422" s="526">
        <f t="shared" si="3719"/>
        <v>346.2659193</v>
      </c>
      <c r="EF422" s="527"/>
      <c r="EG422" s="520">
        <v>5.0</v>
      </c>
      <c r="EH422" s="521" t="s">
        <v>38</v>
      </c>
      <c r="EI422" s="522" t="s">
        <v>135</v>
      </c>
      <c r="EJ422" s="522" t="s">
        <v>134</v>
      </c>
      <c r="EK422" s="523">
        <f>ADHK!EK422</f>
        <v>363</v>
      </c>
      <c r="EL422" s="523">
        <f>'Produksi dan Harga'!AU98</f>
        <v>623633.5479</v>
      </c>
      <c r="EM422" s="523">
        <f t="shared" si="3720"/>
        <v>226.3789779</v>
      </c>
      <c r="EN422" s="524"/>
      <c r="EO422" s="523">
        <f t="shared" si="3721"/>
        <v>0</v>
      </c>
      <c r="EP422" s="524"/>
      <c r="EQ422" s="523"/>
      <c r="ER422" s="523">
        <f t="shared" si="3722"/>
        <v>0</v>
      </c>
      <c r="ES422" s="523">
        <f t="shared" si="3723"/>
        <v>226.3789779</v>
      </c>
      <c r="ET422" s="524">
        <v>0.224147321887</v>
      </c>
      <c r="EU422" s="525">
        <f t="shared" si="3724"/>
        <v>50.74224163</v>
      </c>
      <c r="EV422" s="526">
        <f t="shared" si="3725"/>
        <v>175.6367363</v>
      </c>
      <c r="EW422" s="527"/>
      <c r="EX422" s="520">
        <v>5.0</v>
      </c>
      <c r="EY422" s="521" t="s">
        <v>38</v>
      </c>
      <c r="EZ422" s="522" t="s">
        <v>135</v>
      </c>
      <c r="FA422" s="522" t="s">
        <v>134</v>
      </c>
      <c r="FB422" s="523">
        <f>ADHK!FB422</f>
        <v>343</v>
      </c>
      <c r="FC422" s="523">
        <f>'Produksi dan Harga'!AZ98</f>
        <v>580421.5482</v>
      </c>
      <c r="FD422" s="523">
        <f t="shared" si="3726"/>
        <v>199.084591</v>
      </c>
      <c r="FE422" s="524"/>
      <c r="FF422" s="523">
        <f t="shared" si="3727"/>
        <v>0</v>
      </c>
      <c r="FG422" s="524"/>
      <c r="FH422" s="523"/>
      <c r="FI422" s="523">
        <f t="shared" si="3728"/>
        <v>0</v>
      </c>
      <c r="FJ422" s="523">
        <f t="shared" si="3729"/>
        <v>199.084591</v>
      </c>
      <c r="FK422" s="524">
        <v>0.224147321887</v>
      </c>
      <c r="FL422" s="525">
        <f t="shared" si="3730"/>
        <v>44.62427791</v>
      </c>
      <c r="FM422" s="526">
        <f t="shared" si="3731"/>
        <v>154.4603131</v>
      </c>
      <c r="FN422" s="527"/>
      <c r="FO422" s="520">
        <v>5.0</v>
      </c>
      <c r="FP422" s="521" t="s">
        <v>38</v>
      </c>
      <c r="FQ422" s="522" t="s">
        <v>135</v>
      </c>
      <c r="FR422" s="522" t="s">
        <v>134</v>
      </c>
      <c r="FS422" s="523">
        <f>ADHK!FS422</f>
        <v>579</v>
      </c>
      <c r="FT422" s="523">
        <f>'Produksi dan Harga'!BE98</f>
        <v>557785.5721</v>
      </c>
      <c r="FU422" s="523">
        <f t="shared" si="3732"/>
        <v>322.9578463</v>
      </c>
      <c r="FV422" s="524"/>
      <c r="FW422" s="523">
        <f t="shared" si="3733"/>
        <v>0</v>
      </c>
      <c r="FX422" s="524"/>
      <c r="FY422" s="523"/>
      <c r="FZ422" s="523">
        <f t="shared" si="3734"/>
        <v>0</v>
      </c>
      <c r="GA422" s="523">
        <f t="shared" si="3735"/>
        <v>322.9578463</v>
      </c>
      <c r="GB422" s="524">
        <v>0.224147321887</v>
      </c>
      <c r="GC422" s="525">
        <f t="shared" si="3736"/>
        <v>72.39013632</v>
      </c>
      <c r="GD422" s="526">
        <f t="shared" si="3737"/>
        <v>250.5677099</v>
      </c>
      <c r="GE422" s="527"/>
      <c r="GF422" s="520">
        <v>5.0</v>
      </c>
      <c r="GG422" s="521" t="s">
        <v>38</v>
      </c>
      <c r="GH422" s="522" t="s">
        <v>135</v>
      </c>
      <c r="GI422" s="522" t="s">
        <v>134</v>
      </c>
      <c r="GJ422" s="523">
        <f>ADHK!GJ422</f>
        <v>390</v>
      </c>
      <c r="GK422" s="523">
        <f>'Produksi dan Harga'!BJ98</f>
        <v>526544.3613</v>
      </c>
      <c r="GL422" s="523">
        <f t="shared" si="3738"/>
        <v>205.3523009</v>
      </c>
      <c r="GM422" s="524"/>
      <c r="GN422" s="523">
        <f t="shared" si="3739"/>
        <v>0</v>
      </c>
      <c r="GO422" s="524"/>
      <c r="GP422" s="523"/>
      <c r="GQ422" s="523">
        <f t="shared" si="3740"/>
        <v>0</v>
      </c>
      <c r="GR422" s="523">
        <f t="shared" si="3741"/>
        <v>205.3523009</v>
      </c>
      <c r="GS422" s="524">
        <v>0.224147321887</v>
      </c>
      <c r="GT422" s="525">
        <f t="shared" si="3742"/>
        <v>46.02916829</v>
      </c>
      <c r="GU422" s="526">
        <f t="shared" si="3743"/>
        <v>159.3231326</v>
      </c>
      <c r="GV422" s="527"/>
      <c r="GW422" s="520">
        <v>5.0</v>
      </c>
      <c r="GX422" s="521" t="s">
        <v>38</v>
      </c>
      <c r="GY422" s="522" t="s">
        <v>135</v>
      </c>
      <c r="GZ422" s="522" t="s">
        <v>134</v>
      </c>
      <c r="HA422" s="523">
        <f>ADHK!HA422</f>
        <v>837.6</v>
      </c>
      <c r="HB422" s="523">
        <f>'Produksi dan Harga'!BO98</f>
        <v>547019.0176</v>
      </c>
      <c r="HC422" s="523">
        <f t="shared" si="3744"/>
        <v>458.1831291</v>
      </c>
      <c r="HD422" s="524"/>
      <c r="HE422" s="523">
        <f t="shared" si="3745"/>
        <v>0</v>
      </c>
      <c r="HF422" s="524"/>
      <c r="HG422" s="523"/>
      <c r="HH422" s="523">
        <f t="shared" si="3746"/>
        <v>0</v>
      </c>
      <c r="HI422" s="523">
        <f t="shared" si="3747"/>
        <v>458.1831291</v>
      </c>
      <c r="HJ422" s="524">
        <v>0.224147321887</v>
      </c>
      <c r="HK422" s="525">
        <f t="shared" si="3748"/>
        <v>102.7005213</v>
      </c>
      <c r="HL422" s="526">
        <f t="shared" si="3749"/>
        <v>355.4826078</v>
      </c>
      <c r="HM422" s="527"/>
      <c r="HN422" s="520">
        <v>5.0</v>
      </c>
      <c r="HO422" s="521" t="s">
        <v>38</v>
      </c>
      <c r="HP422" s="522" t="s">
        <v>135</v>
      </c>
      <c r="HQ422" s="522" t="s">
        <v>134</v>
      </c>
      <c r="HR422" s="523">
        <f>ADHK!HR422</f>
        <v>801</v>
      </c>
      <c r="HS422" s="523">
        <f>'Produksi dan Harga'!BT98</f>
        <v>601130.611</v>
      </c>
      <c r="HT422" s="523">
        <f t="shared" si="3750"/>
        <v>481.5056194</v>
      </c>
      <c r="HU422" s="524"/>
      <c r="HV422" s="523">
        <f t="shared" si="3751"/>
        <v>0</v>
      </c>
      <c r="HW422" s="524"/>
      <c r="HX422" s="523"/>
      <c r="HY422" s="523">
        <f t="shared" si="3752"/>
        <v>0</v>
      </c>
      <c r="HZ422" s="523">
        <f t="shared" si="3753"/>
        <v>481.5056194</v>
      </c>
      <c r="IA422" s="524">
        <v>0.224147321887</v>
      </c>
      <c r="IB422" s="525">
        <f t="shared" si="3754"/>
        <v>107.9281951</v>
      </c>
      <c r="IC422" s="526">
        <f t="shared" si="3755"/>
        <v>373.5774244</v>
      </c>
      <c r="ID422" s="527"/>
      <c r="IE422" s="520">
        <v>5.0</v>
      </c>
      <c r="IF422" s="521" t="s">
        <v>38</v>
      </c>
      <c r="IG422" s="522" t="s">
        <v>135</v>
      </c>
      <c r="IH422" s="522" t="s">
        <v>134</v>
      </c>
      <c r="II422" s="523">
        <f>ADHK!II422</f>
        <v>991.5</v>
      </c>
      <c r="IJ422" s="523">
        <f>'Produksi dan Harga'!BY98</f>
        <v>551426.9636</v>
      </c>
      <c r="IK422" s="523">
        <f t="shared" si="3756"/>
        <v>546.7398344</v>
      </c>
      <c r="IL422" s="524"/>
      <c r="IM422" s="523">
        <f t="shared" si="3757"/>
        <v>0</v>
      </c>
      <c r="IN422" s="524"/>
      <c r="IO422" s="523"/>
      <c r="IP422" s="523">
        <f t="shared" si="3758"/>
        <v>0</v>
      </c>
      <c r="IQ422" s="523">
        <f t="shared" si="3759"/>
        <v>546.7398344</v>
      </c>
      <c r="IR422" s="524">
        <v>0.224147321887</v>
      </c>
      <c r="IS422" s="525">
        <f t="shared" si="3760"/>
        <v>122.5502696</v>
      </c>
      <c r="IT422" s="526">
        <f t="shared" si="3761"/>
        <v>424.1895647</v>
      </c>
      <c r="IU422" s="527"/>
      <c r="IV422" s="520">
        <v>5.0</v>
      </c>
      <c r="IW422" s="521" t="s">
        <v>38</v>
      </c>
      <c r="IX422" s="522" t="s">
        <v>135</v>
      </c>
      <c r="IY422" s="522" t="s">
        <v>134</v>
      </c>
      <c r="IZ422" s="523">
        <f>ADHK!IZ422</f>
        <v>1211</v>
      </c>
      <c r="JA422" s="523">
        <f>'Produksi dan Harga'!CD98</f>
        <v>500454.1552</v>
      </c>
      <c r="JB422" s="523">
        <f t="shared" si="3762"/>
        <v>606.0499819</v>
      </c>
      <c r="JC422" s="524"/>
      <c r="JD422" s="523">
        <f t="shared" si="3763"/>
        <v>0</v>
      </c>
      <c r="JE422" s="524"/>
      <c r="JF422" s="523"/>
      <c r="JG422" s="523">
        <f t="shared" si="3764"/>
        <v>0</v>
      </c>
      <c r="JH422" s="523">
        <f t="shared" si="3765"/>
        <v>606.0499819</v>
      </c>
      <c r="JI422" s="524">
        <v>0.224147321887</v>
      </c>
      <c r="JJ422" s="525">
        <f t="shared" si="3766"/>
        <v>135.8444804</v>
      </c>
      <c r="JK422" s="526">
        <f t="shared" si="3767"/>
        <v>470.2055016</v>
      </c>
      <c r="JL422" s="527"/>
      <c r="JM422" s="520">
        <v>5.0</v>
      </c>
      <c r="JN422" s="521" t="s">
        <v>38</v>
      </c>
      <c r="JO422" s="522" t="s">
        <v>135</v>
      </c>
      <c r="JP422" s="522" t="s">
        <v>134</v>
      </c>
      <c r="JQ422" s="523" t="str">
        <f>ADHK!JQ422</f>
        <v/>
      </c>
      <c r="JR422" s="523"/>
      <c r="JS422" s="523">
        <f t="shared" si="3768"/>
        <v>0</v>
      </c>
      <c r="JT422" s="524"/>
      <c r="JU422" s="523">
        <f t="shared" si="3769"/>
        <v>0</v>
      </c>
      <c r="JV422" s="524"/>
      <c r="JW422" s="523"/>
      <c r="JX422" s="523">
        <f t="shared" si="3770"/>
        <v>0</v>
      </c>
      <c r="JY422" s="523">
        <f t="shared" si="3771"/>
        <v>0</v>
      </c>
      <c r="JZ422" s="524">
        <v>0.224147321887</v>
      </c>
      <c r="KA422" s="525">
        <f t="shared" si="3772"/>
        <v>0</v>
      </c>
      <c r="KB422" s="526">
        <f t="shared" si="3773"/>
        <v>0</v>
      </c>
      <c r="KC422" s="527"/>
      <c r="KD422" s="520">
        <v>5.0</v>
      </c>
      <c r="KE422" s="521" t="s">
        <v>38</v>
      </c>
      <c r="KF422" s="522" t="s">
        <v>135</v>
      </c>
      <c r="KG422" s="522" t="s">
        <v>134</v>
      </c>
      <c r="KH422" s="523" t="str">
        <f>ADHK!KH422</f>
        <v/>
      </c>
      <c r="KI422" s="523"/>
      <c r="KJ422" s="523">
        <f t="shared" si="3774"/>
        <v>0</v>
      </c>
      <c r="KK422" s="524"/>
      <c r="KL422" s="523">
        <f t="shared" si="3775"/>
        <v>0</v>
      </c>
      <c r="KM422" s="524"/>
      <c r="KN422" s="523"/>
      <c r="KO422" s="523">
        <f t="shared" si="3776"/>
        <v>0</v>
      </c>
      <c r="KP422" s="523">
        <f t="shared" si="3777"/>
        <v>0</v>
      </c>
      <c r="KQ422" s="524">
        <v>0.224147321887</v>
      </c>
      <c r="KR422" s="525">
        <f t="shared" si="3778"/>
        <v>0</v>
      </c>
      <c r="KS422" s="526">
        <f t="shared" si="3779"/>
        <v>0</v>
      </c>
      <c r="KT422" s="527"/>
      <c r="KU422" s="528"/>
    </row>
    <row r="423" ht="15.75" customHeight="1">
      <c r="A423" s="520">
        <v>6.0</v>
      </c>
      <c r="B423" s="521" t="s">
        <v>39</v>
      </c>
      <c r="C423" s="522" t="s">
        <v>135</v>
      </c>
      <c r="D423" s="522" t="s">
        <v>134</v>
      </c>
      <c r="E423" s="523">
        <f>ADHK!E423</f>
        <v>6341</v>
      </c>
      <c r="F423" s="523">
        <f>ADHK!F423</f>
        <v>326826.2237</v>
      </c>
      <c r="G423" s="523">
        <f t="shared" si="3672"/>
        <v>2072.405084</v>
      </c>
      <c r="H423" s="524"/>
      <c r="I423" s="523">
        <f t="shared" si="3673"/>
        <v>0</v>
      </c>
      <c r="J423" s="524"/>
      <c r="K423" s="523"/>
      <c r="L423" s="523">
        <f t="shared" si="3674"/>
        <v>0</v>
      </c>
      <c r="M423" s="523">
        <f t="shared" si="3675"/>
        <v>2072.405084</v>
      </c>
      <c r="N423" s="524">
        <v>0.224147321887</v>
      </c>
      <c r="O423" s="525">
        <f t="shared" si="3676"/>
        <v>464.5240495</v>
      </c>
      <c r="P423" s="526">
        <f t="shared" si="3677"/>
        <v>1607.881035</v>
      </c>
      <c r="Q423" s="527"/>
      <c r="R423" s="520">
        <v>6.0</v>
      </c>
      <c r="S423" s="521" t="s">
        <v>39</v>
      </c>
      <c r="T423" s="522" t="s">
        <v>135</v>
      </c>
      <c r="U423" s="522" t="s">
        <v>134</v>
      </c>
      <c r="V423" s="523">
        <f>ADHK!V423</f>
        <v>7500</v>
      </c>
      <c r="W423" s="523">
        <f>'Produksi dan Harga'!L99</f>
        <v>344668.3618</v>
      </c>
      <c r="X423" s="523">
        <f t="shared" si="3678"/>
        <v>2585.012713</v>
      </c>
      <c r="Y423" s="524"/>
      <c r="Z423" s="523">
        <f t="shared" si="3679"/>
        <v>0</v>
      </c>
      <c r="AA423" s="524"/>
      <c r="AB423" s="523"/>
      <c r="AC423" s="523">
        <f t="shared" si="3680"/>
        <v>0</v>
      </c>
      <c r="AD423" s="523">
        <f t="shared" si="3681"/>
        <v>2585.012713</v>
      </c>
      <c r="AE423" s="524">
        <v>0.224147321887</v>
      </c>
      <c r="AF423" s="525">
        <f t="shared" si="3682"/>
        <v>579.4236767</v>
      </c>
      <c r="AG423" s="526">
        <f t="shared" si="3683"/>
        <v>2005.589037</v>
      </c>
      <c r="AH423" s="527"/>
      <c r="AI423" s="520">
        <v>6.0</v>
      </c>
      <c r="AJ423" s="521" t="s">
        <v>39</v>
      </c>
      <c r="AK423" s="522" t="s">
        <v>135</v>
      </c>
      <c r="AL423" s="522" t="s">
        <v>134</v>
      </c>
      <c r="AM423" s="523">
        <f>ADHK!AM423</f>
        <v>5582</v>
      </c>
      <c r="AN423" s="523">
        <f>'Produksi dan Harga'!Q99</f>
        <v>353148.498</v>
      </c>
      <c r="AO423" s="523">
        <f t="shared" si="3684"/>
        <v>1971.274916</v>
      </c>
      <c r="AP423" s="524"/>
      <c r="AQ423" s="523">
        <f t="shared" si="3685"/>
        <v>0</v>
      </c>
      <c r="AR423" s="524"/>
      <c r="AS423" s="523"/>
      <c r="AT423" s="523">
        <f t="shared" si="3686"/>
        <v>0</v>
      </c>
      <c r="AU423" s="523">
        <f t="shared" si="3687"/>
        <v>1971.274916</v>
      </c>
      <c r="AV423" s="524">
        <v>0.224147321887</v>
      </c>
      <c r="AW423" s="525">
        <f t="shared" si="3688"/>
        <v>441.8559931</v>
      </c>
      <c r="AX423" s="526">
        <f t="shared" si="3689"/>
        <v>1529.418923</v>
      </c>
      <c r="AY423" s="527"/>
      <c r="AZ423" s="520">
        <v>6.0</v>
      </c>
      <c r="BA423" s="521" t="s">
        <v>39</v>
      </c>
      <c r="BB423" s="522" t="s">
        <v>135</v>
      </c>
      <c r="BC423" s="522" t="s">
        <v>134</v>
      </c>
      <c r="BD423" s="523">
        <f>ADHK!BD423</f>
        <v>7139</v>
      </c>
      <c r="BE423" s="523">
        <f>'Produksi dan Harga'!V99</f>
        <v>374493.2139</v>
      </c>
      <c r="BF423" s="523">
        <f t="shared" si="3690"/>
        <v>2673.507054</v>
      </c>
      <c r="BG423" s="524"/>
      <c r="BH423" s="523">
        <f t="shared" si="3691"/>
        <v>0</v>
      </c>
      <c r="BI423" s="524"/>
      <c r="BJ423" s="523"/>
      <c r="BK423" s="523">
        <f t="shared" si="3692"/>
        <v>0</v>
      </c>
      <c r="BL423" s="523">
        <f t="shared" si="3693"/>
        <v>2673.507054</v>
      </c>
      <c r="BM423" s="524">
        <v>0.224147321887</v>
      </c>
      <c r="BN423" s="525">
        <f t="shared" si="3694"/>
        <v>599.2594462</v>
      </c>
      <c r="BO423" s="526">
        <f t="shared" si="3695"/>
        <v>2074.247608</v>
      </c>
      <c r="BP423" s="527"/>
      <c r="BQ423" s="520">
        <v>6.0</v>
      </c>
      <c r="BR423" s="521" t="s">
        <v>39</v>
      </c>
      <c r="BS423" s="522" t="s">
        <v>135</v>
      </c>
      <c r="BT423" s="522" t="s">
        <v>134</v>
      </c>
      <c r="BU423" s="523">
        <f>ADHK!BU423</f>
        <v>2717</v>
      </c>
      <c r="BV423" s="523">
        <f>'Produksi dan Harga'!AA99</f>
        <v>402290.8418</v>
      </c>
      <c r="BW423" s="523">
        <f t="shared" si="3696"/>
        <v>1093.024217</v>
      </c>
      <c r="BX423" s="524"/>
      <c r="BY423" s="523">
        <f t="shared" si="3697"/>
        <v>0</v>
      </c>
      <c r="BZ423" s="524"/>
      <c r="CA423" s="523"/>
      <c r="CB423" s="523">
        <f t="shared" si="3698"/>
        <v>0</v>
      </c>
      <c r="CC423" s="523">
        <f t="shared" si="3699"/>
        <v>1093.024217</v>
      </c>
      <c r="CD423" s="524">
        <v>0.224147321887</v>
      </c>
      <c r="CE423" s="525">
        <f t="shared" si="3700"/>
        <v>244.9984511</v>
      </c>
      <c r="CF423" s="526">
        <f t="shared" si="3701"/>
        <v>848.0257662</v>
      </c>
      <c r="CG423" s="527"/>
      <c r="CH423" s="520">
        <v>6.0</v>
      </c>
      <c r="CI423" s="521" t="s">
        <v>39</v>
      </c>
      <c r="CJ423" s="522" t="s">
        <v>135</v>
      </c>
      <c r="CK423" s="522" t="s">
        <v>134</v>
      </c>
      <c r="CL423" s="523">
        <f>ADHK!CL423</f>
        <v>2244</v>
      </c>
      <c r="CM423" s="523">
        <f>'Produksi dan Harga'!AF99</f>
        <v>413435.9012</v>
      </c>
      <c r="CN423" s="523">
        <f t="shared" si="3702"/>
        <v>927.7501622</v>
      </c>
      <c r="CO423" s="524"/>
      <c r="CP423" s="523">
        <f t="shared" si="3703"/>
        <v>0</v>
      </c>
      <c r="CQ423" s="524"/>
      <c r="CR423" s="523"/>
      <c r="CS423" s="523">
        <f t="shared" si="3704"/>
        <v>0</v>
      </c>
      <c r="CT423" s="523">
        <f t="shared" si="3705"/>
        <v>927.7501622</v>
      </c>
      <c r="CU423" s="524">
        <v>0.224147321887</v>
      </c>
      <c r="CV423" s="525">
        <f t="shared" si="3706"/>
        <v>207.9527142</v>
      </c>
      <c r="CW423" s="526">
        <f t="shared" si="3707"/>
        <v>719.797448</v>
      </c>
      <c r="CX423" s="527"/>
      <c r="CY423" s="520">
        <v>6.0</v>
      </c>
      <c r="CZ423" s="521" t="s">
        <v>39</v>
      </c>
      <c r="DA423" s="522" t="s">
        <v>135</v>
      </c>
      <c r="DB423" s="522" t="s">
        <v>134</v>
      </c>
      <c r="DC423" s="523">
        <f>ADHK!DC423</f>
        <v>3342</v>
      </c>
      <c r="DD423" s="523">
        <f>'Produksi dan Harga'!AK99</f>
        <v>439590.1066</v>
      </c>
      <c r="DE423" s="523">
        <f t="shared" si="3708"/>
        <v>1469.110136</v>
      </c>
      <c r="DF423" s="524"/>
      <c r="DG423" s="523">
        <f t="shared" si="3709"/>
        <v>0</v>
      </c>
      <c r="DH423" s="524"/>
      <c r="DI423" s="523"/>
      <c r="DJ423" s="523">
        <f t="shared" si="3710"/>
        <v>0</v>
      </c>
      <c r="DK423" s="523">
        <f t="shared" si="3711"/>
        <v>1469.110136</v>
      </c>
      <c r="DL423" s="524">
        <v>0.224147321887</v>
      </c>
      <c r="DM423" s="525">
        <f t="shared" si="3712"/>
        <v>329.2971026</v>
      </c>
      <c r="DN423" s="526">
        <f t="shared" si="3713"/>
        <v>1139.813034</v>
      </c>
      <c r="DO423" s="527"/>
      <c r="DP423" s="520">
        <v>6.0</v>
      </c>
      <c r="DQ423" s="521" t="s">
        <v>39</v>
      </c>
      <c r="DR423" s="522" t="s">
        <v>135</v>
      </c>
      <c r="DS423" s="522" t="s">
        <v>134</v>
      </c>
      <c r="DT423" s="523">
        <f>ADHK!DT423</f>
        <v>3183</v>
      </c>
      <c r="DU423" s="523">
        <f>'Produksi dan Harga'!AP99</f>
        <v>425001.005</v>
      </c>
      <c r="DV423" s="523">
        <f t="shared" si="3714"/>
        <v>1352.778199</v>
      </c>
      <c r="DW423" s="524"/>
      <c r="DX423" s="523">
        <f t="shared" si="3715"/>
        <v>0</v>
      </c>
      <c r="DY423" s="524"/>
      <c r="DZ423" s="523"/>
      <c r="EA423" s="523">
        <f t="shared" si="3716"/>
        <v>0</v>
      </c>
      <c r="EB423" s="523">
        <f t="shared" si="3717"/>
        <v>1352.778199</v>
      </c>
      <c r="EC423" s="524">
        <v>0.224147321887</v>
      </c>
      <c r="ED423" s="525">
        <f t="shared" si="3718"/>
        <v>303.2216104</v>
      </c>
      <c r="EE423" s="526">
        <f t="shared" si="3719"/>
        <v>1049.556589</v>
      </c>
      <c r="EF423" s="527"/>
      <c r="EG423" s="520">
        <v>6.0</v>
      </c>
      <c r="EH423" s="521" t="s">
        <v>39</v>
      </c>
      <c r="EI423" s="522" t="s">
        <v>135</v>
      </c>
      <c r="EJ423" s="522" t="s">
        <v>134</v>
      </c>
      <c r="EK423" s="523">
        <f>ADHK!EK423</f>
        <v>2424</v>
      </c>
      <c r="EL423" s="523">
        <f>'Produksi dan Harga'!AU99</f>
        <v>432586.3662</v>
      </c>
      <c r="EM423" s="523">
        <f t="shared" si="3720"/>
        <v>1048.589352</v>
      </c>
      <c r="EN423" s="524"/>
      <c r="EO423" s="523">
        <f t="shared" si="3721"/>
        <v>0</v>
      </c>
      <c r="EP423" s="524"/>
      <c r="EQ423" s="523"/>
      <c r="ER423" s="523">
        <f t="shared" si="3722"/>
        <v>0</v>
      </c>
      <c r="ES423" s="523">
        <f t="shared" si="3723"/>
        <v>1048.589352</v>
      </c>
      <c r="ET423" s="524">
        <v>0.224147321887</v>
      </c>
      <c r="EU423" s="525">
        <f t="shared" si="3724"/>
        <v>235.038495</v>
      </c>
      <c r="EV423" s="526">
        <f t="shared" si="3725"/>
        <v>813.5508568</v>
      </c>
      <c r="EW423" s="527"/>
      <c r="EX423" s="520">
        <v>6.0</v>
      </c>
      <c r="EY423" s="521" t="s">
        <v>39</v>
      </c>
      <c r="EZ423" s="522" t="s">
        <v>135</v>
      </c>
      <c r="FA423" s="522" t="s">
        <v>134</v>
      </c>
      <c r="FB423" s="523">
        <f>ADHK!FB423</f>
        <v>1783</v>
      </c>
      <c r="FC423" s="523">
        <f>'Produksi dan Harga'!AZ99</f>
        <v>455682.3302</v>
      </c>
      <c r="FD423" s="523">
        <f t="shared" si="3726"/>
        <v>812.4815948</v>
      </c>
      <c r="FE423" s="524"/>
      <c r="FF423" s="523">
        <f t="shared" si="3727"/>
        <v>0</v>
      </c>
      <c r="FG423" s="524"/>
      <c r="FH423" s="523"/>
      <c r="FI423" s="523">
        <f t="shared" si="3728"/>
        <v>0</v>
      </c>
      <c r="FJ423" s="523">
        <f t="shared" si="3729"/>
        <v>812.4815948</v>
      </c>
      <c r="FK423" s="524">
        <v>0.224147321887</v>
      </c>
      <c r="FL423" s="525">
        <f t="shared" si="3730"/>
        <v>182.1155736</v>
      </c>
      <c r="FM423" s="526">
        <f t="shared" si="3731"/>
        <v>630.3660212</v>
      </c>
      <c r="FN423" s="527"/>
      <c r="FO423" s="520">
        <v>6.0</v>
      </c>
      <c r="FP423" s="521" t="s">
        <v>39</v>
      </c>
      <c r="FQ423" s="522" t="s">
        <v>135</v>
      </c>
      <c r="FR423" s="522" t="s">
        <v>134</v>
      </c>
      <c r="FS423" s="523">
        <f>ADHK!FS423</f>
        <v>2558.5</v>
      </c>
      <c r="FT423" s="523">
        <f>'Produksi dan Harga'!BE99</f>
        <v>459902.3094</v>
      </c>
      <c r="FU423" s="523">
        <f t="shared" si="3732"/>
        <v>1176.660059</v>
      </c>
      <c r="FV423" s="524"/>
      <c r="FW423" s="523">
        <f t="shared" si="3733"/>
        <v>0</v>
      </c>
      <c r="FX423" s="524"/>
      <c r="FY423" s="523"/>
      <c r="FZ423" s="523">
        <f t="shared" si="3734"/>
        <v>0</v>
      </c>
      <c r="GA423" s="523">
        <f t="shared" si="3735"/>
        <v>1176.660059</v>
      </c>
      <c r="GB423" s="524">
        <v>0.224147321887</v>
      </c>
      <c r="GC423" s="525">
        <f t="shared" si="3736"/>
        <v>263.7452009</v>
      </c>
      <c r="GD423" s="526">
        <f t="shared" si="3737"/>
        <v>912.9148577</v>
      </c>
      <c r="GE423" s="527"/>
      <c r="GF423" s="520">
        <v>6.0</v>
      </c>
      <c r="GG423" s="521" t="s">
        <v>39</v>
      </c>
      <c r="GH423" s="522" t="s">
        <v>135</v>
      </c>
      <c r="GI423" s="522" t="s">
        <v>134</v>
      </c>
      <c r="GJ423" s="523">
        <f>ADHK!GJ423</f>
        <v>3094</v>
      </c>
      <c r="GK423" s="523">
        <f>'Produksi dan Harga'!BJ99</f>
        <v>458654.5754</v>
      </c>
      <c r="GL423" s="523">
        <f t="shared" si="3738"/>
        <v>1419.077256</v>
      </c>
      <c r="GM423" s="524"/>
      <c r="GN423" s="523">
        <f t="shared" si="3739"/>
        <v>0</v>
      </c>
      <c r="GO423" s="524"/>
      <c r="GP423" s="523"/>
      <c r="GQ423" s="523">
        <f t="shared" si="3740"/>
        <v>0</v>
      </c>
      <c r="GR423" s="523">
        <f t="shared" si="3741"/>
        <v>1419.077256</v>
      </c>
      <c r="GS423" s="524">
        <v>0.224147321887</v>
      </c>
      <c r="GT423" s="525">
        <f t="shared" si="3742"/>
        <v>318.0823665</v>
      </c>
      <c r="GU423" s="526">
        <f t="shared" si="3743"/>
        <v>1100.99489</v>
      </c>
      <c r="GV423" s="527"/>
      <c r="GW423" s="520">
        <v>6.0</v>
      </c>
      <c r="GX423" s="521" t="s">
        <v>39</v>
      </c>
      <c r="GY423" s="522" t="s">
        <v>135</v>
      </c>
      <c r="GZ423" s="522" t="s">
        <v>134</v>
      </c>
      <c r="HA423" s="523">
        <f>ADHK!HA423</f>
        <v>4127.36</v>
      </c>
      <c r="HB423" s="523">
        <f>'Produksi dan Harga'!BO99</f>
        <v>508668.3177</v>
      </c>
      <c r="HC423" s="523">
        <f t="shared" si="3744"/>
        <v>2099.457268</v>
      </c>
      <c r="HD423" s="524"/>
      <c r="HE423" s="523">
        <f t="shared" si="3745"/>
        <v>0</v>
      </c>
      <c r="HF423" s="524"/>
      <c r="HG423" s="523"/>
      <c r="HH423" s="523">
        <f t="shared" si="3746"/>
        <v>0</v>
      </c>
      <c r="HI423" s="523">
        <f t="shared" si="3747"/>
        <v>2099.457268</v>
      </c>
      <c r="HJ423" s="524">
        <v>0.224147321887</v>
      </c>
      <c r="HK423" s="525">
        <f t="shared" si="3748"/>
        <v>470.5877239</v>
      </c>
      <c r="HL423" s="526">
        <f t="shared" si="3749"/>
        <v>1628.869544</v>
      </c>
      <c r="HM423" s="527"/>
      <c r="HN423" s="520">
        <v>6.0</v>
      </c>
      <c r="HO423" s="521" t="s">
        <v>39</v>
      </c>
      <c r="HP423" s="522" t="s">
        <v>135</v>
      </c>
      <c r="HQ423" s="522" t="s">
        <v>134</v>
      </c>
      <c r="HR423" s="523">
        <f>ADHK!HR423</f>
        <v>3469.46</v>
      </c>
      <c r="HS423" s="523">
        <f>'Produksi dan Harga'!BT99</f>
        <v>560068.1117</v>
      </c>
      <c r="HT423" s="523">
        <f t="shared" si="3750"/>
        <v>1943.133911</v>
      </c>
      <c r="HU423" s="524"/>
      <c r="HV423" s="523">
        <f t="shared" si="3751"/>
        <v>0</v>
      </c>
      <c r="HW423" s="524"/>
      <c r="HX423" s="523"/>
      <c r="HY423" s="523">
        <f t="shared" si="3752"/>
        <v>0</v>
      </c>
      <c r="HZ423" s="523">
        <f t="shared" si="3753"/>
        <v>1943.133911</v>
      </c>
      <c r="IA423" s="524">
        <v>0.224147321887</v>
      </c>
      <c r="IB423" s="525">
        <f t="shared" si="3754"/>
        <v>435.5482621</v>
      </c>
      <c r="IC423" s="526">
        <f t="shared" si="3755"/>
        <v>1507.585649</v>
      </c>
      <c r="ID423" s="527"/>
      <c r="IE423" s="520">
        <v>6.0</v>
      </c>
      <c r="IF423" s="521" t="s">
        <v>39</v>
      </c>
      <c r="IG423" s="522" t="s">
        <v>135</v>
      </c>
      <c r="IH423" s="522" t="s">
        <v>134</v>
      </c>
      <c r="II423" s="523">
        <f>ADHK!II423</f>
        <v>3272.6</v>
      </c>
      <c r="IJ423" s="523">
        <f>'Produksi dan Harga'!BY99</f>
        <v>546301.6565</v>
      </c>
      <c r="IK423" s="523">
        <f t="shared" si="3756"/>
        <v>1787.826801</v>
      </c>
      <c r="IL423" s="524"/>
      <c r="IM423" s="523">
        <f t="shared" si="3757"/>
        <v>0</v>
      </c>
      <c r="IN423" s="524"/>
      <c r="IO423" s="523"/>
      <c r="IP423" s="523">
        <f t="shared" si="3758"/>
        <v>0</v>
      </c>
      <c r="IQ423" s="523">
        <f t="shared" si="3759"/>
        <v>1787.826801</v>
      </c>
      <c r="IR423" s="524">
        <v>0.224147321887</v>
      </c>
      <c r="IS423" s="525">
        <f t="shared" si="3760"/>
        <v>400.7365895</v>
      </c>
      <c r="IT423" s="526">
        <f t="shared" si="3761"/>
        <v>1387.090212</v>
      </c>
      <c r="IU423" s="527"/>
      <c r="IV423" s="520">
        <v>6.0</v>
      </c>
      <c r="IW423" s="521" t="s">
        <v>39</v>
      </c>
      <c r="IX423" s="522" t="s">
        <v>135</v>
      </c>
      <c r="IY423" s="522" t="s">
        <v>134</v>
      </c>
      <c r="IZ423" s="523">
        <f>ADHK!IZ423</f>
        <v>4706.51</v>
      </c>
      <c r="JA423" s="523">
        <f>'Produksi dan Harga'!CD99</f>
        <v>575705.1705</v>
      </c>
      <c r="JB423" s="523">
        <f t="shared" si="3762"/>
        <v>2709.562142</v>
      </c>
      <c r="JC423" s="524"/>
      <c r="JD423" s="523">
        <f t="shared" si="3763"/>
        <v>0</v>
      </c>
      <c r="JE423" s="524"/>
      <c r="JF423" s="523"/>
      <c r="JG423" s="523">
        <f t="shared" si="3764"/>
        <v>0</v>
      </c>
      <c r="JH423" s="523">
        <f t="shared" si="3765"/>
        <v>2709.562142</v>
      </c>
      <c r="JI423" s="524">
        <v>0.224147321887</v>
      </c>
      <c r="JJ423" s="525">
        <f t="shared" si="3766"/>
        <v>607.3410976</v>
      </c>
      <c r="JK423" s="526">
        <f t="shared" si="3767"/>
        <v>2102.221044</v>
      </c>
      <c r="JL423" s="527"/>
      <c r="JM423" s="520">
        <v>6.0</v>
      </c>
      <c r="JN423" s="521" t="s">
        <v>39</v>
      </c>
      <c r="JO423" s="522" t="s">
        <v>135</v>
      </c>
      <c r="JP423" s="522" t="s">
        <v>134</v>
      </c>
      <c r="JQ423" s="523" t="str">
        <f>ADHK!JQ423</f>
        <v/>
      </c>
      <c r="JR423" s="523"/>
      <c r="JS423" s="523">
        <f t="shared" si="3768"/>
        <v>0</v>
      </c>
      <c r="JT423" s="524"/>
      <c r="JU423" s="523">
        <f t="shared" si="3769"/>
        <v>0</v>
      </c>
      <c r="JV423" s="524"/>
      <c r="JW423" s="523"/>
      <c r="JX423" s="523">
        <f t="shared" si="3770"/>
        <v>0</v>
      </c>
      <c r="JY423" s="523">
        <f t="shared" si="3771"/>
        <v>0</v>
      </c>
      <c r="JZ423" s="524">
        <v>0.224147321887</v>
      </c>
      <c r="KA423" s="525">
        <f t="shared" si="3772"/>
        <v>0</v>
      </c>
      <c r="KB423" s="526">
        <f t="shared" si="3773"/>
        <v>0</v>
      </c>
      <c r="KC423" s="527"/>
      <c r="KD423" s="520">
        <v>6.0</v>
      </c>
      <c r="KE423" s="521" t="s">
        <v>39</v>
      </c>
      <c r="KF423" s="522" t="s">
        <v>135</v>
      </c>
      <c r="KG423" s="522" t="s">
        <v>134</v>
      </c>
      <c r="KH423" s="523" t="str">
        <f>ADHK!KH423</f>
        <v/>
      </c>
      <c r="KI423" s="523"/>
      <c r="KJ423" s="523">
        <f t="shared" si="3774"/>
        <v>0</v>
      </c>
      <c r="KK423" s="524"/>
      <c r="KL423" s="523">
        <f t="shared" si="3775"/>
        <v>0</v>
      </c>
      <c r="KM423" s="524"/>
      <c r="KN423" s="523"/>
      <c r="KO423" s="523">
        <f t="shared" si="3776"/>
        <v>0</v>
      </c>
      <c r="KP423" s="523">
        <f t="shared" si="3777"/>
        <v>0</v>
      </c>
      <c r="KQ423" s="524">
        <v>0.224147321887</v>
      </c>
      <c r="KR423" s="525">
        <f t="shared" si="3778"/>
        <v>0</v>
      </c>
      <c r="KS423" s="526">
        <f t="shared" si="3779"/>
        <v>0</v>
      </c>
      <c r="KT423" s="527"/>
      <c r="KU423" s="528"/>
    </row>
    <row r="424" ht="15.75" customHeight="1">
      <c r="A424" s="520">
        <v>7.0</v>
      </c>
      <c r="B424" s="521" t="s">
        <v>40</v>
      </c>
      <c r="C424" s="522" t="s">
        <v>133</v>
      </c>
      <c r="D424" s="522" t="s">
        <v>134</v>
      </c>
      <c r="E424" s="523">
        <f>ADHK!E424</f>
        <v>37</v>
      </c>
      <c r="F424" s="523">
        <f>ADHK!F424</f>
        <v>919234</v>
      </c>
      <c r="G424" s="523">
        <f t="shared" si="3672"/>
        <v>34.011658</v>
      </c>
      <c r="H424" s="524"/>
      <c r="I424" s="523">
        <f t="shared" si="3673"/>
        <v>0</v>
      </c>
      <c r="J424" s="524"/>
      <c r="K424" s="523"/>
      <c r="L424" s="523">
        <f t="shared" si="3674"/>
        <v>0</v>
      </c>
      <c r="M424" s="523">
        <f t="shared" si="3675"/>
        <v>34.011658</v>
      </c>
      <c r="N424" s="524">
        <v>0.224147321887</v>
      </c>
      <c r="O424" s="525">
        <f t="shared" si="3676"/>
        <v>7.623622054</v>
      </c>
      <c r="P424" s="526">
        <f t="shared" si="3677"/>
        <v>26.38803595</v>
      </c>
      <c r="Q424" s="527"/>
      <c r="R424" s="520">
        <v>7.0</v>
      </c>
      <c r="S424" s="521" t="s">
        <v>40</v>
      </c>
      <c r="T424" s="522" t="s">
        <v>133</v>
      </c>
      <c r="U424" s="522" t="s">
        <v>134</v>
      </c>
      <c r="V424" s="523">
        <f>ADHK!V424</f>
        <v>133</v>
      </c>
      <c r="W424" s="523">
        <f>'Produksi dan Harga'!L100</f>
        <v>957389.2992</v>
      </c>
      <c r="X424" s="523">
        <f t="shared" si="3678"/>
        <v>127.3327768</v>
      </c>
      <c r="Y424" s="524"/>
      <c r="Z424" s="523">
        <f t="shared" si="3679"/>
        <v>0</v>
      </c>
      <c r="AA424" s="524"/>
      <c r="AB424" s="523"/>
      <c r="AC424" s="523">
        <f t="shared" si="3680"/>
        <v>0</v>
      </c>
      <c r="AD424" s="523">
        <f t="shared" si="3681"/>
        <v>127.3327768</v>
      </c>
      <c r="AE424" s="524">
        <v>0.224147321887</v>
      </c>
      <c r="AF424" s="525">
        <f t="shared" si="3682"/>
        <v>28.54130091</v>
      </c>
      <c r="AG424" s="526">
        <f t="shared" si="3683"/>
        <v>98.79147589</v>
      </c>
      <c r="AH424" s="527"/>
      <c r="AI424" s="520">
        <v>7.0</v>
      </c>
      <c r="AJ424" s="521" t="s">
        <v>40</v>
      </c>
      <c r="AK424" s="522" t="s">
        <v>133</v>
      </c>
      <c r="AL424" s="522" t="s">
        <v>134</v>
      </c>
      <c r="AM424" s="523">
        <f>ADHK!AM424</f>
        <v>0</v>
      </c>
      <c r="AN424" s="523">
        <f>'Produksi dan Harga'!Q100</f>
        <v>1073589.522</v>
      </c>
      <c r="AO424" s="523">
        <f t="shared" si="3684"/>
        <v>0</v>
      </c>
      <c r="AP424" s="524"/>
      <c r="AQ424" s="523">
        <f t="shared" si="3685"/>
        <v>0</v>
      </c>
      <c r="AR424" s="524"/>
      <c r="AS424" s="523"/>
      <c r="AT424" s="523">
        <f t="shared" si="3686"/>
        <v>0</v>
      </c>
      <c r="AU424" s="523">
        <f t="shared" si="3687"/>
        <v>0</v>
      </c>
      <c r="AV424" s="524">
        <v>0.224147321887</v>
      </c>
      <c r="AW424" s="525">
        <f t="shared" si="3688"/>
        <v>0</v>
      </c>
      <c r="AX424" s="526">
        <f t="shared" si="3689"/>
        <v>0</v>
      </c>
      <c r="AY424" s="527"/>
      <c r="AZ424" s="520">
        <v>7.0</v>
      </c>
      <c r="BA424" s="521" t="s">
        <v>40</v>
      </c>
      <c r="BB424" s="522" t="s">
        <v>133</v>
      </c>
      <c r="BC424" s="522" t="s">
        <v>134</v>
      </c>
      <c r="BD424" s="523">
        <f>ADHK!BD424</f>
        <v>0</v>
      </c>
      <c r="BE424" s="523">
        <f>'Produksi dan Harga'!V100</f>
        <v>1071506.146</v>
      </c>
      <c r="BF424" s="523">
        <f t="shared" si="3690"/>
        <v>0</v>
      </c>
      <c r="BG424" s="524"/>
      <c r="BH424" s="523">
        <f t="shared" si="3691"/>
        <v>0</v>
      </c>
      <c r="BI424" s="524"/>
      <c r="BJ424" s="523"/>
      <c r="BK424" s="523">
        <f t="shared" si="3692"/>
        <v>0</v>
      </c>
      <c r="BL424" s="523">
        <f t="shared" si="3693"/>
        <v>0</v>
      </c>
      <c r="BM424" s="524">
        <v>0.224147321887</v>
      </c>
      <c r="BN424" s="525">
        <f t="shared" si="3694"/>
        <v>0</v>
      </c>
      <c r="BO424" s="526">
        <f t="shared" si="3695"/>
        <v>0</v>
      </c>
      <c r="BP424" s="527"/>
      <c r="BQ424" s="520">
        <v>7.0</v>
      </c>
      <c r="BR424" s="521" t="s">
        <v>40</v>
      </c>
      <c r="BS424" s="522" t="s">
        <v>133</v>
      </c>
      <c r="BT424" s="522" t="s">
        <v>134</v>
      </c>
      <c r="BU424" s="523">
        <f>ADHK!BU424</f>
        <v>0</v>
      </c>
      <c r="BV424" s="523">
        <f>'Produksi dan Harga'!AA100</f>
        <v>1211128.861</v>
      </c>
      <c r="BW424" s="523">
        <f t="shared" si="3696"/>
        <v>0</v>
      </c>
      <c r="BX424" s="524"/>
      <c r="BY424" s="523">
        <f t="shared" si="3697"/>
        <v>0</v>
      </c>
      <c r="BZ424" s="524"/>
      <c r="CA424" s="523"/>
      <c r="CB424" s="523">
        <f t="shared" si="3698"/>
        <v>0</v>
      </c>
      <c r="CC424" s="523">
        <f t="shared" si="3699"/>
        <v>0</v>
      </c>
      <c r="CD424" s="524">
        <v>0.224147321887</v>
      </c>
      <c r="CE424" s="525">
        <f t="shared" si="3700"/>
        <v>0</v>
      </c>
      <c r="CF424" s="526">
        <f t="shared" si="3701"/>
        <v>0</v>
      </c>
      <c r="CG424" s="527"/>
      <c r="CH424" s="520">
        <v>7.0</v>
      </c>
      <c r="CI424" s="521" t="s">
        <v>40</v>
      </c>
      <c r="CJ424" s="522" t="s">
        <v>133</v>
      </c>
      <c r="CK424" s="522" t="s">
        <v>134</v>
      </c>
      <c r="CL424" s="523">
        <f>ADHK!CL424</f>
        <v>8</v>
      </c>
      <c r="CM424" s="523">
        <f>'Produksi dan Harga'!AF100</f>
        <v>1544553.682</v>
      </c>
      <c r="CN424" s="523">
        <f t="shared" si="3702"/>
        <v>12.35642946</v>
      </c>
      <c r="CO424" s="524"/>
      <c r="CP424" s="523">
        <f t="shared" si="3703"/>
        <v>0</v>
      </c>
      <c r="CQ424" s="524"/>
      <c r="CR424" s="523"/>
      <c r="CS424" s="523">
        <f t="shared" si="3704"/>
        <v>0</v>
      </c>
      <c r="CT424" s="523">
        <f t="shared" si="3705"/>
        <v>12.35642946</v>
      </c>
      <c r="CU424" s="524">
        <v>0.224147321887</v>
      </c>
      <c r="CV424" s="525">
        <f t="shared" si="3706"/>
        <v>2.769660571</v>
      </c>
      <c r="CW424" s="526">
        <f t="shared" si="3707"/>
        <v>9.586768888</v>
      </c>
      <c r="CX424" s="527"/>
      <c r="CY424" s="520">
        <v>7.0</v>
      </c>
      <c r="CZ424" s="521" t="s">
        <v>40</v>
      </c>
      <c r="DA424" s="522" t="s">
        <v>133</v>
      </c>
      <c r="DB424" s="522" t="s">
        <v>134</v>
      </c>
      <c r="DC424" s="523">
        <f>ADHK!DC424</f>
        <v>0</v>
      </c>
      <c r="DD424" s="523">
        <f>'Produksi dan Harga'!AK100</f>
        <v>1530862.032</v>
      </c>
      <c r="DE424" s="523">
        <f t="shared" si="3708"/>
        <v>0</v>
      </c>
      <c r="DF424" s="524"/>
      <c r="DG424" s="523">
        <f t="shared" si="3709"/>
        <v>0</v>
      </c>
      <c r="DH424" s="524"/>
      <c r="DI424" s="523"/>
      <c r="DJ424" s="523">
        <f t="shared" si="3710"/>
        <v>0</v>
      </c>
      <c r="DK424" s="523">
        <f t="shared" si="3711"/>
        <v>0</v>
      </c>
      <c r="DL424" s="524">
        <v>0.224147321887</v>
      </c>
      <c r="DM424" s="525">
        <f t="shared" si="3712"/>
        <v>0</v>
      </c>
      <c r="DN424" s="526">
        <f t="shared" si="3713"/>
        <v>0</v>
      </c>
      <c r="DO424" s="527"/>
      <c r="DP424" s="520">
        <v>7.0</v>
      </c>
      <c r="DQ424" s="521" t="s">
        <v>40</v>
      </c>
      <c r="DR424" s="522" t="s">
        <v>133</v>
      </c>
      <c r="DS424" s="522" t="s">
        <v>134</v>
      </c>
      <c r="DT424" s="523">
        <f>ADHK!DT424</f>
        <v>2</v>
      </c>
      <c r="DU424" s="523">
        <f>'Produksi dan Harga'!AP100</f>
        <v>1646090.306</v>
      </c>
      <c r="DV424" s="523">
        <f t="shared" si="3714"/>
        <v>3.292180613</v>
      </c>
      <c r="DW424" s="524"/>
      <c r="DX424" s="523">
        <f t="shared" si="3715"/>
        <v>0</v>
      </c>
      <c r="DY424" s="524"/>
      <c r="DZ424" s="523"/>
      <c r="EA424" s="523">
        <f t="shared" si="3716"/>
        <v>0</v>
      </c>
      <c r="EB424" s="523">
        <f t="shared" si="3717"/>
        <v>3.292180613</v>
      </c>
      <c r="EC424" s="524">
        <v>0.224147321887</v>
      </c>
      <c r="ED424" s="525">
        <f t="shared" si="3718"/>
        <v>0.7379334675</v>
      </c>
      <c r="EE424" s="526">
        <f t="shared" si="3719"/>
        <v>2.554247145</v>
      </c>
      <c r="EF424" s="527"/>
      <c r="EG424" s="520">
        <v>7.0</v>
      </c>
      <c r="EH424" s="521" t="s">
        <v>40</v>
      </c>
      <c r="EI424" s="522" t="s">
        <v>133</v>
      </c>
      <c r="EJ424" s="522" t="s">
        <v>134</v>
      </c>
      <c r="EK424" s="523">
        <f>ADHK!EK424</f>
        <v>0</v>
      </c>
      <c r="EL424" s="523">
        <f>'Produksi dan Harga'!AU100</f>
        <v>1720556.426</v>
      </c>
      <c r="EM424" s="523">
        <f t="shared" si="3720"/>
        <v>0</v>
      </c>
      <c r="EN424" s="524"/>
      <c r="EO424" s="523">
        <f t="shared" si="3721"/>
        <v>0</v>
      </c>
      <c r="EP424" s="524"/>
      <c r="EQ424" s="523"/>
      <c r="ER424" s="523">
        <f t="shared" si="3722"/>
        <v>0</v>
      </c>
      <c r="ES424" s="523">
        <f t="shared" si="3723"/>
        <v>0</v>
      </c>
      <c r="ET424" s="524">
        <v>0.224147321887</v>
      </c>
      <c r="EU424" s="525">
        <f t="shared" si="3724"/>
        <v>0</v>
      </c>
      <c r="EV424" s="526">
        <f t="shared" si="3725"/>
        <v>0</v>
      </c>
      <c r="EW424" s="527"/>
      <c r="EX424" s="520">
        <v>7.0</v>
      </c>
      <c r="EY424" s="521" t="s">
        <v>40</v>
      </c>
      <c r="EZ424" s="522" t="s">
        <v>133</v>
      </c>
      <c r="FA424" s="522" t="s">
        <v>134</v>
      </c>
      <c r="FB424" s="523">
        <f>ADHK!FB424</f>
        <v>0</v>
      </c>
      <c r="FC424" s="523">
        <f>'Produksi dan Harga'!AZ100</f>
        <v>1753045.568</v>
      </c>
      <c r="FD424" s="523">
        <f t="shared" si="3726"/>
        <v>0</v>
      </c>
      <c r="FE424" s="524"/>
      <c r="FF424" s="523">
        <f t="shared" si="3727"/>
        <v>0</v>
      </c>
      <c r="FG424" s="524"/>
      <c r="FH424" s="523"/>
      <c r="FI424" s="523">
        <f t="shared" si="3728"/>
        <v>0</v>
      </c>
      <c r="FJ424" s="523">
        <f t="shared" si="3729"/>
        <v>0</v>
      </c>
      <c r="FK424" s="524">
        <v>0.224147321887</v>
      </c>
      <c r="FL424" s="525">
        <f t="shared" si="3730"/>
        <v>0</v>
      </c>
      <c r="FM424" s="526">
        <f t="shared" si="3731"/>
        <v>0</v>
      </c>
      <c r="FN424" s="527"/>
      <c r="FO424" s="520">
        <v>7.0</v>
      </c>
      <c r="FP424" s="521" t="s">
        <v>40</v>
      </c>
      <c r="FQ424" s="522" t="s">
        <v>133</v>
      </c>
      <c r="FR424" s="522" t="s">
        <v>134</v>
      </c>
      <c r="FS424" s="523">
        <f>ADHK!FS424</f>
        <v>0</v>
      </c>
      <c r="FT424" s="523">
        <f>'Produksi dan Harga'!BE100</f>
        <v>1618344.123</v>
      </c>
      <c r="FU424" s="523">
        <f t="shared" si="3732"/>
        <v>0</v>
      </c>
      <c r="FV424" s="524"/>
      <c r="FW424" s="523">
        <f t="shared" si="3733"/>
        <v>0</v>
      </c>
      <c r="FX424" s="524"/>
      <c r="FY424" s="523"/>
      <c r="FZ424" s="523">
        <f t="shared" si="3734"/>
        <v>0</v>
      </c>
      <c r="GA424" s="523">
        <f t="shared" si="3735"/>
        <v>0</v>
      </c>
      <c r="GB424" s="524">
        <v>0.224147321887</v>
      </c>
      <c r="GC424" s="525">
        <f t="shared" si="3736"/>
        <v>0</v>
      </c>
      <c r="GD424" s="526">
        <f t="shared" si="3737"/>
        <v>0</v>
      </c>
      <c r="GE424" s="527"/>
      <c r="GF424" s="520">
        <v>7.0</v>
      </c>
      <c r="GG424" s="521" t="s">
        <v>40</v>
      </c>
      <c r="GH424" s="522" t="s">
        <v>133</v>
      </c>
      <c r="GI424" s="522" t="s">
        <v>134</v>
      </c>
      <c r="GJ424" s="523" t="str">
        <f>ADHK!GJ424</f>
        <v>-</v>
      </c>
      <c r="GK424" s="523">
        <f>'Produksi dan Harga'!BJ100</f>
        <v>1653201.27</v>
      </c>
      <c r="GL424" s="523">
        <f t="shared" si="3738"/>
        <v>0</v>
      </c>
      <c r="GM424" s="524"/>
      <c r="GN424" s="523">
        <f t="shared" si="3739"/>
        <v>0</v>
      </c>
      <c r="GO424" s="524"/>
      <c r="GP424" s="523"/>
      <c r="GQ424" s="523">
        <f t="shared" si="3740"/>
        <v>0</v>
      </c>
      <c r="GR424" s="523">
        <f t="shared" si="3741"/>
        <v>0</v>
      </c>
      <c r="GS424" s="524">
        <v>0.224147321887</v>
      </c>
      <c r="GT424" s="525">
        <f t="shared" si="3742"/>
        <v>0</v>
      </c>
      <c r="GU424" s="526">
        <f t="shared" si="3743"/>
        <v>0</v>
      </c>
      <c r="GV424" s="527"/>
      <c r="GW424" s="520">
        <v>7.0</v>
      </c>
      <c r="GX424" s="521" t="s">
        <v>40</v>
      </c>
      <c r="GY424" s="522" t="s">
        <v>133</v>
      </c>
      <c r="GZ424" s="522" t="s">
        <v>134</v>
      </c>
      <c r="HA424" s="523">
        <f>ADHK!HA424</f>
        <v>0</v>
      </c>
      <c r="HB424" s="523">
        <f>'Produksi dan Harga'!BO100</f>
        <v>1749578.512</v>
      </c>
      <c r="HC424" s="523">
        <f t="shared" si="3744"/>
        <v>0</v>
      </c>
      <c r="HD424" s="524"/>
      <c r="HE424" s="523">
        <f t="shared" si="3745"/>
        <v>0</v>
      </c>
      <c r="HF424" s="524"/>
      <c r="HG424" s="523"/>
      <c r="HH424" s="523">
        <f t="shared" si="3746"/>
        <v>0</v>
      </c>
      <c r="HI424" s="523">
        <f t="shared" si="3747"/>
        <v>0</v>
      </c>
      <c r="HJ424" s="524">
        <v>0.224147321887</v>
      </c>
      <c r="HK424" s="525">
        <f t="shared" si="3748"/>
        <v>0</v>
      </c>
      <c r="HL424" s="526">
        <f t="shared" si="3749"/>
        <v>0</v>
      </c>
      <c r="HM424" s="527"/>
      <c r="HN424" s="520">
        <v>7.0</v>
      </c>
      <c r="HO424" s="521" t="s">
        <v>40</v>
      </c>
      <c r="HP424" s="522" t="s">
        <v>133</v>
      </c>
      <c r="HQ424" s="522" t="s">
        <v>134</v>
      </c>
      <c r="HR424" s="523">
        <f>ADHK!HR424</f>
        <v>0</v>
      </c>
      <c r="HS424" s="523">
        <f>'Produksi dan Harga'!BT100</f>
        <v>1805100.259</v>
      </c>
      <c r="HT424" s="523">
        <f t="shared" si="3750"/>
        <v>0</v>
      </c>
      <c r="HU424" s="524"/>
      <c r="HV424" s="523">
        <f t="shared" si="3751"/>
        <v>0</v>
      </c>
      <c r="HW424" s="524"/>
      <c r="HX424" s="523"/>
      <c r="HY424" s="523">
        <f t="shared" si="3752"/>
        <v>0</v>
      </c>
      <c r="HZ424" s="523">
        <f t="shared" si="3753"/>
        <v>0</v>
      </c>
      <c r="IA424" s="524">
        <v>0.224147321887</v>
      </c>
      <c r="IB424" s="525">
        <f t="shared" si="3754"/>
        <v>0</v>
      </c>
      <c r="IC424" s="526">
        <f t="shared" si="3755"/>
        <v>0</v>
      </c>
      <c r="ID424" s="527"/>
      <c r="IE424" s="520">
        <v>7.0</v>
      </c>
      <c r="IF424" s="521" t="s">
        <v>40</v>
      </c>
      <c r="IG424" s="522" t="s">
        <v>133</v>
      </c>
      <c r="IH424" s="522" t="s">
        <v>134</v>
      </c>
      <c r="II424" s="523">
        <f>ADHK!II424</f>
        <v>0</v>
      </c>
      <c r="IJ424" s="523">
        <f>'Produksi dan Harga'!BY100</f>
        <v>1634569.472</v>
      </c>
      <c r="IK424" s="523">
        <f t="shared" si="3756"/>
        <v>0</v>
      </c>
      <c r="IL424" s="524"/>
      <c r="IM424" s="523">
        <f t="shared" si="3757"/>
        <v>0</v>
      </c>
      <c r="IN424" s="524"/>
      <c r="IO424" s="523"/>
      <c r="IP424" s="523">
        <f t="shared" si="3758"/>
        <v>0</v>
      </c>
      <c r="IQ424" s="523">
        <f t="shared" si="3759"/>
        <v>0</v>
      </c>
      <c r="IR424" s="524">
        <v>0.224147321887</v>
      </c>
      <c r="IS424" s="525">
        <f t="shared" si="3760"/>
        <v>0</v>
      </c>
      <c r="IT424" s="526">
        <f t="shared" si="3761"/>
        <v>0</v>
      </c>
      <c r="IU424" s="527"/>
      <c r="IV424" s="520">
        <v>7.0</v>
      </c>
      <c r="IW424" s="521" t="s">
        <v>40</v>
      </c>
      <c r="IX424" s="522" t="s">
        <v>133</v>
      </c>
      <c r="IY424" s="522" t="s">
        <v>134</v>
      </c>
      <c r="IZ424" s="523" t="str">
        <f>ADHK!IZ424</f>
        <v>-</v>
      </c>
      <c r="JA424" s="523">
        <f>'Produksi dan Harga'!CD100</f>
        <v>1942682.452</v>
      </c>
      <c r="JB424" s="523">
        <f t="shared" si="3762"/>
        <v>0</v>
      </c>
      <c r="JC424" s="524"/>
      <c r="JD424" s="523">
        <f t="shared" si="3763"/>
        <v>0</v>
      </c>
      <c r="JE424" s="524"/>
      <c r="JF424" s="523"/>
      <c r="JG424" s="523">
        <f t="shared" si="3764"/>
        <v>0</v>
      </c>
      <c r="JH424" s="523">
        <f t="shared" si="3765"/>
        <v>0</v>
      </c>
      <c r="JI424" s="524">
        <v>0.224147321887</v>
      </c>
      <c r="JJ424" s="525">
        <f t="shared" si="3766"/>
        <v>0</v>
      </c>
      <c r="JK424" s="526">
        <f t="shared" si="3767"/>
        <v>0</v>
      </c>
      <c r="JL424" s="527"/>
      <c r="JM424" s="520">
        <v>7.0</v>
      </c>
      <c r="JN424" s="521" t="s">
        <v>40</v>
      </c>
      <c r="JO424" s="522" t="s">
        <v>133</v>
      </c>
      <c r="JP424" s="522" t="s">
        <v>134</v>
      </c>
      <c r="JQ424" s="523" t="str">
        <f>ADHK!JQ424</f>
        <v/>
      </c>
      <c r="JR424" s="523"/>
      <c r="JS424" s="523">
        <f t="shared" si="3768"/>
        <v>0</v>
      </c>
      <c r="JT424" s="524"/>
      <c r="JU424" s="523">
        <f t="shared" si="3769"/>
        <v>0</v>
      </c>
      <c r="JV424" s="524"/>
      <c r="JW424" s="523"/>
      <c r="JX424" s="523">
        <f t="shared" si="3770"/>
        <v>0</v>
      </c>
      <c r="JY424" s="523">
        <f t="shared" si="3771"/>
        <v>0</v>
      </c>
      <c r="JZ424" s="524">
        <v>0.224147321887</v>
      </c>
      <c r="KA424" s="525">
        <f t="shared" si="3772"/>
        <v>0</v>
      </c>
      <c r="KB424" s="526">
        <f t="shared" si="3773"/>
        <v>0</v>
      </c>
      <c r="KC424" s="527"/>
      <c r="KD424" s="520">
        <v>7.0</v>
      </c>
      <c r="KE424" s="521" t="s">
        <v>40</v>
      </c>
      <c r="KF424" s="522" t="s">
        <v>133</v>
      </c>
      <c r="KG424" s="522" t="s">
        <v>134</v>
      </c>
      <c r="KH424" s="523" t="str">
        <f>ADHK!KH424</f>
        <v/>
      </c>
      <c r="KI424" s="523"/>
      <c r="KJ424" s="523">
        <f t="shared" si="3774"/>
        <v>0</v>
      </c>
      <c r="KK424" s="524"/>
      <c r="KL424" s="523">
        <f t="shared" si="3775"/>
        <v>0</v>
      </c>
      <c r="KM424" s="524"/>
      <c r="KN424" s="523"/>
      <c r="KO424" s="523">
        <f t="shared" si="3776"/>
        <v>0</v>
      </c>
      <c r="KP424" s="523">
        <f t="shared" si="3777"/>
        <v>0</v>
      </c>
      <c r="KQ424" s="524">
        <v>0.224147321887</v>
      </c>
      <c r="KR424" s="525">
        <f t="shared" si="3778"/>
        <v>0</v>
      </c>
      <c r="KS424" s="526">
        <f t="shared" si="3779"/>
        <v>0</v>
      </c>
      <c r="KT424" s="527"/>
      <c r="KU424" s="528"/>
    </row>
    <row r="425" ht="15.75" customHeight="1">
      <c r="A425" s="520">
        <v>8.0</v>
      </c>
      <c r="B425" s="521" t="s">
        <v>42</v>
      </c>
      <c r="C425" s="522" t="s">
        <v>136</v>
      </c>
      <c r="D425" s="522" t="s">
        <v>134</v>
      </c>
      <c r="E425" s="523">
        <f>ADHK!E425</f>
        <v>22575</v>
      </c>
      <c r="F425" s="523">
        <f>ADHK!F425</f>
        <v>306021.9482</v>
      </c>
      <c r="G425" s="523">
        <f t="shared" si="3672"/>
        <v>6908.445481</v>
      </c>
      <c r="H425" s="524"/>
      <c r="I425" s="523">
        <f t="shared" si="3673"/>
        <v>0</v>
      </c>
      <c r="J425" s="524"/>
      <c r="K425" s="523"/>
      <c r="L425" s="523">
        <f t="shared" si="3674"/>
        <v>0</v>
      </c>
      <c r="M425" s="523">
        <f t="shared" si="3675"/>
        <v>6908.445481</v>
      </c>
      <c r="N425" s="524">
        <v>0.224147321887</v>
      </c>
      <c r="O425" s="525">
        <f t="shared" si="3676"/>
        <v>1548.509553</v>
      </c>
      <c r="P425" s="526">
        <f t="shared" si="3677"/>
        <v>5359.935928</v>
      </c>
      <c r="Q425" s="527"/>
      <c r="R425" s="520">
        <v>8.0</v>
      </c>
      <c r="S425" s="521" t="s">
        <v>42</v>
      </c>
      <c r="T425" s="522" t="s">
        <v>136</v>
      </c>
      <c r="U425" s="522" t="s">
        <v>134</v>
      </c>
      <c r="V425" s="523">
        <f>ADHK!V425</f>
        <v>19671</v>
      </c>
      <c r="W425" s="523">
        <f>'Produksi dan Harga'!L101</f>
        <v>337347.2338</v>
      </c>
      <c r="X425" s="523">
        <f t="shared" si="3678"/>
        <v>6635.957436</v>
      </c>
      <c r="Y425" s="524"/>
      <c r="Z425" s="523">
        <f t="shared" si="3679"/>
        <v>0</v>
      </c>
      <c r="AA425" s="524"/>
      <c r="AB425" s="523"/>
      <c r="AC425" s="523">
        <f t="shared" si="3680"/>
        <v>0</v>
      </c>
      <c r="AD425" s="523">
        <f t="shared" si="3681"/>
        <v>6635.957436</v>
      </c>
      <c r="AE425" s="524">
        <v>0.224147321887</v>
      </c>
      <c r="AF425" s="525">
        <f t="shared" si="3682"/>
        <v>1487.432087</v>
      </c>
      <c r="AG425" s="526">
        <f t="shared" si="3683"/>
        <v>5148.525348</v>
      </c>
      <c r="AH425" s="527"/>
      <c r="AI425" s="520">
        <v>8.0</v>
      </c>
      <c r="AJ425" s="521" t="s">
        <v>42</v>
      </c>
      <c r="AK425" s="522" t="s">
        <v>136</v>
      </c>
      <c r="AL425" s="522" t="s">
        <v>134</v>
      </c>
      <c r="AM425" s="523">
        <f>ADHK!AM425</f>
        <v>17282</v>
      </c>
      <c r="AN425" s="523">
        <f>'Produksi dan Harga'!Q101</f>
        <v>363445.9974</v>
      </c>
      <c r="AO425" s="523">
        <f t="shared" si="3684"/>
        <v>6281.073728</v>
      </c>
      <c r="AP425" s="524"/>
      <c r="AQ425" s="523">
        <f t="shared" si="3685"/>
        <v>0</v>
      </c>
      <c r="AR425" s="524"/>
      <c r="AS425" s="523"/>
      <c r="AT425" s="523">
        <f t="shared" si="3686"/>
        <v>0</v>
      </c>
      <c r="AU425" s="523">
        <f t="shared" si="3687"/>
        <v>6281.073728</v>
      </c>
      <c r="AV425" s="524">
        <v>0.224147321887</v>
      </c>
      <c r="AW425" s="525">
        <f t="shared" si="3688"/>
        <v>1407.885855</v>
      </c>
      <c r="AX425" s="526">
        <f t="shared" si="3689"/>
        <v>4873.187873</v>
      </c>
      <c r="AY425" s="527"/>
      <c r="AZ425" s="520">
        <v>8.0</v>
      </c>
      <c r="BA425" s="521" t="s">
        <v>42</v>
      </c>
      <c r="BB425" s="522" t="s">
        <v>136</v>
      </c>
      <c r="BC425" s="522" t="s">
        <v>134</v>
      </c>
      <c r="BD425" s="523">
        <f>ADHK!BD425</f>
        <v>22365</v>
      </c>
      <c r="BE425" s="523">
        <f>'Produksi dan Harga'!V101</f>
        <v>376600.8109</v>
      </c>
      <c r="BF425" s="523">
        <f t="shared" si="3690"/>
        <v>8422.677137</v>
      </c>
      <c r="BG425" s="524"/>
      <c r="BH425" s="523">
        <f t="shared" si="3691"/>
        <v>0</v>
      </c>
      <c r="BI425" s="524"/>
      <c r="BJ425" s="523"/>
      <c r="BK425" s="523">
        <f t="shared" si="3692"/>
        <v>0</v>
      </c>
      <c r="BL425" s="523">
        <f t="shared" si="3693"/>
        <v>8422.677137</v>
      </c>
      <c r="BM425" s="524">
        <v>0.224147321887</v>
      </c>
      <c r="BN425" s="525">
        <f t="shared" si="3694"/>
        <v>1887.920523</v>
      </c>
      <c r="BO425" s="526">
        <f t="shared" si="3695"/>
        <v>6534.756613</v>
      </c>
      <c r="BP425" s="527"/>
      <c r="BQ425" s="520">
        <v>8.0</v>
      </c>
      <c r="BR425" s="521" t="s">
        <v>42</v>
      </c>
      <c r="BS425" s="522" t="s">
        <v>136</v>
      </c>
      <c r="BT425" s="522" t="s">
        <v>134</v>
      </c>
      <c r="BU425" s="523">
        <f>ADHK!BU425</f>
        <v>15448</v>
      </c>
      <c r="BV425" s="523">
        <f>'Produksi dan Harga'!AA101</f>
        <v>418345.6078</v>
      </c>
      <c r="BW425" s="523">
        <f t="shared" si="3696"/>
        <v>6462.602949</v>
      </c>
      <c r="BX425" s="524"/>
      <c r="BY425" s="523">
        <f t="shared" si="3697"/>
        <v>0</v>
      </c>
      <c r="BZ425" s="524"/>
      <c r="CA425" s="523"/>
      <c r="CB425" s="523">
        <f t="shared" si="3698"/>
        <v>0</v>
      </c>
      <c r="CC425" s="523">
        <f t="shared" si="3699"/>
        <v>6462.602949</v>
      </c>
      <c r="CD425" s="524">
        <v>0.224147321887</v>
      </c>
      <c r="CE425" s="525">
        <f t="shared" si="3700"/>
        <v>1448.575143</v>
      </c>
      <c r="CF425" s="526">
        <f t="shared" si="3701"/>
        <v>5014.027806</v>
      </c>
      <c r="CG425" s="527"/>
      <c r="CH425" s="520">
        <v>8.0</v>
      </c>
      <c r="CI425" s="521" t="s">
        <v>42</v>
      </c>
      <c r="CJ425" s="522" t="s">
        <v>136</v>
      </c>
      <c r="CK425" s="522" t="s">
        <v>134</v>
      </c>
      <c r="CL425" s="523">
        <f>ADHK!CL425</f>
        <v>4438</v>
      </c>
      <c r="CM425" s="523">
        <f>'Produksi dan Harga'!AF101</f>
        <v>466024.7982</v>
      </c>
      <c r="CN425" s="523">
        <f t="shared" si="3702"/>
        <v>2068.218055</v>
      </c>
      <c r="CO425" s="524"/>
      <c r="CP425" s="523">
        <f t="shared" si="3703"/>
        <v>0</v>
      </c>
      <c r="CQ425" s="524"/>
      <c r="CR425" s="523"/>
      <c r="CS425" s="523">
        <f t="shared" si="3704"/>
        <v>0</v>
      </c>
      <c r="CT425" s="523">
        <f t="shared" si="3705"/>
        <v>2068.218055</v>
      </c>
      <c r="CU425" s="524">
        <v>0.224147321887</v>
      </c>
      <c r="CV425" s="525">
        <f t="shared" si="3706"/>
        <v>463.585538</v>
      </c>
      <c r="CW425" s="526">
        <f t="shared" si="3707"/>
        <v>1604.632517</v>
      </c>
      <c r="CX425" s="527"/>
      <c r="CY425" s="520">
        <v>8.0</v>
      </c>
      <c r="CZ425" s="521" t="s">
        <v>42</v>
      </c>
      <c r="DA425" s="522" t="s">
        <v>136</v>
      </c>
      <c r="DB425" s="522" t="s">
        <v>134</v>
      </c>
      <c r="DC425" s="523">
        <f>ADHK!DC425</f>
        <v>17405</v>
      </c>
      <c r="DD425" s="523">
        <f>'Produksi dan Harga'!AK101</f>
        <v>485437.1604</v>
      </c>
      <c r="DE425" s="523">
        <f t="shared" si="3708"/>
        <v>8449.033776</v>
      </c>
      <c r="DF425" s="524"/>
      <c r="DG425" s="523">
        <f t="shared" si="3709"/>
        <v>0</v>
      </c>
      <c r="DH425" s="524"/>
      <c r="DI425" s="523"/>
      <c r="DJ425" s="523">
        <f t="shared" si="3710"/>
        <v>0</v>
      </c>
      <c r="DK425" s="523">
        <f t="shared" si="3711"/>
        <v>8449.033776</v>
      </c>
      <c r="DL425" s="524">
        <v>0.224147321887</v>
      </c>
      <c r="DM425" s="525">
        <f t="shared" si="3712"/>
        <v>1893.828294</v>
      </c>
      <c r="DN425" s="526">
        <f t="shared" si="3713"/>
        <v>6555.205483</v>
      </c>
      <c r="DO425" s="527"/>
      <c r="DP425" s="520">
        <v>8.0</v>
      </c>
      <c r="DQ425" s="521" t="s">
        <v>42</v>
      </c>
      <c r="DR425" s="522" t="s">
        <v>136</v>
      </c>
      <c r="DS425" s="522" t="s">
        <v>134</v>
      </c>
      <c r="DT425" s="523">
        <f>ADHK!DT425</f>
        <v>7012</v>
      </c>
      <c r="DU425" s="523">
        <f>'Produksi dan Harga'!AP101</f>
        <v>518628.7915</v>
      </c>
      <c r="DV425" s="523">
        <f t="shared" si="3714"/>
        <v>3636.625086</v>
      </c>
      <c r="DW425" s="524"/>
      <c r="DX425" s="523">
        <f t="shared" si="3715"/>
        <v>0</v>
      </c>
      <c r="DY425" s="524"/>
      <c r="DZ425" s="523"/>
      <c r="EA425" s="523">
        <f t="shared" si="3716"/>
        <v>0</v>
      </c>
      <c r="EB425" s="523">
        <f t="shared" si="3717"/>
        <v>3636.625086</v>
      </c>
      <c r="EC425" s="524">
        <v>0.224147321887</v>
      </c>
      <c r="ED425" s="525">
        <f t="shared" si="3718"/>
        <v>815.1397738</v>
      </c>
      <c r="EE425" s="526">
        <f t="shared" si="3719"/>
        <v>2821.485313</v>
      </c>
      <c r="EF425" s="527"/>
      <c r="EG425" s="520">
        <v>8.0</v>
      </c>
      <c r="EH425" s="521" t="s">
        <v>42</v>
      </c>
      <c r="EI425" s="522" t="s">
        <v>136</v>
      </c>
      <c r="EJ425" s="522" t="s">
        <v>134</v>
      </c>
      <c r="EK425" s="523">
        <f>ADHK!EK425</f>
        <v>8398</v>
      </c>
      <c r="EL425" s="523">
        <f>'Produksi dan Harga'!AU101</f>
        <v>546943.066</v>
      </c>
      <c r="EM425" s="523">
        <f t="shared" si="3720"/>
        <v>4593.227868</v>
      </c>
      <c r="EN425" s="524"/>
      <c r="EO425" s="523">
        <f t="shared" si="3721"/>
        <v>0</v>
      </c>
      <c r="EP425" s="524"/>
      <c r="EQ425" s="523"/>
      <c r="ER425" s="523">
        <f t="shared" si="3722"/>
        <v>0</v>
      </c>
      <c r="ES425" s="523">
        <f t="shared" si="3723"/>
        <v>4593.227868</v>
      </c>
      <c r="ET425" s="524">
        <v>0.224147321887</v>
      </c>
      <c r="EU425" s="525">
        <f t="shared" si="3724"/>
        <v>1029.559725</v>
      </c>
      <c r="EV425" s="526">
        <f t="shared" si="3725"/>
        <v>3563.668143</v>
      </c>
      <c r="EW425" s="527"/>
      <c r="EX425" s="520">
        <v>8.0</v>
      </c>
      <c r="EY425" s="521" t="s">
        <v>42</v>
      </c>
      <c r="EZ425" s="522" t="s">
        <v>136</v>
      </c>
      <c r="FA425" s="522" t="s">
        <v>134</v>
      </c>
      <c r="FB425" s="523">
        <f>ADHK!FB425</f>
        <v>9305</v>
      </c>
      <c r="FC425" s="523">
        <f>'Produksi dan Harga'!AZ101</f>
        <v>591844.9364</v>
      </c>
      <c r="FD425" s="523">
        <f t="shared" si="3726"/>
        <v>5507.117133</v>
      </c>
      <c r="FE425" s="524"/>
      <c r="FF425" s="523">
        <f t="shared" si="3727"/>
        <v>0</v>
      </c>
      <c r="FG425" s="524"/>
      <c r="FH425" s="523"/>
      <c r="FI425" s="523">
        <f t="shared" si="3728"/>
        <v>0</v>
      </c>
      <c r="FJ425" s="523">
        <f t="shared" si="3729"/>
        <v>5507.117133</v>
      </c>
      <c r="FK425" s="524">
        <v>0.224147321887</v>
      </c>
      <c r="FL425" s="525">
        <f t="shared" si="3730"/>
        <v>1234.405557</v>
      </c>
      <c r="FM425" s="526">
        <f t="shared" si="3731"/>
        <v>4272.711576</v>
      </c>
      <c r="FN425" s="527"/>
      <c r="FO425" s="520">
        <v>8.0</v>
      </c>
      <c r="FP425" s="521" t="s">
        <v>42</v>
      </c>
      <c r="FQ425" s="522" t="s">
        <v>136</v>
      </c>
      <c r="FR425" s="522" t="s">
        <v>134</v>
      </c>
      <c r="FS425" s="523">
        <f>ADHK!FS425</f>
        <v>12269</v>
      </c>
      <c r="FT425" s="523">
        <f>'Produksi dan Harga'!BE101</f>
        <v>582241.4709</v>
      </c>
      <c r="FU425" s="523">
        <f t="shared" si="3732"/>
        <v>7143.520607</v>
      </c>
      <c r="FV425" s="524"/>
      <c r="FW425" s="523">
        <f t="shared" si="3733"/>
        <v>0</v>
      </c>
      <c r="FX425" s="524"/>
      <c r="FY425" s="523"/>
      <c r="FZ425" s="523">
        <f t="shared" si="3734"/>
        <v>0</v>
      </c>
      <c r="GA425" s="523">
        <f t="shared" si="3735"/>
        <v>7143.520607</v>
      </c>
      <c r="GB425" s="524">
        <v>0.224147321887</v>
      </c>
      <c r="GC425" s="525">
        <f t="shared" si="3736"/>
        <v>1601.201013</v>
      </c>
      <c r="GD425" s="526">
        <f t="shared" si="3737"/>
        <v>5542.319594</v>
      </c>
      <c r="GE425" s="527"/>
      <c r="GF425" s="520">
        <v>8.0</v>
      </c>
      <c r="GG425" s="521" t="s">
        <v>42</v>
      </c>
      <c r="GH425" s="522" t="s">
        <v>136</v>
      </c>
      <c r="GI425" s="522" t="s">
        <v>134</v>
      </c>
      <c r="GJ425" s="523">
        <f>ADHK!GJ425</f>
        <v>9572.39</v>
      </c>
      <c r="GK425" s="523">
        <f>'Produksi dan Harga'!BJ101</f>
        <v>604293.3522</v>
      </c>
      <c r="GL425" s="523">
        <f t="shared" si="3738"/>
        <v>5784.531642</v>
      </c>
      <c r="GM425" s="524"/>
      <c r="GN425" s="523">
        <f t="shared" si="3739"/>
        <v>0</v>
      </c>
      <c r="GO425" s="524"/>
      <c r="GP425" s="523"/>
      <c r="GQ425" s="523">
        <f t="shared" si="3740"/>
        <v>0</v>
      </c>
      <c r="GR425" s="523">
        <f t="shared" si="3741"/>
        <v>5784.531642</v>
      </c>
      <c r="GS425" s="524">
        <v>0.224147321887</v>
      </c>
      <c r="GT425" s="525">
        <f t="shared" si="3742"/>
        <v>1296.587276</v>
      </c>
      <c r="GU425" s="526">
        <f t="shared" si="3743"/>
        <v>4487.944366</v>
      </c>
      <c r="GV425" s="527"/>
      <c r="GW425" s="520">
        <v>8.0</v>
      </c>
      <c r="GX425" s="521" t="s">
        <v>42</v>
      </c>
      <c r="GY425" s="522" t="s">
        <v>136</v>
      </c>
      <c r="GZ425" s="522" t="s">
        <v>134</v>
      </c>
      <c r="HA425" s="523">
        <f>ADHK!HA425</f>
        <v>10333.06</v>
      </c>
      <c r="HB425" s="523">
        <f>'Produksi dan Harga'!BO101</f>
        <v>683989.6565</v>
      </c>
      <c r="HC425" s="523">
        <f t="shared" si="3744"/>
        <v>7067.70616</v>
      </c>
      <c r="HD425" s="524"/>
      <c r="HE425" s="523">
        <f t="shared" si="3745"/>
        <v>0</v>
      </c>
      <c r="HF425" s="524"/>
      <c r="HG425" s="523"/>
      <c r="HH425" s="523">
        <f t="shared" si="3746"/>
        <v>0</v>
      </c>
      <c r="HI425" s="523">
        <f t="shared" si="3747"/>
        <v>7067.70616</v>
      </c>
      <c r="HJ425" s="524">
        <v>0.224147321887</v>
      </c>
      <c r="HK425" s="525">
        <f t="shared" si="3748"/>
        <v>1584.207408</v>
      </c>
      <c r="HL425" s="526">
        <f t="shared" si="3749"/>
        <v>5483.498752</v>
      </c>
      <c r="HM425" s="527"/>
      <c r="HN425" s="520">
        <v>8.0</v>
      </c>
      <c r="HO425" s="521" t="s">
        <v>42</v>
      </c>
      <c r="HP425" s="522" t="s">
        <v>136</v>
      </c>
      <c r="HQ425" s="522" t="s">
        <v>134</v>
      </c>
      <c r="HR425" s="523">
        <f>ADHK!HR425</f>
        <v>6122.42</v>
      </c>
      <c r="HS425" s="523">
        <f>'Produksi dan Harga'!BT101</f>
        <v>695557.2861</v>
      </c>
      <c r="HT425" s="523">
        <f t="shared" si="3750"/>
        <v>4258.49384</v>
      </c>
      <c r="HU425" s="524"/>
      <c r="HV425" s="523">
        <f t="shared" si="3751"/>
        <v>0</v>
      </c>
      <c r="HW425" s="524"/>
      <c r="HX425" s="523"/>
      <c r="HY425" s="523">
        <f t="shared" si="3752"/>
        <v>0</v>
      </c>
      <c r="HZ425" s="523">
        <f t="shared" si="3753"/>
        <v>4258.49384</v>
      </c>
      <c r="IA425" s="524">
        <v>0.224147321887</v>
      </c>
      <c r="IB425" s="525">
        <f t="shared" si="3754"/>
        <v>954.5299894</v>
      </c>
      <c r="IC425" s="526">
        <f t="shared" si="3755"/>
        <v>3303.96385</v>
      </c>
      <c r="ID425" s="527"/>
      <c r="IE425" s="520">
        <v>8.0</v>
      </c>
      <c r="IF425" s="521" t="s">
        <v>42</v>
      </c>
      <c r="IG425" s="522" t="s">
        <v>136</v>
      </c>
      <c r="IH425" s="522" t="s">
        <v>134</v>
      </c>
      <c r="II425" s="523">
        <f>ADHK!II425</f>
        <v>8827.35</v>
      </c>
      <c r="IJ425" s="523">
        <f>'Produksi dan Harga'!BY101</f>
        <v>672783.464</v>
      </c>
      <c r="IK425" s="523">
        <f t="shared" si="3756"/>
        <v>5938.895111</v>
      </c>
      <c r="IL425" s="524"/>
      <c r="IM425" s="523">
        <f t="shared" si="3757"/>
        <v>0</v>
      </c>
      <c r="IN425" s="524"/>
      <c r="IO425" s="523"/>
      <c r="IP425" s="523">
        <f t="shared" si="3758"/>
        <v>0</v>
      </c>
      <c r="IQ425" s="523">
        <f t="shared" si="3759"/>
        <v>5938.895111</v>
      </c>
      <c r="IR425" s="524">
        <v>0.224147321887</v>
      </c>
      <c r="IS425" s="525">
        <f t="shared" si="3760"/>
        <v>1331.187434</v>
      </c>
      <c r="IT425" s="526">
        <f t="shared" si="3761"/>
        <v>4607.707677</v>
      </c>
      <c r="IU425" s="527"/>
      <c r="IV425" s="520">
        <v>8.0</v>
      </c>
      <c r="IW425" s="521" t="s">
        <v>42</v>
      </c>
      <c r="IX425" s="522" t="s">
        <v>136</v>
      </c>
      <c r="IY425" s="522" t="s">
        <v>134</v>
      </c>
      <c r="IZ425" s="523">
        <f>ADHK!IZ425</f>
        <v>8768.63</v>
      </c>
      <c r="JA425" s="523">
        <f>'Produksi dan Harga'!CD101</f>
        <v>681978.9859</v>
      </c>
      <c r="JB425" s="523">
        <f t="shared" si="3762"/>
        <v>5980.021395</v>
      </c>
      <c r="JC425" s="524"/>
      <c r="JD425" s="523">
        <f t="shared" si="3763"/>
        <v>0</v>
      </c>
      <c r="JE425" s="524"/>
      <c r="JF425" s="523"/>
      <c r="JG425" s="523">
        <f t="shared" si="3764"/>
        <v>0</v>
      </c>
      <c r="JH425" s="523">
        <f t="shared" si="3765"/>
        <v>5980.021395</v>
      </c>
      <c r="JI425" s="524">
        <v>0.224147321887</v>
      </c>
      <c r="JJ425" s="525">
        <f t="shared" si="3766"/>
        <v>1340.405781</v>
      </c>
      <c r="JK425" s="526">
        <f t="shared" si="3767"/>
        <v>4639.615615</v>
      </c>
      <c r="JL425" s="527"/>
      <c r="JM425" s="520">
        <v>8.0</v>
      </c>
      <c r="JN425" s="521" t="s">
        <v>42</v>
      </c>
      <c r="JO425" s="522" t="s">
        <v>136</v>
      </c>
      <c r="JP425" s="522" t="s">
        <v>134</v>
      </c>
      <c r="JQ425" s="523" t="str">
        <f>ADHK!JQ425</f>
        <v/>
      </c>
      <c r="JR425" s="523"/>
      <c r="JS425" s="523">
        <f t="shared" si="3768"/>
        <v>0</v>
      </c>
      <c r="JT425" s="524"/>
      <c r="JU425" s="523">
        <f t="shared" si="3769"/>
        <v>0</v>
      </c>
      <c r="JV425" s="524"/>
      <c r="JW425" s="523"/>
      <c r="JX425" s="523">
        <f t="shared" si="3770"/>
        <v>0</v>
      </c>
      <c r="JY425" s="523">
        <f t="shared" si="3771"/>
        <v>0</v>
      </c>
      <c r="JZ425" s="524">
        <v>0.224147321887</v>
      </c>
      <c r="KA425" s="525">
        <f t="shared" si="3772"/>
        <v>0</v>
      </c>
      <c r="KB425" s="526">
        <f t="shared" si="3773"/>
        <v>0</v>
      </c>
      <c r="KC425" s="527"/>
      <c r="KD425" s="520">
        <v>8.0</v>
      </c>
      <c r="KE425" s="521" t="s">
        <v>42</v>
      </c>
      <c r="KF425" s="522" t="s">
        <v>136</v>
      </c>
      <c r="KG425" s="522" t="s">
        <v>134</v>
      </c>
      <c r="KH425" s="523" t="str">
        <f>ADHK!KH425</f>
        <v/>
      </c>
      <c r="KI425" s="523"/>
      <c r="KJ425" s="523">
        <f t="shared" si="3774"/>
        <v>0</v>
      </c>
      <c r="KK425" s="524"/>
      <c r="KL425" s="523">
        <f t="shared" si="3775"/>
        <v>0</v>
      </c>
      <c r="KM425" s="524"/>
      <c r="KN425" s="523"/>
      <c r="KO425" s="523">
        <f t="shared" si="3776"/>
        <v>0</v>
      </c>
      <c r="KP425" s="523">
        <f t="shared" si="3777"/>
        <v>0</v>
      </c>
      <c r="KQ425" s="524">
        <v>0.224147321887</v>
      </c>
      <c r="KR425" s="525">
        <f t="shared" si="3778"/>
        <v>0</v>
      </c>
      <c r="KS425" s="526">
        <f t="shared" si="3779"/>
        <v>0</v>
      </c>
      <c r="KT425" s="527"/>
      <c r="KU425" s="528"/>
    </row>
    <row r="426" ht="15.75" customHeight="1">
      <c r="A426" s="520">
        <v>9.0</v>
      </c>
      <c r="B426" s="521" t="s">
        <v>43</v>
      </c>
      <c r="C426" s="522" t="s">
        <v>136</v>
      </c>
      <c r="D426" s="522" t="s">
        <v>134</v>
      </c>
      <c r="E426" s="523">
        <f>ADHK!E426</f>
        <v>17829</v>
      </c>
      <c r="F426" s="523">
        <f>ADHK!F426</f>
        <v>518346.4752</v>
      </c>
      <c r="G426" s="523">
        <f t="shared" si="3672"/>
        <v>9241.599306</v>
      </c>
      <c r="H426" s="524"/>
      <c r="I426" s="523">
        <f t="shared" si="3673"/>
        <v>0</v>
      </c>
      <c r="J426" s="524"/>
      <c r="K426" s="523"/>
      <c r="L426" s="523">
        <f t="shared" si="3674"/>
        <v>0</v>
      </c>
      <c r="M426" s="523">
        <f t="shared" si="3675"/>
        <v>9241.599306</v>
      </c>
      <c r="N426" s="524">
        <v>0.224147321887</v>
      </c>
      <c r="O426" s="525">
        <f t="shared" si="3676"/>
        <v>2071.479734</v>
      </c>
      <c r="P426" s="526">
        <f t="shared" si="3677"/>
        <v>7170.119572</v>
      </c>
      <c r="Q426" s="527"/>
      <c r="R426" s="520">
        <v>9.0</v>
      </c>
      <c r="S426" s="521" t="s">
        <v>43</v>
      </c>
      <c r="T426" s="522" t="s">
        <v>136</v>
      </c>
      <c r="U426" s="522" t="s">
        <v>134</v>
      </c>
      <c r="V426" s="523">
        <f>ADHK!V426</f>
        <v>15066</v>
      </c>
      <c r="W426" s="523">
        <f>'Produksi dan Harga'!L102</f>
        <v>535283.7195</v>
      </c>
      <c r="X426" s="523">
        <f t="shared" si="3678"/>
        <v>8064.584518</v>
      </c>
      <c r="Y426" s="524"/>
      <c r="Z426" s="523">
        <f t="shared" si="3679"/>
        <v>0</v>
      </c>
      <c r="AA426" s="524"/>
      <c r="AB426" s="523"/>
      <c r="AC426" s="523">
        <f t="shared" si="3680"/>
        <v>0</v>
      </c>
      <c r="AD426" s="523">
        <f t="shared" si="3681"/>
        <v>8064.584518</v>
      </c>
      <c r="AE426" s="524">
        <v>0.224147321887</v>
      </c>
      <c r="AF426" s="525">
        <f t="shared" si="3682"/>
        <v>1807.655022</v>
      </c>
      <c r="AG426" s="526">
        <f t="shared" si="3683"/>
        <v>6256.929496</v>
      </c>
      <c r="AH426" s="527"/>
      <c r="AI426" s="520">
        <v>9.0</v>
      </c>
      <c r="AJ426" s="521" t="s">
        <v>43</v>
      </c>
      <c r="AK426" s="522" t="s">
        <v>136</v>
      </c>
      <c r="AL426" s="522" t="s">
        <v>134</v>
      </c>
      <c r="AM426" s="523">
        <f>ADHK!AM426</f>
        <v>16881</v>
      </c>
      <c r="AN426" s="523">
        <f>'Produksi dan Harga'!Q102</f>
        <v>560357.234</v>
      </c>
      <c r="AO426" s="523">
        <f t="shared" si="3684"/>
        <v>9459.390468</v>
      </c>
      <c r="AP426" s="524"/>
      <c r="AQ426" s="523">
        <f t="shared" si="3685"/>
        <v>0</v>
      </c>
      <c r="AR426" s="524"/>
      <c r="AS426" s="523"/>
      <c r="AT426" s="523">
        <f t="shared" si="3686"/>
        <v>0</v>
      </c>
      <c r="AU426" s="523">
        <f t="shared" si="3687"/>
        <v>9459.390468</v>
      </c>
      <c r="AV426" s="524">
        <v>0.224147321887</v>
      </c>
      <c r="AW426" s="525">
        <f t="shared" si="3688"/>
        <v>2120.29704</v>
      </c>
      <c r="AX426" s="526">
        <f t="shared" si="3689"/>
        <v>7339.093428</v>
      </c>
      <c r="AY426" s="527"/>
      <c r="AZ426" s="520">
        <v>9.0</v>
      </c>
      <c r="BA426" s="521" t="s">
        <v>43</v>
      </c>
      <c r="BB426" s="522" t="s">
        <v>136</v>
      </c>
      <c r="BC426" s="522" t="s">
        <v>134</v>
      </c>
      <c r="BD426" s="523">
        <f>ADHK!BD426</f>
        <v>16278</v>
      </c>
      <c r="BE426" s="523">
        <f>'Produksi dan Harga'!V102</f>
        <v>580566.8784</v>
      </c>
      <c r="BF426" s="523">
        <f t="shared" si="3690"/>
        <v>9450.467646</v>
      </c>
      <c r="BG426" s="524"/>
      <c r="BH426" s="523">
        <f t="shared" si="3691"/>
        <v>0</v>
      </c>
      <c r="BI426" s="524"/>
      <c r="BJ426" s="523"/>
      <c r="BK426" s="523">
        <f t="shared" si="3692"/>
        <v>0</v>
      </c>
      <c r="BL426" s="523">
        <f t="shared" si="3693"/>
        <v>9450.467646</v>
      </c>
      <c r="BM426" s="524">
        <v>0.224147321887</v>
      </c>
      <c r="BN426" s="525">
        <f t="shared" si="3694"/>
        <v>2118.297014</v>
      </c>
      <c r="BO426" s="526">
        <f t="shared" si="3695"/>
        <v>7332.170633</v>
      </c>
      <c r="BP426" s="527"/>
      <c r="BQ426" s="520">
        <v>9.0</v>
      </c>
      <c r="BR426" s="521" t="s">
        <v>43</v>
      </c>
      <c r="BS426" s="522" t="s">
        <v>136</v>
      </c>
      <c r="BT426" s="522" t="s">
        <v>134</v>
      </c>
      <c r="BU426" s="523">
        <f>ADHK!BU426</f>
        <v>14561</v>
      </c>
      <c r="BV426" s="523">
        <f>'Produksi dan Harga'!AA102</f>
        <v>664542.9308</v>
      </c>
      <c r="BW426" s="523">
        <f t="shared" si="3696"/>
        <v>9676.409615</v>
      </c>
      <c r="BX426" s="524"/>
      <c r="BY426" s="523">
        <f t="shared" si="3697"/>
        <v>0</v>
      </c>
      <c r="BZ426" s="524"/>
      <c r="CA426" s="523"/>
      <c r="CB426" s="523">
        <f t="shared" si="3698"/>
        <v>0</v>
      </c>
      <c r="CC426" s="523">
        <f t="shared" si="3699"/>
        <v>9676.409615</v>
      </c>
      <c r="CD426" s="524">
        <v>0.224147321887</v>
      </c>
      <c r="CE426" s="525">
        <f t="shared" si="3700"/>
        <v>2168.941301</v>
      </c>
      <c r="CF426" s="526">
        <f t="shared" si="3701"/>
        <v>7507.468314</v>
      </c>
      <c r="CG426" s="527"/>
      <c r="CH426" s="520">
        <v>9.0</v>
      </c>
      <c r="CI426" s="521" t="s">
        <v>43</v>
      </c>
      <c r="CJ426" s="522" t="s">
        <v>136</v>
      </c>
      <c r="CK426" s="522" t="s">
        <v>134</v>
      </c>
      <c r="CL426" s="523">
        <f>ADHK!CL426</f>
        <v>4817</v>
      </c>
      <c r="CM426" s="523">
        <f>'Produksi dan Harga'!AF102</f>
        <v>735510.9459</v>
      </c>
      <c r="CN426" s="523">
        <f t="shared" si="3702"/>
        <v>3542.956226</v>
      </c>
      <c r="CO426" s="524"/>
      <c r="CP426" s="523">
        <f t="shared" si="3703"/>
        <v>0</v>
      </c>
      <c r="CQ426" s="524"/>
      <c r="CR426" s="523"/>
      <c r="CS426" s="523">
        <f t="shared" si="3704"/>
        <v>0</v>
      </c>
      <c r="CT426" s="523">
        <f t="shared" si="3705"/>
        <v>3542.956226</v>
      </c>
      <c r="CU426" s="524">
        <v>0.224147321887</v>
      </c>
      <c r="CV426" s="525">
        <f t="shared" si="3706"/>
        <v>794.1441497</v>
      </c>
      <c r="CW426" s="526">
        <f t="shared" si="3707"/>
        <v>2748.812077</v>
      </c>
      <c r="CX426" s="527"/>
      <c r="CY426" s="520">
        <v>9.0</v>
      </c>
      <c r="CZ426" s="521" t="s">
        <v>43</v>
      </c>
      <c r="DA426" s="522" t="s">
        <v>136</v>
      </c>
      <c r="DB426" s="522" t="s">
        <v>134</v>
      </c>
      <c r="DC426" s="523">
        <f>ADHK!DC426</f>
        <v>17707</v>
      </c>
      <c r="DD426" s="523">
        <f>'Produksi dan Harga'!AK102</f>
        <v>755553.4413</v>
      </c>
      <c r="DE426" s="523">
        <f t="shared" si="3708"/>
        <v>13378.58479</v>
      </c>
      <c r="DF426" s="524"/>
      <c r="DG426" s="523">
        <f t="shared" si="3709"/>
        <v>0</v>
      </c>
      <c r="DH426" s="524"/>
      <c r="DI426" s="523"/>
      <c r="DJ426" s="523">
        <f t="shared" si="3710"/>
        <v>0</v>
      </c>
      <c r="DK426" s="523">
        <f t="shared" si="3711"/>
        <v>13378.58479</v>
      </c>
      <c r="DL426" s="524">
        <v>0.224147321887</v>
      </c>
      <c r="DM426" s="525">
        <f t="shared" si="3712"/>
        <v>2998.77395</v>
      </c>
      <c r="DN426" s="526">
        <f t="shared" si="3713"/>
        <v>10379.81084</v>
      </c>
      <c r="DO426" s="527"/>
      <c r="DP426" s="520">
        <v>9.0</v>
      </c>
      <c r="DQ426" s="521" t="s">
        <v>43</v>
      </c>
      <c r="DR426" s="522" t="s">
        <v>136</v>
      </c>
      <c r="DS426" s="522" t="s">
        <v>134</v>
      </c>
      <c r="DT426" s="523">
        <f>ADHK!DT426</f>
        <v>7099</v>
      </c>
      <c r="DU426" s="523">
        <f>'Produksi dan Harga'!AP102</f>
        <v>751586.3286</v>
      </c>
      <c r="DV426" s="523">
        <f t="shared" si="3714"/>
        <v>5335.511347</v>
      </c>
      <c r="DW426" s="524"/>
      <c r="DX426" s="523">
        <f t="shared" si="3715"/>
        <v>0</v>
      </c>
      <c r="DY426" s="524"/>
      <c r="DZ426" s="523"/>
      <c r="EA426" s="523">
        <f t="shared" si="3716"/>
        <v>0</v>
      </c>
      <c r="EB426" s="523">
        <f t="shared" si="3717"/>
        <v>5335.511347</v>
      </c>
      <c r="EC426" s="524">
        <v>0.224147321887</v>
      </c>
      <c r="ED426" s="525">
        <f t="shared" si="3718"/>
        <v>1195.940579</v>
      </c>
      <c r="EE426" s="526">
        <f t="shared" si="3719"/>
        <v>4139.570767</v>
      </c>
      <c r="EF426" s="527"/>
      <c r="EG426" s="520">
        <v>9.0</v>
      </c>
      <c r="EH426" s="521" t="s">
        <v>43</v>
      </c>
      <c r="EI426" s="522" t="s">
        <v>136</v>
      </c>
      <c r="EJ426" s="522" t="s">
        <v>134</v>
      </c>
      <c r="EK426" s="523">
        <f>ADHK!EK426</f>
        <v>9201</v>
      </c>
      <c r="EL426" s="523">
        <f>'Produksi dan Harga'!AU102</f>
        <v>757948.8438</v>
      </c>
      <c r="EM426" s="523">
        <f t="shared" si="3720"/>
        <v>6973.887312</v>
      </c>
      <c r="EN426" s="524"/>
      <c r="EO426" s="523">
        <f t="shared" si="3721"/>
        <v>0</v>
      </c>
      <c r="EP426" s="524"/>
      <c r="EQ426" s="523"/>
      <c r="ER426" s="523">
        <f t="shared" si="3722"/>
        <v>0</v>
      </c>
      <c r="ES426" s="523">
        <f t="shared" si="3723"/>
        <v>6973.887312</v>
      </c>
      <c r="ET426" s="524">
        <v>0.224147321887</v>
      </c>
      <c r="EU426" s="525">
        <f t="shared" si="3724"/>
        <v>1563.178164</v>
      </c>
      <c r="EV426" s="526">
        <f t="shared" si="3725"/>
        <v>5410.709148</v>
      </c>
      <c r="EW426" s="527"/>
      <c r="EX426" s="520">
        <v>9.0</v>
      </c>
      <c r="EY426" s="521" t="s">
        <v>43</v>
      </c>
      <c r="EZ426" s="522" t="s">
        <v>136</v>
      </c>
      <c r="FA426" s="522" t="s">
        <v>134</v>
      </c>
      <c r="FB426" s="523">
        <f>ADHK!FB426</f>
        <v>9930</v>
      </c>
      <c r="FC426" s="523">
        <f>'Produksi dan Harga'!AZ102</f>
        <v>768986.996</v>
      </c>
      <c r="FD426" s="523">
        <f t="shared" si="3726"/>
        <v>7636.04087</v>
      </c>
      <c r="FE426" s="524"/>
      <c r="FF426" s="523">
        <f t="shared" si="3727"/>
        <v>0</v>
      </c>
      <c r="FG426" s="524"/>
      <c r="FH426" s="523"/>
      <c r="FI426" s="523">
        <f t="shared" si="3728"/>
        <v>0</v>
      </c>
      <c r="FJ426" s="523">
        <f t="shared" si="3729"/>
        <v>7636.04087</v>
      </c>
      <c r="FK426" s="524">
        <v>0.224147321887</v>
      </c>
      <c r="FL426" s="525">
        <f t="shared" si="3730"/>
        <v>1711.598111</v>
      </c>
      <c r="FM426" s="526">
        <f t="shared" si="3731"/>
        <v>5924.442759</v>
      </c>
      <c r="FN426" s="527"/>
      <c r="FO426" s="520">
        <v>9.0</v>
      </c>
      <c r="FP426" s="521" t="s">
        <v>43</v>
      </c>
      <c r="FQ426" s="522" t="s">
        <v>136</v>
      </c>
      <c r="FR426" s="522" t="s">
        <v>134</v>
      </c>
      <c r="FS426" s="523">
        <f>ADHK!FS426</f>
        <v>14567.8</v>
      </c>
      <c r="FT426" s="523">
        <f>'Produksi dan Harga'!BE102</f>
        <v>802766.9079</v>
      </c>
      <c r="FU426" s="523">
        <f t="shared" si="3732"/>
        <v>11694.54776</v>
      </c>
      <c r="FV426" s="524"/>
      <c r="FW426" s="523">
        <f t="shared" si="3733"/>
        <v>0</v>
      </c>
      <c r="FX426" s="524"/>
      <c r="FY426" s="523"/>
      <c r="FZ426" s="523">
        <f t="shared" si="3734"/>
        <v>0</v>
      </c>
      <c r="GA426" s="523">
        <f t="shared" si="3735"/>
        <v>11694.54776</v>
      </c>
      <c r="GB426" s="524">
        <v>0.224147321887</v>
      </c>
      <c r="GC426" s="525">
        <f t="shared" si="3736"/>
        <v>2621.301561</v>
      </c>
      <c r="GD426" s="526">
        <f t="shared" si="3737"/>
        <v>9073.2462</v>
      </c>
      <c r="GE426" s="527"/>
      <c r="GF426" s="520">
        <v>9.0</v>
      </c>
      <c r="GG426" s="521" t="s">
        <v>43</v>
      </c>
      <c r="GH426" s="522" t="s">
        <v>136</v>
      </c>
      <c r="GI426" s="522" t="s">
        <v>134</v>
      </c>
      <c r="GJ426" s="523">
        <f>ADHK!GJ426</f>
        <v>9334.16</v>
      </c>
      <c r="GK426" s="523">
        <f>'Produksi dan Harga'!BJ102</f>
        <v>824591.1812</v>
      </c>
      <c r="GL426" s="523">
        <f t="shared" si="3738"/>
        <v>7696.86602</v>
      </c>
      <c r="GM426" s="524"/>
      <c r="GN426" s="523">
        <f t="shared" si="3739"/>
        <v>0</v>
      </c>
      <c r="GO426" s="524"/>
      <c r="GP426" s="523"/>
      <c r="GQ426" s="523">
        <f t="shared" si="3740"/>
        <v>0</v>
      </c>
      <c r="GR426" s="523">
        <f t="shared" si="3741"/>
        <v>7696.86602</v>
      </c>
      <c r="GS426" s="524">
        <v>0.224147321887</v>
      </c>
      <c r="GT426" s="525">
        <f t="shared" si="3742"/>
        <v>1725.231905</v>
      </c>
      <c r="GU426" s="526">
        <f t="shared" si="3743"/>
        <v>5971.634115</v>
      </c>
      <c r="GV426" s="527"/>
      <c r="GW426" s="520">
        <v>9.0</v>
      </c>
      <c r="GX426" s="521" t="s">
        <v>43</v>
      </c>
      <c r="GY426" s="522" t="s">
        <v>136</v>
      </c>
      <c r="GZ426" s="522" t="s">
        <v>134</v>
      </c>
      <c r="HA426" s="523">
        <f>ADHK!HA426</f>
        <v>9617.55</v>
      </c>
      <c r="HB426" s="523">
        <f>'Produksi dan Harga'!BO102</f>
        <v>927581.0174</v>
      </c>
      <c r="HC426" s="523">
        <f t="shared" si="3744"/>
        <v>8921.056814</v>
      </c>
      <c r="HD426" s="524"/>
      <c r="HE426" s="523">
        <f t="shared" si="3745"/>
        <v>0</v>
      </c>
      <c r="HF426" s="524"/>
      <c r="HG426" s="523"/>
      <c r="HH426" s="523">
        <f t="shared" si="3746"/>
        <v>0</v>
      </c>
      <c r="HI426" s="523">
        <f t="shared" si="3747"/>
        <v>8921.056814</v>
      </c>
      <c r="HJ426" s="524">
        <v>0.224147321887</v>
      </c>
      <c r="HK426" s="525">
        <f t="shared" si="3748"/>
        <v>1999.630993</v>
      </c>
      <c r="HL426" s="526">
        <f t="shared" si="3749"/>
        <v>6921.42582</v>
      </c>
      <c r="HM426" s="527"/>
      <c r="HN426" s="520">
        <v>9.0</v>
      </c>
      <c r="HO426" s="521" t="s">
        <v>43</v>
      </c>
      <c r="HP426" s="522" t="s">
        <v>136</v>
      </c>
      <c r="HQ426" s="522" t="s">
        <v>134</v>
      </c>
      <c r="HR426" s="523">
        <f>ADHK!HR426</f>
        <v>9186.26</v>
      </c>
      <c r="HS426" s="523">
        <f>'Produksi dan Harga'!BT102</f>
        <v>863254.2198</v>
      </c>
      <c r="HT426" s="523">
        <f t="shared" si="3750"/>
        <v>7930.077709</v>
      </c>
      <c r="HU426" s="524"/>
      <c r="HV426" s="523">
        <f t="shared" si="3751"/>
        <v>0</v>
      </c>
      <c r="HW426" s="524"/>
      <c r="HX426" s="523"/>
      <c r="HY426" s="523">
        <f t="shared" si="3752"/>
        <v>0</v>
      </c>
      <c r="HZ426" s="523">
        <f t="shared" si="3753"/>
        <v>7930.077709</v>
      </c>
      <c r="IA426" s="524">
        <v>0.224147321887</v>
      </c>
      <c r="IB426" s="525">
        <f t="shared" si="3754"/>
        <v>1777.505681</v>
      </c>
      <c r="IC426" s="526">
        <f t="shared" si="3755"/>
        <v>6152.572028</v>
      </c>
      <c r="ID426" s="527"/>
      <c r="IE426" s="520">
        <v>9.0</v>
      </c>
      <c r="IF426" s="521" t="s">
        <v>43</v>
      </c>
      <c r="IG426" s="522" t="s">
        <v>136</v>
      </c>
      <c r="IH426" s="522" t="s">
        <v>134</v>
      </c>
      <c r="II426" s="523">
        <f>ADHK!II426</f>
        <v>10035.03</v>
      </c>
      <c r="IJ426" s="523">
        <f>'Produksi dan Harga'!BY102</f>
        <v>977720.2251</v>
      </c>
      <c r="IK426" s="523">
        <f t="shared" si="3756"/>
        <v>9811.451791</v>
      </c>
      <c r="IL426" s="524"/>
      <c r="IM426" s="523">
        <f t="shared" si="3757"/>
        <v>0</v>
      </c>
      <c r="IN426" s="524"/>
      <c r="IO426" s="523"/>
      <c r="IP426" s="523">
        <f t="shared" si="3758"/>
        <v>0</v>
      </c>
      <c r="IQ426" s="523">
        <f t="shared" si="3759"/>
        <v>9811.451791</v>
      </c>
      <c r="IR426" s="524">
        <v>0.224147321887</v>
      </c>
      <c r="IS426" s="525">
        <f t="shared" si="3760"/>
        <v>2199.210643</v>
      </c>
      <c r="IT426" s="526">
        <f t="shared" si="3761"/>
        <v>7612.241148</v>
      </c>
      <c r="IU426" s="527"/>
      <c r="IV426" s="520">
        <v>9.0</v>
      </c>
      <c r="IW426" s="521" t="s">
        <v>43</v>
      </c>
      <c r="IX426" s="522" t="s">
        <v>136</v>
      </c>
      <c r="IY426" s="522" t="s">
        <v>134</v>
      </c>
      <c r="IZ426" s="523">
        <f>ADHK!IZ426</f>
        <v>10220.49</v>
      </c>
      <c r="JA426" s="523">
        <f>'Produksi dan Harga'!CD102</f>
        <v>924411.653</v>
      </c>
      <c r="JB426" s="523">
        <f t="shared" si="3762"/>
        <v>9447.940055</v>
      </c>
      <c r="JC426" s="524"/>
      <c r="JD426" s="523">
        <f t="shared" si="3763"/>
        <v>0</v>
      </c>
      <c r="JE426" s="524"/>
      <c r="JF426" s="523"/>
      <c r="JG426" s="523">
        <f t="shared" si="3764"/>
        <v>0</v>
      </c>
      <c r="JH426" s="523">
        <f t="shared" si="3765"/>
        <v>9447.940055</v>
      </c>
      <c r="JI426" s="524">
        <v>0.224147321887</v>
      </c>
      <c r="JJ426" s="525">
        <f t="shared" si="3766"/>
        <v>2117.730461</v>
      </c>
      <c r="JK426" s="526">
        <f t="shared" si="3767"/>
        <v>7330.209595</v>
      </c>
      <c r="JL426" s="527"/>
      <c r="JM426" s="520">
        <v>9.0</v>
      </c>
      <c r="JN426" s="521" t="s">
        <v>43</v>
      </c>
      <c r="JO426" s="522" t="s">
        <v>136</v>
      </c>
      <c r="JP426" s="522" t="s">
        <v>134</v>
      </c>
      <c r="JQ426" s="523" t="str">
        <f>ADHK!JQ426</f>
        <v/>
      </c>
      <c r="JR426" s="523"/>
      <c r="JS426" s="523">
        <f t="shared" si="3768"/>
        <v>0</v>
      </c>
      <c r="JT426" s="524"/>
      <c r="JU426" s="523">
        <f t="shared" si="3769"/>
        <v>0</v>
      </c>
      <c r="JV426" s="524"/>
      <c r="JW426" s="523"/>
      <c r="JX426" s="523">
        <f t="shared" si="3770"/>
        <v>0</v>
      </c>
      <c r="JY426" s="523">
        <f t="shared" si="3771"/>
        <v>0</v>
      </c>
      <c r="JZ426" s="524">
        <v>0.224147321887</v>
      </c>
      <c r="KA426" s="525">
        <f t="shared" si="3772"/>
        <v>0</v>
      </c>
      <c r="KB426" s="526">
        <f t="shared" si="3773"/>
        <v>0</v>
      </c>
      <c r="KC426" s="527"/>
      <c r="KD426" s="520">
        <v>9.0</v>
      </c>
      <c r="KE426" s="521" t="s">
        <v>43</v>
      </c>
      <c r="KF426" s="522" t="s">
        <v>136</v>
      </c>
      <c r="KG426" s="522" t="s">
        <v>134</v>
      </c>
      <c r="KH426" s="523" t="str">
        <f>ADHK!KH426</f>
        <v/>
      </c>
      <c r="KI426" s="523"/>
      <c r="KJ426" s="523">
        <f t="shared" si="3774"/>
        <v>0</v>
      </c>
      <c r="KK426" s="524"/>
      <c r="KL426" s="523">
        <f t="shared" si="3775"/>
        <v>0</v>
      </c>
      <c r="KM426" s="524"/>
      <c r="KN426" s="523"/>
      <c r="KO426" s="523">
        <f t="shared" si="3776"/>
        <v>0</v>
      </c>
      <c r="KP426" s="523">
        <f t="shared" si="3777"/>
        <v>0</v>
      </c>
      <c r="KQ426" s="524">
        <v>0.224147321887</v>
      </c>
      <c r="KR426" s="525">
        <f t="shared" si="3778"/>
        <v>0</v>
      </c>
      <c r="KS426" s="526">
        <f t="shared" si="3779"/>
        <v>0</v>
      </c>
      <c r="KT426" s="527"/>
      <c r="KU426" s="528"/>
    </row>
    <row r="427" ht="15.75" customHeight="1">
      <c r="A427" s="520">
        <v>10.0</v>
      </c>
      <c r="B427" s="521" t="s">
        <v>44</v>
      </c>
      <c r="C427" s="522" t="s">
        <v>136</v>
      </c>
      <c r="D427" s="522" t="s">
        <v>134</v>
      </c>
      <c r="E427" s="523">
        <f>ADHK!E427</f>
        <v>21170</v>
      </c>
      <c r="F427" s="523">
        <f>ADHK!F427</f>
        <v>274844.9372</v>
      </c>
      <c r="G427" s="523">
        <f t="shared" si="3672"/>
        <v>5818.46732</v>
      </c>
      <c r="H427" s="524"/>
      <c r="I427" s="523">
        <f t="shared" si="3673"/>
        <v>0</v>
      </c>
      <c r="J427" s="524"/>
      <c r="K427" s="523"/>
      <c r="L427" s="523">
        <f t="shared" si="3674"/>
        <v>0</v>
      </c>
      <c r="M427" s="523">
        <f t="shared" si="3675"/>
        <v>5818.46732</v>
      </c>
      <c r="N427" s="524">
        <v>0.224147321887</v>
      </c>
      <c r="O427" s="525">
        <f t="shared" si="3676"/>
        <v>1304.193867</v>
      </c>
      <c r="P427" s="526">
        <f t="shared" si="3677"/>
        <v>4514.273453</v>
      </c>
      <c r="Q427" s="527"/>
      <c r="R427" s="520">
        <v>10.0</v>
      </c>
      <c r="S427" s="521" t="s">
        <v>44</v>
      </c>
      <c r="T427" s="522" t="s">
        <v>136</v>
      </c>
      <c r="U427" s="522" t="s">
        <v>134</v>
      </c>
      <c r="V427" s="523">
        <f>ADHK!V427</f>
        <v>20272</v>
      </c>
      <c r="W427" s="523">
        <f>'Produksi dan Harga'!L103</f>
        <v>302872.2444</v>
      </c>
      <c r="X427" s="523">
        <f t="shared" si="3678"/>
        <v>6139.826138</v>
      </c>
      <c r="Y427" s="524"/>
      <c r="Z427" s="523">
        <f t="shared" si="3679"/>
        <v>0</v>
      </c>
      <c r="AA427" s="524"/>
      <c r="AB427" s="523"/>
      <c r="AC427" s="523">
        <f t="shared" si="3680"/>
        <v>0</v>
      </c>
      <c r="AD427" s="523">
        <f t="shared" si="3681"/>
        <v>6139.826138</v>
      </c>
      <c r="AE427" s="524">
        <v>0.224147321887</v>
      </c>
      <c r="AF427" s="525">
        <f t="shared" si="3682"/>
        <v>1376.225586</v>
      </c>
      <c r="AG427" s="526">
        <f t="shared" si="3683"/>
        <v>4763.600552</v>
      </c>
      <c r="AH427" s="527"/>
      <c r="AI427" s="520">
        <v>10.0</v>
      </c>
      <c r="AJ427" s="521" t="s">
        <v>44</v>
      </c>
      <c r="AK427" s="522" t="s">
        <v>136</v>
      </c>
      <c r="AL427" s="522" t="s">
        <v>134</v>
      </c>
      <c r="AM427" s="523">
        <f>ADHK!AM427</f>
        <v>16539</v>
      </c>
      <c r="AN427" s="523">
        <f>'Produksi dan Harga'!Q103</f>
        <v>329240.9533</v>
      </c>
      <c r="AO427" s="523">
        <f t="shared" si="3684"/>
        <v>5445.316126</v>
      </c>
      <c r="AP427" s="524"/>
      <c r="AQ427" s="523">
        <f t="shared" si="3685"/>
        <v>0</v>
      </c>
      <c r="AR427" s="524"/>
      <c r="AS427" s="523"/>
      <c r="AT427" s="523">
        <f t="shared" si="3686"/>
        <v>0</v>
      </c>
      <c r="AU427" s="523">
        <f t="shared" si="3687"/>
        <v>5445.316126</v>
      </c>
      <c r="AV427" s="524">
        <v>0.224147321887</v>
      </c>
      <c r="AW427" s="525">
        <f t="shared" si="3688"/>
        <v>1220.553027</v>
      </c>
      <c r="AX427" s="526">
        <f t="shared" si="3689"/>
        <v>4224.7631</v>
      </c>
      <c r="AY427" s="527"/>
      <c r="AZ427" s="520">
        <v>10.0</v>
      </c>
      <c r="BA427" s="521" t="s">
        <v>44</v>
      </c>
      <c r="BB427" s="522" t="s">
        <v>136</v>
      </c>
      <c r="BC427" s="522" t="s">
        <v>134</v>
      </c>
      <c r="BD427" s="523">
        <f>ADHK!BD427</f>
        <v>18817</v>
      </c>
      <c r="BE427" s="523">
        <f>'Produksi dan Harga'!V103</f>
        <v>344227.0104</v>
      </c>
      <c r="BF427" s="523">
        <f t="shared" si="3690"/>
        <v>6477.319655</v>
      </c>
      <c r="BG427" s="524"/>
      <c r="BH427" s="523">
        <f t="shared" si="3691"/>
        <v>0</v>
      </c>
      <c r="BI427" s="524"/>
      <c r="BJ427" s="523"/>
      <c r="BK427" s="523">
        <f t="shared" si="3692"/>
        <v>0</v>
      </c>
      <c r="BL427" s="523">
        <f t="shared" si="3693"/>
        <v>6477.319655</v>
      </c>
      <c r="BM427" s="524">
        <v>0.224147321887</v>
      </c>
      <c r="BN427" s="525">
        <f t="shared" si="3694"/>
        <v>1451.873854</v>
      </c>
      <c r="BO427" s="526">
        <f t="shared" si="3695"/>
        <v>5025.445801</v>
      </c>
      <c r="BP427" s="527"/>
      <c r="BQ427" s="520">
        <v>10.0</v>
      </c>
      <c r="BR427" s="521" t="s">
        <v>44</v>
      </c>
      <c r="BS427" s="522" t="s">
        <v>136</v>
      </c>
      <c r="BT427" s="522" t="s">
        <v>134</v>
      </c>
      <c r="BU427" s="523">
        <f>ADHK!BU427</f>
        <v>17187</v>
      </c>
      <c r="BV427" s="523">
        <f>'Produksi dan Harga'!AA103</f>
        <v>379219.3188</v>
      </c>
      <c r="BW427" s="523">
        <f t="shared" si="3696"/>
        <v>6517.642432</v>
      </c>
      <c r="BX427" s="524"/>
      <c r="BY427" s="523">
        <f t="shared" si="3697"/>
        <v>0</v>
      </c>
      <c r="BZ427" s="524"/>
      <c r="CA427" s="523"/>
      <c r="CB427" s="523">
        <f t="shared" si="3698"/>
        <v>0</v>
      </c>
      <c r="CC427" s="523">
        <f t="shared" si="3699"/>
        <v>6517.642432</v>
      </c>
      <c r="CD427" s="524">
        <v>0.224147321887</v>
      </c>
      <c r="CE427" s="525">
        <f t="shared" si="3700"/>
        <v>1460.912096</v>
      </c>
      <c r="CF427" s="526">
        <f t="shared" si="3701"/>
        <v>5056.730336</v>
      </c>
      <c r="CG427" s="527"/>
      <c r="CH427" s="520">
        <v>10.0</v>
      </c>
      <c r="CI427" s="521" t="s">
        <v>44</v>
      </c>
      <c r="CJ427" s="522" t="s">
        <v>136</v>
      </c>
      <c r="CK427" s="522" t="s">
        <v>134</v>
      </c>
      <c r="CL427" s="523">
        <f>ADHK!CL427</f>
        <v>2879</v>
      </c>
      <c r="CM427" s="523">
        <f>'Produksi dan Harga'!AF103</f>
        <v>411635.7493</v>
      </c>
      <c r="CN427" s="523">
        <f t="shared" si="3702"/>
        <v>1185.099322</v>
      </c>
      <c r="CO427" s="524"/>
      <c r="CP427" s="523">
        <f t="shared" si="3703"/>
        <v>0</v>
      </c>
      <c r="CQ427" s="524"/>
      <c r="CR427" s="523"/>
      <c r="CS427" s="523">
        <f t="shared" si="3704"/>
        <v>0</v>
      </c>
      <c r="CT427" s="523">
        <f t="shared" si="3705"/>
        <v>1185.099322</v>
      </c>
      <c r="CU427" s="524">
        <v>0.224147321887</v>
      </c>
      <c r="CV427" s="525">
        <f t="shared" si="3706"/>
        <v>265.6368393</v>
      </c>
      <c r="CW427" s="526">
        <f t="shared" si="3707"/>
        <v>919.462483</v>
      </c>
      <c r="CX427" s="527"/>
      <c r="CY427" s="520">
        <v>10.0</v>
      </c>
      <c r="CZ427" s="521" t="s">
        <v>44</v>
      </c>
      <c r="DA427" s="522" t="s">
        <v>136</v>
      </c>
      <c r="DB427" s="522" t="s">
        <v>134</v>
      </c>
      <c r="DC427" s="523">
        <f>ADHK!DC427</f>
        <v>12724</v>
      </c>
      <c r="DD427" s="523">
        <f>'Produksi dan Harga'!AK103</f>
        <v>422178.2771</v>
      </c>
      <c r="DE427" s="523">
        <f t="shared" si="3708"/>
        <v>5371.796398</v>
      </c>
      <c r="DF427" s="524"/>
      <c r="DG427" s="523">
        <f t="shared" si="3709"/>
        <v>0</v>
      </c>
      <c r="DH427" s="524"/>
      <c r="DI427" s="523"/>
      <c r="DJ427" s="523">
        <f t="shared" si="3710"/>
        <v>0</v>
      </c>
      <c r="DK427" s="523">
        <f t="shared" si="3711"/>
        <v>5371.796398</v>
      </c>
      <c r="DL427" s="524">
        <v>0.224147321887</v>
      </c>
      <c r="DM427" s="525">
        <f t="shared" si="3712"/>
        <v>1204.073776</v>
      </c>
      <c r="DN427" s="526">
        <f t="shared" si="3713"/>
        <v>4167.722622</v>
      </c>
      <c r="DO427" s="527"/>
      <c r="DP427" s="520">
        <v>10.0</v>
      </c>
      <c r="DQ427" s="521" t="s">
        <v>44</v>
      </c>
      <c r="DR427" s="522" t="s">
        <v>136</v>
      </c>
      <c r="DS427" s="522" t="s">
        <v>134</v>
      </c>
      <c r="DT427" s="523">
        <f>ADHK!DT427</f>
        <v>6597</v>
      </c>
      <c r="DU427" s="523">
        <f>'Produksi dan Harga'!AP103</f>
        <v>429986.5259</v>
      </c>
      <c r="DV427" s="523">
        <f t="shared" si="3714"/>
        <v>2836.621111</v>
      </c>
      <c r="DW427" s="524"/>
      <c r="DX427" s="523">
        <f t="shared" si="3715"/>
        <v>0</v>
      </c>
      <c r="DY427" s="524"/>
      <c r="DZ427" s="523"/>
      <c r="EA427" s="523">
        <f t="shared" si="3716"/>
        <v>0</v>
      </c>
      <c r="EB427" s="523">
        <f t="shared" si="3717"/>
        <v>2836.621111</v>
      </c>
      <c r="EC427" s="524">
        <v>0.224147321887</v>
      </c>
      <c r="ED427" s="525">
        <f t="shared" si="3718"/>
        <v>635.8210253</v>
      </c>
      <c r="EE427" s="526">
        <f t="shared" si="3719"/>
        <v>2200.800086</v>
      </c>
      <c r="EF427" s="527"/>
      <c r="EG427" s="520">
        <v>10.0</v>
      </c>
      <c r="EH427" s="521" t="s">
        <v>44</v>
      </c>
      <c r="EI427" s="522" t="s">
        <v>136</v>
      </c>
      <c r="EJ427" s="522" t="s">
        <v>134</v>
      </c>
      <c r="EK427" s="523">
        <f>ADHK!EK427</f>
        <v>9205</v>
      </c>
      <c r="EL427" s="523">
        <f>'Produksi dan Harga'!AU103</f>
        <v>438693.9601</v>
      </c>
      <c r="EM427" s="523">
        <f t="shared" si="3720"/>
        <v>4038.177903</v>
      </c>
      <c r="EN427" s="524"/>
      <c r="EO427" s="523">
        <f t="shared" si="3721"/>
        <v>0</v>
      </c>
      <c r="EP427" s="524"/>
      <c r="EQ427" s="523"/>
      <c r="ER427" s="523">
        <f t="shared" si="3722"/>
        <v>0</v>
      </c>
      <c r="ES427" s="523">
        <f t="shared" si="3723"/>
        <v>4038.177903</v>
      </c>
      <c r="ET427" s="524">
        <v>0.224147321887</v>
      </c>
      <c r="EU427" s="525">
        <f t="shared" si="3724"/>
        <v>905.1467622</v>
      </c>
      <c r="EV427" s="526">
        <f t="shared" si="3725"/>
        <v>3133.031141</v>
      </c>
      <c r="EW427" s="527"/>
      <c r="EX427" s="520">
        <v>10.0</v>
      </c>
      <c r="EY427" s="521" t="s">
        <v>44</v>
      </c>
      <c r="EZ427" s="522" t="s">
        <v>136</v>
      </c>
      <c r="FA427" s="522" t="s">
        <v>134</v>
      </c>
      <c r="FB427" s="523">
        <f>ADHK!FB427</f>
        <v>15659</v>
      </c>
      <c r="FC427" s="523">
        <f>'Produksi dan Harga'!AZ103</f>
        <v>443505.0428</v>
      </c>
      <c r="FD427" s="523">
        <f t="shared" si="3726"/>
        <v>6944.845466</v>
      </c>
      <c r="FE427" s="524"/>
      <c r="FF427" s="523">
        <f t="shared" si="3727"/>
        <v>0</v>
      </c>
      <c r="FG427" s="524"/>
      <c r="FH427" s="523"/>
      <c r="FI427" s="523">
        <f t="shared" si="3728"/>
        <v>0</v>
      </c>
      <c r="FJ427" s="523">
        <f t="shared" si="3729"/>
        <v>6944.845466</v>
      </c>
      <c r="FK427" s="524">
        <v>0.224147321887</v>
      </c>
      <c r="FL427" s="525">
        <f t="shared" si="3730"/>
        <v>1556.668512</v>
      </c>
      <c r="FM427" s="526">
        <f t="shared" si="3731"/>
        <v>5388.176954</v>
      </c>
      <c r="FN427" s="527"/>
      <c r="FO427" s="520">
        <v>10.0</v>
      </c>
      <c r="FP427" s="521" t="s">
        <v>44</v>
      </c>
      <c r="FQ427" s="522" t="s">
        <v>136</v>
      </c>
      <c r="FR427" s="522" t="s">
        <v>134</v>
      </c>
      <c r="FS427" s="523">
        <f>ADHK!FS427</f>
        <v>17290.45</v>
      </c>
      <c r="FT427" s="523">
        <f>'Produksi dan Harga'!BE103</f>
        <v>451666.7062</v>
      </c>
      <c r="FU427" s="523">
        <f t="shared" si="3732"/>
        <v>7809.520601</v>
      </c>
      <c r="FV427" s="524"/>
      <c r="FW427" s="523">
        <f t="shared" si="3733"/>
        <v>0</v>
      </c>
      <c r="FX427" s="524"/>
      <c r="FY427" s="523"/>
      <c r="FZ427" s="523">
        <f t="shared" si="3734"/>
        <v>0</v>
      </c>
      <c r="GA427" s="523">
        <f t="shared" si="3735"/>
        <v>7809.520601</v>
      </c>
      <c r="GB427" s="524">
        <v>0.224147321887</v>
      </c>
      <c r="GC427" s="525">
        <f t="shared" si="3736"/>
        <v>1750.483128</v>
      </c>
      <c r="GD427" s="526">
        <f t="shared" si="3737"/>
        <v>6059.037473</v>
      </c>
      <c r="GE427" s="527"/>
      <c r="GF427" s="520">
        <v>10.0</v>
      </c>
      <c r="GG427" s="521" t="s">
        <v>44</v>
      </c>
      <c r="GH427" s="522" t="s">
        <v>136</v>
      </c>
      <c r="GI427" s="522" t="s">
        <v>134</v>
      </c>
      <c r="GJ427" s="523">
        <f>ADHK!GJ427</f>
        <v>12207.7</v>
      </c>
      <c r="GK427" s="523">
        <f>'Produksi dan Harga'!BJ103</f>
        <v>488759.3307</v>
      </c>
      <c r="GL427" s="523">
        <f t="shared" si="3738"/>
        <v>5966.627282</v>
      </c>
      <c r="GM427" s="524"/>
      <c r="GN427" s="523">
        <f t="shared" si="3739"/>
        <v>0</v>
      </c>
      <c r="GO427" s="524"/>
      <c r="GP427" s="523"/>
      <c r="GQ427" s="523">
        <f t="shared" si="3740"/>
        <v>0</v>
      </c>
      <c r="GR427" s="523">
        <f t="shared" si="3741"/>
        <v>5966.627282</v>
      </c>
      <c r="GS427" s="524">
        <v>0.224147321887</v>
      </c>
      <c r="GT427" s="525">
        <f t="shared" si="3742"/>
        <v>1337.403526</v>
      </c>
      <c r="GU427" s="526">
        <f t="shared" si="3743"/>
        <v>4629.223756</v>
      </c>
      <c r="GV427" s="527"/>
      <c r="GW427" s="520">
        <v>10.0</v>
      </c>
      <c r="GX427" s="521" t="s">
        <v>44</v>
      </c>
      <c r="GY427" s="522" t="s">
        <v>136</v>
      </c>
      <c r="GZ427" s="522" t="s">
        <v>134</v>
      </c>
      <c r="HA427" s="523">
        <f>ADHK!HA427</f>
        <v>14207.05</v>
      </c>
      <c r="HB427" s="523">
        <f>'Produksi dan Harga'!BO103</f>
        <v>544907.5724</v>
      </c>
      <c r="HC427" s="523">
        <f t="shared" si="3744"/>
        <v>7741.529127</v>
      </c>
      <c r="HD427" s="524"/>
      <c r="HE427" s="523">
        <f t="shared" si="3745"/>
        <v>0</v>
      </c>
      <c r="HF427" s="524"/>
      <c r="HG427" s="523"/>
      <c r="HH427" s="523">
        <f t="shared" si="3746"/>
        <v>0</v>
      </c>
      <c r="HI427" s="523">
        <f t="shared" si="3747"/>
        <v>7741.529127</v>
      </c>
      <c r="HJ427" s="524">
        <v>0.224147321887</v>
      </c>
      <c r="HK427" s="525">
        <f t="shared" si="3748"/>
        <v>1735.243021</v>
      </c>
      <c r="HL427" s="526">
        <f t="shared" si="3749"/>
        <v>6006.286106</v>
      </c>
      <c r="HM427" s="527"/>
      <c r="HN427" s="520">
        <v>10.0</v>
      </c>
      <c r="HO427" s="521" t="s">
        <v>44</v>
      </c>
      <c r="HP427" s="522" t="s">
        <v>136</v>
      </c>
      <c r="HQ427" s="522" t="s">
        <v>134</v>
      </c>
      <c r="HR427" s="523">
        <f>ADHK!HR427</f>
        <v>9775.82</v>
      </c>
      <c r="HS427" s="523">
        <f>'Produksi dan Harga'!BT103</f>
        <v>535617.8135</v>
      </c>
      <c r="HT427" s="523">
        <f t="shared" si="3750"/>
        <v>5236.103334</v>
      </c>
      <c r="HU427" s="524"/>
      <c r="HV427" s="523">
        <f t="shared" si="3751"/>
        <v>0</v>
      </c>
      <c r="HW427" s="524"/>
      <c r="HX427" s="523"/>
      <c r="HY427" s="523">
        <f t="shared" si="3752"/>
        <v>0</v>
      </c>
      <c r="HZ427" s="523">
        <f t="shared" si="3753"/>
        <v>5236.103334</v>
      </c>
      <c r="IA427" s="524">
        <v>0.224147321887</v>
      </c>
      <c r="IB427" s="525">
        <f t="shared" si="3754"/>
        <v>1173.658539</v>
      </c>
      <c r="IC427" s="526">
        <f t="shared" si="3755"/>
        <v>4062.444795</v>
      </c>
      <c r="ID427" s="527"/>
      <c r="IE427" s="520">
        <v>10.0</v>
      </c>
      <c r="IF427" s="521" t="s">
        <v>44</v>
      </c>
      <c r="IG427" s="522" t="s">
        <v>136</v>
      </c>
      <c r="IH427" s="522" t="s">
        <v>134</v>
      </c>
      <c r="II427" s="523">
        <f>ADHK!II427</f>
        <v>12006.32</v>
      </c>
      <c r="IJ427" s="523">
        <f>'Produksi dan Harga'!BY103</f>
        <v>521364.1478</v>
      </c>
      <c r="IK427" s="523">
        <f t="shared" si="3756"/>
        <v>6259.664795</v>
      </c>
      <c r="IL427" s="524"/>
      <c r="IM427" s="523">
        <f t="shared" si="3757"/>
        <v>0</v>
      </c>
      <c r="IN427" s="524"/>
      <c r="IO427" s="523"/>
      <c r="IP427" s="523">
        <f t="shared" si="3758"/>
        <v>0</v>
      </c>
      <c r="IQ427" s="523">
        <f t="shared" si="3759"/>
        <v>6259.664795</v>
      </c>
      <c r="IR427" s="524">
        <v>0.224147321887</v>
      </c>
      <c r="IS427" s="525">
        <f t="shared" si="3760"/>
        <v>1403.0871</v>
      </c>
      <c r="IT427" s="526">
        <f t="shared" si="3761"/>
        <v>4856.577696</v>
      </c>
      <c r="IU427" s="527"/>
      <c r="IV427" s="520">
        <v>10.0</v>
      </c>
      <c r="IW427" s="521" t="s">
        <v>44</v>
      </c>
      <c r="IX427" s="522" t="s">
        <v>136</v>
      </c>
      <c r="IY427" s="522" t="s">
        <v>134</v>
      </c>
      <c r="IZ427" s="523">
        <f>ADHK!IZ427</f>
        <v>12039.82</v>
      </c>
      <c r="JA427" s="523">
        <f>'Produksi dan Harga'!CD103</f>
        <v>576676.1798</v>
      </c>
      <c r="JB427" s="523">
        <f t="shared" si="3762"/>
        <v>6943.077403</v>
      </c>
      <c r="JC427" s="524"/>
      <c r="JD427" s="523">
        <f t="shared" si="3763"/>
        <v>0</v>
      </c>
      <c r="JE427" s="524"/>
      <c r="JF427" s="523"/>
      <c r="JG427" s="523">
        <f t="shared" si="3764"/>
        <v>0</v>
      </c>
      <c r="JH427" s="523">
        <f t="shared" si="3765"/>
        <v>6943.077403</v>
      </c>
      <c r="JI427" s="524">
        <v>0.224147321887</v>
      </c>
      <c r="JJ427" s="525">
        <f t="shared" si="3766"/>
        <v>1556.272205</v>
      </c>
      <c r="JK427" s="526">
        <f t="shared" si="3767"/>
        <v>5386.805197</v>
      </c>
      <c r="JL427" s="527"/>
      <c r="JM427" s="520">
        <v>10.0</v>
      </c>
      <c r="JN427" s="521" t="s">
        <v>44</v>
      </c>
      <c r="JO427" s="522" t="s">
        <v>136</v>
      </c>
      <c r="JP427" s="522" t="s">
        <v>134</v>
      </c>
      <c r="JQ427" s="523" t="str">
        <f>ADHK!JQ427</f>
        <v/>
      </c>
      <c r="JR427" s="523"/>
      <c r="JS427" s="523">
        <f t="shared" si="3768"/>
        <v>0</v>
      </c>
      <c r="JT427" s="524"/>
      <c r="JU427" s="523">
        <f t="shared" si="3769"/>
        <v>0</v>
      </c>
      <c r="JV427" s="524"/>
      <c r="JW427" s="523"/>
      <c r="JX427" s="523">
        <f t="shared" si="3770"/>
        <v>0</v>
      </c>
      <c r="JY427" s="523">
        <f t="shared" si="3771"/>
        <v>0</v>
      </c>
      <c r="JZ427" s="524">
        <v>0.224147321887</v>
      </c>
      <c r="KA427" s="525">
        <f t="shared" si="3772"/>
        <v>0</v>
      </c>
      <c r="KB427" s="526">
        <f t="shared" si="3773"/>
        <v>0</v>
      </c>
      <c r="KC427" s="527"/>
      <c r="KD427" s="520">
        <v>10.0</v>
      </c>
      <c r="KE427" s="521" t="s">
        <v>44</v>
      </c>
      <c r="KF427" s="522" t="s">
        <v>136</v>
      </c>
      <c r="KG427" s="522" t="s">
        <v>134</v>
      </c>
      <c r="KH427" s="523" t="str">
        <f>ADHK!KH427</f>
        <v/>
      </c>
      <c r="KI427" s="523"/>
      <c r="KJ427" s="523">
        <f t="shared" si="3774"/>
        <v>0</v>
      </c>
      <c r="KK427" s="524"/>
      <c r="KL427" s="523">
        <f t="shared" si="3775"/>
        <v>0</v>
      </c>
      <c r="KM427" s="524"/>
      <c r="KN427" s="523"/>
      <c r="KO427" s="523">
        <f t="shared" si="3776"/>
        <v>0</v>
      </c>
      <c r="KP427" s="523">
        <f t="shared" si="3777"/>
        <v>0</v>
      </c>
      <c r="KQ427" s="524">
        <v>0.224147321887</v>
      </c>
      <c r="KR427" s="525">
        <f t="shared" si="3778"/>
        <v>0</v>
      </c>
      <c r="KS427" s="526">
        <f t="shared" si="3779"/>
        <v>0</v>
      </c>
      <c r="KT427" s="527"/>
      <c r="KU427" s="528"/>
    </row>
    <row r="428" ht="15.75" customHeight="1">
      <c r="A428" s="520">
        <v>11.0</v>
      </c>
      <c r="B428" s="521" t="s">
        <v>45</v>
      </c>
      <c r="C428" s="522" t="s">
        <v>136</v>
      </c>
      <c r="D428" s="522" t="s">
        <v>134</v>
      </c>
      <c r="E428" s="523">
        <f>ADHK!E428</f>
        <v>2160</v>
      </c>
      <c r="F428" s="523">
        <f>ADHK!F428</f>
        <v>553460.2942</v>
      </c>
      <c r="G428" s="523">
        <f t="shared" si="3672"/>
        <v>1195.474235</v>
      </c>
      <c r="H428" s="524"/>
      <c r="I428" s="523">
        <f t="shared" si="3673"/>
        <v>0</v>
      </c>
      <c r="J428" s="524"/>
      <c r="K428" s="523"/>
      <c r="L428" s="523">
        <f t="shared" si="3674"/>
        <v>0</v>
      </c>
      <c r="M428" s="523">
        <f t="shared" si="3675"/>
        <v>1195.474235</v>
      </c>
      <c r="N428" s="524">
        <v>0.224147321887</v>
      </c>
      <c r="O428" s="525">
        <f t="shared" si="3676"/>
        <v>267.9623482</v>
      </c>
      <c r="P428" s="526">
        <f t="shared" si="3677"/>
        <v>927.5118871</v>
      </c>
      <c r="Q428" s="527"/>
      <c r="R428" s="520">
        <v>11.0</v>
      </c>
      <c r="S428" s="521" t="s">
        <v>45</v>
      </c>
      <c r="T428" s="522" t="s">
        <v>136</v>
      </c>
      <c r="U428" s="522" t="s">
        <v>134</v>
      </c>
      <c r="V428" s="523">
        <f>ADHK!V428</f>
        <v>2049</v>
      </c>
      <c r="W428" s="523">
        <f>'Produksi dan Harga'!L104</f>
        <v>599068.7553</v>
      </c>
      <c r="X428" s="523">
        <f t="shared" si="3678"/>
        <v>1227.49188</v>
      </c>
      <c r="Y428" s="524"/>
      <c r="Z428" s="523">
        <f t="shared" si="3679"/>
        <v>0</v>
      </c>
      <c r="AA428" s="524"/>
      <c r="AB428" s="523"/>
      <c r="AC428" s="523">
        <f t="shared" si="3680"/>
        <v>0</v>
      </c>
      <c r="AD428" s="523">
        <f t="shared" si="3681"/>
        <v>1227.49188</v>
      </c>
      <c r="AE428" s="524">
        <v>0.224147321887</v>
      </c>
      <c r="AF428" s="525">
        <f t="shared" si="3682"/>
        <v>275.1390175</v>
      </c>
      <c r="AG428" s="526">
        <f t="shared" si="3683"/>
        <v>952.3528622</v>
      </c>
      <c r="AH428" s="527"/>
      <c r="AI428" s="520">
        <v>11.0</v>
      </c>
      <c r="AJ428" s="521" t="s">
        <v>45</v>
      </c>
      <c r="AK428" s="522" t="s">
        <v>136</v>
      </c>
      <c r="AL428" s="522" t="s">
        <v>134</v>
      </c>
      <c r="AM428" s="523">
        <f>ADHK!AM428</f>
        <v>1585</v>
      </c>
      <c r="AN428" s="523">
        <f>'Produksi dan Harga'!Q104</f>
        <v>614040.5458</v>
      </c>
      <c r="AO428" s="523">
        <f t="shared" si="3684"/>
        <v>973.2542651</v>
      </c>
      <c r="AP428" s="524"/>
      <c r="AQ428" s="523">
        <f t="shared" si="3685"/>
        <v>0</v>
      </c>
      <c r="AR428" s="524"/>
      <c r="AS428" s="523"/>
      <c r="AT428" s="523">
        <f t="shared" si="3686"/>
        <v>0</v>
      </c>
      <c r="AU428" s="523">
        <f t="shared" si="3687"/>
        <v>973.2542651</v>
      </c>
      <c r="AV428" s="524">
        <v>0.224147321887</v>
      </c>
      <c r="AW428" s="525">
        <f t="shared" si="3688"/>
        <v>218.152337</v>
      </c>
      <c r="AX428" s="526">
        <f t="shared" si="3689"/>
        <v>755.1019281</v>
      </c>
      <c r="AY428" s="527"/>
      <c r="AZ428" s="520">
        <v>11.0</v>
      </c>
      <c r="BA428" s="521" t="s">
        <v>45</v>
      </c>
      <c r="BB428" s="522" t="s">
        <v>136</v>
      </c>
      <c r="BC428" s="522" t="s">
        <v>134</v>
      </c>
      <c r="BD428" s="523">
        <f>ADHK!BD428</f>
        <v>3075</v>
      </c>
      <c r="BE428" s="523">
        <f>'Produksi dan Harga'!V104</f>
        <v>628513.4835</v>
      </c>
      <c r="BF428" s="523">
        <f t="shared" si="3690"/>
        <v>1932.678962</v>
      </c>
      <c r="BG428" s="524"/>
      <c r="BH428" s="523">
        <f t="shared" si="3691"/>
        <v>0</v>
      </c>
      <c r="BI428" s="524"/>
      <c r="BJ428" s="523"/>
      <c r="BK428" s="523">
        <f t="shared" si="3692"/>
        <v>0</v>
      </c>
      <c r="BL428" s="523">
        <f t="shared" si="3693"/>
        <v>1932.678962</v>
      </c>
      <c r="BM428" s="524">
        <v>0.224147321887</v>
      </c>
      <c r="BN428" s="525">
        <f t="shared" si="3694"/>
        <v>433.2048134</v>
      </c>
      <c r="BO428" s="526">
        <f t="shared" si="3695"/>
        <v>1499.474148</v>
      </c>
      <c r="BP428" s="527"/>
      <c r="BQ428" s="520">
        <v>11.0</v>
      </c>
      <c r="BR428" s="521" t="s">
        <v>45</v>
      </c>
      <c r="BS428" s="522" t="s">
        <v>136</v>
      </c>
      <c r="BT428" s="522" t="s">
        <v>134</v>
      </c>
      <c r="BU428" s="523">
        <f>ADHK!BU428</f>
        <v>1150</v>
      </c>
      <c r="BV428" s="523">
        <f>'Produksi dan Harga'!AA104</f>
        <v>682636.5043</v>
      </c>
      <c r="BW428" s="523">
        <f t="shared" si="3696"/>
        <v>785.03198</v>
      </c>
      <c r="BX428" s="524"/>
      <c r="BY428" s="523">
        <f t="shared" si="3697"/>
        <v>0</v>
      </c>
      <c r="BZ428" s="524"/>
      <c r="CA428" s="523"/>
      <c r="CB428" s="523">
        <f t="shared" si="3698"/>
        <v>0</v>
      </c>
      <c r="CC428" s="523">
        <f t="shared" si="3699"/>
        <v>785.03198</v>
      </c>
      <c r="CD428" s="524">
        <v>0.224147321887</v>
      </c>
      <c r="CE428" s="525">
        <f t="shared" si="3700"/>
        <v>175.9628159</v>
      </c>
      <c r="CF428" s="526">
        <f t="shared" si="3701"/>
        <v>609.0691641</v>
      </c>
      <c r="CG428" s="527"/>
      <c r="CH428" s="520">
        <v>11.0</v>
      </c>
      <c r="CI428" s="521" t="s">
        <v>45</v>
      </c>
      <c r="CJ428" s="522" t="s">
        <v>136</v>
      </c>
      <c r="CK428" s="522" t="s">
        <v>134</v>
      </c>
      <c r="CL428" s="523">
        <f>ADHK!CL428</f>
        <v>276</v>
      </c>
      <c r="CM428" s="523">
        <f>'Produksi dan Harga'!AF104</f>
        <v>784963.2504</v>
      </c>
      <c r="CN428" s="523">
        <f t="shared" si="3702"/>
        <v>216.6498571</v>
      </c>
      <c r="CO428" s="524"/>
      <c r="CP428" s="523">
        <f t="shared" si="3703"/>
        <v>0</v>
      </c>
      <c r="CQ428" s="524"/>
      <c r="CR428" s="523"/>
      <c r="CS428" s="523">
        <f t="shared" si="3704"/>
        <v>0</v>
      </c>
      <c r="CT428" s="523">
        <f t="shared" si="3705"/>
        <v>216.6498571</v>
      </c>
      <c r="CU428" s="524">
        <v>0.224147321887</v>
      </c>
      <c r="CV428" s="525">
        <f t="shared" si="3706"/>
        <v>48.56148526</v>
      </c>
      <c r="CW428" s="526">
        <f t="shared" si="3707"/>
        <v>168.0883719</v>
      </c>
      <c r="CX428" s="527"/>
      <c r="CY428" s="520">
        <v>11.0</v>
      </c>
      <c r="CZ428" s="521" t="s">
        <v>45</v>
      </c>
      <c r="DA428" s="522" t="s">
        <v>136</v>
      </c>
      <c r="DB428" s="522" t="s">
        <v>134</v>
      </c>
      <c r="DC428" s="523">
        <f>ADHK!DC428</f>
        <v>4415</v>
      </c>
      <c r="DD428" s="523">
        <f>'Produksi dan Harga'!AK104</f>
        <v>762812.9997</v>
      </c>
      <c r="DE428" s="523">
        <f t="shared" si="3708"/>
        <v>3367.819394</v>
      </c>
      <c r="DF428" s="524"/>
      <c r="DG428" s="523">
        <f t="shared" si="3709"/>
        <v>0</v>
      </c>
      <c r="DH428" s="524"/>
      <c r="DI428" s="523"/>
      <c r="DJ428" s="523">
        <f t="shared" si="3710"/>
        <v>0</v>
      </c>
      <c r="DK428" s="523">
        <f t="shared" si="3711"/>
        <v>3367.819394</v>
      </c>
      <c r="DL428" s="524">
        <v>0.224147321887</v>
      </c>
      <c r="DM428" s="525">
        <f t="shared" si="3712"/>
        <v>754.8876977</v>
      </c>
      <c r="DN428" s="526">
        <f t="shared" si="3713"/>
        <v>2612.931696</v>
      </c>
      <c r="DO428" s="527"/>
      <c r="DP428" s="520">
        <v>11.0</v>
      </c>
      <c r="DQ428" s="521" t="s">
        <v>45</v>
      </c>
      <c r="DR428" s="522" t="s">
        <v>136</v>
      </c>
      <c r="DS428" s="522" t="s">
        <v>134</v>
      </c>
      <c r="DT428" s="523">
        <f>ADHK!DT428</f>
        <v>766</v>
      </c>
      <c r="DU428" s="523">
        <f>'Produksi dan Harga'!AP104</f>
        <v>786233.5374</v>
      </c>
      <c r="DV428" s="523">
        <f t="shared" si="3714"/>
        <v>602.2548896</v>
      </c>
      <c r="DW428" s="524"/>
      <c r="DX428" s="523">
        <f t="shared" si="3715"/>
        <v>0</v>
      </c>
      <c r="DY428" s="524"/>
      <c r="DZ428" s="523"/>
      <c r="EA428" s="523">
        <f t="shared" si="3716"/>
        <v>0</v>
      </c>
      <c r="EB428" s="523">
        <f t="shared" si="3717"/>
        <v>602.2548896</v>
      </c>
      <c r="EC428" s="524">
        <v>0.224147321887</v>
      </c>
      <c r="ED428" s="525">
        <f t="shared" si="3718"/>
        <v>134.9938206</v>
      </c>
      <c r="EE428" s="526">
        <f t="shared" si="3719"/>
        <v>467.261069</v>
      </c>
      <c r="EF428" s="527"/>
      <c r="EG428" s="520">
        <v>11.0</v>
      </c>
      <c r="EH428" s="521" t="s">
        <v>45</v>
      </c>
      <c r="EI428" s="522" t="s">
        <v>136</v>
      </c>
      <c r="EJ428" s="522" t="s">
        <v>134</v>
      </c>
      <c r="EK428" s="523">
        <f>ADHK!EK428</f>
        <v>845</v>
      </c>
      <c r="EL428" s="523">
        <f>'Produksi dan Harga'!AU104</f>
        <v>848112.018</v>
      </c>
      <c r="EM428" s="523">
        <f t="shared" si="3720"/>
        <v>716.6546552</v>
      </c>
      <c r="EN428" s="524"/>
      <c r="EO428" s="523">
        <f t="shared" si="3721"/>
        <v>0</v>
      </c>
      <c r="EP428" s="524"/>
      <c r="EQ428" s="523"/>
      <c r="ER428" s="523">
        <f t="shared" si="3722"/>
        <v>0</v>
      </c>
      <c r="ES428" s="523">
        <f t="shared" si="3723"/>
        <v>716.6546552</v>
      </c>
      <c r="ET428" s="524">
        <v>0.224147321887</v>
      </c>
      <c r="EU428" s="525">
        <f t="shared" si="3724"/>
        <v>160.6362217</v>
      </c>
      <c r="EV428" s="526">
        <f t="shared" si="3725"/>
        <v>556.0184335</v>
      </c>
      <c r="EW428" s="527"/>
      <c r="EX428" s="520">
        <v>11.0</v>
      </c>
      <c r="EY428" s="521" t="s">
        <v>45</v>
      </c>
      <c r="EZ428" s="522" t="s">
        <v>136</v>
      </c>
      <c r="FA428" s="522" t="s">
        <v>134</v>
      </c>
      <c r="FB428" s="523">
        <f>ADHK!FB428</f>
        <v>1034</v>
      </c>
      <c r="FC428" s="523">
        <f>'Produksi dan Harga'!AZ104</f>
        <v>906890.0716</v>
      </c>
      <c r="FD428" s="523">
        <f t="shared" si="3726"/>
        <v>937.724334</v>
      </c>
      <c r="FE428" s="524"/>
      <c r="FF428" s="523">
        <f t="shared" si="3727"/>
        <v>0</v>
      </c>
      <c r="FG428" s="524"/>
      <c r="FH428" s="523"/>
      <c r="FI428" s="523">
        <f t="shared" si="3728"/>
        <v>0</v>
      </c>
      <c r="FJ428" s="523">
        <f t="shared" si="3729"/>
        <v>937.724334</v>
      </c>
      <c r="FK428" s="524">
        <v>0.224147321887</v>
      </c>
      <c r="FL428" s="525">
        <f t="shared" si="3730"/>
        <v>210.1883981</v>
      </c>
      <c r="FM428" s="526">
        <f t="shared" si="3731"/>
        <v>727.5359359</v>
      </c>
      <c r="FN428" s="527"/>
      <c r="FO428" s="520">
        <v>11.0</v>
      </c>
      <c r="FP428" s="521" t="s">
        <v>45</v>
      </c>
      <c r="FQ428" s="522" t="s">
        <v>136</v>
      </c>
      <c r="FR428" s="522" t="s">
        <v>134</v>
      </c>
      <c r="FS428" s="523">
        <f>ADHK!FS428</f>
        <v>537</v>
      </c>
      <c r="FT428" s="523">
        <f>'Produksi dan Harga'!BE104</f>
        <v>885577.962</v>
      </c>
      <c r="FU428" s="523">
        <f t="shared" si="3732"/>
        <v>475.5553656</v>
      </c>
      <c r="FV428" s="524"/>
      <c r="FW428" s="523">
        <f t="shared" si="3733"/>
        <v>0</v>
      </c>
      <c r="FX428" s="524"/>
      <c r="FY428" s="523"/>
      <c r="FZ428" s="523">
        <f t="shared" si="3734"/>
        <v>0</v>
      </c>
      <c r="GA428" s="523">
        <f t="shared" si="3735"/>
        <v>475.5553656</v>
      </c>
      <c r="GB428" s="524">
        <v>0.224147321887</v>
      </c>
      <c r="GC428" s="525">
        <f t="shared" si="3736"/>
        <v>106.5944616</v>
      </c>
      <c r="GD428" s="526">
        <f t="shared" si="3737"/>
        <v>368.960904</v>
      </c>
      <c r="GE428" s="527"/>
      <c r="GF428" s="520">
        <v>11.0</v>
      </c>
      <c r="GG428" s="521" t="s">
        <v>45</v>
      </c>
      <c r="GH428" s="522" t="s">
        <v>136</v>
      </c>
      <c r="GI428" s="522" t="s">
        <v>134</v>
      </c>
      <c r="GJ428" s="523">
        <f>ADHK!GJ428</f>
        <v>609.2</v>
      </c>
      <c r="GK428" s="523">
        <f>'Produksi dan Harga'!BJ104</f>
        <v>941860.3611</v>
      </c>
      <c r="GL428" s="523">
        <f t="shared" si="3738"/>
        <v>573.781332</v>
      </c>
      <c r="GM428" s="524"/>
      <c r="GN428" s="523">
        <f t="shared" si="3739"/>
        <v>0</v>
      </c>
      <c r="GO428" s="524"/>
      <c r="GP428" s="523"/>
      <c r="GQ428" s="523">
        <f t="shared" si="3740"/>
        <v>0</v>
      </c>
      <c r="GR428" s="523">
        <f t="shared" si="3741"/>
        <v>573.781332</v>
      </c>
      <c r="GS428" s="524">
        <v>0.224147321887</v>
      </c>
      <c r="GT428" s="525">
        <f t="shared" si="3742"/>
        <v>128.6115489</v>
      </c>
      <c r="GU428" s="526">
        <f t="shared" si="3743"/>
        <v>445.1697831</v>
      </c>
      <c r="GV428" s="527"/>
      <c r="GW428" s="520">
        <v>11.0</v>
      </c>
      <c r="GX428" s="521" t="s">
        <v>45</v>
      </c>
      <c r="GY428" s="522" t="s">
        <v>136</v>
      </c>
      <c r="GZ428" s="522" t="s">
        <v>134</v>
      </c>
      <c r="HA428" s="523">
        <f>ADHK!HA428</f>
        <v>858.65</v>
      </c>
      <c r="HB428" s="523">
        <f>'Produksi dan Harga'!BO104</f>
        <v>1070688.68</v>
      </c>
      <c r="HC428" s="523">
        <f t="shared" si="3744"/>
        <v>919.3468351</v>
      </c>
      <c r="HD428" s="524"/>
      <c r="HE428" s="523">
        <f t="shared" si="3745"/>
        <v>0</v>
      </c>
      <c r="HF428" s="524"/>
      <c r="HG428" s="523"/>
      <c r="HH428" s="523">
        <f t="shared" si="3746"/>
        <v>0</v>
      </c>
      <c r="HI428" s="523">
        <f t="shared" si="3747"/>
        <v>919.3468351</v>
      </c>
      <c r="HJ428" s="524">
        <v>0.224147321887</v>
      </c>
      <c r="HK428" s="525">
        <f t="shared" si="3748"/>
        <v>206.069131</v>
      </c>
      <c r="HL428" s="526">
        <f t="shared" si="3749"/>
        <v>713.2777041</v>
      </c>
      <c r="HM428" s="527"/>
      <c r="HN428" s="520">
        <v>11.0</v>
      </c>
      <c r="HO428" s="521" t="s">
        <v>45</v>
      </c>
      <c r="HP428" s="522" t="s">
        <v>136</v>
      </c>
      <c r="HQ428" s="522" t="s">
        <v>134</v>
      </c>
      <c r="HR428" s="523">
        <f>ADHK!HR428</f>
        <v>642.7</v>
      </c>
      <c r="HS428" s="523">
        <f>'Produksi dan Harga'!BT104</f>
        <v>1186028.753</v>
      </c>
      <c r="HT428" s="523">
        <f t="shared" si="3750"/>
        <v>762.2606793</v>
      </c>
      <c r="HU428" s="524"/>
      <c r="HV428" s="523">
        <f t="shared" si="3751"/>
        <v>0</v>
      </c>
      <c r="HW428" s="524"/>
      <c r="HX428" s="523"/>
      <c r="HY428" s="523">
        <f t="shared" si="3752"/>
        <v>0</v>
      </c>
      <c r="HZ428" s="523">
        <f t="shared" si="3753"/>
        <v>762.2606793</v>
      </c>
      <c r="IA428" s="524">
        <v>0.224147321887</v>
      </c>
      <c r="IB428" s="525">
        <f t="shared" si="3754"/>
        <v>170.8586899</v>
      </c>
      <c r="IC428" s="526">
        <f t="shared" si="3755"/>
        <v>591.4019895</v>
      </c>
      <c r="ID428" s="527"/>
      <c r="IE428" s="520">
        <v>11.0</v>
      </c>
      <c r="IF428" s="521" t="s">
        <v>45</v>
      </c>
      <c r="IG428" s="522" t="s">
        <v>136</v>
      </c>
      <c r="IH428" s="522" t="s">
        <v>134</v>
      </c>
      <c r="II428" s="523">
        <f>ADHK!II428</f>
        <v>533.25</v>
      </c>
      <c r="IJ428" s="523">
        <f>'Produksi dan Harga'!BY104</f>
        <v>1268875.471</v>
      </c>
      <c r="IK428" s="523">
        <f t="shared" si="3756"/>
        <v>676.6278449</v>
      </c>
      <c r="IL428" s="524"/>
      <c r="IM428" s="523">
        <f t="shared" si="3757"/>
        <v>0</v>
      </c>
      <c r="IN428" s="524"/>
      <c r="IO428" s="523"/>
      <c r="IP428" s="523">
        <f t="shared" si="3758"/>
        <v>0</v>
      </c>
      <c r="IQ428" s="523">
        <f t="shared" si="3759"/>
        <v>676.6278449</v>
      </c>
      <c r="IR428" s="524">
        <v>0.224147321887</v>
      </c>
      <c r="IS428" s="525">
        <f t="shared" si="3760"/>
        <v>151.6643193</v>
      </c>
      <c r="IT428" s="526">
        <f t="shared" si="3761"/>
        <v>524.9635255</v>
      </c>
      <c r="IU428" s="527"/>
      <c r="IV428" s="520">
        <v>11.0</v>
      </c>
      <c r="IW428" s="521" t="s">
        <v>45</v>
      </c>
      <c r="IX428" s="522" t="s">
        <v>136</v>
      </c>
      <c r="IY428" s="522" t="s">
        <v>134</v>
      </c>
      <c r="IZ428" s="523">
        <f>ADHK!IZ428</f>
        <v>767.55</v>
      </c>
      <c r="JA428" s="523">
        <f>'Produksi dan Harga'!CD104</f>
        <v>1244825.866</v>
      </c>
      <c r="JB428" s="523">
        <f t="shared" si="3762"/>
        <v>955.4660933</v>
      </c>
      <c r="JC428" s="524"/>
      <c r="JD428" s="523">
        <f t="shared" si="3763"/>
        <v>0</v>
      </c>
      <c r="JE428" s="524"/>
      <c r="JF428" s="523"/>
      <c r="JG428" s="523">
        <f t="shared" si="3764"/>
        <v>0</v>
      </c>
      <c r="JH428" s="523">
        <f t="shared" si="3765"/>
        <v>955.4660933</v>
      </c>
      <c r="JI428" s="524">
        <v>0.224147321887</v>
      </c>
      <c r="JJ428" s="525">
        <f t="shared" si="3766"/>
        <v>214.165166</v>
      </c>
      <c r="JK428" s="526">
        <f t="shared" si="3767"/>
        <v>741.3009273</v>
      </c>
      <c r="JL428" s="527"/>
      <c r="JM428" s="520">
        <v>11.0</v>
      </c>
      <c r="JN428" s="521" t="s">
        <v>45</v>
      </c>
      <c r="JO428" s="522" t="s">
        <v>136</v>
      </c>
      <c r="JP428" s="522" t="s">
        <v>134</v>
      </c>
      <c r="JQ428" s="523" t="str">
        <f>ADHK!JQ428</f>
        <v/>
      </c>
      <c r="JR428" s="523"/>
      <c r="JS428" s="523">
        <f t="shared" si="3768"/>
        <v>0</v>
      </c>
      <c r="JT428" s="524"/>
      <c r="JU428" s="523">
        <f t="shared" si="3769"/>
        <v>0</v>
      </c>
      <c r="JV428" s="524"/>
      <c r="JW428" s="523"/>
      <c r="JX428" s="523">
        <f t="shared" si="3770"/>
        <v>0</v>
      </c>
      <c r="JY428" s="523">
        <f t="shared" si="3771"/>
        <v>0</v>
      </c>
      <c r="JZ428" s="524">
        <v>0.224147321887</v>
      </c>
      <c r="KA428" s="525">
        <f t="shared" si="3772"/>
        <v>0</v>
      </c>
      <c r="KB428" s="526">
        <f t="shared" si="3773"/>
        <v>0</v>
      </c>
      <c r="KC428" s="527"/>
      <c r="KD428" s="520">
        <v>11.0</v>
      </c>
      <c r="KE428" s="521" t="s">
        <v>45</v>
      </c>
      <c r="KF428" s="522" t="s">
        <v>136</v>
      </c>
      <c r="KG428" s="522" t="s">
        <v>134</v>
      </c>
      <c r="KH428" s="523" t="str">
        <f>ADHK!KH428</f>
        <v/>
      </c>
      <c r="KI428" s="523"/>
      <c r="KJ428" s="523">
        <f t="shared" si="3774"/>
        <v>0</v>
      </c>
      <c r="KK428" s="524"/>
      <c r="KL428" s="523">
        <f t="shared" si="3775"/>
        <v>0</v>
      </c>
      <c r="KM428" s="524"/>
      <c r="KN428" s="523"/>
      <c r="KO428" s="523">
        <f t="shared" si="3776"/>
        <v>0</v>
      </c>
      <c r="KP428" s="523">
        <f t="shared" si="3777"/>
        <v>0</v>
      </c>
      <c r="KQ428" s="524">
        <v>0.224147321887</v>
      </c>
      <c r="KR428" s="525">
        <f t="shared" si="3778"/>
        <v>0</v>
      </c>
      <c r="KS428" s="526">
        <f t="shared" si="3779"/>
        <v>0</v>
      </c>
      <c r="KT428" s="527"/>
      <c r="KU428" s="528"/>
    </row>
    <row r="429" ht="15.75" customHeight="1">
      <c r="A429" s="520">
        <v>12.0</v>
      </c>
      <c r="B429" s="521" t="s">
        <v>46</v>
      </c>
      <c r="C429" s="522" t="s">
        <v>136</v>
      </c>
      <c r="D429" s="522" t="s">
        <v>134</v>
      </c>
      <c r="E429" s="523">
        <f>ADHK!E429</f>
        <v>7194</v>
      </c>
      <c r="F429" s="523">
        <f>ADHK!F429</f>
        <v>262000.4806</v>
      </c>
      <c r="G429" s="523">
        <f t="shared" si="3672"/>
        <v>1884.831458</v>
      </c>
      <c r="H429" s="524"/>
      <c r="I429" s="523">
        <f t="shared" si="3673"/>
        <v>0</v>
      </c>
      <c r="J429" s="524"/>
      <c r="K429" s="523"/>
      <c r="L429" s="523">
        <f t="shared" si="3674"/>
        <v>0</v>
      </c>
      <c r="M429" s="523">
        <f t="shared" si="3675"/>
        <v>1884.831458</v>
      </c>
      <c r="N429" s="524">
        <v>0.224147321887</v>
      </c>
      <c r="O429" s="525">
        <f t="shared" si="3676"/>
        <v>422.4799234</v>
      </c>
      <c r="P429" s="526">
        <f t="shared" si="3677"/>
        <v>1462.351534</v>
      </c>
      <c r="Q429" s="527"/>
      <c r="R429" s="520">
        <v>12.0</v>
      </c>
      <c r="S429" s="521" t="s">
        <v>46</v>
      </c>
      <c r="T429" s="522" t="s">
        <v>136</v>
      </c>
      <c r="U429" s="522" t="s">
        <v>134</v>
      </c>
      <c r="V429" s="523">
        <f>ADHK!V429</f>
        <v>7811</v>
      </c>
      <c r="W429" s="523">
        <f>'Produksi dan Harga'!L105</f>
        <v>274034.4506</v>
      </c>
      <c r="X429" s="523">
        <f t="shared" si="3678"/>
        <v>2140.483093</v>
      </c>
      <c r="Y429" s="524"/>
      <c r="Z429" s="523">
        <f t="shared" si="3679"/>
        <v>0</v>
      </c>
      <c r="AA429" s="524"/>
      <c r="AB429" s="523"/>
      <c r="AC429" s="523">
        <f t="shared" si="3680"/>
        <v>0</v>
      </c>
      <c r="AD429" s="523">
        <f t="shared" si="3681"/>
        <v>2140.483093</v>
      </c>
      <c r="AE429" s="524">
        <v>0.224147321887</v>
      </c>
      <c r="AF429" s="525">
        <f t="shared" si="3682"/>
        <v>479.7835529</v>
      </c>
      <c r="AG429" s="526">
        <f t="shared" si="3683"/>
        <v>1660.699541</v>
      </c>
      <c r="AH429" s="527"/>
      <c r="AI429" s="520">
        <v>12.0</v>
      </c>
      <c r="AJ429" s="521" t="s">
        <v>46</v>
      </c>
      <c r="AK429" s="522" t="s">
        <v>136</v>
      </c>
      <c r="AL429" s="522" t="s">
        <v>134</v>
      </c>
      <c r="AM429" s="523">
        <f>ADHK!AM429</f>
        <v>6546</v>
      </c>
      <c r="AN429" s="523">
        <f>'Produksi dan Harga'!Q105</f>
        <v>303018.8995</v>
      </c>
      <c r="AO429" s="523">
        <f t="shared" si="3684"/>
        <v>1983.561716</v>
      </c>
      <c r="AP429" s="524"/>
      <c r="AQ429" s="523">
        <f t="shared" si="3685"/>
        <v>0</v>
      </c>
      <c r="AR429" s="524"/>
      <c r="AS429" s="523"/>
      <c r="AT429" s="523">
        <f t="shared" si="3686"/>
        <v>0</v>
      </c>
      <c r="AU429" s="523">
        <f t="shared" si="3687"/>
        <v>1983.561716</v>
      </c>
      <c r="AV429" s="524">
        <v>0.224147321887</v>
      </c>
      <c r="AW429" s="525">
        <f t="shared" si="3688"/>
        <v>444.6100465</v>
      </c>
      <c r="AX429" s="526">
        <f t="shared" si="3689"/>
        <v>1538.95167</v>
      </c>
      <c r="AY429" s="527"/>
      <c r="AZ429" s="520">
        <v>12.0</v>
      </c>
      <c r="BA429" s="521" t="s">
        <v>46</v>
      </c>
      <c r="BB429" s="522" t="s">
        <v>136</v>
      </c>
      <c r="BC429" s="522" t="s">
        <v>134</v>
      </c>
      <c r="BD429" s="523">
        <f>ADHK!BD429</f>
        <v>8879</v>
      </c>
      <c r="BE429" s="523">
        <f>'Produksi dan Harga'!V105</f>
        <v>319690.713</v>
      </c>
      <c r="BF429" s="523">
        <f t="shared" si="3690"/>
        <v>2838.53384</v>
      </c>
      <c r="BG429" s="524"/>
      <c r="BH429" s="523">
        <f t="shared" si="3691"/>
        <v>0</v>
      </c>
      <c r="BI429" s="524"/>
      <c r="BJ429" s="523"/>
      <c r="BK429" s="523">
        <f t="shared" si="3692"/>
        <v>0</v>
      </c>
      <c r="BL429" s="523">
        <f t="shared" si="3693"/>
        <v>2838.53384</v>
      </c>
      <c r="BM429" s="524">
        <v>0.224147321887</v>
      </c>
      <c r="BN429" s="525">
        <f t="shared" si="3694"/>
        <v>636.2497584</v>
      </c>
      <c r="BO429" s="526">
        <f t="shared" si="3695"/>
        <v>2202.284082</v>
      </c>
      <c r="BP429" s="527"/>
      <c r="BQ429" s="520">
        <v>12.0</v>
      </c>
      <c r="BR429" s="521" t="s">
        <v>46</v>
      </c>
      <c r="BS429" s="522" t="s">
        <v>136</v>
      </c>
      <c r="BT429" s="522" t="s">
        <v>134</v>
      </c>
      <c r="BU429" s="523">
        <f>ADHK!BU429</f>
        <v>4902</v>
      </c>
      <c r="BV429" s="523">
        <f>'Produksi dan Harga'!AA105</f>
        <v>371689.1742</v>
      </c>
      <c r="BW429" s="523">
        <f t="shared" si="3696"/>
        <v>1822.020332</v>
      </c>
      <c r="BX429" s="524"/>
      <c r="BY429" s="523">
        <f t="shared" si="3697"/>
        <v>0</v>
      </c>
      <c r="BZ429" s="524"/>
      <c r="CA429" s="523"/>
      <c r="CB429" s="523">
        <f t="shared" si="3698"/>
        <v>0</v>
      </c>
      <c r="CC429" s="523">
        <f t="shared" si="3699"/>
        <v>1822.020332</v>
      </c>
      <c r="CD429" s="524">
        <v>0.224147321887</v>
      </c>
      <c r="CE429" s="525">
        <f t="shared" si="3700"/>
        <v>408.4009778</v>
      </c>
      <c r="CF429" s="526">
        <f t="shared" si="3701"/>
        <v>1413.619354</v>
      </c>
      <c r="CG429" s="527"/>
      <c r="CH429" s="520">
        <v>12.0</v>
      </c>
      <c r="CI429" s="521" t="s">
        <v>46</v>
      </c>
      <c r="CJ429" s="522" t="s">
        <v>136</v>
      </c>
      <c r="CK429" s="522" t="s">
        <v>134</v>
      </c>
      <c r="CL429" s="523">
        <f>ADHK!CL429</f>
        <v>1671</v>
      </c>
      <c r="CM429" s="523">
        <f>'Produksi dan Harga'!AF105</f>
        <v>405994.8934</v>
      </c>
      <c r="CN429" s="523">
        <f t="shared" si="3702"/>
        <v>678.4174669</v>
      </c>
      <c r="CO429" s="524"/>
      <c r="CP429" s="523">
        <f t="shared" si="3703"/>
        <v>0</v>
      </c>
      <c r="CQ429" s="524"/>
      <c r="CR429" s="523"/>
      <c r="CS429" s="523">
        <f t="shared" si="3704"/>
        <v>0</v>
      </c>
      <c r="CT429" s="523">
        <f t="shared" si="3705"/>
        <v>678.4174669</v>
      </c>
      <c r="CU429" s="524">
        <v>0.224147321887</v>
      </c>
      <c r="CV429" s="525">
        <f t="shared" si="3706"/>
        <v>152.0654583</v>
      </c>
      <c r="CW429" s="526">
        <f t="shared" si="3707"/>
        <v>526.3520085</v>
      </c>
      <c r="CX429" s="527"/>
      <c r="CY429" s="520">
        <v>12.0</v>
      </c>
      <c r="CZ429" s="521" t="s">
        <v>46</v>
      </c>
      <c r="DA429" s="522" t="s">
        <v>136</v>
      </c>
      <c r="DB429" s="522" t="s">
        <v>134</v>
      </c>
      <c r="DC429" s="523">
        <f>ADHK!DC429</f>
        <v>7634</v>
      </c>
      <c r="DD429" s="523">
        <f>'Produksi dan Harga'!AK105</f>
        <v>414781.902</v>
      </c>
      <c r="DE429" s="523">
        <f t="shared" si="3708"/>
        <v>3166.44504</v>
      </c>
      <c r="DF429" s="524"/>
      <c r="DG429" s="523">
        <f t="shared" si="3709"/>
        <v>0</v>
      </c>
      <c r="DH429" s="524"/>
      <c r="DI429" s="523"/>
      <c r="DJ429" s="523">
        <f t="shared" si="3710"/>
        <v>0</v>
      </c>
      <c r="DK429" s="523">
        <f t="shared" si="3711"/>
        <v>3166.44504</v>
      </c>
      <c r="DL429" s="524">
        <v>0.224147321887</v>
      </c>
      <c r="DM429" s="525">
        <f t="shared" si="3712"/>
        <v>709.7501756</v>
      </c>
      <c r="DN429" s="526">
        <f t="shared" si="3713"/>
        <v>2456.694864</v>
      </c>
      <c r="DO429" s="527"/>
      <c r="DP429" s="520">
        <v>12.0</v>
      </c>
      <c r="DQ429" s="521" t="s">
        <v>46</v>
      </c>
      <c r="DR429" s="522" t="s">
        <v>136</v>
      </c>
      <c r="DS429" s="522" t="s">
        <v>134</v>
      </c>
      <c r="DT429" s="523">
        <f>ADHK!DT429</f>
        <v>3030</v>
      </c>
      <c r="DU429" s="523">
        <f>'Produksi dan Harga'!AP105</f>
        <v>432312.6804</v>
      </c>
      <c r="DV429" s="523">
        <f t="shared" si="3714"/>
        <v>1309.907422</v>
      </c>
      <c r="DW429" s="524"/>
      <c r="DX429" s="523">
        <f t="shared" si="3715"/>
        <v>0</v>
      </c>
      <c r="DY429" s="524"/>
      <c r="DZ429" s="523"/>
      <c r="EA429" s="523">
        <f t="shared" si="3716"/>
        <v>0</v>
      </c>
      <c r="EB429" s="523">
        <f t="shared" si="3717"/>
        <v>1309.907422</v>
      </c>
      <c r="EC429" s="524">
        <v>0.224147321887</v>
      </c>
      <c r="ED429" s="525">
        <f t="shared" si="3718"/>
        <v>293.6122405</v>
      </c>
      <c r="EE429" s="526">
        <f t="shared" si="3719"/>
        <v>1016.295181</v>
      </c>
      <c r="EF429" s="527"/>
      <c r="EG429" s="520">
        <v>12.0</v>
      </c>
      <c r="EH429" s="521" t="s">
        <v>46</v>
      </c>
      <c r="EI429" s="522" t="s">
        <v>136</v>
      </c>
      <c r="EJ429" s="522" t="s">
        <v>134</v>
      </c>
      <c r="EK429" s="523">
        <f>ADHK!EK429</f>
        <v>3461</v>
      </c>
      <c r="EL429" s="523">
        <f>'Produksi dan Harga'!AU105</f>
        <v>466533.7248</v>
      </c>
      <c r="EM429" s="523">
        <f t="shared" si="3720"/>
        <v>1614.673222</v>
      </c>
      <c r="EN429" s="524"/>
      <c r="EO429" s="523">
        <f t="shared" si="3721"/>
        <v>0</v>
      </c>
      <c r="EP429" s="524"/>
      <c r="EQ429" s="523"/>
      <c r="ER429" s="523">
        <f t="shared" si="3722"/>
        <v>0</v>
      </c>
      <c r="ES429" s="523">
        <f t="shared" si="3723"/>
        <v>1614.673222</v>
      </c>
      <c r="ET429" s="524">
        <v>0.224147321887</v>
      </c>
      <c r="EU429" s="525">
        <f t="shared" si="3724"/>
        <v>361.9246783</v>
      </c>
      <c r="EV429" s="526">
        <f t="shared" si="3725"/>
        <v>1252.748543</v>
      </c>
      <c r="EW429" s="527"/>
      <c r="EX429" s="520">
        <v>12.0</v>
      </c>
      <c r="EY429" s="521" t="s">
        <v>46</v>
      </c>
      <c r="EZ429" s="522" t="s">
        <v>136</v>
      </c>
      <c r="FA429" s="522" t="s">
        <v>134</v>
      </c>
      <c r="FB429" s="523">
        <f>ADHK!FB429</f>
        <v>3784</v>
      </c>
      <c r="FC429" s="523">
        <f>'Produksi dan Harga'!AZ105</f>
        <v>493952.7888</v>
      </c>
      <c r="FD429" s="523">
        <f t="shared" si="3726"/>
        <v>1869.117353</v>
      </c>
      <c r="FE429" s="524"/>
      <c r="FF429" s="523">
        <f t="shared" si="3727"/>
        <v>0</v>
      </c>
      <c r="FG429" s="524"/>
      <c r="FH429" s="523"/>
      <c r="FI429" s="523">
        <f t="shared" si="3728"/>
        <v>0</v>
      </c>
      <c r="FJ429" s="523">
        <f t="shared" si="3729"/>
        <v>1869.117353</v>
      </c>
      <c r="FK429" s="524">
        <v>0.224147321887</v>
      </c>
      <c r="FL429" s="525">
        <f t="shared" si="3730"/>
        <v>418.957649</v>
      </c>
      <c r="FM429" s="526">
        <f t="shared" si="3731"/>
        <v>1450.159704</v>
      </c>
      <c r="FN429" s="527"/>
      <c r="FO429" s="520">
        <v>12.0</v>
      </c>
      <c r="FP429" s="521" t="s">
        <v>46</v>
      </c>
      <c r="FQ429" s="522" t="s">
        <v>136</v>
      </c>
      <c r="FR429" s="522" t="s">
        <v>134</v>
      </c>
      <c r="FS429" s="523">
        <f>ADHK!FS429</f>
        <v>7029</v>
      </c>
      <c r="FT429" s="523">
        <f>'Produksi dan Harga'!BE105</f>
        <v>469281.6295</v>
      </c>
      <c r="FU429" s="523">
        <f t="shared" si="3732"/>
        <v>3298.580574</v>
      </c>
      <c r="FV429" s="524"/>
      <c r="FW429" s="523">
        <f t="shared" si="3733"/>
        <v>0</v>
      </c>
      <c r="FX429" s="524"/>
      <c r="FY429" s="523"/>
      <c r="FZ429" s="523">
        <f t="shared" si="3734"/>
        <v>0</v>
      </c>
      <c r="GA429" s="523">
        <f t="shared" si="3735"/>
        <v>3298.580574</v>
      </c>
      <c r="GB429" s="524">
        <v>0.224147321887</v>
      </c>
      <c r="GC429" s="525">
        <f t="shared" si="3736"/>
        <v>739.3680016</v>
      </c>
      <c r="GD429" s="526">
        <f t="shared" si="3737"/>
        <v>2559.212572</v>
      </c>
      <c r="GE429" s="527"/>
      <c r="GF429" s="520">
        <v>12.0</v>
      </c>
      <c r="GG429" s="521" t="s">
        <v>46</v>
      </c>
      <c r="GH429" s="522" t="s">
        <v>136</v>
      </c>
      <c r="GI429" s="522" t="s">
        <v>134</v>
      </c>
      <c r="GJ429" s="523">
        <f>ADHK!GJ429</f>
        <v>3910.7</v>
      </c>
      <c r="GK429" s="523">
        <f>'Produksi dan Harga'!BJ105</f>
        <v>474686.9404</v>
      </c>
      <c r="GL429" s="523">
        <f t="shared" si="3738"/>
        <v>1856.358218</v>
      </c>
      <c r="GM429" s="524"/>
      <c r="GN429" s="523">
        <f t="shared" si="3739"/>
        <v>0</v>
      </c>
      <c r="GO429" s="524"/>
      <c r="GP429" s="523"/>
      <c r="GQ429" s="523">
        <f t="shared" si="3740"/>
        <v>0</v>
      </c>
      <c r="GR429" s="523">
        <f t="shared" si="3741"/>
        <v>1856.358218</v>
      </c>
      <c r="GS429" s="524">
        <v>0.224147321887</v>
      </c>
      <c r="GT429" s="525">
        <f t="shared" si="3742"/>
        <v>416.0977229</v>
      </c>
      <c r="GU429" s="526">
        <f t="shared" si="3743"/>
        <v>1440.260495</v>
      </c>
      <c r="GV429" s="527"/>
      <c r="GW429" s="520">
        <v>12.0</v>
      </c>
      <c r="GX429" s="521" t="s">
        <v>46</v>
      </c>
      <c r="GY429" s="522" t="s">
        <v>136</v>
      </c>
      <c r="GZ429" s="522" t="s">
        <v>134</v>
      </c>
      <c r="HA429" s="523">
        <f>ADHK!HA429</f>
        <v>4064.6</v>
      </c>
      <c r="HB429" s="523">
        <f>'Produksi dan Harga'!BO105</f>
        <v>519939.9538</v>
      </c>
      <c r="HC429" s="523">
        <f t="shared" si="3744"/>
        <v>2113.347936</v>
      </c>
      <c r="HD429" s="524"/>
      <c r="HE429" s="523">
        <f t="shared" si="3745"/>
        <v>0</v>
      </c>
      <c r="HF429" s="524"/>
      <c r="HG429" s="523"/>
      <c r="HH429" s="523">
        <f t="shared" si="3746"/>
        <v>0</v>
      </c>
      <c r="HI429" s="523">
        <f t="shared" si="3747"/>
        <v>2113.347936</v>
      </c>
      <c r="HJ429" s="524">
        <v>0.224147321887</v>
      </c>
      <c r="HK429" s="525">
        <f t="shared" si="3748"/>
        <v>473.7012801</v>
      </c>
      <c r="HL429" s="526">
        <f t="shared" si="3749"/>
        <v>1639.646656</v>
      </c>
      <c r="HM429" s="527"/>
      <c r="HN429" s="520">
        <v>12.0</v>
      </c>
      <c r="HO429" s="521" t="s">
        <v>46</v>
      </c>
      <c r="HP429" s="522" t="s">
        <v>136</v>
      </c>
      <c r="HQ429" s="522" t="s">
        <v>134</v>
      </c>
      <c r="HR429" s="523">
        <f>ADHK!HR429</f>
        <v>4254.99</v>
      </c>
      <c r="HS429" s="523">
        <f>'Produksi dan Harga'!BT105</f>
        <v>504770.126</v>
      </c>
      <c r="HT429" s="523">
        <f t="shared" si="3750"/>
        <v>2147.791838</v>
      </c>
      <c r="HU429" s="524"/>
      <c r="HV429" s="523">
        <f t="shared" si="3751"/>
        <v>0</v>
      </c>
      <c r="HW429" s="524"/>
      <c r="HX429" s="523"/>
      <c r="HY429" s="523">
        <f t="shared" si="3752"/>
        <v>0</v>
      </c>
      <c r="HZ429" s="523">
        <f t="shared" si="3753"/>
        <v>2147.791838</v>
      </c>
      <c r="IA429" s="524">
        <v>0.224147321887</v>
      </c>
      <c r="IB429" s="525">
        <f t="shared" si="3754"/>
        <v>481.4217885</v>
      </c>
      <c r="IC429" s="526">
        <f t="shared" si="3755"/>
        <v>1666.37005</v>
      </c>
      <c r="ID429" s="527"/>
      <c r="IE429" s="520">
        <v>12.0</v>
      </c>
      <c r="IF429" s="521" t="s">
        <v>46</v>
      </c>
      <c r="IG429" s="522" t="s">
        <v>136</v>
      </c>
      <c r="IH429" s="522" t="s">
        <v>134</v>
      </c>
      <c r="II429" s="523">
        <f>ADHK!II429</f>
        <v>5895.35</v>
      </c>
      <c r="IJ429" s="523">
        <f>'Produksi dan Harga'!BY105</f>
        <v>522212.1887</v>
      </c>
      <c r="IK429" s="523">
        <f t="shared" si="3756"/>
        <v>3078.623626</v>
      </c>
      <c r="IL429" s="524"/>
      <c r="IM429" s="523">
        <f t="shared" si="3757"/>
        <v>0</v>
      </c>
      <c r="IN429" s="524"/>
      <c r="IO429" s="523"/>
      <c r="IP429" s="523">
        <f t="shared" si="3758"/>
        <v>0</v>
      </c>
      <c r="IQ429" s="523">
        <f t="shared" si="3759"/>
        <v>3078.623626</v>
      </c>
      <c r="IR429" s="524">
        <v>0.224147321887</v>
      </c>
      <c r="IS429" s="525">
        <f t="shared" si="3760"/>
        <v>690.065241</v>
      </c>
      <c r="IT429" s="526">
        <f t="shared" si="3761"/>
        <v>2388.558385</v>
      </c>
      <c r="IU429" s="527"/>
      <c r="IV429" s="520">
        <v>12.0</v>
      </c>
      <c r="IW429" s="521" t="s">
        <v>46</v>
      </c>
      <c r="IX429" s="522" t="s">
        <v>136</v>
      </c>
      <c r="IY429" s="522" t="s">
        <v>134</v>
      </c>
      <c r="IZ429" s="523">
        <f>ADHK!IZ429</f>
        <v>5224.41</v>
      </c>
      <c r="JA429" s="523">
        <f>'Produksi dan Harga'!CD105</f>
        <v>538377.0023</v>
      </c>
      <c r="JB429" s="523">
        <f t="shared" si="3762"/>
        <v>2812.702195</v>
      </c>
      <c r="JC429" s="524"/>
      <c r="JD429" s="523">
        <f t="shared" si="3763"/>
        <v>0</v>
      </c>
      <c r="JE429" s="524"/>
      <c r="JF429" s="523"/>
      <c r="JG429" s="523">
        <f t="shared" si="3764"/>
        <v>0</v>
      </c>
      <c r="JH429" s="523">
        <f t="shared" si="3765"/>
        <v>2812.702195</v>
      </c>
      <c r="JI429" s="524">
        <v>0.224147321887</v>
      </c>
      <c r="JJ429" s="525">
        <f t="shared" si="3766"/>
        <v>630.4596642</v>
      </c>
      <c r="JK429" s="526">
        <f t="shared" si="3767"/>
        <v>2182.24253</v>
      </c>
      <c r="JL429" s="527"/>
      <c r="JM429" s="520">
        <v>12.0</v>
      </c>
      <c r="JN429" s="521" t="s">
        <v>46</v>
      </c>
      <c r="JO429" s="522" t="s">
        <v>136</v>
      </c>
      <c r="JP429" s="522" t="s">
        <v>134</v>
      </c>
      <c r="JQ429" s="523" t="str">
        <f>ADHK!JQ429</f>
        <v/>
      </c>
      <c r="JR429" s="523"/>
      <c r="JS429" s="523">
        <f t="shared" si="3768"/>
        <v>0</v>
      </c>
      <c r="JT429" s="524"/>
      <c r="JU429" s="523">
        <f t="shared" si="3769"/>
        <v>0</v>
      </c>
      <c r="JV429" s="524"/>
      <c r="JW429" s="523"/>
      <c r="JX429" s="523">
        <f t="shared" si="3770"/>
        <v>0</v>
      </c>
      <c r="JY429" s="523">
        <f t="shared" si="3771"/>
        <v>0</v>
      </c>
      <c r="JZ429" s="524">
        <v>0.224147321887</v>
      </c>
      <c r="KA429" s="525">
        <f t="shared" si="3772"/>
        <v>0</v>
      </c>
      <c r="KB429" s="526">
        <f t="shared" si="3773"/>
        <v>0</v>
      </c>
      <c r="KC429" s="527"/>
      <c r="KD429" s="520">
        <v>12.0</v>
      </c>
      <c r="KE429" s="521" t="s">
        <v>46</v>
      </c>
      <c r="KF429" s="522" t="s">
        <v>136</v>
      </c>
      <c r="KG429" s="522" t="s">
        <v>134</v>
      </c>
      <c r="KH429" s="523" t="str">
        <f>ADHK!KH429</f>
        <v/>
      </c>
      <c r="KI429" s="523"/>
      <c r="KJ429" s="523">
        <f t="shared" si="3774"/>
        <v>0</v>
      </c>
      <c r="KK429" s="524"/>
      <c r="KL429" s="523">
        <f t="shared" si="3775"/>
        <v>0</v>
      </c>
      <c r="KM429" s="524"/>
      <c r="KN429" s="523"/>
      <c r="KO429" s="523">
        <f t="shared" si="3776"/>
        <v>0</v>
      </c>
      <c r="KP429" s="523">
        <f t="shared" si="3777"/>
        <v>0</v>
      </c>
      <c r="KQ429" s="524">
        <v>0.224147321887</v>
      </c>
      <c r="KR429" s="525">
        <f t="shared" si="3778"/>
        <v>0</v>
      </c>
      <c r="KS429" s="526">
        <f t="shared" si="3779"/>
        <v>0</v>
      </c>
      <c r="KT429" s="527"/>
      <c r="KU429" s="528"/>
    </row>
    <row r="430" ht="15.75" customHeight="1">
      <c r="A430" s="520">
        <v>13.0</v>
      </c>
      <c r="B430" s="521" t="s">
        <v>47</v>
      </c>
      <c r="C430" s="522" t="s">
        <v>135</v>
      </c>
      <c r="D430" s="522" t="s">
        <v>134</v>
      </c>
      <c r="E430" s="523">
        <f>ADHK!E430</f>
        <v>17182</v>
      </c>
      <c r="F430" s="523">
        <f>ADHK!F430</f>
        <v>300048.662</v>
      </c>
      <c r="G430" s="523">
        <f t="shared" si="3672"/>
        <v>5155.436111</v>
      </c>
      <c r="H430" s="524"/>
      <c r="I430" s="523">
        <f t="shared" si="3673"/>
        <v>0</v>
      </c>
      <c r="J430" s="524"/>
      <c r="K430" s="523"/>
      <c r="L430" s="523">
        <f t="shared" si="3674"/>
        <v>0</v>
      </c>
      <c r="M430" s="523">
        <f t="shared" si="3675"/>
        <v>5155.436111</v>
      </c>
      <c r="N430" s="524">
        <v>0.224147321887</v>
      </c>
      <c r="O430" s="525">
        <f t="shared" si="3676"/>
        <v>1155.577197</v>
      </c>
      <c r="P430" s="526">
        <f t="shared" si="3677"/>
        <v>3999.858913</v>
      </c>
      <c r="Q430" s="527"/>
      <c r="R430" s="520">
        <v>13.0</v>
      </c>
      <c r="S430" s="521" t="s">
        <v>47</v>
      </c>
      <c r="T430" s="522" t="s">
        <v>135</v>
      </c>
      <c r="U430" s="522" t="s">
        <v>134</v>
      </c>
      <c r="V430" s="523">
        <f>ADHK!V430</f>
        <v>10595</v>
      </c>
      <c r="W430" s="523">
        <f>'Produksi dan Harga'!L106</f>
        <v>332030.0918</v>
      </c>
      <c r="X430" s="523">
        <f t="shared" si="3678"/>
        <v>3517.858822</v>
      </c>
      <c r="Y430" s="524"/>
      <c r="Z430" s="523">
        <f t="shared" si="3679"/>
        <v>0</v>
      </c>
      <c r="AA430" s="524"/>
      <c r="AB430" s="523"/>
      <c r="AC430" s="523">
        <f t="shared" si="3680"/>
        <v>0</v>
      </c>
      <c r="AD430" s="523">
        <f t="shared" si="3681"/>
        <v>3517.858822</v>
      </c>
      <c r="AE430" s="524">
        <v>0.224147321887</v>
      </c>
      <c r="AF430" s="525">
        <f t="shared" si="3682"/>
        <v>788.5186338</v>
      </c>
      <c r="AG430" s="526">
        <f t="shared" si="3683"/>
        <v>2729.340189</v>
      </c>
      <c r="AH430" s="527"/>
      <c r="AI430" s="520">
        <v>13.0</v>
      </c>
      <c r="AJ430" s="521" t="s">
        <v>47</v>
      </c>
      <c r="AK430" s="522" t="s">
        <v>135</v>
      </c>
      <c r="AL430" s="522" t="s">
        <v>134</v>
      </c>
      <c r="AM430" s="523">
        <f>ADHK!AM430</f>
        <v>11320</v>
      </c>
      <c r="AN430" s="523">
        <f>'Produksi dan Harga'!Q106</f>
        <v>341491.828</v>
      </c>
      <c r="AO430" s="523">
        <f t="shared" si="3684"/>
        <v>3865.687493</v>
      </c>
      <c r="AP430" s="524"/>
      <c r="AQ430" s="523">
        <f t="shared" si="3685"/>
        <v>0</v>
      </c>
      <c r="AR430" s="524"/>
      <c r="AS430" s="523"/>
      <c r="AT430" s="523">
        <f t="shared" si="3686"/>
        <v>0</v>
      </c>
      <c r="AU430" s="523">
        <f t="shared" si="3687"/>
        <v>3865.687493</v>
      </c>
      <c r="AV430" s="524">
        <v>0.224147321887</v>
      </c>
      <c r="AW430" s="525">
        <f t="shared" si="3688"/>
        <v>866.4834987</v>
      </c>
      <c r="AX430" s="526">
        <f t="shared" si="3689"/>
        <v>2999.203994</v>
      </c>
      <c r="AY430" s="527"/>
      <c r="AZ430" s="520">
        <v>13.0</v>
      </c>
      <c r="BA430" s="521" t="s">
        <v>47</v>
      </c>
      <c r="BB430" s="522" t="s">
        <v>135</v>
      </c>
      <c r="BC430" s="522" t="s">
        <v>134</v>
      </c>
      <c r="BD430" s="523">
        <f>ADHK!BD430</f>
        <v>19089</v>
      </c>
      <c r="BE430" s="523">
        <f>'Produksi dan Harga'!V106</f>
        <v>349787.4678</v>
      </c>
      <c r="BF430" s="523">
        <f t="shared" si="3690"/>
        <v>6677.092973</v>
      </c>
      <c r="BG430" s="524"/>
      <c r="BH430" s="523">
        <f t="shared" si="3691"/>
        <v>0</v>
      </c>
      <c r="BI430" s="524"/>
      <c r="BJ430" s="523"/>
      <c r="BK430" s="523">
        <f t="shared" si="3692"/>
        <v>0</v>
      </c>
      <c r="BL430" s="523">
        <f t="shared" si="3693"/>
        <v>6677.092973</v>
      </c>
      <c r="BM430" s="524">
        <v>0.224147321887</v>
      </c>
      <c r="BN430" s="525">
        <f t="shared" si="3694"/>
        <v>1496.652508</v>
      </c>
      <c r="BO430" s="526">
        <f t="shared" si="3695"/>
        <v>5180.440465</v>
      </c>
      <c r="BP430" s="527"/>
      <c r="BQ430" s="520">
        <v>13.0</v>
      </c>
      <c r="BR430" s="521" t="s">
        <v>47</v>
      </c>
      <c r="BS430" s="522" t="s">
        <v>135</v>
      </c>
      <c r="BT430" s="522" t="s">
        <v>134</v>
      </c>
      <c r="BU430" s="523">
        <f>ADHK!BU430</f>
        <v>11321</v>
      </c>
      <c r="BV430" s="523">
        <f>'Produksi dan Harga'!AA106</f>
        <v>378724.4223</v>
      </c>
      <c r="BW430" s="523">
        <f t="shared" si="3696"/>
        <v>4287.539185</v>
      </c>
      <c r="BX430" s="524"/>
      <c r="BY430" s="523">
        <f t="shared" si="3697"/>
        <v>0</v>
      </c>
      <c r="BZ430" s="524"/>
      <c r="CA430" s="523"/>
      <c r="CB430" s="523">
        <f t="shared" si="3698"/>
        <v>0</v>
      </c>
      <c r="CC430" s="523">
        <f t="shared" si="3699"/>
        <v>4287.539185</v>
      </c>
      <c r="CD430" s="524">
        <v>0.224147321887</v>
      </c>
      <c r="CE430" s="525">
        <f t="shared" si="3700"/>
        <v>961.0404258</v>
      </c>
      <c r="CF430" s="526">
        <f t="shared" si="3701"/>
        <v>3326.498759</v>
      </c>
      <c r="CG430" s="527"/>
      <c r="CH430" s="520">
        <v>13.0</v>
      </c>
      <c r="CI430" s="521" t="s">
        <v>47</v>
      </c>
      <c r="CJ430" s="522" t="s">
        <v>135</v>
      </c>
      <c r="CK430" s="522" t="s">
        <v>134</v>
      </c>
      <c r="CL430" s="523">
        <f>ADHK!CL430</f>
        <v>4726</v>
      </c>
      <c r="CM430" s="523">
        <f>'Produksi dan Harga'!AF106</f>
        <v>395630.2632</v>
      </c>
      <c r="CN430" s="523">
        <f t="shared" si="3702"/>
        <v>1869.748624</v>
      </c>
      <c r="CO430" s="524"/>
      <c r="CP430" s="523">
        <f t="shared" si="3703"/>
        <v>0</v>
      </c>
      <c r="CQ430" s="524"/>
      <c r="CR430" s="523"/>
      <c r="CS430" s="523">
        <f t="shared" si="3704"/>
        <v>0</v>
      </c>
      <c r="CT430" s="523">
        <f t="shared" si="3705"/>
        <v>1869.748624</v>
      </c>
      <c r="CU430" s="524">
        <v>0.224147321887</v>
      </c>
      <c r="CV430" s="525">
        <f t="shared" si="3706"/>
        <v>419.0991466</v>
      </c>
      <c r="CW430" s="526">
        <f t="shared" si="3707"/>
        <v>1450.649477</v>
      </c>
      <c r="CX430" s="527"/>
      <c r="CY430" s="520">
        <v>13.0</v>
      </c>
      <c r="CZ430" s="521" t="s">
        <v>47</v>
      </c>
      <c r="DA430" s="522" t="s">
        <v>135</v>
      </c>
      <c r="DB430" s="522" t="s">
        <v>134</v>
      </c>
      <c r="DC430" s="523">
        <f>ADHK!DC430</f>
        <v>16824</v>
      </c>
      <c r="DD430" s="523">
        <f>'Produksi dan Harga'!AK106</f>
        <v>401730.8146</v>
      </c>
      <c r="DE430" s="523">
        <f t="shared" si="3708"/>
        <v>6758.719224</v>
      </c>
      <c r="DF430" s="524"/>
      <c r="DG430" s="523">
        <f t="shared" si="3709"/>
        <v>0</v>
      </c>
      <c r="DH430" s="524"/>
      <c r="DI430" s="523"/>
      <c r="DJ430" s="523">
        <f t="shared" si="3710"/>
        <v>0</v>
      </c>
      <c r="DK430" s="523">
        <f t="shared" si="3711"/>
        <v>6758.719224</v>
      </c>
      <c r="DL430" s="524">
        <v>0.224147321887</v>
      </c>
      <c r="DM430" s="525">
        <f t="shared" si="3712"/>
        <v>1514.948814</v>
      </c>
      <c r="DN430" s="526">
        <f t="shared" si="3713"/>
        <v>5243.770411</v>
      </c>
      <c r="DO430" s="527"/>
      <c r="DP430" s="520">
        <v>13.0</v>
      </c>
      <c r="DQ430" s="521" t="s">
        <v>47</v>
      </c>
      <c r="DR430" s="522" t="s">
        <v>135</v>
      </c>
      <c r="DS430" s="522" t="s">
        <v>134</v>
      </c>
      <c r="DT430" s="523">
        <f>ADHK!DT430</f>
        <v>6606</v>
      </c>
      <c r="DU430" s="523">
        <f>'Produksi dan Harga'!AP106</f>
        <v>409139.2432</v>
      </c>
      <c r="DV430" s="523">
        <f t="shared" si="3714"/>
        <v>2702.773841</v>
      </c>
      <c r="DW430" s="524"/>
      <c r="DX430" s="523">
        <f t="shared" si="3715"/>
        <v>0</v>
      </c>
      <c r="DY430" s="524"/>
      <c r="DZ430" s="523"/>
      <c r="EA430" s="523">
        <f t="shared" si="3716"/>
        <v>0</v>
      </c>
      <c r="EB430" s="523">
        <f t="shared" si="3717"/>
        <v>2702.773841</v>
      </c>
      <c r="EC430" s="524">
        <v>0.224147321887</v>
      </c>
      <c r="ED430" s="525">
        <f t="shared" si="3718"/>
        <v>605.8195181</v>
      </c>
      <c r="EE430" s="526">
        <f t="shared" si="3719"/>
        <v>2096.954323</v>
      </c>
      <c r="EF430" s="527"/>
      <c r="EG430" s="520">
        <v>13.0</v>
      </c>
      <c r="EH430" s="521" t="s">
        <v>47</v>
      </c>
      <c r="EI430" s="522" t="s">
        <v>135</v>
      </c>
      <c r="EJ430" s="522" t="s">
        <v>134</v>
      </c>
      <c r="EK430" s="523">
        <f>ADHK!EK430</f>
        <v>5268</v>
      </c>
      <c r="EL430" s="523">
        <f>'Produksi dan Harga'!AU106</f>
        <v>427931.5966</v>
      </c>
      <c r="EM430" s="523">
        <f t="shared" si="3720"/>
        <v>2254.343651</v>
      </c>
      <c r="EN430" s="524"/>
      <c r="EO430" s="523">
        <f t="shared" si="3721"/>
        <v>0</v>
      </c>
      <c r="EP430" s="524"/>
      <c r="EQ430" s="523"/>
      <c r="ER430" s="523">
        <f t="shared" si="3722"/>
        <v>0</v>
      </c>
      <c r="ES430" s="523">
        <f t="shared" si="3723"/>
        <v>2254.343651</v>
      </c>
      <c r="ET430" s="524">
        <v>0.224147321887</v>
      </c>
      <c r="EU430" s="525">
        <f t="shared" si="3724"/>
        <v>505.305092</v>
      </c>
      <c r="EV430" s="526">
        <f t="shared" si="3725"/>
        <v>1749.038559</v>
      </c>
      <c r="EW430" s="527"/>
      <c r="EX430" s="520">
        <v>13.0</v>
      </c>
      <c r="EY430" s="521" t="s">
        <v>47</v>
      </c>
      <c r="EZ430" s="522" t="s">
        <v>135</v>
      </c>
      <c r="FA430" s="522" t="s">
        <v>134</v>
      </c>
      <c r="FB430" s="523">
        <f>ADHK!FB430</f>
        <v>7505</v>
      </c>
      <c r="FC430" s="523">
        <f>'Produksi dan Harga'!AZ106</f>
        <v>443988.5739</v>
      </c>
      <c r="FD430" s="523">
        <f t="shared" si="3726"/>
        <v>3332.134247</v>
      </c>
      <c r="FE430" s="524"/>
      <c r="FF430" s="523">
        <f t="shared" si="3727"/>
        <v>0</v>
      </c>
      <c r="FG430" s="524"/>
      <c r="FH430" s="523"/>
      <c r="FI430" s="523">
        <f t="shared" si="3728"/>
        <v>0</v>
      </c>
      <c r="FJ430" s="523">
        <f t="shared" si="3729"/>
        <v>3332.134247</v>
      </c>
      <c r="FK430" s="524">
        <v>0.224147321887</v>
      </c>
      <c r="FL430" s="525">
        <f t="shared" si="3730"/>
        <v>746.8889677</v>
      </c>
      <c r="FM430" s="526">
        <f t="shared" si="3731"/>
        <v>2585.24528</v>
      </c>
      <c r="FN430" s="527"/>
      <c r="FO430" s="520">
        <v>13.0</v>
      </c>
      <c r="FP430" s="521" t="s">
        <v>47</v>
      </c>
      <c r="FQ430" s="522" t="s">
        <v>135</v>
      </c>
      <c r="FR430" s="522" t="s">
        <v>134</v>
      </c>
      <c r="FS430" s="523">
        <f>ADHK!FS430</f>
        <v>8154</v>
      </c>
      <c r="FT430" s="523">
        <f>'Produksi dan Harga'!BE106</f>
        <v>430709.7783</v>
      </c>
      <c r="FU430" s="523">
        <f t="shared" si="3732"/>
        <v>3512.007533</v>
      </c>
      <c r="FV430" s="524"/>
      <c r="FW430" s="523">
        <f t="shared" si="3733"/>
        <v>0</v>
      </c>
      <c r="FX430" s="524"/>
      <c r="FY430" s="523"/>
      <c r="FZ430" s="523">
        <f t="shared" si="3734"/>
        <v>0</v>
      </c>
      <c r="GA430" s="523">
        <f t="shared" si="3735"/>
        <v>3512.007533</v>
      </c>
      <c r="GB430" s="524">
        <v>0.224147321887</v>
      </c>
      <c r="GC430" s="525">
        <f t="shared" si="3736"/>
        <v>787.2070829</v>
      </c>
      <c r="GD430" s="526">
        <f t="shared" si="3737"/>
        <v>2724.80045</v>
      </c>
      <c r="GE430" s="527"/>
      <c r="GF430" s="520">
        <v>13.0</v>
      </c>
      <c r="GG430" s="521" t="s">
        <v>47</v>
      </c>
      <c r="GH430" s="522" t="s">
        <v>135</v>
      </c>
      <c r="GI430" s="522" t="s">
        <v>134</v>
      </c>
      <c r="GJ430" s="523">
        <f>ADHK!GJ430</f>
        <v>9550.6</v>
      </c>
      <c r="GK430" s="523">
        <f>'Produksi dan Harga'!BJ106</f>
        <v>446129.8637</v>
      </c>
      <c r="GL430" s="523">
        <f t="shared" si="3738"/>
        <v>4260.807876</v>
      </c>
      <c r="GM430" s="524"/>
      <c r="GN430" s="523">
        <f t="shared" si="3739"/>
        <v>0</v>
      </c>
      <c r="GO430" s="524"/>
      <c r="GP430" s="523"/>
      <c r="GQ430" s="523">
        <f t="shared" si="3740"/>
        <v>0</v>
      </c>
      <c r="GR430" s="523">
        <f t="shared" si="3741"/>
        <v>4260.807876</v>
      </c>
      <c r="GS430" s="524">
        <v>0.224147321887</v>
      </c>
      <c r="GT430" s="525">
        <f t="shared" si="3742"/>
        <v>955.0486744</v>
      </c>
      <c r="GU430" s="526">
        <f t="shared" si="3743"/>
        <v>3305.759201</v>
      </c>
      <c r="GV430" s="527"/>
      <c r="GW430" s="520">
        <v>13.0</v>
      </c>
      <c r="GX430" s="521" t="s">
        <v>47</v>
      </c>
      <c r="GY430" s="522" t="s">
        <v>135</v>
      </c>
      <c r="GZ430" s="522" t="s">
        <v>134</v>
      </c>
      <c r="HA430" s="523">
        <f>ADHK!HA430</f>
        <v>10914.09</v>
      </c>
      <c r="HB430" s="523">
        <f>'Produksi dan Harga'!BO106</f>
        <v>468195.9322</v>
      </c>
      <c r="HC430" s="523">
        <f t="shared" si="3744"/>
        <v>5109.932542</v>
      </c>
      <c r="HD430" s="524"/>
      <c r="HE430" s="523">
        <f t="shared" si="3745"/>
        <v>0</v>
      </c>
      <c r="HF430" s="524"/>
      <c r="HG430" s="523"/>
      <c r="HH430" s="523">
        <f t="shared" si="3746"/>
        <v>0</v>
      </c>
      <c r="HI430" s="523">
        <f t="shared" si="3747"/>
        <v>5109.932542</v>
      </c>
      <c r="HJ430" s="524">
        <v>0.224147321887</v>
      </c>
      <c r="HK430" s="525">
        <f t="shared" si="3748"/>
        <v>1145.377694</v>
      </c>
      <c r="HL430" s="526">
        <f t="shared" si="3749"/>
        <v>3964.554848</v>
      </c>
      <c r="HM430" s="527"/>
      <c r="HN430" s="520">
        <v>13.0</v>
      </c>
      <c r="HO430" s="521" t="s">
        <v>47</v>
      </c>
      <c r="HP430" s="522" t="s">
        <v>135</v>
      </c>
      <c r="HQ430" s="522" t="s">
        <v>134</v>
      </c>
      <c r="HR430" s="523">
        <f>ADHK!HR430</f>
        <v>8689.23</v>
      </c>
      <c r="HS430" s="523">
        <f>'Produksi dan Harga'!BT106</f>
        <v>470776.3507</v>
      </c>
      <c r="HT430" s="523">
        <f t="shared" si="3750"/>
        <v>4090.68399</v>
      </c>
      <c r="HU430" s="524"/>
      <c r="HV430" s="523">
        <f t="shared" si="3751"/>
        <v>0</v>
      </c>
      <c r="HW430" s="524"/>
      <c r="HX430" s="523"/>
      <c r="HY430" s="523">
        <f t="shared" si="3752"/>
        <v>0</v>
      </c>
      <c r="HZ430" s="523">
        <f t="shared" si="3753"/>
        <v>4090.68399</v>
      </c>
      <c r="IA430" s="524">
        <v>0.224147321887</v>
      </c>
      <c r="IB430" s="525">
        <f t="shared" si="3754"/>
        <v>916.915861</v>
      </c>
      <c r="IC430" s="526">
        <f t="shared" si="3755"/>
        <v>3173.768129</v>
      </c>
      <c r="ID430" s="527"/>
      <c r="IE430" s="520">
        <v>13.0</v>
      </c>
      <c r="IF430" s="521" t="s">
        <v>47</v>
      </c>
      <c r="IG430" s="522" t="s">
        <v>135</v>
      </c>
      <c r="IH430" s="522" t="s">
        <v>134</v>
      </c>
      <c r="II430" s="523">
        <f>ADHK!II430</f>
        <v>11390.72</v>
      </c>
      <c r="IJ430" s="523">
        <f>'Produksi dan Harga'!BY106</f>
        <v>472129.6502</v>
      </c>
      <c r="IK430" s="523">
        <f t="shared" si="3756"/>
        <v>5377.896649</v>
      </c>
      <c r="IL430" s="524"/>
      <c r="IM430" s="523">
        <f t="shared" si="3757"/>
        <v>0</v>
      </c>
      <c r="IN430" s="524"/>
      <c r="IO430" s="523"/>
      <c r="IP430" s="523">
        <f t="shared" si="3758"/>
        <v>0</v>
      </c>
      <c r="IQ430" s="523">
        <f t="shared" si="3759"/>
        <v>5377.896649</v>
      </c>
      <c r="IR430" s="524">
        <v>0.224147321887</v>
      </c>
      <c r="IS430" s="525">
        <f t="shared" si="3760"/>
        <v>1205.441131</v>
      </c>
      <c r="IT430" s="526">
        <f t="shared" si="3761"/>
        <v>4172.455518</v>
      </c>
      <c r="IU430" s="527"/>
      <c r="IV430" s="520">
        <v>13.0</v>
      </c>
      <c r="IW430" s="521" t="s">
        <v>47</v>
      </c>
      <c r="IX430" s="522" t="s">
        <v>135</v>
      </c>
      <c r="IY430" s="522" t="s">
        <v>134</v>
      </c>
      <c r="IZ430" s="523">
        <f>ADHK!IZ430</f>
        <v>10212.11</v>
      </c>
      <c r="JA430" s="523">
        <f>'Produksi dan Harga'!CD106</f>
        <v>517514.2775</v>
      </c>
      <c r="JB430" s="523">
        <f t="shared" si="3762"/>
        <v>5284.912728</v>
      </c>
      <c r="JC430" s="524"/>
      <c r="JD430" s="523">
        <f t="shared" si="3763"/>
        <v>0</v>
      </c>
      <c r="JE430" s="524"/>
      <c r="JF430" s="523"/>
      <c r="JG430" s="523">
        <f t="shared" si="3764"/>
        <v>0</v>
      </c>
      <c r="JH430" s="523">
        <f t="shared" si="3765"/>
        <v>5284.912728</v>
      </c>
      <c r="JI430" s="524">
        <v>0.224147321887</v>
      </c>
      <c r="JJ430" s="525">
        <f t="shared" si="3766"/>
        <v>1184.599034</v>
      </c>
      <c r="JK430" s="526">
        <f t="shared" si="3767"/>
        <v>4100.313694</v>
      </c>
      <c r="JL430" s="527"/>
      <c r="JM430" s="520">
        <v>13.0</v>
      </c>
      <c r="JN430" s="521" t="s">
        <v>47</v>
      </c>
      <c r="JO430" s="522" t="s">
        <v>135</v>
      </c>
      <c r="JP430" s="522" t="s">
        <v>134</v>
      </c>
      <c r="JQ430" s="523" t="str">
        <f>ADHK!JQ430</f>
        <v/>
      </c>
      <c r="JR430" s="523"/>
      <c r="JS430" s="523">
        <f t="shared" si="3768"/>
        <v>0</v>
      </c>
      <c r="JT430" s="524"/>
      <c r="JU430" s="523">
        <f t="shared" si="3769"/>
        <v>0</v>
      </c>
      <c r="JV430" s="524"/>
      <c r="JW430" s="523"/>
      <c r="JX430" s="523">
        <f t="shared" si="3770"/>
        <v>0</v>
      </c>
      <c r="JY430" s="523">
        <f t="shared" si="3771"/>
        <v>0</v>
      </c>
      <c r="JZ430" s="524">
        <v>0.224147321887</v>
      </c>
      <c r="KA430" s="525">
        <f t="shared" si="3772"/>
        <v>0</v>
      </c>
      <c r="KB430" s="526">
        <f t="shared" si="3773"/>
        <v>0</v>
      </c>
      <c r="KC430" s="527"/>
      <c r="KD430" s="520">
        <v>13.0</v>
      </c>
      <c r="KE430" s="521" t="s">
        <v>47</v>
      </c>
      <c r="KF430" s="522" t="s">
        <v>135</v>
      </c>
      <c r="KG430" s="522" t="s">
        <v>134</v>
      </c>
      <c r="KH430" s="523" t="str">
        <f>ADHK!KH430</f>
        <v/>
      </c>
      <c r="KI430" s="523"/>
      <c r="KJ430" s="523">
        <f t="shared" si="3774"/>
        <v>0</v>
      </c>
      <c r="KK430" s="524"/>
      <c r="KL430" s="523">
        <f t="shared" si="3775"/>
        <v>0</v>
      </c>
      <c r="KM430" s="524"/>
      <c r="KN430" s="523"/>
      <c r="KO430" s="523">
        <f t="shared" si="3776"/>
        <v>0</v>
      </c>
      <c r="KP430" s="523">
        <f t="shared" si="3777"/>
        <v>0</v>
      </c>
      <c r="KQ430" s="524">
        <v>0.224147321887</v>
      </c>
      <c r="KR430" s="525">
        <f t="shared" si="3778"/>
        <v>0</v>
      </c>
      <c r="KS430" s="526">
        <f t="shared" si="3779"/>
        <v>0</v>
      </c>
      <c r="KT430" s="527"/>
      <c r="KU430" s="528"/>
    </row>
    <row r="431" ht="15.75" customHeight="1">
      <c r="A431" s="520">
        <v>14.0</v>
      </c>
      <c r="B431" s="521" t="s">
        <v>48</v>
      </c>
      <c r="C431" s="522" t="s">
        <v>135</v>
      </c>
      <c r="D431" s="522" t="s">
        <v>134</v>
      </c>
      <c r="E431" s="523">
        <f>ADHK!E431</f>
        <v>8622</v>
      </c>
      <c r="F431" s="523">
        <f>ADHK!F431</f>
        <v>302329.8087</v>
      </c>
      <c r="G431" s="523">
        <f t="shared" si="3672"/>
        <v>2606.68761</v>
      </c>
      <c r="H431" s="524"/>
      <c r="I431" s="523">
        <f t="shared" si="3673"/>
        <v>0</v>
      </c>
      <c r="J431" s="524"/>
      <c r="K431" s="523"/>
      <c r="L431" s="523">
        <f t="shared" si="3674"/>
        <v>0</v>
      </c>
      <c r="M431" s="523">
        <f t="shared" si="3675"/>
        <v>2606.68761</v>
      </c>
      <c r="N431" s="524">
        <v>0.224147321887</v>
      </c>
      <c r="O431" s="525">
        <f t="shared" si="3676"/>
        <v>584.2820468</v>
      </c>
      <c r="P431" s="526">
        <f t="shared" si="3677"/>
        <v>2022.405563</v>
      </c>
      <c r="Q431" s="527"/>
      <c r="R431" s="520">
        <v>14.0</v>
      </c>
      <c r="S431" s="521" t="s">
        <v>48</v>
      </c>
      <c r="T431" s="522" t="s">
        <v>135</v>
      </c>
      <c r="U431" s="522" t="s">
        <v>134</v>
      </c>
      <c r="V431" s="523">
        <f>ADHK!V431</f>
        <v>8799</v>
      </c>
      <c r="W431" s="523">
        <f>'Produksi dan Harga'!L107</f>
        <v>337914.6059</v>
      </c>
      <c r="X431" s="523">
        <f t="shared" si="3678"/>
        <v>2973.310618</v>
      </c>
      <c r="Y431" s="524"/>
      <c r="Z431" s="523">
        <f t="shared" si="3679"/>
        <v>0</v>
      </c>
      <c r="AA431" s="524"/>
      <c r="AB431" s="523"/>
      <c r="AC431" s="523">
        <f t="shared" si="3680"/>
        <v>0</v>
      </c>
      <c r="AD431" s="523">
        <f t="shared" si="3681"/>
        <v>2973.310618</v>
      </c>
      <c r="AE431" s="524">
        <v>0.224147321887</v>
      </c>
      <c r="AF431" s="525">
        <f t="shared" si="3682"/>
        <v>666.4596121</v>
      </c>
      <c r="AG431" s="526">
        <f t="shared" si="3683"/>
        <v>2306.851006</v>
      </c>
      <c r="AH431" s="527"/>
      <c r="AI431" s="520">
        <v>14.0</v>
      </c>
      <c r="AJ431" s="521" t="s">
        <v>48</v>
      </c>
      <c r="AK431" s="522" t="s">
        <v>135</v>
      </c>
      <c r="AL431" s="522" t="s">
        <v>134</v>
      </c>
      <c r="AM431" s="523">
        <f>ADHK!AM431</f>
        <v>7321</v>
      </c>
      <c r="AN431" s="523">
        <f>'Produksi dan Harga'!Q107</f>
        <v>358338.0979</v>
      </c>
      <c r="AO431" s="523">
        <f t="shared" si="3684"/>
        <v>2623.393215</v>
      </c>
      <c r="AP431" s="524"/>
      <c r="AQ431" s="523">
        <f t="shared" si="3685"/>
        <v>0</v>
      </c>
      <c r="AR431" s="524"/>
      <c r="AS431" s="523"/>
      <c r="AT431" s="523">
        <f t="shared" si="3686"/>
        <v>0</v>
      </c>
      <c r="AU431" s="523">
        <f t="shared" si="3687"/>
        <v>2623.393215</v>
      </c>
      <c r="AV431" s="524">
        <v>0.224147321887</v>
      </c>
      <c r="AW431" s="525">
        <f t="shared" si="3688"/>
        <v>588.0265634</v>
      </c>
      <c r="AX431" s="526">
        <f t="shared" si="3689"/>
        <v>2035.366652</v>
      </c>
      <c r="AY431" s="527"/>
      <c r="AZ431" s="520">
        <v>14.0</v>
      </c>
      <c r="BA431" s="521" t="s">
        <v>48</v>
      </c>
      <c r="BB431" s="522" t="s">
        <v>135</v>
      </c>
      <c r="BC431" s="522" t="s">
        <v>134</v>
      </c>
      <c r="BD431" s="523">
        <f>ADHK!BD431</f>
        <v>15886</v>
      </c>
      <c r="BE431" s="523">
        <f>'Produksi dan Harga'!V107</f>
        <v>373915.4687</v>
      </c>
      <c r="BF431" s="523">
        <f t="shared" si="3690"/>
        <v>5940.021136</v>
      </c>
      <c r="BG431" s="524"/>
      <c r="BH431" s="523">
        <f t="shared" si="3691"/>
        <v>0</v>
      </c>
      <c r="BI431" s="524"/>
      <c r="BJ431" s="523"/>
      <c r="BK431" s="523">
        <f t="shared" si="3692"/>
        <v>0</v>
      </c>
      <c r="BL431" s="523">
        <f t="shared" si="3693"/>
        <v>5940.021136</v>
      </c>
      <c r="BM431" s="524">
        <v>0.224147321887</v>
      </c>
      <c r="BN431" s="525">
        <f t="shared" si="3694"/>
        <v>1331.43983</v>
      </c>
      <c r="BO431" s="526">
        <f t="shared" si="3695"/>
        <v>4608.581307</v>
      </c>
      <c r="BP431" s="527"/>
      <c r="BQ431" s="520">
        <v>14.0</v>
      </c>
      <c r="BR431" s="521" t="s">
        <v>48</v>
      </c>
      <c r="BS431" s="522" t="s">
        <v>135</v>
      </c>
      <c r="BT431" s="522" t="s">
        <v>134</v>
      </c>
      <c r="BU431" s="523">
        <f>ADHK!BU431</f>
        <v>10226</v>
      </c>
      <c r="BV431" s="523">
        <f>'Produksi dan Harga'!AA107</f>
        <v>402850.9254</v>
      </c>
      <c r="BW431" s="523">
        <f t="shared" si="3696"/>
        <v>4119.553563</v>
      </c>
      <c r="BX431" s="524"/>
      <c r="BY431" s="523">
        <f t="shared" si="3697"/>
        <v>0</v>
      </c>
      <c r="BZ431" s="524"/>
      <c r="CA431" s="523"/>
      <c r="CB431" s="523">
        <f t="shared" si="3698"/>
        <v>0</v>
      </c>
      <c r="CC431" s="523">
        <f t="shared" si="3699"/>
        <v>4119.553563</v>
      </c>
      <c r="CD431" s="524">
        <v>0.224147321887</v>
      </c>
      <c r="CE431" s="525">
        <f t="shared" si="3700"/>
        <v>923.3868985</v>
      </c>
      <c r="CF431" s="526">
        <f t="shared" si="3701"/>
        <v>3196.166664</v>
      </c>
      <c r="CG431" s="527"/>
      <c r="CH431" s="520">
        <v>14.0</v>
      </c>
      <c r="CI431" s="521" t="s">
        <v>48</v>
      </c>
      <c r="CJ431" s="522" t="s">
        <v>135</v>
      </c>
      <c r="CK431" s="522" t="s">
        <v>134</v>
      </c>
      <c r="CL431" s="523">
        <f>ADHK!CL431</f>
        <v>3035</v>
      </c>
      <c r="CM431" s="523">
        <f>'Produksi dan Harga'!AF107</f>
        <v>422848.1905</v>
      </c>
      <c r="CN431" s="523">
        <f t="shared" si="3702"/>
        <v>1283.344258</v>
      </c>
      <c r="CO431" s="524"/>
      <c r="CP431" s="523">
        <f t="shared" si="3703"/>
        <v>0</v>
      </c>
      <c r="CQ431" s="524"/>
      <c r="CR431" s="523"/>
      <c r="CS431" s="523">
        <f t="shared" si="3704"/>
        <v>0</v>
      </c>
      <c r="CT431" s="523">
        <f t="shared" si="3705"/>
        <v>1283.344258</v>
      </c>
      <c r="CU431" s="524">
        <v>0.224147321887</v>
      </c>
      <c r="CV431" s="525">
        <f t="shared" si="3706"/>
        <v>287.6581785</v>
      </c>
      <c r="CW431" s="526">
        <f t="shared" si="3707"/>
        <v>995.6860796</v>
      </c>
      <c r="CX431" s="527"/>
      <c r="CY431" s="520">
        <v>14.0</v>
      </c>
      <c r="CZ431" s="521" t="s">
        <v>48</v>
      </c>
      <c r="DA431" s="522" t="s">
        <v>135</v>
      </c>
      <c r="DB431" s="522" t="s">
        <v>134</v>
      </c>
      <c r="DC431" s="523">
        <f>ADHK!DC431</f>
        <v>13335</v>
      </c>
      <c r="DD431" s="523">
        <f>'Produksi dan Harga'!AK107</f>
        <v>435076.7669</v>
      </c>
      <c r="DE431" s="523">
        <f t="shared" si="3708"/>
        <v>5801.748687</v>
      </c>
      <c r="DF431" s="524"/>
      <c r="DG431" s="523">
        <f t="shared" si="3709"/>
        <v>0</v>
      </c>
      <c r="DH431" s="524"/>
      <c r="DI431" s="523"/>
      <c r="DJ431" s="523">
        <f t="shared" si="3710"/>
        <v>0</v>
      </c>
      <c r="DK431" s="523">
        <f t="shared" si="3711"/>
        <v>5801.748687</v>
      </c>
      <c r="DL431" s="524">
        <v>0.224147321887</v>
      </c>
      <c r="DM431" s="525">
        <f t="shared" si="3712"/>
        <v>1300.44643</v>
      </c>
      <c r="DN431" s="526">
        <f t="shared" si="3713"/>
        <v>4501.302257</v>
      </c>
      <c r="DO431" s="527"/>
      <c r="DP431" s="520">
        <v>14.0</v>
      </c>
      <c r="DQ431" s="521" t="s">
        <v>48</v>
      </c>
      <c r="DR431" s="522" t="s">
        <v>135</v>
      </c>
      <c r="DS431" s="522" t="s">
        <v>134</v>
      </c>
      <c r="DT431" s="523">
        <f>ADHK!DT431</f>
        <v>4606</v>
      </c>
      <c r="DU431" s="523">
        <f>'Produksi dan Harga'!AP107</f>
        <v>453310.2036</v>
      </c>
      <c r="DV431" s="523">
        <f t="shared" si="3714"/>
        <v>2087.946798</v>
      </c>
      <c r="DW431" s="524"/>
      <c r="DX431" s="523">
        <f t="shared" si="3715"/>
        <v>0</v>
      </c>
      <c r="DY431" s="524"/>
      <c r="DZ431" s="523"/>
      <c r="EA431" s="523">
        <f t="shared" si="3716"/>
        <v>0</v>
      </c>
      <c r="EB431" s="523">
        <f t="shared" si="3717"/>
        <v>2087.946798</v>
      </c>
      <c r="EC431" s="524">
        <v>0.224147321887</v>
      </c>
      <c r="ED431" s="525">
        <f t="shared" si="3718"/>
        <v>468.0076829</v>
      </c>
      <c r="EE431" s="526">
        <f t="shared" si="3719"/>
        <v>1619.939115</v>
      </c>
      <c r="EF431" s="527"/>
      <c r="EG431" s="520">
        <v>14.0</v>
      </c>
      <c r="EH431" s="521" t="s">
        <v>48</v>
      </c>
      <c r="EI431" s="522" t="s">
        <v>135</v>
      </c>
      <c r="EJ431" s="522" t="s">
        <v>134</v>
      </c>
      <c r="EK431" s="523">
        <f>ADHK!EK431</f>
        <v>3651</v>
      </c>
      <c r="EL431" s="523">
        <f>'Produksi dan Harga'!AU107</f>
        <v>475676.5676</v>
      </c>
      <c r="EM431" s="523">
        <f t="shared" si="3720"/>
        <v>1736.695148</v>
      </c>
      <c r="EN431" s="524"/>
      <c r="EO431" s="523">
        <f t="shared" si="3721"/>
        <v>0</v>
      </c>
      <c r="EP431" s="524"/>
      <c r="EQ431" s="523"/>
      <c r="ER431" s="523">
        <f t="shared" si="3722"/>
        <v>0</v>
      </c>
      <c r="ES431" s="523">
        <f t="shared" si="3723"/>
        <v>1736.695148</v>
      </c>
      <c r="ET431" s="524">
        <v>0.224147321887</v>
      </c>
      <c r="EU431" s="525">
        <f t="shared" si="3724"/>
        <v>389.2755664</v>
      </c>
      <c r="EV431" s="526">
        <f t="shared" si="3725"/>
        <v>1347.419582</v>
      </c>
      <c r="EW431" s="527"/>
      <c r="EX431" s="520">
        <v>14.0</v>
      </c>
      <c r="EY431" s="521" t="s">
        <v>48</v>
      </c>
      <c r="EZ431" s="522" t="s">
        <v>135</v>
      </c>
      <c r="FA431" s="522" t="s">
        <v>134</v>
      </c>
      <c r="FB431" s="523">
        <f>ADHK!FB431</f>
        <v>5299</v>
      </c>
      <c r="FC431" s="523">
        <f>'Produksi dan Harga'!AZ107</f>
        <v>484314.4525</v>
      </c>
      <c r="FD431" s="523">
        <f t="shared" si="3726"/>
        <v>2566.382284</v>
      </c>
      <c r="FE431" s="524"/>
      <c r="FF431" s="523">
        <f t="shared" si="3727"/>
        <v>0</v>
      </c>
      <c r="FG431" s="524"/>
      <c r="FH431" s="523"/>
      <c r="FI431" s="523">
        <f t="shared" si="3728"/>
        <v>0</v>
      </c>
      <c r="FJ431" s="523">
        <f t="shared" si="3729"/>
        <v>2566.382284</v>
      </c>
      <c r="FK431" s="524">
        <v>0.224147321887</v>
      </c>
      <c r="FL431" s="525">
        <f t="shared" si="3730"/>
        <v>575.2477159</v>
      </c>
      <c r="FM431" s="526">
        <f t="shared" si="3731"/>
        <v>1991.134568</v>
      </c>
      <c r="FN431" s="527"/>
      <c r="FO431" s="520">
        <v>14.0</v>
      </c>
      <c r="FP431" s="521" t="s">
        <v>48</v>
      </c>
      <c r="FQ431" s="522" t="s">
        <v>135</v>
      </c>
      <c r="FR431" s="522" t="s">
        <v>134</v>
      </c>
      <c r="FS431" s="523">
        <f>ADHK!FS431</f>
        <v>6021</v>
      </c>
      <c r="FT431" s="523">
        <f>'Produksi dan Harga'!BE107</f>
        <v>484031.1698</v>
      </c>
      <c r="FU431" s="523">
        <f t="shared" si="3732"/>
        <v>2914.351673</v>
      </c>
      <c r="FV431" s="524"/>
      <c r="FW431" s="523">
        <f t="shared" si="3733"/>
        <v>0</v>
      </c>
      <c r="FX431" s="524"/>
      <c r="FY431" s="523"/>
      <c r="FZ431" s="523">
        <f t="shared" si="3734"/>
        <v>0</v>
      </c>
      <c r="GA431" s="523">
        <f t="shared" si="3735"/>
        <v>2914.351673</v>
      </c>
      <c r="GB431" s="524">
        <v>0.224147321887</v>
      </c>
      <c r="GC431" s="525">
        <f t="shared" si="3736"/>
        <v>653.2441226</v>
      </c>
      <c r="GD431" s="526">
        <f t="shared" si="3737"/>
        <v>2261.107551</v>
      </c>
      <c r="GE431" s="527"/>
      <c r="GF431" s="520">
        <v>14.0</v>
      </c>
      <c r="GG431" s="521" t="s">
        <v>48</v>
      </c>
      <c r="GH431" s="522" t="s">
        <v>135</v>
      </c>
      <c r="GI431" s="522" t="s">
        <v>134</v>
      </c>
      <c r="GJ431" s="523">
        <f>ADHK!GJ431</f>
        <v>5532.15</v>
      </c>
      <c r="GK431" s="523">
        <f>'Produksi dan Harga'!BJ107</f>
        <v>449521.6056</v>
      </c>
      <c r="GL431" s="523">
        <f t="shared" si="3738"/>
        <v>2486.82095</v>
      </c>
      <c r="GM431" s="524"/>
      <c r="GN431" s="523">
        <f t="shared" si="3739"/>
        <v>0</v>
      </c>
      <c r="GO431" s="524"/>
      <c r="GP431" s="523"/>
      <c r="GQ431" s="523">
        <f t="shared" si="3740"/>
        <v>0</v>
      </c>
      <c r="GR431" s="523">
        <f t="shared" si="3741"/>
        <v>2486.82095</v>
      </c>
      <c r="GS431" s="524">
        <v>0.224147321887</v>
      </c>
      <c r="GT431" s="525">
        <f t="shared" si="3742"/>
        <v>557.4142561</v>
      </c>
      <c r="GU431" s="526">
        <f t="shared" si="3743"/>
        <v>1929.406694</v>
      </c>
      <c r="GV431" s="527"/>
      <c r="GW431" s="520">
        <v>14.0</v>
      </c>
      <c r="GX431" s="521" t="s">
        <v>48</v>
      </c>
      <c r="GY431" s="522" t="s">
        <v>135</v>
      </c>
      <c r="GZ431" s="522" t="s">
        <v>134</v>
      </c>
      <c r="HA431" s="523">
        <f>ADHK!HA431</f>
        <v>6579.75</v>
      </c>
      <c r="HB431" s="523">
        <f>'Produksi dan Harga'!BO107</f>
        <v>520944.4933</v>
      </c>
      <c r="HC431" s="523">
        <f t="shared" si="3744"/>
        <v>3427.68453</v>
      </c>
      <c r="HD431" s="524"/>
      <c r="HE431" s="523">
        <f t="shared" si="3745"/>
        <v>0</v>
      </c>
      <c r="HF431" s="524"/>
      <c r="HG431" s="523"/>
      <c r="HH431" s="523">
        <f t="shared" si="3746"/>
        <v>0</v>
      </c>
      <c r="HI431" s="523">
        <f t="shared" si="3747"/>
        <v>3427.68453</v>
      </c>
      <c r="HJ431" s="524">
        <v>0.224147321887</v>
      </c>
      <c r="HK431" s="525">
        <f t="shared" si="3748"/>
        <v>768.3063076</v>
      </c>
      <c r="HL431" s="526">
        <f t="shared" si="3749"/>
        <v>2659.378222</v>
      </c>
      <c r="HM431" s="527"/>
      <c r="HN431" s="520">
        <v>14.0</v>
      </c>
      <c r="HO431" s="521" t="s">
        <v>48</v>
      </c>
      <c r="HP431" s="522" t="s">
        <v>135</v>
      </c>
      <c r="HQ431" s="522" t="s">
        <v>134</v>
      </c>
      <c r="HR431" s="523">
        <f>ADHK!HR431</f>
        <v>6130.18</v>
      </c>
      <c r="HS431" s="523">
        <f>'Produksi dan Harga'!BT107</f>
        <v>521004.9592</v>
      </c>
      <c r="HT431" s="523">
        <f t="shared" si="3750"/>
        <v>3193.854181</v>
      </c>
      <c r="HU431" s="524"/>
      <c r="HV431" s="523">
        <f t="shared" si="3751"/>
        <v>0</v>
      </c>
      <c r="HW431" s="524"/>
      <c r="HX431" s="523"/>
      <c r="HY431" s="523">
        <f t="shared" si="3752"/>
        <v>0</v>
      </c>
      <c r="HZ431" s="523">
        <f t="shared" si="3753"/>
        <v>3193.854181</v>
      </c>
      <c r="IA431" s="524">
        <v>0.224147321887</v>
      </c>
      <c r="IB431" s="525">
        <f t="shared" si="3754"/>
        <v>715.8938612</v>
      </c>
      <c r="IC431" s="526">
        <f t="shared" si="3755"/>
        <v>2477.96032</v>
      </c>
      <c r="ID431" s="527"/>
      <c r="IE431" s="520">
        <v>14.0</v>
      </c>
      <c r="IF431" s="521" t="s">
        <v>48</v>
      </c>
      <c r="IG431" s="522" t="s">
        <v>135</v>
      </c>
      <c r="IH431" s="522" t="s">
        <v>134</v>
      </c>
      <c r="II431" s="523">
        <f>ADHK!II431</f>
        <v>5524.88</v>
      </c>
      <c r="IJ431" s="523">
        <f>'Produksi dan Harga'!BY107</f>
        <v>513168.3052</v>
      </c>
      <c r="IK431" s="523">
        <f t="shared" si="3756"/>
        <v>2835.193306</v>
      </c>
      <c r="IL431" s="524"/>
      <c r="IM431" s="523">
        <f t="shared" si="3757"/>
        <v>0</v>
      </c>
      <c r="IN431" s="524"/>
      <c r="IO431" s="523"/>
      <c r="IP431" s="523">
        <f t="shared" si="3758"/>
        <v>0</v>
      </c>
      <c r="IQ431" s="523">
        <f t="shared" si="3759"/>
        <v>2835.193306</v>
      </c>
      <c r="IR431" s="524">
        <v>0.224147321887</v>
      </c>
      <c r="IS431" s="525">
        <f t="shared" si="3760"/>
        <v>635.5009865</v>
      </c>
      <c r="IT431" s="526">
        <f t="shared" si="3761"/>
        <v>2199.692319</v>
      </c>
      <c r="IU431" s="527"/>
      <c r="IV431" s="520">
        <v>14.0</v>
      </c>
      <c r="IW431" s="521" t="s">
        <v>48</v>
      </c>
      <c r="IX431" s="522" t="s">
        <v>135</v>
      </c>
      <c r="IY431" s="522" t="s">
        <v>134</v>
      </c>
      <c r="IZ431" s="523">
        <f>ADHK!IZ431</f>
        <v>6856.05</v>
      </c>
      <c r="JA431" s="523">
        <f>'Produksi dan Harga'!CD107</f>
        <v>521892.3337</v>
      </c>
      <c r="JB431" s="523">
        <f t="shared" si="3762"/>
        <v>3578.119934</v>
      </c>
      <c r="JC431" s="524"/>
      <c r="JD431" s="523">
        <f t="shared" si="3763"/>
        <v>0</v>
      </c>
      <c r="JE431" s="524"/>
      <c r="JF431" s="523"/>
      <c r="JG431" s="523">
        <f t="shared" si="3764"/>
        <v>0</v>
      </c>
      <c r="JH431" s="523">
        <f t="shared" si="3765"/>
        <v>3578.119934</v>
      </c>
      <c r="JI431" s="524">
        <v>0.224147321887</v>
      </c>
      <c r="JJ431" s="525">
        <f t="shared" si="3766"/>
        <v>802.0260007</v>
      </c>
      <c r="JK431" s="526">
        <f t="shared" si="3767"/>
        <v>2776.093934</v>
      </c>
      <c r="JL431" s="527"/>
      <c r="JM431" s="520">
        <v>14.0</v>
      </c>
      <c r="JN431" s="521" t="s">
        <v>48</v>
      </c>
      <c r="JO431" s="522" t="s">
        <v>135</v>
      </c>
      <c r="JP431" s="522" t="s">
        <v>134</v>
      </c>
      <c r="JQ431" s="523" t="str">
        <f>ADHK!JQ431</f>
        <v/>
      </c>
      <c r="JR431" s="523"/>
      <c r="JS431" s="523">
        <f t="shared" si="3768"/>
        <v>0</v>
      </c>
      <c r="JT431" s="524"/>
      <c r="JU431" s="523">
        <f t="shared" si="3769"/>
        <v>0</v>
      </c>
      <c r="JV431" s="524"/>
      <c r="JW431" s="523"/>
      <c r="JX431" s="523">
        <f t="shared" si="3770"/>
        <v>0</v>
      </c>
      <c r="JY431" s="523">
        <f t="shared" si="3771"/>
        <v>0</v>
      </c>
      <c r="JZ431" s="524">
        <v>0.224147321887</v>
      </c>
      <c r="KA431" s="525">
        <f t="shared" si="3772"/>
        <v>0</v>
      </c>
      <c r="KB431" s="526">
        <f t="shared" si="3773"/>
        <v>0</v>
      </c>
      <c r="KC431" s="527"/>
      <c r="KD431" s="520">
        <v>14.0</v>
      </c>
      <c r="KE431" s="521" t="s">
        <v>48</v>
      </c>
      <c r="KF431" s="522" t="s">
        <v>135</v>
      </c>
      <c r="KG431" s="522" t="s">
        <v>134</v>
      </c>
      <c r="KH431" s="523" t="str">
        <f>ADHK!KH431</f>
        <v/>
      </c>
      <c r="KI431" s="523"/>
      <c r="KJ431" s="523">
        <f t="shared" si="3774"/>
        <v>0</v>
      </c>
      <c r="KK431" s="524"/>
      <c r="KL431" s="523">
        <f t="shared" si="3775"/>
        <v>0</v>
      </c>
      <c r="KM431" s="524"/>
      <c r="KN431" s="523"/>
      <c r="KO431" s="523">
        <f t="shared" si="3776"/>
        <v>0</v>
      </c>
      <c r="KP431" s="523">
        <f t="shared" si="3777"/>
        <v>0</v>
      </c>
      <c r="KQ431" s="524">
        <v>0.224147321887</v>
      </c>
      <c r="KR431" s="525">
        <f t="shared" si="3778"/>
        <v>0</v>
      </c>
      <c r="KS431" s="526">
        <f t="shared" si="3779"/>
        <v>0</v>
      </c>
      <c r="KT431" s="527"/>
      <c r="KU431" s="528"/>
    </row>
    <row r="432" ht="15.75" customHeight="1">
      <c r="A432" s="520">
        <v>15.0</v>
      </c>
      <c r="B432" s="521" t="s">
        <v>49</v>
      </c>
      <c r="C432" s="522" t="s">
        <v>133</v>
      </c>
      <c r="D432" s="522" t="s">
        <v>134</v>
      </c>
      <c r="E432" s="523">
        <f>ADHK!E432</f>
        <v>0</v>
      </c>
      <c r="F432" s="523">
        <f>ADHK!F432</f>
        <v>0</v>
      </c>
      <c r="G432" s="523">
        <f t="shared" si="3672"/>
        <v>0</v>
      </c>
      <c r="H432" s="524"/>
      <c r="I432" s="523">
        <f t="shared" si="3673"/>
        <v>0</v>
      </c>
      <c r="J432" s="524"/>
      <c r="K432" s="523"/>
      <c r="L432" s="523">
        <f t="shared" si="3674"/>
        <v>0</v>
      </c>
      <c r="M432" s="523">
        <f t="shared" si="3675"/>
        <v>0</v>
      </c>
      <c r="N432" s="524">
        <v>0.224147321887</v>
      </c>
      <c r="O432" s="525">
        <f t="shared" si="3676"/>
        <v>0</v>
      </c>
      <c r="P432" s="526">
        <f t="shared" si="3677"/>
        <v>0</v>
      </c>
      <c r="Q432" s="527"/>
      <c r="R432" s="520">
        <v>15.0</v>
      </c>
      <c r="S432" s="521" t="s">
        <v>49</v>
      </c>
      <c r="T432" s="522" t="s">
        <v>133</v>
      </c>
      <c r="U432" s="522" t="s">
        <v>134</v>
      </c>
      <c r="V432" s="523">
        <f>ADHK!V432</f>
        <v>0</v>
      </c>
      <c r="W432" s="523">
        <f>'Produksi dan Harga'!L108</f>
        <v>0</v>
      </c>
      <c r="X432" s="523">
        <f t="shared" si="3678"/>
        <v>0</v>
      </c>
      <c r="Y432" s="524"/>
      <c r="Z432" s="523">
        <f t="shared" si="3679"/>
        <v>0</v>
      </c>
      <c r="AA432" s="524"/>
      <c r="AB432" s="523"/>
      <c r="AC432" s="523">
        <f t="shared" si="3680"/>
        <v>0</v>
      </c>
      <c r="AD432" s="523">
        <f t="shared" si="3681"/>
        <v>0</v>
      </c>
      <c r="AE432" s="524">
        <v>0.224147321887</v>
      </c>
      <c r="AF432" s="525">
        <f t="shared" si="3682"/>
        <v>0</v>
      </c>
      <c r="AG432" s="526">
        <f t="shared" si="3683"/>
        <v>0</v>
      </c>
      <c r="AH432" s="527"/>
      <c r="AI432" s="520">
        <v>15.0</v>
      </c>
      <c r="AJ432" s="521" t="s">
        <v>49</v>
      </c>
      <c r="AK432" s="522" t="s">
        <v>133</v>
      </c>
      <c r="AL432" s="522" t="s">
        <v>134</v>
      </c>
      <c r="AM432" s="523">
        <f>ADHK!AM432</f>
        <v>0</v>
      </c>
      <c r="AN432" s="523">
        <f>'Produksi dan Harga'!Q108</f>
        <v>0</v>
      </c>
      <c r="AO432" s="523">
        <f t="shared" si="3684"/>
        <v>0</v>
      </c>
      <c r="AP432" s="524"/>
      <c r="AQ432" s="523">
        <f t="shared" si="3685"/>
        <v>0</v>
      </c>
      <c r="AR432" s="524"/>
      <c r="AS432" s="523"/>
      <c r="AT432" s="523">
        <f t="shared" si="3686"/>
        <v>0</v>
      </c>
      <c r="AU432" s="523">
        <f t="shared" si="3687"/>
        <v>0</v>
      </c>
      <c r="AV432" s="524">
        <v>0.224147321887</v>
      </c>
      <c r="AW432" s="525">
        <f t="shared" si="3688"/>
        <v>0</v>
      </c>
      <c r="AX432" s="526">
        <f t="shared" si="3689"/>
        <v>0</v>
      </c>
      <c r="AY432" s="527"/>
      <c r="AZ432" s="520">
        <v>15.0</v>
      </c>
      <c r="BA432" s="521" t="s">
        <v>49</v>
      </c>
      <c r="BB432" s="522" t="s">
        <v>133</v>
      </c>
      <c r="BC432" s="522" t="s">
        <v>134</v>
      </c>
      <c r="BD432" s="523">
        <f>ADHK!BD432</f>
        <v>0</v>
      </c>
      <c r="BE432" s="523">
        <f>'Produksi dan Harga'!V108</f>
        <v>0</v>
      </c>
      <c r="BF432" s="523">
        <f t="shared" si="3690"/>
        <v>0</v>
      </c>
      <c r="BG432" s="524"/>
      <c r="BH432" s="523">
        <f t="shared" si="3691"/>
        <v>0</v>
      </c>
      <c r="BI432" s="524"/>
      <c r="BJ432" s="523"/>
      <c r="BK432" s="523">
        <f t="shared" si="3692"/>
        <v>0</v>
      </c>
      <c r="BL432" s="523">
        <f t="shared" si="3693"/>
        <v>0</v>
      </c>
      <c r="BM432" s="524">
        <v>0.224147321887</v>
      </c>
      <c r="BN432" s="525">
        <f t="shared" si="3694"/>
        <v>0</v>
      </c>
      <c r="BO432" s="526">
        <f t="shared" si="3695"/>
        <v>0</v>
      </c>
      <c r="BP432" s="527"/>
      <c r="BQ432" s="520">
        <v>15.0</v>
      </c>
      <c r="BR432" s="521" t="s">
        <v>49</v>
      </c>
      <c r="BS432" s="522" t="s">
        <v>133</v>
      </c>
      <c r="BT432" s="522" t="s">
        <v>134</v>
      </c>
      <c r="BU432" s="523">
        <f>ADHK!BU432</f>
        <v>0</v>
      </c>
      <c r="BV432" s="523">
        <f>'Produksi dan Harga'!AA108</f>
        <v>0</v>
      </c>
      <c r="BW432" s="523">
        <f t="shared" si="3696"/>
        <v>0</v>
      </c>
      <c r="BX432" s="524"/>
      <c r="BY432" s="523">
        <f t="shared" si="3697"/>
        <v>0</v>
      </c>
      <c r="BZ432" s="524"/>
      <c r="CA432" s="523"/>
      <c r="CB432" s="523">
        <f t="shared" si="3698"/>
        <v>0</v>
      </c>
      <c r="CC432" s="523">
        <f t="shared" si="3699"/>
        <v>0</v>
      </c>
      <c r="CD432" s="524">
        <v>0.224147321887</v>
      </c>
      <c r="CE432" s="525">
        <f t="shared" si="3700"/>
        <v>0</v>
      </c>
      <c r="CF432" s="526">
        <f t="shared" si="3701"/>
        <v>0</v>
      </c>
      <c r="CG432" s="527"/>
      <c r="CH432" s="520">
        <v>15.0</v>
      </c>
      <c r="CI432" s="521" t="s">
        <v>49</v>
      </c>
      <c r="CJ432" s="522" t="s">
        <v>133</v>
      </c>
      <c r="CK432" s="522" t="s">
        <v>134</v>
      </c>
      <c r="CL432" s="523">
        <f>ADHK!CL432</f>
        <v>0</v>
      </c>
      <c r="CM432" s="523">
        <f>'Produksi dan Harga'!AF108</f>
        <v>0</v>
      </c>
      <c r="CN432" s="523">
        <f t="shared" si="3702"/>
        <v>0</v>
      </c>
      <c r="CO432" s="524"/>
      <c r="CP432" s="523">
        <f t="shared" si="3703"/>
        <v>0</v>
      </c>
      <c r="CQ432" s="524"/>
      <c r="CR432" s="523"/>
      <c r="CS432" s="523">
        <f t="shared" si="3704"/>
        <v>0</v>
      </c>
      <c r="CT432" s="523">
        <f t="shared" si="3705"/>
        <v>0</v>
      </c>
      <c r="CU432" s="524">
        <v>0.224147321887</v>
      </c>
      <c r="CV432" s="525">
        <f t="shared" si="3706"/>
        <v>0</v>
      </c>
      <c r="CW432" s="526">
        <f t="shared" si="3707"/>
        <v>0</v>
      </c>
      <c r="CX432" s="527"/>
      <c r="CY432" s="520">
        <v>15.0</v>
      </c>
      <c r="CZ432" s="521" t="s">
        <v>49</v>
      </c>
      <c r="DA432" s="522" t="s">
        <v>133</v>
      </c>
      <c r="DB432" s="522" t="s">
        <v>134</v>
      </c>
      <c r="DC432" s="523">
        <f>ADHK!DC432</f>
        <v>0</v>
      </c>
      <c r="DD432" s="523">
        <f>'Produksi dan Harga'!AK108</f>
        <v>0</v>
      </c>
      <c r="DE432" s="523">
        <f t="shared" si="3708"/>
        <v>0</v>
      </c>
      <c r="DF432" s="524"/>
      <c r="DG432" s="523">
        <f t="shared" si="3709"/>
        <v>0</v>
      </c>
      <c r="DH432" s="524"/>
      <c r="DI432" s="523"/>
      <c r="DJ432" s="523">
        <f t="shared" si="3710"/>
        <v>0</v>
      </c>
      <c r="DK432" s="523">
        <f t="shared" si="3711"/>
        <v>0</v>
      </c>
      <c r="DL432" s="524">
        <v>0.224147321887</v>
      </c>
      <c r="DM432" s="525">
        <f t="shared" si="3712"/>
        <v>0</v>
      </c>
      <c r="DN432" s="526">
        <f t="shared" si="3713"/>
        <v>0</v>
      </c>
      <c r="DO432" s="527"/>
      <c r="DP432" s="520">
        <v>15.0</v>
      </c>
      <c r="DQ432" s="521" t="s">
        <v>49</v>
      </c>
      <c r="DR432" s="522" t="s">
        <v>133</v>
      </c>
      <c r="DS432" s="522" t="s">
        <v>134</v>
      </c>
      <c r="DT432" s="523">
        <f>ADHK!DT432</f>
        <v>0</v>
      </c>
      <c r="DU432" s="523">
        <f>'Produksi dan Harga'!AP108</f>
        <v>0</v>
      </c>
      <c r="DV432" s="523">
        <f t="shared" si="3714"/>
        <v>0</v>
      </c>
      <c r="DW432" s="524"/>
      <c r="DX432" s="523">
        <f t="shared" si="3715"/>
        <v>0</v>
      </c>
      <c r="DY432" s="524"/>
      <c r="DZ432" s="523"/>
      <c r="EA432" s="523">
        <f t="shared" si="3716"/>
        <v>0</v>
      </c>
      <c r="EB432" s="523">
        <f t="shared" si="3717"/>
        <v>0</v>
      </c>
      <c r="EC432" s="524">
        <v>0.224147321887</v>
      </c>
      <c r="ED432" s="525">
        <f t="shared" si="3718"/>
        <v>0</v>
      </c>
      <c r="EE432" s="526">
        <f t="shared" si="3719"/>
        <v>0</v>
      </c>
      <c r="EF432" s="527"/>
      <c r="EG432" s="520">
        <v>15.0</v>
      </c>
      <c r="EH432" s="521" t="s">
        <v>49</v>
      </c>
      <c r="EI432" s="522" t="s">
        <v>133</v>
      </c>
      <c r="EJ432" s="522" t="s">
        <v>134</v>
      </c>
      <c r="EK432" s="523">
        <f>ADHK!EK432</f>
        <v>0</v>
      </c>
      <c r="EL432" s="523">
        <f>'Produksi dan Harga'!AU108</f>
        <v>0</v>
      </c>
      <c r="EM432" s="523">
        <f t="shared" si="3720"/>
        <v>0</v>
      </c>
      <c r="EN432" s="524"/>
      <c r="EO432" s="523">
        <f t="shared" si="3721"/>
        <v>0</v>
      </c>
      <c r="EP432" s="524"/>
      <c r="EQ432" s="523"/>
      <c r="ER432" s="523">
        <f t="shared" si="3722"/>
        <v>0</v>
      </c>
      <c r="ES432" s="523">
        <f t="shared" si="3723"/>
        <v>0</v>
      </c>
      <c r="ET432" s="524">
        <v>0.224147321887</v>
      </c>
      <c r="EU432" s="525">
        <f t="shared" si="3724"/>
        <v>0</v>
      </c>
      <c r="EV432" s="526">
        <f t="shared" si="3725"/>
        <v>0</v>
      </c>
      <c r="EW432" s="527"/>
      <c r="EX432" s="520">
        <v>15.0</v>
      </c>
      <c r="EY432" s="521" t="s">
        <v>49</v>
      </c>
      <c r="EZ432" s="522" t="s">
        <v>133</v>
      </c>
      <c r="FA432" s="522" t="s">
        <v>134</v>
      </c>
      <c r="FB432" s="523">
        <f>ADHK!FB432</f>
        <v>0</v>
      </c>
      <c r="FC432" s="523">
        <f>'Produksi dan Harga'!AZ108</f>
        <v>0</v>
      </c>
      <c r="FD432" s="523">
        <f t="shared" si="3726"/>
        <v>0</v>
      </c>
      <c r="FE432" s="524"/>
      <c r="FF432" s="523">
        <f t="shared" si="3727"/>
        <v>0</v>
      </c>
      <c r="FG432" s="524"/>
      <c r="FH432" s="523"/>
      <c r="FI432" s="523">
        <f t="shared" si="3728"/>
        <v>0</v>
      </c>
      <c r="FJ432" s="523">
        <f t="shared" si="3729"/>
        <v>0</v>
      </c>
      <c r="FK432" s="524">
        <v>0.224147321887</v>
      </c>
      <c r="FL432" s="525">
        <f t="shared" si="3730"/>
        <v>0</v>
      </c>
      <c r="FM432" s="526">
        <f t="shared" si="3731"/>
        <v>0</v>
      </c>
      <c r="FN432" s="527"/>
      <c r="FO432" s="520">
        <v>15.0</v>
      </c>
      <c r="FP432" s="521" t="s">
        <v>49</v>
      </c>
      <c r="FQ432" s="522" t="s">
        <v>133</v>
      </c>
      <c r="FR432" s="522" t="s">
        <v>134</v>
      </c>
      <c r="FS432" s="523">
        <f>ADHK!FS432</f>
        <v>0</v>
      </c>
      <c r="FT432" s="523">
        <f>'Produksi dan Harga'!BE108</f>
        <v>0</v>
      </c>
      <c r="FU432" s="523">
        <f t="shared" si="3732"/>
        <v>0</v>
      </c>
      <c r="FV432" s="524"/>
      <c r="FW432" s="523">
        <f t="shared" si="3733"/>
        <v>0</v>
      </c>
      <c r="FX432" s="524"/>
      <c r="FY432" s="523"/>
      <c r="FZ432" s="523">
        <f t="shared" si="3734"/>
        <v>0</v>
      </c>
      <c r="GA432" s="523">
        <f t="shared" si="3735"/>
        <v>0</v>
      </c>
      <c r="GB432" s="524">
        <v>0.224147321887</v>
      </c>
      <c r="GC432" s="525">
        <f t="shared" si="3736"/>
        <v>0</v>
      </c>
      <c r="GD432" s="526">
        <f t="shared" si="3737"/>
        <v>0</v>
      </c>
      <c r="GE432" s="527"/>
      <c r="GF432" s="520">
        <v>15.0</v>
      </c>
      <c r="GG432" s="521" t="s">
        <v>49</v>
      </c>
      <c r="GH432" s="522" t="s">
        <v>133</v>
      </c>
      <c r="GI432" s="522" t="s">
        <v>134</v>
      </c>
      <c r="GJ432" s="523">
        <f>ADHK!GJ432</f>
        <v>0</v>
      </c>
      <c r="GK432" s="523">
        <f>'Produksi dan Harga'!BJ108</f>
        <v>0</v>
      </c>
      <c r="GL432" s="523">
        <f t="shared" si="3738"/>
        <v>0</v>
      </c>
      <c r="GM432" s="524"/>
      <c r="GN432" s="523">
        <f t="shared" si="3739"/>
        <v>0</v>
      </c>
      <c r="GO432" s="524"/>
      <c r="GP432" s="523"/>
      <c r="GQ432" s="523">
        <f t="shared" si="3740"/>
        <v>0</v>
      </c>
      <c r="GR432" s="523">
        <f t="shared" si="3741"/>
        <v>0</v>
      </c>
      <c r="GS432" s="524">
        <v>0.224147321887</v>
      </c>
      <c r="GT432" s="525">
        <f t="shared" si="3742"/>
        <v>0</v>
      </c>
      <c r="GU432" s="526">
        <f t="shared" si="3743"/>
        <v>0</v>
      </c>
      <c r="GV432" s="527"/>
      <c r="GW432" s="520">
        <v>15.0</v>
      </c>
      <c r="GX432" s="521" t="s">
        <v>49</v>
      </c>
      <c r="GY432" s="522" t="s">
        <v>133</v>
      </c>
      <c r="GZ432" s="522" t="s">
        <v>134</v>
      </c>
      <c r="HA432" s="523">
        <f>ADHK!HA432</f>
        <v>0</v>
      </c>
      <c r="HB432" s="523">
        <f>'Produksi dan Harga'!BO108</f>
        <v>0</v>
      </c>
      <c r="HC432" s="523">
        <f t="shared" si="3744"/>
        <v>0</v>
      </c>
      <c r="HD432" s="524"/>
      <c r="HE432" s="523">
        <f t="shared" si="3745"/>
        <v>0</v>
      </c>
      <c r="HF432" s="524"/>
      <c r="HG432" s="523"/>
      <c r="HH432" s="523">
        <f t="shared" si="3746"/>
        <v>0</v>
      </c>
      <c r="HI432" s="523">
        <f t="shared" si="3747"/>
        <v>0</v>
      </c>
      <c r="HJ432" s="524">
        <v>0.224147321887</v>
      </c>
      <c r="HK432" s="525">
        <f t="shared" si="3748"/>
        <v>0</v>
      </c>
      <c r="HL432" s="526">
        <f t="shared" si="3749"/>
        <v>0</v>
      </c>
      <c r="HM432" s="527"/>
      <c r="HN432" s="520">
        <v>15.0</v>
      </c>
      <c r="HO432" s="521" t="s">
        <v>49</v>
      </c>
      <c r="HP432" s="522" t="s">
        <v>133</v>
      </c>
      <c r="HQ432" s="522" t="s">
        <v>134</v>
      </c>
      <c r="HR432" s="523" t="str">
        <f>ADHK!HR432</f>
        <v/>
      </c>
      <c r="HS432" s="523">
        <f>'Produksi dan Harga'!BT108</f>
        <v>0</v>
      </c>
      <c r="HT432" s="523">
        <f t="shared" si="3750"/>
        <v>0</v>
      </c>
      <c r="HU432" s="524"/>
      <c r="HV432" s="523">
        <f t="shared" si="3751"/>
        <v>0</v>
      </c>
      <c r="HW432" s="524"/>
      <c r="HX432" s="523"/>
      <c r="HY432" s="523">
        <f t="shared" si="3752"/>
        <v>0</v>
      </c>
      <c r="HZ432" s="523">
        <f t="shared" si="3753"/>
        <v>0</v>
      </c>
      <c r="IA432" s="524">
        <v>0.224147321887</v>
      </c>
      <c r="IB432" s="525">
        <f t="shared" si="3754"/>
        <v>0</v>
      </c>
      <c r="IC432" s="526">
        <f t="shared" si="3755"/>
        <v>0</v>
      </c>
      <c r="ID432" s="527"/>
      <c r="IE432" s="520">
        <v>15.0</v>
      </c>
      <c r="IF432" s="521" t="s">
        <v>49</v>
      </c>
      <c r="IG432" s="522" t="s">
        <v>133</v>
      </c>
      <c r="IH432" s="522" t="s">
        <v>134</v>
      </c>
      <c r="II432" s="523">
        <f>ADHK!II432</f>
        <v>0</v>
      </c>
      <c r="IJ432" s="523">
        <f>'Produksi dan Harga'!BY108</f>
        <v>0</v>
      </c>
      <c r="IK432" s="523">
        <f t="shared" si="3756"/>
        <v>0</v>
      </c>
      <c r="IL432" s="524"/>
      <c r="IM432" s="523">
        <f t="shared" si="3757"/>
        <v>0</v>
      </c>
      <c r="IN432" s="524"/>
      <c r="IO432" s="523"/>
      <c r="IP432" s="523">
        <f t="shared" si="3758"/>
        <v>0</v>
      </c>
      <c r="IQ432" s="523">
        <f t="shared" si="3759"/>
        <v>0</v>
      </c>
      <c r="IR432" s="524">
        <v>0.224147321887</v>
      </c>
      <c r="IS432" s="525">
        <f t="shared" si="3760"/>
        <v>0</v>
      </c>
      <c r="IT432" s="526">
        <f t="shared" si="3761"/>
        <v>0</v>
      </c>
      <c r="IU432" s="527"/>
      <c r="IV432" s="520">
        <v>15.0</v>
      </c>
      <c r="IW432" s="521" t="s">
        <v>49</v>
      </c>
      <c r="IX432" s="522" t="s">
        <v>133</v>
      </c>
      <c r="IY432" s="522" t="s">
        <v>134</v>
      </c>
      <c r="IZ432" s="523" t="str">
        <f>ADHK!IZ432</f>
        <v/>
      </c>
      <c r="JA432" s="523">
        <f>'Produksi dan Harga'!CD108</f>
        <v>0</v>
      </c>
      <c r="JB432" s="523">
        <f t="shared" si="3762"/>
        <v>0</v>
      </c>
      <c r="JC432" s="524"/>
      <c r="JD432" s="523">
        <f t="shared" si="3763"/>
        <v>0</v>
      </c>
      <c r="JE432" s="524"/>
      <c r="JF432" s="523"/>
      <c r="JG432" s="523">
        <f t="shared" si="3764"/>
        <v>0</v>
      </c>
      <c r="JH432" s="523">
        <f t="shared" si="3765"/>
        <v>0</v>
      </c>
      <c r="JI432" s="524">
        <v>0.224147321887</v>
      </c>
      <c r="JJ432" s="525">
        <f t="shared" si="3766"/>
        <v>0</v>
      </c>
      <c r="JK432" s="526">
        <f t="shared" si="3767"/>
        <v>0</v>
      </c>
      <c r="JL432" s="527"/>
      <c r="JM432" s="520">
        <v>15.0</v>
      </c>
      <c r="JN432" s="521" t="s">
        <v>49</v>
      </c>
      <c r="JO432" s="522" t="s">
        <v>133</v>
      </c>
      <c r="JP432" s="522" t="s">
        <v>134</v>
      </c>
      <c r="JQ432" s="523" t="str">
        <f>ADHK!JQ432</f>
        <v/>
      </c>
      <c r="JR432" s="523"/>
      <c r="JS432" s="523">
        <f t="shared" si="3768"/>
        <v>0</v>
      </c>
      <c r="JT432" s="524"/>
      <c r="JU432" s="523">
        <f t="shared" si="3769"/>
        <v>0</v>
      </c>
      <c r="JV432" s="524"/>
      <c r="JW432" s="523"/>
      <c r="JX432" s="523">
        <f t="shared" si="3770"/>
        <v>0</v>
      </c>
      <c r="JY432" s="523">
        <f t="shared" si="3771"/>
        <v>0</v>
      </c>
      <c r="JZ432" s="524">
        <v>0.224147321887</v>
      </c>
      <c r="KA432" s="525">
        <f t="shared" si="3772"/>
        <v>0</v>
      </c>
      <c r="KB432" s="526">
        <f t="shared" si="3773"/>
        <v>0</v>
      </c>
      <c r="KC432" s="527"/>
      <c r="KD432" s="520">
        <v>15.0</v>
      </c>
      <c r="KE432" s="521" t="s">
        <v>49</v>
      </c>
      <c r="KF432" s="522" t="s">
        <v>133</v>
      </c>
      <c r="KG432" s="522" t="s">
        <v>134</v>
      </c>
      <c r="KH432" s="523" t="str">
        <f>ADHK!KH432</f>
        <v/>
      </c>
      <c r="KI432" s="523"/>
      <c r="KJ432" s="523">
        <f t="shared" si="3774"/>
        <v>0</v>
      </c>
      <c r="KK432" s="524"/>
      <c r="KL432" s="523">
        <f t="shared" si="3775"/>
        <v>0</v>
      </c>
      <c r="KM432" s="524"/>
      <c r="KN432" s="523"/>
      <c r="KO432" s="523">
        <f t="shared" si="3776"/>
        <v>0</v>
      </c>
      <c r="KP432" s="523">
        <f t="shared" si="3777"/>
        <v>0</v>
      </c>
      <c r="KQ432" s="524">
        <v>0.224147321887</v>
      </c>
      <c r="KR432" s="525">
        <f t="shared" si="3778"/>
        <v>0</v>
      </c>
      <c r="KS432" s="526">
        <f t="shared" si="3779"/>
        <v>0</v>
      </c>
      <c r="KT432" s="527"/>
      <c r="KU432" s="528"/>
    </row>
    <row r="433" ht="15.75" customHeight="1">
      <c r="A433" s="520">
        <v>16.0</v>
      </c>
      <c r="B433" s="521" t="s">
        <v>50</v>
      </c>
      <c r="C433" s="522" t="s">
        <v>137</v>
      </c>
      <c r="D433" s="522" t="s">
        <v>134</v>
      </c>
      <c r="E433" s="523">
        <f>ADHK!E433</f>
        <v>388</v>
      </c>
      <c r="F433" s="523">
        <f>ADHK!F433</f>
        <v>438442.3805</v>
      </c>
      <c r="G433" s="523">
        <f t="shared" si="3672"/>
        <v>170.1156436</v>
      </c>
      <c r="H433" s="524"/>
      <c r="I433" s="523">
        <f t="shared" si="3673"/>
        <v>0</v>
      </c>
      <c r="J433" s="524"/>
      <c r="K433" s="523"/>
      <c r="L433" s="523">
        <f t="shared" si="3674"/>
        <v>0</v>
      </c>
      <c r="M433" s="523">
        <f t="shared" si="3675"/>
        <v>170.1156436</v>
      </c>
      <c r="N433" s="524">
        <v>0.224147321887</v>
      </c>
      <c r="O433" s="525">
        <f t="shared" si="3676"/>
        <v>38.13096593</v>
      </c>
      <c r="P433" s="526">
        <f t="shared" si="3677"/>
        <v>131.9846777</v>
      </c>
      <c r="Q433" s="527"/>
      <c r="R433" s="520">
        <v>16.0</v>
      </c>
      <c r="S433" s="521" t="s">
        <v>50</v>
      </c>
      <c r="T433" s="522" t="s">
        <v>137</v>
      </c>
      <c r="U433" s="522" t="s">
        <v>134</v>
      </c>
      <c r="V433" s="523">
        <f>ADHK!V433</f>
        <v>290</v>
      </c>
      <c r="W433" s="523">
        <f>'Produksi dan Harga'!L109</f>
        <v>461869.2419</v>
      </c>
      <c r="X433" s="523">
        <f t="shared" si="3678"/>
        <v>133.9420801</v>
      </c>
      <c r="Y433" s="524"/>
      <c r="Z433" s="523">
        <f t="shared" si="3679"/>
        <v>0</v>
      </c>
      <c r="AA433" s="524"/>
      <c r="AB433" s="523"/>
      <c r="AC433" s="523">
        <f t="shared" si="3680"/>
        <v>0</v>
      </c>
      <c r="AD433" s="523">
        <f t="shared" si="3681"/>
        <v>133.9420801</v>
      </c>
      <c r="AE433" s="524">
        <v>0.224147321887</v>
      </c>
      <c r="AF433" s="525">
        <f t="shared" si="3682"/>
        <v>30.02275855</v>
      </c>
      <c r="AG433" s="526">
        <f t="shared" si="3683"/>
        <v>103.9193216</v>
      </c>
      <c r="AH433" s="527"/>
      <c r="AI433" s="520">
        <v>16.0</v>
      </c>
      <c r="AJ433" s="521" t="s">
        <v>50</v>
      </c>
      <c r="AK433" s="522" t="s">
        <v>137</v>
      </c>
      <c r="AL433" s="522" t="s">
        <v>134</v>
      </c>
      <c r="AM433" s="523">
        <f>ADHK!AM433</f>
        <v>350</v>
      </c>
      <c r="AN433" s="523">
        <f>'Produksi dan Harga'!Q109</f>
        <v>475770.9313</v>
      </c>
      <c r="AO433" s="523">
        <f t="shared" si="3684"/>
        <v>166.5198259</v>
      </c>
      <c r="AP433" s="524"/>
      <c r="AQ433" s="523">
        <f t="shared" si="3685"/>
        <v>0</v>
      </c>
      <c r="AR433" s="524"/>
      <c r="AS433" s="523"/>
      <c r="AT433" s="523">
        <f t="shared" si="3686"/>
        <v>0</v>
      </c>
      <c r="AU433" s="523">
        <f t="shared" si="3687"/>
        <v>166.5198259</v>
      </c>
      <c r="AV433" s="524">
        <v>0.224147321887</v>
      </c>
      <c r="AW433" s="525">
        <f t="shared" si="3688"/>
        <v>37.32497303</v>
      </c>
      <c r="AX433" s="526">
        <f t="shared" si="3689"/>
        <v>129.1948529</v>
      </c>
      <c r="AY433" s="527"/>
      <c r="AZ433" s="520">
        <v>16.0</v>
      </c>
      <c r="BA433" s="521" t="s">
        <v>50</v>
      </c>
      <c r="BB433" s="522" t="s">
        <v>137</v>
      </c>
      <c r="BC433" s="522" t="s">
        <v>134</v>
      </c>
      <c r="BD433" s="523">
        <f>ADHK!BD433</f>
        <v>228</v>
      </c>
      <c r="BE433" s="523">
        <f>'Produksi dan Harga'!V109</f>
        <v>525462.5203</v>
      </c>
      <c r="BF433" s="523">
        <f t="shared" si="3690"/>
        <v>119.8054546</v>
      </c>
      <c r="BG433" s="524"/>
      <c r="BH433" s="523">
        <f t="shared" si="3691"/>
        <v>0</v>
      </c>
      <c r="BI433" s="524"/>
      <c r="BJ433" s="523"/>
      <c r="BK433" s="523">
        <f t="shared" si="3692"/>
        <v>0</v>
      </c>
      <c r="BL433" s="523">
        <f t="shared" si="3693"/>
        <v>119.8054546</v>
      </c>
      <c r="BM433" s="524">
        <v>0.224147321887</v>
      </c>
      <c r="BN433" s="525">
        <f t="shared" si="3694"/>
        <v>26.8540718</v>
      </c>
      <c r="BO433" s="526">
        <f t="shared" si="3695"/>
        <v>92.95138282</v>
      </c>
      <c r="BP433" s="527"/>
      <c r="BQ433" s="520">
        <v>16.0</v>
      </c>
      <c r="BR433" s="521" t="s">
        <v>50</v>
      </c>
      <c r="BS433" s="522" t="s">
        <v>137</v>
      </c>
      <c r="BT433" s="522" t="s">
        <v>134</v>
      </c>
      <c r="BU433" s="523">
        <f>ADHK!BU433</f>
        <v>122</v>
      </c>
      <c r="BV433" s="523">
        <f>'Produksi dan Harga'!AA109</f>
        <v>538919.5511</v>
      </c>
      <c r="BW433" s="523">
        <f t="shared" si="3696"/>
        <v>65.74818523</v>
      </c>
      <c r="BX433" s="524"/>
      <c r="BY433" s="523">
        <f t="shared" si="3697"/>
        <v>0</v>
      </c>
      <c r="BZ433" s="524"/>
      <c r="CA433" s="523"/>
      <c r="CB433" s="523">
        <f t="shared" si="3698"/>
        <v>0</v>
      </c>
      <c r="CC433" s="523">
        <f t="shared" si="3699"/>
        <v>65.74818523</v>
      </c>
      <c r="CD433" s="524">
        <v>0.224147321887</v>
      </c>
      <c r="CE433" s="525">
        <f t="shared" si="3700"/>
        <v>14.73727964</v>
      </c>
      <c r="CF433" s="526">
        <f t="shared" si="3701"/>
        <v>51.01090559</v>
      </c>
      <c r="CG433" s="527"/>
      <c r="CH433" s="520">
        <v>16.0</v>
      </c>
      <c r="CI433" s="521" t="s">
        <v>50</v>
      </c>
      <c r="CJ433" s="522" t="s">
        <v>137</v>
      </c>
      <c r="CK433" s="522" t="s">
        <v>134</v>
      </c>
      <c r="CL433" s="523">
        <f>ADHK!CL433</f>
        <v>13</v>
      </c>
      <c r="CM433" s="523">
        <f>'Produksi dan Harga'!AF109</f>
        <v>553289.4881</v>
      </c>
      <c r="CN433" s="523">
        <f t="shared" si="3702"/>
        <v>7.192763345</v>
      </c>
      <c r="CO433" s="524"/>
      <c r="CP433" s="523">
        <f t="shared" si="3703"/>
        <v>0</v>
      </c>
      <c r="CQ433" s="524"/>
      <c r="CR433" s="523"/>
      <c r="CS433" s="523">
        <f t="shared" si="3704"/>
        <v>0</v>
      </c>
      <c r="CT433" s="523">
        <f t="shared" si="3705"/>
        <v>7.192763345</v>
      </c>
      <c r="CU433" s="524">
        <v>0.224147321887</v>
      </c>
      <c r="CV433" s="525">
        <f t="shared" si="3706"/>
        <v>1.612238641</v>
      </c>
      <c r="CW433" s="526">
        <f t="shared" si="3707"/>
        <v>5.580524704</v>
      </c>
      <c r="CX433" s="527"/>
      <c r="CY433" s="520">
        <v>16.0</v>
      </c>
      <c r="CZ433" s="521" t="s">
        <v>50</v>
      </c>
      <c r="DA433" s="522" t="s">
        <v>137</v>
      </c>
      <c r="DB433" s="522" t="s">
        <v>134</v>
      </c>
      <c r="DC433" s="523">
        <f>ADHK!DC433</f>
        <v>33</v>
      </c>
      <c r="DD433" s="523">
        <f>'Produksi dan Harga'!AK109</f>
        <v>578953.8813</v>
      </c>
      <c r="DE433" s="523">
        <f t="shared" si="3708"/>
        <v>19.10547808</v>
      </c>
      <c r="DF433" s="524"/>
      <c r="DG433" s="523">
        <f t="shared" si="3709"/>
        <v>0</v>
      </c>
      <c r="DH433" s="524"/>
      <c r="DI433" s="523"/>
      <c r="DJ433" s="523">
        <f t="shared" si="3710"/>
        <v>0</v>
      </c>
      <c r="DK433" s="523">
        <f t="shared" si="3711"/>
        <v>19.10547808</v>
      </c>
      <c r="DL433" s="524">
        <v>0.224147321887</v>
      </c>
      <c r="DM433" s="525">
        <f t="shared" si="3712"/>
        <v>4.282441746</v>
      </c>
      <c r="DN433" s="526">
        <f t="shared" si="3713"/>
        <v>14.82303634</v>
      </c>
      <c r="DO433" s="527"/>
      <c r="DP433" s="520">
        <v>16.0</v>
      </c>
      <c r="DQ433" s="521" t="s">
        <v>50</v>
      </c>
      <c r="DR433" s="522" t="s">
        <v>137</v>
      </c>
      <c r="DS433" s="522" t="s">
        <v>134</v>
      </c>
      <c r="DT433" s="523">
        <f>ADHK!DT433</f>
        <v>138</v>
      </c>
      <c r="DU433" s="523">
        <f>'Produksi dan Harga'!AP109</f>
        <v>600555.9698</v>
      </c>
      <c r="DV433" s="523">
        <f t="shared" si="3714"/>
        <v>82.87672383</v>
      </c>
      <c r="DW433" s="524"/>
      <c r="DX433" s="523">
        <f t="shared" si="3715"/>
        <v>0</v>
      </c>
      <c r="DY433" s="524"/>
      <c r="DZ433" s="523"/>
      <c r="EA433" s="523">
        <f t="shared" si="3716"/>
        <v>0</v>
      </c>
      <c r="EB433" s="523">
        <f t="shared" si="3717"/>
        <v>82.87672383</v>
      </c>
      <c r="EC433" s="524">
        <v>0.224147321887</v>
      </c>
      <c r="ED433" s="525">
        <f t="shared" si="3718"/>
        <v>18.57659569</v>
      </c>
      <c r="EE433" s="526">
        <f t="shared" si="3719"/>
        <v>64.30012814</v>
      </c>
      <c r="EF433" s="527"/>
      <c r="EG433" s="520">
        <v>16.0</v>
      </c>
      <c r="EH433" s="521" t="s">
        <v>50</v>
      </c>
      <c r="EI433" s="522" t="s">
        <v>137</v>
      </c>
      <c r="EJ433" s="522" t="s">
        <v>134</v>
      </c>
      <c r="EK433" s="523">
        <f>ADHK!EK433</f>
        <v>50</v>
      </c>
      <c r="EL433" s="523">
        <f>'Produksi dan Harga'!AU109</f>
        <v>591906.419</v>
      </c>
      <c r="EM433" s="523">
        <f t="shared" si="3720"/>
        <v>29.59532095</v>
      </c>
      <c r="EN433" s="524"/>
      <c r="EO433" s="523">
        <f t="shared" si="3721"/>
        <v>0</v>
      </c>
      <c r="EP433" s="524"/>
      <c r="EQ433" s="523"/>
      <c r="ER433" s="523">
        <f t="shared" si="3722"/>
        <v>0</v>
      </c>
      <c r="ES433" s="523">
        <f t="shared" si="3723"/>
        <v>29.59532095</v>
      </c>
      <c r="ET433" s="524">
        <v>0.224147321887</v>
      </c>
      <c r="EU433" s="525">
        <f t="shared" si="3724"/>
        <v>6.633711931</v>
      </c>
      <c r="EV433" s="526">
        <f t="shared" si="3725"/>
        <v>22.96160902</v>
      </c>
      <c r="EW433" s="527"/>
      <c r="EX433" s="520">
        <v>16.0</v>
      </c>
      <c r="EY433" s="521" t="s">
        <v>50</v>
      </c>
      <c r="EZ433" s="522" t="s">
        <v>137</v>
      </c>
      <c r="FA433" s="522" t="s">
        <v>134</v>
      </c>
      <c r="FB433" s="523">
        <f>ADHK!FB433</f>
        <v>66</v>
      </c>
      <c r="FC433" s="523">
        <f>'Produksi dan Harga'!AZ109</f>
        <v>636332.2087</v>
      </c>
      <c r="FD433" s="523">
        <f t="shared" si="3726"/>
        <v>41.99792577</v>
      </c>
      <c r="FE433" s="524"/>
      <c r="FF433" s="523">
        <f t="shared" si="3727"/>
        <v>0</v>
      </c>
      <c r="FG433" s="524"/>
      <c r="FH433" s="523"/>
      <c r="FI433" s="523">
        <f t="shared" si="3728"/>
        <v>0</v>
      </c>
      <c r="FJ433" s="523">
        <f t="shared" si="3729"/>
        <v>41.99792577</v>
      </c>
      <c r="FK433" s="524">
        <v>0.224147321887</v>
      </c>
      <c r="FL433" s="525">
        <f t="shared" si="3730"/>
        <v>9.413722587</v>
      </c>
      <c r="FM433" s="526">
        <f t="shared" si="3731"/>
        <v>32.58420319</v>
      </c>
      <c r="FN433" s="527"/>
      <c r="FO433" s="520">
        <v>16.0</v>
      </c>
      <c r="FP433" s="521" t="s">
        <v>50</v>
      </c>
      <c r="FQ433" s="522" t="s">
        <v>137</v>
      </c>
      <c r="FR433" s="522" t="s">
        <v>134</v>
      </c>
      <c r="FS433" s="523">
        <f>ADHK!FS433</f>
        <v>42</v>
      </c>
      <c r="FT433" s="523">
        <f>'Produksi dan Harga'!BE109</f>
        <v>633587.8382</v>
      </c>
      <c r="FU433" s="523">
        <f t="shared" si="3732"/>
        <v>26.6106892</v>
      </c>
      <c r="FV433" s="524"/>
      <c r="FW433" s="523">
        <f t="shared" si="3733"/>
        <v>0</v>
      </c>
      <c r="FX433" s="524"/>
      <c r="FY433" s="523"/>
      <c r="FZ433" s="523">
        <f t="shared" si="3734"/>
        <v>0</v>
      </c>
      <c r="GA433" s="523">
        <f t="shared" si="3735"/>
        <v>26.6106892</v>
      </c>
      <c r="GB433" s="524">
        <v>0.224147321887</v>
      </c>
      <c r="GC433" s="525">
        <f t="shared" si="3736"/>
        <v>5.964714719</v>
      </c>
      <c r="GD433" s="526">
        <f t="shared" si="3737"/>
        <v>20.64597449</v>
      </c>
      <c r="GE433" s="527"/>
      <c r="GF433" s="520">
        <v>16.0</v>
      </c>
      <c r="GG433" s="521" t="s">
        <v>50</v>
      </c>
      <c r="GH433" s="522" t="s">
        <v>137</v>
      </c>
      <c r="GI433" s="522" t="s">
        <v>134</v>
      </c>
      <c r="GJ433" s="523">
        <f>ADHK!GJ433</f>
        <v>0</v>
      </c>
      <c r="GK433" s="523">
        <f>'Produksi dan Harga'!BJ109</f>
        <v>617225.0848</v>
      </c>
      <c r="GL433" s="523">
        <f t="shared" si="3738"/>
        <v>0</v>
      </c>
      <c r="GM433" s="524"/>
      <c r="GN433" s="523">
        <f t="shared" si="3739"/>
        <v>0</v>
      </c>
      <c r="GO433" s="524"/>
      <c r="GP433" s="523"/>
      <c r="GQ433" s="523">
        <f t="shared" si="3740"/>
        <v>0</v>
      </c>
      <c r="GR433" s="523">
        <f t="shared" si="3741"/>
        <v>0</v>
      </c>
      <c r="GS433" s="524">
        <v>0.224147321887</v>
      </c>
      <c r="GT433" s="525">
        <f t="shared" si="3742"/>
        <v>0</v>
      </c>
      <c r="GU433" s="526">
        <f t="shared" si="3743"/>
        <v>0</v>
      </c>
      <c r="GV433" s="527"/>
      <c r="GW433" s="520">
        <v>16.0</v>
      </c>
      <c r="GX433" s="521" t="s">
        <v>50</v>
      </c>
      <c r="GY433" s="522" t="s">
        <v>137</v>
      </c>
      <c r="GZ433" s="522" t="s">
        <v>134</v>
      </c>
      <c r="HA433" s="523">
        <f>ADHK!HA433</f>
        <v>0</v>
      </c>
      <c r="HB433" s="523">
        <f>'Produksi dan Harga'!BO109</f>
        <v>647009.4209</v>
      </c>
      <c r="HC433" s="523">
        <f t="shared" si="3744"/>
        <v>0</v>
      </c>
      <c r="HD433" s="524"/>
      <c r="HE433" s="523">
        <f t="shared" si="3745"/>
        <v>0</v>
      </c>
      <c r="HF433" s="524"/>
      <c r="HG433" s="523"/>
      <c r="HH433" s="523">
        <f t="shared" si="3746"/>
        <v>0</v>
      </c>
      <c r="HI433" s="523">
        <f t="shared" si="3747"/>
        <v>0</v>
      </c>
      <c r="HJ433" s="524">
        <v>0.224147321887</v>
      </c>
      <c r="HK433" s="525">
        <f t="shared" si="3748"/>
        <v>0</v>
      </c>
      <c r="HL433" s="526">
        <f t="shared" si="3749"/>
        <v>0</v>
      </c>
      <c r="HM433" s="527"/>
      <c r="HN433" s="520">
        <v>16.0</v>
      </c>
      <c r="HO433" s="521" t="s">
        <v>50</v>
      </c>
      <c r="HP433" s="522" t="s">
        <v>137</v>
      </c>
      <c r="HQ433" s="522" t="s">
        <v>134</v>
      </c>
      <c r="HR433" s="523" t="str">
        <f>ADHK!HR433</f>
        <v/>
      </c>
      <c r="HS433" s="523">
        <f>'Produksi dan Harga'!BT109</f>
        <v>677525.0106</v>
      </c>
      <c r="HT433" s="523">
        <f t="shared" si="3750"/>
        <v>0</v>
      </c>
      <c r="HU433" s="524"/>
      <c r="HV433" s="523">
        <f t="shared" si="3751"/>
        <v>0</v>
      </c>
      <c r="HW433" s="524"/>
      <c r="HX433" s="523"/>
      <c r="HY433" s="523">
        <f t="shared" si="3752"/>
        <v>0</v>
      </c>
      <c r="HZ433" s="523">
        <f t="shared" si="3753"/>
        <v>0</v>
      </c>
      <c r="IA433" s="524">
        <v>0.224147321887</v>
      </c>
      <c r="IB433" s="525">
        <f t="shared" si="3754"/>
        <v>0</v>
      </c>
      <c r="IC433" s="526">
        <f t="shared" si="3755"/>
        <v>0</v>
      </c>
      <c r="ID433" s="527"/>
      <c r="IE433" s="520">
        <v>16.0</v>
      </c>
      <c r="IF433" s="521" t="s">
        <v>50</v>
      </c>
      <c r="IG433" s="522" t="s">
        <v>137</v>
      </c>
      <c r="IH433" s="522" t="s">
        <v>134</v>
      </c>
      <c r="II433" s="523">
        <f>ADHK!II433</f>
        <v>0</v>
      </c>
      <c r="IJ433" s="523">
        <f>'Produksi dan Harga'!BY109</f>
        <v>677882.5776</v>
      </c>
      <c r="IK433" s="523">
        <f t="shared" si="3756"/>
        <v>0</v>
      </c>
      <c r="IL433" s="524"/>
      <c r="IM433" s="523">
        <f t="shared" si="3757"/>
        <v>0</v>
      </c>
      <c r="IN433" s="524"/>
      <c r="IO433" s="523"/>
      <c r="IP433" s="523">
        <f t="shared" si="3758"/>
        <v>0</v>
      </c>
      <c r="IQ433" s="523">
        <f t="shared" si="3759"/>
        <v>0</v>
      </c>
      <c r="IR433" s="524">
        <v>0.224147321887</v>
      </c>
      <c r="IS433" s="525">
        <f t="shared" si="3760"/>
        <v>0</v>
      </c>
      <c r="IT433" s="526">
        <f t="shared" si="3761"/>
        <v>0</v>
      </c>
      <c r="IU433" s="527"/>
      <c r="IV433" s="520">
        <v>16.0</v>
      </c>
      <c r="IW433" s="521" t="s">
        <v>50</v>
      </c>
      <c r="IX433" s="522" t="s">
        <v>137</v>
      </c>
      <c r="IY433" s="522" t="s">
        <v>134</v>
      </c>
      <c r="IZ433" s="523" t="str">
        <f>ADHK!IZ433</f>
        <v/>
      </c>
      <c r="JA433" s="523">
        <f>'Produksi dan Harga'!CD109</f>
        <v>700143.7773</v>
      </c>
      <c r="JB433" s="523">
        <f t="shared" si="3762"/>
        <v>0</v>
      </c>
      <c r="JC433" s="524"/>
      <c r="JD433" s="523">
        <f t="shared" si="3763"/>
        <v>0</v>
      </c>
      <c r="JE433" s="524"/>
      <c r="JF433" s="523"/>
      <c r="JG433" s="523">
        <f t="shared" si="3764"/>
        <v>0</v>
      </c>
      <c r="JH433" s="523">
        <f t="shared" si="3765"/>
        <v>0</v>
      </c>
      <c r="JI433" s="524">
        <v>0.224147321887</v>
      </c>
      <c r="JJ433" s="525">
        <f t="shared" si="3766"/>
        <v>0</v>
      </c>
      <c r="JK433" s="526">
        <f t="shared" si="3767"/>
        <v>0</v>
      </c>
      <c r="JL433" s="527"/>
      <c r="JM433" s="520">
        <v>16.0</v>
      </c>
      <c r="JN433" s="521" t="s">
        <v>50</v>
      </c>
      <c r="JO433" s="522" t="s">
        <v>137</v>
      </c>
      <c r="JP433" s="522" t="s">
        <v>134</v>
      </c>
      <c r="JQ433" s="523" t="str">
        <f>ADHK!JQ433</f>
        <v/>
      </c>
      <c r="JR433" s="523"/>
      <c r="JS433" s="523">
        <f t="shared" si="3768"/>
        <v>0</v>
      </c>
      <c r="JT433" s="524"/>
      <c r="JU433" s="523">
        <f t="shared" si="3769"/>
        <v>0</v>
      </c>
      <c r="JV433" s="524"/>
      <c r="JW433" s="523"/>
      <c r="JX433" s="523">
        <f t="shared" si="3770"/>
        <v>0</v>
      </c>
      <c r="JY433" s="523">
        <f t="shared" si="3771"/>
        <v>0</v>
      </c>
      <c r="JZ433" s="524">
        <v>0.224147321887</v>
      </c>
      <c r="KA433" s="525">
        <f t="shared" si="3772"/>
        <v>0</v>
      </c>
      <c r="KB433" s="526">
        <f t="shared" si="3773"/>
        <v>0</v>
      </c>
      <c r="KC433" s="527"/>
      <c r="KD433" s="520">
        <v>16.0</v>
      </c>
      <c r="KE433" s="521" t="s">
        <v>50</v>
      </c>
      <c r="KF433" s="522" t="s">
        <v>137</v>
      </c>
      <c r="KG433" s="522" t="s">
        <v>134</v>
      </c>
      <c r="KH433" s="523" t="str">
        <f>ADHK!KH433</f>
        <v/>
      </c>
      <c r="KI433" s="523"/>
      <c r="KJ433" s="523">
        <f t="shared" si="3774"/>
        <v>0</v>
      </c>
      <c r="KK433" s="524"/>
      <c r="KL433" s="523">
        <f t="shared" si="3775"/>
        <v>0</v>
      </c>
      <c r="KM433" s="524"/>
      <c r="KN433" s="523"/>
      <c r="KO433" s="523">
        <f t="shared" si="3776"/>
        <v>0</v>
      </c>
      <c r="KP433" s="523">
        <f t="shared" si="3777"/>
        <v>0</v>
      </c>
      <c r="KQ433" s="524">
        <v>0.224147321887</v>
      </c>
      <c r="KR433" s="525">
        <f t="shared" si="3778"/>
        <v>0</v>
      </c>
      <c r="KS433" s="526">
        <f t="shared" si="3779"/>
        <v>0</v>
      </c>
      <c r="KT433" s="527"/>
      <c r="KU433" s="528"/>
    </row>
    <row r="434" ht="15.75" customHeight="1">
      <c r="A434" s="520">
        <v>17.0</v>
      </c>
      <c r="B434" s="521" t="s">
        <v>51</v>
      </c>
      <c r="C434" s="522" t="s">
        <v>136</v>
      </c>
      <c r="D434" s="522" t="s">
        <v>134</v>
      </c>
      <c r="E434" s="523">
        <f>ADHK!E434</f>
        <v>5971</v>
      </c>
      <c r="F434" s="523">
        <f>ADHK!F434</f>
        <v>356363.3366</v>
      </c>
      <c r="G434" s="523">
        <f t="shared" si="3672"/>
        <v>2127.845483</v>
      </c>
      <c r="H434" s="524"/>
      <c r="I434" s="523">
        <f t="shared" si="3673"/>
        <v>0</v>
      </c>
      <c r="J434" s="524"/>
      <c r="K434" s="523"/>
      <c r="L434" s="523">
        <f t="shared" si="3674"/>
        <v>0</v>
      </c>
      <c r="M434" s="523">
        <f t="shared" si="3675"/>
        <v>2127.845483</v>
      </c>
      <c r="N434" s="524">
        <v>0.224147321887</v>
      </c>
      <c r="O434" s="525">
        <f t="shared" si="3676"/>
        <v>476.9508664</v>
      </c>
      <c r="P434" s="526">
        <f t="shared" si="3677"/>
        <v>1650.894617</v>
      </c>
      <c r="Q434" s="527"/>
      <c r="R434" s="520">
        <v>17.0</v>
      </c>
      <c r="S434" s="521" t="s">
        <v>51</v>
      </c>
      <c r="T434" s="522" t="s">
        <v>136</v>
      </c>
      <c r="U434" s="522" t="s">
        <v>134</v>
      </c>
      <c r="V434" s="523">
        <f>ADHK!V434</f>
        <v>3986</v>
      </c>
      <c r="W434" s="523">
        <f>'Produksi dan Harga'!L110</f>
        <v>375651.9086</v>
      </c>
      <c r="X434" s="523">
        <f t="shared" si="3678"/>
        <v>1497.348508</v>
      </c>
      <c r="Y434" s="524"/>
      <c r="Z434" s="523">
        <f t="shared" si="3679"/>
        <v>0</v>
      </c>
      <c r="AA434" s="524"/>
      <c r="AB434" s="523"/>
      <c r="AC434" s="523">
        <f t="shared" si="3680"/>
        <v>0</v>
      </c>
      <c r="AD434" s="523">
        <f t="shared" si="3681"/>
        <v>1497.348508</v>
      </c>
      <c r="AE434" s="524">
        <v>0.224147321887</v>
      </c>
      <c r="AF434" s="525">
        <f t="shared" si="3682"/>
        <v>335.6266579</v>
      </c>
      <c r="AG434" s="526">
        <f t="shared" si="3683"/>
        <v>1161.72185</v>
      </c>
      <c r="AH434" s="527"/>
      <c r="AI434" s="520">
        <v>17.0</v>
      </c>
      <c r="AJ434" s="521" t="s">
        <v>51</v>
      </c>
      <c r="AK434" s="522" t="s">
        <v>136</v>
      </c>
      <c r="AL434" s="522" t="s">
        <v>134</v>
      </c>
      <c r="AM434" s="523">
        <f>ADHK!AM434</f>
        <v>2929</v>
      </c>
      <c r="AN434" s="523">
        <f>'Produksi dan Harga'!Q110</f>
        <v>384894.3565</v>
      </c>
      <c r="AO434" s="523">
        <f t="shared" si="3684"/>
        <v>1127.35557</v>
      </c>
      <c r="AP434" s="524"/>
      <c r="AQ434" s="523">
        <f t="shared" si="3685"/>
        <v>0</v>
      </c>
      <c r="AR434" s="524"/>
      <c r="AS434" s="523"/>
      <c r="AT434" s="523">
        <f t="shared" si="3686"/>
        <v>0</v>
      </c>
      <c r="AU434" s="523">
        <f t="shared" si="3687"/>
        <v>1127.35557</v>
      </c>
      <c r="AV434" s="524">
        <v>0.224147321887</v>
      </c>
      <c r="AW434" s="525">
        <f t="shared" si="3688"/>
        <v>252.6937319</v>
      </c>
      <c r="AX434" s="526">
        <f t="shared" si="3689"/>
        <v>874.6618383</v>
      </c>
      <c r="AY434" s="527"/>
      <c r="AZ434" s="520">
        <v>17.0</v>
      </c>
      <c r="BA434" s="521" t="s">
        <v>51</v>
      </c>
      <c r="BB434" s="522" t="s">
        <v>136</v>
      </c>
      <c r="BC434" s="522" t="s">
        <v>134</v>
      </c>
      <c r="BD434" s="523">
        <f>ADHK!BD434</f>
        <v>3435</v>
      </c>
      <c r="BE434" s="523">
        <f>'Produksi dan Harga'!V110</f>
        <v>408157.8298</v>
      </c>
      <c r="BF434" s="523">
        <f t="shared" si="3690"/>
        <v>1402.022145</v>
      </c>
      <c r="BG434" s="524"/>
      <c r="BH434" s="523">
        <f t="shared" si="3691"/>
        <v>0</v>
      </c>
      <c r="BI434" s="524"/>
      <c r="BJ434" s="523"/>
      <c r="BK434" s="523">
        <f t="shared" si="3692"/>
        <v>0</v>
      </c>
      <c r="BL434" s="523">
        <f t="shared" si="3693"/>
        <v>1402.022145</v>
      </c>
      <c r="BM434" s="524">
        <v>0.224147321887</v>
      </c>
      <c r="BN434" s="525">
        <f t="shared" si="3694"/>
        <v>314.2595091</v>
      </c>
      <c r="BO434" s="526">
        <f t="shared" si="3695"/>
        <v>1087.762636</v>
      </c>
      <c r="BP434" s="527"/>
      <c r="BQ434" s="520">
        <v>17.0</v>
      </c>
      <c r="BR434" s="521" t="s">
        <v>51</v>
      </c>
      <c r="BS434" s="522" t="s">
        <v>136</v>
      </c>
      <c r="BT434" s="522" t="s">
        <v>134</v>
      </c>
      <c r="BU434" s="523">
        <f>ADHK!BU434</f>
        <v>1333</v>
      </c>
      <c r="BV434" s="523">
        <f>'Produksi dan Harga'!AA110</f>
        <v>438454.2921</v>
      </c>
      <c r="BW434" s="523">
        <f t="shared" si="3696"/>
        <v>584.4595713</v>
      </c>
      <c r="BX434" s="524"/>
      <c r="BY434" s="523">
        <f t="shared" si="3697"/>
        <v>0</v>
      </c>
      <c r="BZ434" s="524"/>
      <c r="CA434" s="523"/>
      <c r="CB434" s="523">
        <f t="shared" si="3698"/>
        <v>0</v>
      </c>
      <c r="CC434" s="523">
        <f t="shared" si="3699"/>
        <v>584.4595713</v>
      </c>
      <c r="CD434" s="524">
        <v>0.224147321887</v>
      </c>
      <c r="CE434" s="525">
        <f t="shared" si="3700"/>
        <v>131.0050477</v>
      </c>
      <c r="CF434" s="526">
        <f t="shared" si="3701"/>
        <v>453.4545237</v>
      </c>
      <c r="CG434" s="527"/>
      <c r="CH434" s="520">
        <v>17.0</v>
      </c>
      <c r="CI434" s="521" t="s">
        <v>51</v>
      </c>
      <c r="CJ434" s="522" t="s">
        <v>136</v>
      </c>
      <c r="CK434" s="522" t="s">
        <v>134</v>
      </c>
      <c r="CL434" s="523">
        <f>ADHK!CL434</f>
        <v>596</v>
      </c>
      <c r="CM434" s="523">
        <f>'Produksi dan Harga'!AF110</f>
        <v>450601.2231</v>
      </c>
      <c r="CN434" s="523">
        <f t="shared" si="3702"/>
        <v>268.5583289</v>
      </c>
      <c r="CO434" s="524"/>
      <c r="CP434" s="523">
        <f t="shared" si="3703"/>
        <v>0</v>
      </c>
      <c r="CQ434" s="524"/>
      <c r="CR434" s="523"/>
      <c r="CS434" s="523">
        <f t="shared" si="3704"/>
        <v>0</v>
      </c>
      <c r="CT434" s="523">
        <f t="shared" si="3705"/>
        <v>268.5583289</v>
      </c>
      <c r="CU434" s="524">
        <v>0.224147321887</v>
      </c>
      <c r="CV434" s="525">
        <f t="shared" si="3706"/>
        <v>60.1966302</v>
      </c>
      <c r="CW434" s="526">
        <f t="shared" si="3707"/>
        <v>208.3616987</v>
      </c>
      <c r="CX434" s="527"/>
      <c r="CY434" s="520">
        <v>17.0</v>
      </c>
      <c r="CZ434" s="521" t="s">
        <v>51</v>
      </c>
      <c r="DA434" s="522" t="s">
        <v>136</v>
      </c>
      <c r="DB434" s="522" t="s">
        <v>134</v>
      </c>
      <c r="DC434" s="523">
        <f>ADHK!DC434</f>
        <v>3382</v>
      </c>
      <c r="DD434" s="523">
        <f>'Produksi dan Harga'!AK110</f>
        <v>479106.5293</v>
      </c>
      <c r="DE434" s="523">
        <f t="shared" si="3708"/>
        <v>1620.338282</v>
      </c>
      <c r="DF434" s="524"/>
      <c r="DG434" s="523">
        <f t="shared" si="3709"/>
        <v>0</v>
      </c>
      <c r="DH434" s="524"/>
      <c r="DI434" s="523"/>
      <c r="DJ434" s="523">
        <f t="shared" si="3710"/>
        <v>0</v>
      </c>
      <c r="DK434" s="523">
        <f t="shared" si="3711"/>
        <v>1620.338282</v>
      </c>
      <c r="DL434" s="524">
        <v>0.224147321887</v>
      </c>
      <c r="DM434" s="525">
        <f t="shared" si="3712"/>
        <v>363.1944865</v>
      </c>
      <c r="DN434" s="526">
        <f t="shared" si="3713"/>
        <v>1257.143796</v>
      </c>
      <c r="DO434" s="527"/>
      <c r="DP434" s="520">
        <v>17.0</v>
      </c>
      <c r="DQ434" s="521" t="s">
        <v>51</v>
      </c>
      <c r="DR434" s="522" t="s">
        <v>136</v>
      </c>
      <c r="DS434" s="522" t="s">
        <v>134</v>
      </c>
      <c r="DT434" s="523">
        <f>ADHK!DT434</f>
        <v>1464</v>
      </c>
      <c r="DU434" s="523">
        <f>'Produksi dan Harga'!AP110</f>
        <v>463205.958</v>
      </c>
      <c r="DV434" s="523">
        <f t="shared" si="3714"/>
        <v>678.1335224</v>
      </c>
      <c r="DW434" s="524"/>
      <c r="DX434" s="523">
        <f t="shared" si="3715"/>
        <v>0</v>
      </c>
      <c r="DY434" s="524"/>
      <c r="DZ434" s="523"/>
      <c r="EA434" s="523">
        <f t="shared" si="3716"/>
        <v>0</v>
      </c>
      <c r="EB434" s="523">
        <f t="shared" si="3717"/>
        <v>678.1335224</v>
      </c>
      <c r="EC434" s="524">
        <v>0.224147321887</v>
      </c>
      <c r="ED434" s="525">
        <f t="shared" si="3718"/>
        <v>152.0018129</v>
      </c>
      <c r="EE434" s="526">
        <f t="shared" si="3719"/>
        <v>526.1317095</v>
      </c>
      <c r="EF434" s="527"/>
      <c r="EG434" s="520">
        <v>17.0</v>
      </c>
      <c r="EH434" s="521" t="s">
        <v>51</v>
      </c>
      <c r="EI434" s="522" t="s">
        <v>136</v>
      </c>
      <c r="EJ434" s="522" t="s">
        <v>134</v>
      </c>
      <c r="EK434" s="523">
        <f>ADHK!EK434</f>
        <v>1238</v>
      </c>
      <c r="EL434" s="523">
        <f>'Produksi dan Harga'!AU110</f>
        <v>471473.1961</v>
      </c>
      <c r="EM434" s="523">
        <f t="shared" si="3720"/>
        <v>583.6838168</v>
      </c>
      <c r="EN434" s="524"/>
      <c r="EO434" s="523">
        <f t="shared" si="3721"/>
        <v>0</v>
      </c>
      <c r="EP434" s="524"/>
      <c r="EQ434" s="523"/>
      <c r="ER434" s="523">
        <f t="shared" si="3722"/>
        <v>0</v>
      </c>
      <c r="ES434" s="523">
        <f t="shared" si="3723"/>
        <v>583.6838168</v>
      </c>
      <c r="ET434" s="524">
        <v>0.224147321887</v>
      </c>
      <c r="EU434" s="525">
        <f t="shared" si="3724"/>
        <v>130.8311644</v>
      </c>
      <c r="EV434" s="526">
        <f t="shared" si="3725"/>
        <v>452.8526524</v>
      </c>
      <c r="EW434" s="527"/>
      <c r="EX434" s="520">
        <v>17.0</v>
      </c>
      <c r="EY434" s="521" t="s">
        <v>51</v>
      </c>
      <c r="EZ434" s="522" t="s">
        <v>136</v>
      </c>
      <c r="FA434" s="522" t="s">
        <v>134</v>
      </c>
      <c r="FB434" s="523">
        <f>ADHK!FB434</f>
        <v>626</v>
      </c>
      <c r="FC434" s="523">
        <f>'Produksi dan Harga'!AZ110</f>
        <v>496645.3439</v>
      </c>
      <c r="FD434" s="523">
        <f t="shared" si="3726"/>
        <v>310.8999853</v>
      </c>
      <c r="FE434" s="524"/>
      <c r="FF434" s="523">
        <f t="shared" si="3727"/>
        <v>0</v>
      </c>
      <c r="FG434" s="524"/>
      <c r="FH434" s="523"/>
      <c r="FI434" s="523">
        <f t="shared" si="3728"/>
        <v>0</v>
      </c>
      <c r="FJ434" s="523">
        <f t="shared" si="3729"/>
        <v>310.8999853</v>
      </c>
      <c r="FK434" s="524">
        <v>0.224147321887</v>
      </c>
      <c r="FL434" s="525">
        <f t="shared" si="3730"/>
        <v>69.68739908</v>
      </c>
      <c r="FM434" s="526">
        <f t="shared" si="3731"/>
        <v>241.2125862</v>
      </c>
      <c r="FN434" s="527"/>
      <c r="FO434" s="520">
        <v>17.0</v>
      </c>
      <c r="FP434" s="521" t="s">
        <v>51</v>
      </c>
      <c r="FQ434" s="522" t="s">
        <v>136</v>
      </c>
      <c r="FR434" s="522" t="s">
        <v>134</v>
      </c>
      <c r="FS434" s="523">
        <f>ADHK!FS434</f>
        <v>1293</v>
      </c>
      <c r="FT434" s="523">
        <f>'Produksi dan Harga'!BE110</f>
        <v>501244.673</v>
      </c>
      <c r="FU434" s="523">
        <f t="shared" si="3732"/>
        <v>648.1093622</v>
      </c>
      <c r="FV434" s="524"/>
      <c r="FW434" s="523">
        <f t="shared" si="3733"/>
        <v>0</v>
      </c>
      <c r="FX434" s="524"/>
      <c r="FY434" s="523"/>
      <c r="FZ434" s="523">
        <f t="shared" si="3734"/>
        <v>0</v>
      </c>
      <c r="GA434" s="523">
        <f t="shared" si="3735"/>
        <v>648.1093622</v>
      </c>
      <c r="GB434" s="524">
        <v>0.224147321887</v>
      </c>
      <c r="GC434" s="525">
        <f t="shared" si="3736"/>
        <v>145.2719778</v>
      </c>
      <c r="GD434" s="526">
        <f t="shared" si="3737"/>
        <v>502.8373844</v>
      </c>
      <c r="GE434" s="527"/>
      <c r="GF434" s="520">
        <v>17.0</v>
      </c>
      <c r="GG434" s="521" t="s">
        <v>51</v>
      </c>
      <c r="GH434" s="522" t="s">
        <v>136</v>
      </c>
      <c r="GI434" s="522" t="s">
        <v>134</v>
      </c>
      <c r="GJ434" s="523">
        <f>ADHK!GJ434</f>
        <v>1352.1</v>
      </c>
      <c r="GK434" s="523">
        <f>'Produksi dan Harga'!BJ110</f>
        <v>499884.7754</v>
      </c>
      <c r="GL434" s="523">
        <f t="shared" si="3738"/>
        <v>675.8942049</v>
      </c>
      <c r="GM434" s="524"/>
      <c r="GN434" s="523">
        <f t="shared" si="3739"/>
        <v>0</v>
      </c>
      <c r="GO434" s="524"/>
      <c r="GP434" s="523"/>
      <c r="GQ434" s="523">
        <f t="shared" si="3740"/>
        <v>0</v>
      </c>
      <c r="GR434" s="523">
        <f t="shared" si="3741"/>
        <v>675.8942049</v>
      </c>
      <c r="GS434" s="524">
        <v>0.224147321887</v>
      </c>
      <c r="GT434" s="525">
        <f t="shared" si="3742"/>
        <v>151.4998759</v>
      </c>
      <c r="GU434" s="526">
        <f t="shared" si="3743"/>
        <v>524.394329</v>
      </c>
      <c r="GV434" s="527"/>
      <c r="GW434" s="520">
        <v>17.0</v>
      </c>
      <c r="GX434" s="521" t="s">
        <v>51</v>
      </c>
      <c r="GY434" s="522" t="s">
        <v>136</v>
      </c>
      <c r="GZ434" s="522" t="s">
        <v>134</v>
      </c>
      <c r="HA434" s="523">
        <f>ADHK!HA434</f>
        <v>1399.4</v>
      </c>
      <c r="HB434" s="523">
        <f>'Produksi dan Harga'!BO110</f>
        <v>554394.4428</v>
      </c>
      <c r="HC434" s="523">
        <f t="shared" si="3744"/>
        <v>775.8195833</v>
      </c>
      <c r="HD434" s="524"/>
      <c r="HE434" s="523">
        <f t="shared" si="3745"/>
        <v>0</v>
      </c>
      <c r="HF434" s="524"/>
      <c r="HG434" s="523"/>
      <c r="HH434" s="523">
        <f t="shared" si="3746"/>
        <v>0</v>
      </c>
      <c r="HI434" s="523">
        <f t="shared" si="3747"/>
        <v>775.8195833</v>
      </c>
      <c r="HJ434" s="524">
        <v>0.224147321887</v>
      </c>
      <c r="HK434" s="525">
        <f t="shared" si="3748"/>
        <v>173.8978819</v>
      </c>
      <c r="HL434" s="526">
        <f t="shared" si="3749"/>
        <v>601.9217014</v>
      </c>
      <c r="HM434" s="527"/>
      <c r="HN434" s="520">
        <v>17.0</v>
      </c>
      <c r="HO434" s="521" t="s">
        <v>51</v>
      </c>
      <c r="HP434" s="522" t="s">
        <v>136</v>
      </c>
      <c r="HQ434" s="522" t="s">
        <v>134</v>
      </c>
      <c r="HR434" s="523">
        <f>ADHK!HR434</f>
        <v>1274.38</v>
      </c>
      <c r="HS434" s="523">
        <f>'Produksi dan Harga'!BT110</f>
        <v>610414.7593</v>
      </c>
      <c r="HT434" s="523">
        <f t="shared" si="3750"/>
        <v>777.900361</v>
      </c>
      <c r="HU434" s="524"/>
      <c r="HV434" s="523">
        <f t="shared" si="3751"/>
        <v>0</v>
      </c>
      <c r="HW434" s="524"/>
      <c r="HX434" s="523"/>
      <c r="HY434" s="523">
        <f t="shared" si="3752"/>
        <v>0</v>
      </c>
      <c r="HZ434" s="523">
        <f t="shared" si="3753"/>
        <v>777.900361</v>
      </c>
      <c r="IA434" s="524">
        <v>0.224147321887</v>
      </c>
      <c r="IB434" s="525">
        <f t="shared" si="3754"/>
        <v>174.3642826</v>
      </c>
      <c r="IC434" s="526">
        <f t="shared" si="3755"/>
        <v>603.5360784</v>
      </c>
      <c r="ID434" s="527"/>
      <c r="IE434" s="520">
        <v>17.0</v>
      </c>
      <c r="IF434" s="521" t="s">
        <v>51</v>
      </c>
      <c r="IG434" s="522" t="s">
        <v>136</v>
      </c>
      <c r="IH434" s="522" t="s">
        <v>134</v>
      </c>
      <c r="II434" s="523">
        <f>ADHK!II434</f>
        <v>2244.28</v>
      </c>
      <c r="IJ434" s="523">
        <f>'Produksi dan Harga'!BY110</f>
        <v>625004.4038</v>
      </c>
      <c r="IK434" s="523">
        <f t="shared" si="3756"/>
        <v>1402.684883</v>
      </c>
      <c r="IL434" s="524"/>
      <c r="IM434" s="523">
        <f t="shared" si="3757"/>
        <v>0</v>
      </c>
      <c r="IN434" s="524"/>
      <c r="IO434" s="523"/>
      <c r="IP434" s="523">
        <f t="shared" si="3758"/>
        <v>0</v>
      </c>
      <c r="IQ434" s="523">
        <f t="shared" si="3759"/>
        <v>1402.684883</v>
      </c>
      <c r="IR434" s="524">
        <v>0.224147321887</v>
      </c>
      <c r="IS434" s="525">
        <f t="shared" si="3760"/>
        <v>314.40806</v>
      </c>
      <c r="IT434" s="526">
        <f t="shared" si="3761"/>
        <v>1088.276823</v>
      </c>
      <c r="IU434" s="527"/>
      <c r="IV434" s="520">
        <v>17.0</v>
      </c>
      <c r="IW434" s="521" t="s">
        <v>51</v>
      </c>
      <c r="IX434" s="522" t="s">
        <v>136</v>
      </c>
      <c r="IY434" s="522" t="s">
        <v>134</v>
      </c>
      <c r="IZ434" s="523">
        <f>ADHK!IZ434</f>
        <v>817.2</v>
      </c>
      <c r="JA434" s="523">
        <f>'Produksi dan Harga'!CD110</f>
        <v>651999.4029</v>
      </c>
      <c r="JB434" s="523">
        <f t="shared" si="3762"/>
        <v>532.8139121</v>
      </c>
      <c r="JC434" s="524"/>
      <c r="JD434" s="523">
        <f t="shared" si="3763"/>
        <v>0</v>
      </c>
      <c r="JE434" s="524"/>
      <c r="JF434" s="523"/>
      <c r="JG434" s="523">
        <f t="shared" si="3764"/>
        <v>0</v>
      </c>
      <c r="JH434" s="523">
        <f t="shared" si="3765"/>
        <v>532.8139121</v>
      </c>
      <c r="JI434" s="524">
        <v>0.224147321887</v>
      </c>
      <c r="JJ434" s="525">
        <f t="shared" si="3766"/>
        <v>119.4288115</v>
      </c>
      <c r="JK434" s="526">
        <f t="shared" si="3767"/>
        <v>413.3851006</v>
      </c>
      <c r="JL434" s="527"/>
      <c r="JM434" s="520">
        <v>17.0</v>
      </c>
      <c r="JN434" s="521" t="s">
        <v>51</v>
      </c>
      <c r="JO434" s="522" t="s">
        <v>136</v>
      </c>
      <c r="JP434" s="522" t="s">
        <v>134</v>
      </c>
      <c r="JQ434" s="523" t="str">
        <f>ADHK!JQ434</f>
        <v/>
      </c>
      <c r="JR434" s="523"/>
      <c r="JS434" s="523">
        <f t="shared" si="3768"/>
        <v>0</v>
      </c>
      <c r="JT434" s="524"/>
      <c r="JU434" s="523">
        <f t="shared" si="3769"/>
        <v>0</v>
      </c>
      <c r="JV434" s="524"/>
      <c r="JW434" s="523"/>
      <c r="JX434" s="523">
        <f t="shared" si="3770"/>
        <v>0</v>
      </c>
      <c r="JY434" s="523">
        <f t="shared" si="3771"/>
        <v>0</v>
      </c>
      <c r="JZ434" s="524">
        <v>0.224147321887</v>
      </c>
      <c r="KA434" s="525">
        <f t="shared" si="3772"/>
        <v>0</v>
      </c>
      <c r="KB434" s="526">
        <f t="shared" si="3773"/>
        <v>0</v>
      </c>
      <c r="KC434" s="527"/>
      <c r="KD434" s="520">
        <v>17.0</v>
      </c>
      <c r="KE434" s="521" t="s">
        <v>51</v>
      </c>
      <c r="KF434" s="522" t="s">
        <v>136</v>
      </c>
      <c r="KG434" s="522" t="s">
        <v>134</v>
      </c>
      <c r="KH434" s="523" t="str">
        <f>ADHK!KH434</f>
        <v/>
      </c>
      <c r="KI434" s="523"/>
      <c r="KJ434" s="523">
        <f t="shared" si="3774"/>
        <v>0</v>
      </c>
      <c r="KK434" s="524"/>
      <c r="KL434" s="523">
        <f t="shared" si="3775"/>
        <v>0</v>
      </c>
      <c r="KM434" s="524"/>
      <c r="KN434" s="523"/>
      <c r="KO434" s="523">
        <f t="shared" si="3776"/>
        <v>0</v>
      </c>
      <c r="KP434" s="523">
        <f t="shared" si="3777"/>
        <v>0</v>
      </c>
      <c r="KQ434" s="524">
        <v>0.224147321887</v>
      </c>
      <c r="KR434" s="525">
        <f t="shared" si="3778"/>
        <v>0</v>
      </c>
      <c r="KS434" s="526">
        <f t="shared" si="3779"/>
        <v>0</v>
      </c>
      <c r="KT434" s="527"/>
      <c r="KU434" s="528"/>
    </row>
    <row r="435" ht="15.75" customHeight="1">
      <c r="A435" s="520">
        <v>18.0</v>
      </c>
      <c r="B435" s="521" t="s">
        <v>52</v>
      </c>
      <c r="C435" s="522" t="s">
        <v>136</v>
      </c>
      <c r="D435" s="522" t="s">
        <v>134</v>
      </c>
      <c r="E435" s="523">
        <f>ADHK!E435</f>
        <v>202</v>
      </c>
      <c r="F435" s="523">
        <f>ADHK!F435</f>
        <v>416488.9484</v>
      </c>
      <c r="G435" s="523">
        <f t="shared" si="3672"/>
        <v>84.13076758</v>
      </c>
      <c r="H435" s="524"/>
      <c r="I435" s="523">
        <f t="shared" si="3673"/>
        <v>0</v>
      </c>
      <c r="J435" s="524"/>
      <c r="K435" s="523"/>
      <c r="L435" s="523">
        <f t="shared" si="3674"/>
        <v>0</v>
      </c>
      <c r="M435" s="523">
        <f t="shared" si="3675"/>
        <v>84.13076758</v>
      </c>
      <c r="N435" s="524">
        <v>0.224147321887</v>
      </c>
      <c r="O435" s="525">
        <f t="shared" si="3676"/>
        <v>18.85768624</v>
      </c>
      <c r="P435" s="526">
        <f t="shared" si="3677"/>
        <v>65.27308134</v>
      </c>
      <c r="Q435" s="527"/>
      <c r="R435" s="520">
        <v>18.0</v>
      </c>
      <c r="S435" s="521" t="s">
        <v>52</v>
      </c>
      <c r="T435" s="522" t="s">
        <v>136</v>
      </c>
      <c r="U435" s="522" t="s">
        <v>134</v>
      </c>
      <c r="V435" s="523">
        <f>ADHK!V435</f>
        <v>29</v>
      </c>
      <c r="W435" s="523">
        <f>'Produksi dan Harga'!L111</f>
        <v>439031.8877</v>
      </c>
      <c r="X435" s="523">
        <f t="shared" si="3678"/>
        <v>12.73192474</v>
      </c>
      <c r="Y435" s="524"/>
      <c r="Z435" s="523">
        <f t="shared" si="3679"/>
        <v>0</v>
      </c>
      <c r="AA435" s="524"/>
      <c r="AB435" s="523"/>
      <c r="AC435" s="523">
        <f t="shared" si="3680"/>
        <v>0</v>
      </c>
      <c r="AD435" s="523">
        <f t="shared" si="3681"/>
        <v>12.73192474</v>
      </c>
      <c r="AE435" s="524">
        <v>0.224147321887</v>
      </c>
      <c r="AF435" s="525">
        <f t="shared" si="3682"/>
        <v>2.853826834</v>
      </c>
      <c r="AG435" s="526">
        <f t="shared" si="3683"/>
        <v>9.87809791</v>
      </c>
      <c r="AH435" s="527"/>
      <c r="AI435" s="520">
        <v>18.0</v>
      </c>
      <c r="AJ435" s="521" t="s">
        <v>52</v>
      </c>
      <c r="AK435" s="522" t="s">
        <v>136</v>
      </c>
      <c r="AL435" s="522" t="s">
        <v>134</v>
      </c>
      <c r="AM435" s="523">
        <f>ADHK!AM435</f>
        <v>23</v>
      </c>
      <c r="AN435" s="523">
        <f>'Produksi dan Harga'!Q111</f>
        <v>449833.7211</v>
      </c>
      <c r="AO435" s="523">
        <f t="shared" si="3684"/>
        <v>10.34617559</v>
      </c>
      <c r="AP435" s="524"/>
      <c r="AQ435" s="523">
        <f t="shared" si="3685"/>
        <v>0</v>
      </c>
      <c r="AR435" s="524"/>
      <c r="AS435" s="523"/>
      <c r="AT435" s="523">
        <f t="shared" si="3686"/>
        <v>0</v>
      </c>
      <c r="AU435" s="523">
        <f t="shared" si="3687"/>
        <v>10.34617559</v>
      </c>
      <c r="AV435" s="524">
        <v>0.224147321887</v>
      </c>
      <c r="AW435" s="525">
        <f t="shared" si="3688"/>
        <v>2.319067549</v>
      </c>
      <c r="AX435" s="526">
        <f t="shared" si="3689"/>
        <v>8.027108036</v>
      </c>
      <c r="AY435" s="527"/>
      <c r="AZ435" s="520">
        <v>18.0</v>
      </c>
      <c r="BA435" s="521" t="s">
        <v>52</v>
      </c>
      <c r="BB435" s="522" t="s">
        <v>136</v>
      </c>
      <c r="BC435" s="522" t="s">
        <v>134</v>
      </c>
      <c r="BD435" s="523">
        <f>ADHK!BD435</f>
        <v>314</v>
      </c>
      <c r="BE435" s="523">
        <f>'Produksi dan Harga'!V111</f>
        <v>477022.207</v>
      </c>
      <c r="BF435" s="523">
        <f t="shared" si="3690"/>
        <v>149.784973</v>
      </c>
      <c r="BG435" s="524"/>
      <c r="BH435" s="523">
        <f t="shared" si="3691"/>
        <v>0</v>
      </c>
      <c r="BI435" s="524"/>
      <c r="BJ435" s="523"/>
      <c r="BK435" s="523">
        <f t="shared" si="3692"/>
        <v>0</v>
      </c>
      <c r="BL435" s="523">
        <f t="shared" si="3693"/>
        <v>149.784973</v>
      </c>
      <c r="BM435" s="524">
        <v>0.224147321887</v>
      </c>
      <c r="BN435" s="525">
        <f t="shared" si="3694"/>
        <v>33.57390056</v>
      </c>
      <c r="BO435" s="526">
        <f t="shared" si="3695"/>
        <v>116.2110724</v>
      </c>
      <c r="BP435" s="527"/>
      <c r="BQ435" s="520">
        <v>18.0</v>
      </c>
      <c r="BR435" s="521" t="s">
        <v>52</v>
      </c>
      <c r="BS435" s="522" t="s">
        <v>136</v>
      </c>
      <c r="BT435" s="522" t="s">
        <v>134</v>
      </c>
      <c r="BU435" s="523">
        <f>ADHK!BU435</f>
        <v>25</v>
      </c>
      <c r="BV435" s="523">
        <f>'Produksi dan Harga'!AA111</f>
        <v>512430.2875</v>
      </c>
      <c r="BW435" s="523">
        <f t="shared" si="3696"/>
        <v>12.81075719</v>
      </c>
      <c r="BX435" s="524"/>
      <c r="BY435" s="523">
        <f t="shared" si="3697"/>
        <v>0</v>
      </c>
      <c r="BZ435" s="524"/>
      <c r="CA435" s="523"/>
      <c r="CB435" s="523">
        <f t="shared" si="3698"/>
        <v>0</v>
      </c>
      <c r="CC435" s="523">
        <f t="shared" si="3699"/>
        <v>12.81075719</v>
      </c>
      <c r="CD435" s="524">
        <v>0.224147321887</v>
      </c>
      <c r="CE435" s="525">
        <f t="shared" si="3700"/>
        <v>2.871496915</v>
      </c>
      <c r="CF435" s="526">
        <f t="shared" si="3701"/>
        <v>9.939260272</v>
      </c>
      <c r="CG435" s="527"/>
      <c r="CH435" s="520">
        <v>18.0</v>
      </c>
      <c r="CI435" s="521" t="s">
        <v>52</v>
      </c>
      <c r="CJ435" s="522" t="s">
        <v>136</v>
      </c>
      <c r="CK435" s="522" t="s">
        <v>134</v>
      </c>
      <c r="CL435" s="523">
        <f>ADHK!CL435</f>
        <v>8</v>
      </c>
      <c r="CM435" s="523">
        <f>'Produksi dan Harga'!AF111</f>
        <v>526626.6483</v>
      </c>
      <c r="CN435" s="523">
        <f t="shared" si="3702"/>
        <v>4.213013187</v>
      </c>
      <c r="CO435" s="524"/>
      <c r="CP435" s="523">
        <f t="shared" si="3703"/>
        <v>0</v>
      </c>
      <c r="CQ435" s="524"/>
      <c r="CR435" s="523"/>
      <c r="CS435" s="523">
        <f t="shared" si="3704"/>
        <v>0</v>
      </c>
      <c r="CT435" s="523">
        <f t="shared" si="3705"/>
        <v>4.213013187</v>
      </c>
      <c r="CU435" s="524">
        <v>0.224147321887</v>
      </c>
      <c r="CV435" s="525">
        <f t="shared" si="3706"/>
        <v>0.9443356228</v>
      </c>
      <c r="CW435" s="526">
        <f t="shared" si="3707"/>
        <v>3.268677564</v>
      </c>
      <c r="CX435" s="527"/>
      <c r="CY435" s="520">
        <v>18.0</v>
      </c>
      <c r="CZ435" s="521" t="s">
        <v>52</v>
      </c>
      <c r="DA435" s="522" t="s">
        <v>136</v>
      </c>
      <c r="DB435" s="522" t="s">
        <v>134</v>
      </c>
      <c r="DC435" s="523">
        <f>ADHK!DC435</f>
        <v>10</v>
      </c>
      <c r="DD435" s="523">
        <f>'Produksi dan Harga'!AK111</f>
        <v>559941.369</v>
      </c>
      <c r="DE435" s="523">
        <f t="shared" si="3708"/>
        <v>5.59941369</v>
      </c>
      <c r="DF435" s="524"/>
      <c r="DG435" s="523">
        <f t="shared" si="3709"/>
        <v>0</v>
      </c>
      <c r="DH435" s="524"/>
      <c r="DI435" s="523"/>
      <c r="DJ435" s="523">
        <f t="shared" si="3710"/>
        <v>0</v>
      </c>
      <c r="DK435" s="523">
        <f t="shared" si="3711"/>
        <v>5.59941369</v>
      </c>
      <c r="DL435" s="524">
        <v>0.224147321887</v>
      </c>
      <c r="DM435" s="525">
        <f t="shared" si="3712"/>
        <v>1.255093583</v>
      </c>
      <c r="DN435" s="526">
        <f t="shared" si="3713"/>
        <v>4.344320107</v>
      </c>
      <c r="DO435" s="527"/>
      <c r="DP435" s="520">
        <v>18.0</v>
      </c>
      <c r="DQ435" s="521" t="s">
        <v>52</v>
      </c>
      <c r="DR435" s="522" t="s">
        <v>136</v>
      </c>
      <c r="DS435" s="522" t="s">
        <v>134</v>
      </c>
      <c r="DT435" s="523">
        <f>ADHK!DT435</f>
        <v>61</v>
      </c>
      <c r="DU435" s="523">
        <f>'Produksi dan Harga'!AP111</f>
        <v>541358.0537</v>
      </c>
      <c r="DV435" s="523">
        <f t="shared" si="3714"/>
        <v>33.02284128</v>
      </c>
      <c r="DW435" s="524"/>
      <c r="DX435" s="523">
        <f t="shared" si="3715"/>
        <v>0</v>
      </c>
      <c r="DY435" s="524"/>
      <c r="DZ435" s="523"/>
      <c r="EA435" s="523">
        <f t="shared" si="3716"/>
        <v>0</v>
      </c>
      <c r="EB435" s="523">
        <f t="shared" si="3717"/>
        <v>33.02284128</v>
      </c>
      <c r="EC435" s="524">
        <v>0.224147321887</v>
      </c>
      <c r="ED435" s="525">
        <f t="shared" si="3718"/>
        <v>7.401981433</v>
      </c>
      <c r="EE435" s="526">
        <f t="shared" si="3719"/>
        <v>25.62085984</v>
      </c>
      <c r="EF435" s="527"/>
      <c r="EG435" s="520">
        <v>18.0</v>
      </c>
      <c r="EH435" s="521" t="s">
        <v>52</v>
      </c>
      <c r="EI435" s="522" t="s">
        <v>136</v>
      </c>
      <c r="EJ435" s="522" t="s">
        <v>134</v>
      </c>
      <c r="EK435" s="523">
        <f>ADHK!EK435</f>
        <v>72</v>
      </c>
      <c r="EL435" s="523">
        <f>'Produksi dan Harga'!AU111</f>
        <v>551020.14</v>
      </c>
      <c r="EM435" s="523">
        <f t="shared" si="3720"/>
        <v>39.67345008</v>
      </c>
      <c r="EN435" s="524"/>
      <c r="EO435" s="523">
        <f t="shared" si="3721"/>
        <v>0</v>
      </c>
      <c r="EP435" s="524"/>
      <c r="EQ435" s="523"/>
      <c r="ER435" s="523">
        <f t="shared" si="3722"/>
        <v>0</v>
      </c>
      <c r="ES435" s="523">
        <f t="shared" si="3723"/>
        <v>39.67345008</v>
      </c>
      <c r="ET435" s="524">
        <v>0.224147321887</v>
      </c>
      <c r="EU435" s="525">
        <f t="shared" si="3724"/>
        <v>8.892697586</v>
      </c>
      <c r="EV435" s="526">
        <f t="shared" si="3725"/>
        <v>30.7807525</v>
      </c>
      <c r="EW435" s="527"/>
      <c r="EX435" s="520">
        <v>18.0</v>
      </c>
      <c r="EY435" s="521" t="s">
        <v>52</v>
      </c>
      <c r="EZ435" s="522" t="s">
        <v>136</v>
      </c>
      <c r="FA435" s="522" t="s">
        <v>134</v>
      </c>
      <c r="FB435" s="523">
        <f>ADHK!FB435</f>
        <v>185</v>
      </c>
      <c r="FC435" s="523">
        <f>'Produksi dan Harga'!AZ111</f>
        <v>580439.3319</v>
      </c>
      <c r="FD435" s="523">
        <f t="shared" si="3726"/>
        <v>107.3812764</v>
      </c>
      <c r="FE435" s="524"/>
      <c r="FF435" s="523">
        <f t="shared" si="3727"/>
        <v>0</v>
      </c>
      <c r="FG435" s="524"/>
      <c r="FH435" s="523"/>
      <c r="FI435" s="523">
        <f t="shared" si="3728"/>
        <v>0</v>
      </c>
      <c r="FJ435" s="523">
        <f t="shared" si="3729"/>
        <v>107.3812764</v>
      </c>
      <c r="FK435" s="524">
        <v>0.224147321887</v>
      </c>
      <c r="FL435" s="525">
        <f t="shared" si="3730"/>
        <v>24.06922553</v>
      </c>
      <c r="FM435" s="526">
        <f t="shared" si="3731"/>
        <v>83.31205088</v>
      </c>
      <c r="FN435" s="527"/>
      <c r="FO435" s="520">
        <v>18.0</v>
      </c>
      <c r="FP435" s="521" t="s">
        <v>52</v>
      </c>
      <c r="FQ435" s="522" t="s">
        <v>136</v>
      </c>
      <c r="FR435" s="522" t="s">
        <v>134</v>
      </c>
      <c r="FS435" s="523">
        <f>ADHK!FS435</f>
        <v>34</v>
      </c>
      <c r="FT435" s="523">
        <f>'Produksi dan Harga'!BE111</f>
        <v>585814.6597</v>
      </c>
      <c r="FU435" s="523">
        <f t="shared" si="3732"/>
        <v>19.91769843</v>
      </c>
      <c r="FV435" s="524"/>
      <c r="FW435" s="523">
        <f t="shared" si="3733"/>
        <v>0</v>
      </c>
      <c r="FX435" s="524"/>
      <c r="FY435" s="523"/>
      <c r="FZ435" s="523">
        <f t="shared" si="3734"/>
        <v>0</v>
      </c>
      <c r="GA435" s="523">
        <f t="shared" si="3735"/>
        <v>19.91769843</v>
      </c>
      <c r="GB435" s="524">
        <v>0.224147321887</v>
      </c>
      <c r="GC435" s="525">
        <f t="shared" si="3736"/>
        <v>4.464498761</v>
      </c>
      <c r="GD435" s="526">
        <f t="shared" si="3737"/>
        <v>15.45319967</v>
      </c>
      <c r="GE435" s="527"/>
      <c r="GF435" s="520">
        <v>18.0</v>
      </c>
      <c r="GG435" s="521" t="s">
        <v>52</v>
      </c>
      <c r="GH435" s="522" t="s">
        <v>136</v>
      </c>
      <c r="GI435" s="522" t="s">
        <v>134</v>
      </c>
      <c r="GJ435" s="523" t="str">
        <f>ADHK!GJ435</f>
        <v>-</v>
      </c>
      <c r="GK435" s="523">
        <f>'Produksi dan Harga'!BJ111</f>
        <v>584225.3202</v>
      </c>
      <c r="GL435" s="523">
        <f t="shared" si="3738"/>
        <v>0</v>
      </c>
      <c r="GM435" s="524"/>
      <c r="GN435" s="523">
        <f t="shared" si="3739"/>
        <v>0</v>
      </c>
      <c r="GO435" s="524"/>
      <c r="GP435" s="523"/>
      <c r="GQ435" s="523">
        <f t="shared" si="3740"/>
        <v>0</v>
      </c>
      <c r="GR435" s="523">
        <f t="shared" si="3741"/>
        <v>0</v>
      </c>
      <c r="GS435" s="524">
        <v>0.224147321887</v>
      </c>
      <c r="GT435" s="525">
        <f t="shared" si="3742"/>
        <v>0</v>
      </c>
      <c r="GU435" s="526">
        <f t="shared" si="3743"/>
        <v>0</v>
      </c>
      <c r="GV435" s="527"/>
      <c r="GW435" s="520">
        <v>18.0</v>
      </c>
      <c r="GX435" s="521" t="s">
        <v>52</v>
      </c>
      <c r="GY435" s="522" t="s">
        <v>136</v>
      </c>
      <c r="GZ435" s="522" t="s">
        <v>134</v>
      </c>
      <c r="HA435" s="523">
        <f>ADHK!HA435</f>
        <v>39.4</v>
      </c>
      <c r="HB435" s="523">
        <f>'Produksi dan Harga'!BO111</f>
        <v>647931.8571</v>
      </c>
      <c r="HC435" s="523">
        <f t="shared" si="3744"/>
        <v>25.52851517</v>
      </c>
      <c r="HD435" s="524"/>
      <c r="HE435" s="523">
        <f t="shared" si="3745"/>
        <v>0</v>
      </c>
      <c r="HF435" s="524"/>
      <c r="HG435" s="523"/>
      <c r="HH435" s="523">
        <f t="shared" si="3746"/>
        <v>0</v>
      </c>
      <c r="HI435" s="523">
        <f t="shared" si="3747"/>
        <v>25.52851517</v>
      </c>
      <c r="HJ435" s="524">
        <v>0.224147321887</v>
      </c>
      <c r="HK435" s="525">
        <f t="shared" si="3748"/>
        <v>5.722148307</v>
      </c>
      <c r="HL435" s="526">
        <f t="shared" si="3749"/>
        <v>19.80636686</v>
      </c>
      <c r="HM435" s="527"/>
      <c r="HN435" s="520">
        <v>18.0</v>
      </c>
      <c r="HO435" s="521" t="s">
        <v>52</v>
      </c>
      <c r="HP435" s="522" t="s">
        <v>136</v>
      </c>
      <c r="HQ435" s="522" t="s">
        <v>134</v>
      </c>
      <c r="HR435" s="523">
        <f>ADHK!HR435</f>
        <v>22.5</v>
      </c>
      <c r="HS435" s="523">
        <f>'Produksi dan Harga'!BT111</f>
        <v>713403.9198</v>
      </c>
      <c r="HT435" s="523">
        <f t="shared" si="3750"/>
        <v>16.05158819</v>
      </c>
      <c r="HU435" s="524"/>
      <c r="HV435" s="523">
        <f t="shared" si="3751"/>
        <v>0</v>
      </c>
      <c r="HW435" s="524"/>
      <c r="HX435" s="523"/>
      <c r="HY435" s="523">
        <f t="shared" si="3752"/>
        <v>0</v>
      </c>
      <c r="HZ435" s="523">
        <f t="shared" si="3753"/>
        <v>16.05158819</v>
      </c>
      <c r="IA435" s="524">
        <v>0.224147321887</v>
      </c>
      <c r="IB435" s="525">
        <f t="shared" si="3754"/>
        <v>3.597920506</v>
      </c>
      <c r="IC435" s="526">
        <f t="shared" si="3755"/>
        <v>12.45366769</v>
      </c>
      <c r="ID435" s="527"/>
      <c r="IE435" s="520">
        <v>18.0</v>
      </c>
      <c r="IF435" s="521" t="s">
        <v>52</v>
      </c>
      <c r="IG435" s="522" t="s">
        <v>136</v>
      </c>
      <c r="IH435" s="522" t="s">
        <v>134</v>
      </c>
      <c r="II435" s="523">
        <f>ADHK!II435</f>
        <v>84</v>
      </c>
      <c r="IJ435" s="523">
        <f>'Produksi dan Harga'!BY111</f>
        <v>742617.7228</v>
      </c>
      <c r="IK435" s="523">
        <f t="shared" si="3756"/>
        <v>62.37988872</v>
      </c>
      <c r="IL435" s="524"/>
      <c r="IM435" s="523">
        <f t="shared" si="3757"/>
        <v>0</v>
      </c>
      <c r="IN435" s="524"/>
      <c r="IO435" s="523"/>
      <c r="IP435" s="523">
        <f t="shared" si="3758"/>
        <v>0</v>
      </c>
      <c r="IQ435" s="523">
        <f t="shared" si="3759"/>
        <v>62.37988872</v>
      </c>
      <c r="IR435" s="524">
        <v>0.224147321887</v>
      </c>
      <c r="IS435" s="525">
        <f t="shared" si="3760"/>
        <v>13.982285</v>
      </c>
      <c r="IT435" s="526">
        <f t="shared" si="3761"/>
        <v>48.39760372</v>
      </c>
      <c r="IU435" s="527"/>
      <c r="IV435" s="520">
        <v>18.0</v>
      </c>
      <c r="IW435" s="521" t="s">
        <v>52</v>
      </c>
      <c r="IX435" s="522" t="s">
        <v>136</v>
      </c>
      <c r="IY435" s="522" t="s">
        <v>134</v>
      </c>
      <c r="IZ435" s="523" t="str">
        <f>ADHK!IZ435</f>
        <v>-</v>
      </c>
      <c r="JA435" s="523">
        <f>'Produksi dan Harga'!CD111</f>
        <v>769280.653</v>
      </c>
      <c r="JB435" s="523">
        <f t="shared" si="3762"/>
        <v>0</v>
      </c>
      <c r="JC435" s="524"/>
      <c r="JD435" s="523">
        <f t="shared" si="3763"/>
        <v>0</v>
      </c>
      <c r="JE435" s="524"/>
      <c r="JF435" s="523"/>
      <c r="JG435" s="523">
        <f t="shared" si="3764"/>
        <v>0</v>
      </c>
      <c r="JH435" s="523">
        <f t="shared" si="3765"/>
        <v>0</v>
      </c>
      <c r="JI435" s="524">
        <v>0.224147321887</v>
      </c>
      <c r="JJ435" s="525">
        <f t="shared" si="3766"/>
        <v>0</v>
      </c>
      <c r="JK435" s="526">
        <f t="shared" si="3767"/>
        <v>0</v>
      </c>
      <c r="JL435" s="527"/>
      <c r="JM435" s="520">
        <v>18.0</v>
      </c>
      <c r="JN435" s="521" t="s">
        <v>52</v>
      </c>
      <c r="JO435" s="522" t="s">
        <v>136</v>
      </c>
      <c r="JP435" s="522" t="s">
        <v>134</v>
      </c>
      <c r="JQ435" s="523" t="str">
        <f>ADHK!JQ435</f>
        <v/>
      </c>
      <c r="JR435" s="523"/>
      <c r="JS435" s="523">
        <f t="shared" si="3768"/>
        <v>0</v>
      </c>
      <c r="JT435" s="524"/>
      <c r="JU435" s="523">
        <f t="shared" si="3769"/>
        <v>0</v>
      </c>
      <c r="JV435" s="524"/>
      <c r="JW435" s="523"/>
      <c r="JX435" s="523">
        <f t="shared" si="3770"/>
        <v>0</v>
      </c>
      <c r="JY435" s="523">
        <f t="shared" si="3771"/>
        <v>0</v>
      </c>
      <c r="JZ435" s="524">
        <v>0.224147321887</v>
      </c>
      <c r="KA435" s="525">
        <f t="shared" si="3772"/>
        <v>0</v>
      </c>
      <c r="KB435" s="526">
        <f t="shared" si="3773"/>
        <v>0</v>
      </c>
      <c r="KC435" s="527"/>
      <c r="KD435" s="520">
        <v>18.0</v>
      </c>
      <c r="KE435" s="521" t="s">
        <v>52</v>
      </c>
      <c r="KF435" s="522" t="s">
        <v>136</v>
      </c>
      <c r="KG435" s="522" t="s">
        <v>134</v>
      </c>
      <c r="KH435" s="523" t="str">
        <f>ADHK!KH435</f>
        <v/>
      </c>
      <c r="KI435" s="523"/>
      <c r="KJ435" s="523">
        <f t="shared" si="3774"/>
        <v>0</v>
      </c>
      <c r="KK435" s="524"/>
      <c r="KL435" s="523">
        <f t="shared" si="3775"/>
        <v>0</v>
      </c>
      <c r="KM435" s="524"/>
      <c r="KN435" s="523"/>
      <c r="KO435" s="523">
        <f t="shared" si="3776"/>
        <v>0</v>
      </c>
      <c r="KP435" s="523">
        <f t="shared" si="3777"/>
        <v>0</v>
      </c>
      <c r="KQ435" s="524">
        <v>0.224147321887</v>
      </c>
      <c r="KR435" s="525">
        <f t="shared" si="3778"/>
        <v>0</v>
      </c>
      <c r="KS435" s="526">
        <f t="shared" si="3779"/>
        <v>0</v>
      </c>
      <c r="KT435" s="527"/>
      <c r="KU435" s="528"/>
    </row>
    <row r="436" ht="15.75" customHeight="1">
      <c r="A436" s="520">
        <v>19.0</v>
      </c>
      <c r="B436" s="521" t="s">
        <v>53</v>
      </c>
      <c r="C436" s="522" t="s">
        <v>132</v>
      </c>
      <c r="D436" s="522" t="s">
        <v>134</v>
      </c>
      <c r="E436" s="523">
        <f>ADHK!E436</f>
        <v>0</v>
      </c>
      <c r="F436" s="523">
        <f>ADHK!F436</f>
        <v>600809.4892</v>
      </c>
      <c r="G436" s="523">
        <f t="shared" si="3672"/>
        <v>0</v>
      </c>
      <c r="H436" s="524"/>
      <c r="I436" s="523">
        <f t="shared" si="3673"/>
        <v>0</v>
      </c>
      <c r="J436" s="524"/>
      <c r="K436" s="523"/>
      <c r="L436" s="523">
        <f t="shared" si="3674"/>
        <v>0</v>
      </c>
      <c r="M436" s="523">
        <f t="shared" si="3675"/>
        <v>0</v>
      </c>
      <c r="N436" s="524">
        <v>0.3885051169590643</v>
      </c>
      <c r="O436" s="525">
        <f t="shared" si="3676"/>
        <v>0</v>
      </c>
      <c r="P436" s="526">
        <f t="shared" si="3677"/>
        <v>0</v>
      </c>
      <c r="Q436" s="527"/>
      <c r="R436" s="520">
        <v>19.0</v>
      </c>
      <c r="S436" s="521" t="s">
        <v>53</v>
      </c>
      <c r="T436" s="522" t="s">
        <v>132</v>
      </c>
      <c r="U436" s="522" t="s">
        <v>134</v>
      </c>
      <c r="V436" s="523">
        <f>ADHK!V436</f>
        <v>0</v>
      </c>
      <c r="W436" s="523">
        <f>'Produksi dan Harga'!L112</f>
        <v>633328.9879</v>
      </c>
      <c r="X436" s="523">
        <f t="shared" si="3678"/>
        <v>0</v>
      </c>
      <c r="Y436" s="524"/>
      <c r="Z436" s="523">
        <f t="shared" si="3679"/>
        <v>0</v>
      </c>
      <c r="AA436" s="524"/>
      <c r="AB436" s="523"/>
      <c r="AC436" s="523">
        <f t="shared" si="3680"/>
        <v>0</v>
      </c>
      <c r="AD436" s="523">
        <f t="shared" si="3681"/>
        <v>0</v>
      </c>
      <c r="AE436" s="524">
        <v>0.3885051169590643</v>
      </c>
      <c r="AF436" s="525">
        <f t="shared" si="3682"/>
        <v>0</v>
      </c>
      <c r="AG436" s="526">
        <f t="shared" si="3683"/>
        <v>0</v>
      </c>
      <c r="AH436" s="527"/>
      <c r="AI436" s="520">
        <v>19.0</v>
      </c>
      <c r="AJ436" s="521" t="s">
        <v>53</v>
      </c>
      <c r="AK436" s="522" t="s">
        <v>132</v>
      </c>
      <c r="AL436" s="522" t="s">
        <v>134</v>
      </c>
      <c r="AM436" s="523">
        <f>ADHK!AM436</f>
        <v>0</v>
      </c>
      <c r="AN436" s="523">
        <f>'Produksi dan Harga'!Q112</f>
        <v>648911.2598</v>
      </c>
      <c r="AO436" s="523">
        <f t="shared" si="3684"/>
        <v>0</v>
      </c>
      <c r="AP436" s="524"/>
      <c r="AQ436" s="523">
        <f t="shared" si="3685"/>
        <v>0</v>
      </c>
      <c r="AR436" s="524"/>
      <c r="AS436" s="523"/>
      <c r="AT436" s="523">
        <f t="shared" si="3686"/>
        <v>0</v>
      </c>
      <c r="AU436" s="523">
        <f t="shared" si="3687"/>
        <v>0</v>
      </c>
      <c r="AV436" s="524">
        <v>0.3885051169590643</v>
      </c>
      <c r="AW436" s="525">
        <f t="shared" si="3688"/>
        <v>0</v>
      </c>
      <c r="AX436" s="526">
        <f t="shared" si="3689"/>
        <v>0</v>
      </c>
      <c r="AY436" s="527"/>
      <c r="AZ436" s="520">
        <v>19.0</v>
      </c>
      <c r="BA436" s="521" t="s">
        <v>53</v>
      </c>
      <c r="BB436" s="522" t="s">
        <v>132</v>
      </c>
      <c r="BC436" s="522" t="s">
        <v>134</v>
      </c>
      <c r="BD436" s="523">
        <f>ADHK!BD436</f>
        <v>0</v>
      </c>
      <c r="BE436" s="523">
        <f>'Produksi dan Harga'!V112</f>
        <v>688132.2292</v>
      </c>
      <c r="BF436" s="523">
        <f t="shared" si="3690"/>
        <v>0</v>
      </c>
      <c r="BG436" s="524"/>
      <c r="BH436" s="523">
        <f t="shared" si="3691"/>
        <v>0</v>
      </c>
      <c r="BI436" s="524"/>
      <c r="BJ436" s="523"/>
      <c r="BK436" s="523">
        <f t="shared" si="3692"/>
        <v>0</v>
      </c>
      <c r="BL436" s="523">
        <f t="shared" si="3693"/>
        <v>0</v>
      </c>
      <c r="BM436" s="524">
        <v>0.3885051169590643</v>
      </c>
      <c r="BN436" s="525">
        <f t="shared" si="3694"/>
        <v>0</v>
      </c>
      <c r="BO436" s="526">
        <f t="shared" si="3695"/>
        <v>0</v>
      </c>
      <c r="BP436" s="527"/>
      <c r="BQ436" s="520">
        <v>19.0</v>
      </c>
      <c r="BR436" s="521" t="s">
        <v>53</v>
      </c>
      <c r="BS436" s="522" t="s">
        <v>132</v>
      </c>
      <c r="BT436" s="522" t="s">
        <v>134</v>
      </c>
      <c r="BU436" s="523">
        <f>ADHK!BU436</f>
        <v>0</v>
      </c>
      <c r="BV436" s="523">
        <f>'Produksi dan Harga'!AA112</f>
        <v>739210.441</v>
      </c>
      <c r="BW436" s="523">
        <f t="shared" si="3696"/>
        <v>0</v>
      </c>
      <c r="BX436" s="524"/>
      <c r="BY436" s="523">
        <f t="shared" si="3697"/>
        <v>0</v>
      </c>
      <c r="BZ436" s="524"/>
      <c r="CA436" s="523"/>
      <c r="CB436" s="523">
        <f t="shared" si="3698"/>
        <v>0</v>
      </c>
      <c r="CC436" s="523">
        <f t="shared" si="3699"/>
        <v>0</v>
      </c>
      <c r="CD436" s="524">
        <v>0.3885051169590643</v>
      </c>
      <c r="CE436" s="525">
        <f t="shared" si="3700"/>
        <v>0</v>
      </c>
      <c r="CF436" s="526">
        <f t="shared" si="3701"/>
        <v>0</v>
      </c>
      <c r="CG436" s="527"/>
      <c r="CH436" s="520">
        <v>19.0</v>
      </c>
      <c r="CI436" s="521" t="s">
        <v>53</v>
      </c>
      <c r="CJ436" s="522" t="s">
        <v>132</v>
      </c>
      <c r="CK436" s="522" t="s">
        <v>134</v>
      </c>
      <c r="CL436" s="523">
        <f>ADHK!CL436</f>
        <v>850</v>
      </c>
      <c r="CM436" s="523">
        <f>'Produksi dan Harga'!AF112</f>
        <v>759689.5158</v>
      </c>
      <c r="CN436" s="523">
        <f t="shared" si="3702"/>
        <v>645.7360884</v>
      </c>
      <c r="CO436" s="524"/>
      <c r="CP436" s="523">
        <f t="shared" si="3703"/>
        <v>0</v>
      </c>
      <c r="CQ436" s="524"/>
      <c r="CR436" s="523"/>
      <c r="CS436" s="523">
        <f t="shared" si="3704"/>
        <v>0</v>
      </c>
      <c r="CT436" s="523">
        <f t="shared" si="3705"/>
        <v>645.7360884</v>
      </c>
      <c r="CU436" s="524">
        <v>0.3885051169590643</v>
      </c>
      <c r="CV436" s="525">
        <f t="shared" si="3706"/>
        <v>250.8717746</v>
      </c>
      <c r="CW436" s="526">
        <f t="shared" si="3707"/>
        <v>394.8643139</v>
      </c>
      <c r="CX436" s="527"/>
      <c r="CY436" s="520">
        <v>19.0</v>
      </c>
      <c r="CZ436" s="521" t="s">
        <v>53</v>
      </c>
      <c r="DA436" s="522" t="s">
        <v>132</v>
      </c>
      <c r="DB436" s="522" t="s">
        <v>134</v>
      </c>
      <c r="DC436" s="523">
        <f>ADHK!DC436</f>
        <v>670</v>
      </c>
      <c r="DD436" s="523">
        <f>'Produksi dan Harga'!AK112</f>
        <v>807747.9346</v>
      </c>
      <c r="DE436" s="523">
        <f t="shared" si="3708"/>
        <v>541.1911162</v>
      </c>
      <c r="DF436" s="524"/>
      <c r="DG436" s="523">
        <f t="shared" si="3709"/>
        <v>0</v>
      </c>
      <c r="DH436" s="524"/>
      <c r="DI436" s="523"/>
      <c r="DJ436" s="523">
        <f t="shared" si="3710"/>
        <v>0</v>
      </c>
      <c r="DK436" s="523">
        <f t="shared" si="3711"/>
        <v>541.1911162</v>
      </c>
      <c r="DL436" s="524">
        <v>0.3885051169590643</v>
      </c>
      <c r="DM436" s="525">
        <f t="shared" si="3712"/>
        <v>210.2555179</v>
      </c>
      <c r="DN436" s="526">
        <f t="shared" si="3713"/>
        <v>330.9355983</v>
      </c>
      <c r="DO436" s="527"/>
      <c r="DP436" s="520">
        <v>19.0</v>
      </c>
      <c r="DQ436" s="521" t="s">
        <v>53</v>
      </c>
      <c r="DR436" s="522" t="s">
        <v>132</v>
      </c>
      <c r="DS436" s="522" t="s">
        <v>134</v>
      </c>
      <c r="DT436" s="523">
        <f>ADHK!DT436</f>
        <v>200</v>
      </c>
      <c r="DU436" s="523">
        <f>'Produksi dan Harga'!AP112</f>
        <v>780940.4234</v>
      </c>
      <c r="DV436" s="523">
        <f t="shared" si="3714"/>
        <v>156.1880847</v>
      </c>
      <c r="DW436" s="524"/>
      <c r="DX436" s="523">
        <f t="shared" si="3715"/>
        <v>0</v>
      </c>
      <c r="DY436" s="524"/>
      <c r="DZ436" s="523"/>
      <c r="EA436" s="523">
        <f t="shared" si="3716"/>
        <v>0</v>
      </c>
      <c r="EB436" s="523">
        <f t="shared" si="3717"/>
        <v>156.1880847</v>
      </c>
      <c r="EC436" s="524">
        <v>0.3885051169590643</v>
      </c>
      <c r="ED436" s="525">
        <f t="shared" si="3718"/>
        <v>60.6798701</v>
      </c>
      <c r="EE436" s="526">
        <f t="shared" si="3719"/>
        <v>95.50821457</v>
      </c>
      <c r="EF436" s="527"/>
      <c r="EG436" s="520">
        <v>19.0</v>
      </c>
      <c r="EH436" s="521" t="s">
        <v>53</v>
      </c>
      <c r="EI436" s="522" t="s">
        <v>132</v>
      </c>
      <c r="EJ436" s="522" t="s">
        <v>134</v>
      </c>
      <c r="EK436" s="523">
        <f>ADHK!EK436</f>
        <v>114</v>
      </c>
      <c r="EL436" s="523">
        <f>'Produksi dan Harga'!AU112</f>
        <v>794878.5439</v>
      </c>
      <c r="EM436" s="523">
        <f t="shared" si="3720"/>
        <v>90.616154</v>
      </c>
      <c r="EN436" s="524"/>
      <c r="EO436" s="523">
        <f t="shared" si="3721"/>
        <v>0</v>
      </c>
      <c r="EP436" s="524"/>
      <c r="EQ436" s="523"/>
      <c r="ER436" s="523">
        <f t="shared" si="3722"/>
        <v>0</v>
      </c>
      <c r="ES436" s="523">
        <f t="shared" si="3723"/>
        <v>90.616154</v>
      </c>
      <c r="ET436" s="524">
        <v>0.3885051169590643</v>
      </c>
      <c r="EU436" s="525">
        <f t="shared" si="3724"/>
        <v>35.20483951</v>
      </c>
      <c r="EV436" s="526">
        <f t="shared" si="3725"/>
        <v>55.41131449</v>
      </c>
      <c r="EW436" s="527"/>
      <c r="EX436" s="520">
        <v>19.0</v>
      </c>
      <c r="EY436" s="521" t="s">
        <v>53</v>
      </c>
      <c r="EZ436" s="522" t="s">
        <v>132</v>
      </c>
      <c r="FA436" s="522" t="s">
        <v>134</v>
      </c>
      <c r="FB436" s="523">
        <f>ADHK!FB436</f>
        <v>128</v>
      </c>
      <c r="FC436" s="523">
        <f>'Produksi dan Harga'!AZ112</f>
        <v>837317.4362</v>
      </c>
      <c r="FD436" s="523">
        <f t="shared" si="3726"/>
        <v>107.1766318</v>
      </c>
      <c r="FE436" s="524"/>
      <c r="FF436" s="523">
        <f t="shared" si="3727"/>
        <v>0</v>
      </c>
      <c r="FG436" s="524"/>
      <c r="FH436" s="523"/>
      <c r="FI436" s="523">
        <f t="shared" si="3728"/>
        <v>0</v>
      </c>
      <c r="FJ436" s="523">
        <f t="shared" si="3729"/>
        <v>107.1766318</v>
      </c>
      <c r="FK436" s="524">
        <v>0.3885051169590643</v>
      </c>
      <c r="FL436" s="525">
        <f t="shared" si="3730"/>
        <v>41.63866989</v>
      </c>
      <c r="FM436" s="526">
        <f t="shared" si="3731"/>
        <v>65.53796195</v>
      </c>
      <c r="FN436" s="527"/>
      <c r="FO436" s="520">
        <v>19.0</v>
      </c>
      <c r="FP436" s="521" t="s">
        <v>53</v>
      </c>
      <c r="FQ436" s="522" t="s">
        <v>132</v>
      </c>
      <c r="FR436" s="522" t="s">
        <v>134</v>
      </c>
      <c r="FS436" s="523">
        <f>ADHK!FS436</f>
        <v>0</v>
      </c>
      <c r="FT436" s="523">
        <f>'Produksi dan Harga'!BE112</f>
        <v>845071.6586</v>
      </c>
      <c r="FU436" s="523">
        <f t="shared" si="3732"/>
        <v>0</v>
      </c>
      <c r="FV436" s="524"/>
      <c r="FW436" s="523">
        <f t="shared" si="3733"/>
        <v>0</v>
      </c>
      <c r="FX436" s="524"/>
      <c r="FY436" s="523"/>
      <c r="FZ436" s="523">
        <f t="shared" si="3734"/>
        <v>0</v>
      </c>
      <c r="GA436" s="523">
        <f t="shared" si="3735"/>
        <v>0</v>
      </c>
      <c r="GB436" s="524">
        <v>0.3885051169590643</v>
      </c>
      <c r="GC436" s="525">
        <f t="shared" si="3736"/>
        <v>0</v>
      </c>
      <c r="GD436" s="526">
        <f t="shared" si="3737"/>
        <v>0</v>
      </c>
      <c r="GE436" s="527"/>
      <c r="GF436" s="520">
        <v>19.0</v>
      </c>
      <c r="GG436" s="521" t="s">
        <v>53</v>
      </c>
      <c r="GH436" s="522" t="s">
        <v>132</v>
      </c>
      <c r="GI436" s="522" t="s">
        <v>134</v>
      </c>
      <c r="GJ436" s="523">
        <f>ADHK!GJ436</f>
        <v>1.95</v>
      </c>
      <c r="GK436" s="523">
        <f>'Produksi dan Harga'!BJ112</f>
        <v>842778.9442</v>
      </c>
      <c r="GL436" s="523">
        <f t="shared" si="3738"/>
        <v>1.643418941</v>
      </c>
      <c r="GM436" s="524"/>
      <c r="GN436" s="523">
        <f t="shared" si="3739"/>
        <v>0</v>
      </c>
      <c r="GO436" s="524"/>
      <c r="GP436" s="523"/>
      <c r="GQ436" s="523">
        <f t="shared" si="3740"/>
        <v>0</v>
      </c>
      <c r="GR436" s="523">
        <f t="shared" si="3741"/>
        <v>1.643418941</v>
      </c>
      <c r="GS436" s="524">
        <v>0.3885051169590643</v>
      </c>
      <c r="GT436" s="525">
        <f t="shared" si="3742"/>
        <v>0.6384766679</v>
      </c>
      <c r="GU436" s="526">
        <f t="shared" si="3743"/>
        <v>1.004942273</v>
      </c>
      <c r="GV436" s="527"/>
      <c r="GW436" s="520">
        <v>19.0</v>
      </c>
      <c r="GX436" s="521" t="s">
        <v>53</v>
      </c>
      <c r="GY436" s="522" t="s">
        <v>132</v>
      </c>
      <c r="GZ436" s="522" t="s">
        <v>134</v>
      </c>
      <c r="HA436" s="523">
        <f>ADHK!HA436</f>
        <v>16</v>
      </c>
      <c r="HB436" s="523">
        <f>'Produksi dan Harga'!BO112</f>
        <v>934679.3223</v>
      </c>
      <c r="HC436" s="523">
        <f t="shared" si="3744"/>
        <v>14.95486916</v>
      </c>
      <c r="HD436" s="524"/>
      <c r="HE436" s="523">
        <f t="shared" si="3745"/>
        <v>0</v>
      </c>
      <c r="HF436" s="524"/>
      <c r="HG436" s="523"/>
      <c r="HH436" s="523">
        <f t="shared" si="3746"/>
        <v>0</v>
      </c>
      <c r="HI436" s="523">
        <f t="shared" si="3747"/>
        <v>14.95486916</v>
      </c>
      <c r="HJ436" s="524">
        <v>0.3885051169590643</v>
      </c>
      <c r="HK436" s="525">
        <f t="shared" si="3748"/>
        <v>5.810043191</v>
      </c>
      <c r="HL436" s="526">
        <f t="shared" si="3749"/>
        <v>9.144825966</v>
      </c>
      <c r="HM436" s="527"/>
      <c r="HN436" s="520">
        <v>19.0</v>
      </c>
      <c r="HO436" s="521" t="s">
        <v>53</v>
      </c>
      <c r="HP436" s="522" t="s">
        <v>132</v>
      </c>
      <c r="HQ436" s="522" t="s">
        <v>134</v>
      </c>
      <c r="HR436" s="523">
        <f>ADHK!HR436</f>
        <v>47.75</v>
      </c>
      <c r="HS436" s="523">
        <f>'Produksi dan Harga'!BT112</f>
        <v>1029126.574</v>
      </c>
      <c r="HT436" s="523">
        <f t="shared" si="3750"/>
        <v>49.14079391</v>
      </c>
      <c r="HU436" s="524"/>
      <c r="HV436" s="523">
        <f t="shared" si="3751"/>
        <v>0</v>
      </c>
      <c r="HW436" s="524"/>
      <c r="HX436" s="523"/>
      <c r="HY436" s="523">
        <f t="shared" si="3752"/>
        <v>0</v>
      </c>
      <c r="HZ436" s="523">
        <f t="shared" si="3753"/>
        <v>49.14079391</v>
      </c>
      <c r="IA436" s="524">
        <v>0.3885051169590643</v>
      </c>
      <c r="IB436" s="525">
        <f t="shared" si="3754"/>
        <v>19.09144989</v>
      </c>
      <c r="IC436" s="526">
        <f t="shared" si="3755"/>
        <v>30.04934403</v>
      </c>
      <c r="ID436" s="527"/>
      <c r="IE436" s="520">
        <v>19.0</v>
      </c>
      <c r="IF436" s="521" t="s">
        <v>53</v>
      </c>
      <c r="IG436" s="522" t="s">
        <v>132</v>
      </c>
      <c r="IH436" s="522" t="s">
        <v>134</v>
      </c>
      <c r="II436" s="523">
        <f>ADHK!II436</f>
        <v>28.92</v>
      </c>
      <c r="IJ436" s="523">
        <f>'Produksi dan Harga'!BY112</f>
        <v>1130380.79</v>
      </c>
      <c r="IK436" s="523">
        <f t="shared" si="3756"/>
        <v>32.69061246</v>
      </c>
      <c r="IL436" s="524"/>
      <c r="IM436" s="523">
        <f t="shared" si="3757"/>
        <v>0</v>
      </c>
      <c r="IN436" s="524"/>
      <c r="IO436" s="523"/>
      <c r="IP436" s="523">
        <f t="shared" si="3758"/>
        <v>0</v>
      </c>
      <c r="IQ436" s="523">
        <f t="shared" si="3759"/>
        <v>32.69061246</v>
      </c>
      <c r="IR436" s="524">
        <v>0.3885051169590643</v>
      </c>
      <c r="IS436" s="525">
        <f t="shared" si="3760"/>
        <v>12.70047022</v>
      </c>
      <c r="IT436" s="526">
        <f t="shared" si="3761"/>
        <v>19.99014224</v>
      </c>
      <c r="IU436" s="527"/>
      <c r="IV436" s="520">
        <v>19.0</v>
      </c>
      <c r="IW436" s="521" t="s">
        <v>53</v>
      </c>
      <c r="IX436" s="522" t="s">
        <v>132</v>
      </c>
      <c r="IY436" s="522" t="s">
        <v>134</v>
      </c>
      <c r="IZ436" s="523">
        <f>ADHK!IZ436</f>
        <v>118.25</v>
      </c>
      <c r="JA436" s="523">
        <f>'Produksi dan Harga'!CD112</f>
        <v>1219846.563</v>
      </c>
      <c r="JB436" s="523">
        <f t="shared" si="3762"/>
        <v>144.2468561</v>
      </c>
      <c r="JC436" s="524"/>
      <c r="JD436" s="523">
        <f t="shared" si="3763"/>
        <v>0</v>
      </c>
      <c r="JE436" s="524"/>
      <c r="JF436" s="523"/>
      <c r="JG436" s="523">
        <f t="shared" si="3764"/>
        <v>0</v>
      </c>
      <c r="JH436" s="523">
        <f t="shared" si="3765"/>
        <v>144.2468561</v>
      </c>
      <c r="JI436" s="524">
        <v>0.3885051169590643</v>
      </c>
      <c r="JJ436" s="525">
        <f t="shared" si="3766"/>
        <v>56.04064169</v>
      </c>
      <c r="JK436" s="526">
        <f t="shared" si="3767"/>
        <v>88.20621439</v>
      </c>
      <c r="JL436" s="527"/>
      <c r="JM436" s="520">
        <v>19.0</v>
      </c>
      <c r="JN436" s="521" t="s">
        <v>53</v>
      </c>
      <c r="JO436" s="522" t="s">
        <v>132</v>
      </c>
      <c r="JP436" s="522" t="s">
        <v>134</v>
      </c>
      <c r="JQ436" s="523" t="str">
        <f>ADHK!JQ436</f>
        <v/>
      </c>
      <c r="JR436" s="523"/>
      <c r="JS436" s="523">
        <f t="shared" si="3768"/>
        <v>0</v>
      </c>
      <c r="JT436" s="524"/>
      <c r="JU436" s="523">
        <f t="shared" si="3769"/>
        <v>0</v>
      </c>
      <c r="JV436" s="524"/>
      <c r="JW436" s="523"/>
      <c r="JX436" s="523">
        <f t="shared" si="3770"/>
        <v>0</v>
      </c>
      <c r="JY436" s="523">
        <f t="shared" si="3771"/>
        <v>0</v>
      </c>
      <c r="JZ436" s="524">
        <v>0.3885051169590643</v>
      </c>
      <c r="KA436" s="525">
        <f t="shared" si="3772"/>
        <v>0</v>
      </c>
      <c r="KB436" s="526">
        <f t="shared" si="3773"/>
        <v>0</v>
      </c>
      <c r="KC436" s="527"/>
      <c r="KD436" s="520">
        <v>19.0</v>
      </c>
      <c r="KE436" s="521" t="s">
        <v>53</v>
      </c>
      <c r="KF436" s="522" t="s">
        <v>132</v>
      </c>
      <c r="KG436" s="522" t="s">
        <v>134</v>
      </c>
      <c r="KH436" s="523" t="str">
        <f>ADHK!KH436</f>
        <v/>
      </c>
      <c r="KI436" s="523"/>
      <c r="KJ436" s="523">
        <f t="shared" si="3774"/>
        <v>0</v>
      </c>
      <c r="KK436" s="524"/>
      <c r="KL436" s="523">
        <f t="shared" si="3775"/>
        <v>0</v>
      </c>
      <c r="KM436" s="524"/>
      <c r="KN436" s="523"/>
      <c r="KO436" s="523">
        <f t="shared" si="3776"/>
        <v>0</v>
      </c>
      <c r="KP436" s="523">
        <f t="shared" si="3777"/>
        <v>0</v>
      </c>
      <c r="KQ436" s="524">
        <v>0.3885051169590643</v>
      </c>
      <c r="KR436" s="525">
        <f t="shared" si="3778"/>
        <v>0</v>
      </c>
      <c r="KS436" s="526">
        <f t="shared" si="3779"/>
        <v>0</v>
      </c>
      <c r="KT436" s="527"/>
      <c r="KU436" s="528"/>
    </row>
    <row r="437" ht="15.75" customHeight="1">
      <c r="A437" s="520">
        <v>20.0</v>
      </c>
      <c r="B437" s="521" t="s">
        <v>138</v>
      </c>
      <c r="C437" s="522" t="s">
        <v>132</v>
      </c>
      <c r="D437" s="522" t="s">
        <v>132</v>
      </c>
      <c r="E437" s="523" t="str">
        <f>ADHK!E437</f>
        <v/>
      </c>
      <c r="F437" s="523" t="str">
        <f>ADHK!F437</f>
        <v/>
      </c>
      <c r="G437" s="523">
        <f t="shared" si="3672"/>
        <v>0</v>
      </c>
      <c r="H437" s="524"/>
      <c r="I437" s="523">
        <f t="shared" si="3673"/>
        <v>0</v>
      </c>
      <c r="J437" s="524"/>
      <c r="K437" s="523"/>
      <c r="L437" s="523">
        <f t="shared" si="3674"/>
        <v>0</v>
      </c>
      <c r="M437" s="523">
        <f t="shared" si="3675"/>
        <v>0</v>
      </c>
      <c r="N437" s="524">
        <v>0.224147321887</v>
      </c>
      <c r="O437" s="525">
        <f t="shared" si="3676"/>
        <v>0</v>
      </c>
      <c r="P437" s="526">
        <f t="shared" si="3677"/>
        <v>0</v>
      </c>
      <c r="Q437" s="527"/>
      <c r="R437" s="520">
        <v>20.0</v>
      </c>
      <c r="S437" s="521" t="s">
        <v>138</v>
      </c>
      <c r="T437" s="522" t="s">
        <v>132</v>
      </c>
      <c r="U437" s="522" t="s">
        <v>132</v>
      </c>
      <c r="V437" s="523" t="str">
        <f>ADHK!V437</f>
        <v/>
      </c>
      <c r="W437" s="523"/>
      <c r="X437" s="523">
        <f t="shared" si="3678"/>
        <v>0</v>
      </c>
      <c r="Y437" s="524"/>
      <c r="Z437" s="523">
        <f t="shared" si="3679"/>
        <v>0</v>
      </c>
      <c r="AA437" s="524"/>
      <c r="AB437" s="523"/>
      <c r="AC437" s="523">
        <f t="shared" si="3680"/>
        <v>0</v>
      </c>
      <c r="AD437" s="523">
        <f t="shared" si="3681"/>
        <v>0</v>
      </c>
      <c r="AE437" s="524">
        <v>0.224147321887</v>
      </c>
      <c r="AF437" s="525">
        <f t="shared" si="3682"/>
        <v>0</v>
      </c>
      <c r="AG437" s="526">
        <f t="shared" si="3683"/>
        <v>0</v>
      </c>
      <c r="AH437" s="527"/>
      <c r="AI437" s="520">
        <v>20.0</v>
      </c>
      <c r="AJ437" s="521" t="s">
        <v>138</v>
      </c>
      <c r="AK437" s="522" t="s">
        <v>132</v>
      </c>
      <c r="AL437" s="522" t="s">
        <v>132</v>
      </c>
      <c r="AM437" s="523" t="str">
        <f>ADHK!AM437</f>
        <v/>
      </c>
      <c r="AN437" s="523"/>
      <c r="AO437" s="523">
        <f t="shared" si="3684"/>
        <v>0</v>
      </c>
      <c r="AP437" s="524"/>
      <c r="AQ437" s="523">
        <f t="shared" si="3685"/>
        <v>0</v>
      </c>
      <c r="AR437" s="524"/>
      <c r="AS437" s="523"/>
      <c r="AT437" s="523">
        <f t="shared" si="3686"/>
        <v>0</v>
      </c>
      <c r="AU437" s="523">
        <f t="shared" si="3687"/>
        <v>0</v>
      </c>
      <c r="AV437" s="524">
        <v>0.224147321887</v>
      </c>
      <c r="AW437" s="525">
        <f t="shared" si="3688"/>
        <v>0</v>
      </c>
      <c r="AX437" s="526">
        <f t="shared" si="3689"/>
        <v>0</v>
      </c>
      <c r="AY437" s="527"/>
      <c r="AZ437" s="520">
        <v>20.0</v>
      </c>
      <c r="BA437" s="521" t="s">
        <v>138</v>
      </c>
      <c r="BB437" s="522" t="s">
        <v>132</v>
      </c>
      <c r="BC437" s="522" t="s">
        <v>132</v>
      </c>
      <c r="BD437" s="523" t="str">
        <f>ADHK!BD437</f>
        <v/>
      </c>
      <c r="BE437" s="523"/>
      <c r="BF437" s="523">
        <f t="shared" si="3690"/>
        <v>0</v>
      </c>
      <c r="BG437" s="524"/>
      <c r="BH437" s="523">
        <f t="shared" si="3691"/>
        <v>0</v>
      </c>
      <c r="BI437" s="524"/>
      <c r="BJ437" s="523"/>
      <c r="BK437" s="523">
        <f t="shared" si="3692"/>
        <v>0</v>
      </c>
      <c r="BL437" s="523">
        <f t="shared" si="3693"/>
        <v>0</v>
      </c>
      <c r="BM437" s="524">
        <v>0.224147321887</v>
      </c>
      <c r="BN437" s="525">
        <f t="shared" si="3694"/>
        <v>0</v>
      </c>
      <c r="BO437" s="526">
        <f t="shared" si="3695"/>
        <v>0</v>
      </c>
      <c r="BP437" s="527"/>
      <c r="BQ437" s="520">
        <v>20.0</v>
      </c>
      <c r="BR437" s="521" t="s">
        <v>138</v>
      </c>
      <c r="BS437" s="522" t="s">
        <v>132</v>
      </c>
      <c r="BT437" s="522" t="s">
        <v>132</v>
      </c>
      <c r="BU437" s="523" t="str">
        <f>ADHK!BU437</f>
        <v/>
      </c>
      <c r="BV437" s="523"/>
      <c r="BW437" s="523">
        <f t="shared" si="3696"/>
        <v>0</v>
      </c>
      <c r="BX437" s="524"/>
      <c r="BY437" s="523">
        <f t="shared" si="3697"/>
        <v>0</v>
      </c>
      <c r="BZ437" s="524"/>
      <c r="CA437" s="523"/>
      <c r="CB437" s="523">
        <f t="shared" si="3698"/>
        <v>0</v>
      </c>
      <c r="CC437" s="523">
        <f t="shared" si="3699"/>
        <v>0</v>
      </c>
      <c r="CD437" s="524">
        <v>0.224147321887</v>
      </c>
      <c r="CE437" s="525">
        <f t="shared" si="3700"/>
        <v>0</v>
      </c>
      <c r="CF437" s="526">
        <f t="shared" si="3701"/>
        <v>0</v>
      </c>
      <c r="CG437" s="527"/>
      <c r="CH437" s="520">
        <v>20.0</v>
      </c>
      <c r="CI437" s="521" t="s">
        <v>138</v>
      </c>
      <c r="CJ437" s="522" t="s">
        <v>132</v>
      </c>
      <c r="CK437" s="522" t="s">
        <v>132</v>
      </c>
      <c r="CL437" s="523" t="str">
        <f>ADHK!CL437</f>
        <v/>
      </c>
      <c r="CM437" s="523"/>
      <c r="CN437" s="523">
        <f t="shared" si="3702"/>
        <v>0</v>
      </c>
      <c r="CO437" s="524"/>
      <c r="CP437" s="523">
        <f t="shared" si="3703"/>
        <v>0</v>
      </c>
      <c r="CQ437" s="524"/>
      <c r="CR437" s="523"/>
      <c r="CS437" s="523">
        <f t="shared" si="3704"/>
        <v>0</v>
      </c>
      <c r="CT437" s="523">
        <f t="shared" si="3705"/>
        <v>0</v>
      </c>
      <c r="CU437" s="524">
        <v>0.224147321887</v>
      </c>
      <c r="CV437" s="525">
        <f t="shared" si="3706"/>
        <v>0</v>
      </c>
      <c r="CW437" s="526">
        <f t="shared" si="3707"/>
        <v>0</v>
      </c>
      <c r="CX437" s="527"/>
      <c r="CY437" s="520">
        <v>20.0</v>
      </c>
      <c r="CZ437" s="521" t="s">
        <v>138</v>
      </c>
      <c r="DA437" s="522" t="s">
        <v>132</v>
      </c>
      <c r="DB437" s="522" t="s">
        <v>132</v>
      </c>
      <c r="DC437" s="523" t="str">
        <f>ADHK!DC437</f>
        <v/>
      </c>
      <c r="DD437" s="523"/>
      <c r="DE437" s="523">
        <f t="shared" si="3708"/>
        <v>0</v>
      </c>
      <c r="DF437" s="524"/>
      <c r="DG437" s="523">
        <f t="shared" si="3709"/>
        <v>0</v>
      </c>
      <c r="DH437" s="524"/>
      <c r="DI437" s="523"/>
      <c r="DJ437" s="523">
        <f t="shared" si="3710"/>
        <v>0</v>
      </c>
      <c r="DK437" s="523">
        <f t="shared" si="3711"/>
        <v>0</v>
      </c>
      <c r="DL437" s="524">
        <v>0.224147321887</v>
      </c>
      <c r="DM437" s="525">
        <f t="shared" si="3712"/>
        <v>0</v>
      </c>
      <c r="DN437" s="526">
        <f t="shared" si="3713"/>
        <v>0</v>
      </c>
      <c r="DO437" s="527"/>
      <c r="DP437" s="520">
        <v>20.0</v>
      </c>
      <c r="DQ437" s="521" t="s">
        <v>138</v>
      </c>
      <c r="DR437" s="522" t="s">
        <v>132</v>
      </c>
      <c r="DS437" s="522" t="s">
        <v>132</v>
      </c>
      <c r="DT437" s="523" t="str">
        <f>ADHK!DT437</f>
        <v/>
      </c>
      <c r="DU437" s="523"/>
      <c r="DV437" s="523">
        <f t="shared" si="3714"/>
        <v>0</v>
      </c>
      <c r="DW437" s="524"/>
      <c r="DX437" s="523">
        <f t="shared" si="3715"/>
        <v>0</v>
      </c>
      <c r="DY437" s="524"/>
      <c r="DZ437" s="523"/>
      <c r="EA437" s="523">
        <f t="shared" si="3716"/>
        <v>0</v>
      </c>
      <c r="EB437" s="523">
        <f t="shared" si="3717"/>
        <v>0</v>
      </c>
      <c r="EC437" s="524">
        <v>0.224147321887</v>
      </c>
      <c r="ED437" s="525">
        <f t="shared" si="3718"/>
        <v>0</v>
      </c>
      <c r="EE437" s="526">
        <f t="shared" si="3719"/>
        <v>0</v>
      </c>
      <c r="EF437" s="527"/>
      <c r="EG437" s="520">
        <v>20.0</v>
      </c>
      <c r="EH437" s="521" t="s">
        <v>138</v>
      </c>
      <c r="EI437" s="522" t="s">
        <v>132</v>
      </c>
      <c r="EJ437" s="522" t="s">
        <v>132</v>
      </c>
      <c r="EK437" s="523" t="str">
        <f>ADHK!EK437</f>
        <v/>
      </c>
      <c r="EL437" s="523"/>
      <c r="EM437" s="523">
        <f t="shared" si="3720"/>
        <v>0</v>
      </c>
      <c r="EN437" s="524"/>
      <c r="EO437" s="523">
        <f t="shared" si="3721"/>
        <v>0</v>
      </c>
      <c r="EP437" s="524"/>
      <c r="EQ437" s="523"/>
      <c r="ER437" s="523">
        <f t="shared" si="3722"/>
        <v>0</v>
      </c>
      <c r="ES437" s="523">
        <f t="shared" si="3723"/>
        <v>0</v>
      </c>
      <c r="ET437" s="524">
        <v>0.224147321887</v>
      </c>
      <c r="EU437" s="525">
        <f t="shared" si="3724"/>
        <v>0</v>
      </c>
      <c r="EV437" s="526">
        <f t="shared" si="3725"/>
        <v>0</v>
      </c>
      <c r="EW437" s="527"/>
      <c r="EX437" s="520">
        <v>20.0</v>
      </c>
      <c r="EY437" s="521" t="s">
        <v>138</v>
      </c>
      <c r="EZ437" s="522" t="s">
        <v>132</v>
      </c>
      <c r="FA437" s="522" t="s">
        <v>132</v>
      </c>
      <c r="FB437" s="523" t="str">
        <f>ADHK!FB437</f>
        <v/>
      </c>
      <c r="FC437" s="523"/>
      <c r="FD437" s="523">
        <f t="shared" si="3726"/>
        <v>0</v>
      </c>
      <c r="FE437" s="524"/>
      <c r="FF437" s="523">
        <f t="shared" si="3727"/>
        <v>0</v>
      </c>
      <c r="FG437" s="524"/>
      <c r="FH437" s="523"/>
      <c r="FI437" s="523">
        <f t="shared" si="3728"/>
        <v>0</v>
      </c>
      <c r="FJ437" s="523">
        <f t="shared" si="3729"/>
        <v>0</v>
      </c>
      <c r="FK437" s="524">
        <v>0.224147321887</v>
      </c>
      <c r="FL437" s="525">
        <f t="shared" si="3730"/>
        <v>0</v>
      </c>
      <c r="FM437" s="526">
        <f t="shared" si="3731"/>
        <v>0</v>
      </c>
      <c r="FN437" s="527"/>
      <c r="FO437" s="520">
        <v>20.0</v>
      </c>
      <c r="FP437" s="521" t="s">
        <v>138</v>
      </c>
      <c r="FQ437" s="522" t="s">
        <v>132</v>
      </c>
      <c r="FR437" s="522" t="s">
        <v>132</v>
      </c>
      <c r="FS437" s="523" t="str">
        <f>ADHK!FS437</f>
        <v/>
      </c>
      <c r="FT437" s="523"/>
      <c r="FU437" s="523">
        <f t="shared" si="3732"/>
        <v>0</v>
      </c>
      <c r="FV437" s="524"/>
      <c r="FW437" s="523">
        <f t="shared" si="3733"/>
        <v>0</v>
      </c>
      <c r="FX437" s="524"/>
      <c r="FY437" s="523"/>
      <c r="FZ437" s="523">
        <f t="shared" si="3734"/>
        <v>0</v>
      </c>
      <c r="GA437" s="523">
        <f t="shared" si="3735"/>
        <v>0</v>
      </c>
      <c r="GB437" s="524">
        <v>0.224147321887</v>
      </c>
      <c r="GC437" s="525">
        <f t="shared" si="3736"/>
        <v>0</v>
      </c>
      <c r="GD437" s="526">
        <f t="shared" si="3737"/>
        <v>0</v>
      </c>
      <c r="GE437" s="527"/>
      <c r="GF437" s="520">
        <v>20.0</v>
      </c>
      <c r="GG437" s="521" t="s">
        <v>138</v>
      </c>
      <c r="GH437" s="522" t="s">
        <v>132</v>
      </c>
      <c r="GI437" s="522" t="s">
        <v>132</v>
      </c>
      <c r="GJ437" s="523" t="str">
        <f>ADHK!GJ437</f>
        <v/>
      </c>
      <c r="GK437" s="523"/>
      <c r="GL437" s="523">
        <f t="shared" si="3738"/>
        <v>0</v>
      </c>
      <c r="GM437" s="524"/>
      <c r="GN437" s="523">
        <f t="shared" si="3739"/>
        <v>0</v>
      </c>
      <c r="GO437" s="524"/>
      <c r="GP437" s="523"/>
      <c r="GQ437" s="523">
        <f t="shared" si="3740"/>
        <v>0</v>
      </c>
      <c r="GR437" s="523">
        <f t="shared" si="3741"/>
        <v>0</v>
      </c>
      <c r="GS437" s="524">
        <v>0.224147321887</v>
      </c>
      <c r="GT437" s="525">
        <f t="shared" si="3742"/>
        <v>0</v>
      </c>
      <c r="GU437" s="526">
        <f t="shared" si="3743"/>
        <v>0</v>
      </c>
      <c r="GV437" s="527"/>
      <c r="GW437" s="520">
        <v>20.0</v>
      </c>
      <c r="GX437" s="521" t="s">
        <v>138</v>
      </c>
      <c r="GY437" s="522" t="s">
        <v>132</v>
      </c>
      <c r="GZ437" s="522" t="s">
        <v>132</v>
      </c>
      <c r="HA437" s="523" t="str">
        <f>ADHK!HA437</f>
        <v/>
      </c>
      <c r="HB437" s="523"/>
      <c r="HC437" s="523">
        <f t="shared" si="3744"/>
        <v>0</v>
      </c>
      <c r="HD437" s="524"/>
      <c r="HE437" s="523">
        <f t="shared" si="3745"/>
        <v>0</v>
      </c>
      <c r="HF437" s="524"/>
      <c r="HG437" s="523"/>
      <c r="HH437" s="523">
        <f t="shared" si="3746"/>
        <v>0</v>
      </c>
      <c r="HI437" s="523">
        <f t="shared" si="3747"/>
        <v>0</v>
      </c>
      <c r="HJ437" s="524">
        <v>0.224147321887</v>
      </c>
      <c r="HK437" s="525">
        <f t="shared" si="3748"/>
        <v>0</v>
      </c>
      <c r="HL437" s="526">
        <f t="shared" si="3749"/>
        <v>0</v>
      </c>
      <c r="HM437" s="527"/>
      <c r="HN437" s="520">
        <v>20.0</v>
      </c>
      <c r="HO437" s="521" t="s">
        <v>138</v>
      </c>
      <c r="HP437" s="522" t="s">
        <v>132</v>
      </c>
      <c r="HQ437" s="522" t="s">
        <v>132</v>
      </c>
      <c r="HR437" s="523" t="str">
        <f>ADHK!HR437</f>
        <v/>
      </c>
      <c r="HS437" s="523"/>
      <c r="HT437" s="523">
        <f t="shared" si="3750"/>
        <v>0</v>
      </c>
      <c r="HU437" s="524"/>
      <c r="HV437" s="523">
        <f t="shared" si="3751"/>
        <v>0</v>
      </c>
      <c r="HW437" s="524"/>
      <c r="HX437" s="523"/>
      <c r="HY437" s="523">
        <f t="shared" si="3752"/>
        <v>0</v>
      </c>
      <c r="HZ437" s="523">
        <f t="shared" si="3753"/>
        <v>0</v>
      </c>
      <c r="IA437" s="524">
        <v>0.224147321887</v>
      </c>
      <c r="IB437" s="525">
        <f t="shared" si="3754"/>
        <v>0</v>
      </c>
      <c r="IC437" s="526">
        <f t="shared" si="3755"/>
        <v>0</v>
      </c>
      <c r="ID437" s="527"/>
      <c r="IE437" s="520">
        <v>20.0</v>
      </c>
      <c r="IF437" s="521" t="s">
        <v>138</v>
      </c>
      <c r="IG437" s="522" t="s">
        <v>132</v>
      </c>
      <c r="IH437" s="522" t="s">
        <v>132</v>
      </c>
      <c r="II437" s="523" t="str">
        <f>ADHK!II437</f>
        <v/>
      </c>
      <c r="IJ437" s="523" t="str">
        <f>'Produksi dan Harga'!BY113</f>
        <v/>
      </c>
      <c r="IK437" s="523">
        <f t="shared" si="3756"/>
        <v>0</v>
      </c>
      <c r="IL437" s="524"/>
      <c r="IM437" s="523">
        <f t="shared" si="3757"/>
        <v>0</v>
      </c>
      <c r="IN437" s="524"/>
      <c r="IO437" s="523"/>
      <c r="IP437" s="523">
        <f t="shared" si="3758"/>
        <v>0</v>
      </c>
      <c r="IQ437" s="523">
        <f t="shared" si="3759"/>
        <v>0</v>
      </c>
      <c r="IR437" s="524">
        <v>0.224147321887</v>
      </c>
      <c r="IS437" s="525">
        <f t="shared" si="3760"/>
        <v>0</v>
      </c>
      <c r="IT437" s="526">
        <f t="shared" si="3761"/>
        <v>0</v>
      </c>
      <c r="IU437" s="527"/>
      <c r="IV437" s="520">
        <v>20.0</v>
      </c>
      <c r="IW437" s="521" t="s">
        <v>138</v>
      </c>
      <c r="IX437" s="522" t="s">
        <v>132</v>
      </c>
      <c r="IY437" s="522" t="s">
        <v>132</v>
      </c>
      <c r="IZ437" s="523" t="str">
        <f>ADHK!IZ437</f>
        <v/>
      </c>
      <c r="JA437" s="523"/>
      <c r="JB437" s="523">
        <f t="shared" si="3762"/>
        <v>0</v>
      </c>
      <c r="JC437" s="524"/>
      <c r="JD437" s="523">
        <f t="shared" si="3763"/>
        <v>0</v>
      </c>
      <c r="JE437" s="524"/>
      <c r="JF437" s="523"/>
      <c r="JG437" s="523">
        <f t="shared" si="3764"/>
        <v>0</v>
      </c>
      <c r="JH437" s="523">
        <f t="shared" si="3765"/>
        <v>0</v>
      </c>
      <c r="JI437" s="524">
        <v>0.224147321887</v>
      </c>
      <c r="JJ437" s="525">
        <f t="shared" si="3766"/>
        <v>0</v>
      </c>
      <c r="JK437" s="526">
        <f t="shared" si="3767"/>
        <v>0</v>
      </c>
      <c r="JL437" s="527"/>
      <c r="JM437" s="520">
        <v>20.0</v>
      </c>
      <c r="JN437" s="521" t="s">
        <v>138</v>
      </c>
      <c r="JO437" s="522" t="s">
        <v>132</v>
      </c>
      <c r="JP437" s="522" t="s">
        <v>132</v>
      </c>
      <c r="JQ437" s="523" t="str">
        <f>ADHK!JQ437</f>
        <v/>
      </c>
      <c r="JR437" s="523"/>
      <c r="JS437" s="523">
        <f t="shared" si="3768"/>
        <v>0</v>
      </c>
      <c r="JT437" s="524"/>
      <c r="JU437" s="523">
        <f t="shared" si="3769"/>
        <v>0</v>
      </c>
      <c r="JV437" s="524"/>
      <c r="JW437" s="523"/>
      <c r="JX437" s="523">
        <f t="shared" si="3770"/>
        <v>0</v>
      </c>
      <c r="JY437" s="523">
        <f t="shared" si="3771"/>
        <v>0</v>
      </c>
      <c r="JZ437" s="524">
        <v>0.224147321887</v>
      </c>
      <c r="KA437" s="525">
        <f t="shared" si="3772"/>
        <v>0</v>
      </c>
      <c r="KB437" s="526">
        <f t="shared" si="3773"/>
        <v>0</v>
      </c>
      <c r="KC437" s="527"/>
      <c r="KD437" s="520">
        <v>20.0</v>
      </c>
      <c r="KE437" s="521" t="s">
        <v>138</v>
      </c>
      <c r="KF437" s="522" t="s">
        <v>132</v>
      </c>
      <c r="KG437" s="522" t="s">
        <v>132</v>
      </c>
      <c r="KH437" s="523" t="str">
        <f>ADHK!KH437</f>
        <v/>
      </c>
      <c r="KI437" s="523"/>
      <c r="KJ437" s="523">
        <f t="shared" si="3774"/>
        <v>0</v>
      </c>
      <c r="KK437" s="524"/>
      <c r="KL437" s="523">
        <f t="shared" si="3775"/>
        <v>0</v>
      </c>
      <c r="KM437" s="524"/>
      <c r="KN437" s="523"/>
      <c r="KO437" s="523">
        <f t="shared" si="3776"/>
        <v>0</v>
      </c>
      <c r="KP437" s="523">
        <f t="shared" si="3777"/>
        <v>0</v>
      </c>
      <c r="KQ437" s="524">
        <v>0.224147321887</v>
      </c>
      <c r="KR437" s="525">
        <f t="shared" si="3778"/>
        <v>0</v>
      </c>
      <c r="KS437" s="526">
        <f t="shared" si="3779"/>
        <v>0</v>
      </c>
      <c r="KT437" s="527"/>
      <c r="KU437" s="528"/>
    </row>
    <row r="438" ht="15.75" customHeight="1">
      <c r="A438" s="520">
        <v>21.0</v>
      </c>
      <c r="B438" s="521" t="s">
        <v>139</v>
      </c>
      <c r="C438" s="522" t="s">
        <v>132</v>
      </c>
      <c r="D438" s="522" t="s">
        <v>132</v>
      </c>
      <c r="E438" s="523" t="str">
        <f>ADHK!E438</f>
        <v/>
      </c>
      <c r="F438" s="523" t="str">
        <f>ADHK!F438</f>
        <v/>
      </c>
      <c r="G438" s="523">
        <f t="shared" si="3672"/>
        <v>0</v>
      </c>
      <c r="H438" s="524"/>
      <c r="I438" s="523">
        <f t="shared" si="3673"/>
        <v>0</v>
      </c>
      <c r="J438" s="524"/>
      <c r="K438" s="523"/>
      <c r="L438" s="523">
        <f t="shared" si="3674"/>
        <v>0</v>
      </c>
      <c r="M438" s="523">
        <f t="shared" si="3675"/>
        <v>0</v>
      </c>
      <c r="N438" s="524">
        <v>0.224147321887</v>
      </c>
      <c r="O438" s="525">
        <f t="shared" si="3676"/>
        <v>0</v>
      </c>
      <c r="P438" s="526">
        <f t="shared" si="3677"/>
        <v>0</v>
      </c>
      <c r="Q438" s="527"/>
      <c r="R438" s="520">
        <v>21.0</v>
      </c>
      <c r="S438" s="521" t="s">
        <v>139</v>
      </c>
      <c r="T438" s="522" t="s">
        <v>132</v>
      </c>
      <c r="U438" s="522" t="s">
        <v>132</v>
      </c>
      <c r="V438" s="523" t="str">
        <f>ADHK!V438</f>
        <v/>
      </c>
      <c r="W438" s="523"/>
      <c r="X438" s="523">
        <f t="shared" si="3678"/>
        <v>0</v>
      </c>
      <c r="Y438" s="524"/>
      <c r="Z438" s="523">
        <f t="shared" si="3679"/>
        <v>0</v>
      </c>
      <c r="AA438" s="524"/>
      <c r="AB438" s="523"/>
      <c r="AC438" s="523">
        <f t="shared" si="3680"/>
        <v>0</v>
      </c>
      <c r="AD438" s="523">
        <f t="shared" si="3681"/>
        <v>0</v>
      </c>
      <c r="AE438" s="524">
        <v>0.224147321887</v>
      </c>
      <c r="AF438" s="525">
        <f t="shared" si="3682"/>
        <v>0</v>
      </c>
      <c r="AG438" s="526">
        <f t="shared" si="3683"/>
        <v>0</v>
      </c>
      <c r="AH438" s="527"/>
      <c r="AI438" s="520">
        <v>21.0</v>
      </c>
      <c r="AJ438" s="521" t="s">
        <v>139</v>
      </c>
      <c r="AK438" s="522" t="s">
        <v>132</v>
      </c>
      <c r="AL438" s="522" t="s">
        <v>132</v>
      </c>
      <c r="AM438" s="523" t="str">
        <f>ADHK!AM438</f>
        <v/>
      </c>
      <c r="AN438" s="523"/>
      <c r="AO438" s="523">
        <f t="shared" si="3684"/>
        <v>0</v>
      </c>
      <c r="AP438" s="524"/>
      <c r="AQ438" s="523">
        <f t="shared" si="3685"/>
        <v>0</v>
      </c>
      <c r="AR438" s="524"/>
      <c r="AS438" s="523"/>
      <c r="AT438" s="523">
        <f t="shared" si="3686"/>
        <v>0</v>
      </c>
      <c r="AU438" s="523">
        <f t="shared" si="3687"/>
        <v>0</v>
      </c>
      <c r="AV438" s="524">
        <v>0.224147321887</v>
      </c>
      <c r="AW438" s="525">
        <f t="shared" si="3688"/>
        <v>0</v>
      </c>
      <c r="AX438" s="526">
        <f t="shared" si="3689"/>
        <v>0</v>
      </c>
      <c r="AY438" s="527"/>
      <c r="AZ438" s="520">
        <v>21.0</v>
      </c>
      <c r="BA438" s="521" t="s">
        <v>139</v>
      </c>
      <c r="BB438" s="522" t="s">
        <v>132</v>
      </c>
      <c r="BC438" s="522" t="s">
        <v>132</v>
      </c>
      <c r="BD438" s="523" t="str">
        <f>ADHK!BD438</f>
        <v/>
      </c>
      <c r="BE438" s="523"/>
      <c r="BF438" s="523">
        <f t="shared" si="3690"/>
        <v>0</v>
      </c>
      <c r="BG438" s="524"/>
      <c r="BH438" s="523">
        <f t="shared" si="3691"/>
        <v>0</v>
      </c>
      <c r="BI438" s="524"/>
      <c r="BJ438" s="523"/>
      <c r="BK438" s="523">
        <f t="shared" si="3692"/>
        <v>0</v>
      </c>
      <c r="BL438" s="523">
        <f t="shared" si="3693"/>
        <v>0</v>
      </c>
      <c r="BM438" s="524">
        <v>0.224147321887</v>
      </c>
      <c r="BN438" s="525">
        <f t="shared" si="3694"/>
        <v>0</v>
      </c>
      <c r="BO438" s="526">
        <f t="shared" si="3695"/>
        <v>0</v>
      </c>
      <c r="BP438" s="527"/>
      <c r="BQ438" s="520">
        <v>21.0</v>
      </c>
      <c r="BR438" s="521" t="s">
        <v>139</v>
      </c>
      <c r="BS438" s="522" t="s">
        <v>132</v>
      </c>
      <c r="BT438" s="522" t="s">
        <v>132</v>
      </c>
      <c r="BU438" s="523" t="str">
        <f>ADHK!BU438</f>
        <v/>
      </c>
      <c r="BV438" s="523"/>
      <c r="BW438" s="523">
        <f t="shared" si="3696"/>
        <v>0</v>
      </c>
      <c r="BX438" s="524"/>
      <c r="BY438" s="523">
        <f t="shared" si="3697"/>
        <v>0</v>
      </c>
      <c r="BZ438" s="524"/>
      <c r="CA438" s="523"/>
      <c r="CB438" s="523">
        <f t="shared" si="3698"/>
        <v>0</v>
      </c>
      <c r="CC438" s="523">
        <f t="shared" si="3699"/>
        <v>0</v>
      </c>
      <c r="CD438" s="524">
        <v>0.224147321887</v>
      </c>
      <c r="CE438" s="525">
        <f t="shared" si="3700"/>
        <v>0</v>
      </c>
      <c r="CF438" s="526">
        <f t="shared" si="3701"/>
        <v>0</v>
      </c>
      <c r="CG438" s="527"/>
      <c r="CH438" s="520">
        <v>21.0</v>
      </c>
      <c r="CI438" s="521" t="s">
        <v>139</v>
      </c>
      <c r="CJ438" s="522" t="s">
        <v>132</v>
      </c>
      <c r="CK438" s="522" t="s">
        <v>132</v>
      </c>
      <c r="CL438" s="523" t="str">
        <f>ADHK!CL438</f>
        <v/>
      </c>
      <c r="CM438" s="523"/>
      <c r="CN438" s="523">
        <f t="shared" si="3702"/>
        <v>0</v>
      </c>
      <c r="CO438" s="524"/>
      <c r="CP438" s="523">
        <f t="shared" si="3703"/>
        <v>0</v>
      </c>
      <c r="CQ438" s="524"/>
      <c r="CR438" s="523"/>
      <c r="CS438" s="523">
        <f t="shared" si="3704"/>
        <v>0</v>
      </c>
      <c r="CT438" s="523">
        <f t="shared" si="3705"/>
        <v>0</v>
      </c>
      <c r="CU438" s="524">
        <v>0.224147321887</v>
      </c>
      <c r="CV438" s="525">
        <f t="shared" si="3706"/>
        <v>0</v>
      </c>
      <c r="CW438" s="526">
        <f t="shared" si="3707"/>
        <v>0</v>
      </c>
      <c r="CX438" s="527"/>
      <c r="CY438" s="520">
        <v>21.0</v>
      </c>
      <c r="CZ438" s="521" t="s">
        <v>139</v>
      </c>
      <c r="DA438" s="522" t="s">
        <v>132</v>
      </c>
      <c r="DB438" s="522" t="s">
        <v>132</v>
      </c>
      <c r="DC438" s="523" t="str">
        <f>ADHK!DC438</f>
        <v/>
      </c>
      <c r="DD438" s="523"/>
      <c r="DE438" s="523">
        <f t="shared" si="3708"/>
        <v>0</v>
      </c>
      <c r="DF438" s="524"/>
      <c r="DG438" s="523">
        <f t="shared" si="3709"/>
        <v>0</v>
      </c>
      <c r="DH438" s="524"/>
      <c r="DI438" s="523"/>
      <c r="DJ438" s="523">
        <f t="shared" si="3710"/>
        <v>0</v>
      </c>
      <c r="DK438" s="523">
        <f t="shared" si="3711"/>
        <v>0</v>
      </c>
      <c r="DL438" s="524">
        <v>0.224147321887</v>
      </c>
      <c r="DM438" s="525">
        <f t="shared" si="3712"/>
        <v>0</v>
      </c>
      <c r="DN438" s="526">
        <f t="shared" si="3713"/>
        <v>0</v>
      </c>
      <c r="DO438" s="527"/>
      <c r="DP438" s="520">
        <v>21.0</v>
      </c>
      <c r="DQ438" s="521" t="s">
        <v>139</v>
      </c>
      <c r="DR438" s="522" t="s">
        <v>132</v>
      </c>
      <c r="DS438" s="522" t="s">
        <v>132</v>
      </c>
      <c r="DT438" s="523" t="str">
        <f>ADHK!DT438</f>
        <v/>
      </c>
      <c r="DU438" s="523"/>
      <c r="DV438" s="523">
        <f t="shared" si="3714"/>
        <v>0</v>
      </c>
      <c r="DW438" s="524"/>
      <c r="DX438" s="523">
        <f t="shared" si="3715"/>
        <v>0</v>
      </c>
      <c r="DY438" s="524"/>
      <c r="DZ438" s="523"/>
      <c r="EA438" s="523">
        <f t="shared" si="3716"/>
        <v>0</v>
      </c>
      <c r="EB438" s="523">
        <f t="shared" si="3717"/>
        <v>0</v>
      </c>
      <c r="EC438" s="524">
        <v>0.224147321887</v>
      </c>
      <c r="ED438" s="525">
        <f t="shared" si="3718"/>
        <v>0</v>
      </c>
      <c r="EE438" s="526">
        <f t="shared" si="3719"/>
        <v>0</v>
      </c>
      <c r="EF438" s="527"/>
      <c r="EG438" s="520">
        <v>21.0</v>
      </c>
      <c r="EH438" s="521" t="s">
        <v>139</v>
      </c>
      <c r="EI438" s="522" t="s">
        <v>132</v>
      </c>
      <c r="EJ438" s="522" t="s">
        <v>132</v>
      </c>
      <c r="EK438" s="523" t="str">
        <f>ADHK!EK438</f>
        <v/>
      </c>
      <c r="EL438" s="523"/>
      <c r="EM438" s="523">
        <f t="shared" si="3720"/>
        <v>0</v>
      </c>
      <c r="EN438" s="524"/>
      <c r="EO438" s="523">
        <f t="shared" si="3721"/>
        <v>0</v>
      </c>
      <c r="EP438" s="524"/>
      <c r="EQ438" s="523"/>
      <c r="ER438" s="523">
        <f t="shared" si="3722"/>
        <v>0</v>
      </c>
      <c r="ES438" s="523">
        <f t="shared" si="3723"/>
        <v>0</v>
      </c>
      <c r="ET438" s="524">
        <v>0.224147321887</v>
      </c>
      <c r="EU438" s="525">
        <f t="shared" si="3724"/>
        <v>0</v>
      </c>
      <c r="EV438" s="526">
        <f t="shared" si="3725"/>
        <v>0</v>
      </c>
      <c r="EW438" s="527"/>
      <c r="EX438" s="520">
        <v>21.0</v>
      </c>
      <c r="EY438" s="521" t="s">
        <v>139</v>
      </c>
      <c r="EZ438" s="522" t="s">
        <v>132</v>
      </c>
      <c r="FA438" s="522" t="s">
        <v>132</v>
      </c>
      <c r="FB438" s="523" t="str">
        <f>ADHK!FB438</f>
        <v/>
      </c>
      <c r="FC438" s="523"/>
      <c r="FD438" s="523">
        <f t="shared" si="3726"/>
        <v>0</v>
      </c>
      <c r="FE438" s="524"/>
      <c r="FF438" s="523">
        <f t="shared" si="3727"/>
        <v>0</v>
      </c>
      <c r="FG438" s="524"/>
      <c r="FH438" s="523"/>
      <c r="FI438" s="523">
        <f t="shared" si="3728"/>
        <v>0</v>
      </c>
      <c r="FJ438" s="523">
        <f t="shared" si="3729"/>
        <v>0</v>
      </c>
      <c r="FK438" s="524">
        <v>0.224147321887</v>
      </c>
      <c r="FL438" s="525">
        <f t="shared" si="3730"/>
        <v>0</v>
      </c>
      <c r="FM438" s="526">
        <f t="shared" si="3731"/>
        <v>0</v>
      </c>
      <c r="FN438" s="527"/>
      <c r="FO438" s="520">
        <v>21.0</v>
      </c>
      <c r="FP438" s="521" t="s">
        <v>139</v>
      </c>
      <c r="FQ438" s="522" t="s">
        <v>132</v>
      </c>
      <c r="FR438" s="522" t="s">
        <v>132</v>
      </c>
      <c r="FS438" s="523" t="str">
        <f>ADHK!FS438</f>
        <v/>
      </c>
      <c r="FT438" s="523"/>
      <c r="FU438" s="523">
        <f t="shared" si="3732"/>
        <v>0</v>
      </c>
      <c r="FV438" s="524"/>
      <c r="FW438" s="523">
        <f t="shared" si="3733"/>
        <v>0</v>
      </c>
      <c r="FX438" s="524"/>
      <c r="FY438" s="523"/>
      <c r="FZ438" s="523">
        <f t="shared" si="3734"/>
        <v>0</v>
      </c>
      <c r="GA438" s="523">
        <f t="shared" si="3735"/>
        <v>0</v>
      </c>
      <c r="GB438" s="524">
        <v>0.224147321887</v>
      </c>
      <c r="GC438" s="525">
        <f t="shared" si="3736"/>
        <v>0</v>
      </c>
      <c r="GD438" s="526">
        <f t="shared" si="3737"/>
        <v>0</v>
      </c>
      <c r="GE438" s="527"/>
      <c r="GF438" s="520">
        <v>21.0</v>
      </c>
      <c r="GG438" s="521" t="s">
        <v>139</v>
      </c>
      <c r="GH438" s="522" t="s">
        <v>132</v>
      </c>
      <c r="GI438" s="522" t="s">
        <v>132</v>
      </c>
      <c r="GJ438" s="523" t="str">
        <f>ADHK!GJ438</f>
        <v/>
      </c>
      <c r="GK438" s="523"/>
      <c r="GL438" s="523">
        <f t="shared" si="3738"/>
        <v>0</v>
      </c>
      <c r="GM438" s="524"/>
      <c r="GN438" s="523">
        <f t="shared" si="3739"/>
        <v>0</v>
      </c>
      <c r="GO438" s="524"/>
      <c r="GP438" s="523"/>
      <c r="GQ438" s="523">
        <f t="shared" si="3740"/>
        <v>0</v>
      </c>
      <c r="GR438" s="523">
        <f t="shared" si="3741"/>
        <v>0</v>
      </c>
      <c r="GS438" s="524">
        <v>0.224147321887</v>
      </c>
      <c r="GT438" s="525">
        <f t="shared" si="3742"/>
        <v>0</v>
      </c>
      <c r="GU438" s="526">
        <f t="shared" si="3743"/>
        <v>0</v>
      </c>
      <c r="GV438" s="527"/>
      <c r="GW438" s="520">
        <v>21.0</v>
      </c>
      <c r="GX438" s="521" t="s">
        <v>139</v>
      </c>
      <c r="GY438" s="522" t="s">
        <v>132</v>
      </c>
      <c r="GZ438" s="522" t="s">
        <v>132</v>
      </c>
      <c r="HA438" s="523" t="str">
        <f>ADHK!HA438</f>
        <v/>
      </c>
      <c r="HB438" s="523"/>
      <c r="HC438" s="523">
        <f t="shared" si="3744"/>
        <v>0</v>
      </c>
      <c r="HD438" s="524"/>
      <c r="HE438" s="523">
        <f t="shared" si="3745"/>
        <v>0</v>
      </c>
      <c r="HF438" s="524"/>
      <c r="HG438" s="523"/>
      <c r="HH438" s="523">
        <f t="shared" si="3746"/>
        <v>0</v>
      </c>
      <c r="HI438" s="523">
        <f t="shared" si="3747"/>
        <v>0</v>
      </c>
      <c r="HJ438" s="524">
        <v>0.224147321887</v>
      </c>
      <c r="HK438" s="525">
        <f t="shared" si="3748"/>
        <v>0</v>
      </c>
      <c r="HL438" s="526">
        <f t="shared" si="3749"/>
        <v>0</v>
      </c>
      <c r="HM438" s="527"/>
      <c r="HN438" s="520">
        <v>21.0</v>
      </c>
      <c r="HO438" s="521" t="s">
        <v>139</v>
      </c>
      <c r="HP438" s="522" t="s">
        <v>132</v>
      </c>
      <c r="HQ438" s="522" t="s">
        <v>132</v>
      </c>
      <c r="HR438" s="523" t="str">
        <f>ADHK!HR438</f>
        <v/>
      </c>
      <c r="HS438" s="523"/>
      <c r="HT438" s="523">
        <f t="shared" si="3750"/>
        <v>0</v>
      </c>
      <c r="HU438" s="524"/>
      <c r="HV438" s="523">
        <f t="shared" si="3751"/>
        <v>0</v>
      </c>
      <c r="HW438" s="524"/>
      <c r="HX438" s="523"/>
      <c r="HY438" s="523">
        <f t="shared" si="3752"/>
        <v>0</v>
      </c>
      <c r="HZ438" s="523">
        <f t="shared" si="3753"/>
        <v>0</v>
      </c>
      <c r="IA438" s="524">
        <v>0.224147321887</v>
      </c>
      <c r="IB438" s="525">
        <f t="shared" si="3754"/>
        <v>0</v>
      </c>
      <c r="IC438" s="526">
        <f t="shared" si="3755"/>
        <v>0</v>
      </c>
      <c r="ID438" s="527"/>
      <c r="IE438" s="520">
        <v>21.0</v>
      </c>
      <c r="IF438" s="521" t="s">
        <v>139</v>
      </c>
      <c r="IG438" s="522" t="s">
        <v>132</v>
      </c>
      <c r="IH438" s="522" t="s">
        <v>132</v>
      </c>
      <c r="II438" s="523" t="str">
        <f>ADHK!II438</f>
        <v/>
      </c>
      <c r="IJ438" s="523"/>
      <c r="IK438" s="523">
        <f t="shared" si="3756"/>
        <v>0</v>
      </c>
      <c r="IL438" s="524"/>
      <c r="IM438" s="523">
        <f t="shared" si="3757"/>
        <v>0</v>
      </c>
      <c r="IN438" s="524"/>
      <c r="IO438" s="523"/>
      <c r="IP438" s="523">
        <f t="shared" si="3758"/>
        <v>0</v>
      </c>
      <c r="IQ438" s="523">
        <f t="shared" si="3759"/>
        <v>0</v>
      </c>
      <c r="IR438" s="524">
        <v>0.224147321887</v>
      </c>
      <c r="IS438" s="525">
        <f t="shared" si="3760"/>
        <v>0</v>
      </c>
      <c r="IT438" s="526">
        <f t="shared" si="3761"/>
        <v>0</v>
      </c>
      <c r="IU438" s="527"/>
      <c r="IV438" s="520">
        <v>21.0</v>
      </c>
      <c r="IW438" s="521" t="s">
        <v>139</v>
      </c>
      <c r="IX438" s="522" t="s">
        <v>132</v>
      </c>
      <c r="IY438" s="522" t="s">
        <v>132</v>
      </c>
      <c r="IZ438" s="523" t="str">
        <f>ADHK!IZ438</f>
        <v/>
      </c>
      <c r="JA438" s="523"/>
      <c r="JB438" s="523">
        <f t="shared" si="3762"/>
        <v>0</v>
      </c>
      <c r="JC438" s="524"/>
      <c r="JD438" s="523">
        <f t="shared" si="3763"/>
        <v>0</v>
      </c>
      <c r="JE438" s="524"/>
      <c r="JF438" s="523"/>
      <c r="JG438" s="523">
        <f t="shared" si="3764"/>
        <v>0</v>
      </c>
      <c r="JH438" s="523">
        <f t="shared" si="3765"/>
        <v>0</v>
      </c>
      <c r="JI438" s="524">
        <v>0.224147321887</v>
      </c>
      <c r="JJ438" s="525">
        <f t="shared" si="3766"/>
        <v>0</v>
      </c>
      <c r="JK438" s="526">
        <f t="shared" si="3767"/>
        <v>0</v>
      </c>
      <c r="JL438" s="527"/>
      <c r="JM438" s="520">
        <v>21.0</v>
      </c>
      <c r="JN438" s="521" t="s">
        <v>139</v>
      </c>
      <c r="JO438" s="522" t="s">
        <v>132</v>
      </c>
      <c r="JP438" s="522" t="s">
        <v>132</v>
      </c>
      <c r="JQ438" s="523" t="str">
        <f>ADHK!JQ438</f>
        <v/>
      </c>
      <c r="JR438" s="523"/>
      <c r="JS438" s="523">
        <f t="shared" si="3768"/>
        <v>0</v>
      </c>
      <c r="JT438" s="524"/>
      <c r="JU438" s="523">
        <f t="shared" si="3769"/>
        <v>0</v>
      </c>
      <c r="JV438" s="524"/>
      <c r="JW438" s="523"/>
      <c r="JX438" s="523">
        <f t="shared" si="3770"/>
        <v>0</v>
      </c>
      <c r="JY438" s="523">
        <f t="shared" si="3771"/>
        <v>0</v>
      </c>
      <c r="JZ438" s="524">
        <v>0.224147321887</v>
      </c>
      <c r="KA438" s="525">
        <f t="shared" si="3772"/>
        <v>0</v>
      </c>
      <c r="KB438" s="526">
        <f t="shared" si="3773"/>
        <v>0</v>
      </c>
      <c r="KC438" s="527"/>
      <c r="KD438" s="520">
        <v>21.0</v>
      </c>
      <c r="KE438" s="521" t="s">
        <v>139</v>
      </c>
      <c r="KF438" s="522" t="s">
        <v>132</v>
      </c>
      <c r="KG438" s="522" t="s">
        <v>132</v>
      </c>
      <c r="KH438" s="523" t="str">
        <f>ADHK!KH438</f>
        <v/>
      </c>
      <c r="KI438" s="523"/>
      <c r="KJ438" s="523">
        <f t="shared" si="3774"/>
        <v>0</v>
      </c>
      <c r="KK438" s="524"/>
      <c r="KL438" s="523">
        <f t="shared" si="3775"/>
        <v>0</v>
      </c>
      <c r="KM438" s="524"/>
      <c r="KN438" s="523"/>
      <c r="KO438" s="523">
        <f t="shared" si="3776"/>
        <v>0</v>
      </c>
      <c r="KP438" s="523">
        <f t="shared" si="3777"/>
        <v>0</v>
      </c>
      <c r="KQ438" s="524">
        <v>0.224147321887</v>
      </c>
      <c r="KR438" s="525">
        <f t="shared" si="3778"/>
        <v>0</v>
      </c>
      <c r="KS438" s="526">
        <f t="shared" si="3779"/>
        <v>0</v>
      </c>
      <c r="KT438" s="527"/>
      <c r="KU438" s="528"/>
    </row>
    <row r="439" ht="15.75" customHeight="1">
      <c r="A439" s="520">
        <v>22.0</v>
      </c>
      <c r="B439" s="521" t="s">
        <v>140</v>
      </c>
      <c r="C439" s="522" t="s">
        <v>132</v>
      </c>
      <c r="D439" s="522" t="s">
        <v>132</v>
      </c>
      <c r="E439" s="523" t="str">
        <f>ADHK!E439</f>
        <v/>
      </c>
      <c r="F439" s="523" t="str">
        <f>ADHK!F439</f>
        <v/>
      </c>
      <c r="G439" s="523">
        <f t="shared" si="3672"/>
        <v>0</v>
      </c>
      <c r="H439" s="524"/>
      <c r="I439" s="523">
        <f t="shared" si="3673"/>
        <v>0</v>
      </c>
      <c r="J439" s="524"/>
      <c r="K439" s="523"/>
      <c r="L439" s="523">
        <f t="shared" si="3674"/>
        <v>0</v>
      </c>
      <c r="M439" s="523">
        <f t="shared" si="3675"/>
        <v>0</v>
      </c>
      <c r="N439" s="524">
        <v>0.224147321887</v>
      </c>
      <c r="O439" s="525">
        <f t="shared" si="3676"/>
        <v>0</v>
      </c>
      <c r="P439" s="526">
        <f t="shared" si="3677"/>
        <v>0</v>
      </c>
      <c r="Q439" s="527"/>
      <c r="R439" s="520">
        <v>22.0</v>
      </c>
      <c r="S439" s="521" t="s">
        <v>140</v>
      </c>
      <c r="T439" s="522" t="s">
        <v>132</v>
      </c>
      <c r="U439" s="522" t="s">
        <v>132</v>
      </c>
      <c r="V439" s="523" t="str">
        <f>ADHK!V439</f>
        <v/>
      </c>
      <c r="W439" s="523"/>
      <c r="X439" s="523">
        <f t="shared" si="3678"/>
        <v>0</v>
      </c>
      <c r="Y439" s="524"/>
      <c r="Z439" s="523">
        <f t="shared" si="3679"/>
        <v>0</v>
      </c>
      <c r="AA439" s="524"/>
      <c r="AB439" s="523"/>
      <c r="AC439" s="523">
        <f t="shared" si="3680"/>
        <v>0</v>
      </c>
      <c r="AD439" s="523">
        <f t="shared" si="3681"/>
        <v>0</v>
      </c>
      <c r="AE439" s="524">
        <v>0.224147321887</v>
      </c>
      <c r="AF439" s="525">
        <f t="shared" si="3682"/>
        <v>0</v>
      </c>
      <c r="AG439" s="526">
        <f t="shared" si="3683"/>
        <v>0</v>
      </c>
      <c r="AH439" s="527"/>
      <c r="AI439" s="520">
        <v>22.0</v>
      </c>
      <c r="AJ439" s="521" t="s">
        <v>140</v>
      </c>
      <c r="AK439" s="522" t="s">
        <v>132</v>
      </c>
      <c r="AL439" s="522" t="s">
        <v>132</v>
      </c>
      <c r="AM439" s="523" t="str">
        <f>ADHK!AM439</f>
        <v/>
      </c>
      <c r="AN439" s="523"/>
      <c r="AO439" s="523">
        <f t="shared" si="3684"/>
        <v>0</v>
      </c>
      <c r="AP439" s="524"/>
      <c r="AQ439" s="523">
        <f t="shared" si="3685"/>
        <v>0</v>
      </c>
      <c r="AR439" s="524"/>
      <c r="AS439" s="523"/>
      <c r="AT439" s="523">
        <f t="shared" si="3686"/>
        <v>0</v>
      </c>
      <c r="AU439" s="523">
        <f t="shared" si="3687"/>
        <v>0</v>
      </c>
      <c r="AV439" s="524">
        <v>0.224147321887</v>
      </c>
      <c r="AW439" s="525">
        <f t="shared" si="3688"/>
        <v>0</v>
      </c>
      <c r="AX439" s="526">
        <f t="shared" si="3689"/>
        <v>0</v>
      </c>
      <c r="AY439" s="527"/>
      <c r="AZ439" s="520">
        <v>22.0</v>
      </c>
      <c r="BA439" s="521" t="s">
        <v>140</v>
      </c>
      <c r="BB439" s="522" t="s">
        <v>132</v>
      </c>
      <c r="BC439" s="522" t="s">
        <v>132</v>
      </c>
      <c r="BD439" s="523" t="str">
        <f>ADHK!BD439</f>
        <v/>
      </c>
      <c r="BE439" s="523"/>
      <c r="BF439" s="523">
        <f t="shared" si="3690"/>
        <v>0</v>
      </c>
      <c r="BG439" s="524"/>
      <c r="BH439" s="523">
        <f t="shared" si="3691"/>
        <v>0</v>
      </c>
      <c r="BI439" s="524"/>
      <c r="BJ439" s="523"/>
      <c r="BK439" s="523">
        <f t="shared" si="3692"/>
        <v>0</v>
      </c>
      <c r="BL439" s="523">
        <f t="shared" si="3693"/>
        <v>0</v>
      </c>
      <c r="BM439" s="524">
        <v>0.224147321887</v>
      </c>
      <c r="BN439" s="525">
        <f t="shared" si="3694"/>
        <v>0</v>
      </c>
      <c r="BO439" s="526">
        <f t="shared" si="3695"/>
        <v>0</v>
      </c>
      <c r="BP439" s="527"/>
      <c r="BQ439" s="520">
        <v>22.0</v>
      </c>
      <c r="BR439" s="521" t="s">
        <v>140</v>
      </c>
      <c r="BS439" s="522" t="s">
        <v>132</v>
      </c>
      <c r="BT439" s="522" t="s">
        <v>132</v>
      </c>
      <c r="BU439" s="523" t="str">
        <f>ADHK!BU439</f>
        <v/>
      </c>
      <c r="BV439" s="523"/>
      <c r="BW439" s="523">
        <f t="shared" si="3696"/>
        <v>0</v>
      </c>
      <c r="BX439" s="524"/>
      <c r="BY439" s="523">
        <f t="shared" si="3697"/>
        <v>0</v>
      </c>
      <c r="BZ439" s="524"/>
      <c r="CA439" s="523"/>
      <c r="CB439" s="523">
        <f t="shared" si="3698"/>
        <v>0</v>
      </c>
      <c r="CC439" s="523">
        <f t="shared" si="3699"/>
        <v>0</v>
      </c>
      <c r="CD439" s="524">
        <v>0.224147321887</v>
      </c>
      <c r="CE439" s="525">
        <f t="shared" si="3700"/>
        <v>0</v>
      </c>
      <c r="CF439" s="526">
        <f t="shared" si="3701"/>
        <v>0</v>
      </c>
      <c r="CG439" s="527"/>
      <c r="CH439" s="520">
        <v>22.0</v>
      </c>
      <c r="CI439" s="521" t="s">
        <v>140</v>
      </c>
      <c r="CJ439" s="522" t="s">
        <v>132</v>
      </c>
      <c r="CK439" s="522" t="s">
        <v>132</v>
      </c>
      <c r="CL439" s="523" t="str">
        <f>ADHK!CL439</f>
        <v/>
      </c>
      <c r="CM439" s="523"/>
      <c r="CN439" s="523">
        <f t="shared" si="3702"/>
        <v>0</v>
      </c>
      <c r="CO439" s="524"/>
      <c r="CP439" s="523">
        <f t="shared" si="3703"/>
        <v>0</v>
      </c>
      <c r="CQ439" s="524"/>
      <c r="CR439" s="523"/>
      <c r="CS439" s="523">
        <f t="shared" si="3704"/>
        <v>0</v>
      </c>
      <c r="CT439" s="523">
        <f t="shared" si="3705"/>
        <v>0</v>
      </c>
      <c r="CU439" s="524">
        <v>0.224147321887</v>
      </c>
      <c r="CV439" s="525">
        <f t="shared" si="3706"/>
        <v>0</v>
      </c>
      <c r="CW439" s="526">
        <f t="shared" si="3707"/>
        <v>0</v>
      </c>
      <c r="CX439" s="527"/>
      <c r="CY439" s="520">
        <v>22.0</v>
      </c>
      <c r="CZ439" s="521" t="s">
        <v>140</v>
      </c>
      <c r="DA439" s="522" t="s">
        <v>132</v>
      </c>
      <c r="DB439" s="522" t="s">
        <v>132</v>
      </c>
      <c r="DC439" s="523" t="str">
        <f>ADHK!DC439</f>
        <v/>
      </c>
      <c r="DD439" s="523"/>
      <c r="DE439" s="523">
        <f t="shared" si="3708"/>
        <v>0</v>
      </c>
      <c r="DF439" s="524"/>
      <c r="DG439" s="523">
        <f t="shared" si="3709"/>
        <v>0</v>
      </c>
      <c r="DH439" s="524"/>
      <c r="DI439" s="523"/>
      <c r="DJ439" s="523">
        <f t="shared" si="3710"/>
        <v>0</v>
      </c>
      <c r="DK439" s="523">
        <f t="shared" si="3711"/>
        <v>0</v>
      </c>
      <c r="DL439" s="524">
        <v>0.224147321887</v>
      </c>
      <c r="DM439" s="525">
        <f t="shared" si="3712"/>
        <v>0</v>
      </c>
      <c r="DN439" s="526">
        <f t="shared" si="3713"/>
        <v>0</v>
      </c>
      <c r="DO439" s="527"/>
      <c r="DP439" s="520">
        <v>22.0</v>
      </c>
      <c r="DQ439" s="521" t="s">
        <v>140</v>
      </c>
      <c r="DR439" s="522" t="s">
        <v>132</v>
      </c>
      <c r="DS439" s="522" t="s">
        <v>132</v>
      </c>
      <c r="DT439" s="523" t="str">
        <f>ADHK!DT439</f>
        <v/>
      </c>
      <c r="DU439" s="523"/>
      <c r="DV439" s="523">
        <f t="shared" si="3714"/>
        <v>0</v>
      </c>
      <c r="DW439" s="524"/>
      <c r="DX439" s="523">
        <f t="shared" si="3715"/>
        <v>0</v>
      </c>
      <c r="DY439" s="524"/>
      <c r="DZ439" s="523"/>
      <c r="EA439" s="523">
        <f t="shared" si="3716"/>
        <v>0</v>
      </c>
      <c r="EB439" s="523">
        <f t="shared" si="3717"/>
        <v>0</v>
      </c>
      <c r="EC439" s="524">
        <v>0.224147321887</v>
      </c>
      <c r="ED439" s="525">
        <f t="shared" si="3718"/>
        <v>0</v>
      </c>
      <c r="EE439" s="526">
        <f t="shared" si="3719"/>
        <v>0</v>
      </c>
      <c r="EF439" s="527"/>
      <c r="EG439" s="520">
        <v>22.0</v>
      </c>
      <c r="EH439" s="521" t="s">
        <v>140</v>
      </c>
      <c r="EI439" s="522" t="s">
        <v>132</v>
      </c>
      <c r="EJ439" s="522" t="s">
        <v>132</v>
      </c>
      <c r="EK439" s="523" t="str">
        <f>ADHK!EK439</f>
        <v/>
      </c>
      <c r="EL439" s="523"/>
      <c r="EM439" s="523">
        <f t="shared" si="3720"/>
        <v>0</v>
      </c>
      <c r="EN439" s="524"/>
      <c r="EO439" s="523">
        <f t="shared" si="3721"/>
        <v>0</v>
      </c>
      <c r="EP439" s="524"/>
      <c r="EQ439" s="523"/>
      <c r="ER439" s="523">
        <f t="shared" si="3722"/>
        <v>0</v>
      </c>
      <c r="ES439" s="523">
        <f t="shared" si="3723"/>
        <v>0</v>
      </c>
      <c r="ET439" s="524">
        <v>0.224147321887</v>
      </c>
      <c r="EU439" s="525">
        <f t="shared" si="3724"/>
        <v>0</v>
      </c>
      <c r="EV439" s="526">
        <f t="shared" si="3725"/>
        <v>0</v>
      </c>
      <c r="EW439" s="527"/>
      <c r="EX439" s="520">
        <v>22.0</v>
      </c>
      <c r="EY439" s="521" t="s">
        <v>140</v>
      </c>
      <c r="EZ439" s="522" t="s">
        <v>132</v>
      </c>
      <c r="FA439" s="522" t="s">
        <v>132</v>
      </c>
      <c r="FB439" s="523" t="str">
        <f>ADHK!FB439</f>
        <v/>
      </c>
      <c r="FC439" s="523"/>
      <c r="FD439" s="523">
        <f t="shared" si="3726"/>
        <v>0</v>
      </c>
      <c r="FE439" s="524"/>
      <c r="FF439" s="523">
        <f t="shared" si="3727"/>
        <v>0</v>
      </c>
      <c r="FG439" s="524"/>
      <c r="FH439" s="523"/>
      <c r="FI439" s="523">
        <f t="shared" si="3728"/>
        <v>0</v>
      </c>
      <c r="FJ439" s="523">
        <f t="shared" si="3729"/>
        <v>0</v>
      </c>
      <c r="FK439" s="524">
        <v>0.224147321887</v>
      </c>
      <c r="FL439" s="525">
        <f t="shared" si="3730"/>
        <v>0</v>
      </c>
      <c r="FM439" s="526">
        <f t="shared" si="3731"/>
        <v>0</v>
      </c>
      <c r="FN439" s="527"/>
      <c r="FO439" s="520">
        <v>22.0</v>
      </c>
      <c r="FP439" s="521" t="s">
        <v>140</v>
      </c>
      <c r="FQ439" s="522" t="s">
        <v>132</v>
      </c>
      <c r="FR439" s="522" t="s">
        <v>132</v>
      </c>
      <c r="FS439" s="523" t="str">
        <f>ADHK!FS439</f>
        <v/>
      </c>
      <c r="FT439" s="523"/>
      <c r="FU439" s="523">
        <f t="shared" si="3732"/>
        <v>0</v>
      </c>
      <c r="FV439" s="524"/>
      <c r="FW439" s="523">
        <f t="shared" si="3733"/>
        <v>0</v>
      </c>
      <c r="FX439" s="524"/>
      <c r="FY439" s="523"/>
      <c r="FZ439" s="523">
        <f t="shared" si="3734"/>
        <v>0</v>
      </c>
      <c r="GA439" s="523">
        <f t="shared" si="3735"/>
        <v>0</v>
      </c>
      <c r="GB439" s="524">
        <v>0.224147321887</v>
      </c>
      <c r="GC439" s="525">
        <f t="shared" si="3736"/>
        <v>0</v>
      </c>
      <c r="GD439" s="526">
        <f t="shared" si="3737"/>
        <v>0</v>
      </c>
      <c r="GE439" s="527"/>
      <c r="GF439" s="520">
        <v>22.0</v>
      </c>
      <c r="GG439" s="521" t="s">
        <v>140</v>
      </c>
      <c r="GH439" s="522" t="s">
        <v>132</v>
      </c>
      <c r="GI439" s="522" t="s">
        <v>132</v>
      </c>
      <c r="GJ439" s="523" t="str">
        <f>ADHK!GJ439</f>
        <v/>
      </c>
      <c r="GK439" s="523"/>
      <c r="GL439" s="523">
        <f t="shared" si="3738"/>
        <v>0</v>
      </c>
      <c r="GM439" s="524"/>
      <c r="GN439" s="523">
        <f t="shared" si="3739"/>
        <v>0</v>
      </c>
      <c r="GO439" s="524"/>
      <c r="GP439" s="523"/>
      <c r="GQ439" s="523">
        <f t="shared" si="3740"/>
        <v>0</v>
      </c>
      <c r="GR439" s="523">
        <f t="shared" si="3741"/>
        <v>0</v>
      </c>
      <c r="GS439" s="524">
        <v>0.224147321887</v>
      </c>
      <c r="GT439" s="525">
        <f t="shared" si="3742"/>
        <v>0</v>
      </c>
      <c r="GU439" s="526">
        <f t="shared" si="3743"/>
        <v>0</v>
      </c>
      <c r="GV439" s="527"/>
      <c r="GW439" s="520">
        <v>22.0</v>
      </c>
      <c r="GX439" s="521" t="s">
        <v>140</v>
      </c>
      <c r="GY439" s="522" t="s">
        <v>132</v>
      </c>
      <c r="GZ439" s="522" t="s">
        <v>132</v>
      </c>
      <c r="HA439" s="523" t="str">
        <f>ADHK!HA439</f>
        <v/>
      </c>
      <c r="HB439" s="523"/>
      <c r="HC439" s="523">
        <f t="shared" si="3744"/>
        <v>0</v>
      </c>
      <c r="HD439" s="524"/>
      <c r="HE439" s="523">
        <f t="shared" si="3745"/>
        <v>0</v>
      </c>
      <c r="HF439" s="524"/>
      <c r="HG439" s="523"/>
      <c r="HH439" s="523">
        <f t="shared" si="3746"/>
        <v>0</v>
      </c>
      <c r="HI439" s="523">
        <f t="shared" si="3747"/>
        <v>0</v>
      </c>
      <c r="HJ439" s="524">
        <v>0.224147321887</v>
      </c>
      <c r="HK439" s="525">
        <f t="shared" si="3748"/>
        <v>0</v>
      </c>
      <c r="HL439" s="526">
        <f t="shared" si="3749"/>
        <v>0</v>
      </c>
      <c r="HM439" s="527"/>
      <c r="HN439" s="520">
        <v>22.0</v>
      </c>
      <c r="HO439" s="521" t="s">
        <v>140</v>
      </c>
      <c r="HP439" s="522" t="s">
        <v>132</v>
      </c>
      <c r="HQ439" s="522" t="s">
        <v>132</v>
      </c>
      <c r="HR439" s="523" t="str">
        <f>ADHK!HR439</f>
        <v/>
      </c>
      <c r="HS439" s="523"/>
      <c r="HT439" s="523">
        <f t="shared" si="3750"/>
        <v>0</v>
      </c>
      <c r="HU439" s="524"/>
      <c r="HV439" s="523">
        <f t="shared" si="3751"/>
        <v>0</v>
      </c>
      <c r="HW439" s="524"/>
      <c r="HX439" s="523"/>
      <c r="HY439" s="523">
        <f t="shared" si="3752"/>
        <v>0</v>
      </c>
      <c r="HZ439" s="523">
        <f t="shared" si="3753"/>
        <v>0</v>
      </c>
      <c r="IA439" s="524">
        <v>0.224147321887</v>
      </c>
      <c r="IB439" s="525">
        <f t="shared" si="3754"/>
        <v>0</v>
      </c>
      <c r="IC439" s="526">
        <f t="shared" si="3755"/>
        <v>0</v>
      </c>
      <c r="ID439" s="527"/>
      <c r="IE439" s="520">
        <v>22.0</v>
      </c>
      <c r="IF439" s="521" t="s">
        <v>140</v>
      </c>
      <c r="IG439" s="522" t="s">
        <v>132</v>
      </c>
      <c r="IH439" s="522" t="s">
        <v>132</v>
      </c>
      <c r="II439" s="523" t="str">
        <f>ADHK!II439</f>
        <v/>
      </c>
      <c r="IJ439" s="523"/>
      <c r="IK439" s="523">
        <f t="shared" si="3756"/>
        <v>0</v>
      </c>
      <c r="IL439" s="524"/>
      <c r="IM439" s="523">
        <f t="shared" si="3757"/>
        <v>0</v>
      </c>
      <c r="IN439" s="524"/>
      <c r="IO439" s="523"/>
      <c r="IP439" s="523">
        <f t="shared" si="3758"/>
        <v>0</v>
      </c>
      <c r="IQ439" s="523">
        <f t="shared" si="3759"/>
        <v>0</v>
      </c>
      <c r="IR439" s="524">
        <v>0.224147321887</v>
      </c>
      <c r="IS439" s="525">
        <f t="shared" si="3760"/>
        <v>0</v>
      </c>
      <c r="IT439" s="526">
        <f t="shared" si="3761"/>
        <v>0</v>
      </c>
      <c r="IU439" s="527"/>
      <c r="IV439" s="520">
        <v>22.0</v>
      </c>
      <c r="IW439" s="521" t="s">
        <v>140</v>
      </c>
      <c r="IX439" s="522" t="s">
        <v>132</v>
      </c>
      <c r="IY439" s="522" t="s">
        <v>132</v>
      </c>
      <c r="IZ439" s="523" t="str">
        <f>ADHK!IZ439</f>
        <v/>
      </c>
      <c r="JA439" s="523"/>
      <c r="JB439" s="523">
        <f t="shared" si="3762"/>
        <v>0</v>
      </c>
      <c r="JC439" s="524"/>
      <c r="JD439" s="523">
        <f t="shared" si="3763"/>
        <v>0</v>
      </c>
      <c r="JE439" s="524"/>
      <c r="JF439" s="523"/>
      <c r="JG439" s="523">
        <f t="shared" si="3764"/>
        <v>0</v>
      </c>
      <c r="JH439" s="523">
        <f t="shared" si="3765"/>
        <v>0</v>
      </c>
      <c r="JI439" s="524">
        <v>0.224147321887</v>
      </c>
      <c r="JJ439" s="525">
        <f t="shared" si="3766"/>
        <v>0</v>
      </c>
      <c r="JK439" s="526">
        <f t="shared" si="3767"/>
        <v>0</v>
      </c>
      <c r="JL439" s="527"/>
      <c r="JM439" s="520">
        <v>22.0</v>
      </c>
      <c r="JN439" s="521" t="s">
        <v>140</v>
      </c>
      <c r="JO439" s="522" t="s">
        <v>132</v>
      </c>
      <c r="JP439" s="522" t="s">
        <v>132</v>
      </c>
      <c r="JQ439" s="523" t="str">
        <f>ADHK!JQ439</f>
        <v/>
      </c>
      <c r="JR439" s="523"/>
      <c r="JS439" s="523">
        <f t="shared" si="3768"/>
        <v>0</v>
      </c>
      <c r="JT439" s="524"/>
      <c r="JU439" s="523">
        <f t="shared" si="3769"/>
        <v>0</v>
      </c>
      <c r="JV439" s="524"/>
      <c r="JW439" s="523"/>
      <c r="JX439" s="523">
        <f t="shared" si="3770"/>
        <v>0</v>
      </c>
      <c r="JY439" s="523">
        <f t="shared" si="3771"/>
        <v>0</v>
      </c>
      <c r="JZ439" s="524">
        <v>0.224147321887</v>
      </c>
      <c r="KA439" s="525">
        <f t="shared" si="3772"/>
        <v>0</v>
      </c>
      <c r="KB439" s="526">
        <f t="shared" si="3773"/>
        <v>0</v>
      </c>
      <c r="KC439" s="527"/>
      <c r="KD439" s="520">
        <v>22.0</v>
      </c>
      <c r="KE439" s="521" t="s">
        <v>140</v>
      </c>
      <c r="KF439" s="522" t="s">
        <v>132</v>
      </c>
      <c r="KG439" s="522" t="s">
        <v>132</v>
      </c>
      <c r="KH439" s="523" t="str">
        <f>ADHK!KH439</f>
        <v/>
      </c>
      <c r="KI439" s="523"/>
      <c r="KJ439" s="523">
        <f t="shared" si="3774"/>
        <v>0</v>
      </c>
      <c r="KK439" s="524"/>
      <c r="KL439" s="523">
        <f t="shared" si="3775"/>
        <v>0</v>
      </c>
      <c r="KM439" s="524"/>
      <c r="KN439" s="523"/>
      <c r="KO439" s="523">
        <f t="shared" si="3776"/>
        <v>0</v>
      </c>
      <c r="KP439" s="523">
        <f t="shared" si="3777"/>
        <v>0</v>
      </c>
      <c r="KQ439" s="524">
        <v>0.224147321887</v>
      </c>
      <c r="KR439" s="525">
        <f t="shared" si="3778"/>
        <v>0</v>
      </c>
      <c r="KS439" s="526">
        <f t="shared" si="3779"/>
        <v>0</v>
      </c>
      <c r="KT439" s="527"/>
      <c r="KU439" s="528"/>
    </row>
    <row r="440" ht="15.75" customHeight="1">
      <c r="A440" s="520">
        <v>23.0</v>
      </c>
      <c r="B440" s="521" t="s">
        <v>141</v>
      </c>
      <c r="C440" s="522" t="s">
        <v>132</v>
      </c>
      <c r="D440" s="522" t="s">
        <v>132</v>
      </c>
      <c r="E440" s="523" t="str">
        <f>ADHK!E440</f>
        <v/>
      </c>
      <c r="F440" s="523" t="str">
        <f>ADHK!F440</f>
        <v/>
      </c>
      <c r="G440" s="523">
        <f t="shared" si="3672"/>
        <v>0</v>
      </c>
      <c r="H440" s="524"/>
      <c r="I440" s="523">
        <f t="shared" si="3673"/>
        <v>0</v>
      </c>
      <c r="J440" s="524"/>
      <c r="K440" s="523"/>
      <c r="L440" s="523">
        <f t="shared" si="3674"/>
        <v>0</v>
      </c>
      <c r="M440" s="523">
        <f t="shared" si="3675"/>
        <v>0</v>
      </c>
      <c r="N440" s="524">
        <v>0.224147321887</v>
      </c>
      <c r="O440" s="525">
        <f t="shared" si="3676"/>
        <v>0</v>
      </c>
      <c r="P440" s="526">
        <f t="shared" si="3677"/>
        <v>0</v>
      </c>
      <c r="Q440" s="527"/>
      <c r="R440" s="520">
        <v>23.0</v>
      </c>
      <c r="S440" s="521" t="s">
        <v>141</v>
      </c>
      <c r="T440" s="522" t="s">
        <v>132</v>
      </c>
      <c r="U440" s="522" t="s">
        <v>132</v>
      </c>
      <c r="V440" s="523" t="str">
        <f>ADHK!V440</f>
        <v/>
      </c>
      <c r="W440" s="523"/>
      <c r="X440" s="523">
        <f t="shared" si="3678"/>
        <v>0</v>
      </c>
      <c r="Y440" s="524"/>
      <c r="Z440" s="523">
        <f t="shared" si="3679"/>
        <v>0</v>
      </c>
      <c r="AA440" s="524"/>
      <c r="AB440" s="523"/>
      <c r="AC440" s="523">
        <f t="shared" si="3680"/>
        <v>0</v>
      </c>
      <c r="AD440" s="523">
        <f t="shared" si="3681"/>
        <v>0</v>
      </c>
      <c r="AE440" s="524">
        <v>0.224147321887</v>
      </c>
      <c r="AF440" s="525">
        <f t="shared" si="3682"/>
        <v>0</v>
      </c>
      <c r="AG440" s="526">
        <f t="shared" si="3683"/>
        <v>0</v>
      </c>
      <c r="AH440" s="527"/>
      <c r="AI440" s="520">
        <v>23.0</v>
      </c>
      <c r="AJ440" s="521" t="s">
        <v>141</v>
      </c>
      <c r="AK440" s="522" t="s">
        <v>132</v>
      </c>
      <c r="AL440" s="522" t="s">
        <v>132</v>
      </c>
      <c r="AM440" s="523" t="str">
        <f>ADHK!AM440</f>
        <v/>
      </c>
      <c r="AN440" s="523"/>
      <c r="AO440" s="523">
        <f t="shared" si="3684"/>
        <v>0</v>
      </c>
      <c r="AP440" s="524"/>
      <c r="AQ440" s="523">
        <f t="shared" si="3685"/>
        <v>0</v>
      </c>
      <c r="AR440" s="524"/>
      <c r="AS440" s="523"/>
      <c r="AT440" s="523">
        <f t="shared" si="3686"/>
        <v>0</v>
      </c>
      <c r="AU440" s="523">
        <f t="shared" si="3687"/>
        <v>0</v>
      </c>
      <c r="AV440" s="524">
        <v>0.224147321887</v>
      </c>
      <c r="AW440" s="525">
        <f t="shared" si="3688"/>
        <v>0</v>
      </c>
      <c r="AX440" s="526">
        <f t="shared" si="3689"/>
        <v>0</v>
      </c>
      <c r="AY440" s="527"/>
      <c r="AZ440" s="520">
        <v>23.0</v>
      </c>
      <c r="BA440" s="521" t="s">
        <v>141</v>
      </c>
      <c r="BB440" s="522" t="s">
        <v>132</v>
      </c>
      <c r="BC440" s="522" t="s">
        <v>132</v>
      </c>
      <c r="BD440" s="523" t="str">
        <f>ADHK!BD440</f>
        <v/>
      </c>
      <c r="BE440" s="523"/>
      <c r="BF440" s="523">
        <f t="shared" si="3690"/>
        <v>0</v>
      </c>
      <c r="BG440" s="524"/>
      <c r="BH440" s="523">
        <f t="shared" si="3691"/>
        <v>0</v>
      </c>
      <c r="BI440" s="524"/>
      <c r="BJ440" s="523"/>
      <c r="BK440" s="523">
        <f t="shared" si="3692"/>
        <v>0</v>
      </c>
      <c r="BL440" s="523">
        <f t="shared" si="3693"/>
        <v>0</v>
      </c>
      <c r="BM440" s="524">
        <v>0.224147321887</v>
      </c>
      <c r="BN440" s="525">
        <f t="shared" si="3694"/>
        <v>0</v>
      </c>
      <c r="BO440" s="526">
        <f t="shared" si="3695"/>
        <v>0</v>
      </c>
      <c r="BP440" s="527"/>
      <c r="BQ440" s="520">
        <v>23.0</v>
      </c>
      <c r="BR440" s="521" t="s">
        <v>141</v>
      </c>
      <c r="BS440" s="522" t="s">
        <v>132</v>
      </c>
      <c r="BT440" s="522" t="s">
        <v>132</v>
      </c>
      <c r="BU440" s="523" t="str">
        <f>ADHK!BU440</f>
        <v/>
      </c>
      <c r="BV440" s="523"/>
      <c r="BW440" s="523">
        <f t="shared" si="3696"/>
        <v>0</v>
      </c>
      <c r="BX440" s="524"/>
      <c r="BY440" s="523">
        <f t="shared" si="3697"/>
        <v>0</v>
      </c>
      <c r="BZ440" s="524"/>
      <c r="CA440" s="523"/>
      <c r="CB440" s="523">
        <f t="shared" si="3698"/>
        <v>0</v>
      </c>
      <c r="CC440" s="523">
        <f t="shared" si="3699"/>
        <v>0</v>
      </c>
      <c r="CD440" s="524">
        <v>0.224147321887</v>
      </c>
      <c r="CE440" s="525">
        <f t="shared" si="3700"/>
        <v>0</v>
      </c>
      <c r="CF440" s="526">
        <f t="shared" si="3701"/>
        <v>0</v>
      </c>
      <c r="CG440" s="527"/>
      <c r="CH440" s="520">
        <v>23.0</v>
      </c>
      <c r="CI440" s="521" t="s">
        <v>141</v>
      </c>
      <c r="CJ440" s="522" t="s">
        <v>132</v>
      </c>
      <c r="CK440" s="522" t="s">
        <v>132</v>
      </c>
      <c r="CL440" s="523" t="str">
        <f>ADHK!CL440</f>
        <v/>
      </c>
      <c r="CM440" s="523"/>
      <c r="CN440" s="523">
        <f t="shared" si="3702"/>
        <v>0</v>
      </c>
      <c r="CO440" s="524"/>
      <c r="CP440" s="523">
        <f t="shared" si="3703"/>
        <v>0</v>
      </c>
      <c r="CQ440" s="524"/>
      <c r="CR440" s="523"/>
      <c r="CS440" s="523">
        <f t="shared" si="3704"/>
        <v>0</v>
      </c>
      <c r="CT440" s="523">
        <f t="shared" si="3705"/>
        <v>0</v>
      </c>
      <c r="CU440" s="524">
        <v>0.224147321887</v>
      </c>
      <c r="CV440" s="525">
        <f t="shared" si="3706"/>
        <v>0</v>
      </c>
      <c r="CW440" s="526">
        <f t="shared" si="3707"/>
        <v>0</v>
      </c>
      <c r="CX440" s="527"/>
      <c r="CY440" s="520">
        <v>23.0</v>
      </c>
      <c r="CZ440" s="521" t="s">
        <v>141</v>
      </c>
      <c r="DA440" s="522" t="s">
        <v>132</v>
      </c>
      <c r="DB440" s="522" t="s">
        <v>132</v>
      </c>
      <c r="DC440" s="523" t="str">
        <f>ADHK!DC440</f>
        <v/>
      </c>
      <c r="DD440" s="523"/>
      <c r="DE440" s="523">
        <f t="shared" si="3708"/>
        <v>0</v>
      </c>
      <c r="DF440" s="524"/>
      <c r="DG440" s="523">
        <f t="shared" si="3709"/>
        <v>0</v>
      </c>
      <c r="DH440" s="524"/>
      <c r="DI440" s="523"/>
      <c r="DJ440" s="523">
        <f t="shared" si="3710"/>
        <v>0</v>
      </c>
      <c r="DK440" s="523">
        <f t="shared" si="3711"/>
        <v>0</v>
      </c>
      <c r="DL440" s="524">
        <v>0.224147321887</v>
      </c>
      <c r="DM440" s="525">
        <f t="shared" si="3712"/>
        <v>0</v>
      </c>
      <c r="DN440" s="526">
        <f t="shared" si="3713"/>
        <v>0</v>
      </c>
      <c r="DO440" s="527"/>
      <c r="DP440" s="520">
        <v>23.0</v>
      </c>
      <c r="DQ440" s="521" t="s">
        <v>141</v>
      </c>
      <c r="DR440" s="522" t="s">
        <v>132</v>
      </c>
      <c r="DS440" s="522" t="s">
        <v>132</v>
      </c>
      <c r="DT440" s="523" t="str">
        <f>ADHK!DT440</f>
        <v/>
      </c>
      <c r="DU440" s="523"/>
      <c r="DV440" s="523">
        <f t="shared" si="3714"/>
        <v>0</v>
      </c>
      <c r="DW440" s="524"/>
      <c r="DX440" s="523">
        <f t="shared" si="3715"/>
        <v>0</v>
      </c>
      <c r="DY440" s="524"/>
      <c r="DZ440" s="523"/>
      <c r="EA440" s="523">
        <f t="shared" si="3716"/>
        <v>0</v>
      </c>
      <c r="EB440" s="523">
        <f t="shared" si="3717"/>
        <v>0</v>
      </c>
      <c r="EC440" s="524">
        <v>0.224147321887</v>
      </c>
      <c r="ED440" s="525">
        <f t="shared" si="3718"/>
        <v>0</v>
      </c>
      <c r="EE440" s="526">
        <f t="shared" si="3719"/>
        <v>0</v>
      </c>
      <c r="EF440" s="527"/>
      <c r="EG440" s="520">
        <v>23.0</v>
      </c>
      <c r="EH440" s="521" t="s">
        <v>141</v>
      </c>
      <c r="EI440" s="522" t="s">
        <v>132</v>
      </c>
      <c r="EJ440" s="522" t="s">
        <v>132</v>
      </c>
      <c r="EK440" s="523" t="str">
        <f>ADHK!EK440</f>
        <v/>
      </c>
      <c r="EL440" s="523"/>
      <c r="EM440" s="523">
        <f t="shared" si="3720"/>
        <v>0</v>
      </c>
      <c r="EN440" s="524"/>
      <c r="EO440" s="523">
        <f t="shared" si="3721"/>
        <v>0</v>
      </c>
      <c r="EP440" s="524"/>
      <c r="EQ440" s="523"/>
      <c r="ER440" s="523">
        <f t="shared" si="3722"/>
        <v>0</v>
      </c>
      <c r="ES440" s="523">
        <f t="shared" si="3723"/>
        <v>0</v>
      </c>
      <c r="ET440" s="524">
        <v>0.224147321887</v>
      </c>
      <c r="EU440" s="525">
        <f t="shared" si="3724"/>
        <v>0</v>
      </c>
      <c r="EV440" s="526">
        <f t="shared" si="3725"/>
        <v>0</v>
      </c>
      <c r="EW440" s="527"/>
      <c r="EX440" s="520">
        <v>23.0</v>
      </c>
      <c r="EY440" s="521" t="s">
        <v>141</v>
      </c>
      <c r="EZ440" s="522" t="s">
        <v>132</v>
      </c>
      <c r="FA440" s="522" t="s">
        <v>132</v>
      </c>
      <c r="FB440" s="523" t="str">
        <f>ADHK!FB440</f>
        <v/>
      </c>
      <c r="FC440" s="523"/>
      <c r="FD440" s="523">
        <f t="shared" si="3726"/>
        <v>0</v>
      </c>
      <c r="FE440" s="524"/>
      <c r="FF440" s="523">
        <f t="shared" si="3727"/>
        <v>0</v>
      </c>
      <c r="FG440" s="524"/>
      <c r="FH440" s="523"/>
      <c r="FI440" s="523">
        <f t="shared" si="3728"/>
        <v>0</v>
      </c>
      <c r="FJ440" s="523">
        <f t="shared" si="3729"/>
        <v>0</v>
      </c>
      <c r="FK440" s="524">
        <v>0.224147321887</v>
      </c>
      <c r="FL440" s="525">
        <f t="shared" si="3730"/>
        <v>0</v>
      </c>
      <c r="FM440" s="526">
        <f t="shared" si="3731"/>
        <v>0</v>
      </c>
      <c r="FN440" s="527"/>
      <c r="FO440" s="520">
        <v>23.0</v>
      </c>
      <c r="FP440" s="521" t="s">
        <v>141</v>
      </c>
      <c r="FQ440" s="522" t="s">
        <v>132</v>
      </c>
      <c r="FR440" s="522" t="s">
        <v>132</v>
      </c>
      <c r="FS440" s="523" t="str">
        <f>ADHK!FS440</f>
        <v/>
      </c>
      <c r="FT440" s="523"/>
      <c r="FU440" s="523">
        <f t="shared" si="3732"/>
        <v>0</v>
      </c>
      <c r="FV440" s="524"/>
      <c r="FW440" s="523">
        <f t="shared" si="3733"/>
        <v>0</v>
      </c>
      <c r="FX440" s="524"/>
      <c r="FY440" s="523"/>
      <c r="FZ440" s="523">
        <f t="shared" si="3734"/>
        <v>0</v>
      </c>
      <c r="GA440" s="523">
        <f t="shared" si="3735"/>
        <v>0</v>
      </c>
      <c r="GB440" s="524">
        <v>0.224147321887</v>
      </c>
      <c r="GC440" s="525">
        <f t="shared" si="3736"/>
        <v>0</v>
      </c>
      <c r="GD440" s="526">
        <f t="shared" si="3737"/>
        <v>0</v>
      </c>
      <c r="GE440" s="527"/>
      <c r="GF440" s="520">
        <v>23.0</v>
      </c>
      <c r="GG440" s="521" t="s">
        <v>141</v>
      </c>
      <c r="GH440" s="522" t="s">
        <v>132</v>
      </c>
      <c r="GI440" s="522" t="s">
        <v>132</v>
      </c>
      <c r="GJ440" s="523" t="str">
        <f>ADHK!GJ440</f>
        <v/>
      </c>
      <c r="GK440" s="523"/>
      <c r="GL440" s="523">
        <f t="shared" si="3738"/>
        <v>0</v>
      </c>
      <c r="GM440" s="524"/>
      <c r="GN440" s="523">
        <f t="shared" si="3739"/>
        <v>0</v>
      </c>
      <c r="GO440" s="524"/>
      <c r="GP440" s="523"/>
      <c r="GQ440" s="523">
        <f t="shared" si="3740"/>
        <v>0</v>
      </c>
      <c r="GR440" s="523">
        <f t="shared" si="3741"/>
        <v>0</v>
      </c>
      <c r="GS440" s="524">
        <v>0.224147321887</v>
      </c>
      <c r="GT440" s="525">
        <f t="shared" si="3742"/>
        <v>0</v>
      </c>
      <c r="GU440" s="526">
        <f t="shared" si="3743"/>
        <v>0</v>
      </c>
      <c r="GV440" s="527"/>
      <c r="GW440" s="520">
        <v>23.0</v>
      </c>
      <c r="GX440" s="521" t="s">
        <v>141</v>
      </c>
      <c r="GY440" s="522" t="s">
        <v>132</v>
      </c>
      <c r="GZ440" s="522" t="s">
        <v>132</v>
      </c>
      <c r="HA440" s="523" t="str">
        <f>ADHK!HA440</f>
        <v/>
      </c>
      <c r="HB440" s="523"/>
      <c r="HC440" s="523">
        <f t="shared" si="3744"/>
        <v>0</v>
      </c>
      <c r="HD440" s="524"/>
      <c r="HE440" s="523">
        <f t="shared" si="3745"/>
        <v>0</v>
      </c>
      <c r="HF440" s="524"/>
      <c r="HG440" s="523"/>
      <c r="HH440" s="523">
        <f t="shared" si="3746"/>
        <v>0</v>
      </c>
      <c r="HI440" s="523">
        <f t="shared" si="3747"/>
        <v>0</v>
      </c>
      <c r="HJ440" s="524">
        <v>0.224147321887</v>
      </c>
      <c r="HK440" s="525">
        <f t="shared" si="3748"/>
        <v>0</v>
      </c>
      <c r="HL440" s="526">
        <f t="shared" si="3749"/>
        <v>0</v>
      </c>
      <c r="HM440" s="527"/>
      <c r="HN440" s="520">
        <v>23.0</v>
      </c>
      <c r="HO440" s="521" t="s">
        <v>141</v>
      </c>
      <c r="HP440" s="522" t="s">
        <v>132</v>
      </c>
      <c r="HQ440" s="522" t="s">
        <v>132</v>
      </c>
      <c r="HR440" s="523" t="str">
        <f>ADHK!HR440</f>
        <v/>
      </c>
      <c r="HS440" s="523"/>
      <c r="HT440" s="523">
        <f t="shared" si="3750"/>
        <v>0</v>
      </c>
      <c r="HU440" s="524"/>
      <c r="HV440" s="523">
        <f t="shared" si="3751"/>
        <v>0</v>
      </c>
      <c r="HW440" s="524"/>
      <c r="HX440" s="523"/>
      <c r="HY440" s="523">
        <f t="shared" si="3752"/>
        <v>0</v>
      </c>
      <c r="HZ440" s="523">
        <f t="shared" si="3753"/>
        <v>0</v>
      </c>
      <c r="IA440" s="524">
        <v>0.224147321887</v>
      </c>
      <c r="IB440" s="525">
        <f t="shared" si="3754"/>
        <v>0</v>
      </c>
      <c r="IC440" s="526">
        <f t="shared" si="3755"/>
        <v>0</v>
      </c>
      <c r="ID440" s="527"/>
      <c r="IE440" s="520">
        <v>23.0</v>
      </c>
      <c r="IF440" s="521" t="s">
        <v>141</v>
      </c>
      <c r="IG440" s="522" t="s">
        <v>132</v>
      </c>
      <c r="IH440" s="522" t="s">
        <v>132</v>
      </c>
      <c r="II440" s="523" t="str">
        <f>ADHK!II440</f>
        <v/>
      </c>
      <c r="IJ440" s="523"/>
      <c r="IK440" s="523">
        <f t="shared" si="3756"/>
        <v>0</v>
      </c>
      <c r="IL440" s="524"/>
      <c r="IM440" s="523">
        <f t="shared" si="3757"/>
        <v>0</v>
      </c>
      <c r="IN440" s="524"/>
      <c r="IO440" s="523"/>
      <c r="IP440" s="523">
        <f t="shared" si="3758"/>
        <v>0</v>
      </c>
      <c r="IQ440" s="523">
        <f t="shared" si="3759"/>
        <v>0</v>
      </c>
      <c r="IR440" s="524">
        <v>0.224147321887</v>
      </c>
      <c r="IS440" s="525">
        <f t="shared" si="3760"/>
        <v>0</v>
      </c>
      <c r="IT440" s="526">
        <f t="shared" si="3761"/>
        <v>0</v>
      </c>
      <c r="IU440" s="527"/>
      <c r="IV440" s="520">
        <v>23.0</v>
      </c>
      <c r="IW440" s="521" t="s">
        <v>141</v>
      </c>
      <c r="IX440" s="522" t="s">
        <v>132</v>
      </c>
      <c r="IY440" s="522" t="s">
        <v>132</v>
      </c>
      <c r="IZ440" s="523" t="str">
        <f>ADHK!IZ440</f>
        <v/>
      </c>
      <c r="JA440" s="523"/>
      <c r="JB440" s="523">
        <f t="shared" si="3762"/>
        <v>0</v>
      </c>
      <c r="JC440" s="524"/>
      <c r="JD440" s="523">
        <f t="shared" si="3763"/>
        <v>0</v>
      </c>
      <c r="JE440" s="524"/>
      <c r="JF440" s="523"/>
      <c r="JG440" s="523">
        <f t="shared" si="3764"/>
        <v>0</v>
      </c>
      <c r="JH440" s="523">
        <f t="shared" si="3765"/>
        <v>0</v>
      </c>
      <c r="JI440" s="524">
        <v>0.224147321887</v>
      </c>
      <c r="JJ440" s="525">
        <f t="shared" si="3766"/>
        <v>0</v>
      </c>
      <c r="JK440" s="526">
        <f t="shared" si="3767"/>
        <v>0</v>
      </c>
      <c r="JL440" s="527"/>
      <c r="JM440" s="520">
        <v>23.0</v>
      </c>
      <c r="JN440" s="521" t="s">
        <v>141</v>
      </c>
      <c r="JO440" s="522" t="s">
        <v>132</v>
      </c>
      <c r="JP440" s="522" t="s">
        <v>132</v>
      </c>
      <c r="JQ440" s="523" t="str">
        <f>ADHK!JQ440</f>
        <v/>
      </c>
      <c r="JR440" s="523"/>
      <c r="JS440" s="523">
        <f t="shared" si="3768"/>
        <v>0</v>
      </c>
      <c r="JT440" s="524"/>
      <c r="JU440" s="523">
        <f t="shared" si="3769"/>
        <v>0</v>
      </c>
      <c r="JV440" s="524"/>
      <c r="JW440" s="523"/>
      <c r="JX440" s="523">
        <f t="shared" si="3770"/>
        <v>0</v>
      </c>
      <c r="JY440" s="523">
        <f t="shared" si="3771"/>
        <v>0</v>
      </c>
      <c r="JZ440" s="524">
        <v>0.224147321887</v>
      </c>
      <c r="KA440" s="525">
        <f t="shared" si="3772"/>
        <v>0</v>
      </c>
      <c r="KB440" s="526">
        <f t="shared" si="3773"/>
        <v>0</v>
      </c>
      <c r="KC440" s="527"/>
      <c r="KD440" s="520">
        <v>23.0</v>
      </c>
      <c r="KE440" s="521" t="s">
        <v>141</v>
      </c>
      <c r="KF440" s="522" t="s">
        <v>132</v>
      </c>
      <c r="KG440" s="522" t="s">
        <v>132</v>
      </c>
      <c r="KH440" s="523" t="str">
        <f>ADHK!KH440</f>
        <v/>
      </c>
      <c r="KI440" s="523"/>
      <c r="KJ440" s="523">
        <f t="shared" si="3774"/>
        <v>0</v>
      </c>
      <c r="KK440" s="524"/>
      <c r="KL440" s="523">
        <f t="shared" si="3775"/>
        <v>0</v>
      </c>
      <c r="KM440" s="524"/>
      <c r="KN440" s="523"/>
      <c r="KO440" s="523">
        <f t="shared" si="3776"/>
        <v>0</v>
      </c>
      <c r="KP440" s="523">
        <f t="shared" si="3777"/>
        <v>0</v>
      </c>
      <c r="KQ440" s="524">
        <v>0.224147321887</v>
      </c>
      <c r="KR440" s="525">
        <f t="shared" si="3778"/>
        <v>0</v>
      </c>
      <c r="KS440" s="526">
        <f t="shared" si="3779"/>
        <v>0</v>
      </c>
      <c r="KT440" s="527"/>
      <c r="KU440" s="528"/>
    </row>
    <row r="441" ht="15.75" customHeight="1">
      <c r="A441" s="530"/>
      <c r="B441" s="531" t="s">
        <v>142</v>
      </c>
      <c r="C441" s="532"/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18"/>
      <c r="R441" s="530"/>
      <c r="S441" s="531" t="s">
        <v>142</v>
      </c>
      <c r="T441" s="532"/>
      <c r="U441" s="532"/>
      <c r="V441" s="532"/>
      <c r="W441" s="532"/>
      <c r="X441" s="532"/>
      <c r="Y441" s="532"/>
      <c r="Z441" s="532"/>
      <c r="AA441" s="532"/>
      <c r="AB441" s="532"/>
      <c r="AC441" s="532"/>
      <c r="AD441" s="532"/>
      <c r="AE441" s="532"/>
      <c r="AF441" s="532"/>
      <c r="AG441" s="532"/>
      <c r="AH441" s="518"/>
      <c r="AI441" s="530"/>
      <c r="AJ441" s="531" t="s">
        <v>142</v>
      </c>
      <c r="AK441" s="532"/>
      <c r="AL441" s="532"/>
      <c r="AM441" s="532"/>
      <c r="AN441" s="532"/>
      <c r="AO441" s="532"/>
      <c r="AP441" s="532"/>
      <c r="AQ441" s="532"/>
      <c r="AR441" s="532"/>
      <c r="AS441" s="532"/>
      <c r="AT441" s="532"/>
      <c r="AU441" s="532"/>
      <c r="AV441" s="532"/>
      <c r="AW441" s="532"/>
      <c r="AX441" s="532"/>
      <c r="AY441" s="518"/>
      <c r="AZ441" s="530"/>
      <c r="BA441" s="531" t="s">
        <v>142</v>
      </c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18"/>
      <c r="BQ441" s="530"/>
      <c r="BR441" s="531" t="s">
        <v>142</v>
      </c>
      <c r="BS441" s="532"/>
      <c r="BT441" s="532"/>
      <c r="BU441" s="532"/>
      <c r="BV441" s="532"/>
      <c r="BW441" s="532"/>
      <c r="BX441" s="532"/>
      <c r="BY441" s="532"/>
      <c r="BZ441" s="532"/>
      <c r="CA441" s="532"/>
      <c r="CB441" s="532"/>
      <c r="CC441" s="532"/>
      <c r="CD441" s="532"/>
      <c r="CE441" s="532"/>
      <c r="CF441" s="532"/>
      <c r="CG441" s="518"/>
      <c r="CH441" s="530"/>
      <c r="CI441" s="531" t="s">
        <v>142</v>
      </c>
      <c r="CJ441" s="532"/>
      <c r="CK441" s="532"/>
      <c r="CL441" s="532"/>
      <c r="CM441" s="532"/>
      <c r="CN441" s="532"/>
      <c r="CO441" s="532"/>
      <c r="CP441" s="532"/>
      <c r="CQ441" s="532"/>
      <c r="CR441" s="532"/>
      <c r="CS441" s="532"/>
      <c r="CT441" s="532"/>
      <c r="CU441" s="532"/>
      <c r="CV441" s="532"/>
      <c r="CW441" s="532"/>
      <c r="CX441" s="518"/>
      <c r="CY441" s="530"/>
      <c r="CZ441" s="531" t="s">
        <v>142</v>
      </c>
      <c r="DA441" s="532"/>
      <c r="DB441" s="532"/>
      <c r="DC441" s="532"/>
      <c r="DD441" s="532"/>
      <c r="DE441" s="532"/>
      <c r="DF441" s="532"/>
      <c r="DG441" s="532"/>
      <c r="DH441" s="532"/>
      <c r="DI441" s="532"/>
      <c r="DJ441" s="532"/>
      <c r="DK441" s="532"/>
      <c r="DL441" s="532"/>
      <c r="DM441" s="532"/>
      <c r="DN441" s="532"/>
      <c r="DO441" s="518"/>
      <c r="DP441" s="530"/>
      <c r="DQ441" s="531" t="s">
        <v>142</v>
      </c>
      <c r="DR441" s="532"/>
      <c r="DS441" s="532"/>
      <c r="DT441" s="532"/>
      <c r="DU441" s="532"/>
      <c r="DV441" s="532"/>
      <c r="DW441" s="532"/>
      <c r="DX441" s="532"/>
      <c r="DY441" s="532"/>
      <c r="DZ441" s="532"/>
      <c r="EA441" s="532"/>
      <c r="EB441" s="532"/>
      <c r="EC441" s="532"/>
      <c r="ED441" s="532"/>
      <c r="EE441" s="532"/>
      <c r="EF441" s="518"/>
      <c r="EG441" s="530"/>
      <c r="EH441" s="531" t="s">
        <v>142</v>
      </c>
      <c r="EI441" s="532"/>
      <c r="EJ441" s="532"/>
      <c r="EK441" s="532"/>
      <c r="EL441" s="532"/>
      <c r="EM441" s="532"/>
      <c r="EN441" s="532"/>
      <c r="EO441" s="532"/>
      <c r="EP441" s="532"/>
      <c r="EQ441" s="532"/>
      <c r="ER441" s="532"/>
      <c r="ES441" s="532"/>
      <c r="ET441" s="532"/>
      <c r="EU441" s="532"/>
      <c r="EV441" s="532"/>
      <c r="EW441" s="518"/>
      <c r="EX441" s="530"/>
      <c r="EY441" s="531" t="s">
        <v>142</v>
      </c>
      <c r="EZ441" s="532"/>
      <c r="FA441" s="532"/>
      <c r="FB441" s="532"/>
      <c r="FC441" s="532"/>
      <c r="FD441" s="532"/>
      <c r="FE441" s="532"/>
      <c r="FF441" s="532"/>
      <c r="FG441" s="532"/>
      <c r="FH441" s="532"/>
      <c r="FI441" s="532"/>
      <c r="FJ441" s="532"/>
      <c r="FK441" s="532"/>
      <c r="FL441" s="532"/>
      <c r="FM441" s="532"/>
      <c r="FN441" s="518"/>
      <c r="FO441" s="530"/>
      <c r="FP441" s="531" t="s">
        <v>142</v>
      </c>
      <c r="FQ441" s="532"/>
      <c r="FR441" s="532"/>
      <c r="FS441" s="532"/>
      <c r="FT441" s="532"/>
      <c r="FU441" s="532"/>
      <c r="FV441" s="532"/>
      <c r="FW441" s="532"/>
      <c r="FX441" s="532"/>
      <c r="FY441" s="532"/>
      <c r="FZ441" s="532"/>
      <c r="GA441" s="532"/>
      <c r="GB441" s="532"/>
      <c r="GC441" s="532"/>
      <c r="GD441" s="532"/>
      <c r="GE441" s="518"/>
      <c r="GF441" s="530"/>
      <c r="GG441" s="531" t="s">
        <v>142</v>
      </c>
      <c r="GH441" s="532"/>
      <c r="GI441" s="532"/>
      <c r="GJ441" s="532"/>
      <c r="GK441" s="532"/>
      <c r="GL441" s="532"/>
      <c r="GM441" s="532"/>
      <c r="GN441" s="532"/>
      <c r="GO441" s="532"/>
      <c r="GP441" s="532"/>
      <c r="GQ441" s="532"/>
      <c r="GR441" s="532"/>
      <c r="GS441" s="532"/>
      <c r="GT441" s="532"/>
      <c r="GU441" s="532"/>
      <c r="GV441" s="518"/>
      <c r="GW441" s="530"/>
      <c r="GX441" s="531" t="s">
        <v>142</v>
      </c>
      <c r="GY441" s="532"/>
      <c r="GZ441" s="532"/>
      <c r="HA441" s="532"/>
      <c r="HB441" s="532"/>
      <c r="HC441" s="532"/>
      <c r="HD441" s="532"/>
      <c r="HE441" s="532"/>
      <c r="HF441" s="532"/>
      <c r="HG441" s="532"/>
      <c r="HH441" s="532"/>
      <c r="HI441" s="532"/>
      <c r="HJ441" s="532"/>
      <c r="HK441" s="532"/>
      <c r="HL441" s="532"/>
      <c r="HM441" s="518"/>
      <c r="HN441" s="530"/>
      <c r="HO441" s="531" t="s">
        <v>142</v>
      </c>
      <c r="HP441" s="532"/>
      <c r="HQ441" s="532"/>
      <c r="HR441" s="532"/>
      <c r="HS441" s="532"/>
      <c r="HT441" s="532"/>
      <c r="HU441" s="532"/>
      <c r="HV441" s="532"/>
      <c r="HW441" s="532"/>
      <c r="HX441" s="532"/>
      <c r="HY441" s="532"/>
      <c r="HZ441" s="532"/>
      <c r="IA441" s="532"/>
      <c r="IB441" s="532"/>
      <c r="IC441" s="532"/>
      <c r="ID441" s="518"/>
      <c r="IE441" s="530"/>
      <c r="IF441" s="531" t="s">
        <v>142</v>
      </c>
      <c r="IG441" s="532"/>
      <c r="IH441" s="532"/>
      <c r="II441" s="532"/>
      <c r="IJ441" s="532"/>
      <c r="IK441" s="532"/>
      <c r="IL441" s="532"/>
      <c r="IM441" s="532"/>
      <c r="IN441" s="532"/>
      <c r="IO441" s="532"/>
      <c r="IP441" s="532"/>
      <c r="IQ441" s="532"/>
      <c r="IR441" s="532"/>
      <c r="IS441" s="532"/>
      <c r="IT441" s="532"/>
      <c r="IU441" s="518"/>
      <c r="IV441" s="530"/>
      <c r="IW441" s="531" t="s">
        <v>142</v>
      </c>
      <c r="IX441" s="532"/>
      <c r="IY441" s="532"/>
      <c r="IZ441" s="532"/>
      <c r="JA441" s="532"/>
      <c r="JB441" s="532"/>
      <c r="JC441" s="532"/>
      <c r="JD441" s="532"/>
      <c r="JE441" s="532"/>
      <c r="JF441" s="532"/>
      <c r="JG441" s="532"/>
      <c r="JH441" s="532"/>
      <c r="JI441" s="532"/>
      <c r="JJ441" s="532"/>
      <c r="JK441" s="532"/>
      <c r="JL441" s="518"/>
      <c r="JM441" s="530"/>
      <c r="JN441" s="531" t="s">
        <v>142</v>
      </c>
      <c r="JO441" s="532"/>
      <c r="JP441" s="532"/>
      <c r="JQ441" s="532"/>
      <c r="JR441" s="532"/>
      <c r="JS441" s="532"/>
      <c r="JT441" s="532"/>
      <c r="JU441" s="532"/>
      <c r="JV441" s="532"/>
      <c r="JW441" s="532"/>
      <c r="JX441" s="532"/>
      <c r="JY441" s="532"/>
      <c r="JZ441" s="532"/>
      <c r="KA441" s="532"/>
      <c r="KB441" s="532"/>
      <c r="KC441" s="518"/>
      <c r="KD441" s="530"/>
      <c r="KE441" s="531" t="s">
        <v>142</v>
      </c>
      <c r="KF441" s="532"/>
      <c r="KG441" s="532"/>
      <c r="KH441" s="532"/>
      <c r="KI441" s="532"/>
      <c r="KJ441" s="532"/>
      <c r="KK441" s="532"/>
      <c r="KL441" s="532"/>
      <c r="KM441" s="532"/>
      <c r="KN441" s="532"/>
      <c r="KO441" s="532"/>
      <c r="KP441" s="532"/>
      <c r="KQ441" s="532"/>
      <c r="KR441" s="532"/>
      <c r="KS441" s="532"/>
      <c r="KT441" s="518"/>
      <c r="KU441" s="519"/>
    </row>
    <row r="442" ht="15.75" customHeight="1">
      <c r="A442" s="520">
        <v>1.0</v>
      </c>
      <c r="B442" s="521" t="s">
        <v>59</v>
      </c>
      <c r="C442" s="522" t="s">
        <v>136</v>
      </c>
      <c r="D442" s="522" t="s">
        <v>134</v>
      </c>
      <c r="E442" s="523">
        <f>ADHK!E442</f>
        <v>3766</v>
      </c>
      <c r="F442" s="523">
        <f>ADHK!F442</f>
        <v>703618.8742</v>
      </c>
      <c r="G442" s="523">
        <f t="shared" ref="G442:G449" si="3780">IFERROR(E442*F442/1000000,0)</f>
        <v>2649.82868</v>
      </c>
      <c r="H442" s="524"/>
      <c r="I442" s="523">
        <f t="shared" ref="I442:I449" si="3781">IFERROR(+G442*H442,"")</f>
        <v>0</v>
      </c>
      <c r="J442" s="524"/>
      <c r="K442" s="523"/>
      <c r="L442" s="523">
        <f t="shared" ref="L442:L449" si="3782">J442-K442</f>
        <v>0</v>
      </c>
      <c r="M442" s="523">
        <f t="shared" ref="M442:M449" si="3783">IFERROR(+(IF(G442="","0",G442))+(IF(I442="","0",I442))+(IF(L442="","0",L442)),"")</f>
        <v>2649.82868</v>
      </c>
      <c r="N442" s="524">
        <v>0.23915411846270695</v>
      </c>
      <c r="O442" s="525">
        <f t="shared" ref="O442:O449" si="3784">IFERROR(+N442*(M442-L442),"")</f>
        <v>633.7174421</v>
      </c>
      <c r="P442" s="526">
        <f t="shared" ref="P442:P449" si="3785">IFERROR(+(IF(M442="","0",M442))-(IF(O442="","0",O442)),"")</f>
        <v>2016.111238</v>
      </c>
      <c r="Q442" s="527"/>
      <c r="R442" s="520">
        <v>1.0</v>
      </c>
      <c r="S442" s="521" t="s">
        <v>59</v>
      </c>
      <c r="T442" s="522" t="s">
        <v>136</v>
      </c>
      <c r="U442" s="522" t="s">
        <v>134</v>
      </c>
      <c r="V442" s="523">
        <f>ADHK!V442</f>
        <v>8698</v>
      </c>
      <c r="W442" s="523">
        <f>'Produksi dan Harga'!L116</f>
        <v>758407.5916</v>
      </c>
      <c r="X442" s="523">
        <f t="shared" ref="X442:X449" si="3786">IFERROR(V442*W442/1000000,0)</f>
        <v>6596.629231</v>
      </c>
      <c r="Y442" s="524"/>
      <c r="Z442" s="523">
        <f t="shared" ref="Z442:Z449" si="3787">IFERROR(+X442*Y442,"")</f>
        <v>0</v>
      </c>
      <c r="AA442" s="524"/>
      <c r="AB442" s="523"/>
      <c r="AC442" s="523">
        <f t="shared" ref="AC442:AC449" si="3788">AA442-AB442</f>
        <v>0</v>
      </c>
      <c r="AD442" s="523">
        <f t="shared" ref="AD442:AD449" si="3789">IFERROR(+(IF(X442="","0",X442))+(IF(Z442="","0",Z442))+(IF(AC442="","0",AC442)),"")</f>
        <v>6596.629231</v>
      </c>
      <c r="AE442" s="524">
        <v>0.23915411846270695</v>
      </c>
      <c r="AF442" s="525">
        <f t="shared" ref="AF442:AF449" si="3790">IFERROR(+AE442*(AD442-AC442),"")</f>
        <v>1577.611049</v>
      </c>
      <c r="AG442" s="526">
        <f t="shared" ref="AG442:AG449" si="3791">IFERROR(+(IF(AD442="","0",AD442))-(IF(AF442="","0",AF442)),"")</f>
        <v>5019.018183</v>
      </c>
      <c r="AH442" s="527"/>
      <c r="AI442" s="520">
        <v>1.0</v>
      </c>
      <c r="AJ442" s="521" t="s">
        <v>59</v>
      </c>
      <c r="AK442" s="522" t="s">
        <v>136</v>
      </c>
      <c r="AL442" s="522" t="s">
        <v>134</v>
      </c>
      <c r="AM442" s="523">
        <f>ADHK!AM442</f>
        <v>3067</v>
      </c>
      <c r="AN442" s="523">
        <f>'Produksi dan Harga'!Q116</f>
        <v>767091.5083</v>
      </c>
      <c r="AO442" s="523">
        <f t="shared" ref="AO442:AO449" si="3792">IFERROR(AM442*AN442/1000000,0)</f>
        <v>2352.669656</v>
      </c>
      <c r="AP442" s="524"/>
      <c r="AQ442" s="523">
        <f t="shared" ref="AQ442:AQ449" si="3793">IFERROR(+AO442*AP442,"")</f>
        <v>0</v>
      </c>
      <c r="AR442" s="524"/>
      <c r="AS442" s="523"/>
      <c r="AT442" s="523">
        <f t="shared" ref="AT442:AT449" si="3794">AR442-AS442</f>
        <v>0</v>
      </c>
      <c r="AU442" s="523">
        <f t="shared" ref="AU442:AU449" si="3795">IFERROR(+(IF(AO442="","0",AO442))+(IF(AQ442="","0",AQ442))+(IF(AT442="","0",AT442)),"")</f>
        <v>2352.669656</v>
      </c>
      <c r="AV442" s="524">
        <v>0.23915411846270695</v>
      </c>
      <c r="AW442" s="525">
        <f t="shared" ref="AW442:AW449" si="3796">IFERROR(+AV442*(AU442-AT442),"")</f>
        <v>562.6506376</v>
      </c>
      <c r="AX442" s="526">
        <f t="shared" ref="AX442:AX449" si="3797">IFERROR(+(IF(AU442="","0",AU442))-(IF(AW442="","0",AW442)),"")</f>
        <v>1790.019018</v>
      </c>
      <c r="AY442" s="527"/>
      <c r="AZ442" s="520">
        <v>1.0</v>
      </c>
      <c r="BA442" s="521" t="s">
        <v>59</v>
      </c>
      <c r="BB442" s="522" t="s">
        <v>136</v>
      </c>
      <c r="BC442" s="522" t="s">
        <v>134</v>
      </c>
      <c r="BD442" s="523">
        <f>ADHK!BD442</f>
        <v>4804</v>
      </c>
      <c r="BE442" s="523">
        <f>'Produksi dan Harga'!V116</f>
        <v>796317.3302</v>
      </c>
      <c r="BF442" s="523">
        <f t="shared" ref="BF442:BF449" si="3798">IFERROR(BD442*BE442/1000000,0)</f>
        <v>3825.508454</v>
      </c>
      <c r="BG442" s="524"/>
      <c r="BH442" s="523">
        <f t="shared" ref="BH442:BH449" si="3799">IFERROR(+BF442*BG442,"")</f>
        <v>0</v>
      </c>
      <c r="BI442" s="524"/>
      <c r="BJ442" s="523"/>
      <c r="BK442" s="523">
        <f t="shared" ref="BK442:BK449" si="3800">BI442-BJ442</f>
        <v>0</v>
      </c>
      <c r="BL442" s="523">
        <f t="shared" ref="BL442:BL449" si="3801">IFERROR(+(IF(BF442="","0",BF442))+(IF(BH442="","0",BH442))+(IF(BK442="","0",BK442)),"")</f>
        <v>3825.508454</v>
      </c>
      <c r="BM442" s="524">
        <v>0.23915411846270695</v>
      </c>
      <c r="BN442" s="525">
        <f t="shared" ref="BN442:BN449" si="3802">IFERROR(+BM442*(BL442-BK442),"")</f>
        <v>914.886102</v>
      </c>
      <c r="BO442" s="526">
        <f t="shared" ref="BO442:BO449" si="3803">IFERROR(+(IF(BL442="","0",BL442))-(IF(BN442="","0",BN442)),"")</f>
        <v>2910.622352</v>
      </c>
      <c r="BP442" s="527"/>
      <c r="BQ442" s="520">
        <v>1.0</v>
      </c>
      <c r="BR442" s="521" t="s">
        <v>59</v>
      </c>
      <c r="BS442" s="522" t="s">
        <v>136</v>
      </c>
      <c r="BT442" s="522" t="s">
        <v>134</v>
      </c>
      <c r="BU442" s="523">
        <f>ADHK!BU442</f>
        <v>3123</v>
      </c>
      <c r="BV442" s="523">
        <f>'Produksi dan Harga'!AA116</f>
        <v>845082.8993</v>
      </c>
      <c r="BW442" s="523">
        <f t="shared" ref="BW442:BW449" si="3804">IFERROR(BU442*BV442/1000000,0)</f>
        <v>2639.193894</v>
      </c>
      <c r="BX442" s="524"/>
      <c r="BY442" s="523">
        <f t="shared" ref="BY442:BY449" si="3805">IFERROR(+BW442*BX442,"")</f>
        <v>0</v>
      </c>
      <c r="BZ442" s="524"/>
      <c r="CA442" s="523"/>
      <c r="CB442" s="523">
        <f t="shared" ref="CB442:CB449" si="3806">BZ442-CA442</f>
        <v>0</v>
      </c>
      <c r="CC442" s="523">
        <f t="shared" ref="CC442:CC449" si="3807">IFERROR(+(IF(BW442="","0",BW442))+(IF(BY442="","0",BY442))+(IF(CB442="","0",CB442)),"")</f>
        <v>2639.193894</v>
      </c>
      <c r="CD442" s="524">
        <v>0.23915411846270695</v>
      </c>
      <c r="CE442" s="525">
        <f t="shared" ref="CE442:CE449" si="3808">IFERROR(+CD442*(CC442-CB442),"")</f>
        <v>631.1740893</v>
      </c>
      <c r="CF442" s="526">
        <f t="shared" ref="CF442:CF449" si="3809">IFERROR(+(IF(CC442="","0",CC442))-(IF(CE442="","0",CE442)),"")</f>
        <v>2008.019805</v>
      </c>
      <c r="CG442" s="527"/>
      <c r="CH442" s="520">
        <v>1.0</v>
      </c>
      <c r="CI442" s="521" t="s">
        <v>59</v>
      </c>
      <c r="CJ442" s="522" t="s">
        <v>136</v>
      </c>
      <c r="CK442" s="522" t="s">
        <v>134</v>
      </c>
      <c r="CL442" s="523">
        <f>ADHK!CL442</f>
        <v>1319</v>
      </c>
      <c r="CM442" s="523">
        <f>'Produksi dan Harga'!AF116</f>
        <v>891809.6042</v>
      </c>
      <c r="CN442" s="523">
        <f t="shared" ref="CN442:CN449" si="3810">IFERROR(CL442*CM442/1000000,0)</f>
        <v>1176.296868</v>
      </c>
      <c r="CO442" s="524"/>
      <c r="CP442" s="523">
        <f t="shared" ref="CP442:CP449" si="3811">IFERROR(+CN442*CO442,"")</f>
        <v>0</v>
      </c>
      <c r="CQ442" s="524"/>
      <c r="CR442" s="523"/>
      <c r="CS442" s="523">
        <f t="shared" ref="CS442:CS449" si="3812">CQ442-CR442</f>
        <v>0</v>
      </c>
      <c r="CT442" s="523">
        <f t="shared" ref="CT442:CT449" si="3813">IFERROR(+(IF(CN442="","0",CN442))+(IF(CP442="","0",CP442))+(IF(CS442="","0",CS442)),"")</f>
        <v>1176.296868</v>
      </c>
      <c r="CU442" s="524">
        <v>0.23915411846270695</v>
      </c>
      <c r="CV442" s="525">
        <f t="shared" ref="CV442:CV449" si="3814">IFERROR(+CU442*(CT442-CS442),"")</f>
        <v>281.3162405</v>
      </c>
      <c r="CW442" s="526">
        <f t="shared" ref="CW442:CW449" si="3815">IFERROR(+(IF(CT442="","0",CT442))-(IF(CV442="","0",CV442)),"")</f>
        <v>894.9806275</v>
      </c>
      <c r="CX442" s="527"/>
      <c r="CY442" s="520">
        <v>1.0</v>
      </c>
      <c r="CZ442" s="521" t="s">
        <v>59</v>
      </c>
      <c r="DA442" s="522" t="s">
        <v>136</v>
      </c>
      <c r="DB442" s="522" t="s">
        <v>134</v>
      </c>
      <c r="DC442" s="523">
        <f>ADHK!DC442</f>
        <v>6577</v>
      </c>
      <c r="DD442" s="523">
        <f>'Produksi dan Harga'!AK116</f>
        <v>923667.0685</v>
      </c>
      <c r="DE442" s="523">
        <f t="shared" ref="DE442:DE449" si="3816">IFERROR(DC442*DD442/1000000,0)</f>
        <v>6074.958309</v>
      </c>
      <c r="DF442" s="524"/>
      <c r="DG442" s="523">
        <f t="shared" ref="DG442:DG449" si="3817">IFERROR(+DE442*DF442,"")</f>
        <v>0</v>
      </c>
      <c r="DH442" s="524"/>
      <c r="DI442" s="523"/>
      <c r="DJ442" s="523">
        <f t="shared" ref="DJ442:DJ449" si="3818">DH442-DI442</f>
        <v>0</v>
      </c>
      <c r="DK442" s="523">
        <f t="shared" ref="DK442:DK449" si="3819">IFERROR(+(IF(DE442="","0",DE442))+(IF(DG442="","0",DG442))+(IF(DJ442="","0",DJ442)),"")</f>
        <v>6074.958309</v>
      </c>
      <c r="DL442" s="524">
        <v>0.23915411846270695</v>
      </c>
      <c r="DM442" s="525">
        <f t="shared" ref="DM442:DM449" si="3820">IFERROR(+DL442*(DK442-DJ442),"")</f>
        <v>1452.851299</v>
      </c>
      <c r="DN442" s="526">
        <f t="shared" ref="DN442:DN449" si="3821">IFERROR(+(IF(DK442="","0",DK442))-(IF(DM442="","0",DM442)),"")</f>
        <v>4622.10701</v>
      </c>
      <c r="DO442" s="527"/>
      <c r="DP442" s="520">
        <v>1.0</v>
      </c>
      <c r="DQ442" s="521" t="s">
        <v>59</v>
      </c>
      <c r="DR442" s="522" t="s">
        <v>136</v>
      </c>
      <c r="DS442" s="522" t="s">
        <v>134</v>
      </c>
      <c r="DT442" s="523">
        <f>ADHK!DT442</f>
        <v>2962</v>
      </c>
      <c r="DU442" s="523">
        <f>'Produksi dan Harga'!AP116</f>
        <v>948513.5004</v>
      </c>
      <c r="DV442" s="523">
        <f t="shared" ref="DV442:DV449" si="3822">IFERROR(DT442*DU442/1000000,0)</f>
        <v>2809.496988</v>
      </c>
      <c r="DW442" s="524"/>
      <c r="DX442" s="523">
        <f t="shared" ref="DX442:DX449" si="3823">IFERROR(+DV442*DW442,"")</f>
        <v>0</v>
      </c>
      <c r="DY442" s="524"/>
      <c r="DZ442" s="523"/>
      <c r="EA442" s="523">
        <f t="shared" ref="EA442:EA449" si="3824">DY442-DZ442</f>
        <v>0</v>
      </c>
      <c r="EB442" s="523">
        <f t="shared" ref="EB442:EB449" si="3825">IFERROR(+(IF(DV442="","0",DV442))+(IF(DX442="","0",DX442))+(IF(EA442="","0",EA442)),"")</f>
        <v>2809.496988</v>
      </c>
      <c r="EC442" s="524">
        <v>0.23915411846270695</v>
      </c>
      <c r="ED442" s="525">
        <f t="shared" ref="ED442:ED449" si="3826">IFERROR(+EC442*(EB442-EA442),"")</f>
        <v>671.9027755</v>
      </c>
      <c r="EE442" s="526">
        <f t="shared" ref="EE442:EE449" si="3827">IFERROR(+(IF(EB442="","0",EB442))-(IF(ED442="","0",ED442)),"")</f>
        <v>2137.594213</v>
      </c>
      <c r="EF442" s="527"/>
      <c r="EG442" s="520">
        <v>1.0</v>
      </c>
      <c r="EH442" s="521" t="s">
        <v>59</v>
      </c>
      <c r="EI442" s="522" t="s">
        <v>136</v>
      </c>
      <c r="EJ442" s="522" t="s">
        <v>134</v>
      </c>
      <c r="EK442" s="523">
        <f>ADHK!EK442</f>
        <v>3422</v>
      </c>
      <c r="EL442" s="523">
        <f>'Produksi dan Harga'!AU116</f>
        <v>962617.9448</v>
      </c>
      <c r="EM442" s="523">
        <f t="shared" ref="EM442:EM449" si="3828">IFERROR(EK442*EL442/1000000,0)</f>
        <v>3294.078607</v>
      </c>
      <c r="EN442" s="524"/>
      <c r="EO442" s="523">
        <f t="shared" ref="EO442:EO449" si="3829">IFERROR(+EM442*EN442,"")</f>
        <v>0</v>
      </c>
      <c r="EP442" s="524"/>
      <c r="EQ442" s="523"/>
      <c r="ER442" s="523">
        <f t="shared" ref="ER442:ER449" si="3830">EP442-EQ442</f>
        <v>0</v>
      </c>
      <c r="ES442" s="523">
        <f t="shared" ref="ES442:ES449" si="3831">IFERROR(+(IF(EM442="","0",EM442))+(IF(EO442="","0",EO442))+(IF(ER442="","0",ER442)),"")</f>
        <v>3294.078607</v>
      </c>
      <c r="ET442" s="524">
        <v>0.23915411846270695</v>
      </c>
      <c r="EU442" s="525">
        <f t="shared" ref="EU442:EU449" si="3832">IFERROR(+ET442*(ES442-ER442),"")</f>
        <v>787.7924654</v>
      </c>
      <c r="EV442" s="526">
        <f t="shared" ref="EV442:EV449" si="3833">IFERROR(+(IF(ES442="","0",ES442))-(IF(EU442="","0",EU442)),"")</f>
        <v>2506.286142</v>
      </c>
      <c r="EW442" s="527"/>
      <c r="EX442" s="520">
        <v>1.0</v>
      </c>
      <c r="EY442" s="521" t="s">
        <v>59</v>
      </c>
      <c r="EZ442" s="522" t="s">
        <v>136</v>
      </c>
      <c r="FA442" s="522" t="s">
        <v>134</v>
      </c>
      <c r="FB442" s="523">
        <f>ADHK!FB442</f>
        <v>3873</v>
      </c>
      <c r="FC442" s="523">
        <f>'Produksi dan Harga'!AZ116</f>
        <v>996861.7959</v>
      </c>
      <c r="FD442" s="523">
        <f t="shared" ref="FD442:FD449" si="3834">IFERROR(FB442*FC442/1000000,0)</f>
        <v>3860.845736</v>
      </c>
      <c r="FE442" s="524"/>
      <c r="FF442" s="523">
        <f t="shared" ref="FF442:FF449" si="3835">IFERROR(+FD442*FE442,"")</f>
        <v>0</v>
      </c>
      <c r="FG442" s="524"/>
      <c r="FH442" s="523"/>
      <c r="FI442" s="523">
        <f t="shared" ref="FI442:FI449" si="3836">FG442-FH442</f>
        <v>0</v>
      </c>
      <c r="FJ442" s="523">
        <f t="shared" ref="FJ442:FJ449" si="3837">IFERROR(+(IF(FD442="","0",FD442))+(IF(FF442="","0",FF442))+(IF(FI442="","0",FI442)),"")</f>
        <v>3860.845736</v>
      </c>
      <c r="FK442" s="524">
        <v>0.23915411846270695</v>
      </c>
      <c r="FL442" s="525">
        <f t="shared" ref="FL442:FL449" si="3838">IFERROR(+FK442*(FJ442-FI442),"")</f>
        <v>923.3371584</v>
      </c>
      <c r="FM442" s="526">
        <f t="shared" ref="FM442:FM449" si="3839">IFERROR(+(IF(FJ442="","0",FJ442))-(IF(FL442="","0",FL442)),"")</f>
        <v>2937.508577</v>
      </c>
      <c r="FN442" s="527"/>
      <c r="FO442" s="520">
        <v>1.0</v>
      </c>
      <c r="FP442" s="521" t="s">
        <v>59</v>
      </c>
      <c r="FQ442" s="522" t="s">
        <v>136</v>
      </c>
      <c r="FR442" s="522" t="s">
        <v>134</v>
      </c>
      <c r="FS442" s="523">
        <f>ADHK!FS442</f>
        <v>6518</v>
      </c>
      <c r="FT442" s="523">
        <f>'Produksi dan Harga'!BE116</f>
        <v>962812.517</v>
      </c>
      <c r="FU442" s="523">
        <f t="shared" ref="FU442:FU449" si="3840">IFERROR(FS442*FT442/1000000,0)</f>
        <v>6275.611986</v>
      </c>
      <c r="FV442" s="524"/>
      <c r="FW442" s="523">
        <f t="shared" ref="FW442:FW449" si="3841">IFERROR(+FU442*FV442,"")</f>
        <v>0</v>
      </c>
      <c r="FX442" s="524"/>
      <c r="FY442" s="523"/>
      <c r="FZ442" s="523">
        <f t="shared" ref="FZ442:FZ449" si="3842">FX442-FY442</f>
        <v>0</v>
      </c>
      <c r="GA442" s="523">
        <f t="shared" ref="GA442:GA449" si="3843">IFERROR(+(IF(FU442="","0",FU442))+(IF(FW442="","0",FW442))+(IF(FZ442="","0",FZ442)),"")</f>
        <v>6275.611986</v>
      </c>
      <c r="GB442" s="524">
        <v>0.23915411846270695</v>
      </c>
      <c r="GC442" s="525">
        <f t="shared" ref="GC442:GC449" si="3844">IFERROR(+GB442*(GA442-FZ442),"")</f>
        <v>1500.838452</v>
      </c>
      <c r="GD442" s="526">
        <f t="shared" ref="GD442:GD449" si="3845">IFERROR(+(IF(GA442="","0",GA442))-(IF(GC442="","0",GC442)),"")</f>
        <v>4774.773534</v>
      </c>
      <c r="GE442" s="527"/>
      <c r="GF442" s="520">
        <v>1.0</v>
      </c>
      <c r="GG442" s="521" t="s">
        <v>59</v>
      </c>
      <c r="GH442" s="522" t="s">
        <v>136</v>
      </c>
      <c r="GI442" s="522" t="s">
        <v>134</v>
      </c>
      <c r="GJ442" s="523">
        <f>ADHK!GJ442</f>
        <v>3000.55</v>
      </c>
      <c r="GK442" s="523">
        <f>'Produksi dan Harga'!BJ116</f>
        <v>1020921.828</v>
      </c>
      <c r="GL442" s="523">
        <f t="shared" ref="GL442:GL449" si="3846">IFERROR(GJ442*GK442/1000000,0)</f>
        <v>3063.32699</v>
      </c>
      <c r="GM442" s="524"/>
      <c r="GN442" s="523">
        <f t="shared" ref="GN442:GN449" si="3847">IFERROR(+GL442*GM442,"")</f>
        <v>0</v>
      </c>
      <c r="GO442" s="524"/>
      <c r="GP442" s="523"/>
      <c r="GQ442" s="523">
        <f t="shared" ref="GQ442:GQ449" si="3848">GO442-GP442</f>
        <v>0</v>
      </c>
      <c r="GR442" s="523">
        <f t="shared" ref="GR442:GR449" si="3849">IFERROR(+(IF(GL442="","0",GL442))+(IF(GN442="","0",GN442))+(IF(GQ442="","0",GQ442)),"")</f>
        <v>3063.32699</v>
      </c>
      <c r="GS442" s="524">
        <v>0.23915411846270695</v>
      </c>
      <c r="GT442" s="525">
        <f t="shared" ref="GT442:GT449" si="3850">IFERROR(+GS442*(GR442-GQ442),"")</f>
        <v>732.6072659</v>
      </c>
      <c r="GU442" s="526">
        <f t="shared" ref="GU442:GU449" si="3851">IFERROR(+(IF(GR442="","0",GR442))-(IF(GT442="","0",GT442)),"")</f>
        <v>2330.719724</v>
      </c>
      <c r="GV442" s="527"/>
      <c r="GW442" s="520">
        <v>1.0</v>
      </c>
      <c r="GX442" s="521" t="s">
        <v>59</v>
      </c>
      <c r="GY442" s="522" t="s">
        <v>136</v>
      </c>
      <c r="GZ442" s="522" t="s">
        <v>134</v>
      </c>
      <c r="HA442" s="523">
        <f>ADHK!HA442</f>
        <v>4244.8</v>
      </c>
      <c r="HB442" s="523">
        <f>'Produksi dan Harga'!BO116</f>
        <v>1078014.477</v>
      </c>
      <c r="HC442" s="523">
        <f t="shared" ref="HC442:HC449" si="3852">IFERROR(HA442*HB442/1000000,0)</f>
        <v>4575.955853</v>
      </c>
      <c r="HD442" s="524"/>
      <c r="HE442" s="523">
        <f t="shared" ref="HE442:HE449" si="3853">IFERROR(+HC442*HD442,"")</f>
        <v>0</v>
      </c>
      <c r="HF442" s="524"/>
      <c r="HG442" s="523"/>
      <c r="HH442" s="523">
        <f t="shared" ref="HH442:HH449" si="3854">HF442-HG442</f>
        <v>0</v>
      </c>
      <c r="HI442" s="523">
        <f t="shared" ref="HI442:HI449" si="3855">IFERROR(+(IF(HC442="","0",HC442))+(IF(HE442="","0",HE442))+(IF(HH442="","0",HH442)),"")</f>
        <v>4575.955853</v>
      </c>
      <c r="HJ442" s="524">
        <v>0.23915411846270695</v>
      </c>
      <c r="HK442" s="525">
        <f t="shared" ref="HK442:HK449" si="3856">IFERROR(+HJ442*(HI442-HH442),"")</f>
        <v>1094.358688</v>
      </c>
      <c r="HL442" s="526">
        <f t="shared" ref="HL442:HL449" si="3857">IFERROR(+(IF(HI442="","0",HI442))-(IF(HK442="","0",HK442)),"")</f>
        <v>3481.597165</v>
      </c>
      <c r="HM442" s="527"/>
      <c r="HN442" s="520">
        <v>1.0</v>
      </c>
      <c r="HO442" s="521" t="s">
        <v>59</v>
      </c>
      <c r="HP442" s="522" t="s">
        <v>136</v>
      </c>
      <c r="HQ442" s="522" t="s">
        <v>134</v>
      </c>
      <c r="HR442" s="523">
        <f>ADHK!HR442</f>
        <v>5535.8</v>
      </c>
      <c r="HS442" s="523">
        <f>'Produksi dan Harga'!BT116</f>
        <v>1100450.066</v>
      </c>
      <c r="HT442" s="523">
        <f t="shared" ref="HT442:HT449" si="3858">IFERROR(HR442*HS442/1000000,0)</f>
        <v>6091.871478</v>
      </c>
      <c r="HU442" s="524"/>
      <c r="HV442" s="523">
        <f t="shared" ref="HV442:HV449" si="3859">IFERROR(+HT442*HU442,"")</f>
        <v>0</v>
      </c>
      <c r="HW442" s="524"/>
      <c r="HX442" s="523"/>
      <c r="HY442" s="523">
        <f t="shared" ref="HY442:HY449" si="3860">HW442-HX442</f>
        <v>0</v>
      </c>
      <c r="HZ442" s="523">
        <f t="shared" ref="HZ442:HZ449" si="3861">IFERROR(+(IF(HT442="","0",HT442))+(IF(HV442="","0",HV442))+(IF(HY442="","0",HY442)),"")</f>
        <v>6091.871478</v>
      </c>
      <c r="IA442" s="524">
        <v>0.23915411846270695</v>
      </c>
      <c r="IB442" s="525">
        <f t="shared" ref="IB442:IB449" si="3862">IFERROR(+IA442*(HZ442-HY442),"")</f>
        <v>1456.896153</v>
      </c>
      <c r="IC442" s="526">
        <f t="shared" ref="IC442:IC449" si="3863">IFERROR(+(IF(HZ442="","0",HZ442))-(IF(IB442="","0",IB442)),"")</f>
        <v>4634.975325</v>
      </c>
      <c r="ID442" s="527"/>
      <c r="IE442" s="520">
        <v>1.0</v>
      </c>
      <c r="IF442" s="521" t="s">
        <v>59</v>
      </c>
      <c r="IG442" s="522" t="s">
        <v>136</v>
      </c>
      <c r="IH442" s="522" t="s">
        <v>134</v>
      </c>
      <c r="II442" s="523">
        <f>ADHK!II442</f>
        <v>6346.63</v>
      </c>
      <c r="IJ442" s="523">
        <f>'Produksi dan Harga'!BY116</f>
        <v>1141802.561</v>
      </c>
      <c r="IK442" s="523">
        <f t="shared" ref="IK442:IK449" si="3864">IFERROR(II442*IJ442/1000000,0)</f>
        <v>7246.598387</v>
      </c>
      <c r="IL442" s="524"/>
      <c r="IM442" s="523">
        <f t="shared" ref="IM442:IM449" si="3865">IFERROR(+IK442*IL442,"")</f>
        <v>0</v>
      </c>
      <c r="IN442" s="524"/>
      <c r="IO442" s="523"/>
      <c r="IP442" s="523">
        <f t="shared" ref="IP442:IP449" si="3866">IN442-IO442</f>
        <v>0</v>
      </c>
      <c r="IQ442" s="523">
        <f t="shared" ref="IQ442:IQ449" si="3867">IFERROR(+(IF(IK442="","0",IK442))+(IF(IM442="","0",IM442))+(IF(IP442="","0",IP442)),"")</f>
        <v>7246.598387</v>
      </c>
      <c r="IR442" s="524">
        <v>0.23915411846270695</v>
      </c>
      <c r="IS442" s="525">
        <f t="shared" ref="IS442:IS449" si="3868">IFERROR(+IR442*(IQ442-IP442),"")</f>
        <v>1733.053849</v>
      </c>
      <c r="IT442" s="526">
        <f t="shared" ref="IT442:IT449" si="3869">IFERROR(+(IF(IQ442="","0",IQ442))-(IF(IS442="","0",IS442)),"")</f>
        <v>5513.544538</v>
      </c>
      <c r="IU442" s="527"/>
      <c r="IV442" s="520">
        <v>1.0</v>
      </c>
      <c r="IW442" s="521" t="s">
        <v>59</v>
      </c>
      <c r="IX442" s="522" t="s">
        <v>136</v>
      </c>
      <c r="IY442" s="522" t="s">
        <v>134</v>
      </c>
      <c r="IZ442" s="523">
        <f>ADHK!IZ442</f>
        <v>7869.6</v>
      </c>
      <c r="JA442" s="523">
        <f>'Produksi dan Harga'!CD116</f>
        <v>1212520.187</v>
      </c>
      <c r="JB442" s="523">
        <f t="shared" ref="JB442:JB449" si="3870">IFERROR(IZ442*JA442/1000000,0)</f>
        <v>9542.048867</v>
      </c>
      <c r="JC442" s="524"/>
      <c r="JD442" s="523">
        <f t="shared" ref="JD442:JD449" si="3871">IFERROR(+JB442*JC442,"")</f>
        <v>0</v>
      </c>
      <c r="JE442" s="524"/>
      <c r="JF442" s="523"/>
      <c r="JG442" s="523">
        <f t="shared" ref="JG442:JG449" si="3872">JE442-JF442</f>
        <v>0</v>
      </c>
      <c r="JH442" s="523">
        <f t="shared" ref="JH442:JH449" si="3873">IFERROR(+(IF(JB442="","0",JB442))+(IF(JD442="","0",JD442))+(IF(JG442="","0",JG442)),"")</f>
        <v>9542.048867</v>
      </c>
      <c r="JI442" s="524">
        <v>0.23915411846270695</v>
      </c>
      <c r="JJ442" s="525">
        <f t="shared" ref="JJ442:JJ449" si="3874">IFERROR(+JI442*(JH442-JG442),"")</f>
        <v>2282.020285</v>
      </c>
      <c r="JK442" s="526">
        <f t="shared" ref="JK442:JK449" si="3875">IFERROR(+(IF(JH442="","0",JH442))-(IF(JJ442="","0",JJ442)),"")</f>
        <v>7260.028582</v>
      </c>
      <c r="JL442" s="527"/>
      <c r="JM442" s="520">
        <v>1.0</v>
      </c>
      <c r="JN442" s="521" t="s">
        <v>59</v>
      </c>
      <c r="JO442" s="522" t="s">
        <v>136</v>
      </c>
      <c r="JP442" s="522" t="s">
        <v>134</v>
      </c>
      <c r="JQ442" s="523" t="str">
        <f>ADHK!JQ442</f>
        <v/>
      </c>
      <c r="JR442" s="523"/>
      <c r="JS442" s="523">
        <f t="shared" ref="JS442:JS449" si="3876">IFERROR(JQ442*JR442/1000000,0)</f>
        <v>0</v>
      </c>
      <c r="JT442" s="524"/>
      <c r="JU442" s="523">
        <f t="shared" ref="JU442:JU449" si="3877">IFERROR(+JS442*JT442,"")</f>
        <v>0</v>
      </c>
      <c r="JV442" s="524"/>
      <c r="JW442" s="523"/>
      <c r="JX442" s="523">
        <f t="shared" ref="JX442:JX449" si="3878">JV442-JW442</f>
        <v>0</v>
      </c>
      <c r="JY442" s="523">
        <f t="shared" ref="JY442:JY449" si="3879">IFERROR(+(IF(JS442="","0",JS442))+(IF(JU442="","0",JU442))+(IF(JX442="","0",JX442)),"")</f>
        <v>0</v>
      </c>
      <c r="JZ442" s="524">
        <v>0.23915411846270695</v>
      </c>
      <c r="KA442" s="525">
        <f t="shared" ref="KA442:KA449" si="3880">IFERROR(+JZ442*(JY442-JX442),"")</f>
        <v>0</v>
      </c>
      <c r="KB442" s="526">
        <f t="shared" ref="KB442:KB449" si="3881">IFERROR(+(IF(JY442="","0",JY442))-(IF(KA442="","0",KA442)),"")</f>
        <v>0</v>
      </c>
      <c r="KC442" s="527"/>
      <c r="KD442" s="520">
        <v>1.0</v>
      </c>
      <c r="KE442" s="521" t="s">
        <v>59</v>
      </c>
      <c r="KF442" s="522" t="s">
        <v>136</v>
      </c>
      <c r="KG442" s="522" t="s">
        <v>134</v>
      </c>
      <c r="KH442" s="523" t="str">
        <f>ADHK!KH442</f>
        <v/>
      </c>
      <c r="KI442" s="523"/>
      <c r="KJ442" s="523">
        <f t="shared" ref="KJ442:KJ449" si="3882">IFERROR(KH442*KI442/1000000,0)</f>
        <v>0</v>
      </c>
      <c r="KK442" s="524"/>
      <c r="KL442" s="523">
        <f t="shared" ref="KL442:KL449" si="3883">IFERROR(+KJ442*KK442,"")</f>
        <v>0</v>
      </c>
      <c r="KM442" s="524"/>
      <c r="KN442" s="523"/>
      <c r="KO442" s="523">
        <f t="shared" ref="KO442:KO449" si="3884">KM442-KN442</f>
        <v>0</v>
      </c>
      <c r="KP442" s="523">
        <f t="shared" ref="KP442:KP449" si="3885">IFERROR(+(IF(KJ442="","0",KJ442))+(IF(KL442="","0",KL442))+(IF(KO442="","0",KO442)),"")</f>
        <v>0</v>
      </c>
      <c r="KQ442" s="524">
        <v>0.23915411846270695</v>
      </c>
      <c r="KR442" s="525">
        <f t="shared" ref="KR442:KR449" si="3886">IFERROR(+KQ442*(KP442-KO442),"")</f>
        <v>0</v>
      </c>
      <c r="KS442" s="526">
        <f t="shared" ref="KS442:KS449" si="3887">IFERROR(+(IF(KP442="","0",KP442))-(IF(KR442="","0",KR442)),"")</f>
        <v>0</v>
      </c>
      <c r="KT442" s="527"/>
      <c r="KU442" s="528"/>
    </row>
    <row r="443" ht="15.75" customHeight="1">
      <c r="A443" s="520">
        <v>2.0</v>
      </c>
      <c r="B443" s="521" t="s">
        <v>60</v>
      </c>
      <c r="C443" s="522" t="s">
        <v>136</v>
      </c>
      <c r="D443" s="522" t="s">
        <v>134</v>
      </c>
      <c r="E443" s="523">
        <f>ADHK!E443</f>
        <v>0</v>
      </c>
      <c r="F443" s="523">
        <f>ADHK!F443</f>
        <v>863959.2014</v>
      </c>
      <c r="G443" s="523">
        <f t="shared" si="3780"/>
        <v>0</v>
      </c>
      <c r="H443" s="524"/>
      <c r="I443" s="523">
        <f t="shared" si="3781"/>
        <v>0</v>
      </c>
      <c r="J443" s="524"/>
      <c r="K443" s="523"/>
      <c r="L443" s="523">
        <f t="shared" si="3782"/>
        <v>0</v>
      </c>
      <c r="M443" s="523">
        <f t="shared" si="3783"/>
        <v>0</v>
      </c>
      <c r="N443" s="524">
        <v>0.23915411846270695</v>
      </c>
      <c r="O443" s="525">
        <f t="shared" si="3784"/>
        <v>0</v>
      </c>
      <c r="P443" s="526">
        <f t="shared" si="3785"/>
        <v>0</v>
      </c>
      <c r="Q443" s="527"/>
      <c r="R443" s="520">
        <v>2.0</v>
      </c>
      <c r="S443" s="521" t="s">
        <v>60</v>
      </c>
      <c r="T443" s="522" t="s">
        <v>136</v>
      </c>
      <c r="U443" s="522" t="s">
        <v>134</v>
      </c>
      <c r="V443" s="523">
        <f>ADHK!V443</f>
        <v>0</v>
      </c>
      <c r="W443" s="523">
        <f>'Produksi dan Harga'!L117</f>
        <v>927212.8815</v>
      </c>
      <c r="X443" s="523">
        <f t="shared" si="3786"/>
        <v>0</v>
      </c>
      <c r="Y443" s="524"/>
      <c r="Z443" s="523">
        <f t="shared" si="3787"/>
        <v>0</v>
      </c>
      <c r="AA443" s="524"/>
      <c r="AB443" s="523"/>
      <c r="AC443" s="523">
        <f t="shared" si="3788"/>
        <v>0</v>
      </c>
      <c r="AD443" s="523">
        <f t="shared" si="3789"/>
        <v>0</v>
      </c>
      <c r="AE443" s="524">
        <v>0.23915411846270695</v>
      </c>
      <c r="AF443" s="525">
        <f t="shared" si="3790"/>
        <v>0</v>
      </c>
      <c r="AG443" s="526">
        <f t="shared" si="3791"/>
        <v>0</v>
      </c>
      <c r="AH443" s="527"/>
      <c r="AI443" s="520">
        <v>2.0</v>
      </c>
      <c r="AJ443" s="521" t="s">
        <v>60</v>
      </c>
      <c r="AK443" s="522" t="s">
        <v>136</v>
      </c>
      <c r="AL443" s="522" t="s">
        <v>134</v>
      </c>
      <c r="AM443" s="523">
        <f>ADHK!AM443</f>
        <v>9</v>
      </c>
      <c r="AN443" s="523">
        <f>'Produksi dan Harga'!Q117</f>
        <v>961328.2162</v>
      </c>
      <c r="AO443" s="523">
        <f t="shared" si="3792"/>
        <v>8.651953946</v>
      </c>
      <c r="AP443" s="524"/>
      <c r="AQ443" s="523">
        <f t="shared" si="3793"/>
        <v>0</v>
      </c>
      <c r="AR443" s="524"/>
      <c r="AS443" s="523"/>
      <c r="AT443" s="523">
        <f t="shared" si="3794"/>
        <v>0</v>
      </c>
      <c r="AU443" s="523">
        <f t="shared" si="3795"/>
        <v>8.651953946</v>
      </c>
      <c r="AV443" s="524">
        <v>0.23915411846270695</v>
      </c>
      <c r="AW443" s="525">
        <f t="shared" si="3796"/>
        <v>2.069150419</v>
      </c>
      <c r="AX443" s="526">
        <f t="shared" si="3797"/>
        <v>6.582803527</v>
      </c>
      <c r="AY443" s="527"/>
      <c r="AZ443" s="520">
        <v>2.0</v>
      </c>
      <c r="BA443" s="521" t="s">
        <v>60</v>
      </c>
      <c r="BB443" s="522" t="s">
        <v>136</v>
      </c>
      <c r="BC443" s="522" t="s">
        <v>134</v>
      </c>
      <c r="BD443" s="523">
        <f>ADHK!BD443</f>
        <v>0</v>
      </c>
      <c r="BE443" s="523">
        <f>'Produksi dan Harga'!V117</f>
        <v>1012220.207</v>
      </c>
      <c r="BF443" s="523">
        <f t="shared" si="3798"/>
        <v>0</v>
      </c>
      <c r="BG443" s="524"/>
      <c r="BH443" s="523">
        <f t="shared" si="3799"/>
        <v>0</v>
      </c>
      <c r="BI443" s="524"/>
      <c r="BJ443" s="523"/>
      <c r="BK443" s="523">
        <f t="shared" si="3800"/>
        <v>0</v>
      </c>
      <c r="BL443" s="523">
        <f t="shared" si="3801"/>
        <v>0</v>
      </c>
      <c r="BM443" s="524">
        <v>0.23915411846270695</v>
      </c>
      <c r="BN443" s="525">
        <f t="shared" si="3802"/>
        <v>0</v>
      </c>
      <c r="BO443" s="526">
        <f t="shared" si="3803"/>
        <v>0</v>
      </c>
      <c r="BP443" s="527"/>
      <c r="BQ443" s="520">
        <v>2.0</v>
      </c>
      <c r="BR443" s="521" t="s">
        <v>60</v>
      </c>
      <c r="BS443" s="522" t="s">
        <v>136</v>
      </c>
      <c r="BT443" s="522" t="s">
        <v>134</v>
      </c>
      <c r="BU443" s="523">
        <f>ADHK!BU443</f>
        <v>345</v>
      </c>
      <c r="BV443" s="523">
        <f>'Produksi dan Harga'!AA117</f>
        <v>1084721.756</v>
      </c>
      <c r="BW443" s="523">
        <f t="shared" si="3804"/>
        <v>374.2290057</v>
      </c>
      <c r="BX443" s="524"/>
      <c r="BY443" s="523">
        <f t="shared" si="3805"/>
        <v>0</v>
      </c>
      <c r="BZ443" s="524"/>
      <c r="CA443" s="523"/>
      <c r="CB443" s="523">
        <f t="shared" si="3806"/>
        <v>0</v>
      </c>
      <c r="CC443" s="523">
        <f t="shared" si="3807"/>
        <v>374.2290057</v>
      </c>
      <c r="CD443" s="524">
        <v>0.23915411846270695</v>
      </c>
      <c r="CE443" s="525">
        <f t="shared" si="3808"/>
        <v>89.49840797</v>
      </c>
      <c r="CF443" s="526">
        <f t="shared" si="3809"/>
        <v>284.7305978</v>
      </c>
      <c r="CG443" s="527"/>
      <c r="CH443" s="520">
        <v>2.0</v>
      </c>
      <c r="CI443" s="521" t="s">
        <v>60</v>
      </c>
      <c r="CJ443" s="522" t="s">
        <v>136</v>
      </c>
      <c r="CK443" s="522" t="s">
        <v>134</v>
      </c>
      <c r="CL443" s="523">
        <f>ADHK!CL443</f>
        <v>60</v>
      </c>
      <c r="CM443" s="523">
        <f>'Produksi dan Harga'!AF117</f>
        <v>1138234.638</v>
      </c>
      <c r="CN443" s="523">
        <f t="shared" si="3810"/>
        <v>68.29407828</v>
      </c>
      <c r="CO443" s="524"/>
      <c r="CP443" s="523">
        <f t="shared" si="3811"/>
        <v>0</v>
      </c>
      <c r="CQ443" s="524"/>
      <c r="CR443" s="523"/>
      <c r="CS443" s="523">
        <f t="shared" si="3812"/>
        <v>0</v>
      </c>
      <c r="CT443" s="523">
        <f t="shared" si="3813"/>
        <v>68.29407828</v>
      </c>
      <c r="CU443" s="524">
        <v>0.23915411846270695</v>
      </c>
      <c r="CV443" s="525">
        <f t="shared" si="3814"/>
        <v>16.33281009</v>
      </c>
      <c r="CW443" s="526">
        <f t="shared" si="3815"/>
        <v>51.96126819</v>
      </c>
      <c r="CX443" s="527"/>
      <c r="CY443" s="520">
        <v>2.0</v>
      </c>
      <c r="CZ443" s="521" t="s">
        <v>60</v>
      </c>
      <c r="DA443" s="522" t="s">
        <v>136</v>
      </c>
      <c r="DB443" s="522" t="s">
        <v>134</v>
      </c>
      <c r="DC443" s="523">
        <f>ADHK!DC443</f>
        <v>966</v>
      </c>
      <c r="DD443" s="523">
        <f>'Produksi dan Harga'!AK117</f>
        <v>1164178.673</v>
      </c>
      <c r="DE443" s="523">
        <f t="shared" si="3816"/>
        <v>1124.596598</v>
      </c>
      <c r="DF443" s="524"/>
      <c r="DG443" s="523">
        <f t="shared" si="3817"/>
        <v>0</v>
      </c>
      <c r="DH443" s="524"/>
      <c r="DI443" s="523"/>
      <c r="DJ443" s="523">
        <f t="shared" si="3818"/>
        <v>0</v>
      </c>
      <c r="DK443" s="523">
        <f t="shared" si="3819"/>
        <v>1124.596598</v>
      </c>
      <c r="DL443" s="524">
        <v>0.23915411846270695</v>
      </c>
      <c r="DM443" s="525">
        <f t="shared" si="3820"/>
        <v>268.9519079</v>
      </c>
      <c r="DN443" s="526">
        <f t="shared" si="3821"/>
        <v>855.6446897</v>
      </c>
      <c r="DO443" s="527"/>
      <c r="DP443" s="520">
        <v>2.0</v>
      </c>
      <c r="DQ443" s="521" t="s">
        <v>60</v>
      </c>
      <c r="DR443" s="522" t="s">
        <v>136</v>
      </c>
      <c r="DS443" s="522" t="s">
        <v>134</v>
      </c>
      <c r="DT443" s="523">
        <f>ADHK!DT443</f>
        <v>171</v>
      </c>
      <c r="DU443" s="523">
        <f>'Produksi dan Harga'!AP117</f>
        <v>1173132.332</v>
      </c>
      <c r="DV443" s="523">
        <f t="shared" si="3822"/>
        <v>200.6056288</v>
      </c>
      <c r="DW443" s="524"/>
      <c r="DX443" s="523">
        <f t="shared" si="3823"/>
        <v>0</v>
      </c>
      <c r="DY443" s="524"/>
      <c r="DZ443" s="523"/>
      <c r="EA443" s="523">
        <f t="shared" si="3824"/>
        <v>0</v>
      </c>
      <c r="EB443" s="523">
        <f t="shared" si="3825"/>
        <v>200.6056288</v>
      </c>
      <c r="EC443" s="524">
        <v>0.23915411846270695</v>
      </c>
      <c r="ED443" s="525">
        <f t="shared" si="3826"/>
        <v>47.97566232</v>
      </c>
      <c r="EE443" s="526">
        <f t="shared" si="3827"/>
        <v>152.6299665</v>
      </c>
      <c r="EF443" s="527"/>
      <c r="EG443" s="520">
        <v>2.0</v>
      </c>
      <c r="EH443" s="521" t="s">
        <v>60</v>
      </c>
      <c r="EI443" s="522" t="s">
        <v>136</v>
      </c>
      <c r="EJ443" s="522" t="s">
        <v>134</v>
      </c>
      <c r="EK443" s="523">
        <f>ADHK!EK443</f>
        <v>500</v>
      </c>
      <c r="EL443" s="523">
        <f>'Produksi dan Harga'!AU117</f>
        <v>1220446.465</v>
      </c>
      <c r="EM443" s="523">
        <f t="shared" si="3828"/>
        <v>610.2232324</v>
      </c>
      <c r="EN443" s="524"/>
      <c r="EO443" s="523">
        <f t="shared" si="3829"/>
        <v>0</v>
      </c>
      <c r="EP443" s="524"/>
      <c r="EQ443" s="523"/>
      <c r="ER443" s="523">
        <f t="shared" si="3830"/>
        <v>0</v>
      </c>
      <c r="ES443" s="523">
        <f t="shared" si="3831"/>
        <v>610.2232324</v>
      </c>
      <c r="ET443" s="524">
        <v>0.23915411846270695</v>
      </c>
      <c r="EU443" s="525">
        <f t="shared" si="3832"/>
        <v>145.9373992</v>
      </c>
      <c r="EV443" s="526">
        <f t="shared" si="3833"/>
        <v>464.2858332</v>
      </c>
      <c r="EW443" s="527"/>
      <c r="EX443" s="520">
        <v>2.0</v>
      </c>
      <c r="EY443" s="521" t="s">
        <v>60</v>
      </c>
      <c r="EZ443" s="522" t="s">
        <v>136</v>
      </c>
      <c r="FA443" s="522" t="s">
        <v>134</v>
      </c>
      <c r="FB443" s="523">
        <f>ADHK!FB443</f>
        <v>604</v>
      </c>
      <c r="FC443" s="523">
        <f>'Produksi dan Harga'!AZ117</f>
        <v>1257596.365</v>
      </c>
      <c r="FD443" s="523">
        <f t="shared" si="3834"/>
        <v>759.5882045</v>
      </c>
      <c r="FE443" s="524"/>
      <c r="FF443" s="523">
        <f t="shared" si="3835"/>
        <v>0</v>
      </c>
      <c r="FG443" s="524"/>
      <c r="FH443" s="523"/>
      <c r="FI443" s="523">
        <f t="shared" si="3836"/>
        <v>0</v>
      </c>
      <c r="FJ443" s="523">
        <f t="shared" si="3837"/>
        <v>759.5882045</v>
      </c>
      <c r="FK443" s="524">
        <v>0.23915411846270695</v>
      </c>
      <c r="FL443" s="525">
        <f t="shared" si="3838"/>
        <v>181.6586474</v>
      </c>
      <c r="FM443" s="526">
        <f t="shared" si="3839"/>
        <v>577.929557</v>
      </c>
      <c r="FN443" s="527"/>
      <c r="FO443" s="520">
        <v>2.0</v>
      </c>
      <c r="FP443" s="521" t="s">
        <v>60</v>
      </c>
      <c r="FQ443" s="522" t="s">
        <v>136</v>
      </c>
      <c r="FR443" s="522" t="s">
        <v>134</v>
      </c>
      <c r="FS443" s="523">
        <f>ADHK!FS443</f>
        <v>160</v>
      </c>
      <c r="FT443" s="523">
        <f>'Produksi dan Harga'!BE117</f>
        <v>1260714.951</v>
      </c>
      <c r="FU443" s="523">
        <f t="shared" si="3840"/>
        <v>201.7143921</v>
      </c>
      <c r="FV443" s="524"/>
      <c r="FW443" s="523">
        <f t="shared" si="3841"/>
        <v>0</v>
      </c>
      <c r="FX443" s="524"/>
      <c r="FY443" s="523"/>
      <c r="FZ443" s="523">
        <f t="shared" si="3842"/>
        <v>0</v>
      </c>
      <c r="GA443" s="523">
        <f t="shared" si="3843"/>
        <v>201.7143921</v>
      </c>
      <c r="GB443" s="524">
        <v>0.23915411846270695</v>
      </c>
      <c r="GC443" s="525">
        <f t="shared" si="3844"/>
        <v>48.24082764</v>
      </c>
      <c r="GD443" s="526">
        <f t="shared" si="3845"/>
        <v>153.4735645</v>
      </c>
      <c r="GE443" s="527"/>
      <c r="GF443" s="520">
        <v>2.0</v>
      </c>
      <c r="GG443" s="521" t="s">
        <v>60</v>
      </c>
      <c r="GH443" s="522" t="s">
        <v>136</v>
      </c>
      <c r="GI443" s="522" t="s">
        <v>134</v>
      </c>
      <c r="GJ443" s="523">
        <f>ADHK!GJ443</f>
        <v>1357.1</v>
      </c>
      <c r="GK443" s="523">
        <f>'Produksi dan Harga'!BJ117</f>
        <v>1275185.06</v>
      </c>
      <c r="GL443" s="523">
        <f t="shared" si="3846"/>
        <v>1730.553645</v>
      </c>
      <c r="GM443" s="524"/>
      <c r="GN443" s="523">
        <f t="shared" si="3847"/>
        <v>0</v>
      </c>
      <c r="GO443" s="524"/>
      <c r="GP443" s="523"/>
      <c r="GQ443" s="523">
        <f t="shared" si="3848"/>
        <v>0</v>
      </c>
      <c r="GR443" s="523">
        <f t="shared" si="3849"/>
        <v>1730.553645</v>
      </c>
      <c r="GS443" s="524">
        <v>0.23915411846270695</v>
      </c>
      <c r="GT443" s="525">
        <f t="shared" si="3850"/>
        <v>413.8690315</v>
      </c>
      <c r="GU443" s="526">
        <f t="shared" si="3851"/>
        <v>1316.684614</v>
      </c>
      <c r="GV443" s="527"/>
      <c r="GW443" s="520">
        <v>2.0</v>
      </c>
      <c r="GX443" s="521" t="s">
        <v>60</v>
      </c>
      <c r="GY443" s="522" t="s">
        <v>136</v>
      </c>
      <c r="GZ443" s="522" t="s">
        <v>134</v>
      </c>
      <c r="HA443" s="523">
        <f>ADHK!HA443</f>
        <v>758.2</v>
      </c>
      <c r="HB443" s="523">
        <f>'Produksi dan Harga'!BO117</f>
        <v>1309157.378</v>
      </c>
      <c r="HC443" s="523">
        <f t="shared" si="3852"/>
        <v>992.6031239</v>
      </c>
      <c r="HD443" s="524"/>
      <c r="HE443" s="523">
        <f t="shared" si="3853"/>
        <v>0</v>
      </c>
      <c r="HF443" s="524"/>
      <c r="HG443" s="523"/>
      <c r="HH443" s="523">
        <f t="shared" si="3854"/>
        <v>0</v>
      </c>
      <c r="HI443" s="523">
        <f t="shared" si="3855"/>
        <v>992.6031239</v>
      </c>
      <c r="HJ443" s="524">
        <v>0.23915411846270695</v>
      </c>
      <c r="HK443" s="525">
        <f t="shared" si="3856"/>
        <v>237.3851251</v>
      </c>
      <c r="HL443" s="526">
        <f t="shared" si="3857"/>
        <v>755.2179988</v>
      </c>
      <c r="HM443" s="527"/>
      <c r="HN443" s="520">
        <v>2.0</v>
      </c>
      <c r="HO443" s="521" t="s">
        <v>60</v>
      </c>
      <c r="HP443" s="522" t="s">
        <v>136</v>
      </c>
      <c r="HQ443" s="522" t="s">
        <v>134</v>
      </c>
      <c r="HR443" s="523">
        <f>ADHK!HR443</f>
        <v>248.1</v>
      </c>
      <c r="HS443" s="523">
        <f>'Produksi dan Harga'!BT117</f>
        <v>1357452.697</v>
      </c>
      <c r="HT443" s="523">
        <f t="shared" si="3858"/>
        <v>336.7840142</v>
      </c>
      <c r="HU443" s="524"/>
      <c r="HV443" s="523">
        <f t="shared" si="3859"/>
        <v>0</v>
      </c>
      <c r="HW443" s="524"/>
      <c r="HX443" s="523"/>
      <c r="HY443" s="523">
        <f t="shared" si="3860"/>
        <v>0</v>
      </c>
      <c r="HZ443" s="523">
        <f t="shared" si="3861"/>
        <v>336.7840142</v>
      </c>
      <c r="IA443" s="524">
        <v>0.23915411846270695</v>
      </c>
      <c r="IB443" s="525">
        <f t="shared" si="3862"/>
        <v>80.54328403</v>
      </c>
      <c r="IC443" s="526">
        <f t="shared" si="3863"/>
        <v>256.2407302</v>
      </c>
      <c r="ID443" s="527"/>
      <c r="IE443" s="520">
        <v>2.0</v>
      </c>
      <c r="IF443" s="521" t="s">
        <v>60</v>
      </c>
      <c r="IG443" s="522" t="s">
        <v>136</v>
      </c>
      <c r="IH443" s="522" t="s">
        <v>134</v>
      </c>
      <c r="II443" s="523">
        <f>ADHK!II443</f>
        <v>1152.5</v>
      </c>
      <c r="IJ443" s="523">
        <f>'Produksi dan Harga'!BY117</f>
        <v>1399386.319</v>
      </c>
      <c r="IK443" s="523">
        <f t="shared" si="3864"/>
        <v>1612.792733</v>
      </c>
      <c r="IL443" s="524"/>
      <c r="IM443" s="523">
        <f t="shared" si="3865"/>
        <v>0</v>
      </c>
      <c r="IN443" s="524"/>
      <c r="IO443" s="523"/>
      <c r="IP443" s="523">
        <f t="shared" si="3866"/>
        <v>0</v>
      </c>
      <c r="IQ443" s="523">
        <f t="shared" si="3867"/>
        <v>1612.792733</v>
      </c>
      <c r="IR443" s="524">
        <v>0.23915411846270695</v>
      </c>
      <c r="IS443" s="525">
        <f t="shared" si="3868"/>
        <v>385.7060242</v>
      </c>
      <c r="IT443" s="526">
        <f t="shared" si="3869"/>
        <v>1227.086708</v>
      </c>
      <c r="IU443" s="527"/>
      <c r="IV443" s="520">
        <v>2.0</v>
      </c>
      <c r="IW443" s="521" t="s">
        <v>60</v>
      </c>
      <c r="IX443" s="522" t="s">
        <v>136</v>
      </c>
      <c r="IY443" s="522" t="s">
        <v>134</v>
      </c>
      <c r="IZ443" s="523">
        <f>ADHK!IZ443</f>
        <v>792</v>
      </c>
      <c r="JA443" s="523">
        <f>'Produksi dan Harga'!CD117</f>
        <v>1524424.742</v>
      </c>
      <c r="JB443" s="523">
        <f t="shared" si="3870"/>
        <v>1207.344395</v>
      </c>
      <c r="JC443" s="524"/>
      <c r="JD443" s="523">
        <f t="shared" si="3871"/>
        <v>0</v>
      </c>
      <c r="JE443" s="524"/>
      <c r="JF443" s="523"/>
      <c r="JG443" s="523">
        <f t="shared" si="3872"/>
        <v>0</v>
      </c>
      <c r="JH443" s="523">
        <f t="shared" si="3873"/>
        <v>1207.344395</v>
      </c>
      <c r="JI443" s="524">
        <v>0.23915411846270695</v>
      </c>
      <c r="JJ443" s="525">
        <f t="shared" si="3874"/>
        <v>288.7413846</v>
      </c>
      <c r="JK443" s="526">
        <f t="shared" si="3875"/>
        <v>918.6030108</v>
      </c>
      <c r="JL443" s="527"/>
      <c r="JM443" s="520">
        <v>2.0</v>
      </c>
      <c r="JN443" s="521" t="s">
        <v>60</v>
      </c>
      <c r="JO443" s="522" t="s">
        <v>136</v>
      </c>
      <c r="JP443" s="522" t="s">
        <v>134</v>
      </c>
      <c r="JQ443" s="523" t="str">
        <f>ADHK!JQ443</f>
        <v/>
      </c>
      <c r="JR443" s="523"/>
      <c r="JS443" s="523">
        <f t="shared" si="3876"/>
        <v>0</v>
      </c>
      <c r="JT443" s="524"/>
      <c r="JU443" s="523">
        <f t="shared" si="3877"/>
        <v>0</v>
      </c>
      <c r="JV443" s="524"/>
      <c r="JW443" s="523"/>
      <c r="JX443" s="523">
        <f t="shared" si="3878"/>
        <v>0</v>
      </c>
      <c r="JY443" s="523">
        <f t="shared" si="3879"/>
        <v>0</v>
      </c>
      <c r="JZ443" s="524">
        <v>0.23915411846270695</v>
      </c>
      <c r="KA443" s="525">
        <f t="shared" si="3880"/>
        <v>0</v>
      </c>
      <c r="KB443" s="526">
        <f t="shared" si="3881"/>
        <v>0</v>
      </c>
      <c r="KC443" s="527"/>
      <c r="KD443" s="520">
        <v>2.0</v>
      </c>
      <c r="KE443" s="521" t="s">
        <v>60</v>
      </c>
      <c r="KF443" s="522" t="s">
        <v>136</v>
      </c>
      <c r="KG443" s="522" t="s">
        <v>134</v>
      </c>
      <c r="KH443" s="523" t="str">
        <f>ADHK!KH443</f>
        <v/>
      </c>
      <c r="KI443" s="523"/>
      <c r="KJ443" s="523">
        <f t="shared" si="3882"/>
        <v>0</v>
      </c>
      <c r="KK443" s="524"/>
      <c r="KL443" s="523">
        <f t="shared" si="3883"/>
        <v>0</v>
      </c>
      <c r="KM443" s="524"/>
      <c r="KN443" s="523"/>
      <c r="KO443" s="523">
        <f t="shared" si="3884"/>
        <v>0</v>
      </c>
      <c r="KP443" s="523">
        <f t="shared" si="3885"/>
        <v>0</v>
      </c>
      <c r="KQ443" s="524">
        <v>0.23915411846270695</v>
      </c>
      <c r="KR443" s="525">
        <f t="shared" si="3886"/>
        <v>0</v>
      </c>
      <c r="KS443" s="526">
        <f t="shared" si="3887"/>
        <v>0</v>
      </c>
      <c r="KT443" s="527"/>
      <c r="KU443" s="528"/>
    </row>
    <row r="444" ht="15.75" customHeight="1">
      <c r="A444" s="520">
        <v>3.0</v>
      </c>
      <c r="B444" s="521" t="s">
        <v>61</v>
      </c>
      <c r="C444" s="522" t="s">
        <v>136</v>
      </c>
      <c r="D444" s="522" t="s">
        <v>134</v>
      </c>
      <c r="E444" s="523">
        <f>ADHK!E444</f>
        <v>0</v>
      </c>
      <c r="F444" s="523">
        <f>ADHK!F444</f>
        <v>0</v>
      </c>
      <c r="G444" s="523">
        <f t="shared" si="3780"/>
        <v>0</v>
      </c>
      <c r="H444" s="524"/>
      <c r="I444" s="523">
        <f t="shared" si="3781"/>
        <v>0</v>
      </c>
      <c r="J444" s="524"/>
      <c r="K444" s="523"/>
      <c r="L444" s="523">
        <f t="shared" si="3782"/>
        <v>0</v>
      </c>
      <c r="M444" s="523">
        <f t="shared" si="3783"/>
        <v>0</v>
      </c>
      <c r="N444" s="524">
        <v>0.23915411846270695</v>
      </c>
      <c r="O444" s="525">
        <f t="shared" si="3784"/>
        <v>0</v>
      </c>
      <c r="P444" s="526">
        <f t="shared" si="3785"/>
        <v>0</v>
      </c>
      <c r="Q444" s="527"/>
      <c r="R444" s="520">
        <v>3.0</v>
      </c>
      <c r="S444" s="521" t="s">
        <v>61</v>
      </c>
      <c r="T444" s="522" t="s">
        <v>136</v>
      </c>
      <c r="U444" s="522" t="s">
        <v>134</v>
      </c>
      <c r="V444" s="523">
        <f>ADHK!V444</f>
        <v>0</v>
      </c>
      <c r="W444" s="523">
        <f>'Produksi dan Harga'!L118</f>
        <v>0</v>
      </c>
      <c r="X444" s="523">
        <f t="shared" si="3786"/>
        <v>0</v>
      </c>
      <c r="Y444" s="524"/>
      <c r="Z444" s="523">
        <f t="shared" si="3787"/>
        <v>0</v>
      </c>
      <c r="AA444" s="524"/>
      <c r="AB444" s="523"/>
      <c r="AC444" s="523">
        <f t="shared" si="3788"/>
        <v>0</v>
      </c>
      <c r="AD444" s="523">
        <f t="shared" si="3789"/>
        <v>0</v>
      </c>
      <c r="AE444" s="524">
        <v>0.23915411846270695</v>
      </c>
      <c r="AF444" s="525">
        <f t="shared" si="3790"/>
        <v>0</v>
      </c>
      <c r="AG444" s="526">
        <f t="shared" si="3791"/>
        <v>0</v>
      </c>
      <c r="AH444" s="527"/>
      <c r="AI444" s="520">
        <v>3.0</v>
      </c>
      <c r="AJ444" s="521" t="s">
        <v>61</v>
      </c>
      <c r="AK444" s="522" t="s">
        <v>136</v>
      </c>
      <c r="AL444" s="522" t="s">
        <v>134</v>
      </c>
      <c r="AM444" s="523">
        <f>ADHK!AM444</f>
        <v>0</v>
      </c>
      <c r="AN444" s="523">
        <f>'Produksi dan Harga'!Q118</f>
        <v>0</v>
      </c>
      <c r="AO444" s="523">
        <f t="shared" si="3792"/>
        <v>0</v>
      </c>
      <c r="AP444" s="524"/>
      <c r="AQ444" s="523">
        <f t="shared" si="3793"/>
        <v>0</v>
      </c>
      <c r="AR444" s="524"/>
      <c r="AS444" s="523"/>
      <c r="AT444" s="523">
        <f t="shared" si="3794"/>
        <v>0</v>
      </c>
      <c r="AU444" s="523">
        <f t="shared" si="3795"/>
        <v>0</v>
      </c>
      <c r="AV444" s="524">
        <v>0.23915411846270695</v>
      </c>
      <c r="AW444" s="525">
        <f t="shared" si="3796"/>
        <v>0</v>
      </c>
      <c r="AX444" s="526">
        <f t="shared" si="3797"/>
        <v>0</v>
      </c>
      <c r="AY444" s="527"/>
      <c r="AZ444" s="520">
        <v>3.0</v>
      </c>
      <c r="BA444" s="521" t="s">
        <v>61</v>
      </c>
      <c r="BB444" s="522" t="s">
        <v>136</v>
      </c>
      <c r="BC444" s="522" t="s">
        <v>134</v>
      </c>
      <c r="BD444" s="523">
        <f>ADHK!BD444</f>
        <v>120</v>
      </c>
      <c r="BE444" s="523">
        <f>'Produksi dan Harga'!V118</f>
        <v>0</v>
      </c>
      <c r="BF444" s="523">
        <f t="shared" si="3798"/>
        <v>0</v>
      </c>
      <c r="BG444" s="524"/>
      <c r="BH444" s="523">
        <f t="shared" si="3799"/>
        <v>0</v>
      </c>
      <c r="BI444" s="524"/>
      <c r="BJ444" s="523"/>
      <c r="BK444" s="523">
        <f t="shared" si="3800"/>
        <v>0</v>
      </c>
      <c r="BL444" s="523">
        <f t="shared" si="3801"/>
        <v>0</v>
      </c>
      <c r="BM444" s="524">
        <v>0.23915411846270695</v>
      </c>
      <c r="BN444" s="525">
        <f t="shared" si="3802"/>
        <v>0</v>
      </c>
      <c r="BO444" s="526">
        <f t="shared" si="3803"/>
        <v>0</v>
      </c>
      <c r="BP444" s="527"/>
      <c r="BQ444" s="520">
        <v>3.0</v>
      </c>
      <c r="BR444" s="521" t="s">
        <v>61</v>
      </c>
      <c r="BS444" s="522" t="s">
        <v>136</v>
      </c>
      <c r="BT444" s="522" t="s">
        <v>134</v>
      </c>
      <c r="BU444" s="523">
        <f>ADHK!BU444</f>
        <v>0</v>
      </c>
      <c r="BV444" s="523">
        <f>'Produksi dan Harga'!AA118</f>
        <v>0</v>
      </c>
      <c r="BW444" s="523">
        <f t="shared" si="3804"/>
        <v>0</v>
      </c>
      <c r="BX444" s="524"/>
      <c r="BY444" s="523">
        <f t="shared" si="3805"/>
        <v>0</v>
      </c>
      <c r="BZ444" s="524"/>
      <c r="CA444" s="523"/>
      <c r="CB444" s="523">
        <f t="shared" si="3806"/>
        <v>0</v>
      </c>
      <c r="CC444" s="523">
        <f t="shared" si="3807"/>
        <v>0</v>
      </c>
      <c r="CD444" s="524">
        <v>0.23915411846270695</v>
      </c>
      <c r="CE444" s="525">
        <f t="shared" si="3808"/>
        <v>0</v>
      </c>
      <c r="CF444" s="526">
        <f t="shared" si="3809"/>
        <v>0</v>
      </c>
      <c r="CG444" s="527"/>
      <c r="CH444" s="520">
        <v>3.0</v>
      </c>
      <c r="CI444" s="521" t="s">
        <v>61</v>
      </c>
      <c r="CJ444" s="522" t="s">
        <v>136</v>
      </c>
      <c r="CK444" s="522" t="s">
        <v>134</v>
      </c>
      <c r="CL444" s="523">
        <f>ADHK!CL444</f>
        <v>0</v>
      </c>
      <c r="CM444" s="523">
        <f>'Produksi dan Harga'!AF118</f>
        <v>0</v>
      </c>
      <c r="CN444" s="523">
        <f t="shared" si="3810"/>
        <v>0</v>
      </c>
      <c r="CO444" s="524"/>
      <c r="CP444" s="523">
        <f t="shared" si="3811"/>
        <v>0</v>
      </c>
      <c r="CQ444" s="524"/>
      <c r="CR444" s="523"/>
      <c r="CS444" s="523">
        <f t="shared" si="3812"/>
        <v>0</v>
      </c>
      <c r="CT444" s="523">
        <f t="shared" si="3813"/>
        <v>0</v>
      </c>
      <c r="CU444" s="524">
        <v>0.23915411846270695</v>
      </c>
      <c r="CV444" s="525">
        <f t="shared" si="3814"/>
        <v>0</v>
      </c>
      <c r="CW444" s="526">
        <f t="shared" si="3815"/>
        <v>0</v>
      </c>
      <c r="CX444" s="527"/>
      <c r="CY444" s="520">
        <v>3.0</v>
      </c>
      <c r="CZ444" s="521" t="s">
        <v>61</v>
      </c>
      <c r="DA444" s="522" t="s">
        <v>136</v>
      </c>
      <c r="DB444" s="522" t="s">
        <v>134</v>
      </c>
      <c r="DC444" s="523">
        <f>ADHK!DC444</f>
        <v>4</v>
      </c>
      <c r="DD444" s="523">
        <f>'Produksi dan Harga'!AK118</f>
        <v>0</v>
      </c>
      <c r="DE444" s="523">
        <f t="shared" si="3816"/>
        <v>0</v>
      </c>
      <c r="DF444" s="524"/>
      <c r="DG444" s="523">
        <f t="shared" si="3817"/>
        <v>0</v>
      </c>
      <c r="DH444" s="524"/>
      <c r="DI444" s="523"/>
      <c r="DJ444" s="523">
        <f t="shared" si="3818"/>
        <v>0</v>
      </c>
      <c r="DK444" s="523">
        <f t="shared" si="3819"/>
        <v>0</v>
      </c>
      <c r="DL444" s="524">
        <v>0.23915411846270695</v>
      </c>
      <c r="DM444" s="525">
        <f t="shared" si="3820"/>
        <v>0</v>
      </c>
      <c r="DN444" s="526">
        <f t="shared" si="3821"/>
        <v>0</v>
      </c>
      <c r="DO444" s="527"/>
      <c r="DP444" s="520">
        <v>3.0</v>
      </c>
      <c r="DQ444" s="521" t="s">
        <v>61</v>
      </c>
      <c r="DR444" s="522" t="s">
        <v>136</v>
      </c>
      <c r="DS444" s="522" t="s">
        <v>134</v>
      </c>
      <c r="DT444" s="523">
        <f>ADHK!DT444</f>
        <v>52</v>
      </c>
      <c r="DU444" s="523">
        <f>'Produksi dan Harga'!AP118</f>
        <v>0</v>
      </c>
      <c r="DV444" s="523">
        <f t="shared" si="3822"/>
        <v>0</v>
      </c>
      <c r="DW444" s="524"/>
      <c r="DX444" s="523">
        <f t="shared" si="3823"/>
        <v>0</v>
      </c>
      <c r="DY444" s="524"/>
      <c r="DZ444" s="523"/>
      <c r="EA444" s="523">
        <f t="shared" si="3824"/>
        <v>0</v>
      </c>
      <c r="EB444" s="523">
        <f t="shared" si="3825"/>
        <v>0</v>
      </c>
      <c r="EC444" s="524">
        <v>0.23915411846270695</v>
      </c>
      <c r="ED444" s="525">
        <f t="shared" si="3826"/>
        <v>0</v>
      </c>
      <c r="EE444" s="526">
        <f t="shared" si="3827"/>
        <v>0</v>
      </c>
      <c r="EF444" s="527"/>
      <c r="EG444" s="520">
        <v>3.0</v>
      </c>
      <c r="EH444" s="521" t="s">
        <v>61</v>
      </c>
      <c r="EI444" s="522" t="s">
        <v>136</v>
      </c>
      <c r="EJ444" s="522" t="s">
        <v>134</v>
      </c>
      <c r="EK444" s="523">
        <f>ADHK!EK444</f>
        <v>0</v>
      </c>
      <c r="EL444" s="523">
        <f>'Produksi dan Harga'!AU118</f>
        <v>0</v>
      </c>
      <c r="EM444" s="523">
        <f t="shared" si="3828"/>
        <v>0</v>
      </c>
      <c r="EN444" s="524"/>
      <c r="EO444" s="523">
        <f t="shared" si="3829"/>
        <v>0</v>
      </c>
      <c r="EP444" s="524"/>
      <c r="EQ444" s="523"/>
      <c r="ER444" s="523">
        <f t="shared" si="3830"/>
        <v>0</v>
      </c>
      <c r="ES444" s="523">
        <f t="shared" si="3831"/>
        <v>0</v>
      </c>
      <c r="ET444" s="524">
        <v>0.23915411846270695</v>
      </c>
      <c r="EU444" s="525">
        <f t="shared" si="3832"/>
        <v>0</v>
      </c>
      <c r="EV444" s="526">
        <f t="shared" si="3833"/>
        <v>0</v>
      </c>
      <c r="EW444" s="527"/>
      <c r="EX444" s="520">
        <v>3.0</v>
      </c>
      <c r="EY444" s="521" t="s">
        <v>61</v>
      </c>
      <c r="EZ444" s="522" t="s">
        <v>136</v>
      </c>
      <c r="FA444" s="522" t="s">
        <v>134</v>
      </c>
      <c r="FB444" s="523">
        <f>ADHK!FB444</f>
        <v>0</v>
      </c>
      <c r="FC444" s="523">
        <f>'Produksi dan Harga'!AZ118</f>
        <v>0</v>
      </c>
      <c r="FD444" s="523">
        <f t="shared" si="3834"/>
        <v>0</v>
      </c>
      <c r="FE444" s="524"/>
      <c r="FF444" s="523">
        <f t="shared" si="3835"/>
        <v>0</v>
      </c>
      <c r="FG444" s="524"/>
      <c r="FH444" s="523"/>
      <c r="FI444" s="523">
        <f t="shared" si="3836"/>
        <v>0</v>
      </c>
      <c r="FJ444" s="523">
        <f t="shared" si="3837"/>
        <v>0</v>
      </c>
      <c r="FK444" s="524">
        <v>0.23915411846270695</v>
      </c>
      <c r="FL444" s="525">
        <f t="shared" si="3838"/>
        <v>0</v>
      </c>
      <c r="FM444" s="526">
        <f t="shared" si="3839"/>
        <v>0</v>
      </c>
      <c r="FN444" s="527"/>
      <c r="FO444" s="520">
        <v>3.0</v>
      </c>
      <c r="FP444" s="521" t="s">
        <v>61</v>
      </c>
      <c r="FQ444" s="522" t="s">
        <v>136</v>
      </c>
      <c r="FR444" s="522" t="s">
        <v>134</v>
      </c>
      <c r="FS444" s="523">
        <f>ADHK!FS444</f>
        <v>0</v>
      </c>
      <c r="FT444" s="523">
        <f>'Produksi dan Harga'!BE118</f>
        <v>0</v>
      </c>
      <c r="FU444" s="523">
        <f t="shared" si="3840"/>
        <v>0</v>
      </c>
      <c r="FV444" s="524"/>
      <c r="FW444" s="523">
        <f t="shared" si="3841"/>
        <v>0</v>
      </c>
      <c r="FX444" s="524"/>
      <c r="FY444" s="523"/>
      <c r="FZ444" s="523">
        <f t="shared" si="3842"/>
        <v>0</v>
      </c>
      <c r="GA444" s="523">
        <f t="shared" si="3843"/>
        <v>0</v>
      </c>
      <c r="GB444" s="524">
        <v>0.23915411846270695</v>
      </c>
      <c r="GC444" s="525">
        <f t="shared" si="3844"/>
        <v>0</v>
      </c>
      <c r="GD444" s="526">
        <f t="shared" si="3845"/>
        <v>0</v>
      </c>
      <c r="GE444" s="527"/>
      <c r="GF444" s="520">
        <v>3.0</v>
      </c>
      <c r="GG444" s="521" t="s">
        <v>61</v>
      </c>
      <c r="GH444" s="522" t="s">
        <v>136</v>
      </c>
      <c r="GI444" s="522" t="s">
        <v>134</v>
      </c>
      <c r="GJ444" s="523">
        <f>ADHK!GJ444</f>
        <v>0</v>
      </c>
      <c r="GK444" s="523">
        <f>'Produksi dan Harga'!BJ118</f>
        <v>0</v>
      </c>
      <c r="GL444" s="523">
        <f t="shared" si="3846"/>
        <v>0</v>
      </c>
      <c r="GM444" s="524"/>
      <c r="GN444" s="523">
        <f t="shared" si="3847"/>
        <v>0</v>
      </c>
      <c r="GO444" s="524"/>
      <c r="GP444" s="523"/>
      <c r="GQ444" s="523">
        <f t="shared" si="3848"/>
        <v>0</v>
      </c>
      <c r="GR444" s="523">
        <f t="shared" si="3849"/>
        <v>0</v>
      </c>
      <c r="GS444" s="524">
        <v>0.23915411846270695</v>
      </c>
      <c r="GT444" s="525">
        <f t="shared" si="3850"/>
        <v>0</v>
      </c>
      <c r="GU444" s="526">
        <f t="shared" si="3851"/>
        <v>0</v>
      </c>
      <c r="GV444" s="527"/>
      <c r="GW444" s="520">
        <v>3.0</v>
      </c>
      <c r="GX444" s="521" t="s">
        <v>61</v>
      </c>
      <c r="GY444" s="522" t="s">
        <v>136</v>
      </c>
      <c r="GZ444" s="522" t="s">
        <v>134</v>
      </c>
      <c r="HA444" s="523">
        <f>ADHK!HA444</f>
        <v>10</v>
      </c>
      <c r="HB444" s="523">
        <f>'Produksi dan Harga'!BO118</f>
        <v>0</v>
      </c>
      <c r="HC444" s="523">
        <f t="shared" si="3852"/>
        <v>0</v>
      </c>
      <c r="HD444" s="524"/>
      <c r="HE444" s="523">
        <f t="shared" si="3853"/>
        <v>0</v>
      </c>
      <c r="HF444" s="524"/>
      <c r="HG444" s="523"/>
      <c r="HH444" s="523">
        <f t="shared" si="3854"/>
        <v>0</v>
      </c>
      <c r="HI444" s="523">
        <f t="shared" si="3855"/>
        <v>0</v>
      </c>
      <c r="HJ444" s="524">
        <v>0.23915411846270695</v>
      </c>
      <c r="HK444" s="525">
        <f t="shared" si="3856"/>
        <v>0</v>
      </c>
      <c r="HL444" s="526">
        <f t="shared" si="3857"/>
        <v>0</v>
      </c>
      <c r="HM444" s="527"/>
      <c r="HN444" s="520">
        <v>3.0</v>
      </c>
      <c r="HO444" s="521" t="s">
        <v>61</v>
      </c>
      <c r="HP444" s="522" t="s">
        <v>136</v>
      </c>
      <c r="HQ444" s="522" t="s">
        <v>134</v>
      </c>
      <c r="HR444" s="523">
        <f>ADHK!HR444</f>
        <v>0</v>
      </c>
      <c r="HS444" s="523">
        <f>'Produksi dan Harga'!BT118</f>
        <v>0</v>
      </c>
      <c r="HT444" s="523">
        <f t="shared" si="3858"/>
        <v>0</v>
      </c>
      <c r="HU444" s="524"/>
      <c r="HV444" s="523">
        <f t="shared" si="3859"/>
        <v>0</v>
      </c>
      <c r="HW444" s="524"/>
      <c r="HX444" s="523"/>
      <c r="HY444" s="523">
        <f t="shared" si="3860"/>
        <v>0</v>
      </c>
      <c r="HZ444" s="523">
        <f t="shared" si="3861"/>
        <v>0</v>
      </c>
      <c r="IA444" s="524">
        <v>0.23915411846270695</v>
      </c>
      <c r="IB444" s="525">
        <f t="shared" si="3862"/>
        <v>0</v>
      </c>
      <c r="IC444" s="526">
        <f t="shared" si="3863"/>
        <v>0</v>
      </c>
      <c r="ID444" s="527"/>
      <c r="IE444" s="520">
        <v>3.0</v>
      </c>
      <c r="IF444" s="521" t="s">
        <v>61</v>
      </c>
      <c r="IG444" s="522" t="s">
        <v>136</v>
      </c>
      <c r="IH444" s="522" t="s">
        <v>134</v>
      </c>
      <c r="II444" s="523">
        <f>ADHK!II444</f>
        <v>0</v>
      </c>
      <c r="IJ444" s="523">
        <f>'Produksi dan Harga'!BY118</f>
        <v>0</v>
      </c>
      <c r="IK444" s="523">
        <f t="shared" si="3864"/>
        <v>0</v>
      </c>
      <c r="IL444" s="524"/>
      <c r="IM444" s="523">
        <f t="shared" si="3865"/>
        <v>0</v>
      </c>
      <c r="IN444" s="524"/>
      <c r="IO444" s="523"/>
      <c r="IP444" s="523">
        <f t="shared" si="3866"/>
        <v>0</v>
      </c>
      <c r="IQ444" s="523">
        <f t="shared" si="3867"/>
        <v>0</v>
      </c>
      <c r="IR444" s="524">
        <v>0.23915411846270695</v>
      </c>
      <c r="IS444" s="525">
        <f t="shared" si="3868"/>
        <v>0</v>
      </c>
      <c r="IT444" s="526">
        <f t="shared" si="3869"/>
        <v>0</v>
      </c>
      <c r="IU444" s="527"/>
      <c r="IV444" s="520">
        <v>3.0</v>
      </c>
      <c r="IW444" s="521" t="s">
        <v>61</v>
      </c>
      <c r="IX444" s="522" t="s">
        <v>136</v>
      </c>
      <c r="IY444" s="522" t="s">
        <v>134</v>
      </c>
      <c r="IZ444" s="523">
        <f>ADHK!IZ444</f>
        <v>0</v>
      </c>
      <c r="JA444" s="523">
        <f>'Produksi dan Harga'!CD118</f>
        <v>0</v>
      </c>
      <c r="JB444" s="523">
        <f t="shared" si="3870"/>
        <v>0</v>
      </c>
      <c r="JC444" s="524"/>
      <c r="JD444" s="523">
        <f t="shared" si="3871"/>
        <v>0</v>
      </c>
      <c r="JE444" s="524"/>
      <c r="JF444" s="523"/>
      <c r="JG444" s="523">
        <f t="shared" si="3872"/>
        <v>0</v>
      </c>
      <c r="JH444" s="523">
        <f t="shared" si="3873"/>
        <v>0</v>
      </c>
      <c r="JI444" s="524">
        <v>0.23915411846270695</v>
      </c>
      <c r="JJ444" s="525">
        <f t="shared" si="3874"/>
        <v>0</v>
      </c>
      <c r="JK444" s="526">
        <f t="shared" si="3875"/>
        <v>0</v>
      </c>
      <c r="JL444" s="527"/>
      <c r="JM444" s="520">
        <v>3.0</v>
      </c>
      <c r="JN444" s="521" t="s">
        <v>61</v>
      </c>
      <c r="JO444" s="522" t="s">
        <v>136</v>
      </c>
      <c r="JP444" s="522" t="s">
        <v>134</v>
      </c>
      <c r="JQ444" s="523" t="str">
        <f>ADHK!JQ444</f>
        <v/>
      </c>
      <c r="JR444" s="523"/>
      <c r="JS444" s="523">
        <f t="shared" si="3876"/>
        <v>0</v>
      </c>
      <c r="JT444" s="524"/>
      <c r="JU444" s="523">
        <f t="shared" si="3877"/>
        <v>0</v>
      </c>
      <c r="JV444" s="524"/>
      <c r="JW444" s="523"/>
      <c r="JX444" s="523">
        <f t="shared" si="3878"/>
        <v>0</v>
      </c>
      <c r="JY444" s="523">
        <f t="shared" si="3879"/>
        <v>0</v>
      </c>
      <c r="JZ444" s="524">
        <v>0.23915411846270695</v>
      </c>
      <c r="KA444" s="525">
        <f t="shared" si="3880"/>
        <v>0</v>
      </c>
      <c r="KB444" s="526">
        <f t="shared" si="3881"/>
        <v>0</v>
      </c>
      <c r="KC444" s="527"/>
      <c r="KD444" s="520">
        <v>3.0</v>
      </c>
      <c r="KE444" s="521" t="s">
        <v>61</v>
      </c>
      <c r="KF444" s="522" t="s">
        <v>136</v>
      </c>
      <c r="KG444" s="522" t="s">
        <v>134</v>
      </c>
      <c r="KH444" s="523" t="str">
        <f>ADHK!KH444</f>
        <v/>
      </c>
      <c r="KI444" s="523"/>
      <c r="KJ444" s="523">
        <f t="shared" si="3882"/>
        <v>0</v>
      </c>
      <c r="KK444" s="524"/>
      <c r="KL444" s="523">
        <f t="shared" si="3883"/>
        <v>0</v>
      </c>
      <c r="KM444" s="524"/>
      <c r="KN444" s="523"/>
      <c r="KO444" s="523">
        <f t="shared" si="3884"/>
        <v>0</v>
      </c>
      <c r="KP444" s="523">
        <f t="shared" si="3885"/>
        <v>0</v>
      </c>
      <c r="KQ444" s="524">
        <v>0.23915411846270695</v>
      </c>
      <c r="KR444" s="525">
        <f t="shared" si="3886"/>
        <v>0</v>
      </c>
      <c r="KS444" s="526">
        <f t="shared" si="3887"/>
        <v>0</v>
      </c>
      <c r="KT444" s="527"/>
      <c r="KU444" s="528"/>
    </row>
    <row r="445" ht="15.75" customHeight="1">
      <c r="A445" s="520">
        <v>4.0</v>
      </c>
      <c r="B445" s="521" t="s">
        <v>143</v>
      </c>
      <c r="C445" s="522" t="s">
        <v>136</v>
      </c>
      <c r="D445" s="522" t="s">
        <v>134</v>
      </c>
      <c r="E445" s="523" t="str">
        <f>ADHK!E445</f>
        <v/>
      </c>
      <c r="F445" s="523">
        <f>ADHK!F445</f>
        <v>0</v>
      </c>
      <c r="G445" s="523">
        <f t="shared" si="3780"/>
        <v>0</v>
      </c>
      <c r="H445" s="524"/>
      <c r="I445" s="523">
        <f t="shared" si="3781"/>
        <v>0</v>
      </c>
      <c r="J445" s="524"/>
      <c r="K445" s="523"/>
      <c r="L445" s="523">
        <f t="shared" si="3782"/>
        <v>0</v>
      </c>
      <c r="M445" s="523">
        <f t="shared" si="3783"/>
        <v>0</v>
      </c>
      <c r="N445" s="524">
        <v>0.23915411846270695</v>
      </c>
      <c r="O445" s="525">
        <f t="shared" si="3784"/>
        <v>0</v>
      </c>
      <c r="P445" s="526">
        <f t="shared" si="3785"/>
        <v>0</v>
      </c>
      <c r="Q445" s="527"/>
      <c r="R445" s="520">
        <v>4.0</v>
      </c>
      <c r="S445" s="521" t="s">
        <v>143</v>
      </c>
      <c r="T445" s="522" t="s">
        <v>136</v>
      </c>
      <c r="U445" s="522" t="s">
        <v>134</v>
      </c>
      <c r="V445" s="523" t="str">
        <f>ADHK!V445</f>
        <v/>
      </c>
      <c r="W445" s="523"/>
      <c r="X445" s="523">
        <f t="shared" si="3786"/>
        <v>0</v>
      </c>
      <c r="Y445" s="524"/>
      <c r="Z445" s="523">
        <f t="shared" si="3787"/>
        <v>0</v>
      </c>
      <c r="AA445" s="524"/>
      <c r="AB445" s="523"/>
      <c r="AC445" s="523">
        <f t="shared" si="3788"/>
        <v>0</v>
      </c>
      <c r="AD445" s="523">
        <f t="shared" si="3789"/>
        <v>0</v>
      </c>
      <c r="AE445" s="524">
        <v>0.23915411846270695</v>
      </c>
      <c r="AF445" s="525">
        <f t="shared" si="3790"/>
        <v>0</v>
      </c>
      <c r="AG445" s="526">
        <f t="shared" si="3791"/>
        <v>0</v>
      </c>
      <c r="AH445" s="527"/>
      <c r="AI445" s="520">
        <v>4.0</v>
      </c>
      <c r="AJ445" s="521" t="s">
        <v>143</v>
      </c>
      <c r="AK445" s="522" t="s">
        <v>136</v>
      </c>
      <c r="AL445" s="522" t="s">
        <v>134</v>
      </c>
      <c r="AM445" s="523" t="str">
        <f>ADHK!AM445</f>
        <v/>
      </c>
      <c r="AN445" s="523"/>
      <c r="AO445" s="523">
        <f t="shared" si="3792"/>
        <v>0</v>
      </c>
      <c r="AP445" s="524"/>
      <c r="AQ445" s="523">
        <f t="shared" si="3793"/>
        <v>0</v>
      </c>
      <c r="AR445" s="524"/>
      <c r="AS445" s="523"/>
      <c r="AT445" s="523">
        <f t="shared" si="3794"/>
        <v>0</v>
      </c>
      <c r="AU445" s="523">
        <f t="shared" si="3795"/>
        <v>0</v>
      </c>
      <c r="AV445" s="524">
        <v>0.23915411846270695</v>
      </c>
      <c r="AW445" s="525">
        <f t="shared" si="3796"/>
        <v>0</v>
      </c>
      <c r="AX445" s="526">
        <f t="shared" si="3797"/>
        <v>0</v>
      </c>
      <c r="AY445" s="527"/>
      <c r="AZ445" s="520">
        <v>4.0</v>
      </c>
      <c r="BA445" s="521" t="s">
        <v>143</v>
      </c>
      <c r="BB445" s="522" t="s">
        <v>136</v>
      </c>
      <c r="BC445" s="522" t="s">
        <v>134</v>
      </c>
      <c r="BD445" s="523" t="str">
        <f>ADHK!BD445</f>
        <v/>
      </c>
      <c r="BE445" s="523"/>
      <c r="BF445" s="523">
        <f t="shared" si="3798"/>
        <v>0</v>
      </c>
      <c r="BG445" s="524"/>
      <c r="BH445" s="523">
        <f t="shared" si="3799"/>
        <v>0</v>
      </c>
      <c r="BI445" s="524"/>
      <c r="BJ445" s="523"/>
      <c r="BK445" s="523">
        <f t="shared" si="3800"/>
        <v>0</v>
      </c>
      <c r="BL445" s="523">
        <f t="shared" si="3801"/>
        <v>0</v>
      </c>
      <c r="BM445" s="524">
        <v>0.23915411846270695</v>
      </c>
      <c r="BN445" s="525">
        <f t="shared" si="3802"/>
        <v>0</v>
      </c>
      <c r="BO445" s="526">
        <f t="shared" si="3803"/>
        <v>0</v>
      </c>
      <c r="BP445" s="527"/>
      <c r="BQ445" s="520">
        <v>4.0</v>
      </c>
      <c r="BR445" s="521" t="s">
        <v>143</v>
      </c>
      <c r="BS445" s="522" t="s">
        <v>136</v>
      </c>
      <c r="BT445" s="522" t="s">
        <v>134</v>
      </c>
      <c r="BU445" s="523" t="str">
        <f>ADHK!BU445</f>
        <v/>
      </c>
      <c r="BV445" s="523"/>
      <c r="BW445" s="523">
        <f t="shared" si="3804"/>
        <v>0</v>
      </c>
      <c r="BX445" s="524"/>
      <c r="BY445" s="523">
        <f t="shared" si="3805"/>
        <v>0</v>
      </c>
      <c r="BZ445" s="524"/>
      <c r="CA445" s="523"/>
      <c r="CB445" s="523">
        <f t="shared" si="3806"/>
        <v>0</v>
      </c>
      <c r="CC445" s="523">
        <f t="shared" si="3807"/>
        <v>0</v>
      </c>
      <c r="CD445" s="524">
        <v>0.23915411846270695</v>
      </c>
      <c r="CE445" s="525">
        <f t="shared" si="3808"/>
        <v>0</v>
      </c>
      <c r="CF445" s="526">
        <f t="shared" si="3809"/>
        <v>0</v>
      </c>
      <c r="CG445" s="527"/>
      <c r="CH445" s="520">
        <v>4.0</v>
      </c>
      <c r="CI445" s="521" t="s">
        <v>143</v>
      </c>
      <c r="CJ445" s="522" t="s">
        <v>136</v>
      </c>
      <c r="CK445" s="522" t="s">
        <v>134</v>
      </c>
      <c r="CL445" s="523" t="str">
        <f>ADHK!CL445</f>
        <v/>
      </c>
      <c r="CM445" s="523"/>
      <c r="CN445" s="523">
        <f t="shared" si="3810"/>
        <v>0</v>
      </c>
      <c r="CO445" s="524"/>
      <c r="CP445" s="523">
        <f t="shared" si="3811"/>
        <v>0</v>
      </c>
      <c r="CQ445" s="524"/>
      <c r="CR445" s="523"/>
      <c r="CS445" s="523">
        <f t="shared" si="3812"/>
        <v>0</v>
      </c>
      <c r="CT445" s="523">
        <f t="shared" si="3813"/>
        <v>0</v>
      </c>
      <c r="CU445" s="524">
        <v>0.23915411846270695</v>
      </c>
      <c r="CV445" s="525">
        <f t="shared" si="3814"/>
        <v>0</v>
      </c>
      <c r="CW445" s="526">
        <f t="shared" si="3815"/>
        <v>0</v>
      </c>
      <c r="CX445" s="527"/>
      <c r="CY445" s="520">
        <v>4.0</v>
      </c>
      <c r="CZ445" s="521" t="s">
        <v>143</v>
      </c>
      <c r="DA445" s="522" t="s">
        <v>136</v>
      </c>
      <c r="DB445" s="522" t="s">
        <v>134</v>
      </c>
      <c r="DC445" s="523" t="str">
        <f>ADHK!DC445</f>
        <v/>
      </c>
      <c r="DD445" s="523"/>
      <c r="DE445" s="523">
        <f t="shared" si="3816"/>
        <v>0</v>
      </c>
      <c r="DF445" s="524"/>
      <c r="DG445" s="523">
        <f t="shared" si="3817"/>
        <v>0</v>
      </c>
      <c r="DH445" s="524"/>
      <c r="DI445" s="523"/>
      <c r="DJ445" s="523">
        <f t="shared" si="3818"/>
        <v>0</v>
      </c>
      <c r="DK445" s="523">
        <f t="shared" si="3819"/>
        <v>0</v>
      </c>
      <c r="DL445" s="524">
        <v>0.23915411846270695</v>
      </c>
      <c r="DM445" s="525">
        <f t="shared" si="3820"/>
        <v>0</v>
      </c>
      <c r="DN445" s="526">
        <f t="shared" si="3821"/>
        <v>0</v>
      </c>
      <c r="DO445" s="527"/>
      <c r="DP445" s="520">
        <v>4.0</v>
      </c>
      <c r="DQ445" s="521" t="s">
        <v>143</v>
      </c>
      <c r="DR445" s="522" t="s">
        <v>136</v>
      </c>
      <c r="DS445" s="522" t="s">
        <v>134</v>
      </c>
      <c r="DT445" s="523" t="str">
        <f>ADHK!DT445</f>
        <v/>
      </c>
      <c r="DU445" s="523"/>
      <c r="DV445" s="523">
        <f t="shared" si="3822"/>
        <v>0</v>
      </c>
      <c r="DW445" s="524"/>
      <c r="DX445" s="523">
        <f t="shared" si="3823"/>
        <v>0</v>
      </c>
      <c r="DY445" s="524"/>
      <c r="DZ445" s="523"/>
      <c r="EA445" s="523">
        <f t="shared" si="3824"/>
        <v>0</v>
      </c>
      <c r="EB445" s="523">
        <f t="shared" si="3825"/>
        <v>0</v>
      </c>
      <c r="EC445" s="524">
        <v>0.23915411846270695</v>
      </c>
      <c r="ED445" s="525">
        <f t="shared" si="3826"/>
        <v>0</v>
      </c>
      <c r="EE445" s="526">
        <f t="shared" si="3827"/>
        <v>0</v>
      </c>
      <c r="EF445" s="527"/>
      <c r="EG445" s="520">
        <v>4.0</v>
      </c>
      <c r="EH445" s="521" t="s">
        <v>143</v>
      </c>
      <c r="EI445" s="522" t="s">
        <v>136</v>
      </c>
      <c r="EJ445" s="522" t="s">
        <v>134</v>
      </c>
      <c r="EK445" s="523" t="str">
        <f>ADHK!EK445</f>
        <v/>
      </c>
      <c r="EL445" s="523"/>
      <c r="EM445" s="523">
        <f t="shared" si="3828"/>
        <v>0</v>
      </c>
      <c r="EN445" s="524"/>
      <c r="EO445" s="523">
        <f t="shared" si="3829"/>
        <v>0</v>
      </c>
      <c r="EP445" s="524"/>
      <c r="EQ445" s="523"/>
      <c r="ER445" s="523">
        <f t="shared" si="3830"/>
        <v>0</v>
      </c>
      <c r="ES445" s="523">
        <f t="shared" si="3831"/>
        <v>0</v>
      </c>
      <c r="ET445" s="524">
        <v>0.23915411846270695</v>
      </c>
      <c r="EU445" s="525">
        <f t="shared" si="3832"/>
        <v>0</v>
      </c>
      <c r="EV445" s="526">
        <f t="shared" si="3833"/>
        <v>0</v>
      </c>
      <c r="EW445" s="527"/>
      <c r="EX445" s="520">
        <v>4.0</v>
      </c>
      <c r="EY445" s="521" t="s">
        <v>143</v>
      </c>
      <c r="EZ445" s="522" t="s">
        <v>136</v>
      </c>
      <c r="FA445" s="522" t="s">
        <v>134</v>
      </c>
      <c r="FB445" s="523" t="str">
        <f>ADHK!FB445</f>
        <v/>
      </c>
      <c r="FC445" s="523"/>
      <c r="FD445" s="523">
        <f t="shared" si="3834"/>
        <v>0</v>
      </c>
      <c r="FE445" s="524"/>
      <c r="FF445" s="523">
        <f t="shared" si="3835"/>
        <v>0</v>
      </c>
      <c r="FG445" s="524"/>
      <c r="FH445" s="523"/>
      <c r="FI445" s="523">
        <f t="shared" si="3836"/>
        <v>0</v>
      </c>
      <c r="FJ445" s="523">
        <f t="shared" si="3837"/>
        <v>0</v>
      </c>
      <c r="FK445" s="524">
        <v>0.23915411846270695</v>
      </c>
      <c r="FL445" s="525">
        <f t="shared" si="3838"/>
        <v>0</v>
      </c>
      <c r="FM445" s="526">
        <f t="shared" si="3839"/>
        <v>0</v>
      </c>
      <c r="FN445" s="527"/>
      <c r="FO445" s="520">
        <v>4.0</v>
      </c>
      <c r="FP445" s="521" t="s">
        <v>143</v>
      </c>
      <c r="FQ445" s="522" t="s">
        <v>136</v>
      </c>
      <c r="FR445" s="522" t="s">
        <v>134</v>
      </c>
      <c r="FS445" s="523" t="str">
        <f>ADHK!FS445</f>
        <v/>
      </c>
      <c r="FT445" s="523"/>
      <c r="FU445" s="523">
        <f t="shared" si="3840"/>
        <v>0</v>
      </c>
      <c r="FV445" s="524"/>
      <c r="FW445" s="523">
        <f t="shared" si="3841"/>
        <v>0</v>
      </c>
      <c r="FX445" s="524"/>
      <c r="FY445" s="523"/>
      <c r="FZ445" s="523">
        <f t="shared" si="3842"/>
        <v>0</v>
      </c>
      <c r="GA445" s="523">
        <f t="shared" si="3843"/>
        <v>0</v>
      </c>
      <c r="GB445" s="524">
        <v>0.23915411846270695</v>
      </c>
      <c r="GC445" s="525">
        <f t="shared" si="3844"/>
        <v>0</v>
      </c>
      <c r="GD445" s="526">
        <f t="shared" si="3845"/>
        <v>0</v>
      </c>
      <c r="GE445" s="527"/>
      <c r="GF445" s="520">
        <v>4.0</v>
      </c>
      <c r="GG445" s="521" t="s">
        <v>143</v>
      </c>
      <c r="GH445" s="522" t="s">
        <v>136</v>
      </c>
      <c r="GI445" s="522" t="s">
        <v>134</v>
      </c>
      <c r="GJ445" s="523" t="str">
        <f>ADHK!GJ445</f>
        <v/>
      </c>
      <c r="GK445" s="523"/>
      <c r="GL445" s="523">
        <f t="shared" si="3846"/>
        <v>0</v>
      </c>
      <c r="GM445" s="524"/>
      <c r="GN445" s="523">
        <f t="shared" si="3847"/>
        <v>0</v>
      </c>
      <c r="GO445" s="524"/>
      <c r="GP445" s="523"/>
      <c r="GQ445" s="523">
        <f t="shared" si="3848"/>
        <v>0</v>
      </c>
      <c r="GR445" s="523">
        <f t="shared" si="3849"/>
        <v>0</v>
      </c>
      <c r="GS445" s="524">
        <v>0.23915411846270695</v>
      </c>
      <c r="GT445" s="525">
        <f t="shared" si="3850"/>
        <v>0</v>
      </c>
      <c r="GU445" s="526">
        <f t="shared" si="3851"/>
        <v>0</v>
      </c>
      <c r="GV445" s="527"/>
      <c r="GW445" s="520">
        <v>4.0</v>
      </c>
      <c r="GX445" s="521" t="s">
        <v>143</v>
      </c>
      <c r="GY445" s="522" t="s">
        <v>136</v>
      </c>
      <c r="GZ445" s="522" t="s">
        <v>134</v>
      </c>
      <c r="HA445" s="523" t="str">
        <f>ADHK!HA445</f>
        <v/>
      </c>
      <c r="HB445" s="523"/>
      <c r="HC445" s="523">
        <f t="shared" si="3852"/>
        <v>0</v>
      </c>
      <c r="HD445" s="524"/>
      <c r="HE445" s="523">
        <f t="shared" si="3853"/>
        <v>0</v>
      </c>
      <c r="HF445" s="524"/>
      <c r="HG445" s="523"/>
      <c r="HH445" s="523">
        <f t="shared" si="3854"/>
        <v>0</v>
      </c>
      <c r="HI445" s="523">
        <f t="shared" si="3855"/>
        <v>0</v>
      </c>
      <c r="HJ445" s="524">
        <v>0.23915411846270695</v>
      </c>
      <c r="HK445" s="525">
        <f t="shared" si="3856"/>
        <v>0</v>
      </c>
      <c r="HL445" s="526">
        <f t="shared" si="3857"/>
        <v>0</v>
      </c>
      <c r="HM445" s="527"/>
      <c r="HN445" s="520">
        <v>4.0</v>
      </c>
      <c r="HO445" s="521" t="s">
        <v>143</v>
      </c>
      <c r="HP445" s="522" t="s">
        <v>136</v>
      </c>
      <c r="HQ445" s="522" t="s">
        <v>134</v>
      </c>
      <c r="HR445" s="523" t="str">
        <f>ADHK!HR445</f>
        <v/>
      </c>
      <c r="HS445" s="523"/>
      <c r="HT445" s="523">
        <f t="shared" si="3858"/>
        <v>0</v>
      </c>
      <c r="HU445" s="524"/>
      <c r="HV445" s="523">
        <f t="shared" si="3859"/>
        <v>0</v>
      </c>
      <c r="HW445" s="524"/>
      <c r="HX445" s="523"/>
      <c r="HY445" s="523">
        <f t="shared" si="3860"/>
        <v>0</v>
      </c>
      <c r="HZ445" s="523">
        <f t="shared" si="3861"/>
        <v>0</v>
      </c>
      <c r="IA445" s="524">
        <v>0.23915411846270695</v>
      </c>
      <c r="IB445" s="525">
        <f t="shared" si="3862"/>
        <v>0</v>
      </c>
      <c r="IC445" s="526">
        <f t="shared" si="3863"/>
        <v>0</v>
      </c>
      <c r="ID445" s="527"/>
      <c r="IE445" s="520">
        <v>4.0</v>
      </c>
      <c r="IF445" s="521" t="s">
        <v>143</v>
      </c>
      <c r="IG445" s="522" t="s">
        <v>136</v>
      </c>
      <c r="IH445" s="522" t="s">
        <v>134</v>
      </c>
      <c r="II445" s="523" t="str">
        <f>ADHK!II445</f>
        <v/>
      </c>
      <c r="IJ445" s="523" t="str">
        <f>'Produksi dan Harga'!BY119</f>
        <v/>
      </c>
      <c r="IK445" s="523">
        <f t="shared" si="3864"/>
        <v>0</v>
      </c>
      <c r="IL445" s="524"/>
      <c r="IM445" s="523">
        <f t="shared" si="3865"/>
        <v>0</v>
      </c>
      <c r="IN445" s="524"/>
      <c r="IO445" s="523"/>
      <c r="IP445" s="523">
        <f t="shared" si="3866"/>
        <v>0</v>
      </c>
      <c r="IQ445" s="523">
        <f t="shared" si="3867"/>
        <v>0</v>
      </c>
      <c r="IR445" s="524">
        <v>0.23915411846270695</v>
      </c>
      <c r="IS445" s="525">
        <f t="shared" si="3868"/>
        <v>0</v>
      </c>
      <c r="IT445" s="526">
        <f t="shared" si="3869"/>
        <v>0</v>
      </c>
      <c r="IU445" s="527"/>
      <c r="IV445" s="520">
        <v>4.0</v>
      </c>
      <c r="IW445" s="521" t="s">
        <v>143</v>
      </c>
      <c r="IX445" s="522" t="s">
        <v>136</v>
      </c>
      <c r="IY445" s="522" t="s">
        <v>134</v>
      </c>
      <c r="IZ445" s="523" t="str">
        <f>ADHK!IZ445</f>
        <v/>
      </c>
      <c r="JA445" s="523"/>
      <c r="JB445" s="523">
        <f t="shared" si="3870"/>
        <v>0</v>
      </c>
      <c r="JC445" s="524"/>
      <c r="JD445" s="523">
        <f t="shared" si="3871"/>
        <v>0</v>
      </c>
      <c r="JE445" s="524"/>
      <c r="JF445" s="523"/>
      <c r="JG445" s="523">
        <f t="shared" si="3872"/>
        <v>0</v>
      </c>
      <c r="JH445" s="523">
        <f t="shared" si="3873"/>
        <v>0</v>
      </c>
      <c r="JI445" s="524">
        <v>0.23915411846270695</v>
      </c>
      <c r="JJ445" s="525">
        <f t="shared" si="3874"/>
        <v>0</v>
      </c>
      <c r="JK445" s="526">
        <f t="shared" si="3875"/>
        <v>0</v>
      </c>
      <c r="JL445" s="527"/>
      <c r="JM445" s="520">
        <v>4.0</v>
      </c>
      <c r="JN445" s="521" t="s">
        <v>143</v>
      </c>
      <c r="JO445" s="522" t="s">
        <v>136</v>
      </c>
      <c r="JP445" s="522" t="s">
        <v>134</v>
      </c>
      <c r="JQ445" s="523" t="str">
        <f>ADHK!JQ445</f>
        <v/>
      </c>
      <c r="JR445" s="523"/>
      <c r="JS445" s="523">
        <f t="shared" si="3876"/>
        <v>0</v>
      </c>
      <c r="JT445" s="524"/>
      <c r="JU445" s="523">
        <f t="shared" si="3877"/>
        <v>0</v>
      </c>
      <c r="JV445" s="524"/>
      <c r="JW445" s="523"/>
      <c r="JX445" s="523">
        <f t="shared" si="3878"/>
        <v>0</v>
      </c>
      <c r="JY445" s="523">
        <f t="shared" si="3879"/>
        <v>0</v>
      </c>
      <c r="JZ445" s="524">
        <v>0.23915411846270695</v>
      </c>
      <c r="KA445" s="525">
        <f t="shared" si="3880"/>
        <v>0</v>
      </c>
      <c r="KB445" s="526">
        <f t="shared" si="3881"/>
        <v>0</v>
      </c>
      <c r="KC445" s="527"/>
      <c r="KD445" s="520">
        <v>4.0</v>
      </c>
      <c r="KE445" s="521" t="s">
        <v>143</v>
      </c>
      <c r="KF445" s="522" t="s">
        <v>136</v>
      </c>
      <c r="KG445" s="522" t="s">
        <v>134</v>
      </c>
      <c r="KH445" s="523" t="str">
        <f>ADHK!KH445</f>
        <v/>
      </c>
      <c r="KI445" s="523"/>
      <c r="KJ445" s="523">
        <f t="shared" si="3882"/>
        <v>0</v>
      </c>
      <c r="KK445" s="524"/>
      <c r="KL445" s="523">
        <f t="shared" si="3883"/>
        <v>0</v>
      </c>
      <c r="KM445" s="524"/>
      <c r="KN445" s="523"/>
      <c r="KO445" s="523">
        <f t="shared" si="3884"/>
        <v>0</v>
      </c>
      <c r="KP445" s="523">
        <f t="shared" si="3885"/>
        <v>0</v>
      </c>
      <c r="KQ445" s="524">
        <v>0.23915411846270695</v>
      </c>
      <c r="KR445" s="525">
        <f t="shared" si="3886"/>
        <v>0</v>
      </c>
      <c r="KS445" s="526">
        <f t="shared" si="3887"/>
        <v>0</v>
      </c>
      <c r="KT445" s="527"/>
      <c r="KU445" s="528"/>
    </row>
    <row r="446" ht="15.75" customHeight="1">
      <c r="A446" s="520">
        <v>5.0</v>
      </c>
      <c r="B446" s="521" t="s">
        <v>144</v>
      </c>
      <c r="C446" s="522" t="s">
        <v>132</v>
      </c>
      <c r="D446" s="522" t="s">
        <v>132</v>
      </c>
      <c r="E446" s="523" t="str">
        <f>ADHK!E446</f>
        <v/>
      </c>
      <c r="F446" s="523" t="str">
        <f>ADHK!F446</f>
        <v/>
      </c>
      <c r="G446" s="523">
        <f t="shared" si="3780"/>
        <v>0</v>
      </c>
      <c r="H446" s="524"/>
      <c r="I446" s="523">
        <f t="shared" si="3781"/>
        <v>0</v>
      </c>
      <c r="J446" s="524"/>
      <c r="K446" s="523"/>
      <c r="L446" s="523">
        <f t="shared" si="3782"/>
        <v>0</v>
      </c>
      <c r="M446" s="523">
        <f t="shared" si="3783"/>
        <v>0</v>
      </c>
      <c r="N446" s="524">
        <v>0.23915411846270695</v>
      </c>
      <c r="O446" s="525">
        <f t="shared" si="3784"/>
        <v>0</v>
      </c>
      <c r="P446" s="526">
        <f t="shared" si="3785"/>
        <v>0</v>
      </c>
      <c r="Q446" s="527"/>
      <c r="R446" s="520">
        <v>5.0</v>
      </c>
      <c r="S446" s="521" t="s">
        <v>144</v>
      </c>
      <c r="T446" s="522" t="s">
        <v>132</v>
      </c>
      <c r="U446" s="522" t="s">
        <v>132</v>
      </c>
      <c r="V446" s="523" t="str">
        <f>ADHK!V446</f>
        <v/>
      </c>
      <c r="W446" s="523"/>
      <c r="X446" s="523">
        <f t="shared" si="3786"/>
        <v>0</v>
      </c>
      <c r="Y446" s="524"/>
      <c r="Z446" s="523">
        <f t="shared" si="3787"/>
        <v>0</v>
      </c>
      <c r="AA446" s="524"/>
      <c r="AB446" s="523"/>
      <c r="AC446" s="523">
        <f t="shared" si="3788"/>
        <v>0</v>
      </c>
      <c r="AD446" s="523">
        <f t="shared" si="3789"/>
        <v>0</v>
      </c>
      <c r="AE446" s="524">
        <v>0.23915411846270695</v>
      </c>
      <c r="AF446" s="525">
        <f t="shared" si="3790"/>
        <v>0</v>
      </c>
      <c r="AG446" s="526">
        <f t="shared" si="3791"/>
        <v>0</v>
      </c>
      <c r="AH446" s="527"/>
      <c r="AI446" s="520">
        <v>5.0</v>
      </c>
      <c r="AJ446" s="521" t="s">
        <v>144</v>
      </c>
      <c r="AK446" s="522" t="s">
        <v>132</v>
      </c>
      <c r="AL446" s="522" t="s">
        <v>132</v>
      </c>
      <c r="AM446" s="523" t="str">
        <f>ADHK!AM446</f>
        <v/>
      </c>
      <c r="AN446" s="523"/>
      <c r="AO446" s="523">
        <f t="shared" si="3792"/>
        <v>0</v>
      </c>
      <c r="AP446" s="524"/>
      <c r="AQ446" s="523">
        <f t="shared" si="3793"/>
        <v>0</v>
      </c>
      <c r="AR446" s="524"/>
      <c r="AS446" s="523"/>
      <c r="AT446" s="523">
        <f t="shared" si="3794"/>
        <v>0</v>
      </c>
      <c r="AU446" s="523">
        <f t="shared" si="3795"/>
        <v>0</v>
      </c>
      <c r="AV446" s="524">
        <v>0.23915411846270695</v>
      </c>
      <c r="AW446" s="525">
        <f t="shared" si="3796"/>
        <v>0</v>
      </c>
      <c r="AX446" s="526">
        <f t="shared" si="3797"/>
        <v>0</v>
      </c>
      <c r="AY446" s="527"/>
      <c r="AZ446" s="520">
        <v>5.0</v>
      </c>
      <c r="BA446" s="521" t="s">
        <v>144</v>
      </c>
      <c r="BB446" s="522" t="s">
        <v>132</v>
      </c>
      <c r="BC446" s="522" t="s">
        <v>132</v>
      </c>
      <c r="BD446" s="523" t="str">
        <f>ADHK!BD446</f>
        <v/>
      </c>
      <c r="BE446" s="523"/>
      <c r="BF446" s="523">
        <f t="shared" si="3798"/>
        <v>0</v>
      </c>
      <c r="BG446" s="524"/>
      <c r="BH446" s="523">
        <f t="shared" si="3799"/>
        <v>0</v>
      </c>
      <c r="BI446" s="524"/>
      <c r="BJ446" s="523"/>
      <c r="BK446" s="523">
        <f t="shared" si="3800"/>
        <v>0</v>
      </c>
      <c r="BL446" s="523">
        <f t="shared" si="3801"/>
        <v>0</v>
      </c>
      <c r="BM446" s="524">
        <v>0.23915411846270695</v>
      </c>
      <c r="BN446" s="525">
        <f t="shared" si="3802"/>
        <v>0</v>
      </c>
      <c r="BO446" s="526">
        <f t="shared" si="3803"/>
        <v>0</v>
      </c>
      <c r="BP446" s="527"/>
      <c r="BQ446" s="520">
        <v>5.0</v>
      </c>
      <c r="BR446" s="521" t="s">
        <v>144</v>
      </c>
      <c r="BS446" s="522" t="s">
        <v>132</v>
      </c>
      <c r="BT446" s="522" t="s">
        <v>132</v>
      </c>
      <c r="BU446" s="523" t="str">
        <f>ADHK!BU446</f>
        <v/>
      </c>
      <c r="BV446" s="523"/>
      <c r="BW446" s="523">
        <f t="shared" si="3804"/>
        <v>0</v>
      </c>
      <c r="BX446" s="524"/>
      <c r="BY446" s="523">
        <f t="shared" si="3805"/>
        <v>0</v>
      </c>
      <c r="BZ446" s="524"/>
      <c r="CA446" s="523"/>
      <c r="CB446" s="523">
        <f t="shared" si="3806"/>
        <v>0</v>
      </c>
      <c r="CC446" s="523">
        <f t="shared" si="3807"/>
        <v>0</v>
      </c>
      <c r="CD446" s="524">
        <v>0.23915411846270695</v>
      </c>
      <c r="CE446" s="525">
        <f t="shared" si="3808"/>
        <v>0</v>
      </c>
      <c r="CF446" s="526">
        <f t="shared" si="3809"/>
        <v>0</v>
      </c>
      <c r="CG446" s="527"/>
      <c r="CH446" s="520">
        <v>5.0</v>
      </c>
      <c r="CI446" s="521" t="s">
        <v>144</v>
      </c>
      <c r="CJ446" s="522" t="s">
        <v>132</v>
      </c>
      <c r="CK446" s="522" t="s">
        <v>132</v>
      </c>
      <c r="CL446" s="523" t="str">
        <f>ADHK!CL446</f>
        <v/>
      </c>
      <c r="CM446" s="523"/>
      <c r="CN446" s="523">
        <f t="shared" si="3810"/>
        <v>0</v>
      </c>
      <c r="CO446" s="524"/>
      <c r="CP446" s="523">
        <f t="shared" si="3811"/>
        <v>0</v>
      </c>
      <c r="CQ446" s="524"/>
      <c r="CR446" s="523"/>
      <c r="CS446" s="523">
        <f t="shared" si="3812"/>
        <v>0</v>
      </c>
      <c r="CT446" s="523">
        <f t="shared" si="3813"/>
        <v>0</v>
      </c>
      <c r="CU446" s="524">
        <v>0.23915411846270695</v>
      </c>
      <c r="CV446" s="525">
        <f t="shared" si="3814"/>
        <v>0</v>
      </c>
      <c r="CW446" s="526">
        <f t="shared" si="3815"/>
        <v>0</v>
      </c>
      <c r="CX446" s="527"/>
      <c r="CY446" s="520">
        <v>5.0</v>
      </c>
      <c r="CZ446" s="521" t="s">
        <v>144</v>
      </c>
      <c r="DA446" s="522" t="s">
        <v>132</v>
      </c>
      <c r="DB446" s="522" t="s">
        <v>132</v>
      </c>
      <c r="DC446" s="523" t="str">
        <f>ADHK!DC446</f>
        <v/>
      </c>
      <c r="DD446" s="523"/>
      <c r="DE446" s="523">
        <f t="shared" si="3816"/>
        <v>0</v>
      </c>
      <c r="DF446" s="524"/>
      <c r="DG446" s="523">
        <f t="shared" si="3817"/>
        <v>0</v>
      </c>
      <c r="DH446" s="524"/>
      <c r="DI446" s="523"/>
      <c r="DJ446" s="523">
        <f t="shared" si="3818"/>
        <v>0</v>
      </c>
      <c r="DK446" s="523">
        <f t="shared" si="3819"/>
        <v>0</v>
      </c>
      <c r="DL446" s="524">
        <v>0.23915411846270695</v>
      </c>
      <c r="DM446" s="525">
        <f t="shared" si="3820"/>
        <v>0</v>
      </c>
      <c r="DN446" s="526">
        <f t="shared" si="3821"/>
        <v>0</v>
      </c>
      <c r="DO446" s="527"/>
      <c r="DP446" s="520">
        <v>5.0</v>
      </c>
      <c r="DQ446" s="521" t="s">
        <v>144</v>
      </c>
      <c r="DR446" s="522" t="s">
        <v>132</v>
      </c>
      <c r="DS446" s="522" t="s">
        <v>132</v>
      </c>
      <c r="DT446" s="523" t="str">
        <f>ADHK!DT446</f>
        <v/>
      </c>
      <c r="DU446" s="523"/>
      <c r="DV446" s="523">
        <f t="shared" si="3822"/>
        <v>0</v>
      </c>
      <c r="DW446" s="524"/>
      <c r="DX446" s="523">
        <f t="shared" si="3823"/>
        <v>0</v>
      </c>
      <c r="DY446" s="524"/>
      <c r="DZ446" s="523"/>
      <c r="EA446" s="523">
        <f t="shared" si="3824"/>
        <v>0</v>
      </c>
      <c r="EB446" s="523">
        <f t="shared" si="3825"/>
        <v>0</v>
      </c>
      <c r="EC446" s="524">
        <v>0.23915411846270695</v>
      </c>
      <c r="ED446" s="525">
        <f t="shared" si="3826"/>
        <v>0</v>
      </c>
      <c r="EE446" s="526">
        <f t="shared" si="3827"/>
        <v>0</v>
      </c>
      <c r="EF446" s="527"/>
      <c r="EG446" s="520">
        <v>5.0</v>
      </c>
      <c r="EH446" s="521" t="s">
        <v>144</v>
      </c>
      <c r="EI446" s="522" t="s">
        <v>132</v>
      </c>
      <c r="EJ446" s="522" t="s">
        <v>132</v>
      </c>
      <c r="EK446" s="523" t="str">
        <f>ADHK!EK446</f>
        <v/>
      </c>
      <c r="EL446" s="523"/>
      <c r="EM446" s="523">
        <f t="shared" si="3828"/>
        <v>0</v>
      </c>
      <c r="EN446" s="524"/>
      <c r="EO446" s="523">
        <f t="shared" si="3829"/>
        <v>0</v>
      </c>
      <c r="EP446" s="524"/>
      <c r="EQ446" s="523"/>
      <c r="ER446" s="523">
        <f t="shared" si="3830"/>
        <v>0</v>
      </c>
      <c r="ES446" s="523">
        <f t="shared" si="3831"/>
        <v>0</v>
      </c>
      <c r="ET446" s="524">
        <v>0.23915411846270695</v>
      </c>
      <c r="EU446" s="525">
        <f t="shared" si="3832"/>
        <v>0</v>
      </c>
      <c r="EV446" s="526">
        <f t="shared" si="3833"/>
        <v>0</v>
      </c>
      <c r="EW446" s="527"/>
      <c r="EX446" s="520">
        <v>5.0</v>
      </c>
      <c r="EY446" s="521" t="s">
        <v>144</v>
      </c>
      <c r="EZ446" s="522" t="s">
        <v>132</v>
      </c>
      <c r="FA446" s="522" t="s">
        <v>132</v>
      </c>
      <c r="FB446" s="523" t="str">
        <f>ADHK!FB446</f>
        <v/>
      </c>
      <c r="FC446" s="523"/>
      <c r="FD446" s="523">
        <f t="shared" si="3834"/>
        <v>0</v>
      </c>
      <c r="FE446" s="524"/>
      <c r="FF446" s="523">
        <f t="shared" si="3835"/>
        <v>0</v>
      </c>
      <c r="FG446" s="524"/>
      <c r="FH446" s="523"/>
      <c r="FI446" s="523">
        <f t="shared" si="3836"/>
        <v>0</v>
      </c>
      <c r="FJ446" s="523">
        <f t="shared" si="3837"/>
        <v>0</v>
      </c>
      <c r="FK446" s="524">
        <v>0.23915411846270695</v>
      </c>
      <c r="FL446" s="525">
        <f t="shared" si="3838"/>
        <v>0</v>
      </c>
      <c r="FM446" s="526">
        <f t="shared" si="3839"/>
        <v>0</v>
      </c>
      <c r="FN446" s="527"/>
      <c r="FO446" s="520">
        <v>5.0</v>
      </c>
      <c r="FP446" s="521" t="s">
        <v>144</v>
      </c>
      <c r="FQ446" s="522" t="s">
        <v>132</v>
      </c>
      <c r="FR446" s="522" t="s">
        <v>132</v>
      </c>
      <c r="FS446" s="523" t="str">
        <f>ADHK!FS446</f>
        <v/>
      </c>
      <c r="FT446" s="523"/>
      <c r="FU446" s="523">
        <f t="shared" si="3840"/>
        <v>0</v>
      </c>
      <c r="FV446" s="524"/>
      <c r="FW446" s="523">
        <f t="shared" si="3841"/>
        <v>0</v>
      </c>
      <c r="FX446" s="524"/>
      <c r="FY446" s="523"/>
      <c r="FZ446" s="523">
        <f t="shared" si="3842"/>
        <v>0</v>
      </c>
      <c r="GA446" s="523">
        <f t="shared" si="3843"/>
        <v>0</v>
      </c>
      <c r="GB446" s="524">
        <v>0.23915411846270695</v>
      </c>
      <c r="GC446" s="525">
        <f t="shared" si="3844"/>
        <v>0</v>
      </c>
      <c r="GD446" s="526">
        <f t="shared" si="3845"/>
        <v>0</v>
      </c>
      <c r="GE446" s="527"/>
      <c r="GF446" s="520">
        <v>5.0</v>
      </c>
      <c r="GG446" s="521" t="s">
        <v>144</v>
      </c>
      <c r="GH446" s="522" t="s">
        <v>132</v>
      </c>
      <c r="GI446" s="522" t="s">
        <v>132</v>
      </c>
      <c r="GJ446" s="523" t="str">
        <f>ADHK!GJ446</f>
        <v/>
      </c>
      <c r="GK446" s="523"/>
      <c r="GL446" s="523">
        <f t="shared" si="3846"/>
        <v>0</v>
      </c>
      <c r="GM446" s="524"/>
      <c r="GN446" s="523">
        <f t="shared" si="3847"/>
        <v>0</v>
      </c>
      <c r="GO446" s="524"/>
      <c r="GP446" s="523"/>
      <c r="GQ446" s="523">
        <f t="shared" si="3848"/>
        <v>0</v>
      </c>
      <c r="GR446" s="523">
        <f t="shared" si="3849"/>
        <v>0</v>
      </c>
      <c r="GS446" s="524">
        <v>0.23915411846270695</v>
      </c>
      <c r="GT446" s="525">
        <f t="shared" si="3850"/>
        <v>0</v>
      </c>
      <c r="GU446" s="526">
        <f t="shared" si="3851"/>
        <v>0</v>
      </c>
      <c r="GV446" s="527"/>
      <c r="GW446" s="520">
        <v>5.0</v>
      </c>
      <c r="GX446" s="521" t="s">
        <v>144</v>
      </c>
      <c r="GY446" s="522" t="s">
        <v>132</v>
      </c>
      <c r="GZ446" s="522" t="s">
        <v>132</v>
      </c>
      <c r="HA446" s="523" t="str">
        <f>ADHK!HA446</f>
        <v/>
      </c>
      <c r="HB446" s="523"/>
      <c r="HC446" s="523">
        <f t="shared" si="3852"/>
        <v>0</v>
      </c>
      <c r="HD446" s="524"/>
      <c r="HE446" s="523">
        <f t="shared" si="3853"/>
        <v>0</v>
      </c>
      <c r="HF446" s="524"/>
      <c r="HG446" s="523"/>
      <c r="HH446" s="523">
        <f t="shared" si="3854"/>
        <v>0</v>
      </c>
      <c r="HI446" s="523">
        <f t="shared" si="3855"/>
        <v>0</v>
      </c>
      <c r="HJ446" s="524">
        <v>0.23915411846270695</v>
      </c>
      <c r="HK446" s="525">
        <f t="shared" si="3856"/>
        <v>0</v>
      </c>
      <c r="HL446" s="526">
        <f t="shared" si="3857"/>
        <v>0</v>
      </c>
      <c r="HM446" s="527"/>
      <c r="HN446" s="520">
        <v>5.0</v>
      </c>
      <c r="HO446" s="521" t="s">
        <v>144</v>
      </c>
      <c r="HP446" s="522" t="s">
        <v>132</v>
      </c>
      <c r="HQ446" s="522" t="s">
        <v>132</v>
      </c>
      <c r="HR446" s="523" t="str">
        <f>ADHK!HR446</f>
        <v/>
      </c>
      <c r="HS446" s="523"/>
      <c r="HT446" s="523">
        <f t="shared" si="3858"/>
        <v>0</v>
      </c>
      <c r="HU446" s="524"/>
      <c r="HV446" s="523">
        <f t="shared" si="3859"/>
        <v>0</v>
      </c>
      <c r="HW446" s="524"/>
      <c r="HX446" s="523"/>
      <c r="HY446" s="523">
        <f t="shared" si="3860"/>
        <v>0</v>
      </c>
      <c r="HZ446" s="523">
        <f t="shared" si="3861"/>
        <v>0</v>
      </c>
      <c r="IA446" s="524">
        <v>0.23915411846270695</v>
      </c>
      <c r="IB446" s="525">
        <f t="shared" si="3862"/>
        <v>0</v>
      </c>
      <c r="IC446" s="526">
        <f t="shared" si="3863"/>
        <v>0</v>
      </c>
      <c r="ID446" s="527"/>
      <c r="IE446" s="520">
        <v>5.0</v>
      </c>
      <c r="IF446" s="521" t="s">
        <v>144</v>
      </c>
      <c r="IG446" s="522" t="s">
        <v>132</v>
      </c>
      <c r="IH446" s="522" t="s">
        <v>132</v>
      </c>
      <c r="II446" s="523" t="str">
        <f>ADHK!II446</f>
        <v/>
      </c>
      <c r="IJ446" s="523"/>
      <c r="IK446" s="523">
        <f t="shared" si="3864"/>
        <v>0</v>
      </c>
      <c r="IL446" s="524"/>
      <c r="IM446" s="523">
        <f t="shared" si="3865"/>
        <v>0</v>
      </c>
      <c r="IN446" s="524"/>
      <c r="IO446" s="523"/>
      <c r="IP446" s="523">
        <f t="shared" si="3866"/>
        <v>0</v>
      </c>
      <c r="IQ446" s="523">
        <f t="shared" si="3867"/>
        <v>0</v>
      </c>
      <c r="IR446" s="524">
        <v>0.23915411846270695</v>
      </c>
      <c r="IS446" s="525">
        <f t="shared" si="3868"/>
        <v>0</v>
      </c>
      <c r="IT446" s="526">
        <f t="shared" si="3869"/>
        <v>0</v>
      </c>
      <c r="IU446" s="527"/>
      <c r="IV446" s="520">
        <v>5.0</v>
      </c>
      <c r="IW446" s="521" t="s">
        <v>144</v>
      </c>
      <c r="IX446" s="522" t="s">
        <v>132</v>
      </c>
      <c r="IY446" s="522" t="s">
        <v>132</v>
      </c>
      <c r="IZ446" s="523" t="str">
        <f>ADHK!IZ446</f>
        <v/>
      </c>
      <c r="JA446" s="523"/>
      <c r="JB446" s="523">
        <f t="shared" si="3870"/>
        <v>0</v>
      </c>
      <c r="JC446" s="524"/>
      <c r="JD446" s="523">
        <f t="shared" si="3871"/>
        <v>0</v>
      </c>
      <c r="JE446" s="524"/>
      <c r="JF446" s="523"/>
      <c r="JG446" s="523">
        <f t="shared" si="3872"/>
        <v>0</v>
      </c>
      <c r="JH446" s="523">
        <f t="shared" si="3873"/>
        <v>0</v>
      </c>
      <c r="JI446" s="524">
        <v>0.23915411846270695</v>
      </c>
      <c r="JJ446" s="525">
        <f t="shared" si="3874"/>
        <v>0</v>
      </c>
      <c r="JK446" s="526">
        <f t="shared" si="3875"/>
        <v>0</v>
      </c>
      <c r="JL446" s="527"/>
      <c r="JM446" s="520">
        <v>5.0</v>
      </c>
      <c r="JN446" s="521" t="s">
        <v>144</v>
      </c>
      <c r="JO446" s="522" t="s">
        <v>132</v>
      </c>
      <c r="JP446" s="522" t="s">
        <v>132</v>
      </c>
      <c r="JQ446" s="523" t="str">
        <f>ADHK!JQ446</f>
        <v/>
      </c>
      <c r="JR446" s="523"/>
      <c r="JS446" s="523">
        <f t="shared" si="3876"/>
        <v>0</v>
      </c>
      <c r="JT446" s="524"/>
      <c r="JU446" s="523">
        <f t="shared" si="3877"/>
        <v>0</v>
      </c>
      <c r="JV446" s="524"/>
      <c r="JW446" s="523"/>
      <c r="JX446" s="523">
        <f t="shared" si="3878"/>
        <v>0</v>
      </c>
      <c r="JY446" s="523">
        <f t="shared" si="3879"/>
        <v>0</v>
      </c>
      <c r="JZ446" s="524">
        <v>0.23915411846270695</v>
      </c>
      <c r="KA446" s="525">
        <f t="shared" si="3880"/>
        <v>0</v>
      </c>
      <c r="KB446" s="526">
        <f t="shared" si="3881"/>
        <v>0</v>
      </c>
      <c r="KC446" s="527"/>
      <c r="KD446" s="520">
        <v>5.0</v>
      </c>
      <c r="KE446" s="521" t="s">
        <v>144</v>
      </c>
      <c r="KF446" s="522" t="s">
        <v>132</v>
      </c>
      <c r="KG446" s="522" t="s">
        <v>132</v>
      </c>
      <c r="KH446" s="523" t="str">
        <f>ADHK!KH446</f>
        <v/>
      </c>
      <c r="KI446" s="523"/>
      <c r="KJ446" s="523">
        <f t="shared" si="3882"/>
        <v>0</v>
      </c>
      <c r="KK446" s="524"/>
      <c r="KL446" s="523">
        <f t="shared" si="3883"/>
        <v>0</v>
      </c>
      <c r="KM446" s="524"/>
      <c r="KN446" s="523"/>
      <c r="KO446" s="523">
        <f t="shared" si="3884"/>
        <v>0</v>
      </c>
      <c r="KP446" s="523">
        <f t="shared" si="3885"/>
        <v>0</v>
      </c>
      <c r="KQ446" s="524">
        <v>0.23915411846270695</v>
      </c>
      <c r="KR446" s="525">
        <f t="shared" si="3886"/>
        <v>0</v>
      </c>
      <c r="KS446" s="526">
        <f t="shared" si="3887"/>
        <v>0</v>
      </c>
      <c r="KT446" s="527"/>
      <c r="KU446" s="528"/>
    </row>
    <row r="447" ht="15.75" customHeight="1">
      <c r="A447" s="520">
        <v>6.0</v>
      </c>
      <c r="B447" s="521" t="s">
        <v>145</v>
      </c>
      <c r="C447" s="522" t="s">
        <v>132</v>
      </c>
      <c r="D447" s="522" t="s">
        <v>132</v>
      </c>
      <c r="E447" s="523" t="str">
        <f>ADHK!E447</f>
        <v/>
      </c>
      <c r="F447" s="523" t="str">
        <f>ADHK!F447</f>
        <v/>
      </c>
      <c r="G447" s="523">
        <f t="shared" si="3780"/>
        <v>0</v>
      </c>
      <c r="H447" s="524"/>
      <c r="I447" s="523">
        <f t="shared" si="3781"/>
        <v>0</v>
      </c>
      <c r="J447" s="524"/>
      <c r="K447" s="523"/>
      <c r="L447" s="523">
        <f t="shared" si="3782"/>
        <v>0</v>
      </c>
      <c r="M447" s="523">
        <f t="shared" si="3783"/>
        <v>0</v>
      </c>
      <c r="N447" s="524">
        <v>0.23915411846270695</v>
      </c>
      <c r="O447" s="525">
        <f t="shared" si="3784"/>
        <v>0</v>
      </c>
      <c r="P447" s="526">
        <f t="shared" si="3785"/>
        <v>0</v>
      </c>
      <c r="Q447" s="527"/>
      <c r="R447" s="520">
        <v>6.0</v>
      </c>
      <c r="S447" s="521" t="s">
        <v>145</v>
      </c>
      <c r="T447" s="522" t="s">
        <v>132</v>
      </c>
      <c r="U447" s="522" t="s">
        <v>132</v>
      </c>
      <c r="V447" s="523" t="str">
        <f>ADHK!V447</f>
        <v/>
      </c>
      <c r="W447" s="523"/>
      <c r="X447" s="523">
        <f t="shared" si="3786"/>
        <v>0</v>
      </c>
      <c r="Y447" s="524"/>
      <c r="Z447" s="523">
        <f t="shared" si="3787"/>
        <v>0</v>
      </c>
      <c r="AA447" s="524"/>
      <c r="AB447" s="523"/>
      <c r="AC447" s="523">
        <f t="shared" si="3788"/>
        <v>0</v>
      </c>
      <c r="AD447" s="523">
        <f t="shared" si="3789"/>
        <v>0</v>
      </c>
      <c r="AE447" s="524">
        <v>0.23915411846270695</v>
      </c>
      <c r="AF447" s="525">
        <f t="shared" si="3790"/>
        <v>0</v>
      </c>
      <c r="AG447" s="526">
        <f t="shared" si="3791"/>
        <v>0</v>
      </c>
      <c r="AH447" s="527"/>
      <c r="AI447" s="520">
        <v>6.0</v>
      </c>
      <c r="AJ447" s="521" t="s">
        <v>145</v>
      </c>
      <c r="AK447" s="522" t="s">
        <v>132</v>
      </c>
      <c r="AL447" s="522" t="s">
        <v>132</v>
      </c>
      <c r="AM447" s="523" t="str">
        <f>ADHK!AM447</f>
        <v/>
      </c>
      <c r="AN447" s="523"/>
      <c r="AO447" s="523">
        <f t="shared" si="3792"/>
        <v>0</v>
      </c>
      <c r="AP447" s="524"/>
      <c r="AQ447" s="523">
        <f t="shared" si="3793"/>
        <v>0</v>
      </c>
      <c r="AR447" s="524"/>
      <c r="AS447" s="523"/>
      <c r="AT447" s="523">
        <f t="shared" si="3794"/>
        <v>0</v>
      </c>
      <c r="AU447" s="523">
        <f t="shared" si="3795"/>
        <v>0</v>
      </c>
      <c r="AV447" s="524">
        <v>0.23915411846270695</v>
      </c>
      <c r="AW447" s="525">
        <f t="shared" si="3796"/>
        <v>0</v>
      </c>
      <c r="AX447" s="526">
        <f t="shared" si="3797"/>
        <v>0</v>
      </c>
      <c r="AY447" s="527"/>
      <c r="AZ447" s="520">
        <v>6.0</v>
      </c>
      <c r="BA447" s="521" t="s">
        <v>145</v>
      </c>
      <c r="BB447" s="522" t="s">
        <v>132</v>
      </c>
      <c r="BC447" s="522" t="s">
        <v>132</v>
      </c>
      <c r="BD447" s="523" t="str">
        <f>ADHK!BD447</f>
        <v/>
      </c>
      <c r="BE447" s="523"/>
      <c r="BF447" s="523">
        <f t="shared" si="3798"/>
        <v>0</v>
      </c>
      <c r="BG447" s="524"/>
      <c r="BH447" s="523">
        <f t="shared" si="3799"/>
        <v>0</v>
      </c>
      <c r="BI447" s="524"/>
      <c r="BJ447" s="523"/>
      <c r="BK447" s="523">
        <f t="shared" si="3800"/>
        <v>0</v>
      </c>
      <c r="BL447" s="523">
        <f t="shared" si="3801"/>
        <v>0</v>
      </c>
      <c r="BM447" s="524">
        <v>0.23915411846270695</v>
      </c>
      <c r="BN447" s="525">
        <f t="shared" si="3802"/>
        <v>0</v>
      </c>
      <c r="BO447" s="526">
        <f t="shared" si="3803"/>
        <v>0</v>
      </c>
      <c r="BP447" s="527"/>
      <c r="BQ447" s="520">
        <v>6.0</v>
      </c>
      <c r="BR447" s="521" t="s">
        <v>145</v>
      </c>
      <c r="BS447" s="522" t="s">
        <v>132</v>
      </c>
      <c r="BT447" s="522" t="s">
        <v>132</v>
      </c>
      <c r="BU447" s="523" t="str">
        <f>ADHK!BU447</f>
        <v/>
      </c>
      <c r="BV447" s="523"/>
      <c r="BW447" s="523">
        <f t="shared" si="3804"/>
        <v>0</v>
      </c>
      <c r="BX447" s="524"/>
      <c r="BY447" s="523">
        <f t="shared" si="3805"/>
        <v>0</v>
      </c>
      <c r="BZ447" s="524"/>
      <c r="CA447" s="523"/>
      <c r="CB447" s="523">
        <f t="shared" si="3806"/>
        <v>0</v>
      </c>
      <c r="CC447" s="523">
        <f t="shared" si="3807"/>
        <v>0</v>
      </c>
      <c r="CD447" s="524">
        <v>0.23915411846270695</v>
      </c>
      <c r="CE447" s="525">
        <f t="shared" si="3808"/>
        <v>0</v>
      </c>
      <c r="CF447" s="526">
        <f t="shared" si="3809"/>
        <v>0</v>
      </c>
      <c r="CG447" s="527"/>
      <c r="CH447" s="520">
        <v>6.0</v>
      </c>
      <c r="CI447" s="521" t="s">
        <v>145</v>
      </c>
      <c r="CJ447" s="522" t="s">
        <v>132</v>
      </c>
      <c r="CK447" s="522" t="s">
        <v>132</v>
      </c>
      <c r="CL447" s="523" t="str">
        <f>ADHK!CL447</f>
        <v/>
      </c>
      <c r="CM447" s="523"/>
      <c r="CN447" s="523">
        <f t="shared" si="3810"/>
        <v>0</v>
      </c>
      <c r="CO447" s="524"/>
      <c r="CP447" s="523">
        <f t="shared" si="3811"/>
        <v>0</v>
      </c>
      <c r="CQ447" s="524"/>
      <c r="CR447" s="523"/>
      <c r="CS447" s="523">
        <f t="shared" si="3812"/>
        <v>0</v>
      </c>
      <c r="CT447" s="523">
        <f t="shared" si="3813"/>
        <v>0</v>
      </c>
      <c r="CU447" s="524">
        <v>0.23915411846270695</v>
      </c>
      <c r="CV447" s="525">
        <f t="shared" si="3814"/>
        <v>0</v>
      </c>
      <c r="CW447" s="526">
        <f t="shared" si="3815"/>
        <v>0</v>
      </c>
      <c r="CX447" s="527"/>
      <c r="CY447" s="520">
        <v>6.0</v>
      </c>
      <c r="CZ447" s="521" t="s">
        <v>145</v>
      </c>
      <c r="DA447" s="522" t="s">
        <v>132</v>
      </c>
      <c r="DB447" s="522" t="s">
        <v>132</v>
      </c>
      <c r="DC447" s="523" t="str">
        <f>ADHK!DC447</f>
        <v/>
      </c>
      <c r="DD447" s="523"/>
      <c r="DE447" s="523">
        <f t="shared" si="3816"/>
        <v>0</v>
      </c>
      <c r="DF447" s="524"/>
      <c r="DG447" s="523">
        <f t="shared" si="3817"/>
        <v>0</v>
      </c>
      <c r="DH447" s="524"/>
      <c r="DI447" s="523"/>
      <c r="DJ447" s="523">
        <f t="shared" si="3818"/>
        <v>0</v>
      </c>
      <c r="DK447" s="523">
        <f t="shared" si="3819"/>
        <v>0</v>
      </c>
      <c r="DL447" s="524">
        <v>0.23915411846270695</v>
      </c>
      <c r="DM447" s="525">
        <f t="shared" si="3820"/>
        <v>0</v>
      </c>
      <c r="DN447" s="526">
        <f t="shared" si="3821"/>
        <v>0</v>
      </c>
      <c r="DO447" s="527"/>
      <c r="DP447" s="520">
        <v>6.0</v>
      </c>
      <c r="DQ447" s="521" t="s">
        <v>145</v>
      </c>
      <c r="DR447" s="522" t="s">
        <v>132</v>
      </c>
      <c r="DS447" s="522" t="s">
        <v>132</v>
      </c>
      <c r="DT447" s="523" t="str">
        <f>ADHK!DT447</f>
        <v/>
      </c>
      <c r="DU447" s="523"/>
      <c r="DV447" s="523">
        <f t="shared" si="3822"/>
        <v>0</v>
      </c>
      <c r="DW447" s="524"/>
      <c r="DX447" s="523">
        <f t="shared" si="3823"/>
        <v>0</v>
      </c>
      <c r="DY447" s="524"/>
      <c r="DZ447" s="523"/>
      <c r="EA447" s="523">
        <f t="shared" si="3824"/>
        <v>0</v>
      </c>
      <c r="EB447" s="523">
        <f t="shared" si="3825"/>
        <v>0</v>
      </c>
      <c r="EC447" s="524">
        <v>0.23915411846270695</v>
      </c>
      <c r="ED447" s="525">
        <f t="shared" si="3826"/>
        <v>0</v>
      </c>
      <c r="EE447" s="526">
        <f t="shared" si="3827"/>
        <v>0</v>
      </c>
      <c r="EF447" s="527"/>
      <c r="EG447" s="520">
        <v>6.0</v>
      </c>
      <c r="EH447" s="521" t="s">
        <v>145</v>
      </c>
      <c r="EI447" s="522" t="s">
        <v>132</v>
      </c>
      <c r="EJ447" s="522" t="s">
        <v>132</v>
      </c>
      <c r="EK447" s="523" t="str">
        <f>ADHK!EK447</f>
        <v/>
      </c>
      <c r="EL447" s="523"/>
      <c r="EM447" s="523">
        <f t="shared" si="3828"/>
        <v>0</v>
      </c>
      <c r="EN447" s="524"/>
      <c r="EO447" s="523">
        <f t="shared" si="3829"/>
        <v>0</v>
      </c>
      <c r="EP447" s="524"/>
      <c r="EQ447" s="523"/>
      <c r="ER447" s="523">
        <f t="shared" si="3830"/>
        <v>0</v>
      </c>
      <c r="ES447" s="523">
        <f t="shared" si="3831"/>
        <v>0</v>
      </c>
      <c r="ET447" s="524">
        <v>0.23915411846270695</v>
      </c>
      <c r="EU447" s="525">
        <f t="shared" si="3832"/>
        <v>0</v>
      </c>
      <c r="EV447" s="526">
        <f t="shared" si="3833"/>
        <v>0</v>
      </c>
      <c r="EW447" s="527"/>
      <c r="EX447" s="520">
        <v>6.0</v>
      </c>
      <c r="EY447" s="521" t="s">
        <v>145</v>
      </c>
      <c r="EZ447" s="522" t="s">
        <v>132</v>
      </c>
      <c r="FA447" s="522" t="s">
        <v>132</v>
      </c>
      <c r="FB447" s="523" t="str">
        <f>ADHK!FB447</f>
        <v/>
      </c>
      <c r="FC447" s="523"/>
      <c r="FD447" s="523">
        <f t="shared" si="3834"/>
        <v>0</v>
      </c>
      <c r="FE447" s="524"/>
      <c r="FF447" s="523">
        <f t="shared" si="3835"/>
        <v>0</v>
      </c>
      <c r="FG447" s="524"/>
      <c r="FH447" s="523"/>
      <c r="FI447" s="523">
        <f t="shared" si="3836"/>
        <v>0</v>
      </c>
      <c r="FJ447" s="523">
        <f t="shared" si="3837"/>
        <v>0</v>
      </c>
      <c r="FK447" s="524">
        <v>0.23915411846270695</v>
      </c>
      <c r="FL447" s="525">
        <f t="shared" si="3838"/>
        <v>0</v>
      </c>
      <c r="FM447" s="526">
        <f t="shared" si="3839"/>
        <v>0</v>
      </c>
      <c r="FN447" s="527"/>
      <c r="FO447" s="520">
        <v>6.0</v>
      </c>
      <c r="FP447" s="521" t="s">
        <v>145</v>
      </c>
      <c r="FQ447" s="522" t="s">
        <v>132</v>
      </c>
      <c r="FR447" s="522" t="s">
        <v>132</v>
      </c>
      <c r="FS447" s="523" t="str">
        <f>ADHK!FS447</f>
        <v/>
      </c>
      <c r="FT447" s="523"/>
      <c r="FU447" s="523">
        <f t="shared" si="3840"/>
        <v>0</v>
      </c>
      <c r="FV447" s="524"/>
      <c r="FW447" s="523">
        <f t="shared" si="3841"/>
        <v>0</v>
      </c>
      <c r="FX447" s="524"/>
      <c r="FY447" s="523"/>
      <c r="FZ447" s="523">
        <f t="shared" si="3842"/>
        <v>0</v>
      </c>
      <c r="GA447" s="523">
        <f t="shared" si="3843"/>
        <v>0</v>
      </c>
      <c r="GB447" s="524">
        <v>0.23915411846270695</v>
      </c>
      <c r="GC447" s="525">
        <f t="shared" si="3844"/>
        <v>0</v>
      </c>
      <c r="GD447" s="526">
        <f t="shared" si="3845"/>
        <v>0</v>
      </c>
      <c r="GE447" s="527"/>
      <c r="GF447" s="520">
        <v>6.0</v>
      </c>
      <c r="GG447" s="521" t="s">
        <v>145</v>
      </c>
      <c r="GH447" s="522" t="s">
        <v>132</v>
      </c>
      <c r="GI447" s="522" t="s">
        <v>132</v>
      </c>
      <c r="GJ447" s="523" t="str">
        <f>ADHK!GJ447</f>
        <v/>
      </c>
      <c r="GK447" s="523"/>
      <c r="GL447" s="523">
        <f t="shared" si="3846"/>
        <v>0</v>
      </c>
      <c r="GM447" s="524"/>
      <c r="GN447" s="523">
        <f t="shared" si="3847"/>
        <v>0</v>
      </c>
      <c r="GO447" s="524"/>
      <c r="GP447" s="523"/>
      <c r="GQ447" s="523">
        <f t="shared" si="3848"/>
        <v>0</v>
      </c>
      <c r="GR447" s="523">
        <f t="shared" si="3849"/>
        <v>0</v>
      </c>
      <c r="GS447" s="524">
        <v>0.23915411846270695</v>
      </c>
      <c r="GT447" s="525">
        <f t="shared" si="3850"/>
        <v>0</v>
      </c>
      <c r="GU447" s="526">
        <f t="shared" si="3851"/>
        <v>0</v>
      </c>
      <c r="GV447" s="527"/>
      <c r="GW447" s="520">
        <v>6.0</v>
      </c>
      <c r="GX447" s="521" t="s">
        <v>145</v>
      </c>
      <c r="GY447" s="522" t="s">
        <v>132</v>
      </c>
      <c r="GZ447" s="522" t="s">
        <v>132</v>
      </c>
      <c r="HA447" s="523" t="str">
        <f>ADHK!HA447</f>
        <v/>
      </c>
      <c r="HB447" s="523"/>
      <c r="HC447" s="523">
        <f t="shared" si="3852"/>
        <v>0</v>
      </c>
      <c r="HD447" s="524"/>
      <c r="HE447" s="523">
        <f t="shared" si="3853"/>
        <v>0</v>
      </c>
      <c r="HF447" s="524"/>
      <c r="HG447" s="523"/>
      <c r="HH447" s="523">
        <f t="shared" si="3854"/>
        <v>0</v>
      </c>
      <c r="HI447" s="523">
        <f t="shared" si="3855"/>
        <v>0</v>
      </c>
      <c r="HJ447" s="524">
        <v>0.23915411846270695</v>
      </c>
      <c r="HK447" s="525">
        <f t="shared" si="3856"/>
        <v>0</v>
      </c>
      <c r="HL447" s="526">
        <f t="shared" si="3857"/>
        <v>0</v>
      </c>
      <c r="HM447" s="527"/>
      <c r="HN447" s="520">
        <v>6.0</v>
      </c>
      <c r="HO447" s="521" t="s">
        <v>145</v>
      </c>
      <c r="HP447" s="522" t="s">
        <v>132</v>
      </c>
      <c r="HQ447" s="522" t="s">
        <v>132</v>
      </c>
      <c r="HR447" s="523" t="str">
        <f>ADHK!HR447</f>
        <v/>
      </c>
      <c r="HS447" s="523"/>
      <c r="HT447" s="523">
        <f t="shared" si="3858"/>
        <v>0</v>
      </c>
      <c r="HU447" s="524"/>
      <c r="HV447" s="523">
        <f t="shared" si="3859"/>
        <v>0</v>
      </c>
      <c r="HW447" s="524"/>
      <c r="HX447" s="523"/>
      <c r="HY447" s="523">
        <f t="shared" si="3860"/>
        <v>0</v>
      </c>
      <c r="HZ447" s="523">
        <f t="shared" si="3861"/>
        <v>0</v>
      </c>
      <c r="IA447" s="524">
        <v>0.23915411846270695</v>
      </c>
      <c r="IB447" s="525">
        <f t="shared" si="3862"/>
        <v>0</v>
      </c>
      <c r="IC447" s="526">
        <f t="shared" si="3863"/>
        <v>0</v>
      </c>
      <c r="ID447" s="527"/>
      <c r="IE447" s="520">
        <v>6.0</v>
      </c>
      <c r="IF447" s="521" t="s">
        <v>145</v>
      </c>
      <c r="IG447" s="522" t="s">
        <v>132</v>
      </c>
      <c r="IH447" s="522" t="s">
        <v>132</v>
      </c>
      <c r="II447" s="523" t="str">
        <f>ADHK!II447</f>
        <v/>
      </c>
      <c r="IJ447" s="523"/>
      <c r="IK447" s="523">
        <f t="shared" si="3864"/>
        <v>0</v>
      </c>
      <c r="IL447" s="524"/>
      <c r="IM447" s="523">
        <f t="shared" si="3865"/>
        <v>0</v>
      </c>
      <c r="IN447" s="524"/>
      <c r="IO447" s="523"/>
      <c r="IP447" s="523">
        <f t="shared" si="3866"/>
        <v>0</v>
      </c>
      <c r="IQ447" s="523">
        <f t="shared" si="3867"/>
        <v>0</v>
      </c>
      <c r="IR447" s="524">
        <v>0.23915411846270695</v>
      </c>
      <c r="IS447" s="525">
        <f t="shared" si="3868"/>
        <v>0</v>
      </c>
      <c r="IT447" s="526">
        <f t="shared" si="3869"/>
        <v>0</v>
      </c>
      <c r="IU447" s="527"/>
      <c r="IV447" s="520">
        <v>6.0</v>
      </c>
      <c r="IW447" s="521" t="s">
        <v>145</v>
      </c>
      <c r="IX447" s="522" t="s">
        <v>132</v>
      </c>
      <c r="IY447" s="522" t="s">
        <v>132</v>
      </c>
      <c r="IZ447" s="523" t="str">
        <f>ADHK!IZ447</f>
        <v/>
      </c>
      <c r="JA447" s="523"/>
      <c r="JB447" s="523">
        <f t="shared" si="3870"/>
        <v>0</v>
      </c>
      <c r="JC447" s="524"/>
      <c r="JD447" s="523">
        <f t="shared" si="3871"/>
        <v>0</v>
      </c>
      <c r="JE447" s="524"/>
      <c r="JF447" s="523"/>
      <c r="JG447" s="523">
        <f t="shared" si="3872"/>
        <v>0</v>
      </c>
      <c r="JH447" s="523">
        <f t="shared" si="3873"/>
        <v>0</v>
      </c>
      <c r="JI447" s="524">
        <v>0.23915411846270695</v>
      </c>
      <c r="JJ447" s="525">
        <f t="shared" si="3874"/>
        <v>0</v>
      </c>
      <c r="JK447" s="526">
        <f t="shared" si="3875"/>
        <v>0</v>
      </c>
      <c r="JL447" s="527"/>
      <c r="JM447" s="520">
        <v>6.0</v>
      </c>
      <c r="JN447" s="521" t="s">
        <v>145</v>
      </c>
      <c r="JO447" s="522" t="s">
        <v>132</v>
      </c>
      <c r="JP447" s="522" t="s">
        <v>132</v>
      </c>
      <c r="JQ447" s="523" t="str">
        <f>ADHK!JQ447</f>
        <v/>
      </c>
      <c r="JR447" s="523"/>
      <c r="JS447" s="523">
        <f t="shared" si="3876"/>
        <v>0</v>
      </c>
      <c r="JT447" s="524"/>
      <c r="JU447" s="523">
        <f t="shared" si="3877"/>
        <v>0</v>
      </c>
      <c r="JV447" s="524"/>
      <c r="JW447" s="523"/>
      <c r="JX447" s="523">
        <f t="shared" si="3878"/>
        <v>0</v>
      </c>
      <c r="JY447" s="523">
        <f t="shared" si="3879"/>
        <v>0</v>
      </c>
      <c r="JZ447" s="524">
        <v>0.23915411846270695</v>
      </c>
      <c r="KA447" s="525">
        <f t="shared" si="3880"/>
        <v>0</v>
      </c>
      <c r="KB447" s="526">
        <f t="shared" si="3881"/>
        <v>0</v>
      </c>
      <c r="KC447" s="527"/>
      <c r="KD447" s="520">
        <v>6.0</v>
      </c>
      <c r="KE447" s="521" t="s">
        <v>145</v>
      </c>
      <c r="KF447" s="522" t="s">
        <v>132</v>
      </c>
      <c r="KG447" s="522" t="s">
        <v>132</v>
      </c>
      <c r="KH447" s="523" t="str">
        <f>ADHK!KH447</f>
        <v/>
      </c>
      <c r="KI447" s="523"/>
      <c r="KJ447" s="523">
        <f t="shared" si="3882"/>
        <v>0</v>
      </c>
      <c r="KK447" s="524"/>
      <c r="KL447" s="523">
        <f t="shared" si="3883"/>
        <v>0</v>
      </c>
      <c r="KM447" s="524"/>
      <c r="KN447" s="523"/>
      <c r="KO447" s="523">
        <f t="shared" si="3884"/>
        <v>0</v>
      </c>
      <c r="KP447" s="523">
        <f t="shared" si="3885"/>
        <v>0</v>
      </c>
      <c r="KQ447" s="524">
        <v>0.23915411846270695</v>
      </c>
      <c r="KR447" s="525">
        <f t="shared" si="3886"/>
        <v>0</v>
      </c>
      <c r="KS447" s="526">
        <f t="shared" si="3887"/>
        <v>0</v>
      </c>
      <c r="KT447" s="527"/>
      <c r="KU447" s="528"/>
    </row>
    <row r="448" ht="15.75" customHeight="1">
      <c r="A448" s="520">
        <v>7.0</v>
      </c>
      <c r="B448" s="521" t="s">
        <v>146</v>
      </c>
      <c r="C448" s="522" t="s">
        <v>132</v>
      </c>
      <c r="D448" s="522" t="s">
        <v>132</v>
      </c>
      <c r="E448" s="523" t="str">
        <f>ADHK!E448</f>
        <v/>
      </c>
      <c r="F448" s="523" t="str">
        <f>ADHK!F448</f>
        <v/>
      </c>
      <c r="G448" s="523">
        <f t="shared" si="3780"/>
        <v>0</v>
      </c>
      <c r="H448" s="524"/>
      <c r="I448" s="523">
        <f t="shared" si="3781"/>
        <v>0</v>
      </c>
      <c r="J448" s="524"/>
      <c r="K448" s="523"/>
      <c r="L448" s="523">
        <f t="shared" si="3782"/>
        <v>0</v>
      </c>
      <c r="M448" s="523">
        <f t="shared" si="3783"/>
        <v>0</v>
      </c>
      <c r="N448" s="524">
        <v>0.23915411846270695</v>
      </c>
      <c r="O448" s="525">
        <f t="shared" si="3784"/>
        <v>0</v>
      </c>
      <c r="P448" s="526">
        <f t="shared" si="3785"/>
        <v>0</v>
      </c>
      <c r="Q448" s="527"/>
      <c r="R448" s="520">
        <v>7.0</v>
      </c>
      <c r="S448" s="521" t="s">
        <v>146</v>
      </c>
      <c r="T448" s="522" t="s">
        <v>132</v>
      </c>
      <c r="U448" s="522" t="s">
        <v>132</v>
      </c>
      <c r="V448" s="523" t="str">
        <f>ADHK!V448</f>
        <v/>
      </c>
      <c r="W448" s="523"/>
      <c r="X448" s="523">
        <f t="shared" si="3786"/>
        <v>0</v>
      </c>
      <c r="Y448" s="524"/>
      <c r="Z448" s="523">
        <f t="shared" si="3787"/>
        <v>0</v>
      </c>
      <c r="AA448" s="524"/>
      <c r="AB448" s="523"/>
      <c r="AC448" s="523">
        <f t="shared" si="3788"/>
        <v>0</v>
      </c>
      <c r="AD448" s="523">
        <f t="shared" si="3789"/>
        <v>0</v>
      </c>
      <c r="AE448" s="524">
        <v>0.23915411846270695</v>
      </c>
      <c r="AF448" s="525">
        <f t="shared" si="3790"/>
        <v>0</v>
      </c>
      <c r="AG448" s="526">
        <f t="shared" si="3791"/>
        <v>0</v>
      </c>
      <c r="AH448" s="527"/>
      <c r="AI448" s="520">
        <v>7.0</v>
      </c>
      <c r="AJ448" s="521" t="s">
        <v>146</v>
      </c>
      <c r="AK448" s="522" t="s">
        <v>132</v>
      </c>
      <c r="AL448" s="522" t="s">
        <v>132</v>
      </c>
      <c r="AM448" s="523" t="str">
        <f>ADHK!AM448</f>
        <v/>
      </c>
      <c r="AN448" s="523"/>
      <c r="AO448" s="523">
        <f t="shared" si="3792"/>
        <v>0</v>
      </c>
      <c r="AP448" s="524"/>
      <c r="AQ448" s="523">
        <f t="shared" si="3793"/>
        <v>0</v>
      </c>
      <c r="AR448" s="524"/>
      <c r="AS448" s="523"/>
      <c r="AT448" s="523">
        <f t="shared" si="3794"/>
        <v>0</v>
      </c>
      <c r="AU448" s="523">
        <f t="shared" si="3795"/>
        <v>0</v>
      </c>
      <c r="AV448" s="524">
        <v>0.23915411846270695</v>
      </c>
      <c r="AW448" s="525">
        <f t="shared" si="3796"/>
        <v>0</v>
      </c>
      <c r="AX448" s="526">
        <f t="shared" si="3797"/>
        <v>0</v>
      </c>
      <c r="AY448" s="527"/>
      <c r="AZ448" s="520">
        <v>7.0</v>
      </c>
      <c r="BA448" s="521" t="s">
        <v>146</v>
      </c>
      <c r="BB448" s="522" t="s">
        <v>132</v>
      </c>
      <c r="BC448" s="522" t="s">
        <v>132</v>
      </c>
      <c r="BD448" s="523" t="str">
        <f>ADHK!BD448</f>
        <v/>
      </c>
      <c r="BE448" s="523"/>
      <c r="BF448" s="523">
        <f t="shared" si="3798"/>
        <v>0</v>
      </c>
      <c r="BG448" s="524"/>
      <c r="BH448" s="523">
        <f t="shared" si="3799"/>
        <v>0</v>
      </c>
      <c r="BI448" s="524"/>
      <c r="BJ448" s="523"/>
      <c r="BK448" s="523">
        <f t="shared" si="3800"/>
        <v>0</v>
      </c>
      <c r="BL448" s="523">
        <f t="shared" si="3801"/>
        <v>0</v>
      </c>
      <c r="BM448" s="524">
        <v>0.23915411846270695</v>
      </c>
      <c r="BN448" s="525">
        <f t="shared" si="3802"/>
        <v>0</v>
      </c>
      <c r="BO448" s="526">
        <f t="shared" si="3803"/>
        <v>0</v>
      </c>
      <c r="BP448" s="527"/>
      <c r="BQ448" s="520">
        <v>7.0</v>
      </c>
      <c r="BR448" s="521" t="s">
        <v>146</v>
      </c>
      <c r="BS448" s="522" t="s">
        <v>132</v>
      </c>
      <c r="BT448" s="522" t="s">
        <v>132</v>
      </c>
      <c r="BU448" s="523" t="str">
        <f>ADHK!BU448</f>
        <v/>
      </c>
      <c r="BV448" s="523"/>
      <c r="BW448" s="523">
        <f t="shared" si="3804"/>
        <v>0</v>
      </c>
      <c r="BX448" s="524"/>
      <c r="BY448" s="523">
        <f t="shared" si="3805"/>
        <v>0</v>
      </c>
      <c r="BZ448" s="524"/>
      <c r="CA448" s="523"/>
      <c r="CB448" s="523">
        <f t="shared" si="3806"/>
        <v>0</v>
      </c>
      <c r="CC448" s="523">
        <f t="shared" si="3807"/>
        <v>0</v>
      </c>
      <c r="CD448" s="524">
        <v>0.23915411846270695</v>
      </c>
      <c r="CE448" s="525">
        <f t="shared" si="3808"/>
        <v>0</v>
      </c>
      <c r="CF448" s="526">
        <f t="shared" si="3809"/>
        <v>0</v>
      </c>
      <c r="CG448" s="527"/>
      <c r="CH448" s="520">
        <v>7.0</v>
      </c>
      <c r="CI448" s="521" t="s">
        <v>146</v>
      </c>
      <c r="CJ448" s="522" t="s">
        <v>132</v>
      </c>
      <c r="CK448" s="522" t="s">
        <v>132</v>
      </c>
      <c r="CL448" s="523" t="str">
        <f>ADHK!CL448</f>
        <v/>
      </c>
      <c r="CM448" s="523"/>
      <c r="CN448" s="523">
        <f t="shared" si="3810"/>
        <v>0</v>
      </c>
      <c r="CO448" s="524"/>
      <c r="CP448" s="523">
        <f t="shared" si="3811"/>
        <v>0</v>
      </c>
      <c r="CQ448" s="524"/>
      <c r="CR448" s="523"/>
      <c r="CS448" s="523">
        <f t="shared" si="3812"/>
        <v>0</v>
      </c>
      <c r="CT448" s="523">
        <f t="shared" si="3813"/>
        <v>0</v>
      </c>
      <c r="CU448" s="524">
        <v>0.23915411846270695</v>
      </c>
      <c r="CV448" s="525">
        <f t="shared" si="3814"/>
        <v>0</v>
      </c>
      <c r="CW448" s="526">
        <f t="shared" si="3815"/>
        <v>0</v>
      </c>
      <c r="CX448" s="527"/>
      <c r="CY448" s="520">
        <v>7.0</v>
      </c>
      <c r="CZ448" s="521" t="s">
        <v>146</v>
      </c>
      <c r="DA448" s="522" t="s">
        <v>132</v>
      </c>
      <c r="DB448" s="522" t="s">
        <v>132</v>
      </c>
      <c r="DC448" s="523" t="str">
        <f>ADHK!DC448</f>
        <v/>
      </c>
      <c r="DD448" s="523"/>
      <c r="DE448" s="523">
        <f t="shared" si="3816"/>
        <v>0</v>
      </c>
      <c r="DF448" s="524"/>
      <c r="DG448" s="523">
        <f t="shared" si="3817"/>
        <v>0</v>
      </c>
      <c r="DH448" s="524"/>
      <c r="DI448" s="523"/>
      <c r="DJ448" s="523">
        <f t="shared" si="3818"/>
        <v>0</v>
      </c>
      <c r="DK448" s="523">
        <f t="shared" si="3819"/>
        <v>0</v>
      </c>
      <c r="DL448" s="524">
        <v>0.23915411846270695</v>
      </c>
      <c r="DM448" s="525">
        <f t="shared" si="3820"/>
        <v>0</v>
      </c>
      <c r="DN448" s="526">
        <f t="shared" si="3821"/>
        <v>0</v>
      </c>
      <c r="DO448" s="527"/>
      <c r="DP448" s="520">
        <v>7.0</v>
      </c>
      <c r="DQ448" s="521" t="s">
        <v>146</v>
      </c>
      <c r="DR448" s="522" t="s">
        <v>132</v>
      </c>
      <c r="DS448" s="522" t="s">
        <v>132</v>
      </c>
      <c r="DT448" s="523" t="str">
        <f>ADHK!DT448</f>
        <v/>
      </c>
      <c r="DU448" s="523"/>
      <c r="DV448" s="523">
        <f t="shared" si="3822"/>
        <v>0</v>
      </c>
      <c r="DW448" s="524"/>
      <c r="DX448" s="523">
        <f t="shared" si="3823"/>
        <v>0</v>
      </c>
      <c r="DY448" s="524"/>
      <c r="DZ448" s="523"/>
      <c r="EA448" s="523">
        <f t="shared" si="3824"/>
        <v>0</v>
      </c>
      <c r="EB448" s="523">
        <f t="shared" si="3825"/>
        <v>0</v>
      </c>
      <c r="EC448" s="524">
        <v>0.23915411846270695</v>
      </c>
      <c r="ED448" s="525">
        <f t="shared" si="3826"/>
        <v>0</v>
      </c>
      <c r="EE448" s="526">
        <f t="shared" si="3827"/>
        <v>0</v>
      </c>
      <c r="EF448" s="527"/>
      <c r="EG448" s="520">
        <v>7.0</v>
      </c>
      <c r="EH448" s="521" t="s">
        <v>146</v>
      </c>
      <c r="EI448" s="522" t="s">
        <v>132</v>
      </c>
      <c r="EJ448" s="522" t="s">
        <v>132</v>
      </c>
      <c r="EK448" s="523" t="str">
        <f>ADHK!EK448</f>
        <v/>
      </c>
      <c r="EL448" s="523"/>
      <c r="EM448" s="523">
        <f t="shared" si="3828"/>
        <v>0</v>
      </c>
      <c r="EN448" s="524"/>
      <c r="EO448" s="523">
        <f t="shared" si="3829"/>
        <v>0</v>
      </c>
      <c r="EP448" s="524"/>
      <c r="EQ448" s="523"/>
      <c r="ER448" s="523">
        <f t="shared" si="3830"/>
        <v>0</v>
      </c>
      <c r="ES448" s="523">
        <f t="shared" si="3831"/>
        <v>0</v>
      </c>
      <c r="ET448" s="524">
        <v>0.23915411846270695</v>
      </c>
      <c r="EU448" s="525">
        <f t="shared" si="3832"/>
        <v>0</v>
      </c>
      <c r="EV448" s="526">
        <f t="shared" si="3833"/>
        <v>0</v>
      </c>
      <c r="EW448" s="527"/>
      <c r="EX448" s="520">
        <v>7.0</v>
      </c>
      <c r="EY448" s="521" t="s">
        <v>146</v>
      </c>
      <c r="EZ448" s="522" t="s">
        <v>132</v>
      </c>
      <c r="FA448" s="522" t="s">
        <v>132</v>
      </c>
      <c r="FB448" s="523" t="str">
        <f>ADHK!FB448</f>
        <v/>
      </c>
      <c r="FC448" s="523"/>
      <c r="FD448" s="523">
        <f t="shared" si="3834"/>
        <v>0</v>
      </c>
      <c r="FE448" s="524"/>
      <c r="FF448" s="523">
        <f t="shared" si="3835"/>
        <v>0</v>
      </c>
      <c r="FG448" s="524"/>
      <c r="FH448" s="523"/>
      <c r="FI448" s="523">
        <f t="shared" si="3836"/>
        <v>0</v>
      </c>
      <c r="FJ448" s="523">
        <f t="shared" si="3837"/>
        <v>0</v>
      </c>
      <c r="FK448" s="524">
        <v>0.23915411846270695</v>
      </c>
      <c r="FL448" s="525">
        <f t="shared" si="3838"/>
        <v>0</v>
      </c>
      <c r="FM448" s="526">
        <f t="shared" si="3839"/>
        <v>0</v>
      </c>
      <c r="FN448" s="527"/>
      <c r="FO448" s="520">
        <v>7.0</v>
      </c>
      <c r="FP448" s="521" t="s">
        <v>146</v>
      </c>
      <c r="FQ448" s="522" t="s">
        <v>132</v>
      </c>
      <c r="FR448" s="522" t="s">
        <v>132</v>
      </c>
      <c r="FS448" s="523" t="str">
        <f>ADHK!FS448</f>
        <v/>
      </c>
      <c r="FT448" s="523"/>
      <c r="FU448" s="523">
        <f t="shared" si="3840"/>
        <v>0</v>
      </c>
      <c r="FV448" s="524"/>
      <c r="FW448" s="523">
        <f t="shared" si="3841"/>
        <v>0</v>
      </c>
      <c r="FX448" s="524"/>
      <c r="FY448" s="523"/>
      <c r="FZ448" s="523">
        <f t="shared" si="3842"/>
        <v>0</v>
      </c>
      <c r="GA448" s="523">
        <f t="shared" si="3843"/>
        <v>0</v>
      </c>
      <c r="GB448" s="524">
        <v>0.23915411846270695</v>
      </c>
      <c r="GC448" s="525">
        <f t="shared" si="3844"/>
        <v>0</v>
      </c>
      <c r="GD448" s="526">
        <f t="shared" si="3845"/>
        <v>0</v>
      </c>
      <c r="GE448" s="527"/>
      <c r="GF448" s="520">
        <v>7.0</v>
      </c>
      <c r="GG448" s="521" t="s">
        <v>146</v>
      </c>
      <c r="GH448" s="522" t="s">
        <v>132</v>
      </c>
      <c r="GI448" s="522" t="s">
        <v>132</v>
      </c>
      <c r="GJ448" s="523" t="str">
        <f>ADHK!GJ448</f>
        <v/>
      </c>
      <c r="GK448" s="523"/>
      <c r="GL448" s="523">
        <f t="shared" si="3846"/>
        <v>0</v>
      </c>
      <c r="GM448" s="524"/>
      <c r="GN448" s="523">
        <f t="shared" si="3847"/>
        <v>0</v>
      </c>
      <c r="GO448" s="524"/>
      <c r="GP448" s="523"/>
      <c r="GQ448" s="523">
        <f t="shared" si="3848"/>
        <v>0</v>
      </c>
      <c r="GR448" s="523">
        <f t="shared" si="3849"/>
        <v>0</v>
      </c>
      <c r="GS448" s="524">
        <v>0.23915411846270695</v>
      </c>
      <c r="GT448" s="525">
        <f t="shared" si="3850"/>
        <v>0</v>
      </c>
      <c r="GU448" s="526">
        <f t="shared" si="3851"/>
        <v>0</v>
      </c>
      <c r="GV448" s="527"/>
      <c r="GW448" s="520">
        <v>7.0</v>
      </c>
      <c r="GX448" s="521" t="s">
        <v>146</v>
      </c>
      <c r="GY448" s="522" t="s">
        <v>132</v>
      </c>
      <c r="GZ448" s="522" t="s">
        <v>132</v>
      </c>
      <c r="HA448" s="523" t="str">
        <f>ADHK!HA448</f>
        <v/>
      </c>
      <c r="HB448" s="523"/>
      <c r="HC448" s="523">
        <f t="shared" si="3852"/>
        <v>0</v>
      </c>
      <c r="HD448" s="524"/>
      <c r="HE448" s="523">
        <f t="shared" si="3853"/>
        <v>0</v>
      </c>
      <c r="HF448" s="524"/>
      <c r="HG448" s="523"/>
      <c r="HH448" s="523">
        <f t="shared" si="3854"/>
        <v>0</v>
      </c>
      <c r="HI448" s="523">
        <f t="shared" si="3855"/>
        <v>0</v>
      </c>
      <c r="HJ448" s="524">
        <v>0.23915411846270695</v>
      </c>
      <c r="HK448" s="525">
        <f t="shared" si="3856"/>
        <v>0</v>
      </c>
      <c r="HL448" s="526">
        <f t="shared" si="3857"/>
        <v>0</v>
      </c>
      <c r="HM448" s="527"/>
      <c r="HN448" s="520">
        <v>7.0</v>
      </c>
      <c r="HO448" s="521" t="s">
        <v>146</v>
      </c>
      <c r="HP448" s="522" t="s">
        <v>132</v>
      </c>
      <c r="HQ448" s="522" t="s">
        <v>132</v>
      </c>
      <c r="HR448" s="523" t="str">
        <f>ADHK!HR448</f>
        <v/>
      </c>
      <c r="HS448" s="523"/>
      <c r="HT448" s="523">
        <f t="shared" si="3858"/>
        <v>0</v>
      </c>
      <c r="HU448" s="524"/>
      <c r="HV448" s="523">
        <f t="shared" si="3859"/>
        <v>0</v>
      </c>
      <c r="HW448" s="524"/>
      <c r="HX448" s="523"/>
      <c r="HY448" s="523">
        <f t="shared" si="3860"/>
        <v>0</v>
      </c>
      <c r="HZ448" s="523">
        <f t="shared" si="3861"/>
        <v>0</v>
      </c>
      <c r="IA448" s="524">
        <v>0.23915411846270695</v>
      </c>
      <c r="IB448" s="525">
        <f t="shared" si="3862"/>
        <v>0</v>
      </c>
      <c r="IC448" s="526">
        <f t="shared" si="3863"/>
        <v>0</v>
      </c>
      <c r="ID448" s="527"/>
      <c r="IE448" s="520">
        <v>7.0</v>
      </c>
      <c r="IF448" s="521" t="s">
        <v>146</v>
      </c>
      <c r="IG448" s="522" t="s">
        <v>132</v>
      </c>
      <c r="IH448" s="522" t="s">
        <v>132</v>
      </c>
      <c r="II448" s="523" t="str">
        <f>ADHK!II448</f>
        <v/>
      </c>
      <c r="IJ448" s="523"/>
      <c r="IK448" s="523">
        <f t="shared" si="3864"/>
        <v>0</v>
      </c>
      <c r="IL448" s="524"/>
      <c r="IM448" s="523">
        <f t="shared" si="3865"/>
        <v>0</v>
      </c>
      <c r="IN448" s="524"/>
      <c r="IO448" s="523"/>
      <c r="IP448" s="523">
        <f t="shared" si="3866"/>
        <v>0</v>
      </c>
      <c r="IQ448" s="523">
        <f t="shared" si="3867"/>
        <v>0</v>
      </c>
      <c r="IR448" s="524">
        <v>0.23915411846270695</v>
      </c>
      <c r="IS448" s="525">
        <f t="shared" si="3868"/>
        <v>0</v>
      </c>
      <c r="IT448" s="526">
        <f t="shared" si="3869"/>
        <v>0</v>
      </c>
      <c r="IU448" s="527"/>
      <c r="IV448" s="520">
        <v>7.0</v>
      </c>
      <c r="IW448" s="521" t="s">
        <v>146</v>
      </c>
      <c r="IX448" s="522" t="s">
        <v>132</v>
      </c>
      <c r="IY448" s="522" t="s">
        <v>132</v>
      </c>
      <c r="IZ448" s="523" t="str">
        <f>ADHK!IZ448</f>
        <v/>
      </c>
      <c r="JA448" s="523"/>
      <c r="JB448" s="523">
        <f t="shared" si="3870"/>
        <v>0</v>
      </c>
      <c r="JC448" s="524"/>
      <c r="JD448" s="523">
        <f t="shared" si="3871"/>
        <v>0</v>
      </c>
      <c r="JE448" s="524"/>
      <c r="JF448" s="523"/>
      <c r="JG448" s="523">
        <f t="shared" si="3872"/>
        <v>0</v>
      </c>
      <c r="JH448" s="523">
        <f t="shared" si="3873"/>
        <v>0</v>
      </c>
      <c r="JI448" s="524">
        <v>0.23915411846270695</v>
      </c>
      <c r="JJ448" s="525">
        <f t="shared" si="3874"/>
        <v>0</v>
      </c>
      <c r="JK448" s="526">
        <f t="shared" si="3875"/>
        <v>0</v>
      </c>
      <c r="JL448" s="527"/>
      <c r="JM448" s="520">
        <v>7.0</v>
      </c>
      <c r="JN448" s="521" t="s">
        <v>146</v>
      </c>
      <c r="JO448" s="522" t="s">
        <v>132</v>
      </c>
      <c r="JP448" s="522" t="s">
        <v>132</v>
      </c>
      <c r="JQ448" s="523" t="str">
        <f>ADHK!JQ448</f>
        <v/>
      </c>
      <c r="JR448" s="523"/>
      <c r="JS448" s="523">
        <f t="shared" si="3876"/>
        <v>0</v>
      </c>
      <c r="JT448" s="524"/>
      <c r="JU448" s="523">
        <f t="shared" si="3877"/>
        <v>0</v>
      </c>
      <c r="JV448" s="524"/>
      <c r="JW448" s="523"/>
      <c r="JX448" s="523">
        <f t="shared" si="3878"/>
        <v>0</v>
      </c>
      <c r="JY448" s="523">
        <f t="shared" si="3879"/>
        <v>0</v>
      </c>
      <c r="JZ448" s="524">
        <v>0.23915411846270695</v>
      </c>
      <c r="KA448" s="525">
        <f t="shared" si="3880"/>
        <v>0</v>
      </c>
      <c r="KB448" s="526">
        <f t="shared" si="3881"/>
        <v>0</v>
      </c>
      <c r="KC448" s="527"/>
      <c r="KD448" s="520">
        <v>7.0</v>
      </c>
      <c r="KE448" s="521" t="s">
        <v>146</v>
      </c>
      <c r="KF448" s="522" t="s">
        <v>132</v>
      </c>
      <c r="KG448" s="522" t="s">
        <v>132</v>
      </c>
      <c r="KH448" s="523" t="str">
        <f>ADHK!KH448</f>
        <v/>
      </c>
      <c r="KI448" s="523"/>
      <c r="KJ448" s="523">
        <f t="shared" si="3882"/>
        <v>0</v>
      </c>
      <c r="KK448" s="524"/>
      <c r="KL448" s="523">
        <f t="shared" si="3883"/>
        <v>0</v>
      </c>
      <c r="KM448" s="524"/>
      <c r="KN448" s="523"/>
      <c r="KO448" s="523">
        <f t="shared" si="3884"/>
        <v>0</v>
      </c>
      <c r="KP448" s="523">
        <f t="shared" si="3885"/>
        <v>0</v>
      </c>
      <c r="KQ448" s="524">
        <v>0.23915411846270695</v>
      </c>
      <c r="KR448" s="525">
        <f t="shared" si="3886"/>
        <v>0</v>
      </c>
      <c r="KS448" s="526">
        <f t="shared" si="3887"/>
        <v>0</v>
      </c>
      <c r="KT448" s="527"/>
      <c r="KU448" s="528"/>
    </row>
    <row r="449" ht="15.75" customHeight="1">
      <c r="A449" s="520">
        <v>8.0</v>
      </c>
      <c r="B449" s="521" t="s">
        <v>147</v>
      </c>
      <c r="C449" s="522" t="s">
        <v>132</v>
      </c>
      <c r="D449" s="522" t="s">
        <v>132</v>
      </c>
      <c r="E449" s="523" t="str">
        <f>ADHK!E449</f>
        <v/>
      </c>
      <c r="F449" s="523" t="str">
        <f>ADHK!F449</f>
        <v/>
      </c>
      <c r="G449" s="523">
        <f t="shared" si="3780"/>
        <v>0</v>
      </c>
      <c r="H449" s="524"/>
      <c r="I449" s="523">
        <f t="shared" si="3781"/>
        <v>0</v>
      </c>
      <c r="J449" s="524"/>
      <c r="K449" s="523"/>
      <c r="L449" s="523">
        <f t="shared" si="3782"/>
        <v>0</v>
      </c>
      <c r="M449" s="523">
        <f t="shared" si="3783"/>
        <v>0</v>
      </c>
      <c r="N449" s="524">
        <v>0.23915411846270695</v>
      </c>
      <c r="O449" s="525">
        <f t="shared" si="3784"/>
        <v>0</v>
      </c>
      <c r="P449" s="526">
        <f t="shared" si="3785"/>
        <v>0</v>
      </c>
      <c r="Q449" s="527"/>
      <c r="R449" s="520">
        <v>8.0</v>
      </c>
      <c r="S449" s="521" t="s">
        <v>147</v>
      </c>
      <c r="T449" s="522" t="s">
        <v>132</v>
      </c>
      <c r="U449" s="522" t="s">
        <v>132</v>
      </c>
      <c r="V449" s="523" t="str">
        <f>ADHK!V449</f>
        <v/>
      </c>
      <c r="W449" s="523"/>
      <c r="X449" s="523">
        <f t="shared" si="3786"/>
        <v>0</v>
      </c>
      <c r="Y449" s="524"/>
      <c r="Z449" s="523">
        <f t="shared" si="3787"/>
        <v>0</v>
      </c>
      <c r="AA449" s="524"/>
      <c r="AB449" s="523"/>
      <c r="AC449" s="523">
        <f t="shared" si="3788"/>
        <v>0</v>
      </c>
      <c r="AD449" s="523">
        <f t="shared" si="3789"/>
        <v>0</v>
      </c>
      <c r="AE449" s="524">
        <v>0.23915411846270695</v>
      </c>
      <c r="AF449" s="525">
        <f t="shared" si="3790"/>
        <v>0</v>
      </c>
      <c r="AG449" s="526">
        <f t="shared" si="3791"/>
        <v>0</v>
      </c>
      <c r="AH449" s="527"/>
      <c r="AI449" s="520">
        <v>8.0</v>
      </c>
      <c r="AJ449" s="521" t="s">
        <v>147</v>
      </c>
      <c r="AK449" s="522" t="s">
        <v>132</v>
      </c>
      <c r="AL449" s="522" t="s">
        <v>132</v>
      </c>
      <c r="AM449" s="523" t="str">
        <f>ADHK!AM449</f>
        <v/>
      </c>
      <c r="AN449" s="523"/>
      <c r="AO449" s="523">
        <f t="shared" si="3792"/>
        <v>0</v>
      </c>
      <c r="AP449" s="524"/>
      <c r="AQ449" s="523">
        <f t="shared" si="3793"/>
        <v>0</v>
      </c>
      <c r="AR449" s="524"/>
      <c r="AS449" s="523"/>
      <c r="AT449" s="523">
        <f t="shared" si="3794"/>
        <v>0</v>
      </c>
      <c r="AU449" s="523">
        <f t="shared" si="3795"/>
        <v>0</v>
      </c>
      <c r="AV449" s="524">
        <v>0.23915411846270695</v>
      </c>
      <c r="AW449" s="525">
        <f t="shared" si="3796"/>
        <v>0</v>
      </c>
      <c r="AX449" s="526">
        <f t="shared" si="3797"/>
        <v>0</v>
      </c>
      <c r="AY449" s="527"/>
      <c r="AZ449" s="520">
        <v>8.0</v>
      </c>
      <c r="BA449" s="521" t="s">
        <v>147</v>
      </c>
      <c r="BB449" s="522" t="s">
        <v>132</v>
      </c>
      <c r="BC449" s="522" t="s">
        <v>132</v>
      </c>
      <c r="BD449" s="523" t="str">
        <f>ADHK!BD449</f>
        <v/>
      </c>
      <c r="BE449" s="523"/>
      <c r="BF449" s="523">
        <f t="shared" si="3798"/>
        <v>0</v>
      </c>
      <c r="BG449" s="524"/>
      <c r="BH449" s="523">
        <f t="shared" si="3799"/>
        <v>0</v>
      </c>
      <c r="BI449" s="524"/>
      <c r="BJ449" s="523"/>
      <c r="BK449" s="523">
        <f t="shared" si="3800"/>
        <v>0</v>
      </c>
      <c r="BL449" s="523">
        <f t="shared" si="3801"/>
        <v>0</v>
      </c>
      <c r="BM449" s="524">
        <v>0.23915411846270695</v>
      </c>
      <c r="BN449" s="525">
        <f t="shared" si="3802"/>
        <v>0</v>
      </c>
      <c r="BO449" s="526">
        <f t="shared" si="3803"/>
        <v>0</v>
      </c>
      <c r="BP449" s="527"/>
      <c r="BQ449" s="520">
        <v>8.0</v>
      </c>
      <c r="BR449" s="521" t="s">
        <v>147</v>
      </c>
      <c r="BS449" s="522" t="s">
        <v>132</v>
      </c>
      <c r="BT449" s="522" t="s">
        <v>132</v>
      </c>
      <c r="BU449" s="523" t="str">
        <f>ADHK!BU449</f>
        <v/>
      </c>
      <c r="BV449" s="523"/>
      <c r="BW449" s="523">
        <f t="shared" si="3804"/>
        <v>0</v>
      </c>
      <c r="BX449" s="524"/>
      <c r="BY449" s="523">
        <f t="shared" si="3805"/>
        <v>0</v>
      </c>
      <c r="BZ449" s="524"/>
      <c r="CA449" s="523"/>
      <c r="CB449" s="523">
        <f t="shared" si="3806"/>
        <v>0</v>
      </c>
      <c r="CC449" s="523">
        <f t="shared" si="3807"/>
        <v>0</v>
      </c>
      <c r="CD449" s="524">
        <v>0.23915411846270695</v>
      </c>
      <c r="CE449" s="525">
        <f t="shared" si="3808"/>
        <v>0</v>
      </c>
      <c r="CF449" s="526">
        <f t="shared" si="3809"/>
        <v>0</v>
      </c>
      <c r="CG449" s="527"/>
      <c r="CH449" s="520">
        <v>8.0</v>
      </c>
      <c r="CI449" s="521" t="s">
        <v>147</v>
      </c>
      <c r="CJ449" s="522" t="s">
        <v>132</v>
      </c>
      <c r="CK449" s="522" t="s">
        <v>132</v>
      </c>
      <c r="CL449" s="523" t="str">
        <f>ADHK!CL449</f>
        <v/>
      </c>
      <c r="CM449" s="523"/>
      <c r="CN449" s="523">
        <f t="shared" si="3810"/>
        <v>0</v>
      </c>
      <c r="CO449" s="524"/>
      <c r="CP449" s="523">
        <f t="shared" si="3811"/>
        <v>0</v>
      </c>
      <c r="CQ449" s="524"/>
      <c r="CR449" s="523"/>
      <c r="CS449" s="523">
        <f t="shared" si="3812"/>
        <v>0</v>
      </c>
      <c r="CT449" s="523">
        <f t="shared" si="3813"/>
        <v>0</v>
      </c>
      <c r="CU449" s="524">
        <v>0.23915411846270695</v>
      </c>
      <c r="CV449" s="525">
        <f t="shared" si="3814"/>
        <v>0</v>
      </c>
      <c r="CW449" s="526">
        <f t="shared" si="3815"/>
        <v>0</v>
      </c>
      <c r="CX449" s="527"/>
      <c r="CY449" s="520">
        <v>8.0</v>
      </c>
      <c r="CZ449" s="521" t="s">
        <v>147</v>
      </c>
      <c r="DA449" s="522" t="s">
        <v>132</v>
      </c>
      <c r="DB449" s="522" t="s">
        <v>132</v>
      </c>
      <c r="DC449" s="523" t="str">
        <f>ADHK!DC449</f>
        <v/>
      </c>
      <c r="DD449" s="523"/>
      <c r="DE449" s="523">
        <f t="shared" si="3816"/>
        <v>0</v>
      </c>
      <c r="DF449" s="524"/>
      <c r="DG449" s="523">
        <f t="shared" si="3817"/>
        <v>0</v>
      </c>
      <c r="DH449" s="524"/>
      <c r="DI449" s="523"/>
      <c r="DJ449" s="523">
        <f t="shared" si="3818"/>
        <v>0</v>
      </c>
      <c r="DK449" s="523">
        <f t="shared" si="3819"/>
        <v>0</v>
      </c>
      <c r="DL449" s="524">
        <v>0.23915411846270695</v>
      </c>
      <c r="DM449" s="525">
        <f t="shared" si="3820"/>
        <v>0</v>
      </c>
      <c r="DN449" s="526">
        <f t="shared" si="3821"/>
        <v>0</v>
      </c>
      <c r="DO449" s="527"/>
      <c r="DP449" s="520">
        <v>8.0</v>
      </c>
      <c r="DQ449" s="521" t="s">
        <v>147</v>
      </c>
      <c r="DR449" s="522" t="s">
        <v>132</v>
      </c>
      <c r="DS449" s="522" t="s">
        <v>132</v>
      </c>
      <c r="DT449" s="523" t="str">
        <f>ADHK!DT449</f>
        <v/>
      </c>
      <c r="DU449" s="523"/>
      <c r="DV449" s="523">
        <f t="shared" si="3822"/>
        <v>0</v>
      </c>
      <c r="DW449" s="524"/>
      <c r="DX449" s="523">
        <f t="shared" si="3823"/>
        <v>0</v>
      </c>
      <c r="DY449" s="524"/>
      <c r="DZ449" s="523"/>
      <c r="EA449" s="523">
        <f t="shared" si="3824"/>
        <v>0</v>
      </c>
      <c r="EB449" s="523">
        <f t="shared" si="3825"/>
        <v>0</v>
      </c>
      <c r="EC449" s="524">
        <v>0.23915411846270695</v>
      </c>
      <c r="ED449" s="525">
        <f t="shared" si="3826"/>
        <v>0</v>
      </c>
      <c r="EE449" s="526">
        <f t="shared" si="3827"/>
        <v>0</v>
      </c>
      <c r="EF449" s="527"/>
      <c r="EG449" s="520">
        <v>8.0</v>
      </c>
      <c r="EH449" s="521" t="s">
        <v>147</v>
      </c>
      <c r="EI449" s="522" t="s">
        <v>132</v>
      </c>
      <c r="EJ449" s="522" t="s">
        <v>132</v>
      </c>
      <c r="EK449" s="523" t="str">
        <f>ADHK!EK449</f>
        <v/>
      </c>
      <c r="EL449" s="523"/>
      <c r="EM449" s="523">
        <f t="shared" si="3828"/>
        <v>0</v>
      </c>
      <c r="EN449" s="524"/>
      <c r="EO449" s="523">
        <f t="shared" si="3829"/>
        <v>0</v>
      </c>
      <c r="EP449" s="524"/>
      <c r="EQ449" s="523"/>
      <c r="ER449" s="523">
        <f t="shared" si="3830"/>
        <v>0</v>
      </c>
      <c r="ES449" s="523">
        <f t="shared" si="3831"/>
        <v>0</v>
      </c>
      <c r="ET449" s="524">
        <v>0.23915411846270695</v>
      </c>
      <c r="EU449" s="525">
        <f t="shared" si="3832"/>
        <v>0</v>
      </c>
      <c r="EV449" s="526">
        <f t="shared" si="3833"/>
        <v>0</v>
      </c>
      <c r="EW449" s="527"/>
      <c r="EX449" s="520">
        <v>8.0</v>
      </c>
      <c r="EY449" s="521" t="s">
        <v>147</v>
      </c>
      <c r="EZ449" s="522" t="s">
        <v>132</v>
      </c>
      <c r="FA449" s="522" t="s">
        <v>132</v>
      </c>
      <c r="FB449" s="523" t="str">
        <f>ADHK!FB449</f>
        <v/>
      </c>
      <c r="FC449" s="523"/>
      <c r="FD449" s="523">
        <f t="shared" si="3834"/>
        <v>0</v>
      </c>
      <c r="FE449" s="524"/>
      <c r="FF449" s="523">
        <f t="shared" si="3835"/>
        <v>0</v>
      </c>
      <c r="FG449" s="524"/>
      <c r="FH449" s="523"/>
      <c r="FI449" s="523">
        <f t="shared" si="3836"/>
        <v>0</v>
      </c>
      <c r="FJ449" s="523">
        <f t="shared" si="3837"/>
        <v>0</v>
      </c>
      <c r="FK449" s="524">
        <v>0.23915411846270695</v>
      </c>
      <c r="FL449" s="525">
        <f t="shared" si="3838"/>
        <v>0</v>
      </c>
      <c r="FM449" s="526">
        <f t="shared" si="3839"/>
        <v>0</v>
      </c>
      <c r="FN449" s="527"/>
      <c r="FO449" s="520">
        <v>8.0</v>
      </c>
      <c r="FP449" s="521" t="s">
        <v>147</v>
      </c>
      <c r="FQ449" s="522" t="s">
        <v>132</v>
      </c>
      <c r="FR449" s="522" t="s">
        <v>132</v>
      </c>
      <c r="FS449" s="523" t="str">
        <f>ADHK!FS449</f>
        <v/>
      </c>
      <c r="FT449" s="523"/>
      <c r="FU449" s="523">
        <f t="shared" si="3840"/>
        <v>0</v>
      </c>
      <c r="FV449" s="524"/>
      <c r="FW449" s="523">
        <f t="shared" si="3841"/>
        <v>0</v>
      </c>
      <c r="FX449" s="524"/>
      <c r="FY449" s="523"/>
      <c r="FZ449" s="523">
        <f t="shared" si="3842"/>
        <v>0</v>
      </c>
      <c r="GA449" s="523">
        <f t="shared" si="3843"/>
        <v>0</v>
      </c>
      <c r="GB449" s="524">
        <v>0.23915411846270695</v>
      </c>
      <c r="GC449" s="525">
        <f t="shared" si="3844"/>
        <v>0</v>
      </c>
      <c r="GD449" s="526">
        <f t="shared" si="3845"/>
        <v>0</v>
      </c>
      <c r="GE449" s="527"/>
      <c r="GF449" s="520">
        <v>8.0</v>
      </c>
      <c r="GG449" s="521" t="s">
        <v>147</v>
      </c>
      <c r="GH449" s="522" t="s">
        <v>132</v>
      </c>
      <c r="GI449" s="522" t="s">
        <v>132</v>
      </c>
      <c r="GJ449" s="523" t="str">
        <f>ADHK!GJ449</f>
        <v/>
      </c>
      <c r="GK449" s="523"/>
      <c r="GL449" s="523">
        <f t="shared" si="3846"/>
        <v>0</v>
      </c>
      <c r="GM449" s="524"/>
      <c r="GN449" s="523">
        <f t="shared" si="3847"/>
        <v>0</v>
      </c>
      <c r="GO449" s="524"/>
      <c r="GP449" s="523"/>
      <c r="GQ449" s="523">
        <f t="shared" si="3848"/>
        <v>0</v>
      </c>
      <c r="GR449" s="523">
        <f t="shared" si="3849"/>
        <v>0</v>
      </c>
      <c r="GS449" s="524">
        <v>0.23915411846270695</v>
      </c>
      <c r="GT449" s="525">
        <f t="shared" si="3850"/>
        <v>0</v>
      </c>
      <c r="GU449" s="526">
        <f t="shared" si="3851"/>
        <v>0</v>
      </c>
      <c r="GV449" s="527"/>
      <c r="GW449" s="520">
        <v>8.0</v>
      </c>
      <c r="GX449" s="521" t="s">
        <v>147</v>
      </c>
      <c r="GY449" s="522" t="s">
        <v>132</v>
      </c>
      <c r="GZ449" s="522" t="s">
        <v>132</v>
      </c>
      <c r="HA449" s="523" t="str">
        <f>ADHK!HA449</f>
        <v/>
      </c>
      <c r="HB449" s="523"/>
      <c r="HC449" s="523">
        <f t="shared" si="3852"/>
        <v>0</v>
      </c>
      <c r="HD449" s="524"/>
      <c r="HE449" s="523">
        <f t="shared" si="3853"/>
        <v>0</v>
      </c>
      <c r="HF449" s="524"/>
      <c r="HG449" s="523"/>
      <c r="HH449" s="523">
        <f t="shared" si="3854"/>
        <v>0</v>
      </c>
      <c r="HI449" s="523">
        <f t="shared" si="3855"/>
        <v>0</v>
      </c>
      <c r="HJ449" s="524">
        <v>0.23915411846270695</v>
      </c>
      <c r="HK449" s="525">
        <f t="shared" si="3856"/>
        <v>0</v>
      </c>
      <c r="HL449" s="526">
        <f t="shared" si="3857"/>
        <v>0</v>
      </c>
      <c r="HM449" s="527"/>
      <c r="HN449" s="520">
        <v>8.0</v>
      </c>
      <c r="HO449" s="521" t="s">
        <v>147</v>
      </c>
      <c r="HP449" s="522" t="s">
        <v>132</v>
      </c>
      <c r="HQ449" s="522" t="s">
        <v>132</v>
      </c>
      <c r="HR449" s="523" t="str">
        <f>ADHK!HR449</f>
        <v/>
      </c>
      <c r="HS449" s="523"/>
      <c r="HT449" s="523">
        <f t="shared" si="3858"/>
        <v>0</v>
      </c>
      <c r="HU449" s="524"/>
      <c r="HV449" s="523">
        <f t="shared" si="3859"/>
        <v>0</v>
      </c>
      <c r="HW449" s="524"/>
      <c r="HX449" s="523"/>
      <c r="HY449" s="523">
        <f t="shared" si="3860"/>
        <v>0</v>
      </c>
      <c r="HZ449" s="523">
        <f t="shared" si="3861"/>
        <v>0</v>
      </c>
      <c r="IA449" s="524">
        <v>0.23915411846270695</v>
      </c>
      <c r="IB449" s="525">
        <f t="shared" si="3862"/>
        <v>0</v>
      </c>
      <c r="IC449" s="526">
        <f t="shared" si="3863"/>
        <v>0</v>
      </c>
      <c r="ID449" s="527"/>
      <c r="IE449" s="520">
        <v>8.0</v>
      </c>
      <c r="IF449" s="521" t="s">
        <v>147</v>
      </c>
      <c r="IG449" s="522" t="s">
        <v>132</v>
      </c>
      <c r="IH449" s="522" t="s">
        <v>132</v>
      </c>
      <c r="II449" s="523" t="str">
        <f>ADHK!II449</f>
        <v/>
      </c>
      <c r="IJ449" s="523"/>
      <c r="IK449" s="523">
        <f t="shared" si="3864"/>
        <v>0</v>
      </c>
      <c r="IL449" s="524"/>
      <c r="IM449" s="523">
        <f t="shared" si="3865"/>
        <v>0</v>
      </c>
      <c r="IN449" s="524"/>
      <c r="IO449" s="523"/>
      <c r="IP449" s="523">
        <f t="shared" si="3866"/>
        <v>0</v>
      </c>
      <c r="IQ449" s="523">
        <f t="shared" si="3867"/>
        <v>0</v>
      </c>
      <c r="IR449" s="524">
        <v>0.23915411846270695</v>
      </c>
      <c r="IS449" s="525">
        <f t="shared" si="3868"/>
        <v>0</v>
      </c>
      <c r="IT449" s="526">
        <f t="shared" si="3869"/>
        <v>0</v>
      </c>
      <c r="IU449" s="527"/>
      <c r="IV449" s="520">
        <v>8.0</v>
      </c>
      <c r="IW449" s="521" t="s">
        <v>147</v>
      </c>
      <c r="IX449" s="522" t="s">
        <v>132</v>
      </c>
      <c r="IY449" s="522" t="s">
        <v>132</v>
      </c>
      <c r="IZ449" s="523" t="str">
        <f>ADHK!IZ449</f>
        <v/>
      </c>
      <c r="JA449" s="523"/>
      <c r="JB449" s="523">
        <f t="shared" si="3870"/>
        <v>0</v>
      </c>
      <c r="JC449" s="524"/>
      <c r="JD449" s="523">
        <f t="shared" si="3871"/>
        <v>0</v>
      </c>
      <c r="JE449" s="524"/>
      <c r="JF449" s="523"/>
      <c r="JG449" s="523">
        <f t="shared" si="3872"/>
        <v>0</v>
      </c>
      <c r="JH449" s="523">
        <f t="shared" si="3873"/>
        <v>0</v>
      </c>
      <c r="JI449" s="524">
        <v>0.23915411846270695</v>
      </c>
      <c r="JJ449" s="525">
        <f t="shared" si="3874"/>
        <v>0</v>
      </c>
      <c r="JK449" s="526">
        <f t="shared" si="3875"/>
        <v>0</v>
      </c>
      <c r="JL449" s="527"/>
      <c r="JM449" s="520">
        <v>8.0</v>
      </c>
      <c r="JN449" s="521" t="s">
        <v>147</v>
      </c>
      <c r="JO449" s="522" t="s">
        <v>132</v>
      </c>
      <c r="JP449" s="522" t="s">
        <v>132</v>
      </c>
      <c r="JQ449" s="523" t="str">
        <f>ADHK!JQ449</f>
        <v/>
      </c>
      <c r="JR449" s="523"/>
      <c r="JS449" s="523">
        <f t="shared" si="3876"/>
        <v>0</v>
      </c>
      <c r="JT449" s="524"/>
      <c r="JU449" s="523">
        <f t="shared" si="3877"/>
        <v>0</v>
      </c>
      <c r="JV449" s="524"/>
      <c r="JW449" s="523"/>
      <c r="JX449" s="523">
        <f t="shared" si="3878"/>
        <v>0</v>
      </c>
      <c r="JY449" s="523">
        <f t="shared" si="3879"/>
        <v>0</v>
      </c>
      <c r="JZ449" s="524">
        <v>0.23915411846270695</v>
      </c>
      <c r="KA449" s="525">
        <f t="shared" si="3880"/>
        <v>0</v>
      </c>
      <c r="KB449" s="526">
        <f t="shared" si="3881"/>
        <v>0</v>
      </c>
      <c r="KC449" s="527"/>
      <c r="KD449" s="520">
        <v>8.0</v>
      </c>
      <c r="KE449" s="521" t="s">
        <v>147</v>
      </c>
      <c r="KF449" s="522" t="s">
        <v>132</v>
      </c>
      <c r="KG449" s="522" t="s">
        <v>132</v>
      </c>
      <c r="KH449" s="523" t="str">
        <f>ADHK!KH449</f>
        <v/>
      </c>
      <c r="KI449" s="523"/>
      <c r="KJ449" s="523">
        <f t="shared" si="3882"/>
        <v>0</v>
      </c>
      <c r="KK449" s="524"/>
      <c r="KL449" s="523">
        <f t="shared" si="3883"/>
        <v>0</v>
      </c>
      <c r="KM449" s="524"/>
      <c r="KN449" s="523"/>
      <c r="KO449" s="523">
        <f t="shared" si="3884"/>
        <v>0</v>
      </c>
      <c r="KP449" s="523">
        <f t="shared" si="3885"/>
        <v>0</v>
      </c>
      <c r="KQ449" s="524">
        <v>0.23915411846270695</v>
      </c>
      <c r="KR449" s="525">
        <f t="shared" si="3886"/>
        <v>0</v>
      </c>
      <c r="KS449" s="526">
        <f t="shared" si="3887"/>
        <v>0</v>
      </c>
      <c r="KT449" s="527"/>
      <c r="KU449" s="528"/>
    </row>
    <row r="450" ht="15.75" customHeight="1">
      <c r="A450" s="530"/>
      <c r="B450" s="531" t="s">
        <v>148</v>
      </c>
      <c r="C450" s="532"/>
      <c r="D450" s="532"/>
      <c r="E450" s="532"/>
      <c r="F450" s="532"/>
      <c r="G450" s="532"/>
      <c r="H450" s="532"/>
      <c r="I450" s="532"/>
      <c r="J450" s="532"/>
      <c r="K450" s="532"/>
      <c r="L450" s="532"/>
      <c r="M450" s="532"/>
      <c r="N450" s="532"/>
      <c r="O450" s="532"/>
      <c r="P450" s="532"/>
      <c r="Q450" s="518"/>
      <c r="R450" s="530"/>
      <c r="S450" s="531" t="s">
        <v>148</v>
      </c>
      <c r="T450" s="532"/>
      <c r="U450" s="532"/>
      <c r="V450" s="532"/>
      <c r="W450" s="532"/>
      <c r="X450" s="532"/>
      <c r="Y450" s="532"/>
      <c r="Z450" s="532"/>
      <c r="AA450" s="532"/>
      <c r="AB450" s="532"/>
      <c r="AC450" s="532"/>
      <c r="AD450" s="532"/>
      <c r="AE450" s="532"/>
      <c r="AF450" s="532"/>
      <c r="AG450" s="532"/>
      <c r="AH450" s="518"/>
      <c r="AI450" s="530"/>
      <c r="AJ450" s="531" t="s">
        <v>148</v>
      </c>
      <c r="AK450" s="532"/>
      <c r="AL450" s="532"/>
      <c r="AM450" s="532"/>
      <c r="AN450" s="532"/>
      <c r="AO450" s="532"/>
      <c r="AP450" s="532"/>
      <c r="AQ450" s="532"/>
      <c r="AR450" s="532"/>
      <c r="AS450" s="532"/>
      <c r="AT450" s="532"/>
      <c r="AU450" s="532"/>
      <c r="AV450" s="532"/>
      <c r="AW450" s="532"/>
      <c r="AX450" s="532"/>
      <c r="AY450" s="518"/>
      <c r="AZ450" s="530"/>
      <c r="BA450" s="531" t="s">
        <v>148</v>
      </c>
      <c r="BB450" s="532"/>
      <c r="BC450" s="532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18"/>
      <c r="BQ450" s="530"/>
      <c r="BR450" s="531" t="s">
        <v>148</v>
      </c>
      <c r="BS450" s="532"/>
      <c r="BT450" s="532"/>
      <c r="BU450" s="532"/>
      <c r="BV450" s="532"/>
      <c r="BW450" s="532"/>
      <c r="BX450" s="532"/>
      <c r="BY450" s="532"/>
      <c r="BZ450" s="532"/>
      <c r="CA450" s="532"/>
      <c r="CB450" s="532"/>
      <c r="CC450" s="532"/>
      <c r="CD450" s="532"/>
      <c r="CE450" s="532"/>
      <c r="CF450" s="532"/>
      <c r="CG450" s="518"/>
      <c r="CH450" s="530"/>
      <c r="CI450" s="531" t="s">
        <v>148</v>
      </c>
      <c r="CJ450" s="532"/>
      <c r="CK450" s="532"/>
      <c r="CL450" s="532"/>
      <c r="CM450" s="532"/>
      <c r="CN450" s="532"/>
      <c r="CO450" s="532"/>
      <c r="CP450" s="532"/>
      <c r="CQ450" s="532"/>
      <c r="CR450" s="532"/>
      <c r="CS450" s="532"/>
      <c r="CT450" s="532"/>
      <c r="CU450" s="532"/>
      <c r="CV450" s="532"/>
      <c r="CW450" s="532"/>
      <c r="CX450" s="518"/>
      <c r="CY450" s="530"/>
      <c r="CZ450" s="531" t="s">
        <v>148</v>
      </c>
      <c r="DA450" s="532"/>
      <c r="DB450" s="532"/>
      <c r="DC450" s="532"/>
      <c r="DD450" s="532"/>
      <c r="DE450" s="532"/>
      <c r="DF450" s="532"/>
      <c r="DG450" s="532"/>
      <c r="DH450" s="532"/>
      <c r="DI450" s="532"/>
      <c r="DJ450" s="532"/>
      <c r="DK450" s="532"/>
      <c r="DL450" s="532"/>
      <c r="DM450" s="532"/>
      <c r="DN450" s="532"/>
      <c r="DO450" s="518"/>
      <c r="DP450" s="530"/>
      <c r="DQ450" s="531" t="s">
        <v>148</v>
      </c>
      <c r="DR450" s="532"/>
      <c r="DS450" s="532"/>
      <c r="DT450" s="532"/>
      <c r="DU450" s="532"/>
      <c r="DV450" s="532"/>
      <c r="DW450" s="532"/>
      <c r="DX450" s="532"/>
      <c r="DY450" s="532"/>
      <c r="DZ450" s="532"/>
      <c r="EA450" s="532"/>
      <c r="EB450" s="532"/>
      <c r="EC450" s="532"/>
      <c r="ED450" s="532"/>
      <c r="EE450" s="532"/>
      <c r="EF450" s="518"/>
      <c r="EG450" s="530"/>
      <c r="EH450" s="531" t="s">
        <v>148</v>
      </c>
      <c r="EI450" s="532"/>
      <c r="EJ450" s="532"/>
      <c r="EK450" s="532"/>
      <c r="EL450" s="532"/>
      <c r="EM450" s="532"/>
      <c r="EN450" s="532"/>
      <c r="EO450" s="532"/>
      <c r="EP450" s="532"/>
      <c r="EQ450" s="532"/>
      <c r="ER450" s="532"/>
      <c r="ES450" s="532"/>
      <c r="ET450" s="532"/>
      <c r="EU450" s="532"/>
      <c r="EV450" s="532"/>
      <c r="EW450" s="518"/>
      <c r="EX450" s="530"/>
      <c r="EY450" s="531" t="s">
        <v>148</v>
      </c>
      <c r="EZ450" s="532"/>
      <c r="FA450" s="532"/>
      <c r="FB450" s="532"/>
      <c r="FC450" s="532"/>
      <c r="FD450" s="532"/>
      <c r="FE450" s="532"/>
      <c r="FF450" s="532"/>
      <c r="FG450" s="532"/>
      <c r="FH450" s="532"/>
      <c r="FI450" s="532"/>
      <c r="FJ450" s="532"/>
      <c r="FK450" s="532"/>
      <c r="FL450" s="532"/>
      <c r="FM450" s="532"/>
      <c r="FN450" s="518"/>
      <c r="FO450" s="530"/>
      <c r="FP450" s="531" t="s">
        <v>148</v>
      </c>
      <c r="FQ450" s="532"/>
      <c r="FR450" s="532"/>
      <c r="FS450" s="532"/>
      <c r="FT450" s="532"/>
      <c r="FU450" s="532"/>
      <c r="FV450" s="532"/>
      <c r="FW450" s="532"/>
      <c r="FX450" s="532"/>
      <c r="FY450" s="532"/>
      <c r="FZ450" s="532"/>
      <c r="GA450" s="532"/>
      <c r="GB450" s="532"/>
      <c r="GC450" s="532"/>
      <c r="GD450" s="532"/>
      <c r="GE450" s="518"/>
      <c r="GF450" s="530"/>
      <c r="GG450" s="531" t="s">
        <v>148</v>
      </c>
      <c r="GH450" s="532"/>
      <c r="GI450" s="532"/>
      <c r="GJ450" s="532"/>
      <c r="GK450" s="532"/>
      <c r="GL450" s="532"/>
      <c r="GM450" s="532"/>
      <c r="GN450" s="532"/>
      <c r="GO450" s="532"/>
      <c r="GP450" s="532"/>
      <c r="GQ450" s="532"/>
      <c r="GR450" s="532"/>
      <c r="GS450" s="532"/>
      <c r="GT450" s="532"/>
      <c r="GU450" s="532"/>
      <c r="GV450" s="518"/>
      <c r="GW450" s="530"/>
      <c r="GX450" s="531" t="s">
        <v>148</v>
      </c>
      <c r="GY450" s="532"/>
      <c r="GZ450" s="532"/>
      <c r="HA450" s="532"/>
      <c r="HB450" s="532"/>
      <c r="HC450" s="532"/>
      <c r="HD450" s="532"/>
      <c r="HE450" s="532"/>
      <c r="HF450" s="532"/>
      <c r="HG450" s="532"/>
      <c r="HH450" s="532"/>
      <c r="HI450" s="532"/>
      <c r="HJ450" s="532"/>
      <c r="HK450" s="532"/>
      <c r="HL450" s="532"/>
      <c r="HM450" s="518"/>
      <c r="HN450" s="530"/>
      <c r="HO450" s="531" t="s">
        <v>148</v>
      </c>
      <c r="HP450" s="532"/>
      <c r="HQ450" s="532"/>
      <c r="HR450" s="532"/>
      <c r="HS450" s="532"/>
      <c r="HT450" s="532"/>
      <c r="HU450" s="532"/>
      <c r="HV450" s="532"/>
      <c r="HW450" s="532"/>
      <c r="HX450" s="532"/>
      <c r="HY450" s="532"/>
      <c r="HZ450" s="532"/>
      <c r="IA450" s="532"/>
      <c r="IB450" s="532"/>
      <c r="IC450" s="532"/>
      <c r="ID450" s="518"/>
      <c r="IE450" s="530"/>
      <c r="IF450" s="531" t="s">
        <v>148</v>
      </c>
      <c r="IG450" s="532"/>
      <c r="IH450" s="532"/>
      <c r="II450" s="532"/>
      <c r="IJ450" s="532"/>
      <c r="IK450" s="532"/>
      <c r="IL450" s="532"/>
      <c r="IM450" s="532"/>
      <c r="IN450" s="532"/>
      <c r="IO450" s="532"/>
      <c r="IP450" s="532"/>
      <c r="IQ450" s="532"/>
      <c r="IR450" s="532"/>
      <c r="IS450" s="532"/>
      <c r="IT450" s="532"/>
      <c r="IU450" s="518"/>
      <c r="IV450" s="530"/>
      <c r="IW450" s="531" t="s">
        <v>148</v>
      </c>
      <c r="IX450" s="532"/>
      <c r="IY450" s="532"/>
      <c r="IZ450" s="532"/>
      <c r="JA450" s="532"/>
      <c r="JB450" s="532"/>
      <c r="JC450" s="532"/>
      <c r="JD450" s="532"/>
      <c r="JE450" s="532"/>
      <c r="JF450" s="532"/>
      <c r="JG450" s="532"/>
      <c r="JH450" s="532"/>
      <c r="JI450" s="532"/>
      <c r="JJ450" s="532"/>
      <c r="JK450" s="532"/>
      <c r="JL450" s="518"/>
      <c r="JM450" s="530"/>
      <c r="JN450" s="531" t="s">
        <v>148</v>
      </c>
      <c r="JO450" s="532"/>
      <c r="JP450" s="532"/>
      <c r="JQ450" s="532"/>
      <c r="JR450" s="532"/>
      <c r="JS450" s="532"/>
      <c r="JT450" s="532"/>
      <c r="JU450" s="532"/>
      <c r="JV450" s="532"/>
      <c r="JW450" s="532"/>
      <c r="JX450" s="532"/>
      <c r="JY450" s="532"/>
      <c r="JZ450" s="532"/>
      <c r="KA450" s="532"/>
      <c r="KB450" s="532"/>
      <c r="KC450" s="518"/>
      <c r="KD450" s="530"/>
      <c r="KE450" s="531" t="s">
        <v>148</v>
      </c>
      <c r="KF450" s="532"/>
      <c r="KG450" s="532"/>
      <c r="KH450" s="532"/>
      <c r="KI450" s="532"/>
      <c r="KJ450" s="532"/>
      <c r="KK450" s="532"/>
      <c r="KL450" s="532"/>
      <c r="KM450" s="532"/>
      <c r="KN450" s="532"/>
      <c r="KO450" s="532"/>
      <c r="KP450" s="532"/>
      <c r="KQ450" s="532"/>
      <c r="KR450" s="532"/>
      <c r="KS450" s="532"/>
      <c r="KT450" s="518"/>
      <c r="KU450" s="519"/>
    </row>
    <row r="451" ht="15.75" customHeight="1">
      <c r="A451" s="520">
        <v>1.0</v>
      </c>
      <c r="B451" s="521" t="s">
        <v>149</v>
      </c>
      <c r="C451" s="522" t="s">
        <v>132</v>
      </c>
      <c r="D451" s="522" t="s">
        <v>150</v>
      </c>
      <c r="E451" s="523">
        <f>ADHK!E451</f>
        <v>4258</v>
      </c>
      <c r="F451" s="523">
        <f>ADHK!F451</f>
        <v>6790.600294</v>
      </c>
      <c r="G451" s="523">
        <f t="shared" ref="G451:G478" si="3888">IFERROR(E451*F451/1000000,0)</f>
        <v>28.91437605</v>
      </c>
      <c r="H451" s="524"/>
      <c r="I451" s="523">
        <f t="shared" ref="I451:I478" si="3889">IFERROR(+G451*H451,"")</f>
        <v>0</v>
      </c>
      <c r="J451" s="524"/>
      <c r="K451" s="523"/>
      <c r="L451" s="523">
        <f t="shared" ref="L451:L478" si="3890">J451-K451</f>
        <v>0</v>
      </c>
      <c r="M451" s="523">
        <f t="shared" ref="M451:M478" si="3891">IFERROR(+(IF(G451="","0",G451))+(IF(I451="","0",I451))+(IF(L451="","0",L451)),"")</f>
        <v>28.91437605</v>
      </c>
      <c r="N451" s="524">
        <v>0.36319999999999997</v>
      </c>
      <c r="O451" s="525">
        <f t="shared" ref="O451:O478" si="3892">IFERROR(+N451*(M451-L451),"")</f>
        <v>10.50170138</v>
      </c>
      <c r="P451" s="526">
        <f t="shared" ref="P451:P478" si="3893">IFERROR(+(IF(M451="","0",M451))-(IF(O451="","0",O451)),"")</f>
        <v>18.41267467</v>
      </c>
      <c r="Q451" s="527"/>
      <c r="R451" s="520">
        <v>1.0</v>
      </c>
      <c r="S451" s="521" t="s">
        <v>149</v>
      </c>
      <c r="T451" s="522" t="s">
        <v>132</v>
      </c>
      <c r="U451" s="522" t="s">
        <v>150</v>
      </c>
      <c r="V451" s="523">
        <f>ADHK!V451</f>
        <v>2909</v>
      </c>
      <c r="W451" s="523">
        <f>'Produksi dan Harga'!L121</f>
        <v>7200.136906</v>
      </c>
      <c r="X451" s="523">
        <f t="shared" ref="X451:X478" si="3894">IFERROR(V451*W451/1000000,0)</f>
        <v>20.94519826</v>
      </c>
      <c r="Y451" s="524"/>
      <c r="Z451" s="523">
        <f t="shared" ref="Z451:Z478" si="3895">IFERROR(+X451*Y451,"")</f>
        <v>0</v>
      </c>
      <c r="AA451" s="524"/>
      <c r="AB451" s="523"/>
      <c r="AC451" s="523">
        <f t="shared" ref="AC451:AC478" si="3896">AA451-AB451</f>
        <v>0</v>
      </c>
      <c r="AD451" s="523">
        <f t="shared" ref="AD451:AD478" si="3897">IFERROR(+(IF(X451="","0",X451))+(IF(Z451="","0",Z451))+(IF(AC451="","0",AC451)),"")</f>
        <v>20.94519826</v>
      </c>
      <c r="AE451" s="524">
        <v>0.36319999999999997</v>
      </c>
      <c r="AF451" s="525">
        <f t="shared" ref="AF451:AF478" si="3898">IFERROR(+AE451*(AD451-AC451),"")</f>
        <v>7.607296008</v>
      </c>
      <c r="AG451" s="526">
        <f t="shared" ref="AG451:AG478" si="3899">IFERROR(+(IF(AD451="","0",AD451))-(IF(AF451="","0",AF451)),"")</f>
        <v>13.33790225</v>
      </c>
      <c r="AH451" s="527"/>
      <c r="AI451" s="520">
        <v>1.0</v>
      </c>
      <c r="AJ451" s="521" t="s">
        <v>149</v>
      </c>
      <c r="AK451" s="522" t="s">
        <v>132</v>
      </c>
      <c r="AL451" s="522" t="s">
        <v>150</v>
      </c>
      <c r="AM451" s="523">
        <f>ADHK!AM451</f>
        <v>5946</v>
      </c>
      <c r="AN451" s="523">
        <f>'Produksi dan Harga'!Q121</f>
        <v>7377.287317</v>
      </c>
      <c r="AO451" s="523">
        <f t="shared" ref="AO451:AO478" si="3900">IFERROR(AM451*AN451/1000000,0)</f>
        <v>43.86535039</v>
      </c>
      <c r="AP451" s="524"/>
      <c r="AQ451" s="523">
        <f t="shared" ref="AQ451:AQ478" si="3901">IFERROR(+AO451*AP451,"")</f>
        <v>0</v>
      </c>
      <c r="AR451" s="524"/>
      <c r="AS451" s="523"/>
      <c r="AT451" s="523">
        <f t="shared" ref="AT451:AT478" si="3902">AR451-AS451</f>
        <v>0</v>
      </c>
      <c r="AU451" s="523">
        <f t="shared" ref="AU451:AU478" si="3903">IFERROR(+(IF(AO451="","0",AO451))+(IF(AQ451="","0",AQ451))+(IF(AT451="","0",AT451)),"")</f>
        <v>43.86535039</v>
      </c>
      <c r="AV451" s="524">
        <v>0.36319999999999997</v>
      </c>
      <c r="AW451" s="525">
        <f t="shared" ref="AW451:AW478" si="3904">IFERROR(+AV451*(AU451-AT451),"")</f>
        <v>15.93189526</v>
      </c>
      <c r="AX451" s="526">
        <f t="shared" ref="AX451:AX478" si="3905">IFERROR(+(IF(AU451="","0",AU451))-(IF(AW451="","0",AW451)),"")</f>
        <v>27.93345513</v>
      </c>
      <c r="AY451" s="527"/>
      <c r="AZ451" s="520">
        <v>1.0</v>
      </c>
      <c r="BA451" s="521" t="s">
        <v>149</v>
      </c>
      <c r="BB451" s="522" t="s">
        <v>132</v>
      </c>
      <c r="BC451" s="522" t="s">
        <v>150</v>
      </c>
      <c r="BD451" s="523">
        <f>ADHK!BD451</f>
        <v>6745</v>
      </c>
      <c r="BE451" s="523">
        <f>'Produksi dan Harga'!V121</f>
        <v>7823.179349</v>
      </c>
      <c r="BF451" s="523">
        <f t="shared" ref="BF451:BF478" si="3906">IFERROR(BD451*BE451/1000000,0)</f>
        <v>52.76734471</v>
      </c>
      <c r="BG451" s="524"/>
      <c r="BH451" s="523">
        <f t="shared" ref="BH451:BH478" si="3907">IFERROR(+BF451*BG451,"")</f>
        <v>0</v>
      </c>
      <c r="BI451" s="524"/>
      <c r="BJ451" s="523"/>
      <c r="BK451" s="523">
        <f t="shared" ref="BK451:BK478" si="3908">BI451-BJ451</f>
        <v>0</v>
      </c>
      <c r="BL451" s="523">
        <f t="shared" ref="BL451:BL478" si="3909">IFERROR(+(IF(BF451="","0",BF451))+(IF(BH451="","0",BH451))+(IF(BK451="","0",BK451)),"")</f>
        <v>52.76734471</v>
      </c>
      <c r="BM451" s="524">
        <v>0.36319999999999997</v>
      </c>
      <c r="BN451" s="525">
        <f t="shared" ref="BN451:BN478" si="3910">IFERROR(+BM451*(BL451-BK451),"")</f>
        <v>19.1650996</v>
      </c>
      <c r="BO451" s="526">
        <f t="shared" ref="BO451:BO478" si="3911">IFERROR(+(IF(BL451="","0",BL451))-(IF(BN451="","0",BN451)),"")</f>
        <v>33.60224511</v>
      </c>
      <c r="BP451" s="527"/>
      <c r="BQ451" s="520">
        <v>1.0</v>
      </c>
      <c r="BR451" s="521" t="s">
        <v>149</v>
      </c>
      <c r="BS451" s="522" t="s">
        <v>132</v>
      </c>
      <c r="BT451" s="522" t="s">
        <v>150</v>
      </c>
      <c r="BU451" s="523">
        <f>ADHK!BU451</f>
        <v>1197</v>
      </c>
      <c r="BV451" s="523">
        <f>'Produksi dan Harga'!AA121</f>
        <v>8403.872994</v>
      </c>
      <c r="BW451" s="523">
        <f t="shared" ref="BW451:BW478" si="3912">IFERROR(BU451*BV451/1000000,0)</f>
        <v>10.05943597</v>
      </c>
      <c r="BX451" s="524"/>
      <c r="BY451" s="523">
        <f t="shared" ref="BY451:BY478" si="3913">IFERROR(+BW451*BX451,"")</f>
        <v>0</v>
      </c>
      <c r="BZ451" s="524"/>
      <c r="CA451" s="523"/>
      <c r="CB451" s="523">
        <f t="shared" ref="CB451:CB478" si="3914">BZ451-CA451</f>
        <v>0</v>
      </c>
      <c r="CC451" s="523">
        <f t="shared" ref="CC451:CC478" si="3915">IFERROR(+(IF(BW451="","0",BW451))+(IF(BY451="","0",BY451))+(IF(CB451="","0",CB451)),"")</f>
        <v>10.05943597</v>
      </c>
      <c r="CD451" s="524">
        <v>0.36319999999999997</v>
      </c>
      <c r="CE451" s="525">
        <f t="shared" ref="CE451:CE478" si="3916">IFERROR(+CD451*(CC451-CB451),"")</f>
        <v>3.653587146</v>
      </c>
      <c r="CF451" s="526">
        <f t="shared" ref="CF451:CF478" si="3917">IFERROR(+(IF(CC451="","0",CC451))-(IF(CE451="","0",CE451)),"")</f>
        <v>6.405848828</v>
      </c>
      <c r="CG451" s="527"/>
      <c r="CH451" s="520">
        <v>1.0</v>
      </c>
      <c r="CI451" s="521" t="s">
        <v>149</v>
      </c>
      <c r="CJ451" s="522" t="s">
        <v>132</v>
      </c>
      <c r="CK451" s="522" t="s">
        <v>150</v>
      </c>
      <c r="CL451" s="523">
        <f>ADHK!CL451</f>
        <v>1133</v>
      </c>
      <c r="CM451" s="523">
        <f>'Produksi dan Harga'!AF121</f>
        <v>8636.693763</v>
      </c>
      <c r="CN451" s="523">
        <f t="shared" ref="CN451:CN478" si="3918">IFERROR(CL451*CM451/1000000,0)</f>
        <v>9.785374033</v>
      </c>
      <c r="CO451" s="524"/>
      <c r="CP451" s="523">
        <f t="shared" ref="CP451:CP478" si="3919">IFERROR(+CN451*CO451,"")</f>
        <v>0</v>
      </c>
      <c r="CQ451" s="524"/>
      <c r="CR451" s="523"/>
      <c r="CS451" s="523">
        <f t="shared" ref="CS451:CS478" si="3920">CQ451-CR451</f>
        <v>0</v>
      </c>
      <c r="CT451" s="523">
        <f t="shared" ref="CT451:CT478" si="3921">IFERROR(+(IF(CN451="","0",CN451))+(IF(CP451="","0",CP451))+(IF(CS451="","0",CS451)),"")</f>
        <v>9.785374033</v>
      </c>
      <c r="CU451" s="524">
        <v>0.36319999999999997</v>
      </c>
      <c r="CV451" s="525">
        <f t="shared" ref="CV451:CV478" si="3922">IFERROR(+CU451*(CT451-CS451),"")</f>
        <v>3.554047849</v>
      </c>
      <c r="CW451" s="526">
        <f t="shared" ref="CW451:CW478" si="3923">IFERROR(+(IF(CT451="","0",CT451))-(IF(CV451="","0",CV451)),"")</f>
        <v>6.231326184</v>
      </c>
      <c r="CX451" s="527"/>
      <c r="CY451" s="520">
        <v>1.0</v>
      </c>
      <c r="CZ451" s="521" t="s">
        <v>149</v>
      </c>
      <c r="DA451" s="522" t="s">
        <v>132</v>
      </c>
      <c r="DB451" s="522" t="s">
        <v>150</v>
      </c>
      <c r="DC451" s="523">
        <f>ADHK!DC451</f>
        <v>1627</v>
      </c>
      <c r="DD451" s="523">
        <f>'Produksi dan Harga'!AK121</f>
        <v>9183.05624</v>
      </c>
      <c r="DE451" s="523">
        <f t="shared" ref="DE451:DE478" si="3924">IFERROR(DC451*DD451/1000000,0)</f>
        <v>14.9408325</v>
      </c>
      <c r="DF451" s="524"/>
      <c r="DG451" s="523">
        <f t="shared" ref="DG451:DG478" si="3925">IFERROR(+DE451*DF451,"")</f>
        <v>0</v>
      </c>
      <c r="DH451" s="524"/>
      <c r="DI451" s="523"/>
      <c r="DJ451" s="523">
        <f t="shared" ref="DJ451:DJ478" si="3926">DH451-DI451</f>
        <v>0</v>
      </c>
      <c r="DK451" s="523">
        <f t="shared" ref="DK451:DK478" si="3927">IFERROR(+(IF(DE451="","0",DE451))+(IF(DG451="","0",DG451))+(IF(DJ451="","0",DJ451)),"")</f>
        <v>14.9408325</v>
      </c>
      <c r="DL451" s="524">
        <v>0.36319999999999997</v>
      </c>
      <c r="DM451" s="525">
        <f t="shared" ref="DM451:DM478" si="3928">IFERROR(+DL451*(DK451-DJ451),"")</f>
        <v>5.426510365</v>
      </c>
      <c r="DN451" s="526">
        <f t="shared" ref="DN451:DN478" si="3929">IFERROR(+(IF(DK451="","0",DK451))-(IF(DM451="","0",DM451)),"")</f>
        <v>9.514322137</v>
      </c>
      <c r="DO451" s="527"/>
      <c r="DP451" s="520">
        <v>1.0</v>
      </c>
      <c r="DQ451" s="521" t="s">
        <v>149</v>
      </c>
      <c r="DR451" s="522" t="s">
        <v>132</v>
      </c>
      <c r="DS451" s="522" t="s">
        <v>150</v>
      </c>
      <c r="DT451" s="523">
        <f>ADHK!DT451</f>
        <v>3781</v>
      </c>
      <c r="DU451" s="523">
        <f>'Produksi dan Harga'!AP121</f>
        <v>8878.289279</v>
      </c>
      <c r="DV451" s="523">
        <f t="shared" ref="DV451:DV478" si="3930">IFERROR(DT451*DU451/1000000,0)</f>
        <v>33.56881176</v>
      </c>
      <c r="DW451" s="524"/>
      <c r="DX451" s="523">
        <f t="shared" ref="DX451:DX478" si="3931">IFERROR(+DV451*DW451,"")</f>
        <v>0</v>
      </c>
      <c r="DY451" s="524"/>
      <c r="DZ451" s="523"/>
      <c r="EA451" s="523">
        <f t="shared" ref="EA451:EA478" si="3932">DY451-DZ451</f>
        <v>0</v>
      </c>
      <c r="EB451" s="523">
        <f t="shared" ref="EB451:EB478" si="3933">IFERROR(+(IF(DV451="","0",DV451))+(IF(DX451="","0",DX451))+(IF(EA451="","0",EA451)),"")</f>
        <v>33.56881176</v>
      </c>
      <c r="EC451" s="524">
        <v>0.36319999999999997</v>
      </c>
      <c r="ED451" s="525">
        <f t="shared" ref="ED451:ED478" si="3934">IFERROR(+EC451*(EB451-EA451),"")</f>
        <v>12.19219243</v>
      </c>
      <c r="EE451" s="526">
        <f t="shared" ref="EE451:EE478" si="3935">IFERROR(+(IF(EB451="","0",EB451))-(IF(ED451="","0",ED451)),"")</f>
        <v>21.37661933</v>
      </c>
      <c r="EF451" s="527"/>
      <c r="EG451" s="520">
        <v>1.0</v>
      </c>
      <c r="EH451" s="521" t="s">
        <v>149</v>
      </c>
      <c r="EI451" s="522" t="s">
        <v>132</v>
      </c>
      <c r="EJ451" s="522" t="s">
        <v>150</v>
      </c>
      <c r="EK451" s="523">
        <f>ADHK!EK451</f>
        <v>777</v>
      </c>
      <c r="EL451" s="523">
        <f>'Produksi dan Harga'!AU121</f>
        <v>9036.747802</v>
      </c>
      <c r="EM451" s="523">
        <f t="shared" ref="EM451:EM478" si="3936">IFERROR(EK451*EL451/1000000,0)</f>
        <v>7.021553042</v>
      </c>
      <c r="EN451" s="524"/>
      <c r="EO451" s="523">
        <f t="shared" ref="EO451:EO478" si="3937">IFERROR(+EM451*EN451,"")</f>
        <v>0</v>
      </c>
      <c r="EP451" s="524"/>
      <c r="EQ451" s="523"/>
      <c r="ER451" s="523">
        <f t="shared" ref="ER451:ER478" si="3938">EP451-EQ451</f>
        <v>0</v>
      </c>
      <c r="ES451" s="523">
        <f t="shared" ref="ES451:ES478" si="3939">IFERROR(+(IF(EM451="","0",EM451))+(IF(EO451="","0",EO451))+(IF(ER451="","0",ER451)),"")</f>
        <v>7.021553042</v>
      </c>
      <c r="ET451" s="524">
        <v>0.36319999999999997</v>
      </c>
      <c r="EU451" s="525">
        <f t="shared" ref="EU451:EU478" si="3940">IFERROR(+ET451*(ES451-ER451),"")</f>
        <v>2.550228065</v>
      </c>
      <c r="EV451" s="526">
        <f t="shared" ref="EV451:EV478" si="3941">IFERROR(+(IF(ES451="","0",ES451))-(IF(EU451="","0",EU451)),"")</f>
        <v>4.471324977</v>
      </c>
      <c r="EW451" s="527"/>
      <c r="EX451" s="520">
        <v>1.0</v>
      </c>
      <c r="EY451" s="521" t="s">
        <v>149</v>
      </c>
      <c r="EZ451" s="522" t="s">
        <v>132</v>
      </c>
      <c r="FA451" s="522" t="s">
        <v>150</v>
      </c>
      <c r="FB451" s="523">
        <f>ADHK!FB451</f>
        <v>3016</v>
      </c>
      <c r="FC451" s="523">
        <f>'Produksi dan Harga'!AZ121</f>
        <v>9519.223483</v>
      </c>
      <c r="FD451" s="523">
        <f t="shared" ref="FD451:FD478" si="3942">IFERROR(FB451*FC451/1000000,0)</f>
        <v>28.70997803</v>
      </c>
      <c r="FE451" s="524"/>
      <c r="FF451" s="523">
        <f t="shared" ref="FF451:FF478" si="3943">IFERROR(+FD451*FE451,"")</f>
        <v>0</v>
      </c>
      <c r="FG451" s="524"/>
      <c r="FH451" s="523"/>
      <c r="FI451" s="523">
        <f t="shared" ref="FI451:FI478" si="3944">FG451-FH451</f>
        <v>0</v>
      </c>
      <c r="FJ451" s="523">
        <f t="shared" ref="FJ451:FJ478" si="3945">IFERROR(+(IF(FD451="","0",FD451))+(IF(FF451="","0",FF451))+(IF(FI451="","0",FI451)),"")</f>
        <v>28.70997803</v>
      </c>
      <c r="FK451" s="524">
        <v>0.36319999999999997</v>
      </c>
      <c r="FL451" s="525">
        <f t="shared" ref="FL451:FL478" si="3946">IFERROR(+FK451*(FJ451-FI451),"")</f>
        <v>10.42746402</v>
      </c>
      <c r="FM451" s="526">
        <f t="shared" ref="FM451:FM478" si="3947">IFERROR(+(IF(FJ451="","0",FJ451))-(IF(FL451="","0",FL451)),"")</f>
        <v>18.28251401</v>
      </c>
      <c r="FN451" s="527"/>
      <c r="FO451" s="520">
        <v>1.0</v>
      </c>
      <c r="FP451" s="521" t="s">
        <v>149</v>
      </c>
      <c r="FQ451" s="522" t="s">
        <v>132</v>
      </c>
      <c r="FR451" s="522" t="s">
        <v>150</v>
      </c>
      <c r="FS451" s="523">
        <f>ADHK!FS451</f>
        <v>500</v>
      </c>
      <c r="FT451" s="523">
        <f>'Produksi dan Harga'!BE121</f>
        <v>9607.37903</v>
      </c>
      <c r="FU451" s="523">
        <f t="shared" ref="FU451:FU478" si="3948">IFERROR(FS451*FT451/1000000,0)</f>
        <v>4.803689515</v>
      </c>
      <c r="FV451" s="524"/>
      <c r="FW451" s="523">
        <f t="shared" ref="FW451:FW478" si="3949">IFERROR(+FU451*FV451,"")</f>
        <v>0</v>
      </c>
      <c r="FX451" s="524"/>
      <c r="FY451" s="523"/>
      <c r="FZ451" s="523">
        <f t="shared" ref="FZ451:FZ478" si="3950">FX451-FY451</f>
        <v>0</v>
      </c>
      <c r="GA451" s="523">
        <f t="shared" ref="GA451:GA478" si="3951">IFERROR(+(IF(FU451="","0",FU451))+(IF(FW451="","0",FW451))+(IF(FZ451="","0",FZ451)),"")</f>
        <v>4.803689515</v>
      </c>
      <c r="GB451" s="524">
        <v>0.36319999999999997</v>
      </c>
      <c r="GC451" s="525">
        <f t="shared" ref="GC451:GC478" si="3952">IFERROR(+GB451*(GA451-FZ451),"")</f>
        <v>1.744700032</v>
      </c>
      <c r="GD451" s="526">
        <f t="shared" ref="GD451:GD478" si="3953">IFERROR(+(IF(GA451="","0",GA451))-(IF(GC451="","0",GC451)),"")</f>
        <v>3.058989483</v>
      </c>
      <c r="GE451" s="527"/>
      <c r="GF451" s="520">
        <v>1.0</v>
      </c>
      <c r="GG451" s="521" t="s">
        <v>149</v>
      </c>
      <c r="GH451" s="522" t="s">
        <v>132</v>
      </c>
      <c r="GI451" s="522" t="s">
        <v>150</v>
      </c>
      <c r="GJ451" s="523">
        <f>ADHK!GJ451</f>
        <v>2970</v>
      </c>
      <c r="GK451" s="523">
        <f>'Produksi dan Harga'!BJ121</f>
        <v>9581.313812</v>
      </c>
      <c r="GL451" s="523">
        <f t="shared" ref="GL451:GL478" si="3954">IFERROR(GJ451*GK451/1000000,0)</f>
        <v>28.45650202</v>
      </c>
      <c r="GM451" s="524"/>
      <c r="GN451" s="523">
        <f t="shared" ref="GN451:GN478" si="3955">IFERROR(+GL451*GM451,"")</f>
        <v>0</v>
      </c>
      <c r="GO451" s="524"/>
      <c r="GP451" s="523"/>
      <c r="GQ451" s="523">
        <f t="shared" ref="GQ451:GQ478" si="3956">GO451-GP451</f>
        <v>0</v>
      </c>
      <c r="GR451" s="523">
        <f t="shared" ref="GR451:GR478" si="3957">IFERROR(+(IF(GL451="","0",GL451))+(IF(GN451="","0",GN451))+(IF(GQ451="","0",GQ451)),"")</f>
        <v>28.45650202</v>
      </c>
      <c r="GS451" s="524">
        <v>0.36319999999999997</v>
      </c>
      <c r="GT451" s="525">
        <f t="shared" ref="GT451:GT478" si="3958">IFERROR(+GS451*(GR451-GQ451),"")</f>
        <v>10.33540153</v>
      </c>
      <c r="GU451" s="526">
        <f t="shared" ref="GU451:GU478" si="3959">IFERROR(+(IF(GR451="","0",GR451))-(IF(GT451="","0",GT451)),"")</f>
        <v>18.12110049</v>
      </c>
      <c r="GV451" s="527"/>
      <c r="GW451" s="520">
        <v>1.0</v>
      </c>
      <c r="GX451" s="521" t="s">
        <v>149</v>
      </c>
      <c r="GY451" s="522" t="s">
        <v>132</v>
      </c>
      <c r="GZ451" s="522" t="s">
        <v>150</v>
      </c>
      <c r="HA451" s="523">
        <f>ADHK!HA451</f>
        <v>2144</v>
      </c>
      <c r="HB451" s="523">
        <f>'Produksi dan Harga'!BO121</f>
        <v>10626.10304</v>
      </c>
      <c r="HC451" s="523">
        <f t="shared" ref="HC451:HC478" si="3960">IFERROR(HA451*HB451/1000000,0)</f>
        <v>22.78236492</v>
      </c>
      <c r="HD451" s="524"/>
      <c r="HE451" s="523">
        <f t="shared" ref="HE451:HE478" si="3961">IFERROR(+HC451*HD451,"")</f>
        <v>0</v>
      </c>
      <c r="HF451" s="524"/>
      <c r="HG451" s="523"/>
      <c r="HH451" s="523">
        <f t="shared" ref="HH451:HH478" si="3962">HF451-HG451</f>
        <v>0</v>
      </c>
      <c r="HI451" s="523">
        <f t="shared" ref="HI451:HI478" si="3963">IFERROR(+(IF(HC451="","0",HC451))+(IF(HE451="","0",HE451))+(IF(HH451="","0",HH451)),"")</f>
        <v>22.78236492</v>
      </c>
      <c r="HJ451" s="524">
        <v>0.36319999999999997</v>
      </c>
      <c r="HK451" s="525">
        <f t="shared" ref="HK451:HK478" si="3964">IFERROR(+HJ451*(HI451-HH451),"")</f>
        <v>8.274554938</v>
      </c>
      <c r="HL451" s="526">
        <f t="shared" ref="HL451:HL478" si="3965">IFERROR(+(IF(HI451="","0",HI451))-(IF(HK451="","0",HK451)),"")</f>
        <v>14.50780998</v>
      </c>
      <c r="HM451" s="527"/>
      <c r="HN451" s="520">
        <v>1.0</v>
      </c>
      <c r="HO451" s="521" t="s">
        <v>149</v>
      </c>
      <c r="HP451" s="522" t="s">
        <v>132</v>
      </c>
      <c r="HQ451" s="522" t="s">
        <v>150</v>
      </c>
      <c r="HR451" s="523">
        <f>ADHK!HR451</f>
        <v>1400</v>
      </c>
      <c r="HS451" s="523">
        <f>'Produksi dan Harga'!BT121</f>
        <v>11992.18944</v>
      </c>
      <c r="HT451" s="523">
        <f t="shared" ref="HT451:HT478" si="3966">IFERROR(HR451*HS451/1000000,0)</f>
        <v>16.78906521</v>
      </c>
      <c r="HU451" s="524"/>
      <c r="HV451" s="523">
        <f t="shared" ref="HV451:HV478" si="3967">IFERROR(+HT451*HU451,"")</f>
        <v>0</v>
      </c>
      <c r="HW451" s="524"/>
      <c r="HX451" s="523"/>
      <c r="HY451" s="523">
        <f t="shared" ref="HY451:HY478" si="3968">HW451-HX451</f>
        <v>0</v>
      </c>
      <c r="HZ451" s="523">
        <f t="shared" ref="HZ451:HZ478" si="3969">IFERROR(+(IF(HT451="","0",HT451))+(IF(HV451="","0",HV451))+(IF(HY451="","0",HY451)),"")</f>
        <v>16.78906521</v>
      </c>
      <c r="IA451" s="524">
        <v>0.36319999999999997</v>
      </c>
      <c r="IB451" s="525">
        <f t="shared" ref="IB451:IB478" si="3970">IFERROR(+IA451*(HZ451-HY451),"")</f>
        <v>6.097788485</v>
      </c>
      <c r="IC451" s="526">
        <f t="shared" ref="IC451:IC478" si="3971">IFERROR(+(IF(HZ451="","0",HZ451))-(IF(IB451="","0",IB451)),"")</f>
        <v>10.69127673</v>
      </c>
      <c r="ID451" s="527"/>
      <c r="IE451" s="520">
        <v>1.0</v>
      </c>
      <c r="IF451" s="521" t="s">
        <v>149</v>
      </c>
      <c r="IG451" s="522" t="s">
        <v>132</v>
      </c>
      <c r="IH451" s="522" t="s">
        <v>150</v>
      </c>
      <c r="II451" s="523">
        <f>ADHK!II451</f>
        <v>343</v>
      </c>
      <c r="IJ451" s="523">
        <f>'Produksi dan Harga'!BY121</f>
        <v>12108.41515</v>
      </c>
      <c r="IK451" s="523">
        <f t="shared" ref="IK451:IK478" si="3972">IFERROR(II451*IJ451/1000000,0)</f>
        <v>4.153186397</v>
      </c>
      <c r="IL451" s="524"/>
      <c r="IM451" s="523">
        <f t="shared" ref="IM451:IM478" si="3973">IFERROR(+IK451*IL451,"")</f>
        <v>0</v>
      </c>
      <c r="IN451" s="524"/>
      <c r="IO451" s="523"/>
      <c r="IP451" s="523">
        <f t="shared" ref="IP451:IP478" si="3974">IN451-IO451</f>
        <v>0</v>
      </c>
      <c r="IQ451" s="523">
        <f t="shared" ref="IQ451:IQ478" si="3975">IFERROR(+(IF(IK451="","0",IK451))+(IF(IM451="","0",IM451))+(IF(IP451="","0",IP451)),"")</f>
        <v>4.153186397</v>
      </c>
      <c r="IR451" s="524">
        <v>0.36319999999999997</v>
      </c>
      <c r="IS451" s="525">
        <f t="shared" ref="IS451:IS478" si="3976">IFERROR(+IR451*(IQ451-IP451),"")</f>
        <v>1.508437299</v>
      </c>
      <c r="IT451" s="526">
        <f t="shared" ref="IT451:IT478" si="3977">IFERROR(+(IF(IQ451="","0",IQ451))-(IF(IS451="","0",IS451)),"")</f>
        <v>2.644749098</v>
      </c>
      <c r="IU451" s="527"/>
      <c r="IV451" s="520">
        <v>1.0</v>
      </c>
      <c r="IW451" s="521" t="s">
        <v>149</v>
      </c>
      <c r="IX451" s="522" t="s">
        <v>132</v>
      </c>
      <c r="IY451" s="522" t="s">
        <v>150</v>
      </c>
      <c r="IZ451" s="523">
        <f>ADHK!IZ451</f>
        <v>631</v>
      </c>
      <c r="JA451" s="523">
        <f>'Produksi dan Harga'!CD121</f>
        <v>13327.35926</v>
      </c>
      <c r="JB451" s="523">
        <f t="shared" ref="JB451:JB478" si="3978">IFERROR(IZ451*JA451/1000000,0)</f>
        <v>8.409563692</v>
      </c>
      <c r="JC451" s="524"/>
      <c r="JD451" s="523">
        <f t="shared" ref="JD451:JD478" si="3979">IFERROR(+JB451*JC451,"")</f>
        <v>0</v>
      </c>
      <c r="JE451" s="524"/>
      <c r="JF451" s="523"/>
      <c r="JG451" s="523">
        <f t="shared" ref="JG451:JG478" si="3980">JE451-JF451</f>
        <v>0</v>
      </c>
      <c r="JH451" s="523">
        <f t="shared" ref="JH451:JH478" si="3981">IFERROR(+(IF(JB451="","0",JB451))+(IF(JD451="","0",JD451))+(IF(JG451="","0",JG451)),"")</f>
        <v>8.409563692</v>
      </c>
      <c r="JI451" s="524">
        <v>0.36319999999999997</v>
      </c>
      <c r="JJ451" s="525">
        <f t="shared" ref="JJ451:JJ478" si="3982">IFERROR(+JI451*(JH451-JG451),"")</f>
        <v>3.054353533</v>
      </c>
      <c r="JK451" s="526">
        <f t="shared" ref="JK451:JK478" si="3983">IFERROR(+(IF(JH451="","0",JH451))-(IF(JJ451="","0",JJ451)),"")</f>
        <v>5.355210159</v>
      </c>
      <c r="JL451" s="527"/>
      <c r="JM451" s="520">
        <v>1.0</v>
      </c>
      <c r="JN451" s="521" t="s">
        <v>149</v>
      </c>
      <c r="JO451" s="522" t="s">
        <v>132</v>
      </c>
      <c r="JP451" s="522" t="s">
        <v>150</v>
      </c>
      <c r="JQ451" s="523" t="str">
        <f>ADHK!JQ451</f>
        <v/>
      </c>
      <c r="JR451" s="523"/>
      <c r="JS451" s="523">
        <f t="shared" ref="JS451:JS478" si="3984">IFERROR(JQ451*JR451/1000000,0)</f>
        <v>0</v>
      </c>
      <c r="JT451" s="524"/>
      <c r="JU451" s="523">
        <f t="shared" ref="JU451:JU478" si="3985">IFERROR(+JS451*JT451,"")</f>
        <v>0</v>
      </c>
      <c r="JV451" s="524"/>
      <c r="JW451" s="523"/>
      <c r="JX451" s="523">
        <f t="shared" ref="JX451:JX478" si="3986">JV451-JW451</f>
        <v>0</v>
      </c>
      <c r="JY451" s="523">
        <f t="shared" ref="JY451:JY478" si="3987">IFERROR(+(IF(JS451="","0",JS451))+(IF(JU451="","0",JU451))+(IF(JX451="","0",JX451)),"")</f>
        <v>0</v>
      </c>
      <c r="JZ451" s="524">
        <v>0.36319999999999997</v>
      </c>
      <c r="KA451" s="525">
        <f t="shared" ref="KA451:KA478" si="3988">IFERROR(+JZ451*(JY451-JX451),"")</f>
        <v>0</v>
      </c>
      <c r="KB451" s="526">
        <f t="shared" ref="KB451:KB478" si="3989">IFERROR(+(IF(JY451="","0",JY451))-(IF(KA451="","0",KA451)),"")</f>
        <v>0</v>
      </c>
      <c r="KC451" s="527"/>
      <c r="KD451" s="520">
        <v>1.0</v>
      </c>
      <c r="KE451" s="521" t="s">
        <v>149</v>
      </c>
      <c r="KF451" s="522" t="s">
        <v>132</v>
      </c>
      <c r="KG451" s="522" t="s">
        <v>150</v>
      </c>
      <c r="KH451" s="523" t="str">
        <f>ADHK!KH451</f>
        <v/>
      </c>
      <c r="KI451" s="523"/>
      <c r="KJ451" s="523">
        <f t="shared" ref="KJ451:KJ478" si="3990">IFERROR(KH451*KI451/1000000,0)</f>
        <v>0</v>
      </c>
      <c r="KK451" s="524"/>
      <c r="KL451" s="523">
        <f t="shared" ref="KL451:KL478" si="3991">IFERROR(+KJ451*KK451,"")</f>
        <v>0</v>
      </c>
      <c r="KM451" s="524"/>
      <c r="KN451" s="523"/>
      <c r="KO451" s="523">
        <f t="shared" ref="KO451:KO478" si="3992">KM451-KN451</f>
        <v>0</v>
      </c>
      <c r="KP451" s="523">
        <f t="shared" ref="KP451:KP478" si="3993">IFERROR(+(IF(KJ451="","0",KJ451))+(IF(KL451="","0",KL451))+(IF(KO451="","0",KO451)),"")</f>
        <v>0</v>
      </c>
      <c r="KQ451" s="524">
        <v>0.36319999999999997</v>
      </c>
      <c r="KR451" s="525">
        <f t="shared" ref="KR451:KR478" si="3994">IFERROR(+KQ451*(KP451-KO451),"")</f>
        <v>0</v>
      </c>
      <c r="KS451" s="526">
        <f t="shared" ref="KS451:KS478" si="3995">IFERROR(+(IF(KP451="","0",KP451))-(IF(KR451="","0",KR451)),"")</f>
        <v>0</v>
      </c>
      <c r="KT451" s="527"/>
      <c r="KU451" s="528"/>
    </row>
    <row r="452" ht="15.75" customHeight="1">
      <c r="A452" s="520">
        <v>2.0</v>
      </c>
      <c r="B452" s="521" t="s">
        <v>151</v>
      </c>
      <c r="C452" s="522" t="s">
        <v>132</v>
      </c>
      <c r="D452" s="522" t="s">
        <v>150</v>
      </c>
      <c r="E452" s="523">
        <f>ADHK!E452</f>
        <v>924</v>
      </c>
      <c r="F452" s="523">
        <f>ADHK!F452</f>
        <v>5139.737805</v>
      </c>
      <c r="G452" s="523">
        <f t="shared" si="3888"/>
        <v>4.749117732</v>
      </c>
      <c r="H452" s="524"/>
      <c r="I452" s="523">
        <f t="shared" si="3889"/>
        <v>0</v>
      </c>
      <c r="J452" s="524"/>
      <c r="K452" s="523"/>
      <c r="L452" s="523">
        <f t="shared" si="3890"/>
        <v>0</v>
      </c>
      <c r="M452" s="523">
        <f t="shared" si="3891"/>
        <v>4.749117732</v>
      </c>
      <c r="N452" s="524">
        <v>0.36319999999999997</v>
      </c>
      <c r="O452" s="525">
        <f t="shared" si="3892"/>
        <v>1.72487956</v>
      </c>
      <c r="P452" s="526">
        <f t="shared" si="3893"/>
        <v>3.024238172</v>
      </c>
      <c r="Q452" s="527"/>
      <c r="R452" s="520">
        <v>2.0</v>
      </c>
      <c r="S452" s="521" t="s">
        <v>151</v>
      </c>
      <c r="T452" s="522" t="s">
        <v>132</v>
      </c>
      <c r="U452" s="522" t="s">
        <v>150</v>
      </c>
      <c r="V452" s="523">
        <f>ADHK!V452</f>
        <v>1374</v>
      </c>
      <c r="W452" s="523">
        <f>'Produksi dan Harga'!L122</f>
        <v>5449.711993</v>
      </c>
      <c r="X452" s="523">
        <f t="shared" si="3894"/>
        <v>7.487904278</v>
      </c>
      <c r="Y452" s="524"/>
      <c r="Z452" s="523">
        <f t="shared" si="3895"/>
        <v>0</v>
      </c>
      <c r="AA452" s="524"/>
      <c r="AB452" s="523"/>
      <c r="AC452" s="523">
        <f t="shared" si="3896"/>
        <v>0</v>
      </c>
      <c r="AD452" s="523">
        <f t="shared" si="3897"/>
        <v>7.487904278</v>
      </c>
      <c r="AE452" s="524">
        <v>0.36319999999999997</v>
      </c>
      <c r="AF452" s="525">
        <f t="shared" si="3898"/>
        <v>2.719606834</v>
      </c>
      <c r="AG452" s="526">
        <f t="shared" si="3899"/>
        <v>4.768297444</v>
      </c>
      <c r="AH452" s="527"/>
      <c r="AI452" s="520">
        <v>2.0</v>
      </c>
      <c r="AJ452" s="521" t="s">
        <v>151</v>
      </c>
      <c r="AK452" s="522" t="s">
        <v>132</v>
      </c>
      <c r="AL452" s="522" t="s">
        <v>150</v>
      </c>
      <c r="AM452" s="523">
        <f>ADHK!AM452</f>
        <v>1497</v>
      </c>
      <c r="AN452" s="523">
        <f>'Produksi dan Harga'!Q122</f>
        <v>5583.795377</v>
      </c>
      <c r="AO452" s="523">
        <f t="shared" si="3900"/>
        <v>8.358941679</v>
      </c>
      <c r="AP452" s="524"/>
      <c r="AQ452" s="523">
        <f t="shared" si="3901"/>
        <v>0</v>
      </c>
      <c r="AR452" s="524"/>
      <c r="AS452" s="523"/>
      <c r="AT452" s="523">
        <f t="shared" si="3902"/>
        <v>0</v>
      </c>
      <c r="AU452" s="523">
        <f t="shared" si="3903"/>
        <v>8.358941679</v>
      </c>
      <c r="AV452" s="524">
        <v>0.36319999999999997</v>
      </c>
      <c r="AW452" s="525">
        <f t="shared" si="3904"/>
        <v>3.035967618</v>
      </c>
      <c r="AX452" s="526">
        <f t="shared" si="3905"/>
        <v>5.322974061</v>
      </c>
      <c r="AY452" s="527"/>
      <c r="AZ452" s="520">
        <v>2.0</v>
      </c>
      <c r="BA452" s="521" t="s">
        <v>151</v>
      </c>
      <c r="BB452" s="522" t="s">
        <v>132</v>
      </c>
      <c r="BC452" s="522" t="s">
        <v>150</v>
      </c>
      <c r="BD452" s="523">
        <f>ADHK!BD452</f>
        <v>1519</v>
      </c>
      <c r="BE452" s="523">
        <f>'Produksi dan Harga'!V122</f>
        <v>5921.28662</v>
      </c>
      <c r="BF452" s="523">
        <f t="shared" si="3906"/>
        <v>8.994434376</v>
      </c>
      <c r="BG452" s="524"/>
      <c r="BH452" s="523">
        <f t="shared" si="3907"/>
        <v>0</v>
      </c>
      <c r="BI452" s="524"/>
      <c r="BJ452" s="523"/>
      <c r="BK452" s="523">
        <f t="shared" si="3908"/>
        <v>0</v>
      </c>
      <c r="BL452" s="523">
        <f t="shared" si="3909"/>
        <v>8.994434376</v>
      </c>
      <c r="BM452" s="524">
        <v>0.36319999999999997</v>
      </c>
      <c r="BN452" s="525">
        <f t="shared" si="3910"/>
        <v>3.266778565</v>
      </c>
      <c r="BO452" s="526">
        <f t="shared" si="3911"/>
        <v>5.72765581</v>
      </c>
      <c r="BP452" s="527"/>
      <c r="BQ452" s="520">
        <v>2.0</v>
      </c>
      <c r="BR452" s="521" t="s">
        <v>151</v>
      </c>
      <c r="BS452" s="522" t="s">
        <v>132</v>
      </c>
      <c r="BT452" s="522" t="s">
        <v>150</v>
      </c>
      <c r="BU452" s="523">
        <f>ADHK!BU452</f>
        <v>745</v>
      </c>
      <c r="BV452" s="523">
        <f>'Produksi dan Harga'!AA122</f>
        <v>6360.807862</v>
      </c>
      <c r="BW452" s="523">
        <f t="shared" si="3912"/>
        <v>4.738801857</v>
      </c>
      <c r="BX452" s="524"/>
      <c r="BY452" s="523">
        <f t="shared" si="3913"/>
        <v>0</v>
      </c>
      <c r="BZ452" s="524"/>
      <c r="CA452" s="523"/>
      <c r="CB452" s="523">
        <f t="shared" si="3914"/>
        <v>0</v>
      </c>
      <c r="CC452" s="523">
        <f t="shared" si="3915"/>
        <v>4.738801857</v>
      </c>
      <c r="CD452" s="524">
        <v>0.36319999999999997</v>
      </c>
      <c r="CE452" s="525">
        <f t="shared" si="3916"/>
        <v>1.721132835</v>
      </c>
      <c r="CF452" s="526">
        <f t="shared" si="3917"/>
        <v>3.017669023</v>
      </c>
      <c r="CG452" s="527"/>
      <c r="CH452" s="520">
        <v>2.0</v>
      </c>
      <c r="CI452" s="521" t="s">
        <v>151</v>
      </c>
      <c r="CJ452" s="522" t="s">
        <v>132</v>
      </c>
      <c r="CK452" s="522" t="s">
        <v>150</v>
      </c>
      <c r="CL452" s="523">
        <f>ADHK!CL452</f>
        <v>504</v>
      </c>
      <c r="CM452" s="523">
        <f>'Produksi dan Harga'!AF122</f>
        <v>6537.027586</v>
      </c>
      <c r="CN452" s="523">
        <f t="shared" si="3918"/>
        <v>3.294661903</v>
      </c>
      <c r="CO452" s="524"/>
      <c r="CP452" s="523">
        <f t="shared" si="3919"/>
        <v>0</v>
      </c>
      <c r="CQ452" s="524"/>
      <c r="CR452" s="523"/>
      <c r="CS452" s="523">
        <f t="shared" si="3920"/>
        <v>0</v>
      </c>
      <c r="CT452" s="523">
        <f t="shared" si="3921"/>
        <v>3.294661903</v>
      </c>
      <c r="CU452" s="524">
        <v>0.36319999999999997</v>
      </c>
      <c r="CV452" s="525">
        <f t="shared" si="3922"/>
        <v>1.196621203</v>
      </c>
      <c r="CW452" s="526">
        <f t="shared" si="3923"/>
        <v>2.0980407</v>
      </c>
      <c r="CX452" s="527"/>
      <c r="CY452" s="520">
        <v>2.0</v>
      </c>
      <c r="CZ452" s="521" t="s">
        <v>151</v>
      </c>
      <c r="DA452" s="522" t="s">
        <v>132</v>
      </c>
      <c r="DB452" s="522" t="s">
        <v>150</v>
      </c>
      <c r="DC452" s="523">
        <f>ADHK!DC452</f>
        <v>629</v>
      </c>
      <c r="DD452" s="523">
        <f>'Produksi dan Harga'!AK122</f>
        <v>6950.563909</v>
      </c>
      <c r="DE452" s="523">
        <f t="shared" si="3924"/>
        <v>4.371904699</v>
      </c>
      <c r="DF452" s="524"/>
      <c r="DG452" s="523">
        <f t="shared" si="3925"/>
        <v>0</v>
      </c>
      <c r="DH452" s="524"/>
      <c r="DI452" s="523"/>
      <c r="DJ452" s="523">
        <f t="shared" si="3926"/>
        <v>0</v>
      </c>
      <c r="DK452" s="523">
        <f t="shared" si="3927"/>
        <v>4.371904699</v>
      </c>
      <c r="DL452" s="524">
        <v>0.36319999999999997</v>
      </c>
      <c r="DM452" s="525">
        <f t="shared" si="3928"/>
        <v>1.587875787</v>
      </c>
      <c r="DN452" s="526">
        <f t="shared" si="3929"/>
        <v>2.784028912</v>
      </c>
      <c r="DO452" s="527"/>
      <c r="DP452" s="520">
        <v>2.0</v>
      </c>
      <c r="DQ452" s="521" t="s">
        <v>151</v>
      </c>
      <c r="DR452" s="522" t="s">
        <v>132</v>
      </c>
      <c r="DS452" s="522" t="s">
        <v>150</v>
      </c>
      <c r="DT452" s="523">
        <f>ADHK!DT452</f>
        <v>351</v>
      </c>
      <c r="DU452" s="523">
        <f>'Produksi dan Harga'!AP122</f>
        <v>6719.888829</v>
      </c>
      <c r="DV452" s="523">
        <f t="shared" si="3930"/>
        <v>2.358680979</v>
      </c>
      <c r="DW452" s="524"/>
      <c r="DX452" s="523">
        <f t="shared" si="3931"/>
        <v>0</v>
      </c>
      <c r="DY452" s="524"/>
      <c r="DZ452" s="523"/>
      <c r="EA452" s="523">
        <f t="shared" si="3932"/>
        <v>0</v>
      </c>
      <c r="EB452" s="523">
        <f t="shared" si="3933"/>
        <v>2.358680979</v>
      </c>
      <c r="EC452" s="524">
        <v>0.36319999999999997</v>
      </c>
      <c r="ED452" s="525">
        <f t="shared" si="3934"/>
        <v>0.8566729316</v>
      </c>
      <c r="EE452" s="526">
        <f t="shared" si="3935"/>
        <v>1.502008047</v>
      </c>
      <c r="EF452" s="527"/>
      <c r="EG452" s="520">
        <v>2.0</v>
      </c>
      <c r="EH452" s="521" t="s">
        <v>151</v>
      </c>
      <c r="EI452" s="522" t="s">
        <v>132</v>
      </c>
      <c r="EJ452" s="522" t="s">
        <v>150</v>
      </c>
      <c r="EK452" s="523">
        <f>ADHK!EK452</f>
        <v>146</v>
      </c>
      <c r="EL452" s="523">
        <f>'Produksi dan Harga'!AU122</f>
        <v>6839.824508</v>
      </c>
      <c r="EM452" s="523">
        <f t="shared" si="3936"/>
        <v>0.9986143782</v>
      </c>
      <c r="EN452" s="524"/>
      <c r="EO452" s="523">
        <f t="shared" si="3937"/>
        <v>0</v>
      </c>
      <c r="EP452" s="524"/>
      <c r="EQ452" s="523"/>
      <c r="ER452" s="523">
        <f t="shared" si="3938"/>
        <v>0</v>
      </c>
      <c r="ES452" s="523">
        <f t="shared" si="3939"/>
        <v>0.9986143782</v>
      </c>
      <c r="ET452" s="524">
        <v>0.36319999999999997</v>
      </c>
      <c r="EU452" s="525">
        <f t="shared" si="3940"/>
        <v>0.3626967422</v>
      </c>
      <c r="EV452" s="526">
        <f t="shared" si="3941"/>
        <v>0.635917636</v>
      </c>
      <c r="EW452" s="527"/>
      <c r="EX452" s="520">
        <v>2.0</v>
      </c>
      <c r="EY452" s="521" t="s">
        <v>151</v>
      </c>
      <c r="EZ452" s="522" t="s">
        <v>132</v>
      </c>
      <c r="FA452" s="522" t="s">
        <v>150</v>
      </c>
      <c r="FB452" s="523">
        <f>ADHK!FB452</f>
        <v>1493</v>
      </c>
      <c r="FC452" s="523">
        <f>'Produksi dan Harga'!AZ122</f>
        <v>7205.005552</v>
      </c>
      <c r="FD452" s="523">
        <f t="shared" si="3942"/>
        <v>10.75707329</v>
      </c>
      <c r="FE452" s="524"/>
      <c r="FF452" s="523">
        <f t="shared" si="3943"/>
        <v>0</v>
      </c>
      <c r="FG452" s="524"/>
      <c r="FH452" s="523"/>
      <c r="FI452" s="523">
        <f t="shared" si="3944"/>
        <v>0</v>
      </c>
      <c r="FJ452" s="523">
        <f t="shared" si="3945"/>
        <v>10.75707329</v>
      </c>
      <c r="FK452" s="524">
        <v>0.36319999999999997</v>
      </c>
      <c r="FL452" s="525">
        <f t="shared" si="3946"/>
        <v>3.906969018</v>
      </c>
      <c r="FM452" s="526">
        <f t="shared" si="3947"/>
        <v>6.85010427</v>
      </c>
      <c r="FN452" s="527"/>
      <c r="FO452" s="520">
        <v>2.0</v>
      </c>
      <c r="FP452" s="521" t="s">
        <v>151</v>
      </c>
      <c r="FQ452" s="522" t="s">
        <v>132</v>
      </c>
      <c r="FR452" s="522" t="s">
        <v>150</v>
      </c>
      <c r="FS452" s="523">
        <f>ADHK!FS452</f>
        <v>323</v>
      </c>
      <c r="FT452" s="523">
        <f>'Produksi dan Harga'!BE122</f>
        <v>7271.729608</v>
      </c>
      <c r="FU452" s="523">
        <f t="shared" si="3948"/>
        <v>2.348768663</v>
      </c>
      <c r="FV452" s="524"/>
      <c r="FW452" s="523">
        <f t="shared" si="3949"/>
        <v>0</v>
      </c>
      <c r="FX452" s="524"/>
      <c r="FY452" s="523"/>
      <c r="FZ452" s="523">
        <f t="shared" si="3950"/>
        <v>0</v>
      </c>
      <c r="GA452" s="523">
        <f t="shared" si="3951"/>
        <v>2.348768663</v>
      </c>
      <c r="GB452" s="524">
        <v>0.36319999999999997</v>
      </c>
      <c r="GC452" s="525">
        <f t="shared" si="3952"/>
        <v>0.8530727785</v>
      </c>
      <c r="GD452" s="526">
        <f t="shared" si="3953"/>
        <v>1.495695885</v>
      </c>
      <c r="GE452" s="527"/>
      <c r="GF452" s="520">
        <v>2.0</v>
      </c>
      <c r="GG452" s="521" t="s">
        <v>151</v>
      </c>
      <c r="GH452" s="522" t="s">
        <v>132</v>
      </c>
      <c r="GI452" s="522" t="s">
        <v>150</v>
      </c>
      <c r="GJ452" s="523">
        <f>ADHK!GJ452</f>
        <v>228</v>
      </c>
      <c r="GK452" s="523">
        <f>'Produksi dan Harga'!BJ122</f>
        <v>7252.001104</v>
      </c>
      <c r="GL452" s="523">
        <f t="shared" si="3954"/>
        <v>1.653456252</v>
      </c>
      <c r="GM452" s="524"/>
      <c r="GN452" s="523">
        <f t="shared" si="3955"/>
        <v>0</v>
      </c>
      <c r="GO452" s="524"/>
      <c r="GP452" s="523"/>
      <c r="GQ452" s="523">
        <f t="shared" si="3956"/>
        <v>0</v>
      </c>
      <c r="GR452" s="523">
        <f t="shared" si="3957"/>
        <v>1.653456252</v>
      </c>
      <c r="GS452" s="524">
        <v>0.36319999999999997</v>
      </c>
      <c r="GT452" s="525">
        <f t="shared" si="3958"/>
        <v>0.6005353106</v>
      </c>
      <c r="GU452" s="526">
        <f t="shared" si="3959"/>
        <v>1.052920941</v>
      </c>
      <c r="GV452" s="527"/>
      <c r="GW452" s="520">
        <v>2.0</v>
      </c>
      <c r="GX452" s="521" t="s">
        <v>151</v>
      </c>
      <c r="GY452" s="522" t="s">
        <v>132</v>
      </c>
      <c r="GZ452" s="522" t="s">
        <v>150</v>
      </c>
      <c r="HA452" s="523">
        <f>ADHK!HA452</f>
        <v>782</v>
      </c>
      <c r="HB452" s="523">
        <f>'Produksi dan Harga'!BO122</f>
        <v>8042.791676</v>
      </c>
      <c r="HC452" s="523">
        <f t="shared" si="3960"/>
        <v>6.289463091</v>
      </c>
      <c r="HD452" s="524"/>
      <c r="HE452" s="523">
        <f t="shared" si="3961"/>
        <v>0</v>
      </c>
      <c r="HF452" s="524"/>
      <c r="HG452" s="523"/>
      <c r="HH452" s="523">
        <f t="shared" si="3962"/>
        <v>0</v>
      </c>
      <c r="HI452" s="523">
        <f t="shared" si="3963"/>
        <v>6.289463091</v>
      </c>
      <c r="HJ452" s="524">
        <v>0.36319999999999997</v>
      </c>
      <c r="HK452" s="525">
        <f t="shared" si="3964"/>
        <v>2.284332995</v>
      </c>
      <c r="HL452" s="526">
        <f t="shared" si="3965"/>
        <v>4.005130096</v>
      </c>
      <c r="HM452" s="527"/>
      <c r="HN452" s="520">
        <v>2.0</v>
      </c>
      <c r="HO452" s="521" t="s">
        <v>151</v>
      </c>
      <c r="HP452" s="522" t="s">
        <v>132</v>
      </c>
      <c r="HQ452" s="522" t="s">
        <v>150</v>
      </c>
      <c r="HR452" s="523">
        <f>ADHK!HR452</f>
        <v>406</v>
      </c>
      <c r="HS452" s="523">
        <f>'Produksi dan Harga'!BT122</f>
        <v>9076.76888</v>
      </c>
      <c r="HT452" s="523">
        <f t="shared" si="3966"/>
        <v>3.685168165</v>
      </c>
      <c r="HU452" s="524"/>
      <c r="HV452" s="523">
        <f t="shared" si="3967"/>
        <v>0</v>
      </c>
      <c r="HW452" s="524"/>
      <c r="HX452" s="523"/>
      <c r="HY452" s="523">
        <f t="shared" si="3968"/>
        <v>0</v>
      </c>
      <c r="HZ452" s="523">
        <f t="shared" si="3969"/>
        <v>3.685168165</v>
      </c>
      <c r="IA452" s="524">
        <v>0.36319999999999997</v>
      </c>
      <c r="IB452" s="525">
        <f t="shared" si="3970"/>
        <v>1.338453078</v>
      </c>
      <c r="IC452" s="526">
        <f t="shared" si="3971"/>
        <v>2.346715088</v>
      </c>
      <c r="ID452" s="527"/>
      <c r="IE452" s="520">
        <v>2.0</v>
      </c>
      <c r="IF452" s="521" t="s">
        <v>151</v>
      </c>
      <c r="IG452" s="522" t="s">
        <v>132</v>
      </c>
      <c r="IH452" s="522" t="s">
        <v>150</v>
      </c>
      <c r="II452" s="523">
        <f>ADHK!II452</f>
        <v>94</v>
      </c>
      <c r="IJ452" s="523">
        <f>'Produksi dan Harga'!BY122</f>
        <v>9164.738967</v>
      </c>
      <c r="IK452" s="523">
        <f t="shared" si="3972"/>
        <v>0.8614854629</v>
      </c>
      <c r="IL452" s="524"/>
      <c r="IM452" s="523">
        <f t="shared" si="3973"/>
        <v>0</v>
      </c>
      <c r="IN452" s="524"/>
      <c r="IO452" s="523"/>
      <c r="IP452" s="523">
        <f t="shared" si="3974"/>
        <v>0</v>
      </c>
      <c r="IQ452" s="523">
        <f t="shared" si="3975"/>
        <v>0.8614854629</v>
      </c>
      <c r="IR452" s="524">
        <v>0.36319999999999997</v>
      </c>
      <c r="IS452" s="525">
        <f t="shared" si="3976"/>
        <v>0.3128915201</v>
      </c>
      <c r="IT452" s="526">
        <f t="shared" si="3977"/>
        <v>0.5485939428</v>
      </c>
      <c r="IU452" s="527"/>
      <c r="IV452" s="520">
        <v>2.0</v>
      </c>
      <c r="IW452" s="521" t="s">
        <v>151</v>
      </c>
      <c r="IX452" s="522" t="s">
        <v>132</v>
      </c>
      <c r="IY452" s="522" t="s">
        <v>150</v>
      </c>
      <c r="IZ452" s="523">
        <f>ADHK!IZ452</f>
        <v>111</v>
      </c>
      <c r="JA452" s="523">
        <f>'Produksi dan Harga'!CD122</f>
        <v>10087.34563</v>
      </c>
      <c r="JB452" s="523">
        <f t="shared" si="3978"/>
        <v>1.119695365</v>
      </c>
      <c r="JC452" s="524"/>
      <c r="JD452" s="523">
        <f t="shared" si="3979"/>
        <v>0</v>
      </c>
      <c r="JE452" s="524"/>
      <c r="JF452" s="523"/>
      <c r="JG452" s="523">
        <f t="shared" si="3980"/>
        <v>0</v>
      </c>
      <c r="JH452" s="523">
        <f t="shared" si="3981"/>
        <v>1.119695365</v>
      </c>
      <c r="JI452" s="524">
        <v>0.36319999999999997</v>
      </c>
      <c r="JJ452" s="525">
        <f t="shared" si="3982"/>
        <v>0.4066733567</v>
      </c>
      <c r="JK452" s="526">
        <f t="shared" si="3983"/>
        <v>0.7130220087</v>
      </c>
      <c r="JL452" s="527"/>
      <c r="JM452" s="520">
        <v>2.0</v>
      </c>
      <c r="JN452" s="521" t="s">
        <v>151</v>
      </c>
      <c r="JO452" s="522" t="s">
        <v>132</v>
      </c>
      <c r="JP452" s="522" t="s">
        <v>150</v>
      </c>
      <c r="JQ452" s="523" t="str">
        <f>ADHK!JQ452</f>
        <v/>
      </c>
      <c r="JR452" s="523"/>
      <c r="JS452" s="523">
        <f t="shared" si="3984"/>
        <v>0</v>
      </c>
      <c r="JT452" s="524"/>
      <c r="JU452" s="523">
        <f t="shared" si="3985"/>
        <v>0</v>
      </c>
      <c r="JV452" s="524"/>
      <c r="JW452" s="523"/>
      <c r="JX452" s="523">
        <f t="shared" si="3986"/>
        <v>0</v>
      </c>
      <c r="JY452" s="523">
        <f t="shared" si="3987"/>
        <v>0</v>
      </c>
      <c r="JZ452" s="524">
        <v>0.36319999999999997</v>
      </c>
      <c r="KA452" s="525">
        <f t="shared" si="3988"/>
        <v>0</v>
      </c>
      <c r="KB452" s="526">
        <f t="shared" si="3989"/>
        <v>0</v>
      </c>
      <c r="KC452" s="527"/>
      <c r="KD452" s="520">
        <v>2.0</v>
      </c>
      <c r="KE452" s="521" t="s">
        <v>151</v>
      </c>
      <c r="KF452" s="522" t="s">
        <v>132</v>
      </c>
      <c r="KG452" s="522" t="s">
        <v>150</v>
      </c>
      <c r="KH452" s="523" t="str">
        <f>ADHK!KH452</f>
        <v/>
      </c>
      <c r="KI452" s="523"/>
      <c r="KJ452" s="523">
        <f t="shared" si="3990"/>
        <v>0</v>
      </c>
      <c r="KK452" s="524"/>
      <c r="KL452" s="523">
        <f t="shared" si="3991"/>
        <v>0</v>
      </c>
      <c r="KM452" s="524"/>
      <c r="KN452" s="523"/>
      <c r="KO452" s="523">
        <f t="shared" si="3992"/>
        <v>0</v>
      </c>
      <c r="KP452" s="523">
        <f t="shared" si="3993"/>
        <v>0</v>
      </c>
      <c r="KQ452" s="524">
        <v>0.36319999999999997</v>
      </c>
      <c r="KR452" s="525">
        <f t="shared" si="3994"/>
        <v>0</v>
      </c>
      <c r="KS452" s="526">
        <f t="shared" si="3995"/>
        <v>0</v>
      </c>
      <c r="KT452" s="527"/>
      <c r="KU452" s="528"/>
    </row>
    <row r="453" ht="15.75" customHeight="1">
      <c r="A453" s="520">
        <v>3.0</v>
      </c>
      <c r="B453" s="521" t="s">
        <v>152</v>
      </c>
      <c r="C453" s="522" t="s">
        <v>132</v>
      </c>
      <c r="D453" s="522" t="s">
        <v>150</v>
      </c>
      <c r="E453" s="523">
        <f>ADHK!E453</f>
        <v>293</v>
      </c>
      <c r="F453" s="523">
        <f>ADHK!F453</f>
        <v>2421.069621</v>
      </c>
      <c r="G453" s="523">
        <f t="shared" si="3888"/>
        <v>0.709373399</v>
      </c>
      <c r="H453" s="524"/>
      <c r="I453" s="523">
        <f t="shared" si="3889"/>
        <v>0</v>
      </c>
      <c r="J453" s="524"/>
      <c r="K453" s="523"/>
      <c r="L453" s="523">
        <f t="shared" si="3890"/>
        <v>0</v>
      </c>
      <c r="M453" s="523">
        <f t="shared" si="3891"/>
        <v>0.709373399</v>
      </c>
      <c r="N453" s="524">
        <v>0.36319999999999997</v>
      </c>
      <c r="O453" s="525">
        <f t="shared" si="3892"/>
        <v>0.2576444185</v>
      </c>
      <c r="P453" s="526">
        <f t="shared" si="3893"/>
        <v>0.4517289805</v>
      </c>
      <c r="Q453" s="527"/>
      <c r="R453" s="520">
        <v>3.0</v>
      </c>
      <c r="S453" s="521" t="s">
        <v>152</v>
      </c>
      <c r="T453" s="522" t="s">
        <v>132</v>
      </c>
      <c r="U453" s="522" t="s">
        <v>150</v>
      </c>
      <c r="V453" s="523">
        <f>ADHK!V453</f>
        <v>458</v>
      </c>
      <c r="W453" s="523">
        <f>'Produksi dan Harga'!L123</f>
        <v>2567.082729</v>
      </c>
      <c r="X453" s="523">
        <f t="shared" si="3894"/>
        <v>1.17572389</v>
      </c>
      <c r="Y453" s="524"/>
      <c r="Z453" s="523">
        <f t="shared" si="3895"/>
        <v>0</v>
      </c>
      <c r="AA453" s="524"/>
      <c r="AB453" s="523"/>
      <c r="AC453" s="523">
        <f t="shared" si="3896"/>
        <v>0</v>
      </c>
      <c r="AD453" s="523">
        <f t="shared" si="3897"/>
        <v>1.17572389</v>
      </c>
      <c r="AE453" s="524">
        <v>0.36319999999999997</v>
      </c>
      <c r="AF453" s="525">
        <f t="shared" si="3898"/>
        <v>0.4270229167</v>
      </c>
      <c r="AG453" s="526">
        <f t="shared" si="3899"/>
        <v>0.748700973</v>
      </c>
      <c r="AH453" s="527"/>
      <c r="AI453" s="520">
        <v>3.0</v>
      </c>
      <c r="AJ453" s="521" t="s">
        <v>152</v>
      </c>
      <c r="AK453" s="522" t="s">
        <v>132</v>
      </c>
      <c r="AL453" s="522" t="s">
        <v>150</v>
      </c>
      <c r="AM453" s="523">
        <f>ADHK!AM453</f>
        <v>269</v>
      </c>
      <c r="AN453" s="523">
        <f>'Produksi dan Harga'!Q123</f>
        <v>2630.242606</v>
      </c>
      <c r="AO453" s="523">
        <f t="shared" si="3900"/>
        <v>0.7075352609</v>
      </c>
      <c r="AP453" s="524"/>
      <c r="AQ453" s="523">
        <f t="shared" si="3901"/>
        <v>0</v>
      </c>
      <c r="AR453" s="524"/>
      <c r="AS453" s="523"/>
      <c r="AT453" s="523">
        <f t="shared" si="3902"/>
        <v>0</v>
      </c>
      <c r="AU453" s="523">
        <f t="shared" si="3903"/>
        <v>0.7075352609</v>
      </c>
      <c r="AV453" s="524">
        <v>0.36319999999999997</v>
      </c>
      <c r="AW453" s="525">
        <f t="shared" si="3904"/>
        <v>0.2569768068</v>
      </c>
      <c r="AX453" s="526">
        <f t="shared" si="3905"/>
        <v>0.4505584541</v>
      </c>
      <c r="AY453" s="527"/>
      <c r="AZ453" s="520">
        <v>3.0</v>
      </c>
      <c r="BA453" s="521" t="s">
        <v>152</v>
      </c>
      <c r="BB453" s="522" t="s">
        <v>132</v>
      </c>
      <c r="BC453" s="522" t="s">
        <v>150</v>
      </c>
      <c r="BD453" s="523">
        <f>ADHK!BD453</f>
        <v>340</v>
      </c>
      <c r="BE453" s="523">
        <f>'Produksi dan Harga'!V123</f>
        <v>2789.217601</v>
      </c>
      <c r="BF453" s="523">
        <f t="shared" si="3906"/>
        <v>0.9483339845</v>
      </c>
      <c r="BG453" s="524"/>
      <c r="BH453" s="523">
        <f t="shared" si="3907"/>
        <v>0</v>
      </c>
      <c r="BI453" s="524"/>
      <c r="BJ453" s="523"/>
      <c r="BK453" s="523">
        <f t="shared" si="3908"/>
        <v>0</v>
      </c>
      <c r="BL453" s="523">
        <f t="shared" si="3909"/>
        <v>0.9483339845</v>
      </c>
      <c r="BM453" s="524">
        <v>0.36319999999999997</v>
      </c>
      <c r="BN453" s="525">
        <f t="shared" si="3910"/>
        <v>0.3444349032</v>
      </c>
      <c r="BO453" s="526">
        <f t="shared" si="3911"/>
        <v>0.6038990813</v>
      </c>
      <c r="BP453" s="527"/>
      <c r="BQ453" s="520">
        <v>3.0</v>
      </c>
      <c r="BR453" s="521" t="s">
        <v>152</v>
      </c>
      <c r="BS453" s="522" t="s">
        <v>132</v>
      </c>
      <c r="BT453" s="522" t="s">
        <v>150</v>
      </c>
      <c r="BU453" s="523">
        <f>ADHK!BU453</f>
        <v>69</v>
      </c>
      <c r="BV453" s="523">
        <f>'Produksi dan Harga'!AA123</f>
        <v>2996.253752</v>
      </c>
      <c r="BW453" s="523">
        <f t="shared" si="3912"/>
        <v>0.2067415089</v>
      </c>
      <c r="BX453" s="524"/>
      <c r="BY453" s="523">
        <f t="shared" si="3913"/>
        <v>0</v>
      </c>
      <c r="BZ453" s="524"/>
      <c r="CA453" s="523"/>
      <c r="CB453" s="523">
        <f t="shared" si="3914"/>
        <v>0</v>
      </c>
      <c r="CC453" s="523">
        <f t="shared" si="3915"/>
        <v>0.2067415089</v>
      </c>
      <c r="CD453" s="524">
        <v>0.36319999999999997</v>
      </c>
      <c r="CE453" s="525">
        <f t="shared" si="3916"/>
        <v>0.07508851602</v>
      </c>
      <c r="CF453" s="526">
        <f t="shared" si="3917"/>
        <v>0.1316529928</v>
      </c>
      <c r="CG453" s="527"/>
      <c r="CH453" s="520">
        <v>3.0</v>
      </c>
      <c r="CI453" s="521" t="s">
        <v>152</v>
      </c>
      <c r="CJ453" s="522" t="s">
        <v>132</v>
      </c>
      <c r="CK453" s="522" t="s">
        <v>150</v>
      </c>
      <c r="CL453" s="523">
        <f>ADHK!CL453</f>
        <v>86</v>
      </c>
      <c r="CM453" s="523">
        <f>'Produksi dan Harga'!AF123</f>
        <v>3079.26192</v>
      </c>
      <c r="CN453" s="523">
        <f t="shared" si="3918"/>
        <v>0.2648165251</v>
      </c>
      <c r="CO453" s="524"/>
      <c r="CP453" s="523">
        <f t="shared" si="3919"/>
        <v>0</v>
      </c>
      <c r="CQ453" s="524"/>
      <c r="CR453" s="523"/>
      <c r="CS453" s="523">
        <f t="shared" si="3920"/>
        <v>0</v>
      </c>
      <c r="CT453" s="523">
        <f t="shared" si="3921"/>
        <v>0.2648165251</v>
      </c>
      <c r="CU453" s="524">
        <v>0.36319999999999997</v>
      </c>
      <c r="CV453" s="525">
        <f t="shared" si="3922"/>
        <v>0.09618136191</v>
      </c>
      <c r="CW453" s="526">
        <f t="shared" si="3923"/>
        <v>0.1686351632</v>
      </c>
      <c r="CX453" s="527"/>
      <c r="CY453" s="520">
        <v>3.0</v>
      </c>
      <c r="CZ453" s="521" t="s">
        <v>152</v>
      </c>
      <c r="DA453" s="522" t="s">
        <v>132</v>
      </c>
      <c r="DB453" s="522" t="s">
        <v>150</v>
      </c>
      <c r="DC453" s="523">
        <f>ADHK!DC453</f>
        <v>294</v>
      </c>
      <c r="DD453" s="523">
        <f>'Produksi dan Harga'!AK123</f>
        <v>3274.057893</v>
      </c>
      <c r="DE453" s="523">
        <f t="shared" si="3924"/>
        <v>0.9625730206</v>
      </c>
      <c r="DF453" s="524"/>
      <c r="DG453" s="523">
        <f t="shared" si="3925"/>
        <v>0</v>
      </c>
      <c r="DH453" s="524"/>
      <c r="DI453" s="523"/>
      <c r="DJ453" s="523">
        <f t="shared" si="3926"/>
        <v>0</v>
      </c>
      <c r="DK453" s="523">
        <f t="shared" si="3927"/>
        <v>0.9625730206</v>
      </c>
      <c r="DL453" s="524">
        <v>0.36319999999999997</v>
      </c>
      <c r="DM453" s="525">
        <f t="shared" si="3928"/>
        <v>0.3496065211</v>
      </c>
      <c r="DN453" s="526">
        <f t="shared" si="3929"/>
        <v>0.6129664995</v>
      </c>
      <c r="DO453" s="527"/>
      <c r="DP453" s="520">
        <v>3.0</v>
      </c>
      <c r="DQ453" s="521" t="s">
        <v>152</v>
      </c>
      <c r="DR453" s="522" t="s">
        <v>132</v>
      </c>
      <c r="DS453" s="522" t="s">
        <v>150</v>
      </c>
      <c r="DT453" s="523">
        <f>ADHK!DT453</f>
        <v>336</v>
      </c>
      <c r="DU453" s="523">
        <f>'Produksi dan Harga'!AP123</f>
        <v>3165.39857</v>
      </c>
      <c r="DV453" s="523">
        <f t="shared" si="3930"/>
        <v>1.06357392</v>
      </c>
      <c r="DW453" s="524"/>
      <c r="DX453" s="523">
        <f t="shared" si="3931"/>
        <v>0</v>
      </c>
      <c r="DY453" s="524"/>
      <c r="DZ453" s="523"/>
      <c r="EA453" s="523">
        <f t="shared" si="3932"/>
        <v>0</v>
      </c>
      <c r="EB453" s="523">
        <f t="shared" si="3933"/>
        <v>1.06357392</v>
      </c>
      <c r="EC453" s="524">
        <v>0.36319999999999997</v>
      </c>
      <c r="ED453" s="525">
        <f t="shared" si="3934"/>
        <v>0.3862900476</v>
      </c>
      <c r="EE453" s="526">
        <f t="shared" si="3935"/>
        <v>0.677283872</v>
      </c>
      <c r="EF453" s="527"/>
      <c r="EG453" s="520">
        <v>3.0</v>
      </c>
      <c r="EH453" s="521" t="s">
        <v>152</v>
      </c>
      <c r="EI453" s="522" t="s">
        <v>132</v>
      </c>
      <c r="EJ453" s="522" t="s">
        <v>150</v>
      </c>
      <c r="EK453" s="523">
        <f>ADHK!EK453</f>
        <v>35</v>
      </c>
      <c r="EL453" s="523">
        <f>'Produksi dan Harga'!AU123</f>
        <v>3221.894182</v>
      </c>
      <c r="EM453" s="523">
        <f t="shared" si="3936"/>
        <v>0.1127662964</v>
      </c>
      <c r="EN453" s="524"/>
      <c r="EO453" s="523">
        <f t="shared" si="3937"/>
        <v>0</v>
      </c>
      <c r="EP453" s="524"/>
      <c r="EQ453" s="523"/>
      <c r="ER453" s="523">
        <f t="shared" si="3938"/>
        <v>0</v>
      </c>
      <c r="ES453" s="523">
        <f t="shared" si="3939"/>
        <v>0.1127662964</v>
      </c>
      <c r="ET453" s="524">
        <v>0.36319999999999997</v>
      </c>
      <c r="EU453" s="525">
        <f t="shared" si="3940"/>
        <v>0.04095671884</v>
      </c>
      <c r="EV453" s="526">
        <f t="shared" si="3941"/>
        <v>0.07180957752</v>
      </c>
      <c r="EW453" s="527"/>
      <c r="EX453" s="520">
        <v>3.0</v>
      </c>
      <c r="EY453" s="521" t="s">
        <v>152</v>
      </c>
      <c r="EZ453" s="522" t="s">
        <v>132</v>
      </c>
      <c r="FA453" s="522" t="s">
        <v>150</v>
      </c>
      <c r="FB453" s="523">
        <f>ADHK!FB453</f>
        <v>70</v>
      </c>
      <c r="FC453" s="523">
        <f>'Produksi dan Harga'!AZ123</f>
        <v>3393.912437</v>
      </c>
      <c r="FD453" s="523">
        <f t="shared" si="3942"/>
        <v>0.2375738706</v>
      </c>
      <c r="FE453" s="524"/>
      <c r="FF453" s="523">
        <f t="shared" si="3943"/>
        <v>0</v>
      </c>
      <c r="FG453" s="524"/>
      <c r="FH453" s="523"/>
      <c r="FI453" s="523">
        <f t="shared" si="3944"/>
        <v>0</v>
      </c>
      <c r="FJ453" s="523">
        <f t="shared" si="3945"/>
        <v>0.2375738706</v>
      </c>
      <c r="FK453" s="524">
        <v>0.36319999999999997</v>
      </c>
      <c r="FL453" s="525">
        <f t="shared" si="3946"/>
        <v>0.0862868298</v>
      </c>
      <c r="FM453" s="526">
        <f t="shared" si="3947"/>
        <v>0.1512870408</v>
      </c>
      <c r="FN453" s="527"/>
      <c r="FO453" s="520">
        <v>3.0</v>
      </c>
      <c r="FP453" s="521" t="s">
        <v>152</v>
      </c>
      <c r="FQ453" s="522" t="s">
        <v>132</v>
      </c>
      <c r="FR453" s="522" t="s">
        <v>150</v>
      </c>
      <c r="FS453" s="523">
        <f>ADHK!FS453</f>
        <v>54</v>
      </c>
      <c r="FT453" s="523">
        <f>'Produksi dan Harga'!BE123</f>
        <v>3425.342753</v>
      </c>
      <c r="FU453" s="523">
        <f t="shared" si="3948"/>
        <v>0.1849685087</v>
      </c>
      <c r="FV453" s="524"/>
      <c r="FW453" s="523">
        <f t="shared" si="3949"/>
        <v>0</v>
      </c>
      <c r="FX453" s="524"/>
      <c r="FY453" s="523"/>
      <c r="FZ453" s="523">
        <f t="shared" si="3950"/>
        <v>0</v>
      </c>
      <c r="GA453" s="523">
        <f t="shared" si="3951"/>
        <v>0.1849685087</v>
      </c>
      <c r="GB453" s="524">
        <v>0.36319999999999997</v>
      </c>
      <c r="GC453" s="525">
        <f t="shared" si="3952"/>
        <v>0.06718056235</v>
      </c>
      <c r="GD453" s="526">
        <f t="shared" si="3953"/>
        <v>0.1177879463</v>
      </c>
      <c r="GE453" s="527"/>
      <c r="GF453" s="520">
        <v>3.0</v>
      </c>
      <c r="GG453" s="521" t="s">
        <v>152</v>
      </c>
      <c r="GH453" s="522" t="s">
        <v>132</v>
      </c>
      <c r="GI453" s="522" t="s">
        <v>150</v>
      </c>
      <c r="GJ453" s="523">
        <f>ADHK!GJ453</f>
        <v>0</v>
      </c>
      <c r="GK453" s="523">
        <f>'Produksi dan Harga'!BJ123</f>
        <v>3416.049656</v>
      </c>
      <c r="GL453" s="523">
        <f t="shared" si="3954"/>
        <v>0</v>
      </c>
      <c r="GM453" s="524"/>
      <c r="GN453" s="523">
        <f t="shared" si="3955"/>
        <v>0</v>
      </c>
      <c r="GO453" s="524"/>
      <c r="GP453" s="523"/>
      <c r="GQ453" s="523">
        <f t="shared" si="3956"/>
        <v>0</v>
      </c>
      <c r="GR453" s="523">
        <f t="shared" si="3957"/>
        <v>0</v>
      </c>
      <c r="GS453" s="524">
        <v>0.36319999999999997</v>
      </c>
      <c r="GT453" s="525">
        <f t="shared" si="3958"/>
        <v>0</v>
      </c>
      <c r="GU453" s="526">
        <f t="shared" si="3959"/>
        <v>0</v>
      </c>
      <c r="GV453" s="527"/>
      <c r="GW453" s="520">
        <v>3.0</v>
      </c>
      <c r="GX453" s="521" t="s">
        <v>152</v>
      </c>
      <c r="GY453" s="522" t="s">
        <v>132</v>
      </c>
      <c r="GZ453" s="522" t="s">
        <v>150</v>
      </c>
      <c r="HA453" s="523" t="str">
        <f>ADHK!HA453</f>
        <v/>
      </c>
      <c r="HB453" s="523">
        <f>'Produksi dan Harga'!BO123</f>
        <v>3788.55096</v>
      </c>
      <c r="HC453" s="523">
        <f t="shared" si="3960"/>
        <v>0</v>
      </c>
      <c r="HD453" s="524"/>
      <c r="HE453" s="523">
        <f t="shared" si="3961"/>
        <v>0</v>
      </c>
      <c r="HF453" s="524"/>
      <c r="HG453" s="523"/>
      <c r="HH453" s="523">
        <f t="shared" si="3962"/>
        <v>0</v>
      </c>
      <c r="HI453" s="523">
        <f t="shared" si="3963"/>
        <v>0</v>
      </c>
      <c r="HJ453" s="524">
        <v>0.36319999999999997</v>
      </c>
      <c r="HK453" s="525">
        <f t="shared" si="3964"/>
        <v>0</v>
      </c>
      <c r="HL453" s="526">
        <f t="shared" si="3965"/>
        <v>0</v>
      </c>
      <c r="HM453" s="527"/>
      <c r="HN453" s="520">
        <v>3.0</v>
      </c>
      <c r="HO453" s="521" t="s">
        <v>152</v>
      </c>
      <c r="HP453" s="522" t="s">
        <v>132</v>
      </c>
      <c r="HQ453" s="522" t="s">
        <v>150</v>
      </c>
      <c r="HR453" s="523" t="str">
        <f>ADHK!HR453</f>
        <v/>
      </c>
      <c r="HS453" s="523">
        <f>'Produksi dan Harga'!BT123</f>
        <v>4275.605143</v>
      </c>
      <c r="HT453" s="523">
        <f t="shared" si="3966"/>
        <v>0</v>
      </c>
      <c r="HU453" s="524"/>
      <c r="HV453" s="523">
        <f t="shared" si="3967"/>
        <v>0</v>
      </c>
      <c r="HW453" s="524"/>
      <c r="HX453" s="523"/>
      <c r="HY453" s="523">
        <f t="shared" si="3968"/>
        <v>0</v>
      </c>
      <c r="HZ453" s="523">
        <f t="shared" si="3969"/>
        <v>0</v>
      </c>
      <c r="IA453" s="524">
        <v>0.36319999999999997</v>
      </c>
      <c r="IB453" s="525">
        <f t="shared" si="3970"/>
        <v>0</v>
      </c>
      <c r="IC453" s="526">
        <f t="shared" si="3971"/>
        <v>0</v>
      </c>
      <c r="ID453" s="527"/>
      <c r="IE453" s="520">
        <v>3.0</v>
      </c>
      <c r="IF453" s="521" t="s">
        <v>152</v>
      </c>
      <c r="IG453" s="522" t="s">
        <v>132</v>
      </c>
      <c r="IH453" s="522" t="s">
        <v>150</v>
      </c>
      <c r="II453" s="523" t="str">
        <f>ADHK!II453</f>
        <v/>
      </c>
      <c r="IJ453" s="523">
        <f>'Produksi dan Harga'!BY123</f>
        <v>4317.043386</v>
      </c>
      <c r="IK453" s="523">
        <f t="shared" si="3972"/>
        <v>0</v>
      </c>
      <c r="IL453" s="524"/>
      <c r="IM453" s="523">
        <f t="shared" si="3973"/>
        <v>0</v>
      </c>
      <c r="IN453" s="524"/>
      <c r="IO453" s="523"/>
      <c r="IP453" s="523">
        <f t="shared" si="3974"/>
        <v>0</v>
      </c>
      <c r="IQ453" s="523">
        <f t="shared" si="3975"/>
        <v>0</v>
      </c>
      <c r="IR453" s="524">
        <v>0.36319999999999997</v>
      </c>
      <c r="IS453" s="525">
        <f t="shared" si="3976"/>
        <v>0</v>
      </c>
      <c r="IT453" s="526">
        <f t="shared" si="3977"/>
        <v>0</v>
      </c>
      <c r="IU453" s="527"/>
      <c r="IV453" s="520">
        <v>3.0</v>
      </c>
      <c r="IW453" s="521" t="s">
        <v>152</v>
      </c>
      <c r="IX453" s="522" t="s">
        <v>132</v>
      </c>
      <c r="IY453" s="522" t="s">
        <v>150</v>
      </c>
      <c r="IZ453" s="523" t="str">
        <f>ADHK!IZ453</f>
        <v/>
      </c>
      <c r="JA453" s="523">
        <f>'Produksi dan Harga'!CD123</f>
        <v>4751.636562</v>
      </c>
      <c r="JB453" s="523">
        <f t="shared" si="3978"/>
        <v>0</v>
      </c>
      <c r="JC453" s="524"/>
      <c r="JD453" s="523">
        <f t="shared" si="3979"/>
        <v>0</v>
      </c>
      <c r="JE453" s="524"/>
      <c r="JF453" s="523"/>
      <c r="JG453" s="523">
        <f t="shared" si="3980"/>
        <v>0</v>
      </c>
      <c r="JH453" s="523">
        <f t="shared" si="3981"/>
        <v>0</v>
      </c>
      <c r="JI453" s="524">
        <v>0.36319999999999997</v>
      </c>
      <c r="JJ453" s="525">
        <f t="shared" si="3982"/>
        <v>0</v>
      </c>
      <c r="JK453" s="526">
        <f t="shared" si="3983"/>
        <v>0</v>
      </c>
      <c r="JL453" s="527"/>
      <c r="JM453" s="520">
        <v>3.0</v>
      </c>
      <c r="JN453" s="521" t="s">
        <v>152</v>
      </c>
      <c r="JO453" s="522" t="s">
        <v>132</v>
      </c>
      <c r="JP453" s="522" t="s">
        <v>150</v>
      </c>
      <c r="JQ453" s="523" t="str">
        <f>ADHK!JQ453</f>
        <v/>
      </c>
      <c r="JR453" s="523"/>
      <c r="JS453" s="523">
        <f t="shared" si="3984"/>
        <v>0</v>
      </c>
      <c r="JT453" s="524"/>
      <c r="JU453" s="523">
        <f t="shared" si="3985"/>
        <v>0</v>
      </c>
      <c r="JV453" s="524"/>
      <c r="JW453" s="523"/>
      <c r="JX453" s="523">
        <f t="shared" si="3986"/>
        <v>0</v>
      </c>
      <c r="JY453" s="523">
        <f t="shared" si="3987"/>
        <v>0</v>
      </c>
      <c r="JZ453" s="524">
        <v>0.36319999999999997</v>
      </c>
      <c r="KA453" s="525">
        <f t="shared" si="3988"/>
        <v>0</v>
      </c>
      <c r="KB453" s="526">
        <f t="shared" si="3989"/>
        <v>0</v>
      </c>
      <c r="KC453" s="527"/>
      <c r="KD453" s="520">
        <v>3.0</v>
      </c>
      <c r="KE453" s="521" t="s">
        <v>152</v>
      </c>
      <c r="KF453" s="522" t="s">
        <v>132</v>
      </c>
      <c r="KG453" s="522" t="s">
        <v>150</v>
      </c>
      <c r="KH453" s="523" t="str">
        <f>ADHK!KH453</f>
        <v/>
      </c>
      <c r="KI453" s="523"/>
      <c r="KJ453" s="523">
        <f t="shared" si="3990"/>
        <v>0</v>
      </c>
      <c r="KK453" s="524"/>
      <c r="KL453" s="523">
        <f t="shared" si="3991"/>
        <v>0</v>
      </c>
      <c r="KM453" s="524"/>
      <c r="KN453" s="523"/>
      <c r="KO453" s="523">
        <f t="shared" si="3992"/>
        <v>0</v>
      </c>
      <c r="KP453" s="523">
        <f t="shared" si="3993"/>
        <v>0</v>
      </c>
      <c r="KQ453" s="524">
        <v>0.36319999999999997</v>
      </c>
      <c r="KR453" s="525">
        <f t="shared" si="3994"/>
        <v>0</v>
      </c>
      <c r="KS453" s="526">
        <f t="shared" si="3995"/>
        <v>0</v>
      </c>
      <c r="KT453" s="527"/>
      <c r="KU453" s="528"/>
    </row>
    <row r="454" ht="15.75" customHeight="1">
      <c r="A454" s="520">
        <v>4.0</v>
      </c>
      <c r="B454" s="521" t="s">
        <v>153</v>
      </c>
      <c r="C454" s="522" t="s">
        <v>132</v>
      </c>
      <c r="D454" s="522" t="s">
        <v>150</v>
      </c>
      <c r="E454" s="523">
        <f>ADHK!E454</f>
        <v>467</v>
      </c>
      <c r="F454" s="523">
        <f>ADHK!F454</f>
        <v>2915.860261</v>
      </c>
      <c r="G454" s="523">
        <f t="shared" si="3888"/>
        <v>1.361706742</v>
      </c>
      <c r="H454" s="524"/>
      <c r="I454" s="523">
        <f t="shared" si="3889"/>
        <v>0</v>
      </c>
      <c r="J454" s="524"/>
      <c r="K454" s="523"/>
      <c r="L454" s="523">
        <f t="shared" si="3890"/>
        <v>0</v>
      </c>
      <c r="M454" s="523">
        <f t="shared" si="3891"/>
        <v>1.361706742</v>
      </c>
      <c r="N454" s="524">
        <v>0.36319999999999997</v>
      </c>
      <c r="O454" s="525">
        <f t="shared" si="3892"/>
        <v>0.4945718886</v>
      </c>
      <c r="P454" s="526">
        <f t="shared" si="3893"/>
        <v>0.8671348531</v>
      </c>
      <c r="Q454" s="527"/>
      <c r="R454" s="520">
        <v>4.0</v>
      </c>
      <c r="S454" s="521" t="s">
        <v>153</v>
      </c>
      <c r="T454" s="522" t="s">
        <v>132</v>
      </c>
      <c r="U454" s="522" t="s">
        <v>150</v>
      </c>
      <c r="V454" s="523">
        <f>ADHK!V454</f>
        <v>8772</v>
      </c>
      <c r="W454" s="523">
        <f>'Produksi dan Harga'!L124</f>
        <v>3091.713864</v>
      </c>
      <c r="X454" s="523">
        <f t="shared" si="3894"/>
        <v>27.12051402</v>
      </c>
      <c r="Y454" s="524"/>
      <c r="Z454" s="523">
        <f t="shared" si="3895"/>
        <v>0</v>
      </c>
      <c r="AA454" s="524"/>
      <c r="AB454" s="523"/>
      <c r="AC454" s="523">
        <f t="shared" si="3896"/>
        <v>0</v>
      </c>
      <c r="AD454" s="523">
        <f t="shared" si="3897"/>
        <v>27.12051402</v>
      </c>
      <c r="AE454" s="524">
        <v>0.36319999999999997</v>
      </c>
      <c r="AF454" s="525">
        <f t="shared" si="3898"/>
        <v>9.850170691</v>
      </c>
      <c r="AG454" s="526">
        <f t="shared" si="3899"/>
        <v>17.27034333</v>
      </c>
      <c r="AH454" s="527"/>
      <c r="AI454" s="520">
        <v>4.0</v>
      </c>
      <c r="AJ454" s="521" t="s">
        <v>153</v>
      </c>
      <c r="AK454" s="522" t="s">
        <v>132</v>
      </c>
      <c r="AL454" s="522" t="s">
        <v>150</v>
      </c>
      <c r="AM454" s="523">
        <f>ADHK!AM454</f>
        <v>205</v>
      </c>
      <c r="AN454" s="523">
        <f>'Produksi dan Harga'!Q124</f>
        <v>3167.781638</v>
      </c>
      <c r="AO454" s="523">
        <f t="shared" si="3900"/>
        <v>0.6493952357</v>
      </c>
      <c r="AP454" s="524"/>
      <c r="AQ454" s="523">
        <f t="shared" si="3901"/>
        <v>0</v>
      </c>
      <c r="AR454" s="524"/>
      <c r="AS454" s="523"/>
      <c r="AT454" s="523">
        <f t="shared" si="3902"/>
        <v>0</v>
      </c>
      <c r="AU454" s="523">
        <f t="shared" si="3903"/>
        <v>0.6493952357</v>
      </c>
      <c r="AV454" s="524">
        <v>0.36319999999999997</v>
      </c>
      <c r="AW454" s="525">
        <f t="shared" si="3904"/>
        <v>0.2358603496</v>
      </c>
      <c r="AX454" s="526">
        <f t="shared" si="3905"/>
        <v>0.4135348861</v>
      </c>
      <c r="AY454" s="527"/>
      <c r="AZ454" s="520">
        <v>4.0</v>
      </c>
      <c r="BA454" s="521" t="s">
        <v>153</v>
      </c>
      <c r="BB454" s="522" t="s">
        <v>132</v>
      </c>
      <c r="BC454" s="522" t="s">
        <v>150</v>
      </c>
      <c r="BD454" s="523">
        <f>ADHK!BD454</f>
        <v>41</v>
      </c>
      <c r="BE454" s="523">
        <f>'Produksi dan Harga'!V124</f>
        <v>3359.246133</v>
      </c>
      <c r="BF454" s="523">
        <f t="shared" si="3906"/>
        <v>0.1377290915</v>
      </c>
      <c r="BG454" s="524"/>
      <c r="BH454" s="523">
        <f t="shared" si="3907"/>
        <v>0</v>
      </c>
      <c r="BI454" s="524"/>
      <c r="BJ454" s="523"/>
      <c r="BK454" s="523">
        <f t="shared" si="3908"/>
        <v>0</v>
      </c>
      <c r="BL454" s="523">
        <f t="shared" si="3909"/>
        <v>0.1377290915</v>
      </c>
      <c r="BM454" s="524">
        <v>0.36319999999999997</v>
      </c>
      <c r="BN454" s="525">
        <f t="shared" si="3910"/>
        <v>0.05002320602</v>
      </c>
      <c r="BO454" s="526">
        <f t="shared" si="3911"/>
        <v>0.08770588544</v>
      </c>
      <c r="BP454" s="527"/>
      <c r="BQ454" s="520">
        <v>4.0</v>
      </c>
      <c r="BR454" s="521" t="s">
        <v>153</v>
      </c>
      <c r="BS454" s="522" t="s">
        <v>132</v>
      </c>
      <c r="BT454" s="522" t="s">
        <v>150</v>
      </c>
      <c r="BU454" s="523">
        <f>ADHK!BU454</f>
        <v>116</v>
      </c>
      <c r="BV454" s="523">
        <f>'Produksi dan Harga'!AA124</f>
        <v>3608.593974</v>
      </c>
      <c r="BW454" s="523">
        <f t="shared" si="3912"/>
        <v>0.418596901</v>
      </c>
      <c r="BX454" s="524"/>
      <c r="BY454" s="523">
        <f t="shared" si="3913"/>
        <v>0</v>
      </c>
      <c r="BZ454" s="524"/>
      <c r="CA454" s="523"/>
      <c r="CB454" s="523">
        <f t="shared" si="3914"/>
        <v>0</v>
      </c>
      <c r="CC454" s="523">
        <f t="shared" si="3915"/>
        <v>0.418596901</v>
      </c>
      <c r="CD454" s="524">
        <v>0.36319999999999997</v>
      </c>
      <c r="CE454" s="525">
        <f t="shared" si="3916"/>
        <v>0.1520343944</v>
      </c>
      <c r="CF454" s="526">
        <f t="shared" si="3917"/>
        <v>0.2665625065</v>
      </c>
      <c r="CG454" s="527"/>
      <c r="CH454" s="520">
        <v>4.0</v>
      </c>
      <c r="CI454" s="521" t="s">
        <v>153</v>
      </c>
      <c r="CJ454" s="522" t="s">
        <v>132</v>
      </c>
      <c r="CK454" s="522" t="s">
        <v>150</v>
      </c>
      <c r="CL454" s="523">
        <f>ADHK!CL454</f>
        <v>100</v>
      </c>
      <c r="CM454" s="523">
        <f>'Produksi dan Harga'!AF124</f>
        <v>3708.566406</v>
      </c>
      <c r="CN454" s="523">
        <f t="shared" si="3918"/>
        <v>0.3708566406</v>
      </c>
      <c r="CO454" s="524"/>
      <c r="CP454" s="523">
        <f t="shared" si="3919"/>
        <v>0</v>
      </c>
      <c r="CQ454" s="524"/>
      <c r="CR454" s="523"/>
      <c r="CS454" s="523">
        <f t="shared" si="3920"/>
        <v>0</v>
      </c>
      <c r="CT454" s="523">
        <f t="shared" si="3921"/>
        <v>0.3708566406</v>
      </c>
      <c r="CU454" s="524">
        <v>0.36319999999999997</v>
      </c>
      <c r="CV454" s="525">
        <f t="shared" si="3922"/>
        <v>0.1346951319</v>
      </c>
      <c r="CW454" s="526">
        <f t="shared" si="3923"/>
        <v>0.2361615087</v>
      </c>
      <c r="CX454" s="527"/>
      <c r="CY454" s="520">
        <v>4.0</v>
      </c>
      <c r="CZ454" s="521" t="s">
        <v>153</v>
      </c>
      <c r="DA454" s="522" t="s">
        <v>132</v>
      </c>
      <c r="DB454" s="522" t="s">
        <v>150</v>
      </c>
      <c r="DC454" s="523">
        <f>ADHK!DC454</f>
        <v>273</v>
      </c>
      <c r="DD454" s="523">
        <f>'Produksi dan Harga'!AK124</f>
        <v>3943.172563</v>
      </c>
      <c r="DE454" s="523">
        <f t="shared" si="3924"/>
        <v>1.07648611</v>
      </c>
      <c r="DF454" s="524"/>
      <c r="DG454" s="523">
        <f t="shared" si="3925"/>
        <v>0</v>
      </c>
      <c r="DH454" s="524"/>
      <c r="DI454" s="523"/>
      <c r="DJ454" s="523">
        <f t="shared" si="3926"/>
        <v>0</v>
      </c>
      <c r="DK454" s="523">
        <f t="shared" si="3927"/>
        <v>1.07648611</v>
      </c>
      <c r="DL454" s="524">
        <v>0.36319999999999997</v>
      </c>
      <c r="DM454" s="525">
        <f t="shared" si="3928"/>
        <v>0.390979755</v>
      </c>
      <c r="DN454" s="526">
        <f t="shared" si="3929"/>
        <v>0.6855063546</v>
      </c>
      <c r="DO454" s="527"/>
      <c r="DP454" s="520">
        <v>4.0</v>
      </c>
      <c r="DQ454" s="521" t="s">
        <v>153</v>
      </c>
      <c r="DR454" s="522" t="s">
        <v>132</v>
      </c>
      <c r="DS454" s="522" t="s">
        <v>150</v>
      </c>
      <c r="DT454" s="523">
        <f>ADHK!DT454</f>
        <v>450</v>
      </c>
      <c r="DU454" s="523">
        <f>'Produksi dan Harga'!AP124</f>
        <v>3812.306685</v>
      </c>
      <c r="DV454" s="523">
        <f t="shared" si="3930"/>
        <v>1.715538008</v>
      </c>
      <c r="DW454" s="524"/>
      <c r="DX454" s="523">
        <f t="shared" si="3931"/>
        <v>0</v>
      </c>
      <c r="DY454" s="524"/>
      <c r="DZ454" s="523"/>
      <c r="EA454" s="523">
        <f t="shared" si="3932"/>
        <v>0</v>
      </c>
      <c r="EB454" s="523">
        <f t="shared" si="3933"/>
        <v>1.715538008</v>
      </c>
      <c r="EC454" s="524">
        <v>0.36319999999999997</v>
      </c>
      <c r="ED454" s="525">
        <f t="shared" si="3934"/>
        <v>0.6230834045</v>
      </c>
      <c r="EE454" s="526">
        <f t="shared" si="3935"/>
        <v>1.092454604</v>
      </c>
      <c r="EF454" s="527"/>
      <c r="EG454" s="520">
        <v>4.0</v>
      </c>
      <c r="EH454" s="521" t="s">
        <v>153</v>
      </c>
      <c r="EI454" s="522" t="s">
        <v>132</v>
      </c>
      <c r="EJ454" s="522" t="s">
        <v>150</v>
      </c>
      <c r="EK454" s="523">
        <f>ADHK!EK454</f>
        <v>45</v>
      </c>
      <c r="EL454" s="523">
        <f>'Produksi dan Harga'!AU124</f>
        <v>3880.348226</v>
      </c>
      <c r="EM454" s="523">
        <f t="shared" si="3936"/>
        <v>0.1746156702</v>
      </c>
      <c r="EN454" s="524"/>
      <c r="EO454" s="523">
        <f t="shared" si="3937"/>
        <v>0</v>
      </c>
      <c r="EP454" s="524"/>
      <c r="EQ454" s="523"/>
      <c r="ER454" s="523">
        <f t="shared" si="3938"/>
        <v>0</v>
      </c>
      <c r="ES454" s="523">
        <f t="shared" si="3939"/>
        <v>0.1746156702</v>
      </c>
      <c r="ET454" s="524">
        <v>0.36319999999999997</v>
      </c>
      <c r="EU454" s="525">
        <f t="shared" si="3940"/>
        <v>0.0634204114</v>
      </c>
      <c r="EV454" s="526">
        <f t="shared" si="3941"/>
        <v>0.1111952588</v>
      </c>
      <c r="EW454" s="527"/>
      <c r="EX454" s="520">
        <v>4.0</v>
      </c>
      <c r="EY454" s="521" t="s">
        <v>153</v>
      </c>
      <c r="EZ454" s="522" t="s">
        <v>132</v>
      </c>
      <c r="FA454" s="522" t="s">
        <v>150</v>
      </c>
      <c r="FB454" s="523">
        <f>ADHK!FB454</f>
        <v>65</v>
      </c>
      <c r="FC454" s="523">
        <f>'Produksi dan Harga'!AZ124</f>
        <v>4087.521613</v>
      </c>
      <c r="FD454" s="523">
        <f t="shared" si="3942"/>
        <v>0.2656889049</v>
      </c>
      <c r="FE454" s="524"/>
      <c r="FF454" s="523">
        <f t="shared" si="3943"/>
        <v>0</v>
      </c>
      <c r="FG454" s="524"/>
      <c r="FH454" s="523"/>
      <c r="FI454" s="523">
        <f t="shared" si="3944"/>
        <v>0</v>
      </c>
      <c r="FJ454" s="523">
        <f t="shared" si="3945"/>
        <v>0.2656889049</v>
      </c>
      <c r="FK454" s="524">
        <v>0.36319999999999997</v>
      </c>
      <c r="FL454" s="525">
        <f t="shared" si="3946"/>
        <v>0.09649821025</v>
      </c>
      <c r="FM454" s="526">
        <f t="shared" si="3947"/>
        <v>0.1691906946</v>
      </c>
      <c r="FN454" s="527"/>
      <c r="FO454" s="520">
        <v>4.0</v>
      </c>
      <c r="FP454" s="521" t="s">
        <v>153</v>
      </c>
      <c r="FQ454" s="522" t="s">
        <v>132</v>
      </c>
      <c r="FR454" s="522" t="s">
        <v>150</v>
      </c>
      <c r="FS454" s="523">
        <f>ADHK!FS454</f>
        <v>210</v>
      </c>
      <c r="FT454" s="523">
        <f>'Produksi dan Harga'!BE124</f>
        <v>4125.3753</v>
      </c>
      <c r="FU454" s="523">
        <f t="shared" si="3948"/>
        <v>0.8663288129</v>
      </c>
      <c r="FV454" s="524"/>
      <c r="FW454" s="523">
        <f t="shared" si="3949"/>
        <v>0</v>
      </c>
      <c r="FX454" s="524"/>
      <c r="FY454" s="523"/>
      <c r="FZ454" s="523">
        <f t="shared" si="3950"/>
        <v>0</v>
      </c>
      <c r="GA454" s="523">
        <f t="shared" si="3951"/>
        <v>0.8663288129</v>
      </c>
      <c r="GB454" s="524">
        <v>0.36319999999999997</v>
      </c>
      <c r="GC454" s="525">
        <f t="shared" si="3952"/>
        <v>0.3146506249</v>
      </c>
      <c r="GD454" s="526">
        <f t="shared" si="3953"/>
        <v>0.5516781881</v>
      </c>
      <c r="GE454" s="527"/>
      <c r="GF454" s="520">
        <v>4.0</v>
      </c>
      <c r="GG454" s="521" t="s">
        <v>153</v>
      </c>
      <c r="GH454" s="522" t="s">
        <v>132</v>
      </c>
      <c r="GI454" s="522" t="s">
        <v>150</v>
      </c>
      <c r="GJ454" s="523">
        <f>ADHK!GJ454</f>
        <v>286</v>
      </c>
      <c r="GK454" s="523">
        <f>'Produksi dan Harga'!BJ124</f>
        <v>4114.182985</v>
      </c>
      <c r="GL454" s="523">
        <f t="shared" si="3954"/>
        <v>1.176656334</v>
      </c>
      <c r="GM454" s="524"/>
      <c r="GN454" s="523">
        <f t="shared" si="3955"/>
        <v>0</v>
      </c>
      <c r="GO454" s="524"/>
      <c r="GP454" s="523"/>
      <c r="GQ454" s="523">
        <f t="shared" si="3956"/>
        <v>0</v>
      </c>
      <c r="GR454" s="523">
        <f t="shared" si="3957"/>
        <v>1.176656334</v>
      </c>
      <c r="GS454" s="524">
        <v>0.36319999999999997</v>
      </c>
      <c r="GT454" s="525">
        <f t="shared" si="3958"/>
        <v>0.4273615805</v>
      </c>
      <c r="GU454" s="526">
        <f t="shared" si="3959"/>
        <v>0.7492947534</v>
      </c>
      <c r="GV454" s="527"/>
      <c r="GW454" s="520">
        <v>4.0</v>
      </c>
      <c r="GX454" s="521" t="s">
        <v>153</v>
      </c>
      <c r="GY454" s="522" t="s">
        <v>132</v>
      </c>
      <c r="GZ454" s="522" t="s">
        <v>150</v>
      </c>
      <c r="HA454" s="523">
        <f>ADHK!HA454</f>
        <v>1154</v>
      </c>
      <c r="HB454" s="523">
        <f>'Produksi dan Harga'!BO124</f>
        <v>4562.811864</v>
      </c>
      <c r="HC454" s="523">
        <f t="shared" si="3960"/>
        <v>5.265484891</v>
      </c>
      <c r="HD454" s="524"/>
      <c r="HE454" s="523">
        <f t="shared" si="3961"/>
        <v>0</v>
      </c>
      <c r="HF454" s="524"/>
      <c r="HG454" s="523"/>
      <c r="HH454" s="523">
        <f t="shared" si="3962"/>
        <v>0</v>
      </c>
      <c r="HI454" s="523">
        <f t="shared" si="3963"/>
        <v>5.265484891</v>
      </c>
      <c r="HJ454" s="524">
        <v>0.36319999999999997</v>
      </c>
      <c r="HK454" s="525">
        <f t="shared" si="3964"/>
        <v>1.912424112</v>
      </c>
      <c r="HL454" s="526">
        <f t="shared" si="3965"/>
        <v>3.353060778</v>
      </c>
      <c r="HM454" s="527"/>
      <c r="HN454" s="520">
        <v>4.0</v>
      </c>
      <c r="HO454" s="521" t="s">
        <v>153</v>
      </c>
      <c r="HP454" s="522" t="s">
        <v>132</v>
      </c>
      <c r="HQ454" s="522" t="s">
        <v>150</v>
      </c>
      <c r="HR454" s="523">
        <f>ADHK!HR454</f>
        <v>404</v>
      </c>
      <c r="HS454" s="523">
        <f>'Produksi dan Harga'!BT124</f>
        <v>5149.404634</v>
      </c>
      <c r="HT454" s="523">
        <f t="shared" si="3966"/>
        <v>2.080359472</v>
      </c>
      <c r="HU454" s="524"/>
      <c r="HV454" s="523">
        <f t="shared" si="3967"/>
        <v>0</v>
      </c>
      <c r="HW454" s="524"/>
      <c r="HX454" s="523"/>
      <c r="HY454" s="523">
        <f t="shared" si="3968"/>
        <v>0</v>
      </c>
      <c r="HZ454" s="523">
        <f t="shared" si="3969"/>
        <v>2.080359472</v>
      </c>
      <c r="IA454" s="524">
        <v>0.36319999999999997</v>
      </c>
      <c r="IB454" s="525">
        <f t="shared" si="3970"/>
        <v>0.7555865603</v>
      </c>
      <c r="IC454" s="526">
        <f t="shared" si="3971"/>
        <v>1.324772912</v>
      </c>
      <c r="ID454" s="527"/>
      <c r="IE454" s="520">
        <v>4.0</v>
      </c>
      <c r="IF454" s="521" t="s">
        <v>153</v>
      </c>
      <c r="IG454" s="522" t="s">
        <v>132</v>
      </c>
      <c r="IH454" s="522" t="s">
        <v>150</v>
      </c>
      <c r="II454" s="523">
        <f>ADHK!II454</f>
        <v>6</v>
      </c>
      <c r="IJ454" s="523">
        <f>'Produksi dan Harga'!BY124</f>
        <v>5199.311554</v>
      </c>
      <c r="IK454" s="523">
        <f t="shared" si="3972"/>
        <v>0.03119586932</v>
      </c>
      <c r="IL454" s="524"/>
      <c r="IM454" s="523">
        <f t="shared" si="3973"/>
        <v>0</v>
      </c>
      <c r="IN454" s="524"/>
      <c r="IO454" s="523"/>
      <c r="IP454" s="523">
        <f t="shared" si="3974"/>
        <v>0</v>
      </c>
      <c r="IQ454" s="523">
        <f t="shared" si="3975"/>
        <v>0.03119586932</v>
      </c>
      <c r="IR454" s="524">
        <v>0.36319999999999997</v>
      </c>
      <c r="IS454" s="525">
        <f t="shared" si="3976"/>
        <v>0.01133033974</v>
      </c>
      <c r="IT454" s="526">
        <f t="shared" si="3977"/>
        <v>0.01986552958</v>
      </c>
      <c r="IU454" s="527"/>
      <c r="IV454" s="520">
        <v>4.0</v>
      </c>
      <c r="IW454" s="521" t="s">
        <v>153</v>
      </c>
      <c r="IX454" s="522" t="s">
        <v>132</v>
      </c>
      <c r="IY454" s="522" t="s">
        <v>150</v>
      </c>
      <c r="IZ454" s="523">
        <f>ADHK!IZ454</f>
        <v>34</v>
      </c>
      <c r="JA454" s="523">
        <f>'Produksi dan Harga'!CD124</f>
        <v>5722.721933</v>
      </c>
      <c r="JB454" s="523">
        <f t="shared" si="3978"/>
        <v>0.1945725457</v>
      </c>
      <c r="JC454" s="524"/>
      <c r="JD454" s="523">
        <f t="shared" si="3979"/>
        <v>0</v>
      </c>
      <c r="JE454" s="524"/>
      <c r="JF454" s="523"/>
      <c r="JG454" s="523">
        <f t="shared" si="3980"/>
        <v>0</v>
      </c>
      <c r="JH454" s="523">
        <f t="shared" si="3981"/>
        <v>0.1945725457</v>
      </c>
      <c r="JI454" s="524">
        <v>0.36319999999999997</v>
      </c>
      <c r="JJ454" s="525">
        <f t="shared" si="3982"/>
        <v>0.07066874861</v>
      </c>
      <c r="JK454" s="526">
        <f t="shared" si="3983"/>
        <v>0.1239037971</v>
      </c>
      <c r="JL454" s="527"/>
      <c r="JM454" s="520">
        <v>4.0</v>
      </c>
      <c r="JN454" s="521" t="s">
        <v>153</v>
      </c>
      <c r="JO454" s="522" t="s">
        <v>132</v>
      </c>
      <c r="JP454" s="522" t="s">
        <v>150</v>
      </c>
      <c r="JQ454" s="523" t="str">
        <f>ADHK!JQ454</f>
        <v/>
      </c>
      <c r="JR454" s="523"/>
      <c r="JS454" s="523">
        <f t="shared" si="3984"/>
        <v>0</v>
      </c>
      <c r="JT454" s="524"/>
      <c r="JU454" s="523">
        <f t="shared" si="3985"/>
        <v>0</v>
      </c>
      <c r="JV454" s="524"/>
      <c r="JW454" s="523"/>
      <c r="JX454" s="523">
        <f t="shared" si="3986"/>
        <v>0</v>
      </c>
      <c r="JY454" s="523">
        <f t="shared" si="3987"/>
        <v>0</v>
      </c>
      <c r="JZ454" s="524">
        <v>0.36319999999999997</v>
      </c>
      <c r="KA454" s="525">
        <f t="shared" si="3988"/>
        <v>0</v>
      </c>
      <c r="KB454" s="526">
        <f t="shared" si="3989"/>
        <v>0</v>
      </c>
      <c r="KC454" s="527"/>
      <c r="KD454" s="520">
        <v>4.0</v>
      </c>
      <c r="KE454" s="521" t="s">
        <v>153</v>
      </c>
      <c r="KF454" s="522" t="s">
        <v>132</v>
      </c>
      <c r="KG454" s="522" t="s">
        <v>150</v>
      </c>
      <c r="KH454" s="523" t="str">
        <f>ADHK!KH454</f>
        <v/>
      </c>
      <c r="KI454" s="523"/>
      <c r="KJ454" s="523">
        <f t="shared" si="3990"/>
        <v>0</v>
      </c>
      <c r="KK454" s="524"/>
      <c r="KL454" s="523">
        <f t="shared" si="3991"/>
        <v>0</v>
      </c>
      <c r="KM454" s="524"/>
      <c r="KN454" s="523"/>
      <c r="KO454" s="523">
        <f t="shared" si="3992"/>
        <v>0</v>
      </c>
      <c r="KP454" s="523">
        <f t="shared" si="3993"/>
        <v>0</v>
      </c>
      <c r="KQ454" s="524">
        <v>0.36319999999999997</v>
      </c>
      <c r="KR454" s="525">
        <f t="shared" si="3994"/>
        <v>0</v>
      </c>
      <c r="KS454" s="526">
        <f t="shared" si="3995"/>
        <v>0</v>
      </c>
      <c r="KT454" s="527"/>
      <c r="KU454" s="528"/>
    </row>
    <row r="455" ht="15.75" customHeight="1">
      <c r="A455" s="520">
        <v>5.0</v>
      </c>
      <c r="B455" s="521" t="s">
        <v>154</v>
      </c>
      <c r="C455" s="522" t="s">
        <v>132</v>
      </c>
      <c r="D455" s="522" t="s">
        <v>150</v>
      </c>
      <c r="E455" s="523">
        <f>ADHK!E455</f>
        <v>179</v>
      </c>
      <c r="F455" s="523">
        <f>ADHK!F455</f>
        <v>3026.259552</v>
      </c>
      <c r="G455" s="523">
        <f t="shared" si="3888"/>
        <v>0.5417004598</v>
      </c>
      <c r="H455" s="524"/>
      <c r="I455" s="523">
        <f t="shared" si="3889"/>
        <v>0</v>
      </c>
      <c r="J455" s="524"/>
      <c r="K455" s="523"/>
      <c r="L455" s="523">
        <f t="shared" si="3890"/>
        <v>0</v>
      </c>
      <c r="M455" s="523">
        <f t="shared" si="3891"/>
        <v>0.5417004598</v>
      </c>
      <c r="N455" s="524">
        <v>0.36319999999999997</v>
      </c>
      <c r="O455" s="525">
        <f t="shared" si="3892"/>
        <v>0.196745607</v>
      </c>
      <c r="P455" s="526">
        <f t="shared" si="3893"/>
        <v>0.3449548528</v>
      </c>
      <c r="Q455" s="527"/>
      <c r="R455" s="520">
        <v>5.0</v>
      </c>
      <c r="S455" s="521" t="s">
        <v>154</v>
      </c>
      <c r="T455" s="522" t="s">
        <v>132</v>
      </c>
      <c r="U455" s="522" t="s">
        <v>150</v>
      </c>
      <c r="V455" s="523">
        <f>ADHK!V455</f>
        <v>775</v>
      </c>
      <c r="W455" s="523">
        <f>'Produksi dan Harga'!L125</f>
        <v>3208.771264</v>
      </c>
      <c r="X455" s="523">
        <f t="shared" si="3894"/>
        <v>2.48679773</v>
      </c>
      <c r="Y455" s="524"/>
      <c r="Z455" s="523">
        <f t="shared" si="3895"/>
        <v>0</v>
      </c>
      <c r="AA455" s="524"/>
      <c r="AB455" s="523"/>
      <c r="AC455" s="523">
        <f t="shared" si="3896"/>
        <v>0</v>
      </c>
      <c r="AD455" s="523">
        <f t="shared" si="3897"/>
        <v>2.48679773</v>
      </c>
      <c r="AE455" s="524">
        <v>0.36319999999999997</v>
      </c>
      <c r="AF455" s="525">
        <f t="shared" si="3898"/>
        <v>0.9032049354</v>
      </c>
      <c r="AG455" s="526">
        <f t="shared" si="3899"/>
        <v>1.583592794</v>
      </c>
      <c r="AH455" s="527"/>
      <c r="AI455" s="520">
        <v>5.0</v>
      </c>
      <c r="AJ455" s="521" t="s">
        <v>154</v>
      </c>
      <c r="AK455" s="522" t="s">
        <v>132</v>
      </c>
      <c r="AL455" s="522" t="s">
        <v>150</v>
      </c>
      <c r="AM455" s="523">
        <f>ADHK!AM455</f>
        <v>284</v>
      </c>
      <c r="AN455" s="523">
        <f>'Produksi dan Harga'!Q125</f>
        <v>3287.719089</v>
      </c>
      <c r="AO455" s="523">
        <f t="shared" si="3900"/>
        <v>0.9337122213</v>
      </c>
      <c r="AP455" s="524"/>
      <c r="AQ455" s="523">
        <f t="shared" si="3901"/>
        <v>0</v>
      </c>
      <c r="AR455" s="524"/>
      <c r="AS455" s="523"/>
      <c r="AT455" s="523">
        <f t="shared" si="3902"/>
        <v>0</v>
      </c>
      <c r="AU455" s="523">
        <f t="shared" si="3903"/>
        <v>0.9337122213</v>
      </c>
      <c r="AV455" s="524">
        <v>0.36319999999999997</v>
      </c>
      <c r="AW455" s="525">
        <f t="shared" si="3904"/>
        <v>0.3391242788</v>
      </c>
      <c r="AX455" s="526">
        <f t="shared" si="3905"/>
        <v>0.5945879425</v>
      </c>
      <c r="AY455" s="527"/>
      <c r="AZ455" s="520">
        <v>5.0</v>
      </c>
      <c r="BA455" s="521" t="s">
        <v>154</v>
      </c>
      <c r="BB455" s="522" t="s">
        <v>132</v>
      </c>
      <c r="BC455" s="522" t="s">
        <v>150</v>
      </c>
      <c r="BD455" s="523">
        <f>ADHK!BD455</f>
        <v>189</v>
      </c>
      <c r="BE455" s="523">
        <f>'Produksi dan Harga'!V125</f>
        <v>3486.432747</v>
      </c>
      <c r="BF455" s="523">
        <f t="shared" si="3906"/>
        <v>0.6589357892</v>
      </c>
      <c r="BG455" s="524"/>
      <c r="BH455" s="523">
        <f t="shared" si="3907"/>
        <v>0</v>
      </c>
      <c r="BI455" s="524"/>
      <c r="BJ455" s="523"/>
      <c r="BK455" s="523">
        <f t="shared" si="3908"/>
        <v>0</v>
      </c>
      <c r="BL455" s="523">
        <f t="shared" si="3909"/>
        <v>0.6589357892</v>
      </c>
      <c r="BM455" s="524">
        <v>0.36319999999999997</v>
      </c>
      <c r="BN455" s="525">
        <f t="shared" si="3910"/>
        <v>0.2393254786</v>
      </c>
      <c r="BO455" s="526">
        <f t="shared" si="3911"/>
        <v>0.4196103105</v>
      </c>
      <c r="BP455" s="527"/>
      <c r="BQ455" s="520">
        <v>5.0</v>
      </c>
      <c r="BR455" s="521" t="s">
        <v>154</v>
      </c>
      <c r="BS455" s="522" t="s">
        <v>132</v>
      </c>
      <c r="BT455" s="522" t="s">
        <v>150</v>
      </c>
      <c r="BU455" s="523">
        <f>ADHK!BU455</f>
        <v>101</v>
      </c>
      <c r="BV455" s="523">
        <f>'Produksi dan Harga'!AA125</f>
        <v>3745.221309</v>
      </c>
      <c r="BW455" s="523">
        <f t="shared" si="3912"/>
        <v>0.3782673522</v>
      </c>
      <c r="BX455" s="524"/>
      <c r="BY455" s="523">
        <f t="shared" si="3913"/>
        <v>0</v>
      </c>
      <c r="BZ455" s="524"/>
      <c r="CA455" s="523"/>
      <c r="CB455" s="523">
        <f t="shared" si="3914"/>
        <v>0</v>
      </c>
      <c r="CC455" s="523">
        <f t="shared" si="3915"/>
        <v>0.3782673522</v>
      </c>
      <c r="CD455" s="524">
        <v>0.36319999999999997</v>
      </c>
      <c r="CE455" s="525">
        <f t="shared" si="3916"/>
        <v>0.1373867023</v>
      </c>
      <c r="CF455" s="526">
        <f t="shared" si="3917"/>
        <v>0.2408806499</v>
      </c>
      <c r="CG455" s="527"/>
      <c r="CH455" s="520">
        <v>5.0</v>
      </c>
      <c r="CI455" s="521" t="s">
        <v>154</v>
      </c>
      <c r="CJ455" s="522" t="s">
        <v>132</v>
      </c>
      <c r="CK455" s="522" t="s">
        <v>150</v>
      </c>
      <c r="CL455" s="523">
        <f>ADHK!CL455</f>
        <v>153</v>
      </c>
      <c r="CM455" s="523">
        <f>'Produksi dan Harga'!AF125</f>
        <v>3848.978863</v>
      </c>
      <c r="CN455" s="523">
        <f t="shared" si="3918"/>
        <v>0.5888937661</v>
      </c>
      <c r="CO455" s="524"/>
      <c r="CP455" s="523">
        <f t="shared" si="3919"/>
        <v>0</v>
      </c>
      <c r="CQ455" s="524"/>
      <c r="CR455" s="523"/>
      <c r="CS455" s="523">
        <f t="shared" si="3920"/>
        <v>0</v>
      </c>
      <c r="CT455" s="523">
        <f t="shared" si="3921"/>
        <v>0.5888937661</v>
      </c>
      <c r="CU455" s="524">
        <v>0.36319999999999997</v>
      </c>
      <c r="CV455" s="525">
        <f t="shared" si="3922"/>
        <v>0.2138862158</v>
      </c>
      <c r="CW455" s="526">
        <f t="shared" si="3923"/>
        <v>0.3750075502</v>
      </c>
      <c r="CX455" s="527"/>
      <c r="CY455" s="520">
        <v>5.0</v>
      </c>
      <c r="CZ455" s="521" t="s">
        <v>154</v>
      </c>
      <c r="DA455" s="522" t="s">
        <v>132</v>
      </c>
      <c r="DB455" s="522" t="s">
        <v>150</v>
      </c>
      <c r="DC455" s="523">
        <f>ADHK!DC455</f>
        <v>174</v>
      </c>
      <c r="DD455" s="523">
        <f>'Produksi dan Harga'!AK125</f>
        <v>4092.467597</v>
      </c>
      <c r="DE455" s="523">
        <f t="shared" si="3924"/>
        <v>0.7120893618</v>
      </c>
      <c r="DF455" s="524"/>
      <c r="DG455" s="523">
        <f t="shared" si="3925"/>
        <v>0</v>
      </c>
      <c r="DH455" s="524"/>
      <c r="DI455" s="523"/>
      <c r="DJ455" s="523">
        <f t="shared" si="3926"/>
        <v>0</v>
      </c>
      <c r="DK455" s="523">
        <f t="shared" si="3927"/>
        <v>0.7120893618</v>
      </c>
      <c r="DL455" s="524">
        <v>0.36319999999999997</v>
      </c>
      <c r="DM455" s="525">
        <f t="shared" si="3928"/>
        <v>0.2586308562</v>
      </c>
      <c r="DN455" s="526">
        <f t="shared" si="3929"/>
        <v>0.4534585056</v>
      </c>
      <c r="DO455" s="527"/>
      <c r="DP455" s="520">
        <v>5.0</v>
      </c>
      <c r="DQ455" s="521" t="s">
        <v>154</v>
      </c>
      <c r="DR455" s="522" t="s">
        <v>132</v>
      </c>
      <c r="DS455" s="522" t="s">
        <v>150</v>
      </c>
      <c r="DT455" s="523">
        <f>ADHK!DT455</f>
        <v>338</v>
      </c>
      <c r="DU455" s="523">
        <f>'Produksi dan Harga'!AP125</f>
        <v>3956.64692</v>
      </c>
      <c r="DV455" s="523">
        <f t="shared" si="3930"/>
        <v>1.337346659</v>
      </c>
      <c r="DW455" s="524"/>
      <c r="DX455" s="523">
        <f t="shared" si="3931"/>
        <v>0</v>
      </c>
      <c r="DY455" s="524"/>
      <c r="DZ455" s="523"/>
      <c r="EA455" s="523">
        <f t="shared" si="3932"/>
        <v>0</v>
      </c>
      <c r="EB455" s="523">
        <f t="shared" si="3933"/>
        <v>1.337346659</v>
      </c>
      <c r="EC455" s="524">
        <v>0.36319999999999997</v>
      </c>
      <c r="ED455" s="525">
        <f t="shared" si="3934"/>
        <v>0.4857243066</v>
      </c>
      <c r="EE455" s="526">
        <f t="shared" si="3935"/>
        <v>0.8516223525</v>
      </c>
      <c r="EF455" s="527"/>
      <c r="EG455" s="520">
        <v>5.0</v>
      </c>
      <c r="EH455" s="521" t="s">
        <v>154</v>
      </c>
      <c r="EI455" s="522" t="s">
        <v>132</v>
      </c>
      <c r="EJ455" s="522" t="s">
        <v>150</v>
      </c>
      <c r="EK455" s="523">
        <f>ADHK!EK455</f>
        <v>71</v>
      </c>
      <c r="EL455" s="523">
        <f>'Produksi dan Harga'!AU125</f>
        <v>4027.264627</v>
      </c>
      <c r="EM455" s="523">
        <f t="shared" si="3936"/>
        <v>0.2859357885</v>
      </c>
      <c r="EN455" s="524"/>
      <c r="EO455" s="523">
        <f t="shared" si="3937"/>
        <v>0</v>
      </c>
      <c r="EP455" s="524"/>
      <c r="EQ455" s="523"/>
      <c r="ER455" s="523">
        <f t="shared" si="3938"/>
        <v>0</v>
      </c>
      <c r="ES455" s="523">
        <f t="shared" si="3939"/>
        <v>0.2859357885</v>
      </c>
      <c r="ET455" s="524">
        <v>0.36319999999999997</v>
      </c>
      <c r="EU455" s="525">
        <f t="shared" si="3940"/>
        <v>0.1038518784</v>
      </c>
      <c r="EV455" s="526">
        <f t="shared" si="3941"/>
        <v>0.1820839101</v>
      </c>
      <c r="EW455" s="527"/>
      <c r="EX455" s="520">
        <v>5.0</v>
      </c>
      <c r="EY455" s="521" t="s">
        <v>154</v>
      </c>
      <c r="EZ455" s="522" t="s">
        <v>132</v>
      </c>
      <c r="FA455" s="522" t="s">
        <v>150</v>
      </c>
      <c r="FB455" s="523">
        <f>ADHK!FB455</f>
        <v>52</v>
      </c>
      <c r="FC455" s="523">
        <f>'Produksi dan Harga'!AZ125</f>
        <v>4242.281941</v>
      </c>
      <c r="FD455" s="523">
        <f t="shared" si="3942"/>
        <v>0.2205986609</v>
      </c>
      <c r="FE455" s="524"/>
      <c r="FF455" s="523">
        <f t="shared" si="3943"/>
        <v>0</v>
      </c>
      <c r="FG455" s="524"/>
      <c r="FH455" s="523"/>
      <c r="FI455" s="523">
        <f t="shared" si="3944"/>
        <v>0</v>
      </c>
      <c r="FJ455" s="523">
        <f t="shared" si="3945"/>
        <v>0.2205986609</v>
      </c>
      <c r="FK455" s="524">
        <v>0.36319999999999997</v>
      </c>
      <c r="FL455" s="525">
        <f t="shared" si="3946"/>
        <v>0.08012143366</v>
      </c>
      <c r="FM455" s="526">
        <f t="shared" si="3947"/>
        <v>0.1404772273</v>
      </c>
      <c r="FN455" s="527"/>
      <c r="FO455" s="520">
        <v>5.0</v>
      </c>
      <c r="FP455" s="521" t="s">
        <v>154</v>
      </c>
      <c r="FQ455" s="522" t="s">
        <v>132</v>
      </c>
      <c r="FR455" s="522" t="s">
        <v>150</v>
      </c>
      <c r="FS455" s="523">
        <f>ADHK!FS455</f>
        <v>190</v>
      </c>
      <c r="FT455" s="523">
        <f>'Produksi dan Harga'!BE125</f>
        <v>4281.568831</v>
      </c>
      <c r="FU455" s="523">
        <f t="shared" si="3948"/>
        <v>0.8134980779</v>
      </c>
      <c r="FV455" s="524"/>
      <c r="FW455" s="523">
        <f t="shared" si="3949"/>
        <v>0</v>
      </c>
      <c r="FX455" s="524"/>
      <c r="FY455" s="523"/>
      <c r="FZ455" s="523">
        <f t="shared" si="3950"/>
        <v>0</v>
      </c>
      <c r="GA455" s="523">
        <f t="shared" si="3951"/>
        <v>0.8134980779</v>
      </c>
      <c r="GB455" s="524">
        <v>0.36319999999999997</v>
      </c>
      <c r="GC455" s="525">
        <f t="shared" si="3952"/>
        <v>0.2954625019</v>
      </c>
      <c r="GD455" s="526">
        <f t="shared" si="3953"/>
        <v>0.518035576</v>
      </c>
      <c r="GE455" s="527"/>
      <c r="GF455" s="520">
        <v>5.0</v>
      </c>
      <c r="GG455" s="521" t="s">
        <v>154</v>
      </c>
      <c r="GH455" s="522" t="s">
        <v>132</v>
      </c>
      <c r="GI455" s="522" t="s">
        <v>150</v>
      </c>
      <c r="GJ455" s="523">
        <f>ADHK!GJ455</f>
        <v>0</v>
      </c>
      <c r="GK455" s="523">
        <f>'Produksi dan Harga'!BJ125</f>
        <v>4269.952757</v>
      </c>
      <c r="GL455" s="523">
        <f t="shared" si="3954"/>
        <v>0</v>
      </c>
      <c r="GM455" s="524"/>
      <c r="GN455" s="523">
        <f t="shared" si="3955"/>
        <v>0</v>
      </c>
      <c r="GO455" s="524"/>
      <c r="GP455" s="523"/>
      <c r="GQ455" s="523">
        <f t="shared" si="3956"/>
        <v>0</v>
      </c>
      <c r="GR455" s="523">
        <f t="shared" si="3957"/>
        <v>0</v>
      </c>
      <c r="GS455" s="524">
        <v>0.36319999999999997</v>
      </c>
      <c r="GT455" s="525">
        <f t="shared" si="3958"/>
        <v>0</v>
      </c>
      <c r="GU455" s="526">
        <f t="shared" si="3959"/>
        <v>0</v>
      </c>
      <c r="GV455" s="527"/>
      <c r="GW455" s="520">
        <v>5.0</v>
      </c>
      <c r="GX455" s="521" t="s">
        <v>154</v>
      </c>
      <c r="GY455" s="522" t="s">
        <v>132</v>
      </c>
      <c r="GZ455" s="522" t="s">
        <v>150</v>
      </c>
      <c r="HA455" s="523" t="str">
        <f>ADHK!HA455</f>
        <v/>
      </c>
      <c r="HB455" s="523">
        <f>'Produksi dan Harga'!BO125</f>
        <v>4735.567466</v>
      </c>
      <c r="HC455" s="523">
        <f t="shared" si="3960"/>
        <v>0</v>
      </c>
      <c r="HD455" s="524"/>
      <c r="HE455" s="523">
        <f t="shared" si="3961"/>
        <v>0</v>
      </c>
      <c r="HF455" s="524"/>
      <c r="HG455" s="523"/>
      <c r="HH455" s="523">
        <f t="shared" si="3962"/>
        <v>0</v>
      </c>
      <c r="HI455" s="523">
        <f t="shared" si="3963"/>
        <v>0</v>
      </c>
      <c r="HJ455" s="524">
        <v>0.36319999999999997</v>
      </c>
      <c r="HK455" s="525">
        <f t="shared" si="3964"/>
        <v>0</v>
      </c>
      <c r="HL455" s="526">
        <f t="shared" si="3965"/>
        <v>0</v>
      </c>
      <c r="HM455" s="527"/>
      <c r="HN455" s="520">
        <v>5.0</v>
      </c>
      <c r="HO455" s="521" t="s">
        <v>154</v>
      </c>
      <c r="HP455" s="522" t="s">
        <v>132</v>
      </c>
      <c r="HQ455" s="522" t="s">
        <v>150</v>
      </c>
      <c r="HR455" s="523" t="str">
        <f>ADHK!HR455</f>
        <v/>
      </c>
      <c r="HS455" s="523">
        <f>'Produksi dan Harga'!BT125</f>
        <v>5344.369609</v>
      </c>
      <c r="HT455" s="523">
        <f t="shared" si="3966"/>
        <v>0</v>
      </c>
      <c r="HU455" s="524"/>
      <c r="HV455" s="523">
        <f t="shared" si="3967"/>
        <v>0</v>
      </c>
      <c r="HW455" s="524"/>
      <c r="HX455" s="523"/>
      <c r="HY455" s="523">
        <f t="shared" si="3968"/>
        <v>0</v>
      </c>
      <c r="HZ455" s="523">
        <f t="shared" si="3969"/>
        <v>0</v>
      </c>
      <c r="IA455" s="524">
        <v>0.36319999999999997</v>
      </c>
      <c r="IB455" s="525">
        <f t="shared" si="3970"/>
        <v>0</v>
      </c>
      <c r="IC455" s="526">
        <f t="shared" si="3971"/>
        <v>0</v>
      </c>
      <c r="ID455" s="527"/>
      <c r="IE455" s="520">
        <v>5.0</v>
      </c>
      <c r="IF455" s="521" t="s">
        <v>154</v>
      </c>
      <c r="IG455" s="522" t="s">
        <v>132</v>
      </c>
      <c r="IH455" s="522" t="s">
        <v>150</v>
      </c>
      <c r="II455" s="523" t="str">
        <f>ADHK!II455</f>
        <v/>
      </c>
      <c r="IJ455" s="523">
        <f>'Produksi dan Harga'!BY125</f>
        <v>5396.166087</v>
      </c>
      <c r="IK455" s="523">
        <f t="shared" si="3972"/>
        <v>0</v>
      </c>
      <c r="IL455" s="524"/>
      <c r="IM455" s="523">
        <f t="shared" si="3973"/>
        <v>0</v>
      </c>
      <c r="IN455" s="524"/>
      <c r="IO455" s="523"/>
      <c r="IP455" s="523">
        <f t="shared" si="3974"/>
        <v>0</v>
      </c>
      <c r="IQ455" s="523">
        <f t="shared" si="3975"/>
        <v>0</v>
      </c>
      <c r="IR455" s="524">
        <v>0.36319999999999997</v>
      </c>
      <c r="IS455" s="525">
        <f t="shared" si="3976"/>
        <v>0</v>
      </c>
      <c r="IT455" s="526">
        <f t="shared" si="3977"/>
        <v>0</v>
      </c>
      <c r="IU455" s="527"/>
      <c r="IV455" s="520">
        <v>5.0</v>
      </c>
      <c r="IW455" s="521" t="s">
        <v>154</v>
      </c>
      <c r="IX455" s="522" t="s">
        <v>132</v>
      </c>
      <c r="IY455" s="522" t="s">
        <v>150</v>
      </c>
      <c r="IZ455" s="523" t="str">
        <f>ADHK!IZ455</f>
        <v/>
      </c>
      <c r="JA455" s="523">
        <f>'Produksi dan Harga'!CD125</f>
        <v>5939.39365</v>
      </c>
      <c r="JB455" s="523">
        <f t="shared" si="3978"/>
        <v>0</v>
      </c>
      <c r="JC455" s="524"/>
      <c r="JD455" s="523">
        <f t="shared" si="3979"/>
        <v>0</v>
      </c>
      <c r="JE455" s="524"/>
      <c r="JF455" s="523"/>
      <c r="JG455" s="523">
        <f t="shared" si="3980"/>
        <v>0</v>
      </c>
      <c r="JH455" s="523">
        <f t="shared" si="3981"/>
        <v>0</v>
      </c>
      <c r="JI455" s="524">
        <v>0.36319999999999997</v>
      </c>
      <c r="JJ455" s="525">
        <f t="shared" si="3982"/>
        <v>0</v>
      </c>
      <c r="JK455" s="526">
        <f t="shared" si="3983"/>
        <v>0</v>
      </c>
      <c r="JL455" s="527"/>
      <c r="JM455" s="520">
        <v>5.0</v>
      </c>
      <c r="JN455" s="521" t="s">
        <v>154</v>
      </c>
      <c r="JO455" s="522" t="s">
        <v>132</v>
      </c>
      <c r="JP455" s="522" t="s">
        <v>150</v>
      </c>
      <c r="JQ455" s="523" t="str">
        <f>ADHK!JQ455</f>
        <v/>
      </c>
      <c r="JR455" s="523"/>
      <c r="JS455" s="523">
        <f t="shared" si="3984"/>
        <v>0</v>
      </c>
      <c r="JT455" s="524"/>
      <c r="JU455" s="523">
        <f t="shared" si="3985"/>
        <v>0</v>
      </c>
      <c r="JV455" s="524"/>
      <c r="JW455" s="523"/>
      <c r="JX455" s="523">
        <f t="shared" si="3986"/>
        <v>0</v>
      </c>
      <c r="JY455" s="523">
        <f t="shared" si="3987"/>
        <v>0</v>
      </c>
      <c r="JZ455" s="524">
        <v>0.36319999999999997</v>
      </c>
      <c r="KA455" s="525">
        <f t="shared" si="3988"/>
        <v>0</v>
      </c>
      <c r="KB455" s="526">
        <f t="shared" si="3989"/>
        <v>0</v>
      </c>
      <c r="KC455" s="527"/>
      <c r="KD455" s="520">
        <v>5.0</v>
      </c>
      <c r="KE455" s="521" t="s">
        <v>154</v>
      </c>
      <c r="KF455" s="522" t="s">
        <v>132</v>
      </c>
      <c r="KG455" s="522" t="s">
        <v>150</v>
      </c>
      <c r="KH455" s="523" t="str">
        <f>ADHK!KH455</f>
        <v/>
      </c>
      <c r="KI455" s="523"/>
      <c r="KJ455" s="523">
        <f t="shared" si="3990"/>
        <v>0</v>
      </c>
      <c r="KK455" s="524"/>
      <c r="KL455" s="523">
        <f t="shared" si="3991"/>
        <v>0</v>
      </c>
      <c r="KM455" s="524"/>
      <c r="KN455" s="523"/>
      <c r="KO455" s="523">
        <f t="shared" si="3992"/>
        <v>0</v>
      </c>
      <c r="KP455" s="523">
        <f t="shared" si="3993"/>
        <v>0</v>
      </c>
      <c r="KQ455" s="524">
        <v>0.36319999999999997</v>
      </c>
      <c r="KR455" s="525">
        <f t="shared" si="3994"/>
        <v>0</v>
      </c>
      <c r="KS455" s="526">
        <f t="shared" si="3995"/>
        <v>0</v>
      </c>
      <c r="KT455" s="527"/>
      <c r="KU455" s="528"/>
    </row>
    <row r="456" ht="15.75" customHeight="1">
      <c r="A456" s="520">
        <v>6.0</v>
      </c>
      <c r="B456" s="521" t="s">
        <v>155</v>
      </c>
      <c r="C456" s="522" t="s">
        <v>132</v>
      </c>
      <c r="D456" s="522" t="s">
        <v>150</v>
      </c>
      <c r="E456" s="523">
        <f>ADHK!E456</f>
        <v>3500</v>
      </c>
      <c r="F456" s="523">
        <f>ADHK!F456</f>
        <v>2111.939644</v>
      </c>
      <c r="G456" s="523">
        <f t="shared" si="3888"/>
        <v>7.391788753</v>
      </c>
      <c r="H456" s="524"/>
      <c r="I456" s="523">
        <f t="shared" si="3889"/>
        <v>0</v>
      </c>
      <c r="J456" s="524"/>
      <c r="K456" s="523"/>
      <c r="L456" s="523">
        <f t="shared" si="3890"/>
        <v>0</v>
      </c>
      <c r="M456" s="523">
        <f t="shared" si="3891"/>
        <v>7.391788753</v>
      </c>
      <c r="N456" s="524">
        <v>0.36319999999999997</v>
      </c>
      <c r="O456" s="525">
        <f t="shared" si="3892"/>
        <v>2.684697675</v>
      </c>
      <c r="P456" s="526">
        <f t="shared" si="3893"/>
        <v>4.707091078</v>
      </c>
      <c r="Q456" s="527"/>
      <c r="R456" s="520">
        <v>6.0</v>
      </c>
      <c r="S456" s="521" t="s">
        <v>155</v>
      </c>
      <c r="T456" s="522" t="s">
        <v>132</v>
      </c>
      <c r="U456" s="522" t="s">
        <v>150</v>
      </c>
      <c r="V456" s="523">
        <f>ADHK!V456</f>
        <v>4325</v>
      </c>
      <c r="W456" s="523">
        <f>'Produksi dan Harga'!L126</f>
        <v>2239.309327</v>
      </c>
      <c r="X456" s="523">
        <f t="shared" si="3894"/>
        <v>9.685012838</v>
      </c>
      <c r="Y456" s="524"/>
      <c r="Z456" s="523">
        <f t="shared" si="3895"/>
        <v>0</v>
      </c>
      <c r="AA456" s="524"/>
      <c r="AB456" s="523"/>
      <c r="AC456" s="523">
        <f t="shared" si="3896"/>
        <v>0</v>
      </c>
      <c r="AD456" s="523">
        <f t="shared" si="3897"/>
        <v>9.685012838</v>
      </c>
      <c r="AE456" s="524">
        <v>0.36319999999999997</v>
      </c>
      <c r="AF456" s="525">
        <f t="shared" si="3898"/>
        <v>3.517596663</v>
      </c>
      <c r="AG456" s="526">
        <f t="shared" si="3899"/>
        <v>6.167416176</v>
      </c>
      <c r="AH456" s="527"/>
      <c r="AI456" s="520">
        <v>6.0</v>
      </c>
      <c r="AJ456" s="521" t="s">
        <v>155</v>
      </c>
      <c r="AK456" s="522" t="s">
        <v>132</v>
      </c>
      <c r="AL456" s="522" t="s">
        <v>150</v>
      </c>
      <c r="AM456" s="523">
        <f>ADHK!AM456</f>
        <v>4388</v>
      </c>
      <c r="AN456" s="523">
        <f>'Produksi dan Harga'!Q126</f>
        <v>2294.404747</v>
      </c>
      <c r="AO456" s="523">
        <f t="shared" si="3900"/>
        <v>10.06784803</v>
      </c>
      <c r="AP456" s="524"/>
      <c r="AQ456" s="523">
        <f t="shared" si="3901"/>
        <v>0</v>
      </c>
      <c r="AR456" s="524"/>
      <c r="AS456" s="523"/>
      <c r="AT456" s="523">
        <f t="shared" si="3902"/>
        <v>0</v>
      </c>
      <c r="AU456" s="523">
        <f t="shared" si="3903"/>
        <v>10.06784803</v>
      </c>
      <c r="AV456" s="524">
        <v>0.36319999999999997</v>
      </c>
      <c r="AW456" s="525">
        <f t="shared" si="3904"/>
        <v>3.656642404</v>
      </c>
      <c r="AX456" s="526">
        <f t="shared" si="3905"/>
        <v>6.411205625</v>
      </c>
      <c r="AY456" s="527"/>
      <c r="AZ456" s="520">
        <v>6.0</v>
      </c>
      <c r="BA456" s="521" t="s">
        <v>155</v>
      </c>
      <c r="BB456" s="522" t="s">
        <v>132</v>
      </c>
      <c r="BC456" s="522" t="s">
        <v>150</v>
      </c>
      <c r="BD456" s="523">
        <f>ADHK!BD456</f>
        <v>3993</v>
      </c>
      <c r="BE456" s="523">
        <f>'Produksi dan Harga'!V126</f>
        <v>2433.081303</v>
      </c>
      <c r="BF456" s="523">
        <f t="shared" si="3906"/>
        <v>9.715293642</v>
      </c>
      <c r="BG456" s="524"/>
      <c r="BH456" s="523">
        <f t="shared" si="3907"/>
        <v>0</v>
      </c>
      <c r="BI456" s="524"/>
      <c r="BJ456" s="523"/>
      <c r="BK456" s="523">
        <f t="shared" si="3908"/>
        <v>0</v>
      </c>
      <c r="BL456" s="523">
        <f t="shared" si="3909"/>
        <v>9.715293642</v>
      </c>
      <c r="BM456" s="524">
        <v>0.36319999999999997</v>
      </c>
      <c r="BN456" s="525">
        <f t="shared" si="3910"/>
        <v>3.528594651</v>
      </c>
      <c r="BO456" s="526">
        <f t="shared" si="3911"/>
        <v>6.186698991</v>
      </c>
      <c r="BP456" s="527"/>
      <c r="BQ456" s="520">
        <v>6.0</v>
      </c>
      <c r="BR456" s="521" t="s">
        <v>155</v>
      </c>
      <c r="BS456" s="522" t="s">
        <v>132</v>
      </c>
      <c r="BT456" s="522" t="s">
        <v>150</v>
      </c>
      <c r="BU456" s="523">
        <f>ADHK!BU456</f>
        <v>629</v>
      </c>
      <c r="BV456" s="523">
        <f>'Produksi dan Harga'!AA126</f>
        <v>2613.682409</v>
      </c>
      <c r="BW456" s="523">
        <f t="shared" si="3912"/>
        <v>1.644006236</v>
      </c>
      <c r="BX456" s="524"/>
      <c r="BY456" s="523">
        <f t="shared" si="3913"/>
        <v>0</v>
      </c>
      <c r="BZ456" s="524"/>
      <c r="CA456" s="523"/>
      <c r="CB456" s="523">
        <f t="shared" si="3914"/>
        <v>0</v>
      </c>
      <c r="CC456" s="523">
        <f t="shared" si="3915"/>
        <v>1.644006236</v>
      </c>
      <c r="CD456" s="524">
        <v>0.36319999999999997</v>
      </c>
      <c r="CE456" s="525">
        <f t="shared" si="3916"/>
        <v>0.5971030647</v>
      </c>
      <c r="CF456" s="526">
        <f t="shared" si="3917"/>
        <v>1.046903171</v>
      </c>
      <c r="CG456" s="527"/>
      <c r="CH456" s="520">
        <v>6.0</v>
      </c>
      <c r="CI456" s="521" t="s">
        <v>155</v>
      </c>
      <c r="CJ456" s="522" t="s">
        <v>132</v>
      </c>
      <c r="CK456" s="522" t="s">
        <v>150</v>
      </c>
      <c r="CL456" s="523">
        <f>ADHK!CL456</f>
        <v>5765</v>
      </c>
      <c r="CM456" s="523">
        <f>'Produksi dan Harga'!AF126</f>
        <v>2686.091827</v>
      </c>
      <c r="CN456" s="523">
        <f t="shared" si="3918"/>
        <v>15.48531938</v>
      </c>
      <c r="CO456" s="524"/>
      <c r="CP456" s="523">
        <f t="shared" si="3919"/>
        <v>0</v>
      </c>
      <c r="CQ456" s="524"/>
      <c r="CR456" s="523"/>
      <c r="CS456" s="523">
        <f t="shared" si="3920"/>
        <v>0</v>
      </c>
      <c r="CT456" s="523">
        <f t="shared" si="3921"/>
        <v>15.48531938</v>
      </c>
      <c r="CU456" s="524">
        <v>0.36319999999999997</v>
      </c>
      <c r="CV456" s="525">
        <f t="shared" si="3922"/>
        <v>5.624268</v>
      </c>
      <c r="CW456" s="526">
        <f t="shared" si="3923"/>
        <v>9.861051383</v>
      </c>
      <c r="CX456" s="527"/>
      <c r="CY456" s="520">
        <v>6.0</v>
      </c>
      <c r="CZ456" s="521" t="s">
        <v>155</v>
      </c>
      <c r="DA456" s="522" t="s">
        <v>132</v>
      </c>
      <c r="DB456" s="522" t="s">
        <v>150</v>
      </c>
      <c r="DC456" s="523">
        <f>ADHK!DC456</f>
        <v>2142</v>
      </c>
      <c r="DD456" s="523">
        <f>'Produksi dan Harga'!AK126</f>
        <v>2856.015622</v>
      </c>
      <c r="DE456" s="523">
        <f t="shared" si="3924"/>
        <v>6.117585463</v>
      </c>
      <c r="DF456" s="524"/>
      <c r="DG456" s="523">
        <f t="shared" si="3925"/>
        <v>0</v>
      </c>
      <c r="DH456" s="524"/>
      <c r="DI456" s="523"/>
      <c r="DJ456" s="523">
        <f t="shared" si="3926"/>
        <v>0</v>
      </c>
      <c r="DK456" s="523">
        <f t="shared" si="3927"/>
        <v>6.117585463</v>
      </c>
      <c r="DL456" s="524">
        <v>0.36319999999999997</v>
      </c>
      <c r="DM456" s="525">
        <f t="shared" si="3928"/>
        <v>2.22190704</v>
      </c>
      <c r="DN456" s="526">
        <f t="shared" si="3929"/>
        <v>3.895678423</v>
      </c>
      <c r="DO456" s="527"/>
      <c r="DP456" s="520">
        <v>6.0</v>
      </c>
      <c r="DQ456" s="521" t="s">
        <v>155</v>
      </c>
      <c r="DR456" s="522" t="s">
        <v>132</v>
      </c>
      <c r="DS456" s="522" t="s">
        <v>150</v>
      </c>
      <c r="DT456" s="523">
        <f>ADHK!DT456</f>
        <v>2395</v>
      </c>
      <c r="DU456" s="523">
        <f>'Produksi dan Harga'!AP126</f>
        <v>2761.230272</v>
      </c>
      <c r="DV456" s="523">
        <f t="shared" si="3930"/>
        <v>6.613146502</v>
      </c>
      <c r="DW456" s="524"/>
      <c r="DX456" s="523">
        <f t="shared" si="3931"/>
        <v>0</v>
      </c>
      <c r="DY456" s="524"/>
      <c r="DZ456" s="523"/>
      <c r="EA456" s="523">
        <f t="shared" si="3932"/>
        <v>0</v>
      </c>
      <c r="EB456" s="523">
        <f t="shared" si="3933"/>
        <v>6.613146502</v>
      </c>
      <c r="EC456" s="524">
        <v>0.36319999999999997</v>
      </c>
      <c r="ED456" s="525">
        <f t="shared" si="3934"/>
        <v>2.40189481</v>
      </c>
      <c r="EE456" s="526">
        <f t="shared" si="3935"/>
        <v>4.211251693</v>
      </c>
      <c r="EF456" s="527"/>
      <c r="EG456" s="520">
        <v>6.0</v>
      </c>
      <c r="EH456" s="521" t="s">
        <v>155</v>
      </c>
      <c r="EI456" s="522" t="s">
        <v>132</v>
      </c>
      <c r="EJ456" s="522" t="s">
        <v>150</v>
      </c>
      <c r="EK456" s="523">
        <f>ADHK!EK456</f>
        <v>403</v>
      </c>
      <c r="EL456" s="523">
        <f>'Produksi dan Harga'!AU126</f>
        <v>2810.512342</v>
      </c>
      <c r="EM456" s="523">
        <f t="shared" si="3936"/>
        <v>1.132636474</v>
      </c>
      <c r="EN456" s="524"/>
      <c r="EO456" s="523">
        <f t="shared" si="3937"/>
        <v>0</v>
      </c>
      <c r="EP456" s="524"/>
      <c r="EQ456" s="523"/>
      <c r="ER456" s="523">
        <f t="shared" si="3938"/>
        <v>0</v>
      </c>
      <c r="ES456" s="523">
        <f t="shared" si="3939"/>
        <v>1.132636474</v>
      </c>
      <c r="ET456" s="524">
        <v>0.36319999999999997</v>
      </c>
      <c r="EU456" s="525">
        <f t="shared" si="3940"/>
        <v>0.4113735673</v>
      </c>
      <c r="EV456" s="526">
        <f t="shared" si="3941"/>
        <v>0.7212629065</v>
      </c>
      <c r="EW456" s="527"/>
      <c r="EX456" s="520">
        <v>6.0</v>
      </c>
      <c r="EY456" s="521" t="s">
        <v>155</v>
      </c>
      <c r="EZ456" s="522" t="s">
        <v>132</v>
      </c>
      <c r="FA456" s="522" t="s">
        <v>150</v>
      </c>
      <c r="FB456" s="523">
        <f>ADHK!FB456</f>
        <v>799</v>
      </c>
      <c r="FC456" s="523">
        <f>'Produksi dan Harga'!AZ126</f>
        <v>2960.566752</v>
      </c>
      <c r="FD456" s="523">
        <f t="shared" si="3942"/>
        <v>2.365492834</v>
      </c>
      <c r="FE456" s="524"/>
      <c r="FF456" s="523">
        <f t="shared" si="3943"/>
        <v>0</v>
      </c>
      <c r="FG456" s="524"/>
      <c r="FH456" s="523"/>
      <c r="FI456" s="523">
        <f t="shared" si="3944"/>
        <v>0</v>
      </c>
      <c r="FJ456" s="523">
        <f t="shared" si="3945"/>
        <v>2.365492834</v>
      </c>
      <c r="FK456" s="524">
        <v>0.36319999999999997</v>
      </c>
      <c r="FL456" s="525">
        <f t="shared" si="3946"/>
        <v>0.8591469975</v>
      </c>
      <c r="FM456" s="526">
        <f t="shared" si="3947"/>
        <v>1.506345837</v>
      </c>
      <c r="FN456" s="527"/>
      <c r="FO456" s="520">
        <v>6.0</v>
      </c>
      <c r="FP456" s="521" t="s">
        <v>155</v>
      </c>
      <c r="FQ456" s="522" t="s">
        <v>132</v>
      </c>
      <c r="FR456" s="522" t="s">
        <v>150</v>
      </c>
      <c r="FS456" s="523">
        <f>ADHK!FS456</f>
        <v>645</v>
      </c>
      <c r="FT456" s="523">
        <f>'Produksi dan Harga'!BE126</f>
        <v>2987.983944</v>
      </c>
      <c r="FU456" s="523">
        <f t="shared" si="3948"/>
        <v>1.927249644</v>
      </c>
      <c r="FV456" s="524"/>
      <c r="FW456" s="523">
        <f t="shared" si="3949"/>
        <v>0</v>
      </c>
      <c r="FX456" s="524"/>
      <c r="FY456" s="523"/>
      <c r="FZ456" s="523">
        <f t="shared" si="3950"/>
        <v>0</v>
      </c>
      <c r="GA456" s="523">
        <f t="shared" si="3951"/>
        <v>1.927249644</v>
      </c>
      <c r="GB456" s="524">
        <v>0.36319999999999997</v>
      </c>
      <c r="GC456" s="525">
        <f t="shared" si="3952"/>
        <v>0.6999770706</v>
      </c>
      <c r="GD456" s="526">
        <f t="shared" si="3953"/>
        <v>1.227272573</v>
      </c>
      <c r="GE456" s="527"/>
      <c r="GF456" s="520">
        <v>6.0</v>
      </c>
      <c r="GG456" s="521" t="s">
        <v>155</v>
      </c>
      <c r="GH456" s="522" t="s">
        <v>132</v>
      </c>
      <c r="GI456" s="522" t="s">
        <v>150</v>
      </c>
      <c r="GJ456" s="523">
        <f>ADHK!GJ456</f>
        <v>832</v>
      </c>
      <c r="GK456" s="523">
        <f>'Produksi dan Harga'!BJ126</f>
        <v>2979.877419</v>
      </c>
      <c r="GL456" s="523">
        <f t="shared" si="3954"/>
        <v>2.479258013</v>
      </c>
      <c r="GM456" s="524"/>
      <c r="GN456" s="523">
        <f t="shared" si="3955"/>
        <v>0</v>
      </c>
      <c r="GO456" s="524"/>
      <c r="GP456" s="523"/>
      <c r="GQ456" s="523">
        <f t="shared" si="3956"/>
        <v>0</v>
      </c>
      <c r="GR456" s="523">
        <f t="shared" si="3957"/>
        <v>2.479258013</v>
      </c>
      <c r="GS456" s="524">
        <v>0.36319999999999997</v>
      </c>
      <c r="GT456" s="525">
        <f t="shared" si="3958"/>
        <v>0.9004665103</v>
      </c>
      <c r="GU456" s="526">
        <f t="shared" si="3959"/>
        <v>1.578791503</v>
      </c>
      <c r="GV456" s="527"/>
      <c r="GW456" s="520">
        <v>6.0</v>
      </c>
      <c r="GX456" s="521" t="s">
        <v>155</v>
      </c>
      <c r="GY456" s="522" t="s">
        <v>132</v>
      </c>
      <c r="GZ456" s="522" t="s">
        <v>150</v>
      </c>
      <c r="HA456" s="523">
        <f>ADHK!HA456</f>
        <v>840</v>
      </c>
      <c r="HB456" s="523">
        <f>'Produksi dan Harga'!BO126</f>
        <v>3304.816555</v>
      </c>
      <c r="HC456" s="523">
        <f t="shared" si="3960"/>
        <v>2.776045906</v>
      </c>
      <c r="HD456" s="524"/>
      <c r="HE456" s="523">
        <f t="shared" si="3961"/>
        <v>0</v>
      </c>
      <c r="HF456" s="524"/>
      <c r="HG456" s="523"/>
      <c r="HH456" s="523">
        <f t="shared" si="3962"/>
        <v>0</v>
      </c>
      <c r="HI456" s="523">
        <f t="shared" si="3963"/>
        <v>2.776045906</v>
      </c>
      <c r="HJ456" s="524">
        <v>0.36319999999999997</v>
      </c>
      <c r="HK456" s="525">
        <f t="shared" si="3964"/>
        <v>1.008259873</v>
      </c>
      <c r="HL456" s="526">
        <f t="shared" si="3965"/>
        <v>1.767786033</v>
      </c>
      <c r="HM456" s="527"/>
      <c r="HN456" s="520">
        <v>6.0</v>
      </c>
      <c r="HO456" s="521" t="s">
        <v>155</v>
      </c>
      <c r="HP456" s="522" t="s">
        <v>132</v>
      </c>
      <c r="HQ456" s="522" t="s">
        <v>150</v>
      </c>
      <c r="HR456" s="523">
        <f>ADHK!HR456</f>
        <v>2335</v>
      </c>
      <c r="HS456" s="523">
        <f>'Produksi dan Harga'!BT126</f>
        <v>3729.682089</v>
      </c>
      <c r="HT456" s="523">
        <f t="shared" si="3966"/>
        <v>8.708807678</v>
      </c>
      <c r="HU456" s="524"/>
      <c r="HV456" s="523">
        <f t="shared" si="3967"/>
        <v>0</v>
      </c>
      <c r="HW456" s="524"/>
      <c r="HX456" s="523"/>
      <c r="HY456" s="523">
        <f t="shared" si="3968"/>
        <v>0</v>
      </c>
      <c r="HZ456" s="523">
        <f t="shared" si="3969"/>
        <v>8.708807678</v>
      </c>
      <c r="IA456" s="524">
        <v>0.36319999999999997</v>
      </c>
      <c r="IB456" s="525">
        <f t="shared" si="3970"/>
        <v>3.163038949</v>
      </c>
      <c r="IC456" s="526">
        <f t="shared" si="3971"/>
        <v>5.545768729</v>
      </c>
      <c r="ID456" s="527"/>
      <c r="IE456" s="520">
        <v>6.0</v>
      </c>
      <c r="IF456" s="521" t="s">
        <v>155</v>
      </c>
      <c r="IG456" s="522" t="s">
        <v>132</v>
      </c>
      <c r="IH456" s="522" t="s">
        <v>150</v>
      </c>
      <c r="II456" s="523">
        <f>ADHK!II456</f>
        <v>51</v>
      </c>
      <c r="IJ456" s="523">
        <f>'Produksi dan Harga'!BY126</f>
        <v>3765.829364</v>
      </c>
      <c r="IK456" s="523">
        <f t="shared" si="3972"/>
        <v>0.1920572976</v>
      </c>
      <c r="IL456" s="524"/>
      <c r="IM456" s="523">
        <f t="shared" si="3973"/>
        <v>0</v>
      </c>
      <c r="IN456" s="524"/>
      <c r="IO456" s="523"/>
      <c r="IP456" s="523">
        <f t="shared" si="3974"/>
        <v>0</v>
      </c>
      <c r="IQ456" s="523">
        <f t="shared" si="3975"/>
        <v>0.1920572976</v>
      </c>
      <c r="IR456" s="524">
        <v>0.36319999999999997</v>
      </c>
      <c r="IS456" s="525">
        <f t="shared" si="3976"/>
        <v>0.06975521047</v>
      </c>
      <c r="IT456" s="526">
        <f t="shared" si="3977"/>
        <v>0.1223020871</v>
      </c>
      <c r="IU456" s="527"/>
      <c r="IV456" s="520">
        <v>6.0</v>
      </c>
      <c r="IW456" s="521" t="s">
        <v>155</v>
      </c>
      <c r="IX456" s="522" t="s">
        <v>132</v>
      </c>
      <c r="IY456" s="522" t="s">
        <v>150</v>
      </c>
      <c r="IZ456" s="523">
        <f>ADHK!IZ456</f>
        <v>179</v>
      </c>
      <c r="JA456" s="523">
        <f>'Produksi dan Harga'!CD126</f>
        <v>4144.932281</v>
      </c>
      <c r="JB456" s="523">
        <f t="shared" si="3978"/>
        <v>0.7419428783</v>
      </c>
      <c r="JC456" s="524"/>
      <c r="JD456" s="523">
        <f t="shared" si="3979"/>
        <v>0</v>
      </c>
      <c r="JE456" s="524"/>
      <c r="JF456" s="523"/>
      <c r="JG456" s="523">
        <f t="shared" si="3980"/>
        <v>0</v>
      </c>
      <c r="JH456" s="523">
        <f t="shared" si="3981"/>
        <v>0.7419428783</v>
      </c>
      <c r="JI456" s="524">
        <v>0.36319999999999997</v>
      </c>
      <c r="JJ456" s="525">
        <f t="shared" si="3982"/>
        <v>0.2694736534</v>
      </c>
      <c r="JK456" s="526">
        <f t="shared" si="3983"/>
        <v>0.4724692249</v>
      </c>
      <c r="JL456" s="527"/>
      <c r="JM456" s="520">
        <v>6.0</v>
      </c>
      <c r="JN456" s="521" t="s">
        <v>155</v>
      </c>
      <c r="JO456" s="522" t="s">
        <v>132</v>
      </c>
      <c r="JP456" s="522" t="s">
        <v>150</v>
      </c>
      <c r="JQ456" s="523" t="str">
        <f>ADHK!JQ456</f>
        <v/>
      </c>
      <c r="JR456" s="523"/>
      <c r="JS456" s="523">
        <f t="shared" si="3984"/>
        <v>0</v>
      </c>
      <c r="JT456" s="524"/>
      <c r="JU456" s="523">
        <f t="shared" si="3985"/>
        <v>0</v>
      </c>
      <c r="JV456" s="524"/>
      <c r="JW456" s="523"/>
      <c r="JX456" s="523">
        <f t="shared" si="3986"/>
        <v>0</v>
      </c>
      <c r="JY456" s="523">
        <f t="shared" si="3987"/>
        <v>0</v>
      </c>
      <c r="JZ456" s="524">
        <v>0.36319999999999997</v>
      </c>
      <c r="KA456" s="525">
        <f t="shared" si="3988"/>
        <v>0</v>
      </c>
      <c r="KB456" s="526">
        <f t="shared" si="3989"/>
        <v>0</v>
      </c>
      <c r="KC456" s="527"/>
      <c r="KD456" s="520">
        <v>6.0</v>
      </c>
      <c r="KE456" s="521" t="s">
        <v>155</v>
      </c>
      <c r="KF456" s="522" t="s">
        <v>132</v>
      </c>
      <c r="KG456" s="522" t="s">
        <v>150</v>
      </c>
      <c r="KH456" s="523" t="str">
        <f>ADHK!KH456</f>
        <v/>
      </c>
      <c r="KI456" s="523"/>
      <c r="KJ456" s="523">
        <f t="shared" si="3990"/>
        <v>0</v>
      </c>
      <c r="KK456" s="524"/>
      <c r="KL456" s="523">
        <f t="shared" si="3991"/>
        <v>0</v>
      </c>
      <c r="KM456" s="524"/>
      <c r="KN456" s="523"/>
      <c r="KO456" s="523">
        <f t="shared" si="3992"/>
        <v>0</v>
      </c>
      <c r="KP456" s="523">
        <f t="shared" si="3993"/>
        <v>0</v>
      </c>
      <c r="KQ456" s="524">
        <v>0.36319999999999997</v>
      </c>
      <c r="KR456" s="525">
        <f t="shared" si="3994"/>
        <v>0</v>
      </c>
      <c r="KS456" s="526">
        <f t="shared" si="3995"/>
        <v>0</v>
      </c>
      <c r="KT456" s="527"/>
      <c r="KU456" s="528"/>
    </row>
    <row r="457" ht="15.75" customHeight="1">
      <c r="A457" s="520">
        <v>7.0</v>
      </c>
      <c r="B457" s="521" t="s">
        <v>156</v>
      </c>
      <c r="C457" s="522" t="s">
        <v>132</v>
      </c>
      <c r="D457" s="522" t="s">
        <v>150</v>
      </c>
      <c r="E457" s="523">
        <f>ADHK!E457</f>
        <v>5342</v>
      </c>
      <c r="F457" s="523">
        <f>ADHK!F457</f>
        <v>2718.390908</v>
      </c>
      <c r="G457" s="523">
        <f t="shared" si="3888"/>
        <v>14.52164423</v>
      </c>
      <c r="H457" s="524"/>
      <c r="I457" s="523">
        <f t="shared" si="3889"/>
        <v>0</v>
      </c>
      <c r="J457" s="524"/>
      <c r="K457" s="523"/>
      <c r="L457" s="523">
        <f t="shared" si="3890"/>
        <v>0</v>
      </c>
      <c r="M457" s="523">
        <f t="shared" si="3891"/>
        <v>14.52164423</v>
      </c>
      <c r="N457" s="524">
        <v>0.36319999999999997</v>
      </c>
      <c r="O457" s="525">
        <f t="shared" si="3892"/>
        <v>5.274261185</v>
      </c>
      <c r="P457" s="526">
        <f t="shared" si="3893"/>
        <v>9.247383047</v>
      </c>
      <c r="Q457" s="527"/>
      <c r="R457" s="520">
        <v>7.0</v>
      </c>
      <c r="S457" s="521" t="s">
        <v>156</v>
      </c>
      <c r="T457" s="522" t="s">
        <v>132</v>
      </c>
      <c r="U457" s="522" t="s">
        <v>150</v>
      </c>
      <c r="V457" s="523">
        <f>ADHK!V457</f>
        <v>1681</v>
      </c>
      <c r="W457" s="523">
        <f>'Produksi dan Harga'!L127</f>
        <v>2882.335266</v>
      </c>
      <c r="X457" s="523">
        <f t="shared" si="3894"/>
        <v>4.845205582</v>
      </c>
      <c r="Y457" s="524"/>
      <c r="Z457" s="523">
        <f t="shared" si="3895"/>
        <v>0</v>
      </c>
      <c r="AA457" s="524"/>
      <c r="AB457" s="523"/>
      <c r="AC457" s="523">
        <f t="shared" si="3896"/>
        <v>0</v>
      </c>
      <c r="AD457" s="523">
        <f t="shared" si="3897"/>
        <v>4.845205582</v>
      </c>
      <c r="AE457" s="524">
        <v>0.36319999999999997</v>
      </c>
      <c r="AF457" s="525">
        <f t="shared" si="3898"/>
        <v>1.759778667</v>
      </c>
      <c r="AG457" s="526">
        <f t="shared" si="3899"/>
        <v>3.085426915</v>
      </c>
      <c r="AH457" s="527"/>
      <c r="AI457" s="520">
        <v>7.0</v>
      </c>
      <c r="AJ457" s="521" t="s">
        <v>156</v>
      </c>
      <c r="AK457" s="522" t="s">
        <v>132</v>
      </c>
      <c r="AL457" s="522" t="s">
        <v>150</v>
      </c>
      <c r="AM457" s="523">
        <f>ADHK!AM457</f>
        <v>1805</v>
      </c>
      <c r="AN457" s="523">
        <f>'Produksi dan Harga'!Q127</f>
        <v>2953.251539</v>
      </c>
      <c r="AO457" s="523">
        <f t="shared" si="3900"/>
        <v>5.330619029</v>
      </c>
      <c r="AP457" s="524"/>
      <c r="AQ457" s="523">
        <f t="shared" si="3901"/>
        <v>0</v>
      </c>
      <c r="AR457" s="524"/>
      <c r="AS457" s="523"/>
      <c r="AT457" s="523">
        <f t="shared" si="3902"/>
        <v>0</v>
      </c>
      <c r="AU457" s="523">
        <f t="shared" si="3903"/>
        <v>5.330619029</v>
      </c>
      <c r="AV457" s="524">
        <v>0.36319999999999997</v>
      </c>
      <c r="AW457" s="525">
        <f t="shared" si="3904"/>
        <v>1.936080831</v>
      </c>
      <c r="AX457" s="526">
        <f t="shared" si="3905"/>
        <v>3.394538197</v>
      </c>
      <c r="AY457" s="527"/>
      <c r="AZ457" s="520">
        <v>7.0</v>
      </c>
      <c r="BA457" s="521" t="s">
        <v>156</v>
      </c>
      <c r="BB457" s="522" t="s">
        <v>132</v>
      </c>
      <c r="BC457" s="522" t="s">
        <v>150</v>
      </c>
      <c r="BD457" s="523">
        <f>ADHK!BD457</f>
        <v>329</v>
      </c>
      <c r="BE457" s="523">
        <f>'Produksi dan Harga'!V127</f>
        <v>3131.74958</v>
      </c>
      <c r="BF457" s="523">
        <f t="shared" si="3906"/>
        <v>1.030345612</v>
      </c>
      <c r="BG457" s="524"/>
      <c r="BH457" s="523">
        <f t="shared" si="3907"/>
        <v>0</v>
      </c>
      <c r="BI457" s="524"/>
      <c r="BJ457" s="523"/>
      <c r="BK457" s="523">
        <f t="shared" si="3908"/>
        <v>0</v>
      </c>
      <c r="BL457" s="523">
        <f t="shared" si="3909"/>
        <v>1.030345612</v>
      </c>
      <c r="BM457" s="524">
        <v>0.36319999999999997</v>
      </c>
      <c r="BN457" s="525">
        <f t="shared" si="3910"/>
        <v>0.3742215262</v>
      </c>
      <c r="BO457" s="526">
        <f t="shared" si="3911"/>
        <v>0.6561240856</v>
      </c>
      <c r="BP457" s="527"/>
      <c r="BQ457" s="520">
        <v>7.0</v>
      </c>
      <c r="BR457" s="521" t="s">
        <v>156</v>
      </c>
      <c r="BS457" s="522" t="s">
        <v>132</v>
      </c>
      <c r="BT457" s="522" t="s">
        <v>150</v>
      </c>
      <c r="BU457" s="523">
        <f>ADHK!BU457</f>
        <v>5</v>
      </c>
      <c r="BV457" s="523">
        <f>'Produksi dan Harga'!AA127</f>
        <v>3364.210961</v>
      </c>
      <c r="BW457" s="523">
        <f t="shared" si="3912"/>
        <v>0.01682105481</v>
      </c>
      <c r="BX457" s="524"/>
      <c r="BY457" s="523">
        <f t="shared" si="3913"/>
        <v>0</v>
      </c>
      <c r="BZ457" s="524"/>
      <c r="CA457" s="523"/>
      <c r="CB457" s="523">
        <f t="shared" si="3914"/>
        <v>0</v>
      </c>
      <c r="CC457" s="523">
        <f t="shared" si="3915"/>
        <v>0.01682105481</v>
      </c>
      <c r="CD457" s="524">
        <v>0.36319999999999997</v>
      </c>
      <c r="CE457" s="525">
        <f t="shared" si="3916"/>
        <v>0.006109407106</v>
      </c>
      <c r="CF457" s="526">
        <f t="shared" si="3917"/>
        <v>0.0107116477</v>
      </c>
      <c r="CG457" s="527"/>
      <c r="CH457" s="520">
        <v>7.0</v>
      </c>
      <c r="CI457" s="521" t="s">
        <v>156</v>
      </c>
      <c r="CJ457" s="522" t="s">
        <v>132</v>
      </c>
      <c r="CK457" s="522" t="s">
        <v>150</v>
      </c>
      <c r="CL457" s="523">
        <f>ADHK!CL457</f>
        <v>20</v>
      </c>
      <c r="CM457" s="523">
        <f>'Produksi dan Harga'!AF127</f>
        <v>3457.41301</v>
      </c>
      <c r="CN457" s="523">
        <f t="shared" si="3918"/>
        <v>0.06914826021</v>
      </c>
      <c r="CO457" s="524"/>
      <c r="CP457" s="523">
        <f t="shared" si="3919"/>
        <v>0</v>
      </c>
      <c r="CQ457" s="524"/>
      <c r="CR457" s="523"/>
      <c r="CS457" s="523">
        <f t="shared" si="3920"/>
        <v>0</v>
      </c>
      <c r="CT457" s="523">
        <f t="shared" si="3921"/>
        <v>0.06914826021</v>
      </c>
      <c r="CU457" s="524">
        <v>0.36319999999999997</v>
      </c>
      <c r="CV457" s="525">
        <f t="shared" si="3922"/>
        <v>0.02511464811</v>
      </c>
      <c r="CW457" s="526">
        <f t="shared" si="3923"/>
        <v>0.0440336121</v>
      </c>
      <c r="CX457" s="527"/>
      <c r="CY457" s="520">
        <v>7.0</v>
      </c>
      <c r="CZ457" s="521" t="s">
        <v>156</v>
      </c>
      <c r="DA457" s="522" t="s">
        <v>132</v>
      </c>
      <c r="DB457" s="522" t="s">
        <v>150</v>
      </c>
      <c r="DC457" s="523">
        <f>ADHK!DC457</f>
        <v>93</v>
      </c>
      <c r="DD457" s="523">
        <f>'Produksi dan Harga'!AK127</f>
        <v>3676.131051</v>
      </c>
      <c r="DE457" s="523">
        <f t="shared" si="3924"/>
        <v>0.3418801877</v>
      </c>
      <c r="DF457" s="524"/>
      <c r="DG457" s="523">
        <f t="shared" si="3925"/>
        <v>0</v>
      </c>
      <c r="DH457" s="524"/>
      <c r="DI457" s="523"/>
      <c r="DJ457" s="523">
        <f t="shared" si="3926"/>
        <v>0</v>
      </c>
      <c r="DK457" s="523">
        <f t="shared" si="3927"/>
        <v>0.3418801877</v>
      </c>
      <c r="DL457" s="524">
        <v>0.36319999999999997</v>
      </c>
      <c r="DM457" s="525">
        <f t="shared" si="3928"/>
        <v>0.1241708842</v>
      </c>
      <c r="DN457" s="526">
        <f t="shared" si="3929"/>
        <v>0.2177093035</v>
      </c>
      <c r="DO457" s="527"/>
      <c r="DP457" s="520">
        <v>7.0</v>
      </c>
      <c r="DQ457" s="521" t="s">
        <v>156</v>
      </c>
      <c r="DR457" s="522" t="s">
        <v>132</v>
      </c>
      <c r="DS457" s="522" t="s">
        <v>150</v>
      </c>
      <c r="DT457" s="523">
        <f>ADHK!DT457</f>
        <v>30</v>
      </c>
      <c r="DU457" s="523">
        <f>'Produksi dan Harga'!AP127</f>
        <v>3554.127738</v>
      </c>
      <c r="DV457" s="523">
        <f t="shared" si="3930"/>
        <v>0.1066238321</v>
      </c>
      <c r="DW457" s="524"/>
      <c r="DX457" s="523">
        <f t="shared" si="3931"/>
        <v>0</v>
      </c>
      <c r="DY457" s="524"/>
      <c r="DZ457" s="523"/>
      <c r="EA457" s="523">
        <f t="shared" si="3932"/>
        <v>0</v>
      </c>
      <c r="EB457" s="523">
        <f t="shared" si="3933"/>
        <v>0.1066238321</v>
      </c>
      <c r="EC457" s="524">
        <v>0.36319999999999997</v>
      </c>
      <c r="ED457" s="525">
        <f t="shared" si="3934"/>
        <v>0.03872577583</v>
      </c>
      <c r="EE457" s="526">
        <f t="shared" si="3935"/>
        <v>0.0678980563</v>
      </c>
      <c r="EF457" s="527"/>
      <c r="EG457" s="520">
        <v>7.0</v>
      </c>
      <c r="EH457" s="521" t="s">
        <v>156</v>
      </c>
      <c r="EI457" s="522" t="s">
        <v>132</v>
      </c>
      <c r="EJ457" s="522" t="s">
        <v>150</v>
      </c>
      <c r="EK457" s="523">
        <f>ADHK!EK457</f>
        <v>215</v>
      </c>
      <c r="EL457" s="523">
        <f>'Produksi dan Harga'!AU127</f>
        <v>3617.561335</v>
      </c>
      <c r="EM457" s="523">
        <f t="shared" si="3936"/>
        <v>0.7777756871</v>
      </c>
      <c r="EN457" s="524"/>
      <c r="EO457" s="523">
        <f t="shared" si="3937"/>
        <v>0</v>
      </c>
      <c r="EP457" s="524"/>
      <c r="EQ457" s="523"/>
      <c r="ER457" s="523">
        <f t="shared" si="3938"/>
        <v>0</v>
      </c>
      <c r="ES457" s="523">
        <f t="shared" si="3939"/>
        <v>0.7777756871</v>
      </c>
      <c r="ET457" s="524">
        <v>0.36319999999999997</v>
      </c>
      <c r="EU457" s="525">
        <f t="shared" si="3940"/>
        <v>0.2824881295</v>
      </c>
      <c r="EV457" s="526">
        <f t="shared" si="3941"/>
        <v>0.4952875575</v>
      </c>
      <c r="EW457" s="527"/>
      <c r="EX457" s="520">
        <v>7.0</v>
      </c>
      <c r="EY457" s="521" t="s">
        <v>156</v>
      </c>
      <c r="EZ457" s="522" t="s">
        <v>132</v>
      </c>
      <c r="FA457" s="522" t="s">
        <v>150</v>
      </c>
      <c r="FB457" s="523">
        <f>ADHK!FB457</f>
        <v>0</v>
      </c>
      <c r="FC457" s="523">
        <f>'Produksi dan Harga'!AZ127</f>
        <v>3810.704423</v>
      </c>
      <c r="FD457" s="523">
        <f t="shared" si="3942"/>
        <v>0</v>
      </c>
      <c r="FE457" s="524"/>
      <c r="FF457" s="523">
        <f t="shared" si="3943"/>
        <v>0</v>
      </c>
      <c r="FG457" s="524"/>
      <c r="FH457" s="523"/>
      <c r="FI457" s="523">
        <f t="shared" si="3944"/>
        <v>0</v>
      </c>
      <c r="FJ457" s="523">
        <f t="shared" si="3945"/>
        <v>0</v>
      </c>
      <c r="FK457" s="524">
        <v>0.36319999999999997</v>
      </c>
      <c r="FL457" s="525">
        <f t="shared" si="3946"/>
        <v>0</v>
      </c>
      <c r="FM457" s="526">
        <f t="shared" si="3947"/>
        <v>0</v>
      </c>
      <c r="FN457" s="527"/>
      <c r="FO457" s="520">
        <v>7.0</v>
      </c>
      <c r="FP457" s="521" t="s">
        <v>156</v>
      </c>
      <c r="FQ457" s="522" t="s">
        <v>132</v>
      </c>
      <c r="FR457" s="522" t="s">
        <v>150</v>
      </c>
      <c r="FS457" s="523">
        <f>ADHK!FS457</f>
        <v>0</v>
      </c>
      <c r="FT457" s="523">
        <f>'Produksi dan Harga'!BE127</f>
        <v>3845.994563</v>
      </c>
      <c r="FU457" s="523">
        <f t="shared" si="3948"/>
        <v>0</v>
      </c>
      <c r="FV457" s="524"/>
      <c r="FW457" s="523">
        <f t="shared" si="3949"/>
        <v>0</v>
      </c>
      <c r="FX457" s="524"/>
      <c r="FY457" s="523"/>
      <c r="FZ457" s="523">
        <f t="shared" si="3950"/>
        <v>0</v>
      </c>
      <c r="GA457" s="523">
        <f t="shared" si="3951"/>
        <v>0</v>
      </c>
      <c r="GB457" s="524">
        <v>0.36319999999999997</v>
      </c>
      <c r="GC457" s="525">
        <f t="shared" si="3952"/>
        <v>0</v>
      </c>
      <c r="GD457" s="526">
        <f t="shared" si="3953"/>
        <v>0</v>
      </c>
      <c r="GE457" s="527"/>
      <c r="GF457" s="520">
        <v>7.0</v>
      </c>
      <c r="GG457" s="521" t="s">
        <v>156</v>
      </c>
      <c r="GH457" s="522" t="s">
        <v>132</v>
      </c>
      <c r="GI457" s="522" t="s">
        <v>150</v>
      </c>
      <c r="GJ457" s="523">
        <f>ADHK!GJ457</f>
        <v>60</v>
      </c>
      <c r="GK457" s="523">
        <f>'Produksi dan Harga'!BJ127</f>
        <v>3835.56022</v>
      </c>
      <c r="GL457" s="523">
        <f t="shared" si="3954"/>
        <v>0.2301336132</v>
      </c>
      <c r="GM457" s="524"/>
      <c r="GN457" s="523">
        <f t="shared" si="3955"/>
        <v>0</v>
      </c>
      <c r="GO457" s="524"/>
      <c r="GP457" s="523"/>
      <c r="GQ457" s="523">
        <f t="shared" si="3956"/>
        <v>0</v>
      </c>
      <c r="GR457" s="523">
        <f t="shared" si="3957"/>
        <v>0.2301336132</v>
      </c>
      <c r="GS457" s="524">
        <v>0.36319999999999997</v>
      </c>
      <c r="GT457" s="525">
        <f t="shared" si="3958"/>
        <v>0.08358452831</v>
      </c>
      <c r="GU457" s="526">
        <f t="shared" si="3959"/>
        <v>0.1465490849</v>
      </c>
      <c r="GV457" s="527"/>
      <c r="GW457" s="520">
        <v>7.0</v>
      </c>
      <c r="GX457" s="521" t="s">
        <v>156</v>
      </c>
      <c r="GY457" s="522" t="s">
        <v>132</v>
      </c>
      <c r="GZ457" s="522" t="s">
        <v>150</v>
      </c>
      <c r="HA457" s="523">
        <f>ADHK!HA457</f>
        <v>707</v>
      </c>
      <c r="HB457" s="523">
        <f>'Produksi dan Harga'!BO127</f>
        <v>4253.806828</v>
      </c>
      <c r="HC457" s="523">
        <f t="shared" si="3960"/>
        <v>3.007441427</v>
      </c>
      <c r="HD457" s="524"/>
      <c r="HE457" s="523">
        <f t="shared" si="3961"/>
        <v>0</v>
      </c>
      <c r="HF457" s="524"/>
      <c r="HG457" s="523"/>
      <c r="HH457" s="523">
        <f t="shared" si="3962"/>
        <v>0</v>
      </c>
      <c r="HI457" s="523">
        <f t="shared" si="3963"/>
        <v>3.007441427</v>
      </c>
      <c r="HJ457" s="524">
        <v>0.36319999999999997</v>
      </c>
      <c r="HK457" s="525">
        <f t="shared" si="3964"/>
        <v>1.092302726</v>
      </c>
      <c r="HL457" s="526">
        <f t="shared" si="3965"/>
        <v>1.915138701</v>
      </c>
      <c r="HM457" s="527"/>
      <c r="HN457" s="520">
        <v>7.0</v>
      </c>
      <c r="HO457" s="521" t="s">
        <v>156</v>
      </c>
      <c r="HP457" s="522" t="s">
        <v>132</v>
      </c>
      <c r="HQ457" s="522" t="s">
        <v>150</v>
      </c>
      <c r="HR457" s="523">
        <f>ADHK!HR457</f>
        <v>0</v>
      </c>
      <c r="HS457" s="523">
        <f>'Produksi dan Harga'!BT127</f>
        <v>4800.674068</v>
      </c>
      <c r="HT457" s="523">
        <f t="shared" si="3966"/>
        <v>0</v>
      </c>
      <c r="HU457" s="524"/>
      <c r="HV457" s="523">
        <f t="shared" si="3967"/>
        <v>0</v>
      </c>
      <c r="HW457" s="524"/>
      <c r="HX457" s="523"/>
      <c r="HY457" s="523">
        <f t="shared" si="3968"/>
        <v>0</v>
      </c>
      <c r="HZ457" s="523">
        <f t="shared" si="3969"/>
        <v>0</v>
      </c>
      <c r="IA457" s="524">
        <v>0.36319999999999997</v>
      </c>
      <c r="IB457" s="525">
        <f t="shared" si="3970"/>
        <v>0</v>
      </c>
      <c r="IC457" s="526">
        <f t="shared" si="3971"/>
        <v>0</v>
      </c>
      <c r="ID457" s="527"/>
      <c r="IE457" s="520">
        <v>7.0</v>
      </c>
      <c r="IF457" s="521" t="s">
        <v>156</v>
      </c>
      <c r="IG457" s="522" t="s">
        <v>132</v>
      </c>
      <c r="IH457" s="522" t="s">
        <v>150</v>
      </c>
      <c r="II457" s="523">
        <f>ADHK!II457</f>
        <v>0</v>
      </c>
      <c r="IJ457" s="523">
        <f>'Produksi dan Harga'!BY127</f>
        <v>4847.201166</v>
      </c>
      <c r="IK457" s="523">
        <f t="shared" si="3972"/>
        <v>0</v>
      </c>
      <c r="IL457" s="524"/>
      <c r="IM457" s="523">
        <f t="shared" si="3973"/>
        <v>0</v>
      </c>
      <c r="IN457" s="524"/>
      <c r="IO457" s="523"/>
      <c r="IP457" s="523">
        <f t="shared" si="3974"/>
        <v>0</v>
      </c>
      <c r="IQ457" s="523">
        <f t="shared" si="3975"/>
        <v>0</v>
      </c>
      <c r="IR457" s="524">
        <v>0.36319999999999997</v>
      </c>
      <c r="IS457" s="525">
        <f t="shared" si="3976"/>
        <v>0</v>
      </c>
      <c r="IT457" s="526">
        <f t="shared" si="3977"/>
        <v>0</v>
      </c>
      <c r="IU457" s="527"/>
      <c r="IV457" s="520">
        <v>7.0</v>
      </c>
      <c r="IW457" s="521" t="s">
        <v>156</v>
      </c>
      <c r="IX457" s="522" t="s">
        <v>132</v>
      </c>
      <c r="IY457" s="522" t="s">
        <v>150</v>
      </c>
      <c r="IZ457" s="523">
        <f>ADHK!IZ457</f>
        <v>25</v>
      </c>
      <c r="JA457" s="523">
        <f>'Produksi dan Harga'!CD127</f>
        <v>5335.164886</v>
      </c>
      <c r="JB457" s="523">
        <f t="shared" si="3978"/>
        <v>0.1333791221</v>
      </c>
      <c r="JC457" s="524"/>
      <c r="JD457" s="523">
        <f t="shared" si="3979"/>
        <v>0</v>
      </c>
      <c r="JE457" s="524"/>
      <c r="JF457" s="523"/>
      <c r="JG457" s="523">
        <f t="shared" si="3980"/>
        <v>0</v>
      </c>
      <c r="JH457" s="523">
        <f t="shared" si="3981"/>
        <v>0.1333791221</v>
      </c>
      <c r="JI457" s="524">
        <v>0.36319999999999997</v>
      </c>
      <c r="JJ457" s="525">
        <f t="shared" si="3982"/>
        <v>0.04844329716</v>
      </c>
      <c r="JK457" s="526">
        <f t="shared" si="3983"/>
        <v>0.08493582498</v>
      </c>
      <c r="JL457" s="527"/>
      <c r="JM457" s="520">
        <v>7.0</v>
      </c>
      <c r="JN457" s="521" t="s">
        <v>156</v>
      </c>
      <c r="JO457" s="522" t="s">
        <v>132</v>
      </c>
      <c r="JP457" s="522" t="s">
        <v>150</v>
      </c>
      <c r="JQ457" s="523" t="str">
        <f>ADHK!JQ457</f>
        <v/>
      </c>
      <c r="JR457" s="523"/>
      <c r="JS457" s="523">
        <f t="shared" si="3984"/>
        <v>0</v>
      </c>
      <c r="JT457" s="524"/>
      <c r="JU457" s="523">
        <f t="shared" si="3985"/>
        <v>0</v>
      </c>
      <c r="JV457" s="524"/>
      <c r="JW457" s="523"/>
      <c r="JX457" s="523">
        <f t="shared" si="3986"/>
        <v>0</v>
      </c>
      <c r="JY457" s="523">
        <f t="shared" si="3987"/>
        <v>0</v>
      </c>
      <c r="JZ457" s="524">
        <v>0.36319999999999997</v>
      </c>
      <c r="KA457" s="525">
        <f t="shared" si="3988"/>
        <v>0</v>
      </c>
      <c r="KB457" s="526">
        <f t="shared" si="3989"/>
        <v>0</v>
      </c>
      <c r="KC457" s="527"/>
      <c r="KD457" s="520">
        <v>7.0</v>
      </c>
      <c r="KE457" s="521" t="s">
        <v>156</v>
      </c>
      <c r="KF457" s="522" t="s">
        <v>132</v>
      </c>
      <c r="KG457" s="522" t="s">
        <v>150</v>
      </c>
      <c r="KH457" s="523" t="str">
        <f>ADHK!KH457</f>
        <v/>
      </c>
      <c r="KI457" s="523"/>
      <c r="KJ457" s="523">
        <f t="shared" si="3990"/>
        <v>0</v>
      </c>
      <c r="KK457" s="524"/>
      <c r="KL457" s="523">
        <f t="shared" si="3991"/>
        <v>0</v>
      </c>
      <c r="KM457" s="524"/>
      <c r="KN457" s="523"/>
      <c r="KO457" s="523">
        <f t="shared" si="3992"/>
        <v>0</v>
      </c>
      <c r="KP457" s="523">
        <f t="shared" si="3993"/>
        <v>0</v>
      </c>
      <c r="KQ457" s="524">
        <v>0.36319999999999997</v>
      </c>
      <c r="KR457" s="525">
        <f t="shared" si="3994"/>
        <v>0</v>
      </c>
      <c r="KS457" s="526">
        <f t="shared" si="3995"/>
        <v>0</v>
      </c>
      <c r="KT457" s="527"/>
      <c r="KU457" s="528"/>
    </row>
    <row r="458" ht="15.75" customHeight="1">
      <c r="A458" s="520">
        <v>8.0</v>
      </c>
      <c r="B458" s="521" t="s">
        <v>157</v>
      </c>
      <c r="C458" s="522" t="s">
        <v>132</v>
      </c>
      <c r="D458" s="522" t="s">
        <v>150</v>
      </c>
      <c r="E458" s="523">
        <f>ADHK!E458</f>
        <v>1369</v>
      </c>
      <c r="F458" s="523">
        <f>ADHK!F458</f>
        <v>2557.255569</v>
      </c>
      <c r="G458" s="523">
        <f t="shared" si="3888"/>
        <v>3.500882874</v>
      </c>
      <c r="H458" s="524"/>
      <c r="I458" s="523">
        <f t="shared" si="3889"/>
        <v>0</v>
      </c>
      <c r="J458" s="524"/>
      <c r="K458" s="523"/>
      <c r="L458" s="523">
        <f t="shared" si="3890"/>
        <v>0</v>
      </c>
      <c r="M458" s="523">
        <f t="shared" si="3891"/>
        <v>3.500882874</v>
      </c>
      <c r="N458" s="524">
        <v>0.36319999999999997</v>
      </c>
      <c r="O458" s="525">
        <f t="shared" si="3892"/>
        <v>1.27152066</v>
      </c>
      <c r="P458" s="526">
        <f t="shared" si="3893"/>
        <v>2.229362214</v>
      </c>
      <c r="Q458" s="527"/>
      <c r="R458" s="520">
        <v>8.0</v>
      </c>
      <c r="S458" s="521" t="s">
        <v>157</v>
      </c>
      <c r="T458" s="522" t="s">
        <v>132</v>
      </c>
      <c r="U458" s="522" t="s">
        <v>150</v>
      </c>
      <c r="V458" s="523">
        <f>ADHK!V458</f>
        <v>5127</v>
      </c>
      <c r="W458" s="523">
        <f>'Produksi dan Harga'!L128</f>
        <v>2711.481961</v>
      </c>
      <c r="X458" s="523">
        <f t="shared" si="3894"/>
        <v>13.90176801</v>
      </c>
      <c r="Y458" s="524"/>
      <c r="Z458" s="523">
        <f t="shared" si="3895"/>
        <v>0</v>
      </c>
      <c r="AA458" s="524"/>
      <c r="AB458" s="523"/>
      <c r="AC458" s="523">
        <f t="shared" si="3896"/>
        <v>0</v>
      </c>
      <c r="AD458" s="523">
        <f t="shared" si="3897"/>
        <v>13.90176801</v>
      </c>
      <c r="AE458" s="524">
        <v>0.36319999999999997</v>
      </c>
      <c r="AF458" s="525">
        <f t="shared" si="3898"/>
        <v>5.049122142</v>
      </c>
      <c r="AG458" s="526">
        <f t="shared" si="3899"/>
        <v>8.85264587</v>
      </c>
      <c r="AH458" s="527"/>
      <c r="AI458" s="520">
        <v>8.0</v>
      </c>
      <c r="AJ458" s="521" t="s">
        <v>157</v>
      </c>
      <c r="AK458" s="522" t="s">
        <v>132</v>
      </c>
      <c r="AL458" s="522" t="s">
        <v>150</v>
      </c>
      <c r="AM458" s="523">
        <f>ADHK!AM458</f>
        <v>1422</v>
      </c>
      <c r="AN458" s="523">
        <f>'Produksi dan Harga'!Q128</f>
        <v>2778.194601</v>
      </c>
      <c r="AO458" s="523">
        <f t="shared" si="3900"/>
        <v>3.950592723</v>
      </c>
      <c r="AP458" s="524"/>
      <c r="AQ458" s="523">
        <f t="shared" si="3901"/>
        <v>0</v>
      </c>
      <c r="AR458" s="524"/>
      <c r="AS458" s="523"/>
      <c r="AT458" s="523">
        <f t="shared" si="3902"/>
        <v>0</v>
      </c>
      <c r="AU458" s="523">
        <f t="shared" si="3903"/>
        <v>3.950592723</v>
      </c>
      <c r="AV458" s="524">
        <v>0.36319999999999997</v>
      </c>
      <c r="AW458" s="525">
        <f t="shared" si="3904"/>
        <v>1.434855277</v>
      </c>
      <c r="AX458" s="526">
        <f t="shared" si="3905"/>
        <v>2.515737446</v>
      </c>
      <c r="AY458" s="527"/>
      <c r="AZ458" s="520">
        <v>8.0</v>
      </c>
      <c r="BA458" s="521" t="s">
        <v>157</v>
      </c>
      <c r="BB458" s="522" t="s">
        <v>132</v>
      </c>
      <c r="BC458" s="522" t="s">
        <v>150</v>
      </c>
      <c r="BD458" s="523">
        <f>ADHK!BD458</f>
        <v>1500</v>
      </c>
      <c r="BE458" s="523">
        <f>'Produksi dan Harga'!V128</f>
        <v>2946.111992</v>
      </c>
      <c r="BF458" s="523">
        <f t="shared" si="3906"/>
        <v>4.419167988</v>
      </c>
      <c r="BG458" s="524"/>
      <c r="BH458" s="523">
        <f t="shared" si="3907"/>
        <v>0</v>
      </c>
      <c r="BI458" s="524"/>
      <c r="BJ458" s="523"/>
      <c r="BK458" s="523">
        <f t="shared" si="3908"/>
        <v>0</v>
      </c>
      <c r="BL458" s="523">
        <f t="shared" si="3909"/>
        <v>4.419167988</v>
      </c>
      <c r="BM458" s="524">
        <v>0.36319999999999997</v>
      </c>
      <c r="BN458" s="525">
        <f t="shared" si="3910"/>
        <v>1.605041813</v>
      </c>
      <c r="BO458" s="526">
        <f t="shared" si="3911"/>
        <v>2.814126175</v>
      </c>
      <c r="BP458" s="527"/>
      <c r="BQ458" s="520">
        <v>8.0</v>
      </c>
      <c r="BR458" s="521" t="s">
        <v>157</v>
      </c>
      <c r="BS458" s="522" t="s">
        <v>132</v>
      </c>
      <c r="BT458" s="522" t="s">
        <v>150</v>
      </c>
      <c r="BU458" s="523">
        <f>ADHK!BU458</f>
        <v>636</v>
      </c>
      <c r="BV458" s="523">
        <f>'Produksi dan Harga'!AA128</f>
        <v>3164.793992</v>
      </c>
      <c r="BW458" s="523">
        <f t="shared" si="3912"/>
        <v>2.012808979</v>
      </c>
      <c r="BX458" s="524"/>
      <c r="BY458" s="523">
        <f t="shared" si="3913"/>
        <v>0</v>
      </c>
      <c r="BZ458" s="524"/>
      <c r="CA458" s="523"/>
      <c r="CB458" s="523">
        <f t="shared" si="3914"/>
        <v>0</v>
      </c>
      <c r="CC458" s="523">
        <f t="shared" si="3915"/>
        <v>2.012808979</v>
      </c>
      <c r="CD458" s="524">
        <v>0.36319999999999997</v>
      </c>
      <c r="CE458" s="525">
        <f t="shared" si="3916"/>
        <v>0.7310522212</v>
      </c>
      <c r="CF458" s="526">
        <f t="shared" si="3917"/>
        <v>1.281756758</v>
      </c>
      <c r="CG458" s="527"/>
      <c r="CH458" s="520">
        <v>8.0</v>
      </c>
      <c r="CI458" s="521" t="s">
        <v>157</v>
      </c>
      <c r="CJ458" s="522" t="s">
        <v>132</v>
      </c>
      <c r="CK458" s="522" t="s">
        <v>150</v>
      </c>
      <c r="CL458" s="523">
        <f>ADHK!CL458</f>
        <v>664</v>
      </c>
      <c r="CM458" s="523">
        <f>'Produksi dan Harga'!AF128</f>
        <v>3252.471397</v>
      </c>
      <c r="CN458" s="523">
        <f t="shared" si="3918"/>
        <v>2.159641007</v>
      </c>
      <c r="CO458" s="524"/>
      <c r="CP458" s="523">
        <f t="shared" si="3919"/>
        <v>0</v>
      </c>
      <c r="CQ458" s="524"/>
      <c r="CR458" s="523"/>
      <c r="CS458" s="523">
        <f t="shared" si="3920"/>
        <v>0</v>
      </c>
      <c r="CT458" s="523">
        <f t="shared" si="3921"/>
        <v>2.159641007</v>
      </c>
      <c r="CU458" s="524">
        <v>0.36319999999999997</v>
      </c>
      <c r="CV458" s="525">
        <f t="shared" si="3922"/>
        <v>0.7843816139</v>
      </c>
      <c r="CW458" s="526">
        <f t="shared" si="3923"/>
        <v>1.375259393</v>
      </c>
      <c r="CX458" s="527"/>
      <c r="CY458" s="520">
        <v>8.0</v>
      </c>
      <c r="CZ458" s="521" t="s">
        <v>157</v>
      </c>
      <c r="DA458" s="522" t="s">
        <v>132</v>
      </c>
      <c r="DB458" s="522" t="s">
        <v>150</v>
      </c>
      <c r="DC458" s="523">
        <f>ADHK!DC458</f>
        <v>1439</v>
      </c>
      <c r="DD458" s="523">
        <f>'Produksi dan Harga'!AK128</f>
        <v>3458.224707</v>
      </c>
      <c r="DE458" s="523">
        <f t="shared" si="3924"/>
        <v>4.976385353</v>
      </c>
      <c r="DF458" s="524"/>
      <c r="DG458" s="523">
        <f t="shared" si="3925"/>
        <v>0</v>
      </c>
      <c r="DH458" s="524"/>
      <c r="DI458" s="523"/>
      <c r="DJ458" s="523">
        <f t="shared" si="3926"/>
        <v>0</v>
      </c>
      <c r="DK458" s="523">
        <f t="shared" si="3927"/>
        <v>4.976385353</v>
      </c>
      <c r="DL458" s="524">
        <v>0.36319999999999997</v>
      </c>
      <c r="DM458" s="525">
        <f t="shared" si="3928"/>
        <v>1.80742316</v>
      </c>
      <c r="DN458" s="526">
        <f t="shared" si="3929"/>
        <v>3.168962193</v>
      </c>
      <c r="DO458" s="527"/>
      <c r="DP458" s="520">
        <v>8.0</v>
      </c>
      <c r="DQ458" s="521" t="s">
        <v>157</v>
      </c>
      <c r="DR458" s="522" t="s">
        <v>132</v>
      </c>
      <c r="DS458" s="522" t="s">
        <v>150</v>
      </c>
      <c r="DT458" s="523">
        <f>ADHK!DT458</f>
        <v>532</v>
      </c>
      <c r="DU458" s="523">
        <f>'Produksi dan Harga'!AP128</f>
        <v>3343.453262</v>
      </c>
      <c r="DV458" s="523">
        <f t="shared" si="3930"/>
        <v>1.778717135</v>
      </c>
      <c r="DW458" s="524"/>
      <c r="DX458" s="523">
        <f t="shared" si="3931"/>
        <v>0</v>
      </c>
      <c r="DY458" s="524"/>
      <c r="DZ458" s="523"/>
      <c r="EA458" s="523">
        <f t="shared" si="3932"/>
        <v>0</v>
      </c>
      <c r="EB458" s="523">
        <f t="shared" si="3933"/>
        <v>1.778717135</v>
      </c>
      <c r="EC458" s="524">
        <v>0.36319999999999997</v>
      </c>
      <c r="ED458" s="525">
        <f t="shared" si="3934"/>
        <v>0.6460300635</v>
      </c>
      <c r="EE458" s="526">
        <f t="shared" si="3935"/>
        <v>1.132687072</v>
      </c>
      <c r="EF458" s="527"/>
      <c r="EG458" s="520">
        <v>8.0</v>
      </c>
      <c r="EH458" s="521" t="s">
        <v>157</v>
      </c>
      <c r="EI458" s="522" t="s">
        <v>132</v>
      </c>
      <c r="EJ458" s="522" t="s">
        <v>150</v>
      </c>
      <c r="EK458" s="523">
        <f>ADHK!EK458</f>
        <v>844</v>
      </c>
      <c r="EL458" s="523">
        <f>'Produksi dan Harga'!AU128</f>
        <v>3403.12677</v>
      </c>
      <c r="EM458" s="523">
        <f t="shared" si="3936"/>
        <v>2.872238993</v>
      </c>
      <c r="EN458" s="524"/>
      <c r="EO458" s="523">
        <f t="shared" si="3937"/>
        <v>0</v>
      </c>
      <c r="EP458" s="524"/>
      <c r="EQ458" s="523"/>
      <c r="ER458" s="523">
        <f t="shared" si="3938"/>
        <v>0</v>
      </c>
      <c r="ES458" s="523">
        <f t="shared" si="3939"/>
        <v>2.872238993</v>
      </c>
      <c r="ET458" s="524">
        <v>0.36319999999999997</v>
      </c>
      <c r="EU458" s="525">
        <f t="shared" si="3940"/>
        <v>1.043197202</v>
      </c>
      <c r="EV458" s="526">
        <f t="shared" si="3941"/>
        <v>1.829041791</v>
      </c>
      <c r="EW458" s="527"/>
      <c r="EX458" s="520">
        <v>8.0</v>
      </c>
      <c r="EY458" s="521" t="s">
        <v>157</v>
      </c>
      <c r="EZ458" s="522" t="s">
        <v>132</v>
      </c>
      <c r="FA458" s="522" t="s">
        <v>150</v>
      </c>
      <c r="FB458" s="523">
        <f>ADHK!FB458</f>
        <v>214</v>
      </c>
      <c r="FC458" s="523">
        <f>'Produksi dan Harga'!AZ128</f>
        <v>3584.821107</v>
      </c>
      <c r="FD458" s="523">
        <f t="shared" si="3942"/>
        <v>0.767151717</v>
      </c>
      <c r="FE458" s="524"/>
      <c r="FF458" s="523">
        <f t="shared" si="3943"/>
        <v>0</v>
      </c>
      <c r="FG458" s="524"/>
      <c r="FH458" s="523"/>
      <c r="FI458" s="523">
        <f t="shared" si="3944"/>
        <v>0</v>
      </c>
      <c r="FJ458" s="523">
        <f t="shared" si="3945"/>
        <v>0.767151717</v>
      </c>
      <c r="FK458" s="524">
        <v>0.36319999999999997</v>
      </c>
      <c r="FL458" s="525">
        <f t="shared" si="3946"/>
        <v>0.2786295036</v>
      </c>
      <c r="FM458" s="526">
        <f t="shared" si="3947"/>
        <v>0.4885222134</v>
      </c>
      <c r="FN458" s="527"/>
      <c r="FO458" s="520">
        <v>8.0</v>
      </c>
      <c r="FP458" s="521" t="s">
        <v>157</v>
      </c>
      <c r="FQ458" s="522" t="s">
        <v>132</v>
      </c>
      <c r="FR458" s="522" t="s">
        <v>150</v>
      </c>
      <c r="FS458" s="523">
        <f>ADHK!FS458</f>
        <v>311</v>
      </c>
      <c r="FT458" s="523">
        <f>'Produksi dan Harga'!BE128</f>
        <v>3618.019389</v>
      </c>
      <c r="FU458" s="523">
        <f t="shared" si="3948"/>
        <v>1.12520403</v>
      </c>
      <c r="FV458" s="524"/>
      <c r="FW458" s="523">
        <f t="shared" si="3949"/>
        <v>0</v>
      </c>
      <c r="FX458" s="524"/>
      <c r="FY458" s="523"/>
      <c r="FZ458" s="523">
        <f t="shared" si="3950"/>
        <v>0</v>
      </c>
      <c r="GA458" s="523">
        <f t="shared" si="3951"/>
        <v>1.12520403</v>
      </c>
      <c r="GB458" s="524">
        <v>0.36319999999999997</v>
      </c>
      <c r="GC458" s="525">
        <f t="shared" si="3952"/>
        <v>0.4086741037</v>
      </c>
      <c r="GD458" s="526">
        <f t="shared" si="3953"/>
        <v>0.7165299263</v>
      </c>
      <c r="GE458" s="527"/>
      <c r="GF458" s="520">
        <v>8.0</v>
      </c>
      <c r="GG458" s="521" t="s">
        <v>157</v>
      </c>
      <c r="GH458" s="522" t="s">
        <v>132</v>
      </c>
      <c r="GI458" s="522" t="s">
        <v>150</v>
      </c>
      <c r="GJ458" s="523">
        <f>ADHK!GJ458</f>
        <v>391</v>
      </c>
      <c r="GK458" s="523">
        <f>'Produksi dan Harga'!BJ128</f>
        <v>3608.203552</v>
      </c>
      <c r="GL458" s="523">
        <f t="shared" si="3954"/>
        <v>1.410807589</v>
      </c>
      <c r="GM458" s="524"/>
      <c r="GN458" s="523">
        <f t="shared" si="3955"/>
        <v>0</v>
      </c>
      <c r="GO458" s="524"/>
      <c r="GP458" s="523"/>
      <c r="GQ458" s="523">
        <f t="shared" si="3956"/>
        <v>0</v>
      </c>
      <c r="GR458" s="523">
        <f t="shared" si="3957"/>
        <v>1.410807589</v>
      </c>
      <c r="GS458" s="524">
        <v>0.36319999999999997</v>
      </c>
      <c r="GT458" s="525">
        <f t="shared" si="3958"/>
        <v>0.5124053163</v>
      </c>
      <c r="GU458" s="526">
        <f t="shared" si="3959"/>
        <v>0.8984022727</v>
      </c>
      <c r="GV458" s="527"/>
      <c r="GW458" s="520">
        <v>8.0</v>
      </c>
      <c r="GX458" s="521" t="s">
        <v>157</v>
      </c>
      <c r="GY458" s="522" t="s">
        <v>132</v>
      </c>
      <c r="GZ458" s="522" t="s">
        <v>150</v>
      </c>
      <c r="HA458" s="523">
        <f>ADHK!HA458</f>
        <v>741</v>
      </c>
      <c r="HB458" s="523">
        <f>'Produksi dan Harga'!BO128</f>
        <v>4001.658174</v>
      </c>
      <c r="HC458" s="523">
        <f t="shared" si="3960"/>
        <v>2.965228707</v>
      </c>
      <c r="HD458" s="524"/>
      <c r="HE458" s="523">
        <f t="shared" si="3961"/>
        <v>0</v>
      </c>
      <c r="HF458" s="524"/>
      <c r="HG458" s="523"/>
      <c r="HH458" s="523">
        <f t="shared" si="3962"/>
        <v>0</v>
      </c>
      <c r="HI458" s="523">
        <f t="shared" si="3963"/>
        <v>2.965228707</v>
      </c>
      <c r="HJ458" s="524">
        <v>0.36319999999999997</v>
      </c>
      <c r="HK458" s="525">
        <f t="shared" si="3964"/>
        <v>1.076971066</v>
      </c>
      <c r="HL458" s="526">
        <f t="shared" si="3965"/>
        <v>1.888257641</v>
      </c>
      <c r="HM458" s="527"/>
      <c r="HN458" s="520">
        <v>8.0</v>
      </c>
      <c r="HO458" s="521" t="s">
        <v>157</v>
      </c>
      <c r="HP458" s="522" t="s">
        <v>132</v>
      </c>
      <c r="HQ458" s="522" t="s">
        <v>150</v>
      </c>
      <c r="HR458" s="523">
        <f>ADHK!HR458</f>
        <v>782</v>
      </c>
      <c r="HS458" s="523">
        <f>'Produksi dan Harga'!BT128</f>
        <v>4516.109312</v>
      </c>
      <c r="HT458" s="523">
        <f t="shared" si="3966"/>
        <v>3.531597482</v>
      </c>
      <c r="HU458" s="524"/>
      <c r="HV458" s="523">
        <f t="shared" si="3967"/>
        <v>0</v>
      </c>
      <c r="HW458" s="524"/>
      <c r="HX458" s="523"/>
      <c r="HY458" s="523">
        <f t="shared" si="3968"/>
        <v>0</v>
      </c>
      <c r="HZ458" s="523">
        <f t="shared" si="3969"/>
        <v>3.531597482</v>
      </c>
      <c r="IA458" s="524">
        <v>0.36319999999999997</v>
      </c>
      <c r="IB458" s="525">
        <f t="shared" si="3970"/>
        <v>1.282676205</v>
      </c>
      <c r="IC458" s="526">
        <f t="shared" si="3971"/>
        <v>2.248921277</v>
      </c>
      <c r="ID458" s="527"/>
      <c r="IE458" s="520">
        <v>8.0</v>
      </c>
      <c r="IF458" s="521" t="s">
        <v>157</v>
      </c>
      <c r="IG458" s="522" t="s">
        <v>132</v>
      </c>
      <c r="IH458" s="522" t="s">
        <v>150</v>
      </c>
      <c r="II458" s="523">
        <f>ADHK!II458</f>
        <v>152</v>
      </c>
      <c r="IJ458" s="523">
        <f>'Produksi dan Harga'!BY128</f>
        <v>4559.87847</v>
      </c>
      <c r="IK458" s="523">
        <f t="shared" si="3972"/>
        <v>0.6931015274</v>
      </c>
      <c r="IL458" s="524"/>
      <c r="IM458" s="523">
        <f t="shared" si="3973"/>
        <v>0</v>
      </c>
      <c r="IN458" s="524"/>
      <c r="IO458" s="523"/>
      <c r="IP458" s="523">
        <f t="shared" si="3974"/>
        <v>0</v>
      </c>
      <c r="IQ458" s="523">
        <f t="shared" si="3975"/>
        <v>0.6931015274</v>
      </c>
      <c r="IR458" s="524">
        <v>0.36319999999999997</v>
      </c>
      <c r="IS458" s="525">
        <f t="shared" si="3976"/>
        <v>0.2517344748</v>
      </c>
      <c r="IT458" s="526">
        <f t="shared" si="3977"/>
        <v>0.4413670527</v>
      </c>
      <c r="IU458" s="527"/>
      <c r="IV458" s="520">
        <v>8.0</v>
      </c>
      <c r="IW458" s="521" t="s">
        <v>157</v>
      </c>
      <c r="IX458" s="522" t="s">
        <v>132</v>
      </c>
      <c r="IY458" s="522" t="s">
        <v>150</v>
      </c>
      <c r="IZ458" s="523">
        <f>ADHK!IZ458</f>
        <v>254</v>
      </c>
      <c r="JA458" s="523">
        <f>'Produksi dan Harga'!CD128</f>
        <v>5018.917652</v>
      </c>
      <c r="JB458" s="523">
        <f t="shared" si="3978"/>
        <v>1.274805084</v>
      </c>
      <c r="JC458" s="524"/>
      <c r="JD458" s="523">
        <f t="shared" si="3979"/>
        <v>0</v>
      </c>
      <c r="JE458" s="524"/>
      <c r="JF458" s="523"/>
      <c r="JG458" s="523">
        <f t="shared" si="3980"/>
        <v>0</v>
      </c>
      <c r="JH458" s="523">
        <f t="shared" si="3981"/>
        <v>1.274805084</v>
      </c>
      <c r="JI458" s="524">
        <v>0.36319999999999997</v>
      </c>
      <c r="JJ458" s="525">
        <f t="shared" si="3982"/>
        <v>0.4630092064</v>
      </c>
      <c r="JK458" s="526">
        <f t="shared" si="3983"/>
        <v>0.8117958773</v>
      </c>
      <c r="JL458" s="527"/>
      <c r="JM458" s="520">
        <v>8.0</v>
      </c>
      <c r="JN458" s="521" t="s">
        <v>157</v>
      </c>
      <c r="JO458" s="522" t="s">
        <v>132</v>
      </c>
      <c r="JP458" s="522" t="s">
        <v>150</v>
      </c>
      <c r="JQ458" s="523" t="str">
        <f>ADHK!JQ458</f>
        <v/>
      </c>
      <c r="JR458" s="523"/>
      <c r="JS458" s="523">
        <f t="shared" si="3984"/>
        <v>0</v>
      </c>
      <c r="JT458" s="524"/>
      <c r="JU458" s="523">
        <f t="shared" si="3985"/>
        <v>0</v>
      </c>
      <c r="JV458" s="524"/>
      <c r="JW458" s="523"/>
      <c r="JX458" s="523">
        <f t="shared" si="3986"/>
        <v>0</v>
      </c>
      <c r="JY458" s="523">
        <f t="shared" si="3987"/>
        <v>0</v>
      </c>
      <c r="JZ458" s="524">
        <v>0.36319999999999997</v>
      </c>
      <c r="KA458" s="525">
        <f t="shared" si="3988"/>
        <v>0</v>
      </c>
      <c r="KB458" s="526">
        <f t="shared" si="3989"/>
        <v>0</v>
      </c>
      <c r="KC458" s="527"/>
      <c r="KD458" s="520">
        <v>8.0</v>
      </c>
      <c r="KE458" s="521" t="s">
        <v>157</v>
      </c>
      <c r="KF458" s="522" t="s">
        <v>132</v>
      </c>
      <c r="KG458" s="522" t="s">
        <v>150</v>
      </c>
      <c r="KH458" s="523" t="str">
        <f>ADHK!KH458</f>
        <v/>
      </c>
      <c r="KI458" s="523"/>
      <c r="KJ458" s="523">
        <f t="shared" si="3990"/>
        <v>0</v>
      </c>
      <c r="KK458" s="524"/>
      <c r="KL458" s="523">
        <f t="shared" si="3991"/>
        <v>0</v>
      </c>
      <c r="KM458" s="524"/>
      <c r="KN458" s="523"/>
      <c r="KO458" s="523">
        <f t="shared" si="3992"/>
        <v>0</v>
      </c>
      <c r="KP458" s="523">
        <f t="shared" si="3993"/>
        <v>0</v>
      </c>
      <c r="KQ458" s="524">
        <v>0.36319999999999997</v>
      </c>
      <c r="KR458" s="525">
        <f t="shared" si="3994"/>
        <v>0</v>
      </c>
      <c r="KS458" s="526">
        <f t="shared" si="3995"/>
        <v>0</v>
      </c>
      <c r="KT458" s="527"/>
      <c r="KU458" s="528"/>
    </row>
    <row r="459" ht="15.75" customHeight="1">
      <c r="A459" s="520">
        <v>9.0</v>
      </c>
      <c r="B459" s="521" t="s">
        <v>158</v>
      </c>
      <c r="C459" s="522" t="s">
        <v>132</v>
      </c>
      <c r="D459" s="522" t="s">
        <v>150</v>
      </c>
      <c r="E459" s="523">
        <f>ADHK!E459</f>
        <v>740</v>
      </c>
      <c r="F459" s="523">
        <f>ADHK!F459</f>
        <v>2471.093451</v>
      </c>
      <c r="G459" s="523">
        <f t="shared" si="3888"/>
        <v>1.828609153</v>
      </c>
      <c r="H459" s="524"/>
      <c r="I459" s="523">
        <f t="shared" si="3889"/>
        <v>0</v>
      </c>
      <c r="J459" s="524"/>
      <c r="K459" s="523"/>
      <c r="L459" s="523">
        <f t="shared" si="3890"/>
        <v>0</v>
      </c>
      <c r="M459" s="523">
        <f t="shared" si="3891"/>
        <v>1.828609153</v>
      </c>
      <c r="N459" s="524">
        <v>0.36319999999999997</v>
      </c>
      <c r="O459" s="525">
        <f t="shared" si="3892"/>
        <v>0.6641508445</v>
      </c>
      <c r="P459" s="526">
        <f t="shared" si="3893"/>
        <v>1.164458309</v>
      </c>
      <c r="Q459" s="527"/>
      <c r="R459" s="520">
        <v>9.0</v>
      </c>
      <c r="S459" s="521" t="s">
        <v>158</v>
      </c>
      <c r="T459" s="522" t="s">
        <v>132</v>
      </c>
      <c r="U459" s="522" t="s">
        <v>150</v>
      </c>
      <c r="V459" s="523">
        <f>ADHK!V459</f>
        <v>977</v>
      </c>
      <c r="W459" s="523">
        <f>'Produksi dan Harga'!L129</f>
        <v>2620.123462</v>
      </c>
      <c r="X459" s="523">
        <f t="shared" si="3894"/>
        <v>2.559860623</v>
      </c>
      <c r="Y459" s="524"/>
      <c r="Z459" s="523">
        <f t="shared" si="3895"/>
        <v>0</v>
      </c>
      <c r="AA459" s="524"/>
      <c r="AB459" s="523"/>
      <c r="AC459" s="523">
        <f t="shared" si="3896"/>
        <v>0</v>
      </c>
      <c r="AD459" s="523">
        <f t="shared" si="3897"/>
        <v>2.559860623</v>
      </c>
      <c r="AE459" s="524">
        <v>0.36319999999999997</v>
      </c>
      <c r="AF459" s="525">
        <f t="shared" si="3898"/>
        <v>0.9297413781</v>
      </c>
      <c r="AG459" s="526">
        <f t="shared" si="3899"/>
        <v>1.630119244</v>
      </c>
      <c r="AH459" s="527"/>
      <c r="AI459" s="520">
        <v>9.0</v>
      </c>
      <c r="AJ459" s="521" t="s">
        <v>158</v>
      </c>
      <c r="AK459" s="522" t="s">
        <v>132</v>
      </c>
      <c r="AL459" s="522" t="s">
        <v>150</v>
      </c>
      <c r="AM459" s="523">
        <f>ADHK!AM459</f>
        <v>353</v>
      </c>
      <c r="AN459" s="523">
        <f>'Produksi dan Harga'!Q129</f>
        <v>2684.58834</v>
      </c>
      <c r="AO459" s="523">
        <f t="shared" si="3900"/>
        <v>0.9476596841</v>
      </c>
      <c r="AP459" s="524"/>
      <c r="AQ459" s="523">
        <f t="shared" si="3901"/>
        <v>0</v>
      </c>
      <c r="AR459" s="524"/>
      <c r="AS459" s="523"/>
      <c r="AT459" s="523">
        <f t="shared" si="3902"/>
        <v>0</v>
      </c>
      <c r="AU459" s="523">
        <f t="shared" si="3903"/>
        <v>0.9476596841</v>
      </c>
      <c r="AV459" s="524">
        <v>0.36319999999999997</v>
      </c>
      <c r="AW459" s="525">
        <f t="shared" si="3904"/>
        <v>0.3441899973</v>
      </c>
      <c r="AX459" s="526">
        <f t="shared" si="3905"/>
        <v>0.6034696869</v>
      </c>
      <c r="AY459" s="527"/>
      <c r="AZ459" s="520">
        <v>9.0</v>
      </c>
      <c r="BA459" s="521" t="s">
        <v>158</v>
      </c>
      <c r="BB459" s="522" t="s">
        <v>132</v>
      </c>
      <c r="BC459" s="522" t="s">
        <v>150</v>
      </c>
      <c r="BD459" s="523">
        <f>ADHK!BD459</f>
        <v>23</v>
      </c>
      <c r="BE459" s="523">
        <f>'Produksi dan Harga'!V129</f>
        <v>2846.848057</v>
      </c>
      <c r="BF459" s="523">
        <f t="shared" si="3906"/>
        <v>0.06547750532</v>
      </c>
      <c r="BG459" s="524"/>
      <c r="BH459" s="523">
        <f t="shared" si="3907"/>
        <v>0</v>
      </c>
      <c r="BI459" s="524"/>
      <c r="BJ459" s="523"/>
      <c r="BK459" s="523">
        <f t="shared" si="3908"/>
        <v>0</v>
      </c>
      <c r="BL459" s="523">
        <f t="shared" si="3909"/>
        <v>0.06547750532</v>
      </c>
      <c r="BM459" s="524">
        <v>0.36319999999999997</v>
      </c>
      <c r="BN459" s="525">
        <f t="shared" si="3910"/>
        <v>0.02378142993</v>
      </c>
      <c r="BO459" s="526">
        <f t="shared" si="3911"/>
        <v>0.04169607539</v>
      </c>
      <c r="BP459" s="527"/>
      <c r="BQ459" s="520">
        <v>9.0</v>
      </c>
      <c r="BR459" s="521" t="s">
        <v>158</v>
      </c>
      <c r="BS459" s="522" t="s">
        <v>132</v>
      </c>
      <c r="BT459" s="522" t="s">
        <v>150</v>
      </c>
      <c r="BU459" s="523">
        <f>ADHK!BU459</f>
        <v>170</v>
      </c>
      <c r="BV459" s="523">
        <f>'Produksi dan Harga'!AA129</f>
        <v>3058.161962</v>
      </c>
      <c r="BW459" s="523">
        <f t="shared" si="3912"/>
        <v>0.5198875335</v>
      </c>
      <c r="BX459" s="524"/>
      <c r="BY459" s="523">
        <f t="shared" si="3913"/>
        <v>0</v>
      </c>
      <c r="BZ459" s="524"/>
      <c r="CA459" s="523"/>
      <c r="CB459" s="523">
        <f t="shared" si="3914"/>
        <v>0</v>
      </c>
      <c r="CC459" s="523">
        <f t="shared" si="3915"/>
        <v>0.5198875335</v>
      </c>
      <c r="CD459" s="524">
        <v>0.36319999999999997</v>
      </c>
      <c r="CE459" s="525">
        <f t="shared" si="3916"/>
        <v>0.1888231522</v>
      </c>
      <c r="CF459" s="526">
        <f t="shared" si="3917"/>
        <v>0.3310643813</v>
      </c>
      <c r="CG459" s="527"/>
      <c r="CH459" s="520">
        <v>9.0</v>
      </c>
      <c r="CI459" s="521" t="s">
        <v>158</v>
      </c>
      <c r="CJ459" s="522" t="s">
        <v>132</v>
      </c>
      <c r="CK459" s="522" t="s">
        <v>150</v>
      </c>
      <c r="CL459" s="523">
        <f>ADHK!CL459</f>
        <v>111</v>
      </c>
      <c r="CM459" s="523">
        <f>'Produksi dan Harga'!AF129</f>
        <v>3142.885234</v>
      </c>
      <c r="CN459" s="523">
        <f t="shared" si="3918"/>
        <v>0.348860261</v>
      </c>
      <c r="CO459" s="524"/>
      <c r="CP459" s="523">
        <f t="shared" si="3919"/>
        <v>0</v>
      </c>
      <c r="CQ459" s="524"/>
      <c r="CR459" s="523"/>
      <c r="CS459" s="523">
        <f t="shared" si="3920"/>
        <v>0</v>
      </c>
      <c r="CT459" s="523">
        <f t="shared" si="3921"/>
        <v>0.348860261</v>
      </c>
      <c r="CU459" s="524">
        <v>0.36319999999999997</v>
      </c>
      <c r="CV459" s="525">
        <f t="shared" si="3922"/>
        <v>0.1267060468</v>
      </c>
      <c r="CW459" s="526">
        <f t="shared" si="3923"/>
        <v>0.2221542142</v>
      </c>
      <c r="CX459" s="527"/>
      <c r="CY459" s="520">
        <v>9.0</v>
      </c>
      <c r="CZ459" s="521" t="s">
        <v>158</v>
      </c>
      <c r="DA459" s="522" t="s">
        <v>132</v>
      </c>
      <c r="DB459" s="522" t="s">
        <v>150</v>
      </c>
      <c r="DC459" s="523">
        <f>ADHK!DC459</f>
        <v>316</v>
      </c>
      <c r="DD459" s="523">
        <f>'Produksi dan Harga'!AK129</f>
        <v>3341.706057</v>
      </c>
      <c r="DE459" s="523">
        <f t="shared" si="3924"/>
        <v>1.055979114</v>
      </c>
      <c r="DF459" s="524"/>
      <c r="DG459" s="523">
        <f t="shared" si="3925"/>
        <v>0</v>
      </c>
      <c r="DH459" s="524"/>
      <c r="DI459" s="523"/>
      <c r="DJ459" s="523">
        <f t="shared" si="3926"/>
        <v>0</v>
      </c>
      <c r="DK459" s="523">
        <f t="shared" si="3927"/>
        <v>1.055979114</v>
      </c>
      <c r="DL459" s="524">
        <v>0.36319999999999997</v>
      </c>
      <c r="DM459" s="525">
        <f t="shared" si="3928"/>
        <v>0.3835316142</v>
      </c>
      <c r="DN459" s="526">
        <f t="shared" si="3929"/>
        <v>0.6724474998</v>
      </c>
      <c r="DO459" s="527"/>
      <c r="DP459" s="520">
        <v>9.0</v>
      </c>
      <c r="DQ459" s="521" t="s">
        <v>158</v>
      </c>
      <c r="DR459" s="522" t="s">
        <v>132</v>
      </c>
      <c r="DS459" s="522" t="s">
        <v>150</v>
      </c>
      <c r="DT459" s="523">
        <f>ADHK!DT459</f>
        <v>199</v>
      </c>
      <c r="DU459" s="523">
        <f>'Produksi dan Harga'!AP129</f>
        <v>3230.801629</v>
      </c>
      <c r="DV459" s="523">
        <f t="shared" si="3930"/>
        <v>0.6429295242</v>
      </c>
      <c r="DW459" s="524"/>
      <c r="DX459" s="523">
        <f t="shared" si="3931"/>
        <v>0</v>
      </c>
      <c r="DY459" s="524"/>
      <c r="DZ459" s="523"/>
      <c r="EA459" s="523">
        <f t="shared" si="3932"/>
        <v>0</v>
      </c>
      <c r="EB459" s="523">
        <f t="shared" si="3933"/>
        <v>0.6429295242</v>
      </c>
      <c r="EC459" s="524">
        <v>0.36319999999999997</v>
      </c>
      <c r="ED459" s="525">
        <f t="shared" si="3934"/>
        <v>0.2335120032</v>
      </c>
      <c r="EE459" s="526">
        <f t="shared" si="3935"/>
        <v>0.409417521</v>
      </c>
      <c r="EF459" s="527"/>
      <c r="EG459" s="520">
        <v>9.0</v>
      </c>
      <c r="EH459" s="521" t="s">
        <v>158</v>
      </c>
      <c r="EI459" s="522" t="s">
        <v>132</v>
      </c>
      <c r="EJ459" s="522" t="s">
        <v>150</v>
      </c>
      <c r="EK459" s="523">
        <f>ADHK!EK459</f>
        <v>73</v>
      </c>
      <c r="EL459" s="523">
        <f>'Produksi dan Harga'!AU129</f>
        <v>3288.464545</v>
      </c>
      <c r="EM459" s="523">
        <f t="shared" si="3936"/>
        <v>0.2400579118</v>
      </c>
      <c r="EN459" s="524"/>
      <c r="EO459" s="523">
        <f t="shared" si="3937"/>
        <v>0</v>
      </c>
      <c r="EP459" s="524"/>
      <c r="EQ459" s="523"/>
      <c r="ER459" s="523">
        <f t="shared" si="3938"/>
        <v>0</v>
      </c>
      <c r="ES459" s="523">
        <f t="shared" si="3939"/>
        <v>0.2400579118</v>
      </c>
      <c r="ET459" s="524">
        <v>0.36319999999999997</v>
      </c>
      <c r="EU459" s="525">
        <f t="shared" si="3940"/>
        <v>0.08718903357</v>
      </c>
      <c r="EV459" s="526">
        <f t="shared" si="3941"/>
        <v>0.1528688782</v>
      </c>
      <c r="EW459" s="527"/>
      <c r="EX459" s="520">
        <v>9.0</v>
      </c>
      <c r="EY459" s="521" t="s">
        <v>158</v>
      </c>
      <c r="EZ459" s="522" t="s">
        <v>132</v>
      </c>
      <c r="FA459" s="522" t="s">
        <v>150</v>
      </c>
      <c r="FB459" s="523">
        <f>ADHK!FB459</f>
        <v>2203</v>
      </c>
      <c r="FC459" s="523">
        <f>'Produksi dan Harga'!AZ129</f>
        <v>3464.03702</v>
      </c>
      <c r="FD459" s="523">
        <f t="shared" si="3942"/>
        <v>7.631273555</v>
      </c>
      <c r="FE459" s="524"/>
      <c r="FF459" s="523">
        <f t="shared" si="3943"/>
        <v>0</v>
      </c>
      <c r="FG459" s="524"/>
      <c r="FH459" s="523"/>
      <c r="FI459" s="523">
        <f t="shared" si="3944"/>
        <v>0</v>
      </c>
      <c r="FJ459" s="523">
        <f t="shared" si="3945"/>
        <v>7.631273555</v>
      </c>
      <c r="FK459" s="524">
        <v>0.36319999999999997</v>
      </c>
      <c r="FL459" s="525">
        <f t="shared" si="3946"/>
        <v>2.771678555</v>
      </c>
      <c r="FM459" s="526">
        <f t="shared" si="3947"/>
        <v>4.859595</v>
      </c>
      <c r="FN459" s="527"/>
      <c r="FO459" s="520">
        <v>9.0</v>
      </c>
      <c r="FP459" s="521" t="s">
        <v>158</v>
      </c>
      <c r="FQ459" s="522" t="s">
        <v>132</v>
      </c>
      <c r="FR459" s="522" t="s">
        <v>150</v>
      </c>
      <c r="FS459" s="523">
        <f>ADHK!FS459</f>
        <v>40</v>
      </c>
      <c r="FT459" s="523">
        <f>'Produksi dan Harga'!BE129</f>
        <v>3496.116745</v>
      </c>
      <c r="FU459" s="523">
        <f t="shared" si="3948"/>
        <v>0.1398446698</v>
      </c>
      <c r="FV459" s="524"/>
      <c r="FW459" s="523">
        <f t="shared" si="3949"/>
        <v>0</v>
      </c>
      <c r="FX459" s="524"/>
      <c r="FY459" s="523"/>
      <c r="FZ459" s="523">
        <f t="shared" si="3950"/>
        <v>0</v>
      </c>
      <c r="GA459" s="523">
        <f t="shared" si="3951"/>
        <v>0.1398446698</v>
      </c>
      <c r="GB459" s="524">
        <v>0.36319999999999997</v>
      </c>
      <c r="GC459" s="525">
        <f t="shared" si="3952"/>
        <v>0.05079158408</v>
      </c>
      <c r="GD459" s="526">
        <f t="shared" si="3953"/>
        <v>0.08905308574</v>
      </c>
      <c r="GE459" s="527"/>
      <c r="GF459" s="520">
        <v>9.0</v>
      </c>
      <c r="GG459" s="521" t="s">
        <v>158</v>
      </c>
      <c r="GH459" s="522" t="s">
        <v>132</v>
      </c>
      <c r="GI459" s="522" t="s">
        <v>150</v>
      </c>
      <c r="GJ459" s="523">
        <f>ADHK!GJ459</f>
        <v>212</v>
      </c>
      <c r="GK459" s="523">
        <f>'Produksi dan Harga'!BJ129</f>
        <v>3486.631636</v>
      </c>
      <c r="GL459" s="523">
        <f t="shared" si="3954"/>
        <v>0.7391659068</v>
      </c>
      <c r="GM459" s="524"/>
      <c r="GN459" s="523">
        <f t="shared" si="3955"/>
        <v>0</v>
      </c>
      <c r="GO459" s="524"/>
      <c r="GP459" s="523"/>
      <c r="GQ459" s="523">
        <f t="shared" si="3956"/>
        <v>0</v>
      </c>
      <c r="GR459" s="523">
        <f t="shared" si="3957"/>
        <v>0.7391659068</v>
      </c>
      <c r="GS459" s="524">
        <v>0.36319999999999997</v>
      </c>
      <c r="GT459" s="525">
        <f t="shared" si="3958"/>
        <v>0.2684650573</v>
      </c>
      <c r="GU459" s="526">
        <f t="shared" si="3959"/>
        <v>0.4707008494</v>
      </c>
      <c r="GV459" s="527"/>
      <c r="GW459" s="520">
        <v>9.0</v>
      </c>
      <c r="GX459" s="521" t="s">
        <v>158</v>
      </c>
      <c r="GY459" s="522" t="s">
        <v>132</v>
      </c>
      <c r="GZ459" s="522" t="s">
        <v>150</v>
      </c>
      <c r="HA459" s="523">
        <f>ADHK!HA459</f>
        <v>844</v>
      </c>
      <c r="HB459" s="523">
        <f>'Produksi dan Harga'!BO129</f>
        <v>3866.829513</v>
      </c>
      <c r="HC459" s="523">
        <f t="shared" si="3960"/>
        <v>3.263604109</v>
      </c>
      <c r="HD459" s="524"/>
      <c r="HE459" s="523">
        <f t="shared" si="3961"/>
        <v>0</v>
      </c>
      <c r="HF459" s="524"/>
      <c r="HG459" s="523"/>
      <c r="HH459" s="523">
        <f t="shared" si="3962"/>
        <v>0</v>
      </c>
      <c r="HI459" s="523">
        <f t="shared" si="3963"/>
        <v>3.263604109</v>
      </c>
      <c r="HJ459" s="524">
        <v>0.36319999999999997</v>
      </c>
      <c r="HK459" s="525">
        <f t="shared" si="3964"/>
        <v>1.185341012</v>
      </c>
      <c r="HL459" s="526">
        <f t="shared" si="3965"/>
        <v>2.078263097</v>
      </c>
      <c r="HM459" s="527"/>
      <c r="HN459" s="520">
        <v>9.0</v>
      </c>
      <c r="HO459" s="521" t="s">
        <v>158</v>
      </c>
      <c r="HP459" s="522" t="s">
        <v>132</v>
      </c>
      <c r="HQ459" s="522" t="s">
        <v>150</v>
      </c>
      <c r="HR459" s="523">
        <f>ADHK!HR459</f>
        <v>1212</v>
      </c>
      <c r="HS459" s="523">
        <f>'Produksi dan Harga'!BT129</f>
        <v>4363.947147</v>
      </c>
      <c r="HT459" s="523">
        <f t="shared" si="3966"/>
        <v>5.289103942</v>
      </c>
      <c r="HU459" s="524"/>
      <c r="HV459" s="523">
        <f t="shared" si="3967"/>
        <v>0</v>
      </c>
      <c r="HW459" s="524"/>
      <c r="HX459" s="523"/>
      <c r="HY459" s="523">
        <f t="shared" si="3968"/>
        <v>0</v>
      </c>
      <c r="HZ459" s="523">
        <f t="shared" si="3969"/>
        <v>5.289103942</v>
      </c>
      <c r="IA459" s="524">
        <v>0.36319999999999997</v>
      </c>
      <c r="IB459" s="525">
        <f t="shared" si="3970"/>
        <v>1.921002552</v>
      </c>
      <c r="IC459" s="526">
        <f t="shared" si="3971"/>
        <v>3.36810139</v>
      </c>
      <c r="ID459" s="527"/>
      <c r="IE459" s="520">
        <v>9.0</v>
      </c>
      <c r="IF459" s="521" t="s">
        <v>158</v>
      </c>
      <c r="IG459" s="522" t="s">
        <v>132</v>
      </c>
      <c r="IH459" s="522" t="s">
        <v>150</v>
      </c>
      <c r="II459" s="523">
        <f>ADHK!II459</f>
        <v>162</v>
      </c>
      <c r="IJ459" s="523">
        <f>'Produksi dan Harga'!BY129</f>
        <v>4406.241582</v>
      </c>
      <c r="IK459" s="523">
        <f t="shared" si="3972"/>
        <v>0.7138111363</v>
      </c>
      <c r="IL459" s="524"/>
      <c r="IM459" s="523">
        <f t="shared" si="3973"/>
        <v>0</v>
      </c>
      <c r="IN459" s="524"/>
      <c r="IO459" s="523"/>
      <c r="IP459" s="523">
        <f t="shared" si="3974"/>
        <v>0</v>
      </c>
      <c r="IQ459" s="523">
        <f t="shared" si="3975"/>
        <v>0.7138111363</v>
      </c>
      <c r="IR459" s="524">
        <v>0.36319999999999997</v>
      </c>
      <c r="IS459" s="525">
        <f t="shared" si="3976"/>
        <v>0.2592562047</v>
      </c>
      <c r="IT459" s="526">
        <f t="shared" si="3977"/>
        <v>0.4545549316</v>
      </c>
      <c r="IU459" s="527"/>
      <c r="IV459" s="520">
        <v>9.0</v>
      </c>
      <c r="IW459" s="521" t="s">
        <v>158</v>
      </c>
      <c r="IX459" s="522" t="s">
        <v>132</v>
      </c>
      <c r="IY459" s="522" t="s">
        <v>150</v>
      </c>
      <c r="IZ459" s="523">
        <f>ADHK!IZ459</f>
        <v>265</v>
      </c>
      <c r="JA459" s="523">
        <f>'Produksi dan Harga'!CD129</f>
        <v>4849.814266</v>
      </c>
      <c r="JB459" s="523">
        <f t="shared" si="3978"/>
        <v>1.28520078</v>
      </c>
      <c r="JC459" s="524"/>
      <c r="JD459" s="523">
        <f t="shared" si="3979"/>
        <v>0</v>
      </c>
      <c r="JE459" s="524"/>
      <c r="JF459" s="523"/>
      <c r="JG459" s="523">
        <f t="shared" si="3980"/>
        <v>0</v>
      </c>
      <c r="JH459" s="523">
        <f t="shared" si="3981"/>
        <v>1.28520078</v>
      </c>
      <c r="JI459" s="524">
        <v>0.36319999999999997</v>
      </c>
      <c r="JJ459" s="525">
        <f t="shared" si="3982"/>
        <v>0.4667849235</v>
      </c>
      <c r="JK459" s="526">
        <f t="shared" si="3983"/>
        <v>0.818415857</v>
      </c>
      <c r="JL459" s="527"/>
      <c r="JM459" s="520">
        <v>9.0</v>
      </c>
      <c r="JN459" s="521" t="s">
        <v>158</v>
      </c>
      <c r="JO459" s="522" t="s">
        <v>132</v>
      </c>
      <c r="JP459" s="522" t="s">
        <v>150</v>
      </c>
      <c r="JQ459" s="523" t="str">
        <f>ADHK!JQ459</f>
        <v/>
      </c>
      <c r="JR459" s="523"/>
      <c r="JS459" s="523">
        <f t="shared" si="3984"/>
        <v>0</v>
      </c>
      <c r="JT459" s="524"/>
      <c r="JU459" s="523">
        <f t="shared" si="3985"/>
        <v>0</v>
      </c>
      <c r="JV459" s="524"/>
      <c r="JW459" s="523"/>
      <c r="JX459" s="523">
        <f t="shared" si="3986"/>
        <v>0</v>
      </c>
      <c r="JY459" s="523">
        <f t="shared" si="3987"/>
        <v>0</v>
      </c>
      <c r="JZ459" s="524">
        <v>0.36319999999999997</v>
      </c>
      <c r="KA459" s="525">
        <f t="shared" si="3988"/>
        <v>0</v>
      </c>
      <c r="KB459" s="526">
        <f t="shared" si="3989"/>
        <v>0</v>
      </c>
      <c r="KC459" s="527"/>
      <c r="KD459" s="520">
        <v>9.0</v>
      </c>
      <c r="KE459" s="521" t="s">
        <v>158</v>
      </c>
      <c r="KF459" s="522" t="s">
        <v>132</v>
      </c>
      <c r="KG459" s="522" t="s">
        <v>150</v>
      </c>
      <c r="KH459" s="523" t="str">
        <f>ADHK!KH459</f>
        <v/>
      </c>
      <c r="KI459" s="523"/>
      <c r="KJ459" s="523">
        <f t="shared" si="3990"/>
        <v>0</v>
      </c>
      <c r="KK459" s="524"/>
      <c r="KL459" s="523">
        <f t="shared" si="3991"/>
        <v>0</v>
      </c>
      <c r="KM459" s="524"/>
      <c r="KN459" s="523"/>
      <c r="KO459" s="523">
        <f t="shared" si="3992"/>
        <v>0</v>
      </c>
      <c r="KP459" s="523">
        <f t="shared" si="3993"/>
        <v>0</v>
      </c>
      <c r="KQ459" s="524">
        <v>0.36319999999999997</v>
      </c>
      <c r="KR459" s="525">
        <f t="shared" si="3994"/>
        <v>0</v>
      </c>
      <c r="KS459" s="526">
        <f t="shared" si="3995"/>
        <v>0</v>
      </c>
      <c r="KT459" s="527"/>
      <c r="KU459" s="528"/>
    </row>
    <row r="460" ht="15.75" customHeight="1">
      <c r="A460" s="520">
        <v>10.0</v>
      </c>
      <c r="B460" s="521" t="s">
        <v>159</v>
      </c>
      <c r="C460" s="522" t="s">
        <v>132</v>
      </c>
      <c r="D460" s="522" t="s">
        <v>150</v>
      </c>
      <c r="E460" s="523" t="str">
        <f>ADHK!E460</f>
        <v/>
      </c>
      <c r="F460" s="523" t="str">
        <f>ADHK!F460</f>
        <v/>
      </c>
      <c r="G460" s="523">
        <f t="shared" si="3888"/>
        <v>0</v>
      </c>
      <c r="H460" s="524"/>
      <c r="I460" s="523">
        <f t="shared" si="3889"/>
        <v>0</v>
      </c>
      <c r="J460" s="524"/>
      <c r="K460" s="523"/>
      <c r="L460" s="523">
        <f t="shared" si="3890"/>
        <v>0</v>
      </c>
      <c r="M460" s="523">
        <f t="shared" si="3891"/>
        <v>0</v>
      </c>
      <c r="N460" s="524">
        <v>0.36319999999999997</v>
      </c>
      <c r="O460" s="525">
        <f t="shared" si="3892"/>
        <v>0</v>
      </c>
      <c r="P460" s="526">
        <f t="shared" si="3893"/>
        <v>0</v>
      </c>
      <c r="Q460" s="527"/>
      <c r="R460" s="520">
        <v>10.0</v>
      </c>
      <c r="S460" s="521" t="s">
        <v>159</v>
      </c>
      <c r="T460" s="522" t="s">
        <v>132</v>
      </c>
      <c r="U460" s="522" t="s">
        <v>150</v>
      </c>
      <c r="V460" s="523" t="str">
        <f>ADHK!V460</f>
        <v/>
      </c>
      <c r="W460" s="523" t="str">
        <f>'Produksi dan Harga'!L130</f>
        <v/>
      </c>
      <c r="X460" s="523">
        <f t="shared" si="3894"/>
        <v>0</v>
      </c>
      <c r="Y460" s="524"/>
      <c r="Z460" s="523">
        <f t="shared" si="3895"/>
        <v>0</v>
      </c>
      <c r="AA460" s="524"/>
      <c r="AB460" s="523"/>
      <c r="AC460" s="523">
        <f t="shared" si="3896"/>
        <v>0</v>
      </c>
      <c r="AD460" s="523">
        <f t="shared" si="3897"/>
        <v>0</v>
      </c>
      <c r="AE460" s="524">
        <v>0.36319999999999997</v>
      </c>
      <c r="AF460" s="525">
        <f t="shared" si="3898"/>
        <v>0</v>
      </c>
      <c r="AG460" s="526">
        <f t="shared" si="3899"/>
        <v>0</v>
      </c>
      <c r="AH460" s="527"/>
      <c r="AI460" s="520">
        <v>10.0</v>
      </c>
      <c r="AJ460" s="521" t="s">
        <v>159</v>
      </c>
      <c r="AK460" s="522" t="s">
        <v>132</v>
      </c>
      <c r="AL460" s="522" t="s">
        <v>150</v>
      </c>
      <c r="AM460" s="523" t="str">
        <f>ADHK!AM460</f>
        <v/>
      </c>
      <c r="AN460" s="523" t="str">
        <f>'Produksi dan Harga'!Q130</f>
        <v/>
      </c>
      <c r="AO460" s="523">
        <f t="shared" si="3900"/>
        <v>0</v>
      </c>
      <c r="AP460" s="524"/>
      <c r="AQ460" s="523">
        <f t="shared" si="3901"/>
        <v>0</v>
      </c>
      <c r="AR460" s="524"/>
      <c r="AS460" s="523"/>
      <c r="AT460" s="523">
        <f t="shared" si="3902"/>
        <v>0</v>
      </c>
      <c r="AU460" s="523">
        <f t="shared" si="3903"/>
        <v>0</v>
      </c>
      <c r="AV460" s="524">
        <v>0.36319999999999997</v>
      </c>
      <c r="AW460" s="525">
        <f t="shared" si="3904"/>
        <v>0</v>
      </c>
      <c r="AX460" s="526">
        <f t="shared" si="3905"/>
        <v>0</v>
      </c>
      <c r="AY460" s="527"/>
      <c r="AZ460" s="520">
        <v>10.0</v>
      </c>
      <c r="BA460" s="521" t="s">
        <v>159</v>
      </c>
      <c r="BB460" s="522" t="s">
        <v>132</v>
      </c>
      <c r="BC460" s="522" t="s">
        <v>150</v>
      </c>
      <c r="BD460" s="523" t="str">
        <f>ADHK!BD460</f>
        <v/>
      </c>
      <c r="BE460" s="523" t="str">
        <f>'Produksi dan Harga'!V130</f>
        <v/>
      </c>
      <c r="BF460" s="523">
        <f t="shared" si="3906"/>
        <v>0</v>
      </c>
      <c r="BG460" s="524"/>
      <c r="BH460" s="523">
        <f t="shared" si="3907"/>
        <v>0</v>
      </c>
      <c r="BI460" s="524"/>
      <c r="BJ460" s="523"/>
      <c r="BK460" s="523">
        <f t="shared" si="3908"/>
        <v>0</v>
      </c>
      <c r="BL460" s="523">
        <f t="shared" si="3909"/>
        <v>0</v>
      </c>
      <c r="BM460" s="524">
        <v>0.36319999999999997</v>
      </c>
      <c r="BN460" s="525">
        <f t="shared" si="3910"/>
        <v>0</v>
      </c>
      <c r="BO460" s="526">
        <f t="shared" si="3911"/>
        <v>0</v>
      </c>
      <c r="BP460" s="527"/>
      <c r="BQ460" s="520">
        <v>10.0</v>
      </c>
      <c r="BR460" s="521" t="s">
        <v>159</v>
      </c>
      <c r="BS460" s="522" t="s">
        <v>132</v>
      </c>
      <c r="BT460" s="522" t="s">
        <v>150</v>
      </c>
      <c r="BU460" s="523" t="str">
        <f>ADHK!BU460</f>
        <v/>
      </c>
      <c r="BV460" s="523" t="str">
        <f>'Produksi dan Harga'!AA130</f>
        <v/>
      </c>
      <c r="BW460" s="523">
        <f t="shared" si="3912"/>
        <v>0</v>
      </c>
      <c r="BX460" s="524"/>
      <c r="BY460" s="523">
        <f t="shared" si="3913"/>
        <v>0</v>
      </c>
      <c r="BZ460" s="524"/>
      <c r="CA460" s="523"/>
      <c r="CB460" s="523">
        <f t="shared" si="3914"/>
        <v>0</v>
      </c>
      <c r="CC460" s="523">
        <f t="shared" si="3915"/>
        <v>0</v>
      </c>
      <c r="CD460" s="524">
        <v>0.36319999999999997</v>
      </c>
      <c r="CE460" s="525">
        <f t="shared" si="3916"/>
        <v>0</v>
      </c>
      <c r="CF460" s="526">
        <f t="shared" si="3917"/>
        <v>0</v>
      </c>
      <c r="CG460" s="527"/>
      <c r="CH460" s="520">
        <v>10.0</v>
      </c>
      <c r="CI460" s="521" t="s">
        <v>159</v>
      </c>
      <c r="CJ460" s="522" t="s">
        <v>132</v>
      </c>
      <c r="CK460" s="522" t="s">
        <v>150</v>
      </c>
      <c r="CL460" s="523" t="str">
        <f>ADHK!CL460</f>
        <v/>
      </c>
      <c r="CM460" s="523" t="str">
        <f>'Produksi dan Harga'!AF130</f>
        <v/>
      </c>
      <c r="CN460" s="523">
        <f t="shared" si="3918"/>
        <v>0</v>
      </c>
      <c r="CO460" s="524"/>
      <c r="CP460" s="523">
        <f t="shared" si="3919"/>
        <v>0</v>
      </c>
      <c r="CQ460" s="524"/>
      <c r="CR460" s="523"/>
      <c r="CS460" s="523">
        <f t="shared" si="3920"/>
        <v>0</v>
      </c>
      <c r="CT460" s="523">
        <f t="shared" si="3921"/>
        <v>0</v>
      </c>
      <c r="CU460" s="524">
        <v>0.36319999999999997</v>
      </c>
      <c r="CV460" s="525">
        <f t="shared" si="3922"/>
        <v>0</v>
      </c>
      <c r="CW460" s="526">
        <f t="shared" si="3923"/>
        <v>0</v>
      </c>
      <c r="CX460" s="527"/>
      <c r="CY460" s="520">
        <v>10.0</v>
      </c>
      <c r="CZ460" s="521" t="s">
        <v>159</v>
      </c>
      <c r="DA460" s="522" t="s">
        <v>132</v>
      </c>
      <c r="DB460" s="522" t="s">
        <v>150</v>
      </c>
      <c r="DC460" s="523" t="str">
        <f>ADHK!DC460</f>
        <v/>
      </c>
      <c r="DD460" s="523" t="str">
        <f>'Produksi dan Harga'!AK130</f>
        <v/>
      </c>
      <c r="DE460" s="523">
        <f t="shared" si="3924"/>
        <v>0</v>
      </c>
      <c r="DF460" s="524"/>
      <c r="DG460" s="523">
        <f t="shared" si="3925"/>
        <v>0</v>
      </c>
      <c r="DH460" s="524"/>
      <c r="DI460" s="523"/>
      <c r="DJ460" s="523">
        <f t="shared" si="3926"/>
        <v>0</v>
      </c>
      <c r="DK460" s="523">
        <f t="shared" si="3927"/>
        <v>0</v>
      </c>
      <c r="DL460" s="524">
        <v>0.36319999999999997</v>
      </c>
      <c r="DM460" s="525">
        <f t="shared" si="3928"/>
        <v>0</v>
      </c>
      <c r="DN460" s="526">
        <f t="shared" si="3929"/>
        <v>0</v>
      </c>
      <c r="DO460" s="527"/>
      <c r="DP460" s="520">
        <v>10.0</v>
      </c>
      <c r="DQ460" s="521" t="s">
        <v>159</v>
      </c>
      <c r="DR460" s="522" t="s">
        <v>132</v>
      </c>
      <c r="DS460" s="522" t="s">
        <v>150</v>
      </c>
      <c r="DT460" s="523" t="str">
        <f>ADHK!DT460</f>
        <v/>
      </c>
      <c r="DU460" s="523" t="str">
        <f>'Produksi dan Harga'!AP130</f>
        <v/>
      </c>
      <c r="DV460" s="523">
        <f t="shared" si="3930"/>
        <v>0</v>
      </c>
      <c r="DW460" s="524"/>
      <c r="DX460" s="523">
        <f t="shared" si="3931"/>
        <v>0</v>
      </c>
      <c r="DY460" s="524"/>
      <c r="DZ460" s="523"/>
      <c r="EA460" s="523">
        <f t="shared" si="3932"/>
        <v>0</v>
      </c>
      <c r="EB460" s="523">
        <f t="shared" si="3933"/>
        <v>0</v>
      </c>
      <c r="EC460" s="524">
        <v>0.36319999999999997</v>
      </c>
      <c r="ED460" s="525">
        <f t="shared" si="3934"/>
        <v>0</v>
      </c>
      <c r="EE460" s="526">
        <f t="shared" si="3935"/>
        <v>0</v>
      </c>
      <c r="EF460" s="527"/>
      <c r="EG460" s="520">
        <v>10.0</v>
      </c>
      <c r="EH460" s="521" t="s">
        <v>159</v>
      </c>
      <c r="EI460" s="522" t="s">
        <v>132</v>
      </c>
      <c r="EJ460" s="522" t="s">
        <v>150</v>
      </c>
      <c r="EK460" s="523" t="str">
        <f>ADHK!EK460</f>
        <v/>
      </c>
      <c r="EL460" s="523" t="str">
        <f>'Produksi dan Harga'!AU130</f>
        <v/>
      </c>
      <c r="EM460" s="523">
        <f t="shared" si="3936"/>
        <v>0</v>
      </c>
      <c r="EN460" s="524"/>
      <c r="EO460" s="523">
        <f t="shared" si="3937"/>
        <v>0</v>
      </c>
      <c r="EP460" s="524"/>
      <c r="EQ460" s="523"/>
      <c r="ER460" s="523">
        <f t="shared" si="3938"/>
        <v>0</v>
      </c>
      <c r="ES460" s="523">
        <f t="shared" si="3939"/>
        <v>0</v>
      </c>
      <c r="ET460" s="524">
        <v>0.36319999999999997</v>
      </c>
      <c r="EU460" s="525">
        <f t="shared" si="3940"/>
        <v>0</v>
      </c>
      <c r="EV460" s="526">
        <f t="shared" si="3941"/>
        <v>0</v>
      </c>
      <c r="EW460" s="527"/>
      <c r="EX460" s="520">
        <v>10.0</v>
      </c>
      <c r="EY460" s="521" t="s">
        <v>159</v>
      </c>
      <c r="EZ460" s="522" t="s">
        <v>132</v>
      </c>
      <c r="FA460" s="522" t="s">
        <v>150</v>
      </c>
      <c r="FB460" s="523" t="str">
        <f>ADHK!FB460</f>
        <v/>
      </c>
      <c r="FC460" s="523" t="str">
        <f>'Produksi dan Harga'!AZ130</f>
        <v/>
      </c>
      <c r="FD460" s="523">
        <f t="shared" si="3942"/>
        <v>0</v>
      </c>
      <c r="FE460" s="524"/>
      <c r="FF460" s="523">
        <f t="shared" si="3943"/>
        <v>0</v>
      </c>
      <c r="FG460" s="524"/>
      <c r="FH460" s="523"/>
      <c r="FI460" s="523">
        <f t="shared" si="3944"/>
        <v>0</v>
      </c>
      <c r="FJ460" s="523">
        <f t="shared" si="3945"/>
        <v>0</v>
      </c>
      <c r="FK460" s="524">
        <v>0.36319999999999997</v>
      </c>
      <c r="FL460" s="525">
        <f t="shared" si="3946"/>
        <v>0</v>
      </c>
      <c r="FM460" s="526">
        <f t="shared" si="3947"/>
        <v>0</v>
      </c>
      <c r="FN460" s="527"/>
      <c r="FO460" s="520">
        <v>10.0</v>
      </c>
      <c r="FP460" s="521" t="s">
        <v>159</v>
      </c>
      <c r="FQ460" s="522" t="s">
        <v>132</v>
      </c>
      <c r="FR460" s="522" t="s">
        <v>150</v>
      </c>
      <c r="FS460" s="523" t="str">
        <f>ADHK!FS460</f>
        <v/>
      </c>
      <c r="FT460" s="523" t="str">
        <f>'Produksi dan Harga'!BE130</f>
        <v/>
      </c>
      <c r="FU460" s="523">
        <f t="shared" si="3948"/>
        <v>0</v>
      </c>
      <c r="FV460" s="524"/>
      <c r="FW460" s="523">
        <f t="shared" si="3949"/>
        <v>0</v>
      </c>
      <c r="FX460" s="524"/>
      <c r="FY460" s="523"/>
      <c r="FZ460" s="523">
        <f t="shared" si="3950"/>
        <v>0</v>
      </c>
      <c r="GA460" s="523">
        <f t="shared" si="3951"/>
        <v>0</v>
      </c>
      <c r="GB460" s="524">
        <v>0.36319999999999997</v>
      </c>
      <c r="GC460" s="525">
        <f t="shared" si="3952"/>
        <v>0</v>
      </c>
      <c r="GD460" s="526">
        <f t="shared" si="3953"/>
        <v>0</v>
      </c>
      <c r="GE460" s="527"/>
      <c r="GF460" s="520">
        <v>10.0</v>
      </c>
      <c r="GG460" s="521" t="s">
        <v>159</v>
      </c>
      <c r="GH460" s="522" t="s">
        <v>132</v>
      </c>
      <c r="GI460" s="522" t="s">
        <v>150</v>
      </c>
      <c r="GJ460" s="523">
        <f>ADHK!GJ460</f>
        <v>212</v>
      </c>
      <c r="GK460" s="523" t="str">
        <f>'Produksi dan Harga'!BJ130</f>
        <v/>
      </c>
      <c r="GL460" s="523">
        <f t="shared" si="3954"/>
        <v>0</v>
      </c>
      <c r="GM460" s="524"/>
      <c r="GN460" s="523">
        <f t="shared" si="3955"/>
        <v>0</v>
      </c>
      <c r="GO460" s="524"/>
      <c r="GP460" s="523"/>
      <c r="GQ460" s="523">
        <f t="shared" si="3956"/>
        <v>0</v>
      </c>
      <c r="GR460" s="523">
        <f t="shared" si="3957"/>
        <v>0</v>
      </c>
      <c r="GS460" s="524">
        <v>0.36319999999999997</v>
      </c>
      <c r="GT460" s="525">
        <f t="shared" si="3958"/>
        <v>0</v>
      </c>
      <c r="GU460" s="526">
        <f t="shared" si="3959"/>
        <v>0</v>
      </c>
      <c r="GV460" s="527"/>
      <c r="GW460" s="520">
        <v>10.0</v>
      </c>
      <c r="GX460" s="521" t="s">
        <v>159</v>
      </c>
      <c r="GY460" s="522" t="s">
        <v>132</v>
      </c>
      <c r="GZ460" s="522" t="s">
        <v>150</v>
      </c>
      <c r="HA460" s="523">
        <f>ADHK!HA460</f>
        <v>586</v>
      </c>
      <c r="HB460" s="523" t="str">
        <f>'Produksi dan Harga'!BO130</f>
        <v/>
      </c>
      <c r="HC460" s="523">
        <f t="shared" si="3960"/>
        <v>0</v>
      </c>
      <c r="HD460" s="524"/>
      <c r="HE460" s="523">
        <f t="shared" si="3961"/>
        <v>0</v>
      </c>
      <c r="HF460" s="524"/>
      <c r="HG460" s="523"/>
      <c r="HH460" s="523">
        <f t="shared" si="3962"/>
        <v>0</v>
      </c>
      <c r="HI460" s="523">
        <f t="shared" si="3963"/>
        <v>0</v>
      </c>
      <c r="HJ460" s="524">
        <v>0.36319999999999997</v>
      </c>
      <c r="HK460" s="525">
        <f t="shared" si="3964"/>
        <v>0</v>
      </c>
      <c r="HL460" s="526">
        <f t="shared" si="3965"/>
        <v>0</v>
      </c>
      <c r="HM460" s="527"/>
      <c r="HN460" s="520">
        <v>10.0</v>
      </c>
      <c r="HO460" s="521" t="s">
        <v>159</v>
      </c>
      <c r="HP460" s="522" t="s">
        <v>132</v>
      </c>
      <c r="HQ460" s="522" t="s">
        <v>150</v>
      </c>
      <c r="HR460" s="523">
        <f>ADHK!HR460</f>
        <v>659</v>
      </c>
      <c r="HS460" s="523" t="str">
        <f>'Produksi dan Harga'!BT130</f>
        <v/>
      </c>
      <c r="HT460" s="523">
        <f t="shared" si="3966"/>
        <v>0</v>
      </c>
      <c r="HU460" s="524"/>
      <c r="HV460" s="523">
        <f t="shared" si="3967"/>
        <v>0</v>
      </c>
      <c r="HW460" s="524"/>
      <c r="HX460" s="523"/>
      <c r="HY460" s="523">
        <f t="shared" si="3968"/>
        <v>0</v>
      </c>
      <c r="HZ460" s="523">
        <f t="shared" si="3969"/>
        <v>0</v>
      </c>
      <c r="IA460" s="524">
        <v>0.36319999999999997</v>
      </c>
      <c r="IB460" s="525">
        <f t="shared" si="3970"/>
        <v>0</v>
      </c>
      <c r="IC460" s="526">
        <f t="shared" si="3971"/>
        <v>0</v>
      </c>
      <c r="ID460" s="527"/>
      <c r="IE460" s="520">
        <v>10.0</v>
      </c>
      <c r="IF460" s="521" t="s">
        <v>159</v>
      </c>
      <c r="IG460" s="522" t="s">
        <v>132</v>
      </c>
      <c r="IH460" s="522" t="s">
        <v>150</v>
      </c>
      <c r="II460" s="523">
        <f>ADHK!II460</f>
        <v>15</v>
      </c>
      <c r="IJ460" s="523" t="str">
        <f>'Produksi dan Harga'!BY130</f>
        <v/>
      </c>
      <c r="IK460" s="523">
        <f t="shared" si="3972"/>
        <v>0</v>
      </c>
      <c r="IL460" s="524"/>
      <c r="IM460" s="523">
        <f t="shared" si="3973"/>
        <v>0</v>
      </c>
      <c r="IN460" s="524"/>
      <c r="IO460" s="523"/>
      <c r="IP460" s="523">
        <f t="shared" si="3974"/>
        <v>0</v>
      </c>
      <c r="IQ460" s="523">
        <f t="shared" si="3975"/>
        <v>0</v>
      </c>
      <c r="IR460" s="524">
        <v>0.36319999999999997</v>
      </c>
      <c r="IS460" s="525">
        <f t="shared" si="3976"/>
        <v>0</v>
      </c>
      <c r="IT460" s="526">
        <f t="shared" si="3977"/>
        <v>0</v>
      </c>
      <c r="IU460" s="527"/>
      <c r="IV460" s="520">
        <v>10.0</v>
      </c>
      <c r="IW460" s="521" t="s">
        <v>159</v>
      </c>
      <c r="IX460" s="522" t="s">
        <v>132</v>
      </c>
      <c r="IY460" s="522" t="s">
        <v>150</v>
      </c>
      <c r="IZ460" s="523">
        <f>ADHK!IZ460</f>
        <v>186</v>
      </c>
      <c r="JA460" s="523" t="str">
        <f>'Produksi dan Harga'!CD130</f>
        <v/>
      </c>
      <c r="JB460" s="523">
        <f t="shared" si="3978"/>
        <v>0</v>
      </c>
      <c r="JC460" s="524"/>
      <c r="JD460" s="523">
        <f t="shared" si="3979"/>
        <v>0</v>
      </c>
      <c r="JE460" s="524"/>
      <c r="JF460" s="523"/>
      <c r="JG460" s="523">
        <f t="shared" si="3980"/>
        <v>0</v>
      </c>
      <c r="JH460" s="523">
        <f t="shared" si="3981"/>
        <v>0</v>
      </c>
      <c r="JI460" s="524">
        <v>0.36319999999999997</v>
      </c>
      <c r="JJ460" s="525">
        <f t="shared" si="3982"/>
        <v>0</v>
      </c>
      <c r="JK460" s="526">
        <f t="shared" si="3983"/>
        <v>0</v>
      </c>
      <c r="JL460" s="527"/>
      <c r="JM460" s="520">
        <v>10.0</v>
      </c>
      <c r="JN460" s="521" t="s">
        <v>159</v>
      </c>
      <c r="JO460" s="522" t="s">
        <v>132</v>
      </c>
      <c r="JP460" s="522" t="s">
        <v>150</v>
      </c>
      <c r="JQ460" s="523" t="str">
        <f>ADHK!JQ460</f>
        <v/>
      </c>
      <c r="JR460" s="523"/>
      <c r="JS460" s="523">
        <f t="shared" si="3984"/>
        <v>0</v>
      </c>
      <c r="JT460" s="524"/>
      <c r="JU460" s="523">
        <f t="shared" si="3985"/>
        <v>0</v>
      </c>
      <c r="JV460" s="524"/>
      <c r="JW460" s="523"/>
      <c r="JX460" s="523">
        <f t="shared" si="3986"/>
        <v>0</v>
      </c>
      <c r="JY460" s="523">
        <f t="shared" si="3987"/>
        <v>0</v>
      </c>
      <c r="JZ460" s="524">
        <v>0.36319999999999997</v>
      </c>
      <c r="KA460" s="525">
        <f t="shared" si="3988"/>
        <v>0</v>
      </c>
      <c r="KB460" s="526">
        <f t="shared" si="3989"/>
        <v>0</v>
      </c>
      <c r="KC460" s="527"/>
      <c r="KD460" s="520">
        <v>10.0</v>
      </c>
      <c r="KE460" s="521" t="s">
        <v>159</v>
      </c>
      <c r="KF460" s="522" t="s">
        <v>132</v>
      </c>
      <c r="KG460" s="522" t="s">
        <v>150</v>
      </c>
      <c r="KH460" s="523" t="str">
        <f>ADHK!KH460</f>
        <v/>
      </c>
      <c r="KI460" s="523"/>
      <c r="KJ460" s="523">
        <f t="shared" si="3990"/>
        <v>0</v>
      </c>
      <c r="KK460" s="524"/>
      <c r="KL460" s="523">
        <f t="shared" si="3991"/>
        <v>0</v>
      </c>
      <c r="KM460" s="524"/>
      <c r="KN460" s="523"/>
      <c r="KO460" s="523">
        <f t="shared" si="3992"/>
        <v>0</v>
      </c>
      <c r="KP460" s="523">
        <f t="shared" si="3993"/>
        <v>0</v>
      </c>
      <c r="KQ460" s="524">
        <v>0.36319999999999997</v>
      </c>
      <c r="KR460" s="525">
        <f t="shared" si="3994"/>
        <v>0</v>
      </c>
      <c r="KS460" s="526">
        <f t="shared" si="3995"/>
        <v>0</v>
      </c>
      <c r="KT460" s="527"/>
      <c r="KU460" s="528"/>
    </row>
    <row r="461" ht="15.75" customHeight="1">
      <c r="A461" s="520">
        <v>11.0</v>
      </c>
      <c r="B461" s="521" t="s">
        <v>160</v>
      </c>
      <c r="C461" s="522" t="s">
        <v>132</v>
      </c>
      <c r="D461" s="522" t="s">
        <v>150</v>
      </c>
      <c r="E461" s="523">
        <f>ADHK!E461</f>
        <v>1866</v>
      </c>
      <c r="F461" s="523">
        <f>ADHK!F461</f>
        <v>12836.07333</v>
      </c>
      <c r="G461" s="523">
        <f t="shared" si="3888"/>
        <v>23.95211283</v>
      </c>
      <c r="H461" s="524"/>
      <c r="I461" s="523">
        <f t="shared" si="3889"/>
        <v>0</v>
      </c>
      <c r="J461" s="524"/>
      <c r="K461" s="523"/>
      <c r="L461" s="523">
        <f t="shared" si="3890"/>
        <v>0</v>
      </c>
      <c r="M461" s="523">
        <f t="shared" si="3891"/>
        <v>23.95211283</v>
      </c>
      <c r="N461" s="524">
        <v>0.36319999999999997</v>
      </c>
      <c r="O461" s="525">
        <f t="shared" si="3892"/>
        <v>8.69940738</v>
      </c>
      <c r="P461" s="526">
        <f t="shared" si="3893"/>
        <v>15.25270545</v>
      </c>
      <c r="Q461" s="527"/>
      <c r="R461" s="520">
        <v>11.0</v>
      </c>
      <c r="S461" s="521" t="s">
        <v>160</v>
      </c>
      <c r="T461" s="522" t="s">
        <v>132</v>
      </c>
      <c r="U461" s="522" t="s">
        <v>150</v>
      </c>
      <c r="V461" s="523">
        <f>ADHK!V461</f>
        <v>1825</v>
      </c>
      <c r="W461" s="523">
        <f>'Produksi dan Harga'!L131</f>
        <v>13610.20842</v>
      </c>
      <c r="X461" s="523">
        <f t="shared" si="3894"/>
        <v>24.83863037</v>
      </c>
      <c r="Y461" s="524"/>
      <c r="Z461" s="523">
        <f t="shared" si="3895"/>
        <v>0</v>
      </c>
      <c r="AA461" s="524"/>
      <c r="AB461" s="523"/>
      <c r="AC461" s="523">
        <f t="shared" si="3896"/>
        <v>0</v>
      </c>
      <c r="AD461" s="523">
        <f t="shared" si="3897"/>
        <v>24.83863037</v>
      </c>
      <c r="AE461" s="524">
        <v>0.36319999999999997</v>
      </c>
      <c r="AF461" s="525">
        <f t="shared" si="3898"/>
        <v>9.02139055</v>
      </c>
      <c r="AG461" s="526">
        <f t="shared" si="3899"/>
        <v>15.81723982</v>
      </c>
      <c r="AH461" s="527"/>
      <c r="AI461" s="520">
        <v>11.0</v>
      </c>
      <c r="AJ461" s="521" t="s">
        <v>160</v>
      </c>
      <c r="AK461" s="522" t="s">
        <v>132</v>
      </c>
      <c r="AL461" s="522" t="s">
        <v>150</v>
      </c>
      <c r="AM461" s="523">
        <f>ADHK!AM461</f>
        <v>1001</v>
      </c>
      <c r="AN461" s="523">
        <f>'Produksi dan Harga'!Q131</f>
        <v>13945.07067</v>
      </c>
      <c r="AO461" s="523">
        <f t="shared" si="3900"/>
        <v>13.95901574</v>
      </c>
      <c r="AP461" s="524"/>
      <c r="AQ461" s="523">
        <f t="shared" si="3901"/>
        <v>0</v>
      </c>
      <c r="AR461" s="524"/>
      <c r="AS461" s="523"/>
      <c r="AT461" s="523">
        <f t="shared" si="3902"/>
        <v>0</v>
      </c>
      <c r="AU461" s="523">
        <f t="shared" si="3903"/>
        <v>13.95901574</v>
      </c>
      <c r="AV461" s="524">
        <v>0.36319999999999997</v>
      </c>
      <c r="AW461" s="525">
        <f t="shared" si="3904"/>
        <v>5.069914516</v>
      </c>
      <c r="AX461" s="526">
        <f t="shared" si="3905"/>
        <v>8.889101222</v>
      </c>
      <c r="AY461" s="527"/>
      <c r="AZ461" s="520">
        <v>11.0</v>
      </c>
      <c r="BA461" s="521" t="s">
        <v>160</v>
      </c>
      <c r="BB461" s="522" t="s">
        <v>132</v>
      </c>
      <c r="BC461" s="522" t="s">
        <v>150</v>
      </c>
      <c r="BD461" s="523">
        <f>ADHK!BD461</f>
        <v>713</v>
      </c>
      <c r="BE461" s="523">
        <f>'Produksi dan Harga'!V131</f>
        <v>14787.92735</v>
      </c>
      <c r="BF461" s="523">
        <f t="shared" si="3906"/>
        <v>10.5437922</v>
      </c>
      <c r="BG461" s="524"/>
      <c r="BH461" s="523">
        <f t="shared" si="3907"/>
        <v>0</v>
      </c>
      <c r="BI461" s="524"/>
      <c r="BJ461" s="523"/>
      <c r="BK461" s="523">
        <f t="shared" si="3908"/>
        <v>0</v>
      </c>
      <c r="BL461" s="523">
        <f t="shared" si="3909"/>
        <v>10.5437922</v>
      </c>
      <c r="BM461" s="524">
        <v>0.36319999999999997</v>
      </c>
      <c r="BN461" s="525">
        <f t="shared" si="3910"/>
        <v>3.829505327</v>
      </c>
      <c r="BO461" s="526">
        <f t="shared" si="3911"/>
        <v>6.714286873</v>
      </c>
      <c r="BP461" s="527"/>
      <c r="BQ461" s="520">
        <v>11.0</v>
      </c>
      <c r="BR461" s="521" t="s">
        <v>160</v>
      </c>
      <c r="BS461" s="522" t="s">
        <v>132</v>
      </c>
      <c r="BT461" s="522" t="s">
        <v>150</v>
      </c>
      <c r="BU461" s="523">
        <f>ADHK!BU461</f>
        <v>595</v>
      </c>
      <c r="BV461" s="523">
        <f>'Produksi dan Harga'!AA131</f>
        <v>15885.59558</v>
      </c>
      <c r="BW461" s="523">
        <f t="shared" si="3912"/>
        <v>9.451929369</v>
      </c>
      <c r="BX461" s="524"/>
      <c r="BY461" s="523">
        <f t="shared" si="3913"/>
        <v>0</v>
      </c>
      <c r="BZ461" s="524"/>
      <c r="CA461" s="523"/>
      <c r="CB461" s="523">
        <f t="shared" si="3914"/>
        <v>0</v>
      </c>
      <c r="CC461" s="523">
        <f t="shared" si="3915"/>
        <v>9.451929369</v>
      </c>
      <c r="CD461" s="524">
        <v>0.36319999999999997</v>
      </c>
      <c r="CE461" s="525">
        <f t="shared" si="3916"/>
        <v>3.432940747</v>
      </c>
      <c r="CF461" s="526">
        <f t="shared" si="3917"/>
        <v>6.018988622</v>
      </c>
      <c r="CG461" s="527"/>
      <c r="CH461" s="520">
        <v>11.0</v>
      </c>
      <c r="CI461" s="521" t="s">
        <v>160</v>
      </c>
      <c r="CJ461" s="522" t="s">
        <v>132</v>
      </c>
      <c r="CK461" s="522" t="s">
        <v>150</v>
      </c>
      <c r="CL461" s="523">
        <f>ADHK!CL461</f>
        <v>442</v>
      </c>
      <c r="CM461" s="523">
        <f>'Produksi dan Harga'!AF131</f>
        <v>16325.68987</v>
      </c>
      <c r="CN461" s="523">
        <f t="shared" si="3918"/>
        <v>7.215954925</v>
      </c>
      <c r="CO461" s="524"/>
      <c r="CP461" s="523">
        <f t="shared" si="3919"/>
        <v>0</v>
      </c>
      <c r="CQ461" s="524"/>
      <c r="CR461" s="523"/>
      <c r="CS461" s="523">
        <f t="shared" si="3920"/>
        <v>0</v>
      </c>
      <c r="CT461" s="523">
        <f t="shared" si="3921"/>
        <v>7.215954925</v>
      </c>
      <c r="CU461" s="524">
        <v>0.36319999999999997</v>
      </c>
      <c r="CV461" s="525">
        <f t="shared" si="3922"/>
        <v>2.620834829</v>
      </c>
      <c r="CW461" s="526">
        <f t="shared" si="3923"/>
        <v>4.595120096</v>
      </c>
      <c r="CX461" s="527"/>
      <c r="CY461" s="520">
        <v>11.0</v>
      </c>
      <c r="CZ461" s="521" t="s">
        <v>160</v>
      </c>
      <c r="DA461" s="522" t="s">
        <v>132</v>
      </c>
      <c r="DB461" s="522" t="s">
        <v>150</v>
      </c>
      <c r="DC461" s="523">
        <f>ADHK!DC461</f>
        <v>496</v>
      </c>
      <c r="DD461" s="523">
        <f>'Produksi dan Harga'!AK131</f>
        <v>17358.4629</v>
      </c>
      <c r="DE461" s="523">
        <f t="shared" si="3924"/>
        <v>8.609797599</v>
      </c>
      <c r="DF461" s="524"/>
      <c r="DG461" s="523">
        <f t="shared" si="3925"/>
        <v>0</v>
      </c>
      <c r="DH461" s="524"/>
      <c r="DI461" s="523"/>
      <c r="DJ461" s="523">
        <f t="shared" si="3926"/>
        <v>0</v>
      </c>
      <c r="DK461" s="523">
        <f t="shared" si="3927"/>
        <v>8.609797599</v>
      </c>
      <c r="DL461" s="524">
        <v>0.36319999999999997</v>
      </c>
      <c r="DM461" s="525">
        <f t="shared" si="3928"/>
        <v>3.127078488</v>
      </c>
      <c r="DN461" s="526">
        <f t="shared" si="3929"/>
        <v>5.482719111</v>
      </c>
      <c r="DO461" s="527"/>
      <c r="DP461" s="520">
        <v>11.0</v>
      </c>
      <c r="DQ461" s="521" t="s">
        <v>160</v>
      </c>
      <c r="DR461" s="522" t="s">
        <v>132</v>
      </c>
      <c r="DS461" s="522" t="s">
        <v>150</v>
      </c>
      <c r="DT461" s="523">
        <f>ADHK!DT461</f>
        <v>513</v>
      </c>
      <c r="DU461" s="523">
        <f>'Produksi dan Harga'!AP131</f>
        <v>16782.37082</v>
      </c>
      <c r="DV461" s="523">
        <f t="shared" si="3930"/>
        <v>8.609356231</v>
      </c>
      <c r="DW461" s="524"/>
      <c r="DX461" s="523">
        <f t="shared" si="3931"/>
        <v>0</v>
      </c>
      <c r="DY461" s="524"/>
      <c r="DZ461" s="523"/>
      <c r="EA461" s="523">
        <f t="shared" si="3932"/>
        <v>0</v>
      </c>
      <c r="EB461" s="523">
        <f t="shared" si="3933"/>
        <v>8.609356231</v>
      </c>
      <c r="EC461" s="524">
        <v>0.36319999999999997</v>
      </c>
      <c r="ED461" s="525">
        <f t="shared" si="3934"/>
        <v>3.126918183</v>
      </c>
      <c r="EE461" s="526">
        <f t="shared" si="3935"/>
        <v>5.482438048</v>
      </c>
      <c r="EF461" s="527"/>
      <c r="EG461" s="520">
        <v>11.0</v>
      </c>
      <c r="EH461" s="521" t="s">
        <v>160</v>
      </c>
      <c r="EI461" s="522" t="s">
        <v>132</v>
      </c>
      <c r="EJ461" s="522" t="s">
        <v>150</v>
      </c>
      <c r="EK461" s="523">
        <f>ADHK!EK461</f>
        <v>204</v>
      </c>
      <c r="EL461" s="523">
        <f>'Produksi dan Harga'!AU131</f>
        <v>17081.90034</v>
      </c>
      <c r="EM461" s="523">
        <f t="shared" si="3936"/>
        <v>3.484707669</v>
      </c>
      <c r="EN461" s="524"/>
      <c r="EO461" s="523">
        <f t="shared" si="3937"/>
        <v>0</v>
      </c>
      <c r="EP461" s="524"/>
      <c r="EQ461" s="523"/>
      <c r="ER461" s="523">
        <f t="shared" si="3938"/>
        <v>0</v>
      </c>
      <c r="ES461" s="523">
        <f t="shared" si="3939"/>
        <v>3.484707669</v>
      </c>
      <c r="ET461" s="524">
        <v>0.36319999999999997</v>
      </c>
      <c r="EU461" s="525">
        <f t="shared" si="3940"/>
        <v>1.265645825</v>
      </c>
      <c r="EV461" s="526">
        <f t="shared" si="3941"/>
        <v>2.219061843</v>
      </c>
      <c r="EW461" s="527"/>
      <c r="EX461" s="520">
        <v>11.0</v>
      </c>
      <c r="EY461" s="521" t="s">
        <v>160</v>
      </c>
      <c r="EZ461" s="522" t="s">
        <v>132</v>
      </c>
      <c r="FA461" s="522" t="s">
        <v>150</v>
      </c>
      <c r="FB461" s="523">
        <f>ADHK!FB461</f>
        <v>371</v>
      </c>
      <c r="FC461" s="523">
        <f>'Produksi dan Harga'!AZ131</f>
        <v>17993.91002</v>
      </c>
      <c r="FD461" s="523">
        <f t="shared" si="3942"/>
        <v>6.675740617</v>
      </c>
      <c r="FE461" s="524"/>
      <c r="FF461" s="523">
        <f t="shared" si="3943"/>
        <v>0</v>
      </c>
      <c r="FG461" s="524"/>
      <c r="FH461" s="523"/>
      <c r="FI461" s="523">
        <f t="shared" si="3944"/>
        <v>0</v>
      </c>
      <c r="FJ461" s="523">
        <f t="shared" si="3945"/>
        <v>6.675740617</v>
      </c>
      <c r="FK461" s="524">
        <v>0.36319999999999997</v>
      </c>
      <c r="FL461" s="525">
        <f t="shared" si="3946"/>
        <v>2.424628992</v>
      </c>
      <c r="FM461" s="526">
        <f t="shared" si="3947"/>
        <v>4.251111625</v>
      </c>
      <c r="FN461" s="527"/>
      <c r="FO461" s="520">
        <v>11.0</v>
      </c>
      <c r="FP461" s="521" t="s">
        <v>160</v>
      </c>
      <c r="FQ461" s="522" t="s">
        <v>132</v>
      </c>
      <c r="FR461" s="522" t="s">
        <v>150</v>
      </c>
      <c r="FS461" s="523">
        <f>ADHK!FS461</f>
        <v>147</v>
      </c>
      <c r="FT461" s="523">
        <f>'Produksi dan Harga'!BE131</f>
        <v>18160.54787</v>
      </c>
      <c r="FU461" s="523">
        <f t="shared" si="3948"/>
        <v>2.669600537</v>
      </c>
      <c r="FV461" s="524"/>
      <c r="FW461" s="523">
        <f t="shared" si="3949"/>
        <v>0</v>
      </c>
      <c r="FX461" s="524"/>
      <c r="FY461" s="523"/>
      <c r="FZ461" s="523">
        <f t="shared" si="3950"/>
        <v>0</v>
      </c>
      <c r="GA461" s="523">
        <f t="shared" si="3951"/>
        <v>2.669600537</v>
      </c>
      <c r="GB461" s="524">
        <v>0.36319999999999997</v>
      </c>
      <c r="GC461" s="525">
        <f t="shared" si="3952"/>
        <v>0.9695989152</v>
      </c>
      <c r="GD461" s="526">
        <f t="shared" si="3953"/>
        <v>1.700001622</v>
      </c>
      <c r="GE461" s="527"/>
      <c r="GF461" s="520">
        <v>11.0</v>
      </c>
      <c r="GG461" s="521" t="s">
        <v>160</v>
      </c>
      <c r="GH461" s="522" t="s">
        <v>132</v>
      </c>
      <c r="GI461" s="522" t="s">
        <v>150</v>
      </c>
      <c r="GJ461" s="523">
        <f>ADHK!GJ461</f>
        <v>55</v>
      </c>
      <c r="GK461" s="523">
        <f>'Produksi dan Harga'!BJ131</f>
        <v>18111.27755</v>
      </c>
      <c r="GL461" s="523">
        <f t="shared" si="3954"/>
        <v>0.9961202655</v>
      </c>
      <c r="GM461" s="524"/>
      <c r="GN461" s="523">
        <f t="shared" si="3955"/>
        <v>0</v>
      </c>
      <c r="GO461" s="524"/>
      <c r="GP461" s="523"/>
      <c r="GQ461" s="523">
        <f t="shared" si="3956"/>
        <v>0</v>
      </c>
      <c r="GR461" s="523">
        <f t="shared" si="3957"/>
        <v>0.9961202655</v>
      </c>
      <c r="GS461" s="524">
        <v>0.36319999999999997</v>
      </c>
      <c r="GT461" s="525">
        <f t="shared" si="3958"/>
        <v>0.3617908804</v>
      </c>
      <c r="GU461" s="526">
        <f t="shared" si="3959"/>
        <v>0.634329385</v>
      </c>
      <c r="GV461" s="527"/>
      <c r="GW461" s="520">
        <v>11.0</v>
      </c>
      <c r="GX461" s="521" t="s">
        <v>160</v>
      </c>
      <c r="GY461" s="522" t="s">
        <v>132</v>
      </c>
      <c r="GZ461" s="522" t="s">
        <v>150</v>
      </c>
      <c r="HA461" s="523">
        <f>ADHK!HA461</f>
        <v>720</v>
      </c>
      <c r="HB461" s="523">
        <f>'Produksi dan Harga'!BO131</f>
        <v>20086.21211</v>
      </c>
      <c r="HC461" s="523">
        <f t="shared" si="3960"/>
        <v>14.46207272</v>
      </c>
      <c r="HD461" s="524"/>
      <c r="HE461" s="523">
        <f t="shared" si="3961"/>
        <v>0</v>
      </c>
      <c r="HF461" s="524"/>
      <c r="HG461" s="523"/>
      <c r="HH461" s="523">
        <f t="shared" si="3962"/>
        <v>0</v>
      </c>
      <c r="HI461" s="523">
        <f t="shared" si="3963"/>
        <v>14.46207272</v>
      </c>
      <c r="HJ461" s="524">
        <v>0.36319999999999997</v>
      </c>
      <c r="HK461" s="525">
        <f t="shared" si="3964"/>
        <v>5.25262481</v>
      </c>
      <c r="HL461" s="526">
        <f t="shared" si="3965"/>
        <v>9.209447906</v>
      </c>
      <c r="HM461" s="527"/>
      <c r="HN461" s="520">
        <v>11.0</v>
      </c>
      <c r="HO461" s="521" t="s">
        <v>160</v>
      </c>
      <c r="HP461" s="522" t="s">
        <v>132</v>
      </c>
      <c r="HQ461" s="522" t="s">
        <v>150</v>
      </c>
      <c r="HR461" s="523">
        <f>ADHK!HR461</f>
        <v>215</v>
      </c>
      <c r="HS461" s="523">
        <f>'Produksi dan Harga'!BT131</f>
        <v>22668.48531</v>
      </c>
      <c r="HT461" s="523">
        <f t="shared" si="3966"/>
        <v>4.873724341</v>
      </c>
      <c r="HU461" s="524"/>
      <c r="HV461" s="523">
        <f t="shared" si="3967"/>
        <v>0</v>
      </c>
      <c r="HW461" s="524"/>
      <c r="HX461" s="523"/>
      <c r="HY461" s="523">
        <f t="shared" si="3968"/>
        <v>0</v>
      </c>
      <c r="HZ461" s="523">
        <f t="shared" si="3969"/>
        <v>4.873724341</v>
      </c>
      <c r="IA461" s="524">
        <v>0.36319999999999997</v>
      </c>
      <c r="IB461" s="525">
        <f t="shared" si="3970"/>
        <v>1.770136681</v>
      </c>
      <c r="IC461" s="526">
        <f t="shared" si="3971"/>
        <v>3.103587661</v>
      </c>
      <c r="ID461" s="527"/>
      <c r="IE461" s="520">
        <v>11.0</v>
      </c>
      <c r="IF461" s="521" t="s">
        <v>160</v>
      </c>
      <c r="IG461" s="522" t="s">
        <v>132</v>
      </c>
      <c r="IH461" s="522" t="s">
        <v>150</v>
      </c>
      <c r="II461" s="523">
        <f>ADHK!II461</f>
        <v>45</v>
      </c>
      <c r="IJ461" s="523">
        <f>'Produksi dan Harga'!BY131</f>
        <v>22888.18338</v>
      </c>
      <c r="IK461" s="523">
        <f t="shared" si="3972"/>
        <v>1.029968252</v>
      </c>
      <c r="IL461" s="524"/>
      <c r="IM461" s="523">
        <f t="shared" si="3973"/>
        <v>0</v>
      </c>
      <c r="IN461" s="524"/>
      <c r="IO461" s="523"/>
      <c r="IP461" s="523">
        <f t="shared" si="3974"/>
        <v>0</v>
      </c>
      <c r="IQ461" s="523">
        <f t="shared" si="3975"/>
        <v>1.029968252</v>
      </c>
      <c r="IR461" s="524">
        <v>0.36319999999999997</v>
      </c>
      <c r="IS461" s="525">
        <f t="shared" si="3976"/>
        <v>0.3740844692</v>
      </c>
      <c r="IT461" s="526">
        <f t="shared" si="3977"/>
        <v>0.655883783</v>
      </c>
      <c r="IU461" s="527"/>
      <c r="IV461" s="520">
        <v>11.0</v>
      </c>
      <c r="IW461" s="521" t="s">
        <v>160</v>
      </c>
      <c r="IX461" s="522" t="s">
        <v>132</v>
      </c>
      <c r="IY461" s="522" t="s">
        <v>150</v>
      </c>
      <c r="IZ461" s="523">
        <f>ADHK!IZ461</f>
        <v>203</v>
      </c>
      <c r="JA461" s="523">
        <f>'Produksi dan Harga'!CD131</f>
        <v>25192.31781</v>
      </c>
      <c r="JB461" s="523">
        <f t="shared" si="3978"/>
        <v>5.114040516</v>
      </c>
      <c r="JC461" s="524"/>
      <c r="JD461" s="523">
        <f t="shared" si="3979"/>
        <v>0</v>
      </c>
      <c r="JE461" s="524"/>
      <c r="JF461" s="523"/>
      <c r="JG461" s="523">
        <f t="shared" si="3980"/>
        <v>0</v>
      </c>
      <c r="JH461" s="523">
        <f t="shared" si="3981"/>
        <v>5.114040516</v>
      </c>
      <c r="JI461" s="524">
        <v>0.36319999999999997</v>
      </c>
      <c r="JJ461" s="525">
        <f t="shared" si="3982"/>
        <v>1.857419515</v>
      </c>
      <c r="JK461" s="526">
        <f t="shared" si="3983"/>
        <v>3.256621</v>
      </c>
      <c r="JL461" s="527"/>
      <c r="JM461" s="520">
        <v>11.0</v>
      </c>
      <c r="JN461" s="521" t="s">
        <v>160</v>
      </c>
      <c r="JO461" s="522" t="s">
        <v>132</v>
      </c>
      <c r="JP461" s="522" t="s">
        <v>150</v>
      </c>
      <c r="JQ461" s="523" t="str">
        <f>ADHK!JQ461</f>
        <v/>
      </c>
      <c r="JR461" s="523"/>
      <c r="JS461" s="523">
        <f t="shared" si="3984"/>
        <v>0</v>
      </c>
      <c r="JT461" s="524"/>
      <c r="JU461" s="523">
        <f t="shared" si="3985"/>
        <v>0</v>
      </c>
      <c r="JV461" s="524"/>
      <c r="JW461" s="523"/>
      <c r="JX461" s="523">
        <f t="shared" si="3986"/>
        <v>0</v>
      </c>
      <c r="JY461" s="523">
        <f t="shared" si="3987"/>
        <v>0</v>
      </c>
      <c r="JZ461" s="524">
        <v>0.36319999999999997</v>
      </c>
      <c r="KA461" s="525">
        <f t="shared" si="3988"/>
        <v>0</v>
      </c>
      <c r="KB461" s="526">
        <f t="shared" si="3989"/>
        <v>0</v>
      </c>
      <c r="KC461" s="527"/>
      <c r="KD461" s="520">
        <v>11.0</v>
      </c>
      <c r="KE461" s="521" t="s">
        <v>160</v>
      </c>
      <c r="KF461" s="522" t="s">
        <v>132</v>
      </c>
      <c r="KG461" s="522" t="s">
        <v>150</v>
      </c>
      <c r="KH461" s="523" t="str">
        <f>ADHK!KH461</f>
        <v/>
      </c>
      <c r="KI461" s="523"/>
      <c r="KJ461" s="523">
        <f t="shared" si="3990"/>
        <v>0</v>
      </c>
      <c r="KK461" s="524"/>
      <c r="KL461" s="523">
        <f t="shared" si="3991"/>
        <v>0</v>
      </c>
      <c r="KM461" s="524"/>
      <c r="KN461" s="523"/>
      <c r="KO461" s="523">
        <f t="shared" si="3992"/>
        <v>0</v>
      </c>
      <c r="KP461" s="523">
        <f t="shared" si="3993"/>
        <v>0</v>
      </c>
      <c r="KQ461" s="524">
        <v>0.36319999999999997</v>
      </c>
      <c r="KR461" s="525">
        <f t="shared" si="3994"/>
        <v>0</v>
      </c>
      <c r="KS461" s="526">
        <f t="shared" si="3995"/>
        <v>0</v>
      </c>
      <c r="KT461" s="527"/>
      <c r="KU461" s="528"/>
    </row>
    <row r="462" ht="15.75" customHeight="1">
      <c r="A462" s="520">
        <v>12.0</v>
      </c>
      <c r="B462" s="521" t="s">
        <v>161</v>
      </c>
      <c r="C462" s="522" t="s">
        <v>132</v>
      </c>
      <c r="D462" s="522" t="s">
        <v>150</v>
      </c>
      <c r="E462" s="523" t="str">
        <f>ADHK!E462</f>
        <v/>
      </c>
      <c r="F462" s="523" t="str">
        <f>ADHK!F462</f>
        <v/>
      </c>
      <c r="G462" s="523">
        <f t="shared" si="3888"/>
        <v>0</v>
      </c>
      <c r="H462" s="524"/>
      <c r="I462" s="523">
        <f t="shared" si="3889"/>
        <v>0</v>
      </c>
      <c r="J462" s="524"/>
      <c r="K462" s="523"/>
      <c r="L462" s="523">
        <f t="shared" si="3890"/>
        <v>0</v>
      </c>
      <c r="M462" s="523">
        <f t="shared" si="3891"/>
        <v>0</v>
      </c>
      <c r="N462" s="524">
        <v>0.36319999999999997</v>
      </c>
      <c r="O462" s="525">
        <f t="shared" si="3892"/>
        <v>0</v>
      </c>
      <c r="P462" s="526">
        <f t="shared" si="3893"/>
        <v>0</v>
      </c>
      <c r="Q462" s="527"/>
      <c r="R462" s="520">
        <v>12.0</v>
      </c>
      <c r="S462" s="521" t="s">
        <v>161</v>
      </c>
      <c r="T462" s="522" t="s">
        <v>132</v>
      </c>
      <c r="U462" s="522" t="s">
        <v>150</v>
      </c>
      <c r="V462" s="523" t="str">
        <f>ADHK!V462</f>
        <v/>
      </c>
      <c r="W462" s="523"/>
      <c r="X462" s="523">
        <f t="shared" si="3894"/>
        <v>0</v>
      </c>
      <c r="Y462" s="524"/>
      <c r="Z462" s="523">
        <f t="shared" si="3895"/>
        <v>0</v>
      </c>
      <c r="AA462" s="524"/>
      <c r="AB462" s="523"/>
      <c r="AC462" s="523">
        <f t="shared" si="3896"/>
        <v>0</v>
      </c>
      <c r="AD462" s="523">
        <f t="shared" si="3897"/>
        <v>0</v>
      </c>
      <c r="AE462" s="524">
        <v>0.36319999999999997</v>
      </c>
      <c r="AF462" s="525">
        <f t="shared" si="3898"/>
        <v>0</v>
      </c>
      <c r="AG462" s="526">
        <f t="shared" si="3899"/>
        <v>0</v>
      </c>
      <c r="AH462" s="527"/>
      <c r="AI462" s="520">
        <v>12.0</v>
      </c>
      <c r="AJ462" s="521" t="s">
        <v>161</v>
      </c>
      <c r="AK462" s="522" t="s">
        <v>132</v>
      </c>
      <c r="AL462" s="522" t="s">
        <v>150</v>
      </c>
      <c r="AM462" s="523" t="str">
        <f>ADHK!AM462</f>
        <v/>
      </c>
      <c r="AN462" s="523"/>
      <c r="AO462" s="523">
        <f t="shared" si="3900"/>
        <v>0</v>
      </c>
      <c r="AP462" s="524"/>
      <c r="AQ462" s="523">
        <f t="shared" si="3901"/>
        <v>0</v>
      </c>
      <c r="AR462" s="524"/>
      <c r="AS462" s="523"/>
      <c r="AT462" s="523">
        <f t="shared" si="3902"/>
        <v>0</v>
      </c>
      <c r="AU462" s="523">
        <f t="shared" si="3903"/>
        <v>0</v>
      </c>
      <c r="AV462" s="524">
        <v>0.36319999999999997</v>
      </c>
      <c r="AW462" s="525">
        <f t="shared" si="3904"/>
        <v>0</v>
      </c>
      <c r="AX462" s="526">
        <f t="shared" si="3905"/>
        <v>0</v>
      </c>
      <c r="AY462" s="527"/>
      <c r="AZ462" s="520">
        <v>12.0</v>
      </c>
      <c r="BA462" s="521" t="s">
        <v>161</v>
      </c>
      <c r="BB462" s="522" t="s">
        <v>132</v>
      </c>
      <c r="BC462" s="522" t="s">
        <v>150</v>
      </c>
      <c r="BD462" s="523" t="str">
        <f>ADHK!BD462</f>
        <v/>
      </c>
      <c r="BE462" s="523"/>
      <c r="BF462" s="523">
        <f t="shared" si="3906"/>
        <v>0</v>
      </c>
      <c r="BG462" s="524"/>
      <c r="BH462" s="523">
        <f t="shared" si="3907"/>
        <v>0</v>
      </c>
      <c r="BI462" s="524"/>
      <c r="BJ462" s="523"/>
      <c r="BK462" s="523">
        <f t="shared" si="3908"/>
        <v>0</v>
      </c>
      <c r="BL462" s="523">
        <f t="shared" si="3909"/>
        <v>0</v>
      </c>
      <c r="BM462" s="524">
        <v>0.36319999999999997</v>
      </c>
      <c r="BN462" s="525">
        <f t="shared" si="3910"/>
        <v>0</v>
      </c>
      <c r="BO462" s="526">
        <f t="shared" si="3911"/>
        <v>0</v>
      </c>
      <c r="BP462" s="527"/>
      <c r="BQ462" s="520">
        <v>12.0</v>
      </c>
      <c r="BR462" s="521" t="s">
        <v>161</v>
      </c>
      <c r="BS462" s="522" t="s">
        <v>132</v>
      </c>
      <c r="BT462" s="522" t="s">
        <v>150</v>
      </c>
      <c r="BU462" s="523" t="str">
        <f>ADHK!BU462</f>
        <v/>
      </c>
      <c r="BV462" s="523"/>
      <c r="BW462" s="523">
        <f t="shared" si="3912"/>
        <v>0</v>
      </c>
      <c r="BX462" s="524"/>
      <c r="BY462" s="523">
        <f t="shared" si="3913"/>
        <v>0</v>
      </c>
      <c r="BZ462" s="524"/>
      <c r="CA462" s="523"/>
      <c r="CB462" s="523">
        <f t="shared" si="3914"/>
        <v>0</v>
      </c>
      <c r="CC462" s="523">
        <f t="shared" si="3915"/>
        <v>0</v>
      </c>
      <c r="CD462" s="524">
        <v>0.36319999999999997</v>
      </c>
      <c r="CE462" s="525">
        <f t="shared" si="3916"/>
        <v>0</v>
      </c>
      <c r="CF462" s="526">
        <f t="shared" si="3917"/>
        <v>0</v>
      </c>
      <c r="CG462" s="527"/>
      <c r="CH462" s="520">
        <v>12.0</v>
      </c>
      <c r="CI462" s="521" t="s">
        <v>161</v>
      </c>
      <c r="CJ462" s="522" t="s">
        <v>132</v>
      </c>
      <c r="CK462" s="522" t="s">
        <v>150</v>
      </c>
      <c r="CL462" s="523" t="str">
        <f>ADHK!CL462</f>
        <v/>
      </c>
      <c r="CM462" s="523"/>
      <c r="CN462" s="523">
        <f t="shared" si="3918"/>
        <v>0</v>
      </c>
      <c r="CO462" s="524"/>
      <c r="CP462" s="523">
        <f t="shared" si="3919"/>
        <v>0</v>
      </c>
      <c r="CQ462" s="524"/>
      <c r="CR462" s="523"/>
      <c r="CS462" s="523">
        <f t="shared" si="3920"/>
        <v>0</v>
      </c>
      <c r="CT462" s="523">
        <f t="shared" si="3921"/>
        <v>0</v>
      </c>
      <c r="CU462" s="524">
        <v>0.36319999999999997</v>
      </c>
      <c r="CV462" s="525">
        <f t="shared" si="3922"/>
        <v>0</v>
      </c>
      <c r="CW462" s="526">
        <f t="shared" si="3923"/>
        <v>0</v>
      </c>
      <c r="CX462" s="527"/>
      <c r="CY462" s="520">
        <v>12.0</v>
      </c>
      <c r="CZ462" s="521" t="s">
        <v>161</v>
      </c>
      <c r="DA462" s="522" t="s">
        <v>132</v>
      </c>
      <c r="DB462" s="522" t="s">
        <v>150</v>
      </c>
      <c r="DC462" s="523" t="str">
        <f>ADHK!DC462</f>
        <v/>
      </c>
      <c r="DD462" s="523"/>
      <c r="DE462" s="523">
        <f t="shared" si="3924"/>
        <v>0</v>
      </c>
      <c r="DF462" s="524"/>
      <c r="DG462" s="523">
        <f t="shared" si="3925"/>
        <v>0</v>
      </c>
      <c r="DH462" s="524"/>
      <c r="DI462" s="523"/>
      <c r="DJ462" s="523">
        <f t="shared" si="3926"/>
        <v>0</v>
      </c>
      <c r="DK462" s="523">
        <f t="shared" si="3927"/>
        <v>0</v>
      </c>
      <c r="DL462" s="524">
        <v>0.36319999999999997</v>
      </c>
      <c r="DM462" s="525">
        <f t="shared" si="3928"/>
        <v>0</v>
      </c>
      <c r="DN462" s="526">
        <f t="shared" si="3929"/>
        <v>0</v>
      </c>
      <c r="DO462" s="527"/>
      <c r="DP462" s="520">
        <v>12.0</v>
      </c>
      <c r="DQ462" s="521" t="s">
        <v>161</v>
      </c>
      <c r="DR462" s="522" t="s">
        <v>132</v>
      </c>
      <c r="DS462" s="522" t="s">
        <v>150</v>
      </c>
      <c r="DT462" s="523" t="str">
        <f>ADHK!DT462</f>
        <v/>
      </c>
      <c r="DU462" s="523"/>
      <c r="DV462" s="523">
        <f t="shared" si="3930"/>
        <v>0</v>
      </c>
      <c r="DW462" s="524"/>
      <c r="DX462" s="523">
        <f t="shared" si="3931"/>
        <v>0</v>
      </c>
      <c r="DY462" s="524"/>
      <c r="DZ462" s="523"/>
      <c r="EA462" s="523">
        <f t="shared" si="3932"/>
        <v>0</v>
      </c>
      <c r="EB462" s="523">
        <f t="shared" si="3933"/>
        <v>0</v>
      </c>
      <c r="EC462" s="524">
        <v>0.36319999999999997</v>
      </c>
      <c r="ED462" s="525">
        <f t="shared" si="3934"/>
        <v>0</v>
      </c>
      <c r="EE462" s="526">
        <f t="shared" si="3935"/>
        <v>0</v>
      </c>
      <c r="EF462" s="527"/>
      <c r="EG462" s="520">
        <v>12.0</v>
      </c>
      <c r="EH462" s="521" t="s">
        <v>161</v>
      </c>
      <c r="EI462" s="522" t="s">
        <v>132</v>
      </c>
      <c r="EJ462" s="522" t="s">
        <v>150</v>
      </c>
      <c r="EK462" s="523" t="str">
        <f>ADHK!EK462</f>
        <v/>
      </c>
      <c r="EL462" s="523"/>
      <c r="EM462" s="523">
        <f t="shared" si="3936"/>
        <v>0</v>
      </c>
      <c r="EN462" s="524"/>
      <c r="EO462" s="523">
        <f t="shared" si="3937"/>
        <v>0</v>
      </c>
      <c r="EP462" s="524"/>
      <c r="EQ462" s="523"/>
      <c r="ER462" s="523">
        <f t="shared" si="3938"/>
        <v>0</v>
      </c>
      <c r="ES462" s="523">
        <f t="shared" si="3939"/>
        <v>0</v>
      </c>
      <c r="ET462" s="524">
        <v>0.36319999999999997</v>
      </c>
      <c r="EU462" s="525">
        <f t="shared" si="3940"/>
        <v>0</v>
      </c>
      <c r="EV462" s="526">
        <f t="shared" si="3941"/>
        <v>0</v>
      </c>
      <c r="EW462" s="527"/>
      <c r="EX462" s="520">
        <v>12.0</v>
      </c>
      <c r="EY462" s="521" t="s">
        <v>161</v>
      </c>
      <c r="EZ462" s="522" t="s">
        <v>132</v>
      </c>
      <c r="FA462" s="522" t="s">
        <v>150</v>
      </c>
      <c r="FB462" s="523" t="str">
        <f>ADHK!FB462</f>
        <v/>
      </c>
      <c r="FC462" s="523"/>
      <c r="FD462" s="523">
        <f t="shared" si="3942"/>
        <v>0</v>
      </c>
      <c r="FE462" s="524"/>
      <c r="FF462" s="523">
        <f t="shared" si="3943"/>
        <v>0</v>
      </c>
      <c r="FG462" s="524"/>
      <c r="FH462" s="523"/>
      <c r="FI462" s="523">
        <f t="shared" si="3944"/>
        <v>0</v>
      </c>
      <c r="FJ462" s="523">
        <f t="shared" si="3945"/>
        <v>0</v>
      </c>
      <c r="FK462" s="524">
        <v>0.36319999999999997</v>
      </c>
      <c r="FL462" s="525">
        <f t="shared" si="3946"/>
        <v>0</v>
      </c>
      <c r="FM462" s="526">
        <f t="shared" si="3947"/>
        <v>0</v>
      </c>
      <c r="FN462" s="527"/>
      <c r="FO462" s="520">
        <v>12.0</v>
      </c>
      <c r="FP462" s="521" t="s">
        <v>161</v>
      </c>
      <c r="FQ462" s="522" t="s">
        <v>132</v>
      </c>
      <c r="FR462" s="522" t="s">
        <v>150</v>
      </c>
      <c r="FS462" s="523" t="str">
        <f>ADHK!FS462</f>
        <v/>
      </c>
      <c r="FT462" s="523"/>
      <c r="FU462" s="523">
        <f t="shared" si="3948"/>
        <v>0</v>
      </c>
      <c r="FV462" s="524"/>
      <c r="FW462" s="523">
        <f t="shared" si="3949"/>
        <v>0</v>
      </c>
      <c r="FX462" s="524"/>
      <c r="FY462" s="523"/>
      <c r="FZ462" s="523">
        <f t="shared" si="3950"/>
        <v>0</v>
      </c>
      <c r="GA462" s="523">
        <f t="shared" si="3951"/>
        <v>0</v>
      </c>
      <c r="GB462" s="524">
        <v>0.36319999999999997</v>
      </c>
      <c r="GC462" s="525">
        <f t="shared" si="3952"/>
        <v>0</v>
      </c>
      <c r="GD462" s="526">
        <f t="shared" si="3953"/>
        <v>0</v>
      </c>
      <c r="GE462" s="527"/>
      <c r="GF462" s="520">
        <v>12.0</v>
      </c>
      <c r="GG462" s="521" t="s">
        <v>161</v>
      </c>
      <c r="GH462" s="522" t="s">
        <v>132</v>
      </c>
      <c r="GI462" s="522" t="s">
        <v>150</v>
      </c>
      <c r="GJ462" s="523" t="str">
        <f>ADHK!GJ462</f>
        <v/>
      </c>
      <c r="GK462" s="523"/>
      <c r="GL462" s="523">
        <f t="shared" si="3954"/>
        <v>0</v>
      </c>
      <c r="GM462" s="524"/>
      <c r="GN462" s="523">
        <f t="shared" si="3955"/>
        <v>0</v>
      </c>
      <c r="GO462" s="524"/>
      <c r="GP462" s="523"/>
      <c r="GQ462" s="523">
        <f t="shared" si="3956"/>
        <v>0</v>
      </c>
      <c r="GR462" s="523">
        <f t="shared" si="3957"/>
        <v>0</v>
      </c>
      <c r="GS462" s="524">
        <v>0.36319999999999997</v>
      </c>
      <c r="GT462" s="525">
        <f t="shared" si="3958"/>
        <v>0</v>
      </c>
      <c r="GU462" s="526">
        <f t="shared" si="3959"/>
        <v>0</v>
      </c>
      <c r="GV462" s="527"/>
      <c r="GW462" s="520">
        <v>12.0</v>
      </c>
      <c r="GX462" s="521" t="s">
        <v>161</v>
      </c>
      <c r="GY462" s="522" t="s">
        <v>132</v>
      </c>
      <c r="GZ462" s="522" t="s">
        <v>150</v>
      </c>
      <c r="HA462" s="523" t="str">
        <f>ADHK!HA462</f>
        <v/>
      </c>
      <c r="HB462" s="523"/>
      <c r="HC462" s="523">
        <f t="shared" si="3960"/>
        <v>0</v>
      </c>
      <c r="HD462" s="524"/>
      <c r="HE462" s="523">
        <f t="shared" si="3961"/>
        <v>0</v>
      </c>
      <c r="HF462" s="524"/>
      <c r="HG462" s="523"/>
      <c r="HH462" s="523">
        <f t="shared" si="3962"/>
        <v>0</v>
      </c>
      <c r="HI462" s="523">
        <f t="shared" si="3963"/>
        <v>0</v>
      </c>
      <c r="HJ462" s="524">
        <v>0.36319999999999997</v>
      </c>
      <c r="HK462" s="525">
        <f t="shared" si="3964"/>
        <v>0</v>
      </c>
      <c r="HL462" s="526">
        <f t="shared" si="3965"/>
        <v>0</v>
      </c>
      <c r="HM462" s="527"/>
      <c r="HN462" s="520">
        <v>12.0</v>
      </c>
      <c r="HO462" s="521" t="s">
        <v>161</v>
      </c>
      <c r="HP462" s="522" t="s">
        <v>132</v>
      </c>
      <c r="HQ462" s="522" t="s">
        <v>150</v>
      </c>
      <c r="HR462" s="523" t="str">
        <f>ADHK!HR462</f>
        <v/>
      </c>
      <c r="HS462" s="523"/>
      <c r="HT462" s="523">
        <f t="shared" si="3966"/>
        <v>0</v>
      </c>
      <c r="HU462" s="524"/>
      <c r="HV462" s="523">
        <f t="shared" si="3967"/>
        <v>0</v>
      </c>
      <c r="HW462" s="524"/>
      <c r="HX462" s="523"/>
      <c r="HY462" s="523">
        <f t="shared" si="3968"/>
        <v>0</v>
      </c>
      <c r="HZ462" s="523">
        <f t="shared" si="3969"/>
        <v>0</v>
      </c>
      <c r="IA462" s="524">
        <v>0.36319999999999997</v>
      </c>
      <c r="IB462" s="525">
        <f t="shared" si="3970"/>
        <v>0</v>
      </c>
      <c r="IC462" s="526">
        <f t="shared" si="3971"/>
        <v>0</v>
      </c>
      <c r="ID462" s="527"/>
      <c r="IE462" s="520">
        <v>12.0</v>
      </c>
      <c r="IF462" s="521" t="s">
        <v>161</v>
      </c>
      <c r="IG462" s="522" t="s">
        <v>132</v>
      </c>
      <c r="IH462" s="522" t="s">
        <v>150</v>
      </c>
      <c r="II462" s="523" t="str">
        <f>ADHK!II462</f>
        <v/>
      </c>
      <c r="IJ462" s="523" t="str">
        <f>'Produksi dan Harga'!BY132</f>
        <v/>
      </c>
      <c r="IK462" s="523">
        <f t="shared" si="3972"/>
        <v>0</v>
      </c>
      <c r="IL462" s="524"/>
      <c r="IM462" s="523">
        <f t="shared" si="3973"/>
        <v>0</v>
      </c>
      <c r="IN462" s="524"/>
      <c r="IO462" s="523"/>
      <c r="IP462" s="523">
        <f t="shared" si="3974"/>
        <v>0</v>
      </c>
      <c r="IQ462" s="523">
        <f t="shared" si="3975"/>
        <v>0</v>
      </c>
      <c r="IR462" s="524">
        <v>0.36319999999999997</v>
      </c>
      <c r="IS462" s="525">
        <f t="shared" si="3976"/>
        <v>0</v>
      </c>
      <c r="IT462" s="526">
        <f t="shared" si="3977"/>
        <v>0</v>
      </c>
      <c r="IU462" s="527"/>
      <c r="IV462" s="520">
        <v>12.0</v>
      </c>
      <c r="IW462" s="521" t="s">
        <v>161</v>
      </c>
      <c r="IX462" s="522" t="s">
        <v>132</v>
      </c>
      <c r="IY462" s="522" t="s">
        <v>150</v>
      </c>
      <c r="IZ462" s="523" t="str">
        <f>ADHK!IZ462</f>
        <v/>
      </c>
      <c r="JA462" s="523"/>
      <c r="JB462" s="523">
        <f t="shared" si="3978"/>
        <v>0</v>
      </c>
      <c r="JC462" s="524"/>
      <c r="JD462" s="523">
        <f t="shared" si="3979"/>
        <v>0</v>
      </c>
      <c r="JE462" s="524"/>
      <c r="JF462" s="523"/>
      <c r="JG462" s="523">
        <f t="shared" si="3980"/>
        <v>0</v>
      </c>
      <c r="JH462" s="523">
        <f t="shared" si="3981"/>
        <v>0</v>
      </c>
      <c r="JI462" s="524">
        <v>0.36319999999999997</v>
      </c>
      <c r="JJ462" s="525">
        <f t="shared" si="3982"/>
        <v>0</v>
      </c>
      <c r="JK462" s="526">
        <f t="shared" si="3983"/>
        <v>0</v>
      </c>
      <c r="JL462" s="527"/>
      <c r="JM462" s="520">
        <v>12.0</v>
      </c>
      <c r="JN462" s="521" t="s">
        <v>161</v>
      </c>
      <c r="JO462" s="522" t="s">
        <v>132</v>
      </c>
      <c r="JP462" s="522" t="s">
        <v>150</v>
      </c>
      <c r="JQ462" s="523" t="str">
        <f>ADHK!JQ462</f>
        <v/>
      </c>
      <c r="JR462" s="523"/>
      <c r="JS462" s="523">
        <f t="shared" si="3984"/>
        <v>0</v>
      </c>
      <c r="JT462" s="524"/>
      <c r="JU462" s="523">
        <f t="shared" si="3985"/>
        <v>0</v>
      </c>
      <c r="JV462" s="524"/>
      <c r="JW462" s="523"/>
      <c r="JX462" s="523">
        <f t="shared" si="3986"/>
        <v>0</v>
      </c>
      <c r="JY462" s="523">
        <f t="shared" si="3987"/>
        <v>0</v>
      </c>
      <c r="JZ462" s="524">
        <v>0.36319999999999997</v>
      </c>
      <c r="KA462" s="525">
        <f t="shared" si="3988"/>
        <v>0</v>
      </c>
      <c r="KB462" s="526">
        <f t="shared" si="3989"/>
        <v>0</v>
      </c>
      <c r="KC462" s="527"/>
      <c r="KD462" s="520">
        <v>12.0</v>
      </c>
      <c r="KE462" s="521" t="s">
        <v>161</v>
      </c>
      <c r="KF462" s="522" t="s">
        <v>132</v>
      </c>
      <c r="KG462" s="522" t="s">
        <v>150</v>
      </c>
      <c r="KH462" s="523" t="str">
        <f>ADHK!KH462</f>
        <v/>
      </c>
      <c r="KI462" s="523"/>
      <c r="KJ462" s="523">
        <f t="shared" si="3990"/>
        <v>0</v>
      </c>
      <c r="KK462" s="524"/>
      <c r="KL462" s="523">
        <f t="shared" si="3991"/>
        <v>0</v>
      </c>
      <c r="KM462" s="524"/>
      <c r="KN462" s="523"/>
      <c r="KO462" s="523">
        <f t="shared" si="3992"/>
        <v>0</v>
      </c>
      <c r="KP462" s="523">
        <f t="shared" si="3993"/>
        <v>0</v>
      </c>
      <c r="KQ462" s="524">
        <v>0.36319999999999997</v>
      </c>
      <c r="KR462" s="525">
        <f t="shared" si="3994"/>
        <v>0</v>
      </c>
      <c r="KS462" s="526">
        <f t="shared" si="3995"/>
        <v>0</v>
      </c>
      <c r="KT462" s="527"/>
      <c r="KU462" s="528"/>
    </row>
    <row r="463" ht="15.75" customHeight="1">
      <c r="A463" s="520">
        <v>13.0</v>
      </c>
      <c r="B463" s="521" t="s">
        <v>162</v>
      </c>
      <c r="C463" s="522" t="s">
        <v>132</v>
      </c>
      <c r="D463" s="522" t="s">
        <v>150</v>
      </c>
      <c r="E463" s="523" t="str">
        <f>ADHK!E463</f>
        <v/>
      </c>
      <c r="F463" s="523" t="str">
        <f>ADHK!F463</f>
        <v/>
      </c>
      <c r="G463" s="523">
        <f t="shared" si="3888"/>
        <v>0</v>
      </c>
      <c r="H463" s="524"/>
      <c r="I463" s="523">
        <f t="shared" si="3889"/>
        <v>0</v>
      </c>
      <c r="J463" s="524"/>
      <c r="K463" s="523"/>
      <c r="L463" s="523">
        <f t="shared" si="3890"/>
        <v>0</v>
      </c>
      <c r="M463" s="523">
        <f t="shared" si="3891"/>
        <v>0</v>
      </c>
      <c r="N463" s="524">
        <v>0.36319999999999997</v>
      </c>
      <c r="O463" s="525">
        <f t="shared" si="3892"/>
        <v>0</v>
      </c>
      <c r="P463" s="526">
        <f t="shared" si="3893"/>
        <v>0</v>
      </c>
      <c r="Q463" s="527"/>
      <c r="R463" s="520">
        <v>13.0</v>
      </c>
      <c r="S463" s="521" t="s">
        <v>162</v>
      </c>
      <c r="T463" s="522" t="s">
        <v>132</v>
      </c>
      <c r="U463" s="522" t="s">
        <v>150</v>
      </c>
      <c r="V463" s="523" t="str">
        <f>ADHK!V463</f>
        <v/>
      </c>
      <c r="W463" s="523"/>
      <c r="X463" s="523">
        <f t="shared" si="3894"/>
        <v>0</v>
      </c>
      <c r="Y463" s="524"/>
      <c r="Z463" s="523">
        <f t="shared" si="3895"/>
        <v>0</v>
      </c>
      <c r="AA463" s="524"/>
      <c r="AB463" s="523"/>
      <c r="AC463" s="523">
        <f t="shared" si="3896"/>
        <v>0</v>
      </c>
      <c r="AD463" s="523">
        <f t="shared" si="3897"/>
        <v>0</v>
      </c>
      <c r="AE463" s="524">
        <v>0.36319999999999997</v>
      </c>
      <c r="AF463" s="525">
        <f t="shared" si="3898"/>
        <v>0</v>
      </c>
      <c r="AG463" s="526">
        <f t="shared" si="3899"/>
        <v>0</v>
      </c>
      <c r="AH463" s="527"/>
      <c r="AI463" s="520">
        <v>13.0</v>
      </c>
      <c r="AJ463" s="521" t="s">
        <v>162</v>
      </c>
      <c r="AK463" s="522" t="s">
        <v>132</v>
      </c>
      <c r="AL463" s="522" t="s">
        <v>150</v>
      </c>
      <c r="AM463" s="523" t="str">
        <f>ADHK!AM463</f>
        <v/>
      </c>
      <c r="AN463" s="523"/>
      <c r="AO463" s="523">
        <f t="shared" si="3900"/>
        <v>0</v>
      </c>
      <c r="AP463" s="524"/>
      <c r="AQ463" s="523">
        <f t="shared" si="3901"/>
        <v>0</v>
      </c>
      <c r="AR463" s="524"/>
      <c r="AS463" s="523"/>
      <c r="AT463" s="523">
        <f t="shared" si="3902"/>
        <v>0</v>
      </c>
      <c r="AU463" s="523">
        <f t="shared" si="3903"/>
        <v>0</v>
      </c>
      <c r="AV463" s="524">
        <v>0.36319999999999997</v>
      </c>
      <c r="AW463" s="525">
        <f t="shared" si="3904"/>
        <v>0</v>
      </c>
      <c r="AX463" s="526">
        <f t="shared" si="3905"/>
        <v>0</v>
      </c>
      <c r="AY463" s="527"/>
      <c r="AZ463" s="520">
        <v>13.0</v>
      </c>
      <c r="BA463" s="521" t="s">
        <v>162</v>
      </c>
      <c r="BB463" s="522" t="s">
        <v>132</v>
      </c>
      <c r="BC463" s="522" t="s">
        <v>150</v>
      </c>
      <c r="BD463" s="523" t="str">
        <f>ADHK!BD463</f>
        <v/>
      </c>
      <c r="BE463" s="523"/>
      <c r="BF463" s="523">
        <f t="shared" si="3906"/>
        <v>0</v>
      </c>
      <c r="BG463" s="524"/>
      <c r="BH463" s="523">
        <f t="shared" si="3907"/>
        <v>0</v>
      </c>
      <c r="BI463" s="524"/>
      <c r="BJ463" s="523"/>
      <c r="BK463" s="523">
        <f t="shared" si="3908"/>
        <v>0</v>
      </c>
      <c r="BL463" s="523">
        <f t="shared" si="3909"/>
        <v>0</v>
      </c>
      <c r="BM463" s="524">
        <v>0.36319999999999997</v>
      </c>
      <c r="BN463" s="525">
        <f t="shared" si="3910"/>
        <v>0</v>
      </c>
      <c r="BO463" s="526">
        <f t="shared" si="3911"/>
        <v>0</v>
      </c>
      <c r="BP463" s="527"/>
      <c r="BQ463" s="520">
        <v>13.0</v>
      </c>
      <c r="BR463" s="521" t="s">
        <v>162</v>
      </c>
      <c r="BS463" s="522" t="s">
        <v>132</v>
      </c>
      <c r="BT463" s="522" t="s">
        <v>150</v>
      </c>
      <c r="BU463" s="523" t="str">
        <f>ADHK!BU463</f>
        <v/>
      </c>
      <c r="BV463" s="523"/>
      <c r="BW463" s="523">
        <f t="shared" si="3912"/>
        <v>0</v>
      </c>
      <c r="BX463" s="524"/>
      <c r="BY463" s="523">
        <f t="shared" si="3913"/>
        <v>0</v>
      </c>
      <c r="BZ463" s="524"/>
      <c r="CA463" s="523"/>
      <c r="CB463" s="523">
        <f t="shared" si="3914"/>
        <v>0</v>
      </c>
      <c r="CC463" s="523">
        <f t="shared" si="3915"/>
        <v>0</v>
      </c>
      <c r="CD463" s="524">
        <v>0.36319999999999997</v>
      </c>
      <c r="CE463" s="525">
        <f t="shared" si="3916"/>
        <v>0</v>
      </c>
      <c r="CF463" s="526">
        <f t="shared" si="3917"/>
        <v>0</v>
      </c>
      <c r="CG463" s="527"/>
      <c r="CH463" s="520">
        <v>13.0</v>
      </c>
      <c r="CI463" s="521" t="s">
        <v>162</v>
      </c>
      <c r="CJ463" s="522" t="s">
        <v>132</v>
      </c>
      <c r="CK463" s="522" t="s">
        <v>150</v>
      </c>
      <c r="CL463" s="523" t="str">
        <f>ADHK!CL463</f>
        <v/>
      </c>
      <c r="CM463" s="523"/>
      <c r="CN463" s="523">
        <f t="shared" si="3918"/>
        <v>0</v>
      </c>
      <c r="CO463" s="524"/>
      <c r="CP463" s="523">
        <f t="shared" si="3919"/>
        <v>0</v>
      </c>
      <c r="CQ463" s="524"/>
      <c r="CR463" s="523"/>
      <c r="CS463" s="523">
        <f t="shared" si="3920"/>
        <v>0</v>
      </c>
      <c r="CT463" s="523">
        <f t="shared" si="3921"/>
        <v>0</v>
      </c>
      <c r="CU463" s="524">
        <v>0.36319999999999997</v>
      </c>
      <c r="CV463" s="525">
        <f t="shared" si="3922"/>
        <v>0</v>
      </c>
      <c r="CW463" s="526">
        <f t="shared" si="3923"/>
        <v>0</v>
      </c>
      <c r="CX463" s="527"/>
      <c r="CY463" s="520">
        <v>13.0</v>
      </c>
      <c r="CZ463" s="521" t="s">
        <v>162</v>
      </c>
      <c r="DA463" s="522" t="s">
        <v>132</v>
      </c>
      <c r="DB463" s="522" t="s">
        <v>150</v>
      </c>
      <c r="DC463" s="523" t="str">
        <f>ADHK!DC463</f>
        <v/>
      </c>
      <c r="DD463" s="523"/>
      <c r="DE463" s="523">
        <f t="shared" si="3924"/>
        <v>0</v>
      </c>
      <c r="DF463" s="524"/>
      <c r="DG463" s="523">
        <f t="shared" si="3925"/>
        <v>0</v>
      </c>
      <c r="DH463" s="524"/>
      <c r="DI463" s="523"/>
      <c r="DJ463" s="523">
        <f t="shared" si="3926"/>
        <v>0</v>
      </c>
      <c r="DK463" s="523">
        <f t="shared" si="3927"/>
        <v>0</v>
      </c>
      <c r="DL463" s="524">
        <v>0.36319999999999997</v>
      </c>
      <c r="DM463" s="525">
        <f t="shared" si="3928"/>
        <v>0</v>
      </c>
      <c r="DN463" s="526">
        <f t="shared" si="3929"/>
        <v>0</v>
      </c>
      <c r="DO463" s="527"/>
      <c r="DP463" s="520">
        <v>13.0</v>
      </c>
      <c r="DQ463" s="521" t="s">
        <v>162</v>
      </c>
      <c r="DR463" s="522" t="s">
        <v>132</v>
      </c>
      <c r="DS463" s="522" t="s">
        <v>150</v>
      </c>
      <c r="DT463" s="523" t="str">
        <f>ADHK!DT463</f>
        <v/>
      </c>
      <c r="DU463" s="523"/>
      <c r="DV463" s="523">
        <f t="shared" si="3930"/>
        <v>0</v>
      </c>
      <c r="DW463" s="524"/>
      <c r="DX463" s="523">
        <f t="shared" si="3931"/>
        <v>0</v>
      </c>
      <c r="DY463" s="524"/>
      <c r="DZ463" s="523"/>
      <c r="EA463" s="523">
        <f t="shared" si="3932"/>
        <v>0</v>
      </c>
      <c r="EB463" s="523">
        <f t="shared" si="3933"/>
        <v>0</v>
      </c>
      <c r="EC463" s="524">
        <v>0.36319999999999997</v>
      </c>
      <c r="ED463" s="525">
        <f t="shared" si="3934"/>
        <v>0</v>
      </c>
      <c r="EE463" s="526">
        <f t="shared" si="3935"/>
        <v>0</v>
      </c>
      <c r="EF463" s="527"/>
      <c r="EG463" s="520">
        <v>13.0</v>
      </c>
      <c r="EH463" s="521" t="s">
        <v>162</v>
      </c>
      <c r="EI463" s="522" t="s">
        <v>132</v>
      </c>
      <c r="EJ463" s="522" t="s">
        <v>150</v>
      </c>
      <c r="EK463" s="523" t="str">
        <f>ADHK!EK463</f>
        <v/>
      </c>
      <c r="EL463" s="523"/>
      <c r="EM463" s="523">
        <f t="shared" si="3936"/>
        <v>0</v>
      </c>
      <c r="EN463" s="524"/>
      <c r="EO463" s="523">
        <f t="shared" si="3937"/>
        <v>0</v>
      </c>
      <c r="EP463" s="524"/>
      <c r="EQ463" s="523"/>
      <c r="ER463" s="523">
        <f t="shared" si="3938"/>
        <v>0</v>
      </c>
      <c r="ES463" s="523">
        <f t="shared" si="3939"/>
        <v>0</v>
      </c>
      <c r="ET463" s="524">
        <v>0.36319999999999997</v>
      </c>
      <c r="EU463" s="525">
        <f t="shared" si="3940"/>
        <v>0</v>
      </c>
      <c r="EV463" s="526">
        <f t="shared" si="3941"/>
        <v>0</v>
      </c>
      <c r="EW463" s="527"/>
      <c r="EX463" s="520">
        <v>13.0</v>
      </c>
      <c r="EY463" s="521" t="s">
        <v>162</v>
      </c>
      <c r="EZ463" s="522" t="s">
        <v>132</v>
      </c>
      <c r="FA463" s="522" t="s">
        <v>150</v>
      </c>
      <c r="FB463" s="523" t="str">
        <f>ADHK!FB463</f>
        <v/>
      </c>
      <c r="FC463" s="523"/>
      <c r="FD463" s="523">
        <f t="shared" si="3942"/>
        <v>0</v>
      </c>
      <c r="FE463" s="524"/>
      <c r="FF463" s="523">
        <f t="shared" si="3943"/>
        <v>0</v>
      </c>
      <c r="FG463" s="524"/>
      <c r="FH463" s="523"/>
      <c r="FI463" s="523">
        <f t="shared" si="3944"/>
        <v>0</v>
      </c>
      <c r="FJ463" s="523">
        <f t="shared" si="3945"/>
        <v>0</v>
      </c>
      <c r="FK463" s="524">
        <v>0.36319999999999997</v>
      </c>
      <c r="FL463" s="525">
        <f t="shared" si="3946"/>
        <v>0</v>
      </c>
      <c r="FM463" s="526">
        <f t="shared" si="3947"/>
        <v>0</v>
      </c>
      <c r="FN463" s="527"/>
      <c r="FO463" s="520">
        <v>13.0</v>
      </c>
      <c r="FP463" s="521" t="s">
        <v>162</v>
      </c>
      <c r="FQ463" s="522" t="s">
        <v>132</v>
      </c>
      <c r="FR463" s="522" t="s">
        <v>150</v>
      </c>
      <c r="FS463" s="523" t="str">
        <f>ADHK!FS463</f>
        <v/>
      </c>
      <c r="FT463" s="523"/>
      <c r="FU463" s="523">
        <f t="shared" si="3948"/>
        <v>0</v>
      </c>
      <c r="FV463" s="524"/>
      <c r="FW463" s="523">
        <f t="shared" si="3949"/>
        <v>0</v>
      </c>
      <c r="FX463" s="524"/>
      <c r="FY463" s="523"/>
      <c r="FZ463" s="523">
        <f t="shared" si="3950"/>
        <v>0</v>
      </c>
      <c r="GA463" s="523">
        <f t="shared" si="3951"/>
        <v>0</v>
      </c>
      <c r="GB463" s="524">
        <v>0.36319999999999997</v>
      </c>
      <c r="GC463" s="525">
        <f t="shared" si="3952"/>
        <v>0</v>
      </c>
      <c r="GD463" s="526">
        <f t="shared" si="3953"/>
        <v>0</v>
      </c>
      <c r="GE463" s="527"/>
      <c r="GF463" s="520">
        <v>13.0</v>
      </c>
      <c r="GG463" s="521" t="s">
        <v>162</v>
      </c>
      <c r="GH463" s="522" t="s">
        <v>132</v>
      </c>
      <c r="GI463" s="522" t="s">
        <v>150</v>
      </c>
      <c r="GJ463" s="523" t="str">
        <f>ADHK!GJ463</f>
        <v/>
      </c>
      <c r="GK463" s="523"/>
      <c r="GL463" s="523">
        <f t="shared" si="3954"/>
        <v>0</v>
      </c>
      <c r="GM463" s="524"/>
      <c r="GN463" s="523">
        <f t="shared" si="3955"/>
        <v>0</v>
      </c>
      <c r="GO463" s="524"/>
      <c r="GP463" s="523"/>
      <c r="GQ463" s="523">
        <f t="shared" si="3956"/>
        <v>0</v>
      </c>
      <c r="GR463" s="523">
        <f t="shared" si="3957"/>
        <v>0</v>
      </c>
      <c r="GS463" s="524">
        <v>0.36319999999999997</v>
      </c>
      <c r="GT463" s="525">
        <f t="shared" si="3958"/>
        <v>0</v>
      </c>
      <c r="GU463" s="526">
        <f t="shared" si="3959"/>
        <v>0</v>
      </c>
      <c r="GV463" s="527"/>
      <c r="GW463" s="520">
        <v>13.0</v>
      </c>
      <c r="GX463" s="521" t="s">
        <v>162</v>
      </c>
      <c r="GY463" s="522" t="s">
        <v>132</v>
      </c>
      <c r="GZ463" s="522" t="s">
        <v>150</v>
      </c>
      <c r="HA463" s="523" t="str">
        <f>ADHK!HA463</f>
        <v/>
      </c>
      <c r="HB463" s="523"/>
      <c r="HC463" s="523">
        <f t="shared" si="3960"/>
        <v>0</v>
      </c>
      <c r="HD463" s="524"/>
      <c r="HE463" s="523">
        <f t="shared" si="3961"/>
        <v>0</v>
      </c>
      <c r="HF463" s="524"/>
      <c r="HG463" s="523"/>
      <c r="HH463" s="523">
        <f t="shared" si="3962"/>
        <v>0</v>
      </c>
      <c r="HI463" s="523">
        <f t="shared" si="3963"/>
        <v>0</v>
      </c>
      <c r="HJ463" s="524">
        <v>0.36319999999999997</v>
      </c>
      <c r="HK463" s="525">
        <f t="shared" si="3964"/>
        <v>0</v>
      </c>
      <c r="HL463" s="526">
        <f t="shared" si="3965"/>
        <v>0</v>
      </c>
      <c r="HM463" s="527"/>
      <c r="HN463" s="520">
        <v>13.0</v>
      </c>
      <c r="HO463" s="521" t="s">
        <v>162</v>
      </c>
      <c r="HP463" s="522" t="s">
        <v>132</v>
      </c>
      <c r="HQ463" s="522" t="s">
        <v>150</v>
      </c>
      <c r="HR463" s="523" t="str">
        <f>ADHK!HR463</f>
        <v/>
      </c>
      <c r="HS463" s="523"/>
      <c r="HT463" s="523">
        <f t="shared" si="3966"/>
        <v>0</v>
      </c>
      <c r="HU463" s="524"/>
      <c r="HV463" s="523">
        <f t="shared" si="3967"/>
        <v>0</v>
      </c>
      <c r="HW463" s="524"/>
      <c r="HX463" s="523"/>
      <c r="HY463" s="523">
        <f t="shared" si="3968"/>
        <v>0</v>
      </c>
      <c r="HZ463" s="523">
        <f t="shared" si="3969"/>
        <v>0</v>
      </c>
      <c r="IA463" s="524">
        <v>0.36319999999999997</v>
      </c>
      <c r="IB463" s="525">
        <f t="shared" si="3970"/>
        <v>0</v>
      </c>
      <c r="IC463" s="526">
        <f t="shared" si="3971"/>
        <v>0</v>
      </c>
      <c r="ID463" s="527"/>
      <c r="IE463" s="520">
        <v>13.0</v>
      </c>
      <c r="IF463" s="521" t="s">
        <v>162</v>
      </c>
      <c r="IG463" s="522" t="s">
        <v>132</v>
      </c>
      <c r="IH463" s="522" t="s">
        <v>150</v>
      </c>
      <c r="II463" s="523" t="str">
        <f>ADHK!II463</f>
        <v/>
      </c>
      <c r="IJ463" s="523"/>
      <c r="IK463" s="523">
        <f t="shared" si="3972"/>
        <v>0</v>
      </c>
      <c r="IL463" s="524"/>
      <c r="IM463" s="523">
        <f t="shared" si="3973"/>
        <v>0</v>
      </c>
      <c r="IN463" s="524"/>
      <c r="IO463" s="523"/>
      <c r="IP463" s="523">
        <f t="shared" si="3974"/>
        <v>0</v>
      </c>
      <c r="IQ463" s="523">
        <f t="shared" si="3975"/>
        <v>0</v>
      </c>
      <c r="IR463" s="524">
        <v>0.36319999999999997</v>
      </c>
      <c r="IS463" s="525">
        <f t="shared" si="3976"/>
        <v>0</v>
      </c>
      <c r="IT463" s="526">
        <f t="shared" si="3977"/>
        <v>0</v>
      </c>
      <c r="IU463" s="527"/>
      <c r="IV463" s="520">
        <v>13.0</v>
      </c>
      <c r="IW463" s="521" t="s">
        <v>162</v>
      </c>
      <c r="IX463" s="522" t="s">
        <v>132</v>
      </c>
      <c r="IY463" s="522" t="s">
        <v>150</v>
      </c>
      <c r="IZ463" s="523" t="str">
        <f>ADHK!IZ463</f>
        <v/>
      </c>
      <c r="JA463" s="523"/>
      <c r="JB463" s="523">
        <f t="shared" si="3978"/>
        <v>0</v>
      </c>
      <c r="JC463" s="524"/>
      <c r="JD463" s="523">
        <f t="shared" si="3979"/>
        <v>0</v>
      </c>
      <c r="JE463" s="524"/>
      <c r="JF463" s="523"/>
      <c r="JG463" s="523">
        <f t="shared" si="3980"/>
        <v>0</v>
      </c>
      <c r="JH463" s="523">
        <f t="shared" si="3981"/>
        <v>0</v>
      </c>
      <c r="JI463" s="524">
        <v>0.36319999999999997</v>
      </c>
      <c r="JJ463" s="525">
        <f t="shared" si="3982"/>
        <v>0</v>
      </c>
      <c r="JK463" s="526">
        <f t="shared" si="3983"/>
        <v>0</v>
      </c>
      <c r="JL463" s="527"/>
      <c r="JM463" s="520">
        <v>13.0</v>
      </c>
      <c r="JN463" s="521" t="s">
        <v>162</v>
      </c>
      <c r="JO463" s="522" t="s">
        <v>132</v>
      </c>
      <c r="JP463" s="522" t="s">
        <v>150</v>
      </c>
      <c r="JQ463" s="523" t="str">
        <f>ADHK!JQ463</f>
        <v/>
      </c>
      <c r="JR463" s="523"/>
      <c r="JS463" s="523">
        <f t="shared" si="3984"/>
        <v>0</v>
      </c>
      <c r="JT463" s="524"/>
      <c r="JU463" s="523">
        <f t="shared" si="3985"/>
        <v>0</v>
      </c>
      <c r="JV463" s="524"/>
      <c r="JW463" s="523"/>
      <c r="JX463" s="523">
        <f t="shared" si="3986"/>
        <v>0</v>
      </c>
      <c r="JY463" s="523">
        <f t="shared" si="3987"/>
        <v>0</v>
      </c>
      <c r="JZ463" s="524">
        <v>0.36319999999999997</v>
      </c>
      <c r="KA463" s="525">
        <f t="shared" si="3988"/>
        <v>0</v>
      </c>
      <c r="KB463" s="526">
        <f t="shared" si="3989"/>
        <v>0</v>
      </c>
      <c r="KC463" s="527"/>
      <c r="KD463" s="520">
        <v>13.0</v>
      </c>
      <c r="KE463" s="521" t="s">
        <v>162</v>
      </c>
      <c r="KF463" s="522" t="s">
        <v>132</v>
      </c>
      <c r="KG463" s="522" t="s">
        <v>150</v>
      </c>
      <c r="KH463" s="523" t="str">
        <f>ADHK!KH463</f>
        <v/>
      </c>
      <c r="KI463" s="523"/>
      <c r="KJ463" s="523">
        <f t="shared" si="3990"/>
        <v>0</v>
      </c>
      <c r="KK463" s="524"/>
      <c r="KL463" s="523">
        <f t="shared" si="3991"/>
        <v>0</v>
      </c>
      <c r="KM463" s="524"/>
      <c r="KN463" s="523"/>
      <c r="KO463" s="523">
        <f t="shared" si="3992"/>
        <v>0</v>
      </c>
      <c r="KP463" s="523">
        <f t="shared" si="3993"/>
        <v>0</v>
      </c>
      <c r="KQ463" s="524">
        <v>0.36319999999999997</v>
      </c>
      <c r="KR463" s="525">
        <f t="shared" si="3994"/>
        <v>0</v>
      </c>
      <c r="KS463" s="526">
        <f t="shared" si="3995"/>
        <v>0</v>
      </c>
      <c r="KT463" s="527"/>
      <c r="KU463" s="528"/>
    </row>
    <row r="464" ht="15.75" customHeight="1">
      <c r="A464" s="520">
        <v>14.0</v>
      </c>
      <c r="B464" s="521" t="s">
        <v>163</v>
      </c>
      <c r="C464" s="522" t="s">
        <v>132</v>
      </c>
      <c r="D464" s="522" t="s">
        <v>150</v>
      </c>
      <c r="E464" s="523" t="str">
        <f>ADHK!E464</f>
        <v/>
      </c>
      <c r="F464" s="523" t="str">
        <f>ADHK!F464</f>
        <v/>
      </c>
      <c r="G464" s="523">
        <f t="shared" si="3888"/>
        <v>0</v>
      </c>
      <c r="H464" s="524"/>
      <c r="I464" s="523">
        <f t="shared" si="3889"/>
        <v>0</v>
      </c>
      <c r="J464" s="524"/>
      <c r="K464" s="523"/>
      <c r="L464" s="523">
        <f t="shared" si="3890"/>
        <v>0</v>
      </c>
      <c r="M464" s="523">
        <f t="shared" si="3891"/>
        <v>0</v>
      </c>
      <c r="N464" s="524">
        <v>0.36319999999999997</v>
      </c>
      <c r="O464" s="525">
        <f t="shared" si="3892"/>
        <v>0</v>
      </c>
      <c r="P464" s="526">
        <f t="shared" si="3893"/>
        <v>0</v>
      </c>
      <c r="Q464" s="527"/>
      <c r="R464" s="520">
        <v>14.0</v>
      </c>
      <c r="S464" s="521" t="s">
        <v>163</v>
      </c>
      <c r="T464" s="522" t="s">
        <v>132</v>
      </c>
      <c r="U464" s="522" t="s">
        <v>150</v>
      </c>
      <c r="V464" s="523" t="str">
        <f>ADHK!V464</f>
        <v/>
      </c>
      <c r="W464" s="523"/>
      <c r="X464" s="523">
        <f t="shared" si="3894"/>
        <v>0</v>
      </c>
      <c r="Y464" s="524"/>
      <c r="Z464" s="523">
        <f t="shared" si="3895"/>
        <v>0</v>
      </c>
      <c r="AA464" s="524"/>
      <c r="AB464" s="523"/>
      <c r="AC464" s="523">
        <f t="shared" si="3896"/>
        <v>0</v>
      </c>
      <c r="AD464" s="523">
        <f t="shared" si="3897"/>
        <v>0</v>
      </c>
      <c r="AE464" s="524">
        <v>0.36319999999999997</v>
      </c>
      <c r="AF464" s="525">
        <f t="shared" si="3898"/>
        <v>0</v>
      </c>
      <c r="AG464" s="526">
        <f t="shared" si="3899"/>
        <v>0</v>
      </c>
      <c r="AH464" s="527"/>
      <c r="AI464" s="520">
        <v>14.0</v>
      </c>
      <c r="AJ464" s="521" t="s">
        <v>163</v>
      </c>
      <c r="AK464" s="522" t="s">
        <v>132</v>
      </c>
      <c r="AL464" s="522" t="s">
        <v>150</v>
      </c>
      <c r="AM464" s="523" t="str">
        <f>ADHK!AM464</f>
        <v/>
      </c>
      <c r="AN464" s="523"/>
      <c r="AO464" s="523">
        <f t="shared" si="3900"/>
        <v>0</v>
      </c>
      <c r="AP464" s="524"/>
      <c r="AQ464" s="523">
        <f t="shared" si="3901"/>
        <v>0</v>
      </c>
      <c r="AR464" s="524"/>
      <c r="AS464" s="523"/>
      <c r="AT464" s="523">
        <f t="shared" si="3902"/>
        <v>0</v>
      </c>
      <c r="AU464" s="523">
        <f t="shared" si="3903"/>
        <v>0</v>
      </c>
      <c r="AV464" s="524">
        <v>0.36319999999999997</v>
      </c>
      <c r="AW464" s="525">
        <f t="shared" si="3904"/>
        <v>0</v>
      </c>
      <c r="AX464" s="526">
        <f t="shared" si="3905"/>
        <v>0</v>
      </c>
      <c r="AY464" s="527"/>
      <c r="AZ464" s="520">
        <v>14.0</v>
      </c>
      <c r="BA464" s="521" t="s">
        <v>163</v>
      </c>
      <c r="BB464" s="522" t="s">
        <v>132</v>
      </c>
      <c r="BC464" s="522" t="s">
        <v>150</v>
      </c>
      <c r="BD464" s="523" t="str">
        <f>ADHK!BD464</f>
        <v/>
      </c>
      <c r="BE464" s="523"/>
      <c r="BF464" s="523">
        <f t="shared" si="3906"/>
        <v>0</v>
      </c>
      <c r="BG464" s="524"/>
      <c r="BH464" s="523">
        <f t="shared" si="3907"/>
        <v>0</v>
      </c>
      <c r="BI464" s="524"/>
      <c r="BJ464" s="523"/>
      <c r="BK464" s="523">
        <f t="shared" si="3908"/>
        <v>0</v>
      </c>
      <c r="BL464" s="523">
        <f t="shared" si="3909"/>
        <v>0</v>
      </c>
      <c r="BM464" s="524">
        <v>0.36319999999999997</v>
      </c>
      <c r="BN464" s="525">
        <f t="shared" si="3910"/>
        <v>0</v>
      </c>
      <c r="BO464" s="526">
        <f t="shared" si="3911"/>
        <v>0</v>
      </c>
      <c r="BP464" s="527"/>
      <c r="BQ464" s="520">
        <v>14.0</v>
      </c>
      <c r="BR464" s="521" t="s">
        <v>163</v>
      </c>
      <c r="BS464" s="522" t="s">
        <v>132</v>
      </c>
      <c r="BT464" s="522" t="s">
        <v>150</v>
      </c>
      <c r="BU464" s="523" t="str">
        <f>ADHK!BU464</f>
        <v/>
      </c>
      <c r="BV464" s="523"/>
      <c r="BW464" s="523">
        <f t="shared" si="3912"/>
        <v>0</v>
      </c>
      <c r="BX464" s="524"/>
      <c r="BY464" s="523">
        <f t="shared" si="3913"/>
        <v>0</v>
      </c>
      <c r="BZ464" s="524"/>
      <c r="CA464" s="523"/>
      <c r="CB464" s="523">
        <f t="shared" si="3914"/>
        <v>0</v>
      </c>
      <c r="CC464" s="523">
        <f t="shared" si="3915"/>
        <v>0</v>
      </c>
      <c r="CD464" s="524">
        <v>0.36319999999999997</v>
      </c>
      <c r="CE464" s="525">
        <f t="shared" si="3916"/>
        <v>0</v>
      </c>
      <c r="CF464" s="526">
        <f t="shared" si="3917"/>
        <v>0</v>
      </c>
      <c r="CG464" s="527"/>
      <c r="CH464" s="520">
        <v>14.0</v>
      </c>
      <c r="CI464" s="521" t="s">
        <v>163</v>
      </c>
      <c r="CJ464" s="522" t="s">
        <v>132</v>
      </c>
      <c r="CK464" s="522" t="s">
        <v>150</v>
      </c>
      <c r="CL464" s="523" t="str">
        <f>ADHK!CL464</f>
        <v/>
      </c>
      <c r="CM464" s="523"/>
      <c r="CN464" s="523">
        <f t="shared" si="3918"/>
        <v>0</v>
      </c>
      <c r="CO464" s="524"/>
      <c r="CP464" s="523">
        <f t="shared" si="3919"/>
        <v>0</v>
      </c>
      <c r="CQ464" s="524"/>
      <c r="CR464" s="523"/>
      <c r="CS464" s="523">
        <f t="shared" si="3920"/>
        <v>0</v>
      </c>
      <c r="CT464" s="523">
        <f t="shared" si="3921"/>
        <v>0</v>
      </c>
      <c r="CU464" s="524">
        <v>0.36319999999999997</v>
      </c>
      <c r="CV464" s="525">
        <f t="shared" si="3922"/>
        <v>0</v>
      </c>
      <c r="CW464" s="526">
        <f t="shared" si="3923"/>
        <v>0</v>
      </c>
      <c r="CX464" s="527"/>
      <c r="CY464" s="520">
        <v>14.0</v>
      </c>
      <c r="CZ464" s="521" t="s">
        <v>163</v>
      </c>
      <c r="DA464" s="522" t="s">
        <v>132</v>
      </c>
      <c r="DB464" s="522" t="s">
        <v>150</v>
      </c>
      <c r="DC464" s="523" t="str">
        <f>ADHK!DC464</f>
        <v/>
      </c>
      <c r="DD464" s="523"/>
      <c r="DE464" s="523">
        <f t="shared" si="3924"/>
        <v>0</v>
      </c>
      <c r="DF464" s="524"/>
      <c r="DG464" s="523">
        <f t="shared" si="3925"/>
        <v>0</v>
      </c>
      <c r="DH464" s="524"/>
      <c r="DI464" s="523"/>
      <c r="DJ464" s="523">
        <f t="shared" si="3926"/>
        <v>0</v>
      </c>
      <c r="DK464" s="523">
        <f t="shared" si="3927"/>
        <v>0</v>
      </c>
      <c r="DL464" s="524">
        <v>0.36319999999999997</v>
      </c>
      <c r="DM464" s="525">
        <f t="shared" si="3928"/>
        <v>0</v>
      </c>
      <c r="DN464" s="526">
        <f t="shared" si="3929"/>
        <v>0</v>
      </c>
      <c r="DO464" s="527"/>
      <c r="DP464" s="520">
        <v>14.0</v>
      </c>
      <c r="DQ464" s="521" t="s">
        <v>163</v>
      </c>
      <c r="DR464" s="522" t="s">
        <v>132</v>
      </c>
      <c r="DS464" s="522" t="s">
        <v>150</v>
      </c>
      <c r="DT464" s="523" t="str">
        <f>ADHK!DT464</f>
        <v/>
      </c>
      <c r="DU464" s="523"/>
      <c r="DV464" s="523">
        <f t="shared" si="3930"/>
        <v>0</v>
      </c>
      <c r="DW464" s="524"/>
      <c r="DX464" s="523">
        <f t="shared" si="3931"/>
        <v>0</v>
      </c>
      <c r="DY464" s="524"/>
      <c r="DZ464" s="523"/>
      <c r="EA464" s="523">
        <f t="shared" si="3932"/>
        <v>0</v>
      </c>
      <c r="EB464" s="523">
        <f t="shared" si="3933"/>
        <v>0</v>
      </c>
      <c r="EC464" s="524">
        <v>0.36319999999999997</v>
      </c>
      <c r="ED464" s="525">
        <f t="shared" si="3934"/>
        <v>0</v>
      </c>
      <c r="EE464" s="526">
        <f t="shared" si="3935"/>
        <v>0</v>
      </c>
      <c r="EF464" s="527"/>
      <c r="EG464" s="520">
        <v>14.0</v>
      </c>
      <c r="EH464" s="521" t="s">
        <v>163</v>
      </c>
      <c r="EI464" s="522" t="s">
        <v>132</v>
      </c>
      <c r="EJ464" s="522" t="s">
        <v>150</v>
      </c>
      <c r="EK464" s="523" t="str">
        <f>ADHK!EK464</f>
        <v/>
      </c>
      <c r="EL464" s="523"/>
      <c r="EM464" s="523">
        <f t="shared" si="3936"/>
        <v>0</v>
      </c>
      <c r="EN464" s="524"/>
      <c r="EO464" s="523">
        <f t="shared" si="3937"/>
        <v>0</v>
      </c>
      <c r="EP464" s="524"/>
      <c r="EQ464" s="523"/>
      <c r="ER464" s="523">
        <f t="shared" si="3938"/>
        <v>0</v>
      </c>
      <c r="ES464" s="523">
        <f t="shared" si="3939"/>
        <v>0</v>
      </c>
      <c r="ET464" s="524">
        <v>0.36319999999999997</v>
      </c>
      <c r="EU464" s="525">
        <f t="shared" si="3940"/>
        <v>0</v>
      </c>
      <c r="EV464" s="526">
        <f t="shared" si="3941"/>
        <v>0</v>
      </c>
      <c r="EW464" s="527"/>
      <c r="EX464" s="520">
        <v>14.0</v>
      </c>
      <c r="EY464" s="521" t="s">
        <v>163</v>
      </c>
      <c r="EZ464" s="522" t="s">
        <v>132</v>
      </c>
      <c r="FA464" s="522" t="s">
        <v>150</v>
      </c>
      <c r="FB464" s="523" t="str">
        <f>ADHK!FB464</f>
        <v/>
      </c>
      <c r="FC464" s="523"/>
      <c r="FD464" s="523">
        <f t="shared" si="3942"/>
        <v>0</v>
      </c>
      <c r="FE464" s="524"/>
      <c r="FF464" s="523">
        <f t="shared" si="3943"/>
        <v>0</v>
      </c>
      <c r="FG464" s="524"/>
      <c r="FH464" s="523"/>
      <c r="FI464" s="523">
        <f t="shared" si="3944"/>
        <v>0</v>
      </c>
      <c r="FJ464" s="523">
        <f t="shared" si="3945"/>
        <v>0</v>
      </c>
      <c r="FK464" s="524">
        <v>0.36319999999999997</v>
      </c>
      <c r="FL464" s="525">
        <f t="shared" si="3946"/>
        <v>0</v>
      </c>
      <c r="FM464" s="526">
        <f t="shared" si="3947"/>
        <v>0</v>
      </c>
      <c r="FN464" s="527"/>
      <c r="FO464" s="520">
        <v>14.0</v>
      </c>
      <c r="FP464" s="521" t="s">
        <v>163</v>
      </c>
      <c r="FQ464" s="522" t="s">
        <v>132</v>
      </c>
      <c r="FR464" s="522" t="s">
        <v>150</v>
      </c>
      <c r="FS464" s="523" t="str">
        <f>ADHK!FS464</f>
        <v/>
      </c>
      <c r="FT464" s="523"/>
      <c r="FU464" s="523">
        <f t="shared" si="3948"/>
        <v>0</v>
      </c>
      <c r="FV464" s="524"/>
      <c r="FW464" s="523">
        <f t="shared" si="3949"/>
        <v>0</v>
      </c>
      <c r="FX464" s="524"/>
      <c r="FY464" s="523"/>
      <c r="FZ464" s="523">
        <f t="shared" si="3950"/>
        <v>0</v>
      </c>
      <c r="GA464" s="523">
        <f t="shared" si="3951"/>
        <v>0</v>
      </c>
      <c r="GB464" s="524">
        <v>0.36319999999999997</v>
      </c>
      <c r="GC464" s="525">
        <f t="shared" si="3952"/>
        <v>0</v>
      </c>
      <c r="GD464" s="526">
        <f t="shared" si="3953"/>
        <v>0</v>
      </c>
      <c r="GE464" s="527"/>
      <c r="GF464" s="520">
        <v>14.0</v>
      </c>
      <c r="GG464" s="521" t="s">
        <v>163</v>
      </c>
      <c r="GH464" s="522" t="s">
        <v>132</v>
      </c>
      <c r="GI464" s="522" t="s">
        <v>150</v>
      </c>
      <c r="GJ464" s="523" t="str">
        <f>ADHK!GJ464</f>
        <v/>
      </c>
      <c r="GK464" s="523"/>
      <c r="GL464" s="523">
        <f t="shared" si="3954"/>
        <v>0</v>
      </c>
      <c r="GM464" s="524"/>
      <c r="GN464" s="523">
        <f t="shared" si="3955"/>
        <v>0</v>
      </c>
      <c r="GO464" s="524"/>
      <c r="GP464" s="523"/>
      <c r="GQ464" s="523">
        <f t="shared" si="3956"/>
        <v>0</v>
      </c>
      <c r="GR464" s="523">
        <f t="shared" si="3957"/>
        <v>0</v>
      </c>
      <c r="GS464" s="524">
        <v>0.36319999999999997</v>
      </c>
      <c r="GT464" s="525">
        <f t="shared" si="3958"/>
        <v>0</v>
      </c>
      <c r="GU464" s="526">
        <f t="shared" si="3959"/>
        <v>0</v>
      </c>
      <c r="GV464" s="527"/>
      <c r="GW464" s="520">
        <v>14.0</v>
      </c>
      <c r="GX464" s="521" t="s">
        <v>163</v>
      </c>
      <c r="GY464" s="522" t="s">
        <v>132</v>
      </c>
      <c r="GZ464" s="522" t="s">
        <v>150</v>
      </c>
      <c r="HA464" s="523" t="str">
        <f>ADHK!HA464</f>
        <v/>
      </c>
      <c r="HB464" s="523"/>
      <c r="HC464" s="523">
        <f t="shared" si="3960"/>
        <v>0</v>
      </c>
      <c r="HD464" s="524"/>
      <c r="HE464" s="523">
        <f t="shared" si="3961"/>
        <v>0</v>
      </c>
      <c r="HF464" s="524"/>
      <c r="HG464" s="523"/>
      <c r="HH464" s="523">
        <f t="shared" si="3962"/>
        <v>0</v>
      </c>
      <c r="HI464" s="523">
        <f t="shared" si="3963"/>
        <v>0</v>
      </c>
      <c r="HJ464" s="524">
        <v>0.36319999999999997</v>
      </c>
      <c r="HK464" s="525">
        <f t="shared" si="3964"/>
        <v>0</v>
      </c>
      <c r="HL464" s="526">
        <f t="shared" si="3965"/>
        <v>0</v>
      </c>
      <c r="HM464" s="527"/>
      <c r="HN464" s="520">
        <v>14.0</v>
      </c>
      <c r="HO464" s="521" t="s">
        <v>163</v>
      </c>
      <c r="HP464" s="522" t="s">
        <v>132</v>
      </c>
      <c r="HQ464" s="522" t="s">
        <v>150</v>
      </c>
      <c r="HR464" s="523" t="str">
        <f>ADHK!HR464</f>
        <v/>
      </c>
      <c r="HS464" s="523"/>
      <c r="HT464" s="523">
        <f t="shared" si="3966"/>
        <v>0</v>
      </c>
      <c r="HU464" s="524"/>
      <c r="HV464" s="523">
        <f t="shared" si="3967"/>
        <v>0</v>
      </c>
      <c r="HW464" s="524"/>
      <c r="HX464" s="523"/>
      <c r="HY464" s="523">
        <f t="shared" si="3968"/>
        <v>0</v>
      </c>
      <c r="HZ464" s="523">
        <f t="shared" si="3969"/>
        <v>0</v>
      </c>
      <c r="IA464" s="524">
        <v>0.36319999999999997</v>
      </c>
      <c r="IB464" s="525">
        <f t="shared" si="3970"/>
        <v>0</v>
      </c>
      <c r="IC464" s="526">
        <f t="shared" si="3971"/>
        <v>0</v>
      </c>
      <c r="ID464" s="527"/>
      <c r="IE464" s="520">
        <v>14.0</v>
      </c>
      <c r="IF464" s="521" t="s">
        <v>163</v>
      </c>
      <c r="IG464" s="522" t="s">
        <v>132</v>
      </c>
      <c r="IH464" s="522" t="s">
        <v>150</v>
      </c>
      <c r="II464" s="523" t="str">
        <f>ADHK!II464</f>
        <v/>
      </c>
      <c r="IJ464" s="523"/>
      <c r="IK464" s="523">
        <f t="shared" si="3972"/>
        <v>0</v>
      </c>
      <c r="IL464" s="524"/>
      <c r="IM464" s="523">
        <f t="shared" si="3973"/>
        <v>0</v>
      </c>
      <c r="IN464" s="524"/>
      <c r="IO464" s="523"/>
      <c r="IP464" s="523">
        <f t="shared" si="3974"/>
        <v>0</v>
      </c>
      <c r="IQ464" s="523">
        <f t="shared" si="3975"/>
        <v>0</v>
      </c>
      <c r="IR464" s="524">
        <v>0.36319999999999997</v>
      </c>
      <c r="IS464" s="525">
        <f t="shared" si="3976"/>
        <v>0</v>
      </c>
      <c r="IT464" s="526">
        <f t="shared" si="3977"/>
        <v>0</v>
      </c>
      <c r="IU464" s="527"/>
      <c r="IV464" s="520">
        <v>14.0</v>
      </c>
      <c r="IW464" s="521" t="s">
        <v>163</v>
      </c>
      <c r="IX464" s="522" t="s">
        <v>132</v>
      </c>
      <c r="IY464" s="522" t="s">
        <v>150</v>
      </c>
      <c r="IZ464" s="523" t="str">
        <f>ADHK!IZ464</f>
        <v/>
      </c>
      <c r="JA464" s="523"/>
      <c r="JB464" s="523">
        <f t="shared" si="3978"/>
        <v>0</v>
      </c>
      <c r="JC464" s="524"/>
      <c r="JD464" s="523">
        <f t="shared" si="3979"/>
        <v>0</v>
      </c>
      <c r="JE464" s="524"/>
      <c r="JF464" s="523"/>
      <c r="JG464" s="523">
        <f t="shared" si="3980"/>
        <v>0</v>
      </c>
      <c r="JH464" s="523">
        <f t="shared" si="3981"/>
        <v>0</v>
      </c>
      <c r="JI464" s="524">
        <v>0.36319999999999997</v>
      </c>
      <c r="JJ464" s="525">
        <f t="shared" si="3982"/>
        <v>0</v>
      </c>
      <c r="JK464" s="526">
        <f t="shared" si="3983"/>
        <v>0</v>
      </c>
      <c r="JL464" s="527"/>
      <c r="JM464" s="520">
        <v>14.0</v>
      </c>
      <c r="JN464" s="521" t="s">
        <v>163</v>
      </c>
      <c r="JO464" s="522" t="s">
        <v>132</v>
      </c>
      <c r="JP464" s="522" t="s">
        <v>150</v>
      </c>
      <c r="JQ464" s="523" t="str">
        <f>ADHK!JQ464</f>
        <v/>
      </c>
      <c r="JR464" s="523"/>
      <c r="JS464" s="523">
        <f t="shared" si="3984"/>
        <v>0</v>
      </c>
      <c r="JT464" s="524"/>
      <c r="JU464" s="523">
        <f t="shared" si="3985"/>
        <v>0</v>
      </c>
      <c r="JV464" s="524"/>
      <c r="JW464" s="523"/>
      <c r="JX464" s="523">
        <f t="shared" si="3986"/>
        <v>0</v>
      </c>
      <c r="JY464" s="523">
        <f t="shared" si="3987"/>
        <v>0</v>
      </c>
      <c r="JZ464" s="524">
        <v>0.36319999999999997</v>
      </c>
      <c r="KA464" s="525">
        <f t="shared" si="3988"/>
        <v>0</v>
      </c>
      <c r="KB464" s="526">
        <f t="shared" si="3989"/>
        <v>0</v>
      </c>
      <c r="KC464" s="527"/>
      <c r="KD464" s="520">
        <v>14.0</v>
      </c>
      <c r="KE464" s="521" t="s">
        <v>163</v>
      </c>
      <c r="KF464" s="522" t="s">
        <v>132</v>
      </c>
      <c r="KG464" s="522" t="s">
        <v>150</v>
      </c>
      <c r="KH464" s="523" t="str">
        <f>ADHK!KH464</f>
        <v/>
      </c>
      <c r="KI464" s="523"/>
      <c r="KJ464" s="523">
        <f t="shared" si="3990"/>
        <v>0</v>
      </c>
      <c r="KK464" s="524"/>
      <c r="KL464" s="523">
        <f t="shared" si="3991"/>
        <v>0</v>
      </c>
      <c r="KM464" s="524"/>
      <c r="KN464" s="523"/>
      <c r="KO464" s="523">
        <f t="shared" si="3992"/>
        <v>0</v>
      </c>
      <c r="KP464" s="523">
        <f t="shared" si="3993"/>
        <v>0</v>
      </c>
      <c r="KQ464" s="524">
        <v>0.36319999999999997</v>
      </c>
      <c r="KR464" s="525">
        <f t="shared" si="3994"/>
        <v>0</v>
      </c>
      <c r="KS464" s="526">
        <f t="shared" si="3995"/>
        <v>0</v>
      </c>
      <c r="KT464" s="527"/>
      <c r="KU464" s="528"/>
    </row>
    <row r="465" ht="15.75" customHeight="1">
      <c r="A465" s="520">
        <v>15.0</v>
      </c>
      <c r="B465" s="521" t="s">
        <v>164</v>
      </c>
      <c r="C465" s="522" t="s">
        <v>132</v>
      </c>
      <c r="D465" s="522" t="s">
        <v>150</v>
      </c>
      <c r="E465" s="523" t="str">
        <f>ADHK!E465</f>
        <v/>
      </c>
      <c r="F465" s="523" t="str">
        <f>ADHK!F465</f>
        <v/>
      </c>
      <c r="G465" s="523">
        <f t="shared" si="3888"/>
        <v>0</v>
      </c>
      <c r="H465" s="524"/>
      <c r="I465" s="523">
        <f t="shared" si="3889"/>
        <v>0</v>
      </c>
      <c r="J465" s="524"/>
      <c r="K465" s="523"/>
      <c r="L465" s="523">
        <f t="shared" si="3890"/>
        <v>0</v>
      </c>
      <c r="M465" s="523">
        <f t="shared" si="3891"/>
        <v>0</v>
      </c>
      <c r="N465" s="524">
        <v>0.36319999999999997</v>
      </c>
      <c r="O465" s="525">
        <f t="shared" si="3892"/>
        <v>0</v>
      </c>
      <c r="P465" s="526">
        <f t="shared" si="3893"/>
        <v>0</v>
      </c>
      <c r="Q465" s="527"/>
      <c r="R465" s="520">
        <v>15.0</v>
      </c>
      <c r="S465" s="521" t="s">
        <v>164</v>
      </c>
      <c r="T465" s="522" t="s">
        <v>132</v>
      </c>
      <c r="U465" s="522" t="s">
        <v>150</v>
      </c>
      <c r="V465" s="523" t="str">
        <f>ADHK!V465</f>
        <v/>
      </c>
      <c r="W465" s="523"/>
      <c r="X465" s="523">
        <f t="shared" si="3894"/>
        <v>0</v>
      </c>
      <c r="Y465" s="524"/>
      <c r="Z465" s="523">
        <f t="shared" si="3895"/>
        <v>0</v>
      </c>
      <c r="AA465" s="524"/>
      <c r="AB465" s="523"/>
      <c r="AC465" s="523">
        <f t="shared" si="3896"/>
        <v>0</v>
      </c>
      <c r="AD465" s="523">
        <f t="shared" si="3897"/>
        <v>0</v>
      </c>
      <c r="AE465" s="524">
        <v>0.36319999999999997</v>
      </c>
      <c r="AF465" s="525">
        <f t="shared" si="3898"/>
        <v>0</v>
      </c>
      <c r="AG465" s="526">
        <f t="shared" si="3899"/>
        <v>0</v>
      </c>
      <c r="AH465" s="527"/>
      <c r="AI465" s="520">
        <v>15.0</v>
      </c>
      <c r="AJ465" s="521" t="s">
        <v>164</v>
      </c>
      <c r="AK465" s="522" t="s">
        <v>132</v>
      </c>
      <c r="AL465" s="522" t="s">
        <v>150</v>
      </c>
      <c r="AM465" s="523" t="str">
        <f>ADHK!AM465</f>
        <v/>
      </c>
      <c r="AN465" s="523"/>
      <c r="AO465" s="523">
        <f t="shared" si="3900"/>
        <v>0</v>
      </c>
      <c r="AP465" s="524"/>
      <c r="AQ465" s="523">
        <f t="shared" si="3901"/>
        <v>0</v>
      </c>
      <c r="AR465" s="524"/>
      <c r="AS465" s="523"/>
      <c r="AT465" s="523">
        <f t="shared" si="3902"/>
        <v>0</v>
      </c>
      <c r="AU465" s="523">
        <f t="shared" si="3903"/>
        <v>0</v>
      </c>
      <c r="AV465" s="524">
        <v>0.36319999999999997</v>
      </c>
      <c r="AW465" s="525">
        <f t="shared" si="3904"/>
        <v>0</v>
      </c>
      <c r="AX465" s="526">
        <f t="shared" si="3905"/>
        <v>0</v>
      </c>
      <c r="AY465" s="527"/>
      <c r="AZ465" s="520">
        <v>15.0</v>
      </c>
      <c r="BA465" s="521" t="s">
        <v>164</v>
      </c>
      <c r="BB465" s="522" t="s">
        <v>132</v>
      </c>
      <c r="BC465" s="522" t="s">
        <v>150</v>
      </c>
      <c r="BD465" s="523" t="str">
        <f>ADHK!BD465</f>
        <v/>
      </c>
      <c r="BE465" s="523"/>
      <c r="BF465" s="523">
        <f t="shared" si="3906"/>
        <v>0</v>
      </c>
      <c r="BG465" s="524"/>
      <c r="BH465" s="523">
        <f t="shared" si="3907"/>
        <v>0</v>
      </c>
      <c r="BI465" s="524"/>
      <c r="BJ465" s="523"/>
      <c r="BK465" s="523">
        <f t="shared" si="3908"/>
        <v>0</v>
      </c>
      <c r="BL465" s="523">
        <f t="shared" si="3909"/>
        <v>0</v>
      </c>
      <c r="BM465" s="524">
        <v>0.36319999999999997</v>
      </c>
      <c r="BN465" s="525">
        <f t="shared" si="3910"/>
        <v>0</v>
      </c>
      <c r="BO465" s="526">
        <f t="shared" si="3911"/>
        <v>0</v>
      </c>
      <c r="BP465" s="527"/>
      <c r="BQ465" s="520">
        <v>15.0</v>
      </c>
      <c r="BR465" s="521" t="s">
        <v>164</v>
      </c>
      <c r="BS465" s="522" t="s">
        <v>132</v>
      </c>
      <c r="BT465" s="522" t="s">
        <v>150</v>
      </c>
      <c r="BU465" s="523" t="str">
        <f>ADHK!BU465</f>
        <v/>
      </c>
      <c r="BV465" s="523"/>
      <c r="BW465" s="523">
        <f t="shared" si="3912"/>
        <v>0</v>
      </c>
      <c r="BX465" s="524"/>
      <c r="BY465" s="523">
        <f t="shared" si="3913"/>
        <v>0</v>
      </c>
      <c r="BZ465" s="524"/>
      <c r="CA465" s="523"/>
      <c r="CB465" s="523">
        <f t="shared" si="3914"/>
        <v>0</v>
      </c>
      <c r="CC465" s="523">
        <f t="shared" si="3915"/>
        <v>0</v>
      </c>
      <c r="CD465" s="524">
        <v>0.36319999999999997</v>
      </c>
      <c r="CE465" s="525">
        <f t="shared" si="3916"/>
        <v>0</v>
      </c>
      <c r="CF465" s="526">
        <f t="shared" si="3917"/>
        <v>0</v>
      </c>
      <c r="CG465" s="527"/>
      <c r="CH465" s="520">
        <v>15.0</v>
      </c>
      <c r="CI465" s="521" t="s">
        <v>164</v>
      </c>
      <c r="CJ465" s="522" t="s">
        <v>132</v>
      </c>
      <c r="CK465" s="522" t="s">
        <v>150</v>
      </c>
      <c r="CL465" s="523" t="str">
        <f>ADHK!CL465</f>
        <v/>
      </c>
      <c r="CM465" s="523"/>
      <c r="CN465" s="523">
        <f t="shared" si="3918"/>
        <v>0</v>
      </c>
      <c r="CO465" s="524"/>
      <c r="CP465" s="523">
        <f t="shared" si="3919"/>
        <v>0</v>
      </c>
      <c r="CQ465" s="524"/>
      <c r="CR465" s="523"/>
      <c r="CS465" s="523">
        <f t="shared" si="3920"/>
        <v>0</v>
      </c>
      <c r="CT465" s="523">
        <f t="shared" si="3921"/>
        <v>0</v>
      </c>
      <c r="CU465" s="524">
        <v>0.36319999999999997</v>
      </c>
      <c r="CV465" s="525">
        <f t="shared" si="3922"/>
        <v>0</v>
      </c>
      <c r="CW465" s="526">
        <f t="shared" si="3923"/>
        <v>0</v>
      </c>
      <c r="CX465" s="527"/>
      <c r="CY465" s="520">
        <v>15.0</v>
      </c>
      <c r="CZ465" s="521" t="s">
        <v>164</v>
      </c>
      <c r="DA465" s="522" t="s">
        <v>132</v>
      </c>
      <c r="DB465" s="522" t="s">
        <v>150</v>
      </c>
      <c r="DC465" s="523" t="str">
        <f>ADHK!DC465</f>
        <v/>
      </c>
      <c r="DD465" s="523"/>
      <c r="DE465" s="523">
        <f t="shared" si="3924"/>
        <v>0</v>
      </c>
      <c r="DF465" s="524"/>
      <c r="DG465" s="523">
        <f t="shared" si="3925"/>
        <v>0</v>
      </c>
      <c r="DH465" s="524"/>
      <c r="DI465" s="523"/>
      <c r="DJ465" s="523">
        <f t="shared" si="3926"/>
        <v>0</v>
      </c>
      <c r="DK465" s="523">
        <f t="shared" si="3927"/>
        <v>0</v>
      </c>
      <c r="DL465" s="524">
        <v>0.36319999999999997</v>
      </c>
      <c r="DM465" s="525">
        <f t="shared" si="3928"/>
        <v>0</v>
      </c>
      <c r="DN465" s="526">
        <f t="shared" si="3929"/>
        <v>0</v>
      </c>
      <c r="DO465" s="527"/>
      <c r="DP465" s="520">
        <v>15.0</v>
      </c>
      <c r="DQ465" s="521" t="s">
        <v>164</v>
      </c>
      <c r="DR465" s="522" t="s">
        <v>132</v>
      </c>
      <c r="DS465" s="522" t="s">
        <v>150</v>
      </c>
      <c r="DT465" s="523" t="str">
        <f>ADHK!DT465</f>
        <v/>
      </c>
      <c r="DU465" s="523"/>
      <c r="DV465" s="523">
        <f t="shared" si="3930"/>
        <v>0</v>
      </c>
      <c r="DW465" s="524"/>
      <c r="DX465" s="523">
        <f t="shared" si="3931"/>
        <v>0</v>
      </c>
      <c r="DY465" s="524"/>
      <c r="DZ465" s="523"/>
      <c r="EA465" s="523">
        <f t="shared" si="3932"/>
        <v>0</v>
      </c>
      <c r="EB465" s="523">
        <f t="shared" si="3933"/>
        <v>0</v>
      </c>
      <c r="EC465" s="524">
        <v>0.36319999999999997</v>
      </c>
      <c r="ED465" s="525">
        <f t="shared" si="3934"/>
        <v>0</v>
      </c>
      <c r="EE465" s="526">
        <f t="shared" si="3935"/>
        <v>0</v>
      </c>
      <c r="EF465" s="527"/>
      <c r="EG465" s="520">
        <v>15.0</v>
      </c>
      <c r="EH465" s="521" t="s">
        <v>164</v>
      </c>
      <c r="EI465" s="522" t="s">
        <v>132</v>
      </c>
      <c r="EJ465" s="522" t="s">
        <v>150</v>
      </c>
      <c r="EK465" s="523" t="str">
        <f>ADHK!EK465</f>
        <v/>
      </c>
      <c r="EL465" s="523"/>
      <c r="EM465" s="523">
        <f t="shared" si="3936"/>
        <v>0</v>
      </c>
      <c r="EN465" s="524"/>
      <c r="EO465" s="523">
        <f t="shared" si="3937"/>
        <v>0</v>
      </c>
      <c r="EP465" s="524"/>
      <c r="EQ465" s="523"/>
      <c r="ER465" s="523">
        <f t="shared" si="3938"/>
        <v>0</v>
      </c>
      <c r="ES465" s="523">
        <f t="shared" si="3939"/>
        <v>0</v>
      </c>
      <c r="ET465" s="524">
        <v>0.36319999999999997</v>
      </c>
      <c r="EU465" s="525">
        <f t="shared" si="3940"/>
        <v>0</v>
      </c>
      <c r="EV465" s="526">
        <f t="shared" si="3941"/>
        <v>0</v>
      </c>
      <c r="EW465" s="527"/>
      <c r="EX465" s="520">
        <v>15.0</v>
      </c>
      <c r="EY465" s="521" t="s">
        <v>164</v>
      </c>
      <c r="EZ465" s="522" t="s">
        <v>132</v>
      </c>
      <c r="FA465" s="522" t="s">
        <v>150</v>
      </c>
      <c r="FB465" s="523" t="str">
        <f>ADHK!FB465</f>
        <v/>
      </c>
      <c r="FC465" s="523"/>
      <c r="FD465" s="523">
        <f t="shared" si="3942"/>
        <v>0</v>
      </c>
      <c r="FE465" s="524"/>
      <c r="FF465" s="523">
        <f t="shared" si="3943"/>
        <v>0</v>
      </c>
      <c r="FG465" s="524"/>
      <c r="FH465" s="523"/>
      <c r="FI465" s="523">
        <f t="shared" si="3944"/>
        <v>0</v>
      </c>
      <c r="FJ465" s="523">
        <f t="shared" si="3945"/>
        <v>0</v>
      </c>
      <c r="FK465" s="524">
        <v>0.36319999999999997</v>
      </c>
      <c r="FL465" s="525">
        <f t="shared" si="3946"/>
        <v>0</v>
      </c>
      <c r="FM465" s="526">
        <f t="shared" si="3947"/>
        <v>0</v>
      </c>
      <c r="FN465" s="527"/>
      <c r="FO465" s="520">
        <v>15.0</v>
      </c>
      <c r="FP465" s="521" t="s">
        <v>164</v>
      </c>
      <c r="FQ465" s="522" t="s">
        <v>132</v>
      </c>
      <c r="FR465" s="522" t="s">
        <v>150</v>
      </c>
      <c r="FS465" s="523" t="str">
        <f>ADHK!FS465</f>
        <v/>
      </c>
      <c r="FT465" s="523"/>
      <c r="FU465" s="523">
        <f t="shared" si="3948"/>
        <v>0</v>
      </c>
      <c r="FV465" s="524"/>
      <c r="FW465" s="523">
        <f t="shared" si="3949"/>
        <v>0</v>
      </c>
      <c r="FX465" s="524"/>
      <c r="FY465" s="523"/>
      <c r="FZ465" s="523">
        <f t="shared" si="3950"/>
        <v>0</v>
      </c>
      <c r="GA465" s="523">
        <f t="shared" si="3951"/>
        <v>0</v>
      </c>
      <c r="GB465" s="524">
        <v>0.36319999999999997</v>
      </c>
      <c r="GC465" s="525">
        <f t="shared" si="3952"/>
        <v>0</v>
      </c>
      <c r="GD465" s="526">
        <f t="shared" si="3953"/>
        <v>0</v>
      </c>
      <c r="GE465" s="527"/>
      <c r="GF465" s="520">
        <v>15.0</v>
      </c>
      <c r="GG465" s="521" t="s">
        <v>164</v>
      </c>
      <c r="GH465" s="522" t="s">
        <v>132</v>
      </c>
      <c r="GI465" s="522" t="s">
        <v>150</v>
      </c>
      <c r="GJ465" s="523" t="str">
        <f>ADHK!GJ465</f>
        <v/>
      </c>
      <c r="GK465" s="523"/>
      <c r="GL465" s="523">
        <f t="shared" si="3954"/>
        <v>0</v>
      </c>
      <c r="GM465" s="524"/>
      <c r="GN465" s="523">
        <f t="shared" si="3955"/>
        <v>0</v>
      </c>
      <c r="GO465" s="524"/>
      <c r="GP465" s="523"/>
      <c r="GQ465" s="523">
        <f t="shared" si="3956"/>
        <v>0</v>
      </c>
      <c r="GR465" s="523">
        <f t="shared" si="3957"/>
        <v>0</v>
      </c>
      <c r="GS465" s="524">
        <v>0.36319999999999997</v>
      </c>
      <c r="GT465" s="525">
        <f t="shared" si="3958"/>
        <v>0</v>
      </c>
      <c r="GU465" s="526">
        <f t="shared" si="3959"/>
        <v>0</v>
      </c>
      <c r="GV465" s="527"/>
      <c r="GW465" s="520">
        <v>15.0</v>
      </c>
      <c r="GX465" s="521" t="s">
        <v>164</v>
      </c>
      <c r="GY465" s="522" t="s">
        <v>132</v>
      </c>
      <c r="GZ465" s="522" t="s">
        <v>150</v>
      </c>
      <c r="HA465" s="523" t="str">
        <f>ADHK!HA465</f>
        <v/>
      </c>
      <c r="HB465" s="523"/>
      <c r="HC465" s="523">
        <f t="shared" si="3960"/>
        <v>0</v>
      </c>
      <c r="HD465" s="524"/>
      <c r="HE465" s="523">
        <f t="shared" si="3961"/>
        <v>0</v>
      </c>
      <c r="HF465" s="524"/>
      <c r="HG465" s="523"/>
      <c r="HH465" s="523">
        <f t="shared" si="3962"/>
        <v>0</v>
      </c>
      <c r="HI465" s="523">
        <f t="shared" si="3963"/>
        <v>0</v>
      </c>
      <c r="HJ465" s="524">
        <v>0.36319999999999997</v>
      </c>
      <c r="HK465" s="525">
        <f t="shared" si="3964"/>
        <v>0</v>
      </c>
      <c r="HL465" s="526">
        <f t="shared" si="3965"/>
        <v>0</v>
      </c>
      <c r="HM465" s="527"/>
      <c r="HN465" s="520">
        <v>15.0</v>
      </c>
      <c r="HO465" s="521" t="s">
        <v>164</v>
      </c>
      <c r="HP465" s="522" t="s">
        <v>132</v>
      </c>
      <c r="HQ465" s="522" t="s">
        <v>150</v>
      </c>
      <c r="HR465" s="523" t="str">
        <f>ADHK!HR465</f>
        <v/>
      </c>
      <c r="HS465" s="523"/>
      <c r="HT465" s="523">
        <f t="shared" si="3966"/>
        <v>0</v>
      </c>
      <c r="HU465" s="524"/>
      <c r="HV465" s="523">
        <f t="shared" si="3967"/>
        <v>0</v>
      </c>
      <c r="HW465" s="524"/>
      <c r="HX465" s="523"/>
      <c r="HY465" s="523">
        <f t="shared" si="3968"/>
        <v>0</v>
      </c>
      <c r="HZ465" s="523">
        <f t="shared" si="3969"/>
        <v>0</v>
      </c>
      <c r="IA465" s="524">
        <v>0.36319999999999997</v>
      </c>
      <c r="IB465" s="525">
        <f t="shared" si="3970"/>
        <v>0</v>
      </c>
      <c r="IC465" s="526">
        <f t="shared" si="3971"/>
        <v>0</v>
      </c>
      <c r="ID465" s="527"/>
      <c r="IE465" s="520">
        <v>15.0</v>
      </c>
      <c r="IF465" s="521" t="s">
        <v>164</v>
      </c>
      <c r="IG465" s="522" t="s">
        <v>132</v>
      </c>
      <c r="IH465" s="522" t="s">
        <v>150</v>
      </c>
      <c r="II465" s="523" t="str">
        <f>ADHK!II465</f>
        <v/>
      </c>
      <c r="IJ465" s="523"/>
      <c r="IK465" s="523">
        <f t="shared" si="3972"/>
        <v>0</v>
      </c>
      <c r="IL465" s="524"/>
      <c r="IM465" s="523">
        <f t="shared" si="3973"/>
        <v>0</v>
      </c>
      <c r="IN465" s="524"/>
      <c r="IO465" s="523"/>
      <c r="IP465" s="523">
        <f t="shared" si="3974"/>
        <v>0</v>
      </c>
      <c r="IQ465" s="523">
        <f t="shared" si="3975"/>
        <v>0</v>
      </c>
      <c r="IR465" s="524">
        <v>0.36319999999999997</v>
      </c>
      <c r="IS465" s="525">
        <f t="shared" si="3976"/>
        <v>0</v>
      </c>
      <c r="IT465" s="526">
        <f t="shared" si="3977"/>
        <v>0</v>
      </c>
      <c r="IU465" s="527"/>
      <c r="IV465" s="520">
        <v>15.0</v>
      </c>
      <c r="IW465" s="521" t="s">
        <v>164</v>
      </c>
      <c r="IX465" s="522" t="s">
        <v>132</v>
      </c>
      <c r="IY465" s="522" t="s">
        <v>150</v>
      </c>
      <c r="IZ465" s="523" t="str">
        <f>ADHK!IZ465</f>
        <v/>
      </c>
      <c r="JA465" s="523"/>
      <c r="JB465" s="523">
        <f t="shared" si="3978"/>
        <v>0</v>
      </c>
      <c r="JC465" s="524"/>
      <c r="JD465" s="523">
        <f t="shared" si="3979"/>
        <v>0</v>
      </c>
      <c r="JE465" s="524"/>
      <c r="JF465" s="523"/>
      <c r="JG465" s="523">
        <f t="shared" si="3980"/>
        <v>0</v>
      </c>
      <c r="JH465" s="523">
        <f t="shared" si="3981"/>
        <v>0</v>
      </c>
      <c r="JI465" s="524">
        <v>0.36319999999999997</v>
      </c>
      <c r="JJ465" s="525">
        <f t="shared" si="3982"/>
        <v>0</v>
      </c>
      <c r="JK465" s="526">
        <f t="shared" si="3983"/>
        <v>0</v>
      </c>
      <c r="JL465" s="527"/>
      <c r="JM465" s="520">
        <v>15.0</v>
      </c>
      <c r="JN465" s="521" t="s">
        <v>164</v>
      </c>
      <c r="JO465" s="522" t="s">
        <v>132</v>
      </c>
      <c r="JP465" s="522" t="s">
        <v>150</v>
      </c>
      <c r="JQ465" s="523" t="str">
        <f>ADHK!JQ465</f>
        <v/>
      </c>
      <c r="JR465" s="523"/>
      <c r="JS465" s="523">
        <f t="shared" si="3984"/>
        <v>0</v>
      </c>
      <c r="JT465" s="524"/>
      <c r="JU465" s="523">
        <f t="shared" si="3985"/>
        <v>0</v>
      </c>
      <c r="JV465" s="524"/>
      <c r="JW465" s="523"/>
      <c r="JX465" s="523">
        <f t="shared" si="3986"/>
        <v>0</v>
      </c>
      <c r="JY465" s="523">
        <f t="shared" si="3987"/>
        <v>0</v>
      </c>
      <c r="JZ465" s="524">
        <v>0.36319999999999997</v>
      </c>
      <c r="KA465" s="525">
        <f t="shared" si="3988"/>
        <v>0</v>
      </c>
      <c r="KB465" s="526">
        <f t="shared" si="3989"/>
        <v>0</v>
      </c>
      <c r="KC465" s="527"/>
      <c r="KD465" s="520">
        <v>15.0</v>
      </c>
      <c r="KE465" s="521" t="s">
        <v>164</v>
      </c>
      <c r="KF465" s="522" t="s">
        <v>132</v>
      </c>
      <c r="KG465" s="522" t="s">
        <v>150</v>
      </c>
      <c r="KH465" s="523" t="str">
        <f>ADHK!KH465</f>
        <v/>
      </c>
      <c r="KI465" s="523"/>
      <c r="KJ465" s="523">
        <f t="shared" si="3990"/>
        <v>0</v>
      </c>
      <c r="KK465" s="524"/>
      <c r="KL465" s="523">
        <f t="shared" si="3991"/>
        <v>0</v>
      </c>
      <c r="KM465" s="524"/>
      <c r="KN465" s="523"/>
      <c r="KO465" s="523">
        <f t="shared" si="3992"/>
        <v>0</v>
      </c>
      <c r="KP465" s="523">
        <f t="shared" si="3993"/>
        <v>0</v>
      </c>
      <c r="KQ465" s="524">
        <v>0.36319999999999997</v>
      </c>
      <c r="KR465" s="525">
        <f t="shared" si="3994"/>
        <v>0</v>
      </c>
      <c r="KS465" s="526">
        <f t="shared" si="3995"/>
        <v>0</v>
      </c>
      <c r="KT465" s="527"/>
      <c r="KU465" s="528"/>
    </row>
    <row r="466" ht="15.75" customHeight="1">
      <c r="A466" s="520">
        <v>16.0</v>
      </c>
      <c r="B466" s="521" t="s">
        <v>165</v>
      </c>
      <c r="C466" s="522" t="s">
        <v>132</v>
      </c>
      <c r="D466" s="522" t="s">
        <v>150</v>
      </c>
      <c r="E466" s="523" t="str">
        <f>ADHK!E466</f>
        <v/>
      </c>
      <c r="F466" s="523" t="str">
        <f>ADHK!F466</f>
        <v/>
      </c>
      <c r="G466" s="523">
        <f t="shared" si="3888"/>
        <v>0</v>
      </c>
      <c r="H466" s="524"/>
      <c r="I466" s="523">
        <f t="shared" si="3889"/>
        <v>0</v>
      </c>
      <c r="J466" s="524"/>
      <c r="K466" s="523"/>
      <c r="L466" s="523">
        <f t="shared" si="3890"/>
        <v>0</v>
      </c>
      <c r="M466" s="523">
        <f t="shared" si="3891"/>
        <v>0</v>
      </c>
      <c r="N466" s="524">
        <v>0.36319999999999997</v>
      </c>
      <c r="O466" s="525">
        <f t="shared" si="3892"/>
        <v>0</v>
      </c>
      <c r="P466" s="526">
        <f t="shared" si="3893"/>
        <v>0</v>
      </c>
      <c r="Q466" s="527"/>
      <c r="R466" s="520">
        <v>16.0</v>
      </c>
      <c r="S466" s="521" t="s">
        <v>165</v>
      </c>
      <c r="T466" s="522" t="s">
        <v>132</v>
      </c>
      <c r="U466" s="522" t="s">
        <v>150</v>
      </c>
      <c r="V466" s="523" t="str">
        <f>ADHK!V466</f>
        <v/>
      </c>
      <c r="W466" s="523"/>
      <c r="X466" s="523">
        <f t="shared" si="3894"/>
        <v>0</v>
      </c>
      <c r="Y466" s="524"/>
      <c r="Z466" s="523">
        <f t="shared" si="3895"/>
        <v>0</v>
      </c>
      <c r="AA466" s="524"/>
      <c r="AB466" s="523"/>
      <c r="AC466" s="523">
        <f t="shared" si="3896"/>
        <v>0</v>
      </c>
      <c r="AD466" s="523">
        <f t="shared" si="3897"/>
        <v>0</v>
      </c>
      <c r="AE466" s="524">
        <v>0.36319999999999997</v>
      </c>
      <c r="AF466" s="525">
        <f t="shared" si="3898"/>
        <v>0</v>
      </c>
      <c r="AG466" s="526">
        <f t="shared" si="3899"/>
        <v>0</v>
      </c>
      <c r="AH466" s="527"/>
      <c r="AI466" s="520">
        <v>16.0</v>
      </c>
      <c r="AJ466" s="521" t="s">
        <v>165</v>
      </c>
      <c r="AK466" s="522" t="s">
        <v>132</v>
      </c>
      <c r="AL466" s="522" t="s">
        <v>150</v>
      </c>
      <c r="AM466" s="523" t="str">
        <f>ADHK!AM466</f>
        <v/>
      </c>
      <c r="AN466" s="523"/>
      <c r="AO466" s="523">
        <f t="shared" si="3900"/>
        <v>0</v>
      </c>
      <c r="AP466" s="524"/>
      <c r="AQ466" s="523">
        <f t="shared" si="3901"/>
        <v>0</v>
      </c>
      <c r="AR466" s="524"/>
      <c r="AS466" s="523"/>
      <c r="AT466" s="523">
        <f t="shared" si="3902"/>
        <v>0</v>
      </c>
      <c r="AU466" s="523">
        <f t="shared" si="3903"/>
        <v>0</v>
      </c>
      <c r="AV466" s="524">
        <v>0.36319999999999997</v>
      </c>
      <c r="AW466" s="525">
        <f t="shared" si="3904"/>
        <v>0</v>
      </c>
      <c r="AX466" s="526">
        <f t="shared" si="3905"/>
        <v>0</v>
      </c>
      <c r="AY466" s="527"/>
      <c r="AZ466" s="520">
        <v>16.0</v>
      </c>
      <c r="BA466" s="521" t="s">
        <v>165</v>
      </c>
      <c r="BB466" s="522" t="s">
        <v>132</v>
      </c>
      <c r="BC466" s="522" t="s">
        <v>150</v>
      </c>
      <c r="BD466" s="523" t="str">
        <f>ADHK!BD466</f>
        <v/>
      </c>
      <c r="BE466" s="523"/>
      <c r="BF466" s="523">
        <f t="shared" si="3906"/>
        <v>0</v>
      </c>
      <c r="BG466" s="524"/>
      <c r="BH466" s="523">
        <f t="shared" si="3907"/>
        <v>0</v>
      </c>
      <c r="BI466" s="524"/>
      <c r="BJ466" s="523"/>
      <c r="BK466" s="523">
        <f t="shared" si="3908"/>
        <v>0</v>
      </c>
      <c r="BL466" s="523">
        <f t="shared" si="3909"/>
        <v>0</v>
      </c>
      <c r="BM466" s="524">
        <v>0.36319999999999997</v>
      </c>
      <c r="BN466" s="525">
        <f t="shared" si="3910"/>
        <v>0</v>
      </c>
      <c r="BO466" s="526">
        <f t="shared" si="3911"/>
        <v>0</v>
      </c>
      <c r="BP466" s="527"/>
      <c r="BQ466" s="520">
        <v>16.0</v>
      </c>
      <c r="BR466" s="521" t="s">
        <v>165</v>
      </c>
      <c r="BS466" s="522" t="s">
        <v>132</v>
      </c>
      <c r="BT466" s="522" t="s">
        <v>150</v>
      </c>
      <c r="BU466" s="523" t="str">
        <f>ADHK!BU466</f>
        <v/>
      </c>
      <c r="BV466" s="523"/>
      <c r="BW466" s="523">
        <f t="shared" si="3912"/>
        <v>0</v>
      </c>
      <c r="BX466" s="524"/>
      <c r="BY466" s="523">
        <f t="shared" si="3913"/>
        <v>0</v>
      </c>
      <c r="BZ466" s="524"/>
      <c r="CA466" s="523"/>
      <c r="CB466" s="523">
        <f t="shared" si="3914"/>
        <v>0</v>
      </c>
      <c r="CC466" s="523">
        <f t="shared" si="3915"/>
        <v>0</v>
      </c>
      <c r="CD466" s="524">
        <v>0.36319999999999997</v>
      </c>
      <c r="CE466" s="525">
        <f t="shared" si="3916"/>
        <v>0</v>
      </c>
      <c r="CF466" s="526">
        <f t="shared" si="3917"/>
        <v>0</v>
      </c>
      <c r="CG466" s="527"/>
      <c r="CH466" s="520">
        <v>16.0</v>
      </c>
      <c r="CI466" s="521" t="s">
        <v>165</v>
      </c>
      <c r="CJ466" s="522" t="s">
        <v>132</v>
      </c>
      <c r="CK466" s="522" t="s">
        <v>150</v>
      </c>
      <c r="CL466" s="523" t="str">
        <f>ADHK!CL466</f>
        <v/>
      </c>
      <c r="CM466" s="523"/>
      <c r="CN466" s="523">
        <f t="shared" si="3918"/>
        <v>0</v>
      </c>
      <c r="CO466" s="524"/>
      <c r="CP466" s="523">
        <f t="shared" si="3919"/>
        <v>0</v>
      </c>
      <c r="CQ466" s="524"/>
      <c r="CR466" s="523"/>
      <c r="CS466" s="523">
        <f t="shared" si="3920"/>
        <v>0</v>
      </c>
      <c r="CT466" s="523">
        <f t="shared" si="3921"/>
        <v>0</v>
      </c>
      <c r="CU466" s="524">
        <v>0.36319999999999997</v>
      </c>
      <c r="CV466" s="525">
        <f t="shared" si="3922"/>
        <v>0</v>
      </c>
      <c r="CW466" s="526">
        <f t="shared" si="3923"/>
        <v>0</v>
      </c>
      <c r="CX466" s="527"/>
      <c r="CY466" s="520">
        <v>16.0</v>
      </c>
      <c r="CZ466" s="521" t="s">
        <v>165</v>
      </c>
      <c r="DA466" s="522" t="s">
        <v>132</v>
      </c>
      <c r="DB466" s="522" t="s">
        <v>150</v>
      </c>
      <c r="DC466" s="523" t="str">
        <f>ADHK!DC466</f>
        <v/>
      </c>
      <c r="DD466" s="523"/>
      <c r="DE466" s="523">
        <f t="shared" si="3924"/>
        <v>0</v>
      </c>
      <c r="DF466" s="524"/>
      <c r="DG466" s="523">
        <f t="shared" si="3925"/>
        <v>0</v>
      </c>
      <c r="DH466" s="524"/>
      <c r="DI466" s="523"/>
      <c r="DJ466" s="523">
        <f t="shared" si="3926"/>
        <v>0</v>
      </c>
      <c r="DK466" s="523">
        <f t="shared" si="3927"/>
        <v>0</v>
      </c>
      <c r="DL466" s="524">
        <v>0.36319999999999997</v>
      </c>
      <c r="DM466" s="525">
        <f t="shared" si="3928"/>
        <v>0</v>
      </c>
      <c r="DN466" s="526">
        <f t="shared" si="3929"/>
        <v>0</v>
      </c>
      <c r="DO466" s="527"/>
      <c r="DP466" s="520">
        <v>16.0</v>
      </c>
      <c r="DQ466" s="521" t="s">
        <v>165</v>
      </c>
      <c r="DR466" s="522" t="s">
        <v>132</v>
      </c>
      <c r="DS466" s="522" t="s">
        <v>150</v>
      </c>
      <c r="DT466" s="523" t="str">
        <f>ADHK!DT466</f>
        <v/>
      </c>
      <c r="DU466" s="523"/>
      <c r="DV466" s="523">
        <f t="shared" si="3930"/>
        <v>0</v>
      </c>
      <c r="DW466" s="524"/>
      <c r="DX466" s="523">
        <f t="shared" si="3931"/>
        <v>0</v>
      </c>
      <c r="DY466" s="524"/>
      <c r="DZ466" s="523"/>
      <c r="EA466" s="523">
        <f t="shared" si="3932"/>
        <v>0</v>
      </c>
      <c r="EB466" s="523">
        <f t="shared" si="3933"/>
        <v>0</v>
      </c>
      <c r="EC466" s="524">
        <v>0.36319999999999997</v>
      </c>
      <c r="ED466" s="525">
        <f t="shared" si="3934"/>
        <v>0</v>
      </c>
      <c r="EE466" s="526">
        <f t="shared" si="3935"/>
        <v>0</v>
      </c>
      <c r="EF466" s="527"/>
      <c r="EG466" s="520">
        <v>16.0</v>
      </c>
      <c r="EH466" s="521" t="s">
        <v>165</v>
      </c>
      <c r="EI466" s="522" t="s">
        <v>132</v>
      </c>
      <c r="EJ466" s="522" t="s">
        <v>150</v>
      </c>
      <c r="EK466" s="523" t="str">
        <f>ADHK!EK466</f>
        <v/>
      </c>
      <c r="EL466" s="523"/>
      <c r="EM466" s="523">
        <f t="shared" si="3936"/>
        <v>0</v>
      </c>
      <c r="EN466" s="524"/>
      <c r="EO466" s="523">
        <f t="shared" si="3937"/>
        <v>0</v>
      </c>
      <c r="EP466" s="524"/>
      <c r="EQ466" s="523"/>
      <c r="ER466" s="523">
        <f t="shared" si="3938"/>
        <v>0</v>
      </c>
      <c r="ES466" s="523">
        <f t="shared" si="3939"/>
        <v>0</v>
      </c>
      <c r="ET466" s="524">
        <v>0.36319999999999997</v>
      </c>
      <c r="EU466" s="525">
        <f t="shared" si="3940"/>
        <v>0</v>
      </c>
      <c r="EV466" s="526">
        <f t="shared" si="3941"/>
        <v>0</v>
      </c>
      <c r="EW466" s="527"/>
      <c r="EX466" s="520">
        <v>16.0</v>
      </c>
      <c r="EY466" s="521" t="s">
        <v>165</v>
      </c>
      <c r="EZ466" s="522" t="s">
        <v>132</v>
      </c>
      <c r="FA466" s="522" t="s">
        <v>150</v>
      </c>
      <c r="FB466" s="523" t="str">
        <f>ADHK!FB466</f>
        <v/>
      </c>
      <c r="FC466" s="523"/>
      <c r="FD466" s="523">
        <f t="shared" si="3942"/>
        <v>0</v>
      </c>
      <c r="FE466" s="524"/>
      <c r="FF466" s="523">
        <f t="shared" si="3943"/>
        <v>0</v>
      </c>
      <c r="FG466" s="524"/>
      <c r="FH466" s="523"/>
      <c r="FI466" s="523">
        <f t="shared" si="3944"/>
        <v>0</v>
      </c>
      <c r="FJ466" s="523">
        <f t="shared" si="3945"/>
        <v>0</v>
      </c>
      <c r="FK466" s="524">
        <v>0.36319999999999997</v>
      </c>
      <c r="FL466" s="525">
        <f t="shared" si="3946"/>
        <v>0</v>
      </c>
      <c r="FM466" s="526">
        <f t="shared" si="3947"/>
        <v>0</v>
      </c>
      <c r="FN466" s="527"/>
      <c r="FO466" s="520">
        <v>16.0</v>
      </c>
      <c r="FP466" s="521" t="s">
        <v>165</v>
      </c>
      <c r="FQ466" s="522" t="s">
        <v>132</v>
      </c>
      <c r="FR466" s="522" t="s">
        <v>150</v>
      </c>
      <c r="FS466" s="523" t="str">
        <f>ADHK!FS466</f>
        <v/>
      </c>
      <c r="FT466" s="523"/>
      <c r="FU466" s="523">
        <f t="shared" si="3948"/>
        <v>0</v>
      </c>
      <c r="FV466" s="524"/>
      <c r="FW466" s="523">
        <f t="shared" si="3949"/>
        <v>0</v>
      </c>
      <c r="FX466" s="524"/>
      <c r="FY466" s="523"/>
      <c r="FZ466" s="523">
        <f t="shared" si="3950"/>
        <v>0</v>
      </c>
      <c r="GA466" s="523">
        <f t="shared" si="3951"/>
        <v>0</v>
      </c>
      <c r="GB466" s="524">
        <v>0.36319999999999997</v>
      </c>
      <c r="GC466" s="525">
        <f t="shared" si="3952"/>
        <v>0</v>
      </c>
      <c r="GD466" s="526">
        <f t="shared" si="3953"/>
        <v>0</v>
      </c>
      <c r="GE466" s="527"/>
      <c r="GF466" s="520">
        <v>16.0</v>
      </c>
      <c r="GG466" s="521" t="s">
        <v>165</v>
      </c>
      <c r="GH466" s="522" t="s">
        <v>132</v>
      </c>
      <c r="GI466" s="522" t="s">
        <v>150</v>
      </c>
      <c r="GJ466" s="523" t="str">
        <f>ADHK!GJ466</f>
        <v/>
      </c>
      <c r="GK466" s="523"/>
      <c r="GL466" s="523">
        <f t="shared" si="3954"/>
        <v>0</v>
      </c>
      <c r="GM466" s="524"/>
      <c r="GN466" s="523">
        <f t="shared" si="3955"/>
        <v>0</v>
      </c>
      <c r="GO466" s="524"/>
      <c r="GP466" s="523"/>
      <c r="GQ466" s="523">
        <f t="shared" si="3956"/>
        <v>0</v>
      </c>
      <c r="GR466" s="523">
        <f t="shared" si="3957"/>
        <v>0</v>
      </c>
      <c r="GS466" s="524">
        <v>0.36319999999999997</v>
      </c>
      <c r="GT466" s="525">
        <f t="shared" si="3958"/>
        <v>0</v>
      </c>
      <c r="GU466" s="526">
        <f t="shared" si="3959"/>
        <v>0</v>
      </c>
      <c r="GV466" s="527"/>
      <c r="GW466" s="520">
        <v>16.0</v>
      </c>
      <c r="GX466" s="521" t="s">
        <v>165</v>
      </c>
      <c r="GY466" s="522" t="s">
        <v>132</v>
      </c>
      <c r="GZ466" s="522" t="s">
        <v>150</v>
      </c>
      <c r="HA466" s="523" t="str">
        <f>ADHK!HA466</f>
        <v/>
      </c>
      <c r="HB466" s="523"/>
      <c r="HC466" s="523">
        <f t="shared" si="3960"/>
        <v>0</v>
      </c>
      <c r="HD466" s="524"/>
      <c r="HE466" s="523">
        <f t="shared" si="3961"/>
        <v>0</v>
      </c>
      <c r="HF466" s="524"/>
      <c r="HG466" s="523"/>
      <c r="HH466" s="523">
        <f t="shared" si="3962"/>
        <v>0</v>
      </c>
      <c r="HI466" s="523">
        <f t="shared" si="3963"/>
        <v>0</v>
      </c>
      <c r="HJ466" s="524">
        <v>0.36319999999999997</v>
      </c>
      <c r="HK466" s="525">
        <f t="shared" si="3964"/>
        <v>0</v>
      </c>
      <c r="HL466" s="526">
        <f t="shared" si="3965"/>
        <v>0</v>
      </c>
      <c r="HM466" s="527"/>
      <c r="HN466" s="520">
        <v>16.0</v>
      </c>
      <c r="HO466" s="521" t="s">
        <v>165</v>
      </c>
      <c r="HP466" s="522" t="s">
        <v>132</v>
      </c>
      <c r="HQ466" s="522" t="s">
        <v>150</v>
      </c>
      <c r="HR466" s="523" t="str">
        <f>ADHK!HR466</f>
        <v/>
      </c>
      <c r="HS466" s="523"/>
      <c r="HT466" s="523">
        <f t="shared" si="3966"/>
        <v>0</v>
      </c>
      <c r="HU466" s="524"/>
      <c r="HV466" s="523">
        <f t="shared" si="3967"/>
        <v>0</v>
      </c>
      <c r="HW466" s="524"/>
      <c r="HX466" s="523"/>
      <c r="HY466" s="523">
        <f t="shared" si="3968"/>
        <v>0</v>
      </c>
      <c r="HZ466" s="523">
        <f t="shared" si="3969"/>
        <v>0</v>
      </c>
      <c r="IA466" s="524">
        <v>0.36319999999999997</v>
      </c>
      <c r="IB466" s="525">
        <f t="shared" si="3970"/>
        <v>0</v>
      </c>
      <c r="IC466" s="526">
        <f t="shared" si="3971"/>
        <v>0</v>
      </c>
      <c r="ID466" s="527"/>
      <c r="IE466" s="520">
        <v>16.0</v>
      </c>
      <c r="IF466" s="521" t="s">
        <v>165</v>
      </c>
      <c r="IG466" s="522" t="s">
        <v>132</v>
      </c>
      <c r="IH466" s="522" t="s">
        <v>150</v>
      </c>
      <c r="II466" s="523" t="str">
        <f>ADHK!II466</f>
        <v/>
      </c>
      <c r="IJ466" s="523"/>
      <c r="IK466" s="523">
        <f t="shared" si="3972"/>
        <v>0</v>
      </c>
      <c r="IL466" s="524"/>
      <c r="IM466" s="523">
        <f t="shared" si="3973"/>
        <v>0</v>
      </c>
      <c r="IN466" s="524"/>
      <c r="IO466" s="523"/>
      <c r="IP466" s="523">
        <f t="shared" si="3974"/>
        <v>0</v>
      </c>
      <c r="IQ466" s="523">
        <f t="shared" si="3975"/>
        <v>0</v>
      </c>
      <c r="IR466" s="524">
        <v>0.36319999999999997</v>
      </c>
      <c r="IS466" s="525">
        <f t="shared" si="3976"/>
        <v>0</v>
      </c>
      <c r="IT466" s="526">
        <f t="shared" si="3977"/>
        <v>0</v>
      </c>
      <c r="IU466" s="527"/>
      <c r="IV466" s="520">
        <v>16.0</v>
      </c>
      <c r="IW466" s="521" t="s">
        <v>165</v>
      </c>
      <c r="IX466" s="522" t="s">
        <v>132</v>
      </c>
      <c r="IY466" s="522" t="s">
        <v>150</v>
      </c>
      <c r="IZ466" s="523" t="str">
        <f>ADHK!IZ466</f>
        <v/>
      </c>
      <c r="JA466" s="523"/>
      <c r="JB466" s="523">
        <f t="shared" si="3978"/>
        <v>0</v>
      </c>
      <c r="JC466" s="524"/>
      <c r="JD466" s="523">
        <f t="shared" si="3979"/>
        <v>0</v>
      </c>
      <c r="JE466" s="524"/>
      <c r="JF466" s="523"/>
      <c r="JG466" s="523">
        <f t="shared" si="3980"/>
        <v>0</v>
      </c>
      <c r="JH466" s="523">
        <f t="shared" si="3981"/>
        <v>0</v>
      </c>
      <c r="JI466" s="524">
        <v>0.36319999999999997</v>
      </c>
      <c r="JJ466" s="525">
        <f t="shared" si="3982"/>
        <v>0</v>
      </c>
      <c r="JK466" s="526">
        <f t="shared" si="3983"/>
        <v>0</v>
      </c>
      <c r="JL466" s="527"/>
      <c r="JM466" s="520">
        <v>16.0</v>
      </c>
      <c r="JN466" s="521" t="s">
        <v>165</v>
      </c>
      <c r="JO466" s="522" t="s">
        <v>132</v>
      </c>
      <c r="JP466" s="522" t="s">
        <v>150</v>
      </c>
      <c r="JQ466" s="523" t="str">
        <f>ADHK!JQ466</f>
        <v/>
      </c>
      <c r="JR466" s="523"/>
      <c r="JS466" s="523">
        <f t="shared" si="3984"/>
        <v>0</v>
      </c>
      <c r="JT466" s="524"/>
      <c r="JU466" s="523">
        <f t="shared" si="3985"/>
        <v>0</v>
      </c>
      <c r="JV466" s="524"/>
      <c r="JW466" s="523"/>
      <c r="JX466" s="523">
        <f t="shared" si="3986"/>
        <v>0</v>
      </c>
      <c r="JY466" s="523">
        <f t="shared" si="3987"/>
        <v>0</v>
      </c>
      <c r="JZ466" s="524">
        <v>0.36319999999999997</v>
      </c>
      <c r="KA466" s="525">
        <f t="shared" si="3988"/>
        <v>0</v>
      </c>
      <c r="KB466" s="526">
        <f t="shared" si="3989"/>
        <v>0</v>
      </c>
      <c r="KC466" s="527"/>
      <c r="KD466" s="520">
        <v>16.0</v>
      </c>
      <c r="KE466" s="521" t="s">
        <v>165</v>
      </c>
      <c r="KF466" s="522" t="s">
        <v>132</v>
      </c>
      <c r="KG466" s="522" t="s">
        <v>150</v>
      </c>
      <c r="KH466" s="523" t="str">
        <f>ADHK!KH466</f>
        <v/>
      </c>
      <c r="KI466" s="523"/>
      <c r="KJ466" s="523">
        <f t="shared" si="3990"/>
        <v>0</v>
      </c>
      <c r="KK466" s="524"/>
      <c r="KL466" s="523">
        <f t="shared" si="3991"/>
        <v>0</v>
      </c>
      <c r="KM466" s="524"/>
      <c r="KN466" s="523"/>
      <c r="KO466" s="523">
        <f t="shared" si="3992"/>
        <v>0</v>
      </c>
      <c r="KP466" s="523">
        <f t="shared" si="3993"/>
        <v>0</v>
      </c>
      <c r="KQ466" s="524">
        <v>0.36319999999999997</v>
      </c>
      <c r="KR466" s="525">
        <f t="shared" si="3994"/>
        <v>0</v>
      </c>
      <c r="KS466" s="526">
        <f t="shared" si="3995"/>
        <v>0</v>
      </c>
      <c r="KT466" s="527"/>
      <c r="KU466" s="528"/>
    </row>
    <row r="467" ht="15.75" customHeight="1">
      <c r="A467" s="520">
        <v>17.0</v>
      </c>
      <c r="B467" s="521" t="s">
        <v>166</v>
      </c>
      <c r="C467" s="522" t="s">
        <v>132</v>
      </c>
      <c r="D467" s="522" t="s">
        <v>150</v>
      </c>
      <c r="E467" s="523" t="str">
        <f>ADHK!E467</f>
        <v/>
      </c>
      <c r="F467" s="523" t="str">
        <f>ADHK!F467</f>
        <v/>
      </c>
      <c r="G467" s="523">
        <f t="shared" si="3888"/>
        <v>0</v>
      </c>
      <c r="H467" s="524"/>
      <c r="I467" s="523">
        <f t="shared" si="3889"/>
        <v>0</v>
      </c>
      <c r="J467" s="524"/>
      <c r="K467" s="523"/>
      <c r="L467" s="523">
        <f t="shared" si="3890"/>
        <v>0</v>
      </c>
      <c r="M467" s="523">
        <f t="shared" si="3891"/>
        <v>0</v>
      </c>
      <c r="N467" s="524">
        <v>0.36319999999999997</v>
      </c>
      <c r="O467" s="525">
        <f t="shared" si="3892"/>
        <v>0</v>
      </c>
      <c r="P467" s="526">
        <f t="shared" si="3893"/>
        <v>0</v>
      </c>
      <c r="Q467" s="527"/>
      <c r="R467" s="520">
        <v>17.0</v>
      </c>
      <c r="S467" s="521" t="s">
        <v>166</v>
      </c>
      <c r="T467" s="522" t="s">
        <v>132</v>
      </c>
      <c r="U467" s="522" t="s">
        <v>150</v>
      </c>
      <c r="V467" s="523" t="str">
        <f>ADHK!V467</f>
        <v/>
      </c>
      <c r="W467" s="523"/>
      <c r="X467" s="523">
        <f t="shared" si="3894"/>
        <v>0</v>
      </c>
      <c r="Y467" s="524"/>
      <c r="Z467" s="523">
        <f t="shared" si="3895"/>
        <v>0</v>
      </c>
      <c r="AA467" s="524"/>
      <c r="AB467" s="523"/>
      <c r="AC467" s="523">
        <f t="shared" si="3896"/>
        <v>0</v>
      </c>
      <c r="AD467" s="523">
        <f t="shared" si="3897"/>
        <v>0</v>
      </c>
      <c r="AE467" s="524">
        <v>0.36319999999999997</v>
      </c>
      <c r="AF467" s="525">
        <f t="shared" si="3898"/>
        <v>0</v>
      </c>
      <c r="AG467" s="526">
        <f t="shared" si="3899"/>
        <v>0</v>
      </c>
      <c r="AH467" s="527"/>
      <c r="AI467" s="520">
        <v>17.0</v>
      </c>
      <c r="AJ467" s="521" t="s">
        <v>166</v>
      </c>
      <c r="AK467" s="522" t="s">
        <v>132</v>
      </c>
      <c r="AL467" s="522" t="s">
        <v>150</v>
      </c>
      <c r="AM467" s="523" t="str">
        <f>ADHK!AM467</f>
        <v/>
      </c>
      <c r="AN467" s="523"/>
      <c r="AO467" s="523">
        <f t="shared" si="3900"/>
        <v>0</v>
      </c>
      <c r="AP467" s="524"/>
      <c r="AQ467" s="523">
        <f t="shared" si="3901"/>
        <v>0</v>
      </c>
      <c r="AR467" s="524"/>
      <c r="AS467" s="523"/>
      <c r="AT467" s="523">
        <f t="shared" si="3902"/>
        <v>0</v>
      </c>
      <c r="AU467" s="523">
        <f t="shared" si="3903"/>
        <v>0</v>
      </c>
      <c r="AV467" s="524">
        <v>0.36319999999999997</v>
      </c>
      <c r="AW467" s="525">
        <f t="shared" si="3904"/>
        <v>0</v>
      </c>
      <c r="AX467" s="526">
        <f t="shared" si="3905"/>
        <v>0</v>
      </c>
      <c r="AY467" s="527"/>
      <c r="AZ467" s="520">
        <v>17.0</v>
      </c>
      <c r="BA467" s="521" t="s">
        <v>166</v>
      </c>
      <c r="BB467" s="522" t="s">
        <v>132</v>
      </c>
      <c r="BC467" s="522" t="s">
        <v>150</v>
      </c>
      <c r="BD467" s="523" t="str">
        <f>ADHK!BD467</f>
        <v/>
      </c>
      <c r="BE467" s="523"/>
      <c r="BF467" s="523">
        <f t="shared" si="3906"/>
        <v>0</v>
      </c>
      <c r="BG467" s="524"/>
      <c r="BH467" s="523">
        <f t="shared" si="3907"/>
        <v>0</v>
      </c>
      <c r="BI467" s="524"/>
      <c r="BJ467" s="523"/>
      <c r="BK467" s="523">
        <f t="shared" si="3908"/>
        <v>0</v>
      </c>
      <c r="BL467" s="523">
        <f t="shared" si="3909"/>
        <v>0</v>
      </c>
      <c r="BM467" s="524">
        <v>0.36319999999999997</v>
      </c>
      <c r="BN467" s="525">
        <f t="shared" si="3910"/>
        <v>0</v>
      </c>
      <c r="BO467" s="526">
        <f t="shared" si="3911"/>
        <v>0</v>
      </c>
      <c r="BP467" s="527"/>
      <c r="BQ467" s="520">
        <v>17.0</v>
      </c>
      <c r="BR467" s="521" t="s">
        <v>166</v>
      </c>
      <c r="BS467" s="522" t="s">
        <v>132</v>
      </c>
      <c r="BT467" s="522" t="s">
        <v>150</v>
      </c>
      <c r="BU467" s="523" t="str">
        <f>ADHK!BU467</f>
        <v/>
      </c>
      <c r="BV467" s="523"/>
      <c r="BW467" s="523">
        <f t="shared" si="3912"/>
        <v>0</v>
      </c>
      <c r="BX467" s="524"/>
      <c r="BY467" s="523">
        <f t="shared" si="3913"/>
        <v>0</v>
      </c>
      <c r="BZ467" s="524"/>
      <c r="CA467" s="523"/>
      <c r="CB467" s="523">
        <f t="shared" si="3914"/>
        <v>0</v>
      </c>
      <c r="CC467" s="523">
        <f t="shared" si="3915"/>
        <v>0</v>
      </c>
      <c r="CD467" s="524">
        <v>0.36319999999999997</v>
      </c>
      <c r="CE467" s="525">
        <f t="shared" si="3916"/>
        <v>0</v>
      </c>
      <c r="CF467" s="526">
        <f t="shared" si="3917"/>
        <v>0</v>
      </c>
      <c r="CG467" s="527"/>
      <c r="CH467" s="520">
        <v>17.0</v>
      </c>
      <c r="CI467" s="521" t="s">
        <v>166</v>
      </c>
      <c r="CJ467" s="522" t="s">
        <v>132</v>
      </c>
      <c r="CK467" s="522" t="s">
        <v>150</v>
      </c>
      <c r="CL467" s="523" t="str">
        <f>ADHK!CL467</f>
        <v/>
      </c>
      <c r="CM467" s="523"/>
      <c r="CN467" s="523">
        <f t="shared" si="3918"/>
        <v>0</v>
      </c>
      <c r="CO467" s="524"/>
      <c r="CP467" s="523">
        <f t="shared" si="3919"/>
        <v>0</v>
      </c>
      <c r="CQ467" s="524"/>
      <c r="CR467" s="523"/>
      <c r="CS467" s="523">
        <f t="shared" si="3920"/>
        <v>0</v>
      </c>
      <c r="CT467" s="523">
        <f t="shared" si="3921"/>
        <v>0</v>
      </c>
      <c r="CU467" s="524">
        <v>0.36319999999999997</v>
      </c>
      <c r="CV467" s="525">
        <f t="shared" si="3922"/>
        <v>0</v>
      </c>
      <c r="CW467" s="526">
        <f t="shared" si="3923"/>
        <v>0</v>
      </c>
      <c r="CX467" s="527"/>
      <c r="CY467" s="520">
        <v>17.0</v>
      </c>
      <c r="CZ467" s="521" t="s">
        <v>166</v>
      </c>
      <c r="DA467" s="522" t="s">
        <v>132</v>
      </c>
      <c r="DB467" s="522" t="s">
        <v>150</v>
      </c>
      <c r="DC467" s="523" t="str">
        <f>ADHK!DC467</f>
        <v/>
      </c>
      <c r="DD467" s="523"/>
      <c r="DE467" s="523">
        <f t="shared" si="3924"/>
        <v>0</v>
      </c>
      <c r="DF467" s="524"/>
      <c r="DG467" s="523">
        <f t="shared" si="3925"/>
        <v>0</v>
      </c>
      <c r="DH467" s="524"/>
      <c r="DI467" s="523"/>
      <c r="DJ467" s="523">
        <f t="shared" si="3926"/>
        <v>0</v>
      </c>
      <c r="DK467" s="523">
        <f t="shared" si="3927"/>
        <v>0</v>
      </c>
      <c r="DL467" s="524">
        <v>0.36319999999999997</v>
      </c>
      <c r="DM467" s="525">
        <f t="shared" si="3928"/>
        <v>0</v>
      </c>
      <c r="DN467" s="526">
        <f t="shared" si="3929"/>
        <v>0</v>
      </c>
      <c r="DO467" s="527"/>
      <c r="DP467" s="520">
        <v>17.0</v>
      </c>
      <c r="DQ467" s="521" t="s">
        <v>166</v>
      </c>
      <c r="DR467" s="522" t="s">
        <v>132</v>
      </c>
      <c r="DS467" s="522" t="s">
        <v>150</v>
      </c>
      <c r="DT467" s="523" t="str">
        <f>ADHK!DT467</f>
        <v/>
      </c>
      <c r="DU467" s="523"/>
      <c r="DV467" s="523">
        <f t="shared" si="3930"/>
        <v>0</v>
      </c>
      <c r="DW467" s="524"/>
      <c r="DX467" s="523">
        <f t="shared" si="3931"/>
        <v>0</v>
      </c>
      <c r="DY467" s="524"/>
      <c r="DZ467" s="523"/>
      <c r="EA467" s="523">
        <f t="shared" si="3932"/>
        <v>0</v>
      </c>
      <c r="EB467" s="523">
        <f t="shared" si="3933"/>
        <v>0</v>
      </c>
      <c r="EC467" s="524">
        <v>0.36319999999999997</v>
      </c>
      <c r="ED467" s="525">
        <f t="shared" si="3934"/>
        <v>0</v>
      </c>
      <c r="EE467" s="526">
        <f t="shared" si="3935"/>
        <v>0</v>
      </c>
      <c r="EF467" s="527"/>
      <c r="EG467" s="520">
        <v>17.0</v>
      </c>
      <c r="EH467" s="521" t="s">
        <v>166</v>
      </c>
      <c r="EI467" s="522" t="s">
        <v>132</v>
      </c>
      <c r="EJ467" s="522" t="s">
        <v>150</v>
      </c>
      <c r="EK467" s="523" t="str">
        <f>ADHK!EK467</f>
        <v/>
      </c>
      <c r="EL467" s="523"/>
      <c r="EM467" s="523">
        <f t="shared" si="3936"/>
        <v>0</v>
      </c>
      <c r="EN467" s="524"/>
      <c r="EO467" s="523">
        <f t="shared" si="3937"/>
        <v>0</v>
      </c>
      <c r="EP467" s="524"/>
      <c r="EQ467" s="523"/>
      <c r="ER467" s="523">
        <f t="shared" si="3938"/>
        <v>0</v>
      </c>
      <c r="ES467" s="523">
        <f t="shared" si="3939"/>
        <v>0</v>
      </c>
      <c r="ET467" s="524">
        <v>0.36319999999999997</v>
      </c>
      <c r="EU467" s="525">
        <f t="shared" si="3940"/>
        <v>0</v>
      </c>
      <c r="EV467" s="526">
        <f t="shared" si="3941"/>
        <v>0</v>
      </c>
      <c r="EW467" s="527"/>
      <c r="EX467" s="520">
        <v>17.0</v>
      </c>
      <c r="EY467" s="521" t="s">
        <v>166</v>
      </c>
      <c r="EZ467" s="522" t="s">
        <v>132</v>
      </c>
      <c r="FA467" s="522" t="s">
        <v>150</v>
      </c>
      <c r="FB467" s="523" t="str">
        <f>ADHK!FB467</f>
        <v/>
      </c>
      <c r="FC467" s="523"/>
      <c r="FD467" s="523">
        <f t="shared" si="3942"/>
        <v>0</v>
      </c>
      <c r="FE467" s="524"/>
      <c r="FF467" s="523">
        <f t="shared" si="3943"/>
        <v>0</v>
      </c>
      <c r="FG467" s="524"/>
      <c r="FH467" s="523"/>
      <c r="FI467" s="523">
        <f t="shared" si="3944"/>
        <v>0</v>
      </c>
      <c r="FJ467" s="523">
        <f t="shared" si="3945"/>
        <v>0</v>
      </c>
      <c r="FK467" s="524">
        <v>0.36319999999999997</v>
      </c>
      <c r="FL467" s="525">
        <f t="shared" si="3946"/>
        <v>0</v>
      </c>
      <c r="FM467" s="526">
        <f t="shared" si="3947"/>
        <v>0</v>
      </c>
      <c r="FN467" s="527"/>
      <c r="FO467" s="520">
        <v>17.0</v>
      </c>
      <c r="FP467" s="521" t="s">
        <v>166</v>
      </c>
      <c r="FQ467" s="522" t="s">
        <v>132</v>
      </c>
      <c r="FR467" s="522" t="s">
        <v>150</v>
      </c>
      <c r="FS467" s="523" t="str">
        <f>ADHK!FS467</f>
        <v/>
      </c>
      <c r="FT467" s="523"/>
      <c r="FU467" s="523">
        <f t="shared" si="3948"/>
        <v>0</v>
      </c>
      <c r="FV467" s="524"/>
      <c r="FW467" s="523">
        <f t="shared" si="3949"/>
        <v>0</v>
      </c>
      <c r="FX467" s="524"/>
      <c r="FY467" s="523"/>
      <c r="FZ467" s="523">
        <f t="shared" si="3950"/>
        <v>0</v>
      </c>
      <c r="GA467" s="523">
        <f t="shared" si="3951"/>
        <v>0</v>
      </c>
      <c r="GB467" s="524">
        <v>0.36319999999999997</v>
      </c>
      <c r="GC467" s="525">
        <f t="shared" si="3952"/>
        <v>0</v>
      </c>
      <c r="GD467" s="526">
        <f t="shared" si="3953"/>
        <v>0</v>
      </c>
      <c r="GE467" s="527"/>
      <c r="GF467" s="520">
        <v>17.0</v>
      </c>
      <c r="GG467" s="521" t="s">
        <v>166</v>
      </c>
      <c r="GH467" s="522" t="s">
        <v>132</v>
      </c>
      <c r="GI467" s="522" t="s">
        <v>150</v>
      </c>
      <c r="GJ467" s="523" t="str">
        <f>ADHK!GJ467</f>
        <v/>
      </c>
      <c r="GK467" s="523"/>
      <c r="GL467" s="523">
        <f t="shared" si="3954"/>
        <v>0</v>
      </c>
      <c r="GM467" s="524"/>
      <c r="GN467" s="523">
        <f t="shared" si="3955"/>
        <v>0</v>
      </c>
      <c r="GO467" s="524"/>
      <c r="GP467" s="523"/>
      <c r="GQ467" s="523">
        <f t="shared" si="3956"/>
        <v>0</v>
      </c>
      <c r="GR467" s="523">
        <f t="shared" si="3957"/>
        <v>0</v>
      </c>
      <c r="GS467" s="524">
        <v>0.36319999999999997</v>
      </c>
      <c r="GT467" s="525">
        <f t="shared" si="3958"/>
        <v>0</v>
      </c>
      <c r="GU467" s="526">
        <f t="shared" si="3959"/>
        <v>0</v>
      </c>
      <c r="GV467" s="527"/>
      <c r="GW467" s="520">
        <v>17.0</v>
      </c>
      <c r="GX467" s="521" t="s">
        <v>166</v>
      </c>
      <c r="GY467" s="522" t="s">
        <v>132</v>
      </c>
      <c r="GZ467" s="522" t="s">
        <v>150</v>
      </c>
      <c r="HA467" s="523" t="str">
        <f>ADHK!HA467</f>
        <v/>
      </c>
      <c r="HB467" s="523"/>
      <c r="HC467" s="523">
        <f t="shared" si="3960"/>
        <v>0</v>
      </c>
      <c r="HD467" s="524"/>
      <c r="HE467" s="523">
        <f t="shared" si="3961"/>
        <v>0</v>
      </c>
      <c r="HF467" s="524"/>
      <c r="HG467" s="523"/>
      <c r="HH467" s="523">
        <f t="shared" si="3962"/>
        <v>0</v>
      </c>
      <c r="HI467" s="523">
        <f t="shared" si="3963"/>
        <v>0</v>
      </c>
      <c r="HJ467" s="524">
        <v>0.36319999999999997</v>
      </c>
      <c r="HK467" s="525">
        <f t="shared" si="3964"/>
        <v>0</v>
      </c>
      <c r="HL467" s="526">
        <f t="shared" si="3965"/>
        <v>0</v>
      </c>
      <c r="HM467" s="527"/>
      <c r="HN467" s="520">
        <v>17.0</v>
      </c>
      <c r="HO467" s="521" t="s">
        <v>166</v>
      </c>
      <c r="HP467" s="522" t="s">
        <v>132</v>
      </c>
      <c r="HQ467" s="522" t="s">
        <v>150</v>
      </c>
      <c r="HR467" s="523" t="str">
        <f>ADHK!HR467</f>
        <v/>
      </c>
      <c r="HS467" s="523"/>
      <c r="HT467" s="523">
        <f t="shared" si="3966"/>
        <v>0</v>
      </c>
      <c r="HU467" s="524"/>
      <c r="HV467" s="523">
        <f t="shared" si="3967"/>
        <v>0</v>
      </c>
      <c r="HW467" s="524"/>
      <c r="HX467" s="523"/>
      <c r="HY467" s="523">
        <f t="shared" si="3968"/>
        <v>0</v>
      </c>
      <c r="HZ467" s="523">
        <f t="shared" si="3969"/>
        <v>0</v>
      </c>
      <c r="IA467" s="524">
        <v>0.36319999999999997</v>
      </c>
      <c r="IB467" s="525">
        <f t="shared" si="3970"/>
        <v>0</v>
      </c>
      <c r="IC467" s="526">
        <f t="shared" si="3971"/>
        <v>0</v>
      </c>
      <c r="ID467" s="527"/>
      <c r="IE467" s="520">
        <v>17.0</v>
      </c>
      <c r="IF467" s="521" t="s">
        <v>166</v>
      </c>
      <c r="IG467" s="522" t="s">
        <v>132</v>
      </c>
      <c r="IH467" s="522" t="s">
        <v>150</v>
      </c>
      <c r="II467" s="523" t="str">
        <f>ADHK!II467</f>
        <v/>
      </c>
      <c r="IJ467" s="523"/>
      <c r="IK467" s="523">
        <f t="shared" si="3972"/>
        <v>0</v>
      </c>
      <c r="IL467" s="524"/>
      <c r="IM467" s="523">
        <f t="shared" si="3973"/>
        <v>0</v>
      </c>
      <c r="IN467" s="524"/>
      <c r="IO467" s="523"/>
      <c r="IP467" s="523">
        <f t="shared" si="3974"/>
        <v>0</v>
      </c>
      <c r="IQ467" s="523">
        <f t="shared" si="3975"/>
        <v>0</v>
      </c>
      <c r="IR467" s="524">
        <v>0.36319999999999997</v>
      </c>
      <c r="IS467" s="525">
        <f t="shared" si="3976"/>
        <v>0</v>
      </c>
      <c r="IT467" s="526">
        <f t="shared" si="3977"/>
        <v>0</v>
      </c>
      <c r="IU467" s="527"/>
      <c r="IV467" s="520">
        <v>17.0</v>
      </c>
      <c r="IW467" s="521" t="s">
        <v>166</v>
      </c>
      <c r="IX467" s="522" t="s">
        <v>132</v>
      </c>
      <c r="IY467" s="522" t="s">
        <v>150</v>
      </c>
      <c r="IZ467" s="523" t="str">
        <f>ADHK!IZ467</f>
        <v/>
      </c>
      <c r="JA467" s="523"/>
      <c r="JB467" s="523">
        <f t="shared" si="3978"/>
        <v>0</v>
      </c>
      <c r="JC467" s="524"/>
      <c r="JD467" s="523">
        <f t="shared" si="3979"/>
        <v>0</v>
      </c>
      <c r="JE467" s="524"/>
      <c r="JF467" s="523"/>
      <c r="JG467" s="523">
        <f t="shared" si="3980"/>
        <v>0</v>
      </c>
      <c r="JH467" s="523">
        <f t="shared" si="3981"/>
        <v>0</v>
      </c>
      <c r="JI467" s="524">
        <v>0.36319999999999997</v>
      </c>
      <c r="JJ467" s="525">
        <f t="shared" si="3982"/>
        <v>0</v>
      </c>
      <c r="JK467" s="526">
        <f t="shared" si="3983"/>
        <v>0</v>
      </c>
      <c r="JL467" s="527"/>
      <c r="JM467" s="520">
        <v>17.0</v>
      </c>
      <c r="JN467" s="521" t="s">
        <v>166</v>
      </c>
      <c r="JO467" s="522" t="s">
        <v>132</v>
      </c>
      <c r="JP467" s="522" t="s">
        <v>150</v>
      </c>
      <c r="JQ467" s="523" t="str">
        <f>ADHK!JQ467</f>
        <v/>
      </c>
      <c r="JR467" s="523"/>
      <c r="JS467" s="523">
        <f t="shared" si="3984"/>
        <v>0</v>
      </c>
      <c r="JT467" s="524"/>
      <c r="JU467" s="523">
        <f t="shared" si="3985"/>
        <v>0</v>
      </c>
      <c r="JV467" s="524"/>
      <c r="JW467" s="523"/>
      <c r="JX467" s="523">
        <f t="shared" si="3986"/>
        <v>0</v>
      </c>
      <c r="JY467" s="523">
        <f t="shared" si="3987"/>
        <v>0</v>
      </c>
      <c r="JZ467" s="524">
        <v>0.36319999999999997</v>
      </c>
      <c r="KA467" s="525">
        <f t="shared" si="3988"/>
        <v>0</v>
      </c>
      <c r="KB467" s="526">
        <f t="shared" si="3989"/>
        <v>0</v>
      </c>
      <c r="KC467" s="527"/>
      <c r="KD467" s="520">
        <v>17.0</v>
      </c>
      <c r="KE467" s="521" t="s">
        <v>166</v>
      </c>
      <c r="KF467" s="522" t="s">
        <v>132</v>
      </c>
      <c r="KG467" s="522" t="s">
        <v>150</v>
      </c>
      <c r="KH467" s="523" t="str">
        <f>ADHK!KH467</f>
        <v/>
      </c>
      <c r="KI467" s="523"/>
      <c r="KJ467" s="523">
        <f t="shared" si="3990"/>
        <v>0</v>
      </c>
      <c r="KK467" s="524"/>
      <c r="KL467" s="523">
        <f t="shared" si="3991"/>
        <v>0</v>
      </c>
      <c r="KM467" s="524"/>
      <c r="KN467" s="523"/>
      <c r="KO467" s="523">
        <f t="shared" si="3992"/>
        <v>0</v>
      </c>
      <c r="KP467" s="523">
        <f t="shared" si="3993"/>
        <v>0</v>
      </c>
      <c r="KQ467" s="524">
        <v>0.36319999999999997</v>
      </c>
      <c r="KR467" s="525">
        <f t="shared" si="3994"/>
        <v>0</v>
      </c>
      <c r="KS467" s="526">
        <f t="shared" si="3995"/>
        <v>0</v>
      </c>
      <c r="KT467" s="527"/>
      <c r="KU467" s="528"/>
    </row>
    <row r="468" ht="15.75" customHeight="1">
      <c r="A468" s="520">
        <v>18.0</v>
      </c>
      <c r="B468" s="521" t="s">
        <v>167</v>
      </c>
      <c r="C468" s="522" t="s">
        <v>132</v>
      </c>
      <c r="D468" s="522" t="s">
        <v>150</v>
      </c>
      <c r="E468" s="523" t="str">
        <f>ADHK!E468</f>
        <v/>
      </c>
      <c r="F468" s="523" t="str">
        <f>ADHK!F468</f>
        <v/>
      </c>
      <c r="G468" s="523">
        <f t="shared" si="3888"/>
        <v>0</v>
      </c>
      <c r="H468" s="524"/>
      <c r="I468" s="523">
        <f t="shared" si="3889"/>
        <v>0</v>
      </c>
      <c r="J468" s="524"/>
      <c r="K468" s="523"/>
      <c r="L468" s="523">
        <f t="shared" si="3890"/>
        <v>0</v>
      </c>
      <c r="M468" s="523">
        <f t="shared" si="3891"/>
        <v>0</v>
      </c>
      <c r="N468" s="524">
        <v>0.36319999999999997</v>
      </c>
      <c r="O468" s="525">
        <f t="shared" si="3892"/>
        <v>0</v>
      </c>
      <c r="P468" s="526">
        <f t="shared" si="3893"/>
        <v>0</v>
      </c>
      <c r="Q468" s="527"/>
      <c r="R468" s="520">
        <v>18.0</v>
      </c>
      <c r="S468" s="521" t="s">
        <v>167</v>
      </c>
      <c r="T468" s="522" t="s">
        <v>132</v>
      </c>
      <c r="U468" s="522" t="s">
        <v>150</v>
      </c>
      <c r="V468" s="523" t="str">
        <f>ADHK!V468</f>
        <v/>
      </c>
      <c r="W468" s="523"/>
      <c r="X468" s="523">
        <f t="shared" si="3894"/>
        <v>0</v>
      </c>
      <c r="Y468" s="524"/>
      <c r="Z468" s="523">
        <f t="shared" si="3895"/>
        <v>0</v>
      </c>
      <c r="AA468" s="524"/>
      <c r="AB468" s="523"/>
      <c r="AC468" s="523">
        <f t="shared" si="3896"/>
        <v>0</v>
      </c>
      <c r="AD468" s="523">
        <f t="shared" si="3897"/>
        <v>0</v>
      </c>
      <c r="AE468" s="524">
        <v>0.36319999999999997</v>
      </c>
      <c r="AF468" s="525">
        <f t="shared" si="3898"/>
        <v>0</v>
      </c>
      <c r="AG468" s="526">
        <f t="shared" si="3899"/>
        <v>0</v>
      </c>
      <c r="AH468" s="527"/>
      <c r="AI468" s="520">
        <v>18.0</v>
      </c>
      <c r="AJ468" s="521" t="s">
        <v>167</v>
      </c>
      <c r="AK468" s="522" t="s">
        <v>132</v>
      </c>
      <c r="AL468" s="522" t="s">
        <v>150</v>
      </c>
      <c r="AM468" s="523" t="str">
        <f>ADHK!AM468</f>
        <v/>
      </c>
      <c r="AN468" s="523"/>
      <c r="AO468" s="523">
        <f t="shared" si="3900"/>
        <v>0</v>
      </c>
      <c r="AP468" s="524"/>
      <c r="AQ468" s="523">
        <f t="shared" si="3901"/>
        <v>0</v>
      </c>
      <c r="AR468" s="524"/>
      <c r="AS468" s="523"/>
      <c r="AT468" s="523">
        <f t="shared" si="3902"/>
        <v>0</v>
      </c>
      <c r="AU468" s="523">
        <f t="shared" si="3903"/>
        <v>0</v>
      </c>
      <c r="AV468" s="524">
        <v>0.36319999999999997</v>
      </c>
      <c r="AW468" s="525">
        <f t="shared" si="3904"/>
        <v>0</v>
      </c>
      <c r="AX468" s="526">
        <f t="shared" si="3905"/>
        <v>0</v>
      </c>
      <c r="AY468" s="527"/>
      <c r="AZ468" s="520">
        <v>18.0</v>
      </c>
      <c r="BA468" s="521" t="s">
        <v>167</v>
      </c>
      <c r="BB468" s="522" t="s">
        <v>132</v>
      </c>
      <c r="BC468" s="522" t="s">
        <v>150</v>
      </c>
      <c r="BD468" s="523" t="str">
        <f>ADHK!BD468</f>
        <v/>
      </c>
      <c r="BE468" s="523"/>
      <c r="BF468" s="523">
        <f t="shared" si="3906"/>
        <v>0</v>
      </c>
      <c r="BG468" s="524"/>
      <c r="BH468" s="523">
        <f t="shared" si="3907"/>
        <v>0</v>
      </c>
      <c r="BI468" s="524"/>
      <c r="BJ468" s="523"/>
      <c r="BK468" s="523">
        <f t="shared" si="3908"/>
        <v>0</v>
      </c>
      <c r="BL468" s="523">
        <f t="shared" si="3909"/>
        <v>0</v>
      </c>
      <c r="BM468" s="524">
        <v>0.36319999999999997</v>
      </c>
      <c r="BN468" s="525">
        <f t="shared" si="3910"/>
        <v>0</v>
      </c>
      <c r="BO468" s="526">
        <f t="shared" si="3911"/>
        <v>0</v>
      </c>
      <c r="BP468" s="527"/>
      <c r="BQ468" s="520">
        <v>18.0</v>
      </c>
      <c r="BR468" s="521" t="s">
        <v>167</v>
      </c>
      <c r="BS468" s="522" t="s">
        <v>132</v>
      </c>
      <c r="BT468" s="522" t="s">
        <v>150</v>
      </c>
      <c r="BU468" s="523" t="str">
        <f>ADHK!BU468</f>
        <v/>
      </c>
      <c r="BV468" s="523"/>
      <c r="BW468" s="523">
        <f t="shared" si="3912"/>
        <v>0</v>
      </c>
      <c r="BX468" s="524"/>
      <c r="BY468" s="523">
        <f t="shared" si="3913"/>
        <v>0</v>
      </c>
      <c r="BZ468" s="524"/>
      <c r="CA468" s="523"/>
      <c r="CB468" s="523">
        <f t="shared" si="3914"/>
        <v>0</v>
      </c>
      <c r="CC468" s="523">
        <f t="shared" si="3915"/>
        <v>0</v>
      </c>
      <c r="CD468" s="524">
        <v>0.36319999999999997</v>
      </c>
      <c r="CE468" s="525">
        <f t="shared" si="3916"/>
        <v>0</v>
      </c>
      <c r="CF468" s="526">
        <f t="shared" si="3917"/>
        <v>0</v>
      </c>
      <c r="CG468" s="527"/>
      <c r="CH468" s="520">
        <v>18.0</v>
      </c>
      <c r="CI468" s="521" t="s">
        <v>167</v>
      </c>
      <c r="CJ468" s="522" t="s">
        <v>132</v>
      </c>
      <c r="CK468" s="522" t="s">
        <v>150</v>
      </c>
      <c r="CL468" s="523" t="str">
        <f>ADHK!CL468</f>
        <v/>
      </c>
      <c r="CM468" s="523"/>
      <c r="CN468" s="523">
        <f t="shared" si="3918"/>
        <v>0</v>
      </c>
      <c r="CO468" s="524"/>
      <c r="CP468" s="523">
        <f t="shared" si="3919"/>
        <v>0</v>
      </c>
      <c r="CQ468" s="524"/>
      <c r="CR468" s="523"/>
      <c r="CS468" s="523">
        <f t="shared" si="3920"/>
        <v>0</v>
      </c>
      <c r="CT468" s="523">
        <f t="shared" si="3921"/>
        <v>0</v>
      </c>
      <c r="CU468" s="524">
        <v>0.36319999999999997</v>
      </c>
      <c r="CV468" s="525">
        <f t="shared" si="3922"/>
        <v>0</v>
      </c>
      <c r="CW468" s="526">
        <f t="shared" si="3923"/>
        <v>0</v>
      </c>
      <c r="CX468" s="527"/>
      <c r="CY468" s="520">
        <v>18.0</v>
      </c>
      <c r="CZ468" s="521" t="s">
        <v>167</v>
      </c>
      <c r="DA468" s="522" t="s">
        <v>132</v>
      </c>
      <c r="DB468" s="522" t="s">
        <v>150</v>
      </c>
      <c r="DC468" s="523" t="str">
        <f>ADHK!DC468</f>
        <v/>
      </c>
      <c r="DD468" s="523"/>
      <c r="DE468" s="523">
        <f t="shared" si="3924"/>
        <v>0</v>
      </c>
      <c r="DF468" s="524"/>
      <c r="DG468" s="523">
        <f t="shared" si="3925"/>
        <v>0</v>
      </c>
      <c r="DH468" s="524"/>
      <c r="DI468" s="523"/>
      <c r="DJ468" s="523">
        <f t="shared" si="3926"/>
        <v>0</v>
      </c>
      <c r="DK468" s="523">
        <f t="shared" si="3927"/>
        <v>0</v>
      </c>
      <c r="DL468" s="524">
        <v>0.36319999999999997</v>
      </c>
      <c r="DM468" s="525">
        <f t="shared" si="3928"/>
        <v>0</v>
      </c>
      <c r="DN468" s="526">
        <f t="shared" si="3929"/>
        <v>0</v>
      </c>
      <c r="DO468" s="527"/>
      <c r="DP468" s="520">
        <v>18.0</v>
      </c>
      <c r="DQ468" s="521" t="s">
        <v>167</v>
      </c>
      <c r="DR468" s="522" t="s">
        <v>132</v>
      </c>
      <c r="DS468" s="522" t="s">
        <v>150</v>
      </c>
      <c r="DT468" s="523" t="str">
        <f>ADHK!DT468</f>
        <v/>
      </c>
      <c r="DU468" s="523"/>
      <c r="DV468" s="523">
        <f t="shared" si="3930"/>
        <v>0</v>
      </c>
      <c r="DW468" s="524"/>
      <c r="DX468" s="523">
        <f t="shared" si="3931"/>
        <v>0</v>
      </c>
      <c r="DY468" s="524"/>
      <c r="DZ468" s="523"/>
      <c r="EA468" s="523">
        <f t="shared" si="3932"/>
        <v>0</v>
      </c>
      <c r="EB468" s="523">
        <f t="shared" si="3933"/>
        <v>0</v>
      </c>
      <c r="EC468" s="524">
        <v>0.36319999999999997</v>
      </c>
      <c r="ED468" s="525">
        <f t="shared" si="3934"/>
        <v>0</v>
      </c>
      <c r="EE468" s="526">
        <f t="shared" si="3935"/>
        <v>0</v>
      </c>
      <c r="EF468" s="527"/>
      <c r="EG468" s="520">
        <v>18.0</v>
      </c>
      <c r="EH468" s="521" t="s">
        <v>167</v>
      </c>
      <c r="EI468" s="522" t="s">
        <v>132</v>
      </c>
      <c r="EJ468" s="522" t="s">
        <v>150</v>
      </c>
      <c r="EK468" s="523" t="str">
        <f>ADHK!EK468</f>
        <v/>
      </c>
      <c r="EL468" s="523"/>
      <c r="EM468" s="523">
        <f t="shared" si="3936"/>
        <v>0</v>
      </c>
      <c r="EN468" s="524"/>
      <c r="EO468" s="523">
        <f t="shared" si="3937"/>
        <v>0</v>
      </c>
      <c r="EP468" s="524"/>
      <c r="EQ468" s="523"/>
      <c r="ER468" s="523">
        <f t="shared" si="3938"/>
        <v>0</v>
      </c>
      <c r="ES468" s="523">
        <f t="shared" si="3939"/>
        <v>0</v>
      </c>
      <c r="ET468" s="524">
        <v>0.36319999999999997</v>
      </c>
      <c r="EU468" s="525">
        <f t="shared" si="3940"/>
        <v>0</v>
      </c>
      <c r="EV468" s="526">
        <f t="shared" si="3941"/>
        <v>0</v>
      </c>
      <c r="EW468" s="527"/>
      <c r="EX468" s="520">
        <v>18.0</v>
      </c>
      <c r="EY468" s="521" t="s">
        <v>167</v>
      </c>
      <c r="EZ468" s="522" t="s">
        <v>132</v>
      </c>
      <c r="FA468" s="522" t="s">
        <v>150</v>
      </c>
      <c r="FB468" s="523" t="str">
        <f>ADHK!FB468</f>
        <v/>
      </c>
      <c r="FC468" s="523"/>
      <c r="FD468" s="523">
        <f t="shared" si="3942"/>
        <v>0</v>
      </c>
      <c r="FE468" s="524"/>
      <c r="FF468" s="523">
        <f t="shared" si="3943"/>
        <v>0</v>
      </c>
      <c r="FG468" s="524"/>
      <c r="FH468" s="523"/>
      <c r="FI468" s="523">
        <f t="shared" si="3944"/>
        <v>0</v>
      </c>
      <c r="FJ468" s="523">
        <f t="shared" si="3945"/>
        <v>0</v>
      </c>
      <c r="FK468" s="524">
        <v>0.36319999999999997</v>
      </c>
      <c r="FL468" s="525">
        <f t="shared" si="3946"/>
        <v>0</v>
      </c>
      <c r="FM468" s="526">
        <f t="shared" si="3947"/>
        <v>0</v>
      </c>
      <c r="FN468" s="527"/>
      <c r="FO468" s="520">
        <v>18.0</v>
      </c>
      <c r="FP468" s="521" t="s">
        <v>167</v>
      </c>
      <c r="FQ468" s="522" t="s">
        <v>132</v>
      </c>
      <c r="FR468" s="522" t="s">
        <v>150</v>
      </c>
      <c r="FS468" s="523" t="str">
        <f>ADHK!FS468</f>
        <v/>
      </c>
      <c r="FT468" s="523"/>
      <c r="FU468" s="523">
        <f t="shared" si="3948"/>
        <v>0</v>
      </c>
      <c r="FV468" s="524"/>
      <c r="FW468" s="523">
        <f t="shared" si="3949"/>
        <v>0</v>
      </c>
      <c r="FX468" s="524"/>
      <c r="FY468" s="523"/>
      <c r="FZ468" s="523">
        <f t="shared" si="3950"/>
        <v>0</v>
      </c>
      <c r="GA468" s="523">
        <f t="shared" si="3951"/>
        <v>0</v>
      </c>
      <c r="GB468" s="524">
        <v>0.36319999999999997</v>
      </c>
      <c r="GC468" s="525">
        <f t="shared" si="3952"/>
        <v>0</v>
      </c>
      <c r="GD468" s="526">
        <f t="shared" si="3953"/>
        <v>0</v>
      </c>
      <c r="GE468" s="527"/>
      <c r="GF468" s="520">
        <v>18.0</v>
      </c>
      <c r="GG468" s="521" t="s">
        <v>167</v>
      </c>
      <c r="GH468" s="522" t="s">
        <v>132</v>
      </c>
      <c r="GI468" s="522" t="s">
        <v>150</v>
      </c>
      <c r="GJ468" s="523" t="str">
        <f>ADHK!GJ468</f>
        <v/>
      </c>
      <c r="GK468" s="523"/>
      <c r="GL468" s="523">
        <f t="shared" si="3954"/>
        <v>0</v>
      </c>
      <c r="GM468" s="524"/>
      <c r="GN468" s="523">
        <f t="shared" si="3955"/>
        <v>0</v>
      </c>
      <c r="GO468" s="524"/>
      <c r="GP468" s="523"/>
      <c r="GQ468" s="523">
        <f t="shared" si="3956"/>
        <v>0</v>
      </c>
      <c r="GR468" s="523">
        <f t="shared" si="3957"/>
        <v>0</v>
      </c>
      <c r="GS468" s="524">
        <v>0.36319999999999997</v>
      </c>
      <c r="GT468" s="525">
        <f t="shared" si="3958"/>
        <v>0</v>
      </c>
      <c r="GU468" s="526">
        <f t="shared" si="3959"/>
        <v>0</v>
      </c>
      <c r="GV468" s="527"/>
      <c r="GW468" s="520">
        <v>18.0</v>
      </c>
      <c r="GX468" s="521" t="s">
        <v>167</v>
      </c>
      <c r="GY468" s="522" t="s">
        <v>132</v>
      </c>
      <c r="GZ468" s="522" t="s">
        <v>150</v>
      </c>
      <c r="HA468" s="523" t="str">
        <f>ADHK!HA468</f>
        <v/>
      </c>
      <c r="HB468" s="523"/>
      <c r="HC468" s="523">
        <f t="shared" si="3960"/>
        <v>0</v>
      </c>
      <c r="HD468" s="524"/>
      <c r="HE468" s="523">
        <f t="shared" si="3961"/>
        <v>0</v>
      </c>
      <c r="HF468" s="524"/>
      <c r="HG468" s="523"/>
      <c r="HH468" s="523">
        <f t="shared" si="3962"/>
        <v>0</v>
      </c>
      <c r="HI468" s="523">
        <f t="shared" si="3963"/>
        <v>0</v>
      </c>
      <c r="HJ468" s="524">
        <v>0.36319999999999997</v>
      </c>
      <c r="HK468" s="525">
        <f t="shared" si="3964"/>
        <v>0</v>
      </c>
      <c r="HL468" s="526">
        <f t="shared" si="3965"/>
        <v>0</v>
      </c>
      <c r="HM468" s="527"/>
      <c r="HN468" s="520">
        <v>18.0</v>
      </c>
      <c r="HO468" s="521" t="s">
        <v>167</v>
      </c>
      <c r="HP468" s="522" t="s">
        <v>132</v>
      </c>
      <c r="HQ468" s="522" t="s">
        <v>150</v>
      </c>
      <c r="HR468" s="523" t="str">
        <f>ADHK!HR468</f>
        <v/>
      </c>
      <c r="HS468" s="523"/>
      <c r="HT468" s="523">
        <f t="shared" si="3966"/>
        <v>0</v>
      </c>
      <c r="HU468" s="524"/>
      <c r="HV468" s="523">
        <f t="shared" si="3967"/>
        <v>0</v>
      </c>
      <c r="HW468" s="524"/>
      <c r="HX468" s="523"/>
      <c r="HY468" s="523">
        <f t="shared" si="3968"/>
        <v>0</v>
      </c>
      <c r="HZ468" s="523">
        <f t="shared" si="3969"/>
        <v>0</v>
      </c>
      <c r="IA468" s="524">
        <v>0.36319999999999997</v>
      </c>
      <c r="IB468" s="525">
        <f t="shared" si="3970"/>
        <v>0</v>
      </c>
      <c r="IC468" s="526">
        <f t="shared" si="3971"/>
        <v>0</v>
      </c>
      <c r="ID468" s="527"/>
      <c r="IE468" s="520">
        <v>18.0</v>
      </c>
      <c r="IF468" s="521" t="s">
        <v>167</v>
      </c>
      <c r="IG468" s="522" t="s">
        <v>132</v>
      </c>
      <c r="IH468" s="522" t="s">
        <v>150</v>
      </c>
      <c r="II468" s="523" t="str">
        <f>ADHK!II468</f>
        <v/>
      </c>
      <c r="IJ468" s="523"/>
      <c r="IK468" s="523">
        <f t="shared" si="3972"/>
        <v>0</v>
      </c>
      <c r="IL468" s="524"/>
      <c r="IM468" s="523">
        <f t="shared" si="3973"/>
        <v>0</v>
      </c>
      <c r="IN468" s="524"/>
      <c r="IO468" s="523"/>
      <c r="IP468" s="523">
        <f t="shared" si="3974"/>
        <v>0</v>
      </c>
      <c r="IQ468" s="523">
        <f t="shared" si="3975"/>
        <v>0</v>
      </c>
      <c r="IR468" s="524">
        <v>0.36319999999999997</v>
      </c>
      <c r="IS468" s="525">
        <f t="shared" si="3976"/>
        <v>0</v>
      </c>
      <c r="IT468" s="526">
        <f t="shared" si="3977"/>
        <v>0</v>
      </c>
      <c r="IU468" s="527"/>
      <c r="IV468" s="520">
        <v>18.0</v>
      </c>
      <c r="IW468" s="521" t="s">
        <v>167</v>
      </c>
      <c r="IX468" s="522" t="s">
        <v>132</v>
      </c>
      <c r="IY468" s="522" t="s">
        <v>150</v>
      </c>
      <c r="IZ468" s="523" t="str">
        <f>ADHK!IZ468</f>
        <v/>
      </c>
      <c r="JA468" s="523"/>
      <c r="JB468" s="523">
        <f t="shared" si="3978"/>
        <v>0</v>
      </c>
      <c r="JC468" s="524"/>
      <c r="JD468" s="523">
        <f t="shared" si="3979"/>
        <v>0</v>
      </c>
      <c r="JE468" s="524"/>
      <c r="JF468" s="523"/>
      <c r="JG468" s="523">
        <f t="shared" si="3980"/>
        <v>0</v>
      </c>
      <c r="JH468" s="523">
        <f t="shared" si="3981"/>
        <v>0</v>
      </c>
      <c r="JI468" s="524">
        <v>0.36319999999999997</v>
      </c>
      <c r="JJ468" s="525">
        <f t="shared" si="3982"/>
        <v>0</v>
      </c>
      <c r="JK468" s="526">
        <f t="shared" si="3983"/>
        <v>0</v>
      </c>
      <c r="JL468" s="527"/>
      <c r="JM468" s="520">
        <v>18.0</v>
      </c>
      <c r="JN468" s="521" t="s">
        <v>167</v>
      </c>
      <c r="JO468" s="522" t="s">
        <v>132</v>
      </c>
      <c r="JP468" s="522" t="s">
        <v>150</v>
      </c>
      <c r="JQ468" s="523" t="str">
        <f>ADHK!JQ468</f>
        <v/>
      </c>
      <c r="JR468" s="523"/>
      <c r="JS468" s="523">
        <f t="shared" si="3984"/>
        <v>0</v>
      </c>
      <c r="JT468" s="524"/>
      <c r="JU468" s="523">
        <f t="shared" si="3985"/>
        <v>0</v>
      </c>
      <c r="JV468" s="524"/>
      <c r="JW468" s="523"/>
      <c r="JX468" s="523">
        <f t="shared" si="3986"/>
        <v>0</v>
      </c>
      <c r="JY468" s="523">
        <f t="shared" si="3987"/>
        <v>0</v>
      </c>
      <c r="JZ468" s="524">
        <v>0.36319999999999997</v>
      </c>
      <c r="KA468" s="525">
        <f t="shared" si="3988"/>
        <v>0</v>
      </c>
      <c r="KB468" s="526">
        <f t="shared" si="3989"/>
        <v>0</v>
      </c>
      <c r="KC468" s="527"/>
      <c r="KD468" s="520">
        <v>18.0</v>
      </c>
      <c r="KE468" s="521" t="s">
        <v>167</v>
      </c>
      <c r="KF468" s="522" t="s">
        <v>132</v>
      </c>
      <c r="KG468" s="522" t="s">
        <v>150</v>
      </c>
      <c r="KH468" s="523" t="str">
        <f>ADHK!KH468</f>
        <v/>
      </c>
      <c r="KI468" s="523"/>
      <c r="KJ468" s="523">
        <f t="shared" si="3990"/>
        <v>0</v>
      </c>
      <c r="KK468" s="524"/>
      <c r="KL468" s="523">
        <f t="shared" si="3991"/>
        <v>0</v>
      </c>
      <c r="KM468" s="524"/>
      <c r="KN468" s="523"/>
      <c r="KO468" s="523">
        <f t="shared" si="3992"/>
        <v>0</v>
      </c>
      <c r="KP468" s="523">
        <f t="shared" si="3993"/>
        <v>0</v>
      </c>
      <c r="KQ468" s="524">
        <v>0.36319999999999997</v>
      </c>
      <c r="KR468" s="525">
        <f t="shared" si="3994"/>
        <v>0</v>
      </c>
      <c r="KS468" s="526">
        <f t="shared" si="3995"/>
        <v>0</v>
      </c>
      <c r="KT468" s="527"/>
      <c r="KU468" s="528"/>
    </row>
    <row r="469" ht="15.75" customHeight="1">
      <c r="A469" s="520">
        <v>19.0</v>
      </c>
      <c r="B469" s="521" t="s">
        <v>168</v>
      </c>
      <c r="C469" s="522" t="s">
        <v>132</v>
      </c>
      <c r="D469" s="522" t="s">
        <v>150</v>
      </c>
      <c r="E469" s="523" t="str">
        <f>ADHK!E469</f>
        <v/>
      </c>
      <c r="F469" s="523" t="str">
        <f>ADHK!F469</f>
        <v/>
      </c>
      <c r="G469" s="523">
        <f t="shared" si="3888"/>
        <v>0</v>
      </c>
      <c r="H469" s="524"/>
      <c r="I469" s="523">
        <f t="shared" si="3889"/>
        <v>0</v>
      </c>
      <c r="J469" s="524"/>
      <c r="K469" s="523"/>
      <c r="L469" s="523">
        <f t="shared" si="3890"/>
        <v>0</v>
      </c>
      <c r="M469" s="523">
        <f t="shared" si="3891"/>
        <v>0</v>
      </c>
      <c r="N469" s="524">
        <v>0.36319999999999997</v>
      </c>
      <c r="O469" s="525">
        <f t="shared" si="3892"/>
        <v>0</v>
      </c>
      <c r="P469" s="526">
        <f t="shared" si="3893"/>
        <v>0</v>
      </c>
      <c r="Q469" s="527"/>
      <c r="R469" s="520">
        <v>19.0</v>
      </c>
      <c r="S469" s="521" t="s">
        <v>168</v>
      </c>
      <c r="T469" s="522" t="s">
        <v>132</v>
      </c>
      <c r="U469" s="522" t="s">
        <v>150</v>
      </c>
      <c r="V469" s="523" t="str">
        <f>ADHK!V469</f>
        <v/>
      </c>
      <c r="W469" s="523"/>
      <c r="X469" s="523">
        <f t="shared" si="3894"/>
        <v>0</v>
      </c>
      <c r="Y469" s="524"/>
      <c r="Z469" s="523">
        <f t="shared" si="3895"/>
        <v>0</v>
      </c>
      <c r="AA469" s="524"/>
      <c r="AB469" s="523"/>
      <c r="AC469" s="523">
        <f t="shared" si="3896"/>
        <v>0</v>
      </c>
      <c r="AD469" s="523">
        <f t="shared" si="3897"/>
        <v>0</v>
      </c>
      <c r="AE469" s="524">
        <v>0.36319999999999997</v>
      </c>
      <c r="AF469" s="525">
        <f t="shared" si="3898"/>
        <v>0</v>
      </c>
      <c r="AG469" s="526">
        <f t="shared" si="3899"/>
        <v>0</v>
      </c>
      <c r="AH469" s="527"/>
      <c r="AI469" s="520">
        <v>19.0</v>
      </c>
      <c r="AJ469" s="521" t="s">
        <v>168</v>
      </c>
      <c r="AK469" s="522" t="s">
        <v>132</v>
      </c>
      <c r="AL469" s="522" t="s">
        <v>150</v>
      </c>
      <c r="AM469" s="523" t="str">
        <f>ADHK!AM469</f>
        <v/>
      </c>
      <c r="AN469" s="523"/>
      <c r="AO469" s="523">
        <f t="shared" si="3900"/>
        <v>0</v>
      </c>
      <c r="AP469" s="524"/>
      <c r="AQ469" s="523">
        <f t="shared" si="3901"/>
        <v>0</v>
      </c>
      <c r="AR469" s="524"/>
      <c r="AS469" s="523"/>
      <c r="AT469" s="523">
        <f t="shared" si="3902"/>
        <v>0</v>
      </c>
      <c r="AU469" s="523">
        <f t="shared" si="3903"/>
        <v>0</v>
      </c>
      <c r="AV469" s="524">
        <v>0.36319999999999997</v>
      </c>
      <c r="AW469" s="525">
        <f t="shared" si="3904"/>
        <v>0</v>
      </c>
      <c r="AX469" s="526">
        <f t="shared" si="3905"/>
        <v>0</v>
      </c>
      <c r="AY469" s="527"/>
      <c r="AZ469" s="520">
        <v>19.0</v>
      </c>
      <c r="BA469" s="521" t="s">
        <v>168</v>
      </c>
      <c r="BB469" s="522" t="s">
        <v>132</v>
      </c>
      <c r="BC469" s="522" t="s">
        <v>150</v>
      </c>
      <c r="BD469" s="523" t="str">
        <f>ADHK!BD469</f>
        <v/>
      </c>
      <c r="BE469" s="523"/>
      <c r="BF469" s="523">
        <f t="shared" si="3906"/>
        <v>0</v>
      </c>
      <c r="BG469" s="524"/>
      <c r="BH469" s="523">
        <f t="shared" si="3907"/>
        <v>0</v>
      </c>
      <c r="BI469" s="524"/>
      <c r="BJ469" s="523"/>
      <c r="BK469" s="523">
        <f t="shared" si="3908"/>
        <v>0</v>
      </c>
      <c r="BL469" s="523">
        <f t="shared" si="3909"/>
        <v>0</v>
      </c>
      <c r="BM469" s="524">
        <v>0.36319999999999997</v>
      </c>
      <c r="BN469" s="525">
        <f t="shared" si="3910"/>
        <v>0</v>
      </c>
      <c r="BO469" s="526">
        <f t="shared" si="3911"/>
        <v>0</v>
      </c>
      <c r="BP469" s="527"/>
      <c r="BQ469" s="520">
        <v>19.0</v>
      </c>
      <c r="BR469" s="521" t="s">
        <v>168</v>
      </c>
      <c r="BS469" s="522" t="s">
        <v>132</v>
      </c>
      <c r="BT469" s="522" t="s">
        <v>150</v>
      </c>
      <c r="BU469" s="523" t="str">
        <f>ADHK!BU469</f>
        <v/>
      </c>
      <c r="BV469" s="523"/>
      <c r="BW469" s="523">
        <f t="shared" si="3912"/>
        <v>0</v>
      </c>
      <c r="BX469" s="524"/>
      <c r="BY469" s="523">
        <f t="shared" si="3913"/>
        <v>0</v>
      </c>
      <c r="BZ469" s="524"/>
      <c r="CA469" s="523"/>
      <c r="CB469" s="523">
        <f t="shared" si="3914"/>
        <v>0</v>
      </c>
      <c r="CC469" s="523">
        <f t="shared" si="3915"/>
        <v>0</v>
      </c>
      <c r="CD469" s="524">
        <v>0.36319999999999997</v>
      </c>
      <c r="CE469" s="525">
        <f t="shared" si="3916"/>
        <v>0</v>
      </c>
      <c r="CF469" s="526">
        <f t="shared" si="3917"/>
        <v>0</v>
      </c>
      <c r="CG469" s="527"/>
      <c r="CH469" s="520">
        <v>19.0</v>
      </c>
      <c r="CI469" s="521" t="s">
        <v>168</v>
      </c>
      <c r="CJ469" s="522" t="s">
        <v>132</v>
      </c>
      <c r="CK469" s="522" t="s">
        <v>150</v>
      </c>
      <c r="CL469" s="523" t="str">
        <f>ADHK!CL469</f>
        <v/>
      </c>
      <c r="CM469" s="523"/>
      <c r="CN469" s="523">
        <f t="shared" si="3918"/>
        <v>0</v>
      </c>
      <c r="CO469" s="524"/>
      <c r="CP469" s="523">
        <f t="shared" si="3919"/>
        <v>0</v>
      </c>
      <c r="CQ469" s="524"/>
      <c r="CR469" s="523"/>
      <c r="CS469" s="523">
        <f t="shared" si="3920"/>
        <v>0</v>
      </c>
      <c r="CT469" s="523">
        <f t="shared" si="3921"/>
        <v>0</v>
      </c>
      <c r="CU469" s="524">
        <v>0.36319999999999997</v>
      </c>
      <c r="CV469" s="525">
        <f t="shared" si="3922"/>
        <v>0</v>
      </c>
      <c r="CW469" s="526">
        <f t="shared" si="3923"/>
        <v>0</v>
      </c>
      <c r="CX469" s="527"/>
      <c r="CY469" s="520">
        <v>19.0</v>
      </c>
      <c r="CZ469" s="521" t="s">
        <v>168</v>
      </c>
      <c r="DA469" s="522" t="s">
        <v>132</v>
      </c>
      <c r="DB469" s="522" t="s">
        <v>150</v>
      </c>
      <c r="DC469" s="523" t="str">
        <f>ADHK!DC469</f>
        <v/>
      </c>
      <c r="DD469" s="523"/>
      <c r="DE469" s="523">
        <f t="shared" si="3924"/>
        <v>0</v>
      </c>
      <c r="DF469" s="524"/>
      <c r="DG469" s="523">
        <f t="shared" si="3925"/>
        <v>0</v>
      </c>
      <c r="DH469" s="524"/>
      <c r="DI469" s="523"/>
      <c r="DJ469" s="523">
        <f t="shared" si="3926"/>
        <v>0</v>
      </c>
      <c r="DK469" s="523">
        <f t="shared" si="3927"/>
        <v>0</v>
      </c>
      <c r="DL469" s="524">
        <v>0.36319999999999997</v>
      </c>
      <c r="DM469" s="525">
        <f t="shared" si="3928"/>
        <v>0</v>
      </c>
      <c r="DN469" s="526">
        <f t="shared" si="3929"/>
        <v>0</v>
      </c>
      <c r="DO469" s="527"/>
      <c r="DP469" s="520">
        <v>19.0</v>
      </c>
      <c r="DQ469" s="521" t="s">
        <v>168</v>
      </c>
      <c r="DR469" s="522" t="s">
        <v>132</v>
      </c>
      <c r="DS469" s="522" t="s">
        <v>150</v>
      </c>
      <c r="DT469" s="523" t="str">
        <f>ADHK!DT469</f>
        <v/>
      </c>
      <c r="DU469" s="523"/>
      <c r="DV469" s="523">
        <f t="shared" si="3930"/>
        <v>0</v>
      </c>
      <c r="DW469" s="524"/>
      <c r="DX469" s="523">
        <f t="shared" si="3931"/>
        <v>0</v>
      </c>
      <c r="DY469" s="524"/>
      <c r="DZ469" s="523"/>
      <c r="EA469" s="523">
        <f t="shared" si="3932"/>
        <v>0</v>
      </c>
      <c r="EB469" s="523">
        <f t="shared" si="3933"/>
        <v>0</v>
      </c>
      <c r="EC469" s="524">
        <v>0.36319999999999997</v>
      </c>
      <c r="ED469" s="525">
        <f t="shared" si="3934"/>
        <v>0</v>
      </c>
      <c r="EE469" s="526">
        <f t="shared" si="3935"/>
        <v>0</v>
      </c>
      <c r="EF469" s="527"/>
      <c r="EG469" s="520">
        <v>19.0</v>
      </c>
      <c r="EH469" s="521" t="s">
        <v>168</v>
      </c>
      <c r="EI469" s="522" t="s">
        <v>132</v>
      </c>
      <c r="EJ469" s="522" t="s">
        <v>150</v>
      </c>
      <c r="EK469" s="523" t="str">
        <f>ADHK!EK469</f>
        <v/>
      </c>
      <c r="EL469" s="523"/>
      <c r="EM469" s="523">
        <f t="shared" si="3936"/>
        <v>0</v>
      </c>
      <c r="EN469" s="524"/>
      <c r="EO469" s="523">
        <f t="shared" si="3937"/>
        <v>0</v>
      </c>
      <c r="EP469" s="524"/>
      <c r="EQ469" s="523"/>
      <c r="ER469" s="523">
        <f t="shared" si="3938"/>
        <v>0</v>
      </c>
      <c r="ES469" s="523">
        <f t="shared" si="3939"/>
        <v>0</v>
      </c>
      <c r="ET469" s="524">
        <v>0.36319999999999997</v>
      </c>
      <c r="EU469" s="525">
        <f t="shared" si="3940"/>
        <v>0</v>
      </c>
      <c r="EV469" s="526">
        <f t="shared" si="3941"/>
        <v>0</v>
      </c>
      <c r="EW469" s="527"/>
      <c r="EX469" s="520">
        <v>19.0</v>
      </c>
      <c r="EY469" s="521" t="s">
        <v>168</v>
      </c>
      <c r="EZ469" s="522" t="s">
        <v>132</v>
      </c>
      <c r="FA469" s="522" t="s">
        <v>150</v>
      </c>
      <c r="FB469" s="523" t="str">
        <f>ADHK!FB469</f>
        <v/>
      </c>
      <c r="FC469" s="523"/>
      <c r="FD469" s="523">
        <f t="shared" si="3942"/>
        <v>0</v>
      </c>
      <c r="FE469" s="524"/>
      <c r="FF469" s="523">
        <f t="shared" si="3943"/>
        <v>0</v>
      </c>
      <c r="FG469" s="524"/>
      <c r="FH469" s="523"/>
      <c r="FI469" s="523">
        <f t="shared" si="3944"/>
        <v>0</v>
      </c>
      <c r="FJ469" s="523">
        <f t="shared" si="3945"/>
        <v>0</v>
      </c>
      <c r="FK469" s="524">
        <v>0.36319999999999997</v>
      </c>
      <c r="FL469" s="525">
        <f t="shared" si="3946"/>
        <v>0</v>
      </c>
      <c r="FM469" s="526">
        <f t="shared" si="3947"/>
        <v>0</v>
      </c>
      <c r="FN469" s="527"/>
      <c r="FO469" s="520">
        <v>19.0</v>
      </c>
      <c r="FP469" s="521" t="s">
        <v>168</v>
      </c>
      <c r="FQ469" s="522" t="s">
        <v>132</v>
      </c>
      <c r="FR469" s="522" t="s">
        <v>150</v>
      </c>
      <c r="FS469" s="523" t="str">
        <f>ADHK!FS469</f>
        <v/>
      </c>
      <c r="FT469" s="523"/>
      <c r="FU469" s="523">
        <f t="shared" si="3948"/>
        <v>0</v>
      </c>
      <c r="FV469" s="524"/>
      <c r="FW469" s="523">
        <f t="shared" si="3949"/>
        <v>0</v>
      </c>
      <c r="FX469" s="524"/>
      <c r="FY469" s="523"/>
      <c r="FZ469" s="523">
        <f t="shared" si="3950"/>
        <v>0</v>
      </c>
      <c r="GA469" s="523">
        <f t="shared" si="3951"/>
        <v>0</v>
      </c>
      <c r="GB469" s="524">
        <v>0.36319999999999997</v>
      </c>
      <c r="GC469" s="525">
        <f t="shared" si="3952"/>
        <v>0</v>
      </c>
      <c r="GD469" s="526">
        <f t="shared" si="3953"/>
        <v>0</v>
      </c>
      <c r="GE469" s="527"/>
      <c r="GF469" s="520">
        <v>19.0</v>
      </c>
      <c r="GG469" s="521" t="s">
        <v>168</v>
      </c>
      <c r="GH469" s="522" t="s">
        <v>132</v>
      </c>
      <c r="GI469" s="522" t="s">
        <v>150</v>
      </c>
      <c r="GJ469" s="523" t="str">
        <f>ADHK!GJ469</f>
        <v/>
      </c>
      <c r="GK469" s="523"/>
      <c r="GL469" s="523">
        <f t="shared" si="3954"/>
        <v>0</v>
      </c>
      <c r="GM469" s="524"/>
      <c r="GN469" s="523">
        <f t="shared" si="3955"/>
        <v>0</v>
      </c>
      <c r="GO469" s="524"/>
      <c r="GP469" s="523"/>
      <c r="GQ469" s="523">
        <f t="shared" si="3956"/>
        <v>0</v>
      </c>
      <c r="GR469" s="523">
        <f t="shared" si="3957"/>
        <v>0</v>
      </c>
      <c r="GS469" s="524">
        <v>0.36319999999999997</v>
      </c>
      <c r="GT469" s="525">
        <f t="shared" si="3958"/>
        <v>0</v>
      </c>
      <c r="GU469" s="526">
        <f t="shared" si="3959"/>
        <v>0</v>
      </c>
      <c r="GV469" s="527"/>
      <c r="GW469" s="520">
        <v>19.0</v>
      </c>
      <c r="GX469" s="521" t="s">
        <v>168</v>
      </c>
      <c r="GY469" s="522" t="s">
        <v>132</v>
      </c>
      <c r="GZ469" s="522" t="s">
        <v>150</v>
      </c>
      <c r="HA469" s="523" t="str">
        <f>ADHK!HA469</f>
        <v/>
      </c>
      <c r="HB469" s="523"/>
      <c r="HC469" s="523">
        <f t="shared" si="3960"/>
        <v>0</v>
      </c>
      <c r="HD469" s="524"/>
      <c r="HE469" s="523">
        <f t="shared" si="3961"/>
        <v>0</v>
      </c>
      <c r="HF469" s="524"/>
      <c r="HG469" s="523"/>
      <c r="HH469" s="523">
        <f t="shared" si="3962"/>
        <v>0</v>
      </c>
      <c r="HI469" s="523">
        <f t="shared" si="3963"/>
        <v>0</v>
      </c>
      <c r="HJ469" s="524">
        <v>0.36319999999999997</v>
      </c>
      <c r="HK469" s="525">
        <f t="shared" si="3964"/>
        <v>0</v>
      </c>
      <c r="HL469" s="526">
        <f t="shared" si="3965"/>
        <v>0</v>
      </c>
      <c r="HM469" s="527"/>
      <c r="HN469" s="520">
        <v>19.0</v>
      </c>
      <c r="HO469" s="521" t="s">
        <v>168</v>
      </c>
      <c r="HP469" s="522" t="s">
        <v>132</v>
      </c>
      <c r="HQ469" s="522" t="s">
        <v>150</v>
      </c>
      <c r="HR469" s="523" t="str">
        <f>ADHK!HR469</f>
        <v/>
      </c>
      <c r="HS469" s="523"/>
      <c r="HT469" s="523">
        <f t="shared" si="3966"/>
        <v>0</v>
      </c>
      <c r="HU469" s="524"/>
      <c r="HV469" s="523">
        <f t="shared" si="3967"/>
        <v>0</v>
      </c>
      <c r="HW469" s="524"/>
      <c r="HX469" s="523"/>
      <c r="HY469" s="523">
        <f t="shared" si="3968"/>
        <v>0</v>
      </c>
      <c r="HZ469" s="523">
        <f t="shared" si="3969"/>
        <v>0</v>
      </c>
      <c r="IA469" s="524">
        <v>0.36319999999999997</v>
      </c>
      <c r="IB469" s="525">
        <f t="shared" si="3970"/>
        <v>0</v>
      </c>
      <c r="IC469" s="526">
        <f t="shared" si="3971"/>
        <v>0</v>
      </c>
      <c r="ID469" s="527"/>
      <c r="IE469" s="520">
        <v>19.0</v>
      </c>
      <c r="IF469" s="521" t="s">
        <v>168</v>
      </c>
      <c r="IG469" s="522" t="s">
        <v>132</v>
      </c>
      <c r="IH469" s="522" t="s">
        <v>150</v>
      </c>
      <c r="II469" s="523" t="str">
        <f>ADHK!II469</f>
        <v/>
      </c>
      <c r="IJ469" s="523"/>
      <c r="IK469" s="523">
        <f t="shared" si="3972"/>
        <v>0</v>
      </c>
      <c r="IL469" s="524"/>
      <c r="IM469" s="523">
        <f t="shared" si="3973"/>
        <v>0</v>
      </c>
      <c r="IN469" s="524"/>
      <c r="IO469" s="523"/>
      <c r="IP469" s="523">
        <f t="shared" si="3974"/>
        <v>0</v>
      </c>
      <c r="IQ469" s="523">
        <f t="shared" si="3975"/>
        <v>0</v>
      </c>
      <c r="IR469" s="524">
        <v>0.36319999999999997</v>
      </c>
      <c r="IS469" s="525">
        <f t="shared" si="3976"/>
        <v>0</v>
      </c>
      <c r="IT469" s="526">
        <f t="shared" si="3977"/>
        <v>0</v>
      </c>
      <c r="IU469" s="527"/>
      <c r="IV469" s="520">
        <v>19.0</v>
      </c>
      <c r="IW469" s="521" t="s">
        <v>168</v>
      </c>
      <c r="IX469" s="522" t="s">
        <v>132</v>
      </c>
      <c r="IY469" s="522" t="s">
        <v>150</v>
      </c>
      <c r="IZ469" s="523" t="str">
        <f>ADHK!IZ469</f>
        <v/>
      </c>
      <c r="JA469" s="523"/>
      <c r="JB469" s="523">
        <f t="shared" si="3978"/>
        <v>0</v>
      </c>
      <c r="JC469" s="524"/>
      <c r="JD469" s="523">
        <f t="shared" si="3979"/>
        <v>0</v>
      </c>
      <c r="JE469" s="524"/>
      <c r="JF469" s="523"/>
      <c r="JG469" s="523">
        <f t="shared" si="3980"/>
        <v>0</v>
      </c>
      <c r="JH469" s="523">
        <f t="shared" si="3981"/>
        <v>0</v>
      </c>
      <c r="JI469" s="524">
        <v>0.36319999999999997</v>
      </c>
      <c r="JJ469" s="525">
        <f t="shared" si="3982"/>
        <v>0</v>
      </c>
      <c r="JK469" s="526">
        <f t="shared" si="3983"/>
        <v>0</v>
      </c>
      <c r="JL469" s="527"/>
      <c r="JM469" s="520">
        <v>19.0</v>
      </c>
      <c r="JN469" s="521" t="s">
        <v>168</v>
      </c>
      <c r="JO469" s="522" t="s">
        <v>132</v>
      </c>
      <c r="JP469" s="522" t="s">
        <v>150</v>
      </c>
      <c r="JQ469" s="523" t="str">
        <f>ADHK!JQ469</f>
        <v/>
      </c>
      <c r="JR469" s="523"/>
      <c r="JS469" s="523">
        <f t="shared" si="3984"/>
        <v>0</v>
      </c>
      <c r="JT469" s="524"/>
      <c r="JU469" s="523">
        <f t="shared" si="3985"/>
        <v>0</v>
      </c>
      <c r="JV469" s="524"/>
      <c r="JW469" s="523"/>
      <c r="JX469" s="523">
        <f t="shared" si="3986"/>
        <v>0</v>
      </c>
      <c r="JY469" s="523">
        <f t="shared" si="3987"/>
        <v>0</v>
      </c>
      <c r="JZ469" s="524">
        <v>0.36319999999999997</v>
      </c>
      <c r="KA469" s="525">
        <f t="shared" si="3988"/>
        <v>0</v>
      </c>
      <c r="KB469" s="526">
        <f t="shared" si="3989"/>
        <v>0</v>
      </c>
      <c r="KC469" s="527"/>
      <c r="KD469" s="520">
        <v>19.0</v>
      </c>
      <c r="KE469" s="521" t="s">
        <v>168</v>
      </c>
      <c r="KF469" s="522" t="s">
        <v>132</v>
      </c>
      <c r="KG469" s="522" t="s">
        <v>150</v>
      </c>
      <c r="KH469" s="523" t="str">
        <f>ADHK!KH469</f>
        <v/>
      </c>
      <c r="KI469" s="523"/>
      <c r="KJ469" s="523">
        <f t="shared" si="3990"/>
        <v>0</v>
      </c>
      <c r="KK469" s="524"/>
      <c r="KL469" s="523">
        <f t="shared" si="3991"/>
        <v>0</v>
      </c>
      <c r="KM469" s="524"/>
      <c r="KN469" s="523"/>
      <c r="KO469" s="523">
        <f t="shared" si="3992"/>
        <v>0</v>
      </c>
      <c r="KP469" s="523">
        <f t="shared" si="3993"/>
        <v>0</v>
      </c>
      <c r="KQ469" s="524">
        <v>0.36319999999999997</v>
      </c>
      <c r="KR469" s="525">
        <f t="shared" si="3994"/>
        <v>0</v>
      </c>
      <c r="KS469" s="526">
        <f t="shared" si="3995"/>
        <v>0</v>
      </c>
      <c r="KT469" s="527"/>
      <c r="KU469" s="528"/>
    </row>
    <row r="470" ht="15.75" customHeight="1">
      <c r="A470" s="520">
        <v>20.0</v>
      </c>
      <c r="B470" s="521" t="s">
        <v>169</v>
      </c>
      <c r="C470" s="522" t="s">
        <v>132</v>
      </c>
      <c r="D470" s="522" t="s">
        <v>150</v>
      </c>
      <c r="E470" s="523" t="str">
        <f>ADHK!E470</f>
        <v/>
      </c>
      <c r="F470" s="523" t="str">
        <f>ADHK!F470</f>
        <v/>
      </c>
      <c r="G470" s="523">
        <f t="shared" si="3888"/>
        <v>0</v>
      </c>
      <c r="H470" s="524"/>
      <c r="I470" s="523">
        <f t="shared" si="3889"/>
        <v>0</v>
      </c>
      <c r="J470" s="524"/>
      <c r="K470" s="523"/>
      <c r="L470" s="523">
        <f t="shared" si="3890"/>
        <v>0</v>
      </c>
      <c r="M470" s="523">
        <f t="shared" si="3891"/>
        <v>0</v>
      </c>
      <c r="N470" s="524">
        <v>0.36319999999999997</v>
      </c>
      <c r="O470" s="525">
        <f t="shared" si="3892"/>
        <v>0</v>
      </c>
      <c r="P470" s="526">
        <f t="shared" si="3893"/>
        <v>0</v>
      </c>
      <c r="Q470" s="527"/>
      <c r="R470" s="520">
        <v>20.0</v>
      </c>
      <c r="S470" s="521" t="s">
        <v>169</v>
      </c>
      <c r="T470" s="522" t="s">
        <v>132</v>
      </c>
      <c r="U470" s="522" t="s">
        <v>150</v>
      </c>
      <c r="V470" s="523" t="str">
        <f>ADHK!V470</f>
        <v/>
      </c>
      <c r="W470" s="523"/>
      <c r="X470" s="523">
        <f t="shared" si="3894"/>
        <v>0</v>
      </c>
      <c r="Y470" s="524"/>
      <c r="Z470" s="523">
        <f t="shared" si="3895"/>
        <v>0</v>
      </c>
      <c r="AA470" s="524"/>
      <c r="AB470" s="523"/>
      <c r="AC470" s="523">
        <f t="shared" si="3896"/>
        <v>0</v>
      </c>
      <c r="AD470" s="523">
        <f t="shared" si="3897"/>
        <v>0</v>
      </c>
      <c r="AE470" s="524">
        <v>0.36319999999999997</v>
      </c>
      <c r="AF470" s="525">
        <f t="shared" si="3898"/>
        <v>0</v>
      </c>
      <c r="AG470" s="526">
        <f t="shared" si="3899"/>
        <v>0</v>
      </c>
      <c r="AH470" s="527"/>
      <c r="AI470" s="520">
        <v>20.0</v>
      </c>
      <c r="AJ470" s="521" t="s">
        <v>169</v>
      </c>
      <c r="AK470" s="522" t="s">
        <v>132</v>
      </c>
      <c r="AL470" s="522" t="s">
        <v>150</v>
      </c>
      <c r="AM470" s="523" t="str">
        <f>ADHK!AM470</f>
        <v/>
      </c>
      <c r="AN470" s="523"/>
      <c r="AO470" s="523">
        <f t="shared" si="3900"/>
        <v>0</v>
      </c>
      <c r="AP470" s="524"/>
      <c r="AQ470" s="523">
        <f t="shared" si="3901"/>
        <v>0</v>
      </c>
      <c r="AR470" s="524"/>
      <c r="AS470" s="523"/>
      <c r="AT470" s="523">
        <f t="shared" si="3902"/>
        <v>0</v>
      </c>
      <c r="AU470" s="523">
        <f t="shared" si="3903"/>
        <v>0</v>
      </c>
      <c r="AV470" s="524">
        <v>0.36319999999999997</v>
      </c>
      <c r="AW470" s="525">
        <f t="shared" si="3904"/>
        <v>0</v>
      </c>
      <c r="AX470" s="526">
        <f t="shared" si="3905"/>
        <v>0</v>
      </c>
      <c r="AY470" s="527"/>
      <c r="AZ470" s="520">
        <v>20.0</v>
      </c>
      <c r="BA470" s="521" t="s">
        <v>169</v>
      </c>
      <c r="BB470" s="522" t="s">
        <v>132</v>
      </c>
      <c r="BC470" s="522" t="s">
        <v>150</v>
      </c>
      <c r="BD470" s="523" t="str">
        <f>ADHK!BD470</f>
        <v/>
      </c>
      <c r="BE470" s="523"/>
      <c r="BF470" s="523">
        <f t="shared" si="3906"/>
        <v>0</v>
      </c>
      <c r="BG470" s="524"/>
      <c r="BH470" s="523">
        <f t="shared" si="3907"/>
        <v>0</v>
      </c>
      <c r="BI470" s="524"/>
      <c r="BJ470" s="523"/>
      <c r="BK470" s="523">
        <f t="shared" si="3908"/>
        <v>0</v>
      </c>
      <c r="BL470" s="523">
        <f t="shared" si="3909"/>
        <v>0</v>
      </c>
      <c r="BM470" s="524">
        <v>0.36319999999999997</v>
      </c>
      <c r="BN470" s="525">
        <f t="shared" si="3910"/>
        <v>0</v>
      </c>
      <c r="BO470" s="526">
        <f t="shared" si="3911"/>
        <v>0</v>
      </c>
      <c r="BP470" s="527"/>
      <c r="BQ470" s="520">
        <v>20.0</v>
      </c>
      <c r="BR470" s="521" t="s">
        <v>169</v>
      </c>
      <c r="BS470" s="522" t="s">
        <v>132</v>
      </c>
      <c r="BT470" s="522" t="s">
        <v>150</v>
      </c>
      <c r="BU470" s="523" t="str">
        <f>ADHK!BU470</f>
        <v/>
      </c>
      <c r="BV470" s="523"/>
      <c r="BW470" s="523">
        <f t="shared" si="3912"/>
        <v>0</v>
      </c>
      <c r="BX470" s="524"/>
      <c r="BY470" s="523">
        <f t="shared" si="3913"/>
        <v>0</v>
      </c>
      <c r="BZ470" s="524"/>
      <c r="CA470" s="523"/>
      <c r="CB470" s="523">
        <f t="shared" si="3914"/>
        <v>0</v>
      </c>
      <c r="CC470" s="523">
        <f t="shared" si="3915"/>
        <v>0</v>
      </c>
      <c r="CD470" s="524">
        <v>0.36319999999999997</v>
      </c>
      <c r="CE470" s="525">
        <f t="shared" si="3916"/>
        <v>0</v>
      </c>
      <c r="CF470" s="526">
        <f t="shared" si="3917"/>
        <v>0</v>
      </c>
      <c r="CG470" s="527"/>
      <c r="CH470" s="520">
        <v>20.0</v>
      </c>
      <c r="CI470" s="521" t="s">
        <v>169</v>
      </c>
      <c r="CJ470" s="522" t="s">
        <v>132</v>
      </c>
      <c r="CK470" s="522" t="s">
        <v>150</v>
      </c>
      <c r="CL470" s="523" t="str">
        <f>ADHK!CL470</f>
        <v/>
      </c>
      <c r="CM470" s="523"/>
      <c r="CN470" s="523">
        <f t="shared" si="3918"/>
        <v>0</v>
      </c>
      <c r="CO470" s="524"/>
      <c r="CP470" s="523">
        <f t="shared" si="3919"/>
        <v>0</v>
      </c>
      <c r="CQ470" s="524"/>
      <c r="CR470" s="523"/>
      <c r="CS470" s="523">
        <f t="shared" si="3920"/>
        <v>0</v>
      </c>
      <c r="CT470" s="523">
        <f t="shared" si="3921"/>
        <v>0</v>
      </c>
      <c r="CU470" s="524">
        <v>0.36319999999999997</v>
      </c>
      <c r="CV470" s="525">
        <f t="shared" si="3922"/>
        <v>0</v>
      </c>
      <c r="CW470" s="526">
        <f t="shared" si="3923"/>
        <v>0</v>
      </c>
      <c r="CX470" s="527"/>
      <c r="CY470" s="520">
        <v>20.0</v>
      </c>
      <c r="CZ470" s="521" t="s">
        <v>169</v>
      </c>
      <c r="DA470" s="522" t="s">
        <v>132</v>
      </c>
      <c r="DB470" s="522" t="s">
        <v>150</v>
      </c>
      <c r="DC470" s="523" t="str">
        <f>ADHK!DC470</f>
        <v/>
      </c>
      <c r="DD470" s="523"/>
      <c r="DE470" s="523">
        <f t="shared" si="3924"/>
        <v>0</v>
      </c>
      <c r="DF470" s="524"/>
      <c r="DG470" s="523">
        <f t="shared" si="3925"/>
        <v>0</v>
      </c>
      <c r="DH470" s="524"/>
      <c r="DI470" s="523"/>
      <c r="DJ470" s="523">
        <f t="shared" si="3926"/>
        <v>0</v>
      </c>
      <c r="DK470" s="523">
        <f t="shared" si="3927"/>
        <v>0</v>
      </c>
      <c r="DL470" s="524">
        <v>0.36319999999999997</v>
      </c>
      <c r="DM470" s="525">
        <f t="shared" si="3928"/>
        <v>0</v>
      </c>
      <c r="DN470" s="526">
        <f t="shared" si="3929"/>
        <v>0</v>
      </c>
      <c r="DO470" s="527"/>
      <c r="DP470" s="520">
        <v>20.0</v>
      </c>
      <c r="DQ470" s="521" t="s">
        <v>169</v>
      </c>
      <c r="DR470" s="522" t="s">
        <v>132</v>
      </c>
      <c r="DS470" s="522" t="s">
        <v>150</v>
      </c>
      <c r="DT470" s="523" t="str">
        <f>ADHK!DT470</f>
        <v/>
      </c>
      <c r="DU470" s="523"/>
      <c r="DV470" s="523">
        <f t="shared" si="3930"/>
        <v>0</v>
      </c>
      <c r="DW470" s="524"/>
      <c r="DX470" s="523">
        <f t="shared" si="3931"/>
        <v>0</v>
      </c>
      <c r="DY470" s="524"/>
      <c r="DZ470" s="523"/>
      <c r="EA470" s="523">
        <f t="shared" si="3932"/>
        <v>0</v>
      </c>
      <c r="EB470" s="523">
        <f t="shared" si="3933"/>
        <v>0</v>
      </c>
      <c r="EC470" s="524">
        <v>0.36319999999999997</v>
      </c>
      <c r="ED470" s="525">
        <f t="shared" si="3934"/>
        <v>0</v>
      </c>
      <c r="EE470" s="526">
        <f t="shared" si="3935"/>
        <v>0</v>
      </c>
      <c r="EF470" s="527"/>
      <c r="EG470" s="520">
        <v>20.0</v>
      </c>
      <c r="EH470" s="521" t="s">
        <v>169</v>
      </c>
      <c r="EI470" s="522" t="s">
        <v>132</v>
      </c>
      <c r="EJ470" s="522" t="s">
        <v>150</v>
      </c>
      <c r="EK470" s="523" t="str">
        <f>ADHK!EK470</f>
        <v/>
      </c>
      <c r="EL470" s="523"/>
      <c r="EM470" s="523">
        <f t="shared" si="3936"/>
        <v>0</v>
      </c>
      <c r="EN470" s="524"/>
      <c r="EO470" s="523">
        <f t="shared" si="3937"/>
        <v>0</v>
      </c>
      <c r="EP470" s="524"/>
      <c r="EQ470" s="523"/>
      <c r="ER470" s="523">
        <f t="shared" si="3938"/>
        <v>0</v>
      </c>
      <c r="ES470" s="523">
        <f t="shared" si="3939"/>
        <v>0</v>
      </c>
      <c r="ET470" s="524">
        <v>0.36319999999999997</v>
      </c>
      <c r="EU470" s="525">
        <f t="shared" si="3940"/>
        <v>0</v>
      </c>
      <c r="EV470" s="526">
        <f t="shared" si="3941"/>
        <v>0</v>
      </c>
      <c r="EW470" s="527"/>
      <c r="EX470" s="520">
        <v>20.0</v>
      </c>
      <c r="EY470" s="521" t="s">
        <v>169</v>
      </c>
      <c r="EZ470" s="522" t="s">
        <v>132</v>
      </c>
      <c r="FA470" s="522" t="s">
        <v>150</v>
      </c>
      <c r="FB470" s="523" t="str">
        <f>ADHK!FB470</f>
        <v/>
      </c>
      <c r="FC470" s="523"/>
      <c r="FD470" s="523">
        <f t="shared" si="3942"/>
        <v>0</v>
      </c>
      <c r="FE470" s="524"/>
      <c r="FF470" s="523">
        <f t="shared" si="3943"/>
        <v>0</v>
      </c>
      <c r="FG470" s="524"/>
      <c r="FH470" s="523"/>
      <c r="FI470" s="523">
        <f t="shared" si="3944"/>
        <v>0</v>
      </c>
      <c r="FJ470" s="523">
        <f t="shared" si="3945"/>
        <v>0</v>
      </c>
      <c r="FK470" s="524">
        <v>0.36319999999999997</v>
      </c>
      <c r="FL470" s="525">
        <f t="shared" si="3946"/>
        <v>0</v>
      </c>
      <c r="FM470" s="526">
        <f t="shared" si="3947"/>
        <v>0</v>
      </c>
      <c r="FN470" s="527"/>
      <c r="FO470" s="520">
        <v>20.0</v>
      </c>
      <c r="FP470" s="521" t="s">
        <v>169</v>
      </c>
      <c r="FQ470" s="522" t="s">
        <v>132</v>
      </c>
      <c r="FR470" s="522" t="s">
        <v>150</v>
      </c>
      <c r="FS470" s="523" t="str">
        <f>ADHK!FS470</f>
        <v/>
      </c>
      <c r="FT470" s="523"/>
      <c r="FU470" s="523">
        <f t="shared" si="3948"/>
        <v>0</v>
      </c>
      <c r="FV470" s="524"/>
      <c r="FW470" s="523">
        <f t="shared" si="3949"/>
        <v>0</v>
      </c>
      <c r="FX470" s="524"/>
      <c r="FY470" s="523"/>
      <c r="FZ470" s="523">
        <f t="shared" si="3950"/>
        <v>0</v>
      </c>
      <c r="GA470" s="523">
        <f t="shared" si="3951"/>
        <v>0</v>
      </c>
      <c r="GB470" s="524">
        <v>0.36319999999999997</v>
      </c>
      <c r="GC470" s="525">
        <f t="shared" si="3952"/>
        <v>0</v>
      </c>
      <c r="GD470" s="526">
        <f t="shared" si="3953"/>
        <v>0</v>
      </c>
      <c r="GE470" s="527"/>
      <c r="GF470" s="520">
        <v>20.0</v>
      </c>
      <c r="GG470" s="521" t="s">
        <v>169</v>
      </c>
      <c r="GH470" s="522" t="s">
        <v>132</v>
      </c>
      <c r="GI470" s="522" t="s">
        <v>150</v>
      </c>
      <c r="GJ470" s="523" t="str">
        <f>ADHK!GJ470</f>
        <v/>
      </c>
      <c r="GK470" s="523"/>
      <c r="GL470" s="523">
        <f t="shared" si="3954"/>
        <v>0</v>
      </c>
      <c r="GM470" s="524"/>
      <c r="GN470" s="523">
        <f t="shared" si="3955"/>
        <v>0</v>
      </c>
      <c r="GO470" s="524"/>
      <c r="GP470" s="523"/>
      <c r="GQ470" s="523">
        <f t="shared" si="3956"/>
        <v>0</v>
      </c>
      <c r="GR470" s="523">
        <f t="shared" si="3957"/>
        <v>0</v>
      </c>
      <c r="GS470" s="524">
        <v>0.36319999999999997</v>
      </c>
      <c r="GT470" s="525">
        <f t="shared" si="3958"/>
        <v>0</v>
      </c>
      <c r="GU470" s="526">
        <f t="shared" si="3959"/>
        <v>0</v>
      </c>
      <c r="GV470" s="527"/>
      <c r="GW470" s="520">
        <v>20.0</v>
      </c>
      <c r="GX470" s="521" t="s">
        <v>169</v>
      </c>
      <c r="GY470" s="522" t="s">
        <v>132</v>
      </c>
      <c r="GZ470" s="522" t="s">
        <v>150</v>
      </c>
      <c r="HA470" s="523" t="str">
        <f>ADHK!HA470</f>
        <v/>
      </c>
      <c r="HB470" s="523"/>
      <c r="HC470" s="523">
        <f t="shared" si="3960"/>
        <v>0</v>
      </c>
      <c r="HD470" s="524"/>
      <c r="HE470" s="523">
        <f t="shared" si="3961"/>
        <v>0</v>
      </c>
      <c r="HF470" s="524"/>
      <c r="HG470" s="523"/>
      <c r="HH470" s="523">
        <f t="shared" si="3962"/>
        <v>0</v>
      </c>
      <c r="HI470" s="523">
        <f t="shared" si="3963"/>
        <v>0</v>
      </c>
      <c r="HJ470" s="524">
        <v>0.36319999999999997</v>
      </c>
      <c r="HK470" s="525">
        <f t="shared" si="3964"/>
        <v>0</v>
      </c>
      <c r="HL470" s="526">
        <f t="shared" si="3965"/>
        <v>0</v>
      </c>
      <c r="HM470" s="527"/>
      <c r="HN470" s="520">
        <v>20.0</v>
      </c>
      <c r="HO470" s="521" t="s">
        <v>169</v>
      </c>
      <c r="HP470" s="522" t="s">
        <v>132</v>
      </c>
      <c r="HQ470" s="522" t="s">
        <v>150</v>
      </c>
      <c r="HR470" s="523" t="str">
        <f>ADHK!HR470</f>
        <v/>
      </c>
      <c r="HS470" s="523"/>
      <c r="HT470" s="523">
        <f t="shared" si="3966"/>
        <v>0</v>
      </c>
      <c r="HU470" s="524"/>
      <c r="HV470" s="523">
        <f t="shared" si="3967"/>
        <v>0</v>
      </c>
      <c r="HW470" s="524"/>
      <c r="HX470" s="523"/>
      <c r="HY470" s="523">
        <f t="shared" si="3968"/>
        <v>0</v>
      </c>
      <c r="HZ470" s="523">
        <f t="shared" si="3969"/>
        <v>0</v>
      </c>
      <c r="IA470" s="524">
        <v>0.36319999999999997</v>
      </c>
      <c r="IB470" s="525">
        <f t="shared" si="3970"/>
        <v>0</v>
      </c>
      <c r="IC470" s="526">
        <f t="shared" si="3971"/>
        <v>0</v>
      </c>
      <c r="ID470" s="527"/>
      <c r="IE470" s="520">
        <v>20.0</v>
      </c>
      <c r="IF470" s="521" t="s">
        <v>169</v>
      </c>
      <c r="IG470" s="522" t="s">
        <v>132</v>
      </c>
      <c r="IH470" s="522" t="s">
        <v>150</v>
      </c>
      <c r="II470" s="523" t="str">
        <f>ADHK!II470</f>
        <v/>
      </c>
      <c r="IJ470" s="523"/>
      <c r="IK470" s="523">
        <f t="shared" si="3972"/>
        <v>0</v>
      </c>
      <c r="IL470" s="524"/>
      <c r="IM470" s="523">
        <f t="shared" si="3973"/>
        <v>0</v>
      </c>
      <c r="IN470" s="524"/>
      <c r="IO470" s="523"/>
      <c r="IP470" s="523">
        <f t="shared" si="3974"/>
        <v>0</v>
      </c>
      <c r="IQ470" s="523">
        <f t="shared" si="3975"/>
        <v>0</v>
      </c>
      <c r="IR470" s="524">
        <v>0.36319999999999997</v>
      </c>
      <c r="IS470" s="525">
        <f t="shared" si="3976"/>
        <v>0</v>
      </c>
      <c r="IT470" s="526">
        <f t="shared" si="3977"/>
        <v>0</v>
      </c>
      <c r="IU470" s="527"/>
      <c r="IV470" s="520">
        <v>20.0</v>
      </c>
      <c r="IW470" s="521" t="s">
        <v>169</v>
      </c>
      <c r="IX470" s="522" t="s">
        <v>132</v>
      </c>
      <c r="IY470" s="522" t="s">
        <v>150</v>
      </c>
      <c r="IZ470" s="523" t="str">
        <f>ADHK!IZ470</f>
        <v/>
      </c>
      <c r="JA470" s="523"/>
      <c r="JB470" s="523">
        <f t="shared" si="3978"/>
        <v>0</v>
      </c>
      <c r="JC470" s="524"/>
      <c r="JD470" s="523">
        <f t="shared" si="3979"/>
        <v>0</v>
      </c>
      <c r="JE470" s="524"/>
      <c r="JF470" s="523"/>
      <c r="JG470" s="523">
        <f t="shared" si="3980"/>
        <v>0</v>
      </c>
      <c r="JH470" s="523">
        <f t="shared" si="3981"/>
        <v>0</v>
      </c>
      <c r="JI470" s="524">
        <v>0.36319999999999997</v>
      </c>
      <c r="JJ470" s="525">
        <f t="shared" si="3982"/>
        <v>0</v>
      </c>
      <c r="JK470" s="526">
        <f t="shared" si="3983"/>
        <v>0</v>
      </c>
      <c r="JL470" s="527"/>
      <c r="JM470" s="520">
        <v>20.0</v>
      </c>
      <c r="JN470" s="521" t="s">
        <v>169</v>
      </c>
      <c r="JO470" s="522" t="s">
        <v>132</v>
      </c>
      <c r="JP470" s="522" t="s">
        <v>150</v>
      </c>
      <c r="JQ470" s="523" t="str">
        <f>ADHK!JQ470</f>
        <v/>
      </c>
      <c r="JR470" s="523"/>
      <c r="JS470" s="523">
        <f t="shared" si="3984"/>
        <v>0</v>
      </c>
      <c r="JT470" s="524"/>
      <c r="JU470" s="523">
        <f t="shared" si="3985"/>
        <v>0</v>
      </c>
      <c r="JV470" s="524"/>
      <c r="JW470" s="523"/>
      <c r="JX470" s="523">
        <f t="shared" si="3986"/>
        <v>0</v>
      </c>
      <c r="JY470" s="523">
        <f t="shared" si="3987"/>
        <v>0</v>
      </c>
      <c r="JZ470" s="524">
        <v>0.36319999999999997</v>
      </c>
      <c r="KA470" s="525">
        <f t="shared" si="3988"/>
        <v>0</v>
      </c>
      <c r="KB470" s="526">
        <f t="shared" si="3989"/>
        <v>0</v>
      </c>
      <c r="KC470" s="527"/>
      <c r="KD470" s="520">
        <v>20.0</v>
      </c>
      <c r="KE470" s="521" t="s">
        <v>169</v>
      </c>
      <c r="KF470" s="522" t="s">
        <v>132</v>
      </c>
      <c r="KG470" s="522" t="s">
        <v>150</v>
      </c>
      <c r="KH470" s="523" t="str">
        <f>ADHK!KH470</f>
        <v/>
      </c>
      <c r="KI470" s="523"/>
      <c r="KJ470" s="523">
        <f t="shared" si="3990"/>
        <v>0</v>
      </c>
      <c r="KK470" s="524"/>
      <c r="KL470" s="523">
        <f t="shared" si="3991"/>
        <v>0</v>
      </c>
      <c r="KM470" s="524"/>
      <c r="KN470" s="523"/>
      <c r="KO470" s="523">
        <f t="shared" si="3992"/>
        <v>0</v>
      </c>
      <c r="KP470" s="523">
        <f t="shared" si="3993"/>
        <v>0</v>
      </c>
      <c r="KQ470" s="524">
        <v>0.36319999999999997</v>
      </c>
      <c r="KR470" s="525">
        <f t="shared" si="3994"/>
        <v>0</v>
      </c>
      <c r="KS470" s="526">
        <f t="shared" si="3995"/>
        <v>0</v>
      </c>
      <c r="KT470" s="527"/>
      <c r="KU470" s="528"/>
    </row>
    <row r="471" ht="15.75" customHeight="1">
      <c r="A471" s="520">
        <v>21.0</v>
      </c>
      <c r="B471" s="521" t="s">
        <v>170</v>
      </c>
      <c r="C471" s="522" t="s">
        <v>132</v>
      </c>
      <c r="D471" s="522" t="s">
        <v>150</v>
      </c>
      <c r="E471" s="523" t="str">
        <f>ADHK!E471</f>
        <v/>
      </c>
      <c r="F471" s="523" t="str">
        <f>ADHK!F471</f>
        <v/>
      </c>
      <c r="G471" s="523">
        <f t="shared" si="3888"/>
        <v>0</v>
      </c>
      <c r="H471" s="524"/>
      <c r="I471" s="523">
        <f t="shared" si="3889"/>
        <v>0</v>
      </c>
      <c r="J471" s="524"/>
      <c r="K471" s="523"/>
      <c r="L471" s="523">
        <f t="shared" si="3890"/>
        <v>0</v>
      </c>
      <c r="M471" s="523">
        <f t="shared" si="3891"/>
        <v>0</v>
      </c>
      <c r="N471" s="524">
        <v>0.36319999999999997</v>
      </c>
      <c r="O471" s="525">
        <f t="shared" si="3892"/>
        <v>0</v>
      </c>
      <c r="P471" s="526">
        <f t="shared" si="3893"/>
        <v>0</v>
      </c>
      <c r="Q471" s="527"/>
      <c r="R471" s="520">
        <v>21.0</v>
      </c>
      <c r="S471" s="521" t="s">
        <v>170</v>
      </c>
      <c r="T471" s="522" t="s">
        <v>132</v>
      </c>
      <c r="U471" s="522" t="s">
        <v>150</v>
      </c>
      <c r="V471" s="523" t="str">
        <f>ADHK!V471</f>
        <v/>
      </c>
      <c r="W471" s="523"/>
      <c r="X471" s="523">
        <f t="shared" si="3894"/>
        <v>0</v>
      </c>
      <c r="Y471" s="524"/>
      <c r="Z471" s="523">
        <f t="shared" si="3895"/>
        <v>0</v>
      </c>
      <c r="AA471" s="524"/>
      <c r="AB471" s="523"/>
      <c r="AC471" s="523">
        <f t="shared" si="3896"/>
        <v>0</v>
      </c>
      <c r="AD471" s="523">
        <f t="shared" si="3897"/>
        <v>0</v>
      </c>
      <c r="AE471" s="524">
        <v>0.36319999999999997</v>
      </c>
      <c r="AF471" s="525">
        <f t="shared" si="3898"/>
        <v>0</v>
      </c>
      <c r="AG471" s="526">
        <f t="shared" si="3899"/>
        <v>0</v>
      </c>
      <c r="AH471" s="527"/>
      <c r="AI471" s="520">
        <v>21.0</v>
      </c>
      <c r="AJ471" s="521" t="s">
        <v>170</v>
      </c>
      <c r="AK471" s="522" t="s">
        <v>132</v>
      </c>
      <c r="AL471" s="522" t="s">
        <v>150</v>
      </c>
      <c r="AM471" s="523" t="str">
        <f>ADHK!AM471</f>
        <v/>
      </c>
      <c r="AN471" s="523"/>
      <c r="AO471" s="523">
        <f t="shared" si="3900"/>
        <v>0</v>
      </c>
      <c r="AP471" s="524"/>
      <c r="AQ471" s="523">
        <f t="shared" si="3901"/>
        <v>0</v>
      </c>
      <c r="AR471" s="524"/>
      <c r="AS471" s="523"/>
      <c r="AT471" s="523">
        <f t="shared" si="3902"/>
        <v>0</v>
      </c>
      <c r="AU471" s="523">
        <f t="shared" si="3903"/>
        <v>0</v>
      </c>
      <c r="AV471" s="524">
        <v>0.36319999999999997</v>
      </c>
      <c r="AW471" s="525">
        <f t="shared" si="3904"/>
        <v>0</v>
      </c>
      <c r="AX471" s="526">
        <f t="shared" si="3905"/>
        <v>0</v>
      </c>
      <c r="AY471" s="527"/>
      <c r="AZ471" s="520">
        <v>21.0</v>
      </c>
      <c r="BA471" s="521" t="s">
        <v>170</v>
      </c>
      <c r="BB471" s="522" t="s">
        <v>132</v>
      </c>
      <c r="BC471" s="522" t="s">
        <v>150</v>
      </c>
      <c r="BD471" s="523" t="str">
        <f>ADHK!BD471</f>
        <v/>
      </c>
      <c r="BE471" s="523"/>
      <c r="BF471" s="523">
        <f t="shared" si="3906"/>
        <v>0</v>
      </c>
      <c r="BG471" s="524"/>
      <c r="BH471" s="523">
        <f t="shared" si="3907"/>
        <v>0</v>
      </c>
      <c r="BI471" s="524"/>
      <c r="BJ471" s="523"/>
      <c r="BK471" s="523">
        <f t="shared" si="3908"/>
        <v>0</v>
      </c>
      <c r="BL471" s="523">
        <f t="shared" si="3909"/>
        <v>0</v>
      </c>
      <c r="BM471" s="524">
        <v>0.36319999999999997</v>
      </c>
      <c r="BN471" s="525">
        <f t="shared" si="3910"/>
        <v>0</v>
      </c>
      <c r="BO471" s="526">
        <f t="shared" si="3911"/>
        <v>0</v>
      </c>
      <c r="BP471" s="527"/>
      <c r="BQ471" s="520">
        <v>21.0</v>
      </c>
      <c r="BR471" s="521" t="s">
        <v>170</v>
      </c>
      <c r="BS471" s="522" t="s">
        <v>132</v>
      </c>
      <c r="BT471" s="522" t="s">
        <v>150</v>
      </c>
      <c r="BU471" s="523" t="str">
        <f>ADHK!BU471</f>
        <v/>
      </c>
      <c r="BV471" s="523"/>
      <c r="BW471" s="523">
        <f t="shared" si="3912"/>
        <v>0</v>
      </c>
      <c r="BX471" s="524"/>
      <c r="BY471" s="523">
        <f t="shared" si="3913"/>
        <v>0</v>
      </c>
      <c r="BZ471" s="524"/>
      <c r="CA471" s="523"/>
      <c r="CB471" s="523">
        <f t="shared" si="3914"/>
        <v>0</v>
      </c>
      <c r="CC471" s="523">
        <f t="shared" si="3915"/>
        <v>0</v>
      </c>
      <c r="CD471" s="524">
        <v>0.36319999999999997</v>
      </c>
      <c r="CE471" s="525">
        <f t="shared" si="3916"/>
        <v>0</v>
      </c>
      <c r="CF471" s="526">
        <f t="shared" si="3917"/>
        <v>0</v>
      </c>
      <c r="CG471" s="527"/>
      <c r="CH471" s="520">
        <v>21.0</v>
      </c>
      <c r="CI471" s="521" t="s">
        <v>170</v>
      </c>
      <c r="CJ471" s="522" t="s">
        <v>132</v>
      </c>
      <c r="CK471" s="522" t="s">
        <v>150</v>
      </c>
      <c r="CL471" s="523" t="str">
        <f>ADHK!CL471</f>
        <v/>
      </c>
      <c r="CM471" s="523"/>
      <c r="CN471" s="523">
        <f t="shared" si="3918"/>
        <v>0</v>
      </c>
      <c r="CO471" s="524"/>
      <c r="CP471" s="523">
        <f t="shared" si="3919"/>
        <v>0</v>
      </c>
      <c r="CQ471" s="524"/>
      <c r="CR471" s="523"/>
      <c r="CS471" s="523">
        <f t="shared" si="3920"/>
        <v>0</v>
      </c>
      <c r="CT471" s="523">
        <f t="shared" si="3921"/>
        <v>0</v>
      </c>
      <c r="CU471" s="524">
        <v>0.36319999999999997</v>
      </c>
      <c r="CV471" s="525">
        <f t="shared" si="3922"/>
        <v>0</v>
      </c>
      <c r="CW471" s="526">
        <f t="shared" si="3923"/>
        <v>0</v>
      </c>
      <c r="CX471" s="527"/>
      <c r="CY471" s="520">
        <v>21.0</v>
      </c>
      <c r="CZ471" s="521" t="s">
        <v>170</v>
      </c>
      <c r="DA471" s="522" t="s">
        <v>132</v>
      </c>
      <c r="DB471" s="522" t="s">
        <v>150</v>
      </c>
      <c r="DC471" s="523" t="str">
        <f>ADHK!DC471</f>
        <v/>
      </c>
      <c r="DD471" s="523"/>
      <c r="DE471" s="523">
        <f t="shared" si="3924"/>
        <v>0</v>
      </c>
      <c r="DF471" s="524"/>
      <c r="DG471" s="523">
        <f t="shared" si="3925"/>
        <v>0</v>
      </c>
      <c r="DH471" s="524"/>
      <c r="DI471" s="523"/>
      <c r="DJ471" s="523">
        <f t="shared" si="3926"/>
        <v>0</v>
      </c>
      <c r="DK471" s="523">
        <f t="shared" si="3927"/>
        <v>0</v>
      </c>
      <c r="DL471" s="524">
        <v>0.36319999999999997</v>
      </c>
      <c r="DM471" s="525">
        <f t="shared" si="3928"/>
        <v>0</v>
      </c>
      <c r="DN471" s="526">
        <f t="shared" si="3929"/>
        <v>0</v>
      </c>
      <c r="DO471" s="527"/>
      <c r="DP471" s="520">
        <v>21.0</v>
      </c>
      <c r="DQ471" s="521" t="s">
        <v>170</v>
      </c>
      <c r="DR471" s="522" t="s">
        <v>132</v>
      </c>
      <c r="DS471" s="522" t="s">
        <v>150</v>
      </c>
      <c r="DT471" s="523" t="str">
        <f>ADHK!DT471</f>
        <v/>
      </c>
      <c r="DU471" s="523"/>
      <c r="DV471" s="523">
        <f t="shared" si="3930"/>
        <v>0</v>
      </c>
      <c r="DW471" s="524"/>
      <c r="DX471" s="523">
        <f t="shared" si="3931"/>
        <v>0</v>
      </c>
      <c r="DY471" s="524"/>
      <c r="DZ471" s="523"/>
      <c r="EA471" s="523">
        <f t="shared" si="3932"/>
        <v>0</v>
      </c>
      <c r="EB471" s="523">
        <f t="shared" si="3933"/>
        <v>0</v>
      </c>
      <c r="EC471" s="524">
        <v>0.36319999999999997</v>
      </c>
      <c r="ED471" s="525">
        <f t="shared" si="3934"/>
        <v>0</v>
      </c>
      <c r="EE471" s="526">
        <f t="shared" si="3935"/>
        <v>0</v>
      </c>
      <c r="EF471" s="527"/>
      <c r="EG471" s="520">
        <v>21.0</v>
      </c>
      <c r="EH471" s="521" t="s">
        <v>170</v>
      </c>
      <c r="EI471" s="522" t="s">
        <v>132</v>
      </c>
      <c r="EJ471" s="522" t="s">
        <v>150</v>
      </c>
      <c r="EK471" s="523" t="str">
        <f>ADHK!EK471</f>
        <v/>
      </c>
      <c r="EL471" s="523"/>
      <c r="EM471" s="523">
        <f t="shared" si="3936"/>
        <v>0</v>
      </c>
      <c r="EN471" s="524"/>
      <c r="EO471" s="523">
        <f t="shared" si="3937"/>
        <v>0</v>
      </c>
      <c r="EP471" s="524"/>
      <c r="EQ471" s="523"/>
      <c r="ER471" s="523">
        <f t="shared" si="3938"/>
        <v>0</v>
      </c>
      <c r="ES471" s="523">
        <f t="shared" si="3939"/>
        <v>0</v>
      </c>
      <c r="ET471" s="524">
        <v>0.36319999999999997</v>
      </c>
      <c r="EU471" s="525">
        <f t="shared" si="3940"/>
        <v>0</v>
      </c>
      <c r="EV471" s="526">
        <f t="shared" si="3941"/>
        <v>0</v>
      </c>
      <c r="EW471" s="527"/>
      <c r="EX471" s="520">
        <v>21.0</v>
      </c>
      <c r="EY471" s="521" t="s">
        <v>170</v>
      </c>
      <c r="EZ471" s="522" t="s">
        <v>132</v>
      </c>
      <c r="FA471" s="522" t="s">
        <v>150</v>
      </c>
      <c r="FB471" s="523" t="str">
        <f>ADHK!FB471</f>
        <v/>
      </c>
      <c r="FC471" s="523"/>
      <c r="FD471" s="523">
        <f t="shared" si="3942"/>
        <v>0</v>
      </c>
      <c r="FE471" s="524"/>
      <c r="FF471" s="523">
        <f t="shared" si="3943"/>
        <v>0</v>
      </c>
      <c r="FG471" s="524"/>
      <c r="FH471" s="523"/>
      <c r="FI471" s="523">
        <f t="shared" si="3944"/>
        <v>0</v>
      </c>
      <c r="FJ471" s="523">
        <f t="shared" si="3945"/>
        <v>0</v>
      </c>
      <c r="FK471" s="524">
        <v>0.36319999999999997</v>
      </c>
      <c r="FL471" s="525">
        <f t="shared" si="3946"/>
        <v>0</v>
      </c>
      <c r="FM471" s="526">
        <f t="shared" si="3947"/>
        <v>0</v>
      </c>
      <c r="FN471" s="527"/>
      <c r="FO471" s="520">
        <v>21.0</v>
      </c>
      <c r="FP471" s="521" t="s">
        <v>170</v>
      </c>
      <c r="FQ471" s="522" t="s">
        <v>132</v>
      </c>
      <c r="FR471" s="522" t="s">
        <v>150</v>
      </c>
      <c r="FS471" s="523" t="str">
        <f>ADHK!FS471</f>
        <v/>
      </c>
      <c r="FT471" s="523"/>
      <c r="FU471" s="523">
        <f t="shared" si="3948"/>
        <v>0</v>
      </c>
      <c r="FV471" s="524"/>
      <c r="FW471" s="523">
        <f t="shared" si="3949"/>
        <v>0</v>
      </c>
      <c r="FX471" s="524"/>
      <c r="FY471" s="523"/>
      <c r="FZ471" s="523">
        <f t="shared" si="3950"/>
        <v>0</v>
      </c>
      <c r="GA471" s="523">
        <f t="shared" si="3951"/>
        <v>0</v>
      </c>
      <c r="GB471" s="524">
        <v>0.36319999999999997</v>
      </c>
      <c r="GC471" s="525">
        <f t="shared" si="3952"/>
        <v>0</v>
      </c>
      <c r="GD471" s="526">
        <f t="shared" si="3953"/>
        <v>0</v>
      </c>
      <c r="GE471" s="527"/>
      <c r="GF471" s="520">
        <v>21.0</v>
      </c>
      <c r="GG471" s="521" t="s">
        <v>170</v>
      </c>
      <c r="GH471" s="522" t="s">
        <v>132</v>
      </c>
      <c r="GI471" s="522" t="s">
        <v>150</v>
      </c>
      <c r="GJ471" s="523" t="str">
        <f>ADHK!GJ471</f>
        <v/>
      </c>
      <c r="GK471" s="523"/>
      <c r="GL471" s="523">
        <f t="shared" si="3954"/>
        <v>0</v>
      </c>
      <c r="GM471" s="524"/>
      <c r="GN471" s="523">
        <f t="shared" si="3955"/>
        <v>0</v>
      </c>
      <c r="GO471" s="524"/>
      <c r="GP471" s="523"/>
      <c r="GQ471" s="523">
        <f t="shared" si="3956"/>
        <v>0</v>
      </c>
      <c r="GR471" s="523">
        <f t="shared" si="3957"/>
        <v>0</v>
      </c>
      <c r="GS471" s="524">
        <v>0.36319999999999997</v>
      </c>
      <c r="GT471" s="525">
        <f t="shared" si="3958"/>
        <v>0</v>
      </c>
      <c r="GU471" s="526">
        <f t="shared" si="3959"/>
        <v>0</v>
      </c>
      <c r="GV471" s="527"/>
      <c r="GW471" s="520">
        <v>21.0</v>
      </c>
      <c r="GX471" s="521" t="s">
        <v>170</v>
      </c>
      <c r="GY471" s="522" t="s">
        <v>132</v>
      </c>
      <c r="GZ471" s="522" t="s">
        <v>150</v>
      </c>
      <c r="HA471" s="523" t="str">
        <f>ADHK!HA471</f>
        <v/>
      </c>
      <c r="HB471" s="523"/>
      <c r="HC471" s="523">
        <f t="shared" si="3960"/>
        <v>0</v>
      </c>
      <c r="HD471" s="524"/>
      <c r="HE471" s="523">
        <f t="shared" si="3961"/>
        <v>0</v>
      </c>
      <c r="HF471" s="524"/>
      <c r="HG471" s="523"/>
      <c r="HH471" s="523">
        <f t="shared" si="3962"/>
        <v>0</v>
      </c>
      <c r="HI471" s="523">
        <f t="shared" si="3963"/>
        <v>0</v>
      </c>
      <c r="HJ471" s="524">
        <v>0.36319999999999997</v>
      </c>
      <c r="HK471" s="525">
        <f t="shared" si="3964"/>
        <v>0</v>
      </c>
      <c r="HL471" s="526">
        <f t="shared" si="3965"/>
        <v>0</v>
      </c>
      <c r="HM471" s="527"/>
      <c r="HN471" s="520">
        <v>21.0</v>
      </c>
      <c r="HO471" s="521" t="s">
        <v>170</v>
      </c>
      <c r="HP471" s="522" t="s">
        <v>132</v>
      </c>
      <c r="HQ471" s="522" t="s">
        <v>150</v>
      </c>
      <c r="HR471" s="523" t="str">
        <f>ADHK!HR471</f>
        <v/>
      </c>
      <c r="HS471" s="523"/>
      <c r="HT471" s="523">
        <f t="shared" si="3966"/>
        <v>0</v>
      </c>
      <c r="HU471" s="524"/>
      <c r="HV471" s="523">
        <f t="shared" si="3967"/>
        <v>0</v>
      </c>
      <c r="HW471" s="524"/>
      <c r="HX471" s="523"/>
      <c r="HY471" s="523">
        <f t="shared" si="3968"/>
        <v>0</v>
      </c>
      <c r="HZ471" s="523">
        <f t="shared" si="3969"/>
        <v>0</v>
      </c>
      <c r="IA471" s="524">
        <v>0.36319999999999997</v>
      </c>
      <c r="IB471" s="525">
        <f t="shared" si="3970"/>
        <v>0</v>
      </c>
      <c r="IC471" s="526">
        <f t="shared" si="3971"/>
        <v>0</v>
      </c>
      <c r="ID471" s="527"/>
      <c r="IE471" s="520">
        <v>21.0</v>
      </c>
      <c r="IF471" s="521" t="s">
        <v>170</v>
      </c>
      <c r="IG471" s="522" t="s">
        <v>132</v>
      </c>
      <c r="IH471" s="522" t="s">
        <v>150</v>
      </c>
      <c r="II471" s="523" t="str">
        <f>ADHK!II471</f>
        <v/>
      </c>
      <c r="IJ471" s="523"/>
      <c r="IK471" s="523">
        <f t="shared" si="3972"/>
        <v>0</v>
      </c>
      <c r="IL471" s="524"/>
      <c r="IM471" s="523">
        <f t="shared" si="3973"/>
        <v>0</v>
      </c>
      <c r="IN471" s="524"/>
      <c r="IO471" s="523"/>
      <c r="IP471" s="523">
        <f t="shared" si="3974"/>
        <v>0</v>
      </c>
      <c r="IQ471" s="523">
        <f t="shared" si="3975"/>
        <v>0</v>
      </c>
      <c r="IR471" s="524">
        <v>0.36319999999999997</v>
      </c>
      <c r="IS471" s="525">
        <f t="shared" si="3976"/>
        <v>0</v>
      </c>
      <c r="IT471" s="526">
        <f t="shared" si="3977"/>
        <v>0</v>
      </c>
      <c r="IU471" s="527"/>
      <c r="IV471" s="520">
        <v>21.0</v>
      </c>
      <c r="IW471" s="521" t="s">
        <v>170</v>
      </c>
      <c r="IX471" s="522" t="s">
        <v>132</v>
      </c>
      <c r="IY471" s="522" t="s">
        <v>150</v>
      </c>
      <c r="IZ471" s="523" t="str">
        <f>ADHK!IZ471</f>
        <v/>
      </c>
      <c r="JA471" s="523"/>
      <c r="JB471" s="523">
        <f t="shared" si="3978"/>
        <v>0</v>
      </c>
      <c r="JC471" s="524"/>
      <c r="JD471" s="523">
        <f t="shared" si="3979"/>
        <v>0</v>
      </c>
      <c r="JE471" s="524"/>
      <c r="JF471" s="523"/>
      <c r="JG471" s="523">
        <f t="shared" si="3980"/>
        <v>0</v>
      </c>
      <c r="JH471" s="523">
        <f t="shared" si="3981"/>
        <v>0</v>
      </c>
      <c r="JI471" s="524">
        <v>0.36319999999999997</v>
      </c>
      <c r="JJ471" s="525">
        <f t="shared" si="3982"/>
        <v>0</v>
      </c>
      <c r="JK471" s="526">
        <f t="shared" si="3983"/>
        <v>0</v>
      </c>
      <c r="JL471" s="527"/>
      <c r="JM471" s="520">
        <v>21.0</v>
      </c>
      <c r="JN471" s="521" t="s">
        <v>170</v>
      </c>
      <c r="JO471" s="522" t="s">
        <v>132</v>
      </c>
      <c r="JP471" s="522" t="s">
        <v>150</v>
      </c>
      <c r="JQ471" s="523" t="str">
        <f>ADHK!JQ471</f>
        <v/>
      </c>
      <c r="JR471" s="523"/>
      <c r="JS471" s="523">
        <f t="shared" si="3984"/>
        <v>0</v>
      </c>
      <c r="JT471" s="524"/>
      <c r="JU471" s="523">
        <f t="shared" si="3985"/>
        <v>0</v>
      </c>
      <c r="JV471" s="524"/>
      <c r="JW471" s="523"/>
      <c r="JX471" s="523">
        <f t="shared" si="3986"/>
        <v>0</v>
      </c>
      <c r="JY471" s="523">
        <f t="shared" si="3987"/>
        <v>0</v>
      </c>
      <c r="JZ471" s="524">
        <v>0.36319999999999997</v>
      </c>
      <c r="KA471" s="525">
        <f t="shared" si="3988"/>
        <v>0</v>
      </c>
      <c r="KB471" s="526">
        <f t="shared" si="3989"/>
        <v>0</v>
      </c>
      <c r="KC471" s="527"/>
      <c r="KD471" s="520">
        <v>21.0</v>
      </c>
      <c r="KE471" s="521" t="s">
        <v>170</v>
      </c>
      <c r="KF471" s="522" t="s">
        <v>132</v>
      </c>
      <c r="KG471" s="522" t="s">
        <v>150</v>
      </c>
      <c r="KH471" s="523" t="str">
        <f>ADHK!KH471</f>
        <v/>
      </c>
      <c r="KI471" s="523"/>
      <c r="KJ471" s="523">
        <f t="shared" si="3990"/>
        <v>0</v>
      </c>
      <c r="KK471" s="524"/>
      <c r="KL471" s="523">
        <f t="shared" si="3991"/>
        <v>0</v>
      </c>
      <c r="KM471" s="524"/>
      <c r="KN471" s="523"/>
      <c r="KO471" s="523">
        <f t="shared" si="3992"/>
        <v>0</v>
      </c>
      <c r="KP471" s="523">
        <f t="shared" si="3993"/>
        <v>0</v>
      </c>
      <c r="KQ471" s="524">
        <v>0.36319999999999997</v>
      </c>
      <c r="KR471" s="525">
        <f t="shared" si="3994"/>
        <v>0</v>
      </c>
      <c r="KS471" s="526">
        <f t="shared" si="3995"/>
        <v>0</v>
      </c>
      <c r="KT471" s="527"/>
      <c r="KU471" s="528"/>
    </row>
    <row r="472" ht="15.75" customHeight="1">
      <c r="A472" s="520">
        <v>22.0</v>
      </c>
      <c r="B472" s="521" t="s">
        <v>171</v>
      </c>
      <c r="C472" s="522" t="s">
        <v>132</v>
      </c>
      <c r="D472" s="522" t="s">
        <v>150</v>
      </c>
      <c r="E472" s="523" t="str">
        <f>ADHK!E472</f>
        <v/>
      </c>
      <c r="F472" s="523" t="str">
        <f>ADHK!F472</f>
        <v/>
      </c>
      <c r="G472" s="523">
        <f t="shared" si="3888"/>
        <v>0</v>
      </c>
      <c r="H472" s="524"/>
      <c r="I472" s="523">
        <f t="shared" si="3889"/>
        <v>0</v>
      </c>
      <c r="J472" s="524"/>
      <c r="K472" s="523"/>
      <c r="L472" s="523">
        <f t="shared" si="3890"/>
        <v>0</v>
      </c>
      <c r="M472" s="523">
        <f t="shared" si="3891"/>
        <v>0</v>
      </c>
      <c r="N472" s="524">
        <v>0.36319999999999997</v>
      </c>
      <c r="O472" s="525">
        <f t="shared" si="3892"/>
        <v>0</v>
      </c>
      <c r="P472" s="526">
        <f t="shared" si="3893"/>
        <v>0</v>
      </c>
      <c r="Q472" s="527"/>
      <c r="R472" s="520">
        <v>22.0</v>
      </c>
      <c r="S472" s="521" t="s">
        <v>171</v>
      </c>
      <c r="T472" s="522" t="s">
        <v>132</v>
      </c>
      <c r="U472" s="522" t="s">
        <v>150</v>
      </c>
      <c r="V472" s="523" t="str">
        <f>ADHK!V472</f>
        <v/>
      </c>
      <c r="W472" s="523"/>
      <c r="X472" s="523">
        <f t="shared" si="3894"/>
        <v>0</v>
      </c>
      <c r="Y472" s="524"/>
      <c r="Z472" s="523">
        <f t="shared" si="3895"/>
        <v>0</v>
      </c>
      <c r="AA472" s="524"/>
      <c r="AB472" s="523"/>
      <c r="AC472" s="523">
        <f t="shared" si="3896"/>
        <v>0</v>
      </c>
      <c r="AD472" s="523">
        <f t="shared" si="3897"/>
        <v>0</v>
      </c>
      <c r="AE472" s="524">
        <v>0.36319999999999997</v>
      </c>
      <c r="AF472" s="525">
        <f t="shared" si="3898"/>
        <v>0</v>
      </c>
      <c r="AG472" s="526">
        <f t="shared" si="3899"/>
        <v>0</v>
      </c>
      <c r="AH472" s="527"/>
      <c r="AI472" s="520">
        <v>22.0</v>
      </c>
      <c r="AJ472" s="521" t="s">
        <v>171</v>
      </c>
      <c r="AK472" s="522" t="s">
        <v>132</v>
      </c>
      <c r="AL472" s="522" t="s">
        <v>150</v>
      </c>
      <c r="AM472" s="523" t="str">
        <f>ADHK!AM472</f>
        <v/>
      </c>
      <c r="AN472" s="523"/>
      <c r="AO472" s="523">
        <f t="shared" si="3900"/>
        <v>0</v>
      </c>
      <c r="AP472" s="524"/>
      <c r="AQ472" s="523">
        <f t="shared" si="3901"/>
        <v>0</v>
      </c>
      <c r="AR472" s="524"/>
      <c r="AS472" s="523"/>
      <c r="AT472" s="523">
        <f t="shared" si="3902"/>
        <v>0</v>
      </c>
      <c r="AU472" s="523">
        <f t="shared" si="3903"/>
        <v>0</v>
      </c>
      <c r="AV472" s="524">
        <v>0.36319999999999997</v>
      </c>
      <c r="AW472" s="525">
        <f t="shared" si="3904"/>
        <v>0</v>
      </c>
      <c r="AX472" s="526">
        <f t="shared" si="3905"/>
        <v>0</v>
      </c>
      <c r="AY472" s="527"/>
      <c r="AZ472" s="520">
        <v>22.0</v>
      </c>
      <c r="BA472" s="521" t="s">
        <v>171</v>
      </c>
      <c r="BB472" s="522" t="s">
        <v>132</v>
      </c>
      <c r="BC472" s="522" t="s">
        <v>150</v>
      </c>
      <c r="BD472" s="523" t="str">
        <f>ADHK!BD472</f>
        <v/>
      </c>
      <c r="BE472" s="523"/>
      <c r="BF472" s="523">
        <f t="shared" si="3906"/>
        <v>0</v>
      </c>
      <c r="BG472" s="524"/>
      <c r="BH472" s="523">
        <f t="shared" si="3907"/>
        <v>0</v>
      </c>
      <c r="BI472" s="524"/>
      <c r="BJ472" s="523"/>
      <c r="BK472" s="523">
        <f t="shared" si="3908"/>
        <v>0</v>
      </c>
      <c r="BL472" s="523">
        <f t="shared" si="3909"/>
        <v>0</v>
      </c>
      <c r="BM472" s="524">
        <v>0.36319999999999997</v>
      </c>
      <c r="BN472" s="525">
        <f t="shared" si="3910"/>
        <v>0</v>
      </c>
      <c r="BO472" s="526">
        <f t="shared" si="3911"/>
        <v>0</v>
      </c>
      <c r="BP472" s="527"/>
      <c r="BQ472" s="520">
        <v>22.0</v>
      </c>
      <c r="BR472" s="521" t="s">
        <v>171</v>
      </c>
      <c r="BS472" s="522" t="s">
        <v>132</v>
      </c>
      <c r="BT472" s="522" t="s">
        <v>150</v>
      </c>
      <c r="BU472" s="523" t="str">
        <f>ADHK!BU472</f>
        <v/>
      </c>
      <c r="BV472" s="523"/>
      <c r="BW472" s="523">
        <f t="shared" si="3912"/>
        <v>0</v>
      </c>
      <c r="BX472" s="524"/>
      <c r="BY472" s="523">
        <f t="shared" si="3913"/>
        <v>0</v>
      </c>
      <c r="BZ472" s="524"/>
      <c r="CA472" s="523"/>
      <c r="CB472" s="523">
        <f t="shared" si="3914"/>
        <v>0</v>
      </c>
      <c r="CC472" s="523">
        <f t="shared" si="3915"/>
        <v>0</v>
      </c>
      <c r="CD472" s="524">
        <v>0.36319999999999997</v>
      </c>
      <c r="CE472" s="525">
        <f t="shared" si="3916"/>
        <v>0</v>
      </c>
      <c r="CF472" s="526">
        <f t="shared" si="3917"/>
        <v>0</v>
      </c>
      <c r="CG472" s="527"/>
      <c r="CH472" s="520">
        <v>22.0</v>
      </c>
      <c r="CI472" s="521" t="s">
        <v>171</v>
      </c>
      <c r="CJ472" s="522" t="s">
        <v>132</v>
      </c>
      <c r="CK472" s="522" t="s">
        <v>150</v>
      </c>
      <c r="CL472" s="523" t="str">
        <f>ADHK!CL472</f>
        <v/>
      </c>
      <c r="CM472" s="523"/>
      <c r="CN472" s="523">
        <f t="shared" si="3918"/>
        <v>0</v>
      </c>
      <c r="CO472" s="524"/>
      <c r="CP472" s="523">
        <f t="shared" si="3919"/>
        <v>0</v>
      </c>
      <c r="CQ472" s="524"/>
      <c r="CR472" s="523"/>
      <c r="CS472" s="523">
        <f t="shared" si="3920"/>
        <v>0</v>
      </c>
      <c r="CT472" s="523">
        <f t="shared" si="3921"/>
        <v>0</v>
      </c>
      <c r="CU472" s="524">
        <v>0.36319999999999997</v>
      </c>
      <c r="CV472" s="525">
        <f t="shared" si="3922"/>
        <v>0</v>
      </c>
      <c r="CW472" s="526">
        <f t="shared" si="3923"/>
        <v>0</v>
      </c>
      <c r="CX472" s="527"/>
      <c r="CY472" s="520">
        <v>22.0</v>
      </c>
      <c r="CZ472" s="521" t="s">
        <v>171</v>
      </c>
      <c r="DA472" s="522" t="s">
        <v>132</v>
      </c>
      <c r="DB472" s="522" t="s">
        <v>150</v>
      </c>
      <c r="DC472" s="523" t="str">
        <f>ADHK!DC472</f>
        <v/>
      </c>
      <c r="DD472" s="523"/>
      <c r="DE472" s="523">
        <f t="shared" si="3924"/>
        <v>0</v>
      </c>
      <c r="DF472" s="524"/>
      <c r="DG472" s="523">
        <f t="shared" si="3925"/>
        <v>0</v>
      </c>
      <c r="DH472" s="524"/>
      <c r="DI472" s="523"/>
      <c r="DJ472" s="523">
        <f t="shared" si="3926"/>
        <v>0</v>
      </c>
      <c r="DK472" s="523">
        <f t="shared" si="3927"/>
        <v>0</v>
      </c>
      <c r="DL472" s="524">
        <v>0.36319999999999997</v>
      </c>
      <c r="DM472" s="525">
        <f t="shared" si="3928"/>
        <v>0</v>
      </c>
      <c r="DN472" s="526">
        <f t="shared" si="3929"/>
        <v>0</v>
      </c>
      <c r="DO472" s="527"/>
      <c r="DP472" s="520">
        <v>22.0</v>
      </c>
      <c r="DQ472" s="521" t="s">
        <v>171</v>
      </c>
      <c r="DR472" s="522" t="s">
        <v>132</v>
      </c>
      <c r="DS472" s="522" t="s">
        <v>150</v>
      </c>
      <c r="DT472" s="523" t="str">
        <f>ADHK!DT472</f>
        <v/>
      </c>
      <c r="DU472" s="523"/>
      <c r="DV472" s="523">
        <f t="shared" si="3930"/>
        <v>0</v>
      </c>
      <c r="DW472" s="524"/>
      <c r="DX472" s="523">
        <f t="shared" si="3931"/>
        <v>0</v>
      </c>
      <c r="DY472" s="524"/>
      <c r="DZ472" s="523"/>
      <c r="EA472" s="523">
        <f t="shared" si="3932"/>
        <v>0</v>
      </c>
      <c r="EB472" s="523">
        <f t="shared" si="3933"/>
        <v>0</v>
      </c>
      <c r="EC472" s="524">
        <v>0.36319999999999997</v>
      </c>
      <c r="ED472" s="525">
        <f t="shared" si="3934"/>
        <v>0</v>
      </c>
      <c r="EE472" s="526">
        <f t="shared" si="3935"/>
        <v>0</v>
      </c>
      <c r="EF472" s="527"/>
      <c r="EG472" s="520">
        <v>22.0</v>
      </c>
      <c r="EH472" s="521" t="s">
        <v>171</v>
      </c>
      <c r="EI472" s="522" t="s">
        <v>132</v>
      </c>
      <c r="EJ472" s="522" t="s">
        <v>150</v>
      </c>
      <c r="EK472" s="523" t="str">
        <f>ADHK!EK472</f>
        <v/>
      </c>
      <c r="EL472" s="523"/>
      <c r="EM472" s="523">
        <f t="shared" si="3936"/>
        <v>0</v>
      </c>
      <c r="EN472" s="524"/>
      <c r="EO472" s="523">
        <f t="shared" si="3937"/>
        <v>0</v>
      </c>
      <c r="EP472" s="524"/>
      <c r="EQ472" s="523"/>
      <c r="ER472" s="523">
        <f t="shared" si="3938"/>
        <v>0</v>
      </c>
      <c r="ES472" s="523">
        <f t="shared" si="3939"/>
        <v>0</v>
      </c>
      <c r="ET472" s="524">
        <v>0.36319999999999997</v>
      </c>
      <c r="EU472" s="525">
        <f t="shared" si="3940"/>
        <v>0</v>
      </c>
      <c r="EV472" s="526">
        <f t="shared" si="3941"/>
        <v>0</v>
      </c>
      <c r="EW472" s="527"/>
      <c r="EX472" s="520">
        <v>22.0</v>
      </c>
      <c r="EY472" s="521" t="s">
        <v>171</v>
      </c>
      <c r="EZ472" s="522" t="s">
        <v>132</v>
      </c>
      <c r="FA472" s="522" t="s">
        <v>150</v>
      </c>
      <c r="FB472" s="523" t="str">
        <f>ADHK!FB472</f>
        <v/>
      </c>
      <c r="FC472" s="523"/>
      <c r="FD472" s="523">
        <f t="shared" si="3942"/>
        <v>0</v>
      </c>
      <c r="FE472" s="524"/>
      <c r="FF472" s="523">
        <f t="shared" si="3943"/>
        <v>0</v>
      </c>
      <c r="FG472" s="524"/>
      <c r="FH472" s="523"/>
      <c r="FI472" s="523">
        <f t="shared" si="3944"/>
        <v>0</v>
      </c>
      <c r="FJ472" s="523">
        <f t="shared" si="3945"/>
        <v>0</v>
      </c>
      <c r="FK472" s="524">
        <v>0.36319999999999997</v>
      </c>
      <c r="FL472" s="525">
        <f t="shared" si="3946"/>
        <v>0</v>
      </c>
      <c r="FM472" s="526">
        <f t="shared" si="3947"/>
        <v>0</v>
      </c>
      <c r="FN472" s="527"/>
      <c r="FO472" s="520">
        <v>22.0</v>
      </c>
      <c r="FP472" s="521" t="s">
        <v>171</v>
      </c>
      <c r="FQ472" s="522" t="s">
        <v>132</v>
      </c>
      <c r="FR472" s="522" t="s">
        <v>150</v>
      </c>
      <c r="FS472" s="523" t="str">
        <f>ADHK!FS472</f>
        <v/>
      </c>
      <c r="FT472" s="523"/>
      <c r="FU472" s="523">
        <f t="shared" si="3948"/>
        <v>0</v>
      </c>
      <c r="FV472" s="524"/>
      <c r="FW472" s="523">
        <f t="shared" si="3949"/>
        <v>0</v>
      </c>
      <c r="FX472" s="524"/>
      <c r="FY472" s="523"/>
      <c r="FZ472" s="523">
        <f t="shared" si="3950"/>
        <v>0</v>
      </c>
      <c r="GA472" s="523">
        <f t="shared" si="3951"/>
        <v>0</v>
      </c>
      <c r="GB472" s="524">
        <v>0.36319999999999997</v>
      </c>
      <c r="GC472" s="525">
        <f t="shared" si="3952"/>
        <v>0</v>
      </c>
      <c r="GD472" s="526">
        <f t="shared" si="3953"/>
        <v>0</v>
      </c>
      <c r="GE472" s="527"/>
      <c r="GF472" s="520">
        <v>22.0</v>
      </c>
      <c r="GG472" s="521" t="s">
        <v>171</v>
      </c>
      <c r="GH472" s="522" t="s">
        <v>132</v>
      </c>
      <c r="GI472" s="522" t="s">
        <v>150</v>
      </c>
      <c r="GJ472" s="523" t="str">
        <f>ADHK!GJ472</f>
        <v/>
      </c>
      <c r="GK472" s="523"/>
      <c r="GL472" s="523">
        <f t="shared" si="3954"/>
        <v>0</v>
      </c>
      <c r="GM472" s="524"/>
      <c r="GN472" s="523">
        <f t="shared" si="3955"/>
        <v>0</v>
      </c>
      <c r="GO472" s="524"/>
      <c r="GP472" s="523"/>
      <c r="GQ472" s="523">
        <f t="shared" si="3956"/>
        <v>0</v>
      </c>
      <c r="GR472" s="523">
        <f t="shared" si="3957"/>
        <v>0</v>
      </c>
      <c r="GS472" s="524">
        <v>0.36319999999999997</v>
      </c>
      <c r="GT472" s="525">
        <f t="shared" si="3958"/>
        <v>0</v>
      </c>
      <c r="GU472" s="526">
        <f t="shared" si="3959"/>
        <v>0</v>
      </c>
      <c r="GV472" s="527"/>
      <c r="GW472" s="520">
        <v>22.0</v>
      </c>
      <c r="GX472" s="521" t="s">
        <v>171</v>
      </c>
      <c r="GY472" s="522" t="s">
        <v>132</v>
      </c>
      <c r="GZ472" s="522" t="s">
        <v>150</v>
      </c>
      <c r="HA472" s="523" t="str">
        <f>ADHK!HA472</f>
        <v/>
      </c>
      <c r="HB472" s="523"/>
      <c r="HC472" s="523">
        <f t="shared" si="3960"/>
        <v>0</v>
      </c>
      <c r="HD472" s="524"/>
      <c r="HE472" s="523">
        <f t="shared" si="3961"/>
        <v>0</v>
      </c>
      <c r="HF472" s="524"/>
      <c r="HG472" s="523"/>
      <c r="HH472" s="523">
        <f t="shared" si="3962"/>
        <v>0</v>
      </c>
      <c r="HI472" s="523">
        <f t="shared" si="3963"/>
        <v>0</v>
      </c>
      <c r="HJ472" s="524">
        <v>0.36319999999999997</v>
      </c>
      <c r="HK472" s="525">
        <f t="shared" si="3964"/>
        <v>0</v>
      </c>
      <c r="HL472" s="526">
        <f t="shared" si="3965"/>
        <v>0</v>
      </c>
      <c r="HM472" s="527"/>
      <c r="HN472" s="520">
        <v>22.0</v>
      </c>
      <c r="HO472" s="521" t="s">
        <v>171</v>
      </c>
      <c r="HP472" s="522" t="s">
        <v>132</v>
      </c>
      <c r="HQ472" s="522" t="s">
        <v>150</v>
      </c>
      <c r="HR472" s="523" t="str">
        <f>ADHK!HR472</f>
        <v/>
      </c>
      <c r="HS472" s="523"/>
      <c r="HT472" s="523">
        <f t="shared" si="3966"/>
        <v>0</v>
      </c>
      <c r="HU472" s="524"/>
      <c r="HV472" s="523">
        <f t="shared" si="3967"/>
        <v>0</v>
      </c>
      <c r="HW472" s="524"/>
      <c r="HX472" s="523"/>
      <c r="HY472" s="523">
        <f t="shared" si="3968"/>
        <v>0</v>
      </c>
      <c r="HZ472" s="523">
        <f t="shared" si="3969"/>
        <v>0</v>
      </c>
      <c r="IA472" s="524">
        <v>0.36319999999999997</v>
      </c>
      <c r="IB472" s="525">
        <f t="shared" si="3970"/>
        <v>0</v>
      </c>
      <c r="IC472" s="526">
        <f t="shared" si="3971"/>
        <v>0</v>
      </c>
      <c r="ID472" s="527"/>
      <c r="IE472" s="520">
        <v>22.0</v>
      </c>
      <c r="IF472" s="521" t="s">
        <v>171</v>
      </c>
      <c r="IG472" s="522" t="s">
        <v>132</v>
      </c>
      <c r="IH472" s="522" t="s">
        <v>150</v>
      </c>
      <c r="II472" s="523" t="str">
        <f>ADHK!II472</f>
        <v/>
      </c>
      <c r="IJ472" s="523"/>
      <c r="IK472" s="523">
        <f t="shared" si="3972"/>
        <v>0</v>
      </c>
      <c r="IL472" s="524"/>
      <c r="IM472" s="523">
        <f t="shared" si="3973"/>
        <v>0</v>
      </c>
      <c r="IN472" s="524"/>
      <c r="IO472" s="523"/>
      <c r="IP472" s="523">
        <f t="shared" si="3974"/>
        <v>0</v>
      </c>
      <c r="IQ472" s="523">
        <f t="shared" si="3975"/>
        <v>0</v>
      </c>
      <c r="IR472" s="524">
        <v>0.36319999999999997</v>
      </c>
      <c r="IS472" s="525">
        <f t="shared" si="3976"/>
        <v>0</v>
      </c>
      <c r="IT472" s="526">
        <f t="shared" si="3977"/>
        <v>0</v>
      </c>
      <c r="IU472" s="527"/>
      <c r="IV472" s="520">
        <v>22.0</v>
      </c>
      <c r="IW472" s="521" t="s">
        <v>171</v>
      </c>
      <c r="IX472" s="522" t="s">
        <v>132</v>
      </c>
      <c r="IY472" s="522" t="s">
        <v>150</v>
      </c>
      <c r="IZ472" s="523" t="str">
        <f>ADHK!IZ472</f>
        <v/>
      </c>
      <c r="JA472" s="523"/>
      <c r="JB472" s="523">
        <f t="shared" si="3978"/>
        <v>0</v>
      </c>
      <c r="JC472" s="524"/>
      <c r="JD472" s="523">
        <f t="shared" si="3979"/>
        <v>0</v>
      </c>
      <c r="JE472" s="524"/>
      <c r="JF472" s="523"/>
      <c r="JG472" s="523">
        <f t="shared" si="3980"/>
        <v>0</v>
      </c>
      <c r="JH472" s="523">
        <f t="shared" si="3981"/>
        <v>0</v>
      </c>
      <c r="JI472" s="524">
        <v>0.36319999999999997</v>
      </c>
      <c r="JJ472" s="525">
        <f t="shared" si="3982"/>
        <v>0</v>
      </c>
      <c r="JK472" s="526">
        <f t="shared" si="3983"/>
        <v>0</v>
      </c>
      <c r="JL472" s="527"/>
      <c r="JM472" s="520">
        <v>22.0</v>
      </c>
      <c r="JN472" s="521" t="s">
        <v>171</v>
      </c>
      <c r="JO472" s="522" t="s">
        <v>132</v>
      </c>
      <c r="JP472" s="522" t="s">
        <v>150</v>
      </c>
      <c r="JQ472" s="523" t="str">
        <f>ADHK!JQ472</f>
        <v/>
      </c>
      <c r="JR472" s="523"/>
      <c r="JS472" s="523">
        <f t="shared" si="3984"/>
        <v>0</v>
      </c>
      <c r="JT472" s="524"/>
      <c r="JU472" s="523">
        <f t="shared" si="3985"/>
        <v>0</v>
      </c>
      <c r="JV472" s="524"/>
      <c r="JW472" s="523"/>
      <c r="JX472" s="523">
        <f t="shared" si="3986"/>
        <v>0</v>
      </c>
      <c r="JY472" s="523">
        <f t="shared" si="3987"/>
        <v>0</v>
      </c>
      <c r="JZ472" s="524">
        <v>0.36319999999999997</v>
      </c>
      <c r="KA472" s="525">
        <f t="shared" si="3988"/>
        <v>0</v>
      </c>
      <c r="KB472" s="526">
        <f t="shared" si="3989"/>
        <v>0</v>
      </c>
      <c r="KC472" s="527"/>
      <c r="KD472" s="520">
        <v>22.0</v>
      </c>
      <c r="KE472" s="521" t="s">
        <v>171</v>
      </c>
      <c r="KF472" s="522" t="s">
        <v>132</v>
      </c>
      <c r="KG472" s="522" t="s">
        <v>150</v>
      </c>
      <c r="KH472" s="523" t="str">
        <f>ADHK!KH472</f>
        <v/>
      </c>
      <c r="KI472" s="523"/>
      <c r="KJ472" s="523">
        <f t="shared" si="3990"/>
        <v>0</v>
      </c>
      <c r="KK472" s="524"/>
      <c r="KL472" s="523">
        <f t="shared" si="3991"/>
        <v>0</v>
      </c>
      <c r="KM472" s="524"/>
      <c r="KN472" s="523"/>
      <c r="KO472" s="523">
        <f t="shared" si="3992"/>
        <v>0</v>
      </c>
      <c r="KP472" s="523">
        <f t="shared" si="3993"/>
        <v>0</v>
      </c>
      <c r="KQ472" s="524">
        <v>0.36319999999999997</v>
      </c>
      <c r="KR472" s="525">
        <f t="shared" si="3994"/>
        <v>0</v>
      </c>
      <c r="KS472" s="526">
        <f t="shared" si="3995"/>
        <v>0</v>
      </c>
      <c r="KT472" s="527"/>
      <c r="KU472" s="528"/>
    </row>
    <row r="473" ht="15.75" customHeight="1">
      <c r="A473" s="520">
        <v>23.0</v>
      </c>
      <c r="B473" s="521" t="s">
        <v>172</v>
      </c>
      <c r="C473" s="522" t="s">
        <v>132</v>
      </c>
      <c r="D473" s="522" t="s">
        <v>150</v>
      </c>
      <c r="E473" s="523" t="str">
        <f>ADHK!E473</f>
        <v/>
      </c>
      <c r="F473" s="523" t="str">
        <f>ADHK!F473</f>
        <v/>
      </c>
      <c r="G473" s="523">
        <f t="shared" si="3888"/>
        <v>0</v>
      </c>
      <c r="H473" s="524"/>
      <c r="I473" s="523">
        <f t="shared" si="3889"/>
        <v>0</v>
      </c>
      <c r="J473" s="524"/>
      <c r="K473" s="523"/>
      <c r="L473" s="523">
        <f t="shared" si="3890"/>
        <v>0</v>
      </c>
      <c r="M473" s="523">
        <f t="shared" si="3891"/>
        <v>0</v>
      </c>
      <c r="N473" s="524">
        <v>0.36319999999999997</v>
      </c>
      <c r="O473" s="525">
        <f t="shared" si="3892"/>
        <v>0</v>
      </c>
      <c r="P473" s="526">
        <f t="shared" si="3893"/>
        <v>0</v>
      </c>
      <c r="Q473" s="527"/>
      <c r="R473" s="520">
        <v>23.0</v>
      </c>
      <c r="S473" s="521" t="s">
        <v>172</v>
      </c>
      <c r="T473" s="522" t="s">
        <v>132</v>
      </c>
      <c r="U473" s="522" t="s">
        <v>150</v>
      </c>
      <c r="V473" s="523" t="str">
        <f>ADHK!V473</f>
        <v/>
      </c>
      <c r="W473" s="523"/>
      <c r="X473" s="523">
        <f t="shared" si="3894"/>
        <v>0</v>
      </c>
      <c r="Y473" s="524"/>
      <c r="Z473" s="523">
        <f t="shared" si="3895"/>
        <v>0</v>
      </c>
      <c r="AA473" s="524"/>
      <c r="AB473" s="523"/>
      <c r="AC473" s="523">
        <f t="shared" si="3896"/>
        <v>0</v>
      </c>
      <c r="AD473" s="523">
        <f t="shared" si="3897"/>
        <v>0</v>
      </c>
      <c r="AE473" s="524">
        <v>0.36319999999999997</v>
      </c>
      <c r="AF473" s="525">
        <f t="shared" si="3898"/>
        <v>0</v>
      </c>
      <c r="AG473" s="526">
        <f t="shared" si="3899"/>
        <v>0</v>
      </c>
      <c r="AH473" s="527"/>
      <c r="AI473" s="520">
        <v>23.0</v>
      </c>
      <c r="AJ473" s="521" t="s">
        <v>172</v>
      </c>
      <c r="AK473" s="522" t="s">
        <v>132</v>
      </c>
      <c r="AL473" s="522" t="s">
        <v>150</v>
      </c>
      <c r="AM473" s="523" t="str">
        <f>ADHK!AM473</f>
        <v/>
      </c>
      <c r="AN473" s="523"/>
      <c r="AO473" s="523">
        <f t="shared" si="3900"/>
        <v>0</v>
      </c>
      <c r="AP473" s="524"/>
      <c r="AQ473" s="523">
        <f t="shared" si="3901"/>
        <v>0</v>
      </c>
      <c r="AR473" s="524"/>
      <c r="AS473" s="523"/>
      <c r="AT473" s="523">
        <f t="shared" si="3902"/>
        <v>0</v>
      </c>
      <c r="AU473" s="523">
        <f t="shared" si="3903"/>
        <v>0</v>
      </c>
      <c r="AV473" s="524">
        <v>0.36319999999999997</v>
      </c>
      <c r="AW473" s="525">
        <f t="shared" si="3904"/>
        <v>0</v>
      </c>
      <c r="AX473" s="526">
        <f t="shared" si="3905"/>
        <v>0</v>
      </c>
      <c r="AY473" s="527"/>
      <c r="AZ473" s="520">
        <v>23.0</v>
      </c>
      <c r="BA473" s="521" t="s">
        <v>172</v>
      </c>
      <c r="BB473" s="522" t="s">
        <v>132</v>
      </c>
      <c r="BC473" s="522" t="s">
        <v>150</v>
      </c>
      <c r="BD473" s="523" t="str">
        <f>ADHK!BD473</f>
        <v/>
      </c>
      <c r="BE473" s="523"/>
      <c r="BF473" s="523">
        <f t="shared" si="3906"/>
        <v>0</v>
      </c>
      <c r="BG473" s="524"/>
      <c r="BH473" s="523">
        <f t="shared" si="3907"/>
        <v>0</v>
      </c>
      <c r="BI473" s="524"/>
      <c r="BJ473" s="523"/>
      <c r="BK473" s="523">
        <f t="shared" si="3908"/>
        <v>0</v>
      </c>
      <c r="BL473" s="523">
        <f t="shared" si="3909"/>
        <v>0</v>
      </c>
      <c r="BM473" s="524">
        <v>0.36319999999999997</v>
      </c>
      <c r="BN473" s="525">
        <f t="shared" si="3910"/>
        <v>0</v>
      </c>
      <c r="BO473" s="526">
        <f t="shared" si="3911"/>
        <v>0</v>
      </c>
      <c r="BP473" s="527"/>
      <c r="BQ473" s="520">
        <v>23.0</v>
      </c>
      <c r="BR473" s="521" t="s">
        <v>172</v>
      </c>
      <c r="BS473" s="522" t="s">
        <v>132</v>
      </c>
      <c r="BT473" s="522" t="s">
        <v>150</v>
      </c>
      <c r="BU473" s="523" t="str">
        <f>ADHK!BU473</f>
        <v/>
      </c>
      <c r="BV473" s="523"/>
      <c r="BW473" s="523">
        <f t="shared" si="3912"/>
        <v>0</v>
      </c>
      <c r="BX473" s="524"/>
      <c r="BY473" s="523">
        <f t="shared" si="3913"/>
        <v>0</v>
      </c>
      <c r="BZ473" s="524"/>
      <c r="CA473" s="523"/>
      <c r="CB473" s="523">
        <f t="shared" si="3914"/>
        <v>0</v>
      </c>
      <c r="CC473" s="523">
        <f t="shared" si="3915"/>
        <v>0</v>
      </c>
      <c r="CD473" s="524">
        <v>0.36319999999999997</v>
      </c>
      <c r="CE473" s="525">
        <f t="shared" si="3916"/>
        <v>0</v>
      </c>
      <c r="CF473" s="526">
        <f t="shared" si="3917"/>
        <v>0</v>
      </c>
      <c r="CG473" s="527"/>
      <c r="CH473" s="520">
        <v>23.0</v>
      </c>
      <c r="CI473" s="521" t="s">
        <v>172</v>
      </c>
      <c r="CJ473" s="522" t="s">
        <v>132</v>
      </c>
      <c r="CK473" s="522" t="s">
        <v>150</v>
      </c>
      <c r="CL473" s="523" t="str">
        <f>ADHK!CL473</f>
        <v/>
      </c>
      <c r="CM473" s="523"/>
      <c r="CN473" s="523">
        <f t="shared" si="3918"/>
        <v>0</v>
      </c>
      <c r="CO473" s="524"/>
      <c r="CP473" s="523">
        <f t="shared" si="3919"/>
        <v>0</v>
      </c>
      <c r="CQ473" s="524"/>
      <c r="CR473" s="523"/>
      <c r="CS473" s="523">
        <f t="shared" si="3920"/>
        <v>0</v>
      </c>
      <c r="CT473" s="523">
        <f t="shared" si="3921"/>
        <v>0</v>
      </c>
      <c r="CU473" s="524">
        <v>0.36319999999999997</v>
      </c>
      <c r="CV473" s="525">
        <f t="shared" si="3922"/>
        <v>0</v>
      </c>
      <c r="CW473" s="526">
        <f t="shared" si="3923"/>
        <v>0</v>
      </c>
      <c r="CX473" s="527"/>
      <c r="CY473" s="520">
        <v>23.0</v>
      </c>
      <c r="CZ473" s="521" t="s">
        <v>172</v>
      </c>
      <c r="DA473" s="522" t="s">
        <v>132</v>
      </c>
      <c r="DB473" s="522" t="s">
        <v>150</v>
      </c>
      <c r="DC473" s="523" t="str">
        <f>ADHK!DC473</f>
        <v/>
      </c>
      <c r="DD473" s="523"/>
      <c r="DE473" s="523">
        <f t="shared" si="3924"/>
        <v>0</v>
      </c>
      <c r="DF473" s="524"/>
      <c r="DG473" s="523">
        <f t="shared" si="3925"/>
        <v>0</v>
      </c>
      <c r="DH473" s="524"/>
      <c r="DI473" s="523"/>
      <c r="DJ473" s="523">
        <f t="shared" si="3926"/>
        <v>0</v>
      </c>
      <c r="DK473" s="523">
        <f t="shared" si="3927"/>
        <v>0</v>
      </c>
      <c r="DL473" s="524">
        <v>0.36319999999999997</v>
      </c>
      <c r="DM473" s="525">
        <f t="shared" si="3928"/>
        <v>0</v>
      </c>
      <c r="DN473" s="526">
        <f t="shared" si="3929"/>
        <v>0</v>
      </c>
      <c r="DO473" s="527"/>
      <c r="DP473" s="520">
        <v>23.0</v>
      </c>
      <c r="DQ473" s="521" t="s">
        <v>172</v>
      </c>
      <c r="DR473" s="522" t="s">
        <v>132</v>
      </c>
      <c r="DS473" s="522" t="s">
        <v>150</v>
      </c>
      <c r="DT473" s="523" t="str">
        <f>ADHK!DT473</f>
        <v/>
      </c>
      <c r="DU473" s="523"/>
      <c r="DV473" s="523">
        <f t="shared" si="3930"/>
        <v>0</v>
      </c>
      <c r="DW473" s="524"/>
      <c r="DX473" s="523">
        <f t="shared" si="3931"/>
        <v>0</v>
      </c>
      <c r="DY473" s="524"/>
      <c r="DZ473" s="523"/>
      <c r="EA473" s="523">
        <f t="shared" si="3932"/>
        <v>0</v>
      </c>
      <c r="EB473" s="523">
        <f t="shared" si="3933"/>
        <v>0</v>
      </c>
      <c r="EC473" s="524">
        <v>0.36319999999999997</v>
      </c>
      <c r="ED473" s="525">
        <f t="shared" si="3934"/>
        <v>0</v>
      </c>
      <c r="EE473" s="526">
        <f t="shared" si="3935"/>
        <v>0</v>
      </c>
      <c r="EF473" s="527"/>
      <c r="EG473" s="520">
        <v>23.0</v>
      </c>
      <c r="EH473" s="521" t="s">
        <v>172</v>
      </c>
      <c r="EI473" s="522" t="s">
        <v>132</v>
      </c>
      <c r="EJ473" s="522" t="s">
        <v>150</v>
      </c>
      <c r="EK473" s="523" t="str">
        <f>ADHK!EK473</f>
        <v/>
      </c>
      <c r="EL473" s="523"/>
      <c r="EM473" s="523">
        <f t="shared" si="3936"/>
        <v>0</v>
      </c>
      <c r="EN473" s="524"/>
      <c r="EO473" s="523">
        <f t="shared" si="3937"/>
        <v>0</v>
      </c>
      <c r="EP473" s="524"/>
      <c r="EQ473" s="523"/>
      <c r="ER473" s="523">
        <f t="shared" si="3938"/>
        <v>0</v>
      </c>
      <c r="ES473" s="523">
        <f t="shared" si="3939"/>
        <v>0</v>
      </c>
      <c r="ET473" s="524">
        <v>0.36319999999999997</v>
      </c>
      <c r="EU473" s="525">
        <f t="shared" si="3940"/>
        <v>0</v>
      </c>
      <c r="EV473" s="526">
        <f t="shared" si="3941"/>
        <v>0</v>
      </c>
      <c r="EW473" s="527"/>
      <c r="EX473" s="520">
        <v>23.0</v>
      </c>
      <c r="EY473" s="521" t="s">
        <v>172</v>
      </c>
      <c r="EZ473" s="522" t="s">
        <v>132</v>
      </c>
      <c r="FA473" s="522" t="s">
        <v>150</v>
      </c>
      <c r="FB473" s="523" t="str">
        <f>ADHK!FB473</f>
        <v/>
      </c>
      <c r="FC473" s="523"/>
      <c r="FD473" s="523">
        <f t="shared" si="3942"/>
        <v>0</v>
      </c>
      <c r="FE473" s="524"/>
      <c r="FF473" s="523">
        <f t="shared" si="3943"/>
        <v>0</v>
      </c>
      <c r="FG473" s="524"/>
      <c r="FH473" s="523"/>
      <c r="FI473" s="523">
        <f t="shared" si="3944"/>
        <v>0</v>
      </c>
      <c r="FJ473" s="523">
        <f t="shared" si="3945"/>
        <v>0</v>
      </c>
      <c r="FK473" s="524">
        <v>0.36319999999999997</v>
      </c>
      <c r="FL473" s="525">
        <f t="shared" si="3946"/>
        <v>0</v>
      </c>
      <c r="FM473" s="526">
        <f t="shared" si="3947"/>
        <v>0</v>
      </c>
      <c r="FN473" s="527"/>
      <c r="FO473" s="520">
        <v>23.0</v>
      </c>
      <c r="FP473" s="521" t="s">
        <v>172</v>
      </c>
      <c r="FQ473" s="522" t="s">
        <v>132</v>
      </c>
      <c r="FR473" s="522" t="s">
        <v>150</v>
      </c>
      <c r="FS473" s="523" t="str">
        <f>ADHK!FS473</f>
        <v/>
      </c>
      <c r="FT473" s="523"/>
      <c r="FU473" s="523">
        <f t="shared" si="3948"/>
        <v>0</v>
      </c>
      <c r="FV473" s="524"/>
      <c r="FW473" s="523">
        <f t="shared" si="3949"/>
        <v>0</v>
      </c>
      <c r="FX473" s="524"/>
      <c r="FY473" s="523"/>
      <c r="FZ473" s="523">
        <f t="shared" si="3950"/>
        <v>0</v>
      </c>
      <c r="GA473" s="523">
        <f t="shared" si="3951"/>
        <v>0</v>
      </c>
      <c r="GB473" s="524">
        <v>0.36319999999999997</v>
      </c>
      <c r="GC473" s="525">
        <f t="shared" si="3952"/>
        <v>0</v>
      </c>
      <c r="GD473" s="526">
        <f t="shared" si="3953"/>
        <v>0</v>
      </c>
      <c r="GE473" s="527"/>
      <c r="GF473" s="520">
        <v>23.0</v>
      </c>
      <c r="GG473" s="521" t="s">
        <v>172</v>
      </c>
      <c r="GH473" s="522" t="s">
        <v>132</v>
      </c>
      <c r="GI473" s="522" t="s">
        <v>150</v>
      </c>
      <c r="GJ473" s="523" t="str">
        <f>ADHK!GJ473</f>
        <v/>
      </c>
      <c r="GK473" s="523"/>
      <c r="GL473" s="523">
        <f t="shared" si="3954"/>
        <v>0</v>
      </c>
      <c r="GM473" s="524"/>
      <c r="GN473" s="523">
        <f t="shared" si="3955"/>
        <v>0</v>
      </c>
      <c r="GO473" s="524"/>
      <c r="GP473" s="523"/>
      <c r="GQ473" s="523">
        <f t="shared" si="3956"/>
        <v>0</v>
      </c>
      <c r="GR473" s="523">
        <f t="shared" si="3957"/>
        <v>0</v>
      </c>
      <c r="GS473" s="524">
        <v>0.36319999999999997</v>
      </c>
      <c r="GT473" s="525">
        <f t="shared" si="3958"/>
        <v>0</v>
      </c>
      <c r="GU473" s="526">
        <f t="shared" si="3959"/>
        <v>0</v>
      </c>
      <c r="GV473" s="527"/>
      <c r="GW473" s="520">
        <v>23.0</v>
      </c>
      <c r="GX473" s="521" t="s">
        <v>172</v>
      </c>
      <c r="GY473" s="522" t="s">
        <v>132</v>
      </c>
      <c r="GZ473" s="522" t="s">
        <v>150</v>
      </c>
      <c r="HA473" s="523" t="str">
        <f>ADHK!HA473</f>
        <v/>
      </c>
      <c r="HB473" s="523"/>
      <c r="HC473" s="523">
        <f t="shared" si="3960"/>
        <v>0</v>
      </c>
      <c r="HD473" s="524"/>
      <c r="HE473" s="523">
        <f t="shared" si="3961"/>
        <v>0</v>
      </c>
      <c r="HF473" s="524"/>
      <c r="HG473" s="523"/>
      <c r="HH473" s="523">
        <f t="shared" si="3962"/>
        <v>0</v>
      </c>
      <c r="HI473" s="523">
        <f t="shared" si="3963"/>
        <v>0</v>
      </c>
      <c r="HJ473" s="524">
        <v>0.36319999999999997</v>
      </c>
      <c r="HK473" s="525">
        <f t="shared" si="3964"/>
        <v>0</v>
      </c>
      <c r="HL473" s="526">
        <f t="shared" si="3965"/>
        <v>0</v>
      </c>
      <c r="HM473" s="527"/>
      <c r="HN473" s="520">
        <v>23.0</v>
      </c>
      <c r="HO473" s="521" t="s">
        <v>172</v>
      </c>
      <c r="HP473" s="522" t="s">
        <v>132</v>
      </c>
      <c r="HQ473" s="522" t="s">
        <v>150</v>
      </c>
      <c r="HR473" s="523" t="str">
        <f>ADHK!HR473</f>
        <v/>
      </c>
      <c r="HS473" s="523"/>
      <c r="HT473" s="523">
        <f t="shared" si="3966"/>
        <v>0</v>
      </c>
      <c r="HU473" s="524"/>
      <c r="HV473" s="523">
        <f t="shared" si="3967"/>
        <v>0</v>
      </c>
      <c r="HW473" s="524"/>
      <c r="HX473" s="523"/>
      <c r="HY473" s="523">
        <f t="shared" si="3968"/>
        <v>0</v>
      </c>
      <c r="HZ473" s="523">
        <f t="shared" si="3969"/>
        <v>0</v>
      </c>
      <c r="IA473" s="524">
        <v>0.36319999999999997</v>
      </c>
      <c r="IB473" s="525">
        <f t="shared" si="3970"/>
        <v>0</v>
      </c>
      <c r="IC473" s="526">
        <f t="shared" si="3971"/>
        <v>0</v>
      </c>
      <c r="ID473" s="527"/>
      <c r="IE473" s="520">
        <v>23.0</v>
      </c>
      <c r="IF473" s="521" t="s">
        <v>172</v>
      </c>
      <c r="IG473" s="522" t="s">
        <v>132</v>
      </c>
      <c r="IH473" s="522" t="s">
        <v>150</v>
      </c>
      <c r="II473" s="523" t="str">
        <f>ADHK!II473</f>
        <v/>
      </c>
      <c r="IJ473" s="523"/>
      <c r="IK473" s="523">
        <f t="shared" si="3972"/>
        <v>0</v>
      </c>
      <c r="IL473" s="524"/>
      <c r="IM473" s="523">
        <f t="shared" si="3973"/>
        <v>0</v>
      </c>
      <c r="IN473" s="524"/>
      <c r="IO473" s="523"/>
      <c r="IP473" s="523">
        <f t="shared" si="3974"/>
        <v>0</v>
      </c>
      <c r="IQ473" s="523">
        <f t="shared" si="3975"/>
        <v>0</v>
      </c>
      <c r="IR473" s="524">
        <v>0.36319999999999997</v>
      </c>
      <c r="IS473" s="525">
        <f t="shared" si="3976"/>
        <v>0</v>
      </c>
      <c r="IT473" s="526">
        <f t="shared" si="3977"/>
        <v>0</v>
      </c>
      <c r="IU473" s="527"/>
      <c r="IV473" s="520">
        <v>23.0</v>
      </c>
      <c r="IW473" s="521" t="s">
        <v>172</v>
      </c>
      <c r="IX473" s="522" t="s">
        <v>132</v>
      </c>
      <c r="IY473" s="522" t="s">
        <v>150</v>
      </c>
      <c r="IZ473" s="523" t="str">
        <f>ADHK!IZ473</f>
        <v/>
      </c>
      <c r="JA473" s="523"/>
      <c r="JB473" s="523">
        <f t="shared" si="3978"/>
        <v>0</v>
      </c>
      <c r="JC473" s="524"/>
      <c r="JD473" s="523">
        <f t="shared" si="3979"/>
        <v>0</v>
      </c>
      <c r="JE473" s="524"/>
      <c r="JF473" s="523"/>
      <c r="JG473" s="523">
        <f t="shared" si="3980"/>
        <v>0</v>
      </c>
      <c r="JH473" s="523">
        <f t="shared" si="3981"/>
        <v>0</v>
      </c>
      <c r="JI473" s="524">
        <v>0.36319999999999997</v>
      </c>
      <c r="JJ473" s="525">
        <f t="shared" si="3982"/>
        <v>0</v>
      </c>
      <c r="JK473" s="526">
        <f t="shared" si="3983"/>
        <v>0</v>
      </c>
      <c r="JL473" s="527"/>
      <c r="JM473" s="520">
        <v>23.0</v>
      </c>
      <c r="JN473" s="521" t="s">
        <v>172</v>
      </c>
      <c r="JO473" s="522" t="s">
        <v>132</v>
      </c>
      <c r="JP473" s="522" t="s">
        <v>150</v>
      </c>
      <c r="JQ473" s="523" t="str">
        <f>ADHK!JQ473</f>
        <v/>
      </c>
      <c r="JR473" s="523"/>
      <c r="JS473" s="523">
        <f t="shared" si="3984"/>
        <v>0</v>
      </c>
      <c r="JT473" s="524"/>
      <c r="JU473" s="523">
        <f t="shared" si="3985"/>
        <v>0</v>
      </c>
      <c r="JV473" s="524"/>
      <c r="JW473" s="523"/>
      <c r="JX473" s="523">
        <f t="shared" si="3986"/>
        <v>0</v>
      </c>
      <c r="JY473" s="523">
        <f t="shared" si="3987"/>
        <v>0</v>
      </c>
      <c r="JZ473" s="524">
        <v>0.36319999999999997</v>
      </c>
      <c r="KA473" s="525">
        <f t="shared" si="3988"/>
        <v>0</v>
      </c>
      <c r="KB473" s="526">
        <f t="shared" si="3989"/>
        <v>0</v>
      </c>
      <c r="KC473" s="527"/>
      <c r="KD473" s="520">
        <v>23.0</v>
      </c>
      <c r="KE473" s="521" t="s">
        <v>172</v>
      </c>
      <c r="KF473" s="522" t="s">
        <v>132</v>
      </c>
      <c r="KG473" s="522" t="s">
        <v>150</v>
      </c>
      <c r="KH473" s="523" t="str">
        <f>ADHK!KH473</f>
        <v/>
      </c>
      <c r="KI473" s="523"/>
      <c r="KJ473" s="523">
        <f t="shared" si="3990"/>
        <v>0</v>
      </c>
      <c r="KK473" s="524"/>
      <c r="KL473" s="523">
        <f t="shared" si="3991"/>
        <v>0</v>
      </c>
      <c r="KM473" s="524"/>
      <c r="KN473" s="523"/>
      <c r="KO473" s="523">
        <f t="shared" si="3992"/>
        <v>0</v>
      </c>
      <c r="KP473" s="523">
        <f t="shared" si="3993"/>
        <v>0</v>
      </c>
      <c r="KQ473" s="524">
        <v>0.36319999999999997</v>
      </c>
      <c r="KR473" s="525">
        <f t="shared" si="3994"/>
        <v>0</v>
      </c>
      <c r="KS473" s="526">
        <f t="shared" si="3995"/>
        <v>0</v>
      </c>
      <c r="KT473" s="527"/>
      <c r="KU473" s="528"/>
    </row>
    <row r="474" ht="15.75" customHeight="1">
      <c r="A474" s="520">
        <v>24.0</v>
      </c>
      <c r="B474" s="521" t="s">
        <v>173</v>
      </c>
      <c r="C474" s="522" t="s">
        <v>132</v>
      </c>
      <c r="D474" s="522" t="s">
        <v>150</v>
      </c>
      <c r="E474" s="523" t="str">
        <f>ADHK!E474</f>
        <v/>
      </c>
      <c r="F474" s="523" t="str">
        <f>ADHK!F474</f>
        <v/>
      </c>
      <c r="G474" s="523">
        <f t="shared" si="3888"/>
        <v>0</v>
      </c>
      <c r="H474" s="524"/>
      <c r="I474" s="523">
        <f t="shared" si="3889"/>
        <v>0</v>
      </c>
      <c r="J474" s="524"/>
      <c r="K474" s="523"/>
      <c r="L474" s="523">
        <f t="shared" si="3890"/>
        <v>0</v>
      </c>
      <c r="M474" s="523">
        <f t="shared" si="3891"/>
        <v>0</v>
      </c>
      <c r="N474" s="524">
        <v>0.36319999999999997</v>
      </c>
      <c r="O474" s="525">
        <f t="shared" si="3892"/>
        <v>0</v>
      </c>
      <c r="P474" s="526">
        <f t="shared" si="3893"/>
        <v>0</v>
      </c>
      <c r="Q474" s="527"/>
      <c r="R474" s="520">
        <v>24.0</v>
      </c>
      <c r="S474" s="521" t="s">
        <v>173</v>
      </c>
      <c r="T474" s="522" t="s">
        <v>132</v>
      </c>
      <c r="U474" s="522" t="s">
        <v>150</v>
      </c>
      <c r="V474" s="523" t="str">
        <f>ADHK!V474</f>
        <v/>
      </c>
      <c r="W474" s="523"/>
      <c r="X474" s="523">
        <f t="shared" si="3894"/>
        <v>0</v>
      </c>
      <c r="Y474" s="524"/>
      <c r="Z474" s="523">
        <f t="shared" si="3895"/>
        <v>0</v>
      </c>
      <c r="AA474" s="524"/>
      <c r="AB474" s="523"/>
      <c r="AC474" s="523">
        <f t="shared" si="3896"/>
        <v>0</v>
      </c>
      <c r="AD474" s="523">
        <f t="shared" si="3897"/>
        <v>0</v>
      </c>
      <c r="AE474" s="524">
        <v>0.36319999999999997</v>
      </c>
      <c r="AF474" s="525">
        <f t="shared" si="3898"/>
        <v>0</v>
      </c>
      <c r="AG474" s="526">
        <f t="shared" si="3899"/>
        <v>0</v>
      </c>
      <c r="AH474" s="527"/>
      <c r="AI474" s="520">
        <v>24.0</v>
      </c>
      <c r="AJ474" s="521" t="s">
        <v>173</v>
      </c>
      <c r="AK474" s="522" t="s">
        <v>132</v>
      </c>
      <c r="AL474" s="522" t="s">
        <v>150</v>
      </c>
      <c r="AM474" s="523" t="str">
        <f>ADHK!AM474</f>
        <v/>
      </c>
      <c r="AN474" s="523"/>
      <c r="AO474" s="523">
        <f t="shared" si="3900"/>
        <v>0</v>
      </c>
      <c r="AP474" s="524"/>
      <c r="AQ474" s="523">
        <f t="shared" si="3901"/>
        <v>0</v>
      </c>
      <c r="AR474" s="524"/>
      <c r="AS474" s="523"/>
      <c r="AT474" s="523">
        <f t="shared" si="3902"/>
        <v>0</v>
      </c>
      <c r="AU474" s="523">
        <f t="shared" si="3903"/>
        <v>0</v>
      </c>
      <c r="AV474" s="524">
        <v>0.36319999999999997</v>
      </c>
      <c r="AW474" s="525">
        <f t="shared" si="3904"/>
        <v>0</v>
      </c>
      <c r="AX474" s="526">
        <f t="shared" si="3905"/>
        <v>0</v>
      </c>
      <c r="AY474" s="527"/>
      <c r="AZ474" s="520">
        <v>24.0</v>
      </c>
      <c r="BA474" s="521" t="s">
        <v>173</v>
      </c>
      <c r="BB474" s="522" t="s">
        <v>132</v>
      </c>
      <c r="BC474" s="522" t="s">
        <v>150</v>
      </c>
      <c r="BD474" s="523" t="str">
        <f>ADHK!BD474</f>
        <v/>
      </c>
      <c r="BE474" s="523"/>
      <c r="BF474" s="523">
        <f t="shared" si="3906"/>
        <v>0</v>
      </c>
      <c r="BG474" s="524"/>
      <c r="BH474" s="523">
        <f t="shared" si="3907"/>
        <v>0</v>
      </c>
      <c r="BI474" s="524"/>
      <c r="BJ474" s="523"/>
      <c r="BK474" s="523">
        <f t="shared" si="3908"/>
        <v>0</v>
      </c>
      <c r="BL474" s="523">
        <f t="shared" si="3909"/>
        <v>0</v>
      </c>
      <c r="BM474" s="524">
        <v>0.36319999999999997</v>
      </c>
      <c r="BN474" s="525">
        <f t="shared" si="3910"/>
        <v>0</v>
      </c>
      <c r="BO474" s="526">
        <f t="shared" si="3911"/>
        <v>0</v>
      </c>
      <c r="BP474" s="527"/>
      <c r="BQ474" s="520">
        <v>24.0</v>
      </c>
      <c r="BR474" s="521" t="s">
        <v>173</v>
      </c>
      <c r="BS474" s="522" t="s">
        <v>132</v>
      </c>
      <c r="BT474" s="522" t="s">
        <v>150</v>
      </c>
      <c r="BU474" s="523" t="str">
        <f>ADHK!BU474</f>
        <v/>
      </c>
      <c r="BV474" s="523"/>
      <c r="BW474" s="523">
        <f t="shared" si="3912"/>
        <v>0</v>
      </c>
      <c r="BX474" s="524"/>
      <c r="BY474" s="523">
        <f t="shared" si="3913"/>
        <v>0</v>
      </c>
      <c r="BZ474" s="524"/>
      <c r="CA474" s="523"/>
      <c r="CB474" s="523">
        <f t="shared" si="3914"/>
        <v>0</v>
      </c>
      <c r="CC474" s="523">
        <f t="shared" si="3915"/>
        <v>0</v>
      </c>
      <c r="CD474" s="524">
        <v>0.36319999999999997</v>
      </c>
      <c r="CE474" s="525">
        <f t="shared" si="3916"/>
        <v>0</v>
      </c>
      <c r="CF474" s="526">
        <f t="shared" si="3917"/>
        <v>0</v>
      </c>
      <c r="CG474" s="527"/>
      <c r="CH474" s="520">
        <v>24.0</v>
      </c>
      <c r="CI474" s="521" t="s">
        <v>173</v>
      </c>
      <c r="CJ474" s="522" t="s">
        <v>132</v>
      </c>
      <c r="CK474" s="522" t="s">
        <v>150</v>
      </c>
      <c r="CL474" s="523" t="str">
        <f>ADHK!CL474</f>
        <v/>
      </c>
      <c r="CM474" s="523"/>
      <c r="CN474" s="523">
        <f t="shared" si="3918"/>
        <v>0</v>
      </c>
      <c r="CO474" s="524"/>
      <c r="CP474" s="523">
        <f t="shared" si="3919"/>
        <v>0</v>
      </c>
      <c r="CQ474" s="524"/>
      <c r="CR474" s="523"/>
      <c r="CS474" s="523">
        <f t="shared" si="3920"/>
        <v>0</v>
      </c>
      <c r="CT474" s="523">
        <f t="shared" si="3921"/>
        <v>0</v>
      </c>
      <c r="CU474" s="524">
        <v>0.36319999999999997</v>
      </c>
      <c r="CV474" s="525">
        <f t="shared" si="3922"/>
        <v>0</v>
      </c>
      <c r="CW474" s="526">
        <f t="shared" si="3923"/>
        <v>0</v>
      </c>
      <c r="CX474" s="527"/>
      <c r="CY474" s="520">
        <v>24.0</v>
      </c>
      <c r="CZ474" s="521" t="s">
        <v>173</v>
      </c>
      <c r="DA474" s="522" t="s">
        <v>132</v>
      </c>
      <c r="DB474" s="522" t="s">
        <v>150</v>
      </c>
      <c r="DC474" s="523" t="str">
        <f>ADHK!DC474</f>
        <v/>
      </c>
      <c r="DD474" s="523"/>
      <c r="DE474" s="523">
        <f t="shared" si="3924"/>
        <v>0</v>
      </c>
      <c r="DF474" s="524"/>
      <c r="DG474" s="523">
        <f t="shared" si="3925"/>
        <v>0</v>
      </c>
      <c r="DH474" s="524"/>
      <c r="DI474" s="523"/>
      <c r="DJ474" s="523">
        <f t="shared" si="3926"/>
        <v>0</v>
      </c>
      <c r="DK474" s="523">
        <f t="shared" si="3927"/>
        <v>0</v>
      </c>
      <c r="DL474" s="524">
        <v>0.36319999999999997</v>
      </c>
      <c r="DM474" s="525">
        <f t="shared" si="3928"/>
        <v>0</v>
      </c>
      <c r="DN474" s="526">
        <f t="shared" si="3929"/>
        <v>0</v>
      </c>
      <c r="DO474" s="527"/>
      <c r="DP474" s="520">
        <v>24.0</v>
      </c>
      <c r="DQ474" s="521" t="s">
        <v>173</v>
      </c>
      <c r="DR474" s="522" t="s">
        <v>132</v>
      </c>
      <c r="DS474" s="522" t="s">
        <v>150</v>
      </c>
      <c r="DT474" s="523" t="str">
        <f>ADHK!DT474</f>
        <v/>
      </c>
      <c r="DU474" s="523"/>
      <c r="DV474" s="523">
        <f t="shared" si="3930"/>
        <v>0</v>
      </c>
      <c r="DW474" s="524"/>
      <c r="DX474" s="523">
        <f t="shared" si="3931"/>
        <v>0</v>
      </c>
      <c r="DY474" s="524"/>
      <c r="DZ474" s="523"/>
      <c r="EA474" s="523">
        <f t="shared" si="3932"/>
        <v>0</v>
      </c>
      <c r="EB474" s="523">
        <f t="shared" si="3933"/>
        <v>0</v>
      </c>
      <c r="EC474" s="524">
        <v>0.36319999999999997</v>
      </c>
      <c r="ED474" s="525">
        <f t="shared" si="3934"/>
        <v>0</v>
      </c>
      <c r="EE474" s="526">
        <f t="shared" si="3935"/>
        <v>0</v>
      </c>
      <c r="EF474" s="527"/>
      <c r="EG474" s="520">
        <v>24.0</v>
      </c>
      <c r="EH474" s="521" t="s">
        <v>173</v>
      </c>
      <c r="EI474" s="522" t="s">
        <v>132</v>
      </c>
      <c r="EJ474" s="522" t="s">
        <v>150</v>
      </c>
      <c r="EK474" s="523" t="str">
        <f>ADHK!EK474</f>
        <v/>
      </c>
      <c r="EL474" s="523"/>
      <c r="EM474" s="523">
        <f t="shared" si="3936"/>
        <v>0</v>
      </c>
      <c r="EN474" s="524"/>
      <c r="EO474" s="523">
        <f t="shared" si="3937"/>
        <v>0</v>
      </c>
      <c r="EP474" s="524"/>
      <c r="EQ474" s="523"/>
      <c r="ER474" s="523">
        <f t="shared" si="3938"/>
        <v>0</v>
      </c>
      <c r="ES474" s="523">
        <f t="shared" si="3939"/>
        <v>0</v>
      </c>
      <c r="ET474" s="524">
        <v>0.36319999999999997</v>
      </c>
      <c r="EU474" s="525">
        <f t="shared" si="3940"/>
        <v>0</v>
      </c>
      <c r="EV474" s="526">
        <f t="shared" si="3941"/>
        <v>0</v>
      </c>
      <c r="EW474" s="527"/>
      <c r="EX474" s="520">
        <v>24.0</v>
      </c>
      <c r="EY474" s="521" t="s">
        <v>173</v>
      </c>
      <c r="EZ474" s="522" t="s">
        <v>132</v>
      </c>
      <c r="FA474" s="522" t="s">
        <v>150</v>
      </c>
      <c r="FB474" s="523" t="str">
        <f>ADHK!FB474</f>
        <v/>
      </c>
      <c r="FC474" s="523"/>
      <c r="FD474" s="523">
        <f t="shared" si="3942"/>
        <v>0</v>
      </c>
      <c r="FE474" s="524"/>
      <c r="FF474" s="523">
        <f t="shared" si="3943"/>
        <v>0</v>
      </c>
      <c r="FG474" s="524"/>
      <c r="FH474" s="523"/>
      <c r="FI474" s="523">
        <f t="shared" si="3944"/>
        <v>0</v>
      </c>
      <c r="FJ474" s="523">
        <f t="shared" si="3945"/>
        <v>0</v>
      </c>
      <c r="FK474" s="524">
        <v>0.36319999999999997</v>
      </c>
      <c r="FL474" s="525">
        <f t="shared" si="3946"/>
        <v>0</v>
      </c>
      <c r="FM474" s="526">
        <f t="shared" si="3947"/>
        <v>0</v>
      </c>
      <c r="FN474" s="527"/>
      <c r="FO474" s="520">
        <v>24.0</v>
      </c>
      <c r="FP474" s="521" t="s">
        <v>173</v>
      </c>
      <c r="FQ474" s="522" t="s">
        <v>132</v>
      </c>
      <c r="FR474" s="522" t="s">
        <v>150</v>
      </c>
      <c r="FS474" s="523" t="str">
        <f>ADHK!FS474</f>
        <v/>
      </c>
      <c r="FT474" s="523"/>
      <c r="FU474" s="523">
        <f t="shared" si="3948"/>
        <v>0</v>
      </c>
      <c r="FV474" s="524"/>
      <c r="FW474" s="523">
        <f t="shared" si="3949"/>
        <v>0</v>
      </c>
      <c r="FX474" s="524"/>
      <c r="FY474" s="523"/>
      <c r="FZ474" s="523">
        <f t="shared" si="3950"/>
        <v>0</v>
      </c>
      <c r="GA474" s="523">
        <f t="shared" si="3951"/>
        <v>0</v>
      </c>
      <c r="GB474" s="524">
        <v>0.36319999999999997</v>
      </c>
      <c r="GC474" s="525">
        <f t="shared" si="3952"/>
        <v>0</v>
      </c>
      <c r="GD474" s="526">
        <f t="shared" si="3953"/>
        <v>0</v>
      </c>
      <c r="GE474" s="527"/>
      <c r="GF474" s="520">
        <v>24.0</v>
      </c>
      <c r="GG474" s="521" t="s">
        <v>173</v>
      </c>
      <c r="GH474" s="522" t="s">
        <v>132</v>
      </c>
      <c r="GI474" s="522" t="s">
        <v>150</v>
      </c>
      <c r="GJ474" s="523" t="str">
        <f>ADHK!GJ474</f>
        <v/>
      </c>
      <c r="GK474" s="523"/>
      <c r="GL474" s="523">
        <f t="shared" si="3954"/>
        <v>0</v>
      </c>
      <c r="GM474" s="524"/>
      <c r="GN474" s="523">
        <f t="shared" si="3955"/>
        <v>0</v>
      </c>
      <c r="GO474" s="524"/>
      <c r="GP474" s="523"/>
      <c r="GQ474" s="523">
        <f t="shared" si="3956"/>
        <v>0</v>
      </c>
      <c r="GR474" s="523">
        <f t="shared" si="3957"/>
        <v>0</v>
      </c>
      <c r="GS474" s="524">
        <v>0.36319999999999997</v>
      </c>
      <c r="GT474" s="525">
        <f t="shared" si="3958"/>
        <v>0</v>
      </c>
      <c r="GU474" s="526">
        <f t="shared" si="3959"/>
        <v>0</v>
      </c>
      <c r="GV474" s="527"/>
      <c r="GW474" s="520">
        <v>24.0</v>
      </c>
      <c r="GX474" s="521" t="s">
        <v>173</v>
      </c>
      <c r="GY474" s="522" t="s">
        <v>132</v>
      </c>
      <c r="GZ474" s="522" t="s">
        <v>150</v>
      </c>
      <c r="HA474" s="523" t="str">
        <f>ADHK!HA474</f>
        <v/>
      </c>
      <c r="HB474" s="523"/>
      <c r="HC474" s="523">
        <f t="shared" si="3960"/>
        <v>0</v>
      </c>
      <c r="HD474" s="524"/>
      <c r="HE474" s="523">
        <f t="shared" si="3961"/>
        <v>0</v>
      </c>
      <c r="HF474" s="524"/>
      <c r="HG474" s="523"/>
      <c r="HH474" s="523">
        <f t="shared" si="3962"/>
        <v>0</v>
      </c>
      <c r="HI474" s="523">
        <f t="shared" si="3963"/>
        <v>0</v>
      </c>
      <c r="HJ474" s="524">
        <v>0.36319999999999997</v>
      </c>
      <c r="HK474" s="525">
        <f t="shared" si="3964"/>
        <v>0</v>
      </c>
      <c r="HL474" s="526">
        <f t="shared" si="3965"/>
        <v>0</v>
      </c>
      <c r="HM474" s="527"/>
      <c r="HN474" s="520">
        <v>24.0</v>
      </c>
      <c r="HO474" s="521" t="s">
        <v>173</v>
      </c>
      <c r="HP474" s="522" t="s">
        <v>132</v>
      </c>
      <c r="HQ474" s="522" t="s">
        <v>150</v>
      </c>
      <c r="HR474" s="523" t="str">
        <f>ADHK!HR474</f>
        <v/>
      </c>
      <c r="HS474" s="523"/>
      <c r="HT474" s="523">
        <f t="shared" si="3966"/>
        <v>0</v>
      </c>
      <c r="HU474" s="524"/>
      <c r="HV474" s="523">
        <f t="shared" si="3967"/>
        <v>0</v>
      </c>
      <c r="HW474" s="524"/>
      <c r="HX474" s="523"/>
      <c r="HY474" s="523">
        <f t="shared" si="3968"/>
        <v>0</v>
      </c>
      <c r="HZ474" s="523">
        <f t="shared" si="3969"/>
        <v>0</v>
      </c>
      <c r="IA474" s="524">
        <v>0.36319999999999997</v>
      </c>
      <c r="IB474" s="525">
        <f t="shared" si="3970"/>
        <v>0</v>
      </c>
      <c r="IC474" s="526">
        <f t="shared" si="3971"/>
        <v>0</v>
      </c>
      <c r="ID474" s="527"/>
      <c r="IE474" s="520">
        <v>24.0</v>
      </c>
      <c r="IF474" s="521" t="s">
        <v>173</v>
      </c>
      <c r="IG474" s="522" t="s">
        <v>132</v>
      </c>
      <c r="IH474" s="522" t="s">
        <v>150</v>
      </c>
      <c r="II474" s="523" t="str">
        <f>ADHK!II474</f>
        <v/>
      </c>
      <c r="IJ474" s="523"/>
      <c r="IK474" s="523">
        <f t="shared" si="3972"/>
        <v>0</v>
      </c>
      <c r="IL474" s="524"/>
      <c r="IM474" s="523">
        <f t="shared" si="3973"/>
        <v>0</v>
      </c>
      <c r="IN474" s="524"/>
      <c r="IO474" s="523"/>
      <c r="IP474" s="523">
        <f t="shared" si="3974"/>
        <v>0</v>
      </c>
      <c r="IQ474" s="523">
        <f t="shared" si="3975"/>
        <v>0</v>
      </c>
      <c r="IR474" s="524">
        <v>0.36319999999999997</v>
      </c>
      <c r="IS474" s="525">
        <f t="shared" si="3976"/>
        <v>0</v>
      </c>
      <c r="IT474" s="526">
        <f t="shared" si="3977"/>
        <v>0</v>
      </c>
      <c r="IU474" s="527"/>
      <c r="IV474" s="520">
        <v>24.0</v>
      </c>
      <c r="IW474" s="521" t="s">
        <v>173</v>
      </c>
      <c r="IX474" s="522" t="s">
        <v>132</v>
      </c>
      <c r="IY474" s="522" t="s">
        <v>150</v>
      </c>
      <c r="IZ474" s="523" t="str">
        <f>ADHK!IZ474</f>
        <v/>
      </c>
      <c r="JA474" s="523"/>
      <c r="JB474" s="523">
        <f t="shared" si="3978"/>
        <v>0</v>
      </c>
      <c r="JC474" s="524"/>
      <c r="JD474" s="523">
        <f t="shared" si="3979"/>
        <v>0</v>
      </c>
      <c r="JE474" s="524"/>
      <c r="JF474" s="523"/>
      <c r="JG474" s="523">
        <f t="shared" si="3980"/>
        <v>0</v>
      </c>
      <c r="JH474" s="523">
        <f t="shared" si="3981"/>
        <v>0</v>
      </c>
      <c r="JI474" s="524">
        <v>0.36319999999999997</v>
      </c>
      <c r="JJ474" s="525">
        <f t="shared" si="3982"/>
        <v>0</v>
      </c>
      <c r="JK474" s="526">
        <f t="shared" si="3983"/>
        <v>0</v>
      </c>
      <c r="JL474" s="527"/>
      <c r="JM474" s="520">
        <v>24.0</v>
      </c>
      <c r="JN474" s="521" t="s">
        <v>173</v>
      </c>
      <c r="JO474" s="522" t="s">
        <v>132</v>
      </c>
      <c r="JP474" s="522" t="s">
        <v>150</v>
      </c>
      <c r="JQ474" s="523" t="str">
        <f>ADHK!JQ474</f>
        <v/>
      </c>
      <c r="JR474" s="523"/>
      <c r="JS474" s="523">
        <f t="shared" si="3984"/>
        <v>0</v>
      </c>
      <c r="JT474" s="524"/>
      <c r="JU474" s="523">
        <f t="shared" si="3985"/>
        <v>0</v>
      </c>
      <c r="JV474" s="524"/>
      <c r="JW474" s="523"/>
      <c r="JX474" s="523">
        <f t="shared" si="3986"/>
        <v>0</v>
      </c>
      <c r="JY474" s="523">
        <f t="shared" si="3987"/>
        <v>0</v>
      </c>
      <c r="JZ474" s="524">
        <v>0.36319999999999997</v>
      </c>
      <c r="KA474" s="525">
        <f t="shared" si="3988"/>
        <v>0</v>
      </c>
      <c r="KB474" s="526">
        <f t="shared" si="3989"/>
        <v>0</v>
      </c>
      <c r="KC474" s="527"/>
      <c r="KD474" s="520">
        <v>24.0</v>
      </c>
      <c r="KE474" s="521" t="s">
        <v>173</v>
      </c>
      <c r="KF474" s="522" t="s">
        <v>132</v>
      </c>
      <c r="KG474" s="522" t="s">
        <v>150</v>
      </c>
      <c r="KH474" s="523" t="str">
        <f>ADHK!KH474</f>
        <v/>
      </c>
      <c r="KI474" s="523"/>
      <c r="KJ474" s="523">
        <f t="shared" si="3990"/>
        <v>0</v>
      </c>
      <c r="KK474" s="524"/>
      <c r="KL474" s="523">
        <f t="shared" si="3991"/>
        <v>0</v>
      </c>
      <c r="KM474" s="524"/>
      <c r="KN474" s="523"/>
      <c r="KO474" s="523">
        <f t="shared" si="3992"/>
        <v>0</v>
      </c>
      <c r="KP474" s="523">
        <f t="shared" si="3993"/>
        <v>0</v>
      </c>
      <c r="KQ474" s="524">
        <v>0.36319999999999997</v>
      </c>
      <c r="KR474" s="525">
        <f t="shared" si="3994"/>
        <v>0</v>
      </c>
      <c r="KS474" s="526">
        <f t="shared" si="3995"/>
        <v>0</v>
      </c>
      <c r="KT474" s="527"/>
      <c r="KU474" s="528"/>
    </row>
    <row r="475" ht="15.75" customHeight="1">
      <c r="A475" s="520">
        <v>25.0</v>
      </c>
      <c r="B475" s="521" t="s">
        <v>174</v>
      </c>
      <c r="C475" s="522" t="s">
        <v>132</v>
      </c>
      <c r="D475" s="522" t="s">
        <v>132</v>
      </c>
      <c r="E475" s="523" t="str">
        <f>ADHK!E475</f>
        <v/>
      </c>
      <c r="F475" s="523" t="str">
        <f>ADHK!F475</f>
        <v/>
      </c>
      <c r="G475" s="523">
        <f t="shared" si="3888"/>
        <v>0</v>
      </c>
      <c r="H475" s="524"/>
      <c r="I475" s="523">
        <f t="shared" si="3889"/>
        <v>0</v>
      </c>
      <c r="J475" s="524"/>
      <c r="K475" s="523"/>
      <c r="L475" s="523">
        <f t="shared" si="3890"/>
        <v>0</v>
      </c>
      <c r="M475" s="523">
        <f t="shared" si="3891"/>
        <v>0</v>
      </c>
      <c r="N475" s="524">
        <v>0.36319999999999997</v>
      </c>
      <c r="O475" s="525">
        <f t="shared" si="3892"/>
        <v>0</v>
      </c>
      <c r="P475" s="526">
        <f t="shared" si="3893"/>
        <v>0</v>
      </c>
      <c r="Q475" s="527"/>
      <c r="R475" s="520">
        <v>25.0</v>
      </c>
      <c r="S475" s="521" t="s">
        <v>174</v>
      </c>
      <c r="T475" s="522" t="s">
        <v>132</v>
      </c>
      <c r="U475" s="522" t="s">
        <v>132</v>
      </c>
      <c r="V475" s="523" t="str">
        <f>ADHK!V475</f>
        <v/>
      </c>
      <c r="W475" s="523"/>
      <c r="X475" s="523">
        <f t="shared" si="3894"/>
        <v>0</v>
      </c>
      <c r="Y475" s="524"/>
      <c r="Z475" s="523">
        <f t="shared" si="3895"/>
        <v>0</v>
      </c>
      <c r="AA475" s="524"/>
      <c r="AB475" s="523"/>
      <c r="AC475" s="523">
        <f t="shared" si="3896"/>
        <v>0</v>
      </c>
      <c r="AD475" s="523">
        <f t="shared" si="3897"/>
        <v>0</v>
      </c>
      <c r="AE475" s="524">
        <v>0.36319999999999997</v>
      </c>
      <c r="AF475" s="525">
        <f t="shared" si="3898"/>
        <v>0</v>
      </c>
      <c r="AG475" s="526">
        <f t="shared" si="3899"/>
        <v>0</v>
      </c>
      <c r="AH475" s="527"/>
      <c r="AI475" s="520">
        <v>25.0</v>
      </c>
      <c r="AJ475" s="521" t="s">
        <v>174</v>
      </c>
      <c r="AK475" s="522" t="s">
        <v>132</v>
      </c>
      <c r="AL475" s="522" t="s">
        <v>132</v>
      </c>
      <c r="AM475" s="523" t="str">
        <f>ADHK!AM475</f>
        <v/>
      </c>
      <c r="AN475" s="523"/>
      <c r="AO475" s="523">
        <f t="shared" si="3900"/>
        <v>0</v>
      </c>
      <c r="AP475" s="524"/>
      <c r="AQ475" s="523">
        <f t="shared" si="3901"/>
        <v>0</v>
      </c>
      <c r="AR475" s="524"/>
      <c r="AS475" s="523"/>
      <c r="AT475" s="523">
        <f t="shared" si="3902"/>
        <v>0</v>
      </c>
      <c r="AU475" s="523">
        <f t="shared" si="3903"/>
        <v>0</v>
      </c>
      <c r="AV475" s="524">
        <v>0.36319999999999997</v>
      </c>
      <c r="AW475" s="525">
        <f t="shared" si="3904"/>
        <v>0</v>
      </c>
      <c r="AX475" s="526">
        <f t="shared" si="3905"/>
        <v>0</v>
      </c>
      <c r="AY475" s="527"/>
      <c r="AZ475" s="520">
        <v>25.0</v>
      </c>
      <c r="BA475" s="521" t="s">
        <v>174</v>
      </c>
      <c r="BB475" s="522" t="s">
        <v>132</v>
      </c>
      <c r="BC475" s="522" t="s">
        <v>132</v>
      </c>
      <c r="BD475" s="523" t="str">
        <f>ADHK!BD475</f>
        <v/>
      </c>
      <c r="BE475" s="523"/>
      <c r="BF475" s="523">
        <f t="shared" si="3906"/>
        <v>0</v>
      </c>
      <c r="BG475" s="524"/>
      <c r="BH475" s="523">
        <f t="shared" si="3907"/>
        <v>0</v>
      </c>
      <c r="BI475" s="524"/>
      <c r="BJ475" s="523"/>
      <c r="BK475" s="523">
        <f t="shared" si="3908"/>
        <v>0</v>
      </c>
      <c r="BL475" s="523">
        <f t="shared" si="3909"/>
        <v>0</v>
      </c>
      <c r="BM475" s="524">
        <v>0.36319999999999997</v>
      </c>
      <c r="BN475" s="525">
        <f t="shared" si="3910"/>
        <v>0</v>
      </c>
      <c r="BO475" s="526">
        <f t="shared" si="3911"/>
        <v>0</v>
      </c>
      <c r="BP475" s="527"/>
      <c r="BQ475" s="520">
        <v>25.0</v>
      </c>
      <c r="BR475" s="521" t="s">
        <v>174</v>
      </c>
      <c r="BS475" s="522" t="s">
        <v>132</v>
      </c>
      <c r="BT475" s="522" t="s">
        <v>132</v>
      </c>
      <c r="BU475" s="523" t="str">
        <f>ADHK!BU475</f>
        <v/>
      </c>
      <c r="BV475" s="523"/>
      <c r="BW475" s="523">
        <f t="shared" si="3912"/>
        <v>0</v>
      </c>
      <c r="BX475" s="524"/>
      <c r="BY475" s="523">
        <f t="shared" si="3913"/>
        <v>0</v>
      </c>
      <c r="BZ475" s="524"/>
      <c r="CA475" s="523"/>
      <c r="CB475" s="523">
        <f t="shared" si="3914"/>
        <v>0</v>
      </c>
      <c r="CC475" s="523">
        <f t="shared" si="3915"/>
        <v>0</v>
      </c>
      <c r="CD475" s="524">
        <v>0.36319999999999997</v>
      </c>
      <c r="CE475" s="525">
        <f t="shared" si="3916"/>
        <v>0</v>
      </c>
      <c r="CF475" s="526">
        <f t="shared" si="3917"/>
        <v>0</v>
      </c>
      <c r="CG475" s="527"/>
      <c r="CH475" s="520">
        <v>25.0</v>
      </c>
      <c r="CI475" s="521" t="s">
        <v>174</v>
      </c>
      <c r="CJ475" s="522" t="s">
        <v>132</v>
      </c>
      <c r="CK475" s="522" t="s">
        <v>132</v>
      </c>
      <c r="CL475" s="523" t="str">
        <f>ADHK!CL475</f>
        <v/>
      </c>
      <c r="CM475" s="523"/>
      <c r="CN475" s="523">
        <f t="shared" si="3918"/>
        <v>0</v>
      </c>
      <c r="CO475" s="524"/>
      <c r="CP475" s="523">
        <f t="shared" si="3919"/>
        <v>0</v>
      </c>
      <c r="CQ475" s="524"/>
      <c r="CR475" s="523"/>
      <c r="CS475" s="523">
        <f t="shared" si="3920"/>
        <v>0</v>
      </c>
      <c r="CT475" s="523">
        <f t="shared" si="3921"/>
        <v>0</v>
      </c>
      <c r="CU475" s="524">
        <v>0.36319999999999997</v>
      </c>
      <c r="CV475" s="525">
        <f t="shared" si="3922"/>
        <v>0</v>
      </c>
      <c r="CW475" s="526">
        <f t="shared" si="3923"/>
        <v>0</v>
      </c>
      <c r="CX475" s="527"/>
      <c r="CY475" s="520">
        <v>25.0</v>
      </c>
      <c r="CZ475" s="521" t="s">
        <v>174</v>
      </c>
      <c r="DA475" s="522" t="s">
        <v>132</v>
      </c>
      <c r="DB475" s="522" t="s">
        <v>132</v>
      </c>
      <c r="DC475" s="523" t="str">
        <f>ADHK!DC475</f>
        <v/>
      </c>
      <c r="DD475" s="523"/>
      <c r="DE475" s="523">
        <f t="shared" si="3924"/>
        <v>0</v>
      </c>
      <c r="DF475" s="524"/>
      <c r="DG475" s="523">
        <f t="shared" si="3925"/>
        <v>0</v>
      </c>
      <c r="DH475" s="524"/>
      <c r="DI475" s="523"/>
      <c r="DJ475" s="523">
        <f t="shared" si="3926"/>
        <v>0</v>
      </c>
      <c r="DK475" s="523">
        <f t="shared" si="3927"/>
        <v>0</v>
      </c>
      <c r="DL475" s="524">
        <v>0.36319999999999997</v>
      </c>
      <c r="DM475" s="525">
        <f t="shared" si="3928"/>
        <v>0</v>
      </c>
      <c r="DN475" s="526">
        <f t="shared" si="3929"/>
        <v>0</v>
      </c>
      <c r="DO475" s="527"/>
      <c r="DP475" s="520">
        <v>25.0</v>
      </c>
      <c r="DQ475" s="521" t="s">
        <v>174</v>
      </c>
      <c r="DR475" s="522" t="s">
        <v>132</v>
      </c>
      <c r="DS475" s="522" t="s">
        <v>132</v>
      </c>
      <c r="DT475" s="523" t="str">
        <f>ADHK!DT475</f>
        <v/>
      </c>
      <c r="DU475" s="523"/>
      <c r="DV475" s="523">
        <f t="shared" si="3930"/>
        <v>0</v>
      </c>
      <c r="DW475" s="524"/>
      <c r="DX475" s="523">
        <f t="shared" si="3931"/>
        <v>0</v>
      </c>
      <c r="DY475" s="524"/>
      <c r="DZ475" s="523"/>
      <c r="EA475" s="523">
        <f t="shared" si="3932"/>
        <v>0</v>
      </c>
      <c r="EB475" s="523">
        <f t="shared" si="3933"/>
        <v>0</v>
      </c>
      <c r="EC475" s="524">
        <v>0.36319999999999997</v>
      </c>
      <c r="ED475" s="525">
        <f t="shared" si="3934"/>
        <v>0</v>
      </c>
      <c r="EE475" s="526">
        <f t="shared" si="3935"/>
        <v>0</v>
      </c>
      <c r="EF475" s="527"/>
      <c r="EG475" s="520">
        <v>25.0</v>
      </c>
      <c r="EH475" s="521" t="s">
        <v>174</v>
      </c>
      <c r="EI475" s="522" t="s">
        <v>132</v>
      </c>
      <c r="EJ475" s="522" t="s">
        <v>132</v>
      </c>
      <c r="EK475" s="523" t="str">
        <f>ADHK!EK475</f>
        <v/>
      </c>
      <c r="EL475" s="523"/>
      <c r="EM475" s="523">
        <f t="shared" si="3936"/>
        <v>0</v>
      </c>
      <c r="EN475" s="524"/>
      <c r="EO475" s="523">
        <f t="shared" si="3937"/>
        <v>0</v>
      </c>
      <c r="EP475" s="524"/>
      <c r="EQ475" s="523"/>
      <c r="ER475" s="523">
        <f t="shared" si="3938"/>
        <v>0</v>
      </c>
      <c r="ES475" s="523">
        <f t="shared" si="3939"/>
        <v>0</v>
      </c>
      <c r="ET475" s="524">
        <v>0.36319999999999997</v>
      </c>
      <c r="EU475" s="525">
        <f t="shared" si="3940"/>
        <v>0</v>
      </c>
      <c r="EV475" s="526">
        <f t="shared" si="3941"/>
        <v>0</v>
      </c>
      <c r="EW475" s="527"/>
      <c r="EX475" s="520">
        <v>25.0</v>
      </c>
      <c r="EY475" s="521" t="s">
        <v>174</v>
      </c>
      <c r="EZ475" s="522" t="s">
        <v>132</v>
      </c>
      <c r="FA475" s="522" t="s">
        <v>132</v>
      </c>
      <c r="FB475" s="523" t="str">
        <f>ADHK!FB475</f>
        <v/>
      </c>
      <c r="FC475" s="523"/>
      <c r="FD475" s="523">
        <f t="shared" si="3942"/>
        <v>0</v>
      </c>
      <c r="FE475" s="524"/>
      <c r="FF475" s="523">
        <f t="shared" si="3943"/>
        <v>0</v>
      </c>
      <c r="FG475" s="524"/>
      <c r="FH475" s="523"/>
      <c r="FI475" s="523">
        <f t="shared" si="3944"/>
        <v>0</v>
      </c>
      <c r="FJ475" s="523">
        <f t="shared" si="3945"/>
        <v>0</v>
      </c>
      <c r="FK475" s="524">
        <v>0.36319999999999997</v>
      </c>
      <c r="FL475" s="525">
        <f t="shared" si="3946"/>
        <v>0</v>
      </c>
      <c r="FM475" s="526">
        <f t="shared" si="3947"/>
        <v>0</v>
      </c>
      <c r="FN475" s="527"/>
      <c r="FO475" s="520">
        <v>25.0</v>
      </c>
      <c r="FP475" s="521" t="s">
        <v>174</v>
      </c>
      <c r="FQ475" s="522" t="s">
        <v>132</v>
      </c>
      <c r="FR475" s="522" t="s">
        <v>132</v>
      </c>
      <c r="FS475" s="523" t="str">
        <f>ADHK!FS475</f>
        <v/>
      </c>
      <c r="FT475" s="523"/>
      <c r="FU475" s="523">
        <f t="shared" si="3948"/>
        <v>0</v>
      </c>
      <c r="FV475" s="524"/>
      <c r="FW475" s="523">
        <f t="shared" si="3949"/>
        <v>0</v>
      </c>
      <c r="FX475" s="524"/>
      <c r="FY475" s="523"/>
      <c r="FZ475" s="523">
        <f t="shared" si="3950"/>
        <v>0</v>
      </c>
      <c r="GA475" s="523">
        <f t="shared" si="3951"/>
        <v>0</v>
      </c>
      <c r="GB475" s="524">
        <v>0.36319999999999997</v>
      </c>
      <c r="GC475" s="525">
        <f t="shared" si="3952"/>
        <v>0</v>
      </c>
      <c r="GD475" s="526">
        <f t="shared" si="3953"/>
        <v>0</v>
      </c>
      <c r="GE475" s="527"/>
      <c r="GF475" s="520">
        <v>25.0</v>
      </c>
      <c r="GG475" s="521" t="s">
        <v>174</v>
      </c>
      <c r="GH475" s="522" t="s">
        <v>132</v>
      </c>
      <c r="GI475" s="522" t="s">
        <v>132</v>
      </c>
      <c r="GJ475" s="523" t="str">
        <f>ADHK!GJ475</f>
        <v/>
      </c>
      <c r="GK475" s="523"/>
      <c r="GL475" s="523">
        <f t="shared" si="3954"/>
        <v>0</v>
      </c>
      <c r="GM475" s="524"/>
      <c r="GN475" s="523">
        <f t="shared" si="3955"/>
        <v>0</v>
      </c>
      <c r="GO475" s="524"/>
      <c r="GP475" s="523"/>
      <c r="GQ475" s="523">
        <f t="shared" si="3956"/>
        <v>0</v>
      </c>
      <c r="GR475" s="523">
        <f t="shared" si="3957"/>
        <v>0</v>
      </c>
      <c r="GS475" s="524">
        <v>0.36319999999999997</v>
      </c>
      <c r="GT475" s="525">
        <f t="shared" si="3958"/>
        <v>0</v>
      </c>
      <c r="GU475" s="526">
        <f t="shared" si="3959"/>
        <v>0</v>
      </c>
      <c r="GV475" s="527"/>
      <c r="GW475" s="520">
        <v>25.0</v>
      </c>
      <c r="GX475" s="521" t="s">
        <v>174</v>
      </c>
      <c r="GY475" s="522" t="s">
        <v>132</v>
      </c>
      <c r="GZ475" s="522" t="s">
        <v>132</v>
      </c>
      <c r="HA475" s="523" t="str">
        <f>ADHK!HA475</f>
        <v/>
      </c>
      <c r="HB475" s="523"/>
      <c r="HC475" s="523">
        <f t="shared" si="3960"/>
        <v>0</v>
      </c>
      <c r="HD475" s="524"/>
      <c r="HE475" s="523">
        <f t="shared" si="3961"/>
        <v>0</v>
      </c>
      <c r="HF475" s="524"/>
      <c r="HG475" s="523"/>
      <c r="HH475" s="523">
        <f t="shared" si="3962"/>
        <v>0</v>
      </c>
      <c r="HI475" s="523">
        <f t="shared" si="3963"/>
        <v>0</v>
      </c>
      <c r="HJ475" s="524">
        <v>0.36319999999999997</v>
      </c>
      <c r="HK475" s="525">
        <f t="shared" si="3964"/>
        <v>0</v>
      </c>
      <c r="HL475" s="526">
        <f t="shared" si="3965"/>
        <v>0</v>
      </c>
      <c r="HM475" s="527"/>
      <c r="HN475" s="520">
        <v>25.0</v>
      </c>
      <c r="HO475" s="521" t="s">
        <v>174</v>
      </c>
      <c r="HP475" s="522" t="s">
        <v>132</v>
      </c>
      <c r="HQ475" s="522" t="s">
        <v>132</v>
      </c>
      <c r="HR475" s="523" t="str">
        <f>ADHK!HR475</f>
        <v/>
      </c>
      <c r="HS475" s="523"/>
      <c r="HT475" s="523">
        <f t="shared" si="3966"/>
        <v>0</v>
      </c>
      <c r="HU475" s="524"/>
      <c r="HV475" s="523">
        <f t="shared" si="3967"/>
        <v>0</v>
      </c>
      <c r="HW475" s="524"/>
      <c r="HX475" s="523"/>
      <c r="HY475" s="523">
        <f t="shared" si="3968"/>
        <v>0</v>
      </c>
      <c r="HZ475" s="523">
        <f t="shared" si="3969"/>
        <v>0</v>
      </c>
      <c r="IA475" s="524">
        <v>0.36319999999999997</v>
      </c>
      <c r="IB475" s="525">
        <f t="shared" si="3970"/>
        <v>0</v>
      </c>
      <c r="IC475" s="526">
        <f t="shared" si="3971"/>
        <v>0</v>
      </c>
      <c r="ID475" s="527"/>
      <c r="IE475" s="520">
        <v>25.0</v>
      </c>
      <c r="IF475" s="521" t="s">
        <v>174</v>
      </c>
      <c r="IG475" s="522" t="s">
        <v>132</v>
      </c>
      <c r="IH475" s="522" t="s">
        <v>132</v>
      </c>
      <c r="II475" s="523" t="str">
        <f>ADHK!II475</f>
        <v/>
      </c>
      <c r="IJ475" s="523"/>
      <c r="IK475" s="523">
        <f t="shared" si="3972"/>
        <v>0</v>
      </c>
      <c r="IL475" s="524"/>
      <c r="IM475" s="523">
        <f t="shared" si="3973"/>
        <v>0</v>
      </c>
      <c r="IN475" s="524"/>
      <c r="IO475" s="523"/>
      <c r="IP475" s="523">
        <f t="shared" si="3974"/>
        <v>0</v>
      </c>
      <c r="IQ475" s="523">
        <f t="shared" si="3975"/>
        <v>0</v>
      </c>
      <c r="IR475" s="524">
        <v>0.36319999999999997</v>
      </c>
      <c r="IS475" s="525">
        <f t="shared" si="3976"/>
        <v>0</v>
      </c>
      <c r="IT475" s="526">
        <f t="shared" si="3977"/>
        <v>0</v>
      </c>
      <c r="IU475" s="527"/>
      <c r="IV475" s="520">
        <v>25.0</v>
      </c>
      <c r="IW475" s="521" t="s">
        <v>174</v>
      </c>
      <c r="IX475" s="522" t="s">
        <v>132</v>
      </c>
      <c r="IY475" s="522" t="s">
        <v>132</v>
      </c>
      <c r="IZ475" s="523" t="str">
        <f>ADHK!IZ475</f>
        <v/>
      </c>
      <c r="JA475" s="523"/>
      <c r="JB475" s="523">
        <f t="shared" si="3978"/>
        <v>0</v>
      </c>
      <c r="JC475" s="524"/>
      <c r="JD475" s="523">
        <f t="shared" si="3979"/>
        <v>0</v>
      </c>
      <c r="JE475" s="524"/>
      <c r="JF475" s="523"/>
      <c r="JG475" s="523">
        <f t="shared" si="3980"/>
        <v>0</v>
      </c>
      <c r="JH475" s="523">
        <f t="shared" si="3981"/>
        <v>0</v>
      </c>
      <c r="JI475" s="524">
        <v>0.36319999999999997</v>
      </c>
      <c r="JJ475" s="525">
        <f t="shared" si="3982"/>
        <v>0</v>
      </c>
      <c r="JK475" s="526">
        <f t="shared" si="3983"/>
        <v>0</v>
      </c>
      <c r="JL475" s="527"/>
      <c r="JM475" s="520">
        <v>25.0</v>
      </c>
      <c r="JN475" s="521" t="s">
        <v>174</v>
      </c>
      <c r="JO475" s="522" t="s">
        <v>132</v>
      </c>
      <c r="JP475" s="522" t="s">
        <v>132</v>
      </c>
      <c r="JQ475" s="523" t="str">
        <f>ADHK!JQ475</f>
        <v/>
      </c>
      <c r="JR475" s="523"/>
      <c r="JS475" s="523">
        <f t="shared" si="3984"/>
        <v>0</v>
      </c>
      <c r="JT475" s="524"/>
      <c r="JU475" s="523">
        <f t="shared" si="3985"/>
        <v>0</v>
      </c>
      <c r="JV475" s="524"/>
      <c r="JW475" s="523"/>
      <c r="JX475" s="523">
        <f t="shared" si="3986"/>
        <v>0</v>
      </c>
      <c r="JY475" s="523">
        <f t="shared" si="3987"/>
        <v>0</v>
      </c>
      <c r="JZ475" s="524">
        <v>0.36319999999999997</v>
      </c>
      <c r="KA475" s="525">
        <f t="shared" si="3988"/>
        <v>0</v>
      </c>
      <c r="KB475" s="526">
        <f t="shared" si="3989"/>
        <v>0</v>
      </c>
      <c r="KC475" s="527"/>
      <c r="KD475" s="520">
        <v>25.0</v>
      </c>
      <c r="KE475" s="521" t="s">
        <v>174</v>
      </c>
      <c r="KF475" s="522" t="s">
        <v>132</v>
      </c>
      <c r="KG475" s="522" t="s">
        <v>132</v>
      </c>
      <c r="KH475" s="523" t="str">
        <f>ADHK!KH475</f>
        <v/>
      </c>
      <c r="KI475" s="523"/>
      <c r="KJ475" s="523">
        <f t="shared" si="3990"/>
        <v>0</v>
      </c>
      <c r="KK475" s="524"/>
      <c r="KL475" s="523">
        <f t="shared" si="3991"/>
        <v>0</v>
      </c>
      <c r="KM475" s="524"/>
      <c r="KN475" s="523"/>
      <c r="KO475" s="523">
        <f t="shared" si="3992"/>
        <v>0</v>
      </c>
      <c r="KP475" s="523">
        <f t="shared" si="3993"/>
        <v>0</v>
      </c>
      <c r="KQ475" s="524">
        <v>0.36319999999999997</v>
      </c>
      <c r="KR475" s="525">
        <f t="shared" si="3994"/>
        <v>0</v>
      </c>
      <c r="KS475" s="526">
        <f t="shared" si="3995"/>
        <v>0</v>
      </c>
      <c r="KT475" s="527"/>
      <c r="KU475" s="528"/>
    </row>
    <row r="476" ht="15.75" customHeight="1">
      <c r="A476" s="520">
        <v>26.0</v>
      </c>
      <c r="B476" s="521" t="s">
        <v>175</v>
      </c>
      <c r="C476" s="522" t="s">
        <v>132</v>
      </c>
      <c r="D476" s="522" t="s">
        <v>132</v>
      </c>
      <c r="E476" s="523" t="str">
        <f>ADHK!E476</f>
        <v/>
      </c>
      <c r="F476" s="523" t="str">
        <f>ADHK!F476</f>
        <v/>
      </c>
      <c r="G476" s="523">
        <f t="shared" si="3888"/>
        <v>0</v>
      </c>
      <c r="H476" s="524"/>
      <c r="I476" s="523">
        <f t="shared" si="3889"/>
        <v>0</v>
      </c>
      <c r="J476" s="524"/>
      <c r="K476" s="523"/>
      <c r="L476" s="523">
        <f t="shared" si="3890"/>
        <v>0</v>
      </c>
      <c r="M476" s="523">
        <f t="shared" si="3891"/>
        <v>0</v>
      </c>
      <c r="N476" s="524">
        <v>0.36319999999999997</v>
      </c>
      <c r="O476" s="525">
        <f t="shared" si="3892"/>
        <v>0</v>
      </c>
      <c r="P476" s="526">
        <f t="shared" si="3893"/>
        <v>0</v>
      </c>
      <c r="Q476" s="527"/>
      <c r="R476" s="520">
        <v>26.0</v>
      </c>
      <c r="S476" s="521" t="s">
        <v>175</v>
      </c>
      <c r="T476" s="522" t="s">
        <v>132</v>
      </c>
      <c r="U476" s="522" t="s">
        <v>132</v>
      </c>
      <c r="V476" s="523" t="str">
        <f>ADHK!V476</f>
        <v/>
      </c>
      <c r="W476" s="523"/>
      <c r="X476" s="523">
        <f t="shared" si="3894"/>
        <v>0</v>
      </c>
      <c r="Y476" s="524"/>
      <c r="Z476" s="523">
        <f t="shared" si="3895"/>
        <v>0</v>
      </c>
      <c r="AA476" s="524"/>
      <c r="AB476" s="523"/>
      <c r="AC476" s="523">
        <f t="shared" si="3896"/>
        <v>0</v>
      </c>
      <c r="AD476" s="523">
        <f t="shared" si="3897"/>
        <v>0</v>
      </c>
      <c r="AE476" s="524">
        <v>0.36319999999999997</v>
      </c>
      <c r="AF476" s="525">
        <f t="shared" si="3898"/>
        <v>0</v>
      </c>
      <c r="AG476" s="526">
        <f t="shared" si="3899"/>
        <v>0</v>
      </c>
      <c r="AH476" s="527"/>
      <c r="AI476" s="520">
        <v>26.0</v>
      </c>
      <c r="AJ476" s="521" t="s">
        <v>175</v>
      </c>
      <c r="AK476" s="522" t="s">
        <v>132</v>
      </c>
      <c r="AL476" s="522" t="s">
        <v>132</v>
      </c>
      <c r="AM476" s="523" t="str">
        <f>ADHK!AM476</f>
        <v/>
      </c>
      <c r="AN476" s="523"/>
      <c r="AO476" s="523">
        <f t="shared" si="3900"/>
        <v>0</v>
      </c>
      <c r="AP476" s="524"/>
      <c r="AQ476" s="523">
        <f t="shared" si="3901"/>
        <v>0</v>
      </c>
      <c r="AR476" s="524"/>
      <c r="AS476" s="523"/>
      <c r="AT476" s="523">
        <f t="shared" si="3902"/>
        <v>0</v>
      </c>
      <c r="AU476" s="523">
        <f t="shared" si="3903"/>
        <v>0</v>
      </c>
      <c r="AV476" s="524">
        <v>0.36319999999999997</v>
      </c>
      <c r="AW476" s="525">
        <f t="shared" si="3904"/>
        <v>0</v>
      </c>
      <c r="AX476" s="526">
        <f t="shared" si="3905"/>
        <v>0</v>
      </c>
      <c r="AY476" s="527"/>
      <c r="AZ476" s="520">
        <v>26.0</v>
      </c>
      <c r="BA476" s="521" t="s">
        <v>175</v>
      </c>
      <c r="BB476" s="522" t="s">
        <v>132</v>
      </c>
      <c r="BC476" s="522" t="s">
        <v>132</v>
      </c>
      <c r="BD476" s="523" t="str">
        <f>ADHK!BD476</f>
        <v/>
      </c>
      <c r="BE476" s="523"/>
      <c r="BF476" s="523">
        <f t="shared" si="3906"/>
        <v>0</v>
      </c>
      <c r="BG476" s="524"/>
      <c r="BH476" s="523">
        <f t="shared" si="3907"/>
        <v>0</v>
      </c>
      <c r="BI476" s="524"/>
      <c r="BJ476" s="523"/>
      <c r="BK476" s="523">
        <f t="shared" si="3908"/>
        <v>0</v>
      </c>
      <c r="BL476" s="523">
        <f t="shared" si="3909"/>
        <v>0</v>
      </c>
      <c r="BM476" s="524">
        <v>0.36319999999999997</v>
      </c>
      <c r="BN476" s="525">
        <f t="shared" si="3910"/>
        <v>0</v>
      </c>
      <c r="BO476" s="526">
        <f t="shared" si="3911"/>
        <v>0</v>
      </c>
      <c r="BP476" s="527"/>
      <c r="BQ476" s="520">
        <v>26.0</v>
      </c>
      <c r="BR476" s="521" t="s">
        <v>175</v>
      </c>
      <c r="BS476" s="522" t="s">
        <v>132</v>
      </c>
      <c r="BT476" s="522" t="s">
        <v>132</v>
      </c>
      <c r="BU476" s="523" t="str">
        <f>ADHK!BU476</f>
        <v/>
      </c>
      <c r="BV476" s="523"/>
      <c r="BW476" s="523">
        <f t="shared" si="3912"/>
        <v>0</v>
      </c>
      <c r="BX476" s="524"/>
      <c r="BY476" s="523">
        <f t="shared" si="3913"/>
        <v>0</v>
      </c>
      <c r="BZ476" s="524"/>
      <c r="CA476" s="523"/>
      <c r="CB476" s="523">
        <f t="shared" si="3914"/>
        <v>0</v>
      </c>
      <c r="CC476" s="523">
        <f t="shared" si="3915"/>
        <v>0</v>
      </c>
      <c r="CD476" s="524">
        <v>0.36319999999999997</v>
      </c>
      <c r="CE476" s="525">
        <f t="shared" si="3916"/>
        <v>0</v>
      </c>
      <c r="CF476" s="526">
        <f t="shared" si="3917"/>
        <v>0</v>
      </c>
      <c r="CG476" s="527"/>
      <c r="CH476" s="520">
        <v>26.0</v>
      </c>
      <c r="CI476" s="521" t="s">
        <v>175</v>
      </c>
      <c r="CJ476" s="522" t="s">
        <v>132</v>
      </c>
      <c r="CK476" s="522" t="s">
        <v>132</v>
      </c>
      <c r="CL476" s="523" t="str">
        <f>ADHK!CL476</f>
        <v/>
      </c>
      <c r="CM476" s="523"/>
      <c r="CN476" s="523">
        <f t="shared" si="3918"/>
        <v>0</v>
      </c>
      <c r="CO476" s="524"/>
      <c r="CP476" s="523">
        <f t="shared" si="3919"/>
        <v>0</v>
      </c>
      <c r="CQ476" s="524"/>
      <c r="CR476" s="523"/>
      <c r="CS476" s="523">
        <f t="shared" si="3920"/>
        <v>0</v>
      </c>
      <c r="CT476" s="523">
        <f t="shared" si="3921"/>
        <v>0</v>
      </c>
      <c r="CU476" s="524">
        <v>0.36319999999999997</v>
      </c>
      <c r="CV476" s="525">
        <f t="shared" si="3922"/>
        <v>0</v>
      </c>
      <c r="CW476" s="526">
        <f t="shared" si="3923"/>
        <v>0</v>
      </c>
      <c r="CX476" s="527"/>
      <c r="CY476" s="520">
        <v>26.0</v>
      </c>
      <c r="CZ476" s="521" t="s">
        <v>175</v>
      </c>
      <c r="DA476" s="522" t="s">
        <v>132</v>
      </c>
      <c r="DB476" s="522" t="s">
        <v>132</v>
      </c>
      <c r="DC476" s="523" t="str">
        <f>ADHK!DC476</f>
        <v/>
      </c>
      <c r="DD476" s="523"/>
      <c r="DE476" s="523">
        <f t="shared" si="3924"/>
        <v>0</v>
      </c>
      <c r="DF476" s="524"/>
      <c r="DG476" s="523">
        <f t="shared" si="3925"/>
        <v>0</v>
      </c>
      <c r="DH476" s="524"/>
      <c r="DI476" s="523"/>
      <c r="DJ476" s="523">
        <f t="shared" si="3926"/>
        <v>0</v>
      </c>
      <c r="DK476" s="523">
        <f t="shared" si="3927"/>
        <v>0</v>
      </c>
      <c r="DL476" s="524">
        <v>0.36319999999999997</v>
      </c>
      <c r="DM476" s="525">
        <f t="shared" si="3928"/>
        <v>0</v>
      </c>
      <c r="DN476" s="526">
        <f t="shared" si="3929"/>
        <v>0</v>
      </c>
      <c r="DO476" s="527"/>
      <c r="DP476" s="520">
        <v>26.0</v>
      </c>
      <c r="DQ476" s="521" t="s">
        <v>175</v>
      </c>
      <c r="DR476" s="522" t="s">
        <v>132</v>
      </c>
      <c r="DS476" s="522" t="s">
        <v>132</v>
      </c>
      <c r="DT476" s="523" t="str">
        <f>ADHK!DT476</f>
        <v/>
      </c>
      <c r="DU476" s="523"/>
      <c r="DV476" s="523">
        <f t="shared" si="3930"/>
        <v>0</v>
      </c>
      <c r="DW476" s="524"/>
      <c r="DX476" s="523">
        <f t="shared" si="3931"/>
        <v>0</v>
      </c>
      <c r="DY476" s="524"/>
      <c r="DZ476" s="523"/>
      <c r="EA476" s="523">
        <f t="shared" si="3932"/>
        <v>0</v>
      </c>
      <c r="EB476" s="523">
        <f t="shared" si="3933"/>
        <v>0</v>
      </c>
      <c r="EC476" s="524">
        <v>0.36319999999999997</v>
      </c>
      <c r="ED476" s="525">
        <f t="shared" si="3934"/>
        <v>0</v>
      </c>
      <c r="EE476" s="526">
        <f t="shared" si="3935"/>
        <v>0</v>
      </c>
      <c r="EF476" s="527"/>
      <c r="EG476" s="520">
        <v>26.0</v>
      </c>
      <c r="EH476" s="521" t="s">
        <v>175</v>
      </c>
      <c r="EI476" s="522" t="s">
        <v>132</v>
      </c>
      <c r="EJ476" s="522" t="s">
        <v>132</v>
      </c>
      <c r="EK476" s="523" t="str">
        <f>ADHK!EK476</f>
        <v/>
      </c>
      <c r="EL476" s="523"/>
      <c r="EM476" s="523">
        <f t="shared" si="3936"/>
        <v>0</v>
      </c>
      <c r="EN476" s="524"/>
      <c r="EO476" s="523">
        <f t="shared" si="3937"/>
        <v>0</v>
      </c>
      <c r="EP476" s="524"/>
      <c r="EQ476" s="523"/>
      <c r="ER476" s="523">
        <f t="shared" si="3938"/>
        <v>0</v>
      </c>
      <c r="ES476" s="523">
        <f t="shared" si="3939"/>
        <v>0</v>
      </c>
      <c r="ET476" s="524">
        <v>0.36319999999999997</v>
      </c>
      <c r="EU476" s="525">
        <f t="shared" si="3940"/>
        <v>0</v>
      </c>
      <c r="EV476" s="526">
        <f t="shared" si="3941"/>
        <v>0</v>
      </c>
      <c r="EW476" s="527"/>
      <c r="EX476" s="520">
        <v>26.0</v>
      </c>
      <c r="EY476" s="521" t="s">
        <v>175</v>
      </c>
      <c r="EZ476" s="522" t="s">
        <v>132</v>
      </c>
      <c r="FA476" s="522" t="s">
        <v>132</v>
      </c>
      <c r="FB476" s="523" t="str">
        <f>ADHK!FB476</f>
        <v/>
      </c>
      <c r="FC476" s="523"/>
      <c r="FD476" s="523">
        <f t="shared" si="3942"/>
        <v>0</v>
      </c>
      <c r="FE476" s="524"/>
      <c r="FF476" s="523">
        <f t="shared" si="3943"/>
        <v>0</v>
      </c>
      <c r="FG476" s="524"/>
      <c r="FH476" s="523"/>
      <c r="FI476" s="523">
        <f t="shared" si="3944"/>
        <v>0</v>
      </c>
      <c r="FJ476" s="523">
        <f t="shared" si="3945"/>
        <v>0</v>
      </c>
      <c r="FK476" s="524">
        <v>0.36319999999999997</v>
      </c>
      <c r="FL476" s="525">
        <f t="shared" si="3946"/>
        <v>0</v>
      </c>
      <c r="FM476" s="526">
        <f t="shared" si="3947"/>
        <v>0</v>
      </c>
      <c r="FN476" s="527"/>
      <c r="FO476" s="520">
        <v>26.0</v>
      </c>
      <c r="FP476" s="521" t="s">
        <v>175</v>
      </c>
      <c r="FQ476" s="522" t="s">
        <v>132</v>
      </c>
      <c r="FR476" s="522" t="s">
        <v>132</v>
      </c>
      <c r="FS476" s="523" t="str">
        <f>ADHK!FS476</f>
        <v/>
      </c>
      <c r="FT476" s="523"/>
      <c r="FU476" s="523">
        <f t="shared" si="3948"/>
        <v>0</v>
      </c>
      <c r="FV476" s="524"/>
      <c r="FW476" s="523">
        <f t="shared" si="3949"/>
        <v>0</v>
      </c>
      <c r="FX476" s="524"/>
      <c r="FY476" s="523"/>
      <c r="FZ476" s="523">
        <f t="shared" si="3950"/>
        <v>0</v>
      </c>
      <c r="GA476" s="523">
        <f t="shared" si="3951"/>
        <v>0</v>
      </c>
      <c r="GB476" s="524">
        <v>0.36319999999999997</v>
      </c>
      <c r="GC476" s="525">
        <f t="shared" si="3952"/>
        <v>0</v>
      </c>
      <c r="GD476" s="526">
        <f t="shared" si="3953"/>
        <v>0</v>
      </c>
      <c r="GE476" s="527"/>
      <c r="GF476" s="520">
        <v>26.0</v>
      </c>
      <c r="GG476" s="521" t="s">
        <v>175</v>
      </c>
      <c r="GH476" s="522" t="s">
        <v>132</v>
      </c>
      <c r="GI476" s="522" t="s">
        <v>132</v>
      </c>
      <c r="GJ476" s="523" t="str">
        <f>ADHK!GJ476</f>
        <v/>
      </c>
      <c r="GK476" s="523"/>
      <c r="GL476" s="523">
        <f t="shared" si="3954"/>
        <v>0</v>
      </c>
      <c r="GM476" s="524"/>
      <c r="GN476" s="523">
        <f t="shared" si="3955"/>
        <v>0</v>
      </c>
      <c r="GO476" s="524"/>
      <c r="GP476" s="523"/>
      <c r="GQ476" s="523">
        <f t="shared" si="3956"/>
        <v>0</v>
      </c>
      <c r="GR476" s="523">
        <f t="shared" si="3957"/>
        <v>0</v>
      </c>
      <c r="GS476" s="524">
        <v>0.36319999999999997</v>
      </c>
      <c r="GT476" s="525">
        <f t="shared" si="3958"/>
        <v>0</v>
      </c>
      <c r="GU476" s="526">
        <f t="shared" si="3959"/>
        <v>0</v>
      </c>
      <c r="GV476" s="527"/>
      <c r="GW476" s="520">
        <v>26.0</v>
      </c>
      <c r="GX476" s="521" t="s">
        <v>175</v>
      </c>
      <c r="GY476" s="522" t="s">
        <v>132</v>
      </c>
      <c r="GZ476" s="522" t="s">
        <v>132</v>
      </c>
      <c r="HA476" s="523" t="str">
        <f>ADHK!HA476</f>
        <v/>
      </c>
      <c r="HB476" s="523"/>
      <c r="HC476" s="523">
        <f t="shared" si="3960"/>
        <v>0</v>
      </c>
      <c r="HD476" s="524"/>
      <c r="HE476" s="523">
        <f t="shared" si="3961"/>
        <v>0</v>
      </c>
      <c r="HF476" s="524"/>
      <c r="HG476" s="523"/>
      <c r="HH476" s="523">
        <f t="shared" si="3962"/>
        <v>0</v>
      </c>
      <c r="HI476" s="523">
        <f t="shared" si="3963"/>
        <v>0</v>
      </c>
      <c r="HJ476" s="524">
        <v>0.36319999999999997</v>
      </c>
      <c r="HK476" s="525">
        <f t="shared" si="3964"/>
        <v>0</v>
      </c>
      <c r="HL476" s="526">
        <f t="shared" si="3965"/>
        <v>0</v>
      </c>
      <c r="HM476" s="527"/>
      <c r="HN476" s="520">
        <v>26.0</v>
      </c>
      <c r="HO476" s="521" t="s">
        <v>175</v>
      </c>
      <c r="HP476" s="522" t="s">
        <v>132</v>
      </c>
      <c r="HQ476" s="522" t="s">
        <v>132</v>
      </c>
      <c r="HR476" s="523" t="str">
        <f>ADHK!HR476</f>
        <v/>
      </c>
      <c r="HS476" s="523"/>
      <c r="HT476" s="523">
        <f t="shared" si="3966"/>
        <v>0</v>
      </c>
      <c r="HU476" s="524"/>
      <c r="HV476" s="523">
        <f t="shared" si="3967"/>
        <v>0</v>
      </c>
      <c r="HW476" s="524"/>
      <c r="HX476" s="523"/>
      <c r="HY476" s="523">
        <f t="shared" si="3968"/>
        <v>0</v>
      </c>
      <c r="HZ476" s="523">
        <f t="shared" si="3969"/>
        <v>0</v>
      </c>
      <c r="IA476" s="524">
        <v>0.36319999999999997</v>
      </c>
      <c r="IB476" s="525">
        <f t="shared" si="3970"/>
        <v>0</v>
      </c>
      <c r="IC476" s="526">
        <f t="shared" si="3971"/>
        <v>0</v>
      </c>
      <c r="ID476" s="527"/>
      <c r="IE476" s="520">
        <v>26.0</v>
      </c>
      <c r="IF476" s="521" t="s">
        <v>175</v>
      </c>
      <c r="IG476" s="522" t="s">
        <v>132</v>
      </c>
      <c r="IH476" s="522" t="s">
        <v>132</v>
      </c>
      <c r="II476" s="523" t="str">
        <f>ADHK!II476</f>
        <v/>
      </c>
      <c r="IJ476" s="523"/>
      <c r="IK476" s="523">
        <f t="shared" si="3972"/>
        <v>0</v>
      </c>
      <c r="IL476" s="524"/>
      <c r="IM476" s="523">
        <f t="shared" si="3973"/>
        <v>0</v>
      </c>
      <c r="IN476" s="524"/>
      <c r="IO476" s="523"/>
      <c r="IP476" s="523">
        <f t="shared" si="3974"/>
        <v>0</v>
      </c>
      <c r="IQ476" s="523">
        <f t="shared" si="3975"/>
        <v>0</v>
      </c>
      <c r="IR476" s="524">
        <v>0.36319999999999997</v>
      </c>
      <c r="IS476" s="525">
        <f t="shared" si="3976"/>
        <v>0</v>
      </c>
      <c r="IT476" s="526">
        <f t="shared" si="3977"/>
        <v>0</v>
      </c>
      <c r="IU476" s="527"/>
      <c r="IV476" s="520">
        <v>26.0</v>
      </c>
      <c r="IW476" s="521" t="s">
        <v>175</v>
      </c>
      <c r="IX476" s="522" t="s">
        <v>132</v>
      </c>
      <c r="IY476" s="522" t="s">
        <v>132</v>
      </c>
      <c r="IZ476" s="523" t="str">
        <f>ADHK!IZ476</f>
        <v/>
      </c>
      <c r="JA476" s="523"/>
      <c r="JB476" s="523">
        <f t="shared" si="3978"/>
        <v>0</v>
      </c>
      <c r="JC476" s="524"/>
      <c r="JD476" s="523">
        <f t="shared" si="3979"/>
        <v>0</v>
      </c>
      <c r="JE476" s="524"/>
      <c r="JF476" s="523"/>
      <c r="JG476" s="523">
        <f t="shared" si="3980"/>
        <v>0</v>
      </c>
      <c r="JH476" s="523">
        <f t="shared" si="3981"/>
        <v>0</v>
      </c>
      <c r="JI476" s="524">
        <v>0.36319999999999997</v>
      </c>
      <c r="JJ476" s="525">
        <f t="shared" si="3982"/>
        <v>0</v>
      </c>
      <c r="JK476" s="526">
        <f t="shared" si="3983"/>
        <v>0</v>
      </c>
      <c r="JL476" s="527"/>
      <c r="JM476" s="520">
        <v>26.0</v>
      </c>
      <c r="JN476" s="521" t="s">
        <v>175</v>
      </c>
      <c r="JO476" s="522" t="s">
        <v>132</v>
      </c>
      <c r="JP476" s="522" t="s">
        <v>132</v>
      </c>
      <c r="JQ476" s="523" t="str">
        <f>ADHK!JQ476</f>
        <v/>
      </c>
      <c r="JR476" s="523"/>
      <c r="JS476" s="523">
        <f t="shared" si="3984"/>
        <v>0</v>
      </c>
      <c r="JT476" s="524"/>
      <c r="JU476" s="523">
        <f t="shared" si="3985"/>
        <v>0</v>
      </c>
      <c r="JV476" s="524"/>
      <c r="JW476" s="523"/>
      <c r="JX476" s="523">
        <f t="shared" si="3986"/>
        <v>0</v>
      </c>
      <c r="JY476" s="523">
        <f t="shared" si="3987"/>
        <v>0</v>
      </c>
      <c r="JZ476" s="524">
        <v>0.36319999999999997</v>
      </c>
      <c r="KA476" s="525">
        <f t="shared" si="3988"/>
        <v>0</v>
      </c>
      <c r="KB476" s="526">
        <f t="shared" si="3989"/>
        <v>0</v>
      </c>
      <c r="KC476" s="527"/>
      <c r="KD476" s="520">
        <v>26.0</v>
      </c>
      <c r="KE476" s="521" t="s">
        <v>175</v>
      </c>
      <c r="KF476" s="522" t="s">
        <v>132</v>
      </c>
      <c r="KG476" s="522" t="s">
        <v>132</v>
      </c>
      <c r="KH476" s="523" t="str">
        <f>ADHK!KH476</f>
        <v/>
      </c>
      <c r="KI476" s="523"/>
      <c r="KJ476" s="523">
        <f t="shared" si="3990"/>
        <v>0</v>
      </c>
      <c r="KK476" s="524"/>
      <c r="KL476" s="523">
        <f t="shared" si="3991"/>
        <v>0</v>
      </c>
      <c r="KM476" s="524"/>
      <c r="KN476" s="523"/>
      <c r="KO476" s="523">
        <f t="shared" si="3992"/>
        <v>0</v>
      </c>
      <c r="KP476" s="523">
        <f t="shared" si="3993"/>
        <v>0</v>
      </c>
      <c r="KQ476" s="524">
        <v>0.36319999999999997</v>
      </c>
      <c r="KR476" s="525">
        <f t="shared" si="3994"/>
        <v>0</v>
      </c>
      <c r="KS476" s="526">
        <f t="shared" si="3995"/>
        <v>0</v>
      </c>
      <c r="KT476" s="527"/>
      <c r="KU476" s="528"/>
    </row>
    <row r="477" ht="15.75" customHeight="1">
      <c r="A477" s="520">
        <v>27.0</v>
      </c>
      <c r="B477" s="521" t="s">
        <v>176</v>
      </c>
      <c r="C477" s="522" t="s">
        <v>132</v>
      </c>
      <c r="D477" s="522" t="s">
        <v>132</v>
      </c>
      <c r="E477" s="523" t="str">
        <f>ADHK!E477</f>
        <v/>
      </c>
      <c r="F477" s="523" t="str">
        <f>ADHK!F477</f>
        <v/>
      </c>
      <c r="G477" s="523">
        <f t="shared" si="3888"/>
        <v>0</v>
      </c>
      <c r="H477" s="524"/>
      <c r="I477" s="523">
        <f t="shared" si="3889"/>
        <v>0</v>
      </c>
      <c r="J477" s="524"/>
      <c r="K477" s="523"/>
      <c r="L477" s="523">
        <f t="shared" si="3890"/>
        <v>0</v>
      </c>
      <c r="M477" s="523">
        <f t="shared" si="3891"/>
        <v>0</v>
      </c>
      <c r="N477" s="524">
        <v>0.36319999999999997</v>
      </c>
      <c r="O477" s="525">
        <f t="shared" si="3892"/>
        <v>0</v>
      </c>
      <c r="P477" s="526">
        <f t="shared" si="3893"/>
        <v>0</v>
      </c>
      <c r="Q477" s="527"/>
      <c r="R477" s="520">
        <v>27.0</v>
      </c>
      <c r="S477" s="521" t="s">
        <v>176</v>
      </c>
      <c r="T477" s="522" t="s">
        <v>132</v>
      </c>
      <c r="U477" s="522" t="s">
        <v>132</v>
      </c>
      <c r="V477" s="523" t="str">
        <f>ADHK!V477</f>
        <v/>
      </c>
      <c r="W477" s="523"/>
      <c r="X477" s="523">
        <f t="shared" si="3894"/>
        <v>0</v>
      </c>
      <c r="Y477" s="524"/>
      <c r="Z477" s="523">
        <f t="shared" si="3895"/>
        <v>0</v>
      </c>
      <c r="AA477" s="524"/>
      <c r="AB477" s="523"/>
      <c r="AC477" s="523">
        <f t="shared" si="3896"/>
        <v>0</v>
      </c>
      <c r="AD477" s="523">
        <f t="shared" si="3897"/>
        <v>0</v>
      </c>
      <c r="AE477" s="524">
        <v>0.36319999999999997</v>
      </c>
      <c r="AF477" s="525">
        <f t="shared" si="3898"/>
        <v>0</v>
      </c>
      <c r="AG477" s="526">
        <f t="shared" si="3899"/>
        <v>0</v>
      </c>
      <c r="AH477" s="527"/>
      <c r="AI477" s="520">
        <v>27.0</v>
      </c>
      <c r="AJ477" s="521" t="s">
        <v>176</v>
      </c>
      <c r="AK477" s="522" t="s">
        <v>132</v>
      </c>
      <c r="AL477" s="522" t="s">
        <v>132</v>
      </c>
      <c r="AM477" s="523" t="str">
        <f>ADHK!AM477</f>
        <v/>
      </c>
      <c r="AN477" s="523"/>
      <c r="AO477" s="523">
        <f t="shared" si="3900"/>
        <v>0</v>
      </c>
      <c r="AP477" s="524"/>
      <c r="AQ477" s="523">
        <f t="shared" si="3901"/>
        <v>0</v>
      </c>
      <c r="AR477" s="524"/>
      <c r="AS477" s="523"/>
      <c r="AT477" s="523">
        <f t="shared" si="3902"/>
        <v>0</v>
      </c>
      <c r="AU477" s="523">
        <f t="shared" si="3903"/>
        <v>0</v>
      </c>
      <c r="AV477" s="524">
        <v>0.36319999999999997</v>
      </c>
      <c r="AW477" s="525">
        <f t="shared" si="3904"/>
        <v>0</v>
      </c>
      <c r="AX477" s="526">
        <f t="shared" si="3905"/>
        <v>0</v>
      </c>
      <c r="AY477" s="527"/>
      <c r="AZ477" s="520">
        <v>27.0</v>
      </c>
      <c r="BA477" s="521" t="s">
        <v>176</v>
      </c>
      <c r="BB477" s="522" t="s">
        <v>132</v>
      </c>
      <c r="BC477" s="522" t="s">
        <v>132</v>
      </c>
      <c r="BD477" s="523" t="str">
        <f>ADHK!BD477</f>
        <v/>
      </c>
      <c r="BE477" s="523"/>
      <c r="BF477" s="523">
        <f t="shared" si="3906"/>
        <v>0</v>
      </c>
      <c r="BG477" s="524"/>
      <c r="BH477" s="523">
        <f t="shared" si="3907"/>
        <v>0</v>
      </c>
      <c r="BI477" s="524"/>
      <c r="BJ477" s="523"/>
      <c r="BK477" s="523">
        <f t="shared" si="3908"/>
        <v>0</v>
      </c>
      <c r="BL477" s="523">
        <f t="shared" si="3909"/>
        <v>0</v>
      </c>
      <c r="BM477" s="524">
        <v>0.36319999999999997</v>
      </c>
      <c r="BN477" s="525">
        <f t="shared" si="3910"/>
        <v>0</v>
      </c>
      <c r="BO477" s="526">
        <f t="shared" si="3911"/>
        <v>0</v>
      </c>
      <c r="BP477" s="527"/>
      <c r="BQ477" s="520">
        <v>27.0</v>
      </c>
      <c r="BR477" s="521" t="s">
        <v>176</v>
      </c>
      <c r="BS477" s="522" t="s">
        <v>132</v>
      </c>
      <c r="BT477" s="522" t="s">
        <v>132</v>
      </c>
      <c r="BU477" s="523" t="str">
        <f>ADHK!BU477</f>
        <v/>
      </c>
      <c r="BV477" s="523"/>
      <c r="BW477" s="523">
        <f t="shared" si="3912"/>
        <v>0</v>
      </c>
      <c r="BX477" s="524"/>
      <c r="BY477" s="523">
        <f t="shared" si="3913"/>
        <v>0</v>
      </c>
      <c r="BZ477" s="524"/>
      <c r="CA477" s="523"/>
      <c r="CB477" s="523">
        <f t="shared" si="3914"/>
        <v>0</v>
      </c>
      <c r="CC477" s="523">
        <f t="shared" si="3915"/>
        <v>0</v>
      </c>
      <c r="CD477" s="524">
        <v>0.36319999999999997</v>
      </c>
      <c r="CE477" s="525">
        <f t="shared" si="3916"/>
        <v>0</v>
      </c>
      <c r="CF477" s="526">
        <f t="shared" si="3917"/>
        <v>0</v>
      </c>
      <c r="CG477" s="527"/>
      <c r="CH477" s="520">
        <v>27.0</v>
      </c>
      <c r="CI477" s="521" t="s">
        <v>176</v>
      </c>
      <c r="CJ477" s="522" t="s">
        <v>132</v>
      </c>
      <c r="CK477" s="522" t="s">
        <v>132</v>
      </c>
      <c r="CL477" s="523" t="str">
        <f>ADHK!CL477</f>
        <v/>
      </c>
      <c r="CM477" s="523"/>
      <c r="CN477" s="523">
        <f t="shared" si="3918"/>
        <v>0</v>
      </c>
      <c r="CO477" s="524"/>
      <c r="CP477" s="523">
        <f t="shared" si="3919"/>
        <v>0</v>
      </c>
      <c r="CQ477" s="524"/>
      <c r="CR477" s="523"/>
      <c r="CS477" s="523">
        <f t="shared" si="3920"/>
        <v>0</v>
      </c>
      <c r="CT477" s="523">
        <f t="shared" si="3921"/>
        <v>0</v>
      </c>
      <c r="CU477" s="524">
        <v>0.36319999999999997</v>
      </c>
      <c r="CV477" s="525">
        <f t="shared" si="3922"/>
        <v>0</v>
      </c>
      <c r="CW477" s="526">
        <f t="shared" si="3923"/>
        <v>0</v>
      </c>
      <c r="CX477" s="527"/>
      <c r="CY477" s="520">
        <v>27.0</v>
      </c>
      <c r="CZ477" s="521" t="s">
        <v>176</v>
      </c>
      <c r="DA477" s="522" t="s">
        <v>132</v>
      </c>
      <c r="DB477" s="522" t="s">
        <v>132</v>
      </c>
      <c r="DC477" s="523" t="str">
        <f>ADHK!DC477</f>
        <v/>
      </c>
      <c r="DD477" s="523"/>
      <c r="DE477" s="523">
        <f t="shared" si="3924"/>
        <v>0</v>
      </c>
      <c r="DF477" s="524"/>
      <c r="DG477" s="523">
        <f t="shared" si="3925"/>
        <v>0</v>
      </c>
      <c r="DH477" s="524"/>
      <c r="DI477" s="523"/>
      <c r="DJ477" s="523">
        <f t="shared" si="3926"/>
        <v>0</v>
      </c>
      <c r="DK477" s="523">
        <f t="shared" si="3927"/>
        <v>0</v>
      </c>
      <c r="DL477" s="524">
        <v>0.36319999999999997</v>
      </c>
      <c r="DM477" s="525">
        <f t="shared" si="3928"/>
        <v>0</v>
      </c>
      <c r="DN477" s="526">
        <f t="shared" si="3929"/>
        <v>0</v>
      </c>
      <c r="DO477" s="527"/>
      <c r="DP477" s="520">
        <v>27.0</v>
      </c>
      <c r="DQ477" s="521" t="s">
        <v>176</v>
      </c>
      <c r="DR477" s="522" t="s">
        <v>132</v>
      </c>
      <c r="DS477" s="522" t="s">
        <v>132</v>
      </c>
      <c r="DT477" s="523" t="str">
        <f>ADHK!DT477</f>
        <v/>
      </c>
      <c r="DU477" s="523"/>
      <c r="DV477" s="523">
        <f t="shared" si="3930"/>
        <v>0</v>
      </c>
      <c r="DW477" s="524"/>
      <c r="DX477" s="523">
        <f t="shared" si="3931"/>
        <v>0</v>
      </c>
      <c r="DY477" s="524"/>
      <c r="DZ477" s="523"/>
      <c r="EA477" s="523">
        <f t="shared" si="3932"/>
        <v>0</v>
      </c>
      <c r="EB477" s="523">
        <f t="shared" si="3933"/>
        <v>0</v>
      </c>
      <c r="EC477" s="524">
        <v>0.36319999999999997</v>
      </c>
      <c r="ED477" s="525">
        <f t="shared" si="3934"/>
        <v>0</v>
      </c>
      <c r="EE477" s="526">
        <f t="shared" si="3935"/>
        <v>0</v>
      </c>
      <c r="EF477" s="527"/>
      <c r="EG477" s="520">
        <v>27.0</v>
      </c>
      <c r="EH477" s="521" t="s">
        <v>176</v>
      </c>
      <c r="EI477" s="522" t="s">
        <v>132</v>
      </c>
      <c r="EJ477" s="522" t="s">
        <v>132</v>
      </c>
      <c r="EK477" s="523" t="str">
        <f>ADHK!EK477</f>
        <v/>
      </c>
      <c r="EL477" s="523"/>
      <c r="EM477" s="523">
        <f t="shared" si="3936"/>
        <v>0</v>
      </c>
      <c r="EN477" s="524"/>
      <c r="EO477" s="523">
        <f t="shared" si="3937"/>
        <v>0</v>
      </c>
      <c r="EP477" s="524"/>
      <c r="EQ477" s="523"/>
      <c r="ER477" s="523">
        <f t="shared" si="3938"/>
        <v>0</v>
      </c>
      <c r="ES477" s="523">
        <f t="shared" si="3939"/>
        <v>0</v>
      </c>
      <c r="ET477" s="524">
        <v>0.36319999999999997</v>
      </c>
      <c r="EU477" s="525">
        <f t="shared" si="3940"/>
        <v>0</v>
      </c>
      <c r="EV477" s="526">
        <f t="shared" si="3941"/>
        <v>0</v>
      </c>
      <c r="EW477" s="527"/>
      <c r="EX477" s="520">
        <v>27.0</v>
      </c>
      <c r="EY477" s="521" t="s">
        <v>176</v>
      </c>
      <c r="EZ477" s="522" t="s">
        <v>132</v>
      </c>
      <c r="FA477" s="522" t="s">
        <v>132</v>
      </c>
      <c r="FB477" s="523" t="str">
        <f>ADHK!FB477</f>
        <v/>
      </c>
      <c r="FC477" s="523"/>
      <c r="FD477" s="523">
        <f t="shared" si="3942"/>
        <v>0</v>
      </c>
      <c r="FE477" s="524"/>
      <c r="FF477" s="523">
        <f t="shared" si="3943"/>
        <v>0</v>
      </c>
      <c r="FG477" s="524"/>
      <c r="FH477" s="523"/>
      <c r="FI477" s="523">
        <f t="shared" si="3944"/>
        <v>0</v>
      </c>
      <c r="FJ477" s="523">
        <f t="shared" si="3945"/>
        <v>0</v>
      </c>
      <c r="FK477" s="524">
        <v>0.36319999999999997</v>
      </c>
      <c r="FL477" s="525">
        <f t="shared" si="3946"/>
        <v>0</v>
      </c>
      <c r="FM477" s="526">
        <f t="shared" si="3947"/>
        <v>0</v>
      </c>
      <c r="FN477" s="527"/>
      <c r="FO477" s="520">
        <v>27.0</v>
      </c>
      <c r="FP477" s="521" t="s">
        <v>176</v>
      </c>
      <c r="FQ477" s="522" t="s">
        <v>132</v>
      </c>
      <c r="FR477" s="522" t="s">
        <v>132</v>
      </c>
      <c r="FS477" s="523" t="str">
        <f>ADHK!FS477</f>
        <v/>
      </c>
      <c r="FT477" s="523"/>
      <c r="FU477" s="523">
        <f t="shared" si="3948"/>
        <v>0</v>
      </c>
      <c r="FV477" s="524"/>
      <c r="FW477" s="523">
        <f t="shared" si="3949"/>
        <v>0</v>
      </c>
      <c r="FX477" s="524"/>
      <c r="FY477" s="523"/>
      <c r="FZ477" s="523">
        <f t="shared" si="3950"/>
        <v>0</v>
      </c>
      <c r="GA477" s="523">
        <f t="shared" si="3951"/>
        <v>0</v>
      </c>
      <c r="GB477" s="524">
        <v>0.36319999999999997</v>
      </c>
      <c r="GC477" s="525">
        <f t="shared" si="3952"/>
        <v>0</v>
      </c>
      <c r="GD477" s="526">
        <f t="shared" si="3953"/>
        <v>0</v>
      </c>
      <c r="GE477" s="527"/>
      <c r="GF477" s="520">
        <v>27.0</v>
      </c>
      <c r="GG477" s="521" t="s">
        <v>176</v>
      </c>
      <c r="GH477" s="522" t="s">
        <v>132</v>
      </c>
      <c r="GI477" s="522" t="s">
        <v>132</v>
      </c>
      <c r="GJ477" s="523" t="str">
        <f>ADHK!GJ477</f>
        <v/>
      </c>
      <c r="GK477" s="523"/>
      <c r="GL477" s="523">
        <f t="shared" si="3954"/>
        <v>0</v>
      </c>
      <c r="GM477" s="524"/>
      <c r="GN477" s="523">
        <f t="shared" si="3955"/>
        <v>0</v>
      </c>
      <c r="GO477" s="524"/>
      <c r="GP477" s="523"/>
      <c r="GQ477" s="523">
        <f t="shared" si="3956"/>
        <v>0</v>
      </c>
      <c r="GR477" s="523">
        <f t="shared" si="3957"/>
        <v>0</v>
      </c>
      <c r="GS477" s="524">
        <v>0.36319999999999997</v>
      </c>
      <c r="GT477" s="525">
        <f t="shared" si="3958"/>
        <v>0</v>
      </c>
      <c r="GU477" s="526">
        <f t="shared" si="3959"/>
        <v>0</v>
      </c>
      <c r="GV477" s="527"/>
      <c r="GW477" s="520">
        <v>27.0</v>
      </c>
      <c r="GX477" s="521" t="s">
        <v>176</v>
      </c>
      <c r="GY477" s="522" t="s">
        <v>132</v>
      </c>
      <c r="GZ477" s="522" t="s">
        <v>132</v>
      </c>
      <c r="HA477" s="523" t="str">
        <f>ADHK!HA477</f>
        <v/>
      </c>
      <c r="HB477" s="523"/>
      <c r="HC477" s="523">
        <f t="shared" si="3960"/>
        <v>0</v>
      </c>
      <c r="HD477" s="524"/>
      <c r="HE477" s="523">
        <f t="shared" si="3961"/>
        <v>0</v>
      </c>
      <c r="HF477" s="524"/>
      <c r="HG477" s="523"/>
      <c r="HH477" s="523">
        <f t="shared" si="3962"/>
        <v>0</v>
      </c>
      <c r="HI477" s="523">
        <f t="shared" si="3963"/>
        <v>0</v>
      </c>
      <c r="HJ477" s="524">
        <v>0.36319999999999997</v>
      </c>
      <c r="HK477" s="525">
        <f t="shared" si="3964"/>
        <v>0</v>
      </c>
      <c r="HL477" s="526">
        <f t="shared" si="3965"/>
        <v>0</v>
      </c>
      <c r="HM477" s="527"/>
      <c r="HN477" s="520">
        <v>27.0</v>
      </c>
      <c r="HO477" s="521" t="s">
        <v>176</v>
      </c>
      <c r="HP477" s="522" t="s">
        <v>132</v>
      </c>
      <c r="HQ477" s="522" t="s">
        <v>132</v>
      </c>
      <c r="HR477" s="523" t="str">
        <f>ADHK!HR477</f>
        <v/>
      </c>
      <c r="HS477" s="523"/>
      <c r="HT477" s="523">
        <f t="shared" si="3966"/>
        <v>0</v>
      </c>
      <c r="HU477" s="524"/>
      <c r="HV477" s="523">
        <f t="shared" si="3967"/>
        <v>0</v>
      </c>
      <c r="HW477" s="524"/>
      <c r="HX477" s="523"/>
      <c r="HY477" s="523">
        <f t="shared" si="3968"/>
        <v>0</v>
      </c>
      <c r="HZ477" s="523">
        <f t="shared" si="3969"/>
        <v>0</v>
      </c>
      <c r="IA477" s="524">
        <v>0.36319999999999997</v>
      </c>
      <c r="IB477" s="525">
        <f t="shared" si="3970"/>
        <v>0</v>
      </c>
      <c r="IC477" s="526">
        <f t="shared" si="3971"/>
        <v>0</v>
      </c>
      <c r="ID477" s="527"/>
      <c r="IE477" s="520">
        <v>27.0</v>
      </c>
      <c r="IF477" s="521" t="s">
        <v>176</v>
      </c>
      <c r="IG477" s="522" t="s">
        <v>132</v>
      </c>
      <c r="IH477" s="522" t="s">
        <v>132</v>
      </c>
      <c r="II477" s="523" t="str">
        <f>ADHK!II477</f>
        <v/>
      </c>
      <c r="IJ477" s="523"/>
      <c r="IK477" s="523">
        <f t="shared" si="3972"/>
        <v>0</v>
      </c>
      <c r="IL477" s="524"/>
      <c r="IM477" s="523">
        <f t="shared" si="3973"/>
        <v>0</v>
      </c>
      <c r="IN477" s="524"/>
      <c r="IO477" s="523"/>
      <c r="IP477" s="523">
        <f t="shared" si="3974"/>
        <v>0</v>
      </c>
      <c r="IQ477" s="523">
        <f t="shared" si="3975"/>
        <v>0</v>
      </c>
      <c r="IR477" s="524">
        <v>0.36319999999999997</v>
      </c>
      <c r="IS477" s="525">
        <f t="shared" si="3976"/>
        <v>0</v>
      </c>
      <c r="IT477" s="526">
        <f t="shared" si="3977"/>
        <v>0</v>
      </c>
      <c r="IU477" s="527"/>
      <c r="IV477" s="520">
        <v>27.0</v>
      </c>
      <c r="IW477" s="521" t="s">
        <v>176</v>
      </c>
      <c r="IX477" s="522" t="s">
        <v>132</v>
      </c>
      <c r="IY477" s="522" t="s">
        <v>132</v>
      </c>
      <c r="IZ477" s="523" t="str">
        <f>ADHK!IZ477</f>
        <v/>
      </c>
      <c r="JA477" s="523"/>
      <c r="JB477" s="523">
        <f t="shared" si="3978"/>
        <v>0</v>
      </c>
      <c r="JC477" s="524"/>
      <c r="JD477" s="523">
        <f t="shared" si="3979"/>
        <v>0</v>
      </c>
      <c r="JE477" s="524"/>
      <c r="JF477" s="523"/>
      <c r="JG477" s="523">
        <f t="shared" si="3980"/>
        <v>0</v>
      </c>
      <c r="JH477" s="523">
        <f t="shared" si="3981"/>
        <v>0</v>
      </c>
      <c r="JI477" s="524">
        <v>0.36319999999999997</v>
      </c>
      <c r="JJ477" s="525">
        <f t="shared" si="3982"/>
        <v>0</v>
      </c>
      <c r="JK477" s="526">
        <f t="shared" si="3983"/>
        <v>0</v>
      </c>
      <c r="JL477" s="527"/>
      <c r="JM477" s="520">
        <v>27.0</v>
      </c>
      <c r="JN477" s="521" t="s">
        <v>176</v>
      </c>
      <c r="JO477" s="522" t="s">
        <v>132</v>
      </c>
      <c r="JP477" s="522" t="s">
        <v>132</v>
      </c>
      <c r="JQ477" s="523" t="str">
        <f>ADHK!JQ477</f>
        <v/>
      </c>
      <c r="JR477" s="523"/>
      <c r="JS477" s="523">
        <f t="shared" si="3984"/>
        <v>0</v>
      </c>
      <c r="JT477" s="524"/>
      <c r="JU477" s="523">
        <f t="shared" si="3985"/>
        <v>0</v>
      </c>
      <c r="JV477" s="524"/>
      <c r="JW477" s="523"/>
      <c r="JX477" s="523">
        <f t="shared" si="3986"/>
        <v>0</v>
      </c>
      <c r="JY477" s="523">
        <f t="shared" si="3987"/>
        <v>0</v>
      </c>
      <c r="JZ477" s="524">
        <v>0.36319999999999997</v>
      </c>
      <c r="KA477" s="525">
        <f t="shared" si="3988"/>
        <v>0</v>
      </c>
      <c r="KB477" s="526">
        <f t="shared" si="3989"/>
        <v>0</v>
      </c>
      <c r="KC477" s="527"/>
      <c r="KD477" s="520">
        <v>27.0</v>
      </c>
      <c r="KE477" s="521" t="s">
        <v>176</v>
      </c>
      <c r="KF477" s="522" t="s">
        <v>132</v>
      </c>
      <c r="KG477" s="522" t="s">
        <v>132</v>
      </c>
      <c r="KH477" s="523" t="str">
        <f>ADHK!KH477</f>
        <v/>
      </c>
      <c r="KI477" s="523"/>
      <c r="KJ477" s="523">
        <f t="shared" si="3990"/>
        <v>0</v>
      </c>
      <c r="KK477" s="524"/>
      <c r="KL477" s="523">
        <f t="shared" si="3991"/>
        <v>0</v>
      </c>
      <c r="KM477" s="524"/>
      <c r="KN477" s="523"/>
      <c r="KO477" s="523">
        <f t="shared" si="3992"/>
        <v>0</v>
      </c>
      <c r="KP477" s="523">
        <f t="shared" si="3993"/>
        <v>0</v>
      </c>
      <c r="KQ477" s="524">
        <v>0.36319999999999997</v>
      </c>
      <c r="KR477" s="525">
        <f t="shared" si="3994"/>
        <v>0</v>
      </c>
      <c r="KS477" s="526">
        <f t="shared" si="3995"/>
        <v>0</v>
      </c>
      <c r="KT477" s="527"/>
      <c r="KU477" s="528"/>
    </row>
    <row r="478" ht="15.75" customHeight="1">
      <c r="A478" s="520">
        <v>28.0</v>
      </c>
      <c r="B478" s="521" t="s">
        <v>177</v>
      </c>
      <c r="C478" s="522" t="s">
        <v>132</v>
      </c>
      <c r="D478" s="522" t="s">
        <v>132</v>
      </c>
      <c r="E478" s="523" t="str">
        <f>ADHK!E478</f>
        <v/>
      </c>
      <c r="F478" s="523" t="str">
        <f>ADHK!F478</f>
        <v/>
      </c>
      <c r="G478" s="523">
        <f t="shared" si="3888"/>
        <v>0</v>
      </c>
      <c r="H478" s="524"/>
      <c r="I478" s="523">
        <f t="shared" si="3889"/>
        <v>0</v>
      </c>
      <c r="J478" s="524"/>
      <c r="K478" s="523"/>
      <c r="L478" s="523">
        <f t="shared" si="3890"/>
        <v>0</v>
      </c>
      <c r="M478" s="523">
        <f t="shared" si="3891"/>
        <v>0</v>
      </c>
      <c r="N478" s="524">
        <v>0.36319999999999997</v>
      </c>
      <c r="O478" s="525">
        <f t="shared" si="3892"/>
        <v>0</v>
      </c>
      <c r="P478" s="526">
        <f t="shared" si="3893"/>
        <v>0</v>
      </c>
      <c r="Q478" s="527"/>
      <c r="R478" s="520">
        <v>28.0</v>
      </c>
      <c r="S478" s="521" t="s">
        <v>177</v>
      </c>
      <c r="T478" s="522" t="s">
        <v>132</v>
      </c>
      <c r="U478" s="522" t="s">
        <v>132</v>
      </c>
      <c r="V478" s="523" t="str">
        <f>ADHK!V478</f>
        <v/>
      </c>
      <c r="W478" s="523"/>
      <c r="X478" s="523">
        <f t="shared" si="3894"/>
        <v>0</v>
      </c>
      <c r="Y478" s="524"/>
      <c r="Z478" s="523">
        <f t="shared" si="3895"/>
        <v>0</v>
      </c>
      <c r="AA478" s="524"/>
      <c r="AB478" s="523"/>
      <c r="AC478" s="523">
        <f t="shared" si="3896"/>
        <v>0</v>
      </c>
      <c r="AD478" s="523">
        <f t="shared" si="3897"/>
        <v>0</v>
      </c>
      <c r="AE478" s="524">
        <v>0.36319999999999997</v>
      </c>
      <c r="AF478" s="525">
        <f t="shared" si="3898"/>
        <v>0</v>
      </c>
      <c r="AG478" s="526">
        <f t="shared" si="3899"/>
        <v>0</v>
      </c>
      <c r="AH478" s="527"/>
      <c r="AI478" s="520">
        <v>28.0</v>
      </c>
      <c r="AJ478" s="521" t="s">
        <v>177</v>
      </c>
      <c r="AK478" s="522" t="s">
        <v>132</v>
      </c>
      <c r="AL478" s="522" t="s">
        <v>132</v>
      </c>
      <c r="AM478" s="523" t="str">
        <f>ADHK!AM478</f>
        <v/>
      </c>
      <c r="AN478" s="523"/>
      <c r="AO478" s="523">
        <f t="shared" si="3900"/>
        <v>0</v>
      </c>
      <c r="AP478" s="524"/>
      <c r="AQ478" s="523">
        <f t="shared" si="3901"/>
        <v>0</v>
      </c>
      <c r="AR478" s="524"/>
      <c r="AS478" s="523"/>
      <c r="AT478" s="523">
        <f t="shared" si="3902"/>
        <v>0</v>
      </c>
      <c r="AU478" s="523">
        <f t="shared" si="3903"/>
        <v>0</v>
      </c>
      <c r="AV478" s="524">
        <v>0.36319999999999997</v>
      </c>
      <c r="AW478" s="525">
        <f t="shared" si="3904"/>
        <v>0</v>
      </c>
      <c r="AX478" s="526">
        <f t="shared" si="3905"/>
        <v>0</v>
      </c>
      <c r="AY478" s="527"/>
      <c r="AZ478" s="520">
        <v>28.0</v>
      </c>
      <c r="BA478" s="521" t="s">
        <v>177</v>
      </c>
      <c r="BB478" s="522" t="s">
        <v>132</v>
      </c>
      <c r="BC478" s="522" t="s">
        <v>132</v>
      </c>
      <c r="BD478" s="523" t="str">
        <f>ADHK!BD478</f>
        <v/>
      </c>
      <c r="BE478" s="523"/>
      <c r="BF478" s="523">
        <f t="shared" si="3906"/>
        <v>0</v>
      </c>
      <c r="BG478" s="524"/>
      <c r="BH478" s="523">
        <f t="shared" si="3907"/>
        <v>0</v>
      </c>
      <c r="BI478" s="524"/>
      <c r="BJ478" s="523"/>
      <c r="BK478" s="523">
        <f t="shared" si="3908"/>
        <v>0</v>
      </c>
      <c r="BL478" s="523">
        <f t="shared" si="3909"/>
        <v>0</v>
      </c>
      <c r="BM478" s="524">
        <v>0.36319999999999997</v>
      </c>
      <c r="BN478" s="525">
        <f t="shared" si="3910"/>
        <v>0</v>
      </c>
      <c r="BO478" s="526">
        <f t="shared" si="3911"/>
        <v>0</v>
      </c>
      <c r="BP478" s="527"/>
      <c r="BQ478" s="520">
        <v>28.0</v>
      </c>
      <c r="BR478" s="521" t="s">
        <v>177</v>
      </c>
      <c r="BS478" s="522" t="s">
        <v>132</v>
      </c>
      <c r="BT478" s="522" t="s">
        <v>132</v>
      </c>
      <c r="BU478" s="523" t="str">
        <f>ADHK!BU478</f>
        <v/>
      </c>
      <c r="BV478" s="523"/>
      <c r="BW478" s="523">
        <f t="shared" si="3912"/>
        <v>0</v>
      </c>
      <c r="BX478" s="524"/>
      <c r="BY478" s="523">
        <f t="shared" si="3913"/>
        <v>0</v>
      </c>
      <c r="BZ478" s="524"/>
      <c r="CA478" s="523"/>
      <c r="CB478" s="523">
        <f t="shared" si="3914"/>
        <v>0</v>
      </c>
      <c r="CC478" s="523">
        <f t="shared" si="3915"/>
        <v>0</v>
      </c>
      <c r="CD478" s="524">
        <v>0.36319999999999997</v>
      </c>
      <c r="CE478" s="525">
        <f t="shared" si="3916"/>
        <v>0</v>
      </c>
      <c r="CF478" s="526">
        <f t="shared" si="3917"/>
        <v>0</v>
      </c>
      <c r="CG478" s="527"/>
      <c r="CH478" s="520">
        <v>28.0</v>
      </c>
      <c r="CI478" s="521" t="s">
        <v>177</v>
      </c>
      <c r="CJ478" s="522" t="s">
        <v>132</v>
      </c>
      <c r="CK478" s="522" t="s">
        <v>132</v>
      </c>
      <c r="CL478" s="523" t="str">
        <f>ADHK!CL478</f>
        <v/>
      </c>
      <c r="CM478" s="523"/>
      <c r="CN478" s="523">
        <f t="shared" si="3918"/>
        <v>0</v>
      </c>
      <c r="CO478" s="524"/>
      <c r="CP478" s="523">
        <f t="shared" si="3919"/>
        <v>0</v>
      </c>
      <c r="CQ478" s="524"/>
      <c r="CR478" s="523"/>
      <c r="CS478" s="523">
        <f t="shared" si="3920"/>
        <v>0</v>
      </c>
      <c r="CT478" s="523">
        <f t="shared" si="3921"/>
        <v>0</v>
      </c>
      <c r="CU478" s="524">
        <v>0.36319999999999997</v>
      </c>
      <c r="CV478" s="525">
        <f t="shared" si="3922"/>
        <v>0</v>
      </c>
      <c r="CW478" s="526">
        <f t="shared" si="3923"/>
        <v>0</v>
      </c>
      <c r="CX478" s="527"/>
      <c r="CY478" s="520">
        <v>28.0</v>
      </c>
      <c r="CZ478" s="521" t="s">
        <v>177</v>
      </c>
      <c r="DA478" s="522" t="s">
        <v>132</v>
      </c>
      <c r="DB478" s="522" t="s">
        <v>132</v>
      </c>
      <c r="DC478" s="523" t="str">
        <f>ADHK!DC478</f>
        <v/>
      </c>
      <c r="DD478" s="523"/>
      <c r="DE478" s="523">
        <f t="shared" si="3924"/>
        <v>0</v>
      </c>
      <c r="DF478" s="524"/>
      <c r="DG478" s="523">
        <f t="shared" si="3925"/>
        <v>0</v>
      </c>
      <c r="DH478" s="524"/>
      <c r="DI478" s="523"/>
      <c r="DJ478" s="523">
        <f t="shared" si="3926"/>
        <v>0</v>
      </c>
      <c r="DK478" s="523">
        <f t="shared" si="3927"/>
        <v>0</v>
      </c>
      <c r="DL478" s="524">
        <v>0.36319999999999997</v>
      </c>
      <c r="DM478" s="525">
        <f t="shared" si="3928"/>
        <v>0</v>
      </c>
      <c r="DN478" s="526">
        <f t="shared" si="3929"/>
        <v>0</v>
      </c>
      <c r="DO478" s="527"/>
      <c r="DP478" s="520">
        <v>28.0</v>
      </c>
      <c r="DQ478" s="521" t="s">
        <v>177</v>
      </c>
      <c r="DR478" s="522" t="s">
        <v>132</v>
      </c>
      <c r="DS478" s="522" t="s">
        <v>132</v>
      </c>
      <c r="DT478" s="523" t="str">
        <f>ADHK!DT478</f>
        <v/>
      </c>
      <c r="DU478" s="523"/>
      <c r="DV478" s="523">
        <f t="shared" si="3930"/>
        <v>0</v>
      </c>
      <c r="DW478" s="524"/>
      <c r="DX478" s="523">
        <f t="shared" si="3931"/>
        <v>0</v>
      </c>
      <c r="DY478" s="524"/>
      <c r="DZ478" s="523"/>
      <c r="EA478" s="523">
        <f t="shared" si="3932"/>
        <v>0</v>
      </c>
      <c r="EB478" s="523">
        <f t="shared" si="3933"/>
        <v>0</v>
      </c>
      <c r="EC478" s="524">
        <v>0.36319999999999997</v>
      </c>
      <c r="ED478" s="525">
        <f t="shared" si="3934"/>
        <v>0</v>
      </c>
      <c r="EE478" s="526">
        <f t="shared" si="3935"/>
        <v>0</v>
      </c>
      <c r="EF478" s="527"/>
      <c r="EG478" s="520">
        <v>28.0</v>
      </c>
      <c r="EH478" s="521" t="s">
        <v>177</v>
      </c>
      <c r="EI478" s="522" t="s">
        <v>132</v>
      </c>
      <c r="EJ478" s="522" t="s">
        <v>132</v>
      </c>
      <c r="EK478" s="523" t="str">
        <f>ADHK!EK478</f>
        <v/>
      </c>
      <c r="EL478" s="523"/>
      <c r="EM478" s="523">
        <f t="shared" si="3936"/>
        <v>0</v>
      </c>
      <c r="EN478" s="524"/>
      <c r="EO478" s="523">
        <f t="shared" si="3937"/>
        <v>0</v>
      </c>
      <c r="EP478" s="524"/>
      <c r="EQ478" s="523"/>
      <c r="ER478" s="523">
        <f t="shared" si="3938"/>
        <v>0</v>
      </c>
      <c r="ES478" s="523">
        <f t="shared" si="3939"/>
        <v>0</v>
      </c>
      <c r="ET478" s="524">
        <v>0.36319999999999997</v>
      </c>
      <c r="EU478" s="525">
        <f t="shared" si="3940"/>
        <v>0</v>
      </c>
      <c r="EV478" s="526">
        <f t="shared" si="3941"/>
        <v>0</v>
      </c>
      <c r="EW478" s="527"/>
      <c r="EX478" s="520">
        <v>28.0</v>
      </c>
      <c r="EY478" s="521" t="s">
        <v>177</v>
      </c>
      <c r="EZ478" s="522" t="s">
        <v>132</v>
      </c>
      <c r="FA478" s="522" t="s">
        <v>132</v>
      </c>
      <c r="FB478" s="523" t="str">
        <f>ADHK!FB478</f>
        <v/>
      </c>
      <c r="FC478" s="523"/>
      <c r="FD478" s="523">
        <f t="shared" si="3942"/>
        <v>0</v>
      </c>
      <c r="FE478" s="524"/>
      <c r="FF478" s="523">
        <f t="shared" si="3943"/>
        <v>0</v>
      </c>
      <c r="FG478" s="524"/>
      <c r="FH478" s="523"/>
      <c r="FI478" s="523">
        <f t="shared" si="3944"/>
        <v>0</v>
      </c>
      <c r="FJ478" s="523">
        <f t="shared" si="3945"/>
        <v>0</v>
      </c>
      <c r="FK478" s="524">
        <v>0.36319999999999997</v>
      </c>
      <c r="FL478" s="525">
        <f t="shared" si="3946"/>
        <v>0</v>
      </c>
      <c r="FM478" s="526">
        <f t="shared" si="3947"/>
        <v>0</v>
      </c>
      <c r="FN478" s="527"/>
      <c r="FO478" s="520">
        <v>28.0</v>
      </c>
      <c r="FP478" s="521" t="s">
        <v>177</v>
      </c>
      <c r="FQ478" s="522" t="s">
        <v>132</v>
      </c>
      <c r="FR478" s="522" t="s">
        <v>132</v>
      </c>
      <c r="FS478" s="523" t="str">
        <f>ADHK!FS478</f>
        <v/>
      </c>
      <c r="FT478" s="523"/>
      <c r="FU478" s="523">
        <f t="shared" si="3948"/>
        <v>0</v>
      </c>
      <c r="FV478" s="524"/>
      <c r="FW478" s="523">
        <f t="shared" si="3949"/>
        <v>0</v>
      </c>
      <c r="FX478" s="524"/>
      <c r="FY478" s="523"/>
      <c r="FZ478" s="523">
        <f t="shared" si="3950"/>
        <v>0</v>
      </c>
      <c r="GA478" s="523">
        <f t="shared" si="3951"/>
        <v>0</v>
      </c>
      <c r="GB478" s="524">
        <v>0.36319999999999997</v>
      </c>
      <c r="GC478" s="525">
        <f t="shared" si="3952"/>
        <v>0</v>
      </c>
      <c r="GD478" s="526">
        <f t="shared" si="3953"/>
        <v>0</v>
      </c>
      <c r="GE478" s="527"/>
      <c r="GF478" s="520">
        <v>28.0</v>
      </c>
      <c r="GG478" s="521" t="s">
        <v>177</v>
      </c>
      <c r="GH478" s="522" t="s">
        <v>132</v>
      </c>
      <c r="GI478" s="522" t="s">
        <v>132</v>
      </c>
      <c r="GJ478" s="523" t="str">
        <f>ADHK!GJ478</f>
        <v/>
      </c>
      <c r="GK478" s="523"/>
      <c r="GL478" s="523">
        <f t="shared" si="3954"/>
        <v>0</v>
      </c>
      <c r="GM478" s="524"/>
      <c r="GN478" s="523">
        <f t="shared" si="3955"/>
        <v>0</v>
      </c>
      <c r="GO478" s="524"/>
      <c r="GP478" s="523"/>
      <c r="GQ478" s="523">
        <f t="shared" si="3956"/>
        <v>0</v>
      </c>
      <c r="GR478" s="523">
        <f t="shared" si="3957"/>
        <v>0</v>
      </c>
      <c r="GS478" s="524">
        <v>0.36319999999999997</v>
      </c>
      <c r="GT478" s="525">
        <f t="shared" si="3958"/>
        <v>0</v>
      </c>
      <c r="GU478" s="526">
        <f t="shared" si="3959"/>
        <v>0</v>
      </c>
      <c r="GV478" s="527"/>
      <c r="GW478" s="520">
        <v>28.0</v>
      </c>
      <c r="GX478" s="521" t="s">
        <v>177</v>
      </c>
      <c r="GY478" s="522" t="s">
        <v>132</v>
      </c>
      <c r="GZ478" s="522" t="s">
        <v>132</v>
      </c>
      <c r="HA478" s="523" t="str">
        <f>ADHK!HA478</f>
        <v/>
      </c>
      <c r="HB478" s="523"/>
      <c r="HC478" s="523">
        <f t="shared" si="3960"/>
        <v>0</v>
      </c>
      <c r="HD478" s="524"/>
      <c r="HE478" s="523">
        <f t="shared" si="3961"/>
        <v>0</v>
      </c>
      <c r="HF478" s="524"/>
      <c r="HG478" s="523"/>
      <c r="HH478" s="523">
        <f t="shared" si="3962"/>
        <v>0</v>
      </c>
      <c r="HI478" s="523">
        <f t="shared" si="3963"/>
        <v>0</v>
      </c>
      <c r="HJ478" s="524">
        <v>0.36319999999999997</v>
      </c>
      <c r="HK478" s="525">
        <f t="shared" si="3964"/>
        <v>0</v>
      </c>
      <c r="HL478" s="526">
        <f t="shared" si="3965"/>
        <v>0</v>
      </c>
      <c r="HM478" s="527"/>
      <c r="HN478" s="520">
        <v>28.0</v>
      </c>
      <c r="HO478" s="521" t="s">
        <v>177</v>
      </c>
      <c r="HP478" s="522" t="s">
        <v>132</v>
      </c>
      <c r="HQ478" s="522" t="s">
        <v>132</v>
      </c>
      <c r="HR478" s="523" t="str">
        <f>ADHK!HR478</f>
        <v/>
      </c>
      <c r="HS478" s="523"/>
      <c r="HT478" s="523">
        <f t="shared" si="3966"/>
        <v>0</v>
      </c>
      <c r="HU478" s="524"/>
      <c r="HV478" s="523">
        <f t="shared" si="3967"/>
        <v>0</v>
      </c>
      <c r="HW478" s="524"/>
      <c r="HX478" s="523"/>
      <c r="HY478" s="523">
        <f t="shared" si="3968"/>
        <v>0</v>
      </c>
      <c r="HZ478" s="523">
        <f t="shared" si="3969"/>
        <v>0</v>
      </c>
      <c r="IA478" s="524">
        <v>0.36319999999999997</v>
      </c>
      <c r="IB478" s="525">
        <f t="shared" si="3970"/>
        <v>0</v>
      </c>
      <c r="IC478" s="526">
        <f t="shared" si="3971"/>
        <v>0</v>
      </c>
      <c r="ID478" s="527"/>
      <c r="IE478" s="520">
        <v>28.0</v>
      </c>
      <c r="IF478" s="521" t="s">
        <v>177</v>
      </c>
      <c r="IG478" s="522" t="s">
        <v>132</v>
      </c>
      <c r="IH478" s="522" t="s">
        <v>132</v>
      </c>
      <c r="II478" s="523" t="str">
        <f>ADHK!II478</f>
        <v/>
      </c>
      <c r="IJ478" s="523"/>
      <c r="IK478" s="523">
        <f t="shared" si="3972"/>
        <v>0</v>
      </c>
      <c r="IL478" s="524"/>
      <c r="IM478" s="523">
        <f t="shared" si="3973"/>
        <v>0</v>
      </c>
      <c r="IN478" s="524"/>
      <c r="IO478" s="523"/>
      <c r="IP478" s="523">
        <f t="shared" si="3974"/>
        <v>0</v>
      </c>
      <c r="IQ478" s="523">
        <f t="shared" si="3975"/>
        <v>0</v>
      </c>
      <c r="IR478" s="524">
        <v>0.36319999999999997</v>
      </c>
      <c r="IS478" s="525">
        <f t="shared" si="3976"/>
        <v>0</v>
      </c>
      <c r="IT478" s="526">
        <f t="shared" si="3977"/>
        <v>0</v>
      </c>
      <c r="IU478" s="527"/>
      <c r="IV478" s="520">
        <v>28.0</v>
      </c>
      <c r="IW478" s="521" t="s">
        <v>177</v>
      </c>
      <c r="IX478" s="522" t="s">
        <v>132</v>
      </c>
      <c r="IY478" s="522" t="s">
        <v>132</v>
      </c>
      <c r="IZ478" s="523" t="str">
        <f>ADHK!IZ478</f>
        <v/>
      </c>
      <c r="JA478" s="523"/>
      <c r="JB478" s="523">
        <f t="shared" si="3978"/>
        <v>0</v>
      </c>
      <c r="JC478" s="524"/>
      <c r="JD478" s="523">
        <f t="shared" si="3979"/>
        <v>0</v>
      </c>
      <c r="JE478" s="524"/>
      <c r="JF478" s="523"/>
      <c r="JG478" s="523">
        <f t="shared" si="3980"/>
        <v>0</v>
      </c>
      <c r="JH478" s="523">
        <f t="shared" si="3981"/>
        <v>0</v>
      </c>
      <c r="JI478" s="524">
        <v>0.36319999999999997</v>
      </c>
      <c r="JJ478" s="525">
        <f t="shared" si="3982"/>
        <v>0</v>
      </c>
      <c r="JK478" s="526">
        <f t="shared" si="3983"/>
        <v>0</v>
      </c>
      <c r="JL478" s="527"/>
      <c r="JM478" s="520">
        <v>28.0</v>
      </c>
      <c r="JN478" s="521" t="s">
        <v>177</v>
      </c>
      <c r="JO478" s="522" t="s">
        <v>132</v>
      </c>
      <c r="JP478" s="522" t="s">
        <v>132</v>
      </c>
      <c r="JQ478" s="523" t="str">
        <f>ADHK!JQ478</f>
        <v/>
      </c>
      <c r="JR478" s="523"/>
      <c r="JS478" s="523">
        <f t="shared" si="3984"/>
        <v>0</v>
      </c>
      <c r="JT478" s="524"/>
      <c r="JU478" s="523">
        <f t="shared" si="3985"/>
        <v>0</v>
      </c>
      <c r="JV478" s="524"/>
      <c r="JW478" s="523"/>
      <c r="JX478" s="523">
        <f t="shared" si="3986"/>
        <v>0</v>
      </c>
      <c r="JY478" s="523">
        <f t="shared" si="3987"/>
        <v>0</v>
      </c>
      <c r="JZ478" s="524">
        <v>0.36319999999999997</v>
      </c>
      <c r="KA478" s="525">
        <f t="shared" si="3988"/>
        <v>0</v>
      </c>
      <c r="KB478" s="526">
        <f t="shared" si="3989"/>
        <v>0</v>
      </c>
      <c r="KC478" s="527"/>
      <c r="KD478" s="520">
        <v>28.0</v>
      </c>
      <c r="KE478" s="521" t="s">
        <v>177</v>
      </c>
      <c r="KF478" s="522" t="s">
        <v>132</v>
      </c>
      <c r="KG478" s="522" t="s">
        <v>132</v>
      </c>
      <c r="KH478" s="523" t="str">
        <f>ADHK!KH478</f>
        <v/>
      </c>
      <c r="KI478" s="523"/>
      <c r="KJ478" s="523">
        <f t="shared" si="3990"/>
        <v>0</v>
      </c>
      <c r="KK478" s="524"/>
      <c r="KL478" s="523">
        <f t="shared" si="3991"/>
        <v>0</v>
      </c>
      <c r="KM478" s="524"/>
      <c r="KN478" s="523"/>
      <c r="KO478" s="523">
        <f t="shared" si="3992"/>
        <v>0</v>
      </c>
      <c r="KP478" s="523">
        <f t="shared" si="3993"/>
        <v>0</v>
      </c>
      <c r="KQ478" s="524">
        <v>0.36319999999999997</v>
      </c>
      <c r="KR478" s="525">
        <f t="shared" si="3994"/>
        <v>0</v>
      </c>
      <c r="KS478" s="526">
        <f t="shared" si="3995"/>
        <v>0</v>
      </c>
      <c r="KT478" s="527"/>
      <c r="KU478" s="528"/>
    </row>
    <row r="479" ht="15.75" customHeight="1">
      <c r="A479" s="530"/>
      <c r="B479" s="531" t="s">
        <v>178</v>
      </c>
      <c r="C479" s="532"/>
      <c r="D479" s="532"/>
      <c r="E479" s="532"/>
      <c r="F479" s="532"/>
      <c r="G479" s="532"/>
      <c r="H479" s="532"/>
      <c r="I479" s="532"/>
      <c r="J479" s="532"/>
      <c r="K479" s="532"/>
      <c r="L479" s="532"/>
      <c r="M479" s="532"/>
      <c r="N479" s="532"/>
      <c r="O479" s="532"/>
      <c r="P479" s="532"/>
      <c r="Q479" s="518"/>
      <c r="R479" s="530"/>
      <c r="S479" s="531" t="s">
        <v>178</v>
      </c>
      <c r="T479" s="532"/>
      <c r="U479" s="532"/>
      <c r="V479" s="532"/>
      <c r="W479" s="532"/>
      <c r="X479" s="532"/>
      <c r="Y479" s="532"/>
      <c r="Z479" s="532"/>
      <c r="AA479" s="532"/>
      <c r="AB479" s="532"/>
      <c r="AC479" s="532"/>
      <c r="AD479" s="532"/>
      <c r="AE479" s="532"/>
      <c r="AF479" s="532"/>
      <c r="AG479" s="532"/>
      <c r="AH479" s="518"/>
      <c r="AI479" s="530"/>
      <c r="AJ479" s="531" t="s">
        <v>178</v>
      </c>
      <c r="AK479" s="532"/>
      <c r="AL479" s="532"/>
      <c r="AM479" s="532"/>
      <c r="AN479" s="532"/>
      <c r="AO479" s="532"/>
      <c r="AP479" s="532"/>
      <c r="AQ479" s="532"/>
      <c r="AR479" s="532"/>
      <c r="AS479" s="532"/>
      <c r="AT479" s="532"/>
      <c r="AU479" s="532"/>
      <c r="AV479" s="532"/>
      <c r="AW479" s="532"/>
      <c r="AX479" s="532"/>
      <c r="AY479" s="518"/>
      <c r="AZ479" s="530"/>
      <c r="BA479" s="531" t="s">
        <v>178</v>
      </c>
      <c r="BB479" s="532"/>
      <c r="BC479" s="532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18"/>
      <c r="BQ479" s="530"/>
      <c r="BR479" s="531" t="s">
        <v>178</v>
      </c>
      <c r="BS479" s="532"/>
      <c r="BT479" s="532"/>
      <c r="BU479" s="532"/>
      <c r="BV479" s="532"/>
      <c r="BW479" s="532"/>
      <c r="BX479" s="532"/>
      <c r="BY479" s="532"/>
      <c r="BZ479" s="532"/>
      <c r="CA479" s="532"/>
      <c r="CB479" s="532"/>
      <c r="CC479" s="532"/>
      <c r="CD479" s="532"/>
      <c r="CE479" s="532"/>
      <c r="CF479" s="532"/>
      <c r="CG479" s="518"/>
      <c r="CH479" s="530"/>
      <c r="CI479" s="531" t="s">
        <v>178</v>
      </c>
      <c r="CJ479" s="532"/>
      <c r="CK479" s="532"/>
      <c r="CL479" s="532"/>
      <c r="CM479" s="532"/>
      <c r="CN479" s="532"/>
      <c r="CO479" s="532"/>
      <c r="CP479" s="532"/>
      <c r="CQ479" s="532"/>
      <c r="CR479" s="532"/>
      <c r="CS479" s="532"/>
      <c r="CT479" s="532"/>
      <c r="CU479" s="532"/>
      <c r="CV479" s="532"/>
      <c r="CW479" s="532"/>
      <c r="CX479" s="518"/>
      <c r="CY479" s="530"/>
      <c r="CZ479" s="531" t="s">
        <v>178</v>
      </c>
      <c r="DA479" s="532"/>
      <c r="DB479" s="532"/>
      <c r="DC479" s="532"/>
      <c r="DD479" s="532"/>
      <c r="DE479" s="532"/>
      <c r="DF479" s="532"/>
      <c r="DG479" s="532"/>
      <c r="DH479" s="532"/>
      <c r="DI479" s="532"/>
      <c r="DJ479" s="532"/>
      <c r="DK479" s="532"/>
      <c r="DL479" s="532"/>
      <c r="DM479" s="532"/>
      <c r="DN479" s="532"/>
      <c r="DO479" s="518"/>
      <c r="DP479" s="530"/>
      <c r="DQ479" s="531" t="s">
        <v>178</v>
      </c>
      <c r="DR479" s="532"/>
      <c r="DS479" s="532"/>
      <c r="DT479" s="532"/>
      <c r="DU479" s="532"/>
      <c r="DV479" s="532"/>
      <c r="DW479" s="532"/>
      <c r="DX479" s="532"/>
      <c r="DY479" s="532"/>
      <c r="DZ479" s="532"/>
      <c r="EA479" s="532"/>
      <c r="EB479" s="532"/>
      <c r="EC479" s="532"/>
      <c r="ED479" s="532"/>
      <c r="EE479" s="532"/>
      <c r="EF479" s="518"/>
      <c r="EG479" s="530"/>
      <c r="EH479" s="531" t="s">
        <v>178</v>
      </c>
      <c r="EI479" s="532"/>
      <c r="EJ479" s="532"/>
      <c r="EK479" s="532"/>
      <c r="EL479" s="532"/>
      <c r="EM479" s="532"/>
      <c r="EN479" s="532"/>
      <c r="EO479" s="532"/>
      <c r="EP479" s="532"/>
      <c r="EQ479" s="532"/>
      <c r="ER479" s="532"/>
      <c r="ES479" s="532"/>
      <c r="ET479" s="532"/>
      <c r="EU479" s="532"/>
      <c r="EV479" s="532"/>
      <c r="EW479" s="518"/>
      <c r="EX479" s="530"/>
      <c r="EY479" s="531" t="s">
        <v>178</v>
      </c>
      <c r="EZ479" s="532"/>
      <c r="FA479" s="532"/>
      <c r="FB479" s="532"/>
      <c r="FC479" s="532"/>
      <c r="FD479" s="532"/>
      <c r="FE479" s="532"/>
      <c r="FF479" s="532"/>
      <c r="FG479" s="532"/>
      <c r="FH479" s="532"/>
      <c r="FI479" s="532"/>
      <c r="FJ479" s="532"/>
      <c r="FK479" s="532"/>
      <c r="FL479" s="532"/>
      <c r="FM479" s="532"/>
      <c r="FN479" s="518"/>
      <c r="FO479" s="530"/>
      <c r="FP479" s="531" t="s">
        <v>178</v>
      </c>
      <c r="FQ479" s="532"/>
      <c r="FR479" s="532"/>
      <c r="FS479" s="532"/>
      <c r="FT479" s="532"/>
      <c r="FU479" s="532"/>
      <c r="FV479" s="532"/>
      <c r="FW479" s="532"/>
      <c r="FX479" s="532"/>
      <c r="FY479" s="532"/>
      <c r="FZ479" s="532"/>
      <c r="GA479" s="532"/>
      <c r="GB479" s="532"/>
      <c r="GC479" s="532"/>
      <c r="GD479" s="532"/>
      <c r="GE479" s="518"/>
      <c r="GF479" s="530"/>
      <c r="GG479" s="531" t="s">
        <v>178</v>
      </c>
      <c r="GH479" s="532"/>
      <c r="GI479" s="532"/>
      <c r="GJ479" s="532"/>
      <c r="GK479" s="532"/>
      <c r="GL479" s="532"/>
      <c r="GM479" s="532"/>
      <c r="GN479" s="532"/>
      <c r="GO479" s="532"/>
      <c r="GP479" s="532"/>
      <c r="GQ479" s="532"/>
      <c r="GR479" s="532"/>
      <c r="GS479" s="532"/>
      <c r="GT479" s="532"/>
      <c r="GU479" s="532"/>
      <c r="GV479" s="518"/>
      <c r="GW479" s="530"/>
      <c r="GX479" s="531" t="s">
        <v>178</v>
      </c>
      <c r="GY479" s="532"/>
      <c r="GZ479" s="532"/>
      <c r="HA479" s="532"/>
      <c r="HB479" s="532"/>
      <c r="HC479" s="532"/>
      <c r="HD479" s="532"/>
      <c r="HE479" s="532"/>
      <c r="HF479" s="532"/>
      <c r="HG479" s="532"/>
      <c r="HH479" s="532"/>
      <c r="HI479" s="532"/>
      <c r="HJ479" s="532"/>
      <c r="HK479" s="532"/>
      <c r="HL479" s="532"/>
      <c r="HM479" s="518"/>
      <c r="HN479" s="530"/>
      <c r="HO479" s="531" t="s">
        <v>178</v>
      </c>
      <c r="HP479" s="532"/>
      <c r="HQ479" s="532"/>
      <c r="HR479" s="532"/>
      <c r="HS479" s="532"/>
      <c r="HT479" s="532"/>
      <c r="HU479" s="532"/>
      <c r="HV479" s="532"/>
      <c r="HW479" s="532"/>
      <c r="HX479" s="532"/>
      <c r="HY479" s="532"/>
      <c r="HZ479" s="532"/>
      <c r="IA479" s="532"/>
      <c r="IB479" s="532"/>
      <c r="IC479" s="532"/>
      <c r="ID479" s="518"/>
      <c r="IE479" s="530"/>
      <c r="IF479" s="531" t="s">
        <v>178</v>
      </c>
      <c r="IG479" s="532"/>
      <c r="IH479" s="532"/>
      <c r="II479" s="532"/>
      <c r="IJ479" s="532"/>
      <c r="IK479" s="532"/>
      <c r="IL479" s="532"/>
      <c r="IM479" s="532"/>
      <c r="IN479" s="532"/>
      <c r="IO479" s="532"/>
      <c r="IP479" s="532"/>
      <c r="IQ479" s="532"/>
      <c r="IR479" s="532"/>
      <c r="IS479" s="532"/>
      <c r="IT479" s="532"/>
      <c r="IU479" s="518"/>
      <c r="IV479" s="530"/>
      <c r="IW479" s="531" t="s">
        <v>178</v>
      </c>
      <c r="IX479" s="532"/>
      <c r="IY479" s="532"/>
      <c r="IZ479" s="532"/>
      <c r="JA479" s="532"/>
      <c r="JB479" s="532"/>
      <c r="JC479" s="532"/>
      <c r="JD479" s="532"/>
      <c r="JE479" s="532"/>
      <c r="JF479" s="532"/>
      <c r="JG479" s="532"/>
      <c r="JH479" s="532"/>
      <c r="JI479" s="532"/>
      <c r="JJ479" s="532"/>
      <c r="JK479" s="532"/>
      <c r="JL479" s="518"/>
      <c r="JM479" s="530"/>
      <c r="JN479" s="531" t="s">
        <v>178</v>
      </c>
      <c r="JO479" s="532"/>
      <c r="JP479" s="532"/>
      <c r="JQ479" s="532"/>
      <c r="JR479" s="532"/>
      <c r="JS479" s="532"/>
      <c r="JT479" s="532"/>
      <c r="JU479" s="532"/>
      <c r="JV479" s="532"/>
      <c r="JW479" s="532"/>
      <c r="JX479" s="532"/>
      <c r="JY479" s="532"/>
      <c r="JZ479" s="532"/>
      <c r="KA479" s="532"/>
      <c r="KB479" s="532"/>
      <c r="KC479" s="518"/>
      <c r="KD479" s="530"/>
      <c r="KE479" s="531" t="s">
        <v>178</v>
      </c>
      <c r="KF479" s="532"/>
      <c r="KG479" s="532"/>
      <c r="KH479" s="532"/>
      <c r="KI479" s="532"/>
      <c r="KJ479" s="532"/>
      <c r="KK479" s="532"/>
      <c r="KL479" s="532"/>
      <c r="KM479" s="532"/>
      <c r="KN479" s="532"/>
      <c r="KO479" s="532"/>
      <c r="KP479" s="532"/>
      <c r="KQ479" s="532"/>
      <c r="KR479" s="532"/>
      <c r="KS479" s="532"/>
      <c r="KT479" s="518"/>
      <c r="KU479" s="519"/>
    </row>
    <row r="480" ht="15.75" customHeight="1">
      <c r="A480" s="520">
        <v>1.0</v>
      </c>
      <c r="B480" s="521" t="s">
        <v>179</v>
      </c>
      <c r="C480" s="522" t="s">
        <v>132</v>
      </c>
      <c r="D480" s="522" t="s">
        <v>132</v>
      </c>
      <c r="E480" s="523" t="str">
        <f>ADHK!E480</f>
        <v/>
      </c>
      <c r="F480" s="523" t="str">
        <f>ADHK!F480</f>
        <v/>
      </c>
      <c r="G480" s="523">
        <f t="shared" ref="G480:G498" si="3996">IFERROR(E480*F480/1000000,0)</f>
        <v>0</v>
      </c>
      <c r="H480" s="524"/>
      <c r="I480" s="523">
        <f t="shared" ref="I480:I498" si="3997">IFERROR(+G480*H480,"")</f>
        <v>0</v>
      </c>
      <c r="J480" s="524"/>
      <c r="K480" s="523"/>
      <c r="L480" s="523">
        <f t="shared" ref="L480:L498" si="3998">J480-K480</f>
        <v>0</v>
      </c>
      <c r="M480" s="523">
        <f t="shared" ref="M480:M498" si="3999">IFERROR(+(IF(G480="","0",G480))+(IF(I480="","0",I480))+(IF(L480="","0",L480)),"")</f>
        <v>0</v>
      </c>
      <c r="N480" s="524">
        <v>0.36319999999999997</v>
      </c>
      <c r="O480" s="525">
        <f t="shared" ref="O480:O498" si="4000">IFERROR(+N480*(M480-L480),"")</f>
        <v>0</v>
      </c>
      <c r="P480" s="526">
        <f t="shared" ref="P480:P498" si="4001">IFERROR(+(IF(M480="","0",M480))-(IF(O480="","0",O480)),"")</f>
        <v>0</v>
      </c>
      <c r="Q480" s="527"/>
      <c r="R480" s="520">
        <v>1.0</v>
      </c>
      <c r="S480" s="521" t="s">
        <v>179</v>
      </c>
      <c r="T480" s="522" t="s">
        <v>132</v>
      </c>
      <c r="U480" s="522" t="s">
        <v>132</v>
      </c>
      <c r="V480" s="523" t="str">
        <f>ADHK!V480</f>
        <v/>
      </c>
      <c r="W480" s="523"/>
      <c r="X480" s="523">
        <f t="shared" ref="X480:X498" si="4002">IFERROR(V480*W480/1000000,0)</f>
        <v>0</v>
      </c>
      <c r="Y480" s="524"/>
      <c r="Z480" s="523">
        <f t="shared" ref="Z480:Z498" si="4003">IFERROR(+X480*Y480,"")</f>
        <v>0</v>
      </c>
      <c r="AA480" s="524"/>
      <c r="AB480" s="523"/>
      <c r="AC480" s="523">
        <f t="shared" ref="AC480:AC498" si="4004">AA480-AB480</f>
        <v>0</v>
      </c>
      <c r="AD480" s="523">
        <f t="shared" ref="AD480:AD498" si="4005">IFERROR(+(IF(X480="","0",X480))+(IF(Z480="","0",Z480))+(IF(AC480="","0",AC480)),"")</f>
        <v>0</v>
      </c>
      <c r="AE480" s="524">
        <v>0.36319999999999997</v>
      </c>
      <c r="AF480" s="525">
        <f t="shared" ref="AF480:AF498" si="4006">IFERROR(+AE480*(AD480-AC480),"")</f>
        <v>0</v>
      </c>
      <c r="AG480" s="526">
        <f t="shared" ref="AG480:AG498" si="4007">IFERROR(+(IF(AD480="","0",AD480))-(IF(AF480="","0",AF480)),"")</f>
        <v>0</v>
      </c>
      <c r="AH480" s="527"/>
      <c r="AI480" s="520">
        <v>1.0</v>
      </c>
      <c r="AJ480" s="521" t="s">
        <v>179</v>
      </c>
      <c r="AK480" s="522" t="s">
        <v>132</v>
      </c>
      <c r="AL480" s="522" t="s">
        <v>132</v>
      </c>
      <c r="AM480" s="523" t="str">
        <f>ADHK!AM480</f>
        <v/>
      </c>
      <c r="AN480" s="523"/>
      <c r="AO480" s="523">
        <f t="shared" ref="AO480:AO498" si="4008">IFERROR(AM480*AN480/1000000,0)</f>
        <v>0</v>
      </c>
      <c r="AP480" s="524"/>
      <c r="AQ480" s="523">
        <f t="shared" ref="AQ480:AQ498" si="4009">IFERROR(+AO480*AP480,"")</f>
        <v>0</v>
      </c>
      <c r="AR480" s="524"/>
      <c r="AS480" s="523"/>
      <c r="AT480" s="523">
        <f t="shared" ref="AT480:AT498" si="4010">AR480-AS480</f>
        <v>0</v>
      </c>
      <c r="AU480" s="523">
        <f t="shared" ref="AU480:AU498" si="4011">IFERROR(+(IF(AO480="","0",AO480))+(IF(AQ480="","0",AQ480))+(IF(AT480="","0",AT480)),"")</f>
        <v>0</v>
      </c>
      <c r="AV480" s="524">
        <v>0.36319999999999997</v>
      </c>
      <c r="AW480" s="525">
        <f t="shared" ref="AW480:AW498" si="4012">IFERROR(+AV480*(AU480-AT480),"")</f>
        <v>0</v>
      </c>
      <c r="AX480" s="526">
        <f t="shared" ref="AX480:AX498" si="4013">IFERROR(+(IF(AU480="","0",AU480))-(IF(AW480="","0",AW480)),"")</f>
        <v>0</v>
      </c>
      <c r="AY480" s="527"/>
      <c r="AZ480" s="520">
        <v>1.0</v>
      </c>
      <c r="BA480" s="521" t="s">
        <v>179</v>
      </c>
      <c r="BB480" s="522" t="s">
        <v>132</v>
      </c>
      <c r="BC480" s="522" t="s">
        <v>132</v>
      </c>
      <c r="BD480" s="523" t="str">
        <f>ADHK!BD480</f>
        <v/>
      </c>
      <c r="BE480" s="523"/>
      <c r="BF480" s="523">
        <f t="shared" ref="BF480:BF498" si="4014">IFERROR(BD480*BE480/1000000,0)</f>
        <v>0</v>
      </c>
      <c r="BG480" s="524"/>
      <c r="BH480" s="523">
        <f t="shared" ref="BH480:BH498" si="4015">IFERROR(+BF480*BG480,"")</f>
        <v>0</v>
      </c>
      <c r="BI480" s="524"/>
      <c r="BJ480" s="523"/>
      <c r="BK480" s="523">
        <f t="shared" ref="BK480:BK498" si="4016">BI480-BJ480</f>
        <v>0</v>
      </c>
      <c r="BL480" s="523">
        <f t="shared" ref="BL480:BL498" si="4017">IFERROR(+(IF(BF480="","0",BF480))+(IF(BH480="","0",BH480))+(IF(BK480="","0",BK480)),"")</f>
        <v>0</v>
      </c>
      <c r="BM480" s="524">
        <v>0.36319999999999997</v>
      </c>
      <c r="BN480" s="525">
        <f t="shared" ref="BN480:BN498" si="4018">IFERROR(+BM480*(BL480-BK480),"")</f>
        <v>0</v>
      </c>
      <c r="BO480" s="526">
        <f t="shared" ref="BO480:BO498" si="4019">IFERROR(+(IF(BL480="","0",BL480))-(IF(BN480="","0",BN480)),"")</f>
        <v>0</v>
      </c>
      <c r="BP480" s="527"/>
      <c r="BQ480" s="520">
        <v>1.0</v>
      </c>
      <c r="BR480" s="521" t="s">
        <v>179</v>
      </c>
      <c r="BS480" s="522" t="s">
        <v>132</v>
      </c>
      <c r="BT480" s="522" t="s">
        <v>132</v>
      </c>
      <c r="BU480" s="523" t="str">
        <f>ADHK!BU480</f>
        <v/>
      </c>
      <c r="BV480" s="523"/>
      <c r="BW480" s="523">
        <f t="shared" ref="BW480:BW498" si="4020">IFERROR(BU480*BV480/1000000,0)</f>
        <v>0</v>
      </c>
      <c r="BX480" s="524"/>
      <c r="BY480" s="523">
        <f t="shared" ref="BY480:BY498" si="4021">IFERROR(+BW480*BX480,"")</f>
        <v>0</v>
      </c>
      <c r="BZ480" s="524"/>
      <c r="CA480" s="523"/>
      <c r="CB480" s="523">
        <f t="shared" ref="CB480:CB498" si="4022">BZ480-CA480</f>
        <v>0</v>
      </c>
      <c r="CC480" s="523">
        <f t="shared" ref="CC480:CC498" si="4023">IFERROR(+(IF(BW480="","0",BW480))+(IF(BY480="","0",BY480))+(IF(CB480="","0",CB480)),"")</f>
        <v>0</v>
      </c>
      <c r="CD480" s="524">
        <v>0.36319999999999997</v>
      </c>
      <c r="CE480" s="525">
        <f t="shared" ref="CE480:CE498" si="4024">IFERROR(+CD480*(CC480-CB480),"")</f>
        <v>0</v>
      </c>
      <c r="CF480" s="526">
        <f t="shared" ref="CF480:CF498" si="4025">IFERROR(+(IF(CC480="","0",CC480))-(IF(CE480="","0",CE480)),"")</f>
        <v>0</v>
      </c>
      <c r="CG480" s="527"/>
      <c r="CH480" s="520">
        <v>1.0</v>
      </c>
      <c r="CI480" s="521" t="s">
        <v>179</v>
      </c>
      <c r="CJ480" s="522" t="s">
        <v>132</v>
      </c>
      <c r="CK480" s="522" t="s">
        <v>132</v>
      </c>
      <c r="CL480" s="523" t="str">
        <f>ADHK!CL480</f>
        <v/>
      </c>
      <c r="CM480" s="523"/>
      <c r="CN480" s="523">
        <f t="shared" ref="CN480:CN498" si="4026">IFERROR(CL480*CM480/1000000,0)</f>
        <v>0</v>
      </c>
      <c r="CO480" s="524"/>
      <c r="CP480" s="523">
        <f t="shared" ref="CP480:CP498" si="4027">IFERROR(+CN480*CO480,"")</f>
        <v>0</v>
      </c>
      <c r="CQ480" s="524"/>
      <c r="CR480" s="523"/>
      <c r="CS480" s="523">
        <f t="shared" ref="CS480:CS498" si="4028">CQ480-CR480</f>
        <v>0</v>
      </c>
      <c r="CT480" s="523">
        <f t="shared" ref="CT480:CT498" si="4029">IFERROR(+(IF(CN480="","0",CN480))+(IF(CP480="","0",CP480))+(IF(CS480="","0",CS480)),"")</f>
        <v>0</v>
      </c>
      <c r="CU480" s="524">
        <v>0.36319999999999997</v>
      </c>
      <c r="CV480" s="525">
        <f t="shared" ref="CV480:CV498" si="4030">IFERROR(+CU480*(CT480-CS480),"")</f>
        <v>0</v>
      </c>
      <c r="CW480" s="526">
        <f t="shared" ref="CW480:CW498" si="4031">IFERROR(+(IF(CT480="","0",CT480))-(IF(CV480="","0",CV480)),"")</f>
        <v>0</v>
      </c>
      <c r="CX480" s="527"/>
      <c r="CY480" s="520">
        <v>1.0</v>
      </c>
      <c r="CZ480" s="521" t="s">
        <v>179</v>
      </c>
      <c r="DA480" s="522" t="s">
        <v>132</v>
      </c>
      <c r="DB480" s="522" t="s">
        <v>132</v>
      </c>
      <c r="DC480" s="523" t="str">
        <f>ADHK!DC480</f>
        <v/>
      </c>
      <c r="DD480" s="523"/>
      <c r="DE480" s="523">
        <f t="shared" ref="DE480:DE498" si="4032">IFERROR(DC480*DD480/1000000,0)</f>
        <v>0</v>
      </c>
      <c r="DF480" s="524"/>
      <c r="DG480" s="523">
        <f t="shared" ref="DG480:DG498" si="4033">IFERROR(+DE480*DF480,"")</f>
        <v>0</v>
      </c>
      <c r="DH480" s="524"/>
      <c r="DI480" s="523"/>
      <c r="DJ480" s="523">
        <f t="shared" ref="DJ480:DJ498" si="4034">DH480-DI480</f>
        <v>0</v>
      </c>
      <c r="DK480" s="523">
        <f t="shared" ref="DK480:DK498" si="4035">IFERROR(+(IF(DE480="","0",DE480))+(IF(DG480="","0",DG480))+(IF(DJ480="","0",DJ480)),"")</f>
        <v>0</v>
      </c>
      <c r="DL480" s="524">
        <v>0.36319999999999997</v>
      </c>
      <c r="DM480" s="525">
        <f t="shared" ref="DM480:DM498" si="4036">IFERROR(+DL480*(DK480-DJ480),"")</f>
        <v>0</v>
      </c>
      <c r="DN480" s="526">
        <f t="shared" ref="DN480:DN498" si="4037">IFERROR(+(IF(DK480="","0",DK480))-(IF(DM480="","0",DM480)),"")</f>
        <v>0</v>
      </c>
      <c r="DO480" s="527"/>
      <c r="DP480" s="520">
        <v>1.0</v>
      </c>
      <c r="DQ480" s="521" t="s">
        <v>179</v>
      </c>
      <c r="DR480" s="522" t="s">
        <v>132</v>
      </c>
      <c r="DS480" s="522" t="s">
        <v>132</v>
      </c>
      <c r="DT480" s="523" t="str">
        <f>ADHK!DT480</f>
        <v/>
      </c>
      <c r="DU480" s="523"/>
      <c r="DV480" s="523">
        <f t="shared" ref="DV480:DV498" si="4038">IFERROR(DT480*DU480/1000000,0)</f>
        <v>0</v>
      </c>
      <c r="DW480" s="524"/>
      <c r="DX480" s="523">
        <f t="shared" ref="DX480:DX498" si="4039">IFERROR(+DV480*DW480,"")</f>
        <v>0</v>
      </c>
      <c r="DY480" s="524"/>
      <c r="DZ480" s="523"/>
      <c r="EA480" s="523">
        <f t="shared" ref="EA480:EA498" si="4040">DY480-DZ480</f>
        <v>0</v>
      </c>
      <c r="EB480" s="523">
        <f t="shared" ref="EB480:EB498" si="4041">IFERROR(+(IF(DV480="","0",DV480))+(IF(DX480="","0",DX480))+(IF(EA480="","0",EA480)),"")</f>
        <v>0</v>
      </c>
      <c r="EC480" s="524">
        <v>0.36319999999999997</v>
      </c>
      <c r="ED480" s="525">
        <f t="shared" ref="ED480:ED498" si="4042">IFERROR(+EC480*(EB480-EA480),"")</f>
        <v>0</v>
      </c>
      <c r="EE480" s="526">
        <f t="shared" ref="EE480:EE498" si="4043">IFERROR(+(IF(EB480="","0",EB480))-(IF(ED480="","0",ED480)),"")</f>
        <v>0</v>
      </c>
      <c r="EF480" s="527"/>
      <c r="EG480" s="520">
        <v>1.0</v>
      </c>
      <c r="EH480" s="521" t="s">
        <v>179</v>
      </c>
      <c r="EI480" s="522" t="s">
        <v>132</v>
      </c>
      <c r="EJ480" s="522" t="s">
        <v>132</v>
      </c>
      <c r="EK480" s="523" t="str">
        <f>ADHK!EK480</f>
        <v/>
      </c>
      <c r="EL480" s="523"/>
      <c r="EM480" s="523">
        <f t="shared" ref="EM480:EM498" si="4044">IFERROR(EK480*EL480/1000000,0)</f>
        <v>0</v>
      </c>
      <c r="EN480" s="524"/>
      <c r="EO480" s="523">
        <f t="shared" ref="EO480:EO498" si="4045">IFERROR(+EM480*EN480,"")</f>
        <v>0</v>
      </c>
      <c r="EP480" s="524"/>
      <c r="EQ480" s="523"/>
      <c r="ER480" s="523">
        <f t="shared" ref="ER480:ER498" si="4046">EP480-EQ480</f>
        <v>0</v>
      </c>
      <c r="ES480" s="523">
        <f t="shared" ref="ES480:ES498" si="4047">IFERROR(+(IF(EM480="","0",EM480))+(IF(EO480="","0",EO480))+(IF(ER480="","0",ER480)),"")</f>
        <v>0</v>
      </c>
      <c r="ET480" s="524">
        <v>0.36319999999999997</v>
      </c>
      <c r="EU480" s="525">
        <f t="shared" ref="EU480:EU498" si="4048">IFERROR(+ET480*(ES480-ER480),"")</f>
        <v>0</v>
      </c>
      <c r="EV480" s="526">
        <f t="shared" ref="EV480:EV498" si="4049">IFERROR(+(IF(ES480="","0",ES480))-(IF(EU480="","0",EU480)),"")</f>
        <v>0</v>
      </c>
      <c r="EW480" s="527"/>
      <c r="EX480" s="520">
        <v>1.0</v>
      </c>
      <c r="EY480" s="521" t="s">
        <v>179</v>
      </c>
      <c r="EZ480" s="522" t="s">
        <v>132</v>
      </c>
      <c r="FA480" s="522" t="s">
        <v>132</v>
      </c>
      <c r="FB480" s="523" t="str">
        <f>ADHK!FB480</f>
        <v/>
      </c>
      <c r="FC480" s="523"/>
      <c r="FD480" s="523">
        <f t="shared" ref="FD480:FD498" si="4050">IFERROR(FB480*FC480/1000000,0)</f>
        <v>0</v>
      </c>
      <c r="FE480" s="524"/>
      <c r="FF480" s="523">
        <f t="shared" ref="FF480:FF498" si="4051">IFERROR(+FD480*FE480,"")</f>
        <v>0</v>
      </c>
      <c r="FG480" s="524"/>
      <c r="FH480" s="523"/>
      <c r="FI480" s="523">
        <f t="shared" ref="FI480:FI498" si="4052">FG480-FH480</f>
        <v>0</v>
      </c>
      <c r="FJ480" s="523">
        <f t="shared" ref="FJ480:FJ498" si="4053">IFERROR(+(IF(FD480="","0",FD480))+(IF(FF480="","0",FF480))+(IF(FI480="","0",FI480)),"")</f>
        <v>0</v>
      </c>
      <c r="FK480" s="524">
        <v>0.36319999999999997</v>
      </c>
      <c r="FL480" s="525">
        <f t="shared" ref="FL480:FL498" si="4054">IFERROR(+FK480*(FJ480-FI480),"")</f>
        <v>0</v>
      </c>
      <c r="FM480" s="526">
        <f t="shared" ref="FM480:FM498" si="4055">IFERROR(+(IF(FJ480="","0",FJ480))-(IF(FL480="","0",FL480)),"")</f>
        <v>0</v>
      </c>
      <c r="FN480" s="527"/>
      <c r="FO480" s="520">
        <v>1.0</v>
      </c>
      <c r="FP480" s="521" t="s">
        <v>179</v>
      </c>
      <c r="FQ480" s="522" t="s">
        <v>132</v>
      </c>
      <c r="FR480" s="522" t="s">
        <v>132</v>
      </c>
      <c r="FS480" s="523" t="str">
        <f>ADHK!FS480</f>
        <v/>
      </c>
      <c r="FT480" s="523"/>
      <c r="FU480" s="523">
        <f t="shared" ref="FU480:FU498" si="4056">IFERROR(FS480*FT480/1000000,0)</f>
        <v>0</v>
      </c>
      <c r="FV480" s="524"/>
      <c r="FW480" s="523">
        <f t="shared" ref="FW480:FW498" si="4057">IFERROR(+FU480*FV480,"")</f>
        <v>0</v>
      </c>
      <c r="FX480" s="524"/>
      <c r="FY480" s="523"/>
      <c r="FZ480" s="523">
        <f t="shared" ref="FZ480:FZ498" si="4058">FX480-FY480</f>
        <v>0</v>
      </c>
      <c r="GA480" s="523">
        <f t="shared" ref="GA480:GA498" si="4059">IFERROR(+(IF(FU480="","0",FU480))+(IF(FW480="","0",FW480))+(IF(FZ480="","0",FZ480)),"")</f>
        <v>0</v>
      </c>
      <c r="GB480" s="524">
        <v>0.36319999999999997</v>
      </c>
      <c r="GC480" s="525">
        <f t="shared" ref="GC480:GC498" si="4060">IFERROR(+GB480*(GA480-FZ480),"")</f>
        <v>0</v>
      </c>
      <c r="GD480" s="526">
        <f t="shared" ref="GD480:GD498" si="4061">IFERROR(+(IF(GA480="","0",GA480))-(IF(GC480="","0",GC480)),"")</f>
        <v>0</v>
      </c>
      <c r="GE480" s="527"/>
      <c r="GF480" s="520">
        <v>1.0</v>
      </c>
      <c r="GG480" s="521" t="s">
        <v>179</v>
      </c>
      <c r="GH480" s="522" t="s">
        <v>132</v>
      </c>
      <c r="GI480" s="522" t="s">
        <v>132</v>
      </c>
      <c r="GJ480" s="523" t="str">
        <f>ADHK!GJ480</f>
        <v/>
      </c>
      <c r="GK480" s="523"/>
      <c r="GL480" s="523">
        <f t="shared" ref="GL480:GL498" si="4062">IFERROR(GJ480*GK480/1000000,0)</f>
        <v>0</v>
      </c>
      <c r="GM480" s="524"/>
      <c r="GN480" s="523">
        <f t="shared" ref="GN480:GN498" si="4063">IFERROR(+GL480*GM480,"")</f>
        <v>0</v>
      </c>
      <c r="GO480" s="524"/>
      <c r="GP480" s="523"/>
      <c r="GQ480" s="523">
        <f t="shared" ref="GQ480:GQ498" si="4064">GO480-GP480</f>
        <v>0</v>
      </c>
      <c r="GR480" s="523">
        <f t="shared" ref="GR480:GR498" si="4065">IFERROR(+(IF(GL480="","0",GL480))+(IF(GN480="","0",GN480))+(IF(GQ480="","0",GQ480)),"")</f>
        <v>0</v>
      </c>
      <c r="GS480" s="524">
        <v>0.36319999999999997</v>
      </c>
      <c r="GT480" s="525">
        <f t="shared" ref="GT480:GT498" si="4066">IFERROR(+GS480*(GR480-GQ480),"")</f>
        <v>0</v>
      </c>
      <c r="GU480" s="526">
        <f t="shared" ref="GU480:GU498" si="4067">IFERROR(+(IF(GR480="","0",GR480))-(IF(GT480="","0",GT480)),"")</f>
        <v>0</v>
      </c>
      <c r="GV480" s="527"/>
      <c r="GW480" s="520">
        <v>1.0</v>
      </c>
      <c r="GX480" s="521" t="s">
        <v>179</v>
      </c>
      <c r="GY480" s="522" t="s">
        <v>132</v>
      </c>
      <c r="GZ480" s="522" t="s">
        <v>132</v>
      </c>
      <c r="HA480" s="523" t="str">
        <f>ADHK!HA480</f>
        <v/>
      </c>
      <c r="HB480" s="523"/>
      <c r="HC480" s="523">
        <f t="shared" ref="HC480:HC498" si="4068">IFERROR(HA480*HB480/1000000,0)</f>
        <v>0</v>
      </c>
      <c r="HD480" s="524"/>
      <c r="HE480" s="523">
        <f t="shared" ref="HE480:HE498" si="4069">IFERROR(+HC480*HD480,"")</f>
        <v>0</v>
      </c>
      <c r="HF480" s="524"/>
      <c r="HG480" s="523"/>
      <c r="HH480" s="523">
        <f t="shared" ref="HH480:HH498" si="4070">HF480-HG480</f>
        <v>0</v>
      </c>
      <c r="HI480" s="523">
        <f t="shared" ref="HI480:HI498" si="4071">IFERROR(+(IF(HC480="","0",HC480))+(IF(HE480="","0",HE480))+(IF(HH480="","0",HH480)),"")</f>
        <v>0</v>
      </c>
      <c r="HJ480" s="524">
        <v>0.36319999999999997</v>
      </c>
      <c r="HK480" s="525">
        <f t="shared" ref="HK480:HK498" si="4072">IFERROR(+HJ480*(HI480-HH480),"")</f>
        <v>0</v>
      </c>
      <c r="HL480" s="526">
        <f t="shared" ref="HL480:HL498" si="4073">IFERROR(+(IF(HI480="","0",HI480))-(IF(HK480="","0",HK480)),"")</f>
        <v>0</v>
      </c>
      <c r="HM480" s="527"/>
      <c r="HN480" s="520">
        <v>1.0</v>
      </c>
      <c r="HO480" s="521" t="s">
        <v>179</v>
      </c>
      <c r="HP480" s="522" t="s">
        <v>132</v>
      </c>
      <c r="HQ480" s="522" t="s">
        <v>132</v>
      </c>
      <c r="HR480" s="523" t="str">
        <f>ADHK!HR480</f>
        <v/>
      </c>
      <c r="HS480" s="523"/>
      <c r="HT480" s="523">
        <f t="shared" ref="HT480:HT498" si="4074">IFERROR(HR480*HS480/1000000,0)</f>
        <v>0</v>
      </c>
      <c r="HU480" s="524"/>
      <c r="HV480" s="523">
        <f t="shared" ref="HV480:HV498" si="4075">IFERROR(+HT480*HU480,"")</f>
        <v>0</v>
      </c>
      <c r="HW480" s="524"/>
      <c r="HX480" s="523"/>
      <c r="HY480" s="523">
        <f t="shared" ref="HY480:HY498" si="4076">HW480-HX480</f>
        <v>0</v>
      </c>
      <c r="HZ480" s="523">
        <f t="shared" ref="HZ480:HZ498" si="4077">IFERROR(+(IF(HT480="","0",HT480))+(IF(HV480="","0",HV480))+(IF(HY480="","0",HY480)),"")</f>
        <v>0</v>
      </c>
      <c r="IA480" s="524">
        <v>0.36319999999999997</v>
      </c>
      <c r="IB480" s="525">
        <f t="shared" ref="IB480:IB498" si="4078">IFERROR(+IA480*(HZ480-HY480),"")</f>
        <v>0</v>
      </c>
      <c r="IC480" s="526">
        <f t="shared" ref="IC480:IC498" si="4079">IFERROR(+(IF(HZ480="","0",HZ480))-(IF(IB480="","0",IB480)),"")</f>
        <v>0</v>
      </c>
      <c r="ID480" s="527"/>
      <c r="IE480" s="520">
        <v>1.0</v>
      </c>
      <c r="IF480" s="521" t="s">
        <v>179</v>
      </c>
      <c r="IG480" s="522" t="s">
        <v>132</v>
      </c>
      <c r="IH480" s="522" t="s">
        <v>132</v>
      </c>
      <c r="II480" s="523" t="str">
        <f>ADHK!II480</f>
        <v/>
      </c>
      <c r="IJ480" s="523"/>
      <c r="IK480" s="523">
        <f t="shared" ref="IK480:IK498" si="4080">IFERROR(II480*IJ480/1000000,0)</f>
        <v>0</v>
      </c>
      <c r="IL480" s="524"/>
      <c r="IM480" s="523">
        <f t="shared" ref="IM480:IM498" si="4081">IFERROR(+IK480*IL480,"")</f>
        <v>0</v>
      </c>
      <c r="IN480" s="524"/>
      <c r="IO480" s="523"/>
      <c r="IP480" s="523">
        <f t="shared" ref="IP480:IP498" si="4082">IN480-IO480</f>
        <v>0</v>
      </c>
      <c r="IQ480" s="523">
        <f t="shared" ref="IQ480:IQ498" si="4083">IFERROR(+(IF(IK480="","0",IK480))+(IF(IM480="","0",IM480))+(IF(IP480="","0",IP480)),"")</f>
        <v>0</v>
      </c>
      <c r="IR480" s="524">
        <v>0.36319999999999997</v>
      </c>
      <c r="IS480" s="525">
        <f t="shared" ref="IS480:IS498" si="4084">IFERROR(+IR480*(IQ480-IP480),"")</f>
        <v>0</v>
      </c>
      <c r="IT480" s="526">
        <f t="shared" ref="IT480:IT498" si="4085">IFERROR(+(IF(IQ480="","0",IQ480))-(IF(IS480="","0",IS480)),"")</f>
        <v>0</v>
      </c>
      <c r="IU480" s="527"/>
      <c r="IV480" s="520">
        <v>1.0</v>
      </c>
      <c r="IW480" s="521" t="s">
        <v>179</v>
      </c>
      <c r="IX480" s="522" t="s">
        <v>132</v>
      </c>
      <c r="IY480" s="522" t="s">
        <v>132</v>
      </c>
      <c r="IZ480" s="523" t="str">
        <f>ADHK!IZ480</f>
        <v/>
      </c>
      <c r="JA480" s="523"/>
      <c r="JB480" s="523">
        <f t="shared" ref="JB480:JB498" si="4086">IFERROR(IZ480*JA480/1000000,0)</f>
        <v>0</v>
      </c>
      <c r="JC480" s="524"/>
      <c r="JD480" s="523">
        <f t="shared" ref="JD480:JD498" si="4087">IFERROR(+JB480*JC480,"")</f>
        <v>0</v>
      </c>
      <c r="JE480" s="524"/>
      <c r="JF480" s="523"/>
      <c r="JG480" s="523">
        <f t="shared" ref="JG480:JG498" si="4088">JE480-JF480</f>
        <v>0</v>
      </c>
      <c r="JH480" s="523">
        <f t="shared" ref="JH480:JH498" si="4089">IFERROR(+(IF(JB480="","0",JB480))+(IF(JD480="","0",JD480))+(IF(JG480="","0",JG480)),"")</f>
        <v>0</v>
      </c>
      <c r="JI480" s="524">
        <v>0.36319999999999997</v>
      </c>
      <c r="JJ480" s="525">
        <f t="shared" ref="JJ480:JJ498" si="4090">IFERROR(+JI480*(JH480-JG480),"")</f>
        <v>0</v>
      </c>
      <c r="JK480" s="526">
        <f t="shared" ref="JK480:JK498" si="4091">IFERROR(+(IF(JH480="","0",JH480))-(IF(JJ480="","0",JJ480)),"")</f>
        <v>0</v>
      </c>
      <c r="JL480" s="527"/>
      <c r="JM480" s="520">
        <v>1.0</v>
      </c>
      <c r="JN480" s="521" t="s">
        <v>179</v>
      </c>
      <c r="JO480" s="522" t="s">
        <v>132</v>
      </c>
      <c r="JP480" s="522" t="s">
        <v>132</v>
      </c>
      <c r="JQ480" s="523" t="str">
        <f>ADHK!JQ480</f>
        <v/>
      </c>
      <c r="JR480" s="523"/>
      <c r="JS480" s="523">
        <f t="shared" ref="JS480:JS498" si="4092">IFERROR(JQ480*JR480/1000000,0)</f>
        <v>0</v>
      </c>
      <c r="JT480" s="524"/>
      <c r="JU480" s="523">
        <f t="shared" ref="JU480:JU498" si="4093">IFERROR(+JS480*JT480,"")</f>
        <v>0</v>
      </c>
      <c r="JV480" s="524"/>
      <c r="JW480" s="523"/>
      <c r="JX480" s="523">
        <f t="shared" ref="JX480:JX498" si="4094">JV480-JW480</f>
        <v>0</v>
      </c>
      <c r="JY480" s="523">
        <f t="shared" ref="JY480:JY498" si="4095">IFERROR(+(IF(JS480="","0",JS480))+(IF(JU480="","0",JU480))+(IF(JX480="","0",JX480)),"")</f>
        <v>0</v>
      </c>
      <c r="JZ480" s="524">
        <v>0.36319999999999997</v>
      </c>
      <c r="KA480" s="525">
        <f t="shared" ref="KA480:KA498" si="4096">IFERROR(+JZ480*(JY480-JX480),"")</f>
        <v>0</v>
      </c>
      <c r="KB480" s="526">
        <f t="shared" ref="KB480:KB498" si="4097">IFERROR(+(IF(JY480="","0",JY480))-(IF(KA480="","0",KA480)),"")</f>
        <v>0</v>
      </c>
      <c r="KC480" s="527"/>
      <c r="KD480" s="520">
        <v>1.0</v>
      </c>
      <c r="KE480" s="521" t="s">
        <v>179</v>
      </c>
      <c r="KF480" s="522" t="s">
        <v>132</v>
      </c>
      <c r="KG480" s="522" t="s">
        <v>132</v>
      </c>
      <c r="KH480" s="523" t="str">
        <f>ADHK!KH480</f>
        <v/>
      </c>
      <c r="KI480" s="523"/>
      <c r="KJ480" s="523">
        <f t="shared" ref="KJ480:KJ498" si="4098">IFERROR(KH480*KI480/1000000,0)</f>
        <v>0</v>
      </c>
      <c r="KK480" s="524"/>
      <c r="KL480" s="523">
        <f t="shared" ref="KL480:KL498" si="4099">IFERROR(+KJ480*KK480,"")</f>
        <v>0</v>
      </c>
      <c r="KM480" s="524"/>
      <c r="KN480" s="523"/>
      <c r="KO480" s="523">
        <f t="shared" ref="KO480:KO498" si="4100">KM480-KN480</f>
        <v>0</v>
      </c>
      <c r="KP480" s="523">
        <f t="shared" ref="KP480:KP498" si="4101">IFERROR(+(IF(KJ480="","0",KJ480))+(IF(KL480="","0",KL480))+(IF(KO480="","0",KO480)),"")</f>
        <v>0</v>
      </c>
      <c r="KQ480" s="524">
        <v>0.36319999999999997</v>
      </c>
      <c r="KR480" s="525">
        <f t="shared" ref="KR480:KR498" si="4102">IFERROR(+KQ480*(KP480-KO480),"")</f>
        <v>0</v>
      </c>
      <c r="KS480" s="526">
        <f t="shared" ref="KS480:KS498" si="4103">IFERROR(+(IF(KP480="","0",KP480))-(IF(KR480="","0",KR480)),"")</f>
        <v>0</v>
      </c>
      <c r="KT480" s="527"/>
      <c r="KU480" s="528"/>
    </row>
    <row r="481" ht="15.75" customHeight="1">
      <c r="A481" s="520">
        <v>2.0</v>
      </c>
      <c r="B481" s="521" t="s">
        <v>180</v>
      </c>
      <c r="C481" s="522" t="s">
        <v>132</v>
      </c>
      <c r="D481" s="522" t="s">
        <v>132</v>
      </c>
      <c r="E481" s="523" t="str">
        <f>ADHK!E481</f>
        <v/>
      </c>
      <c r="F481" s="523" t="str">
        <f>ADHK!F481</f>
        <v/>
      </c>
      <c r="G481" s="523">
        <f t="shared" si="3996"/>
        <v>0</v>
      </c>
      <c r="H481" s="524"/>
      <c r="I481" s="523">
        <f t="shared" si="3997"/>
        <v>0</v>
      </c>
      <c r="J481" s="524"/>
      <c r="K481" s="523"/>
      <c r="L481" s="523">
        <f t="shared" si="3998"/>
        <v>0</v>
      </c>
      <c r="M481" s="523">
        <f t="shared" si="3999"/>
        <v>0</v>
      </c>
      <c r="N481" s="524">
        <v>0.36319999999999997</v>
      </c>
      <c r="O481" s="525">
        <f t="shared" si="4000"/>
        <v>0</v>
      </c>
      <c r="P481" s="526">
        <f t="shared" si="4001"/>
        <v>0</v>
      </c>
      <c r="Q481" s="527"/>
      <c r="R481" s="520">
        <v>2.0</v>
      </c>
      <c r="S481" s="521" t="s">
        <v>180</v>
      </c>
      <c r="T481" s="522" t="s">
        <v>132</v>
      </c>
      <c r="U481" s="522" t="s">
        <v>132</v>
      </c>
      <c r="V481" s="523" t="str">
        <f>ADHK!V481</f>
        <v/>
      </c>
      <c r="W481" s="523"/>
      <c r="X481" s="523">
        <f t="shared" si="4002"/>
        <v>0</v>
      </c>
      <c r="Y481" s="524"/>
      <c r="Z481" s="523">
        <f t="shared" si="4003"/>
        <v>0</v>
      </c>
      <c r="AA481" s="524"/>
      <c r="AB481" s="523"/>
      <c r="AC481" s="523">
        <f t="shared" si="4004"/>
        <v>0</v>
      </c>
      <c r="AD481" s="523">
        <f t="shared" si="4005"/>
        <v>0</v>
      </c>
      <c r="AE481" s="524">
        <v>0.36319999999999997</v>
      </c>
      <c r="AF481" s="525">
        <f t="shared" si="4006"/>
        <v>0</v>
      </c>
      <c r="AG481" s="526">
        <f t="shared" si="4007"/>
        <v>0</v>
      </c>
      <c r="AH481" s="527"/>
      <c r="AI481" s="520">
        <v>2.0</v>
      </c>
      <c r="AJ481" s="521" t="s">
        <v>180</v>
      </c>
      <c r="AK481" s="522" t="s">
        <v>132</v>
      </c>
      <c r="AL481" s="522" t="s">
        <v>132</v>
      </c>
      <c r="AM481" s="523" t="str">
        <f>ADHK!AM481</f>
        <v/>
      </c>
      <c r="AN481" s="523"/>
      <c r="AO481" s="523">
        <f t="shared" si="4008"/>
        <v>0</v>
      </c>
      <c r="AP481" s="524"/>
      <c r="AQ481" s="523">
        <f t="shared" si="4009"/>
        <v>0</v>
      </c>
      <c r="AR481" s="524"/>
      <c r="AS481" s="523"/>
      <c r="AT481" s="523">
        <f t="shared" si="4010"/>
        <v>0</v>
      </c>
      <c r="AU481" s="523">
        <f t="shared" si="4011"/>
        <v>0</v>
      </c>
      <c r="AV481" s="524">
        <v>0.36319999999999997</v>
      </c>
      <c r="AW481" s="525">
        <f t="shared" si="4012"/>
        <v>0</v>
      </c>
      <c r="AX481" s="526">
        <f t="shared" si="4013"/>
        <v>0</v>
      </c>
      <c r="AY481" s="527"/>
      <c r="AZ481" s="520">
        <v>2.0</v>
      </c>
      <c r="BA481" s="521" t="s">
        <v>180</v>
      </c>
      <c r="BB481" s="522" t="s">
        <v>132</v>
      </c>
      <c r="BC481" s="522" t="s">
        <v>132</v>
      </c>
      <c r="BD481" s="523" t="str">
        <f>ADHK!BD481</f>
        <v/>
      </c>
      <c r="BE481" s="523"/>
      <c r="BF481" s="523">
        <f t="shared" si="4014"/>
        <v>0</v>
      </c>
      <c r="BG481" s="524"/>
      <c r="BH481" s="523">
        <f t="shared" si="4015"/>
        <v>0</v>
      </c>
      <c r="BI481" s="524"/>
      <c r="BJ481" s="523"/>
      <c r="BK481" s="523">
        <f t="shared" si="4016"/>
        <v>0</v>
      </c>
      <c r="BL481" s="523">
        <f t="shared" si="4017"/>
        <v>0</v>
      </c>
      <c r="BM481" s="524">
        <v>0.36319999999999997</v>
      </c>
      <c r="BN481" s="525">
        <f t="shared" si="4018"/>
        <v>0</v>
      </c>
      <c r="BO481" s="526">
        <f t="shared" si="4019"/>
        <v>0</v>
      </c>
      <c r="BP481" s="527"/>
      <c r="BQ481" s="520">
        <v>2.0</v>
      </c>
      <c r="BR481" s="521" t="s">
        <v>180</v>
      </c>
      <c r="BS481" s="522" t="s">
        <v>132</v>
      </c>
      <c r="BT481" s="522" t="s">
        <v>132</v>
      </c>
      <c r="BU481" s="523" t="str">
        <f>ADHK!BU481</f>
        <v/>
      </c>
      <c r="BV481" s="523"/>
      <c r="BW481" s="523">
        <f t="shared" si="4020"/>
        <v>0</v>
      </c>
      <c r="BX481" s="524"/>
      <c r="BY481" s="523">
        <f t="shared" si="4021"/>
        <v>0</v>
      </c>
      <c r="BZ481" s="524"/>
      <c r="CA481" s="523"/>
      <c r="CB481" s="523">
        <f t="shared" si="4022"/>
        <v>0</v>
      </c>
      <c r="CC481" s="523">
        <f t="shared" si="4023"/>
        <v>0</v>
      </c>
      <c r="CD481" s="524">
        <v>0.36319999999999997</v>
      </c>
      <c r="CE481" s="525">
        <f t="shared" si="4024"/>
        <v>0</v>
      </c>
      <c r="CF481" s="526">
        <f t="shared" si="4025"/>
        <v>0</v>
      </c>
      <c r="CG481" s="527"/>
      <c r="CH481" s="520">
        <v>2.0</v>
      </c>
      <c r="CI481" s="521" t="s">
        <v>180</v>
      </c>
      <c r="CJ481" s="522" t="s">
        <v>132</v>
      </c>
      <c r="CK481" s="522" t="s">
        <v>132</v>
      </c>
      <c r="CL481" s="523" t="str">
        <f>ADHK!CL481</f>
        <v/>
      </c>
      <c r="CM481" s="523"/>
      <c r="CN481" s="523">
        <f t="shared" si="4026"/>
        <v>0</v>
      </c>
      <c r="CO481" s="524"/>
      <c r="CP481" s="523">
        <f t="shared" si="4027"/>
        <v>0</v>
      </c>
      <c r="CQ481" s="524"/>
      <c r="CR481" s="523"/>
      <c r="CS481" s="523">
        <f t="shared" si="4028"/>
        <v>0</v>
      </c>
      <c r="CT481" s="523">
        <f t="shared" si="4029"/>
        <v>0</v>
      </c>
      <c r="CU481" s="524">
        <v>0.36319999999999997</v>
      </c>
      <c r="CV481" s="525">
        <f t="shared" si="4030"/>
        <v>0</v>
      </c>
      <c r="CW481" s="526">
        <f t="shared" si="4031"/>
        <v>0</v>
      </c>
      <c r="CX481" s="527"/>
      <c r="CY481" s="520">
        <v>2.0</v>
      </c>
      <c r="CZ481" s="521" t="s">
        <v>180</v>
      </c>
      <c r="DA481" s="522" t="s">
        <v>132</v>
      </c>
      <c r="DB481" s="522" t="s">
        <v>132</v>
      </c>
      <c r="DC481" s="523" t="str">
        <f>ADHK!DC481</f>
        <v/>
      </c>
      <c r="DD481" s="523"/>
      <c r="DE481" s="523">
        <f t="shared" si="4032"/>
        <v>0</v>
      </c>
      <c r="DF481" s="524"/>
      <c r="DG481" s="523">
        <f t="shared" si="4033"/>
        <v>0</v>
      </c>
      <c r="DH481" s="524"/>
      <c r="DI481" s="523"/>
      <c r="DJ481" s="523">
        <f t="shared" si="4034"/>
        <v>0</v>
      </c>
      <c r="DK481" s="523">
        <f t="shared" si="4035"/>
        <v>0</v>
      </c>
      <c r="DL481" s="524">
        <v>0.36319999999999997</v>
      </c>
      <c r="DM481" s="525">
        <f t="shared" si="4036"/>
        <v>0</v>
      </c>
      <c r="DN481" s="526">
        <f t="shared" si="4037"/>
        <v>0</v>
      </c>
      <c r="DO481" s="527"/>
      <c r="DP481" s="520">
        <v>2.0</v>
      </c>
      <c r="DQ481" s="521" t="s">
        <v>180</v>
      </c>
      <c r="DR481" s="522" t="s">
        <v>132</v>
      </c>
      <c r="DS481" s="522" t="s">
        <v>132</v>
      </c>
      <c r="DT481" s="523" t="str">
        <f>ADHK!DT481</f>
        <v/>
      </c>
      <c r="DU481" s="523"/>
      <c r="DV481" s="523">
        <f t="shared" si="4038"/>
        <v>0</v>
      </c>
      <c r="DW481" s="524"/>
      <c r="DX481" s="523">
        <f t="shared" si="4039"/>
        <v>0</v>
      </c>
      <c r="DY481" s="524"/>
      <c r="DZ481" s="523"/>
      <c r="EA481" s="523">
        <f t="shared" si="4040"/>
        <v>0</v>
      </c>
      <c r="EB481" s="523">
        <f t="shared" si="4041"/>
        <v>0</v>
      </c>
      <c r="EC481" s="524">
        <v>0.36319999999999997</v>
      </c>
      <c r="ED481" s="525">
        <f t="shared" si="4042"/>
        <v>0</v>
      </c>
      <c r="EE481" s="526">
        <f t="shared" si="4043"/>
        <v>0</v>
      </c>
      <c r="EF481" s="527"/>
      <c r="EG481" s="520">
        <v>2.0</v>
      </c>
      <c r="EH481" s="521" t="s">
        <v>180</v>
      </c>
      <c r="EI481" s="522" t="s">
        <v>132</v>
      </c>
      <c r="EJ481" s="522" t="s">
        <v>132</v>
      </c>
      <c r="EK481" s="523" t="str">
        <f>ADHK!EK481</f>
        <v/>
      </c>
      <c r="EL481" s="523"/>
      <c r="EM481" s="523">
        <f t="shared" si="4044"/>
        <v>0</v>
      </c>
      <c r="EN481" s="524"/>
      <c r="EO481" s="523">
        <f t="shared" si="4045"/>
        <v>0</v>
      </c>
      <c r="EP481" s="524"/>
      <c r="EQ481" s="523"/>
      <c r="ER481" s="523">
        <f t="shared" si="4046"/>
        <v>0</v>
      </c>
      <c r="ES481" s="523">
        <f t="shared" si="4047"/>
        <v>0</v>
      </c>
      <c r="ET481" s="524">
        <v>0.36319999999999997</v>
      </c>
      <c r="EU481" s="525">
        <f t="shared" si="4048"/>
        <v>0</v>
      </c>
      <c r="EV481" s="526">
        <f t="shared" si="4049"/>
        <v>0</v>
      </c>
      <c r="EW481" s="527"/>
      <c r="EX481" s="520">
        <v>2.0</v>
      </c>
      <c r="EY481" s="521" t="s">
        <v>180</v>
      </c>
      <c r="EZ481" s="522" t="s">
        <v>132</v>
      </c>
      <c r="FA481" s="522" t="s">
        <v>132</v>
      </c>
      <c r="FB481" s="523" t="str">
        <f>ADHK!FB481</f>
        <v/>
      </c>
      <c r="FC481" s="523"/>
      <c r="FD481" s="523">
        <f t="shared" si="4050"/>
        <v>0</v>
      </c>
      <c r="FE481" s="524"/>
      <c r="FF481" s="523">
        <f t="shared" si="4051"/>
        <v>0</v>
      </c>
      <c r="FG481" s="524"/>
      <c r="FH481" s="523"/>
      <c r="FI481" s="523">
        <f t="shared" si="4052"/>
        <v>0</v>
      </c>
      <c r="FJ481" s="523">
        <f t="shared" si="4053"/>
        <v>0</v>
      </c>
      <c r="FK481" s="524">
        <v>0.36319999999999997</v>
      </c>
      <c r="FL481" s="525">
        <f t="shared" si="4054"/>
        <v>0</v>
      </c>
      <c r="FM481" s="526">
        <f t="shared" si="4055"/>
        <v>0</v>
      </c>
      <c r="FN481" s="527"/>
      <c r="FO481" s="520">
        <v>2.0</v>
      </c>
      <c r="FP481" s="521" t="s">
        <v>180</v>
      </c>
      <c r="FQ481" s="522" t="s">
        <v>132</v>
      </c>
      <c r="FR481" s="522" t="s">
        <v>132</v>
      </c>
      <c r="FS481" s="523" t="str">
        <f>ADHK!FS481</f>
        <v/>
      </c>
      <c r="FT481" s="523"/>
      <c r="FU481" s="523">
        <f t="shared" si="4056"/>
        <v>0</v>
      </c>
      <c r="FV481" s="524"/>
      <c r="FW481" s="523">
        <f t="shared" si="4057"/>
        <v>0</v>
      </c>
      <c r="FX481" s="524"/>
      <c r="FY481" s="523"/>
      <c r="FZ481" s="523">
        <f t="shared" si="4058"/>
        <v>0</v>
      </c>
      <c r="GA481" s="523">
        <f t="shared" si="4059"/>
        <v>0</v>
      </c>
      <c r="GB481" s="524">
        <v>0.36319999999999997</v>
      </c>
      <c r="GC481" s="525">
        <f t="shared" si="4060"/>
        <v>0</v>
      </c>
      <c r="GD481" s="526">
        <f t="shared" si="4061"/>
        <v>0</v>
      </c>
      <c r="GE481" s="527"/>
      <c r="GF481" s="520">
        <v>2.0</v>
      </c>
      <c r="GG481" s="521" t="s">
        <v>180</v>
      </c>
      <c r="GH481" s="522" t="s">
        <v>132</v>
      </c>
      <c r="GI481" s="522" t="s">
        <v>132</v>
      </c>
      <c r="GJ481" s="523" t="str">
        <f>ADHK!GJ481</f>
        <v/>
      </c>
      <c r="GK481" s="523"/>
      <c r="GL481" s="523">
        <f t="shared" si="4062"/>
        <v>0</v>
      </c>
      <c r="GM481" s="524"/>
      <c r="GN481" s="523">
        <f t="shared" si="4063"/>
        <v>0</v>
      </c>
      <c r="GO481" s="524"/>
      <c r="GP481" s="523"/>
      <c r="GQ481" s="523">
        <f t="shared" si="4064"/>
        <v>0</v>
      </c>
      <c r="GR481" s="523">
        <f t="shared" si="4065"/>
        <v>0</v>
      </c>
      <c r="GS481" s="524">
        <v>0.36319999999999997</v>
      </c>
      <c r="GT481" s="525">
        <f t="shared" si="4066"/>
        <v>0</v>
      </c>
      <c r="GU481" s="526">
        <f t="shared" si="4067"/>
        <v>0</v>
      </c>
      <c r="GV481" s="527"/>
      <c r="GW481" s="520">
        <v>2.0</v>
      </c>
      <c r="GX481" s="521" t="s">
        <v>180</v>
      </c>
      <c r="GY481" s="522" t="s">
        <v>132</v>
      </c>
      <c r="GZ481" s="522" t="s">
        <v>132</v>
      </c>
      <c r="HA481" s="523" t="str">
        <f>ADHK!HA481</f>
        <v/>
      </c>
      <c r="HB481" s="523"/>
      <c r="HC481" s="523">
        <f t="shared" si="4068"/>
        <v>0</v>
      </c>
      <c r="HD481" s="524"/>
      <c r="HE481" s="523">
        <f t="shared" si="4069"/>
        <v>0</v>
      </c>
      <c r="HF481" s="524"/>
      <c r="HG481" s="523"/>
      <c r="HH481" s="523">
        <f t="shared" si="4070"/>
        <v>0</v>
      </c>
      <c r="HI481" s="523">
        <f t="shared" si="4071"/>
        <v>0</v>
      </c>
      <c r="HJ481" s="524">
        <v>0.36319999999999997</v>
      </c>
      <c r="HK481" s="525">
        <f t="shared" si="4072"/>
        <v>0</v>
      </c>
      <c r="HL481" s="526">
        <f t="shared" si="4073"/>
        <v>0</v>
      </c>
      <c r="HM481" s="527"/>
      <c r="HN481" s="520">
        <v>2.0</v>
      </c>
      <c r="HO481" s="521" t="s">
        <v>180</v>
      </c>
      <c r="HP481" s="522" t="s">
        <v>132</v>
      </c>
      <c r="HQ481" s="522" t="s">
        <v>132</v>
      </c>
      <c r="HR481" s="523" t="str">
        <f>ADHK!HR481</f>
        <v/>
      </c>
      <c r="HS481" s="523"/>
      <c r="HT481" s="523">
        <f t="shared" si="4074"/>
        <v>0</v>
      </c>
      <c r="HU481" s="524"/>
      <c r="HV481" s="523">
        <f t="shared" si="4075"/>
        <v>0</v>
      </c>
      <c r="HW481" s="524"/>
      <c r="HX481" s="523"/>
      <c r="HY481" s="523">
        <f t="shared" si="4076"/>
        <v>0</v>
      </c>
      <c r="HZ481" s="523">
        <f t="shared" si="4077"/>
        <v>0</v>
      </c>
      <c r="IA481" s="524">
        <v>0.36319999999999997</v>
      </c>
      <c r="IB481" s="525">
        <f t="shared" si="4078"/>
        <v>0</v>
      </c>
      <c r="IC481" s="526">
        <f t="shared" si="4079"/>
        <v>0</v>
      </c>
      <c r="ID481" s="527"/>
      <c r="IE481" s="520">
        <v>2.0</v>
      </c>
      <c r="IF481" s="521" t="s">
        <v>180</v>
      </c>
      <c r="IG481" s="522" t="s">
        <v>132</v>
      </c>
      <c r="IH481" s="522" t="s">
        <v>132</v>
      </c>
      <c r="II481" s="523" t="str">
        <f>ADHK!II481</f>
        <v/>
      </c>
      <c r="IJ481" s="523"/>
      <c r="IK481" s="523">
        <f t="shared" si="4080"/>
        <v>0</v>
      </c>
      <c r="IL481" s="524"/>
      <c r="IM481" s="523">
        <f t="shared" si="4081"/>
        <v>0</v>
      </c>
      <c r="IN481" s="524"/>
      <c r="IO481" s="523"/>
      <c r="IP481" s="523">
        <f t="shared" si="4082"/>
        <v>0</v>
      </c>
      <c r="IQ481" s="523">
        <f t="shared" si="4083"/>
        <v>0</v>
      </c>
      <c r="IR481" s="524">
        <v>0.36319999999999997</v>
      </c>
      <c r="IS481" s="525">
        <f t="shared" si="4084"/>
        <v>0</v>
      </c>
      <c r="IT481" s="526">
        <f t="shared" si="4085"/>
        <v>0</v>
      </c>
      <c r="IU481" s="527"/>
      <c r="IV481" s="520">
        <v>2.0</v>
      </c>
      <c r="IW481" s="521" t="s">
        <v>180</v>
      </c>
      <c r="IX481" s="522" t="s">
        <v>132</v>
      </c>
      <c r="IY481" s="522" t="s">
        <v>132</v>
      </c>
      <c r="IZ481" s="523" t="str">
        <f>ADHK!IZ481</f>
        <v/>
      </c>
      <c r="JA481" s="523"/>
      <c r="JB481" s="523">
        <f t="shared" si="4086"/>
        <v>0</v>
      </c>
      <c r="JC481" s="524"/>
      <c r="JD481" s="523">
        <f t="shared" si="4087"/>
        <v>0</v>
      </c>
      <c r="JE481" s="524"/>
      <c r="JF481" s="523"/>
      <c r="JG481" s="523">
        <f t="shared" si="4088"/>
        <v>0</v>
      </c>
      <c r="JH481" s="523">
        <f t="shared" si="4089"/>
        <v>0</v>
      </c>
      <c r="JI481" s="524">
        <v>0.36319999999999997</v>
      </c>
      <c r="JJ481" s="525">
        <f t="shared" si="4090"/>
        <v>0</v>
      </c>
      <c r="JK481" s="526">
        <f t="shared" si="4091"/>
        <v>0</v>
      </c>
      <c r="JL481" s="527"/>
      <c r="JM481" s="520">
        <v>2.0</v>
      </c>
      <c r="JN481" s="521" t="s">
        <v>180</v>
      </c>
      <c r="JO481" s="522" t="s">
        <v>132</v>
      </c>
      <c r="JP481" s="522" t="s">
        <v>132</v>
      </c>
      <c r="JQ481" s="523" t="str">
        <f>ADHK!JQ481</f>
        <v/>
      </c>
      <c r="JR481" s="523"/>
      <c r="JS481" s="523">
        <f t="shared" si="4092"/>
        <v>0</v>
      </c>
      <c r="JT481" s="524"/>
      <c r="JU481" s="523">
        <f t="shared" si="4093"/>
        <v>0</v>
      </c>
      <c r="JV481" s="524"/>
      <c r="JW481" s="523"/>
      <c r="JX481" s="523">
        <f t="shared" si="4094"/>
        <v>0</v>
      </c>
      <c r="JY481" s="523">
        <f t="shared" si="4095"/>
        <v>0</v>
      </c>
      <c r="JZ481" s="524">
        <v>0.36319999999999997</v>
      </c>
      <c r="KA481" s="525">
        <f t="shared" si="4096"/>
        <v>0</v>
      </c>
      <c r="KB481" s="526">
        <f t="shared" si="4097"/>
        <v>0</v>
      </c>
      <c r="KC481" s="527"/>
      <c r="KD481" s="520">
        <v>2.0</v>
      </c>
      <c r="KE481" s="521" t="s">
        <v>180</v>
      </c>
      <c r="KF481" s="522" t="s">
        <v>132</v>
      </c>
      <c r="KG481" s="522" t="s">
        <v>132</v>
      </c>
      <c r="KH481" s="523" t="str">
        <f>ADHK!KH481</f>
        <v/>
      </c>
      <c r="KI481" s="523"/>
      <c r="KJ481" s="523">
        <f t="shared" si="4098"/>
        <v>0</v>
      </c>
      <c r="KK481" s="524"/>
      <c r="KL481" s="523">
        <f t="shared" si="4099"/>
        <v>0</v>
      </c>
      <c r="KM481" s="524"/>
      <c r="KN481" s="523"/>
      <c r="KO481" s="523">
        <f t="shared" si="4100"/>
        <v>0</v>
      </c>
      <c r="KP481" s="523">
        <f t="shared" si="4101"/>
        <v>0</v>
      </c>
      <c r="KQ481" s="524">
        <v>0.36319999999999997</v>
      </c>
      <c r="KR481" s="525">
        <f t="shared" si="4102"/>
        <v>0</v>
      </c>
      <c r="KS481" s="526">
        <f t="shared" si="4103"/>
        <v>0</v>
      </c>
      <c r="KT481" s="527"/>
      <c r="KU481" s="528"/>
    </row>
    <row r="482" ht="15.75" customHeight="1">
      <c r="A482" s="520">
        <v>3.0</v>
      </c>
      <c r="B482" s="521" t="s">
        <v>181</v>
      </c>
      <c r="C482" s="522" t="s">
        <v>132</v>
      </c>
      <c r="D482" s="522" t="s">
        <v>132</v>
      </c>
      <c r="E482" s="523" t="str">
        <f>ADHK!E482</f>
        <v/>
      </c>
      <c r="F482" s="523" t="str">
        <f>ADHK!F482</f>
        <v/>
      </c>
      <c r="G482" s="523">
        <f t="shared" si="3996"/>
        <v>0</v>
      </c>
      <c r="H482" s="524"/>
      <c r="I482" s="523">
        <f t="shared" si="3997"/>
        <v>0</v>
      </c>
      <c r="J482" s="524"/>
      <c r="K482" s="523"/>
      <c r="L482" s="523">
        <f t="shared" si="3998"/>
        <v>0</v>
      </c>
      <c r="M482" s="523">
        <f t="shared" si="3999"/>
        <v>0</v>
      </c>
      <c r="N482" s="524">
        <v>0.36319999999999997</v>
      </c>
      <c r="O482" s="525">
        <f t="shared" si="4000"/>
        <v>0</v>
      </c>
      <c r="P482" s="526">
        <f t="shared" si="4001"/>
        <v>0</v>
      </c>
      <c r="Q482" s="527"/>
      <c r="R482" s="520">
        <v>3.0</v>
      </c>
      <c r="S482" s="521" t="s">
        <v>181</v>
      </c>
      <c r="T482" s="522" t="s">
        <v>132</v>
      </c>
      <c r="U482" s="522" t="s">
        <v>132</v>
      </c>
      <c r="V482" s="523" t="str">
        <f>ADHK!V482</f>
        <v/>
      </c>
      <c r="W482" s="523"/>
      <c r="X482" s="523">
        <f t="shared" si="4002"/>
        <v>0</v>
      </c>
      <c r="Y482" s="524"/>
      <c r="Z482" s="523">
        <f t="shared" si="4003"/>
        <v>0</v>
      </c>
      <c r="AA482" s="524"/>
      <c r="AB482" s="523"/>
      <c r="AC482" s="523">
        <f t="shared" si="4004"/>
        <v>0</v>
      </c>
      <c r="AD482" s="523">
        <f t="shared" si="4005"/>
        <v>0</v>
      </c>
      <c r="AE482" s="524">
        <v>0.36319999999999997</v>
      </c>
      <c r="AF482" s="525">
        <f t="shared" si="4006"/>
        <v>0</v>
      </c>
      <c r="AG482" s="526">
        <f t="shared" si="4007"/>
        <v>0</v>
      </c>
      <c r="AH482" s="527"/>
      <c r="AI482" s="520">
        <v>3.0</v>
      </c>
      <c r="AJ482" s="521" t="s">
        <v>181</v>
      </c>
      <c r="AK482" s="522" t="s">
        <v>132</v>
      </c>
      <c r="AL482" s="522" t="s">
        <v>132</v>
      </c>
      <c r="AM482" s="523" t="str">
        <f>ADHK!AM482</f>
        <v/>
      </c>
      <c r="AN482" s="523"/>
      <c r="AO482" s="523">
        <f t="shared" si="4008"/>
        <v>0</v>
      </c>
      <c r="AP482" s="524"/>
      <c r="AQ482" s="523">
        <f t="shared" si="4009"/>
        <v>0</v>
      </c>
      <c r="AR482" s="524"/>
      <c r="AS482" s="523"/>
      <c r="AT482" s="523">
        <f t="shared" si="4010"/>
        <v>0</v>
      </c>
      <c r="AU482" s="523">
        <f t="shared" si="4011"/>
        <v>0</v>
      </c>
      <c r="AV482" s="524">
        <v>0.36319999999999997</v>
      </c>
      <c r="AW482" s="525">
        <f t="shared" si="4012"/>
        <v>0</v>
      </c>
      <c r="AX482" s="526">
        <f t="shared" si="4013"/>
        <v>0</v>
      </c>
      <c r="AY482" s="527"/>
      <c r="AZ482" s="520">
        <v>3.0</v>
      </c>
      <c r="BA482" s="521" t="s">
        <v>181</v>
      </c>
      <c r="BB482" s="522" t="s">
        <v>132</v>
      </c>
      <c r="BC482" s="522" t="s">
        <v>132</v>
      </c>
      <c r="BD482" s="523" t="str">
        <f>ADHK!BD482</f>
        <v/>
      </c>
      <c r="BE482" s="523"/>
      <c r="BF482" s="523">
        <f t="shared" si="4014"/>
        <v>0</v>
      </c>
      <c r="BG482" s="524"/>
      <c r="BH482" s="523">
        <f t="shared" si="4015"/>
        <v>0</v>
      </c>
      <c r="BI482" s="524"/>
      <c r="BJ482" s="523"/>
      <c r="BK482" s="523">
        <f t="shared" si="4016"/>
        <v>0</v>
      </c>
      <c r="BL482" s="523">
        <f t="shared" si="4017"/>
        <v>0</v>
      </c>
      <c r="BM482" s="524">
        <v>0.36319999999999997</v>
      </c>
      <c r="BN482" s="525">
        <f t="shared" si="4018"/>
        <v>0</v>
      </c>
      <c r="BO482" s="526">
        <f t="shared" si="4019"/>
        <v>0</v>
      </c>
      <c r="BP482" s="527"/>
      <c r="BQ482" s="520">
        <v>3.0</v>
      </c>
      <c r="BR482" s="521" t="s">
        <v>181</v>
      </c>
      <c r="BS482" s="522" t="s">
        <v>132</v>
      </c>
      <c r="BT482" s="522" t="s">
        <v>132</v>
      </c>
      <c r="BU482" s="523" t="str">
        <f>ADHK!BU482</f>
        <v/>
      </c>
      <c r="BV482" s="523"/>
      <c r="BW482" s="523">
        <f t="shared" si="4020"/>
        <v>0</v>
      </c>
      <c r="BX482" s="524"/>
      <c r="BY482" s="523">
        <f t="shared" si="4021"/>
        <v>0</v>
      </c>
      <c r="BZ482" s="524"/>
      <c r="CA482" s="523"/>
      <c r="CB482" s="523">
        <f t="shared" si="4022"/>
        <v>0</v>
      </c>
      <c r="CC482" s="523">
        <f t="shared" si="4023"/>
        <v>0</v>
      </c>
      <c r="CD482" s="524">
        <v>0.36319999999999997</v>
      </c>
      <c r="CE482" s="525">
        <f t="shared" si="4024"/>
        <v>0</v>
      </c>
      <c r="CF482" s="526">
        <f t="shared" si="4025"/>
        <v>0</v>
      </c>
      <c r="CG482" s="527"/>
      <c r="CH482" s="520">
        <v>3.0</v>
      </c>
      <c r="CI482" s="521" t="s">
        <v>181</v>
      </c>
      <c r="CJ482" s="522" t="s">
        <v>132</v>
      </c>
      <c r="CK482" s="522" t="s">
        <v>132</v>
      </c>
      <c r="CL482" s="523" t="str">
        <f>ADHK!CL482</f>
        <v/>
      </c>
      <c r="CM482" s="523"/>
      <c r="CN482" s="523">
        <f t="shared" si="4026"/>
        <v>0</v>
      </c>
      <c r="CO482" s="524"/>
      <c r="CP482" s="523">
        <f t="shared" si="4027"/>
        <v>0</v>
      </c>
      <c r="CQ482" s="524"/>
      <c r="CR482" s="523"/>
      <c r="CS482" s="523">
        <f t="shared" si="4028"/>
        <v>0</v>
      </c>
      <c r="CT482" s="523">
        <f t="shared" si="4029"/>
        <v>0</v>
      </c>
      <c r="CU482" s="524">
        <v>0.36319999999999997</v>
      </c>
      <c r="CV482" s="525">
        <f t="shared" si="4030"/>
        <v>0</v>
      </c>
      <c r="CW482" s="526">
        <f t="shared" si="4031"/>
        <v>0</v>
      </c>
      <c r="CX482" s="527"/>
      <c r="CY482" s="520">
        <v>3.0</v>
      </c>
      <c r="CZ482" s="521" t="s">
        <v>181</v>
      </c>
      <c r="DA482" s="522" t="s">
        <v>132</v>
      </c>
      <c r="DB482" s="522" t="s">
        <v>132</v>
      </c>
      <c r="DC482" s="523" t="str">
        <f>ADHK!DC482</f>
        <v/>
      </c>
      <c r="DD482" s="523"/>
      <c r="DE482" s="523">
        <f t="shared" si="4032"/>
        <v>0</v>
      </c>
      <c r="DF482" s="524"/>
      <c r="DG482" s="523">
        <f t="shared" si="4033"/>
        <v>0</v>
      </c>
      <c r="DH482" s="524"/>
      <c r="DI482" s="523"/>
      <c r="DJ482" s="523">
        <f t="shared" si="4034"/>
        <v>0</v>
      </c>
      <c r="DK482" s="523">
        <f t="shared" si="4035"/>
        <v>0</v>
      </c>
      <c r="DL482" s="524">
        <v>0.36319999999999997</v>
      </c>
      <c r="DM482" s="525">
        <f t="shared" si="4036"/>
        <v>0</v>
      </c>
      <c r="DN482" s="526">
        <f t="shared" si="4037"/>
        <v>0</v>
      </c>
      <c r="DO482" s="527"/>
      <c r="DP482" s="520">
        <v>3.0</v>
      </c>
      <c r="DQ482" s="521" t="s">
        <v>181</v>
      </c>
      <c r="DR482" s="522" t="s">
        <v>132</v>
      </c>
      <c r="DS482" s="522" t="s">
        <v>132</v>
      </c>
      <c r="DT482" s="523" t="str">
        <f>ADHK!DT482</f>
        <v/>
      </c>
      <c r="DU482" s="523"/>
      <c r="DV482" s="523">
        <f t="shared" si="4038"/>
        <v>0</v>
      </c>
      <c r="DW482" s="524"/>
      <c r="DX482" s="523">
        <f t="shared" si="4039"/>
        <v>0</v>
      </c>
      <c r="DY482" s="524"/>
      <c r="DZ482" s="523"/>
      <c r="EA482" s="523">
        <f t="shared" si="4040"/>
        <v>0</v>
      </c>
      <c r="EB482" s="523">
        <f t="shared" si="4041"/>
        <v>0</v>
      </c>
      <c r="EC482" s="524">
        <v>0.36319999999999997</v>
      </c>
      <c r="ED482" s="525">
        <f t="shared" si="4042"/>
        <v>0</v>
      </c>
      <c r="EE482" s="526">
        <f t="shared" si="4043"/>
        <v>0</v>
      </c>
      <c r="EF482" s="527"/>
      <c r="EG482" s="520">
        <v>3.0</v>
      </c>
      <c r="EH482" s="521" t="s">
        <v>181</v>
      </c>
      <c r="EI482" s="522" t="s">
        <v>132</v>
      </c>
      <c r="EJ482" s="522" t="s">
        <v>132</v>
      </c>
      <c r="EK482" s="523" t="str">
        <f>ADHK!EK482</f>
        <v/>
      </c>
      <c r="EL482" s="523"/>
      <c r="EM482" s="523">
        <f t="shared" si="4044"/>
        <v>0</v>
      </c>
      <c r="EN482" s="524"/>
      <c r="EO482" s="523">
        <f t="shared" si="4045"/>
        <v>0</v>
      </c>
      <c r="EP482" s="524"/>
      <c r="EQ482" s="523"/>
      <c r="ER482" s="523">
        <f t="shared" si="4046"/>
        <v>0</v>
      </c>
      <c r="ES482" s="523">
        <f t="shared" si="4047"/>
        <v>0</v>
      </c>
      <c r="ET482" s="524">
        <v>0.36319999999999997</v>
      </c>
      <c r="EU482" s="525">
        <f t="shared" si="4048"/>
        <v>0</v>
      </c>
      <c r="EV482" s="526">
        <f t="shared" si="4049"/>
        <v>0</v>
      </c>
      <c r="EW482" s="527"/>
      <c r="EX482" s="520">
        <v>3.0</v>
      </c>
      <c r="EY482" s="521" t="s">
        <v>181</v>
      </c>
      <c r="EZ482" s="522" t="s">
        <v>132</v>
      </c>
      <c r="FA482" s="522" t="s">
        <v>132</v>
      </c>
      <c r="FB482" s="523" t="str">
        <f>ADHK!FB482</f>
        <v/>
      </c>
      <c r="FC482" s="523"/>
      <c r="FD482" s="523">
        <f t="shared" si="4050"/>
        <v>0</v>
      </c>
      <c r="FE482" s="524"/>
      <c r="FF482" s="523">
        <f t="shared" si="4051"/>
        <v>0</v>
      </c>
      <c r="FG482" s="524"/>
      <c r="FH482" s="523"/>
      <c r="FI482" s="523">
        <f t="shared" si="4052"/>
        <v>0</v>
      </c>
      <c r="FJ482" s="523">
        <f t="shared" si="4053"/>
        <v>0</v>
      </c>
      <c r="FK482" s="524">
        <v>0.36319999999999997</v>
      </c>
      <c r="FL482" s="525">
        <f t="shared" si="4054"/>
        <v>0</v>
      </c>
      <c r="FM482" s="526">
        <f t="shared" si="4055"/>
        <v>0</v>
      </c>
      <c r="FN482" s="527"/>
      <c r="FO482" s="520">
        <v>3.0</v>
      </c>
      <c r="FP482" s="521" t="s">
        <v>181</v>
      </c>
      <c r="FQ482" s="522" t="s">
        <v>132</v>
      </c>
      <c r="FR482" s="522" t="s">
        <v>132</v>
      </c>
      <c r="FS482" s="523" t="str">
        <f>ADHK!FS482</f>
        <v/>
      </c>
      <c r="FT482" s="523"/>
      <c r="FU482" s="523">
        <f t="shared" si="4056"/>
        <v>0</v>
      </c>
      <c r="FV482" s="524"/>
      <c r="FW482" s="523">
        <f t="shared" si="4057"/>
        <v>0</v>
      </c>
      <c r="FX482" s="524"/>
      <c r="FY482" s="523"/>
      <c r="FZ482" s="523">
        <f t="shared" si="4058"/>
        <v>0</v>
      </c>
      <c r="GA482" s="523">
        <f t="shared" si="4059"/>
        <v>0</v>
      </c>
      <c r="GB482" s="524">
        <v>0.36319999999999997</v>
      </c>
      <c r="GC482" s="525">
        <f t="shared" si="4060"/>
        <v>0</v>
      </c>
      <c r="GD482" s="526">
        <f t="shared" si="4061"/>
        <v>0</v>
      </c>
      <c r="GE482" s="527"/>
      <c r="GF482" s="520">
        <v>3.0</v>
      </c>
      <c r="GG482" s="521" t="s">
        <v>181</v>
      </c>
      <c r="GH482" s="522" t="s">
        <v>132</v>
      </c>
      <c r="GI482" s="522" t="s">
        <v>132</v>
      </c>
      <c r="GJ482" s="523" t="str">
        <f>ADHK!GJ482</f>
        <v/>
      </c>
      <c r="GK482" s="523"/>
      <c r="GL482" s="523">
        <f t="shared" si="4062"/>
        <v>0</v>
      </c>
      <c r="GM482" s="524"/>
      <c r="GN482" s="523">
        <f t="shared" si="4063"/>
        <v>0</v>
      </c>
      <c r="GO482" s="524"/>
      <c r="GP482" s="523"/>
      <c r="GQ482" s="523">
        <f t="shared" si="4064"/>
        <v>0</v>
      </c>
      <c r="GR482" s="523">
        <f t="shared" si="4065"/>
        <v>0</v>
      </c>
      <c r="GS482" s="524">
        <v>0.36319999999999997</v>
      </c>
      <c r="GT482" s="525">
        <f t="shared" si="4066"/>
        <v>0</v>
      </c>
      <c r="GU482" s="526">
        <f t="shared" si="4067"/>
        <v>0</v>
      </c>
      <c r="GV482" s="527"/>
      <c r="GW482" s="520">
        <v>3.0</v>
      </c>
      <c r="GX482" s="521" t="s">
        <v>181</v>
      </c>
      <c r="GY482" s="522" t="s">
        <v>132</v>
      </c>
      <c r="GZ482" s="522" t="s">
        <v>132</v>
      </c>
      <c r="HA482" s="523" t="str">
        <f>ADHK!HA482</f>
        <v/>
      </c>
      <c r="HB482" s="523"/>
      <c r="HC482" s="523">
        <f t="shared" si="4068"/>
        <v>0</v>
      </c>
      <c r="HD482" s="524"/>
      <c r="HE482" s="523">
        <f t="shared" si="4069"/>
        <v>0</v>
      </c>
      <c r="HF482" s="524"/>
      <c r="HG482" s="523"/>
      <c r="HH482" s="523">
        <f t="shared" si="4070"/>
        <v>0</v>
      </c>
      <c r="HI482" s="523">
        <f t="shared" si="4071"/>
        <v>0</v>
      </c>
      <c r="HJ482" s="524">
        <v>0.36319999999999997</v>
      </c>
      <c r="HK482" s="525">
        <f t="shared" si="4072"/>
        <v>0</v>
      </c>
      <c r="HL482" s="526">
        <f t="shared" si="4073"/>
        <v>0</v>
      </c>
      <c r="HM482" s="527"/>
      <c r="HN482" s="520">
        <v>3.0</v>
      </c>
      <c r="HO482" s="521" t="s">
        <v>181</v>
      </c>
      <c r="HP482" s="522" t="s">
        <v>132</v>
      </c>
      <c r="HQ482" s="522" t="s">
        <v>132</v>
      </c>
      <c r="HR482" s="523" t="str">
        <f>ADHK!HR482</f>
        <v/>
      </c>
      <c r="HS482" s="523"/>
      <c r="HT482" s="523">
        <f t="shared" si="4074"/>
        <v>0</v>
      </c>
      <c r="HU482" s="524"/>
      <c r="HV482" s="523">
        <f t="shared" si="4075"/>
        <v>0</v>
      </c>
      <c r="HW482" s="524"/>
      <c r="HX482" s="523"/>
      <c r="HY482" s="523">
        <f t="shared" si="4076"/>
        <v>0</v>
      </c>
      <c r="HZ482" s="523">
        <f t="shared" si="4077"/>
        <v>0</v>
      </c>
      <c r="IA482" s="524">
        <v>0.36319999999999997</v>
      </c>
      <c r="IB482" s="525">
        <f t="shared" si="4078"/>
        <v>0</v>
      </c>
      <c r="IC482" s="526">
        <f t="shared" si="4079"/>
        <v>0</v>
      </c>
      <c r="ID482" s="527"/>
      <c r="IE482" s="520">
        <v>3.0</v>
      </c>
      <c r="IF482" s="521" t="s">
        <v>181</v>
      </c>
      <c r="IG482" s="522" t="s">
        <v>132</v>
      </c>
      <c r="IH482" s="522" t="s">
        <v>132</v>
      </c>
      <c r="II482" s="523" t="str">
        <f>ADHK!II482</f>
        <v/>
      </c>
      <c r="IJ482" s="523"/>
      <c r="IK482" s="523">
        <f t="shared" si="4080"/>
        <v>0</v>
      </c>
      <c r="IL482" s="524"/>
      <c r="IM482" s="523">
        <f t="shared" si="4081"/>
        <v>0</v>
      </c>
      <c r="IN482" s="524"/>
      <c r="IO482" s="523"/>
      <c r="IP482" s="523">
        <f t="shared" si="4082"/>
        <v>0</v>
      </c>
      <c r="IQ482" s="523">
        <f t="shared" si="4083"/>
        <v>0</v>
      </c>
      <c r="IR482" s="524">
        <v>0.36319999999999997</v>
      </c>
      <c r="IS482" s="525">
        <f t="shared" si="4084"/>
        <v>0</v>
      </c>
      <c r="IT482" s="526">
        <f t="shared" si="4085"/>
        <v>0</v>
      </c>
      <c r="IU482" s="527"/>
      <c r="IV482" s="520">
        <v>3.0</v>
      </c>
      <c r="IW482" s="521" t="s">
        <v>181</v>
      </c>
      <c r="IX482" s="522" t="s">
        <v>132</v>
      </c>
      <c r="IY482" s="522" t="s">
        <v>132</v>
      </c>
      <c r="IZ482" s="523" t="str">
        <f>ADHK!IZ482</f>
        <v/>
      </c>
      <c r="JA482" s="523"/>
      <c r="JB482" s="523">
        <f t="shared" si="4086"/>
        <v>0</v>
      </c>
      <c r="JC482" s="524"/>
      <c r="JD482" s="523">
        <f t="shared" si="4087"/>
        <v>0</v>
      </c>
      <c r="JE482" s="524"/>
      <c r="JF482" s="523"/>
      <c r="JG482" s="523">
        <f t="shared" si="4088"/>
        <v>0</v>
      </c>
      <c r="JH482" s="523">
        <f t="shared" si="4089"/>
        <v>0</v>
      </c>
      <c r="JI482" s="524">
        <v>0.36319999999999997</v>
      </c>
      <c r="JJ482" s="525">
        <f t="shared" si="4090"/>
        <v>0</v>
      </c>
      <c r="JK482" s="526">
        <f t="shared" si="4091"/>
        <v>0</v>
      </c>
      <c r="JL482" s="527"/>
      <c r="JM482" s="520">
        <v>3.0</v>
      </c>
      <c r="JN482" s="521" t="s">
        <v>181</v>
      </c>
      <c r="JO482" s="522" t="s">
        <v>132</v>
      </c>
      <c r="JP482" s="522" t="s">
        <v>132</v>
      </c>
      <c r="JQ482" s="523" t="str">
        <f>ADHK!JQ482</f>
        <v/>
      </c>
      <c r="JR482" s="523"/>
      <c r="JS482" s="523">
        <f t="shared" si="4092"/>
        <v>0</v>
      </c>
      <c r="JT482" s="524"/>
      <c r="JU482" s="523">
        <f t="shared" si="4093"/>
        <v>0</v>
      </c>
      <c r="JV482" s="524"/>
      <c r="JW482" s="523"/>
      <c r="JX482" s="523">
        <f t="shared" si="4094"/>
        <v>0</v>
      </c>
      <c r="JY482" s="523">
        <f t="shared" si="4095"/>
        <v>0</v>
      </c>
      <c r="JZ482" s="524">
        <v>0.36319999999999997</v>
      </c>
      <c r="KA482" s="525">
        <f t="shared" si="4096"/>
        <v>0</v>
      </c>
      <c r="KB482" s="526">
        <f t="shared" si="4097"/>
        <v>0</v>
      </c>
      <c r="KC482" s="527"/>
      <c r="KD482" s="520">
        <v>3.0</v>
      </c>
      <c r="KE482" s="521" t="s">
        <v>181</v>
      </c>
      <c r="KF482" s="522" t="s">
        <v>132</v>
      </c>
      <c r="KG482" s="522" t="s">
        <v>132</v>
      </c>
      <c r="KH482" s="523" t="str">
        <f>ADHK!KH482</f>
        <v/>
      </c>
      <c r="KI482" s="523"/>
      <c r="KJ482" s="523">
        <f t="shared" si="4098"/>
        <v>0</v>
      </c>
      <c r="KK482" s="524"/>
      <c r="KL482" s="523">
        <f t="shared" si="4099"/>
        <v>0</v>
      </c>
      <c r="KM482" s="524"/>
      <c r="KN482" s="523"/>
      <c r="KO482" s="523">
        <f t="shared" si="4100"/>
        <v>0</v>
      </c>
      <c r="KP482" s="523">
        <f t="shared" si="4101"/>
        <v>0</v>
      </c>
      <c r="KQ482" s="524">
        <v>0.36319999999999997</v>
      </c>
      <c r="KR482" s="525">
        <f t="shared" si="4102"/>
        <v>0</v>
      </c>
      <c r="KS482" s="526">
        <f t="shared" si="4103"/>
        <v>0</v>
      </c>
      <c r="KT482" s="527"/>
      <c r="KU482" s="528"/>
    </row>
    <row r="483" ht="15.75" customHeight="1">
      <c r="A483" s="520">
        <v>4.0</v>
      </c>
      <c r="B483" s="521" t="s">
        <v>182</v>
      </c>
      <c r="C483" s="522" t="s">
        <v>132</v>
      </c>
      <c r="D483" s="522" t="s">
        <v>132</v>
      </c>
      <c r="E483" s="523" t="str">
        <f>ADHK!E483</f>
        <v/>
      </c>
      <c r="F483" s="523" t="str">
        <f>ADHK!F483</f>
        <v/>
      </c>
      <c r="G483" s="523">
        <f t="shared" si="3996"/>
        <v>0</v>
      </c>
      <c r="H483" s="524"/>
      <c r="I483" s="523">
        <f t="shared" si="3997"/>
        <v>0</v>
      </c>
      <c r="J483" s="524"/>
      <c r="K483" s="523"/>
      <c r="L483" s="523">
        <f t="shared" si="3998"/>
        <v>0</v>
      </c>
      <c r="M483" s="523">
        <f t="shared" si="3999"/>
        <v>0</v>
      </c>
      <c r="N483" s="524">
        <v>0.36319999999999997</v>
      </c>
      <c r="O483" s="525">
        <f t="shared" si="4000"/>
        <v>0</v>
      </c>
      <c r="P483" s="526">
        <f t="shared" si="4001"/>
        <v>0</v>
      </c>
      <c r="Q483" s="527"/>
      <c r="R483" s="520">
        <v>4.0</v>
      </c>
      <c r="S483" s="521" t="s">
        <v>182</v>
      </c>
      <c r="T483" s="522" t="s">
        <v>132</v>
      </c>
      <c r="U483" s="522" t="s">
        <v>132</v>
      </c>
      <c r="V483" s="523" t="str">
        <f>ADHK!V483</f>
        <v/>
      </c>
      <c r="W483" s="523"/>
      <c r="X483" s="523">
        <f t="shared" si="4002"/>
        <v>0</v>
      </c>
      <c r="Y483" s="524"/>
      <c r="Z483" s="523">
        <f t="shared" si="4003"/>
        <v>0</v>
      </c>
      <c r="AA483" s="524"/>
      <c r="AB483" s="523"/>
      <c r="AC483" s="523">
        <f t="shared" si="4004"/>
        <v>0</v>
      </c>
      <c r="AD483" s="523">
        <f t="shared" si="4005"/>
        <v>0</v>
      </c>
      <c r="AE483" s="524">
        <v>0.36319999999999997</v>
      </c>
      <c r="AF483" s="525">
        <f t="shared" si="4006"/>
        <v>0</v>
      </c>
      <c r="AG483" s="526">
        <f t="shared" si="4007"/>
        <v>0</v>
      </c>
      <c r="AH483" s="527"/>
      <c r="AI483" s="520">
        <v>4.0</v>
      </c>
      <c r="AJ483" s="521" t="s">
        <v>182</v>
      </c>
      <c r="AK483" s="522" t="s">
        <v>132</v>
      </c>
      <c r="AL483" s="522" t="s">
        <v>132</v>
      </c>
      <c r="AM483" s="523" t="str">
        <f>ADHK!AM483</f>
        <v/>
      </c>
      <c r="AN483" s="523"/>
      <c r="AO483" s="523">
        <f t="shared" si="4008"/>
        <v>0</v>
      </c>
      <c r="AP483" s="524"/>
      <c r="AQ483" s="523">
        <f t="shared" si="4009"/>
        <v>0</v>
      </c>
      <c r="AR483" s="524"/>
      <c r="AS483" s="523"/>
      <c r="AT483" s="523">
        <f t="shared" si="4010"/>
        <v>0</v>
      </c>
      <c r="AU483" s="523">
        <f t="shared" si="4011"/>
        <v>0</v>
      </c>
      <c r="AV483" s="524">
        <v>0.36319999999999997</v>
      </c>
      <c r="AW483" s="525">
        <f t="shared" si="4012"/>
        <v>0</v>
      </c>
      <c r="AX483" s="526">
        <f t="shared" si="4013"/>
        <v>0</v>
      </c>
      <c r="AY483" s="527"/>
      <c r="AZ483" s="520">
        <v>4.0</v>
      </c>
      <c r="BA483" s="521" t="s">
        <v>182</v>
      </c>
      <c r="BB483" s="522" t="s">
        <v>132</v>
      </c>
      <c r="BC483" s="522" t="s">
        <v>132</v>
      </c>
      <c r="BD483" s="523" t="str">
        <f>ADHK!BD483</f>
        <v/>
      </c>
      <c r="BE483" s="523"/>
      <c r="BF483" s="523">
        <f t="shared" si="4014"/>
        <v>0</v>
      </c>
      <c r="BG483" s="524"/>
      <c r="BH483" s="523">
        <f t="shared" si="4015"/>
        <v>0</v>
      </c>
      <c r="BI483" s="524"/>
      <c r="BJ483" s="523"/>
      <c r="BK483" s="523">
        <f t="shared" si="4016"/>
        <v>0</v>
      </c>
      <c r="BL483" s="523">
        <f t="shared" si="4017"/>
        <v>0</v>
      </c>
      <c r="BM483" s="524">
        <v>0.36319999999999997</v>
      </c>
      <c r="BN483" s="525">
        <f t="shared" si="4018"/>
        <v>0</v>
      </c>
      <c r="BO483" s="526">
        <f t="shared" si="4019"/>
        <v>0</v>
      </c>
      <c r="BP483" s="527"/>
      <c r="BQ483" s="520">
        <v>4.0</v>
      </c>
      <c r="BR483" s="521" t="s">
        <v>182</v>
      </c>
      <c r="BS483" s="522" t="s">
        <v>132</v>
      </c>
      <c r="BT483" s="522" t="s">
        <v>132</v>
      </c>
      <c r="BU483" s="523" t="str">
        <f>ADHK!BU483</f>
        <v/>
      </c>
      <c r="BV483" s="523"/>
      <c r="BW483" s="523">
        <f t="shared" si="4020"/>
        <v>0</v>
      </c>
      <c r="BX483" s="524"/>
      <c r="BY483" s="523">
        <f t="shared" si="4021"/>
        <v>0</v>
      </c>
      <c r="BZ483" s="524"/>
      <c r="CA483" s="523"/>
      <c r="CB483" s="523">
        <f t="shared" si="4022"/>
        <v>0</v>
      </c>
      <c r="CC483" s="523">
        <f t="shared" si="4023"/>
        <v>0</v>
      </c>
      <c r="CD483" s="524">
        <v>0.36319999999999997</v>
      </c>
      <c r="CE483" s="525">
        <f t="shared" si="4024"/>
        <v>0</v>
      </c>
      <c r="CF483" s="526">
        <f t="shared" si="4025"/>
        <v>0</v>
      </c>
      <c r="CG483" s="527"/>
      <c r="CH483" s="520">
        <v>4.0</v>
      </c>
      <c r="CI483" s="521" t="s">
        <v>182</v>
      </c>
      <c r="CJ483" s="522" t="s">
        <v>132</v>
      </c>
      <c r="CK483" s="522" t="s">
        <v>132</v>
      </c>
      <c r="CL483" s="523" t="str">
        <f>ADHK!CL483</f>
        <v/>
      </c>
      <c r="CM483" s="523"/>
      <c r="CN483" s="523">
        <f t="shared" si="4026"/>
        <v>0</v>
      </c>
      <c r="CO483" s="524"/>
      <c r="CP483" s="523">
        <f t="shared" si="4027"/>
        <v>0</v>
      </c>
      <c r="CQ483" s="524"/>
      <c r="CR483" s="523"/>
      <c r="CS483" s="523">
        <f t="shared" si="4028"/>
        <v>0</v>
      </c>
      <c r="CT483" s="523">
        <f t="shared" si="4029"/>
        <v>0</v>
      </c>
      <c r="CU483" s="524">
        <v>0.36319999999999997</v>
      </c>
      <c r="CV483" s="525">
        <f t="shared" si="4030"/>
        <v>0</v>
      </c>
      <c r="CW483" s="526">
        <f t="shared" si="4031"/>
        <v>0</v>
      </c>
      <c r="CX483" s="527"/>
      <c r="CY483" s="520">
        <v>4.0</v>
      </c>
      <c r="CZ483" s="521" t="s">
        <v>182</v>
      </c>
      <c r="DA483" s="522" t="s">
        <v>132</v>
      </c>
      <c r="DB483" s="522" t="s">
        <v>132</v>
      </c>
      <c r="DC483" s="523" t="str">
        <f>ADHK!DC483</f>
        <v/>
      </c>
      <c r="DD483" s="523"/>
      <c r="DE483" s="523">
        <f t="shared" si="4032"/>
        <v>0</v>
      </c>
      <c r="DF483" s="524"/>
      <c r="DG483" s="523">
        <f t="shared" si="4033"/>
        <v>0</v>
      </c>
      <c r="DH483" s="524"/>
      <c r="DI483" s="523"/>
      <c r="DJ483" s="523">
        <f t="shared" si="4034"/>
        <v>0</v>
      </c>
      <c r="DK483" s="523">
        <f t="shared" si="4035"/>
        <v>0</v>
      </c>
      <c r="DL483" s="524">
        <v>0.36319999999999997</v>
      </c>
      <c r="DM483" s="525">
        <f t="shared" si="4036"/>
        <v>0</v>
      </c>
      <c r="DN483" s="526">
        <f t="shared" si="4037"/>
        <v>0</v>
      </c>
      <c r="DO483" s="527"/>
      <c r="DP483" s="520">
        <v>4.0</v>
      </c>
      <c r="DQ483" s="521" t="s">
        <v>182</v>
      </c>
      <c r="DR483" s="522" t="s">
        <v>132</v>
      </c>
      <c r="DS483" s="522" t="s">
        <v>132</v>
      </c>
      <c r="DT483" s="523" t="str">
        <f>ADHK!DT483</f>
        <v/>
      </c>
      <c r="DU483" s="523"/>
      <c r="DV483" s="523">
        <f t="shared" si="4038"/>
        <v>0</v>
      </c>
      <c r="DW483" s="524"/>
      <c r="DX483" s="523">
        <f t="shared" si="4039"/>
        <v>0</v>
      </c>
      <c r="DY483" s="524"/>
      <c r="DZ483" s="523"/>
      <c r="EA483" s="523">
        <f t="shared" si="4040"/>
        <v>0</v>
      </c>
      <c r="EB483" s="523">
        <f t="shared" si="4041"/>
        <v>0</v>
      </c>
      <c r="EC483" s="524">
        <v>0.36319999999999997</v>
      </c>
      <c r="ED483" s="525">
        <f t="shared" si="4042"/>
        <v>0</v>
      </c>
      <c r="EE483" s="526">
        <f t="shared" si="4043"/>
        <v>0</v>
      </c>
      <c r="EF483" s="527"/>
      <c r="EG483" s="520">
        <v>4.0</v>
      </c>
      <c r="EH483" s="521" t="s">
        <v>182</v>
      </c>
      <c r="EI483" s="522" t="s">
        <v>132</v>
      </c>
      <c r="EJ483" s="522" t="s">
        <v>132</v>
      </c>
      <c r="EK483" s="523" t="str">
        <f>ADHK!EK483</f>
        <v/>
      </c>
      <c r="EL483" s="523"/>
      <c r="EM483" s="523">
        <f t="shared" si="4044"/>
        <v>0</v>
      </c>
      <c r="EN483" s="524"/>
      <c r="EO483" s="523">
        <f t="shared" si="4045"/>
        <v>0</v>
      </c>
      <c r="EP483" s="524"/>
      <c r="EQ483" s="523"/>
      <c r="ER483" s="523">
        <f t="shared" si="4046"/>
        <v>0</v>
      </c>
      <c r="ES483" s="523">
        <f t="shared" si="4047"/>
        <v>0</v>
      </c>
      <c r="ET483" s="524">
        <v>0.36319999999999997</v>
      </c>
      <c r="EU483" s="525">
        <f t="shared" si="4048"/>
        <v>0</v>
      </c>
      <c r="EV483" s="526">
        <f t="shared" si="4049"/>
        <v>0</v>
      </c>
      <c r="EW483" s="527"/>
      <c r="EX483" s="520">
        <v>4.0</v>
      </c>
      <c r="EY483" s="521" t="s">
        <v>182</v>
      </c>
      <c r="EZ483" s="522" t="s">
        <v>132</v>
      </c>
      <c r="FA483" s="522" t="s">
        <v>132</v>
      </c>
      <c r="FB483" s="523" t="str">
        <f>ADHK!FB483</f>
        <v/>
      </c>
      <c r="FC483" s="523"/>
      <c r="FD483" s="523">
        <f t="shared" si="4050"/>
        <v>0</v>
      </c>
      <c r="FE483" s="524"/>
      <c r="FF483" s="523">
        <f t="shared" si="4051"/>
        <v>0</v>
      </c>
      <c r="FG483" s="524"/>
      <c r="FH483" s="523"/>
      <c r="FI483" s="523">
        <f t="shared" si="4052"/>
        <v>0</v>
      </c>
      <c r="FJ483" s="523">
        <f t="shared" si="4053"/>
        <v>0</v>
      </c>
      <c r="FK483" s="524">
        <v>0.36319999999999997</v>
      </c>
      <c r="FL483" s="525">
        <f t="shared" si="4054"/>
        <v>0</v>
      </c>
      <c r="FM483" s="526">
        <f t="shared" si="4055"/>
        <v>0</v>
      </c>
      <c r="FN483" s="527"/>
      <c r="FO483" s="520">
        <v>4.0</v>
      </c>
      <c r="FP483" s="521" t="s">
        <v>182</v>
      </c>
      <c r="FQ483" s="522" t="s">
        <v>132</v>
      </c>
      <c r="FR483" s="522" t="s">
        <v>132</v>
      </c>
      <c r="FS483" s="523" t="str">
        <f>ADHK!FS483</f>
        <v/>
      </c>
      <c r="FT483" s="523"/>
      <c r="FU483" s="523">
        <f t="shared" si="4056"/>
        <v>0</v>
      </c>
      <c r="FV483" s="524"/>
      <c r="FW483" s="523">
        <f t="shared" si="4057"/>
        <v>0</v>
      </c>
      <c r="FX483" s="524"/>
      <c r="FY483" s="523"/>
      <c r="FZ483" s="523">
        <f t="shared" si="4058"/>
        <v>0</v>
      </c>
      <c r="GA483" s="523">
        <f t="shared" si="4059"/>
        <v>0</v>
      </c>
      <c r="GB483" s="524">
        <v>0.36319999999999997</v>
      </c>
      <c r="GC483" s="525">
        <f t="shared" si="4060"/>
        <v>0</v>
      </c>
      <c r="GD483" s="526">
        <f t="shared" si="4061"/>
        <v>0</v>
      </c>
      <c r="GE483" s="527"/>
      <c r="GF483" s="520">
        <v>4.0</v>
      </c>
      <c r="GG483" s="521" t="s">
        <v>182</v>
      </c>
      <c r="GH483" s="522" t="s">
        <v>132</v>
      </c>
      <c r="GI483" s="522" t="s">
        <v>132</v>
      </c>
      <c r="GJ483" s="523" t="str">
        <f>ADHK!GJ483</f>
        <v/>
      </c>
      <c r="GK483" s="523"/>
      <c r="GL483" s="523">
        <f t="shared" si="4062"/>
        <v>0</v>
      </c>
      <c r="GM483" s="524"/>
      <c r="GN483" s="523">
        <f t="shared" si="4063"/>
        <v>0</v>
      </c>
      <c r="GO483" s="524"/>
      <c r="GP483" s="523"/>
      <c r="GQ483" s="523">
        <f t="shared" si="4064"/>
        <v>0</v>
      </c>
      <c r="GR483" s="523">
        <f t="shared" si="4065"/>
        <v>0</v>
      </c>
      <c r="GS483" s="524">
        <v>0.36319999999999997</v>
      </c>
      <c r="GT483" s="525">
        <f t="shared" si="4066"/>
        <v>0</v>
      </c>
      <c r="GU483" s="526">
        <f t="shared" si="4067"/>
        <v>0</v>
      </c>
      <c r="GV483" s="527"/>
      <c r="GW483" s="520">
        <v>4.0</v>
      </c>
      <c r="GX483" s="521" t="s">
        <v>182</v>
      </c>
      <c r="GY483" s="522" t="s">
        <v>132</v>
      </c>
      <c r="GZ483" s="522" t="s">
        <v>132</v>
      </c>
      <c r="HA483" s="523" t="str">
        <f>ADHK!HA483</f>
        <v/>
      </c>
      <c r="HB483" s="523"/>
      <c r="HC483" s="523">
        <f t="shared" si="4068"/>
        <v>0</v>
      </c>
      <c r="HD483" s="524"/>
      <c r="HE483" s="523">
        <f t="shared" si="4069"/>
        <v>0</v>
      </c>
      <c r="HF483" s="524"/>
      <c r="HG483" s="523"/>
      <c r="HH483" s="523">
        <f t="shared" si="4070"/>
        <v>0</v>
      </c>
      <c r="HI483" s="523">
        <f t="shared" si="4071"/>
        <v>0</v>
      </c>
      <c r="HJ483" s="524">
        <v>0.36319999999999997</v>
      </c>
      <c r="HK483" s="525">
        <f t="shared" si="4072"/>
        <v>0</v>
      </c>
      <c r="HL483" s="526">
        <f t="shared" si="4073"/>
        <v>0</v>
      </c>
      <c r="HM483" s="527"/>
      <c r="HN483" s="520">
        <v>4.0</v>
      </c>
      <c r="HO483" s="521" t="s">
        <v>182</v>
      </c>
      <c r="HP483" s="522" t="s">
        <v>132</v>
      </c>
      <c r="HQ483" s="522" t="s">
        <v>132</v>
      </c>
      <c r="HR483" s="523" t="str">
        <f>ADHK!HR483</f>
        <v/>
      </c>
      <c r="HS483" s="523"/>
      <c r="HT483" s="523">
        <f t="shared" si="4074"/>
        <v>0</v>
      </c>
      <c r="HU483" s="524"/>
      <c r="HV483" s="523">
        <f t="shared" si="4075"/>
        <v>0</v>
      </c>
      <c r="HW483" s="524"/>
      <c r="HX483" s="523"/>
      <c r="HY483" s="523">
        <f t="shared" si="4076"/>
        <v>0</v>
      </c>
      <c r="HZ483" s="523">
        <f t="shared" si="4077"/>
        <v>0</v>
      </c>
      <c r="IA483" s="524">
        <v>0.36319999999999997</v>
      </c>
      <c r="IB483" s="525">
        <f t="shared" si="4078"/>
        <v>0</v>
      </c>
      <c r="IC483" s="526">
        <f t="shared" si="4079"/>
        <v>0</v>
      </c>
      <c r="ID483" s="527"/>
      <c r="IE483" s="520">
        <v>4.0</v>
      </c>
      <c r="IF483" s="521" t="s">
        <v>182</v>
      </c>
      <c r="IG483" s="522" t="s">
        <v>132</v>
      </c>
      <c r="IH483" s="522" t="s">
        <v>132</v>
      </c>
      <c r="II483" s="523" t="str">
        <f>ADHK!II483</f>
        <v/>
      </c>
      <c r="IJ483" s="523"/>
      <c r="IK483" s="523">
        <f t="shared" si="4080"/>
        <v>0</v>
      </c>
      <c r="IL483" s="524"/>
      <c r="IM483" s="523">
        <f t="shared" si="4081"/>
        <v>0</v>
      </c>
      <c r="IN483" s="524"/>
      <c r="IO483" s="523"/>
      <c r="IP483" s="523">
        <f t="shared" si="4082"/>
        <v>0</v>
      </c>
      <c r="IQ483" s="523">
        <f t="shared" si="4083"/>
        <v>0</v>
      </c>
      <c r="IR483" s="524">
        <v>0.36319999999999997</v>
      </c>
      <c r="IS483" s="525">
        <f t="shared" si="4084"/>
        <v>0</v>
      </c>
      <c r="IT483" s="526">
        <f t="shared" si="4085"/>
        <v>0</v>
      </c>
      <c r="IU483" s="527"/>
      <c r="IV483" s="520">
        <v>4.0</v>
      </c>
      <c r="IW483" s="521" t="s">
        <v>182</v>
      </c>
      <c r="IX483" s="522" t="s">
        <v>132</v>
      </c>
      <c r="IY483" s="522" t="s">
        <v>132</v>
      </c>
      <c r="IZ483" s="523" t="str">
        <f>ADHK!IZ483</f>
        <v/>
      </c>
      <c r="JA483" s="523"/>
      <c r="JB483" s="523">
        <f t="shared" si="4086"/>
        <v>0</v>
      </c>
      <c r="JC483" s="524"/>
      <c r="JD483" s="523">
        <f t="shared" si="4087"/>
        <v>0</v>
      </c>
      <c r="JE483" s="524"/>
      <c r="JF483" s="523"/>
      <c r="JG483" s="523">
        <f t="shared" si="4088"/>
        <v>0</v>
      </c>
      <c r="JH483" s="523">
        <f t="shared" si="4089"/>
        <v>0</v>
      </c>
      <c r="JI483" s="524">
        <v>0.36319999999999997</v>
      </c>
      <c r="JJ483" s="525">
        <f t="shared" si="4090"/>
        <v>0</v>
      </c>
      <c r="JK483" s="526">
        <f t="shared" si="4091"/>
        <v>0</v>
      </c>
      <c r="JL483" s="527"/>
      <c r="JM483" s="520">
        <v>4.0</v>
      </c>
      <c r="JN483" s="521" t="s">
        <v>182</v>
      </c>
      <c r="JO483" s="522" t="s">
        <v>132</v>
      </c>
      <c r="JP483" s="522" t="s">
        <v>132</v>
      </c>
      <c r="JQ483" s="523" t="str">
        <f>ADHK!JQ483</f>
        <v/>
      </c>
      <c r="JR483" s="523"/>
      <c r="JS483" s="523">
        <f t="shared" si="4092"/>
        <v>0</v>
      </c>
      <c r="JT483" s="524"/>
      <c r="JU483" s="523">
        <f t="shared" si="4093"/>
        <v>0</v>
      </c>
      <c r="JV483" s="524"/>
      <c r="JW483" s="523"/>
      <c r="JX483" s="523">
        <f t="shared" si="4094"/>
        <v>0</v>
      </c>
      <c r="JY483" s="523">
        <f t="shared" si="4095"/>
        <v>0</v>
      </c>
      <c r="JZ483" s="524">
        <v>0.36319999999999997</v>
      </c>
      <c r="KA483" s="525">
        <f t="shared" si="4096"/>
        <v>0</v>
      </c>
      <c r="KB483" s="526">
        <f t="shared" si="4097"/>
        <v>0</v>
      </c>
      <c r="KC483" s="527"/>
      <c r="KD483" s="520">
        <v>4.0</v>
      </c>
      <c r="KE483" s="521" t="s">
        <v>182</v>
      </c>
      <c r="KF483" s="522" t="s">
        <v>132</v>
      </c>
      <c r="KG483" s="522" t="s">
        <v>132</v>
      </c>
      <c r="KH483" s="523" t="str">
        <f>ADHK!KH483</f>
        <v/>
      </c>
      <c r="KI483" s="523"/>
      <c r="KJ483" s="523">
        <f t="shared" si="4098"/>
        <v>0</v>
      </c>
      <c r="KK483" s="524"/>
      <c r="KL483" s="523">
        <f t="shared" si="4099"/>
        <v>0</v>
      </c>
      <c r="KM483" s="524"/>
      <c r="KN483" s="523"/>
      <c r="KO483" s="523">
        <f t="shared" si="4100"/>
        <v>0</v>
      </c>
      <c r="KP483" s="523">
        <f t="shared" si="4101"/>
        <v>0</v>
      </c>
      <c r="KQ483" s="524">
        <v>0.36319999999999997</v>
      </c>
      <c r="KR483" s="525">
        <f t="shared" si="4102"/>
        <v>0</v>
      </c>
      <c r="KS483" s="526">
        <f t="shared" si="4103"/>
        <v>0</v>
      </c>
      <c r="KT483" s="527"/>
      <c r="KU483" s="528"/>
    </row>
    <row r="484" ht="15.75" customHeight="1">
      <c r="A484" s="520">
        <v>5.0</v>
      </c>
      <c r="B484" s="521" t="s">
        <v>183</v>
      </c>
      <c r="C484" s="522" t="s">
        <v>132</v>
      </c>
      <c r="D484" s="522" t="s">
        <v>132</v>
      </c>
      <c r="E484" s="523" t="str">
        <f>ADHK!E484</f>
        <v/>
      </c>
      <c r="F484" s="523" t="str">
        <f>ADHK!F484</f>
        <v/>
      </c>
      <c r="G484" s="523">
        <f t="shared" si="3996"/>
        <v>0</v>
      </c>
      <c r="H484" s="524"/>
      <c r="I484" s="523">
        <f t="shared" si="3997"/>
        <v>0</v>
      </c>
      <c r="J484" s="524"/>
      <c r="K484" s="523"/>
      <c r="L484" s="523">
        <f t="shared" si="3998"/>
        <v>0</v>
      </c>
      <c r="M484" s="523">
        <f t="shared" si="3999"/>
        <v>0</v>
      </c>
      <c r="N484" s="524">
        <v>0.36319999999999997</v>
      </c>
      <c r="O484" s="525">
        <f t="shared" si="4000"/>
        <v>0</v>
      </c>
      <c r="P484" s="526">
        <f t="shared" si="4001"/>
        <v>0</v>
      </c>
      <c r="Q484" s="527"/>
      <c r="R484" s="520">
        <v>5.0</v>
      </c>
      <c r="S484" s="521" t="s">
        <v>183</v>
      </c>
      <c r="T484" s="522" t="s">
        <v>132</v>
      </c>
      <c r="U484" s="522" t="s">
        <v>132</v>
      </c>
      <c r="V484" s="523" t="str">
        <f>ADHK!V484</f>
        <v/>
      </c>
      <c r="W484" s="523"/>
      <c r="X484" s="523">
        <f t="shared" si="4002"/>
        <v>0</v>
      </c>
      <c r="Y484" s="524"/>
      <c r="Z484" s="523">
        <f t="shared" si="4003"/>
        <v>0</v>
      </c>
      <c r="AA484" s="524"/>
      <c r="AB484" s="523"/>
      <c r="AC484" s="523">
        <f t="shared" si="4004"/>
        <v>0</v>
      </c>
      <c r="AD484" s="523">
        <f t="shared" si="4005"/>
        <v>0</v>
      </c>
      <c r="AE484" s="524">
        <v>0.36319999999999997</v>
      </c>
      <c r="AF484" s="525">
        <f t="shared" si="4006"/>
        <v>0</v>
      </c>
      <c r="AG484" s="526">
        <f t="shared" si="4007"/>
        <v>0</v>
      </c>
      <c r="AH484" s="527"/>
      <c r="AI484" s="520">
        <v>5.0</v>
      </c>
      <c r="AJ484" s="521" t="s">
        <v>183</v>
      </c>
      <c r="AK484" s="522" t="s">
        <v>132</v>
      </c>
      <c r="AL484" s="522" t="s">
        <v>132</v>
      </c>
      <c r="AM484" s="523" t="str">
        <f>ADHK!AM484</f>
        <v/>
      </c>
      <c r="AN484" s="523"/>
      <c r="AO484" s="523">
        <f t="shared" si="4008"/>
        <v>0</v>
      </c>
      <c r="AP484" s="524"/>
      <c r="AQ484" s="523">
        <f t="shared" si="4009"/>
        <v>0</v>
      </c>
      <c r="AR484" s="524"/>
      <c r="AS484" s="523"/>
      <c r="AT484" s="523">
        <f t="shared" si="4010"/>
        <v>0</v>
      </c>
      <c r="AU484" s="523">
        <f t="shared" si="4011"/>
        <v>0</v>
      </c>
      <c r="AV484" s="524">
        <v>0.36319999999999997</v>
      </c>
      <c r="AW484" s="525">
        <f t="shared" si="4012"/>
        <v>0</v>
      </c>
      <c r="AX484" s="526">
        <f t="shared" si="4013"/>
        <v>0</v>
      </c>
      <c r="AY484" s="527"/>
      <c r="AZ484" s="520">
        <v>5.0</v>
      </c>
      <c r="BA484" s="521" t="s">
        <v>183</v>
      </c>
      <c r="BB484" s="522" t="s">
        <v>132</v>
      </c>
      <c r="BC484" s="522" t="s">
        <v>132</v>
      </c>
      <c r="BD484" s="523" t="str">
        <f>ADHK!BD484</f>
        <v/>
      </c>
      <c r="BE484" s="523"/>
      <c r="BF484" s="523">
        <f t="shared" si="4014"/>
        <v>0</v>
      </c>
      <c r="BG484" s="524"/>
      <c r="BH484" s="523">
        <f t="shared" si="4015"/>
        <v>0</v>
      </c>
      <c r="BI484" s="524"/>
      <c r="BJ484" s="523"/>
      <c r="BK484" s="523">
        <f t="shared" si="4016"/>
        <v>0</v>
      </c>
      <c r="BL484" s="523">
        <f t="shared" si="4017"/>
        <v>0</v>
      </c>
      <c r="BM484" s="524">
        <v>0.36319999999999997</v>
      </c>
      <c r="BN484" s="525">
        <f t="shared" si="4018"/>
        <v>0</v>
      </c>
      <c r="BO484" s="526">
        <f t="shared" si="4019"/>
        <v>0</v>
      </c>
      <c r="BP484" s="527"/>
      <c r="BQ484" s="520">
        <v>5.0</v>
      </c>
      <c r="BR484" s="521" t="s">
        <v>183</v>
      </c>
      <c r="BS484" s="522" t="s">
        <v>132</v>
      </c>
      <c r="BT484" s="522" t="s">
        <v>132</v>
      </c>
      <c r="BU484" s="523" t="str">
        <f>ADHK!BU484</f>
        <v/>
      </c>
      <c r="BV484" s="523"/>
      <c r="BW484" s="523">
        <f t="shared" si="4020"/>
        <v>0</v>
      </c>
      <c r="BX484" s="524"/>
      <c r="BY484" s="523">
        <f t="shared" si="4021"/>
        <v>0</v>
      </c>
      <c r="BZ484" s="524"/>
      <c r="CA484" s="523"/>
      <c r="CB484" s="523">
        <f t="shared" si="4022"/>
        <v>0</v>
      </c>
      <c r="CC484" s="523">
        <f t="shared" si="4023"/>
        <v>0</v>
      </c>
      <c r="CD484" s="524">
        <v>0.36319999999999997</v>
      </c>
      <c r="CE484" s="525">
        <f t="shared" si="4024"/>
        <v>0</v>
      </c>
      <c r="CF484" s="526">
        <f t="shared" si="4025"/>
        <v>0</v>
      </c>
      <c r="CG484" s="527"/>
      <c r="CH484" s="520">
        <v>5.0</v>
      </c>
      <c r="CI484" s="521" t="s">
        <v>183</v>
      </c>
      <c r="CJ484" s="522" t="s">
        <v>132</v>
      </c>
      <c r="CK484" s="522" t="s">
        <v>132</v>
      </c>
      <c r="CL484" s="523" t="str">
        <f>ADHK!CL484</f>
        <v/>
      </c>
      <c r="CM484" s="523"/>
      <c r="CN484" s="523">
        <f t="shared" si="4026"/>
        <v>0</v>
      </c>
      <c r="CO484" s="524"/>
      <c r="CP484" s="523">
        <f t="shared" si="4027"/>
        <v>0</v>
      </c>
      <c r="CQ484" s="524"/>
      <c r="CR484" s="523"/>
      <c r="CS484" s="523">
        <f t="shared" si="4028"/>
        <v>0</v>
      </c>
      <c r="CT484" s="523">
        <f t="shared" si="4029"/>
        <v>0</v>
      </c>
      <c r="CU484" s="524">
        <v>0.36319999999999997</v>
      </c>
      <c r="CV484" s="525">
        <f t="shared" si="4030"/>
        <v>0</v>
      </c>
      <c r="CW484" s="526">
        <f t="shared" si="4031"/>
        <v>0</v>
      </c>
      <c r="CX484" s="527"/>
      <c r="CY484" s="520">
        <v>5.0</v>
      </c>
      <c r="CZ484" s="521" t="s">
        <v>183</v>
      </c>
      <c r="DA484" s="522" t="s">
        <v>132</v>
      </c>
      <c r="DB484" s="522" t="s">
        <v>132</v>
      </c>
      <c r="DC484" s="523" t="str">
        <f>ADHK!DC484</f>
        <v/>
      </c>
      <c r="DD484" s="523"/>
      <c r="DE484" s="523">
        <f t="shared" si="4032"/>
        <v>0</v>
      </c>
      <c r="DF484" s="524"/>
      <c r="DG484" s="523">
        <f t="shared" si="4033"/>
        <v>0</v>
      </c>
      <c r="DH484" s="524"/>
      <c r="DI484" s="523"/>
      <c r="DJ484" s="523">
        <f t="shared" si="4034"/>
        <v>0</v>
      </c>
      <c r="DK484" s="523">
        <f t="shared" si="4035"/>
        <v>0</v>
      </c>
      <c r="DL484" s="524">
        <v>0.36319999999999997</v>
      </c>
      <c r="DM484" s="525">
        <f t="shared" si="4036"/>
        <v>0</v>
      </c>
      <c r="DN484" s="526">
        <f t="shared" si="4037"/>
        <v>0</v>
      </c>
      <c r="DO484" s="527"/>
      <c r="DP484" s="520">
        <v>5.0</v>
      </c>
      <c r="DQ484" s="521" t="s">
        <v>183</v>
      </c>
      <c r="DR484" s="522" t="s">
        <v>132</v>
      </c>
      <c r="DS484" s="522" t="s">
        <v>132</v>
      </c>
      <c r="DT484" s="523" t="str">
        <f>ADHK!DT484</f>
        <v/>
      </c>
      <c r="DU484" s="523"/>
      <c r="DV484" s="523">
        <f t="shared" si="4038"/>
        <v>0</v>
      </c>
      <c r="DW484" s="524"/>
      <c r="DX484" s="523">
        <f t="shared" si="4039"/>
        <v>0</v>
      </c>
      <c r="DY484" s="524"/>
      <c r="DZ484" s="523"/>
      <c r="EA484" s="523">
        <f t="shared" si="4040"/>
        <v>0</v>
      </c>
      <c r="EB484" s="523">
        <f t="shared" si="4041"/>
        <v>0</v>
      </c>
      <c r="EC484" s="524">
        <v>0.36319999999999997</v>
      </c>
      <c r="ED484" s="525">
        <f t="shared" si="4042"/>
        <v>0</v>
      </c>
      <c r="EE484" s="526">
        <f t="shared" si="4043"/>
        <v>0</v>
      </c>
      <c r="EF484" s="527"/>
      <c r="EG484" s="520">
        <v>5.0</v>
      </c>
      <c r="EH484" s="521" t="s">
        <v>183</v>
      </c>
      <c r="EI484" s="522" t="s">
        <v>132</v>
      </c>
      <c r="EJ484" s="522" t="s">
        <v>132</v>
      </c>
      <c r="EK484" s="523" t="str">
        <f>ADHK!EK484</f>
        <v/>
      </c>
      <c r="EL484" s="523"/>
      <c r="EM484" s="523">
        <f t="shared" si="4044"/>
        <v>0</v>
      </c>
      <c r="EN484" s="524"/>
      <c r="EO484" s="523">
        <f t="shared" si="4045"/>
        <v>0</v>
      </c>
      <c r="EP484" s="524"/>
      <c r="EQ484" s="523"/>
      <c r="ER484" s="523">
        <f t="shared" si="4046"/>
        <v>0</v>
      </c>
      <c r="ES484" s="523">
        <f t="shared" si="4047"/>
        <v>0</v>
      </c>
      <c r="ET484" s="524">
        <v>0.36319999999999997</v>
      </c>
      <c r="EU484" s="525">
        <f t="shared" si="4048"/>
        <v>0</v>
      </c>
      <c r="EV484" s="526">
        <f t="shared" si="4049"/>
        <v>0</v>
      </c>
      <c r="EW484" s="527"/>
      <c r="EX484" s="520">
        <v>5.0</v>
      </c>
      <c r="EY484" s="521" t="s">
        <v>183</v>
      </c>
      <c r="EZ484" s="522" t="s">
        <v>132</v>
      </c>
      <c r="FA484" s="522" t="s">
        <v>132</v>
      </c>
      <c r="FB484" s="523" t="str">
        <f>ADHK!FB484</f>
        <v/>
      </c>
      <c r="FC484" s="523"/>
      <c r="FD484" s="523">
        <f t="shared" si="4050"/>
        <v>0</v>
      </c>
      <c r="FE484" s="524"/>
      <c r="FF484" s="523">
        <f t="shared" si="4051"/>
        <v>0</v>
      </c>
      <c r="FG484" s="524"/>
      <c r="FH484" s="523"/>
      <c r="FI484" s="523">
        <f t="shared" si="4052"/>
        <v>0</v>
      </c>
      <c r="FJ484" s="523">
        <f t="shared" si="4053"/>
        <v>0</v>
      </c>
      <c r="FK484" s="524">
        <v>0.36319999999999997</v>
      </c>
      <c r="FL484" s="525">
        <f t="shared" si="4054"/>
        <v>0</v>
      </c>
      <c r="FM484" s="526">
        <f t="shared" si="4055"/>
        <v>0</v>
      </c>
      <c r="FN484" s="527"/>
      <c r="FO484" s="520">
        <v>5.0</v>
      </c>
      <c r="FP484" s="521" t="s">
        <v>183</v>
      </c>
      <c r="FQ484" s="522" t="s">
        <v>132</v>
      </c>
      <c r="FR484" s="522" t="s">
        <v>132</v>
      </c>
      <c r="FS484" s="523" t="str">
        <f>ADHK!FS484</f>
        <v/>
      </c>
      <c r="FT484" s="523"/>
      <c r="FU484" s="523">
        <f t="shared" si="4056"/>
        <v>0</v>
      </c>
      <c r="FV484" s="524"/>
      <c r="FW484" s="523">
        <f t="shared" si="4057"/>
        <v>0</v>
      </c>
      <c r="FX484" s="524"/>
      <c r="FY484" s="523"/>
      <c r="FZ484" s="523">
        <f t="shared" si="4058"/>
        <v>0</v>
      </c>
      <c r="GA484" s="523">
        <f t="shared" si="4059"/>
        <v>0</v>
      </c>
      <c r="GB484" s="524">
        <v>0.36319999999999997</v>
      </c>
      <c r="GC484" s="525">
        <f t="shared" si="4060"/>
        <v>0</v>
      </c>
      <c r="GD484" s="526">
        <f t="shared" si="4061"/>
        <v>0</v>
      </c>
      <c r="GE484" s="527"/>
      <c r="GF484" s="520">
        <v>5.0</v>
      </c>
      <c r="GG484" s="521" t="s">
        <v>183</v>
      </c>
      <c r="GH484" s="522" t="s">
        <v>132</v>
      </c>
      <c r="GI484" s="522" t="s">
        <v>132</v>
      </c>
      <c r="GJ484" s="523" t="str">
        <f>ADHK!GJ484</f>
        <v/>
      </c>
      <c r="GK484" s="523"/>
      <c r="GL484" s="523">
        <f t="shared" si="4062"/>
        <v>0</v>
      </c>
      <c r="GM484" s="524"/>
      <c r="GN484" s="523">
        <f t="shared" si="4063"/>
        <v>0</v>
      </c>
      <c r="GO484" s="524"/>
      <c r="GP484" s="523"/>
      <c r="GQ484" s="523">
        <f t="shared" si="4064"/>
        <v>0</v>
      </c>
      <c r="GR484" s="523">
        <f t="shared" si="4065"/>
        <v>0</v>
      </c>
      <c r="GS484" s="524">
        <v>0.36319999999999997</v>
      </c>
      <c r="GT484" s="525">
        <f t="shared" si="4066"/>
        <v>0</v>
      </c>
      <c r="GU484" s="526">
        <f t="shared" si="4067"/>
        <v>0</v>
      </c>
      <c r="GV484" s="527"/>
      <c r="GW484" s="520">
        <v>5.0</v>
      </c>
      <c r="GX484" s="521" t="s">
        <v>183</v>
      </c>
      <c r="GY484" s="522" t="s">
        <v>132</v>
      </c>
      <c r="GZ484" s="522" t="s">
        <v>132</v>
      </c>
      <c r="HA484" s="523" t="str">
        <f>ADHK!HA484</f>
        <v/>
      </c>
      <c r="HB484" s="523"/>
      <c r="HC484" s="523">
        <f t="shared" si="4068"/>
        <v>0</v>
      </c>
      <c r="HD484" s="524"/>
      <c r="HE484" s="523">
        <f t="shared" si="4069"/>
        <v>0</v>
      </c>
      <c r="HF484" s="524"/>
      <c r="HG484" s="523"/>
      <c r="HH484" s="523">
        <f t="shared" si="4070"/>
        <v>0</v>
      </c>
      <c r="HI484" s="523">
        <f t="shared" si="4071"/>
        <v>0</v>
      </c>
      <c r="HJ484" s="524">
        <v>0.36319999999999997</v>
      </c>
      <c r="HK484" s="525">
        <f t="shared" si="4072"/>
        <v>0</v>
      </c>
      <c r="HL484" s="526">
        <f t="shared" si="4073"/>
        <v>0</v>
      </c>
      <c r="HM484" s="527"/>
      <c r="HN484" s="520">
        <v>5.0</v>
      </c>
      <c r="HO484" s="521" t="s">
        <v>183</v>
      </c>
      <c r="HP484" s="522" t="s">
        <v>132</v>
      </c>
      <c r="HQ484" s="522" t="s">
        <v>132</v>
      </c>
      <c r="HR484" s="523" t="str">
        <f>ADHK!HR484</f>
        <v/>
      </c>
      <c r="HS484" s="523"/>
      <c r="HT484" s="523">
        <f t="shared" si="4074"/>
        <v>0</v>
      </c>
      <c r="HU484" s="524"/>
      <c r="HV484" s="523">
        <f t="shared" si="4075"/>
        <v>0</v>
      </c>
      <c r="HW484" s="524"/>
      <c r="HX484" s="523"/>
      <c r="HY484" s="523">
        <f t="shared" si="4076"/>
        <v>0</v>
      </c>
      <c r="HZ484" s="523">
        <f t="shared" si="4077"/>
        <v>0</v>
      </c>
      <c r="IA484" s="524">
        <v>0.36319999999999997</v>
      </c>
      <c r="IB484" s="525">
        <f t="shared" si="4078"/>
        <v>0</v>
      </c>
      <c r="IC484" s="526">
        <f t="shared" si="4079"/>
        <v>0</v>
      </c>
      <c r="ID484" s="527"/>
      <c r="IE484" s="520">
        <v>5.0</v>
      </c>
      <c r="IF484" s="521" t="s">
        <v>183</v>
      </c>
      <c r="IG484" s="522" t="s">
        <v>132</v>
      </c>
      <c r="IH484" s="522" t="s">
        <v>132</v>
      </c>
      <c r="II484" s="523" t="str">
        <f>ADHK!II484</f>
        <v/>
      </c>
      <c r="IJ484" s="523"/>
      <c r="IK484" s="523">
        <f t="shared" si="4080"/>
        <v>0</v>
      </c>
      <c r="IL484" s="524"/>
      <c r="IM484" s="523">
        <f t="shared" si="4081"/>
        <v>0</v>
      </c>
      <c r="IN484" s="524"/>
      <c r="IO484" s="523"/>
      <c r="IP484" s="523">
        <f t="shared" si="4082"/>
        <v>0</v>
      </c>
      <c r="IQ484" s="523">
        <f t="shared" si="4083"/>
        <v>0</v>
      </c>
      <c r="IR484" s="524">
        <v>0.36319999999999997</v>
      </c>
      <c r="IS484" s="525">
        <f t="shared" si="4084"/>
        <v>0</v>
      </c>
      <c r="IT484" s="526">
        <f t="shared" si="4085"/>
        <v>0</v>
      </c>
      <c r="IU484" s="527"/>
      <c r="IV484" s="520">
        <v>5.0</v>
      </c>
      <c r="IW484" s="521" t="s">
        <v>183</v>
      </c>
      <c r="IX484" s="522" t="s">
        <v>132</v>
      </c>
      <c r="IY484" s="522" t="s">
        <v>132</v>
      </c>
      <c r="IZ484" s="523" t="str">
        <f>ADHK!IZ484</f>
        <v/>
      </c>
      <c r="JA484" s="523"/>
      <c r="JB484" s="523">
        <f t="shared" si="4086"/>
        <v>0</v>
      </c>
      <c r="JC484" s="524"/>
      <c r="JD484" s="523">
        <f t="shared" si="4087"/>
        <v>0</v>
      </c>
      <c r="JE484" s="524"/>
      <c r="JF484" s="523"/>
      <c r="JG484" s="523">
        <f t="shared" si="4088"/>
        <v>0</v>
      </c>
      <c r="JH484" s="523">
        <f t="shared" si="4089"/>
        <v>0</v>
      </c>
      <c r="JI484" s="524">
        <v>0.36319999999999997</v>
      </c>
      <c r="JJ484" s="525">
        <f t="shared" si="4090"/>
        <v>0</v>
      </c>
      <c r="JK484" s="526">
        <f t="shared" si="4091"/>
        <v>0</v>
      </c>
      <c r="JL484" s="527"/>
      <c r="JM484" s="520">
        <v>5.0</v>
      </c>
      <c r="JN484" s="521" t="s">
        <v>183</v>
      </c>
      <c r="JO484" s="522" t="s">
        <v>132</v>
      </c>
      <c r="JP484" s="522" t="s">
        <v>132</v>
      </c>
      <c r="JQ484" s="523" t="str">
        <f>ADHK!JQ484</f>
        <v/>
      </c>
      <c r="JR484" s="523"/>
      <c r="JS484" s="523">
        <f t="shared" si="4092"/>
        <v>0</v>
      </c>
      <c r="JT484" s="524"/>
      <c r="JU484" s="523">
        <f t="shared" si="4093"/>
        <v>0</v>
      </c>
      <c r="JV484" s="524"/>
      <c r="JW484" s="523"/>
      <c r="JX484" s="523">
        <f t="shared" si="4094"/>
        <v>0</v>
      </c>
      <c r="JY484" s="523">
        <f t="shared" si="4095"/>
        <v>0</v>
      </c>
      <c r="JZ484" s="524">
        <v>0.36319999999999997</v>
      </c>
      <c r="KA484" s="525">
        <f t="shared" si="4096"/>
        <v>0</v>
      </c>
      <c r="KB484" s="526">
        <f t="shared" si="4097"/>
        <v>0</v>
      </c>
      <c r="KC484" s="527"/>
      <c r="KD484" s="520">
        <v>5.0</v>
      </c>
      <c r="KE484" s="521" t="s">
        <v>183</v>
      </c>
      <c r="KF484" s="522" t="s">
        <v>132</v>
      </c>
      <c r="KG484" s="522" t="s">
        <v>132</v>
      </c>
      <c r="KH484" s="523" t="str">
        <f>ADHK!KH484</f>
        <v/>
      </c>
      <c r="KI484" s="523"/>
      <c r="KJ484" s="523">
        <f t="shared" si="4098"/>
        <v>0</v>
      </c>
      <c r="KK484" s="524"/>
      <c r="KL484" s="523">
        <f t="shared" si="4099"/>
        <v>0</v>
      </c>
      <c r="KM484" s="524"/>
      <c r="KN484" s="523"/>
      <c r="KO484" s="523">
        <f t="shared" si="4100"/>
        <v>0</v>
      </c>
      <c r="KP484" s="523">
        <f t="shared" si="4101"/>
        <v>0</v>
      </c>
      <c r="KQ484" s="524">
        <v>0.36319999999999997</v>
      </c>
      <c r="KR484" s="525">
        <f t="shared" si="4102"/>
        <v>0</v>
      </c>
      <c r="KS484" s="526">
        <f t="shared" si="4103"/>
        <v>0</v>
      </c>
      <c r="KT484" s="527"/>
      <c r="KU484" s="528"/>
    </row>
    <row r="485" ht="15.75" customHeight="1">
      <c r="A485" s="520">
        <v>6.0</v>
      </c>
      <c r="B485" s="521" t="s">
        <v>184</v>
      </c>
      <c r="C485" s="522" t="s">
        <v>132</v>
      </c>
      <c r="D485" s="522" t="s">
        <v>132</v>
      </c>
      <c r="E485" s="523" t="str">
        <f>ADHK!E485</f>
        <v/>
      </c>
      <c r="F485" s="523" t="str">
        <f>ADHK!F485</f>
        <v/>
      </c>
      <c r="G485" s="523">
        <f t="shared" si="3996"/>
        <v>0</v>
      </c>
      <c r="H485" s="524"/>
      <c r="I485" s="523">
        <f t="shared" si="3997"/>
        <v>0</v>
      </c>
      <c r="J485" s="524"/>
      <c r="K485" s="523"/>
      <c r="L485" s="523">
        <f t="shared" si="3998"/>
        <v>0</v>
      </c>
      <c r="M485" s="523">
        <f t="shared" si="3999"/>
        <v>0</v>
      </c>
      <c r="N485" s="524">
        <v>0.36319999999999997</v>
      </c>
      <c r="O485" s="525">
        <f t="shared" si="4000"/>
        <v>0</v>
      </c>
      <c r="P485" s="526">
        <f t="shared" si="4001"/>
        <v>0</v>
      </c>
      <c r="Q485" s="527"/>
      <c r="R485" s="520">
        <v>6.0</v>
      </c>
      <c r="S485" s="521" t="s">
        <v>184</v>
      </c>
      <c r="T485" s="522" t="s">
        <v>132</v>
      </c>
      <c r="U485" s="522" t="s">
        <v>132</v>
      </c>
      <c r="V485" s="523" t="str">
        <f>ADHK!V485</f>
        <v/>
      </c>
      <c r="W485" s="523"/>
      <c r="X485" s="523">
        <f t="shared" si="4002"/>
        <v>0</v>
      </c>
      <c r="Y485" s="524"/>
      <c r="Z485" s="523">
        <f t="shared" si="4003"/>
        <v>0</v>
      </c>
      <c r="AA485" s="524"/>
      <c r="AB485" s="523"/>
      <c r="AC485" s="523">
        <f t="shared" si="4004"/>
        <v>0</v>
      </c>
      <c r="AD485" s="523">
        <f t="shared" si="4005"/>
        <v>0</v>
      </c>
      <c r="AE485" s="524">
        <v>0.36319999999999997</v>
      </c>
      <c r="AF485" s="525">
        <f t="shared" si="4006"/>
        <v>0</v>
      </c>
      <c r="AG485" s="526">
        <f t="shared" si="4007"/>
        <v>0</v>
      </c>
      <c r="AH485" s="527"/>
      <c r="AI485" s="520">
        <v>6.0</v>
      </c>
      <c r="AJ485" s="521" t="s">
        <v>184</v>
      </c>
      <c r="AK485" s="522" t="s">
        <v>132</v>
      </c>
      <c r="AL485" s="522" t="s">
        <v>132</v>
      </c>
      <c r="AM485" s="523" t="str">
        <f>ADHK!AM485</f>
        <v/>
      </c>
      <c r="AN485" s="523"/>
      <c r="AO485" s="523">
        <f t="shared" si="4008"/>
        <v>0</v>
      </c>
      <c r="AP485" s="524"/>
      <c r="AQ485" s="523">
        <f t="shared" si="4009"/>
        <v>0</v>
      </c>
      <c r="AR485" s="524"/>
      <c r="AS485" s="523"/>
      <c r="AT485" s="523">
        <f t="shared" si="4010"/>
        <v>0</v>
      </c>
      <c r="AU485" s="523">
        <f t="shared" si="4011"/>
        <v>0</v>
      </c>
      <c r="AV485" s="524">
        <v>0.36319999999999997</v>
      </c>
      <c r="AW485" s="525">
        <f t="shared" si="4012"/>
        <v>0</v>
      </c>
      <c r="AX485" s="526">
        <f t="shared" si="4013"/>
        <v>0</v>
      </c>
      <c r="AY485" s="527"/>
      <c r="AZ485" s="520">
        <v>6.0</v>
      </c>
      <c r="BA485" s="521" t="s">
        <v>184</v>
      </c>
      <c r="BB485" s="522" t="s">
        <v>132</v>
      </c>
      <c r="BC485" s="522" t="s">
        <v>132</v>
      </c>
      <c r="BD485" s="523" t="str">
        <f>ADHK!BD485</f>
        <v/>
      </c>
      <c r="BE485" s="523"/>
      <c r="BF485" s="523">
        <f t="shared" si="4014"/>
        <v>0</v>
      </c>
      <c r="BG485" s="524"/>
      <c r="BH485" s="523">
        <f t="shared" si="4015"/>
        <v>0</v>
      </c>
      <c r="BI485" s="524"/>
      <c r="BJ485" s="523"/>
      <c r="BK485" s="523">
        <f t="shared" si="4016"/>
        <v>0</v>
      </c>
      <c r="BL485" s="523">
        <f t="shared" si="4017"/>
        <v>0</v>
      </c>
      <c r="BM485" s="524">
        <v>0.36319999999999997</v>
      </c>
      <c r="BN485" s="525">
        <f t="shared" si="4018"/>
        <v>0</v>
      </c>
      <c r="BO485" s="526">
        <f t="shared" si="4019"/>
        <v>0</v>
      </c>
      <c r="BP485" s="527"/>
      <c r="BQ485" s="520">
        <v>6.0</v>
      </c>
      <c r="BR485" s="521" t="s">
        <v>184</v>
      </c>
      <c r="BS485" s="522" t="s">
        <v>132</v>
      </c>
      <c r="BT485" s="522" t="s">
        <v>132</v>
      </c>
      <c r="BU485" s="523" t="str">
        <f>ADHK!BU485</f>
        <v/>
      </c>
      <c r="BV485" s="523"/>
      <c r="BW485" s="523">
        <f t="shared" si="4020"/>
        <v>0</v>
      </c>
      <c r="BX485" s="524"/>
      <c r="BY485" s="523">
        <f t="shared" si="4021"/>
        <v>0</v>
      </c>
      <c r="BZ485" s="524"/>
      <c r="CA485" s="523"/>
      <c r="CB485" s="523">
        <f t="shared" si="4022"/>
        <v>0</v>
      </c>
      <c r="CC485" s="523">
        <f t="shared" si="4023"/>
        <v>0</v>
      </c>
      <c r="CD485" s="524">
        <v>0.36319999999999997</v>
      </c>
      <c r="CE485" s="525">
        <f t="shared" si="4024"/>
        <v>0</v>
      </c>
      <c r="CF485" s="526">
        <f t="shared" si="4025"/>
        <v>0</v>
      </c>
      <c r="CG485" s="527"/>
      <c r="CH485" s="520">
        <v>6.0</v>
      </c>
      <c r="CI485" s="521" t="s">
        <v>184</v>
      </c>
      <c r="CJ485" s="522" t="s">
        <v>132</v>
      </c>
      <c r="CK485" s="522" t="s">
        <v>132</v>
      </c>
      <c r="CL485" s="523" t="str">
        <f>ADHK!CL485</f>
        <v/>
      </c>
      <c r="CM485" s="523"/>
      <c r="CN485" s="523">
        <f t="shared" si="4026"/>
        <v>0</v>
      </c>
      <c r="CO485" s="524"/>
      <c r="CP485" s="523">
        <f t="shared" si="4027"/>
        <v>0</v>
      </c>
      <c r="CQ485" s="524"/>
      <c r="CR485" s="523"/>
      <c r="CS485" s="523">
        <f t="shared" si="4028"/>
        <v>0</v>
      </c>
      <c r="CT485" s="523">
        <f t="shared" si="4029"/>
        <v>0</v>
      </c>
      <c r="CU485" s="524">
        <v>0.36319999999999997</v>
      </c>
      <c r="CV485" s="525">
        <f t="shared" si="4030"/>
        <v>0</v>
      </c>
      <c r="CW485" s="526">
        <f t="shared" si="4031"/>
        <v>0</v>
      </c>
      <c r="CX485" s="527"/>
      <c r="CY485" s="520">
        <v>6.0</v>
      </c>
      <c r="CZ485" s="521" t="s">
        <v>184</v>
      </c>
      <c r="DA485" s="522" t="s">
        <v>132</v>
      </c>
      <c r="DB485" s="522" t="s">
        <v>132</v>
      </c>
      <c r="DC485" s="523" t="str">
        <f>ADHK!DC485</f>
        <v/>
      </c>
      <c r="DD485" s="523"/>
      <c r="DE485" s="523">
        <f t="shared" si="4032"/>
        <v>0</v>
      </c>
      <c r="DF485" s="524"/>
      <c r="DG485" s="523">
        <f t="shared" si="4033"/>
        <v>0</v>
      </c>
      <c r="DH485" s="524"/>
      <c r="DI485" s="523"/>
      <c r="DJ485" s="523">
        <f t="shared" si="4034"/>
        <v>0</v>
      </c>
      <c r="DK485" s="523">
        <f t="shared" si="4035"/>
        <v>0</v>
      </c>
      <c r="DL485" s="524">
        <v>0.36319999999999997</v>
      </c>
      <c r="DM485" s="525">
        <f t="shared" si="4036"/>
        <v>0</v>
      </c>
      <c r="DN485" s="526">
        <f t="shared" si="4037"/>
        <v>0</v>
      </c>
      <c r="DO485" s="527"/>
      <c r="DP485" s="520">
        <v>6.0</v>
      </c>
      <c r="DQ485" s="521" t="s">
        <v>184</v>
      </c>
      <c r="DR485" s="522" t="s">
        <v>132</v>
      </c>
      <c r="DS485" s="522" t="s">
        <v>132</v>
      </c>
      <c r="DT485" s="523" t="str">
        <f>ADHK!DT485</f>
        <v/>
      </c>
      <c r="DU485" s="523"/>
      <c r="DV485" s="523">
        <f t="shared" si="4038"/>
        <v>0</v>
      </c>
      <c r="DW485" s="524"/>
      <c r="DX485" s="523">
        <f t="shared" si="4039"/>
        <v>0</v>
      </c>
      <c r="DY485" s="524"/>
      <c r="DZ485" s="523"/>
      <c r="EA485" s="523">
        <f t="shared" si="4040"/>
        <v>0</v>
      </c>
      <c r="EB485" s="523">
        <f t="shared" si="4041"/>
        <v>0</v>
      </c>
      <c r="EC485" s="524">
        <v>0.36319999999999997</v>
      </c>
      <c r="ED485" s="525">
        <f t="shared" si="4042"/>
        <v>0</v>
      </c>
      <c r="EE485" s="526">
        <f t="shared" si="4043"/>
        <v>0</v>
      </c>
      <c r="EF485" s="527"/>
      <c r="EG485" s="520">
        <v>6.0</v>
      </c>
      <c r="EH485" s="521" t="s">
        <v>184</v>
      </c>
      <c r="EI485" s="522" t="s">
        <v>132</v>
      </c>
      <c r="EJ485" s="522" t="s">
        <v>132</v>
      </c>
      <c r="EK485" s="523" t="str">
        <f>ADHK!EK485</f>
        <v/>
      </c>
      <c r="EL485" s="523"/>
      <c r="EM485" s="523">
        <f t="shared" si="4044"/>
        <v>0</v>
      </c>
      <c r="EN485" s="524"/>
      <c r="EO485" s="523">
        <f t="shared" si="4045"/>
        <v>0</v>
      </c>
      <c r="EP485" s="524"/>
      <c r="EQ485" s="523"/>
      <c r="ER485" s="523">
        <f t="shared" si="4046"/>
        <v>0</v>
      </c>
      <c r="ES485" s="523">
        <f t="shared" si="4047"/>
        <v>0</v>
      </c>
      <c r="ET485" s="524">
        <v>0.36319999999999997</v>
      </c>
      <c r="EU485" s="525">
        <f t="shared" si="4048"/>
        <v>0</v>
      </c>
      <c r="EV485" s="526">
        <f t="shared" si="4049"/>
        <v>0</v>
      </c>
      <c r="EW485" s="527"/>
      <c r="EX485" s="520">
        <v>6.0</v>
      </c>
      <c r="EY485" s="521" t="s">
        <v>184</v>
      </c>
      <c r="EZ485" s="522" t="s">
        <v>132</v>
      </c>
      <c r="FA485" s="522" t="s">
        <v>132</v>
      </c>
      <c r="FB485" s="523" t="str">
        <f>ADHK!FB485</f>
        <v/>
      </c>
      <c r="FC485" s="523"/>
      <c r="FD485" s="523">
        <f t="shared" si="4050"/>
        <v>0</v>
      </c>
      <c r="FE485" s="524"/>
      <c r="FF485" s="523">
        <f t="shared" si="4051"/>
        <v>0</v>
      </c>
      <c r="FG485" s="524"/>
      <c r="FH485" s="523"/>
      <c r="FI485" s="523">
        <f t="shared" si="4052"/>
        <v>0</v>
      </c>
      <c r="FJ485" s="523">
        <f t="shared" si="4053"/>
        <v>0</v>
      </c>
      <c r="FK485" s="524">
        <v>0.36319999999999997</v>
      </c>
      <c r="FL485" s="525">
        <f t="shared" si="4054"/>
        <v>0</v>
      </c>
      <c r="FM485" s="526">
        <f t="shared" si="4055"/>
        <v>0</v>
      </c>
      <c r="FN485" s="527"/>
      <c r="FO485" s="520">
        <v>6.0</v>
      </c>
      <c r="FP485" s="521" t="s">
        <v>184</v>
      </c>
      <c r="FQ485" s="522" t="s">
        <v>132</v>
      </c>
      <c r="FR485" s="522" t="s">
        <v>132</v>
      </c>
      <c r="FS485" s="523" t="str">
        <f>ADHK!FS485</f>
        <v/>
      </c>
      <c r="FT485" s="523"/>
      <c r="FU485" s="523">
        <f t="shared" si="4056"/>
        <v>0</v>
      </c>
      <c r="FV485" s="524"/>
      <c r="FW485" s="523">
        <f t="shared" si="4057"/>
        <v>0</v>
      </c>
      <c r="FX485" s="524"/>
      <c r="FY485" s="523"/>
      <c r="FZ485" s="523">
        <f t="shared" si="4058"/>
        <v>0</v>
      </c>
      <c r="GA485" s="523">
        <f t="shared" si="4059"/>
        <v>0</v>
      </c>
      <c r="GB485" s="524">
        <v>0.36319999999999997</v>
      </c>
      <c r="GC485" s="525">
        <f t="shared" si="4060"/>
        <v>0</v>
      </c>
      <c r="GD485" s="526">
        <f t="shared" si="4061"/>
        <v>0</v>
      </c>
      <c r="GE485" s="527"/>
      <c r="GF485" s="520">
        <v>6.0</v>
      </c>
      <c r="GG485" s="521" t="s">
        <v>184</v>
      </c>
      <c r="GH485" s="522" t="s">
        <v>132</v>
      </c>
      <c r="GI485" s="522" t="s">
        <v>132</v>
      </c>
      <c r="GJ485" s="523" t="str">
        <f>ADHK!GJ485</f>
        <v/>
      </c>
      <c r="GK485" s="523"/>
      <c r="GL485" s="523">
        <f t="shared" si="4062"/>
        <v>0</v>
      </c>
      <c r="GM485" s="524"/>
      <c r="GN485" s="523">
        <f t="shared" si="4063"/>
        <v>0</v>
      </c>
      <c r="GO485" s="524"/>
      <c r="GP485" s="523"/>
      <c r="GQ485" s="523">
        <f t="shared" si="4064"/>
        <v>0</v>
      </c>
      <c r="GR485" s="523">
        <f t="shared" si="4065"/>
        <v>0</v>
      </c>
      <c r="GS485" s="524">
        <v>0.36319999999999997</v>
      </c>
      <c r="GT485" s="525">
        <f t="shared" si="4066"/>
        <v>0</v>
      </c>
      <c r="GU485" s="526">
        <f t="shared" si="4067"/>
        <v>0</v>
      </c>
      <c r="GV485" s="527"/>
      <c r="GW485" s="520">
        <v>6.0</v>
      </c>
      <c r="GX485" s="521" t="s">
        <v>184</v>
      </c>
      <c r="GY485" s="522" t="s">
        <v>132</v>
      </c>
      <c r="GZ485" s="522" t="s">
        <v>132</v>
      </c>
      <c r="HA485" s="523" t="str">
        <f>ADHK!HA485</f>
        <v/>
      </c>
      <c r="HB485" s="523"/>
      <c r="HC485" s="523">
        <f t="shared" si="4068"/>
        <v>0</v>
      </c>
      <c r="HD485" s="524"/>
      <c r="HE485" s="523">
        <f t="shared" si="4069"/>
        <v>0</v>
      </c>
      <c r="HF485" s="524"/>
      <c r="HG485" s="523"/>
      <c r="HH485" s="523">
        <f t="shared" si="4070"/>
        <v>0</v>
      </c>
      <c r="HI485" s="523">
        <f t="shared" si="4071"/>
        <v>0</v>
      </c>
      <c r="HJ485" s="524">
        <v>0.36319999999999997</v>
      </c>
      <c r="HK485" s="525">
        <f t="shared" si="4072"/>
        <v>0</v>
      </c>
      <c r="HL485" s="526">
        <f t="shared" si="4073"/>
        <v>0</v>
      </c>
      <c r="HM485" s="527"/>
      <c r="HN485" s="520">
        <v>6.0</v>
      </c>
      <c r="HO485" s="521" t="s">
        <v>184</v>
      </c>
      <c r="HP485" s="522" t="s">
        <v>132</v>
      </c>
      <c r="HQ485" s="522" t="s">
        <v>132</v>
      </c>
      <c r="HR485" s="523" t="str">
        <f>ADHK!HR485</f>
        <v/>
      </c>
      <c r="HS485" s="523"/>
      <c r="HT485" s="523">
        <f t="shared" si="4074"/>
        <v>0</v>
      </c>
      <c r="HU485" s="524"/>
      <c r="HV485" s="523">
        <f t="shared" si="4075"/>
        <v>0</v>
      </c>
      <c r="HW485" s="524"/>
      <c r="HX485" s="523"/>
      <c r="HY485" s="523">
        <f t="shared" si="4076"/>
        <v>0</v>
      </c>
      <c r="HZ485" s="523">
        <f t="shared" si="4077"/>
        <v>0</v>
      </c>
      <c r="IA485" s="524">
        <v>0.36319999999999997</v>
      </c>
      <c r="IB485" s="525">
        <f t="shared" si="4078"/>
        <v>0</v>
      </c>
      <c r="IC485" s="526">
        <f t="shared" si="4079"/>
        <v>0</v>
      </c>
      <c r="ID485" s="527"/>
      <c r="IE485" s="520">
        <v>6.0</v>
      </c>
      <c r="IF485" s="521" t="s">
        <v>184</v>
      </c>
      <c r="IG485" s="522" t="s">
        <v>132</v>
      </c>
      <c r="IH485" s="522" t="s">
        <v>132</v>
      </c>
      <c r="II485" s="523" t="str">
        <f>ADHK!II485</f>
        <v/>
      </c>
      <c r="IJ485" s="523"/>
      <c r="IK485" s="523">
        <f t="shared" si="4080"/>
        <v>0</v>
      </c>
      <c r="IL485" s="524"/>
      <c r="IM485" s="523">
        <f t="shared" si="4081"/>
        <v>0</v>
      </c>
      <c r="IN485" s="524"/>
      <c r="IO485" s="523"/>
      <c r="IP485" s="523">
        <f t="shared" si="4082"/>
        <v>0</v>
      </c>
      <c r="IQ485" s="523">
        <f t="shared" si="4083"/>
        <v>0</v>
      </c>
      <c r="IR485" s="524">
        <v>0.36319999999999997</v>
      </c>
      <c r="IS485" s="525">
        <f t="shared" si="4084"/>
        <v>0</v>
      </c>
      <c r="IT485" s="526">
        <f t="shared" si="4085"/>
        <v>0</v>
      </c>
      <c r="IU485" s="527"/>
      <c r="IV485" s="520">
        <v>6.0</v>
      </c>
      <c r="IW485" s="521" t="s">
        <v>184</v>
      </c>
      <c r="IX485" s="522" t="s">
        <v>132</v>
      </c>
      <c r="IY485" s="522" t="s">
        <v>132</v>
      </c>
      <c r="IZ485" s="523" t="str">
        <f>ADHK!IZ485</f>
        <v/>
      </c>
      <c r="JA485" s="523"/>
      <c r="JB485" s="523">
        <f t="shared" si="4086"/>
        <v>0</v>
      </c>
      <c r="JC485" s="524"/>
      <c r="JD485" s="523">
        <f t="shared" si="4087"/>
        <v>0</v>
      </c>
      <c r="JE485" s="524"/>
      <c r="JF485" s="523"/>
      <c r="JG485" s="523">
        <f t="shared" si="4088"/>
        <v>0</v>
      </c>
      <c r="JH485" s="523">
        <f t="shared" si="4089"/>
        <v>0</v>
      </c>
      <c r="JI485" s="524">
        <v>0.36319999999999997</v>
      </c>
      <c r="JJ485" s="525">
        <f t="shared" si="4090"/>
        <v>0</v>
      </c>
      <c r="JK485" s="526">
        <f t="shared" si="4091"/>
        <v>0</v>
      </c>
      <c r="JL485" s="527"/>
      <c r="JM485" s="520">
        <v>6.0</v>
      </c>
      <c r="JN485" s="521" t="s">
        <v>184</v>
      </c>
      <c r="JO485" s="522" t="s">
        <v>132</v>
      </c>
      <c r="JP485" s="522" t="s">
        <v>132</v>
      </c>
      <c r="JQ485" s="523" t="str">
        <f>ADHK!JQ485</f>
        <v/>
      </c>
      <c r="JR485" s="523"/>
      <c r="JS485" s="523">
        <f t="shared" si="4092"/>
        <v>0</v>
      </c>
      <c r="JT485" s="524"/>
      <c r="JU485" s="523">
        <f t="shared" si="4093"/>
        <v>0</v>
      </c>
      <c r="JV485" s="524"/>
      <c r="JW485" s="523"/>
      <c r="JX485" s="523">
        <f t="shared" si="4094"/>
        <v>0</v>
      </c>
      <c r="JY485" s="523">
        <f t="shared" si="4095"/>
        <v>0</v>
      </c>
      <c r="JZ485" s="524">
        <v>0.36319999999999997</v>
      </c>
      <c r="KA485" s="525">
        <f t="shared" si="4096"/>
        <v>0</v>
      </c>
      <c r="KB485" s="526">
        <f t="shared" si="4097"/>
        <v>0</v>
      </c>
      <c r="KC485" s="527"/>
      <c r="KD485" s="520">
        <v>6.0</v>
      </c>
      <c r="KE485" s="521" t="s">
        <v>184</v>
      </c>
      <c r="KF485" s="522" t="s">
        <v>132</v>
      </c>
      <c r="KG485" s="522" t="s">
        <v>132</v>
      </c>
      <c r="KH485" s="523" t="str">
        <f>ADHK!KH485</f>
        <v/>
      </c>
      <c r="KI485" s="523"/>
      <c r="KJ485" s="523">
        <f t="shared" si="4098"/>
        <v>0</v>
      </c>
      <c r="KK485" s="524"/>
      <c r="KL485" s="523">
        <f t="shared" si="4099"/>
        <v>0</v>
      </c>
      <c r="KM485" s="524"/>
      <c r="KN485" s="523"/>
      <c r="KO485" s="523">
        <f t="shared" si="4100"/>
        <v>0</v>
      </c>
      <c r="KP485" s="523">
        <f t="shared" si="4101"/>
        <v>0</v>
      </c>
      <c r="KQ485" s="524">
        <v>0.36319999999999997</v>
      </c>
      <c r="KR485" s="525">
        <f t="shared" si="4102"/>
        <v>0</v>
      </c>
      <c r="KS485" s="526">
        <f t="shared" si="4103"/>
        <v>0</v>
      </c>
      <c r="KT485" s="527"/>
      <c r="KU485" s="528"/>
    </row>
    <row r="486" ht="15.75" customHeight="1">
      <c r="A486" s="520">
        <v>7.0</v>
      </c>
      <c r="B486" s="521" t="s">
        <v>185</v>
      </c>
      <c r="C486" s="522" t="s">
        <v>132</v>
      </c>
      <c r="D486" s="522" t="s">
        <v>132</v>
      </c>
      <c r="E486" s="523" t="str">
        <f>ADHK!E486</f>
        <v/>
      </c>
      <c r="F486" s="523" t="str">
        <f>ADHK!F486</f>
        <v/>
      </c>
      <c r="G486" s="523">
        <f t="shared" si="3996"/>
        <v>0</v>
      </c>
      <c r="H486" s="524"/>
      <c r="I486" s="523">
        <f t="shared" si="3997"/>
        <v>0</v>
      </c>
      <c r="J486" s="524"/>
      <c r="K486" s="523"/>
      <c r="L486" s="523">
        <f t="shared" si="3998"/>
        <v>0</v>
      </c>
      <c r="M486" s="523">
        <f t="shared" si="3999"/>
        <v>0</v>
      </c>
      <c r="N486" s="524">
        <v>0.36319999999999997</v>
      </c>
      <c r="O486" s="525">
        <f t="shared" si="4000"/>
        <v>0</v>
      </c>
      <c r="P486" s="526">
        <f t="shared" si="4001"/>
        <v>0</v>
      </c>
      <c r="Q486" s="527"/>
      <c r="R486" s="520">
        <v>7.0</v>
      </c>
      <c r="S486" s="521" t="s">
        <v>185</v>
      </c>
      <c r="T486" s="522" t="s">
        <v>132</v>
      </c>
      <c r="U486" s="522" t="s">
        <v>132</v>
      </c>
      <c r="V486" s="523" t="str">
        <f>ADHK!V486</f>
        <v/>
      </c>
      <c r="W486" s="523"/>
      <c r="X486" s="523">
        <f t="shared" si="4002"/>
        <v>0</v>
      </c>
      <c r="Y486" s="524"/>
      <c r="Z486" s="523">
        <f t="shared" si="4003"/>
        <v>0</v>
      </c>
      <c r="AA486" s="524"/>
      <c r="AB486" s="523"/>
      <c r="AC486" s="523">
        <f t="shared" si="4004"/>
        <v>0</v>
      </c>
      <c r="AD486" s="523">
        <f t="shared" si="4005"/>
        <v>0</v>
      </c>
      <c r="AE486" s="524">
        <v>0.36319999999999997</v>
      </c>
      <c r="AF486" s="525">
        <f t="shared" si="4006"/>
        <v>0</v>
      </c>
      <c r="AG486" s="526">
        <f t="shared" si="4007"/>
        <v>0</v>
      </c>
      <c r="AH486" s="527"/>
      <c r="AI486" s="520">
        <v>7.0</v>
      </c>
      <c r="AJ486" s="521" t="s">
        <v>185</v>
      </c>
      <c r="AK486" s="522" t="s">
        <v>132</v>
      </c>
      <c r="AL486" s="522" t="s">
        <v>132</v>
      </c>
      <c r="AM486" s="523" t="str">
        <f>ADHK!AM486</f>
        <v/>
      </c>
      <c r="AN486" s="523"/>
      <c r="AO486" s="523">
        <f t="shared" si="4008"/>
        <v>0</v>
      </c>
      <c r="AP486" s="524"/>
      <c r="AQ486" s="523">
        <f t="shared" si="4009"/>
        <v>0</v>
      </c>
      <c r="AR486" s="524"/>
      <c r="AS486" s="523"/>
      <c r="AT486" s="523">
        <f t="shared" si="4010"/>
        <v>0</v>
      </c>
      <c r="AU486" s="523">
        <f t="shared" si="4011"/>
        <v>0</v>
      </c>
      <c r="AV486" s="524">
        <v>0.36319999999999997</v>
      </c>
      <c r="AW486" s="525">
        <f t="shared" si="4012"/>
        <v>0</v>
      </c>
      <c r="AX486" s="526">
        <f t="shared" si="4013"/>
        <v>0</v>
      </c>
      <c r="AY486" s="527"/>
      <c r="AZ486" s="520">
        <v>7.0</v>
      </c>
      <c r="BA486" s="521" t="s">
        <v>185</v>
      </c>
      <c r="BB486" s="522" t="s">
        <v>132</v>
      </c>
      <c r="BC486" s="522" t="s">
        <v>132</v>
      </c>
      <c r="BD486" s="523" t="str">
        <f>ADHK!BD486</f>
        <v/>
      </c>
      <c r="BE486" s="523"/>
      <c r="BF486" s="523">
        <f t="shared" si="4014"/>
        <v>0</v>
      </c>
      <c r="BG486" s="524"/>
      <c r="BH486" s="523">
        <f t="shared" si="4015"/>
        <v>0</v>
      </c>
      <c r="BI486" s="524"/>
      <c r="BJ486" s="523"/>
      <c r="BK486" s="523">
        <f t="shared" si="4016"/>
        <v>0</v>
      </c>
      <c r="BL486" s="523">
        <f t="shared" si="4017"/>
        <v>0</v>
      </c>
      <c r="BM486" s="524">
        <v>0.36319999999999997</v>
      </c>
      <c r="BN486" s="525">
        <f t="shared" si="4018"/>
        <v>0</v>
      </c>
      <c r="BO486" s="526">
        <f t="shared" si="4019"/>
        <v>0</v>
      </c>
      <c r="BP486" s="527"/>
      <c r="BQ486" s="520">
        <v>7.0</v>
      </c>
      <c r="BR486" s="521" t="s">
        <v>185</v>
      </c>
      <c r="BS486" s="522" t="s">
        <v>132</v>
      </c>
      <c r="BT486" s="522" t="s">
        <v>132</v>
      </c>
      <c r="BU486" s="523" t="str">
        <f>ADHK!BU486</f>
        <v/>
      </c>
      <c r="BV486" s="523"/>
      <c r="BW486" s="523">
        <f t="shared" si="4020"/>
        <v>0</v>
      </c>
      <c r="BX486" s="524"/>
      <c r="BY486" s="523">
        <f t="shared" si="4021"/>
        <v>0</v>
      </c>
      <c r="BZ486" s="524"/>
      <c r="CA486" s="523"/>
      <c r="CB486" s="523">
        <f t="shared" si="4022"/>
        <v>0</v>
      </c>
      <c r="CC486" s="523">
        <f t="shared" si="4023"/>
        <v>0</v>
      </c>
      <c r="CD486" s="524">
        <v>0.36319999999999997</v>
      </c>
      <c r="CE486" s="525">
        <f t="shared" si="4024"/>
        <v>0</v>
      </c>
      <c r="CF486" s="526">
        <f t="shared" si="4025"/>
        <v>0</v>
      </c>
      <c r="CG486" s="527"/>
      <c r="CH486" s="520">
        <v>7.0</v>
      </c>
      <c r="CI486" s="521" t="s">
        <v>185</v>
      </c>
      <c r="CJ486" s="522" t="s">
        <v>132</v>
      </c>
      <c r="CK486" s="522" t="s">
        <v>132</v>
      </c>
      <c r="CL486" s="523" t="str">
        <f>ADHK!CL486</f>
        <v/>
      </c>
      <c r="CM486" s="523"/>
      <c r="CN486" s="523">
        <f t="shared" si="4026"/>
        <v>0</v>
      </c>
      <c r="CO486" s="524"/>
      <c r="CP486" s="523">
        <f t="shared" si="4027"/>
        <v>0</v>
      </c>
      <c r="CQ486" s="524"/>
      <c r="CR486" s="523"/>
      <c r="CS486" s="523">
        <f t="shared" si="4028"/>
        <v>0</v>
      </c>
      <c r="CT486" s="523">
        <f t="shared" si="4029"/>
        <v>0</v>
      </c>
      <c r="CU486" s="524">
        <v>0.36319999999999997</v>
      </c>
      <c r="CV486" s="525">
        <f t="shared" si="4030"/>
        <v>0</v>
      </c>
      <c r="CW486" s="526">
        <f t="shared" si="4031"/>
        <v>0</v>
      </c>
      <c r="CX486" s="527"/>
      <c r="CY486" s="520">
        <v>7.0</v>
      </c>
      <c r="CZ486" s="521" t="s">
        <v>185</v>
      </c>
      <c r="DA486" s="522" t="s">
        <v>132</v>
      </c>
      <c r="DB486" s="522" t="s">
        <v>132</v>
      </c>
      <c r="DC486" s="523" t="str">
        <f>ADHK!DC486</f>
        <v/>
      </c>
      <c r="DD486" s="523"/>
      <c r="DE486" s="523">
        <f t="shared" si="4032"/>
        <v>0</v>
      </c>
      <c r="DF486" s="524"/>
      <c r="DG486" s="523">
        <f t="shared" si="4033"/>
        <v>0</v>
      </c>
      <c r="DH486" s="524"/>
      <c r="DI486" s="523"/>
      <c r="DJ486" s="523">
        <f t="shared" si="4034"/>
        <v>0</v>
      </c>
      <c r="DK486" s="523">
        <f t="shared" si="4035"/>
        <v>0</v>
      </c>
      <c r="DL486" s="524">
        <v>0.36319999999999997</v>
      </c>
      <c r="DM486" s="525">
        <f t="shared" si="4036"/>
        <v>0</v>
      </c>
      <c r="DN486" s="526">
        <f t="shared" si="4037"/>
        <v>0</v>
      </c>
      <c r="DO486" s="527"/>
      <c r="DP486" s="520">
        <v>7.0</v>
      </c>
      <c r="DQ486" s="521" t="s">
        <v>185</v>
      </c>
      <c r="DR486" s="522" t="s">
        <v>132</v>
      </c>
      <c r="DS486" s="522" t="s">
        <v>132</v>
      </c>
      <c r="DT486" s="523" t="str">
        <f>ADHK!DT486</f>
        <v/>
      </c>
      <c r="DU486" s="523"/>
      <c r="DV486" s="523">
        <f t="shared" si="4038"/>
        <v>0</v>
      </c>
      <c r="DW486" s="524"/>
      <c r="DX486" s="523">
        <f t="shared" si="4039"/>
        <v>0</v>
      </c>
      <c r="DY486" s="524"/>
      <c r="DZ486" s="523"/>
      <c r="EA486" s="523">
        <f t="shared" si="4040"/>
        <v>0</v>
      </c>
      <c r="EB486" s="523">
        <f t="shared" si="4041"/>
        <v>0</v>
      </c>
      <c r="EC486" s="524">
        <v>0.36319999999999997</v>
      </c>
      <c r="ED486" s="525">
        <f t="shared" si="4042"/>
        <v>0</v>
      </c>
      <c r="EE486" s="526">
        <f t="shared" si="4043"/>
        <v>0</v>
      </c>
      <c r="EF486" s="527"/>
      <c r="EG486" s="520">
        <v>7.0</v>
      </c>
      <c r="EH486" s="521" t="s">
        <v>185</v>
      </c>
      <c r="EI486" s="522" t="s">
        <v>132</v>
      </c>
      <c r="EJ486" s="522" t="s">
        <v>132</v>
      </c>
      <c r="EK486" s="523" t="str">
        <f>ADHK!EK486</f>
        <v/>
      </c>
      <c r="EL486" s="523"/>
      <c r="EM486" s="523">
        <f t="shared" si="4044"/>
        <v>0</v>
      </c>
      <c r="EN486" s="524"/>
      <c r="EO486" s="523">
        <f t="shared" si="4045"/>
        <v>0</v>
      </c>
      <c r="EP486" s="524"/>
      <c r="EQ486" s="523"/>
      <c r="ER486" s="523">
        <f t="shared" si="4046"/>
        <v>0</v>
      </c>
      <c r="ES486" s="523">
        <f t="shared" si="4047"/>
        <v>0</v>
      </c>
      <c r="ET486" s="524">
        <v>0.36319999999999997</v>
      </c>
      <c r="EU486" s="525">
        <f t="shared" si="4048"/>
        <v>0</v>
      </c>
      <c r="EV486" s="526">
        <f t="shared" si="4049"/>
        <v>0</v>
      </c>
      <c r="EW486" s="527"/>
      <c r="EX486" s="520">
        <v>7.0</v>
      </c>
      <c r="EY486" s="521" t="s">
        <v>185</v>
      </c>
      <c r="EZ486" s="522" t="s">
        <v>132</v>
      </c>
      <c r="FA486" s="522" t="s">
        <v>132</v>
      </c>
      <c r="FB486" s="523" t="str">
        <f>ADHK!FB486</f>
        <v/>
      </c>
      <c r="FC486" s="523"/>
      <c r="FD486" s="523">
        <f t="shared" si="4050"/>
        <v>0</v>
      </c>
      <c r="FE486" s="524"/>
      <c r="FF486" s="523">
        <f t="shared" si="4051"/>
        <v>0</v>
      </c>
      <c r="FG486" s="524"/>
      <c r="FH486" s="523"/>
      <c r="FI486" s="523">
        <f t="shared" si="4052"/>
        <v>0</v>
      </c>
      <c r="FJ486" s="523">
        <f t="shared" si="4053"/>
        <v>0</v>
      </c>
      <c r="FK486" s="524">
        <v>0.36319999999999997</v>
      </c>
      <c r="FL486" s="525">
        <f t="shared" si="4054"/>
        <v>0</v>
      </c>
      <c r="FM486" s="526">
        <f t="shared" si="4055"/>
        <v>0</v>
      </c>
      <c r="FN486" s="527"/>
      <c r="FO486" s="520">
        <v>7.0</v>
      </c>
      <c r="FP486" s="521" t="s">
        <v>185</v>
      </c>
      <c r="FQ486" s="522" t="s">
        <v>132</v>
      </c>
      <c r="FR486" s="522" t="s">
        <v>132</v>
      </c>
      <c r="FS486" s="523" t="str">
        <f>ADHK!FS486</f>
        <v/>
      </c>
      <c r="FT486" s="523"/>
      <c r="FU486" s="523">
        <f t="shared" si="4056"/>
        <v>0</v>
      </c>
      <c r="FV486" s="524"/>
      <c r="FW486" s="523">
        <f t="shared" si="4057"/>
        <v>0</v>
      </c>
      <c r="FX486" s="524"/>
      <c r="FY486" s="523"/>
      <c r="FZ486" s="523">
        <f t="shared" si="4058"/>
        <v>0</v>
      </c>
      <c r="GA486" s="523">
        <f t="shared" si="4059"/>
        <v>0</v>
      </c>
      <c r="GB486" s="524">
        <v>0.36319999999999997</v>
      </c>
      <c r="GC486" s="525">
        <f t="shared" si="4060"/>
        <v>0</v>
      </c>
      <c r="GD486" s="526">
        <f t="shared" si="4061"/>
        <v>0</v>
      </c>
      <c r="GE486" s="527"/>
      <c r="GF486" s="520">
        <v>7.0</v>
      </c>
      <c r="GG486" s="521" t="s">
        <v>185</v>
      </c>
      <c r="GH486" s="522" t="s">
        <v>132</v>
      </c>
      <c r="GI486" s="522" t="s">
        <v>132</v>
      </c>
      <c r="GJ486" s="523" t="str">
        <f>ADHK!GJ486</f>
        <v/>
      </c>
      <c r="GK486" s="523"/>
      <c r="GL486" s="523">
        <f t="shared" si="4062"/>
        <v>0</v>
      </c>
      <c r="GM486" s="524"/>
      <c r="GN486" s="523">
        <f t="shared" si="4063"/>
        <v>0</v>
      </c>
      <c r="GO486" s="524"/>
      <c r="GP486" s="523"/>
      <c r="GQ486" s="523">
        <f t="shared" si="4064"/>
        <v>0</v>
      </c>
      <c r="GR486" s="523">
        <f t="shared" si="4065"/>
        <v>0</v>
      </c>
      <c r="GS486" s="524">
        <v>0.36319999999999997</v>
      </c>
      <c r="GT486" s="525">
        <f t="shared" si="4066"/>
        <v>0</v>
      </c>
      <c r="GU486" s="526">
        <f t="shared" si="4067"/>
        <v>0</v>
      </c>
      <c r="GV486" s="527"/>
      <c r="GW486" s="520">
        <v>7.0</v>
      </c>
      <c r="GX486" s="521" t="s">
        <v>185</v>
      </c>
      <c r="GY486" s="522" t="s">
        <v>132</v>
      </c>
      <c r="GZ486" s="522" t="s">
        <v>132</v>
      </c>
      <c r="HA486" s="523" t="str">
        <f>ADHK!HA486</f>
        <v/>
      </c>
      <c r="HB486" s="523"/>
      <c r="HC486" s="523">
        <f t="shared" si="4068"/>
        <v>0</v>
      </c>
      <c r="HD486" s="524"/>
      <c r="HE486" s="523">
        <f t="shared" si="4069"/>
        <v>0</v>
      </c>
      <c r="HF486" s="524"/>
      <c r="HG486" s="523"/>
      <c r="HH486" s="523">
        <f t="shared" si="4070"/>
        <v>0</v>
      </c>
      <c r="HI486" s="523">
        <f t="shared" si="4071"/>
        <v>0</v>
      </c>
      <c r="HJ486" s="524">
        <v>0.36319999999999997</v>
      </c>
      <c r="HK486" s="525">
        <f t="shared" si="4072"/>
        <v>0</v>
      </c>
      <c r="HL486" s="526">
        <f t="shared" si="4073"/>
        <v>0</v>
      </c>
      <c r="HM486" s="527"/>
      <c r="HN486" s="520">
        <v>7.0</v>
      </c>
      <c r="HO486" s="521" t="s">
        <v>185</v>
      </c>
      <c r="HP486" s="522" t="s">
        <v>132</v>
      </c>
      <c r="HQ486" s="522" t="s">
        <v>132</v>
      </c>
      <c r="HR486" s="523" t="str">
        <f>ADHK!HR486</f>
        <v/>
      </c>
      <c r="HS486" s="523"/>
      <c r="HT486" s="523">
        <f t="shared" si="4074"/>
        <v>0</v>
      </c>
      <c r="HU486" s="524"/>
      <c r="HV486" s="523">
        <f t="shared" si="4075"/>
        <v>0</v>
      </c>
      <c r="HW486" s="524"/>
      <c r="HX486" s="523"/>
      <c r="HY486" s="523">
        <f t="shared" si="4076"/>
        <v>0</v>
      </c>
      <c r="HZ486" s="523">
        <f t="shared" si="4077"/>
        <v>0</v>
      </c>
      <c r="IA486" s="524">
        <v>0.36319999999999997</v>
      </c>
      <c r="IB486" s="525">
        <f t="shared" si="4078"/>
        <v>0</v>
      </c>
      <c r="IC486" s="526">
        <f t="shared" si="4079"/>
        <v>0</v>
      </c>
      <c r="ID486" s="527"/>
      <c r="IE486" s="520">
        <v>7.0</v>
      </c>
      <c r="IF486" s="521" t="s">
        <v>185</v>
      </c>
      <c r="IG486" s="522" t="s">
        <v>132</v>
      </c>
      <c r="IH486" s="522" t="s">
        <v>132</v>
      </c>
      <c r="II486" s="523" t="str">
        <f>ADHK!II486</f>
        <v/>
      </c>
      <c r="IJ486" s="523"/>
      <c r="IK486" s="523">
        <f t="shared" si="4080"/>
        <v>0</v>
      </c>
      <c r="IL486" s="524"/>
      <c r="IM486" s="523">
        <f t="shared" si="4081"/>
        <v>0</v>
      </c>
      <c r="IN486" s="524"/>
      <c r="IO486" s="523"/>
      <c r="IP486" s="523">
        <f t="shared" si="4082"/>
        <v>0</v>
      </c>
      <c r="IQ486" s="523">
        <f t="shared" si="4083"/>
        <v>0</v>
      </c>
      <c r="IR486" s="524">
        <v>0.36319999999999997</v>
      </c>
      <c r="IS486" s="525">
        <f t="shared" si="4084"/>
        <v>0</v>
      </c>
      <c r="IT486" s="526">
        <f t="shared" si="4085"/>
        <v>0</v>
      </c>
      <c r="IU486" s="527"/>
      <c r="IV486" s="520">
        <v>7.0</v>
      </c>
      <c r="IW486" s="521" t="s">
        <v>185</v>
      </c>
      <c r="IX486" s="522" t="s">
        <v>132</v>
      </c>
      <c r="IY486" s="522" t="s">
        <v>132</v>
      </c>
      <c r="IZ486" s="523" t="str">
        <f>ADHK!IZ486</f>
        <v/>
      </c>
      <c r="JA486" s="523"/>
      <c r="JB486" s="523">
        <f t="shared" si="4086"/>
        <v>0</v>
      </c>
      <c r="JC486" s="524"/>
      <c r="JD486" s="523">
        <f t="shared" si="4087"/>
        <v>0</v>
      </c>
      <c r="JE486" s="524"/>
      <c r="JF486" s="523"/>
      <c r="JG486" s="523">
        <f t="shared" si="4088"/>
        <v>0</v>
      </c>
      <c r="JH486" s="523">
        <f t="shared" si="4089"/>
        <v>0</v>
      </c>
      <c r="JI486" s="524">
        <v>0.36319999999999997</v>
      </c>
      <c r="JJ486" s="525">
        <f t="shared" si="4090"/>
        <v>0</v>
      </c>
      <c r="JK486" s="526">
        <f t="shared" si="4091"/>
        <v>0</v>
      </c>
      <c r="JL486" s="527"/>
      <c r="JM486" s="520">
        <v>7.0</v>
      </c>
      <c r="JN486" s="521" t="s">
        <v>185</v>
      </c>
      <c r="JO486" s="522" t="s">
        <v>132</v>
      </c>
      <c r="JP486" s="522" t="s">
        <v>132</v>
      </c>
      <c r="JQ486" s="523" t="str">
        <f>ADHK!JQ486</f>
        <v/>
      </c>
      <c r="JR486" s="523"/>
      <c r="JS486" s="523">
        <f t="shared" si="4092"/>
        <v>0</v>
      </c>
      <c r="JT486" s="524"/>
      <c r="JU486" s="523">
        <f t="shared" si="4093"/>
        <v>0</v>
      </c>
      <c r="JV486" s="524"/>
      <c r="JW486" s="523"/>
      <c r="JX486" s="523">
        <f t="shared" si="4094"/>
        <v>0</v>
      </c>
      <c r="JY486" s="523">
        <f t="shared" si="4095"/>
        <v>0</v>
      </c>
      <c r="JZ486" s="524">
        <v>0.36319999999999997</v>
      </c>
      <c r="KA486" s="525">
        <f t="shared" si="4096"/>
        <v>0</v>
      </c>
      <c r="KB486" s="526">
        <f t="shared" si="4097"/>
        <v>0</v>
      </c>
      <c r="KC486" s="527"/>
      <c r="KD486" s="520">
        <v>7.0</v>
      </c>
      <c r="KE486" s="521" t="s">
        <v>185</v>
      </c>
      <c r="KF486" s="522" t="s">
        <v>132</v>
      </c>
      <c r="KG486" s="522" t="s">
        <v>132</v>
      </c>
      <c r="KH486" s="523" t="str">
        <f>ADHK!KH486</f>
        <v/>
      </c>
      <c r="KI486" s="523"/>
      <c r="KJ486" s="523">
        <f t="shared" si="4098"/>
        <v>0</v>
      </c>
      <c r="KK486" s="524"/>
      <c r="KL486" s="523">
        <f t="shared" si="4099"/>
        <v>0</v>
      </c>
      <c r="KM486" s="524"/>
      <c r="KN486" s="523"/>
      <c r="KO486" s="523">
        <f t="shared" si="4100"/>
        <v>0</v>
      </c>
      <c r="KP486" s="523">
        <f t="shared" si="4101"/>
        <v>0</v>
      </c>
      <c r="KQ486" s="524">
        <v>0.36319999999999997</v>
      </c>
      <c r="KR486" s="525">
        <f t="shared" si="4102"/>
        <v>0</v>
      </c>
      <c r="KS486" s="526">
        <f t="shared" si="4103"/>
        <v>0</v>
      </c>
      <c r="KT486" s="527"/>
      <c r="KU486" s="528"/>
    </row>
    <row r="487" ht="15.75" customHeight="1">
      <c r="A487" s="520">
        <v>8.0</v>
      </c>
      <c r="B487" s="521" t="s">
        <v>186</v>
      </c>
      <c r="C487" s="522" t="s">
        <v>132</v>
      </c>
      <c r="D487" s="522" t="s">
        <v>132</v>
      </c>
      <c r="E487" s="523" t="str">
        <f>ADHK!E487</f>
        <v/>
      </c>
      <c r="F487" s="523" t="str">
        <f>ADHK!F487</f>
        <v/>
      </c>
      <c r="G487" s="523">
        <f t="shared" si="3996"/>
        <v>0</v>
      </c>
      <c r="H487" s="524"/>
      <c r="I487" s="523">
        <f t="shared" si="3997"/>
        <v>0</v>
      </c>
      <c r="J487" s="524"/>
      <c r="K487" s="523"/>
      <c r="L487" s="523">
        <f t="shared" si="3998"/>
        <v>0</v>
      </c>
      <c r="M487" s="523">
        <f t="shared" si="3999"/>
        <v>0</v>
      </c>
      <c r="N487" s="524">
        <v>0.36319999999999997</v>
      </c>
      <c r="O487" s="525">
        <f t="shared" si="4000"/>
        <v>0</v>
      </c>
      <c r="P487" s="526">
        <f t="shared" si="4001"/>
        <v>0</v>
      </c>
      <c r="Q487" s="527"/>
      <c r="R487" s="520">
        <v>8.0</v>
      </c>
      <c r="S487" s="521" t="s">
        <v>186</v>
      </c>
      <c r="T487" s="522" t="s">
        <v>132</v>
      </c>
      <c r="U487" s="522" t="s">
        <v>132</v>
      </c>
      <c r="V487" s="523" t="str">
        <f>ADHK!V487</f>
        <v/>
      </c>
      <c r="W487" s="523"/>
      <c r="X487" s="523">
        <f t="shared" si="4002"/>
        <v>0</v>
      </c>
      <c r="Y487" s="524"/>
      <c r="Z487" s="523">
        <f t="shared" si="4003"/>
        <v>0</v>
      </c>
      <c r="AA487" s="524"/>
      <c r="AB487" s="523"/>
      <c r="AC487" s="523">
        <f t="shared" si="4004"/>
        <v>0</v>
      </c>
      <c r="AD487" s="523">
        <f t="shared" si="4005"/>
        <v>0</v>
      </c>
      <c r="AE487" s="524">
        <v>0.36319999999999997</v>
      </c>
      <c r="AF487" s="525">
        <f t="shared" si="4006"/>
        <v>0</v>
      </c>
      <c r="AG487" s="526">
        <f t="shared" si="4007"/>
        <v>0</v>
      </c>
      <c r="AH487" s="527"/>
      <c r="AI487" s="520">
        <v>8.0</v>
      </c>
      <c r="AJ487" s="521" t="s">
        <v>186</v>
      </c>
      <c r="AK487" s="522" t="s">
        <v>132</v>
      </c>
      <c r="AL487" s="522" t="s">
        <v>132</v>
      </c>
      <c r="AM487" s="523" t="str">
        <f>ADHK!AM487</f>
        <v/>
      </c>
      <c r="AN487" s="523"/>
      <c r="AO487" s="523">
        <f t="shared" si="4008"/>
        <v>0</v>
      </c>
      <c r="AP487" s="524"/>
      <c r="AQ487" s="523">
        <f t="shared" si="4009"/>
        <v>0</v>
      </c>
      <c r="AR487" s="524"/>
      <c r="AS487" s="523"/>
      <c r="AT487" s="523">
        <f t="shared" si="4010"/>
        <v>0</v>
      </c>
      <c r="AU487" s="523">
        <f t="shared" si="4011"/>
        <v>0</v>
      </c>
      <c r="AV487" s="524">
        <v>0.36319999999999997</v>
      </c>
      <c r="AW487" s="525">
        <f t="shared" si="4012"/>
        <v>0</v>
      </c>
      <c r="AX487" s="526">
        <f t="shared" si="4013"/>
        <v>0</v>
      </c>
      <c r="AY487" s="527"/>
      <c r="AZ487" s="520">
        <v>8.0</v>
      </c>
      <c r="BA487" s="521" t="s">
        <v>186</v>
      </c>
      <c r="BB487" s="522" t="s">
        <v>132</v>
      </c>
      <c r="BC487" s="522" t="s">
        <v>132</v>
      </c>
      <c r="BD487" s="523" t="str">
        <f>ADHK!BD487</f>
        <v/>
      </c>
      <c r="BE487" s="523"/>
      <c r="BF487" s="523">
        <f t="shared" si="4014"/>
        <v>0</v>
      </c>
      <c r="BG487" s="524"/>
      <c r="BH487" s="523">
        <f t="shared" si="4015"/>
        <v>0</v>
      </c>
      <c r="BI487" s="524"/>
      <c r="BJ487" s="523"/>
      <c r="BK487" s="523">
        <f t="shared" si="4016"/>
        <v>0</v>
      </c>
      <c r="BL487" s="523">
        <f t="shared" si="4017"/>
        <v>0</v>
      </c>
      <c r="BM487" s="524">
        <v>0.36319999999999997</v>
      </c>
      <c r="BN487" s="525">
        <f t="shared" si="4018"/>
        <v>0</v>
      </c>
      <c r="BO487" s="526">
        <f t="shared" si="4019"/>
        <v>0</v>
      </c>
      <c r="BP487" s="527"/>
      <c r="BQ487" s="520">
        <v>8.0</v>
      </c>
      <c r="BR487" s="521" t="s">
        <v>186</v>
      </c>
      <c r="BS487" s="522" t="s">
        <v>132</v>
      </c>
      <c r="BT487" s="522" t="s">
        <v>132</v>
      </c>
      <c r="BU487" s="523" t="str">
        <f>ADHK!BU487</f>
        <v/>
      </c>
      <c r="BV487" s="523"/>
      <c r="BW487" s="523">
        <f t="shared" si="4020"/>
        <v>0</v>
      </c>
      <c r="BX487" s="524"/>
      <c r="BY487" s="523">
        <f t="shared" si="4021"/>
        <v>0</v>
      </c>
      <c r="BZ487" s="524"/>
      <c r="CA487" s="523"/>
      <c r="CB487" s="523">
        <f t="shared" si="4022"/>
        <v>0</v>
      </c>
      <c r="CC487" s="523">
        <f t="shared" si="4023"/>
        <v>0</v>
      </c>
      <c r="CD487" s="524">
        <v>0.36319999999999997</v>
      </c>
      <c r="CE487" s="525">
        <f t="shared" si="4024"/>
        <v>0</v>
      </c>
      <c r="CF487" s="526">
        <f t="shared" si="4025"/>
        <v>0</v>
      </c>
      <c r="CG487" s="527"/>
      <c r="CH487" s="520">
        <v>8.0</v>
      </c>
      <c r="CI487" s="521" t="s">
        <v>186</v>
      </c>
      <c r="CJ487" s="522" t="s">
        <v>132</v>
      </c>
      <c r="CK487" s="522" t="s">
        <v>132</v>
      </c>
      <c r="CL487" s="523" t="str">
        <f>ADHK!CL487</f>
        <v/>
      </c>
      <c r="CM487" s="523"/>
      <c r="CN487" s="523">
        <f t="shared" si="4026"/>
        <v>0</v>
      </c>
      <c r="CO487" s="524"/>
      <c r="CP487" s="523">
        <f t="shared" si="4027"/>
        <v>0</v>
      </c>
      <c r="CQ487" s="524"/>
      <c r="CR487" s="523"/>
      <c r="CS487" s="523">
        <f t="shared" si="4028"/>
        <v>0</v>
      </c>
      <c r="CT487" s="523">
        <f t="shared" si="4029"/>
        <v>0</v>
      </c>
      <c r="CU487" s="524">
        <v>0.36319999999999997</v>
      </c>
      <c r="CV487" s="525">
        <f t="shared" si="4030"/>
        <v>0</v>
      </c>
      <c r="CW487" s="526">
        <f t="shared" si="4031"/>
        <v>0</v>
      </c>
      <c r="CX487" s="527"/>
      <c r="CY487" s="520">
        <v>8.0</v>
      </c>
      <c r="CZ487" s="521" t="s">
        <v>186</v>
      </c>
      <c r="DA487" s="522" t="s">
        <v>132</v>
      </c>
      <c r="DB487" s="522" t="s">
        <v>132</v>
      </c>
      <c r="DC487" s="523" t="str">
        <f>ADHK!DC487</f>
        <v/>
      </c>
      <c r="DD487" s="523"/>
      <c r="DE487" s="523">
        <f t="shared" si="4032"/>
        <v>0</v>
      </c>
      <c r="DF487" s="524"/>
      <c r="DG487" s="523">
        <f t="shared" si="4033"/>
        <v>0</v>
      </c>
      <c r="DH487" s="524"/>
      <c r="DI487" s="523"/>
      <c r="DJ487" s="523">
        <f t="shared" si="4034"/>
        <v>0</v>
      </c>
      <c r="DK487" s="523">
        <f t="shared" si="4035"/>
        <v>0</v>
      </c>
      <c r="DL487" s="524">
        <v>0.36319999999999997</v>
      </c>
      <c r="DM487" s="525">
        <f t="shared" si="4036"/>
        <v>0</v>
      </c>
      <c r="DN487" s="526">
        <f t="shared" si="4037"/>
        <v>0</v>
      </c>
      <c r="DO487" s="527"/>
      <c r="DP487" s="520">
        <v>8.0</v>
      </c>
      <c r="DQ487" s="521" t="s">
        <v>186</v>
      </c>
      <c r="DR487" s="522" t="s">
        <v>132</v>
      </c>
      <c r="DS487" s="522" t="s">
        <v>132</v>
      </c>
      <c r="DT487" s="523" t="str">
        <f>ADHK!DT487</f>
        <v/>
      </c>
      <c r="DU487" s="523"/>
      <c r="DV487" s="523">
        <f t="shared" si="4038"/>
        <v>0</v>
      </c>
      <c r="DW487" s="524"/>
      <c r="DX487" s="523">
        <f t="shared" si="4039"/>
        <v>0</v>
      </c>
      <c r="DY487" s="524"/>
      <c r="DZ487" s="523"/>
      <c r="EA487" s="523">
        <f t="shared" si="4040"/>
        <v>0</v>
      </c>
      <c r="EB487" s="523">
        <f t="shared" si="4041"/>
        <v>0</v>
      </c>
      <c r="EC487" s="524">
        <v>0.36319999999999997</v>
      </c>
      <c r="ED487" s="525">
        <f t="shared" si="4042"/>
        <v>0</v>
      </c>
      <c r="EE487" s="526">
        <f t="shared" si="4043"/>
        <v>0</v>
      </c>
      <c r="EF487" s="527"/>
      <c r="EG487" s="520">
        <v>8.0</v>
      </c>
      <c r="EH487" s="521" t="s">
        <v>186</v>
      </c>
      <c r="EI487" s="522" t="s">
        <v>132</v>
      </c>
      <c r="EJ487" s="522" t="s">
        <v>132</v>
      </c>
      <c r="EK487" s="523" t="str">
        <f>ADHK!EK487</f>
        <v/>
      </c>
      <c r="EL487" s="523"/>
      <c r="EM487" s="523">
        <f t="shared" si="4044"/>
        <v>0</v>
      </c>
      <c r="EN487" s="524"/>
      <c r="EO487" s="523">
        <f t="shared" si="4045"/>
        <v>0</v>
      </c>
      <c r="EP487" s="524"/>
      <c r="EQ487" s="523"/>
      <c r="ER487" s="523">
        <f t="shared" si="4046"/>
        <v>0</v>
      </c>
      <c r="ES487" s="523">
        <f t="shared" si="4047"/>
        <v>0</v>
      </c>
      <c r="ET487" s="524">
        <v>0.36319999999999997</v>
      </c>
      <c r="EU487" s="525">
        <f t="shared" si="4048"/>
        <v>0</v>
      </c>
      <c r="EV487" s="526">
        <f t="shared" si="4049"/>
        <v>0</v>
      </c>
      <c r="EW487" s="527"/>
      <c r="EX487" s="520">
        <v>8.0</v>
      </c>
      <c r="EY487" s="521" t="s">
        <v>186</v>
      </c>
      <c r="EZ487" s="522" t="s">
        <v>132</v>
      </c>
      <c r="FA487" s="522" t="s">
        <v>132</v>
      </c>
      <c r="FB487" s="523" t="str">
        <f>ADHK!FB487</f>
        <v/>
      </c>
      <c r="FC487" s="523"/>
      <c r="FD487" s="523">
        <f t="shared" si="4050"/>
        <v>0</v>
      </c>
      <c r="FE487" s="524"/>
      <c r="FF487" s="523">
        <f t="shared" si="4051"/>
        <v>0</v>
      </c>
      <c r="FG487" s="524"/>
      <c r="FH487" s="523"/>
      <c r="FI487" s="523">
        <f t="shared" si="4052"/>
        <v>0</v>
      </c>
      <c r="FJ487" s="523">
        <f t="shared" si="4053"/>
        <v>0</v>
      </c>
      <c r="FK487" s="524">
        <v>0.36319999999999997</v>
      </c>
      <c r="FL487" s="525">
        <f t="shared" si="4054"/>
        <v>0</v>
      </c>
      <c r="FM487" s="526">
        <f t="shared" si="4055"/>
        <v>0</v>
      </c>
      <c r="FN487" s="527"/>
      <c r="FO487" s="520">
        <v>8.0</v>
      </c>
      <c r="FP487" s="521" t="s">
        <v>186</v>
      </c>
      <c r="FQ487" s="522" t="s">
        <v>132</v>
      </c>
      <c r="FR487" s="522" t="s">
        <v>132</v>
      </c>
      <c r="FS487" s="523" t="str">
        <f>ADHK!FS487</f>
        <v/>
      </c>
      <c r="FT487" s="523"/>
      <c r="FU487" s="523">
        <f t="shared" si="4056"/>
        <v>0</v>
      </c>
      <c r="FV487" s="524"/>
      <c r="FW487" s="523">
        <f t="shared" si="4057"/>
        <v>0</v>
      </c>
      <c r="FX487" s="524"/>
      <c r="FY487" s="523"/>
      <c r="FZ487" s="523">
        <f t="shared" si="4058"/>
        <v>0</v>
      </c>
      <c r="GA487" s="523">
        <f t="shared" si="4059"/>
        <v>0</v>
      </c>
      <c r="GB487" s="524">
        <v>0.36319999999999997</v>
      </c>
      <c r="GC487" s="525">
        <f t="shared" si="4060"/>
        <v>0</v>
      </c>
      <c r="GD487" s="526">
        <f t="shared" si="4061"/>
        <v>0</v>
      </c>
      <c r="GE487" s="527"/>
      <c r="GF487" s="520">
        <v>8.0</v>
      </c>
      <c r="GG487" s="521" t="s">
        <v>186</v>
      </c>
      <c r="GH487" s="522" t="s">
        <v>132</v>
      </c>
      <c r="GI487" s="522" t="s">
        <v>132</v>
      </c>
      <c r="GJ487" s="523" t="str">
        <f>ADHK!GJ487</f>
        <v/>
      </c>
      <c r="GK487" s="523"/>
      <c r="GL487" s="523">
        <f t="shared" si="4062"/>
        <v>0</v>
      </c>
      <c r="GM487" s="524"/>
      <c r="GN487" s="523">
        <f t="shared" si="4063"/>
        <v>0</v>
      </c>
      <c r="GO487" s="524"/>
      <c r="GP487" s="523"/>
      <c r="GQ487" s="523">
        <f t="shared" si="4064"/>
        <v>0</v>
      </c>
      <c r="GR487" s="523">
        <f t="shared" si="4065"/>
        <v>0</v>
      </c>
      <c r="GS487" s="524">
        <v>0.36319999999999997</v>
      </c>
      <c r="GT487" s="525">
        <f t="shared" si="4066"/>
        <v>0</v>
      </c>
      <c r="GU487" s="526">
        <f t="shared" si="4067"/>
        <v>0</v>
      </c>
      <c r="GV487" s="527"/>
      <c r="GW487" s="520">
        <v>8.0</v>
      </c>
      <c r="GX487" s="521" t="s">
        <v>186</v>
      </c>
      <c r="GY487" s="522" t="s">
        <v>132</v>
      </c>
      <c r="GZ487" s="522" t="s">
        <v>132</v>
      </c>
      <c r="HA487" s="523" t="str">
        <f>ADHK!HA487</f>
        <v/>
      </c>
      <c r="HB487" s="523"/>
      <c r="HC487" s="523">
        <f t="shared" si="4068"/>
        <v>0</v>
      </c>
      <c r="HD487" s="524"/>
      <c r="HE487" s="523">
        <f t="shared" si="4069"/>
        <v>0</v>
      </c>
      <c r="HF487" s="524"/>
      <c r="HG487" s="523"/>
      <c r="HH487" s="523">
        <f t="shared" si="4070"/>
        <v>0</v>
      </c>
      <c r="HI487" s="523">
        <f t="shared" si="4071"/>
        <v>0</v>
      </c>
      <c r="HJ487" s="524">
        <v>0.36319999999999997</v>
      </c>
      <c r="HK487" s="525">
        <f t="shared" si="4072"/>
        <v>0</v>
      </c>
      <c r="HL487" s="526">
        <f t="shared" si="4073"/>
        <v>0</v>
      </c>
      <c r="HM487" s="527"/>
      <c r="HN487" s="520">
        <v>8.0</v>
      </c>
      <c r="HO487" s="521" t="s">
        <v>186</v>
      </c>
      <c r="HP487" s="522" t="s">
        <v>132</v>
      </c>
      <c r="HQ487" s="522" t="s">
        <v>132</v>
      </c>
      <c r="HR487" s="523" t="str">
        <f>ADHK!HR487</f>
        <v/>
      </c>
      <c r="HS487" s="523"/>
      <c r="HT487" s="523">
        <f t="shared" si="4074"/>
        <v>0</v>
      </c>
      <c r="HU487" s="524"/>
      <c r="HV487" s="523">
        <f t="shared" si="4075"/>
        <v>0</v>
      </c>
      <c r="HW487" s="524"/>
      <c r="HX487" s="523"/>
      <c r="HY487" s="523">
        <f t="shared" si="4076"/>
        <v>0</v>
      </c>
      <c r="HZ487" s="523">
        <f t="shared" si="4077"/>
        <v>0</v>
      </c>
      <c r="IA487" s="524">
        <v>0.36319999999999997</v>
      </c>
      <c r="IB487" s="525">
        <f t="shared" si="4078"/>
        <v>0</v>
      </c>
      <c r="IC487" s="526">
        <f t="shared" si="4079"/>
        <v>0</v>
      </c>
      <c r="ID487" s="527"/>
      <c r="IE487" s="520">
        <v>8.0</v>
      </c>
      <c r="IF487" s="521" t="s">
        <v>186</v>
      </c>
      <c r="IG487" s="522" t="s">
        <v>132</v>
      </c>
      <c r="IH487" s="522" t="s">
        <v>132</v>
      </c>
      <c r="II487" s="523" t="str">
        <f>ADHK!II487</f>
        <v/>
      </c>
      <c r="IJ487" s="523"/>
      <c r="IK487" s="523">
        <f t="shared" si="4080"/>
        <v>0</v>
      </c>
      <c r="IL487" s="524"/>
      <c r="IM487" s="523">
        <f t="shared" si="4081"/>
        <v>0</v>
      </c>
      <c r="IN487" s="524"/>
      <c r="IO487" s="523"/>
      <c r="IP487" s="523">
        <f t="shared" si="4082"/>
        <v>0</v>
      </c>
      <c r="IQ487" s="523">
        <f t="shared" si="4083"/>
        <v>0</v>
      </c>
      <c r="IR487" s="524">
        <v>0.36319999999999997</v>
      </c>
      <c r="IS487" s="525">
        <f t="shared" si="4084"/>
        <v>0</v>
      </c>
      <c r="IT487" s="526">
        <f t="shared" si="4085"/>
        <v>0</v>
      </c>
      <c r="IU487" s="527"/>
      <c r="IV487" s="520">
        <v>8.0</v>
      </c>
      <c r="IW487" s="521" t="s">
        <v>186</v>
      </c>
      <c r="IX487" s="522" t="s">
        <v>132</v>
      </c>
      <c r="IY487" s="522" t="s">
        <v>132</v>
      </c>
      <c r="IZ487" s="523" t="str">
        <f>ADHK!IZ487</f>
        <v/>
      </c>
      <c r="JA487" s="523"/>
      <c r="JB487" s="523">
        <f t="shared" si="4086"/>
        <v>0</v>
      </c>
      <c r="JC487" s="524"/>
      <c r="JD487" s="523">
        <f t="shared" si="4087"/>
        <v>0</v>
      </c>
      <c r="JE487" s="524"/>
      <c r="JF487" s="523"/>
      <c r="JG487" s="523">
        <f t="shared" si="4088"/>
        <v>0</v>
      </c>
      <c r="JH487" s="523">
        <f t="shared" si="4089"/>
        <v>0</v>
      </c>
      <c r="JI487" s="524">
        <v>0.36319999999999997</v>
      </c>
      <c r="JJ487" s="525">
        <f t="shared" si="4090"/>
        <v>0</v>
      </c>
      <c r="JK487" s="526">
        <f t="shared" si="4091"/>
        <v>0</v>
      </c>
      <c r="JL487" s="527"/>
      <c r="JM487" s="520">
        <v>8.0</v>
      </c>
      <c r="JN487" s="521" t="s">
        <v>186</v>
      </c>
      <c r="JO487" s="522" t="s">
        <v>132</v>
      </c>
      <c r="JP487" s="522" t="s">
        <v>132</v>
      </c>
      <c r="JQ487" s="523" t="str">
        <f>ADHK!JQ487</f>
        <v/>
      </c>
      <c r="JR487" s="523"/>
      <c r="JS487" s="523">
        <f t="shared" si="4092"/>
        <v>0</v>
      </c>
      <c r="JT487" s="524"/>
      <c r="JU487" s="523">
        <f t="shared" si="4093"/>
        <v>0</v>
      </c>
      <c r="JV487" s="524"/>
      <c r="JW487" s="523"/>
      <c r="JX487" s="523">
        <f t="shared" si="4094"/>
        <v>0</v>
      </c>
      <c r="JY487" s="523">
        <f t="shared" si="4095"/>
        <v>0</v>
      </c>
      <c r="JZ487" s="524">
        <v>0.36319999999999997</v>
      </c>
      <c r="KA487" s="525">
        <f t="shared" si="4096"/>
        <v>0</v>
      </c>
      <c r="KB487" s="526">
        <f t="shared" si="4097"/>
        <v>0</v>
      </c>
      <c r="KC487" s="527"/>
      <c r="KD487" s="520">
        <v>8.0</v>
      </c>
      <c r="KE487" s="521" t="s">
        <v>186</v>
      </c>
      <c r="KF487" s="522" t="s">
        <v>132</v>
      </c>
      <c r="KG487" s="522" t="s">
        <v>132</v>
      </c>
      <c r="KH487" s="523" t="str">
        <f>ADHK!KH487</f>
        <v/>
      </c>
      <c r="KI487" s="523"/>
      <c r="KJ487" s="523">
        <f t="shared" si="4098"/>
        <v>0</v>
      </c>
      <c r="KK487" s="524"/>
      <c r="KL487" s="523">
        <f t="shared" si="4099"/>
        <v>0</v>
      </c>
      <c r="KM487" s="524"/>
      <c r="KN487" s="523"/>
      <c r="KO487" s="523">
        <f t="shared" si="4100"/>
        <v>0</v>
      </c>
      <c r="KP487" s="523">
        <f t="shared" si="4101"/>
        <v>0</v>
      </c>
      <c r="KQ487" s="524">
        <v>0.36319999999999997</v>
      </c>
      <c r="KR487" s="525">
        <f t="shared" si="4102"/>
        <v>0</v>
      </c>
      <c r="KS487" s="526">
        <f t="shared" si="4103"/>
        <v>0</v>
      </c>
      <c r="KT487" s="527"/>
      <c r="KU487" s="528"/>
    </row>
    <row r="488" ht="15.75" customHeight="1">
      <c r="A488" s="520">
        <v>9.0</v>
      </c>
      <c r="B488" s="521" t="s">
        <v>187</v>
      </c>
      <c r="C488" s="522" t="s">
        <v>132</v>
      </c>
      <c r="D488" s="522" t="s">
        <v>132</v>
      </c>
      <c r="E488" s="523" t="str">
        <f>ADHK!E488</f>
        <v/>
      </c>
      <c r="F488" s="523" t="str">
        <f>ADHK!F488</f>
        <v/>
      </c>
      <c r="G488" s="523">
        <f t="shared" si="3996"/>
        <v>0</v>
      </c>
      <c r="H488" s="524"/>
      <c r="I488" s="523">
        <f t="shared" si="3997"/>
        <v>0</v>
      </c>
      <c r="J488" s="524"/>
      <c r="K488" s="523"/>
      <c r="L488" s="523">
        <f t="shared" si="3998"/>
        <v>0</v>
      </c>
      <c r="M488" s="523">
        <f t="shared" si="3999"/>
        <v>0</v>
      </c>
      <c r="N488" s="524">
        <v>0.36319999999999997</v>
      </c>
      <c r="O488" s="525">
        <f t="shared" si="4000"/>
        <v>0</v>
      </c>
      <c r="P488" s="526">
        <f t="shared" si="4001"/>
        <v>0</v>
      </c>
      <c r="Q488" s="527"/>
      <c r="R488" s="520">
        <v>9.0</v>
      </c>
      <c r="S488" s="521" t="s">
        <v>187</v>
      </c>
      <c r="T488" s="522" t="s">
        <v>132</v>
      </c>
      <c r="U488" s="522" t="s">
        <v>132</v>
      </c>
      <c r="V488" s="523" t="str">
        <f>ADHK!V488</f>
        <v/>
      </c>
      <c r="W488" s="523"/>
      <c r="X488" s="523">
        <f t="shared" si="4002"/>
        <v>0</v>
      </c>
      <c r="Y488" s="524"/>
      <c r="Z488" s="523">
        <f t="shared" si="4003"/>
        <v>0</v>
      </c>
      <c r="AA488" s="524"/>
      <c r="AB488" s="523"/>
      <c r="AC488" s="523">
        <f t="shared" si="4004"/>
        <v>0</v>
      </c>
      <c r="AD488" s="523">
        <f t="shared" si="4005"/>
        <v>0</v>
      </c>
      <c r="AE488" s="524">
        <v>0.36319999999999997</v>
      </c>
      <c r="AF488" s="525">
        <f t="shared" si="4006"/>
        <v>0</v>
      </c>
      <c r="AG488" s="526">
        <f t="shared" si="4007"/>
        <v>0</v>
      </c>
      <c r="AH488" s="527"/>
      <c r="AI488" s="520">
        <v>9.0</v>
      </c>
      <c r="AJ488" s="521" t="s">
        <v>187</v>
      </c>
      <c r="AK488" s="522" t="s">
        <v>132</v>
      </c>
      <c r="AL488" s="522" t="s">
        <v>132</v>
      </c>
      <c r="AM488" s="523" t="str">
        <f>ADHK!AM488</f>
        <v/>
      </c>
      <c r="AN488" s="523"/>
      <c r="AO488" s="523">
        <f t="shared" si="4008"/>
        <v>0</v>
      </c>
      <c r="AP488" s="524"/>
      <c r="AQ488" s="523">
        <f t="shared" si="4009"/>
        <v>0</v>
      </c>
      <c r="AR488" s="524"/>
      <c r="AS488" s="523"/>
      <c r="AT488" s="523">
        <f t="shared" si="4010"/>
        <v>0</v>
      </c>
      <c r="AU488" s="523">
        <f t="shared" si="4011"/>
        <v>0</v>
      </c>
      <c r="AV488" s="524">
        <v>0.36319999999999997</v>
      </c>
      <c r="AW488" s="525">
        <f t="shared" si="4012"/>
        <v>0</v>
      </c>
      <c r="AX488" s="526">
        <f t="shared" si="4013"/>
        <v>0</v>
      </c>
      <c r="AY488" s="527"/>
      <c r="AZ488" s="520">
        <v>9.0</v>
      </c>
      <c r="BA488" s="521" t="s">
        <v>187</v>
      </c>
      <c r="BB488" s="522" t="s">
        <v>132</v>
      </c>
      <c r="BC488" s="522" t="s">
        <v>132</v>
      </c>
      <c r="BD488" s="523" t="str">
        <f>ADHK!BD488</f>
        <v/>
      </c>
      <c r="BE488" s="523"/>
      <c r="BF488" s="523">
        <f t="shared" si="4014"/>
        <v>0</v>
      </c>
      <c r="BG488" s="524"/>
      <c r="BH488" s="523">
        <f t="shared" si="4015"/>
        <v>0</v>
      </c>
      <c r="BI488" s="524"/>
      <c r="BJ488" s="523"/>
      <c r="BK488" s="523">
        <f t="shared" si="4016"/>
        <v>0</v>
      </c>
      <c r="BL488" s="523">
        <f t="shared" si="4017"/>
        <v>0</v>
      </c>
      <c r="BM488" s="524">
        <v>0.36319999999999997</v>
      </c>
      <c r="BN488" s="525">
        <f t="shared" si="4018"/>
        <v>0</v>
      </c>
      <c r="BO488" s="526">
        <f t="shared" si="4019"/>
        <v>0</v>
      </c>
      <c r="BP488" s="527"/>
      <c r="BQ488" s="520">
        <v>9.0</v>
      </c>
      <c r="BR488" s="521" t="s">
        <v>187</v>
      </c>
      <c r="BS488" s="522" t="s">
        <v>132</v>
      </c>
      <c r="BT488" s="522" t="s">
        <v>132</v>
      </c>
      <c r="BU488" s="523" t="str">
        <f>ADHK!BU488</f>
        <v/>
      </c>
      <c r="BV488" s="523"/>
      <c r="BW488" s="523">
        <f t="shared" si="4020"/>
        <v>0</v>
      </c>
      <c r="BX488" s="524"/>
      <c r="BY488" s="523">
        <f t="shared" si="4021"/>
        <v>0</v>
      </c>
      <c r="BZ488" s="524"/>
      <c r="CA488" s="523"/>
      <c r="CB488" s="523">
        <f t="shared" si="4022"/>
        <v>0</v>
      </c>
      <c r="CC488" s="523">
        <f t="shared" si="4023"/>
        <v>0</v>
      </c>
      <c r="CD488" s="524">
        <v>0.36319999999999997</v>
      </c>
      <c r="CE488" s="525">
        <f t="shared" si="4024"/>
        <v>0</v>
      </c>
      <c r="CF488" s="526">
        <f t="shared" si="4025"/>
        <v>0</v>
      </c>
      <c r="CG488" s="527"/>
      <c r="CH488" s="520">
        <v>9.0</v>
      </c>
      <c r="CI488" s="521" t="s">
        <v>187</v>
      </c>
      <c r="CJ488" s="522" t="s">
        <v>132</v>
      </c>
      <c r="CK488" s="522" t="s">
        <v>132</v>
      </c>
      <c r="CL488" s="523" t="str">
        <f>ADHK!CL488</f>
        <v/>
      </c>
      <c r="CM488" s="523"/>
      <c r="CN488" s="523">
        <f t="shared" si="4026"/>
        <v>0</v>
      </c>
      <c r="CO488" s="524"/>
      <c r="CP488" s="523">
        <f t="shared" si="4027"/>
        <v>0</v>
      </c>
      <c r="CQ488" s="524"/>
      <c r="CR488" s="523"/>
      <c r="CS488" s="523">
        <f t="shared" si="4028"/>
        <v>0</v>
      </c>
      <c r="CT488" s="523">
        <f t="shared" si="4029"/>
        <v>0</v>
      </c>
      <c r="CU488" s="524">
        <v>0.36319999999999997</v>
      </c>
      <c r="CV488" s="525">
        <f t="shared" si="4030"/>
        <v>0</v>
      </c>
      <c r="CW488" s="526">
        <f t="shared" si="4031"/>
        <v>0</v>
      </c>
      <c r="CX488" s="527"/>
      <c r="CY488" s="520">
        <v>9.0</v>
      </c>
      <c r="CZ488" s="521" t="s">
        <v>187</v>
      </c>
      <c r="DA488" s="522" t="s">
        <v>132</v>
      </c>
      <c r="DB488" s="522" t="s">
        <v>132</v>
      </c>
      <c r="DC488" s="523" t="str">
        <f>ADHK!DC488</f>
        <v/>
      </c>
      <c r="DD488" s="523"/>
      <c r="DE488" s="523">
        <f t="shared" si="4032"/>
        <v>0</v>
      </c>
      <c r="DF488" s="524"/>
      <c r="DG488" s="523">
        <f t="shared" si="4033"/>
        <v>0</v>
      </c>
      <c r="DH488" s="524"/>
      <c r="DI488" s="523"/>
      <c r="DJ488" s="523">
        <f t="shared" si="4034"/>
        <v>0</v>
      </c>
      <c r="DK488" s="523">
        <f t="shared" si="4035"/>
        <v>0</v>
      </c>
      <c r="DL488" s="524">
        <v>0.36319999999999997</v>
      </c>
      <c r="DM488" s="525">
        <f t="shared" si="4036"/>
        <v>0</v>
      </c>
      <c r="DN488" s="526">
        <f t="shared" si="4037"/>
        <v>0</v>
      </c>
      <c r="DO488" s="527"/>
      <c r="DP488" s="520">
        <v>9.0</v>
      </c>
      <c r="DQ488" s="521" t="s">
        <v>187</v>
      </c>
      <c r="DR488" s="522" t="s">
        <v>132</v>
      </c>
      <c r="DS488" s="522" t="s">
        <v>132</v>
      </c>
      <c r="DT488" s="523" t="str">
        <f>ADHK!DT488</f>
        <v/>
      </c>
      <c r="DU488" s="523"/>
      <c r="DV488" s="523">
        <f t="shared" si="4038"/>
        <v>0</v>
      </c>
      <c r="DW488" s="524"/>
      <c r="DX488" s="523">
        <f t="shared" si="4039"/>
        <v>0</v>
      </c>
      <c r="DY488" s="524"/>
      <c r="DZ488" s="523"/>
      <c r="EA488" s="523">
        <f t="shared" si="4040"/>
        <v>0</v>
      </c>
      <c r="EB488" s="523">
        <f t="shared" si="4041"/>
        <v>0</v>
      </c>
      <c r="EC488" s="524">
        <v>0.36319999999999997</v>
      </c>
      <c r="ED488" s="525">
        <f t="shared" si="4042"/>
        <v>0</v>
      </c>
      <c r="EE488" s="526">
        <f t="shared" si="4043"/>
        <v>0</v>
      </c>
      <c r="EF488" s="527"/>
      <c r="EG488" s="520">
        <v>9.0</v>
      </c>
      <c r="EH488" s="521" t="s">
        <v>187</v>
      </c>
      <c r="EI488" s="522" t="s">
        <v>132</v>
      </c>
      <c r="EJ488" s="522" t="s">
        <v>132</v>
      </c>
      <c r="EK488" s="523" t="str">
        <f>ADHK!EK488</f>
        <v/>
      </c>
      <c r="EL488" s="523"/>
      <c r="EM488" s="523">
        <f t="shared" si="4044"/>
        <v>0</v>
      </c>
      <c r="EN488" s="524"/>
      <c r="EO488" s="523">
        <f t="shared" si="4045"/>
        <v>0</v>
      </c>
      <c r="EP488" s="524"/>
      <c r="EQ488" s="523"/>
      <c r="ER488" s="523">
        <f t="shared" si="4046"/>
        <v>0</v>
      </c>
      <c r="ES488" s="523">
        <f t="shared" si="4047"/>
        <v>0</v>
      </c>
      <c r="ET488" s="524">
        <v>0.36319999999999997</v>
      </c>
      <c r="EU488" s="525">
        <f t="shared" si="4048"/>
        <v>0</v>
      </c>
      <c r="EV488" s="526">
        <f t="shared" si="4049"/>
        <v>0</v>
      </c>
      <c r="EW488" s="527"/>
      <c r="EX488" s="520">
        <v>9.0</v>
      </c>
      <c r="EY488" s="521" t="s">
        <v>187</v>
      </c>
      <c r="EZ488" s="522" t="s">
        <v>132</v>
      </c>
      <c r="FA488" s="522" t="s">
        <v>132</v>
      </c>
      <c r="FB488" s="523" t="str">
        <f>ADHK!FB488</f>
        <v/>
      </c>
      <c r="FC488" s="523"/>
      <c r="FD488" s="523">
        <f t="shared" si="4050"/>
        <v>0</v>
      </c>
      <c r="FE488" s="524"/>
      <c r="FF488" s="523">
        <f t="shared" si="4051"/>
        <v>0</v>
      </c>
      <c r="FG488" s="524"/>
      <c r="FH488" s="523"/>
      <c r="FI488" s="523">
        <f t="shared" si="4052"/>
        <v>0</v>
      </c>
      <c r="FJ488" s="523">
        <f t="shared" si="4053"/>
        <v>0</v>
      </c>
      <c r="FK488" s="524">
        <v>0.36319999999999997</v>
      </c>
      <c r="FL488" s="525">
        <f t="shared" si="4054"/>
        <v>0</v>
      </c>
      <c r="FM488" s="526">
        <f t="shared" si="4055"/>
        <v>0</v>
      </c>
      <c r="FN488" s="527"/>
      <c r="FO488" s="520">
        <v>9.0</v>
      </c>
      <c r="FP488" s="521" t="s">
        <v>187</v>
      </c>
      <c r="FQ488" s="522" t="s">
        <v>132</v>
      </c>
      <c r="FR488" s="522" t="s">
        <v>132</v>
      </c>
      <c r="FS488" s="523" t="str">
        <f>ADHK!FS488</f>
        <v/>
      </c>
      <c r="FT488" s="523"/>
      <c r="FU488" s="523">
        <f t="shared" si="4056"/>
        <v>0</v>
      </c>
      <c r="FV488" s="524"/>
      <c r="FW488" s="523">
        <f t="shared" si="4057"/>
        <v>0</v>
      </c>
      <c r="FX488" s="524"/>
      <c r="FY488" s="523"/>
      <c r="FZ488" s="523">
        <f t="shared" si="4058"/>
        <v>0</v>
      </c>
      <c r="GA488" s="523">
        <f t="shared" si="4059"/>
        <v>0</v>
      </c>
      <c r="GB488" s="524">
        <v>0.36319999999999997</v>
      </c>
      <c r="GC488" s="525">
        <f t="shared" si="4060"/>
        <v>0</v>
      </c>
      <c r="GD488" s="526">
        <f t="shared" si="4061"/>
        <v>0</v>
      </c>
      <c r="GE488" s="527"/>
      <c r="GF488" s="520">
        <v>9.0</v>
      </c>
      <c r="GG488" s="521" t="s">
        <v>187</v>
      </c>
      <c r="GH488" s="522" t="s">
        <v>132</v>
      </c>
      <c r="GI488" s="522" t="s">
        <v>132</v>
      </c>
      <c r="GJ488" s="523" t="str">
        <f>ADHK!GJ488</f>
        <v/>
      </c>
      <c r="GK488" s="523"/>
      <c r="GL488" s="523">
        <f t="shared" si="4062"/>
        <v>0</v>
      </c>
      <c r="GM488" s="524"/>
      <c r="GN488" s="523">
        <f t="shared" si="4063"/>
        <v>0</v>
      </c>
      <c r="GO488" s="524"/>
      <c r="GP488" s="523"/>
      <c r="GQ488" s="523">
        <f t="shared" si="4064"/>
        <v>0</v>
      </c>
      <c r="GR488" s="523">
        <f t="shared" si="4065"/>
        <v>0</v>
      </c>
      <c r="GS488" s="524">
        <v>0.36319999999999997</v>
      </c>
      <c r="GT488" s="525">
        <f t="shared" si="4066"/>
        <v>0</v>
      </c>
      <c r="GU488" s="526">
        <f t="shared" si="4067"/>
        <v>0</v>
      </c>
      <c r="GV488" s="527"/>
      <c r="GW488" s="520">
        <v>9.0</v>
      </c>
      <c r="GX488" s="521" t="s">
        <v>187</v>
      </c>
      <c r="GY488" s="522" t="s">
        <v>132</v>
      </c>
      <c r="GZ488" s="522" t="s">
        <v>132</v>
      </c>
      <c r="HA488" s="523" t="str">
        <f>ADHK!HA488</f>
        <v/>
      </c>
      <c r="HB488" s="523"/>
      <c r="HC488" s="523">
        <f t="shared" si="4068"/>
        <v>0</v>
      </c>
      <c r="HD488" s="524"/>
      <c r="HE488" s="523">
        <f t="shared" si="4069"/>
        <v>0</v>
      </c>
      <c r="HF488" s="524"/>
      <c r="HG488" s="523"/>
      <c r="HH488" s="523">
        <f t="shared" si="4070"/>
        <v>0</v>
      </c>
      <c r="HI488" s="523">
        <f t="shared" si="4071"/>
        <v>0</v>
      </c>
      <c r="HJ488" s="524">
        <v>0.36319999999999997</v>
      </c>
      <c r="HK488" s="525">
        <f t="shared" si="4072"/>
        <v>0</v>
      </c>
      <c r="HL488" s="526">
        <f t="shared" si="4073"/>
        <v>0</v>
      </c>
      <c r="HM488" s="527"/>
      <c r="HN488" s="520">
        <v>9.0</v>
      </c>
      <c r="HO488" s="521" t="s">
        <v>187</v>
      </c>
      <c r="HP488" s="522" t="s">
        <v>132</v>
      </c>
      <c r="HQ488" s="522" t="s">
        <v>132</v>
      </c>
      <c r="HR488" s="523" t="str">
        <f>ADHK!HR488</f>
        <v/>
      </c>
      <c r="HS488" s="523"/>
      <c r="HT488" s="523">
        <f t="shared" si="4074"/>
        <v>0</v>
      </c>
      <c r="HU488" s="524"/>
      <c r="HV488" s="523">
        <f t="shared" si="4075"/>
        <v>0</v>
      </c>
      <c r="HW488" s="524"/>
      <c r="HX488" s="523"/>
      <c r="HY488" s="523">
        <f t="shared" si="4076"/>
        <v>0</v>
      </c>
      <c r="HZ488" s="523">
        <f t="shared" si="4077"/>
        <v>0</v>
      </c>
      <c r="IA488" s="524">
        <v>0.36319999999999997</v>
      </c>
      <c r="IB488" s="525">
        <f t="shared" si="4078"/>
        <v>0</v>
      </c>
      <c r="IC488" s="526">
        <f t="shared" si="4079"/>
        <v>0</v>
      </c>
      <c r="ID488" s="527"/>
      <c r="IE488" s="520">
        <v>9.0</v>
      </c>
      <c r="IF488" s="521" t="s">
        <v>187</v>
      </c>
      <c r="IG488" s="522" t="s">
        <v>132</v>
      </c>
      <c r="IH488" s="522" t="s">
        <v>132</v>
      </c>
      <c r="II488" s="523" t="str">
        <f>ADHK!II488</f>
        <v/>
      </c>
      <c r="IJ488" s="523"/>
      <c r="IK488" s="523">
        <f t="shared" si="4080"/>
        <v>0</v>
      </c>
      <c r="IL488" s="524"/>
      <c r="IM488" s="523">
        <f t="shared" si="4081"/>
        <v>0</v>
      </c>
      <c r="IN488" s="524"/>
      <c r="IO488" s="523"/>
      <c r="IP488" s="523">
        <f t="shared" si="4082"/>
        <v>0</v>
      </c>
      <c r="IQ488" s="523">
        <f t="shared" si="4083"/>
        <v>0</v>
      </c>
      <c r="IR488" s="524">
        <v>0.36319999999999997</v>
      </c>
      <c r="IS488" s="525">
        <f t="shared" si="4084"/>
        <v>0</v>
      </c>
      <c r="IT488" s="526">
        <f t="shared" si="4085"/>
        <v>0</v>
      </c>
      <c r="IU488" s="527"/>
      <c r="IV488" s="520">
        <v>9.0</v>
      </c>
      <c r="IW488" s="521" t="s">
        <v>187</v>
      </c>
      <c r="IX488" s="522" t="s">
        <v>132</v>
      </c>
      <c r="IY488" s="522" t="s">
        <v>132</v>
      </c>
      <c r="IZ488" s="523" t="str">
        <f>ADHK!IZ488</f>
        <v/>
      </c>
      <c r="JA488" s="523"/>
      <c r="JB488" s="523">
        <f t="shared" si="4086"/>
        <v>0</v>
      </c>
      <c r="JC488" s="524"/>
      <c r="JD488" s="523">
        <f t="shared" si="4087"/>
        <v>0</v>
      </c>
      <c r="JE488" s="524"/>
      <c r="JF488" s="523"/>
      <c r="JG488" s="523">
        <f t="shared" si="4088"/>
        <v>0</v>
      </c>
      <c r="JH488" s="523">
        <f t="shared" si="4089"/>
        <v>0</v>
      </c>
      <c r="JI488" s="524">
        <v>0.36319999999999997</v>
      </c>
      <c r="JJ488" s="525">
        <f t="shared" si="4090"/>
        <v>0</v>
      </c>
      <c r="JK488" s="526">
        <f t="shared" si="4091"/>
        <v>0</v>
      </c>
      <c r="JL488" s="527"/>
      <c r="JM488" s="520">
        <v>9.0</v>
      </c>
      <c r="JN488" s="521" t="s">
        <v>187</v>
      </c>
      <c r="JO488" s="522" t="s">
        <v>132</v>
      </c>
      <c r="JP488" s="522" t="s">
        <v>132</v>
      </c>
      <c r="JQ488" s="523" t="str">
        <f>ADHK!JQ488</f>
        <v/>
      </c>
      <c r="JR488" s="523"/>
      <c r="JS488" s="523">
        <f t="shared" si="4092"/>
        <v>0</v>
      </c>
      <c r="JT488" s="524"/>
      <c r="JU488" s="523">
        <f t="shared" si="4093"/>
        <v>0</v>
      </c>
      <c r="JV488" s="524"/>
      <c r="JW488" s="523"/>
      <c r="JX488" s="523">
        <f t="shared" si="4094"/>
        <v>0</v>
      </c>
      <c r="JY488" s="523">
        <f t="shared" si="4095"/>
        <v>0</v>
      </c>
      <c r="JZ488" s="524">
        <v>0.36319999999999997</v>
      </c>
      <c r="KA488" s="525">
        <f t="shared" si="4096"/>
        <v>0</v>
      </c>
      <c r="KB488" s="526">
        <f t="shared" si="4097"/>
        <v>0</v>
      </c>
      <c r="KC488" s="527"/>
      <c r="KD488" s="520">
        <v>9.0</v>
      </c>
      <c r="KE488" s="521" t="s">
        <v>187</v>
      </c>
      <c r="KF488" s="522" t="s">
        <v>132</v>
      </c>
      <c r="KG488" s="522" t="s">
        <v>132</v>
      </c>
      <c r="KH488" s="523" t="str">
        <f>ADHK!KH488</f>
        <v/>
      </c>
      <c r="KI488" s="523"/>
      <c r="KJ488" s="523">
        <f t="shared" si="4098"/>
        <v>0</v>
      </c>
      <c r="KK488" s="524"/>
      <c r="KL488" s="523">
        <f t="shared" si="4099"/>
        <v>0</v>
      </c>
      <c r="KM488" s="524"/>
      <c r="KN488" s="523"/>
      <c r="KO488" s="523">
        <f t="shared" si="4100"/>
        <v>0</v>
      </c>
      <c r="KP488" s="523">
        <f t="shared" si="4101"/>
        <v>0</v>
      </c>
      <c r="KQ488" s="524">
        <v>0.36319999999999997</v>
      </c>
      <c r="KR488" s="525">
        <f t="shared" si="4102"/>
        <v>0</v>
      </c>
      <c r="KS488" s="526">
        <f t="shared" si="4103"/>
        <v>0</v>
      </c>
      <c r="KT488" s="527"/>
      <c r="KU488" s="528"/>
    </row>
    <row r="489" ht="15.75" customHeight="1">
      <c r="A489" s="520">
        <v>10.0</v>
      </c>
      <c r="B489" s="521" t="s">
        <v>188</v>
      </c>
      <c r="C489" s="522" t="s">
        <v>132</v>
      </c>
      <c r="D489" s="522" t="s">
        <v>132</v>
      </c>
      <c r="E489" s="523" t="str">
        <f>ADHK!E489</f>
        <v/>
      </c>
      <c r="F489" s="523" t="str">
        <f>ADHK!F489</f>
        <v/>
      </c>
      <c r="G489" s="523">
        <f t="shared" si="3996"/>
        <v>0</v>
      </c>
      <c r="H489" s="524"/>
      <c r="I489" s="523">
        <f t="shared" si="3997"/>
        <v>0</v>
      </c>
      <c r="J489" s="524"/>
      <c r="K489" s="523"/>
      <c r="L489" s="523">
        <f t="shared" si="3998"/>
        <v>0</v>
      </c>
      <c r="M489" s="523">
        <f t="shared" si="3999"/>
        <v>0</v>
      </c>
      <c r="N489" s="524">
        <v>0.36319999999999997</v>
      </c>
      <c r="O489" s="525">
        <f t="shared" si="4000"/>
        <v>0</v>
      </c>
      <c r="P489" s="526">
        <f t="shared" si="4001"/>
        <v>0</v>
      </c>
      <c r="Q489" s="527"/>
      <c r="R489" s="520">
        <v>10.0</v>
      </c>
      <c r="S489" s="521" t="s">
        <v>188</v>
      </c>
      <c r="T489" s="522" t="s">
        <v>132</v>
      </c>
      <c r="U489" s="522" t="s">
        <v>132</v>
      </c>
      <c r="V489" s="523" t="str">
        <f>ADHK!V489</f>
        <v/>
      </c>
      <c r="W489" s="523"/>
      <c r="X489" s="523">
        <f t="shared" si="4002"/>
        <v>0</v>
      </c>
      <c r="Y489" s="524"/>
      <c r="Z489" s="523">
        <f t="shared" si="4003"/>
        <v>0</v>
      </c>
      <c r="AA489" s="524"/>
      <c r="AB489" s="523"/>
      <c r="AC489" s="523">
        <f t="shared" si="4004"/>
        <v>0</v>
      </c>
      <c r="AD489" s="523">
        <f t="shared" si="4005"/>
        <v>0</v>
      </c>
      <c r="AE489" s="524">
        <v>0.36319999999999997</v>
      </c>
      <c r="AF489" s="525">
        <f t="shared" si="4006"/>
        <v>0</v>
      </c>
      <c r="AG489" s="526">
        <f t="shared" si="4007"/>
        <v>0</v>
      </c>
      <c r="AH489" s="527"/>
      <c r="AI489" s="520">
        <v>10.0</v>
      </c>
      <c r="AJ489" s="521" t="s">
        <v>188</v>
      </c>
      <c r="AK489" s="522" t="s">
        <v>132</v>
      </c>
      <c r="AL489" s="522" t="s">
        <v>132</v>
      </c>
      <c r="AM489" s="523" t="str">
        <f>ADHK!AM489</f>
        <v/>
      </c>
      <c r="AN489" s="523"/>
      <c r="AO489" s="523">
        <f t="shared" si="4008"/>
        <v>0</v>
      </c>
      <c r="AP489" s="524"/>
      <c r="AQ489" s="523">
        <f t="shared" si="4009"/>
        <v>0</v>
      </c>
      <c r="AR489" s="524"/>
      <c r="AS489" s="523"/>
      <c r="AT489" s="523">
        <f t="shared" si="4010"/>
        <v>0</v>
      </c>
      <c r="AU489" s="523">
        <f t="shared" si="4011"/>
        <v>0</v>
      </c>
      <c r="AV489" s="524">
        <v>0.36319999999999997</v>
      </c>
      <c r="AW489" s="525">
        <f t="shared" si="4012"/>
        <v>0</v>
      </c>
      <c r="AX489" s="526">
        <f t="shared" si="4013"/>
        <v>0</v>
      </c>
      <c r="AY489" s="527"/>
      <c r="AZ489" s="520">
        <v>10.0</v>
      </c>
      <c r="BA489" s="521" t="s">
        <v>188</v>
      </c>
      <c r="BB489" s="522" t="s">
        <v>132</v>
      </c>
      <c r="BC489" s="522" t="s">
        <v>132</v>
      </c>
      <c r="BD489" s="523" t="str">
        <f>ADHK!BD489</f>
        <v/>
      </c>
      <c r="BE489" s="523"/>
      <c r="BF489" s="523">
        <f t="shared" si="4014"/>
        <v>0</v>
      </c>
      <c r="BG489" s="524"/>
      <c r="BH489" s="523">
        <f t="shared" si="4015"/>
        <v>0</v>
      </c>
      <c r="BI489" s="524"/>
      <c r="BJ489" s="523"/>
      <c r="BK489" s="523">
        <f t="shared" si="4016"/>
        <v>0</v>
      </c>
      <c r="BL489" s="523">
        <f t="shared" si="4017"/>
        <v>0</v>
      </c>
      <c r="BM489" s="524">
        <v>0.36319999999999997</v>
      </c>
      <c r="BN489" s="525">
        <f t="shared" si="4018"/>
        <v>0</v>
      </c>
      <c r="BO489" s="526">
        <f t="shared" si="4019"/>
        <v>0</v>
      </c>
      <c r="BP489" s="527"/>
      <c r="BQ489" s="520">
        <v>10.0</v>
      </c>
      <c r="BR489" s="521" t="s">
        <v>188</v>
      </c>
      <c r="BS489" s="522" t="s">
        <v>132</v>
      </c>
      <c r="BT489" s="522" t="s">
        <v>132</v>
      </c>
      <c r="BU489" s="523" t="str">
        <f>ADHK!BU489</f>
        <v/>
      </c>
      <c r="BV489" s="523"/>
      <c r="BW489" s="523">
        <f t="shared" si="4020"/>
        <v>0</v>
      </c>
      <c r="BX489" s="524"/>
      <c r="BY489" s="523">
        <f t="shared" si="4021"/>
        <v>0</v>
      </c>
      <c r="BZ489" s="524"/>
      <c r="CA489" s="523"/>
      <c r="CB489" s="523">
        <f t="shared" si="4022"/>
        <v>0</v>
      </c>
      <c r="CC489" s="523">
        <f t="shared" si="4023"/>
        <v>0</v>
      </c>
      <c r="CD489" s="524">
        <v>0.36319999999999997</v>
      </c>
      <c r="CE489" s="525">
        <f t="shared" si="4024"/>
        <v>0</v>
      </c>
      <c r="CF489" s="526">
        <f t="shared" si="4025"/>
        <v>0</v>
      </c>
      <c r="CG489" s="527"/>
      <c r="CH489" s="520">
        <v>10.0</v>
      </c>
      <c r="CI489" s="521" t="s">
        <v>188</v>
      </c>
      <c r="CJ489" s="522" t="s">
        <v>132</v>
      </c>
      <c r="CK489" s="522" t="s">
        <v>132</v>
      </c>
      <c r="CL489" s="523" t="str">
        <f>ADHK!CL489</f>
        <v/>
      </c>
      <c r="CM489" s="523"/>
      <c r="CN489" s="523">
        <f t="shared" si="4026"/>
        <v>0</v>
      </c>
      <c r="CO489" s="524"/>
      <c r="CP489" s="523">
        <f t="shared" si="4027"/>
        <v>0</v>
      </c>
      <c r="CQ489" s="524"/>
      <c r="CR489" s="523"/>
      <c r="CS489" s="523">
        <f t="shared" si="4028"/>
        <v>0</v>
      </c>
      <c r="CT489" s="523">
        <f t="shared" si="4029"/>
        <v>0</v>
      </c>
      <c r="CU489" s="524">
        <v>0.36319999999999997</v>
      </c>
      <c r="CV489" s="525">
        <f t="shared" si="4030"/>
        <v>0</v>
      </c>
      <c r="CW489" s="526">
        <f t="shared" si="4031"/>
        <v>0</v>
      </c>
      <c r="CX489" s="527"/>
      <c r="CY489" s="520">
        <v>10.0</v>
      </c>
      <c r="CZ489" s="521" t="s">
        <v>188</v>
      </c>
      <c r="DA489" s="522" t="s">
        <v>132</v>
      </c>
      <c r="DB489" s="522" t="s">
        <v>132</v>
      </c>
      <c r="DC489" s="523" t="str">
        <f>ADHK!DC489</f>
        <v/>
      </c>
      <c r="DD489" s="523"/>
      <c r="DE489" s="523">
        <f t="shared" si="4032"/>
        <v>0</v>
      </c>
      <c r="DF489" s="524"/>
      <c r="DG489" s="523">
        <f t="shared" si="4033"/>
        <v>0</v>
      </c>
      <c r="DH489" s="524"/>
      <c r="DI489" s="523"/>
      <c r="DJ489" s="523">
        <f t="shared" si="4034"/>
        <v>0</v>
      </c>
      <c r="DK489" s="523">
        <f t="shared" si="4035"/>
        <v>0</v>
      </c>
      <c r="DL489" s="524">
        <v>0.36319999999999997</v>
      </c>
      <c r="DM489" s="525">
        <f t="shared" si="4036"/>
        <v>0</v>
      </c>
      <c r="DN489" s="526">
        <f t="shared" si="4037"/>
        <v>0</v>
      </c>
      <c r="DO489" s="527"/>
      <c r="DP489" s="520">
        <v>10.0</v>
      </c>
      <c r="DQ489" s="521" t="s">
        <v>188</v>
      </c>
      <c r="DR489" s="522" t="s">
        <v>132</v>
      </c>
      <c r="DS489" s="522" t="s">
        <v>132</v>
      </c>
      <c r="DT489" s="523" t="str">
        <f>ADHK!DT489</f>
        <v/>
      </c>
      <c r="DU489" s="523"/>
      <c r="DV489" s="523">
        <f t="shared" si="4038"/>
        <v>0</v>
      </c>
      <c r="DW489" s="524"/>
      <c r="DX489" s="523">
        <f t="shared" si="4039"/>
        <v>0</v>
      </c>
      <c r="DY489" s="524"/>
      <c r="DZ489" s="523"/>
      <c r="EA489" s="523">
        <f t="shared" si="4040"/>
        <v>0</v>
      </c>
      <c r="EB489" s="523">
        <f t="shared" si="4041"/>
        <v>0</v>
      </c>
      <c r="EC489" s="524">
        <v>0.36319999999999997</v>
      </c>
      <c r="ED489" s="525">
        <f t="shared" si="4042"/>
        <v>0</v>
      </c>
      <c r="EE489" s="526">
        <f t="shared" si="4043"/>
        <v>0</v>
      </c>
      <c r="EF489" s="527"/>
      <c r="EG489" s="520">
        <v>10.0</v>
      </c>
      <c r="EH489" s="521" t="s">
        <v>188</v>
      </c>
      <c r="EI489" s="522" t="s">
        <v>132</v>
      </c>
      <c r="EJ489" s="522" t="s">
        <v>132</v>
      </c>
      <c r="EK489" s="523" t="str">
        <f>ADHK!EK489</f>
        <v/>
      </c>
      <c r="EL489" s="523"/>
      <c r="EM489" s="523">
        <f t="shared" si="4044"/>
        <v>0</v>
      </c>
      <c r="EN489" s="524"/>
      <c r="EO489" s="523">
        <f t="shared" si="4045"/>
        <v>0</v>
      </c>
      <c r="EP489" s="524"/>
      <c r="EQ489" s="523"/>
      <c r="ER489" s="523">
        <f t="shared" si="4046"/>
        <v>0</v>
      </c>
      <c r="ES489" s="523">
        <f t="shared" si="4047"/>
        <v>0</v>
      </c>
      <c r="ET489" s="524">
        <v>0.36319999999999997</v>
      </c>
      <c r="EU489" s="525">
        <f t="shared" si="4048"/>
        <v>0</v>
      </c>
      <c r="EV489" s="526">
        <f t="shared" si="4049"/>
        <v>0</v>
      </c>
      <c r="EW489" s="527"/>
      <c r="EX489" s="520">
        <v>10.0</v>
      </c>
      <c r="EY489" s="521" t="s">
        <v>188</v>
      </c>
      <c r="EZ489" s="522" t="s">
        <v>132</v>
      </c>
      <c r="FA489" s="522" t="s">
        <v>132</v>
      </c>
      <c r="FB489" s="523" t="str">
        <f>ADHK!FB489</f>
        <v/>
      </c>
      <c r="FC489" s="523"/>
      <c r="FD489" s="523">
        <f t="shared" si="4050"/>
        <v>0</v>
      </c>
      <c r="FE489" s="524"/>
      <c r="FF489" s="523">
        <f t="shared" si="4051"/>
        <v>0</v>
      </c>
      <c r="FG489" s="524"/>
      <c r="FH489" s="523"/>
      <c r="FI489" s="523">
        <f t="shared" si="4052"/>
        <v>0</v>
      </c>
      <c r="FJ489" s="523">
        <f t="shared" si="4053"/>
        <v>0</v>
      </c>
      <c r="FK489" s="524">
        <v>0.36319999999999997</v>
      </c>
      <c r="FL489" s="525">
        <f t="shared" si="4054"/>
        <v>0</v>
      </c>
      <c r="FM489" s="526">
        <f t="shared" si="4055"/>
        <v>0</v>
      </c>
      <c r="FN489" s="527"/>
      <c r="FO489" s="520">
        <v>10.0</v>
      </c>
      <c r="FP489" s="521" t="s">
        <v>188</v>
      </c>
      <c r="FQ489" s="522" t="s">
        <v>132</v>
      </c>
      <c r="FR489" s="522" t="s">
        <v>132</v>
      </c>
      <c r="FS489" s="523" t="str">
        <f>ADHK!FS489</f>
        <v/>
      </c>
      <c r="FT489" s="523"/>
      <c r="FU489" s="523">
        <f t="shared" si="4056"/>
        <v>0</v>
      </c>
      <c r="FV489" s="524"/>
      <c r="FW489" s="523">
        <f t="shared" si="4057"/>
        <v>0</v>
      </c>
      <c r="FX489" s="524"/>
      <c r="FY489" s="523"/>
      <c r="FZ489" s="523">
        <f t="shared" si="4058"/>
        <v>0</v>
      </c>
      <c r="GA489" s="523">
        <f t="shared" si="4059"/>
        <v>0</v>
      </c>
      <c r="GB489" s="524">
        <v>0.36319999999999997</v>
      </c>
      <c r="GC489" s="525">
        <f t="shared" si="4060"/>
        <v>0</v>
      </c>
      <c r="GD489" s="526">
        <f t="shared" si="4061"/>
        <v>0</v>
      </c>
      <c r="GE489" s="527"/>
      <c r="GF489" s="520">
        <v>10.0</v>
      </c>
      <c r="GG489" s="521" t="s">
        <v>188</v>
      </c>
      <c r="GH489" s="522" t="s">
        <v>132</v>
      </c>
      <c r="GI489" s="522" t="s">
        <v>132</v>
      </c>
      <c r="GJ489" s="523" t="str">
        <f>ADHK!GJ489</f>
        <v/>
      </c>
      <c r="GK489" s="523"/>
      <c r="GL489" s="523">
        <f t="shared" si="4062"/>
        <v>0</v>
      </c>
      <c r="GM489" s="524"/>
      <c r="GN489" s="523">
        <f t="shared" si="4063"/>
        <v>0</v>
      </c>
      <c r="GO489" s="524"/>
      <c r="GP489" s="523"/>
      <c r="GQ489" s="523">
        <f t="shared" si="4064"/>
        <v>0</v>
      </c>
      <c r="GR489" s="523">
        <f t="shared" si="4065"/>
        <v>0</v>
      </c>
      <c r="GS489" s="524">
        <v>0.36319999999999997</v>
      </c>
      <c r="GT489" s="525">
        <f t="shared" si="4066"/>
        <v>0</v>
      </c>
      <c r="GU489" s="526">
        <f t="shared" si="4067"/>
        <v>0</v>
      </c>
      <c r="GV489" s="527"/>
      <c r="GW489" s="520">
        <v>10.0</v>
      </c>
      <c r="GX489" s="521" t="s">
        <v>188</v>
      </c>
      <c r="GY489" s="522" t="s">
        <v>132</v>
      </c>
      <c r="GZ489" s="522" t="s">
        <v>132</v>
      </c>
      <c r="HA489" s="523" t="str">
        <f>ADHK!HA489</f>
        <v/>
      </c>
      <c r="HB489" s="523"/>
      <c r="HC489" s="523">
        <f t="shared" si="4068"/>
        <v>0</v>
      </c>
      <c r="HD489" s="524"/>
      <c r="HE489" s="523">
        <f t="shared" si="4069"/>
        <v>0</v>
      </c>
      <c r="HF489" s="524"/>
      <c r="HG489" s="523"/>
      <c r="HH489" s="523">
        <f t="shared" si="4070"/>
        <v>0</v>
      </c>
      <c r="HI489" s="523">
        <f t="shared" si="4071"/>
        <v>0</v>
      </c>
      <c r="HJ489" s="524">
        <v>0.36319999999999997</v>
      </c>
      <c r="HK489" s="525">
        <f t="shared" si="4072"/>
        <v>0</v>
      </c>
      <c r="HL489" s="526">
        <f t="shared" si="4073"/>
        <v>0</v>
      </c>
      <c r="HM489" s="527"/>
      <c r="HN489" s="520">
        <v>10.0</v>
      </c>
      <c r="HO489" s="521" t="s">
        <v>188</v>
      </c>
      <c r="HP489" s="522" t="s">
        <v>132</v>
      </c>
      <c r="HQ489" s="522" t="s">
        <v>132</v>
      </c>
      <c r="HR489" s="523" t="str">
        <f>ADHK!HR489</f>
        <v/>
      </c>
      <c r="HS489" s="523"/>
      <c r="HT489" s="523">
        <f t="shared" si="4074"/>
        <v>0</v>
      </c>
      <c r="HU489" s="524"/>
      <c r="HV489" s="523">
        <f t="shared" si="4075"/>
        <v>0</v>
      </c>
      <c r="HW489" s="524"/>
      <c r="HX489" s="523"/>
      <c r="HY489" s="523">
        <f t="shared" si="4076"/>
        <v>0</v>
      </c>
      <c r="HZ489" s="523">
        <f t="shared" si="4077"/>
        <v>0</v>
      </c>
      <c r="IA489" s="524">
        <v>0.36319999999999997</v>
      </c>
      <c r="IB489" s="525">
        <f t="shared" si="4078"/>
        <v>0</v>
      </c>
      <c r="IC489" s="526">
        <f t="shared" si="4079"/>
        <v>0</v>
      </c>
      <c r="ID489" s="527"/>
      <c r="IE489" s="520">
        <v>10.0</v>
      </c>
      <c r="IF489" s="521" t="s">
        <v>188</v>
      </c>
      <c r="IG489" s="522" t="s">
        <v>132</v>
      </c>
      <c r="IH489" s="522" t="s">
        <v>132</v>
      </c>
      <c r="II489" s="523" t="str">
        <f>ADHK!II489</f>
        <v/>
      </c>
      <c r="IJ489" s="523"/>
      <c r="IK489" s="523">
        <f t="shared" si="4080"/>
        <v>0</v>
      </c>
      <c r="IL489" s="524"/>
      <c r="IM489" s="523">
        <f t="shared" si="4081"/>
        <v>0</v>
      </c>
      <c r="IN489" s="524"/>
      <c r="IO489" s="523"/>
      <c r="IP489" s="523">
        <f t="shared" si="4082"/>
        <v>0</v>
      </c>
      <c r="IQ489" s="523">
        <f t="shared" si="4083"/>
        <v>0</v>
      </c>
      <c r="IR489" s="524">
        <v>0.36319999999999997</v>
      </c>
      <c r="IS489" s="525">
        <f t="shared" si="4084"/>
        <v>0</v>
      </c>
      <c r="IT489" s="526">
        <f t="shared" si="4085"/>
        <v>0</v>
      </c>
      <c r="IU489" s="527"/>
      <c r="IV489" s="520">
        <v>10.0</v>
      </c>
      <c r="IW489" s="521" t="s">
        <v>188</v>
      </c>
      <c r="IX489" s="522" t="s">
        <v>132</v>
      </c>
      <c r="IY489" s="522" t="s">
        <v>132</v>
      </c>
      <c r="IZ489" s="523" t="str">
        <f>ADHK!IZ489</f>
        <v/>
      </c>
      <c r="JA489" s="523"/>
      <c r="JB489" s="523">
        <f t="shared" si="4086"/>
        <v>0</v>
      </c>
      <c r="JC489" s="524"/>
      <c r="JD489" s="523">
        <f t="shared" si="4087"/>
        <v>0</v>
      </c>
      <c r="JE489" s="524"/>
      <c r="JF489" s="523"/>
      <c r="JG489" s="523">
        <f t="shared" si="4088"/>
        <v>0</v>
      </c>
      <c r="JH489" s="523">
        <f t="shared" si="4089"/>
        <v>0</v>
      </c>
      <c r="JI489" s="524">
        <v>0.36319999999999997</v>
      </c>
      <c r="JJ489" s="525">
        <f t="shared" si="4090"/>
        <v>0</v>
      </c>
      <c r="JK489" s="526">
        <f t="shared" si="4091"/>
        <v>0</v>
      </c>
      <c r="JL489" s="527"/>
      <c r="JM489" s="520">
        <v>10.0</v>
      </c>
      <c r="JN489" s="521" t="s">
        <v>188</v>
      </c>
      <c r="JO489" s="522" t="s">
        <v>132</v>
      </c>
      <c r="JP489" s="522" t="s">
        <v>132</v>
      </c>
      <c r="JQ489" s="523" t="str">
        <f>ADHK!JQ489</f>
        <v/>
      </c>
      <c r="JR489" s="523"/>
      <c r="JS489" s="523">
        <f t="shared" si="4092"/>
        <v>0</v>
      </c>
      <c r="JT489" s="524"/>
      <c r="JU489" s="523">
        <f t="shared" si="4093"/>
        <v>0</v>
      </c>
      <c r="JV489" s="524"/>
      <c r="JW489" s="523"/>
      <c r="JX489" s="523">
        <f t="shared" si="4094"/>
        <v>0</v>
      </c>
      <c r="JY489" s="523">
        <f t="shared" si="4095"/>
        <v>0</v>
      </c>
      <c r="JZ489" s="524">
        <v>0.36319999999999997</v>
      </c>
      <c r="KA489" s="525">
        <f t="shared" si="4096"/>
        <v>0</v>
      </c>
      <c r="KB489" s="526">
        <f t="shared" si="4097"/>
        <v>0</v>
      </c>
      <c r="KC489" s="527"/>
      <c r="KD489" s="520">
        <v>10.0</v>
      </c>
      <c r="KE489" s="521" t="s">
        <v>188</v>
      </c>
      <c r="KF489" s="522" t="s">
        <v>132</v>
      </c>
      <c r="KG489" s="522" t="s">
        <v>132</v>
      </c>
      <c r="KH489" s="523" t="str">
        <f>ADHK!KH489</f>
        <v/>
      </c>
      <c r="KI489" s="523"/>
      <c r="KJ489" s="523">
        <f t="shared" si="4098"/>
        <v>0</v>
      </c>
      <c r="KK489" s="524"/>
      <c r="KL489" s="523">
        <f t="shared" si="4099"/>
        <v>0</v>
      </c>
      <c r="KM489" s="524"/>
      <c r="KN489" s="523"/>
      <c r="KO489" s="523">
        <f t="shared" si="4100"/>
        <v>0</v>
      </c>
      <c r="KP489" s="523">
        <f t="shared" si="4101"/>
        <v>0</v>
      </c>
      <c r="KQ489" s="524">
        <v>0.36319999999999997</v>
      </c>
      <c r="KR489" s="525">
        <f t="shared" si="4102"/>
        <v>0</v>
      </c>
      <c r="KS489" s="526">
        <f t="shared" si="4103"/>
        <v>0</v>
      </c>
      <c r="KT489" s="527"/>
      <c r="KU489" s="528"/>
    </row>
    <row r="490" ht="15.75" customHeight="1">
      <c r="A490" s="520">
        <v>11.0</v>
      </c>
      <c r="B490" s="521" t="s">
        <v>189</v>
      </c>
      <c r="C490" s="522" t="s">
        <v>132</v>
      </c>
      <c r="D490" s="522" t="s">
        <v>132</v>
      </c>
      <c r="E490" s="523" t="str">
        <f>ADHK!E490</f>
        <v/>
      </c>
      <c r="F490" s="523" t="str">
        <f>ADHK!F490</f>
        <v/>
      </c>
      <c r="G490" s="523">
        <f t="shared" si="3996"/>
        <v>0</v>
      </c>
      <c r="H490" s="524"/>
      <c r="I490" s="523">
        <f t="shared" si="3997"/>
        <v>0</v>
      </c>
      <c r="J490" s="524"/>
      <c r="K490" s="523"/>
      <c r="L490" s="523">
        <f t="shared" si="3998"/>
        <v>0</v>
      </c>
      <c r="M490" s="523">
        <f t="shared" si="3999"/>
        <v>0</v>
      </c>
      <c r="N490" s="524">
        <v>0.36319999999999997</v>
      </c>
      <c r="O490" s="525">
        <f t="shared" si="4000"/>
        <v>0</v>
      </c>
      <c r="P490" s="526">
        <f t="shared" si="4001"/>
        <v>0</v>
      </c>
      <c r="Q490" s="527"/>
      <c r="R490" s="520">
        <v>11.0</v>
      </c>
      <c r="S490" s="521" t="s">
        <v>189</v>
      </c>
      <c r="T490" s="522" t="s">
        <v>132</v>
      </c>
      <c r="U490" s="522" t="s">
        <v>132</v>
      </c>
      <c r="V490" s="523" t="str">
        <f>ADHK!V490</f>
        <v/>
      </c>
      <c r="W490" s="523"/>
      <c r="X490" s="523">
        <f t="shared" si="4002"/>
        <v>0</v>
      </c>
      <c r="Y490" s="524"/>
      <c r="Z490" s="523">
        <f t="shared" si="4003"/>
        <v>0</v>
      </c>
      <c r="AA490" s="524"/>
      <c r="AB490" s="523"/>
      <c r="AC490" s="523">
        <f t="shared" si="4004"/>
        <v>0</v>
      </c>
      <c r="AD490" s="523">
        <f t="shared" si="4005"/>
        <v>0</v>
      </c>
      <c r="AE490" s="524">
        <v>0.36319999999999997</v>
      </c>
      <c r="AF490" s="525">
        <f t="shared" si="4006"/>
        <v>0</v>
      </c>
      <c r="AG490" s="526">
        <f t="shared" si="4007"/>
        <v>0</v>
      </c>
      <c r="AH490" s="527"/>
      <c r="AI490" s="520">
        <v>11.0</v>
      </c>
      <c r="AJ490" s="521" t="s">
        <v>189</v>
      </c>
      <c r="AK490" s="522" t="s">
        <v>132</v>
      </c>
      <c r="AL490" s="522" t="s">
        <v>132</v>
      </c>
      <c r="AM490" s="523" t="str">
        <f>ADHK!AM490</f>
        <v/>
      </c>
      <c r="AN490" s="523"/>
      <c r="AO490" s="523">
        <f t="shared" si="4008"/>
        <v>0</v>
      </c>
      <c r="AP490" s="524"/>
      <c r="AQ490" s="523">
        <f t="shared" si="4009"/>
        <v>0</v>
      </c>
      <c r="AR490" s="524"/>
      <c r="AS490" s="523"/>
      <c r="AT490" s="523">
        <f t="shared" si="4010"/>
        <v>0</v>
      </c>
      <c r="AU490" s="523">
        <f t="shared" si="4011"/>
        <v>0</v>
      </c>
      <c r="AV490" s="524">
        <v>0.36319999999999997</v>
      </c>
      <c r="AW490" s="525">
        <f t="shared" si="4012"/>
        <v>0</v>
      </c>
      <c r="AX490" s="526">
        <f t="shared" si="4013"/>
        <v>0</v>
      </c>
      <c r="AY490" s="527"/>
      <c r="AZ490" s="520">
        <v>11.0</v>
      </c>
      <c r="BA490" s="521" t="s">
        <v>189</v>
      </c>
      <c r="BB490" s="522" t="s">
        <v>132</v>
      </c>
      <c r="BC490" s="522" t="s">
        <v>132</v>
      </c>
      <c r="BD490" s="523" t="str">
        <f>ADHK!BD490</f>
        <v/>
      </c>
      <c r="BE490" s="523"/>
      <c r="BF490" s="523">
        <f t="shared" si="4014"/>
        <v>0</v>
      </c>
      <c r="BG490" s="524"/>
      <c r="BH490" s="523">
        <f t="shared" si="4015"/>
        <v>0</v>
      </c>
      <c r="BI490" s="524"/>
      <c r="BJ490" s="523"/>
      <c r="BK490" s="523">
        <f t="shared" si="4016"/>
        <v>0</v>
      </c>
      <c r="BL490" s="523">
        <f t="shared" si="4017"/>
        <v>0</v>
      </c>
      <c r="BM490" s="524">
        <v>0.36319999999999997</v>
      </c>
      <c r="BN490" s="525">
        <f t="shared" si="4018"/>
        <v>0</v>
      </c>
      <c r="BO490" s="526">
        <f t="shared" si="4019"/>
        <v>0</v>
      </c>
      <c r="BP490" s="527"/>
      <c r="BQ490" s="520">
        <v>11.0</v>
      </c>
      <c r="BR490" s="521" t="s">
        <v>189</v>
      </c>
      <c r="BS490" s="522" t="s">
        <v>132</v>
      </c>
      <c r="BT490" s="522" t="s">
        <v>132</v>
      </c>
      <c r="BU490" s="523" t="str">
        <f>ADHK!BU490</f>
        <v/>
      </c>
      <c r="BV490" s="523"/>
      <c r="BW490" s="523">
        <f t="shared" si="4020"/>
        <v>0</v>
      </c>
      <c r="BX490" s="524"/>
      <c r="BY490" s="523">
        <f t="shared" si="4021"/>
        <v>0</v>
      </c>
      <c r="BZ490" s="524"/>
      <c r="CA490" s="523"/>
      <c r="CB490" s="523">
        <f t="shared" si="4022"/>
        <v>0</v>
      </c>
      <c r="CC490" s="523">
        <f t="shared" si="4023"/>
        <v>0</v>
      </c>
      <c r="CD490" s="524">
        <v>0.36319999999999997</v>
      </c>
      <c r="CE490" s="525">
        <f t="shared" si="4024"/>
        <v>0</v>
      </c>
      <c r="CF490" s="526">
        <f t="shared" si="4025"/>
        <v>0</v>
      </c>
      <c r="CG490" s="527"/>
      <c r="CH490" s="520">
        <v>11.0</v>
      </c>
      <c r="CI490" s="521" t="s">
        <v>189</v>
      </c>
      <c r="CJ490" s="522" t="s">
        <v>132</v>
      </c>
      <c r="CK490" s="522" t="s">
        <v>132</v>
      </c>
      <c r="CL490" s="523" t="str">
        <f>ADHK!CL490</f>
        <v/>
      </c>
      <c r="CM490" s="523"/>
      <c r="CN490" s="523">
        <f t="shared" si="4026"/>
        <v>0</v>
      </c>
      <c r="CO490" s="524"/>
      <c r="CP490" s="523">
        <f t="shared" si="4027"/>
        <v>0</v>
      </c>
      <c r="CQ490" s="524"/>
      <c r="CR490" s="523"/>
      <c r="CS490" s="523">
        <f t="shared" si="4028"/>
        <v>0</v>
      </c>
      <c r="CT490" s="523">
        <f t="shared" si="4029"/>
        <v>0</v>
      </c>
      <c r="CU490" s="524">
        <v>0.36319999999999997</v>
      </c>
      <c r="CV490" s="525">
        <f t="shared" si="4030"/>
        <v>0</v>
      </c>
      <c r="CW490" s="526">
        <f t="shared" si="4031"/>
        <v>0</v>
      </c>
      <c r="CX490" s="527"/>
      <c r="CY490" s="520">
        <v>11.0</v>
      </c>
      <c r="CZ490" s="521" t="s">
        <v>189</v>
      </c>
      <c r="DA490" s="522" t="s">
        <v>132</v>
      </c>
      <c r="DB490" s="522" t="s">
        <v>132</v>
      </c>
      <c r="DC490" s="523" t="str">
        <f>ADHK!DC490</f>
        <v/>
      </c>
      <c r="DD490" s="523"/>
      <c r="DE490" s="523">
        <f t="shared" si="4032"/>
        <v>0</v>
      </c>
      <c r="DF490" s="524"/>
      <c r="DG490" s="523">
        <f t="shared" si="4033"/>
        <v>0</v>
      </c>
      <c r="DH490" s="524"/>
      <c r="DI490" s="523"/>
      <c r="DJ490" s="523">
        <f t="shared" si="4034"/>
        <v>0</v>
      </c>
      <c r="DK490" s="523">
        <f t="shared" si="4035"/>
        <v>0</v>
      </c>
      <c r="DL490" s="524">
        <v>0.36319999999999997</v>
      </c>
      <c r="DM490" s="525">
        <f t="shared" si="4036"/>
        <v>0</v>
      </c>
      <c r="DN490" s="526">
        <f t="shared" si="4037"/>
        <v>0</v>
      </c>
      <c r="DO490" s="527"/>
      <c r="DP490" s="520">
        <v>11.0</v>
      </c>
      <c r="DQ490" s="521" t="s">
        <v>189</v>
      </c>
      <c r="DR490" s="522" t="s">
        <v>132</v>
      </c>
      <c r="DS490" s="522" t="s">
        <v>132</v>
      </c>
      <c r="DT490" s="523" t="str">
        <f>ADHK!DT490</f>
        <v/>
      </c>
      <c r="DU490" s="523"/>
      <c r="DV490" s="523">
        <f t="shared" si="4038"/>
        <v>0</v>
      </c>
      <c r="DW490" s="524"/>
      <c r="DX490" s="523">
        <f t="shared" si="4039"/>
        <v>0</v>
      </c>
      <c r="DY490" s="524"/>
      <c r="DZ490" s="523"/>
      <c r="EA490" s="523">
        <f t="shared" si="4040"/>
        <v>0</v>
      </c>
      <c r="EB490" s="523">
        <f t="shared" si="4041"/>
        <v>0</v>
      </c>
      <c r="EC490" s="524">
        <v>0.36319999999999997</v>
      </c>
      <c r="ED490" s="525">
        <f t="shared" si="4042"/>
        <v>0</v>
      </c>
      <c r="EE490" s="526">
        <f t="shared" si="4043"/>
        <v>0</v>
      </c>
      <c r="EF490" s="527"/>
      <c r="EG490" s="520">
        <v>11.0</v>
      </c>
      <c r="EH490" s="521" t="s">
        <v>189</v>
      </c>
      <c r="EI490" s="522" t="s">
        <v>132</v>
      </c>
      <c r="EJ490" s="522" t="s">
        <v>132</v>
      </c>
      <c r="EK490" s="523" t="str">
        <f>ADHK!EK490</f>
        <v/>
      </c>
      <c r="EL490" s="523"/>
      <c r="EM490" s="523">
        <f t="shared" si="4044"/>
        <v>0</v>
      </c>
      <c r="EN490" s="524"/>
      <c r="EO490" s="523">
        <f t="shared" si="4045"/>
        <v>0</v>
      </c>
      <c r="EP490" s="524"/>
      <c r="EQ490" s="523"/>
      <c r="ER490" s="523">
        <f t="shared" si="4046"/>
        <v>0</v>
      </c>
      <c r="ES490" s="523">
        <f t="shared" si="4047"/>
        <v>0</v>
      </c>
      <c r="ET490" s="524">
        <v>0.36319999999999997</v>
      </c>
      <c r="EU490" s="525">
        <f t="shared" si="4048"/>
        <v>0</v>
      </c>
      <c r="EV490" s="526">
        <f t="shared" si="4049"/>
        <v>0</v>
      </c>
      <c r="EW490" s="527"/>
      <c r="EX490" s="520">
        <v>11.0</v>
      </c>
      <c r="EY490" s="521" t="s">
        <v>189</v>
      </c>
      <c r="EZ490" s="522" t="s">
        <v>132</v>
      </c>
      <c r="FA490" s="522" t="s">
        <v>132</v>
      </c>
      <c r="FB490" s="523" t="str">
        <f>ADHK!FB490</f>
        <v/>
      </c>
      <c r="FC490" s="523"/>
      <c r="FD490" s="523">
        <f t="shared" si="4050"/>
        <v>0</v>
      </c>
      <c r="FE490" s="524"/>
      <c r="FF490" s="523">
        <f t="shared" si="4051"/>
        <v>0</v>
      </c>
      <c r="FG490" s="524"/>
      <c r="FH490" s="523"/>
      <c r="FI490" s="523">
        <f t="shared" si="4052"/>
        <v>0</v>
      </c>
      <c r="FJ490" s="523">
        <f t="shared" si="4053"/>
        <v>0</v>
      </c>
      <c r="FK490" s="524">
        <v>0.36319999999999997</v>
      </c>
      <c r="FL490" s="525">
        <f t="shared" si="4054"/>
        <v>0</v>
      </c>
      <c r="FM490" s="526">
        <f t="shared" si="4055"/>
        <v>0</v>
      </c>
      <c r="FN490" s="527"/>
      <c r="FO490" s="520">
        <v>11.0</v>
      </c>
      <c r="FP490" s="521" t="s">
        <v>189</v>
      </c>
      <c r="FQ490" s="522" t="s">
        <v>132</v>
      </c>
      <c r="FR490" s="522" t="s">
        <v>132</v>
      </c>
      <c r="FS490" s="523" t="str">
        <f>ADHK!FS490</f>
        <v/>
      </c>
      <c r="FT490" s="523"/>
      <c r="FU490" s="523">
        <f t="shared" si="4056"/>
        <v>0</v>
      </c>
      <c r="FV490" s="524"/>
      <c r="FW490" s="523">
        <f t="shared" si="4057"/>
        <v>0</v>
      </c>
      <c r="FX490" s="524"/>
      <c r="FY490" s="523"/>
      <c r="FZ490" s="523">
        <f t="shared" si="4058"/>
        <v>0</v>
      </c>
      <c r="GA490" s="523">
        <f t="shared" si="4059"/>
        <v>0</v>
      </c>
      <c r="GB490" s="524">
        <v>0.36319999999999997</v>
      </c>
      <c r="GC490" s="525">
        <f t="shared" si="4060"/>
        <v>0</v>
      </c>
      <c r="GD490" s="526">
        <f t="shared" si="4061"/>
        <v>0</v>
      </c>
      <c r="GE490" s="527"/>
      <c r="GF490" s="520">
        <v>11.0</v>
      </c>
      <c r="GG490" s="521" t="s">
        <v>189</v>
      </c>
      <c r="GH490" s="522" t="s">
        <v>132</v>
      </c>
      <c r="GI490" s="522" t="s">
        <v>132</v>
      </c>
      <c r="GJ490" s="523" t="str">
        <f>ADHK!GJ490</f>
        <v/>
      </c>
      <c r="GK490" s="523"/>
      <c r="GL490" s="523">
        <f t="shared" si="4062"/>
        <v>0</v>
      </c>
      <c r="GM490" s="524"/>
      <c r="GN490" s="523">
        <f t="shared" si="4063"/>
        <v>0</v>
      </c>
      <c r="GO490" s="524"/>
      <c r="GP490" s="523"/>
      <c r="GQ490" s="523">
        <f t="shared" si="4064"/>
        <v>0</v>
      </c>
      <c r="GR490" s="523">
        <f t="shared" si="4065"/>
        <v>0</v>
      </c>
      <c r="GS490" s="524">
        <v>0.36319999999999997</v>
      </c>
      <c r="GT490" s="525">
        <f t="shared" si="4066"/>
        <v>0</v>
      </c>
      <c r="GU490" s="526">
        <f t="shared" si="4067"/>
        <v>0</v>
      </c>
      <c r="GV490" s="527"/>
      <c r="GW490" s="520">
        <v>11.0</v>
      </c>
      <c r="GX490" s="521" t="s">
        <v>189</v>
      </c>
      <c r="GY490" s="522" t="s">
        <v>132</v>
      </c>
      <c r="GZ490" s="522" t="s">
        <v>132</v>
      </c>
      <c r="HA490" s="523" t="str">
        <f>ADHK!HA490</f>
        <v/>
      </c>
      <c r="HB490" s="523"/>
      <c r="HC490" s="523">
        <f t="shared" si="4068"/>
        <v>0</v>
      </c>
      <c r="HD490" s="524"/>
      <c r="HE490" s="523">
        <f t="shared" si="4069"/>
        <v>0</v>
      </c>
      <c r="HF490" s="524"/>
      <c r="HG490" s="523"/>
      <c r="HH490" s="523">
        <f t="shared" si="4070"/>
        <v>0</v>
      </c>
      <c r="HI490" s="523">
        <f t="shared" si="4071"/>
        <v>0</v>
      </c>
      <c r="HJ490" s="524">
        <v>0.36319999999999997</v>
      </c>
      <c r="HK490" s="525">
        <f t="shared" si="4072"/>
        <v>0</v>
      </c>
      <c r="HL490" s="526">
        <f t="shared" si="4073"/>
        <v>0</v>
      </c>
      <c r="HM490" s="527"/>
      <c r="HN490" s="520">
        <v>11.0</v>
      </c>
      <c r="HO490" s="521" t="s">
        <v>189</v>
      </c>
      <c r="HP490" s="522" t="s">
        <v>132</v>
      </c>
      <c r="HQ490" s="522" t="s">
        <v>132</v>
      </c>
      <c r="HR490" s="523" t="str">
        <f>ADHK!HR490</f>
        <v/>
      </c>
      <c r="HS490" s="523"/>
      <c r="HT490" s="523">
        <f t="shared" si="4074"/>
        <v>0</v>
      </c>
      <c r="HU490" s="524"/>
      <c r="HV490" s="523">
        <f t="shared" si="4075"/>
        <v>0</v>
      </c>
      <c r="HW490" s="524"/>
      <c r="HX490" s="523"/>
      <c r="HY490" s="523">
        <f t="shared" si="4076"/>
        <v>0</v>
      </c>
      <c r="HZ490" s="523">
        <f t="shared" si="4077"/>
        <v>0</v>
      </c>
      <c r="IA490" s="524">
        <v>0.36319999999999997</v>
      </c>
      <c r="IB490" s="525">
        <f t="shared" si="4078"/>
        <v>0</v>
      </c>
      <c r="IC490" s="526">
        <f t="shared" si="4079"/>
        <v>0</v>
      </c>
      <c r="ID490" s="527"/>
      <c r="IE490" s="520">
        <v>11.0</v>
      </c>
      <c r="IF490" s="521" t="s">
        <v>189</v>
      </c>
      <c r="IG490" s="522" t="s">
        <v>132</v>
      </c>
      <c r="IH490" s="522" t="s">
        <v>132</v>
      </c>
      <c r="II490" s="523" t="str">
        <f>ADHK!II490</f>
        <v/>
      </c>
      <c r="IJ490" s="523"/>
      <c r="IK490" s="523">
        <f t="shared" si="4080"/>
        <v>0</v>
      </c>
      <c r="IL490" s="524"/>
      <c r="IM490" s="523">
        <f t="shared" si="4081"/>
        <v>0</v>
      </c>
      <c r="IN490" s="524"/>
      <c r="IO490" s="523"/>
      <c r="IP490" s="523">
        <f t="shared" si="4082"/>
        <v>0</v>
      </c>
      <c r="IQ490" s="523">
        <f t="shared" si="4083"/>
        <v>0</v>
      </c>
      <c r="IR490" s="524">
        <v>0.36319999999999997</v>
      </c>
      <c r="IS490" s="525">
        <f t="shared" si="4084"/>
        <v>0</v>
      </c>
      <c r="IT490" s="526">
        <f t="shared" si="4085"/>
        <v>0</v>
      </c>
      <c r="IU490" s="527"/>
      <c r="IV490" s="520">
        <v>11.0</v>
      </c>
      <c r="IW490" s="521" t="s">
        <v>189</v>
      </c>
      <c r="IX490" s="522" t="s">
        <v>132</v>
      </c>
      <c r="IY490" s="522" t="s">
        <v>132</v>
      </c>
      <c r="IZ490" s="523" t="str">
        <f>ADHK!IZ490</f>
        <v/>
      </c>
      <c r="JA490" s="523"/>
      <c r="JB490" s="523">
        <f t="shared" si="4086"/>
        <v>0</v>
      </c>
      <c r="JC490" s="524"/>
      <c r="JD490" s="523">
        <f t="shared" si="4087"/>
        <v>0</v>
      </c>
      <c r="JE490" s="524"/>
      <c r="JF490" s="523"/>
      <c r="JG490" s="523">
        <f t="shared" si="4088"/>
        <v>0</v>
      </c>
      <c r="JH490" s="523">
        <f t="shared" si="4089"/>
        <v>0</v>
      </c>
      <c r="JI490" s="524">
        <v>0.36319999999999997</v>
      </c>
      <c r="JJ490" s="525">
        <f t="shared" si="4090"/>
        <v>0</v>
      </c>
      <c r="JK490" s="526">
        <f t="shared" si="4091"/>
        <v>0</v>
      </c>
      <c r="JL490" s="527"/>
      <c r="JM490" s="520">
        <v>11.0</v>
      </c>
      <c r="JN490" s="521" t="s">
        <v>189</v>
      </c>
      <c r="JO490" s="522" t="s">
        <v>132</v>
      </c>
      <c r="JP490" s="522" t="s">
        <v>132</v>
      </c>
      <c r="JQ490" s="523" t="str">
        <f>ADHK!JQ490</f>
        <v/>
      </c>
      <c r="JR490" s="523"/>
      <c r="JS490" s="523">
        <f t="shared" si="4092"/>
        <v>0</v>
      </c>
      <c r="JT490" s="524"/>
      <c r="JU490" s="523">
        <f t="shared" si="4093"/>
        <v>0</v>
      </c>
      <c r="JV490" s="524"/>
      <c r="JW490" s="523"/>
      <c r="JX490" s="523">
        <f t="shared" si="4094"/>
        <v>0</v>
      </c>
      <c r="JY490" s="523">
        <f t="shared" si="4095"/>
        <v>0</v>
      </c>
      <c r="JZ490" s="524">
        <v>0.36319999999999997</v>
      </c>
      <c r="KA490" s="525">
        <f t="shared" si="4096"/>
        <v>0</v>
      </c>
      <c r="KB490" s="526">
        <f t="shared" si="4097"/>
        <v>0</v>
      </c>
      <c r="KC490" s="527"/>
      <c r="KD490" s="520">
        <v>11.0</v>
      </c>
      <c r="KE490" s="521" t="s">
        <v>189</v>
      </c>
      <c r="KF490" s="522" t="s">
        <v>132</v>
      </c>
      <c r="KG490" s="522" t="s">
        <v>132</v>
      </c>
      <c r="KH490" s="523" t="str">
        <f>ADHK!KH490</f>
        <v/>
      </c>
      <c r="KI490" s="523"/>
      <c r="KJ490" s="523">
        <f t="shared" si="4098"/>
        <v>0</v>
      </c>
      <c r="KK490" s="524"/>
      <c r="KL490" s="523">
        <f t="shared" si="4099"/>
        <v>0</v>
      </c>
      <c r="KM490" s="524"/>
      <c r="KN490" s="523"/>
      <c r="KO490" s="523">
        <f t="shared" si="4100"/>
        <v>0</v>
      </c>
      <c r="KP490" s="523">
        <f t="shared" si="4101"/>
        <v>0</v>
      </c>
      <c r="KQ490" s="524">
        <v>0.36319999999999997</v>
      </c>
      <c r="KR490" s="525">
        <f t="shared" si="4102"/>
        <v>0</v>
      </c>
      <c r="KS490" s="526">
        <f t="shared" si="4103"/>
        <v>0</v>
      </c>
      <c r="KT490" s="527"/>
      <c r="KU490" s="528"/>
    </row>
    <row r="491" ht="15.75" customHeight="1">
      <c r="A491" s="520">
        <v>12.0</v>
      </c>
      <c r="B491" s="521" t="s">
        <v>190</v>
      </c>
      <c r="C491" s="522" t="s">
        <v>132</v>
      </c>
      <c r="D491" s="522" t="s">
        <v>132</v>
      </c>
      <c r="E491" s="523" t="str">
        <f>ADHK!E491</f>
        <v/>
      </c>
      <c r="F491" s="523" t="str">
        <f>ADHK!F491</f>
        <v/>
      </c>
      <c r="G491" s="523">
        <f t="shared" si="3996"/>
        <v>0</v>
      </c>
      <c r="H491" s="524"/>
      <c r="I491" s="523">
        <f t="shared" si="3997"/>
        <v>0</v>
      </c>
      <c r="J491" s="524"/>
      <c r="K491" s="523"/>
      <c r="L491" s="523">
        <f t="shared" si="3998"/>
        <v>0</v>
      </c>
      <c r="M491" s="523">
        <f t="shared" si="3999"/>
        <v>0</v>
      </c>
      <c r="N491" s="524">
        <v>0.36319999999999997</v>
      </c>
      <c r="O491" s="525">
        <f t="shared" si="4000"/>
        <v>0</v>
      </c>
      <c r="P491" s="526">
        <f t="shared" si="4001"/>
        <v>0</v>
      </c>
      <c r="Q491" s="527"/>
      <c r="R491" s="520">
        <v>12.0</v>
      </c>
      <c r="S491" s="521" t="s">
        <v>190</v>
      </c>
      <c r="T491" s="522" t="s">
        <v>132</v>
      </c>
      <c r="U491" s="522" t="s">
        <v>132</v>
      </c>
      <c r="V491" s="523" t="str">
        <f>ADHK!V491</f>
        <v/>
      </c>
      <c r="W491" s="523"/>
      <c r="X491" s="523">
        <f t="shared" si="4002"/>
        <v>0</v>
      </c>
      <c r="Y491" s="524"/>
      <c r="Z491" s="523">
        <f t="shared" si="4003"/>
        <v>0</v>
      </c>
      <c r="AA491" s="524"/>
      <c r="AB491" s="523"/>
      <c r="AC491" s="523">
        <f t="shared" si="4004"/>
        <v>0</v>
      </c>
      <c r="AD491" s="523">
        <f t="shared" si="4005"/>
        <v>0</v>
      </c>
      <c r="AE491" s="524">
        <v>0.36319999999999997</v>
      </c>
      <c r="AF491" s="525">
        <f t="shared" si="4006"/>
        <v>0</v>
      </c>
      <c r="AG491" s="526">
        <f t="shared" si="4007"/>
        <v>0</v>
      </c>
      <c r="AH491" s="527"/>
      <c r="AI491" s="520">
        <v>12.0</v>
      </c>
      <c r="AJ491" s="521" t="s">
        <v>190</v>
      </c>
      <c r="AK491" s="522" t="s">
        <v>132</v>
      </c>
      <c r="AL491" s="522" t="s">
        <v>132</v>
      </c>
      <c r="AM491" s="523" t="str">
        <f>ADHK!AM491</f>
        <v/>
      </c>
      <c r="AN491" s="523"/>
      <c r="AO491" s="523">
        <f t="shared" si="4008"/>
        <v>0</v>
      </c>
      <c r="AP491" s="524"/>
      <c r="AQ491" s="523">
        <f t="shared" si="4009"/>
        <v>0</v>
      </c>
      <c r="AR491" s="524"/>
      <c r="AS491" s="523"/>
      <c r="AT491" s="523">
        <f t="shared" si="4010"/>
        <v>0</v>
      </c>
      <c r="AU491" s="523">
        <f t="shared" si="4011"/>
        <v>0</v>
      </c>
      <c r="AV491" s="524">
        <v>0.36319999999999997</v>
      </c>
      <c r="AW491" s="525">
        <f t="shared" si="4012"/>
        <v>0</v>
      </c>
      <c r="AX491" s="526">
        <f t="shared" si="4013"/>
        <v>0</v>
      </c>
      <c r="AY491" s="527"/>
      <c r="AZ491" s="520">
        <v>12.0</v>
      </c>
      <c r="BA491" s="521" t="s">
        <v>190</v>
      </c>
      <c r="BB491" s="522" t="s">
        <v>132</v>
      </c>
      <c r="BC491" s="522" t="s">
        <v>132</v>
      </c>
      <c r="BD491" s="523" t="str">
        <f>ADHK!BD491</f>
        <v/>
      </c>
      <c r="BE491" s="523"/>
      <c r="BF491" s="523">
        <f t="shared" si="4014"/>
        <v>0</v>
      </c>
      <c r="BG491" s="524"/>
      <c r="BH491" s="523">
        <f t="shared" si="4015"/>
        <v>0</v>
      </c>
      <c r="BI491" s="524"/>
      <c r="BJ491" s="523"/>
      <c r="BK491" s="523">
        <f t="shared" si="4016"/>
        <v>0</v>
      </c>
      <c r="BL491" s="523">
        <f t="shared" si="4017"/>
        <v>0</v>
      </c>
      <c r="BM491" s="524">
        <v>0.36319999999999997</v>
      </c>
      <c r="BN491" s="525">
        <f t="shared" si="4018"/>
        <v>0</v>
      </c>
      <c r="BO491" s="526">
        <f t="shared" si="4019"/>
        <v>0</v>
      </c>
      <c r="BP491" s="527"/>
      <c r="BQ491" s="520">
        <v>12.0</v>
      </c>
      <c r="BR491" s="521" t="s">
        <v>190</v>
      </c>
      <c r="BS491" s="522" t="s">
        <v>132</v>
      </c>
      <c r="BT491" s="522" t="s">
        <v>132</v>
      </c>
      <c r="BU491" s="523" t="str">
        <f>ADHK!BU491</f>
        <v/>
      </c>
      <c r="BV491" s="523"/>
      <c r="BW491" s="523">
        <f t="shared" si="4020"/>
        <v>0</v>
      </c>
      <c r="BX491" s="524"/>
      <c r="BY491" s="523">
        <f t="shared" si="4021"/>
        <v>0</v>
      </c>
      <c r="BZ491" s="524"/>
      <c r="CA491" s="523"/>
      <c r="CB491" s="523">
        <f t="shared" si="4022"/>
        <v>0</v>
      </c>
      <c r="CC491" s="523">
        <f t="shared" si="4023"/>
        <v>0</v>
      </c>
      <c r="CD491" s="524">
        <v>0.36319999999999997</v>
      </c>
      <c r="CE491" s="525">
        <f t="shared" si="4024"/>
        <v>0</v>
      </c>
      <c r="CF491" s="526">
        <f t="shared" si="4025"/>
        <v>0</v>
      </c>
      <c r="CG491" s="527"/>
      <c r="CH491" s="520">
        <v>12.0</v>
      </c>
      <c r="CI491" s="521" t="s">
        <v>190</v>
      </c>
      <c r="CJ491" s="522" t="s">
        <v>132</v>
      </c>
      <c r="CK491" s="522" t="s">
        <v>132</v>
      </c>
      <c r="CL491" s="523" t="str">
        <f>ADHK!CL491</f>
        <v/>
      </c>
      <c r="CM491" s="523"/>
      <c r="CN491" s="523">
        <f t="shared" si="4026"/>
        <v>0</v>
      </c>
      <c r="CO491" s="524"/>
      <c r="CP491" s="523">
        <f t="shared" si="4027"/>
        <v>0</v>
      </c>
      <c r="CQ491" s="524"/>
      <c r="CR491" s="523"/>
      <c r="CS491" s="523">
        <f t="shared" si="4028"/>
        <v>0</v>
      </c>
      <c r="CT491" s="523">
        <f t="shared" si="4029"/>
        <v>0</v>
      </c>
      <c r="CU491" s="524">
        <v>0.36319999999999997</v>
      </c>
      <c r="CV491" s="525">
        <f t="shared" si="4030"/>
        <v>0</v>
      </c>
      <c r="CW491" s="526">
        <f t="shared" si="4031"/>
        <v>0</v>
      </c>
      <c r="CX491" s="527"/>
      <c r="CY491" s="520">
        <v>12.0</v>
      </c>
      <c r="CZ491" s="521" t="s">
        <v>190</v>
      </c>
      <c r="DA491" s="522" t="s">
        <v>132</v>
      </c>
      <c r="DB491" s="522" t="s">
        <v>132</v>
      </c>
      <c r="DC491" s="523" t="str">
        <f>ADHK!DC491</f>
        <v/>
      </c>
      <c r="DD491" s="523"/>
      <c r="DE491" s="523">
        <f t="shared" si="4032"/>
        <v>0</v>
      </c>
      <c r="DF491" s="524"/>
      <c r="DG491" s="523">
        <f t="shared" si="4033"/>
        <v>0</v>
      </c>
      <c r="DH491" s="524"/>
      <c r="DI491" s="523"/>
      <c r="DJ491" s="523">
        <f t="shared" si="4034"/>
        <v>0</v>
      </c>
      <c r="DK491" s="523">
        <f t="shared" si="4035"/>
        <v>0</v>
      </c>
      <c r="DL491" s="524">
        <v>0.36319999999999997</v>
      </c>
      <c r="DM491" s="525">
        <f t="shared" si="4036"/>
        <v>0</v>
      </c>
      <c r="DN491" s="526">
        <f t="shared" si="4037"/>
        <v>0</v>
      </c>
      <c r="DO491" s="527"/>
      <c r="DP491" s="520">
        <v>12.0</v>
      </c>
      <c r="DQ491" s="521" t="s">
        <v>190</v>
      </c>
      <c r="DR491" s="522" t="s">
        <v>132</v>
      </c>
      <c r="DS491" s="522" t="s">
        <v>132</v>
      </c>
      <c r="DT491" s="523" t="str">
        <f>ADHK!DT491</f>
        <v/>
      </c>
      <c r="DU491" s="523"/>
      <c r="DV491" s="523">
        <f t="shared" si="4038"/>
        <v>0</v>
      </c>
      <c r="DW491" s="524"/>
      <c r="DX491" s="523">
        <f t="shared" si="4039"/>
        <v>0</v>
      </c>
      <c r="DY491" s="524"/>
      <c r="DZ491" s="523"/>
      <c r="EA491" s="523">
        <f t="shared" si="4040"/>
        <v>0</v>
      </c>
      <c r="EB491" s="523">
        <f t="shared" si="4041"/>
        <v>0</v>
      </c>
      <c r="EC491" s="524">
        <v>0.36319999999999997</v>
      </c>
      <c r="ED491" s="525">
        <f t="shared" si="4042"/>
        <v>0</v>
      </c>
      <c r="EE491" s="526">
        <f t="shared" si="4043"/>
        <v>0</v>
      </c>
      <c r="EF491" s="527"/>
      <c r="EG491" s="520">
        <v>12.0</v>
      </c>
      <c r="EH491" s="521" t="s">
        <v>190</v>
      </c>
      <c r="EI491" s="522" t="s">
        <v>132</v>
      </c>
      <c r="EJ491" s="522" t="s">
        <v>132</v>
      </c>
      <c r="EK491" s="523" t="str">
        <f>ADHK!EK491</f>
        <v/>
      </c>
      <c r="EL491" s="523"/>
      <c r="EM491" s="523">
        <f t="shared" si="4044"/>
        <v>0</v>
      </c>
      <c r="EN491" s="524"/>
      <c r="EO491" s="523">
        <f t="shared" si="4045"/>
        <v>0</v>
      </c>
      <c r="EP491" s="524"/>
      <c r="EQ491" s="523"/>
      <c r="ER491" s="523">
        <f t="shared" si="4046"/>
        <v>0</v>
      </c>
      <c r="ES491" s="523">
        <f t="shared" si="4047"/>
        <v>0</v>
      </c>
      <c r="ET491" s="524">
        <v>0.36319999999999997</v>
      </c>
      <c r="EU491" s="525">
        <f t="shared" si="4048"/>
        <v>0</v>
      </c>
      <c r="EV491" s="526">
        <f t="shared" si="4049"/>
        <v>0</v>
      </c>
      <c r="EW491" s="527"/>
      <c r="EX491" s="520">
        <v>12.0</v>
      </c>
      <c r="EY491" s="521" t="s">
        <v>190</v>
      </c>
      <c r="EZ491" s="522" t="s">
        <v>132</v>
      </c>
      <c r="FA491" s="522" t="s">
        <v>132</v>
      </c>
      <c r="FB491" s="523" t="str">
        <f>ADHK!FB491</f>
        <v/>
      </c>
      <c r="FC491" s="523"/>
      <c r="FD491" s="523">
        <f t="shared" si="4050"/>
        <v>0</v>
      </c>
      <c r="FE491" s="524"/>
      <c r="FF491" s="523">
        <f t="shared" si="4051"/>
        <v>0</v>
      </c>
      <c r="FG491" s="524"/>
      <c r="FH491" s="523"/>
      <c r="FI491" s="523">
        <f t="shared" si="4052"/>
        <v>0</v>
      </c>
      <c r="FJ491" s="523">
        <f t="shared" si="4053"/>
        <v>0</v>
      </c>
      <c r="FK491" s="524">
        <v>0.36319999999999997</v>
      </c>
      <c r="FL491" s="525">
        <f t="shared" si="4054"/>
        <v>0</v>
      </c>
      <c r="FM491" s="526">
        <f t="shared" si="4055"/>
        <v>0</v>
      </c>
      <c r="FN491" s="527"/>
      <c r="FO491" s="520">
        <v>12.0</v>
      </c>
      <c r="FP491" s="521" t="s">
        <v>190</v>
      </c>
      <c r="FQ491" s="522" t="s">
        <v>132</v>
      </c>
      <c r="FR491" s="522" t="s">
        <v>132</v>
      </c>
      <c r="FS491" s="523" t="str">
        <f>ADHK!FS491</f>
        <v/>
      </c>
      <c r="FT491" s="523"/>
      <c r="FU491" s="523">
        <f t="shared" si="4056"/>
        <v>0</v>
      </c>
      <c r="FV491" s="524"/>
      <c r="FW491" s="523">
        <f t="shared" si="4057"/>
        <v>0</v>
      </c>
      <c r="FX491" s="524"/>
      <c r="FY491" s="523"/>
      <c r="FZ491" s="523">
        <f t="shared" si="4058"/>
        <v>0</v>
      </c>
      <c r="GA491" s="523">
        <f t="shared" si="4059"/>
        <v>0</v>
      </c>
      <c r="GB491" s="524">
        <v>0.36319999999999997</v>
      </c>
      <c r="GC491" s="525">
        <f t="shared" si="4060"/>
        <v>0</v>
      </c>
      <c r="GD491" s="526">
        <f t="shared" si="4061"/>
        <v>0</v>
      </c>
      <c r="GE491" s="527"/>
      <c r="GF491" s="520">
        <v>12.0</v>
      </c>
      <c r="GG491" s="521" t="s">
        <v>190</v>
      </c>
      <c r="GH491" s="522" t="s">
        <v>132</v>
      </c>
      <c r="GI491" s="522" t="s">
        <v>132</v>
      </c>
      <c r="GJ491" s="523" t="str">
        <f>ADHK!GJ491</f>
        <v/>
      </c>
      <c r="GK491" s="523"/>
      <c r="GL491" s="523">
        <f t="shared" si="4062"/>
        <v>0</v>
      </c>
      <c r="GM491" s="524"/>
      <c r="GN491" s="523">
        <f t="shared" si="4063"/>
        <v>0</v>
      </c>
      <c r="GO491" s="524"/>
      <c r="GP491" s="523"/>
      <c r="GQ491" s="523">
        <f t="shared" si="4064"/>
        <v>0</v>
      </c>
      <c r="GR491" s="523">
        <f t="shared" si="4065"/>
        <v>0</v>
      </c>
      <c r="GS491" s="524">
        <v>0.36319999999999997</v>
      </c>
      <c r="GT491" s="525">
        <f t="shared" si="4066"/>
        <v>0</v>
      </c>
      <c r="GU491" s="526">
        <f t="shared" si="4067"/>
        <v>0</v>
      </c>
      <c r="GV491" s="527"/>
      <c r="GW491" s="520">
        <v>12.0</v>
      </c>
      <c r="GX491" s="521" t="s">
        <v>190</v>
      </c>
      <c r="GY491" s="522" t="s">
        <v>132</v>
      </c>
      <c r="GZ491" s="522" t="s">
        <v>132</v>
      </c>
      <c r="HA491" s="523" t="str">
        <f>ADHK!HA491</f>
        <v/>
      </c>
      <c r="HB491" s="523"/>
      <c r="HC491" s="523">
        <f t="shared" si="4068"/>
        <v>0</v>
      </c>
      <c r="HD491" s="524"/>
      <c r="HE491" s="523">
        <f t="shared" si="4069"/>
        <v>0</v>
      </c>
      <c r="HF491" s="524"/>
      <c r="HG491" s="523"/>
      <c r="HH491" s="523">
        <f t="shared" si="4070"/>
        <v>0</v>
      </c>
      <c r="HI491" s="523">
        <f t="shared" si="4071"/>
        <v>0</v>
      </c>
      <c r="HJ491" s="524">
        <v>0.36319999999999997</v>
      </c>
      <c r="HK491" s="525">
        <f t="shared" si="4072"/>
        <v>0</v>
      </c>
      <c r="HL491" s="526">
        <f t="shared" si="4073"/>
        <v>0</v>
      </c>
      <c r="HM491" s="527"/>
      <c r="HN491" s="520">
        <v>12.0</v>
      </c>
      <c r="HO491" s="521" t="s">
        <v>190</v>
      </c>
      <c r="HP491" s="522" t="s">
        <v>132</v>
      </c>
      <c r="HQ491" s="522" t="s">
        <v>132</v>
      </c>
      <c r="HR491" s="523" t="str">
        <f>ADHK!HR491</f>
        <v/>
      </c>
      <c r="HS491" s="523"/>
      <c r="HT491" s="523">
        <f t="shared" si="4074"/>
        <v>0</v>
      </c>
      <c r="HU491" s="524"/>
      <c r="HV491" s="523">
        <f t="shared" si="4075"/>
        <v>0</v>
      </c>
      <c r="HW491" s="524"/>
      <c r="HX491" s="523"/>
      <c r="HY491" s="523">
        <f t="shared" si="4076"/>
        <v>0</v>
      </c>
      <c r="HZ491" s="523">
        <f t="shared" si="4077"/>
        <v>0</v>
      </c>
      <c r="IA491" s="524">
        <v>0.36319999999999997</v>
      </c>
      <c r="IB491" s="525">
        <f t="shared" si="4078"/>
        <v>0</v>
      </c>
      <c r="IC491" s="526">
        <f t="shared" si="4079"/>
        <v>0</v>
      </c>
      <c r="ID491" s="527"/>
      <c r="IE491" s="520">
        <v>12.0</v>
      </c>
      <c r="IF491" s="521" t="s">
        <v>190</v>
      </c>
      <c r="IG491" s="522" t="s">
        <v>132</v>
      </c>
      <c r="IH491" s="522" t="s">
        <v>132</v>
      </c>
      <c r="II491" s="523" t="str">
        <f>ADHK!II491</f>
        <v/>
      </c>
      <c r="IJ491" s="523"/>
      <c r="IK491" s="523">
        <f t="shared" si="4080"/>
        <v>0</v>
      </c>
      <c r="IL491" s="524"/>
      <c r="IM491" s="523">
        <f t="shared" si="4081"/>
        <v>0</v>
      </c>
      <c r="IN491" s="524"/>
      <c r="IO491" s="523"/>
      <c r="IP491" s="523">
        <f t="shared" si="4082"/>
        <v>0</v>
      </c>
      <c r="IQ491" s="523">
        <f t="shared" si="4083"/>
        <v>0</v>
      </c>
      <c r="IR491" s="524">
        <v>0.36319999999999997</v>
      </c>
      <c r="IS491" s="525">
        <f t="shared" si="4084"/>
        <v>0</v>
      </c>
      <c r="IT491" s="526">
        <f t="shared" si="4085"/>
        <v>0</v>
      </c>
      <c r="IU491" s="527"/>
      <c r="IV491" s="520">
        <v>12.0</v>
      </c>
      <c r="IW491" s="521" t="s">
        <v>190</v>
      </c>
      <c r="IX491" s="522" t="s">
        <v>132</v>
      </c>
      <c r="IY491" s="522" t="s">
        <v>132</v>
      </c>
      <c r="IZ491" s="523" t="str">
        <f>ADHK!IZ491</f>
        <v/>
      </c>
      <c r="JA491" s="523"/>
      <c r="JB491" s="523">
        <f t="shared" si="4086"/>
        <v>0</v>
      </c>
      <c r="JC491" s="524"/>
      <c r="JD491" s="523">
        <f t="shared" si="4087"/>
        <v>0</v>
      </c>
      <c r="JE491" s="524"/>
      <c r="JF491" s="523"/>
      <c r="JG491" s="523">
        <f t="shared" si="4088"/>
        <v>0</v>
      </c>
      <c r="JH491" s="523">
        <f t="shared" si="4089"/>
        <v>0</v>
      </c>
      <c r="JI491" s="524">
        <v>0.36319999999999997</v>
      </c>
      <c r="JJ491" s="525">
        <f t="shared" si="4090"/>
        <v>0</v>
      </c>
      <c r="JK491" s="526">
        <f t="shared" si="4091"/>
        <v>0</v>
      </c>
      <c r="JL491" s="527"/>
      <c r="JM491" s="520">
        <v>12.0</v>
      </c>
      <c r="JN491" s="521" t="s">
        <v>190</v>
      </c>
      <c r="JO491" s="522" t="s">
        <v>132</v>
      </c>
      <c r="JP491" s="522" t="s">
        <v>132</v>
      </c>
      <c r="JQ491" s="523" t="str">
        <f>ADHK!JQ491</f>
        <v/>
      </c>
      <c r="JR491" s="523"/>
      <c r="JS491" s="523">
        <f t="shared" si="4092"/>
        <v>0</v>
      </c>
      <c r="JT491" s="524"/>
      <c r="JU491" s="523">
        <f t="shared" si="4093"/>
        <v>0</v>
      </c>
      <c r="JV491" s="524"/>
      <c r="JW491" s="523"/>
      <c r="JX491" s="523">
        <f t="shared" si="4094"/>
        <v>0</v>
      </c>
      <c r="JY491" s="523">
        <f t="shared" si="4095"/>
        <v>0</v>
      </c>
      <c r="JZ491" s="524">
        <v>0.36319999999999997</v>
      </c>
      <c r="KA491" s="525">
        <f t="shared" si="4096"/>
        <v>0</v>
      </c>
      <c r="KB491" s="526">
        <f t="shared" si="4097"/>
        <v>0</v>
      </c>
      <c r="KC491" s="527"/>
      <c r="KD491" s="520">
        <v>12.0</v>
      </c>
      <c r="KE491" s="521" t="s">
        <v>190</v>
      </c>
      <c r="KF491" s="522" t="s">
        <v>132</v>
      </c>
      <c r="KG491" s="522" t="s">
        <v>132</v>
      </c>
      <c r="KH491" s="523" t="str">
        <f>ADHK!KH491</f>
        <v/>
      </c>
      <c r="KI491" s="523"/>
      <c r="KJ491" s="523">
        <f t="shared" si="4098"/>
        <v>0</v>
      </c>
      <c r="KK491" s="524"/>
      <c r="KL491" s="523">
        <f t="shared" si="4099"/>
        <v>0</v>
      </c>
      <c r="KM491" s="524"/>
      <c r="KN491" s="523"/>
      <c r="KO491" s="523">
        <f t="shared" si="4100"/>
        <v>0</v>
      </c>
      <c r="KP491" s="523">
        <f t="shared" si="4101"/>
        <v>0</v>
      </c>
      <c r="KQ491" s="524">
        <v>0.36319999999999997</v>
      </c>
      <c r="KR491" s="525">
        <f t="shared" si="4102"/>
        <v>0</v>
      </c>
      <c r="KS491" s="526">
        <f t="shared" si="4103"/>
        <v>0</v>
      </c>
      <c r="KT491" s="527"/>
      <c r="KU491" s="528"/>
    </row>
    <row r="492" ht="15.75" customHeight="1">
      <c r="A492" s="520">
        <v>13.0</v>
      </c>
      <c r="B492" s="521" t="s">
        <v>191</v>
      </c>
      <c r="C492" s="522" t="s">
        <v>132</v>
      </c>
      <c r="D492" s="522" t="s">
        <v>132</v>
      </c>
      <c r="E492" s="523" t="str">
        <f>ADHK!E492</f>
        <v/>
      </c>
      <c r="F492" s="523" t="str">
        <f>ADHK!F492</f>
        <v/>
      </c>
      <c r="G492" s="523">
        <f t="shared" si="3996"/>
        <v>0</v>
      </c>
      <c r="H492" s="524"/>
      <c r="I492" s="523">
        <f t="shared" si="3997"/>
        <v>0</v>
      </c>
      <c r="J492" s="524"/>
      <c r="K492" s="523"/>
      <c r="L492" s="523">
        <f t="shared" si="3998"/>
        <v>0</v>
      </c>
      <c r="M492" s="523">
        <f t="shared" si="3999"/>
        <v>0</v>
      </c>
      <c r="N492" s="524">
        <v>0.36319999999999997</v>
      </c>
      <c r="O492" s="525">
        <f t="shared" si="4000"/>
        <v>0</v>
      </c>
      <c r="P492" s="526">
        <f t="shared" si="4001"/>
        <v>0</v>
      </c>
      <c r="Q492" s="527"/>
      <c r="R492" s="520">
        <v>13.0</v>
      </c>
      <c r="S492" s="521" t="s">
        <v>191</v>
      </c>
      <c r="T492" s="522" t="s">
        <v>132</v>
      </c>
      <c r="U492" s="522" t="s">
        <v>132</v>
      </c>
      <c r="V492" s="523" t="str">
        <f>ADHK!V492</f>
        <v/>
      </c>
      <c r="W492" s="523"/>
      <c r="X492" s="523">
        <f t="shared" si="4002"/>
        <v>0</v>
      </c>
      <c r="Y492" s="524"/>
      <c r="Z492" s="523">
        <f t="shared" si="4003"/>
        <v>0</v>
      </c>
      <c r="AA492" s="524"/>
      <c r="AB492" s="523"/>
      <c r="AC492" s="523">
        <f t="shared" si="4004"/>
        <v>0</v>
      </c>
      <c r="AD492" s="523">
        <f t="shared" si="4005"/>
        <v>0</v>
      </c>
      <c r="AE492" s="524">
        <v>0.36319999999999997</v>
      </c>
      <c r="AF492" s="525">
        <f t="shared" si="4006"/>
        <v>0</v>
      </c>
      <c r="AG492" s="526">
        <f t="shared" si="4007"/>
        <v>0</v>
      </c>
      <c r="AH492" s="527"/>
      <c r="AI492" s="520">
        <v>13.0</v>
      </c>
      <c r="AJ492" s="521" t="s">
        <v>191</v>
      </c>
      <c r="AK492" s="522" t="s">
        <v>132</v>
      </c>
      <c r="AL492" s="522" t="s">
        <v>132</v>
      </c>
      <c r="AM492" s="523" t="str">
        <f>ADHK!AM492</f>
        <v/>
      </c>
      <c r="AN492" s="523"/>
      <c r="AO492" s="523">
        <f t="shared" si="4008"/>
        <v>0</v>
      </c>
      <c r="AP492" s="524"/>
      <c r="AQ492" s="523">
        <f t="shared" si="4009"/>
        <v>0</v>
      </c>
      <c r="AR492" s="524"/>
      <c r="AS492" s="523"/>
      <c r="AT492" s="523">
        <f t="shared" si="4010"/>
        <v>0</v>
      </c>
      <c r="AU492" s="523">
        <f t="shared" si="4011"/>
        <v>0</v>
      </c>
      <c r="AV492" s="524">
        <v>0.36319999999999997</v>
      </c>
      <c r="AW492" s="525">
        <f t="shared" si="4012"/>
        <v>0</v>
      </c>
      <c r="AX492" s="526">
        <f t="shared" si="4013"/>
        <v>0</v>
      </c>
      <c r="AY492" s="527"/>
      <c r="AZ492" s="520">
        <v>13.0</v>
      </c>
      <c r="BA492" s="521" t="s">
        <v>191</v>
      </c>
      <c r="BB492" s="522" t="s">
        <v>132</v>
      </c>
      <c r="BC492" s="522" t="s">
        <v>132</v>
      </c>
      <c r="BD492" s="523" t="str">
        <f>ADHK!BD492</f>
        <v/>
      </c>
      <c r="BE492" s="523"/>
      <c r="BF492" s="523">
        <f t="shared" si="4014"/>
        <v>0</v>
      </c>
      <c r="BG492" s="524"/>
      <c r="BH492" s="523">
        <f t="shared" si="4015"/>
        <v>0</v>
      </c>
      <c r="BI492" s="524"/>
      <c r="BJ492" s="523"/>
      <c r="BK492" s="523">
        <f t="shared" si="4016"/>
        <v>0</v>
      </c>
      <c r="BL492" s="523">
        <f t="shared" si="4017"/>
        <v>0</v>
      </c>
      <c r="BM492" s="524">
        <v>0.36319999999999997</v>
      </c>
      <c r="BN492" s="525">
        <f t="shared" si="4018"/>
        <v>0</v>
      </c>
      <c r="BO492" s="526">
        <f t="shared" si="4019"/>
        <v>0</v>
      </c>
      <c r="BP492" s="527"/>
      <c r="BQ492" s="520">
        <v>13.0</v>
      </c>
      <c r="BR492" s="521" t="s">
        <v>191</v>
      </c>
      <c r="BS492" s="522" t="s">
        <v>132</v>
      </c>
      <c r="BT492" s="522" t="s">
        <v>132</v>
      </c>
      <c r="BU492" s="523" t="str">
        <f>ADHK!BU492</f>
        <v/>
      </c>
      <c r="BV492" s="523"/>
      <c r="BW492" s="523">
        <f t="shared" si="4020"/>
        <v>0</v>
      </c>
      <c r="BX492" s="524"/>
      <c r="BY492" s="523">
        <f t="shared" si="4021"/>
        <v>0</v>
      </c>
      <c r="BZ492" s="524"/>
      <c r="CA492" s="523"/>
      <c r="CB492" s="523">
        <f t="shared" si="4022"/>
        <v>0</v>
      </c>
      <c r="CC492" s="523">
        <f t="shared" si="4023"/>
        <v>0</v>
      </c>
      <c r="CD492" s="524">
        <v>0.36319999999999997</v>
      </c>
      <c r="CE492" s="525">
        <f t="shared" si="4024"/>
        <v>0</v>
      </c>
      <c r="CF492" s="526">
        <f t="shared" si="4025"/>
        <v>0</v>
      </c>
      <c r="CG492" s="527"/>
      <c r="CH492" s="520">
        <v>13.0</v>
      </c>
      <c r="CI492" s="521" t="s">
        <v>191</v>
      </c>
      <c r="CJ492" s="522" t="s">
        <v>132</v>
      </c>
      <c r="CK492" s="522" t="s">
        <v>132</v>
      </c>
      <c r="CL492" s="523" t="str">
        <f>ADHK!CL492</f>
        <v/>
      </c>
      <c r="CM492" s="523"/>
      <c r="CN492" s="523">
        <f t="shared" si="4026"/>
        <v>0</v>
      </c>
      <c r="CO492" s="524"/>
      <c r="CP492" s="523">
        <f t="shared" si="4027"/>
        <v>0</v>
      </c>
      <c r="CQ492" s="524"/>
      <c r="CR492" s="523"/>
      <c r="CS492" s="523">
        <f t="shared" si="4028"/>
        <v>0</v>
      </c>
      <c r="CT492" s="523">
        <f t="shared" si="4029"/>
        <v>0</v>
      </c>
      <c r="CU492" s="524">
        <v>0.36319999999999997</v>
      </c>
      <c r="CV492" s="525">
        <f t="shared" si="4030"/>
        <v>0</v>
      </c>
      <c r="CW492" s="526">
        <f t="shared" si="4031"/>
        <v>0</v>
      </c>
      <c r="CX492" s="527"/>
      <c r="CY492" s="520">
        <v>13.0</v>
      </c>
      <c r="CZ492" s="521" t="s">
        <v>191</v>
      </c>
      <c r="DA492" s="522" t="s">
        <v>132</v>
      </c>
      <c r="DB492" s="522" t="s">
        <v>132</v>
      </c>
      <c r="DC492" s="523" t="str">
        <f>ADHK!DC492</f>
        <v/>
      </c>
      <c r="DD492" s="523"/>
      <c r="DE492" s="523">
        <f t="shared" si="4032"/>
        <v>0</v>
      </c>
      <c r="DF492" s="524"/>
      <c r="DG492" s="523">
        <f t="shared" si="4033"/>
        <v>0</v>
      </c>
      <c r="DH492" s="524"/>
      <c r="DI492" s="523"/>
      <c r="DJ492" s="523">
        <f t="shared" si="4034"/>
        <v>0</v>
      </c>
      <c r="DK492" s="523">
        <f t="shared" si="4035"/>
        <v>0</v>
      </c>
      <c r="DL492" s="524">
        <v>0.36319999999999997</v>
      </c>
      <c r="DM492" s="525">
        <f t="shared" si="4036"/>
        <v>0</v>
      </c>
      <c r="DN492" s="526">
        <f t="shared" si="4037"/>
        <v>0</v>
      </c>
      <c r="DO492" s="527"/>
      <c r="DP492" s="520">
        <v>13.0</v>
      </c>
      <c r="DQ492" s="521" t="s">
        <v>191</v>
      </c>
      <c r="DR492" s="522" t="s">
        <v>132</v>
      </c>
      <c r="DS492" s="522" t="s">
        <v>132</v>
      </c>
      <c r="DT492" s="523" t="str">
        <f>ADHK!DT492</f>
        <v/>
      </c>
      <c r="DU492" s="523"/>
      <c r="DV492" s="523">
        <f t="shared" si="4038"/>
        <v>0</v>
      </c>
      <c r="DW492" s="524"/>
      <c r="DX492" s="523">
        <f t="shared" si="4039"/>
        <v>0</v>
      </c>
      <c r="DY492" s="524"/>
      <c r="DZ492" s="523"/>
      <c r="EA492" s="523">
        <f t="shared" si="4040"/>
        <v>0</v>
      </c>
      <c r="EB492" s="523">
        <f t="shared" si="4041"/>
        <v>0</v>
      </c>
      <c r="EC492" s="524">
        <v>0.36319999999999997</v>
      </c>
      <c r="ED492" s="525">
        <f t="shared" si="4042"/>
        <v>0</v>
      </c>
      <c r="EE492" s="526">
        <f t="shared" si="4043"/>
        <v>0</v>
      </c>
      <c r="EF492" s="527"/>
      <c r="EG492" s="520">
        <v>13.0</v>
      </c>
      <c r="EH492" s="521" t="s">
        <v>191</v>
      </c>
      <c r="EI492" s="522" t="s">
        <v>132</v>
      </c>
      <c r="EJ492" s="522" t="s">
        <v>132</v>
      </c>
      <c r="EK492" s="523" t="str">
        <f>ADHK!EK492</f>
        <v/>
      </c>
      <c r="EL492" s="523"/>
      <c r="EM492" s="523">
        <f t="shared" si="4044"/>
        <v>0</v>
      </c>
      <c r="EN492" s="524"/>
      <c r="EO492" s="523">
        <f t="shared" si="4045"/>
        <v>0</v>
      </c>
      <c r="EP492" s="524"/>
      <c r="EQ492" s="523"/>
      <c r="ER492" s="523">
        <f t="shared" si="4046"/>
        <v>0</v>
      </c>
      <c r="ES492" s="523">
        <f t="shared" si="4047"/>
        <v>0</v>
      </c>
      <c r="ET492" s="524">
        <v>0.36319999999999997</v>
      </c>
      <c r="EU492" s="525">
        <f t="shared" si="4048"/>
        <v>0</v>
      </c>
      <c r="EV492" s="526">
        <f t="shared" si="4049"/>
        <v>0</v>
      </c>
      <c r="EW492" s="527"/>
      <c r="EX492" s="520">
        <v>13.0</v>
      </c>
      <c r="EY492" s="521" t="s">
        <v>191</v>
      </c>
      <c r="EZ492" s="522" t="s">
        <v>132</v>
      </c>
      <c r="FA492" s="522" t="s">
        <v>132</v>
      </c>
      <c r="FB492" s="523" t="str">
        <f>ADHK!FB492</f>
        <v/>
      </c>
      <c r="FC492" s="523"/>
      <c r="FD492" s="523">
        <f t="shared" si="4050"/>
        <v>0</v>
      </c>
      <c r="FE492" s="524"/>
      <c r="FF492" s="523">
        <f t="shared" si="4051"/>
        <v>0</v>
      </c>
      <c r="FG492" s="524"/>
      <c r="FH492" s="523"/>
      <c r="FI492" s="523">
        <f t="shared" si="4052"/>
        <v>0</v>
      </c>
      <c r="FJ492" s="523">
        <f t="shared" si="4053"/>
        <v>0</v>
      </c>
      <c r="FK492" s="524">
        <v>0.36319999999999997</v>
      </c>
      <c r="FL492" s="525">
        <f t="shared" si="4054"/>
        <v>0</v>
      </c>
      <c r="FM492" s="526">
        <f t="shared" si="4055"/>
        <v>0</v>
      </c>
      <c r="FN492" s="527"/>
      <c r="FO492" s="520">
        <v>13.0</v>
      </c>
      <c r="FP492" s="521" t="s">
        <v>191</v>
      </c>
      <c r="FQ492" s="522" t="s">
        <v>132</v>
      </c>
      <c r="FR492" s="522" t="s">
        <v>132</v>
      </c>
      <c r="FS492" s="523" t="str">
        <f>ADHK!FS492</f>
        <v/>
      </c>
      <c r="FT492" s="523"/>
      <c r="FU492" s="523">
        <f t="shared" si="4056"/>
        <v>0</v>
      </c>
      <c r="FV492" s="524"/>
      <c r="FW492" s="523">
        <f t="shared" si="4057"/>
        <v>0</v>
      </c>
      <c r="FX492" s="524"/>
      <c r="FY492" s="523"/>
      <c r="FZ492" s="523">
        <f t="shared" si="4058"/>
        <v>0</v>
      </c>
      <c r="GA492" s="523">
        <f t="shared" si="4059"/>
        <v>0</v>
      </c>
      <c r="GB492" s="524">
        <v>0.36319999999999997</v>
      </c>
      <c r="GC492" s="525">
        <f t="shared" si="4060"/>
        <v>0</v>
      </c>
      <c r="GD492" s="526">
        <f t="shared" si="4061"/>
        <v>0</v>
      </c>
      <c r="GE492" s="527"/>
      <c r="GF492" s="520">
        <v>13.0</v>
      </c>
      <c r="GG492" s="521" t="s">
        <v>191</v>
      </c>
      <c r="GH492" s="522" t="s">
        <v>132</v>
      </c>
      <c r="GI492" s="522" t="s">
        <v>132</v>
      </c>
      <c r="GJ492" s="523" t="str">
        <f>ADHK!GJ492</f>
        <v/>
      </c>
      <c r="GK492" s="523"/>
      <c r="GL492" s="523">
        <f t="shared" si="4062"/>
        <v>0</v>
      </c>
      <c r="GM492" s="524"/>
      <c r="GN492" s="523">
        <f t="shared" si="4063"/>
        <v>0</v>
      </c>
      <c r="GO492" s="524"/>
      <c r="GP492" s="523"/>
      <c r="GQ492" s="523">
        <f t="shared" si="4064"/>
        <v>0</v>
      </c>
      <c r="GR492" s="523">
        <f t="shared" si="4065"/>
        <v>0</v>
      </c>
      <c r="GS492" s="524">
        <v>0.36319999999999997</v>
      </c>
      <c r="GT492" s="525">
        <f t="shared" si="4066"/>
        <v>0</v>
      </c>
      <c r="GU492" s="526">
        <f t="shared" si="4067"/>
        <v>0</v>
      </c>
      <c r="GV492" s="527"/>
      <c r="GW492" s="520">
        <v>13.0</v>
      </c>
      <c r="GX492" s="521" t="s">
        <v>191</v>
      </c>
      <c r="GY492" s="522" t="s">
        <v>132</v>
      </c>
      <c r="GZ492" s="522" t="s">
        <v>132</v>
      </c>
      <c r="HA492" s="523" t="str">
        <f>ADHK!HA492</f>
        <v/>
      </c>
      <c r="HB492" s="523"/>
      <c r="HC492" s="523">
        <f t="shared" si="4068"/>
        <v>0</v>
      </c>
      <c r="HD492" s="524"/>
      <c r="HE492" s="523">
        <f t="shared" si="4069"/>
        <v>0</v>
      </c>
      <c r="HF492" s="524"/>
      <c r="HG492" s="523"/>
      <c r="HH492" s="523">
        <f t="shared" si="4070"/>
        <v>0</v>
      </c>
      <c r="HI492" s="523">
        <f t="shared" si="4071"/>
        <v>0</v>
      </c>
      <c r="HJ492" s="524">
        <v>0.36319999999999997</v>
      </c>
      <c r="HK492" s="525">
        <f t="shared" si="4072"/>
        <v>0</v>
      </c>
      <c r="HL492" s="526">
        <f t="shared" si="4073"/>
        <v>0</v>
      </c>
      <c r="HM492" s="527"/>
      <c r="HN492" s="520">
        <v>13.0</v>
      </c>
      <c r="HO492" s="521" t="s">
        <v>191</v>
      </c>
      <c r="HP492" s="522" t="s">
        <v>132</v>
      </c>
      <c r="HQ492" s="522" t="s">
        <v>132</v>
      </c>
      <c r="HR492" s="523" t="str">
        <f>ADHK!HR492</f>
        <v/>
      </c>
      <c r="HS492" s="523"/>
      <c r="HT492" s="523">
        <f t="shared" si="4074"/>
        <v>0</v>
      </c>
      <c r="HU492" s="524"/>
      <c r="HV492" s="523">
        <f t="shared" si="4075"/>
        <v>0</v>
      </c>
      <c r="HW492" s="524"/>
      <c r="HX492" s="523"/>
      <c r="HY492" s="523">
        <f t="shared" si="4076"/>
        <v>0</v>
      </c>
      <c r="HZ492" s="523">
        <f t="shared" si="4077"/>
        <v>0</v>
      </c>
      <c r="IA492" s="524">
        <v>0.36319999999999997</v>
      </c>
      <c r="IB492" s="525">
        <f t="shared" si="4078"/>
        <v>0</v>
      </c>
      <c r="IC492" s="526">
        <f t="shared" si="4079"/>
        <v>0</v>
      </c>
      <c r="ID492" s="527"/>
      <c r="IE492" s="520">
        <v>13.0</v>
      </c>
      <c r="IF492" s="521" t="s">
        <v>191</v>
      </c>
      <c r="IG492" s="522" t="s">
        <v>132</v>
      </c>
      <c r="IH492" s="522" t="s">
        <v>132</v>
      </c>
      <c r="II492" s="523" t="str">
        <f>ADHK!II492</f>
        <v/>
      </c>
      <c r="IJ492" s="523"/>
      <c r="IK492" s="523">
        <f t="shared" si="4080"/>
        <v>0</v>
      </c>
      <c r="IL492" s="524"/>
      <c r="IM492" s="523">
        <f t="shared" si="4081"/>
        <v>0</v>
      </c>
      <c r="IN492" s="524"/>
      <c r="IO492" s="523"/>
      <c r="IP492" s="523">
        <f t="shared" si="4082"/>
        <v>0</v>
      </c>
      <c r="IQ492" s="523">
        <f t="shared" si="4083"/>
        <v>0</v>
      </c>
      <c r="IR492" s="524">
        <v>0.36319999999999997</v>
      </c>
      <c r="IS492" s="525">
        <f t="shared" si="4084"/>
        <v>0</v>
      </c>
      <c r="IT492" s="526">
        <f t="shared" si="4085"/>
        <v>0</v>
      </c>
      <c r="IU492" s="527"/>
      <c r="IV492" s="520">
        <v>13.0</v>
      </c>
      <c r="IW492" s="521" t="s">
        <v>191</v>
      </c>
      <c r="IX492" s="522" t="s">
        <v>132</v>
      </c>
      <c r="IY492" s="522" t="s">
        <v>132</v>
      </c>
      <c r="IZ492" s="523" t="str">
        <f>ADHK!IZ492</f>
        <v/>
      </c>
      <c r="JA492" s="523"/>
      <c r="JB492" s="523">
        <f t="shared" si="4086"/>
        <v>0</v>
      </c>
      <c r="JC492" s="524"/>
      <c r="JD492" s="523">
        <f t="shared" si="4087"/>
        <v>0</v>
      </c>
      <c r="JE492" s="524"/>
      <c r="JF492" s="523"/>
      <c r="JG492" s="523">
        <f t="shared" si="4088"/>
        <v>0</v>
      </c>
      <c r="JH492" s="523">
        <f t="shared" si="4089"/>
        <v>0</v>
      </c>
      <c r="JI492" s="524">
        <v>0.36319999999999997</v>
      </c>
      <c r="JJ492" s="525">
        <f t="shared" si="4090"/>
        <v>0</v>
      </c>
      <c r="JK492" s="526">
        <f t="shared" si="4091"/>
        <v>0</v>
      </c>
      <c r="JL492" s="527"/>
      <c r="JM492" s="520">
        <v>13.0</v>
      </c>
      <c r="JN492" s="521" t="s">
        <v>191</v>
      </c>
      <c r="JO492" s="522" t="s">
        <v>132</v>
      </c>
      <c r="JP492" s="522" t="s">
        <v>132</v>
      </c>
      <c r="JQ492" s="523" t="str">
        <f>ADHK!JQ492</f>
        <v/>
      </c>
      <c r="JR492" s="523"/>
      <c r="JS492" s="523">
        <f t="shared" si="4092"/>
        <v>0</v>
      </c>
      <c r="JT492" s="524"/>
      <c r="JU492" s="523">
        <f t="shared" si="4093"/>
        <v>0</v>
      </c>
      <c r="JV492" s="524"/>
      <c r="JW492" s="523"/>
      <c r="JX492" s="523">
        <f t="shared" si="4094"/>
        <v>0</v>
      </c>
      <c r="JY492" s="523">
        <f t="shared" si="4095"/>
        <v>0</v>
      </c>
      <c r="JZ492" s="524">
        <v>0.36319999999999997</v>
      </c>
      <c r="KA492" s="525">
        <f t="shared" si="4096"/>
        <v>0</v>
      </c>
      <c r="KB492" s="526">
        <f t="shared" si="4097"/>
        <v>0</v>
      </c>
      <c r="KC492" s="527"/>
      <c r="KD492" s="520">
        <v>13.0</v>
      </c>
      <c r="KE492" s="521" t="s">
        <v>191</v>
      </c>
      <c r="KF492" s="522" t="s">
        <v>132</v>
      </c>
      <c r="KG492" s="522" t="s">
        <v>132</v>
      </c>
      <c r="KH492" s="523" t="str">
        <f>ADHK!KH492</f>
        <v/>
      </c>
      <c r="KI492" s="523"/>
      <c r="KJ492" s="523">
        <f t="shared" si="4098"/>
        <v>0</v>
      </c>
      <c r="KK492" s="524"/>
      <c r="KL492" s="523">
        <f t="shared" si="4099"/>
        <v>0</v>
      </c>
      <c r="KM492" s="524"/>
      <c r="KN492" s="523"/>
      <c r="KO492" s="523">
        <f t="shared" si="4100"/>
        <v>0</v>
      </c>
      <c r="KP492" s="523">
        <f t="shared" si="4101"/>
        <v>0</v>
      </c>
      <c r="KQ492" s="524">
        <v>0.36319999999999997</v>
      </c>
      <c r="KR492" s="525">
        <f t="shared" si="4102"/>
        <v>0</v>
      </c>
      <c r="KS492" s="526">
        <f t="shared" si="4103"/>
        <v>0</v>
      </c>
      <c r="KT492" s="527"/>
      <c r="KU492" s="528"/>
    </row>
    <row r="493" ht="15.75" customHeight="1">
      <c r="A493" s="520">
        <v>14.0</v>
      </c>
      <c r="B493" s="521" t="s">
        <v>192</v>
      </c>
      <c r="C493" s="522" t="s">
        <v>132</v>
      </c>
      <c r="D493" s="522" t="s">
        <v>132</v>
      </c>
      <c r="E493" s="523" t="str">
        <f>ADHK!E493</f>
        <v/>
      </c>
      <c r="F493" s="523" t="str">
        <f>ADHK!F493</f>
        <v/>
      </c>
      <c r="G493" s="523">
        <f t="shared" si="3996"/>
        <v>0</v>
      </c>
      <c r="H493" s="524"/>
      <c r="I493" s="523">
        <f t="shared" si="3997"/>
        <v>0</v>
      </c>
      <c r="J493" s="524"/>
      <c r="K493" s="523"/>
      <c r="L493" s="523">
        <f t="shared" si="3998"/>
        <v>0</v>
      </c>
      <c r="M493" s="523">
        <f t="shared" si="3999"/>
        <v>0</v>
      </c>
      <c r="N493" s="524">
        <v>0.36319999999999997</v>
      </c>
      <c r="O493" s="525">
        <f t="shared" si="4000"/>
        <v>0</v>
      </c>
      <c r="P493" s="526">
        <f t="shared" si="4001"/>
        <v>0</v>
      </c>
      <c r="Q493" s="527"/>
      <c r="R493" s="520">
        <v>14.0</v>
      </c>
      <c r="S493" s="521" t="s">
        <v>192</v>
      </c>
      <c r="T493" s="522" t="s">
        <v>132</v>
      </c>
      <c r="U493" s="522" t="s">
        <v>132</v>
      </c>
      <c r="V493" s="523" t="str">
        <f>ADHK!V493</f>
        <v/>
      </c>
      <c r="W493" s="523"/>
      <c r="X493" s="523">
        <f t="shared" si="4002"/>
        <v>0</v>
      </c>
      <c r="Y493" s="524"/>
      <c r="Z493" s="523">
        <f t="shared" si="4003"/>
        <v>0</v>
      </c>
      <c r="AA493" s="524"/>
      <c r="AB493" s="523"/>
      <c r="AC493" s="523">
        <f t="shared" si="4004"/>
        <v>0</v>
      </c>
      <c r="AD493" s="523">
        <f t="shared" si="4005"/>
        <v>0</v>
      </c>
      <c r="AE493" s="524">
        <v>0.36319999999999997</v>
      </c>
      <c r="AF493" s="525">
        <f t="shared" si="4006"/>
        <v>0</v>
      </c>
      <c r="AG493" s="526">
        <f t="shared" si="4007"/>
        <v>0</v>
      </c>
      <c r="AH493" s="527"/>
      <c r="AI493" s="520">
        <v>14.0</v>
      </c>
      <c r="AJ493" s="521" t="s">
        <v>192</v>
      </c>
      <c r="AK493" s="522" t="s">
        <v>132</v>
      </c>
      <c r="AL493" s="522" t="s">
        <v>132</v>
      </c>
      <c r="AM493" s="523" t="str">
        <f>ADHK!AM493</f>
        <v/>
      </c>
      <c r="AN493" s="523"/>
      <c r="AO493" s="523">
        <f t="shared" si="4008"/>
        <v>0</v>
      </c>
      <c r="AP493" s="524"/>
      <c r="AQ493" s="523">
        <f t="shared" si="4009"/>
        <v>0</v>
      </c>
      <c r="AR493" s="524"/>
      <c r="AS493" s="523"/>
      <c r="AT493" s="523">
        <f t="shared" si="4010"/>
        <v>0</v>
      </c>
      <c r="AU493" s="523">
        <f t="shared" si="4011"/>
        <v>0</v>
      </c>
      <c r="AV493" s="524">
        <v>0.36319999999999997</v>
      </c>
      <c r="AW493" s="525">
        <f t="shared" si="4012"/>
        <v>0</v>
      </c>
      <c r="AX493" s="526">
        <f t="shared" si="4013"/>
        <v>0</v>
      </c>
      <c r="AY493" s="527"/>
      <c r="AZ493" s="520">
        <v>14.0</v>
      </c>
      <c r="BA493" s="521" t="s">
        <v>192</v>
      </c>
      <c r="BB493" s="522" t="s">
        <v>132</v>
      </c>
      <c r="BC493" s="522" t="s">
        <v>132</v>
      </c>
      <c r="BD493" s="523" t="str">
        <f>ADHK!BD493</f>
        <v/>
      </c>
      <c r="BE493" s="523"/>
      <c r="BF493" s="523">
        <f t="shared" si="4014"/>
        <v>0</v>
      </c>
      <c r="BG493" s="524"/>
      <c r="BH493" s="523">
        <f t="shared" si="4015"/>
        <v>0</v>
      </c>
      <c r="BI493" s="524"/>
      <c r="BJ493" s="523"/>
      <c r="BK493" s="523">
        <f t="shared" si="4016"/>
        <v>0</v>
      </c>
      <c r="BL493" s="523">
        <f t="shared" si="4017"/>
        <v>0</v>
      </c>
      <c r="BM493" s="524">
        <v>0.36319999999999997</v>
      </c>
      <c r="BN493" s="525">
        <f t="shared" si="4018"/>
        <v>0</v>
      </c>
      <c r="BO493" s="526">
        <f t="shared" si="4019"/>
        <v>0</v>
      </c>
      <c r="BP493" s="527"/>
      <c r="BQ493" s="520">
        <v>14.0</v>
      </c>
      <c r="BR493" s="521" t="s">
        <v>192</v>
      </c>
      <c r="BS493" s="522" t="s">
        <v>132</v>
      </c>
      <c r="BT493" s="522" t="s">
        <v>132</v>
      </c>
      <c r="BU493" s="523" t="str">
        <f>ADHK!BU493</f>
        <v/>
      </c>
      <c r="BV493" s="523"/>
      <c r="BW493" s="523">
        <f t="shared" si="4020"/>
        <v>0</v>
      </c>
      <c r="BX493" s="524"/>
      <c r="BY493" s="523">
        <f t="shared" si="4021"/>
        <v>0</v>
      </c>
      <c r="BZ493" s="524"/>
      <c r="CA493" s="523"/>
      <c r="CB493" s="523">
        <f t="shared" si="4022"/>
        <v>0</v>
      </c>
      <c r="CC493" s="523">
        <f t="shared" si="4023"/>
        <v>0</v>
      </c>
      <c r="CD493" s="524">
        <v>0.36319999999999997</v>
      </c>
      <c r="CE493" s="525">
        <f t="shared" si="4024"/>
        <v>0</v>
      </c>
      <c r="CF493" s="526">
        <f t="shared" si="4025"/>
        <v>0</v>
      </c>
      <c r="CG493" s="527"/>
      <c r="CH493" s="520">
        <v>14.0</v>
      </c>
      <c r="CI493" s="521" t="s">
        <v>192</v>
      </c>
      <c r="CJ493" s="522" t="s">
        <v>132</v>
      </c>
      <c r="CK493" s="522" t="s">
        <v>132</v>
      </c>
      <c r="CL493" s="523" t="str">
        <f>ADHK!CL493</f>
        <v/>
      </c>
      <c r="CM493" s="523"/>
      <c r="CN493" s="523">
        <f t="shared" si="4026"/>
        <v>0</v>
      </c>
      <c r="CO493" s="524"/>
      <c r="CP493" s="523">
        <f t="shared" si="4027"/>
        <v>0</v>
      </c>
      <c r="CQ493" s="524"/>
      <c r="CR493" s="523"/>
      <c r="CS493" s="523">
        <f t="shared" si="4028"/>
        <v>0</v>
      </c>
      <c r="CT493" s="523">
        <f t="shared" si="4029"/>
        <v>0</v>
      </c>
      <c r="CU493" s="524">
        <v>0.36319999999999997</v>
      </c>
      <c r="CV493" s="525">
        <f t="shared" si="4030"/>
        <v>0</v>
      </c>
      <c r="CW493" s="526">
        <f t="shared" si="4031"/>
        <v>0</v>
      </c>
      <c r="CX493" s="527"/>
      <c r="CY493" s="520">
        <v>14.0</v>
      </c>
      <c r="CZ493" s="521" t="s">
        <v>192</v>
      </c>
      <c r="DA493" s="522" t="s">
        <v>132</v>
      </c>
      <c r="DB493" s="522" t="s">
        <v>132</v>
      </c>
      <c r="DC493" s="523" t="str">
        <f>ADHK!DC493</f>
        <v/>
      </c>
      <c r="DD493" s="523"/>
      <c r="DE493" s="523">
        <f t="shared" si="4032"/>
        <v>0</v>
      </c>
      <c r="DF493" s="524"/>
      <c r="DG493" s="523">
        <f t="shared" si="4033"/>
        <v>0</v>
      </c>
      <c r="DH493" s="524"/>
      <c r="DI493" s="523"/>
      <c r="DJ493" s="523">
        <f t="shared" si="4034"/>
        <v>0</v>
      </c>
      <c r="DK493" s="523">
        <f t="shared" si="4035"/>
        <v>0</v>
      </c>
      <c r="DL493" s="524">
        <v>0.36319999999999997</v>
      </c>
      <c r="DM493" s="525">
        <f t="shared" si="4036"/>
        <v>0</v>
      </c>
      <c r="DN493" s="526">
        <f t="shared" si="4037"/>
        <v>0</v>
      </c>
      <c r="DO493" s="527"/>
      <c r="DP493" s="520">
        <v>14.0</v>
      </c>
      <c r="DQ493" s="521" t="s">
        <v>192</v>
      </c>
      <c r="DR493" s="522" t="s">
        <v>132</v>
      </c>
      <c r="DS493" s="522" t="s">
        <v>132</v>
      </c>
      <c r="DT493" s="523" t="str">
        <f>ADHK!DT493</f>
        <v/>
      </c>
      <c r="DU493" s="523"/>
      <c r="DV493" s="523">
        <f t="shared" si="4038"/>
        <v>0</v>
      </c>
      <c r="DW493" s="524"/>
      <c r="DX493" s="523">
        <f t="shared" si="4039"/>
        <v>0</v>
      </c>
      <c r="DY493" s="524"/>
      <c r="DZ493" s="523"/>
      <c r="EA493" s="523">
        <f t="shared" si="4040"/>
        <v>0</v>
      </c>
      <c r="EB493" s="523">
        <f t="shared" si="4041"/>
        <v>0</v>
      </c>
      <c r="EC493" s="524">
        <v>0.36319999999999997</v>
      </c>
      <c r="ED493" s="525">
        <f t="shared" si="4042"/>
        <v>0</v>
      </c>
      <c r="EE493" s="526">
        <f t="shared" si="4043"/>
        <v>0</v>
      </c>
      <c r="EF493" s="527"/>
      <c r="EG493" s="520">
        <v>14.0</v>
      </c>
      <c r="EH493" s="521" t="s">
        <v>192</v>
      </c>
      <c r="EI493" s="522" t="s">
        <v>132</v>
      </c>
      <c r="EJ493" s="522" t="s">
        <v>132</v>
      </c>
      <c r="EK493" s="523" t="str">
        <f>ADHK!EK493</f>
        <v/>
      </c>
      <c r="EL493" s="523"/>
      <c r="EM493" s="523">
        <f t="shared" si="4044"/>
        <v>0</v>
      </c>
      <c r="EN493" s="524"/>
      <c r="EO493" s="523">
        <f t="shared" si="4045"/>
        <v>0</v>
      </c>
      <c r="EP493" s="524"/>
      <c r="EQ493" s="523"/>
      <c r="ER493" s="523">
        <f t="shared" si="4046"/>
        <v>0</v>
      </c>
      <c r="ES493" s="523">
        <f t="shared" si="4047"/>
        <v>0</v>
      </c>
      <c r="ET493" s="524">
        <v>0.36319999999999997</v>
      </c>
      <c r="EU493" s="525">
        <f t="shared" si="4048"/>
        <v>0</v>
      </c>
      <c r="EV493" s="526">
        <f t="shared" si="4049"/>
        <v>0</v>
      </c>
      <c r="EW493" s="527"/>
      <c r="EX493" s="520">
        <v>14.0</v>
      </c>
      <c r="EY493" s="521" t="s">
        <v>192</v>
      </c>
      <c r="EZ493" s="522" t="s">
        <v>132</v>
      </c>
      <c r="FA493" s="522" t="s">
        <v>132</v>
      </c>
      <c r="FB493" s="523" t="str">
        <f>ADHK!FB493</f>
        <v/>
      </c>
      <c r="FC493" s="523"/>
      <c r="FD493" s="523">
        <f t="shared" si="4050"/>
        <v>0</v>
      </c>
      <c r="FE493" s="524"/>
      <c r="FF493" s="523">
        <f t="shared" si="4051"/>
        <v>0</v>
      </c>
      <c r="FG493" s="524"/>
      <c r="FH493" s="523"/>
      <c r="FI493" s="523">
        <f t="shared" si="4052"/>
        <v>0</v>
      </c>
      <c r="FJ493" s="523">
        <f t="shared" si="4053"/>
        <v>0</v>
      </c>
      <c r="FK493" s="524">
        <v>0.36319999999999997</v>
      </c>
      <c r="FL493" s="525">
        <f t="shared" si="4054"/>
        <v>0</v>
      </c>
      <c r="FM493" s="526">
        <f t="shared" si="4055"/>
        <v>0</v>
      </c>
      <c r="FN493" s="527"/>
      <c r="FO493" s="520">
        <v>14.0</v>
      </c>
      <c r="FP493" s="521" t="s">
        <v>192</v>
      </c>
      <c r="FQ493" s="522" t="s">
        <v>132</v>
      </c>
      <c r="FR493" s="522" t="s">
        <v>132</v>
      </c>
      <c r="FS493" s="523" t="str">
        <f>ADHK!FS493</f>
        <v/>
      </c>
      <c r="FT493" s="523"/>
      <c r="FU493" s="523">
        <f t="shared" si="4056"/>
        <v>0</v>
      </c>
      <c r="FV493" s="524"/>
      <c r="FW493" s="523">
        <f t="shared" si="4057"/>
        <v>0</v>
      </c>
      <c r="FX493" s="524"/>
      <c r="FY493" s="523"/>
      <c r="FZ493" s="523">
        <f t="shared" si="4058"/>
        <v>0</v>
      </c>
      <c r="GA493" s="523">
        <f t="shared" si="4059"/>
        <v>0</v>
      </c>
      <c r="GB493" s="524">
        <v>0.36319999999999997</v>
      </c>
      <c r="GC493" s="525">
        <f t="shared" si="4060"/>
        <v>0</v>
      </c>
      <c r="GD493" s="526">
        <f t="shared" si="4061"/>
        <v>0</v>
      </c>
      <c r="GE493" s="527"/>
      <c r="GF493" s="520">
        <v>14.0</v>
      </c>
      <c r="GG493" s="521" t="s">
        <v>192</v>
      </c>
      <c r="GH493" s="522" t="s">
        <v>132</v>
      </c>
      <c r="GI493" s="522" t="s">
        <v>132</v>
      </c>
      <c r="GJ493" s="523" t="str">
        <f>ADHK!GJ493</f>
        <v/>
      </c>
      <c r="GK493" s="523"/>
      <c r="GL493" s="523">
        <f t="shared" si="4062"/>
        <v>0</v>
      </c>
      <c r="GM493" s="524"/>
      <c r="GN493" s="523">
        <f t="shared" si="4063"/>
        <v>0</v>
      </c>
      <c r="GO493" s="524"/>
      <c r="GP493" s="523"/>
      <c r="GQ493" s="523">
        <f t="shared" si="4064"/>
        <v>0</v>
      </c>
      <c r="GR493" s="523">
        <f t="shared" si="4065"/>
        <v>0</v>
      </c>
      <c r="GS493" s="524">
        <v>0.36319999999999997</v>
      </c>
      <c r="GT493" s="525">
        <f t="shared" si="4066"/>
        <v>0</v>
      </c>
      <c r="GU493" s="526">
        <f t="shared" si="4067"/>
        <v>0</v>
      </c>
      <c r="GV493" s="527"/>
      <c r="GW493" s="520">
        <v>14.0</v>
      </c>
      <c r="GX493" s="521" t="s">
        <v>192</v>
      </c>
      <c r="GY493" s="522" t="s">
        <v>132</v>
      </c>
      <c r="GZ493" s="522" t="s">
        <v>132</v>
      </c>
      <c r="HA493" s="523" t="str">
        <f>ADHK!HA493</f>
        <v/>
      </c>
      <c r="HB493" s="523"/>
      <c r="HC493" s="523">
        <f t="shared" si="4068"/>
        <v>0</v>
      </c>
      <c r="HD493" s="524"/>
      <c r="HE493" s="523">
        <f t="shared" si="4069"/>
        <v>0</v>
      </c>
      <c r="HF493" s="524"/>
      <c r="HG493" s="523"/>
      <c r="HH493" s="523">
        <f t="shared" si="4070"/>
        <v>0</v>
      </c>
      <c r="HI493" s="523">
        <f t="shared" si="4071"/>
        <v>0</v>
      </c>
      <c r="HJ493" s="524">
        <v>0.36319999999999997</v>
      </c>
      <c r="HK493" s="525">
        <f t="shared" si="4072"/>
        <v>0</v>
      </c>
      <c r="HL493" s="526">
        <f t="shared" si="4073"/>
        <v>0</v>
      </c>
      <c r="HM493" s="527"/>
      <c r="HN493" s="520">
        <v>14.0</v>
      </c>
      <c r="HO493" s="521" t="s">
        <v>192</v>
      </c>
      <c r="HP493" s="522" t="s">
        <v>132</v>
      </c>
      <c r="HQ493" s="522" t="s">
        <v>132</v>
      </c>
      <c r="HR493" s="523" t="str">
        <f>ADHK!HR493</f>
        <v/>
      </c>
      <c r="HS493" s="523"/>
      <c r="HT493" s="523">
        <f t="shared" si="4074"/>
        <v>0</v>
      </c>
      <c r="HU493" s="524"/>
      <c r="HV493" s="523">
        <f t="shared" si="4075"/>
        <v>0</v>
      </c>
      <c r="HW493" s="524"/>
      <c r="HX493" s="523"/>
      <c r="HY493" s="523">
        <f t="shared" si="4076"/>
        <v>0</v>
      </c>
      <c r="HZ493" s="523">
        <f t="shared" si="4077"/>
        <v>0</v>
      </c>
      <c r="IA493" s="524">
        <v>0.36319999999999997</v>
      </c>
      <c r="IB493" s="525">
        <f t="shared" si="4078"/>
        <v>0</v>
      </c>
      <c r="IC493" s="526">
        <f t="shared" si="4079"/>
        <v>0</v>
      </c>
      <c r="ID493" s="527"/>
      <c r="IE493" s="520">
        <v>14.0</v>
      </c>
      <c r="IF493" s="521" t="s">
        <v>192</v>
      </c>
      <c r="IG493" s="522" t="s">
        <v>132</v>
      </c>
      <c r="IH493" s="522" t="s">
        <v>132</v>
      </c>
      <c r="II493" s="523" t="str">
        <f>ADHK!II493</f>
        <v/>
      </c>
      <c r="IJ493" s="523"/>
      <c r="IK493" s="523">
        <f t="shared" si="4080"/>
        <v>0</v>
      </c>
      <c r="IL493" s="524"/>
      <c r="IM493" s="523">
        <f t="shared" si="4081"/>
        <v>0</v>
      </c>
      <c r="IN493" s="524"/>
      <c r="IO493" s="523"/>
      <c r="IP493" s="523">
        <f t="shared" si="4082"/>
        <v>0</v>
      </c>
      <c r="IQ493" s="523">
        <f t="shared" si="4083"/>
        <v>0</v>
      </c>
      <c r="IR493" s="524">
        <v>0.36319999999999997</v>
      </c>
      <c r="IS493" s="525">
        <f t="shared" si="4084"/>
        <v>0</v>
      </c>
      <c r="IT493" s="526">
        <f t="shared" si="4085"/>
        <v>0</v>
      </c>
      <c r="IU493" s="527"/>
      <c r="IV493" s="520">
        <v>14.0</v>
      </c>
      <c r="IW493" s="521" t="s">
        <v>192</v>
      </c>
      <c r="IX493" s="522" t="s">
        <v>132</v>
      </c>
      <c r="IY493" s="522" t="s">
        <v>132</v>
      </c>
      <c r="IZ493" s="523" t="str">
        <f>ADHK!IZ493</f>
        <v/>
      </c>
      <c r="JA493" s="523"/>
      <c r="JB493" s="523">
        <f t="shared" si="4086"/>
        <v>0</v>
      </c>
      <c r="JC493" s="524"/>
      <c r="JD493" s="523">
        <f t="shared" si="4087"/>
        <v>0</v>
      </c>
      <c r="JE493" s="524"/>
      <c r="JF493" s="523"/>
      <c r="JG493" s="523">
        <f t="shared" si="4088"/>
        <v>0</v>
      </c>
      <c r="JH493" s="523">
        <f t="shared" si="4089"/>
        <v>0</v>
      </c>
      <c r="JI493" s="524">
        <v>0.36319999999999997</v>
      </c>
      <c r="JJ493" s="525">
        <f t="shared" si="4090"/>
        <v>0</v>
      </c>
      <c r="JK493" s="526">
        <f t="shared" si="4091"/>
        <v>0</v>
      </c>
      <c r="JL493" s="527"/>
      <c r="JM493" s="520">
        <v>14.0</v>
      </c>
      <c r="JN493" s="521" t="s">
        <v>192</v>
      </c>
      <c r="JO493" s="522" t="s">
        <v>132</v>
      </c>
      <c r="JP493" s="522" t="s">
        <v>132</v>
      </c>
      <c r="JQ493" s="523" t="str">
        <f>ADHK!JQ493</f>
        <v/>
      </c>
      <c r="JR493" s="523"/>
      <c r="JS493" s="523">
        <f t="shared" si="4092"/>
        <v>0</v>
      </c>
      <c r="JT493" s="524"/>
      <c r="JU493" s="523">
        <f t="shared" si="4093"/>
        <v>0</v>
      </c>
      <c r="JV493" s="524"/>
      <c r="JW493" s="523"/>
      <c r="JX493" s="523">
        <f t="shared" si="4094"/>
        <v>0</v>
      </c>
      <c r="JY493" s="523">
        <f t="shared" si="4095"/>
        <v>0</v>
      </c>
      <c r="JZ493" s="524">
        <v>0.36319999999999997</v>
      </c>
      <c r="KA493" s="525">
        <f t="shared" si="4096"/>
        <v>0</v>
      </c>
      <c r="KB493" s="526">
        <f t="shared" si="4097"/>
        <v>0</v>
      </c>
      <c r="KC493" s="527"/>
      <c r="KD493" s="520">
        <v>14.0</v>
      </c>
      <c r="KE493" s="521" t="s">
        <v>192</v>
      </c>
      <c r="KF493" s="522" t="s">
        <v>132</v>
      </c>
      <c r="KG493" s="522" t="s">
        <v>132</v>
      </c>
      <c r="KH493" s="523" t="str">
        <f>ADHK!KH493</f>
        <v/>
      </c>
      <c r="KI493" s="523"/>
      <c r="KJ493" s="523">
        <f t="shared" si="4098"/>
        <v>0</v>
      </c>
      <c r="KK493" s="524"/>
      <c r="KL493" s="523">
        <f t="shared" si="4099"/>
        <v>0</v>
      </c>
      <c r="KM493" s="524"/>
      <c r="KN493" s="523"/>
      <c r="KO493" s="523">
        <f t="shared" si="4100"/>
        <v>0</v>
      </c>
      <c r="KP493" s="523">
        <f t="shared" si="4101"/>
        <v>0</v>
      </c>
      <c r="KQ493" s="524">
        <v>0.36319999999999997</v>
      </c>
      <c r="KR493" s="525">
        <f t="shared" si="4102"/>
        <v>0</v>
      </c>
      <c r="KS493" s="526">
        <f t="shared" si="4103"/>
        <v>0</v>
      </c>
      <c r="KT493" s="527"/>
      <c r="KU493" s="528"/>
    </row>
    <row r="494" ht="15.75" customHeight="1">
      <c r="A494" s="520">
        <v>15.0</v>
      </c>
      <c r="B494" s="521" t="s">
        <v>193</v>
      </c>
      <c r="C494" s="522" t="s">
        <v>132</v>
      </c>
      <c r="D494" s="522" t="s">
        <v>132</v>
      </c>
      <c r="E494" s="523" t="str">
        <f>ADHK!E494</f>
        <v/>
      </c>
      <c r="F494" s="523" t="str">
        <f>ADHK!F494</f>
        <v/>
      </c>
      <c r="G494" s="523">
        <f t="shared" si="3996"/>
        <v>0</v>
      </c>
      <c r="H494" s="524"/>
      <c r="I494" s="523">
        <f t="shared" si="3997"/>
        <v>0</v>
      </c>
      <c r="J494" s="524"/>
      <c r="K494" s="523"/>
      <c r="L494" s="523">
        <f t="shared" si="3998"/>
        <v>0</v>
      </c>
      <c r="M494" s="523">
        <f t="shared" si="3999"/>
        <v>0</v>
      </c>
      <c r="N494" s="524">
        <v>0.36319999999999997</v>
      </c>
      <c r="O494" s="525">
        <f t="shared" si="4000"/>
        <v>0</v>
      </c>
      <c r="P494" s="526">
        <f t="shared" si="4001"/>
        <v>0</v>
      </c>
      <c r="Q494" s="527"/>
      <c r="R494" s="520">
        <v>15.0</v>
      </c>
      <c r="S494" s="521" t="s">
        <v>193</v>
      </c>
      <c r="T494" s="522" t="s">
        <v>132</v>
      </c>
      <c r="U494" s="522" t="s">
        <v>132</v>
      </c>
      <c r="V494" s="523" t="str">
        <f>ADHK!V494</f>
        <v/>
      </c>
      <c r="W494" s="523"/>
      <c r="X494" s="523">
        <f t="shared" si="4002"/>
        <v>0</v>
      </c>
      <c r="Y494" s="524"/>
      <c r="Z494" s="523">
        <f t="shared" si="4003"/>
        <v>0</v>
      </c>
      <c r="AA494" s="524"/>
      <c r="AB494" s="523"/>
      <c r="AC494" s="523">
        <f t="shared" si="4004"/>
        <v>0</v>
      </c>
      <c r="AD494" s="523">
        <f t="shared" si="4005"/>
        <v>0</v>
      </c>
      <c r="AE494" s="524">
        <v>0.36319999999999997</v>
      </c>
      <c r="AF494" s="525">
        <f t="shared" si="4006"/>
        <v>0</v>
      </c>
      <c r="AG494" s="526">
        <f t="shared" si="4007"/>
        <v>0</v>
      </c>
      <c r="AH494" s="527"/>
      <c r="AI494" s="520">
        <v>15.0</v>
      </c>
      <c r="AJ494" s="521" t="s">
        <v>193</v>
      </c>
      <c r="AK494" s="522" t="s">
        <v>132</v>
      </c>
      <c r="AL494" s="522" t="s">
        <v>132</v>
      </c>
      <c r="AM494" s="523" t="str">
        <f>ADHK!AM494</f>
        <v/>
      </c>
      <c r="AN494" s="523"/>
      <c r="AO494" s="523">
        <f t="shared" si="4008"/>
        <v>0</v>
      </c>
      <c r="AP494" s="524"/>
      <c r="AQ494" s="523">
        <f t="shared" si="4009"/>
        <v>0</v>
      </c>
      <c r="AR494" s="524"/>
      <c r="AS494" s="523"/>
      <c r="AT494" s="523">
        <f t="shared" si="4010"/>
        <v>0</v>
      </c>
      <c r="AU494" s="523">
        <f t="shared" si="4011"/>
        <v>0</v>
      </c>
      <c r="AV494" s="524">
        <v>0.36319999999999997</v>
      </c>
      <c r="AW494" s="525">
        <f t="shared" si="4012"/>
        <v>0</v>
      </c>
      <c r="AX494" s="526">
        <f t="shared" si="4013"/>
        <v>0</v>
      </c>
      <c r="AY494" s="527"/>
      <c r="AZ494" s="520">
        <v>15.0</v>
      </c>
      <c r="BA494" s="521" t="s">
        <v>193</v>
      </c>
      <c r="BB494" s="522" t="s">
        <v>132</v>
      </c>
      <c r="BC494" s="522" t="s">
        <v>132</v>
      </c>
      <c r="BD494" s="523" t="str">
        <f>ADHK!BD494</f>
        <v/>
      </c>
      <c r="BE494" s="523"/>
      <c r="BF494" s="523">
        <f t="shared" si="4014"/>
        <v>0</v>
      </c>
      <c r="BG494" s="524"/>
      <c r="BH494" s="523">
        <f t="shared" si="4015"/>
        <v>0</v>
      </c>
      <c r="BI494" s="524"/>
      <c r="BJ494" s="523"/>
      <c r="BK494" s="523">
        <f t="shared" si="4016"/>
        <v>0</v>
      </c>
      <c r="BL494" s="523">
        <f t="shared" si="4017"/>
        <v>0</v>
      </c>
      <c r="BM494" s="524">
        <v>0.36319999999999997</v>
      </c>
      <c r="BN494" s="525">
        <f t="shared" si="4018"/>
        <v>0</v>
      </c>
      <c r="BO494" s="526">
        <f t="shared" si="4019"/>
        <v>0</v>
      </c>
      <c r="BP494" s="527"/>
      <c r="BQ494" s="520">
        <v>15.0</v>
      </c>
      <c r="BR494" s="521" t="s">
        <v>193</v>
      </c>
      <c r="BS494" s="522" t="s">
        <v>132</v>
      </c>
      <c r="BT494" s="522" t="s">
        <v>132</v>
      </c>
      <c r="BU494" s="523" t="str">
        <f>ADHK!BU494</f>
        <v/>
      </c>
      <c r="BV494" s="523"/>
      <c r="BW494" s="523">
        <f t="shared" si="4020"/>
        <v>0</v>
      </c>
      <c r="BX494" s="524"/>
      <c r="BY494" s="523">
        <f t="shared" si="4021"/>
        <v>0</v>
      </c>
      <c r="BZ494" s="524"/>
      <c r="CA494" s="523"/>
      <c r="CB494" s="523">
        <f t="shared" si="4022"/>
        <v>0</v>
      </c>
      <c r="CC494" s="523">
        <f t="shared" si="4023"/>
        <v>0</v>
      </c>
      <c r="CD494" s="524">
        <v>0.36319999999999997</v>
      </c>
      <c r="CE494" s="525">
        <f t="shared" si="4024"/>
        <v>0</v>
      </c>
      <c r="CF494" s="526">
        <f t="shared" si="4025"/>
        <v>0</v>
      </c>
      <c r="CG494" s="527"/>
      <c r="CH494" s="520">
        <v>15.0</v>
      </c>
      <c r="CI494" s="521" t="s">
        <v>193</v>
      </c>
      <c r="CJ494" s="522" t="s">
        <v>132</v>
      </c>
      <c r="CK494" s="522" t="s">
        <v>132</v>
      </c>
      <c r="CL494" s="523" t="str">
        <f>ADHK!CL494</f>
        <v/>
      </c>
      <c r="CM494" s="523"/>
      <c r="CN494" s="523">
        <f t="shared" si="4026"/>
        <v>0</v>
      </c>
      <c r="CO494" s="524"/>
      <c r="CP494" s="523">
        <f t="shared" si="4027"/>
        <v>0</v>
      </c>
      <c r="CQ494" s="524"/>
      <c r="CR494" s="523"/>
      <c r="CS494" s="523">
        <f t="shared" si="4028"/>
        <v>0</v>
      </c>
      <c r="CT494" s="523">
        <f t="shared" si="4029"/>
        <v>0</v>
      </c>
      <c r="CU494" s="524">
        <v>0.36319999999999997</v>
      </c>
      <c r="CV494" s="525">
        <f t="shared" si="4030"/>
        <v>0</v>
      </c>
      <c r="CW494" s="526">
        <f t="shared" si="4031"/>
        <v>0</v>
      </c>
      <c r="CX494" s="527"/>
      <c r="CY494" s="520">
        <v>15.0</v>
      </c>
      <c r="CZ494" s="521" t="s">
        <v>193</v>
      </c>
      <c r="DA494" s="522" t="s">
        <v>132</v>
      </c>
      <c r="DB494" s="522" t="s">
        <v>132</v>
      </c>
      <c r="DC494" s="523" t="str">
        <f>ADHK!DC494</f>
        <v/>
      </c>
      <c r="DD494" s="523"/>
      <c r="DE494" s="523">
        <f t="shared" si="4032"/>
        <v>0</v>
      </c>
      <c r="DF494" s="524"/>
      <c r="DG494" s="523">
        <f t="shared" si="4033"/>
        <v>0</v>
      </c>
      <c r="DH494" s="524"/>
      <c r="DI494" s="523"/>
      <c r="DJ494" s="523">
        <f t="shared" si="4034"/>
        <v>0</v>
      </c>
      <c r="DK494" s="523">
        <f t="shared" si="4035"/>
        <v>0</v>
      </c>
      <c r="DL494" s="524">
        <v>0.36319999999999997</v>
      </c>
      <c r="DM494" s="525">
        <f t="shared" si="4036"/>
        <v>0</v>
      </c>
      <c r="DN494" s="526">
        <f t="shared" si="4037"/>
        <v>0</v>
      </c>
      <c r="DO494" s="527"/>
      <c r="DP494" s="520">
        <v>15.0</v>
      </c>
      <c r="DQ494" s="521" t="s">
        <v>193</v>
      </c>
      <c r="DR494" s="522" t="s">
        <v>132</v>
      </c>
      <c r="DS494" s="522" t="s">
        <v>132</v>
      </c>
      <c r="DT494" s="523" t="str">
        <f>ADHK!DT494</f>
        <v/>
      </c>
      <c r="DU494" s="523"/>
      <c r="DV494" s="523">
        <f t="shared" si="4038"/>
        <v>0</v>
      </c>
      <c r="DW494" s="524"/>
      <c r="DX494" s="523">
        <f t="shared" si="4039"/>
        <v>0</v>
      </c>
      <c r="DY494" s="524"/>
      <c r="DZ494" s="523"/>
      <c r="EA494" s="523">
        <f t="shared" si="4040"/>
        <v>0</v>
      </c>
      <c r="EB494" s="523">
        <f t="shared" si="4041"/>
        <v>0</v>
      </c>
      <c r="EC494" s="524">
        <v>0.36319999999999997</v>
      </c>
      <c r="ED494" s="525">
        <f t="shared" si="4042"/>
        <v>0</v>
      </c>
      <c r="EE494" s="526">
        <f t="shared" si="4043"/>
        <v>0</v>
      </c>
      <c r="EF494" s="527"/>
      <c r="EG494" s="520">
        <v>15.0</v>
      </c>
      <c r="EH494" s="521" t="s">
        <v>193</v>
      </c>
      <c r="EI494" s="522" t="s">
        <v>132</v>
      </c>
      <c r="EJ494" s="522" t="s">
        <v>132</v>
      </c>
      <c r="EK494" s="523" t="str">
        <f>ADHK!EK494</f>
        <v/>
      </c>
      <c r="EL494" s="523"/>
      <c r="EM494" s="523">
        <f t="shared" si="4044"/>
        <v>0</v>
      </c>
      <c r="EN494" s="524"/>
      <c r="EO494" s="523">
        <f t="shared" si="4045"/>
        <v>0</v>
      </c>
      <c r="EP494" s="524"/>
      <c r="EQ494" s="523"/>
      <c r="ER494" s="523">
        <f t="shared" si="4046"/>
        <v>0</v>
      </c>
      <c r="ES494" s="523">
        <f t="shared" si="4047"/>
        <v>0</v>
      </c>
      <c r="ET494" s="524">
        <v>0.36319999999999997</v>
      </c>
      <c r="EU494" s="525">
        <f t="shared" si="4048"/>
        <v>0</v>
      </c>
      <c r="EV494" s="526">
        <f t="shared" si="4049"/>
        <v>0</v>
      </c>
      <c r="EW494" s="527"/>
      <c r="EX494" s="520">
        <v>15.0</v>
      </c>
      <c r="EY494" s="521" t="s">
        <v>193</v>
      </c>
      <c r="EZ494" s="522" t="s">
        <v>132</v>
      </c>
      <c r="FA494" s="522" t="s">
        <v>132</v>
      </c>
      <c r="FB494" s="523" t="str">
        <f>ADHK!FB494</f>
        <v/>
      </c>
      <c r="FC494" s="523"/>
      <c r="FD494" s="523">
        <f t="shared" si="4050"/>
        <v>0</v>
      </c>
      <c r="FE494" s="524"/>
      <c r="FF494" s="523">
        <f t="shared" si="4051"/>
        <v>0</v>
      </c>
      <c r="FG494" s="524"/>
      <c r="FH494" s="523"/>
      <c r="FI494" s="523">
        <f t="shared" si="4052"/>
        <v>0</v>
      </c>
      <c r="FJ494" s="523">
        <f t="shared" si="4053"/>
        <v>0</v>
      </c>
      <c r="FK494" s="524">
        <v>0.36319999999999997</v>
      </c>
      <c r="FL494" s="525">
        <f t="shared" si="4054"/>
        <v>0</v>
      </c>
      <c r="FM494" s="526">
        <f t="shared" si="4055"/>
        <v>0</v>
      </c>
      <c r="FN494" s="527"/>
      <c r="FO494" s="520">
        <v>15.0</v>
      </c>
      <c r="FP494" s="521" t="s">
        <v>193</v>
      </c>
      <c r="FQ494" s="522" t="s">
        <v>132</v>
      </c>
      <c r="FR494" s="522" t="s">
        <v>132</v>
      </c>
      <c r="FS494" s="523" t="str">
        <f>ADHK!FS494</f>
        <v/>
      </c>
      <c r="FT494" s="523"/>
      <c r="FU494" s="523">
        <f t="shared" si="4056"/>
        <v>0</v>
      </c>
      <c r="FV494" s="524"/>
      <c r="FW494" s="523">
        <f t="shared" si="4057"/>
        <v>0</v>
      </c>
      <c r="FX494" s="524"/>
      <c r="FY494" s="523"/>
      <c r="FZ494" s="523">
        <f t="shared" si="4058"/>
        <v>0</v>
      </c>
      <c r="GA494" s="523">
        <f t="shared" si="4059"/>
        <v>0</v>
      </c>
      <c r="GB494" s="524">
        <v>0.36319999999999997</v>
      </c>
      <c r="GC494" s="525">
        <f t="shared" si="4060"/>
        <v>0</v>
      </c>
      <c r="GD494" s="526">
        <f t="shared" si="4061"/>
        <v>0</v>
      </c>
      <c r="GE494" s="527"/>
      <c r="GF494" s="520">
        <v>15.0</v>
      </c>
      <c r="GG494" s="521" t="s">
        <v>193</v>
      </c>
      <c r="GH494" s="522" t="s">
        <v>132</v>
      </c>
      <c r="GI494" s="522" t="s">
        <v>132</v>
      </c>
      <c r="GJ494" s="523" t="str">
        <f>ADHK!GJ494</f>
        <v/>
      </c>
      <c r="GK494" s="523"/>
      <c r="GL494" s="523">
        <f t="shared" si="4062"/>
        <v>0</v>
      </c>
      <c r="GM494" s="524"/>
      <c r="GN494" s="523">
        <f t="shared" si="4063"/>
        <v>0</v>
      </c>
      <c r="GO494" s="524"/>
      <c r="GP494" s="523"/>
      <c r="GQ494" s="523">
        <f t="shared" si="4064"/>
        <v>0</v>
      </c>
      <c r="GR494" s="523">
        <f t="shared" si="4065"/>
        <v>0</v>
      </c>
      <c r="GS494" s="524">
        <v>0.36319999999999997</v>
      </c>
      <c r="GT494" s="525">
        <f t="shared" si="4066"/>
        <v>0</v>
      </c>
      <c r="GU494" s="526">
        <f t="shared" si="4067"/>
        <v>0</v>
      </c>
      <c r="GV494" s="527"/>
      <c r="GW494" s="520">
        <v>15.0</v>
      </c>
      <c r="GX494" s="521" t="s">
        <v>193</v>
      </c>
      <c r="GY494" s="522" t="s">
        <v>132</v>
      </c>
      <c r="GZ494" s="522" t="s">
        <v>132</v>
      </c>
      <c r="HA494" s="523" t="str">
        <f>ADHK!HA494</f>
        <v/>
      </c>
      <c r="HB494" s="523"/>
      <c r="HC494" s="523">
        <f t="shared" si="4068"/>
        <v>0</v>
      </c>
      <c r="HD494" s="524"/>
      <c r="HE494" s="523">
        <f t="shared" si="4069"/>
        <v>0</v>
      </c>
      <c r="HF494" s="524"/>
      <c r="HG494" s="523"/>
      <c r="HH494" s="523">
        <f t="shared" si="4070"/>
        <v>0</v>
      </c>
      <c r="HI494" s="523">
        <f t="shared" si="4071"/>
        <v>0</v>
      </c>
      <c r="HJ494" s="524">
        <v>0.36319999999999997</v>
      </c>
      <c r="HK494" s="525">
        <f t="shared" si="4072"/>
        <v>0</v>
      </c>
      <c r="HL494" s="526">
        <f t="shared" si="4073"/>
        <v>0</v>
      </c>
      <c r="HM494" s="527"/>
      <c r="HN494" s="520">
        <v>15.0</v>
      </c>
      <c r="HO494" s="521" t="s">
        <v>193</v>
      </c>
      <c r="HP494" s="522" t="s">
        <v>132</v>
      </c>
      <c r="HQ494" s="522" t="s">
        <v>132</v>
      </c>
      <c r="HR494" s="523" t="str">
        <f>ADHK!HR494</f>
        <v/>
      </c>
      <c r="HS494" s="523"/>
      <c r="HT494" s="523">
        <f t="shared" si="4074"/>
        <v>0</v>
      </c>
      <c r="HU494" s="524"/>
      <c r="HV494" s="523">
        <f t="shared" si="4075"/>
        <v>0</v>
      </c>
      <c r="HW494" s="524"/>
      <c r="HX494" s="523"/>
      <c r="HY494" s="523">
        <f t="shared" si="4076"/>
        <v>0</v>
      </c>
      <c r="HZ494" s="523">
        <f t="shared" si="4077"/>
        <v>0</v>
      </c>
      <c r="IA494" s="524">
        <v>0.36319999999999997</v>
      </c>
      <c r="IB494" s="525">
        <f t="shared" si="4078"/>
        <v>0</v>
      </c>
      <c r="IC494" s="526">
        <f t="shared" si="4079"/>
        <v>0</v>
      </c>
      <c r="ID494" s="527"/>
      <c r="IE494" s="520">
        <v>15.0</v>
      </c>
      <c r="IF494" s="521" t="s">
        <v>193</v>
      </c>
      <c r="IG494" s="522" t="s">
        <v>132</v>
      </c>
      <c r="IH494" s="522" t="s">
        <v>132</v>
      </c>
      <c r="II494" s="523" t="str">
        <f>ADHK!II494</f>
        <v/>
      </c>
      <c r="IJ494" s="523"/>
      <c r="IK494" s="523">
        <f t="shared" si="4080"/>
        <v>0</v>
      </c>
      <c r="IL494" s="524"/>
      <c r="IM494" s="523">
        <f t="shared" si="4081"/>
        <v>0</v>
      </c>
      <c r="IN494" s="524"/>
      <c r="IO494" s="523"/>
      <c r="IP494" s="523">
        <f t="shared" si="4082"/>
        <v>0</v>
      </c>
      <c r="IQ494" s="523">
        <f t="shared" si="4083"/>
        <v>0</v>
      </c>
      <c r="IR494" s="524">
        <v>0.36319999999999997</v>
      </c>
      <c r="IS494" s="525">
        <f t="shared" si="4084"/>
        <v>0</v>
      </c>
      <c r="IT494" s="526">
        <f t="shared" si="4085"/>
        <v>0</v>
      </c>
      <c r="IU494" s="527"/>
      <c r="IV494" s="520">
        <v>15.0</v>
      </c>
      <c r="IW494" s="521" t="s">
        <v>193</v>
      </c>
      <c r="IX494" s="522" t="s">
        <v>132</v>
      </c>
      <c r="IY494" s="522" t="s">
        <v>132</v>
      </c>
      <c r="IZ494" s="523" t="str">
        <f>ADHK!IZ494</f>
        <v/>
      </c>
      <c r="JA494" s="523"/>
      <c r="JB494" s="523">
        <f t="shared" si="4086"/>
        <v>0</v>
      </c>
      <c r="JC494" s="524"/>
      <c r="JD494" s="523">
        <f t="shared" si="4087"/>
        <v>0</v>
      </c>
      <c r="JE494" s="524"/>
      <c r="JF494" s="523"/>
      <c r="JG494" s="523">
        <f t="shared" si="4088"/>
        <v>0</v>
      </c>
      <c r="JH494" s="523">
        <f t="shared" si="4089"/>
        <v>0</v>
      </c>
      <c r="JI494" s="524">
        <v>0.36319999999999997</v>
      </c>
      <c r="JJ494" s="525">
        <f t="shared" si="4090"/>
        <v>0</v>
      </c>
      <c r="JK494" s="526">
        <f t="shared" si="4091"/>
        <v>0</v>
      </c>
      <c r="JL494" s="527"/>
      <c r="JM494" s="520">
        <v>15.0</v>
      </c>
      <c r="JN494" s="521" t="s">
        <v>193</v>
      </c>
      <c r="JO494" s="522" t="s">
        <v>132</v>
      </c>
      <c r="JP494" s="522" t="s">
        <v>132</v>
      </c>
      <c r="JQ494" s="523" t="str">
        <f>ADHK!JQ494</f>
        <v/>
      </c>
      <c r="JR494" s="523"/>
      <c r="JS494" s="523">
        <f t="shared" si="4092"/>
        <v>0</v>
      </c>
      <c r="JT494" s="524"/>
      <c r="JU494" s="523">
        <f t="shared" si="4093"/>
        <v>0</v>
      </c>
      <c r="JV494" s="524"/>
      <c r="JW494" s="523"/>
      <c r="JX494" s="523">
        <f t="shared" si="4094"/>
        <v>0</v>
      </c>
      <c r="JY494" s="523">
        <f t="shared" si="4095"/>
        <v>0</v>
      </c>
      <c r="JZ494" s="524">
        <v>0.36319999999999997</v>
      </c>
      <c r="KA494" s="525">
        <f t="shared" si="4096"/>
        <v>0</v>
      </c>
      <c r="KB494" s="526">
        <f t="shared" si="4097"/>
        <v>0</v>
      </c>
      <c r="KC494" s="527"/>
      <c r="KD494" s="520">
        <v>15.0</v>
      </c>
      <c r="KE494" s="521" t="s">
        <v>193</v>
      </c>
      <c r="KF494" s="522" t="s">
        <v>132</v>
      </c>
      <c r="KG494" s="522" t="s">
        <v>132</v>
      </c>
      <c r="KH494" s="523" t="str">
        <f>ADHK!KH494</f>
        <v/>
      </c>
      <c r="KI494" s="523"/>
      <c r="KJ494" s="523">
        <f t="shared" si="4098"/>
        <v>0</v>
      </c>
      <c r="KK494" s="524"/>
      <c r="KL494" s="523">
        <f t="shared" si="4099"/>
        <v>0</v>
      </c>
      <c r="KM494" s="524"/>
      <c r="KN494" s="523"/>
      <c r="KO494" s="523">
        <f t="shared" si="4100"/>
        <v>0</v>
      </c>
      <c r="KP494" s="523">
        <f t="shared" si="4101"/>
        <v>0</v>
      </c>
      <c r="KQ494" s="524">
        <v>0.36319999999999997</v>
      </c>
      <c r="KR494" s="525">
        <f t="shared" si="4102"/>
        <v>0</v>
      </c>
      <c r="KS494" s="526">
        <f t="shared" si="4103"/>
        <v>0</v>
      </c>
      <c r="KT494" s="527"/>
      <c r="KU494" s="528"/>
    </row>
    <row r="495" ht="15.75" customHeight="1">
      <c r="A495" s="520">
        <v>16.0</v>
      </c>
      <c r="B495" s="521" t="s">
        <v>194</v>
      </c>
      <c r="C495" s="522" t="s">
        <v>132</v>
      </c>
      <c r="D495" s="522" t="s">
        <v>132</v>
      </c>
      <c r="E495" s="523" t="str">
        <f>ADHK!E495</f>
        <v/>
      </c>
      <c r="F495" s="523" t="str">
        <f>ADHK!F495</f>
        <v/>
      </c>
      <c r="G495" s="523">
        <f t="shared" si="3996"/>
        <v>0</v>
      </c>
      <c r="H495" s="524"/>
      <c r="I495" s="523">
        <f t="shared" si="3997"/>
        <v>0</v>
      </c>
      <c r="J495" s="524"/>
      <c r="K495" s="523"/>
      <c r="L495" s="523">
        <f t="shared" si="3998"/>
        <v>0</v>
      </c>
      <c r="M495" s="523">
        <f t="shared" si="3999"/>
        <v>0</v>
      </c>
      <c r="N495" s="524">
        <v>0.36319999999999997</v>
      </c>
      <c r="O495" s="525">
        <f t="shared" si="4000"/>
        <v>0</v>
      </c>
      <c r="P495" s="526">
        <f t="shared" si="4001"/>
        <v>0</v>
      </c>
      <c r="Q495" s="527"/>
      <c r="R495" s="520">
        <v>16.0</v>
      </c>
      <c r="S495" s="521" t="s">
        <v>194</v>
      </c>
      <c r="T495" s="522" t="s">
        <v>132</v>
      </c>
      <c r="U495" s="522" t="s">
        <v>132</v>
      </c>
      <c r="V495" s="523" t="str">
        <f>ADHK!V495</f>
        <v/>
      </c>
      <c r="W495" s="523"/>
      <c r="X495" s="523">
        <f t="shared" si="4002"/>
        <v>0</v>
      </c>
      <c r="Y495" s="524"/>
      <c r="Z495" s="523">
        <f t="shared" si="4003"/>
        <v>0</v>
      </c>
      <c r="AA495" s="524"/>
      <c r="AB495" s="523"/>
      <c r="AC495" s="523">
        <f t="shared" si="4004"/>
        <v>0</v>
      </c>
      <c r="AD495" s="523">
        <f t="shared" si="4005"/>
        <v>0</v>
      </c>
      <c r="AE495" s="524">
        <v>0.36319999999999997</v>
      </c>
      <c r="AF495" s="525">
        <f t="shared" si="4006"/>
        <v>0</v>
      </c>
      <c r="AG495" s="526">
        <f t="shared" si="4007"/>
        <v>0</v>
      </c>
      <c r="AH495" s="527"/>
      <c r="AI495" s="520">
        <v>16.0</v>
      </c>
      <c r="AJ495" s="521" t="s">
        <v>194</v>
      </c>
      <c r="AK495" s="522" t="s">
        <v>132</v>
      </c>
      <c r="AL495" s="522" t="s">
        <v>132</v>
      </c>
      <c r="AM495" s="523" t="str">
        <f>ADHK!AM495</f>
        <v/>
      </c>
      <c r="AN495" s="523"/>
      <c r="AO495" s="523">
        <f t="shared" si="4008"/>
        <v>0</v>
      </c>
      <c r="AP495" s="524"/>
      <c r="AQ495" s="523">
        <f t="shared" si="4009"/>
        <v>0</v>
      </c>
      <c r="AR495" s="524"/>
      <c r="AS495" s="523"/>
      <c r="AT495" s="523">
        <f t="shared" si="4010"/>
        <v>0</v>
      </c>
      <c r="AU495" s="523">
        <f t="shared" si="4011"/>
        <v>0</v>
      </c>
      <c r="AV495" s="524">
        <v>0.36319999999999997</v>
      </c>
      <c r="AW495" s="525">
        <f t="shared" si="4012"/>
        <v>0</v>
      </c>
      <c r="AX495" s="526">
        <f t="shared" si="4013"/>
        <v>0</v>
      </c>
      <c r="AY495" s="527"/>
      <c r="AZ495" s="520">
        <v>16.0</v>
      </c>
      <c r="BA495" s="521" t="s">
        <v>194</v>
      </c>
      <c r="BB495" s="522" t="s">
        <v>132</v>
      </c>
      <c r="BC495" s="522" t="s">
        <v>132</v>
      </c>
      <c r="BD495" s="523" t="str">
        <f>ADHK!BD495</f>
        <v/>
      </c>
      <c r="BE495" s="523"/>
      <c r="BF495" s="523">
        <f t="shared" si="4014"/>
        <v>0</v>
      </c>
      <c r="BG495" s="524"/>
      <c r="BH495" s="523">
        <f t="shared" si="4015"/>
        <v>0</v>
      </c>
      <c r="BI495" s="524"/>
      <c r="BJ495" s="523"/>
      <c r="BK495" s="523">
        <f t="shared" si="4016"/>
        <v>0</v>
      </c>
      <c r="BL495" s="523">
        <f t="shared" si="4017"/>
        <v>0</v>
      </c>
      <c r="BM495" s="524">
        <v>0.36319999999999997</v>
      </c>
      <c r="BN495" s="525">
        <f t="shared" si="4018"/>
        <v>0</v>
      </c>
      <c r="BO495" s="526">
        <f t="shared" si="4019"/>
        <v>0</v>
      </c>
      <c r="BP495" s="527"/>
      <c r="BQ495" s="520">
        <v>16.0</v>
      </c>
      <c r="BR495" s="521" t="s">
        <v>194</v>
      </c>
      <c r="BS495" s="522" t="s">
        <v>132</v>
      </c>
      <c r="BT495" s="522" t="s">
        <v>132</v>
      </c>
      <c r="BU495" s="523" t="str">
        <f>ADHK!BU495</f>
        <v/>
      </c>
      <c r="BV495" s="523"/>
      <c r="BW495" s="523">
        <f t="shared" si="4020"/>
        <v>0</v>
      </c>
      <c r="BX495" s="524"/>
      <c r="BY495" s="523">
        <f t="shared" si="4021"/>
        <v>0</v>
      </c>
      <c r="BZ495" s="524"/>
      <c r="CA495" s="523"/>
      <c r="CB495" s="523">
        <f t="shared" si="4022"/>
        <v>0</v>
      </c>
      <c r="CC495" s="523">
        <f t="shared" si="4023"/>
        <v>0</v>
      </c>
      <c r="CD495" s="524">
        <v>0.36319999999999997</v>
      </c>
      <c r="CE495" s="525">
        <f t="shared" si="4024"/>
        <v>0</v>
      </c>
      <c r="CF495" s="526">
        <f t="shared" si="4025"/>
        <v>0</v>
      </c>
      <c r="CG495" s="527"/>
      <c r="CH495" s="520">
        <v>16.0</v>
      </c>
      <c r="CI495" s="521" t="s">
        <v>194</v>
      </c>
      <c r="CJ495" s="522" t="s">
        <v>132</v>
      </c>
      <c r="CK495" s="522" t="s">
        <v>132</v>
      </c>
      <c r="CL495" s="523" t="str">
        <f>ADHK!CL495</f>
        <v/>
      </c>
      <c r="CM495" s="523"/>
      <c r="CN495" s="523">
        <f t="shared" si="4026"/>
        <v>0</v>
      </c>
      <c r="CO495" s="524"/>
      <c r="CP495" s="523">
        <f t="shared" si="4027"/>
        <v>0</v>
      </c>
      <c r="CQ495" s="524"/>
      <c r="CR495" s="523"/>
      <c r="CS495" s="523">
        <f t="shared" si="4028"/>
        <v>0</v>
      </c>
      <c r="CT495" s="523">
        <f t="shared" si="4029"/>
        <v>0</v>
      </c>
      <c r="CU495" s="524">
        <v>0.36319999999999997</v>
      </c>
      <c r="CV495" s="525">
        <f t="shared" si="4030"/>
        <v>0</v>
      </c>
      <c r="CW495" s="526">
        <f t="shared" si="4031"/>
        <v>0</v>
      </c>
      <c r="CX495" s="527"/>
      <c r="CY495" s="520">
        <v>16.0</v>
      </c>
      <c r="CZ495" s="521" t="s">
        <v>194</v>
      </c>
      <c r="DA495" s="522" t="s">
        <v>132</v>
      </c>
      <c r="DB495" s="522" t="s">
        <v>132</v>
      </c>
      <c r="DC495" s="523" t="str">
        <f>ADHK!DC495</f>
        <v/>
      </c>
      <c r="DD495" s="523"/>
      <c r="DE495" s="523">
        <f t="shared" si="4032"/>
        <v>0</v>
      </c>
      <c r="DF495" s="524"/>
      <c r="DG495" s="523">
        <f t="shared" si="4033"/>
        <v>0</v>
      </c>
      <c r="DH495" s="524"/>
      <c r="DI495" s="523"/>
      <c r="DJ495" s="523">
        <f t="shared" si="4034"/>
        <v>0</v>
      </c>
      <c r="DK495" s="523">
        <f t="shared" si="4035"/>
        <v>0</v>
      </c>
      <c r="DL495" s="524">
        <v>0.36319999999999997</v>
      </c>
      <c r="DM495" s="525">
        <f t="shared" si="4036"/>
        <v>0</v>
      </c>
      <c r="DN495" s="526">
        <f t="shared" si="4037"/>
        <v>0</v>
      </c>
      <c r="DO495" s="527"/>
      <c r="DP495" s="520">
        <v>16.0</v>
      </c>
      <c r="DQ495" s="521" t="s">
        <v>194</v>
      </c>
      <c r="DR495" s="522" t="s">
        <v>132</v>
      </c>
      <c r="DS495" s="522" t="s">
        <v>132</v>
      </c>
      <c r="DT495" s="523" t="str">
        <f>ADHK!DT495</f>
        <v/>
      </c>
      <c r="DU495" s="523"/>
      <c r="DV495" s="523">
        <f t="shared" si="4038"/>
        <v>0</v>
      </c>
      <c r="DW495" s="524"/>
      <c r="DX495" s="523">
        <f t="shared" si="4039"/>
        <v>0</v>
      </c>
      <c r="DY495" s="524"/>
      <c r="DZ495" s="523"/>
      <c r="EA495" s="523">
        <f t="shared" si="4040"/>
        <v>0</v>
      </c>
      <c r="EB495" s="523">
        <f t="shared" si="4041"/>
        <v>0</v>
      </c>
      <c r="EC495" s="524">
        <v>0.36319999999999997</v>
      </c>
      <c r="ED495" s="525">
        <f t="shared" si="4042"/>
        <v>0</v>
      </c>
      <c r="EE495" s="526">
        <f t="shared" si="4043"/>
        <v>0</v>
      </c>
      <c r="EF495" s="527"/>
      <c r="EG495" s="520">
        <v>16.0</v>
      </c>
      <c r="EH495" s="521" t="s">
        <v>194</v>
      </c>
      <c r="EI495" s="522" t="s">
        <v>132</v>
      </c>
      <c r="EJ495" s="522" t="s">
        <v>132</v>
      </c>
      <c r="EK495" s="523" t="str">
        <f>ADHK!EK495</f>
        <v/>
      </c>
      <c r="EL495" s="523"/>
      <c r="EM495" s="523">
        <f t="shared" si="4044"/>
        <v>0</v>
      </c>
      <c r="EN495" s="524"/>
      <c r="EO495" s="523">
        <f t="shared" si="4045"/>
        <v>0</v>
      </c>
      <c r="EP495" s="524"/>
      <c r="EQ495" s="523"/>
      <c r="ER495" s="523">
        <f t="shared" si="4046"/>
        <v>0</v>
      </c>
      <c r="ES495" s="523">
        <f t="shared" si="4047"/>
        <v>0</v>
      </c>
      <c r="ET495" s="524">
        <v>0.36319999999999997</v>
      </c>
      <c r="EU495" s="525">
        <f t="shared" si="4048"/>
        <v>0</v>
      </c>
      <c r="EV495" s="526">
        <f t="shared" si="4049"/>
        <v>0</v>
      </c>
      <c r="EW495" s="527"/>
      <c r="EX495" s="520">
        <v>16.0</v>
      </c>
      <c r="EY495" s="521" t="s">
        <v>194</v>
      </c>
      <c r="EZ495" s="522" t="s">
        <v>132</v>
      </c>
      <c r="FA495" s="522" t="s">
        <v>132</v>
      </c>
      <c r="FB495" s="523" t="str">
        <f>ADHK!FB495</f>
        <v/>
      </c>
      <c r="FC495" s="523"/>
      <c r="FD495" s="523">
        <f t="shared" si="4050"/>
        <v>0</v>
      </c>
      <c r="FE495" s="524"/>
      <c r="FF495" s="523">
        <f t="shared" si="4051"/>
        <v>0</v>
      </c>
      <c r="FG495" s="524"/>
      <c r="FH495" s="523"/>
      <c r="FI495" s="523">
        <f t="shared" si="4052"/>
        <v>0</v>
      </c>
      <c r="FJ495" s="523">
        <f t="shared" si="4053"/>
        <v>0</v>
      </c>
      <c r="FK495" s="524">
        <v>0.36319999999999997</v>
      </c>
      <c r="FL495" s="525">
        <f t="shared" si="4054"/>
        <v>0</v>
      </c>
      <c r="FM495" s="526">
        <f t="shared" si="4055"/>
        <v>0</v>
      </c>
      <c r="FN495" s="527"/>
      <c r="FO495" s="520">
        <v>16.0</v>
      </c>
      <c r="FP495" s="521" t="s">
        <v>194</v>
      </c>
      <c r="FQ495" s="522" t="s">
        <v>132</v>
      </c>
      <c r="FR495" s="522" t="s">
        <v>132</v>
      </c>
      <c r="FS495" s="523" t="str">
        <f>ADHK!FS495</f>
        <v/>
      </c>
      <c r="FT495" s="523"/>
      <c r="FU495" s="523">
        <f t="shared" si="4056"/>
        <v>0</v>
      </c>
      <c r="FV495" s="524"/>
      <c r="FW495" s="523">
        <f t="shared" si="4057"/>
        <v>0</v>
      </c>
      <c r="FX495" s="524"/>
      <c r="FY495" s="523"/>
      <c r="FZ495" s="523">
        <f t="shared" si="4058"/>
        <v>0</v>
      </c>
      <c r="GA495" s="523">
        <f t="shared" si="4059"/>
        <v>0</v>
      </c>
      <c r="GB495" s="524">
        <v>0.36319999999999997</v>
      </c>
      <c r="GC495" s="525">
        <f t="shared" si="4060"/>
        <v>0</v>
      </c>
      <c r="GD495" s="526">
        <f t="shared" si="4061"/>
        <v>0</v>
      </c>
      <c r="GE495" s="527"/>
      <c r="GF495" s="520">
        <v>16.0</v>
      </c>
      <c r="GG495" s="521" t="s">
        <v>194</v>
      </c>
      <c r="GH495" s="522" t="s">
        <v>132</v>
      </c>
      <c r="GI495" s="522" t="s">
        <v>132</v>
      </c>
      <c r="GJ495" s="523" t="str">
        <f>ADHK!GJ495</f>
        <v/>
      </c>
      <c r="GK495" s="523"/>
      <c r="GL495" s="523">
        <f t="shared" si="4062"/>
        <v>0</v>
      </c>
      <c r="GM495" s="524"/>
      <c r="GN495" s="523">
        <f t="shared" si="4063"/>
        <v>0</v>
      </c>
      <c r="GO495" s="524"/>
      <c r="GP495" s="523"/>
      <c r="GQ495" s="523">
        <f t="shared" si="4064"/>
        <v>0</v>
      </c>
      <c r="GR495" s="523">
        <f t="shared" si="4065"/>
        <v>0</v>
      </c>
      <c r="GS495" s="524">
        <v>0.36319999999999997</v>
      </c>
      <c r="GT495" s="525">
        <f t="shared" si="4066"/>
        <v>0</v>
      </c>
      <c r="GU495" s="526">
        <f t="shared" si="4067"/>
        <v>0</v>
      </c>
      <c r="GV495" s="527"/>
      <c r="GW495" s="520">
        <v>16.0</v>
      </c>
      <c r="GX495" s="521" t="s">
        <v>194</v>
      </c>
      <c r="GY495" s="522" t="s">
        <v>132</v>
      </c>
      <c r="GZ495" s="522" t="s">
        <v>132</v>
      </c>
      <c r="HA495" s="523" t="str">
        <f>ADHK!HA495</f>
        <v/>
      </c>
      <c r="HB495" s="523"/>
      <c r="HC495" s="523">
        <f t="shared" si="4068"/>
        <v>0</v>
      </c>
      <c r="HD495" s="524"/>
      <c r="HE495" s="523">
        <f t="shared" si="4069"/>
        <v>0</v>
      </c>
      <c r="HF495" s="524"/>
      <c r="HG495" s="523"/>
      <c r="HH495" s="523">
        <f t="shared" si="4070"/>
        <v>0</v>
      </c>
      <c r="HI495" s="523">
        <f t="shared" si="4071"/>
        <v>0</v>
      </c>
      <c r="HJ495" s="524">
        <v>0.36319999999999997</v>
      </c>
      <c r="HK495" s="525">
        <f t="shared" si="4072"/>
        <v>0</v>
      </c>
      <c r="HL495" s="526">
        <f t="shared" si="4073"/>
        <v>0</v>
      </c>
      <c r="HM495" s="527"/>
      <c r="HN495" s="520">
        <v>16.0</v>
      </c>
      <c r="HO495" s="521" t="s">
        <v>194</v>
      </c>
      <c r="HP495" s="522" t="s">
        <v>132</v>
      </c>
      <c r="HQ495" s="522" t="s">
        <v>132</v>
      </c>
      <c r="HR495" s="523" t="str">
        <f>ADHK!HR495</f>
        <v/>
      </c>
      <c r="HS495" s="523"/>
      <c r="HT495" s="523">
        <f t="shared" si="4074"/>
        <v>0</v>
      </c>
      <c r="HU495" s="524"/>
      <c r="HV495" s="523">
        <f t="shared" si="4075"/>
        <v>0</v>
      </c>
      <c r="HW495" s="524"/>
      <c r="HX495" s="523"/>
      <c r="HY495" s="523">
        <f t="shared" si="4076"/>
        <v>0</v>
      </c>
      <c r="HZ495" s="523">
        <f t="shared" si="4077"/>
        <v>0</v>
      </c>
      <c r="IA495" s="524">
        <v>0.36319999999999997</v>
      </c>
      <c r="IB495" s="525">
        <f t="shared" si="4078"/>
        <v>0</v>
      </c>
      <c r="IC495" s="526">
        <f t="shared" si="4079"/>
        <v>0</v>
      </c>
      <c r="ID495" s="527"/>
      <c r="IE495" s="520">
        <v>16.0</v>
      </c>
      <c r="IF495" s="521" t="s">
        <v>194</v>
      </c>
      <c r="IG495" s="522" t="s">
        <v>132</v>
      </c>
      <c r="IH495" s="522" t="s">
        <v>132</v>
      </c>
      <c r="II495" s="523" t="str">
        <f>ADHK!II495</f>
        <v/>
      </c>
      <c r="IJ495" s="523"/>
      <c r="IK495" s="523">
        <f t="shared" si="4080"/>
        <v>0</v>
      </c>
      <c r="IL495" s="524"/>
      <c r="IM495" s="523">
        <f t="shared" si="4081"/>
        <v>0</v>
      </c>
      <c r="IN495" s="524"/>
      <c r="IO495" s="523"/>
      <c r="IP495" s="523">
        <f t="shared" si="4082"/>
        <v>0</v>
      </c>
      <c r="IQ495" s="523">
        <f t="shared" si="4083"/>
        <v>0</v>
      </c>
      <c r="IR495" s="524">
        <v>0.36319999999999997</v>
      </c>
      <c r="IS495" s="525">
        <f t="shared" si="4084"/>
        <v>0</v>
      </c>
      <c r="IT495" s="526">
        <f t="shared" si="4085"/>
        <v>0</v>
      </c>
      <c r="IU495" s="527"/>
      <c r="IV495" s="520">
        <v>16.0</v>
      </c>
      <c r="IW495" s="521" t="s">
        <v>194</v>
      </c>
      <c r="IX495" s="522" t="s">
        <v>132</v>
      </c>
      <c r="IY495" s="522" t="s">
        <v>132</v>
      </c>
      <c r="IZ495" s="523" t="str">
        <f>ADHK!IZ495</f>
        <v/>
      </c>
      <c r="JA495" s="523"/>
      <c r="JB495" s="523">
        <f t="shared" si="4086"/>
        <v>0</v>
      </c>
      <c r="JC495" s="524"/>
      <c r="JD495" s="523">
        <f t="shared" si="4087"/>
        <v>0</v>
      </c>
      <c r="JE495" s="524"/>
      <c r="JF495" s="523"/>
      <c r="JG495" s="523">
        <f t="shared" si="4088"/>
        <v>0</v>
      </c>
      <c r="JH495" s="523">
        <f t="shared" si="4089"/>
        <v>0</v>
      </c>
      <c r="JI495" s="524">
        <v>0.36319999999999997</v>
      </c>
      <c r="JJ495" s="525">
        <f t="shared" si="4090"/>
        <v>0</v>
      </c>
      <c r="JK495" s="526">
        <f t="shared" si="4091"/>
        <v>0</v>
      </c>
      <c r="JL495" s="527"/>
      <c r="JM495" s="520">
        <v>16.0</v>
      </c>
      <c r="JN495" s="521" t="s">
        <v>194</v>
      </c>
      <c r="JO495" s="522" t="s">
        <v>132</v>
      </c>
      <c r="JP495" s="522" t="s">
        <v>132</v>
      </c>
      <c r="JQ495" s="523" t="str">
        <f>ADHK!JQ495</f>
        <v/>
      </c>
      <c r="JR495" s="523"/>
      <c r="JS495" s="523">
        <f t="shared" si="4092"/>
        <v>0</v>
      </c>
      <c r="JT495" s="524"/>
      <c r="JU495" s="523">
        <f t="shared" si="4093"/>
        <v>0</v>
      </c>
      <c r="JV495" s="524"/>
      <c r="JW495" s="523"/>
      <c r="JX495" s="523">
        <f t="shared" si="4094"/>
        <v>0</v>
      </c>
      <c r="JY495" s="523">
        <f t="shared" si="4095"/>
        <v>0</v>
      </c>
      <c r="JZ495" s="524">
        <v>0.36319999999999997</v>
      </c>
      <c r="KA495" s="525">
        <f t="shared" si="4096"/>
        <v>0</v>
      </c>
      <c r="KB495" s="526">
        <f t="shared" si="4097"/>
        <v>0</v>
      </c>
      <c r="KC495" s="527"/>
      <c r="KD495" s="520">
        <v>16.0</v>
      </c>
      <c r="KE495" s="521" t="s">
        <v>194</v>
      </c>
      <c r="KF495" s="522" t="s">
        <v>132</v>
      </c>
      <c r="KG495" s="522" t="s">
        <v>132</v>
      </c>
      <c r="KH495" s="523" t="str">
        <f>ADHK!KH495</f>
        <v/>
      </c>
      <c r="KI495" s="523"/>
      <c r="KJ495" s="523">
        <f t="shared" si="4098"/>
        <v>0</v>
      </c>
      <c r="KK495" s="524"/>
      <c r="KL495" s="523">
        <f t="shared" si="4099"/>
        <v>0</v>
      </c>
      <c r="KM495" s="524"/>
      <c r="KN495" s="523"/>
      <c r="KO495" s="523">
        <f t="shared" si="4100"/>
        <v>0</v>
      </c>
      <c r="KP495" s="523">
        <f t="shared" si="4101"/>
        <v>0</v>
      </c>
      <c r="KQ495" s="524">
        <v>0.36319999999999997</v>
      </c>
      <c r="KR495" s="525">
        <f t="shared" si="4102"/>
        <v>0</v>
      </c>
      <c r="KS495" s="526">
        <f t="shared" si="4103"/>
        <v>0</v>
      </c>
      <c r="KT495" s="527"/>
      <c r="KU495" s="528"/>
    </row>
    <row r="496" ht="15.75" customHeight="1">
      <c r="A496" s="520">
        <v>17.0</v>
      </c>
      <c r="B496" s="521" t="s">
        <v>195</v>
      </c>
      <c r="C496" s="522" t="s">
        <v>132</v>
      </c>
      <c r="D496" s="522" t="s">
        <v>132</v>
      </c>
      <c r="E496" s="523" t="str">
        <f>ADHK!E496</f>
        <v/>
      </c>
      <c r="F496" s="523" t="str">
        <f>ADHK!F496</f>
        <v/>
      </c>
      <c r="G496" s="523">
        <f t="shared" si="3996"/>
        <v>0</v>
      </c>
      <c r="H496" s="524"/>
      <c r="I496" s="523">
        <f t="shared" si="3997"/>
        <v>0</v>
      </c>
      <c r="J496" s="524"/>
      <c r="K496" s="523"/>
      <c r="L496" s="523">
        <f t="shared" si="3998"/>
        <v>0</v>
      </c>
      <c r="M496" s="523">
        <f t="shared" si="3999"/>
        <v>0</v>
      </c>
      <c r="N496" s="524">
        <v>0.36319999999999997</v>
      </c>
      <c r="O496" s="525">
        <f t="shared" si="4000"/>
        <v>0</v>
      </c>
      <c r="P496" s="526">
        <f t="shared" si="4001"/>
        <v>0</v>
      </c>
      <c r="Q496" s="527"/>
      <c r="R496" s="520">
        <v>17.0</v>
      </c>
      <c r="S496" s="521" t="s">
        <v>195</v>
      </c>
      <c r="T496" s="522" t="s">
        <v>132</v>
      </c>
      <c r="U496" s="522" t="s">
        <v>132</v>
      </c>
      <c r="V496" s="523" t="str">
        <f>ADHK!V496</f>
        <v/>
      </c>
      <c r="W496" s="523"/>
      <c r="X496" s="523">
        <f t="shared" si="4002"/>
        <v>0</v>
      </c>
      <c r="Y496" s="524"/>
      <c r="Z496" s="523">
        <f t="shared" si="4003"/>
        <v>0</v>
      </c>
      <c r="AA496" s="524"/>
      <c r="AB496" s="523"/>
      <c r="AC496" s="523">
        <f t="shared" si="4004"/>
        <v>0</v>
      </c>
      <c r="AD496" s="523">
        <f t="shared" si="4005"/>
        <v>0</v>
      </c>
      <c r="AE496" s="524">
        <v>0.36319999999999997</v>
      </c>
      <c r="AF496" s="525">
        <f t="shared" si="4006"/>
        <v>0</v>
      </c>
      <c r="AG496" s="526">
        <f t="shared" si="4007"/>
        <v>0</v>
      </c>
      <c r="AH496" s="527"/>
      <c r="AI496" s="520">
        <v>17.0</v>
      </c>
      <c r="AJ496" s="521" t="s">
        <v>195</v>
      </c>
      <c r="AK496" s="522" t="s">
        <v>132</v>
      </c>
      <c r="AL496" s="522" t="s">
        <v>132</v>
      </c>
      <c r="AM496" s="523" t="str">
        <f>ADHK!AM496</f>
        <v/>
      </c>
      <c r="AN496" s="523"/>
      <c r="AO496" s="523">
        <f t="shared" si="4008"/>
        <v>0</v>
      </c>
      <c r="AP496" s="524"/>
      <c r="AQ496" s="523">
        <f t="shared" si="4009"/>
        <v>0</v>
      </c>
      <c r="AR496" s="524"/>
      <c r="AS496" s="523"/>
      <c r="AT496" s="523">
        <f t="shared" si="4010"/>
        <v>0</v>
      </c>
      <c r="AU496" s="523">
        <f t="shared" si="4011"/>
        <v>0</v>
      </c>
      <c r="AV496" s="524">
        <v>0.36319999999999997</v>
      </c>
      <c r="AW496" s="525">
        <f t="shared" si="4012"/>
        <v>0</v>
      </c>
      <c r="AX496" s="526">
        <f t="shared" si="4013"/>
        <v>0</v>
      </c>
      <c r="AY496" s="527"/>
      <c r="AZ496" s="520">
        <v>17.0</v>
      </c>
      <c r="BA496" s="521" t="s">
        <v>195</v>
      </c>
      <c r="BB496" s="522" t="s">
        <v>132</v>
      </c>
      <c r="BC496" s="522" t="s">
        <v>132</v>
      </c>
      <c r="BD496" s="523" t="str">
        <f>ADHK!BD496</f>
        <v/>
      </c>
      <c r="BE496" s="523"/>
      <c r="BF496" s="523">
        <f t="shared" si="4014"/>
        <v>0</v>
      </c>
      <c r="BG496" s="524"/>
      <c r="BH496" s="523">
        <f t="shared" si="4015"/>
        <v>0</v>
      </c>
      <c r="BI496" s="524"/>
      <c r="BJ496" s="523"/>
      <c r="BK496" s="523">
        <f t="shared" si="4016"/>
        <v>0</v>
      </c>
      <c r="BL496" s="523">
        <f t="shared" si="4017"/>
        <v>0</v>
      </c>
      <c r="BM496" s="524">
        <v>0.36319999999999997</v>
      </c>
      <c r="BN496" s="525">
        <f t="shared" si="4018"/>
        <v>0</v>
      </c>
      <c r="BO496" s="526">
        <f t="shared" si="4019"/>
        <v>0</v>
      </c>
      <c r="BP496" s="527"/>
      <c r="BQ496" s="520">
        <v>17.0</v>
      </c>
      <c r="BR496" s="521" t="s">
        <v>195</v>
      </c>
      <c r="BS496" s="522" t="s">
        <v>132</v>
      </c>
      <c r="BT496" s="522" t="s">
        <v>132</v>
      </c>
      <c r="BU496" s="523" t="str">
        <f>ADHK!BU496</f>
        <v/>
      </c>
      <c r="BV496" s="523"/>
      <c r="BW496" s="523">
        <f t="shared" si="4020"/>
        <v>0</v>
      </c>
      <c r="BX496" s="524"/>
      <c r="BY496" s="523">
        <f t="shared" si="4021"/>
        <v>0</v>
      </c>
      <c r="BZ496" s="524"/>
      <c r="CA496" s="523"/>
      <c r="CB496" s="523">
        <f t="shared" si="4022"/>
        <v>0</v>
      </c>
      <c r="CC496" s="523">
        <f t="shared" si="4023"/>
        <v>0</v>
      </c>
      <c r="CD496" s="524">
        <v>0.36319999999999997</v>
      </c>
      <c r="CE496" s="525">
        <f t="shared" si="4024"/>
        <v>0</v>
      </c>
      <c r="CF496" s="526">
        <f t="shared" si="4025"/>
        <v>0</v>
      </c>
      <c r="CG496" s="527"/>
      <c r="CH496" s="520">
        <v>17.0</v>
      </c>
      <c r="CI496" s="521" t="s">
        <v>195</v>
      </c>
      <c r="CJ496" s="522" t="s">
        <v>132</v>
      </c>
      <c r="CK496" s="522" t="s">
        <v>132</v>
      </c>
      <c r="CL496" s="523" t="str">
        <f>ADHK!CL496</f>
        <v/>
      </c>
      <c r="CM496" s="523"/>
      <c r="CN496" s="523">
        <f t="shared" si="4026"/>
        <v>0</v>
      </c>
      <c r="CO496" s="524"/>
      <c r="CP496" s="523">
        <f t="shared" si="4027"/>
        <v>0</v>
      </c>
      <c r="CQ496" s="524"/>
      <c r="CR496" s="523"/>
      <c r="CS496" s="523">
        <f t="shared" si="4028"/>
        <v>0</v>
      </c>
      <c r="CT496" s="523">
        <f t="shared" si="4029"/>
        <v>0</v>
      </c>
      <c r="CU496" s="524">
        <v>0.36319999999999997</v>
      </c>
      <c r="CV496" s="525">
        <f t="shared" si="4030"/>
        <v>0</v>
      </c>
      <c r="CW496" s="526">
        <f t="shared" si="4031"/>
        <v>0</v>
      </c>
      <c r="CX496" s="527"/>
      <c r="CY496" s="520">
        <v>17.0</v>
      </c>
      <c r="CZ496" s="521" t="s">
        <v>195</v>
      </c>
      <c r="DA496" s="522" t="s">
        <v>132</v>
      </c>
      <c r="DB496" s="522" t="s">
        <v>132</v>
      </c>
      <c r="DC496" s="523" t="str">
        <f>ADHK!DC496</f>
        <v/>
      </c>
      <c r="DD496" s="523"/>
      <c r="DE496" s="523">
        <f t="shared" si="4032"/>
        <v>0</v>
      </c>
      <c r="DF496" s="524"/>
      <c r="DG496" s="523">
        <f t="shared" si="4033"/>
        <v>0</v>
      </c>
      <c r="DH496" s="524"/>
      <c r="DI496" s="523"/>
      <c r="DJ496" s="523">
        <f t="shared" si="4034"/>
        <v>0</v>
      </c>
      <c r="DK496" s="523">
        <f t="shared" si="4035"/>
        <v>0</v>
      </c>
      <c r="DL496" s="524">
        <v>0.36319999999999997</v>
      </c>
      <c r="DM496" s="525">
        <f t="shared" si="4036"/>
        <v>0</v>
      </c>
      <c r="DN496" s="526">
        <f t="shared" si="4037"/>
        <v>0</v>
      </c>
      <c r="DO496" s="527"/>
      <c r="DP496" s="520">
        <v>17.0</v>
      </c>
      <c r="DQ496" s="521" t="s">
        <v>195</v>
      </c>
      <c r="DR496" s="522" t="s">
        <v>132</v>
      </c>
      <c r="DS496" s="522" t="s">
        <v>132</v>
      </c>
      <c r="DT496" s="523" t="str">
        <f>ADHK!DT496</f>
        <v/>
      </c>
      <c r="DU496" s="523"/>
      <c r="DV496" s="523">
        <f t="shared" si="4038"/>
        <v>0</v>
      </c>
      <c r="DW496" s="524"/>
      <c r="DX496" s="523">
        <f t="shared" si="4039"/>
        <v>0</v>
      </c>
      <c r="DY496" s="524"/>
      <c r="DZ496" s="523"/>
      <c r="EA496" s="523">
        <f t="shared" si="4040"/>
        <v>0</v>
      </c>
      <c r="EB496" s="523">
        <f t="shared" si="4041"/>
        <v>0</v>
      </c>
      <c r="EC496" s="524">
        <v>0.36319999999999997</v>
      </c>
      <c r="ED496" s="525">
        <f t="shared" si="4042"/>
        <v>0</v>
      </c>
      <c r="EE496" s="526">
        <f t="shared" si="4043"/>
        <v>0</v>
      </c>
      <c r="EF496" s="527"/>
      <c r="EG496" s="520">
        <v>17.0</v>
      </c>
      <c r="EH496" s="521" t="s">
        <v>195</v>
      </c>
      <c r="EI496" s="522" t="s">
        <v>132</v>
      </c>
      <c r="EJ496" s="522" t="s">
        <v>132</v>
      </c>
      <c r="EK496" s="523" t="str">
        <f>ADHK!EK496</f>
        <v/>
      </c>
      <c r="EL496" s="523"/>
      <c r="EM496" s="523">
        <f t="shared" si="4044"/>
        <v>0</v>
      </c>
      <c r="EN496" s="524"/>
      <c r="EO496" s="523">
        <f t="shared" si="4045"/>
        <v>0</v>
      </c>
      <c r="EP496" s="524"/>
      <c r="EQ496" s="523"/>
      <c r="ER496" s="523">
        <f t="shared" si="4046"/>
        <v>0</v>
      </c>
      <c r="ES496" s="523">
        <f t="shared" si="4047"/>
        <v>0</v>
      </c>
      <c r="ET496" s="524">
        <v>0.36319999999999997</v>
      </c>
      <c r="EU496" s="525">
        <f t="shared" si="4048"/>
        <v>0</v>
      </c>
      <c r="EV496" s="526">
        <f t="shared" si="4049"/>
        <v>0</v>
      </c>
      <c r="EW496" s="527"/>
      <c r="EX496" s="520">
        <v>17.0</v>
      </c>
      <c r="EY496" s="521" t="s">
        <v>195</v>
      </c>
      <c r="EZ496" s="522" t="s">
        <v>132</v>
      </c>
      <c r="FA496" s="522" t="s">
        <v>132</v>
      </c>
      <c r="FB496" s="523" t="str">
        <f>ADHK!FB496</f>
        <v/>
      </c>
      <c r="FC496" s="523"/>
      <c r="FD496" s="523">
        <f t="shared" si="4050"/>
        <v>0</v>
      </c>
      <c r="FE496" s="524"/>
      <c r="FF496" s="523">
        <f t="shared" si="4051"/>
        <v>0</v>
      </c>
      <c r="FG496" s="524"/>
      <c r="FH496" s="523"/>
      <c r="FI496" s="523">
        <f t="shared" si="4052"/>
        <v>0</v>
      </c>
      <c r="FJ496" s="523">
        <f t="shared" si="4053"/>
        <v>0</v>
      </c>
      <c r="FK496" s="524">
        <v>0.36319999999999997</v>
      </c>
      <c r="FL496" s="525">
        <f t="shared" si="4054"/>
        <v>0</v>
      </c>
      <c r="FM496" s="526">
        <f t="shared" si="4055"/>
        <v>0</v>
      </c>
      <c r="FN496" s="527"/>
      <c r="FO496" s="520">
        <v>17.0</v>
      </c>
      <c r="FP496" s="521" t="s">
        <v>195</v>
      </c>
      <c r="FQ496" s="522" t="s">
        <v>132</v>
      </c>
      <c r="FR496" s="522" t="s">
        <v>132</v>
      </c>
      <c r="FS496" s="523" t="str">
        <f>ADHK!FS496</f>
        <v/>
      </c>
      <c r="FT496" s="523"/>
      <c r="FU496" s="523">
        <f t="shared" si="4056"/>
        <v>0</v>
      </c>
      <c r="FV496" s="524"/>
      <c r="FW496" s="523">
        <f t="shared" si="4057"/>
        <v>0</v>
      </c>
      <c r="FX496" s="524"/>
      <c r="FY496" s="523"/>
      <c r="FZ496" s="523">
        <f t="shared" si="4058"/>
        <v>0</v>
      </c>
      <c r="GA496" s="523">
        <f t="shared" si="4059"/>
        <v>0</v>
      </c>
      <c r="GB496" s="524">
        <v>0.36319999999999997</v>
      </c>
      <c r="GC496" s="525">
        <f t="shared" si="4060"/>
        <v>0</v>
      </c>
      <c r="GD496" s="526">
        <f t="shared" si="4061"/>
        <v>0</v>
      </c>
      <c r="GE496" s="527"/>
      <c r="GF496" s="520">
        <v>17.0</v>
      </c>
      <c r="GG496" s="521" t="s">
        <v>195</v>
      </c>
      <c r="GH496" s="522" t="s">
        <v>132</v>
      </c>
      <c r="GI496" s="522" t="s">
        <v>132</v>
      </c>
      <c r="GJ496" s="523" t="str">
        <f>ADHK!GJ496</f>
        <v/>
      </c>
      <c r="GK496" s="523"/>
      <c r="GL496" s="523">
        <f t="shared" si="4062"/>
        <v>0</v>
      </c>
      <c r="GM496" s="524"/>
      <c r="GN496" s="523">
        <f t="shared" si="4063"/>
        <v>0</v>
      </c>
      <c r="GO496" s="524"/>
      <c r="GP496" s="523"/>
      <c r="GQ496" s="523">
        <f t="shared" si="4064"/>
        <v>0</v>
      </c>
      <c r="GR496" s="523">
        <f t="shared" si="4065"/>
        <v>0</v>
      </c>
      <c r="GS496" s="524">
        <v>0.36319999999999997</v>
      </c>
      <c r="GT496" s="525">
        <f t="shared" si="4066"/>
        <v>0</v>
      </c>
      <c r="GU496" s="526">
        <f t="shared" si="4067"/>
        <v>0</v>
      </c>
      <c r="GV496" s="527"/>
      <c r="GW496" s="520">
        <v>17.0</v>
      </c>
      <c r="GX496" s="521" t="s">
        <v>195</v>
      </c>
      <c r="GY496" s="522" t="s">
        <v>132</v>
      </c>
      <c r="GZ496" s="522" t="s">
        <v>132</v>
      </c>
      <c r="HA496" s="523" t="str">
        <f>ADHK!HA496</f>
        <v/>
      </c>
      <c r="HB496" s="523"/>
      <c r="HC496" s="523">
        <f t="shared" si="4068"/>
        <v>0</v>
      </c>
      <c r="HD496" s="524"/>
      <c r="HE496" s="523">
        <f t="shared" si="4069"/>
        <v>0</v>
      </c>
      <c r="HF496" s="524"/>
      <c r="HG496" s="523"/>
      <c r="HH496" s="523">
        <f t="shared" si="4070"/>
        <v>0</v>
      </c>
      <c r="HI496" s="523">
        <f t="shared" si="4071"/>
        <v>0</v>
      </c>
      <c r="HJ496" s="524">
        <v>0.36319999999999997</v>
      </c>
      <c r="HK496" s="525">
        <f t="shared" si="4072"/>
        <v>0</v>
      </c>
      <c r="HL496" s="526">
        <f t="shared" si="4073"/>
        <v>0</v>
      </c>
      <c r="HM496" s="527"/>
      <c r="HN496" s="520">
        <v>17.0</v>
      </c>
      <c r="HO496" s="521" t="s">
        <v>195</v>
      </c>
      <c r="HP496" s="522" t="s">
        <v>132</v>
      </c>
      <c r="HQ496" s="522" t="s">
        <v>132</v>
      </c>
      <c r="HR496" s="523" t="str">
        <f>ADHK!HR496</f>
        <v/>
      </c>
      <c r="HS496" s="523"/>
      <c r="HT496" s="523">
        <f t="shared" si="4074"/>
        <v>0</v>
      </c>
      <c r="HU496" s="524"/>
      <c r="HV496" s="523">
        <f t="shared" si="4075"/>
        <v>0</v>
      </c>
      <c r="HW496" s="524"/>
      <c r="HX496" s="523"/>
      <c r="HY496" s="523">
        <f t="shared" si="4076"/>
        <v>0</v>
      </c>
      <c r="HZ496" s="523">
        <f t="shared" si="4077"/>
        <v>0</v>
      </c>
      <c r="IA496" s="524">
        <v>0.36319999999999997</v>
      </c>
      <c r="IB496" s="525">
        <f t="shared" si="4078"/>
        <v>0</v>
      </c>
      <c r="IC496" s="526">
        <f t="shared" si="4079"/>
        <v>0</v>
      </c>
      <c r="ID496" s="527"/>
      <c r="IE496" s="520">
        <v>17.0</v>
      </c>
      <c r="IF496" s="521" t="s">
        <v>195</v>
      </c>
      <c r="IG496" s="522" t="s">
        <v>132</v>
      </c>
      <c r="IH496" s="522" t="s">
        <v>132</v>
      </c>
      <c r="II496" s="523" t="str">
        <f>ADHK!II496</f>
        <v/>
      </c>
      <c r="IJ496" s="523"/>
      <c r="IK496" s="523">
        <f t="shared" si="4080"/>
        <v>0</v>
      </c>
      <c r="IL496" s="524"/>
      <c r="IM496" s="523">
        <f t="shared" si="4081"/>
        <v>0</v>
      </c>
      <c r="IN496" s="524"/>
      <c r="IO496" s="523"/>
      <c r="IP496" s="523">
        <f t="shared" si="4082"/>
        <v>0</v>
      </c>
      <c r="IQ496" s="523">
        <f t="shared" si="4083"/>
        <v>0</v>
      </c>
      <c r="IR496" s="524">
        <v>0.36319999999999997</v>
      </c>
      <c r="IS496" s="525">
        <f t="shared" si="4084"/>
        <v>0</v>
      </c>
      <c r="IT496" s="526">
        <f t="shared" si="4085"/>
        <v>0</v>
      </c>
      <c r="IU496" s="527"/>
      <c r="IV496" s="520">
        <v>17.0</v>
      </c>
      <c r="IW496" s="521" t="s">
        <v>195</v>
      </c>
      <c r="IX496" s="522" t="s">
        <v>132</v>
      </c>
      <c r="IY496" s="522" t="s">
        <v>132</v>
      </c>
      <c r="IZ496" s="523" t="str">
        <f>ADHK!IZ496</f>
        <v/>
      </c>
      <c r="JA496" s="523"/>
      <c r="JB496" s="523">
        <f t="shared" si="4086"/>
        <v>0</v>
      </c>
      <c r="JC496" s="524"/>
      <c r="JD496" s="523">
        <f t="shared" si="4087"/>
        <v>0</v>
      </c>
      <c r="JE496" s="524"/>
      <c r="JF496" s="523"/>
      <c r="JG496" s="523">
        <f t="shared" si="4088"/>
        <v>0</v>
      </c>
      <c r="JH496" s="523">
        <f t="shared" si="4089"/>
        <v>0</v>
      </c>
      <c r="JI496" s="524">
        <v>0.36319999999999997</v>
      </c>
      <c r="JJ496" s="525">
        <f t="shared" si="4090"/>
        <v>0</v>
      </c>
      <c r="JK496" s="526">
        <f t="shared" si="4091"/>
        <v>0</v>
      </c>
      <c r="JL496" s="527"/>
      <c r="JM496" s="520">
        <v>17.0</v>
      </c>
      <c r="JN496" s="521" t="s">
        <v>195</v>
      </c>
      <c r="JO496" s="522" t="s">
        <v>132</v>
      </c>
      <c r="JP496" s="522" t="s">
        <v>132</v>
      </c>
      <c r="JQ496" s="523" t="str">
        <f>ADHK!JQ496</f>
        <v/>
      </c>
      <c r="JR496" s="523"/>
      <c r="JS496" s="523">
        <f t="shared" si="4092"/>
        <v>0</v>
      </c>
      <c r="JT496" s="524"/>
      <c r="JU496" s="523">
        <f t="shared" si="4093"/>
        <v>0</v>
      </c>
      <c r="JV496" s="524"/>
      <c r="JW496" s="523"/>
      <c r="JX496" s="523">
        <f t="shared" si="4094"/>
        <v>0</v>
      </c>
      <c r="JY496" s="523">
        <f t="shared" si="4095"/>
        <v>0</v>
      </c>
      <c r="JZ496" s="524">
        <v>0.36319999999999997</v>
      </c>
      <c r="KA496" s="525">
        <f t="shared" si="4096"/>
        <v>0</v>
      </c>
      <c r="KB496" s="526">
        <f t="shared" si="4097"/>
        <v>0</v>
      </c>
      <c r="KC496" s="527"/>
      <c r="KD496" s="520">
        <v>17.0</v>
      </c>
      <c r="KE496" s="521" t="s">
        <v>195</v>
      </c>
      <c r="KF496" s="522" t="s">
        <v>132</v>
      </c>
      <c r="KG496" s="522" t="s">
        <v>132</v>
      </c>
      <c r="KH496" s="523" t="str">
        <f>ADHK!KH496</f>
        <v/>
      </c>
      <c r="KI496" s="523"/>
      <c r="KJ496" s="523">
        <f t="shared" si="4098"/>
        <v>0</v>
      </c>
      <c r="KK496" s="524"/>
      <c r="KL496" s="523">
        <f t="shared" si="4099"/>
        <v>0</v>
      </c>
      <c r="KM496" s="524"/>
      <c r="KN496" s="523"/>
      <c r="KO496" s="523">
        <f t="shared" si="4100"/>
        <v>0</v>
      </c>
      <c r="KP496" s="523">
        <f t="shared" si="4101"/>
        <v>0</v>
      </c>
      <c r="KQ496" s="524">
        <v>0.36319999999999997</v>
      </c>
      <c r="KR496" s="525">
        <f t="shared" si="4102"/>
        <v>0</v>
      </c>
      <c r="KS496" s="526">
        <f t="shared" si="4103"/>
        <v>0</v>
      </c>
      <c r="KT496" s="527"/>
      <c r="KU496" s="528"/>
    </row>
    <row r="497" ht="15.75" customHeight="1">
      <c r="A497" s="520">
        <v>18.0</v>
      </c>
      <c r="B497" s="521" t="s">
        <v>196</v>
      </c>
      <c r="C497" s="522" t="s">
        <v>132</v>
      </c>
      <c r="D497" s="522" t="s">
        <v>132</v>
      </c>
      <c r="E497" s="523" t="str">
        <f>ADHK!E497</f>
        <v/>
      </c>
      <c r="F497" s="523" t="str">
        <f>ADHK!F497</f>
        <v/>
      </c>
      <c r="G497" s="523">
        <f t="shared" si="3996"/>
        <v>0</v>
      </c>
      <c r="H497" s="524"/>
      <c r="I497" s="523">
        <f t="shared" si="3997"/>
        <v>0</v>
      </c>
      <c r="J497" s="524"/>
      <c r="K497" s="523"/>
      <c r="L497" s="523">
        <f t="shared" si="3998"/>
        <v>0</v>
      </c>
      <c r="M497" s="523">
        <f t="shared" si="3999"/>
        <v>0</v>
      </c>
      <c r="N497" s="524">
        <v>0.36319999999999997</v>
      </c>
      <c r="O497" s="525">
        <f t="shared" si="4000"/>
        <v>0</v>
      </c>
      <c r="P497" s="526">
        <f t="shared" si="4001"/>
        <v>0</v>
      </c>
      <c r="Q497" s="527"/>
      <c r="R497" s="520">
        <v>18.0</v>
      </c>
      <c r="S497" s="521" t="s">
        <v>196</v>
      </c>
      <c r="T497" s="522" t="s">
        <v>132</v>
      </c>
      <c r="U497" s="522" t="s">
        <v>132</v>
      </c>
      <c r="V497" s="523" t="str">
        <f>ADHK!V497</f>
        <v/>
      </c>
      <c r="W497" s="523"/>
      <c r="X497" s="523">
        <f t="shared" si="4002"/>
        <v>0</v>
      </c>
      <c r="Y497" s="524"/>
      <c r="Z497" s="523">
        <f t="shared" si="4003"/>
        <v>0</v>
      </c>
      <c r="AA497" s="524"/>
      <c r="AB497" s="523"/>
      <c r="AC497" s="523">
        <f t="shared" si="4004"/>
        <v>0</v>
      </c>
      <c r="AD497" s="523">
        <f t="shared" si="4005"/>
        <v>0</v>
      </c>
      <c r="AE497" s="524">
        <v>0.36319999999999997</v>
      </c>
      <c r="AF497" s="525">
        <f t="shared" si="4006"/>
        <v>0</v>
      </c>
      <c r="AG497" s="526">
        <f t="shared" si="4007"/>
        <v>0</v>
      </c>
      <c r="AH497" s="527"/>
      <c r="AI497" s="520">
        <v>18.0</v>
      </c>
      <c r="AJ497" s="521" t="s">
        <v>196</v>
      </c>
      <c r="AK497" s="522" t="s">
        <v>132</v>
      </c>
      <c r="AL497" s="522" t="s">
        <v>132</v>
      </c>
      <c r="AM497" s="523" t="str">
        <f>ADHK!AM497</f>
        <v/>
      </c>
      <c r="AN497" s="523"/>
      <c r="AO497" s="523">
        <f t="shared" si="4008"/>
        <v>0</v>
      </c>
      <c r="AP497" s="524"/>
      <c r="AQ497" s="523">
        <f t="shared" si="4009"/>
        <v>0</v>
      </c>
      <c r="AR497" s="524"/>
      <c r="AS497" s="523"/>
      <c r="AT497" s="523">
        <f t="shared" si="4010"/>
        <v>0</v>
      </c>
      <c r="AU497" s="523">
        <f t="shared" si="4011"/>
        <v>0</v>
      </c>
      <c r="AV497" s="524">
        <v>0.36319999999999997</v>
      </c>
      <c r="AW497" s="525">
        <f t="shared" si="4012"/>
        <v>0</v>
      </c>
      <c r="AX497" s="526">
        <f t="shared" si="4013"/>
        <v>0</v>
      </c>
      <c r="AY497" s="527"/>
      <c r="AZ497" s="520">
        <v>18.0</v>
      </c>
      <c r="BA497" s="521" t="s">
        <v>196</v>
      </c>
      <c r="BB497" s="522" t="s">
        <v>132</v>
      </c>
      <c r="BC497" s="522" t="s">
        <v>132</v>
      </c>
      <c r="BD497" s="523" t="str">
        <f>ADHK!BD497</f>
        <v/>
      </c>
      <c r="BE497" s="523"/>
      <c r="BF497" s="523">
        <f t="shared" si="4014"/>
        <v>0</v>
      </c>
      <c r="BG497" s="524"/>
      <c r="BH497" s="523">
        <f t="shared" si="4015"/>
        <v>0</v>
      </c>
      <c r="BI497" s="524"/>
      <c r="BJ497" s="523"/>
      <c r="BK497" s="523">
        <f t="shared" si="4016"/>
        <v>0</v>
      </c>
      <c r="BL497" s="523">
        <f t="shared" si="4017"/>
        <v>0</v>
      </c>
      <c r="BM497" s="524">
        <v>0.36319999999999997</v>
      </c>
      <c r="BN497" s="525">
        <f t="shared" si="4018"/>
        <v>0</v>
      </c>
      <c r="BO497" s="526">
        <f t="shared" si="4019"/>
        <v>0</v>
      </c>
      <c r="BP497" s="527"/>
      <c r="BQ497" s="520">
        <v>18.0</v>
      </c>
      <c r="BR497" s="521" t="s">
        <v>196</v>
      </c>
      <c r="BS497" s="522" t="s">
        <v>132</v>
      </c>
      <c r="BT497" s="522" t="s">
        <v>132</v>
      </c>
      <c r="BU497" s="523" t="str">
        <f>ADHK!BU497</f>
        <v/>
      </c>
      <c r="BV497" s="523"/>
      <c r="BW497" s="523">
        <f t="shared" si="4020"/>
        <v>0</v>
      </c>
      <c r="BX497" s="524"/>
      <c r="BY497" s="523">
        <f t="shared" si="4021"/>
        <v>0</v>
      </c>
      <c r="BZ497" s="524"/>
      <c r="CA497" s="523"/>
      <c r="CB497" s="523">
        <f t="shared" si="4022"/>
        <v>0</v>
      </c>
      <c r="CC497" s="523">
        <f t="shared" si="4023"/>
        <v>0</v>
      </c>
      <c r="CD497" s="524">
        <v>0.36319999999999997</v>
      </c>
      <c r="CE497" s="525">
        <f t="shared" si="4024"/>
        <v>0</v>
      </c>
      <c r="CF497" s="526">
        <f t="shared" si="4025"/>
        <v>0</v>
      </c>
      <c r="CG497" s="527"/>
      <c r="CH497" s="520">
        <v>18.0</v>
      </c>
      <c r="CI497" s="521" t="s">
        <v>196</v>
      </c>
      <c r="CJ497" s="522" t="s">
        <v>132</v>
      </c>
      <c r="CK497" s="522" t="s">
        <v>132</v>
      </c>
      <c r="CL497" s="523" t="str">
        <f>ADHK!CL497</f>
        <v/>
      </c>
      <c r="CM497" s="523"/>
      <c r="CN497" s="523">
        <f t="shared" si="4026"/>
        <v>0</v>
      </c>
      <c r="CO497" s="524"/>
      <c r="CP497" s="523">
        <f t="shared" si="4027"/>
        <v>0</v>
      </c>
      <c r="CQ497" s="524"/>
      <c r="CR497" s="523"/>
      <c r="CS497" s="523">
        <f t="shared" si="4028"/>
        <v>0</v>
      </c>
      <c r="CT497" s="523">
        <f t="shared" si="4029"/>
        <v>0</v>
      </c>
      <c r="CU497" s="524">
        <v>0.36319999999999997</v>
      </c>
      <c r="CV497" s="525">
        <f t="shared" si="4030"/>
        <v>0</v>
      </c>
      <c r="CW497" s="526">
        <f t="shared" si="4031"/>
        <v>0</v>
      </c>
      <c r="CX497" s="527"/>
      <c r="CY497" s="520">
        <v>18.0</v>
      </c>
      <c r="CZ497" s="521" t="s">
        <v>196</v>
      </c>
      <c r="DA497" s="522" t="s">
        <v>132</v>
      </c>
      <c r="DB497" s="522" t="s">
        <v>132</v>
      </c>
      <c r="DC497" s="523" t="str">
        <f>ADHK!DC497</f>
        <v/>
      </c>
      <c r="DD497" s="523"/>
      <c r="DE497" s="523">
        <f t="shared" si="4032"/>
        <v>0</v>
      </c>
      <c r="DF497" s="524"/>
      <c r="DG497" s="523">
        <f t="shared" si="4033"/>
        <v>0</v>
      </c>
      <c r="DH497" s="524"/>
      <c r="DI497" s="523"/>
      <c r="DJ497" s="523">
        <f t="shared" si="4034"/>
        <v>0</v>
      </c>
      <c r="DK497" s="523">
        <f t="shared" si="4035"/>
        <v>0</v>
      </c>
      <c r="DL497" s="524">
        <v>0.36319999999999997</v>
      </c>
      <c r="DM497" s="525">
        <f t="shared" si="4036"/>
        <v>0</v>
      </c>
      <c r="DN497" s="526">
        <f t="shared" si="4037"/>
        <v>0</v>
      </c>
      <c r="DO497" s="527"/>
      <c r="DP497" s="520">
        <v>18.0</v>
      </c>
      <c r="DQ497" s="521" t="s">
        <v>196</v>
      </c>
      <c r="DR497" s="522" t="s">
        <v>132</v>
      </c>
      <c r="DS497" s="522" t="s">
        <v>132</v>
      </c>
      <c r="DT497" s="523" t="str">
        <f>ADHK!DT497</f>
        <v/>
      </c>
      <c r="DU497" s="523"/>
      <c r="DV497" s="523">
        <f t="shared" si="4038"/>
        <v>0</v>
      </c>
      <c r="DW497" s="524"/>
      <c r="DX497" s="523">
        <f t="shared" si="4039"/>
        <v>0</v>
      </c>
      <c r="DY497" s="524"/>
      <c r="DZ497" s="523"/>
      <c r="EA497" s="523">
        <f t="shared" si="4040"/>
        <v>0</v>
      </c>
      <c r="EB497" s="523">
        <f t="shared" si="4041"/>
        <v>0</v>
      </c>
      <c r="EC497" s="524">
        <v>0.36319999999999997</v>
      </c>
      <c r="ED497" s="525">
        <f t="shared" si="4042"/>
        <v>0</v>
      </c>
      <c r="EE497" s="526">
        <f t="shared" si="4043"/>
        <v>0</v>
      </c>
      <c r="EF497" s="527"/>
      <c r="EG497" s="520">
        <v>18.0</v>
      </c>
      <c r="EH497" s="521" t="s">
        <v>196</v>
      </c>
      <c r="EI497" s="522" t="s">
        <v>132</v>
      </c>
      <c r="EJ497" s="522" t="s">
        <v>132</v>
      </c>
      <c r="EK497" s="523" t="str">
        <f>ADHK!EK497</f>
        <v/>
      </c>
      <c r="EL497" s="523"/>
      <c r="EM497" s="523">
        <f t="shared" si="4044"/>
        <v>0</v>
      </c>
      <c r="EN497" s="524"/>
      <c r="EO497" s="523">
        <f t="shared" si="4045"/>
        <v>0</v>
      </c>
      <c r="EP497" s="524"/>
      <c r="EQ497" s="523"/>
      <c r="ER497" s="523">
        <f t="shared" si="4046"/>
        <v>0</v>
      </c>
      <c r="ES497" s="523">
        <f t="shared" si="4047"/>
        <v>0</v>
      </c>
      <c r="ET497" s="524">
        <v>0.36319999999999997</v>
      </c>
      <c r="EU497" s="525">
        <f t="shared" si="4048"/>
        <v>0</v>
      </c>
      <c r="EV497" s="526">
        <f t="shared" si="4049"/>
        <v>0</v>
      </c>
      <c r="EW497" s="527"/>
      <c r="EX497" s="520">
        <v>18.0</v>
      </c>
      <c r="EY497" s="521" t="s">
        <v>196</v>
      </c>
      <c r="EZ497" s="522" t="s">
        <v>132</v>
      </c>
      <c r="FA497" s="522" t="s">
        <v>132</v>
      </c>
      <c r="FB497" s="523" t="str">
        <f>ADHK!FB497</f>
        <v/>
      </c>
      <c r="FC497" s="523"/>
      <c r="FD497" s="523">
        <f t="shared" si="4050"/>
        <v>0</v>
      </c>
      <c r="FE497" s="524"/>
      <c r="FF497" s="523">
        <f t="shared" si="4051"/>
        <v>0</v>
      </c>
      <c r="FG497" s="524"/>
      <c r="FH497" s="523"/>
      <c r="FI497" s="523">
        <f t="shared" si="4052"/>
        <v>0</v>
      </c>
      <c r="FJ497" s="523">
        <f t="shared" si="4053"/>
        <v>0</v>
      </c>
      <c r="FK497" s="524">
        <v>0.36319999999999997</v>
      </c>
      <c r="FL497" s="525">
        <f t="shared" si="4054"/>
        <v>0</v>
      </c>
      <c r="FM497" s="526">
        <f t="shared" si="4055"/>
        <v>0</v>
      </c>
      <c r="FN497" s="527"/>
      <c r="FO497" s="520">
        <v>18.0</v>
      </c>
      <c r="FP497" s="521" t="s">
        <v>196</v>
      </c>
      <c r="FQ497" s="522" t="s">
        <v>132</v>
      </c>
      <c r="FR497" s="522" t="s">
        <v>132</v>
      </c>
      <c r="FS497" s="523" t="str">
        <f>ADHK!FS497</f>
        <v/>
      </c>
      <c r="FT497" s="523"/>
      <c r="FU497" s="523">
        <f t="shared" si="4056"/>
        <v>0</v>
      </c>
      <c r="FV497" s="524"/>
      <c r="FW497" s="523">
        <f t="shared" si="4057"/>
        <v>0</v>
      </c>
      <c r="FX497" s="524"/>
      <c r="FY497" s="523"/>
      <c r="FZ497" s="523">
        <f t="shared" si="4058"/>
        <v>0</v>
      </c>
      <c r="GA497" s="523">
        <f t="shared" si="4059"/>
        <v>0</v>
      </c>
      <c r="GB497" s="524">
        <v>0.36319999999999997</v>
      </c>
      <c r="GC497" s="525">
        <f t="shared" si="4060"/>
        <v>0</v>
      </c>
      <c r="GD497" s="526">
        <f t="shared" si="4061"/>
        <v>0</v>
      </c>
      <c r="GE497" s="527"/>
      <c r="GF497" s="520">
        <v>18.0</v>
      </c>
      <c r="GG497" s="521" t="s">
        <v>196</v>
      </c>
      <c r="GH497" s="522" t="s">
        <v>132</v>
      </c>
      <c r="GI497" s="522" t="s">
        <v>132</v>
      </c>
      <c r="GJ497" s="523" t="str">
        <f>ADHK!GJ497</f>
        <v/>
      </c>
      <c r="GK497" s="523"/>
      <c r="GL497" s="523">
        <f t="shared" si="4062"/>
        <v>0</v>
      </c>
      <c r="GM497" s="524"/>
      <c r="GN497" s="523">
        <f t="shared" si="4063"/>
        <v>0</v>
      </c>
      <c r="GO497" s="524"/>
      <c r="GP497" s="523"/>
      <c r="GQ497" s="523">
        <f t="shared" si="4064"/>
        <v>0</v>
      </c>
      <c r="GR497" s="523">
        <f t="shared" si="4065"/>
        <v>0</v>
      </c>
      <c r="GS497" s="524">
        <v>0.36319999999999997</v>
      </c>
      <c r="GT497" s="525">
        <f t="shared" si="4066"/>
        <v>0</v>
      </c>
      <c r="GU497" s="526">
        <f t="shared" si="4067"/>
        <v>0</v>
      </c>
      <c r="GV497" s="527"/>
      <c r="GW497" s="520">
        <v>18.0</v>
      </c>
      <c r="GX497" s="521" t="s">
        <v>196</v>
      </c>
      <c r="GY497" s="522" t="s">
        <v>132</v>
      </c>
      <c r="GZ497" s="522" t="s">
        <v>132</v>
      </c>
      <c r="HA497" s="523" t="str">
        <f>ADHK!HA497</f>
        <v/>
      </c>
      <c r="HB497" s="523"/>
      <c r="HC497" s="523">
        <f t="shared" si="4068"/>
        <v>0</v>
      </c>
      <c r="HD497" s="524"/>
      <c r="HE497" s="523">
        <f t="shared" si="4069"/>
        <v>0</v>
      </c>
      <c r="HF497" s="524"/>
      <c r="HG497" s="523"/>
      <c r="HH497" s="523">
        <f t="shared" si="4070"/>
        <v>0</v>
      </c>
      <c r="HI497" s="523">
        <f t="shared" si="4071"/>
        <v>0</v>
      </c>
      <c r="HJ497" s="524">
        <v>0.36319999999999997</v>
      </c>
      <c r="HK497" s="525">
        <f t="shared" si="4072"/>
        <v>0</v>
      </c>
      <c r="HL497" s="526">
        <f t="shared" si="4073"/>
        <v>0</v>
      </c>
      <c r="HM497" s="527"/>
      <c r="HN497" s="520">
        <v>18.0</v>
      </c>
      <c r="HO497" s="521" t="s">
        <v>196</v>
      </c>
      <c r="HP497" s="522" t="s">
        <v>132</v>
      </c>
      <c r="HQ497" s="522" t="s">
        <v>132</v>
      </c>
      <c r="HR497" s="523" t="str">
        <f>ADHK!HR497</f>
        <v/>
      </c>
      <c r="HS497" s="523"/>
      <c r="HT497" s="523">
        <f t="shared" si="4074"/>
        <v>0</v>
      </c>
      <c r="HU497" s="524"/>
      <c r="HV497" s="523">
        <f t="shared" si="4075"/>
        <v>0</v>
      </c>
      <c r="HW497" s="524"/>
      <c r="HX497" s="523"/>
      <c r="HY497" s="523">
        <f t="shared" si="4076"/>
        <v>0</v>
      </c>
      <c r="HZ497" s="523">
        <f t="shared" si="4077"/>
        <v>0</v>
      </c>
      <c r="IA497" s="524">
        <v>0.36319999999999997</v>
      </c>
      <c r="IB497" s="525">
        <f t="shared" si="4078"/>
        <v>0</v>
      </c>
      <c r="IC497" s="526">
        <f t="shared" si="4079"/>
        <v>0</v>
      </c>
      <c r="ID497" s="527"/>
      <c r="IE497" s="520">
        <v>18.0</v>
      </c>
      <c r="IF497" s="521" t="s">
        <v>196</v>
      </c>
      <c r="IG497" s="522" t="s">
        <v>132</v>
      </c>
      <c r="IH497" s="522" t="s">
        <v>132</v>
      </c>
      <c r="II497" s="523" t="str">
        <f>ADHK!II497</f>
        <v/>
      </c>
      <c r="IJ497" s="523"/>
      <c r="IK497" s="523">
        <f t="shared" si="4080"/>
        <v>0</v>
      </c>
      <c r="IL497" s="524"/>
      <c r="IM497" s="523">
        <f t="shared" si="4081"/>
        <v>0</v>
      </c>
      <c r="IN497" s="524"/>
      <c r="IO497" s="523"/>
      <c r="IP497" s="523">
        <f t="shared" si="4082"/>
        <v>0</v>
      </c>
      <c r="IQ497" s="523">
        <f t="shared" si="4083"/>
        <v>0</v>
      </c>
      <c r="IR497" s="524">
        <v>0.36319999999999997</v>
      </c>
      <c r="IS497" s="525">
        <f t="shared" si="4084"/>
        <v>0</v>
      </c>
      <c r="IT497" s="526">
        <f t="shared" si="4085"/>
        <v>0</v>
      </c>
      <c r="IU497" s="527"/>
      <c r="IV497" s="520">
        <v>18.0</v>
      </c>
      <c r="IW497" s="521" t="s">
        <v>196</v>
      </c>
      <c r="IX497" s="522" t="s">
        <v>132</v>
      </c>
      <c r="IY497" s="522" t="s">
        <v>132</v>
      </c>
      <c r="IZ497" s="523" t="str">
        <f>ADHK!IZ497</f>
        <v/>
      </c>
      <c r="JA497" s="523"/>
      <c r="JB497" s="523">
        <f t="shared" si="4086"/>
        <v>0</v>
      </c>
      <c r="JC497" s="524"/>
      <c r="JD497" s="523">
        <f t="shared" si="4087"/>
        <v>0</v>
      </c>
      <c r="JE497" s="524"/>
      <c r="JF497" s="523"/>
      <c r="JG497" s="523">
        <f t="shared" si="4088"/>
        <v>0</v>
      </c>
      <c r="JH497" s="523">
        <f t="shared" si="4089"/>
        <v>0</v>
      </c>
      <c r="JI497" s="524">
        <v>0.36319999999999997</v>
      </c>
      <c r="JJ497" s="525">
        <f t="shared" si="4090"/>
        <v>0</v>
      </c>
      <c r="JK497" s="526">
        <f t="shared" si="4091"/>
        <v>0</v>
      </c>
      <c r="JL497" s="527"/>
      <c r="JM497" s="520">
        <v>18.0</v>
      </c>
      <c r="JN497" s="521" t="s">
        <v>196</v>
      </c>
      <c r="JO497" s="522" t="s">
        <v>132</v>
      </c>
      <c r="JP497" s="522" t="s">
        <v>132</v>
      </c>
      <c r="JQ497" s="523" t="str">
        <f>ADHK!JQ497</f>
        <v/>
      </c>
      <c r="JR497" s="523"/>
      <c r="JS497" s="523">
        <f t="shared" si="4092"/>
        <v>0</v>
      </c>
      <c r="JT497" s="524"/>
      <c r="JU497" s="523">
        <f t="shared" si="4093"/>
        <v>0</v>
      </c>
      <c r="JV497" s="524"/>
      <c r="JW497" s="523"/>
      <c r="JX497" s="523">
        <f t="shared" si="4094"/>
        <v>0</v>
      </c>
      <c r="JY497" s="523">
        <f t="shared" si="4095"/>
        <v>0</v>
      </c>
      <c r="JZ497" s="524">
        <v>0.36319999999999997</v>
      </c>
      <c r="KA497" s="525">
        <f t="shared" si="4096"/>
        <v>0</v>
      </c>
      <c r="KB497" s="526">
        <f t="shared" si="4097"/>
        <v>0</v>
      </c>
      <c r="KC497" s="527"/>
      <c r="KD497" s="520">
        <v>18.0</v>
      </c>
      <c r="KE497" s="521" t="s">
        <v>196</v>
      </c>
      <c r="KF497" s="522" t="s">
        <v>132</v>
      </c>
      <c r="KG497" s="522" t="s">
        <v>132</v>
      </c>
      <c r="KH497" s="523" t="str">
        <f>ADHK!KH497</f>
        <v/>
      </c>
      <c r="KI497" s="523"/>
      <c r="KJ497" s="523">
        <f t="shared" si="4098"/>
        <v>0</v>
      </c>
      <c r="KK497" s="524"/>
      <c r="KL497" s="523">
        <f t="shared" si="4099"/>
        <v>0</v>
      </c>
      <c r="KM497" s="524"/>
      <c r="KN497" s="523"/>
      <c r="KO497" s="523">
        <f t="shared" si="4100"/>
        <v>0</v>
      </c>
      <c r="KP497" s="523">
        <f t="shared" si="4101"/>
        <v>0</v>
      </c>
      <c r="KQ497" s="524">
        <v>0.36319999999999997</v>
      </c>
      <c r="KR497" s="525">
        <f t="shared" si="4102"/>
        <v>0</v>
      </c>
      <c r="KS497" s="526">
        <f t="shared" si="4103"/>
        <v>0</v>
      </c>
      <c r="KT497" s="527"/>
      <c r="KU497" s="528"/>
    </row>
    <row r="498" ht="15.75" customHeight="1">
      <c r="A498" s="520">
        <v>19.0</v>
      </c>
      <c r="B498" s="521" t="s">
        <v>197</v>
      </c>
      <c r="C498" s="522" t="s">
        <v>132</v>
      </c>
      <c r="D498" s="522" t="s">
        <v>132</v>
      </c>
      <c r="E498" s="523" t="str">
        <f>ADHK!E498</f>
        <v/>
      </c>
      <c r="F498" s="523" t="str">
        <f>ADHK!F498</f>
        <v/>
      </c>
      <c r="G498" s="523">
        <f t="shared" si="3996"/>
        <v>0</v>
      </c>
      <c r="H498" s="524"/>
      <c r="I498" s="523">
        <f t="shared" si="3997"/>
        <v>0</v>
      </c>
      <c r="J498" s="524"/>
      <c r="K498" s="523"/>
      <c r="L498" s="523">
        <f t="shared" si="3998"/>
        <v>0</v>
      </c>
      <c r="M498" s="523">
        <f t="shared" si="3999"/>
        <v>0</v>
      </c>
      <c r="N498" s="524">
        <v>0.36319999999999997</v>
      </c>
      <c r="O498" s="525">
        <f t="shared" si="4000"/>
        <v>0</v>
      </c>
      <c r="P498" s="526">
        <f t="shared" si="4001"/>
        <v>0</v>
      </c>
      <c r="Q498" s="527"/>
      <c r="R498" s="520">
        <v>19.0</v>
      </c>
      <c r="S498" s="521" t="s">
        <v>197</v>
      </c>
      <c r="T498" s="522" t="s">
        <v>132</v>
      </c>
      <c r="U498" s="522" t="s">
        <v>132</v>
      </c>
      <c r="V498" s="523" t="str">
        <f>ADHK!V498</f>
        <v/>
      </c>
      <c r="W498" s="523"/>
      <c r="X498" s="523">
        <f t="shared" si="4002"/>
        <v>0</v>
      </c>
      <c r="Y498" s="524"/>
      <c r="Z498" s="523">
        <f t="shared" si="4003"/>
        <v>0</v>
      </c>
      <c r="AA498" s="524"/>
      <c r="AB498" s="523"/>
      <c r="AC498" s="523">
        <f t="shared" si="4004"/>
        <v>0</v>
      </c>
      <c r="AD498" s="523">
        <f t="shared" si="4005"/>
        <v>0</v>
      </c>
      <c r="AE498" s="524">
        <v>0.36319999999999997</v>
      </c>
      <c r="AF498" s="525">
        <f t="shared" si="4006"/>
        <v>0</v>
      </c>
      <c r="AG498" s="526">
        <f t="shared" si="4007"/>
        <v>0</v>
      </c>
      <c r="AH498" s="527"/>
      <c r="AI498" s="520">
        <v>19.0</v>
      </c>
      <c r="AJ498" s="521" t="s">
        <v>197</v>
      </c>
      <c r="AK498" s="522" t="s">
        <v>132</v>
      </c>
      <c r="AL498" s="522" t="s">
        <v>132</v>
      </c>
      <c r="AM498" s="523" t="str">
        <f>ADHK!AM498</f>
        <v/>
      </c>
      <c r="AN498" s="523"/>
      <c r="AO498" s="523">
        <f t="shared" si="4008"/>
        <v>0</v>
      </c>
      <c r="AP498" s="524"/>
      <c r="AQ498" s="523">
        <f t="shared" si="4009"/>
        <v>0</v>
      </c>
      <c r="AR498" s="524"/>
      <c r="AS498" s="523"/>
      <c r="AT498" s="523">
        <f t="shared" si="4010"/>
        <v>0</v>
      </c>
      <c r="AU498" s="523">
        <f t="shared" si="4011"/>
        <v>0</v>
      </c>
      <c r="AV498" s="524">
        <v>0.36319999999999997</v>
      </c>
      <c r="AW498" s="525">
        <f t="shared" si="4012"/>
        <v>0</v>
      </c>
      <c r="AX498" s="526">
        <f t="shared" si="4013"/>
        <v>0</v>
      </c>
      <c r="AY498" s="527"/>
      <c r="AZ498" s="520">
        <v>19.0</v>
      </c>
      <c r="BA498" s="521" t="s">
        <v>197</v>
      </c>
      <c r="BB498" s="522" t="s">
        <v>132</v>
      </c>
      <c r="BC498" s="522" t="s">
        <v>132</v>
      </c>
      <c r="BD498" s="523" t="str">
        <f>ADHK!BD498</f>
        <v/>
      </c>
      <c r="BE498" s="523"/>
      <c r="BF498" s="523">
        <f t="shared" si="4014"/>
        <v>0</v>
      </c>
      <c r="BG498" s="524"/>
      <c r="BH498" s="523">
        <f t="shared" si="4015"/>
        <v>0</v>
      </c>
      <c r="BI498" s="524"/>
      <c r="BJ498" s="523"/>
      <c r="BK498" s="523">
        <f t="shared" si="4016"/>
        <v>0</v>
      </c>
      <c r="BL498" s="523">
        <f t="shared" si="4017"/>
        <v>0</v>
      </c>
      <c r="BM498" s="524">
        <v>0.36319999999999997</v>
      </c>
      <c r="BN498" s="525">
        <f t="shared" si="4018"/>
        <v>0</v>
      </c>
      <c r="BO498" s="526">
        <f t="shared" si="4019"/>
        <v>0</v>
      </c>
      <c r="BP498" s="527"/>
      <c r="BQ498" s="520">
        <v>19.0</v>
      </c>
      <c r="BR498" s="521" t="s">
        <v>197</v>
      </c>
      <c r="BS498" s="522" t="s">
        <v>132</v>
      </c>
      <c r="BT498" s="522" t="s">
        <v>132</v>
      </c>
      <c r="BU498" s="523" t="str">
        <f>ADHK!BU498</f>
        <v/>
      </c>
      <c r="BV498" s="523"/>
      <c r="BW498" s="523">
        <f t="shared" si="4020"/>
        <v>0</v>
      </c>
      <c r="BX498" s="524"/>
      <c r="BY498" s="523">
        <f t="shared" si="4021"/>
        <v>0</v>
      </c>
      <c r="BZ498" s="524"/>
      <c r="CA498" s="523"/>
      <c r="CB498" s="523">
        <f t="shared" si="4022"/>
        <v>0</v>
      </c>
      <c r="CC498" s="523">
        <f t="shared" si="4023"/>
        <v>0</v>
      </c>
      <c r="CD498" s="524">
        <v>0.36319999999999997</v>
      </c>
      <c r="CE498" s="525">
        <f t="shared" si="4024"/>
        <v>0</v>
      </c>
      <c r="CF498" s="526">
        <f t="shared" si="4025"/>
        <v>0</v>
      </c>
      <c r="CG498" s="527"/>
      <c r="CH498" s="520">
        <v>19.0</v>
      </c>
      <c r="CI498" s="521" t="s">
        <v>197</v>
      </c>
      <c r="CJ498" s="522" t="s">
        <v>132</v>
      </c>
      <c r="CK498" s="522" t="s">
        <v>132</v>
      </c>
      <c r="CL498" s="523" t="str">
        <f>ADHK!CL498</f>
        <v/>
      </c>
      <c r="CM498" s="523"/>
      <c r="CN498" s="523">
        <f t="shared" si="4026"/>
        <v>0</v>
      </c>
      <c r="CO498" s="524"/>
      <c r="CP498" s="523">
        <f t="shared" si="4027"/>
        <v>0</v>
      </c>
      <c r="CQ498" s="524"/>
      <c r="CR498" s="523"/>
      <c r="CS498" s="523">
        <f t="shared" si="4028"/>
        <v>0</v>
      </c>
      <c r="CT498" s="523">
        <f t="shared" si="4029"/>
        <v>0</v>
      </c>
      <c r="CU498" s="524">
        <v>0.36319999999999997</v>
      </c>
      <c r="CV498" s="525">
        <f t="shared" si="4030"/>
        <v>0</v>
      </c>
      <c r="CW498" s="526">
        <f t="shared" si="4031"/>
        <v>0</v>
      </c>
      <c r="CX498" s="527"/>
      <c r="CY498" s="520">
        <v>19.0</v>
      </c>
      <c r="CZ498" s="521" t="s">
        <v>197</v>
      </c>
      <c r="DA498" s="522" t="s">
        <v>132</v>
      </c>
      <c r="DB498" s="522" t="s">
        <v>132</v>
      </c>
      <c r="DC498" s="523" t="str">
        <f>ADHK!DC498</f>
        <v/>
      </c>
      <c r="DD498" s="523"/>
      <c r="DE498" s="523">
        <f t="shared" si="4032"/>
        <v>0</v>
      </c>
      <c r="DF498" s="524"/>
      <c r="DG498" s="523">
        <f t="shared" si="4033"/>
        <v>0</v>
      </c>
      <c r="DH498" s="524"/>
      <c r="DI498" s="523"/>
      <c r="DJ498" s="523">
        <f t="shared" si="4034"/>
        <v>0</v>
      </c>
      <c r="DK498" s="523">
        <f t="shared" si="4035"/>
        <v>0</v>
      </c>
      <c r="DL498" s="524">
        <v>0.36319999999999997</v>
      </c>
      <c r="DM498" s="525">
        <f t="shared" si="4036"/>
        <v>0</v>
      </c>
      <c r="DN498" s="526">
        <f t="shared" si="4037"/>
        <v>0</v>
      </c>
      <c r="DO498" s="527"/>
      <c r="DP498" s="520">
        <v>19.0</v>
      </c>
      <c r="DQ498" s="521" t="s">
        <v>197</v>
      </c>
      <c r="DR498" s="522" t="s">
        <v>132</v>
      </c>
      <c r="DS498" s="522" t="s">
        <v>132</v>
      </c>
      <c r="DT498" s="523" t="str">
        <f>ADHK!DT498</f>
        <v/>
      </c>
      <c r="DU498" s="523"/>
      <c r="DV498" s="523">
        <f t="shared" si="4038"/>
        <v>0</v>
      </c>
      <c r="DW498" s="524"/>
      <c r="DX498" s="523">
        <f t="shared" si="4039"/>
        <v>0</v>
      </c>
      <c r="DY498" s="524"/>
      <c r="DZ498" s="523"/>
      <c r="EA498" s="523">
        <f t="shared" si="4040"/>
        <v>0</v>
      </c>
      <c r="EB498" s="523">
        <f t="shared" si="4041"/>
        <v>0</v>
      </c>
      <c r="EC498" s="524">
        <v>0.36319999999999997</v>
      </c>
      <c r="ED498" s="525">
        <f t="shared" si="4042"/>
        <v>0</v>
      </c>
      <c r="EE498" s="526">
        <f t="shared" si="4043"/>
        <v>0</v>
      </c>
      <c r="EF498" s="527"/>
      <c r="EG498" s="520">
        <v>19.0</v>
      </c>
      <c r="EH498" s="521" t="s">
        <v>197</v>
      </c>
      <c r="EI498" s="522" t="s">
        <v>132</v>
      </c>
      <c r="EJ498" s="522" t="s">
        <v>132</v>
      </c>
      <c r="EK498" s="523" t="str">
        <f>ADHK!EK498</f>
        <v/>
      </c>
      <c r="EL498" s="523"/>
      <c r="EM498" s="523">
        <f t="shared" si="4044"/>
        <v>0</v>
      </c>
      <c r="EN498" s="524"/>
      <c r="EO498" s="523">
        <f t="shared" si="4045"/>
        <v>0</v>
      </c>
      <c r="EP498" s="524"/>
      <c r="EQ498" s="523"/>
      <c r="ER498" s="523">
        <f t="shared" si="4046"/>
        <v>0</v>
      </c>
      <c r="ES498" s="523">
        <f t="shared" si="4047"/>
        <v>0</v>
      </c>
      <c r="ET498" s="524">
        <v>0.36319999999999997</v>
      </c>
      <c r="EU498" s="525">
        <f t="shared" si="4048"/>
        <v>0</v>
      </c>
      <c r="EV498" s="526">
        <f t="shared" si="4049"/>
        <v>0</v>
      </c>
      <c r="EW498" s="527"/>
      <c r="EX498" s="520">
        <v>19.0</v>
      </c>
      <c r="EY498" s="521" t="s">
        <v>197</v>
      </c>
      <c r="EZ498" s="522" t="s">
        <v>132</v>
      </c>
      <c r="FA498" s="522" t="s">
        <v>132</v>
      </c>
      <c r="FB498" s="523" t="str">
        <f>ADHK!FB498</f>
        <v/>
      </c>
      <c r="FC498" s="523"/>
      <c r="FD498" s="523">
        <f t="shared" si="4050"/>
        <v>0</v>
      </c>
      <c r="FE498" s="524"/>
      <c r="FF498" s="523">
        <f t="shared" si="4051"/>
        <v>0</v>
      </c>
      <c r="FG498" s="524"/>
      <c r="FH498" s="523"/>
      <c r="FI498" s="523">
        <f t="shared" si="4052"/>
        <v>0</v>
      </c>
      <c r="FJ498" s="523">
        <f t="shared" si="4053"/>
        <v>0</v>
      </c>
      <c r="FK498" s="524">
        <v>0.36319999999999997</v>
      </c>
      <c r="FL498" s="525">
        <f t="shared" si="4054"/>
        <v>0</v>
      </c>
      <c r="FM498" s="526">
        <f t="shared" si="4055"/>
        <v>0</v>
      </c>
      <c r="FN498" s="527"/>
      <c r="FO498" s="520">
        <v>19.0</v>
      </c>
      <c r="FP498" s="521" t="s">
        <v>197</v>
      </c>
      <c r="FQ498" s="522" t="s">
        <v>132</v>
      </c>
      <c r="FR498" s="522" t="s">
        <v>132</v>
      </c>
      <c r="FS498" s="523" t="str">
        <f>ADHK!FS498</f>
        <v/>
      </c>
      <c r="FT498" s="523"/>
      <c r="FU498" s="523">
        <f t="shared" si="4056"/>
        <v>0</v>
      </c>
      <c r="FV498" s="524"/>
      <c r="FW498" s="523">
        <f t="shared" si="4057"/>
        <v>0</v>
      </c>
      <c r="FX498" s="524"/>
      <c r="FY498" s="523"/>
      <c r="FZ498" s="523">
        <f t="shared" si="4058"/>
        <v>0</v>
      </c>
      <c r="GA498" s="523">
        <f t="shared" si="4059"/>
        <v>0</v>
      </c>
      <c r="GB498" s="524">
        <v>0.36319999999999997</v>
      </c>
      <c r="GC498" s="525">
        <f t="shared" si="4060"/>
        <v>0</v>
      </c>
      <c r="GD498" s="526">
        <f t="shared" si="4061"/>
        <v>0</v>
      </c>
      <c r="GE498" s="527"/>
      <c r="GF498" s="520">
        <v>19.0</v>
      </c>
      <c r="GG498" s="521" t="s">
        <v>197</v>
      </c>
      <c r="GH498" s="522" t="s">
        <v>132</v>
      </c>
      <c r="GI498" s="522" t="s">
        <v>132</v>
      </c>
      <c r="GJ498" s="523" t="str">
        <f>ADHK!GJ498</f>
        <v/>
      </c>
      <c r="GK498" s="523"/>
      <c r="GL498" s="523">
        <f t="shared" si="4062"/>
        <v>0</v>
      </c>
      <c r="GM498" s="524"/>
      <c r="GN498" s="523">
        <f t="shared" si="4063"/>
        <v>0</v>
      </c>
      <c r="GO498" s="524"/>
      <c r="GP498" s="523"/>
      <c r="GQ498" s="523">
        <f t="shared" si="4064"/>
        <v>0</v>
      </c>
      <c r="GR498" s="523">
        <f t="shared" si="4065"/>
        <v>0</v>
      </c>
      <c r="GS498" s="524">
        <v>0.36319999999999997</v>
      </c>
      <c r="GT498" s="525">
        <f t="shared" si="4066"/>
        <v>0</v>
      </c>
      <c r="GU498" s="526">
        <f t="shared" si="4067"/>
        <v>0</v>
      </c>
      <c r="GV498" s="527"/>
      <c r="GW498" s="520">
        <v>19.0</v>
      </c>
      <c r="GX498" s="521" t="s">
        <v>197</v>
      </c>
      <c r="GY498" s="522" t="s">
        <v>132</v>
      </c>
      <c r="GZ498" s="522" t="s">
        <v>132</v>
      </c>
      <c r="HA498" s="523" t="str">
        <f>ADHK!HA498</f>
        <v/>
      </c>
      <c r="HB498" s="523"/>
      <c r="HC498" s="523">
        <f t="shared" si="4068"/>
        <v>0</v>
      </c>
      <c r="HD498" s="524"/>
      <c r="HE498" s="523">
        <f t="shared" si="4069"/>
        <v>0</v>
      </c>
      <c r="HF498" s="524"/>
      <c r="HG498" s="523"/>
      <c r="HH498" s="523">
        <f t="shared" si="4070"/>
        <v>0</v>
      </c>
      <c r="HI498" s="523">
        <f t="shared" si="4071"/>
        <v>0</v>
      </c>
      <c r="HJ498" s="524">
        <v>0.36319999999999997</v>
      </c>
      <c r="HK498" s="525">
        <f t="shared" si="4072"/>
        <v>0</v>
      </c>
      <c r="HL498" s="526">
        <f t="shared" si="4073"/>
        <v>0</v>
      </c>
      <c r="HM498" s="527"/>
      <c r="HN498" s="520">
        <v>19.0</v>
      </c>
      <c r="HO498" s="521" t="s">
        <v>197</v>
      </c>
      <c r="HP498" s="522" t="s">
        <v>132</v>
      </c>
      <c r="HQ498" s="522" t="s">
        <v>132</v>
      </c>
      <c r="HR498" s="523" t="str">
        <f>ADHK!HR498</f>
        <v/>
      </c>
      <c r="HS498" s="523"/>
      <c r="HT498" s="523">
        <f t="shared" si="4074"/>
        <v>0</v>
      </c>
      <c r="HU498" s="524"/>
      <c r="HV498" s="523">
        <f t="shared" si="4075"/>
        <v>0</v>
      </c>
      <c r="HW498" s="524"/>
      <c r="HX498" s="523"/>
      <c r="HY498" s="523">
        <f t="shared" si="4076"/>
        <v>0</v>
      </c>
      <c r="HZ498" s="523">
        <f t="shared" si="4077"/>
        <v>0</v>
      </c>
      <c r="IA498" s="524">
        <v>0.36319999999999997</v>
      </c>
      <c r="IB498" s="525">
        <f t="shared" si="4078"/>
        <v>0</v>
      </c>
      <c r="IC498" s="526">
        <f t="shared" si="4079"/>
        <v>0</v>
      </c>
      <c r="ID498" s="527"/>
      <c r="IE498" s="520">
        <v>19.0</v>
      </c>
      <c r="IF498" s="521" t="s">
        <v>197</v>
      </c>
      <c r="IG498" s="522" t="s">
        <v>132</v>
      </c>
      <c r="IH498" s="522" t="s">
        <v>132</v>
      </c>
      <c r="II498" s="523" t="str">
        <f>ADHK!II498</f>
        <v/>
      </c>
      <c r="IJ498" s="523"/>
      <c r="IK498" s="523">
        <f t="shared" si="4080"/>
        <v>0</v>
      </c>
      <c r="IL498" s="524"/>
      <c r="IM498" s="523">
        <f t="shared" si="4081"/>
        <v>0</v>
      </c>
      <c r="IN498" s="524"/>
      <c r="IO498" s="523"/>
      <c r="IP498" s="523">
        <f t="shared" si="4082"/>
        <v>0</v>
      </c>
      <c r="IQ498" s="523">
        <f t="shared" si="4083"/>
        <v>0</v>
      </c>
      <c r="IR498" s="524">
        <v>0.36319999999999997</v>
      </c>
      <c r="IS498" s="525">
        <f t="shared" si="4084"/>
        <v>0</v>
      </c>
      <c r="IT498" s="526">
        <f t="shared" si="4085"/>
        <v>0</v>
      </c>
      <c r="IU498" s="527"/>
      <c r="IV498" s="520">
        <v>19.0</v>
      </c>
      <c r="IW498" s="521" t="s">
        <v>197</v>
      </c>
      <c r="IX498" s="522" t="s">
        <v>132</v>
      </c>
      <c r="IY498" s="522" t="s">
        <v>132</v>
      </c>
      <c r="IZ498" s="523" t="str">
        <f>ADHK!IZ498</f>
        <v/>
      </c>
      <c r="JA498" s="523"/>
      <c r="JB498" s="523">
        <f t="shared" si="4086"/>
        <v>0</v>
      </c>
      <c r="JC498" s="524"/>
      <c r="JD498" s="523">
        <f t="shared" si="4087"/>
        <v>0</v>
      </c>
      <c r="JE498" s="524"/>
      <c r="JF498" s="523"/>
      <c r="JG498" s="523">
        <f t="shared" si="4088"/>
        <v>0</v>
      </c>
      <c r="JH498" s="523">
        <f t="shared" si="4089"/>
        <v>0</v>
      </c>
      <c r="JI498" s="524">
        <v>0.36319999999999997</v>
      </c>
      <c r="JJ498" s="525">
        <f t="shared" si="4090"/>
        <v>0</v>
      </c>
      <c r="JK498" s="526">
        <f t="shared" si="4091"/>
        <v>0</v>
      </c>
      <c r="JL498" s="527"/>
      <c r="JM498" s="520">
        <v>19.0</v>
      </c>
      <c r="JN498" s="521" t="s">
        <v>197</v>
      </c>
      <c r="JO498" s="522" t="s">
        <v>132</v>
      </c>
      <c r="JP498" s="522" t="s">
        <v>132</v>
      </c>
      <c r="JQ498" s="523" t="str">
        <f>ADHK!JQ498</f>
        <v/>
      </c>
      <c r="JR498" s="523"/>
      <c r="JS498" s="523">
        <f t="shared" si="4092"/>
        <v>0</v>
      </c>
      <c r="JT498" s="524"/>
      <c r="JU498" s="523">
        <f t="shared" si="4093"/>
        <v>0</v>
      </c>
      <c r="JV498" s="524"/>
      <c r="JW498" s="523"/>
      <c r="JX498" s="523">
        <f t="shared" si="4094"/>
        <v>0</v>
      </c>
      <c r="JY498" s="523">
        <f t="shared" si="4095"/>
        <v>0</v>
      </c>
      <c r="JZ498" s="524">
        <v>0.36319999999999997</v>
      </c>
      <c r="KA498" s="525">
        <f t="shared" si="4096"/>
        <v>0</v>
      </c>
      <c r="KB498" s="526">
        <f t="shared" si="4097"/>
        <v>0</v>
      </c>
      <c r="KC498" s="527"/>
      <c r="KD498" s="520">
        <v>19.0</v>
      </c>
      <c r="KE498" s="521" t="s">
        <v>197</v>
      </c>
      <c r="KF498" s="522" t="s">
        <v>132</v>
      </c>
      <c r="KG498" s="522" t="s">
        <v>132</v>
      </c>
      <c r="KH498" s="523" t="str">
        <f>ADHK!KH498</f>
        <v/>
      </c>
      <c r="KI498" s="523"/>
      <c r="KJ498" s="523">
        <f t="shared" si="4098"/>
        <v>0</v>
      </c>
      <c r="KK498" s="524"/>
      <c r="KL498" s="523">
        <f t="shared" si="4099"/>
        <v>0</v>
      </c>
      <c r="KM498" s="524"/>
      <c r="KN498" s="523"/>
      <c r="KO498" s="523">
        <f t="shared" si="4100"/>
        <v>0</v>
      </c>
      <c r="KP498" s="523">
        <f t="shared" si="4101"/>
        <v>0</v>
      </c>
      <c r="KQ498" s="524">
        <v>0.36319999999999997</v>
      </c>
      <c r="KR498" s="525">
        <f t="shared" si="4102"/>
        <v>0</v>
      </c>
      <c r="KS498" s="526">
        <f t="shared" si="4103"/>
        <v>0</v>
      </c>
      <c r="KT498" s="527"/>
      <c r="KU498" s="528"/>
    </row>
    <row r="499" ht="15.75" customHeight="1">
      <c r="A499" s="520"/>
      <c r="B499" s="521"/>
      <c r="C499" s="533"/>
      <c r="D499" s="533"/>
      <c r="E499" s="523"/>
      <c r="F499" s="523"/>
      <c r="G499" s="523"/>
      <c r="H499" s="523"/>
      <c r="I499" s="523"/>
      <c r="J499" s="523"/>
      <c r="K499" s="523"/>
      <c r="L499" s="523"/>
      <c r="M499" s="523"/>
      <c r="N499" s="523"/>
      <c r="O499" s="523"/>
      <c r="P499" s="526"/>
      <c r="Q499" s="527"/>
      <c r="R499" s="520"/>
      <c r="S499" s="521"/>
      <c r="T499" s="533"/>
      <c r="U499" s="533"/>
      <c r="V499" s="523"/>
      <c r="W499" s="523"/>
      <c r="X499" s="523"/>
      <c r="Y499" s="523"/>
      <c r="Z499" s="523"/>
      <c r="AA499" s="523"/>
      <c r="AB499" s="523"/>
      <c r="AC499" s="523"/>
      <c r="AD499" s="523"/>
      <c r="AE499" s="523"/>
      <c r="AF499" s="523"/>
      <c r="AG499" s="526"/>
      <c r="AH499" s="527"/>
      <c r="AI499" s="520"/>
      <c r="AJ499" s="521"/>
      <c r="AK499" s="533"/>
      <c r="AL499" s="533"/>
      <c r="AM499" s="523"/>
      <c r="AN499" s="523"/>
      <c r="AO499" s="523"/>
      <c r="AP499" s="523"/>
      <c r="AQ499" s="523"/>
      <c r="AR499" s="523"/>
      <c r="AS499" s="523"/>
      <c r="AT499" s="523"/>
      <c r="AU499" s="523"/>
      <c r="AV499" s="523"/>
      <c r="AW499" s="523"/>
      <c r="AX499" s="526"/>
      <c r="AY499" s="527"/>
      <c r="AZ499" s="520"/>
      <c r="BA499" s="521"/>
      <c r="BB499" s="533"/>
      <c r="BC499" s="53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6"/>
      <c r="BP499" s="527"/>
      <c r="BQ499" s="520"/>
      <c r="BR499" s="521"/>
      <c r="BS499" s="533"/>
      <c r="BT499" s="53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6"/>
      <c r="CG499" s="527"/>
      <c r="CH499" s="520"/>
      <c r="CI499" s="521"/>
      <c r="CJ499" s="533"/>
      <c r="CK499" s="53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6"/>
      <c r="CX499" s="527"/>
      <c r="CY499" s="520"/>
      <c r="CZ499" s="521"/>
      <c r="DA499" s="533"/>
      <c r="DB499" s="53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6"/>
      <c r="DO499" s="527"/>
      <c r="DP499" s="520"/>
      <c r="DQ499" s="521"/>
      <c r="DR499" s="533"/>
      <c r="DS499" s="53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6"/>
      <c r="EF499" s="527"/>
      <c r="EG499" s="520"/>
      <c r="EH499" s="521"/>
      <c r="EI499" s="533"/>
      <c r="EJ499" s="53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6"/>
      <c r="EW499" s="527"/>
      <c r="EX499" s="520"/>
      <c r="EY499" s="521"/>
      <c r="EZ499" s="533"/>
      <c r="FA499" s="53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6"/>
      <c r="FN499" s="527"/>
      <c r="FO499" s="520"/>
      <c r="FP499" s="521"/>
      <c r="FQ499" s="533"/>
      <c r="FR499" s="53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6"/>
      <c r="GE499" s="527"/>
      <c r="GF499" s="520"/>
      <c r="GG499" s="521"/>
      <c r="GH499" s="533"/>
      <c r="GI499" s="53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6"/>
      <c r="GV499" s="527"/>
      <c r="GW499" s="520"/>
      <c r="GX499" s="521"/>
      <c r="GY499" s="533"/>
      <c r="GZ499" s="53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  <c r="HL499" s="526"/>
      <c r="HM499" s="527"/>
      <c r="HN499" s="520"/>
      <c r="HO499" s="521"/>
      <c r="HP499" s="533"/>
      <c r="HQ499" s="533"/>
      <c r="HR499" s="523"/>
      <c r="HS499" s="523"/>
      <c r="HT499" s="523"/>
      <c r="HU499" s="523"/>
      <c r="HV499" s="523"/>
      <c r="HW499" s="523"/>
      <c r="HX499" s="523"/>
      <c r="HY499" s="523"/>
      <c r="HZ499" s="523"/>
      <c r="IA499" s="523"/>
      <c r="IB499" s="523"/>
      <c r="IC499" s="526"/>
      <c r="ID499" s="527"/>
      <c r="IE499" s="520"/>
      <c r="IF499" s="521"/>
      <c r="IG499" s="533"/>
      <c r="IH499" s="533"/>
      <c r="II499" s="523"/>
      <c r="IJ499" s="523"/>
      <c r="IK499" s="523"/>
      <c r="IL499" s="523"/>
      <c r="IM499" s="523"/>
      <c r="IN499" s="523"/>
      <c r="IO499" s="523"/>
      <c r="IP499" s="523"/>
      <c r="IQ499" s="523"/>
      <c r="IR499" s="523"/>
      <c r="IS499" s="523"/>
      <c r="IT499" s="526"/>
      <c r="IU499" s="527"/>
      <c r="IV499" s="520"/>
      <c r="IW499" s="521"/>
      <c r="IX499" s="533"/>
      <c r="IY499" s="533"/>
      <c r="IZ499" s="523"/>
      <c r="JA499" s="523"/>
      <c r="JB499" s="523"/>
      <c r="JC499" s="523"/>
      <c r="JD499" s="523"/>
      <c r="JE499" s="523"/>
      <c r="JF499" s="523"/>
      <c r="JG499" s="523"/>
      <c r="JH499" s="523"/>
      <c r="JI499" s="523"/>
      <c r="JJ499" s="523"/>
      <c r="JK499" s="526"/>
      <c r="JL499" s="527"/>
      <c r="JM499" s="520"/>
      <c r="JN499" s="521"/>
      <c r="JO499" s="533"/>
      <c r="JP499" s="533"/>
      <c r="JQ499" s="523"/>
      <c r="JR499" s="523"/>
      <c r="JS499" s="523"/>
      <c r="JT499" s="523"/>
      <c r="JU499" s="523"/>
      <c r="JV499" s="523"/>
      <c r="JW499" s="523"/>
      <c r="JX499" s="523"/>
      <c r="JY499" s="523"/>
      <c r="JZ499" s="523"/>
      <c r="KA499" s="523"/>
      <c r="KB499" s="526"/>
      <c r="KC499" s="527"/>
      <c r="KD499" s="520"/>
      <c r="KE499" s="521"/>
      <c r="KF499" s="533"/>
      <c r="KG499" s="533"/>
      <c r="KH499" s="523"/>
      <c r="KI499" s="523"/>
      <c r="KJ499" s="523"/>
      <c r="KK499" s="523"/>
      <c r="KL499" s="523"/>
      <c r="KM499" s="523"/>
      <c r="KN499" s="523"/>
      <c r="KO499" s="523"/>
      <c r="KP499" s="523"/>
      <c r="KQ499" s="523"/>
      <c r="KR499" s="523"/>
      <c r="KS499" s="526"/>
      <c r="KT499" s="527"/>
      <c r="KU499" s="528"/>
    </row>
    <row r="500" ht="15.75" customHeight="1">
      <c r="A500" s="534" t="s">
        <v>198</v>
      </c>
      <c r="B500" s="252"/>
      <c r="C500" s="535"/>
      <c r="D500" s="535"/>
      <c r="E500" s="536"/>
      <c r="F500" s="536"/>
      <c r="G500" s="537">
        <f>SUM(G418:G498)</f>
        <v>42761.8283</v>
      </c>
      <c r="H500" s="536"/>
      <c r="I500" s="537">
        <f>SUM(I418:I498)</f>
        <v>0</v>
      </c>
      <c r="J500" s="536"/>
      <c r="K500" s="536"/>
      <c r="L500" s="537">
        <f t="shared" ref="L500:M500" si="4104">SUM(L418:L498)</f>
        <v>0</v>
      </c>
      <c r="M500" s="537">
        <f t="shared" si="4104"/>
        <v>42761.8283</v>
      </c>
      <c r="N500" s="536"/>
      <c r="O500" s="537">
        <f t="shared" ref="O500:P500" si="4105">SUM(O418:O498)</f>
        <v>9636.877853</v>
      </c>
      <c r="P500" s="537">
        <f t="shared" si="4105"/>
        <v>33124.95045</v>
      </c>
      <c r="Q500" s="518"/>
      <c r="R500" s="534" t="s">
        <v>198</v>
      </c>
      <c r="S500" s="252"/>
      <c r="T500" s="535"/>
      <c r="U500" s="535"/>
      <c r="V500" s="536"/>
      <c r="W500" s="536"/>
      <c r="X500" s="537">
        <f>SUM(X418:X498)</f>
        <v>43614.79605</v>
      </c>
      <c r="Y500" s="536"/>
      <c r="Z500" s="537">
        <f>SUM(Z418:Z498)</f>
        <v>0</v>
      </c>
      <c r="AA500" s="536"/>
      <c r="AB500" s="536"/>
      <c r="AC500" s="537">
        <f>SUM(AC418:AC498)</f>
        <v>0</v>
      </c>
      <c r="AD500" s="537">
        <f>SUM(AD418:AD440)</f>
        <v>36903.1202</v>
      </c>
      <c r="AE500" s="536"/>
      <c r="AF500" s="537">
        <f>SUM(AF418:AF498)</f>
        <v>9891.131541</v>
      </c>
      <c r="AG500" s="537">
        <f>SUM(AG418:AG440)</f>
        <v>28631.38464</v>
      </c>
      <c r="AH500" s="518"/>
      <c r="AI500" s="534" t="s">
        <v>198</v>
      </c>
      <c r="AJ500" s="252"/>
      <c r="AK500" s="535"/>
      <c r="AL500" s="535"/>
      <c r="AM500" s="536"/>
      <c r="AN500" s="536"/>
      <c r="AO500" s="537">
        <f>SUM(AO418:AO498)</f>
        <v>38029.41792</v>
      </c>
      <c r="AP500" s="536"/>
      <c r="AQ500" s="537">
        <f>SUM(AQ418:AQ498)</f>
        <v>0</v>
      </c>
      <c r="AR500" s="536"/>
      <c r="AS500" s="536"/>
      <c r="AT500" s="537">
        <f t="shared" ref="AT500:AU500" si="4106">SUM(AT418:AT498)</f>
        <v>0</v>
      </c>
      <c r="AU500" s="537">
        <f t="shared" si="4106"/>
        <v>38029.41792</v>
      </c>
      <c r="AV500" s="536"/>
      <c r="AW500" s="537">
        <f t="shared" ref="AW500:AX500" si="4107">SUM(AW418:AW498)</f>
        <v>8571.971853</v>
      </c>
      <c r="AX500" s="537">
        <f t="shared" si="4107"/>
        <v>29457.44607</v>
      </c>
      <c r="AY500" s="518"/>
      <c r="AZ500" s="534" t="s">
        <v>198</v>
      </c>
      <c r="BA500" s="252"/>
      <c r="BB500" s="535"/>
      <c r="BC500" s="535"/>
      <c r="BD500" s="536"/>
      <c r="BE500" s="536"/>
      <c r="BF500" s="537">
        <f>SUM(BF418:BF498)</f>
        <v>51315.14647</v>
      </c>
      <c r="BG500" s="536"/>
      <c r="BH500" s="537">
        <f>SUM(BH418:BH498)</f>
        <v>0</v>
      </c>
      <c r="BI500" s="536"/>
      <c r="BJ500" s="536"/>
      <c r="BK500" s="537">
        <f t="shared" ref="BK500:BL500" si="4108">SUM(BK418:BK498)</f>
        <v>0</v>
      </c>
      <c r="BL500" s="537">
        <f t="shared" si="4108"/>
        <v>51315.14647</v>
      </c>
      <c r="BM500" s="536"/>
      <c r="BN500" s="537">
        <f t="shared" ref="BN500:BO500" si="4109">SUM(BN418:BN498)</f>
        <v>11571.97602</v>
      </c>
      <c r="BO500" s="537">
        <f t="shared" si="4109"/>
        <v>39743.17045</v>
      </c>
      <c r="BP500" s="518"/>
      <c r="BQ500" s="534" t="s">
        <v>198</v>
      </c>
      <c r="BR500" s="252"/>
      <c r="BS500" s="535"/>
      <c r="BT500" s="535"/>
      <c r="BU500" s="536"/>
      <c r="BV500" s="536"/>
      <c r="BW500" s="537">
        <f>SUM(BW418:BW498)</f>
        <v>39329.11613</v>
      </c>
      <c r="BX500" s="536"/>
      <c r="BY500" s="537">
        <f>SUM(BY418:BY498)</f>
        <v>0</v>
      </c>
      <c r="BZ500" s="536"/>
      <c r="CA500" s="536"/>
      <c r="CB500" s="537">
        <f t="shared" ref="CB500:CC500" si="4110">SUM(CB418:CB498)</f>
        <v>0</v>
      </c>
      <c r="CC500" s="537">
        <f t="shared" si="4110"/>
        <v>39329.11613</v>
      </c>
      <c r="CD500" s="536"/>
      <c r="CE500" s="537">
        <f t="shared" ref="CE500:CF500" si="4111">SUM(CE418:CE498)</f>
        <v>8864.832603</v>
      </c>
      <c r="CF500" s="537">
        <f t="shared" si="4111"/>
        <v>30464.28353</v>
      </c>
      <c r="CG500" s="518"/>
      <c r="CH500" s="534" t="s">
        <v>198</v>
      </c>
      <c r="CI500" s="252"/>
      <c r="CJ500" s="535"/>
      <c r="CK500" s="535"/>
      <c r="CL500" s="536"/>
      <c r="CM500" s="536"/>
      <c r="CN500" s="537">
        <f>SUM(CN418:CN498)</f>
        <v>16461.55444</v>
      </c>
      <c r="CO500" s="536"/>
      <c r="CP500" s="537">
        <f>SUM(CP418:CP498)</f>
        <v>0</v>
      </c>
      <c r="CQ500" s="536"/>
      <c r="CR500" s="536"/>
      <c r="CS500" s="537">
        <f t="shared" ref="CS500:CT500" si="4112">SUM(CS418:CS498)</f>
        <v>0</v>
      </c>
      <c r="CT500" s="537">
        <f t="shared" si="4112"/>
        <v>16461.55444</v>
      </c>
      <c r="CU500" s="536"/>
      <c r="CV500" s="537">
        <f t="shared" ref="CV500:CW500" si="4113">SUM(CV418:CV498)</f>
        <v>3820.12662</v>
      </c>
      <c r="CW500" s="537">
        <f t="shared" si="4113"/>
        <v>12641.42782</v>
      </c>
      <c r="CX500" s="518"/>
      <c r="CY500" s="534" t="s">
        <v>198</v>
      </c>
      <c r="CZ500" s="252"/>
      <c r="DA500" s="535"/>
      <c r="DB500" s="535"/>
      <c r="DC500" s="536"/>
      <c r="DD500" s="536"/>
      <c r="DE500" s="537">
        <f>SUM(DE418:DE498)</f>
        <v>59201.1113</v>
      </c>
      <c r="DF500" s="536"/>
      <c r="DG500" s="537">
        <f>SUM(DG418:DG498)</f>
        <v>0</v>
      </c>
      <c r="DH500" s="536"/>
      <c r="DI500" s="536"/>
      <c r="DJ500" s="537">
        <f t="shared" ref="DJ500:DK500" si="4114">SUM(DJ418:DJ498)</f>
        <v>0</v>
      </c>
      <c r="DK500" s="537">
        <f t="shared" si="4114"/>
        <v>59201.1113</v>
      </c>
      <c r="DL500" s="536"/>
      <c r="DM500" s="537">
        <f t="shared" ref="DM500:DN500" si="4115">SUM(DM418:DM498)</f>
        <v>13472.76407</v>
      </c>
      <c r="DN500" s="537">
        <f t="shared" si="4115"/>
        <v>45728.34723</v>
      </c>
      <c r="DO500" s="518"/>
      <c r="DP500" s="534" t="s">
        <v>198</v>
      </c>
      <c r="DQ500" s="252"/>
      <c r="DR500" s="535"/>
      <c r="DS500" s="535"/>
      <c r="DT500" s="536"/>
      <c r="DU500" s="536"/>
      <c r="DV500" s="537">
        <f>SUM(DV418:DV498)</f>
        <v>26645.51329</v>
      </c>
      <c r="DW500" s="536"/>
      <c r="DX500" s="537">
        <f>SUM(DX418:DX498)</f>
        <v>0</v>
      </c>
      <c r="DY500" s="536"/>
      <c r="DZ500" s="536"/>
      <c r="EA500" s="537">
        <f t="shared" ref="EA500:EB500" si="4116">SUM(EA418:EA498)</f>
        <v>0</v>
      </c>
      <c r="EB500" s="537">
        <f t="shared" si="4116"/>
        <v>26645.51329</v>
      </c>
      <c r="EC500" s="536"/>
      <c r="ED500" s="537">
        <f t="shared" ref="ED500:EE500" si="4117">SUM(ED418:ED498)</f>
        <v>6051.399682</v>
      </c>
      <c r="EE500" s="537">
        <f t="shared" si="4117"/>
        <v>20594.11361</v>
      </c>
      <c r="EF500" s="518"/>
      <c r="EG500" s="534" t="s">
        <v>198</v>
      </c>
      <c r="EH500" s="252"/>
      <c r="EI500" s="535"/>
      <c r="EJ500" s="535"/>
      <c r="EK500" s="536"/>
      <c r="EL500" s="536"/>
      <c r="EM500" s="537">
        <f>SUM(EM418:EM498)</f>
        <v>30909.56159</v>
      </c>
      <c r="EN500" s="536"/>
      <c r="EO500" s="537">
        <f>SUM(EO418:EO498)</f>
        <v>0</v>
      </c>
      <c r="EP500" s="536"/>
      <c r="EQ500" s="536"/>
      <c r="ER500" s="537">
        <f t="shared" ref="ER500:ES500" si="4118">SUM(ER418:ER498)</f>
        <v>0</v>
      </c>
      <c r="ES500" s="537">
        <f t="shared" si="4118"/>
        <v>30909.56159</v>
      </c>
      <c r="ET500" s="536"/>
      <c r="EU500" s="537">
        <f t="shared" ref="EU500:EV500" si="4119">SUM(EU418:EU498)</f>
        <v>7004.157911</v>
      </c>
      <c r="EV500" s="537">
        <f t="shared" si="4119"/>
        <v>23905.40367</v>
      </c>
      <c r="EW500" s="518"/>
      <c r="EX500" s="534" t="s">
        <v>198</v>
      </c>
      <c r="EY500" s="252"/>
      <c r="EZ500" s="535"/>
      <c r="FA500" s="535"/>
      <c r="FB500" s="536"/>
      <c r="FC500" s="536"/>
      <c r="FD500" s="537">
        <f>SUM(FD418:FD498)</f>
        <v>37315.9904</v>
      </c>
      <c r="FE500" s="536"/>
      <c r="FF500" s="537">
        <f>SUM(FF418:FF498)</f>
        <v>0</v>
      </c>
      <c r="FG500" s="536"/>
      <c r="FH500" s="536"/>
      <c r="FI500" s="537">
        <f t="shared" ref="FI500:FJ500" si="4120">SUM(FI418:FI498)</f>
        <v>0</v>
      </c>
      <c r="FJ500" s="537">
        <f t="shared" si="4120"/>
        <v>37315.9904</v>
      </c>
      <c r="FK500" s="536"/>
      <c r="FL500" s="537">
        <f t="shared" ref="FL500:FM500" si="4121">SUM(FL418:FL498)</f>
        <v>8459.246225</v>
      </c>
      <c r="FM500" s="537">
        <f t="shared" si="4121"/>
        <v>28856.74418</v>
      </c>
      <c r="FN500" s="518"/>
      <c r="FO500" s="534" t="s">
        <v>198</v>
      </c>
      <c r="FP500" s="252"/>
      <c r="FQ500" s="535"/>
      <c r="FR500" s="535"/>
      <c r="FS500" s="536"/>
      <c r="FT500" s="536"/>
      <c r="FU500" s="537">
        <f>SUM(FU418:FU498)</f>
        <v>50895.37271</v>
      </c>
      <c r="FV500" s="536"/>
      <c r="FW500" s="537">
        <f>SUM(FW418:FW498)</f>
        <v>0</v>
      </c>
      <c r="FX500" s="536"/>
      <c r="FY500" s="536"/>
      <c r="FZ500" s="537">
        <f t="shared" ref="FZ500:GA500" si="4122">SUM(FZ418:FZ498)</f>
        <v>0</v>
      </c>
      <c r="GA500" s="537">
        <f t="shared" si="4122"/>
        <v>50895.37271</v>
      </c>
      <c r="GB500" s="536"/>
      <c r="GC500" s="537">
        <f t="shared" ref="GC500:GD500" si="4123">SUM(GC418:GC498)</f>
        <v>11507.33439</v>
      </c>
      <c r="GD500" s="537">
        <f t="shared" si="4123"/>
        <v>39388.03831</v>
      </c>
      <c r="GE500" s="518"/>
      <c r="GF500" s="534" t="s">
        <v>198</v>
      </c>
      <c r="GG500" s="252"/>
      <c r="GH500" s="535"/>
      <c r="GI500" s="535"/>
      <c r="GJ500" s="536"/>
      <c r="GK500" s="536"/>
      <c r="GL500" s="537">
        <f>SUM(GL418:GL498)</f>
        <v>37808.91414</v>
      </c>
      <c r="GM500" s="536"/>
      <c r="GN500" s="537">
        <f>SUM(GN418:GN498)</f>
        <v>0</v>
      </c>
      <c r="GO500" s="536"/>
      <c r="GP500" s="536"/>
      <c r="GQ500" s="537">
        <f t="shared" ref="GQ500:GR500" si="4124">SUM(GQ418:GQ498)</f>
        <v>0</v>
      </c>
      <c r="GR500" s="537">
        <f t="shared" si="4124"/>
        <v>37808.91414</v>
      </c>
      <c r="GS500" s="536"/>
      <c r="GT500" s="537">
        <f t="shared" ref="GT500:GU500" si="4125">SUM(GT418:GT498)</f>
        <v>8552.142457</v>
      </c>
      <c r="GU500" s="537">
        <f t="shared" si="4125"/>
        <v>29256.77168</v>
      </c>
      <c r="GV500" s="518"/>
      <c r="GW500" s="534" t="s">
        <v>198</v>
      </c>
      <c r="GX500" s="252"/>
      <c r="GY500" s="535"/>
      <c r="GZ500" s="535"/>
      <c r="HA500" s="536"/>
      <c r="HB500" s="536"/>
      <c r="HC500" s="469">
        <f>SUM(HC417:HC499)</f>
        <v>46526.11591</v>
      </c>
      <c r="HD500" s="536"/>
      <c r="HE500" s="537">
        <f>SUM(HE418:HE498)</f>
        <v>0</v>
      </c>
      <c r="HF500" s="536"/>
      <c r="HG500" s="536"/>
      <c r="HH500" s="537">
        <f>SUM(HH499)</f>
        <v>0</v>
      </c>
      <c r="HI500" s="469">
        <f>SUM(HI417:HI499)</f>
        <v>46526.11591</v>
      </c>
      <c r="HJ500" s="536"/>
      <c r="HK500" s="469">
        <f t="shared" ref="HK500:HL500" si="4126">SUM(HK417:HK499)</f>
        <v>10523.18449</v>
      </c>
      <c r="HL500" s="469">
        <f t="shared" si="4126"/>
        <v>36002.93142</v>
      </c>
      <c r="HM500" s="518"/>
      <c r="HN500" s="534" t="s">
        <v>198</v>
      </c>
      <c r="HO500" s="252"/>
      <c r="HP500" s="535"/>
      <c r="HQ500" s="535"/>
      <c r="HR500" s="536"/>
      <c r="HS500" s="536"/>
      <c r="HT500" s="537">
        <f>SUM(HT417:HT499)</f>
        <v>40267.28233</v>
      </c>
      <c r="HU500" s="536"/>
      <c r="HV500" s="537">
        <f>SUM(HV417:HV499)</f>
        <v>0</v>
      </c>
      <c r="HW500" s="536"/>
      <c r="HX500" s="536"/>
      <c r="HY500" s="537">
        <f t="shared" ref="HY500:HZ500" si="4127">SUM(HY417:HY499)</f>
        <v>0</v>
      </c>
      <c r="HZ500" s="537">
        <f t="shared" si="4127"/>
        <v>40267.28233</v>
      </c>
      <c r="IA500" s="536"/>
      <c r="IB500" s="537">
        <f t="shared" ref="IB500:IC500" si="4128">SUM(IB417:IB499)</f>
        <v>9136.605198</v>
      </c>
      <c r="IC500" s="537">
        <f t="shared" si="4128"/>
        <v>31130.67713</v>
      </c>
      <c r="ID500" s="518"/>
      <c r="IE500" s="534" t="s">
        <v>198</v>
      </c>
      <c r="IF500" s="252"/>
      <c r="IG500" s="535"/>
      <c r="IH500" s="535"/>
      <c r="II500" s="536"/>
      <c r="IJ500" s="536"/>
      <c r="IK500" s="537">
        <f>SUM(IK417:IK499)</f>
        <v>51368.02746</v>
      </c>
      <c r="IL500" s="536"/>
      <c r="IM500" s="537">
        <f>SUM(IM417:IM499)</f>
        <v>0</v>
      </c>
      <c r="IN500" s="536"/>
      <c r="IO500" s="536"/>
      <c r="IP500" s="537">
        <f t="shared" ref="IP500:IQ500" si="4129">SUM(IP417:IP499)</f>
        <v>0</v>
      </c>
      <c r="IQ500" s="537">
        <f t="shared" si="4129"/>
        <v>51368.02746</v>
      </c>
      <c r="IR500" s="536"/>
      <c r="IS500" s="537">
        <f t="shared" ref="IS500:IT500" si="4130">SUM(IS417:IS499)</f>
        <v>11653.39703</v>
      </c>
      <c r="IT500" s="537">
        <f t="shared" si="4130"/>
        <v>39714.63044</v>
      </c>
      <c r="IU500" s="518"/>
      <c r="IV500" s="534" t="s">
        <v>198</v>
      </c>
      <c r="IW500" s="252"/>
      <c r="IX500" s="535"/>
      <c r="IY500" s="535"/>
      <c r="IZ500" s="536"/>
      <c r="JA500" s="536"/>
      <c r="JB500" s="537">
        <f>SUM(JB417:JB499)</f>
        <v>53604.14106</v>
      </c>
      <c r="JC500" s="536"/>
      <c r="JD500" s="537">
        <f>SUM(JD417:JD499)</f>
        <v>0</v>
      </c>
      <c r="JE500" s="536"/>
      <c r="JF500" s="536"/>
      <c r="JG500" s="537">
        <f t="shared" ref="JG500:JH500" si="4131">SUM(JG417:JG499)</f>
        <v>0</v>
      </c>
      <c r="JH500" s="537">
        <f t="shared" si="4131"/>
        <v>53604.14106</v>
      </c>
      <c r="JI500" s="536"/>
      <c r="JJ500" s="537">
        <f t="shared" ref="JJ500:JK500" si="4132">SUM(JJ417:JJ499)</f>
        <v>12202.78765</v>
      </c>
      <c r="JK500" s="537">
        <f t="shared" si="4132"/>
        <v>41401.35341</v>
      </c>
      <c r="JL500" s="518"/>
      <c r="JM500" s="534" t="s">
        <v>198</v>
      </c>
      <c r="JN500" s="252"/>
      <c r="JO500" s="535"/>
      <c r="JP500" s="535"/>
      <c r="JQ500" s="536"/>
      <c r="JR500" s="536"/>
      <c r="JS500" s="537">
        <f>SUM(JS417:JS499)</f>
        <v>0</v>
      </c>
      <c r="JT500" s="536"/>
      <c r="JU500" s="537">
        <f>SUM(JU417:JU499)</f>
        <v>0</v>
      </c>
      <c r="JV500" s="536"/>
      <c r="JW500" s="536"/>
      <c r="JX500" s="537">
        <f t="shared" ref="JX500:JY500" si="4133">SUM(JX417:JX499)</f>
        <v>0</v>
      </c>
      <c r="JY500" s="537">
        <f t="shared" si="4133"/>
        <v>0</v>
      </c>
      <c r="JZ500" s="536"/>
      <c r="KA500" s="537">
        <f t="shared" ref="KA500:KB500" si="4134">SUM(KA417:KA499)</f>
        <v>0</v>
      </c>
      <c r="KB500" s="537">
        <f t="shared" si="4134"/>
        <v>0</v>
      </c>
      <c r="KC500" s="518"/>
      <c r="KD500" s="534" t="s">
        <v>198</v>
      </c>
      <c r="KE500" s="252"/>
      <c r="KF500" s="535"/>
      <c r="KG500" s="535"/>
      <c r="KH500" s="536"/>
      <c r="KI500" s="536"/>
      <c r="KJ500" s="537">
        <f>SUM(KJ417:KJ499)</f>
        <v>0</v>
      </c>
      <c r="KK500" s="536"/>
      <c r="KL500" s="537">
        <f>SUM(KL417:KL499)</f>
        <v>0</v>
      </c>
      <c r="KM500" s="536"/>
      <c r="KN500" s="536"/>
      <c r="KO500" s="537">
        <f t="shared" ref="KO500:KP500" si="4135">SUM(KO417:KO499)</f>
        <v>0</v>
      </c>
      <c r="KP500" s="537">
        <f t="shared" si="4135"/>
        <v>0</v>
      </c>
      <c r="KQ500" s="536"/>
      <c r="KR500" s="537">
        <f t="shared" ref="KR500:KS500" si="4136">SUM(KR417:KR499)</f>
        <v>0</v>
      </c>
      <c r="KS500" s="537">
        <f t="shared" si="4136"/>
        <v>0</v>
      </c>
      <c r="KT500" s="518"/>
      <c r="KU500" s="519"/>
    </row>
    <row r="501" ht="15.75" customHeight="1">
      <c r="A501" s="520"/>
      <c r="B501" s="533"/>
      <c r="C501" s="533"/>
      <c r="D501" s="533"/>
      <c r="E501" s="523"/>
      <c r="F501" s="523"/>
      <c r="G501" s="523"/>
      <c r="H501" s="523"/>
      <c r="I501" s="523"/>
      <c r="J501" s="523"/>
      <c r="K501" s="523"/>
      <c r="L501" s="523"/>
      <c r="M501" s="523"/>
      <c r="N501" s="523"/>
      <c r="O501" s="525"/>
      <c r="P501" s="526"/>
      <c r="Q501" s="527"/>
      <c r="R501" s="520"/>
      <c r="S501" s="533"/>
      <c r="T501" s="533"/>
      <c r="U501" s="533"/>
      <c r="V501" s="523"/>
      <c r="W501" s="523"/>
      <c r="X501" s="523"/>
      <c r="Y501" s="523"/>
      <c r="Z501" s="523"/>
      <c r="AA501" s="523"/>
      <c r="AB501" s="523"/>
      <c r="AC501" s="523"/>
      <c r="AD501" s="523"/>
      <c r="AE501" s="523"/>
      <c r="AF501" s="525"/>
      <c r="AG501" s="526"/>
      <c r="AH501" s="527"/>
      <c r="AI501" s="520"/>
      <c r="AJ501" s="533"/>
      <c r="AK501" s="533"/>
      <c r="AL501" s="533"/>
      <c r="AM501" s="523"/>
      <c r="AN501" s="523"/>
      <c r="AO501" s="523"/>
      <c r="AP501" s="523"/>
      <c r="AQ501" s="523"/>
      <c r="AR501" s="523"/>
      <c r="AS501" s="523"/>
      <c r="AT501" s="523"/>
      <c r="AU501" s="523"/>
      <c r="AV501" s="523"/>
      <c r="AW501" s="525"/>
      <c r="AX501" s="526"/>
      <c r="AY501" s="527"/>
      <c r="AZ501" s="520"/>
      <c r="BA501" s="533"/>
      <c r="BB501" s="533"/>
      <c r="BC501" s="53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5"/>
      <c r="BO501" s="526"/>
      <c r="BP501" s="527"/>
      <c r="BQ501" s="520"/>
      <c r="BR501" s="533"/>
      <c r="BS501" s="533"/>
      <c r="BT501" s="53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5"/>
      <c r="CF501" s="526"/>
      <c r="CG501" s="527"/>
      <c r="CH501" s="520"/>
      <c r="CI501" s="533"/>
      <c r="CJ501" s="533"/>
      <c r="CK501" s="53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5"/>
      <c r="CW501" s="526"/>
      <c r="CX501" s="527"/>
      <c r="CY501" s="520"/>
      <c r="CZ501" s="533"/>
      <c r="DA501" s="533"/>
      <c r="DB501" s="53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5"/>
      <c r="DN501" s="526"/>
      <c r="DO501" s="527"/>
      <c r="DP501" s="520"/>
      <c r="DQ501" s="533"/>
      <c r="DR501" s="533"/>
      <c r="DS501" s="53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5"/>
      <c r="EE501" s="526"/>
      <c r="EF501" s="527"/>
      <c r="EG501" s="520"/>
      <c r="EH501" s="533"/>
      <c r="EI501" s="533"/>
      <c r="EJ501" s="53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5"/>
      <c r="EV501" s="526"/>
      <c r="EW501" s="527"/>
      <c r="EX501" s="520"/>
      <c r="EY501" s="533"/>
      <c r="EZ501" s="533"/>
      <c r="FA501" s="53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5"/>
      <c r="FM501" s="526"/>
      <c r="FN501" s="527"/>
      <c r="FO501" s="520"/>
      <c r="FP501" s="533"/>
      <c r="FQ501" s="533"/>
      <c r="FR501" s="53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5"/>
      <c r="GD501" s="526"/>
      <c r="GE501" s="527"/>
      <c r="GF501" s="520"/>
      <c r="GG501" s="533"/>
      <c r="GH501" s="533"/>
      <c r="GI501" s="53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5"/>
      <c r="GU501" s="526"/>
      <c r="GV501" s="527"/>
      <c r="GW501" s="520"/>
      <c r="GX501" s="533"/>
      <c r="GY501" s="533"/>
      <c r="GZ501" s="53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5"/>
      <c r="HL501" s="526"/>
      <c r="HM501" s="527"/>
      <c r="HN501" s="520"/>
      <c r="HO501" s="533"/>
      <c r="HP501" s="533"/>
      <c r="HQ501" s="533"/>
      <c r="HR501" s="523"/>
      <c r="HS501" s="523"/>
      <c r="HT501" s="523"/>
      <c r="HU501" s="523"/>
      <c r="HV501" s="523"/>
      <c r="HW501" s="523"/>
      <c r="HX501" s="523"/>
      <c r="HY501" s="523"/>
      <c r="HZ501" s="523"/>
      <c r="IA501" s="523"/>
      <c r="IB501" s="525"/>
      <c r="IC501" s="526"/>
      <c r="ID501" s="527"/>
      <c r="IE501" s="520"/>
      <c r="IF501" s="533"/>
      <c r="IG501" s="533"/>
      <c r="IH501" s="533"/>
      <c r="II501" s="523"/>
      <c r="IJ501" s="523"/>
      <c r="IK501" s="523"/>
      <c r="IL501" s="523"/>
      <c r="IM501" s="523"/>
      <c r="IN501" s="523"/>
      <c r="IO501" s="523"/>
      <c r="IP501" s="523"/>
      <c r="IQ501" s="523"/>
      <c r="IR501" s="523"/>
      <c r="IS501" s="525"/>
      <c r="IT501" s="526"/>
      <c r="IU501" s="527"/>
      <c r="IV501" s="520"/>
      <c r="IW501" s="533"/>
      <c r="IX501" s="533"/>
      <c r="IY501" s="533"/>
      <c r="IZ501" s="523"/>
      <c r="JA501" s="523"/>
      <c r="JB501" s="523"/>
      <c r="JC501" s="523"/>
      <c r="JD501" s="523"/>
      <c r="JE501" s="523"/>
      <c r="JF501" s="523"/>
      <c r="JG501" s="523"/>
      <c r="JH501" s="523"/>
      <c r="JI501" s="523"/>
      <c r="JJ501" s="525"/>
      <c r="JK501" s="526"/>
      <c r="JL501" s="527"/>
      <c r="JM501" s="520"/>
      <c r="JN501" s="533"/>
      <c r="JO501" s="533"/>
      <c r="JP501" s="533"/>
      <c r="JQ501" s="523"/>
      <c r="JR501" s="523"/>
      <c r="JS501" s="523"/>
      <c r="JT501" s="523"/>
      <c r="JU501" s="523"/>
      <c r="JV501" s="523"/>
      <c r="JW501" s="523"/>
      <c r="JX501" s="523"/>
      <c r="JY501" s="523"/>
      <c r="JZ501" s="523"/>
      <c r="KA501" s="525"/>
      <c r="KB501" s="526"/>
      <c r="KC501" s="527"/>
      <c r="KD501" s="520"/>
      <c r="KE501" s="533"/>
      <c r="KF501" s="533"/>
      <c r="KG501" s="533"/>
      <c r="KH501" s="523"/>
      <c r="KI501" s="523"/>
      <c r="KJ501" s="523"/>
      <c r="KK501" s="523"/>
      <c r="KL501" s="523"/>
      <c r="KM501" s="523"/>
      <c r="KN501" s="523"/>
      <c r="KO501" s="523"/>
      <c r="KP501" s="523"/>
      <c r="KQ501" s="523"/>
      <c r="KR501" s="525"/>
      <c r="KS501" s="526"/>
      <c r="KT501" s="527"/>
      <c r="KU501" s="528"/>
    </row>
    <row r="502" ht="15.75" customHeight="1">
      <c r="A502" s="520"/>
      <c r="B502" s="538" t="str">
        <f>"Output Sekunder "&amp;" %"</f>
        <v>Output Sekunder  %</v>
      </c>
      <c r="C502" s="539"/>
      <c r="D502" s="539"/>
      <c r="E502" s="523"/>
      <c r="F502" s="540"/>
      <c r="G502" s="540"/>
      <c r="H502" s="540"/>
      <c r="I502" s="540"/>
      <c r="J502" s="540"/>
      <c r="K502" s="540"/>
      <c r="L502" s="540"/>
      <c r="M502" s="541">
        <f>E502/100*M500</f>
        <v>0</v>
      </c>
      <c r="N502" s="540"/>
      <c r="O502" s="540"/>
      <c r="P502" s="542">
        <f t="shared" ref="P502:P503" si="4137">M502</f>
        <v>0</v>
      </c>
      <c r="Q502" s="527"/>
      <c r="R502" s="520"/>
      <c r="S502" s="538" t="str">
        <f>"Output Sekunder "&amp;" %"</f>
        <v>Output Sekunder  %</v>
      </c>
      <c r="T502" s="539"/>
      <c r="U502" s="539"/>
      <c r="V502" s="523"/>
      <c r="W502" s="540"/>
      <c r="X502" s="540"/>
      <c r="Y502" s="540"/>
      <c r="Z502" s="540"/>
      <c r="AA502" s="540"/>
      <c r="AB502" s="540"/>
      <c r="AC502" s="540"/>
      <c r="AD502" s="541">
        <f>V502/100*AD500</f>
        <v>0</v>
      </c>
      <c r="AE502" s="540"/>
      <c r="AF502" s="540"/>
      <c r="AG502" s="542">
        <f t="shared" ref="AG502:AG503" si="4138">AD502</f>
        <v>0</v>
      </c>
      <c r="AH502" s="527"/>
      <c r="AI502" s="520"/>
      <c r="AJ502" s="538" t="str">
        <f>"Output Sekunder "&amp;" %"</f>
        <v>Output Sekunder  %</v>
      </c>
      <c r="AK502" s="539"/>
      <c r="AL502" s="539"/>
      <c r="AM502" s="523"/>
      <c r="AN502" s="540"/>
      <c r="AO502" s="540"/>
      <c r="AP502" s="540"/>
      <c r="AQ502" s="540"/>
      <c r="AR502" s="540"/>
      <c r="AS502" s="540"/>
      <c r="AT502" s="540"/>
      <c r="AU502" s="541">
        <f>AM502/100*AU500</f>
        <v>0</v>
      </c>
      <c r="AV502" s="540"/>
      <c r="AW502" s="540"/>
      <c r="AX502" s="542">
        <f t="shared" ref="AX502:AX503" si="4139">AU502</f>
        <v>0</v>
      </c>
      <c r="AY502" s="527"/>
      <c r="AZ502" s="520"/>
      <c r="BA502" s="538" t="str">
        <f>"Output Sekunder "&amp;" %"</f>
        <v>Output Sekunder  %</v>
      </c>
      <c r="BB502" s="539"/>
      <c r="BC502" s="539"/>
      <c r="BD502" s="523"/>
      <c r="BE502" s="540"/>
      <c r="BF502" s="540"/>
      <c r="BG502" s="540"/>
      <c r="BH502" s="540"/>
      <c r="BI502" s="540"/>
      <c r="BJ502" s="540"/>
      <c r="BK502" s="540"/>
      <c r="BL502" s="541">
        <f>BD502/100*BL500</f>
        <v>0</v>
      </c>
      <c r="BM502" s="540"/>
      <c r="BN502" s="540"/>
      <c r="BO502" s="542">
        <f t="shared" ref="BO502:BO503" si="4140">BL502</f>
        <v>0</v>
      </c>
      <c r="BP502" s="527"/>
      <c r="BQ502" s="520"/>
      <c r="BR502" s="538" t="str">
        <f>"Output Sekunder "&amp;" %"</f>
        <v>Output Sekunder  %</v>
      </c>
      <c r="BS502" s="539"/>
      <c r="BT502" s="539"/>
      <c r="BU502" s="523"/>
      <c r="BV502" s="540"/>
      <c r="BW502" s="540"/>
      <c r="BX502" s="540"/>
      <c r="BY502" s="540"/>
      <c r="BZ502" s="540"/>
      <c r="CA502" s="540"/>
      <c r="CB502" s="540"/>
      <c r="CC502" s="541">
        <f>BU502/100*CC500</f>
        <v>0</v>
      </c>
      <c r="CD502" s="540"/>
      <c r="CE502" s="540"/>
      <c r="CF502" s="542">
        <f t="shared" ref="CF502:CF503" si="4141">CC502</f>
        <v>0</v>
      </c>
      <c r="CG502" s="527"/>
      <c r="CH502" s="520"/>
      <c r="CI502" s="538" t="str">
        <f>"Output Sekunder "&amp;" %"</f>
        <v>Output Sekunder  %</v>
      </c>
      <c r="CJ502" s="539"/>
      <c r="CK502" s="539"/>
      <c r="CL502" s="523"/>
      <c r="CM502" s="540"/>
      <c r="CN502" s="540"/>
      <c r="CO502" s="540"/>
      <c r="CP502" s="540"/>
      <c r="CQ502" s="540"/>
      <c r="CR502" s="540"/>
      <c r="CS502" s="540"/>
      <c r="CT502" s="541">
        <f>CL502/100*CT500</f>
        <v>0</v>
      </c>
      <c r="CU502" s="540"/>
      <c r="CV502" s="540"/>
      <c r="CW502" s="542">
        <f t="shared" ref="CW502:CW503" si="4142">CT502</f>
        <v>0</v>
      </c>
      <c r="CX502" s="527"/>
      <c r="CY502" s="520"/>
      <c r="CZ502" s="538" t="str">
        <f>"Output Sekunder "&amp;" %"</f>
        <v>Output Sekunder  %</v>
      </c>
      <c r="DA502" s="539"/>
      <c r="DB502" s="539"/>
      <c r="DC502" s="523"/>
      <c r="DD502" s="540"/>
      <c r="DE502" s="540"/>
      <c r="DF502" s="540"/>
      <c r="DG502" s="540"/>
      <c r="DH502" s="540"/>
      <c r="DI502" s="540"/>
      <c r="DJ502" s="540"/>
      <c r="DK502" s="541">
        <f>DC502/100*DK500</f>
        <v>0</v>
      </c>
      <c r="DL502" s="540"/>
      <c r="DM502" s="540"/>
      <c r="DN502" s="542">
        <f t="shared" ref="DN502:DN503" si="4143">DK502</f>
        <v>0</v>
      </c>
      <c r="DO502" s="527"/>
      <c r="DP502" s="520"/>
      <c r="DQ502" s="538" t="str">
        <f>"Output Sekunder "&amp;" %"</f>
        <v>Output Sekunder  %</v>
      </c>
      <c r="DR502" s="539"/>
      <c r="DS502" s="539"/>
      <c r="DT502" s="523"/>
      <c r="DU502" s="540"/>
      <c r="DV502" s="540"/>
      <c r="DW502" s="540"/>
      <c r="DX502" s="540"/>
      <c r="DY502" s="540"/>
      <c r="DZ502" s="540"/>
      <c r="EA502" s="540"/>
      <c r="EB502" s="541">
        <f>DT502/100*EB500</f>
        <v>0</v>
      </c>
      <c r="EC502" s="540"/>
      <c r="ED502" s="540"/>
      <c r="EE502" s="542">
        <f t="shared" ref="EE502:EE503" si="4144">EB502</f>
        <v>0</v>
      </c>
      <c r="EF502" s="527"/>
      <c r="EG502" s="520"/>
      <c r="EH502" s="538" t="str">
        <f>"Output Sekunder "&amp;" %"</f>
        <v>Output Sekunder  %</v>
      </c>
      <c r="EI502" s="539"/>
      <c r="EJ502" s="539"/>
      <c r="EK502" s="523"/>
      <c r="EL502" s="540"/>
      <c r="EM502" s="540"/>
      <c r="EN502" s="540"/>
      <c r="EO502" s="540"/>
      <c r="EP502" s="540"/>
      <c r="EQ502" s="540"/>
      <c r="ER502" s="540"/>
      <c r="ES502" s="541">
        <f>EK502/100*ES500</f>
        <v>0</v>
      </c>
      <c r="ET502" s="540"/>
      <c r="EU502" s="540"/>
      <c r="EV502" s="542">
        <f t="shared" ref="EV502:EV503" si="4145">ES502</f>
        <v>0</v>
      </c>
      <c r="EW502" s="527"/>
      <c r="EX502" s="520"/>
      <c r="EY502" s="538" t="str">
        <f>"Output Sekunder "&amp;" %"</f>
        <v>Output Sekunder  %</v>
      </c>
      <c r="EZ502" s="539"/>
      <c r="FA502" s="539"/>
      <c r="FB502" s="523"/>
      <c r="FC502" s="540"/>
      <c r="FD502" s="540"/>
      <c r="FE502" s="540"/>
      <c r="FF502" s="540"/>
      <c r="FG502" s="540"/>
      <c r="FH502" s="540"/>
      <c r="FI502" s="540"/>
      <c r="FJ502" s="541">
        <f>FB502/100*FJ500</f>
        <v>0</v>
      </c>
      <c r="FK502" s="540"/>
      <c r="FL502" s="540"/>
      <c r="FM502" s="542">
        <f t="shared" ref="FM502:FM503" si="4146">FJ502</f>
        <v>0</v>
      </c>
      <c r="FN502" s="527"/>
      <c r="FO502" s="520"/>
      <c r="FP502" s="538" t="str">
        <f>"Output Sekunder "&amp;" %"</f>
        <v>Output Sekunder  %</v>
      </c>
      <c r="FQ502" s="539"/>
      <c r="FR502" s="539"/>
      <c r="FS502" s="523"/>
      <c r="FT502" s="540"/>
      <c r="FU502" s="540"/>
      <c r="FV502" s="540"/>
      <c r="FW502" s="540"/>
      <c r="FX502" s="540"/>
      <c r="FY502" s="540"/>
      <c r="FZ502" s="540"/>
      <c r="GA502" s="541">
        <f>FS502/100*GA500</f>
        <v>0</v>
      </c>
      <c r="GB502" s="540"/>
      <c r="GC502" s="540"/>
      <c r="GD502" s="542">
        <f t="shared" ref="GD502:GD503" si="4147">GA502</f>
        <v>0</v>
      </c>
      <c r="GE502" s="527"/>
      <c r="GF502" s="520"/>
      <c r="GG502" s="538" t="str">
        <f>"Output Sekunder "&amp;" %"</f>
        <v>Output Sekunder  %</v>
      </c>
      <c r="GH502" s="539"/>
      <c r="GI502" s="539"/>
      <c r="GJ502" s="523"/>
      <c r="GK502" s="540"/>
      <c r="GL502" s="540"/>
      <c r="GM502" s="540"/>
      <c r="GN502" s="540"/>
      <c r="GO502" s="540"/>
      <c r="GP502" s="540"/>
      <c r="GQ502" s="540"/>
      <c r="GR502" s="541">
        <f>GJ502/100*GR500</f>
        <v>0</v>
      </c>
      <c r="GS502" s="540"/>
      <c r="GT502" s="540"/>
      <c r="GU502" s="542">
        <f t="shared" ref="GU502:GU503" si="4148">GR502</f>
        <v>0</v>
      </c>
      <c r="GV502" s="527"/>
      <c r="GW502" s="520"/>
      <c r="GX502" s="538" t="str">
        <f>"Output Sekunder "&amp;" %"</f>
        <v>Output Sekunder  %</v>
      </c>
      <c r="GY502" s="539"/>
      <c r="GZ502" s="539"/>
      <c r="HA502" s="523"/>
      <c r="HB502" s="540"/>
      <c r="HC502" s="540"/>
      <c r="HD502" s="540"/>
      <c r="HE502" s="540"/>
      <c r="HF502" s="540"/>
      <c r="HG502" s="540"/>
      <c r="HH502" s="540"/>
      <c r="HI502" s="541">
        <f>HA502/100*HI500</f>
        <v>0</v>
      </c>
      <c r="HJ502" s="540"/>
      <c r="HK502" s="540"/>
      <c r="HL502" s="542">
        <f t="shared" ref="HL502:HL503" si="4149">HI502</f>
        <v>0</v>
      </c>
      <c r="HM502" s="527"/>
      <c r="HN502" s="520"/>
      <c r="HO502" s="538" t="str">
        <f>"Output Sekunder "&amp;" %"</f>
        <v>Output Sekunder  %</v>
      </c>
      <c r="HP502" s="539"/>
      <c r="HQ502" s="539"/>
      <c r="HR502" s="523"/>
      <c r="HS502" s="540"/>
      <c r="HT502" s="540"/>
      <c r="HU502" s="540"/>
      <c r="HV502" s="540"/>
      <c r="HW502" s="540"/>
      <c r="HX502" s="540"/>
      <c r="HY502" s="540"/>
      <c r="HZ502" s="541">
        <f>HR502/100*HZ500</f>
        <v>0</v>
      </c>
      <c r="IA502" s="540"/>
      <c r="IB502" s="540"/>
      <c r="IC502" s="542">
        <f t="shared" ref="IC502:IC503" si="4150">HZ502</f>
        <v>0</v>
      </c>
      <c r="ID502" s="527"/>
      <c r="IE502" s="520"/>
      <c r="IF502" s="538" t="str">
        <f>"Output Sekunder "&amp;" %"</f>
        <v>Output Sekunder  %</v>
      </c>
      <c r="IG502" s="539"/>
      <c r="IH502" s="539"/>
      <c r="II502" s="523"/>
      <c r="IJ502" s="540"/>
      <c r="IK502" s="540"/>
      <c r="IL502" s="540"/>
      <c r="IM502" s="540"/>
      <c r="IN502" s="540"/>
      <c r="IO502" s="540"/>
      <c r="IP502" s="540"/>
      <c r="IQ502" s="541">
        <f>II502/100*IQ500</f>
        <v>0</v>
      </c>
      <c r="IR502" s="540"/>
      <c r="IS502" s="540"/>
      <c r="IT502" s="542">
        <f t="shared" ref="IT502:IT503" si="4151">IQ502</f>
        <v>0</v>
      </c>
      <c r="IU502" s="527"/>
      <c r="IV502" s="520"/>
      <c r="IW502" s="538" t="str">
        <f>"Output Sekunder "&amp;" %"</f>
        <v>Output Sekunder  %</v>
      </c>
      <c r="IX502" s="539"/>
      <c r="IY502" s="539"/>
      <c r="IZ502" s="523"/>
      <c r="JA502" s="540"/>
      <c r="JB502" s="540"/>
      <c r="JC502" s="540"/>
      <c r="JD502" s="540"/>
      <c r="JE502" s="540"/>
      <c r="JF502" s="540"/>
      <c r="JG502" s="540"/>
      <c r="JH502" s="541">
        <f>IZ502/100*JH500</f>
        <v>0</v>
      </c>
      <c r="JI502" s="540"/>
      <c r="JJ502" s="540"/>
      <c r="JK502" s="542">
        <f t="shared" ref="JK502:JK503" si="4152">JH502</f>
        <v>0</v>
      </c>
      <c r="JL502" s="527"/>
      <c r="JM502" s="520"/>
      <c r="JN502" s="538" t="str">
        <f>"Output Sekunder "&amp;" %"</f>
        <v>Output Sekunder  %</v>
      </c>
      <c r="JO502" s="539"/>
      <c r="JP502" s="539"/>
      <c r="JQ502" s="523"/>
      <c r="JR502" s="540"/>
      <c r="JS502" s="540"/>
      <c r="JT502" s="540"/>
      <c r="JU502" s="540"/>
      <c r="JV502" s="540"/>
      <c r="JW502" s="540"/>
      <c r="JX502" s="540"/>
      <c r="JY502" s="541">
        <f>JQ502/100*JY500</f>
        <v>0</v>
      </c>
      <c r="JZ502" s="540"/>
      <c r="KA502" s="540"/>
      <c r="KB502" s="542">
        <f t="shared" ref="KB502:KB503" si="4153">JY502</f>
        <v>0</v>
      </c>
      <c r="KC502" s="527"/>
      <c r="KD502" s="520"/>
      <c r="KE502" s="538" t="str">
        <f>"Output Sekunder "&amp;" %"</f>
        <v>Output Sekunder  %</v>
      </c>
      <c r="KF502" s="539"/>
      <c r="KG502" s="539"/>
      <c r="KH502" s="523"/>
      <c r="KI502" s="540"/>
      <c r="KJ502" s="540"/>
      <c r="KK502" s="540"/>
      <c r="KL502" s="540"/>
      <c r="KM502" s="540"/>
      <c r="KN502" s="540"/>
      <c r="KO502" s="540"/>
      <c r="KP502" s="541">
        <f>KH502/100*KP500</f>
        <v>0</v>
      </c>
      <c r="KQ502" s="540"/>
      <c r="KR502" s="540"/>
      <c r="KS502" s="542">
        <f t="shared" ref="KS502:KS503" si="4154">KP502</f>
        <v>0</v>
      </c>
      <c r="KT502" s="527"/>
      <c r="KU502" s="528"/>
    </row>
    <row r="503" ht="15.75" customHeight="1">
      <c r="A503" s="520"/>
      <c r="B503" s="543" t="str">
        <f>"Adjusment "&amp;" %"</f>
        <v>Adjusment  %</v>
      </c>
      <c r="C503" s="544"/>
      <c r="D503" s="544"/>
      <c r="E503" s="523"/>
      <c r="F503" s="540"/>
      <c r="G503" s="540"/>
      <c r="H503" s="540"/>
      <c r="I503" s="540"/>
      <c r="J503" s="540"/>
      <c r="K503" s="540"/>
      <c r="L503" s="540"/>
      <c r="M503" s="545">
        <f>E503/100*(M500+M502)</f>
        <v>0</v>
      </c>
      <c r="N503" s="540"/>
      <c r="O503" s="540"/>
      <c r="P503" s="546">
        <f t="shared" si="4137"/>
        <v>0</v>
      </c>
      <c r="Q503" s="527"/>
      <c r="R503" s="520"/>
      <c r="S503" s="543" t="str">
        <f>"Adjusment "&amp;" %"</f>
        <v>Adjusment  %</v>
      </c>
      <c r="T503" s="544"/>
      <c r="U503" s="544"/>
      <c r="V503" s="523"/>
      <c r="W503" s="540"/>
      <c r="X503" s="540"/>
      <c r="Y503" s="540"/>
      <c r="Z503" s="540"/>
      <c r="AA503" s="540"/>
      <c r="AB503" s="540"/>
      <c r="AC503" s="540"/>
      <c r="AD503" s="545">
        <f>V503/100*(AD500+AD502)</f>
        <v>0</v>
      </c>
      <c r="AE503" s="540"/>
      <c r="AF503" s="540"/>
      <c r="AG503" s="546">
        <f t="shared" si="4138"/>
        <v>0</v>
      </c>
      <c r="AH503" s="527"/>
      <c r="AI503" s="520"/>
      <c r="AJ503" s="543" t="str">
        <f>"Adjusment "&amp;" %"</f>
        <v>Adjusment  %</v>
      </c>
      <c r="AK503" s="544"/>
      <c r="AL503" s="544"/>
      <c r="AM503" s="523"/>
      <c r="AN503" s="540"/>
      <c r="AO503" s="540"/>
      <c r="AP503" s="540"/>
      <c r="AQ503" s="540"/>
      <c r="AR503" s="540"/>
      <c r="AS503" s="540"/>
      <c r="AT503" s="540"/>
      <c r="AU503" s="545">
        <f>AM503/100*(AU500+AU502)</f>
        <v>0</v>
      </c>
      <c r="AV503" s="540"/>
      <c r="AW503" s="540"/>
      <c r="AX503" s="546">
        <f t="shared" si="4139"/>
        <v>0</v>
      </c>
      <c r="AY503" s="527"/>
      <c r="AZ503" s="520"/>
      <c r="BA503" s="543" t="str">
        <f>"Adjusment "&amp;" %"</f>
        <v>Adjusment  %</v>
      </c>
      <c r="BB503" s="544"/>
      <c r="BC503" s="544"/>
      <c r="BD503" s="523"/>
      <c r="BE503" s="540"/>
      <c r="BF503" s="540"/>
      <c r="BG503" s="540"/>
      <c r="BH503" s="540"/>
      <c r="BI503" s="540"/>
      <c r="BJ503" s="540"/>
      <c r="BK503" s="540"/>
      <c r="BL503" s="545">
        <f>BD503/100*(BL500+BL502)</f>
        <v>0</v>
      </c>
      <c r="BM503" s="540"/>
      <c r="BN503" s="540"/>
      <c r="BO503" s="546">
        <f t="shared" si="4140"/>
        <v>0</v>
      </c>
      <c r="BP503" s="527"/>
      <c r="BQ503" s="520"/>
      <c r="BR503" s="543" t="str">
        <f>"Adjusment "&amp;" %"</f>
        <v>Adjusment  %</v>
      </c>
      <c r="BS503" s="544"/>
      <c r="BT503" s="544"/>
      <c r="BU503" s="523"/>
      <c r="BV503" s="540"/>
      <c r="BW503" s="540"/>
      <c r="BX503" s="540"/>
      <c r="BY503" s="540"/>
      <c r="BZ503" s="540"/>
      <c r="CA503" s="540"/>
      <c r="CB503" s="540"/>
      <c r="CC503" s="545">
        <f>BU503/100*(CC500+CC502)</f>
        <v>0</v>
      </c>
      <c r="CD503" s="540"/>
      <c r="CE503" s="540"/>
      <c r="CF503" s="546">
        <f t="shared" si="4141"/>
        <v>0</v>
      </c>
      <c r="CG503" s="527"/>
      <c r="CH503" s="520"/>
      <c r="CI503" s="543" t="str">
        <f>"Adjusment "&amp;" %"</f>
        <v>Adjusment  %</v>
      </c>
      <c r="CJ503" s="544"/>
      <c r="CK503" s="544"/>
      <c r="CL503" s="523"/>
      <c r="CM503" s="540"/>
      <c r="CN503" s="540"/>
      <c r="CO503" s="540"/>
      <c r="CP503" s="540"/>
      <c r="CQ503" s="540"/>
      <c r="CR503" s="540"/>
      <c r="CS503" s="540"/>
      <c r="CT503" s="545">
        <f>CL503/100*(CT500+CT502)</f>
        <v>0</v>
      </c>
      <c r="CU503" s="540"/>
      <c r="CV503" s="540"/>
      <c r="CW503" s="546">
        <f t="shared" si="4142"/>
        <v>0</v>
      </c>
      <c r="CX503" s="527"/>
      <c r="CY503" s="520"/>
      <c r="CZ503" s="543" t="str">
        <f>"Adjusment "&amp;" %"</f>
        <v>Adjusment  %</v>
      </c>
      <c r="DA503" s="544"/>
      <c r="DB503" s="544"/>
      <c r="DC503" s="523"/>
      <c r="DD503" s="540"/>
      <c r="DE503" s="540"/>
      <c r="DF503" s="540"/>
      <c r="DG503" s="540"/>
      <c r="DH503" s="540"/>
      <c r="DI503" s="540"/>
      <c r="DJ503" s="540"/>
      <c r="DK503" s="545">
        <f>DC503/100*(DK500+DK502)</f>
        <v>0</v>
      </c>
      <c r="DL503" s="540"/>
      <c r="DM503" s="540"/>
      <c r="DN503" s="546">
        <f t="shared" si="4143"/>
        <v>0</v>
      </c>
      <c r="DO503" s="527"/>
      <c r="DP503" s="520"/>
      <c r="DQ503" s="543" t="str">
        <f>"Adjusment "&amp;" %"</f>
        <v>Adjusment  %</v>
      </c>
      <c r="DR503" s="544"/>
      <c r="DS503" s="544"/>
      <c r="DT503" s="523"/>
      <c r="DU503" s="540"/>
      <c r="DV503" s="540"/>
      <c r="DW503" s="540"/>
      <c r="DX503" s="540"/>
      <c r="DY503" s="540"/>
      <c r="DZ503" s="540"/>
      <c r="EA503" s="540"/>
      <c r="EB503" s="545">
        <f>DT503/100*(EB500+EB502)</f>
        <v>0</v>
      </c>
      <c r="EC503" s="540"/>
      <c r="ED503" s="540"/>
      <c r="EE503" s="546">
        <f t="shared" si="4144"/>
        <v>0</v>
      </c>
      <c r="EF503" s="527"/>
      <c r="EG503" s="520"/>
      <c r="EH503" s="543" t="str">
        <f>"Adjusment "&amp;" %"</f>
        <v>Adjusment  %</v>
      </c>
      <c r="EI503" s="544"/>
      <c r="EJ503" s="544"/>
      <c r="EK503" s="523"/>
      <c r="EL503" s="540"/>
      <c r="EM503" s="540"/>
      <c r="EN503" s="540"/>
      <c r="EO503" s="540"/>
      <c r="EP503" s="540"/>
      <c r="EQ503" s="540"/>
      <c r="ER503" s="540"/>
      <c r="ES503" s="545">
        <f>EK503/100*(ES500+ES502)</f>
        <v>0</v>
      </c>
      <c r="ET503" s="540"/>
      <c r="EU503" s="540"/>
      <c r="EV503" s="546">
        <f t="shared" si="4145"/>
        <v>0</v>
      </c>
      <c r="EW503" s="527"/>
      <c r="EX503" s="520"/>
      <c r="EY503" s="543" t="str">
        <f>"Adjusment "&amp;" %"</f>
        <v>Adjusment  %</v>
      </c>
      <c r="EZ503" s="544"/>
      <c r="FA503" s="544"/>
      <c r="FB503" s="523"/>
      <c r="FC503" s="540"/>
      <c r="FD503" s="540"/>
      <c r="FE503" s="540"/>
      <c r="FF503" s="540"/>
      <c r="FG503" s="540"/>
      <c r="FH503" s="540"/>
      <c r="FI503" s="540"/>
      <c r="FJ503" s="545">
        <f>FB503/100*(FJ500+FJ502)</f>
        <v>0</v>
      </c>
      <c r="FK503" s="540"/>
      <c r="FL503" s="540"/>
      <c r="FM503" s="546">
        <f t="shared" si="4146"/>
        <v>0</v>
      </c>
      <c r="FN503" s="527"/>
      <c r="FO503" s="520"/>
      <c r="FP503" s="543" t="str">
        <f>"Adjusment "&amp;" %"</f>
        <v>Adjusment  %</v>
      </c>
      <c r="FQ503" s="544"/>
      <c r="FR503" s="544"/>
      <c r="FS503" s="523"/>
      <c r="FT503" s="540"/>
      <c r="FU503" s="540"/>
      <c r="FV503" s="540"/>
      <c r="FW503" s="540"/>
      <c r="FX503" s="540"/>
      <c r="FY503" s="540"/>
      <c r="FZ503" s="540"/>
      <c r="GA503" s="545">
        <f>FS503/100*(GA500+GA502)</f>
        <v>0</v>
      </c>
      <c r="GB503" s="540"/>
      <c r="GC503" s="540"/>
      <c r="GD503" s="546">
        <f t="shared" si="4147"/>
        <v>0</v>
      </c>
      <c r="GE503" s="527"/>
      <c r="GF503" s="520"/>
      <c r="GG503" s="543" t="str">
        <f>"Adjusment "&amp;" %"</f>
        <v>Adjusment  %</v>
      </c>
      <c r="GH503" s="544"/>
      <c r="GI503" s="544"/>
      <c r="GJ503" s="523"/>
      <c r="GK503" s="540"/>
      <c r="GL503" s="540"/>
      <c r="GM503" s="540"/>
      <c r="GN503" s="540"/>
      <c r="GO503" s="540"/>
      <c r="GP503" s="540"/>
      <c r="GQ503" s="540"/>
      <c r="GR503" s="545">
        <f>GJ503/100*(GR500+GR502)</f>
        <v>0</v>
      </c>
      <c r="GS503" s="540"/>
      <c r="GT503" s="540"/>
      <c r="GU503" s="546">
        <f t="shared" si="4148"/>
        <v>0</v>
      </c>
      <c r="GV503" s="527"/>
      <c r="GW503" s="520"/>
      <c r="GX503" s="543" t="str">
        <f>"Adjusment "&amp;" %"</f>
        <v>Adjusment  %</v>
      </c>
      <c r="GY503" s="544"/>
      <c r="GZ503" s="544"/>
      <c r="HA503" s="523"/>
      <c r="HB503" s="540"/>
      <c r="HC503" s="540"/>
      <c r="HD503" s="540"/>
      <c r="HE503" s="540"/>
      <c r="HF503" s="540"/>
      <c r="HG503" s="540"/>
      <c r="HH503" s="540"/>
      <c r="HI503" s="545">
        <f>HA503/100*(HI500+HI502)</f>
        <v>0</v>
      </c>
      <c r="HJ503" s="540"/>
      <c r="HK503" s="540"/>
      <c r="HL503" s="546">
        <f t="shared" si="4149"/>
        <v>0</v>
      </c>
      <c r="HM503" s="527"/>
      <c r="HN503" s="520"/>
      <c r="HO503" s="543" t="str">
        <f>"Adjusment "&amp;" %"</f>
        <v>Adjusment  %</v>
      </c>
      <c r="HP503" s="544"/>
      <c r="HQ503" s="544"/>
      <c r="HR503" s="523"/>
      <c r="HS503" s="540"/>
      <c r="HT503" s="540"/>
      <c r="HU503" s="540"/>
      <c r="HV503" s="540"/>
      <c r="HW503" s="540"/>
      <c r="HX503" s="540"/>
      <c r="HY503" s="540"/>
      <c r="HZ503" s="545">
        <f>HR503/100*(HZ500+HZ502)</f>
        <v>0</v>
      </c>
      <c r="IA503" s="540"/>
      <c r="IB503" s="540"/>
      <c r="IC503" s="546">
        <f t="shared" si="4150"/>
        <v>0</v>
      </c>
      <c r="ID503" s="527"/>
      <c r="IE503" s="520"/>
      <c r="IF503" s="543" t="str">
        <f>"Adjusment "&amp;" %"</f>
        <v>Adjusment  %</v>
      </c>
      <c r="IG503" s="544"/>
      <c r="IH503" s="544"/>
      <c r="II503" s="523"/>
      <c r="IJ503" s="540"/>
      <c r="IK503" s="540"/>
      <c r="IL503" s="540"/>
      <c r="IM503" s="540"/>
      <c r="IN503" s="540"/>
      <c r="IO503" s="540"/>
      <c r="IP503" s="540"/>
      <c r="IQ503" s="545">
        <f>II503/100*(IQ500+IQ502)</f>
        <v>0</v>
      </c>
      <c r="IR503" s="540"/>
      <c r="IS503" s="540"/>
      <c r="IT503" s="546">
        <f t="shared" si="4151"/>
        <v>0</v>
      </c>
      <c r="IU503" s="527"/>
      <c r="IV503" s="520"/>
      <c r="IW503" s="543" t="str">
        <f>"Adjusment "&amp;" %"</f>
        <v>Adjusment  %</v>
      </c>
      <c r="IX503" s="544"/>
      <c r="IY503" s="544"/>
      <c r="IZ503" s="523"/>
      <c r="JA503" s="540"/>
      <c r="JB503" s="540"/>
      <c r="JC503" s="540"/>
      <c r="JD503" s="540"/>
      <c r="JE503" s="540"/>
      <c r="JF503" s="540"/>
      <c r="JG503" s="540"/>
      <c r="JH503" s="545">
        <f>IZ503/100*(JH500+JH502)</f>
        <v>0</v>
      </c>
      <c r="JI503" s="540"/>
      <c r="JJ503" s="540"/>
      <c r="JK503" s="546">
        <f t="shared" si="4152"/>
        <v>0</v>
      </c>
      <c r="JL503" s="527"/>
      <c r="JM503" s="520"/>
      <c r="JN503" s="543" t="str">
        <f>"Adjusment "&amp;" %"</f>
        <v>Adjusment  %</v>
      </c>
      <c r="JO503" s="544"/>
      <c r="JP503" s="544"/>
      <c r="JQ503" s="523"/>
      <c r="JR503" s="540"/>
      <c r="JS503" s="540"/>
      <c r="JT503" s="540"/>
      <c r="JU503" s="540"/>
      <c r="JV503" s="540"/>
      <c r="JW503" s="540"/>
      <c r="JX503" s="540"/>
      <c r="JY503" s="545">
        <f>JQ503/100*(JY500+JY502)</f>
        <v>0</v>
      </c>
      <c r="JZ503" s="540"/>
      <c r="KA503" s="540"/>
      <c r="KB503" s="546">
        <f t="shared" si="4153"/>
        <v>0</v>
      </c>
      <c r="KC503" s="527"/>
      <c r="KD503" s="520"/>
      <c r="KE503" s="543" t="str">
        <f>"Adjusment "&amp;" %"</f>
        <v>Adjusment  %</v>
      </c>
      <c r="KF503" s="544"/>
      <c r="KG503" s="544"/>
      <c r="KH503" s="523"/>
      <c r="KI503" s="540"/>
      <c r="KJ503" s="540"/>
      <c r="KK503" s="540"/>
      <c r="KL503" s="540"/>
      <c r="KM503" s="540"/>
      <c r="KN503" s="540"/>
      <c r="KO503" s="540"/>
      <c r="KP503" s="545">
        <f>KH503/100*(KP500+KP502)</f>
        <v>0</v>
      </c>
      <c r="KQ503" s="540"/>
      <c r="KR503" s="540"/>
      <c r="KS503" s="546">
        <f t="shared" si="4154"/>
        <v>0</v>
      </c>
      <c r="KT503" s="527"/>
      <c r="KU503" s="528"/>
    </row>
    <row r="504" ht="15.75" customHeight="1">
      <c r="A504" s="520"/>
      <c r="B504" s="521"/>
      <c r="C504" s="522"/>
      <c r="D504" s="522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6"/>
      <c r="Q504" s="527"/>
      <c r="R504" s="520"/>
      <c r="S504" s="521"/>
      <c r="T504" s="522"/>
      <c r="U504" s="522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6"/>
      <c r="AH504" s="527"/>
      <c r="AI504" s="520"/>
      <c r="AJ504" s="521"/>
      <c r="AK504" s="522"/>
      <c r="AL504" s="522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6"/>
      <c r="AY504" s="527"/>
      <c r="AZ504" s="520"/>
      <c r="BA504" s="521"/>
      <c r="BB504" s="522"/>
      <c r="BC504" s="522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6"/>
      <c r="BP504" s="527"/>
      <c r="BQ504" s="520"/>
      <c r="BR504" s="521"/>
      <c r="BS504" s="522"/>
      <c r="BT504" s="522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6"/>
      <c r="CG504" s="527"/>
      <c r="CH504" s="520"/>
      <c r="CI504" s="521"/>
      <c r="CJ504" s="522"/>
      <c r="CK504" s="522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6"/>
      <c r="CX504" s="527"/>
      <c r="CY504" s="520"/>
      <c r="CZ504" s="521"/>
      <c r="DA504" s="522"/>
      <c r="DB504" s="522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6"/>
      <c r="DO504" s="527"/>
      <c r="DP504" s="520"/>
      <c r="DQ504" s="521"/>
      <c r="DR504" s="522"/>
      <c r="DS504" s="522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6"/>
      <c r="EF504" s="527"/>
      <c r="EG504" s="520"/>
      <c r="EH504" s="521"/>
      <c r="EI504" s="522"/>
      <c r="EJ504" s="522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6"/>
      <c r="EW504" s="527"/>
      <c r="EX504" s="520"/>
      <c r="EY504" s="521"/>
      <c r="EZ504" s="522"/>
      <c r="FA504" s="522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6"/>
      <c r="FN504" s="527"/>
      <c r="FO504" s="520"/>
      <c r="FP504" s="521"/>
      <c r="FQ504" s="522"/>
      <c r="FR504" s="522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6"/>
      <c r="GE504" s="527"/>
      <c r="GF504" s="520"/>
      <c r="GG504" s="521"/>
      <c r="GH504" s="522"/>
      <c r="GI504" s="522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6"/>
      <c r="GV504" s="527"/>
      <c r="GW504" s="520"/>
      <c r="GX504" s="521"/>
      <c r="GY504" s="522"/>
      <c r="GZ504" s="522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  <c r="HL504" s="526"/>
      <c r="HM504" s="527"/>
      <c r="HN504" s="520"/>
      <c r="HO504" s="521"/>
      <c r="HP504" s="522"/>
      <c r="HQ504" s="522"/>
      <c r="HR504" s="523"/>
      <c r="HS504" s="523"/>
      <c r="HT504" s="523"/>
      <c r="HU504" s="523"/>
      <c r="HV504" s="523"/>
      <c r="HW504" s="523"/>
      <c r="HX504" s="523"/>
      <c r="HY504" s="523"/>
      <c r="HZ504" s="523"/>
      <c r="IA504" s="523"/>
      <c r="IB504" s="523"/>
      <c r="IC504" s="526"/>
      <c r="ID504" s="527"/>
      <c r="IE504" s="520"/>
      <c r="IF504" s="521"/>
      <c r="IG504" s="522"/>
      <c r="IH504" s="522"/>
      <c r="II504" s="523"/>
      <c r="IJ504" s="523"/>
      <c r="IK504" s="523"/>
      <c r="IL504" s="523"/>
      <c r="IM504" s="523"/>
      <c r="IN504" s="523"/>
      <c r="IO504" s="523"/>
      <c r="IP504" s="523"/>
      <c r="IQ504" s="523"/>
      <c r="IR504" s="523"/>
      <c r="IS504" s="523"/>
      <c r="IT504" s="526"/>
      <c r="IU504" s="527"/>
      <c r="IV504" s="520"/>
      <c r="IW504" s="521"/>
      <c r="IX504" s="522"/>
      <c r="IY504" s="522"/>
      <c r="IZ504" s="523"/>
      <c r="JA504" s="523"/>
      <c r="JB504" s="523"/>
      <c r="JC504" s="523"/>
      <c r="JD504" s="523"/>
      <c r="JE504" s="523"/>
      <c r="JF504" s="523"/>
      <c r="JG504" s="523"/>
      <c r="JH504" s="523"/>
      <c r="JI504" s="523"/>
      <c r="JJ504" s="523"/>
      <c r="JK504" s="526"/>
      <c r="JL504" s="527"/>
      <c r="JM504" s="520"/>
      <c r="JN504" s="521"/>
      <c r="JO504" s="522"/>
      <c r="JP504" s="522"/>
      <c r="JQ504" s="523"/>
      <c r="JR504" s="523"/>
      <c r="JS504" s="523"/>
      <c r="JT504" s="523"/>
      <c r="JU504" s="523"/>
      <c r="JV504" s="523"/>
      <c r="JW504" s="523"/>
      <c r="JX504" s="523"/>
      <c r="JY504" s="523"/>
      <c r="JZ504" s="523"/>
      <c r="KA504" s="523"/>
      <c r="KB504" s="526"/>
      <c r="KC504" s="527"/>
      <c r="KD504" s="520"/>
      <c r="KE504" s="521"/>
      <c r="KF504" s="522"/>
      <c r="KG504" s="522"/>
      <c r="KH504" s="523"/>
      <c r="KI504" s="523"/>
      <c r="KJ504" s="523"/>
      <c r="KK504" s="523"/>
      <c r="KL504" s="523"/>
      <c r="KM504" s="523"/>
      <c r="KN504" s="523"/>
      <c r="KO504" s="523"/>
      <c r="KP504" s="523"/>
      <c r="KQ504" s="523"/>
      <c r="KR504" s="523"/>
      <c r="KS504" s="526"/>
      <c r="KT504" s="527"/>
      <c r="KU504" s="528"/>
    </row>
    <row r="505" ht="24.0" customHeight="1">
      <c r="A505" s="547" t="s">
        <v>29</v>
      </c>
      <c r="B505" s="268"/>
      <c r="C505" s="548"/>
      <c r="D505" s="548"/>
      <c r="E505" s="549"/>
      <c r="F505" s="549"/>
      <c r="G505" s="550">
        <f>SUM(G500:G504)</f>
        <v>42761.8283</v>
      </c>
      <c r="H505" s="549"/>
      <c r="I505" s="550">
        <f>SUM(I500:I504)</f>
        <v>0</v>
      </c>
      <c r="J505" s="549"/>
      <c r="K505" s="549"/>
      <c r="L505" s="550">
        <f t="shared" ref="L505:M505" si="4155">SUM(L500:L504)</f>
        <v>0</v>
      </c>
      <c r="M505" s="550">
        <f t="shared" si="4155"/>
        <v>42761.8283</v>
      </c>
      <c r="N505" s="549"/>
      <c r="O505" s="550">
        <f t="shared" ref="O505:P505" si="4156">SUM(O500:O504)</f>
        <v>9636.877853</v>
      </c>
      <c r="P505" s="550">
        <f t="shared" si="4156"/>
        <v>33124.95045</v>
      </c>
      <c r="Q505" s="518"/>
      <c r="R505" s="547" t="s">
        <v>29</v>
      </c>
      <c r="S505" s="268"/>
      <c r="T505" s="548"/>
      <c r="U505" s="548"/>
      <c r="V505" s="549"/>
      <c r="W505" s="549"/>
      <c r="X505" s="550">
        <f>SUM(X500:X504)</f>
        <v>43614.79605</v>
      </c>
      <c r="Y505" s="549"/>
      <c r="Z505" s="550">
        <f>SUM(Z500:Z504)</f>
        <v>0</v>
      </c>
      <c r="AA505" s="549"/>
      <c r="AB505" s="549"/>
      <c r="AC505" s="550">
        <f t="shared" ref="AC505:AD505" si="4157">SUM(AC500:AC504)</f>
        <v>0</v>
      </c>
      <c r="AD505" s="550">
        <f t="shared" si="4157"/>
        <v>36903.1202</v>
      </c>
      <c r="AE505" s="549"/>
      <c r="AF505" s="550">
        <f t="shared" ref="AF505:AG505" si="4158">SUM(AF500:AF504)</f>
        <v>9891.131541</v>
      </c>
      <c r="AG505" s="550">
        <f t="shared" si="4158"/>
        <v>28631.38464</v>
      </c>
      <c r="AH505" s="518"/>
      <c r="AI505" s="547" t="s">
        <v>29</v>
      </c>
      <c r="AJ505" s="268"/>
      <c r="AK505" s="548"/>
      <c r="AL505" s="548"/>
      <c r="AM505" s="549"/>
      <c r="AN505" s="549"/>
      <c r="AO505" s="550">
        <f>SUM(AO500:AO504)</f>
        <v>38029.41792</v>
      </c>
      <c r="AP505" s="549"/>
      <c r="AQ505" s="550">
        <f>SUM(AQ500:AQ504)</f>
        <v>0</v>
      </c>
      <c r="AR505" s="549"/>
      <c r="AS505" s="549"/>
      <c r="AT505" s="550">
        <f t="shared" ref="AT505:AU505" si="4159">SUM(AT500:AT504)</f>
        <v>0</v>
      </c>
      <c r="AU505" s="550">
        <f t="shared" si="4159"/>
        <v>38029.41792</v>
      </c>
      <c r="AV505" s="549"/>
      <c r="AW505" s="550">
        <f t="shared" ref="AW505:AX505" si="4160">SUM(AW500:AW504)</f>
        <v>8571.971853</v>
      </c>
      <c r="AX505" s="550">
        <f t="shared" si="4160"/>
        <v>29457.44607</v>
      </c>
      <c r="AY505" s="518"/>
      <c r="AZ505" s="547" t="s">
        <v>29</v>
      </c>
      <c r="BA505" s="268"/>
      <c r="BB505" s="548"/>
      <c r="BC505" s="548"/>
      <c r="BD505" s="549"/>
      <c r="BE505" s="549"/>
      <c r="BF505" s="550">
        <f>SUM(BF500:BF504)</f>
        <v>51315.14647</v>
      </c>
      <c r="BG505" s="549"/>
      <c r="BH505" s="550">
        <f>SUM(BH500:BH504)</f>
        <v>0</v>
      </c>
      <c r="BI505" s="549"/>
      <c r="BJ505" s="549"/>
      <c r="BK505" s="550">
        <f t="shared" ref="BK505:BL505" si="4161">SUM(BK500:BK504)</f>
        <v>0</v>
      </c>
      <c r="BL505" s="550">
        <f t="shared" si="4161"/>
        <v>51315.14647</v>
      </c>
      <c r="BM505" s="549"/>
      <c r="BN505" s="550">
        <f t="shared" ref="BN505:BO505" si="4162">SUM(BN500:BN504)</f>
        <v>11571.97602</v>
      </c>
      <c r="BO505" s="550">
        <f t="shared" si="4162"/>
        <v>39743.17045</v>
      </c>
      <c r="BP505" s="518"/>
      <c r="BQ505" s="547" t="s">
        <v>29</v>
      </c>
      <c r="BR505" s="268"/>
      <c r="BS505" s="548"/>
      <c r="BT505" s="548"/>
      <c r="BU505" s="549"/>
      <c r="BV505" s="549"/>
      <c r="BW505" s="550">
        <f>SUM(BW500:BW504)</f>
        <v>39329.11613</v>
      </c>
      <c r="BX505" s="549"/>
      <c r="BY505" s="550">
        <f>SUM(BY500:BY504)</f>
        <v>0</v>
      </c>
      <c r="BZ505" s="549"/>
      <c r="CA505" s="549"/>
      <c r="CB505" s="550">
        <f t="shared" ref="CB505:CC505" si="4163">SUM(CB500:CB504)</f>
        <v>0</v>
      </c>
      <c r="CC505" s="550">
        <f t="shared" si="4163"/>
        <v>39329.11613</v>
      </c>
      <c r="CD505" s="549"/>
      <c r="CE505" s="550">
        <f t="shared" ref="CE505:CF505" si="4164">SUM(CE500:CE504)</f>
        <v>8864.832603</v>
      </c>
      <c r="CF505" s="550">
        <f t="shared" si="4164"/>
        <v>30464.28353</v>
      </c>
      <c r="CG505" s="518"/>
      <c r="CH505" s="547" t="s">
        <v>29</v>
      </c>
      <c r="CI505" s="268"/>
      <c r="CJ505" s="548"/>
      <c r="CK505" s="548"/>
      <c r="CL505" s="549"/>
      <c r="CM505" s="549"/>
      <c r="CN505" s="550">
        <f>SUM(CN500:CN504)</f>
        <v>16461.55444</v>
      </c>
      <c r="CO505" s="549"/>
      <c r="CP505" s="550">
        <f>SUM(CP500:CP504)</f>
        <v>0</v>
      </c>
      <c r="CQ505" s="549"/>
      <c r="CR505" s="549"/>
      <c r="CS505" s="550">
        <f t="shared" ref="CS505:CT505" si="4165">SUM(CS500:CS504)</f>
        <v>0</v>
      </c>
      <c r="CT505" s="550">
        <f t="shared" si="4165"/>
        <v>16461.55444</v>
      </c>
      <c r="CU505" s="549"/>
      <c r="CV505" s="550">
        <f t="shared" ref="CV505:CW505" si="4166">SUM(CV500:CV504)</f>
        <v>3820.12662</v>
      </c>
      <c r="CW505" s="550">
        <f t="shared" si="4166"/>
        <v>12641.42782</v>
      </c>
      <c r="CX505" s="518"/>
      <c r="CY505" s="547" t="s">
        <v>29</v>
      </c>
      <c r="CZ505" s="268"/>
      <c r="DA505" s="548"/>
      <c r="DB505" s="548"/>
      <c r="DC505" s="549"/>
      <c r="DD505" s="549"/>
      <c r="DE505" s="550">
        <f>SUM(DE500:DE504)</f>
        <v>59201.1113</v>
      </c>
      <c r="DF505" s="549"/>
      <c r="DG505" s="550">
        <f>SUM(DG500:DG504)</f>
        <v>0</v>
      </c>
      <c r="DH505" s="549"/>
      <c r="DI505" s="549"/>
      <c r="DJ505" s="550">
        <f t="shared" ref="DJ505:DK505" si="4167">SUM(DJ500:DJ504)</f>
        <v>0</v>
      </c>
      <c r="DK505" s="550">
        <f t="shared" si="4167"/>
        <v>59201.1113</v>
      </c>
      <c r="DL505" s="549"/>
      <c r="DM505" s="550">
        <f t="shared" ref="DM505:DN505" si="4168">SUM(DM500:DM504)</f>
        <v>13472.76407</v>
      </c>
      <c r="DN505" s="550">
        <f t="shared" si="4168"/>
        <v>45728.34723</v>
      </c>
      <c r="DO505" s="518"/>
      <c r="DP505" s="547" t="s">
        <v>29</v>
      </c>
      <c r="DQ505" s="268"/>
      <c r="DR505" s="548"/>
      <c r="DS505" s="548"/>
      <c r="DT505" s="549"/>
      <c r="DU505" s="549"/>
      <c r="DV505" s="550">
        <f>SUM(DV500:DV504)</f>
        <v>26645.51329</v>
      </c>
      <c r="DW505" s="549"/>
      <c r="DX505" s="550">
        <f>SUM(DX500:DX504)</f>
        <v>0</v>
      </c>
      <c r="DY505" s="549"/>
      <c r="DZ505" s="549"/>
      <c r="EA505" s="550">
        <f t="shared" ref="EA505:EB505" si="4169">SUM(EA500:EA504)</f>
        <v>0</v>
      </c>
      <c r="EB505" s="550">
        <f t="shared" si="4169"/>
        <v>26645.51329</v>
      </c>
      <c r="EC505" s="549"/>
      <c r="ED505" s="550">
        <f t="shared" ref="ED505:EE505" si="4170">SUM(ED500:ED504)</f>
        <v>6051.399682</v>
      </c>
      <c r="EE505" s="550">
        <f t="shared" si="4170"/>
        <v>20594.11361</v>
      </c>
      <c r="EF505" s="518"/>
      <c r="EG505" s="547" t="s">
        <v>29</v>
      </c>
      <c r="EH505" s="268"/>
      <c r="EI505" s="548"/>
      <c r="EJ505" s="548"/>
      <c r="EK505" s="549"/>
      <c r="EL505" s="549"/>
      <c r="EM505" s="550">
        <f>SUM(EM500:EM504)</f>
        <v>30909.56159</v>
      </c>
      <c r="EN505" s="549"/>
      <c r="EO505" s="550">
        <f>SUM(EO500:EO504)</f>
        <v>0</v>
      </c>
      <c r="EP505" s="549"/>
      <c r="EQ505" s="549"/>
      <c r="ER505" s="550">
        <f t="shared" ref="ER505:ES505" si="4171">SUM(ER500:ER504)</f>
        <v>0</v>
      </c>
      <c r="ES505" s="550">
        <f t="shared" si="4171"/>
        <v>30909.56159</v>
      </c>
      <c r="ET505" s="549"/>
      <c r="EU505" s="550">
        <f t="shared" ref="EU505:EV505" si="4172">SUM(EU500:EU504)</f>
        <v>7004.157911</v>
      </c>
      <c r="EV505" s="550">
        <f t="shared" si="4172"/>
        <v>23905.40367</v>
      </c>
      <c r="EW505" s="518"/>
      <c r="EX505" s="547" t="s">
        <v>29</v>
      </c>
      <c r="EY505" s="268"/>
      <c r="EZ505" s="548"/>
      <c r="FA505" s="548"/>
      <c r="FB505" s="549"/>
      <c r="FC505" s="549"/>
      <c r="FD505" s="550">
        <f>SUM(FD500:FD504)</f>
        <v>37315.9904</v>
      </c>
      <c r="FE505" s="549"/>
      <c r="FF505" s="550">
        <f>SUM(FF500:FF504)</f>
        <v>0</v>
      </c>
      <c r="FG505" s="549"/>
      <c r="FH505" s="549"/>
      <c r="FI505" s="550">
        <f t="shared" ref="FI505:FJ505" si="4173">SUM(FI500:FI504)</f>
        <v>0</v>
      </c>
      <c r="FJ505" s="550">
        <f t="shared" si="4173"/>
        <v>37315.9904</v>
      </c>
      <c r="FK505" s="549"/>
      <c r="FL505" s="550">
        <f t="shared" ref="FL505:FM505" si="4174">SUM(FL500:FL504)</f>
        <v>8459.246225</v>
      </c>
      <c r="FM505" s="550">
        <f t="shared" si="4174"/>
        <v>28856.74418</v>
      </c>
      <c r="FN505" s="518"/>
      <c r="FO505" s="547" t="s">
        <v>29</v>
      </c>
      <c r="FP505" s="268"/>
      <c r="FQ505" s="548"/>
      <c r="FR505" s="548"/>
      <c r="FS505" s="549"/>
      <c r="FT505" s="549"/>
      <c r="FU505" s="550">
        <f>SUM(FU500:FU504)</f>
        <v>50895.37271</v>
      </c>
      <c r="FV505" s="549"/>
      <c r="FW505" s="550">
        <f>SUM(FW500:FW504)</f>
        <v>0</v>
      </c>
      <c r="FX505" s="549"/>
      <c r="FY505" s="549"/>
      <c r="FZ505" s="550">
        <f t="shared" ref="FZ505:GA505" si="4175">SUM(FZ500:FZ504)</f>
        <v>0</v>
      </c>
      <c r="GA505" s="550">
        <f t="shared" si="4175"/>
        <v>50895.37271</v>
      </c>
      <c r="GB505" s="549"/>
      <c r="GC505" s="550">
        <f t="shared" ref="GC505:GD505" si="4176">SUM(GC500:GC504)</f>
        <v>11507.33439</v>
      </c>
      <c r="GD505" s="550">
        <f t="shared" si="4176"/>
        <v>39388.03831</v>
      </c>
      <c r="GE505" s="518"/>
      <c r="GF505" s="547" t="s">
        <v>29</v>
      </c>
      <c r="GG505" s="268"/>
      <c r="GH505" s="548"/>
      <c r="GI505" s="548"/>
      <c r="GJ505" s="549"/>
      <c r="GK505" s="549"/>
      <c r="GL505" s="550">
        <f>SUM(GL500:GL504)</f>
        <v>37808.91414</v>
      </c>
      <c r="GM505" s="549"/>
      <c r="GN505" s="550">
        <f>SUM(GN500:GN504)</f>
        <v>0</v>
      </c>
      <c r="GO505" s="549"/>
      <c r="GP505" s="549"/>
      <c r="GQ505" s="550">
        <f t="shared" ref="GQ505:GR505" si="4177">SUM(GQ500:GQ504)</f>
        <v>0</v>
      </c>
      <c r="GR505" s="550">
        <f t="shared" si="4177"/>
        <v>37808.91414</v>
      </c>
      <c r="GS505" s="549"/>
      <c r="GT505" s="550">
        <f t="shared" ref="GT505:GU505" si="4178">SUM(GT500:GT504)</f>
        <v>8552.142457</v>
      </c>
      <c r="GU505" s="550">
        <f t="shared" si="4178"/>
        <v>29256.77168</v>
      </c>
      <c r="GV505" s="518"/>
      <c r="GW505" s="547" t="s">
        <v>29</v>
      </c>
      <c r="GX505" s="268"/>
      <c r="GY505" s="548"/>
      <c r="GZ505" s="548"/>
      <c r="HA505" s="549"/>
      <c r="HB505" s="549"/>
      <c r="HC505" s="550">
        <f>SUM(HC500:HC504)</f>
        <v>46526.11591</v>
      </c>
      <c r="HD505" s="549"/>
      <c r="HE505" s="550">
        <f>SUM(HE500:HE504)</f>
        <v>0</v>
      </c>
      <c r="HF505" s="549"/>
      <c r="HG505" s="549"/>
      <c r="HH505" s="550">
        <f t="shared" ref="HH505:HI505" si="4179">SUM(HH500:HH504)</f>
        <v>0</v>
      </c>
      <c r="HI505" s="550">
        <f t="shared" si="4179"/>
        <v>46526.11591</v>
      </c>
      <c r="HJ505" s="549"/>
      <c r="HK505" s="550">
        <f t="shared" ref="HK505:HL505" si="4180">SUM(HK500:HK504)</f>
        <v>10523.18449</v>
      </c>
      <c r="HL505" s="550">
        <f t="shared" si="4180"/>
        <v>36002.93142</v>
      </c>
      <c r="HM505" s="518"/>
      <c r="HN505" s="547" t="s">
        <v>29</v>
      </c>
      <c r="HO505" s="268"/>
      <c r="HP505" s="548"/>
      <c r="HQ505" s="548"/>
      <c r="HR505" s="549"/>
      <c r="HS505" s="549"/>
      <c r="HT505" s="550">
        <f>SUM(HT500:HT504)</f>
        <v>40267.28233</v>
      </c>
      <c r="HU505" s="549"/>
      <c r="HV505" s="550">
        <f>SUM(HV500:HV504)</f>
        <v>0</v>
      </c>
      <c r="HW505" s="549"/>
      <c r="HX505" s="549"/>
      <c r="HY505" s="550">
        <f t="shared" ref="HY505:HZ505" si="4181">SUM(HY500:HY504)</f>
        <v>0</v>
      </c>
      <c r="HZ505" s="550">
        <f t="shared" si="4181"/>
        <v>40267.28233</v>
      </c>
      <c r="IA505" s="549"/>
      <c r="IB505" s="550">
        <f t="shared" ref="IB505:IC505" si="4182">SUM(IB500:IB504)</f>
        <v>9136.605198</v>
      </c>
      <c r="IC505" s="550">
        <f t="shared" si="4182"/>
        <v>31130.67713</v>
      </c>
      <c r="ID505" s="518"/>
      <c r="IE505" s="547" t="s">
        <v>29</v>
      </c>
      <c r="IF505" s="268"/>
      <c r="IG505" s="548"/>
      <c r="IH505" s="548"/>
      <c r="II505" s="549"/>
      <c r="IJ505" s="549"/>
      <c r="IK505" s="550">
        <f>SUM(IK500:IK504)</f>
        <v>51368.02746</v>
      </c>
      <c r="IL505" s="549"/>
      <c r="IM505" s="550">
        <f>SUM(IM500:IM504)</f>
        <v>0</v>
      </c>
      <c r="IN505" s="549"/>
      <c r="IO505" s="549"/>
      <c r="IP505" s="550">
        <f t="shared" ref="IP505:IQ505" si="4183">SUM(IP500:IP504)</f>
        <v>0</v>
      </c>
      <c r="IQ505" s="550">
        <f t="shared" si="4183"/>
        <v>51368.02746</v>
      </c>
      <c r="IR505" s="549"/>
      <c r="IS505" s="550">
        <f t="shared" ref="IS505:IT505" si="4184">SUM(IS500:IS504)</f>
        <v>11653.39703</v>
      </c>
      <c r="IT505" s="550">
        <f t="shared" si="4184"/>
        <v>39714.63044</v>
      </c>
      <c r="IU505" s="518"/>
      <c r="IV505" s="547" t="s">
        <v>29</v>
      </c>
      <c r="IW505" s="268"/>
      <c r="IX505" s="548"/>
      <c r="IY505" s="548"/>
      <c r="IZ505" s="549"/>
      <c r="JA505" s="549"/>
      <c r="JB505" s="550">
        <f>SUM(JB500:JB504)</f>
        <v>53604.14106</v>
      </c>
      <c r="JC505" s="549"/>
      <c r="JD505" s="550">
        <f>SUM(JD500:JD504)</f>
        <v>0</v>
      </c>
      <c r="JE505" s="549"/>
      <c r="JF505" s="549"/>
      <c r="JG505" s="550">
        <f t="shared" ref="JG505:JH505" si="4185">SUM(JG500:JG504)</f>
        <v>0</v>
      </c>
      <c r="JH505" s="550">
        <f t="shared" si="4185"/>
        <v>53604.14106</v>
      </c>
      <c r="JI505" s="549"/>
      <c r="JJ505" s="550">
        <f t="shared" ref="JJ505:JK505" si="4186">SUM(JJ500:JJ504)</f>
        <v>12202.78765</v>
      </c>
      <c r="JK505" s="550">
        <f t="shared" si="4186"/>
        <v>41401.35341</v>
      </c>
      <c r="JL505" s="518"/>
      <c r="JM505" s="547" t="s">
        <v>29</v>
      </c>
      <c r="JN505" s="268"/>
      <c r="JO505" s="548"/>
      <c r="JP505" s="548"/>
      <c r="JQ505" s="549"/>
      <c r="JR505" s="549"/>
      <c r="JS505" s="550">
        <f>SUM(JS500:JS504)</f>
        <v>0</v>
      </c>
      <c r="JT505" s="549"/>
      <c r="JU505" s="550">
        <f>SUM(JU500:JU504)</f>
        <v>0</v>
      </c>
      <c r="JV505" s="549"/>
      <c r="JW505" s="549"/>
      <c r="JX505" s="550">
        <f t="shared" ref="JX505:JY505" si="4187">SUM(JX500:JX504)</f>
        <v>0</v>
      </c>
      <c r="JY505" s="550">
        <f t="shared" si="4187"/>
        <v>0</v>
      </c>
      <c r="JZ505" s="549"/>
      <c r="KA505" s="550">
        <f t="shared" ref="KA505:KB505" si="4188">SUM(KA500:KA504)</f>
        <v>0</v>
      </c>
      <c r="KB505" s="550">
        <f t="shared" si="4188"/>
        <v>0</v>
      </c>
      <c r="KC505" s="518"/>
      <c r="KD505" s="547" t="s">
        <v>29</v>
      </c>
      <c r="KE505" s="268"/>
      <c r="KF505" s="548"/>
      <c r="KG505" s="548"/>
      <c r="KH505" s="549"/>
      <c r="KI505" s="549"/>
      <c r="KJ505" s="550">
        <f>SUM(KJ500:KJ504)</f>
        <v>0</v>
      </c>
      <c r="KK505" s="549"/>
      <c r="KL505" s="550">
        <f>SUM(KL500:KL504)</f>
        <v>0</v>
      </c>
      <c r="KM505" s="549"/>
      <c r="KN505" s="549"/>
      <c r="KO505" s="550">
        <f t="shared" ref="KO505:KP505" si="4189">SUM(KO500:KO504)</f>
        <v>0</v>
      </c>
      <c r="KP505" s="550">
        <f t="shared" si="4189"/>
        <v>0</v>
      </c>
      <c r="KQ505" s="549"/>
      <c r="KR505" s="550">
        <f t="shared" ref="KR505:KS505" si="4190">SUM(KR500:KR504)</f>
        <v>0</v>
      </c>
      <c r="KS505" s="550">
        <f t="shared" si="4190"/>
        <v>0</v>
      </c>
      <c r="KT505" s="518"/>
      <c r="KU505" s="519"/>
    </row>
    <row r="506" ht="15.0" customHeight="1">
      <c r="A506" s="195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9"/>
      <c r="R506" s="195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9"/>
      <c r="AI506" s="195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9"/>
      <c r="AZ506" s="195"/>
      <c r="BA506" s="188"/>
      <c r="BB506" s="188"/>
      <c r="BC506" s="188"/>
      <c r="BD506" s="188"/>
      <c r="BE506" s="188"/>
      <c r="BF506" s="188"/>
      <c r="BG506" s="188"/>
      <c r="BH506" s="188"/>
      <c r="BI506" s="188"/>
      <c r="BJ506" s="188"/>
      <c r="BK506" s="188"/>
      <c r="BL506" s="188"/>
      <c r="BM506" s="188"/>
      <c r="BN506" s="188"/>
      <c r="BO506" s="188"/>
      <c r="BP506" s="189"/>
      <c r="BQ506" s="195"/>
      <c r="BR506" s="188"/>
      <c r="BS506" s="188"/>
      <c r="BT506" s="188"/>
      <c r="BU506" s="188"/>
      <c r="BV506" s="188"/>
      <c r="BW506" s="188"/>
      <c r="BX506" s="188"/>
      <c r="BY506" s="188"/>
      <c r="BZ506" s="188"/>
      <c r="CA506" s="188"/>
      <c r="CB506" s="188"/>
      <c r="CC506" s="188"/>
      <c r="CD506" s="188"/>
      <c r="CE506" s="188"/>
      <c r="CF506" s="188"/>
      <c r="CG506" s="189"/>
      <c r="CH506" s="195"/>
      <c r="CI506" s="188"/>
      <c r="CJ506" s="188"/>
      <c r="CK506" s="188"/>
      <c r="CL506" s="188"/>
      <c r="CM506" s="188"/>
      <c r="CN506" s="188"/>
      <c r="CO506" s="188"/>
      <c r="CP506" s="188"/>
      <c r="CQ506" s="188"/>
      <c r="CR506" s="188"/>
      <c r="CS506" s="188"/>
      <c r="CT506" s="188"/>
      <c r="CU506" s="188"/>
      <c r="CV506" s="188"/>
      <c r="CW506" s="188"/>
      <c r="CX506" s="189"/>
      <c r="CY506" s="195"/>
      <c r="CZ506" s="188"/>
      <c r="DA506" s="188"/>
      <c r="DB506" s="188"/>
      <c r="DC506" s="188"/>
      <c r="DD506" s="188"/>
      <c r="DE506" s="188"/>
      <c r="DF506" s="188"/>
      <c r="DG506" s="188"/>
      <c r="DH506" s="188"/>
      <c r="DI506" s="188"/>
      <c r="DJ506" s="188"/>
      <c r="DK506" s="188"/>
      <c r="DL506" s="188"/>
      <c r="DM506" s="188"/>
      <c r="DN506" s="188"/>
      <c r="DO506" s="189"/>
      <c r="DP506" s="195"/>
      <c r="DQ506" s="188"/>
      <c r="DR506" s="188"/>
      <c r="DS506" s="188"/>
      <c r="DT506" s="188"/>
      <c r="DU506" s="188"/>
      <c r="DV506" s="188"/>
      <c r="DW506" s="188"/>
      <c r="DX506" s="188"/>
      <c r="DY506" s="188"/>
      <c r="DZ506" s="188"/>
      <c r="EA506" s="188"/>
      <c r="EB506" s="188"/>
      <c r="EC506" s="188"/>
      <c r="ED506" s="188"/>
      <c r="EE506" s="188"/>
      <c r="EF506" s="189"/>
      <c r="EG506" s="195"/>
      <c r="EH506" s="188"/>
      <c r="EI506" s="188"/>
      <c r="EJ506" s="188"/>
      <c r="EK506" s="188"/>
      <c r="EL506" s="188"/>
      <c r="EM506" s="188"/>
      <c r="EN506" s="188"/>
      <c r="EO506" s="188"/>
      <c r="EP506" s="188"/>
      <c r="EQ506" s="188"/>
      <c r="ER506" s="188"/>
      <c r="ES506" s="188"/>
      <c r="ET506" s="188"/>
      <c r="EU506" s="188"/>
      <c r="EV506" s="188"/>
      <c r="EW506" s="189"/>
      <c r="EX506" s="195"/>
      <c r="EY506" s="188"/>
      <c r="EZ506" s="188"/>
      <c r="FA506" s="188"/>
      <c r="FB506" s="188"/>
      <c r="FC506" s="188"/>
      <c r="FD506" s="188"/>
      <c r="FE506" s="188"/>
      <c r="FF506" s="188"/>
      <c r="FG506" s="188"/>
      <c r="FH506" s="188"/>
      <c r="FI506" s="188"/>
      <c r="FJ506" s="188"/>
      <c r="FK506" s="188"/>
      <c r="FL506" s="188"/>
      <c r="FM506" s="188"/>
      <c r="FN506" s="189"/>
      <c r="FO506" s="195"/>
      <c r="FP506" s="188"/>
      <c r="FQ506" s="188"/>
      <c r="FR506" s="188"/>
      <c r="FS506" s="188"/>
      <c r="FT506" s="188"/>
      <c r="FU506" s="188"/>
      <c r="FV506" s="188"/>
      <c r="FW506" s="188"/>
      <c r="FX506" s="188"/>
      <c r="FY506" s="188"/>
      <c r="FZ506" s="188"/>
      <c r="GA506" s="188"/>
      <c r="GB506" s="188"/>
      <c r="GC506" s="188"/>
      <c r="GD506" s="188"/>
      <c r="GE506" s="189"/>
      <c r="GF506" s="195"/>
      <c r="GG506" s="188"/>
      <c r="GH506" s="188"/>
      <c r="GI506" s="188"/>
      <c r="GJ506" s="188"/>
      <c r="GK506" s="188"/>
      <c r="GL506" s="188"/>
      <c r="GM506" s="188"/>
      <c r="GN506" s="188"/>
      <c r="GO506" s="188"/>
      <c r="GP506" s="188"/>
      <c r="GQ506" s="188"/>
      <c r="GR506" s="188"/>
      <c r="GS506" s="188"/>
      <c r="GT506" s="188"/>
      <c r="GU506" s="188"/>
      <c r="GV506" s="189"/>
      <c r="GW506" s="195"/>
      <c r="GX506" s="188"/>
      <c r="GY506" s="188"/>
      <c r="GZ506" s="188"/>
      <c r="HA506" s="188"/>
      <c r="HB506" s="188"/>
      <c r="HC506" s="188"/>
      <c r="HD506" s="188"/>
      <c r="HE506" s="188"/>
      <c r="HF506" s="188"/>
      <c r="HG506" s="188"/>
      <c r="HH506" s="188"/>
      <c r="HI506" s="188"/>
      <c r="HJ506" s="188"/>
      <c r="HK506" s="188"/>
      <c r="HL506" s="188"/>
      <c r="HM506" s="189"/>
      <c r="HN506" s="195"/>
      <c r="HO506" s="188"/>
      <c r="HP506" s="188"/>
      <c r="HQ506" s="188"/>
      <c r="HR506" s="188"/>
      <c r="HS506" s="188"/>
      <c r="HT506" s="188"/>
      <c r="HU506" s="188"/>
      <c r="HV506" s="188"/>
      <c r="HW506" s="188"/>
      <c r="HX506" s="188"/>
      <c r="HY506" s="188"/>
      <c r="HZ506" s="188"/>
      <c r="IA506" s="188"/>
      <c r="IB506" s="188"/>
      <c r="IC506" s="188"/>
      <c r="ID506" s="189"/>
      <c r="IE506" s="195"/>
      <c r="IF506" s="188"/>
      <c r="IG506" s="188"/>
      <c r="IH506" s="188"/>
      <c r="II506" s="188"/>
      <c r="IJ506" s="188"/>
      <c r="IK506" s="188"/>
      <c r="IL506" s="188"/>
      <c r="IM506" s="188"/>
      <c r="IN506" s="188"/>
      <c r="IO506" s="188"/>
      <c r="IP506" s="188"/>
      <c r="IQ506" s="188"/>
      <c r="IR506" s="188"/>
      <c r="IS506" s="188"/>
      <c r="IT506" s="188"/>
      <c r="IU506" s="189"/>
      <c r="IV506" s="195"/>
      <c r="IW506" s="188"/>
      <c r="IX506" s="188"/>
      <c r="IY506" s="188"/>
      <c r="IZ506" s="188"/>
      <c r="JA506" s="188"/>
      <c r="JB506" s="188"/>
      <c r="JC506" s="188"/>
      <c r="JD506" s="188"/>
      <c r="JE506" s="188"/>
      <c r="JF506" s="188"/>
      <c r="JG506" s="188"/>
      <c r="JH506" s="188"/>
      <c r="JI506" s="188"/>
      <c r="JJ506" s="188"/>
      <c r="JK506" s="188"/>
      <c r="JL506" s="189"/>
      <c r="JM506" s="195"/>
      <c r="JN506" s="188"/>
      <c r="JO506" s="188"/>
      <c r="JP506" s="188"/>
      <c r="JQ506" s="188"/>
      <c r="JR506" s="188"/>
      <c r="JS506" s="188"/>
      <c r="JT506" s="188"/>
      <c r="JU506" s="188"/>
      <c r="JV506" s="188"/>
      <c r="JW506" s="188"/>
      <c r="JX506" s="188"/>
      <c r="JY506" s="188"/>
      <c r="JZ506" s="188"/>
      <c r="KA506" s="188"/>
      <c r="KB506" s="188"/>
      <c r="KC506" s="189"/>
      <c r="KD506" s="195"/>
      <c r="KE506" s="188"/>
      <c r="KF506" s="188"/>
      <c r="KG506" s="188"/>
      <c r="KH506" s="188"/>
      <c r="KI506" s="188"/>
      <c r="KJ506" s="188"/>
      <c r="KK506" s="188"/>
      <c r="KL506" s="188"/>
      <c r="KM506" s="188"/>
      <c r="KN506" s="188"/>
      <c r="KO506" s="188"/>
      <c r="KP506" s="188"/>
      <c r="KQ506" s="188"/>
      <c r="KR506" s="188"/>
      <c r="KS506" s="188"/>
      <c r="KT506" s="189"/>
      <c r="KU506" s="188"/>
    </row>
    <row r="507" ht="15.0" customHeight="1">
      <c r="A507" s="195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9"/>
      <c r="R507" s="195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9"/>
      <c r="AI507" s="195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9"/>
      <c r="AZ507" s="195"/>
      <c r="BA507" s="188"/>
      <c r="BB507" s="188"/>
      <c r="BC507" s="188"/>
      <c r="BD507" s="188"/>
      <c r="BE507" s="188"/>
      <c r="BF507" s="188"/>
      <c r="BG507" s="188"/>
      <c r="BH507" s="188"/>
      <c r="BI507" s="188"/>
      <c r="BJ507" s="188"/>
      <c r="BK507" s="188"/>
      <c r="BL507" s="188"/>
      <c r="BM507" s="188"/>
      <c r="BN507" s="188"/>
      <c r="BO507" s="188"/>
      <c r="BP507" s="189"/>
      <c r="BQ507" s="195"/>
      <c r="BR507" s="188"/>
      <c r="BS507" s="188"/>
      <c r="BT507" s="188"/>
      <c r="BU507" s="188"/>
      <c r="BV507" s="188"/>
      <c r="BW507" s="188"/>
      <c r="BX507" s="188"/>
      <c r="BY507" s="188"/>
      <c r="BZ507" s="188"/>
      <c r="CA507" s="188"/>
      <c r="CB507" s="188"/>
      <c r="CC507" s="188"/>
      <c r="CD507" s="188"/>
      <c r="CE507" s="188"/>
      <c r="CF507" s="188"/>
      <c r="CG507" s="189"/>
      <c r="CH507" s="195"/>
      <c r="CI507" s="188"/>
      <c r="CJ507" s="188"/>
      <c r="CK507" s="188"/>
      <c r="CL507" s="188"/>
      <c r="CM507" s="188"/>
      <c r="CN507" s="188"/>
      <c r="CO507" s="188"/>
      <c r="CP507" s="188"/>
      <c r="CQ507" s="188"/>
      <c r="CR507" s="188"/>
      <c r="CS507" s="188"/>
      <c r="CT507" s="188"/>
      <c r="CU507" s="188"/>
      <c r="CV507" s="188"/>
      <c r="CW507" s="188"/>
      <c r="CX507" s="189"/>
      <c r="CY507" s="195"/>
      <c r="CZ507" s="188"/>
      <c r="DA507" s="188"/>
      <c r="DB507" s="188"/>
      <c r="DC507" s="188"/>
      <c r="DD507" s="188"/>
      <c r="DE507" s="188"/>
      <c r="DF507" s="188"/>
      <c r="DG507" s="188"/>
      <c r="DH507" s="188"/>
      <c r="DI507" s="188"/>
      <c r="DJ507" s="188"/>
      <c r="DK507" s="188"/>
      <c r="DL507" s="188"/>
      <c r="DM507" s="188"/>
      <c r="DN507" s="188"/>
      <c r="DO507" s="189"/>
      <c r="DP507" s="195"/>
      <c r="DQ507" s="188"/>
      <c r="DR507" s="188"/>
      <c r="DS507" s="188"/>
      <c r="DT507" s="188"/>
      <c r="DU507" s="188"/>
      <c r="DV507" s="188"/>
      <c r="DW507" s="188"/>
      <c r="DX507" s="188"/>
      <c r="DY507" s="188"/>
      <c r="DZ507" s="188"/>
      <c r="EA507" s="188"/>
      <c r="EB507" s="188"/>
      <c r="EC507" s="188"/>
      <c r="ED507" s="188"/>
      <c r="EE507" s="188"/>
      <c r="EF507" s="189"/>
      <c r="EG507" s="195"/>
      <c r="EH507" s="188"/>
      <c r="EI507" s="188"/>
      <c r="EJ507" s="188"/>
      <c r="EK507" s="188"/>
      <c r="EL507" s="188"/>
      <c r="EM507" s="188"/>
      <c r="EN507" s="188"/>
      <c r="EO507" s="188"/>
      <c r="EP507" s="188"/>
      <c r="EQ507" s="188"/>
      <c r="ER507" s="188"/>
      <c r="ES507" s="188"/>
      <c r="ET507" s="188"/>
      <c r="EU507" s="188"/>
      <c r="EV507" s="188"/>
      <c r="EW507" s="189"/>
      <c r="EX507" s="195"/>
      <c r="EY507" s="188"/>
      <c r="EZ507" s="188"/>
      <c r="FA507" s="188"/>
      <c r="FB507" s="188"/>
      <c r="FC507" s="188"/>
      <c r="FD507" s="188"/>
      <c r="FE507" s="188"/>
      <c r="FF507" s="188"/>
      <c r="FG507" s="188"/>
      <c r="FH507" s="188"/>
      <c r="FI507" s="188"/>
      <c r="FJ507" s="188"/>
      <c r="FK507" s="188"/>
      <c r="FL507" s="188"/>
      <c r="FM507" s="188"/>
      <c r="FN507" s="189"/>
      <c r="FO507" s="195"/>
      <c r="FP507" s="188"/>
      <c r="FQ507" s="188"/>
      <c r="FR507" s="188"/>
      <c r="FS507" s="188"/>
      <c r="FT507" s="188"/>
      <c r="FU507" s="188"/>
      <c r="FV507" s="188"/>
      <c r="FW507" s="188"/>
      <c r="FX507" s="188"/>
      <c r="FY507" s="188"/>
      <c r="FZ507" s="188"/>
      <c r="GA507" s="188"/>
      <c r="GB507" s="188"/>
      <c r="GC507" s="188"/>
      <c r="GD507" s="188"/>
      <c r="GE507" s="189"/>
      <c r="GF507" s="195"/>
      <c r="GG507" s="188"/>
      <c r="GH507" s="188"/>
      <c r="GI507" s="188"/>
      <c r="GJ507" s="188"/>
      <c r="GK507" s="188"/>
      <c r="GL507" s="188"/>
      <c r="GM507" s="188"/>
      <c r="GN507" s="188"/>
      <c r="GO507" s="188"/>
      <c r="GP507" s="188"/>
      <c r="GQ507" s="188"/>
      <c r="GR507" s="188"/>
      <c r="GS507" s="188"/>
      <c r="GT507" s="188"/>
      <c r="GU507" s="188"/>
      <c r="GV507" s="189"/>
      <c r="GW507" s="195"/>
      <c r="GX507" s="188"/>
      <c r="GY507" s="188"/>
      <c r="GZ507" s="188"/>
      <c r="HA507" s="188"/>
      <c r="HB507" s="188"/>
      <c r="HC507" s="188"/>
      <c r="HD507" s="188"/>
      <c r="HE507" s="188"/>
      <c r="HF507" s="188"/>
      <c r="HG507" s="188"/>
      <c r="HH507" s="188"/>
      <c r="HI507" s="188"/>
      <c r="HJ507" s="188"/>
      <c r="HK507" s="188"/>
      <c r="HL507" s="188"/>
      <c r="HM507" s="189"/>
      <c r="HN507" s="195"/>
      <c r="HO507" s="188"/>
      <c r="HP507" s="188"/>
      <c r="HQ507" s="188"/>
      <c r="HR507" s="188"/>
      <c r="HS507" s="188"/>
      <c r="HT507" s="188"/>
      <c r="HU507" s="188"/>
      <c r="HV507" s="188"/>
      <c r="HW507" s="188"/>
      <c r="HX507" s="188"/>
      <c r="HY507" s="188"/>
      <c r="HZ507" s="188"/>
      <c r="IA507" s="188"/>
      <c r="IB507" s="188"/>
      <c r="IC507" s="188"/>
      <c r="ID507" s="189"/>
      <c r="IE507" s="195"/>
      <c r="IF507" s="188"/>
      <c r="IG507" s="188"/>
      <c r="IH507" s="188"/>
      <c r="II507" s="188"/>
      <c r="IJ507" s="188"/>
      <c r="IK507" s="188"/>
      <c r="IL507" s="188"/>
      <c r="IM507" s="188"/>
      <c r="IN507" s="188"/>
      <c r="IO507" s="188"/>
      <c r="IP507" s="188"/>
      <c r="IQ507" s="188"/>
      <c r="IR507" s="188"/>
      <c r="IS507" s="188"/>
      <c r="IT507" s="188"/>
      <c r="IU507" s="189"/>
      <c r="IV507" s="195"/>
      <c r="IW507" s="188"/>
      <c r="IX507" s="188"/>
      <c r="IY507" s="188"/>
      <c r="IZ507" s="188"/>
      <c r="JA507" s="188"/>
      <c r="JB507" s="188"/>
      <c r="JC507" s="188"/>
      <c r="JD507" s="188"/>
      <c r="JE507" s="188"/>
      <c r="JF507" s="188"/>
      <c r="JG507" s="188"/>
      <c r="JH507" s="188"/>
      <c r="JI507" s="188"/>
      <c r="JJ507" s="188"/>
      <c r="JK507" s="188"/>
      <c r="JL507" s="189"/>
      <c r="JM507" s="195"/>
      <c r="JN507" s="188"/>
      <c r="JO507" s="188"/>
      <c r="JP507" s="188"/>
      <c r="JQ507" s="188"/>
      <c r="JR507" s="188"/>
      <c r="JS507" s="188"/>
      <c r="JT507" s="188"/>
      <c r="JU507" s="188"/>
      <c r="JV507" s="188"/>
      <c r="JW507" s="188"/>
      <c r="JX507" s="188"/>
      <c r="JY507" s="188"/>
      <c r="JZ507" s="188"/>
      <c r="KA507" s="188"/>
      <c r="KB507" s="188"/>
      <c r="KC507" s="189"/>
      <c r="KD507" s="195"/>
      <c r="KE507" s="188"/>
      <c r="KF507" s="188"/>
      <c r="KG507" s="188"/>
      <c r="KH507" s="188"/>
      <c r="KI507" s="188"/>
      <c r="KJ507" s="188"/>
      <c r="KK507" s="188"/>
      <c r="KL507" s="188"/>
      <c r="KM507" s="188"/>
      <c r="KN507" s="188"/>
      <c r="KO507" s="188"/>
      <c r="KP507" s="188"/>
      <c r="KQ507" s="188"/>
      <c r="KR507" s="188"/>
      <c r="KS507" s="188"/>
      <c r="KT507" s="189"/>
      <c r="KU507" s="188"/>
    </row>
    <row r="508" ht="15.0" customHeight="1">
      <c r="A508" s="195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9"/>
      <c r="R508" s="195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9"/>
      <c r="AI508" s="195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9"/>
      <c r="AZ508" s="195"/>
      <c r="BA508" s="188"/>
      <c r="BB508" s="188"/>
      <c r="BC508" s="188"/>
      <c r="BD508" s="188"/>
      <c r="BE508" s="188"/>
      <c r="BF508" s="188"/>
      <c r="BG508" s="188"/>
      <c r="BH508" s="188"/>
      <c r="BI508" s="188"/>
      <c r="BJ508" s="188"/>
      <c r="BK508" s="188"/>
      <c r="BL508" s="188"/>
      <c r="BM508" s="188"/>
      <c r="BN508" s="188"/>
      <c r="BO508" s="188"/>
      <c r="BP508" s="189"/>
      <c r="BQ508" s="195"/>
      <c r="BR508" s="188"/>
      <c r="BS508" s="188"/>
      <c r="BT508" s="188"/>
      <c r="BU508" s="188"/>
      <c r="BV508" s="188"/>
      <c r="BW508" s="188"/>
      <c r="BX508" s="188"/>
      <c r="BY508" s="188"/>
      <c r="BZ508" s="188"/>
      <c r="CA508" s="188"/>
      <c r="CB508" s="188"/>
      <c r="CC508" s="188"/>
      <c r="CD508" s="188"/>
      <c r="CE508" s="188"/>
      <c r="CF508" s="188"/>
      <c r="CG508" s="189"/>
      <c r="CH508" s="195"/>
      <c r="CI508" s="188"/>
      <c r="CJ508" s="188"/>
      <c r="CK508" s="188"/>
      <c r="CL508" s="188"/>
      <c r="CM508" s="188"/>
      <c r="CN508" s="188"/>
      <c r="CO508" s="188"/>
      <c r="CP508" s="188"/>
      <c r="CQ508" s="188"/>
      <c r="CR508" s="188"/>
      <c r="CS508" s="188"/>
      <c r="CT508" s="188"/>
      <c r="CU508" s="188"/>
      <c r="CV508" s="188"/>
      <c r="CW508" s="188"/>
      <c r="CX508" s="189"/>
      <c r="CY508" s="195"/>
      <c r="CZ508" s="188"/>
      <c r="DA508" s="188"/>
      <c r="DB508" s="188"/>
      <c r="DC508" s="188"/>
      <c r="DD508" s="188"/>
      <c r="DE508" s="188"/>
      <c r="DF508" s="188"/>
      <c r="DG508" s="188"/>
      <c r="DH508" s="188"/>
      <c r="DI508" s="188"/>
      <c r="DJ508" s="188"/>
      <c r="DK508" s="188"/>
      <c r="DL508" s="188"/>
      <c r="DM508" s="188"/>
      <c r="DN508" s="188"/>
      <c r="DO508" s="189"/>
      <c r="DP508" s="195"/>
      <c r="DQ508" s="188"/>
      <c r="DR508" s="188"/>
      <c r="DS508" s="188"/>
      <c r="DT508" s="188"/>
      <c r="DU508" s="188"/>
      <c r="DV508" s="188"/>
      <c r="DW508" s="188"/>
      <c r="DX508" s="188"/>
      <c r="DY508" s="188"/>
      <c r="DZ508" s="188"/>
      <c r="EA508" s="188"/>
      <c r="EB508" s="188"/>
      <c r="EC508" s="188"/>
      <c r="ED508" s="188"/>
      <c r="EE508" s="188"/>
      <c r="EF508" s="189"/>
      <c r="EG508" s="195"/>
      <c r="EH508" s="188"/>
      <c r="EI508" s="188"/>
      <c r="EJ508" s="188"/>
      <c r="EK508" s="188"/>
      <c r="EL508" s="188"/>
      <c r="EM508" s="188"/>
      <c r="EN508" s="188"/>
      <c r="EO508" s="188"/>
      <c r="EP508" s="188"/>
      <c r="EQ508" s="188"/>
      <c r="ER508" s="188"/>
      <c r="ES508" s="188"/>
      <c r="ET508" s="188"/>
      <c r="EU508" s="188"/>
      <c r="EV508" s="188"/>
      <c r="EW508" s="189"/>
      <c r="EX508" s="195"/>
      <c r="EY508" s="188"/>
      <c r="EZ508" s="188"/>
      <c r="FA508" s="188"/>
      <c r="FB508" s="188"/>
      <c r="FC508" s="188"/>
      <c r="FD508" s="188"/>
      <c r="FE508" s="188"/>
      <c r="FF508" s="188"/>
      <c r="FG508" s="188"/>
      <c r="FH508" s="188"/>
      <c r="FI508" s="188"/>
      <c r="FJ508" s="188"/>
      <c r="FK508" s="188"/>
      <c r="FL508" s="188"/>
      <c r="FM508" s="188"/>
      <c r="FN508" s="189"/>
      <c r="FO508" s="195"/>
      <c r="FP508" s="188"/>
      <c r="FQ508" s="188"/>
      <c r="FR508" s="188"/>
      <c r="FS508" s="188"/>
      <c r="FT508" s="188"/>
      <c r="FU508" s="188"/>
      <c r="FV508" s="188"/>
      <c r="FW508" s="188"/>
      <c r="FX508" s="188"/>
      <c r="FY508" s="188"/>
      <c r="FZ508" s="188"/>
      <c r="GA508" s="188"/>
      <c r="GB508" s="188"/>
      <c r="GC508" s="188"/>
      <c r="GD508" s="188"/>
      <c r="GE508" s="189"/>
      <c r="GF508" s="195"/>
      <c r="GG508" s="188"/>
      <c r="GH508" s="188"/>
      <c r="GI508" s="188"/>
      <c r="GJ508" s="188"/>
      <c r="GK508" s="188"/>
      <c r="GL508" s="188"/>
      <c r="GM508" s="188"/>
      <c r="GN508" s="188"/>
      <c r="GO508" s="188"/>
      <c r="GP508" s="188"/>
      <c r="GQ508" s="188"/>
      <c r="GR508" s="188"/>
      <c r="GS508" s="188"/>
      <c r="GT508" s="188"/>
      <c r="GU508" s="188"/>
      <c r="GV508" s="189"/>
      <c r="GW508" s="195"/>
      <c r="GX508" s="188"/>
      <c r="GY508" s="188"/>
      <c r="GZ508" s="188"/>
      <c r="HA508" s="188"/>
      <c r="HB508" s="188"/>
      <c r="HC508" s="188"/>
      <c r="HD508" s="188"/>
      <c r="HE508" s="188"/>
      <c r="HF508" s="188"/>
      <c r="HG508" s="188"/>
      <c r="HH508" s="188"/>
      <c r="HI508" s="188"/>
      <c r="HJ508" s="188"/>
      <c r="HK508" s="188"/>
      <c r="HL508" s="188"/>
      <c r="HM508" s="189"/>
      <c r="HN508" s="195"/>
      <c r="HO508" s="188"/>
      <c r="HP508" s="188"/>
      <c r="HQ508" s="188"/>
      <c r="HR508" s="188"/>
      <c r="HS508" s="188"/>
      <c r="HT508" s="188"/>
      <c r="HU508" s="188"/>
      <c r="HV508" s="188"/>
      <c r="HW508" s="188"/>
      <c r="HX508" s="188"/>
      <c r="HY508" s="188"/>
      <c r="HZ508" s="188"/>
      <c r="IA508" s="188"/>
      <c r="IB508" s="188"/>
      <c r="IC508" s="188"/>
      <c r="ID508" s="189"/>
      <c r="IE508" s="195"/>
      <c r="IF508" s="188"/>
      <c r="IG508" s="188"/>
      <c r="IH508" s="188"/>
      <c r="II508" s="188"/>
      <c r="IJ508" s="188"/>
      <c r="IK508" s="188"/>
      <c r="IL508" s="188"/>
      <c r="IM508" s="188"/>
      <c r="IN508" s="188"/>
      <c r="IO508" s="188"/>
      <c r="IP508" s="188"/>
      <c r="IQ508" s="188"/>
      <c r="IR508" s="188"/>
      <c r="IS508" s="188"/>
      <c r="IT508" s="188"/>
      <c r="IU508" s="189"/>
      <c r="IV508" s="195"/>
      <c r="IW508" s="188"/>
      <c r="IX508" s="188"/>
      <c r="IY508" s="188"/>
      <c r="IZ508" s="188"/>
      <c r="JA508" s="188"/>
      <c r="JB508" s="188"/>
      <c r="JC508" s="188"/>
      <c r="JD508" s="188"/>
      <c r="JE508" s="188"/>
      <c r="JF508" s="188"/>
      <c r="JG508" s="188"/>
      <c r="JH508" s="188"/>
      <c r="JI508" s="188"/>
      <c r="JJ508" s="188"/>
      <c r="JK508" s="188"/>
      <c r="JL508" s="189"/>
      <c r="JM508" s="195"/>
      <c r="JN508" s="188"/>
      <c r="JO508" s="188"/>
      <c r="JP508" s="188"/>
      <c r="JQ508" s="188"/>
      <c r="JR508" s="188"/>
      <c r="JS508" s="188"/>
      <c r="JT508" s="188"/>
      <c r="JU508" s="188"/>
      <c r="JV508" s="188"/>
      <c r="JW508" s="188"/>
      <c r="JX508" s="188"/>
      <c r="JY508" s="188"/>
      <c r="JZ508" s="188"/>
      <c r="KA508" s="188"/>
      <c r="KB508" s="188"/>
      <c r="KC508" s="189"/>
      <c r="KD508" s="195"/>
      <c r="KE508" s="188"/>
      <c r="KF508" s="188"/>
      <c r="KG508" s="188"/>
      <c r="KH508" s="188"/>
      <c r="KI508" s="188"/>
      <c r="KJ508" s="188"/>
      <c r="KK508" s="188"/>
      <c r="KL508" s="188"/>
      <c r="KM508" s="188"/>
      <c r="KN508" s="188"/>
      <c r="KO508" s="188"/>
      <c r="KP508" s="188"/>
      <c r="KQ508" s="188"/>
      <c r="KR508" s="188"/>
      <c r="KS508" s="188"/>
      <c r="KT508" s="189"/>
      <c r="KU508" s="188"/>
    </row>
    <row r="509" ht="15.0" customHeight="1">
      <c r="A509" s="195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9"/>
      <c r="R509" s="195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9"/>
      <c r="AI509" s="195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9"/>
      <c r="AZ509" s="195"/>
      <c r="BA509" s="188"/>
      <c r="BB509" s="188"/>
      <c r="BC509" s="188"/>
      <c r="BD509" s="188"/>
      <c r="BE509" s="188"/>
      <c r="BF509" s="188"/>
      <c r="BG509" s="188"/>
      <c r="BH509" s="188"/>
      <c r="BI509" s="188"/>
      <c r="BJ509" s="188"/>
      <c r="BK509" s="188"/>
      <c r="BL509" s="188"/>
      <c r="BM509" s="188"/>
      <c r="BN509" s="188"/>
      <c r="BO509" s="188"/>
      <c r="BP509" s="189"/>
      <c r="BQ509" s="195"/>
      <c r="BR509" s="188"/>
      <c r="BS509" s="188"/>
      <c r="BT509" s="188"/>
      <c r="BU509" s="188"/>
      <c r="BV509" s="188"/>
      <c r="BW509" s="188"/>
      <c r="BX509" s="188"/>
      <c r="BY509" s="188"/>
      <c r="BZ509" s="188"/>
      <c r="CA509" s="188"/>
      <c r="CB509" s="188"/>
      <c r="CC509" s="188"/>
      <c r="CD509" s="188"/>
      <c r="CE509" s="188"/>
      <c r="CF509" s="188"/>
      <c r="CG509" s="189"/>
      <c r="CH509" s="195"/>
      <c r="CI509" s="188"/>
      <c r="CJ509" s="188"/>
      <c r="CK509" s="188"/>
      <c r="CL509" s="188"/>
      <c r="CM509" s="188"/>
      <c r="CN509" s="188"/>
      <c r="CO509" s="188"/>
      <c r="CP509" s="188"/>
      <c r="CQ509" s="188"/>
      <c r="CR509" s="188"/>
      <c r="CS509" s="188"/>
      <c r="CT509" s="188"/>
      <c r="CU509" s="188"/>
      <c r="CV509" s="188"/>
      <c r="CW509" s="188"/>
      <c r="CX509" s="189"/>
      <c r="CY509" s="195"/>
      <c r="CZ509" s="188"/>
      <c r="DA509" s="188"/>
      <c r="DB509" s="188"/>
      <c r="DC509" s="188"/>
      <c r="DD509" s="188"/>
      <c r="DE509" s="188"/>
      <c r="DF509" s="188"/>
      <c r="DG509" s="188"/>
      <c r="DH509" s="188"/>
      <c r="DI509" s="188"/>
      <c r="DJ509" s="188"/>
      <c r="DK509" s="188"/>
      <c r="DL509" s="188"/>
      <c r="DM509" s="188"/>
      <c r="DN509" s="188"/>
      <c r="DO509" s="189"/>
      <c r="DP509" s="195"/>
      <c r="DQ509" s="188"/>
      <c r="DR509" s="188"/>
      <c r="DS509" s="188"/>
      <c r="DT509" s="188"/>
      <c r="DU509" s="188"/>
      <c r="DV509" s="188"/>
      <c r="DW509" s="188"/>
      <c r="DX509" s="188"/>
      <c r="DY509" s="188"/>
      <c r="DZ509" s="188"/>
      <c r="EA509" s="188"/>
      <c r="EB509" s="188"/>
      <c r="EC509" s="188"/>
      <c r="ED509" s="188"/>
      <c r="EE509" s="188"/>
      <c r="EF509" s="189"/>
      <c r="EG509" s="195"/>
      <c r="EH509" s="188"/>
      <c r="EI509" s="188"/>
      <c r="EJ509" s="188"/>
      <c r="EK509" s="188"/>
      <c r="EL509" s="188"/>
      <c r="EM509" s="188"/>
      <c r="EN509" s="188"/>
      <c r="EO509" s="188"/>
      <c r="EP509" s="188"/>
      <c r="EQ509" s="188"/>
      <c r="ER509" s="188"/>
      <c r="ES509" s="188"/>
      <c r="ET509" s="188"/>
      <c r="EU509" s="188"/>
      <c r="EV509" s="188"/>
      <c r="EW509" s="189"/>
      <c r="EX509" s="195"/>
      <c r="EY509" s="188"/>
      <c r="EZ509" s="188"/>
      <c r="FA509" s="188"/>
      <c r="FB509" s="188"/>
      <c r="FC509" s="188"/>
      <c r="FD509" s="188"/>
      <c r="FE509" s="188"/>
      <c r="FF509" s="188"/>
      <c r="FG509" s="188"/>
      <c r="FH509" s="188"/>
      <c r="FI509" s="188"/>
      <c r="FJ509" s="188"/>
      <c r="FK509" s="188"/>
      <c r="FL509" s="188"/>
      <c r="FM509" s="188"/>
      <c r="FN509" s="189"/>
      <c r="FO509" s="195"/>
      <c r="FP509" s="188"/>
      <c r="FQ509" s="188"/>
      <c r="FR509" s="188"/>
      <c r="FS509" s="188"/>
      <c r="FT509" s="188"/>
      <c r="FU509" s="188"/>
      <c r="FV509" s="188"/>
      <c r="FW509" s="188"/>
      <c r="FX509" s="188"/>
      <c r="FY509" s="188"/>
      <c r="FZ509" s="188"/>
      <c r="GA509" s="188"/>
      <c r="GB509" s="188"/>
      <c r="GC509" s="188"/>
      <c r="GD509" s="188"/>
      <c r="GE509" s="189"/>
      <c r="GF509" s="195"/>
      <c r="GG509" s="188"/>
      <c r="GH509" s="188"/>
      <c r="GI509" s="188"/>
      <c r="GJ509" s="188"/>
      <c r="GK509" s="188"/>
      <c r="GL509" s="188"/>
      <c r="GM509" s="188"/>
      <c r="GN509" s="188"/>
      <c r="GO509" s="188"/>
      <c r="GP509" s="188"/>
      <c r="GQ509" s="188"/>
      <c r="GR509" s="188"/>
      <c r="GS509" s="188"/>
      <c r="GT509" s="188"/>
      <c r="GU509" s="188"/>
      <c r="GV509" s="189"/>
      <c r="GW509" s="195"/>
      <c r="GX509" s="188"/>
      <c r="GY509" s="188"/>
      <c r="GZ509" s="188"/>
      <c r="HA509" s="188"/>
      <c r="HB509" s="188"/>
      <c r="HC509" s="188"/>
      <c r="HD509" s="188"/>
      <c r="HE509" s="188"/>
      <c r="HF509" s="188"/>
      <c r="HG509" s="188"/>
      <c r="HH509" s="188"/>
      <c r="HI509" s="188"/>
      <c r="HJ509" s="188"/>
      <c r="HK509" s="188"/>
      <c r="HL509" s="188"/>
      <c r="HM509" s="189"/>
      <c r="HN509" s="195"/>
      <c r="HO509" s="188"/>
      <c r="HP509" s="188"/>
      <c r="HQ509" s="188"/>
      <c r="HR509" s="188"/>
      <c r="HS509" s="188"/>
      <c r="HT509" s="188"/>
      <c r="HU509" s="188"/>
      <c r="HV509" s="188"/>
      <c r="HW509" s="188"/>
      <c r="HX509" s="188"/>
      <c r="HY509" s="188"/>
      <c r="HZ509" s="188"/>
      <c r="IA509" s="188"/>
      <c r="IB509" s="188"/>
      <c r="IC509" s="188"/>
      <c r="ID509" s="189"/>
      <c r="IE509" s="195"/>
      <c r="IF509" s="188"/>
      <c r="IG509" s="188"/>
      <c r="IH509" s="188"/>
      <c r="II509" s="188"/>
      <c r="IJ509" s="188"/>
      <c r="IK509" s="188"/>
      <c r="IL509" s="188"/>
      <c r="IM509" s="188"/>
      <c r="IN509" s="188"/>
      <c r="IO509" s="188"/>
      <c r="IP509" s="188"/>
      <c r="IQ509" s="188"/>
      <c r="IR509" s="188"/>
      <c r="IS509" s="188"/>
      <c r="IT509" s="188"/>
      <c r="IU509" s="189"/>
      <c r="IV509" s="195"/>
      <c r="IW509" s="188"/>
      <c r="IX509" s="188"/>
      <c r="IY509" s="188"/>
      <c r="IZ509" s="188"/>
      <c r="JA509" s="188"/>
      <c r="JB509" s="188"/>
      <c r="JC509" s="188"/>
      <c r="JD509" s="188"/>
      <c r="JE509" s="188"/>
      <c r="JF509" s="188"/>
      <c r="JG509" s="188"/>
      <c r="JH509" s="188"/>
      <c r="JI509" s="188"/>
      <c r="JJ509" s="188"/>
      <c r="JK509" s="188"/>
      <c r="JL509" s="189"/>
      <c r="JM509" s="195"/>
      <c r="JN509" s="188"/>
      <c r="JO509" s="188"/>
      <c r="JP509" s="188"/>
      <c r="JQ509" s="188"/>
      <c r="JR509" s="188"/>
      <c r="JS509" s="188"/>
      <c r="JT509" s="188"/>
      <c r="JU509" s="188"/>
      <c r="JV509" s="188"/>
      <c r="JW509" s="188"/>
      <c r="JX509" s="188"/>
      <c r="JY509" s="188"/>
      <c r="JZ509" s="188"/>
      <c r="KA509" s="188"/>
      <c r="KB509" s="188"/>
      <c r="KC509" s="189"/>
      <c r="KD509" s="195"/>
      <c r="KE509" s="188"/>
      <c r="KF509" s="188"/>
      <c r="KG509" s="188"/>
      <c r="KH509" s="188"/>
      <c r="KI509" s="188"/>
      <c r="KJ509" s="188"/>
      <c r="KK509" s="188"/>
      <c r="KL509" s="188"/>
      <c r="KM509" s="188"/>
      <c r="KN509" s="188"/>
      <c r="KO509" s="188"/>
      <c r="KP509" s="188"/>
      <c r="KQ509" s="188"/>
      <c r="KR509" s="188"/>
      <c r="KS509" s="188"/>
      <c r="KT509" s="189"/>
      <c r="KU509" s="188"/>
    </row>
    <row r="510" ht="15.0" customHeight="1">
      <c r="A510" s="195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9"/>
      <c r="R510" s="195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9"/>
      <c r="AI510" s="195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9"/>
      <c r="AZ510" s="195"/>
      <c r="BA510" s="188"/>
      <c r="BB510" s="188"/>
      <c r="BC510" s="188"/>
      <c r="BD510" s="188"/>
      <c r="BE510" s="188"/>
      <c r="BF510" s="188"/>
      <c r="BG510" s="188"/>
      <c r="BH510" s="188"/>
      <c r="BI510" s="188"/>
      <c r="BJ510" s="188"/>
      <c r="BK510" s="188"/>
      <c r="BL510" s="188"/>
      <c r="BM510" s="188"/>
      <c r="BN510" s="188"/>
      <c r="BO510" s="188"/>
      <c r="BP510" s="189"/>
      <c r="BQ510" s="195"/>
      <c r="BR510" s="188"/>
      <c r="BS510" s="188"/>
      <c r="BT510" s="188"/>
      <c r="BU510" s="188"/>
      <c r="BV510" s="188"/>
      <c r="BW510" s="188"/>
      <c r="BX510" s="188"/>
      <c r="BY510" s="188"/>
      <c r="BZ510" s="188"/>
      <c r="CA510" s="188"/>
      <c r="CB510" s="188"/>
      <c r="CC510" s="188"/>
      <c r="CD510" s="188"/>
      <c r="CE510" s="188"/>
      <c r="CF510" s="188"/>
      <c r="CG510" s="189"/>
      <c r="CH510" s="195"/>
      <c r="CI510" s="188"/>
      <c r="CJ510" s="188"/>
      <c r="CK510" s="188"/>
      <c r="CL510" s="188"/>
      <c r="CM510" s="188"/>
      <c r="CN510" s="188"/>
      <c r="CO510" s="188"/>
      <c r="CP510" s="188"/>
      <c r="CQ510" s="188"/>
      <c r="CR510" s="188"/>
      <c r="CS510" s="188"/>
      <c r="CT510" s="188"/>
      <c r="CU510" s="188"/>
      <c r="CV510" s="188"/>
      <c r="CW510" s="188"/>
      <c r="CX510" s="189"/>
      <c r="CY510" s="195"/>
      <c r="CZ510" s="188"/>
      <c r="DA510" s="188"/>
      <c r="DB510" s="188"/>
      <c r="DC510" s="188"/>
      <c r="DD510" s="188"/>
      <c r="DE510" s="188"/>
      <c r="DF510" s="188"/>
      <c r="DG510" s="188"/>
      <c r="DH510" s="188"/>
      <c r="DI510" s="188"/>
      <c r="DJ510" s="188"/>
      <c r="DK510" s="188"/>
      <c r="DL510" s="188"/>
      <c r="DM510" s="188"/>
      <c r="DN510" s="188"/>
      <c r="DO510" s="189"/>
      <c r="DP510" s="195"/>
      <c r="DQ510" s="188"/>
      <c r="DR510" s="188"/>
      <c r="DS510" s="188"/>
      <c r="DT510" s="188"/>
      <c r="DU510" s="188"/>
      <c r="DV510" s="188"/>
      <c r="DW510" s="188"/>
      <c r="DX510" s="188"/>
      <c r="DY510" s="188"/>
      <c r="DZ510" s="188"/>
      <c r="EA510" s="188"/>
      <c r="EB510" s="188"/>
      <c r="EC510" s="188"/>
      <c r="ED510" s="188"/>
      <c r="EE510" s="188"/>
      <c r="EF510" s="189"/>
      <c r="EG510" s="195"/>
      <c r="EH510" s="188"/>
      <c r="EI510" s="188"/>
      <c r="EJ510" s="188"/>
      <c r="EK510" s="188"/>
      <c r="EL510" s="188"/>
      <c r="EM510" s="188"/>
      <c r="EN510" s="188"/>
      <c r="EO510" s="188"/>
      <c r="EP510" s="188"/>
      <c r="EQ510" s="188"/>
      <c r="ER510" s="188"/>
      <c r="ES510" s="188"/>
      <c r="ET510" s="188"/>
      <c r="EU510" s="188"/>
      <c r="EV510" s="188"/>
      <c r="EW510" s="189"/>
      <c r="EX510" s="195"/>
      <c r="EY510" s="188"/>
      <c r="EZ510" s="188"/>
      <c r="FA510" s="188"/>
      <c r="FB510" s="188"/>
      <c r="FC510" s="188"/>
      <c r="FD510" s="188"/>
      <c r="FE510" s="188"/>
      <c r="FF510" s="188"/>
      <c r="FG510" s="188"/>
      <c r="FH510" s="188"/>
      <c r="FI510" s="188"/>
      <c r="FJ510" s="188"/>
      <c r="FK510" s="188"/>
      <c r="FL510" s="188"/>
      <c r="FM510" s="188"/>
      <c r="FN510" s="189"/>
      <c r="FO510" s="195"/>
      <c r="FP510" s="188"/>
      <c r="FQ510" s="188"/>
      <c r="FR510" s="188"/>
      <c r="FS510" s="188"/>
      <c r="FT510" s="188"/>
      <c r="FU510" s="188"/>
      <c r="FV510" s="188"/>
      <c r="FW510" s="188"/>
      <c r="FX510" s="188"/>
      <c r="FY510" s="188"/>
      <c r="FZ510" s="188"/>
      <c r="GA510" s="188"/>
      <c r="GB510" s="188"/>
      <c r="GC510" s="188"/>
      <c r="GD510" s="188"/>
      <c r="GE510" s="189"/>
      <c r="GF510" s="195"/>
      <c r="GG510" s="188"/>
      <c r="GH510" s="188"/>
      <c r="GI510" s="188"/>
      <c r="GJ510" s="188"/>
      <c r="GK510" s="188"/>
      <c r="GL510" s="188"/>
      <c r="GM510" s="188"/>
      <c r="GN510" s="188"/>
      <c r="GO510" s="188"/>
      <c r="GP510" s="188"/>
      <c r="GQ510" s="188"/>
      <c r="GR510" s="188"/>
      <c r="GS510" s="188"/>
      <c r="GT510" s="188"/>
      <c r="GU510" s="188"/>
      <c r="GV510" s="189"/>
      <c r="GW510" s="195"/>
      <c r="GX510" s="188"/>
      <c r="GY510" s="188"/>
      <c r="GZ510" s="188"/>
      <c r="HA510" s="188"/>
      <c r="HB510" s="188"/>
      <c r="HC510" s="188"/>
      <c r="HD510" s="188"/>
      <c r="HE510" s="188"/>
      <c r="HF510" s="188"/>
      <c r="HG510" s="188"/>
      <c r="HH510" s="188"/>
      <c r="HI510" s="188"/>
      <c r="HJ510" s="188"/>
      <c r="HK510" s="188"/>
      <c r="HL510" s="188"/>
      <c r="HM510" s="189"/>
      <c r="HN510" s="195"/>
      <c r="HO510" s="188"/>
      <c r="HP510" s="188"/>
      <c r="HQ510" s="188"/>
      <c r="HR510" s="188"/>
      <c r="HS510" s="188"/>
      <c r="HT510" s="188"/>
      <c r="HU510" s="188"/>
      <c r="HV510" s="188"/>
      <c r="HW510" s="188"/>
      <c r="HX510" s="188"/>
      <c r="HY510" s="188"/>
      <c r="HZ510" s="188"/>
      <c r="IA510" s="188"/>
      <c r="IB510" s="188"/>
      <c r="IC510" s="188"/>
      <c r="ID510" s="189"/>
      <c r="IE510" s="195"/>
      <c r="IF510" s="188"/>
      <c r="IG510" s="188"/>
      <c r="IH510" s="188"/>
      <c r="II510" s="188"/>
      <c r="IJ510" s="188"/>
      <c r="IK510" s="188"/>
      <c r="IL510" s="188"/>
      <c r="IM510" s="188"/>
      <c r="IN510" s="188"/>
      <c r="IO510" s="188"/>
      <c r="IP510" s="188"/>
      <c r="IQ510" s="188"/>
      <c r="IR510" s="188"/>
      <c r="IS510" s="188"/>
      <c r="IT510" s="188"/>
      <c r="IU510" s="189"/>
      <c r="IV510" s="195"/>
      <c r="IW510" s="188"/>
      <c r="IX510" s="188"/>
      <c r="IY510" s="188"/>
      <c r="IZ510" s="188"/>
      <c r="JA510" s="188"/>
      <c r="JB510" s="188"/>
      <c r="JC510" s="188"/>
      <c r="JD510" s="188"/>
      <c r="JE510" s="188"/>
      <c r="JF510" s="188"/>
      <c r="JG510" s="188"/>
      <c r="JH510" s="188"/>
      <c r="JI510" s="188"/>
      <c r="JJ510" s="188"/>
      <c r="JK510" s="188"/>
      <c r="JL510" s="189"/>
      <c r="JM510" s="195"/>
      <c r="JN510" s="188"/>
      <c r="JO510" s="188"/>
      <c r="JP510" s="188"/>
      <c r="JQ510" s="188"/>
      <c r="JR510" s="188"/>
      <c r="JS510" s="188"/>
      <c r="JT510" s="188"/>
      <c r="JU510" s="188"/>
      <c r="JV510" s="188"/>
      <c r="JW510" s="188"/>
      <c r="JX510" s="188"/>
      <c r="JY510" s="188"/>
      <c r="JZ510" s="188"/>
      <c r="KA510" s="188"/>
      <c r="KB510" s="188"/>
      <c r="KC510" s="189"/>
      <c r="KD510" s="195"/>
      <c r="KE510" s="188"/>
      <c r="KF510" s="188"/>
      <c r="KG510" s="188"/>
      <c r="KH510" s="188"/>
      <c r="KI510" s="188"/>
      <c r="KJ510" s="188"/>
      <c r="KK510" s="188"/>
      <c r="KL510" s="188"/>
      <c r="KM510" s="188"/>
      <c r="KN510" s="188"/>
      <c r="KO510" s="188"/>
      <c r="KP510" s="188"/>
      <c r="KQ510" s="188"/>
      <c r="KR510" s="188"/>
      <c r="KS510" s="188"/>
      <c r="KT510" s="189"/>
      <c r="KU510" s="188"/>
    </row>
    <row r="511" ht="15.0" customHeight="1">
      <c r="A511" s="195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9"/>
      <c r="R511" s="195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9"/>
      <c r="AI511" s="195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9"/>
      <c r="AZ511" s="195"/>
      <c r="BA511" s="188"/>
      <c r="BB511" s="188"/>
      <c r="BC511" s="188"/>
      <c r="BD511" s="188"/>
      <c r="BE511" s="188"/>
      <c r="BF511" s="188"/>
      <c r="BG511" s="188"/>
      <c r="BH511" s="188"/>
      <c r="BI511" s="188"/>
      <c r="BJ511" s="188"/>
      <c r="BK511" s="188"/>
      <c r="BL511" s="188"/>
      <c r="BM511" s="188"/>
      <c r="BN511" s="188"/>
      <c r="BO511" s="188"/>
      <c r="BP511" s="189"/>
      <c r="BQ511" s="195"/>
      <c r="BR511" s="188"/>
      <c r="BS511" s="188"/>
      <c r="BT511" s="188"/>
      <c r="BU511" s="188"/>
      <c r="BV511" s="188"/>
      <c r="BW511" s="188"/>
      <c r="BX511" s="188"/>
      <c r="BY511" s="188"/>
      <c r="BZ511" s="188"/>
      <c r="CA511" s="188"/>
      <c r="CB511" s="188"/>
      <c r="CC511" s="188"/>
      <c r="CD511" s="188"/>
      <c r="CE511" s="188"/>
      <c r="CF511" s="188"/>
      <c r="CG511" s="189"/>
      <c r="CH511" s="195"/>
      <c r="CI511" s="188"/>
      <c r="CJ511" s="188"/>
      <c r="CK511" s="188"/>
      <c r="CL511" s="188"/>
      <c r="CM511" s="188"/>
      <c r="CN511" s="188"/>
      <c r="CO511" s="188"/>
      <c r="CP511" s="188"/>
      <c r="CQ511" s="188"/>
      <c r="CR511" s="188"/>
      <c r="CS511" s="188"/>
      <c r="CT511" s="188"/>
      <c r="CU511" s="188"/>
      <c r="CV511" s="188"/>
      <c r="CW511" s="188"/>
      <c r="CX511" s="189"/>
      <c r="CY511" s="195"/>
      <c r="CZ511" s="188"/>
      <c r="DA511" s="188"/>
      <c r="DB511" s="188"/>
      <c r="DC511" s="188"/>
      <c r="DD511" s="188"/>
      <c r="DE511" s="188"/>
      <c r="DF511" s="188"/>
      <c r="DG511" s="188"/>
      <c r="DH511" s="188"/>
      <c r="DI511" s="188"/>
      <c r="DJ511" s="188"/>
      <c r="DK511" s="188"/>
      <c r="DL511" s="188"/>
      <c r="DM511" s="188"/>
      <c r="DN511" s="188"/>
      <c r="DO511" s="189"/>
      <c r="DP511" s="195"/>
      <c r="DQ511" s="188"/>
      <c r="DR511" s="188"/>
      <c r="DS511" s="188"/>
      <c r="DT511" s="188"/>
      <c r="DU511" s="188"/>
      <c r="DV511" s="188"/>
      <c r="DW511" s="188"/>
      <c r="DX511" s="188"/>
      <c r="DY511" s="188"/>
      <c r="DZ511" s="188"/>
      <c r="EA511" s="188"/>
      <c r="EB511" s="188"/>
      <c r="EC511" s="188"/>
      <c r="ED511" s="188"/>
      <c r="EE511" s="188"/>
      <c r="EF511" s="189"/>
      <c r="EG511" s="195"/>
      <c r="EH511" s="188"/>
      <c r="EI511" s="188"/>
      <c r="EJ511" s="188"/>
      <c r="EK511" s="188"/>
      <c r="EL511" s="188"/>
      <c r="EM511" s="188"/>
      <c r="EN511" s="188"/>
      <c r="EO511" s="188"/>
      <c r="EP511" s="188"/>
      <c r="EQ511" s="188"/>
      <c r="ER511" s="188"/>
      <c r="ES511" s="188"/>
      <c r="ET511" s="188"/>
      <c r="EU511" s="188"/>
      <c r="EV511" s="188"/>
      <c r="EW511" s="189"/>
      <c r="EX511" s="195"/>
      <c r="EY511" s="188"/>
      <c r="EZ511" s="188"/>
      <c r="FA511" s="188"/>
      <c r="FB511" s="188"/>
      <c r="FC511" s="188"/>
      <c r="FD511" s="188"/>
      <c r="FE511" s="188"/>
      <c r="FF511" s="188"/>
      <c r="FG511" s="188"/>
      <c r="FH511" s="188"/>
      <c r="FI511" s="188"/>
      <c r="FJ511" s="188"/>
      <c r="FK511" s="188"/>
      <c r="FL511" s="188"/>
      <c r="FM511" s="188"/>
      <c r="FN511" s="189"/>
      <c r="FO511" s="195"/>
      <c r="FP511" s="188"/>
      <c r="FQ511" s="188"/>
      <c r="FR511" s="188"/>
      <c r="FS511" s="188"/>
      <c r="FT511" s="188"/>
      <c r="FU511" s="188"/>
      <c r="FV511" s="188"/>
      <c r="FW511" s="188"/>
      <c r="FX511" s="188"/>
      <c r="FY511" s="188"/>
      <c r="FZ511" s="188"/>
      <c r="GA511" s="188"/>
      <c r="GB511" s="188"/>
      <c r="GC511" s="188"/>
      <c r="GD511" s="188"/>
      <c r="GE511" s="189"/>
      <c r="GF511" s="195"/>
      <c r="GG511" s="188"/>
      <c r="GH511" s="188"/>
      <c r="GI511" s="188"/>
      <c r="GJ511" s="188"/>
      <c r="GK511" s="188"/>
      <c r="GL511" s="188"/>
      <c r="GM511" s="188"/>
      <c r="GN511" s="188"/>
      <c r="GO511" s="188"/>
      <c r="GP511" s="188"/>
      <c r="GQ511" s="188"/>
      <c r="GR511" s="188"/>
      <c r="GS511" s="188"/>
      <c r="GT511" s="188"/>
      <c r="GU511" s="188"/>
      <c r="GV511" s="189"/>
      <c r="GW511" s="195"/>
      <c r="GX511" s="188"/>
      <c r="GY511" s="188"/>
      <c r="GZ511" s="188"/>
      <c r="HA511" s="188"/>
      <c r="HB511" s="188"/>
      <c r="HC511" s="188"/>
      <c r="HD511" s="188"/>
      <c r="HE511" s="188"/>
      <c r="HF511" s="188"/>
      <c r="HG511" s="188"/>
      <c r="HH511" s="188"/>
      <c r="HI511" s="188"/>
      <c r="HJ511" s="188"/>
      <c r="HK511" s="188"/>
      <c r="HL511" s="188"/>
      <c r="HM511" s="189"/>
      <c r="HN511" s="195"/>
      <c r="HO511" s="188"/>
      <c r="HP511" s="188"/>
      <c r="HQ511" s="188"/>
      <c r="HR511" s="188"/>
      <c r="HS511" s="188"/>
      <c r="HT511" s="188"/>
      <c r="HU511" s="188"/>
      <c r="HV511" s="188"/>
      <c r="HW511" s="188"/>
      <c r="HX511" s="188"/>
      <c r="HY511" s="188"/>
      <c r="HZ511" s="188"/>
      <c r="IA511" s="188"/>
      <c r="IB511" s="188"/>
      <c r="IC511" s="188"/>
      <c r="ID511" s="189"/>
      <c r="IE511" s="195"/>
      <c r="IF511" s="188"/>
      <c r="IG511" s="188"/>
      <c r="IH511" s="188"/>
      <c r="II511" s="188"/>
      <c r="IJ511" s="188"/>
      <c r="IK511" s="188"/>
      <c r="IL511" s="188"/>
      <c r="IM511" s="188"/>
      <c r="IN511" s="188"/>
      <c r="IO511" s="188"/>
      <c r="IP511" s="188"/>
      <c r="IQ511" s="188"/>
      <c r="IR511" s="188"/>
      <c r="IS511" s="188"/>
      <c r="IT511" s="188"/>
      <c r="IU511" s="189"/>
      <c r="IV511" s="195"/>
      <c r="IW511" s="188"/>
      <c r="IX511" s="188"/>
      <c r="IY511" s="188"/>
      <c r="IZ511" s="188"/>
      <c r="JA511" s="188"/>
      <c r="JB511" s="188"/>
      <c r="JC511" s="188"/>
      <c r="JD511" s="188"/>
      <c r="JE511" s="188"/>
      <c r="JF511" s="188"/>
      <c r="JG511" s="188"/>
      <c r="JH511" s="188"/>
      <c r="JI511" s="188"/>
      <c r="JJ511" s="188"/>
      <c r="JK511" s="188"/>
      <c r="JL511" s="189"/>
      <c r="JM511" s="195"/>
      <c r="JN511" s="188"/>
      <c r="JO511" s="188"/>
      <c r="JP511" s="188"/>
      <c r="JQ511" s="188"/>
      <c r="JR511" s="188"/>
      <c r="JS511" s="188"/>
      <c r="JT511" s="188"/>
      <c r="JU511" s="188"/>
      <c r="JV511" s="188"/>
      <c r="JW511" s="188"/>
      <c r="JX511" s="188"/>
      <c r="JY511" s="188"/>
      <c r="JZ511" s="188"/>
      <c r="KA511" s="188"/>
      <c r="KB511" s="188"/>
      <c r="KC511" s="189"/>
      <c r="KD511" s="195"/>
      <c r="KE511" s="188"/>
      <c r="KF511" s="188"/>
      <c r="KG511" s="188"/>
      <c r="KH511" s="188"/>
      <c r="KI511" s="188"/>
      <c r="KJ511" s="188"/>
      <c r="KK511" s="188"/>
      <c r="KL511" s="188"/>
      <c r="KM511" s="188"/>
      <c r="KN511" s="188"/>
      <c r="KO511" s="188"/>
      <c r="KP511" s="188"/>
      <c r="KQ511" s="188"/>
      <c r="KR511" s="188"/>
      <c r="KS511" s="188"/>
      <c r="KT511" s="189"/>
      <c r="KU511" s="188"/>
    </row>
    <row r="512" ht="15.0" customHeight="1">
      <c r="A512" s="195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9"/>
      <c r="R512" s="195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9"/>
      <c r="AI512" s="195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9"/>
      <c r="AZ512" s="195"/>
      <c r="BA512" s="188"/>
      <c r="BB512" s="188"/>
      <c r="BC512" s="188"/>
      <c r="BD512" s="188"/>
      <c r="BE512" s="188"/>
      <c r="BF512" s="188"/>
      <c r="BG512" s="188"/>
      <c r="BH512" s="188"/>
      <c r="BI512" s="188"/>
      <c r="BJ512" s="188"/>
      <c r="BK512" s="188"/>
      <c r="BL512" s="188"/>
      <c r="BM512" s="188"/>
      <c r="BN512" s="188"/>
      <c r="BO512" s="188"/>
      <c r="BP512" s="189"/>
      <c r="BQ512" s="195"/>
      <c r="BR512" s="188"/>
      <c r="BS512" s="188"/>
      <c r="BT512" s="188"/>
      <c r="BU512" s="188"/>
      <c r="BV512" s="188"/>
      <c r="BW512" s="188"/>
      <c r="BX512" s="188"/>
      <c r="BY512" s="188"/>
      <c r="BZ512" s="188"/>
      <c r="CA512" s="188"/>
      <c r="CB512" s="188"/>
      <c r="CC512" s="188"/>
      <c r="CD512" s="188"/>
      <c r="CE512" s="188"/>
      <c r="CF512" s="188"/>
      <c r="CG512" s="189"/>
      <c r="CH512" s="195"/>
      <c r="CI512" s="188"/>
      <c r="CJ512" s="188"/>
      <c r="CK512" s="188"/>
      <c r="CL512" s="188"/>
      <c r="CM512" s="188"/>
      <c r="CN512" s="188"/>
      <c r="CO512" s="188"/>
      <c r="CP512" s="188"/>
      <c r="CQ512" s="188"/>
      <c r="CR512" s="188"/>
      <c r="CS512" s="188"/>
      <c r="CT512" s="188"/>
      <c r="CU512" s="188"/>
      <c r="CV512" s="188"/>
      <c r="CW512" s="188"/>
      <c r="CX512" s="189"/>
      <c r="CY512" s="195"/>
      <c r="CZ512" s="188"/>
      <c r="DA512" s="188"/>
      <c r="DB512" s="188"/>
      <c r="DC512" s="188"/>
      <c r="DD512" s="188"/>
      <c r="DE512" s="188"/>
      <c r="DF512" s="188"/>
      <c r="DG512" s="188"/>
      <c r="DH512" s="188"/>
      <c r="DI512" s="188"/>
      <c r="DJ512" s="188"/>
      <c r="DK512" s="188"/>
      <c r="DL512" s="188"/>
      <c r="DM512" s="188"/>
      <c r="DN512" s="188"/>
      <c r="DO512" s="189"/>
      <c r="DP512" s="195"/>
      <c r="DQ512" s="188"/>
      <c r="DR512" s="188"/>
      <c r="DS512" s="188"/>
      <c r="DT512" s="188"/>
      <c r="DU512" s="188"/>
      <c r="DV512" s="188"/>
      <c r="DW512" s="188"/>
      <c r="DX512" s="188"/>
      <c r="DY512" s="188"/>
      <c r="DZ512" s="188"/>
      <c r="EA512" s="188"/>
      <c r="EB512" s="188"/>
      <c r="EC512" s="188"/>
      <c r="ED512" s="188"/>
      <c r="EE512" s="188"/>
      <c r="EF512" s="189"/>
      <c r="EG512" s="195"/>
      <c r="EH512" s="188"/>
      <c r="EI512" s="188"/>
      <c r="EJ512" s="188"/>
      <c r="EK512" s="188"/>
      <c r="EL512" s="188"/>
      <c r="EM512" s="188"/>
      <c r="EN512" s="188"/>
      <c r="EO512" s="188"/>
      <c r="EP512" s="188"/>
      <c r="EQ512" s="188"/>
      <c r="ER512" s="188"/>
      <c r="ES512" s="188"/>
      <c r="ET512" s="188"/>
      <c r="EU512" s="188"/>
      <c r="EV512" s="188"/>
      <c r="EW512" s="189"/>
      <c r="EX512" s="195"/>
      <c r="EY512" s="188"/>
      <c r="EZ512" s="188"/>
      <c r="FA512" s="188"/>
      <c r="FB512" s="188"/>
      <c r="FC512" s="188"/>
      <c r="FD512" s="188"/>
      <c r="FE512" s="188"/>
      <c r="FF512" s="188"/>
      <c r="FG512" s="188"/>
      <c r="FH512" s="188"/>
      <c r="FI512" s="188"/>
      <c r="FJ512" s="188"/>
      <c r="FK512" s="188"/>
      <c r="FL512" s="188"/>
      <c r="FM512" s="188"/>
      <c r="FN512" s="189"/>
      <c r="FO512" s="195"/>
      <c r="FP512" s="188"/>
      <c r="FQ512" s="188"/>
      <c r="FR512" s="188"/>
      <c r="FS512" s="188"/>
      <c r="FT512" s="188"/>
      <c r="FU512" s="188"/>
      <c r="FV512" s="188"/>
      <c r="FW512" s="188"/>
      <c r="FX512" s="188"/>
      <c r="FY512" s="188"/>
      <c r="FZ512" s="188"/>
      <c r="GA512" s="188"/>
      <c r="GB512" s="188"/>
      <c r="GC512" s="188"/>
      <c r="GD512" s="188"/>
      <c r="GE512" s="189"/>
      <c r="GF512" s="195"/>
      <c r="GG512" s="188"/>
      <c r="GH512" s="188"/>
      <c r="GI512" s="188"/>
      <c r="GJ512" s="188"/>
      <c r="GK512" s="188"/>
      <c r="GL512" s="188"/>
      <c r="GM512" s="188"/>
      <c r="GN512" s="188"/>
      <c r="GO512" s="188"/>
      <c r="GP512" s="188"/>
      <c r="GQ512" s="188"/>
      <c r="GR512" s="188"/>
      <c r="GS512" s="188"/>
      <c r="GT512" s="188"/>
      <c r="GU512" s="188"/>
      <c r="GV512" s="189"/>
      <c r="GW512" s="195"/>
      <c r="GX512" s="188"/>
      <c r="GY512" s="188"/>
      <c r="GZ512" s="188"/>
      <c r="HA512" s="188"/>
      <c r="HB512" s="188"/>
      <c r="HC512" s="188"/>
      <c r="HD512" s="188"/>
      <c r="HE512" s="188"/>
      <c r="HF512" s="188"/>
      <c r="HG512" s="188"/>
      <c r="HH512" s="188"/>
      <c r="HI512" s="188"/>
      <c r="HJ512" s="188"/>
      <c r="HK512" s="188"/>
      <c r="HL512" s="188"/>
      <c r="HM512" s="189"/>
      <c r="HN512" s="195"/>
      <c r="HO512" s="188"/>
      <c r="HP512" s="188"/>
      <c r="HQ512" s="188"/>
      <c r="HR512" s="188"/>
      <c r="HS512" s="188"/>
      <c r="HT512" s="188"/>
      <c r="HU512" s="188"/>
      <c r="HV512" s="188"/>
      <c r="HW512" s="188"/>
      <c r="HX512" s="188"/>
      <c r="HY512" s="188"/>
      <c r="HZ512" s="188"/>
      <c r="IA512" s="188"/>
      <c r="IB512" s="188"/>
      <c r="IC512" s="188"/>
      <c r="ID512" s="189"/>
      <c r="IE512" s="195"/>
      <c r="IF512" s="188"/>
      <c r="IG512" s="188"/>
      <c r="IH512" s="188"/>
      <c r="II512" s="188"/>
      <c r="IJ512" s="188"/>
      <c r="IK512" s="188"/>
      <c r="IL512" s="188"/>
      <c r="IM512" s="188"/>
      <c r="IN512" s="188"/>
      <c r="IO512" s="188"/>
      <c r="IP512" s="188"/>
      <c r="IQ512" s="188"/>
      <c r="IR512" s="188"/>
      <c r="IS512" s="188"/>
      <c r="IT512" s="188"/>
      <c r="IU512" s="189"/>
      <c r="IV512" s="195"/>
      <c r="IW512" s="188"/>
      <c r="IX512" s="188"/>
      <c r="IY512" s="188"/>
      <c r="IZ512" s="188"/>
      <c r="JA512" s="188"/>
      <c r="JB512" s="188"/>
      <c r="JC512" s="188"/>
      <c r="JD512" s="188"/>
      <c r="JE512" s="188"/>
      <c r="JF512" s="188"/>
      <c r="JG512" s="188"/>
      <c r="JH512" s="188"/>
      <c r="JI512" s="188"/>
      <c r="JJ512" s="188"/>
      <c r="JK512" s="188"/>
      <c r="JL512" s="189"/>
      <c r="JM512" s="195"/>
      <c r="JN512" s="188"/>
      <c r="JO512" s="188"/>
      <c r="JP512" s="188"/>
      <c r="JQ512" s="188"/>
      <c r="JR512" s="188"/>
      <c r="JS512" s="188"/>
      <c r="JT512" s="188"/>
      <c r="JU512" s="188"/>
      <c r="JV512" s="188"/>
      <c r="JW512" s="188"/>
      <c r="JX512" s="188"/>
      <c r="JY512" s="188"/>
      <c r="JZ512" s="188"/>
      <c r="KA512" s="188"/>
      <c r="KB512" s="188"/>
      <c r="KC512" s="189"/>
      <c r="KD512" s="195"/>
      <c r="KE512" s="188"/>
      <c r="KF512" s="188"/>
      <c r="KG512" s="188"/>
      <c r="KH512" s="188"/>
      <c r="KI512" s="188"/>
      <c r="KJ512" s="188"/>
      <c r="KK512" s="188"/>
      <c r="KL512" s="188"/>
      <c r="KM512" s="188"/>
      <c r="KN512" s="188"/>
      <c r="KO512" s="188"/>
      <c r="KP512" s="188"/>
      <c r="KQ512" s="188"/>
      <c r="KR512" s="188"/>
      <c r="KS512" s="188"/>
      <c r="KT512" s="189"/>
      <c r="KU512" s="188"/>
    </row>
    <row r="513" ht="15.0" customHeight="1">
      <c r="A513" s="195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9"/>
      <c r="R513" s="195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9"/>
      <c r="AI513" s="195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9"/>
      <c r="AZ513" s="195"/>
      <c r="BA513" s="188"/>
      <c r="BB513" s="188"/>
      <c r="BC513" s="188"/>
      <c r="BD513" s="188"/>
      <c r="BE513" s="188"/>
      <c r="BF513" s="188"/>
      <c r="BG513" s="188"/>
      <c r="BH513" s="188"/>
      <c r="BI513" s="188"/>
      <c r="BJ513" s="188"/>
      <c r="BK513" s="188"/>
      <c r="BL513" s="188"/>
      <c r="BM513" s="188"/>
      <c r="BN513" s="188"/>
      <c r="BO513" s="188"/>
      <c r="BP513" s="189"/>
      <c r="BQ513" s="195"/>
      <c r="BR513" s="188"/>
      <c r="BS513" s="188"/>
      <c r="BT513" s="188"/>
      <c r="BU513" s="188"/>
      <c r="BV513" s="188"/>
      <c r="BW513" s="188"/>
      <c r="BX513" s="188"/>
      <c r="BY513" s="188"/>
      <c r="BZ513" s="188"/>
      <c r="CA513" s="188"/>
      <c r="CB513" s="188"/>
      <c r="CC513" s="188"/>
      <c r="CD513" s="188"/>
      <c r="CE513" s="188"/>
      <c r="CF513" s="188"/>
      <c r="CG513" s="189"/>
      <c r="CH513" s="195"/>
      <c r="CI513" s="188"/>
      <c r="CJ513" s="188"/>
      <c r="CK513" s="188"/>
      <c r="CL513" s="188"/>
      <c r="CM513" s="188"/>
      <c r="CN513" s="188"/>
      <c r="CO513" s="188"/>
      <c r="CP513" s="188"/>
      <c r="CQ513" s="188"/>
      <c r="CR513" s="188"/>
      <c r="CS513" s="188"/>
      <c r="CT513" s="188"/>
      <c r="CU513" s="188"/>
      <c r="CV513" s="188"/>
      <c r="CW513" s="188"/>
      <c r="CX513" s="189"/>
      <c r="CY513" s="195"/>
      <c r="CZ513" s="188"/>
      <c r="DA513" s="188"/>
      <c r="DB513" s="188"/>
      <c r="DC513" s="188"/>
      <c r="DD513" s="188"/>
      <c r="DE513" s="188"/>
      <c r="DF513" s="188"/>
      <c r="DG513" s="188"/>
      <c r="DH513" s="188"/>
      <c r="DI513" s="188"/>
      <c r="DJ513" s="188"/>
      <c r="DK513" s="188"/>
      <c r="DL513" s="188"/>
      <c r="DM513" s="188"/>
      <c r="DN513" s="188"/>
      <c r="DO513" s="189"/>
      <c r="DP513" s="195"/>
      <c r="DQ513" s="188"/>
      <c r="DR513" s="188"/>
      <c r="DS513" s="188"/>
      <c r="DT513" s="188"/>
      <c r="DU513" s="188"/>
      <c r="DV513" s="188"/>
      <c r="DW513" s="188"/>
      <c r="DX513" s="188"/>
      <c r="DY513" s="188"/>
      <c r="DZ513" s="188"/>
      <c r="EA513" s="188"/>
      <c r="EB513" s="188"/>
      <c r="EC513" s="188"/>
      <c r="ED513" s="188"/>
      <c r="EE513" s="188"/>
      <c r="EF513" s="189"/>
      <c r="EG513" s="195"/>
      <c r="EH513" s="188"/>
      <c r="EI513" s="188"/>
      <c r="EJ513" s="188"/>
      <c r="EK513" s="188"/>
      <c r="EL513" s="188"/>
      <c r="EM513" s="188"/>
      <c r="EN513" s="188"/>
      <c r="EO513" s="188"/>
      <c r="EP513" s="188"/>
      <c r="EQ513" s="188"/>
      <c r="ER513" s="188"/>
      <c r="ES513" s="188"/>
      <c r="ET513" s="188"/>
      <c r="EU513" s="188"/>
      <c r="EV513" s="188"/>
      <c r="EW513" s="189"/>
      <c r="EX513" s="195"/>
      <c r="EY513" s="188"/>
      <c r="EZ513" s="188"/>
      <c r="FA513" s="188"/>
      <c r="FB513" s="188"/>
      <c r="FC513" s="188"/>
      <c r="FD513" s="188"/>
      <c r="FE513" s="188"/>
      <c r="FF513" s="188"/>
      <c r="FG513" s="188"/>
      <c r="FH513" s="188"/>
      <c r="FI513" s="188"/>
      <c r="FJ513" s="188"/>
      <c r="FK513" s="188"/>
      <c r="FL513" s="188"/>
      <c r="FM513" s="188"/>
      <c r="FN513" s="189"/>
      <c r="FO513" s="195"/>
      <c r="FP513" s="188"/>
      <c r="FQ513" s="188"/>
      <c r="FR513" s="188"/>
      <c r="FS513" s="188"/>
      <c r="FT513" s="188"/>
      <c r="FU513" s="188"/>
      <c r="FV513" s="188"/>
      <c r="FW513" s="188"/>
      <c r="FX513" s="188"/>
      <c r="FY513" s="188"/>
      <c r="FZ513" s="188"/>
      <c r="GA513" s="188"/>
      <c r="GB513" s="188"/>
      <c r="GC513" s="188"/>
      <c r="GD513" s="188"/>
      <c r="GE513" s="189"/>
      <c r="GF513" s="195"/>
      <c r="GG513" s="188"/>
      <c r="GH513" s="188"/>
      <c r="GI513" s="188"/>
      <c r="GJ513" s="188"/>
      <c r="GK513" s="188"/>
      <c r="GL513" s="188"/>
      <c r="GM513" s="188"/>
      <c r="GN513" s="188"/>
      <c r="GO513" s="188"/>
      <c r="GP513" s="188"/>
      <c r="GQ513" s="188"/>
      <c r="GR513" s="188"/>
      <c r="GS513" s="188"/>
      <c r="GT513" s="188"/>
      <c r="GU513" s="188"/>
      <c r="GV513" s="189"/>
      <c r="GW513" s="195"/>
      <c r="GX513" s="188"/>
      <c r="GY513" s="188"/>
      <c r="GZ513" s="188"/>
      <c r="HA513" s="188"/>
      <c r="HB513" s="188"/>
      <c r="HC513" s="188"/>
      <c r="HD513" s="188"/>
      <c r="HE513" s="188"/>
      <c r="HF513" s="188"/>
      <c r="HG513" s="188"/>
      <c r="HH513" s="188"/>
      <c r="HI513" s="188"/>
      <c r="HJ513" s="188"/>
      <c r="HK513" s="188"/>
      <c r="HL513" s="188"/>
      <c r="HM513" s="189"/>
      <c r="HN513" s="195"/>
      <c r="HO513" s="188"/>
      <c r="HP513" s="188"/>
      <c r="HQ513" s="188"/>
      <c r="HR513" s="188"/>
      <c r="HS513" s="188"/>
      <c r="HT513" s="188"/>
      <c r="HU513" s="188"/>
      <c r="HV513" s="188"/>
      <c r="HW513" s="188"/>
      <c r="HX513" s="188"/>
      <c r="HY513" s="188"/>
      <c r="HZ513" s="188"/>
      <c r="IA513" s="188"/>
      <c r="IB513" s="188"/>
      <c r="IC513" s="188"/>
      <c r="ID513" s="189"/>
      <c r="IE513" s="195"/>
      <c r="IF513" s="188"/>
      <c r="IG513" s="188"/>
      <c r="IH513" s="188"/>
      <c r="II513" s="188"/>
      <c r="IJ513" s="188"/>
      <c r="IK513" s="188"/>
      <c r="IL513" s="188"/>
      <c r="IM513" s="188"/>
      <c r="IN513" s="188"/>
      <c r="IO513" s="188"/>
      <c r="IP513" s="188"/>
      <c r="IQ513" s="188"/>
      <c r="IR513" s="188"/>
      <c r="IS513" s="188"/>
      <c r="IT513" s="188"/>
      <c r="IU513" s="189"/>
      <c r="IV513" s="195"/>
      <c r="IW513" s="188"/>
      <c r="IX513" s="188"/>
      <c r="IY513" s="188"/>
      <c r="IZ513" s="188"/>
      <c r="JA513" s="188"/>
      <c r="JB513" s="188"/>
      <c r="JC513" s="188"/>
      <c r="JD513" s="188"/>
      <c r="JE513" s="188"/>
      <c r="JF513" s="188"/>
      <c r="JG513" s="188"/>
      <c r="JH513" s="188"/>
      <c r="JI513" s="188"/>
      <c r="JJ513" s="188"/>
      <c r="JK513" s="188"/>
      <c r="JL513" s="189"/>
      <c r="JM513" s="195"/>
      <c r="JN513" s="188"/>
      <c r="JO513" s="188"/>
      <c r="JP513" s="188"/>
      <c r="JQ513" s="188"/>
      <c r="JR513" s="188"/>
      <c r="JS513" s="188"/>
      <c r="JT513" s="188"/>
      <c r="JU513" s="188"/>
      <c r="JV513" s="188"/>
      <c r="JW513" s="188"/>
      <c r="JX513" s="188"/>
      <c r="JY513" s="188"/>
      <c r="JZ513" s="188"/>
      <c r="KA513" s="188"/>
      <c r="KB513" s="188"/>
      <c r="KC513" s="189"/>
      <c r="KD513" s="195"/>
      <c r="KE513" s="188"/>
      <c r="KF513" s="188"/>
      <c r="KG513" s="188"/>
      <c r="KH513" s="188"/>
      <c r="KI513" s="188"/>
      <c r="KJ513" s="188"/>
      <c r="KK513" s="188"/>
      <c r="KL513" s="188"/>
      <c r="KM513" s="188"/>
      <c r="KN513" s="188"/>
      <c r="KO513" s="188"/>
      <c r="KP513" s="188"/>
      <c r="KQ513" s="188"/>
      <c r="KR513" s="188"/>
      <c r="KS513" s="188"/>
      <c r="KT513" s="189"/>
      <c r="KU513" s="188"/>
    </row>
    <row r="514" ht="15.0" customHeight="1">
      <c r="A514" s="195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9"/>
      <c r="R514" s="195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9"/>
      <c r="AI514" s="195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9"/>
      <c r="AZ514" s="195"/>
      <c r="BA514" s="188"/>
      <c r="BB514" s="188"/>
      <c r="BC514" s="188"/>
      <c r="BD514" s="188"/>
      <c r="BE514" s="188"/>
      <c r="BF514" s="188"/>
      <c r="BG514" s="188"/>
      <c r="BH514" s="188"/>
      <c r="BI514" s="188"/>
      <c r="BJ514" s="188"/>
      <c r="BK514" s="188"/>
      <c r="BL514" s="188"/>
      <c r="BM514" s="188"/>
      <c r="BN514" s="188"/>
      <c r="BO514" s="188"/>
      <c r="BP514" s="189"/>
      <c r="BQ514" s="195"/>
      <c r="BR514" s="188"/>
      <c r="BS514" s="188"/>
      <c r="BT514" s="188"/>
      <c r="BU514" s="188"/>
      <c r="BV514" s="188"/>
      <c r="BW514" s="188"/>
      <c r="BX514" s="188"/>
      <c r="BY514" s="188"/>
      <c r="BZ514" s="188"/>
      <c r="CA514" s="188"/>
      <c r="CB514" s="188"/>
      <c r="CC514" s="188"/>
      <c r="CD514" s="188"/>
      <c r="CE514" s="188"/>
      <c r="CF514" s="188"/>
      <c r="CG514" s="189"/>
      <c r="CH514" s="195"/>
      <c r="CI514" s="188"/>
      <c r="CJ514" s="188"/>
      <c r="CK514" s="188"/>
      <c r="CL514" s="188"/>
      <c r="CM514" s="188"/>
      <c r="CN514" s="188"/>
      <c r="CO514" s="188"/>
      <c r="CP514" s="188"/>
      <c r="CQ514" s="188"/>
      <c r="CR514" s="188"/>
      <c r="CS514" s="188"/>
      <c r="CT514" s="188"/>
      <c r="CU514" s="188"/>
      <c r="CV514" s="188"/>
      <c r="CW514" s="188"/>
      <c r="CX514" s="189"/>
      <c r="CY514" s="195"/>
      <c r="CZ514" s="188"/>
      <c r="DA514" s="188"/>
      <c r="DB514" s="188"/>
      <c r="DC514" s="188"/>
      <c r="DD514" s="188"/>
      <c r="DE514" s="188"/>
      <c r="DF514" s="188"/>
      <c r="DG514" s="188"/>
      <c r="DH514" s="188"/>
      <c r="DI514" s="188"/>
      <c r="DJ514" s="188"/>
      <c r="DK514" s="188"/>
      <c r="DL514" s="188"/>
      <c r="DM514" s="188"/>
      <c r="DN514" s="188"/>
      <c r="DO514" s="189"/>
      <c r="DP514" s="195"/>
      <c r="DQ514" s="188"/>
      <c r="DR514" s="188"/>
      <c r="DS514" s="188"/>
      <c r="DT514" s="188"/>
      <c r="DU514" s="188"/>
      <c r="DV514" s="188"/>
      <c r="DW514" s="188"/>
      <c r="DX514" s="188"/>
      <c r="DY514" s="188"/>
      <c r="DZ514" s="188"/>
      <c r="EA514" s="188"/>
      <c r="EB514" s="188"/>
      <c r="EC514" s="188"/>
      <c r="ED514" s="188"/>
      <c r="EE514" s="188"/>
      <c r="EF514" s="189"/>
      <c r="EG514" s="195"/>
      <c r="EH514" s="188"/>
      <c r="EI514" s="188"/>
      <c r="EJ514" s="188"/>
      <c r="EK514" s="188"/>
      <c r="EL514" s="188"/>
      <c r="EM514" s="188"/>
      <c r="EN514" s="188"/>
      <c r="EO514" s="188"/>
      <c r="EP514" s="188"/>
      <c r="EQ514" s="188"/>
      <c r="ER514" s="188"/>
      <c r="ES514" s="188"/>
      <c r="ET514" s="188"/>
      <c r="EU514" s="188"/>
      <c r="EV514" s="188"/>
      <c r="EW514" s="189"/>
      <c r="EX514" s="195"/>
      <c r="EY514" s="188"/>
      <c r="EZ514" s="188"/>
      <c r="FA514" s="188"/>
      <c r="FB514" s="188"/>
      <c r="FC514" s="188"/>
      <c r="FD514" s="188"/>
      <c r="FE514" s="188"/>
      <c r="FF514" s="188"/>
      <c r="FG514" s="188"/>
      <c r="FH514" s="188"/>
      <c r="FI514" s="188"/>
      <c r="FJ514" s="188"/>
      <c r="FK514" s="188"/>
      <c r="FL514" s="188"/>
      <c r="FM514" s="188"/>
      <c r="FN514" s="189"/>
      <c r="FO514" s="195"/>
      <c r="FP514" s="188"/>
      <c r="FQ514" s="188"/>
      <c r="FR514" s="188"/>
      <c r="FS514" s="188"/>
      <c r="FT514" s="188"/>
      <c r="FU514" s="188"/>
      <c r="FV514" s="188"/>
      <c r="FW514" s="188"/>
      <c r="FX514" s="188"/>
      <c r="FY514" s="188"/>
      <c r="FZ514" s="188"/>
      <c r="GA514" s="188"/>
      <c r="GB514" s="188"/>
      <c r="GC514" s="188"/>
      <c r="GD514" s="188"/>
      <c r="GE514" s="189"/>
      <c r="GF514" s="195"/>
      <c r="GG514" s="188"/>
      <c r="GH514" s="188"/>
      <c r="GI514" s="188"/>
      <c r="GJ514" s="188"/>
      <c r="GK514" s="188"/>
      <c r="GL514" s="188"/>
      <c r="GM514" s="188"/>
      <c r="GN514" s="188"/>
      <c r="GO514" s="188"/>
      <c r="GP514" s="188"/>
      <c r="GQ514" s="188"/>
      <c r="GR514" s="188"/>
      <c r="GS514" s="188"/>
      <c r="GT514" s="188"/>
      <c r="GU514" s="188"/>
      <c r="GV514" s="189"/>
      <c r="GW514" s="195"/>
      <c r="GX514" s="188"/>
      <c r="GY514" s="188"/>
      <c r="GZ514" s="188"/>
      <c r="HA514" s="188"/>
      <c r="HB514" s="188"/>
      <c r="HC514" s="188"/>
      <c r="HD514" s="188"/>
      <c r="HE514" s="188"/>
      <c r="HF514" s="188"/>
      <c r="HG514" s="188"/>
      <c r="HH514" s="188"/>
      <c r="HI514" s="188"/>
      <c r="HJ514" s="188"/>
      <c r="HK514" s="188"/>
      <c r="HL514" s="188"/>
      <c r="HM514" s="189"/>
      <c r="HN514" s="195"/>
      <c r="HO514" s="188"/>
      <c r="HP514" s="188"/>
      <c r="HQ514" s="188"/>
      <c r="HR514" s="188"/>
      <c r="HS514" s="188"/>
      <c r="HT514" s="188"/>
      <c r="HU514" s="188"/>
      <c r="HV514" s="188"/>
      <c r="HW514" s="188"/>
      <c r="HX514" s="188"/>
      <c r="HY514" s="188"/>
      <c r="HZ514" s="188"/>
      <c r="IA514" s="188"/>
      <c r="IB514" s="188"/>
      <c r="IC514" s="188"/>
      <c r="ID514" s="189"/>
      <c r="IE514" s="195"/>
      <c r="IF514" s="188"/>
      <c r="IG514" s="188"/>
      <c r="IH514" s="188"/>
      <c r="II514" s="188"/>
      <c r="IJ514" s="188"/>
      <c r="IK514" s="188"/>
      <c r="IL514" s="188"/>
      <c r="IM514" s="188"/>
      <c r="IN514" s="188"/>
      <c r="IO514" s="188"/>
      <c r="IP514" s="188"/>
      <c r="IQ514" s="188"/>
      <c r="IR514" s="188"/>
      <c r="IS514" s="188"/>
      <c r="IT514" s="188"/>
      <c r="IU514" s="189"/>
      <c r="IV514" s="195"/>
      <c r="IW514" s="188"/>
      <c r="IX514" s="188"/>
      <c r="IY514" s="188"/>
      <c r="IZ514" s="188"/>
      <c r="JA514" s="188"/>
      <c r="JB514" s="188"/>
      <c r="JC514" s="188"/>
      <c r="JD514" s="188"/>
      <c r="JE514" s="188"/>
      <c r="JF514" s="188"/>
      <c r="JG514" s="188"/>
      <c r="JH514" s="188"/>
      <c r="JI514" s="188"/>
      <c r="JJ514" s="188"/>
      <c r="JK514" s="188"/>
      <c r="JL514" s="189"/>
      <c r="JM514" s="195"/>
      <c r="JN514" s="188"/>
      <c r="JO514" s="188"/>
      <c r="JP514" s="188"/>
      <c r="JQ514" s="188"/>
      <c r="JR514" s="188"/>
      <c r="JS514" s="188"/>
      <c r="JT514" s="188"/>
      <c r="JU514" s="188"/>
      <c r="JV514" s="188"/>
      <c r="JW514" s="188"/>
      <c r="JX514" s="188"/>
      <c r="JY514" s="188"/>
      <c r="JZ514" s="188"/>
      <c r="KA514" s="188"/>
      <c r="KB514" s="188"/>
      <c r="KC514" s="189"/>
      <c r="KD514" s="195"/>
      <c r="KE514" s="188"/>
      <c r="KF514" s="188"/>
      <c r="KG514" s="188"/>
      <c r="KH514" s="188"/>
      <c r="KI514" s="188"/>
      <c r="KJ514" s="188"/>
      <c r="KK514" s="188"/>
      <c r="KL514" s="188"/>
      <c r="KM514" s="188"/>
      <c r="KN514" s="188"/>
      <c r="KO514" s="188"/>
      <c r="KP514" s="188"/>
      <c r="KQ514" s="188"/>
      <c r="KR514" s="188"/>
      <c r="KS514" s="188"/>
      <c r="KT514" s="189"/>
      <c r="KU514" s="188"/>
    </row>
    <row r="515" ht="15.0" customHeight="1">
      <c r="A515" s="195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9"/>
      <c r="R515" s="195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9"/>
      <c r="AI515" s="195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9"/>
      <c r="AZ515" s="195"/>
      <c r="BA515" s="188"/>
      <c r="BB515" s="188"/>
      <c r="BC515" s="188"/>
      <c r="BD515" s="188"/>
      <c r="BE515" s="188"/>
      <c r="BF515" s="188"/>
      <c r="BG515" s="188"/>
      <c r="BH515" s="188"/>
      <c r="BI515" s="188"/>
      <c r="BJ515" s="188"/>
      <c r="BK515" s="188"/>
      <c r="BL515" s="188"/>
      <c r="BM515" s="188"/>
      <c r="BN515" s="188"/>
      <c r="BO515" s="188"/>
      <c r="BP515" s="189"/>
      <c r="BQ515" s="195"/>
      <c r="BR515" s="188"/>
      <c r="BS515" s="188"/>
      <c r="BT515" s="188"/>
      <c r="BU515" s="188"/>
      <c r="BV515" s="188"/>
      <c r="BW515" s="188"/>
      <c r="BX515" s="188"/>
      <c r="BY515" s="188"/>
      <c r="BZ515" s="188"/>
      <c r="CA515" s="188"/>
      <c r="CB515" s="188"/>
      <c r="CC515" s="188"/>
      <c r="CD515" s="188"/>
      <c r="CE515" s="188"/>
      <c r="CF515" s="188"/>
      <c r="CG515" s="189"/>
      <c r="CH515" s="195"/>
      <c r="CI515" s="188"/>
      <c r="CJ515" s="188"/>
      <c r="CK515" s="188"/>
      <c r="CL515" s="188"/>
      <c r="CM515" s="188"/>
      <c r="CN515" s="188"/>
      <c r="CO515" s="188"/>
      <c r="CP515" s="188"/>
      <c r="CQ515" s="188"/>
      <c r="CR515" s="188"/>
      <c r="CS515" s="188"/>
      <c r="CT515" s="188"/>
      <c r="CU515" s="188"/>
      <c r="CV515" s="188"/>
      <c r="CW515" s="188"/>
      <c r="CX515" s="189"/>
      <c r="CY515" s="195"/>
      <c r="CZ515" s="188"/>
      <c r="DA515" s="188"/>
      <c r="DB515" s="188"/>
      <c r="DC515" s="188"/>
      <c r="DD515" s="188"/>
      <c r="DE515" s="188"/>
      <c r="DF515" s="188"/>
      <c r="DG515" s="188"/>
      <c r="DH515" s="188"/>
      <c r="DI515" s="188"/>
      <c r="DJ515" s="188"/>
      <c r="DK515" s="188"/>
      <c r="DL515" s="188"/>
      <c r="DM515" s="188"/>
      <c r="DN515" s="188"/>
      <c r="DO515" s="189"/>
      <c r="DP515" s="195"/>
      <c r="DQ515" s="188"/>
      <c r="DR515" s="188"/>
      <c r="DS515" s="188"/>
      <c r="DT515" s="188"/>
      <c r="DU515" s="188"/>
      <c r="DV515" s="188"/>
      <c r="DW515" s="188"/>
      <c r="DX515" s="188"/>
      <c r="DY515" s="188"/>
      <c r="DZ515" s="188"/>
      <c r="EA515" s="188"/>
      <c r="EB515" s="188"/>
      <c r="EC515" s="188"/>
      <c r="ED515" s="188"/>
      <c r="EE515" s="188"/>
      <c r="EF515" s="189"/>
      <c r="EG515" s="195"/>
      <c r="EH515" s="188"/>
      <c r="EI515" s="188"/>
      <c r="EJ515" s="188"/>
      <c r="EK515" s="188"/>
      <c r="EL515" s="188"/>
      <c r="EM515" s="188"/>
      <c r="EN515" s="188"/>
      <c r="EO515" s="188"/>
      <c r="EP515" s="188"/>
      <c r="EQ515" s="188"/>
      <c r="ER515" s="188"/>
      <c r="ES515" s="188"/>
      <c r="ET515" s="188"/>
      <c r="EU515" s="188"/>
      <c r="EV515" s="188"/>
      <c r="EW515" s="189"/>
      <c r="EX515" s="195"/>
      <c r="EY515" s="188"/>
      <c r="EZ515" s="188"/>
      <c r="FA515" s="188"/>
      <c r="FB515" s="188"/>
      <c r="FC515" s="188"/>
      <c r="FD515" s="188"/>
      <c r="FE515" s="188"/>
      <c r="FF515" s="188"/>
      <c r="FG515" s="188"/>
      <c r="FH515" s="188"/>
      <c r="FI515" s="188"/>
      <c r="FJ515" s="188"/>
      <c r="FK515" s="188"/>
      <c r="FL515" s="188"/>
      <c r="FM515" s="188"/>
      <c r="FN515" s="189"/>
      <c r="FO515" s="195"/>
      <c r="FP515" s="188"/>
      <c r="FQ515" s="188"/>
      <c r="FR515" s="188"/>
      <c r="FS515" s="188"/>
      <c r="FT515" s="188"/>
      <c r="FU515" s="188"/>
      <c r="FV515" s="188"/>
      <c r="FW515" s="188"/>
      <c r="FX515" s="188"/>
      <c r="FY515" s="188"/>
      <c r="FZ515" s="188"/>
      <c r="GA515" s="188"/>
      <c r="GB515" s="188"/>
      <c r="GC515" s="188"/>
      <c r="GD515" s="188"/>
      <c r="GE515" s="189"/>
      <c r="GF515" s="195"/>
      <c r="GG515" s="188"/>
      <c r="GH515" s="188"/>
      <c r="GI515" s="188"/>
      <c r="GJ515" s="188"/>
      <c r="GK515" s="188"/>
      <c r="GL515" s="188"/>
      <c r="GM515" s="188"/>
      <c r="GN515" s="188"/>
      <c r="GO515" s="188"/>
      <c r="GP515" s="188"/>
      <c r="GQ515" s="188"/>
      <c r="GR515" s="188"/>
      <c r="GS515" s="188"/>
      <c r="GT515" s="188"/>
      <c r="GU515" s="188"/>
      <c r="GV515" s="189"/>
      <c r="GW515" s="195"/>
      <c r="GX515" s="188"/>
      <c r="GY515" s="188"/>
      <c r="GZ515" s="188"/>
      <c r="HA515" s="188"/>
      <c r="HB515" s="188"/>
      <c r="HC515" s="188"/>
      <c r="HD515" s="188"/>
      <c r="HE515" s="188"/>
      <c r="HF515" s="188"/>
      <c r="HG515" s="188"/>
      <c r="HH515" s="188"/>
      <c r="HI515" s="188"/>
      <c r="HJ515" s="188"/>
      <c r="HK515" s="188"/>
      <c r="HL515" s="188"/>
      <c r="HM515" s="189"/>
      <c r="HN515" s="195"/>
      <c r="HO515" s="188"/>
      <c r="HP515" s="188"/>
      <c r="HQ515" s="188"/>
      <c r="HR515" s="188"/>
      <c r="HS515" s="188"/>
      <c r="HT515" s="188"/>
      <c r="HU515" s="188"/>
      <c r="HV515" s="188"/>
      <c r="HW515" s="188"/>
      <c r="HX515" s="188"/>
      <c r="HY515" s="188"/>
      <c r="HZ515" s="188"/>
      <c r="IA515" s="188"/>
      <c r="IB515" s="188"/>
      <c r="IC515" s="188"/>
      <c r="ID515" s="189"/>
      <c r="IE515" s="195"/>
      <c r="IF515" s="188"/>
      <c r="IG515" s="188"/>
      <c r="IH515" s="188"/>
      <c r="II515" s="188"/>
      <c r="IJ515" s="188"/>
      <c r="IK515" s="188"/>
      <c r="IL515" s="188"/>
      <c r="IM515" s="188"/>
      <c r="IN515" s="188"/>
      <c r="IO515" s="188"/>
      <c r="IP515" s="188"/>
      <c r="IQ515" s="188"/>
      <c r="IR515" s="188"/>
      <c r="IS515" s="188"/>
      <c r="IT515" s="188"/>
      <c r="IU515" s="189"/>
      <c r="IV515" s="195"/>
      <c r="IW515" s="188"/>
      <c r="IX515" s="188"/>
      <c r="IY515" s="188"/>
      <c r="IZ515" s="188"/>
      <c r="JA515" s="188"/>
      <c r="JB515" s="188"/>
      <c r="JC515" s="188"/>
      <c r="JD515" s="188"/>
      <c r="JE515" s="188"/>
      <c r="JF515" s="188"/>
      <c r="JG515" s="188"/>
      <c r="JH515" s="188"/>
      <c r="JI515" s="188"/>
      <c r="JJ515" s="188"/>
      <c r="JK515" s="188"/>
      <c r="JL515" s="189"/>
      <c r="JM515" s="195"/>
      <c r="JN515" s="188"/>
      <c r="JO515" s="188"/>
      <c r="JP515" s="188"/>
      <c r="JQ515" s="188"/>
      <c r="JR515" s="188"/>
      <c r="JS515" s="188"/>
      <c r="JT515" s="188"/>
      <c r="JU515" s="188"/>
      <c r="JV515" s="188"/>
      <c r="JW515" s="188"/>
      <c r="JX515" s="188"/>
      <c r="JY515" s="188"/>
      <c r="JZ515" s="188"/>
      <c r="KA515" s="188"/>
      <c r="KB515" s="188"/>
      <c r="KC515" s="189"/>
      <c r="KD515" s="195"/>
      <c r="KE515" s="188"/>
      <c r="KF515" s="188"/>
      <c r="KG515" s="188"/>
      <c r="KH515" s="188"/>
      <c r="KI515" s="188"/>
      <c r="KJ515" s="188"/>
      <c r="KK515" s="188"/>
      <c r="KL515" s="188"/>
      <c r="KM515" s="188"/>
      <c r="KN515" s="188"/>
      <c r="KO515" s="188"/>
      <c r="KP515" s="188"/>
      <c r="KQ515" s="188"/>
      <c r="KR515" s="188"/>
      <c r="KS515" s="188"/>
      <c r="KT515" s="189"/>
      <c r="KU515" s="188"/>
    </row>
    <row r="516" ht="15.0" customHeight="1">
      <c r="A516" s="195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9"/>
      <c r="R516" s="195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9"/>
      <c r="AI516" s="195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9"/>
      <c r="AZ516" s="195"/>
      <c r="BA516" s="188"/>
      <c r="BB516" s="188"/>
      <c r="BC516" s="188"/>
      <c r="BD516" s="188"/>
      <c r="BE516" s="188"/>
      <c r="BF516" s="188"/>
      <c r="BG516" s="188"/>
      <c r="BH516" s="188"/>
      <c r="BI516" s="188"/>
      <c r="BJ516" s="188"/>
      <c r="BK516" s="188"/>
      <c r="BL516" s="188"/>
      <c r="BM516" s="188"/>
      <c r="BN516" s="188"/>
      <c r="BO516" s="188"/>
      <c r="BP516" s="189"/>
      <c r="BQ516" s="195"/>
      <c r="BR516" s="188"/>
      <c r="BS516" s="188"/>
      <c r="BT516" s="188"/>
      <c r="BU516" s="188"/>
      <c r="BV516" s="188"/>
      <c r="BW516" s="188"/>
      <c r="BX516" s="188"/>
      <c r="BY516" s="188"/>
      <c r="BZ516" s="188"/>
      <c r="CA516" s="188"/>
      <c r="CB516" s="188"/>
      <c r="CC516" s="188"/>
      <c r="CD516" s="188"/>
      <c r="CE516" s="188"/>
      <c r="CF516" s="188"/>
      <c r="CG516" s="189"/>
      <c r="CH516" s="195"/>
      <c r="CI516" s="188"/>
      <c r="CJ516" s="188"/>
      <c r="CK516" s="188"/>
      <c r="CL516" s="188"/>
      <c r="CM516" s="188"/>
      <c r="CN516" s="188"/>
      <c r="CO516" s="188"/>
      <c r="CP516" s="188"/>
      <c r="CQ516" s="188"/>
      <c r="CR516" s="188"/>
      <c r="CS516" s="188"/>
      <c r="CT516" s="188"/>
      <c r="CU516" s="188"/>
      <c r="CV516" s="188"/>
      <c r="CW516" s="188"/>
      <c r="CX516" s="189"/>
      <c r="CY516" s="195"/>
      <c r="CZ516" s="188"/>
      <c r="DA516" s="188"/>
      <c r="DB516" s="188"/>
      <c r="DC516" s="188"/>
      <c r="DD516" s="188"/>
      <c r="DE516" s="188"/>
      <c r="DF516" s="188"/>
      <c r="DG516" s="188"/>
      <c r="DH516" s="188"/>
      <c r="DI516" s="188"/>
      <c r="DJ516" s="188"/>
      <c r="DK516" s="188"/>
      <c r="DL516" s="188"/>
      <c r="DM516" s="188"/>
      <c r="DN516" s="188"/>
      <c r="DO516" s="189"/>
      <c r="DP516" s="195"/>
      <c r="DQ516" s="188"/>
      <c r="DR516" s="188"/>
      <c r="DS516" s="188"/>
      <c r="DT516" s="188"/>
      <c r="DU516" s="188"/>
      <c r="DV516" s="188"/>
      <c r="DW516" s="188"/>
      <c r="DX516" s="188"/>
      <c r="DY516" s="188"/>
      <c r="DZ516" s="188"/>
      <c r="EA516" s="188"/>
      <c r="EB516" s="188"/>
      <c r="EC516" s="188"/>
      <c r="ED516" s="188"/>
      <c r="EE516" s="188"/>
      <c r="EF516" s="189"/>
      <c r="EG516" s="195"/>
      <c r="EH516" s="188"/>
      <c r="EI516" s="188"/>
      <c r="EJ516" s="188"/>
      <c r="EK516" s="188"/>
      <c r="EL516" s="188"/>
      <c r="EM516" s="188"/>
      <c r="EN516" s="188"/>
      <c r="EO516" s="188"/>
      <c r="EP516" s="188"/>
      <c r="EQ516" s="188"/>
      <c r="ER516" s="188"/>
      <c r="ES516" s="188"/>
      <c r="ET516" s="188"/>
      <c r="EU516" s="188"/>
      <c r="EV516" s="188"/>
      <c r="EW516" s="189"/>
      <c r="EX516" s="195"/>
      <c r="EY516" s="188"/>
      <c r="EZ516" s="188"/>
      <c r="FA516" s="188"/>
      <c r="FB516" s="188"/>
      <c r="FC516" s="188"/>
      <c r="FD516" s="188"/>
      <c r="FE516" s="188"/>
      <c r="FF516" s="188"/>
      <c r="FG516" s="188"/>
      <c r="FH516" s="188"/>
      <c r="FI516" s="188"/>
      <c r="FJ516" s="188"/>
      <c r="FK516" s="188"/>
      <c r="FL516" s="188"/>
      <c r="FM516" s="188"/>
      <c r="FN516" s="189"/>
      <c r="FO516" s="195"/>
      <c r="FP516" s="188"/>
      <c r="FQ516" s="188"/>
      <c r="FR516" s="188"/>
      <c r="FS516" s="188"/>
      <c r="FT516" s="188"/>
      <c r="FU516" s="188"/>
      <c r="FV516" s="188"/>
      <c r="FW516" s="188"/>
      <c r="FX516" s="188"/>
      <c r="FY516" s="188"/>
      <c r="FZ516" s="188"/>
      <c r="GA516" s="188"/>
      <c r="GB516" s="188"/>
      <c r="GC516" s="188"/>
      <c r="GD516" s="188"/>
      <c r="GE516" s="189"/>
      <c r="GF516" s="195"/>
      <c r="GG516" s="188"/>
      <c r="GH516" s="188"/>
      <c r="GI516" s="188"/>
      <c r="GJ516" s="188"/>
      <c r="GK516" s="188"/>
      <c r="GL516" s="188"/>
      <c r="GM516" s="188"/>
      <c r="GN516" s="188"/>
      <c r="GO516" s="188"/>
      <c r="GP516" s="188"/>
      <c r="GQ516" s="188"/>
      <c r="GR516" s="188"/>
      <c r="GS516" s="188"/>
      <c r="GT516" s="188"/>
      <c r="GU516" s="188"/>
      <c r="GV516" s="189"/>
      <c r="GW516" s="195"/>
      <c r="GX516" s="188"/>
      <c r="GY516" s="188"/>
      <c r="GZ516" s="188"/>
      <c r="HA516" s="188"/>
      <c r="HB516" s="188"/>
      <c r="HC516" s="188"/>
      <c r="HD516" s="188"/>
      <c r="HE516" s="188"/>
      <c r="HF516" s="188"/>
      <c r="HG516" s="188"/>
      <c r="HH516" s="188"/>
      <c r="HI516" s="188"/>
      <c r="HJ516" s="188"/>
      <c r="HK516" s="188"/>
      <c r="HL516" s="188"/>
      <c r="HM516" s="189"/>
      <c r="HN516" s="195"/>
      <c r="HO516" s="188"/>
      <c r="HP516" s="188"/>
      <c r="HQ516" s="188"/>
      <c r="HR516" s="188"/>
      <c r="HS516" s="188"/>
      <c r="HT516" s="188"/>
      <c r="HU516" s="188"/>
      <c r="HV516" s="188"/>
      <c r="HW516" s="188"/>
      <c r="HX516" s="188"/>
      <c r="HY516" s="188"/>
      <c r="HZ516" s="188"/>
      <c r="IA516" s="188"/>
      <c r="IB516" s="188"/>
      <c r="IC516" s="188"/>
      <c r="ID516" s="189"/>
      <c r="IE516" s="195"/>
      <c r="IF516" s="188"/>
      <c r="IG516" s="188"/>
      <c r="IH516" s="188"/>
      <c r="II516" s="188"/>
      <c r="IJ516" s="188"/>
      <c r="IK516" s="188"/>
      <c r="IL516" s="188"/>
      <c r="IM516" s="188"/>
      <c r="IN516" s="188"/>
      <c r="IO516" s="188"/>
      <c r="IP516" s="188"/>
      <c r="IQ516" s="188"/>
      <c r="IR516" s="188"/>
      <c r="IS516" s="188"/>
      <c r="IT516" s="188"/>
      <c r="IU516" s="189"/>
      <c r="IV516" s="195"/>
      <c r="IW516" s="188"/>
      <c r="IX516" s="188"/>
      <c r="IY516" s="188"/>
      <c r="IZ516" s="188"/>
      <c r="JA516" s="188"/>
      <c r="JB516" s="188"/>
      <c r="JC516" s="188"/>
      <c r="JD516" s="188"/>
      <c r="JE516" s="188"/>
      <c r="JF516" s="188"/>
      <c r="JG516" s="188"/>
      <c r="JH516" s="188"/>
      <c r="JI516" s="188"/>
      <c r="JJ516" s="188"/>
      <c r="JK516" s="188"/>
      <c r="JL516" s="189"/>
      <c r="JM516" s="195"/>
      <c r="JN516" s="188"/>
      <c r="JO516" s="188"/>
      <c r="JP516" s="188"/>
      <c r="JQ516" s="188"/>
      <c r="JR516" s="188"/>
      <c r="JS516" s="188"/>
      <c r="JT516" s="188"/>
      <c r="JU516" s="188"/>
      <c r="JV516" s="188"/>
      <c r="JW516" s="188"/>
      <c r="JX516" s="188"/>
      <c r="JY516" s="188"/>
      <c r="JZ516" s="188"/>
      <c r="KA516" s="188"/>
      <c r="KB516" s="188"/>
      <c r="KC516" s="189"/>
      <c r="KD516" s="195"/>
      <c r="KE516" s="188"/>
      <c r="KF516" s="188"/>
      <c r="KG516" s="188"/>
      <c r="KH516" s="188"/>
      <c r="KI516" s="188"/>
      <c r="KJ516" s="188"/>
      <c r="KK516" s="188"/>
      <c r="KL516" s="188"/>
      <c r="KM516" s="188"/>
      <c r="KN516" s="188"/>
      <c r="KO516" s="188"/>
      <c r="KP516" s="188"/>
      <c r="KQ516" s="188"/>
      <c r="KR516" s="188"/>
      <c r="KS516" s="188"/>
      <c r="KT516" s="189"/>
      <c r="KU516" s="188"/>
    </row>
    <row r="517" ht="15.0" customHeight="1">
      <c r="A517" s="195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9"/>
      <c r="R517" s="195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9"/>
      <c r="AI517" s="195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9"/>
      <c r="AZ517" s="195"/>
      <c r="BA517" s="188"/>
      <c r="BB517" s="188"/>
      <c r="BC517" s="188"/>
      <c r="BD517" s="188"/>
      <c r="BE517" s="188"/>
      <c r="BF517" s="188"/>
      <c r="BG517" s="188"/>
      <c r="BH517" s="188"/>
      <c r="BI517" s="188"/>
      <c r="BJ517" s="188"/>
      <c r="BK517" s="188"/>
      <c r="BL517" s="188"/>
      <c r="BM517" s="188"/>
      <c r="BN517" s="188"/>
      <c r="BO517" s="188"/>
      <c r="BP517" s="189"/>
      <c r="BQ517" s="195"/>
      <c r="BR517" s="188"/>
      <c r="BS517" s="188"/>
      <c r="BT517" s="188"/>
      <c r="BU517" s="188"/>
      <c r="BV517" s="188"/>
      <c r="BW517" s="188"/>
      <c r="BX517" s="188"/>
      <c r="BY517" s="188"/>
      <c r="BZ517" s="188"/>
      <c r="CA517" s="188"/>
      <c r="CB517" s="188"/>
      <c r="CC517" s="188"/>
      <c r="CD517" s="188"/>
      <c r="CE517" s="188"/>
      <c r="CF517" s="188"/>
      <c r="CG517" s="189"/>
      <c r="CH517" s="195"/>
      <c r="CI517" s="188"/>
      <c r="CJ517" s="188"/>
      <c r="CK517" s="188"/>
      <c r="CL517" s="188"/>
      <c r="CM517" s="188"/>
      <c r="CN517" s="188"/>
      <c r="CO517" s="188"/>
      <c r="CP517" s="188"/>
      <c r="CQ517" s="188"/>
      <c r="CR517" s="188"/>
      <c r="CS517" s="188"/>
      <c r="CT517" s="188"/>
      <c r="CU517" s="188"/>
      <c r="CV517" s="188"/>
      <c r="CW517" s="188"/>
      <c r="CX517" s="189"/>
      <c r="CY517" s="195"/>
      <c r="CZ517" s="188"/>
      <c r="DA517" s="188"/>
      <c r="DB517" s="188"/>
      <c r="DC517" s="188"/>
      <c r="DD517" s="188"/>
      <c r="DE517" s="188"/>
      <c r="DF517" s="188"/>
      <c r="DG517" s="188"/>
      <c r="DH517" s="188"/>
      <c r="DI517" s="188"/>
      <c r="DJ517" s="188"/>
      <c r="DK517" s="188"/>
      <c r="DL517" s="188"/>
      <c r="DM517" s="188"/>
      <c r="DN517" s="188"/>
      <c r="DO517" s="189"/>
      <c r="DP517" s="195"/>
      <c r="DQ517" s="188"/>
      <c r="DR517" s="188"/>
      <c r="DS517" s="188"/>
      <c r="DT517" s="188"/>
      <c r="DU517" s="188"/>
      <c r="DV517" s="188"/>
      <c r="DW517" s="188"/>
      <c r="DX517" s="188"/>
      <c r="DY517" s="188"/>
      <c r="DZ517" s="188"/>
      <c r="EA517" s="188"/>
      <c r="EB517" s="188"/>
      <c r="EC517" s="188"/>
      <c r="ED517" s="188"/>
      <c r="EE517" s="188"/>
      <c r="EF517" s="189"/>
      <c r="EG517" s="195"/>
      <c r="EH517" s="188"/>
      <c r="EI517" s="188"/>
      <c r="EJ517" s="188"/>
      <c r="EK517" s="188"/>
      <c r="EL517" s="188"/>
      <c r="EM517" s="188"/>
      <c r="EN517" s="188"/>
      <c r="EO517" s="188"/>
      <c r="EP517" s="188"/>
      <c r="EQ517" s="188"/>
      <c r="ER517" s="188"/>
      <c r="ES517" s="188"/>
      <c r="ET517" s="188"/>
      <c r="EU517" s="188"/>
      <c r="EV517" s="188"/>
      <c r="EW517" s="189"/>
      <c r="EX517" s="195"/>
      <c r="EY517" s="188"/>
      <c r="EZ517" s="188"/>
      <c r="FA517" s="188"/>
      <c r="FB517" s="188"/>
      <c r="FC517" s="188"/>
      <c r="FD517" s="188"/>
      <c r="FE517" s="188"/>
      <c r="FF517" s="188"/>
      <c r="FG517" s="188"/>
      <c r="FH517" s="188"/>
      <c r="FI517" s="188"/>
      <c r="FJ517" s="188"/>
      <c r="FK517" s="188"/>
      <c r="FL517" s="188"/>
      <c r="FM517" s="188"/>
      <c r="FN517" s="189"/>
      <c r="FO517" s="195"/>
      <c r="FP517" s="188"/>
      <c r="FQ517" s="188"/>
      <c r="FR517" s="188"/>
      <c r="FS517" s="188"/>
      <c r="FT517" s="188"/>
      <c r="FU517" s="188"/>
      <c r="FV517" s="188"/>
      <c r="FW517" s="188"/>
      <c r="FX517" s="188"/>
      <c r="FY517" s="188"/>
      <c r="FZ517" s="188"/>
      <c r="GA517" s="188"/>
      <c r="GB517" s="188"/>
      <c r="GC517" s="188"/>
      <c r="GD517" s="188"/>
      <c r="GE517" s="189"/>
      <c r="GF517" s="195"/>
      <c r="GG517" s="188"/>
      <c r="GH517" s="188"/>
      <c r="GI517" s="188"/>
      <c r="GJ517" s="188"/>
      <c r="GK517" s="188"/>
      <c r="GL517" s="188"/>
      <c r="GM517" s="188"/>
      <c r="GN517" s="188"/>
      <c r="GO517" s="188"/>
      <c r="GP517" s="188"/>
      <c r="GQ517" s="188"/>
      <c r="GR517" s="188"/>
      <c r="GS517" s="188"/>
      <c r="GT517" s="188"/>
      <c r="GU517" s="188"/>
      <c r="GV517" s="189"/>
      <c r="GW517" s="195"/>
      <c r="GX517" s="188"/>
      <c r="GY517" s="188"/>
      <c r="GZ517" s="188"/>
      <c r="HA517" s="188"/>
      <c r="HB517" s="188"/>
      <c r="HC517" s="188"/>
      <c r="HD517" s="188"/>
      <c r="HE517" s="188"/>
      <c r="HF517" s="188"/>
      <c r="HG517" s="188"/>
      <c r="HH517" s="188"/>
      <c r="HI517" s="188"/>
      <c r="HJ517" s="188"/>
      <c r="HK517" s="188"/>
      <c r="HL517" s="188"/>
      <c r="HM517" s="189"/>
      <c r="HN517" s="195"/>
      <c r="HO517" s="188"/>
      <c r="HP517" s="188"/>
      <c r="HQ517" s="188"/>
      <c r="HR517" s="188"/>
      <c r="HS517" s="188"/>
      <c r="HT517" s="188"/>
      <c r="HU517" s="188"/>
      <c r="HV517" s="188"/>
      <c r="HW517" s="188"/>
      <c r="HX517" s="188"/>
      <c r="HY517" s="188"/>
      <c r="HZ517" s="188"/>
      <c r="IA517" s="188"/>
      <c r="IB517" s="188"/>
      <c r="IC517" s="188"/>
      <c r="ID517" s="189"/>
      <c r="IE517" s="195"/>
      <c r="IF517" s="188"/>
      <c r="IG517" s="188"/>
      <c r="IH517" s="188"/>
      <c r="II517" s="188"/>
      <c r="IJ517" s="188"/>
      <c r="IK517" s="188"/>
      <c r="IL517" s="188"/>
      <c r="IM517" s="188"/>
      <c r="IN517" s="188"/>
      <c r="IO517" s="188"/>
      <c r="IP517" s="188"/>
      <c r="IQ517" s="188"/>
      <c r="IR517" s="188"/>
      <c r="IS517" s="188"/>
      <c r="IT517" s="188"/>
      <c r="IU517" s="189"/>
      <c r="IV517" s="195"/>
      <c r="IW517" s="188"/>
      <c r="IX517" s="188"/>
      <c r="IY517" s="188"/>
      <c r="IZ517" s="188"/>
      <c r="JA517" s="188"/>
      <c r="JB517" s="188"/>
      <c r="JC517" s="188"/>
      <c r="JD517" s="188"/>
      <c r="JE517" s="188"/>
      <c r="JF517" s="188"/>
      <c r="JG517" s="188"/>
      <c r="JH517" s="188"/>
      <c r="JI517" s="188"/>
      <c r="JJ517" s="188"/>
      <c r="JK517" s="188"/>
      <c r="JL517" s="189"/>
      <c r="JM517" s="195"/>
      <c r="JN517" s="188"/>
      <c r="JO517" s="188"/>
      <c r="JP517" s="188"/>
      <c r="JQ517" s="188"/>
      <c r="JR517" s="188"/>
      <c r="JS517" s="188"/>
      <c r="JT517" s="188"/>
      <c r="JU517" s="188"/>
      <c r="JV517" s="188"/>
      <c r="JW517" s="188"/>
      <c r="JX517" s="188"/>
      <c r="JY517" s="188"/>
      <c r="JZ517" s="188"/>
      <c r="KA517" s="188"/>
      <c r="KB517" s="188"/>
      <c r="KC517" s="189"/>
      <c r="KD517" s="195"/>
      <c r="KE517" s="188"/>
      <c r="KF517" s="188"/>
      <c r="KG517" s="188"/>
      <c r="KH517" s="188"/>
      <c r="KI517" s="188"/>
      <c r="KJ517" s="188"/>
      <c r="KK517" s="188"/>
      <c r="KL517" s="188"/>
      <c r="KM517" s="188"/>
      <c r="KN517" s="188"/>
      <c r="KO517" s="188"/>
      <c r="KP517" s="188"/>
      <c r="KQ517" s="188"/>
      <c r="KR517" s="188"/>
      <c r="KS517" s="188"/>
      <c r="KT517" s="189"/>
      <c r="KU517" s="188"/>
    </row>
    <row r="518" ht="15.0" customHeight="1">
      <c r="A518" s="195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9"/>
      <c r="R518" s="195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9"/>
      <c r="AI518" s="195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9"/>
      <c r="AZ518" s="195"/>
      <c r="BA518" s="188"/>
      <c r="BB518" s="188"/>
      <c r="BC518" s="188"/>
      <c r="BD518" s="188"/>
      <c r="BE518" s="188"/>
      <c r="BF518" s="188"/>
      <c r="BG518" s="188"/>
      <c r="BH518" s="188"/>
      <c r="BI518" s="188"/>
      <c r="BJ518" s="188"/>
      <c r="BK518" s="188"/>
      <c r="BL518" s="188"/>
      <c r="BM518" s="188"/>
      <c r="BN518" s="188"/>
      <c r="BO518" s="188"/>
      <c r="BP518" s="189"/>
      <c r="BQ518" s="195"/>
      <c r="BR518" s="188"/>
      <c r="BS518" s="188"/>
      <c r="BT518" s="188"/>
      <c r="BU518" s="188"/>
      <c r="BV518" s="188"/>
      <c r="BW518" s="188"/>
      <c r="BX518" s="188"/>
      <c r="BY518" s="188"/>
      <c r="BZ518" s="188"/>
      <c r="CA518" s="188"/>
      <c r="CB518" s="188"/>
      <c r="CC518" s="188"/>
      <c r="CD518" s="188"/>
      <c r="CE518" s="188"/>
      <c r="CF518" s="188"/>
      <c r="CG518" s="189"/>
      <c r="CH518" s="195"/>
      <c r="CI518" s="188"/>
      <c r="CJ518" s="188"/>
      <c r="CK518" s="188"/>
      <c r="CL518" s="188"/>
      <c r="CM518" s="188"/>
      <c r="CN518" s="188"/>
      <c r="CO518" s="188"/>
      <c r="CP518" s="188"/>
      <c r="CQ518" s="188"/>
      <c r="CR518" s="188"/>
      <c r="CS518" s="188"/>
      <c r="CT518" s="188"/>
      <c r="CU518" s="188"/>
      <c r="CV518" s="188"/>
      <c r="CW518" s="188"/>
      <c r="CX518" s="189"/>
      <c r="CY518" s="195"/>
      <c r="CZ518" s="188"/>
      <c r="DA518" s="188"/>
      <c r="DB518" s="188"/>
      <c r="DC518" s="188"/>
      <c r="DD518" s="188"/>
      <c r="DE518" s="188"/>
      <c r="DF518" s="188"/>
      <c r="DG518" s="188"/>
      <c r="DH518" s="188"/>
      <c r="DI518" s="188"/>
      <c r="DJ518" s="188"/>
      <c r="DK518" s="188"/>
      <c r="DL518" s="188"/>
      <c r="DM518" s="188"/>
      <c r="DN518" s="188"/>
      <c r="DO518" s="189"/>
      <c r="DP518" s="195"/>
      <c r="DQ518" s="188"/>
      <c r="DR518" s="188"/>
      <c r="DS518" s="188"/>
      <c r="DT518" s="188"/>
      <c r="DU518" s="188"/>
      <c r="DV518" s="188"/>
      <c r="DW518" s="188"/>
      <c r="DX518" s="188"/>
      <c r="DY518" s="188"/>
      <c r="DZ518" s="188"/>
      <c r="EA518" s="188"/>
      <c r="EB518" s="188"/>
      <c r="EC518" s="188"/>
      <c r="ED518" s="188"/>
      <c r="EE518" s="188"/>
      <c r="EF518" s="189"/>
      <c r="EG518" s="195"/>
      <c r="EH518" s="188"/>
      <c r="EI518" s="188"/>
      <c r="EJ518" s="188"/>
      <c r="EK518" s="188"/>
      <c r="EL518" s="188"/>
      <c r="EM518" s="188"/>
      <c r="EN518" s="188"/>
      <c r="EO518" s="188"/>
      <c r="EP518" s="188"/>
      <c r="EQ518" s="188"/>
      <c r="ER518" s="188"/>
      <c r="ES518" s="188"/>
      <c r="ET518" s="188"/>
      <c r="EU518" s="188"/>
      <c r="EV518" s="188"/>
      <c r="EW518" s="189"/>
      <c r="EX518" s="195"/>
      <c r="EY518" s="188"/>
      <c r="EZ518" s="188"/>
      <c r="FA518" s="188"/>
      <c r="FB518" s="188"/>
      <c r="FC518" s="188"/>
      <c r="FD518" s="188"/>
      <c r="FE518" s="188"/>
      <c r="FF518" s="188"/>
      <c r="FG518" s="188"/>
      <c r="FH518" s="188"/>
      <c r="FI518" s="188"/>
      <c r="FJ518" s="188"/>
      <c r="FK518" s="188"/>
      <c r="FL518" s="188"/>
      <c r="FM518" s="188"/>
      <c r="FN518" s="189"/>
      <c r="FO518" s="195"/>
      <c r="FP518" s="188"/>
      <c r="FQ518" s="188"/>
      <c r="FR518" s="188"/>
      <c r="FS518" s="188"/>
      <c r="FT518" s="188"/>
      <c r="FU518" s="188"/>
      <c r="FV518" s="188"/>
      <c r="FW518" s="188"/>
      <c r="FX518" s="188"/>
      <c r="FY518" s="188"/>
      <c r="FZ518" s="188"/>
      <c r="GA518" s="188"/>
      <c r="GB518" s="188"/>
      <c r="GC518" s="188"/>
      <c r="GD518" s="188"/>
      <c r="GE518" s="189"/>
      <c r="GF518" s="195"/>
      <c r="GG518" s="188"/>
      <c r="GH518" s="188"/>
      <c r="GI518" s="188"/>
      <c r="GJ518" s="188"/>
      <c r="GK518" s="188"/>
      <c r="GL518" s="188"/>
      <c r="GM518" s="188"/>
      <c r="GN518" s="188"/>
      <c r="GO518" s="188"/>
      <c r="GP518" s="188"/>
      <c r="GQ518" s="188"/>
      <c r="GR518" s="188"/>
      <c r="GS518" s="188"/>
      <c r="GT518" s="188"/>
      <c r="GU518" s="188"/>
      <c r="GV518" s="189"/>
      <c r="GW518" s="195"/>
      <c r="GX518" s="188"/>
      <c r="GY518" s="188"/>
      <c r="GZ518" s="188"/>
      <c r="HA518" s="188"/>
      <c r="HB518" s="188"/>
      <c r="HC518" s="188"/>
      <c r="HD518" s="188"/>
      <c r="HE518" s="188"/>
      <c r="HF518" s="188"/>
      <c r="HG518" s="188"/>
      <c r="HH518" s="188"/>
      <c r="HI518" s="188"/>
      <c r="HJ518" s="188"/>
      <c r="HK518" s="188"/>
      <c r="HL518" s="188"/>
      <c r="HM518" s="189"/>
      <c r="HN518" s="195"/>
      <c r="HO518" s="188"/>
      <c r="HP518" s="188"/>
      <c r="HQ518" s="188"/>
      <c r="HR518" s="188"/>
      <c r="HS518" s="188"/>
      <c r="HT518" s="188"/>
      <c r="HU518" s="188"/>
      <c r="HV518" s="188"/>
      <c r="HW518" s="188"/>
      <c r="HX518" s="188"/>
      <c r="HY518" s="188"/>
      <c r="HZ518" s="188"/>
      <c r="IA518" s="188"/>
      <c r="IB518" s="188"/>
      <c r="IC518" s="188"/>
      <c r="ID518" s="189"/>
      <c r="IE518" s="195"/>
      <c r="IF518" s="188"/>
      <c r="IG518" s="188"/>
      <c r="IH518" s="188"/>
      <c r="II518" s="188"/>
      <c r="IJ518" s="188"/>
      <c r="IK518" s="188"/>
      <c r="IL518" s="188"/>
      <c r="IM518" s="188"/>
      <c r="IN518" s="188"/>
      <c r="IO518" s="188"/>
      <c r="IP518" s="188"/>
      <c r="IQ518" s="188"/>
      <c r="IR518" s="188"/>
      <c r="IS518" s="188"/>
      <c r="IT518" s="188"/>
      <c r="IU518" s="189"/>
      <c r="IV518" s="195"/>
      <c r="IW518" s="188"/>
      <c r="IX518" s="188"/>
      <c r="IY518" s="188"/>
      <c r="IZ518" s="188"/>
      <c r="JA518" s="188"/>
      <c r="JB518" s="188"/>
      <c r="JC518" s="188"/>
      <c r="JD518" s="188"/>
      <c r="JE518" s="188"/>
      <c r="JF518" s="188"/>
      <c r="JG518" s="188"/>
      <c r="JH518" s="188"/>
      <c r="JI518" s="188"/>
      <c r="JJ518" s="188"/>
      <c r="JK518" s="188"/>
      <c r="JL518" s="189"/>
      <c r="JM518" s="195"/>
      <c r="JN518" s="188"/>
      <c r="JO518" s="188"/>
      <c r="JP518" s="188"/>
      <c r="JQ518" s="188"/>
      <c r="JR518" s="188"/>
      <c r="JS518" s="188"/>
      <c r="JT518" s="188"/>
      <c r="JU518" s="188"/>
      <c r="JV518" s="188"/>
      <c r="JW518" s="188"/>
      <c r="JX518" s="188"/>
      <c r="JY518" s="188"/>
      <c r="JZ518" s="188"/>
      <c r="KA518" s="188"/>
      <c r="KB518" s="188"/>
      <c r="KC518" s="189"/>
      <c r="KD518" s="195"/>
      <c r="KE518" s="188"/>
      <c r="KF518" s="188"/>
      <c r="KG518" s="188"/>
      <c r="KH518" s="188"/>
      <c r="KI518" s="188"/>
      <c r="KJ518" s="188"/>
      <c r="KK518" s="188"/>
      <c r="KL518" s="188"/>
      <c r="KM518" s="188"/>
      <c r="KN518" s="188"/>
      <c r="KO518" s="188"/>
      <c r="KP518" s="188"/>
      <c r="KQ518" s="188"/>
      <c r="KR518" s="188"/>
      <c r="KS518" s="188"/>
      <c r="KT518" s="189"/>
      <c r="KU518" s="188"/>
    </row>
    <row r="519" ht="15.0" customHeight="1">
      <c r="A519" s="195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9"/>
      <c r="R519" s="195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9"/>
      <c r="AI519" s="195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9"/>
      <c r="AZ519" s="195"/>
      <c r="BA519" s="188"/>
      <c r="BB519" s="188"/>
      <c r="BC519" s="188"/>
      <c r="BD519" s="188"/>
      <c r="BE519" s="188"/>
      <c r="BF519" s="188"/>
      <c r="BG519" s="188"/>
      <c r="BH519" s="188"/>
      <c r="BI519" s="188"/>
      <c r="BJ519" s="188"/>
      <c r="BK519" s="188"/>
      <c r="BL519" s="188"/>
      <c r="BM519" s="188"/>
      <c r="BN519" s="188"/>
      <c r="BO519" s="188"/>
      <c r="BP519" s="189"/>
      <c r="BQ519" s="195"/>
      <c r="BR519" s="188"/>
      <c r="BS519" s="188"/>
      <c r="BT519" s="188"/>
      <c r="BU519" s="188"/>
      <c r="BV519" s="188"/>
      <c r="BW519" s="188"/>
      <c r="BX519" s="188"/>
      <c r="BY519" s="188"/>
      <c r="BZ519" s="188"/>
      <c r="CA519" s="188"/>
      <c r="CB519" s="188"/>
      <c r="CC519" s="188"/>
      <c r="CD519" s="188"/>
      <c r="CE519" s="188"/>
      <c r="CF519" s="188"/>
      <c r="CG519" s="189"/>
      <c r="CH519" s="195"/>
      <c r="CI519" s="188"/>
      <c r="CJ519" s="188"/>
      <c r="CK519" s="188"/>
      <c r="CL519" s="188"/>
      <c r="CM519" s="188"/>
      <c r="CN519" s="188"/>
      <c r="CO519" s="188"/>
      <c r="CP519" s="188"/>
      <c r="CQ519" s="188"/>
      <c r="CR519" s="188"/>
      <c r="CS519" s="188"/>
      <c r="CT519" s="188"/>
      <c r="CU519" s="188"/>
      <c r="CV519" s="188"/>
      <c r="CW519" s="188"/>
      <c r="CX519" s="189"/>
      <c r="CY519" s="195"/>
      <c r="CZ519" s="188"/>
      <c r="DA519" s="188"/>
      <c r="DB519" s="188"/>
      <c r="DC519" s="188"/>
      <c r="DD519" s="188"/>
      <c r="DE519" s="188"/>
      <c r="DF519" s="188"/>
      <c r="DG519" s="188"/>
      <c r="DH519" s="188"/>
      <c r="DI519" s="188"/>
      <c r="DJ519" s="188"/>
      <c r="DK519" s="188"/>
      <c r="DL519" s="188"/>
      <c r="DM519" s="188"/>
      <c r="DN519" s="188"/>
      <c r="DO519" s="189"/>
      <c r="DP519" s="195"/>
      <c r="DQ519" s="188"/>
      <c r="DR519" s="188"/>
      <c r="DS519" s="188"/>
      <c r="DT519" s="188"/>
      <c r="DU519" s="188"/>
      <c r="DV519" s="188"/>
      <c r="DW519" s="188"/>
      <c r="DX519" s="188"/>
      <c r="DY519" s="188"/>
      <c r="DZ519" s="188"/>
      <c r="EA519" s="188"/>
      <c r="EB519" s="188"/>
      <c r="EC519" s="188"/>
      <c r="ED519" s="188"/>
      <c r="EE519" s="188"/>
      <c r="EF519" s="189"/>
      <c r="EG519" s="195"/>
      <c r="EH519" s="188"/>
      <c r="EI519" s="188"/>
      <c r="EJ519" s="188"/>
      <c r="EK519" s="188"/>
      <c r="EL519" s="188"/>
      <c r="EM519" s="188"/>
      <c r="EN519" s="188"/>
      <c r="EO519" s="188"/>
      <c r="EP519" s="188"/>
      <c r="EQ519" s="188"/>
      <c r="ER519" s="188"/>
      <c r="ES519" s="188"/>
      <c r="ET519" s="188"/>
      <c r="EU519" s="188"/>
      <c r="EV519" s="188"/>
      <c r="EW519" s="189"/>
      <c r="EX519" s="195"/>
      <c r="EY519" s="188"/>
      <c r="EZ519" s="188"/>
      <c r="FA519" s="188"/>
      <c r="FB519" s="188"/>
      <c r="FC519" s="188"/>
      <c r="FD519" s="188"/>
      <c r="FE519" s="188"/>
      <c r="FF519" s="188"/>
      <c r="FG519" s="188"/>
      <c r="FH519" s="188"/>
      <c r="FI519" s="188"/>
      <c r="FJ519" s="188"/>
      <c r="FK519" s="188"/>
      <c r="FL519" s="188"/>
      <c r="FM519" s="188"/>
      <c r="FN519" s="189"/>
      <c r="FO519" s="195"/>
      <c r="FP519" s="188"/>
      <c r="FQ519" s="188"/>
      <c r="FR519" s="188"/>
      <c r="FS519" s="188"/>
      <c r="FT519" s="188"/>
      <c r="FU519" s="188"/>
      <c r="FV519" s="188"/>
      <c r="FW519" s="188"/>
      <c r="FX519" s="188"/>
      <c r="FY519" s="188"/>
      <c r="FZ519" s="188"/>
      <c r="GA519" s="188"/>
      <c r="GB519" s="188"/>
      <c r="GC519" s="188"/>
      <c r="GD519" s="188"/>
      <c r="GE519" s="189"/>
      <c r="GF519" s="195"/>
      <c r="GG519" s="188"/>
      <c r="GH519" s="188"/>
      <c r="GI519" s="188"/>
      <c r="GJ519" s="188"/>
      <c r="GK519" s="188"/>
      <c r="GL519" s="188"/>
      <c r="GM519" s="188"/>
      <c r="GN519" s="188"/>
      <c r="GO519" s="188"/>
      <c r="GP519" s="188"/>
      <c r="GQ519" s="188"/>
      <c r="GR519" s="188"/>
      <c r="GS519" s="188"/>
      <c r="GT519" s="188"/>
      <c r="GU519" s="188"/>
      <c r="GV519" s="189"/>
      <c r="GW519" s="195"/>
      <c r="GX519" s="188"/>
      <c r="GY519" s="188"/>
      <c r="GZ519" s="188"/>
      <c r="HA519" s="188"/>
      <c r="HB519" s="188"/>
      <c r="HC519" s="188"/>
      <c r="HD519" s="188"/>
      <c r="HE519" s="188"/>
      <c r="HF519" s="188"/>
      <c r="HG519" s="188"/>
      <c r="HH519" s="188"/>
      <c r="HI519" s="188"/>
      <c r="HJ519" s="188"/>
      <c r="HK519" s="188"/>
      <c r="HL519" s="188"/>
      <c r="HM519" s="189"/>
      <c r="HN519" s="195"/>
      <c r="HO519" s="188"/>
      <c r="HP519" s="188"/>
      <c r="HQ519" s="188"/>
      <c r="HR519" s="188"/>
      <c r="HS519" s="188"/>
      <c r="HT519" s="188"/>
      <c r="HU519" s="188"/>
      <c r="HV519" s="188"/>
      <c r="HW519" s="188"/>
      <c r="HX519" s="188"/>
      <c r="HY519" s="188"/>
      <c r="HZ519" s="188"/>
      <c r="IA519" s="188"/>
      <c r="IB519" s="188"/>
      <c r="IC519" s="188"/>
      <c r="ID519" s="189"/>
      <c r="IE519" s="195"/>
      <c r="IF519" s="188"/>
      <c r="IG519" s="188"/>
      <c r="IH519" s="188"/>
      <c r="II519" s="188"/>
      <c r="IJ519" s="188"/>
      <c r="IK519" s="188"/>
      <c r="IL519" s="188"/>
      <c r="IM519" s="188"/>
      <c r="IN519" s="188"/>
      <c r="IO519" s="188"/>
      <c r="IP519" s="188"/>
      <c r="IQ519" s="188"/>
      <c r="IR519" s="188"/>
      <c r="IS519" s="188"/>
      <c r="IT519" s="188"/>
      <c r="IU519" s="189"/>
      <c r="IV519" s="195"/>
      <c r="IW519" s="188"/>
      <c r="IX519" s="188"/>
      <c r="IY519" s="188"/>
      <c r="IZ519" s="188"/>
      <c r="JA519" s="188"/>
      <c r="JB519" s="188"/>
      <c r="JC519" s="188"/>
      <c r="JD519" s="188"/>
      <c r="JE519" s="188"/>
      <c r="JF519" s="188"/>
      <c r="JG519" s="188"/>
      <c r="JH519" s="188"/>
      <c r="JI519" s="188"/>
      <c r="JJ519" s="188"/>
      <c r="JK519" s="188"/>
      <c r="JL519" s="189"/>
      <c r="JM519" s="195"/>
      <c r="JN519" s="188"/>
      <c r="JO519" s="188"/>
      <c r="JP519" s="188"/>
      <c r="JQ519" s="188"/>
      <c r="JR519" s="188"/>
      <c r="JS519" s="188"/>
      <c r="JT519" s="188"/>
      <c r="JU519" s="188"/>
      <c r="JV519" s="188"/>
      <c r="JW519" s="188"/>
      <c r="JX519" s="188"/>
      <c r="JY519" s="188"/>
      <c r="JZ519" s="188"/>
      <c r="KA519" s="188"/>
      <c r="KB519" s="188"/>
      <c r="KC519" s="189"/>
      <c r="KD519" s="195"/>
      <c r="KE519" s="188"/>
      <c r="KF519" s="188"/>
      <c r="KG519" s="188"/>
      <c r="KH519" s="188"/>
      <c r="KI519" s="188"/>
      <c r="KJ519" s="188"/>
      <c r="KK519" s="188"/>
      <c r="KL519" s="188"/>
      <c r="KM519" s="188"/>
      <c r="KN519" s="188"/>
      <c r="KO519" s="188"/>
      <c r="KP519" s="188"/>
      <c r="KQ519" s="188"/>
      <c r="KR519" s="188"/>
      <c r="KS519" s="188"/>
      <c r="KT519" s="189"/>
      <c r="KU519" s="188"/>
    </row>
    <row r="520" ht="15.0" customHeight="1">
      <c r="A520" s="195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9"/>
      <c r="R520" s="195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9"/>
      <c r="AI520" s="195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9"/>
      <c r="AZ520" s="195"/>
      <c r="BA520" s="188"/>
      <c r="BB520" s="188"/>
      <c r="BC520" s="188"/>
      <c r="BD520" s="188"/>
      <c r="BE520" s="188"/>
      <c r="BF520" s="188"/>
      <c r="BG520" s="188"/>
      <c r="BH520" s="188"/>
      <c r="BI520" s="188"/>
      <c r="BJ520" s="188"/>
      <c r="BK520" s="188"/>
      <c r="BL520" s="188"/>
      <c r="BM520" s="188"/>
      <c r="BN520" s="188"/>
      <c r="BO520" s="188"/>
      <c r="BP520" s="189"/>
      <c r="BQ520" s="195"/>
      <c r="BR520" s="188"/>
      <c r="BS520" s="188"/>
      <c r="BT520" s="188"/>
      <c r="BU520" s="188"/>
      <c r="BV520" s="188"/>
      <c r="BW520" s="188"/>
      <c r="BX520" s="188"/>
      <c r="BY520" s="188"/>
      <c r="BZ520" s="188"/>
      <c r="CA520" s="188"/>
      <c r="CB520" s="188"/>
      <c r="CC520" s="188"/>
      <c r="CD520" s="188"/>
      <c r="CE520" s="188"/>
      <c r="CF520" s="188"/>
      <c r="CG520" s="189"/>
      <c r="CH520" s="195"/>
      <c r="CI520" s="188"/>
      <c r="CJ520" s="188"/>
      <c r="CK520" s="188"/>
      <c r="CL520" s="188"/>
      <c r="CM520" s="188"/>
      <c r="CN520" s="188"/>
      <c r="CO520" s="188"/>
      <c r="CP520" s="188"/>
      <c r="CQ520" s="188"/>
      <c r="CR520" s="188"/>
      <c r="CS520" s="188"/>
      <c r="CT520" s="188"/>
      <c r="CU520" s="188"/>
      <c r="CV520" s="188"/>
      <c r="CW520" s="188"/>
      <c r="CX520" s="189"/>
      <c r="CY520" s="195"/>
      <c r="CZ520" s="188"/>
      <c r="DA520" s="188"/>
      <c r="DB520" s="188"/>
      <c r="DC520" s="188"/>
      <c r="DD520" s="188"/>
      <c r="DE520" s="188"/>
      <c r="DF520" s="188"/>
      <c r="DG520" s="188"/>
      <c r="DH520" s="188"/>
      <c r="DI520" s="188"/>
      <c r="DJ520" s="188"/>
      <c r="DK520" s="188"/>
      <c r="DL520" s="188"/>
      <c r="DM520" s="188"/>
      <c r="DN520" s="188"/>
      <c r="DO520" s="189"/>
      <c r="DP520" s="195"/>
      <c r="DQ520" s="188"/>
      <c r="DR520" s="188"/>
      <c r="DS520" s="188"/>
      <c r="DT520" s="188"/>
      <c r="DU520" s="188"/>
      <c r="DV520" s="188"/>
      <c r="DW520" s="188"/>
      <c r="DX520" s="188"/>
      <c r="DY520" s="188"/>
      <c r="DZ520" s="188"/>
      <c r="EA520" s="188"/>
      <c r="EB520" s="188"/>
      <c r="EC520" s="188"/>
      <c r="ED520" s="188"/>
      <c r="EE520" s="188"/>
      <c r="EF520" s="189"/>
      <c r="EG520" s="195"/>
      <c r="EH520" s="188"/>
      <c r="EI520" s="188"/>
      <c r="EJ520" s="188"/>
      <c r="EK520" s="188"/>
      <c r="EL520" s="188"/>
      <c r="EM520" s="188"/>
      <c r="EN520" s="188"/>
      <c r="EO520" s="188"/>
      <c r="EP520" s="188"/>
      <c r="EQ520" s="188"/>
      <c r="ER520" s="188"/>
      <c r="ES520" s="188"/>
      <c r="ET520" s="188"/>
      <c r="EU520" s="188"/>
      <c r="EV520" s="188"/>
      <c r="EW520" s="189"/>
      <c r="EX520" s="195"/>
      <c r="EY520" s="188"/>
      <c r="EZ520" s="188"/>
      <c r="FA520" s="188"/>
      <c r="FB520" s="188"/>
      <c r="FC520" s="188"/>
      <c r="FD520" s="188"/>
      <c r="FE520" s="188"/>
      <c r="FF520" s="188"/>
      <c r="FG520" s="188"/>
      <c r="FH520" s="188"/>
      <c r="FI520" s="188"/>
      <c r="FJ520" s="188"/>
      <c r="FK520" s="188"/>
      <c r="FL520" s="188"/>
      <c r="FM520" s="188"/>
      <c r="FN520" s="189"/>
      <c r="FO520" s="195"/>
      <c r="FP520" s="188"/>
      <c r="FQ520" s="188"/>
      <c r="FR520" s="188"/>
      <c r="FS520" s="188"/>
      <c r="FT520" s="188"/>
      <c r="FU520" s="188"/>
      <c r="FV520" s="188"/>
      <c r="FW520" s="188"/>
      <c r="FX520" s="188"/>
      <c r="FY520" s="188"/>
      <c r="FZ520" s="188"/>
      <c r="GA520" s="188"/>
      <c r="GB520" s="188"/>
      <c r="GC520" s="188"/>
      <c r="GD520" s="188"/>
      <c r="GE520" s="189"/>
      <c r="GF520" s="195"/>
      <c r="GG520" s="188"/>
      <c r="GH520" s="188"/>
      <c r="GI520" s="188"/>
      <c r="GJ520" s="188"/>
      <c r="GK520" s="188"/>
      <c r="GL520" s="188"/>
      <c r="GM520" s="188"/>
      <c r="GN520" s="188"/>
      <c r="GO520" s="188"/>
      <c r="GP520" s="188"/>
      <c r="GQ520" s="188"/>
      <c r="GR520" s="188"/>
      <c r="GS520" s="188"/>
      <c r="GT520" s="188"/>
      <c r="GU520" s="188"/>
      <c r="GV520" s="189"/>
      <c r="GW520" s="195"/>
      <c r="GX520" s="188"/>
      <c r="GY520" s="188"/>
      <c r="GZ520" s="188"/>
      <c r="HA520" s="188"/>
      <c r="HB520" s="188"/>
      <c r="HC520" s="188"/>
      <c r="HD520" s="188"/>
      <c r="HE520" s="188"/>
      <c r="HF520" s="188"/>
      <c r="HG520" s="188"/>
      <c r="HH520" s="188"/>
      <c r="HI520" s="188"/>
      <c r="HJ520" s="188"/>
      <c r="HK520" s="188"/>
      <c r="HL520" s="188"/>
      <c r="HM520" s="189"/>
      <c r="HN520" s="195"/>
      <c r="HO520" s="188"/>
      <c r="HP520" s="188"/>
      <c r="HQ520" s="188"/>
      <c r="HR520" s="188"/>
      <c r="HS520" s="188"/>
      <c r="HT520" s="188"/>
      <c r="HU520" s="188"/>
      <c r="HV520" s="188"/>
      <c r="HW520" s="188"/>
      <c r="HX520" s="188"/>
      <c r="HY520" s="188"/>
      <c r="HZ520" s="188"/>
      <c r="IA520" s="188"/>
      <c r="IB520" s="188"/>
      <c r="IC520" s="188"/>
      <c r="ID520" s="189"/>
      <c r="IE520" s="195"/>
      <c r="IF520" s="188"/>
      <c r="IG520" s="188"/>
      <c r="IH520" s="188"/>
      <c r="II520" s="188"/>
      <c r="IJ520" s="188"/>
      <c r="IK520" s="188"/>
      <c r="IL520" s="188"/>
      <c r="IM520" s="188"/>
      <c r="IN520" s="188"/>
      <c r="IO520" s="188"/>
      <c r="IP520" s="188"/>
      <c r="IQ520" s="188"/>
      <c r="IR520" s="188"/>
      <c r="IS520" s="188"/>
      <c r="IT520" s="188"/>
      <c r="IU520" s="189"/>
      <c r="IV520" s="195"/>
      <c r="IW520" s="188"/>
      <c r="IX520" s="188"/>
      <c r="IY520" s="188"/>
      <c r="IZ520" s="188"/>
      <c r="JA520" s="188"/>
      <c r="JB520" s="188"/>
      <c r="JC520" s="188"/>
      <c r="JD520" s="188"/>
      <c r="JE520" s="188"/>
      <c r="JF520" s="188"/>
      <c r="JG520" s="188"/>
      <c r="JH520" s="188"/>
      <c r="JI520" s="188"/>
      <c r="JJ520" s="188"/>
      <c r="JK520" s="188"/>
      <c r="JL520" s="189"/>
      <c r="JM520" s="195"/>
      <c r="JN520" s="188"/>
      <c r="JO520" s="188"/>
      <c r="JP520" s="188"/>
      <c r="JQ520" s="188"/>
      <c r="JR520" s="188"/>
      <c r="JS520" s="188"/>
      <c r="JT520" s="188"/>
      <c r="JU520" s="188"/>
      <c r="JV520" s="188"/>
      <c r="JW520" s="188"/>
      <c r="JX520" s="188"/>
      <c r="JY520" s="188"/>
      <c r="JZ520" s="188"/>
      <c r="KA520" s="188"/>
      <c r="KB520" s="188"/>
      <c r="KC520" s="189"/>
      <c r="KD520" s="195"/>
      <c r="KE520" s="188"/>
      <c r="KF520" s="188"/>
      <c r="KG520" s="188"/>
      <c r="KH520" s="188"/>
      <c r="KI520" s="188"/>
      <c r="KJ520" s="188"/>
      <c r="KK520" s="188"/>
      <c r="KL520" s="188"/>
      <c r="KM520" s="188"/>
      <c r="KN520" s="188"/>
      <c r="KO520" s="188"/>
      <c r="KP520" s="188"/>
      <c r="KQ520" s="188"/>
      <c r="KR520" s="188"/>
      <c r="KS520" s="188"/>
      <c r="KT520" s="189"/>
      <c r="KU520" s="188"/>
    </row>
    <row r="521" ht="15.0" customHeight="1">
      <c r="A521" s="195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9"/>
      <c r="R521" s="195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9"/>
      <c r="AI521" s="195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9"/>
      <c r="AZ521" s="195"/>
      <c r="BA521" s="188"/>
      <c r="BB521" s="188"/>
      <c r="BC521" s="188"/>
      <c r="BD521" s="188"/>
      <c r="BE521" s="188"/>
      <c r="BF521" s="188"/>
      <c r="BG521" s="188"/>
      <c r="BH521" s="188"/>
      <c r="BI521" s="188"/>
      <c r="BJ521" s="188"/>
      <c r="BK521" s="188"/>
      <c r="BL521" s="188"/>
      <c r="BM521" s="188"/>
      <c r="BN521" s="188"/>
      <c r="BO521" s="188"/>
      <c r="BP521" s="189"/>
      <c r="BQ521" s="195"/>
      <c r="BR521" s="188"/>
      <c r="BS521" s="188"/>
      <c r="BT521" s="188"/>
      <c r="BU521" s="188"/>
      <c r="BV521" s="188"/>
      <c r="BW521" s="188"/>
      <c r="BX521" s="188"/>
      <c r="BY521" s="188"/>
      <c r="BZ521" s="188"/>
      <c r="CA521" s="188"/>
      <c r="CB521" s="188"/>
      <c r="CC521" s="188"/>
      <c r="CD521" s="188"/>
      <c r="CE521" s="188"/>
      <c r="CF521" s="188"/>
      <c r="CG521" s="189"/>
      <c r="CH521" s="195"/>
      <c r="CI521" s="188"/>
      <c r="CJ521" s="188"/>
      <c r="CK521" s="188"/>
      <c r="CL521" s="188"/>
      <c r="CM521" s="188"/>
      <c r="CN521" s="188"/>
      <c r="CO521" s="188"/>
      <c r="CP521" s="188"/>
      <c r="CQ521" s="188"/>
      <c r="CR521" s="188"/>
      <c r="CS521" s="188"/>
      <c r="CT521" s="188"/>
      <c r="CU521" s="188"/>
      <c r="CV521" s="188"/>
      <c r="CW521" s="188"/>
      <c r="CX521" s="189"/>
      <c r="CY521" s="195"/>
      <c r="CZ521" s="188"/>
      <c r="DA521" s="188"/>
      <c r="DB521" s="188"/>
      <c r="DC521" s="188"/>
      <c r="DD521" s="188"/>
      <c r="DE521" s="188"/>
      <c r="DF521" s="188"/>
      <c r="DG521" s="188"/>
      <c r="DH521" s="188"/>
      <c r="DI521" s="188"/>
      <c r="DJ521" s="188"/>
      <c r="DK521" s="188"/>
      <c r="DL521" s="188"/>
      <c r="DM521" s="188"/>
      <c r="DN521" s="188"/>
      <c r="DO521" s="189"/>
      <c r="DP521" s="195"/>
      <c r="DQ521" s="188"/>
      <c r="DR521" s="188"/>
      <c r="DS521" s="188"/>
      <c r="DT521" s="188"/>
      <c r="DU521" s="188"/>
      <c r="DV521" s="188"/>
      <c r="DW521" s="188"/>
      <c r="DX521" s="188"/>
      <c r="DY521" s="188"/>
      <c r="DZ521" s="188"/>
      <c r="EA521" s="188"/>
      <c r="EB521" s="188"/>
      <c r="EC521" s="188"/>
      <c r="ED521" s="188"/>
      <c r="EE521" s="188"/>
      <c r="EF521" s="189"/>
      <c r="EG521" s="195"/>
      <c r="EH521" s="188"/>
      <c r="EI521" s="188"/>
      <c r="EJ521" s="188"/>
      <c r="EK521" s="188"/>
      <c r="EL521" s="188"/>
      <c r="EM521" s="188"/>
      <c r="EN521" s="188"/>
      <c r="EO521" s="188"/>
      <c r="EP521" s="188"/>
      <c r="EQ521" s="188"/>
      <c r="ER521" s="188"/>
      <c r="ES521" s="188"/>
      <c r="ET521" s="188"/>
      <c r="EU521" s="188"/>
      <c r="EV521" s="188"/>
      <c r="EW521" s="189"/>
      <c r="EX521" s="195"/>
      <c r="EY521" s="188"/>
      <c r="EZ521" s="188"/>
      <c r="FA521" s="188"/>
      <c r="FB521" s="188"/>
      <c r="FC521" s="188"/>
      <c r="FD521" s="188"/>
      <c r="FE521" s="188"/>
      <c r="FF521" s="188"/>
      <c r="FG521" s="188"/>
      <c r="FH521" s="188"/>
      <c r="FI521" s="188"/>
      <c r="FJ521" s="188"/>
      <c r="FK521" s="188"/>
      <c r="FL521" s="188"/>
      <c r="FM521" s="188"/>
      <c r="FN521" s="189"/>
      <c r="FO521" s="195"/>
      <c r="FP521" s="188"/>
      <c r="FQ521" s="188"/>
      <c r="FR521" s="188"/>
      <c r="FS521" s="188"/>
      <c r="FT521" s="188"/>
      <c r="FU521" s="188"/>
      <c r="FV521" s="188"/>
      <c r="FW521" s="188"/>
      <c r="FX521" s="188"/>
      <c r="FY521" s="188"/>
      <c r="FZ521" s="188"/>
      <c r="GA521" s="188"/>
      <c r="GB521" s="188"/>
      <c r="GC521" s="188"/>
      <c r="GD521" s="188"/>
      <c r="GE521" s="189"/>
      <c r="GF521" s="195"/>
      <c r="GG521" s="188"/>
      <c r="GH521" s="188"/>
      <c r="GI521" s="188"/>
      <c r="GJ521" s="188"/>
      <c r="GK521" s="188"/>
      <c r="GL521" s="188"/>
      <c r="GM521" s="188"/>
      <c r="GN521" s="188"/>
      <c r="GO521" s="188"/>
      <c r="GP521" s="188"/>
      <c r="GQ521" s="188"/>
      <c r="GR521" s="188"/>
      <c r="GS521" s="188"/>
      <c r="GT521" s="188"/>
      <c r="GU521" s="188"/>
      <c r="GV521" s="189"/>
      <c r="GW521" s="195"/>
      <c r="GX521" s="188"/>
      <c r="GY521" s="188"/>
      <c r="GZ521" s="188"/>
      <c r="HA521" s="188"/>
      <c r="HB521" s="188"/>
      <c r="HC521" s="188"/>
      <c r="HD521" s="188"/>
      <c r="HE521" s="188"/>
      <c r="HF521" s="188"/>
      <c r="HG521" s="188"/>
      <c r="HH521" s="188"/>
      <c r="HI521" s="188"/>
      <c r="HJ521" s="188"/>
      <c r="HK521" s="188"/>
      <c r="HL521" s="188"/>
      <c r="HM521" s="189"/>
      <c r="HN521" s="195"/>
      <c r="HO521" s="188"/>
      <c r="HP521" s="188"/>
      <c r="HQ521" s="188"/>
      <c r="HR521" s="188"/>
      <c r="HS521" s="188"/>
      <c r="HT521" s="188"/>
      <c r="HU521" s="188"/>
      <c r="HV521" s="188"/>
      <c r="HW521" s="188"/>
      <c r="HX521" s="188"/>
      <c r="HY521" s="188"/>
      <c r="HZ521" s="188"/>
      <c r="IA521" s="188"/>
      <c r="IB521" s="188"/>
      <c r="IC521" s="188"/>
      <c r="ID521" s="189"/>
      <c r="IE521" s="195"/>
      <c r="IF521" s="188"/>
      <c r="IG521" s="188"/>
      <c r="IH521" s="188"/>
      <c r="II521" s="188"/>
      <c r="IJ521" s="188"/>
      <c r="IK521" s="188"/>
      <c r="IL521" s="188"/>
      <c r="IM521" s="188"/>
      <c r="IN521" s="188"/>
      <c r="IO521" s="188"/>
      <c r="IP521" s="188"/>
      <c r="IQ521" s="188"/>
      <c r="IR521" s="188"/>
      <c r="IS521" s="188"/>
      <c r="IT521" s="188"/>
      <c r="IU521" s="189"/>
      <c r="IV521" s="195"/>
      <c r="IW521" s="188"/>
      <c r="IX521" s="188"/>
      <c r="IY521" s="188"/>
      <c r="IZ521" s="188"/>
      <c r="JA521" s="188"/>
      <c r="JB521" s="188"/>
      <c r="JC521" s="188"/>
      <c r="JD521" s="188"/>
      <c r="JE521" s="188"/>
      <c r="JF521" s="188"/>
      <c r="JG521" s="188"/>
      <c r="JH521" s="188"/>
      <c r="JI521" s="188"/>
      <c r="JJ521" s="188"/>
      <c r="JK521" s="188"/>
      <c r="JL521" s="189"/>
      <c r="JM521" s="195"/>
      <c r="JN521" s="188"/>
      <c r="JO521" s="188"/>
      <c r="JP521" s="188"/>
      <c r="JQ521" s="188"/>
      <c r="JR521" s="188"/>
      <c r="JS521" s="188"/>
      <c r="JT521" s="188"/>
      <c r="JU521" s="188"/>
      <c r="JV521" s="188"/>
      <c r="JW521" s="188"/>
      <c r="JX521" s="188"/>
      <c r="JY521" s="188"/>
      <c r="JZ521" s="188"/>
      <c r="KA521" s="188"/>
      <c r="KB521" s="188"/>
      <c r="KC521" s="189"/>
      <c r="KD521" s="195"/>
      <c r="KE521" s="188"/>
      <c r="KF521" s="188"/>
      <c r="KG521" s="188"/>
      <c r="KH521" s="188"/>
      <c r="KI521" s="188"/>
      <c r="KJ521" s="188"/>
      <c r="KK521" s="188"/>
      <c r="KL521" s="188"/>
      <c r="KM521" s="188"/>
      <c r="KN521" s="188"/>
      <c r="KO521" s="188"/>
      <c r="KP521" s="188"/>
      <c r="KQ521" s="188"/>
      <c r="KR521" s="188"/>
      <c r="KS521" s="188"/>
      <c r="KT521" s="189"/>
      <c r="KU521" s="188"/>
    </row>
    <row r="522" ht="15.0" customHeight="1">
      <c r="A522" s="195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9"/>
      <c r="R522" s="195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9"/>
      <c r="AI522" s="195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9"/>
      <c r="AZ522" s="195"/>
      <c r="BA522" s="188"/>
      <c r="BB522" s="188"/>
      <c r="BC522" s="188"/>
      <c r="BD522" s="188"/>
      <c r="BE522" s="188"/>
      <c r="BF522" s="188"/>
      <c r="BG522" s="188"/>
      <c r="BH522" s="188"/>
      <c r="BI522" s="188"/>
      <c r="BJ522" s="188"/>
      <c r="BK522" s="188"/>
      <c r="BL522" s="188"/>
      <c r="BM522" s="188"/>
      <c r="BN522" s="188"/>
      <c r="BO522" s="188"/>
      <c r="BP522" s="189"/>
      <c r="BQ522" s="195"/>
      <c r="BR522" s="188"/>
      <c r="BS522" s="188"/>
      <c r="BT522" s="188"/>
      <c r="BU522" s="188"/>
      <c r="BV522" s="188"/>
      <c r="BW522" s="188"/>
      <c r="BX522" s="188"/>
      <c r="BY522" s="188"/>
      <c r="BZ522" s="188"/>
      <c r="CA522" s="188"/>
      <c r="CB522" s="188"/>
      <c r="CC522" s="188"/>
      <c r="CD522" s="188"/>
      <c r="CE522" s="188"/>
      <c r="CF522" s="188"/>
      <c r="CG522" s="189"/>
      <c r="CH522" s="195"/>
      <c r="CI522" s="188"/>
      <c r="CJ522" s="188"/>
      <c r="CK522" s="188"/>
      <c r="CL522" s="188"/>
      <c r="CM522" s="188"/>
      <c r="CN522" s="188"/>
      <c r="CO522" s="188"/>
      <c r="CP522" s="188"/>
      <c r="CQ522" s="188"/>
      <c r="CR522" s="188"/>
      <c r="CS522" s="188"/>
      <c r="CT522" s="188"/>
      <c r="CU522" s="188"/>
      <c r="CV522" s="188"/>
      <c r="CW522" s="188"/>
      <c r="CX522" s="189"/>
      <c r="CY522" s="195"/>
      <c r="CZ522" s="188"/>
      <c r="DA522" s="188"/>
      <c r="DB522" s="188"/>
      <c r="DC522" s="188"/>
      <c r="DD522" s="188"/>
      <c r="DE522" s="188"/>
      <c r="DF522" s="188"/>
      <c r="DG522" s="188"/>
      <c r="DH522" s="188"/>
      <c r="DI522" s="188"/>
      <c r="DJ522" s="188"/>
      <c r="DK522" s="188"/>
      <c r="DL522" s="188"/>
      <c r="DM522" s="188"/>
      <c r="DN522" s="188"/>
      <c r="DO522" s="189"/>
      <c r="DP522" s="195"/>
      <c r="DQ522" s="188"/>
      <c r="DR522" s="188"/>
      <c r="DS522" s="188"/>
      <c r="DT522" s="188"/>
      <c r="DU522" s="188"/>
      <c r="DV522" s="188"/>
      <c r="DW522" s="188"/>
      <c r="DX522" s="188"/>
      <c r="DY522" s="188"/>
      <c r="DZ522" s="188"/>
      <c r="EA522" s="188"/>
      <c r="EB522" s="188"/>
      <c r="EC522" s="188"/>
      <c r="ED522" s="188"/>
      <c r="EE522" s="188"/>
      <c r="EF522" s="189"/>
      <c r="EG522" s="195"/>
      <c r="EH522" s="188"/>
      <c r="EI522" s="188"/>
      <c r="EJ522" s="188"/>
      <c r="EK522" s="188"/>
      <c r="EL522" s="188"/>
      <c r="EM522" s="188"/>
      <c r="EN522" s="188"/>
      <c r="EO522" s="188"/>
      <c r="EP522" s="188"/>
      <c r="EQ522" s="188"/>
      <c r="ER522" s="188"/>
      <c r="ES522" s="188"/>
      <c r="ET522" s="188"/>
      <c r="EU522" s="188"/>
      <c r="EV522" s="188"/>
      <c r="EW522" s="189"/>
      <c r="EX522" s="195"/>
      <c r="EY522" s="188"/>
      <c r="EZ522" s="188"/>
      <c r="FA522" s="188"/>
      <c r="FB522" s="188"/>
      <c r="FC522" s="188"/>
      <c r="FD522" s="188"/>
      <c r="FE522" s="188"/>
      <c r="FF522" s="188"/>
      <c r="FG522" s="188"/>
      <c r="FH522" s="188"/>
      <c r="FI522" s="188"/>
      <c r="FJ522" s="188"/>
      <c r="FK522" s="188"/>
      <c r="FL522" s="188"/>
      <c r="FM522" s="188"/>
      <c r="FN522" s="189"/>
      <c r="FO522" s="195"/>
      <c r="FP522" s="188"/>
      <c r="FQ522" s="188"/>
      <c r="FR522" s="188"/>
      <c r="FS522" s="188"/>
      <c r="FT522" s="188"/>
      <c r="FU522" s="188"/>
      <c r="FV522" s="188"/>
      <c r="FW522" s="188"/>
      <c r="FX522" s="188"/>
      <c r="FY522" s="188"/>
      <c r="FZ522" s="188"/>
      <c r="GA522" s="188"/>
      <c r="GB522" s="188"/>
      <c r="GC522" s="188"/>
      <c r="GD522" s="188"/>
      <c r="GE522" s="189"/>
      <c r="GF522" s="195"/>
      <c r="GG522" s="188"/>
      <c r="GH522" s="188"/>
      <c r="GI522" s="188"/>
      <c r="GJ522" s="188"/>
      <c r="GK522" s="188"/>
      <c r="GL522" s="188"/>
      <c r="GM522" s="188"/>
      <c r="GN522" s="188"/>
      <c r="GO522" s="188"/>
      <c r="GP522" s="188"/>
      <c r="GQ522" s="188"/>
      <c r="GR522" s="188"/>
      <c r="GS522" s="188"/>
      <c r="GT522" s="188"/>
      <c r="GU522" s="188"/>
      <c r="GV522" s="189"/>
      <c r="GW522" s="195"/>
      <c r="GX522" s="188"/>
      <c r="GY522" s="188"/>
      <c r="GZ522" s="188"/>
      <c r="HA522" s="188"/>
      <c r="HB522" s="188"/>
      <c r="HC522" s="188"/>
      <c r="HD522" s="188"/>
      <c r="HE522" s="188"/>
      <c r="HF522" s="188"/>
      <c r="HG522" s="188"/>
      <c r="HH522" s="188"/>
      <c r="HI522" s="188"/>
      <c r="HJ522" s="188"/>
      <c r="HK522" s="188"/>
      <c r="HL522" s="188"/>
      <c r="HM522" s="189"/>
      <c r="HN522" s="195"/>
      <c r="HO522" s="188"/>
      <c r="HP522" s="188"/>
      <c r="HQ522" s="188"/>
      <c r="HR522" s="188"/>
      <c r="HS522" s="188"/>
      <c r="HT522" s="188"/>
      <c r="HU522" s="188"/>
      <c r="HV522" s="188"/>
      <c r="HW522" s="188"/>
      <c r="HX522" s="188"/>
      <c r="HY522" s="188"/>
      <c r="HZ522" s="188"/>
      <c r="IA522" s="188"/>
      <c r="IB522" s="188"/>
      <c r="IC522" s="188"/>
      <c r="ID522" s="189"/>
      <c r="IE522" s="195"/>
      <c r="IF522" s="188"/>
      <c r="IG522" s="188"/>
      <c r="IH522" s="188"/>
      <c r="II522" s="188"/>
      <c r="IJ522" s="188"/>
      <c r="IK522" s="188"/>
      <c r="IL522" s="188"/>
      <c r="IM522" s="188"/>
      <c r="IN522" s="188"/>
      <c r="IO522" s="188"/>
      <c r="IP522" s="188"/>
      <c r="IQ522" s="188"/>
      <c r="IR522" s="188"/>
      <c r="IS522" s="188"/>
      <c r="IT522" s="188"/>
      <c r="IU522" s="189"/>
      <c r="IV522" s="195"/>
      <c r="IW522" s="188"/>
      <c r="IX522" s="188"/>
      <c r="IY522" s="188"/>
      <c r="IZ522" s="188"/>
      <c r="JA522" s="188"/>
      <c r="JB522" s="188"/>
      <c r="JC522" s="188"/>
      <c r="JD522" s="188"/>
      <c r="JE522" s="188"/>
      <c r="JF522" s="188"/>
      <c r="JG522" s="188"/>
      <c r="JH522" s="188"/>
      <c r="JI522" s="188"/>
      <c r="JJ522" s="188"/>
      <c r="JK522" s="188"/>
      <c r="JL522" s="189"/>
      <c r="JM522" s="195"/>
      <c r="JN522" s="188"/>
      <c r="JO522" s="188"/>
      <c r="JP522" s="188"/>
      <c r="JQ522" s="188"/>
      <c r="JR522" s="188"/>
      <c r="JS522" s="188"/>
      <c r="JT522" s="188"/>
      <c r="JU522" s="188"/>
      <c r="JV522" s="188"/>
      <c r="JW522" s="188"/>
      <c r="JX522" s="188"/>
      <c r="JY522" s="188"/>
      <c r="JZ522" s="188"/>
      <c r="KA522" s="188"/>
      <c r="KB522" s="188"/>
      <c r="KC522" s="189"/>
      <c r="KD522" s="195"/>
      <c r="KE522" s="188"/>
      <c r="KF522" s="188"/>
      <c r="KG522" s="188"/>
      <c r="KH522" s="188"/>
      <c r="KI522" s="188"/>
      <c r="KJ522" s="188"/>
      <c r="KK522" s="188"/>
      <c r="KL522" s="188"/>
      <c r="KM522" s="188"/>
      <c r="KN522" s="188"/>
      <c r="KO522" s="188"/>
      <c r="KP522" s="188"/>
      <c r="KQ522" s="188"/>
      <c r="KR522" s="188"/>
      <c r="KS522" s="188"/>
      <c r="KT522" s="189"/>
      <c r="KU522" s="188"/>
    </row>
    <row r="523" ht="15.0" customHeight="1">
      <c r="A523" s="195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9"/>
      <c r="R523" s="195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9"/>
      <c r="AI523" s="195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9"/>
      <c r="AZ523" s="195"/>
      <c r="BA523" s="188"/>
      <c r="BB523" s="188"/>
      <c r="BC523" s="188"/>
      <c r="BD523" s="188"/>
      <c r="BE523" s="188"/>
      <c r="BF523" s="188"/>
      <c r="BG523" s="188"/>
      <c r="BH523" s="188"/>
      <c r="BI523" s="188"/>
      <c r="BJ523" s="188"/>
      <c r="BK523" s="188"/>
      <c r="BL523" s="188"/>
      <c r="BM523" s="188"/>
      <c r="BN523" s="188"/>
      <c r="BO523" s="188"/>
      <c r="BP523" s="189"/>
      <c r="BQ523" s="195"/>
      <c r="BR523" s="188"/>
      <c r="BS523" s="188"/>
      <c r="BT523" s="188"/>
      <c r="BU523" s="188"/>
      <c r="BV523" s="188"/>
      <c r="BW523" s="188"/>
      <c r="BX523" s="188"/>
      <c r="BY523" s="188"/>
      <c r="BZ523" s="188"/>
      <c r="CA523" s="188"/>
      <c r="CB523" s="188"/>
      <c r="CC523" s="188"/>
      <c r="CD523" s="188"/>
      <c r="CE523" s="188"/>
      <c r="CF523" s="188"/>
      <c r="CG523" s="189"/>
      <c r="CH523" s="195"/>
      <c r="CI523" s="188"/>
      <c r="CJ523" s="188"/>
      <c r="CK523" s="188"/>
      <c r="CL523" s="188"/>
      <c r="CM523" s="188"/>
      <c r="CN523" s="188"/>
      <c r="CO523" s="188"/>
      <c r="CP523" s="188"/>
      <c r="CQ523" s="188"/>
      <c r="CR523" s="188"/>
      <c r="CS523" s="188"/>
      <c r="CT523" s="188"/>
      <c r="CU523" s="188"/>
      <c r="CV523" s="188"/>
      <c r="CW523" s="188"/>
      <c r="CX523" s="189"/>
      <c r="CY523" s="195"/>
      <c r="CZ523" s="188"/>
      <c r="DA523" s="188"/>
      <c r="DB523" s="188"/>
      <c r="DC523" s="188"/>
      <c r="DD523" s="188"/>
      <c r="DE523" s="188"/>
      <c r="DF523" s="188"/>
      <c r="DG523" s="188"/>
      <c r="DH523" s="188"/>
      <c r="DI523" s="188"/>
      <c r="DJ523" s="188"/>
      <c r="DK523" s="188"/>
      <c r="DL523" s="188"/>
      <c r="DM523" s="188"/>
      <c r="DN523" s="188"/>
      <c r="DO523" s="189"/>
      <c r="DP523" s="195"/>
      <c r="DQ523" s="188"/>
      <c r="DR523" s="188"/>
      <c r="DS523" s="188"/>
      <c r="DT523" s="188"/>
      <c r="DU523" s="188"/>
      <c r="DV523" s="188"/>
      <c r="DW523" s="188"/>
      <c r="DX523" s="188"/>
      <c r="DY523" s="188"/>
      <c r="DZ523" s="188"/>
      <c r="EA523" s="188"/>
      <c r="EB523" s="188"/>
      <c r="EC523" s="188"/>
      <c r="ED523" s="188"/>
      <c r="EE523" s="188"/>
      <c r="EF523" s="189"/>
      <c r="EG523" s="195"/>
      <c r="EH523" s="188"/>
      <c r="EI523" s="188"/>
      <c r="EJ523" s="188"/>
      <c r="EK523" s="188"/>
      <c r="EL523" s="188"/>
      <c r="EM523" s="188"/>
      <c r="EN523" s="188"/>
      <c r="EO523" s="188"/>
      <c r="EP523" s="188"/>
      <c r="EQ523" s="188"/>
      <c r="ER523" s="188"/>
      <c r="ES523" s="188"/>
      <c r="ET523" s="188"/>
      <c r="EU523" s="188"/>
      <c r="EV523" s="188"/>
      <c r="EW523" s="189"/>
      <c r="EX523" s="195"/>
      <c r="EY523" s="188"/>
      <c r="EZ523" s="188"/>
      <c r="FA523" s="188"/>
      <c r="FB523" s="188"/>
      <c r="FC523" s="188"/>
      <c r="FD523" s="188"/>
      <c r="FE523" s="188"/>
      <c r="FF523" s="188"/>
      <c r="FG523" s="188"/>
      <c r="FH523" s="188"/>
      <c r="FI523" s="188"/>
      <c r="FJ523" s="188"/>
      <c r="FK523" s="188"/>
      <c r="FL523" s="188"/>
      <c r="FM523" s="188"/>
      <c r="FN523" s="189"/>
      <c r="FO523" s="195"/>
      <c r="FP523" s="188"/>
      <c r="FQ523" s="188"/>
      <c r="FR523" s="188"/>
      <c r="FS523" s="188"/>
      <c r="FT523" s="188"/>
      <c r="FU523" s="188"/>
      <c r="FV523" s="188"/>
      <c r="FW523" s="188"/>
      <c r="FX523" s="188"/>
      <c r="FY523" s="188"/>
      <c r="FZ523" s="188"/>
      <c r="GA523" s="188"/>
      <c r="GB523" s="188"/>
      <c r="GC523" s="188"/>
      <c r="GD523" s="188"/>
      <c r="GE523" s="189"/>
      <c r="GF523" s="195"/>
      <c r="GG523" s="188"/>
      <c r="GH523" s="188"/>
      <c r="GI523" s="188"/>
      <c r="GJ523" s="188"/>
      <c r="GK523" s="188"/>
      <c r="GL523" s="188"/>
      <c r="GM523" s="188"/>
      <c r="GN523" s="188"/>
      <c r="GO523" s="188"/>
      <c r="GP523" s="188"/>
      <c r="GQ523" s="188"/>
      <c r="GR523" s="188"/>
      <c r="GS523" s="188"/>
      <c r="GT523" s="188"/>
      <c r="GU523" s="188"/>
      <c r="GV523" s="189"/>
      <c r="GW523" s="195"/>
      <c r="GX523" s="188"/>
      <c r="GY523" s="188"/>
      <c r="GZ523" s="188"/>
      <c r="HA523" s="188"/>
      <c r="HB523" s="188"/>
      <c r="HC523" s="188"/>
      <c r="HD523" s="188"/>
      <c r="HE523" s="188"/>
      <c r="HF523" s="188"/>
      <c r="HG523" s="188"/>
      <c r="HH523" s="188"/>
      <c r="HI523" s="188"/>
      <c r="HJ523" s="188"/>
      <c r="HK523" s="188"/>
      <c r="HL523" s="188"/>
      <c r="HM523" s="189"/>
      <c r="HN523" s="195"/>
      <c r="HO523" s="188"/>
      <c r="HP523" s="188"/>
      <c r="HQ523" s="188"/>
      <c r="HR523" s="188"/>
      <c r="HS523" s="188"/>
      <c r="HT523" s="188"/>
      <c r="HU523" s="188"/>
      <c r="HV523" s="188"/>
      <c r="HW523" s="188"/>
      <c r="HX523" s="188"/>
      <c r="HY523" s="188"/>
      <c r="HZ523" s="188"/>
      <c r="IA523" s="188"/>
      <c r="IB523" s="188"/>
      <c r="IC523" s="188"/>
      <c r="ID523" s="189"/>
      <c r="IE523" s="195"/>
      <c r="IF523" s="188"/>
      <c r="IG523" s="188"/>
      <c r="IH523" s="188"/>
      <c r="II523" s="188"/>
      <c r="IJ523" s="188"/>
      <c r="IK523" s="188"/>
      <c r="IL523" s="188"/>
      <c r="IM523" s="188"/>
      <c r="IN523" s="188"/>
      <c r="IO523" s="188"/>
      <c r="IP523" s="188"/>
      <c r="IQ523" s="188"/>
      <c r="IR523" s="188"/>
      <c r="IS523" s="188"/>
      <c r="IT523" s="188"/>
      <c r="IU523" s="189"/>
      <c r="IV523" s="195"/>
      <c r="IW523" s="188"/>
      <c r="IX523" s="188"/>
      <c r="IY523" s="188"/>
      <c r="IZ523" s="188"/>
      <c r="JA523" s="188"/>
      <c r="JB523" s="188"/>
      <c r="JC523" s="188"/>
      <c r="JD523" s="188"/>
      <c r="JE523" s="188"/>
      <c r="JF523" s="188"/>
      <c r="JG523" s="188"/>
      <c r="JH523" s="188"/>
      <c r="JI523" s="188"/>
      <c r="JJ523" s="188"/>
      <c r="JK523" s="188"/>
      <c r="JL523" s="189"/>
      <c r="JM523" s="195"/>
      <c r="JN523" s="188"/>
      <c r="JO523" s="188"/>
      <c r="JP523" s="188"/>
      <c r="JQ523" s="188"/>
      <c r="JR523" s="188"/>
      <c r="JS523" s="188"/>
      <c r="JT523" s="188"/>
      <c r="JU523" s="188"/>
      <c r="JV523" s="188"/>
      <c r="JW523" s="188"/>
      <c r="JX523" s="188"/>
      <c r="JY523" s="188"/>
      <c r="JZ523" s="188"/>
      <c r="KA523" s="188"/>
      <c r="KB523" s="188"/>
      <c r="KC523" s="189"/>
      <c r="KD523" s="195"/>
      <c r="KE523" s="188"/>
      <c r="KF523" s="188"/>
      <c r="KG523" s="188"/>
      <c r="KH523" s="188"/>
      <c r="KI523" s="188"/>
      <c r="KJ523" s="188"/>
      <c r="KK523" s="188"/>
      <c r="KL523" s="188"/>
      <c r="KM523" s="188"/>
      <c r="KN523" s="188"/>
      <c r="KO523" s="188"/>
      <c r="KP523" s="188"/>
      <c r="KQ523" s="188"/>
      <c r="KR523" s="188"/>
      <c r="KS523" s="188"/>
      <c r="KT523" s="189"/>
      <c r="KU523" s="188"/>
    </row>
    <row r="524" ht="15.0" customHeight="1">
      <c r="A524" s="195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9"/>
      <c r="R524" s="195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9"/>
      <c r="AI524" s="195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9"/>
      <c r="AZ524" s="195"/>
      <c r="BA524" s="188"/>
      <c r="BB524" s="188"/>
      <c r="BC524" s="188"/>
      <c r="BD524" s="188"/>
      <c r="BE524" s="188"/>
      <c r="BF524" s="188"/>
      <c r="BG524" s="188"/>
      <c r="BH524" s="188"/>
      <c r="BI524" s="188"/>
      <c r="BJ524" s="188"/>
      <c r="BK524" s="188"/>
      <c r="BL524" s="188"/>
      <c r="BM524" s="188"/>
      <c r="BN524" s="188"/>
      <c r="BO524" s="188"/>
      <c r="BP524" s="189"/>
      <c r="BQ524" s="195"/>
      <c r="BR524" s="188"/>
      <c r="BS524" s="188"/>
      <c r="BT524" s="188"/>
      <c r="BU524" s="188"/>
      <c r="BV524" s="188"/>
      <c r="BW524" s="188"/>
      <c r="BX524" s="188"/>
      <c r="BY524" s="188"/>
      <c r="BZ524" s="188"/>
      <c r="CA524" s="188"/>
      <c r="CB524" s="188"/>
      <c r="CC524" s="188"/>
      <c r="CD524" s="188"/>
      <c r="CE524" s="188"/>
      <c r="CF524" s="188"/>
      <c r="CG524" s="189"/>
      <c r="CH524" s="195"/>
      <c r="CI524" s="188"/>
      <c r="CJ524" s="188"/>
      <c r="CK524" s="188"/>
      <c r="CL524" s="188"/>
      <c r="CM524" s="188"/>
      <c r="CN524" s="188"/>
      <c r="CO524" s="188"/>
      <c r="CP524" s="188"/>
      <c r="CQ524" s="188"/>
      <c r="CR524" s="188"/>
      <c r="CS524" s="188"/>
      <c r="CT524" s="188"/>
      <c r="CU524" s="188"/>
      <c r="CV524" s="188"/>
      <c r="CW524" s="188"/>
      <c r="CX524" s="189"/>
      <c r="CY524" s="195"/>
      <c r="CZ524" s="188"/>
      <c r="DA524" s="188"/>
      <c r="DB524" s="188"/>
      <c r="DC524" s="188"/>
      <c r="DD524" s="188"/>
      <c r="DE524" s="188"/>
      <c r="DF524" s="188"/>
      <c r="DG524" s="188"/>
      <c r="DH524" s="188"/>
      <c r="DI524" s="188"/>
      <c r="DJ524" s="188"/>
      <c r="DK524" s="188"/>
      <c r="DL524" s="188"/>
      <c r="DM524" s="188"/>
      <c r="DN524" s="188"/>
      <c r="DO524" s="189"/>
      <c r="DP524" s="195"/>
      <c r="DQ524" s="188"/>
      <c r="DR524" s="188"/>
      <c r="DS524" s="188"/>
      <c r="DT524" s="188"/>
      <c r="DU524" s="188"/>
      <c r="DV524" s="188"/>
      <c r="DW524" s="188"/>
      <c r="DX524" s="188"/>
      <c r="DY524" s="188"/>
      <c r="DZ524" s="188"/>
      <c r="EA524" s="188"/>
      <c r="EB524" s="188"/>
      <c r="EC524" s="188"/>
      <c r="ED524" s="188"/>
      <c r="EE524" s="188"/>
      <c r="EF524" s="189"/>
      <c r="EG524" s="195"/>
      <c r="EH524" s="188"/>
      <c r="EI524" s="188"/>
      <c r="EJ524" s="188"/>
      <c r="EK524" s="188"/>
      <c r="EL524" s="188"/>
      <c r="EM524" s="188"/>
      <c r="EN524" s="188"/>
      <c r="EO524" s="188"/>
      <c r="EP524" s="188"/>
      <c r="EQ524" s="188"/>
      <c r="ER524" s="188"/>
      <c r="ES524" s="188"/>
      <c r="ET524" s="188"/>
      <c r="EU524" s="188"/>
      <c r="EV524" s="188"/>
      <c r="EW524" s="189"/>
      <c r="EX524" s="195"/>
      <c r="EY524" s="188"/>
      <c r="EZ524" s="188"/>
      <c r="FA524" s="188"/>
      <c r="FB524" s="188"/>
      <c r="FC524" s="188"/>
      <c r="FD524" s="188"/>
      <c r="FE524" s="188"/>
      <c r="FF524" s="188"/>
      <c r="FG524" s="188"/>
      <c r="FH524" s="188"/>
      <c r="FI524" s="188"/>
      <c r="FJ524" s="188"/>
      <c r="FK524" s="188"/>
      <c r="FL524" s="188"/>
      <c r="FM524" s="188"/>
      <c r="FN524" s="189"/>
      <c r="FO524" s="195"/>
      <c r="FP524" s="188"/>
      <c r="FQ524" s="188"/>
      <c r="FR524" s="188"/>
      <c r="FS524" s="188"/>
      <c r="FT524" s="188"/>
      <c r="FU524" s="188"/>
      <c r="FV524" s="188"/>
      <c r="FW524" s="188"/>
      <c r="FX524" s="188"/>
      <c r="FY524" s="188"/>
      <c r="FZ524" s="188"/>
      <c r="GA524" s="188"/>
      <c r="GB524" s="188"/>
      <c r="GC524" s="188"/>
      <c r="GD524" s="188"/>
      <c r="GE524" s="189"/>
      <c r="GF524" s="195"/>
      <c r="GG524" s="188"/>
      <c r="GH524" s="188"/>
      <c r="GI524" s="188"/>
      <c r="GJ524" s="188"/>
      <c r="GK524" s="188"/>
      <c r="GL524" s="188"/>
      <c r="GM524" s="188"/>
      <c r="GN524" s="188"/>
      <c r="GO524" s="188"/>
      <c r="GP524" s="188"/>
      <c r="GQ524" s="188"/>
      <c r="GR524" s="188"/>
      <c r="GS524" s="188"/>
      <c r="GT524" s="188"/>
      <c r="GU524" s="188"/>
      <c r="GV524" s="189"/>
      <c r="GW524" s="195"/>
      <c r="GX524" s="188"/>
      <c r="GY524" s="188"/>
      <c r="GZ524" s="188"/>
      <c r="HA524" s="188"/>
      <c r="HB524" s="188"/>
      <c r="HC524" s="188"/>
      <c r="HD524" s="188"/>
      <c r="HE524" s="188"/>
      <c r="HF524" s="188"/>
      <c r="HG524" s="188"/>
      <c r="HH524" s="188"/>
      <c r="HI524" s="188"/>
      <c r="HJ524" s="188"/>
      <c r="HK524" s="188"/>
      <c r="HL524" s="188"/>
      <c r="HM524" s="189"/>
      <c r="HN524" s="195"/>
      <c r="HO524" s="188"/>
      <c r="HP524" s="188"/>
      <c r="HQ524" s="188"/>
      <c r="HR524" s="188"/>
      <c r="HS524" s="188"/>
      <c r="HT524" s="188"/>
      <c r="HU524" s="188"/>
      <c r="HV524" s="188"/>
      <c r="HW524" s="188"/>
      <c r="HX524" s="188"/>
      <c r="HY524" s="188"/>
      <c r="HZ524" s="188"/>
      <c r="IA524" s="188"/>
      <c r="IB524" s="188"/>
      <c r="IC524" s="188"/>
      <c r="ID524" s="189"/>
      <c r="IE524" s="195"/>
      <c r="IF524" s="188"/>
      <c r="IG524" s="188"/>
      <c r="IH524" s="188"/>
      <c r="II524" s="188"/>
      <c r="IJ524" s="188"/>
      <c r="IK524" s="188"/>
      <c r="IL524" s="188"/>
      <c r="IM524" s="188"/>
      <c r="IN524" s="188"/>
      <c r="IO524" s="188"/>
      <c r="IP524" s="188"/>
      <c r="IQ524" s="188"/>
      <c r="IR524" s="188"/>
      <c r="IS524" s="188"/>
      <c r="IT524" s="188"/>
      <c r="IU524" s="189"/>
      <c r="IV524" s="195"/>
      <c r="IW524" s="188"/>
      <c r="IX524" s="188"/>
      <c r="IY524" s="188"/>
      <c r="IZ524" s="188"/>
      <c r="JA524" s="188"/>
      <c r="JB524" s="188"/>
      <c r="JC524" s="188"/>
      <c r="JD524" s="188"/>
      <c r="JE524" s="188"/>
      <c r="JF524" s="188"/>
      <c r="JG524" s="188"/>
      <c r="JH524" s="188"/>
      <c r="JI524" s="188"/>
      <c r="JJ524" s="188"/>
      <c r="JK524" s="188"/>
      <c r="JL524" s="189"/>
      <c r="JM524" s="195"/>
      <c r="JN524" s="188"/>
      <c r="JO524" s="188"/>
      <c r="JP524" s="188"/>
      <c r="JQ524" s="188"/>
      <c r="JR524" s="188"/>
      <c r="JS524" s="188"/>
      <c r="JT524" s="188"/>
      <c r="JU524" s="188"/>
      <c r="JV524" s="188"/>
      <c r="JW524" s="188"/>
      <c r="JX524" s="188"/>
      <c r="JY524" s="188"/>
      <c r="JZ524" s="188"/>
      <c r="KA524" s="188"/>
      <c r="KB524" s="188"/>
      <c r="KC524" s="189"/>
      <c r="KD524" s="195"/>
      <c r="KE524" s="188"/>
      <c r="KF524" s="188"/>
      <c r="KG524" s="188"/>
      <c r="KH524" s="188"/>
      <c r="KI524" s="188"/>
      <c r="KJ524" s="188"/>
      <c r="KK524" s="188"/>
      <c r="KL524" s="188"/>
      <c r="KM524" s="188"/>
      <c r="KN524" s="188"/>
      <c r="KO524" s="188"/>
      <c r="KP524" s="188"/>
      <c r="KQ524" s="188"/>
      <c r="KR524" s="188"/>
      <c r="KS524" s="188"/>
      <c r="KT524" s="189"/>
      <c r="KU524" s="188"/>
    </row>
    <row r="525" ht="15.0" customHeight="1">
      <c r="A525" s="195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9"/>
      <c r="R525" s="195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9"/>
      <c r="AI525" s="195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9"/>
      <c r="AZ525" s="195"/>
      <c r="BA525" s="188"/>
      <c r="BB525" s="188"/>
      <c r="BC525" s="188"/>
      <c r="BD525" s="188"/>
      <c r="BE525" s="188"/>
      <c r="BF525" s="188"/>
      <c r="BG525" s="188"/>
      <c r="BH525" s="188"/>
      <c r="BI525" s="188"/>
      <c r="BJ525" s="188"/>
      <c r="BK525" s="188"/>
      <c r="BL525" s="188"/>
      <c r="BM525" s="188"/>
      <c r="BN525" s="188"/>
      <c r="BO525" s="188"/>
      <c r="BP525" s="189"/>
      <c r="BQ525" s="195"/>
      <c r="BR525" s="188"/>
      <c r="BS525" s="188"/>
      <c r="BT525" s="188"/>
      <c r="BU525" s="188"/>
      <c r="BV525" s="188"/>
      <c r="BW525" s="188"/>
      <c r="BX525" s="188"/>
      <c r="BY525" s="188"/>
      <c r="BZ525" s="188"/>
      <c r="CA525" s="188"/>
      <c r="CB525" s="188"/>
      <c r="CC525" s="188"/>
      <c r="CD525" s="188"/>
      <c r="CE525" s="188"/>
      <c r="CF525" s="188"/>
      <c r="CG525" s="189"/>
      <c r="CH525" s="195"/>
      <c r="CI525" s="188"/>
      <c r="CJ525" s="188"/>
      <c r="CK525" s="188"/>
      <c r="CL525" s="188"/>
      <c r="CM525" s="188"/>
      <c r="CN525" s="188"/>
      <c r="CO525" s="188"/>
      <c r="CP525" s="188"/>
      <c r="CQ525" s="188"/>
      <c r="CR525" s="188"/>
      <c r="CS525" s="188"/>
      <c r="CT525" s="188"/>
      <c r="CU525" s="188"/>
      <c r="CV525" s="188"/>
      <c r="CW525" s="188"/>
      <c r="CX525" s="189"/>
      <c r="CY525" s="195"/>
      <c r="CZ525" s="188"/>
      <c r="DA525" s="188"/>
      <c r="DB525" s="188"/>
      <c r="DC525" s="188"/>
      <c r="DD525" s="188"/>
      <c r="DE525" s="188"/>
      <c r="DF525" s="188"/>
      <c r="DG525" s="188"/>
      <c r="DH525" s="188"/>
      <c r="DI525" s="188"/>
      <c r="DJ525" s="188"/>
      <c r="DK525" s="188"/>
      <c r="DL525" s="188"/>
      <c r="DM525" s="188"/>
      <c r="DN525" s="188"/>
      <c r="DO525" s="189"/>
      <c r="DP525" s="195"/>
      <c r="DQ525" s="188"/>
      <c r="DR525" s="188"/>
      <c r="DS525" s="188"/>
      <c r="DT525" s="188"/>
      <c r="DU525" s="188"/>
      <c r="DV525" s="188"/>
      <c r="DW525" s="188"/>
      <c r="DX525" s="188"/>
      <c r="DY525" s="188"/>
      <c r="DZ525" s="188"/>
      <c r="EA525" s="188"/>
      <c r="EB525" s="188"/>
      <c r="EC525" s="188"/>
      <c r="ED525" s="188"/>
      <c r="EE525" s="188"/>
      <c r="EF525" s="189"/>
      <c r="EG525" s="195"/>
      <c r="EH525" s="188"/>
      <c r="EI525" s="188"/>
      <c r="EJ525" s="188"/>
      <c r="EK525" s="188"/>
      <c r="EL525" s="188"/>
      <c r="EM525" s="188"/>
      <c r="EN525" s="188"/>
      <c r="EO525" s="188"/>
      <c r="EP525" s="188"/>
      <c r="EQ525" s="188"/>
      <c r="ER525" s="188"/>
      <c r="ES525" s="188"/>
      <c r="ET525" s="188"/>
      <c r="EU525" s="188"/>
      <c r="EV525" s="188"/>
      <c r="EW525" s="189"/>
      <c r="EX525" s="195"/>
      <c r="EY525" s="188"/>
      <c r="EZ525" s="188"/>
      <c r="FA525" s="188"/>
      <c r="FB525" s="188"/>
      <c r="FC525" s="188"/>
      <c r="FD525" s="188"/>
      <c r="FE525" s="188"/>
      <c r="FF525" s="188"/>
      <c r="FG525" s="188"/>
      <c r="FH525" s="188"/>
      <c r="FI525" s="188"/>
      <c r="FJ525" s="188"/>
      <c r="FK525" s="188"/>
      <c r="FL525" s="188"/>
      <c r="FM525" s="188"/>
      <c r="FN525" s="189"/>
      <c r="FO525" s="195"/>
      <c r="FP525" s="188"/>
      <c r="FQ525" s="188"/>
      <c r="FR525" s="188"/>
      <c r="FS525" s="188"/>
      <c r="FT525" s="188"/>
      <c r="FU525" s="188"/>
      <c r="FV525" s="188"/>
      <c r="FW525" s="188"/>
      <c r="FX525" s="188"/>
      <c r="FY525" s="188"/>
      <c r="FZ525" s="188"/>
      <c r="GA525" s="188"/>
      <c r="GB525" s="188"/>
      <c r="GC525" s="188"/>
      <c r="GD525" s="188"/>
      <c r="GE525" s="189"/>
      <c r="GF525" s="195"/>
      <c r="GG525" s="188"/>
      <c r="GH525" s="188"/>
      <c r="GI525" s="188"/>
      <c r="GJ525" s="188"/>
      <c r="GK525" s="188"/>
      <c r="GL525" s="188"/>
      <c r="GM525" s="188"/>
      <c r="GN525" s="188"/>
      <c r="GO525" s="188"/>
      <c r="GP525" s="188"/>
      <c r="GQ525" s="188"/>
      <c r="GR525" s="188"/>
      <c r="GS525" s="188"/>
      <c r="GT525" s="188"/>
      <c r="GU525" s="188"/>
      <c r="GV525" s="189"/>
      <c r="GW525" s="195"/>
      <c r="GX525" s="188"/>
      <c r="GY525" s="188"/>
      <c r="GZ525" s="188"/>
      <c r="HA525" s="188"/>
      <c r="HB525" s="188"/>
      <c r="HC525" s="188"/>
      <c r="HD525" s="188"/>
      <c r="HE525" s="188"/>
      <c r="HF525" s="188"/>
      <c r="HG525" s="188"/>
      <c r="HH525" s="188"/>
      <c r="HI525" s="188"/>
      <c r="HJ525" s="188"/>
      <c r="HK525" s="188"/>
      <c r="HL525" s="188"/>
      <c r="HM525" s="189"/>
      <c r="HN525" s="195"/>
      <c r="HO525" s="188"/>
      <c r="HP525" s="188"/>
      <c r="HQ525" s="188"/>
      <c r="HR525" s="188"/>
      <c r="HS525" s="188"/>
      <c r="HT525" s="188"/>
      <c r="HU525" s="188"/>
      <c r="HV525" s="188"/>
      <c r="HW525" s="188"/>
      <c r="HX525" s="188"/>
      <c r="HY525" s="188"/>
      <c r="HZ525" s="188"/>
      <c r="IA525" s="188"/>
      <c r="IB525" s="188"/>
      <c r="IC525" s="188"/>
      <c r="ID525" s="189"/>
      <c r="IE525" s="195"/>
      <c r="IF525" s="188"/>
      <c r="IG525" s="188"/>
      <c r="IH525" s="188"/>
      <c r="II525" s="188"/>
      <c r="IJ525" s="188"/>
      <c r="IK525" s="188"/>
      <c r="IL525" s="188"/>
      <c r="IM525" s="188"/>
      <c r="IN525" s="188"/>
      <c r="IO525" s="188"/>
      <c r="IP525" s="188"/>
      <c r="IQ525" s="188"/>
      <c r="IR525" s="188"/>
      <c r="IS525" s="188"/>
      <c r="IT525" s="188"/>
      <c r="IU525" s="189"/>
      <c r="IV525" s="195"/>
      <c r="IW525" s="188"/>
      <c r="IX525" s="188"/>
      <c r="IY525" s="188"/>
      <c r="IZ525" s="188"/>
      <c r="JA525" s="188"/>
      <c r="JB525" s="188"/>
      <c r="JC525" s="188"/>
      <c r="JD525" s="188"/>
      <c r="JE525" s="188"/>
      <c r="JF525" s="188"/>
      <c r="JG525" s="188"/>
      <c r="JH525" s="188"/>
      <c r="JI525" s="188"/>
      <c r="JJ525" s="188"/>
      <c r="JK525" s="188"/>
      <c r="JL525" s="189"/>
      <c r="JM525" s="195"/>
      <c r="JN525" s="188"/>
      <c r="JO525" s="188"/>
      <c r="JP525" s="188"/>
      <c r="JQ525" s="188"/>
      <c r="JR525" s="188"/>
      <c r="JS525" s="188"/>
      <c r="JT525" s="188"/>
      <c r="JU525" s="188"/>
      <c r="JV525" s="188"/>
      <c r="JW525" s="188"/>
      <c r="JX525" s="188"/>
      <c r="JY525" s="188"/>
      <c r="JZ525" s="188"/>
      <c r="KA525" s="188"/>
      <c r="KB525" s="188"/>
      <c r="KC525" s="189"/>
      <c r="KD525" s="195"/>
      <c r="KE525" s="188"/>
      <c r="KF525" s="188"/>
      <c r="KG525" s="188"/>
      <c r="KH525" s="188"/>
      <c r="KI525" s="188"/>
      <c r="KJ525" s="188"/>
      <c r="KK525" s="188"/>
      <c r="KL525" s="188"/>
      <c r="KM525" s="188"/>
      <c r="KN525" s="188"/>
      <c r="KO525" s="188"/>
      <c r="KP525" s="188"/>
      <c r="KQ525" s="188"/>
      <c r="KR525" s="188"/>
      <c r="KS525" s="188"/>
      <c r="KT525" s="189"/>
      <c r="KU525" s="188"/>
    </row>
    <row r="526" ht="15.0" customHeight="1">
      <c r="A526" s="195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9"/>
      <c r="R526" s="195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9"/>
      <c r="AI526" s="195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9"/>
      <c r="AZ526" s="195"/>
      <c r="BA526" s="188"/>
      <c r="BB526" s="188"/>
      <c r="BC526" s="188"/>
      <c r="BD526" s="188"/>
      <c r="BE526" s="188"/>
      <c r="BF526" s="188"/>
      <c r="BG526" s="188"/>
      <c r="BH526" s="188"/>
      <c r="BI526" s="188"/>
      <c r="BJ526" s="188"/>
      <c r="BK526" s="188"/>
      <c r="BL526" s="188"/>
      <c r="BM526" s="188"/>
      <c r="BN526" s="188"/>
      <c r="BO526" s="188"/>
      <c r="BP526" s="189"/>
      <c r="BQ526" s="195"/>
      <c r="BR526" s="188"/>
      <c r="BS526" s="188"/>
      <c r="BT526" s="188"/>
      <c r="BU526" s="188"/>
      <c r="BV526" s="188"/>
      <c r="BW526" s="188"/>
      <c r="BX526" s="188"/>
      <c r="BY526" s="188"/>
      <c r="BZ526" s="188"/>
      <c r="CA526" s="188"/>
      <c r="CB526" s="188"/>
      <c r="CC526" s="188"/>
      <c r="CD526" s="188"/>
      <c r="CE526" s="188"/>
      <c r="CF526" s="188"/>
      <c r="CG526" s="189"/>
      <c r="CH526" s="195"/>
      <c r="CI526" s="188"/>
      <c r="CJ526" s="188"/>
      <c r="CK526" s="188"/>
      <c r="CL526" s="188"/>
      <c r="CM526" s="188"/>
      <c r="CN526" s="188"/>
      <c r="CO526" s="188"/>
      <c r="CP526" s="188"/>
      <c r="CQ526" s="188"/>
      <c r="CR526" s="188"/>
      <c r="CS526" s="188"/>
      <c r="CT526" s="188"/>
      <c r="CU526" s="188"/>
      <c r="CV526" s="188"/>
      <c r="CW526" s="188"/>
      <c r="CX526" s="189"/>
      <c r="CY526" s="195"/>
      <c r="CZ526" s="188"/>
      <c r="DA526" s="188"/>
      <c r="DB526" s="188"/>
      <c r="DC526" s="188"/>
      <c r="DD526" s="188"/>
      <c r="DE526" s="188"/>
      <c r="DF526" s="188"/>
      <c r="DG526" s="188"/>
      <c r="DH526" s="188"/>
      <c r="DI526" s="188"/>
      <c r="DJ526" s="188"/>
      <c r="DK526" s="188"/>
      <c r="DL526" s="188"/>
      <c r="DM526" s="188"/>
      <c r="DN526" s="188"/>
      <c r="DO526" s="189"/>
      <c r="DP526" s="195"/>
      <c r="DQ526" s="188"/>
      <c r="DR526" s="188"/>
      <c r="DS526" s="188"/>
      <c r="DT526" s="188"/>
      <c r="DU526" s="188"/>
      <c r="DV526" s="188"/>
      <c r="DW526" s="188"/>
      <c r="DX526" s="188"/>
      <c r="DY526" s="188"/>
      <c r="DZ526" s="188"/>
      <c r="EA526" s="188"/>
      <c r="EB526" s="188"/>
      <c r="EC526" s="188"/>
      <c r="ED526" s="188"/>
      <c r="EE526" s="188"/>
      <c r="EF526" s="189"/>
      <c r="EG526" s="195"/>
      <c r="EH526" s="188"/>
      <c r="EI526" s="188"/>
      <c r="EJ526" s="188"/>
      <c r="EK526" s="188"/>
      <c r="EL526" s="188"/>
      <c r="EM526" s="188"/>
      <c r="EN526" s="188"/>
      <c r="EO526" s="188"/>
      <c r="EP526" s="188"/>
      <c r="EQ526" s="188"/>
      <c r="ER526" s="188"/>
      <c r="ES526" s="188"/>
      <c r="ET526" s="188"/>
      <c r="EU526" s="188"/>
      <c r="EV526" s="188"/>
      <c r="EW526" s="189"/>
      <c r="EX526" s="195"/>
      <c r="EY526" s="188"/>
      <c r="EZ526" s="188"/>
      <c r="FA526" s="188"/>
      <c r="FB526" s="188"/>
      <c r="FC526" s="188"/>
      <c r="FD526" s="188"/>
      <c r="FE526" s="188"/>
      <c r="FF526" s="188"/>
      <c r="FG526" s="188"/>
      <c r="FH526" s="188"/>
      <c r="FI526" s="188"/>
      <c r="FJ526" s="188"/>
      <c r="FK526" s="188"/>
      <c r="FL526" s="188"/>
      <c r="FM526" s="188"/>
      <c r="FN526" s="189"/>
      <c r="FO526" s="195"/>
      <c r="FP526" s="188"/>
      <c r="FQ526" s="188"/>
      <c r="FR526" s="188"/>
      <c r="FS526" s="188"/>
      <c r="FT526" s="188"/>
      <c r="FU526" s="188"/>
      <c r="FV526" s="188"/>
      <c r="FW526" s="188"/>
      <c r="FX526" s="188"/>
      <c r="FY526" s="188"/>
      <c r="FZ526" s="188"/>
      <c r="GA526" s="188"/>
      <c r="GB526" s="188"/>
      <c r="GC526" s="188"/>
      <c r="GD526" s="188"/>
      <c r="GE526" s="189"/>
      <c r="GF526" s="195"/>
      <c r="GG526" s="188"/>
      <c r="GH526" s="188"/>
      <c r="GI526" s="188"/>
      <c r="GJ526" s="188"/>
      <c r="GK526" s="188"/>
      <c r="GL526" s="188"/>
      <c r="GM526" s="188"/>
      <c r="GN526" s="188"/>
      <c r="GO526" s="188"/>
      <c r="GP526" s="188"/>
      <c r="GQ526" s="188"/>
      <c r="GR526" s="188"/>
      <c r="GS526" s="188"/>
      <c r="GT526" s="188"/>
      <c r="GU526" s="188"/>
      <c r="GV526" s="189"/>
      <c r="GW526" s="195"/>
      <c r="GX526" s="188"/>
      <c r="GY526" s="188"/>
      <c r="GZ526" s="188"/>
      <c r="HA526" s="188"/>
      <c r="HB526" s="188"/>
      <c r="HC526" s="188"/>
      <c r="HD526" s="188"/>
      <c r="HE526" s="188"/>
      <c r="HF526" s="188"/>
      <c r="HG526" s="188"/>
      <c r="HH526" s="188"/>
      <c r="HI526" s="188"/>
      <c r="HJ526" s="188"/>
      <c r="HK526" s="188"/>
      <c r="HL526" s="188"/>
      <c r="HM526" s="189"/>
      <c r="HN526" s="195"/>
      <c r="HO526" s="188"/>
      <c r="HP526" s="188"/>
      <c r="HQ526" s="188"/>
      <c r="HR526" s="188"/>
      <c r="HS526" s="188"/>
      <c r="HT526" s="188"/>
      <c r="HU526" s="188"/>
      <c r="HV526" s="188"/>
      <c r="HW526" s="188"/>
      <c r="HX526" s="188"/>
      <c r="HY526" s="188"/>
      <c r="HZ526" s="188"/>
      <c r="IA526" s="188"/>
      <c r="IB526" s="188"/>
      <c r="IC526" s="188"/>
      <c r="ID526" s="189"/>
      <c r="IE526" s="195"/>
      <c r="IF526" s="188"/>
      <c r="IG526" s="188"/>
      <c r="IH526" s="188"/>
      <c r="II526" s="188"/>
      <c r="IJ526" s="188"/>
      <c r="IK526" s="188"/>
      <c r="IL526" s="188"/>
      <c r="IM526" s="188"/>
      <c r="IN526" s="188"/>
      <c r="IO526" s="188"/>
      <c r="IP526" s="188"/>
      <c r="IQ526" s="188"/>
      <c r="IR526" s="188"/>
      <c r="IS526" s="188"/>
      <c r="IT526" s="188"/>
      <c r="IU526" s="189"/>
      <c r="IV526" s="195"/>
      <c r="IW526" s="188"/>
      <c r="IX526" s="188"/>
      <c r="IY526" s="188"/>
      <c r="IZ526" s="188"/>
      <c r="JA526" s="188"/>
      <c r="JB526" s="188"/>
      <c r="JC526" s="188"/>
      <c r="JD526" s="188"/>
      <c r="JE526" s="188"/>
      <c r="JF526" s="188"/>
      <c r="JG526" s="188"/>
      <c r="JH526" s="188"/>
      <c r="JI526" s="188"/>
      <c r="JJ526" s="188"/>
      <c r="JK526" s="188"/>
      <c r="JL526" s="189"/>
      <c r="JM526" s="195"/>
      <c r="JN526" s="188"/>
      <c r="JO526" s="188"/>
      <c r="JP526" s="188"/>
      <c r="JQ526" s="188"/>
      <c r="JR526" s="188"/>
      <c r="JS526" s="188"/>
      <c r="JT526" s="188"/>
      <c r="JU526" s="188"/>
      <c r="JV526" s="188"/>
      <c r="JW526" s="188"/>
      <c r="JX526" s="188"/>
      <c r="JY526" s="188"/>
      <c r="JZ526" s="188"/>
      <c r="KA526" s="188"/>
      <c r="KB526" s="188"/>
      <c r="KC526" s="189"/>
      <c r="KD526" s="195"/>
      <c r="KE526" s="188"/>
      <c r="KF526" s="188"/>
      <c r="KG526" s="188"/>
      <c r="KH526" s="188"/>
      <c r="KI526" s="188"/>
      <c r="KJ526" s="188"/>
      <c r="KK526" s="188"/>
      <c r="KL526" s="188"/>
      <c r="KM526" s="188"/>
      <c r="KN526" s="188"/>
      <c r="KO526" s="188"/>
      <c r="KP526" s="188"/>
      <c r="KQ526" s="188"/>
      <c r="KR526" s="188"/>
      <c r="KS526" s="188"/>
      <c r="KT526" s="189"/>
      <c r="KU526" s="188"/>
    </row>
    <row r="527" ht="15.0" customHeight="1">
      <c r="A527" s="195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9"/>
      <c r="R527" s="195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9"/>
      <c r="AI527" s="195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9"/>
      <c r="AZ527" s="195"/>
      <c r="BA527" s="188"/>
      <c r="BB527" s="188"/>
      <c r="BC527" s="188"/>
      <c r="BD527" s="188"/>
      <c r="BE527" s="188"/>
      <c r="BF527" s="188"/>
      <c r="BG527" s="188"/>
      <c r="BH527" s="188"/>
      <c r="BI527" s="188"/>
      <c r="BJ527" s="188"/>
      <c r="BK527" s="188"/>
      <c r="BL527" s="188"/>
      <c r="BM527" s="188"/>
      <c r="BN527" s="188"/>
      <c r="BO527" s="188"/>
      <c r="BP527" s="189"/>
      <c r="BQ527" s="195"/>
      <c r="BR527" s="188"/>
      <c r="BS527" s="188"/>
      <c r="BT527" s="188"/>
      <c r="BU527" s="188"/>
      <c r="BV527" s="188"/>
      <c r="BW527" s="188"/>
      <c r="BX527" s="188"/>
      <c r="BY527" s="188"/>
      <c r="BZ527" s="188"/>
      <c r="CA527" s="188"/>
      <c r="CB527" s="188"/>
      <c r="CC527" s="188"/>
      <c r="CD527" s="188"/>
      <c r="CE527" s="188"/>
      <c r="CF527" s="188"/>
      <c r="CG527" s="189"/>
      <c r="CH527" s="195"/>
      <c r="CI527" s="188"/>
      <c r="CJ527" s="188"/>
      <c r="CK527" s="188"/>
      <c r="CL527" s="188"/>
      <c r="CM527" s="188"/>
      <c r="CN527" s="188"/>
      <c r="CO527" s="188"/>
      <c r="CP527" s="188"/>
      <c r="CQ527" s="188"/>
      <c r="CR527" s="188"/>
      <c r="CS527" s="188"/>
      <c r="CT527" s="188"/>
      <c r="CU527" s="188"/>
      <c r="CV527" s="188"/>
      <c r="CW527" s="188"/>
      <c r="CX527" s="189"/>
      <c r="CY527" s="195"/>
      <c r="CZ527" s="188"/>
      <c r="DA527" s="188"/>
      <c r="DB527" s="188"/>
      <c r="DC527" s="188"/>
      <c r="DD527" s="188"/>
      <c r="DE527" s="188"/>
      <c r="DF527" s="188"/>
      <c r="DG527" s="188"/>
      <c r="DH527" s="188"/>
      <c r="DI527" s="188"/>
      <c r="DJ527" s="188"/>
      <c r="DK527" s="188"/>
      <c r="DL527" s="188"/>
      <c r="DM527" s="188"/>
      <c r="DN527" s="188"/>
      <c r="DO527" s="189"/>
      <c r="DP527" s="195"/>
      <c r="DQ527" s="188"/>
      <c r="DR527" s="188"/>
      <c r="DS527" s="188"/>
      <c r="DT527" s="188"/>
      <c r="DU527" s="188"/>
      <c r="DV527" s="188"/>
      <c r="DW527" s="188"/>
      <c r="DX527" s="188"/>
      <c r="DY527" s="188"/>
      <c r="DZ527" s="188"/>
      <c r="EA527" s="188"/>
      <c r="EB527" s="188"/>
      <c r="EC527" s="188"/>
      <c r="ED527" s="188"/>
      <c r="EE527" s="188"/>
      <c r="EF527" s="189"/>
      <c r="EG527" s="195"/>
      <c r="EH527" s="188"/>
      <c r="EI527" s="188"/>
      <c r="EJ527" s="188"/>
      <c r="EK527" s="188"/>
      <c r="EL527" s="188"/>
      <c r="EM527" s="188"/>
      <c r="EN527" s="188"/>
      <c r="EO527" s="188"/>
      <c r="EP527" s="188"/>
      <c r="EQ527" s="188"/>
      <c r="ER527" s="188"/>
      <c r="ES527" s="188"/>
      <c r="ET527" s="188"/>
      <c r="EU527" s="188"/>
      <c r="EV527" s="188"/>
      <c r="EW527" s="189"/>
      <c r="EX527" s="195"/>
      <c r="EY527" s="188"/>
      <c r="EZ527" s="188"/>
      <c r="FA527" s="188"/>
      <c r="FB527" s="188"/>
      <c r="FC527" s="188"/>
      <c r="FD527" s="188"/>
      <c r="FE527" s="188"/>
      <c r="FF527" s="188"/>
      <c r="FG527" s="188"/>
      <c r="FH527" s="188"/>
      <c r="FI527" s="188"/>
      <c r="FJ527" s="188"/>
      <c r="FK527" s="188"/>
      <c r="FL527" s="188"/>
      <c r="FM527" s="188"/>
      <c r="FN527" s="189"/>
      <c r="FO527" s="195"/>
      <c r="FP527" s="188"/>
      <c r="FQ527" s="188"/>
      <c r="FR527" s="188"/>
      <c r="FS527" s="188"/>
      <c r="FT527" s="188"/>
      <c r="FU527" s="188"/>
      <c r="FV527" s="188"/>
      <c r="FW527" s="188"/>
      <c r="FX527" s="188"/>
      <c r="FY527" s="188"/>
      <c r="FZ527" s="188"/>
      <c r="GA527" s="188"/>
      <c r="GB527" s="188"/>
      <c r="GC527" s="188"/>
      <c r="GD527" s="188"/>
      <c r="GE527" s="189"/>
      <c r="GF527" s="195"/>
      <c r="GG527" s="188"/>
      <c r="GH527" s="188"/>
      <c r="GI527" s="188"/>
      <c r="GJ527" s="188"/>
      <c r="GK527" s="188"/>
      <c r="GL527" s="188"/>
      <c r="GM527" s="188"/>
      <c r="GN527" s="188"/>
      <c r="GO527" s="188"/>
      <c r="GP527" s="188"/>
      <c r="GQ527" s="188"/>
      <c r="GR527" s="188"/>
      <c r="GS527" s="188"/>
      <c r="GT527" s="188"/>
      <c r="GU527" s="188"/>
      <c r="GV527" s="189"/>
      <c r="GW527" s="195"/>
      <c r="GX527" s="188"/>
      <c r="GY527" s="188"/>
      <c r="GZ527" s="188"/>
      <c r="HA527" s="188"/>
      <c r="HB527" s="188"/>
      <c r="HC527" s="188"/>
      <c r="HD527" s="188"/>
      <c r="HE527" s="188"/>
      <c r="HF527" s="188"/>
      <c r="HG527" s="188"/>
      <c r="HH527" s="188"/>
      <c r="HI527" s="188"/>
      <c r="HJ527" s="188"/>
      <c r="HK527" s="188"/>
      <c r="HL527" s="188"/>
      <c r="HM527" s="189"/>
      <c r="HN527" s="195"/>
      <c r="HO527" s="188"/>
      <c r="HP527" s="188"/>
      <c r="HQ527" s="188"/>
      <c r="HR527" s="188"/>
      <c r="HS527" s="188"/>
      <c r="HT527" s="188"/>
      <c r="HU527" s="188"/>
      <c r="HV527" s="188"/>
      <c r="HW527" s="188"/>
      <c r="HX527" s="188"/>
      <c r="HY527" s="188"/>
      <c r="HZ527" s="188"/>
      <c r="IA527" s="188"/>
      <c r="IB527" s="188"/>
      <c r="IC527" s="188"/>
      <c r="ID527" s="189"/>
      <c r="IE527" s="195"/>
      <c r="IF527" s="188"/>
      <c r="IG527" s="188"/>
      <c r="IH527" s="188"/>
      <c r="II527" s="188"/>
      <c r="IJ527" s="188"/>
      <c r="IK527" s="188"/>
      <c r="IL527" s="188"/>
      <c r="IM527" s="188"/>
      <c r="IN527" s="188"/>
      <c r="IO527" s="188"/>
      <c r="IP527" s="188"/>
      <c r="IQ527" s="188"/>
      <c r="IR527" s="188"/>
      <c r="IS527" s="188"/>
      <c r="IT527" s="188"/>
      <c r="IU527" s="189"/>
      <c r="IV527" s="195"/>
      <c r="IW527" s="188"/>
      <c r="IX527" s="188"/>
      <c r="IY527" s="188"/>
      <c r="IZ527" s="188"/>
      <c r="JA527" s="188"/>
      <c r="JB527" s="188"/>
      <c r="JC527" s="188"/>
      <c r="JD527" s="188"/>
      <c r="JE527" s="188"/>
      <c r="JF527" s="188"/>
      <c r="JG527" s="188"/>
      <c r="JH527" s="188"/>
      <c r="JI527" s="188"/>
      <c r="JJ527" s="188"/>
      <c r="JK527" s="188"/>
      <c r="JL527" s="189"/>
      <c r="JM527" s="195"/>
      <c r="JN527" s="188"/>
      <c r="JO527" s="188"/>
      <c r="JP527" s="188"/>
      <c r="JQ527" s="188"/>
      <c r="JR527" s="188"/>
      <c r="JS527" s="188"/>
      <c r="JT527" s="188"/>
      <c r="JU527" s="188"/>
      <c r="JV527" s="188"/>
      <c r="JW527" s="188"/>
      <c r="JX527" s="188"/>
      <c r="JY527" s="188"/>
      <c r="JZ527" s="188"/>
      <c r="KA527" s="188"/>
      <c r="KB527" s="188"/>
      <c r="KC527" s="189"/>
      <c r="KD527" s="195"/>
      <c r="KE527" s="188"/>
      <c r="KF527" s="188"/>
      <c r="KG527" s="188"/>
      <c r="KH527" s="188"/>
      <c r="KI527" s="188"/>
      <c r="KJ527" s="188"/>
      <c r="KK527" s="188"/>
      <c r="KL527" s="188"/>
      <c r="KM527" s="188"/>
      <c r="KN527" s="188"/>
      <c r="KO527" s="188"/>
      <c r="KP527" s="188"/>
      <c r="KQ527" s="188"/>
      <c r="KR527" s="188"/>
      <c r="KS527" s="188"/>
      <c r="KT527" s="189"/>
      <c r="KU527" s="188"/>
    </row>
    <row r="528" ht="15.0" customHeight="1">
      <c r="A528" s="195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9"/>
      <c r="R528" s="195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9"/>
      <c r="AI528" s="195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9"/>
      <c r="AZ528" s="195"/>
      <c r="BA528" s="188"/>
      <c r="BB528" s="188"/>
      <c r="BC528" s="188"/>
      <c r="BD528" s="188"/>
      <c r="BE528" s="188"/>
      <c r="BF528" s="188"/>
      <c r="BG528" s="188"/>
      <c r="BH528" s="188"/>
      <c r="BI528" s="188"/>
      <c r="BJ528" s="188"/>
      <c r="BK528" s="188"/>
      <c r="BL528" s="188"/>
      <c r="BM528" s="188"/>
      <c r="BN528" s="188"/>
      <c r="BO528" s="188"/>
      <c r="BP528" s="189"/>
      <c r="BQ528" s="195"/>
      <c r="BR528" s="188"/>
      <c r="BS528" s="188"/>
      <c r="BT528" s="188"/>
      <c r="BU528" s="188"/>
      <c r="BV528" s="188"/>
      <c r="BW528" s="188"/>
      <c r="BX528" s="188"/>
      <c r="BY528" s="188"/>
      <c r="BZ528" s="188"/>
      <c r="CA528" s="188"/>
      <c r="CB528" s="188"/>
      <c r="CC528" s="188"/>
      <c r="CD528" s="188"/>
      <c r="CE528" s="188"/>
      <c r="CF528" s="188"/>
      <c r="CG528" s="189"/>
      <c r="CH528" s="195"/>
      <c r="CI528" s="188"/>
      <c r="CJ528" s="188"/>
      <c r="CK528" s="188"/>
      <c r="CL528" s="188"/>
      <c r="CM528" s="188"/>
      <c r="CN528" s="188"/>
      <c r="CO528" s="188"/>
      <c r="CP528" s="188"/>
      <c r="CQ528" s="188"/>
      <c r="CR528" s="188"/>
      <c r="CS528" s="188"/>
      <c r="CT528" s="188"/>
      <c r="CU528" s="188"/>
      <c r="CV528" s="188"/>
      <c r="CW528" s="188"/>
      <c r="CX528" s="189"/>
      <c r="CY528" s="195"/>
      <c r="CZ528" s="188"/>
      <c r="DA528" s="188"/>
      <c r="DB528" s="188"/>
      <c r="DC528" s="188"/>
      <c r="DD528" s="188"/>
      <c r="DE528" s="188"/>
      <c r="DF528" s="188"/>
      <c r="DG528" s="188"/>
      <c r="DH528" s="188"/>
      <c r="DI528" s="188"/>
      <c r="DJ528" s="188"/>
      <c r="DK528" s="188"/>
      <c r="DL528" s="188"/>
      <c r="DM528" s="188"/>
      <c r="DN528" s="188"/>
      <c r="DO528" s="189"/>
      <c r="DP528" s="195"/>
      <c r="DQ528" s="188"/>
      <c r="DR528" s="188"/>
      <c r="DS528" s="188"/>
      <c r="DT528" s="188"/>
      <c r="DU528" s="188"/>
      <c r="DV528" s="188"/>
      <c r="DW528" s="188"/>
      <c r="DX528" s="188"/>
      <c r="DY528" s="188"/>
      <c r="DZ528" s="188"/>
      <c r="EA528" s="188"/>
      <c r="EB528" s="188"/>
      <c r="EC528" s="188"/>
      <c r="ED528" s="188"/>
      <c r="EE528" s="188"/>
      <c r="EF528" s="189"/>
      <c r="EG528" s="195"/>
      <c r="EH528" s="188"/>
      <c r="EI528" s="188"/>
      <c r="EJ528" s="188"/>
      <c r="EK528" s="188"/>
      <c r="EL528" s="188"/>
      <c r="EM528" s="188"/>
      <c r="EN528" s="188"/>
      <c r="EO528" s="188"/>
      <c r="EP528" s="188"/>
      <c r="EQ528" s="188"/>
      <c r="ER528" s="188"/>
      <c r="ES528" s="188"/>
      <c r="ET528" s="188"/>
      <c r="EU528" s="188"/>
      <c r="EV528" s="188"/>
      <c r="EW528" s="189"/>
      <c r="EX528" s="195"/>
      <c r="EY528" s="188"/>
      <c r="EZ528" s="188"/>
      <c r="FA528" s="188"/>
      <c r="FB528" s="188"/>
      <c r="FC528" s="188"/>
      <c r="FD528" s="188"/>
      <c r="FE528" s="188"/>
      <c r="FF528" s="188"/>
      <c r="FG528" s="188"/>
      <c r="FH528" s="188"/>
      <c r="FI528" s="188"/>
      <c r="FJ528" s="188"/>
      <c r="FK528" s="188"/>
      <c r="FL528" s="188"/>
      <c r="FM528" s="188"/>
      <c r="FN528" s="189"/>
      <c r="FO528" s="195"/>
      <c r="FP528" s="188"/>
      <c r="FQ528" s="188"/>
      <c r="FR528" s="188"/>
      <c r="FS528" s="188"/>
      <c r="FT528" s="188"/>
      <c r="FU528" s="188"/>
      <c r="FV528" s="188"/>
      <c r="FW528" s="188"/>
      <c r="FX528" s="188"/>
      <c r="FY528" s="188"/>
      <c r="FZ528" s="188"/>
      <c r="GA528" s="188"/>
      <c r="GB528" s="188"/>
      <c r="GC528" s="188"/>
      <c r="GD528" s="188"/>
      <c r="GE528" s="189"/>
      <c r="GF528" s="195"/>
      <c r="GG528" s="188"/>
      <c r="GH528" s="188"/>
      <c r="GI528" s="188"/>
      <c r="GJ528" s="188"/>
      <c r="GK528" s="188"/>
      <c r="GL528" s="188"/>
      <c r="GM528" s="188"/>
      <c r="GN528" s="188"/>
      <c r="GO528" s="188"/>
      <c r="GP528" s="188"/>
      <c r="GQ528" s="188"/>
      <c r="GR528" s="188"/>
      <c r="GS528" s="188"/>
      <c r="GT528" s="188"/>
      <c r="GU528" s="188"/>
      <c r="GV528" s="189"/>
      <c r="GW528" s="195"/>
      <c r="GX528" s="188"/>
      <c r="GY528" s="188"/>
      <c r="GZ528" s="188"/>
      <c r="HA528" s="188"/>
      <c r="HB528" s="188"/>
      <c r="HC528" s="188"/>
      <c r="HD528" s="188"/>
      <c r="HE528" s="188"/>
      <c r="HF528" s="188"/>
      <c r="HG528" s="188"/>
      <c r="HH528" s="188"/>
      <c r="HI528" s="188"/>
      <c r="HJ528" s="188"/>
      <c r="HK528" s="188"/>
      <c r="HL528" s="188"/>
      <c r="HM528" s="189"/>
      <c r="HN528" s="195"/>
      <c r="HO528" s="188"/>
      <c r="HP528" s="188"/>
      <c r="HQ528" s="188"/>
      <c r="HR528" s="188"/>
      <c r="HS528" s="188"/>
      <c r="HT528" s="188"/>
      <c r="HU528" s="188"/>
      <c r="HV528" s="188"/>
      <c r="HW528" s="188"/>
      <c r="HX528" s="188"/>
      <c r="HY528" s="188"/>
      <c r="HZ528" s="188"/>
      <c r="IA528" s="188"/>
      <c r="IB528" s="188"/>
      <c r="IC528" s="188"/>
      <c r="ID528" s="189"/>
      <c r="IE528" s="195"/>
      <c r="IF528" s="188"/>
      <c r="IG528" s="188"/>
      <c r="IH528" s="188"/>
      <c r="II528" s="188"/>
      <c r="IJ528" s="188"/>
      <c r="IK528" s="188"/>
      <c r="IL528" s="188"/>
      <c r="IM528" s="188"/>
      <c r="IN528" s="188"/>
      <c r="IO528" s="188"/>
      <c r="IP528" s="188"/>
      <c r="IQ528" s="188"/>
      <c r="IR528" s="188"/>
      <c r="IS528" s="188"/>
      <c r="IT528" s="188"/>
      <c r="IU528" s="189"/>
      <c r="IV528" s="195"/>
      <c r="IW528" s="188"/>
      <c r="IX528" s="188"/>
      <c r="IY528" s="188"/>
      <c r="IZ528" s="188"/>
      <c r="JA528" s="188"/>
      <c r="JB528" s="188"/>
      <c r="JC528" s="188"/>
      <c r="JD528" s="188"/>
      <c r="JE528" s="188"/>
      <c r="JF528" s="188"/>
      <c r="JG528" s="188"/>
      <c r="JH528" s="188"/>
      <c r="JI528" s="188"/>
      <c r="JJ528" s="188"/>
      <c r="JK528" s="188"/>
      <c r="JL528" s="189"/>
      <c r="JM528" s="195"/>
      <c r="JN528" s="188"/>
      <c r="JO528" s="188"/>
      <c r="JP528" s="188"/>
      <c r="JQ528" s="188"/>
      <c r="JR528" s="188"/>
      <c r="JS528" s="188"/>
      <c r="JT528" s="188"/>
      <c r="JU528" s="188"/>
      <c r="JV528" s="188"/>
      <c r="JW528" s="188"/>
      <c r="JX528" s="188"/>
      <c r="JY528" s="188"/>
      <c r="JZ528" s="188"/>
      <c r="KA528" s="188"/>
      <c r="KB528" s="188"/>
      <c r="KC528" s="189"/>
      <c r="KD528" s="195"/>
      <c r="KE528" s="188"/>
      <c r="KF528" s="188"/>
      <c r="KG528" s="188"/>
      <c r="KH528" s="188"/>
      <c r="KI528" s="188"/>
      <c r="KJ528" s="188"/>
      <c r="KK528" s="188"/>
      <c r="KL528" s="188"/>
      <c r="KM528" s="188"/>
      <c r="KN528" s="188"/>
      <c r="KO528" s="188"/>
      <c r="KP528" s="188"/>
      <c r="KQ528" s="188"/>
      <c r="KR528" s="188"/>
      <c r="KS528" s="188"/>
      <c r="KT528" s="189"/>
      <c r="KU528" s="188"/>
    </row>
    <row r="529" ht="15.0" customHeight="1">
      <c r="A529" s="195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9"/>
      <c r="R529" s="195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9"/>
      <c r="AI529" s="195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9"/>
      <c r="AZ529" s="195"/>
      <c r="BA529" s="188"/>
      <c r="BB529" s="188"/>
      <c r="BC529" s="188"/>
      <c r="BD529" s="188"/>
      <c r="BE529" s="188"/>
      <c r="BF529" s="188"/>
      <c r="BG529" s="188"/>
      <c r="BH529" s="188"/>
      <c r="BI529" s="188"/>
      <c r="BJ529" s="188"/>
      <c r="BK529" s="188"/>
      <c r="BL529" s="188"/>
      <c r="BM529" s="188"/>
      <c r="BN529" s="188"/>
      <c r="BO529" s="188"/>
      <c r="BP529" s="189"/>
      <c r="BQ529" s="195"/>
      <c r="BR529" s="188"/>
      <c r="BS529" s="188"/>
      <c r="BT529" s="188"/>
      <c r="BU529" s="188"/>
      <c r="BV529" s="188"/>
      <c r="BW529" s="188"/>
      <c r="BX529" s="188"/>
      <c r="BY529" s="188"/>
      <c r="BZ529" s="188"/>
      <c r="CA529" s="188"/>
      <c r="CB529" s="188"/>
      <c r="CC529" s="188"/>
      <c r="CD529" s="188"/>
      <c r="CE529" s="188"/>
      <c r="CF529" s="188"/>
      <c r="CG529" s="189"/>
      <c r="CH529" s="195"/>
      <c r="CI529" s="188"/>
      <c r="CJ529" s="188"/>
      <c r="CK529" s="188"/>
      <c r="CL529" s="188"/>
      <c r="CM529" s="188"/>
      <c r="CN529" s="188"/>
      <c r="CO529" s="188"/>
      <c r="CP529" s="188"/>
      <c r="CQ529" s="188"/>
      <c r="CR529" s="188"/>
      <c r="CS529" s="188"/>
      <c r="CT529" s="188"/>
      <c r="CU529" s="188"/>
      <c r="CV529" s="188"/>
      <c r="CW529" s="188"/>
      <c r="CX529" s="189"/>
      <c r="CY529" s="195"/>
      <c r="CZ529" s="188"/>
      <c r="DA529" s="188"/>
      <c r="DB529" s="188"/>
      <c r="DC529" s="188"/>
      <c r="DD529" s="188"/>
      <c r="DE529" s="188"/>
      <c r="DF529" s="188"/>
      <c r="DG529" s="188"/>
      <c r="DH529" s="188"/>
      <c r="DI529" s="188"/>
      <c r="DJ529" s="188"/>
      <c r="DK529" s="188"/>
      <c r="DL529" s="188"/>
      <c r="DM529" s="188"/>
      <c r="DN529" s="188"/>
      <c r="DO529" s="189"/>
      <c r="DP529" s="195"/>
      <c r="DQ529" s="188"/>
      <c r="DR529" s="188"/>
      <c r="DS529" s="188"/>
      <c r="DT529" s="188"/>
      <c r="DU529" s="188"/>
      <c r="DV529" s="188"/>
      <c r="DW529" s="188"/>
      <c r="DX529" s="188"/>
      <c r="DY529" s="188"/>
      <c r="DZ529" s="188"/>
      <c r="EA529" s="188"/>
      <c r="EB529" s="188"/>
      <c r="EC529" s="188"/>
      <c r="ED529" s="188"/>
      <c r="EE529" s="188"/>
      <c r="EF529" s="189"/>
      <c r="EG529" s="195"/>
      <c r="EH529" s="188"/>
      <c r="EI529" s="188"/>
      <c r="EJ529" s="188"/>
      <c r="EK529" s="188"/>
      <c r="EL529" s="188"/>
      <c r="EM529" s="188"/>
      <c r="EN529" s="188"/>
      <c r="EO529" s="188"/>
      <c r="EP529" s="188"/>
      <c r="EQ529" s="188"/>
      <c r="ER529" s="188"/>
      <c r="ES529" s="188"/>
      <c r="ET529" s="188"/>
      <c r="EU529" s="188"/>
      <c r="EV529" s="188"/>
      <c r="EW529" s="189"/>
      <c r="EX529" s="195"/>
      <c r="EY529" s="188"/>
      <c r="EZ529" s="188"/>
      <c r="FA529" s="188"/>
      <c r="FB529" s="188"/>
      <c r="FC529" s="188"/>
      <c r="FD529" s="188"/>
      <c r="FE529" s="188"/>
      <c r="FF529" s="188"/>
      <c r="FG529" s="188"/>
      <c r="FH529" s="188"/>
      <c r="FI529" s="188"/>
      <c r="FJ529" s="188"/>
      <c r="FK529" s="188"/>
      <c r="FL529" s="188"/>
      <c r="FM529" s="188"/>
      <c r="FN529" s="189"/>
      <c r="FO529" s="195"/>
      <c r="FP529" s="188"/>
      <c r="FQ529" s="188"/>
      <c r="FR529" s="188"/>
      <c r="FS529" s="188"/>
      <c r="FT529" s="188"/>
      <c r="FU529" s="188"/>
      <c r="FV529" s="188"/>
      <c r="FW529" s="188"/>
      <c r="FX529" s="188"/>
      <c r="FY529" s="188"/>
      <c r="FZ529" s="188"/>
      <c r="GA529" s="188"/>
      <c r="GB529" s="188"/>
      <c r="GC529" s="188"/>
      <c r="GD529" s="188"/>
      <c r="GE529" s="189"/>
      <c r="GF529" s="195"/>
      <c r="GG529" s="188"/>
      <c r="GH529" s="188"/>
      <c r="GI529" s="188"/>
      <c r="GJ529" s="188"/>
      <c r="GK529" s="188"/>
      <c r="GL529" s="188"/>
      <c r="GM529" s="188"/>
      <c r="GN529" s="188"/>
      <c r="GO529" s="188"/>
      <c r="GP529" s="188"/>
      <c r="GQ529" s="188"/>
      <c r="GR529" s="188"/>
      <c r="GS529" s="188"/>
      <c r="GT529" s="188"/>
      <c r="GU529" s="188"/>
      <c r="GV529" s="189"/>
      <c r="GW529" s="195"/>
      <c r="GX529" s="188"/>
      <c r="GY529" s="188"/>
      <c r="GZ529" s="188"/>
      <c r="HA529" s="188"/>
      <c r="HB529" s="188"/>
      <c r="HC529" s="188"/>
      <c r="HD529" s="188"/>
      <c r="HE529" s="188"/>
      <c r="HF529" s="188"/>
      <c r="HG529" s="188"/>
      <c r="HH529" s="188"/>
      <c r="HI529" s="188"/>
      <c r="HJ529" s="188"/>
      <c r="HK529" s="188"/>
      <c r="HL529" s="188"/>
      <c r="HM529" s="189"/>
      <c r="HN529" s="195"/>
      <c r="HO529" s="188"/>
      <c r="HP529" s="188"/>
      <c r="HQ529" s="188"/>
      <c r="HR529" s="188"/>
      <c r="HS529" s="188"/>
      <c r="HT529" s="188"/>
      <c r="HU529" s="188"/>
      <c r="HV529" s="188"/>
      <c r="HW529" s="188"/>
      <c r="HX529" s="188"/>
      <c r="HY529" s="188"/>
      <c r="HZ529" s="188"/>
      <c r="IA529" s="188"/>
      <c r="IB529" s="188"/>
      <c r="IC529" s="188"/>
      <c r="ID529" s="189"/>
      <c r="IE529" s="195"/>
      <c r="IF529" s="188"/>
      <c r="IG529" s="188"/>
      <c r="IH529" s="188"/>
      <c r="II529" s="188"/>
      <c r="IJ529" s="188"/>
      <c r="IK529" s="188"/>
      <c r="IL529" s="188"/>
      <c r="IM529" s="188"/>
      <c r="IN529" s="188"/>
      <c r="IO529" s="188"/>
      <c r="IP529" s="188"/>
      <c r="IQ529" s="188"/>
      <c r="IR529" s="188"/>
      <c r="IS529" s="188"/>
      <c r="IT529" s="188"/>
      <c r="IU529" s="189"/>
      <c r="IV529" s="195"/>
      <c r="IW529" s="188"/>
      <c r="IX529" s="188"/>
      <c r="IY529" s="188"/>
      <c r="IZ529" s="188"/>
      <c r="JA529" s="188"/>
      <c r="JB529" s="188"/>
      <c r="JC529" s="188"/>
      <c r="JD529" s="188"/>
      <c r="JE529" s="188"/>
      <c r="JF529" s="188"/>
      <c r="JG529" s="188"/>
      <c r="JH529" s="188"/>
      <c r="JI529" s="188"/>
      <c r="JJ529" s="188"/>
      <c r="JK529" s="188"/>
      <c r="JL529" s="189"/>
      <c r="JM529" s="195"/>
      <c r="JN529" s="188"/>
      <c r="JO529" s="188"/>
      <c r="JP529" s="188"/>
      <c r="JQ529" s="188"/>
      <c r="JR529" s="188"/>
      <c r="JS529" s="188"/>
      <c r="JT529" s="188"/>
      <c r="JU529" s="188"/>
      <c r="JV529" s="188"/>
      <c r="JW529" s="188"/>
      <c r="JX529" s="188"/>
      <c r="JY529" s="188"/>
      <c r="JZ529" s="188"/>
      <c r="KA529" s="188"/>
      <c r="KB529" s="188"/>
      <c r="KC529" s="189"/>
      <c r="KD529" s="195"/>
      <c r="KE529" s="188"/>
      <c r="KF529" s="188"/>
      <c r="KG529" s="188"/>
      <c r="KH529" s="188"/>
      <c r="KI529" s="188"/>
      <c r="KJ529" s="188"/>
      <c r="KK529" s="188"/>
      <c r="KL529" s="188"/>
      <c r="KM529" s="188"/>
      <c r="KN529" s="188"/>
      <c r="KO529" s="188"/>
      <c r="KP529" s="188"/>
      <c r="KQ529" s="188"/>
      <c r="KR529" s="188"/>
      <c r="KS529" s="188"/>
      <c r="KT529" s="189"/>
      <c r="KU529" s="188"/>
    </row>
    <row r="530" ht="15.0" customHeight="1">
      <c r="A530" s="195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9"/>
      <c r="R530" s="195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9"/>
      <c r="AI530" s="195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9"/>
      <c r="AZ530" s="195"/>
      <c r="BA530" s="188"/>
      <c r="BB530" s="188"/>
      <c r="BC530" s="188"/>
      <c r="BD530" s="188"/>
      <c r="BE530" s="188"/>
      <c r="BF530" s="188"/>
      <c r="BG530" s="188"/>
      <c r="BH530" s="188"/>
      <c r="BI530" s="188"/>
      <c r="BJ530" s="188"/>
      <c r="BK530" s="188"/>
      <c r="BL530" s="188"/>
      <c r="BM530" s="188"/>
      <c r="BN530" s="188"/>
      <c r="BO530" s="188"/>
      <c r="BP530" s="189"/>
      <c r="BQ530" s="195"/>
      <c r="BR530" s="188"/>
      <c r="BS530" s="188"/>
      <c r="BT530" s="188"/>
      <c r="BU530" s="188"/>
      <c r="BV530" s="188"/>
      <c r="BW530" s="188"/>
      <c r="BX530" s="188"/>
      <c r="BY530" s="188"/>
      <c r="BZ530" s="188"/>
      <c r="CA530" s="188"/>
      <c r="CB530" s="188"/>
      <c r="CC530" s="188"/>
      <c r="CD530" s="188"/>
      <c r="CE530" s="188"/>
      <c r="CF530" s="188"/>
      <c r="CG530" s="189"/>
      <c r="CH530" s="195"/>
      <c r="CI530" s="188"/>
      <c r="CJ530" s="188"/>
      <c r="CK530" s="188"/>
      <c r="CL530" s="188"/>
      <c r="CM530" s="188"/>
      <c r="CN530" s="188"/>
      <c r="CO530" s="188"/>
      <c r="CP530" s="188"/>
      <c r="CQ530" s="188"/>
      <c r="CR530" s="188"/>
      <c r="CS530" s="188"/>
      <c r="CT530" s="188"/>
      <c r="CU530" s="188"/>
      <c r="CV530" s="188"/>
      <c r="CW530" s="188"/>
      <c r="CX530" s="189"/>
      <c r="CY530" s="195"/>
      <c r="CZ530" s="188"/>
      <c r="DA530" s="188"/>
      <c r="DB530" s="188"/>
      <c r="DC530" s="188"/>
      <c r="DD530" s="188"/>
      <c r="DE530" s="188"/>
      <c r="DF530" s="188"/>
      <c r="DG530" s="188"/>
      <c r="DH530" s="188"/>
      <c r="DI530" s="188"/>
      <c r="DJ530" s="188"/>
      <c r="DK530" s="188"/>
      <c r="DL530" s="188"/>
      <c r="DM530" s="188"/>
      <c r="DN530" s="188"/>
      <c r="DO530" s="189"/>
      <c r="DP530" s="195"/>
      <c r="DQ530" s="188"/>
      <c r="DR530" s="188"/>
      <c r="DS530" s="188"/>
      <c r="DT530" s="188"/>
      <c r="DU530" s="188"/>
      <c r="DV530" s="188"/>
      <c r="DW530" s="188"/>
      <c r="DX530" s="188"/>
      <c r="DY530" s="188"/>
      <c r="DZ530" s="188"/>
      <c r="EA530" s="188"/>
      <c r="EB530" s="188"/>
      <c r="EC530" s="188"/>
      <c r="ED530" s="188"/>
      <c r="EE530" s="188"/>
      <c r="EF530" s="189"/>
      <c r="EG530" s="195"/>
      <c r="EH530" s="188"/>
      <c r="EI530" s="188"/>
      <c r="EJ530" s="188"/>
      <c r="EK530" s="188"/>
      <c r="EL530" s="188"/>
      <c r="EM530" s="188"/>
      <c r="EN530" s="188"/>
      <c r="EO530" s="188"/>
      <c r="EP530" s="188"/>
      <c r="EQ530" s="188"/>
      <c r="ER530" s="188"/>
      <c r="ES530" s="188"/>
      <c r="ET530" s="188"/>
      <c r="EU530" s="188"/>
      <c r="EV530" s="188"/>
      <c r="EW530" s="189"/>
      <c r="EX530" s="195"/>
      <c r="EY530" s="188"/>
      <c r="EZ530" s="188"/>
      <c r="FA530" s="188"/>
      <c r="FB530" s="188"/>
      <c r="FC530" s="188"/>
      <c r="FD530" s="188"/>
      <c r="FE530" s="188"/>
      <c r="FF530" s="188"/>
      <c r="FG530" s="188"/>
      <c r="FH530" s="188"/>
      <c r="FI530" s="188"/>
      <c r="FJ530" s="188"/>
      <c r="FK530" s="188"/>
      <c r="FL530" s="188"/>
      <c r="FM530" s="188"/>
      <c r="FN530" s="189"/>
      <c r="FO530" s="195"/>
      <c r="FP530" s="188"/>
      <c r="FQ530" s="188"/>
      <c r="FR530" s="188"/>
      <c r="FS530" s="188"/>
      <c r="FT530" s="188"/>
      <c r="FU530" s="188"/>
      <c r="FV530" s="188"/>
      <c r="FW530" s="188"/>
      <c r="FX530" s="188"/>
      <c r="FY530" s="188"/>
      <c r="FZ530" s="188"/>
      <c r="GA530" s="188"/>
      <c r="GB530" s="188"/>
      <c r="GC530" s="188"/>
      <c r="GD530" s="188"/>
      <c r="GE530" s="189"/>
      <c r="GF530" s="195"/>
      <c r="GG530" s="188"/>
      <c r="GH530" s="188"/>
      <c r="GI530" s="188"/>
      <c r="GJ530" s="188"/>
      <c r="GK530" s="188"/>
      <c r="GL530" s="188"/>
      <c r="GM530" s="188"/>
      <c r="GN530" s="188"/>
      <c r="GO530" s="188"/>
      <c r="GP530" s="188"/>
      <c r="GQ530" s="188"/>
      <c r="GR530" s="188"/>
      <c r="GS530" s="188"/>
      <c r="GT530" s="188"/>
      <c r="GU530" s="188"/>
      <c r="GV530" s="189"/>
      <c r="GW530" s="195"/>
      <c r="GX530" s="188"/>
      <c r="GY530" s="188"/>
      <c r="GZ530" s="188"/>
      <c r="HA530" s="188"/>
      <c r="HB530" s="188"/>
      <c r="HC530" s="188"/>
      <c r="HD530" s="188"/>
      <c r="HE530" s="188"/>
      <c r="HF530" s="188"/>
      <c r="HG530" s="188"/>
      <c r="HH530" s="188"/>
      <c r="HI530" s="188"/>
      <c r="HJ530" s="188"/>
      <c r="HK530" s="188"/>
      <c r="HL530" s="188"/>
      <c r="HM530" s="189"/>
      <c r="HN530" s="195"/>
      <c r="HO530" s="188"/>
      <c r="HP530" s="188"/>
      <c r="HQ530" s="188"/>
      <c r="HR530" s="188"/>
      <c r="HS530" s="188"/>
      <c r="HT530" s="188"/>
      <c r="HU530" s="188"/>
      <c r="HV530" s="188"/>
      <c r="HW530" s="188"/>
      <c r="HX530" s="188"/>
      <c r="HY530" s="188"/>
      <c r="HZ530" s="188"/>
      <c r="IA530" s="188"/>
      <c r="IB530" s="188"/>
      <c r="IC530" s="188"/>
      <c r="ID530" s="189"/>
      <c r="IE530" s="195"/>
      <c r="IF530" s="188"/>
      <c r="IG530" s="188"/>
      <c r="IH530" s="188"/>
      <c r="II530" s="188"/>
      <c r="IJ530" s="188"/>
      <c r="IK530" s="188"/>
      <c r="IL530" s="188"/>
      <c r="IM530" s="188"/>
      <c r="IN530" s="188"/>
      <c r="IO530" s="188"/>
      <c r="IP530" s="188"/>
      <c r="IQ530" s="188"/>
      <c r="IR530" s="188"/>
      <c r="IS530" s="188"/>
      <c r="IT530" s="188"/>
      <c r="IU530" s="189"/>
      <c r="IV530" s="195"/>
      <c r="IW530" s="188"/>
      <c r="IX530" s="188"/>
      <c r="IY530" s="188"/>
      <c r="IZ530" s="188"/>
      <c r="JA530" s="188"/>
      <c r="JB530" s="188"/>
      <c r="JC530" s="188"/>
      <c r="JD530" s="188"/>
      <c r="JE530" s="188"/>
      <c r="JF530" s="188"/>
      <c r="JG530" s="188"/>
      <c r="JH530" s="188"/>
      <c r="JI530" s="188"/>
      <c r="JJ530" s="188"/>
      <c r="JK530" s="188"/>
      <c r="JL530" s="189"/>
      <c r="JM530" s="195"/>
      <c r="JN530" s="188"/>
      <c r="JO530" s="188"/>
      <c r="JP530" s="188"/>
      <c r="JQ530" s="188"/>
      <c r="JR530" s="188"/>
      <c r="JS530" s="188"/>
      <c r="JT530" s="188"/>
      <c r="JU530" s="188"/>
      <c r="JV530" s="188"/>
      <c r="JW530" s="188"/>
      <c r="JX530" s="188"/>
      <c r="JY530" s="188"/>
      <c r="JZ530" s="188"/>
      <c r="KA530" s="188"/>
      <c r="KB530" s="188"/>
      <c r="KC530" s="189"/>
      <c r="KD530" s="195"/>
      <c r="KE530" s="188"/>
      <c r="KF530" s="188"/>
      <c r="KG530" s="188"/>
      <c r="KH530" s="188"/>
      <c r="KI530" s="188"/>
      <c r="KJ530" s="188"/>
      <c r="KK530" s="188"/>
      <c r="KL530" s="188"/>
      <c r="KM530" s="188"/>
      <c r="KN530" s="188"/>
      <c r="KO530" s="188"/>
      <c r="KP530" s="188"/>
      <c r="KQ530" s="188"/>
      <c r="KR530" s="188"/>
      <c r="KS530" s="188"/>
      <c r="KT530" s="189"/>
      <c r="KU530" s="188"/>
    </row>
    <row r="531" ht="15.0" customHeight="1">
      <c r="A531" s="195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9"/>
      <c r="R531" s="195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9"/>
      <c r="AI531" s="195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9"/>
      <c r="AZ531" s="195"/>
      <c r="BA531" s="188"/>
      <c r="BB531" s="188"/>
      <c r="BC531" s="188"/>
      <c r="BD531" s="188"/>
      <c r="BE531" s="188"/>
      <c r="BF531" s="188"/>
      <c r="BG531" s="188"/>
      <c r="BH531" s="188"/>
      <c r="BI531" s="188"/>
      <c r="BJ531" s="188"/>
      <c r="BK531" s="188"/>
      <c r="BL531" s="188"/>
      <c r="BM531" s="188"/>
      <c r="BN531" s="188"/>
      <c r="BO531" s="188"/>
      <c r="BP531" s="189"/>
      <c r="BQ531" s="195"/>
      <c r="BR531" s="188"/>
      <c r="BS531" s="188"/>
      <c r="BT531" s="188"/>
      <c r="BU531" s="188"/>
      <c r="BV531" s="188"/>
      <c r="BW531" s="188"/>
      <c r="BX531" s="188"/>
      <c r="BY531" s="188"/>
      <c r="BZ531" s="188"/>
      <c r="CA531" s="188"/>
      <c r="CB531" s="188"/>
      <c r="CC531" s="188"/>
      <c r="CD531" s="188"/>
      <c r="CE531" s="188"/>
      <c r="CF531" s="188"/>
      <c r="CG531" s="189"/>
      <c r="CH531" s="195"/>
      <c r="CI531" s="188"/>
      <c r="CJ531" s="188"/>
      <c r="CK531" s="188"/>
      <c r="CL531" s="188"/>
      <c r="CM531" s="188"/>
      <c r="CN531" s="188"/>
      <c r="CO531" s="188"/>
      <c r="CP531" s="188"/>
      <c r="CQ531" s="188"/>
      <c r="CR531" s="188"/>
      <c r="CS531" s="188"/>
      <c r="CT531" s="188"/>
      <c r="CU531" s="188"/>
      <c r="CV531" s="188"/>
      <c r="CW531" s="188"/>
      <c r="CX531" s="189"/>
      <c r="CY531" s="195"/>
      <c r="CZ531" s="188"/>
      <c r="DA531" s="188"/>
      <c r="DB531" s="188"/>
      <c r="DC531" s="188"/>
      <c r="DD531" s="188"/>
      <c r="DE531" s="188"/>
      <c r="DF531" s="188"/>
      <c r="DG531" s="188"/>
      <c r="DH531" s="188"/>
      <c r="DI531" s="188"/>
      <c r="DJ531" s="188"/>
      <c r="DK531" s="188"/>
      <c r="DL531" s="188"/>
      <c r="DM531" s="188"/>
      <c r="DN531" s="188"/>
      <c r="DO531" s="189"/>
      <c r="DP531" s="195"/>
      <c r="DQ531" s="188"/>
      <c r="DR531" s="188"/>
      <c r="DS531" s="188"/>
      <c r="DT531" s="188"/>
      <c r="DU531" s="188"/>
      <c r="DV531" s="188"/>
      <c r="DW531" s="188"/>
      <c r="DX531" s="188"/>
      <c r="DY531" s="188"/>
      <c r="DZ531" s="188"/>
      <c r="EA531" s="188"/>
      <c r="EB531" s="188"/>
      <c r="EC531" s="188"/>
      <c r="ED531" s="188"/>
      <c r="EE531" s="188"/>
      <c r="EF531" s="189"/>
      <c r="EG531" s="195"/>
      <c r="EH531" s="188"/>
      <c r="EI531" s="188"/>
      <c r="EJ531" s="188"/>
      <c r="EK531" s="188"/>
      <c r="EL531" s="188"/>
      <c r="EM531" s="188"/>
      <c r="EN531" s="188"/>
      <c r="EO531" s="188"/>
      <c r="EP531" s="188"/>
      <c r="EQ531" s="188"/>
      <c r="ER531" s="188"/>
      <c r="ES531" s="188"/>
      <c r="ET531" s="188"/>
      <c r="EU531" s="188"/>
      <c r="EV531" s="188"/>
      <c r="EW531" s="189"/>
      <c r="EX531" s="195"/>
      <c r="EY531" s="188"/>
      <c r="EZ531" s="188"/>
      <c r="FA531" s="188"/>
      <c r="FB531" s="188"/>
      <c r="FC531" s="188"/>
      <c r="FD531" s="188"/>
      <c r="FE531" s="188"/>
      <c r="FF531" s="188"/>
      <c r="FG531" s="188"/>
      <c r="FH531" s="188"/>
      <c r="FI531" s="188"/>
      <c r="FJ531" s="188"/>
      <c r="FK531" s="188"/>
      <c r="FL531" s="188"/>
      <c r="FM531" s="188"/>
      <c r="FN531" s="189"/>
      <c r="FO531" s="195"/>
      <c r="FP531" s="188"/>
      <c r="FQ531" s="188"/>
      <c r="FR531" s="188"/>
      <c r="FS531" s="188"/>
      <c r="FT531" s="188"/>
      <c r="FU531" s="188"/>
      <c r="FV531" s="188"/>
      <c r="FW531" s="188"/>
      <c r="FX531" s="188"/>
      <c r="FY531" s="188"/>
      <c r="FZ531" s="188"/>
      <c r="GA531" s="188"/>
      <c r="GB531" s="188"/>
      <c r="GC531" s="188"/>
      <c r="GD531" s="188"/>
      <c r="GE531" s="189"/>
      <c r="GF531" s="195"/>
      <c r="GG531" s="188"/>
      <c r="GH531" s="188"/>
      <c r="GI531" s="188"/>
      <c r="GJ531" s="188"/>
      <c r="GK531" s="188"/>
      <c r="GL531" s="188"/>
      <c r="GM531" s="188"/>
      <c r="GN531" s="188"/>
      <c r="GO531" s="188"/>
      <c r="GP531" s="188"/>
      <c r="GQ531" s="188"/>
      <c r="GR531" s="188"/>
      <c r="GS531" s="188"/>
      <c r="GT531" s="188"/>
      <c r="GU531" s="188"/>
      <c r="GV531" s="189"/>
      <c r="GW531" s="195"/>
      <c r="GX531" s="188"/>
      <c r="GY531" s="188"/>
      <c r="GZ531" s="188"/>
      <c r="HA531" s="188"/>
      <c r="HB531" s="188"/>
      <c r="HC531" s="188"/>
      <c r="HD531" s="188"/>
      <c r="HE531" s="188"/>
      <c r="HF531" s="188"/>
      <c r="HG531" s="188"/>
      <c r="HH531" s="188"/>
      <c r="HI531" s="188"/>
      <c r="HJ531" s="188"/>
      <c r="HK531" s="188"/>
      <c r="HL531" s="188"/>
      <c r="HM531" s="189"/>
      <c r="HN531" s="195"/>
      <c r="HO531" s="188"/>
      <c r="HP531" s="188"/>
      <c r="HQ531" s="188"/>
      <c r="HR531" s="188"/>
      <c r="HS531" s="188"/>
      <c r="HT531" s="188"/>
      <c r="HU531" s="188"/>
      <c r="HV531" s="188"/>
      <c r="HW531" s="188"/>
      <c r="HX531" s="188"/>
      <c r="HY531" s="188"/>
      <c r="HZ531" s="188"/>
      <c r="IA531" s="188"/>
      <c r="IB531" s="188"/>
      <c r="IC531" s="188"/>
      <c r="ID531" s="189"/>
      <c r="IE531" s="195"/>
      <c r="IF531" s="188"/>
      <c r="IG531" s="188"/>
      <c r="IH531" s="188"/>
      <c r="II531" s="188"/>
      <c r="IJ531" s="188"/>
      <c r="IK531" s="188"/>
      <c r="IL531" s="188"/>
      <c r="IM531" s="188"/>
      <c r="IN531" s="188"/>
      <c r="IO531" s="188"/>
      <c r="IP531" s="188"/>
      <c r="IQ531" s="188"/>
      <c r="IR531" s="188"/>
      <c r="IS531" s="188"/>
      <c r="IT531" s="188"/>
      <c r="IU531" s="189"/>
      <c r="IV531" s="195"/>
      <c r="IW531" s="188"/>
      <c r="IX531" s="188"/>
      <c r="IY531" s="188"/>
      <c r="IZ531" s="188"/>
      <c r="JA531" s="188"/>
      <c r="JB531" s="188"/>
      <c r="JC531" s="188"/>
      <c r="JD531" s="188"/>
      <c r="JE531" s="188"/>
      <c r="JF531" s="188"/>
      <c r="JG531" s="188"/>
      <c r="JH531" s="188"/>
      <c r="JI531" s="188"/>
      <c r="JJ531" s="188"/>
      <c r="JK531" s="188"/>
      <c r="JL531" s="189"/>
      <c r="JM531" s="195"/>
      <c r="JN531" s="188"/>
      <c r="JO531" s="188"/>
      <c r="JP531" s="188"/>
      <c r="JQ531" s="188"/>
      <c r="JR531" s="188"/>
      <c r="JS531" s="188"/>
      <c r="JT531" s="188"/>
      <c r="JU531" s="188"/>
      <c r="JV531" s="188"/>
      <c r="JW531" s="188"/>
      <c r="JX531" s="188"/>
      <c r="JY531" s="188"/>
      <c r="JZ531" s="188"/>
      <c r="KA531" s="188"/>
      <c r="KB531" s="188"/>
      <c r="KC531" s="189"/>
      <c r="KD531" s="195"/>
      <c r="KE531" s="188"/>
      <c r="KF531" s="188"/>
      <c r="KG531" s="188"/>
      <c r="KH531" s="188"/>
      <c r="KI531" s="188"/>
      <c r="KJ531" s="188"/>
      <c r="KK531" s="188"/>
      <c r="KL531" s="188"/>
      <c r="KM531" s="188"/>
      <c r="KN531" s="188"/>
      <c r="KO531" s="188"/>
      <c r="KP531" s="188"/>
      <c r="KQ531" s="188"/>
      <c r="KR531" s="188"/>
      <c r="KS531" s="188"/>
      <c r="KT531" s="189"/>
      <c r="KU531" s="188"/>
    </row>
    <row r="532" ht="15.0" customHeight="1">
      <c r="A532" s="195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9"/>
      <c r="R532" s="195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9"/>
      <c r="AI532" s="195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9"/>
      <c r="AZ532" s="195"/>
      <c r="BA532" s="188"/>
      <c r="BB532" s="188"/>
      <c r="BC532" s="188"/>
      <c r="BD532" s="188"/>
      <c r="BE532" s="188"/>
      <c r="BF532" s="188"/>
      <c r="BG532" s="188"/>
      <c r="BH532" s="188"/>
      <c r="BI532" s="188"/>
      <c r="BJ532" s="188"/>
      <c r="BK532" s="188"/>
      <c r="BL532" s="188"/>
      <c r="BM532" s="188"/>
      <c r="BN532" s="188"/>
      <c r="BO532" s="188"/>
      <c r="BP532" s="189"/>
      <c r="BQ532" s="195"/>
      <c r="BR532" s="188"/>
      <c r="BS532" s="188"/>
      <c r="BT532" s="188"/>
      <c r="BU532" s="188"/>
      <c r="BV532" s="188"/>
      <c r="BW532" s="188"/>
      <c r="BX532" s="188"/>
      <c r="BY532" s="188"/>
      <c r="BZ532" s="188"/>
      <c r="CA532" s="188"/>
      <c r="CB532" s="188"/>
      <c r="CC532" s="188"/>
      <c r="CD532" s="188"/>
      <c r="CE532" s="188"/>
      <c r="CF532" s="188"/>
      <c r="CG532" s="189"/>
      <c r="CH532" s="195"/>
      <c r="CI532" s="188"/>
      <c r="CJ532" s="188"/>
      <c r="CK532" s="188"/>
      <c r="CL532" s="188"/>
      <c r="CM532" s="188"/>
      <c r="CN532" s="188"/>
      <c r="CO532" s="188"/>
      <c r="CP532" s="188"/>
      <c r="CQ532" s="188"/>
      <c r="CR532" s="188"/>
      <c r="CS532" s="188"/>
      <c r="CT532" s="188"/>
      <c r="CU532" s="188"/>
      <c r="CV532" s="188"/>
      <c r="CW532" s="188"/>
      <c r="CX532" s="189"/>
      <c r="CY532" s="195"/>
      <c r="CZ532" s="188"/>
      <c r="DA532" s="188"/>
      <c r="DB532" s="188"/>
      <c r="DC532" s="188"/>
      <c r="DD532" s="188"/>
      <c r="DE532" s="188"/>
      <c r="DF532" s="188"/>
      <c r="DG532" s="188"/>
      <c r="DH532" s="188"/>
      <c r="DI532" s="188"/>
      <c r="DJ532" s="188"/>
      <c r="DK532" s="188"/>
      <c r="DL532" s="188"/>
      <c r="DM532" s="188"/>
      <c r="DN532" s="188"/>
      <c r="DO532" s="189"/>
      <c r="DP532" s="195"/>
      <c r="DQ532" s="188"/>
      <c r="DR532" s="188"/>
      <c r="DS532" s="188"/>
      <c r="DT532" s="188"/>
      <c r="DU532" s="188"/>
      <c r="DV532" s="188"/>
      <c r="DW532" s="188"/>
      <c r="DX532" s="188"/>
      <c r="DY532" s="188"/>
      <c r="DZ532" s="188"/>
      <c r="EA532" s="188"/>
      <c r="EB532" s="188"/>
      <c r="EC532" s="188"/>
      <c r="ED532" s="188"/>
      <c r="EE532" s="188"/>
      <c r="EF532" s="189"/>
      <c r="EG532" s="195"/>
      <c r="EH532" s="188"/>
      <c r="EI532" s="188"/>
      <c r="EJ532" s="188"/>
      <c r="EK532" s="188"/>
      <c r="EL532" s="188"/>
      <c r="EM532" s="188"/>
      <c r="EN532" s="188"/>
      <c r="EO532" s="188"/>
      <c r="EP532" s="188"/>
      <c r="EQ532" s="188"/>
      <c r="ER532" s="188"/>
      <c r="ES532" s="188"/>
      <c r="ET532" s="188"/>
      <c r="EU532" s="188"/>
      <c r="EV532" s="188"/>
      <c r="EW532" s="189"/>
      <c r="EX532" s="195"/>
      <c r="EY532" s="188"/>
      <c r="EZ532" s="188"/>
      <c r="FA532" s="188"/>
      <c r="FB532" s="188"/>
      <c r="FC532" s="188"/>
      <c r="FD532" s="188"/>
      <c r="FE532" s="188"/>
      <c r="FF532" s="188"/>
      <c r="FG532" s="188"/>
      <c r="FH532" s="188"/>
      <c r="FI532" s="188"/>
      <c r="FJ532" s="188"/>
      <c r="FK532" s="188"/>
      <c r="FL532" s="188"/>
      <c r="FM532" s="188"/>
      <c r="FN532" s="189"/>
      <c r="FO532" s="195"/>
      <c r="FP532" s="188"/>
      <c r="FQ532" s="188"/>
      <c r="FR532" s="188"/>
      <c r="FS532" s="188"/>
      <c r="FT532" s="188"/>
      <c r="FU532" s="188"/>
      <c r="FV532" s="188"/>
      <c r="FW532" s="188"/>
      <c r="FX532" s="188"/>
      <c r="FY532" s="188"/>
      <c r="FZ532" s="188"/>
      <c r="GA532" s="188"/>
      <c r="GB532" s="188"/>
      <c r="GC532" s="188"/>
      <c r="GD532" s="188"/>
      <c r="GE532" s="189"/>
      <c r="GF532" s="195"/>
      <c r="GG532" s="188"/>
      <c r="GH532" s="188"/>
      <c r="GI532" s="188"/>
      <c r="GJ532" s="188"/>
      <c r="GK532" s="188"/>
      <c r="GL532" s="188"/>
      <c r="GM532" s="188"/>
      <c r="GN532" s="188"/>
      <c r="GO532" s="188"/>
      <c r="GP532" s="188"/>
      <c r="GQ532" s="188"/>
      <c r="GR532" s="188"/>
      <c r="GS532" s="188"/>
      <c r="GT532" s="188"/>
      <c r="GU532" s="188"/>
      <c r="GV532" s="189"/>
      <c r="GW532" s="195"/>
      <c r="GX532" s="188"/>
      <c r="GY532" s="188"/>
      <c r="GZ532" s="188"/>
      <c r="HA532" s="188"/>
      <c r="HB532" s="188"/>
      <c r="HC532" s="188"/>
      <c r="HD532" s="188"/>
      <c r="HE532" s="188"/>
      <c r="HF532" s="188"/>
      <c r="HG532" s="188"/>
      <c r="HH532" s="188"/>
      <c r="HI532" s="188"/>
      <c r="HJ532" s="188"/>
      <c r="HK532" s="188"/>
      <c r="HL532" s="188"/>
      <c r="HM532" s="189"/>
      <c r="HN532" s="195"/>
      <c r="HO532" s="188"/>
      <c r="HP532" s="188"/>
      <c r="HQ532" s="188"/>
      <c r="HR532" s="188"/>
      <c r="HS532" s="188"/>
      <c r="HT532" s="188"/>
      <c r="HU532" s="188"/>
      <c r="HV532" s="188"/>
      <c r="HW532" s="188"/>
      <c r="HX532" s="188"/>
      <c r="HY532" s="188"/>
      <c r="HZ532" s="188"/>
      <c r="IA532" s="188"/>
      <c r="IB532" s="188"/>
      <c r="IC532" s="188"/>
      <c r="ID532" s="189"/>
      <c r="IE532" s="195"/>
      <c r="IF532" s="188"/>
      <c r="IG532" s="188"/>
      <c r="IH532" s="188"/>
      <c r="II532" s="188"/>
      <c r="IJ532" s="188"/>
      <c r="IK532" s="188"/>
      <c r="IL532" s="188"/>
      <c r="IM532" s="188"/>
      <c r="IN532" s="188"/>
      <c r="IO532" s="188"/>
      <c r="IP532" s="188"/>
      <c r="IQ532" s="188"/>
      <c r="IR532" s="188"/>
      <c r="IS532" s="188"/>
      <c r="IT532" s="188"/>
      <c r="IU532" s="189"/>
      <c r="IV532" s="195"/>
      <c r="IW532" s="188"/>
      <c r="IX532" s="188"/>
      <c r="IY532" s="188"/>
      <c r="IZ532" s="188"/>
      <c r="JA532" s="188"/>
      <c r="JB532" s="188"/>
      <c r="JC532" s="188"/>
      <c r="JD532" s="188"/>
      <c r="JE532" s="188"/>
      <c r="JF532" s="188"/>
      <c r="JG532" s="188"/>
      <c r="JH532" s="188"/>
      <c r="JI532" s="188"/>
      <c r="JJ532" s="188"/>
      <c r="JK532" s="188"/>
      <c r="JL532" s="189"/>
      <c r="JM532" s="195"/>
      <c r="JN532" s="188"/>
      <c r="JO532" s="188"/>
      <c r="JP532" s="188"/>
      <c r="JQ532" s="188"/>
      <c r="JR532" s="188"/>
      <c r="JS532" s="188"/>
      <c r="JT532" s="188"/>
      <c r="JU532" s="188"/>
      <c r="JV532" s="188"/>
      <c r="JW532" s="188"/>
      <c r="JX532" s="188"/>
      <c r="JY532" s="188"/>
      <c r="JZ532" s="188"/>
      <c r="KA532" s="188"/>
      <c r="KB532" s="188"/>
      <c r="KC532" s="189"/>
      <c r="KD532" s="195"/>
      <c r="KE532" s="188"/>
      <c r="KF532" s="188"/>
      <c r="KG532" s="188"/>
      <c r="KH532" s="188"/>
      <c r="KI532" s="188"/>
      <c r="KJ532" s="188"/>
      <c r="KK532" s="188"/>
      <c r="KL532" s="188"/>
      <c r="KM532" s="188"/>
      <c r="KN532" s="188"/>
      <c r="KO532" s="188"/>
      <c r="KP532" s="188"/>
      <c r="KQ532" s="188"/>
      <c r="KR532" s="188"/>
      <c r="KS532" s="188"/>
      <c r="KT532" s="189"/>
      <c r="KU532" s="188"/>
    </row>
    <row r="533" ht="15.0" customHeight="1">
      <c r="A533" s="195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9"/>
      <c r="R533" s="195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9"/>
      <c r="AI533" s="195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9"/>
      <c r="AZ533" s="195"/>
      <c r="BA533" s="188"/>
      <c r="BB533" s="188"/>
      <c r="BC533" s="188"/>
      <c r="BD533" s="188"/>
      <c r="BE533" s="188"/>
      <c r="BF533" s="188"/>
      <c r="BG533" s="188"/>
      <c r="BH533" s="188"/>
      <c r="BI533" s="188"/>
      <c r="BJ533" s="188"/>
      <c r="BK533" s="188"/>
      <c r="BL533" s="188"/>
      <c r="BM533" s="188"/>
      <c r="BN533" s="188"/>
      <c r="BO533" s="188"/>
      <c r="BP533" s="189"/>
      <c r="BQ533" s="195"/>
      <c r="BR533" s="188"/>
      <c r="BS533" s="188"/>
      <c r="BT533" s="188"/>
      <c r="BU533" s="188"/>
      <c r="BV533" s="188"/>
      <c r="BW533" s="188"/>
      <c r="BX533" s="188"/>
      <c r="BY533" s="188"/>
      <c r="BZ533" s="188"/>
      <c r="CA533" s="188"/>
      <c r="CB533" s="188"/>
      <c r="CC533" s="188"/>
      <c r="CD533" s="188"/>
      <c r="CE533" s="188"/>
      <c r="CF533" s="188"/>
      <c r="CG533" s="189"/>
      <c r="CH533" s="195"/>
      <c r="CI533" s="188"/>
      <c r="CJ533" s="188"/>
      <c r="CK533" s="188"/>
      <c r="CL533" s="188"/>
      <c r="CM533" s="188"/>
      <c r="CN533" s="188"/>
      <c r="CO533" s="188"/>
      <c r="CP533" s="188"/>
      <c r="CQ533" s="188"/>
      <c r="CR533" s="188"/>
      <c r="CS533" s="188"/>
      <c r="CT533" s="188"/>
      <c r="CU533" s="188"/>
      <c r="CV533" s="188"/>
      <c r="CW533" s="188"/>
      <c r="CX533" s="189"/>
      <c r="CY533" s="195"/>
      <c r="CZ533" s="188"/>
      <c r="DA533" s="188"/>
      <c r="DB533" s="188"/>
      <c r="DC533" s="188"/>
      <c r="DD533" s="188"/>
      <c r="DE533" s="188"/>
      <c r="DF533" s="188"/>
      <c r="DG533" s="188"/>
      <c r="DH533" s="188"/>
      <c r="DI533" s="188"/>
      <c r="DJ533" s="188"/>
      <c r="DK533" s="188"/>
      <c r="DL533" s="188"/>
      <c r="DM533" s="188"/>
      <c r="DN533" s="188"/>
      <c r="DO533" s="189"/>
      <c r="DP533" s="195"/>
      <c r="DQ533" s="188"/>
      <c r="DR533" s="188"/>
      <c r="DS533" s="188"/>
      <c r="DT533" s="188"/>
      <c r="DU533" s="188"/>
      <c r="DV533" s="188"/>
      <c r="DW533" s="188"/>
      <c r="DX533" s="188"/>
      <c r="DY533" s="188"/>
      <c r="DZ533" s="188"/>
      <c r="EA533" s="188"/>
      <c r="EB533" s="188"/>
      <c r="EC533" s="188"/>
      <c r="ED533" s="188"/>
      <c r="EE533" s="188"/>
      <c r="EF533" s="189"/>
      <c r="EG533" s="195"/>
      <c r="EH533" s="188"/>
      <c r="EI533" s="188"/>
      <c r="EJ533" s="188"/>
      <c r="EK533" s="188"/>
      <c r="EL533" s="188"/>
      <c r="EM533" s="188"/>
      <c r="EN533" s="188"/>
      <c r="EO533" s="188"/>
      <c r="EP533" s="188"/>
      <c r="EQ533" s="188"/>
      <c r="ER533" s="188"/>
      <c r="ES533" s="188"/>
      <c r="ET533" s="188"/>
      <c r="EU533" s="188"/>
      <c r="EV533" s="188"/>
      <c r="EW533" s="189"/>
      <c r="EX533" s="195"/>
      <c r="EY533" s="188"/>
      <c r="EZ533" s="188"/>
      <c r="FA533" s="188"/>
      <c r="FB533" s="188"/>
      <c r="FC533" s="188"/>
      <c r="FD533" s="188"/>
      <c r="FE533" s="188"/>
      <c r="FF533" s="188"/>
      <c r="FG533" s="188"/>
      <c r="FH533" s="188"/>
      <c r="FI533" s="188"/>
      <c r="FJ533" s="188"/>
      <c r="FK533" s="188"/>
      <c r="FL533" s="188"/>
      <c r="FM533" s="188"/>
      <c r="FN533" s="189"/>
      <c r="FO533" s="195"/>
      <c r="FP533" s="188"/>
      <c r="FQ533" s="188"/>
      <c r="FR533" s="188"/>
      <c r="FS533" s="188"/>
      <c r="FT533" s="188"/>
      <c r="FU533" s="188"/>
      <c r="FV533" s="188"/>
      <c r="FW533" s="188"/>
      <c r="FX533" s="188"/>
      <c r="FY533" s="188"/>
      <c r="FZ533" s="188"/>
      <c r="GA533" s="188"/>
      <c r="GB533" s="188"/>
      <c r="GC533" s="188"/>
      <c r="GD533" s="188"/>
      <c r="GE533" s="189"/>
      <c r="GF533" s="195"/>
      <c r="GG533" s="188"/>
      <c r="GH533" s="188"/>
      <c r="GI533" s="188"/>
      <c r="GJ533" s="188"/>
      <c r="GK533" s="188"/>
      <c r="GL533" s="188"/>
      <c r="GM533" s="188"/>
      <c r="GN533" s="188"/>
      <c r="GO533" s="188"/>
      <c r="GP533" s="188"/>
      <c r="GQ533" s="188"/>
      <c r="GR533" s="188"/>
      <c r="GS533" s="188"/>
      <c r="GT533" s="188"/>
      <c r="GU533" s="188"/>
      <c r="GV533" s="189"/>
      <c r="GW533" s="195"/>
      <c r="GX533" s="188"/>
      <c r="GY533" s="188"/>
      <c r="GZ533" s="188"/>
      <c r="HA533" s="188"/>
      <c r="HB533" s="188"/>
      <c r="HC533" s="188"/>
      <c r="HD533" s="188"/>
      <c r="HE533" s="188"/>
      <c r="HF533" s="188"/>
      <c r="HG533" s="188"/>
      <c r="HH533" s="188"/>
      <c r="HI533" s="188"/>
      <c r="HJ533" s="188"/>
      <c r="HK533" s="188"/>
      <c r="HL533" s="188"/>
      <c r="HM533" s="189"/>
      <c r="HN533" s="195"/>
      <c r="HO533" s="188"/>
      <c r="HP533" s="188"/>
      <c r="HQ533" s="188"/>
      <c r="HR533" s="188"/>
      <c r="HS533" s="188"/>
      <c r="HT533" s="188"/>
      <c r="HU533" s="188"/>
      <c r="HV533" s="188"/>
      <c r="HW533" s="188"/>
      <c r="HX533" s="188"/>
      <c r="HY533" s="188"/>
      <c r="HZ533" s="188"/>
      <c r="IA533" s="188"/>
      <c r="IB533" s="188"/>
      <c r="IC533" s="188"/>
      <c r="ID533" s="189"/>
      <c r="IE533" s="195"/>
      <c r="IF533" s="188"/>
      <c r="IG533" s="188"/>
      <c r="IH533" s="188"/>
      <c r="II533" s="188"/>
      <c r="IJ533" s="188"/>
      <c r="IK533" s="188"/>
      <c r="IL533" s="188"/>
      <c r="IM533" s="188"/>
      <c r="IN533" s="188"/>
      <c r="IO533" s="188"/>
      <c r="IP533" s="188"/>
      <c r="IQ533" s="188"/>
      <c r="IR533" s="188"/>
      <c r="IS533" s="188"/>
      <c r="IT533" s="188"/>
      <c r="IU533" s="189"/>
      <c r="IV533" s="195"/>
      <c r="IW533" s="188"/>
      <c r="IX533" s="188"/>
      <c r="IY533" s="188"/>
      <c r="IZ533" s="188"/>
      <c r="JA533" s="188"/>
      <c r="JB533" s="188"/>
      <c r="JC533" s="188"/>
      <c r="JD533" s="188"/>
      <c r="JE533" s="188"/>
      <c r="JF533" s="188"/>
      <c r="JG533" s="188"/>
      <c r="JH533" s="188"/>
      <c r="JI533" s="188"/>
      <c r="JJ533" s="188"/>
      <c r="JK533" s="188"/>
      <c r="JL533" s="189"/>
      <c r="JM533" s="195"/>
      <c r="JN533" s="188"/>
      <c r="JO533" s="188"/>
      <c r="JP533" s="188"/>
      <c r="JQ533" s="188"/>
      <c r="JR533" s="188"/>
      <c r="JS533" s="188"/>
      <c r="JT533" s="188"/>
      <c r="JU533" s="188"/>
      <c r="JV533" s="188"/>
      <c r="JW533" s="188"/>
      <c r="JX533" s="188"/>
      <c r="JY533" s="188"/>
      <c r="JZ533" s="188"/>
      <c r="KA533" s="188"/>
      <c r="KB533" s="188"/>
      <c r="KC533" s="189"/>
      <c r="KD533" s="195"/>
      <c r="KE533" s="188"/>
      <c r="KF533" s="188"/>
      <c r="KG533" s="188"/>
      <c r="KH533" s="188"/>
      <c r="KI533" s="188"/>
      <c r="KJ533" s="188"/>
      <c r="KK533" s="188"/>
      <c r="KL533" s="188"/>
      <c r="KM533" s="188"/>
      <c r="KN533" s="188"/>
      <c r="KO533" s="188"/>
      <c r="KP533" s="188"/>
      <c r="KQ533" s="188"/>
      <c r="KR533" s="188"/>
      <c r="KS533" s="188"/>
      <c r="KT533" s="189"/>
      <c r="KU533" s="188"/>
    </row>
    <row r="534" ht="15.0" customHeight="1">
      <c r="A534" s="195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9"/>
      <c r="R534" s="195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9"/>
      <c r="AI534" s="195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9"/>
      <c r="AZ534" s="195"/>
      <c r="BA534" s="188"/>
      <c r="BB534" s="188"/>
      <c r="BC534" s="188"/>
      <c r="BD534" s="188"/>
      <c r="BE534" s="188"/>
      <c r="BF534" s="188"/>
      <c r="BG534" s="188"/>
      <c r="BH534" s="188"/>
      <c r="BI534" s="188"/>
      <c r="BJ534" s="188"/>
      <c r="BK534" s="188"/>
      <c r="BL534" s="188"/>
      <c r="BM534" s="188"/>
      <c r="BN534" s="188"/>
      <c r="BO534" s="188"/>
      <c r="BP534" s="189"/>
      <c r="BQ534" s="195"/>
      <c r="BR534" s="188"/>
      <c r="BS534" s="188"/>
      <c r="BT534" s="188"/>
      <c r="BU534" s="188"/>
      <c r="BV534" s="188"/>
      <c r="BW534" s="188"/>
      <c r="BX534" s="188"/>
      <c r="BY534" s="188"/>
      <c r="BZ534" s="188"/>
      <c r="CA534" s="188"/>
      <c r="CB534" s="188"/>
      <c r="CC534" s="188"/>
      <c r="CD534" s="188"/>
      <c r="CE534" s="188"/>
      <c r="CF534" s="188"/>
      <c r="CG534" s="189"/>
      <c r="CH534" s="195"/>
      <c r="CI534" s="188"/>
      <c r="CJ534" s="188"/>
      <c r="CK534" s="188"/>
      <c r="CL534" s="188"/>
      <c r="CM534" s="188"/>
      <c r="CN534" s="188"/>
      <c r="CO534" s="188"/>
      <c r="CP534" s="188"/>
      <c r="CQ534" s="188"/>
      <c r="CR534" s="188"/>
      <c r="CS534" s="188"/>
      <c r="CT534" s="188"/>
      <c r="CU534" s="188"/>
      <c r="CV534" s="188"/>
      <c r="CW534" s="188"/>
      <c r="CX534" s="189"/>
      <c r="CY534" s="195"/>
      <c r="CZ534" s="188"/>
      <c r="DA534" s="188"/>
      <c r="DB534" s="188"/>
      <c r="DC534" s="188"/>
      <c r="DD534" s="188"/>
      <c r="DE534" s="188"/>
      <c r="DF534" s="188"/>
      <c r="DG534" s="188"/>
      <c r="DH534" s="188"/>
      <c r="DI534" s="188"/>
      <c r="DJ534" s="188"/>
      <c r="DK534" s="188"/>
      <c r="DL534" s="188"/>
      <c r="DM534" s="188"/>
      <c r="DN534" s="188"/>
      <c r="DO534" s="189"/>
      <c r="DP534" s="195"/>
      <c r="DQ534" s="188"/>
      <c r="DR534" s="188"/>
      <c r="DS534" s="188"/>
      <c r="DT534" s="188"/>
      <c r="DU534" s="188"/>
      <c r="DV534" s="188"/>
      <c r="DW534" s="188"/>
      <c r="DX534" s="188"/>
      <c r="DY534" s="188"/>
      <c r="DZ534" s="188"/>
      <c r="EA534" s="188"/>
      <c r="EB534" s="188"/>
      <c r="EC534" s="188"/>
      <c r="ED534" s="188"/>
      <c r="EE534" s="188"/>
      <c r="EF534" s="189"/>
      <c r="EG534" s="195"/>
      <c r="EH534" s="188"/>
      <c r="EI534" s="188"/>
      <c r="EJ534" s="188"/>
      <c r="EK534" s="188"/>
      <c r="EL534" s="188"/>
      <c r="EM534" s="188"/>
      <c r="EN534" s="188"/>
      <c r="EO534" s="188"/>
      <c r="EP534" s="188"/>
      <c r="EQ534" s="188"/>
      <c r="ER534" s="188"/>
      <c r="ES534" s="188"/>
      <c r="ET534" s="188"/>
      <c r="EU534" s="188"/>
      <c r="EV534" s="188"/>
      <c r="EW534" s="189"/>
      <c r="EX534" s="195"/>
      <c r="EY534" s="188"/>
      <c r="EZ534" s="188"/>
      <c r="FA534" s="188"/>
      <c r="FB534" s="188"/>
      <c r="FC534" s="188"/>
      <c r="FD534" s="188"/>
      <c r="FE534" s="188"/>
      <c r="FF534" s="188"/>
      <c r="FG534" s="188"/>
      <c r="FH534" s="188"/>
      <c r="FI534" s="188"/>
      <c r="FJ534" s="188"/>
      <c r="FK534" s="188"/>
      <c r="FL534" s="188"/>
      <c r="FM534" s="188"/>
      <c r="FN534" s="189"/>
      <c r="FO534" s="195"/>
      <c r="FP534" s="188"/>
      <c r="FQ534" s="188"/>
      <c r="FR534" s="188"/>
      <c r="FS534" s="188"/>
      <c r="FT534" s="188"/>
      <c r="FU534" s="188"/>
      <c r="FV534" s="188"/>
      <c r="FW534" s="188"/>
      <c r="FX534" s="188"/>
      <c r="FY534" s="188"/>
      <c r="FZ534" s="188"/>
      <c r="GA534" s="188"/>
      <c r="GB534" s="188"/>
      <c r="GC534" s="188"/>
      <c r="GD534" s="188"/>
      <c r="GE534" s="189"/>
      <c r="GF534" s="195"/>
      <c r="GG534" s="188"/>
      <c r="GH534" s="188"/>
      <c r="GI534" s="188"/>
      <c r="GJ534" s="188"/>
      <c r="GK534" s="188"/>
      <c r="GL534" s="188"/>
      <c r="GM534" s="188"/>
      <c r="GN534" s="188"/>
      <c r="GO534" s="188"/>
      <c r="GP534" s="188"/>
      <c r="GQ534" s="188"/>
      <c r="GR534" s="188"/>
      <c r="GS534" s="188"/>
      <c r="GT534" s="188"/>
      <c r="GU534" s="188"/>
      <c r="GV534" s="189"/>
      <c r="GW534" s="195"/>
      <c r="GX534" s="188"/>
      <c r="GY534" s="188"/>
      <c r="GZ534" s="188"/>
      <c r="HA534" s="188"/>
      <c r="HB534" s="188"/>
      <c r="HC534" s="188"/>
      <c r="HD534" s="188"/>
      <c r="HE534" s="188"/>
      <c r="HF534" s="188"/>
      <c r="HG534" s="188"/>
      <c r="HH534" s="188"/>
      <c r="HI534" s="188"/>
      <c r="HJ534" s="188"/>
      <c r="HK534" s="188"/>
      <c r="HL534" s="188"/>
      <c r="HM534" s="189"/>
      <c r="HN534" s="195"/>
      <c r="HO534" s="188"/>
      <c r="HP534" s="188"/>
      <c r="HQ534" s="188"/>
      <c r="HR534" s="188"/>
      <c r="HS534" s="188"/>
      <c r="HT534" s="188"/>
      <c r="HU534" s="188"/>
      <c r="HV534" s="188"/>
      <c r="HW534" s="188"/>
      <c r="HX534" s="188"/>
      <c r="HY534" s="188"/>
      <c r="HZ534" s="188"/>
      <c r="IA534" s="188"/>
      <c r="IB534" s="188"/>
      <c r="IC534" s="188"/>
      <c r="ID534" s="189"/>
      <c r="IE534" s="195"/>
      <c r="IF534" s="188"/>
      <c r="IG534" s="188"/>
      <c r="IH534" s="188"/>
      <c r="II534" s="188"/>
      <c r="IJ534" s="188"/>
      <c r="IK534" s="188"/>
      <c r="IL534" s="188"/>
      <c r="IM534" s="188"/>
      <c r="IN534" s="188"/>
      <c r="IO534" s="188"/>
      <c r="IP534" s="188"/>
      <c r="IQ534" s="188"/>
      <c r="IR534" s="188"/>
      <c r="IS534" s="188"/>
      <c r="IT534" s="188"/>
      <c r="IU534" s="189"/>
      <c r="IV534" s="195"/>
      <c r="IW534" s="188"/>
      <c r="IX534" s="188"/>
      <c r="IY534" s="188"/>
      <c r="IZ534" s="188"/>
      <c r="JA534" s="188"/>
      <c r="JB534" s="188"/>
      <c r="JC534" s="188"/>
      <c r="JD534" s="188"/>
      <c r="JE534" s="188"/>
      <c r="JF534" s="188"/>
      <c r="JG534" s="188"/>
      <c r="JH534" s="188"/>
      <c r="JI534" s="188"/>
      <c r="JJ534" s="188"/>
      <c r="JK534" s="188"/>
      <c r="JL534" s="189"/>
      <c r="JM534" s="195"/>
      <c r="JN534" s="188"/>
      <c r="JO534" s="188"/>
      <c r="JP534" s="188"/>
      <c r="JQ534" s="188"/>
      <c r="JR534" s="188"/>
      <c r="JS534" s="188"/>
      <c r="JT534" s="188"/>
      <c r="JU534" s="188"/>
      <c r="JV534" s="188"/>
      <c r="JW534" s="188"/>
      <c r="JX534" s="188"/>
      <c r="JY534" s="188"/>
      <c r="JZ534" s="188"/>
      <c r="KA534" s="188"/>
      <c r="KB534" s="188"/>
      <c r="KC534" s="189"/>
      <c r="KD534" s="195"/>
      <c r="KE534" s="188"/>
      <c r="KF534" s="188"/>
      <c r="KG534" s="188"/>
      <c r="KH534" s="188"/>
      <c r="KI534" s="188"/>
      <c r="KJ534" s="188"/>
      <c r="KK534" s="188"/>
      <c r="KL534" s="188"/>
      <c r="KM534" s="188"/>
      <c r="KN534" s="188"/>
      <c r="KO534" s="188"/>
      <c r="KP534" s="188"/>
      <c r="KQ534" s="188"/>
      <c r="KR534" s="188"/>
      <c r="KS534" s="188"/>
      <c r="KT534" s="189"/>
      <c r="KU534" s="188"/>
    </row>
    <row r="535" ht="15.0" customHeight="1">
      <c r="A535" s="195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9"/>
      <c r="R535" s="195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9"/>
      <c r="AI535" s="195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9"/>
      <c r="AZ535" s="195"/>
      <c r="BA535" s="188"/>
      <c r="BB535" s="188"/>
      <c r="BC535" s="188"/>
      <c r="BD535" s="188"/>
      <c r="BE535" s="188"/>
      <c r="BF535" s="188"/>
      <c r="BG535" s="188"/>
      <c r="BH535" s="188"/>
      <c r="BI535" s="188"/>
      <c r="BJ535" s="188"/>
      <c r="BK535" s="188"/>
      <c r="BL535" s="188"/>
      <c r="BM535" s="188"/>
      <c r="BN535" s="188"/>
      <c r="BO535" s="188"/>
      <c r="BP535" s="189"/>
      <c r="BQ535" s="195"/>
      <c r="BR535" s="188"/>
      <c r="BS535" s="188"/>
      <c r="BT535" s="188"/>
      <c r="BU535" s="188"/>
      <c r="BV535" s="188"/>
      <c r="BW535" s="188"/>
      <c r="BX535" s="188"/>
      <c r="BY535" s="188"/>
      <c r="BZ535" s="188"/>
      <c r="CA535" s="188"/>
      <c r="CB535" s="188"/>
      <c r="CC535" s="188"/>
      <c r="CD535" s="188"/>
      <c r="CE535" s="188"/>
      <c r="CF535" s="188"/>
      <c r="CG535" s="189"/>
      <c r="CH535" s="195"/>
      <c r="CI535" s="188"/>
      <c r="CJ535" s="188"/>
      <c r="CK535" s="188"/>
      <c r="CL535" s="188"/>
      <c r="CM535" s="188"/>
      <c r="CN535" s="188"/>
      <c r="CO535" s="188"/>
      <c r="CP535" s="188"/>
      <c r="CQ535" s="188"/>
      <c r="CR535" s="188"/>
      <c r="CS535" s="188"/>
      <c r="CT535" s="188"/>
      <c r="CU535" s="188"/>
      <c r="CV535" s="188"/>
      <c r="CW535" s="188"/>
      <c r="CX535" s="189"/>
      <c r="CY535" s="195"/>
      <c r="CZ535" s="188"/>
      <c r="DA535" s="188"/>
      <c r="DB535" s="188"/>
      <c r="DC535" s="188"/>
      <c r="DD535" s="188"/>
      <c r="DE535" s="188"/>
      <c r="DF535" s="188"/>
      <c r="DG535" s="188"/>
      <c r="DH535" s="188"/>
      <c r="DI535" s="188"/>
      <c r="DJ535" s="188"/>
      <c r="DK535" s="188"/>
      <c r="DL535" s="188"/>
      <c r="DM535" s="188"/>
      <c r="DN535" s="188"/>
      <c r="DO535" s="189"/>
      <c r="DP535" s="195"/>
      <c r="DQ535" s="188"/>
      <c r="DR535" s="188"/>
      <c r="DS535" s="188"/>
      <c r="DT535" s="188"/>
      <c r="DU535" s="188"/>
      <c r="DV535" s="188"/>
      <c r="DW535" s="188"/>
      <c r="DX535" s="188"/>
      <c r="DY535" s="188"/>
      <c r="DZ535" s="188"/>
      <c r="EA535" s="188"/>
      <c r="EB535" s="188"/>
      <c r="EC535" s="188"/>
      <c r="ED535" s="188"/>
      <c r="EE535" s="188"/>
      <c r="EF535" s="189"/>
      <c r="EG535" s="195"/>
      <c r="EH535" s="188"/>
      <c r="EI535" s="188"/>
      <c r="EJ535" s="188"/>
      <c r="EK535" s="188"/>
      <c r="EL535" s="188"/>
      <c r="EM535" s="188"/>
      <c r="EN535" s="188"/>
      <c r="EO535" s="188"/>
      <c r="EP535" s="188"/>
      <c r="EQ535" s="188"/>
      <c r="ER535" s="188"/>
      <c r="ES535" s="188"/>
      <c r="ET535" s="188"/>
      <c r="EU535" s="188"/>
      <c r="EV535" s="188"/>
      <c r="EW535" s="189"/>
      <c r="EX535" s="195"/>
      <c r="EY535" s="188"/>
      <c r="EZ535" s="188"/>
      <c r="FA535" s="188"/>
      <c r="FB535" s="188"/>
      <c r="FC535" s="188"/>
      <c r="FD535" s="188"/>
      <c r="FE535" s="188"/>
      <c r="FF535" s="188"/>
      <c r="FG535" s="188"/>
      <c r="FH535" s="188"/>
      <c r="FI535" s="188"/>
      <c r="FJ535" s="188"/>
      <c r="FK535" s="188"/>
      <c r="FL535" s="188"/>
      <c r="FM535" s="188"/>
      <c r="FN535" s="189"/>
      <c r="FO535" s="195"/>
      <c r="FP535" s="188"/>
      <c r="FQ535" s="188"/>
      <c r="FR535" s="188"/>
      <c r="FS535" s="188"/>
      <c r="FT535" s="188"/>
      <c r="FU535" s="188"/>
      <c r="FV535" s="188"/>
      <c r="FW535" s="188"/>
      <c r="FX535" s="188"/>
      <c r="FY535" s="188"/>
      <c r="FZ535" s="188"/>
      <c r="GA535" s="188"/>
      <c r="GB535" s="188"/>
      <c r="GC535" s="188"/>
      <c r="GD535" s="188"/>
      <c r="GE535" s="189"/>
      <c r="GF535" s="195"/>
      <c r="GG535" s="188"/>
      <c r="GH535" s="188"/>
      <c r="GI535" s="188"/>
      <c r="GJ535" s="188"/>
      <c r="GK535" s="188"/>
      <c r="GL535" s="188"/>
      <c r="GM535" s="188"/>
      <c r="GN535" s="188"/>
      <c r="GO535" s="188"/>
      <c r="GP535" s="188"/>
      <c r="GQ535" s="188"/>
      <c r="GR535" s="188"/>
      <c r="GS535" s="188"/>
      <c r="GT535" s="188"/>
      <c r="GU535" s="188"/>
      <c r="GV535" s="189"/>
      <c r="GW535" s="195"/>
      <c r="GX535" s="188"/>
      <c r="GY535" s="188"/>
      <c r="GZ535" s="188"/>
      <c r="HA535" s="188"/>
      <c r="HB535" s="188"/>
      <c r="HC535" s="188"/>
      <c r="HD535" s="188"/>
      <c r="HE535" s="188"/>
      <c r="HF535" s="188"/>
      <c r="HG535" s="188"/>
      <c r="HH535" s="188"/>
      <c r="HI535" s="188"/>
      <c r="HJ535" s="188"/>
      <c r="HK535" s="188"/>
      <c r="HL535" s="188"/>
      <c r="HM535" s="189"/>
      <c r="HN535" s="195"/>
      <c r="HO535" s="188"/>
      <c r="HP535" s="188"/>
      <c r="HQ535" s="188"/>
      <c r="HR535" s="188"/>
      <c r="HS535" s="188"/>
      <c r="HT535" s="188"/>
      <c r="HU535" s="188"/>
      <c r="HV535" s="188"/>
      <c r="HW535" s="188"/>
      <c r="HX535" s="188"/>
      <c r="HY535" s="188"/>
      <c r="HZ535" s="188"/>
      <c r="IA535" s="188"/>
      <c r="IB535" s="188"/>
      <c r="IC535" s="188"/>
      <c r="ID535" s="189"/>
      <c r="IE535" s="195"/>
      <c r="IF535" s="188"/>
      <c r="IG535" s="188"/>
      <c r="IH535" s="188"/>
      <c r="II535" s="188"/>
      <c r="IJ535" s="188"/>
      <c r="IK535" s="188"/>
      <c r="IL535" s="188"/>
      <c r="IM535" s="188"/>
      <c r="IN535" s="188"/>
      <c r="IO535" s="188"/>
      <c r="IP535" s="188"/>
      <c r="IQ535" s="188"/>
      <c r="IR535" s="188"/>
      <c r="IS535" s="188"/>
      <c r="IT535" s="188"/>
      <c r="IU535" s="189"/>
      <c r="IV535" s="195"/>
      <c r="IW535" s="188"/>
      <c r="IX535" s="188"/>
      <c r="IY535" s="188"/>
      <c r="IZ535" s="188"/>
      <c r="JA535" s="188"/>
      <c r="JB535" s="188"/>
      <c r="JC535" s="188"/>
      <c r="JD535" s="188"/>
      <c r="JE535" s="188"/>
      <c r="JF535" s="188"/>
      <c r="JG535" s="188"/>
      <c r="JH535" s="188"/>
      <c r="JI535" s="188"/>
      <c r="JJ535" s="188"/>
      <c r="JK535" s="188"/>
      <c r="JL535" s="189"/>
      <c r="JM535" s="195"/>
      <c r="JN535" s="188"/>
      <c r="JO535" s="188"/>
      <c r="JP535" s="188"/>
      <c r="JQ535" s="188"/>
      <c r="JR535" s="188"/>
      <c r="JS535" s="188"/>
      <c r="JT535" s="188"/>
      <c r="JU535" s="188"/>
      <c r="JV535" s="188"/>
      <c r="JW535" s="188"/>
      <c r="JX535" s="188"/>
      <c r="JY535" s="188"/>
      <c r="JZ535" s="188"/>
      <c r="KA535" s="188"/>
      <c r="KB535" s="188"/>
      <c r="KC535" s="189"/>
      <c r="KD535" s="195"/>
      <c r="KE535" s="188"/>
      <c r="KF535" s="188"/>
      <c r="KG535" s="188"/>
      <c r="KH535" s="188"/>
      <c r="KI535" s="188"/>
      <c r="KJ535" s="188"/>
      <c r="KK535" s="188"/>
      <c r="KL535" s="188"/>
      <c r="KM535" s="188"/>
      <c r="KN535" s="188"/>
      <c r="KO535" s="188"/>
      <c r="KP535" s="188"/>
      <c r="KQ535" s="188"/>
      <c r="KR535" s="188"/>
      <c r="KS535" s="188"/>
      <c r="KT535" s="189"/>
      <c r="KU535" s="188"/>
    </row>
    <row r="536" ht="15.0" customHeight="1">
      <c r="A536" s="195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9"/>
      <c r="R536" s="195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9"/>
      <c r="AI536" s="195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9"/>
      <c r="AZ536" s="195"/>
      <c r="BA536" s="188"/>
      <c r="BB536" s="188"/>
      <c r="BC536" s="188"/>
      <c r="BD536" s="188"/>
      <c r="BE536" s="188"/>
      <c r="BF536" s="188"/>
      <c r="BG536" s="188"/>
      <c r="BH536" s="188"/>
      <c r="BI536" s="188"/>
      <c r="BJ536" s="188"/>
      <c r="BK536" s="188"/>
      <c r="BL536" s="188"/>
      <c r="BM536" s="188"/>
      <c r="BN536" s="188"/>
      <c r="BO536" s="188"/>
      <c r="BP536" s="189"/>
      <c r="BQ536" s="195"/>
      <c r="BR536" s="188"/>
      <c r="BS536" s="188"/>
      <c r="BT536" s="188"/>
      <c r="BU536" s="188"/>
      <c r="BV536" s="188"/>
      <c r="BW536" s="188"/>
      <c r="BX536" s="188"/>
      <c r="BY536" s="188"/>
      <c r="BZ536" s="188"/>
      <c r="CA536" s="188"/>
      <c r="CB536" s="188"/>
      <c r="CC536" s="188"/>
      <c r="CD536" s="188"/>
      <c r="CE536" s="188"/>
      <c r="CF536" s="188"/>
      <c r="CG536" s="189"/>
      <c r="CH536" s="195"/>
      <c r="CI536" s="188"/>
      <c r="CJ536" s="188"/>
      <c r="CK536" s="188"/>
      <c r="CL536" s="188"/>
      <c r="CM536" s="188"/>
      <c r="CN536" s="188"/>
      <c r="CO536" s="188"/>
      <c r="CP536" s="188"/>
      <c r="CQ536" s="188"/>
      <c r="CR536" s="188"/>
      <c r="CS536" s="188"/>
      <c r="CT536" s="188"/>
      <c r="CU536" s="188"/>
      <c r="CV536" s="188"/>
      <c r="CW536" s="188"/>
      <c r="CX536" s="189"/>
      <c r="CY536" s="195"/>
      <c r="CZ536" s="188"/>
      <c r="DA536" s="188"/>
      <c r="DB536" s="188"/>
      <c r="DC536" s="188"/>
      <c r="DD536" s="188"/>
      <c r="DE536" s="188"/>
      <c r="DF536" s="188"/>
      <c r="DG536" s="188"/>
      <c r="DH536" s="188"/>
      <c r="DI536" s="188"/>
      <c r="DJ536" s="188"/>
      <c r="DK536" s="188"/>
      <c r="DL536" s="188"/>
      <c r="DM536" s="188"/>
      <c r="DN536" s="188"/>
      <c r="DO536" s="189"/>
      <c r="DP536" s="195"/>
      <c r="DQ536" s="188"/>
      <c r="DR536" s="188"/>
      <c r="DS536" s="188"/>
      <c r="DT536" s="188"/>
      <c r="DU536" s="188"/>
      <c r="DV536" s="188"/>
      <c r="DW536" s="188"/>
      <c r="DX536" s="188"/>
      <c r="DY536" s="188"/>
      <c r="DZ536" s="188"/>
      <c r="EA536" s="188"/>
      <c r="EB536" s="188"/>
      <c r="EC536" s="188"/>
      <c r="ED536" s="188"/>
      <c r="EE536" s="188"/>
      <c r="EF536" s="189"/>
      <c r="EG536" s="195"/>
      <c r="EH536" s="188"/>
      <c r="EI536" s="188"/>
      <c r="EJ536" s="188"/>
      <c r="EK536" s="188"/>
      <c r="EL536" s="188"/>
      <c r="EM536" s="188"/>
      <c r="EN536" s="188"/>
      <c r="EO536" s="188"/>
      <c r="EP536" s="188"/>
      <c r="EQ536" s="188"/>
      <c r="ER536" s="188"/>
      <c r="ES536" s="188"/>
      <c r="ET536" s="188"/>
      <c r="EU536" s="188"/>
      <c r="EV536" s="188"/>
      <c r="EW536" s="189"/>
      <c r="EX536" s="195"/>
      <c r="EY536" s="188"/>
      <c r="EZ536" s="188"/>
      <c r="FA536" s="188"/>
      <c r="FB536" s="188"/>
      <c r="FC536" s="188"/>
      <c r="FD536" s="188"/>
      <c r="FE536" s="188"/>
      <c r="FF536" s="188"/>
      <c r="FG536" s="188"/>
      <c r="FH536" s="188"/>
      <c r="FI536" s="188"/>
      <c r="FJ536" s="188"/>
      <c r="FK536" s="188"/>
      <c r="FL536" s="188"/>
      <c r="FM536" s="188"/>
      <c r="FN536" s="189"/>
      <c r="FO536" s="195"/>
      <c r="FP536" s="188"/>
      <c r="FQ536" s="188"/>
      <c r="FR536" s="188"/>
      <c r="FS536" s="188"/>
      <c r="FT536" s="188"/>
      <c r="FU536" s="188"/>
      <c r="FV536" s="188"/>
      <c r="FW536" s="188"/>
      <c r="FX536" s="188"/>
      <c r="FY536" s="188"/>
      <c r="FZ536" s="188"/>
      <c r="GA536" s="188"/>
      <c r="GB536" s="188"/>
      <c r="GC536" s="188"/>
      <c r="GD536" s="188"/>
      <c r="GE536" s="189"/>
      <c r="GF536" s="195"/>
      <c r="GG536" s="188"/>
      <c r="GH536" s="188"/>
      <c r="GI536" s="188"/>
      <c r="GJ536" s="188"/>
      <c r="GK536" s="188"/>
      <c r="GL536" s="188"/>
      <c r="GM536" s="188"/>
      <c r="GN536" s="188"/>
      <c r="GO536" s="188"/>
      <c r="GP536" s="188"/>
      <c r="GQ536" s="188"/>
      <c r="GR536" s="188"/>
      <c r="GS536" s="188"/>
      <c r="GT536" s="188"/>
      <c r="GU536" s="188"/>
      <c r="GV536" s="189"/>
      <c r="GW536" s="195"/>
      <c r="GX536" s="188"/>
      <c r="GY536" s="188"/>
      <c r="GZ536" s="188"/>
      <c r="HA536" s="188"/>
      <c r="HB536" s="188"/>
      <c r="HC536" s="188"/>
      <c r="HD536" s="188"/>
      <c r="HE536" s="188"/>
      <c r="HF536" s="188"/>
      <c r="HG536" s="188"/>
      <c r="HH536" s="188"/>
      <c r="HI536" s="188"/>
      <c r="HJ536" s="188"/>
      <c r="HK536" s="188"/>
      <c r="HL536" s="188"/>
      <c r="HM536" s="189"/>
      <c r="HN536" s="195"/>
      <c r="HO536" s="188"/>
      <c r="HP536" s="188"/>
      <c r="HQ536" s="188"/>
      <c r="HR536" s="188"/>
      <c r="HS536" s="188"/>
      <c r="HT536" s="188"/>
      <c r="HU536" s="188"/>
      <c r="HV536" s="188"/>
      <c r="HW536" s="188"/>
      <c r="HX536" s="188"/>
      <c r="HY536" s="188"/>
      <c r="HZ536" s="188"/>
      <c r="IA536" s="188"/>
      <c r="IB536" s="188"/>
      <c r="IC536" s="188"/>
      <c r="ID536" s="189"/>
      <c r="IE536" s="195"/>
      <c r="IF536" s="188"/>
      <c r="IG536" s="188"/>
      <c r="IH536" s="188"/>
      <c r="II536" s="188"/>
      <c r="IJ536" s="188"/>
      <c r="IK536" s="188"/>
      <c r="IL536" s="188"/>
      <c r="IM536" s="188"/>
      <c r="IN536" s="188"/>
      <c r="IO536" s="188"/>
      <c r="IP536" s="188"/>
      <c r="IQ536" s="188"/>
      <c r="IR536" s="188"/>
      <c r="IS536" s="188"/>
      <c r="IT536" s="188"/>
      <c r="IU536" s="189"/>
      <c r="IV536" s="195"/>
      <c r="IW536" s="188"/>
      <c r="IX536" s="188"/>
      <c r="IY536" s="188"/>
      <c r="IZ536" s="188"/>
      <c r="JA536" s="188"/>
      <c r="JB536" s="188"/>
      <c r="JC536" s="188"/>
      <c r="JD536" s="188"/>
      <c r="JE536" s="188"/>
      <c r="JF536" s="188"/>
      <c r="JG536" s="188"/>
      <c r="JH536" s="188"/>
      <c r="JI536" s="188"/>
      <c r="JJ536" s="188"/>
      <c r="JK536" s="188"/>
      <c r="JL536" s="189"/>
      <c r="JM536" s="195"/>
      <c r="JN536" s="188"/>
      <c r="JO536" s="188"/>
      <c r="JP536" s="188"/>
      <c r="JQ536" s="188"/>
      <c r="JR536" s="188"/>
      <c r="JS536" s="188"/>
      <c r="JT536" s="188"/>
      <c r="JU536" s="188"/>
      <c r="JV536" s="188"/>
      <c r="JW536" s="188"/>
      <c r="JX536" s="188"/>
      <c r="JY536" s="188"/>
      <c r="JZ536" s="188"/>
      <c r="KA536" s="188"/>
      <c r="KB536" s="188"/>
      <c r="KC536" s="189"/>
      <c r="KD536" s="195"/>
      <c r="KE536" s="188"/>
      <c r="KF536" s="188"/>
      <c r="KG536" s="188"/>
      <c r="KH536" s="188"/>
      <c r="KI536" s="188"/>
      <c r="KJ536" s="188"/>
      <c r="KK536" s="188"/>
      <c r="KL536" s="188"/>
      <c r="KM536" s="188"/>
      <c r="KN536" s="188"/>
      <c r="KO536" s="188"/>
      <c r="KP536" s="188"/>
      <c r="KQ536" s="188"/>
      <c r="KR536" s="188"/>
      <c r="KS536" s="188"/>
      <c r="KT536" s="189"/>
      <c r="KU536" s="188"/>
    </row>
    <row r="537" ht="15.0" customHeight="1">
      <c r="A537" s="195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9"/>
      <c r="R537" s="195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9"/>
      <c r="AI537" s="195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9"/>
      <c r="AZ537" s="195"/>
      <c r="BA537" s="188"/>
      <c r="BB537" s="188"/>
      <c r="BC537" s="188"/>
      <c r="BD537" s="188"/>
      <c r="BE537" s="188"/>
      <c r="BF537" s="188"/>
      <c r="BG537" s="188"/>
      <c r="BH537" s="188"/>
      <c r="BI537" s="188"/>
      <c r="BJ537" s="188"/>
      <c r="BK537" s="188"/>
      <c r="BL537" s="188"/>
      <c r="BM537" s="188"/>
      <c r="BN537" s="188"/>
      <c r="BO537" s="188"/>
      <c r="BP537" s="189"/>
      <c r="BQ537" s="195"/>
      <c r="BR537" s="188"/>
      <c r="BS537" s="188"/>
      <c r="BT537" s="188"/>
      <c r="BU537" s="188"/>
      <c r="BV537" s="188"/>
      <c r="BW537" s="188"/>
      <c r="BX537" s="188"/>
      <c r="BY537" s="188"/>
      <c r="BZ537" s="188"/>
      <c r="CA537" s="188"/>
      <c r="CB537" s="188"/>
      <c r="CC537" s="188"/>
      <c r="CD537" s="188"/>
      <c r="CE537" s="188"/>
      <c r="CF537" s="188"/>
      <c r="CG537" s="189"/>
      <c r="CH537" s="195"/>
      <c r="CI537" s="188"/>
      <c r="CJ537" s="188"/>
      <c r="CK537" s="188"/>
      <c r="CL537" s="188"/>
      <c r="CM537" s="188"/>
      <c r="CN537" s="188"/>
      <c r="CO537" s="188"/>
      <c r="CP537" s="188"/>
      <c r="CQ537" s="188"/>
      <c r="CR537" s="188"/>
      <c r="CS537" s="188"/>
      <c r="CT537" s="188"/>
      <c r="CU537" s="188"/>
      <c r="CV537" s="188"/>
      <c r="CW537" s="188"/>
      <c r="CX537" s="189"/>
      <c r="CY537" s="195"/>
      <c r="CZ537" s="188"/>
      <c r="DA537" s="188"/>
      <c r="DB537" s="188"/>
      <c r="DC537" s="188"/>
      <c r="DD537" s="188"/>
      <c r="DE537" s="188"/>
      <c r="DF537" s="188"/>
      <c r="DG537" s="188"/>
      <c r="DH537" s="188"/>
      <c r="DI537" s="188"/>
      <c r="DJ537" s="188"/>
      <c r="DK537" s="188"/>
      <c r="DL537" s="188"/>
      <c r="DM537" s="188"/>
      <c r="DN537" s="188"/>
      <c r="DO537" s="189"/>
      <c r="DP537" s="195"/>
      <c r="DQ537" s="188"/>
      <c r="DR537" s="188"/>
      <c r="DS537" s="188"/>
      <c r="DT537" s="188"/>
      <c r="DU537" s="188"/>
      <c r="DV537" s="188"/>
      <c r="DW537" s="188"/>
      <c r="DX537" s="188"/>
      <c r="DY537" s="188"/>
      <c r="DZ537" s="188"/>
      <c r="EA537" s="188"/>
      <c r="EB537" s="188"/>
      <c r="EC537" s="188"/>
      <c r="ED537" s="188"/>
      <c r="EE537" s="188"/>
      <c r="EF537" s="189"/>
      <c r="EG537" s="195"/>
      <c r="EH537" s="188"/>
      <c r="EI537" s="188"/>
      <c r="EJ537" s="188"/>
      <c r="EK537" s="188"/>
      <c r="EL537" s="188"/>
      <c r="EM537" s="188"/>
      <c r="EN537" s="188"/>
      <c r="EO537" s="188"/>
      <c r="EP537" s="188"/>
      <c r="EQ537" s="188"/>
      <c r="ER537" s="188"/>
      <c r="ES537" s="188"/>
      <c r="ET537" s="188"/>
      <c r="EU537" s="188"/>
      <c r="EV537" s="188"/>
      <c r="EW537" s="189"/>
      <c r="EX537" s="195"/>
      <c r="EY537" s="188"/>
      <c r="EZ537" s="188"/>
      <c r="FA537" s="188"/>
      <c r="FB537" s="188"/>
      <c r="FC537" s="188"/>
      <c r="FD537" s="188"/>
      <c r="FE537" s="188"/>
      <c r="FF537" s="188"/>
      <c r="FG537" s="188"/>
      <c r="FH537" s="188"/>
      <c r="FI537" s="188"/>
      <c r="FJ537" s="188"/>
      <c r="FK537" s="188"/>
      <c r="FL537" s="188"/>
      <c r="FM537" s="188"/>
      <c r="FN537" s="189"/>
      <c r="FO537" s="195"/>
      <c r="FP537" s="188"/>
      <c r="FQ537" s="188"/>
      <c r="FR537" s="188"/>
      <c r="FS537" s="188"/>
      <c r="FT537" s="188"/>
      <c r="FU537" s="188"/>
      <c r="FV537" s="188"/>
      <c r="FW537" s="188"/>
      <c r="FX537" s="188"/>
      <c r="FY537" s="188"/>
      <c r="FZ537" s="188"/>
      <c r="GA537" s="188"/>
      <c r="GB537" s="188"/>
      <c r="GC537" s="188"/>
      <c r="GD537" s="188"/>
      <c r="GE537" s="189"/>
      <c r="GF537" s="195"/>
      <c r="GG537" s="188"/>
      <c r="GH537" s="188"/>
      <c r="GI537" s="188"/>
      <c r="GJ537" s="188"/>
      <c r="GK537" s="188"/>
      <c r="GL537" s="188"/>
      <c r="GM537" s="188"/>
      <c r="GN537" s="188"/>
      <c r="GO537" s="188"/>
      <c r="GP537" s="188"/>
      <c r="GQ537" s="188"/>
      <c r="GR537" s="188"/>
      <c r="GS537" s="188"/>
      <c r="GT537" s="188"/>
      <c r="GU537" s="188"/>
      <c r="GV537" s="189"/>
      <c r="GW537" s="195"/>
      <c r="GX537" s="188"/>
      <c r="GY537" s="188"/>
      <c r="GZ537" s="188"/>
      <c r="HA537" s="188"/>
      <c r="HB537" s="188"/>
      <c r="HC537" s="188"/>
      <c r="HD537" s="188"/>
      <c r="HE537" s="188"/>
      <c r="HF537" s="188"/>
      <c r="HG537" s="188"/>
      <c r="HH537" s="188"/>
      <c r="HI537" s="188"/>
      <c r="HJ537" s="188"/>
      <c r="HK537" s="188"/>
      <c r="HL537" s="188"/>
      <c r="HM537" s="189"/>
      <c r="HN537" s="195"/>
      <c r="HO537" s="188"/>
      <c r="HP537" s="188"/>
      <c r="HQ537" s="188"/>
      <c r="HR537" s="188"/>
      <c r="HS537" s="188"/>
      <c r="HT537" s="188"/>
      <c r="HU537" s="188"/>
      <c r="HV537" s="188"/>
      <c r="HW537" s="188"/>
      <c r="HX537" s="188"/>
      <c r="HY537" s="188"/>
      <c r="HZ537" s="188"/>
      <c r="IA537" s="188"/>
      <c r="IB537" s="188"/>
      <c r="IC537" s="188"/>
      <c r="ID537" s="189"/>
      <c r="IE537" s="195"/>
      <c r="IF537" s="188"/>
      <c r="IG537" s="188"/>
      <c r="IH537" s="188"/>
      <c r="II537" s="188"/>
      <c r="IJ537" s="188"/>
      <c r="IK537" s="188"/>
      <c r="IL537" s="188"/>
      <c r="IM537" s="188"/>
      <c r="IN537" s="188"/>
      <c r="IO537" s="188"/>
      <c r="IP537" s="188"/>
      <c r="IQ537" s="188"/>
      <c r="IR537" s="188"/>
      <c r="IS537" s="188"/>
      <c r="IT537" s="188"/>
      <c r="IU537" s="189"/>
      <c r="IV537" s="195"/>
      <c r="IW537" s="188"/>
      <c r="IX537" s="188"/>
      <c r="IY537" s="188"/>
      <c r="IZ537" s="188"/>
      <c r="JA537" s="188"/>
      <c r="JB537" s="188"/>
      <c r="JC537" s="188"/>
      <c r="JD537" s="188"/>
      <c r="JE537" s="188"/>
      <c r="JF537" s="188"/>
      <c r="JG537" s="188"/>
      <c r="JH537" s="188"/>
      <c r="JI537" s="188"/>
      <c r="JJ537" s="188"/>
      <c r="JK537" s="188"/>
      <c r="JL537" s="189"/>
      <c r="JM537" s="195"/>
      <c r="JN537" s="188"/>
      <c r="JO537" s="188"/>
      <c r="JP537" s="188"/>
      <c r="JQ537" s="188"/>
      <c r="JR537" s="188"/>
      <c r="JS537" s="188"/>
      <c r="JT537" s="188"/>
      <c r="JU537" s="188"/>
      <c r="JV537" s="188"/>
      <c r="JW537" s="188"/>
      <c r="JX537" s="188"/>
      <c r="JY537" s="188"/>
      <c r="JZ537" s="188"/>
      <c r="KA537" s="188"/>
      <c r="KB537" s="188"/>
      <c r="KC537" s="189"/>
      <c r="KD537" s="195"/>
      <c r="KE537" s="188"/>
      <c r="KF537" s="188"/>
      <c r="KG537" s="188"/>
      <c r="KH537" s="188"/>
      <c r="KI537" s="188"/>
      <c r="KJ537" s="188"/>
      <c r="KK537" s="188"/>
      <c r="KL537" s="188"/>
      <c r="KM537" s="188"/>
      <c r="KN537" s="188"/>
      <c r="KO537" s="188"/>
      <c r="KP537" s="188"/>
      <c r="KQ537" s="188"/>
      <c r="KR537" s="188"/>
      <c r="KS537" s="188"/>
      <c r="KT537" s="189"/>
      <c r="KU537" s="188"/>
    </row>
    <row r="538" ht="15.0" customHeight="1">
      <c r="A538" s="195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9"/>
      <c r="R538" s="195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9"/>
      <c r="AI538" s="195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9"/>
      <c r="AZ538" s="195"/>
      <c r="BA538" s="188"/>
      <c r="BB538" s="188"/>
      <c r="BC538" s="188"/>
      <c r="BD538" s="188"/>
      <c r="BE538" s="188"/>
      <c r="BF538" s="188"/>
      <c r="BG538" s="188"/>
      <c r="BH538" s="188"/>
      <c r="BI538" s="188"/>
      <c r="BJ538" s="188"/>
      <c r="BK538" s="188"/>
      <c r="BL538" s="188"/>
      <c r="BM538" s="188"/>
      <c r="BN538" s="188"/>
      <c r="BO538" s="188"/>
      <c r="BP538" s="189"/>
      <c r="BQ538" s="195"/>
      <c r="BR538" s="188"/>
      <c r="BS538" s="188"/>
      <c r="BT538" s="188"/>
      <c r="BU538" s="188"/>
      <c r="BV538" s="188"/>
      <c r="BW538" s="188"/>
      <c r="BX538" s="188"/>
      <c r="BY538" s="188"/>
      <c r="BZ538" s="188"/>
      <c r="CA538" s="188"/>
      <c r="CB538" s="188"/>
      <c r="CC538" s="188"/>
      <c r="CD538" s="188"/>
      <c r="CE538" s="188"/>
      <c r="CF538" s="188"/>
      <c r="CG538" s="189"/>
      <c r="CH538" s="195"/>
      <c r="CI538" s="188"/>
      <c r="CJ538" s="188"/>
      <c r="CK538" s="188"/>
      <c r="CL538" s="188"/>
      <c r="CM538" s="188"/>
      <c r="CN538" s="188"/>
      <c r="CO538" s="188"/>
      <c r="CP538" s="188"/>
      <c r="CQ538" s="188"/>
      <c r="CR538" s="188"/>
      <c r="CS538" s="188"/>
      <c r="CT538" s="188"/>
      <c r="CU538" s="188"/>
      <c r="CV538" s="188"/>
      <c r="CW538" s="188"/>
      <c r="CX538" s="189"/>
      <c r="CY538" s="195"/>
      <c r="CZ538" s="188"/>
      <c r="DA538" s="188"/>
      <c r="DB538" s="188"/>
      <c r="DC538" s="188"/>
      <c r="DD538" s="188"/>
      <c r="DE538" s="188"/>
      <c r="DF538" s="188"/>
      <c r="DG538" s="188"/>
      <c r="DH538" s="188"/>
      <c r="DI538" s="188"/>
      <c r="DJ538" s="188"/>
      <c r="DK538" s="188"/>
      <c r="DL538" s="188"/>
      <c r="DM538" s="188"/>
      <c r="DN538" s="188"/>
      <c r="DO538" s="189"/>
      <c r="DP538" s="195"/>
      <c r="DQ538" s="188"/>
      <c r="DR538" s="188"/>
      <c r="DS538" s="188"/>
      <c r="DT538" s="188"/>
      <c r="DU538" s="188"/>
      <c r="DV538" s="188"/>
      <c r="DW538" s="188"/>
      <c r="DX538" s="188"/>
      <c r="DY538" s="188"/>
      <c r="DZ538" s="188"/>
      <c r="EA538" s="188"/>
      <c r="EB538" s="188"/>
      <c r="EC538" s="188"/>
      <c r="ED538" s="188"/>
      <c r="EE538" s="188"/>
      <c r="EF538" s="189"/>
      <c r="EG538" s="195"/>
      <c r="EH538" s="188"/>
      <c r="EI538" s="188"/>
      <c r="EJ538" s="188"/>
      <c r="EK538" s="188"/>
      <c r="EL538" s="188"/>
      <c r="EM538" s="188"/>
      <c r="EN538" s="188"/>
      <c r="EO538" s="188"/>
      <c r="EP538" s="188"/>
      <c r="EQ538" s="188"/>
      <c r="ER538" s="188"/>
      <c r="ES538" s="188"/>
      <c r="ET538" s="188"/>
      <c r="EU538" s="188"/>
      <c r="EV538" s="188"/>
      <c r="EW538" s="189"/>
      <c r="EX538" s="195"/>
      <c r="EY538" s="188"/>
      <c r="EZ538" s="188"/>
      <c r="FA538" s="188"/>
      <c r="FB538" s="188"/>
      <c r="FC538" s="188"/>
      <c r="FD538" s="188"/>
      <c r="FE538" s="188"/>
      <c r="FF538" s="188"/>
      <c r="FG538" s="188"/>
      <c r="FH538" s="188"/>
      <c r="FI538" s="188"/>
      <c r="FJ538" s="188"/>
      <c r="FK538" s="188"/>
      <c r="FL538" s="188"/>
      <c r="FM538" s="188"/>
      <c r="FN538" s="189"/>
      <c r="FO538" s="195"/>
      <c r="FP538" s="188"/>
      <c r="FQ538" s="188"/>
      <c r="FR538" s="188"/>
      <c r="FS538" s="188"/>
      <c r="FT538" s="188"/>
      <c r="FU538" s="188"/>
      <c r="FV538" s="188"/>
      <c r="FW538" s="188"/>
      <c r="FX538" s="188"/>
      <c r="FY538" s="188"/>
      <c r="FZ538" s="188"/>
      <c r="GA538" s="188"/>
      <c r="GB538" s="188"/>
      <c r="GC538" s="188"/>
      <c r="GD538" s="188"/>
      <c r="GE538" s="189"/>
      <c r="GF538" s="195"/>
      <c r="GG538" s="188"/>
      <c r="GH538" s="188"/>
      <c r="GI538" s="188"/>
      <c r="GJ538" s="188"/>
      <c r="GK538" s="188"/>
      <c r="GL538" s="188"/>
      <c r="GM538" s="188"/>
      <c r="GN538" s="188"/>
      <c r="GO538" s="188"/>
      <c r="GP538" s="188"/>
      <c r="GQ538" s="188"/>
      <c r="GR538" s="188"/>
      <c r="GS538" s="188"/>
      <c r="GT538" s="188"/>
      <c r="GU538" s="188"/>
      <c r="GV538" s="189"/>
      <c r="GW538" s="195"/>
      <c r="GX538" s="188"/>
      <c r="GY538" s="188"/>
      <c r="GZ538" s="188"/>
      <c r="HA538" s="188"/>
      <c r="HB538" s="188"/>
      <c r="HC538" s="188"/>
      <c r="HD538" s="188"/>
      <c r="HE538" s="188"/>
      <c r="HF538" s="188"/>
      <c r="HG538" s="188"/>
      <c r="HH538" s="188"/>
      <c r="HI538" s="188"/>
      <c r="HJ538" s="188"/>
      <c r="HK538" s="188"/>
      <c r="HL538" s="188"/>
      <c r="HM538" s="189"/>
      <c r="HN538" s="195"/>
      <c r="HO538" s="188"/>
      <c r="HP538" s="188"/>
      <c r="HQ538" s="188"/>
      <c r="HR538" s="188"/>
      <c r="HS538" s="188"/>
      <c r="HT538" s="188"/>
      <c r="HU538" s="188"/>
      <c r="HV538" s="188"/>
      <c r="HW538" s="188"/>
      <c r="HX538" s="188"/>
      <c r="HY538" s="188"/>
      <c r="HZ538" s="188"/>
      <c r="IA538" s="188"/>
      <c r="IB538" s="188"/>
      <c r="IC538" s="188"/>
      <c r="ID538" s="189"/>
      <c r="IE538" s="195"/>
      <c r="IF538" s="188"/>
      <c r="IG538" s="188"/>
      <c r="IH538" s="188"/>
      <c r="II538" s="188"/>
      <c r="IJ538" s="188"/>
      <c r="IK538" s="188"/>
      <c r="IL538" s="188"/>
      <c r="IM538" s="188"/>
      <c r="IN538" s="188"/>
      <c r="IO538" s="188"/>
      <c r="IP538" s="188"/>
      <c r="IQ538" s="188"/>
      <c r="IR538" s="188"/>
      <c r="IS538" s="188"/>
      <c r="IT538" s="188"/>
      <c r="IU538" s="189"/>
      <c r="IV538" s="195"/>
      <c r="IW538" s="188"/>
      <c r="IX538" s="188"/>
      <c r="IY538" s="188"/>
      <c r="IZ538" s="188"/>
      <c r="JA538" s="188"/>
      <c r="JB538" s="188"/>
      <c r="JC538" s="188"/>
      <c r="JD538" s="188"/>
      <c r="JE538" s="188"/>
      <c r="JF538" s="188"/>
      <c r="JG538" s="188"/>
      <c r="JH538" s="188"/>
      <c r="JI538" s="188"/>
      <c r="JJ538" s="188"/>
      <c r="JK538" s="188"/>
      <c r="JL538" s="189"/>
      <c r="JM538" s="195"/>
      <c r="JN538" s="188"/>
      <c r="JO538" s="188"/>
      <c r="JP538" s="188"/>
      <c r="JQ538" s="188"/>
      <c r="JR538" s="188"/>
      <c r="JS538" s="188"/>
      <c r="JT538" s="188"/>
      <c r="JU538" s="188"/>
      <c r="JV538" s="188"/>
      <c r="JW538" s="188"/>
      <c r="JX538" s="188"/>
      <c r="JY538" s="188"/>
      <c r="JZ538" s="188"/>
      <c r="KA538" s="188"/>
      <c r="KB538" s="188"/>
      <c r="KC538" s="189"/>
      <c r="KD538" s="195"/>
      <c r="KE538" s="188"/>
      <c r="KF538" s="188"/>
      <c r="KG538" s="188"/>
      <c r="KH538" s="188"/>
      <c r="KI538" s="188"/>
      <c r="KJ538" s="188"/>
      <c r="KK538" s="188"/>
      <c r="KL538" s="188"/>
      <c r="KM538" s="188"/>
      <c r="KN538" s="188"/>
      <c r="KO538" s="188"/>
      <c r="KP538" s="188"/>
      <c r="KQ538" s="188"/>
      <c r="KR538" s="188"/>
      <c r="KS538" s="188"/>
      <c r="KT538" s="189"/>
      <c r="KU538" s="188"/>
    </row>
    <row r="539" ht="15.0" customHeight="1">
      <c r="A539" s="195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9"/>
      <c r="R539" s="195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9"/>
      <c r="AI539" s="195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9"/>
      <c r="AZ539" s="195"/>
      <c r="BA539" s="188"/>
      <c r="BB539" s="188"/>
      <c r="BC539" s="188"/>
      <c r="BD539" s="188"/>
      <c r="BE539" s="188"/>
      <c r="BF539" s="188"/>
      <c r="BG539" s="188"/>
      <c r="BH539" s="188"/>
      <c r="BI539" s="188"/>
      <c r="BJ539" s="188"/>
      <c r="BK539" s="188"/>
      <c r="BL539" s="188"/>
      <c r="BM539" s="188"/>
      <c r="BN539" s="188"/>
      <c r="BO539" s="188"/>
      <c r="BP539" s="189"/>
      <c r="BQ539" s="195"/>
      <c r="BR539" s="188"/>
      <c r="BS539" s="188"/>
      <c r="BT539" s="188"/>
      <c r="BU539" s="188"/>
      <c r="BV539" s="188"/>
      <c r="BW539" s="188"/>
      <c r="BX539" s="188"/>
      <c r="BY539" s="188"/>
      <c r="BZ539" s="188"/>
      <c r="CA539" s="188"/>
      <c r="CB539" s="188"/>
      <c r="CC539" s="188"/>
      <c r="CD539" s="188"/>
      <c r="CE539" s="188"/>
      <c r="CF539" s="188"/>
      <c r="CG539" s="189"/>
      <c r="CH539" s="195"/>
      <c r="CI539" s="188"/>
      <c r="CJ539" s="188"/>
      <c r="CK539" s="188"/>
      <c r="CL539" s="188"/>
      <c r="CM539" s="188"/>
      <c r="CN539" s="188"/>
      <c r="CO539" s="188"/>
      <c r="CP539" s="188"/>
      <c r="CQ539" s="188"/>
      <c r="CR539" s="188"/>
      <c r="CS539" s="188"/>
      <c r="CT539" s="188"/>
      <c r="CU539" s="188"/>
      <c r="CV539" s="188"/>
      <c r="CW539" s="188"/>
      <c r="CX539" s="189"/>
      <c r="CY539" s="195"/>
      <c r="CZ539" s="188"/>
      <c r="DA539" s="188"/>
      <c r="DB539" s="188"/>
      <c r="DC539" s="188"/>
      <c r="DD539" s="188"/>
      <c r="DE539" s="188"/>
      <c r="DF539" s="188"/>
      <c r="DG539" s="188"/>
      <c r="DH539" s="188"/>
      <c r="DI539" s="188"/>
      <c r="DJ539" s="188"/>
      <c r="DK539" s="188"/>
      <c r="DL539" s="188"/>
      <c r="DM539" s="188"/>
      <c r="DN539" s="188"/>
      <c r="DO539" s="189"/>
      <c r="DP539" s="195"/>
      <c r="DQ539" s="188"/>
      <c r="DR539" s="188"/>
      <c r="DS539" s="188"/>
      <c r="DT539" s="188"/>
      <c r="DU539" s="188"/>
      <c r="DV539" s="188"/>
      <c r="DW539" s="188"/>
      <c r="DX539" s="188"/>
      <c r="DY539" s="188"/>
      <c r="DZ539" s="188"/>
      <c r="EA539" s="188"/>
      <c r="EB539" s="188"/>
      <c r="EC539" s="188"/>
      <c r="ED539" s="188"/>
      <c r="EE539" s="188"/>
      <c r="EF539" s="189"/>
      <c r="EG539" s="195"/>
      <c r="EH539" s="188"/>
      <c r="EI539" s="188"/>
      <c r="EJ539" s="188"/>
      <c r="EK539" s="188"/>
      <c r="EL539" s="188"/>
      <c r="EM539" s="188"/>
      <c r="EN539" s="188"/>
      <c r="EO539" s="188"/>
      <c r="EP539" s="188"/>
      <c r="EQ539" s="188"/>
      <c r="ER539" s="188"/>
      <c r="ES539" s="188"/>
      <c r="ET539" s="188"/>
      <c r="EU539" s="188"/>
      <c r="EV539" s="188"/>
      <c r="EW539" s="189"/>
      <c r="EX539" s="195"/>
      <c r="EY539" s="188"/>
      <c r="EZ539" s="188"/>
      <c r="FA539" s="188"/>
      <c r="FB539" s="188"/>
      <c r="FC539" s="188"/>
      <c r="FD539" s="188"/>
      <c r="FE539" s="188"/>
      <c r="FF539" s="188"/>
      <c r="FG539" s="188"/>
      <c r="FH539" s="188"/>
      <c r="FI539" s="188"/>
      <c r="FJ539" s="188"/>
      <c r="FK539" s="188"/>
      <c r="FL539" s="188"/>
      <c r="FM539" s="188"/>
      <c r="FN539" s="189"/>
      <c r="FO539" s="195"/>
      <c r="FP539" s="188"/>
      <c r="FQ539" s="188"/>
      <c r="FR539" s="188"/>
      <c r="FS539" s="188"/>
      <c r="FT539" s="188"/>
      <c r="FU539" s="188"/>
      <c r="FV539" s="188"/>
      <c r="FW539" s="188"/>
      <c r="FX539" s="188"/>
      <c r="FY539" s="188"/>
      <c r="FZ539" s="188"/>
      <c r="GA539" s="188"/>
      <c r="GB539" s="188"/>
      <c r="GC539" s="188"/>
      <c r="GD539" s="188"/>
      <c r="GE539" s="189"/>
      <c r="GF539" s="195"/>
      <c r="GG539" s="188"/>
      <c r="GH539" s="188"/>
      <c r="GI539" s="188"/>
      <c r="GJ539" s="188"/>
      <c r="GK539" s="188"/>
      <c r="GL539" s="188"/>
      <c r="GM539" s="188"/>
      <c r="GN539" s="188"/>
      <c r="GO539" s="188"/>
      <c r="GP539" s="188"/>
      <c r="GQ539" s="188"/>
      <c r="GR539" s="188"/>
      <c r="GS539" s="188"/>
      <c r="GT539" s="188"/>
      <c r="GU539" s="188"/>
      <c r="GV539" s="189"/>
      <c r="GW539" s="195"/>
      <c r="GX539" s="188"/>
      <c r="GY539" s="188"/>
      <c r="GZ539" s="188"/>
      <c r="HA539" s="188"/>
      <c r="HB539" s="188"/>
      <c r="HC539" s="188"/>
      <c r="HD539" s="188"/>
      <c r="HE539" s="188"/>
      <c r="HF539" s="188"/>
      <c r="HG539" s="188"/>
      <c r="HH539" s="188"/>
      <c r="HI539" s="188"/>
      <c r="HJ539" s="188"/>
      <c r="HK539" s="188"/>
      <c r="HL539" s="188"/>
      <c r="HM539" s="189"/>
      <c r="HN539" s="195"/>
      <c r="HO539" s="188"/>
      <c r="HP539" s="188"/>
      <c r="HQ539" s="188"/>
      <c r="HR539" s="188"/>
      <c r="HS539" s="188"/>
      <c r="HT539" s="188"/>
      <c r="HU539" s="188"/>
      <c r="HV539" s="188"/>
      <c r="HW539" s="188"/>
      <c r="HX539" s="188"/>
      <c r="HY539" s="188"/>
      <c r="HZ539" s="188"/>
      <c r="IA539" s="188"/>
      <c r="IB539" s="188"/>
      <c r="IC539" s="188"/>
      <c r="ID539" s="189"/>
      <c r="IE539" s="195"/>
      <c r="IF539" s="188"/>
      <c r="IG539" s="188"/>
      <c r="IH539" s="188"/>
      <c r="II539" s="188"/>
      <c r="IJ539" s="188"/>
      <c r="IK539" s="188"/>
      <c r="IL539" s="188"/>
      <c r="IM539" s="188"/>
      <c r="IN539" s="188"/>
      <c r="IO539" s="188"/>
      <c r="IP539" s="188"/>
      <c r="IQ539" s="188"/>
      <c r="IR539" s="188"/>
      <c r="IS539" s="188"/>
      <c r="IT539" s="188"/>
      <c r="IU539" s="189"/>
      <c r="IV539" s="195"/>
      <c r="IW539" s="188"/>
      <c r="IX539" s="188"/>
      <c r="IY539" s="188"/>
      <c r="IZ539" s="188"/>
      <c r="JA539" s="188"/>
      <c r="JB539" s="188"/>
      <c r="JC539" s="188"/>
      <c r="JD539" s="188"/>
      <c r="JE539" s="188"/>
      <c r="JF539" s="188"/>
      <c r="JG539" s="188"/>
      <c r="JH539" s="188"/>
      <c r="JI539" s="188"/>
      <c r="JJ539" s="188"/>
      <c r="JK539" s="188"/>
      <c r="JL539" s="189"/>
      <c r="JM539" s="195"/>
      <c r="JN539" s="188"/>
      <c r="JO539" s="188"/>
      <c r="JP539" s="188"/>
      <c r="JQ539" s="188"/>
      <c r="JR539" s="188"/>
      <c r="JS539" s="188"/>
      <c r="JT539" s="188"/>
      <c r="JU539" s="188"/>
      <c r="JV539" s="188"/>
      <c r="JW539" s="188"/>
      <c r="JX539" s="188"/>
      <c r="JY539" s="188"/>
      <c r="JZ539" s="188"/>
      <c r="KA539" s="188"/>
      <c r="KB539" s="188"/>
      <c r="KC539" s="189"/>
      <c r="KD539" s="195"/>
      <c r="KE539" s="188"/>
      <c r="KF539" s="188"/>
      <c r="KG539" s="188"/>
      <c r="KH539" s="188"/>
      <c r="KI539" s="188"/>
      <c r="KJ539" s="188"/>
      <c r="KK539" s="188"/>
      <c r="KL539" s="188"/>
      <c r="KM539" s="188"/>
      <c r="KN539" s="188"/>
      <c r="KO539" s="188"/>
      <c r="KP539" s="188"/>
      <c r="KQ539" s="188"/>
      <c r="KR539" s="188"/>
      <c r="KS539" s="188"/>
      <c r="KT539" s="189"/>
      <c r="KU539" s="188"/>
    </row>
    <row r="540" ht="15.0" customHeight="1">
      <c r="A540" s="195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9"/>
      <c r="R540" s="195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9"/>
      <c r="AI540" s="195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9"/>
      <c r="AZ540" s="195"/>
      <c r="BA540" s="188"/>
      <c r="BB540" s="188"/>
      <c r="BC540" s="188"/>
      <c r="BD540" s="188"/>
      <c r="BE540" s="188"/>
      <c r="BF540" s="188"/>
      <c r="BG540" s="188"/>
      <c r="BH540" s="188"/>
      <c r="BI540" s="188"/>
      <c r="BJ540" s="188"/>
      <c r="BK540" s="188"/>
      <c r="BL540" s="188"/>
      <c r="BM540" s="188"/>
      <c r="BN540" s="188"/>
      <c r="BO540" s="188"/>
      <c r="BP540" s="189"/>
      <c r="BQ540" s="195"/>
      <c r="BR540" s="188"/>
      <c r="BS540" s="188"/>
      <c r="BT540" s="188"/>
      <c r="BU540" s="188"/>
      <c r="BV540" s="188"/>
      <c r="BW540" s="188"/>
      <c r="BX540" s="188"/>
      <c r="BY540" s="188"/>
      <c r="BZ540" s="188"/>
      <c r="CA540" s="188"/>
      <c r="CB540" s="188"/>
      <c r="CC540" s="188"/>
      <c r="CD540" s="188"/>
      <c r="CE540" s="188"/>
      <c r="CF540" s="188"/>
      <c r="CG540" s="189"/>
      <c r="CH540" s="195"/>
      <c r="CI540" s="188"/>
      <c r="CJ540" s="188"/>
      <c r="CK540" s="188"/>
      <c r="CL540" s="188"/>
      <c r="CM540" s="188"/>
      <c r="CN540" s="188"/>
      <c r="CO540" s="188"/>
      <c r="CP540" s="188"/>
      <c r="CQ540" s="188"/>
      <c r="CR540" s="188"/>
      <c r="CS540" s="188"/>
      <c r="CT540" s="188"/>
      <c r="CU540" s="188"/>
      <c r="CV540" s="188"/>
      <c r="CW540" s="188"/>
      <c r="CX540" s="189"/>
      <c r="CY540" s="195"/>
      <c r="CZ540" s="188"/>
      <c r="DA540" s="188"/>
      <c r="DB540" s="188"/>
      <c r="DC540" s="188"/>
      <c r="DD540" s="188"/>
      <c r="DE540" s="188"/>
      <c r="DF540" s="188"/>
      <c r="DG540" s="188"/>
      <c r="DH540" s="188"/>
      <c r="DI540" s="188"/>
      <c r="DJ540" s="188"/>
      <c r="DK540" s="188"/>
      <c r="DL540" s="188"/>
      <c r="DM540" s="188"/>
      <c r="DN540" s="188"/>
      <c r="DO540" s="189"/>
      <c r="DP540" s="195"/>
      <c r="DQ540" s="188"/>
      <c r="DR540" s="188"/>
      <c r="DS540" s="188"/>
      <c r="DT540" s="188"/>
      <c r="DU540" s="188"/>
      <c r="DV540" s="188"/>
      <c r="DW540" s="188"/>
      <c r="DX540" s="188"/>
      <c r="DY540" s="188"/>
      <c r="DZ540" s="188"/>
      <c r="EA540" s="188"/>
      <c r="EB540" s="188"/>
      <c r="EC540" s="188"/>
      <c r="ED540" s="188"/>
      <c r="EE540" s="188"/>
      <c r="EF540" s="189"/>
      <c r="EG540" s="195"/>
      <c r="EH540" s="188"/>
      <c r="EI540" s="188"/>
      <c r="EJ540" s="188"/>
      <c r="EK540" s="188"/>
      <c r="EL540" s="188"/>
      <c r="EM540" s="188"/>
      <c r="EN540" s="188"/>
      <c r="EO540" s="188"/>
      <c r="EP540" s="188"/>
      <c r="EQ540" s="188"/>
      <c r="ER540" s="188"/>
      <c r="ES540" s="188"/>
      <c r="ET540" s="188"/>
      <c r="EU540" s="188"/>
      <c r="EV540" s="188"/>
      <c r="EW540" s="189"/>
      <c r="EX540" s="195"/>
      <c r="EY540" s="188"/>
      <c r="EZ540" s="188"/>
      <c r="FA540" s="188"/>
      <c r="FB540" s="188"/>
      <c r="FC540" s="188"/>
      <c r="FD540" s="188"/>
      <c r="FE540" s="188"/>
      <c r="FF540" s="188"/>
      <c r="FG540" s="188"/>
      <c r="FH540" s="188"/>
      <c r="FI540" s="188"/>
      <c r="FJ540" s="188"/>
      <c r="FK540" s="188"/>
      <c r="FL540" s="188"/>
      <c r="FM540" s="188"/>
      <c r="FN540" s="189"/>
      <c r="FO540" s="195"/>
      <c r="FP540" s="188"/>
      <c r="FQ540" s="188"/>
      <c r="FR540" s="188"/>
      <c r="FS540" s="188"/>
      <c r="FT540" s="188"/>
      <c r="FU540" s="188"/>
      <c r="FV540" s="188"/>
      <c r="FW540" s="188"/>
      <c r="FX540" s="188"/>
      <c r="FY540" s="188"/>
      <c r="FZ540" s="188"/>
      <c r="GA540" s="188"/>
      <c r="GB540" s="188"/>
      <c r="GC540" s="188"/>
      <c r="GD540" s="188"/>
      <c r="GE540" s="189"/>
      <c r="GF540" s="195"/>
      <c r="GG540" s="188"/>
      <c r="GH540" s="188"/>
      <c r="GI540" s="188"/>
      <c r="GJ540" s="188"/>
      <c r="GK540" s="188"/>
      <c r="GL540" s="188"/>
      <c r="GM540" s="188"/>
      <c r="GN540" s="188"/>
      <c r="GO540" s="188"/>
      <c r="GP540" s="188"/>
      <c r="GQ540" s="188"/>
      <c r="GR540" s="188"/>
      <c r="GS540" s="188"/>
      <c r="GT540" s="188"/>
      <c r="GU540" s="188"/>
      <c r="GV540" s="189"/>
      <c r="GW540" s="195"/>
      <c r="GX540" s="188"/>
      <c r="GY540" s="188"/>
      <c r="GZ540" s="188"/>
      <c r="HA540" s="188"/>
      <c r="HB540" s="188"/>
      <c r="HC540" s="188"/>
      <c r="HD540" s="188"/>
      <c r="HE540" s="188"/>
      <c r="HF540" s="188"/>
      <c r="HG540" s="188"/>
      <c r="HH540" s="188"/>
      <c r="HI540" s="188"/>
      <c r="HJ540" s="188"/>
      <c r="HK540" s="188"/>
      <c r="HL540" s="188"/>
      <c r="HM540" s="189"/>
      <c r="HN540" s="195"/>
      <c r="HO540" s="188"/>
      <c r="HP540" s="188"/>
      <c r="HQ540" s="188"/>
      <c r="HR540" s="188"/>
      <c r="HS540" s="188"/>
      <c r="HT540" s="188"/>
      <c r="HU540" s="188"/>
      <c r="HV540" s="188"/>
      <c r="HW540" s="188"/>
      <c r="HX540" s="188"/>
      <c r="HY540" s="188"/>
      <c r="HZ540" s="188"/>
      <c r="IA540" s="188"/>
      <c r="IB540" s="188"/>
      <c r="IC540" s="188"/>
      <c r="ID540" s="189"/>
      <c r="IE540" s="195"/>
      <c r="IF540" s="188"/>
      <c r="IG540" s="188"/>
      <c r="IH540" s="188"/>
      <c r="II540" s="188"/>
      <c r="IJ540" s="188"/>
      <c r="IK540" s="188"/>
      <c r="IL540" s="188"/>
      <c r="IM540" s="188"/>
      <c r="IN540" s="188"/>
      <c r="IO540" s="188"/>
      <c r="IP540" s="188"/>
      <c r="IQ540" s="188"/>
      <c r="IR540" s="188"/>
      <c r="IS540" s="188"/>
      <c r="IT540" s="188"/>
      <c r="IU540" s="189"/>
      <c r="IV540" s="195"/>
      <c r="IW540" s="188"/>
      <c r="IX540" s="188"/>
      <c r="IY540" s="188"/>
      <c r="IZ540" s="188"/>
      <c r="JA540" s="188"/>
      <c r="JB540" s="188"/>
      <c r="JC540" s="188"/>
      <c r="JD540" s="188"/>
      <c r="JE540" s="188"/>
      <c r="JF540" s="188"/>
      <c r="JG540" s="188"/>
      <c r="JH540" s="188"/>
      <c r="JI540" s="188"/>
      <c r="JJ540" s="188"/>
      <c r="JK540" s="188"/>
      <c r="JL540" s="189"/>
      <c r="JM540" s="195"/>
      <c r="JN540" s="188"/>
      <c r="JO540" s="188"/>
      <c r="JP540" s="188"/>
      <c r="JQ540" s="188"/>
      <c r="JR540" s="188"/>
      <c r="JS540" s="188"/>
      <c r="JT540" s="188"/>
      <c r="JU540" s="188"/>
      <c r="JV540" s="188"/>
      <c r="JW540" s="188"/>
      <c r="JX540" s="188"/>
      <c r="JY540" s="188"/>
      <c r="JZ540" s="188"/>
      <c r="KA540" s="188"/>
      <c r="KB540" s="188"/>
      <c r="KC540" s="189"/>
      <c r="KD540" s="195"/>
      <c r="KE540" s="188"/>
      <c r="KF540" s="188"/>
      <c r="KG540" s="188"/>
      <c r="KH540" s="188"/>
      <c r="KI540" s="188"/>
      <c r="KJ540" s="188"/>
      <c r="KK540" s="188"/>
      <c r="KL540" s="188"/>
      <c r="KM540" s="188"/>
      <c r="KN540" s="188"/>
      <c r="KO540" s="188"/>
      <c r="KP540" s="188"/>
      <c r="KQ540" s="188"/>
      <c r="KR540" s="188"/>
      <c r="KS540" s="188"/>
      <c r="KT540" s="189"/>
      <c r="KU540" s="188"/>
    </row>
    <row r="541" ht="15.0" customHeight="1">
      <c r="A541" s="195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9"/>
      <c r="R541" s="195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9"/>
      <c r="AI541" s="195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9"/>
      <c r="AZ541" s="195"/>
      <c r="BA541" s="188"/>
      <c r="BB541" s="188"/>
      <c r="BC541" s="188"/>
      <c r="BD541" s="188"/>
      <c r="BE541" s="188"/>
      <c r="BF541" s="188"/>
      <c r="BG541" s="188"/>
      <c r="BH541" s="188"/>
      <c r="BI541" s="188"/>
      <c r="BJ541" s="188"/>
      <c r="BK541" s="188"/>
      <c r="BL541" s="188"/>
      <c r="BM541" s="188"/>
      <c r="BN541" s="188"/>
      <c r="BO541" s="188"/>
      <c r="BP541" s="189"/>
      <c r="BQ541" s="195"/>
      <c r="BR541" s="188"/>
      <c r="BS541" s="188"/>
      <c r="BT541" s="188"/>
      <c r="BU541" s="188"/>
      <c r="BV541" s="188"/>
      <c r="BW541" s="188"/>
      <c r="BX541" s="188"/>
      <c r="BY541" s="188"/>
      <c r="BZ541" s="188"/>
      <c r="CA541" s="188"/>
      <c r="CB541" s="188"/>
      <c r="CC541" s="188"/>
      <c r="CD541" s="188"/>
      <c r="CE541" s="188"/>
      <c r="CF541" s="188"/>
      <c r="CG541" s="189"/>
      <c r="CH541" s="195"/>
      <c r="CI541" s="188"/>
      <c r="CJ541" s="188"/>
      <c r="CK541" s="188"/>
      <c r="CL541" s="188"/>
      <c r="CM541" s="188"/>
      <c r="CN541" s="188"/>
      <c r="CO541" s="188"/>
      <c r="CP541" s="188"/>
      <c r="CQ541" s="188"/>
      <c r="CR541" s="188"/>
      <c r="CS541" s="188"/>
      <c r="CT541" s="188"/>
      <c r="CU541" s="188"/>
      <c r="CV541" s="188"/>
      <c r="CW541" s="188"/>
      <c r="CX541" s="189"/>
      <c r="CY541" s="195"/>
      <c r="CZ541" s="188"/>
      <c r="DA541" s="188"/>
      <c r="DB541" s="188"/>
      <c r="DC541" s="188"/>
      <c r="DD541" s="188"/>
      <c r="DE541" s="188"/>
      <c r="DF541" s="188"/>
      <c r="DG541" s="188"/>
      <c r="DH541" s="188"/>
      <c r="DI541" s="188"/>
      <c r="DJ541" s="188"/>
      <c r="DK541" s="188"/>
      <c r="DL541" s="188"/>
      <c r="DM541" s="188"/>
      <c r="DN541" s="188"/>
      <c r="DO541" s="189"/>
      <c r="DP541" s="195"/>
      <c r="DQ541" s="188"/>
      <c r="DR541" s="188"/>
      <c r="DS541" s="188"/>
      <c r="DT541" s="188"/>
      <c r="DU541" s="188"/>
      <c r="DV541" s="188"/>
      <c r="DW541" s="188"/>
      <c r="DX541" s="188"/>
      <c r="DY541" s="188"/>
      <c r="DZ541" s="188"/>
      <c r="EA541" s="188"/>
      <c r="EB541" s="188"/>
      <c r="EC541" s="188"/>
      <c r="ED541" s="188"/>
      <c r="EE541" s="188"/>
      <c r="EF541" s="189"/>
      <c r="EG541" s="195"/>
      <c r="EH541" s="188"/>
      <c r="EI541" s="188"/>
      <c r="EJ541" s="188"/>
      <c r="EK541" s="188"/>
      <c r="EL541" s="188"/>
      <c r="EM541" s="188"/>
      <c r="EN541" s="188"/>
      <c r="EO541" s="188"/>
      <c r="EP541" s="188"/>
      <c r="EQ541" s="188"/>
      <c r="ER541" s="188"/>
      <c r="ES541" s="188"/>
      <c r="ET541" s="188"/>
      <c r="EU541" s="188"/>
      <c r="EV541" s="188"/>
      <c r="EW541" s="189"/>
      <c r="EX541" s="195"/>
      <c r="EY541" s="188"/>
      <c r="EZ541" s="188"/>
      <c r="FA541" s="188"/>
      <c r="FB541" s="188"/>
      <c r="FC541" s="188"/>
      <c r="FD541" s="188"/>
      <c r="FE541" s="188"/>
      <c r="FF541" s="188"/>
      <c r="FG541" s="188"/>
      <c r="FH541" s="188"/>
      <c r="FI541" s="188"/>
      <c r="FJ541" s="188"/>
      <c r="FK541" s="188"/>
      <c r="FL541" s="188"/>
      <c r="FM541" s="188"/>
      <c r="FN541" s="189"/>
      <c r="FO541" s="195"/>
      <c r="FP541" s="188"/>
      <c r="FQ541" s="188"/>
      <c r="FR541" s="188"/>
      <c r="FS541" s="188"/>
      <c r="FT541" s="188"/>
      <c r="FU541" s="188"/>
      <c r="FV541" s="188"/>
      <c r="FW541" s="188"/>
      <c r="FX541" s="188"/>
      <c r="FY541" s="188"/>
      <c r="FZ541" s="188"/>
      <c r="GA541" s="188"/>
      <c r="GB541" s="188"/>
      <c r="GC541" s="188"/>
      <c r="GD541" s="188"/>
      <c r="GE541" s="189"/>
      <c r="GF541" s="195"/>
      <c r="GG541" s="188"/>
      <c r="GH541" s="188"/>
      <c r="GI541" s="188"/>
      <c r="GJ541" s="188"/>
      <c r="GK541" s="188"/>
      <c r="GL541" s="188"/>
      <c r="GM541" s="188"/>
      <c r="GN541" s="188"/>
      <c r="GO541" s="188"/>
      <c r="GP541" s="188"/>
      <c r="GQ541" s="188"/>
      <c r="GR541" s="188"/>
      <c r="GS541" s="188"/>
      <c r="GT541" s="188"/>
      <c r="GU541" s="188"/>
      <c r="GV541" s="189"/>
      <c r="GW541" s="195"/>
      <c r="GX541" s="188"/>
      <c r="GY541" s="188"/>
      <c r="GZ541" s="188"/>
      <c r="HA541" s="188"/>
      <c r="HB541" s="188"/>
      <c r="HC541" s="188"/>
      <c r="HD541" s="188"/>
      <c r="HE541" s="188"/>
      <c r="HF541" s="188"/>
      <c r="HG541" s="188"/>
      <c r="HH541" s="188"/>
      <c r="HI541" s="188"/>
      <c r="HJ541" s="188"/>
      <c r="HK541" s="188"/>
      <c r="HL541" s="188"/>
      <c r="HM541" s="189"/>
      <c r="HN541" s="195"/>
      <c r="HO541" s="188"/>
      <c r="HP541" s="188"/>
      <c r="HQ541" s="188"/>
      <c r="HR541" s="188"/>
      <c r="HS541" s="188"/>
      <c r="HT541" s="188"/>
      <c r="HU541" s="188"/>
      <c r="HV541" s="188"/>
      <c r="HW541" s="188"/>
      <c r="HX541" s="188"/>
      <c r="HY541" s="188"/>
      <c r="HZ541" s="188"/>
      <c r="IA541" s="188"/>
      <c r="IB541" s="188"/>
      <c r="IC541" s="188"/>
      <c r="ID541" s="189"/>
      <c r="IE541" s="195"/>
      <c r="IF541" s="188"/>
      <c r="IG541" s="188"/>
      <c r="IH541" s="188"/>
      <c r="II541" s="188"/>
      <c r="IJ541" s="188"/>
      <c r="IK541" s="188"/>
      <c r="IL541" s="188"/>
      <c r="IM541" s="188"/>
      <c r="IN541" s="188"/>
      <c r="IO541" s="188"/>
      <c r="IP541" s="188"/>
      <c r="IQ541" s="188"/>
      <c r="IR541" s="188"/>
      <c r="IS541" s="188"/>
      <c r="IT541" s="188"/>
      <c r="IU541" s="189"/>
      <c r="IV541" s="195"/>
      <c r="IW541" s="188"/>
      <c r="IX541" s="188"/>
      <c r="IY541" s="188"/>
      <c r="IZ541" s="188"/>
      <c r="JA541" s="188"/>
      <c r="JB541" s="188"/>
      <c r="JC541" s="188"/>
      <c r="JD541" s="188"/>
      <c r="JE541" s="188"/>
      <c r="JF541" s="188"/>
      <c r="JG541" s="188"/>
      <c r="JH541" s="188"/>
      <c r="JI541" s="188"/>
      <c r="JJ541" s="188"/>
      <c r="JK541" s="188"/>
      <c r="JL541" s="189"/>
      <c r="JM541" s="195"/>
      <c r="JN541" s="188"/>
      <c r="JO541" s="188"/>
      <c r="JP541" s="188"/>
      <c r="JQ541" s="188"/>
      <c r="JR541" s="188"/>
      <c r="JS541" s="188"/>
      <c r="JT541" s="188"/>
      <c r="JU541" s="188"/>
      <c r="JV541" s="188"/>
      <c r="JW541" s="188"/>
      <c r="JX541" s="188"/>
      <c r="JY541" s="188"/>
      <c r="JZ541" s="188"/>
      <c r="KA541" s="188"/>
      <c r="KB541" s="188"/>
      <c r="KC541" s="189"/>
      <c r="KD541" s="195"/>
      <c r="KE541" s="188"/>
      <c r="KF541" s="188"/>
      <c r="KG541" s="188"/>
      <c r="KH541" s="188"/>
      <c r="KI541" s="188"/>
      <c r="KJ541" s="188"/>
      <c r="KK541" s="188"/>
      <c r="KL541" s="188"/>
      <c r="KM541" s="188"/>
      <c r="KN541" s="188"/>
      <c r="KO541" s="188"/>
      <c r="KP541" s="188"/>
      <c r="KQ541" s="188"/>
      <c r="KR541" s="188"/>
      <c r="KS541" s="188"/>
      <c r="KT541" s="189"/>
      <c r="KU541" s="188"/>
    </row>
    <row r="542" ht="15.0" customHeight="1">
      <c r="A542" s="195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9"/>
      <c r="R542" s="195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9"/>
      <c r="AI542" s="195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9"/>
      <c r="AZ542" s="195"/>
      <c r="BA542" s="188"/>
      <c r="BB542" s="188"/>
      <c r="BC542" s="188"/>
      <c r="BD542" s="188"/>
      <c r="BE542" s="188"/>
      <c r="BF542" s="188"/>
      <c r="BG542" s="188"/>
      <c r="BH542" s="188"/>
      <c r="BI542" s="188"/>
      <c r="BJ542" s="188"/>
      <c r="BK542" s="188"/>
      <c r="BL542" s="188"/>
      <c r="BM542" s="188"/>
      <c r="BN542" s="188"/>
      <c r="BO542" s="188"/>
      <c r="BP542" s="189"/>
      <c r="BQ542" s="195"/>
      <c r="BR542" s="188"/>
      <c r="BS542" s="188"/>
      <c r="BT542" s="188"/>
      <c r="BU542" s="188"/>
      <c r="BV542" s="188"/>
      <c r="BW542" s="188"/>
      <c r="BX542" s="188"/>
      <c r="BY542" s="188"/>
      <c r="BZ542" s="188"/>
      <c r="CA542" s="188"/>
      <c r="CB542" s="188"/>
      <c r="CC542" s="188"/>
      <c r="CD542" s="188"/>
      <c r="CE542" s="188"/>
      <c r="CF542" s="188"/>
      <c r="CG542" s="189"/>
      <c r="CH542" s="195"/>
      <c r="CI542" s="188"/>
      <c r="CJ542" s="188"/>
      <c r="CK542" s="188"/>
      <c r="CL542" s="188"/>
      <c r="CM542" s="188"/>
      <c r="CN542" s="188"/>
      <c r="CO542" s="188"/>
      <c r="CP542" s="188"/>
      <c r="CQ542" s="188"/>
      <c r="CR542" s="188"/>
      <c r="CS542" s="188"/>
      <c r="CT542" s="188"/>
      <c r="CU542" s="188"/>
      <c r="CV542" s="188"/>
      <c r="CW542" s="188"/>
      <c r="CX542" s="189"/>
      <c r="CY542" s="195"/>
      <c r="CZ542" s="188"/>
      <c r="DA542" s="188"/>
      <c r="DB542" s="188"/>
      <c r="DC542" s="188"/>
      <c r="DD542" s="188"/>
      <c r="DE542" s="188"/>
      <c r="DF542" s="188"/>
      <c r="DG542" s="188"/>
      <c r="DH542" s="188"/>
      <c r="DI542" s="188"/>
      <c r="DJ542" s="188"/>
      <c r="DK542" s="188"/>
      <c r="DL542" s="188"/>
      <c r="DM542" s="188"/>
      <c r="DN542" s="188"/>
      <c r="DO542" s="189"/>
      <c r="DP542" s="195"/>
      <c r="DQ542" s="188"/>
      <c r="DR542" s="188"/>
      <c r="DS542" s="188"/>
      <c r="DT542" s="188"/>
      <c r="DU542" s="188"/>
      <c r="DV542" s="188"/>
      <c r="DW542" s="188"/>
      <c r="DX542" s="188"/>
      <c r="DY542" s="188"/>
      <c r="DZ542" s="188"/>
      <c r="EA542" s="188"/>
      <c r="EB542" s="188"/>
      <c r="EC542" s="188"/>
      <c r="ED542" s="188"/>
      <c r="EE542" s="188"/>
      <c r="EF542" s="189"/>
      <c r="EG542" s="195"/>
      <c r="EH542" s="188"/>
      <c r="EI542" s="188"/>
      <c r="EJ542" s="188"/>
      <c r="EK542" s="188"/>
      <c r="EL542" s="188"/>
      <c r="EM542" s="188"/>
      <c r="EN542" s="188"/>
      <c r="EO542" s="188"/>
      <c r="EP542" s="188"/>
      <c r="EQ542" s="188"/>
      <c r="ER542" s="188"/>
      <c r="ES542" s="188"/>
      <c r="ET542" s="188"/>
      <c r="EU542" s="188"/>
      <c r="EV542" s="188"/>
      <c r="EW542" s="189"/>
      <c r="EX542" s="195"/>
      <c r="EY542" s="188"/>
      <c r="EZ542" s="188"/>
      <c r="FA542" s="188"/>
      <c r="FB542" s="188"/>
      <c r="FC542" s="188"/>
      <c r="FD542" s="188"/>
      <c r="FE542" s="188"/>
      <c r="FF542" s="188"/>
      <c r="FG542" s="188"/>
      <c r="FH542" s="188"/>
      <c r="FI542" s="188"/>
      <c r="FJ542" s="188"/>
      <c r="FK542" s="188"/>
      <c r="FL542" s="188"/>
      <c r="FM542" s="188"/>
      <c r="FN542" s="189"/>
      <c r="FO542" s="195"/>
      <c r="FP542" s="188"/>
      <c r="FQ542" s="188"/>
      <c r="FR542" s="188"/>
      <c r="FS542" s="188"/>
      <c r="FT542" s="188"/>
      <c r="FU542" s="188"/>
      <c r="FV542" s="188"/>
      <c r="FW542" s="188"/>
      <c r="FX542" s="188"/>
      <c r="FY542" s="188"/>
      <c r="FZ542" s="188"/>
      <c r="GA542" s="188"/>
      <c r="GB542" s="188"/>
      <c r="GC542" s="188"/>
      <c r="GD542" s="188"/>
      <c r="GE542" s="189"/>
      <c r="GF542" s="195"/>
      <c r="GG542" s="188"/>
      <c r="GH542" s="188"/>
      <c r="GI542" s="188"/>
      <c r="GJ542" s="188"/>
      <c r="GK542" s="188"/>
      <c r="GL542" s="188"/>
      <c r="GM542" s="188"/>
      <c r="GN542" s="188"/>
      <c r="GO542" s="188"/>
      <c r="GP542" s="188"/>
      <c r="GQ542" s="188"/>
      <c r="GR542" s="188"/>
      <c r="GS542" s="188"/>
      <c r="GT542" s="188"/>
      <c r="GU542" s="188"/>
      <c r="GV542" s="189"/>
      <c r="GW542" s="195"/>
      <c r="GX542" s="188"/>
      <c r="GY542" s="188"/>
      <c r="GZ542" s="188"/>
      <c r="HA542" s="188"/>
      <c r="HB542" s="188"/>
      <c r="HC542" s="188"/>
      <c r="HD542" s="188"/>
      <c r="HE542" s="188"/>
      <c r="HF542" s="188"/>
      <c r="HG542" s="188"/>
      <c r="HH542" s="188"/>
      <c r="HI542" s="188"/>
      <c r="HJ542" s="188"/>
      <c r="HK542" s="188"/>
      <c r="HL542" s="188"/>
      <c r="HM542" s="189"/>
      <c r="HN542" s="195"/>
      <c r="HO542" s="188"/>
      <c r="HP542" s="188"/>
      <c r="HQ542" s="188"/>
      <c r="HR542" s="188"/>
      <c r="HS542" s="188"/>
      <c r="HT542" s="188"/>
      <c r="HU542" s="188"/>
      <c r="HV542" s="188"/>
      <c r="HW542" s="188"/>
      <c r="HX542" s="188"/>
      <c r="HY542" s="188"/>
      <c r="HZ542" s="188"/>
      <c r="IA542" s="188"/>
      <c r="IB542" s="188"/>
      <c r="IC542" s="188"/>
      <c r="ID542" s="189"/>
      <c r="IE542" s="195"/>
      <c r="IF542" s="188"/>
      <c r="IG542" s="188"/>
      <c r="IH542" s="188"/>
      <c r="II542" s="188"/>
      <c r="IJ542" s="188"/>
      <c r="IK542" s="188"/>
      <c r="IL542" s="188"/>
      <c r="IM542" s="188"/>
      <c r="IN542" s="188"/>
      <c r="IO542" s="188"/>
      <c r="IP542" s="188"/>
      <c r="IQ542" s="188"/>
      <c r="IR542" s="188"/>
      <c r="IS542" s="188"/>
      <c r="IT542" s="188"/>
      <c r="IU542" s="189"/>
      <c r="IV542" s="195"/>
      <c r="IW542" s="188"/>
      <c r="IX542" s="188"/>
      <c r="IY542" s="188"/>
      <c r="IZ542" s="188"/>
      <c r="JA542" s="188"/>
      <c r="JB542" s="188"/>
      <c r="JC542" s="188"/>
      <c r="JD542" s="188"/>
      <c r="JE542" s="188"/>
      <c r="JF542" s="188"/>
      <c r="JG542" s="188"/>
      <c r="JH542" s="188"/>
      <c r="JI542" s="188"/>
      <c r="JJ542" s="188"/>
      <c r="JK542" s="188"/>
      <c r="JL542" s="189"/>
      <c r="JM542" s="195"/>
      <c r="JN542" s="188"/>
      <c r="JO542" s="188"/>
      <c r="JP542" s="188"/>
      <c r="JQ542" s="188"/>
      <c r="JR542" s="188"/>
      <c r="JS542" s="188"/>
      <c r="JT542" s="188"/>
      <c r="JU542" s="188"/>
      <c r="JV542" s="188"/>
      <c r="JW542" s="188"/>
      <c r="JX542" s="188"/>
      <c r="JY542" s="188"/>
      <c r="JZ542" s="188"/>
      <c r="KA542" s="188"/>
      <c r="KB542" s="188"/>
      <c r="KC542" s="189"/>
      <c r="KD542" s="195"/>
      <c r="KE542" s="188"/>
      <c r="KF542" s="188"/>
      <c r="KG542" s="188"/>
      <c r="KH542" s="188"/>
      <c r="KI542" s="188"/>
      <c r="KJ542" s="188"/>
      <c r="KK542" s="188"/>
      <c r="KL542" s="188"/>
      <c r="KM542" s="188"/>
      <c r="KN542" s="188"/>
      <c r="KO542" s="188"/>
      <c r="KP542" s="188"/>
      <c r="KQ542" s="188"/>
      <c r="KR542" s="188"/>
      <c r="KS542" s="188"/>
      <c r="KT542" s="189"/>
      <c r="KU542" s="188"/>
    </row>
    <row r="543" ht="15.0" customHeight="1">
      <c r="A543" s="195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9"/>
      <c r="R543" s="195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9"/>
      <c r="AI543" s="195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9"/>
      <c r="AZ543" s="195"/>
      <c r="BA543" s="188"/>
      <c r="BB543" s="188"/>
      <c r="BC543" s="188"/>
      <c r="BD543" s="188"/>
      <c r="BE543" s="188"/>
      <c r="BF543" s="188"/>
      <c r="BG543" s="188"/>
      <c r="BH543" s="188"/>
      <c r="BI543" s="188"/>
      <c r="BJ543" s="188"/>
      <c r="BK543" s="188"/>
      <c r="BL543" s="188"/>
      <c r="BM543" s="188"/>
      <c r="BN543" s="188"/>
      <c r="BO543" s="188"/>
      <c r="BP543" s="189"/>
      <c r="BQ543" s="195"/>
      <c r="BR543" s="188"/>
      <c r="BS543" s="188"/>
      <c r="BT543" s="188"/>
      <c r="BU543" s="188"/>
      <c r="BV543" s="188"/>
      <c r="BW543" s="188"/>
      <c r="BX543" s="188"/>
      <c r="BY543" s="188"/>
      <c r="BZ543" s="188"/>
      <c r="CA543" s="188"/>
      <c r="CB543" s="188"/>
      <c r="CC543" s="188"/>
      <c r="CD543" s="188"/>
      <c r="CE543" s="188"/>
      <c r="CF543" s="188"/>
      <c r="CG543" s="189"/>
      <c r="CH543" s="195"/>
      <c r="CI543" s="188"/>
      <c r="CJ543" s="188"/>
      <c r="CK543" s="188"/>
      <c r="CL543" s="188"/>
      <c r="CM543" s="188"/>
      <c r="CN543" s="188"/>
      <c r="CO543" s="188"/>
      <c r="CP543" s="188"/>
      <c r="CQ543" s="188"/>
      <c r="CR543" s="188"/>
      <c r="CS543" s="188"/>
      <c r="CT543" s="188"/>
      <c r="CU543" s="188"/>
      <c r="CV543" s="188"/>
      <c r="CW543" s="188"/>
      <c r="CX543" s="189"/>
      <c r="CY543" s="195"/>
      <c r="CZ543" s="188"/>
      <c r="DA543" s="188"/>
      <c r="DB543" s="188"/>
      <c r="DC543" s="188"/>
      <c r="DD543" s="188"/>
      <c r="DE543" s="188"/>
      <c r="DF543" s="188"/>
      <c r="DG543" s="188"/>
      <c r="DH543" s="188"/>
      <c r="DI543" s="188"/>
      <c r="DJ543" s="188"/>
      <c r="DK543" s="188"/>
      <c r="DL543" s="188"/>
      <c r="DM543" s="188"/>
      <c r="DN543" s="188"/>
      <c r="DO543" s="189"/>
      <c r="DP543" s="195"/>
      <c r="DQ543" s="188"/>
      <c r="DR543" s="188"/>
      <c r="DS543" s="188"/>
      <c r="DT543" s="188"/>
      <c r="DU543" s="188"/>
      <c r="DV543" s="188"/>
      <c r="DW543" s="188"/>
      <c r="DX543" s="188"/>
      <c r="DY543" s="188"/>
      <c r="DZ543" s="188"/>
      <c r="EA543" s="188"/>
      <c r="EB543" s="188"/>
      <c r="EC543" s="188"/>
      <c r="ED543" s="188"/>
      <c r="EE543" s="188"/>
      <c r="EF543" s="189"/>
      <c r="EG543" s="195"/>
      <c r="EH543" s="188"/>
      <c r="EI543" s="188"/>
      <c r="EJ543" s="188"/>
      <c r="EK543" s="188"/>
      <c r="EL543" s="188"/>
      <c r="EM543" s="188"/>
      <c r="EN543" s="188"/>
      <c r="EO543" s="188"/>
      <c r="EP543" s="188"/>
      <c r="EQ543" s="188"/>
      <c r="ER543" s="188"/>
      <c r="ES543" s="188"/>
      <c r="ET543" s="188"/>
      <c r="EU543" s="188"/>
      <c r="EV543" s="188"/>
      <c r="EW543" s="189"/>
      <c r="EX543" s="195"/>
      <c r="EY543" s="188"/>
      <c r="EZ543" s="188"/>
      <c r="FA543" s="188"/>
      <c r="FB543" s="188"/>
      <c r="FC543" s="188"/>
      <c r="FD543" s="188"/>
      <c r="FE543" s="188"/>
      <c r="FF543" s="188"/>
      <c r="FG543" s="188"/>
      <c r="FH543" s="188"/>
      <c r="FI543" s="188"/>
      <c r="FJ543" s="188"/>
      <c r="FK543" s="188"/>
      <c r="FL543" s="188"/>
      <c r="FM543" s="188"/>
      <c r="FN543" s="189"/>
      <c r="FO543" s="195"/>
      <c r="FP543" s="188"/>
      <c r="FQ543" s="188"/>
      <c r="FR543" s="188"/>
      <c r="FS543" s="188"/>
      <c r="FT543" s="188"/>
      <c r="FU543" s="188"/>
      <c r="FV543" s="188"/>
      <c r="FW543" s="188"/>
      <c r="FX543" s="188"/>
      <c r="FY543" s="188"/>
      <c r="FZ543" s="188"/>
      <c r="GA543" s="188"/>
      <c r="GB543" s="188"/>
      <c r="GC543" s="188"/>
      <c r="GD543" s="188"/>
      <c r="GE543" s="189"/>
      <c r="GF543" s="195"/>
      <c r="GG543" s="188"/>
      <c r="GH543" s="188"/>
      <c r="GI543" s="188"/>
      <c r="GJ543" s="188"/>
      <c r="GK543" s="188"/>
      <c r="GL543" s="188"/>
      <c r="GM543" s="188"/>
      <c r="GN543" s="188"/>
      <c r="GO543" s="188"/>
      <c r="GP543" s="188"/>
      <c r="GQ543" s="188"/>
      <c r="GR543" s="188"/>
      <c r="GS543" s="188"/>
      <c r="GT543" s="188"/>
      <c r="GU543" s="188"/>
      <c r="GV543" s="189"/>
      <c r="GW543" s="195"/>
      <c r="GX543" s="188"/>
      <c r="GY543" s="188"/>
      <c r="GZ543" s="188"/>
      <c r="HA543" s="188"/>
      <c r="HB543" s="188"/>
      <c r="HC543" s="188"/>
      <c r="HD543" s="188"/>
      <c r="HE543" s="188"/>
      <c r="HF543" s="188"/>
      <c r="HG543" s="188"/>
      <c r="HH543" s="188"/>
      <c r="HI543" s="188"/>
      <c r="HJ543" s="188"/>
      <c r="HK543" s="188"/>
      <c r="HL543" s="188"/>
      <c r="HM543" s="189"/>
      <c r="HN543" s="195"/>
      <c r="HO543" s="188"/>
      <c r="HP543" s="188"/>
      <c r="HQ543" s="188"/>
      <c r="HR543" s="188"/>
      <c r="HS543" s="188"/>
      <c r="HT543" s="188"/>
      <c r="HU543" s="188"/>
      <c r="HV543" s="188"/>
      <c r="HW543" s="188"/>
      <c r="HX543" s="188"/>
      <c r="HY543" s="188"/>
      <c r="HZ543" s="188"/>
      <c r="IA543" s="188"/>
      <c r="IB543" s="188"/>
      <c r="IC543" s="188"/>
      <c r="ID543" s="189"/>
      <c r="IE543" s="195"/>
      <c r="IF543" s="188"/>
      <c r="IG543" s="188"/>
      <c r="IH543" s="188"/>
      <c r="II543" s="188"/>
      <c r="IJ543" s="188"/>
      <c r="IK543" s="188"/>
      <c r="IL543" s="188"/>
      <c r="IM543" s="188"/>
      <c r="IN543" s="188"/>
      <c r="IO543" s="188"/>
      <c r="IP543" s="188"/>
      <c r="IQ543" s="188"/>
      <c r="IR543" s="188"/>
      <c r="IS543" s="188"/>
      <c r="IT543" s="188"/>
      <c r="IU543" s="189"/>
      <c r="IV543" s="195"/>
      <c r="IW543" s="188"/>
      <c r="IX543" s="188"/>
      <c r="IY543" s="188"/>
      <c r="IZ543" s="188"/>
      <c r="JA543" s="188"/>
      <c r="JB543" s="188"/>
      <c r="JC543" s="188"/>
      <c r="JD543" s="188"/>
      <c r="JE543" s="188"/>
      <c r="JF543" s="188"/>
      <c r="JG543" s="188"/>
      <c r="JH543" s="188"/>
      <c r="JI543" s="188"/>
      <c r="JJ543" s="188"/>
      <c r="JK543" s="188"/>
      <c r="JL543" s="189"/>
      <c r="JM543" s="195"/>
      <c r="JN543" s="188"/>
      <c r="JO543" s="188"/>
      <c r="JP543" s="188"/>
      <c r="JQ543" s="188"/>
      <c r="JR543" s="188"/>
      <c r="JS543" s="188"/>
      <c r="JT543" s="188"/>
      <c r="JU543" s="188"/>
      <c r="JV543" s="188"/>
      <c r="JW543" s="188"/>
      <c r="JX543" s="188"/>
      <c r="JY543" s="188"/>
      <c r="JZ543" s="188"/>
      <c r="KA543" s="188"/>
      <c r="KB543" s="188"/>
      <c r="KC543" s="189"/>
      <c r="KD543" s="195"/>
      <c r="KE543" s="188"/>
      <c r="KF543" s="188"/>
      <c r="KG543" s="188"/>
      <c r="KH543" s="188"/>
      <c r="KI543" s="188"/>
      <c r="KJ543" s="188"/>
      <c r="KK543" s="188"/>
      <c r="KL543" s="188"/>
      <c r="KM543" s="188"/>
      <c r="KN543" s="188"/>
      <c r="KO543" s="188"/>
      <c r="KP543" s="188"/>
      <c r="KQ543" s="188"/>
      <c r="KR543" s="188"/>
      <c r="KS543" s="188"/>
      <c r="KT543" s="189"/>
      <c r="KU543" s="188"/>
    </row>
    <row r="544" ht="15.0" customHeight="1">
      <c r="A544" s="195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9"/>
      <c r="R544" s="195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9"/>
      <c r="AI544" s="195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9"/>
      <c r="AZ544" s="195"/>
      <c r="BA544" s="188"/>
      <c r="BB544" s="188"/>
      <c r="BC544" s="188"/>
      <c r="BD544" s="188"/>
      <c r="BE544" s="188"/>
      <c r="BF544" s="188"/>
      <c r="BG544" s="188"/>
      <c r="BH544" s="188"/>
      <c r="BI544" s="188"/>
      <c r="BJ544" s="188"/>
      <c r="BK544" s="188"/>
      <c r="BL544" s="188"/>
      <c r="BM544" s="188"/>
      <c r="BN544" s="188"/>
      <c r="BO544" s="188"/>
      <c r="BP544" s="189"/>
      <c r="BQ544" s="195"/>
      <c r="BR544" s="188"/>
      <c r="BS544" s="188"/>
      <c r="BT544" s="188"/>
      <c r="BU544" s="188"/>
      <c r="BV544" s="188"/>
      <c r="BW544" s="188"/>
      <c r="BX544" s="188"/>
      <c r="BY544" s="188"/>
      <c r="BZ544" s="188"/>
      <c r="CA544" s="188"/>
      <c r="CB544" s="188"/>
      <c r="CC544" s="188"/>
      <c r="CD544" s="188"/>
      <c r="CE544" s="188"/>
      <c r="CF544" s="188"/>
      <c r="CG544" s="189"/>
      <c r="CH544" s="195"/>
      <c r="CI544" s="188"/>
      <c r="CJ544" s="188"/>
      <c r="CK544" s="188"/>
      <c r="CL544" s="188"/>
      <c r="CM544" s="188"/>
      <c r="CN544" s="188"/>
      <c r="CO544" s="188"/>
      <c r="CP544" s="188"/>
      <c r="CQ544" s="188"/>
      <c r="CR544" s="188"/>
      <c r="CS544" s="188"/>
      <c r="CT544" s="188"/>
      <c r="CU544" s="188"/>
      <c r="CV544" s="188"/>
      <c r="CW544" s="188"/>
      <c r="CX544" s="189"/>
      <c r="CY544" s="195"/>
      <c r="CZ544" s="188"/>
      <c r="DA544" s="188"/>
      <c r="DB544" s="188"/>
      <c r="DC544" s="188"/>
      <c r="DD544" s="188"/>
      <c r="DE544" s="188"/>
      <c r="DF544" s="188"/>
      <c r="DG544" s="188"/>
      <c r="DH544" s="188"/>
      <c r="DI544" s="188"/>
      <c r="DJ544" s="188"/>
      <c r="DK544" s="188"/>
      <c r="DL544" s="188"/>
      <c r="DM544" s="188"/>
      <c r="DN544" s="188"/>
      <c r="DO544" s="189"/>
      <c r="DP544" s="195"/>
      <c r="DQ544" s="188"/>
      <c r="DR544" s="188"/>
      <c r="DS544" s="188"/>
      <c r="DT544" s="188"/>
      <c r="DU544" s="188"/>
      <c r="DV544" s="188"/>
      <c r="DW544" s="188"/>
      <c r="DX544" s="188"/>
      <c r="DY544" s="188"/>
      <c r="DZ544" s="188"/>
      <c r="EA544" s="188"/>
      <c r="EB544" s="188"/>
      <c r="EC544" s="188"/>
      <c r="ED544" s="188"/>
      <c r="EE544" s="188"/>
      <c r="EF544" s="189"/>
      <c r="EG544" s="195"/>
      <c r="EH544" s="188"/>
      <c r="EI544" s="188"/>
      <c r="EJ544" s="188"/>
      <c r="EK544" s="188"/>
      <c r="EL544" s="188"/>
      <c r="EM544" s="188"/>
      <c r="EN544" s="188"/>
      <c r="EO544" s="188"/>
      <c r="EP544" s="188"/>
      <c r="EQ544" s="188"/>
      <c r="ER544" s="188"/>
      <c r="ES544" s="188"/>
      <c r="ET544" s="188"/>
      <c r="EU544" s="188"/>
      <c r="EV544" s="188"/>
      <c r="EW544" s="189"/>
      <c r="EX544" s="195"/>
      <c r="EY544" s="188"/>
      <c r="EZ544" s="188"/>
      <c r="FA544" s="188"/>
      <c r="FB544" s="188"/>
      <c r="FC544" s="188"/>
      <c r="FD544" s="188"/>
      <c r="FE544" s="188"/>
      <c r="FF544" s="188"/>
      <c r="FG544" s="188"/>
      <c r="FH544" s="188"/>
      <c r="FI544" s="188"/>
      <c r="FJ544" s="188"/>
      <c r="FK544" s="188"/>
      <c r="FL544" s="188"/>
      <c r="FM544" s="188"/>
      <c r="FN544" s="189"/>
      <c r="FO544" s="195"/>
      <c r="FP544" s="188"/>
      <c r="FQ544" s="188"/>
      <c r="FR544" s="188"/>
      <c r="FS544" s="188"/>
      <c r="FT544" s="188"/>
      <c r="FU544" s="188"/>
      <c r="FV544" s="188"/>
      <c r="FW544" s="188"/>
      <c r="FX544" s="188"/>
      <c r="FY544" s="188"/>
      <c r="FZ544" s="188"/>
      <c r="GA544" s="188"/>
      <c r="GB544" s="188"/>
      <c r="GC544" s="188"/>
      <c r="GD544" s="188"/>
      <c r="GE544" s="189"/>
      <c r="GF544" s="195"/>
      <c r="GG544" s="188"/>
      <c r="GH544" s="188"/>
      <c r="GI544" s="188"/>
      <c r="GJ544" s="188"/>
      <c r="GK544" s="188"/>
      <c r="GL544" s="188"/>
      <c r="GM544" s="188"/>
      <c r="GN544" s="188"/>
      <c r="GO544" s="188"/>
      <c r="GP544" s="188"/>
      <c r="GQ544" s="188"/>
      <c r="GR544" s="188"/>
      <c r="GS544" s="188"/>
      <c r="GT544" s="188"/>
      <c r="GU544" s="188"/>
      <c r="GV544" s="189"/>
      <c r="GW544" s="195"/>
      <c r="GX544" s="188"/>
      <c r="GY544" s="188"/>
      <c r="GZ544" s="188"/>
      <c r="HA544" s="188"/>
      <c r="HB544" s="188"/>
      <c r="HC544" s="188"/>
      <c r="HD544" s="188"/>
      <c r="HE544" s="188"/>
      <c r="HF544" s="188"/>
      <c r="HG544" s="188"/>
      <c r="HH544" s="188"/>
      <c r="HI544" s="188"/>
      <c r="HJ544" s="188"/>
      <c r="HK544" s="188"/>
      <c r="HL544" s="188"/>
      <c r="HM544" s="189"/>
      <c r="HN544" s="195"/>
      <c r="HO544" s="188"/>
      <c r="HP544" s="188"/>
      <c r="HQ544" s="188"/>
      <c r="HR544" s="188"/>
      <c r="HS544" s="188"/>
      <c r="HT544" s="188"/>
      <c r="HU544" s="188"/>
      <c r="HV544" s="188"/>
      <c r="HW544" s="188"/>
      <c r="HX544" s="188"/>
      <c r="HY544" s="188"/>
      <c r="HZ544" s="188"/>
      <c r="IA544" s="188"/>
      <c r="IB544" s="188"/>
      <c r="IC544" s="188"/>
      <c r="ID544" s="189"/>
      <c r="IE544" s="195"/>
      <c r="IF544" s="188"/>
      <c r="IG544" s="188"/>
      <c r="IH544" s="188"/>
      <c r="II544" s="188"/>
      <c r="IJ544" s="188"/>
      <c r="IK544" s="188"/>
      <c r="IL544" s="188"/>
      <c r="IM544" s="188"/>
      <c r="IN544" s="188"/>
      <c r="IO544" s="188"/>
      <c r="IP544" s="188"/>
      <c r="IQ544" s="188"/>
      <c r="IR544" s="188"/>
      <c r="IS544" s="188"/>
      <c r="IT544" s="188"/>
      <c r="IU544" s="189"/>
      <c r="IV544" s="195"/>
      <c r="IW544" s="188"/>
      <c r="IX544" s="188"/>
      <c r="IY544" s="188"/>
      <c r="IZ544" s="188"/>
      <c r="JA544" s="188"/>
      <c r="JB544" s="188"/>
      <c r="JC544" s="188"/>
      <c r="JD544" s="188"/>
      <c r="JE544" s="188"/>
      <c r="JF544" s="188"/>
      <c r="JG544" s="188"/>
      <c r="JH544" s="188"/>
      <c r="JI544" s="188"/>
      <c r="JJ544" s="188"/>
      <c r="JK544" s="188"/>
      <c r="JL544" s="189"/>
      <c r="JM544" s="195"/>
      <c r="JN544" s="188"/>
      <c r="JO544" s="188"/>
      <c r="JP544" s="188"/>
      <c r="JQ544" s="188"/>
      <c r="JR544" s="188"/>
      <c r="JS544" s="188"/>
      <c r="JT544" s="188"/>
      <c r="JU544" s="188"/>
      <c r="JV544" s="188"/>
      <c r="JW544" s="188"/>
      <c r="JX544" s="188"/>
      <c r="JY544" s="188"/>
      <c r="JZ544" s="188"/>
      <c r="KA544" s="188"/>
      <c r="KB544" s="188"/>
      <c r="KC544" s="189"/>
      <c r="KD544" s="195"/>
      <c r="KE544" s="188"/>
      <c r="KF544" s="188"/>
      <c r="KG544" s="188"/>
      <c r="KH544" s="188"/>
      <c r="KI544" s="188"/>
      <c r="KJ544" s="188"/>
      <c r="KK544" s="188"/>
      <c r="KL544" s="188"/>
      <c r="KM544" s="188"/>
      <c r="KN544" s="188"/>
      <c r="KO544" s="188"/>
      <c r="KP544" s="188"/>
      <c r="KQ544" s="188"/>
      <c r="KR544" s="188"/>
      <c r="KS544" s="188"/>
      <c r="KT544" s="189"/>
      <c r="KU544" s="188"/>
    </row>
    <row r="545" ht="15.0" customHeight="1">
      <c r="A545" s="195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9"/>
      <c r="R545" s="195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9"/>
      <c r="AI545" s="195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9"/>
      <c r="AZ545" s="195"/>
      <c r="BA545" s="188"/>
      <c r="BB545" s="188"/>
      <c r="BC545" s="188"/>
      <c r="BD545" s="188"/>
      <c r="BE545" s="188"/>
      <c r="BF545" s="188"/>
      <c r="BG545" s="188"/>
      <c r="BH545" s="188"/>
      <c r="BI545" s="188"/>
      <c r="BJ545" s="188"/>
      <c r="BK545" s="188"/>
      <c r="BL545" s="188"/>
      <c r="BM545" s="188"/>
      <c r="BN545" s="188"/>
      <c r="BO545" s="188"/>
      <c r="BP545" s="189"/>
      <c r="BQ545" s="195"/>
      <c r="BR545" s="188"/>
      <c r="BS545" s="188"/>
      <c r="BT545" s="188"/>
      <c r="BU545" s="188"/>
      <c r="BV545" s="188"/>
      <c r="BW545" s="188"/>
      <c r="BX545" s="188"/>
      <c r="BY545" s="188"/>
      <c r="BZ545" s="188"/>
      <c r="CA545" s="188"/>
      <c r="CB545" s="188"/>
      <c r="CC545" s="188"/>
      <c r="CD545" s="188"/>
      <c r="CE545" s="188"/>
      <c r="CF545" s="188"/>
      <c r="CG545" s="189"/>
      <c r="CH545" s="195"/>
      <c r="CI545" s="188"/>
      <c r="CJ545" s="188"/>
      <c r="CK545" s="188"/>
      <c r="CL545" s="188"/>
      <c r="CM545" s="188"/>
      <c r="CN545" s="188"/>
      <c r="CO545" s="188"/>
      <c r="CP545" s="188"/>
      <c r="CQ545" s="188"/>
      <c r="CR545" s="188"/>
      <c r="CS545" s="188"/>
      <c r="CT545" s="188"/>
      <c r="CU545" s="188"/>
      <c r="CV545" s="188"/>
      <c r="CW545" s="188"/>
      <c r="CX545" s="189"/>
      <c r="CY545" s="195"/>
      <c r="CZ545" s="188"/>
      <c r="DA545" s="188"/>
      <c r="DB545" s="188"/>
      <c r="DC545" s="188"/>
      <c r="DD545" s="188"/>
      <c r="DE545" s="188"/>
      <c r="DF545" s="188"/>
      <c r="DG545" s="188"/>
      <c r="DH545" s="188"/>
      <c r="DI545" s="188"/>
      <c r="DJ545" s="188"/>
      <c r="DK545" s="188"/>
      <c r="DL545" s="188"/>
      <c r="DM545" s="188"/>
      <c r="DN545" s="188"/>
      <c r="DO545" s="189"/>
      <c r="DP545" s="195"/>
      <c r="DQ545" s="188"/>
      <c r="DR545" s="188"/>
      <c r="DS545" s="188"/>
      <c r="DT545" s="188"/>
      <c r="DU545" s="188"/>
      <c r="DV545" s="188"/>
      <c r="DW545" s="188"/>
      <c r="DX545" s="188"/>
      <c r="DY545" s="188"/>
      <c r="DZ545" s="188"/>
      <c r="EA545" s="188"/>
      <c r="EB545" s="188"/>
      <c r="EC545" s="188"/>
      <c r="ED545" s="188"/>
      <c r="EE545" s="188"/>
      <c r="EF545" s="189"/>
      <c r="EG545" s="195"/>
      <c r="EH545" s="188"/>
      <c r="EI545" s="188"/>
      <c r="EJ545" s="188"/>
      <c r="EK545" s="188"/>
      <c r="EL545" s="188"/>
      <c r="EM545" s="188"/>
      <c r="EN545" s="188"/>
      <c r="EO545" s="188"/>
      <c r="EP545" s="188"/>
      <c r="EQ545" s="188"/>
      <c r="ER545" s="188"/>
      <c r="ES545" s="188"/>
      <c r="ET545" s="188"/>
      <c r="EU545" s="188"/>
      <c r="EV545" s="188"/>
      <c r="EW545" s="189"/>
      <c r="EX545" s="195"/>
      <c r="EY545" s="188"/>
      <c r="EZ545" s="188"/>
      <c r="FA545" s="188"/>
      <c r="FB545" s="188"/>
      <c r="FC545" s="188"/>
      <c r="FD545" s="188"/>
      <c r="FE545" s="188"/>
      <c r="FF545" s="188"/>
      <c r="FG545" s="188"/>
      <c r="FH545" s="188"/>
      <c r="FI545" s="188"/>
      <c r="FJ545" s="188"/>
      <c r="FK545" s="188"/>
      <c r="FL545" s="188"/>
      <c r="FM545" s="188"/>
      <c r="FN545" s="189"/>
      <c r="FO545" s="195"/>
      <c r="FP545" s="188"/>
      <c r="FQ545" s="188"/>
      <c r="FR545" s="188"/>
      <c r="FS545" s="188"/>
      <c r="FT545" s="188"/>
      <c r="FU545" s="188"/>
      <c r="FV545" s="188"/>
      <c r="FW545" s="188"/>
      <c r="FX545" s="188"/>
      <c r="FY545" s="188"/>
      <c r="FZ545" s="188"/>
      <c r="GA545" s="188"/>
      <c r="GB545" s="188"/>
      <c r="GC545" s="188"/>
      <c r="GD545" s="188"/>
      <c r="GE545" s="189"/>
      <c r="GF545" s="195"/>
      <c r="GG545" s="188"/>
      <c r="GH545" s="188"/>
      <c r="GI545" s="188"/>
      <c r="GJ545" s="188"/>
      <c r="GK545" s="188"/>
      <c r="GL545" s="188"/>
      <c r="GM545" s="188"/>
      <c r="GN545" s="188"/>
      <c r="GO545" s="188"/>
      <c r="GP545" s="188"/>
      <c r="GQ545" s="188"/>
      <c r="GR545" s="188"/>
      <c r="GS545" s="188"/>
      <c r="GT545" s="188"/>
      <c r="GU545" s="188"/>
      <c r="GV545" s="189"/>
      <c r="GW545" s="195"/>
      <c r="GX545" s="188"/>
      <c r="GY545" s="188"/>
      <c r="GZ545" s="188"/>
      <c r="HA545" s="188"/>
      <c r="HB545" s="188"/>
      <c r="HC545" s="188"/>
      <c r="HD545" s="188"/>
      <c r="HE545" s="188"/>
      <c r="HF545" s="188"/>
      <c r="HG545" s="188"/>
      <c r="HH545" s="188"/>
      <c r="HI545" s="188"/>
      <c r="HJ545" s="188"/>
      <c r="HK545" s="188"/>
      <c r="HL545" s="188"/>
      <c r="HM545" s="189"/>
      <c r="HN545" s="195"/>
      <c r="HO545" s="188"/>
      <c r="HP545" s="188"/>
      <c r="HQ545" s="188"/>
      <c r="HR545" s="188"/>
      <c r="HS545" s="188"/>
      <c r="HT545" s="188"/>
      <c r="HU545" s="188"/>
      <c r="HV545" s="188"/>
      <c r="HW545" s="188"/>
      <c r="HX545" s="188"/>
      <c r="HY545" s="188"/>
      <c r="HZ545" s="188"/>
      <c r="IA545" s="188"/>
      <c r="IB545" s="188"/>
      <c r="IC545" s="188"/>
      <c r="ID545" s="189"/>
      <c r="IE545" s="195"/>
      <c r="IF545" s="188"/>
      <c r="IG545" s="188"/>
      <c r="IH545" s="188"/>
      <c r="II545" s="188"/>
      <c r="IJ545" s="188"/>
      <c r="IK545" s="188"/>
      <c r="IL545" s="188"/>
      <c r="IM545" s="188"/>
      <c r="IN545" s="188"/>
      <c r="IO545" s="188"/>
      <c r="IP545" s="188"/>
      <c r="IQ545" s="188"/>
      <c r="IR545" s="188"/>
      <c r="IS545" s="188"/>
      <c r="IT545" s="188"/>
      <c r="IU545" s="189"/>
      <c r="IV545" s="195"/>
      <c r="IW545" s="188"/>
      <c r="IX545" s="188"/>
      <c r="IY545" s="188"/>
      <c r="IZ545" s="188"/>
      <c r="JA545" s="188"/>
      <c r="JB545" s="188"/>
      <c r="JC545" s="188"/>
      <c r="JD545" s="188"/>
      <c r="JE545" s="188"/>
      <c r="JF545" s="188"/>
      <c r="JG545" s="188"/>
      <c r="JH545" s="188"/>
      <c r="JI545" s="188"/>
      <c r="JJ545" s="188"/>
      <c r="JK545" s="188"/>
      <c r="JL545" s="189"/>
      <c r="JM545" s="195"/>
      <c r="JN545" s="188"/>
      <c r="JO545" s="188"/>
      <c r="JP545" s="188"/>
      <c r="JQ545" s="188"/>
      <c r="JR545" s="188"/>
      <c r="JS545" s="188"/>
      <c r="JT545" s="188"/>
      <c r="JU545" s="188"/>
      <c r="JV545" s="188"/>
      <c r="JW545" s="188"/>
      <c r="JX545" s="188"/>
      <c r="JY545" s="188"/>
      <c r="JZ545" s="188"/>
      <c r="KA545" s="188"/>
      <c r="KB545" s="188"/>
      <c r="KC545" s="189"/>
      <c r="KD545" s="195"/>
      <c r="KE545" s="188"/>
      <c r="KF545" s="188"/>
      <c r="KG545" s="188"/>
      <c r="KH545" s="188"/>
      <c r="KI545" s="188"/>
      <c r="KJ545" s="188"/>
      <c r="KK545" s="188"/>
      <c r="KL545" s="188"/>
      <c r="KM545" s="188"/>
      <c r="KN545" s="188"/>
      <c r="KO545" s="188"/>
      <c r="KP545" s="188"/>
      <c r="KQ545" s="188"/>
      <c r="KR545" s="188"/>
      <c r="KS545" s="188"/>
      <c r="KT545" s="189"/>
      <c r="KU545" s="188"/>
    </row>
    <row r="546" ht="15.0" customHeight="1">
      <c r="A546" s="195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9"/>
      <c r="R546" s="195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9"/>
      <c r="AI546" s="195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9"/>
      <c r="AZ546" s="195"/>
      <c r="BA546" s="188"/>
      <c r="BB546" s="188"/>
      <c r="BC546" s="188"/>
      <c r="BD546" s="188"/>
      <c r="BE546" s="188"/>
      <c r="BF546" s="188"/>
      <c r="BG546" s="188"/>
      <c r="BH546" s="188"/>
      <c r="BI546" s="188"/>
      <c r="BJ546" s="188"/>
      <c r="BK546" s="188"/>
      <c r="BL546" s="188"/>
      <c r="BM546" s="188"/>
      <c r="BN546" s="188"/>
      <c r="BO546" s="188"/>
      <c r="BP546" s="189"/>
      <c r="BQ546" s="195"/>
      <c r="BR546" s="188"/>
      <c r="BS546" s="188"/>
      <c r="BT546" s="188"/>
      <c r="BU546" s="188"/>
      <c r="BV546" s="188"/>
      <c r="BW546" s="188"/>
      <c r="BX546" s="188"/>
      <c r="BY546" s="188"/>
      <c r="BZ546" s="188"/>
      <c r="CA546" s="188"/>
      <c r="CB546" s="188"/>
      <c r="CC546" s="188"/>
      <c r="CD546" s="188"/>
      <c r="CE546" s="188"/>
      <c r="CF546" s="188"/>
      <c r="CG546" s="189"/>
      <c r="CH546" s="195"/>
      <c r="CI546" s="188"/>
      <c r="CJ546" s="188"/>
      <c r="CK546" s="188"/>
      <c r="CL546" s="188"/>
      <c r="CM546" s="188"/>
      <c r="CN546" s="188"/>
      <c r="CO546" s="188"/>
      <c r="CP546" s="188"/>
      <c r="CQ546" s="188"/>
      <c r="CR546" s="188"/>
      <c r="CS546" s="188"/>
      <c r="CT546" s="188"/>
      <c r="CU546" s="188"/>
      <c r="CV546" s="188"/>
      <c r="CW546" s="188"/>
      <c r="CX546" s="189"/>
      <c r="CY546" s="195"/>
      <c r="CZ546" s="188"/>
      <c r="DA546" s="188"/>
      <c r="DB546" s="188"/>
      <c r="DC546" s="188"/>
      <c r="DD546" s="188"/>
      <c r="DE546" s="188"/>
      <c r="DF546" s="188"/>
      <c r="DG546" s="188"/>
      <c r="DH546" s="188"/>
      <c r="DI546" s="188"/>
      <c r="DJ546" s="188"/>
      <c r="DK546" s="188"/>
      <c r="DL546" s="188"/>
      <c r="DM546" s="188"/>
      <c r="DN546" s="188"/>
      <c r="DO546" s="189"/>
      <c r="DP546" s="195"/>
      <c r="DQ546" s="188"/>
      <c r="DR546" s="188"/>
      <c r="DS546" s="188"/>
      <c r="DT546" s="188"/>
      <c r="DU546" s="188"/>
      <c r="DV546" s="188"/>
      <c r="DW546" s="188"/>
      <c r="DX546" s="188"/>
      <c r="DY546" s="188"/>
      <c r="DZ546" s="188"/>
      <c r="EA546" s="188"/>
      <c r="EB546" s="188"/>
      <c r="EC546" s="188"/>
      <c r="ED546" s="188"/>
      <c r="EE546" s="188"/>
      <c r="EF546" s="189"/>
      <c r="EG546" s="195"/>
      <c r="EH546" s="188"/>
      <c r="EI546" s="188"/>
      <c r="EJ546" s="188"/>
      <c r="EK546" s="188"/>
      <c r="EL546" s="188"/>
      <c r="EM546" s="188"/>
      <c r="EN546" s="188"/>
      <c r="EO546" s="188"/>
      <c r="EP546" s="188"/>
      <c r="EQ546" s="188"/>
      <c r="ER546" s="188"/>
      <c r="ES546" s="188"/>
      <c r="ET546" s="188"/>
      <c r="EU546" s="188"/>
      <c r="EV546" s="188"/>
      <c r="EW546" s="189"/>
      <c r="EX546" s="195"/>
      <c r="EY546" s="188"/>
      <c r="EZ546" s="188"/>
      <c r="FA546" s="188"/>
      <c r="FB546" s="188"/>
      <c r="FC546" s="188"/>
      <c r="FD546" s="188"/>
      <c r="FE546" s="188"/>
      <c r="FF546" s="188"/>
      <c r="FG546" s="188"/>
      <c r="FH546" s="188"/>
      <c r="FI546" s="188"/>
      <c r="FJ546" s="188"/>
      <c r="FK546" s="188"/>
      <c r="FL546" s="188"/>
      <c r="FM546" s="188"/>
      <c r="FN546" s="189"/>
      <c r="FO546" s="195"/>
      <c r="FP546" s="188"/>
      <c r="FQ546" s="188"/>
      <c r="FR546" s="188"/>
      <c r="FS546" s="188"/>
      <c r="FT546" s="188"/>
      <c r="FU546" s="188"/>
      <c r="FV546" s="188"/>
      <c r="FW546" s="188"/>
      <c r="FX546" s="188"/>
      <c r="FY546" s="188"/>
      <c r="FZ546" s="188"/>
      <c r="GA546" s="188"/>
      <c r="GB546" s="188"/>
      <c r="GC546" s="188"/>
      <c r="GD546" s="188"/>
      <c r="GE546" s="189"/>
      <c r="GF546" s="195"/>
      <c r="GG546" s="188"/>
      <c r="GH546" s="188"/>
      <c r="GI546" s="188"/>
      <c r="GJ546" s="188"/>
      <c r="GK546" s="188"/>
      <c r="GL546" s="188"/>
      <c r="GM546" s="188"/>
      <c r="GN546" s="188"/>
      <c r="GO546" s="188"/>
      <c r="GP546" s="188"/>
      <c r="GQ546" s="188"/>
      <c r="GR546" s="188"/>
      <c r="GS546" s="188"/>
      <c r="GT546" s="188"/>
      <c r="GU546" s="188"/>
      <c r="GV546" s="189"/>
      <c r="GW546" s="195"/>
      <c r="GX546" s="188"/>
      <c r="GY546" s="188"/>
      <c r="GZ546" s="188"/>
      <c r="HA546" s="188"/>
      <c r="HB546" s="188"/>
      <c r="HC546" s="188"/>
      <c r="HD546" s="188"/>
      <c r="HE546" s="188"/>
      <c r="HF546" s="188"/>
      <c r="HG546" s="188"/>
      <c r="HH546" s="188"/>
      <c r="HI546" s="188"/>
      <c r="HJ546" s="188"/>
      <c r="HK546" s="188"/>
      <c r="HL546" s="188"/>
      <c r="HM546" s="189"/>
      <c r="HN546" s="195"/>
      <c r="HO546" s="188"/>
      <c r="HP546" s="188"/>
      <c r="HQ546" s="188"/>
      <c r="HR546" s="188"/>
      <c r="HS546" s="188"/>
      <c r="HT546" s="188"/>
      <c r="HU546" s="188"/>
      <c r="HV546" s="188"/>
      <c r="HW546" s="188"/>
      <c r="HX546" s="188"/>
      <c r="HY546" s="188"/>
      <c r="HZ546" s="188"/>
      <c r="IA546" s="188"/>
      <c r="IB546" s="188"/>
      <c r="IC546" s="188"/>
      <c r="ID546" s="189"/>
      <c r="IE546" s="195"/>
      <c r="IF546" s="188"/>
      <c r="IG546" s="188"/>
      <c r="IH546" s="188"/>
      <c r="II546" s="188"/>
      <c r="IJ546" s="188"/>
      <c r="IK546" s="188"/>
      <c r="IL546" s="188"/>
      <c r="IM546" s="188"/>
      <c r="IN546" s="188"/>
      <c r="IO546" s="188"/>
      <c r="IP546" s="188"/>
      <c r="IQ546" s="188"/>
      <c r="IR546" s="188"/>
      <c r="IS546" s="188"/>
      <c r="IT546" s="188"/>
      <c r="IU546" s="189"/>
      <c r="IV546" s="195"/>
      <c r="IW546" s="188"/>
      <c r="IX546" s="188"/>
      <c r="IY546" s="188"/>
      <c r="IZ546" s="188"/>
      <c r="JA546" s="188"/>
      <c r="JB546" s="188"/>
      <c r="JC546" s="188"/>
      <c r="JD546" s="188"/>
      <c r="JE546" s="188"/>
      <c r="JF546" s="188"/>
      <c r="JG546" s="188"/>
      <c r="JH546" s="188"/>
      <c r="JI546" s="188"/>
      <c r="JJ546" s="188"/>
      <c r="JK546" s="188"/>
      <c r="JL546" s="189"/>
      <c r="JM546" s="195"/>
      <c r="JN546" s="188"/>
      <c r="JO546" s="188"/>
      <c r="JP546" s="188"/>
      <c r="JQ546" s="188"/>
      <c r="JR546" s="188"/>
      <c r="JS546" s="188"/>
      <c r="JT546" s="188"/>
      <c r="JU546" s="188"/>
      <c r="JV546" s="188"/>
      <c r="JW546" s="188"/>
      <c r="JX546" s="188"/>
      <c r="JY546" s="188"/>
      <c r="JZ546" s="188"/>
      <c r="KA546" s="188"/>
      <c r="KB546" s="188"/>
      <c r="KC546" s="189"/>
      <c r="KD546" s="195"/>
      <c r="KE546" s="188"/>
      <c r="KF546" s="188"/>
      <c r="KG546" s="188"/>
      <c r="KH546" s="188"/>
      <c r="KI546" s="188"/>
      <c r="KJ546" s="188"/>
      <c r="KK546" s="188"/>
      <c r="KL546" s="188"/>
      <c r="KM546" s="188"/>
      <c r="KN546" s="188"/>
      <c r="KO546" s="188"/>
      <c r="KP546" s="188"/>
      <c r="KQ546" s="188"/>
      <c r="KR546" s="188"/>
      <c r="KS546" s="188"/>
      <c r="KT546" s="189"/>
      <c r="KU546" s="188"/>
    </row>
    <row r="547" ht="15.0" customHeight="1">
      <c r="A547" s="195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9"/>
      <c r="R547" s="195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9"/>
      <c r="AI547" s="195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9"/>
      <c r="AZ547" s="195"/>
      <c r="BA547" s="188"/>
      <c r="BB547" s="188"/>
      <c r="BC547" s="188"/>
      <c r="BD547" s="188"/>
      <c r="BE547" s="188"/>
      <c r="BF547" s="188"/>
      <c r="BG547" s="188"/>
      <c r="BH547" s="188"/>
      <c r="BI547" s="188"/>
      <c r="BJ547" s="188"/>
      <c r="BK547" s="188"/>
      <c r="BL547" s="188"/>
      <c r="BM547" s="188"/>
      <c r="BN547" s="188"/>
      <c r="BO547" s="188"/>
      <c r="BP547" s="189"/>
      <c r="BQ547" s="195"/>
      <c r="BR547" s="188"/>
      <c r="BS547" s="188"/>
      <c r="BT547" s="188"/>
      <c r="BU547" s="188"/>
      <c r="BV547" s="188"/>
      <c r="BW547" s="188"/>
      <c r="BX547" s="188"/>
      <c r="BY547" s="188"/>
      <c r="BZ547" s="188"/>
      <c r="CA547" s="188"/>
      <c r="CB547" s="188"/>
      <c r="CC547" s="188"/>
      <c r="CD547" s="188"/>
      <c r="CE547" s="188"/>
      <c r="CF547" s="188"/>
      <c r="CG547" s="189"/>
      <c r="CH547" s="195"/>
      <c r="CI547" s="188"/>
      <c r="CJ547" s="188"/>
      <c r="CK547" s="188"/>
      <c r="CL547" s="188"/>
      <c r="CM547" s="188"/>
      <c r="CN547" s="188"/>
      <c r="CO547" s="188"/>
      <c r="CP547" s="188"/>
      <c r="CQ547" s="188"/>
      <c r="CR547" s="188"/>
      <c r="CS547" s="188"/>
      <c r="CT547" s="188"/>
      <c r="CU547" s="188"/>
      <c r="CV547" s="188"/>
      <c r="CW547" s="188"/>
      <c r="CX547" s="189"/>
      <c r="CY547" s="195"/>
      <c r="CZ547" s="188"/>
      <c r="DA547" s="188"/>
      <c r="DB547" s="188"/>
      <c r="DC547" s="188"/>
      <c r="DD547" s="188"/>
      <c r="DE547" s="188"/>
      <c r="DF547" s="188"/>
      <c r="DG547" s="188"/>
      <c r="DH547" s="188"/>
      <c r="DI547" s="188"/>
      <c r="DJ547" s="188"/>
      <c r="DK547" s="188"/>
      <c r="DL547" s="188"/>
      <c r="DM547" s="188"/>
      <c r="DN547" s="188"/>
      <c r="DO547" s="189"/>
      <c r="DP547" s="195"/>
      <c r="DQ547" s="188"/>
      <c r="DR547" s="188"/>
      <c r="DS547" s="188"/>
      <c r="DT547" s="188"/>
      <c r="DU547" s="188"/>
      <c r="DV547" s="188"/>
      <c r="DW547" s="188"/>
      <c r="DX547" s="188"/>
      <c r="DY547" s="188"/>
      <c r="DZ547" s="188"/>
      <c r="EA547" s="188"/>
      <c r="EB547" s="188"/>
      <c r="EC547" s="188"/>
      <c r="ED547" s="188"/>
      <c r="EE547" s="188"/>
      <c r="EF547" s="189"/>
      <c r="EG547" s="195"/>
      <c r="EH547" s="188"/>
      <c r="EI547" s="188"/>
      <c r="EJ547" s="188"/>
      <c r="EK547" s="188"/>
      <c r="EL547" s="188"/>
      <c r="EM547" s="188"/>
      <c r="EN547" s="188"/>
      <c r="EO547" s="188"/>
      <c r="EP547" s="188"/>
      <c r="EQ547" s="188"/>
      <c r="ER547" s="188"/>
      <c r="ES547" s="188"/>
      <c r="ET547" s="188"/>
      <c r="EU547" s="188"/>
      <c r="EV547" s="188"/>
      <c r="EW547" s="189"/>
      <c r="EX547" s="195"/>
      <c r="EY547" s="188"/>
      <c r="EZ547" s="188"/>
      <c r="FA547" s="188"/>
      <c r="FB547" s="188"/>
      <c r="FC547" s="188"/>
      <c r="FD547" s="188"/>
      <c r="FE547" s="188"/>
      <c r="FF547" s="188"/>
      <c r="FG547" s="188"/>
      <c r="FH547" s="188"/>
      <c r="FI547" s="188"/>
      <c r="FJ547" s="188"/>
      <c r="FK547" s="188"/>
      <c r="FL547" s="188"/>
      <c r="FM547" s="188"/>
      <c r="FN547" s="189"/>
      <c r="FO547" s="195"/>
      <c r="FP547" s="188"/>
      <c r="FQ547" s="188"/>
      <c r="FR547" s="188"/>
      <c r="FS547" s="188"/>
      <c r="FT547" s="188"/>
      <c r="FU547" s="188"/>
      <c r="FV547" s="188"/>
      <c r="FW547" s="188"/>
      <c r="FX547" s="188"/>
      <c r="FY547" s="188"/>
      <c r="FZ547" s="188"/>
      <c r="GA547" s="188"/>
      <c r="GB547" s="188"/>
      <c r="GC547" s="188"/>
      <c r="GD547" s="188"/>
      <c r="GE547" s="189"/>
      <c r="GF547" s="195"/>
      <c r="GG547" s="188"/>
      <c r="GH547" s="188"/>
      <c r="GI547" s="188"/>
      <c r="GJ547" s="188"/>
      <c r="GK547" s="188"/>
      <c r="GL547" s="188"/>
      <c r="GM547" s="188"/>
      <c r="GN547" s="188"/>
      <c r="GO547" s="188"/>
      <c r="GP547" s="188"/>
      <c r="GQ547" s="188"/>
      <c r="GR547" s="188"/>
      <c r="GS547" s="188"/>
      <c r="GT547" s="188"/>
      <c r="GU547" s="188"/>
      <c r="GV547" s="189"/>
      <c r="GW547" s="195"/>
      <c r="GX547" s="188"/>
      <c r="GY547" s="188"/>
      <c r="GZ547" s="188"/>
      <c r="HA547" s="188"/>
      <c r="HB547" s="188"/>
      <c r="HC547" s="188"/>
      <c r="HD547" s="188"/>
      <c r="HE547" s="188"/>
      <c r="HF547" s="188"/>
      <c r="HG547" s="188"/>
      <c r="HH547" s="188"/>
      <c r="HI547" s="188"/>
      <c r="HJ547" s="188"/>
      <c r="HK547" s="188"/>
      <c r="HL547" s="188"/>
      <c r="HM547" s="189"/>
      <c r="HN547" s="195"/>
      <c r="HO547" s="188"/>
      <c r="HP547" s="188"/>
      <c r="HQ547" s="188"/>
      <c r="HR547" s="188"/>
      <c r="HS547" s="188"/>
      <c r="HT547" s="188"/>
      <c r="HU547" s="188"/>
      <c r="HV547" s="188"/>
      <c r="HW547" s="188"/>
      <c r="HX547" s="188"/>
      <c r="HY547" s="188"/>
      <c r="HZ547" s="188"/>
      <c r="IA547" s="188"/>
      <c r="IB547" s="188"/>
      <c r="IC547" s="188"/>
      <c r="ID547" s="189"/>
      <c r="IE547" s="195"/>
      <c r="IF547" s="188"/>
      <c r="IG547" s="188"/>
      <c r="IH547" s="188"/>
      <c r="II547" s="188"/>
      <c r="IJ547" s="188"/>
      <c r="IK547" s="188"/>
      <c r="IL547" s="188"/>
      <c r="IM547" s="188"/>
      <c r="IN547" s="188"/>
      <c r="IO547" s="188"/>
      <c r="IP547" s="188"/>
      <c r="IQ547" s="188"/>
      <c r="IR547" s="188"/>
      <c r="IS547" s="188"/>
      <c r="IT547" s="188"/>
      <c r="IU547" s="189"/>
      <c r="IV547" s="195"/>
      <c r="IW547" s="188"/>
      <c r="IX547" s="188"/>
      <c r="IY547" s="188"/>
      <c r="IZ547" s="188"/>
      <c r="JA547" s="188"/>
      <c r="JB547" s="188"/>
      <c r="JC547" s="188"/>
      <c r="JD547" s="188"/>
      <c r="JE547" s="188"/>
      <c r="JF547" s="188"/>
      <c r="JG547" s="188"/>
      <c r="JH547" s="188"/>
      <c r="JI547" s="188"/>
      <c r="JJ547" s="188"/>
      <c r="JK547" s="188"/>
      <c r="JL547" s="189"/>
      <c r="JM547" s="195"/>
      <c r="JN547" s="188"/>
      <c r="JO547" s="188"/>
      <c r="JP547" s="188"/>
      <c r="JQ547" s="188"/>
      <c r="JR547" s="188"/>
      <c r="JS547" s="188"/>
      <c r="JT547" s="188"/>
      <c r="JU547" s="188"/>
      <c r="JV547" s="188"/>
      <c r="JW547" s="188"/>
      <c r="JX547" s="188"/>
      <c r="JY547" s="188"/>
      <c r="JZ547" s="188"/>
      <c r="KA547" s="188"/>
      <c r="KB547" s="188"/>
      <c r="KC547" s="189"/>
      <c r="KD547" s="195"/>
      <c r="KE547" s="188"/>
      <c r="KF547" s="188"/>
      <c r="KG547" s="188"/>
      <c r="KH547" s="188"/>
      <c r="KI547" s="188"/>
      <c r="KJ547" s="188"/>
      <c r="KK547" s="188"/>
      <c r="KL547" s="188"/>
      <c r="KM547" s="188"/>
      <c r="KN547" s="188"/>
      <c r="KO547" s="188"/>
      <c r="KP547" s="188"/>
      <c r="KQ547" s="188"/>
      <c r="KR547" s="188"/>
      <c r="KS547" s="188"/>
      <c r="KT547" s="189"/>
      <c r="KU547" s="188"/>
    </row>
    <row r="548" ht="15.0" customHeight="1">
      <c r="A548" s="195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9"/>
      <c r="R548" s="195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9"/>
      <c r="AI548" s="195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9"/>
      <c r="AZ548" s="195"/>
      <c r="BA548" s="188"/>
      <c r="BB548" s="188"/>
      <c r="BC548" s="188"/>
      <c r="BD548" s="188"/>
      <c r="BE548" s="188"/>
      <c r="BF548" s="188"/>
      <c r="BG548" s="188"/>
      <c r="BH548" s="188"/>
      <c r="BI548" s="188"/>
      <c r="BJ548" s="188"/>
      <c r="BK548" s="188"/>
      <c r="BL548" s="188"/>
      <c r="BM548" s="188"/>
      <c r="BN548" s="188"/>
      <c r="BO548" s="188"/>
      <c r="BP548" s="189"/>
      <c r="BQ548" s="195"/>
      <c r="BR548" s="188"/>
      <c r="BS548" s="188"/>
      <c r="BT548" s="188"/>
      <c r="BU548" s="188"/>
      <c r="BV548" s="188"/>
      <c r="BW548" s="188"/>
      <c r="BX548" s="188"/>
      <c r="BY548" s="188"/>
      <c r="BZ548" s="188"/>
      <c r="CA548" s="188"/>
      <c r="CB548" s="188"/>
      <c r="CC548" s="188"/>
      <c r="CD548" s="188"/>
      <c r="CE548" s="188"/>
      <c r="CF548" s="188"/>
      <c r="CG548" s="189"/>
      <c r="CH548" s="195"/>
      <c r="CI548" s="188"/>
      <c r="CJ548" s="188"/>
      <c r="CK548" s="188"/>
      <c r="CL548" s="188"/>
      <c r="CM548" s="188"/>
      <c r="CN548" s="188"/>
      <c r="CO548" s="188"/>
      <c r="CP548" s="188"/>
      <c r="CQ548" s="188"/>
      <c r="CR548" s="188"/>
      <c r="CS548" s="188"/>
      <c r="CT548" s="188"/>
      <c r="CU548" s="188"/>
      <c r="CV548" s="188"/>
      <c r="CW548" s="188"/>
      <c r="CX548" s="189"/>
      <c r="CY548" s="195"/>
      <c r="CZ548" s="188"/>
      <c r="DA548" s="188"/>
      <c r="DB548" s="188"/>
      <c r="DC548" s="188"/>
      <c r="DD548" s="188"/>
      <c r="DE548" s="188"/>
      <c r="DF548" s="188"/>
      <c r="DG548" s="188"/>
      <c r="DH548" s="188"/>
      <c r="DI548" s="188"/>
      <c r="DJ548" s="188"/>
      <c r="DK548" s="188"/>
      <c r="DL548" s="188"/>
      <c r="DM548" s="188"/>
      <c r="DN548" s="188"/>
      <c r="DO548" s="189"/>
      <c r="DP548" s="195"/>
      <c r="DQ548" s="188"/>
      <c r="DR548" s="188"/>
      <c r="DS548" s="188"/>
      <c r="DT548" s="188"/>
      <c r="DU548" s="188"/>
      <c r="DV548" s="188"/>
      <c r="DW548" s="188"/>
      <c r="DX548" s="188"/>
      <c r="DY548" s="188"/>
      <c r="DZ548" s="188"/>
      <c r="EA548" s="188"/>
      <c r="EB548" s="188"/>
      <c r="EC548" s="188"/>
      <c r="ED548" s="188"/>
      <c r="EE548" s="188"/>
      <c r="EF548" s="189"/>
      <c r="EG548" s="195"/>
      <c r="EH548" s="188"/>
      <c r="EI548" s="188"/>
      <c r="EJ548" s="188"/>
      <c r="EK548" s="188"/>
      <c r="EL548" s="188"/>
      <c r="EM548" s="188"/>
      <c r="EN548" s="188"/>
      <c r="EO548" s="188"/>
      <c r="EP548" s="188"/>
      <c r="EQ548" s="188"/>
      <c r="ER548" s="188"/>
      <c r="ES548" s="188"/>
      <c r="ET548" s="188"/>
      <c r="EU548" s="188"/>
      <c r="EV548" s="188"/>
      <c r="EW548" s="189"/>
      <c r="EX548" s="195"/>
      <c r="EY548" s="188"/>
      <c r="EZ548" s="188"/>
      <c r="FA548" s="188"/>
      <c r="FB548" s="188"/>
      <c r="FC548" s="188"/>
      <c r="FD548" s="188"/>
      <c r="FE548" s="188"/>
      <c r="FF548" s="188"/>
      <c r="FG548" s="188"/>
      <c r="FH548" s="188"/>
      <c r="FI548" s="188"/>
      <c r="FJ548" s="188"/>
      <c r="FK548" s="188"/>
      <c r="FL548" s="188"/>
      <c r="FM548" s="188"/>
      <c r="FN548" s="189"/>
      <c r="FO548" s="195"/>
      <c r="FP548" s="188"/>
      <c r="FQ548" s="188"/>
      <c r="FR548" s="188"/>
      <c r="FS548" s="188"/>
      <c r="FT548" s="188"/>
      <c r="FU548" s="188"/>
      <c r="FV548" s="188"/>
      <c r="FW548" s="188"/>
      <c r="FX548" s="188"/>
      <c r="FY548" s="188"/>
      <c r="FZ548" s="188"/>
      <c r="GA548" s="188"/>
      <c r="GB548" s="188"/>
      <c r="GC548" s="188"/>
      <c r="GD548" s="188"/>
      <c r="GE548" s="189"/>
      <c r="GF548" s="195"/>
      <c r="GG548" s="188"/>
      <c r="GH548" s="188"/>
      <c r="GI548" s="188"/>
      <c r="GJ548" s="188"/>
      <c r="GK548" s="188"/>
      <c r="GL548" s="188"/>
      <c r="GM548" s="188"/>
      <c r="GN548" s="188"/>
      <c r="GO548" s="188"/>
      <c r="GP548" s="188"/>
      <c r="GQ548" s="188"/>
      <c r="GR548" s="188"/>
      <c r="GS548" s="188"/>
      <c r="GT548" s="188"/>
      <c r="GU548" s="188"/>
      <c r="GV548" s="189"/>
      <c r="GW548" s="195"/>
      <c r="GX548" s="188"/>
      <c r="GY548" s="188"/>
      <c r="GZ548" s="188"/>
      <c r="HA548" s="188"/>
      <c r="HB548" s="188"/>
      <c r="HC548" s="188"/>
      <c r="HD548" s="188"/>
      <c r="HE548" s="188"/>
      <c r="HF548" s="188"/>
      <c r="HG548" s="188"/>
      <c r="HH548" s="188"/>
      <c r="HI548" s="188"/>
      <c r="HJ548" s="188"/>
      <c r="HK548" s="188"/>
      <c r="HL548" s="188"/>
      <c r="HM548" s="189"/>
      <c r="HN548" s="195"/>
      <c r="HO548" s="188"/>
      <c r="HP548" s="188"/>
      <c r="HQ548" s="188"/>
      <c r="HR548" s="188"/>
      <c r="HS548" s="188"/>
      <c r="HT548" s="188"/>
      <c r="HU548" s="188"/>
      <c r="HV548" s="188"/>
      <c r="HW548" s="188"/>
      <c r="HX548" s="188"/>
      <c r="HY548" s="188"/>
      <c r="HZ548" s="188"/>
      <c r="IA548" s="188"/>
      <c r="IB548" s="188"/>
      <c r="IC548" s="188"/>
      <c r="ID548" s="189"/>
      <c r="IE548" s="195"/>
      <c r="IF548" s="188"/>
      <c r="IG548" s="188"/>
      <c r="IH548" s="188"/>
      <c r="II548" s="188"/>
      <c r="IJ548" s="188"/>
      <c r="IK548" s="188"/>
      <c r="IL548" s="188"/>
      <c r="IM548" s="188"/>
      <c r="IN548" s="188"/>
      <c r="IO548" s="188"/>
      <c r="IP548" s="188"/>
      <c r="IQ548" s="188"/>
      <c r="IR548" s="188"/>
      <c r="IS548" s="188"/>
      <c r="IT548" s="188"/>
      <c r="IU548" s="189"/>
      <c r="IV548" s="195"/>
      <c r="IW548" s="188"/>
      <c r="IX548" s="188"/>
      <c r="IY548" s="188"/>
      <c r="IZ548" s="188"/>
      <c r="JA548" s="188"/>
      <c r="JB548" s="188"/>
      <c r="JC548" s="188"/>
      <c r="JD548" s="188"/>
      <c r="JE548" s="188"/>
      <c r="JF548" s="188"/>
      <c r="JG548" s="188"/>
      <c r="JH548" s="188"/>
      <c r="JI548" s="188"/>
      <c r="JJ548" s="188"/>
      <c r="JK548" s="188"/>
      <c r="JL548" s="189"/>
      <c r="JM548" s="195"/>
      <c r="JN548" s="188"/>
      <c r="JO548" s="188"/>
      <c r="JP548" s="188"/>
      <c r="JQ548" s="188"/>
      <c r="JR548" s="188"/>
      <c r="JS548" s="188"/>
      <c r="JT548" s="188"/>
      <c r="JU548" s="188"/>
      <c r="JV548" s="188"/>
      <c r="JW548" s="188"/>
      <c r="JX548" s="188"/>
      <c r="JY548" s="188"/>
      <c r="JZ548" s="188"/>
      <c r="KA548" s="188"/>
      <c r="KB548" s="188"/>
      <c r="KC548" s="189"/>
      <c r="KD548" s="195"/>
      <c r="KE548" s="188"/>
      <c r="KF548" s="188"/>
      <c r="KG548" s="188"/>
      <c r="KH548" s="188"/>
      <c r="KI548" s="188"/>
      <c r="KJ548" s="188"/>
      <c r="KK548" s="188"/>
      <c r="KL548" s="188"/>
      <c r="KM548" s="188"/>
      <c r="KN548" s="188"/>
      <c r="KO548" s="188"/>
      <c r="KP548" s="188"/>
      <c r="KQ548" s="188"/>
      <c r="KR548" s="188"/>
      <c r="KS548" s="188"/>
      <c r="KT548" s="189"/>
      <c r="KU548" s="188"/>
    </row>
    <row r="549" ht="15.0" customHeight="1">
      <c r="A549" s="195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9"/>
      <c r="R549" s="195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9"/>
      <c r="AI549" s="195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9"/>
      <c r="AZ549" s="195"/>
      <c r="BA549" s="188"/>
      <c r="BB549" s="188"/>
      <c r="BC549" s="188"/>
      <c r="BD549" s="188"/>
      <c r="BE549" s="188"/>
      <c r="BF549" s="188"/>
      <c r="BG549" s="188"/>
      <c r="BH549" s="188"/>
      <c r="BI549" s="188"/>
      <c r="BJ549" s="188"/>
      <c r="BK549" s="188"/>
      <c r="BL549" s="188"/>
      <c r="BM549" s="188"/>
      <c r="BN549" s="188"/>
      <c r="BO549" s="188"/>
      <c r="BP549" s="189"/>
      <c r="BQ549" s="195"/>
      <c r="BR549" s="188"/>
      <c r="BS549" s="188"/>
      <c r="BT549" s="188"/>
      <c r="BU549" s="188"/>
      <c r="BV549" s="188"/>
      <c r="BW549" s="188"/>
      <c r="BX549" s="188"/>
      <c r="BY549" s="188"/>
      <c r="BZ549" s="188"/>
      <c r="CA549" s="188"/>
      <c r="CB549" s="188"/>
      <c r="CC549" s="188"/>
      <c r="CD549" s="188"/>
      <c r="CE549" s="188"/>
      <c r="CF549" s="188"/>
      <c r="CG549" s="189"/>
      <c r="CH549" s="195"/>
      <c r="CI549" s="188"/>
      <c r="CJ549" s="188"/>
      <c r="CK549" s="188"/>
      <c r="CL549" s="188"/>
      <c r="CM549" s="188"/>
      <c r="CN549" s="188"/>
      <c r="CO549" s="188"/>
      <c r="CP549" s="188"/>
      <c r="CQ549" s="188"/>
      <c r="CR549" s="188"/>
      <c r="CS549" s="188"/>
      <c r="CT549" s="188"/>
      <c r="CU549" s="188"/>
      <c r="CV549" s="188"/>
      <c r="CW549" s="188"/>
      <c r="CX549" s="189"/>
      <c r="CY549" s="195"/>
      <c r="CZ549" s="188"/>
      <c r="DA549" s="188"/>
      <c r="DB549" s="188"/>
      <c r="DC549" s="188"/>
      <c r="DD549" s="188"/>
      <c r="DE549" s="188"/>
      <c r="DF549" s="188"/>
      <c r="DG549" s="188"/>
      <c r="DH549" s="188"/>
      <c r="DI549" s="188"/>
      <c r="DJ549" s="188"/>
      <c r="DK549" s="188"/>
      <c r="DL549" s="188"/>
      <c r="DM549" s="188"/>
      <c r="DN549" s="188"/>
      <c r="DO549" s="189"/>
      <c r="DP549" s="195"/>
      <c r="DQ549" s="188"/>
      <c r="DR549" s="188"/>
      <c r="DS549" s="188"/>
      <c r="DT549" s="188"/>
      <c r="DU549" s="188"/>
      <c r="DV549" s="188"/>
      <c r="DW549" s="188"/>
      <c r="DX549" s="188"/>
      <c r="DY549" s="188"/>
      <c r="DZ549" s="188"/>
      <c r="EA549" s="188"/>
      <c r="EB549" s="188"/>
      <c r="EC549" s="188"/>
      <c r="ED549" s="188"/>
      <c r="EE549" s="188"/>
      <c r="EF549" s="189"/>
      <c r="EG549" s="195"/>
      <c r="EH549" s="188"/>
      <c r="EI549" s="188"/>
      <c r="EJ549" s="188"/>
      <c r="EK549" s="188"/>
      <c r="EL549" s="188"/>
      <c r="EM549" s="188"/>
      <c r="EN549" s="188"/>
      <c r="EO549" s="188"/>
      <c r="EP549" s="188"/>
      <c r="EQ549" s="188"/>
      <c r="ER549" s="188"/>
      <c r="ES549" s="188"/>
      <c r="ET549" s="188"/>
      <c r="EU549" s="188"/>
      <c r="EV549" s="188"/>
      <c r="EW549" s="189"/>
      <c r="EX549" s="195"/>
      <c r="EY549" s="188"/>
      <c r="EZ549" s="188"/>
      <c r="FA549" s="188"/>
      <c r="FB549" s="188"/>
      <c r="FC549" s="188"/>
      <c r="FD549" s="188"/>
      <c r="FE549" s="188"/>
      <c r="FF549" s="188"/>
      <c r="FG549" s="188"/>
      <c r="FH549" s="188"/>
      <c r="FI549" s="188"/>
      <c r="FJ549" s="188"/>
      <c r="FK549" s="188"/>
      <c r="FL549" s="188"/>
      <c r="FM549" s="188"/>
      <c r="FN549" s="189"/>
      <c r="FO549" s="195"/>
      <c r="FP549" s="188"/>
      <c r="FQ549" s="188"/>
      <c r="FR549" s="188"/>
      <c r="FS549" s="188"/>
      <c r="FT549" s="188"/>
      <c r="FU549" s="188"/>
      <c r="FV549" s="188"/>
      <c r="FW549" s="188"/>
      <c r="FX549" s="188"/>
      <c r="FY549" s="188"/>
      <c r="FZ549" s="188"/>
      <c r="GA549" s="188"/>
      <c r="GB549" s="188"/>
      <c r="GC549" s="188"/>
      <c r="GD549" s="188"/>
      <c r="GE549" s="189"/>
      <c r="GF549" s="195"/>
      <c r="GG549" s="188"/>
      <c r="GH549" s="188"/>
      <c r="GI549" s="188"/>
      <c r="GJ549" s="188"/>
      <c r="GK549" s="188"/>
      <c r="GL549" s="188"/>
      <c r="GM549" s="188"/>
      <c r="GN549" s="188"/>
      <c r="GO549" s="188"/>
      <c r="GP549" s="188"/>
      <c r="GQ549" s="188"/>
      <c r="GR549" s="188"/>
      <c r="GS549" s="188"/>
      <c r="GT549" s="188"/>
      <c r="GU549" s="188"/>
      <c r="GV549" s="189"/>
      <c r="GW549" s="195"/>
      <c r="GX549" s="188"/>
      <c r="GY549" s="188"/>
      <c r="GZ549" s="188"/>
      <c r="HA549" s="188"/>
      <c r="HB549" s="188"/>
      <c r="HC549" s="188"/>
      <c r="HD549" s="188"/>
      <c r="HE549" s="188"/>
      <c r="HF549" s="188"/>
      <c r="HG549" s="188"/>
      <c r="HH549" s="188"/>
      <c r="HI549" s="188"/>
      <c r="HJ549" s="188"/>
      <c r="HK549" s="188"/>
      <c r="HL549" s="188"/>
      <c r="HM549" s="189"/>
      <c r="HN549" s="195"/>
      <c r="HO549" s="188"/>
      <c r="HP549" s="188"/>
      <c r="HQ549" s="188"/>
      <c r="HR549" s="188"/>
      <c r="HS549" s="188"/>
      <c r="HT549" s="188"/>
      <c r="HU549" s="188"/>
      <c r="HV549" s="188"/>
      <c r="HW549" s="188"/>
      <c r="HX549" s="188"/>
      <c r="HY549" s="188"/>
      <c r="HZ549" s="188"/>
      <c r="IA549" s="188"/>
      <c r="IB549" s="188"/>
      <c r="IC549" s="188"/>
      <c r="ID549" s="189"/>
      <c r="IE549" s="195"/>
      <c r="IF549" s="188"/>
      <c r="IG549" s="188"/>
      <c r="IH549" s="188"/>
      <c r="II549" s="188"/>
      <c r="IJ549" s="188"/>
      <c r="IK549" s="188"/>
      <c r="IL549" s="188"/>
      <c r="IM549" s="188"/>
      <c r="IN549" s="188"/>
      <c r="IO549" s="188"/>
      <c r="IP549" s="188"/>
      <c r="IQ549" s="188"/>
      <c r="IR549" s="188"/>
      <c r="IS549" s="188"/>
      <c r="IT549" s="188"/>
      <c r="IU549" s="189"/>
      <c r="IV549" s="195"/>
      <c r="IW549" s="188"/>
      <c r="IX549" s="188"/>
      <c r="IY549" s="188"/>
      <c r="IZ549" s="188"/>
      <c r="JA549" s="188"/>
      <c r="JB549" s="188"/>
      <c r="JC549" s="188"/>
      <c r="JD549" s="188"/>
      <c r="JE549" s="188"/>
      <c r="JF549" s="188"/>
      <c r="JG549" s="188"/>
      <c r="JH549" s="188"/>
      <c r="JI549" s="188"/>
      <c r="JJ549" s="188"/>
      <c r="JK549" s="188"/>
      <c r="JL549" s="189"/>
      <c r="JM549" s="195"/>
      <c r="JN549" s="188"/>
      <c r="JO549" s="188"/>
      <c r="JP549" s="188"/>
      <c r="JQ549" s="188"/>
      <c r="JR549" s="188"/>
      <c r="JS549" s="188"/>
      <c r="JT549" s="188"/>
      <c r="JU549" s="188"/>
      <c r="JV549" s="188"/>
      <c r="JW549" s="188"/>
      <c r="JX549" s="188"/>
      <c r="JY549" s="188"/>
      <c r="JZ549" s="188"/>
      <c r="KA549" s="188"/>
      <c r="KB549" s="188"/>
      <c r="KC549" s="189"/>
      <c r="KD549" s="195"/>
      <c r="KE549" s="188"/>
      <c r="KF549" s="188"/>
      <c r="KG549" s="188"/>
      <c r="KH549" s="188"/>
      <c r="KI549" s="188"/>
      <c r="KJ549" s="188"/>
      <c r="KK549" s="188"/>
      <c r="KL549" s="188"/>
      <c r="KM549" s="188"/>
      <c r="KN549" s="188"/>
      <c r="KO549" s="188"/>
      <c r="KP549" s="188"/>
      <c r="KQ549" s="188"/>
      <c r="KR549" s="188"/>
      <c r="KS549" s="188"/>
      <c r="KT549" s="189"/>
      <c r="KU549" s="188"/>
    </row>
    <row r="550" ht="15.0" customHeight="1">
      <c r="A550" s="195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9"/>
      <c r="R550" s="195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9"/>
      <c r="AI550" s="195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9"/>
      <c r="AZ550" s="195"/>
      <c r="BA550" s="188"/>
      <c r="BB550" s="188"/>
      <c r="BC550" s="188"/>
      <c r="BD550" s="188"/>
      <c r="BE550" s="188"/>
      <c r="BF550" s="188"/>
      <c r="BG550" s="188"/>
      <c r="BH550" s="188"/>
      <c r="BI550" s="188"/>
      <c r="BJ550" s="188"/>
      <c r="BK550" s="188"/>
      <c r="BL550" s="188"/>
      <c r="BM550" s="188"/>
      <c r="BN550" s="188"/>
      <c r="BO550" s="188"/>
      <c r="BP550" s="189"/>
      <c r="BQ550" s="195"/>
      <c r="BR550" s="188"/>
      <c r="BS550" s="188"/>
      <c r="BT550" s="188"/>
      <c r="BU550" s="188"/>
      <c r="BV550" s="188"/>
      <c r="BW550" s="188"/>
      <c r="BX550" s="188"/>
      <c r="BY550" s="188"/>
      <c r="BZ550" s="188"/>
      <c r="CA550" s="188"/>
      <c r="CB550" s="188"/>
      <c r="CC550" s="188"/>
      <c r="CD550" s="188"/>
      <c r="CE550" s="188"/>
      <c r="CF550" s="188"/>
      <c r="CG550" s="189"/>
      <c r="CH550" s="195"/>
      <c r="CI550" s="188"/>
      <c r="CJ550" s="188"/>
      <c r="CK550" s="188"/>
      <c r="CL550" s="188"/>
      <c r="CM550" s="188"/>
      <c r="CN550" s="188"/>
      <c r="CO550" s="188"/>
      <c r="CP550" s="188"/>
      <c r="CQ550" s="188"/>
      <c r="CR550" s="188"/>
      <c r="CS550" s="188"/>
      <c r="CT550" s="188"/>
      <c r="CU550" s="188"/>
      <c r="CV550" s="188"/>
      <c r="CW550" s="188"/>
      <c r="CX550" s="189"/>
      <c r="CY550" s="195"/>
      <c r="CZ550" s="188"/>
      <c r="DA550" s="188"/>
      <c r="DB550" s="188"/>
      <c r="DC550" s="188"/>
      <c r="DD550" s="188"/>
      <c r="DE550" s="188"/>
      <c r="DF550" s="188"/>
      <c r="DG550" s="188"/>
      <c r="DH550" s="188"/>
      <c r="DI550" s="188"/>
      <c r="DJ550" s="188"/>
      <c r="DK550" s="188"/>
      <c r="DL550" s="188"/>
      <c r="DM550" s="188"/>
      <c r="DN550" s="188"/>
      <c r="DO550" s="189"/>
      <c r="DP550" s="195"/>
      <c r="DQ550" s="188"/>
      <c r="DR550" s="188"/>
      <c r="DS550" s="188"/>
      <c r="DT550" s="188"/>
      <c r="DU550" s="188"/>
      <c r="DV550" s="188"/>
      <c r="DW550" s="188"/>
      <c r="DX550" s="188"/>
      <c r="DY550" s="188"/>
      <c r="DZ550" s="188"/>
      <c r="EA550" s="188"/>
      <c r="EB550" s="188"/>
      <c r="EC550" s="188"/>
      <c r="ED550" s="188"/>
      <c r="EE550" s="188"/>
      <c r="EF550" s="189"/>
      <c r="EG550" s="195"/>
      <c r="EH550" s="188"/>
      <c r="EI550" s="188"/>
      <c r="EJ550" s="188"/>
      <c r="EK550" s="188"/>
      <c r="EL550" s="188"/>
      <c r="EM550" s="188"/>
      <c r="EN550" s="188"/>
      <c r="EO550" s="188"/>
      <c r="EP550" s="188"/>
      <c r="EQ550" s="188"/>
      <c r="ER550" s="188"/>
      <c r="ES550" s="188"/>
      <c r="ET550" s="188"/>
      <c r="EU550" s="188"/>
      <c r="EV550" s="188"/>
      <c r="EW550" s="189"/>
      <c r="EX550" s="195"/>
      <c r="EY550" s="188"/>
      <c r="EZ550" s="188"/>
      <c r="FA550" s="188"/>
      <c r="FB550" s="188"/>
      <c r="FC550" s="188"/>
      <c r="FD550" s="188"/>
      <c r="FE550" s="188"/>
      <c r="FF550" s="188"/>
      <c r="FG550" s="188"/>
      <c r="FH550" s="188"/>
      <c r="FI550" s="188"/>
      <c r="FJ550" s="188"/>
      <c r="FK550" s="188"/>
      <c r="FL550" s="188"/>
      <c r="FM550" s="188"/>
      <c r="FN550" s="189"/>
      <c r="FO550" s="195"/>
      <c r="FP550" s="188"/>
      <c r="FQ550" s="188"/>
      <c r="FR550" s="188"/>
      <c r="FS550" s="188"/>
      <c r="FT550" s="188"/>
      <c r="FU550" s="188"/>
      <c r="FV550" s="188"/>
      <c r="FW550" s="188"/>
      <c r="FX550" s="188"/>
      <c r="FY550" s="188"/>
      <c r="FZ550" s="188"/>
      <c r="GA550" s="188"/>
      <c r="GB550" s="188"/>
      <c r="GC550" s="188"/>
      <c r="GD550" s="188"/>
      <c r="GE550" s="189"/>
      <c r="GF550" s="195"/>
      <c r="GG550" s="188"/>
      <c r="GH550" s="188"/>
      <c r="GI550" s="188"/>
      <c r="GJ550" s="188"/>
      <c r="GK550" s="188"/>
      <c r="GL550" s="188"/>
      <c r="GM550" s="188"/>
      <c r="GN550" s="188"/>
      <c r="GO550" s="188"/>
      <c r="GP550" s="188"/>
      <c r="GQ550" s="188"/>
      <c r="GR550" s="188"/>
      <c r="GS550" s="188"/>
      <c r="GT550" s="188"/>
      <c r="GU550" s="188"/>
      <c r="GV550" s="189"/>
      <c r="GW550" s="195"/>
      <c r="GX550" s="188"/>
      <c r="GY550" s="188"/>
      <c r="GZ550" s="188"/>
      <c r="HA550" s="188"/>
      <c r="HB550" s="188"/>
      <c r="HC550" s="188"/>
      <c r="HD550" s="188"/>
      <c r="HE550" s="188"/>
      <c r="HF550" s="188"/>
      <c r="HG550" s="188"/>
      <c r="HH550" s="188"/>
      <c r="HI550" s="188"/>
      <c r="HJ550" s="188"/>
      <c r="HK550" s="188"/>
      <c r="HL550" s="188"/>
      <c r="HM550" s="189"/>
      <c r="HN550" s="195"/>
      <c r="HO550" s="188"/>
      <c r="HP550" s="188"/>
      <c r="HQ550" s="188"/>
      <c r="HR550" s="188"/>
      <c r="HS550" s="188"/>
      <c r="HT550" s="188"/>
      <c r="HU550" s="188"/>
      <c r="HV550" s="188"/>
      <c r="HW550" s="188"/>
      <c r="HX550" s="188"/>
      <c r="HY550" s="188"/>
      <c r="HZ550" s="188"/>
      <c r="IA550" s="188"/>
      <c r="IB550" s="188"/>
      <c r="IC550" s="188"/>
      <c r="ID550" s="189"/>
      <c r="IE550" s="195"/>
      <c r="IF550" s="188"/>
      <c r="IG550" s="188"/>
      <c r="IH550" s="188"/>
      <c r="II550" s="188"/>
      <c r="IJ550" s="188"/>
      <c r="IK550" s="188"/>
      <c r="IL550" s="188"/>
      <c r="IM550" s="188"/>
      <c r="IN550" s="188"/>
      <c r="IO550" s="188"/>
      <c r="IP550" s="188"/>
      <c r="IQ550" s="188"/>
      <c r="IR550" s="188"/>
      <c r="IS550" s="188"/>
      <c r="IT550" s="188"/>
      <c r="IU550" s="189"/>
      <c r="IV550" s="195"/>
      <c r="IW550" s="188"/>
      <c r="IX550" s="188"/>
      <c r="IY550" s="188"/>
      <c r="IZ550" s="188"/>
      <c r="JA550" s="188"/>
      <c r="JB550" s="188"/>
      <c r="JC550" s="188"/>
      <c r="JD550" s="188"/>
      <c r="JE550" s="188"/>
      <c r="JF550" s="188"/>
      <c r="JG550" s="188"/>
      <c r="JH550" s="188"/>
      <c r="JI550" s="188"/>
      <c r="JJ550" s="188"/>
      <c r="JK550" s="188"/>
      <c r="JL550" s="189"/>
      <c r="JM550" s="195"/>
      <c r="JN550" s="188"/>
      <c r="JO550" s="188"/>
      <c r="JP550" s="188"/>
      <c r="JQ550" s="188"/>
      <c r="JR550" s="188"/>
      <c r="JS550" s="188"/>
      <c r="JT550" s="188"/>
      <c r="JU550" s="188"/>
      <c r="JV550" s="188"/>
      <c r="JW550" s="188"/>
      <c r="JX550" s="188"/>
      <c r="JY550" s="188"/>
      <c r="JZ550" s="188"/>
      <c r="KA550" s="188"/>
      <c r="KB550" s="188"/>
      <c r="KC550" s="189"/>
      <c r="KD550" s="195"/>
      <c r="KE550" s="188"/>
      <c r="KF550" s="188"/>
      <c r="KG550" s="188"/>
      <c r="KH550" s="188"/>
      <c r="KI550" s="188"/>
      <c r="KJ550" s="188"/>
      <c r="KK550" s="188"/>
      <c r="KL550" s="188"/>
      <c r="KM550" s="188"/>
      <c r="KN550" s="188"/>
      <c r="KO550" s="188"/>
      <c r="KP550" s="188"/>
      <c r="KQ550" s="188"/>
      <c r="KR550" s="188"/>
      <c r="KS550" s="188"/>
      <c r="KT550" s="189"/>
      <c r="KU550" s="188"/>
    </row>
    <row r="551" ht="15.0" customHeight="1">
      <c r="A551" s="195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9"/>
      <c r="R551" s="195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9"/>
      <c r="AI551" s="195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9"/>
      <c r="AZ551" s="195"/>
      <c r="BA551" s="188"/>
      <c r="BB551" s="188"/>
      <c r="BC551" s="188"/>
      <c r="BD551" s="188"/>
      <c r="BE551" s="188"/>
      <c r="BF551" s="188"/>
      <c r="BG551" s="188"/>
      <c r="BH551" s="188"/>
      <c r="BI551" s="188"/>
      <c r="BJ551" s="188"/>
      <c r="BK551" s="188"/>
      <c r="BL551" s="188"/>
      <c r="BM551" s="188"/>
      <c r="BN551" s="188"/>
      <c r="BO551" s="188"/>
      <c r="BP551" s="189"/>
      <c r="BQ551" s="195"/>
      <c r="BR551" s="188"/>
      <c r="BS551" s="188"/>
      <c r="BT551" s="188"/>
      <c r="BU551" s="188"/>
      <c r="BV551" s="188"/>
      <c r="BW551" s="188"/>
      <c r="BX551" s="188"/>
      <c r="BY551" s="188"/>
      <c r="BZ551" s="188"/>
      <c r="CA551" s="188"/>
      <c r="CB551" s="188"/>
      <c r="CC551" s="188"/>
      <c r="CD551" s="188"/>
      <c r="CE551" s="188"/>
      <c r="CF551" s="188"/>
      <c r="CG551" s="189"/>
      <c r="CH551" s="195"/>
      <c r="CI551" s="188"/>
      <c r="CJ551" s="188"/>
      <c r="CK551" s="188"/>
      <c r="CL551" s="188"/>
      <c r="CM551" s="188"/>
      <c r="CN551" s="188"/>
      <c r="CO551" s="188"/>
      <c r="CP551" s="188"/>
      <c r="CQ551" s="188"/>
      <c r="CR551" s="188"/>
      <c r="CS551" s="188"/>
      <c r="CT551" s="188"/>
      <c r="CU551" s="188"/>
      <c r="CV551" s="188"/>
      <c r="CW551" s="188"/>
      <c r="CX551" s="189"/>
      <c r="CY551" s="195"/>
      <c r="CZ551" s="188"/>
      <c r="DA551" s="188"/>
      <c r="DB551" s="188"/>
      <c r="DC551" s="188"/>
      <c r="DD551" s="188"/>
      <c r="DE551" s="188"/>
      <c r="DF551" s="188"/>
      <c r="DG551" s="188"/>
      <c r="DH551" s="188"/>
      <c r="DI551" s="188"/>
      <c r="DJ551" s="188"/>
      <c r="DK551" s="188"/>
      <c r="DL551" s="188"/>
      <c r="DM551" s="188"/>
      <c r="DN551" s="188"/>
      <c r="DO551" s="189"/>
      <c r="DP551" s="195"/>
      <c r="DQ551" s="188"/>
      <c r="DR551" s="188"/>
      <c r="DS551" s="188"/>
      <c r="DT551" s="188"/>
      <c r="DU551" s="188"/>
      <c r="DV551" s="188"/>
      <c r="DW551" s="188"/>
      <c r="DX551" s="188"/>
      <c r="DY551" s="188"/>
      <c r="DZ551" s="188"/>
      <c r="EA551" s="188"/>
      <c r="EB551" s="188"/>
      <c r="EC551" s="188"/>
      <c r="ED551" s="188"/>
      <c r="EE551" s="188"/>
      <c r="EF551" s="189"/>
      <c r="EG551" s="195"/>
      <c r="EH551" s="188"/>
      <c r="EI551" s="188"/>
      <c r="EJ551" s="188"/>
      <c r="EK551" s="188"/>
      <c r="EL551" s="188"/>
      <c r="EM551" s="188"/>
      <c r="EN551" s="188"/>
      <c r="EO551" s="188"/>
      <c r="EP551" s="188"/>
      <c r="EQ551" s="188"/>
      <c r="ER551" s="188"/>
      <c r="ES551" s="188"/>
      <c r="ET551" s="188"/>
      <c r="EU551" s="188"/>
      <c r="EV551" s="188"/>
      <c r="EW551" s="189"/>
      <c r="EX551" s="195"/>
      <c r="EY551" s="188"/>
      <c r="EZ551" s="188"/>
      <c r="FA551" s="188"/>
      <c r="FB551" s="188"/>
      <c r="FC551" s="188"/>
      <c r="FD551" s="188"/>
      <c r="FE551" s="188"/>
      <c r="FF551" s="188"/>
      <c r="FG551" s="188"/>
      <c r="FH551" s="188"/>
      <c r="FI551" s="188"/>
      <c r="FJ551" s="188"/>
      <c r="FK551" s="188"/>
      <c r="FL551" s="188"/>
      <c r="FM551" s="188"/>
      <c r="FN551" s="189"/>
      <c r="FO551" s="195"/>
      <c r="FP551" s="188"/>
      <c r="FQ551" s="188"/>
      <c r="FR551" s="188"/>
      <c r="FS551" s="188"/>
      <c r="FT551" s="188"/>
      <c r="FU551" s="188"/>
      <c r="FV551" s="188"/>
      <c r="FW551" s="188"/>
      <c r="FX551" s="188"/>
      <c r="FY551" s="188"/>
      <c r="FZ551" s="188"/>
      <c r="GA551" s="188"/>
      <c r="GB551" s="188"/>
      <c r="GC551" s="188"/>
      <c r="GD551" s="188"/>
      <c r="GE551" s="189"/>
      <c r="GF551" s="195"/>
      <c r="GG551" s="188"/>
      <c r="GH551" s="188"/>
      <c r="GI551" s="188"/>
      <c r="GJ551" s="188"/>
      <c r="GK551" s="188"/>
      <c r="GL551" s="188"/>
      <c r="GM551" s="188"/>
      <c r="GN551" s="188"/>
      <c r="GO551" s="188"/>
      <c r="GP551" s="188"/>
      <c r="GQ551" s="188"/>
      <c r="GR551" s="188"/>
      <c r="GS551" s="188"/>
      <c r="GT551" s="188"/>
      <c r="GU551" s="188"/>
      <c r="GV551" s="189"/>
      <c r="GW551" s="195"/>
      <c r="GX551" s="188"/>
      <c r="GY551" s="188"/>
      <c r="GZ551" s="188"/>
      <c r="HA551" s="188"/>
      <c r="HB551" s="188"/>
      <c r="HC551" s="188"/>
      <c r="HD551" s="188"/>
      <c r="HE551" s="188"/>
      <c r="HF551" s="188"/>
      <c r="HG551" s="188"/>
      <c r="HH551" s="188"/>
      <c r="HI551" s="188"/>
      <c r="HJ551" s="188"/>
      <c r="HK551" s="188"/>
      <c r="HL551" s="188"/>
      <c r="HM551" s="189"/>
      <c r="HN551" s="195"/>
      <c r="HO551" s="188"/>
      <c r="HP551" s="188"/>
      <c r="HQ551" s="188"/>
      <c r="HR551" s="188"/>
      <c r="HS551" s="188"/>
      <c r="HT551" s="188"/>
      <c r="HU551" s="188"/>
      <c r="HV551" s="188"/>
      <c r="HW551" s="188"/>
      <c r="HX551" s="188"/>
      <c r="HY551" s="188"/>
      <c r="HZ551" s="188"/>
      <c r="IA551" s="188"/>
      <c r="IB551" s="188"/>
      <c r="IC551" s="188"/>
      <c r="ID551" s="189"/>
      <c r="IE551" s="195"/>
      <c r="IF551" s="188"/>
      <c r="IG551" s="188"/>
      <c r="IH551" s="188"/>
      <c r="II551" s="188"/>
      <c r="IJ551" s="188"/>
      <c r="IK551" s="188"/>
      <c r="IL551" s="188"/>
      <c r="IM551" s="188"/>
      <c r="IN551" s="188"/>
      <c r="IO551" s="188"/>
      <c r="IP551" s="188"/>
      <c r="IQ551" s="188"/>
      <c r="IR551" s="188"/>
      <c r="IS551" s="188"/>
      <c r="IT551" s="188"/>
      <c r="IU551" s="189"/>
      <c r="IV551" s="195"/>
      <c r="IW551" s="188"/>
      <c r="IX551" s="188"/>
      <c r="IY551" s="188"/>
      <c r="IZ551" s="188"/>
      <c r="JA551" s="188"/>
      <c r="JB551" s="188"/>
      <c r="JC551" s="188"/>
      <c r="JD551" s="188"/>
      <c r="JE551" s="188"/>
      <c r="JF551" s="188"/>
      <c r="JG551" s="188"/>
      <c r="JH551" s="188"/>
      <c r="JI551" s="188"/>
      <c r="JJ551" s="188"/>
      <c r="JK551" s="188"/>
      <c r="JL551" s="189"/>
      <c r="JM551" s="195"/>
      <c r="JN551" s="188"/>
      <c r="JO551" s="188"/>
      <c r="JP551" s="188"/>
      <c r="JQ551" s="188"/>
      <c r="JR551" s="188"/>
      <c r="JS551" s="188"/>
      <c r="JT551" s="188"/>
      <c r="JU551" s="188"/>
      <c r="JV551" s="188"/>
      <c r="JW551" s="188"/>
      <c r="JX551" s="188"/>
      <c r="JY551" s="188"/>
      <c r="JZ551" s="188"/>
      <c r="KA551" s="188"/>
      <c r="KB551" s="188"/>
      <c r="KC551" s="189"/>
      <c r="KD551" s="195"/>
      <c r="KE551" s="188"/>
      <c r="KF551" s="188"/>
      <c r="KG551" s="188"/>
      <c r="KH551" s="188"/>
      <c r="KI551" s="188"/>
      <c r="KJ551" s="188"/>
      <c r="KK551" s="188"/>
      <c r="KL551" s="188"/>
      <c r="KM551" s="188"/>
      <c r="KN551" s="188"/>
      <c r="KO551" s="188"/>
      <c r="KP551" s="188"/>
      <c r="KQ551" s="188"/>
      <c r="KR551" s="188"/>
      <c r="KS551" s="188"/>
      <c r="KT551" s="189"/>
      <c r="KU551" s="188"/>
    </row>
    <row r="552" ht="15.0" customHeight="1">
      <c r="A552" s="195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9"/>
      <c r="R552" s="195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9"/>
      <c r="AI552" s="195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9"/>
      <c r="AZ552" s="195"/>
      <c r="BA552" s="188"/>
      <c r="BB552" s="188"/>
      <c r="BC552" s="188"/>
      <c r="BD552" s="188"/>
      <c r="BE552" s="188"/>
      <c r="BF552" s="188"/>
      <c r="BG552" s="188"/>
      <c r="BH552" s="188"/>
      <c r="BI552" s="188"/>
      <c r="BJ552" s="188"/>
      <c r="BK552" s="188"/>
      <c r="BL552" s="188"/>
      <c r="BM552" s="188"/>
      <c r="BN552" s="188"/>
      <c r="BO552" s="188"/>
      <c r="BP552" s="189"/>
      <c r="BQ552" s="195"/>
      <c r="BR552" s="188"/>
      <c r="BS552" s="188"/>
      <c r="BT552" s="188"/>
      <c r="BU552" s="188"/>
      <c r="BV552" s="188"/>
      <c r="BW552" s="188"/>
      <c r="BX552" s="188"/>
      <c r="BY552" s="188"/>
      <c r="BZ552" s="188"/>
      <c r="CA552" s="188"/>
      <c r="CB552" s="188"/>
      <c r="CC552" s="188"/>
      <c r="CD552" s="188"/>
      <c r="CE552" s="188"/>
      <c r="CF552" s="188"/>
      <c r="CG552" s="189"/>
      <c r="CH552" s="195"/>
      <c r="CI552" s="188"/>
      <c r="CJ552" s="188"/>
      <c r="CK552" s="188"/>
      <c r="CL552" s="188"/>
      <c r="CM552" s="188"/>
      <c r="CN552" s="188"/>
      <c r="CO552" s="188"/>
      <c r="CP552" s="188"/>
      <c r="CQ552" s="188"/>
      <c r="CR552" s="188"/>
      <c r="CS552" s="188"/>
      <c r="CT552" s="188"/>
      <c r="CU552" s="188"/>
      <c r="CV552" s="188"/>
      <c r="CW552" s="188"/>
      <c r="CX552" s="189"/>
      <c r="CY552" s="195"/>
      <c r="CZ552" s="188"/>
      <c r="DA552" s="188"/>
      <c r="DB552" s="188"/>
      <c r="DC552" s="188"/>
      <c r="DD552" s="188"/>
      <c r="DE552" s="188"/>
      <c r="DF552" s="188"/>
      <c r="DG552" s="188"/>
      <c r="DH552" s="188"/>
      <c r="DI552" s="188"/>
      <c r="DJ552" s="188"/>
      <c r="DK552" s="188"/>
      <c r="DL552" s="188"/>
      <c r="DM552" s="188"/>
      <c r="DN552" s="188"/>
      <c r="DO552" s="189"/>
      <c r="DP552" s="195"/>
      <c r="DQ552" s="188"/>
      <c r="DR552" s="188"/>
      <c r="DS552" s="188"/>
      <c r="DT552" s="188"/>
      <c r="DU552" s="188"/>
      <c r="DV552" s="188"/>
      <c r="DW552" s="188"/>
      <c r="DX552" s="188"/>
      <c r="DY552" s="188"/>
      <c r="DZ552" s="188"/>
      <c r="EA552" s="188"/>
      <c r="EB552" s="188"/>
      <c r="EC552" s="188"/>
      <c r="ED552" s="188"/>
      <c r="EE552" s="188"/>
      <c r="EF552" s="189"/>
      <c r="EG552" s="195"/>
      <c r="EH552" s="188"/>
      <c r="EI552" s="188"/>
      <c r="EJ552" s="188"/>
      <c r="EK552" s="188"/>
      <c r="EL552" s="188"/>
      <c r="EM552" s="188"/>
      <c r="EN552" s="188"/>
      <c r="EO552" s="188"/>
      <c r="EP552" s="188"/>
      <c r="EQ552" s="188"/>
      <c r="ER552" s="188"/>
      <c r="ES552" s="188"/>
      <c r="ET552" s="188"/>
      <c r="EU552" s="188"/>
      <c r="EV552" s="188"/>
      <c r="EW552" s="189"/>
      <c r="EX552" s="195"/>
      <c r="EY552" s="188"/>
      <c r="EZ552" s="188"/>
      <c r="FA552" s="188"/>
      <c r="FB552" s="188"/>
      <c r="FC552" s="188"/>
      <c r="FD552" s="188"/>
      <c r="FE552" s="188"/>
      <c r="FF552" s="188"/>
      <c r="FG552" s="188"/>
      <c r="FH552" s="188"/>
      <c r="FI552" s="188"/>
      <c r="FJ552" s="188"/>
      <c r="FK552" s="188"/>
      <c r="FL552" s="188"/>
      <c r="FM552" s="188"/>
      <c r="FN552" s="189"/>
      <c r="FO552" s="195"/>
      <c r="FP552" s="188"/>
      <c r="FQ552" s="188"/>
      <c r="FR552" s="188"/>
      <c r="FS552" s="188"/>
      <c r="FT552" s="188"/>
      <c r="FU552" s="188"/>
      <c r="FV552" s="188"/>
      <c r="FW552" s="188"/>
      <c r="FX552" s="188"/>
      <c r="FY552" s="188"/>
      <c r="FZ552" s="188"/>
      <c r="GA552" s="188"/>
      <c r="GB552" s="188"/>
      <c r="GC552" s="188"/>
      <c r="GD552" s="188"/>
      <c r="GE552" s="189"/>
      <c r="GF552" s="195"/>
      <c r="GG552" s="188"/>
      <c r="GH552" s="188"/>
      <c r="GI552" s="188"/>
      <c r="GJ552" s="188"/>
      <c r="GK552" s="188"/>
      <c r="GL552" s="188"/>
      <c r="GM552" s="188"/>
      <c r="GN552" s="188"/>
      <c r="GO552" s="188"/>
      <c r="GP552" s="188"/>
      <c r="GQ552" s="188"/>
      <c r="GR552" s="188"/>
      <c r="GS552" s="188"/>
      <c r="GT552" s="188"/>
      <c r="GU552" s="188"/>
      <c r="GV552" s="189"/>
      <c r="GW552" s="195"/>
      <c r="GX552" s="188"/>
      <c r="GY552" s="188"/>
      <c r="GZ552" s="188"/>
      <c r="HA552" s="188"/>
      <c r="HB552" s="188"/>
      <c r="HC552" s="188"/>
      <c r="HD552" s="188"/>
      <c r="HE552" s="188"/>
      <c r="HF552" s="188"/>
      <c r="HG552" s="188"/>
      <c r="HH552" s="188"/>
      <c r="HI552" s="188"/>
      <c r="HJ552" s="188"/>
      <c r="HK552" s="188"/>
      <c r="HL552" s="188"/>
      <c r="HM552" s="189"/>
      <c r="HN552" s="195"/>
      <c r="HO552" s="188"/>
      <c r="HP552" s="188"/>
      <c r="HQ552" s="188"/>
      <c r="HR552" s="188"/>
      <c r="HS552" s="188"/>
      <c r="HT552" s="188"/>
      <c r="HU552" s="188"/>
      <c r="HV552" s="188"/>
      <c r="HW552" s="188"/>
      <c r="HX552" s="188"/>
      <c r="HY552" s="188"/>
      <c r="HZ552" s="188"/>
      <c r="IA552" s="188"/>
      <c r="IB552" s="188"/>
      <c r="IC552" s="188"/>
      <c r="ID552" s="189"/>
      <c r="IE552" s="195"/>
      <c r="IF552" s="188"/>
      <c r="IG552" s="188"/>
      <c r="IH552" s="188"/>
      <c r="II552" s="188"/>
      <c r="IJ552" s="188"/>
      <c r="IK552" s="188"/>
      <c r="IL552" s="188"/>
      <c r="IM552" s="188"/>
      <c r="IN552" s="188"/>
      <c r="IO552" s="188"/>
      <c r="IP552" s="188"/>
      <c r="IQ552" s="188"/>
      <c r="IR552" s="188"/>
      <c r="IS552" s="188"/>
      <c r="IT552" s="188"/>
      <c r="IU552" s="189"/>
      <c r="IV552" s="195"/>
      <c r="IW552" s="188"/>
      <c r="IX552" s="188"/>
      <c r="IY552" s="188"/>
      <c r="IZ552" s="188"/>
      <c r="JA552" s="188"/>
      <c r="JB552" s="188"/>
      <c r="JC552" s="188"/>
      <c r="JD552" s="188"/>
      <c r="JE552" s="188"/>
      <c r="JF552" s="188"/>
      <c r="JG552" s="188"/>
      <c r="JH552" s="188"/>
      <c r="JI552" s="188"/>
      <c r="JJ552" s="188"/>
      <c r="JK552" s="188"/>
      <c r="JL552" s="189"/>
      <c r="JM552" s="195"/>
      <c r="JN552" s="188"/>
      <c r="JO552" s="188"/>
      <c r="JP552" s="188"/>
      <c r="JQ552" s="188"/>
      <c r="JR552" s="188"/>
      <c r="JS552" s="188"/>
      <c r="JT552" s="188"/>
      <c r="JU552" s="188"/>
      <c r="JV552" s="188"/>
      <c r="JW552" s="188"/>
      <c r="JX552" s="188"/>
      <c r="JY552" s="188"/>
      <c r="JZ552" s="188"/>
      <c r="KA552" s="188"/>
      <c r="KB552" s="188"/>
      <c r="KC552" s="189"/>
      <c r="KD552" s="195"/>
      <c r="KE552" s="188"/>
      <c r="KF552" s="188"/>
      <c r="KG552" s="188"/>
      <c r="KH552" s="188"/>
      <c r="KI552" s="188"/>
      <c r="KJ552" s="188"/>
      <c r="KK552" s="188"/>
      <c r="KL552" s="188"/>
      <c r="KM552" s="188"/>
      <c r="KN552" s="188"/>
      <c r="KO552" s="188"/>
      <c r="KP552" s="188"/>
      <c r="KQ552" s="188"/>
      <c r="KR552" s="188"/>
      <c r="KS552" s="188"/>
      <c r="KT552" s="189"/>
      <c r="KU552" s="188"/>
    </row>
    <row r="553" ht="15.0" customHeight="1">
      <c r="A553" s="195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9"/>
      <c r="R553" s="195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9"/>
      <c r="AI553" s="195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9"/>
      <c r="AZ553" s="195"/>
      <c r="BA553" s="188"/>
      <c r="BB553" s="188"/>
      <c r="BC553" s="188"/>
      <c r="BD553" s="188"/>
      <c r="BE553" s="188"/>
      <c r="BF553" s="188"/>
      <c r="BG553" s="188"/>
      <c r="BH553" s="188"/>
      <c r="BI553" s="188"/>
      <c r="BJ553" s="188"/>
      <c r="BK553" s="188"/>
      <c r="BL553" s="188"/>
      <c r="BM553" s="188"/>
      <c r="BN553" s="188"/>
      <c r="BO553" s="188"/>
      <c r="BP553" s="189"/>
      <c r="BQ553" s="195"/>
      <c r="BR553" s="188"/>
      <c r="BS553" s="188"/>
      <c r="BT553" s="188"/>
      <c r="BU553" s="188"/>
      <c r="BV553" s="188"/>
      <c r="BW553" s="188"/>
      <c r="BX553" s="188"/>
      <c r="BY553" s="188"/>
      <c r="BZ553" s="188"/>
      <c r="CA553" s="188"/>
      <c r="CB553" s="188"/>
      <c r="CC553" s="188"/>
      <c r="CD553" s="188"/>
      <c r="CE553" s="188"/>
      <c r="CF553" s="188"/>
      <c r="CG553" s="189"/>
      <c r="CH553" s="195"/>
      <c r="CI553" s="188"/>
      <c r="CJ553" s="188"/>
      <c r="CK553" s="188"/>
      <c r="CL553" s="188"/>
      <c r="CM553" s="188"/>
      <c r="CN553" s="188"/>
      <c r="CO553" s="188"/>
      <c r="CP553" s="188"/>
      <c r="CQ553" s="188"/>
      <c r="CR553" s="188"/>
      <c r="CS553" s="188"/>
      <c r="CT553" s="188"/>
      <c r="CU553" s="188"/>
      <c r="CV553" s="188"/>
      <c r="CW553" s="188"/>
      <c r="CX553" s="189"/>
      <c r="CY553" s="195"/>
      <c r="CZ553" s="188"/>
      <c r="DA553" s="188"/>
      <c r="DB553" s="188"/>
      <c r="DC553" s="188"/>
      <c r="DD553" s="188"/>
      <c r="DE553" s="188"/>
      <c r="DF553" s="188"/>
      <c r="DG553" s="188"/>
      <c r="DH553" s="188"/>
      <c r="DI553" s="188"/>
      <c r="DJ553" s="188"/>
      <c r="DK553" s="188"/>
      <c r="DL553" s="188"/>
      <c r="DM553" s="188"/>
      <c r="DN553" s="188"/>
      <c r="DO553" s="189"/>
      <c r="DP553" s="195"/>
      <c r="DQ553" s="188"/>
      <c r="DR553" s="188"/>
      <c r="DS553" s="188"/>
      <c r="DT553" s="188"/>
      <c r="DU553" s="188"/>
      <c r="DV553" s="188"/>
      <c r="DW553" s="188"/>
      <c r="DX553" s="188"/>
      <c r="DY553" s="188"/>
      <c r="DZ553" s="188"/>
      <c r="EA553" s="188"/>
      <c r="EB553" s="188"/>
      <c r="EC553" s="188"/>
      <c r="ED553" s="188"/>
      <c r="EE553" s="188"/>
      <c r="EF553" s="189"/>
      <c r="EG553" s="195"/>
      <c r="EH553" s="188"/>
      <c r="EI553" s="188"/>
      <c r="EJ553" s="188"/>
      <c r="EK553" s="188"/>
      <c r="EL553" s="188"/>
      <c r="EM553" s="188"/>
      <c r="EN553" s="188"/>
      <c r="EO553" s="188"/>
      <c r="EP553" s="188"/>
      <c r="EQ553" s="188"/>
      <c r="ER553" s="188"/>
      <c r="ES553" s="188"/>
      <c r="ET553" s="188"/>
      <c r="EU553" s="188"/>
      <c r="EV553" s="188"/>
      <c r="EW553" s="189"/>
      <c r="EX553" s="195"/>
      <c r="EY553" s="188"/>
      <c r="EZ553" s="188"/>
      <c r="FA553" s="188"/>
      <c r="FB553" s="188"/>
      <c r="FC553" s="188"/>
      <c r="FD553" s="188"/>
      <c r="FE553" s="188"/>
      <c r="FF553" s="188"/>
      <c r="FG553" s="188"/>
      <c r="FH553" s="188"/>
      <c r="FI553" s="188"/>
      <c r="FJ553" s="188"/>
      <c r="FK553" s="188"/>
      <c r="FL553" s="188"/>
      <c r="FM553" s="188"/>
      <c r="FN553" s="189"/>
      <c r="FO553" s="195"/>
      <c r="FP553" s="188"/>
      <c r="FQ553" s="188"/>
      <c r="FR553" s="188"/>
      <c r="FS553" s="188"/>
      <c r="FT553" s="188"/>
      <c r="FU553" s="188"/>
      <c r="FV553" s="188"/>
      <c r="FW553" s="188"/>
      <c r="FX553" s="188"/>
      <c r="FY553" s="188"/>
      <c r="FZ553" s="188"/>
      <c r="GA553" s="188"/>
      <c r="GB553" s="188"/>
      <c r="GC553" s="188"/>
      <c r="GD553" s="188"/>
      <c r="GE553" s="189"/>
      <c r="GF553" s="195"/>
      <c r="GG553" s="188"/>
      <c r="GH553" s="188"/>
      <c r="GI553" s="188"/>
      <c r="GJ553" s="188"/>
      <c r="GK553" s="188"/>
      <c r="GL553" s="188"/>
      <c r="GM553" s="188"/>
      <c r="GN553" s="188"/>
      <c r="GO553" s="188"/>
      <c r="GP553" s="188"/>
      <c r="GQ553" s="188"/>
      <c r="GR553" s="188"/>
      <c r="GS553" s="188"/>
      <c r="GT553" s="188"/>
      <c r="GU553" s="188"/>
      <c r="GV553" s="189"/>
      <c r="GW553" s="195"/>
      <c r="GX553" s="188"/>
      <c r="GY553" s="188"/>
      <c r="GZ553" s="188"/>
      <c r="HA553" s="188"/>
      <c r="HB553" s="188"/>
      <c r="HC553" s="188"/>
      <c r="HD553" s="188"/>
      <c r="HE553" s="188"/>
      <c r="HF553" s="188"/>
      <c r="HG553" s="188"/>
      <c r="HH553" s="188"/>
      <c r="HI553" s="188"/>
      <c r="HJ553" s="188"/>
      <c r="HK553" s="188"/>
      <c r="HL553" s="188"/>
      <c r="HM553" s="189"/>
      <c r="HN553" s="195"/>
      <c r="HO553" s="188"/>
      <c r="HP553" s="188"/>
      <c r="HQ553" s="188"/>
      <c r="HR553" s="188"/>
      <c r="HS553" s="188"/>
      <c r="HT553" s="188"/>
      <c r="HU553" s="188"/>
      <c r="HV553" s="188"/>
      <c r="HW553" s="188"/>
      <c r="HX553" s="188"/>
      <c r="HY553" s="188"/>
      <c r="HZ553" s="188"/>
      <c r="IA553" s="188"/>
      <c r="IB553" s="188"/>
      <c r="IC553" s="188"/>
      <c r="ID553" s="189"/>
      <c r="IE553" s="195"/>
      <c r="IF553" s="188"/>
      <c r="IG553" s="188"/>
      <c r="IH553" s="188"/>
      <c r="II553" s="188"/>
      <c r="IJ553" s="188"/>
      <c r="IK553" s="188"/>
      <c r="IL553" s="188"/>
      <c r="IM553" s="188"/>
      <c r="IN553" s="188"/>
      <c r="IO553" s="188"/>
      <c r="IP553" s="188"/>
      <c r="IQ553" s="188"/>
      <c r="IR553" s="188"/>
      <c r="IS553" s="188"/>
      <c r="IT553" s="188"/>
      <c r="IU553" s="189"/>
      <c r="IV553" s="195"/>
      <c r="IW553" s="188"/>
      <c r="IX553" s="188"/>
      <c r="IY553" s="188"/>
      <c r="IZ553" s="188"/>
      <c r="JA553" s="188"/>
      <c r="JB553" s="188"/>
      <c r="JC553" s="188"/>
      <c r="JD553" s="188"/>
      <c r="JE553" s="188"/>
      <c r="JF553" s="188"/>
      <c r="JG553" s="188"/>
      <c r="JH553" s="188"/>
      <c r="JI553" s="188"/>
      <c r="JJ553" s="188"/>
      <c r="JK553" s="188"/>
      <c r="JL553" s="189"/>
      <c r="JM553" s="195"/>
      <c r="JN553" s="188"/>
      <c r="JO553" s="188"/>
      <c r="JP553" s="188"/>
      <c r="JQ553" s="188"/>
      <c r="JR553" s="188"/>
      <c r="JS553" s="188"/>
      <c r="JT553" s="188"/>
      <c r="JU553" s="188"/>
      <c r="JV553" s="188"/>
      <c r="JW553" s="188"/>
      <c r="JX553" s="188"/>
      <c r="JY553" s="188"/>
      <c r="JZ553" s="188"/>
      <c r="KA553" s="188"/>
      <c r="KB553" s="188"/>
      <c r="KC553" s="189"/>
      <c r="KD553" s="195"/>
      <c r="KE553" s="188"/>
      <c r="KF553" s="188"/>
      <c r="KG553" s="188"/>
      <c r="KH553" s="188"/>
      <c r="KI553" s="188"/>
      <c r="KJ553" s="188"/>
      <c r="KK553" s="188"/>
      <c r="KL553" s="188"/>
      <c r="KM553" s="188"/>
      <c r="KN553" s="188"/>
      <c r="KO553" s="188"/>
      <c r="KP553" s="188"/>
      <c r="KQ553" s="188"/>
      <c r="KR553" s="188"/>
      <c r="KS553" s="188"/>
      <c r="KT553" s="189"/>
      <c r="KU553" s="188"/>
    </row>
    <row r="554" ht="15.0" customHeight="1">
      <c r="A554" s="195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9"/>
      <c r="R554" s="195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9"/>
      <c r="AI554" s="195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9"/>
      <c r="AZ554" s="195"/>
      <c r="BA554" s="188"/>
      <c r="BB554" s="188"/>
      <c r="BC554" s="188"/>
      <c r="BD554" s="188"/>
      <c r="BE554" s="188"/>
      <c r="BF554" s="188"/>
      <c r="BG554" s="188"/>
      <c r="BH554" s="188"/>
      <c r="BI554" s="188"/>
      <c r="BJ554" s="188"/>
      <c r="BK554" s="188"/>
      <c r="BL554" s="188"/>
      <c r="BM554" s="188"/>
      <c r="BN554" s="188"/>
      <c r="BO554" s="188"/>
      <c r="BP554" s="189"/>
      <c r="BQ554" s="195"/>
      <c r="BR554" s="188"/>
      <c r="BS554" s="188"/>
      <c r="BT554" s="188"/>
      <c r="BU554" s="188"/>
      <c r="BV554" s="188"/>
      <c r="BW554" s="188"/>
      <c r="BX554" s="188"/>
      <c r="BY554" s="188"/>
      <c r="BZ554" s="188"/>
      <c r="CA554" s="188"/>
      <c r="CB554" s="188"/>
      <c r="CC554" s="188"/>
      <c r="CD554" s="188"/>
      <c r="CE554" s="188"/>
      <c r="CF554" s="188"/>
      <c r="CG554" s="189"/>
      <c r="CH554" s="195"/>
      <c r="CI554" s="188"/>
      <c r="CJ554" s="188"/>
      <c r="CK554" s="188"/>
      <c r="CL554" s="188"/>
      <c r="CM554" s="188"/>
      <c r="CN554" s="188"/>
      <c r="CO554" s="188"/>
      <c r="CP554" s="188"/>
      <c r="CQ554" s="188"/>
      <c r="CR554" s="188"/>
      <c r="CS554" s="188"/>
      <c r="CT554" s="188"/>
      <c r="CU554" s="188"/>
      <c r="CV554" s="188"/>
      <c r="CW554" s="188"/>
      <c r="CX554" s="189"/>
      <c r="CY554" s="195"/>
      <c r="CZ554" s="188"/>
      <c r="DA554" s="188"/>
      <c r="DB554" s="188"/>
      <c r="DC554" s="188"/>
      <c r="DD554" s="188"/>
      <c r="DE554" s="188"/>
      <c r="DF554" s="188"/>
      <c r="DG554" s="188"/>
      <c r="DH554" s="188"/>
      <c r="DI554" s="188"/>
      <c r="DJ554" s="188"/>
      <c r="DK554" s="188"/>
      <c r="DL554" s="188"/>
      <c r="DM554" s="188"/>
      <c r="DN554" s="188"/>
      <c r="DO554" s="189"/>
      <c r="DP554" s="195"/>
      <c r="DQ554" s="188"/>
      <c r="DR554" s="188"/>
      <c r="DS554" s="188"/>
      <c r="DT554" s="188"/>
      <c r="DU554" s="188"/>
      <c r="DV554" s="188"/>
      <c r="DW554" s="188"/>
      <c r="DX554" s="188"/>
      <c r="DY554" s="188"/>
      <c r="DZ554" s="188"/>
      <c r="EA554" s="188"/>
      <c r="EB554" s="188"/>
      <c r="EC554" s="188"/>
      <c r="ED554" s="188"/>
      <c r="EE554" s="188"/>
      <c r="EF554" s="189"/>
      <c r="EG554" s="195"/>
      <c r="EH554" s="188"/>
      <c r="EI554" s="188"/>
      <c r="EJ554" s="188"/>
      <c r="EK554" s="188"/>
      <c r="EL554" s="188"/>
      <c r="EM554" s="188"/>
      <c r="EN554" s="188"/>
      <c r="EO554" s="188"/>
      <c r="EP554" s="188"/>
      <c r="EQ554" s="188"/>
      <c r="ER554" s="188"/>
      <c r="ES554" s="188"/>
      <c r="ET554" s="188"/>
      <c r="EU554" s="188"/>
      <c r="EV554" s="188"/>
      <c r="EW554" s="189"/>
      <c r="EX554" s="195"/>
      <c r="EY554" s="188"/>
      <c r="EZ554" s="188"/>
      <c r="FA554" s="188"/>
      <c r="FB554" s="188"/>
      <c r="FC554" s="188"/>
      <c r="FD554" s="188"/>
      <c r="FE554" s="188"/>
      <c r="FF554" s="188"/>
      <c r="FG554" s="188"/>
      <c r="FH554" s="188"/>
      <c r="FI554" s="188"/>
      <c r="FJ554" s="188"/>
      <c r="FK554" s="188"/>
      <c r="FL554" s="188"/>
      <c r="FM554" s="188"/>
      <c r="FN554" s="189"/>
      <c r="FO554" s="195"/>
      <c r="FP554" s="188"/>
      <c r="FQ554" s="188"/>
      <c r="FR554" s="188"/>
      <c r="FS554" s="188"/>
      <c r="FT554" s="188"/>
      <c r="FU554" s="188"/>
      <c r="FV554" s="188"/>
      <c r="FW554" s="188"/>
      <c r="FX554" s="188"/>
      <c r="FY554" s="188"/>
      <c r="FZ554" s="188"/>
      <c r="GA554" s="188"/>
      <c r="GB554" s="188"/>
      <c r="GC554" s="188"/>
      <c r="GD554" s="188"/>
      <c r="GE554" s="189"/>
      <c r="GF554" s="195"/>
      <c r="GG554" s="188"/>
      <c r="GH554" s="188"/>
      <c r="GI554" s="188"/>
      <c r="GJ554" s="188"/>
      <c r="GK554" s="188"/>
      <c r="GL554" s="188"/>
      <c r="GM554" s="188"/>
      <c r="GN554" s="188"/>
      <c r="GO554" s="188"/>
      <c r="GP554" s="188"/>
      <c r="GQ554" s="188"/>
      <c r="GR554" s="188"/>
      <c r="GS554" s="188"/>
      <c r="GT554" s="188"/>
      <c r="GU554" s="188"/>
      <c r="GV554" s="189"/>
      <c r="GW554" s="195"/>
      <c r="GX554" s="188"/>
      <c r="GY554" s="188"/>
      <c r="GZ554" s="188"/>
      <c r="HA554" s="188"/>
      <c r="HB554" s="188"/>
      <c r="HC554" s="188"/>
      <c r="HD554" s="188"/>
      <c r="HE554" s="188"/>
      <c r="HF554" s="188"/>
      <c r="HG554" s="188"/>
      <c r="HH554" s="188"/>
      <c r="HI554" s="188"/>
      <c r="HJ554" s="188"/>
      <c r="HK554" s="188"/>
      <c r="HL554" s="188"/>
      <c r="HM554" s="189"/>
      <c r="HN554" s="195"/>
      <c r="HO554" s="188"/>
      <c r="HP554" s="188"/>
      <c r="HQ554" s="188"/>
      <c r="HR554" s="188"/>
      <c r="HS554" s="188"/>
      <c r="HT554" s="188"/>
      <c r="HU554" s="188"/>
      <c r="HV554" s="188"/>
      <c r="HW554" s="188"/>
      <c r="HX554" s="188"/>
      <c r="HY554" s="188"/>
      <c r="HZ554" s="188"/>
      <c r="IA554" s="188"/>
      <c r="IB554" s="188"/>
      <c r="IC554" s="188"/>
      <c r="ID554" s="189"/>
      <c r="IE554" s="195"/>
      <c r="IF554" s="188"/>
      <c r="IG554" s="188"/>
      <c r="IH554" s="188"/>
      <c r="II554" s="188"/>
      <c r="IJ554" s="188"/>
      <c r="IK554" s="188"/>
      <c r="IL554" s="188"/>
      <c r="IM554" s="188"/>
      <c r="IN554" s="188"/>
      <c r="IO554" s="188"/>
      <c r="IP554" s="188"/>
      <c r="IQ554" s="188"/>
      <c r="IR554" s="188"/>
      <c r="IS554" s="188"/>
      <c r="IT554" s="188"/>
      <c r="IU554" s="189"/>
      <c r="IV554" s="195"/>
      <c r="IW554" s="188"/>
      <c r="IX554" s="188"/>
      <c r="IY554" s="188"/>
      <c r="IZ554" s="188"/>
      <c r="JA554" s="188"/>
      <c r="JB554" s="188"/>
      <c r="JC554" s="188"/>
      <c r="JD554" s="188"/>
      <c r="JE554" s="188"/>
      <c r="JF554" s="188"/>
      <c r="JG554" s="188"/>
      <c r="JH554" s="188"/>
      <c r="JI554" s="188"/>
      <c r="JJ554" s="188"/>
      <c r="JK554" s="188"/>
      <c r="JL554" s="189"/>
      <c r="JM554" s="195"/>
      <c r="JN554" s="188"/>
      <c r="JO554" s="188"/>
      <c r="JP554" s="188"/>
      <c r="JQ554" s="188"/>
      <c r="JR554" s="188"/>
      <c r="JS554" s="188"/>
      <c r="JT554" s="188"/>
      <c r="JU554" s="188"/>
      <c r="JV554" s="188"/>
      <c r="JW554" s="188"/>
      <c r="JX554" s="188"/>
      <c r="JY554" s="188"/>
      <c r="JZ554" s="188"/>
      <c r="KA554" s="188"/>
      <c r="KB554" s="188"/>
      <c r="KC554" s="189"/>
      <c r="KD554" s="195"/>
      <c r="KE554" s="188"/>
      <c r="KF554" s="188"/>
      <c r="KG554" s="188"/>
      <c r="KH554" s="188"/>
      <c r="KI554" s="188"/>
      <c r="KJ554" s="188"/>
      <c r="KK554" s="188"/>
      <c r="KL554" s="188"/>
      <c r="KM554" s="188"/>
      <c r="KN554" s="188"/>
      <c r="KO554" s="188"/>
      <c r="KP554" s="188"/>
      <c r="KQ554" s="188"/>
      <c r="KR554" s="188"/>
      <c r="KS554" s="188"/>
      <c r="KT554" s="189"/>
      <c r="KU554" s="188"/>
    </row>
    <row r="555" ht="15.0" customHeight="1">
      <c r="A555" s="195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9"/>
      <c r="R555" s="195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9"/>
      <c r="AI555" s="195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9"/>
      <c r="AZ555" s="195"/>
      <c r="BA555" s="188"/>
      <c r="BB555" s="188"/>
      <c r="BC555" s="188"/>
      <c r="BD555" s="188"/>
      <c r="BE555" s="188"/>
      <c r="BF555" s="188"/>
      <c r="BG555" s="188"/>
      <c r="BH555" s="188"/>
      <c r="BI555" s="188"/>
      <c r="BJ555" s="188"/>
      <c r="BK555" s="188"/>
      <c r="BL555" s="188"/>
      <c r="BM555" s="188"/>
      <c r="BN555" s="188"/>
      <c r="BO555" s="188"/>
      <c r="BP555" s="189"/>
      <c r="BQ555" s="195"/>
      <c r="BR555" s="188"/>
      <c r="BS555" s="188"/>
      <c r="BT555" s="188"/>
      <c r="BU555" s="188"/>
      <c r="BV555" s="188"/>
      <c r="BW555" s="188"/>
      <c r="BX555" s="188"/>
      <c r="BY555" s="188"/>
      <c r="BZ555" s="188"/>
      <c r="CA555" s="188"/>
      <c r="CB555" s="188"/>
      <c r="CC555" s="188"/>
      <c r="CD555" s="188"/>
      <c r="CE555" s="188"/>
      <c r="CF555" s="188"/>
      <c r="CG555" s="189"/>
      <c r="CH555" s="195"/>
      <c r="CI555" s="188"/>
      <c r="CJ555" s="188"/>
      <c r="CK555" s="188"/>
      <c r="CL555" s="188"/>
      <c r="CM555" s="188"/>
      <c r="CN555" s="188"/>
      <c r="CO555" s="188"/>
      <c r="CP555" s="188"/>
      <c r="CQ555" s="188"/>
      <c r="CR555" s="188"/>
      <c r="CS555" s="188"/>
      <c r="CT555" s="188"/>
      <c r="CU555" s="188"/>
      <c r="CV555" s="188"/>
      <c r="CW555" s="188"/>
      <c r="CX555" s="189"/>
      <c r="CY555" s="195"/>
      <c r="CZ555" s="188"/>
      <c r="DA555" s="188"/>
      <c r="DB555" s="188"/>
      <c r="DC555" s="188"/>
      <c r="DD555" s="188"/>
      <c r="DE555" s="188"/>
      <c r="DF555" s="188"/>
      <c r="DG555" s="188"/>
      <c r="DH555" s="188"/>
      <c r="DI555" s="188"/>
      <c r="DJ555" s="188"/>
      <c r="DK555" s="188"/>
      <c r="DL555" s="188"/>
      <c r="DM555" s="188"/>
      <c r="DN555" s="188"/>
      <c r="DO555" s="189"/>
      <c r="DP555" s="195"/>
      <c r="DQ555" s="188"/>
      <c r="DR555" s="188"/>
      <c r="DS555" s="188"/>
      <c r="DT555" s="188"/>
      <c r="DU555" s="188"/>
      <c r="DV555" s="188"/>
      <c r="DW555" s="188"/>
      <c r="DX555" s="188"/>
      <c r="DY555" s="188"/>
      <c r="DZ555" s="188"/>
      <c r="EA555" s="188"/>
      <c r="EB555" s="188"/>
      <c r="EC555" s="188"/>
      <c r="ED555" s="188"/>
      <c r="EE555" s="188"/>
      <c r="EF555" s="189"/>
      <c r="EG555" s="195"/>
      <c r="EH555" s="188"/>
      <c r="EI555" s="188"/>
      <c r="EJ555" s="188"/>
      <c r="EK555" s="188"/>
      <c r="EL555" s="188"/>
      <c r="EM555" s="188"/>
      <c r="EN555" s="188"/>
      <c r="EO555" s="188"/>
      <c r="EP555" s="188"/>
      <c r="EQ555" s="188"/>
      <c r="ER555" s="188"/>
      <c r="ES555" s="188"/>
      <c r="ET555" s="188"/>
      <c r="EU555" s="188"/>
      <c r="EV555" s="188"/>
      <c r="EW555" s="189"/>
      <c r="EX555" s="195"/>
      <c r="EY555" s="188"/>
      <c r="EZ555" s="188"/>
      <c r="FA555" s="188"/>
      <c r="FB555" s="188"/>
      <c r="FC555" s="188"/>
      <c r="FD555" s="188"/>
      <c r="FE555" s="188"/>
      <c r="FF555" s="188"/>
      <c r="FG555" s="188"/>
      <c r="FH555" s="188"/>
      <c r="FI555" s="188"/>
      <c r="FJ555" s="188"/>
      <c r="FK555" s="188"/>
      <c r="FL555" s="188"/>
      <c r="FM555" s="188"/>
      <c r="FN555" s="189"/>
      <c r="FO555" s="195"/>
      <c r="FP555" s="188"/>
      <c r="FQ555" s="188"/>
      <c r="FR555" s="188"/>
      <c r="FS555" s="188"/>
      <c r="FT555" s="188"/>
      <c r="FU555" s="188"/>
      <c r="FV555" s="188"/>
      <c r="FW555" s="188"/>
      <c r="FX555" s="188"/>
      <c r="FY555" s="188"/>
      <c r="FZ555" s="188"/>
      <c r="GA555" s="188"/>
      <c r="GB555" s="188"/>
      <c r="GC555" s="188"/>
      <c r="GD555" s="188"/>
      <c r="GE555" s="189"/>
      <c r="GF555" s="195"/>
      <c r="GG555" s="188"/>
      <c r="GH555" s="188"/>
      <c r="GI555" s="188"/>
      <c r="GJ555" s="188"/>
      <c r="GK555" s="188"/>
      <c r="GL555" s="188"/>
      <c r="GM555" s="188"/>
      <c r="GN555" s="188"/>
      <c r="GO555" s="188"/>
      <c r="GP555" s="188"/>
      <c r="GQ555" s="188"/>
      <c r="GR555" s="188"/>
      <c r="GS555" s="188"/>
      <c r="GT555" s="188"/>
      <c r="GU555" s="188"/>
      <c r="GV555" s="189"/>
      <c r="GW555" s="195"/>
      <c r="GX555" s="188"/>
      <c r="GY555" s="188"/>
      <c r="GZ555" s="188"/>
      <c r="HA555" s="188"/>
      <c r="HB555" s="188"/>
      <c r="HC555" s="188"/>
      <c r="HD555" s="188"/>
      <c r="HE555" s="188"/>
      <c r="HF555" s="188"/>
      <c r="HG555" s="188"/>
      <c r="HH555" s="188"/>
      <c r="HI555" s="188"/>
      <c r="HJ555" s="188"/>
      <c r="HK555" s="188"/>
      <c r="HL555" s="188"/>
      <c r="HM555" s="189"/>
      <c r="HN555" s="195"/>
      <c r="HO555" s="188"/>
      <c r="HP555" s="188"/>
      <c r="HQ555" s="188"/>
      <c r="HR555" s="188"/>
      <c r="HS555" s="188"/>
      <c r="HT555" s="188"/>
      <c r="HU555" s="188"/>
      <c r="HV555" s="188"/>
      <c r="HW555" s="188"/>
      <c r="HX555" s="188"/>
      <c r="HY555" s="188"/>
      <c r="HZ555" s="188"/>
      <c r="IA555" s="188"/>
      <c r="IB555" s="188"/>
      <c r="IC555" s="188"/>
      <c r="ID555" s="189"/>
      <c r="IE555" s="195"/>
      <c r="IF555" s="188"/>
      <c r="IG555" s="188"/>
      <c r="IH555" s="188"/>
      <c r="II555" s="188"/>
      <c r="IJ555" s="188"/>
      <c r="IK555" s="188"/>
      <c r="IL555" s="188"/>
      <c r="IM555" s="188"/>
      <c r="IN555" s="188"/>
      <c r="IO555" s="188"/>
      <c r="IP555" s="188"/>
      <c r="IQ555" s="188"/>
      <c r="IR555" s="188"/>
      <c r="IS555" s="188"/>
      <c r="IT555" s="188"/>
      <c r="IU555" s="189"/>
      <c r="IV555" s="195"/>
      <c r="IW555" s="188"/>
      <c r="IX555" s="188"/>
      <c r="IY555" s="188"/>
      <c r="IZ555" s="188"/>
      <c r="JA555" s="188"/>
      <c r="JB555" s="188"/>
      <c r="JC555" s="188"/>
      <c r="JD555" s="188"/>
      <c r="JE555" s="188"/>
      <c r="JF555" s="188"/>
      <c r="JG555" s="188"/>
      <c r="JH555" s="188"/>
      <c r="JI555" s="188"/>
      <c r="JJ555" s="188"/>
      <c r="JK555" s="188"/>
      <c r="JL555" s="189"/>
      <c r="JM555" s="195"/>
      <c r="JN555" s="188"/>
      <c r="JO555" s="188"/>
      <c r="JP555" s="188"/>
      <c r="JQ555" s="188"/>
      <c r="JR555" s="188"/>
      <c r="JS555" s="188"/>
      <c r="JT555" s="188"/>
      <c r="JU555" s="188"/>
      <c r="JV555" s="188"/>
      <c r="JW555" s="188"/>
      <c r="JX555" s="188"/>
      <c r="JY555" s="188"/>
      <c r="JZ555" s="188"/>
      <c r="KA555" s="188"/>
      <c r="KB555" s="188"/>
      <c r="KC555" s="189"/>
      <c r="KD555" s="195"/>
      <c r="KE555" s="188"/>
      <c r="KF555" s="188"/>
      <c r="KG555" s="188"/>
      <c r="KH555" s="188"/>
      <c r="KI555" s="188"/>
      <c r="KJ555" s="188"/>
      <c r="KK555" s="188"/>
      <c r="KL555" s="188"/>
      <c r="KM555" s="188"/>
      <c r="KN555" s="188"/>
      <c r="KO555" s="188"/>
      <c r="KP555" s="188"/>
      <c r="KQ555" s="188"/>
      <c r="KR555" s="188"/>
      <c r="KS555" s="188"/>
      <c r="KT555" s="189"/>
      <c r="KU555" s="188"/>
    </row>
    <row r="556" ht="15.0" customHeight="1">
      <c r="A556" s="195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9"/>
      <c r="R556" s="195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9"/>
      <c r="AI556" s="195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9"/>
      <c r="AZ556" s="195"/>
      <c r="BA556" s="188"/>
      <c r="BB556" s="188"/>
      <c r="BC556" s="188"/>
      <c r="BD556" s="188"/>
      <c r="BE556" s="188"/>
      <c r="BF556" s="188"/>
      <c r="BG556" s="188"/>
      <c r="BH556" s="188"/>
      <c r="BI556" s="188"/>
      <c r="BJ556" s="188"/>
      <c r="BK556" s="188"/>
      <c r="BL556" s="188"/>
      <c r="BM556" s="188"/>
      <c r="BN556" s="188"/>
      <c r="BO556" s="188"/>
      <c r="BP556" s="189"/>
      <c r="BQ556" s="195"/>
      <c r="BR556" s="188"/>
      <c r="BS556" s="188"/>
      <c r="BT556" s="188"/>
      <c r="BU556" s="188"/>
      <c r="BV556" s="188"/>
      <c r="BW556" s="188"/>
      <c r="BX556" s="188"/>
      <c r="BY556" s="188"/>
      <c r="BZ556" s="188"/>
      <c r="CA556" s="188"/>
      <c r="CB556" s="188"/>
      <c r="CC556" s="188"/>
      <c r="CD556" s="188"/>
      <c r="CE556" s="188"/>
      <c r="CF556" s="188"/>
      <c r="CG556" s="189"/>
      <c r="CH556" s="195"/>
      <c r="CI556" s="188"/>
      <c r="CJ556" s="188"/>
      <c r="CK556" s="188"/>
      <c r="CL556" s="188"/>
      <c r="CM556" s="188"/>
      <c r="CN556" s="188"/>
      <c r="CO556" s="188"/>
      <c r="CP556" s="188"/>
      <c r="CQ556" s="188"/>
      <c r="CR556" s="188"/>
      <c r="CS556" s="188"/>
      <c r="CT556" s="188"/>
      <c r="CU556" s="188"/>
      <c r="CV556" s="188"/>
      <c r="CW556" s="188"/>
      <c r="CX556" s="189"/>
      <c r="CY556" s="195"/>
      <c r="CZ556" s="188"/>
      <c r="DA556" s="188"/>
      <c r="DB556" s="188"/>
      <c r="DC556" s="188"/>
      <c r="DD556" s="188"/>
      <c r="DE556" s="188"/>
      <c r="DF556" s="188"/>
      <c r="DG556" s="188"/>
      <c r="DH556" s="188"/>
      <c r="DI556" s="188"/>
      <c r="DJ556" s="188"/>
      <c r="DK556" s="188"/>
      <c r="DL556" s="188"/>
      <c r="DM556" s="188"/>
      <c r="DN556" s="188"/>
      <c r="DO556" s="189"/>
      <c r="DP556" s="195"/>
      <c r="DQ556" s="188"/>
      <c r="DR556" s="188"/>
      <c r="DS556" s="188"/>
      <c r="DT556" s="188"/>
      <c r="DU556" s="188"/>
      <c r="DV556" s="188"/>
      <c r="DW556" s="188"/>
      <c r="DX556" s="188"/>
      <c r="DY556" s="188"/>
      <c r="DZ556" s="188"/>
      <c r="EA556" s="188"/>
      <c r="EB556" s="188"/>
      <c r="EC556" s="188"/>
      <c r="ED556" s="188"/>
      <c r="EE556" s="188"/>
      <c r="EF556" s="189"/>
      <c r="EG556" s="195"/>
      <c r="EH556" s="188"/>
      <c r="EI556" s="188"/>
      <c r="EJ556" s="188"/>
      <c r="EK556" s="188"/>
      <c r="EL556" s="188"/>
      <c r="EM556" s="188"/>
      <c r="EN556" s="188"/>
      <c r="EO556" s="188"/>
      <c r="EP556" s="188"/>
      <c r="EQ556" s="188"/>
      <c r="ER556" s="188"/>
      <c r="ES556" s="188"/>
      <c r="ET556" s="188"/>
      <c r="EU556" s="188"/>
      <c r="EV556" s="188"/>
      <c r="EW556" s="189"/>
      <c r="EX556" s="195"/>
      <c r="EY556" s="188"/>
      <c r="EZ556" s="188"/>
      <c r="FA556" s="188"/>
      <c r="FB556" s="188"/>
      <c r="FC556" s="188"/>
      <c r="FD556" s="188"/>
      <c r="FE556" s="188"/>
      <c r="FF556" s="188"/>
      <c r="FG556" s="188"/>
      <c r="FH556" s="188"/>
      <c r="FI556" s="188"/>
      <c r="FJ556" s="188"/>
      <c r="FK556" s="188"/>
      <c r="FL556" s="188"/>
      <c r="FM556" s="188"/>
      <c r="FN556" s="189"/>
      <c r="FO556" s="195"/>
      <c r="FP556" s="188"/>
      <c r="FQ556" s="188"/>
      <c r="FR556" s="188"/>
      <c r="FS556" s="188"/>
      <c r="FT556" s="188"/>
      <c r="FU556" s="188"/>
      <c r="FV556" s="188"/>
      <c r="FW556" s="188"/>
      <c r="FX556" s="188"/>
      <c r="FY556" s="188"/>
      <c r="FZ556" s="188"/>
      <c r="GA556" s="188"/>
      <c r="GB556" s="188"/>
      <c r="GC556" s="188"/>
      <c r="GD556" s="188"/>
      <c r="GE556" s="189"/>
      <c r="GF556" s="195"/>
      <c r="GG556" s="188"/>
      <c r="GH556" s="188"/>
      <c r="GI556" s="188"/>
      <c r="GJ556" s="188"/>
      <c r="GK556" s="188"/>
      <c r="GL556" s="188"/>
      <c r="GM556" s="188"/>
      <c r="GN556" s="188"/>
      <c r="GO556" s="188"/>
      <c r="GP556" s="188"/>
      <c r="GQ556" s="188"/>
      <c r="GR556" s="188"/>
      <c r="GS556" s="188"/>
      <c r="GT556" s="188"/>
      <c r="GU556" s="188"/>
      <c r="GV556" s="189"/>
      <c r="GW556" s="195"/>
      <c r="GX556" s="188"/>
      <c r="GY556" s="188"/>
      <c r="GZ556" s="188"/>
      <c r="HA556" s="188"/>
      <c r="HB556" s="188"/>
      <c r="HC556" s="188"/>
      <c r="HD556" s="188"/>
      <c r="HE556" s="188"/>
      <c r="HF556" s="188"/>
      <c r="HG556" s="188"/>
      <c r="HH556" s="188"/>
      <c r="HI556" s="188"/>
      <c r="HJ556" s="188"/>
      <c r="HK556" s="188"/>
      <c r="HL556" s="188"/>
      <c r="HM556" s="189"/>
      <c r="HN556" s="195"/>
      <c r="HO556" s="188"/>
      <c r="HP556" s="188"/>
      <c r="HQ556" s="188"/>
      <c r="HR556" s="188"/>
      <c r="HS556" s="188"/>
      <c r="HT556" s="188"/>
      <c r="HU556" s="188"/>
      <c r="HV556" s="188"/>
      <c r="HW556" s="188"/>
      <c r="HX556" s="188"/>
      <c r="HY556" s="188"/>
      <c r="HZ556" s="188"/>
      <c r="IA556" s="188"/>
      <c r="IB556" s="188"/>
      <c r="IC556" s="188"/>
      <c r="ID556" s="189"/>
      <c r="IE556" s="195"/>
      <c r="IF556" s="188"/>
      <c r="IG556" s="188"/>
      <c r="IH556" s="188"/>
      <c r="II556" s="188"/>
      <c r="IJ556" s="188"/>
      <c r="IK556" s="188"/>
      <c r="IL556" s="188"/>
      <c r="IM556" s="188"/>
      <c r="IN556" s="188"/>
      <c r="IO556" s="188"/>
      <c r="IP556" s="188"/>
      <c r="IQ556" s="188"/>
      <c r="IR556" s="188"/>
      <c r="IS556" s="188"/>
      <c r="IT556" s="188"/>
      <c r="IU556" s="189"/>
      <c r="IV556" s="195"/>
      <c r="IW556" s="188"/>
      <c r="IX556" s="188"/>
      <c r="IY556" s="188"/>
      <c r="IZ556" s="188"/>
      <c r="JA556" s="188"/>
      <c r="JB556" s="188"/>
      <c r="JC556" s="188"/>
      <c r="JD556" s="188"/>
      <c r="JE556" s="188"/>
      <c r="JF556" s="188"/>
      <c r="JG556" s="188"/>
      <c r="JH556" s="188"/>
      <c r="JI556" s="188"/>
      <c r="JJ556" s="188"/>
      <c r="JK556" s="188"/>
      <c r="JL556" s="189"/>
      <c r="JM556" s="195"/>
      <c r="JN556" s="188"/>
      <c r="JO556" s="188"/>
      <c r="JP556" s="188"/>
      <c r="JQ556" s="188"/>
      <c r="JR556" s="188"/>
      <c r="JS556" s="188"/>
      <c r="JT556" s="188"/>
      <c r="JU556" s="188"/>
      <c r="JV556" s="188"/>
      <c r="JW556" s="188"/>
      <c r="JX556" s="188"/>
      <c r="JY556" s="188"/>
      <c r="JZ556" s="188"/>
      <c r="KA556" s="188"/>
      <c r="KB556" s="188"/>
      <c r="KC556" s="189"/>
      <c r="KD556" s="195"/>
      <c r="KE556" s="188"/>
      <c r="KF556" s="188"/>
      <c r="KG556" s="188"/>
      <c r="KH556" s="188"/>
      <c r="KI556" s="188"/>
      <c r="KJ556" s="188"/>
      <c r="KK556" s="188"/>
      <c r="KL556" s="188"/>
      <c r="KM556" s="188"/>
      <c r="KN556" s="188"/>
      <c r="KO556" s="188"/>
      <c r="KP556" s="188"/>
      <c r="KQ556" s="188"/>
      <c r="KR556" s="188"/>
      <c r="KS556" s="188"/>
      <c r="KT556" s="189"/>
      <c r="KU556" s="188"/>
    </row>
    <row r="557" ht="15.0" customHeight="1">
      <c r="A557" s="195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9"/>
      <c r="R557" s="195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9"/>
      <c r="AI557" s="195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9"/>
      <c r="AZ557" s="195"/>
      <c r="BA557" s="188"/>
      <c r="BB557" s="188"/>
      <c r="BC557" s="188"/>
      <c r="BD557" s="188"/>
      <c r="BE557" s="188"/>
      <c r="BF557" s="188"/>
      <c r="BG557" s="188"/>
      <c r="BH557" s="188"/>
      <c r="BI557" s="188"/>
      <c r="BJ557" s="188"/>
      <c r="BK557" s="188"/>
      <c r="BL557" s="188"/>
      <c r="BM557" s="188"/>
      <c r="BN557" s="188"/>
      <c r="BO557" s="188"/>
      <c r="BP557" s="189"/>
      <c r="BQ557" s="195"/>
      <c r="BR557" s="188"/>
      <c r="BS557" s="188"/>
      <c r="BT557" s="188"/>
      <c r="BU557" s="188"/>
      <c r="BV557" s="188"/>
      <c r="BW557" s="188"/>
      <c r="BX557" s="188"/>
      <c r="BY557" s="188"/>
      <c r="BZ557" s="188"/>
      <c r="CA557" s="188"/>
      <c r="CB557" s="188"/>
      <c r="CC557" s="188"/>
      <c r="CD557" s="188"/>
      <c r="CE557" s="188"/>
      <c r="CF557" s="188"/>
      <c r="CG557" s="189"/>
      <c r="CH557" s="195"/>
      <c r="CI557" s="188"/>
      <c r="CJ557" s="188"/>
      <c r="CK557" s="188"/>
      <c r="CL557" s="188"/>
      <c r="CM557" s="188"/>
      <c r="CN557" s="188"/>
      <c r="CO557" s="188"/>
      <c r="CP557" s="188"/>
      <c r="CQ557" s="188"/>
      <c r="CR557" s="188"/>
      <c r="CS557" s="188"/>
      <c r="CT557" s="188"/>
      <c r="CU557" s="188"/>
      <c r="CV557" s="188"/>
      <c r="CW557" s="188"/>
      <c r="CX557" s="189"/>
      <c r="CY557" s="195"/>
      <c r="CZ557" s="188"/>
      <c r="DA557" s="188"/>
      <c r="DB557" s="188"/>
      <c r="DC557" s="188"/>
      <c r="DD557" s="188"/>
      <c r="DE557" s="188"/>
      <c r="DF557" s="188"/>
      <c r="DG557" s="188"/>
      <c r="DH557" s="188"/>
      <c r="DI557" s="188"/>
      <c r="DJ557" s="188"/>
      <c r="DK557" s="188"/>
      <c r="DL557" s="188"/>
      <c r="DM557" s="188"/>
      <c r="DN557" s="188"/>
      <c r="DO557" s="189"/>
      <c r="DP557" s="195"/>
      <c r="DQ557" s="188"/>
      <c r="DR557" s="188"/>
      <c r="DS557" s="188"/>
      <c r="DT557" s="188"/>
      <c r="DU557" s="188"/>
      <c r="DV557" s="188"/>
      <c r="DW557" s="188"/>
      <c r="DX557" s="188"/>
      <c r="DY557" s="188"/>
      <c r="DZ557" s="188"/>
      <c r="EA557" s="188"/>
      <c r="EB557" s="188"/>
      <c r="EC557" s="188"/>
      <c r="ED557" s="188"/>
      <c r="EE557" s="188"/>
      <c r="EF557" s="189"/>
      <c r="EG557" s="195"/>
      <c r="EH557" s="188"/>
      <c r="EI557" s="188"/>
      <c r="EJ557" s="188"/>
      <c r="EK557" s="188"/>
      <c r="EL557" s="188"/>
      <c r="EM557" s="188"/>
      <c r="EN557" s="188"/>
      <c r="EO557" s="188"/>
      <c r="EP557" s="188"/>
      <c r="EQ557" s="188"/>
      <c r="ER557" s="188"/>
      <c r="ES557" s="188"/>
      <c r="ET557" s="188"/>
      <c r="EU557" s="188"/>
      <c r="EV557" s="188"/>
      <c r="EW557" s="189"/>
      <c r="EX557" s="195"/>
      <c r="EY557" s="188"/>
      <c r="EZ557" s="188"/>
      <c r="FA557" s="188"/>
      <c r="FB557" s="188"/>
      <c r="FC557" s="188"/>
      <c r="FD557" s="188"/>
      <c r="FE557" s="188"/>
      <c r="FF557" s="188"/>
      <c r="FG557" s="188"/>
      <c r="FH557" s="188"/>
      <c r="FI557" s="188"/>
      <c r="FJ557" s="188"/>
      <c r="FK557" s="188"/>
      <c r="FL557" s="188"/>
      <c r="FM557" s="188"/>
      <c r="FN557" s="189"/>
      <c r="FO557" s="195"/>
      <c r="FP557" s="188"/>
      <c r="FQ557" s="188"/>
      <c r="FR557" s="188"/>
      <c r="FS557" s="188"/>
      <c r="FT557" s="188"/>
      <c r="FU557" s="188"/>
      <c r="FV557" s="188"/>
      <c r="FW557" s="188"/>
      <c r="FX557" s="188"/>
      <c r="FY557" s="188"/>
      <c r="FZ557" s="188"/>
      <c r="GA557" s="188"/>
      <c r="GB557" s="188"/>
      <c r="GC557" s="188"/>
      <c r="GD557" s="188"/>
      <c r="GE557" s="189"/>
      <c r="GF557" s="195"/>
      <c r="GG557" s="188"/>
      <c r="GH557" s="188"/>
      <c r="GI557" s="188"/>
      <c r="GJ557" s="188"/>
      <c r="GK557" s="188"/>
      <c r="GL557" s="188"/>
      <c r="GM557" s="188"/>
      <c r="GN557" s="188"/>
      <c r="GO557" s="188"/>
      <c r="GP557" s="188"/>
      <c r="GQ557" s="188"/>
      <c r="GR557" s="188"/>
      <c r="GS557" s="188"/>
      <c r="GT557" s="188"/>
      <c r="GU557" s="188"/>
      <c r="GV557" s="189"/>
      <c r="GW557" s="195"/>
      <c r="GX557" s="188"/>
      <c r="GY557" s="188"/>
      <c r="GZ557" s="188"/>
      <c r="HA557" s="188"/>
      <c r="HB557" s="188"/>
      <c r="HC557" s="188"/>
      <c r="HD557" s="188"/>
      <c r="HE557" s="188"/>
      <c r="HF557" s="188"/>
      <c r="HG557" s="188"/>
      <c r="HH557" s="188"/>
      <c r="HI557" s="188"/>
      <c r="HJ557" s="188"/>
      <c r="HK557" s="188"/>
      <c r="HL557" s="188"/>
      <c r="HM557" s="189"/>
      <c r="HN557" s="195"/>
      <c r="HO557" s="188"/>
      <c r="HP557" s="188"/>
      <c r="HQ557" s="188"/>
      <c r="HR557" s="188"/>
      <c r="HS557" s="188"/>
      <c r="HT557" s="188"/>
      <c r="HU557" s="188"/>
      <c r="HV557" s="188"/>
      <c r="HW557" s="188"/>
      <c r="HX557" s="188"/>
      <c r="HY557" s="188"/>
      <c r="HZ557" s="188"/>
      <c r="IA557" s="188"/>
      <c r="IB557" s="188"/>
      <c r="IC557" s="188"/>
      <c r="ID557" s="189"/>
      <c r="IE557" s="195"/>
      <c r="IF557" s="188"/>
      <c r="IG557" s="188"/>
      <c r="IH557" s="188"/>
      <c r="II557" s="188"/>
      <c r="IJ557" s="188"/>
      <c r="IK557" s="188"/>
      <c r="IL557" s="188"/>
      <c r="IM557" s="188"/>
      <c r="IN557" s="188"/>
      <c r="IO557" s="188"/>
      <c r="IP557" s="188"/>
      <c r="IQ557" s="188"/>
      <c r="IR557" s="188"/>
      <c r="IS557" s="188"/>
      <c r="IT557" s="188"/>
      <c r="IU557" s="189"/>
      <c r="IV557" s="195"/>
      <c r="IW557" s="188"/>
      <c r="IX557" s="188"/>
      <c r="IY557" s="188"/>
      <c r="IZ557" s="188"/>
      <c r="JA557" s="188"/>
      <c r="JB557" s="188"/>
      <c r="JC557" s="188"/>
      <c r="JD557" s="188"/>
      <c r="JE557" s="188"/>
      <c r="JF557" s="188"/>
      <c r="JG557" s="188"/>
      <c r="JH557" s="188"/>
      <c r="JI557" s="188"/>
      <c r="JJ557" s="188"/>
      <c r="JK557" s="188"/>
      <c r="JL557" s="189"/>
      <c r="JM557" s="195"/>
      <c r="JN557" s="188"/>
      <c r="JO557" s="188"/>
      <c r="JP557" s="188"/>
      <c r="JQ557" s="188"/>
      <c r="JR557" s="188"/>
      <c r="JS557" s="188"/>
      <c r="JT557" s="188"/>
      <c r="JU557" s="188"/>
      <c r="JV557" s="188"/>
      <c r="JW557" s="188"/>
      <c r="JX557" s="188"/>
      <c r="JY557" s="188"/>
      <c r="JZ557" s="188"/>
      <c r="KA557" s="188"/>
      <c r="KB557" s="188"/>
      <c r="KC557" s="189"/>
      <c r="KD557" s="195"/>
      <c r="KE557" s="188"/>
      <c r="KF557" s="188"/>
      <c r="KG557" s="188"/>
      <c r="KH557" s="188"/>
      <c r="KI557" s="188"/>
      <c r="KJ557" s="188"/>
      <c r="KK557" s="188"/>
      <c r="KL557" s="188"/>
      <c r="KM557" s="188"/>
      <c r="KN557" s="188"/>
      <c r="KO557" s="188"/>
      <c r="KP557" s="188"/>
      <c r="KQ557" s="188"/>
      <c r="KR557" s="188"/>
      <c r="KS557" s="188"/>
      <c r="KT557" s="189"/>
      <c r="KU557" s="188"/>
    </row>
    <row r="558" ht="15.0" customHeight="1">
      <c r="A558" s="195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9"/>
      <c r="R558" s="195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9"/>
      <c r="AI558" s="195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9"/>
      <c r="AZ558" s="195"/>
      <c r="BA558" s="188"/>
      <c r="BB558" s="188"/>
      <c r="BC558" s="188"/>
      <c r="BD558" s="188"/>
      <c r="BE558" s="188"/>
      <c r="BF558" s="188"/>
      <c r="BG558" s="188"/>
      <c r="BH558" s="188"/>
      <c r="BI558" s="188"/>
      <c r="BJ558" s="188"/>
      <c r="BK558" s="188"/>
      <c r="BL558" s="188"/>
      <c r="BM558" s="188"/>
      <c r="BN558" s="188"/>
      <c r="BO558" s="188"/>
      <c r="BP558" s="189"/>
      <c r="BQ558" s="195"/>
      <c r="BR558" s="188"/>
      <c r="BS558" s="188"/>
      <c r="BT558" s="188"/>
      <c r="BU558" s="188"/>
      <c r="BV558" s="188"/>
      <c r="BW558" s="188"/>
      <c r="BX558" s="188"/>
      <c r="BY558" s="188"/>
      <c r="BZ558" s="188"/>
      <c r="CA558" s="188"/>
      <c r="CB558" s="188"/>
      <c r="CC558" s="188"/>
      <c r="CD558" s="188"/>
      <c r="CE558" s="188"/>
      <c r="CF558" s="188"/>
      <c r="CG558" s="189"/>
      <c r="CH558" s="195"/>
      <c r="CI558" s="188"/>
      <c r="CJ558" s="188"/>
      <c r="CK558" s="188"/>
      <c r="CL558" s="188"/>
      <c r="CM558" s="188"/>
      <c r="CN558" s="188"/>
      <c r="CO558" s="188"/>
      <c r="CP558" s="188"/>
      <c r="CQ558" s="188"/>
      <c r="CR558" s="188"/>
      <c r="CS558" s="188"/>
      <c r="CT558" s="188"/>
      <c r="CU558" s="188"/>
      <c r="CV558" s="188"/>
      <c r="CW558" s="188"/>
      <c r="CX558" s="189"/>
      <c r="CY558" s="195"/>
      <c r="CZ558" s="188"/>
      <c r="DA558" s="188"/>
      <c r="DB558" s="188"/>
      <c r="DC558" s="188"/>
      <c r="DD558" s="188"/>
      <c r="DE558" s="188"/>
      <c r="DF558" s="188"/>
      <c r="DG558" s="188"/>
      <c r="DH558" s="188"/>
      <c r="DI558" s="188"/>
      <c r="DJ558" s="188"/>
      <c r="DK558" s="188"/>
      <c r="DL558" s="188"/>
      <c r="DM558" s="188"/>
      <c r="DN558" s="188"/>
      <c r="DO558" s="189"/>
      <c r="DP558" s="195"/>
      <c r="DQ558" s="188"/>
      <c r="DR558" s="188"/>
      <c r="DS558" s="188"/>
      <c r="DT558" s="188"/>
      <c r="DU558" s="188"/>
      <c r="DV558" s="188"/>
      <c r="DW558" s="188"/>
      <c r="DX558" s="188"/>
      <c r="DY558" s="188"/>
      <c r="DZ558" s="188"/>
      <c r="EA558" s="188"/>
      <c r="EB558" s="188"/>
      <c r="EC558" s="188"/>
      <c r="ED558" s="188"/>
      <c r="EE558" s="188"/>
      <c r="EF558" s="189"/>
      <c r="EG558" s="195"/>
      <c r="EH558" s="188"/>
      <c r="EI558" s="188"/>
      <c r="EJ558" s="188"/>
      <c r="EK558" s="188"/>
      <c r="EL558" s="188"/>
      <c r="EM558" s="188"/>
      <c r="EN558" s="188"/>
      <c r="EO558" s="188"/>
      <c r="EP558" s="188"/>
      <c r="EQ558" s="188"/>
      <c r="ER558" s="188"/>
      <c r="ES558" s="188"/>
      <c r="ET558" s="188"/>
      <c r="EU558" s="188"/>
      <c r="EV558" s="188"/>
      <c r="EW558" s="189"/>
      <c r="EX558" s="195"/>
      <c r="EY558" s="188"/>
      <c r="EZ558" s="188"/>
      <c r="FA558" s="188"/>
      <c r="FB558" s="188"/>
      <c r="FC558" s="188"/>
      <c r="FD558" s="188"/>
      <c r="FE558" s="188"/>
      <c r="FF558" s="188"/>
      <c r="FG558" s="188"/>
      <c r="FH558" s="188"/>
      <c r="FI558" s="188"/>
      <c r="FJ558" s="188"/>
      <c r="FK558" s="188"/>
      <c r="FL558" s="188"/>
      <c r="FM558" s="188"/>
      <c r="FN558" s="189"/>
      <c r="FO558" s="195"/>
      <c r="FP558" s="188"/>
      <c r="FQ558" s="188"/>
      <c r="FR558" s="188"/>
      <c r="FS558" s="188"/>
      <c r="FT558" s="188"/>
      <c r="FU558" s="188"/>
      <c r="FV558" s="188"/>
      <c r="FW558" s="188"/>
      <c r="FX558" s="188"/>
      <c r="FY558" s="188"/>
      <c r="FZ558" s="188"/>
      <c r="GA558" s="188"/>
      <c r="GB558" s="188"/>
      <c r="GC558" s="188"/>
      <c r="GD558" s="188"/>
      <c r="GE558" s="189"/>
      <c r="GF558" s="195"/>
      <c r="GG558" s="188"/>
      <c r="GH558" s="188"/>
      <c r="GI558" s="188"/>
      <c r="GJ558" s="188"/>
      <c r="GK558" s="188"/>
      <c r="GL558" s="188"/>
      <c r="GM558" s="188"/>
      <c r="GN558" s="188"/>
      <c r="GO558" s="188"/>
      <c r="GP558" s="188"/>
      <c r="GQ558" s="188"/>
      <c r="GR558" s="188"/>
      <c r="GS558" s="188"/>
      <c r="GT558" s="188"/>
      <c r="GU558" s="188"/>
      <c r="GV558" s="189"/>
      <c r="GW558" s="195"/>
      <c r="GX558" s="188"/>
      <c r="GY558" s="188"/>
      <c r="GZ558" s="188"/>
      <c r="HA558" s="188"/>
      <c r="HB558" s="188"/>
      <c r="HC558" s="188"/>
      <c r="HD558" s="188"/>
      <c r="HE558" s="188"/>
      <c r="HF558" s="188"/>
      <c r="HG558" s="188"/>
      <c r="HH558" s="188"/>
      <c r="HI558" s="188"/>
      <c r="HJ558" s="188"/>
      <c r="HK558" s="188"/>
      <c r="HL558" s="188"/>
      <c r="HM558" s="189"/>
      <c r="HN558" s="195"/>
      <c r="HO558" s="188"/>
      <c r="HP558" s="188"/>
      <c r="HQ558" s="188"/>
      <c r="HR558" s="188"/>
      <c r="HS558" s="188"/>
      <c r="HT558" s="188"/>
      <c r="HU558" s="188"/>
      <c r="HV558" s="188"/>
      <c r="HW558" s="188"/>
      <c r="HX558" s="188"/>
      <c r="HY558" s="188"/>
      <c r="HZ558" s="188"/>
      <c r="IA558" s="188"/>
      <c r="IB558" s="188"/>
      <c r="IC558" s="188"/>
      <c r="ID558" s="189"/>
      <c r="IE558" s="195"/>
      <c r="IF558" s="188"/>
      <c r="IG558" s="188"/>
      <c r="IH558" s="188"/>
      <c r="II558" s="188"/>
      <c r="IJ558" s="188"/>
      <c r="IK558" s="188"/>
      <c r="IL558" s="188"/>
      <c r="IM558" s="188"/>
      <c r="IN558" s="188"/>
      <c r="IO558" s="188"/>
      <c r="IP558" s="188"/>
      <c r="IQ558" s="188"/>
      <c r="IR558" s="188"/>
      <c r="IS558" s="188"/>
      <c r="IT558" s="188"/>
      <c r="IU558" s="189"/>
      <c r="IV558" s="195"/>
      <c r="IW558" s="188"/>
      <c r="IX558" s="188"/>
      <c r="IY558" s="188"/>
      <c r="IZ558" s="188"/>
      <c r="JA558" s="188"/>
      <c r="JB558" s="188"/>
      <c r="JC558" s="188"/>
      <c r="JD558" s="188"/>
      <c r="JE558" s="188"/>
      <c r="JF558" s="188"/>
      <c r="JG558" s="188"/>
      <c r="JH558" s="188"/>
      <c r="JI558" s="188"/>
      <c r="JJ558" s="188"/>
      <c r="JK558" s="188"/>
      <c r="JL558" s="189"/>
      <c r="JM558" s="195"/>
      <c r="JN558" s="188"/>
      <c r="JO558" s="188"/>
      <c r="JP558" s="188"/>
      <c r="JQ558" s="188"/>
      <c r="JR558" s="188"/>
      <c r="JS558" s="188"/>
      <c r="JT558" s="188"/>
      <c r="JU558" s="188"/>
      <c r="JV558" s="188"/>
      <c r="JW558" s="188"/>
      <c r="JX558" s="188"/>
      <c r="JY558" s="188"/>
      <c r="JZ558" s="188"/>
      <c r="KA558" s="188"/>
      <c r="KB558" s="188"/>
      <c r="KC558" s="189"/>
      <c r="KD558" s="195"/>
      <c r="KE558" s="188"/>
      <c r="KF558" s="188"/>
      <c r="KG558" s="188"/>
      <c r="KH558" s="188"/>
      <c r="KI558" s="188"/>
      <c r="KJ558" s="188"/>
      <c r="KK558" s="188"/>
      <c r="KL558" s="188"/>
      <c r="KM558" s="188"/>
      <c r="KN558" s="188"/>
      <c r="KO558" s="188"/>
      <c r="KP558" s="188"/>
      <c r="KQ558" s="188"/>
      <c r="KR558" s="188"/>
      <c r="KS558" s="188"/>
      <c r="KT558" s="189"/>
      <c r="KU558" s="188"/>
    </row>
    <row r="559" ht="15.0" customHeight="1">
      <c r="A559" s="195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9"/>
      <c r="R559" s="195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9"/>
      <c r="AI559" s="195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9"/>
      <c r="AZ559" s="195"/>
      <c r="BA559" s="188"/>
      <c r="BB559" s="188"/>
      <c r="BC559" s="188"/>
      <c r="BD559" s="188"/>
      <c r="BE559" s="188"/>
      <c r="BF559" s="188"/>
      <c r="BG559" s="188"/>
      <c r="BH559" s="188"/>
      <c r="BI559" s="188"/>
      <c r="BJ559" s="188"/>
      <c r="BK559" s="188"/>
      <c r="BL559" s="188"/>
      <c r="BM559" s="188"/>
      <c r="BN559" s="188"/>
      <c r="BO559" s="188"/>
      <c r="BP559" s="189"/>
      <c r="BQ559" s="195"/>
      <c r="BR559" s="188"/>
      <c r="BS559" s="188"/>
      <c r="BT559" s="188"/>
      <c r="BU559" s="188"/>
      <c r="BV559" s="188"/>
      <c r="BW559" s="188"/>
      <c r="BX559" s="188"/>
      <c r="BY559" s="188"/>
      <c r="BZ559" s="188"/>
      <c r="CA559" s="188"/>
      <c r="CB559" s="188"/>
      <c r="CC559" s="188"/>
      <c r="CD559" s="188"/>
      <c r="CE559" s="188"/>
      <c r="CF559" s="188"/>
      <c r="CG559" s="189"/>
      <c r="CH559" s="195"/>
      <c r="CI559" s="188"/>
      <c r="CJ559" s="188"/>
      <c r="CK559" s="188"/>
      <c r="CL559" s="188"/>
      <c r="CM559" s="188"/>
      <c r="CN559" s="188"/>
      <c r="CO559" s="188"/>
      <c r="CP559" s="188"/>
      <c r="CQ559" s="188"/>
      <c r="CR559" s="188"/>
      <c r="CS559" s="188"/>
      <c r="CT559" s="188"/>
      <c r="CU559" s="188"/>
      <c r="CV559" s="188"/>
      <c r="CW559" s="188"/>
      <c r="CX559" s="189"/>
      <c r="CY559" s="195"/>
      <c r="CZ559" s="188"/>
      <c r="DA559" s="188"/>
      <c r="DB559" s="188"/>
      <c r="DC559" s="188"/>
      <c r="DD559" s="188"/>
      <c r="DE559" s="188"/>
      <c r="DF559" s="188"/>
      <c r="DG559" s="188"/>
      <c r="DH559" s="188"/>
      <c r="DI559" s="188"/>
      <c r="DJ559" s="188"/>
      <c r="DK559" s="188"/>
      <c r="DL559" s="188"/>
      <c r="DM559" s="188"/>
      <c r="DN559" s="188"/>
      <c r="DO559" s="189"/>
      <c r="DP559" s="195"/>
      <c r="DQ559" s="188"/>
      <c r="DR559" s="188"/>
      <c r="DS559" s="188"/>
      <c r="DT559" s="188"/>
      <c r="DU559" s="188"/>
      <c r="DV559" s="188"/>
      <c r="DW559" s="188"/>
      <c r="DX559" s="188"/>
      <c r="DY559" s="188"/>
      <c r="DZ559" s="188"/>
      <c r="EA559" s="188"/>
      <c r="EB559" s="188"/>
      <c r="EC559" s="188"/>
      <c r="ED559" s="188"/>
      <c r="EE559" s="188"/>
      <c r="EF559" s="189"/>
      <c r="EG559" s="195"/>
      <c r="EH559" s="188"/>
      <c r="EI559" s="188"/>
      <c r="EJ559" s="188"/>
      <c r="EK559" s="188"/>
      <c r="EL559" s="188"/>
      <c r="EM559" s="188"/>
      <c r="EN559" s="188"/>
      <c r="EO559" s="188"/>
      <c r="EP559" s="188"/>
      <c r="EQ559" s="188"/>
      <c r="ER559" s="188"/>
      <c r="ES559" s="188"/>
      <c r="ET559" s="188"/>
      <c r="EU559" s="188"/>
      <c r="EV559" s="188"/>
      <c r="EW559" s="189"/>
      <c r="EX559" s="195"/>
      <c r="EY559" s="188"/>
      <c r="EZ559" s="188"/>
      <c r="FA559" s="188"/>
      <c r="FB559" s="188"/>
      <c r="FC559" s="188"/>
      <c r="FD559" s="188"/>
      <c r="FE559" s="188"/>
      <c r="FF559" s="188"/>
      <c r="FG559" s="188"/>
      <c r="FH559" s="188"/>
      <c r="FI559" s="188"/>
      <c r="FJ559" s="188"/>
      <c r="FK559" s="188"/>
      <c r="FL559" s="188"/>
      <c r="FM559" s="188"/>
      <c r="FN559" s="189"/>
      <c r="FO559" s="195"/>
      <c r="FP559" s="188"/>
      <c r="FQ559" s="188"/>
      <c r="FR559" s="188"/>
      <c r="FS559" s="188"/>
      <c r="FT559" s="188"/>
      <c r="FU559" s="188"/>
      <c r="FV559" s="188"/>
      <c r="FW559" s="188"/>
      <c r="FX559" s="188"/>
      <c r="FY559" s="188"/>
      <c r="FZ559" s="188"/>
      <c r="GA559" s="188"/>
      <c r="GB559" s="188"/>
      <c r="GC559" s="188"/>
      <c r="GD559" s="188"/>
      <c r="GE559" s="189"/>
      <c r="GF559" s="195"/>
      <c r="GG559" s="188"/>
      <c r="GH559" s="188"/>
      <c r="GI559" s="188"/>
      <c r="GJ559" s="188"/>
      <c r="GK559" s="188"/>
      <c r="GL559" s="188"/>
      <c r="GM559" s="188"/>
      <c r="GN559" s="188"/>
      <c r="GO559" s="188"/>
      <c r="GP559" s="188"/>
      <c r="GQ559" s="188"/>
      <c r="GR559" s="188"/>
      <c r="GS559" s="188"/>
      <c r="GT559" s="188"/>
      <c r="GU559" s="188"/>
      <c r="GV559" s="189"/>
      <c r="GW559" s="195"/>
      <c r="GX559" s="188"/>
      <c r="GY559" s="188"/>
      <c r="GZ559" s="188"/>
      <c r="HA559" s="188"/>
      <c r="HB559" s="188"/>
      <c r="HC559" s="188"/>
      <c r="HD559" s="188"/>
      <c r="HE559" s="188"/>
      <c r="HF559" s="188"/>
      <c r="HG559" s="188"/>
      <c r="HH559" s="188"/>
      <c r="HI559" s="188"/>
      <c r="HJ559" s="188"/>
      <c r="HK559" s="188"/>
      <c r="HL559" s="188"/>
      <c r="HM559" s="189"/>
      <c r="HN559" s="195"/>
      <c r="HO559" s="188"/>
      <c r="HP559" s="188"/>
      <c r="HQ559" s="188"/>
      <c r="HR559" s="188"/>
      <c r="HS559" s="188"/>
      <c r="HT559" s="188"/>
      <c r="HU559" s="188"/>
      <c r="HV559" s="188"/>
      <c r="HW559" s="188"/>
      <c r="HX559" s="188"/>
      <c r="HY559" s="188"/>
      <c r="HZ559" s="188"/>
      <c r="IA559" s="188"/>
      <c r="IB559" s="188"/>
      <c r="IC559" s="188"/>
      <c r="ID559" s="189"/>
      <c r="IE559" s="195"/>
      <c r="IF559" s="188"/>
      <c r="IG559" s="188"/>
      <c r="IH559" s="188"/>
      <c r="II559" s="188"/>
      <c r="IJ559" s="188"/>
      <c r="IK559" s="188"/>
      <c r="IL559" s="188"/>
      <c r="IM559" s="188"/>
      <c r="IN559" s="188"/>
      <c r="IO559" s="188"/>
      <c r="IP559" s="188"/>
      <c r="IQ559" s="188"/>
      <c r="IR559" s="188"/>
      <c r="IS559" s="188"/>
      <c r="IT559" s="188"/>
      <c r="IU559" s="189"/>
      <c r="IV559" s="195"/>
      <c r="IW559" s="188"/>
      <c r="IX559" s="188"/>
      <c r="IY559" s="188"/>
      <c r="IZ559" s="188"/>
      <c r="JA559" s="188"/>
      <c r="JB559" s="188"/>
      <c r="JC559" s="188"/>
      <c r="JD559" s="188"/>
      <c r="JE559" s="188"/>
      <c r="JF559" s="188"/>
      <c r="JG559" s="188"/>
      <c r="JH559" s="188"/>
      <c r="JI559" s="188"/>
      <c r="JJ559" s="188"/>
      <c r="JK559" s="188"/>
      <c r="JL559" s="189"/>
      <c r="JM559" s="195"/>
      <c r="JN559" s="188"/>
      <c r="JO559" s="188"/>
      <c r="JP559" s="188"/>
      <c r="JQ559" s="188"/>
      <c r="JR559" s="188"/>
      <c r="JS559" s="188"/>
      <c r="JT559" s="188"/>
      <c r="JU559" s="188"/>
      <c r="JV559" s="188"/>
      <c r="JW559" s="188"/>
      <c r="JX559" s="188"/>
      <c r="JY559" s="188"/>
      <c r="JZ559" s="188"/>
      <c r="KA559" s="188"/>
      <c r="KB559" s="188"/>
      <c r="KC559" s="189"/>
      <c r="KD559" s="195"/>
      <c r="KE559" s="188"/>
      <c r="KF559" s="188"/>
      <c r="KG559" s="188"/>
      <c r="KH559" s="188"/>
      <c r="KI559" s="188"/>
      <c r="KJ559" s="188"/>
      <c r="KK559" s="188"/>
      <c r="KL559" s="188"/>
      <c r="KM559" s="188"/>
      <c r="KN559" s="188"/>
      <c r="KO559" s="188"/>
      <c r="KP559" s="188"/>
      <c r="KQ559" s="188"/>
      <c r="KR559" s="188"/>
      <c r="KS559" s="188"/>
      <c r="KT559" s="189"/>
      <c r="KU559" s="188"/>
    </row>
    <row r="560" ht="15.0" customHeight="1">
      <c r="A560" s="195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9"/>
      <c r="R560" s="195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9"/>
      <c r="AI560" s="195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9"/>
      <c r="AZ560" s="195"/>
      <c r="BA560" s="188"/>
      <c r="BB560" s="188"/>
      <c r="BC560" s="188"/>
      <c r="BD560" s="188"/>
      <c r="BE560" s="188"/>
      <c r="BF560" s="188"/>
      <c r="BG560" s="188"/>
      <c r="BH560" s="188"/>
      <c r="BI560" s="188"/>
      <c r="BJ560" s="188"/>
      <c r="BK560" s="188"/>
      <c r="BL560" s="188"/>
      <c r="BM560" s="188"/>
      <c r="BN560" s="188"/>
      <c r="BO560" s="188"/>
      <c r="BP560" s="189"/>
      <c r="BQ560" s="195"/>
      <c r="BR560" s="188"/>
      <c r="BS560" s="188"/>
      <c r="BT560" s="188"/>
      <c r="BU560" s="188"/>
      <c r="BV560" s="188"/>
      <c r="BW560" s="188"/>
      <c r="BX560" s="188"/>
      <c r="BY560" s="188"/>
      <c r="BZ560" s="188"/>
      <c r="CA560" s="188"/>
      <c r="CB560" s="188"/>
      <c r="CC560" s="188"/>
      <c r="CD560" s="188"/>
      <c r="CE560" s="188"/>
      <c r="CF560" s="188"/>
      <c r="CG560" s="189"/>
      <c r="CH560" s="195"/>
      <c r="CI560" s="188"/>
      <c r="CJ560" s="188"/>
      <c r="CK560" s="188"/>
      <c r="CL560" s="188"/>
      <c r="CM560" s="188"/>
      <c r="CN560" s="188"/>
      <c r="CO560" s="188"/>
      <c r="CP560" s="188"/>
      <c r="CQ560" s="188"/>
      <c r="CR560" s="188"/>
      <c r="CS560" s="188"/>
      <c r="CT560" s="188"/>
      <c r="CU560" s="188"/>
      <c r="CV560" s="188"/>
      <c r="CW560" s="188"/>
      <c r="CX560" s="189"/>
      <c r="CY560" s="195"/>
      <c r="CZ560" s="188"/>
      <c r="DA560" s="188"/>
      <c r="DB560" s="188"/>
      <c r="DC560" s="188"/>
      <c r="DD560" s="188"/>
      <c r="DE560" s="188"/>
      <c r="DF560" s="188"/>
      <c r="DG560" s="188"/>
      <c r="DH560" s="188"/>
      <c r="DI560" s="188"/>
      <c r="DJ560" s="188"/>
      <c r="DK560" s="188"/>
      <c r="DL560" s="188"/>
      <c r="DM560" s="188"/>
      <c r="DN560" s="188"/>
      <c r="DO560" s="189"/>
      <c r="DP560" s="195"/>
      <c r="DQ560" s="188"/>
      <c r="DR560" s="188"/>
      <c r="DS560" s="188"/>
      <c r="DT560" s="188"/>
      <c r="DU560" s="188"/>
      <c r="DV560" s="188"/>
      <c r="DW560" s="188"/>
      <c r="DX560" s="188"/>
      <c r="DY560" s="188"/>
      <c r="DZ560" s="188"/>
      <c r="EA560" s="188"/>
      <c r="EB560" s="188"/>
      <c r="EC560" s="188"/>
      <c r="ED560" s="188"/>
      <c r="EE560" s="188"/>
      <c r="EF560" s="189"/>
      <c r="EG560" s="195"/>
      <c r="EH560" s="188"/>
      <c r="EI560" s="188"/>
      <c r="EJ560" s="188"/>
      <c r="EK560" s="188"/>
      <c r="EL560" s="188"/>
      <c r="EM560" s="188"/>
      <c r="EN560" s="188"/>
      <c r="EO560" s="188"/>
      <c r="EP560" s="188"/>
      <c r="EQ560" s="188"/>
      <c r="ER560" s="188"/>
      <c r="ES560" s="188"/>
      <c r="ET560" s="188"/>
      <c r="EU560" s="188"/>
      <c r="EV560" s="188"/>
      <c r="EW560" s="189"/>
      <c r="EX560" s="195"/>
      <c r="EY560" s="188"/>
      <c r="EZ560" s="188"/>
      <c r="FA560" s="188"/>
      <c r="FB560" s="188"/>
      <c r="FC560" s="188"/>
      <c r="FD560" s="188"/>
      <c r="FE560" s="188"/>
      <c r="FF560" s="188"/>
      <c r="FG560" s="188"/>
      <c r="FH560" s="188"/>
      <c r="FI560" s="188"/>
      <c r="FJ560" s="188"/>
      <c r="FK560" s="188"/>
      <c r="FL560" s="188"/>
      <c r="FM560" s="188"/>
      <c r="FN560" s="189"/>
      <c r="FO560" s="195"/>
      <c r="FP560" s="188"/>
      <c r="FQ560" s="188"/>
      <c r="FR560" s="188"/>
      <c r="FS560" s="188"/>
      <c r="FT560" s="188"/>
      <c r="FU560" s="188"/>
      <c r="FV560" s="188"/>
      <c r="FW560" s="188"/>
      <c r="FX560" s="188"/>
      <c r="FY560" s="188"/>
      <c r="FZ560" s="188"/>
      <c r="GA560" s="188"/>
      <c r="GB560" s="188"/>
      <c r="GC560" s="188"/>
      <c r="GD560" s="188"/>
      <c r="GE560" s="189"/>
      <c r="GF560" s="195"/>
      <c r="GG560" s="188"/>
      <c r="GH560" s="188"/>
      <c r="GI560" s="188"/>
      <c r="GJ560" s="188"/>
      <c r="GK560" s="188"/>
      <c r="GL560" s="188"/>
      <c r="GM560" s="188"/>
      <c r="GN560" s="188"/>
      <c r="GO560" s="188"/>
      <c r="GP560" s="188"/>
      <c r="GQ560" s="188"/>
      <c r="GR560" s="188"/>
      <c r="GS560" s="188"/>
      <c r="GT560" s="188"/>
      <c r="GU560" s="188"/>
      <c r="GV560" s="189"/>
      <c r="GW560" s="195"/>
      <c r="GX560" s="188"/>
      <c r="GY560" s="188"/>
      <c r="GZ560" s="188"/>
      <c r="HA560" s="188"/>
      <c r="HB560" s="188"/>
      <c r="HC560" s="188"/>
      <c r="HD560" s="188"/>
      <c r="HE560" s="188"/>
      <c r="HF560" s="188"/>
      <c r="HG560" s="188"/>
      <c r="HH560" s="188"/>
      <c r="HI560" s="188"/>
      <c r="HJ560" s="188"/>
      <c r="HK560" s="188"/>
      <c r="HL560" s="188"/>
      <c r="HM560" s="189"/>
      <c r="HN560" s="195"/>
      <c r="HO560" s="188"/>
      <c r="HP560" s="188"/>
      <c r="HQ560" s="188"/>
      <c r="HR560" s="188"/>
      <c r="HS560" s="188"/>
      <c r="HT560" s="188"/>
      <c r="HU560" s="188"/>
      <c r="HV560" s="188"/>
      <c r="HW560" s="188"/>
      <c r="HX560" s="188"/>
      <c r="HY560" s="188"/>
      <c r="HZ560" s="188"/>
      <c r="IA560" s="188"/>
      <c r="IB560" s="188"/>
      <c r="IC560" s="188"/>
      <c r="ID560" s="189"/>
      <c r="IE560" s="195"/>
      <c r="IF560" s="188"/>
      <c r="IG560" s="188"/>
      <c r="IH560" s="188"/>
      <c r="II560" s="188"/>
      <c r="IJ560" s="188"/>
      <c r="IK560" s="188"/>
      <c r="IL560" s="188"/>
      <c r="IM560" s="188"/>
      <c r="IN560" s="188"/>
      <c r="IO560" s="188"/>
      <c r="IP560" s="188"/>
      <c r="IQ560" s="188"/>
      <c r="IR560" s="188"/>
      <c r="IS560" s="188"/>
      <c r="IT560" s="188"/>
      <c r="IU560" s="189"/>
      <c r="IV560" s="195"/>
      <c r="IW560" s="188"/>
      <c r="IX560" s="188"/>
      <c r="IY560" s="188"/>
      <c r="IZ560" s="188"/>
      <c r="JA560" s="188"/>
      <c r="JB560" s="188"/>
      <c r="JC560" s="188"/>
      <c r="JD560" s="188"/>
      <c r="JE560" s="188"/>
      <c r="JF560" s="188"/>
      <c r="JG560" s="188"/>
      <c r="JH560" s="188"/>
      <c r="JI560" s="188"/>
      <c r="JJ560" s="188"/>
      <c r="JK560" s="188"/>
      <c r="JL560" s="189"/>
      <c r="JM560" s="195"/>
      <c r="JN560" s="188"/>
      <c r="JO560" s="188"/>
      <c r="JP560" s="188"/>
      <c r="JQ560" s="188"/>
      <c r="JR560" s="188"/>
      <c r="JS560" s="188"/>
      <c r="JT560" s="188"/>
      <c r="JU560" s="188"/>
      <c r="JV560" s="188"/>
      <c r="JW560" s="188"/>
      <c r="JX560" s="188"/>
      <c r="JY560" s="188"/>
      <c r="JZ560" s="188"/>
      <c r="KA560" s="188"/>
      <c r="KB560" s="188"/>
      <c r="KC560" s="189"/>
      <c r="KD560" s="195"/>
      <c r="KE560" s="188"/>
      <c r="KF560" s="188"/>
      <c r="KG560" s="188"/>
      <c r="KH560" s="188"/>
      <c r="KI560" s="188"/>
      <c r="KJ560" s="188"/>
      <c r="KK560" s="188"/>
      <c r="KL560" s="188"/>
      <c r="KM560" s="188"/>
      <c r="KN560" s="188"/>
      <c r="KO560" s="188"/>
      <c r="KP560" s="188"/>
      <c r="KQ560" s="188"/>
      <c r="KR560" s="188"/>
      <c r="KS560" s="188"/>
      <c r="KT560" s="189"/>
      <c r="KU560" s="188"/>
    </row>
    <row r="561" ht="15.0" customHeight="1">
      <c r="A561" s="195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9"/>
      <c r="R561" s="195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9"/>
      <c r="AI561" s="195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9"/>
      <c r="AZ561" s="195"/>
      <c r="BA561" s="188"/>
      <c r="BB561" s="188"/>
      <c r="BC561" s="188"/>
      <c r="BD561" s="188"/>
      <c r="BE561" s="188"/>
      <c r="BF561" s="188"/>
      <c r="BG561" s="188"/>
      <c r="BH561" s="188"/>
      <c r="BI561" s="188"/>
      <c r="BJ561" s="188"/>
      <c r="BK561" s="188"/>
      <c r="BL561" s="188"/>
      <c r="BM561" s="188"/>
      <c r="BN561" s="188"/>
      <c r="BO561" s="188"/>
      <c r="BP561" s="189"/>
      <c r="BQ561" s="195"/>
      <c r="BR561" s="188"/>
      <c r="BS561" s="188"/>
      <c r="BT561" s="188"/>
      <c r="BU561" s="188"/>
      <c r="BV561" s="188"/>
      <c r="BW561" s="188"/>
      <c r="BX561" s="188"/>
      <c r="BY561" s="188"/>
      <c r="BZ561" s="188"/>
      <c r="CA561" s="188"/>
      <c r="CB561" s="188"/>
      <c r="CC561" s="188"/>
      <c r="CD561" s="188"/>
      <c r="CE561" s="188"/>
      <c r="CF561" s="188"/>
      <c r="CG561" s="189"/>
      <c r="CH561" s="195"/>
      <c r="CI561" s="188"/>
      <c r="CJ561" s="188"/>
      <c r="CK561" s="188"/>
      <c r="CL561" s="188"/>
      <c r="CM561" s="188"/>
      <c r="CN561" s="188"/>
      <c r="CO561" s="188"/>
      <c r="CP561" s="188"/>
      <c r="CQ561" s="188"/>
      <c r="CR561" s="188"/>
      <c r="CS561" s="188"/>
      <c r="CT561" s="188"/>
      <c r="CU561" s="188"/>
      <c r="CV561" s="188"/>
      <c r="CW561" s="188"/>
      <c r="CX561" s="189"/>
      <c r="CY561" s="195"/>
      <c r="CZ561" s="188"/>
      <c r="DA561" s="188"/>
      <c r="DB561" s="188"/>
      <c r="DC561" s="188"/>
      <c r="DD561" s="188"/>
      <c r="DE561" s="188"/>
      <c r="DF561" s="188"/>
      <c r="DG561" s="188"/>
      <c r="DH561" s="188"/>
      <c r="DI561" s="188"/>
      <c r="DJ561" s="188"/>
      <c r="DK561" s="188"/>
      <c r="DL561" s="188"/>
      <c r="DM561" s="188"/>
      <c r="DN561" s="188"/>
      <c r="DO561" s="189"/>
      <c r="DP561" s="195"/>
      <c r="DQ561" s="188"/>
      <c r="DR561" s="188"/>
      <c r="DS561" s="188"/>
      <c r="DT561" s="188"/>
      <c r="DU561" s="188"/>
      <c r="DV561" s="188"/>
      <c r="DW561" s="188"/>
      <c r="DX561" s="188"/>
      <c r="DY561" s="188"/>
      <c r="DZ561" s="188"/>
      <c r="EA561" s="188"/>
      <c r="EB561" s="188"/>
      <c r="EC561" s="188"/>
      <c r="ED561" s="188"/>
      <c r="EE561" s="188"/>
      <c r="EF561" s="189"/>
      <c r="EG561" s="195"/>
      <c r="EH561" s="188"/>
      <c r="EI561" s="188"/>
      <c r="EJ561" s="188"/>
      <c r="EK561" s="188"/>
      <c r="EL561" s="188"/>
      <c r="EM561" s="188"/>
      <c r="EN561" s="188"/>
      <c r="EO561" s="188"/>
      <c r="EP561" s="188"/>
      <c r="EQ561" s="188"/>
      <c r="ER561" s="188"/>
      <c r="ES561" s="188"/>
      <c r="ET561" s="188"/>
      <c r="EU561" s="188"/>
      <c r="EV561" s="188"/>
      <c r="EW561" s="189"/>
      <c r="EX561" s="195"/>
      <c r="EY561" s="188"/>
      <c r="EZ561" s="188"/>
      <c r="FA561" s="188"/>
      <c r="FB561" s="188"/>
      <c r="FC561" s="188"/>
      <c r="FD561" s="188"/>
      <c r="FE561" s="188"/>
      <c r="FF561" s="188"/>
      <c r="FG561" s="188"/>
      <c r="FH561" s="188"/>
      <c r="FI561" s="188"/>
      <c r="FJ561" s="188"/>
      <c r="FK561" s="188"/>
      <c r="FL561" s="188"/>
      <c r="FM561" s="188"/>
      <c r="FN561" s="189"/>
      <c r="FO561" s="195"/>
      <c r="FP561" s="188"/>
      <c r="FQ561" s="188"/>
      <c r="FR561" s="188"/>
      <c r="FS561" s="188"/>
      <c r="FT561" s="188"/>
      <c r="FU561" s="188"/>
      <c r="FV561" s="188"/>
      <c r="FW561" s="188"/>
      <c r="FX561" s="188"/>
      <c r="FY561" s="188"/>
      <c r="FZ561" s="188"/>
      <c r="GA561" s="188"/>
      <c r="GB561" s="188"/>
      <c r="GC561" s="188"/>
      <c r="GD561" s="188"/>
      <c r="GE561" s="189"/>
      <c r="GF561" s="195"/>
      <c r="GG561" s="188"/>
      <c r="GH561" s="188"/>
      <c r="GI561" s="188"/>
      <c r="GJ561" s="188"/>
      <c r="GK561" s="188"/>
      <c r="GL561" s="188"/>
      <c r="GM561" s="188"/>
      <c r="GN561" s="188"/>
      <c r="GO561" s="188"/>
      <c r="GP561" s="188"/>
      <c r="GQ561" s="188"/>
      <c r="GR561" s="188"/>
      <c r="GS561" s="188"/>
      <c r="GT561" s="188"/>
      <c r="GU561" s="188"/>
      <c r="GV561" s="189"/>
      <c r="GW561" s="195"/>
      <c r="GX561" s="188"/>
      <c r="GY561" s="188"/>
      <c r="GZ561" s="188"/>
      <c r="HA561" s="188"/>
      <c r="HB561" s="188"/>
      <c r="HC561" s="188"/>
      <c r="HD561" s="188"/>
      <c r="HE561" s="188"/>
      <c r="HF561" s="188"/>
      <c r="HG561" s="188"/>
      <c r="HH561" s="188"/>
      <c r="HI561" s="188"/>
      <c r="HJ561" s="188"/>
      <c r="HK561" s="188"/>
      <c r="HL561" s="188"/>
      <c r="HM561" s="189"/>
      <c r="HN561" s="195"/>
      <c r="HO561" s="188"/>
      <c r="HP561" s="188"/>
      <c r="HQ561" s="188"/>
      <c r="HR561" s="188"/>
      <c r="HS561" s="188"/>
      <c r="HT561" s="188"/>
      <c r="HU561" s="188"/>
      <c r="HV561" s="188"/>
      <c r="HW561" s="188"/>
      <c r="HX561" s="188"/>
      <c r="HY561" s="188"/>
      <c r="HZ561" s="188"/>
      <c r="IA561" s="188"/>
      <c r="IB561" s="188"/>
      <c r="IC561" s="188"/>
      <c r="ID561" s="189"/>
      <c r="IE561" s="195"/>
      <c r="IF561" s="188"/>
      <c r="IG561" s="188"/>
      <c r="IH561" s="188"/>
      <c r="II561" s="188"/>
      <c r="IJ561" s="188"/>
      <c r="IK561" s="188"/>
      <c r="IL561" s="188"/>
      <c r="IM561" s="188"/>
      <c r="IN561" s="188"/>
      <c r="IO561" s="188"/>
      <c r="IP561" s="188"/>
      <c r="IQ561" s="188"/>
      <c r="IR561" s="188"/>
      <c r="IS561" s="188"/>
      <c r="IT561" s="188"/>
      <c r="IU561" s="189"/>
      <c r="IV561" s="195"/>
      <c r="IW561" s="188"/>
      <c r="IX561" s="188"/>
      <c r="IY561" s="188"/>
      <c r="IZ561" s="188"/>
      <c r="JA561" s="188"/>
      <c r="JB561" s="188"/>
      <c r="JC561" s="188"/>
      <c r="JD561" s="188"/>
      <c r="JE561" s="188"/>
      <c r="JF561" s="188"/>
      <c r="JG561" s="188"/>
      <c r="JH561" s="188"/>
      <c r="JI561" s="188"/>
      <c r="JJ561" s="188"/>
      <c r="JK561" s="188"/>
      <c r="JL561" s="189"/>
      <c r="JM561" s="195"/>
      <c r="JN561" s="188"/>
      <c r="JO561" s="188"/>
      <c r="JP561" s="188"/>
      <c r="JQ561" s="188"/>
      <c r="JR561" s="188"/>
      <c r="JS561" s="188"/>
      <c r="JT561" s="188"/>
      <c r="JU561" s="188"/>
      <c r="JV561" s="188"/>
      <c r="JW561" s="188"/>
      <c r="JX561" s="188"/>
      <c r="JY561" s="188"/>
      <c r="JZ561" s="188"/>
      <c r="KA561" s="188"/>
      <c r="KB561" s="188"/>
      <c r="KC561" s="189"/>
      <c r="KD561" s="195"/>
      <c r="KE561" s="188"/>
      <c r="KF561" s="188"/>
      <c r="KG561" s="188"/>
      <c r="KH561" s="188"/>
      <c r="KI561" s="188"/>
      <c r="KJ561" s="188"/>
      <c r="KK561" s="188"/>
      <c r="KL561" s="188"/>
      <c r="KM561" s="188"/>
      <c r="KN561" s="188"/>
      <c r="KO561" s="188"/>
      <c r="KP561" s="188"/>
      <c r="KQ561" s="188"/>
      <c r="KR561" s="188"/>
      <c r="KS561" s="188"/>
      <c r="KT561" s="189"/>
      <c r="KU561" s="188"/>
    </row>
    <row r="562" ht="15.0" customHeight="1">
      <c r="A562" s="195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9"/>
      <c r="R562" s="195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9"/>
      <c r="AI562" s="195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9"/>
      <c r="AZ562" s="195"/>
      <c r="BA562" s="188"/>
      <c r="BB562" s="188"/>
      <c r="BC562" s="188"/>
      <c r="BD562" s="188"/>
      <c r="BE562" s="188"/>
      <c r="BF562" s="188"/>
      <c r="BG562" s="188"/>
      <c r="BH562" s="188"/>
      <c r="BI562" s="188"/>
      <c r="BJ562" s="188"/>
      <c r="BK562" s="188"/>
      <c r="BL562" s="188"/>
      <c r="BM562" s="188"/>
      <c r="BN562" s="188"/>
      <c r="BO562" s="188"/>
      <c r="BP562" s="189"/>
      <c r="BQ562" s="195"/>
      <c r="BR562" s="188"/>
      <c r="BS562" s="188"/>
      <c r="BT562" s="188"/>
      <c r="BU562" s="188"/>
      <c r="BV562" s="188"/>
      <c r="BW562" s="188"/>
      <c r="BX562" s="188"/>
      <c r="BY562" s="188"/>
      <c r="BZ562" s="188"/>
      <c r="CA562" s="188"/>
      <c r="CB562" s="188"/>
      <c r="CC562" s="188"/>
      <c r="CD562" s="188"/>
      <c r="CE562" s="188"/>
      <c r="CF562" s="188"/>
      <c r="CG562" s="189"/>
      <c r="CH562" s="195"/>
      <c r="CI562" s="188"/>
      <c r="CJ562" s="188"/>
      <c r="CK562" s="188"/>
      <c r="CL562" s="188"/>
      <c r="CM562" s="188"/>
      <c r="CN562" s="188"/>
      <c r="CO562" s="188"/>
      <c r="CP562" s="188"/>
      <c r="CQ562" s="188"/>
      <c r="CR562" s="188"/>
      <c r="CS562" s="188"/>
      <c r="CT562" s="188"/>
      <c r="CU562" s="188"/>
      <c r="CV562" s="188"/>
      <c r="CW562" s="188"/>
      <c r="CX562" s="189"/>
      <c r="CY562" s="195"/>
      <c r="CZ562" s="188"/>
      <c r="DA562" s="188"/>
      <c r="DB562" s="188"/>
      <c r="DC562" s="188"/>
      <c r="DD562" s="188"/>
      <c r="DE562" s="188"/>
      <c r="DF562" s="188"/>
      <c r="DG562" s="188"/>
      <c r="DH562" s="188"/>
      <c r="DI562" s="188"/>
      <c r="DJ562" s="188"/>
      <c r="DK562" s="188"/>
      <c r="DL562" s="188"/>
      <c r="DM562" s="188"/>
      <c r="DN562" s="188"/>
      <c r="DO562" s="189"/>
      <c r="DP562" s="195"/>
      <c r="DQ562" s="188"/>
      <c r="DR562" s="188"/>
      <c r="DS562" s="188"/>
      <c r="DT562" s="188"/>
      <c r="DU562" s="188"/>
      <c r="DV562" s="188"/>
      <c r="DW562" s="188"/>
      <c r="DX562" s="188"/>
      <c r="DY562" s="188"/>
      <c r="DZ562" s="188"/>
      <c r="EA562" s="188"/>
      <c r="EB562" s="188"/>
      <c r="EC562" s="188"/>
      <c r="ED562" s="188"/>
      <c r="EE562" s="188"/>
      <c r="EF562" s="189"/>
      <c r="EG562" s="195"/>
      <c r="EH562" s="188"/>
      <c r="EI562" s="188"/>
      <c r="EJ562" s="188"/>
      <c r="EK562" s="188"/>
      <c r="EL562" s="188"/>
      <c r="EM562" s="188"/>
      <c r="EN562" s="188"/>
      <c r="EO562" s="188"/>
      <c r="EP562" s="188"/>
      <c r="EQ562" s="188"/>
      <c r="ER562" s="188"/>
      <c r="ES562" s="188"/>
      <c r="ET562" s="188"/>
      <c r="EU562" s="188"/>
      <c r="EV562" s="188"/>
      <c r="EW562" s="189"/>
      <c r="EX562" s="195"/>
      <c r="EY562" s="188"/>
      <c r="EZ562" s="188"/>
      <c r="FA562" s="188"/>
      <c r="FB562" s="188"/>
      <c r="FC562" s="188"/>
      <c r="FD562" s="188"/>
      <c r="FE562" s="188"/>
      <c r="FF562" s="188"/>
      <c r="FG562" s="188"/>
      <c r="FH562" s="188"/>
      <c r="FI562" s="188"/>
      <c r="FJ562" s="188"/>
      <c r="FK562" s="188"/>
      <c r="FL562" s="188"/>
      <c r="FM562" s="188"/>
      <c r="FN562" s="189"/>
      <c r="FO562" s="195"/>
      <c r="FP562" s="188"/>
      <c r="FQ562" s="188"/>
      <c r="FR562" s="188"/>
      <c r="FS562" s="188"/>
      <c r="FT562" s="188"/>
      <c r="FU562" s="188"/>
      <c r="FV562" s="188"/>
      <c r="FW562" s="188"/>
      <c r="FX562" s="188"/>
      <c r="FY562" s="188"/>
      <c r="FZ562" s="188"/>
      <c r="GA562" s="188"/>
      <c r="GB562" s="188"/>
      <c r="GC562" s="188"/>
      <c r="GD562" s="188"/>
      <c r="GE562" s="189"/>
      <c r="GF562" s="195"/>
      <c r="GG562" s="188"/>
      <c r="GH562" s="188"/>
      <c r="GI562" s="188"/>
      <c r="GJ562" s="188"/>
      <c r="GK562" s="188"/>
      <c r="GL562" s="188"/>
      <c r="GM562" s="188"/>
      <c r="GN562" s="188"/>
      <c r="GO562" s="188"/>
      <c r="GP562" s="188"/>
      <c r="GQ562" s="188"/>
      <c r="GR562" s="188"/>
      <c r="GS562" s="188"/>
      <c r="GT562" s="188"/>
      <c r="GU562" s="188"/>
      <c r="GV562" s="189"/>
      <c r="GW562" s="195"/>
      <c r="GX562" s="188"/>
      <c r="GY562" s="188"/>
      <c r="GZ562" s="188"/>
      <c r="HA562" s="188"/>
      <c r="HB562" s="188"/>
      <c r="HC562" s="188"/>
      <c r="HD562" s="188"/>
      <c r="HE562" s="188"/>
      <c r="HF562" s="188"/>
      <c r="HG562" s="188"/>
      <c r="HH562" s="188"/>
      <c r="HI562" s="188"/>
      <c r="HJ562" s="188"/>
      <c r="HK562" s="188"/>
      <c r="HL562" s="188"/>
      <c r="HM562" s="189"/>
      <c r="HN562" s="195"/>
      <c r="HO562" s="188"/>
      <c r="HP562" s="188"/>
      <c r="HQ562" s="188"/>
      <c r="HR562" s="188"/>
      <c r="HS562" s="188"/>
      <c r="HT562" s="188"/>
      <c r="HU562" s="188"/>
      <c r="HV562" s="188"/>
      <c r="HW562" s="188"/>
      <c r="HX562" s="188"/>
      <c r="HY562" s="188"/>
      <c r="HZ562" s="188"/>
      <c r="IA562" s="188"/>
      <c r="IB562" s="188"/>
      <c r="IC562" s="188"/>
      <c r="ID562" s="189"/>
      <c r="IE562" s="195"/>
      <c r="IF562" s="188"/>
      <c r="IG562" s="188"/>
      <c r="IH562" s="188"/>
      <c r="II562" s="188"/>
      <c r="IJ562" s="188"/>
      <c r="IK562" s="188"/>
      <c r="IL562" s="188"/>
      <c r="IM562" s="188"/>
      <c r="IN562" s="188"/>
      <c r="IO562" s="188"/>
      <c r="IP562" s="188"/>
      <c r="IQ562" s="188"/>
      <c r="IR562" s="188"/>
      <c r="IS562" s="188"/>
      <c r="IT562" s="188"/>
      <c r="IU562" s="189"/>
      <c r="IV562" s="195"/>
      <c r="IW562" s="188"/>
      <c r="IX562" s="188"/>
      <c r="IY562" s="188"/>
      <c r="IZ562" s="188"/>
      <c r="JA562" s="188"/>
      <c r="JB562" s="188"/>
      <c r="JC562" s="188"/>
      <c r="JD562" s="188"/>
      <c r="JE562" s="188"/>
      <c r="JF562" s="188"/>
      <c r="JG562" s="188"/>
      <c r="JH562" s="188"/>
      <c r="JI562" s="188"/>
      <c r="JJ562" s="188"/>
      <c r="JK562" s="188"/>
      <c r="JL562" s="189"/>
      <c r="JM562" s="195"/>
      <c r="JN562" s="188"/>
      <c r="JO562" s="188"/>
      <c r="JP562" s="188"/>
      <c r="JQ562" s="188"/>
      <c r="JR562" s="188"/>
      <c r="JS562" s="188"/>
      <c r="JT562" s="188"/>
      <c r="JU562" s="188"/>
      <c r="JV562" s="188"/>
      <c r="JW562" s="188"/>
      <c r="JX562" s="188"/>
      <c r="JY562" s="188"/>
      <c r="JZ562" s="188"/>
      <c r="KA562" s="188"/>
      <c r="KB562" s="188"/>
      <c r="KC562" s="189"/>
      <c r="KD562" s="195"/>
      <c r="KE562" s="188"/>
      <c r="KF562" s="188"/>
      <c r="KG562" s="188"/>
      <c r="KH562" s="188"/>
      <c r="KI562" s="188"/>
      <c r="KJ562" s="188"/>
      <c r="KK562" s="188"/>
      <c r="KL562" s="188"/>
      <c r="KM562" s="188"/>
      <c r="KN562" s="188"/>
      <c r="KO562" s="188"/>
      <c r="KP562" s="188"/>
      <c r="KQ562" s="188"/>
      <c r="KR562" s="188"/>
      <c r="KS562" s="188"/>
      <c r="KT562" s="189"/>
      <c r="KU562" s="188"/>
    </row>
    <row r="563" ht="15.0" customHeight="1">
      <c r="A563" s="195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9"/>
      <c r="R563" s="195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9"/>
      <c r="AI563" s="195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9"/>
      <c r="AZ563" s="195"/>
      <c r="BA563" s="188"/>
      <c r="BB563" s="188"/>
      <c r="BC563" s="188"/>
      <c r="BD563" s="188"/>
      <c r="BE563" s="188"/>
      <c r="BF563" s="188"/>
      <c r="BG563" s="188"/>
      <c r="BH563" s="188"/>
      <c r="BI563" s="188"/>
      <c r="BJ563" s="188"/>
      <c r="BK563" s="188"/>
      <c r="BL563" s="188"/>
      <c r="BM563" s="188"/>
      <c r="BN563" s="188"/>
      <c r="BO563" s="188"/>
      <c r="BP563" s="189"/>
      <c r="BQ563" s="195"/>
      <c r="BR563" s="188"/>
      <c r="BS563" s="188"/>
      <c r="BT563" s="188"/>
      <c r="BU563" s="188"/>
      <c r="BV563" s="188"/>
      <c r="BW563" s="188"/>
      <c r="BX563" s="188"/>
      <c r="BY563" s="188"/>
      <c r="BZ563" s="188"/>
      <c r="CA563" s="188"/>
      <c r="CB563" s="188"/>
      <c r="CC563" s="188"/>
      <c r="CD563" s="188"/>
      <c r="CE563" s="188"/>
      <c r="CF563" s="188"/>
      <c r="CG563" s="189"/>
      <c r="CH563" s="195"/>
      <c r="CI563" s="188"/>
      <c r="CJ563" s="188"/>
      <c r="CK563" s="188"/>
      <c r="CL563" s="188"/>
      <c r="CM563" s="188"/>
      <c r="CN563" s="188"/>
      <c r="CO563" s="188"/>
      <c r="CP563" s="188"/>
      <c r="CQ563" s="188"/>
      <c r="CR563" s="188"/>
      <c r="CS563" s="188"/>
      <c r="CT563" s="188"/>
      <c r="CU563" s="188"/>
      <c r="CV563" s="188"/>
      <c r="CW563" s="188"/>
      <c r="CX563" s="189"/>
      <c r="CY563" s="195"/>
      <c r="CZ563" s="188"/>
      <c r="DA563" s="188"/>
      <c r="DB563" s="188"/>
      <c r="DC563" s="188"/>
      <c r="DD563" s="188"/>
      <c r="DE563" s="188"/>
      <c r="DF563" s="188"/>
      <c r="DG563" s="188"/>
      <c r="DH563" s="188"/>
      <c r="DI563" s="188"/>
      <c r="DJ563" s="188"/>
      <c r="DK563" s="188"/>
      <c r="DL563" s="188"/>
      <c r="DM563" s="188"/>
      <c r="DN563" s="188"/>
      <c r="DO563" s="189"/>
      <c r="DP563" s="195"/>
      <c r="DQ563" s="188"/>
      <c r="DR563" s="188"/>
      <c r="DS563" s="188"/>
      <c r="DT563" s="188"/>
      <c r="DU563" s="188"/>
      <c r="DV563" s="188"/>
      <c r="DW563" s="188"/>
      <c r="DX563" s="188"/>
      <c r="DY563" s="188"/>
      <c r="DZ563" s="188"/>
      <c r="EA563" s="188"/>
      <c r="EB563" s="188"/>
      <c r="EC563" s="188"/>
      <c r="ED563" s="188"/>
      <c r="EE563" s="188"/>
      <c r="EF563" s="189"/>
      <c r="EG563" s="195"/>
      <c r="EH563" s="188"/>
      <c r="EI563" s="188"/>
      <c r="EJ563" s="188"/>
      <c r="EK563" s="188"/>
      <c r="EL563" s="188"/>
      <c r="EM563" s="188"/>
      <c r="EN563" s="188"/>
      <c r="EO563" s="188"/>
      <c r="EP563" s="188"/>
      <c r="EQ563" s="188"/>
      <c r="ER563" s="188"/>
      <c r="ES563" s="188"/>
      <c r="ET563" s="188"/>
      <c r="EU563" s="188"/>
      <c r="EV563" s="188"/>
      <c r="EW563" s="189"/>
      <c r="EX563" s="195"/>
      <c r="EY563" s="188"/>
      <c r="EZ563" s="188"/>
      <c r="FA563" s="188"/>
      <c r="FB563" s="188"/>
      <c r="FC563" s="188"/>
      <c r="FD563" s="188"/>
      <c r="FE563" s="188"/>
      <c r="FF563" s="188"/>
      <c r="FG563" s="188"/>
      <c r="FH563" s="188"/>
      <c r="FI563" s="188"/>
      <c r="FJ563" s="188"/>
      <c r="FK563" s="188"/>
      <c r="FL563" s="188"/>
      <c r="FM563" s="188"/>
      <c r="FN563" s="189"/>
      <c r="FO563" s="195"/>
      <c r="FP563" s="188"/>
      <c r="FQ563" s="188"/>
      <c r="FR563" s="188"/>
      <c r="FS563" s="188"/>
      <c r="FT563" s="188"/>
      <c r="FU563" s="188"/>
      <c r="FV563" s="188"/>
      <c r="FW563" s="188"/>
      <c r="FX563" s="188"/>
      <c r="FY563" s="188"/>
      <c r="FZ563" s="188"/>
      <c r="GA563" s="188"/>
      <c r="GB563" s="188"/>
      <c r="GC563" s="188"/>
      <c r="GD563" s="188"/>
      <c r="GE563" s="189"/>
      <c r="GF563" s="195"/>
      <c r="GG563" s="188"/>
      <c r="GH563" s="188"/>
      <c r="GI563" s="188"/>
      <c r="GJ563" s="188"/>
      <c r="GK563" s="188"/>
      <c r="GL563" s="188"/>
      <c r="GM563" s="188"/>
      <c r="GN563" s="188"/>
      <c r="GO563" s="188"/>
      <c r="GP563" s="188"/>
      <c r="GQ563" s="188"/>
      <c r="GR563" s="188"/>
      <c r="GS563" s="188"/>
      <c r="GT563" s="188"/>
      <c r="GU563" s="188"/>
      <c r="GV563" s="189"/>
      <c r="GW563" s="195"/>
      <c r="GX563" s="188"/>
      <c r="GY563" s="188"/>
      <c r="GZ563" s="188"/>
      <c r="HA563" s="188"/>
      <c r="HB563" s="188"/>
      <c r="HC563" s="188"/>
      <c r="HD563" s="188"/>
      <c r="HE563" s="188"/>
      <c r="HF563" s="188"/>
      <c r="HG563" s="188"/>
      <c r="HH563" s="188"/>
      <c r="HI563" s="188"/>
      <c r="HJ563" s="188"/>
      <c r="HK563" s="188"/>
      <c r="HL563" s="188"/>
      <c r="HM563" s="189"/>
      <c r="HN563" s="195"/>
      <c r="HO563" s="188"/>
      <c r="HP563" s="188"/>
      <c r="HQ563" s="188"/>
      <c r="HR563" s="188"/>
      <c r="HS563" s="188"/>
      <c r="HT563" s="188"/>
      <c r="HU563" s="188"/>
      <c r="HV563" s="188"/>
      <c r="HW563" s="188"/>
      <c r="HX563" s="188"/>
      <c r="HY563" s="188"/>
      <c r="HZ563" s="188"/>
      <c r="IA563" s="188"/>
      <c r="IB563" s="188"/>
      <c r="IC563" s="188"/>
      <c r="ID563" s="189"/>
      <c r="IE563" s="195"/>
      <c r="IF563" s="188"/>
      <c r="IG563" s="188"/>
      <c r="IH563" s="188"/>
      <c r="II563" s="188"/>
      <c r="IJ563" s="188"/>
      <c r="IK563" s="188"/>
      <c r="IL563" s="188"/>
      <c r="IM563" s="188"/>
      <c r="IN563" s="188"/>
      <c r="IO563" s="188"/>
      <c r="IP563" s="188"/>
      <c r="IQ563" s="188"/>
      <c r="IR563" s="188"/>
      <c r="IS563" s="188"/>
      <c r="IT563" s="188"/>
      <c r="IU563" s="189"/>
      <c r="IV563" s="195"/>
      <c r="IW563" s="188"/>
      <c r="IX563" s="188"/>
      <c r="IY563" s="188"/>
      <c r="IZ563" s="188"/>
      <c r="JA563" s="188"/>
      <c r="JB563" s="188"/>
      <c r="JC563" s="188"/>
      <c r="JD563" s="188"/>
      <c r="JE563" s="188"/>
      <c r="JF563" s="188"/>
      <c r="JG563" s="188"/>
      <c r="JH563" s="188"/>
      <c r="JI563" s="188"/>
      <c r="JJ563" s="188"/>
      <c r="JK563" s="188"/>
      <c r="JL563" s="189"/>
      <c r="JM563" s="195"/>
      <c r="JN563" s="188"/>
      <c r="JO563" s="188"/>
      <c r="JP563" s="188"/>
      <c r="JQ563" s="188"/>
      <c r="JR563" s="188"/>
      <c r="JS563" s="188"/>
      <c r="JT563" s="188"/>
      <c r="JU563" s="188"/>
      <c r="JV563" s="188"/>
      <c r="JW563" s="188"/>
      <c r="JX563" s="188"/>
      <c r="JY563" s="188"/>
      <c r="JZ563" s="188"/>
      <c r="KA563" s="188"/>
      <c r="KB563" s="188"/>
      <c r="KC563" s="189"/>
      <c r="KD563" s="195"/>
      <c r="KE563" s="188"/>
      <c r="KF563" s="188"/>
      <c r="KG563" s="188"/>
      <c r="KH563" s="188"/>
      <c r="KI563" s="188"/>
      <c r="KJ563" s="188"/>
      <c r="KK563" s="188"/>
      <c r="KL563" s="188"/>
      <c r="KM563" s="188"/>
      <c r="KN563" s="188"/>
      <c r="KO563" s="188"/>
      <c r="KP563" s="188"/>
      <c r="KQ563" s="188"/>
      <c r="KR563" s="188"/>
      <c r="KS563" s="188"/>
      <c r="KT563" s="189"/>
      <c r="KU563" s="188"/>
    </row>
    <row r="564" ht="15.0" customHeight="1">
      <c r="A564" s="195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9"/>
      <c r="R564" s="195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9"/>
      <c r="AI564" s="195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9"/>
      <c r="AZ564" s="195"/>
      <c r="BA564" s="188"/>
      <c r="BB564" s="188"/>
      <c r="BC564" s="188"/>
      <c r="BD564" s="188"/>
      <c r="BE564" s="188"/>
      <c r="BF564" s="188"/>
      <c r="BG564" s="188"/>
      <c r="BH564" s="188"/>
      <c r="BI564" s="188"/>
      <c r="BJ564" s="188"/>
      <c r="BK564" s="188"/>
      <c r="BL564" s="188"/>
      <c r="BM564" s="188"/>
      <c r="BN564" s="188"/>
      <c r="BO564" s="188"/>
      <c r="BP564" s="189"/>
      <c r="BQ564" s="195"/>
      <c r="BR564" s="188"/>
      <c r="BS564" s="188"/>
      <c r="BT564" s="188"/>
      <c r="BU564" s="188"/>
      <c r="BV564" s="188"/>
      <c r="BW564" s="188"/>
      <c r="BX564" s="188"/>
      <c r="BY564" s="188"/>
      <c r="BZ564" s="188"/>
      <c r="CA564" s="188"/>
      <c r="CB564" s="188"/>
      <c r="CC564" s="188"/>
      <c r="CD564" s="188"/>
      <c r="CE564" s="188"/>
      <c r="CF564" s="188"/>
      <c r="CG564" s="189"/>
      <c r="CH564" s="195"/>
      <c r="CI564" s="188"/>
      <c r="CJ564" s="188"/>
      <c r="CK564" s="188"/>
      <c r="CL564" s="188"/>
      <c r="CM564" s="188"/>
      <c r="CN564" s="188"/>
      <c r="CO564" s="188"/>
      <c r="CP564" s="188"/>
      <c r="CQ564" s="188"/>
      <c r="CR564" s="188"/>
      <c r="CS564" s="188"/>
      <c r="CT564" s="188"/>
      <c r="CU564" s="188"/>
      <c r="CV564" s="188"/>
      <c r="CW564" s="188"/>
      <c r="CX564" s="189"/>
      <c r="CY564" s="195"/>
      <c r="CZ564" s="188"/>
      <c r="DA564" s="188"/>
      <c r="DB564" s="188"/>
      <c r="DC564" s="188"/>
      <c r="DD564" s="188"/>
      <c r="DE564" s="188"/>
      <c r="DF564" s="188"/>
      <c r="DG564" s="188"/>
      <c r="DH564" s="188"/>
      <c r="DI564" s="188"/>
      <c r="DJ564" s="188"/>
      <c r="DK564" s="188"/>
      <c r="DL564" s="188"/>
      <c r="DM564" s="188"/>
      <c r="DN564" s="188"/>
      <c r="DO564" s="189"/>
      <c r="DP564" s="195"/>
      <c r="DQ564" s="188"/>
      <c r="DR564" s="188"/>
      <c r="DS564" s="188"/>
      <c r="DT564" s="188"/>
      <c r="DU564" s="188"/>
      <c r="DV564" s="188"/>
      <c r="DW564" s="188"/>
      <c r="DX564" s="188"/>
      <c r="DY564" s="188"/>
      <c r="DZ564" s="188"/>
      <c r="EA564" s="188"/>
      <c r="EB564" s="188"/>
      <c r="EC564" s="188"/>
      <c r="ED564" s="188"/>
      <c r="EE564" s="188"/>
      <c r="EF564" s="189"/>
      <c r="EG564" s="195"/>
      <c r="EH564" s="188"/>
      <c r="EI564" s="188"/>
      <c r="EJ564" s="188"/>
      <c r="EK564" s="188"/>
      <c r="EL564" s="188"/>
      <c r="EM564" s="188"/>
      <c r="EN564" s="188"/>
      <c r="EO564" s="188"/>
      <c r="EP564" s="188"/>
      <c r="EQ564" s="188"/>
      <c r="ER564" s="188"/>
      <c r="ES564" s="188"/>
      <c r="ET564" s="188"/>
      <c r="EU564" s="188"/>
      <c r="EV564" s="188"/>
      <c r="EW564" s="189"/>
      <c r="EX564" s="195"/>
      <c r="EY564" s="188"/>
      <c r="EZ564" s="188"/>
      <c r="FA564" s="188"/>
      <c r="FB564" s="188"/>
      <c r="FC564" s="188"/>
      <c r="FD564" s="188"/>
      <c r="FE564" s="188"/>
      <c r="FF564" s="188"/>
      <c r="FG564" s="188"/>
      <c r="FH564" s="188"/>
      <c r="FI564" s="188"/>
      <c r="FJ564" s="188"/>
      <c r="FK564" s="188"/>
      <c r="FL564" s="188"/>
      <c r="FM564" s="188"/>
      <c r="FN564" s="189"/>
      <c r="FO564" s="195"/>
      <c r="FP564" s="188"/>
      <c r="FQ564" s="188"/>
      <c r="FR564" s="188"/>
      <c r="FS564" s="188"/>
      <c r="FT564" s="188"/>
      <c r="FU564" s="188"/>
      <c r="FV564" s="188"/>
      <c r="FW564" s="188"/>
      <c r="FX564" s="188"/>
      <c r="FY564" s="188"/>
      <c r="FZ564" s="188"/>
      <c r="GA564" s="188"/>
      <c r="GB564" s="188"/>
      <c r="GC564" s="188"/>
      <c r="GD564" s="188"/>
      <c r="GE564" s="189"/>
      <c r="GF564" s="195"/>
      <c r="GG564" s="188"/>
      <c r="GH564" s="188"/>
      <c r="GI564" s="188"/>
      <c r="GJ564" s="188"/>
      <c r="GK564" s="188"/>
      <c r="GL564" s="188"/>
      <c r="GM564" s="188"/>
      <c r="GN564" s="188"/>
      <c r="GO564" s="188"/>
      <c r="GP564" s="188"/>
      <c r="GQ564" s="188"/>
      <c r="GR564" s="188"/>
      <c r="GS564" s="188"/>
      <c r="GT564" s="188"/>
      <c r="GU564" s="188"/>
      <c r="GV564" s="189"/>
      <c r="GW564" s="195"/>
      <c r="GX564" s="188"/>
      <c r="GY564" s="188"/>
      <c r="GZ564" s="188"/>
      <c r="HA564" s="188"/>
      <c r="HB564" s="188"/>
      <c r="HC564" s="188"/>
      <c r="HD564" s="188"/>
      <c r="HE564" s="188"/>
      <c r="HF564" s="188"/>
      <c r="HG564" s="188"/>
      <c r="HH564" s="188"/>
      <c r="HI564" s="188"/>
      <c r="HJ564" s="188"/>
      <c r="HK564" s="188"/>
      <c r="HL564" s="188"/>
      <c r="HM564" s="189"/>
      <c r="HN564" s="195"/>
      <c r="HO564" s="188"/>
      <c r="HP564" s="188"/>
      <c r="HQ564" s="188"/>
      <c r="HR564" s="188"/>
      <c r="HS564" s="188"/>
      <c r="HT564" s="188"/>
      <c r="HU564" s="188"/>
      <c r="HV564" s="188"/>
      <c r="HW564" s="188"/>
      <c r="HX564" s="188"/>
      <c r="HY564" s="188"/>
      <c r="HZ564" s="188"/>
      <c r="IA564" s="188"/>
      <c r="IB564" s="188"/>
      <c r="IC564" s="188"/>
      <c r="ID564" s="189"/>
      <c r="IE564" s="195"/>
      <c r="IF564" s="188"/>
      <c r="IG564" s="188"/>
      <c r="IH564" s="188"/>
      <c r="II564" s="188"/>
      <c r="IJ564" s="188"/>
      <c r="IK564" s="188"/>
      <c r="IL564" s="188"/>
      <c r="IM564" s="188"/>
      <c r="IN564" s="188"/>
      <c r="IO564" s="188"/>
      <c r="IP564" s="188"/>
      <c r="IQ564" s="188"/>
      <c r="IR564" s="188"/>
      <c r="IS564" s="188"/>
      <c r="IT564" s="188"/>
      <c r="IU564" s="189"/>
      <c r="IV564" s="195"/>
      <c r="IW564" s="188"/>
      <c r="IX564" s="188"/>
      <c r="IY564" s="188"/>
      <c r="IZ564" s="188"/>
      <c r="JA564" s="188"/>
      <c r="JB564" s="188"/>
      <c r="JC564" s="188"/>
      <c r="JD564" s="188"/>
      <c r="JE564" s="188"/>
      <c r="JF564" s="188"/>
      <c r="JG564" s="188"/>
      <c r="JH564" s="188"/>
      <c r="JI564" s="188"/>
      <c r="JJ564" s="188"/>
      <c r="JK564" s="188"/>
      <c r="JL564" s="189"/>
      <c r="JM564" s="195"/>
      <c r="JN564" s="188"/>
      <c r="JO564" s="188"/>
      <c r="JP564" s="188"/>
      <c r="JQ564" s="188"/>
      <c r="JR564" s="188"/>
      <c r="JS564" s="188"/>
      <c r="JT564" s="188"/>
      <c r="JU564" s="188"/>
      <c r="JV564" s="188"/>
      <c r="JW564" s="188"/>
      <c r="JX564" s="188"/>
      <c r="JY564" s="188"/>
      <c r="JZ564" s="188"/>
      <c r="KA564" s="188"/>
      <c r="KB564" s="188"/>
      <c r="KC564" s="189"/>
      <c r="KD564" s="195"/>
      <c r="KE564" s="188"/>
      <c r="KF564" s="188"/>
      <c r="KG564" s="188"/>
      <c r="KH564" s="188"/>
      <c r="KI564" s="188"/>
      <c r="KJ564" s="188"/>
      <c r="KK564" s="188"/>
      <c r="KL564" s="188"/>
      <c r="KM564" s="188"/>
      <c r="KN564" s="188"/>
      <c r="KO564" s="188"/>
      <c r="KP564" s="188"/>
      <c r="KQ564" s="188"/>
      <c r="KR564" s="188"/>
      <c r="KS564" s="188"/>
      <c r="KT564" s="189"/>
      <c r="KU564" s="188"/>
    </row>
    <row r="565" ht="15.0" customHeight="1">
      <c r="A565" s="195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9"/>
      <c r="R565" s="195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9"/>
      <c r="AI565" s="195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9"/>
      <c r="AZ565" s="195"/>
      <c r="BA565" s="188"/>
      <c r="BB565" s="188"/>
      <c r="BC565" s="188"/>
      <c r="BD565" s="188"/>
      <c r="BE565" s="188"/>
      <c r="BF565" s="188"/>
      <c r="BG565" s="188"/>
      <c r="BH565" s="188"/>
      <c r="BI565" s="188"/>
      <c r="BJ565" s="188"/>
      <c r="BK565" s="188"/>
      <c r="BL565" s="188"/>
      <c r="BM565" s="188"/>
      <c r="BN565" s="188"/>
      <c r="BO565" s="188"/>
      <c r="BP565" s="189"/>
      <c r="BQ565" s="195"/>
      <c r="BR565" s="188"/>
      <c r="BS565" s="188"/>
      <c r="BT565" s="188"/>
      <c r="BU565" s="188"/>
      <c r="BV565" s="188"/>
      <c r="BW565" s="188"/>
      <c r="BX565" s="188"/>
      <c r="BY565" s="188"/>
      <c r="BZ565" s="188"/>
      <c r="CA565" s="188"/>
      <c r="CB565" s="188"/>
      <c r="CC565" s="188"/>
      <c r="CD565" s="188"/>
      <c r="CE565" s="188"/>
      <c r="CF565" s="188"/>
      <c r="CG565" s="189"/>
      <c r="CH565" s="195"/>
      <c r="CI565" s="188"/>
      <c r="CJ565" s="188"/>
      <c r="CK565" s="188"/>
      <c r="CL565" s="188"/>
      <c r="CM565" s="188"/>
      <c r="CN565" s="188"/>
      <c r="CO565" s="188"/>
      <c r="CP565" s="188"/>
      <c r="CQ565" s="188"/>
      <c r="CR565" s="188"/>
      <c r="CS565" s="188"/>
      <c r="CT565" s="188"/>
      <c r="CU565" s="188"/>
      <c r="CV565" s="188"/>
      <c r="CW565" s="188"/>
      <c r="CX565" s="189"/>
      <c r="CY565" s="195"/>
      <c r="CZ565" s="188"/>
      <c r="DA565" s="188"/>
      <c r="DB565" s="188"/>
      <c r="DC565" s="188"/>
      <c r="DD565" s="188"/>
      <c r="DE565" s="188"/>
      <c r="DF565" s="188"/>
      <c r="DG565" s="188"/>
      <c r="DH565" s="188"/>
      <c r="DI565" s="188"/>
      <c r="DJ565" s="188"/>
      <c r="DK565" s="188"/>
      <c r="DL565" s="188"/>
      <c r="DM565" s="188"/>
      <c r="DN565" s="188"/>
      <c r="DO565" s="189"/>
      <c r="DP565" s="195"/>
      <c r="DQ565" s="188"/>
      <c r="DR565" s="188"/>
      <c r="DS565" s="188"/>
      <c r="DT565" s="188"/>
      <c r="DU565" s="188"/>
      <c r="DV565" s="188"/>
      <c r="DW565" s="188"/>
      <c r="DX565" s="188"/>
      <c r="DY565" s="188"/>
      <c r="DZ565" s="188"/>
      <c r="EA565" s="188"/>
      <c r="EB565" s="188"/>
      <c r="EC565" s="188"/>
      <c r="ED565" s="188"/>
      <c r="EE565" s="188"/>
      <c r="EF565" s="189"/>
      <c r="EG565" s="195"/>
      <c r="EH565" s="188"/>
      <c r="EI565" s="188"/>
      <c r="EJ565" s="188"/>
      <c r="EK565" s="188"/>
      <c r="EL565" s="188"/>
      <c r="EM565" s="188"/>
      <c r="EN565" s="188"/>
      <c r="EO565" s="188"/>
      <c r="EP565" s="188"/>
      <c r="EQ565" s="188"/>
      <c r="ER565" s="188"/>
      <c r="ES565" s="188"/>
      <c r="ET565" s="188"/>
      <c r="EU565" s="188"/>
      <c r="EV565" s="188"/>
      <c r="EW565" s="189"/>
      <c r="EX565" s="195"/>
      <c r="EY565" s="188"/>
      <c r="EZ565" s="188"/>
      <c r="FA565" s="188"/>
      <c r="FB565" s="188"/>
      <c r="FC565" s="188"/>
      <c r="FD565" s="188"/>
      <c r="FE565" s="188"/>
      <c r="FF565" s="188"/>
      <c r="FG565" s="188"/>
      <c r="FH565" s="188"/>
      <c r="FI565" s="188"/>
      <c r="FJ565" s="188"/>
      <c r="FK565" s="188"/>
      <c r="FL565" s="188"/>
      <c r="FM565" s="188"/>
      <c r="FN565" s="189"/>
      <c r="FO565" s="195"/>
      <c r="FP565" s="188"/>
      <c r="FQ565" s="188"/>
      <c r="FR565" s="188"/>
      <c r="FS565" s="188"/>
      <c r="FT565" s="188"/>
      <c r="FU565" s="188"/>
      <c r="FV565" s="188"/>
      <c r="FW565" s="188"/>
      <c r="FX565" s="188"/>
      <c r="FY565" s="188"/>
      <c r="FZ565" s="188"/>
      <c r="GA565" s="188"/>
      <c r="GB565" s="188"/>
      <c r="GC565" s="188"/>
      <c r="GD565" s="188"/>
      <c r="GE565" s="189"/>
      <c r="GF565" s="195"/>
      <c r="GG565" s="188"/>
      <c r="GH565" s="188"/>
      <c r="GI565" s="188"/>
      <c r="GJ565" s="188"/>
      <c r="GK565" s="188"/>
      <c r="GL565" s="188"/>
      <c r="GM565" s="188"/>
      <c r="GN565" s="188"/>
      <c r="GO565" s="188"/>
      <c r="GP565" s="188"/>
      <c r="GQ565" s="188"/>
      <c r="GR565" s="188"/>
      <c r="GS565" s="188"/>
      <c r="GT565" s="188"/>
      <c r="GU565" s="188"/>
      <c r="GV565" s="189"/>
      <c r="GW565" s="195"/>
      <c r="GX565" s="188"/>
      <c r="GY565" s="188"/>
      <c r="GZ565" s="188"/>
      <c r="HA565" s="188"/>
      <c r="HB565" s="188"/>
      <c r="HC565" s="188"/>
      <c r="HD565" s="188"/>
      <c r="HE565" s="188"/>
      <c r="HF565" s="188"/>
      <c r="HG565" s="188"/>
      <c r="HH565" s="188"/>
      <c r="HI565" s="188"/>
      <c r="HJ565" s="188"/>
      <c r="HK565" s="188"/>
      <c r="HL565" s="188"/>
      <c r="HM565" s="189"/>
      <c r="HN565" s="195"/>
      <c r="HO565" s="188"/>
      <c r="HP565" s="188"/>
      <c r="HQ565" s="188"/>
      <c r="HR565" s="188"/>
      <c r="HS565" s="188"/>
      <c r="HT565" s="188"/>
      <c r="HU565" s="188"/>
      <c r="HV565" s="188"/>
      <c r="HW565" s="188"/>
      <c r="HX565" s="188"/>
      <c r="HY565" s="188"/>
      <c r="HZ565" s="188"/>
      <c r="IA565" s="188"/>
      <c r="IB565" s="188"/>
      <c r="IC565" s="188"/>
      <c r="ID565" s="189"/>
      <c r="IE565" s="195"/>
      <c r="IF565" s="188"/>
      <c r="IG565" s="188"/>
      <c r="IH565" s="188"/>
      <c r="II565" s="188"/>
      <c r="IJ565" s="188"/>
      <c r="IK565" s="188"/>
      <c r="IL565" s="188"/>
      <c r="IM565" s="188"/>
      <c r="IN565" s="188"/>
      <c r="IO565" s="188"/>
      <c r="IP565" s="188"/>
      <c r="IQ565" s="188"/>
      <c r="IR565" s="188"/>
      <c r="IS565" s="188"/>
      <c r="IT565" s="188"/>
      <c r="IU565" s="189"/>
      <c r="IV565" s="195"/>
      <c r="IW565" s="188"/>
      <c r="IX565" s="188"/>
      <c r="IY565" s="188"/>
      <c r="IZ565" s="188"/>
      <c r="JA565" s="188"/>
      <c r="JB565" s="188"/>
      <c r="JC565" s="188"/>
      <c r="JD565" s="188"/>
      <c r="JE565" s="188"/>
      <c r="JF565" s="188"/>
      <c r="JG565" s="188"/>
      <c r="JH565" s="188"/>
      <c r="JI565" s="188"/>
      <c r="JJ565" s="188"/>
      <c r="JK565" s="188"/>
      <c r="JL565" s="189"/>
      <c r="JM565" s="195"/>
      <c r="JN565" s="188"/>
      <c r="JO565" s="188"/>
      <c r="JP565" s="188"/>
      <c r="JQ565" s="188"/>
      <c r="JR565" s="188"/>
      <c r="JS565" s="188"/>
      <c r="JT565" s="188"/>
      <c r="JU565" s="188"/>
      <c r="JV565" s="188"/>
      <c r="JW565" s="188"/>
      <c r="JX565" s="188"/>
      <c r="JY565" s="188"/>
      <c r="JZ565" s="188"/>
      <c r="KA565" s="188"/>
      <c r="KB565" s="188"/>
      <c r="KC565" s="189"/>
      <c r="KD565" s="195"/>
      <c r="KE565" s="188"/>
      <c r="KF565" s="188"/>
      <c r="KG565" s="188"/>
      <c r="KH565" s="188"/>
      <c r="KI565" s="188"/>
      <c r="KJ565" s="188"/>
      <c r="KK565" s="188"/>
      <c r="KL565" s="188"/>
      <c r="KM565" s="188"/>
      <c r="KN565" s="188"/>
      <c r="KO565" s="188"/>
      <c r="KP565" s="188"/>
      <c r="KQ565" s="188"/>
      <c r="KR565" s="188"/>
      <c r="KS565" s="188"/>
      <c r="KT565" s="189"/>
      <c r="KU565" s="188"/>
    </row>
    <row r="566" ht="15.0" customHeight="1">
      <c r="A566" s="195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9"/>
      <c r="R566" s="195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9"/>
      <c r="AI566" s="195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9"/>
      <c r="AZ566" s="195"/>
      <c r="BA566" s="188"/>
      <c r="BB566" s="188"/>
      <c r="BC566" s="188"/>
      <c r="BD566" s="188"/>
      <c r="BE566" s="188"/>
      <c r="BF566" s="188"/>
      <c r="BG566" s="188"/>
      <c r="BH566" s="188"/>
      <c r="BI566" s="188"/>
      <c r="BJ566" s="188"/>
      <c r="BK566" s="188"/>
      <c r="BL566" s="188"/>
      <c r="BM566" s="188"/>
      <c r="BN566" s="188"/>
      <c r="BO566" s="188"/>
      <c r="BP566" s="189"/>
      <c r="BQ566" s="195"/>
      <c r="BR566" s="188"/>
      <c r="BS566" s="188"/>
      <c r="BT566" s="188"/>
      <c r="BU566" s="188"/>
      <c r="BV566" s="188"/>
      <c r="BW566" s="188"/>
      <c r="BX566" s="188"/>
      <c r="BY566" s="188"/>
      <c r="BZ566" s="188"/>
      <c r="CA566" s="188"/>
      <c r="CB566" s="188"/>
      <c r="CC566" s="188"/>
      <c r="CD566" s="188"/>
      <c r="CE566" s="188"/>
      <c r="CF566" s="188"/>
      <c r="CG566" s="189"/>
      <c r="CH566" s="195"/>
      <c r="CI566" s="188"/>
      <c r="CJ566" s="188"/>
      <c r="CK566" s="188"/>
      <c r="CL566" s="188"/>
      <c r="CM566" s="188"/>
      <c r="CN566" s="188"/>
      <c r="CO566" s="188"/>
      <c r="CP566" s="188"/>
      <c r="CQ566" s="188"/>
      <c r="CR566" s="188"/>
      <c r="CS566" s="188"/>
      <c r="CT566" s="188"/>
      <c r="CU566" s="188"/>
      <c r="CV566" s="188"/>
      <c r="CW566" s="188"/>
      <c r="CX566" s="189"/>
      <c r="CY566" s="195"/>
      <c r="CZ566" s="188"/>
      <c r="DA566" s="188"/>
      <c r="DB566" s="188"/>
      <c r="DC566" s="188"/>
      <c r="DD566" s="188"/>
      <c r="DE566" s="188"/>
      <c r="DF566" s="188"/>
      <c r="DG566" s="188"/>
      <c r="DH566" s="188"/>
      <c r="DI566" s="188"/>
      <c r="DJ566" s="188"/>
      <c r="DK566" s="188"/>
      <c r="DL566" s="188"/>
      <c r="DM566" s="188"/>
      <c r="DN566" s="188"/>
      <c r="DO566" s="189"/>
      <c r="DP566" s="195"/>
      <c r="DQ566" s="188"/>
      <c r="DR566" s="188"/>
      <c r="DS566" s="188"/>
      <c r="DT566" s="188"/>
      <c r="DU566" s="188"/>
      <c r="DV566" s="188"/>
      <c r="DW566" s="188"/>
      <c r="DX566" s="188"/>
      <c r="DY566" s="188"/>
      <c r="DZ566" s="188"/>
      <c r="EA566" s="188"/>
      <c r="EB566" s="188"/>
      <c r="EC566" s="188"/>
      <c r="ED566" s="188"/>
      <c r="EE566" s="188"/>
      <c r="EF566" s="189"/>
      <c r="EG566" s="195"/>
      <c r="EH566" s="188"/>
      <c r="EI566" s="188"/>
      <c r="EJ566" s="188"/>
      <c r="EK566" s="188"/>
      <c r="EL566" s="188"/>
      <c r="EM566" s="188"/>
      <c r="EN566" s="188"/>
      <c r="EO566" s="188"/>
      <c r="EP566" s="188"/>
      <c r="EQ566" s="188"/>
      <c r="ER566" s="188"/>
      <c r="ES566" s="188"/>
      <c r="ET566" s="188"/>
      <c r="EU566" s="188"/>
      <c r="EV566" s="188"/>
      <c r="EW566" s="189"/>
      <c r="EX566" s="195"/>
      <c r="EY566" s="188"/>
      <c r="EZ566" s="188"/>
      <c r="FA566" s="188"/>
      <c r="FB566" s="188"/>
      <c r="FC566" s="188"/>
      <c r="FD566" s="188"/>
      <c r="FE566" s="188"/>
      <c r="FF566" s="188"/>
      <c r="FG566" s="188"/>
      <c r="FH566" s="188"/>
      <c r="FI566" s="188"/>
      <c r="FJ566" s="188"/>
      <c r="FK566" s="188"/>
      <c r="FL566" s="188"/>
      <c r="FM566" s="188"/>
      <c r="FN566" s="189"/>
      <c r="FO566" s="195"/>
      <c r="FP566" s="188"/>
      <c r="FQ566" s="188"/>
      <c r="FR566" s="188"/>
      <c r="FS566" s="188"/>
      <c r="FT566" s="188"/>
      <c r="FU566" s="188"/>
      <c r="FV566" s="188"/>
      <c r="FW566" s="188"/>
      <c r="FX566" s="188"/>
      <c r="FY566" s="188"/>
      <c r="FZ566" s="188"/>
      <c r="GA566" s="188"/>
      <c r="GB566" s="188"/>
      <c r="GC566" s="188"/>
      <c r="GD566" s="188"/>
      <c r="GE566" s="189"/>
      <c r="GF566" s="195"/>
      <c r="GG566" s="188"/>
      <c r="GH566" s="188"/>
      <c r="GI566" s="188"/>
      <c r="GJ566" s="188"/>
      <c r="GK566" s="188"/>
      <c r="GL566" s="188"/>
      <c r="GM566" s="188"/>
      <c r="GN566" s="188"/>
      <c r="GO566" s="188"/>
      <c r="GP566" s="188"/>
      <c r="GQ566" s="188"/>
      <c r="GR566" s="188"/>
      <c r="GS566" s="188"/>
      <c r="GT566" s="188"/>
      <c r="GU566" s="188"/>
      <c r="GV566" s="189"/>
      <c r="GW566" s="195"/>
      <c r="GX566" s="188"/>
      <c r="GY566" s="188"/>
      <c r="GZ566" s="188"/>
      <c r="HA566" s="188"/>
      <c r="HB566" s="188"/>
      <c r="HC566" s="188"/>
      <c r="HD566" s="188"/>
      <c r="HE566" s="188"/>
      <c r="HF566" s="188"/>
      <c r="HG566" s="188"/>
      <c r="HH566" s="188"/>
      <c r="HI566" s="188"/>
      <c r="HJ566" s="188"/>
      <c r="HK566" s="188"/>
      <c r="HL566" s="188"/>
      <c r="HM566" s="189"/>
      <c r="HN566" s="195"/>
      <c r="HO566" s="188"/>
      <c r="HP566" s="188"/>
      <c r="HQ566" s="188"/>
      <c r="HR566" s="188"/>
      <c r="HS566" s="188"/>
      <c r="HT566" s="188"/>
      <c r="HU566" s="188"/>
      <c r="HV566" s="188"/>
      <c r="HW566" s="188"/>
      <c r="HX566" s="188"/>
      <c r="HY566" s="188"/>
      <c r="HZ566" s="188"/>
      <c r="IA566" s="188"/>
      <c r="IB566" s="188"/>
      <c r="IC566" s="188"/>
      <c r="ID566" s="189"/>
      <c r="IE566" s="195"/>
      <c r="IF566" s="188"/>
      <c r="IG566" s="188"/>
      <c r="IH566" s="188"/>
      <c r="II566" s="188"/>
      <c r="IJ566" s="188"/>
      <c r="IK566" s="188"/>
      <c r="IL566" s="188"/>
      <c r="IM566" s="188"/>
      <c r="IN566" s="188"/>
      <c r="IO566" s="188"/>
      <c r="IP566" s="188"/>
      <c r="IQ566" s="188"/>
      <c r="IR566" s="188"/>
      <c r="IS566" s="188"/>
      <c r="IT566" s="188"/>
      <c r="IU566" s="189"/>
      <c r="IV566" s="195"/>
      <c r="IW566" s="188"/>
      <c r="IX566" s="188"/>
      <c r="IY566" s="188"/>
      <c r="IZ566" s="188"/>
      <c r="JA566" s="188"/>
      <c r="JB566" s="188"/>
      <c r="JC566" s="188"/>
      <c r="JD566" s="188"/>
      <c r="JE566" s="188"/>
      <c r="JF566" s="188"/>
      <c r="JG566" s="188"/>
      <c r="JH566" s="188"/>
      <c r="JI566" s="188"/>
      <c r="JJ566" s="188"/>
      <c r="JK566" s="188"/>
      <c r="JL566" s="189"/>
      <c r="JM566" s="195"/>
      <c r="JN566" s="188"/>
      <c r="JO566" s="188"/>
      <c r="JP566" s="188"/>
      <c r="JQ566" s="188"/>
      <c r="JR566" s="188"/>
      <c r="JS566" s="188"/>
      <c r="JT566" s="188"/>
      <c r="JU566" s="188"/>
      <c r="JV566" s="188"/>
      <c r="JW566" s="188"/>
      <c r="JX566" s="188"/>
      <c r="JY566" s="188"/>
      <c r="JZ566" s="188"/>
      <c r="KA566" s="188"/>
      <c r="KB566" s="188"/>
      <c r="KC566" s="189"/>
      <c r="KD566" s="195"/>
      <c r="KE566" s="188"/>
      <c r="KF566" s="188"/>
      <c r="KG566" s="188"/>
      <c r="KH566" s="188"/>
      <c r="KI566" s="188"/>
      <c r="KJ566" s="188"/>
      <c r="KK566" s="188"/>
      <c r="KL566" s="188"/>
      <c r="KM566" s="188"/>
      <c r="KN566" s="188"/>
      <c r="KO566" s="188"/>
      <c r="KP566" s="188"/>
      <c r="KQ566" s="188"/>
      <c r="KR566" s="188"/>
      <c r="KS566" s="188"/>
      <c r="KT566" s="189"/>
      <c r="KU566" s="188"/>
    </row>
    <row r="567" ht="15.0" customHeight="1">
      <c r="A567" s="195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9"/>
      <c r="R567" s="195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9"/>
      <c r="AI567" s="195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9"/>
      <c r="AZ567" s="195"/>
      <c r="BA567" s="188"/>
      <c r="BB567" s="188"/>
      <c r="BC567" s="188"/>
      <c r="BD567" s="188"/>
      <c r="BE567" s="188"/>
      <c r="BF567" s="188"/>
      <c r="BG567" s="188"/>
      <c r="BH567" s="188"/>
      <c r="BI567" s="188"/>
      <c r="BJ567" s="188"/>
      <c r="BK567" s="188"/>
      <c r="BL567" s="188"/>
      <c r="BM567" s="188"/>
      <c r="BN567" s="188"/>
      <c r="BO567" s="188"/>
      <c r="BP567" s="189"/>
      <c r="BQ567" s="195"/>
      <c r="BR567" s="188"/>
      <c r="BS567" s="188"/>
      <c r="BT567" s="188"/>
      <c r="BU567" s="188"/>
      <c r="BV567" s="188"/>
      <c r="BW567" s="188"/>
      <c r="BX567" s="188"/>
      <c r="BY567" s="188"/>
      <c r="BZ567" s="188"/>
      <c r="CA567" s="188"/>
      <c r="CB567" s="188"/>
      <c r="CC567" s="188"/>
      <c r="CD567" s="188"/>
      <c r="CE567" s="188"/>
      <c r="CF567" s="188"/>
      <c r="CG567" s="189"/>
      <c r="CH567" s="195"/>
      <c r="CI567" s="188"/>
      <c r="CJ567" s="188"/>
      <c r="CK567" s="188"/>
      <c r="CL567" s="188"/>
      <c r="CM567" s="188"/>
      <c r="CN567" s="188"/>
      <c r="CO567" s="188"/>
      <c r="CP567" s="188"/>
      <c r="CQ567" s="188"/>
      <c r="CR567" s="188"/>
      <c r="CS567" s="188"/>
      <c r="CT567" s="188"/>
      <c r="CU567" s="188"/>
      <c r="CV567" s="188"/>
      <c r="CW567" s="188"/>
      <c r="CX567" s="189"/>
      <c r="CY567" s="195"/>
      <c r="CZ567" s="188"/>
      <c r="DA567" s="188"/>
      <c r="DB567" s="188"/>
      <c r="DC567" s="188"/>
      <c r="DD567" s="188"/>
      <c r="DE567" s="188"/>
      <c r="DF567" s="188"/>
      <c r="DG567" s="188"/>
      <c r="DH567" s="188"/>
      <c r="DI567" s="188"/>
      <c r="DJ567" s="188"/>
      <c r="DK567" s="188"/>
      <c r="DL567" s="188"/>
      <c r="DM567" s="188"/>
      <c r="DN567" s="188"/>
      <c r="DO567" s="189"/>
      <c r="DP567" s="195"/>
      <c r="DQ567" s="188"/>
      <c r="DR567" s="188"/>
      <c r="DS567" s="188"/>
      <c r="DT567" s="188"/>
      <c r="DU567" s="188"/>
      <c r="DV567" s="188"/>
      <c r="DW567" s="188"/>
      <c r="DX567" s="188"/>
      <c r="DY567" s="188"/>
      <c r="DZ567" s="188"/>
      <c r="EA567" s="188"/>
      <c r="EB567" s="188"/>
      <c r="EC567" s="188"/>
      <c r="ED567" s="188"/>
      <c r="EE567" s="188"/>
      <c r="EF567" s="189"/>
      <c r="EG567" s="195"/>
      <c r="EH567" s="188"/>
      <c r="EI567" s="188"/>
      <c r="EJ567" s="188"/>
      <c r="EK567" s="188"/>
      <c r="EL567" s="188"/>
      <c r="EM567" s="188"/>
      <c r="EN567" s="188"/>
      <c r="EO567" s="188"/>
      <c r="EP567" s="188"/>
      <c r="EQ567" s="188"/>
      <c r="ER567" s="188"/>
      <c r="ES567" s="188"/>
      <c r="ET567" s="188"/>
      <c r="EU567" s="188"/>
      <c r="EV567" s="188"/>
      <c r="EW567" s="189"/>
      <c r="EX567" s="195"/>
      <c r="EY567" s="188"/>
      <c r="EZ567" s="188"/>
      <c r="FA567" s="188"/>
      <c r="FB567" s="188"/>
      <c r="FC567" s="188"/>
      <c r="FD567" s="188"/>
      <c r="FE567" s="188"/>
      <c r="FF567" s="188"/>
      <c r="FG567" s="188"/>
      <c r="FH567" s="188"/>
      <c r="FI567" s="188"/>
      <c r="FJ567" s="188"/>
      <c r="FK567" s="188"/>
      <c r="FL567" s="188"/>
      <c r="FM567" s="188"/>
      <c r="FN567" s="189"/>
      <c r="FO567" s="195"/>
      <c r="FP567" s="188"/>
      <c r="FQ567" s="188"/>
      <c r="FR567" s="188"/>
      <c r="FS567" s="188"/>
      <c r="FT567" s="188"/>
      <c r="FU567" s="188"/>
      <c r="FV567" s="188"/>
      <c r="FW567" s="188"/>
      <c r="FX567" s="188"/>
      <c r="FY567" s="188"/>
      <c r="FZ567" s="188"/>
      <c r="GA567" s="188"/>
      <c r="GB567" s="188"/>
      <c r="GC567" s="188"/>
      <c r="GD567" s="188"/>
      <c r="GE567" s="189"/>
      <c r="GF567" s="195"/>
      <c r="GG567" s="188"/>
      <c r="GH567" s="188"/>
      <c r="GI567" s="188"/>
      <c r="GJ567" s="188"/>
      <c r="GK567" s="188"/>
      <c r="GL567" s="188"/>
      <c r="GM567" s="188"/>
      <c r="GN567" s="188"/>
      <c r="GO567" s="188"/>
      <c r="GP567" s="188"/>
      <c r="GQ567" s="188"/>
      <c r="GR567" s="188"/>
      <c r="GS567" s="188"/>
      <c r="GT567" s="188"/>
      <c r="GU567" s="188"/>
      <c r="GV567" s="189"/>
      <c r="GW567" s="195"/>
      <c r="GX567" s="188"/>
      <c r="GY567" s="188"/>
      <c r="GZ567" s="188"/>
      <c r="HA567" s="188"/>
      <c r="HB567" s="188"/>
      <c r="HC567" s="188"/>
      <c r="HD567" s="188"/>
      <c r="HE567" s="188"/>
      <c r="HF567" s="188"/>
      <c r="HG567" s="188"/>
      <c r="HH567" s="188"/>
      <c r="HI567" s="188"/>
      <c r="HJ567" s="188"/>
      <c r="HK567" s="188"/>
      <c r="HL567" s="188"/>
      <c r="HM567" s="189"/>
      <c r="HN567" s="195"/>
      <c r="HO567" s="188"/>
      <c r="HP567" s="188"/>
      <c r="HQ567" s="188"/>
      <c r="HR567" s="188"/>
      <c r="HS567" s="188"/>
      <c r="HT567" s="188"/>
      <c r="HU567" s="188"/>
      <c r="HV567" s="188"/>
      <c r="HW567" s="188"/>
      <c r="HX567" s="188"/>
      <c r="HY567" s="188"/>
      <c r="HZ567" s="188"/>
      <c r="IA567" s="188"/>
      <c r="IB567" s="188"/>
      <c r="IC567" s="188"/>
      <c r="ID567" s="189"/>
      <c r="IE567" s="195"/>
      <c r="IF567" s="188"/>
      <c r="IG567" s="188"/>
      <c r="IH567" s="188"/>
      <c r="II567" s="188"/>
      <c r="IJ567" s="188"/>
      <c r="IK567" s="188"/>
      <c r="IL567" s="188"/>
      <c r="IM567" s="188"/>
      <c r="IN567" s="188"/>
      <c r="IO567" s="188"/>
      <c r="IP567" s="188"/>
      <c r="IQ567" s="188"/>
      <c r="IR567" s="188"/>
      <c r="IS567" s="188"/>
      <c r="IT567" s="188"/>
      <c r="IU567" s="189"/>
      <c r="IV567" s="195"/>
      <c r="IW567" s="188"/>
      <c r="IX567" s="188"/>
      <c r="IY567" s="188"/>
      <c r="IZ567" s="188"/>
      <c r="JA567" s="188"/>
      <c r="JB567" s="188"/>
      <c r="JC567" s="188"/>
      <c r="JD567" s="188"/>
      <c r="JE567" s="188"/>
      <c r="JF567" s="188"/>
      <c r="JG567" s="188"/>
      <c r="JH567" s="188"/>
      <c r="JI567" s="188"/>
      <c r="JJ567" s="188"/>
      <c r="JK567" s="188"/>
      <c r="JL567" s="189"/>
      <c r="JM567" s="195"/>
      <c r="JN567" s="188"/>
      <c r="JO567" s="188"/>
      <c r="JP567" s="188"/>
      <c r="JQ567" s="188"/>
      <c r="JR567" s="188"/>
      <c r="JS567" s="188"/>
      <c r="JT567" s="188"/>
      <c r="JU567" s="188"/>
      <c r="JV567" s="188"/>
      <c r="JW567" s="188"/>
      <c r="JX567" s="188"/>
      <c r="JY567" s="188"/>
      <c r="JZ567" s="188"/>
      <c r="KA567" s="188"/>
      <c r="KB567" s="188"/>
      <c r="KC567" s="189"/>
      <c r="KD567" s="195"/>
      <c r="KE567" s="188"/>
      <c r="KF567" s="188"/>
      <c r="KG567" s="188"/>
      <c r="KH567" s="188"/>
      <c r="KI567" s="188"/>
      <c r="KJ567" s="188"/>
      <c r="KK567" s="188"/>
      <c r="KL567" s="188"/>
      <c r="KM567" s="188"/>
      <c r="KN567" s="188"/>
      <c r="KO567" s="188"/>
      <c r="KP567" s="188"/>
      <c r="KQ567" s="188"/>
      <c r="KR567" s="188"/>
      <c r="KS567" s="188"/>
      <c r="KT567" s="189"/>
      <c r="KU567" s="188"/>
    </row>
    <row r="568" ht="15.0" customHeight="1">
      <c r="A568" s="195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9"/>
      <c r="R568" s="195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9"/>
      <c r="AI568" s="195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9"/>
      <c r="AZ568" s="195"/>
      <c r="BA568" s="188"/>
      <c r="BB568" s="188"/>
      <c r="BC568" s="188"/>
      <c r="BD568" s="188"/>
      <c r="BE568" s="188"/>
      <c r="BF568" s="188"/>
      <c r="BG568" s="188"/>
      <c r="BH568" s="188"/>
      <c r="BI568" s="188"/>
      <c r="BJ568" s="188"/>
      <c r="BK568" s="188"/>
      <c r="BL568" s="188"/>
      <c r="BM568" s="188"/>
      <c r="BN568" s="188"/>
      <c r="BO568" s="188"/>
      <c r="BP568" s="189"/>
      <c r="BQ568" s="195"/>
      <c r="BR568" s="188"/>
      <c r="BS568" s="188"/>
      <c r="BT568" s="188"/>
      <c r="BU568" s="188"/>
      <c r="BV568" s="188"/>
      <c r="BW568" s="188"/>
      <c r="BX568" s="188"/>
      <c r="BY568" s="188"/>
      <c r="BZ568" s="188"/>
      <c r="CA568" s="188"/>
      <c r="CB568" s="188"/>
      <c r="CC568" s="188"/>
      <c r="CD568" s="188"/>
      <c r="CE568" s="188"/>
      <c r="CF568" s="188"/>
      <c r="CG568" s="189"/>
      <c r="CH568" s="195"/>
      <c r="CI568" s="188"/>
      <c r="CJ568" s="188"/>
      <c r="CK568" s="188"/>
      <c r="CL568" s="188"/>
      <c r="CM568" s="188"/>
      <c r="CN568" s="188"/>
      <c r="CO568" s="188"/>
      <c r="CP568" s="188"/>
      <c r="CQ568" s="188"/>
      <c r="CR568" s="188"/>
      <c r="CS568" s="188"/>
      <c r="CT568" s="188"/>
      <c r="CU568" s="188"/>
      <c r="CV568" s="188"/>
      <c r="CW568" s="188"/>
      <c r="CX568" s="189"/>
      <c r="CY568" s="195"/>
      <c r="CZ568" s="188"/>
      <c r="DA568" s="188"/>
      <c r="DB568" s="188"/>
      <c r="DC568" s="188"/>
      <c r="DD568" s="188"/>
      <c r="DE568" s="188"/>
      <c r="DF568" s="188"/>
      <c r="DG568" s="188"/>
      <c r="DH568" s="188"/>
      <c r="DI568" s="188"/>
      <c r="DJ568" s="188"/>
      <c r="DK568" s="188"/>
      <c r="DL568" s="188"/>
      <c r="DM568" s="188"/>
      <c r="DN568" s="188"/>
      <c r="DO568" s="189"/>
      <c r="DP568" s="195"/>
      <c r="DQ568" s="188"/>
      <c r="DR568" s="188"/>
      <c r="DS568" s="188"/>
      <c r="DT568" s="188"/>
      <c r="DU568" s="188"/>
      <c r="DV568" s="188"/>
      <c r="DW568" s="188"/>
      <c r="DX568" s="188"/>
      <c r="DY568" s="188"/>
      <c r="DZ568" s="188"/>
      <c r="EA568" s="188"/>
      <c r="EB568" s="188"/>
      <c r="EC568" s="188"/>
      <c r="ED568" s="188"/>
      <c r="EE568" s="188"/>
      <c r="EF568" s="189"/>
      <c r="EG568" s="195"/>
      <c r="EH568" s="188"/>
      <c r="EI568" s="188"/>
      <c r="EJ568" s="188"/>
      <c r="EK568" s="188"/>
      <c r="EL568" s="188"/>
      <c r="EM568" s="188"/>
      <c r="EN568" s="188"/>
      <c r="EO568" s="188"/>
      <c r="EP568" s="188"/>
      <c r="EQ568" s="188"/>
      <c r="ER568" s="188"/>
      <c r="ES568" s="188"/>
      <c r="ET568" s="188"/>
      <c r="EU568" s="188"/>
      <c r="EV568" s="188"/>
      <c r="EW568" s="189"/>
      <c r="EX568" s="195"/>
      <c r="EY568" s="188"/>
      <c r="EZ568" s="188"/>
      <c r="FA568" s="188"/>
      <c r="FB568" s="188"/>
      <c r="FC568" s="188"/>
      <c r="FD568" s="188"/>
      <c r="FE568" s="188"/>
      <c r="FF568" s="188"/>
      <c r="FG568" s="188"/>
      <c r="FH568" s="188"/>
      <c r="FI568" s="188"/>
      <c r="FJ568" s="188"/>
      <c r="FK568" s="188"/>
      <c r="FL568" s="188"/>
      <c r="FM568" s="188"/>
      <c r="FN568" s="189"/>
      <c r="FO568" s="195"/>
      <c r="FP568" s="188"/>
      <c r="FQ568" s="188"/>
      <c r="FR568" s="188"/>
      <c r="FS568" s="188"/>
      <c r="FT568" s="188"/>
      <c r="FU568" s="188"/>
      <c r="FV568" s="188"/>
      <c r="FW568" s="188"/>
      <c r="FX568" s="188"/>
      <c r="FY568" s="188"/>
      <c r="FZ568" s="188"/>
      <c r="GA568" s="188"/>
      <c r="GB568" s="188"/>
      <c r="GC568" s="188"/>
      <c r="GD568" s="188"/>
      <c r="GE568" s="189"/>
      <c r="GF568" s="195"/>
      <c r="GG568" s="188"/>
      <c r="GH568" s="188"/>
      <c r="GI568" s="188"/>
      <c r="GJ568" s="188"/>
      <c r="GK568" s="188"/>
      <c r="GL568" s="188"/>
      <c r="GM568" s="188"/>
      <c r="GN568" s="188"/>
      <c r="GO568" s="188"/>
      <c r="GP568" s="188"/>
      <c r="GQ568" s="188"/>
      <c r="GR568" s="188"/>
      <c r="GS568" s="188"/>
      <c r="GT568" s="188"/>
      <c r="GU568" s="188"/>
      <c r="GV568" s="189"/>
      <c r="GW568" s="195"/>
      <c r="GX568" s="188"/>
      <c r="GY568" s="188"/>
      <c r="GZ568" s="188"/>
      <c r="HA568" s="188"/>
      <c r="HB568" s="188"/>
      <c r="HC568" s="188"/>
      <c r="HD568" s="188"/>
      <c r="HE568" s="188"/>
      <c r="HF568" s="188"/>
      <c r="HG568" s="188"/>
      <c r="HH568" s="188"/>
      <c r="HI568" s="188"/>
      <c r="HJ568" s="188"/>
      <c r="HK568" s="188"/>
      <c r="HL568" s="188"/>
      <c r="HM568" s="189"/>
      <c r="HN568" s="195"/>
      <c r="HO568" s="188"/>
      <c r="HP568" s="188"/>
      <c r="HQ568" s="188"/>
      <c r="HR568" s="188"/>
      <c r="HS568" s="188"/>
      <c r="HT568" s="188"/>
      <c r="HU568" s="188"/>
      <c r="HV568" s="188"/>
      <c r="HW568" s="188"/>
      <c r="HX568" s="188"/>
      <c r="HY568" s="188"/>
      <c r="HZ568" s="188"/>
      <c r="IA568" s="188"/>
      <c r="IB568" s="188"/>
      <c r="IC568" s="188"/>
      <c r="ID568" s="189"/>
      <c r="IE568" s="195"/>
      <c r="IF568" s="188"/>
      <c r="IG568" s="188"/>
      <c r="IH568" s="188"/>
      <c r="II568" s="188"/>
      <c r="IJ568" s="188"/>
      <c r="IK568" s="188"/>
      <c r="IL568" s="188"/>
      <c r="IM568" s="188"/>
      <c r="IN568" s="188"/>
      <c r="IO568" s="188"/>
      <c r="IP568" s="188"/>
      <c r="IQ568" s="188"/>
      <c r="IR568" s="188"/>
      <c r="IS568" s="188"/>
      <c r="IT568" s="188"/>
      <c r="IU568" s="189"/>
      <c r="IV568" s="195"/>
      <c r="IW568" s="188"/>
      <c r="IX568" s="188"/>
      <c r="IY568" s="188"/>
      <c r="IZ568" s="188"/>
      <c r="JA568" s="188"/>
      <c r="JB568" s="188"/>
      <c r="JC568" s="188"/>
      <c r="JD568" s="188"/>
      <c r="JE568" s="188"/>
      <c r="JF568" s="188"/>
      <c r="JG568" s="188"/>
      <c r="JH568" s="188"/>
      <c r="JI568" s="188"/>
      <c r="JJ568" s="188"/>
      <c r="JK568" s="188"/>
      <c r="JL568" s="189"/>
      <c r="JM568" s="195"/>
      <c r="JN568" s="188"/>
      <c r="JO568" s="188"/>
      <c r="JP568" s="188"/>
      <c r="JQ568" s="188"/>
      <c r="JR568" s="188"/>
      <c r="JS568" s="188"/>
      <c r="JT568" s="188"/>
      <c r="JU568" s="188"/>
      <c r="JV568" s="188"/>
      <c r="JW568" s="188"/>
      <c r="JX568" s="188"/>
      <c r="JY568" s="188"/>
      <c r="JZ568" s="188"/>
      <c r="KA568" s="188"/>
      <c r="KB568" s="188"/>
      <c r="KC568" s="189"/>
      <c r="KD568" s="195"/>
      <c r="KE568" s="188"/>
      <c r="KF568" s="188"/>
      <c r="KG568" s="188"/>
      <c r="KH568" s="188"/>
      <c r="KI568" s="188"/>
      <c r="KJ568" s="188"/>
      <c r="KK568" s="188"/>
      <c r="KL568" s="188"/>
      <c r="KM568" s="188"/>
      <c r="KN568" s="188"/>
      <c r="KO568" s="188"/>
      <c r="KP568" s="188"/>
      <c r="KQ568" s="188"/>
      <c r="KR568" s="188"/>
      <c r="KS568" s="188"/>
      <c r="KT568" s="189"/>
      <c r="KU568" s="188"/>
    </row>
    <row r="569" ht="15.0" customHeight="1">
      <c r="A569" s="195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9"/>
      <c r="R569" s="195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9"/>
      <c r="AI569" s="195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9"/>
      <c r="AZ569" s="195"/>
      <c r="BA569" s="188"/>
      <c r="BB569" s="188"/>
      <c r="BC569" s="188"/>
      <c r="BD569" s="188"/>
      <c r="BE569" s="188"/>
      <c r="BF569" s="188"/>
      <c r="BG569" s="188"/>
      <c r="BH569" s="188"/>
      <c r="BI569" s="188"/>
      <c r="BJ569" s="188"/>
      <c r="BK569" s="188"/>
      <c r="BL569" s="188"/>
      <c r="BM569" s="188"/>
      <c r="BN569" s="188"/>
      <c r="BO569" s="188"/>
      <c r="BP569" s="189"/>
      <c r="BQ569" s="195"/>
      <c r="BR569" s="188"/>
      <c r="BS569" s="188"/>
      <c r="BT569" s="188"/>
      <c r="BU569" s="188"/>
      <c r="BV569" s="188"/>
      <c r="BW569" s="188"/>
      <c r="BX569" s="188"/>
      <c r="BY569" s="188"/>
      <c r="BZ569" s="188"/>
      <c r="CA569" s="188"/>
      <c r="CB569" s="188"/>
      <c r="CC569" s="188"/>
      <c r="CD569" s="188"/>
      <c r="CE569" s="188"/>
      <c r="CF569" s="188"/>
      <c r="CG569" s="189"/>
      <c r="CH569" s="195"/>
      <c r="CI569" s="188"/>
      <c r="CJ569" s="188"/>
      <c r="CK569" s="188"/>
      <c r="CL569" s="188"/>
      <c r="CM569" s="188"/>
      <c r="CN569" s="188"/>
      <c r="CO569" s="188"/>
      <c r="CP569" s="188"/>
      <c r="CQ569" s="188"/>
      <c r="CR569" s="188"/>
      <c r="CS569" s="188"/>
      <c r="CT569" s="188"/>
      <c r="CU569" s="188"/>
      <c r="CV569" s="188"/>
      <c r="CW569" s="188"/>
      <c r="CX569" s="189"/>
      <c r="CY569" s="195"/>
      <c r="CZ569" s="188"/>
      <c r="DA569" s="188"/>
      <c r="DB569" s="188"/>
      <c r="DC569" s="188"/>
      <c r="DD569" s="188"/>
      <c r="DE569" s="188"/>
      <c r="DF569" s="188"/>
      <c r="DG569" s="188"/>
      <c r="DH569" s="188"/>
      <c r="DI569" s="188"/>
      <c r="DJ569" s="188"/>
      <c r="DK569" s="188"/>
      <c r="DL569" s="188"/>
      <c r="DM569" s="188"/>
      <c r="DN569" s="188"/>
      <c r="DO569" s="189"/>
      <c r="DP569" s="195"/>
      <c r="DQ569" s="188"/>
      <c r="DR569" s="188"/>
      <c r="DS569" s="188"/>
      <c r="DT569" s="188"/>
      <c r="DU569" s="188"/>
      <c r="DV569" s="188"/>
      <c r="DW569" s="188"/>
      <c r="DX569" s="188"/>
      <c r="DY569" s="188"/>
      <c r="DZ569" s="188"/>
      <c r="EA569" s="188"/>
      <c r="EB569" s="188"/>
      <c r="EC569" s="188"/>
      <c r="ED569" s="188"/>
      <c r="EE569" s="188"/>
      <c r="EF569" s="189"/>
      <c r="EG569" s="195"/>
      <c r="EH569" s="188"/>
      <c r="EI569" s="188"/>
      <c r="EJ569" s="188"/>
      <c r="EK569" s="188"/>
      <c r="EL569" s="188"/>
      <c r="EM569" s="188"/>
      <c r="EN569" s="188"/>
      <c r="EO569" s="188"/>
      <c r="EP569" s="188"/>
      <c r="EQ569" s="188"/>
      <c r="ER569" s="188"/>
      <c r="ES569" s="188"/>
      <c r="ET569" s="188"/>
      <c r="EU569" s="188"/>
      <c r="EV569" s="188"/>
      <c r="EW569" s="189"/>
      <c r="EX569" s="195"/>
      <c r="EY569" s="188"/>
      <c r="EZ569" s="188"/>
      <c r="FA569" s="188"/>
      <c r="FB569" s="188"/>
      <c r="FC569" s="188"/>
      <c r="FD569" s="188"/>
      <c r="FE569" s="188"/>
      <c r="FF569" s="188"/>
      <c r="FG569" s="188"/>
      <c r="FH569" s="188"/>
      <c r="FI569" s="188"/>
      <c r="FJ569" s="188"/>
      <c r="FK569" s="188"/>
      <c r="FL569" s="188"/>
      <c r="FM569" s="188"/>
      <c r="FN569" s="189"/>
      <c r="FO569" s="195"/>
      <c r="FP569" s="188"/>
      <c r="FQ569" s="188"/>
      <c r="FR569" s="188"/>
      <c r="FS569" s="188"/>
      <c r="FT569" s="188"/>
      <c r="FU569" s="188"/>
      <c r="FV569" s="188"/>
      <c r="FW569" s="188"/>
      <c r="FX569" s="188"/>
      <c r="FY569" s="188"/>
      <c r="FZ569" s="188"/>
      <c r="GA569" s="188"/>
      <c r="GB569" s="188"/>
      <c r="GC569" s="188"/>
      <c r="GD569" s="188"/>
      <c r="GE569" s="189"/>
      <c r="GF569" s="195"/>
      <c r="GG569" s="188"/>
      <c r="GH569" s="188"/>
      <c r="GI569" s="188"/>
      <c r="GJ569" s="188"/>
      <c r="GK569" s="188"/>
      <c r="GL569" s="188"/>
      <c r="GM569" s="188"/>
      <c r="GN569" s="188"/>
      <c r="GO569" s="188"/>
      <c r="GP569" s="188"/>
      <c r="GQ569" s="188"/>
      <c r="GR569" s="188"/>
      <c r="GS569" s="188"/>
      <c r="GT569" s="188"/>
      <c r="GU569" s="188"/>
      <c r="GV569" s="189"/>
      <c r="GW569" s="195"/>
      <c r="GX569" s="188"/>
      <c r="GY569" s="188"/>
      <c r="GZ569" s="188"/>
      <c r="HA569" s="188"/>
      <c r="HB569" s="188"/>
      <c r="HC569" s="188"/>
      <c r="HD569" s="188"/>
      <c r="HE569" s="188"/>
      <c r="HF569" s="188"/>
      <c r="HG569" s="188"/>
      <c r="HH569" s="188"/>
      <c r="HI569" s="188"/>
      <c r="HJ569" s="188"/>
      <c r="HK569" s="188"/>
      <c r="HL569" s="188"/>
      <c r="HM569" s="189"/>
      <c r="HN569" s="195"/>
      <c r="HO569" s="188"/>
      <c r="HP569" s="188"/>
      <c r="HQ569" s="188"/>
      <c r="HR569" s="188"/>
      <c r="HS569" s="188"/>
      <c r="HT569" s="188"/>
      <c r="HU569" s="188"/>
      <c r="HV569" s="188"/>
      <c r="HW569" s="188"/>
      <c r="HX569" s="188"/>
      <c r="HY569" s="188"/>
      <c r="HZ569" s="188"/>
      <c r="IA569" s="188"/>
      <c r="IB569" s="188"/>
      <c r="IC569" s="188"/>
      <c r="ID569" s="189"/>
      <c r="IE569" s="195"/>
      <c r="IF569" s="188"/>
      <c r="IG569" s="188"/>
      <c r="IH569" s="188"/>
      <c r="II569" s="188"/>
      <c r="IJ569" s="188"/>
      <c r="IK569" s="188"/>
      <c r="IL569" s="188"/>
      <c r="IM569" s="188"/>
      <c r="IN569" s="188"/>
      <c r="IO569" s="188"/>
      <c r="IP569" s="188"/>
      <c r="IQ569" s="188"/>
      <c r="IR569" s="188"/>
      <c r="IS569" s="188"/>
      <c r="IT569" s="188"/>
      <c r="IU569" s="189"/>
      <c r="IV569" s="195"/>
      <c r="IW569" s="188"/>
      <c r="IX569" s="188"/>
      <c r="IY569" s="188"/>
      <c r="IZ569" s="188"/>
      <c r="JA569" s="188"/>
      <c r="JB569" s="188"/>
      <c r="JC569" s="188"/>
      <c r="JD569" s="188"/>
      <c r="JE569" s="188"/>
      <c r="JF569" s="188"/>
      <c r="JG569" s="188"/>
      <c r="JH569" s="188"/>
      <c r="JI569" s="188"/>
      <c r="JJ569" s="188"/>
      <c r="JK569" s="188"/>
      <c r="JL569" s="189"/>
      <c r="JM569" s="195"/>
      <c r="JN569" s="188"/>
      <c r="JO569" s="188"/>
      <c r="JP569" s="188"/>
      <c r="JQ569" s="188"/>
      <c r="JR569" s="188"/>
      <c r="JS569" s="188"/>
      <c r="JT569" s="188"/>
      <c r="JU569" s="188"/>
      <c r="JV569" s="188"/>
      <c r="JW569" s="188"/>
      <c r="JX569" s="188"/>
      <c r="JY569" s="188"/>
      <c r="JZ569" s="188"/>
      <c r="KA569" s="188"/>
      <c r="KB569" s="188"/>
      <c r="KC569" s="189"/>
      <c r="KD569" s="195"/>
      <c r="KE569" s="188"/>
      <c r="KF569" s="188"/>
      <c r="KG569" s="188"/>
      <c r="KH569" s="188"/>
      <c r="KI569" s="188"/>
      <c r="KJ569" s="188"/>
      <c r="KK569" s="188"/>
      <c r="KL569" s="188"/>
      <c r="KM569" s="188"/>
      <c r="KN569" s="188"/>
      <c r="KO569" s="188"/>
      <c r="KP569" s="188"/>
      <c r="KQ569" s="188"/>
      <c r="KR569" s="188"/>
      <c r="KS569" s="188"/>
      <c r="KT569" s="189"/>
      <c r="KU569" s="188"/>
    </row>
    <row r="570" ht="15.0" customHeight="1">
      <c r="A570" s="195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9"/>
      <c r="R570" s="195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9"/>
      <c r="AI570" s="195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9"/>
      <c r="AZ570" s="195"/>
      <c r="BA570" s="188"/>
      <c r="BB570" s="188"/>
      <c r="BC570" s="188"/>
      <c r="BD570" s="188"/>
      <c r="BE570" s="188"/>
      <c r="BF570" s="188"/>
      <c r="BG570" s="188"/>
      <c r="BH570" s="188"/>
      <c r="BI570" s="188"/>
      <c r="BJ570" s="188"/>
      <c r="BK570" s="188"/>
      <c r="BL570" s="188"/>
      <c r="BM570" s="188"/>
      <c r="BN570" s="188"/>
      <c r="BO570" s="188"/>
      <c r="BP570" s="189"/>
      <c r="BQ570" s="195"/>
      <c r="BR570" s="188"/>
      <c r="BS570" s="188"/>
      <c r="BT570" s="188"/>
      <c r="BU570" s="188"/>
      <c r="BV570" s="188"/>
      <c r="BW570" s="188"/>
      <c r="BX570" s="188"/>
      <c r="BY570" s="188"/>
      <c r="BZ570" s="188"/>
      <c r="CA570" s="188"/>
      <c r="CB570" s="188"/>
      <c r="CC570" s="188"/>
      <c r="CD570" s="188"/>
      <c r="CE570" s="188"/>
      <c r="CF570" s="188"/>
      <c r="CG570" s="189"/>
      <c r="CH570" s="195"/>
      <c r="CI570" s="188"/>
      <c r="CJ570" s="188"/>
      <c r="CK570" s="188"/>
      <c r="CL570" s="188"/>
      <c r="CM570" s="188"/>
      <c r="CN570" s="188"/>
      <c r="CO570" s="188"/>
      <c r="CP570" s="188"/>
      <c r="CQ570" s="188"/>
      <c r="CR570" s="188"/>
      <c r="CS570" s="188"/>
      <c r="CT570" s="188"/>
      <c r="CU570" s="188"/>
      <c r="CV570" s="188"/>
      <c r="CW570" s="188"/>
      <c r="CX570" s="189"/>
      <c r="CY570" s="195"/>
      <c r="CZ570" s="188"/>
      <c r="DA570" s="188"/>
      <c r="DB570" s="188"/>
      <c r="DC570" s="188"/>
      <c r="DD570" s="188"/>
      <c r="DE570" s="188"/>
      <c r="DF570" s="188"/>
      <c r="DG570" s="188"/>
      <c r="DH570" s="188"/>
      <c r="DI570" s="188"/>
      <c r="DJ570" s="188"/>
      <c r="DK570" s="188"/>
      <c r="DL570" s="188"/>
      <c r="DM570" s="188"/>
      <c r="DN570" s="188"/>
      <c r="DO570" s="189"/>
      <c r="DP570" s="195"/>
      <c r="DQ570" s="188"/>
      <c r="DR570" s="188"/>
      <c r="DS570" s="188"/>
      <c r="DT570" s="188"/>
      <c r="DU570" s="188"/>
      <c r="DV570" s="188"/>
      <c r="DW570" s="188"/>
      <c r="DX570" s="188"/>
      <c r="DY570" s="188"/>
      <c r="DZ570" s="188"/>
      <c r="EA570" s="188"/>
      <c r="EB570" s="188"/>
      <c r="EC570" s="188"/>
      <c r="ED570" s="188"/>
      <c r="EE570" s="188"/>
      <c r="EF570" s="189"/>
      <c r="EG570" s="195"/>
      <c r="EH570" s="188"/>
      <c r="EI570" s="188"/>
      <c r="EJ570" s="188"/>
      <c r="EK570" s="188"/>
      <c r="EL570" s="188"/>
      <c r="EM570" s="188"/>
      <c r="EN570" s="188"/>
      <c r="EO570" s="188"/>
      <c r="EP570" s="188"/>
      <c r="EQ570" s="188"/>
      <c r="ER570" s="188"/>
      <c r="ES570" s="188"/>
      <c r="ET570" s="188"/>
      <c r="EU570" s="188"/>
      <c r="EV570" s="188"/>
      <c r="EW570" s="189"/>
      <c r="EX570" s="195"/>
      <c r="EY570" s="188"/>
      <c r="EZ570" s="188"/>
      <c r="FA570" s="188"/>
      <c r="FB570" s="188"/>
      <c r="FC570" s="188"/>
      <c r="FD570" s="188"/>
      <c r="FE570" s="188"/>
      <c r="FF570" s="188"/>
      <c r="FG570" s="188"/>
      <c r="FH570" s="188"/>
      <c r="FI570" s="188"/>
      <c r="FJ570" s="188"/>
      <c r="FK570" s="188"/>
      <c r="FL570" s="188"/>
      <c r="FM570" s="188"/>
      <c r="FN570" s="189"/>
      <c r="FO570" s="195"/>
      <c r="FP570" s="188"/>
      <c r="FQ570" s="188"/>
      <c r="FR570" s="188"/>
      <c r="FS570" s="188"/>
      <c r="FT570" s="188"/>
      <c r="FU570" s="188"/>
      <c r="FV570" s="188"/>
      <c r="FW570" s="188"/>
      <c r="FX570" s="188"/>
      <c r="FY570" s="188"/>
      <c r="FZ570" s="188"/>
      <c r="GA570" s="188"/>
      <c r="GB570" s="188"/>
      <c r="GC570" s="188"/>
      <c r="GD570" s="188"/>
      <c r="GE570" s="189"/>
      <c r="GF570" s="195"/>
      <c r="GG570" s="188"/>
      <c r="GH570" s="188"/>
      <c r="GI570" s="188"/>
      <c r="GJ570" s="188"/>
      <c r="GK570" s="188"/>
      <c r="GL570" s="188"/>
      <c r="GM570" s="188"/>
      <c r="GN570" s="188"/>
      <c r="GO570" s="188"/>
      <c r="GP570" s="188"/>
      <c r="GQ570" s="188"/>
      <c r="GR570" s="188"/>
      <c r="GS570" s="188"/>
      <c r="GT570" s="188"/>
      <c r="GU570" s="188"/>
      <c r="GV570" s="189"/>
      <c r="GW570" s="195"/>
      <c r="GX570" s="188"/>
      <c r="GY570" s="188"/>
      <c r="GZ570" s="188"/>
      <c r="HA570" s="188"/>
      <c r="HB570" s="188"/>
      <c r="HC570" s="188"/>
      <c r="HD570" s="188"/>
      <c r="HE570" s="188"/>
      <c r="HF570" s="188"/>
      <c r="HG570" s="188"/>
      <c r="HH570" s="188"/>
      <c r="HI570" s="188"/>
      <c r="HJ570" s="188"/>
      <c r="HK570" s="188"/>
      <c r="HL570" s="188"/>
      <c r="HM570" s="189"/>
      <c r="HN570" s="195"/>
      <c r="HO570" s="188"/>
      <c r="HP570" s="188"/>
      <c r="HQ570" s="188"/>
      <c r="HR570" s="188"/>
      <c r="HS570" s="188"/>
      <c r="HT570" s="188"/>
      <c r="HU570" s="188"/>
      <c r="HV570" s="188"/>
      <c r="HW570" s="188"/>
      <c r="HX570" s="188"/>
      <c r="HY570" s="188"/>
      <c r="HZ570" s="188"/>
      <c r="IA570" s="188"/>
      <c r="IB570" s="188"/>
      <c r="IC570" s="188"/>
      <c r="ID570" s="189"/>
      <c r="IE570" s="195"/>
      <c r="IF570" s="188"/>
      <c r="IG570" s="188"/>
      <c r="IH570" s="188"/>
      <c r="II570" s="188"/>
      <c r="IJ570" s="188"/>
      <c r="IK570" s="188"/>
      <c r="IL570" s="188"/>
      <c r="IM570" s="188"/>
      <c r="IN570" s="188"/>
      <c r="IO570" s="188"/>
      <c r="IP570" s="188"/>
      <c r="IQ570" s="188"/>
      <c r="IR570" s="188"/>
      <c r="IS570" s="188"/>
      <c r="IT570" s="188"/>
      <c r="IU570" s="189"/>
      <c r="IV570" s="195"/>
      <c r="IW570" s="188"/>
      <c r="IX570" s="188"/>
      <c r="IY570" s="188"/>
      <c r="IZ570" s="188"/>
      <c r="JA570" s="188"/>
      <c r="JB570" s="188"/>
      <c r="JC570" s="188"/>
      <c r="JD570" s="188"/>
      <c r="JE570" s="188"/>
      <c r="JF570" s="188"/>
      <c r="JG570" s="188"/>
      <c r="JH570" s="188"/>
      <c r="JI570" s="188"/>
      <c r="JJ570" s="188"/>
      <c r="JK570" s="188"/>
      <c r="JL570" s="189"/>
      <c r="JM570" s="195"/>
      <c r="JN570" s="188"/>
      <c r="JO570" s="188"/>
      <c r="JP570" s="188"/>
      <c r="JQ570" s="188"/>
      <c r="JR570" s="188"/>
      <c r="JS570" s="188"/>
      <c r="JT570" s="188"/>
      <c r="JU570" s="188"/>
      <c r="JV570" s="188"/>
      <c r="JW570" s="188"/>
      <c r="JX570" s="188"/>
      <c r="JY570" s="188"/>
      <c r="JZ570" s="188"/>
      <c r="KA570" s="188"/>
      <c r="KB570" s="188"/>
      <c r="KC570" s="189"/>
      <c r="KD570" s="195"/>
      <c r="KE570" s="188"/>
      <c r="KF570" s="188"/>
      <c r="KG570" s="188"/>
      <c r="KH570" s="188"/>
      <c r="KI570" s="188"/>
      <c r="KJ570" s="188"/>
      <c r="KK570" s="188"/>
      <c r="KL570" s="188"/>
      <c r="KM570" s="188"/>
      <c r="KN570" s="188"/>
      <c r="KO570" s="188"/>
      <c r="KP570" s="188"/>
      <c r="KQ570" s="188"/>
      <c r="KR570" s="188"/>
      <c r="KS570" s="188"/>
      <c r="KT570" s="189"/>
      <c r="KU570" s="188"/>
    </row>
    <row r="571" ht="15.0" customHeight="1">
      <c r="A571" s="195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9"/>
      <c r="R571" s="195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9"/>
      <c r="AI571" s="195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9"/>
      <c r="AZ571" s="195"/>
      <c r="BA571" s="188"/>
      <c r="BB571" s="188"/>
      <c r="BC571" s="188"/>
      <c r="BD571" s="188"/>
      <c r="BE571" s="188"/>
      <c r="BF571" s="188"/>
      <c r="BG571" s="188"/>
      <c r="BH571" s="188"/>
      <c r="BI571" s="188"/>
      <c r="BJ571" s="188"/>
      <c r="BK571" s="188"/>
      <c r="BL571" s="188"/>
      <c r="BM571" s="188"/>
      <c r="BN571" s="188"/>
      <c r="BO571" s="188"/>
      <c r="BP571" s="189"/>
      <c r="BQ571" s="195"/>
      <c r="BR571" s="188"/>
      <c r="BS571" s="188"/>
      <c r="BT571" s="188"/>
      <c r="BU571" s="188"/>
      <c r="BV571" s="188"/>
      <c r="BW571" s="188"/>
      <c r="BX571" s="188"/>
      <c r="BY571" s="188"/>
      <c r="BZ571" s="188"/>
      <c r="CA571" s="188"/>
      <c r="CB571" s="188"/>
      <c r="CC571" s="188"/>
      <c r="CD571" s="188"/>
      <c r="CE571" s="188"/>
      <c r="CF571" s="188"/>
      <c r="CG571" s="189"/>
      <c r="CH571" s="195"/>
      <c r="CI571" s="188"/>
      <c r="CJ571" s="188"/>
      <c r="CK571" s="188"/>
      <c r="CL571" s="188"/>
      <c r="CM571" s="188"/>
      <c r="CN571" s="188"/>
      <c r="CO571" s="188"/>
      <c r="CP571" s="188"/>
      <c r="CQ571" s="188"/>
      <c r="CR571" s="188"/>
      <c r="CS571" s="188"/>
      <c r="CT571" s="188"/>
      <c r="CU571" s="188"/>
      <c r="CV571" s="188"/>
      <c r="CW571" s="188"/>
      <c r="CX571" s="189"/>
      <c r="CY571" s="195"/>
      <c r="CZ571" s="188"/>
      <c r="DA571" s="188"/>
      <c r="DB571" s="188"/>
      <c r="DC571" s="188"/>
      <c r="DD571" s="188"/>
      <c r="DE571" s="188"/>
      <c r="DF571" s="188"/>
      <c r="DG571" s="188"/>
      <c r="DH571" s="188"/>
      <c r="DI571" s="188"/>
      <c r="DJ571" s="188"/>
      <c r="DK571" s="188"/>
      <c r="DL571" s="188"/>
      <c r="DM571" s="188"/>
      <c r="DN571" s="188"/>
      <c r="DO571" s="189"/>
      <c r="DP571" s="195"/>
      <c r="DQ571" s="188"/>
      <c r="DR571" s="188"/>
      <c r="DS571" s="188"/>
      <c r="DT571" s="188"/>
      <c r="DU571" s="188"/>
      <c r="DV571" s="188"/>
      <c r="DW571" s="188"/>
      <c r="DX571" s="188"/>
      <c r="DY571" s="188"/>
      <c r="DZ571" s="188"/>
      <c r="EA571" s="188"/>
      <c r="EB571" s="188"/>
      <c r="EC571" s="188"/>
      <c r="ED571" s="188"/>
      <c r="EE571" s="188"/>
      <c r="EF571" s="189"/>
      <c r="EG571" s="195"/>
      <c r="EH571" s="188"/>
      <c r="EI571" s="188"/>
      <c r="EJ571" s="188"/>
      <c r="EK571" s="188"/>
      <c r="EL571" s="188"/>
      <c r="EM571" s="188"/>
      <c r="EN571" s="188"/>
      <c r="EO571" s="188"/>
      <c r="EP571" s="188"/>
      <c r="EQ571" s="188"/>
      <c r="ER571" s="188"/>
      <c r="ES571" s="188"/>
      <c r="ET571" s="188"/>
      <c r="EU571" s="188"/>
      <c r="EV571" s="188"/>
      <c r="EW571" s="189"/>
      <c r="EX571" s="195"/>
      <c r="EY571" s="188"/>
      <c r="EZ571" s="188"/>
      <c r="FA571" s="188"/>
      <c r="FB571" s="188"/>
      <c r="FC571" s="188"/>
      <c r="FD571" s="188"/>
      <c r="FE571" s="188"/>
      <c r="FF571" s="188"/>
      <c r="FG571" s="188"/>
      <c r="FH571" s="188"/>
      <c r="FI571" s="188"/>
      <c r="FJ571" s="188"/>
      <c r="FK571" s="188"/>
      <c r="FL571" s="188"/>
      <c r="FM571" s="188"/>
      <c r="FN571" s="189"/>
      <c r="FO571" s="195"/>
      <c r="FP571" s="188"/>
      <c r="FQ571" s="188"/>
      <c r="FR571" s="188"/>
      <c r="FS571" s="188"/>
      <c r="FT571" s="188"/>
      <c r="FU571" s="188"/>
      <c r="FV571" s="188"/>
      <c r="FW571" s="188"/>
      <c r="FX571" s="188"/>
      <c r="FY571" s="188"/>
      <c r="FZ571" s="188"/>
      <c r="GA571" s="188"/>
      <c r="GB571" s="188"/>
      <c r="GC571" s="188"/>
      <c r="GD571" s="188"/>
      <c r="GE571" s="189"/>
      <c r="GF571" s="195"/>
      <c r="GG571" s="188"/>
      <c r="GH571" s="188"/>
      <c r="GI571" s="188"/>
      <c r="GJ571" s="188"/>
      <c r="GK571" s="188"/>
      <c r="GL571" s="188"/>
      <c r="GM571" s="188"/>
      <c r="GN571" s="188"/>
      <c r="GO571" s="188"/>
      <c r="GP571" s="188"/>
      <c r="GQ571" s="188"/>
      <c r="GR571" s="188"/>
      <c r="GS571" s="188"/>
      <c r="GT571" s="188"/>
      <c r="GU571" s="188"/>
      <c r="GV571" s="189"/>
      <c r="GW571" s="195"/>
      <c r="GX571" s="188"/>
      <c r="GY571" s="188"/>
      <c r="GZ571" s="188"/>
      <c r="HA571" s="188"/>
      <c r="HB571" s="188"/>
      <c r="HC571" s="188"/>
      <c r="HD571" s="188"/>
      <c r="HE571" s="188"/>
      <c r="HF571" s="188"/>
      <c r="HG571" s="188"/>
      <c r="HH571" s="188"/>
      <c r="HI571" s="188"/>
      <c r="HJ571" s="188"/>
      <c r="HK571" s="188"/>
      <c r="HL571" s="188"/>
      <c r="HM571" s="189"/>
      <c r="HN571" s="195"/>
      <c r="HO571" s="188"/>
      <c r="HP571" s="188"/>
      <c r="HQ571" s="188"/>
      <c r="HR571" s="188"/>
      <c r="HS571" s="188"/>
      <c r="HT571" s="188"/>
      <c r="HU571" s="188"/>
      <c r="HV571" s="188"/>
      <c r="HW571" s="188"/>
      <c r="HX571" s="188"/>
      <c r="HY571" s="188"/>
      <c r="HZ571" s="188"/>
      <c r="IA571" s="188"/>
      <c r="IB571" s="188"/>
      <c r="IC571" s="188"/>
      <c r="ID571" s="189"/>
      <c r="IE571" s="195"/>
      <c r="IF571" s="188"/>
      <c r="IG571" s="188"/>
      <c r="IH571" s="188"/>
      <c r="II571" s="188"/>
      <c r="IJ571" s="188"/>
      <c r="IK571" s="188"/>
      <c r="IL571" s="188"/>
      <c r="IM571" s="188"/>
      <c r="IN571" s="188"/>
      <c r="IO571" s="188"/>
      <c r="IP571" s="188"/>
      <c r="IQ571" s="188"/>
      <c r="IR571" s="188"/>
      <c r="IS571" s="188"/>
      <c r="IT571" s="188"/>
      <c r="IU571" s="189"/>
      <c r="IV571" s="195"/>
      <c r="IW571" s="188"/>
      <c r="IX571" s="188"/>
      <c r="IY571" s="188"/>
      <c r="IZ571" s="188"/>
      <c r="JA571" s="188"/>
      <c r="JB571" s="188"/>
      <c r="JC571" s="188"/>
      <c r="JD571" s="188"/>
      <c r="JE571" s="188"/>
      <c r="JF571" s="188"/>
      <c r="JG571" s="188"/>
      <c r="JH571" s="188"/>
      <c r="JI571" s="188"/>
      <c r="JJ571" s="188"/>
      <c r="JK571" s="188"/>
      <c r="JL571" s="189"/>
      <c r="JM571" s="195"/>
      <c r="JN571" s="188"/>
      <c r="JO571" s="188"/>
      <c r="JP571" s="188"/>
      <c r="JQ571" s="188"/>
      <c r="JR571" s="188"/>
      <c r="JS571" s="188"/>
      <c r="JT571" s="188"/>
      <c r="JU571" s="188"/>
      <c r="JV571" s="188"/>
      <c r="JW571" s="188"/>
      <c r="JX571" s="188"/>
      <c r="JY571" s="188"/>
      <c r="JZ571" s="188"/>
      <c r="KA571" s="188"/>
      <c r="KB571" s="188"/>
      <c r="KC571" s="189"/>
      <c r="KD571" s="195"/>
      <c r="KE571" s="188"/>
      <c r="KF571" s="188"/>
      <c r="KG571" s="188"/>
      <c r="KH571" s="188"/>
      <c r="KI571" s="188"/>
      <c r="KJ571" s="188"/>
      <c r="KK571" s="188"/>
      <c r="KL571" s="188"/>
      <c r="KM571" s="188"/>
      <c r="KN571" s="188"/>
      <c r="KO571" s="188"/>
      <c r="KP571" s="188"/>
      <c r="KQ571" s="188"/>
      <c r="KR571" s="188"/>
      <c r="KS571" s="188"/>
      <c r="KT571" s="189"/>
      <c r="KU571" s="188"/>
    </row>
    <row r="572" ht="15.0" customHeight="1">
      <c r="A572" s="195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9"/>
      <c r="R572" s="195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9"/>
      <c r="AI572" s="195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9"/>
      <c r="AZ572" s="195"/>
      <c r="BA572" s="188"/>
      <c r="BB572" s="188"/>
      <c r="BC572" s="188"/>
      <c r="BD572" s="188"/>
      <c r="BE572" s="188"/>
      <c r="BF572" s="188"/>
      <c r="BG572" s="188"/>
      <c r="BH572" s="188"/>
      <c r="BI572" s="188"/>
      <c r="BJ572" s="188"/>
      <c r="BK572" s="188"/>
      <c r="BL572" s="188"/>
      <c r="BM572" s="188"/>
      <c r="BN572" s="188"/>
      <c r="BO572" s="188"/>
      <c r="BP572" s="189"/>
      <c r="BQ572" s="195"/>
      <c r="BR572" s="188"/>
      <c r="BS572" s="188"/>
      <c r="BT572" s="188"/>
      <c r="BU572" s="188"/>
      <c r="BV572" s="188"/>
      <c r="BW572" s="188"/>
      <c r="BX572" s="188"/>
      <c r="BY572" s="188"/>
      <c r="BZ572" s="188"/>
      <c r="CA572" s="188"/>
      <c r="CB572" s="188"/>
      <c r="CC572" s="188"/>
      <c r="CD572" s="188"/>
      <c r="CE572" s="188"/>
      <c r="CF572" s="188"/>
      <c r="CG572" s="189"/>
      <c r="CH572" s="195"/>
      <c r="CI572" s="188"/>
      <c r="CJ572" s="188"/>
      <c r="CK572" s="188"/>
      <c r="CL572" s="188"/>
      <c r="CM572" s="188"/>
      <c r="CN572" s="188"/>
      <c r="CO572" s="188"/>
      <c r="CP572" s="188"/>
      <c r="CQ572" s="188"/>
      <c r="CR572" s="188"/>
      <c r="CS572" s="188"/>
      <c r="CT572" s="188"/>
      <c r="CU572" s="188"/>
      <c r="CV572" s="188"/>
      <c r="CW572" s="188"/>
      <c r="CX572" s="189"/>
      <c r="CY572" s="195"/>
      <c r="CZ572" s="188"/>
      <c r="DA572" s="188"/>
      <c r="DB572" s="188"/>
      <c r="DC572" s="188"/>
      <c r="DD572" s="188"/>
      <c r="DE572" s="188"/>
      <c r="DF572" s="188"/>
      <c r="DG572" s="188"/>
      <c r="DH572" s="188"/>
      <c r="DI572" s="188"/>
      <c r="DJ572" s="188"/>
      <c r="DK572" s="188"/>
      <c r="DL572" s="188"/>
      <c r="DM572" s="188"/>
      <c r="DN572" s="188"/>
      <c r="DO572" s="189"/>
      <c r="DP572" s="195"/>
      <c r="DQ572" s="188"/>
      <c r="DR572" s="188"/>
      <c r="DS572" s="188"/>
      <c r="DT572" s="188"/>
      <c r="DU572" s="188"/>
      <c r="DV572" s="188"/>
      <c r="DW572" s="188"/>
      <c r="DX572" s="188"/>
      <c r="DY572" s="188"/>
      <c r="DZ572" s="188"/>
      <c r="EA572" s="188"/>
      <c r="EB572" s="188"/>
      <c r="EC572" s="188"/>
      <c r="ED572" s="188"/>
      <c r="EE572" s="188"/>
      <c r="EF572" s="189"/>
      <c r="EG572" s="195"/>
      <c r="EH572" s="188"/>
      <c r="EI572" s="188"/>
      <c r="EJ572" s="188"/>
      <c r="EK572" s="188"/>
      <c r="EL572" s="188"/>
      <c r="EM572" s="188"/>
      <c r="EN572" s="188"/>
      <c r="EO572" s="188"/>
      <c r="EP572" s="188"/>
      <c r="EQ572" s="188"/>
      <c r="ER572" s="188"/>
      <c r="ES572" s="188"/>
      <c r="ET572" s="188"/>
      <c r="EU572" s="188"/>
      <c r="EV572" s="188"/>
      <c r="EW572" s="189"/>
      <c r="EX572" s="195"/>
      <c r="EY572" s="188"/>
      <c r="EZ572" s="188"/>
      <c r="FA572" s="188"/>
      <c r="FB572" s="188"/>
      <c r="FC572" s="188"/>
      <c r="FD572" s="188"/>
      <c r="FE572" s="188"/>
      <c r="FF572" s="188"/>
      <c r="FG572" s="188"/>
      <c r="FH572" s="188"/>
      <c r="FI572" s="188"/>
      <c r="FJ572" s="188"/>
      <c r="FK572" s="188"/>
      <c r="FL572" s="188"/>
      <c r="FM572" s="188"/>
      <c r="FN572" s="189"/>
      <c r="FO572" s="195"/>
      <c r="FP572" s="188"/>
      <c r="FQ572" s="188"/>
      <c r="FR572" s="188"/>
      <c r="FS572" s="188"/>
      <c r="FT572" s="188"/>
      <c r="FU572" s="188"/>
      <c r="FV572" s="188"/>
      <c r="FW572" s="188"/>
      <c r="FX572" s="188"/>
      <c r="FY572" s="188"/>
      <c r="FZ572" s="188"/>
      <c r="GA572" s="188"/>
      <c r="GB572" s="188"/>
      <c r="GC572" s="188"/>
      <c r="GD572" s="188"/>
      <c r="GE572" s="189"/>
      <c r="GF572" s="195"/>
      <c r="GG572" s="188"/>
      <c r="GH572" s="188"/>
      <c r="GI572" s="188"/>
      <c r="GJ572" s="188"/>
      <c r="GK572" s="188"/>
      <c r="GL572" s="188"/>
      <c r="GM572" s="188"/>
      <c r="GN572" s="188"/>
      <c r="GO572" s="188"/>
      <c r="GP572" s="188"/>
      <c r="GQ572" s="188"/>
      <c r="GR572" s="188"/>
      <c r="GS572" s="188"/>
      <c r="GT572" s="188"/>
      <c r="GU572" s="188"/>
      <c r="GV572" s="189"/>
      <c r="GW572" s="195"/>
      <c r="GX572" s="188"/>
      <c r="GY572" s="188"/>
      <c r="GZ572" s="188"/>
      <c r="HA572" s="188"/>
      <c r="HB572" s="188"/>
      <c r="HC572" s="188"/>
      <c r="HD572" s="188"/>
      <c r="HE572" s="188"/>
      <c r="HF572" s="188"/>
      <c r="HG572" s="188"/>
      <c r="HH572" s="188"/>
      <c r="HI572" s="188"/>
      <c r="HJ572" s="188"/>
      <c r="HK572" s="188"/>
      <c r="HL572" s="188"/>
      <c r="HM572" s="189"/>
      <c r="HN572" s="195"/>
      <c r="HO572" s="188"/>
      <c r="HP572" s="188"/>
      <c r="HQ572" s="188"/>
      <c r="HR572" s="188"/>
      <c r="HS572" s="188"/>
      <c r="HT572" s="188"/>
      <c r="HU572" s="188"/>
      <c r="HV572" s="188"/>
      <c r="HW572" s="188"/>
      <c r="HX572" s="188"/>
      <c r="HY572" s="188"/>
      <c r="HZ572" s="188"/>
      <c r="IA572" s="188"/>
      <c r="IB572" s="188"/>
      <c r="IC572" s="188"/>
      <c r="ID572" s="189"/>
      <c r="IE572" s="195"/>
      <c r="IF572" s="188"/>
      <c r="IG572" s="188"/>
      <c r="IH572" s="188"/>
      <c r="II572" s="188"/>
      <c r="IJ572" s="188"/>
      <c r="IK572" s="188"/>
      <c r="IL572" s="188"/>
      <c r="IM572" s="188"/>
      <c r="IN572" s="188"/>
      <c r="IO572" s="188"/>
      <c r="IP572" s="188"/>
      <c r="IQ572" s="188"/>
      <c r="IR572" s="188"/>
      <c r="IS572" s="188"/>
      <c r="IT572" s="188"/>
      <c r="IU572" s="189"/>
      <c r="IV572" s="195"/>
      <c r="IW572" s="188"/>
      <c r="IX572" s="188"/>
      <c r="IY572" s="188"/>
      <c r="IZ572" s="188"/>
      <c r="JA572" s="188"/>
      <c r="JB572" s="188"/>
      <c r="JC572" s="188"/>
      <c r="JD572" s="188"/>
      <c r="JE572" s="188"/>
      <c r="JF572" s="188"/>
      <c r="JG572" s="188"/>
      <c r="JH572" s="188"/>
      <c r="JI572" s="188"/>
      <c r="JJ572" s="188"/>
      <c r="JK572" s="188"/>
      <c r="JL572" s="189"/>
      <c r="JM572" s="195"/>
      <c r="JN572" s="188"/>
      <c r="JO572" s="188"/>
      <c r="JP572" s="188"/>
      <c r="JQ572" s="188"/>
      <c r="JR572" s="188"/>
      <c r="JS572" s="188"/>
      <c r="JT572" s="188"/>
      <c r="JU572" s="188"/>
      <c r="JV572" s="188"/>
      <c r="JW572" s="188"/>
      <c r="JX572" s="188"/>
      <c r="JY572" s="188"/>
      <c r="JZ572" s="188"/>
      <c r="KA572" s="188"/>
      <c r="KB572" s="188"/>
      <c r="KC572" s="189"/>
      <c r="KD572" s="195"/>
      <c r="KE572" s="188"/>
      <c r="KF572" s="188"/>
      <c r="KG572" s="188"/>
      <c r="KH572" s="188"/>
      <c r="KI572" s="188"/>
      <c r="KJ572" s="188"/>
      <c r="KK572" s="188"/>
      <c r="KL572" s="188"/>
      <c r="KM572" s="188"/>
      <c r="KN572" s="188"/>
      <c r="KO572" s="188"/>
      <c r="KP572" s="188"/>
      <c r="KQ572" s="188"/>
      <c r="KR572" s="188"/>
      <c r="KS572" s="188"/>
      <c r="KT572" s="189"/>
      <c r="KU572" s="188"/>
    </row>
    <row r="573" ht="15.0" customHeight="1">
      <c r="A573" s="195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9"/>
      <c r="R573" s="195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9"/>
      <c r="AI573" s="195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9"/>
      <c r="AZ573" s="195"/>
      <c r="BA573" s="188"/>
      <c r="BB573" s="188"/>
      <c r="BC573" s="188"/>
      <c r="BD573" s="188"/>
      <c r="BE573" s="188"/>
      <c r="BF573" s="188"/>
      <c r="BG573" s="188"/>
      <c r="BH573" s="188"/>
      <c r="BI573" s="188"/>
      <c r="BJ573" s="188"/>
      <c r="BK573" s="188"/>
      <c r="BL573" s="188"/>
      <c r="BM573" s="188"/>
      <c r="BN573" s="188"/>
      <c r="BO573" s="188"/>
      <c r="BP573" s="189"/>
      <c r="BQ573" s="195"/>
      <c r="BR573" s="188"/>
      <c r="BS573" s="188"/>
      <c r="BT573" s="188"/>
      <c r="BU573" s="188"/>
      <c r="BV573" s="188"/>
      <c r="BW573" s="188"/>
      <c r="BX573" s="188"/>
      <c r="BY573" s="188"/>
      <c r="BZ573" s="188"/>
      <c r="CA573" s="188"/>
      <c r="CB573" s="188"/>
      <c r="CC573" s="188"/>
      <c r="CD573" s="188"/>
      <c r="CE573" s="188"/>
      <c r="CF573" s="188"/>
      <c r="CG573" s="189"/>
      <c r="CH573" s="195"/>
      <c r="CI573" s="188"/>
      <c r="CJ573" s="188"/>
      <c r="CK573" s="188"/>
      <c r="CL573" s="188"/>
      <c r="CM573" s="188"/>
      <c r="CN573" s="188"/>
      <c r="CO573" s="188"/>
      <c r="CP573" s="188"/>
      <c r="CQ573" s="188"/>
      <c r="CR573" s="188"/>
      <c r="CS573" s="188"/>
      <c r="CT573" s="188"/>
      <c r="CU573" s="188"/>
      <c r="CV573" s="188"/>
      <c r="CW573" s="188"/>
      <c r="CX573" s="189"/>
      <c r="CY573" s="195"/>
      <c r="CZ573" s="188"/>
      <c r="DA573" s="188"/>
      <c r="DB573" s="188"/>
      <c r="DC573" s="188"/>
      <c r="DD573" s="188"/>
      <c r="DE573" s="188"/>
      <c r="DF573" s="188"/>
      <c r="DG573" s="188"/>
      <c r="DH573" s="188"/>
      <c r="DI573" s="188"/>
      <c r="DJ573" s="188"/>
      <c r="DK573" s="188"/>
      <c r="DL573" s="188"/>
      <c r="DM573" s="188"/>
      <c r="DN573" s="188"/>
      <c r="DO573" s="189"/>
      <c r="DP573" s="195"/>
      <c r="DQ573" s="188"/>
      <c r="DR573" s="188"/>
      <c r="DS573" s="188"/>
      <c r="DT573" s="188"/>
      <c r="DU573" s="188"/>
      <c r="DV573" s="188"/>
      <c r="DW573" s="188"/>
      <c r="DX573" s="188"/>
      <c r="DY573" s="188"/>
      <c r="DZ573" s="188"/>
      <c r="EA573" s="188"/>
      <c r="EB573" s="188"/>
      <c r="EC573" s="188"/>
      <c r="ED573" s="188"/>
      <c r="EE573" s="188"/>
      <c r="EF573" s="189"/>
      <c r="EG573" s="195"/>
      <c r="EH573" s="188"/>
      <c r="EI573" s="188"/>
      <c r="EJ573" s="188"/>
      <c r="EK573" s="188"/>
      <c r="EL573" s="188"/>
      <c r="EM573" s="188"/>
      <c r="EN573" s="188"/>
      <c r="EO573" s="188"/>
      <c r="EP573" s="188"/>
      <c r="EQ573" s="188"/>
      <c r="ER573" s="188"/>
      <c r="ES573" s="188"/>
      <c r="ET573" s="188"/>
      <c r="EU573" s="188"/>
      <c r="EV573" s="188"/>
      <c r="EW573" s="189"/>
      <c r="EX573" s="195"/>
      <c r="EY573" s="188"/>
      <c r="EZ573" s="188"/>
      <c r="FA573" s="188"/>
      <c r="FB573" s="188"/>
      <c r="FC573" s="188"/>
      <c r="FD573" s="188"/>
      <c r="FE573" s="188"/>
      <c r="FF573" s="188"/>
      <c r="FG573" s="188"/>
      <c r="FH573" s="188"/>
      <c r="FI573" s="188"/>
      <c r="FJ573" s="188"/>
      <c r="FK573" s="188"/>
      <c r="FL573" s="188"/>
      <c r="FM573" s="188"/>
      <c r="FN573" s="189"/>
      <c r="FO573" s="195"/>
      <c r="FP573" s="188"/>
      <c r="FQ573" s="188"/>
      <c r="FR573" s="188"/>
      <c r="FS573" s="188"/>
      <c r="FT573" s="188"/>
      <c r="FU573" s="188"/>
      <c r="FV573" s="188"/>
      <c r="FW573" s="188"/>
      <c r="FX573" s="188"/>
      <c r="FY573" s="188"/>
      <c r="FZ573" s="188"/>
      <c r="GA573" s="188"/>
      <c r="GB573" s="188"/>
      <c r="GC573" s="188"/>
      <c r="GD573" s="188"/>
      <c r="GE573" s="189"/>
      <c r="GF573" s="195"/>
      <c r="GG573" s="188"/>
      <c r="GH573" s="188"/>
      <c r="GI573" s="188"/>
      <c r="GJ573" s="188"/>
      <c r="GK573" s="188"/>
      <c r="GL573" s="188"/>
      <c r="GM573" s="188"/>
      <c r="GN573" s="188"/>
      <c r="GO573" s="188"/>
      <c r="GP573" s="188"/>
      <c r="GQ573" s="188"/>
      <c r="GR573" s="188"/>
      <c r="GS573" s="188"/>
      <c r="GT573" s="188"/>
      <c r="GU573" s="188"/>
      <c r="GV573" s="189"/>
      <c r="GW573" s="195"/>
      <c r="GX573" s="188"/>
      <c r="GY573" s="188"/>
      <c r="GZ573" s="188"/>
      <c r="HA573" s="188"/>
      <c r="HB573" s="188"/>
      <c r="HC573" s="188"/>
      <c r="HD573" s="188"/>
      <c r="HE573" s="188"/>
      <c r="HF573" s="188"/>
      <c r="HG573" s="188"/>
      <c r="HH573" s="188"/>
      <c r="HI573" s="188"/>
      <c r="HJ573" s="188"/>
      <c r="HK573" s="188"/>
      <c r="HL573" s="188"/>
      <c r="HM573" s="189"/>
      <c r="HN573" s="195"/>
      <c r="HO573" s="188"/>
      <c r="HP573" s="188"/>
      <c r="HQ573" s="188"/>
      <c r="HR573" s="188"/>
      <c r="HS573" s="188"/>
      <c r="HT573" s="188"/>
      <c r="HU573" s="188"/>
      <c r="HV573" s="188"/>
      <c r="HW573" s="188"/>
      <c r="HX573" s="188"/>
      <c r="HY573" s="188"/>
      <c r="HZ573" s="188"/>
      <c r="IA573" s="188"/>
      <c r="IB573" s="188"/>
      <c r="IC573" s="188"/>
      <c r="ID573" s="189"/>
      <c r="IE573" s="195"/>
      <c r="IF573" s="188"/>
      <c r="IG573" s="188"/>
      <c r="IH573" s="188"/>
      <c r="II573" s="188"/>
      <c r="IJ573" s="188"/>
      <c r="IK573" s="188"/>
      <c r="IL573" s="188"/>
      <c r="IM573" s="188"/>
      <c r="IN573" s="188"/>
      <c r="IO573" s="188"/>
      <c r="IP573" s="188"/>
      <c r="IQ573" s="188"/>
      <c r="IR573" s="188"/>
      <c r="IS573" s="188"/>
      <c r="IT573" s="188"/>
      <c r="IU573" s="189"/>
      <c r="IV573" s="195"/>
      <c r="IW573" s="188"/>
      <c r="IX573" s="188"/>
      <c r="IY573" s="188"/>
      <c r="IZ573" s="188"/>
      <c r="JA573" s="188"/>
      <c r="JB573" s="188"/>
      <c r="JC573" s="188"/>
      <c r="JD573" s="188"/>
      <c r="JE573" s="188"/>
      <c r="JF573" s="188"/>
      <c r="JG573" s="188"/>
      <c r="JH573" s="188"/>
      <c r="JI573" s="188"/>
      <c r="JJ573" s="188"/>
      <c r="JK573" s="188"/>
      <c r="JL573" s="189"/>
      <c r="JM573" s="195"/>
      <c r="JN573" s="188"/>
      <c r="JO573" s="188"/>
      <c r="JP573" s="188"/>
      <c r="JQ573" s="188"/>
      <c r="JR573" s="188"/>
      <c r="JS573" s="188"/>
      <c r="JT573" s="188"/>
      <c r="JU573" s="188"/>
      <c r="JV573" s="188"/>
      <c r="JW573" s="188"/>
      <c r="JX573" s="188"/>
      <c r="JY573" s="188"/>
      <c r="JZ573" s="188"/>
      <c r="KA573" s="188"/>
      <c r="KB573" s="188"/>
      <c r="KC573" s="189"/>
      <c r="KD573" s="195"/>
      <c r="KE573" s="188"/>
      <c r="KF573" s="188"/>
      <c r="KG573" s="188"/>
      <c r="KH573" s="188"/>
      <c r="KI573" s="188"/>
      <c r="KJ573" s="188"/>
      <c r="KK573" s="188"/>
      <c r="KL573" s="188"/>
      <c r="KM573" s="188"/>
      <c r="KN573" s="188"/>
      <c r="KO573" s="188"/>
      <c r="KP573" s="188"/>
      <c r="KQ573" s="188"/>
      <c r="KR573" s="188"/>
      <c r="KS573" s="188"/>
      <c r="KT573" s="189"/>
      <c r="KU573" s="188"/>
    </row>
    <row r="574" ht="15.0" customHeight="1">
      <c r="A574" s="195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9"/>
      <c r="R574" s="195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9"/>
      <c r="AI574" s="195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9"/>
      <c r="AZ574" s="195"/>
      <c r="BA574" s="188"/>
      <c r="BB574" s="188"/>
      <c r="BC574" s="188"/>
      <c r="BD574" s="188"/>
      <c r="BE574" s="188"/>
      <c r="BF574" s="188"/>
      <c r="BG574" s="188"/>
      <c r="BH574" s="188"/>
      <c r="BI574" s="188"/>
      <c r="BJ574" s="188"/>
      <c r="BK574" s="188"/>
      <c r="BL574" s="188"/>
      <c r="BM574" s="188"/>
      <c r="BN574" s="188"/>
      <c r="BO574" s="188"/>
      <c r="BP574" s="189"/>
      <c r="BQ574" s="195"/>
      <c r="BR574" s="188"/>
      <c r="BS574" s="188"/>
      <c r="BT574" s="188"/>
      <c r="BU574" s="188"/>
      <c r="BV574" s="188"/>
      <c r="BW574" s="188"/>
      <c r="BX574" s="188"/>
      <c r="BY574" s="188"/>
      <c r="BZ574" s="188"/>
      <c r="CA574" s="188"/>
      <c r="CB574" s="188"/>
      <c r="CC574" s="188"/>
      <c r="CD574" s="188"/>
      <c r="CE574" s="188"/>
      <c r="CF574" s="188"/>
      <c r="CG574" s="189"/>
      <c r="CH574" s="195"/>
      <c r="CI574" s="188"/>
      <c r="CJ574" s="188"/>
      <c r="CK574" s="188"/>
      <c r="CL574" s="188"/>
      <c r="CM574" s="188"/>
      <c r="CN574" s="188"/>
      <c r="CO574" s="188"/>
      <c r="CP574" s="188"/>
      <c r="CQ574" s="188"/>
      <c r="CR574" s="188"/>
      <c r="CS574" s="188"/>
      <c r="CT574" s="188"/>
      <c r="CU574" s="188"/>
      <c r="CV574" s="188"/>
      <c r="CW574" s="188"/>
      <c r="CX574" s="189"/>
      <c r="CY574" s="195"/>
      <c r="CZ574" s="188"/>
      <c r="DA574" s="188"/>
      <c r="DB574" s="188"/>
      <c r="DC574" s="188"/>
      <c r="DD574" s="188"/>
      <c r="DE574" s="188"/>
      <c r="DF574" s="188"/>
      <c r="DG574" s="188"/>
      <c r="DH574" s="188"/>
      <c r="DI574" s="188"/>
      <c r="DJ574" s="188"/>
      <c r="DK574" s="188"/>
      <c r="DL574" s="188"/>
      <c r="DM574" s="188"/>
      <c r="DN574" s="188"/>
      <c r="DO574" s="189"/>
      <c r="DP574" s="195"/>
      <c r="DQ574" s="188"/>
      <c r="DR574" s="188"/>
      <c r="DS574" s="188"/>
      <c r="DT574" s="188"/>
      <c r="DU574" s="188"/>
      <c r="DV574" s="188"/>
      <c r="DW574" s="188"/>
      <c r="DX574" s="188"/>
      <c r="DY574" s="188"/>
      <c r="DZ574" s="188"/>
      <c r="EA574" s="188"/>
      <c r="EB574" s="188"/>
      <c r="EC574" s="188"/>
      <c r="ED574" s="188"/>
      <c r="EE574" s="188"/>
      <c r="EF574" s="189"/>
      <c r="EG574" s="195"/>
      <c r="EH574" s="188"/>
      <c r="EI574" s="188"/>
      <c r="EJ574" s="188"/>
      <c r="EK574" s="188"/>
      <c r="EL574" s="188"/>
      <c r="EM574" s="188"/>
      <c r="EN574" s="188"/>
      <c r="EO574" s="188"/>
      <c r="EP574" s="188"/>
      <c r="EQ574" s="188"/>
      <c r="ER574" s="188"/>
      <c r="ES574" s="188"/>
      <c r="ET574" s="188"/>
      <c r="EU574" s="188"/>
      <c r="EV574" s="188"/>
      <c r="EW574" s="189"/>
      <c r="EX574" s="195"/>
      <c r="EY574" s="188"/>
      <c r="EZ574" s="188"/>
      <c r="FA574" s="188"/>
      <c r="FB574" s="188"/>
      <c r="FC574" s="188"/>
      <c r="FD574" s="188"/>
      <c r="FE574" s="188"/>
      <c r="FF574" s="188"/>
      <c r="FG574" s="188"/>
      <c r="FH574" s="188"/>
      <c r="FI574" s="188"/>
      <c r="FJ574" s="188"/>
      <c r="FK574" s="188"/>
      <c r="FL574" s="188"/>
      <c r="FM574" s="188"/>
      <c r="FN574" s="189"/>
      <c r="FO574" s="195"/>
      <c r="FP574" s="188"/>
      <c r="FQ574" s="188"/>
      <c r="FR574" s="188"/>
      <c r="FS574" s="188"/>
      <c r="FT574" s="188"/>
      <c r="FU574" s="188"/>
      <c r="FV574" s="188"/>
      <c r="FW574" s="188"/>
      <c r="FX574" s="188"/>
      <c r="FY574" s="188"/>
      <c r="FZ574" s="188"/>
      <c r="GA574" s="188"/>
      <c r="GB574" s="188"/>
      <c r="GC574" s="188"/>
      <c r="GD574" s="188"/>
      <c r="GE574" s="189"/>
      <c r="GF574" s="195"/>
      <c r="GG574" s="188"/>
      <c r="GH574" s="188"/>
      <c r="GI574" s="188"/>
      <c r="GJ574" s="188"/>
      <c r="GK574" s="188"/>
      <c r="GL574" s="188"/>
      <c r="GM574" s="188"/>
      <c r="GN574" s="188"/>
      <c r="GO574" s="188"/>
      <c r="GP574" s="188"/>
      <c r="GQ574" s="188"/>
      <c r="GR574" s="188"/>
      <c r="GS574" s="188"/>
      <c r="GT574" s="188"/>
      <c r="GU574" s="188"/>
      <c r="GV574" s="189"/>
      <c r="GW574" s="195"/>
      <c r="GX574" s="188"/>
      <c r="GY574" s="188"/>
      <c r="GZ574" s="188"/>
      <c r="HA574" s="188"/>
      <c r="HB574" s="188"/>
      <c r="HC574" s="188"/>
      <c r="HD574" s="188"/>
      <c r="HE574" s="188"/>
      <c r="HF574" s="188"/>
      <c r="HG574" s="188"/>
      <c r="HH574" s="188"/>
      <c r="HI574" s="188"/>
      <c r="HJ574" s="188"/>
      <c r="HK574" s="188"/>
      <c r="HL574" s="188"/>
      <c r="HM574" s="189"/>
      <c r="HN574" s="195"/>
      <c r="HO574" s="188"/>
      <c r="HP574" s="188"/>
      <c r="HQ574" s="188"/>
      <c r="HR574" s="188"/>
      <c r="HS574" s="188"/>
      <c r="HT574" s="188"/>
      <c r="HU574" s="188"/>
      <c r="HV574" s="188"/>
      <c r="HW574" s="188"/>
      <c r="HX574" s="188"/>
      <c r="HY574" s="188"/>
      <c r="HZ574" s="188"/>
      <c r="IA574" s="188"/>
      <c r="IB574" s="188"/>
      <c r="IC574" s="188"/>
      <c r="ID574" s="189"/>
      <c r="IE574" s="195"/>
      <c r="IF574" s="188"/>
      <c r="IG574" s="188"/>
      <c r="IH574" s="188"/>
      <c r="II574" s="188"/>
      <c r="IJ574" s="188"/>
      <c r="IK574" s="188"/>
      <c r="IL574" s="188"/>
      <c r="IM574" s="188"/>
      <c r="IN574" s="188"/>
      <c r="IO574" s="188"/>
      <c r="IP574" s="188"/>
      <c r="IQ574" s="188"/>
      <c r="IR574" s="188"/>
      <c r="IS574" s="188"/>
      <c r="IT574" s="188"/>
      <c r="IU574" s="189"/>
      <c r="IV574" s="195"/>
      <c r="IW574" s="188"/>
      <c r="IX574" s="188"/>
      <c r="IY574" s="188"/>
      <c r="IZ574" s="188"/>
      <c r="JA574" s="188"/>
      <c r="JB574" s="188"/>
      <c r="JC574" s="188"/>
      <c r="JD574" s="188"/>
      <c r="JE574" s="188"/>
      <c r="JF574" s="188"/>
      <c r="JG574" s="188"/>
      <c r="JH574" s="188"/>
      <c r="JI574" s="188"/>
      <c r="JJ574" s="188"/>
      <c r="JK574" s="188"/>
      <c r="JL574" s="189"/>
      <c r="JM574" s="195"/>
      <c r="JN574" s="188"/>
      <c r="JO574" s="188"/>
      <c r="JP574" s="188"/>
      <c r="JQ574" s="188"/>
      <c r="JR574" s="188"/>
      <c r="JS574" s="188"/>
      <c r="JT574" s="188"/>
      <c r="JU574" s="188"/>
      <c r="JV574" s="188"/>
      <c r="JW574" s="188"/>
      <c r="JX574" s="188"/>
      <c r="JY574" s="188"/>
      <c r="JZ574" s="188"/>
      <c r="KA574" s="188"/>
      <c r="KB574" s="188"/>
      <c r="KC574" s="189"/>
      <c r="KD574" s="195"/>
      <c r="KE574" s="188"/>
      <c r="KF574" s="188"/>
      <c r="KG574" s="188"/>
      <c r="KH574" s="188"/>
      <c r="KI574" s="188"/>
      <c r="KJ574" s="188"/>
      <c r="KK574" s="188"/>
      <c r="KL574" s="188"/>
      <c r="KM574" s="188"/>
      <c r="KN574" s="188"/>
      <c r="KO574" s="188"/>
      <c r="KP574" s="188"/>
      <c r="KQ574" s="188"/>
      <c r="KR574" s="188"/>
      <c r="KS574" s="188"/>
      <c r="KT574" s="189"/>
      <c r="KU574" s="188"/>
    </row>
    <row r="575" ht="15.0" customHeight="1">
      <c r="A575" s="195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9"/>
      <c r="R575" s="195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9"/>
      <c r="AI575" s="195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9"/>
      <c r="AZ575" s="195"/>
      <c r="BA575" s="188"/>
      <c r="BB575" s="188"/>
      <c r="BC575" s="188"/>
      <c r="BD575" s="188"/>
      <c r="BE575" s="188"/>
      <c r="BF575" s="188"/>
      <c r="BG575" s="188"/>
      <c r="BH575" s="188"/>
      <c r="BI575" s="188"/>
      <c r="BJ575" s="188"/>
      <c r="BK575" s="188"/>
      <c r="BL575" s="188"/>
      <c r="BM575" s="188"/>
      <c r="BN575" s="188"/>
      <c r="BO575" s="188"/>
      <c r="BP575" s="189"/>
      <c r="BQ575" s="195"/>
      <c r="BR575" s="188"/>
      <c r="BS575" s="188"/>
      <c r="BT575" s="188"/>
      <c r="BU575" s="188"/>
      <c r="BV575" s="188"/>
      <c r="BW575" s="188"/>
      <c r="BX575" s="188"/>
      <c r="BY575" s="188"/>
      <c r="BZ575" s="188"/>
      <c r="CA575" s="188"/>
      <c r="CB575" s="188"/>
      <c r="CC575" s="188"/>
      <c r="CD575" s="188"/>
      <c r="CE575" s="188"/>
      <c r="CF575" s="188"/>
      <c r="CG575" s="189"/>
      <c r="CH575" s="195"/>
      <c r="CI575" s="188"/>
      <c r="CJ575" s="188"/>
      <c r="CK575" s="188"/>
      <c r="CL575" s="188"/>
      <c r="CM575" s="188"/>
      <c r="CN575" s="188"/>
      <c r="CO575" s="188"/>
      <c r="CP575" s="188"/>
      <c r="CQ575" s="188"/>
      <c r="CR575" s="188"/>
      <c r="CS575" s="188"/>
      <c r="CT575" s="188"/>
      <c r="CU575" s="188"/>
      <c r="CV575" s="188"/>
      <c r="CW575" s="188"/>
      <c r="CX575" s="189"/>
      <c r="CY575" s="195"/>
      <c r="CZ575" s="188"/>
      <c r="DA575" s="188"/>
      <c r="DB575" s="188"/>
      <c r="DC575" s="188"/>
      <c r="DD575" s="188"/>
      <c r="DE575" s="188"/>
      <c r="DF575" s="188"/>
      <c r="DG575" s="188"/>
      <c r="DH575" s="188"/>
      <c r="DI575" s="188"/>
      <c r="DJ575" s="188"/>
      <c r="DK575" s="188"/>
      <c r="DL575" s="188"/>
      <c r="DM575" s="188"/>
      <c r="DN575" s="188"/>
      <c r="DO575" s="189"/>
      <c r="DP575" s="195"/>
      <c r="DQ575" s="188"/>
      <c r="DR575" s="188"/>
      <c r="DS575" s="188"/>
      <c r="DT575" s="188"/>
      <c r="DU575" s="188"/>
      <c r="DV575" s="188"/>
      <c r="DW575" s="188"/>
      <c r="DX575" s="188"/>
      <c r="DY575" s="188"/>
      <c r="DZ575" s="188"/>
      <c r="EA575" s="188"/>
      <c r="EB575" s="188"/>
      <c r="EC575" s="188"/>
      <c r="ED575" s="188"/>
      <c r="EE575" s="188"/>
      <c r="EF575" s="189"/>
      <c r="EG575" s="195"/>
      <c r="EH575" s="188"/>
      <c r="EI575" s="188"/>
      <c r="EJ575" s="188"/>
      <c r="EK575" s="188"/>
      <c r="EL575" s="188"/>
      <c r="EM575" s="188"/>
      <c r="EN575" s="188"/>
      <c r="EO575" s="188"/>
      <c r="EP575" s="188"/>
      <c r="EQ575" s="188"/>
      <c r="ER575" s="188"/>
      <c r="ES575" s="188"/>
      <c r="ET575" s="188"/>
      <c r="EU575" s="188"/>
      <c r="EV575" s="188"/>
      <c r="EW575" s="189"/>
      <c r="EX575" s="195"/>
      <c r="EY575" s="188"/>
      <c r="EZ575" s="188"/>
      <c r="FA575" s="188"/>
      <c r="FB575" s="188"/>
      <c r="FC575" s="188"/>
      <c r="FD575" s="188"/>
      <c r="FE575" s="188"/>
      <c r="FF575" s="188"/>
      <c r="FG575" s="188"/>
      <c r="FH575" s="188"/>
      <c r="FI575" s="188"/>
      <c r="FJ575" s="188"/>
      <c r="FK575" s="188"/>
      <c r="FL575" s="188"/>
      <c r="FM575" s="188"/>
      <c r="FN575" s="189"/>
      <c r="FO575" s="195"/>
      <c r="FP575" s="188"/>
      <c r="FQ575" s="188"/>
      <c r="FR575" s="188"/>
      <c r="FS575" s="188"/>
      <c r="FT575" s="188"/>
      <c r="FU575" s="188"/>
      <c r="FV575" s="188"/>
      <c r="FW575" s="188"/>
      <c r="FX575" s="188"/>
      <c r="FY575" s="188"/>
      <c r="FZ575" s="188"/>
      <c r="GA575" s="188"/>
      <c r="GB575" s="188"/>
      <c r="GC575" s="188"/>
      <c r="GD575" s="188"/>
      <c r="GE575" s="189"/>
      <c r="GF575" s="195"/>
      <c r="GG575" s="188"/>
      <c r="GH575" s="188"/>
      <c r="GI575" s="188"/>
      <c r="GJ575" s="188"/>
      <c r="GK575" s="188"/>
      <c r="GL575" s="188"/>
      <c r="GM575" s="188"/>
      <c r="GN575" s="188"/>
      <c r="GO575" s="188"/>
      <c r="GP575" s="188"/>
      <c r="GQ575" s="188"/>
      <c r="GR575" s="188"/>
      <c r="GS575" s="188"/>
      <c r="GT575" s="188"/>
      <c r="GU575" s="188"/>
      <c r="GV575" s="189"/>
      <c r="GW575" s="195"/>
      <c r="GX575" s="188"/>
      <c r="GY575" s="188"/>
      <c r="GZ575" s="188"/>
      <c r="HA575" s="188"/>
      <c r="HB575" s="188"/>
      <c r="HC575" s="188"/>
      <c r="HD575" s="188"/>
      <c r="HE575" s="188"/>
      <c r="HF575" s="188"/>
      <c r="HG575" s="188"/>
      <c r="HH575" s="188"/>
      <c r="HI575" s="188"/>
      <c r="HJ575" s="188"/>
      <c r="HK575" s="188"/>
      <c r="HL575" s="188"/>
      <c r="HM575" s="189"/>
      <c r="HN575" s="195"/>
      <c r="HO575" s="188"/>
      <c r="HP575" s="188"/>
      <c r="HQ575" s="188"/>
      <c r="HR575" s="188"/>
      <c r="HS575" s="188"/>
      <c r="HT575" s="188"/>
      <c r="HU575" s="188"/>
      <c r="HV575" s="188"/>
      <c r="HW575" s="188"/>
      <c r="HX575" s="188"/>
      <c r="HY575" s="188"/>
      <c r="HZ575" s="188"/>
      <c r="IA575" s="188"/>
      <c r="IB575" s="188"/>
      <c r="IC575" s="188"/>
      <c r="ID575" s="189"/>
      <c r="IE575" s="195"/>
      <c r="IF575" s="188"/>
      <c r="IG575" s="188"/>
      <c r="IH575" s="188"/>
      <c r="II575" s="188"/>
      <c r="IJ575" s="188"/>
      <c r="IK575" s="188"/>
      <c r="IL575" s="188"/>
      <c r="IM575" s="188"/>
      <c r="IN575" s="188"/>
      <c r="IO575" s="188"/>
      <c r="IP575" s="188"/>
      <c r="IQ575" s="188"/>
      <c r="IR575" s="188"/>
      <c r="IS575" s="188"/>
      <c r="IT575" s="188"/>
      <c r="IU575" s="189"/>
      <c r="IV575" s="195"/>
      <c r="IW575" s="188"/>
      <c r="IX575" s="188"/>
      <c r="IY575" s="188"/>
      <c r="IZ575" s="188"/>
      <c r="JA575" s="188"/>
      <c r="JB575" s="188"/>
      <c r="JC575" s="188"/>
      <c r="JD575" s="188"/>
      <c r="JE575" s="188"/>
      <c r="JF575" s="188"/>
      <c r="JG575" s="188"/>
      <c r="JH575" s="188"/>
      <c r="JI575" s="188"/>
      <c r="JJ575" s="188"/>
      <c r="JK575" s="188"/>
      <c r="JL575" s="189"/>
      <c r="JM575" s="195"/>
      <c r="JN575" s="188"/>
      <c r="JO575" s="188"/>
      <c r="JP575" s="188"/>
      <c r="JQ575" s="188"/>
      <c r="JR575" s="188"/>
      <c r="JS575" s="188"/>
      <c r="JT575" s="188"/>
      <c r="JU575" s="188"/>
      <c r="JV575" s="188"/>
      <c r="JW575" s="188"/>
      <c r="JX575" s="188"/>
      <c r="JY575" s="188"/>
      <c r="JZ575" s="188"/>
      <c r="KA575" s="188"/>
      <c r="KB575" s="188"/>
      <c r="KC575" s="189"/>
      <c r="KD575" s="195"/>
      <c r="KE575" s="188"/>
      <c r="KF575" s="188"/>
      <c r="KG575" s="188"/>
      <c r="KH575" s="188"/>
      <c r="KI575" s="188"/>
      <c r="KJ575" s="188"/>
      <c r="KK575" s="188"/>
      <c r="KL575" s="188"/>
      <c r="KM575" s="188"/>
      <c r="KN575" s="188"/>
      <c r="KO575" s="188"/>
      <c r="KP575" s="188"/>
      <c r="KQ575" s="188"/>
      <c r="KR575" s="188"/>
      <c r="KS575" s="188"/>
      <c r="KT575" s="189"/>
      <c r="KU575" s="188"/>
    </row>
    <row r="576" ht="15.0" customHeight="1">
      <c r="A576" s="195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9"/>
      <c r="R576" s="195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9"/>
      <c r="AI576" s="195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9"/>
      <c r="AZ576" s="195"/>
      <c r="BA576" s="188"/>
      <c r="BB576" s="188"/>
      <c r="BC576" s="188"/>
      <c r="BD576" s="188"/>
      <c r="BE576" s="188"/>
      <c r="BF576" s="188"/>
      <c r="BG576" s="188"/>
      <c r="BH576" s="188"/>
      <c r="BI576" s="188"/>
      <c r="BJ576" s="188"/>
      <c r="BK576" s="188"/>
      <c r="BL576" s="188"/>
      <c r="BM576" s="188"/>
      <c r="BN576" s="188"/>
      <c r="BO576" s="188"/>
      <c r="BP576" s="189"/>
      <c r="BQ576" s="195"/>
      <c r="BR576" s="188"/>
      <c r="BS576" s="188"/>
      <c r="BT576" s="188"/>
      <c r="BU576" s="188"/>
      <c r="BV576" s="188"/>
      <c r="BW576" s="188"/>
      <c r="BX576" s="188"/>
      <c r="BY576" s="188"/>
      <c r="BZ576" s="188"/>
      <c r="CA576" s="188"/>
      <c r="CB576" s="188"/>
      <c r="CC576" s="188"/>
      <c r="CD576" s="188"/>
      <c r="CE576" s="188"/>
      <c r="CF576" s="188"/>
      <c r="CG576" s="189"/>
      <c r="CH576" s="195"/>
      <c r="CI576" s="188"/>
      <c r="CJ576" s="188"/>
      <c r="CK576" s="188"/>
      <c r="CL576" s="188"/>
      <c r="CM576" s="188"/>
      <c r="CN576" s="188"/>
      <c r="CO576" s="188"/>
      <c r="CP576" s="188"/>
      <c r="CQ576" s="188"/>
      <c r="CR576" s="188"/>
      <c r="CS576" s="188"/>
      <c r="CT576" s="188"/>
      <c r="CU576" s="188"/>
      <c r="CV576" s="188"/>
      <c r="CW576" s="188"/>
      <c r="CX576" s="189"/>
      <c r="CY576" s="195"/>
      <c r="CZ576" s="188"/>
      <c r="DA576" s="188"/>
      <c r="DB576" s="188"/>
      <c r="DC576" s="188"/>
      <c r="DD576" s="188"/>
      <c r="DE576" s="188"/>
      <c r="DF576" s="188"/>
      <c r="DG576" s="188"/>
      <c r="DH576" s="188"/>
      <c r="DI576" s="188"/>
      <c r="DJ576" s="188"/>
      <c r="DK576" s="188"/>
      <c r="DL576" s="188"/>
      <c r="DM576" s="188"/>
      <c r="DN576" s="188"/>
      <c r="DO576" s="189"/>
      <c r="DP576" s="195"/>
      <c r="DQ576" s="188"/>
      <c r="DR576" s="188"/>
      <c r="DS576" s="188"/>
      <c r="DT576" s="188"/>
      <c r="DU576" s="188"/>
      <c r="DV576" s="188"/>
      <c r="DW576" s="188"/>
      <c r="DX576" s="188"/>
      <c r="DY576" s="188"/>
      <c r="DZ576" s="188"/>
      <c r="EA576" s="188"/>
      <c r="EB576" s="188"/>
      <c r="EC576" s="188"/>
      <c r="ED576" s="188"/>
      <c r="EE576" s="188"/>
      <c r="EF576" s="189"/>
      <c r="EG576" s="195"/>
      <c r="EH576" s="188"/>
      <c r="EI576" s="188"/>
      <c r="EJ576" s="188"/>
      <c r="EK576" s="188"/>
      <c r="EL576" s="188"/>
      <c r="EM576" s="188"/>
      <c r="EN576" s="188"/>
      <c r="EO576" s="188"/>
      <c r="EP576" s="188"/>
      <c r="EQ576" s="188"/>
      <c r="ER576" s="188"/>
      <c r="ES576" s="188"/>
      <c r="ET576" s="188"/>
      <c r="EU576" s="188"/>
      <c r="EV576" s="188"/>
      <c r="EW576" s="189"/>
      <c r="EX576" s="195"/>
      <c r="EY576" s="188"/>
      <c r="EZ576" s="188"/>
      <c r="FA576" s="188"/>
      <c r="FB576" s="188"/>
      <c r="FC576" s="188"/>
      <c r="FD576" s="188"/>
      <c r="FE576" s="188"/>
      <c r="FF576" s="188"/>
      <c r="FG576" s="188"/>
      <c r="FH576" s="188"/>
      <c r="FI576" s="188"/>
      <c r="FJ576" s="188"/>
      <c r="FK576" s="188"/>
      <c r="FL576" s="188"/>
      <c r="FM576" s="188"/>
      <c r="FN576" s="189"/>
      <c r="FO576" s="195"/>
      <c r="FP576" s="188"/>
      <c r="FQ576" s="188"/>
      <c r="FR576" s="188"/>
      <c r="FS576" s="188"/>
      <c r="FT576" s="188"/>
      <c r="FU576" s="188"/>
      <c r="FV576" s="188"/>
      <c r="FW576" s="188"/>
      <c r="FX576" s="188"/>
      <c r="FY576" s="188"/>
      <c r="FZ576" s="188"/>
      <c r="GA576" s="188"/>
      <c r="GB576" s="188"/>
      <c r="GC576" s="188"/>
      <c r="GD576" s="188"/>
      <c r="GE576" s="189"/>
      <c r="GF576" s="195"/>
      <c r="GG576" s="188"/>
      <c r="GH576" s="188"/>
      <c r="GI576" s="188"/>
      <c r="GJ576" s="188"/>
      <c r="GK576" s="188"/>
      <c r="GL576" s="188"/>
      <c r="GM576" s="188"/>
      <c r="GN576" s="188"/>
      <c r="GO576" s="188"/>
      <c r="GP576" s="188"/>
      <c r="GQ576" s="188"/>
      <c r="GR576" s="188"/>
      <c r="GS576" s="188"/>
      <c r="GT576" s="188"/>
      <c r="GU576" s="188"/>
      <c r="GV576" s="189"/>
      <c r="GW576" s="195"/>
      <c r="GX576" s="188"/>
      <c r="GY576" s="188"/>
      <c r="GZ576" s="188"/>
      <c r="HA576" s="188"/>
      <c r="HB576" s="188"/>
      <c r="HC576" s="188"/>
      <c r="HD576" s="188"/>
      <c r="HE576" s="188"/>
      <c r="HF576" s="188"/>
      <c r="HG576" s="188"/>
      <c r="HH576" s="188"/>
      <c r="HI576" s="188"/>
      <c r="HJ576" s="188"/>
      <c r="HK576" s="188"/>
      <c r="HL576" s="188"/>
      <c r="HM576" s="189"/>
      <c r="HN576" s="195"/>
      <c r="HO576" s="188"/>
      <c r="HP576" s="188"/>
      <c r="HQ576" s="188"/>
      <c r="HR576" s="188"/>
      <c r="HS576" s="188"/>
      <c r="HT576" s="188"/>
      <c r="HU576" s="188"/>
      <c r="HV576" s="188"/>
      <c r="HW576" s="188"/>
      <c r="HX576" s="188"/>
      <c r="HY576" s="188"/>
      <c r="HZ576" s="188"/>
      <c r="IA576" s="188"/>
      <c r="IB576" s="188"/>
      <c r="IC576" s="188"/>
      <c r="ID576" s="189"/>
      <c r="IE576" s="195"/>
      <c r="IF576" s="188"/>
      <c r="IG576" s="188"/>
      <c r="IH576" s="188"/>
      <c r="II576" s="188"/>
      <c r="IJ576" s="188"/>
      <c r="IK576" s="188"/>
      <c r="IL576" s="188"/>
      <c r="IM576" s="188"/>
      <c r="IN576" s="188"/>
      <c r="IO576" s="188"/>
      <c r="IP576" s="188"/>
      <c r="IQ576" s="188"/>
      <c r="IR576" s="188"/>
      <c r="IS576" s="188"/>
      <c r="IT576" s="188"/>
      <c r="IU576" s="189"/>
      <c r="IV576" s="195"/>
      <c r="IW576" s="188"/>
      <c r="IX576" s="188"/>
      <c r="IY576" s="188"/>
      <c r="IZ576" s="188"/>
      <c r="JA576" s="188"/>
      <c r="JB576" s="188"/>
      <c r="JC576" s="188"/>
      <c r="JD576" s="188"/>
      <c r="JE576" s="188"/>
      <c r="JF576" s="188"/>
      <c r="JG576" s="188"/>
      <c r="JH576" s="188"/>
      <c r="JI576" s="188"/>
      <c r="JJ576" s="188"/>
      <c r="JK576" s="188"/>
      <c r="JL576" s="189"/>
      <c r="JM576" s="195"/>
      <c r="JN576" s="188"/>
      <c r="JO576" s="188"/>
      <c r="JP576" s="188"/>
      <c r="JQ576" s="188"/>
      <c r="JR576" s="188"/>
      <c r="JS576" s="188"/>
      <c r="JT576" s="188"/>
      <c r="JU576" s="188"/>
      <c r="JV576" s="188"/>
      <c r="JW576" s="188"/>
      <c r="JX576" s="188"/>
      <c r="JY576" s="188"/>
      <c r="JZ576" s="188"/>
      <c r="KA576" s="188"/>
      <c r="KB576" s="188"/>
      <c r="KC576" s="189"/>
      <c r="KD576" s="195"/>
      <c r="KE576" s="188"/>
      <c r="KF576" s="188"/>
      <c r="KG576" s="188"/>
      <c r="KH576" s="188"/>
      <c r="KI576" s="188"/>
      <c r="KJ576" s="188"/>
      <c r="KK576" s="188"/>
      <c r="KL576" s="188"/>
      <c r="KM576" s="188"/>
      <c r="KN576" s="188"/>
      <c r="KO576" s="188"/>
      <c r="KP576" s="188"/>
      <c r="KQ576" s="188"/>
      <c r="KR576" s="188"/>
      <c r="KS576" s="188"/>
      <c r="KT576" s="189"/>
      <c r="KU576" s="188"/>
    </row>
    <row r="577" ht="15.0" customHeight="1">
      <c r="A577" s="195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9"/>
      <c r="R577" s="195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9"/>
      <c r="AI577" s="195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9"/>
      <c r="AZ577" s="195"/>
      <c r="BA577" s="188"/>
      <c r="BB577" s="188"/>
      <c r="BC577" s="188"/>
      <c r="BD577" s="188"/>
      <c r="BE577" s="188"/>
      <c r="BF577" s="188"/>
      <c r="BG577" s="188"/>
      <c r="BH577" s="188"/>
      <c r="BI577" s="188"/>
      <c r="BJ577" s="188"/>
      <c r="BK577" s="188"/>
      <c r="BL577" s="188"/>
      <c r="BM577" s="188"/>
      <c r="BN577" s="188"/>
      <c r="BO577" s="188"/>
      <c r="BP577" s="189"/>
      <c r="BQ577" s="195"/>
      <c r="BR577" s="188"/>
      <c r="BS577" s="188"/>
      <c r="BT577" s="188"/>
      <c r="BU577" s="188"/>
      <c r="BV577" s="188"/>
      <c r="BW577" s="188"/>
      <c r="BX577" s="188"/>
      <c r="BY577" s="188"/>
      <c r="BZ577" s="188"/>
      <c r="CA577" s="188"/>
      <c r="CB577" s="188"/>
      <c r="CC577" s="188"/>
      <c r="CD577" s="188"/>
      <c r="CE577" s="188"/>
      <c r="CF577" s="188"/>
      <c r="CG577" s="189"/>
      <c r="CH577" s="195"/>
      <c r="CI577" s="188"/>
      <c r="CJ577" s="188"/>
      <c r="CK577" s="188"/>
      <c r="CL577" s="188"/>
      <c r="CM577" s="188"/>
      <c r="CN577" s="188"/>
      <c r="CO577" s="188"/>
      <c r="CP577" s="188"/>
      <c r="CQ577" s="188"/>
      <c r="CR577" s="188"/>
      <c r="CS577" s="188"/>
      <c r="CT577" s="188"/>
      <c r="CU577" s="188"/>
      <c r="CV577" s="188"/>
      <c r="CW577" s="188"/>
      <c r="CX577" s="189"/>
      <c r="CY577" s="195"/>
      <c r="CZ577" s="188"/>
      <c r="DA577" s="188"/>
      <c r="DB577" s="188"/>
      <c r="DC577" s="188"/>
      <c r="DD577" s="188"/>
      <c r="DE577" s="188"/>
      <c r="DF577" s="188"/>
      <c r="DG577" s="188"/>
      <c r="DH577" s="188"/>
      <c r="DI577" s="188"/>
      <c r="DJ577" s="188"/>
      <c r="DK577" s="188"/>
      <c r="DL577" s="188"/>
      <c r="DM577" s="188"/>
      <c r="DN577" s="188"/>
      <c r="DO577" s="189"/>
      <c r="DP577" s="195"/>
      <c r="DQ577" s="188"/>
      <c r="DR577" s="188"/>
      <c r="DS577" s="188"/>
      <c r="DT577" s="188"/>
      <c r="DU577" s="188"/>
      <c r="DV577" s="188"/>
      <c r="DW577" s="188"/>
      <c r="DX577" s="188"/>
      <c r="DY577" s="188"/>
      <c r="DZ577" s="188"/>
      <c r="EA577" s="188"/>
      <c r="EB577" s="188"/>
      <c r="EC577" s="188"/>
      <c r="ED577" s="188"/>
      <c r="EE577" s="188"/>
      <c r="EF577" s="189"/>
      <c r="EG577" s="195"/>
      <c r="EH577" s="188"/>
      <c r="EI577" s="188"/>
      <c r="EJ577" s="188"/>
      <c r="EK577" s="188"/>
      <c r="EL577" s="188"/>
      <c r="EM577" s="188"/>
      <c r="EN577" s="188"/>
      <c r="EO577" s="188"/>
      <c r="EP577" s="188"/>
      <c r="EQ577" s="188"/>
      <c r="ER577" s="188"/>
      <c r="ES577" s="188"/>
      <c r="ET577" s="188"/>
      <c r="EU577" s="188"/>
      <c r="EV577" s="188"/>
      <c r="EW577" s="189"/>
      <c r="EX577" s="195"/>
      <c r="EY577" s="188"/>
      <c r="EZ577" s="188"/>
      <c r="FA577" s="188"/>
      <c r="FB577" s="188"/>
      <c r="FC577" s="188"/>
      <c r="FD577" s="188"/>
      <c r="FE577" s="188"/>
      <c r="FF577" s="188"/>
      <c r="FG577" s="188"/>
      <c r="FH577" s="188"/>
      <c r="FI577" s="188"/>
      <c r="FJ577" s="188"/>
      <c r="FK577" s="188"/>
      <c r="FL577" s="188"/>
      <c r="FM577" s="188"/>
      <c r="FN577" s="189"/>
      <c r="FO577" s="195"/>
      <c r="FP577" s="188"/>
      <c r="FQ577" s="188"/>
      <c r="FR577" s="188"/>
      <c r="FS577" s="188"/>
      <c r="FT577" s="188"/>
      <c r="FU577" s="188"/>
      <c r="FV577" s="188"/>
      <c r="FW577" s="188"/>
      <c r="FX577" s="188"/>
      <c r="FY577" s="188"/>
      <c r="FZ577" s="188"/>
      <c r="GA577" s="188"/>
      <c r="GB577" s="188"/>
      <c r="GC577" s="188"/>
      <c r="GD577" s="188"/>
      <c r="GE577" s="189"/>
      <c r="GF577" s="195"/>
      <c r="GG577" s="188"/>
      <c r="GH577" s="188"/>
      <c r="GI577" s="188"/>
      <c r="GJ577" s="188"/>
      <c r="GK577" s="188"/>
      <c r="GL577" s="188"/>
      <c r="GM577" s="188"/>
      <c r="GN577" s="188"/>
      <c r="GO577" s="188"/>
      <c r="GP577" s="188"/>
      <c r="GQ577" s="188"/>
      <c r="GR577" s="188"/>
      <c r="GS577" s="188"/>
      <c r="GT577" s="188"/>
      <c r="GU577" s="188"/>
      <c r="GV577" s="189"/>
      <c r="GW577" s="195"/>
      <c r="GX577" s="188"/>
      <c r="GY577" s="188"/>
      <c r="GZ577" s="188"/>
      <c r="HA577" s="188"/>
      <c r="HB577" s="188"/>
      <c r="HC577" s="188"/>
      <c r="HD577" s="188"/>
      <c r="HE577" s="188"/>
      <c r="HF577" s="188"/>
      <c r="HG577" s="188"/>
      <c r="HH577" s="188"/>
      <c r="HI577" s="188"/>
      <c r="HJ577" s="188"/>
      <c r="HK577" s="188"/>
      <c r="HL577" s="188"/>
      <c r="HM577" s="189"/>
      <c r="HN577" s="195"/>
      <c r="HO577" s="188"/>
      <c r="HP577" s="188"/>
      <c r="HQ577" s="188"/>
      <c r="HR577" s="188"/>
      <c r="HS577" s="188"/>
      <c r="HT577" s="188"/>
      <c r="HU577" s="188"/>
      <c r="HV577" s="188"/>
      <c r="HW577" s="188"/>
      <c r="HX577" s="188"/>
      <c r="HY577" s="188"/>
      <c r="HZ577" s="188"/>
      <c r="IA577" s="188"/>
      <c r="IB577" s="188"/>
      <c r="IC577" s="188"/>
      <c r="ID577" s="189"/>
      <c r="IE577" s="195"/>
      <c r="IF577" s="188"/>
      <c r="IG577" s="188"/>
      <c r="IH577" s="188"/>
      <c r="II577" s="188"/>
      <c r="IJ577" s="188"/>
      <c r="IK577" s="188"/>
      <c r="IL577" s="188"/>
      <c r="IM577" s="188"/>
      <c r="IN577" s="188"/>
      <c r="IO577" s="188"/>
      <c r="IP577" s="188"/>
      <c r="IQ577" s="188"/>
      <c r="IR577" s="188"/>
      <c r="IS577" s="188"/>
      <c r="IT577" s="188"/>
      <c r="IU577" s="189"/>
      <c r="IV577" s="195"/>
      <c r="IW577" s="188"/>
      <c r="IX577" s="188"/>
      <c r="IY577" s="188"/>
      <c r="IZ577" s="188"/>
      <c r="JA577" s="188"/>
      <c r="JB577" s="188"/>
      <c r="JC577" s="188"/>
      <c r="JD577" s="188"/>
      <c r="JE577" s="188"/>
      <c r="JF577" s="188"/>
      <c r="JG577" s="188"/>
      <c r="JH577" s="188"/>
      <c r="JI577" s="188"/>
      <c r="JJ577" s="188"/>
      <c r="JK577" s="188"/>
      <c r="JL577" s="189"/>
      <c r="JM577" s="195"/>
      <c r="JN577" s="188"/>
      <c r="JO577" s="188"/>
      <c r="JP577" s="188"/>
      <c r="JQ577" s="188"/>
      <c r="JR577" s="188"/>
      <c r="JS577" s="188"/>
      <c r="JT577" s="188"/>
      <c r="JU577" s="188"/>
      <c r="JV577" s="188"/>
      <c r="JW577" s="188"/>
      <c r="JX577" s="188"/>
      <c r="JY577" s="188"/>
      <c r="JZ577" s="188"/>
      <c r="KA577" s="188"/>
      <c r="KB577" s="188"/>
      <c r="KC577" s="189"/>
      <c r="KD577" s="195"/>
      <c r="KE577" s="188"/>
      <c r="KF577" s="188"/>
      <c r="KG577" s="188"/>
      <c r="KH577" s="188"/>
      <c r="KI577" s="188"/>
      <c r="KJ577" s="188"/>
      <c r="KK577" s="188"/>
      <c r="KL577" s="188"/>
      <c r="KM577" s="188"/>
      <c r="KN577" s="188"/>
      <c r="KO577" s="188"/>
      <c r="KP577" s="188"/>
      <c r="KQ577" s="188"/>
      <c r="KR577" s="188"/>
      <c r="KS577" s="188"/>
      <c r="KT577" s="189"/>
      <c r="KU577" s="188"/>
    </row>
    <row r="578" ht="15.0" customHeight="1">
      <c r="A578" s="195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9"/>
      <c r="R578" s="195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9"/>
      <c r="AI578" s="195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9"/>
      <c r="AZ578" s="195"/>
      <c r="BA578" s="188"/>
      <c r="BB578" s="188"/>
      <c r="BC578" s="188"/>
      <c r="BD578" s="188"/>
      <c r="BE578" s="188"/>
      <c r="BF578" s="188"/>
      <c r="BG578" s="188"/>
      <c r="BH578" s="188"/>
      <c r="BI578" s="188"/>
      <c r="BJ578" s="188"/>
      <c r="BK578" s="188"/>
      <c r="BL578" s="188"/>
      <c r="BM578" s="188"/>
      <c r="BN578" s="188"/>
      <c r="BO578" s="188"/>
      <c r="BP578" s="189"/>
      <c r="BQ578" s="195"/>
      <c r="BR578" s="188"/>
      <c r="BS578" s="188"/>
      <c r="BT578" s="188"/>
      <c r="BU578" s="188"/>
      <c r="BV578" s="188"/>
      <c r="BW578" s="188"/>
      <c r="BX578" s="188"/>
      <c r="BY578" s="188"/>
      <c r="BZ578" s="188"/>
      <c r="CA578" s="188"/>
      <c r="CB578" s="188"/>
      <c r="CC578" s="188"/>
      <c r="CD578" s="188"/>
      <c r="CE578" s="188"/>
      <c r="CF578" s="188"/>
      <c r="CG578" s="189"/>
      <c r="CH578" s="195"/>
      <c r="CI578" s="188"/>
      <c r="CJ578" s="188"/>
      <c r="CK578" s="188"/>
      <c r="CL578" s="188"/>
      <c r="CM578" s="188"/>
      <c r="CN578" s="188"/>
      <c r="CO578" s="188"/>
      <c r="CP578" s="188"/>
      <c r="CQ578" s="188"/>
      <c r="CR578" s="188"/>
      <c r="CS578" s="188"/>
      <c r="CT578" s="188"/>
      <c r="CU578" s="188"/>
      <c r="CV578" s="188"/>
      <c r="CW578" s="188"/>
      <c r="CX578" s="189"/>
      <c r="CY578" s="195"/>
      <c r="CZ578" s="188"/>
      <c r="DA578" s="188"/>
      <c r="DB578" s="188"/>
      <c r="DC578" s="188"/>
      <c r="DD578" s="188"/>
      <c r="DE578" s="188"/>
      <c r="DF578" s="188"/>
      <c r="DG578" s="188"/>
      <c r="DH578" s="188"/>
      <c r="DI578" s="188"/>
      <c r="DJ578" s="188"/>
      <c r="DK578" s="188"/>
      <c r="DL578" s="188"/>
      <c r="DM578" s="188"/>
      <c r="DN578" s="188"/>
      <c r="DO578" s="189"/>
      <c r="DP578" s="195"/>
      <c r="DQ578" s="188"/>
      <c r="DR578" s="188"/>
      <c r="DS578" s="188"/>
      <c r="DT578" s="188"/>
      <c r="DU578" s="188"/>
      <c r="DV578" s="188"/>
      <c r="DW578" s="188"/>
      <c r="DX578" s="188"/>
      <c r="DY578" s="188"/>
      <c r="DZ578" s="188"/>
      <c r="EA578" s="188"/>
      <c r="EB578" s="188"/>
      <c r="EC578" s="188"/>
      <c r="ED578" s="188"/>
      <c r="EE578" s="188"/>
      <c r="EF578" s="189"/>
      <c r="EG578" s="195"/>
      <c r="EH578" s="188"/>
      <c r="EI578" s="188"/>
      <c r="EJ578" s="188"/>
      <c r="EK578" s="188"/>
      <c r="EL578" s="188"/>
      <c r="EM578" s="188"/>
      <c r="EN578" s="188"/>
      <c r="EO578" s="188"/>
      <c r="EP578" s="188"/>
      <c r="EQ578" s="188"/>
      <c r="ER578" s="188"/>
      <c r="ES578" s="188"/>
      <c r="ET578" s="188"/>
      <c r="EU578" s="188"/>
      <c r="EV578" s="188"/>
      <c r="EW578" s="189"/>
      <c r="EX578" s="195"/>
      <c r="EY578" s="188"/>
      <c r="EZ578" s="188"/>
      <c r="FA578" s="188"/>
      <c r="FB578" s="188"/>
      <c r="FC578" s="188"/>
      <c r="FD578" s="188"/>
      <c r="FE578" s="188"/>
      <c r="FF578" s="188"/>
      <c r="FG578" s="188"/>
      <c r="FH578" s="188"/>
      <c r="FI578" s="188"/>
      <c r="FJ578" s="188"/>
      <c r="FK578" s="188"/>
      <c r="FL578" s="188"/>
      <c r="FM578" s="188"/>
      <c r="FN578" s="189"/>
      <c r="FO578" s="195"/>
      <c r="FP578" s="188"/>
      <c r="FQ578" s="188"/>
      <c r="FR578" s="188"/>
      <c r="FS578" s="188"/>
      <c r="FT578" s="188"/>
      <c r="FU578" s="188"/>
      <c r="FV578" s="188"/>
      <c r="FW578" s="188"/>
      <c r="FX578" s="188"/>
      <c r="FY578" s="188"/>
      <c r="FZ578" s="188"/>
      <c r="GA578" s="188"/>
      <c r="GB578" s="188"/>
      <c r="GC578" s="188"/>
      <c r="GD578" s="188"/>
      <c r="GE578" s="189"/>
      <c r="GF578" s="195"/>
      <c r="GG578" s="188"/>
      <c r="GH578" s="188"/>
      <c r="GI578" s="188"/>
      <c r="GJ578" s="188"/>
      <c r="GK578" s="188"/>
      <c r="GL578" s="188"/>
      <c r="GM578" s="188"/>
      <c r="GN578" s="188"/>
      <c r="GO578" s="188"/>
      <c r="GP578" s="188"/>
      <c r="GQ578" s="188"/>
      <c r="GR578" s="188"/>
      <c r="GS578" s="188"/>
      <c r="GT578" s="188"/>
      <c r="GU578" s="188"/>
      <c r="GV578" s="189"/>
      <c r="GW578" s="195"/>
      <c r="GX578" s="188"/>
      <c r="GY578" s="188"/>
      <c r="GZ578" s="188"/>
      <c r="HA578" s="188"/>
      <c r="HB578" s="188"/>
      <c r="HC578" s="188"/>
      <c r="HD578" s="188"/>
      <c r="HE578" s="188"/>
      <c r="HF578" s="188"/>
      <c r="HG578" s="188"/>
      <c r="HH578" s="188"/>
      <c r="HI578" s="188"/>
      <c r="HJ578" s="188"/>
      <c r="HK578" s="188"/>
      <c r="HL578" s="188"/>
      <c r="HM578" s="189"/>
      <c r="HN578" s="195"/>
      <c r="HO578" s="188"/>
      <c r="HP578" s="188"/>
      <c r="HQ578" s="188"/>
      <c r="HR578" s="188"/>
      <c r="HS578" s="188"/>
      <c r="HT578" s="188"/>
      <c r="HU578" s="188"/>
      <c r="HV578" s="188"/>
      <c r="HW578" s="188"/>
      <c r="HX578" s="188"/>
      <c r="HY578" s="188"/>
      <c r="HZ578" s="188"/>
      <c r="IA578" s="188"/>
      <c r="IB578" s="188"/>
      <c r="IC578" s="188"/>
      <c r="ID578" s="189"/>
      <c r="IE578" s="195"/>
      <c r="IF578" s="188"/>
      <c r="IG578" s="188"/>
      <c r="IH578" s="188"/>
      <c r="II578" s="188"/>
      <c r="IJ578" s="188"/>
      <c r="IK578" s="188"/>
      <c r="IL578" s="188"/>
      <c r="IM578" s="188"/>
      <c r="IN578" s="188"/>
      <c r="IO578" s="188"/>
      <c r="IP578" s="188"/>
      <c r="IQ578" s="188"/>
      <c r="IR578" s="188"/>
      <c r="IS578" s="188"/>
      <c r="IT578" s="188"/>
      <c r="IU578" s="189"/>
      <c r="IV578" s="195"/>
      <c r="IW578" s="188"/>
      <c r="IX578" s="188"/>
      <c r="IY578" s="188"/>
      <c r="IZ578" s="188"/>
      <c r="JA578" s="188"/>
      <c r="JB578" s="188"/>
      <c r="JC578" s="188"/>
      <c r="JD578" s="188"/>
      <c r="JE578" s="188"/>
      <c r="JF578" s="188"/>
      <c r="JG578" s="188"/>
      <c r="JH578" s="188"/>
      <c r="JI578" s="188"/>
      <c r="JJ578" s="188"/>
      <c r="JK578" s="188"/>
      <c r="JL578" s="189"/>
      <c r="JM578" s="195"/>
      <c r="JN578" s="188"/>
      <c r="JO578" s="188"/>
      <c r="JP578" s="188"/>
      <c r="JQ578" s="188"/>
      <c r="JR578" s="188"/>
      <c r="JS578" s="188"/>
      <c r="JT578" s="188"/>
      <c r="JU578" s="188"/>
      <c r="JV578" s="188"/>
      <c r="JW578" s="188"/>
      <c r="JX578" s="188"/>
      <c r="JY578" s="188"/>
      <c r="JZ578" s="188"/>
      <c r="KA578" s="188"/>
      <c r="KB578" s="188"/>
      <c r="KC578" s="189"/>
      <c r="KD578" s="195"/>
      <c r="KE578" s="188"/>
      <c r="KF578" s="188"/>
      <c r="KG578" s="188"/>
      <c r="KH578" s="188"/>
      <c r="KI578" s="188"/>
      <c r="KJ578" s="188"/>
      <c r="KK578" s="188"/>
      <c r="KL578" s="188"/>
      <c r="KM578" s="188"/>
      <c r="KN578" s="188"/>
      <c r="KO578" s="188"/>
      <c r="KP578" s="188"/>
      <c r="KQ578" s="188"/>
      <c r="KR578" s="188"/>
      <c r="KS578" s="188"/>
      <c r="KT578" s="189"/>
      <c r="KU578" s="188"/>
    </row>
    <row r="579" ht="15.0" customHeight="1">
      <c r="A579" s="195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9"/>
      <c r="R579" s="195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9"/>
      <c r="AI579" s="195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9"/>
      <c r="AZ579" s="195"/>
      <c r="BA579" s="188"/>
      <c r="BB579" s="188"/>
      <c r="BC579" s="188"/>
      <c r="BD579" s="188"/>
      <c r="BE579" s="188"/>
      <c r="BF579" s="188"/>
      <c r="BG579" s="188"/>
      <c r="BH579" s="188"/>
      <c r="BI579" s="188"/>
      <c r="BJ579" s="188"/>
      <c r="BK579" s="188"/>
      <c r="BL579" s="188"/>
      <c r="BM579" s="188"/>
      <c r="BN579" s="188"/>
      <c r="BO579" s="188"/>
      <c r="BP579" s="189"/>
      <c r="BQ579" s="195"/>
      <c r="BR579" s="188"/>
      <c r="BS579" s="188"/>
      <c r="BT579" s="188"/>
      <c r="BU579" s="188"/>
      <c r="BV579" s="188"/>
      <c r="BW579" s="188"/>
      <c r="BX579" s="188"/>
      <c r="BY579" s="188"/>
      <c r="BZ579" s="188"/>
      <c r="CA579" s="188"/>
      <c r="CB579" s="188"/>
      <c r="CC579" s="188"/>
      <c r="CD579" s="188"/>
      <c r="CE579" s="188"/>
      <c r="CF579" s="188"/>
      <c r="CG579" s="189"/>
      <c r="CH579" s="195"/>
      <c r="CI579" s="188"/>
      <c r="CJ579" s="188"/>
      <c r="CK579" s="188"/>
      <c r="CL579" s="188"/>
      <c r="CM579" s="188"/>
      <c r="CN579" s="188"/>
      <c r="CO579" s="188"/>
      <c r="CP579" s="188"/>
      <c r="CQ579" s="188"/>
      <c r="CR579" s="188"/>
      <c r="CS579" s="188"/>
      <c r="CT579" s="188"/>
      <c r="CU579" s="188"/>
      <c r="CV579" s="188"/>
      <c r="CW579" s="188"/>
      <c r="CX579" s="189"/>
      <c r="CY579" s="195"/>
      <c r="CZ579" s="188"/>
      <c r="DA579" s="188"/>
      <c r="DB579" s="188"/>
      <c r="DC579" s="188"/>
      <c r="DD579" s="188"/>
      <c r="DE579" s="188"/>
      <c r="DF579" s="188"/>
      <c r="DG579" s="188"/>
      <c r="DH579" s="188"/>
      <c r="DI579" s="188"/>
      <c r="DJ579" s="188"/>
      <c r="DK579" s="188"/>
      <c r="DL579" s="188"/>
      <c r="DM579" s="188"/>
      <c r="DN579" s="188"/>
      <c r="DO579" s="189"/>
      <c r="DP579" s="195"/>
      <c r="DQ579" s="188"/>
      <c r="DR579" s="188"/>
      <c r="DS579" s="188"/>
      <c r="DT579" s="188"/>
      <c r="DU579" s="188"/>
      <c r="DV579" s="188"/>
      <c r="DW579" s="188"/>
      <c r="DX579" s="188"/>
      <c r="DY579" s="188"/>
      <c r="DZ579" s="188"/>
      <c r="EA579" s="188"/>
      <c r="EB579" s="188"/>
      <c r="EC579" s="188"/>
      <c r="ED579" s="188"/>
      <c r="EE579" s="188"/>
      <c r="EF579" s="189"/>
      <c r="EG579" s="195"/>
      <c r="EH579" s="188"/>
      <c r="EI579" s="188"/>
      <c r="EJ579" s="188"/>
      <c r="EK579" s="188"/>
      <c r="EL579" s="188"/>
      <c r="EM579" s="188"/>
      <c r="EN579" s="188"/>
      <c r="EO579" s="188"/>
      <c r="EP579" s="188"/>
      <c r="EQ579" s="188"/>
      <c r="ER579" s="188"/>
      <c r="ES579" s="188"/>
      <c r="ET579" s="188"/>
      <c r="EU579" s="188"/>
      <c r="EV579" s="188"/>
      <c r="EW579" s="189"/>
      <c r="EX579" s="195"/>
      <c r="EY579" s="188"/>
      <c r="EZ579" s="188"/>
      <c r="FA579" s="188"/>
      <c r="FB579" s="188"/>
      <c r="FC579" s="188"/>
      <c r="FD579" s="188"/>
      <c r="FE579" s="188"/>
      <c r="FF579" s="188"/>
      <c r="FG579" s="188"/>
      <c r="FH579" s="188"/>
      <c r="FI579" s="188"/>
      <c r="FJ579" s="188"/>
      <c r="FK579" s="188"/>
      <c r="FL579" s="188"/>
      <c r="FM579" s="188"/>
      <c r="FN579" s="189"/>
      <c r="FO579" s="195"/>
      <c r="FP579" s="188"/>
      <c r="FQ579" s="188"/>
      <c r="FR579" s="188"/>
      <c r="FS579" s="188"/>
      <c r="FT579" s="188"/>
      <c r="FU579" s="188"/>
      <c r="FV579" s="188"/>
      <c r="FW579" s="188"/>
      <c r="FX579" s="188"/>
      <c r="FY579" s="188"/>
      <c r="FZ579" s="188"/>
      <c r="GA579" s="188"/>
      <c r="GB579" s="188"/>
      <c r="GC579" s="188"/>
      <c r="GD579" s="188"/>
      <c r="GE579" s="189"/>
      <c r="GF579" s="195"/>
      <c r="GG579" s="188"/>
      <c r="GH579" s="188"/>
      <c r="GI579" s="188"/>
      <c r="GJ579" s="188"/>
      <c r="GK579" s="188"/>
      <c r="GL579" s="188"/>
      <c r="GM579" s="188"/>
      <c r="GN579" s="188"/>
      <c r="GO579" s="188"/>
      <c r="GP579" s="188"/>
      <c r="GQ579" s="188"/>
      <c r="GR579" s="188"/>
      <c r="GS579" s="188"/>
      <c r="GT579" s="188"/>
      <c r="GU579" s="188"/>
      <c r="GV579" s="189"/>
      <c r="GW579" s="195"/>
      <c r="GX579" s="188"/>
      <c r="GY579" s="188"/>
      <c r="GZ579" s="188"/>
      <c r="HA579" s="188"/>
      <c r="HB579" s="188"/>
      <c r="HC579" s="188"/>
      <c r="HD579" s="188"/>
      <c r="HE579" s="188"/>
      <c r="HF579" s="188"/>
      <c r="HG579" s="188"/>
      <c r="HH579" s="188"/>
      <c r="HI579" s="188"/>
      <c r="HJ579" s="188"/>
      <c r="HK579" s="188"/>
      <c r="HL579" s="188"/>
      <c r="HM579" s="189"/>
      <c r="HN579" s="195"/>
      <c r="HO579" s="188"/>
      <c r="HP579" s="188"/>
      <c r="HQ579" s="188"/>
      <c r="HR579" s="188"/>
      <c r="HS579" s="188"/>
      <c r="HT579" s="188"/>
      <c r="HU579" s="188"/>
      <c r="HV579" s="188"/>
      <c r="HW579" s="188"/>
      <c r="HX579" s="188"/>
      <c r="HY579" s="188"/>
      <c r="HZ579" s="188"/>
      <c r="IA579" s="188"/>
      <c r="IB579" s="188"/>
      <c r="IC579" s="188"/>
      <c r="ID579" s="189"/>
      <c r="IE579" s="195"/>
      <c r="IF579" s="188"/>
      <c r="IG579" s="188"/>
      <c r="IH579" s="188"/>
      <c r="II579" s="188"/>
      <c r="IJ579" s="188"/>
      <c r="IK579" s="188"/>
      <c r="IL579" s="188"/>
      <c r="IM579" s="188"/>
      <c r="IN579" s="188"/>
      <c r="IO579" s="188"/>
      <c r="IP579" s="188"/>
      <c r="IQ579" s="188"/>
      <c r="IR579" s="188"/>
      <c r="IS579" s="188"/>
      <c r="IT579" s="188"/>
      <c r="IU579" s="189"/>
      <c r="IV579" s="195"/>
      <c r="IW579" s="188"/>
      <c r="IX579" s="188"/>
      <c r="IY579" s="188"/>
      <c r="IZ579" s="188"/>
      <c r="JA579" s="188"/>
      <c r="JB579" s="188"/>
      <c r="JC579" s="188"/>
      <c r="JD579" s="188"/>
      <c r="JE579" s="188"/>
      <c r="JF579" s="188"/>
      <c r="JG579" s="188"/>
      <c r="JH579" s="188"/>
      <c r="JI579" s="188"/>
      <c r="JJ579" s="188"/>
      <c r="JK579" s="188"/>
      <c r="JL579" s="189"/>
      <c r="JM579" s="195"/>
      <c r="JN579" s="188"/>
      <c r="JO579" s="188"/>
      <c r="JP579" s="188"/>
      <c r="JQ579" s="188"/>
      <c r="JR579" s="188"/>
      <c r="JS579" s="188"/>
      <c r="JT579" s="188"/>
      <c r="JU579" s="188"/>
      <c r="JV579" s="188"/>
      <c r="JW579" s="188"/>
      <c r="JX579" s="188"/>
      <c r="JY579" s="188"/>
      <c r="JZ579" s="188"/>
      <c r="KA579" s="188"/>
      <c r="KB579" s="188"/>
      <c r="KC579" s="189"/>
      <c r="KD579" s="195"/>
      <c r="KE579" s="188"/>
      <c r="KF579" s="188"/>
      <c r="KG579" s="188"/>
      <c r="KH579" s="188"/>
      <c r="KI579" s="188"/>
      <c r="KJ579" s="188"/>
      <c r="KK579" s="188"/>
      <c r="KL579" s="188"/>
      <c r="KM579" s="188"/>
      <c r="KN579" s="188"/>
      <c r="KO579" s="188"/>
      <c r="KP579" s="188"/>
      <c r="KQ579" s="188"/>
      <c r="KR579" s="188"/>
      <c r="KS579" s="188"/>
      <c r="KT579" s="189"/>
      <c r="KU579" s="188"/>
    </row>
    <row r="580" ht="15.0" customHeight="1">
      <c r="A580" s="195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9"/>
      <c r="R580" s="195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9"/>
      <c r="AI580" s="195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9"/>
      <c r="AZ580" s="195"/>
      <c r="BA580" s="188"/>
      <c r="BB580" s="188"/>
      <c r="BC580" s="188"/>
      <c r="BD580" s="188"/>
      <c r="BE580" s="188"/>
      <c r="BF580" s="188"/>
      <c r="BG580" s="188"/>
      <c r="BH580" s="188"/>
      <c r="BI580" s="188"/>
      <c r="BJ580" s="188"/>
      <c r="BK580" s="188"/>
      <c r="BL580" s="188"/>
      <c r="BM580" s="188"/>
      <c r="BN580" s="188"/>
      <c r="BO580" s="188"/>
      <c r="BP580" s="189"/>
      <c r="BQ580" s="195"/>
      <c r="BR580" s="188"/>
      <c r="BS580" s="188"/>
      <c r="BT580" s="188"/>
      <c r="BU580" s="188"/>
      <c r="BV580" s="188"/>
      <c r="BW580" s="188"/>
      <c r="BX580" s="188"/>
      <c r="BY580" s="188"/>
      <c r="BZ580" s="188"/>
      <c r="CA580" s="188"/>
      <c r="CB580" s="188"/>
      <c r="CC580" s="188"/>
      <c r="CD580" s="188"/>
      <c r="CE580" s="188"/>
      <c r="CF580" s="188"/>
      <c r="CG580" s="189"/>
      <c r="CH580" s="195"/>
      <c r="CI580" s="188"/>
      <c r="CJ580" s="188"/>
      <c r="CK580" s="188"/>
      <c r="CL580" s="188"/>
      <c r="CM580" s="188"/>
      <c r="CN580" s="188"/>
      <c r="CO580" s="188"/>
      <c r="CP580" s="188"/>
      <c r="CQ580" s="188"/>
      <c r="CR580" s="188"/>
      <c r="CS580" s="188"/>
      <c r="CT580" s="188"/>
      <c r="CU580" s="188"/>
      <c r="CV580" s="188"/>
      <c r="CW580" s="188"/>
      <c r="CX580" s="189"/>
      <c r="CY580" s="195"/>
      <c r="CZ580" s="188"/>
      <c r="DA580" s="188"/>
      <c r="DB580" s="188"/>
      <c r="DC580" s="188"/>
      <c r="DD580" s="188"/>
      <c r="DE580" s="188"/>
      <c r="DF580" s="188"/>
      <c r="DG580" s="188"/>
      <c r="DH580" s="188"/>
      <c r="DI580" s="188"/>
      <c r="DJ580" s="188"/>
      <c r="DK580" s="188"/>
      <c r="DL580" s="188"/>
      <c r="DM580" s="188"/>
      <c r="DN580" s="188"/>
      <c r="DO580" s="189"/>
      <c r="DP580" s="195"/>
      <c r="DQ580" s="188"/>
      <c r="DR580" s="188"/>
      <c r="DS580" s="188"/>
      <c r="DT580" s="188"/>
      <c r="DU580" s="188"/>
      <c r="DV580" s="188"/>
      <c r="DW580" s="188"/>
      <c r="DX580" s="188"/>
      <c r="DY580" s="188"/>
      <c r="DZ580" s="188"/>
      <c r="EA580" s="188"/>
      <c r="EB580" s="188"/>
      <c r="EC580" s="188"/>
      <c r="ED580" s="188"/>
      <c r="EE580" s="188"/>
      <c r="EF580" s="189"/>
      <c r="EG580" s="195"/>
      <c r="EH580" s="188"/>
      <c r="EI580" s="188"/>
      <c r="EJ580" s="188"/>
      <c r="EK580" s="188"/>
      <c r="EL580" s="188"/>
      <c r="EM580" s="188"/>
      <c r="EN580" s="188"/>
      <c r="EO580" s="188"/>
      <c r="EP580" s="188"/>
      <c r="EQ580" s="188"/>
      <c r="ER580" s="188"/>
      <c r="ES580" s="188"/>
      <c r="ET580" s="188"/>
      <c r="EU580" s="188"/>
      <c r="EV580" s="188"/>
      <c r="EW580" s="189"/>
      <c r="EX580" s="195"/>
      <c r="EY580" s="188"/>
      <c r="EZ580" s="188"/>
      <c r="FA580" s="188"/>
      <c r="FB580" s="188"/>
      <c r="FC580" s="188"/>
      <c r="FD580" s="188"/>
      <c r="FE580" s="188"/>
      <c r="FF580" s="188"/>
      <c r="FG580" s="188"/>
      <c r="FH580" s="188"/>
      <c r="FI580" s="188"/>
      <c r="FJ580" s="188"/>
      <c r="FK580" s="188"/>
      <c r="FL580" s="188"/>
      <c r="FM580" s="188"/>
      <c r="FN580" s="189"/>
      <c r="FO580" s="195"/>
      <c r="FP580" s="188"/>
      <c r="FQ580" s="188"/>
      <c r="FR580" s="188"/>
      <c r="FS580" s="188"/>
      <c r="FT580" s="188"/>
      <c r="FU580" s="188"/>
      <c r="FV580" s="188"/>
      <c r="FW580" s="188"/>
      <c r="FX580" s="188"/>
      <c r="FY580" s="188"/>
      <c r="FZ580" s="188"/>
      <c r="GA580" s="188"/>
      <c r="GB580" s="188"/>
      <c r="GC580" s="188"/>
      <c r="GD580" s="188"/>
      <c r="GE580" s="189"/>
      <c r="GF580" s="195"/>
      <c r="GG580" s="188"/>
      <c r="GH580" s="188"/>
      <c r="GI580" s="188"/>
      <c r="GJ580" s="188"/>
      <c r="GK580" s="188"/>
      <c r="GL580" s="188"/>
      <c r="GM580" s="188"/>
      <c r="GN580" s="188"/>
      <c r="GO580" s="188"/>
      <c r="GP580" s="188"/>
      <c r="GQ580" s="188"/>
      <c r="GR580" s="188"/>
      <c r="GS580" s="188"/>
      <c r="GT580" s="188"/>
      <c r="GU580" s="188"/>
      <c r="GV580" s="189"/>
      <c r="GW580" s="195"/>
      <c r="GX580" s="188"/>
      <c r="GY580" s="188"/>
      <c r="GZ580" s="188"/>
      <c r="HA580" s="188"/>
      <c r="HB580" s="188"/>
      <c r="HC580" s="188"/>
      <c r="HD580" s="188"/>
      <c r="HE580" s="188"/>
      <c r="HF580" s="188"/>
      <c r="HG580" s="188"/>
      <c r="HH580" s="188"/>
      <c r="HI580" s="188"/>
      <c r="HJ580" s="188"/>
      <c r="HK580" s="188"/>
      <c r="HL580" s="188"/>
      <c r="HM580" s="189"/>
      <c r="HN580" s="195"/>
      <c r="HO580" s="188"/>
      <c r="HP580" s="188"/>
      <c r="HQ580" s="188"/>
      <c r="HR580" s="188"/>
      <c r="HS580" s="188"/>
      <c r="HT580" s="188"/>
      <c r="HU580" s="188"/>
      <c r="HV580" s="188"/>
      <c r="HW580" s="188"/>
      <c r="HX580" s="188"/>
      <c r="HY580" s="188"/>
      <c r="HZ580" s="188"/>
      <c r="IA580" s="188"/>
      <c r="IB580" s="188"/>
      <c r="IC580" s="188"/>
      <c r="ID580" s="189"/>
      <c r="IE580" s="195"/>
      <c r="IF580" s="188"/>
      <c r="IG580" s="188"/>
      <c r="IH580" s="188"/>
      <c r="II580" s="188"/>
      <c r="IJ580" s="188"/>
      <c r="IK580" s="188"/>
      <c r="IL580" s="188"/>
      <c r="IM580" s="188"/>
      <c r="IN580" s="188"/>
      <c r="IO580" s="188"/>
      <c r="IP580" s="188"/>
      <c r="IQ580" s="188"/>
      <c r="IR580" s="188"/>
      <c r="IS580" s="188"/>
      <c r="IT580" s="188"/>
      <c r="IU580" s="189"/>
      <c r="IV580" s="195"/>
      <c r="IW580" s="188"/>
      <c r="IX580" s="188"/>
      <c r="IY580" s="188"/>
      <c r="IZ580" s="188"/>
      <c r="JA580" s="188"/>
      <c r="JB580" s="188"/>
      <c r="JC580" s="188"/>
      <c r="JD580" s="188"/>
      <c r="JE580" s="188"/>
      <c r="JF580" s="188"/>
      <c r="JG580" s="188"/>
      <c r="JH580" s="188"/>
      <c r="JI580" s="188"/>
      <c r="JJ580" s="188"/>
      <c r="JK580" s="188"/>
      <c r="JL580" s="189"/>
      <c r="JM580" s="195"/>
      <c r="JN580" s="188"/>
      <c r="JO580" s="188"/>
      <c r="JP580" s="188"/>
      <c r="JQ580" s="188"/>
      <c r="JR580" s="188"/>
      <c r="JS580" s="188"/>
      <c r="JT580" s="188"/>
      <c r="JU580" s="188"/>
      <c r="JV580" s="188"/>
      <c r="JW580" s="188"/>
      <c r="JX580" s="188"/>
      <c r="JY580" s="188"/>
      <c r="JZ580" s="188"/>
      <c r="KA580" s="188"/>
      <c r="KB580" s="188"/>
      <c r="KC580" s="189"/>
      <c r="KD580" s="195"/>
      <c r="KE580" s="188"/>
      <c r="KF580" s="188"/>
      <c r="KG580" s="188"/>
      <c r="KH580" s="188"/>
      <c r="KI580" s="188"/>
      <c r="KJ580" s="188"/>
      <c r="KK580" s="188"/>
      <c r="KL580" s="188"/>
      <c r="KM580" s="188"/>
      <c r="KN580" s="188"/>
      <c r="KO580" s="188"/>
      <c r="KP580" s="188"/>
      <c r="KQ580" s="188"/>
      <c r="KR580" s="188"/>
      <c r="KS580" s="188"/>
      <c r="KT580" s="189"/>
      <c r="KU580" s="188"/>
    </row>
    <row r="581" ht="15.0" customHeight="1">
      <c r="A581" s="195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9"/>
      <c r="R581" s="195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9"/>
      <c r="AI581" s="195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9"/>
      <c r="AZ581" s="195"/>
      <c r="BA581" s="188"/>
      <c r="BB581" s="188"/>
      <c r="BC581" s="188"/>
      <c r="BD581" s="188"/>
      <c r="BE581" s="188"/>
      <c r="BF581" s="188"/>
      <c r="BG581" s="188"/>
      <c r="BH581" s="188"/>
      <c r="BI581" s="188"/>
      <c r="BJ581" s="188"/>
      <c r="BK581" s="188"/>
      <c r="BL581" s="188"/>
      <c r="BM581" s="188"/>
      <c r="BN581" s="188"/>
      <c r="BO581" s="188"/>
      <c r="BP581" s="189"/>
      <c r="BQ581" s="195"/>
      <c r="BR581" s="188"/>
      <c r="BS581" s="188"/>
      <c r="BT581" s="188"/>
      <c r="BU581" s="188"/>
      <c r="BV581" s="188"/>
      <c r="BW581" s="188"/>
      <c r="BX581" s="188"/>
      <c r="BY581" s="188"/>
      <c r="BZ581" s="188"/>
      <c r="CA581" s="188"/>
      <c r="CB581" s="188"/>
      <c r="CC581" s="188"/>
      <c r="CD581" s="188"/>
      <c r="CE581" s="188"/>
      <c r="CF581" s="188"/>
      <c r="CG581" s="189"/>
      <c r="CH581" s="195"/>
      <c r="CI581" s="188"/>
      <c r="CJ581" s="188"/>
      <c r="CK581" s="188"/>
      <c r="CL581" s="188"/>
      <c r="CM581" s="188"/>
      <c r="CN581" s="188"/>
      <c r="CO581" s="188"/>
      <c r="CP581" s="188"/>
      <c r="CQ581" s="188"/>
      <c r="CR581" s="188"/>
      <c r="CS581" s="188"/>
      <c r="CT581" s="188"/>
      <c r="CU581" s="188"/>
      <c r="CV581" s="188"/>
      <c r="CW581" s="188"/>
      <c r="CX581" s="189"/>
      <c r="CY581" s="195"/>
      <c r="CZ581" s="188"/>
      <c r="DA581" s="188"/>
      <c r="DB581" s="188"/>
      <c r="DC581" s="188"/>
      <c r="DD581" s="188"/>
      <c r="DE581" s="188"/>
      <c r="DF581" s="188"/>
      <c r="DG581" s="188"/>
      <c r="DH581" s="188"/>
      <c r="DI581" s="188"/>
      <c r="DJ581" s="188"/>
      <c r="DK581" s="188"/>
      <c r="DL581" s="188"/>
      <c r="DM581" s="188"/>
      <c r="DN581" s="188"/>
      <c r="DO581" s="189"/>
      <c r="DP581" s="195"/>
      <c r="DQ581" s="188"/>
      <c r="DR581" s="188"/>
      <c r="DS581" s="188"/>
      <c r="DT581" s="188"/>
      <c r="DU581" s="188"/>
      <c r="DV581" s="188"/>
      <c r="DW581" s="188"/>
      <c r="DX581" s="188"/>
      <c r="DY581" s="188"/>
      <c r="DZ581" s="188"/>
      <c r="EA581" s="188"/>
      <c r="EB581" s="188"/>
      <c r="EC581" s="188"/>
      <c r="ED581" s="188"/>
      <c r="EE581" s="188"/>
      <c r="EF581" s="189"/>
      <c r="EG581" s="195"/>
      <c r="EH581" s="188"/>
      <c r="EI581" s="188"/>
      <c r="EJ581" s="188"/>
      <c r="EK581" s="188"/>
      <c r="EL581" s="188"/>
      <c r="EM581" s="188"/>
      <c r="EN581" s="188"/>
      <c r="EO581" s="188"/>
      <c r="EP581" s="188"/>
      <c r="EQ581" s="188"/>
      <c r="ER581" s="188"/>
      <c r="ES581" s="188"/>
      <c r="ET581" s="188"/>
      <c r="EU581" s="188"/>
      <c r="EV581" s="188"/>
      <c r="EW581" s="189"/>
      <c r="EX581" s="195"/>
      <c r="EY581" s="188"/>
      <c r="EZ581" s="188"/>
      <c r="FA581" s="188"/>
      <c r="FB581" s="188"/>
      <c r="FC581" s="188"/>
      <c r="FD581" s="188"/>
      <c r="FE581" s="188"/>
      <c r="FF581" s="188"/>
      <c r="FG581" s="188"/>
      <c r="FH581" s="188"/>
      <c r="FI581" s="188"/>
      <c r="FJ581" s="188"/>
      <c r="FK581" s="188"/>
      <c r="FL581" s="188"/>
      <c r="FM581" s="188"/>
      <c r="FN581" s="189"/>
      <c r="FO581" s="195"/>
      <c r="FP581" s="188"/>
      <c r="FQ581" s="188"/>
      <c r="FR581" s="188"/>
      <c r="FS581" s="188"/>
      <c r="FT581" s="188"/>
      <c r="FU581" s="188"/>
      <c r="FV581" s="188"/>
      <c r="FW581" s="188"/>
      <c r="FX581" s="188"/>
      <c r="FY581" s="188"/>
      <c r="FZ581" s="188"/>
      <c r="GA581" s="188"/>
      <c r="GB581" s="188"/>
      <c r="GC581" s="188"/>
      <c r="GD581" s="188"/>
      <c r="GE581" s="189"/>
      <c r="GF581" s="195"/>
      <c r="GG581" s="188"/>
      <c r="GH581" s="188"/>
      <c r="GI581" s="188"/>
      <c r="GJ581" s="188"/>
      <c r="GK581" s="188"/>
      <c r="GL581" s="188"/>
      <c r="GM581" s="188"/>
      <c r="GN581" s="188"/>
      <c r="GO581" s="188"/>
      <c r="GP581" s="188"/>
      <c r="GQ581" s="188"/>
      <c r="GR581" s="188"/>
      <c r="GS581" s="188"/>
      <c r="GT581" s="188"/>
      <c r="GU581" s="188"/>
      <c r="GV581" s="189"/>
      <c r="GW581" s="195"/>
      <c r="GX581" s="188"/>
      <c r="GY581" s="188"/>
      <c r="GZ581" s="188"/>
      <c r="HA581" s="188"/>
      <c r="HB581" s="188"/>
      <c r="HC581" s="188"/>
      <c r="HD581" s="188"/>
      <c r="HE581" s="188"/>
      <c r="HF581" s="188"/>
      <c r="HG581" s="188"/>
      <c r="HH581" s="188"/>
      <c r="HI581" s="188"/>
      <c r="HJ581" s="188"/>
      <c r="HK581" s="188"/>
      <c r="HL581" s="188"/>
      <c r="HM581" s="189"/>
      <c r="HN581" s="195"/>
      <c r="HO581" s="188"/>
      <c r="HP581" s="188"/>
      <c r="HQ581" s="188"/>
      <c r="HR581" s="188"/>
      <c r="HS581" s="188"/>
      <c r="HT581" s="188"/>
      <c r="HU581" s="188"/>
      <c r="HV581" s="188"/>
      <c r="HW581" s="188"/>
      <c r="HX581" s="188"/>
      <c r="HY581" s="188"/>
      <c r="HZ581" s="188"/>
      <c r="IA581" s="188"/>
      <c r="IB581" s="188"/>
      <c r="IC581" s="188"/>
      <c r="ID581" s="189"/>
      <c r="IE581" s="195"/>
      <c r="IF581" s="188"/>
      <c r="IG581" s="188"/>
      <c r="IH581" s="188"/>
      <c r="II581" s="188"/>
      <c r="IJ581" s="188"/>
      <c r="IK581" s="188"/>
      <c r="IL581" s="188"/>
      <c r="IM581" s="188"/>
      <c r="IN581" s="188"/>
      <c r="IO581" s="188"/>
      <c r="IP581" s="188"/>
      <c r="IQ581" s="188"/>
      <c r="IR581" s="188"/>
      <c r="IS581" s="188"/>
      <c r="IT581" s="188"/>
      <c r="IU581" s="189"/>
      <c r="IV581" s="195"/>
      <c r="IW581" s="188"/>
      <c r="IX581" s="188"/>
      <c r="IY581" s="188"/>
      <c r="IZ581" s="188"/>
      <c r="JA581" s="188"/>
      <c r="JB581" s="188"/>
      <c r="JC581" s="188"/>
      <c r="JD581" s="188"/>
      <c r="JE581" s="188"/>
      <c r="JF581" s="188"/>
      <c r="JG581" s="188"/>
      <c r="JH581" s="188"/>
      <c r="JI581" s="188"/>
      <c r="JJ581" s="188"/>
      <c r="JK581" s="188"/>
      <c r="JL581" s="189"/>
      <c r="JM581" s="195"/>
      <c r="JN581" s="188"/>
      <c r="JO581" s="188"/>
      <c r="JP581" s="188"/>
      <c r="JQ581" s="188"/>
      <c r="JR581" s="188"/>
      <c r="JS581" s="188"/>
      <c r="JT581" s="188"/>
      <c r="JU581" s="188"/>
      <c r="JV581" s="188"/>
      <c r="JW581" s="188"/>
      <c r="JX581" s="188"/>
      <c r="JY581" s="188"/>
      <c r="JZ581" s="188"/>
      <c r="KA581" s="188"/>
      <c r="KB581" s="188"/>
      <c r="KC581" s="189"/>
      <c r="KD581" s="195"/>
      <c r="KE581" s="188"/>
      <c r="KF581" s="188"/>
      <c r="KG581" s="188"/>
      <c r="KH581" s="188"/>
      <c r="KI581" s="188"/>
      <c r="KJ581" s="188"/>
      <c r="KK581" s="188"/>
      <c r="KL581" s="188"/>
      <c r="KM581" s="188"/>
      <c r="KN581" s="188"/>
      <c r="KO581" s="188"/>
      <c r="KP581" s="188"/>
      <c r="KQ581" s="188"/>
      <c r="KR581" s="188"/>
      <c r="KS581" s="188"/>
      <c r="KT581" s="189"/>
      <c r="KU581" s="188"/>
    </row>
    <row r="582" ht="15.0" customHeight="1">
      <c r="A582" s="195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9"/>
      <c r="R582" s="195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9"/>
      <c r="AI582" s="195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9"/>
      <c r="AZ582" s="195"/>
      <c r="BA582" s="188"/>
      <c r="BB582" s="188"/>
      <c r="BC582" s="188"/>
      <c r="BD582" s="188"/>
      <c r="BE582" s="188"/>
      <c r="BF582" s="188"/>
      <c r="BG582" s="188"/>
      <c r="BH582" s="188"/>
      <c r="BI582" s="188"/>
      <c r="BJ582" s="188"/>
      <c r="BK582" s="188"/>
      <c r="BL582" s="188"/>
      <c r="BM582" s="188"/>
      <c r="BN582" s="188"/>
      <c r="BO582" s="188"/>
      <c r="BP582" s="189"/>
      <c r="BQ582" s="195"/>
      <c r="BR582" s="188"/>
      <c r="BS582" s="188"/>
      <c r="BT582" s="188"/>
      <c r="BU582" s="188"/>
      <c r="BV582" s="188"/>
      <c r="BW582" s="188"/>
      <c r="BX582" s="188"/>
      <c r="BY582" s="188"/>
      <c r="BZ582" s="188"/>
      <c r="CA582" s="188"/>
      <c r="CB582" s="188"/>
      <c r="CC582" s="188"/>
      <c r="CD582" s="188"/>
      <c r="CE582" s="188"/>
      <c r="CF582" s="188"/>
      <c r="CG582" s="189"/>
      <c r="CH582" s="195"/>
      <c r="CI582" s="188"/>
      <c r="CJ582" s="188"/>
      <c r="CK582" s="188"/>
      <c r="CL582" s="188"/>
      <c r="CM582" s="188"/>
      <c r="CN582" s="188"/>
      <c r="CO582" s="188"/>
      <c r="CP582" s="188"/>
      <c r="CQ582" s="188"/>
      <c r="CR582" s="188"/>
      <c r="CS582" s="188"/>
      <c r="CT582" s="188"/>
      <c r="CU582" s="188"/>
      <c r="CV582" s="188"/>
      <c r="CW582" s="188"/>
      <c r="CX582" s="189"/>
      <c r="CY582" s="195"/>
      <c r="CZ582" s="188"/>
      <c r="DA582" s="188"/>
      <c r="DB582" s="188"/>
      <c r="DC582" s="188"/>
      <c r="DD582" s="188"/>
      <c r="DE582" s="188"/>
      <c r="DF582" s="188"/>
      <c r="DG582" s="188"/>
      <c r="DH582" s="188"/>
      <c r="DI582" s="188"/>
      <c r="DJ582" s="188"/>
      <c r="DK582" s="188"/>
      <c r="DL582" s="188"/>
      <c r="DM582" s="188"/>
      <c r="DN582" s="188"/>
      <c r="DO582" s="189"/>
      <c r="DP582" s="195"/>
      <c r="DQ582" s="188"/>
      <c r="DR582" s="188"/>
      <c r="DS582" s="188"/>
      <c r="DT582" s="188"/>
      <c r="DU582" s="188"/>
      <c r="DV582" s="188"/>
      <c r="DW582" s="188"/>
      <c r="DX582" s="188"/>
      <c r="DY582" s="188"/>
      <c r="DZ582" s="188"/>
      <c r="EA582" s="188"/>
      <c r="EB582" s="188"/>
      <c r="EC582" s="188"/>
      <c r="ED582" s="188"/>
      <c r="EE582" s="188"/>
      <c r="EF582" s="189"/>
      <c r="EG582" s="195"/>
      <c r="EH582" s="188"/>
      <c r="EI582" s="188"/>
      <c r="EJ582" s="188"/>
      <c r="EK582" s="188"/>
      <c r="EL582" s="188"/>
      <c r="EM582" s="188"/>
      <c r="EN582" s="188"/>
      <c r="EO582" s="188"/>
      <c r="EP582" s="188"/>
      <c r="EQ582" s="188"/>
      <c r="ER582" s="188"/>
      <c r="ES582" s="188"/>
      <c r="ET582" s="188"/>
      <c r="EU582" s="188"/>
      <c r="EV582" s="188"/>
      <c r="EW582" s="189"/>
      <c r="EX582" s="195"/>
      <c r="EY582" s="188"/>
      <c r="EZ582" s="188"/>
      <c r="FA582" s="188"/>
      <c r="FB582" s="188"/>
      <c r="FC582" s="188"/>
      <c r="FD582" s="188"/>
      <c r="FE582" s="188"/>
      <c r="FF582" s="188"/>
      <c r="FG582" s="188"/>
      <c r="FH582" s="188"/>
      <c r="FI582" s="188"/>
      <c r="FJ582" s="188"/>
      <c r="FK582" s="188"/>
      <c r="FL582" s="188"/>
      <c r="FM582" s="188"/>
      <c r="FN582" s="189"/>
      <c r="FO582" s="195"/>
      <c r="FP582" s="188"/>
      <c r="FQ582" s="188"/>
      <c r="FR582" s="188"/>
      <c r="FS582" s="188"/>
      <c r="FT582" s="188"/>
      <c r="FU582" s="188"/>
      <c r="FV582" s="188"/>
      <c r="FW582" s="188"/>
      <c r="FX582" s="188"/>
      <c r="FY582" s="188"/>
      <c r="FZ582" s="188"/>
      <c r="GA582" s="188"/>
      <c r="GB582" s="188"/>
      <c r="GC582" s="188"/>
      <c r="GD582" s="188"/>
      <c r="GE582" s="189"/>
      <c r="GF582" s="195"/>
      <c r="GG582" s="188"/>
      <c r="GH582" s="188"/>
      <c r="GI582" s="188"/>
      <c r="GJ582" s="188"/>
      <c r="GK582" s="188"/>
      <c r="GL582" s="188"/>
      <c r="GM582" s="188"/>
      <c r="GN582" s="188"/>
      <c r="GO582" s="188"/>
      <c r="GP582" s="188"/>
      <c r="GQ582" s="188"/>
      <c r="GR582" s="188"/>
      <c r="GS582" s="188"/>
      <c r="GT582" s="188"/>
      <c r="GU582" s="188"/>
      <c r="GV582" s="189"/>
      <c r="GW582" s="195"/>
      <c r="GX582" s="188"/>
      <c r="GY582" s="188"/>
      <c r="GZ582" s="188"/>
      <c r="HA582" s="188"/>
      <c r="HB582" s="188"/>
      <c r="HC582" s="188"/>
      <c r="HD582" s="188"/>
      <c r="HE582" s="188"/>
      <c r="HF582" s="188"/>
      <c r="HG582" s="188"/>
      <c r="HH582" s="188"/>
      <c r="HI582" s="188"/>
      <c r="HJ582" s="188"/>
      <c r="HK582" s="188"/>
      <c r="HL582" s="188"/>
      <c r="HM582" s="189"/>
      <c r="HN582" s="195"/>
      <c r="HO582" s="188"/>
      <c r="HP582" s="188"/>
      <c r="HQ582" s="188"/>
      <c r="HR582" s="188"/>
      <c r="HS582" s="188"/>
      <c r="HT582" s="188"/>
      <c r="HU582" s="188"/>
      <c r="HV582" s="188"/>
      <c r="HW582" s="188"/>
      <c r="HX582" s="188"/>
      <c r="HY582" s="188"/>
      <c r="HZ582" s="188"/>
      <c r="IA582" s="188"/>
      <c r="IB582" s="188"/>
      <c r="IC582" s="188"/>
      <c r="ID582" s="189"/>
      <c r="IE582" s="195"/>
      <c r="IF582" s="188"/>
      <c r="IG582" s="188"/>
      <c r="IH582" s="188"/>
      <c r="II582" s="188"/>
      <c r="IJ582" s="188"/>
      <c r="IK582" s="188"/>
      <c r="IL582" s="188"/>
      <c r="IM582" s="188"/>
      <c r="IN582" s="188"/>
      <c r="IO582" s="188"/>
      <c r="IP582" s="188"/>
      <c r="IQ582" s="188"/>
      <c r="IR582" s="188"/>
      <c r="IS582" s="188"/>
      <c r="IT582" s="188"/>
      <c r="IU582" s="189"/>
      <c r="IV582" s="195"/>
      <c r="IW582" s="188"/>
      <c r="IX582" s="188"/>
      <c r="IY582" s="188"/>
      <c r="IZ582" s="188"/>
      <c r="JA582" s="188"/>
      <c r="JB582" s="188"/>
      <c r="JC582" s="188"/>
      <c r="JD582" s="188"/>
      <c r="JE582" s="188"/>
      <c r="JF582" s="188"/>
      <c r="JG582" s="188"/>
      <c r="JH582" s="188"/>
      <c r="JI582" s="188"/>
      <c r="JJ582" s="188"/>
      <c r="JK582" s="188"/>
      <c r="JL582" s="189"/>
      <c r="JM582" s="195"/>
      <c r="JN582" s="188"/>
      <c r="JO582" s="188"/>
      <c r="JP582" s="188"/>
      <c r="JQ582" s="188"/>
      <c r="JR582" s="188"/>
      <c r="JS582" s="188"/>
      <c r="JT582" s="188"/>
      <c r="JU582" s="188"/>
      <c r="JV582" s="188"/>
      <c r="JW582" s="188"/>
      <c r="JX582" s="188"/>
      <c r="JY582" s="188"/>
      <c r="JZ582" s="188"/>
      <c r="KA582" s="188"/>
      <c r="KB582" s="188"/>
      <c r="KC582" s="189"/>
      <c r="KD582" s="195"/>
      <c r="KE582" s="188"/>
      <c r="KF582" s="188"/>
      <c r="KG582" s="188"/>
      <c r="KH582" s="188"/>
      <c r="KI582" s="188"/>
      <c r="KJ582" s="188"/>
      <c r="KK582" s="188"/>
      <c r="KL582" s="188"/>
      <c r="KM582" s="188"/>
      <c r="KN582" s="188"/>
      <c r="KO582" s="188"/>
      <c r="KP582" s="188"/>
      <c r="KQ582" s="188"/>
      <c r="KR582" s="188"/>
      <c r="KS582" s="188"/>
      <c r="KT582" s="189"/>
      <c r="KU582" s="188"/>
    </row>
    <row r="583" ht="15.0" customHeight="1">
      <c r="A583" s="195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9"/>
      <c r="R583" s="195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9"/>
      <c r="AI583" s="195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9"/>
      <c r="AZ583" s="195"/>
      <c r="BA583" s="188"/>
      <c r="BB583" s="188"/>
      <c r="BC583" s="188"/>
      <c r="BD583" s="188"/>
      <c r="BE583" s="188"/>
      <c r="BF583" s="188"/>
      <c r="BG583" s="188"/>
      <c r="BH583" s="188"/>
      <c r="BI583" s="188"/>
      <c r="BJ583" s="188"/>
      <c r="BK583" s="188"/>
      <c r="BL583" s="188"/>
      <c r="BM583" s="188"/>
      <c r="BN583" s="188"/>
      <c r="BO583" s="188"/>
      <c r="BP583" s="189"/>
      <c r="BQ583" s="195"/>
      <c r="BR583" s="188"/>
      <c r="BS583" s="188"/>
      <c r="BT583" s="188"/>
      <c r="BU583" s="188"/>
      <c r="BV583" s="188"/>
      <c r="BW583" s="188"/>
      <c r="BX583" s="188"/>
      <c r="BY583" s="188"/>
      <c r="BZ583" s="188"/>
      <c r="CA583" s="188"/>
      <c r="CB583" s="188"/>
      <c r="CC583" s="188"/>
      <c r="CD583" s="188"/>
      <c r="CE583" s="188"/>
      <c r="CF583" s="188"/>
      <c r="CG583" s="189"/>
      <c r="CH583" s="195"/>
      <c r="CI583" s="188"/>
      <c r="CJ583" s="188"/>
      <c r="CK583" s="188"/>
      <c r="CL583" s="188"/>
      <c r="CM583" s="188"/>
      <c r="CN583" s="188"/>
      <c r="CO583" s="188"/>
      <c r="CP583" s="188"/>
      <c r="CQ583" s="188"/>
      <c r="CR583" s="188"/>
      <c r="CS583" s="188"/>
      <c r="CT583" s="188"/>
      <c r="CU583" s="188"/>
      <c r="CV583" s="188"/>
      <c r="CW583" s="188"/>
      <c r="CX583" s="189"/>
      <c r="CY583" s="195"/>
      <c r="CZ583" s="188"/>
      <c r="DA583" s="188"/>
      <c r="DB583" s="188"/>
      <c r="DC583" s="188"/>
      <c r="DD583" s="188"/>
      <c r="DE583" s="188"/>
      <c r="DF583" s="188"/>
      <c r="DG583" s="188"/>
      <c r="DH583" s="188"/>
      <c r="DI583" s="188"/>
      <c r="DJ583" s="188"/>
      <c r="DK583" s="188"/>
      <c r="DL583" s="188"/>
      <c r="DM583" s="188"/>
      <c r="DN583" s="188"/>
      <c r="DO583" s="189"/>
      <c r="DP583" s="195"/>
      <c r="DQ583" s="188"/>
      <c r="DR583" s="188"/>
      <c r="DS583" s="188"/>
      <c r="DT583" s="188"/>
      <c r="DU583" s="188"/>
      <c r="DV583" s="188"/>
      <c r="DW583" s="188"/>
      <c r="DX583" s="188"/>
      <c r="DY583" s="188"/>
      <c r="DZ583" s="188"/>
      <c r="EA583" s="188"/>
      <c r="EB583" s="188"/>
      <c r="EC583" s="188"/>
      <c r="ED583" s="188"/>
      <c r="EE583" s="188"/>
      <c r="EF583" s="189"/>
      <c r="EG583" s="195"/>
      <c r="EH583" s="188"/>
      <c r="EI583" s="188"/>
      <c r="EJ583" s="188"/>
      <c r="EK583" s="188"/>
      <c r="EL583" s="188"/>
      <c r="EM583" s="188"/>
      <c r="EN583" s="188"/>
      <c r="EO583" s="188"/>
      <c r="EP583" s="188"/>
      <c r="EQ583" s="188"/>
      <c r="ER583" s="188"/>
      <c r="ES583" s="188"/>
      <c r="ET583" s="188"/>
      <c r="EU583" s="188"/>
      <c r="EV583" s="188"/>
      <c r="EW583" s="189"/>
      <c r="EX583" s="195"/>
      <c r="EY583" s="188"/>
      <c r="EZ583" s="188"/>
      <c r="FA583" s="188"/>
      <c r="FB583" s="188"/>
      <c r="FC583" s="188"/>
      <c r="FD583" s="188"/>
      <c r="FE583" s="188"/>
      <c r="FF583" s="188"/>
      <c r="FG583" s="188"/>
      <c r="FH583" s="188"/>
      <c r="FI583" s="188"/>
      <c r="FJ583" s="188"/>
      <c r="FK583" s="188"/>
      <c r="FL583" s="188"/>
      <c r="FM583" s="188"/>
      <c r="FN583" s="189"/>
      <c r="FO583" s="195"/>
      <c r="FP583" s="188"/>
      <c r="FQ583" s="188"/>
      <c r="FR583" s="188"/>
      <c r="FS583" s="188"/>
      <c r="FT583" s="188"/>
      <c r="FU583" s="188"/>
      <c r="FV583" s="188"/>
      <c r="FW583" s="188"/>
      <c r="FX583" s="188"/>
      <c r="FY583" s="188"/>
      <c r="FZ583" s="188"/>
      <c r="GA583" s="188"/>
      <c r="GB583" s="188"/>
      <c r="GC583" s="188"/>
      <c r="GD583" s="188"/>
      <c r="GE583" s="189"/>
      <c r="GF583" s="195"/>
      <c r="GG583" s="188"/>
      <c r="GH583" s="188"/>
      <c r="GI583" s="188"/>
      <c r="GJ583" s="188"/>
      <c r="GK583" s="188"/>
      <c r="GL583" s="188"/>
      <c r="GM583" s="188"/>
      <c r="GN583" s="188"/>
      <c r="GO583" s="188"/>
      <c r="GP583" s="188"/>
      <c r="GQ583" s="188"/>
      <c r="GR583" s="188"/>
      <c r="GS583" s="188"/>
      <c r="GT583" s="188"/>
      <c r="GU583" s="188"/>
      <c r="GV583" s="189"/>
      <c r="GW583" s="195"/>
      <c r="GX583" s="188"/>
      <c r="GY583" s="188"/>
      <c r="GZ583" s="188"/>
      <c r="HA583" s="188"/>
      <c r="HB583" s="188"/>
      <c r="HC583" s="188"/>
      <c r="HD583" s="188"/>
      <c r="HE583" s="188"/>
      <c r="HF583" s="188"/>
      <c r="HG583" s="188"/>
      <c r="HH583" s="188"/>
      <c r="HI583" s="188"/>
      <c r="HJ583" s="188"/>
      <c r="HK583" s="188"/>
      <c r="HL583" s="188"/>
      <c r="HM583" s="189"/>
      <c r="HN583" s="195"/>
      <c r="HO583" s="188"/>
      <c r="HP583" s="188"/>
      <c r="HQ583" s="188"/>
      <c r="HR583" s="188"/>
      <c r="HS583" s="188"/>
      <c r="HT583" s="188"/>
      <c r="HU583" s="188"/>
      <c r="HV583" s="188"/>
      <c r="HW583" s="188"/>
      <c r="HX583" s="188"/>
      <c r="HY583" s="188"/>
      <c r="HZ583" s="188"/>
      <c r="IA583" s="188"/>
      <c r="IB583" s="188"/>
      <c r="IC583" s="188"/>
      <c r="ID583" s="189"/>
      <c r="IE583" s="195"/>
      <c r="IF583" s="188"/>
      <c r="IG583" s="188"/>
      <c r="IH583" s="188"/>
      <c r="II583" s="188"/>
      <c r="IJ583" s="188"/>
      <c r="IK583" s="188"/>
      <c r="IL583" s="188"/>
      <c r="IM583" s="188"/>
      <c r="IN583" s="188"/>
      <c r="IO583" s="188"/>
      <c r="IP583" s="188"/>
      <c r="IQ583" s="188"/>
      <c r="IR583" s="188"/>
      <c r="IS583" s="188"/>
      <c r="IT583" s="188"/>
      <c r="IU583" s="189"/>
      <c r="IV583" s="195"/>
      <c r="IW583" s="188"/>
      <c r="IX583" s="188"/>
      <c r="IY583" s="188"/>
      <c r="IZ583" s="188"/>
      <c r="JA583" s="188"/>
      <c r="JB583" s="188"/>
      <c r="JC583" s="188"/>
      <c r="JD583" s="188"/>
      <c r="JE583" s="188"/>
      <c r="JF583" s="188"/>
      <c r="JG583" s="188"/>
      <c r="JH583" s="188"/>
      <c r="JI583" s="188"/>
      <c r="JJ583" s="188"/>
      <c r="JK583" s="188"/>
      <c r="JL583" s="189"/>
      <c r="JM583" s="195"/>
      <c r="JN583" s="188"/>
      <c r="JO583" s="188"/>
      <c r="JP583" s="188"/>
      <c r="JQ583" s="188"/>
      <c r="JR583" s="188"/>
      <c r="JS583" s="188"/>
      <c r="JT583" s="188"/>
      <c r="JU583" s="188"/>
      <c r="JV583" s="188"/>
      <c r="JW583" s="188"/>
      <c r="JX583" s="188"/>
      <c r="JY583" s="188"/>
      <c r="JZ583" s="188"/>
      <c r="KA583" s="188"/>
      <c r="KB583" s="188"/>
      <c r="KC583" s="189"/>
      <c r="KD583" s="195"/>
      <c r="KE583" s="188"/>
      <c r="KF583" s="188"/>
      <c r="KG583" s="188"/>
      <c r="KH583" s="188"/>
      <c r="KI583" s="188"/>
      <c r="KJ583" s="188"/>
      <c r="KK583" s="188"/>
      <c r="KL583" s="188"/>
      <c r="KM583" s="188"/>
      <c r="KN583" s="188"/>
      <c r="KO583" s="188"/>
      <c r="KP583" s="188"/>
      <c r="KQ583" s="188"/>
      <c r="KR583" s="188"/>
      <c r="KS583" s="188"/>
      <c r="KT583" s="189"/>
      <c r="KU583" s="188"/>
    </row>
    <row r="584" ht="15.0" customHeight="1">
      <c r="A584" s="195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9"/>
      <c r="R584" s="195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9"/>
      <c r="AI584" s="195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9"/>
      <c r="AZ584" s="195"/>
      <c r="BA584" s="188"/>
      <c r="BB584" s="188"/>
      <c r="BC584" s="188"/>
      <c r="BD584" s="188"/>
      <c r="BE584" s="188"/>
      <c r="BF584" s="188"/>
      <c r="BG584" s="188"/>
      <c r="BH584" s="188"/>
      <c r="BI584" s="188"/>
      <c r="BJ584" s="188"/>
      <c r="BK584" s="188"/>
      <c r="BL584" s="188"/>
      <c r="BM584" s="188"/>
      <c r="BN584" s="188"/>
      <c r="BO584" s="188"/>
      <c r="BP584" s="189"/>
      <c r="BQ584" s="195"/>
      <c r="BR584" s="188"/>
      <c r="BS584" s="188"/>
      <c r="BT584" s="188"/>
      <c r="BU584" s="188"/>
      <c r="BV584" s="188"/>
      <c r="BW584" s="188"/>
      <c r="BX584" s="188"/>
      <c r="BY584" s="188"/>
      <c r="BZ584" s="188"/>
      <c r="CA584" s="188"/>
      <c r="CB584" s="188"/>
      <c r="CC584" s="188"/>
      <c r="CD584" s="188"/>
      <c r="CE584" s="188"/>
      <c r="CF584" s="188"/>
      <c r="CG584" s="189"/>
      <c r="CH584" s="195"/>
      <c r="CI584" s="188"/>
      <c r="CJ584" s="188"/>
      <c r="CK584" s="188"/>
      <c r="CL584" s="188"/>
      <c r="CM584" s="188"/>
      <c r="CN584" s="188"/>
      <c r="CO584" s="188"/>
      <c r="CP584" s="188"/>
      <c r="CQ584" s="188"/>
      <c r="CR584" s="188"/>
      <c r="CS584" s="188"/>
      <c r="CT584" s="188"/>
      <c r="CU584" s="188"/>
      <c r="CV584" s="188"/>
      <c r="CW584" s="188"/>
      <c r="CX584" s="189"/>
      <c r="CY584" s="195"/>
      <c r="CZ584" s="188"/>
      <c r="DA584" s="188"/>
      <c r="DB584" s="188"/>
      <c r="DC584" s="188"/>
      <c r="DD584" s="188"/>
      <c r="DE584" s="188"/>
      <c r="DF584" s="188"/>
      <c r="DG584" s="188"/>
      <c r="DH584" s="188"/>
      <c r="DI584" s="188"/>
      <c r="DJ584" s="188"/>
      <c r="DK584" s="188"/>
      <c r="DL584" s="188"/>
      <c r="DM584" s="188"/>
      <c r="DN584" s="188"/>
      <c r="DO584" s="189"/>
      <c r="DP584" s="195"/>
      <c r="DQ584" s="188"/>
      <c r="DR584" s="188"/>
      <c r="DS584" s="188"/>
      <c r="DT584" s="188"/>
      <c r="DU584" s="188"/>
      <c r="DV584" s="188"/>
      <c r="DW584" s="188"/>
      <c r="DX584" s="188"/>
      <c r="DY584" s="188"/>
      <c r="DZ584" s="188"/>
      <c r="EA584" s="188"/>
      <c r="EB584" s="188"/>
      <c r="EC584" s="188"/>
      <c r="ED584" s="188"/>
      <c r="EE584" s="188"/>
      <c r="EF584" s="189"/>
      <c r="EG584" s="195"/>
      <c r="EH584" s="188"/>
      <c r="EI584" s="188"/>
      <c r="EJ584" s="188"/>
      <c r="EK584" s="188"/>
      <c r="EL584" s="188"/>
      <c r="EM584" s="188"/>
      <c r="EN584" s="188"/>
      <c r="EO584" s="188"/>
      <c r="EP584" s="188"/>
      <c r="EQ584" s="188"/>
      <c r="ER584" s="188"/>
      <c r="ES584" s="188"/>
      <c r="ET584" s="188"/>
      <c r="EU584" s="188"/>
      <c r="EV584" s="188"/>
      <c r="EW584" s="189"/>
      <c r="EX584" s="195"/>
      <c r="EY584" s="188"/>
      <c r="EZ584" s="188"/>
      <c r="FA584" s="188"/>
      <c r="FB584" s="188"/>
      <c r="FC584" s="188"/>
      <c r="FD584" s="188"/>
      <c r="FE584" s="188"/>
      <c r="FF584" s="188"/>
      <c r="FG584" s="188"/>
      <c r="FH584" s="188"/>
      <c r="FI584" s="188"/>
      <c r="FJ584" s="188"/>
      <c r="FK584" s="188"/>
      <c r="FL584" s="188"/>
      <c r="FM584" s="188"/>
      <c r="FN584" s="189"/>
      <c r="FO584" s="195"/>
      <c r="FP584" s="188"/>
      <c r="FQ584" s="188"/>
      <c r="FR584" s="188"/>
      <c r="FS584" s="188"/>
      <c r="FT584" s="188"/>
      <c r="FU584" s="188"/>
      <c r="FV584" s="188"/>
      <c r="FW584" s="188"/>
      <c r="FX584" s="188"/>
      <c r="FY584" s="188"/>
      <c r="FZ584" s="188"/>
      <c r="GA584" s="188"/>
      <c r="GB584" s="188"/>
      <c r="GC584" s="188"/>
      <c r="GD584" s="188"/>
      <c r="GE584" s="189"/>
      <c r="GF584" s="195"/>
      <c r="GG584" s="188"/>
      <c r="GH584" s="188"/>
      <c r="GI584" s="188"/>
      <c r="GJ584" s="188"/>
      <c r="GK584" s="188"/>
      <c r="GL584" s="188"/>
      <c r="GM584" s="188"/>
      <c r="GN584" s="188"/>
      <c r="GO584" s="188"/>
      <c r="GP584" s="188"/>
      <c r="GQ584" s="188"/>
      <c r="GR584" s="188"/>
      <c r="GS584" s="188"/>
      <c r="GT584" s="188"/>
      <c r="GU584" s="188"/>
      <c r="GV584" s="189"/>
      <c r="GW584" s="195"/>
      <c r="GX584" s="188"/>
      <c r="GY584" s="188"/>
      <c r="GZ584" s="188"/>
      <c r="HA584" s="188"/>
      <c r="HB584" s="188"/>
      <c r="HC584" s="188"/>
      <c r="HD584" s="188"/>
      <c r="HE584" s="188"/>
      <c r="HF584" s="188"/>
      <c r="HG584" s="188"/>
      <c r="HH584" s="188"/>
      <c r="HI584" s="188"/>
      <c r="HJ584" s="188"/>
      <c r="HK584" s="188"/>
      <c r="HL584" s="188"/>
      <c r="HM584" s="189"/>
      <c r="HN584" s="195"/>
      <c r="HO584" s="188"/>
      <c r="HP584" s="188"/>
      <c r="HQ584" s="188"/>
      <c r="HR584" s="188"/>
      <c r="HS584" s="188"/>
      <c r="HT584" s="188"/>
      <c r="HU584" s="188"/>
      <c r="HV584" s="188"/>
      <c r="HW584" s="188"/>
      <c r="HX584" s="188"/>
      <c r="HY584" s="188"/>
      <c r="HZ584" s="188"/>
      <c r="IA584" s="188"/>
      <c r="IB584" s="188"/>
      <c r="IC584" s="188"/>
      <c r="ID584" s="189"/>
      <c r="IE584" s="195"/>
      <c r="IF584" s="188"/>
      <c r="IG584" s="188"/>
      <c r="IH584" s="188"/>
      <c r="II584" s="188"/>
      <c r="IJ584" s="188"/>
      <c r="IK584" s="188"/>
      <c r="IL584" s="188"/>
      <c r="IM584" s="188"/>
      <c r="IN584" s="188"/>
      <c r="IO584" s="188"/>
      <c r="IP584" s="188"/>
      <c r="IQ584" s="188"/>
      <c r="IR584" s="188"/>
      <c r="IS584" s="188"/>
      <c r="IT584" s="188"/>
      <c r="IU584" s="189"/>
      <c r="IV584" s="195"/>
      <c r="IW584" s="188"/>
      <c r="IX584" s="188"/>
      <c r="IY584" s="188"/>
      <c r="IZ584" s="188"/>
      <c r="JA584" s="188"/>
      <c r="JB584" s="188"/>
      <c r="JC584" s="188"/>
      <c r="JD584" s="188"/>
      <c r="JE584" s="188"/>
      <c r="JF584" s="188"/>
      <c r="JG584" s="188"/>
      <c r="JH584" s="188"/>
      <c r="JI584" s="188"/>
      <c r="JJ584" s="188"/>
      <c r="JK584" s="188"/>
      <c r="JL584" s="189"/>
      <c r="JM584" s="195"/>
      <c r="JN584" s="188"/>
      <c r="JO584" s="188"/>
      <c r="JP584" s="188"/>
      <c r="JQ584" s="188"/>
      <c r="JR584" s="188"/>
      <c r="JS584" s="188"/>
      <c r="JT584" s="188"/>
      <c r="JU584" s="188"/>
      <c r="JV584" s="188"/>
      <c r="JW584" s="188"/>
      <c r="JX584" s="188"/>
      <c r="JY584" s="188"/>
      <c r="JZ584" s="188"/>
      <c r="KA584" s="188"/>
      <c r="KB584" s="188"/>
      <c r="KC584" s="189"/>
      <c r="KD584" s="195"/>
      <c r="KE584" s="188"/>
      <c r="KF584" s="188"/>
      <c r="KG584" s="188"/>
      <c r="KH584" s="188"/>
      <c r="KI584" s="188"/>
      <c r="KJ584" s="188"/>
      <c r="KK584" s="188"/>
      <c r="KL584" s="188"/>
      <c r="KM584" s="188"/>
      <c r="KN584" s="188"/>
      <c r="KO584" s="188"/>
      <c r="KP584" s="188"/>
      <c r="KQ584" s="188"/>
      <c r="KR584" s="188"/>
      <c r="KS584" s="188"/>
      <c r="KT584" s="189"/>
      <c r="KU584" s="188"/>
    </row>
    <row r="585" ht="15.0" customHeight="1">
      <c r="A585" s="195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9"/>
      <c r="R585" s="195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9"/>
      <c r="AI585" s="195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9"/>
      <c r="AZ585" s="195"/>
      <c r="BA585" s="188"/>
      <c r="BB585" s="188"/>
      <c r="BC585" s="188"/>
      <c r="BD585" s="188"/>
      <c r="BE585" s="188"/>
      <c r="BF585" s="188"/>
      <c r="BG585" s="188"/>
      <c r="BH585" s="188"/>
      <c r="BI585" s="188"/>
      <c r="BJ585" s="188"/>
      <c r="BK585" s="188"/>
      <c r="BL585" s="188"/>
      <c r="BM585" s="188"/>
      <c r="BN585" s="188"/>
      <c r="BO585" s="188"/>
      <c r="BP585" s="189"/>
      <c r="BQ585" s="195"/>
      <c r="BR585" s="188"/>
      <c r="BS585" s="188"/>
      <c r="BT585" s="188"/>
      <c r="BU585" s="188"/>
      <c r="BV585" s="188"/>
      <c r="BW585" s="188"/>
      <c r="BX585" s="188"/>
      <c r="BY585" s="188"/>
      <c r="BZ585" s="188"/>
      <c r="CA585" s="188"/>
      <c r="CB585" s="188"/>
      <c r="CC585" s="188"/>
      <c r="CD585" s="188"/>
      <c r="CE585" s="188"/>
      <c r="CF585" s="188"/>
      <c r="CG585" s="189"/>
      <c r="CH585" s="195"/>
      <c r="CI585" s="188"/>
      <c r="CJ585" s="188"/>
      <c r="CK585" s="188"/>
      <c r="CL585" s="188"/>
      <c r="CM585" s="188"/>
      <c r="CN585" s="188"/>
      <c r="CO585" s="188"/>
      <c r="CP585" s="188"/>
      <c r="CQ585" s="188"/>
      <c r="CR585" s="188"/>
      <c r="CS585" s="188"/>
      <c r="CT585" s="188"/>
      <c r="CU585" s="188"/>
      <c r="CV585" s="188"/>
      <c r="CW585" s="188"/>
      <c r="CX585" s="189"/>
      <c r="CY585" s="195"/>
      <c r="CZ585" s="188"/>
      <c r="DA585" s="188"/>
      <c r="DB585" s="188"/>
      <c r="DC585" s="188"/>
      <c r="DD585" s="188"/>
      <c r="DE585" s="188"/>
      <c r="DF585" s="188"/>
      <c r="DG585" s="188"/>
      <c r="DH585" s="188"/>
      <c r="DI585" s="188"/>
      <c r="DJ585" s="188"/>
      <c r="DK585" s="188"/>
      <c r="DL585" s="188"/>
      <c r="DM585" s="188"/>
      <c r="DN585" s="188"/>
      <c r="DO585" s="189"/>
      <c r="DP585" s="195"/>
      <c r="DQ585" s="188"/>
      <c r="DR585" s="188"/>
      <c r="DS585" s="188"/>
      <c r="DT585" s="188"/>
      <c r="DU585" s="188"/>
      <c r="DV585" s="188"/>
      <c r="DW585" s="188"/>
      <c r="DX585" s="188"/>
      <c r="DY585" s="188"/>
      <c r="DZ585" s="188"/>
      <c r="EA585" s="188"/>
      <c r="EB585" s="188"/>
      <c r="EC585" s="188"/>
      <c r="ED585" s="188"/>
      <c r="EE585" s="188"/>
      <c r="EF585" s="189"/>
      <c r="EG585" s="195"/>
      <c r="EH585" s="188"/>
      <c r="EI585" s="188"/>
      <c r="EJ585" s="188"/>
      <c r="EK585" s="188"/>
      <c r="EL585" s="188"/>
      <c r="EM585" s="188"/>
      <c r="EN585" s="188"/>
      <c r="EO585" s="188"/>
      <c r="EP585" s="188"/>
      <c r="EQ585" s="188"/>
      <c r="ER585" s="188"/>
      <c r="ES585" s="188"/>
      <c r="ET585" s="188"/>
      <c r="EU585" s="188"/>
      <c r="EV585" s="188"/>
      <c r="EW585" s="189"/>
      <c r="EX585" s="195"/>
      <c r="EY585" s="188"/>
      <c r="EZ585" s="188"/>
      <c r="FA585" s="188"/>
      <c r="FB585" s="188"/>
      <c r="FC585" s="188"/>
      <c r="FD585" s="188"/>
      <c r="FE585" s="188"/>
      <c r="FF585" s="188"/>
      <c r="FG585" s="188"/>
      <c r="FH585" s="188"/>
      <c r="FI585" s="188"/>
      <c r="FJ585" s="188"/>
      <c r="FK585" s="188"/>
      <c r="FL585" s="188"/>
      <c r="FM585" s="188"/>
      <c r="FN585" s="189"/>
      <c r="FO585" s="195"/>
      <c r="FP585" s="188"/>
      <c r="FQ585" s="188"/>
      <c r="FR585" s="188"/>
      <c r="FS585" s="188"/>
      <c r="FT585" s="188"/>
      <c r="FU585" s="188"/>
      <c r="FV585" s="188"/>
      <c r="FW585" s="188"/>
      <c r="FX585" s="188"/>
      <c r="FY585" s="188"/>
      <c r="FZ585" s="188"/>
      <c r="GA585" s="188"/>
      <c r="GB585" s="188"/>
      <c r="GC585" s="188"/>
      <c r="GD585" s="188"/>
      <c r="GE585" s="189"/>
      <c r="GF585" s="195"/>
      <c r="GG585" s="188"/>
      <c r="GH585" s="188"/>
      <c r="GI585" s="188"/>
      <c r="GJ585" s="188"/>
      <c r="GK585" s="188"/>
      <c r="GL585" s="188"/>
      <c r="GM585" s="188"/>
      <c r="GN585" s="188"/>
      <c r="GO585" s="188"/>
      <c r="GP585" s="188"/>
      <c r="GQ585" s="188"/>
      <c r="GR585" s="188"/>
      <c r="GS585" s="188"/>
      <c r="GT585" s="188"/>
      <c r="GU585" s="188"/>
      <c r="GV585" s="189"/>
      <c r="GW585" s="195"/>
      <c r="GX585" s="188"/>
      <c r="GY585" s="188"/>
      <c r="GZ585" s="188"/>
      <c r="HA585" s="188"/>
      <c r="HB585" s="188"/>
      <c r="HC585" s="188"/>
      <c r="HD585" s="188"/>
      <c r="HE585" s="188"/>
      <c r="HF585" s="188"/>
      <c r="HG585" s="188"/>
      <c r="HH585" s="188"/>
      <c r="HI585" s="188"/>
      <c r="HJ585" s="188"/>
      <c r="HK585" s="188"/>
      <c r="HL585" s="188"/>
      <c r="HM585" s="189"/>
      <c r="HN585" s="195"/>
      <c r="HO585" s="188"/>
      <c r="HP585" s="188"/>
      <c r="HQ585" s="188"/>
      <c r="HR585" s="188"/>
      <c r="HS585" s="188"/>
      <c r="HT585" s="188"/>
      <c r="HU585" s="188"/>
      <c r="HV585" s="188"/>
      <c r="HW585" s="188"/>
      <c r="HX585" s="188"/>
      <c r="HY585" s="188"/>
      <c r="HZ585" s="188"/>
      <c r="IA585" s="188"/>
      <c r="IB585" s="188"/>
      <c r="IC585" s="188"/>
      <c r="ID585" s="189"/>
      <c r="IE585" s="195"/>
      <c r="IF585" s="188"/>
      <c r="IG585" s="188"/>
      <c r="IH585" s="188"/>
      <c r="II585" s="188"/>
      <c r="IJ585" s="188"/>
      <c r="IK585" s="188"/>
      <c r="IL585" s="188"/>
      <c r="IM585" s="188"/>
      <c r="IN585" s="188"/>
      <c r="IO585" s="188"/>
      <c r="IP585" s="188"/>
      <c r="IQ585" s="188"/>
      <c r="IR585" s="188"/>
      <c r="IS585" s="188"/>
      <c r="IT585" s="188"/>
      <c r="IU585" s="189"/>
      <c r="IV585" s="195"/>
      <c r="IW585" s="188"/>
      <c r="IX585" s="188"/>
      <c r="IY585" s="188"/>
      <c r="IZ585" s="188"/>
      <c r="JA585" s="188"/>
      <c r="JB585" s="188"/>
      <c r="JC585" s="188"/>
      <c r="JD585" s="188"/>
      <c r="JE585" s="188"/>
      <c r="JF585" s="188"/>
      <c r="JG585" s="188"/>
      <c r="JH585" s="188"/>
      <c r="JI585" s="188"/>
      <c r="JJ585" s="188"/>
      <c r="JK585" s="188"/>
      <c r="JL585" s="189"/>
      <c r="JM585" s="195"/>
      <c r="JN585" s="188"/>
      <c r="JO585" s="188"/>
      <c r="JP585" s="188"/>
      <c r="JQ585" s="188"/>
      <c r="JR585" s="188"/>
      <c r="JS585" s="188"/>
      <c r="JT585" s="188"/>
      <c r="JU585" s="188"/>
      <c r="JV585" s="188"/>
      <c r="JW585" s="188"/>
      <c r="JX585" s="188"/>
      <c r="JY585" s="188"/>
      <c r="JZ585" s="188"/>
      <c r="KA585" s="188"/>
      <c r="KB585" s="188"/>
      <c r="KC585" s="189"/>
      <c r="KD585" s="195"/>
      <c r="KE585" s="188"/>
      <c r="KF585" s="188"/>
      <c r="KG585" s="188"/>
      <c r="KH585" s="188"/>
      <c r="KI585" s="188"/>
      <c r="KJ585" s="188"/>
      <c r="KK585" s="188"/>
      <c r="KL585" s="188"/>
      <c r="KM585" s="188"/>
      <c r="KN585" s="188"/>
      <c r="KO585" s="188"/>
      <c r="KP585" s="188"/>
      <c r="KQ585" s="188"/>
      <c r="KR585" s="188"/>
      <c r="KS585" s="188"/>
      <c r="KT585" s="189"/>
      <c r="KU585" s="188"/>
    </row>
    <row r="586" ht="15.0" customHeight="1">
      <c r="A586" s="195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9"/>
      <c r="R586" s="195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9"/>
      <c r="AI586" s="195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9"/>
      <c r="AZ586" s="195"/>
      <c r="BA586" s="188"/>
      <c r="BB586" s="188"/>
      <c r="BC586" s="188"/>
      <c r="BD586" s="188"/>
      <c r="BE586" s="188"/>
      <c r="BF586" s="188"/>
      <c r="BG586" s="188"/>
      <c r="BH586" s="188"/>
      <c r="BI586" s="188"/>
      <c r="BJ586" s="188"/>
      <c r="BK586" s="188"/>
      <c r="BL586" s="188"/>
      <c r="BM586" s="188"/>
      <c r="BN586" s="188"/>
      <c r="BO586" s="188"/>
      <c r="BP586" s="189"/>
      <c r="BQ586" s="195"/>
      <c r="BR586" s="188"/>
      <c r="BS586" s="188"/>
      <c r="BT586" s="188"/>
      <c r="BU586" s="188"/>
      <c r="BV586" s="188"/>
      <c r="BW586" s="188"/>
      <c r="BX586" s="188"/>
      <c r="BY586" s="188"/>
      <c r="BZ586" s="188"/>
      <c r="CA586" s="188"/>
      <c r="CB586" s="188"/>
      <c r="CC586" s="188"/>
      <c r="CD586" s="188"/>
      <c r="CE586" s="188"/>
      <c r="CF586" s="188"/>
      <c r="CG586" s="189"/>
      <c r="CH586" s="195"/>
      <c r="CI586" s="188"/>
      <c r="CJ586" s="188"/>
      <c r="CK586" s="188"/>
      <c r="CL586" s="188"/>
      <c r="CM586" s="188"/>
      <c r="CN586" s="188"/>
      <c r="CO586" s="188"/>
      <c r="CP586" s="188"/>
      <c r="CQ586" s="188"/>
      <c r="CR586" s="188"/>
      <c r="CS586" s="188"/>
      <c r="CT586" s="188"/>
      <c r="CU586" s="188"/>
      <c r="CV586" s="188"/>
      <c r="CW586" s="188"/>
      <c r="CX586" s="189"/>
      <c r="CY586" s="195"/>
      <c r="CZ586" s="188"/>
      <c r="DA586" s="188"/>
      <c r="DB586" s="188"/>
      <c r="DC586" s="188"/>
      <c r="DD586" s="188"/>
      <c r="DE586" s="188"/>
      <c r="DF586" s="188"/>
      <c r="DG586" s="188"/>
      <c r="DH586" s="188"/>
      <c r="DI586" s="188"/>
      <c r="DJ586" s="188"/>
      <c r="DK586" s="188"/>
      <c r="DL586" s="188"/>
      <c r="DM586" s="188"/>
      <c r="DN586" s="188"/>
      <c r="DO586" s="189"/>
      <c r="DP586" s="195"/>
      <c r="DQ586" s="188"/>
      <c r="DR586" s="188"/>
      <c r="DS586" s="188"/>
      <c r="DT586" s="188"/>
      <c r="DU586" s="188"/>
      <c r="DV586" s="188"/>
      <c r="DW586" s="188"/>
      <c r="DX586" s="188"/>
      <c r="DY586" s="188"/>
      <c r="DZ586" s="188"/>
      <c r="EA586" s="188"/>
      <c r="EB586" s="188"/>
      <c r="EC586" s="188"/>
      <c r="ED586" s="188"/>
      <c r="EE586" s="188"/>
      <c r="EF586" s="189"/>
      <c r="EG586" s="195"/>
      <c r="EH586" s="188"/>
      <c r="EI586" s="188"/>
      <c r="EJ586" s="188"/>
      <c r="EK586" s="188"/>
      <c r="EL586" s="188"/>
      <c r="EM586" s="188"/>
      <c r="EN586" s="188"/>
      <c r="EO586" s="188"/>
      <c r="EP586" s="188"/>
      <c r="EQ586" s="188"/>
      <c r="ER586" s="188"/>
      <c r="ES586" s="188"/>
      <c r="ET586" s="188"/>
      <c r="EU586" s="188"/>
      <c r="EV586" s="188"/>
      <c r="EW586" s="189"/>
      <c r="EX586" s="195"/>
      <c r="EY586" s="188"/>
      <c r="EZ586" s="188"/>
      <c r="FA586" s="188"/>
      <c r="FB586" s="188"/>
      <c r="FC586" s="188"/>
      <c r="FD586" s="188"/>
      <c r="FE586" s="188"/>
      <c r="FF586" s="188"/>
      <c r="FG586" s="188"/>
      <c r="FH586" s="188"/>
      <c r="FI586" s="188"/>
      <c r="FJ586" s="188"/>
      <c r="FK586" s="188"/>
      <c r="FL586" s="188"/>
      <c r="FM586" s="188"/>
      <c r="FN586" s="189"/>
      <c r="FO586" s="195"/>
      <c r="FP586" s="188"/>
      <c r="FQ586" s="188"/>
      <c r="FR586" s="188"/>
      <c r="FS586" s="188"/>
      <c r="FT586" s="188"/>
      <c r="FU586" s="188"/>
      <c r="FV586" s="188"/>
      <c r="FW586" s="188"/>
      <c r="FX586" s="188"/>
      <c r="FY586" s="188"/>
      <c r="FZ586" s="188"/>
      <c r="GA586" s="188"/>
      <c r="GB586" s="188"/>
      <c r="GC586" s="188"/>
      <c r="GD586" s="188"/>
      <c r="GE586" s="189"/>
      <c r="GF586" s="195"/>
      <c r="GG586" s="188"/>
      <c r="GH586" s="188"/>
      <c r="GI586" s="188"/>
      <c r="GJ586" s="188"/>
      <c r="GK586" s="188"/>
      <c r="GL586" s="188"/>
      <c r="GM586" s="188"/>
      <c r="GN586" s="188"/>
      <c r="GO586" s="188"/>
      <c r="GP586" s="188"/>
      <c r="GQ586" s="188"/>
      <c r="GR586" s="188"/>
      <c r="GS586" s="188"/>
      <c r="GT586" s="188"/>
      <c r="GU586" s="188"/>
      <c r="GV586" s="189"/>
      <c r="GW586" s="195"/>
      <c r="GX586" s="188"/>
      <c r="GY586" s="188"/>
      <c r="GZ586" s="188"/>
      <c r="HA586" s="188"/>
      <c r="HB586" s="188"/>
      <c r="HC586" s="188"/>
      <c r="HD586" s="188"/>
      <c r="HE586" s="188"/>
      <c r="HF586" s="188"/>
      <c r="HG586" s="188"/>
      <c r="HH586" s="188"/>
      <c r="HI586" s="188"/>
      <c r="HJ586" s="188"/>
      <c r="HK586" s="188"/>
      <c r="HL586" s="188"/>
      <c r="HM586" s="189"/>
      <c r="HN586" s="195"/>
      <c r="HO586" s="188"/>
      <c r="HP586" s="188"/>
      <c r="HQ586" s="188"/>
      <c r="HR586" s="188"/>
      <c r="HS586" s="188"/>
      <c r="HT586" s="188"/>
      <c r="HU586" s="188"/>
      <c r="HV586" s="188"/>
      <c r="HW586" s="188"/>
      <c r="HX586" s="188"/>
      <c r="HY586" s="188"/>
      <c r="HZ586" s="188"/>
      <c r="IA586" s="188"/>
      <c r="IB586" s="188"/>
      <c r="IC586" s="188"/>
      <c r="ID586" s="189"/>
      <c r="IE586" s="195"/>
      <c r="IF586" s="188"/>
      <c r="IG586" s="188"/>
      <c r="IH586" s="188"/>
      <c r="II586" s="188"/>
      <c r="IJ586" s="188"/>
      <c r="IK586" s="188"/>
      <c r="IL586" s="188"/>
      <c r="IM586" s="188"/>
      <c r="IN586" s="188"/>
      <c r="IO586" s="188"/>
      <c r="IP586" s="188"/>
      <c r="IQ586" s="188"/>
      <c r="IR586" s="188"/>
      <c r="IS586" s="188"/>
      <c r="IT586" s="188"/>
      <c r="IU586" s="189"/>
      <c r="IV586" s="195"/>
      <c r="IW586" s="188"/>
      <c r="IX586" s="188"/>
      <c r="IY586" s="188"/>
      <c r="IZ586" s="188"/>
      <c r="JA586" s="188"/>
      <c r="JB586" s="188"/>
      <c r="JC586" s="188"/>
      <c r="JD586" s="188"/>
      <c r="JE586" s="188"/>
      <c r="JF586" s="188"/>
      <c r="JG586" s="188"/>
      <c r="JH586" s="188"/>
      <c r="JI586" s="188"/>
      <c r="JJ586" s="188"/>
      <c r="JK586" s="188"/>
      <c r="JL586" s="189"/>
      <c r="JM586" s="195"/>
      <c r="JN586" s="188"/>
      <c r="JO586" s="188"/>
      <c r="JP586" s="188"/>
      <c r="JQ586" s="188"/>
      <c r="JR586" s="188"/>
      <c r="JS586" s="188"/>
      <c r="JT586" s="188"/>
      <c r="JU586" s="188"/>
      <c r="JV586" s="188"/>
      <c r="JW586" s="188"/>
      <c r="JX586" s="188"/>
      <c r="JY586" s="188"/>
      <c r="JZ586" s="188"/>
      <c r="KA586" s="188"/>
      <c r="KB586" s="188"/>
      <c r="KC586" s="189"/>
      <c r="KD586" s="195"/>
      <c r="KE586" s="188"/>
      <c r="KF586" s="188"/>
      <c r="KG586" s="188"/>
      <c r="KH586" s="188"/>
      <c r="KI586" s="188"/>
      <c r="KJ586" s="188"/>
      <c r="KK586" s="188"/>
      <c r="KL586" s="188"/>
      <c r="KM586" s="188"/>
      <c r="KN586" s="188"/>
      <c r="KO586" s="188"/>
      <c r="KP586" s="188"/>
      <c r="KQ586" s="188"/>
      <c r="KR586" s="188"/>
      <c r="KS586" s="188"/>
      <c r="KT586" s="189"/>
      <c r="KU586" s="188"/>
    </row>
    <row r="587" ht="15.0" customHeight="1">
      <c r="A587" s="195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9"/>
      <c r="R587" s="195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9"/>
      <c r="AI587" s="195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9"/>
      <c r="AZ587" s="195"/>
      <c r="BA587" s="188"/>
      <c r="BB587" s="188"/>
      <c r="BC587" s="188"/>
      <c r="BD587" s="188"/>
      <c r="BE587" s="188"/>
      <c r="BF587" s="188"/>
      <c r="BG587" s="188"/>
      <c r="BH587" s="188"/>
      <c r="BI587" s="188"/>
      <c r="BJ587" s="188"/>
      <c r="BK587" s="188"/>
      <c r="BL587" s="188"/>
      <c r="BM587" s="188"/>
      <c r="BN587" s="188"/>
      <c r="BO587" s="188"/>
      <c r="BP587" s="189"/>
      <c r="BQ587" s="195"/>
      <c r="BR587" s="188"/>
      <c r="BS587" s="188"/>
      <c r="BT587" s="188"/>
      <c r="BU587" s="188"/>
      <c r="BV587" s="188"/>
      <c r="BW587" s="188"/>
      <c r="BX587" s="188"/>
      <c r="BY587" s="188"/>
      <c r="BZ587" s="188"/>
      <c r="CA587" s="188"/>
      <c r="CB587" s="188"/>
      <c r="CC587" s="188"/>
      <c r="CD587" s="188"/>
      <c r="CE587" s="188"/>
      <c r="CF587" s="188"/>
      <c r="CG587" s="189"/>
      <c r="CH587" s="195"/>
      <c r="CI587" s="188"/>
      <c r="CJ587" s="188"/>
      <c r="CK587" s="188"/>
      <c r="CL587" s="188"/>
      <c r="CM587" s="188"/>
      <c r="CN587" s="188"/>
      <c r="CO587" s="188"/>
      <c r="CP587" s="188"/>
      <c r="CQ587" s="188"/>
      <c r="CR587" s="188"/>
      <c r="CS587" s="188"/>
      <c r="CT587" s="188"/>
      <c r="CU587" s="188"/>
      <c r="CV587" s="188"/>
      <c r="CW587" s="188"/>
      <c r="CX587" s="189"/>
      <c r="CY587" s="195"/>
      <c r="CZ587" s="188"/>
      <c r="DA587" s="188"/>
      <c r="DB587" s="188"/>
      <c r="DC587" s="188"/>
      <c r="DD587" s="188"/>
      <c r="DE587" s="188"/>
      <c r="DF587" s="188"/>
      <c r="DG587" s="188"/>
      <c r="DH587" s="188"/>
      <c r="DI587" s="188"/>
      <c r="DJ587" s="188"/>
      <c r="DK587" s="188"/>
      <c r="DL587" s="188"/>
      <c r="DM587" s="188"/>
      <c r="DN587" s="188"/>
      <c r="DO587" s="189"/>
      <c r="DP587" s="195"/>
      <c r="DQ587" s="188"/>
      <c r="DR587" s="188"/>
      <c r="DS587" s="188"/>
      <c r="DT587" s="188"/>
      <c r="DU587" s="188"/>
      <c r="DV587" s="188"/>
      <c r="DW587" s="188"/>
      <c r="DX587" s="188"/>
      <c r="DY587" s="188"/>
      <c r="DZ587" s="188"/>
      <c r="EA587" s="188"/>
      <c r="EB587" s="188"/>
      <c r="EC587" s="188"/>
      <c r="ED587" s="188"/>
      <c r="EE587" s="188"/>
      <c r="EF587" s="189"/>
      <c r="EG587" s="195"/>
      <c r="EH587" s="188"/>
      <c r="EI587" s="188"/>
      <c r="EJ587" s="188"/>
      <c r="EK587" s="188"/>
      <c r="EL587" s="188"/>
      <c r="EM587" s="188"/>
      <c r="EN587" s="188"/>
      <c r="EO587" s="188"/>
      <c r="EP587" s="188"/>
      <c r="EQ587" s="188"/>
      <c r="ER587" s="188"/>
      <c r="ES587" s="188"/>
      <c r="ET587" s="188"/>
      <c r="EU587" s="188"/>
      <c r="EV587" s="188"/>
      <c r="EW587" s="189"/>
      <c r="EX587" s="195"/>
      <c r="EY587" s="188"/>
      <c r="EZ587" s="188"/>
      <c r="FA587" s="188"/>
      <c r="FB587" s="188"/>
      <c r="FC587" s="188"/>
      <c r="FD587" s="188"/>
      <c r="FE587" s="188"/>
      <c r="FF587" s="188"/>
      <c r="FG587" s="188"/>
      <c r="FH587" s="188"/>
      <c r="FI587" s="188"/>
      <c r="FJ587" s="188"/>
      <c r="FK587" s="188"/>
      <c r="FL587" s="188"/>
      <c r="FM587" s="188"/>
      <c r="FN587" s="189"/>
      <c r="FO587" s="195"/>
      <c r="FP587" s="188"/>
      <c r="FQ587" s="188"/>
      <c r="FR587" s="188"/>
      <c r="FS587" s="188"/>
      <c r="FT587" s="188"/>
      <c r="FU587" s="188"/>
      <c r="FV587" s="188"/>
      <c r="FW587" s="188"/>
      <c r="FX587" s="188"/>
      <c r="FY587" s="188"/>
      <c r="FZ587" s="188"/>
      <c r="GA587" s="188"/>
      <c r="GB587" s="188"/>
      <c r="GC587" s="188"/>
      <c r="GD587" s="188"/>
      <c r="GE587" s="189"/>
      <c r="GF587" s="195"/>
      <c r="GG587" s="188"/>
      <c r="GH587" s="188"/>
      <c r="GI587" s="188"/>
      <c r="GJ587" s="188"/>
      <c r="GK587" s="188"/>
      <c r="GL587" s="188"/>
      <c r="GM587" s="188"/>
      <c r="GN587" s="188"/>
      <c r="GO587" s="188"/>
      <c r="GP587" s="188"/>
      <c r="GQ587" s="188"/>
      <c r="GR587" s="188"/>
      <c r="GS587" s="188"/>
      <c r="GT587" s="188"/>
      <c r="GU587" s="188"/>
      <c r="GV587" s="189"/>
      <c r="GW587" s="195"/>
      <c r="GX587" s="188"/>
      <c r="GY587" s="188"/>
      <c r="GZ587" s="188"/>
      <c r="HA587" s="188"/>
      <c r="HB587" s="188"/>
      <c r="HC587" s="188"/>
      <c r="HD587" s="188"/>
      <c r="HE587" s="188"/>
      <c r="HF587" s="188"/>
      <c r="HG587" s="188"/>
      <c r="HH587" s="188"/>
      <c r="HI587" s="188"/>
      <c r="HJ587" s="188"/>
      <c r="HK587" s="188"/>
      <c r="HL587" s="188"/>
      <c r="HM587" s="189"/>
      <c r="HN587" s="195"/>
      <c r="HO587" s="188"/>
      <c r="HP587" s="188"/>
      <c r="HQ587" s="188"/>
      <c r="HR587" s="188"/>
      <c r="HS587" s="188"/>
      <c r="HT587" s="188"/>
      <c r="HU587" s="188"/>
      <c r="HV587" s="188"/>
      <c r="HW587" s="188"/>
      <c r="HX587" s="188"/>
      <c r="HY587" s="188"/>
      <c r="HZ587" s="188"/>
      <c r="IA587" s="188"/>
      <c r="IB587" s="188"/>
      <c r="IC587" s="188"/>
      <c r="ID587" s="189"/>
      <c r="IE587" s="195"/>
      <c r="IF587" s="188"/>
      <c r="IG587" s="188"/>
      <c r="IH587" s="188"/>
      <c r="II587" s="188"/>
      <c r="IJ587" s="188"/>
      <c r="IK587" s="188"/>
      <c r="IL587" s="188"/>
      <c r="IM587" s="188"/>
      <c r="IN587" s="188"/>
      <c r="IO587" s="188"/>
      <c r="IP587" s="188"/>
      <c r="IQ587" s="188"/>
      <c r="IR587" s="188"/>
      <c r="IS587" s="188"/>
      <c r="IT587" s="188"/>
      <c r="IU587" s="189"/>
      <c r="IV587" s="195"/>
      <c r="IW587" s="188"/>
      <c r="IX587" s="188"/>
      <c r="IY587" s="188"/>
      <c r="IZ587" s="188"/>
      <c r="JA587" s="188"/>
      <c r="JB587" s="188"/>
      <c r="JC587" s="188"/>
      <c r="JD587" s="188"/>
      <c r="JE587" s="188"/>
      <c r="JF587" s="188"/>
      <c r="JG587" s="188"/>
      <c r="JH587" s="188"/>
      <c r="JI587" s="188"/>
      <c r="JJ587" s="188"/>
      <c r="JK587" s="188"/>
      <c r="JL587" s="189"/>
      <c r="JM587" s="195"/>
      <c r="JN587" s="188"/>
      <c r="JO587" s="188"/>
      <c r="JP587" s="188"/>
      <c r="JQ587" s="188"/>
      <c r="JR587" s="188"/>
      <c r="JS587" s="188"/>
      <c r="JT587" s="188"/>
      <c r="JU587" s="188"/>
      <c r="JV587" s="188"/>
      <c r="JW587" s="188"/>
      <c r="JX587" s="188"/>
      <c r="JY587" s="188"/>
      <c r="JZ587" s="188"/>
      <c r="KA587" s="188"/>
      <c r="KB587" s="188"/>
      <c r="KC587" s="189"/>
      <c r="KD587" s="195"/>
      <c r="KE587" s="188"/>
      <c r="KF587" s="188"/>
      <c r="KG587" s="188"/>
      <c r="KH587" s="188"/>
      <c r="KI587" s="188"/>
      <c r="KJ587" s="188"/>
      <c r="KK587" s="188"/>
      <c r="KL587" s="188"/>
      <c r="KM587" s="188"/>
      <c r="KN587" s="188"/>
      <c r="KO587" s="188"/>
      <c r="KP587" s="188"/>
      <c r="KQ587" s="188"/>
      <c r="KR587" s="188"/>
      <c r="KS587" s="188"/>
      <c r="KT587" s="189"/>
      <c r="KU587" s="188"/>
    </row>
    <row r="588" ht="15.0" customHeight="1">
      <c r="A588" s="195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9"/>
      <c r="R588" s="195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9"/>
      <c r="AI588" s="195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9"/>
      <c r="AZ588" s="195"/>
      <c r="BA588" s="188"/>
      <c r="BB588" s="188"/>
      <c r="BC588" s="188"/>
      <c r="BD588" s="188"/>
      <c r="BE588" s="188"/>
      <c r="BF588" s="188"/>
      <c r="BG588" s="188"/>
      <c r="BH588" s="188"/>
      <c r="BI588" s="188"/>
      <c r="BJ588" s="188"/>
      <c r="BK588" s="188"/>
      <c r="BL588" s="188"/>
      <c r="BM588" s="188"/>
      <c r="BN588" s="188"/>
      <c r="BO588" s="188"/>
      <c r="BP588" s="189"/>
      <c r="BQ588" s="195"/>
      <c r="BR588" s="188"/>
      <c r="BS588" s="188"/>
      <c r="BT588" s="188"/>
      <c r="BU588" s="188"/>
      <c r="BV588" s="188"/>
      <c r="BW588" s="188"/>
      <c r="BX588" s="188"/>
      <c r="BY588" s="188"/>
      <c r="BZ588" s="188"/>
      <c r="CA588" s="188"/>
      <c r="CB588" s="188"/>
      <c r="CC588" s="188"/>
      <c r="CD588" s="188"/>
      <c r="CE588" s="188"/>
      <c r="CF588" s="188"/>
      <c r="CG588" s="189"/>
      <c r="CH588" s="195"/>
      <c r="CI588" s="188"/>
      <c r="CJ588" s="188"/>
      <c r="CK588" s="188"/>
      <c r="CL588" s="188"/>
      <c r="CM588" s="188"/>
      <c r="CN588" s="188"/>
      <c r="CO588" s="188"/>
      <c r="CP588" s="188"/>
      <c r="CQ588" s="188"/>
      <c r="CR588" s="188"/>
      <c r="CS588" s="188"/>
      <c r="CT588" s="188"/>
      <c r="CU588" s="188"/>
      <c r="CV588" s="188"/>
      <c r="CW588" s="188"/>
      <c r="CX588" s="189"/>
      <c r="CY588" s="195"/>
      <c r="CZ588" s="188"/>
      <c r="DA588" s="188"/>
      <c r="DB588" s="188"/>
      <c r="DC588" s="188"/>
      <c r="DD588" s="188"/>
      <c r="DE588" s="188"/>
      <c r="DF588" s="188"/>
      <c r="DG588" s="188"/>
      <c r="DH588" s="188"/>
      <c r="DI588" s="188"/>
      <c r="DJ588" s="188"/>
      <c r="DK588" s="188"/>
      <c r="DL588" s="188"/>
      <c r="DM588" s="188"/>
      <c r="DN588" s="188"/>
      <c r="DO588" s="189"/>
      <c r="DP588" s="195"/>
      <c r="DQ588" s="188"/>
      <c r="DR588" s="188"/>
      <c r="DS588" s="188"/>
      <c r="DT588" s="188"/>
      <c r="DU588" s="188"/>
      <c r="DV588" s="188"/>
      <c r="DW588" s="188"/>
      <c r="DX588" s="188"/>
      <c r="DY588" s="188"/>
      <c r="DZ588" s="188"/>
      <c r="EA588" s="188"/>
      <c r="EB588" s="188"/>
      <c r="EC588" s="188"/>
      <c r="ED588" s="188"/>
      <c r="EE588" s="188"/>
      <c r="EF588" s="189"/>
      <c r="EG588" s="195"/>
      <c r="EH588" s="188"/>
      <c r="EI588" s="188"/>
      <c r="EJ588" s="188"/>
      <c r="EK588" s="188"/>
      <c r="EL588" s="188"/>
      <c r="EM588" s="188"/>
      <c r="EN588" s="188"/>
      <c r="EO588" s="188"/>
      <c r="EP588" s="188"/>
      <c r="EQ588" s="188"/>
      <c r="ER588" s="188"/>
      <c r="ES588" s="188"/>
      <c r="ET588" s="188"/>
      <c r="EU588" s="188"/>
      <c r="EV588" s="188"/>
      <c r="EW588" s="189"/>
      <c r="EX588" s="195"/>
      <c r="EY588" s="188"/>
      <c r="EZ588" s="188"/>
      <c r="FA588" s="188"/>
      <c r="FB588" s="188"/>
      <c r="FC588" s="188"/>
      <c r="FD588" s="188"/>
      <c r="FE588" s="188"/>
      <c r="FF588" s="188"/>
      <c r="FG588" s="188"/>
      <c r="FH588" s="188"/>
      <c r="FI588" s="188"/>
      <c r="FJ588" s="188"/>
      <c r="FK588" s="188"/>
      <c r="FL588" s="188"/>
      <c r="FM588" s="188"/>
      <c r="FN588" s="189"/>
      <c r="FO588" s="195"/>
      <c r="FP588" s="188"/>
      <c r="FQ588" s="188"/>
      <c r="FR588" s="188"/>
      <c r="FS588" s="188"/>
      <c r="FT588" s="188"/>
      <c r="FU588" s="188"/>
      <c r="FV588" s="188"/>
      <c r="FW588" s="188"/>
      <c r="FX588" s="188"/>
      <c r="FY588" s="188"/>
      <c r="FZ588" s="188"/>
      <c r="GA588" s="188"/>
      <c r="GB588" s="188"/>
      <c r="GC588" s="188"/>
      <c r="GD588" s="188"/>
      <c r="GE588" s="189"/>
      <c r="GF588" s="195"/>
      <c r="GG588" s="188"/>
      <c r="GH588" s="188"/>
      <c r="GI588" s="188"/>
      <c r="GJ588" s="188"/>
      <c r="GK588" s="188"/>
      <c r="GL588" s="188"/>
      <c r="GM588" s="188"/>
      <c r="GN588" s="188"/>
      <c r="GO588" s="188"/>
      <c r="GP588" s="188"/>
      <c r="GQ588" s="188"/>
      <c r="GR588" s="188"/>
      <c r="GS588" s="188"/>
      <c r="GT588" s="188"/>
      <c r="GU588" s="188"/>
      <c r="GV588" s="189"/>
      <c r="GW588" s="195"/>
      <c r="GX588" s="188"/>
      <c r="GY588" s="188"/>
      <c r="GZ588" s="188"/>
      <c r="HA588" s="188"/>
      <c r="HB588" s="188"/>
      <c r="HC588" s="188"/>
      <c r="HD588" s="188"/>
      <c r="HE588" s="188"/>
      <c r="HF588" s="188"/>
      <c r="HG588" s="188"/>
      <c r="HH588" s="188"/>
      <c r="HI588" s="188"/>
      <c r="HJ588" s="188"/>
      <c r="HK588" s="188"/>
      <c r="HL588" s="188"/>
      <c r="HM588" s="189"/>
      <c r="HN588" s="195"/>
      <c r="HO588" s="188"/>
      <c r="HP588" s="188"/>
      <c r="HQ588" s="188"/>
      <c r="HR588" s="188"/>
      <c r="HS588" s="188"/>
      <c r="HT588" s="188"/>
      <c r="HU588" s="188"/>
      <c r="HV588" s="188"/>
      <c r="HW588" s="188"/>
      <c r="HX588" s="188"/>
      <c r="HY588" s="188"/>
      <c r="HZ588" s="188"/>
      <c r="IA588" s="188"/>
      <c r="IB588" s="188"/>
      <c r="IC588" s="188"/>
      <c r="ID588" s="189"/>
      <c r="IE588" s="195"/>
      <c r="IF588" s="188"/>
      <c r="IG588" s="188"/>
      <c r="IH588" s="188"/>
      <c r="II588" s="188"/>
      <c r="IJ588" s="188"/>
      <c r="IK588" s="188"/>
      <c r="IL588" s="188"/>
      <c r="IM588" s="188"/>
      <c r="IN588" s="188"/>
      <c r="IO588" s="188"/>
      <c r="IP588" s="188"/>
      <c r="IQ588" s="188"/>
      <c r="IR588" s="188"/>
      <c r="IS588" s="188"/>
      <c r="IT588" s="188"/>
      <c r="IU588" s="189"/>
      <c r="IV588" s="195"/>
      <c r="IW588" s="188"/>
      <c r="IX588" s="188"/>
      <c r="IY588" s="188"/>
      <c r="IZ588" s="188"/>
      <c r="JA588" s="188"/>
      <c r="JB588" s="188"/>
      <c r="JC588" s="188"/>
      <c r="JD588" s="188"/>
      <c r="JE588" s="188"/>
      <c r="JF588" s="188"/>
      <c r="JG588" s="188"/>
      <c r="JH588" s="188"/>
      <c r="JI588" s="188"/>
      <c r="JJ588" s="188"/>
      <c r="JK588" s="188"/>
      <c r="JL588" s="189"/>
      <c r="JM588" s="195"/>
      <c r="JN588" s="188"/>
      <c r="JO588" s="188"/>
      <c r="JP588" s="188"/>
      <c r="JQ588" s="188"/>
      <c r="JR588" s="188"/>
      <c r="JS588" s="188"/>
      <c r="JT588" s="188"/>
      <c r="JU588" s="188"/>
      <c r="JV588" s="188"/>
      <c r="JW588" s="188"/>
      <c r="JX588" s="188"/>
      <c r="JY588" s="188"/>
      <c r="JZ588" s="188"/>
      <c r="KA588" s="188"/>
      <c r="KB588" s="188"/>
      <c r="KC588" s="189"/>
      <c r="KD588" s="195"/>
      <c r="KE588" s="188"/>
      <c r="KF588" s="188"/>
      <c r="KG588" s="188"/>
      <c r="KH588" s="188"/>
      <c r="KI588" s="188"/>
      <c r="KJ588" s="188"/>
      <c r="KK588" s="188"/>
      <c r="KL588" s="188"/>
      <c r="KM588" s="188"/>
      <c r="KN588" s="188"/>
      <c r="KO588" s="188"/>
      <c r="KP588" s="188"/>
      <c r="KQ588" s="188"/>
      <c r="KR588" s="188"/>
      <c r="KS588" s="188"/>
      <c r="KT588" s="189"/>
      <c r="KU588" s="188"/>
    </row>
    <row r="589" ht="15.0" customHeight="1">
      <c r="A589" s="195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9"/>
      <c r="R589" s="195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9"/>
      <c r="AI589" s="195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9"/>
      <c r="AZ589" s="195"/>
      <c r="BA589" s="188"/>
      <c r="BB589" s="188"/>
      <c r="BC589" s="188"/>
      <c r="BD589" s="188"/>
      <c r="BE589" s="188"/>
      <c r="BF589" s="188"/>
      <c r="BG589" s="188"/>
      <c r="BH589" s="188"/>
      <c r="BI589" s="188"/>
      <c r="BJ589" s="188"/>
      <c r="BK589" s="188"/>
      <c r="BL589" s="188"/>
      <c r="BM589" s="188"/>
      <c r="BN589" s="188"/>
      <c r="BO589" s="188"/>
      <c r="BP589" s="189"/>
      <c r="BQ589" s="195"/>
      <c r="BR589" s="188"/>
      <c r="BS589" s="188"/>
      <c r="BT589" s="188"/>
      <c r="BU589" s="188"/>
      <c r="BV589" s="188"/>
      <c r="BW589" s="188"/>
      <c r="BX589" s="188"/>
      <c r="BY589" s="188"/>
      <c r="BZ589" s="188"/>
      <c r="CA589" s="188"/>
      <c r="CB589" s="188"/>
      <c r="CC589" s="188"/>
      <c r="CD589" s="188"/>
      <c r="CE589" s="188"/>
      <c r="CF589" s="188"/>
      <c r="CG589" s="189"/>
      <c r="CH589" s="195"/>
      <c r="CI589" s="188"/>
      <c r="CJ589" s="188"/>
      <c r="CK589" s="188"/>
      <c r="CL589" s="188"/>
      <c r="CM589" s="188"/>
      <c r="CN589" s="188"/>
      <c r="CO589" s="188"/>
      <c r="CP589" s="188"/>
      <c r="CQ589" s="188"/>
      <c r="CR589" s="188"/>
      <c r="CS589" s="188"/>
      <c r="CT589" s="188"/>
      <c r="CU589" s="188"/>
      <c r="CV589" s="188"/>
      <c r="CW589" s="188"/>
      <c r="CX589" s="189"/>
      <c r="CY589" s="195"/>
      <c r="CZ589" s="188"/>
      <c r="DA589" s="188"/>
      <c r="DB589" s="188"/>
      <c r="DC589" s="188"/>
      <c r="DD589" s="188"/>
      <c r="DE589" s="188"/>
      <c r="DF589" s="188"/>
      <c r="DG589" s="188"/>
      <c r="DH589" s="188"/>
      <c r="DI589" s="188"/>
      <c r="DJ589" s="188"/>
      <c r="DK589" s="188"/>
      <c r="DL589" s="188"/>
      <c r="DM589" s="188"/>
      <c r="DN589" s="188"/>
      <c r="DO589" s="189"/>
      <c r="DP589" s="195"/>
      <c r="DQ589" s="188"/>
      <c r="DR589" s="188"/>
      <c r="DS589" s="188"/>
      <c r="DT589" s="188"/>
      <c r="DU589" s="188"/>
      <c r="DV589" s="188"/>
      <c r="DW589" s="188"/>
      <c r="DX589" s="188"/>
      <c r="DY589" s="188"/>
      <c r="DZ589" s="188"/>
      <c r="EA589" s="188"/>
      <c r="EB589" s="188"/>
      <c r="EC589" s="188"/>
      <c r="ED589" s="188"/>
      <c r="EE589" s="188"/>
      <c r="EF589" s="189"/>
      <c r="EG589" s="195"/>
      <c r="EH589" s="188"/>
      <c r="EI589" s="188"/>
      <c r="EJ589" s="188"/>
      <c r="EK589" s="188"/>
      <c r="EL589" s="188"/>
      <c r="EM589" s="188"/>
      <c r="EN589" s="188"/>
      <c r="EO589" s="188"/>
      <c r="EP589" s="188"/>
      <c r="EQ589" s="188"/>
      <c r="ER589" s="188"/>
      <c r="ES589" s="188"/>
      <c r="ET589" s="188"/>
      <c r="EU589" s="188"/>
      <c r="EV589" s="188"/>
      <c r="EW589" s="189"/>
      <c r="EX589" s="195"/>
      <c r="EY589" s="188"/>
      <c r="EZ589" s="188"/>
      <c r="FA589" s="188"/>
      <c r="FB589" s="188"/>
      <c r="FC589" s="188"/>
      <c r="FD589" s="188"/>
      <c r="FE589" s="188"/>
      <c r="FF589" s="188"/>
      <c r="FG589" s="188"/>
      <c r="FH589" s="188"/>
      <c r="FI589" s="188"/>
      <c r="FJ589" s="188"/>
      <c r="FK589" s="188"/>
      <c r="FL589" s="188"/>
      <c r="FM589" s="188"/>
      <c r="FN589" s="189"/>
      <c r="FO589" s="195"/>
      <c r="FP589" s="188"/>
      <c r="FQ589" s="188"/>
      <c r="FR589" s="188"/>
      <c r="FS589" s="188"/>
      <c r="FT589" s="188"/>
      <c r="FU589" s="188"/>
      <c r="FV589" s="188"/>
      <c r="FW589" s="188"/>
      <c r="FX589" s="188"/>
      <c r="FY589" s="188"/>
      <c r="FZ589" s="188"/>
      <c r="GA589" s="188"/>
      <c r="GB589" s="188"/>
      <c r="GC589" s="188"/>
      <c r="GD589" s="188"/>
      <c r="GE589" s="189"/>
      <c r="GF589" s="195"/>
      <c r="GG589" s="188"/>
      <c r="GH589" s="188"/>
      <c r="GI589" s="188"/>
      <c r="GJ589" s="188"/>
      <c r="GK589" s="188"/>
      <c r="GL589" s="188"/>
      <c r="GM589" s="188"/>
      <c r="GN589" s="188"/>
      <c r="GO589" s="188"/>
      <c r="GP589" s="188"/>
      <c r="GQ589" s="188"/>
      <c r="GR589" s="188"/>
      <c r="GS589" s="188"/>
      <c r="GT589" s="188"/>
      <c r="GU589" s="188"/>
      <c r="GV589" s="189"/>
      <c r="GW589" s="195"/>
      <c r="GX589" s="188"/>
      <c r="GY589" s="188"/>
      <c r="GZ589" s="188"/>
      <c r="HA589" s="188"/>
      <c r="HB589" s="188"/>
      <c r="HC589" s="188"/>
      <c r="HD589" s="188"/>
      <c r="HE589" s="188"/>
      <c r="HF589" s="188"/>
      <c r="HG589" s="188"/>
      <c r="HH589" s="188"/>
      <c r="HI589" s="188"/>
      <c r="HJ589" s="188"/>
      <c r="HK589" s="188"/>
      <c r="HL589" s="188"/>
      <c r="HM589" s="189"/>
      <c r="HN589" s="195"/>
      <c r="HO589" s="188"/>
      <c r="HP589" s="188"/>
      <c r="HQ589" s="188"/>
      <c r="HR589" s="188"/>
      <c r="HS589" s="188"/>
      <c r="HT589" s="188"/>
      <c r="HU589" s="188"/>
      <c r="HV589" s="188"/>
      <c r="HW589" s="188"/>
      <c r="HX589" s="188"/>
      <c r="HY589" s="188"/>
      <c r="HZ589" s="188"/>
      <c r="IA589" s="188"/>
      <c r="IB589" s="188"/>
      <c r="IC589" s="188"/>
      <c r="ID589" s="189"/>
      <c r="IE589" s="195"/>
      <c r="IF589" s="188"/>
      <c r="IG589" s="188"/>
      <c r="IH589" s="188"/>
      <c r="II589" s="188"/>
      <c r="IJ589" s="188"/>
      <c r="IK589" s="188"/>
      <c r="IL589" s="188"/>
      <c r="IM589" s="188"/>
      <c r="IN589" s="188"/>
      <c r="IO589" s="188"/>
      <c r="IP589" s="188"/>
      <c r="IQ589" s="188"/>
      <c r="IR589" s="188"/>
      <c r="IS589" s="188"/>
      <c r="IT589" s="188"/>
      <c r="IU589" s="189"/>
      <c r="IV589" s="195"/>
      <c r="IW589" s="188"/>
      <c r="IX589" s="188"/>
      <c r="IY589" s="188"/>
      <c r="IZ589" s="188"/>
      <c r="JA589" s="188"/>
      <c r="JB589" s="188"/>
      <c r="JC589" s="188"/>
      <c r="JD589" s="188"/>
      <c r="JE589" s="188"/>
      <c r="JF589" s="188"/>
      <c r="JG589" s="188"/>
      <c r="JH589" s="188"/>
      <c r="JI589" s="188"/>
      <c r="JJ589" s="188"/>
      <c r="JK589" s="188"/>
      <c r="JL589" s="189"/>
      <c r="JM589" s="195"/>
      <c r="JN589" s="188"/>
      <c r="JO589" s="188"/>
      <c r="JP589" s="188"/>
      <c r="JQ589" s="188"/>
      <c r="JR589" s="188"/>
      <c r="JS589" s="188"/>
      <c r="JT589" s="188"/>
      <c r="JU589" s="188"/>
      <c r="JV589" s="188"/>
      <c r="JW589" s="188"/>
      <c r="JX589" s="188"/>
      <c r="JY589" s="188"/>
      <c r="JZ589" s="188"/>
      <c r="KA589" s="188"/>
      <c r="KB589" s="188"/>
      <c r="KC589" s="189"/>
      <c r="KD589" s="195"/>
      <c r="KE589" s="188"/>
      <c r="KF589" s="188"/>
      <c r="KG589" s="188"/>
      <c r="KH589" s="188"/>
      <c r="KI589" s="188"/>
      <c r="KJ589" s="188"/>
      <c r="KK589" s="188"/>
      <c r="KL589" s="188"/>
      <c r="KM589" s="188"/>
      <c r="KN589" s="188"/>
      <c r="KO589" s="188"/>
      <c r="KP589" s="188"/>
      <c r="KQ589" s="188"/>
      <c r="KR589" s="188"/>
      <c r="KS589" s="188"/>
      <c r="KT589" s="189"/>
      <c r="KU589" s="188"/>
    </row>
    <row r="590" ht="15.0" customHeight="1">
      <c r="A590" s="195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9"/>
      <c r="R590" s="195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9"/>
      <c r="AI590" s="195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9"/>
      <c r="AZ590" s="195"/>
      <c r="BA590" s="188"/>
      <c r="BB590" s="188"/>
      <c r="BC590" s="188"/>
      <c r="BD590" s="188"/>
      <c r="BE590" s="188"/>
      <c r="BF590" s="188"/>
      <c r="BG590" s="188"/>
      <c r="BH590" s="188"/>
      <c r="BI590" s="188"/>
      <c r="BJ590" s="188"/>
      <c r="BK590" s="188"/>
      <c r="BL590" s="188"/>
      <c r="BM590" s="188"/>
      <c r="BN590" s="188"/>
      <c r="BO590" s="188"/>
      <c r="BP590" s="189"/>
      <c r="BQ590" s="195"/>
      <c r="BR590" s="188"/>
      <c r="BS590" s="188"/>
      <c r="BT590" s="188"/>
      <c r="BU590" s="188"/>
      <c r="BV590" s="188"/>
      <c r="BW590" s="188"/>
      <c r="BX590" s="188"/>
      <c r="BY590" s="188"/>
      <c r="BZ590" s="188"/>
      <c r="CA590" s="188"/>
      <c r="CB590" s="188"/>
      <c r="CC590" s="188"/>
      <c r="CD590" s="188"/>
      <c r="CE590" s="188"/>
      <c r="CF590" s="188"/>
      <c r="CG590" s="189"/>
      <c r="CH590" s="195"/>
      <c r="CI590" s="188"/>
      <c r="CJ590" s="188"/>
      <c r="CK590" s="188"/>
      <c r="CL590" s="188"/>
      <c r="CM590" s="188"/>
      <c r="CN590" s="188"/>
      <c r="CO590" s="188"/>
      <c r="CP590" s="188"/>
      <c r="CQ590" s="188"/>
      <c r="CR590" s="188"/>
      <c r="CS590" s="188"/>
      <c r="CT590" s="188"/>
      <c r="CU590" s="188"/>
      <c r="CV590" s="188"/>
      <c r="CW590" s="188"/>
      <c r="CX590" s="189"/>
      <c r="CY590" s="195"/>
      <c r="CZ590" s="188"/>
      <c r="DA590" s="188"/>
      <c r="DB590" s="188"/>
      <c r="DC590" s="188"/>
      <c r="DD590" s="188"/>
      <c r="DE590" s="188"/>
      <c r="DF590" s="188"/>
      <c r="DG590" s="188"/>
      <c r="DH590" s="188"/>
      <c r="DI590" s="188"/>
      <c r="DJ590" s="188"/>
      <c r="DK590" s="188"/>
      <c r="DL590" s="188"/>
      <c r="DM590" s="188"/>
      <c r="DN590" s="188"/>
      <c r="DO590" s="189"/>
      <c r="DP590" s="195"/>
      <c r="DQ590" s="188"/>
      <c r="DR590" s="188"/>
      <c r="DS590" s="188"/>
      <c r="DT590" s="188"/>
      <c r="DU590" s="188"/>
      <c r="DV590" s="188"/>
      <c r="DW590" s="188"/>
      <c r="DX590" s="188"/>
      <c r="DY590" s="188"/>
      <c r="DZ590" s="188"/>
      <c r="EA590" s="188"/>
      <c r="EB590" s="188"/>
      <c r="EC590" s="188"/>
      <c r="ED590" s="188"/>
      <c r="EE590" s="188"/>
      <c r="EF590" s="189"/>
      <c r="EG590" s="195"/>
      <c r="EH590" s="188"/>
      <c r="EI590" s="188"/>
      <c r="EJ590" s="188"/>
      <c r="EK590" s="188"/>
      <c r="EL590" s="188"/>
      <c r="EM590" s="188"/>
      <c r="EN590" s="188"/>
      <c r="EO590" s="188"/>
      <c r="EP590" s="188"/>
      <c r="EQ590" s="188"/>
      <c r="ER590" s="188"/>
      <c r="ES590" s="188"/>
      <c r="ET590" s="188"/>
      <c r="EU590" s="188"/>
      <c r="EV590" s="188"/>
      <c r="EW590" s="189"/>
      <c r="EX590" s="195"/>
      <c r="EY590" s="188"/>
      <c r="EZ590" s="188"/>
      <c r="FA590" s="188"/>
      <c r="FB590" s="188"/>
      <c r="FC590" s="188"/>
      <c r="FD590" s="188"/>
      <c r="FE590" s="188"/>
      <c r="FF590" s="188"/>
      <c r="FG590" s="188"/>
      <c r="FH590" s="188"/>
      <c r="FI590" s="188"/>
      <c r="FJ590" s="188"/>
      <c r="FK590" s="188"/>
      <c r="FL590" s="188"/>
      <c r="FM590" s="188"/>
      <c r="FN590" s="189"/>
      <c r="FO590" s="195"/>
      <c r="FP590" s="188"/>
      <c r="FQ590" s="188"/>
      <c r="FR590" s="188"/>
      <c r="FS590" s="188"/>
      <c r="FT590" s="188"/>
      <c r="FU590" s="188"/>
      <c r="FV590" s="188"/>
      <c r="FW590" s="188"/>
      <c r="FX590" s="188"/>
      <c r="FY590" s="188"/>
      <c r="FZ590" s="188"/>
      <c r="GA590" s="188"/>
      <c r="GB590" s="188"/>
      <c r="GC590" s="188"/>
      <c r="GD590" s="188"/>
      <c r="GE590" s="189"/>
      <c r="GF590" s="195"/>
      <c r="GG590" s="188"/>
      <c r="GH590" s="188"/>
      <c r="GI590" s="188"/>
      <c r="GJ590" s="188"/>
      <c r="GK590" s="188"/>
      <c r="GL590" s="188"/>
      <c r="GM590" s="188"/>
      <c r="GN590" s="188"/>
      <c r="GO590" s="188"/>
      <c r="GP590" s="188"/>
      <c r="GQ590" s="188"/>
      <c r="GR590" s="188"/>
      <c r="GS590" s="188"/>
      <c r="GT590" s="188"/>
      <c r="GU590" s="188"/>
      <c r="GV590" s="189"/>
      <c r="GW590" s="195"/>
      <c r="GX590" s="188"/>
      <c r="GY590" s="188"/>
      <c r="GZ590" s="188"/>
      <c r="HA590" s="188"/>
      <c r="HB590" s="188"/>
      <c r="HC590" s="188"/>
      <c r="HD590" s="188"/>
      <c r="HE590" s="188"/>
      <c r="HF590" s="188"/>
      <c r="HG590" s="188"/>
      <c r="HH590" s="188"/>
      <c r="HI590" s="188"/>
      <c r="HJ590" s="188"/>
      <c r="HK590" s="188"/>
      <c r="HL590" s="188"/>
      <c r="HM590" s="189"/>
      <c r="HN590" s="195"/>
      <c r="HO590" s="188"/>
      <c r="HP590" s="188"/>
      <c r="HQ590" s="188"/>
      <c r="HR590" s="188"/>
      <c r="HS590" s="188"/>
      <c r="HT590" s="188"/>
      <c r="HU590" s="188"/>
      <c r="HV590" s="188"/>
      <c r="HW590" s="188"/>
      <c r="HX590" s="188"/>
      <c r="HY590" s="188"/>
      <c r="HZ590" s="188"/>
      <c r="IA590" s="188"/>
      <c r="IB590" s="188"/>
      <c r="IC590" s="188"/>
      <c r="ID590" s="189"/>
      <c r="IE590" s="195"/>
      <c r="IF590" s="188"/>
      <c r="IG590" s="188"/>
      <c r="IH590" s="188"/>
      <c r="II590" s="188"/>
      <c r="IJ590" s="188"/>
      <c r="IK590" s="188"/>
      <c r="IL590" s="188"/>
      <c r="IM590" s="188"/>
      <c r="IN590" s="188"/>
      <c r="IO590" s="188"/>
      <c r="IP590" s="188"/>
      <c r="IQ590" s="188"/>
      <c r="IR590" s="188"/>
      <c r="IS590" s="188"/>
      <c r="IT590" s="188"/>
      <c r="IU590" s="189"/>
      <c r="IV590" s="195"/>
      <c r="IW590" s="188"/>
      <c r="IX590" s="188"/>
      <c r="IY590" s="188"/>
      <c r="IZ590" s="188"/>
      <c r="JA590" s="188"/>
      <c r="JB590" s="188"/>
      <c r="JC590" s="188"/>
      <c r="JD590" s="188"/>
      <c r="JE590" s="188"/>
      <c r="JF590" s="188"/>
      <c r="JG590" s="188"/>
      <c r="JH590" s="188"/>
      <c r="JI590" s="188"/>
      <c r="JJ590" s="188"/>
      <c r="JK590" s="188"/>
      <c r="JL590" s="189"/>
      <c r="JM590" s="195"/>
      <c r="JN590" s="188"/>
      <c r="JO590" s="188"/>
      <c r="JP590" s="188"/>
      <c r="JQ590" s="188"/>
      <c r="JR590" s="188"/>
      <c r="JS590" s="188"/>
      <c r="JT590" s="188"/>
      <c r="JU590" s="188"/>
      <c r="JV590" s="188"/>
      <c r="JW590" s="188"/>
      <c r="JX590" s="188"/>
      <c r="JY590" s="188"/>
      <c r="JZ590" s="188"/>
      <c r="KA590" s="188"/>
      <c r="KB590" s="188"/>
      <c r="KC590" s="189"/>
      <c r="KD590" s="195"/>
      <c r="KE590" s="188"/>
      <c r="KF590" s="188"/>
      <c r="KG590" s="188"/>
      <c r="KH590" s="188"/>
      <c r="KI590" s="188"/>
      <c r="KJ590" s="188"/>
      <c r="KK590" s="188"/>
      <c r="KL590" s="188"/>
      <c r="KM590" s="188"/>
      <c r="KN590" s="188"/>
      <c r="KO590" s="188"/>
      <c r="KP590" s="188"/>
      <c r="KQ590" s="188"/>
      <c r="KR590" s="188"/>
      <c r="KS590" s="188"/>
      <c r="KT590" s="189"/>
      <c r="KU590" s="188"/>
    </row>
    <row r="591" ht="15.0" customHeight="1">
      <c r="A591" s="195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9"/>
      <c r="R591" s="195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9"/>
      <c r="AI591" s="195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9"/>
      <c r="AZ591" s="195"/>
      <c r="BA591" s="188"/>
      <c r="BB591" s="188"/>
      <c r="BC591" s="188"/>
      <c r="BD591" s="188"/>
      <c r="BE591" s="188"/>
      <c r="BF591" s="188"/>
      <c r="BG591" s="188"/>
      <c r="BH591" s="188"/>
      <c r="BI591" s="188"/>
      <c r="BJ591" s="188"/>
      <c r="BK591" s="188"/>
      <c r="BL591" s="188"/>
      <c r="BM591" s="188"/>
      <c r="BN591" s="188"/>
      <c r="BO591" s="188"/>
      <c r="BP591" s="189"/>
      <c r="BQ591" s="195"/>
      <c r="BR591" s="188"/>
      <c r="BS591" s="188"/>
      <c r="BT591" s="188"/>
      <c r="BU591" s="188"/>
      <c r="BV591" s="188"/>
      <c r="BW591" s="188"/>
      <c r="BX591" s="188"/>
      <c r="BY591" s="188"/>
      <c r="BZ591" s="188"/>
      <c r="CA591" s="188"/>
      <c r="CB591" s="188"/>
      <c r="CC591" s="188"/>
      <c r="CD591" s="188"/>
      <c r="CE591" s="188"/>
      <c r="CF591" s="188"/>
      <c r="CG591" s="189"/>
      <c r="CH591" s="195"/>
      <c r="CI591" s="188"/>
      <c r="CJ591" s="188"/>
      <c r="CK591" s="188"/>
      <c r="CL591" s="188"/>
      <c r="CM591" s="188"/>
      <c r="CN591" s="188"/>
      <c r="CO591" s="188"/>
      <c r="CP591" s="188"/>
      <c r="CQ591" s="188"/>
      <c r="CR591" s="188"/>
      <c r="CS591" s="188"/>
      <c r="CT591" s="188"/>
      <c r="CU591" s="188"/>
      <c r="CV591" s="188"/>
      <c r="CW591" s="188"/>
      <c r="CX591" s="189"/>
      <c r="CY591" s="195"/>
      <c r="CZ591" s="188"/>
      <c r="DA591" s="188"/>
      <c r="DB591" s="188"/>
      <c r="DC591" s="188"/>
      <c r="DD591" s="188"/>
      <c r="DE591" s="188"/>
      <c r="DF591" s="188"/>
      <c r="DG591" s="188"/>
      <c r="DH591" s="188"/>
      <c r="DI591" s="188"/>
      <c r="DJ591" s="188"/>
      <c r="DK591" s="188"/>
      <c r="DL591" s="188"/>
      <c r="DM591" s="188"/>
      <c r="DN591" s="188"/>
      <c r="DO591" s="189"/>
      <c r="DP591" s="195"/>
      <c r="DQ591" s="188"/>
      <c r="DR591" s="188"/>
      <c r="DS591" s="188"/>
      <c r="DT591" s="188"/>
      <c r="DU591" s="188"/>
      <c r="DV591" s="188"/>
      <c r="DW591" s="188"/>
      <c r="DX591" s="188"/>
      <c r="DY591" s="188"/>
      <c r="DZ591" s="188"/>
      <c r="EA591" s="188"/>
      <c r="EB591" s="188"/>
      <c r="EC591" s="188"/>
      <c r="ED591" s="188"/>
      <c r="EE591" s="188"/>
      <c r="EF591" s="189"/>
      <c r="EG591" s="195"/>
      <c r="EH591" s="188"/>
      <c r="EI591" s="188"/>
      <c r="EJ591" s="188"/>
      <c r="EK591" s="188"/>
      <c r="EL591" s="188"/>
      <c r="EM591" s="188"/>
      <c r="EN591" s="188"/>
      <c r="EO591" s="188"/>
      <c r="EP591" s="188"/>
      <c r="EQ591" s="188"/>
      <c r="ER591" s="188"/>
      <c r="ES591" s="188"/>
      <c r="ET591" s="188"/>
      <c r="EU591" s="188"/>
      <c r="EV591" s="188"/>
      <c r="EW591" s="189"/>
      <c r="EX591" s="195"/>
      <c r="EY591" s="188"/>
      <c r="EZ591" s="188"/>
      <c r="FA591" s="188"/>
      <c r="FB591" s="188"/>
      <c r="FC591" s="188"/>
      <c r="FD591" s="188"/>
      <c r="FE591" s="188"/>
      <c r="FF591" s="188"/>
      <c r="FG591" s="188"/>
      <c r="FH591" s="188"/>
      <c r="FI591" s="188"/>
      <c r="FJ591" s="188"/>
      <c r="FK591" s="188"/>
      <c r="FL591" s="188"/>
      <c r="FM591" s="188"/>
      <c r="FN591" s="189"/>
      <c r="FO591" s="195"/>
      <c r="FP591" s="188"/>
      <c r="FQ591" s="188"/>
      <c r="FR591" s="188"/>
      <c r="FS591" s="188"/>
      <c r="FT591" s="188"/>
      <c r="FU591" s="188"/>
      <c r="FV591" s="188"/>
      <c r="FW591" s="188"/>
      <c r="FX591" s="188"/>
      <c r="FY591" s="188"/>
      <c r="FZ591" s="188"/>
      <c r="GA591" s="188"/>
      <c r="GB591" s="188"/>
      <c r="GC591" s="188"/>
      <c r="GD591" s="188"/>
      <c r="GE591" s="189"/>
      <c r="GF591" s="195"/>
      <c r="GG591" s="188"/>
      <c r="GH591" s="188"/>
      <c r="GI591" s="188"/>
      <c r="GJ591" s="188"/>
      <c r="GK591" s="188"/>
      <c r="GL591" s="188"/>
      <c r="GM591" s="188"/>
      <c r="GN591" s="188"/>
      <c r="GO591" s="188"/>
      <c r="GP591" s="188"/>
      <c r="GQ591" s="188"/>
      <c r="GR591" s="188"/>
      <c r="GS591" s="188"/>
      <c r="GT591" s="188"/>
      <c r="GU591" s="188"/>
      <c r="GV591" s="189"/>
      <c r="GW591" s="195"/>
      <c r="GX591" s="188"/>
      <c r="GY591" s="188"/>
      <c r="GZ591" s="188"/>
      <c r="HA591" s="188"/>
      <c r="HB591" s="188"/>
      <c r="HC591" s="188"/>
      <c r="HD591" s="188"/>
      <c r="HE591" s="188"/>
      <c r="HF591" s="188"/>
      <c r="HG591" s="188"/>
      <c r="HH591" s="188"/>
      <c r="HI591" s="188"/>
      <c r="HJ591" s="188"/>
      <c r="HK591" s="188"/>
      <c r="HL591" s="188"/>
      <c r="HM591" s="189"/>
      <c r="HN591" s="195"/>
      <c r="HO591" s="188"/>
      <c r="HP591" s="188"/>
      <c r="HQ591" s="188"/>
      <c r="HR591" s="188"/>
      <c r="HS591" s="188"/>
      <c r="HT591" s="188"/>
      <c r="HU591" s="188"/>
      <c r="HV591" s="188"/>
      <c r="HW591" s="188"/>
      <c r="HX591" s="188"/>
      <c r="HY591" s="188"/>
      <c r="HZ591" s="188"/>
      <c r="IA591" s="188"/>
      <c r="IB591" s="188"/>
      <c r="IC591" s="188"/>
      <c r="ID591" s="189"/>
      <c r="IE591" s="195"/>
      <c r="IF591" s="188"/>
      <c r="IG591" s="188"/>
      <c r="IH591" s="188"/>
      <c r="II591" s="188"/>
      <c r="IJ591" s="188"/>
      <c r="IK591" s="188"/>
      <c r="IL591" s="188"/>
      <c r="IM591" s="188"/>
      <c r="IN591" s="188"/>
      <c r="IO591" s="188"/>
      <c r="IP591" s="188"/>
      <c r="IQ591" s="188"/>
      <c r="IR591" s="188"/>
      <c r="IS591" s="188"/>
      <c r="IT591" s="188"/>
      <c r="IU591" s="189"/>
      <c r="IV591" s="195"/>
      <c r="IW591" s="188"/>
      <c r="IX591" s="188"/>
      <c r="IY591" s="188"/>
      <c r="IZ591" s="188"/>
      <c r="JA591" s="188"/>
      <c r="JB591" s="188"/>
      <c r="JC591" s="188"/>
      <c r="JD591" s="188"/>
      <c r="JE591" s="188"/>
      <c r="JF591" s="188"/>
      <c r="JG591" s="188"/>
      <c r="JH591" s="188"/>
      <c r="JI591" s="188"/>
      <c r="JJ591" s="188"/>
      <c r="JK591" s="188"/>
      <c r="JL591" s="189"/>
      <c r="JM591" s="195"/>
      <c r="JN591" s="188"/>
      <c r="JO591" s="188"/>
      <c r="JP591" s="188"/>
      <c r="JQ591" s="188"/>
      <c r="JR591" s="188"/>
      <c r="JS591" s="188"/>
      <c r="JT591" s="188"/>
      <c r="JU591" s="188"/>
      <c r="JV591" s="188"/>
      <c r="JW591" s="188"/>
      <c r="JX591" s="188"/>
      <c r="JY591" s="188"/>
      <c r="JZ591" s="188"/>
      <c r="KA591" s="188"/>
      <c r="KB591" s="188"/>
      <c r="KC591" s="189"/>
      <c r="KD591" s="195"/>
      <c r="KE591" s="188"/>
      <c r="KF591" s="188"/>
      <c r="KG591" s="188"/>
      <c r="KH591" s="188"/>
      <c r="KI591" s="188"/>
      <c r="KJ591" s="188"/>
      <c r="KK591" s="188"/>
      <c r="KL591" s="188"/>
      <c r="KM591" s="188"/>
      <c r="KN591" s="188"/>
      <c r="KO591" s="188"/>
      <c r="KP591" s="188"/>
      <c r="KQ591" s="188"/>
      <c r="KR591" s="188"/>
      <c r="KS591" s="188"/>
      <c r="KT591" s="189"/>
      <c r="KU591" s="188"/>
    </row>
    <row r="592" ht="15.0" customHeight="1">
      <c r="A592" s="195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9"/>
      <c r="R592" s="195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9"/>
      <c r="AI592" s="195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9"/>
      <c r="AZ592" s="195"/>
      <c r="BA592" s="188"/>
      <c r="BB592" s="188"/>
      <c r="BC592" s="188"/>
      <c r="BD592" s="188"/>
      <c r="BE592" s="188"/>
      <c r="BF592" s="188"/>
      <c r="BG592" s="188"/>
      <c r="BH592" s="188"/>
      <c r="BI592" s="188"/>
      <c r="BJ592" s="188"/>
      <c r="BK592" s="188"/>
      <c r="BL592" s="188"/>
      <c r="BM592" s="188"/>
      <c r="BN592" s="188"/>
      <c r="BO592" s="188"/>
      <c r="BP592" s="189"/>
      <c r="BQ592" s="195"/>
      <c r="BR592" s="188"/>
      <c r="BS592" s="188"/>
      <c r="BT592" s="188"/>
      <c r="BU592" s="188"/>
      <c r="BV592" s="188"/>
      <c r="BW592" s="188"/>
      <c r="BX592" s="188"/>
      <c r="BY592" s="188"/>
      <c r="BZ592" s="188"/>
      <c r="CA592" s="188"/>
      <c r="CB592" s="188"/>
      <c r="CC592" s="188"/>
      <c r="CD592" s="188"/>
      <c r="CE592" s="188"/>
      <c r="CF592" s="188"/>
      <c r="CG592" s="189"/>
      <c r="CH592" s="195"/>
      <c r="CI592" s="188"/>
      <c r="CJ592" s="188"/>
      <c r="CK592" s="188"/>
      <c r="CL592" s="188"/>
      <c r="CM592" s="188"/>
      <c r="CN592" s="188"/>
      <c r="CO592" s="188"/>
      <c r="CP592" s="188"/>
      <c r="CQ592" s="188"/>
      <c r="CR592" s="188"/>
      <c r="CS592" s="188"/>
      <c r="CT592" s="188"/>
      <c r="CU592" s="188"/>
      <c r="CV592" s="188"/>
      <c r="CW592" s="188"/>
      <c r="CX592" s="189"/>
      <c r="CY592" s="195"/>
      <c r="CZ592" s="188"/>
      <c r="DA592" s="188"/>
      <c r="DB592" s="188"/>
      <c r="DC592" s="188"/>
      <c r="DD592" s="188"/>
      <c r="DE592" s="188"/>
      <c r="DF592" s="188"/>
      <c r="DG592" s="188"/>
      <c r="DH592" s="188"/>
      <c r="DI592" s="188"/>
      <c r="DJ592" s="188"/>
      <c r="DK592" s="188"/>
      <c r="DL592" s="188"/>
      <c r="DM592" s="188"/>
      <c r="DN592" s="188"/>
      <c r="DO592" s="189"/>
      <c r="DP592" s="195"/>
      <c r="DQ592" s="188"/>
      <c r="DR592" s="188"/>
      <c r="DS592" s="188"/>
      <c r="DT592" s="188"/>
      <c r="DU592" s="188"/>
      <c r="DV592" s="188"/>
      <c r="DW592" s="188"/>
      <c r="DX592" s="188"/>
      <c r="DY592" s="188"/>
      <c r="DZ592" s="188"/>
      <c r="EA592" s="188"/>
      <c r="EB592" s="188"/>
      <c r="EC592" s="188"/>
      <c r="ED592" s="188"/>
      <c r="EE592" s="188"/>
      <c r="EF592" s="189"/>
      <c r="EG592" s="195"/>
      <c r="EH592" s="188"/>
      <c r="EI592" s="188"/>
      <c r="EJ592" s="188"/>
      <c r="EK592" s="188"/>
      <c r="EL592" s="188"/>
      <c r="EM592" s="188"/>
      <c r="EN592" s="188"/>
      <c r="EO592" s="188"/>
      <c r="EP592" s="188"/>
      <c r="EQ592" s="188"/>
      <c r="ER592" s="188"/>
      <c r="ES592" s="188"/>
      <c r="ET592" s="188"/>
      <c r="EU592" s="188"/>
      <c r="EV592" s="188"/>
      <c r="EW592" s="189"/>
      <c r="EX592" s="195"/>
      <c r="EY592" s="188"/>
      <c r="EZ592" s="188"/>
      <c r="FA592" s="188"/>
      <c r="FB592" s="188"/>
      <c r="FC592" s="188"/>
      <c r="FD592" s="188"/>
      <c r="FE592" s="188"/>
      <c r="FF592" s="188"/>
      <c r="FG592" s="188"/>
      <c r="FH592" s="188"/>
      <c r="FI592" s="188"/>
      <c r="FJ592" s="188"/>
      <c r="FK592" s="188"/>
      <c r="FL592" s="188"/>
      <c r="FM592" s="188"/>
      <c r="FN592" s="189"/>
      <c r="FO592" s="195"/>
      <c r="FP592" s="188"/>
      <c r="FQ592" s="188"/>
      <c r="FR592" s="188"/>
      <c r="FS592" s="188"/>
      <c r="FT592" s="188"/>
      <c r="FU592" s="188"/>
      <c r="FV592" s="188"/>
      <c r="FW592" s="188"/>
      <c r="FX592" s="188"/>
      <c r="FY592" s="188"/>
      <c r="FZ592" s="188"/>
      <c r="GA592" s="188"/>
      <c r="GB592" s="188"/>
      <c r="GC592" s="188"/>
      <c r="GD592" s="188"/>
      <c r="GE592" s="189"/>
      <c r="GF592" s="195"/>
      <c r="GG592" s="188"/>
      <c r="GH592" s="188"/>
      <c r="GI592" s="188"/>
      <c r="GJ592" s="188"/>
      <c r="GK592" s="188"/>
      <c r="GL592" s="188"/>
      <c r="GM592" s="188"/>
      <c r="GN592" s="188"/>
      <c r="GO592" s="188"/>
      <c r="GP592" s="188"/>
      <c r="GQ592" s="188"/>
      <c r="GR592" s="188"/>
      <c r="GS592" s="188"/>
      <c r="GT592" s="188"/>
      <c r="GU592" s="188"/>
      <c r="GV592" s="189"/>
      <c r="GW592" s="195"/>
      <c r="GX592" s="188"/>
      <c r="GY592" s="188"/>
      <c r="GZ592" s="188"/>
      <c r="HA592" s="188"/>
      <c r="HB592" s="188"/>
      <c r="HC592" s="188"/>
      <c r="HD592" s="188"/>
      <c r="HE592" s="188"/>
      <c r="HF592" s="188"/>
      <c r="HG592" s="188"/>
      <c r="HH592" s="188"/>
      <c r="HI592" s="188"/>
      <c r="HJ592" s="188"/>
      <c r="HK592" s="188"/>
      <c r="HL592" s="188"/>
      <c r="HM592" s="189"/>
      <c r="HN592" s="195"/>
      <c r="HO592" s="188"/>
      <c r="HP592" s="188"/>
      <c r="HQ592" s="188"/>
      <c r="HR592" s="188"/>
      <c r="HS592" s="188"/>
      <c r="HT592" s="188"/>
      <c r="HU592" s="188"/>
      <c r="HV592" s="188"/>
      <c r="HW592" s="188"/>
      <c r="HX592" s="188"/>
      <c r="HY592" s="188"/>
      <c r="HZ592" s="188"/>
      <c r="IA592" s="188"/>
      <c r="IB592" s="188"/>
      <c r="IC592" s="188"/>
      <c r="ID592" s="189"/>
      <c r="IE592" s="195"/>
      <c r="IF592" s="188"/>
      <c r="IG592" s="188"/>
      <c r="IH592" s="188"/>
      <c r="II592" s="188"/>
      <c r="IJ592" s="188"/>
      <c r="IK592" s="188"/>
      <c r="IL592" s="188"/>
      <c r="IM592" s="188"/>
      <c r="IN592" s="188"/>
      <c r="IO592" s="188"/>
      <c r="IP592" s="188"/>
      <c r="IQ592" s="188"/>
      <c r="IR592" s="188"/>
      <c r="IS592" s="188"/>
      <c r="IT592" s="188"/>
      <c r="IU592" s="189"/>
      <c r="IV592" s="195"/>
      <c r="IW592" s="188"/>
      <c r="IX592" s="188"/>
      <c r="IY592" s="188"/>
      <c r="IZ592" s="188"/>
      <c r="JA592" s="188"/>
      <c r="JB592" s="188"/>
      <c r="JC592" s="188"/>
      <c r="JD592" s="188"/>
      <c r="JE592" s="188"/>
      <c r="JF592" s="188"/>
      <c r="JG592" s="188"/>
      <c r="JH592" s="188"/>
      <c r="JI592" s="188"/>
      <c r="JJ592" s="188"/>
      <c r="JK592" s="188"/>
      <c r="JL592" s="189"/>
      <c r="JM592" s="195"/>
      <c r="JN592" s="188"/>
      <c r="JO592" s="188"/>
      <c r="JP592" s="188"/>
      <c r="JQ592" s="188"/>
      <c r="JR592" s="188"/>
      <c r="JS592" s="188"/>
      <c r="JT592" s="188"/>
      <c r="JU592" s="188"/>
      <c r="JV592" s="188"/>
      <c r="JW592" s="188"/>
      <c r="JX592" s="188"/>
      <c r="JY592" s="188"/>
      <c r="JZ592" s="188"/>
      <c r="KA592" s="188"/>
      <c r="KB592" s="188"/>
      <c r="KC592" s="189"/>
      <c r="KD592" s="195"/>
      <c r="KE592" s="188"/>
      <c r="KF592" s="188"/>
      <c r="KG592" s="188"/>
      <c r="KH592" s="188"/>
      <c r="KI592" s="188"/>
      <c r="KJ592" s="188"/>
      <c r="KK592" s="188"/>
      <c r="KL592" s="188"/>
      <c r="KM592" s="188"/>
      <c r="KN592" s="188"/>
      <c r="KO592" s="188"/>
      <c r="KP592" s="188"/>
      <c r="KQ592" s="188"/>
      <c r="KR592" s="188"/>
      <c r="KS592" s="188"/>
      <c r="KT592" s="189"/>
      <c r="KU592" s="188"/>
    </row>
    <row r="593" ht="15.0" customHeight="1">
      <c r="A593" s="195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9"/>
      <c r="R593" s="195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9"/>
      <c r="AI593" s="195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9"/>
      <c r="AZ593" s="195"/>
      <c r="BA593" s="188"/>
      <c r="BB593" s="188"/>
      <c r="BC593" s="188"/>
      <c r="BD593" s="188"/>
      <c r="BE593" s="188"/>
      <c r="BF593" s="188"/>
      <c r="BG593" s="188"/>
      <c r="BH593" s="188"/>
      <c r="BI593" s="188"/>
      <c r="BJ593" s="188"/>
      <c r="BK593" s="188"/>
      <c r="BL593" s="188"/>
      <c r="BM593" s="188"/>
      <c r="BN593" s="188"/>
      <c r="BO593" s="188"/>
      <c r="BP593" s="189"/>
      <c r="BQ593" s="195"/>
      <c r="BR593" s="188"/>
      <c r="BS593" s="188"/>
      <c r="BT593" s="188"/>
      <c r="BU593" s="188"/>
      <c r="BV593" s="188"/>
      <c r="BW593" s="188"/>
      <c r="BX593" s="188"/>
      <c r="BY593" s="188"/>
      <c r="BZ593" s="188"/>
      <c r="CA593" s="188"/>
      <c r="CB593" s="188"/>
      <c r="CC593" s="188"/>
      <c r="CD593" s="188"/>
      <c r="CE593" s="188"/>
      <c r="CF593" s="188"/>
      <c r="CG593" s="189"/>
      <c r="CH593" s="195"/>
      <c r="CI593" s="188"/>
      <c r="CJ593" s="188"/>
      <c r="CK593" s="188"/>
      <c r="CL593" s="188"/>
      <c r="CM593" s="188"/>
      <c r="CN593" s="188"/>
      <c r="CO593" s="188"/>
      <c r="CP593" s="188"/>
      <c r="CQ593" s="188"/>
      <c r="CR593" s="188"/>
      <c r="CS593" s="188"/>
      <c r="CT593" s="188"/>
      <c r="CU593" s="188"/>
      <c r="CV593" s="188"/>
      <c r="CW593" s="188"/>
      <c r="CX593" s="189"/>
      <c r="CY593" s="195"/>
      <c r="CZ593" s="188"/>
      <c r="DA593" s="188"/>
      <c r="DB593" s="188"/>
      <c r="DC593" s="188"/>
      <c r="DD593" s="188"/>
      <c r="DE593" s="188"/>
      <c r="DF593" s="188"/>
      <c r="DG593" s="188"/>
      <c r="DH593" s="188"/>
      <c r="DI593" s="188"/>
      <c r="DJ593" s="188"/>
      <c r="DK593" s="188"/>
      <c r="DL593" s="188"/>
      <c r="DM593" s="188"/>
      <c r="DN593" s="188"/>
      <c r="DO593" s="189"/>
      <c r="DP593" s="195"/>
      <c r="DQ593" s="188"/>
      <c r="DR593" s="188"/>
      <c r="DS593" s="188"/>
      <c r="DT593" s="188"/>
      <c r="DU593" s="188"/>
      <c r="DV593" s="188"/>
      <c r="DW593" s="188"/>
      <c r="DX593" s="188"/>
      <c r="DY593" s="188"/>
      <c r="DZ593" s="188"/>
      <c r="EA593" s="188"/>
      <c r="EB593" s="188"/>
      <c r="EC593" s="188"/>
      <c r="ED593" s="188"/>
      <c r="EE593" s="188"/>
      <c r="EF593" s="189"/>
      <c r="EG593" s="195"/>
      <c r="EH593" s="188"/>
      <c r="EI593" s="188"/>
      <c r="EJ593" s="188"/>
      <c r="EK593" s="188"/>
      <c r="EL593" s="188"/>
      <c r="EM593" s="188"/>
      <c r="EN593" s="188"/>
      <c r="EO593" s="188"/>
      <c r="EP593" s="188"/>
      <c r="EQ593" s="188"/>
      <c r="ER593" s="188"/>
      <c r="ES593" s="188"/>
      <c r="ET593" s="188"/>
      <c r="EU593" s="188"/>
      <c r="EV593" s="188"/>
      <c r="EW593" s="189"/>
      <c r="EX593" s="195"/>
      <c r="EY593" s="188"/>
      <c r="EZ593" s="188"/>
      <c r="FA593" s="188"/>
      <c r="FB593" s="188"/>
      <c r="FC593" s="188"/>
      <c r="FD593" s="188"/>
      <c r="FE593" s="188"/>
      <c r="FF593" s="188"/>
      <c r="FG593" s="188"/>
      <c r="FH593" s="188"/>
      <c r="FI593" s="188"/>
      <c r="FJ593" s="188"/>
      <c r="FK593" s="188"/>
      <c r="FL593" s="188"/>
      <c r="FM593" s="188"/>
      <c r="FN593" s="189"/>
      <c r="FO593" s="195"/>
      <c r="FP593" s="188"/>
      <c r="FQ593" s="188"/>
      <c r="FR593" s="188"/>
      <c r="FS593" s="188"/>
      <c r="FT593" s="188"/>
      <c r="FU593" s="188"/>
      <c r="FV593" s="188"/>
      <c r="FW593" s="188"/>
      <c r="FX593" s="188"/>
      <c r="FY593" s="188"/>
      <c r="FZ593" s="188"/>
      <c r="GA593" s="188"/>
      <c r="GB593" s="188"/>
      <c r="GC593" s="188"/>
      <c r="GD593" s="188"/>
      <c r="GE593" s="189"/>
      <c r="GF593" s="195"/>
      <c r="GG593" s="188"/>
      <c r="GH593" s="188"/>
      <c r="GI593" s="188"/>
      <c r="GJ593" s="188"/>
      <c r="GK593" s="188"/>
      <c r="GL593" s="188"/>
      <c r="GM593" s="188"/>
      <c r="GN593" s="188"/>
      <c r="GO593" s="188"/>
      <c r="GP593" s="188"/>
      <c r="GQ593" s="188"/>
      <c r="GR593" s="188"/>
      <c r="GS593" s="188"/>
      <c r="GT593" s="188"/>
      <c r="GU593" s="188"/>
      <c r="GV593" s="189"/>
      <c r="GW593" s="195"/>
      <c r="GX593" s="188"/>
      <c r="GY593" s="188"/>
      <c r="GZ593" s="188"/>
      <c r="HA593" s="188"/>
      <c r="HB593" s="188"/>
      <c r="HC593" s="188"/>
      <c r="HD593" s="188"/>
      <c r="HE593" s="188"/>
      <c r="HF593" s="188"/>
      <c r="HG593" s="188"/>
      <c r="HH593" s="188"/>
      <c r="HI593" s="188"/>
      <c r="HJ593" s="188"/>
      <c r="HK593" s="188"/>
      <c r="HL593" s="188"/>
      <c r="HM593" s="189"/>
      <c r="HN593" s="195"/>
      <c r="HO593" s="188"/>
      <c r="HP593" s="188"/>
      <c r="HQ593" s="188"/>
      <c r="HR593" s="188"/>
      <c r="HS593" s="188"/>
      <c r="HT593" s="188"/>
      <c r="HU593" s="188"/>
      <c r="HV593" s="188"/>
      <c r="HW593" s="188"/>
      <c r="HX593" s="188"/>
      <c r="HY593" s="188"/>
      <c r="HZ593" s="188"/>
      <c r="IA593" s="188"/>
      <c r="IB593" s="188"/>
      <c r="IC593" s="188"/>
      <c r="ID593" s="189"/>
      <c r="IE593" s="195"/>
      <c r="IF593" s="188"/>
      <c r="IG593" s="188"/>
      <c r="IH593" s="188"/>
      <c r="II593" s="188"/>
      <c r="IJ593" s="188"/>
      <c r="IK593" s="188"/>
      <c r="IL593" s="188"/>
      <c r="IM593" s="188"/>
      <c r="IN593" s="188"/>
      <c r="IO593" s="188"/>
      <c r="IP593" s="188"/>
      <c r="IQ593" s="188"/>
      <c r="IR593" s="188"/>
      <c r="IS593" s="188"/>
      <c r="IT593" s="188"/>
      <c r="IU593" s="189"/>
      <c r="IV593" s="195"/>
      <c r="IW593" s="188"/>
      <c r="IX593" s="188"/>
      <c r="IY593" s="188"/>
      <c r="IZ593" s="188"/>
      <c r="JA593" s="188"/>
      <c r="JB593" s="188"/>
      <c r="JC593" s="188"/>
      <c r="JD593" s="188"/>
      <c r="JE593" s="188"/>
      <c r="JF593" s="188"/>
      <c r="JG593" s="188"/>
      <c r="JH593" s="188"/>
      <c r="JI593" s="188"/>
      <c r="JJ593" s="188"/>
      <c r="JK593" s="188"/>
      <c r="JL593" s="189"/>
      <c r="JM593" s="195"/>
      <c r="JN593" s="188"/>
      <c r="JO593" s="188"/>
      <c r="JP593" s="188"/>
      <c r="JQ593" s="188"/>
      <c r="JR593" s="188"/>
      <c r="JS593" s="188"/>
      <c r="JT593" s="188"/>
      <c r="JU593" s="188"/>
      <c r="JV593" s="188"/>
      <c r="JW593" s="188"/>
      <c r="JX593" s="188"/>
      <c r="JY593" s="188"/>
      <c r="JZ593" s="188"/>
      <c r="KA593" s="188"/>
      <c r="KB593" s="188"/>
      <c r="KC593" s="189"/>
      <c r="KD593" s="195"/>
      <c r="KE593" s="188"/>
      <c r="KF593" s="188"/>
      <c r="KG593" s="188"/>
      <c r="KH593" s="188"/>
      <c r="KI593" s="188"/>
      <c r="KJ593" s="188"/>
      <c r="KK593" s="188"/>
      <c r="KL593" s="188"/>
      <c r="KM593" s="188"/>
      <c r="KN593" s="188"/>
      <c r="KO593" s="188"/>
      <c r="KP593" s="188"/>
      <c r="KQ593" s="188"/>
      <c r="KR593" s="188"/>
      <c r="KS593" s="188"/>
      <c r="KT593" s="189"/>
      <c r="KU593" s="188"/>
    </row>
    <row r="594" ht="15.0" customHeight="1">
      <c r="A594" s="195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9"/>
      <c r="R594" s="195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9"/>
      <c r="AI594" s="195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9"/>
      <c r="AZ594" s="195"/>
      <c r="BA594" s="188"/>
      <c r="BB594" s="188"/>
      <c r="BC594" s="188"/>
      <c r="BD594" s="188"/>
      <c r="BE594" s="188"/>
      <c r="BF594" s="188"/>
      <c r="BG594" s="188"/>
      <c r="BH594" s="188"/>
      <c r="BI594" s="188"/>
      <c r="BJ594" s="188"/>
      <c r="BK594" s="188"/>
      <c r="BL594" s="188"/>
      <c r="BM594" s="188"/>
      <c r="BN594" s="188"/>
      <c r="BO594" s="188"/>
      <c r="BP594" s="189"/>
      <c r="BQ594" s="195"/>
      <c r="BR594" s="188"/>
      <c r="BS594" s="188"/>
      <c r="BT594" s="188"/>
      <c r="BU594" s="188"/>
      <c r="BV594" s="188"/>
      <c r="BW594" s="188"/>
      <c r="BX594" s="188"/>
      <c r="BY594" s="188"/>
      <c r="BZ594" s="188"/>
      <c r="CA594" s="188"/>
      <c r="CB594" s="188"/>
      <c r="CC594" s="188"/>
      <c r="CD594" s="188"/>
      <c r="CE594" s="188"/>
      <c r="CF594" s="188"/>
      <c r="CG594" s="189"/>
      <c r="CH594" s="195"/>
      <c r="CI594" s="188"/>
      <c r="CJ594" s="188"/>
      <c r="CK594" s="188"/>
      <c r="CL594" s="188"/>
      <c r="CM594" s="188"/>
      <c r="CN594" s="188"/>
      <c r="CO594" s="188"/>
      <c r="CP594" s="188"/>
      <c r="CQ594" s="188"/>
      <c r="CR594" s="188"/>
      <c r="CS594" s="188"/>
      <c r="CT594" s="188"/>
      <c r="CU594" s="188"/>
      <c r="CV594" s="188"/>
      <c r="CW594" s="188"/>
      <c r="CX594" s="189"/>
      <c r="CY594" s="195"/>
      <c r="CZ594" s="188"/>
      <c r="DA594" s="188"/>
      <c r="DB594" s="188"/>
      <c r="DC594" s="188"/>
      <c r="DD594" s="188"/>
      <c r="DE594" s="188"/>
      <c r="DF594" s="188"/>
      <c r="DG594" s="188"/>
      <c r="DH594" s="188"/>
      <c r="DI594" s="188"/>
      <c r="DJ594" s="188"/>
      <c r="DK594" s="188"/>
      <c r="DL594" s="188"/>
      <c r="DM594" s="188"/>
      <c r="DN594" s="188"/>
      <c r="DO594" s="189"/>
      <c r="DP594" s="195"/>
      <c r="DQ594" s="188"/>
      <c r="DR594" s="188"/>
      <c r="DS594" s="188"/>
      <c r="DT594" s="188"/>
      <c r="DU594" s="188"/>
      <c r="DV594" s="188"/>
      <c r="DW594" s="188"/>
      <c r="DX594" s="188"/>
      <c r="DY594" s="188"/>
      <c r="DZ594" s="188"/>
      <c r="EA594" s="188"/>
      <c r="EB594" s="188"/>
      <c r="EC594" s="188"/>
      <c r="ED594" s="188"/>
      <c r="EE594" s="188"/>
      <c r="EF594" s="189"/>
      <c r="EG594" s="195"/>
      <c r="EH594" s="188"/>
      <c r="EI594" s="188"/>
      <c r="EJ594" s="188"/>
      <c r="EK594" s="188"/>
      <c r="EL594" s="188"/>
      <c r="EM594" s="188"/>
      <c r="EN594" s="188"/>
      <c r="EO594" s="188"/>
      <c r="EP594" s="188"/>
      <c r="EQ594" s="188"/>
      <c r="ER594" s="188"/>
      <c r="ES594" s="188"/>
      <c r="ET594" s="188"/>
      <c r="EU594" s="188"/>
      <c r="EV594" s="188"/>
      <c r="EW594" s="189"/>
      <c r="EX594" s="195"/>
      <c r="EY594" s="188"/>
      <c r="EZ594" s="188"/>
      <c r="FA594" s="188"/>
      <c r="FB594" s="188"/>
      <c r="FC594" s="188"/>
      <c r="FD594" s="188"/>
      <c r="FE594" s="188"/>
      <c r="FF594" s="188"/>
      <c r="FG594" s="188"/>
      <c r="FH594" s="188"/>
      <c r="FI594" s="188"/>
      <c r="FJ594" s="188"/>
      <c r="FK594" s="188"/>
      <c r="FL594" s="188"/>
      <c r="FM594" s="188"/>
      <c r="FN594" s="189"/>
      <c r="FO594" s="195"/>
      <c r="FP594" s="188"/>
      <c r="FQ594" s="188"/>
      <c r="FR594" s="188"/>
      <c r="FS594" s="188"/>
      <c r="FT594" s="188"/>
      <c r="FU594" s="188"/>
      <c r="FV594" s="188"/>
      <c r="FW594" s="188"/>
      <c r="FX594" s="188"/>
      <c r="FY594" s="188"/>
      <c r="FZ594" s="188"/>
      <c r="GA594" s="188"/>
      <c r="GB594" s="188"/>
      <c r="GC594" s="188"/>
      <c r="GD594" s="188"/>
      <c r="GE594" s="189"/>
      <c r="GF594" s="195"/>
      <c r="GG594" s="188"/>
      <c r="GH594" s="188"/>
      <c r="GI594" s="188"/>
      <c r="GJ594" s="188"/>
      <c r="GK594" s="188"/>
      <c r="GL594" s="188"/>
      <c r="GM594" s="188"/>
      <c r="GN594" s="188"/>
      <c r="GO594" s="188"/>
      <c r="GP594" s="188"/>
      <c r="GQ594" s="188"/>
      <c r="GR594" s="188"/>
      <c r="GS594" s="188"/>
      <c r="GT594" s="188"/>
      <c r="GU594" s="188"/>
      <c r="GV594" s="189"/>
      <c r="GW594" s="195"/>
      <c r="GX594" s="188"/>
      <c r="GY594" s="188"/>
      <c r="GZ594" s="188"/>
      <c r="HA594" s="188"/>
      <c r="HB594" s="188"/>
      <c r="HC594" s="188"/>
      <c r="HD594" s="188"/>
      <c r="HE594" s="188"/>
      <c r="HF594" s="188"/>
      <c r="HG594" s="188"/>
      <c r="HH594" s="188"/>
      <c r="HI594" s="188"/>
      <c r="HJ594" s="188"/>
      <c r="HK594" s="188"/>
      <c r="HL594" s="188"/>
      <c r="HM594" s="189"/>
      <c r="HN594" s="195"/>
      <c r="HO594" s="188"/>
      <c r="HP594" s="188"/>
      <c r="HQ594" s="188"/>
      <c r="HR594" s="188"/>
      <c r="HS594" s="188"/>
      <c r="HT594" s="188"/>
      <c r="HU594" s="188"/>
      <c r="HV594" s="188"/>
      <c r="HW594" s="188"/>
      <c r="HX594" s="188"/>
      <c r="HY594" s="188"/>
      <c r="HZ594" s="188"/>
      <c r="IA594" s="188"/>
      <c r="IB594" s="188"/>
      <c r="IC594" s="188"/>
      <c r="ID594" s="189"/>
      <c r="IE594" s="195"/>
      <c r="IF594" s="188"/>
      <c r="IG594" s="188"/>
      <c r="IH594" s="188"/>
      <c r="II594" s="188"/>
      <c r="IJ594" s="188"/>
      <c r="IK594" s="188"/>
      <c r="IL594" s="188"/>
      <c r="IM594" s="188"/>
      <c r="IN594" s="188"/>
      <c r="IO594" s="188"/>
      <c r="IP594" s="188"/>
      <c r="IQ594" s="188"/>
      <c r="IR594" s="188"/>
      <c r="IS594" s="188"/>
      <c r="IT594" s="188"/>
      <c r="IU594" s="189"/>
      <c r="IV594" s="195"/>
      <c r="IW594" s="188"/>
      <c r="IX594" s="188"/>
      <c r="IY594" s="188"/>
      <c r="IZ594" s="188"/>
      <c r="JA594" s="188"/>
      <c r="JB594" s="188"/>
      <c r="JC594" s="188"/>
      <c r="JD594" s="188"/>
      <c r="JE594" s="188"/>
      <c r="JF594" s="188"/>
      <c r="JG594" s="188"/>
      <c r="JH594" s="188"/>
      <c r="JI594" s="188"/>
      <c r="JJ594" s="188"/>
      <c r="JK594" s="188"/>
      <c r="JL594" s="189"/>
      <c r="JM594" s="195"/>
      <c r="JN594" s="188"/>
      <c r="JO594" s="188"/>
      <c r="JP594" s="188"/>
      <c r="JQ594" s="188"/>
      <c r="JR594" s="188"/>
      <c r="JS594" s="188"/>
      <c r="JT594" s="188"/>
      <c r="JU594" s="188"/>
      <c r="JV594" s="188"/>
      <c r="JW594" s="188"/>
      <c r="JX594" s="188"/>
      <c r="JY594" s="188"/>
      <c r="JZ594" s="188"/>
      <c r="KA594" s="188"/>
      <c r="KB594" s="188"/>
      <c r="KC594" s="189"/>
      <c r="KD594" s="195"/>
      <c r="KE594" s="188"/>
      <c r="KF594" s="188"/>
      <c r="KG594" s="188"/>
      <c r="KH594" s="188"/>
      <c r="KI594" s="188"/>
      <c r="KJ594" s="188"/>
      <c r="KK594" s="188"/>
      <c r="KL594" s="188"/>
      <c r="KM594" s="188"/>
      <c r="KN594" s="188"/>
      <c r="KO594" s="188"/>
      <c r="KP594" s="188"/>
      <c r="KQ594" s="188"/>
      <c r="KR594" s="188"/>
      <c r="KS594" s="188"/>
      <c r="KT594" s="189"/>
      <c r="KU594" s="188"/>
    </row>
    <row r="595" ht="15.0" customHeight="1">
      <c r="A595" s="195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9"/>
      <c r="R595" s="195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9"/>
      <c r="AI595" s="195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9"/>
      <c r="AZ595" s="195"/>
      <c r="BA595" s="188"/>
      <c r="BB595" s="188"/>
      <c r="BC595" s="188"/>
      <c r="BD595" s="188"/>
      <c r="BE595" s="188"/>
      <c r="BF595" s="188"/>
      <c r="BG595" s="188"/>
      <c r="BH595" s="188"/>
      <c r="BI595" s="188"/>
      <c r="BJ595" s="188"/>
      <c r="BK595" s="188"/>
      <c r="BL595" s="188"/>
      <c r="BM595" s="188"/>
      <c r="BN595" s="188"/>
      <c r="BO595" s="188"/>
      <c r="BP595" s="189"/>
      <c r="BQ595" s="195"/>
      <c r="BR595" s="188"/>
      <c r="BS595" s="188"/>
      <c r="BT595" s="188"/>
      <c r="BU595" s="188"/>
      <c r="BV595" s="188"/>
      <c r="BW595" s="188"/>
      <c r="BX595" s="188"/>
      <c r="BY595" s="188"/>
      <c r="BZ595" s="188"/>
      <c r="CA595" s="188"/>
      <c r="CB595" s="188"/>
      <c r="CC595" s="188"/>
      <c r="CD595" s="188"/>
      <c r="CE595" s="188"/>
      <c r="CF595" s="188"/>
      <c r="CG595" s="189"/>
      <c r="CH595" s="195"/>
      <c r="CI595" s="188"/>
      <c r="CJ595" s="188"/>
      <c r="CK595" s="188"/>
      <c r="CL595" s="188"/>
      <c r="CM595" s="188"/>
      <c r="CN595" s="188"/>
      <c r="CO595" s="188"/>
      <c r="CP595" s="188"/>
      <c r="CQ595" s="188"/>
      <c r="CR595" s="188"/>
      <c r="CS595" s="188"/>
      <c r="CT595" s="188"/>
      <c r="CU595" s="188"/>
      <c r="CV595" s="188"/>
      <c r="CW595" s="188"/>
      <c r="CX595" s="189"/>
      <c r="CY595" s="195"/>
      <c r="CZ595" s="188"/>
      <c r="DA595" s="188"/>
      <c r="DB595" s="188"/>
      <c r="DC595" s="188"/>
      <c r="DD595" s="188"/>
      <c r="DE595" s="188"/>
      <c r="DF595" s="188"/>
      <c r="DG595" s="188"/>
      <c r="DH595" s="188"/>
      <c r="DI595" s="188"/>
      <c r="DJ595" s="188"/>
      <c r="DK595" s="188"/>
      <c r="DL595" s="188"/>
      <c r="DM595" s="188"/>
      <c r="DN595" s="188"/>
      <c r="DO595" s="189"/>
      <c r="DP595" s="195"/>
      <c r="DQ595" s="188"/>
      <c r="DR595" s="188"/>
      <c r="DS595" s="188"/>
      <c r="DT595" s="188"/>
      <c r="DU595" s="188"/>
      <c r="DV595" s="188"/>
      <c r="DW595" s="188"/>
      <c r="DX595" s="188"/>
      <c r="DY595" s="188"/>
      <c r="DZ595" s="188"/>
      <c r="EA595" s="188"/>
      <c r="EB595" s="188"/>
      <c r="EC595" s="188"/>
      <c r="ED595" s="188"/>
      <c r="EE595" s="188"/>
      <c r="EF595" s="189"/>
      <c r="EG595" s="195"/>
      <c r="EH595" s="188"/>
      <c r="EI595" s="188"/>
      <c r="EJ595" s="188"/>
      <c r="EK595" s="188"/>
      <c r="EL595" s="188"/>
      <c r="EM595" s="188"/>
      <c r="EN595" s="188"/>
      <c r="EO595" s="188"/>
      <c r="EP595" s="188"/>
      <c r="EQ595" s="188"/>
      <c r="ER595" s="188"/>
      <c r="ES595" s="188"/>
      <c r="ET595" s="188"/>
      <c r="EU595" s="188"/>
      <c r="EV595" s="188"/>
      <c r="EW595" s="189"/>
      <c r="EX595" s="195"/>
      <c r="EY595" s="188"/>
      <c r="EZ595" s="188"/>
      <c r="FA595" s="188"/>
      <c r="FB595" s="188"/>
      <c r="FC595" s="188"/>
      <c r="FD595" s="188"/>
      <c r="FE595" s="188"/>
      <c r="FF595" s="188"/>
      <c r="FG595" s="188"/>
      <c r="FH595" s="188"/>
      <c r="FI595" s="188"/>
      <c r="FJ595" s="188"/>
      <c r="FK595" s="188"/>
      <c r="FL595" s="188"/>
      <c r="FM595" s="188"/>
      <c r="FN595" s="189"/>
      <c r="FO595" s="195"/>
      <c r="FP595" s="188"/>
      <c r="FQ595" s="188"/>
      <c r="FR595" s="188"/>
      <c r="FS595" s="188"/>
      <c r="FT595" s="188"/>
      <c r="FU595" s="188"/>
      <c r="FV595" s="188"/>
      <c r="FW595" s="188"/>
      <c r="FX595" s="188"/>
      <c r="FY595" s="188"/>
      <c r="FZ595" s="188"/>
      <c r="GA595" s="188"/>
      <c r="GB595" s="188"/>
      <c r="GC595" s="188"/>
      <c r="GD595" s="188"/>
      <c r="GE595" s="189"/>
      <c r="GF595" s="195"/>
      <c r="GG595" s="188"/>
      <c r="GH595" s="188"/>
      <c r="GI595" s="188"/>
      <c r="GJ595" s="188"/>
      <c r="GK595" s="188"/>
      <c r="GL595" s="188"/>
      <c r="GM595" s="188"/>
      <c r="GN595" s="188"/>
      <c r="GO595" s="188"/>
      <c r="GP595" s="188"/>
      <c r="GQ595" s="188"/>
      <c r="GR595" s="188"/>
      <c r="GS595" s="188"/>
      <c r="GT595" s="188"/>
      <c r="GU595" s="188"/>
      <c r="GV595" s="189"/>
      <c r="GW595" s="195"/>
      <c r="GX595" s="188"/>
      <c r="GY595" s="188"/>
      <c r="GZ595" s="188"/>
      <c r="HA595" s="188"/>
      <c r="HB595" s="188"/>
      <c r="HC595" s="188"/>
      <c r="HD595" s="188"/>
      <c r="HE595" s="188"/>
      <c r="HF595" s="188"/>
      <c r="HG595" s="188"/>
      <c r="HH595" s="188"/>
      <c r="HI595" s="188"/>
      <c r="HJ595" s="188"/>
      <c r="HK595" s="188"/>
      <c r="HL595" s="188"/>
      <c r="HM595" s="189"/>
      <c r="HN595" s="195"/>
      <c r="HO595" s="188"/>
      <c r="HP595" s="188"/>
      <c r="HQ595" s="188"/>
      <c r="HR595" s="188"/>
      <c r="HS595" s="188"/>
      <c r="HT595" s="188"/>
      <c r="HU595" s="188"/>
      <c r="HV595" s="188"/>
      <c r="HW595" s="188"/>
      <c r="HX595" s="188"/>
      <c r="HY595" s="188"/>
      <c r="HZ595" s="188"/>
      <c r="IA595" s="188"/>
      <c r="IB595" s="188"/>
      <c r="IC595" s="188"/>
      <c r="ID595" s="189"/>
      <c r="IE595" s="195"/>
      <c r="IF595" s="188"/>
      <c r="IG595" s="188"/>
      <c r="IH595" s="188"/>
      <c r="II595" s="188"/>
      <c r="IJ595" s="188"/>
      <c r="IK595" s="188"/>
      <c r="IL595" s="188"/>
      <c r="IM595" s="188"/>
      <c r="IN595" s="188"/>
      <c r="IO595" s="188"/>
      <c r="IP595" s="188"/>
      <c r="IQ595" s="188"/>
      <c r="IR595" s="188"/>
      <c r="IS595" s="188"/>
      <c r="IT595" s="188"/>
      <c r="IU595" s="189"/>
      <c r="IV595" s="195"/>
      <c r="IW595" s="188"/>
      <c r="IX595" s="188"/>
      <c r="IY595" s="188"/>
      <c r="IZ595" s="188"/>
      <c r="JA595" s="188"/>
      <c r="JB595" s="188"/>
      <c r="JC595" s="188"/>
      <c r="JD595" s="188"/>
      <c r="JE595" s="188"/>
      <c r="JF595" s="188"/>
      <c r="JG595" s="188"/>
      <c r="JH595" s="188"/>
      <c r="JI595" s="188"/>
      <c r="JJ595" s="188"/>
      <c r="JK595" s="188"/>
      <c r="JL595" s="189"/>
      <c r="JM595" s="195"/>
      <c r="JN595" s="188"/>
      <c r="JO595" s="188"/>
      <c r="JP595" s="188"/>
      <c r="JQ595" s="188"/>
      <c r="JR595" s="188"/>
      <c r="JS595" s="188"/>
      <c r="JT595" s="188"/>
      <c r="JU595" s="188"/>
      <c r="JV595" s="188"/>
      <c r="JW595" s="188"/>
      <c r="JX595" s="188"/>
      <c r="JY595" s="188"/>
      <c r="JZ595" s="188"/>
      <c r="KA595" s="188"/>
      <c r="KB595" s="188"/>
      <c r="KC595" s="189"/>
      <c r="KD595" s="195"/>
      <c r="KE595" s="188"/>
      <c r="KF595" s="188"/>
      <c r="KG595" s="188"/>
      <c r="KH595" s="188"/>
      <c r="KI595" s="188"/>
      <c r="KJ595" s="188"/>
      <c r="KK595" s="188"/>
      <c r="KL595" s="188"/>
      <c r="KM595" s="188"/>
      <c r="KN595" s="188"/>
      <c r="KO595" s="188"/>
      <c r="KP595" s="188"/>
      <c r="KQ595" s="188"/>
      <c r="KR595" s="188"/>
      <c r="KS595" s="188"/>
      <c r="KT595" s="189"/>
      <c r="KU595" s="188"/>
    </row>
    <row r="596" ht="15.0" customHeight="1">
      <c r="A596" s="195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9"/>
      <c r="R596" s="195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9"/>
      <c r="AI596" s="195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9"/>
      <c r="AZ596" s="195"/>
      <c r="BA596" s="188"/>
      <c r="BB596" s="188"/>
      <c r="BC596" s="188"/>
      <c r="BD596" s="188"/>
      <c r="BE596" s="188"/>
      <c r="BF596" s="188"/>
      <c r="BG596" s="188"/>
      <c r="BH596" s="188"/>
      <c r="BI596" s="188"/>
      <c r="BJ596" s="188"/>
      <c r="BK596" s="188"/>
      <c r="BL596" s="188"/>
      <c r="BM596" s="188"/>
      <c r="BN596" s="188"/>
      <c r="BO596" s="188"/>
      <c r="BP596" s="189"/>
      <c r="BQ596" s="195"/>
      <c r="BR596" s="188"/>
      <c r="BS596" s="188"/>
      <c r="BT596" s="188"/>
      <c r="BU596" s="188"/>
      <c r="BV596" s="188"/>
      <c r="BW596" s="188"/>
      <c r="BX596" s="188"/>
      <c r="BY596" s="188"/>
      <c r="BZ596" s="188"/>
      <c r="CA596" s="188"/>
      <c r="CB596" s="188"/>
      <c r="CC596" s="188"/>
      <c r="CD596" s="188"/>
      <c r="CE596" s="188"/>
      <c r="CF596" s="188"/>
      <c r="CG596" s="189"/>
      <c r="CH596" s="195"/>
      <c r="CI596" s="188"/>
      <c r="CJ596" s="188"/>
      <c r="CK596" s="188"/>
      <c r="CL596" s="188"/>
      <c r="CM596" s="188"/>
      <c r="CN596" s="188"/>
      <c r="CO596" s="188"/>
      <c r="CP596" s="188"/>
      <c r="CQ596" s="188"/>
      <c r="CR596" s="188"/>
      <c r="CS596" s="188"/>
      <c r="CT596" s="188"/>
      <c r="CU596" s="188"/>
      <c r="CV596" s="188"/>
      <c r="CW596" s="188"/>
      <c r="CX596" s="189"/>
      <c r="CY596" s="195"/>
      <c r="CZ596" s="188"/>
      <c r="DA596" s="188"/>
      <c r="DB596" s="188"/>
      <c r="DC596" s="188"/>
      <c r="DD596" s="188"/>
      <c r="DE596" s="188"/>
      <c r="DF596" s="188"/>
      <c r="DG596" s="188"/>
      <c r="DH596" s="188"/>
      <c r="DI596" s="188"/>
      <c r="DJ596" s="188"/>
      <c r="DK596" s="188"/>
      <c r="DL596" s="188"/>
      <c r="DM596" s="188"/>
      <c r="DN596" s="188"/>
      <c r="DO596" s="189"/>
      <c r="DP596" s="195"/>
      <c r="DQ596" s="188"/>
      <c r="DR596" s="188"/>
      <c r="DS596" s="188"/>
      <c r="DT596" s="188"/>
      <c r="DU596" s="188"/>
      <c r="DV596" s="188"/>
      <c r="DW596" s="188"/>
      <c r="DX596" s="188"/>
      <c r="DY596" s="188"/>
      <c r="DZ596" s="188"/>
      <c r="EA596" s="188"/>
      <c r="EB596" s="188"/>
      <c r="EC596" s="188"/>
      <c r="ED596" s="188"/>
      <c r="EE596" s="188"/>
      <c r="EF596" s="189"/>
      <c r="EG596" s="195"/>
      <c r="EH596" s="188"/>
      <c r="EI596" s="188"/>
      <c r="EJ596" s="188"/>
      <c r="EK596" s="188"/>
      <c r="EL596" s="188"/>
      <c r="EM596" s="188"/>
      <c r="EN596" s="188"/>
      <c r="EO596" s="188"/>
      <c r="EP596" s="188"/>
      <c r="EQ596" s="188"/>
      <c r="ER596" s="188"/>
      <c r="ES596" s="188"/>
      <c r="ET596" s="188"/>
      <c r="EU596" s="188"/>
      <c r="EV596" s="188"/>
      <c r="EW596" s="189"/>
      <c r="EX596" s="195"/>
      <c r="EY596" s="188"/>
      <c r="EZ596" s="188"/>
      <c r="FA596" s="188"/>
      <c r="FB596" s="188"/>
      <c r="FC596" s="188"/>
      <c r="FD596" s="188"/>
      <c r="FE596" s="188"/>
      <c r="FF596" s="188"/>
      <c r="FG596" s="188"/>
      <c r="FH596" s="188"/>
      <c r="FI596" s="188"/>
      <c r="FJ596" s="188"/>
      <c r="FK596" s="188"/>
      <c r="FL596" s="188"/>
      <c r="FM596" s="188"/>
      <c r="FN596" s="189"/>
      <c r="FO596" s="195"/>
      <c r="FP596" s="188"/>
      <c r="FQ596" s="188"/>
      <c r="FR596" s="188"/>
      <c r="FS596" s="188"/>
      <c r="FT596" s="188"/>
      <c r="FU596" s="188"/>
      <c r="FV596" s="188"/>
      <c r="FW596" s="188"/>
      <c r="FX596" s="188"/>
      <c r="FY596" s="188"/>
      <c r="FZ596" s="188"/>
      <c r="GA596" s="188"/>
      <c r="GB596" s="188"/>
      <c r="GC596" s="188"/>
      <c r="GD596" s="188"/>
      <c r="GE596" s="189"/>
      <c r="GF596" s="195"/>
      <c r="GG596" s="188"/>
      <c r="GH596" s="188"/>
      <c r="GI596" s="188"/>
      <c r="GJ596" s="188"/>
      <c r="GK596" s="188"/>
      <c r="GL596" s="188"/>
      <c r="GM596" s="188"/>
      <c r="GN596" s="188"/>
      <c r="GO596" s="188"/>
      <c r="GP596" s="188"/>
      <c r="GQ596" s="188"/>
      <c r="GR596" s="188"/>
      <c r="GS596" s="188"/>
      <c r="GT596" s="188"/>
      <c r="GU596" s="188"/>
      <c r="GV596" s="189"/>
      <c r="GW596" s="195"/>
      <c r="GX596" s="188"/>
      <c r="GY596" s="188"/>
      <c r="GZ596" s="188"/>
      <c r="HA596" s="188"/>
      <c r="HB596" s="188"/>
      <c r="HC596" s="188"/>
      <c r="HD596" s="188"/>
      <c r="HE596" s="188"/>
      <c r="HF596" s="188"/>
      <c r="HG596" s="188"/>
      <c r="HH596" s="188"/>
      <c r="HI596" s="188"/>
      <c r="HJ596" s="188"/>
      <c r="HK596" s="188"/>
      <c r="HL596" s="188"/>
      <c r="HM596" s="189"/>
      <c r="HN596" s="195"/>
      <c r="HO596" s="188"/>
      <c r="HP596" s="188"/>
      <c r="HQ596" s="188"/>
      <c r="HR596" s="188"/>
      <c r="HS596" s="188"/>
      <c r="HT596" s="188"/>
      <c r="HU596" s="188"/>
      <c r="HV596" s="188"/>
      <c r="HW596" s="188"/>
      <c r="HX596" s="188"/>
      <c r="HY596" s="188"/>
      <c r="HZ596" s="188"/>
      <c r="IA596" s="188"/>
      <c r="IB596" s="188"/>
      <c r="IC596" s="188"/>
      <c r="ID596" s="189"/>
      <c r="IE596" s="195"/>
      <c r="IF596" s="188"/>
      <c r="IG596" s="188"/>
      <c r="IH596" s="188"/>
      <c r="II596" s="188"/>
      <c r="IJ596" s="188"/>
      <c r="IK596" s="188"/>
      <c r="IL596" s="188"/>
      <c r="IM596" s="188"/>
      <c r="IN596" s="188"/>
      <c r="IO596" s="188"/>
      <c r="IP596" s="188"/>
      <c r="IQ596" s="188"/>
      <c r="IR596" s="188"/>
      <c r="IS596" s="188"/>
      <c r="IT596" s="188"/>
      <c r="IU596" s="189"/>
      <c r="IV596" s="195"/>
      <c r="IW596" s="188"/>
      <c r="IX596" s="188"/>
      <c r="IY596" s="188"/>
      <c r="IZ596" s="188"/>
      <c r="JA596" s="188"/>
      <c r="JB596" s="188"/>
      <c r="JC596" s="188"/>
      <c r="JD596" s="188"/>
      <c r="JE596" s="188"/>
      <c r="JF596" s="188"/>
      <c r="JG596" s="188"/>
      <c r="JH596" s="188"/>
      <c r="JI596" s="188"/>
      <c r="JJ596" s="188"/>
      <c r="JK596" s="188"/>
      <c r="JL596" s="189"/>
      <c r="JM596" s="195"/>
      <c r="JN596" s="188"/>
      <c r="JO596" s="188"/>
      <c r="JP596" s="188"/>
      <c r="JQ596" s="188"/>
      <c r="JR596" s="188"/>
      <c r="JS596" s="188"/>
      <c r="JT596" s="188"/>
      <c r="JU596" s="188"/>
      <c r="JV596" s="188"/>
      <c r="JW596" s="188"/>
      <c r="JX596" s="188"/>
      <c r="JY596" s="188"/>
      <c r="JZ596" s="188"/>
      <c r="KA596" s="188"/>
      <c r="KB596" s="188"/>
      <c r="KC596" s="189"/>
      <c r="KD596" s="195"/>
      <c r="KE596" s="188"/>
      <c r="KF596" s="188"/>
      <c r="KG596" s="188"/>
      <c r="KH596" s="188"/>
      <c r="KI596" s="188"/>
      <c r="KJ596" s="188"/>
      <c r="KK596" s="188"/>
      <c r="KL596" s="188"/>
      <c r="KM596" s="188"/>
      <c r="KN596" s="188"/>
      <c r="KO596" s="188"/>
      <c r="KP596" s="188"/>
      <c r="KQ596" s="188"/>
      <c r="KR596" s="188"/>
      <c r="KS596" s="188"/>
      <c r="KT596" s="189"/>
      <c r="KU596" s="188"/>
    </row>
    <row r="597" ht="15.0" customHeight="1">
      <c r="A597" s="195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9"/>
      <c r="R597" s="195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9"/>
      <c r="AI597" s="195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9"/>
      <c r="AZ597" s="195"/>
      <c r="BA597" s="188"/>
      <c r="BB597" s="188"/>
      <c r="BC597" s="188"/>
      <c r="BD597" s="188"/>
      <c r="BE597" s="188"/>
      <c r="BF597" s="188"/>
      <c r="BG597" s="188"/>
      <c r="BH597" s="188"/>
      <c r="BI597" s="188"/>
      <c r="BJ597" s="188"/>
      <c r="BK597" s="188"/>
      <c r="BL597" s="188"/>
      <c r="BM597" s="188"/>
      <c r="BN597" s="188"/>
      <c r="BO597" s="188"/>
      <c r="BP597" s="189"/>
      <c r="BQ597" s="195"/>
      <c r="BR597" s="188"/>
      <c r="BS597" s="188"/>
      <c r="BT597" s="188"/>
      <c r="BU597" s="188"/>
      <c r="BV597" s="188"/>
      <c r="BW597" s="188"/>
      <c r="BX597" s="188"/>
      <c r="BY597" s="188"/>
      <c r="BZ597" s="188"/>
      <c r="CA597" s="188"/>
      <c r="CB597" s="188"/>
      <c r="CC597" s="188"/>
      <c r="CD597" s="188"/>
      <c r="CE597" s="188"/>
      <c r="CF597" s="188"/>
      <c r="CG597" s="189"/>
      <c r="CH597" s="195"/>
      <c r="CI597" s="188"/>
      <c r="CJ597" s="188"/>
      <c r="CK597" s="188"/>
      <c r="CL597" s="188"/>
      <c r="CM597" s="188"/>
      <c r="CN597" s="188"/>
      <c r="CO597" s="188"/>
      <c r="CP597" s="188"/>
      <c r="CQ597" s="188"/>
      <c r="CR597" s="188"/>
      <c r="CS597" s="188"/>
      <c r="CT597" s="188"/>
      <c r="CU597" s="188"/>
      <c r="CV597" s="188"/>
      <c r="CW597" s="188"/>
      <c r="CX597" s="189"/>
      <c r="CY597" s="195"/>
      <c r="CZ597" s="188"/>
      <c r="DA597" s="188"/>
      <c r="DB597" s="188"/>
      <c r="DC597" s="188"/>
      <c r="DD597" s="188"/>
      <c r="DE597" s="188"/>
      <c r="DF597" s="188"/>
      <c r="DG597" s="188"/>
      <c r="DH597" s="188"/>
      <c r="DI597" s="188"/>
      <c r="DJ597" s="188"/>
      <c r="DK597" s="188"/>
      <c r="DL597" s="188"/>
      <c r="DM597" s="188"/>
      <c r="DN597" s="188"/>
      <c r="DO597" s="189"/>
      <c r="DP597" s="195"/>
      <c r="DQ597" s="188"/>
      <c r="DR597" s="188"/>
      <c r="DS597" s="188"/>
      <c r="DT597" s="188"/>
      <c r="DU597" s="188"/>
      <c r="DV597" s="188"/>
      <c r="DW597" s="188"/>
      <c r="DX597" s="188"/>
      <c r="DY597" s="188"/>
      <c r="DZ597" s="188"/>
      <c r="EA597" s="188"/>
      <c r="EB597" s="188"/>
      <c r="EC597" s="188"/>
      <c r="ED597" s="188"/>
      <c r="EE597" s="188"/>
      <c r="EF597" s="189"/>
      <c r="EG597" s="195"/>
      <c r="EH597" s="188"/>
      <c r="EI597" s="188"/>
      <c r="EJ597" s="188"/>
      <c r="EK597" s="188"/>
      <c r="EL597" s="188"/>
      <c r="EM597" s="188"/>
      <c r="EN597" s="188"/>
      <c r="EO597" s="188"/>
      <c r="EP597" s="188"/>
      <c r="EQ597" s="188"/>
      <c r="ER597" s="188"/>
      <c r="ES597" s="188"/>
      <c r="ET597" s="188"/>
      <c r="EU597" s="188"/>
      <c r="EV597" s="188"/>
      <c r="EW597" s="189"/>
      <c r="EX597" s="195"/>
      <c r="EY597" s="188"/>
      <c r="EZ597" s="188"/>
      <c r="FA597" s="188"/>
      <c r="FB597" s="188"/>
      <c r="FC597" s="188"/>
      <c r="FD597" s="188"/>
      <c r="FE597" s="188"/>
      <c r="FF597" s="188"/>
      <c r="FG597" s="188"/>
      <c r="FH597" s="188"/>
      <c r="FI597" s="188"/>
      <c r="FJ597" s="188"/>
      <c r="FK597" s="188"/>
      <c r="FL597" s="188"/>
      <c r="FM597" s="188"/>
      <c r="FN597" s="189"/>
      <c r="FO597" s="195"/>
      <c r="FP597" s="188"/>
      <c r="FQ597" s="188"/>
      <c r="FR597" s="188"/>
      <c r="FS597" s="188"/>
      <c r="FT597" s="188"/>
      <c r="FU597" s="188"/>
      <c r="FV597" s="188"/>
      <c r="FW597" s="188"/>
      <c r="FX597" s="188"/>
      <c r="FY597" s="188"/>
      <c r="FZ597" s="188"/>
      <c r="GA597" s="188"/>
      <c r="GB597" s="188"/>
      <c r="GC597" s="188"/>
      <c r="GD597" s="188"/>
      <c r="GE597" s="189"/>
      <c r="GF597" s="195"/>
      <c r="GG597" s="188"/>
      <c r="GH597" s="188"/>
      <c r="GI597" s="188"/>
      <c r="GJ597" s="188"/>
      <c r="GK597" s="188"/>
      <c r="GL597" s="188"/>
      <c r="GM597" s="188"/>
      <c r="GN597" s="188"/>
      <c r="GO597" s="188"/>
      <c r="GP597" s="188"/>
      <c r="GQ597" s="188"/>
      <c r="GR597" s="188"/>
      <c r="GS597" s="188"/>
      <c r="GT597" s="188"/>
      <c r="GU597" s="188"/>
      <c r="GV597" s="189"/>
      <c r="GW597" s="195"/>
      <c r="GX597" s="188"/>
      <c r="GY597" s="188"/>
      <c r="GZ597" s="188"/>
      <c r="HA597" s="188"/>
      <c r="HB597" s="188"/>
      <c r="HC597" s="188"/>
      <c r="HD597" s="188"/>
      <c r="HE597" s="188"/>
      <c r="HF597" s="188"/>
      <c r="HG597" s="188"/>
      <c r="HH597" s="188"/>
      <c r="HI597" s="188"/>
      <c r="HJ597" s="188"/>
      <c r="HK597" s="188"/>
      <c r="HL597" s="188"/>
      <c r="HM597" s="189"/>
      <c r="HN597" s="195"/>
      <c r="HO597" s="188"/>
      <c r="HP597" s="188"/>
      <c r="HQ597" s="188"/>
      <c r="HR597" s="188"/>
      <c r="HS597" s="188"/>
      <c r="HT597" s="188"/>
      <c r="HU597" s="188"/>
      <c r="HV597" s="188"/>
      <c r="HW597" s="188"/>
      <c r="HX597" s="188"/>
      <c r="HY597" s="188"/>
      <c r="HZ597" s="188"/>
      <c r="IA597" s="188"/>
      <c r="IB597" s="188"/>
      <c r="IC597" s="188"/>
      <c r="ID597" s="189"/>
      <c r="IE597" s="195"/>
      <c r="IF597" s="188"/>
      <c r="IG597" s="188"/>
      <c r="IH597" s="188"/>
      <c r="II597" s="188"/>
      <c r="IJ597" s="188"/>
      <c r="IK597" s="188"/>
      <c r="IL597" s="188"/>
      <c r="IM597" s="188"/>
      <c r="IN597" s="188"/>
      <c r="IO597" s="188"/>
      <c r="IP597" s="188"/>
      <c r="IQ597" s="188"/>
      <c r="IR597" s="188"/>
      <c r="IS597" s="188"/>
      <c r="IT597" s="188"/>
      <c r="IU597" s="189"/>
      <c r="IV597" s="195"/>
      <c r="IW597" s="188"/>
      <c r="IX597" s="188"/>
      <c r="IY597" s="188"/>
      <c r="IZ597" s="188"/>
      <c r="JA597" s="188"/>
      <c r="JB597" s="188"/>
      <c r="JC597" s="188"/>
      <c r="JD597" s="188"/>
      <c r="JE597" s="188"/>
      <c r="JF597" s="188"/>
      <c r="JG597" s="188"/>
      <c r="JH597" s="188"/>
      <c r="JI597" s="188"/>
      <c r="JJ597" s="188"/>
      <c r="JK597" s="188"/>
      <c r="JL597" s="189"/>
      <c r="JM597" s="195"/>
      <c r="JN597" s="188"/>
      <c r="JO597" s="188"/>
      <c r="JP597" s="188"/>
      <c r="JQ597" s="188"/>
      <c r="JR597" s="188"/>
      <c r="JS597" s="188"/>
      <c r="JT597" s="188"/>
      <c r="JU597" s="188"/>
      <c r="JV597" s="188"/>
      <c r="JW597" s="188"/>
      <c r="JX597" s="188"/>
      <c r="JY597" s="188"/>
      <c r="JZ597" s="188"/>
      <c r="KA597" s="188"/>
      <c r="KB597" s="188"/>
      <c r="KC597" s="189"/>
      <c r="KD597" s="195"/>
      <c r="KE597" s="188"/>
      <c r="KF597" s="188"/>
      <c r="KG597" s="188"/>
      <c r="KH597" s="188"/>
      <c r="KI597" s="188"/>
      <c r="KJ597" s="188"/>
      <c r="KK597" s="188"/>
      <c r="KL597" s="188"/>
      <c r="KM597" s="188"/>
      <c r="KN597" s="188"/>
      <c r="KO597" s="188"/>
      <c r="KP597" s="188"/>
      <c r="KQ597" s="188"/>
      <c r="KR597" s="188"/>
      <c r="KS597" s="188"/>
      <c r="KT597" s="189"/>
      <c r="KU597" s="188"/>
    </row>
    <row r="598" ht="15.0" customHeight="1">
      <c r="A598" s="195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9"/>
      <c r="R598" s="195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9"/>
      <c r="AI598" s="195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9"/>
      <c r="AZ598" s="195"/>
      <c r="BA598" s="188"/>
      <c r="BB598" s="188"/>
      <c r="BC598" s="188"/>
      <c r="BD598" s="188"/>
      <c r="BE598" s="188"/>
      <c r="BF598" s="188"/>
      <c r="BG598" s="188"/>
      <c r="BH598" s="188"/>
      <c r="BI598" s="188"/>
      <c r="BJ598" s="188"/>
      <c r="BK598" s="188"/>
      <c r="BL598" s="188"/>
      <c r="BM598" s="188"/>
      <c r="BN598" s="188"/>
      <c r="BO598" s="188"/>
      <c r="BP598" s="189"/>
      <c r="BQ598" s="195"/>
      <c r="BR598" s="188"/>
      <c r="BS598" s="188"/>
      <c r="BT598" s="188"/>
      <c r="BU598" s="188"/>
      <c r="BV598" s="188"/>
      <c r="BW598" s="188"/>
      <c r="BX598" s="188"/>
      <c r="BY598" s="188"/>
      <c r="BZ598" s="188"/>
      <c r="CA598" s="188"/>
      <c r="CB598" s="188"/>
      <c r="CC598" s="188"/>
      <c r="CD598" s="188"/>
      <c r="CE598" s="188"/>
      <c r="CF598" s="188"/>
      <c r="CG598" s="189"/>
      <c r="CH598" s="195"/>
      <c r="CI598" s="188"/>
      <c r="CJ598" s="188"/>
      <c r="CK598" s="188"/>
      <c r="CL598" s="188"/>
      <c r="CM598" s="188"/>
      <c r="CN598" s="188"/>
      <c r="CO598" s="188"/>
      <c r="CP598" s="188"/>
      <c r="CQ598" s="188"/>
      <c r="CR598" s="188"/>
      <c r="CS598" s="188"/>
      <c r="CT598" s="188"/>
      <c r="CU598" s="188"/>
      <c r="CV598" s="188"/>
      <c r="CW598" s="188"/>
      <c r="CX598" s="189"/>
      <c r="CY598" s="195"/>
      <c r="CZ598" s="188"/>
      <c r="DA598" s="188"/>
      <c r="DB598" s="188"/>
      <c r="DC598" s="188"/>
      <c r="DD598" s="188"/>
      <c r="DE598" s="188"/>
      <c r="DF598" s="188"/>
      <c r="DG598" s="188"/>
      <c r="DH598" s="188"/>
      <c r="DI598" s="188"/>
      <c r="DJ598" s="188"/>
      <c r="DK598" s="188"/>
      <c r="DL598" s="188"/>
      <c r="DM598" s="188"/>
      <c r="DN598" s="188"/>
      <c r="DO598" s="189"/>
      <c r="DP598" s="195"/>
      <c r="DQ598" s="188"/>
      <c r="DR598" s="188"/>
      <c r="DS598" s="188"/>
      <c r="DT598" s="188"/>
      <c r="DU598" s="188"/>
      <c r="DV598" s="188"/>
      <c r="DW598" s="188"/>
      <c r="DX598" s="188"/>
      <c r="DY598" s="188"/>
      <c r="DZ598" s="188"/>
      <c r="EA598" s="188"/>
      <c r="EB598" s="188"/>
      <c r="EC598" s="188"/>
      <c r="ED598" s="188"/>
      <c r="EE598" s="188"/>
      <c r="EF598" s="189"/>
      <c r="EG598" s="195"/>
      <c r="EH598" s="188"/>
      <c r="EI598" s="188"/>
      <c r="EJ598" s="188"/>
      <c r="EK598" s="188"/>
      <c r="EL598" s="188"/>
      <c r="EM598" s="188"/>
      <c r="EN598" s="188"/>
      <c r="EO598" s="188"/>
      <c r="EP598" s="188"/>
      <c r="EQ598" s="188"/>
      <c r="ER598" s="188"/>
      <c r="ES598" s="188"/>
      <c r="ET598" s="188"/>
      <c r="EU598" s="188"/>
      <c r="EV598" s="188"/>
      <c r="EW598" s="189"/>
      <c r="EX598" s="195"/>
      <c r="EY598" s="188"/>
      <c r="EZ598" s="188"/>
      <c r="FA598" s="188"/>
      <c r="FB598" s="188"/>
      <c r="FC598" s="188"/>
      <c r="FD598" s="188"/>
      <c r="FE598" s="188"/>
      <c r="FF598" s="188"/>
      <c r="FG598" s="188"/>
      <c r="FH598" s="188"/>
      <c r="FI598" s="188"/>
      <c r="FJ598" s="188"/>
      <c r="FK598" s="188"/>
      <c r="FL598" s="188"/>
      <c r="FM598" s="188"/>
      <c r="FN598" s="189"/>
      <c r="FO598" s="195"/>
      <c r="FP598" s="188"/>
      <c r="FQ598" s="188"/>
      <c r="FR598" s="188"/>
      <c r="FS598" s="188"/>
      <c r="FT598" s="188"/>
      <c r="FU598" s="188"/>
      <c r="FV598" s="188"/>
      <c r="FW598" s="188"/>
      <c r="FX598" s="188"/>
      <c r="FY598" s="188"/>
      <c r="FZ598" s="188"/>
      <c r="GA598" s="188"/>
      <c r="GB598" s="188"/>
      <c r="GC598" s="188"/>
      <c r="GD598" s="188"/>
      <c r="GE598" s="189"/>
      <c r="GF598" s="195"/>
      <c r="GG598" s="188"/>
      <c r="GH598" s="188"/>
      <c r="GI598" s="188"/>
      <c r="GJ598" s="188"/>
      <c r="GK598" s="188"/>
      <c r="GL598" s="188"/>
      <c r="GM598" s="188"/>
      <c r="GN598" s="188"/>
      <c r="GO598" s="188"/>
      <c r="GP598" s="188"/>
      <c r="GQ598" s="188"/>
      <c r="GR598" s="188"/>
      <c r="GS598" s="188"/>
      <c r="GT598" s="188"/>
      <c r="GU598" s="188"/>
      <c r="GV598" s="189"/>
      <c r="GW598" s="195"/>
      <c r="GX598" s="188"/>
      <c r="GY598" s="188"/>
      <c r="GZ598" s="188"/>
      <c r="HA598" s="188"/>
      <c r="HB598" s="188"/>
      <c r="HC598" s="188"/>
      <c r="HD598" s="188"/>
      <c r="HE598" s="188"/>
      <c r="HF598" s="188"/>
      <c r="HG598" s="188"/>
      <c r="HH598" s="188"/>
      <c r="HI598" s="188"/>
      <c r="HJ598" s="188"/>
      <c r="HK598" s="188"/>
      <c r="HL598" s="188"/>
      <c r="HM598" s="189"/>
      <c r="HN598" s="195"/>
      <c r="HO598" s="188"/>
      <c r="HP598" s="188"/>
      <c r="HQ598" s="188"/>
      <c r="HR598" s="188"/>
      <c r="HS598" s="188"/>
      <c r="HT598" s="188"/>
      <c r="HU598" s="188"/>
      <c r="HV598" s="188"/>
      <c r="HW598" s="188"/>
      <c r="HX598" s="188"/>
      <c r="HY598" s="188"/>
      <c r="HZ598" s="188"/>
      <c r="IA598" s="188"/>
      <c r="IB598" s="188"/>
      <c r="IC598" s="188"/>
      <c r="ID598" s="189"/>
      <c r="IE598" s="195"/>
      <c r="IF598" s="188"/>
      <c r="IG598" s="188"/>
      <c r="IH598" s="188"/>
      <c r="II598" s="188"/>
      <c r="IJ598" s="188"/>
      <c r="IK598" s="188"/>
      <c r="IL598" s="188"/>
      <c r="IM598" s="188"/>
      <c r="IN598" s="188"/>
      <c r="IO598" s="188"/>
      <c r="IP598" s="188"/>
      <c r="IQ598" s="188"/>
      <c r="IR598" s="188"/>
      <c r="IS598" s="188"/>
      <c r="IT598" s="188"/>
      <c r="IU598" s="189"/>
      <c r="IV598" s="195"/>
      <c r="IW598" s="188"/>
      <c r="IX598" s="188"/>
      <c r="IY598" s="188"/>
      <c r="IZ598" s="188"/>
      <c r="JA598" s="188"/>
      <c r="JB598" s="188"/>
      <c r="JC598" s="188"/>
      <c r="JD598" s="188"/>
      <c r="JE598" s="188"/>
      <c r="JF598" s="188"/>
      <c r="JG598" s="188"/>
      <c r="JH598" s="188"/>
      <c r="JI598" s="188"/>
      <c r="JJ598" s="188"/>
      <c r="JK598" s="188"/>
      <c r="JL598" s="189"/>
      <c r="JM598" s="195"/>
      <c r="JN598" s="188"/>
      <c r="JO598" s="188"/>
      <c r="JP598" s="188"/>
      <c r="JQ598" s="188"/>
      <c r="JR598" s="188"/>
      <c r="JS598" s="188"/>
      <c r="JT598" s="188"/>
      <c r="JU598" s="188"/>
      <c r="JV598" s="188"/>
      <c r="JW598" s="188"/>
      <c r="JX598" s="188"/>
      <c r="JY598" s="188"/>
      <c r="JZ598" s="188"/>
      <c r="KA598" s="188"/>
      <c r="KB598" s="188"/>
      <c r="KC598" s="189"/>
      <c r="KD598" s="195"/>
      <c r="KE598" s="188"/>
      <c r="KF598" s="188"/>
      <c r="KG598" s="188"/>
      <c r="KH598" s="188"/>
      <c r="KI598" s="188"/>
      <c r="KJ598" s="188"/>
      <c r="KK598" s="188"/>
      <c r="KL598" s="188"/>
      <c r="KM598" s="188"/>
      <c r="KN598" s="188"/>
      <c r="KO598" s="188"/>
      <c r="KP598" s="188"/>
      <c r="KQ598" s="188"/>
      <c r="KR598" s="188"/>
      <c r="KS598" s="188"/>
      <c r="KT598" s="189"/>
      <c r="KU598" s="188"/>
    </row>
    <row r="599" ht="15.0" customHeight="1">
      <c r="A599" s="195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9"/>
      <c r="R599" s="195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9"/>
      <c r="AI599" s="195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9"/>
      <c r="AZ599" s="195"/>
      <c r="BA599" s="188"/>
      <c r="BB599" s="188"/>
      <c r="BC599" s="188"/>
      <c r="BD599" s="188"/>
      <c r="BE599" s="188"/>
      <c r="BF599" s="188"/>
      <c r="BG599" s="188"/>
      <c r="BH599" s="188"/>
      <c r="BI599" s="188"/>
      <c r="BJ599" s="188"/>
      <c r="BK599" s="188"/>
      <c r="BL599" s="188"/>
      <c r="BM599" s="188"/>
      <c r="BN599" s="188"/>
      <c r="BO599" s="188"/>
      <c r="BP599" s="189"/>
      <c r="BQ599" s="195"/>
      <c r="BR599" s="188"/>
      <c r="BS599" s="188"/>
      <c r="BT599" s="188"/>
      <c r="BU599" s="188"/>
      <c r="BV599" s="188"/>
      <c r="BW599" s="188"/>
      <c r="BX599" s="188"/>
      <c r="BY599" s="188"/>
      <c r="BZ599" s="188"/>
      <c r="CA599" s="188"/>
      <c r="CB599" s="188"/>
      <c r="CC599" s="188"/>
      <c r="CD599" s="188"/>
      <c r="CE599" s="188"/>
      <c r="CF599" s="188"/>
      <c r="CG599" s="189"/>
      <c r="CH599" s="195"/>
      <c r="CI599" s="188"/>
      <c r="CJ599" s="188"/>
      <c r="CK599" s="188"/>
      <c r="CL599" s="188"/>
      <c r="CM599" s="188"/>
      <c r="CN599" s="188"/>
      <c r="CO599" s="188"/>
      <c r="CP599" s="188"/>
      <c r="CQ599" s="188"/>
      <c r="CR599" s="188"/>
      <c r="CS599" s="188"/>
      <c r="CT599" s="188"/>
      <c r="CU599" s="188"/>
      <c r="CV599" s="188"/>
      <c r="CW599" s="188"/>
      <c r="CX599" s="189"/>
      <c r="CY599" s="195"/>
      <c r="CZ599" s="188"/>
      <c r="DA599" s="188"/>
      <c r="DB599" s="188"/>
      <c r="DC599" s="188"/>
      <c r="DD599" s="188"/>
      <c r="DE599" s="188"/>
      <c r="DF599" s="188"/>
      <c r="DG599" s="188"/>
      <c r="DH599" s="188"/>
      <c r="DI599" s="188"/>
      <c r="DJ599" s="188"/>
      <c r="DK599" s="188"/>
      <c r="DL599" s="188"/>
      <c r="DM599" s="188"/>
      <c r="DN599" s="188"/>
      <c r="DO599" s="189"/>
      <c r="DP599" s="195"/>
      <c r="DQ599" s="188"/>
      <c r="DR599" s="188"/>
      <c r="DS599" s="188"/>
      <c r="DT599" s="188"/>
      <c r="DU599" s="188"/>
      <c r="DV599" s="188"/>
      <c r="DW599" s="188"/>
      <c r="DX599" s="188"/>
      <c r="DY599" s="188"/>
      <c r="DZ599" s="188"/>
      <c r="EA599" s="188"/>
      <c r="EB599" s="188"/>
      <c r="EC599" s="188"/>
      <c r="ED599" s="188"/>
      <c r="EE599" s="188"/>
      <c r="EF599" s="189"/>
      <c r="EG599" s="195"/>
      <c r="EH599" s="188"/>
      <c r="EI599" s="188"/>
      <c r="EJ599" s="188"/>
      <c r="EK599" s="188"/>
      <c r="EL599" s="188"/>
      <c r="EM599" s="188"/>
      <c r="EN599" s="188"/>
      <c r="EO599" s="188"/>
      <c r="EP599" s="188"/>
      <c r="EQ599" s="188"/>
      <c r="ER599" s="188"/>
      <c r="ES599" s="188"/>
      <c r="ET599" s="188"/>
      <c r="EU599" s="188"/>
      <c r="EV599" s="188"/>
      <c r="EW599" s="189"/>
      <c r="EX599" s="195"/>
      <c r="EY599" s="188"/>
      <c r="EZ599" s="188"/>
      <c r="FA599" s="188"/>
      <c r="FB599" s="188"/>
      <c r="FC599" s="188"/>
      <c r="FD599" s="188"/>
      <c r="FE599" s="188"/>
      <c r="FF599" s="188"/>
      <c r="FG599" s="188"/>
      <c r="FH599" s="188"/>
      <c r="FI599" s="188"/>
      <c r="FJ599" s="188"/>
      <c r="FK599" s="188"/>
      <c r="FL599" s="188"/>
      <c r="FM599" s="188"/>
      <c r="FN599" s="189"/>
      <c r="FO599" s="195"/>
      <c r="FP599" s="188"/>
      <c r="FQ599" s="188"/>
      <c r="FR599" s="188"/>
      <c r="FS599" s="188"/>
      <c r="FT599" s="188"/>
      <c r="FU599" s="188"/>
      <c r="FV599" s="188"/>
      <c r="FW599" s="188"/>
      <c r="FX599" s="188"/>
      <c r="FY599" s="188"/>
      <c r="FZ599" s="188"/>
      <c r="GA599" s="188"/>
      <c r="GB599" s="188"/>
      <c r="GC599" s="188"/>
      <c r="GD599" s="188"/>
      <c r="GE599" s="189"/>
      <c r="GF599" s="195"/>
      <c r="GG599" s="188"/>
      <c r="GH599" s="188"/>
      <c r="GI599" s="188"/>
      <c r="GJ599" s="188"/>
      <c r="GK599" s="188"/>
      <c r="GL599" s="188"/>
      <c r="GM599" s="188"/>
      <c r="GN599" s="188"/>
      <c r="GO599" s="188"/>
      <c r="GP599" s="188"/>
      <c r="GQ599" s="188"/>
      <c r="GR599" s="188"/>
      <c r="GS599" s="188"/>
      <c r="GT599" s="188"/>
      <c r="GU599" s="188"/>
      <c r="GV599" s="189"/>
      <c r="GW599" s="195"/>
      <c r="GX599" s="188"/>
      <c r="GY599" s="188"/>
      <c r="GZ599" s="188"/>
      <c r="HA599" s="188"/>
      <c r="HB599" s="188"/>
      <c r="HC599" s="188"/>
      <c r="HD599" s="188"/>
      <c r="HE599" s="188"/>
      <c r="HF599" s="188"/>
      <c r="HG599" s="188"/>
      <c r="HH599" s="188"/>
      <c r="HI599" s="188"/>
      <c r="HJ599" s="188"/>
      <c r="HK599" s="188"/>
      <c r="HL599" s="188"/>
      <c r="HM599" s="189"/>
      <c r="HN599" s="195"/>
      <c r="HO599" s="188"/>
      <c r="HP599" s="188"/>
      <c r="HQ599" s="188"/>
      <c r="HR599" s="188"/>
      <c r="HS599" s="188"/>
      <c r="HT599" s="188"/>
      <c r="HU599" s="188"/>
      <c r="HV599" s="188"/>
      <c r="HW599" s="188"/>
      <c r="HX599" s="188"/>
      <c r="HY599" s="188"/>
      <c r="HZ599" s="188"/>
      <c r="IA599" s="188"/>
      <c r="IB599" s="188"/>
      <c r="IC599" s="188"/>
      <c r="ID599" s="189"/>
      <c r="IE599" s="195"/>
      <c r="IF599" s="188"/>
      <c r="IG599" s="188"/>
      <c r="IH599" s="188"/>
      <c r="II599" s="188"/>
      <c r="IJ599" s="188"/>
      <c r="IK599" s="188"/>
      <c r="IL599" s="188"/>
      <c r="IM599" s="188"/>
      <c r="IN599" s="188"/>
      <c r="IO599" s="188"/>
      <c r="IP599" s="188"/>
      <c r="IQ599" s="188"/>
      <c r="IR599" s="188"/>
      <c r="IS599" s="188"/>
      <c r="IT599" s="188"/>
      <c r="IU599" s="189"/>
      <c r="IV599" s="195"/>
      <c r="IW599" s="188"/>
      <c r="IX599" s="188"/>
      <c r="IY599" s="188"/>
      <c r="IZ599" s="188"/>
      <c r="JA599" s="188"/>
      <c r="JB599" s="188"/>
      <c r="JC599" s="188"/>
      <c r="JD599" s="188"/>
      <c r="JE599" s="188"/>
      <c r="JF599" s="188"/>
      <c r="JG599" s="188"/>
      <c r="JH599" s="188"/>
      <c r="JI599" s="188"/>
      <c r="JJ599" s="188"/>
      <c r="JK599" s="188"/>
      <c r="JL599" s="189"/>
      <c r="JM599" s="195"/>
      <c r="JN599" s="188"/>
      <c r="JO599" s="188"/>
      <c r="JP599" s="188"/>
      <c r="JQ599" s="188"/>
      <c r="JR599" s="188"/>
      <c r="JS599" s="188"/>
      <c r="JT599" s="188"/>
      <c r="JU599" s="188"/>
      <c r="JV599" s="188"/>
      <c r="JW599" s="188"/>
      <c r="JX599" s="188"/>
      <c r="JY599" s="188"/>
      <c r="JZ599" s="188"/>
      <c r="KA599" s="188"/>
      <c r="KB599" s="188"/>
      <c r="KC599" s="189"/>
      <c r="KD599" s="195"/>
      <c r="KE599" s="188"/>
      <c r="KF599" s="188"/>
      <c r="KG599" s="188"/>
      <c r="KH599" s="188"/>
      <c r="KI599" s="188"/>
      <c r="KJ599" s="188"/>
      <c r="KK599" s="188"/>
      <c r="KL599" s="188"/>
      <c r="KM599" s="188"/>
      <c r="KN599" s="188"/>
      <c r="KO599" s="188"/>
      <c r="KP599" s="188"/>
      <c r="KQ599" s="188"/>
      <c r="KR599" s="188"/>
      <c r="KS599" s="188"/>
      <c r="KT599" s="189"/>
      <c r="KU599" s="188"/>
    </row>
    <row r="600" ht="15.0" customHeight="1">
      <c r="A600" s="195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9"/>
      <c r="R600" s="195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9"/>
      <c r="AI600" s="195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9"/>
      <c r="AZ600" s="195"/>
      <c r="BA600" s="188"/>
      <c r="BB600" s="188"/>
      <c r="BC600" s="188"/>
      <c r="BD600" s="188"/>
      <c r="BE600" s="188"/>
      <c r="BF600" s="188"/>
      <c r="BG600" s="188"/>
      <c r="BH600" s="188"/>
      <c r="BI600" s="188"/>
      <c r="BJ600" s="188"/>
      <c r="BK600" s="188"/>
      <c r="BL600" s="188"/>
      <c r="BM600" s="188"/>
      <c r="BN600" s="188"/>
      <c r="BO600" s="188"/>
      <c r="BP600" s="189"/>
      <c r="BQ600" s="195"/>
      <c r="BR600" s="188"/>
      <c r="BS600" s="188"/>
      <c r="BT600" s="188"/>
      <c r="BU600" s="188"/>
      <c r="BV600" s="188"/>
      <c r="BW600" s="188"/>
      <c r="BX600" s="188"/>
      <c r="BY600" s="188"/>
      <c r="BZ600" s="188"/>
      <c r="CA600" s="188"/>
      <c r="CB600" s="188"/>
      <c r="CC600" s="188"/>
      <c r="CD600" s="188"/>
      <c r="CE600" s="188"/>
      <c r="CF600" s="188"/>
      <c r="CG600" s="189"/>
      <c r="CH600" s="195"/>
      <c r="CI600" s="188"/>
      <c r="CJ600" s="188"/>
      <c r="CK600" s="188"/>
      <c r="CL600" s="188"/>
      <c r="CM600" s="188"/>
      <c r="CN600" s="188"/>
      <c r="CO600" s="188"/>
      <c r="CP600" s="188"/>
      <c r="CQ600" s="188"/>
      <c r="CR600" s="188"/>
      <c r="CS600" s="188"/>
      <c r="CT600" s="188"/>
      <c r="CU600" s="188"/>
      <c r="CV600" s="188"/>
      <c r="CW600" s="188"/>
      <c r="CX600" s="189"/>
      <c r="CY600" s="195"/>
      <c r="CZ600" s="188"/>
      <c r="DA600" s="188"/>
      <c r="DB600" s="188"/>
      <c r="DC600" s="188"/>
      <c r="DD600" s="188"/>
      <c r="DE600" s="188"/>
      <c r="DF600" s="188"/>
      <c r="DG600" s="188"/>
      <c r="DH600" s="188"/>
      <c r="DI600" s="188"/>
      <c r="DJ600" s="188"/>
      <c r="DK600" s="188"/>
      <c r="DL600" s="188"/>
      <c r="DM600" s="188"/>
      <c r="DN600" s="188"/>
      <c r="DO600" s="189"/>
      <c r="DP600" s="195"/>
      <c r="DQ600" s="188"/>
      <c r="DR600" s="188"/>
      <c r="DS600" s="188"/>
      <c r="DT600" s="188"/>
      <c r="DU600" s="188"/>
      <c r="DV600" s="188"/>
      <c r="DW600" s="188"/>
      <c r="DX600" s="188"/>
      <c r="DY600" s="188"/>
      <c r="DZ600" s="188"/>
      <c r="EA600" s="188"/>
      <c r="EB600" s="188"/>
      <c r="EC600" s="188"/>
      <c r="ED600" s="188"/>
      <c r="EE600" s="188"/>
      <c r="EF600" s="189"/>
      <c r="EG600" s="195"/>
      <c r="EH600" s="188"/>
      <c r="EI600" s="188"/>
      <c r="EJ600" s="188"/>
      <c r="EK600" s="188"/>
      <c r="EL600" s="188"/>
      <c r="EM600" s="188"/>
      <c r="EN600" s="188"/>
      <c r="EO600" s="188"/>
      <c r="EP600" s="188"/>
      <c r="EQ600" s="188"/>
      <c r="ER600" s="188"/>
      <c r="ES600" s="188"/>
      <c r="ET600" s="188"/>
      <c r="EU600" s="188"/>
      <c r="EV600" s="188"/>
      <c r="EW600" s="189"/>
      <c r="EX600" s="195"/>
      <c r="EY600" s="188"/>
      <c r="EZ600" s="188"/>
      <c r="FA600" s="188"/>
      <c r="FB600" s="188"/>
      <c r="FC600" s="188"/>
      <c r="FD600" s="188"/>
      <c r="FE600" s="188"/>
      <c r="FF600" s="188"/>
      <c r="FG600" s="188"/>
      <c r="FH600" s="188"/>
      <c r="FI600" s="188"/>
      <c r="FJ600" s="188"/>
      <c r="FK600" s="188"/>
      <c r="FL600" s="188"/>
      <c r="FM600" s="188"/>
      <c r="FN600" s="189"/>
      <c r="FO600" s="195"/>
      <c r="FP600" s="188"/>
      <c r="FQ600" s="188"/>
      <c r="FR600" s="188"/>
      <c r="FS600" s="188"/>
      <c r="FT600" s="188"/>
      <c r="FU600" s="188"/>
      <c r="FV600" s="188"/>
      <c r="FW600" s="188"/>
      <c r="FX600" s="188"/>
      <c r="FY600" s="188"/>
      <c r="FZ600" s="188"/>
      <c r="GA600" s="188"/>
      <c r="GB600" s="188"/>
      <c r="GC600" s="188"/>
      <c r="GD600" s="188"/>
      <c r="GE600" s="189"/>
      <c r="GF600" s="195"/>
      <c r="GG600" s="188"/>
      <c r="GH600" s="188"/>
      <c r="GI600" s="188"/>
      <c r="GJ600" s="188"/>
      <c r="GK600" s="188"/>
      <c r="GL600" s="188"/>
      <c r="GM600" s="188"/>
      <c r="GN600" s="188"/>
      <c r="GO600" s="188"/>
      <c r="GP600" s="188"/>
      <c r="GQ600" s="188"/>
      <c r="GR600" s="188"/>
      <c r="GS600" s="188"/>
      <c r="GT600" s="188"/>
      <c r="GU600" s="188"/>
      <c r="GV600" s="189"/>
      <c r="GW600" s="195"/>
      <c r="GX600" s="188"/>
      <c r="GY600" s="188"/>
      <c r="GZ600" s="188"/>
      <c r="HA600" s="188"/>
      <c r="HB600" s="188"/>
      <c r="HC600" s="188"/>
      <c r="HD600" s="188"/>
      <c r="HE600" s="188"/>
      <c r="HF600" s="188"/>
      <c r="HG600" s="188"/>
      <c r="HH600" s="188"/>
      <c r="HI600" s="188"/>
      <c r="HJ600" s="188"/>
      <c r="HK600" s="188"/>
      <c r="HL600" s="188"/>
      <c r="HM600" s="189"/>
      <c r="HN600" s="195"/>
      <c r="HO600" s="188"/>
      <c r="HP600" s="188"/>
      <c r="HQ600" s="188"/>
      <c r="HR600" s="188"/>
      <c r="HS600" s="188"/>
      <c r="HT600" s="188"/>
      <c r="HU600" s="188"/>
      <c r="HV600" s="188"/>
      <c r="HW600" s="188"/>
      <c r="HX600" s="188"/>
      <c r="HY600" s="188"/>
      <c r="HZ600" s="188"/>
      <c r="IA600" s="188"/>
      <c r="IB600" s="188"/>
      <c r="IC600" s="188"/>
      <c r="ID600" s="189"/>
      <c r="IE600" s="195"/>
      <c r="IF600" s="188"/>
      <c r="IG600" s="188"/>
      <c r="IH600" s="188"/>
      <c r="II600" s="188"/>
      <c r="IJ600" s="188"/>
      <c r="IK600" s="188"/>
      <c r="IL600" s="188"/>
      <c r="IM600" s="188"/>
      <c r="IN600" s="188"/>
      <c r="IO600" s="188"/>
      <c r="IP600" s="188"/>
      <c r="IQ600" s="188"/>
      <c r="IR600" s="188"/>
      <c r="IS600" s="188"/>
      <c r="IT600" s="188"/>
      <c r="IU600" s="189"/>
      <c r="IV600" s="195"/>
      <c r="IW600" s="188"/>
      <c r="IX600" s="188"/>
      <c r="IY600" s="188"/>
      <c r="IZ600" s="188"/>
      <c r="JA600" s="188"/>
      <c r="JB600" s="188"/>
      <c r="JC600" s="188"/>
      <c r="JD600" s="188"/>
      <c r="JE600" s="188"/>
      <c r="JF600" s="188"/>
      <c r="JG600" s="188"/>
      <c r="JH600" s="188"/>
      <c r="JI600" s="188"/>
      <c r="JJ600" s="188"/>
      <c r="JK600" s="188"/>
      <c r="JL600" s="189"/>
      <c r="JM600" s="195"/>
      <c r="JN600" s="188"/>
      <c r="JO600" s="188"/>
      <c r="JP600" s="188"/>
      <c r="JQ600" s="188"/>
      <c r="JR600" s="188"/>
      <c r="JS600" s="188"/>
      <c r="JT600" s="188"/>
      <c r="JU600" s="188"/>
      <c r="JV600" s="188"/>
      <c r="JW600" s="188"/>
      <c r="JX600" s="188"/>
      <c r="JY600" s="188"/>
      <c r="JZ600" s="188"/>
      <c r="KA600" s="188"/>
      <c r="KB600" s="188"/>
      <c r="KC600" s="189"/>
      <c r="KD600" s="195"/>
      <c r="KE600" s="188"/>
      <c r="KF600" s="188"/>
      <c r="KG600" s="188"/>
      <c r="KH600" s="188"/>
      <c r="KI600" s="188"/>
      <c r="KJ600" s="188"/>
      <c r="KK600" s="188"/>
      <c r="KL600" s="188"/>
      <c r="KM600" s="188"/>
      <c r="KN600" s="188"/>
      <c r="KO600" s="188"/>
      <c r="KP600" s="188"/>
      <c r="KQ600" s="188"/>
      <c r="KR600" s="188"/>
      <c r="KS600" s="188"/>
      <c r="KT600" s="189"/>
      <c r="KU600" s="188"/>
    </row>
    <row r="601" ht="15.0" customHeight="1">
      <c r="A601" s="195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9"/>
      <c r="R601" s="195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9"/>
      <c r="AI601" s="195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9"/>
      <c r="AZ601" s="195"/>
      <c r="BA601" s="188"/>
      <c r="BB601" s="188"/>
      <c r="BC601" s="188"/>
      <c r="BD601" s="188"/>
      <c r="BE601" s="188"/>
      <c r="BF601" s="188"/>
      <c r="BG601" s="188"/>
      <c r="BH601" s="188"/>
      <c r="BI601" s="188"/>
      <c r="BJ601" s="188"/>
      <c r="BK601" s="188"/>
      <c r="BL601" s="188"/>
      <c r="BM601" s="188"/>
      <c r="BN601" s="188"/>
      <c r="BO601" s="188"/>
      <c r="BP601" s="189"/>
      <c r="BQ601" s="195"/>
      <c r="BR601" s="188"/>
      <c r="BS601" s="188"/>
      <c r="BT601" s="188"/>
      <c r="BU601" s="188"/>
      <c r="BV601" s="188"/>
      <c r="BW601" s="188"/>
      <c r="BX601" s="188"/>
      <c r="BY601" s="188"/>
      <c r="BZ601" s="188"/>
      <c r="CA601" s="188"/>
      <c r="CB601" s="188"/>
      <c r="CC601" s="188"/>
      <c r="CD601" s="188"/>
      <c r="CE601" s="188"/>
      <c r="CF601" s="188"/>
      <c r="CG601" s="189"/>
      <c r="CH601" s="195"/>
      <c r="CI601" s="188"/>
      <c r="CJ601" s="188"/>
      <c r="CK601" s="188"/>
      <c r="CL601" s="188"/>
      <c r="CM601" s="188"/>
      <c r="CN601" s="188"/>
      <c r="CO601" s="188"/>
      <c r="CP601" s="188"/>
      <c r="CQ601" s="188"/>
      <c r="CR601" s="188"/>
      <c r="CS601" s="188"/>
      <c r="CT601" s="188"/>
      <c r="CU601" s="188"/>
      <c r="CV601" s="188"/>
      <c r="CW601" s="188"/>
      <c r="CX601" s="189"/>
      <c r="CY601" s="195"/>
      <c r="CZ601" s="188"/>
      <c r="DA601" s="188"/>
      <c r="DB601" s="188"/>
      <c r="DC601" s="188"/>
      <c r="DD601" s="188"/>
      <c r="DE601" s="188"/>
      <c r="DF601" s="188"/>
      <c r="DG601" s="188"/>
      <c r="DH601" s="188"/>
      <c r="DI601" s="188"/>
      <c r="DJ601" s="188"/>
      <c r="DK601" s="188"/>
      <c r="DL601" s="188"/>
      <c r="DM601" s="188"/>
      <c r="DN601" s="188"/>
      <c r="DO601" s="189"/>
      <c r="DP601" s="195"/>
      <c r="DQ601" s="188"/>
      <c r="DR601" s="188"/>
      <c r="DS601" s="188"/>
      <c r="DT601" s="188"/>
      <c r="DU601" s="188"/>
      <c r="DV601" s="188"/>
      <c r="DW601" s="188"/>
      <c r="DX601" s="188"/>
      <c r="DY601" s="188"/>
      <c r="DZ601" s="188"/>
      <c r="EA601" s="188"/>
      <c r="EB601" s="188"/>
      <c r="EC601" s="188"/>
      <c r="ED601" s="188"/>
      <c r="EE601" s="188"/>
      <c r="EF601" s="189"/>
      <c r="EG601" s="195"/>
      <c r="EH601" s="188"/>
      <c r="EI601" s="188"/>
      <c r="EJ601" s="188"/>
      <c r="EK601" s="188"/>
      <c r="EL601" s="188"/>
      <c r="EM601" s="188"/>
      <c r="EN601" s="188"/>
      <c r="EO601" s="188"/>
      <c r="EP601" s="188"/>
      <c r="EQ601" s="188"/>
      <c r="ER601" s="188"/>
      <c r="ES601" s="188"/>
      <c r="ET601" s="188"/>
      <c r="EU601" s="188"/>
      <c r="EV601" s="188"/>
      <c r="EW601" s="189"/>
      <c r="EX601" s="195"/>
      <c r="EY601" s="188"/>
      <c r="EZ601" s="188"/>
      <c r="FA601" s="188"/>
      <c r="FB601" s="188"/>
      <c r="FC601" s="188"/>
      <c r="FD601" s="188"/>
      <c r="FE601" s="188"/>
      <c r="FF601" s="188"/>
      <c r="FG601" s="188"/>
      <c r="FH601" s="188"/>
      <c r="FI601" s="188"/>
      <c r="FJ601" s="188"/>
      <c r="FK601" s="188"/>
      <c r="FL601" s="188"/>
      <c r="FM601" s="188"/>
      <c r="FN601" s="189"/>
      <c r="FO601" s="195"/>
      <c r="FP601" s="188"/>
      <c r="FQ601" s="188"/>
      <c r="FR601" s="188"/>
      <c r="FS601" s="188"/>
      <c r="FT601" s="188"/>
      <c r="FU601" s="188"/>
      <c r="FV601" s="188"/>
      <c r="FW601" s="188"/>
      <c r="FX601" s="188"/>
      <c r="FY601" s="188"/>
      <c r="FZ601" s="188"/>
      <c r="GA601" s="188"/>
      <c r="GB601" s="188"/>
      <c r="GC601" s="188"/>
      <c r="GD601" s="188"/>
      <c r="GE601" s="189"/>
      <c r="GF601" s="195"/>
      <c r="GG601" s="188"/>
      <c r="GH601" s="188"/>
      <c r="GI601" s="188"/>
      <c r="GJ601" s="188"/>
      <c r="GK601" s="188"/>
      <c r="GL601" s="188"/>
      <c r="GM601" s="188"/>
      <c r="GN601" s="188"/>
      <c r="GO601" s="188"/>
      <c r="GP601" s="188"/>
      <c r="GQ601" s="188"/>
      <c r="GR601" s="188"/>
      <c r="GS601" s="188"/>
      <c r="GT601" s="188"/>
      <c r="GU601" s="188"/>
      <c r="GV601" s="189"/>
      <c r="GW601" s="195"/>
      <c r="GX601" s="188"/>
      <c r="GY601" s="188"/>
      <c r="GZ601" s="188"/>
      <c r="HA601" s="188"/>
      <c r="HB601" s="188"/>
      <c r="HC601" s="188"/>
      <c r="HD601" s="188"/>
      <c r="HE601" s="188"/>
      <c r="HF601" s="188"/>
      <c r="HG601" s="188"/>
      <c r="HH601" s="188"/>
      <c r="HI601" s="188"/>
      <c r="HJ601" s="188"/>
      <c r="HK601" s="188"/>
      <c r="HL601" s="188"/>
      <c r="HM601" s="189"/>
      <c r="HN601" s="195"/>
      <c r="HO601" s="188"/>
      <c r="HP601" s="188"/>
      <c r="HQ601" s="188"/>
      <c r="HR601" s="188"/>
      <c r="HS601" s="188"/>
      <c r="HT601" s="188"/>
      <c r="HU601" s="188"/>
      <c r="HV601" s="188"/>
      <c r="HW601" s="188"/>
      <c r="HX601" s="188"/>
      <c r="HY601" s="188"/>
      <c r="HZ601" s="188"/>
      <c r="IA601" s="188"/>
      <c r="IB601" s="188"/>
      <c r="IC601" s="188"/>
      <c r="ID601" s="189"/>
      <c r="IE601" s="195"/>
      <c r="IF601" s="188"/>
      <c r="IG601" s="188"/>
      <c r="IH601" s="188"/>
      <c r="II601" s="188"/>
      <c r="IJ601" s="188"/>
      <c r="IK601" s="188"/>
      <c r="IL601" s="188"/>
      <c r="IM601" s="188"/>
      <c r="IN601" s="188"/>
      <c r="IO601" s="188"/>
      <c r="IP601" s="188"/>
      <c r="IQ601" s="188"/>
      <c r="IR601" s="188"/>
      <c r="IS601" s="188"/>
      <c r="IT601" s="188"/>
      <c r="IU601" s="189"/>
      <c r="IV601" s="195"/>
      <c r="IW601" s="188"/>
      <c r="IX601" s="188"/>
      <c r="IY601" s="188"/>
      <c r="IZ601" s="188"/>
      <c r="JA601" s="188"/>
      <c r="JB601" s="188"/>
      <c r="JC601" s="188"/>
      <c r="JD601" s="188"/>
      <c r="JE601" s="188"/>
      <c r="JF601" s="188"/>
      <c r="JG601" s="188"/>
      <c r="JH601" s="188"/>
      <c r="JI601" s="188"/>
      <c r="JJ601" s="188"/>
      <c r="JK601" s="188"/>
      <c r="JL601" s="189"/>
      <c r="JM601" s="195"/>
      <c r="JN601" s="188"/>
      <c r="JO601" s="188"/>
      <c r="JP601" s="188"/>
      <c r="JQ601" s="188"/>
      <c r="JR601" s="188"/>
      <c r="JS601" s="188"/>
      <c r="JT601" s="188"/>
      <c r="JU601" s="188"/>
      <c r="JV601" s="188"/>
      <c r="JW601" s="188"/>
      <c r="JX601" s="188"/>
      <c r="JY601" s="188"/>
      <c r="JZ601" s="188"/>
      <c r="KA601" s="188"/>
      <c r="KB601" s="188"/>
      <c r="KC601" s="189"/>
      <c r="KD601" s="195"/>
      <c r="KE601" s="188"/>
      <c r="KF601" s="188"/>
      <c r="KG601" s="188"/>
      <c r="KH601" s="188"/>
      <c r="KI601" s="188"/>
      <c r="KJ601" s="188"/>
      <c r="KK601" s="188"/>
      <c r="KL601" s="188"/>
      <c r="KM601" s="188"/>
      <c r="KN601" s="188"/>
      <c r="KO601" s="188"/>
      <c r="KP601" s="188"/>
      <c r="KQ601" s="188"/>
      <c r="KR601" s="188"/>
      <c r="KS601" s="188"/>
      <c r="KT601" s="189"/>
      <c r="KU601" s="188"/>
    </row>
    <row r="602" ht="15.0" customHeight="1">
      <c r="A602" s="195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9"/>
      <c r="R602" s="195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9"/>
      <c r="AI602" s="195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9"/>
      <c r="AZ602" s="195"/>
      <c r="BA602" s="188"/>
      <c r="BB602" s="188"/>
      <c r="BC602" s="188"/>
      <c r="BD602" s="188"/>
      <c r="BE602" s="188"/>
      <c r="BF602" s="188"/>
      <c r="BG602" s="188"/>
      <c r="BH602" s="188"/>
      <c r="BI602" s="188"/>
      <c r="BJ602" s="188"/>
      <c r="BK602" s="188"/>
      <c r="BL602" s="188"/>
      <c r="BM602" s="188"/>
      <c r="BN602" s="188"/>
      <c r="BO602" s="188"/>
      <c r="BP602" s="189"/>
      <c r="BQ602" s="195"/>
      <c r="BR602" s="188"/>
      <c r="BS602" s="188"/>
      <c r="BT602" s="188"/>
      <c r="BU602" s="188"/>
      <c r="BV602" s="188"/>
      <c r="BW602" s="188"/>
      <c r="BX602" s="188"/>
      <c r="BY602" s="188"/>
      <c r="BZ602" s="188"/>
      <c r="CA602" s="188"/>
      <c r="CB602" s="188"/>
      <c r="CC602" s="188"/>
      <c r="CD602" s="188"/>
      <c r="CE602" s="188"/>
      <c r="CF602" s="188"/>
      <c r="CG602" s="189"/>
      <c r="CH602" s="195"/>
      <c r="CI602" s="188"/>
      <c r="CJ602" s="188"/>
      <c r="CK602" s="188"/>
      <c r="CL602" s="188"/>
      <c r="CM602" s="188"/>
      <c r="CN602" s="188"/>
      <c r="CO602" s="188"/>
      <c r="CP602" s="188"/>
      <c r="CQ602" s="188"/>
      <c r="CR602" s="188"/>
      <c r="CS602" s="188"/>
      <c r="CT602" s="188"/>
      <c r="CU602" s="188"/>
      <c r="CV602" s="188"/>
      <c r="CW602" s="188"/>
      <c r="CX602" s="189"/>
      <c r="CY602" s="195"/>
      <c r="CZ602" s="188"/>
      <c r="DA602" s="188"/>
      <c r="DB602" s="188"/>
      <c r="DC602" s="188"/>
      <c r="DD602" s="188"/>
      <c r="DE602" s="188"/>
      <c r="DF602" s="188"/>
      <c r="DG602" s="188"/>
      <c r="DH602" s="188"/>
      <c r="DI602" s="188"/>
      <c r="DJ602" s="188"/>
      <c r="DK602" s="188"/>
      <c r="DL602" s="188"/>
      <c r="DM602" s="188"/>
      <c r="DN602" s="188"/>
      <c r="DO602" s="189"/>
      <c r="DP602" s="195"/>
      <c r="DQ602" s="188"/>
      <c r="DR602" s="188"/>
      <c r="DS602" s="188"/>
      <c r="DT602" s="188"/>
      <c r="DU602" s="188"/>
      <c r="DV602" s="188"/>
      <c r="DW602" s="188"/>
      <c r="DX602" s="188"/>
      <c r="DY602" s="188"/>
      <c r="DZ602" s="188"/>
      <c r="EA602" s="188"/>
      <c r="EB602" s="188"/>
      <c r="EC602" s="188"/>
      <c r="ED602" s="188"/>
      <c r="EE602" s="188"/>
      <c r="EF602" s="189"/>
      <c r="EG602" s="195"/>
      <c r="EH602" s="188"/>
      <c r="EI602" s="188"/>
      <c r="EJ602" s="188"/>
      <c r="EK602" s="188"/>
      <c r="EL602" s="188"/>
      <c r="EM602" s="188"/>
      <c r="EN602" s="188"/>
      <c r="EO602" s="188"/>
      <c r="EP602" s="188"/>
      <c r="EQ602" s="188"/>
      <c r="ER602" s="188"/>
      <c r="ES602" s="188"/>
      <c r="ET602" s="188"/>
      <c r="EU602" s="188"/>
      <c r="EV602" s="188"/>
      <c r="EW602" s="189"/>
      <c r="EX602" s="195"/>
      <c r="EY602" s="188"/>
      <c r="EZ602" s="188"/>
      <c r="FA602" s="188"/>
      <c r="FB602" s="188"/>
      <c r="FC602" s="188"/>
      <c r="FD602" s="188"/>
      <c r="FE602" s="188"/>
      <c r="FF602" s="188"/>
      <c r="FG602" s="188"/>
      <c r="FH602" s="188"/>
      <c r="FI602" s="188"/>
      <c r="FJ602" s="188"/>
      <c r="FK602" s="188"/>
      <c r="FL602" s="188"/>
      <c r="FM602" s="188"/>
      <c r="FN602" s="189"/>
      <c r="FO602" s="195"/>
      <c r="FP602" s="188"/>
      <c r="FQ602" s="188"/>
      <c r="FR602" s="188"/>
      <c r="FS602" s="188"/>
      <c r="FT602" s="188"/>
      <c r="FU602" s="188"/>
      <c r="FV602" s="188"/>
      <c r="FW602" s="188"/>
      <c r="FX602" s="188"/>
      <c r="FY602" s="188"/>
      <c r="FZ602" s="188"/>
      <c r="GA602" s="188"/>
      <c r="GB602" s="188"/>
      <c r="GC602" s="188"/>
      <c r="GD602" s="188"/>
      <c r="GE602" s="189"/>
      <c r="GF602" s="195"/>
      <c r="GG602" s="188"/>
      <c r="GH602" s="188"/>
      <c r="GI602" s="188"/>
      <c r="GJ602" s="188"/>
      <c r="GK602" s="188"/>
      <c r="GL602" s="188"/>
      <c r="GM602" s="188"/>
      <c r="GN602" s="188"/>
      <c r="GO602" s="188"/>
      <c r="GP602" s="188"/>
      <c r="GQ602" s="188"/>
      <c r="GR602" s="188"/>
      <c r="GS602" s="188"/>
      <c r="GT602" s="188"/>
      <c r="GU602" s="188"/>
      <c r="GV602" s="189"/>
      <c r="GW602" s="195"/>
      <c r="GX602" s="188"/>
      <c r="GY602" s="188"/>
      <c r="GZ602" s="188"/>
      <c r="HA602" s="188"/>
      <c r="HB602" s="188"/>
      <c r="HC602" s="188"/>
      <c r="HD602" s="188"/>
      <c r="HE602" s="188"/>
      <c r="HF602" s="188"/>
      <c r="HG602" s="188"/>
      <c r="HH602" s="188"/>
      <c r="HI602" s="188"/>
      <c r="HJ602" s="188"/>
      <c r="HK602" s="188"/>
      <c r="HL602" s="188"/>
      <c r="HM602" s="189"/>
      <c r="HN602" s="195"/>
      <c r="HO602" s="188"/>
      <c r="HP602" s="188"/>
      <c r="HQ602" s="188"/>
      <c r="HR602" s="188"/>
      <c r="HS602" s="188"/>
      <c r="HT602" s="188"/>
      <c r="HU602" s="188"/>
      <c r="HV602" s="188"/>
      <c r="HW602" s="188"/>
      <c r="HX602" s="188"/>
      <c r="HY602" s="188"/>
      <c r="HZ602" s="188"/>
      <c r="IA602" s="188"/>
      <c r="IB602" s="188"/>
      <c r="IC602" s="188"/>
      <c r="ID602" s="189"/>
      <c r="IE602" s="195"/>
      <c r="IF602" s="188"/>
      <c r="IG602" s="188"/>
      <c r="IH602" s="188"/>
      <c r="II602" s="188"/>
      <c r="IJ602" s="188"/>
      <c r="IK602" s="188"/>
      <c r="IL602" s="188"/>
      <c r="IM602" s="188"/>
      <c r="IN602" s="188"/>
      <c r="IO602" s="188"/>
      <c r="IP602" s="188"/>
      <c r="IQ602" s="188"/>
      <c r="IR602" s="188"/>
      <c r="IS602" s="188"/>
      <c r="IT602" s="188"/>
      <c r="IU602" s="189"/>
      <c r="IV602" s="195"/>
      <c r="IW602" s="188"/>
      <c r="IX602" s="188"/>
      <c r="IY602" s="188"/>
      <c r="IZ602" s="188"/>
      <c r="JA602" s="188"/>
      <c r="JB602" s="188"/>
      <c r="JC602" s="188"/>
      <c r="JD602" s="188"/>
      <c r="JE602" s="188"/>
      <c r="JF602" s="188"/>
      <c r="JG602" s="188"/>
      <c r="JH602" s="188"/>
      <c r="JI602" s="188"/>
      <c r="JJ602" s="188"/>
      <c r="JK602" s="188"/>
      <c r="JL602" s="189"/>
      <c r="JM602" s="195"/>
      <c r="JN602" s="188"/>
      <c r="JO602" s="188"/>
      <c r="JP602" s="188"/>
      <c r="JQ602" s="188"/>
      <c r="JR602" s="188"/>
      <c r="JS602" s="188"/>
      <c r="JT602" s="188"/>
      <c r="JU602" s="188"/>
      <c r="JV602" s="188"/>
      <c r="JW602" s="188"/>
      <c r="JX602" s="188"/>
      <c r="JY602" s="188"/>
      <c r="JZ602" s="188"/>
      <c r="KA602" s="188"/>
      <c r="KB602" s="188"/>
      <c r="KC602" s="189"/>
      <c r="KD602" s="195"/>
      <c r="KE602" s="188"/>
      <c r="KF602" s="188"/>
      <c r="KG602" s="188"/>
      <c r="KH602" s="188"/>
      <c r="KI602" s="188"/>
      <c r="KJ602" s="188"/>
      <c r="KK602" s="188"/>
      <c r="KL602" s="188"/>
      <c r="KM602" s="188"/>
      <c r="KN602" s="188"/>
      <c r="KO602" s="188"/>
      <c r="KP602" s="188"/>
      <c r="KQ602" s="188"/>
      <c r="KR602" s="188"/>
      <c r="KS602" s="188"/>
      <c r="KT602" s="189"/>
      <c r="KU602" s="188"/>
    </row>
    <row r="603" ht="15.0" customHeight="1">
      <c r="A603" s="195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9"/>
      <c r="R603" s="195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9"/>
      <c r="AI603" s="195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9"/>
      <c r="AZ603" s="195"/>
      <c r="BA603" s="188"/>
      <c r="BB603" s="188"/>
      <c r="BC603" s="188"/>
      <c r="BD603" s="188"/>
      <c r="BE603" s="188"/>
      <c r="BF603" s="188"/>
      <c r="BG603" s="188"/>
      <c r="BH603" s="188"/>
      <c r="BI603" s="188"/>
      <c r="BJ603" s="188"/>
      <c r="BK603" s="188"/>
      <c r="BL603" s="188"/>
      <c r="BM603" s="188"/>
      <c r="BN603" s="188"/>
      <c r="BO603" s="188"/>
      <c r="BP603" s="189"/>
      <c r="BQ603" s="195"/>
      <c r="BR603" s="188"/>
      <c r="BS603" s="188"/>
      <c r="BT603" s="188"/>
      <c r="BU603" s="188"/>
      <c r="BV603" s="188"/>
      <c r="BW603" s="188"/>
      <c r="BX603" s="188"/>
      <c r="BY603" s="188"/>
      <c r="BZ603" s="188"/>
      <c r="CA603" s="188"/>
      <c r="CB603" s="188"/>
      <c r="CC603" s="188"/>
      <c r="CD603" s="188"/>
      <c r="CE603" s="188"/>
      <c r="CF603" s="188"/>
      <c r="CG603" s="189"/>
      <c r="CH603" s="195"/>
      <c r="CI603" s="188"/>
      <c r="CJ603" s="188"/>
      <c r="CK603" s="188"/>
      <c r="CL603" s="188"/>
      <c r="CM603" s="188"/>
      <c r="CN603" s="188"/>
      <c r="CO603" s="188"/>
      <c r="CP603" s="188"/>
      <c r="CQ603" s="188"/>
      <c r="CR603" s="188"/>
      <c r="CS603" s="188"/>
      <c r="CT603" s="188"/>
      <c r="CU603" s="188"/>
      <c r="CV603" s="188"/>
      <c r="CW603" s="188"/>
      <c r="CX603" s="189"/>
      <c r="CY603" s="195"/>
      <c r="CZ603" s="188"/>
      <c r="DA603" s="188"/>
      <c r="DB603" s="188"/>
      <c r="DC603" s="188"/>
      <c r="DD603" s="188"/>
      <c r="DE603" s="188"/>
      <c r="DF603" s="188"/>
      <c r="DG603" s="188"/>
      <c r="DH603" s="188"/>
      <c r="DI603" s="188"/>
      <c r="DJ603" s="188"/>
      <c r="DK603" s="188"/>
      <c r="DL603" s="188"/>
      <c r="DM603" s="188"/>
      <c r="DN603" s="188"/>
      <c r="DO603" s="189"/>
      <c r="DP603" s="195"/>
      <c r="DQ603" s="188"/>
      <c r="DR603" s="188"/>
      <c r="DS603" s="188"/>
      <c r="DT603" s="188"/>
      <c r="DU603" s="188"/>
      <c r="DV603" s="188"/>
      <c r="DW603" s="188"/>
      <c r="DX603" s="188"/>
      <c r="DY603" s="188"/>
      <c r="DZ603" s="188"/>
      <c r="EA603" s="188"/>
      <c r="EB603" s="188"/>
      <c r="EC603" s="188"/>
      <c r="ED603" s="188"/>
      <c r="EE603" s="188"/>
      <c r="EF603" s="189"/>
      <c r="EG603" s="195"/>
      <c r="EH603" s="188"/>
      <c r="EI603" s="188"/>
      <c r="EJ603" s="188"/>
      <c r="EK603" s="188"/>
      <c r="EL603" s="188"/>
      <c r="EM603" s="188"/>
      <c r="EN603" s="188"/>
      <c r="EO603" s="188"/>
      <c r="EP603" s="188"/>
      <c r="EQ603" s="188"/>
      <c r="ER603" s="188"/>
      <c r="ES603" s="188"/>
      <c r="ET603" s="188"/>
      <c r="EU603" s="188"/>
      <c r="EV603" s="188"/>
      <c r="EW603" s="189"/>
      <c r="EX603" s="195"/>
      <c r="EY603" s="188"/>
      <c r="EZ603" s="188"/>
      <c r="FA603" s="188"/>
      <c r="FB603" s="188"/>
      <c r="FC603" s="188"/>
      <c r="FD603" s="188"/>
      <c r="FE603" s="188"/>
      <c r="FF603" s="188"/>
      <c r="FG603" s="188"/>
      <c r="FH603" s="188"/>
      <c r="FI603" s="188"/>
      <c r="FJ603" s="188"/>
      <c r="FK603" s="188"/>
      <c r="FL603" s="188"/>
      <c r="FM603" s="188"/>
      <c r="FN603" s="189"/>
      <c r="FO603" s="195"/>
      <c r="FP603" s="188"/>
      <c r="FQ603" s="188"/>
      <c r="FR603" s="188"/>
      <c r="FS603" s="188"/>
      <c r="FT603" s="188"/>
      <c r="FU603" s="188"/>
      <c r="FV603" s="188"/>
      <c r="FW603" s="188"/>
      <c r="FX603" s="188"/>
      <c r="FY603" s="188"/>
      <c r="FZ603" s="188"/>
      <c r="GA603" s="188"/>
      <c r="GB603" s="188"/>
      <c r="GC603" s="188"/>
      <c r="GD603" s="188"/>
      <c r="GE603" s="189"/>
      <c r="GF603" s="195"/>
      <c r="GG603" s="188"/>
      <c r="GH603" s="188"/>
      <c r="GI603" s="188"/>
      <c r="GJ603" s="188"/>
      <c r="GK603" s="188"/>
      <c r="GL603" s="188"/>
      <c r="GM603" s="188"/>
      <c r="GN603" s="188"/>
      <c r="GO603" s="188"/>
      <c r="GP603" s="188"/>
      <c r="GQ603" s="188"/>
      <c r="GR603" s="188"/>
      <c r="GS603" s="188"/>
      <c r="GT603" s="188"/>
      <c r="GU603" s="188"/>
      <c r="GV603" s="189"/>
      <c r="GW603" s="195"/>
      <c r="GX603" s="188"/>
      <c r="GY603" s="188"/>
      <c r="GZ603" s="188"/>
      <c r="HA603" s="188"/>
      <c r="HB603" s="188"/>
      <c r="HC603" s="188"/>
      <c r="HD603" s="188"/>
      <c r="HE603" s="188"/>
      <c r="HF603" s="188"/>
      <c r="HG603" s="188"/>
      <c r="HH603" s="188"/>
      <c r="HI603" s="188"/>
      <c r="HJ603" s="188"/>
      <c r="HK603" s="188"/>
      <c r="HL603" s="188"/>
      <c r="HM603" s="189"/>
      <c r="HN603" s="195"/>
      <c r="HO603" s="188"/>
      <c r="HP603" s="188"/>
      <c r="HQ603" s="188"/>
      <c r="HR603" s="188"/>
      <c r="HS603" s="188"/>
      <c r="HT603" s="188"/>
      <c r="HU603" s="188"/>
      <c r="HV603" s="188"/>
      <c r="HW603" s="188"/>
      <c r="HX603" s="188"/>
      <c r="HY603" s="188"/>
      <c r="HZ603" s="188"/>
      <c r="IA603" s="188"/>
      <c r="IB603" s="188"/>
      <c r="IC603" s="188"/>
      <c r="ID603" s="189"/>
      <c r="IE603" s="195"/>
      <c r="IF603" s="188"/>
      <c r="IG603" s="188"/>
      <c r="IH603" s="188"/>
      <c r="II603" s="188"/>
      <c r="IJ603" s="188"/>
      <c r="IK603" s="188"/>
      <c r="IL603" s="188"/>
      <c r="IM603" s="188"/>
      <c r="IN603" s="188"/>
      <c r="IO603" s="188"/>
      <c r="IP603" s="188"/>
      <c r="IQ603" s="188"/>
      <c r="IR603" s="188"/>
      <c r="IS603" s="188"/>
      <c r="IT603" s="188"/>
      <c r="IU603" s="189"/>
      <c r="IV603" s="195"/>
      <c r="IW603" s="188"/>
      <c r="IX603" s="188"/>
      <c r="IY603" s="188"/>
      <c r="IZ603" s="188"/>
      <c r="JA603" s="188"/>
      <c r="JB603" s="188"/>
      <c r="JC603" s="188"/>
      <c r="JD603" s="188"/>
      <c r="JE603" s="188"/>
      <c r="JF603" s="188"/>
      <c r="JG603" s="188"/>
      <c r="JH603" s="188"/>
      <c r="JI603" s="188"/>
      <c r="JJ603" s="188"/>
      <c r="JK603" s="188"/>
      <c r="JL603" s="189"/>
      <c r="JM603" s="195"/>
      <c r="JN603" s="188"/>
      <c r="JO603" s="188"/>
      <c r="JP603" s="188"/>
      <c r="JQ603" s="188"/>
      <c r="JR603" s="188"/>
      <c r="JS603" s="188"/>
      <c r="JT603" s="188"/>
      <c r="JU603" s="188"/>
      <c r="JV603" s="188"/>
      <c r="JW603" s="188"/>
      <c r="JX603" s="188"/>
      <c r="JY603" s="188"/>
      <c r="JZ603" s="188"/>
      <c r="KA603" s="188"/>
      <c r="KB603" s="188"/>
      <c r="KC603" s="189"/>
      <c r="KD603" s="195"/>
      <c r="KE603" s="188"/>
      <c r="KF603" s="188"/>
      <c r="KG603" s="188"/>
      <c r="KH603" s="188"/>
      <c r="KI603" s="188"/>
      <c r="KJ603" s="188"/>
      <c r="KK603" s="188"/>
      <c r="KL603" s="188"/>
      <c r="KM603" s="188"/>
      <c r="KN603" s="188"/>
      <c r="KO603" s="188"/>
      <c r="KP603" s="188"/>
      <c r="KQ603" s="188"/>
      <c r="KR603" s="188"/>
      <c r="KS603" s="188"/>
      <c r="KT603" s="189"/>
      <c r="KU603" s="188"/>
    </row>
    <row r="604" ht="15.0" customHeight="1">
      <c r="A604" s="195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9"/>
      <c r="R604" s="195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9"/>
      <c r="AI604" s="195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9"/>
      <c r="AZ604" s="195"/>
      <c r="BA604" s="188"/>
      <c r="BB604" s="188"/>
      <c r="BC604" s="188"/>
      <c r="BD604" s="188"/>
      <c r="BE604" s="188"/>
      <c r="BF604" s="188"/>
      <c r="BG604" s="188"/>
      <c r="BH604" s="188"/>
      <c r="BI604" s="188"/>
      <c r="BJ604" s="188"/>
      <c r="BK604" s="188"/>
      <c r="BL604" s="188"/>
      <c r="BM604" s="188"/>
      <c r="BN604" s="188"/>
      <c r="BO604" s="188"/>
      <c r="BP604" s="189"/>
      <c r="BQ604" s="195"/>
      <c r="BR604" s="188"/>
      <c r="BS604" s="188"/>
      <c r="BT604" s="188"/>
      <c r="BU604" s="188"/>
      <c r="BV604" s="188"/>
      <c r="BW604" s="188"/>
      <c r="BX604" s="188"/>
      <c r="BY604" s="188"/>
      <c r="BZ604" s="188"/>
      <c r="CA604" s="188"/>
      <c r="CB604" s="188"/>
      <c r="CC604" s="188"/>
      <c r="CD604" s="188"/>
      <c r="CE604" s="188"/>
      <c r="CF604" s="188"/>
      <c r="CG604" s="189"/>
      <c r="CH604" s="195"/>
      <c r="CI604" s="188"/>
      <c r="CJ604" s="188"/>
      <c r="CK604" s="188"/>
      <c r="CL604" s="188"/>
      <c r="CM604" s="188"/>
      <c r="CN604" s="188"/>
      <c r="CO604" s="188"/>
      <c r="CP604" s="188"/>
      <c r="CQ604" s="188"/>
      <c r="CR604" s="188"/>
      <c r="CS604" s="188"/>
      <c r="CT604" s="188"/>
      <c r="CU604" s="188"/>
      <c r="CV604" s="188"/>
      <c r="CW604" s="188"/>
      <c r="CX604" s="189"/>
      <c r="CY604" s="195"/>
      <c r="CZ604" s="188"/>
      <c r="DA604" s="188"/>
      <c r="DB604" s="188"/>
      <c r="DC604" s="188"/>
      <c r="DD604" s="188"/>
      <c r="DE604" s="188"/>
      <c r="DF604" s="188"/>
      <c r="DG604" s="188"/>
      <c r="DH604" s="188"/>
      <c r="DI604" s="188"/>
      <c r="DJ604" s="188"/>
      <c r="DK604" s="188"/>
      <c r="DL604" s="188"/>
      <c r="DM604" s="188"/>
      <c r="DN604" s="188"/>
      <c r="DO604" s="189"/>
      <c r="DP604" s="195"/>
      <c r="DQ604" s="188"/>
      <c r="DR604" s="188"/>
      <c r="DS604" s="188"/>
      <c r="DT604" s="188"/>
      <c r="DU604" s="188"/>
      <c r="DV604" s="188"/>
      <c r="DW604" s="188"/>
      <c r="DX604" s="188"/>
      <c r="DY604" s="188"/>
      <c r="DZ604" s="188"/>
      <c r="EA604" s="188"/>
      <c r="EB604" s="188"/>
      <c r="EC604" s="188"/>
      <c r="ED604" s="188"/>
      <c r="EE604" s="188"/>
      <c r="EF604" s="189"/>
      <c r="EG604" s="195"/>
      <c r="EH604" s="188"/>
      <c r="EI604" s="188"/>
      <c r="EJ604" s="188"/>
      <c r="EK604" s="188"/>
      <c r="EL604" s="188"/>
      <c r="EM604" s="188"/>
      <c r="EN604" s="188"/>
      <c r="EO604" s="188"/>
      <c r="EP604" s="188"/>
      <c r="EQ604" s="188"/>
      <c r="ER604" s="188"/>
      <c r="ES604" s="188"/>
      <c r="ET604" s="188"/>
      <c r="EU604" s="188"/>
      <c r="EV604" s="188"/>
      <c r="EW604" s="189"/>
      <c r="EX604" s="195"/>
      <c r="EY604" s="188"/>
      <c r="EZ604" s="188"/>
      <c r="FA604" s="188"/>
      <c r="FB604" s="188"/>
      <c r="FC604" s="188"/>
      <c r="FD604" s="188"/>
      <c r="FE604" s="188"/>
      <c r="FF604" s="188"/>
      <c r="FG604" s="188"/>
      <c r="FH604" s="188"/>
      <c r="FI604" s="188"/>
      <c r="FJ604" s="188"/>
      <c r="FK604" s="188"/>
      <c r="FL604" s="188"/>
      <c r="FM604" s="188"/>
      <c r="FN604" s="189"/>
      <c r="FO604" s="195"/>
      <c r="FP604" s="188"/>
      <c r="FQ604" s="188"/>
      <c r="FR604" s="188"/>
      <c r="FS604" s="188"/>
      <c r="FT604" s="188"/>
      <c r="FU604" s="188"/>
      <c r="FV604" s="188"/>
      <c r="FW604" s="188"/>
      <c r="FX604" s="188"/>
      <c r="FY604" s="188"/>
      <c r="FZ604" s="188"/>
      <c r="GA604" s="188"/>
      <c r="GB604" s="188"/>
      <c r="GC604" s="188"/>
      <c r="GD604" s="188"/>
      <c r="GE604" s="189"/>
      <c r="GF604" s="195"/>
      <c r="GG604" s="188"/>
      <c r="GH604" s="188"/>
      <c r="GI604" s="188"/>
      <c r="GJ604" s="188"/>
      <c r="GK604" s="188"/>
      <c r="GL604" s="188"/>
      <c r="GM604" s="188"/>
      <c r="GN604" s="188"/>
      <c r="GO604" s="188"/>
      <c r="GP604" s="188"/>
      <c r="GQ604" s="188"/>
      <c r="GR604" s="188"/>
      <c r="GS604" s="188"/>
      <c r="GT604" s="188"/>
      <c r="GU604" s="188"/>
      <c r="GV604" s="189"/>
      <c r="GW604" s="195"/>
      <c r="GX604" s="188"/>
      <c r="GY604" s="188"/>
      <c r="GZ604" s="188"/>
      <c r="HA604" s="188"/>
      <c r="HB604" s="188"/>
      <c r="HC604" s="188"/>
      <c r="HD604" s="188"/>
      <c r="HE604" s="188"/>
      <c r="HF604" s="188"/>
      <c r="HG604" s="188"/>
      <c r="HH604" s="188"/>
      <c r="HI604" s="188"/>
      <c r="HJ604" s="188"/>
      <c r="HK604" s="188"/>
      <c r="HL604" s="188"/>
      <c r="HM604" s="189"/>
      <c r="HN604" s="195"/>
      <c r="HO604" s="188"/>
      <c r="HP604" s="188"/>
      <c r="HQ604" s="188"/>
      <c r="HR604" s="188"/>
      <c r="HS604" s="188"/>
      <c r="HT604" s="188"/>
      <c r="HU604" s="188"/>
      <c r="HV604" s="188"/>
      <c r="HW604" s="188"/>
      <c r="HX604" s="188"/>
      <c r="HY604" s="188"/>
      <c r="HZ604" s="188"/>
      <c r="IA604" s="188"/>
      <c r="IB604" s="188"/>
      <c r="IC604" s="188"/>
      <c r="ID604" s="189"/>
      <c r="IE604" s="195"/>
      <c r="IF604" s="188"/>
      <c r="IG604" s="188"/>
      <c r="IH604" s="188"/>
      <c r="II604" s="188"/>
      <c r="IJ604" s="188"/>
      <c r="IK604" s="188"/>
      <c r="IL604" s="188"/>
      <c r="IM604" s="188"/>
      <c r="IN604" s="188"/>
      <c r="IO604" s="188"/>
      <c r="IP604" s="188"/>
      <c r="IQ604" s="188"/>
      <c r="IR604" s="188"/>
      <c r="IS604" s="188"/>
      <c r="IT604" s="188"/>
      <c r="IU604" s="189"/>
      <c r="IV604" s="195"/>
      <c r="IW604" s="188"/>
      <c r="IX604" s="188"/>
      <c r="IY604" s="188"/>
      <c r="IZ604" s="188"/>
      <c r="JA604" s="188"/>
      <c r="JB604" s="188"/>
      <c r="JC604" s="188"/>
      <c r="JD604" s="188"/>
      <c r="JE604" s="188"/>
      <c r="JF604" s="188"/>
      <c r="JG604" s="188"/>
      <c r="JH604" s="188"/>
      <c r="JI604" s="188"/>
      <c r="JJ604" s="188"/>
      <c r="JK604" s="188"/>
      <c r="JL604" s="189"/>
      <c r="JM604" s="195"/>
      <c r="JN604" s="188"/>
      <c r="JO604" s="188"/>
      <c r="JP604" s="188"/>
      <c r="JQ604" s="188"/>
      <c r="JR604" s="188"/>
      <c r="JS604" s="188"/>
      <c r="JT604" s="188"/>
      <c r="JU604" s="188"/>
      <c r="JV604" s="188"/>
      <c r="JW604" s="188"/>
      <c r="JX604" s="188"/>
      <c r="JY604" s="188"/>
      <c r="JZ604" s="188"/>
      <c r="KA604" s="188"/>
      <c r="KB604" s="188"/>
      <c r="KC604" s="189"/>
      <c r="KD604" s="195"/>
      <c r="KE604" s="188"/>
      <c r="KF604" s="188"/>
      <c r="KG604" s="188"/>
      <c r="KH604" s="188"/>
      <c r="KI604" s="188"/>
      <c r="KJ604" s="188"/>
      <c r="KK604" s="188"/>
      <c r="KL604" s="188"/>
      <c r="KM604" s="188"/>
      <c r="KN604" s="188"/>
      <c r="KO604" s="188"/>
      <c r="KP604" s="188"/>
      <c r="KQ604" s="188"/>
      <c r="KR604" s="188"/>
      <c r="KS604" s="188"/>
      <c r="KT604" s="189"/>
      <c r="KU604" s="188"/>
    </row>
    <row r="605" ht="15.0" customHeight="1">
      <c r="A605" s="195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9"/>
      <c r="R605" s="195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9"/>
      <c r="AI605" s="195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9"/>
      <c r="AZ605" s="195"/>
      <c r="BA605" s="188"/>
      <c r="BB605" s="188"/>
      <c r="BC605" s="188"/>
      <c r="BD605" s="188"/>
      <c r="BE605" s="188"/>
      <c r="BF605" s="188"/>
      <c r="BG605" s="188"/>
      <c r="BH605" s="188"/>
      <c r="BI605" s="188"/>
      <c r="BJ605" s="188"/>
      <c r="BK605" s="188"/>
      <c r="BL605" s="188"/>
      <c r="BM605" s="188"/>
      <c r="BN605" s="188"/>
      <c r="BO605" s="188"/>
      <c r="BP605" s="189"/>
      <c r="BQ605" s="195"/>
      <c r="BR605" s="188"/>
      <c r="BS605" s="188"/>
      <c r="BT605" s="188"/>
      <c r="BU605" s="188"/>
      <c r="BV605" s="188"/>
      <c r="BW605" s="188"/>
      <c r="BX605" s="188"/>
      <c r="BY605" s="188"/>
      <c r="BZ605" s="188"/>
      <c r="CA605" s="188"/>
      <c r="CB605" s="188"/>
      <c r="CC605" s="188"/>
      <c r="CD605" s="188"/>
      <c r="CE605" s="188"/>
      <c r="CF605" s="188"/>
      <c r="CG605" s="189"/>
      <c r="CH605" s="195"/>
      <c r="CI605" s="188"/>
      <c r="CJ605" s="188"/>
      <c r="CK605" s="188"/>
      <c r="CL605" s="188"/>
      <c r="CM605" s="188"/>
      <c r="CN605" s="188"/>
      <c r="CO605" s="188"/>
      <c r="CP605" s="188"/>
      <c r="CQ605" s="188"/>
      <c r="CR605" s="188"/>
      <c r="CS605" s="188"/>
      <c r="CT605" s="188"/>
      <c r="CU605" s="188"/>
      <c r="CV605" s="188"/>
      <c r="CW605" s="188"/>
      <c r="CX605" s="189"/>
      <c r="CY605" s="195"/>
      <c r="CZ605" s="188"/>
      <c r="DA605" s="188"/>
      <c r="DB605" s="188"/>
      <c r="DC605" s="188"/>
      <c r="DD605" s="188"/>
      <c r="DE605" s="188"/>
      <c r="DF605" s="188"/>
      <c r="DG605" s="188"/>
      <c r="DH605" s="188"/>
      <c r="DI605" s="188"/>
      <c r="DJ605" s="188"/>
      <c r="DK605" s="188"/>
      <c r="DL605" s="188"/>
      <c r="DM605" s="188"/>
      <c r="DN605" s="188"/>
      <c r="DO605" s="189"/>
      <c r="DP605" s="195"/>
      <c r="DQ605" s="188"/>
      <c r="DR605" s="188"/>
      <c r="DS605" s="188"/>
      <c r="DT605" s="188"/>
      <c r="DU605" s="188"/>
      <c r="DV605" s="188"/>
      <c r="DW605" s="188"/>
      <c r="DX605" s="188"/>
      <c r="DY605" s="188"/>
      <c r="DZ605" s="188"/>
      <c r="EA605" s="188"/>
      <c r="EB605" s="188"/>
      <c r="EC605" s="188"/>
      <c r="ED605" s="188"/>
      <c r="EE605" s="188"/>
      <c r="EF605" s="189"/>
      <c r="EG605" s="195"/>
      <c r="EH605" s="188"/>
      <c r="EI605" s="188"/>
      <c r="EJ605" s="188"/>
      <c r="EK605" s="188"/>
      <c r="EL605" s="188"/>
      <c r="EM605" s="188"/>
      <c r="EN605" s="188"/>
      <c r="EO605" s="188"/>
      <c r="EP605" s="188"/>
      <c r="EQ605" s="188"/>
      <c r="ER605" s="188"/>
      <c r="ES605" s="188"/>
      <c r="ET605" s="188"/>
      <c r="EU605" s="188"/>
      <c r="EV605" s="188"/>
      <c r="EW605" s="189"/>
      <c r="EX605" s="195"/>
      <c r="EY605" s="188"/>
      <c r="EZ605" s="188"/>
      <c r="FA605" s="188"/>
      <c r="FB605" s="188"/>
      <c r="FC605" s="188"/>
      <c r="FD605" s="188"/>
      <c r="FE605" s="188"/>
      <c r="FF605" s="188"/>
      <c r="FG605" s="188"/>
      <c r="FH605" s="188"/>
      <c r="FI605" s="188"/>
      <c r="FJ605" s="188"/>
      <c r="FK605" s="188"/>
      <c r="FL605" s="188"/>
      <c r="FM605" s="188"/>
      <c r="FN605" s="189"/>
      <c r="FO605" s="195"/>
      <c r="FP605" s="188"/>
      <c r="FQ605" s="188"/>
      <c r="FR605" s="188"/>
      <c r="FS605" s="188"/>
      <c r="FT605" s="188"/>
      <c r="FU605" s="188"/>
      <c r="FV605" s="188"/>
      <c r="FW605" s="188"/>
      <c r="FX605" s="188"/>
      <c r="FY605" s="188"/>
      <c r="FZ605" s="188"/>
      <c r="GA605" s="188"/>
      <c r="GB605" s="188"/>
      <c r="GC605" s="188"/>
      <c r="GD605" s="188"/>
      <c r="GE605" s="189"/>
      <c r="GF605" s="195"/>
      <c r="GG605" s="188"/>
      <c r="GH605" s="188"/>
      <c r="GI605" s="188"/>
      <c r="GJ605" s="188"/>
      <c r="GK605" s="188"/>
      <c r="GL605" s="188"/>
      <c r="GM605" s="188"/>
      <c r="GN605" s="188"/>
      <c r="GO605" s="188"/>
      <c r="GP605" s="188"/>
      <c r="GQ605" s="188"/>
      <c r="GR605" s="188"/>
      <c r="GS605" s="188"/>
      <c r="GT605" s="188"/>
      <c r="GU605" s="188"/>
      <c r="GV605" s="189"/>
      <c r="GW605" s="195"/>
      <c r="GX605" s="188"/>
      <c r="GY605" s="188"/>
      <c r="GZ605" s="188"/>
      <c r="HA605" s="188"/>
      <c r="HB605" s="188"/>
      <c r="HC605" s="188"/>
      <c r="HD605" s="188"/>
      <c r="HE605" s="188"/>
      <c r="HF605" s="188"/>
      <c r="HG605" s="188"/>
      <c r="HH605" s="188"/>
      <c r="HI605" s="188"/>
      <c r="HJ605" s="188"/>
      <c r="HK605" s="188"/>
      <c r="HL605" s="188"/>
      <c r="HM605" s="189"/>
      <c r="HN605" s="195"/>
      <c r="HO605" s="188"/>
      <c r="HP605" s="188"/>
      <c r="HQ605" s="188"/>
      <c r="HR605" s="188"/>
      <c r="HS605" s="188"/>
      <c r="HT605" s="188"/>
      <c r="HU605" s="188"/>
      <c r="HV605" s="188"/>
      <c r="HW605" s="188"/>
      <c r="HX605" s="188"/>
      <c r="HY605" s="188"/>
      <c r="HZ605" s="188"/>
      <c r="IA605" s="188"/>
      <c r="IB605" s="188"/>
      <c r="IC605" s="188"/>
      <c r="ID605" s="189"/>
      <c r="IE605" s="195"/>
      <c r="IF605" s="188"/>
      <c r="IG605" s="188"/>
      <c r="IH605" s="188"/>
      <c r="II605" s="188"/>
      <c r="IJ605" s="188"/>
      <c r="IK605" s="188"/>
      <c r="IL605" s="188"/>
      <c r="IM605" s="188"/>
      <c r="IN605" s="188"/>
      <c r="IO605" s="188"/>
      <c r="IP605" s="188"/>
      <c r="IQ605" s="188"/>
      <c r="IR605" s="188"/>
      <c r="IS605" s="188"/>
      <c r="IT605" s="188"/>
      <c r="IU605" s="189"/>
      <c r="IV605" s="195"/>
      <c r="IW605" s="188"/>
      <c r="IX605" s="188"/>
      <c r="IY605" s="188"/>
      <c r="IZ605" s="188"/>
      <c r="JA605" s="188"/>
      <c r="JB605" s="188"/>
      <c r="JC605" s="188"/>
      <c r="JD605" s="188"/>
      <c r="JE605" s="188"/>
      <c r="JF605" s="188"/>
      <c r="JG605" s="188"/>
      <c r="JH605" s="188"/>
      <c r="JI605" s="188"/>
      <c r="JJ605" s="188"/>
      <c r="JK605" s="188"/>
      <c r="JL605" s="189"/>
      <c r="JM605" s="195"/>
      <c r="JN605" s="188"/>
      <c r="JO605" s="188"/>
      <c r="JP605" s="188"/>
      <c r="JQ605" s="188"/>
      <c r="JR605" s="188"/>
      <c r="JS605" s="188"/>
      <c r="JT605" s="188"/>
      <c r="JU605" s="188"/>
      <c r="JV605" s="188"/>
      <c r="JW605" s="188"/>
      <c r="JX605" s="188"/>
      <c r="JY605" s="188"/>
      <c r="JZ605" s="188"/>
      <c r="KA605" s="188"/>
      <c r="KB605" s="188"/>
      <c r="KC605" s="189"/>
      <c r="KD605" s="195"/>
      <c r="KE605" s="188"/>
      <c r="KF605" s="188"/>
      <c r="KG605" s="188"/>
      <c r="KH605" s="188"/>
      <c r="KI605" s="188"/>
      <c r="KJ605" s="188"/>
      <c r="KK605" s="188"/>
      <c r="KL605" s="188"/>
      <c r="KM605" s="188"/>
      <c r="KN605" s="188"/>
      <c r="KO605" s="188"/>
      <c r="KP605" s="188"/>
      <c r="KQ605" s="188"/>
      <c r="KR605" s="188"/>
      <c r="KS605" s="188"/>
      <c r="KT605" s="189"/>
      <c r="KU605" s="188"/>
    </row>
    <row r="606" ht="15.0" customHeight="1">
      <c r="A606" s="195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9"/>
      <c r="R606" s="195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9"/>
      <c r="AI606" s="195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9"/>
      <c r="AZ606" s="195"/>
      <c r="BA606" s="188"/>
      <c r="BB606" s="188"/>
      <c r="BC606" s="188"/>
      <c r="BD606" s="188"/>
      <c r="BE606" s="188"/>
      <c r="BF606" s="188"/>
      <c r="BG606" s="188"/>
      <c r="BH606" s="188"/>
      <c r="BI606" s="188"/>
      <c r="BJ606" s="188"/>
      <c r="BK606" s="188"/>
      <c r="BL606" s="188"/>
      <c r="BM606" s="188"/>
      <c r="BN606" s="188"/>
      <c r="BO606" s="188"/>
      <c r="BP606" s="189"/>
      <c r="BQ606" s="195"/>
      <c r="BR606" s="188"/>
      <c r="BS606" s="188"/>
      <c r="BT606" s="188"/>
      <c r="BU606" s="188"/>
      <c r="BV606" s="188"/>
      <c r="BW606" s="188"/>
      <c r="BX606" s="188"/>
      <c r="BY606" s="188"/>
      <c r="BZ606" s="188"/>
      <c r="CA606" s="188"/>
      <c r="CB606" s="188"/>
      <c r="CC606" s="188"/>
      <c r="CD606" s="188"/>
      <c r="CE606" s="188"/>
      <c r="CF606" s="188"/>
      <c r="CG606" s="189"/>
      <c r="CH606" s="195"/>
      <c r="CI606" s="188"/>
      <c r="CJ606" s="188"/>
      <c r="CK606" s="188"/>
      <c r="CL606" s="188"/>
      <c r="CM606" s="188"/>
      <c r="CN606" s="188"/>
      <c r="CO606" s="188"/>
      <c r="CP606" s="188"/>
      <c r="CQ606" s="188"/>
      <c r="CR606" s="188"/>
      <c r="CS606" s="188"/>
      <c r="CT606" s="188"/>
      <c r="CU606" s="188"/>
      <c r="CV606" s="188"/>
      <c r="CW606" s="188"/>
      <c r="CX606" s="189"/>
      <c r="CY606" s="195"/>
      <c r="CZ606" s="188"/>
      <c r="DA606" s="188"/>
      <c r="DB606" s="188"/>
      <c r="DC606" s="188"/>
      <c r="DD606" s="188"/>
      <c r="DE606" s="188"/>
      <c r="DF606" s="188"/>
      <c r="DG606" s="188"/>
      <c r="DH606" s="188"/>
      <c r="DI606" s="188"/>
      <c r="DJ606" s="188"/>
      <c r="DK606" s="188"/>
      <c r="DL606" s="188"/>
      <c r="DM606" s="188"/>
      <c r="DN606" s="188"/>
      <c r="DO606" s="189"/>
      <c r="DP606" s="195"/>
      <c r="DQ606" s="188"/>
      <c r="DR606" s="188"/>
      <c r="DS606" s="188"/>
      <c r="DT606" s="188"/>
      <c r="DU606" s="188"/>
      <c r="DV606" s="188"/>
      <c r="DW606" s="188"/>
      <c r="DX606" s="188"/>
      <c r="DY606" s="188"/>
      <c r="DZ606" s="188"/>
      <c r="EA606" s="188"/>
      <c r="EB606" s="188"/>
      <c r="EC606" s="188"/>
      <c r="ED606" s="188"/>
      <c r="EE606" s="188"/>
      <c r="EF606" s="189"/>
      <c r="EG606" s="195"/>
      <c r="EH606" s="188"/>
      <c r="EI606" s="188"/>
      <c r="EJ606" s="188"/>
      <c r="EK606" s="188"/>
      <c r="EL606" s="188"/>
      <c r="EM606" s="188"/>
      <c r="EN606" s="188"/>
      <c r="EO606" s="188"/>
      <c r="EP606" s="188"/>
      <c r="EQ606" s="188"/>
      <c r="ER606" s="188"/>
      <c r="ES606" s="188"/>
      <c r="ET606" s="188"/>
      <c r="EU606" s="188"/>
      <c r="EV606" s="188"/>
      <c r="EW606" s="189"/>
      <c r="EX606" s="195"/>
      <c r="EY606" s="188"/>
      <c r="EZ606" s="188"/>
      <c r="FA606" s="188"/>
      <c r="FB606" s="188"/>
      <c r="FC606" s="188"/>
      <c r="FD606" s="188"/>
      <c r="FE606" s="188"/>
      <c r="FF606" s="188"/>
      <c r="FG606" s="188"/>
      <c r="FH606" s="188"/>
      <c r="FI606" s="188"/>
      <c r="FJ606" s="188"/>
      <c r="FK606" s="188"/>
      <c r="FL606" s="188"/>
      <c r="FM606" s="188"/>
      <c r="FN606" s="189"/>
      <c r="FO606" s="195"/>
      <c r="FP606" s="188"/>
      <c r="FQ606" s="188"/>
      <c r="FR606" s="188"/>
      <c r="FS606" s="188"/>
      <c r="FT606" s="188"/>
      <c r="FU606" s="188"/>
      <c r="FV606" s="188"/>
      <c r="FW606" s="188"/>
      <c r="FX606" s="188"/>
      <c r="FY606" s="188"/>
      <c r="FZ606" s="188"/>
      <c r="GA606" s="188"/>
      <c r="GB606" s="188"/>
      <c r="GC606" s="188"/>
      <c r="GD606" s="188"/>
      <c r="GE606" s="189"/>
      <c r="GF606" s="195"/>
      <c r="GG606" s="188"/>
      <c r="GH606" s="188"/>
      <c r="GI606" s="188"/>
      <c r="GJ606" s="188"/>
      <c r="GK606" s="188"/>
      <c r="GL606" s="188"/>
      <c r="GM606" s="188"/>
      <c r="GN606" s="188"/>
      <c r="GO606" s="188"/>
      <c r="GP606" s="188"/>
      <c r="GQ606" s="188"/>
      <c r="GR606" s="188"/>
      <c r="GS606" s="188"/>
      <c r="GT606" s="188"/>
      <c r="GU606" s="188"/>
      <c r="GV606" s="189"/>
      <c r="GW606" s="195"/>
      <c r="GX606" s="188"/>
      <c r="GY606" s="188"/>
      <c r="GZ606" s="188"/>
      <c r="HA606" s="188"/>
      <c r="HB606" s="188"/>
      <c r="HC606" s="188"/>
      <c r="HD606" s="188"/>
      <c r="HE606" s="188"/>
      <c r="HF606" s="188"/>
      <c r="HG606" s="188"/>
      <c r="HH606" s="188"/>
      <c r="HI606" s="188"/>
      <c r="HJ606" s="188"/>
      <c r="HK606" s="188"/>
      <c r="HL606" s="188"/>
      <c r="HM606" s="189"/>
      <c r="HN606" s="195"/>
      <c r="HO606" s="188"/>
      <c r="HP606" s="188"/>
      <c r="HQ606" s="188"/>
      <c r="HR606" s="188"/>
      <c r="HS606" s="188"/>
      <c r="HT606" s="188"/>
      <c r="HU606" s="188"/>
      <c r="HV606" s="188"/>
      <c r="HW606" s="188"/>
      <c r="HX606" s="188"/>
      <c r="HY606" s="188"/>
      <c r="HZ606" s="188"/>
      <c r="IA606" s="188"/>
      <c r="IB606" s="188"/>
      <c r="IC606" s="188"/>
      <c r="ID606" s="189"/>
      <c r="IE606" s="195"/>
      <c r="IF606" s="188"/>
      <c r="IG606" s="188"/>
      <c r="IH606" s="188"/>
      <c r="II606" s="188"/>
      <c r="IJ606" s="188"/>
      <c r="IK606" s="188"/>
      <c r="IL606" s="188"/>
      <c r="IM606" s="188"/>
      <c r="IN606" s="188"/>
      <c r="IO606" s="188"/>
      <c r="IP606" s="188"/>
      <c r="IQ606" s="188"/>
      <c r="IR606" s="188"/>
      <c r="IS606" s="188"/>
      <c r="IT606" s="188"/>
      <c r="IU606" s="189"/>
      <c r="IV606" s="195"/>
      <c r="IW606" s="188"/>
      <c r="IX606" s="188"/>
      <c r="IY606" s="188"/>
      <c r="IZ606" s="188"/>
      <c r="JA606" s="188"/>
      <c r="JB606" s="188"/>
      <c r="JC606" s="188"/>
      <c r="JD606" s="188"/>
      <c r="JE606" s="188"/>
      <c r="JF606" s="188"/>
      <c r="JG606" s="188"/>
      <c r="JH606" s="188"/>
      <c r="JI606" s="188"/>
      <c r="JJ606" s="188"/>
      <c r="JK606" s="188"/>
      <c r="JL606" s="189"/>
      <c r="JM606" s="195"/>
      <c r="JN606" s="188"/>
      <c r="JO606" s="188"/>
      <c r="JP606" s="188"/>
      <c r="JQ606" s="188"/>
      <c r="JR606" s="188"/>
      <c r="JS606" s="188"/>
      <c r="JT606" s="188"/>
      <c r="JU606" s="188"/>
      <c r="JV606" s="188"/>
      <c r="JW606" s="188"/>
      <c r="JX606" s="188"/>
      <c r="JY606" s="188"/>
      <c r="JZ606" s="188"/>
      <c r="KA606" s="188"/>
      <c r="KB606" s="188"/>
      <c r="KC606" s="189"/>
      <c r="KD606" s="195"/>
      <c r="KE606" s="188"/>
      <c r="KF606" s="188"/>
      <c r="KG606" s="188"/>
      <c r="KH606" s="188"/>
      <c r="KI606" s="188"/>
      <c r="KJ606" s="188"/>
      <c r="KK606" s="188"/>
      <c r="KL606" s="188"/>
      <c r="KM606" s="188"/>
      <c r="KN606" s="188"/>
      <c r="KO606" s="188"/>
      <c r="KP606" s="188"/>
      <c r="KQ606" s="188"/>
      <c r="KR606" s="188"/>
      <c r="KS606" s="188"/>
      <c r="KT606" s="189"/>
      <c r="KU606" s="188"/>
    </row>
    <row r="607" ht="15.0" customHeight="1">
      <c r="A607" s="195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9"/>
      <c r="R607" s="195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9"/>
      <c r="AI607" s="195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9"/>
      <c r="AZ607" s="195"/>
      <c r="BA607" s="188"/>
      <c r="BB607" s="188"/>
      <c r="BC607" s="188"/>
      <c r="BD607" s="188"/>
      <c r="BE607" s="188"/>
      <c r="BF607" s="188"/>
      <c r="BG607" s="188"/>
      <c r="BH607" s="188"/>
      <c r="BI607" s="188"/>
      <c r="BJ607" s="188"/>
      <c r="BK607" s="188"/>
      <c r="BL607" s="188"/>
      <c r="BM607" s="188"/>
      <c r="BN607" s="188"/>
      <c r="BO607" s="188"/>
      <c r="BP607" s="189"/>
      <c r="BQ607" s="195"/>
      <c r="BR607" s="188"/>
      <c r="BS607" s="188"/>
      <c r="BT607" s="188"/>
      <c r="BU607" s="188"/>
      <c r="BV607" s="188"/>
      <c r="BW607" s="188"/>
      <c r="BX607" s="188"/>
      <c r="BY607" s="188"/>
      <c r="BZ607" s="188"/>
      <c r="CA607" s="188"/>
      <c r="CB607" s="188"/>
      <c r="CC607" s="188"/>
      <c r="CD607" s="188"/>
      <c r="CE607" s="188"/>
      <c r="CF607" s="188"/>
      <c r="CG607" s="189"/>
      <c r="CH607" s="195"/>
      <c r="CI607" s="188"/>
      <c r="CJ607" s="188"/>
      <c r="CK607" s="188"/>
      <c r="CL607" s="188"/>
      <c r="CM607" s="188"/>
      <c r="CN607" s="188"/>
      <c r="CO607" s="188"/>
      <c r="CP607" s="188"/>
      <c r="CQ607" s="188"/>
      <c r="CR607" s="188"/>
      <c r="CS607" s="188"/>
      <c r="CT607" s="188"/>
      <c r="CU607" s="188"/>
      <c r="CV607" s="188"/>
      <c r="CW607" s="188"/>
      <c r="CX607" s="189"/>
      <c r="CY607" s="195"/>
      <c r="CZ607" s="188"/>
      <c r="DA607" s="188"/>
      <c r="DB607" s="188"/>
      <c r="DC607" s="188"/>
      <c r="DD607" s="188"/>
      <c r="DE607" s="188"/>
      <c r="DF607" s="188"/>
      <c r="DG607" s="188"/>
      <c r="DH607" s="188"/>
      <c r="DI607" s="188"/>
      <c r="DJ607" s="188"/>
      <c r="DK607" s="188"/>
      <c r="DL607" s="188"/>
      <c r="DM607" s="188"/>
      <c r="DN607" s="188"/>
      <c r="DO607" s="189"/>
      <c r="DP607" s="195"/>
      <c r="DQ607" s="188"/>
      <c r="DR607" s="188"/>
      <c r="DS607" s="188"/>
      <c r="DT607" s="188"/>
      <c r="DU607" s="188"/>
      <c r="DV607" s="188"/>
      <c r="DW607" s="188"/>
      <c r="DX607" s="188"/>
      <c r="DY607" s="188"/>
      <c r="DZ607" s="188"/>
      <c r="EA607" s="188"/>
      <c r="EB607" s="188"/>
      <c r="EC607" s="188"/>
      <c r="ED607" s="188"/>
      <c r="EE607" s="188"/>
      <c r="EF607" s="189"/>
      <c r="EG607" s="195"/>
      <c r="EH607" s="188"/>
      <c r="EI607" s="188"/>
      <c r="EJ607" s="188"/>
      <c r="EK607" s="188"/>
      <c r="EL607" s="188"/>
      <c r="EM607" s="188"/>
      <c r="EN607" s="188"/>
      <c r="EO607" s="188"/>
      <c r="EP607" s="188"/>
      <c r="EQ607" s="188"/>
      <c r="ER607" s="188"/>
      <c r="ES607" s="188"/>
      <c r="ET607" s="188"/>
      <c r="EU607" s="188"/>
      <c r="EV607" s="188"/>
      <c r="EW607" s="189"/>
      <c r="EX607" s="195"/>
      <c r="EY607" s="188"/>
      <c r="EZ607" s="188"/>
      <c r="FA607" s="188"/>
      <c r="FB607" s="188"/>
      <c r="FC607" s="188"/>
      <c r="FD607" s="188"/>
      <c r="FE607" s="188"/>
      <c r="FF607" s="188"/>
      <c r="FG607" s="188"/>
      <c r="FH607" s="188"/>
      <c r="FI607" s="188"/>
      <c r="FJ607" s="188"/>
      <c r="FK607" s="188"/>
      <c r="FL607" s="188"/>
      <c r="FM607" s="188"/>
      <c r="FN607" s="189"/>
      <c r="FO607" s="195"/>
      <c r="FP607" s="188"/>
      <c r="FQ607" s="188"/>
      <c r="FR607" s="188"/>
      <c r="FS607" s="188"/>
      <c r="FT607" s="188"/>
      <c r="FU607" s="188"/>
      <c r="FV607" s="188"/>
      <c r="FW607" s="188"/>
      <c r="FX607" s="188"/>
      <c r="FY607" s="188"/>
      <c r="FZ607" s="188"/>
      <c r="GA607" s="188"/>
      <c r="GB607" s="188"/>
      <c r="GC607" s="188"/>
      <c r="GD607" s="188"/>
      <c r="GE607" s="189"/>
      <c r="GF607" s="195"/>
      <c r="GG607" s="188"/>
      <c r="GH607" s="188"/>
      <c r="GI607" s="188"/>
      <c r="GJ607" s="188"/>
      <c r="GK607" s="188"/>
      <c r="GL607" s="188"/>
      <c r="GM607" s="188"/>
      <c r="GN607" s="188"/>
      <c r="GO607" s="188"/>
      <c r="GP607" s="188"/>
      <c r="GQ607" s="188"/>
      <c r="GR607" s="188"/>
      <c r="GS607" s="188"/>
      <c r="GT607" s="188"/>
      <c r="GU607" s="188"/>
      <c r="GV607" s="189"/>
      <c r="GW607" s="195"/>
      <c r="GX607" s="188"/>
      <c r="GY607" s="188"/>
      <c r="GZ607" s="188"/>
      <c r="HA607" s="188"/>
      <c r="HB607" s="188"/>
      <c r="HC607" s="188"/>
      <c r="HD607" s="188"/>
      <c r="HE607" s="188"/>
      <c r="HF607" s="188"/>
      <c r="HG607" s="188"/>
      <c r="HH607" s="188"/>
      <c r="HI607" s="188"/>
      <c r="HJ607" s="188"/>
      <c r="HK607" s="188"/>
      <c r="HL607" s="188"/>
      <c r="HM607" s="189"/>
      <c r="HN607" s="195"/>
      <c r="HO607" s="188"/>
      <c r="HP607" s="188"/>
      <c r="HQ607" s="188"/>
      <c r="HR607" s="188"/>
      <c r="HS607" s="188"/>
      <c r="HT607" s="188"/>
      <c r="HU607" s="188"/>
      <c r="HV607" s="188"/>
      <c r="HW607" s="188"/>
      <c r="HX607" s="188"/>
      <c r="HY607" s="188"/>
      <c r="HZ607" s="188"/>
      <c r="IA607" s="188"/>
      <c r="IB607" s="188"/>
      <c r="IC607" s="188"/>
      <c r="ID607" s="189"/>
      <c r="IE607" s="195"/>
      <c r="IF607" s="188"/>
      <c r="IG607" s="188"/>
      <c r="IH607" s="188"/>
      <c r="II607" s="188"/>
      <c r="IJ607" s="188"/>
      <c r="IK607" s="188"/>
      <c r="IL607" s="188"/>
      <c r="IM607" s="188"/>
      <c r="IN607" s="188"/>
      <c r="IO607" s="188"/>
      <c r="IP607" s="188"/>
      <c r="IQ607" s="188"/>
      <c r="IR607" s="188"/>
      <c r="IS607" s="188"/>
      <c r="IT607" s="188"/>
      <c r="IU607" s="189"/>
      <c r="IV607" s="195"/>
      <c r="IW607" s="188"/>
      <c r="IX607" s="188"/>
      <c r="IY607" s="188"/>
      <c r="IZ607" s="188"/>
      <c r="JA607" s="188"/>
      <c r="JB607" s="188"/>
      <c r="JC607" s="188"/>
      <c r="JD607" s="188"/>
      <c r="JE607" s="188"/>
      <c r="JF607" s="188"/>
      <c r="JG607" s="188"/>
      <c r="JH607" s="188"/>
      <c r="JI607" s="188"/>
      <c r="JJ607" s="188"/>
      <c r="JK607" s="188"/>
      <c r="JL607" s="189"/>
      <c r="JM607" s="195"/>
      <c r="JN607" s="188"/>
      <c r="JO607" s="188"/>
      <c r="JP607" s="188"/>
      <c r="JQ607" s="188"/>
      <c r="JR607" s="188"/>
      <c r="JS607" s="188"/>
      <c r="JT607" s="188"/>
      <c r="JU607" s="188"/>
      <c r="JV607" s="188"/>
      <c r="JW607" s="188"/>
      <c r="JX607" s="188"/>
      <c r="JY607" s="188"/>
      <c r="JZ607" s="188"/>
      <c r="KA607" s="188"/>
      <c r="KB607" s="188"/>
      <c r="KC607" s="189"/>
      <c r="KD607" s="195"/>
      <c r="KE607" s="188"/>
      <c r="KF607" s="188"/>
      <c r="KG607" s="188"/>
      <c r="KH607" s="188"/>
      <c r="KI607" s="188"/>
      <c r="KJ607" s="188"/>
      <c r="KK607" s="188"/>
      <c r="KL607" s="188"/>
      <c r="KM607" s="188"/>
      <c r="KN607" s="188"/>
      <c r="KO607" s="188"/>
      <c r="KP607" s="188"/>
      <c r="KQ607" s="188"/>
      <c r="KR607" s="188"/>
      <c r="KS607" s="188"/>
      <c r="KT607" s="189"/>
      <c r="KU607" s="188"/>
    </row>
    <row r="608" ht="15.0" customHeight="1">
      <c r="A608" s="195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9"/>
      <c r="R608" s="195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9"/>
      <c r="AI608" s="195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9"/>
      <c r="AZ608" s="195"/>
      <c r="BA608" s="188"/>
      <c r="BB608" s="188"/>
      <c r="BC608" s="188"/>
      <c r="BD608" s="188"/>
      <c r="BE608" s="188"/>
      <c r="BF608" s="188"/>
      <c r="BG608" s="188"/>
      <c r="BH608" s="188"/>
      <c r="BI608" s="188"/>
      <c r="BJ608" s="188"/>
      <c r="BK608" s="188"/>
      <c r="BL608" s="188"/>
      <c r="BM608" s="188"/>
      <c r="BN608" s="188"/>
      <c r="BO608" s="188"/>
      <c r="BP608" s="189"/>
      <c r="BQ608" s="195"/>
      <c r="BR608" s="188"/>
      <c r="BS608" s="188"/>
      <c r="BT608" s="188"/>
      <c r="BU608" s="188"/>
      <c r="BV608" s="188"/>
      <c r="BW608" s="188"/>
      <c r="BX608" s="188"/>
      <c r="BY608" s="188"/>
      <c r="BZ608" s="188"/>
      <c r="CA608" s="188"/>
      <c r="CB608" s="188"/>
      <c r="CC608" s="188"/>
      <c r="CD608" s="188"/>
      <c r="CE608" s="188"/>
      <c r="CF608" s="188"/>
      <c r="CG608" s="189"/>
      <c r="CH608" s="195"/>
      <c r="CI608" s="188"/>
      <c r="CJ608" s="188"/>
      <c r="CK608" s="188"/>
      <c r="CL608" s="188"/>
      <c r="CM608" s="188"/>
      <c r="CN608" s="188"/>
      <c r="CO608" s="188"/>
      <c r="CP608" s="188"/>
      <c r="CQ608" s="188"/>
      <c r="CR608" s="188"/>
      <c r="CS608" s="188"/>
      <c r="CT608" s="188"/>
      <c r="CU608" s="188"/>
      <c r="CV608" s="188"/>
      <c r="CW608" s="188"/>
      <c r="CX608" s="189"/>
      <c r="CY608" s="195"/>
      <c r="CZ608" s="188"/>
      <c r="DA608" s="188"/>
      <c r="DB608" s="188"/>
      <c r="DC608" s="188"/>
      <c r="DD608" s="188"/>
      <c r="DE608" s="188"/>
      <c r="DF608" s="188"/>
      <c r="DG608" s="188"/>
      <c r="DH608" s="188"/>
      <c r="DI608" s="188"/>
      <c r="DJ608" s="188"/>
      <c r="DK608" s="188"/>
      <c r="DL608" s="188"/>
      <c r="DM608" s="188"/>
      <c r="DN608" s="188"/>
      <c r="DO608" s="189"/>
      <c r="DP608" s="195"/>
      <c r="DQ608" s="188"/>
      <c r="DR608" s="188"/>
      <c r="DS608" s="188"/>
      <c r="DT608" s="188"/>
      <c r="DU608" s="188"/>
      <c r="DV608" s="188"/>
      <c r="DW608" s="188"/>
      <c r="DX608" s="188"/>
      <c r="DY608" s="188"/>
      <c r="DZ608" s="188"/>
      <c r="EA608" s="188"/>
      <c r="EB608" s="188"/>
      <c r="EC608" s="188"/>
      <c r="ED608" s="188"/>
      <c r="EE608" s="188"/>
      <c r="EF608" s="189"/>
      <c r="EG608" s="195"/>
      <c r="EH608" s="188"/>
      <c r="EI608" s="188"/>
      <c r="EJ608" s="188"/>
      <c r="EK608" s="188"/>
      <c r="EL608" s="188"/>
      <c r="EM608" s="188"/>
      <c r="EN608" s="188"/>
      <c r="EO608" s="188"/>
      <c r="EP608" s="188"/>
      <c r="EQ608" s="188"/>
      <c r="ER608" s="188"/>
      <c r="ES608" s="188"/>
      <c r="ET608" s="188"/>
      <c r="EU608" s="188"/>
      <c r="EV608" s="188"/>
      <c r="EW608" s="189"/>
      <c r="EX608" s="195"/>
      <c r="EY608" s="188"/>
      <c r="EZ608" s="188"/>
      <c r="FA608" s="188"/>
      <c r="FB608" s="188"/>
      <c r="FC608" s="188"/>
      <c r="FD608" s="188"/>
      <c r="FE608" s="188"/>
      <c r="FF608" s="188"/>
      <c r="FG608" s="188"/>
      <c r="FH608" s="188"/>
      <c r="FI608" s="188"/>
      <c r="FJ608" s="188"/>
      <c r="FK608" s="188"/>
      <c r="FL608" s="188"/>
      <c r="FM608" s="188"/>
      <c r="FN608" s="189"/>
      <c r="FO608" s="195"/>
      <c r="FP608" s="188"/>
      <c r="FQ608" s="188"/>
      <c r="FR608" s="188"/>
      <c r="FS608" s="188"/>
      <c r="FT608" s="188"/>
      <c r="FU608" s="188"/>
      <c r="FV608" s="188"/>
      <c r="FW608" s="188"/>
      <c r="FX608" s="188"/>
      <c r="FY608" s="188"/>
      <c r="FZ608" s="188"/>
      <c r="GA608" s="188"/>
      <c r="GB608" s="188"/>
      <c r="GC608" s="188"/>
      <c r="GD608" s="188"/>
      <c r="GE608" s="189"/>
      <c r="GF608" s="195"/>
      <c r="GG608" s="188"/>
      <c r="GH608" s="188"/>
      <c r="GI608" s="188"/>
      <c r="GJ608" s="188"/>
      <c r="GK608" s="188"/>
      <c r="GL608" s="188"/>
      <c r="GM608" s="188"/>
      <c r="GN608" s="188"/>
      <c r="GO608" s="188"/>
      <c r="GP608" s="188"/>
      <c r="GQ608" s="188"/>
      <c r="GR608" s="188"/>
      <c r="GS608" s="188"/>
      <c r="GT608" s="188"/>
      <c r="GU608" s="188"/>
      <c r="GV608" s="189"/>
      <c r="GW608" s="195"/>
      <c r="GX608" s="188"/>
      <c r="GY608" s="188"/>
      <c r="GZ608" s="188"/>
      <c r="HA608" s="188"/>
      <c r="HB608" s="188"/>
      <c r="HC608" s="188"/>
      <c r="HD608" s="188"/>
      <c r="HE608" s="188"/>
      <c r="HF608" s="188"/>
      <c r="HG608" s="188"/>
      <c r="HH608" s="188"/>
      <c r="HI608" s="188"/>
      <c r="HJ608" s="188"/>
      <c r="HK608" s="188"/>
      <c r="HL608" s="188"/>
      <c r="HM608" s="189"/>
      <c r="HN608" s="195"/>
      <c r="HO608" s="188"/>
      <c r="HP608" s="188"/>
      <c r="HQ608" s="188"/>
      <c r="HR608" s="188"/>
      <c r="HS608" s="188"/>
      <c r="HT608" s="188"/>
      <c r="HU608" s="188"/>
      <c r="HV608" s="188"/>
      <c r="HW608" s="188"/>
      <c r="HX608" s="188"/>
      <c r="HY608" s="188"/>
      <c r="HZ608" s="188"/>
      <c r="IA608" s="188"/>
      <c r="IB608" s="188"/>
      <c r="IC608" s="188"/>
      <c r="ID608" s="189"/>
      <c r="IE608" s="195"/>
      <c r="IF608" s="188"/>
      <c r="IG608" s="188"/>
      <c r="IH608" s="188"/>
      <c r="II608" s="188"/>
      <c r="IJ608" s="188"/>
      <c r="IK608" s="188"/>
      <c r="IL608" s="188"/>
      <c r="IM608" s="188"/>
      <c r="IN608" s="188"/>
      <c r="IO608" s="188"/>
      <c r="IP608" s="188"/>
      <c r="IQ608" s="188"/>
      <c r="IR608" s="188"/>
      <c r="IS608" s="188"/>
      <c r="IT608" s="188"/>
      <c r="IU608" s="189"/>
      <c r="IV608" s="195"/>
      <c r="IW608" s="188"/>
      <c r="IX608" s="188"/>
      <c r="IY608" s="188"/>
      <c r="IZ608" s="188"/>
      <c r="JA608" s="188"/>
      <c r="JB608" s="188"/>
      <c r="JC608" s="188"/>
      <c r="JD608" s="188"/>
      <c r="JE608" s="188"/>
      <c r="JF608" s="188"/>
      <c r="JG608" s="188"/>
      <c r="JH608" s="188"/>
      <c r="JI608" s="188"/>
      <c r="JJ608" s="188"/>
      <c r="JK608" s="188"/>
      <c r="JL608" s="189"/>
      <c r="JM608" s="195"/>
      <c r="JN608" s="188"/>
      <c r="JO608" s="188"/>
      <c r="JP608" s="188"/>
      <c r="JQ608" s="188"/>
      <c r="JR608" s="188"/>
      <c r="JS608" s="188"/>
      <c r="JT608" s="188"/>
      <c r="JU608" s="188"/>
      <c r="JV608" s="188"/>
      <c r="JW608" s="188"/>
      <c r="JX608" s="188"/>
      <c r="JY608" s="188"/>
      <c r="JZ608" s="188"/>
      <c r="KA608" s="188"/>
      <c r="KB608" s="188"/>
      <c r="KC608" s="189"/>
      <c r="KD608" s="195"/>
      <c r="KE608" s="188"/>
      <c r="KF608" s="188"/>
      <c r="KG608" s="188"/>
      <c r="KH608" s="188"/>
      <c r="KI608" s="188"/>
      <c r="KJ608" s="188"/>
      <c r="KK608" s="188"/>
      <c r="KL608" s="188"/>
      <c r="KM608" s="188"/>
      <c r="KN608" s="188"/>
      <c r="KO608" s="188"/>
      <c r="KP608" s="188"/>
      <c r="KQ608" s="188"/>
      <c r="KR608" s="188"/>
      <c r="KS608" s="188"/>
      <c r="KT608" s="189"/>
      <c r="KU608" s="188"/>
    </row>
    <row r="609" ht="15.0" customHeight="1">
      <c r="A609" s="195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9"/>
      <c r="R609" s="195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9"/>
      <c r="AI609" s="195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9"/>
      <c r="AZ609" s="195"/>
      <c r="BA609" s="188"/>
      <c r="BB609" s="188"/>
      <c r="BC609" s="188"/>
      <c r="BD609" s="188"/>
      <c r="BE609" s="188"/>
      <c r="BF609" s="188"/>
      <c r="BG609" s="188"/>
      <c r="BH609" s="188"/>
      <c r="BI609" s="188"/>
      <c r="BJ609" s="188"/>
      <c r="BK609" s="188"/>
      <c r="BL609" s="188"/>
      <c r="BM609" s="188"/>
      <c r="BN609" s="188"/>
      <c r="BO609" s="188"/>
      <c r="BP609" s="189"/>
      <c r="BQ609" s="195"/>
      <c r="BR609" s="188"/>
      <c r="BS609" s="188"/>
      <c r="BT609" s="188"/>
      <c r="BU609" s="188"/>
      <c r="BV609" s="188"/>
      <c r="BW609" s="188"/>
      <c r="BX609" s="188"/>
      <c r="BY609" s="188"/>
      <c r="BZ609" s="188"/>
      <c r="CA609" s="188"/>
      <c r="CB609" s="188"/>
      <c r="CC609" s="188"/>
      <c r="CD609" s="188"/>
      <c r="CE609" s="188"/>
      <c r="CF609" s="188"/>
      <c r="CG609" s="189"/>
      <c r="CH609" s="195"/>
      <c r="CI609" s="188"/>
      <c r="CJ609" s="188"/>
      <c r="CK609" s="188"/>
      <c r="CL609" s="188"/>
      <c r="CM609" s="188"/>
      <c r="CN609" s="188"/>
      <c r="CO609" s="188"/>
      <c r="CP609" s="188"/>
      <c r="CQ609" s="188"/>
      <c r="CR609" s="188"/>
      <c r="CS609" s="188"/>
      <c r="CT609" s="188"/>
      <c r="CU609" s="188"/>
      <c r="CV609" s="188"/>
      <c r="CW609" s="188"/>
      <c r="CX609" s="189"/>
      <c r="CY609" s="195"/>
      <c r="CZ609" s="188"/>
      <c r="DA609" s="188"/>
      <c r="DB609" s="188"/>
      <c r="DC609" s="188"/>
      <c r="DD609" s="188"/>
      <c r="DE609" s="188"/>
      <c r="DF609" s="188"/>
      <c r="DG609" s="188"/>
      <c r="DH609" s="188"/>
      <c r="DI609" s="188"/>
      <c r="DJ609" s="188"/>
      <c r="DK609" s="188"/>
      <c r="DL609" s="188"/>
      <c r="DM609" s="188"/>
      <c r="DN609" s="188"/>
      <c r="DO609" s="189"/>
      <c r="DP609" s="195"/>
      <c r="DQ609" s="188"/>
      <c r="DR609" s="188"/>
      <c r="DS609" s="188"/>
      <c r="DT609" s="188"/>
      <c r="DU609" s="188"/>
      <c r="DV609" s="188"/>
      <c r="DW609" s="188"/>
      <c r="DX609" s="188"/>
      <c r="DY609" s="188"/>
      <c r="DZ609" s="188"/>
      <c r="EA609" s="188"/>
      <c r="EB609" s="188"/>
      <c r="EC609" s="188"/>
      <c r="ED609" s="188"/>
      <c r="EE609" s="188"/>
      <c r="EF609" s="189"/>
      <c r="EG609" s="195"/>
      <c r="EH609" s="188"/>
      <c r="EI609" s="188"/>
      <c r="EJ609" s="188"/>
      <c r="EK609" s="188"/>
      <c r="EL609" s="188"/>
      <c r="EM609" s="188"/>
      <c r="EN609" s="188"/>
      <c r="EO609" s="188"/>
      <c r="EP609" s="188"/>
      <c r="EQ609" s="188"/>
      <c r="ER609" s="188"/>
      <c r="ES609" s="188"/>
      <c r="ET609" s="188"/>
      <c r="EU609" s="188"/>
      <c r="EV609" s="188"/>
      <c r="EW609" s="189"/>
      <c r="EX609" s="195"/>
      <c r="EY609" s="188"/>
      <c r="EZ609" s="188"/>
      <c r="FA609" s="188"/>
      <c r="FB609" s="188"/>
      <c r="FC609" s="188"/>
      <c r="FD609" s="188"/>
      <c r="FE609" s="188"/>
      <c r="FF609" s="188"/>
      <c r="FG609" s="188"/>
      <c r="FH609" s="188"/>
      <c r="FI609" s="188"/>
      <c r="FJ609" s="188"/>
      <c r="FK609" s="188"/>
      <c r="FL609" s="188"/>
      <c r="FM609" s="188"/>
      <c r="FN609" s="189"/>
      <c r="FO609" s="195"/>
      <c r="FP609" s="188"/>
      <c r="FQ609" s="188"/>
      <c r="FR609" s="188"/>
      <c r="FS609" s="188"/>
      <c r="FT609" s="188"/>
      <c r="FU609" s="188"/>
      <c r="FV609" s="188"/>
      <c r="FW609" s="188"/>
      <c r="FX609" s="188"/>
      <c r="FY609" s="188"/>
      <c r="FZ609" s="188"/>
      <c r="GA609" s="188"/>
      <c r="GB609" s="188"/>
      <c r="GC609" s="188"/>
      <c r="GD609" s="188"/>
      <c r="GE609" s="189"/>
      <c r="GF609" s="195"/>
      <c r="GG609" s="188"/>
      <c r="GH609" s="188"/>
      <c r="GI609" s="188"/>
      <c r="GJ609" s="188"/>
      <c r="GK609" s="188"/>
      <c r="GL609" s="188"/>
      <c r="GM609" s="188"/>
      <c r="GN609" s="188"/>
      <c r="GO609" s="188"/>
      <c r="GP609" s="188"/>
      <c r="GQ609" s="188"/>
      <c r="GR609" s="188"/>
      <c r="GS609" s="188"/>
      <c r="GT609" s="188"/>
      <c r="GU609" s="188"/>
      <c r="GV609" s="189"/>
      <c r="GW609" s="195"/>
      <c r="GX609" s="188"/>
      <c r="GY609" s="188"/>
      <c r="GZ609" s="188"/>
      <c r="HA609" s="188"/>
      <c r="HB609" s="188"/>
      <c r="HC609" s="188"/>
      <c r="HD609" s="188"/>
      <c r="HE609" s="188"/>
      <c r="HF609" s="188"/>
      <c r="HG609" s="188"/>
      <c r="HH609" s="188"/>
      <c r="HI609" s="188"/>
      <c r="HJ609" s="188"/>
      <c r="HK609" s="188"/>
      <c r="HL609" s="188"/>
      <c r="HM609" s="189"/>
      <c r="HN609" s="195"/>
      <c r="HO609" s="188"/>
      <c r="HP609" s="188"/>
      <c r="HQ609" s="188"/>
      <c r="HR609" s="188"/>
      <c r="HS609" s="188"/>
      <c r="HT609" s="188"/>
      <c r="HU609" s="188"/>
      <c r="HV609" s="188"/>
      <c r="HW609" s="188"/>
      <c r="HX609" s="188"/>
      <c r="HY609" s="188"/>
      <c r="HZ609" s="188"/>
      <c r="IA609" s="188"/>
      <c r="IB609" s="188"/>
      <c r="IC609" s="188"/>
      <c r="ID609" s="189"/>
      <c r="IE609" s="195"/>
      <c r="IF609" s="188"/>
      <c r="IG609" s="188"/>
      <c r="IH609" s="188"/>
      <c r="II609" s="188"/>
      <c r="IJ609" s="188"/>
      <c r="IK609" s="188"/>
      <c r="IL609" s="188"/>
      <c r="IM609" s="188"/>
      <c r="IN609" s="188"/>
      <c r="IO609" s="188"/>
      <c r="IP609" s="188"/>
      <c r="IQ609" s="188"/>
      <c r="IR609" s="188"/>
      <c r="IS609" s="188"/>
      <c r="IT609" s="188"/>
      <c r="IU609" s="189"/>
      <c r="IV609" s="195"/>
      <c r="IW609" s="188"/>
      <c r="IX609" s="188"/>
      <c r="IY609" s="188"/>
      <c r="IZ609" s="188"/>
      <c r="JA609" s="188"/>
      <c r="JB609" s="188"/>
      <c r="JC609" s="188"/>
      <c r="JD609" s="188"/>
      <c r="JE609" s="188"/>
      <c r="JF609" s="188"/>
      <c r="JG609" s="188"/>
      <c r="JH609" s="188"/>
      <c r="JI609" s="188"/>
      <c r="JJ609" s="188"/>
      <c r="JK609" s="188"/>
      <c r="JL609" s="189"/>
      <c r="JM609" s="195"/>
      <c r="JN609" s="188"/>
      <c r="JO609" s="188"/>
      <c r="JP609" s="188"/>
      <c r="JQ609" s="188"/>
      <c r="JR609" s="188"/>
      <c r="JS609" s="188"/>
      <c r="JT609" s="188"/>
      <c r="JU609" s="188"/>
      <c r="JV609" s="188"/>
      <c r="JW609" s="188"/>
      <c r="JX609" s="188"/>
      <c r="JY609" s="188"/>
      <c r="JZ609" s="188"/>
      <c r="KA609" s="188"/>
      <c r="KB609" s="188"/>
      <c r="KC609" s="189"/>
      <c r="KD609" s="195"/>
      <c r="KE609" s="188"/>
      <c r="KF609" s="188"/>
      <c r="KG609" s="188"/>
      <c r="KH609" s="188"/>
      <c r="KI609" s="188"/>
      <c r="KJ609" s="188"/>
      <c r="KK609" s="188"/>
      <c r="KL609" s="188"/>
      <c r="KM609" s="188"/>
      <c r="KN609" s="188"/>
      <c r="KO609" s="188"/>
      <c r="KP609" s="188"/>
      <c r="KQ609" s="188"/>
      <c r="KR609" s="188"/>
      <c r="KS609" s="188"/>
      <c r="KT609" s="189"/>
      <c r="KU609" s="188"/>
    </row>
    <row r="610" ht="15.0" customHeight="1">
      <c r="A610" s="195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9"/>
      <c r="R610" s="195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9"/>
      <c r="AI610" s="195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9"/>
      <c r="AZ610" s="195"/>
      <c r="BA610" s="188"/>
      <c r="BB610" s="188"/>
      <c r="BC610" s="188"/>
      <c r="BD610" s="188"/>
      <c r="BE610" s="188"/>
      <c r="BF610" s="188"/>
      <c r="BG610" s="188"/>
      <c r="BH610" s="188"/>
      <c r="BI610" s="188"/>
      <c r="BJ610" s="188"/>
      <c r="BK610" s="188"/>
      <c r="BL610" s="188"/>
      <c r="BM610" s="188"/>
      <c r="BN610" s="188"/>
      <c r="BO610" s="188"/>
      <c r="BP610" s="189"/>
      <c r="BQ610" s="195"/>
      <c r="BR610" s="188"/>
      <c r="BS610" s="188"/>
      <c r="BT610" s="188"/>
      <c r="BU610" s="188"/>
      <c r="BV610" s="188"/>
      <c r="BW610" s="188"/>
      <c r="BX610" s="188"/>
      <c r="BY610" s="188"/>
      <c r="BZ610" s="188"/>
      <c r="CA610" s="188"/>
      <c r="CB610" s="188"/>
      <c r="CC610" s="188"/>
      <c r="CD610" s="188"/>
      <c r="CE610" s="188"/>
      <c r="CF610" s="188"/>
      <c r="CG610" s="189"/>
      <c r="CH610" s="195"/>
      <c r="CI610" s="188"/>
      <c r="CJ610" s="188"/>
      <c r="CK610" s="188"/>
      <c r="CL610" s="188"/>
      <c r="CM610" s="188"/>
      <c r="CN610" s="188"/>
      <c r="CO610" s="188"/>
      <c r="CP610" s="188"/>
      <c r="CQ610" s="188"/>
      <c r="CR610" s="188"/>
      <c r="CS610" s="188"/>
      <c r="CT610" s="188"/>
      <c r="CU610" s="188"/>
      <c r="CV610" s="188"/>
      <c r="CW610" s="188"/>
      <c r="CX610" s="189"/>
      <c r="CY610" s="195"/>
      <c r="CZ610" s="188"/>
      <c r="DA610" s="188"/>
      <c r="DB610" s="188"/>
      <c r="DC610" s="188"/>
      <c r="DD610" s="188"/>
      <c r="DE610" s="188"/>
      <c r="DF610" s="188"/>
      <c r="DG610" s="188"/>
      <c r="DH610" s="188"/>
      <c r="DI610" s="188"/>
      <c r="DJ610" s="188"/>
      <c r="DK610" s="188"/>
      <c r="DL610" s="188"/>
      <c r="DM610" s="188"/>
      <c r="DN610" s="188"/>
      <c r="DO610" s="189"/>
      <c r="DP610" s="195"/>
      <c r="DQ610" s="188"/>
      <c r="DR610" s="188"/>
      <c r="DS610" s="188"/>
      <c r="DT610" s="188"/>
      <c r="DU610" s="188"/>
      <c r="DV610" s="188"/>
      <c r="DW610" s="188"/>
      <c r="DX610" s="188"/>
      <c r="DY610" s="188"/>
      <c r="DZ610" s="188"/>
      <c r="EA610" s="188"/>
      <c r="EB610" s="188"/>
      <c r="EC610" s="188"/>
      <c r="ED610" s="188"/>
      <c r="EE610" s="188"/>
      <c r="EF610" s="189"/>
      <c r="EG610" s="195"/>
      <c r="EH610" s="188"/>
      <c r="EI610" s="188"/>
      <c r="EJ610" s="188"/>
      <c r="EK610" s="188"/>
      <c r="EL610" s="188"/>
      <c r="EM610" s="188"/>
      <c r="EN610" s="188"/>
      <c r="EO610" s="188"/>
      <c r="EP610" s="188"/>
      <c r="EQ610" s="188"/>
      <c r="ER610" s="188"/>
      <c r="ES610" s="188"/>
      <c r="ET610" s="188"/>
      <c r="EU610" s="188"/>
      <c r="EV610" s="188"/>
      <c r="EW610" s="189"/>
      <c r="EX610" s="195"/>
      <c r="EY610" s="188"/>
      <c r="EZ610" s="188"/>
      <c r="FA610" s="188"/>
      <c r="FB610" s="188"/>
      <c r="FC610" s="188"/>
      <c r="FD610" s="188"/>
      <c r="FE610" s="188"/>
      <c r="FF610" s="188"/>
      <c r="FG610" s="188"/>
      <c r="FH610" s="188"/>
      <c r="FI610" s="188"/>
      <c r="FJ610" s="188"/>
      <c r="FK610" s="188"/>
      <c r="FL610" s="188"/>
      <c r="FM610" s="188"/>
      <c r="FN610" s="189"/>
      <c r="FO610" s="195"/>
      <c r="FP610" s="188"/>
      <c r="FQ610" s="188"/>
      <c r="FR610" s="188"/>
      <c r="FS610" s="188"/>
      <c r="FT610" s="188"/>
      <c r="FU610" s="188"/>
      <c r="FV610" s="188"/>
      <c r="FW610" s="188"/>
      <c r="FX610" s="188"/>
      <c r="FY610" s="188"/>
      <c r="FZ610" s="188"/>
      <c r="GA610" s="188"/>
      <c r="GB610" s="188"/>
      <c r="GC610" s="188"/>
      <c r="GD610" s="188"/>
      <c r="GE610" s="189"/>
      <c r="GF610" s="195"/>
      <c r="GG610" s="188"/>
      <c r="GH610" s="188"/>
      <c r="GI610" s="188"/>
      <c r="GJ610" s="188"/>
      <c r="GK610" s="188"/>
      <c r="GL610" s="188"/>
      <c r="GM610" s="188"/>
      <c r="GN610" s="188"/>
      <c r="GO610" s="188"/>
      <c r="GP610" s="188"/>
      <c r="GQ610" s="188"/>
      <c r="GR610" s="188"/>
      <c r="GS610" s="188"/>
      <c r="GT610" s="188"/>
      <c r="GU610" s="188"/>
      <c r="GV610" s="189"/>
      <c r="GW610" s="195"/>
      <c r="GX610" s="188"/>
      <c r="GY610" s="188"/>
      <c r="GZ610" s="188"/>
      <c r="HA610" s="188"/>
      <c r="HB610" s="188"/>
      <c r="HC610" s="188"/>
      <c r="HD610" s="188"/>
      <c r="HE610" s="188"/>
      <c r="HF610" s="188"/>
      <c r="HG610" s="188"/>
      <c r="HH610" s="188"/>
      <c r="HI610" s="188"/>
      <c r="HJ610" s="188"/>
      <c r="HK610" s="188"/>
      <c r="HL610" s="188"/>
      <c r="HM610" s="189"/>
      <c r="HN610" s="195"/>
      <c r="HO610" s="188"/>
      <c r="HP610" s="188"/>
      <c r="HQ610" s="188"/>
      <c r="HR610" s="188"/>
      <c r="HS610" s="188"/>
      <c r="HT610" s="188"/>
      <c r="HU610" s="188"/>
      <c r="HV610" s="188"/>
      <c r="HW610" s="188"/>
      <c r="HX610" s="188"/>
      <c r="HY610" s="188"/>
      <c r="HZ610" s="188"/>
      <c r="IA610" s="188"/>
      <c r="IB610" s="188"/>
      <c r="IC610" s="188"/>
      <c r="ID610" s="189"/>
      <c r="IE610" s="195"/>
      <c r="IF610" s="188"/>
      <c r="IG610" s="188"/>
      <c r="IH610" s="188"/>
      <c r="II610" s="188"/>
      <c r="IJ610" s="188"/>
      <c r="IK610" s="188"/>
      <c r="IL610" s="188"/>
      <c r="IM610" s="188"/>
      <c r="IN610" s="188"/>
      <c r="IO610" s="188"/>
      <c r="IP610" s="188"/>
      <c r="IQ610" s="188"/>
      <c r="IR610" s="188"/>
      <c r="IS610" s="188"/>
      <c r="IT610" s="188"/>
      <c r="IU610" s="189"/>
      <c r="IV610" s="195"/>
      <c r="IW610" s="188"/>
      <c r="IX610" s="188"/>
      <c r="IY610" s="188"/>
      <c r="IZ610" s="188"/>
      <c r="JA610" s="188"/>
      <c r="JB610" s="188"/>
      <c r="JC610" s="188"/>
      <c r="JD610" s="188"/>
      <c r="JE610" s="188"/>
      <c r="JF610" s="188"/>
      <c r="JG610" s="188"/>
      <c r="JH610" s="188"/>
      <c r="JI610" s="188"/>
      <c r="JJ610" s="188"/>
      <c r="JK610" s="188"/>
      <c r="JL610" s="189"/>
      <c r="JM610" s="195"/>
      <c r="JN610" s="188"/>
      <c r="JO610" s="188"/>
      <c r="JP610" s="188"/>
      <c r="JQ610" s="188"/>
      <c r="JR610" s="188"/>
      <c r="JS610" s="188"/>
      <c r="JT610" s="188"/>
      <c r="JU610" s="188"/>
      <c r="JV610" s="188"/>
      <c r="JW610" s="188"/>
      <c r="JX610" s="188"/>
      <c r="JY610" s="188"/>
      <c r="JZ610" s="188"/>
      <c r="KA610" s="188"/>
      <c r="KB610" s="188"/>
      <c r="KC610" s="189"/>
      <c r="KD610" s="195"/>
      <c r="KE610" s="188"/>
      <c r="KF610" s="188"/>
      <c r="KG610" s="188"/>
      <c r="KH610" s="188"/>
      <c r="KI610" s="188"/>
      <c r="KJ610" s="188"/>
      <c r="KK610" s="188"/>
      <c r="KL610" s="188"/>
      <c r="KM610" s="188"/>
      <c r="KN610" s="188"/>
      <c r="KO610" s="188"/>
      <c r="KP610" s="188"/>
      <c r="KQ610" s="188"/>
      <c r="KR610" s="188"/>
      <c r="KS610" s="188"/>
      <c r="KT610" s="189"/>
      <c r="KU610" s="188"/>
    </row>
    <row r="611" ht="15.0" customHeight="1">
      <c r="A611" s="195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9"/>
      <c r="R611" s="195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9"/>
      <c r="AI611" s="195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9"/>
      <c r="AZ611" s="195"/>
      <c r="BA611" s="188"/>
      <c r="BB611" s="188"/>
      <c r="BC611" s="188"/>
      <c r="BD611" s="188"/>
      <c r="BE611" s="188"/>
      <c r="BF611" s="188"/>
      <c r="BG611" s="188"/>
      <c r="BH611" s="188"/>
      <c r="BI611" s="188"/>
      <c r="BJ611" s="188"/>
      <c r="BK611" s="188"/>
      <c r="BL611" s="188"/>
      <c r="BM611" s="188"/>
      <c r="BN611" s="188"/>
      <c r="BO611" s="188"/>
      <c r="BP611" s="189"/>
      <c r="BQ611" s="195"/>
      <c r="BR611" s="188"/>
      <c r="BS611" s="188"/>
      <c r="BT611" s="188"/>
      <c r="BU611" s="188"/>
      <c r="BV611" s="188"/>
      <c r="BW611" s="188"/>
      <c r="BX611" s="188"/>
      <c r="BY611" s="188"/>
      <c r="BZ611" s="188"/>
      <c r="CA611" s="188"/>
      <c r="CB611" s="188"/>
      <c r="CC611" s="188"/>
      <c r="CD611" s="188"/>
      <c r="CE611" s="188"/>
      <c r="CF611" s="188"/>
      <c r="CG611" s="189"/>
      <c r="CH611" s="195"/>
      <c r="CI611" s="188"/>
      <c r="CJ611" s="188"/>
      <c r="CK611" s="188"/>
      <c r="CL611" s="188"/>
      <c r="CM611" s="188"/>
      <c r="CN611" s="188"/>
      <c r="CO611" s="188"/>
      <c r="CP611" s="188"/>
      <c r="CQ611" s="188"/>
      <c r="CR611" s="188"/>
      <c r="CS611" s="188"/>
      <c r="CT611" s="188"/>
      <c r="CU611" s="188"/>
      <c r="CV611" s="188"/>
      <c r="CW611" s="188"/>
      <c r="CX611" s="189"/>
      <c r="CY611" s="195"/>
      <c r="CZ611" s="188"/>
      <c r="DA611" s="188"/>
      <c r="DB611" s="188"/>
      <c r="DC611" s="188"/>
      <c r="DD611" s="188"/>
      <c r="DE611" s="188"/>
      <c r="DF611" s="188"/>
      <c r="DG611" s="188"/>
      <c r="DH611" s="188"/>
      <c r="DI611" s="188"/>
      <c r="DJ611" s="188"/>
      <c r="DK611" s="188"/>
      <c r="DL611" s="188"/>
      <c r="DM611" s="188"/>
      <c r="DN611" s="188"/>
      <c r="DO611" s="189"/>
      <c r="DP611" s="195"/>
      <c r="DQ611" s="188"/>
      <c r="DR611" s="188"/>
      <c r="DS611" s="188"/>
      <c r="DT611" s="188"/>
      <c r="DU611" s="188"/>
      <c r="DV611" s="188"/>
      <c r="DW611" s="188"/>
      <c r="DX611" s="188"/>
      <c r="DY611" s="188"/>
      <c r="DZ611" s="188"/>
      <c r="EA611" s="188"/>
      <c r="EB611" s="188"/>
      <c r="EC611" s="188"/>
      <c r="ED611" s="188"/>
      <c r="EE611" s="188"/>
      <c r="EF611" s="189"/>
      <c r="EG611" s="195"/>
      <c r="EH611" s="188"/>
      <c r="EI611" s="188"/>
      <c r="EJ611" s="188"/>
      <c r="EK611" s="188"/>
      <c r="EL611" s="188"/>
      <c r="EM611" s="188"/>
      <c r="EN611" s="188"/>
      <c r="EO611" s="188"/>
      <c r="EP611" s="188"/>
      <c r="EQ611" s="188"/>
      <c r="ER611" s="188"/>
      <c r="ES611" s="188"/>
      <c r="ET611" s="188"/>
      <c r="EU611" s="188"/>
      <c r="EV611" s="188"/>
      <c r="EW611" s="189"/>
      <c r="EX611" s="195"/>
      <c r="EY611" s="188"/>
      <c r="EZ611" s="188"/>
      <c r="FA611" s="188"/>
      <c r="FB611" s="188"/>
      <c r="FC611" s="188"/>
      <c r="FD611" s="188"/>
      <c r="FE611" s="188"/>
      <c r="FF611" s="188"/>
      <c r="FG611" s="188"/>
      <c r="FH611" s="188"/>
      <c r="FI611" s="188"/>
      <c r="FJ611" s="188"/>
      <c r="FK611" s="188"/>
      <c r="FL611" s="188"/>
      <c r="FM611" s="188"/>
      <c r="FN611" s="189"/>
      <c r="FO611" s="195"/>
      <c r="FP611" s="188"/>
      <c r="FQ611" s="188"/>
      <c r="FR611" s="188"/>
      <c r="FS611" s="188"/>
      <c r="FT611" s="188"/>
      <c r="FU611" s="188"/>
      <c r="FV611" s="188"/>
      <c r="FW611" s="188"/>
      <c r="FX611" s="188"/>
      <c r="FY611" s="188"/>
      <c r="FZ611" s="188"/>
      <c r="GA611" s="188"/>
      <c r="GB611" s="188"/>
      <c r="GC611" s="188"/>
      <c r="GD611" s="188"/>
      <c r="GE611" s="189"/>
      <c r="GF611" s="195"/>
      <c r="GG611" s="188"/>
      <c r="GH611" s="188"/>
      <c r="GI611" s="188"/>
      <c r="GJ611" s="188"/>
      <c r="GK611" s="188"/>
      <c r="GL611" s="188"/>
      <c r="GM611" s="188"/>
      <c r="GN611" s="188"/>
      <c r="GO611" s="188"/>
      <c r="GP611" s="188"/>
      <c r="GQ611" s="188"/>
      <c r="GR611" s="188"/>
      <c r="GS611" s="188"/>
      <c r="GT611" s="188"/>
      <c r="GU611" s="188"/>
      <c r="GV611" s="189"/>
      <c r="GW611" s="195"/>
      <c r="GX611" s="188"/>
      <c r="GY611" s="188"/>
      <c r="GZ611" s="188"/>
      <c r="HA611" s="188"/>
      <c r="HB611" s="188"/>
      <c r="HC611" s="188"/>
      <c r="HD611" s="188"/>
      <c r="HE611" s="188"/>
      <c r="HF611" s="188"/>
      <c r="HG611" s="188"/>
      <c r="HH611" s="188"/>
      <c r="HI611" s="188"/>
      <c r="HJ611" s="188"/>
      <c r="HK611" s="188"/>
      <c r="HL611" s="188"/>
      <c r="HM611" s="189"/>
      <c r="HN611" s="195"/>
      <c r="HO611" s="188"/>
      <c r="HP611" s="188"/>
      <c r="HQ611" s="188"/>
      <c r="HR611" s="188"/>
      <c r="HS611" s="188"/>
      <c r="HT611" s="188"/>
      <c r="HU611" s="188"/>
      <c r="HV611" s="188"/>
      <c r="HW611" s="188"/>
      <c r="HX611" s="188"/>
      <c r="HY611" s="188"/>
      <c r="HZ611" s="188"/>
      <c r="IA611" s="188"/>
      <c r="IB611" s="188"/>
      <c r="IC611" s="188"/>
      <c r="ID611" s="189"/>
      <c r="IE611" s="195"/>
      <c r="IF611" s="188"/>
      <c r="IG611" s="188"/>
      <c r="IH611" s="188"/>
      <c r="II611" s="188"/>
      <c r="IJ611" s="188"/>
      <c r="IK611" s="188"/>
      <c r="IL611" s="188"/>
      <c r="IM611" s="188"/>
      <c r="IN611" s="188"/>
      <c r="IO611" s="188"/>
      <c r="IP611" s="188"/>
      <c r="IQ611" s="188"/>
      <c r="IR611" s="188"/>
      <c r="IS611" s="188"/>
      <c r="IT611" s="188"/>
      <c r="IU611" s="189"/>
      <c r="IV611" s="195"/>
      <c r="IW611" s="188"/>
      <c r="IX611" s="188"/>
      <c r="IY611" s="188"/>
      <c r="IZ611" s="188"/>
      <c r="JA611" s="188"/>
      <c r="JB611" s="188"/>
      <c r="JC611" s="188"/>
      <c r="JD611" s="188"/>
      <c r="JE611" s="188"/>
      <c r="JF611" s="188"/>
      <c r="JG611" s="188"/>
      <c r="JH611" s="188"/>
      <c r="JI611" s="188"/>
      <c r="JJ611" s="188"/>
      <c r="JK611" s="188"/>
      <c r="JL611" s="189"/>
      <c r="JM611" s="195"/>
      <c r="JN611" s="188"/>
      <c r="JO611" s="188"/>
      <c r="JP611" s="188"/>
      <c r="JQ611" s="188"/>
      <c r="JR611" s="188"/>
      <c r="JS611" s="188"/>
      <c r="JT611" s="188"/>
      <c r="JU611" s="188"/>
      <c r="JV611" s="188"/>
      <c r="JW611" s="188"/>
      <c r="JX611" s="188"/>
      <c r="JY611" s="188"/>
      <c r="JZ611" s="188"/>
      <c r="KA611" s="188"/>
      <c r="KB611" s="188"/>
      <c r="KC611" s="189"/>
      <c r="KD611" s="195"/>
      <c r="KE611" s="188"/>
      <c r="KF611" s="188"/>
      <c r="KG611" s="188"/>
      <c r="KH611" s="188"/>
      <c r="KI611" s="188"/>
      <c r="KJ611" s="188"/>
      <c r="KK611" s="188"/>
      <c r="KL611" s="188"/>
      <c r="KM611" s="188"/>
      <c r="KN611" s="188"/>
      <c r="KO611" s="188"/>
      <c r="KP611" s="188"/>
      <c r="KQ611" s="188"/>
      <c r="KR611" s="188"/>
      <c r="KS611" s="188"/>
      <c r="KT611" s="189"/>
      <c r="KU611" s="188"/>
    </row>
    <row r="612" ht="15.0" customHeight="1">
      <c r="A612" s="195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9"/>
      <c r="R612" s="195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9"/>
      <c r="AI612" s="195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9"/>
      <c r="AZ612" s="195"/>
      <c r="BA612" s="188"/>
      <c r="BB612" s="188"/>
      <c r="BC612" s="188"/>
      <c r="BD612" s="188"/>
      <c r="BE612" s="188"/>
      <c r="BF612" s="188"/>
      <c r="BG612" s="188"/>
      <c r="BH612" s="188"/>
      <c r="BI612" s="188"/>
      <c r="BJ612" s="188"/>
      <c r="BK612" s="188"/>
      <c r="BL612" s="188"/>
      <c r="BM612" s="188"/>
      <c r="BN612" s="188"/>
      <c r="BO612" s="188"/>
      <c r="BP612" s="189"/>
      <c r="BQ612" s="195"/>
      <c r="BR612" s="188"/>
      <c r="BS612" s="188"/>
      <c r="BT612" s="188"/>
      <c r="BU612" s="188"/>
      <c r="BV612" s="188"/>
      <c r="BW612" s="188"/>
      <c r="BX612" s="188"/>
      <c r="BY612" s="188"/>
      <c r="BZ612" s="188"/>
      <c r="CA612" s="188"/>
      <c r="CB612" s="188"/>
      <c r="CC612" s="188"/>
      <c r="CD612" s="188"/>
      <c r="CE612" s="188"/>
      <c r="CF612" s="188"/>
      <c r="CG612" s="189"/>
      <c r="CH612" s="195"/>
      <c r="CI612" s="188"/>
      <c r="CJ612" s="188"/>
      <c r="CK612" s="188"/>
      <c r="CL612" s="188"/>
      <c r="CM612" s="188"/>
      <c r="CN612" s="188"/>
      <c r="CO612" s="188"/>
      <c r="CP612" s="188"/>
      <c r="CQ612" s="188"/>
      <c r="CR612" s="188"/>
      <c r="CS612" s="188"/>
      <c r="CT612" s="188"/>
      <c r="CU612" s="188"/>
      <c r="CV612" s="188"/>
      <c r="CW612" s="188"/>
      <c r="CX612" s="189"/>
      <c r="CY612" s="195"/>
      <c r="CZ612" s="188"/>
      <c r="DA612" s="188"/>
      <c r="DB612" s="188"/>
      <c r="DC612" s="188"/>
      <c r="DD612" s="188"/>
      <c r="DE612" s="188"/>
      <c r="DF612" s="188"/>
      <c r="DG612" s="188"/>
      <c r="DH612" s="188"/>
      <c r="DI612" s="188"/>
      <c r="DJ612" s="188"/>
      <c r="DK612" s="188"/>
      <c r="DL612" s="188"/>
      <c r="DM612" s="188"/>
      <c r="DN612" s="188"/>
      <c r="DO612" s="189"/>
      <c r="DP612" s="195"/>
      <c r="DQ612" s="188"/>
      <c r="DR612" s="188"/>
      <c r="DS612" s="188"/>
      <c r="DT612" s="188"/>
      <c r="DU612" s="188"/>
      <c r="DV612" s="188"/>
      <c r="DW612" s="188"/>
      <c r="DX612" s="188"/>
      <c r="DY612" s="188"/>
      <c r="DZ612" s="188"/>
      <c r="EA612" s="188"/>
      <c r="EB612" s="188"/>
      <c r="EC612" s="188"/>
      <c r="ED612" s="188"/>
      <c r="EE612" s="188"/>
      <c r="EF612" s="189"/>
      <c r="EG612" s="195"/>
      <c r="EH612" s="188"/>
      <c r="EI612" s="188"/>
      <c r="EJ612" s="188"/>
      <c r="EK612" s="188"/>
      <c r="EL612" s="188"/>
      <c r="EM612" s="188"/>
      <c r="EN612" s="188"/>
      <c r="EO612" s="188"/>
      <c r="EP612" s="188"/>
      <c r="EQ612" s="188"/>
      <c r="ER612" s="188"/>
      <c r="ES612" s="188"/>
      <c r="ET612" s="188"/>
      <c r="EU612" s="188"/>
      <c r="EV612" s="188"/>
      <c r="EW612" s="189"/>
      <c r="EX612" s="195"/>
      <c r="EY612" s="188"/>
      <c r="EZ612" s="188"/>
      <c r="FA612" s="188"/>
      <c r="FB612" s="188"/>
      <c r="FC612" s="188"/>
      <c r="FD612" s="188"/>
      <c r="FE612" s="188"/>
      <c r="FF612" s="188"/>
      <c r="FG612" s="188"/>
      <c r="FH612" s="188"/>
      <c r="FI612" s="188"/>
      <c r="FJ612" s="188"/>
      <c r="FK612" s="188"/>
      <c r="FL612" s="188"/>
      <c r="FM612" s="188"/>
      <c r="FN612" s="189"/>
      <c r="FO612" s="195"/>
      <c r="FP612" s="188"/>
      <c r="FQ612" s="188"/>
      <c r="FR612" s="188"/>
      <c r="FS612" s="188"/>
      <c r="FT612" s="188"/>
      <c r="FU612" s="188"/>
      <c r="FV612" s="188"/>
      <c r="FW612" s="188"/>
      <c r="FX612" s="188"/>
      <c r="FY612" s="188"/>
      <c r="FZ612" s="188"/>
      <c r="GA612" s="188"/>
      <c r="GB612" s="188"/>
      <c r="GC612" s="188"/>
      <c r="GD612" s="188"/>
      <c r="GE612" s="189"/>
      <c r="GF612" s="195"/>
      <c r="GG612" s="188"/>
      <c r="GH612" s="188"/>
      <c r="GI612" s="188"/>
      <c r="GJ612" s="188"/>
      <c r="GK612" s="188"/>
      <c r="GL612" s="188"/>
      <c r="GM612" s="188"/>
      <c r="GN612" s="188"/>
      <c r="GO612" s="188"/>
      <c r="GP612" s="188"/>
      <c r="GQ612" s="188"/>
      <c r="GR612" s="188"/>
      <c r="GS612" s="188"/>
      <c r="GT612" s="188"/>
      <c r="GU612" s="188"/>
      <c r="GV612" s="189"/>
      <c r="GW612" s="195"/>
      <c r="GX612" s="188"/>
      <c r="GY612" s="188"/>
      <c r="GZ612" s="188"/>
      <c r="HA612" s="188"/>
      <c r="HB612" s="188"/>
      <c r="HC612" s="188"/>
      <c r="HD612" s="188"/>
      <c r="HE612" s="188"/>
      <c r="HF612" s="188"/>
      <c r="HG612" s="188"/>
      <c r="HH612" s="188"/>
      <c r="HI612" s="188"/>
      <c r="HJ612" s="188"/>
      <c r="HK612" s="188"/>
      <c r="HL612" s="188"/>
      <c r="HM612" s="189"/>
      <c r="HN612" s="195"/>
      <c r="HO612" s="188"/>
      <c r="HP612" s="188"/>
      <c r="HQ612" s="188"/>
      <c r="HR612" s="188"/>
      <c r="HS612" s="188"/>
      <c r="HT612" s="188"/>
      <c r="HU612" s="188"/>
      <c r="HV612" s="188"/>
      <c r="HW612" s="188"/>
      <c r="HX612" s="188"/>
      <c r="HY612" s="188"/>
      <c r="HZ612" s="188"/>
      <c r="IA612" s="188"/>
      <c r="IB612" s="188"/>
      <c r="IC612" s="188"/>
      <c r="ID612" s="189"/>
      <c r="IE612" s="195"/>
      <c r="IF612" s="188"/>
      <c r="IG612" s="188"/>
      <c r="IH612" s="188"/>
      <c r="II612" s="188"/>
      <c r="IJ612" s="188"/>
      <c r="IK612" s="188"/>
      <c r="IL612" s="188"/>
      <c r="IM612" s="188"/>
      <c r="IN612" s="188"/>
      <c r="IO612" s="188"/>
      <c r="IP612" s="188"/>
      <c r="IQ612" s="188"/>
      <c r="IR612" s="188"/>
      <c r="IS612" s="188"/>
      <c r="IT612" s="188"/>
      <c r="IU612" s="189"/>
      <c r="IV612" s="195"/>
      <c r="IW612" s="188"/>
      <c r="IX612" s="188"/>
      <c r="IY612" s="188"/>
      <c r="IZ612" s="188"/>
      <c r="JA612" s="188"/>
      <c r="JB612" s="188"/>
      <c r="JC612" s="188"/>
      <c r="JD612" s="188"/>
      <c r="JE612" s="188"/>
      <c r="JF612" s="188"/>
      <c r="JG612" s="188"/>
      <c r="JH612" s="188"/>
      <c r="JI612" s="188"/>
      <c r="JJ612" s="188"/>
      <c r="JK612" s="188"/>
      <c r="JL612" s="189"/>
      <c r="JM612" s="195"/>
      <c r="JN612" s="188"/>
      <c r="JO612" s="188"/>
      <c r="JP612" s="188"/>
      <c r="JQ612" s="188"/>
      <c r="JR612" s="188"/>
      <c r="JS612" s="188"/>
      <c r="JT612" s="188"/>
      <c r="JU612" s="188"/>
      <c r="JV612" s="188"/>
      <c r="JW612" s="188"/>
      <c r="JX612" s="188"/>
      <c r="JY612" s="188"/>
      <c r="JZ612" s="188"/>
      <c r="KA612" s="188"/>
      <c r="KB612" s="188"/>
      <c r="KC612" s="189"/>
      <c r="KD612" s="195"/>
      <c r="KE612" s="188"/>
      <c r="KF612" s="188"/>
      <c r="KG612" s="188"/>
      <c r="KH612" s="188"/>
      <c r="KI612" s="188"/>
      <c r="KJ612" s="188"/>
      <c r="KK612" s="188"/>
      <c r="KL612" s="188"/>
      <c r="KM612" s="188"/>
      <c r="KN612" s="188"/>
      <c r="KO612" s="188"/>
      <c r="KP612" s="188"/>
      <c r="KQ612" s="188"/>
      <c r="KR612" s="188"/>
      <c r="KS612" s="188"/>
      <c r="KT612" s="189"/>
      <c r="KU612" s="188"/>
    </row>
    <row r="613" ht="15.0" customHeight="1">
      <c r="A613" s="195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9"/>
      <c r="R613" s="195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9"/>
      <c r="AI613" s="195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9"/>
      <c r="AZ613" s="195"/>
      <c r="BA613" s="188"/>
      <c r="BB613" s="188"/>
      <c r="BC613" s="188"/>
      <c r="BD613" s="188"/>
      <c r="BE613" s="188"/>
      <c r="BF613" s="188"/>
      <c r="BG613" s="188"/>
      <c r="BH613" s="188"/>
      <c r="BI613" s="188"/>
      <c r="BJ613" s="188"/>
      <c r="BK613" s="188"/>
      <c r="BL613" s="188"/>
      <c r="BM613" s="188"/>
      <c r="BN613" s="188"/>
      <c r="BO613" s="188"/>
      <c r="BP613" s="189"/>
      <c r="BQ613" s="195"/>
      <c r="BR613" s="188"/>
      <c r="BS613" s="188"/>
      <c r="BT613" s="188"/>
      <c r="BU613" s="188"/>
      <c r="BV613" s="188"/>
      <c r="BW613" s="188"/>
      <c r="BX613" s="188"/>
      <c r="BY613" s="188"/>
      <c r="BZ613" s="188"/>
      <c r="CA613" s="188"/>
      <c r="CB613" s="188"/>
      <c r="CC613" s="188"/>
      <c r="CD613" s="188"/>
      <c r="CE613" s="188"/>
      <c r="CF613" s="188"/>
      <c r="CG613" s="189"/>
      <c r="CH613" s="195"/>
      <c r="CI613" s="188"/>
      <c r="CJ613" s="188"/>
      <c r="CK613" s="188"/>
      <c r="CL613" s="188"/>
      <c r="CM613" s="188"/>
      <c r="CN613" s="188"/>
      <c r="CO613" s="188"/>
      <c r="CP613" s="188"/>
      <c r="CQ613" s="188"/>
      <c r="CR613" s="188"/>
      <c r="CS613" s="188"/>
      <c r="CT613" s="188"/>
      <c r="CU613" s="188"/>
      <c r="CV613" s="188"/>
      <c r="CW613" s="188"/>
      <c r="CX613" s="189"/>
      <c r="CY613" s="195"/>
      <c r="CZ613" s="188"/>
      <c r="DA613" s="188"/>
      <c r="DB613" s="188"/>
      <c r="DC613" s="188"/>
      <c r="DD613" s="188"/>
      <c r="DE613" s="188"/>
      <c r="DF613" s="188"/>
      <c r="DG613" s="188"/>
      <c r="DH613" s="188"/>
      <c r="DI613" s="188"/>
      <c r="DJ613" s="188"/>
      <c r="DK613" s="188"/>
      <c r="DL613" s="188"/>
      <c r="DM613" s="188"/>
      <c r="DN613" s="188"/>
      <c r="DO613" s="189"/>
      <c r="DP613" s="195"/>
      <c r="DQ613" s="188"/>
      <c r="DR613" s="188"/>
      <c r="DS613" s="188"/>
      <c r="DT613" s="188"/>
      <c r="DU613" s="188"/>
      <c r="DV613" s="188"/>
      <c r="DW613" s="188"/>
      <c r="DX613" s="188"/>
      <c r="DY613" s="188"/>
      <c r="DZ613" s="188"/>
      <c r="EA613" s="188"/>
      <c r="EB613" s="188"/>
      <c r="EC613" s="188"/>
      <c r="ED613" s="188"/>
      <c r="EE613" s="188"/>
      <c r="EF613" s="189"/>
      <c r="EG613" s="195"/>
      <c r="EH613" s="188"/>
      <c r="EI613" s="188"/>
      <c r="EJ613" s="188"/>
      <c r="EK613" s="188"/>
      <c r="EL613" s="188"/>
      <c r="EM613" s="188"/>
      <c r="EN613" s="188"/>
      <c r="EO613" s="188"/>
      <c r="EP613" s="188"/>
      <c r="EQ613" s="188"/>
      <c r="ER613" s="188"/>
      <c r="ES613" s="188"/>
      <c r="ET613" s="188"/>
      <c r="EU613" s="188"/>
      <c r="EV613" s="188"/>
      <c r="EW613" s="189"/>
      <c r="EX613" s="195"/>
      <c r="EY613" s="188"/>
      <c r="EZ613" s="188"/>
      <c r="FA613" s="188"/>
      <c r="FB613" s="188"/>
      <c r="FC613" s="188"/>
      <c r="FD613" s="188"/>
      <c r="FE613" s="188"/>
      <c r="FF613" s="188"/>
      <c r="FG613" s="188"/>
      <c r="FH613" s="188"/>
      <c r="FI613" s="188"/>
      <c r="FJ613" s="188"/>
      <c r="FK613" s="188"/>
      <c r="FL613" s="188"/>
      <c r="FM613" s="188"/>
      <c r="FN613" s="189"/>
      <c r="FO613" s="195"/>
      <c r="FP613" s="188"/>
      <c r="FQ613" s="188"/>
      <c r="FR613" s="188"/>
      <c r="FS613" s="188"/>
      <c r="FT613" s="188"/>
      <c r="FU613" s="188"/>
      <c r="FV613" s="188"/>
      <c r="FW613" s="188"/>
      <c r="FX613" s="188"/>
      <c r="FY613" s="188"/>
      <c r="FZ613" s="188"/>
      <c r="GA613" s="188"/>
      <c r="GB613" s="188"/>
      <c r="GC613" s="188"/>
      <c r="GD613" s="188"/>
      <c r="GE613" s="189"/>
      <c r="GF613" s="195"/>
      <c r="GG613" s="188"/>
      <c r="GH613" s="188"/>
      <c r="GI613" s="188"/>
      <c r="GJ613" s="188"/>
      <c r="GK613" s="188"/>
      <c r="GL613" s="188"/>
      <c r="GM613" s="188"/>
      <c r="GN613" s="188"/>
      <c r="GO613" s="188"/>
      <c r="GP613" s="188"/>
      <c r="GQ613" s="188"/>
      <c r="GR613" s="188"/>
      <c r="GS613" s="188"/>
      <c r="GT613" s="188"/>
      <c r="GU613" s="188"/>
      <c r="GV613" s="189"/>
      <c r="GW613" s="195"/>
      <c r="GX613" s="188"/>
      <c r="GY613" s="188"/>
      <c r="GZ613" s="188"/>
      <c r="HA613" s="188"/>
      <c r="HB613" s="188"/>
      <c r="HC613" s="188"/>
      <c r="HD613" s="188"/>
      <c r="HE613" s="188"/>
      <c r="HF613" s="188"/>
      <c r="HG613" s="188"/>
      <c r="HH613" s="188"/>
      <c r="HI613" s="188"/>
      <c r="HJ613" s="188"/>
      <c r="HK613" s="188"/>
      <c r="HL613" s="188"/>
      <c r="HM613" s="189"/>
      <c r="HN613" s="195"/>
      <c r="HO613" s="188"/>
      <c r="HP613" s="188"/>
      <c r="HQ613" s="188"/>
      <c r="HR613" s="188"/>
      <c r="HS613" s="188"/>
      <c r="HT613" s="188"/>
      <c r="HU613" s="188"/>
      <c r="HV613" s="188"/>
      <c r="HW613" s="188"/>
      <c r="HX613" s="188"/>
      <c r="HY613" s="188"/>
      <c r="HZ613" s="188"/>
      <c r="IA613" s="188"/>
      <c r="IB613" s="188"/>
      <c r="IC613" s="188"/>
      <c r="ID613" s="189"/>
      <c r="IE613" s="195"/>
      <c r="IF613" s="188"/>
      <c r="IG613" s="188"/>
      <c r="IH613" s="188"/>
      <c r="II613" s="188"/>
      <c r="IJ613" s="188"/>
      <c r="IK613" s="188"/>
      <c r="IL613" s="188"/>
      <c r="IM613" s="188"/>
      <c r="IN613" s="188"/>
      <c r="IO613" s="188"/>
      <c r="IP613" s="188"/>
      <c r="IQ613" s="188"/>
      <c r="IR613" s="188"/>
      <c r="IS613" s="188"/>
      <c r="IT613" s="188"/>
      <c r="IU613" s="189"/>
      <c r="IV613" s="195"/>
      <c r="IW613" s="188"/>
      <c r="IX613" s="188"/>
      <c r="IY613" s="188"/>
      <c r="IZ613" s="188"/>
      <c r="JA613" s="188"/>
      <c r="JB613" s="188"/>
      <c r="JC613" s="188"/>
      <c r="JD613" s="188"/>
      <c r="JE613" s="188"/>
      <c r="JF613" s="188"/>
      <c r="JG613" s="188"/>
      <c r="JH613" s="188"/>
      <c r="JI613" s="188"/>
      <c r="JJ613" s="188"/>
      <c r="JK613" s="188"/>
      <c r="JL613" s="189"/>
      <c r="JM613" s="195"/>
      <c r="JN613" s="188"/>
      <c r="JO613" s="188"/>
      <c r="JP613" s="188"/>
      <c r="JQ613" s="188"/>
      <c r="JR613" s="188"/>
      <c r="JS613" s="188"/>
      <c r="JT613" s="188"/>
      <c r="JU613" s="188"/>
      <c r="JV613" s="188"/>
      <c r="JW613" s="188"/>
      <c r="JX613" s="188"/>
      <c r="JY613" s="188"/>
      <c r="JZ613" s="188"/>
      <c r="KA613" s="188"/>
      <c r="KB613" s="188"/>
      <c r="KC613" s="189"/>
      <c r="KD613" s="195"/>
      <c r="KE613" s="188"/>
      <c r="KF613" s="188"/>
      <c r="KG613" s="188"/>
      <c r="KH613" s="188"/>
      <c r="KI613" s="188"/>
      <c r="KJ613" s="188"/>
      <c r="KK613" s="188"/>
      <c r="KL613" s="188"/>
      <c r="KM613" s="188"/>
      <c r="KN613" s="188"/>
      <c r="KO613" s="188"/>
      <c r="KP613" s="188"/>
      <c r="KQ613" s="188"/>
      <c r="KR613" s="188"/>
      <c r="KS613" s="188"/>
      <c r="KT613" s="189"/>
      <c r="KU613" s="188"/>
    </row>
    <row r="614" ht="15.0" customHeight="1">
      <c r="A614" s="195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9"/>
      <c r="R614" s="195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9"/>
      <c r="AI614" s="195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9"/>
      <c r="AZ614" s="195"/>
      <c r="BA614" s="188"/>
      <c r="BB614" s="188"/>
      <c r="BC614" s="188"/>
      <c r="BD614" s="188"/>
      <c r="BE614" s="188"/>
      <c r="BF614" s="188"/>
      <c r="BG614" s="188"/>
      <c r="BH614" s="188"/>
      <c r="BI614" s="188"/>
      <c r="BJ614" s="188"/>
      <c r="BK614" s="188"/>
      <c r="BL614" s="188"/>
      <c r="BM614" s="188"/>
      <c r="BN614" s="188"/>
      <c r="BO614" s="188"/>
      <c r="BP614" s="189"/>
      <c r="BQ614" s="195"/>
      <c r="BR614" s="188"/>
      <c r="BS614" s="188"/>
      <c r="BT614" s="188"/>
      <c r="BU614" s="188"/>
      <c r="BV614" s="188"/>
      <c r="BW614" s="188"/>
      <c r="BX614" s="188"/>
      <c r="BY614" s="188"/>
      <c r="BZ614" s="188"/>
      <c r="CA614" s="188"/>
      <c r="CB614" s="188"/>
      <c r="CC614" s="188"/>
      <c r="CD614" s="188"/>
      <c r="CE614" s="188"/>
      <c r="CF614" s="188"/>
      <c r="CG614" s="189"/>
      <c r="CH614" s="195"/>
      <c r="CI614" s="188"/>
      <c r="CJ614" s="188"/>
      <c r="CK614" s="188"/>
      <c r="CL614" s="188"/>
      <c r="CM614" s="188"/>
      <c r="CN614" s="188"/>
      <c r="CO614" s="188"/>
      <c r="CP614" s="188"/>
      <c r="CQ614" s="188"/>
      <c r="CR614" s="188"/>
      <c r="CS614" s="188"/>
      <c r="CT614" s="188"/>
      <c r="CU614" s="188"/>
      <c r="CV614" s="188"/>
      <c r="CW614" s="188"/>
      <c r="CX614" s="189"/>
      <c r="CY614" s="195"/>
      <c r="CZ614" s="188"/>
      <c r="DA614" s="188"/>
      <c r="DB614" s="188"/>
      <c r="DC614" s="188"/>
      <c r="DD614" s="188"/>
      <c r="DE614" s="188"/>
      <c r="DF614" s="188"/>
      <c r="DG614" s="188"/>
      <c r="DH614" s="188"/>
      <c r="DI614" s="188"/>
      <c r="DJ614" s="188"/>
      <c r="DK614" s="188"/>
      <c r="DL614" s="188"/>
      <c r="DM614" s="188"/>
      <c r="DN614" s="188"/>
      <c r="DO614" s="189"/>
      <c r="DP614" s="195"/>
      <c r="DQ614" s="188"/>
      <c r="DR614" s="188"/>
      <c r="DS614" s="188"/>
      <c r="DT614" s="188"/>
      <c r="DU614" s="188"/>
      <c r="DV614" s="188"/>
      <c r="DW614" s="188"/>
      <c r="DX614" s="188"/>
      <c r="DY614" s="188"/>
      <c r="DZ614" s="188"/>
      <c r="EA614" s="188"/>
      <c r="EB614" s="188"/>
      <c r="EC614" s="188"/>
      <c r="ED614" s="188"/>
      <c r="EE614" s="188"/>
      <c r="EF614" s="189"/>
      <c r="EG614" s="195"/>
      <c r="EH614" s="188"/>
      <c r="EI614" s="188"/>
      <c r="EJ614" s="188"/>
      <c r="EK614" s="188"/>
      <c r="EL614" s="188"/>
      <c r="EM614" s="188"/>
      <c r="EN614" s="188"/>
      <c r="EO614" s="188"/>
      <c r="EP614" s="188"/>
      <c r="EQ614" s="188"/>
      <c r="ER614" s="188"/>
      <c r="ES614" s="188"/>
      <c r="ET614" s="188"/>
      <c r="EU614" s="188"/>
      <c r="EV614" s="188"/>
      <c r="EW614" s="189"/>
      <c r="EX614" s="195"/>
      <c r="EY614" s="188"/>
      <c r="EZ614" s="188"/>
      <c r="FA614" s="188"/>
      <c r="FB614" s="188"/>
      <c r="FC614" s="188"/>
      <c r="FD614" s="188"/>
      <c r="FE614" s="188"/>
      <c r="FF614" s="188"/>
      <c r="FG614" s="188"/>
      <c r="FH614" s="188"/>
      <c r="FI614" s="188"/>
      <c r="FJ614" s="188"/>
      <c r="FK614" s="188"/>
      <c r="FL614" s="188"/>
      <c r="FM614" s="188"/>
      <c r="FN614" s="189"/>
      <c r="FO614" s="195"/>
      <c r="FP614" s="188"/>
      <c r="FQ614" s="188"/>
      <c r="FR614" s="188"/>
      <c r="FS614" s="188"/>
      <c r="FT614" s="188"/>
      <c r="FU614" s="188"/>
      <c r="FV614" s="188"/>
      <c r="FW614" s="188"/>
      <c r="FX614" s="188"/>
      <c r="FY614" s="188"/>
      <c r="FZ614" s="188"/>
      <c r="GA614" s="188"/>
      <c r="GB614" s="188"/>
      <c r="GC614" s="188"/>
      <c r="GD614" s="188"/>
      <c r="GE614" s="189"/>
      <c r="GF614" s="195"/>
      <c r="GG614" s="188"/>
      <c r="GH614" s="188"/>
      <c r="GI614" s="188"/>
      <c r="GJ614" s="188"/>
      <c r="GK614" s="188"/>
      <c r="GL614" s="188"/>
      <c r="GM614" s="188"/>
      <c r="GN614" s="188"/>
      <c r="GO614" s="188"/>
      <c r="GP614" s="188"/>
      <c r="GQ614" s="188"/>
      <c r="GR614" s="188"/>
      <c r="GS614" s="188"/>
      <c r="GT614" s="188"/>
      <c r="GU614" s="188"/>
      <c r="GV614" s="189"/>
      <c r="GW614" s="195"/>
      <c r="GX614" s="188"/>
      <c r="GY614" s="188"/>
      <c r="GZ614" s="188"/>
      <c r="HA614" s="188"/>
      <c r="HB614" s="188"/>
      <c r="HC614" s="188"/>
      <c r="HD614" s="188"/>
      <c r="HE614" s="188"/>
      <c r="HF614" s="188"/>
      <c r="HG614" s="188"/>
      <c r="HH614" s="188"/>
      <c r="HI614" s="188"/>
      <c r="HJ614" s="188"/>
      <c r="HK614" s="188"/>
      <c r="HL614" s="188"/>
      <c r="HM614" s="189"/>
      <c r="HN614" s="195"/>
      <c r="HO614" s="188"/>
      <c r="HP614" s="188"/>
      <c r="HQ614" s="188"/>
      <c r="HR614" s="188"/>
      <c r="HS614" s="188"/>
      <c r="HT614" s="188"/>
      <c r="HU614" s="188"/>
      <c r="HV614" s="188"/>
      <c r="HW614" s="188"/>
      <c r="HX614" s="188"/>
      <c r="HY614" s="188"/>
      <c r="HZ614" s="188"/>
      <c r="IA614" s="188"/>
      <c r="IB614" s="188"/>
      <c r="IC614" s="188"/>
      <c r="ID614" s="189"/>
      <c r="IE614" s="195"/>
      <c r="IF614" s="188"/>
      <c r="IG614" s="188"/>
      <c r="IH614" s="188"/>
      <c r="II614" s="188"/>
      <c r="IJ614" s="188"/>
      <c r="IK614" s="188"/>
      <c r="IL614" s="188"/>
      <c r="IM614" s="188"/>
      <c r="IN614" s="188"/>
      <c r="IO614" s="188"/>
      <c r="IP614" s="188"/>
      <c r="IQ614" s="188"/>
      <c r="IR614" s="188"/>
      <c r="IS614" s="188"/>
      <c r="IT614" s="188"/>
      <c r="IU614" s="189"/>
      <c r="IV614" s="195"/>
      <c r="IW614" s="188"/>
      <c r="IX614" s="188"/>
      <c r="IY614" s="188"/>
      <c r="IZ614" s="188"/>
      <c r="JA614" s="188"/>
      <c r="JB614" s="188"/>
      <c r="JC614" s="188"/>
      <c r="JD614" s="188"/>
      <c r="JE614" s="188"/>
      <c r="JF614" s="188"/>
      <c r="JG614" s="188"/>
      <c r="JH614" s="188"/>
      <c r="JI614" s="188"/>
      <c r="JJ614" s="188"/>
      <c r="JK614" s="188"/>
      <c r="JL614" s="189"/>
      <c r="JM614" s="195"/>
      <c r="JN614" s="188"/>
      <c r="JO614" s="188"/>
      <c r="JP614" s="188"/>
      <c r="JQ614" s="188"/>
      <c r="JR614" s="188"/>
      <c r="JS614" s="188"/>
      <c r="JT614" s="188"/>
      <c r="JU614" s="188"/>
      <c r="JV614" s="188"/>
      <c r="JW614" s="188"/>
      <c r="JX614" s="188"/>
      <c r="JY614" s="188"/>
      <c r="JZ614" s="188"/>
      <c r="KA614" s="188"/>
      <c r="KB614" s="188"/>
      <c r="KC614" s="189"/>
      <c r="KD614" s="195"/>
      <c r="KE614" s="188"/>
      <c r="KF614" s="188"/>
      <c r="KG614" s="188"/>
      <c r="KH614" s="188"/>
      <c r="KI614" s="188"/>
      <c r="KJ614" s="188"/>
      <c r="KK614" s="188"/>
      <c r="KL614" s="188"/>
      <c r="KM614" s="188"/>
      <c r="KN614" s="188"/>
      <c r="KO614" s="188"/>
      <c r="KP614" s="188"/>
      <c r="KQ614" s="188"/>
      <c r="KR614" s="188"/>
      <c r="KS614" s="188"/>
      <c r="KT614" s="189"/>
      <c r="KU614" s="188"/>
    </row>
    <row r="615" ht="15.0" customHeight="1">
      <c r="A615" s="195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9"/>
      <c r="R615" s="195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9"/>
      <c r="AI615" s="195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9"/>
      <c r="AZ615" s="195"/>
      <c r="BA615" s="188"/>
      <c r="BB615" s="188"/>
      <c r="BC615" s="188"/>
      <c r="BD615" s="188"/>
      <c r="BE615" s="188"/>
      <c r="BF615" s="188"/>
      <c r="BG615" s="188"/>
      <c r="BH615" s="188"/>
      <c r="BI615" s="188"/>
      <c r="BJ615" s="188"/>
      <c r="BK615" s="188"/>
      <c r="BL615" s="188"/>
      <c r="BM615" s="188"/>
      <c r="BN615" s="188"/>
      <c r="BO615" s="188"/>
      <c r="BP615" s="189"/>
      <c r="BQ615" s="195"/>
      <c r="BR615" s="188"/>
      <c r="BS615" s="188"/>
      <c r="BT615" s="188"/>
      <c r="BU615" s="188"/>
      <c r="BV615" s="188"/>
      <c r="BW615" s="188"/>
      <c r="BX615" s="188"/>
      <c r="BY615" s="188"/>
      <c r="BZ615" s="188"/>
      <c r="CA615" s="188"/>
      <c r="CB615" s="188"/>
      <c r="CC615" s="188"/>
      <c r="CD615" s="188"/>
      <c r="CE615" s="188"/>
      <c r="CF615" s="188"/>
      <c r="CG615" s="189"/>
      <c r="CH615" s="195"/>
      <c r="CI615" s="188"/>
      <c r="CJ615" s="188"/>
      <c r="CK615" s="188"/>
      <c r="CL615" s="188"/>
      <c r="CM615" s="188"/>
      <c r="CN615" s="188"/>
      <c r="CO615" s="188"/>
      <c r="CP615" s="188"/>
      <c r="CQ615" s="188"/>
      <c r="CR615" s="188"/>
      <c r="CS615" s="188"/>
      <c r="CT615" s="188"/>
      <c r="CU615" s="188"/>
      <c r="CV615" s="188"/>
      <c r="CW615" s="188"/>
      <c r="CX615" s="189"/>
      <c r="CY615" s="195"/>
      <c r="CZ615" s="188"/>
      <c r="DA615" s="188"/>
      <c r="DB615" s="188"/>
      <c r="DC615" s="188"/>
      <c r="DD615" s="188"/>
      <c r="DE615" s="188"/>
      <c r="DF615" s="188"/>
      <c r="DG615" s="188"/>
      <c r="DH615" s="188"/>
      <c r="DI615" s="188"/>
      <c r="DJ615" s="188"/>
      <c r="DK615" s="188"/>
      <c r="DL615" s="188"/>
      <c r="DM615" s="188"/>
      <c r="DN615" s="188"/>
      <c r="DO615" s="189"/>
      <c r="DP615" s="195"/>
      <c r="DQ615" s="188"/>
      <c r="DR615" s="188"/>
      <c r="DS615" s="188"/>
      <c r="DT615" s="188"/>
      <c r="DU615" s="188"/>
      <c r="DV615" s="188"/>
      <c r="DW615" s="188"/>
      <c r="DX615" s="188"/>
      <c r="DY615" s="188"/>
      <c r="DZ615" s="188"/>
      <c r="EA615" s="188"/>
      <c r="EB615" s="188"/>
      <c r="EC615" s="188"/>
      <c r="ED615" s="188"/>
      <c r="EE615" s="188"/>
      <c r="EF615" s="189"/>
      <c r="EG615" s="195"/>
      <c r="EH615" s="188"/>
      <c r="EI615" s="188"/>
      <c r="EJ615" s="188"/>
      <c r="EK615" s="188"/>
      <c r="EL615" s="188"/>
      <c r="EM615" s="188"/>
      <c r="EN615" s="188"/>
      <c r="EO615" s="188"/>
      <c r="EP615" s="188"/>
      <c r="EQ615" s="188"/>
      <c r="ER615" s="188"/>
      <c r="ES615" s="188"/>
      <c r="ET615" s="188"/>
      <c r="EU615" s="188"/>
      <c r="EV615" s="188"/>
      <c r="EW615" s="189"/>
      <c r="EX615" s="195"/>
      <c r="EY615" s="188"/>
      <c r="EZ615" s="188"/>
      <c r="FA615" s="188"/>
      <c r="FB615" s="188"/>
      <c r="FC615" s="188"/>
      <c r="FD615" s="188"/>
      <c r="FE615" s="188"/>
      <c r="FF615" s="188"/>
      <c r="FG615" s="188"/>
      <c r="FH615" s="188"/>
      <c r="FI615" s="188"/>
      <c r="FJ615" s="188"/>
      <c r="FK615" s="188"/>
      <c r="FL615" s="188"/>
      <c r="FM615" s="188"/>
      <c r="FN615" s="189"/>
      <c r="FO615" s="195"/>
      <c r="FP615" s="188"/>
      <c r="FQ615" s="188"/>
      <c r="FR615" s="188"/>
      <c r="FS615" s="188"/>
      <c r="FT615" s="188"/>
      <c r="FU615" s="188"/>
      <c r="FV615" s="188"/>
      <c r="FW615" s="188"/>
      <c r="FX615" s="188"/>
      <c r="FY615" s="188"/>
      <c r="FZ615" s="188"/>
      <c r="GA615" s="188"/>
      <c r="GB615" s="188"/>
      <c r="GC615" s="188"/>
      <c r="GD615" s="188"/>
      <c r="GE615" s="189"/>
      <c r="GF615" s="195"/>
      <c r="GG615" s="188"/>
      <c r="GH615" s="188"/>
      <c r="GI615" s="188"/>
      <c r="GJ615" s="188"/>
      <c r="GK615" s="188"/>
      <c r="GL615" s="188"/>
      <c r="GM615" s="188"/>
      <c r="GN615" s="188"/>
      <c r="GO615" s="188"/>
      <c r="GP615" s="188"/>
      <c r="GQ615" s="188"/>
      <c r="GR615" s="188"/>
      <c r="GS615" s="188"/>
      <c r="GT615" s="188"/>
      <c r="GU615" s="188"/>
      <c r="GV615" s="189"/>
      <c r="GW615" s="195"/>
      <c r="GX615" s="188"/>
      <c r="GY615" s="188"/>
      <c r="GZ615" s="188"/>
      <c r="HA615" s="188"/>
      <c r="HB615" s="188"/>
      <c r="HC615" s="188"/>
      <c r="HD615" s="188"/>
      <c r="HE615" s="188"/>
      <c r="HF615" s="188"/>
      <c r="HG615" s="188"/>
      <c r="HH615" s="188"/>
      <c r="HI615" s="188"/>
      <c r="HJ615" s="188"/>
      <c r="HK615" s="188"/>
      <c r="HL615" s="188"/>
      <c r="HM615" s="189"/>
      <c r="HN615" s="195"/>
      <c r="HO615" s="188"/>
      <c r="HP615" s="188"/>
      <c r="HQ615" s="188"/>
      <c r="HR615" s="188"/>
      <c r="HS615" s="188"/>
      <c r="HT615" s="188"/>
      <c r="HU615" s="188"/>
      <c r="HV615" s="188"/>
      <c r="HW615" s="188"/>
      <c r="HX615" s="188"/>
      <c r="HY615" s="188"/>
      <c r="HZ615" s="188"/>
      <c r="IA615" s="188"/>
      <c r="IB615" s="188"/>
      <c r="IC615" s="188"/>
      <c r="ID615" s="189"/>
      <c r="IE615" s="195"/>
      <c r="IF615" s="188"/>
      <c r="IG615" s="188"/>
      <c r="IH615" s="188"/>
      <c r="II615" s="188"/>
      <c r="IJ615" s="188"/>
      <c r="IK615" s="188"/>
      <c r="IL615" s="188"/>
      <c r="IM615" s="188"/>
      <c r="IN615" s="188"/>
      <c r="IO615" s="188"/>
      <c r="IP615" s="188"/>
      <c r="IQ615" s="188"/>
      <c r="IR615" s="188"/>
      <c r="IS615" s="188"/>
      <c r="IT615" s="188"/>
      <c r="IU615" s="189"/>
      <c r="IV615" s="195"/>
      <c r="IW615" s="188"/>
      <c r="IX615" s="188"/>
      <c r="IY615" s="188"/>
      <c r="IZ615" s="188"/>
      <c r="JA615" s="188"/>
      <c r="JB615" s="188"/>
      <c r="JC615" s="188"/>
      <c r="JD615" s="188"/>
      <c r="JE615" s="188"/>
      <c r="JF615" s="188"/>
      <c r="JG615" s="188"/>
      <c r="JH615" s="188"/>
      <c r="JI615" s="188"/>
      <c r="JJ615" s="188"/>
      <c r="JK615" s="188"/>
      <c r="JL615" s="189"/>
      <c r="JM615" s="195"/>
      <c r="JN615" s="188"/>
      <c r="JO615" s="188"/>
      <c r="JP615" s="188"/>
      <c r="JQ615" s="188"/>
      <c r="JR615" s="188"/>
      <c r="JS615" s="188"/>
      <c r="JT615" s="188"/>
      <c r="JU615" s="188"/>
      <c r="JV615" s="188"/>
      <c r="JW615" s="188"/>
      <c r="JX615" s="188"/>
      <c r="JY615" s="188"/>
      <c r="JZ615" s="188"/>
      <c r="KA615" s="188"/>
      <c r="KB615" s="188"/>
      <c r="KC615" s="189"/>
      <c r="KD615" s="195"/>
      <c r="KE615" s="188"/>
      <c r="KF615" s="188"/>
      <c r="KG615" s="188"/>
      <c r="KH615" s="188"/>
      <c r="KI615" s="188"/>
      <c r="KJ615" s="188"/>
      <c r="KK615" s="188"/>
      <c r="KL615" s="188"/>
      <c r="KM615" s="188"/>
      <c r="KN615" s="188"/>
      <c r="KO615" s="188"/>
      <c r="KP615" s="188"/>
      <c r="KQ615" s="188"/>
      <c r="KR615" s="188"/>
      <c r="KS615" s="188"/>
      <c r="KT615" s="189"/>
      <c r="KU615" s="188"/>
    </row>
    <row r="616" ht="15.0" customHeight="1">
      <c r="A616" s="195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9"/>
      <c r="R616" s="195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9"/>
      <c r="AI616" s="195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9"/>
      <c r="AZ616" s="195"/>
      <c r="BA616" s="188"/>
      <c r="BB616" s="188"/>
      <c r="BC616" s="188"/>
      <c r="BD616" s="188"/>
      <c r="BE616" s="188"/>
      <c r="BF616" s="188"/>
      <c r="BG616" s="188"/>
      <c r="BH616" s="188"/>
      <c r="BI616" s="188"/>
      <c r="BJ616" s="188"/>
      <c r="BK616" s="188"/>
      <c r="BL616" s="188"/>
      <c r="BM616" s="188"/>
      <c r="BN616" s="188"/>
      <c r="BO616" s="188"/>
      <c r="BP616" s="189"/>
      <c r="BQ616" s="195"/>
      <c r="BR616" s="188"/>
      <c r="BS616" s="188"/>
      <c r="BT616" s="188"/>
      <c r="BU616" s="188"/>
      <c r="BV616" s="188"/>
      <c r="BW616" s="188"/>
      <c r="BX616" s="188"/>
      <c r="BY616" s="188"/>
      <c r="BZ616" s="188"/>
      <c r="CA616" s="188"/>
      <c r="CB616" s="188"/>
      <c r="CC616" s="188"/>
      <c r="CD616" s="188"/>
      <c r="CE616" s="188"/>
      <c r="CF616" s="188"/>
      <c r="CG616" s="189"/>
      <c r="CH616" s="195"/>
      <c r="CI616" s="188"/>
      <c r="CJ616" s="188"/>
      <c r="CK616" s="188"/>
      <c r="CL616" s="188"/>
      <c r="CM616" s="188"/>
      <c r="CN616" s="188"/>
      <c r="CO616" s="188"/>
      <c r="CP616" s="188"/>
      <c r="CQ616" s="188"/>
      <c r="CR616" s="188"/>
      <c r="CS616" s="188"/>
      <c r="CT616" s="188"/>
      <c r="CU616" s="188"/>
      <c r="CV616" s="188"/>
      <c r="CW616" s="188"/>
      <c r="CX616" s="189"/>
      <c r="CY616" s="195"/>
      <c r="CZ616" s="188"/>
      <c r="DA616" s="188"/>
      <c r="DB616" s="188"/>
      <c r="DC616" s="188"/>
      <c r="DD616" s="188"/>
      <c r="DE616" s="188"/>
      <c r="DF616" s="188"/>
      <c r="DG616" s="188"/>
      <c r="DH616" s="188"/>
      <c r="DI616" s="188"/>
      <c r="DJ616" s="188"/>
      <c r="DK616" s="188"/>
      <c r="DL616" s="188"/>
      <c r="DM616" s="188"/>
      <c r="DN616" s="188"/>
      <c r="DO616" s="189"/>
      <c r="DP616" s="195"/>
      <c r="DQ616" s="188"/>
      <c r="DR616" s="188"/>
      <c r="DS616" s="188"/>
      <c r="DT616" s="188"/>
      <c r="DU616" s="188"/>
      <c r="DV616" s="188"/>
      <c r="DW616" s="188"/>
      <c r="DX616" s="188"/>
      <c r="DY616" s="188"/>
      <c r="DZ616" s="188"/>
      <c r="EA616" s="188"/>
      <c r="EB616" s="188"/>
      <c r="EC616" s="188"/>
      <c r="ED616" s="188"/>
      <c r="EE616" s="188"/>
      <c r="EF616" s="189"/>
      <c r="EG616" s="195"/>
      <c r="EH616" s="188"/>
      <c r="EI616" s="188"/>
      <c r="EJ616" s="188"/>
      <c r="EK616" s="188"/>
      <c r="EL616" s="188"/>
      <c r="EM616" s="188"/>
      <c r="EN616" s="188"/>
      <c r="EO616" s="188"/>
      <c r="EP616" s="188"/>
      <c r="EQ616" s="188"/>
      <c r="ER616" s="188"/>
      <c r="ES616" s="188"/>
      <c r="ET616" s="188"/>
      <c r="EU616" s="188"/>
      <c r="EV616" s="188"/>
      <c r="EW616" s="189"/>
      <c r="EX616" s="195"/>
      <c r="EY616" s="188"/>
      <c r="EZ616" s="188"/>
      <c r="FA616" s="188"/>
      <c r="FB616" s="188"/>
      <c r="FC616" s="188"/>
      <c r="FD616" s="188"/>
      <c r="FE616" s="188"/>
      <c r="FF616" s="188"/>
      <c r="FG616" s="188"/>
      <c r="FH616" s="188"/>
      <c r="FI616" s="188"/>
      <c r="FJ616" s="188"/>
      <c r="FK616" s="188"/>
      <c r="FL616" s="188"/>
      <c r="FM616" s="188"/>
      <c r="FN616" s="189"/>
      <c r="FO616" s="195"/>
      <c r="FP616" s="188"/>
      <c r="FQ616" s="188"/>
      <c r="FR616" s="188"/>
      <c r="FS616" s="188"/>
      <c r="FT616" s="188"/>
      <c r="FU616" s="188"/>
      <c r="FV616" s="188"/>
      <c r="FW616" s="188"/>
      <c r="FX616" s="188"/>
      <c r="FY616" s="188"/>
      <c r="FZ616" s="188"/>
      <c r="GA616" s="188"/>
      <c r="GB616" s="188"/>
      <c r="GC616" s="188"/>
      <c r="GD616" s="188"/>
      <c r="GE616" s="189"/>
      <c r="GF616" s="195"/>
      <c r="GG616" s="188"/>
      <c r="GH616" s="188"/>
      <c r="GI616" s="188"/>
      <c r="GJ616" s="188"/>
      <c r="GK616" s="188"/>
      <c r="GL616" s="188"/>
      <c r="GM616" s="188"/>
      <c r="GN616" s="188"/>
      <c r="GO616" s="188"/>
      <c r="GP616" s="188"/>
      <c r="GQ616" s="188"/>
      <c r="GR616" s="188"/>
      <c r="GS616" s="188"/>
      <c r="GT616" s="188"/>
      <c r="GU616" s="188"/>
      <c r="GV616" s="189"/>
      <c r="GW616" s="195"/>
      <c r="GX616" s="188"/>
      <c r="GY616" s="188"/>
      <c r="GZ616" s="188"/>
      <c r="HA616" s="188"/>
      <c r="HB616" s="188"/>
      <c r="HC616" s="188"/>
      <c r="HD616" s="188"/>
      <c r="HE616" s="188"/>
      <c r="HF616" s="188"/>
      <c r="HG616" s="188"/>
      <c r="HH616" s="188"/>
      <c r="HI616" s="188"/>
      <c r="HJ616" s="188"/>
      <c r="HK616" s="188"/>
      <c r="HL616" s="188"/>
      <c r="HM616" s="189"/>
      <c r="HN616" s="195"/>
      <c r="HO616" s="188"/>
      <c r="HP616" s="188"/>
      <c r="HQ616" s="188"/>
      <c r="HR616" s="188"/>
      <c r="HS616" s="188"/>
      <c r="HT616" s="188"/>
      <c r="HU616" s="188"/>
      <c r="HV616" s="188"/>
      <c r="HW616" s="188"/>
      <c r="HX616" s="188"/>
      <c r="HY616" s="188"/>
      <c r="HZ616" s="188"/>
      <c r="IA616" s="188"/>
      <c r="IB616" s="188"/>
      <c r="IC616" s="188"/>
      <c r="ID616" s="189"/>
      <c r="IE616" s="195"/>
      <c r="IF616" s="188"/>
      <c r="IG616" s="188"/>
      <c r="IH616" s="188"/>
      <c r="II616" s="188"/>
      <c r="IJ616" s="188"/>
      <c r="IK616" s="188"/>
      <c r="IL616" s="188"/>
      <c r="IM616" s="188"/>
      <c r="IN616" s="188"/>
      <c r="IO616" s="188"/>
      <c r="IP616" s="188"/>
      <c r="IQ616" s="188"/>
      <c r="IR616" s="188"/>
      <c r="IS616" s="188"/>
      <c r="IT616" s="188"/>
      <c r="IU616" s="189"/>
      <c r="IV616" s="195"/>
      <c r="IW616" s="188"/>
      <c r="IX616" s="188"/>
      <c r="IY616" s="188"/>
      <c r="IZ616" s="188"/>
      <c r="JA616" s="188"/>
      <c r="JB616" s="188"/>
      <c r="JC616" s="188"/>
      <c r="JD616" s="188"/>
      <c r="JE616" s="188"/>
      <c r="JF616" s="188"/>
      <c r="JG616" s="188"/>
      <c r="JH616" s="188"/>
      <c r="JI616" s="188"/>
      <c r="JJ616" s="188"/>
      <c r="JK616" s="188"/>
      <c r="JL616" s="189"/>
      <c r="JM616" s="195"/>
      <c r="JN616" s="188"/>
      <c r="JO616" s="188"/>
      <c r="JP616" s="188"/>
      <c r="JQ616" s="188"/>
      <c r="JR616" s="188"/>
      <c r="JS616" s="188"/>
      <c r="JT616" s="188"/>
      <c r="JU616" s="188"/>
      <c r="JV616" s="188"/>
      <c r="JW616" s="188"/>
      <c r="JX616" s="188"/>
      <c r="JY616" s="188"/>
      <c r="JZ616" s="188"/>
      <c r="KA616" s="188"/>
      <c r="KB616" s="188"/>
      <c r="KC616" s="189"/>
      <c r="KD616" s="195"/>
      <c r="KE616" s="188"/>
      <c r="KF616" s="188"/>
      <c r="KG616" s="188"/>
      <c r="KH616" s="188"/>
      <c r="KI616" s="188"/>
      <c r="KJ616" s="188"/>
      <c r="KK616" s="188"/>
      <c r="KL616" s="188"/>
      <c r="KM616" s="188"/>
      <c r="KN616" s="188"/>
      <c r="KO616" s="188"/>
      <c r="KP616" s="188"/>
      <c r="KQ616" s="188"/>
      <c r="KR616" s="188"/>
      <c r="KS616" s="188"/>
      <c r="KT616" s="189"/>
      <c r="KU616" s="188"/>
    </row>
    <row r="617" ht="15.0" customHeight="1">
      <c r="A617" s="195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9"/>
      <c r="R617" s="195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9"/>
      <c r="AI617" s="195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9"/>
      <c r="AZ617" s="195"/>
      <c r="BA617" s="188"/>
      <c r="BB617" s="188"/>
      <c r="BC617" s="188"/>
      <c r="BD617" s="188"/>
      <c r="BE617" s="188"/>
      <c r="BF617" s="188"/>
      <c r="BG617" s="188"/>
      <c r="BH617" s="188"/>
      <c r="BI617" s="188"/>
      <c r="BJ617" s="188"/>
      <c r="BK617" s="188"/>
      <c r="BL617" s="188"/>
      <c r="BM617" s="188"/>
      <c r="BN617" s="188"/>
      <c r="BO617" s="188"/>
      <c r="BP617" s="189"/>
      <c r="BQ617" s="195"/>
      <c r="BR617" s="188"/>
      <c r="BS617" s="188"/>
      <c r="BT617" s="188"/>
      <c r="BU617" s="188"/>
      <c r="BV617" s="188"/>
      <c r="BW617" s="188"/>
      <c r="BX617" s="188"/>
      <c r="BY617" s="188"/>
      <c r="BZ617" s="188"/>
      <c r="CA617" s="188"/>
      <c r="CB617" s="188"/>
      <c r="CC617" s="188"/>
      <c r="CD617" s="188"/>
      <c r="CE617" s="188"/>
      <c r="CF617" s="188"/>
      <c r="CG617" s="189"/>
      <c r="CH617" s="195"/>
      <c r="CI617" s="188"/>
      <c r="CJ617" s="188"/>
      <c r="CK617" s="188"/>
      <c r="CL617" s="188"/>
      <c r="CM617" s="188"/>
      <c r="CN617" s="188"/>
      <c r="CO617" s="188"/>
      <c r="CP617" s="188"/>
      <c r="CQ617" s="188"/>
      <c r="CR617" s="188"/>
      <c r="CS617" s="188"/>
      <c r="CT617" s="188"/>
      <c r="CU617" s="188"/>
      <c r="CV617" s="188"/>
      <c r="CW617" s="188"/>
      <c r="CX617" s="189"/>
      <c r="CY617" s="195"/>
      <c r="CZ617" s="188"/>
      <c r="DA617" s="188"/>
      <c r="DB617" s="188"/>
      <c r="DC617" s="188"/>
      <c r="DD617" s="188"/>
      <c r="DE617" s="188"/>
      <c r="DF617" s="188"/>
      <c r="DG617" s="188"/>
      <c r="DH617" s="188"/>
      <c r="DI617" s="188"/>
      <c r="DJ617" s="188"/>
      <c r="DK617" s="188"/>
      <c r="DL617" s="188"/>
      <c r="DM617" s="188"/>
      <c r="DN617" s="188"/>
      <c r="DO617" s="189"/>
      <c r="DP617" s="195"/>
      <c r="DQ617" s="188"/>
      <c r="DR617" s="188"/>
      <c r="DS617" s="188"/>
      <c r="DT617" s="188"/>
      <c r="DU617" s="188"/>
      <c r="DV617" s="188"/>
      <c r="DW617" s="188"/>
      <c r="DX617" s="188"/>
      <c r="DY617" s="188"/>
      <c r="DZ617" s="188"/>
      <c r="EA617" s="188"/>
      <c r="EB617" s="188"/>
      <c r="EC617" s="188"/>
      <c r="ED617" s="188"/>
      <c r="EE617" s="188"/>
      <c r="EF617" s="189"/>
      <c r="EG617" s="195"/>
      <c r="EH617" s="188"/>
      <c r="EI617" s="188"/>
      <c r="EJ617" s="188"/>
      <c r="EK617" s="188"/>
      <c r="EL617" s="188"/>
      <c r="EM617" s="188"/>
      <c r="EN617" s="188"/>
      <c r="EO617" s="188"/>
      <c r="EP617" s="188"/>
      <c r="EQ617" s="188"/>
      <c r="ER617" s="188"/>
      <c r="ES617" s="188"/>
      <c r="ET617" s="188"/>
      <c r="EU617" s="188"/>
      <c r="EV617" s="188"/>
      <c r="EW617" s="189"/>
      <c r="EX617" s="195"/>
      <c r="EY617" s="188"/>
      <c r="EZ617" s="188"/>
      <c r="FA617" s="188"/>
      <c r="FB617" s="188"/>
      <c r="FC617" s="188"/>
      <c r="FD617" s="188"/>
      <c r="FE617" s="188"/>
      <c r="FF617" s="188"/>
      <c r="FG617" s="188"/>
      <c r="FH617" s="188"/>
      <c r="FI617" s="188"/>
      <c r="FJ617" s="188"/>
      <c r="FK617" s="188"/>
      <c r="FL617" s="188"/>
      <c r="FM617" s="188"/>
      <c r="FN617" s="189"/>
      <c r="FO617" s="195"/>
      <c r="FP617" s="188"/>
      <c r="FQ617" s="188"/>
      <c r="FR617" s="188"/>
      <c r="FS617" s="188"/>
      <c r="FT617" s="188"/>
      <c r="FU617" s="188"/>
      <c r="FV617" s="188"/>
      <c r="FW617" s="188"/>
      <c r="FX617" s="188"/>
      <c r="FY617" s="188"/>
      <c r="FZ617" s="188"/>
      <c r="GA617" s="188"/>
      <c r="GB617" s="188"/>
      <c r="GC617" s="188"/>
      <c r="GD617" s="188"/>
      <c r="GE617" s="189"/>
      <c r="GF617" s="195"/>
      <c r="GG617" s="188"/>
      <c r="GH617" s="188"/>
      <c r="GI617" s="188"/>
      <c r="GJ617" s="188"/>
      <c r="GK617" s="188"/>
      <c r="GL617" s="188"/>
      <c r="GM617" s="188"/>
      <c r="GN617" s="188"/>
      <c r="GO617" s="188"/>
      <c r="GP617" s="188"/>
      <c r="GQ617" s="188"/>
      <c r="GR617" s="188"/>
      <c r="GS617" s="188"/>
      <c r="GT617" s="188"/>
      <c r="GU617" s="188"/>
      <c r="GV617" s="189"/>
      <c r="GW617" s="195"/>
      <c r="GX617" s="188"/>
      <c r="GY617" s="188"/>
      <c r="GZ617" s="188"/>
      <c r="HA617" s="188"/>
      <c r="HB617" s="188"/>
      <c r="HC617" s="188"/>
      <c r="HD617" s="188"/>
      <c r="HE617" s="188"/>
      <c r="HF617" s="188"/>
      <c r="HG617" s="188"/>
      <c r="HH617" s="188"/>
      <c r="HI617" s="188"/>
      <c r="HJ617" s="188"/>
      <c r="HK617" s="188"/>
      <c r="HL617" s="188"/>
      <c r="HM617" s="189"/>
      <c r="HN617" s="195"/>
      <c r="HO617" s="188"/>
      <c r="HP617" s="188"/>
      <c r="HQ617" s="188"/>
      <c r="HR617" s="188"/>
      <c r="HS617" s="188"/>
      <c r="HT617" s="188"/>
      <c r="HU617" s="188"/>
      <c r="HV617" s="188"/>
      <c r="HW617" s="188"/>
      <c r="HX617" s="188"/>
      <c r="HY617" s="188"/>
      <c r="HZ617" s="188"/>
      <c r="IA617" s="188"/>
      <c r="IB617" s="188"/>
      <c r="IC617" s="188"/>
      <c r="ID617" s="189"/>
      <c r="IE617" s="195"/>
      <c r="IF617" s="188"/>
      <c r="IG617" s="188"/>
      <c r="IH617" s="188"/>
      <c r="II617" s="188"/>
      <c r="IJ617" s="188"/>
      <c r="IK617" s="188"/>
      <c r="IL617" s="188"/>
      <c r="IM617" s="188"/>
      <c r="IN617" s="188"/>
      <c r="IO617" s="188"/>
      <c r="IP617" s="188"/>
      <c r="IQ617" s="188"/>
      <c r="IR617" s="188"/>
      <c r="IS617" s="188"/>
      <c r="IT617" s="188"/>
      <c r="IU617" s="189"/>
      <c r="IV617" s="195"/>
      <c r="IW617" s="188"/>
      <c r="IX617" s="188"/>
      <c r="IY617" s="188"/>
      <c r="IZ617" s="188"/>
      <c r="JA617" s="188"/>
      <c r="JB617" s="188"/>
      <c r="JC617" s="188"/>
      <c r="JD617" s="188"/>
      <c r="JE617" s="188"/>
      <c r="JF617" s="188"/>
      <c r="JG617" s="188"/>
      <c r="JH617" s="188"/>
      <c r="JI617" s="188"/>
      <c r="JJ617" s="188"/>
      <c r="JK617" s="188"/>
      <c r="JL617" s="189"/>
      <c r="JM617" s="195"/>
      <c r="JN617" s="188"/>
      <c r="JO617" s="188"/>
      <c r="JP617" s="188"/>
      <c r="JQ617" s="188"/>
      <c r="JR617" s="188"/>
      <c r="JS617" s="188"/>
      <c r="JT617" s="188"/>
      <c r="JU617" s="188"/>
      <c r="JV617" s="188"/>
      <c r="JW617" s="188"/>
      <c r="JX617" s="188"/>
      <c r="JY617" s="188"/>
      <c r="JZ617" s="188"/>
      <c r="KA617" s="188"/>
      <c r="KB617" s="188"/>
      <c r="KC617" s="189"/>
      <c r="KD617" s="195"/>
      <c r="KE617" s="188"/>
      <c r="KF617" s="188"/>
      <c r="KG617" s="188"/>
      <c r="KH617" s="188"/>
      <c r="KI617" s="188"/>
      <c r="KJ617" s="188"/>
      <c r="KK617" s="188"/>
      <c r="KL617" s="188"/>
      <c r="KM617" s="188"/>
      <c r="KN617" s="188"/>
      <c r="KO617" s="188"/>
      <c r="KP617" s="188"/>
      <c r="KQ617" s="188"/>
      <c r="KR617" s="188"/>
      <c r="KS617" s="188"/>
      <c r="KT617" s="189"/>
      <c r="KU617" s="188"/>
    </row>
    <row r="618" ht="15.0" customHeight="1">
      <c r="A618" s="195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9"/>
      <c r="R618" s="195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9"/>
      <c r="AI618" s="195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9"/>
      <c r="AZ618" s="195"/>
      <c r="BA618" s="188"/>
      <c r="BB618" s="188"/>
      <c r="BC618" s="188"/>
      <c r="BD618" s="188"/>
      <c r="BE618" s="188"/>
      <c r="BF618" s="188"/>
      <c r="BG618" s="188"/>
      <c r="BH618" s="188"/>
      <c r="BI618" s="188"/>
      <c r="BJ618" s="188"/>
      <c r="BK618" s="188"/>
      <c r="BL618" s="188"/>
      <c r="BM618" s="188"/>
      <c r="BN618" s="188"/>
      <c r="BO618" s="188"/>
      <c r="BP618" s="189"/>
      <c r="BQ618" s="195"/>
      <c r="BR618" s="188"/>
      <c r="BS618" s="188"/>
      <c r="BT618" s="188"/>
      <c r="BU618" s="188"/>
      <c r="BV618" s="188"/>
      <c r="BW618" s="188"/>
      <c r="BX618" s="188"/>
      <c r="BY618" s="188"/>
      <c r="BZ618" s="188"/>
      <c r="CA618" s="188"/>
      <c r="CB618" s="188"/>
      <c r="CC618" s="188"/>
      <c r="CD618" s="188"/>
      <c r="CE618" s="188"/>
      <c r="CF618" s="188"/>
      <c r="CG618" s="189"/>
      <c r="CH618" s="195"/>
      <c r="CI618" s="188"/>
      <c r="CJ618" s="188"/>
      <c r="CK618" s="188"/>
      <c r="CL618" s="188"/>
      <c r="CM618" s="188"/>
      <c r="CN618" s="188"/>
      <c r="CO618" s="188"/>
      <c r="CP618" s="188"/>
      <c r="CQ618" s="188"/>
      <c r="CR618" s="188"/>
      <c r="CS618" s="188"/>
      <c r="CT618" s="188"/>
      <c r="CU618" s="188"/>
      <c r="CV618" s="188"/>
      <c r="CW618" s="188"/>
      <c r="CX618" s="189"/>
      <c r="CY618" s="195"/>
      <c r="CZ618" s="188"/>
      <c r="DA618" s="188"/>
      <c r="DB618" s="188"/>
      <c r="DC618" s="188"/>
      <c r="DD618" s="188"/>
      <c r="DE618" s="188"/>
      <c r="DF618" s="188"/>
      <c r="DG618" s="188"/>
      <c r="DH618" s="188"/>
      <c r="DI618" s="188"/>
      <c r="DJ618" s="188"/>
      <c r="DK618" s="188"/>
      <c r="DL618" s="188"/>
      <c r="DM618" s="188"/>
      <c r="DN618" s="188"/>
      <c r="DO618" s="189"/>
      <c r="DP618" s="195"/>
      <c r="DQ618" s="188"/>
      <c r="DR618" s="188"/>
      <c r="DS618" s="188"/>
      <c r="DT618" s="188"/>
      <c r="DU618" s="188"/>
      <c r="DV618" s="188"/>
      <c r="DW618" s="188"/>
      <c r="DX618" s="188"/>
      <c r="DY618" s="188"/>
      <c r="DZ618" s="188"/>
      <c r="EA618" s="188"/>
      <c r="EB618" s="188"/>
      <c r="EC618" s="188"/>
      <c r="ED618" s="188"/>
      <c r="EE618" s="188"/>
      <c r="EF618" s="189"/>
      <c r="EG618" s="195"/>
      <c r="EH618" s="188"/>
      <c r="EI618" s="188"/>
      <c r="EJ618" s="188"/>
      <c r="EK618" s="188"/>
      <c r="EL618" s="188"/>
      <c r="EM618" s="188"/>
      <c r="EN618" s="188"/>
      <c r="EO618" s="188"/>
      <c r="EP618" s="188"/>
      <c r="EQ618" s="188"/>
      <c r="ER618" s="188"/>
      <c r="ES618" s="188"/>
      <c r="ET618" s="188"/>
      <c r="EU618" s="188"/>
      <c r="EV618" s="188"/>
      <c r="EW618" s="189"/>
      <c r="EX618" s="195"/>
      <c r="EY618" s="188"/>
      <c r="EZ618" s="188"/>
      <c r="FA618" s="188"/>
      <c r="FB618" s="188"/>
      <c r="FC618" s="188"/>
      <c r="FD618" s="188"/>
      <c r="FE618" s="188"/>
      <c r="FF618" s="188"/>
      <c r="FG618" s="188"/>
      <c r="FH618" s="188"/>
      <c r="FI618" s="188"/>
      <c r="FJ618" s="188"/>
      <c r="FK618" s="188"/>
      <c r="FL618" s="188"/>
      <c r="FM618" s="188"/>
      <c r="FN618" s="189"/>
      <c r="FO618" s="195"/>
      <c r="FP618" s="188"/>
      <c r="FQ618" s="188"/>
      <c r="FR618" s="188"/>
      <c r="FS618" s="188"/>
      <c r="FT618" s="188"/>
      <c r="FU618" s="188"/>
      <c r="FV618" s="188"/>
      <c r="FW618" s="188"/>
      <c r="FX618" s="188"/>
      <c r="FY618" s="188"/>
      <c r="FZ618" s="188"/>
      <c r="GA618" s="188"/>
      <c r="GB618" s="188"/>
      <c r="GC618" s="188"/>
      <c r="GD618" s="188"/>
      <c r="GE618" s="189"/>
      <c r="GF618" s="195"/>
      <c r="GG618" s="188"/>
      <c r="GH618" s="188"/>
      <c r="GI618" s="188"/>
      <c r="GJ618" s="188"/>
      <c r="GK618" s="188"/>
      <c r="GL618" s="188"/>
      <c r="GM618" s="188"/>
      <c r="GN618" s="188"/>
      <c r="GO618" s="188"/>
      <c r="GP618" s="188"/>
      <c r="GQ618" s="188"/>
      <c r="GR618" s="188"/>
      <c r="GS618" s="188"/>
      <c r="GT618" s="188"/>
      <c r="GU618" s="188"/>
      <c r="GV618" s="189"/>
      <c r="GW618" s="195"/>
      <c r="GX618" s="188"/>
      <c r="GY618" s="188"/>
      <c r="GZ618" s="188"/>
      <c r="HA618" s="188"/>
      <c r="HB618" s="188"/>
      <c r="HC618" s="188"/>
      <c r="HD618" s="188"/>
      <c r="HE618" s="188"/>
      <c r="HF618" s="188"/>
      <c r="HG618" s="188"/>
      <c r="HH618" s="188"/>
      <c r="HI618" s="188"/>
      <c r="HJ618" s="188"/>
      <c r="HK618" s="188"/>
      <c r="HL618" s="188"/>
      <c r="HM618" s="189"/>
      <c r="HN618" s="195"/>
      <c r="HO618" s="188"/>
      <c r="HP618" s="188"/>
      <c r="HQ618" s="188"/>
      <c r="HR618" s="188"/>
      <c r="HS618" s="188"/>
      <c r="HT618" s="188"/>
      <c r="HU618" s="188"/>
      <c r="HV618" s="188"/>
      <c r="HW618" s="188"/>
      <c r="HX618" s="188"/>
      <c r="HY618" s="188"/>
      <c r="HZ618" s="188"/>
      <c r="IA618" s="188"/>
      <c r="IB618" s="188"/>
      <c r="IC618" s="188"/>
      <c r="ID618" s="189"/>
      <c r="IE618" s="195"/>
      <c r="IF618" s="188"/>
      <c r="IG618" s="188"/>
      <c r="IH618" s="188"/>
      <c r="II618" s="188"/>
      <c r="IJ618" s="188"/>
      <c r="IK618" s="188"/>
      <c r="IL618" s="188"/>
      <c r="IM618" s="188"/>
      <c r="IN618" s="188"/>
      <c r="IO618" s="188"/>
      <c r="IP618" s="188"/>
      <c r="IQ618" s="188"/>
      <c r="IR618" s="188"/>
      <c r="IS618" s="188"/>
      <c r="IT618" s="188"/>
      <c r="IU618" s="189"/>
      <c r="IV618" s="195"/>
      <c r="IW618" s="188"/>
      <c r="IX618" s="188"/>
      <c r="IY618" s="188"/>
      <c r="IZ618" s="188"/>
      <c r="JA618" s="188"/>
      <c r="JB618" s="188"/>
      <c r="JC618" s="188"/>
      <c r="JD618" s="188"/>
      <c r="JE618" s="188"/>
      <c r="JF618" s="188"/>
      <c r="JG618" s="188"/>
      <c r="JH618" s="188"/>
      <c r="JI618" s="188"/>
      <c r="JJ618" s="188"/>
      <c r="JK618" s="188"/>
      <c r="JL618" s="189"/>
      <c r="JM618" s="195"/>
      <c r="JN618" s="188"/>
      <c r="JO618" s="188"/>
      <c r="JP618" s="188"/>
      <c r="JQ618" s="188"/>
      <c r="JR618" s="188"/>
      <c r="JS618" s="188"/>
      <c r="JT618" s="188"/>
      <c r="JU618" s="188"/>
      <c r="JV618" s="188"/>
      <c r="JW618" s="188"/>
      <c r="JX618" s="188"/>
      <c r="JY618" s="188"/>
      <c r="JZ618" s="188"/>
      <c r="KA618" s="188"/>
      <c r="KB618" s="188"/>
      <c r="KC618" s="189"/>
      <c r="KD618" s="195"/>
      <c r="KE618" s="188"/>
      <c r="KF618" s="188"/>
      <c r="KG618" s="188"/>
      <c r="KH618" s="188"/>
      <c r="KI618" s="188"/>
      <c r="KJ618" s="188"/>
      <c r="KK618" s="188"/>
      <c r="KL618" s="188"/>
      <c r="KM618" s="188"/>
      <c r="KN618" s="188"/>
      <c r="KO618" s="188"/>
      <c r="KP618" s="188"/>
      <c r="KQ618" s="188"/>
      <c r="KR618" s="188"/>
      <c r="KS618" s="188"/>
      <c r="KT618" s="189"/>
      <c r="KU618" s="188"/>
    </row>
    <row r="619" ht="15.0" customHeight="1">
      <c r="A619" s="195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9"/>
      <c r="R619" s="195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9"/>
      <c r="AI619" s="195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9"/>
      <c r="AZ619" s="195"/>
      <c r="BA619" s="188"/>
      <c r="BB619" s="188"/>
      <c r="BC619" s="188"/>
      <c r="BD619" s="188"/>
      <c r="BE619" s="188"/>
      <c r="BF619" s="188"/>
      <c r="BG619" s="188"/>
      <c r="BH619" s="188"/>
      <c r="BI619" s="188"/>
      <c r="BJ619" s="188"/>
      <c r="BK619" s="188"/>
      <c r="BL619" s="188"/>
      <c r="BM619" s="188"/>
      <c r="BN619" s="188"/>
      <c r="BO619" s="188"/>
      <c r="BP619" s="189"/>
      <c r="BQ619" s="195"/>
      <c r="BR619" s="188"/>
      <c r="BS619" s="188"/>
      <c r="BT619" s="188"/>
      <c r="BU619" s="188"/>
      <c r="BV619" s="188"/>
      <c r="BW619" s="188"/>
      <c r="BX619" s="188"/>
      <c r="BY619" s="188"/>
      <c r="BZ619" s="188"/>
      <c r="CA619" s="188"/>
      <c r="CB619" s="188"/>
      <c r="CC619" s="188"/>
      <c r="CD619" s="188"/>
      <c r="CE619" s="188"/>
      <c r="CF619" s="188"/>
      <c r="CG619" s="189"/>
      <c r="CH619" s="195"/>
      <c r="CI619" s="188"/>
      <c r="CJ619" s="188"/>
      <c r="CK619" s="188"/>
      <c r="CL619" s="188"/>
      <c r="CM619" s="188"/>
      <c r="CN619" s="188"/>
      <c r="CO619" s="188"/>
      <c r="CP619" s="188"/>
      <c r="CQ619" s="188"/>
      <c r="CR619" s="188"/>
      <c r="CS619" s="188"/>
      <c r="CT619" s="188"/>
      <c r="CU619" s="188"/>
      <c r="CV619" s="188"/>
      <c r="CW619" s="188"/>
      <c r="CX619" s="189"/>
      <c r="CY619" s="195"/>
      <c r="CZ619" s="188"/>
      <c r="DA619" s="188"/>
      <c r="DB619" s="188"/>
      <c r="DC619" s="188"/>
      <c r="DD619" s="188"/>
      <c r="DE619" s="188"/>
      <c r="DF619" s="188"/>
      <c r="DG619" s="188"/>
      <c r="DH619" s="188"/>
      <c r="DI619" s="188"/>
      <c r="DJ619" s="188"/>
      <c r="DK619" s="188"/>
      <c r="DL619" s="188"/>
      <c r="DM619" s="188"/>
      <c r="DN619" s="188"/>
      <c r="DO619" s="189"/>
      <c r="DP619" s="195"/>
      <c r="DQ619" s="188"/>
      <c r="DR619" s="188"/>
      <c r="DS619" s="188"/>
      <c r="DT619" s="188"/>
      <c r="DU619" s="188"/>
      <c r="DV619" s="188"/>
      <c r="DW619" s="188"/>
      <c r="DX619" s="188"/>
      <c r="DY619" s="188"/>
      <c r="DZ619" s="188"/>
      <c r="EA619" s="188"/>
      <c r="EB619" s="188"/>
      <c r="EC619" s="188"/>
      <c r="ED619" s="188"/>
      <c r="EE619" s="188"/>
      <c r="EF619" s="189"/>
      <c r="EG619" s="195"/>
      <c r="EH619" s="188"/>
      <c r="EI619" s="188"/>
      <c r="EJ619" s="188"/>
      <c r="EK619" s="188"/>
      <c r="EL619" s="188"/>
      <c r="EM619" s="188"/>
      <c r="EN619" s="188"/>
      <c r="EO619" s="188"/>
      <c r="EP619" s="188"/>
      <c r="EQ619" s="188"/>
      <c r="ER619" s="188"/>
      <c r="ES619" s="188"/>
      <c r="ET619" s="188"/>
      <c r="EU619" s="188"/>
      <c r="EV619" s="188"/>
      <c r="EW619" s="189"/>
      <c r="EX619" s="195"/>
      <c r="EY619" s="188"/>
      <c r="EZ619" s="188"/>
      <c r="FA619" s="188"/>
      <c r="FB619" s="188"/>
      <c r="FC619" s="188"/>
      <c r="FD619" s="188"/>
      <c r="FE619" s="188"/>
      <c r="FF619" s="188"/>
      <c r="FG619" s="188"/>
      <c r="FH619" s="188"/>
      <c r="FI619" s="188"/>
      <c r="FJ619" s="188"/>
      <c r="FK619" s="188"/>
      <c r="FL619" s="188"/>
      <c r="FM619" s="188"/>
      <c r="FN619" s="189"/>
      <c r="FO619" s="195"/>
      <c r="FP619" s="188"/>
      <c r="FQ619" s="188"/>
      <c r="FR619" s="188"/>
      <c r="FS619" s="188"/>
      <c r="FT619" s="188"/>
      <c r="FU619" s="188"/>
      <c r="FV619" s="188"/>
      <c r="FW619" s="188"/>
      <c r="FX619" s="188"/>
      <c r="FY619" s="188"/>
      <c r="FZ619" s="188"/>
      <c r="GA619" s="188"/>
      <c r="GB619" s="188"/>
      <c r="GC619" s="188"/>
      <c r="GD619" s="188"/>
      <c r="GE619" s="189"/>
      <c r="GF619" s="195"/>
      <c r="GG619" s="188"/>
      <c r="GH619" s="188"/>
      <c r="GI619" s="188"/>
      <c r="GJ619" s="188"/>
      <c r="GK619" s="188"/>
      <c r="GL619" s="188"/>
      <c r="GM619" s="188"/>
      <c r="GN619" s="188"/>
      <c r="GO619" s="188"/>
      <c r="GP619" s="188"/>
      <c r="GQ619" s="188"/>
      <c r="GR619" s="188"/>
      <c r="GS619" s="188"/>
      <c r="GT619" s="188"/>
      <c r="GU619" s="188"/>
      <c r="GV619" s="189"/>
      <c r="GW619" s="195"/>
      <c r="GX619" s="188"/>
      <c r="GY619" s="188"/>
      <c r="GZ619" s="188"/>
      <c r="HA619" s="188"/>
      <c r="HB619" s="188"/>
      <c r="HC619" s="188"/>
      <c r="HD619" s="188"/>
      <c r="HE619" s="188"/>
      <c r="HF619" s="188"/>
      <c r="HG619" s="188"/>
      <c r="HH619" s="188"/>
      <c r="HI619" s="188"/>
      <c r="HJ619" s="188"/>
      <c r="HK619" s="188"/>
      <c r="HL619" s="188"/>
      <c r="HM619" s="189"/>
      <c r="HN619" s="195"/>
      <c r="HO619" s="188"/>
      <c r="HP619" s="188"/>
      <c r="HQ619" s="188"/>
      <c r="HR619" s="188"/>
      <c r="HS619" s="188"/>
      <c r="HT619" s="188"/>
      <c r="HU619" s="188"/>
      <c r="HV619" s="188"/>
      <c r="HW619" s="188"/>
      <c r="HX619" s="188"/>
      <c r="HY619" s="188"/>
      <c r="HZ619" s="188"/>
      <c r="IA619" s="188"/>
      <c r="IB619" s="188"/>
      <c r="IC619" s="188"/>
      <c r="ID619" s="189"/>
      <c r="IE619" s="195"/>
      <c r="IF619" s="188"/>
      <c r="IG619" s="188"/>
      <c r="IH619" s="188"/>
      <c r="II619" s="188"/>
      <c r="IJ619" s="188"/>
      <c r="IK619" s="188"/>
      <c r="IL619" s="188"/>
      <c r="IM619" s="188"/>
      <c r="IN619" s="188"/>
      <c r="IO619" s="188"/>
      <c r="IP619" s="188"/>
      <c r="IQ619" s="188"/>
      <c r="IR619" s="188"/>
      <c r="IS619" s="188"/>
      <c r="IT619" s="188"/>
      <c r="IU619" s="189"/>
      <c r="IV619" s="195"/>
      <c r="IW619" s="188"/>
      <c r="IX619" s="188"/>
      <c r="IY619" s="188"/>
      <c r="IZ619" s="188"/>
      <c r="JA619" s="188"/>
      <c r="JB619" s="188"/>
      <c r="JC619" s="188"/>
      <c r="JD619" s="188"/>
      <c r="JE619" s="188"/>
      <c r="JF619" s="188"/>
      <c r="JG619" s="188"/>
      <c r="JH619" s="188"/>
      <c r="JI619" s="188"/>
      <c r="JJ619" s="188"/>
      <c r="JK619" s="188"/>
      <c r="JL619" s="189"/>
      <c r="JM619" s="195"/>
      <c r="JN619" s="188"/>
      <c r="JO619" s="188"/>
      <c r="JP619" s="188"/>
      <c r="JQ619" s="188"/>
      <c r="JR619" s="188"/>
      <c r="JS619" s="188"/>
      <c r="JT619" s="188"/>
      <c r="JU619" s="188"/>
      <c r="JV619" s="188"/>
      <c r="JW619" s="188"/>
      <c r="JX619" s="188"/>
      <c r="JY619" s="188"/>
      <c r="JZ619" s="188"/>
      <c r="KA619" s="188"/>
      <c r="KB619" s="188"/>
      <c r="KC619" s="189"/>
      <c r="KD619" s="195"/>
      <c r="KE619" s="188"/>
      <c r="KF619" s="188"/>
      <c r="KG619" s="188"/>
      <c r="KH619" s="188"/>
      <c r="KI619" s="188"/>
      <c r="KJ619" s="188"/>
      <c r="KK619" s="188"/>
      <c r="KL619" s="188"/>
      <c r="KM619" s="188"/>
      <c r="KN619" s="188"/>
      <c r="KO619" s="188"/>
      <c r="KP619" s="188"/>
      <c r="KQ619" s="188"/>
      <c r="KR619" s="188"/>
      <c r="KS619" s="188"/>
      <c r="KT619" s="189"/>
      <c r="KU619" s="188"/>
    </row>
    <row r="620" ht="15.0" customHeight="1">
      <c r="A620" s="195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9"/>
      <c r="R620" s="195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9"/>
      <c r="AI620" s="195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9"/>
      <c r="AZ620" s="195"/>
      <c r="BA620" s="188"/>
      <c r="BB620" s="188"/>
      <c r="BC620" s="188"/>
      <c r="BD620" s="188"/>
      <c r="BE620" s="188"/>
      <c r="BF620" s="188"/>
      <c r="BG620" s="188"/>
      <c r="BH620" s="188"/>
      <c r="BI620" s="188"/>
      <c r="BJ620" s="188"/>
      <c r="BK620" s="188"/>
      <c r="BL620" s="188"/>
      <c r="BM620" s="188"/>
      <c r="BN620" s="188"/>
      <c r="BO620" s="188"/>
      <c r="BP620" s="189"/>
      <c r="BQ620" s="195"/>
      <c r="BR620" s="188"/>
      <c r="BS620" s="188"/>
      <c r="BT620" s="188"/>
      <c r="BU620" s="188"/>
      <c r="BV620" s="188"/>
      <c r="BW620" s="188"/>
      <c r="BX620" s="188"/>
      <c r="BY620" s="188"/>
      <c r="BZ620" s="188"/>
      <c r="CA620" s="188"/>
      <c r="CB620" s="188"/>
      <c r="CC620" s="188"/>
      <c r="CD620" s="188"/>
      <c r="CE620" s="188"/>
      <c r="CF620" s="188"/>
      <c r="CG620" s="189"/>
      <c r="CH620" s="195"/>
      <c r="CI620" s="188"/>
      <c r="CJ620" s="188"/>
      <c r="CK620" s="188"/>
      <c r="CL620" s="188"/>
      <c r="CM620" s="188"/>
      <c r="CN620" s="188"/>
      <c r="CO620" s="188"/>
      <c r="CP620" s="188"/>
      <c r="CQ620" s="188"/>
      <c r="CR620" s="188"/>
      <c r="CS620" s="188"/>
      <c r="CT620" s="188"/>
      <c r="CU620" s="188"/>
      <c r="CV620" s="188"/>
      <c r="CW620" s="188"/>
      <c r="CX620" s="189"/>
      <c r="CY620" s="195"/>
      <c r="CZ620" s="188"/>
      <c r="DA620" s="188"/>
      <c r="DB620" s="188"/>
      <c r="DC620" s="188"/>
      <c r="DD620" s="188"/>
      <c r="DE620" s="188"/>
      <c r="DF620" s="188"/>
      <c r="DG620" s="188"/>
      <c r="DH620" s="188"/>
      <c r="DI620" s="188"/>
      <c r="DJ620" s="188"/>
      <c r="DK620" s="188"/>
      <c r="DL620" s="188"/>
      <c r="DM620" s="188"/>
      <c r="DN620" s="188"/>
      <c r="DO620" s="189"/>
      <c r="DP620" s="195"/>
      <c r="DQ620" s="188"/>
      <c r="DR620" s="188"/>
      <c r="DS620" s="188"/>
      <c r="DT620" s="188"/>
      <c r="DU620" s="188"/>
      <c r="DV620" s="188"/>
      <c r="DW620" s="188"/>
      <c r="DX620" s="188"/>
      <c r="DY620" s="188"/>
      <c r="DZ620" s="188"/>
      <c r="EA620" s="188"/>
      <c r="EB620" s="188"/>
      <c r="EC620" s="188"/>
      <c r="ED620" s="188"/>
      <c r="EE620" s="188"/>
      <c r="EF620" s="189"/>
      <c r="EG620" s="195"/>
      <c r="EH620" s="188"/>
      <c r="EI620" s="188"/>
      <c r="EJ620" s="188"/>
      <c r="EK620" s="188"/>
      <c r="EL620" s="188"/>
      <c r="EM620" s="188"/>
      <c r="EN620" s="188"/>
      <c r="EO620" s="188"/>
      <c r="EP620" s="188"/>
      <c r="EQ620" s="188"/>
      <c r="ER620" s="188"/>
      <c r="ES620" s="188"/>
      <c r="ET620" s="188"/>
      <c r="EU620" s="188"/>
      <c r="EV620" s="188"/>
      <c r="EW620" s="189"/>
      <c r="EX620" s="195"/>
      <c r="EY620" s="188"/>
      <c r="EZ620" s="188"/>
      <c r="FA620" s="188"/>
      <c r="FB620" s="188"/>
      <c r="FC620" s="188"/>
      <c r="FD620" s="188"/>
      <c r="FE620" s="188"/>
      <c r="FF620" s="188"/>
      <c r="FG620" s="188"/>
      <c r="FH620" s="188"/>
      <c r="FI620" s="188"/>
      <c r="FJ620" s="188"/>
      <c r="FK620" s="188"/>
      <c r="FL620" s="188"/>
      <c r="FM620" s="188"/>
      <c r="FN620" s="189"/>
      <c r="FO620" s="195"/>
      <c r="FP620" s="188"/>
      <c r="FQ620" s="188"/>
      <c r="FR620" s="188"/>
      <c r="FS620" s="188"/>
      <c r="FT620" s="188"/>
      <c r="FU620" s="188"/>
      <c r="FV620" s="188"/>
      <c r="FW620" s="188"/>
      <c r="FX620" s="188"/>
      <c r="FY620" s="188"/>
      <c r="FZ620" s="188"/>
      <c r="GA620" s="188"/>
      <c r="GB620" s="188"/>
      <c r="GC620" s="188"/>
      <c r="GD620" s="188"/>
      <c r="GE620" s="189"/>
      <c r="GF620" s="195"/>
      <c r="GG620" s="188"/>
      <c r="GH620" s="188"/>
      <c r="GI620" s="188"/>
      <c r="GJ620" s="188"/>
      <c r="GK620" s="188"/>
      <c r="GL620" s="188"/>
      <c r="GM620" s="188"/>
      <c r="GN620" s="188"/>
      <c r="GO620" s="188"/>
      <c r="GP620" s="188"/>
      <c r="GQ620" s="188"/>
      <c r="GR620" s="188"/>
      <c r="GS620" s="188"/>
      <c r="GT620" s="188"/>
      <c r="GU620" s="188"/>
      <c r="GV620" s="189"/>
      <c r="GW620" s="195"/>
      <c r="GX620" s="188"/>
      <c r="GY620" s="188"/>
      <c r="GZ620" s="188"/>
      <c r="HA620" s="188"/>
      <c r="HB620" s="188"/>
      <c r="HC620" s="188"/>
      <c r="HD620" s="188"/>
      <c r="HE620" s="188"/>
      <c r="HF620" s="188"/>
      <c r="HG620" s="188"/>
      <c r="HH620" s="188"/>
      <c r="HI620" s="188"/>
      <c r="HJ620" s="188"/>
      <c r="HK620" s="188"/>
      <c r="HL620" s="188"/>
      <c r="HM620" s="189"/>
      <c r="HN620" s="195"/>
      <c r="HO620" s="188"/>
      <c r="HP620" s="188"/>
      <c r="HQ620" s="188"/>
      <c r="HR620" s="188"/>
      <c r="HS620" s="188"/>
      <c r="HT620" s="188"/>
      <c r="HU620" s="188"/>
      <c r="HV620" s="188"/>
      <c r="HW620" s="188"/>
      <c r="HX620" s="188"/>
      <c r="HY620" s="188"/>
      <c r="HZ620" s="188"/>
      <c r="IA620" s="188"/>
      <c r="IB620" s="188"/>
      <c r="IC620" s="188"/>
      <c r="ID620" s="189"/>
      <c r="IE620" s="195"/>
      <c r="IF620" s="188"/>
      <c r="IG620" s="188"/>
      <c r="IH620" s="188"/>
      <c r="II620" s="188"/>
      <c r="IJ620" s="188"/>
      <c r="IK620" s="188"/>
      <c r="IL620" s="188"/>
      <c r="IM620" s="188"/>
      <c r="IN620" s="188"/>
      <c r="IO620" s="188"/>
      <c r="IP620" s="188"/>
      <c r="IQ620" s="188"/>
      <c r="IR620" s="188"/>
      <c r="IS620" s="188"/>
      <c r="IT620" s="188"/>
      <c r="IU620" s="189"/>
      <c r="IV620" s="195"/>
      <c r="IW620" s="188"/>
      <c r="IX620" s="188"/>
      <c r="IY620" s="188"/>
      <c r="IZ620" s="188"/>
      <c r="JA620" s="188"/>
      <c r="JB620" s="188"/>
      <c r="JC620" s="188"/>
      <c r="JD620" s="188"/>
      <c r="JE620" s="188"/>
      <c r="JF620" s="188"/>
      <c r="JG620" s="188"/>
      <c r="JH620" s="188"/>
      <c r="JI620" s="188"/>
      <c r="JJ620" s="188"/>
      <c r="JK620" s="188"/>
      <c r="JL620" s="189"/>
      <c r="JM620" s="195"/>
      <c r="JN620" s="188"/>
      <c r="JO620" s="188"/>
      <c r="JP620" s="188"/>
      <c r="JQ620" s="188"/>
      <c r="JR620" s="188"/>
      <c r="JS620" s="188"/>
      <c r="JT620" s="188"/>
      <c r="JU620" s="188"/>
      <c r="JV620" s="188"/>
      <c r="JW620" s="188"/>
      <c r="JX620" s="188"/>
      <c r="JY620" s="188"/>
      <c r="JZ620" s="188"/>
      <c r="KA620" s="188"/>
      <c r="KB620" s="188"/>
      <c r="KC620" s="189"/>
      <c r="KD620" s="195"/>
      <c r="KE620" s="188"/>
      <c r="KF620" s="188"/>
      <c r="KG620" s="188"/>
      <c r="KH620" s="188"/>
      <c r="KI620" s="188"/>
      <c r="KJ620" s="188"/>
      <c r="KK620" s="188"/>
      <c r="KL620" s="188"/>
      <c r="KM620" s="188"/>
      <c r="KN620" s="188"/>
      <c r="KO620" s="188"/>
      <c r="KP620" s="188"/>
      <c r="KQ620" s="188"/>
      <c r="KR620" s="188"/>
      <c r="KS620" s="188"/>
      <c r="KT620" s="189"/>
      <c r="KU620" s="188"/>
    </row>
    <row r="621" ht="15.0" customHeight="1">
      <c r="A621" s="195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9"/>
      <c r="R621" s="195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9"/>
      <c r="AI621" s="195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9"/>
      <c r="AZ621" s="195"/>
      <c r="BA621" s="188"/>
      <c r="BB621" s="188"/>
      <c r="BC621" s="188"/>
      <c r="BD621" s="188"/>
      <c r="BE621" s="188"/>
      <c r="BF621" s="188"/>
      <c r="BG621" s="188"/>
      <c r="BH621" s="188"/>
      <c r="BI621" s="188"/>
      <c r="BJ621" s="188"/>
      <c r="BK621" s="188"/>
      <c r="BL621" s="188"/>
      <c r="BM621" s="188"/>
      <c r="BN621" s="188"/>
      <c r="BO621" s="188"/>
      <c r="BP621" s="189"/>
      <c r="BQ621" s="195"/>
      <c r="BR621" s="188"/>
      <c r="BS621" s="188"/>
      <c r="BT621" s="188"/>
      <c r="BU621" s="188"/>
      <c r="BV621" s="188"/>
      <c r="BW621" s="188"/>
      <c r="BX621" s="188"/>
      <c r="BY621" s="188"/>
      <c r="BZ621" s="188"/>
      <c r="CA621" s="188"/>
      <c r="CB621" s="188"/>
      <c r="CC621" s="188"/>
      <c r="CD621" s="188"/>
      <c r="CE621" s="188"/>
      <c r="CF621" s="188"/>
      <c r="CG621" s="189"/>
      <c r="CH621" s="195"/>
      <c r="CI621" s="188"/>
      <c r="CJ621" s="188"/>
      <c r="CK621" s="188"/>
      <c r="CL621" s="188"/>
      <c r="CM621" s="188"/>
      <c r="CN621" s="188"/>
      <c r="CO621" s="188"/>
      <c r="CP621" s="188"/>
      <c r="CQ621" s="188"/>
      <c r="CR621" s="188"/>
      <c r="CS621" s="188"/>
      <c r="CT621" s="188"/>
      <c r="CU621" s="188"/>
      <c r="CV621" s="188"/>
      <c r="CW621" s="188"/>
      <c r="CX621" s="189"/>
      <c r="CY621" s="195"/>
      <c r="CZ621" s="188"/>
      <c r="DA621" s="188"/>
      <c r="DB621" s="188"/>
      <c r="DC621" s="188"/>
      <c r="DD621" s="188"/>
      <c r="DE621" s="188"/>
      <c r="DF621" s="188"/>
      <c r="DG621" s="188"/>
      <c r="DH621" s="188"/>
      <c r="DI621" s="188"/>
      <c r="DJ621" s="188"/>
      <c r="DK621" s="188"/>
      <c r="DL621" s="188"/>
      <c r="DM621" s="188"/>
      <c r="DN621" s="188"/>
      <c r="DO621" s="189"/>
      <c r="DP621" s="195"/>
      <c r="DQ621" s="188"/>
      <c r="DR621" s="188"/>
      <c r="DS621" s="188"/>
      <c r="DT621" s="188"/>
      <c r="DU621" s="188"/>
      <c r="DV621" s="188"/>
      <c r="DW621" s="188"/>
      <c r="DX621" s="188"/>
      <c r="DY621" s="188"/>
      <c r="DZ621" s="188"/>
      <c r="EA621" s="188"/>
      <c r="EB621" s="188"/>
      <c r="EC621" s="188"/>
      <c r="ED621" s="188"/>
      <c r="EE621" s="188"/>
      <c r="EF621" s="189"/>
      <c r="EG621" s="195"/>
      <c r="EH621" s="188"/>
      <c r="EI621" s="188"/>
      <c r="EJ621" s="188"/>
      <c r="EK621" s="188"/>
      <c r="EL621" s="188"/>
      <c r="EM621" s="188"/>
      <c r="EN621" s="188"/>
      <c r="EO621" s="188"/>
      <c r="EP621" s="188"/>
      <c r="EQ621" s="188"/>
      <c r="ER621" s="188"/>
      <c r="ES621" s="188"/>
      <c r="ET621" s="188"/>
      <c r="EU621" s="188"/>
      <c r="EV621" s="188"/>
      <c r="EW621" s="189"/>
      <c r="EX621" s="195"/>
      <c r="EY621" s="188"/>
      <c r="EZ621" s="188"/>
      <c r="FA621" s="188"/>
      <c r="FB621" s="188"/>
      <c r="FC621" s="188"/>
      <c r="FD621" s="188"/>
      <c r="FE621" s="188"/>
      <c r="FF621" s="188"/>
      <c r="FG621" s="188"/>
      <c r="FH621" s="188"/>
      <c r="FI621" s="188"/>
      <c r="FJ621" s="188"/>
      <c r="FK621" s="188"/>
      <c r="FL621" s="188"/>
      <c r="FM621" s="188"/>
      <c r="FN621" s="189"/>
      <c r="FO621" s="195"/>
      <c r="FP621" s="188"/>
      <c r="FQ621" s="188"/>
      <c r="FR621" s="188"/>
      <c r="FS621" s="188"/>
      <c r="FT621" s="188"/>
      <c r="FU621" s="188"/>
      <c r="FV621" s="188"/>
      <c r="FW621" s="188"/>
      <c r="FX621" s="188"/>
      <c r="FY621" s="188"/>
      <c r="FZ621" s="188"/>
      <c r="GA621" s="188"/>
      <c r="GB621" s="188"/>
      <c r="GC621" s="188"/>
      <c r="GD621" s="188"/>
      <c r="GE621" s="189"/>
      <c r="GF621" s="195"/>
      <c r="GG621" s="188"/>
      <c r="GH621" s="188"/>
      <c r="GI621" s="188"/>
      <c r="GJ621" s="188"/>
      <c r="GK621" s="188"/>
      <c r="GL621" s="188"/>
      <c r="GM621" s="188"/>
      <c r="GN621" s="188"/>
      <c r="GO621" s="188"/>
      <c r="GP621" s="188"/>
      <c r="GQ621" s="188"/>
      <c r="GR621" s="188"/>
      <c r="GS621" s="188"/>
      <c r="GT621" s="188"/>
      <c r="GU621" s="188"/>
      <c r="GV621" s="189"/>
      <c r="GW621" s="195"/>
      <c r="GX621" s="188"/>
      <c r="GY621" s="188"/>
      <c r="GZ621" s="188"/>
      <c r="HA621" s="188"/>
      <c r="HB621" s="188"/>
      <c r="HC621" s="188"/>
      <c r="HD621" s="188"/>
      <c r="HE621" s="188"/>
      <c r="HF621" s="188"/>
      <c r="HG621" s="188"/>
      <c r="HH621" s="188"/>
      <c r="HI621" s="188"/>
      <c r="HJ621" s="188"/>
      <c r="HK621" s="188"/>
      <c r="HL621" s="188"/>
      <c r="HM621" s="189"/>
      <c r="HN621" s="195"/>
      <c r="HO621" s="188"/>
      <c r="HP621" s="188"/>
      <c r="HQ621" s="188"/>
      <c r="HR621" s="188"/>
      <c r="HS621" s="188"/>
      <c r="HT621" s="188"/>
      <c r="HU621" s="188"/>
      <c r="HV621" s="188"/>
      <c r="HW621" s="188"/>
      <c r="HX621" s="188"/>
      <c r="HY621" s="188"/>
      <c r="HZ621" s="188"/>
      <c r="IA621" s="188"/>
      <c r="IB621" s="188"/>
      <c r="IC621" s="188"/>
      <c r="ID621" s="189"/>
      <c r="IE621" s="195"/>
      <c r="IF621" s="188"/>
      <c r="IG621" s="188"/>
      <c r="IH621" s="188"/>
      <c r="II621" s="188"/>
      <c r="IJ621" s="188"/>
      <c r="IK621" s="188"/>
      <c r="IL621" s="188"/>
      <c r="IM621" s="188"/>
      <c r="IN621" s="188"/>
      <c r="IO621" s="188"/>
      <c r="IP621" s="188"/>
      <c r="IQ621" s="188"/>
      <c r="IR621" s="188"/>
      <c r="IS621" s="188"/>
      <c r="IT621" s="188"/>
      <c r="IU621" s="189"/>
      <c r="IV621" s="195"/>
      <c r="IW621" s="188"/>
      <c r="IX621" s="188"/>
      <c r="IY621" s="188"/>
      <c r="IZ621" s="188"/>
      <c r="JA621" s="188"/>
      <c r="JB621" s="188"/>
      <c r="JC621" s="188"/>
      <c r="JD621" s="188"/>
      <c r="JE621" s="188"/>
      <c r="JF621" s="188"/>
      <c r="JG621" s="188"/>
      <c r="JH621" s="188"/>
      <c r="JI621" s="188"/>
      <c r="JJ621" s="188"/>
      <c r="JK621" s="188"/>
      <c r="JL621" s="189"/>
      <c r="JM621" s="195"/>
      <c r="JN621" s="188"/>
      <c r="JO621" s="188"/>
      <c r="JP621" s="188"/>
      <c r="JQ621" s="188"/>
      <c r="JR621" s="188"/>
      <c r="JS621" s="188"/>
      <c r="JT621" s="188"/>
      <c r="JU621" s="188"/>
      <c r="JV621" s="188"/>
      <c r="JW621" s="188"/>
      <c r="JX621" s="188"/>
      <c r="JY621" s="188"/>
      <c r="JZ621" s="188"/>
      <c r="KA621" s="188"/>
      <c r="KB621" s="188"/>
      <c r="KC621" s="189"/>
      <c r="KD621" s="195"/>
      <c r="KE621" s="188"/>
      <c r="KF621" s="188"/>
      <c r="KG621" s="188"/>
      <c r="KH621" s="188"/>
      <c r="KI621" s="188"/>
      <c r="KJ621" s="188"/>
      <c r="KK621" s="188"/>
      <c r="KL621" s="188"/>
      <c r="KM621" s="188"/>
      <c r="KN621" s="188"/>
      <c r="KO621" s="188"/>
      <c r="KP621" s="188"/>
      <c r="KQ621" s="188"/>
      <c r="KR621" s="188"/>
      <c r="KS621" s="188"/>
      <c r="KT621" s="189"/>
      <c r="KU621" s="188"/>
    </row>
    <row r="622" ht="15.0" customHeight="1">
      <c r="A622" s="195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9"/>
      <c r="R622" s="195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9"/>
      <c r="AI622" s="195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9"/>
      <c r="AZ622" s="195"/>
      <c r="BA622" s="188"/>
      <c r="BB622" s="188"/>
      <c r="BC622" s="188"/>
      <c r="BD622" s="188"/>
      <c r="BE622" s="188"/>
      <c r="BF622" s="188"/>
      <c r="BG622" s="188"/>
      <c r="BH622" s="188"/>
      <c r="BI622" s="188"/>
      <c r="BJ622" s="188"/>
      <c r="BK622" s="188"/>
      <c r="BL622" s="188"/>
      <c r="BM622" s="188"/>
      <c r="BN622" s="188"/>
      <c r="BO622" s="188"/>
      <c r="BP622" s="189"/>
      <c r="BQ622" s="195"/>
      <c r="BR622" s="188"/>
      <c r="BS622" s="188"/>
      <c r="BT622" s="188"/>
      <c r="BU622" s="188"/>
      <c r="BV622" s="188"/>
      <c r="BW622" s="188"/>
      <c r="BX622" s="188"/>
      <c r="BY622" s="188"/>
      <c r="BZ622" s="188"/>
      <c r="CA622" s="188"/>
      <c r="CB622" s="188"/>
      <c r="CC622" s="188"/>
      <c r="CD622" s="188"/>
      <c r="CE622" s="188"/>
      <c r="CF622" s="188"/>
      <c r="CG622" s="189"/>
      <c r="CH622" s="195"/>
      <c r="CI622" s="188"/>
      <c r="CJ622" s="188"/>
      <c r="CK622" s="188"/>
      <c r="CL622" s="188"/>
      <c r="CM622" s="188"/>
      <c r="CN622" s="188"/>
      <c r="CO622" s="188"/>
      <c r="CP622" s="188"/>
      <c r="CQ622" s="188"/>
      <c r="CR622" s="188"/>
      <c r="CS622" s="188"/>
      <c r="CT622" s="188"/>
      <c r="CU622" s="188"/>
      <c r="CV622" s="188"/>
      <c r="CW622" s="188"/>
      <c r="CX622" s="189"/>
      <c r="CY622" s="195"/>
      <c r="CZ622" s="188"/>
      <c r="DA622" s="188"/>
      <c r="DB622" s="188"/>
      <c r="DC622" s="188"/>
      <c r="DD622" s="188"/>
      <c r="DE622" s="188"/>
      <c r="DF622" s="188"/>
      <c r="DG622" s="188"/>
      <c r="DH622" s="188"/>
      <c r="DI622" s="188"/>
      <c r="DJ622" s="188"/>
      <c r="DK622" s="188"/>
      <c r="DL622" s="188"/>
      <c r="DM622" s="188"/>
      <c r="DN622" s="188"/>
      <c r="DO622" s="189"/>
      <c r="DP622" s="195"/>
      <c r="DQ622" s="188"/>
      <c r="DR622" s="188"/>
      <c r="DS622" s="188"/>
      <c r="DT622" s="188"/>
      <c r="DU622" s="188"/>
      <c r="DV622" s="188"/>
      <c r="DW622" s="188"/>
      <c r="DX622" s="188"/>
      <c r="DY622" s="188"/>
      <c r="DZ622" s="188"/>
      <c r="EA622" s="188"/>
      <c r="EB622" s="188"/>
      <c r="EC622" s="188"/>
      <c r="ED622" s="188"/>
      <c r="EE622" s="188"/>
      <c r="EF622" s="189"/>
      <c r="EG622" s="195"/>
      <c r="EH622" s="188"/>
      <c r="EI622" s="188"/>
      <c r="EJ622" s="188"/>
      <c r="EK622" s="188"/>
      <c r="EL622" s="188"/>
      <c r="EM622" s="188"/>
      <c r="EN622" s="188"/>
      <c r="EO622" s="188"/>
      <c r="EP622" s="188"/>
      <c r="EQ622" s="188"/>
      <c r="ER622" s="188"/>
      <c r="ES622" s="188"/>
      <c r="ET622" s="188"/>
      <c r="EU622" s="188"/>
      <c r="EV622" s="188"/>
      <c r="EW622" s="189"/>
      <c r="EX622" s="195"/>
      <c r="EY622" s="188"/>
      <c r="EZ622" s="188"/>
      <c r="FA622" s="188"/>
      <c r="FB622" s="188"/>
      <c r="FC622" s="188"/>
      <c r="FD622" s="188"/>
      <c r="FE622" s="188"/>
      <c r="FF622" s="188"/>
      <c r="FG622" s="188"/>
      <c r="FH622" s="188"/>
      <c r="FI622" s="188"/>
      <c r="FJ622" s="188"/>
      <c r="FK622" s="188"/>
      <c r="FL622" s="188"/>
      <c r="FM622" s="188"/>
      <c r="FN622" s="189"/>
      <c r="FO622" s="195"/>
      <c r="FP622" s="188"/>
      <c r="FQ622" s="188"/>
      <c r="FR622" s="188"/>
      <c r="FS622" s="188"/>
      <c r="FT622" s="188"/>
      <c r="FU622" s="188"/>
      <c r="FV622" s="188"/>
      <c r="FW622" s="188"/>
      <c r="FX622" s="188"/>
      <c r="FY622" s="188"/>
      <c r="FZ622" s="188"/>
      <c r="GA622" s="188"/>
      <c r="GB622" s="188"/>
      <c r="GC622" s="188"/>
      <c r="GD622" s="188"/>
      <c r="GE622" s="189"/>
      <c r="GF622" s="195"/>
      <c r="GG622" s="188"/>
      <c r="GH622" s="188"/>
      <c r="GI622" s="188"/>
      <c r="GJ622" s="188"/>
      <c r="GK622" s="188"/>
      <c r="GL622" s="188"/>
      <c r="GM622" s="188"/>
      <c r="GN622" s="188"/>
      <c r="GO622" s="188"/>
      <c r="GP622" s="188"/>
      <c r="GQ622" s="188"/>
      <c r="GR622" s="188"/>
      <c r="GS622" s="188"/>
      <c r="GT622" s="188"/>
      <c r="GU622" s="188"/>
      <c r="GV622" s="189"/>
      <c r="GW622" s="195"/>
      <c r="GX622" s="188"/>
      <c r="GY622" s="188"/>
      <c r="GZ622" s="188"/>
      <c r="HA622" s="188"/>
      <c r="HB622" s="188"/>
      <c r="HC622" s="188"/>
      <c r="HD622" s="188"/>
      <c r="HE622" s="188"/>
      <c r="HF622" s="188"/>
      <c r="HG622" s="188"/>
      <c r="HH622" s="188"/>
      <c r="HI622" s="188"/>
      <c r="HJ622" s="188"/>
      <c r="HK622" s="188"/>
      <c r="HL622" s="188"/>
      <c r="HM622" s="189"/>
      <c r="HN622" s="195"/>
      <c r="HO622" s="188"/>
      <c r="HP622" s="188"/>
      <c r="HQ622" s="188"/>
      <c r="HR622" s="188"/>
      <c r="HS622" s="188"/>
      <c r="HT622" s="188"/>
      <c r="HU622" s="188"/>
      <c r="HV622" s="188"/>
      <c r="HW622" s="188"/>
      <c r="HX622" s="188"/>
      <c r="HY622" s="188"/>
      <c r="HZ622" s="188"/>
      <c r="IA622" s="188"/>
      <c r="IB622" s="188"/>
      <c r="IC622" s="188"/>
      <c r="ID622" s="189"/>
      <c r="IE622" s="195"/>
      <c r="IF622" s="188"/>
      <c r="IG622" s="188"/>
      <c r="IH622" s="188"/>
      <c r="II622" s="188"/>
      <c r="IJ622" s="188"/>
      <c r="IK622" s="188"/>
      <c r="IL622" s="188"/>
      <c r="IM622" s="188"/>
      <c r="IN622" s="188"/>
      <c r="IO622" s="188"/>
      <c r="IP622" s="188"/>
      <c r="IQ622" s="188"/>
      <c r="IR622" s="188"/>
      <c r="IS622" s="188"/>
      <c r="IT622" s="188"/>
      <c r="IU622" s="189"/>
      <c r="IV622" s="195"/>
      <c r="IW622" s="188"/>
      <c r="IX622" s="188"/>
      <c r="IY622" s="188"/>
      <c r="IZ622" s="188"/>
      <c r="JA622" s="188"/>
      <c r="JB622" s="188"/>
      <c r="JC622" s="188"/>
      <c r="JD622" s="188"/>
      <c r="JE622" s="188"/>
      <c r="JF622" s="188"/>
      <c r="JG622" s="188"/>
      <c r="JH622" s="188"/>
      <c r="JI622" s="188"/>
      <c r="JJ622" s="188"/>
      <c r="JK622" s="188"/>
      <c r="JL622" s="189"/>
      <c r="JM622" s="195"/>
      <c r="JN622" s="188"/>
      <c r="JO622" s="188"/>
      <c r="JP622" s="188"/>
      <c r="JQ622" s="188"/>
      <c r="JR622" s="188"/>
      <c r="JS622" s="188"/>
      <c r="JT622" s="188"/>
      <c r="JU622" s="188"/>
      <c r="JV622" s="188"/>
      <c r="JW622" s="188"/>
      <c r="JX622" s="188"/>
      <c r="JY622" s="188"/>
      <c r="JZ622" s="188"/>
      <c r="KA622" s="188"/>
      <c r="KB622" s="188"/>
      <c r="KC622" s="189"/>
      <c r="KD622" s="195"/>
      <c r="KE622" s="188"/>
      <c r="KF622" s="188"/>
      <c r="KG622" s="188"/>
      <c r="KH622" s="188"/>
      <c r="KI622" s="188"/>
      <c r="KJ622" s="188"/>
      <c r="KK622" s="188"/>
      <c r="KL622" s="188"/>
      <c r="KM622" s="188"/>
      <c r="KN622" s="188"/>
      <c r="KO622" s="188"/>
      <c r="KP622" s="188"/>
      <c r="KQ622" s="188"/>
      <c r="KR622" s="188"/>
      <c r="KS622" s="188"/>
      <c r="KT622" s="189"/>
      <c r="KU622" s="188"/>
    </row>
    <row r="623" ht="15.0" customHeight="1">
      <c r="A623" s="195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9"/>
      <c r="R623" s="195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9"/>
      <c r="AI623" s="195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9"/>
      <c r="AZ623" s="195"/>
      <c r="BA623" s="188"/>
      <c r="BB623" s="188"/>
      <c r="BC623" s="188"/>
      <c r="BD623" s="188"/>
      <c r="BE623" s="188"/>
      <c r="BF623" s="188"/>
      <c r="BG623" s="188"/>
      <c r="BH623" s="188"/>
      <c r="BI623" s="188"/>
      <c r="BJ623" s="188"/>
      <c r="BK623" s="188"/>
      <c r="BL623" s="188"/>
      <c r="BM623" s="188"/>
      <c r="BN623" s="188"/>
      <c r="BO623" s="188"/>
      <c r="BP623" s="189"/>
      <c r="BQ623" s="195"/>
      <c r="BR623" s="188"/>
      <c r="BS623" s="188"/>
      <c r="BT623" s="188"/>
      <c r="BU623" s="188"/>
      <c r="BV623" s="188"/>
      <c r="BW623" s="188"/>
      <c r="BX623" s="188"/>
      <c r="BY623" s="188"/>
      <c r="BZ623" s="188"/>
      <c r="CA623" s="188"/>
      <c r="CB623" s="188"/>
      <c r="CC623" s="188"/>
      <c r="CD623" s="188"/>
      <c r="CE623" s="188"/>
      <c r="CF623" s="188"/>
      <c r="CG623" s="189"/>
      <c r="CH623" s="195"/>
      <c r="CI623" s="188"/>
      <c r="CJ623" s="188"/>
      <c r="CK623" s="188"/>
      <c r="CL623" s="188"/>
      <c r="CM623" s="188"/>
      <c r="CN623" s="188"/>
      <c r="CO623" s="188"/>
      <c r="CP623" s="188"/>
      <c r="CQ623" s="188"/>
      <c r="CR623" s="188"/>
      <c r="CS623" s="188"/>
      <c r="CT623" s="188"/>
      <c r="CU623" s="188"/>
      <c r="CV623" s="188"/>
      <c r="CW623" s="188"/>
      <c r="CX623" s="189"/>
      <c r="CY623" s="195"/>
      <c r="CZ623" s="188"/>
      <c r="DA623" s="188"/>
      <c r="DB623" s="188"/>
      <c r="DC623" s="188"/>
      <c r="DD623" s="188"/>
      <c r="DE623" s="188"/>
      <c r="DF623" s="188"/>
      <c r="DG623" s="188"/>
      <c r="DH623" s="188"/>
      <c r="DI623" s="188"/>
      <c r="DJ623" s="188"/>
      <c r="DK623" s="188"/>
      <c r="DL623" s="188"/>
      <c r="DM623" s="188"/>
      <c r="DN623" s="188"/>
      <c r="DO623" s="189"/>
      <c r="DP623" s="195"/>
      <c r="DQ623" s="188"/>
      <c r="DR623" s="188"/>
      <c r="DS623" s="188"/>
      <c r="DT623" s="188"/>
      <c r="DU623" s="188"/>
      <c r="DV623" s="188"/>
      <c r="DW623" s="188"/>
      <c r="DX623" s="188"/>
      <c r="DY623" s="188"/>
      <c r="DZ623" s="188"/>
      <c r="EA623" s="188"/>
      <c r="EB623" s="188"/>
      <c r="EC623" s="188"/>
      <c r="ED623" s="188"/>
      <c r="EE623" s="188"/>
      <c r="EF623" s="189"/>
      <c r="EG623" s="195"/>
      <c r="EH623" s="188"/>
      <c r="EI623" s="188"/>
      <c r="EJ623" s="188"/>
      <c r="EK623" s="188"/>
      <c r="EL623" s="188"/>
      <c r="EM623" s="188"/>
      <c r="EN623" s="188"/>
      <c r="EO623" s="188"/>
      <c r="EP623" s="188"/>
      <c r="EQ623" s="188"/>
      <c r="ER623" s="188"/>
      <c r="ES623" s="188"/>
      <c r="ET623" s="188"/>
      <c r="EU623" s="188"/>
      <c r="EV623" s="188"/>
      <c r="EW623" s="189"/>
      <c r="EX623" s="195"/>
      <c r="EY623" s="188"/>
      <c r="EZ623" s="188"/>
      <c r="FA623" s="188"/>
      <c r="FB623" s="188"/>
      <c r="FC623" s="188"/>
      <c r="FD623" s="188"/>
      <c r="FE623" s="188"/>
      <c r="FF623" s="188"/>
      <c r="FG623" s="188"/>
      <c r="FH623" s="188"/>
      <c r="FI623" s="188"/>
      <c r="FJ623" s="188"/>
      <c r="FK623" s="188"/>
      <c r="FL623" s="188"/>
      <c r="FM623" s="188"/>
      <c r="FN623" s="189"/>
      <c r="FO623" s="195"/>
      <c r="FP623" s="188"/>
      <c r="FQ623" s="188"/>
      <c r="FR623" s="188"/>
      <c r="FS623" s="188"/>
      <c r="FT623" s="188"/>
      <c r="FU623" s="188"/>
      <c r="FV623" s="188"/>
      <c r="FW623" s="188"/>
      <c r="FX623" s="188"/>
      <c r="FY623" s="188"/>
      <c r="FZ623" s="188"/>
      <c r="GA623" s="188"/>
      <c r="GB623" s="188"/>
      <c r="GC623" s="188"/>
      <c r="GD623" s="188"/>
      <c r="GE623" s="189"/>
      <c r="GF623" s="195"/>
      <c r="GG623" s="188"/>
      <c r="GH623" s="188"/>
      <c r="GI623" s="188"/>
      <c r="GJ623" s="188"/>
      <c r="GK623" s="188"/>
      <c r="GL623" s="188"/>
      <c r="GM623" s="188"/>
      <c r="GN623" s="188"/>
      <c r="GO623" s="188"/>
      <c r="GP623" s="188"/>
      <c r="GQ623" s="188"/>
      <c r="GR623" s="188"/>
      <c r="GS623" s="188"/>
      <c r="GT623" s="188"/>
      <c r="GU623" s="188"/>
      <c r="GV623" s="189"/>
      <c r="GW623" s="195"/>
      <c r="GX623" s="188"/>
      <c r="GY623" s="188"/>
      <c r="GZ623" s="188"/>
      <c r="HA623" s="188"/>
      <c r="HB623" s="188"/>
      <c r="HC623" s="188"/>
      <c r="HD623" s="188"/>
      <c r="HE623" s="188"/>
      <c r="HF623" s="188"/>
      <c r="HG623" s="188"/>
      <c r="HH623" s="188"/>
      <c r="HI623" s="188"/>
      <c r="HJ623" s="188"/>
      <c r="HK623" s="188"/>
      <c r="HL623" s="188"/>
      <c r="HM623" s="189"/>
      <c r="HN623" s="195"/>
      <c r="HO623" s="188"/>
      <c r="HP623" s="188"/>
      <c r="HQ623" s="188"/>
      <c r="HR623" s="188"/>
      <c r="HS623" s="188"/>
      <c r="HT623" s="188"/>
      <c r="HU623" s="188"/>
      <c r="HV623" s="188"/>
      <c r="HW623" s="188"/>
      <c r="HX623" s="188"/>
      <c r="HY623" s="188"/>
      <c r="HZ623" s="188"/>
      <c r="IA623" s="188"/>
      <c r="IB623" s="188"/>
      <c r="IC623" s="188"/>
      <c r="ID623" s="189"/>
      <c r="IE623" s="195"/>
      <c r="IF623" s="188"/>
      <c r="IG623" s="188"/>
      <c r="IH623" s="188"/>
      <c r="II623" s="188"/>
      <c r="IJ623" s="188"/>
      <c r="IK623" s="188"/>
      <c r="IL623" s="188"/>
      <c r="IM623" s="188"/>
      <c r="IN623" s="188"/>
      <c r="IO623" s="188"/>
      <c r="IP623" s="188"/>
      <c r="IQ623" s="188"/>
      <c r="IR623" s="188"/>
      <c r="IS623" s="188"/>
      <c r="IT623" s="188"/>
      <c r="IU623" s="189"/>
      <c r="IV623" s="195"/>
      <c r="IW623" s="188"/>
      <c r="IX623" s="188"/>
      <c r="IY623" s="188"/>
      <c r="IZ623" s="188"/>
      <c r="JA623" s="188"/>
      <c r="JB623" s="188"/>
      <c r="JC623" s="188"/>
      <c r="JD623" s="188"/>
      <c r="JE623" s="188"/>
      <c r="JF623" s="188"/>
      <c r="JG623" s="188"/>
      <c r="JH623" s="188"/>
      <c r="JI623" s="188"/>
      <c r="JJ623" s="188"/>
      <c r="JK623" s="188"/>
      <c r="JL623" s="189"/>
      <c r="JM623" s="195"/>
      <c r="JN623" s="188"/>
      <c r="JO623" s="188"/>
      <c r="JP623" s="188"/>
      <c r="JQ623" s="188"/>
      <c r="JR623" s="188"/>
      <c r="JS623" s="188"/>
      <c r="JT623" s="188"/>
      <c r="JU623" s="188"/>
      <c r="JV623" s="188"/>
      <c r="JW623" s="188"/>
      <c r="JX623" s="188"/>
      <c r="JY623" s="188"/>
      <c r="JZ623" s="188"/>
      <c r="KA623" s="188"/>
      <c r="KB623" s="188"/>
      <c r="KC623" s="189"/>
      <c r="KD623" s="195"/>
      <c r="KE623" s="188"/>
      <c r="KF623" s="188"/>
      <c r="KG623" s="188"/>
      <c r="KH623" s="188"/>
      <c r="KI623" s="188"/>
      <c r="KJ623" s="188"/>
      <c r="KK623" s="188"/>
      <c r="KL623" s="188"/>
      <c r="KM623" s="188"/>
      <c r="KN623" s="188"/>
      <c r="KO623" s="188"/>
      <c r="KP623" s="188"/>
      <c r="KQ623" s="188"/>
      <c r="KR623" s="188"/>
      <c r="KS623" s="188"/>
      <c r="KT623" s="189"/>
      <c r="KU623" s="188"/>
    </row>
    <row r="624" ht="15.0" customHeight="1">
      <c r="A624" s="195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9"/>
      <c r="R624" s="195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9"/>
      <c r="AI624" s="195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9"/>
      <c r="AZ624" s="195"/>
      <c r="BA624" s="188"/>
      <c r="BB624" s="188"/>
      <c r="BC624" s="188"/>
      <c r="BD624" s="188"/>
      <c r="BE624" s="188"/>
      <c r="BF624" s="188"/>
      <c r="BG624" s="188"/>
      <c r="BH624" s="188"/>
      <c r="BI624" s="188"/>
      <c r="BJ624" s="188"/>
      <c r="BK624" s="188"/>
      <c r="BL624" s="188"/>
      <c r="BM624" s="188"/>
      <c r="BN624" s="188"/>
      <c r="BO624" s="188"/>
      <c r="BP624" s="189"/>
      <c r="BQ624" s="195"/>
      <c r="BR624" s="188"/>
      <c r="BS624" s="188"/>
      <c r="BT624" s="188"/>
      <c r="BU624" s="188"/>
      <c r="BV624" s="188"/>
      <c r="BW624" s="188"/>
      <c r="BX624" s="188"/>
      <c r="BY624" s="188"/>
      <c r="BZ624" s="188"/>
      <c r="CA624" s="188"/>
      <c r="CB624" s="188"/>
      <c r="CC624" s="188"/>
      <c r="CD624" s="188"/>
      <c r="CE624" s="188"/>
      <c r="CF624" s="188"/>
      <c r="CG624" s="189"/>
      <c r="CH624" s="195"/>
      <c r="CI624" s="188"/>
      <c r="CJ624" s="188"/>
      <c r="CK624" s="188"/>
      <c r="CL624" s="188"/>
      <c r="CM624" s="188"/>
      <c r="CN624" s="188"/>
      <c r="CO624" s="188"/>
      <c r="CP624" s="188"/>
      <c r="CQ624" s="188"/>
      <c r="CR624" s="188"/>
      <c r="CS624" s="188"/>
      <c r="CT624" s="188"/>
      <c r="CU624" s="188"/>
      <c r="CV624" s="188"/>
      <c r="CW624" s="188"/>
      <c r="CX624" s="189"/>
      <c r="CY624" s="195"/>
      <c r="CZ624" s="188"/>
      <c r="DA624" s="188"/>
      <c r="DB624" s="188"/>
      <c r="DC624" s="188"/>
      <c r="DD624" s="188"/>
      <c r="DE624" s="188"/>
      <c r="DF624" s="188"/>
      <c r="DG624" s="188"/>
      <c r="DH624" s="188"/>
      <c r="DI624" s="188"/>
      <c r="DJ624" s="188"/>
      <c r="DK624" s="188"/>
      <c r="DL624" s="188"/>
      <c r="DM624" s="188"/>
      <c r="DN624" s="188"/>
      <c r="DO624" s="189"/>
      <c r="DP624" s="195"/>
      <c r="DQ624" s="188"/>
      <c r="DR624" s="188"/>
      <c r="DS624" s="188"/>
      <c r="DT624" s="188"/>
      <c r="DU624" s="188"/>
      <c r="DV624" s="188"/>
      <c r="DW624" s="188"/>
      <c r="DX624" s="188"/>
      <c r="DY624" s="188"/>
      <c r="DZ624" s="188"/>
      <c r="EA624" s="188"/>
      <c r="EB624" s="188"/>
      <c r="EC624" s="188"/>
      <c r="ED624" s="188"/>
      <c r="EE624" s="188"/>
      <c r="EF624" s="189"/>
      <c r="EG624" s="195"/>
      <c r="EH624" s="188"/>
      <c r="EI624" s="188"/>
      <c r="EJ624" s="188"/>
      <c r="EK624" s="188"/>
      <c r="EL624" s="188"/>
      <c r="EM624" s="188"/>
      <c r="EN624" s="188"/>
      <c r="EO624" s="188"/>
      <c r="EP624" s="188"/>
      <c r="EQ624" s="188"/>
      <c r="ER624" s="188"/>
      <c r="ES624" s="188"/>
      <c r="ET624" s="188"/>
      <c r="EU624" s="188"/>
      <c r="EV624" s="188"/>
      <c r="EW624" s="189"/>
      <c r="EX624" s="195"/>
      <c r="EY624" s="188"/>
      <c r="EZ624" s="188"/>
      <c r="FA624" s="188"/>
      <c r="FB624" s="188"/>
      <c r="FC624" s="188"/>
      <c r="FD624" s="188"/>
      <c r="FE624" s="188"/>
      <c r="FF624" s="188"/>
      <c r="FG624" s="188"/>
      <c r="FH624" s="188"/>
      <c r="FI624" s="188"/>
      <c r="FJ624" s="188"/>
      <c r="FK624" s="188"/>
      <c r="FL624" s="188"/>
      <c r="FM624" s="188"/>
      <c r="FN624" s="189"/>
      <c r="FO624" s="195"/>
      <c r="FP624" s="188"/>
      <c r="FQ624" s="188"/>
      <c r="FR624" s="188"/>
      <c r="FS624" s="188"/>
      <c r="FT624" s="188"/>
      <c r="FU624" s="188"/>
      <c r="FV624" s="188"/>
      <c r="FW624" s="188"/>
      <c r="FX624" s="188"/>
      <c r="FY624" s="188"/>
      <c r="FZ624" s="188"/>
      <c r="GA624" s="188"/>
      <c r="GB624" s="188"/>
      <c r="GC624" s="188"/>
      <c r="GD624" s="188"/>
      <c r="GE624" s="189"/>
      <c r="GF624" s="195"/>
      <c r="GG624" s="188"/>
      <c r="GH624" s="188"/>
      <c r="GI624" s="188"/>
      <c r="GJ624" s="188"/>
      <c r="GK624" s="188"/>
      <c r="GL624" s="188"/>
      <c r="GM624" s="188"/>
      <c r="GN624" s="188"/>
      <c r="GO624" s="188"/>
      <c r="GP624" s="188"/>
      <c r="GQ624" s="188"/>
      <c r="GR624" s="188"/>
      <c r="GS624" s="188"/>
      <c r="GT624" s="188"/>
      <c r="GU624" s="188"/>
      <c r="GV624" s="189"/>
      <c r="GW624" s="195"/>
      <c r="GX624" s="188"/>
      <c r="GY624" s="188"/>
      <c r="GZ624" s="188"/>
      <c r="HA624" s="188"/>
      <c r="HB624" s="188"/>
      <c r="HC624" s="188"/>
      <c r="HD624" s="188"/>
      <c r="HE624" s="188"/>
      <c r="HF624" s="188"/>
      <c r="HG624" s="188"/>
      <c r="HH624" s="188"/>
      <c r="HI624" s="188"/>
      <c r="HJ624" s="188"/>
      <c r="HK624" s="188"/>
      <c r="HL624" s="188"/>
      <c r="HM624" s="189"/>
      <c r="HN624" s="195"/>
      <c r="HO624" s="188"/>
      <c r="HP624" s="188"/>
      <c r="HQ624" s="188"/>
      <c r="HR624" s="188"/>
      <c r="HS624" s="188"/>
      <c r="HT624" s="188"/>
      <c r="HU624" s="188"/>
      <c r="HV624" s="188"/>
      <c r="HW624" s="188"/>
      <c r="HX624" s="188"/>
      <c r="HY624" s="188"/>
      <c r="HZ624" s="188"/>
      <c r="IA624" s="188"/>
      <c r="IB624" s="188"/>
      <c r="IC624" s="188"/>
      <c r="ID624" s="189"/>
      <c r="IE624" s="195"/>
      <c r="IF624" s="188"/>
      <c r="IG624" s="188"/>
      <c r="IH624" s="188"/>
      <c r="II624" s="188"/>
      <c r="IJ624" s="188"/>
      <c r="IK624" s="188"/>
      <c r="IL624" s="188"/>
      <c r="IM624" s="188"/>
      <c r="IN624" s="188"/>
      <c r="IO624" s="188"/>
      <c r="IP624" s="188"/>
      <c r="IQ624" s="188"/>
      <c r="IR624" s="188"/>
      <c r="IS624" s="188"/>
      <c r="IT624" s="188"/>
      <c r="IU624" s="189"/>
      <c r="IV624" s="195"/>
      <c r="IW624" s="188"/>
      <c r="IX624" s="188"/>
      <c r="IY624" s="188"/>
      <c r="IZ624" s="188"/>
      <c r="JA624" s="188"/>
      <c r="JB624" s="188"/>
      <c r="JC624" s="188"/>
      <c r="JD624" s="188"/>
      <c r="JE624" s="188"/>
      <c r="JF624" s="188"/>
      <c r="JG624" s="188"/>
      <c r="JH624" s="188"/>
      <c r="JI624" s="188"/>
      <c r="JJ624" s="188"/>
      <c r="JK624" s="188"/>
      <c r="JL624" s="189"/>
      <c r="JM624" s="195"/>
      <c r="JN624" s="188"/>
      <c r="JO624" s="188"/>
      <c r="JP624" s="188"/>
      <c r="JQ624" s="188"/>
      <c r="JR624" s="188"/>
      <c r="JS624" s="188"/>
      <c r="JT624" s="188"/>
      <c r="JU624" s="188"/>
      <c r="JV624" s="188"/>
      <c r="JW624" s="188"/>
      <c r="JX624" s="188"/>
      <c r="JY624" s="188"/>
      <c r="JZ624" s="188"/>
      <c r="KA624" s="188"/>
      <c r="KB624" s="188"/>
      <c r="KC624" s="189"/>
      <c r="KD624" s="195"/>
      <c r="KE624" s="188"/>
      <c r="KF624" s="188"/>
      <c r="KG624" s="188"/>
      <c r="KH624" s="188"/>
      <c r="KI624" s="188"/>
      <c r="KJ624" s="188"/>
      <c r="KK624" s="188"/>
      <c r="KL624" s="188"/>
      <c r="KM624" s="188"/>
      <c r="KN624" s="188"/>
      <c r="KO624" s="188"/>
      <c r="KP624" s="188"/>
      <c r="KQ624" s="188"/>
      <c r="KR624" s="188"/>
      <c r="KS624" s="188"/>
      <c r="KT624" s="189"/>
      <c r="KU624" s="188"/>
    </row>
    <row r="625" ht="15.0" customHeight="1">
      <c r="A625" s="195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9"/>
      <c r="R625" s="195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9"/>
      <c r="AI625" s="195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9"/>
      <c r="AZ625" s="195"/>
      <c r="BA625" s="188"/>
      <c r="BB625" s="188"/>
      <c r="BC625" s="188"/>
      <c r="BD625" s="188"/>
      <c r="BE625" s="188"/>
      <c r="BF625" s="188"/>
      <c r="BG625" s="188"/>
      <c r="BH625" s="188"/>
      <c r="BI625" s="188"/>
      <c r="BJ625" s="188"/>
      <c r="BK625" s="188"/>
      <c r="BL625" s="188"/>
      <c r="BM625" s="188"/>
      <c r="BN625" s="188"/>
      <c r="BO625" s="188"/>
      <c r="BP625" s="189"/>
      <c r="BQ625" s="195"/>
      <c r="BR625" s="188"/>
      <c r="BS625" s="188"/>
      <c r="BT625" s="188"/>
      <c r="BU625" s="188"/>
      <c r="BV625" s="188"/>
      <c r="BW625" s="188"/>
      <c r="BX625" s="188"/>
      <c r="BY625" s="188"/>
      <c r="BZ625" s="188"/>
      <c r="CA625" s="188"/>
      <c r="CB625" s="188"/>
      <c r="CC625" s="188"/>
      <c r="CD625" s="188"/>
      <c r="CE625" s="188"/>
      <c r="CF625" s="188"/>
      <c r="CG625" s="189"/>
      <c r="CH625" s="195"/>
      <c r="CI625" s="188"/>
      <c r="CJ625" s="188"/>
      <c r="CK625" s="188"/>
      <c r="CL625" s="188"/>
      <c r="CM625" s="188"/>
      <c r="CN625" s="188"/>
      <c r="CO625" s="188"/>
      <c r="CP625" s="188"/>
      <c r="CQ625" s="188"/>
      <c r="CR625" s="188"/>
      <c r="CS625" s="188"/>
      <c r="CT625" s="188"/>
      <c r="CU625" s="188"/>
      <c r="CV625" s="188"/>
      <c r="CW625" s="188"/>
      <c r="CX625" s="189"/>
      <c r="CY625" s="195"/>
      <c r="CZ625" s="188"/>
      <c r="DA625" s="188"/>
      <c r="DB625" s="188"/>
      <c r="DC625" s="188"/>
      <c r="DD625" s="188"/>
      <c r="DE625" s="188"/>
      <c r="DF625" s="188"/>
      <c r="DG625" s="188"/>
      <c r="DH625" s="188"/>
      <c r="DI625" s="188"/>
      <c r="DJ625" s="188"/>
      <c r="DK625" s="188"/>
      <c r="DL625" s="188"/>
      <c r="DM625" s="188"/>
      <c r="DN625" s="188"/>
      <c r="DO625" s="189"/>
      <c r="DP625" s="195"/>
      <c r="DQ625" s="188"/>
      <c r="DR625" s="188"/>
      <c r="DS625" s="188"/>
      <c r="DT625" s="188"/>
      <c r="DU625" s="188"/>
      <c r="DV625" s="188"/>
      <c r="DW625" s="188"/>
      <c r="DX625" s="188"/>
      <c r="DY625" s="188"/>
      <c r="DZ625" s="188"/>
      <c r="EA625" s="188"/>
      <c r="EB625" s="188"/>
      <c r="EC625" s="188"/>
      <c r="ED625" s="188"/>
      <c r="EE625" s="188"/>
      <c r="EF625" s="189"/>
      <c r="EG625" s="195"/>
      <c r="EH625" s="188"/>
      <c r="EI625" s="188"/>
      <c r="EJ625" s="188"/>
      <c r="EK625" s="188"/>
      <c r="EL625" s="188"/>
      <c r="EM625" s="188"/>
      <c r="EN625" s="188"/>
      <c r="EO625" s="188"/>
      <c r="EP625" s="188"/>
      <c r="EQ625" s="188"/>
      <c r="ER625" s="188"/>
      <c r="ES625" s="188"/>
      <c r="ET625" s="188"/>
      <c r="EU625" s="188"/>
      <c r="EV625" s="188"/>
      <c r="EW625" s="189"/>
      <c r="EX625" s="195"/>
      <c r="EY625" s="188"/>
      <c r="EZ625" s="188"/>
      <c r="FA625" s="188"/>
      <c r="FB625" s="188"/>
      <c r="FC625" s="188"/>
      <c r="FD625" s="188"/>
      <c r="FE625" s="188"/>
      <c r="FF625" s="188"/>
      <c r="FG625" s="188"/>
      <c r="FH625" s="188"/>
      <c r="FI625" s="188"/>
      <c r="FJ625" s="188"/>
      <c r="FK625" s="188"/>
      <c r="FL625" s="188"/>
      <c r="FM625" s="188"/>
      <c r="FN625" s="189"/>
      <c r="FO625" s="195"/>
      <c r="FP625" s="188"/>
      <c r="FQ625" s="188"/>
      <c r="FR625" s="188"/>
      <c r="FS625" s="188"/>
      <c r="FT625" s="188"/>
      <c r="FU625" s="188"/>
      <c r="FV625" s="188"/>
      <c r="FW625" s="188"/>
      <c r="FX625" s="188"/>
      <c r="FY625" s="188"/>
      <c r="FZ625" s="188"/>
      <c r="GA625" s="188"/>
      <c r="GB625" s="188"/>
      <c r="GC625" s="188"/>
      <c r="GD625" s="188"/>
      <c r="GE625" s="189"/>
      <c r="GF625" s="195"/>
      <c r="GG625" s="188"/>
      <c r="GH625" s="188"/>
      <c r="GI625" s="188"/>
      <c r="GJ625" s="188"/>
      <c r="GK625" s="188"/>
      <c r="GL625" s="188"/>
      <c r="GM625" s="188"/>
      <c r="GN625" s="188"/>
      <c r="GO625" s="188"/>
      <c r="GP625" s="188"/>
      <c r="GQ625" s="188"/>
      <c r="GR625" s="188"/>
      <c r="GS625" s="188"/>
      <c r="GT625" s="188"/>
      <c r="GU625" s="188"/>
      <c r="GV625" s="189"/>
      <c r="GW625" s="195"/>
      <c r="GX625" s="188"/>
      <c r="GY625" s="188"/>
      <c r="GZ625" s="188"/>
      <c r="HA625" s="188"/>
      <c r="HB625" s="188"/>
      <c r="HC625" s="188"/>
      <c r="HD625" s="188"/>
      <c r="HE625" s="188"/>
      <c r="HF625" s="188"/>
      <c r="HG625" s="188"/>
      <c r="HH625" s="188"/>
      <c r="HI625" s="188"/>
      <c r="HJ625" s="188"/>
      <c r="HK625" s="188"/>
      <c r="HL625" s="188"/>
      <c r="HM625" s="189"/>
      <c r="HN625" s="195"/>
      <c r="HO625" s="188"/>
      <c r="HP625" s="188"/>
      <c r="HQ625" s="188"/>
      <c r="HR625" s="188"/>
      <c r="HS625" s="188"/>
      <c r="HT625" s="188"/>
      <c r="HU625" s="188"/>
      <c r="HV625" s="188"/>
      <c r="HW625" s="188"/>
      <c r="HX625" s="188"/>
      <c r="HY625" s="188"/>
      <c r="HZ625" s="188"/>
      <c r="IA625" s="188"/>
      <c r="IB625" s="188"/>
      <c r="IC625" s="188"/>
      <c r="ID625" s="189"/>
      <c r="IE625" s="195"/>
      <c r="IF625" s="188"/>
      <c r="IG625" s="188"/>
      <c r="IH625" s="188"/>
      <c r="II625" s="188"/>
      <c r="IJ625" s="188"/>
      <c r="IK625" s="188"/>
      <c r="IL625" s="188"/>
      <c r="IM625" s="188"/>
      <c r="IN625" s="188"/>
      <c r="IO625" s="188"/>
      <c r="IP625" s="188"/>
      <c r="IQ625" s="188"/>
      <c r="IR625" s="188"/>
      <c r="IS625" s="188"/>
      <c r="IT625" s="188"/>
      <c r="IU625" s="189"/>
      <c r="IV625" s="195"/>
      <c r="IW625" s="188"/>
      <c r="IX625" s="188"/>
      <c r="IY625" s="188"/>
      <c r="IZ625" s="188"/>
      <c r="JA625" s="188"/>
      <c r="JB625" s="188"/>
      <c r="JC625" s="188"/>
      <c r="JD625" s="188"/>
      <c r="JE625" s="188"/>
      <c r="JF625" s="188"/>
      <c r="JG625" s="188"/>
      <c r="JH625" s="188"/>
      <c r="JI625" s="188"/>
      <c r="JJ625" s="188"/>
      <c r="JK625" s="188"/>
      <c r="JL625" s="189"/>
      <c r="JM625" s="195"/>
      <c r="JN625" s="188"/>
      <c r="JO625" s="188"/>
      <c r="JP625" s="188"/>
      <c r="JQ625" s="188"/>
      <c r="JR625" s="188"/>
      <c r="JS625" s="188"/>
      <c r="JT625" s="188"/>
      <c r="JU625" s="188"/>
      <c r="JV625" s="188"/>
      <c r="JW625" s="188"/>
      <c r="JX625" s="188"/>
      <c r="JY625" s="188"/>
      <c r="JZ625" s="188"/>
      <c r="KA625" s="188"/>
      <c r="KB625" s="188"/>
      <c r="KC625" s="189"/>
      <c r="KD625" s="195"/>
      <c r="KE625" s="188"/>
      <c r="KF625" s="188"/>
      <c r="KG625" s="188"/>
      <c r="KH625" s="188"/>
      <c r="KI625" s="188"/>
      <c r="KJ625" s="188"/>
      <c r="KK625" s="188"/>
      <c r="KL625" s="188"/>
      <c r="KM625" s="188"/>
      <c r="KN625" s="188"/>
      <c r="KO625" s="188"/>
      <c r="KP625" s="188"/>
      <c r="KQ625" s="188"/>
      <c r="KR625" s="188"/>
      <c r="KS625" s="188"/>
      <c r="KT625" s="189"/>
      <c r="KU625" s="188"/>
    </row>
    <row r="626" ht="15.0" customHeight="1">
      <c r="A626" s="195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9"/>
      <c r="R626" s="195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9"/>
      <c r="AI626" s="195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9"/>
      <c r="AZ626" s="195"/>
      <c r="BA626" s="188"/>
      <c r="BB626" s="188"/>
      <c r="BC626" s="188"/>
      <c r="BD626" s="188"/>
      <c r="BE626" s="188"/>
      <c r="BF626" s="188"/>
      <c r="BG626" s="188"/>
      <c r="BH626" s="188"/>
      <c r="BI626" s="188"/>
      <c r="BJ626" s="188"/>
      <c r="BK626" s="188"/>
      <c r="BL626" s="188"/>
      <c r="BM626" s="188"/>
      <c r="BN626" s="188"/>
      <c r="BO626" s="188"/>
      <c r="BP626" s="189"/>
      <c r="BQ626" s="195"/>
      <c r="BR626" s="188"/>
      <c r="BS626" s="188"/>
      <c r="BT626" s="188"/>
      <c r="BU626" s="188"/>
      <c r="BV626" s="188"/>
      <c r="BW626" s="188"/>
      <c r="BX626" s="188"/>
      <c r="BY626" s="188"/>
      <c r="BZ626" s="188"/>
      <c r="CA626" s="188"/>
      <c r="CB626" s="188"/>
      <c r="CC626" s="188"/>
      <c r="CD626" s="188"/>
      <c r="CE626" s="188"/>
      <c r="CF626" s="188"/>
      <c r="CG626" s="189"/>
      <c r="CH626" s="195"/>
      <c r="CI626" s="188"/>
      <c r="CJ626" s="188"/>
      <c r="CK626" s="188"/>
      <c r="CL626" s="188"/>
      <c r="CM626" s="188"/>
      <c r="CN626" s="188"/>
      <c r="CO626" s="188"/>
      <c r="CP626" s="188"/>
      <c r="CQ626" s="188"/>
      <c r="CR626" s="188"/>
      <c r="CS626" s="188"/>
      <c r="CT626" s="188"/>
      <c r="CU626" s="188"/>
      <c r="CV626" s="188"/>
      <c r="CW626" s="188"/>
      <c r="CX626" s="189"/>
      <c r="CY626" s="195"/>
      <c r="CZ626" s="188"/>
      <c r="DA626" s="188"/>
      <c r="DB626" s="188"/>
      <c r="DC626" s="188"/>
      <c r="DD626" s="188"/>
      <c r="DE626" s="188"/>
      <c r="DF626" s="188"/>
      <c r="DG626" s="188"/>
      <c r="DH626" s="188"/>
      <c r="DI626" s="188"/>
      <c r="DJ626" s="188"/>
      <c r="DK626" s="188"/>
      <c r="DL626" s="188"/>
      <c r="DM626" s="188"/>
      <c r="DN626" s="188"/>
      <c r="DO626" s="189"/>
      <c r="DP626" s="195"/>
      <c r="DQ626" s="188"/>
      <c r="DR626" s="188"/>
      <c r="DS626" s="188"/>
      <c r="DT626" s="188"/>
      <c r="DU626" s="188"/>
      <c r="DV626" s="188"/>
      <c r="DW626" s="188"/>
      <c r="DX626" s="188"/>
      <c r="DY626" s="188"/>
      <c r="DZ626" s="188"/>
      <c r="EA626" s="188"/>
      <c r="EB626" s="188"/>
      <c r="EC626" s="188"/>
      <c r="ED626" s="188"/>
      <c r="EE626" s="188"/>
      <c r="EF626" s="189"/>
      <c r="EG626" s="195"/>
      <c r="EH626" s="188"/>
      <c r="EI626" s="188"/>
      <c r="EJ626" s="188"/>
      <c r="EK626" s="188"/>
      <c r="EL626" s="188"/>
      <c r="EM626" s="188"/>
      <c r="EN626" s="188"/>
      <c r="EO626" s="188"/>
      <c r="EP626" s="188"/>
      <c r="EQ626" s="188"/>
      <c r="ER626" s="188"/>
      <c r="ES626" s="188"/>
      <c r="ET626" s="188"/>
      <c r="EU626" s="188"/>
      <c r="EV626" s="188"/>
      <c r="EW626" s="189"/>
      <c r="EX626" s="195"/>
      <c r="EY626" s="188"/>
      <c r="EZ626" s="188"/>
      <c r="FA626" s="188"/>
      <c r="FB626" s="188"/>
      <c r="FC626" s="188"/>
      <c r="FD626" s="188"/>
      <c r="FE626" s="188"/>
      <c r="FF626" s="188"/>
      <c r="FG626" s="188"/>
      <c r="FH626" s="188"/>
      <c r="FI626" s="188"/>
      <c r="FJ626" s="188"/>
      <c r="FK626" s="188"/>
      <c r="FL626" s="188"/>
      <c r="FM626" s="188"/>
      <c r="FN626" s="189"/>
      <c r="FO626" s="195"/>
      <c r="FP626" s="188"/>
      <c r="FQ626" s="188"/>
      <c r="FR626" s="188"/>
      <c r="FS626" s="188"/>
      <c r="FT626" s="188"/>
      <c r="FU626" s="188"/>
      <c r="FV626" s="188"/>
      <c r="FW626" s="188"/>
      <c r="FX626" s="188"/>
      <c r="FY626" s="188"/>
      <c r="FZ626" s="188"/>
      <c r="GA626" s="188"/>
      <c r="GB626" s="188"/>
      <c r="GC626" s="188"/>
      <c r="GD626" s="188"/>
      <c r="GE626" s="189"/>
      <c r="GF626" s="195"/>
      <c r="GG626" s="188"/>
      <c r="GH626" s="188"/>
      <c r="GI626" s="188"/>
      <c r="GJ626" s="188"/>
      <c r="GK626" s="188"/>
      <c r="GL626" s="188"/>
      <c r="GM626" s="188"/>
      <c r="GN626" s="188"/>
      <c r="GO626" s="188"/>
      <c r="GP626" s="188"/>
      <c r="GQ626" s="188"/>
      <c r="GR626" s="188"/>
      <c r="GS626" s="188"/>
      <c r="GT626" s="188"/>
      <c r="GU626" s="188"/>
      <c r="GV626" s="189"/>
      <c r="GW626" s="195"/>
      <c r="GX626" s="188"/>
      <c r="GY626" s="188"/>
      <c r="GZ626" s="188"/>
      <c r="HA626" s="188"/>
      <c r="HB626" s="188"/>
      <c r="HC626" s="188"/>
      <c r="HD626" s="188"/>
      <c r="HE626" s="188"/>
      <c r="HF626" s="188"/>
      <c r="HG626" s="188"/>
      <c r="HH626" s="188"/>
      <c r="HI626" s="188"/>
      <c r="HJ626" s="188"/>
      <c r="HK626" s="188"/>
      <c r="HL626" s="188"/>
      <c r="HM626" s="189"/>
      <c r="HN626" s="195"/>
      <c r="HO626" s="188"/>
      <c r="HP626" s="188"/>
      <c r="HQ626" s="188"/>
      <c r="HR626" s="188"/>
      <c r="HS626" s="188"/>
      <c r="HT626" s="188"/>
      <c r="HU626" s="188"/>
      <c r="HV626" s="188"/>
      <c r="HW626" s="188"/>
      <c r="HX626" s="188"/>
      <c r="HY626" s="188"/>
      <c r="HZ626" s="188"/>
      <c r="IA626" s="188"/>
      <c r="IB626" s="188"/>
      <c r="IC626" s="188"/>
      <c r="ID626" s="189"/>
      <c r="IE626" s="195"/>
      <c r="IF626" s="188"/>
      <c r="IG626" s="188"/>
      <c r="IH626" s="188"/>
      <c r="II626" s="188"/>
      <c r="IJ626" s="188"/>
      <c r="IK626" s="188"/>
      <c r="IL626" s="188"/>
      <c r="IM626" s="188"/>
      <c r="IN626" s="188"/>
      <c r="IO626" s="188"/>
      <c r="IP626" s="188"/>
      <c r="IQ626" s="188"/>
      <c r="IR626" s="188"/>
      <c r="IS626" s="188"/>
      <c r="IT626" s="188"/>
      <c r="IU626" s="189"/>
      <c r="IV626" s="195"/>
      <c r="IW626" s="188"/>
      <c r="IX626" s="188"/>
      <c r="IY626" s="188"/>
      <c r="IZ626" s="188"/>
      <c r="JA626" s="188"/>
      <c r="JB626" s="188"/>
      <c r="JC626" s="188"/>
      <c r="JD626" s="188"/>
      <c r="JE626" s="188"/>
      <c r="JF626" s="188"/>
      <c r="JG626" s="188"/>
      <c r="JH626" s="188"/>
      <c r="JI626" s="188"/>
      <c r="JJ626" s="188"/>
      <c r="JK626" s="188"/>
      <c r="JL626" s="189"/>
      <c r="JM626" s="195"/>
      <c r="JN626" s="188"/>
      <c r="JO626" s="188"/>
      <c r="JP626" s="188"/>
      <c r="JQ626" s="188"/>
      <c r="JR626" s="188"/>
      <c r="JS626" s="188"/>
      <c r="JT626" s="188"/>
      <c r="JU626" s="188"/>
      <c r="JV626" s="188"/>
      <c r="JW626" s="188"/>
      <c r="JX626" s="188"/>
      <c r="JY626" s="188"/>
      <c r="JZ626" s="188"/>
      <c r="KA626" s="188"/>
      <c r="KB626" s="188"/>
      <c r="KC626" s="189"/>
      <c r="KD626" s="195"/>
      <c r="KE626" s="188"/>
      <c r="KF626" s="188"/>
      <c r="KG626" s="188"/>
      <c r="KH626" s="188"/>
      <c r="KI626" s="188"/>
      <c r="KJ626" s="188"/>
      <c r="KK626" s="188"/>
      <c r="KL626" s="188"/>
      <c r="KM626" s="188"/>
      <c r="KN626" s="188"/>
      <c r="KO626" s="188"/>
      <c r="KP626" s="188"/>
      <c r="KQ626" s="188"/>
      <c r="KR626" s="188"/>
      <c r="KS626" s="188"/>
      <c r="KT626" s="189"/>
      <c r="KU626" s="188"/>
    </row>
    <row r="627" ht="15.0" customHeight="1">
      <c r="A627" s="195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9"/>
      <c r="R627" s="195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9"/>
      <c r="AI627" s="195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9"/>
      <c r="AZ627" s="195"/>
      <c r="BA627" s="188"/>
      <c r="BB627" s="188"/>
      <c r="BC627" s="188"/>
      <c r="BD627" s="188"/>
      <c r="BE627" s="188"/>
      <c r="BF627" s="188"/>
      <c r="BG627" s="188"/>
      <c r="BH627" s="188"/>
      <c r="BI627" s="188"/>
      <c r="BJ627" s="188"/>
      <c r="BK627" s="188"/>
      <c r="BL627" s="188"/>
      <c r="BM627" s="188"/>
      <c r="BN627" s="188"/>
      <c r="BO627" s="188"/>
      <c r="BP627" s="189"/>
      <c r="BQ627" s="195"/>
      <c r="BR627" s="188"/>
      <c r="BS627" s="188"/>
      <c r="BT627" s="188"/>
      <c r="BU627" s="188"/>
      <c r="BV627" s="188"/>
      <c r="BW627" s="188"/>
      <c r="BX627" s="188"/>
      <c r="BY627" s="188"/>
      <c r="BZ627" s="188"/>
      <c r="CA627" s="188"/>
      <c r="CB627" s="188"/>
      <c r="CC627" s="188"/>
      <c r="CD627" s="188"/>
      <c r="CE627" s="188"/>
      <c r="CF627" s="188"/>
      <c r="CG627" s="189"/>
      <c r="CH627" s="195"/>
      <c r="CI627" s="188"/>
      <c r="CJ627" s="188"/>
      <c r="CK627" s="188"/>
      <c r="CL627" s="188"/>
      <c r="CM627" s="188"/>
      <c r="CN627" s="188"/>
      <c r="CO627" s="188"/>
      <c r="CP627" s="188"/>
      <c r="CQ627" s="188"/>
      <c r="CR627" s="188"/>
      <c r="CS627" s="188"/>
      <c r="CT627" s="188"/>
      <c r="CU627" s="188"/>
      <c r="CV627" s="188"/>
      <c r="CW627" s="188"/>
      <c r="CX627" s="189"/>
      <c r="CY627" s="195"/>
      <c r="CZ627" s="188"/>
      <c r="DA627" s="188"/>
      <c r="DB627" s="188"/>
      <c r="DC627" s="188"/>
      <c r="DD627" s="188"/>
      <c r="DE627" s="188"/>
      <c r="DF627" s="188"/>
      <c r="DG627" s="188"/>
      <c r="DH627" s="188"/>
      <c r="DI627" s="188"/>
      <c r="DJ627" s="188"/>
      <c r="DK627" s="188"/>
      <c r="DL627" s="188"/>
      <c r="DM627" s="188"/>
      <c r="DN627" s="188"/>
      <c r="DO627" s="189"/>
      <c r="DP627" s="195"/>
      <c r="DQ627" s="188"/>
      <c r="DR627" s="188"/>
      <c r="DS627" s="188"/>
      <c r="DT627" s="188"/>
      <c r="DU627" s="188"/>
      <c r="DV627" s="188"/>
      <c r="DW627" s="188"/>
      <c r="DX627" s="188"/>
      <c r="DY627" s="188"/>
      <c r="DZ627" s="188"/>
      <c r="EA627" s="188"/>
      <c r="EB627" s="188"/>
      <c r="EC627" s="188"/>
      <c r="ED627" s="188"/>
      <c r="EE627" s="188"/>
      <c r="EF627" s="189"/>
      <c r="EG627" s="195"/>
      <c r="EH627" s="188"/>
      <c r="EI627" s="188"/>
      <c r="EJ627" s="188"/>
      <c r="EK627" s="188"/>
      <c r="EL627" s="188"/>
      <c r="EM627" s="188"/>
      <c r="EN627" s="188"/>
      <c r="EO627" s="188"/>
      <c r="EP627" s="188"/>
      <c r="EQ627" s="188"/>
      <c r="ER627" s="188"/>
      <c r="ES627" s="188"/>
      <c r="ET627" s="188"/>
      <c r="EU627" s="188"/>
      <c r="EV627" s="188"/>
      <c r="EW627" s="189"/>
      <c r="EX627" s="195"/>
      <c r="EY627" s="188"/>
      <c r="EZ627" s="188"/>
      <c r="FA627" s="188"/>
      <c r="FB627" s="188"/>
      <c r="FC627" s="188"/>
      <c r="FD627" s="188"/>
      <c r="FE627" s="188"/>
      <c r="FF627" s="188"/>
      <c r="FG627" s="188"/>
      <c r="FH627" s="188"/>
      <c r="FI627" s="188"/>
      <c r="FJ627" s="188"/>
      <c r="FK627" s="188"/>
      <c r="FL627" s="188"/>
      <c r="FM627" s="188"/>
      <c r="FN627" s="189"/>
      <c r="FO627" s="195"/>
      <c r="FP627" s="188"/>
      <c r="FQ627" s="188"/>
      <c r="FR627" s="188"/>
      <c r="FS627" s="188"/>
      <c r="FT627" s="188"/>
      <c r="FU627" s="188"/>
      <c r="FV627" s="188"/>
      <c r="FW627" s="188"/>
      <c r="FX627" s="188"/>
      <c r="FY627" s="188"/>
      <c r="FZ627" s="188"/>
      <c r="GA627" s="188"/>
      <c r="GB627" s="188"/>
      <c r="GC627" s="188"/>
      <c r="GD627" s="188"/>
      <c r="GE627" s="189"/>
      <c r="GF627" s="195"/>
      <c r="GG627" s="188"/>
      <c r="GH627" s="188"/>
      <c r="GI627" s="188"/>
      <c r="GJ627" s="188"/>
      <c r="GK627" s="188"/>
      <c r="GL627" s="188"/>
      <c r="GM627" s="188"/>
      <c r="GN627" s="188"/>
      <c r="GO627" s="188"/>
      <c r="GP627" s="188"/>
      <c r="GQ627" s="188"/>
      <c r="GR627" s="188"/>
      <c r="GS627" s="188"/>
      <c r="GT627" s="188"/>
      <c r="GU627" s="188"/>
      <c r="GV627" s="189"/>
      <c r="GW627" s="195"/>
      <c r="GX627" s="188"/>
      <c r="GY627" s="188"/>
      <c r="GZ627" s="188"/>
      <c r="HA627" s="188"/>
      <c r="HB627" s="188"/>
      <c r="HC627" s="188"/>
      <c r="HD627" s="188"/>
      <c r="HE627" s="188"/>
      <c r="HF627" s="188"/>
      <c r="HG627" s="188"/>
      <c r="HH627" s="188"/>
      <c r="HI627" s="188"/>
      <c r="HJ627" s="188"/>
      <c r="HK627" s="188"/>
      <c r="HL627" s="188"/>
      <c r="HM627" s="189"/>
      <c r="HN627" s="195"/>
      <c r="HO627" s="188"/>
      <c r="HP627" s="188"/>
      <c r="HQ627" s="188"/>
      <c r="HR627" s="188"/>
      <c r="HS627" s="188"/>
      <c r="HT627" s="188"/>
      <c r="HU627" s="188"/>
      <c r="HV627" s="188"/>
      <c r="HW627" s="188"/>
      <c r="HX627" s="188"/>
      <c r="HY627" s="188"/>
      <c r="HZ627" s="188"/>
      <c r="IA627" s="188"/>
      <c r="IB627" s="188"/>
      <c r="IC627" s="188"/>
      <c r="ID627" s="189"/>
      <c r="IE627" s="195"/>
      <c r="IF627" s="188"/>
      <c r="IG627" s="188"/>
      <c r="IH627" s="188"/>
      <c r="II627" s="188"/>
      <c r="IJ627" s="188"/>
      <c r="IK627" s="188"/>
      <c r="IL627" s="188"/>
      <c r="IM627" s="188"/>
      <c r="IN627" s="188"/>
      <c r="IO627" s="188"/>
      <c r="IP627" s="188"/>
      <c r="IQ627" s="188"/>
      <c r="IR627" s="188"/>
      <c r="IS627" s="188"/>
      <c r="IT627" s="188"/>
      <c r="IU627" s="189"/>
      <c r="IV627" s="195"/>
      <c r="IW627" s="188"/>
      <c r="IX627" s="188"/>
      <c r="IY627" s="188"/>
      <c r="IZ627" s="188"/>
      <c r="JA627" s="188"/>
      <c r="JB627" s="188"/>
      <c r="JC627" s="188"/>
      <c r="JD627" s="188"/>
      <c r="JE627" s="188"/>
      <c r="JF627" s="188"/>
      <c r="JG627" s="188"/>
      <c r="JH627" s="188"/>
      <c r="JI627" s="188"/>
      <c r="JJ627" s="188"/>
      <c r="JK627" s="188"/>
      <c r="JL627" s="189"/>
      <c r="JM627" s="195"/>
      <c r="JN627" s="188"/>
      <c r="JO627" s="188"/>
      <c r="JP627" s="188"/>
      <c r="JQ627" s="188"/>
      <c r="JR627" s="188"/>
      <c r="JS627" s="188"/>
      <c r="JT627" s="188"/>
      <c r="JU627" s="188"/>
      <c r="JV627" s="188"/>
      <c r="JW627" s="188"/>
      <c r="JX627" s="188"/>
      <c r="JY627" s="188"/>
      <c r="JZ627" s="188"/>
      <c r="KA627" s="188"/>
      <c r="KB627" s="188"/>
      <c r="KC627" s="189"/>
      <c r="KD627" s="195"/>
      <c r="KE627" s="188"/>
      <c r="KF627" s="188"/>
      <c r="KG627" s="188"/>
      <c r="KH627" s="188"/>
      <c r="KI627" s="188"/>
      <c r="KJ627" s="188"/>
      <c r="KK627" s="188"/>
      <c r="KL627" s="188"/>
      <c r="KM627" s="188"/>
      <c r="KN627" s="188"/>
      <c r="KO627" s="188"/>
      <c r="KP627" s="188"/>
      <c r="KQ627" s="188"/>
      <c r="KR627" s="188"/>
      <c r="KS627" s="188"/>
      <c r="KT627" s="189"/>
      <c r="KU627" s="188"/>
    </row>
    <row r="628" ht="15.0" customHeight="1">
      <c r="A628" s="195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9"/>
      <c r="R628" s="195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9"/>
      <c r="AI628" s="195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9"/>
      <c r="AZ628" s="195"/>
      <c r="BA628" s="188"/>
      <c r="BB628" s="188"/>
      <c r="BC628" s="188"/>
      <c r="BD628" s="188"/>
      <c r="BE628" s="188"/>
      <c r="BF628" s="188"/>
      <c r="BG628" s="188"/>
      <c r="BH628" s="188"/>
      <c r="BI628" s="188"/>
      <c r="BJ628" s="188"/>
      <c r="BK628" s="188"/>
      <c r="BL628" s="188"/>
      <c r="BM628" s="188"/>
      <c r="BN628" s="188"/>
      <c r="BO628" s="188"/>
      <c r="BP628" s="189"/>
      <c r="BQ628" s="195"/>
      <c r="BR628" s="188"/>
      <c r="BS628" s="188"/>
      <c r="BT628" s="188"/>
      <c r="BU628" s="188"/>
      <c r="BV628" s="188"/>
      <c r="BW628" s="188"/>
      <c r="BX628" s="188"/>
      <c r="BY628" s="188"/>
      <c r="BZ628" s="188"/>
      <c r="CA628" s="188"/>
      <c r="CB628" s="188"/>
      <c r="CC628" s="188"/>
      <c r="CD628" s="188"/>
      <c r="CE628" s="188"/>
      <c r="CF628" s="188"/>
      <c r="CG628" s="189"/>
      <c r="CH628" s="195"/>
      <c r="CI628" s="188"/>
      <c r="CJ628" s="188"/>
      <c r="CK628" s="188"/>
      <c r="CL628" s="188"/>
      <c r="CM628" s="188"/>
      <c r="CN628" s="188"/>
      <c r="CO628" s="188"/>
      <c r="CP628" s="188"/>
      <c r="CQ628" s="188"/>
      <c r="CR628" s="188"/>
      <c r="CS628" s="188"/>
      <c r="CT628" s="188"/>
      <c r="CU628" s="188"/>
      <c r="CV628" s="188"/>
      <c r="CW628" s="188"/>
      <c r="CX628" s="189"/>
      <c r="CY628" s="195"/>
      <c r="CZ628" s="188"/>
      <c r="DA628" s="188"/>
      <c r="DB628" s="188"/>
      <c r="DC628" s="188"/>
      <c r="DD628" s="188"/>
      <c r="DE628" s="188"/>
      <c r="DF628" s="188"/>
      <c r="DG628" s="188"/>
      <c r="DH628" s="188"/>
      <c r="DI628" s="188"/>
      <c r="DJ628" s="188"/>
      <c r="DK628" s="188"/>
      <c r="DL628" s="188"/>
      <c r="DM628" s="188"/>
      <c r="DN628" s="188"/>
      <c r="DO628" s="189"/>
      <c r="DP628" s="195"/>
      <c r="DQ628" s="188"/>
      <c r="DR628" s="188"/>
      <c r="DS628" s="188"/>
      <c r="DT628" s="188"/>
      <c r="DU628" s="188"/>
      <c r="DV628" s="188"/>
      <c r="DW628" s="188"/>
      <c r="DX628" s="188"/>
      <c r="DY628" s="188"/>
      <c r="DZ628" s="188"/>
      <c r="EA628" s="188"/>
      <c r="EB628" s="188"/>
      <c r="EC628" s="188"/>
      <c r="ED628" s="188"/>
      <c r="EE628" s="188"/>
      <c r="EF628" s="189"/>
      <c r="EG628" s="195"/>
      <c r="EH628" s="188"/>
      <c r="EI628" s="188"/>
      <c r="EJ628" s="188"/>
      <c r="EK628" s="188"/>
      <c r="EL628" s="188"/>
      <c r="EM628" s="188"/>
      <c r="EN628" s="188"/>
      <c r="EO628" s="188"/>
      <c r="EP628" s="188"/>
      <c r="EQ628" s="188"/>
      <c r="ER628" s="188"/>
      <c r="ES628" s="188"/>
      <c r="ET628" s="188"/>
      <c r="EU628" s="188"/>
      <c r="EV628" s="188"/>
      <c r="EW628" s="189"/>
      <c r="EX628" s="195"/>
      <c r="EY628" s="188"/>
      <c r="EZ628" s="188"/>
      <c r="FA628" s="188"/>
      <c r="FB628" s="188"/>
      <c r="FC628" s="188"/>
      <c r="FD628" s="188"/>
      <c r="FE628" s="188"/>
      <c r="FF628" s="188"/>
      <c r="FG628" s="188"/>
      <c r="FH628" s="188"/>
      <c r="FI628" s="188"/>
      <c r="FJ628" s="188"/>
      <c r="FK628" s="188"/>
      <c r="FL628" s="188"/>
      <c r="FM628" s="188"/>
      <c r="FN628" s="189"/>
      <c r="FO628" s="195"/>
      <c r="FP628" s="188"/>
      <c r="FQ628" s="188"/>
      <c r="FR628" s="188"/>
      <c r="FS628" s="188"/>
      <c r="FT628" s="188"/>
      <c r="FU628" s="188"/>
      <c r="FV628" s="188"/>
      <c r="FW628" s="188"/>
      <c r="FX628" s="188"/>
      <c r="FY628" s="188"/>
      <c r="FZ628" s="188"/>
      <c r="GA628" s="188"/>
      <c r="GB628" s="188"/>
      <c r="GC628" s="188"/>
      <c r="GD628" s="188"/>
      <c r="GE628" s="189"/>
      <c r="GF628" s="195"/>
      <c r="GG628" s="188"/>
      <c r="GH628" s="188"/>
      <c r="GI628" s="188"/>
      <c r="GJ628" s="188"/>
      <c r="GK628" s="188"/>
      <c r="GL628" s="188"/>
      <c r="GM628" s="188"/>
      <c r="GN628" s="188"/>
      <c r="GO628" s="188"/>
      <c r="GP628" s="188"/>
      <c r="GQ628" s="188"/>
      <c r="GR628" s="188"/>
      <c r="GS628" s="188"/>
      <c r="GT628" s="188"/>
      <c r="GU628" s="188"/>
      <c r="GV628" s="189"/>
      <c r="GW628" s="195"/>
      <c r="GX628" s="188"/>
      <c r="GY628" s="188"/>
      <c r="GZ628" s="188"/>
      <c r="HA628" s="188"/>
      <c r="HB628" s="188"/>
      <c r="HC628" s="188"/>
      <c r="HD628" s="188"/>
      <c r="HE628" s="188"/>
      <c r="HF628" s="188"/>
      <c r="HG628" s="188"/>
      <c r="HH628" s="188"/>
      <c r="HI628" s="188"/>
      <c r="HJ628" s="188"/>
      <c r="HK628" s="188"/>
      <c r="HL628" s="188"/>
      <c r="HM628" s="189"/>
      <c r="HN628" s="195"/>
      <c r="HO628" s="188"/>
      <c r="HP628" s="188"/>
      <c r="HQ628" s="188"/>
      <c r="HR628" s="188"/>
      <c r="HS628" s="188"/>
      <c r="HT628" s="188"/>
      <c r="HU628" s="188"/>
      <c r="HV628" s="188"/>
      <c r="HW628" s="188"/>
      <c r="HX628" s="188"/>
      <c r="HY628" s="188"/>
      <c r="HZ628" s="188"/>
      <c r="IA628" s="188"/>
      <c r="IB628" s="188"/>
      <c r="IC628" s="188"/>
      <c r="ID628" s="189"/>
      <c r="IE628" s="195"/>
      <c r="IF628" s="188"/>
      <c r="IG628" s="188"/>
      <c r="IH628" s="188"/>
      <c r="II628" s="188"/>
      <c r="IJ628" s="188"/>
      <c r="IK628" s="188"/>
      <c r="IL628" s="188"/>
      <c r="IM628" s="188"/>
      <c r="IN628" s="188"/>
      <c r="IO628" s="188"/>
      <c r="IP628" s="188"/>
      <c r="IQ628" s="188"/>
      <c r="IR628" s="188"/>
      <c r="IS628" s="188"/>
      <c r="IT628" s="188"/>
      <c r="IU628" s="189"/>
      <c r="IV628" s="195"/>
      <c r="IW628" s="188"/>
      <c r="IX628" s="188"/>
      <c r="IY628" s="188"/>
      <c r="IZ628" s="188"/>
      <c r="JA628" s="188"/>
      <c r="JB628" s="188"/>
      <c r="JC628" s="188"/>
      <c r="JD628" s="188"/>
      <c r="JE628" s="188"/>
      <c r="JF628" s="188"/>
      <c r="JG628" s="188"/>
      <c r="JH628" s="188"/>
      <c r="JI628" s="188"/>
      <c r="JJ628" s="188"/>
      <c r="JK628" s="188"/>
      <c r="JL628" s="189"/>
      <c r="JM628" s="195"/>
      <c r="JN628" s="188"/>
      <c r="JO628" s="188"/>
      <c r="JP628" s="188"/>
      <c r="JQ628" s="188"/>
      <c r="JR628" s="188"/>
      <c r="JS628" s="188"/>
      <c r="JT628" s="188"/>
      <c r="JU628" s="188"/>
      <c r="JV628" s="188"/>
      <c r="JW628" s="188"/>
      <c r="JX628" s="188"/>
      <c r="JY628" s="188"/>
      <c r="JZ628" s="188"/>
      <c r="KA628" s="188"/>
      <c r="KB628" s="188"/>
      <c r="KC628" s="189"/>
      <c r="KD628" s="195"/>
      <c r="KE628" s="188"/>
      <c r="KF628" s="188"/>
      <c r="KG628" s="188"/>
      <c r="KH628" s="188"/>
      <c r="KI628" s="188"/>
      <c r="KJ628" s="188"/>
      <c r="KK628" s="188"/>
      <c r="KL628" s="188"/>
      <c r="KM628" s="188"/>
      <c r="KN628" s="188"/>
      <c r="KO628" s="188"/>
      <c r="KP628" s="188"/>
      <c r="KQ628" s="188"/>
      <c r="KR628" s="188"/>
      <c r="KS628" s="188"/>
      <c r="KT628" s="189"/>
      <c r="KU628" s="188"/>
    </row>
    <row r="629" ht="15.0" customHeight="1">
      <c r="A629" s="195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9"/>
      <c r="R629" s="195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9"/>
      <c r="AI629" s="195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9"/>
      <c r="AZ629" s="195"/>
      <c r="BA629" s="188"/>
      <c r="BB629" s="188"/>
      <c r="BC629" s="188"/>
      <c r="BD629" s="188"/>
      <c r="BE629" s="188"/>
      <c r="BF629" s="188"/>
      <c r="BG629" s="188"/>
      <c r="BH629" s="188"/>
      <c r="BI629" s="188"/>
      <c r="BJ629" s="188"/>
      <c r="BK629" s="188"/>
      <c r="BL629" s="188"/>
      <c r="BM629" s="188"/>
      <c r="BN629" s="188"/>
      <c r="BO629" s="188"/>
      <c r="BP629" s="189"/>
      <c r="BQ629" s="195"/>
      <c r="BR629" s="188"/>
      <c r="BS629" s="188"/>
      <c r="BT629" s="188"/>
      <c r="BU629" s="188"/>
      <c r="BV629" s="188"/>
      <c r="BW629" s="188"/>
      <c r="BX629" s="188"/>
      <c r="BY629" s="188"/>
      <c r="BZ629" s="188"/>
      <c r="CA629" s="188"/>
      <c r="CB629" s="188"/>
      <c r="CC629" s="188"/>
      <c r="CD629" s="188"/>
      <c r="CE629" s="188"/>
      <c r="CF629" s="188"/>
      <c r="CG629" s="189"/>
      <c r="CH629" s="195"/>
      <c r="CI629" s="188"/>
      <c r="CJ629" s="188"/>
      <c r="CK629" s="188"/>
      <c r="CL629" s="188"/>
      <c r="CM629" s="188"/>
      <c r="CN629" s="188"/>
      <c r="CO629" s="188"/>
      <c r="CP629" s="188"/>
      <c r="CQ629" s="188"/>
      <c r="CR629" s="188"/>
      <c r="CS629" s="188"/>
      <c r="CT629" s="188"/>
      <c r="CU629" s="188"/>
      <c r="CV629" s="188"/>
      <c r="CW629" s="188"/>
      <c r="CX629" s="189"/>
      <c r="CY629" s="195"/>
      <c r="CZ629" s="188"/>
      <c r="DA629" s="188"/>
      <c r="DB629" s="188"/>
      <c r="DC629" s="188"/>
      <c r="DD629" s="188"/>
      <c r="DE629" s="188"/>
      <c r="DF629" s="188"/>
      <c r="DG629" s="188"/>
      <c r="DH629" s="188"/>
      <c r="DI629" s="188"/>
      <c r="DJ629" s="188"/>
      <c r="DK629" s="188"/>
      <c r="DL629" s="188"/>
      <c r="DM629" s="188"/>
      <c r="DN629" s="188"/>
      <c r="DO629" s="189"/>
      <c r="DP629" s="195"/>
      <c r="DQ629" s="188"/>
      <c r="DR629" s="188"/>
      <c r="DS629" s="188"/>
      <c r="DT629" s="188"/>
      <c r="DU629" s="188"/>
      <c r="DV629" s="188"/>
      <c r="DW629" s="188"/>
      <c r="DX629" s="188"/>
      <c r="DY629" s="188"/>
      <c r="DZ629" s="188"/>
      <c r="EA629" s="188"/>
      <c r="EB629" s="188"/>
      <c r="EC629" s="188"/>
      <c r="ED629" s="188"/>
      <c r="EE629" s="188"/>
      <c r="EF629" s="189"/>
      <c r="EG629" s="195"/>
      <c r="EH629" s="188"/>
      <c r="EI629" s="188"/>
      <c r="EJ629" s="188"/>
      <c r="EK629" s="188"/>
      <c r="EL629" s="188"/>
      <c r="EM629" s="188"/>
      <c r="EN629" s="188"/>
      <c r="EO629" s="188"/>
      <c r="EP629" s="188"/>
      <c r="EQ629" s="188"/>
      <c r="ER629" s="188"/>
      <c r="ES629" s="188"/>
      <c r="ET629" s="188"/>
      <c r="EU629" s="188"/>
      <c r="EV629" s="188"/>
      <c r="EW629" s="189"/>
      <c r="EX629" s="195"/>
      <c r="EY629" s="188"/>
      <c r="EZ629" s="188"/>
      <c r="FA629" s="188"/>
      <c r="FB629" s="188"/>
      <c r="FC629" s="188"/>
      <c r="FD629" s="188"/>
      <c r="FE629" s="188"/>
      <c r="FF629" s="188"/>
      <c r="FG629" s="188"/>
      <c r="FH629" s="188"/>
      <c r="FI629" s="188"/>
      <c r="FJ629" s="188"/>
      <c r="FK629" s="188"/>
      <c r="FL629" s="188"/>
      <c r="FM629" s="188"/>
      <c r="FN629" s="189"/>
      <c r="FO629" s="195"/>
      <c r="FP629" s="188"/>
      <c r="FQ629" s="188"/>
      <c r="FR629" s="188"/>
      <c r="FS629" s="188"/>
      <c r="FT629" s="188"/>
      <c r="FU629" s="188"/>
      <c r="FV629" s="188"/>
      <c r="FW629" s="188"/>
      <c r="FX629" s="188"/>
      <c r="FY629" s="188"/>
      <c r="FZ629" s="188"/>
      <c r="GA629" s="188"/>
      <c r="GB629" s="188"/>
      <c r="GC629" s="188"/>
      <c r="GD629" s="188"/>
      <c r="GE629" s="189"/>
      <c r="GF629" s="195"/>
      <c r="GG629" s="188"/>
      <c r="GH629" s="188"/>
      <c r="GI629" s="188"/>
      <c r="GJ629" s="188"/>
      <c r="GK629" s="188"/>
      <c r="GL629" s="188"/>
      <c r="GM629" s="188"/>
      <c r="GN629" s="188"/>
      <c r="GO629" s="188"/>
      <c r="GP629" s="188"/>
      <c r="GQ629" s="188"/>
      <c r="GR629" s="188"/>
      <c r="GS629" s="188"/>
      <c r="GT629" s="188"/>
      <c r="GU629" s="188"/>
      <c r="GV629" s="189"/>
      <c r="GW629" s="195"/>
      <c r="GX629" s="188"/>
      <c r="GY629" s="188"/>
      <c r="GZ629" s="188"/>
      <c r="HA629" s="188"/>
      <c r="HB629" s="188"/>
      <c r="HC629" s="188"/>
      <c r="HD629" s="188"/>
      <c r="HE629" s="188"/>
      <c r="HF629" s="188"/>
      <c r="HG629" s="188"/>
      <c r="HH629" s="188"/>
      <c r="HI629" s="188"/>
      <c r="HJ629" s="188"/>
      <c r="HK629" s="188"/>
      <c r="HL629" s="188"/>
      <c r="HM629" s="189"/>
      <c r="HN629" s="195"/>
      <c r="HO629" s="188"/>
      <c r="HP629" s="188"/>
      <c r="HQ629" s="188"/>
      <c r="HR629" s="188"/>
      <c r="HS629" s="188"/>
      <c r="HT629" s="188"/>
      <c r="HU629" s="188"/>
      <c r="HV629" s="188"/>
      <c r="HW629" s="188"/>
      <c r="HX629" s="188"/>
      <c r="HY629" s="188"/>
      <c r="HZ629" s="188"/>
      <c r="IA629" s="188"/>
      <c r="IB629" s="188"/>
      <c r="IC629" s="188"/>
      <c r="ID629" s="189"/>
      <c r="IE629" s="195"/>
      <c r="IF629" s="188"/>
      <c r="IG629" s="188"/>
      <c r="IH629" s="188"/>
      <c r="II629" s="188"/>
      <c r="IJ629" s="188"/>
      <c r="IK629" s="188"/>
      <c r="IL629" s="188"/>
      <c r="IM629" s="188"/>
      <c r="IN629" s="188"/>
      <c r="IO629" s="188"/>
      <c r="IP629" s="188"/>
      <c r="IQ629" s="188"/>
      <c r="IR629" s="188"/>
      <c r="IS629" s="188"/>
      <c r="IT629" s="188"/>
      <c r="IU629" s="189"/>
      <c r="IV629" s="195"/>
      <c r="IW629" s="188"/>
      <c r="IX629" s="188"/>
      <c r="IY629" s="188"/>
      <c r="IZ629" s="188"/>
      <c r="JA629" s="188"/>
      <c r="JB629" s="188"/>
      <c r="JC629" s="188"/>
      <c r="JD629" s="188"/>
      <c r="JE629" s="188"/>
      <c r="JF629" s="188"/>
      <c r="JG629" s="188"/>
      <c r="JH629" s="188"/>
      <c r="JI629" s="188"/>
      <c r="JJ629" s="188"/>
      <c r="JK629" s="188"/>
      <c r="JL629" s="189"/>
      <c r="JM629" s="195"/>
      <c r="JN629" s="188"/>
      <c r="JO629" s="188"/>
      <c r="JP629" s="188"/>
      <c r="JQ629" s="188"/>
      <c r="JR629" s="188"/>
      <c r="JS629" s="188"/>
      <c r="JT629" s="188"/>
      <c r="JU629" s="188"/>
      <c r="JV629" s="188"/>
      <c r="JW629" s="188"/>
      <c r="JX629" s="188"/>
      <c r="JY629" s="188"/>
      <c r="JZ629" s="188"/>
      <c r="KA629" s="188"/>
      <c r="KB629" s="188"/>
      <c r="KC629" s="189"/>
      <c r="KD629" s="195"/>
      <c r="KE629" s="188"/>
      <c r="KF629" s="188"/>
      <c r="KG629" s="188"/>
      <c r="KH629" s="188"/>
      <c r="KI629" s="188"/>
      <c r="KJ629" s="188"/>
      <c r="KK629" s="188"/>
      <c r="KL629" s="188"/>
      <c r="KM629" s="188"/>
      <c r="KN629" s="188"/>
      <c r="KO629" s="188"/>
      <c r="KP629" s="188"/>
      <c r="KQ629" s="188"/>
      <c r="KR629" s="188"/>
      <c r="KS629" s="188"/>
      <c r="KT629" s="189"/>
      <c r="KU629" s="188"/>
    </row>
    <row r="630" ht="15.0" customHeight="1">
      <c r="A630" s="195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9"/>
      <c r="R630" s="195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9"/>
      <c r="AI630" s="195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9"/>
      <c r="AZ630" s="195"/>
      <c r="BA630" s="188"/>
      <c r="BB630" s="188"/>
      <c r="BC630" s="188"/>
      <c r="BD630" s="188"/>
      <c r="BE630" s="188"/>
      <c r="BF630" s="188"/>
      <c r="BG630" s="188"/>
      <c r="BH630" s="188"/>
      <c r="BI630" s="188"/>
      <c r="BJ630" s="188"/>
      <c r="BK630" s="188"/>
      <c r="BL630" s="188"/>
      <c r="BM630" s="188"/>
      <c r="BN630" s="188"/>
      <c r="BO630" s="188"/>
      <c r="BP630" s="189"/>
      <c r="BQ630" s="195"/>
      <c r="BR630" s="188"/>
      <c r="BS630" s="188"/>
      <c r="BT630" s="188"/>
      <c r="BU630" s="188"/>
      <c r="BV630" s="188"/>
      <c r="BW630" s="188"/>
      <c r="BX630" s="188"/>
      <c r="BY630" s="188"/>
      <c r="BZ630" s="188"/>
      <c r="CA630" s="188"/>
      <c r="CB630" s="188"/>
      <c r="CC630" s="188"/>
      <c r="CD630" s="188"/>
      <c r="CE630" s="188"/>
      <c r="CF630" s="188"/>
      <c r="CG630" s="189"/>
      <c r="CH630" s="195"/>
      <c r="CI630" s="188"/>
      <c r="CJ630" s="188"/>
      <c r="CK630" s="188"/>
      <c r="CL630" s="188"/>
      <c r="CM630" s="188"/>
      <c r="CN630" s="188"/>
      <c r="CO630" s="188"/>
      <c r="CP630" s="188"/>
      <c r="CQ630" s="188"/>
      <c r="CR630" s="188"/>
      <c r="CS630" s="188"/>
      <c r="CT630" s="188"/>
      <c r="CU630" s="188"/>
      <c r="CV630" s="188"/>
      <c r="CW630" s="188"/>
      <c r="CX630" s="189"/>
      <c r="CY630" s="195"/>
      <c r="CZ630" s="188"/>
      <c r="DA630" s="188"/>
      <c r="DB630" s="188"/>
      <c r="DC630" s="188"/>
      <c r="DD630" s="188"/>
      <c r="DE630" s="188"/>
      <c r="DF630" s="188"/>
      <c r="DG630" s="188"/>
      <c r="DH630" s="188"/>
      <c r="DI630" s="188"/>
      <c r="DJ630" s="188"/>
      <c r="DK630" s="188"/>
      <c r="DL630" s="188"/>
      <c r="DM630" s="188"/>
      <c r="DN630" s="188"/>
      <c r="DO630" s="189"/>
      <c r="DP630" s="195"/>
      <c r="DQ630" s="188"/>
      <c r="DR630" s="188"/>
      <c r="DS630" s="188"/>
      <c r="DT630" s="188"/>
      <c r="DU630" s="188"/>
      <c r="DV630" s="188"/>
      <c r="DW630" s="188"/>
      <c r="DX630" s="188"/>
      <c r="DY630" s="188"/>
      <c r="DZ630" s="188"/>
      <c r="EA630" s="188"/>
      <c r="EB630" s="188"/>
      <c r="EC630" s="188"/>
      <c r="ED630" s="188"/>
      <c r="EE630" s="188"/>
      <c r="EF630" s="189"/>
      <c r="EG630" s="195"/>
      <c r="EH630" s="188"/>
      <c r="EI630" s="188"/>
      <c r="EJ630" s="188"/>
      <c r="EK630" s="188"/>
      <c r="EL630" s="188"/>
      <c r="EM630" s="188"/>
      <c r="EN630" s="188"/>
      <c r="EO630" s="188"/>
      <c r="EP630" s="188"/>
      <c r="EQ630" s="188"/>
      <c r="ER630" s="188"/>
      <c r="ES630" s="188"/>
      <c r="ET630" s="188"/>
      <c r="EU630" s="188"/>
      <c r="EV630" s="188"/>
      <c r="EW630" s="189"/>
      <c r="EX630" s="195"/>
      <c r="EY630" s="188"/>
      <c r="EZ630" s="188"/>
      <c r="FA630" s="188"/>
      <c r="FB630" s="188"/>
      <c r="FC630" s="188"/>
      <c r="FD630" s="188"/>
      <c r="FE630" s="188"/>
      <c r="FF630" s="188"/>
      <c r="FG630" s="188"/>
      <c r="FH630" s="188"/>
      <c r="FI630" s="188"/>
      <c r="FJ630" s="188"/>
      <c r="FK630" s="188"/>
      <c r="FL630" s="188"/>
      <c r="FM630" s="188"/>
      <c r="FN630" s="189"/>
      <c r="FO630" s="195"/>
      <c r="FP630" s="188"/>
      <c r="FQ630" s="188"/>
      <c r="FR630" s="188"/>
      <c r="FS630" s="188"/>
      <c r="FT630" s="188"/>
      <c r="FU630" s="188"/>
      <c r="FV630" s="188"/>
      <c r="FW630" s="188"/>
      <c r="FX630" s="188"/>
      <c r="FY630" s="188"/>
      <c r="FZ630" s="188"/>
      <c r="GA630" s="188"/>
      <c r="GB630" s="188"/>
      <c r="GC630" s="188"/>
      <c r="GD630" s="188"/>
      <c r="GE630" s="189"/>
      <c r="GF630" s="195"/>
      <c r="GG630" s="188"/>
      <c r="GH630" s="188"/>
      <c r="GI630" s="188"/>
      <c r="GJ630" s="188"/>
      <c r="GK630" s="188"/>
      <c r="GL630" s="188"/>
      <c r="GM630" s="188"/>
      <c r="GN630" s="188"/>
      <c r="GO630" s="188"/>
      <c r="GP630" s="188"/>
      <c r="GQ630" s="188"/>
      <c r="GR630" s="188"/>
      <c r="GS630" s="188"/>
      <c r="GT630" s="188"/>
      <c r="GU630" s="188"/>
      <c r="GV630" s="189"/>
      <c r="GW630" s="195"/>
      <c r="GX630" s="188"/>
      <c r="GY630" s="188"/>
      <c r="GZ630" s="188"/>
      <c r="HA630" s="188"/>
      <c r="HB630" s="188"/>
      <c r="HC630" s="188"/>
      <c r="HD630" s="188"/>
      <c r="HE630" s="188"/>
      <c r="HF630" s="188"/>
      <c r="HG630" s="188"/>
      <c r="HH630" s="188"/>
      <c r="HI630" s="188"/>
      <c r="HJ630" s="188"/>
      <c r="HK630" s="188"/>
      <c r="HL630" s="188"/>
      <c r="HM630" s="189"/>
      <c r="HN630" s="195"/>
      <c r="HO630" s="188"/>
      <c r="HP630" s="188"/>
      <c r="HQ630" s="188"/>
      <c r="HR630" s="188"/>
      <c r="HS630" s="188"/>
      <c r="HT630" s="188"/>
      <c r="HU630" s="188"/>
      <c r="HV630" s="188"/>
      <c r="HW630" s="188"/>
      <c r="HX630" s="188"/>
      <c r="HY630" s="188"/>
      <c r="HZ630" s="188"/>
      <c r="IA630" s="188"/>
      <c r="IB630" s="188"/>
      <c r="IC630" s="188"/>
      <c r="ID630" s="189"/>
      <c r="IE630" s="195"/>
      <c r="IF630" s="188"/>
      <c r="IG630" s="188"/>
      <c r="IH630" s="188"/>
      <c r="II630" s="188"/>
      <c r="IJ630" s="188"/>
      <c r="IK630" s="188"/>
      <c r="IL630" s="188"/>
      <c r="IM630" s="188"/>
      <c r="IN630" s="188"/>
      <c r="IO630" s="188"/>
      <c r="IP630" s="188"/>
      <c r="IQ630" s="188"/>
      <c r="IR630" s="188"/>
      <c r="IS630" s="188"/>
      <c r="IT630" s="188"/>
      <c r="IU630" s="189"/>
      <c r="IV630" s="195"/>
      <c r="IW630" s="188"/>
      <c r="IX630" s="188"/>
      <c r="IY630" s="188"/>
      <c r="IZ630" s="188"/>
      <c r="JA630" s="188"/>
      <c r="JB630" s="188"/>
      <c r="JC630" s="188"/>
      <c r="JD630" s="188"/>
      <c r="JE630" s="188"/>
      <c r="JF630" s="188"/>
      <c r="JG630" s="188"/>
      <c r="JH630" s="188"/>
      <c r="JI630" s="188"/>
      <c r="JJ630" s="188"/>
      <c r="JK630" s="188"/>
      <c r="JL630" s="189"/>
      <c r="JM630" s="195"/>
      <c r="JN630" s="188"/>
      <c r="JO630" s="188"/>
      <c r="JP630" s="188"/>
      <c r="JQ630" s="188"/>
      <c r="JR630" s="188"/>
      <c r="JS630" s="188"/>
      <c r="JT630" s="188"/>
      <c r="JU630" s="188"/>
      <c r="JV630" s="188"/>
      <c r="JW630" s="188"/>
      <c r="JX630" s="188"/>
      <c r="JY630" s="188"/>
      <c r="JZ630" s="188"/>
      <c r="KA630" s="188"/>
      <c r="KB630" s="188"/>
      <c r="KC630" s="189"/>
      <c r="KD630" s="195"/>
      <c r="KE630" s="188"/>
      <c r="KF630" s="188"/>
      <c r="KG630" s="188"/>
      <c r="KH630" s="188"/>
      <c r="KI630" s="188"/>
      <c r="KJ630" s="188"/>
      <c r="KK630" s="188"/>
      <c r="KL630" s="188"/>
      <c r="KM630" s="188"/>
      <c r="KN630" s="188"/>
      <c r="KO630" s="188"/>
      <c r="KP630" s="188"/>
      <c r="KQ630" s="188"/>
      <c r="KR630" s="188"/>
      <c r="KS630" s="188"/>
      <c r="KT630" s="189"/>
      <c r="KU630" s="188"/>
    </row>
    <row r="631" ht="15.0" customHeight="1">
      <c r="A631" s="195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9"/>
      <c r="R631" s="195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9"/>
      <c r="AI631" s="195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9"/>
      <c r="AZ631" s="195"/>
      <c r="BA631" s="188"/>
      <c r="BB631" s="188"/>
      <c r="BC631" s="188"/>
      <c r="BD631" s="188"/>
      <c r="BE631" s="188"/>
      <c r="BF631" s="188"/>
      <c r="BG631" s="188"/>
      <c r="BH631" s="188"/>
      <c r="BI631" s="188"/>
      <c r="BJ631" s="188"/>
      <c r="BK631" s="188"/>
      <c r="BL631" s="188"/>
      <c r="BM631" s="188"/>
      <c r="BN631" s="188"/>
      <c r="BO631" s="188"/>
      <c r="BP631" s="189"/>
      <c r="BQ631" s="195"/>
      <c r="BR631" s="188"/>
      <c r="BS631" s="188"/>
      <c r="BT631" s="188"/>
      <c r="BU631" s="188"/>
      <c r="BV631" s="188"/>
      <c r="BW631" s="188"/>
      <c r="BX631" s="188"/>
      <c r="BY631" s="188"/>
      <c r="BZ631" s="188"/>
      <c r="CA631" s="188"/>
      <c r="CB631" s="188"/>
      <c r="CC631" s="188"/>
      <c r="CD631" s="188"/>
      <c r="CE631" s="188"/>
      <c r="CF631" s="188"/>
      <c r="CG631" s="189"/>
      <c r="CH631" s="195"/>
      <c r="CI631" s="188"/>
      <c r="CJ631" s="188"/>
      <c r="CK631" s="188"/>
      <c r="CL631" s="188"/>
      <c r="CM631" s="188"/>
      <c r="CN631" s="188"/>
      <c r="CO631" s="188"/>
      <c r="CP631" s="188"/>
      <c r="CQ631" s="188"/>
      <c r="CR631" s="188"/>
      <c r="CS631" s="188"/>
      <c r="CT631" s="188"/>
      <c r="CU631" s="188"/>
      <c r="CV631" s="188"/>
      <c r="CW631" s="188"/>
      <c r="CX631" s="189"/>
      <c r="CY631" s="195"/>
      <c r="CZ631" s="188"/>
      <c r="DA631" s="188"/>
      <c r="DB631" s="188"/>
      <c r="DC631" s="188"/>
      <c r="DD631" s="188"/>
      <c r="DE631" s="188"/>
      <c r="DF631" s="188"/>
      <c r="DG631" s="188"/>
      <c r="DH631" s="188"/>
      <c r="DI631" s="188"/>
      <c r="DJ631" s="188"/>
      <c r="DK631" s="188"/>
      <c r="DL631" s="188"/>
      <c r="DM631" s="188"/>
      <c r="DN631" s="188"/>
      <c r="DO631" s="189"/>
      <c r="DP631" s="195"/>
      <c r="DQ631" s="188"/>
      <c r="DR631" s="188"/>
      <c r="DS631" s="188"/>
      <c r="DT631" s="188"/>
      <c r="DU631" s="188"/>
      <c r="DV631" s="188"/>
      <c r="DW631" s="188"/>
      <c r="DX631" s="188"/>
      <c r="DY631" s="188"/>
      <c r="DZ631" s="188"/>
      <c r="EA631" s="188"/>
      <c r="EB631" s="188"/>
      <c r="EC631" s="188"/>
      <c r="ED631" s="188"/>
      <c r="EE631" s="188"/>
      <c r="EF631" s="189"/>
      <c r="EG631" s="195"/>
      <c r="EH631" s="188"/>
      <c r="EI631" s="188"/>
      <c r="EJ631" s="188"/>
      <c r="EK631" s="188"/>
      <c r="EL631" s="188"/>
      <c r="EM631" s="188"/>
      <c r="EN631" s="188"/>
      <c r="EO631" s="188"/>
      <c r="EP631" s="188"/>
      <c r="EQ631" s="188"/>
      <c r="ER631" s="188"/>
      <c r="ES631" s="188"/>
      <c r="ET631" s="188"/>
      <c r="EU631" s="188"/>
      <c r="EV631" s="188"/>
      <c r="EW631" s="189"/>
      <c r="EX631" s="195"/>
      <c r="EY631" s="188"/>
      <c r="EZ631" s="188"/>
      <c r="FA631" s="188"/>
      <c r="FB631" s="188"/>
      <c r="FC631" s="188"/>
      <c r="FD631" s="188"/>
      <c r="FE631" s="188"/>
      <c r="FF631" s="188"/>
      <c r="FG631" s="188"/>
      <c r="FH631" s="188"/>
      <c r="FI631" s="188"/>
      <c r="FJ631" s="188"/>
      <c r="FK631" s="188"/>
      <c r="FL631" s="188"/>
      <c r="FM631" s="188"/>
      <c r="FN631" s="189"/>
      <c r="FO631" s="195"/>
      <c r="FP631" s="188"/>
      <c r="FQ631" s="188"/>
      <c r="FR631" s="188"/>
      <c r="FS631" s="188"/>
      <c r="FT631" s="188"/>
      <c r="FU631" s="188"/>
      <c r="FV631" s="188"/>
      <c r="FW631" s="188"/>
      <c r="FX631" s="188"/>
      <c r="FY631" s="188"/>
      <c r="FZ631" s="188"/>
      <c r="GA631" s="188"/>
      <c r="GB631" s="188"/>
      <c r="GC631" s="188"/>
      <c r="GD631" s="188"/>
      <c r="GE631" s="189"/>
      <c r="GF631" s="195"/>
      <c r="GG631" s="188"/>
      <c r="GH631" s="188"/>
      <c r="GI631" s="188"/>
      <c r="GJ631" s="188"/>
      <c r="GK631" s="188"/>
      <c r="GL631" s="188"/>
      <c r="GM631" s="188"/>
      <c r="GN631" s="188"/>
      <c r="GO631" s="188"/>
      <c r="GP631" s="188"/>
      <c r="GQ631" s="188"/>
      <c r="GR631" s="188"/>
      <c r="GS631" s="188"/>
      <c r="GT631" s="188"/>
      <c r="GU631" s="188"/>
      <c r="GV631" s="189"/>
      <c r="GW631" s="195"/>
      <c r="GX631" s="188"/>
      <c r="GY631" s="188"/>
      <c r="GZ631" s="188"/>
      <c r="HA631" s="188"/>
      <c r="HB631" s="188"/>
      <c r="HC631" s="188"/>
      <c r="HD631" s="188"/>
      <c r="HE631" s="188"/>
      <c r="HF631" s="188"/>
      <c r="HG631" s="188"/>
      <c r="HH631" s="188"/>
      <c r="HI631" s="188"/>
      <c r="HJ631" s="188"/>
      <c r="HK631" s="188"/>
      <c r="HL631" s="188"/>
      <c r="HM631" s="189"/>
      <c r="HN631" s="195"/>
      <c r="HO631" s="188"/>
      <c r="HP631" s="188"/>
      <c r="HQ631" s="188"/>
      <c r="HR631" s="188"/>
      <c r="HS631" s="188"/>
      <c r="HT631" s="188"/>
      <c r="HU631" s="188"/>
      <c r="HV631" s="188"/>
      <c r="HW631" s="188"/>
      <c r="HX631" s="188"/>
      <c r="HY631" s="188"/>
      <c r="HZ631" s="188"/>
      <c r="IA631" s="188"/>
      <c r="IB631" s="188"/>
      <c r="IC631" s="188"/>
      <c r="ID631" s="189"/>
      <c r="IE631" s="195"/>
      <c r="IF631" s="188"/>
      <c r="IG631" s="188"/>
      <c r="IH631" s="188"/>
      <c r="II631" s="188"/>
      <c r="IJ631" s="188"/>
      <c r="IK631" s="188"/>
      <c r="IL631" s="188"/>
      <c r="IM631" s="188"/>
      <c r="IN631" s="188"/>
      <c r="IO631" s="188"/>
      <c r="IP631" s="188"/>
      <c r="IQ631" s="188"/>
      <c r="IR631" s="188"/>
      <c r="IS631" s="188"/>
      <c r="IT631" s="188"/>
      <c r="IU631" s="189"/>
      <c r="IV631" s="195"/>
      <c r="IW631" s="188"/>
      <c r="IX631" s="188"/>
      <c r="IY631" s="188"/>
      <c r="IZ631" s="188"/>
      <c r="JA631" s="188"/>
      <c r="JB631" s="188"/>
      <c r="JC631" s="188"/>
      <c r="JD631" s="188"/>
      <c r="JE631" s="188"/>
      <c r="JF631" s="188"/>
      <c r="JG631" s="188"/>
      <c r="JH631" s="188"/>
      <c r="JI631" s="188"/>
      <c r="JJ631" s="188"/>
      <c r="JK631" s="188"/>
      <c r="JL631" s="189"/>
      <c r="JM631" s="195"/>
      <c r="JN631" s="188"/>
      <c r="JO631" s="188"/>
      <c r="JP631" s="188"/>
      <c r="JQ631" s="188"/>
      <c r="JR631" s="188"/>
      <c r="JS631" s="188"/>
      <c r="JT631" s="188"/>
      <c r="JU631" s="188"/>
      <c r="JV631" s="188"/>
      <c r="JW631" s="188"/>
      <c r="JX631" s="188"/>
      <c r="JY631" s="188"/>
      <c r="JZ631" s="188"/>
      <c r="KA631" s="188"/>
      <c r="KB631" s="188"/>
      <c r="KC631" s="189"/>
      <c r="KD631" s="195"/>
      <c r="KE631" s="188"/>
      <c r="KF631" s="188"/>
      <c r="KG631" s="188"/>
      <c r="KH631" s="188"/>
      <c r="KI631" s="188"/>
      <c r="KJ631" s="188"/>
      <c r="KK631" s="188"/>
      <c r="KL631" s="188"/>
      <c r="KM631" s="188"/>
      <c r="KN631" s="188"/>
      <c r="KO631" s="188"/>
      <c r="KP631" s="188"/>
      <c r="KQ631" s="188"/>
      <c r="KR631" s="188"/>
      <c r="KS631" s="188"/>
      <c r="KT631" s="189"/>
      <c r="KU631" s="188"/>
    </row>
    <row r="632" ht="15.0" customHeight="1">
      <c r="A632" s="195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9"/>
      <c r="R632" s="195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9"/>
      <c r="AI632" s="195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9"/>
      <c r="AZ632" s="195"/>
      <c r="BA632" s="188"/>
      <c r="BB632" s="188"/>
      <c r="BC632" s="188"/>
      <c r="BD632" s="188"/>
      <c r="BE632" s="188"/>
      <c r="BF632" s="188"/>
      <c r="BG632" s="188"/>
      <c r="BH632" s="188"/>
      <c r="BI632" s="188"/>
      <c r="BJ632" s="188"/>
      <c r="BK632" s="188"/>
      <c r="BL632" s="188"/>
      <c r="BM632" s="188"/>
      <c r="BN632" s="188"/>
      <c r="BO632" s="188"/>
      <c r="BP632" s="189"/>
      <c r="BQ632" s="195"/>
      <c r="BR632" s="188"/>
      <c r="BS632" s="188"/>
      <c r="BT632" s="188"/>
      <c r="BU632" s="188"/>
      <c r="BV632" s="188"/>
      <c r="BW632" s="188"/>
      <c r="BX632" s="188"/>
      <c r="BY632" s="188"/>
      <c r="BZ632" s="188"/>
      <c r="CA632" s="188"/>
      <c r="CB632" s="188"/>
      <c r="CC632" s="188"/>
      <c r="CD632" s="188"/>
      <c r="CE632" s="188"/>
      <c r="CF632" s="188"/>
      <c r="CG632" s="189"/>
      <c r="CH632" s="195"/>
      <c r="CI632" s="188"/>
      <c r="CJ632" s="188"/>
      <c r="CK632" s="188"/>
      <c r="CL632" s="188"/>
      <c r="CM632" s="188"/>
      <c r="CN632" s="188"/>
      <c r="CO632" s="188"/>
      <c r="CP632" s="188"/>
      <c r="CQ632" s="188"/>
      <c r="CR632" s="188"/>
      <c r="CS632" s="188"/>
      <c r="CT632" s="188"/>
      <c r="CU632" s="188"/>
      <c r="CV632" s="188"/>
      <c r="CW632" s="188"/>
      <c r="CX632" s="189"/>
      <c r="CY632" s="195"/>
      <c r="CZ632" s="188"/>
      <c r="DA632" s="188"/>
      <c r="DB632" s="188"/>
      <c r="DC632" s="188"/>
      <c r="DD632" s="188"/>
      <c r="DE632" s="188"/>
      <c r="DF632" s="188"/>
      <c r="DG632" s="188"/>
      <c r="DH632" s="188"/>
      <c r="DI632" s="188"/>
      <c r="DJ632" s="188"/>
      <c r="DK632" s="188"/>
      <c r="DL632" s="188"/>
      <c r="DM632" s="188"/>
      <c r="DN632" s="188"/>
      <c r="DO632" s="189"/>
      <c r="DP632" s="195"/>
      <c r="DQ632" s="188"/>
      <c r="DR632" s="188"/>
      <c r="DS632" s="188"/>
      <c r="DT632" s="188"/>
      <c r="DU632" s="188"/>
      <c r="DV632" s="188"/>
      <c r="DW632" s="188"/>
      <c r="DX632" s="188"/>
      <c r="DY632" s="188"/>
      <c r="DZ632" s="188"/>
      <c r="EA632" s="188"/>
      <c r="EB632" s="188"/>
      <c r="EC632" s="188"/>
      <c r="ED632" s="188"/>
      <c r="EE632" s="188"/>
      <c r="EF632" s="189"/>
      <c r="EG632" s="195"/>
      <c r="EH632" s="188"/>
      <c r="EI632" s="188"/>
      <c r="EJ632" s="188"/>
      <c r="EK632" s="188"/>
      <c r="EL632" s="188"/>
      <c r="EM632" s="188"/>
      <c r="EN632" s="188"/>
      <c r="EO632" s="188"/>
      <c r="EP632" s="188"/>
      <c r="EQ632" s="188"/>
      <c r="ER632" s="188"/>
      <c r="ES632" s="188"/>
      <c r="ET632" s="188"/>
      <c r="EU632" s="188"/>
      <c r="EV632" s="188"/>
      <c r="EW632" s="189"/>
      <c r="EX632" s="195"/>
      <c r="EY632" s="188"/>
      <c r="EZ632" s="188"/>
      <c r="FA632" s="188"/>
      <c r="FB632" s="188"/>
      <c r="FC632" s="188"/>
      <c r="FD632" s="188"/>
      <c r="FE632" s="188"/>
      <c r="FF632" s="188"/>
      <c r="FG632" s="188"/>
      <c r="FH632" s="188"/>
      <c r="FI632" s="188"/>
      <c r="FJ632" s="188"/>
      <c r="FK632" s="188"/>
      <c r="FL632" s="188"/>
      <c r="FM632" s="188"/>
      <c r="FN632" s="189"/>
      <c r="FO632" s="195"/>
      <c r="FP632" s="188"/>
      <c r="FQ632" s="188"/>
      <c r="FR632" s="188"/>
      <c r="FS632" s="188"/>
      <c r="FT632" s="188"/>
      <c r="FU632" s="188"/>
      <c r="FV632" s="188"/>
      <c r="FW632" s="188"/>
      <c r="FX632" s="188"/>
      <c r="FY632" s="188"/>
      <c r="FZ632" s="188"/>
      <c r="GA632" s="188"/>
      <c r="GB632" s="188"/>
      <c r="GC632" s="188"/>
      <c r="GD632" s="188"/>
      <c r="GE632" s="189"/>
      <c r="GF632" s="195"/>
      <c r="GG632" s="188"/>
      <c r="GH632" s="188"/>
      <c r="GI632" s="188"/>
      <c r="GJ632" s="188"/>
      <c r="GK632" s="188"/>
      <c r="GL632" s="188"/>
      <c r="GM632" s="188"/>
      <c r="GN632" s="188"/>
      <c r="GO632" s="188"/>
      <c r="GP632" s="188"/>
      <c r="GQ632" s="188"/>
      <c r="GR632" s="188"/>
      <c r="GS632" s="188"/>
      <c r="GT632" s="188"/>
      <c r="GU632" s="188"/>
      <c r="GV632" s="189"/>
      <c r="GW632" s="195"/>
      <c r="GX632" s="188"/>
      <c r="GY632" s="188"/>
      <c r="GZ632" s="188"/>
      <c r="HA632" s="188"/>
      <c r="HB632" s="188"/>
      <c r="HC632" s="188"/>
      <c r="HD632" s="188"/>
      <c r="HE632" s="188"/>
      <c r="HF632" s="188"/>
      <c r="HG632" s="188"/>
      <c r="HH632" s="188"/>
      <c r="HI632" s="188"/>
      <c r="HJ632" s="188"/>
      <c r="HK632" s="188"/>
      <c r="HL632" s="188"/>
      <c r="HM632" s="189"/>
      <c r="HN632" s="195"/>
      <c r="HO632" s="188"/>
      <c r="HP632" s="188"/>
      <c r="HQ632" s="188"/>
      <c r="HR632" s="188"/>
      <c r="HS632" s="188"/>
      <c r="HT632" s="188"/>
      <c r="HU632" s="188"/>
      <c r="HV632" s="188"/>
      <c r="HW632" s="188"/>
      <c r="HX632" s="188"/>
      <c r="HY632" s="188"/>
      <c r="HZ632" s="188"/>
      <c r="IA632" s="188"/>
      <c r="IB632" s="188"/>
      <c r="IC632" s="188"/>
      <c r="ID632" s="189"/>
      <c r="IE632" s="195"/>
      <c r="IF632" s="188"/>
      <c r="IG632" s="188"/>
      <c r="IH632" s="188"/>
      <c r="II632" s="188"/>
      <c r="IJ632" s="188"/>
      <c r="IK632" s="188"/>
      <c r="IL632" s="188"/>
      <c r="IM632" s="188"/>
      <c r="IN632" s="188"/>
      <c r="IO632" s="188"/>
      <c r="IP632" s="188"/>
      <c r="IQ632" s="188"/>
      <c r="IR632" s="188"/>
      <c r="IS632" s="188"/>
      <c r="IT632" s="188"/>
      <c r="IU632" s="189"/>
      <c r="IV632" s="195"/>
      <c r="IW632" s="188"/>
      <c r="IX632" s="188"/>
      <c r="IY632" s="188"/>
      <c r="IZ632" s="188"/>
      <c r="JA632" s="188"/>
      <c r="JB632" s="188"/>
      <c r="JC632" s="188"/>
      <c r="JD632" s="188"/>
      <c r="JE632" s="188"/>
      <c r="JF632" s="188"/>
      <c r="JG632" s="188"/>
      <c r="JH632" s="188"/>
      <c r="JI632" s="188"/>
      <c r="JJ632" s="188"/>
      <c r="JK632" s="188"/>
      <c r="JL632" s="189"/>
      <c r="JM632" s="195"/>
      <c r="JN632" s="188"/>
      <c r="JO632" s="188"/>
      <c r="JP632" s="188"/>
      <c r="JQ632" s="188"/>
      <c r="JR632" s="188"/>
      <c r="JS632" s="188"/>
      <c r="JT632" s="188"/>
      <c r="JU632" s="188"/>
      <c r="JV632" s="188"/>
      <c r="JW632" s="188"/>
      <c r="JX632" s="188"/>
      <c r="JY632" s="188"/>
      <c r="JZ632" s="188"/>
      <c r="KA632" s="188"/>
      <c r="KB632" s="188"/>
      <c r="KC632" s="189"/>
      <c r="KD632" s="195"/>
      <c r="KE632" s="188"/>
      <c r="KF632" s="188"/>
      <c r="KG632" s="188"/>
      <c r="KH632" s="188"/>
      <c r="KI632" s="188"/>
      <c r="KJ632" s="188"/>
      <c r="KK632" s="188"/>
      <c r="KL632" s="188"/>
      <c r="KM632" s="188"/>
      <c r="KN632" s="188"/>
      <c r="KO632" s="188"/>
      <c r="KP632" s="188"/>
      <c r="KQ632" s="188"/>
      <c r="KR632" s="188"/>
      <c r="KS632" s="188"/>
      <c r="KT632" s="189"/>
      <c r="KU632" s="188"/>
    </row>
    <row r="633" ht="15.0" customHeight="1">
      <c r="A633" s="195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9"/>
      <c r="R633" s="195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9"/>
      <c r="AI633" s="195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9"/>
      <c r="AZ633" s="195"/>
      <c r="BA633" s="188"/>
      <c r="BB633" s="188"/>
      <c r="BC633" s="188"/>
      <c r="BD633" s="188"/>
      <c r="BE633" s="188"/>
      <c r="BF633" s="188"/>
      <c r="BG633" s="188"/>
      <c r="BH633" s="188"/>
      <c r="BI633" s="188"/>
      <c r="BJ633" s="188"/>
      <c r="BK633" s="188"/>
      <c r="BL633" s="188"/>
      <c r="BM633" s="188"/>
      <c r="BN633" s="188"/>
      <c r="BO633" s="188"/>
      <c r="BP633" s="189"/>
      <c r="BQ633" s="195"/>
      <c r="BR633" s="188"/>
      <c r="BS633" s="188"/>
      <c r="BT633" s="188"/>
      <c r="BU633" s="188"/>
      <c r="BV633" s="188"/>
      <c r="BW633" s="188"/>
      <c r="BX633" s="188"/>
      <c r="BY633" s="188"/>
      <c r="BZ633" s="188"/>
      <c r="CA633" s="188"/>
      <c r="CB633" s="188"/>
      <c r="CC633" s="188"/>
      <c r="CD633" s="188"/>
      <c r="CE633" s="188"/>
      <c r="CF633" s="188"/>
      <c r="CG633" s="189"/>
      <c r="CH633" s="195"/>
      <c r="CI633" s="188"/>
      <c r="CJ633" s="188"/>
      <c r="CK633" s="188"/>
      <c r="CL633" s="188"/>
      <c r="CM633" s="188"/>
      <c r="CN633" s="188"/>
      <c r="CO633" s="188"/>
      <c r="CP633" s="188"/>
      <c r="CQ633" s="188"/>
      <c r="CR633" s="188"/>
      <c r="CS633" s="188"/>
      <c r="CT633" s="188"/>
      <c r="CU633" s="188"/>
      <c r="CV633" s="188"/>
      <c r="CW633" s="188"/>
      <c r="CX633" s="189"/>
      <c r="CY633" s="195"/>
      <c r="CZ633" s="188"/>
      <c r="DA633" s="188"/>
      <c r="DB633" s="188"/>
      <c r="DC633" s="188"/>
      <c r="DD633" s="188"/>
      <c r="DE633" s="188"/>
      <c r="DF633" s="188"/>
      <c r="DG633" s="188"/>
      <c r="DH633" s="188"/>
      <c r="DI633" s="188"/>
      <c r="DJ633" s="188"/>
      <c r="DK633" s="188"/>
      <c r="DL633" s="188"/>
      <c r="DM633" s="188"/>
      <c r="DN633" s="188"/>
      <c r="DO633" s="189"/>
      <c r="DP633" s="195"/>
      <c r="DQ633" s="188"/>
      <c r="DR633" s="188"/>
      <c r="DS633" s="188"/>
      <c r="DT633" s="188"/>
      <c r="DU633" s="188"/>
      <c r="DV633" s="188"/>
      <c r="DW633" s="188"/>
      <c r="DX633" s="188"/>
      <c r="DY633" s="188"/>
      <c r="DZ633" s="188"/>
      <c r="EA633" s="188"/>
      <c r="EB633" s="188"/>
      <c r="EC633" s="188"/>
      <c r="ED633" s="188"/>
      <c r="EE633" s="188"/>
      <c r="EF633" s="189"/>
      <c r="EG633" s="195"/>
      <c r="EH633" s="188"/>
      <c r="EI633" s="188"/>
      <c r="EJ633" s="188"/>
      <c r="EK633" s="188"/>
      <c r="EL633" s="188"/>
      <c r="EM633" s="188"/>
      <c r="EN633" s="188"/>
      <c r="EO633" s="188"/>
      <c r="EP633" s="188"/>
      <c r="EQ633" s="188"/>
      <c r="ER633" s="188"/>
      <c r="ES633" s="188"/>
      <c r="ET633" s="188"/>
      <c r="EU633" s="188"/>
      <c r="EV633" s="188"/>
      <c r="EW633" s="189"/>
      <c r="EX633" s="195"/>
      <c r="EY633" s="188"/>
      <c r="EZ633" s="188"/>
      <c r="FA633" s="188"/>
      <c r="FB633" s="188"/>
      <c r="FC633" s="188"/>
      <c r="FD633" s="188"/>
      <c r="FE633" s="188"/>
      <c r="FF633" s="188"/>
      <c r="FG633" s="188"/>
      <c r="FH633" s="188"/>
      <c r="FI633" s="188"/>
      <c r="FJ633" s="188"/>
      <c r="FK633" s="188"/>
      <c r="FL633" s="188"/>
      <c r="FM633" s="188"/>
      <c r="FN633" s="189"/>
      <c r="FO633" s="195"/>
      <c r="FP633" s="188"/>
      <c r="FQ633" s="188"/>
      <c r="FR633" s="188"/>
      <c r="FS633" s="188"/>
      <c r="FT633" s="188"/>
      <c r="FU633" s="188"/>
      <c r="FV633" s="188"/>
      <c r="FW633" s="188"/>
      <c r="FX633" s="188"/>
      <c r="FY633" s="188"/>
      <c r="FZ633" s="188"/>
      <c r="GA633" s="188"/>
      <c r="GB633" s="188"/>
      <c r="GC633" s="188"/>
      <c r="GD633" s="188"/>
      <c r="GE633" s="189"/>
      <c r="GF633" s="195"/>
      <c r="GG633" s="188"/>
      <c r="GH633" s="188"/>
      <c r="GI633" s="188"/>
      <c r="GJ633" s="188"/>
      <c r="GK633" s="188"/>
      <c r="GL633" s="188"/>
      <c r="GM633" s="188"/>
      <c r="GN633" s="188"/>
      <c r="GO633" s="188"/>
      <c r="GP633" s="188"/>
      <c r="GQ633" s="188"/>
      <c r="GR633" s="188"/>
      <c r="GS633" s="188"/>
      <c r="GT633" s="188"/>
      <c r="GU633" s="188"/>
      <c r="GV633" s="189"/>
      <c r="GW633" s="195"/>
      <c r="GX633" s="188"/>
      <c r="GY633" s="188"/>
      <c r="GZ633" s="188"/>
      <c r="HA633" s="188"/>
      <c r="HB633" s="188"/>
      <c r="HC633" s="188"/>
      <c r="HD633" s="188"/>
      <c r="HE633" s="188"/>
      <c r="HF633" s="188"/>
      <c r="HG633" s="188"/>
      <c r="HH633" s="188"/>
      <c r="HI633" s="188"/>
      <c r="HJ633" s="188"/>
      <c r="HK633" s="188"/>
      <c r="HL633" s="188"/>
      <c r="HM633" s="189"/>
      <c r="HN633" s="195"/>
      <c r="HO633" s="188"/>
      <c r="HP633" s="188"/>
      <c r="HQ633" s="188"/>
      <c r="HR633" s="188"/>
      <c r="HS633" s="188"/>
      <c r="HT633" s="188"/>
      <c r="HU633" s="188"/>
      <c r="HV633" s="188"/>
      <c r="HW633" s="188"/>
      <c r="HX633" s="188"/>
      <c r="HY633" s="188"/>
      <c r="HZ633" s="188"/>
      <c r="IA633" s="188"/>
      <c r="IB633" s="188"/>
      <c r="IC633" s="188"/>
      <c r="ID633" s="189"/>
      <c r="IE633" s="195"/>
      <c r="IF633" s="188"/>
      <c r="IG633" s="188"/>
      <c r="IH633" s="188"/>
      <c r="II633" s="188"/>
      <c r="IJ633" s="188"/>
      <c r="IK633" s="188"/>
      <c r="IL633" s="188"/>
      <c r="IM633" s="188"/>
      <c r="IN633" s="188"/>
      <c r="IO633" s="188"/>
      <c r="IP633" s="188"/>
      <c r="IQ633" s="188"/>
      <c r="IR633" s="188"/>
      <c r="IS633" s="188"/>
      <c r="IT633" s="188"/>
      <c r="IU633" s="189"/>
      <c r="IV633" s="195"/>
      <c r="IW633" s="188"/>
      <c r="IX633" s="188"/>
      <c r="IY633" s="188"/>
      <c r="IZ633" s="188"/>
      <c r="JA633" s="188"/>
      <c r="JB633" s="188"/>
      <c r="JC633" s="188"/>
      <c r="JD633" s="188"/>
      <c r="JE633" s="188"/>
      <c r="JF633" s="188"/>
      <c r="JG633" s="188"/>
      <c r="JH633" s="188"/>
      <c r="JI633" s="188"/>
      <c r="JJ633" s="188"/>
      <c r="JK633" s="188"/>
      <c r="JL633" s="189"/>
      <c r="JM633" s="195"/>
      <c r="JN633" s="188"/>
      <c r="JO633" s="188"/>
      <c r="JP633" s="188"/>
      <c r="JQ633" s="188"/>
      <c r="JR633" s="188"/>
      <c r="JS633" s="188"/>
      <c r="JT633" s="188"/>
      <c r="JU633" s="188"/>
      <c r="JV633" s="188"/>
      <c r="JW633" s="188"/>
      <c r="JX633" s="188"/>
      <c r="JY633" s="188"/>
      <c r="JZ633" s="188"/>
      <c r="KA633" s="188"/>
      <c r="KB633" s="188"/>
      <c r="KC633" s="189"/>
      <c r="KD633" s="195"/>
      <c r="KE633" s="188"/>
      <c r="KF633" s="188"/>
      <c r="KG633" s="188"/>
      <c r="KH633" s="188"/>
      <c r="KI633" s="188"/>
      <c r="KJ633" s="188"/>
      <c r="KK633" s="188"/>
      <c r="KL633" s="188"/>
      <c r="KM633" s="188"/>
      <c r="KN633" s="188"/>
      <c r="KO633" s="188"/>
      <c r="KP633" s="188"/>
      <c r="KQ633" s="188"/>
      <c r="KR633" s="188"/>
      <c r="KS633" s="188"/>
      <c r="KT633" s="189"/>
      <c r="KU633" s="188"/>
    </row>
    <row r="634" ht="15.0" customHeight="1">
      <c r="A634" s="195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9"/>
      <c r="R634" s="195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9"/>
      <c r="AI634" s="195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9"/>
      <c r="AZ634" s="195"/>
      <c r="BA634" s="188"/>
      <c r="BB634" s="188"/>
      <c r="BC634" s="188"/>
      <c r="BD634" s="188"/>
      <c r="BE634" s="188"/>
      <c r="BF634" s="188"/>
      <c r="BG634" s="188"/>
      <c r="BH634" s="188"/>
      <c r="BI634" s="188"/>
      <c r="BJ634" s="188"/>
      <c r="BK634" s="188"/>
      <c r="BL634" s="188"/>
      <c r="BM634" s="188"/>
      <c r="BN634" s="188"/>
      <c r="BO634" s="188"/>
      <c r="BP634" s="189"/>
      <c r="BQ634" s="195"/>
      <c r="BR634" s="188"/>
      <c r="BS634" s="188"/>
      <c r="BT634" s="188"/>
      <c r="BU634" s="188"/>
      <c r="BV634" s="188"/>
      <c r="BW634" s="188"/>
      <c r="BX634" s="188"/>
      <c r="BY634" s="188"/>
      <c r="BZ634" s="188"/>
      <c r="CA634" s="188"/>
      <c r="CB634" s="188"/>
      <c r="CC634" s="188"/>
      <c r="CD634" s="188"/>
      <c r="CE634" s="188"/>
      <c r="CF634" s="188"/>
      <c r="CG634" s="189"/>
      <c r="CH634" s="195"/>
      <c r="CI634" s="188"/>
      <c r="CJ634" s="188"/>
      <c r="CK634" s="188"/>
      <c r="CL634" s="188"/>
      <c r="CM634" s="188"/>
      <c r="CN634" s="188"/>
      <c r="CO634" s="188"/>
      <c r="CP634" s="188"/>
      <c r="CQ634" s="188"/>
      <c r="CR634" s="188"/>
      <c r="CS634" s="188"/>
      <c r="CT634" s="188"/>
      <c r="CU634" s="188"/>
      <c r="CV634" s="188"/>
      <c r="CW634" s="188"/>
      <c r="CX634" s="189"/>
      <c r="CY634" s="195"/>
      <c r="CZ634" s="188"/>
      <c r="DA634" s="188"/>
      <c r="DB634" s="188"/>
      <c r="DC634" s="188"/>
      <c r="DD634" s="188"/>
      <c r="DE634" s="188"/>
      <c r="DF634" s="188"/>
      <c r="DG634" s="188"/>
      <c r="DH634" s="188"/>
      <c r="DI634" s="188"/>
      <c r="DJ634" s="188"/>
      <c r="DK634" s="188"/>
      <c r="DL634" s="188"/>
      <c r="DM634" s="188"/>
      <c r="DN634" s="188"/>
      <c r="DO634" s="189"/>
      <c r="DP634" s="195"/>
      <c r="DQ634" s="188"/>
      <c r="DR634" s="188"/>
      <c r="DS634" s="188"/>
      <c r="DT634" s="188"/>
      <c r="DU634" s="188"/>
      <c r="DV634" s="188"/>
      <c r="DW634" s="188"/>
      <c r="DX634" s="188"/>
      <c r="DY634" s="188"/>
      <c r="DZ634" s="188"/>
      <c r="EA634" s="188"/>
      <c r="EB634" s="188"/>
      <c r="EC634" s="188"/>
      <c r="ED634" s="188"/>
      <c r="EE634" s="188"/>
      <c r="EF634" s="189"/>
      <c r="EG634" s="195"/>
      <c r="EH634" s="188"/>
      <c r="EI634" s="188"/>
      <c r="EJ634" s="188"/>
      <c r="EK634" s="188"/>
      <c r="EL634" s="188"/>
      <c r="EM634" s="188"/>
      <c r="EN634" s="188"/>
      <c r="EO634" s="188"/>
      <c r="EP634" s="188"/>
      <c r="EQ634" s="188"/>
      <c r="ER634" s="188"/>
      <c r="ES634" s="188"/>
      <c r="ET634" s="188"/>
      <c r="EU634" s="188"/>
      <c r="EV634" s="188"/>
      <c r="EW634" s="189"/>
      <c r="EX634" s="195"/>
      <c r="EY634" s="188"/>
      <c r="EZ634" s="188"/>
      <c r="FA634" s="188"/>
      <c r="FB634" s="188"/>
      <c r="FC634" s="188"/>
      <c r="FD634" s="188"/>
      <c r="FE634" s="188"/>
      <c r="FF634" s="188"/>
      <c r="FG634" s="188"/>
      <c r="FH634" s="188"/>
      <c r="FI634" s="188"/>
      <c r="FJ634" s="188"/>
      <c r="FK634" s="188"/>
      <c r="FL634" s="188"/>
      <c r="FM634" s="188"/>
      <c r="FN634" s="189"/>
      <c r="FO634" s="195"/>
      <c r="FP634" s="188"/>
      <c r="FQ634" s="188"/>
      <c r="FR634" s="188"/>
      <c r="FS634" s="188"/>
      <c r="FT634" s="188"/>
      <c r="FU634" s="188"/>
      <c r="FV634" s="188"/>
      <c r="FW634" s="188"/>
      <c r="FX634" s="188"/>
      <c r="FY634" s="188"/>
      <c r="FZ634" s="188"/>
      <c r="GA634" s="188"/>
      <c r="GB634" s="188"/>
      <c r="GC634" s="188"/>
      <c r="GD634" s="188"/>
      <c r="GE634" s="189"/>
      <c r="GF634" s="195"/>
      <c r="GG634" s="188"/>
      <c r="GH634" s="188"/>
      <c r="GI634" s="188"/>
      <c r="GJ634" s="188"/>
      <c r="GK634" s="188"/>
      <c r="GL634" s="188"/>
      <c r="GM634" s="188"/>
      <c r="GN634" s="188"/>
      <c r="GO634" s="188"/>
      <c r="GP634" s="188"/>
      <c r="GQ634" s="188"/>
      <c r="GR634" s="188"/>
      <c r="GS634" s="188"/>
      <c r="GT634" s="188"/>
      <c r="GU634" s="188"/>
      <c r="GV634" s="189"/>
      <c r="GW634" s="195"/>
      <c r="GX634" s="188"/>
      <c r="GY634" s="188"/>
      <c r="GZ634" s="188"/>
      <c r="HA634" s="188"/>
      <c r="HB634" s="188"/>
      <c r="HC634" s="188"/>
      <c r="HD634" s="188"/>
      <c r="HE634" s="188"/>
      <c r="HF634" s="188"/>
      <c r="HG634" s="188"/>
      <c r="HH634" s="188"/>
      <c r="HI634" s="188"/>
      <c r="HJ634" s="188"/>
      <c r="HK634" s="188"/>
      <c r="HL634" s="188"/>
      <c r="HM634" s="189"/>
      <c r="HN634" s="195"/>
      <c r="HO634" s="188"/>
      <c r="HP634" s="188"/>
      <c r="HQ634" s="188"/>
      <c r="HR634" s="188"/>
      <c r="HS634" s="188"/>
      <c r="HT634" s="188"/>
      <c r="HU634" s="188"/>
      <c r="HV634" s="188"/>
      <c r="HW634" s="188"/>
      <c r="HX634" s="188"/>
      <c r="HY634" s="188"/>
      <c r="HZ634" s="188"/>
      <c r="IA634" s="188"/>
      <c r="IB634" s="188"/>
      <c r="IC634" s="188"/>
      <c r="ID634" s="189"/>
      <c r="IE634" s="195"/>
      <c r="IF634" s="188"/>
      <c r="IG634" s="188"/>
      <c r="IH634" s="188"/>
      <c r="II634" s="188"/>
      <c r="IJ634" s="188"/>
      <c r="IK634" s="188"/>
      <c r="IL634" s="188"/>
      <c r="IM634" s="188"/>
      <c r="IN634" s="188"/>
      <c r="IO634" s="188"/>
      <c r="IP634" s="188"/>
      <c r="IQ634" s="188"/>
      <c r="IR634" s="188"/>
      <c r="IS634" s="188"/>
      <c r="IT634" s="188"/>
      <c r="IU634" s="189"/>
      <c r="IV634" s="195"/>
      <c r="IW634" s="188"/>
      <c r="IX634" s="188"/>
      <c r="IY634" s="188"/>
      <c r="IZ634" s="188"/>
      <c r="JA634" s="188"/>
      <c r="JB634" s="188"/>
      <c r="JC634" s="188"/>
      <c r="JD634" s="188"/>
      <c r="JE634" s="188"/>
      <c r="JF634" s="188"/>
      <c r="JG634" s="188"/>
      <c r="JH634" s="188"/>
      <c r="JI634" s="188"/>
      <c r="JJ634" s="188"/>
      <c r="JK634" s="188"/>
      <c r="JL634" s="189"/>
      <c r="JM634" s="195"/>
      <c r="JN634" s="188"/>
      <c r="JO634" s="188"/>
      <c r="JP634" s="188"/>
      <c r="JQ634" s="188"/>
      <c r="JR634" s="188"/>
      <c r="JS634" s="188"/>
      <c r="JT634" s="188"/>
      <c r="JU634" s="188"/>
      <c r="JV634" s="188"/>
      <c r="JW634" s="188"/>
      <c r="JX634" s="188"/>
      <c r="JY634" s="188"/>
      <c r="JZ634" s="188"/>
      <c r="KA634" s="188"/>
      <c r="KB634" s="188"/>
      <c r="KC634" s="189"/>
      <c r="KD634" s="195"/>
      <c r="KE634" s="188"/>
      <c r="KF634" s="188"/>
      <c r="KG634" s="188"/>
      <c r="KH634" s="188"/>
      <c r="KI634" s="188"/>
      <c r="KJ634" s="188"/>
      <c r="KK634" s="188"/>
      <c r="KL634" s="188"/>
      <c r="KM634" s="188"/>
      <c r="KN634" s="188"/>
      <c r="KO634" s="188"/>
      <c r="KP634" s="188"/>
      <c r="KQ634" s="188"/>
      <c r="KR634" s="188"/>
      <c r="KS634" s="188"/>
      <c r="KT634" s="189"/>
      <c r="KU634" s="188"/>
    </row>
    <row r="635" ht="15.0" customHeight="1">
      <c r="A635" s="195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9"/>
      <c r="R635" s="195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9"/>
      <c r="AI635" s="195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9"/>
      <c r="AZ635" s="195"/>
      <c r="BA635" s="188"/>
      <c r="BB635" s="188"/>
      <c r="BC635" s="188"/>
      <c r="BD635" s="188"/>
      <c r="BE635" s="188"/>
      <c r="BF635" s="188"/>
      <c r="BG635" s="188"/>
      <c r="BH635" s="188"/>
      <c r="BI635" s="188"/>
      <c r="BJ635" s="188"/>
      <c r="BK635" s="188"/>
      <c r="BL635" s="188"/>
      <c r="BM635" s="188"/>
      <c r="BN635" s="188"/>
      <c r="BO635" s="188"/>
      <c r="BP635" s="189"/>
      <c r="BQ635" s="195"/>
      <c r="BR635" s="188"/>
      <c r="BS635" s="188"/>
      <c r="BT635" s="188"/>
      <c r="BU635" s="188"/>
      <c r="BV635" s="188"/>
      <c r="BW635" s="188"/>
      <c r="BX635" s="188"/>
      <c r="BY635" s="188"/>
      <c r="BZ635" s="188"/>
      <c r="CA635" s="188"/>
      <c r="CB635" s="188"/>
      <c r="CC635" s="188"/>
      <c r="CD635" s="188"/>
      <c r="CE635" s="188"/>
      <c r="CF635" s="188"/>
      <c r="CG635" s="189"/>
      <c r="CH635" s="195"/>
      <c r="CI635" s="188"/>
      <c r="CJ635" s="188"/>
      <c r="CK635" s="188"/>
      <c r="CL635" s="188"/>
      <c r="CM635" s="188"/>
      <c r="CN635" s="188"/>
      <c r="CO635" s="188"/>
      <c r="CP635" s="188"/>
      <c r="CQ635" s="188"/>
      <c r="CR635" s="188"/>
      <c r="CS635" s="188"/>
      <c r="CT635" s="188"/>
      <c r="CU635" s="188"/>
      <c r="CV635" s="188"/>
      <c r="CW635" s="188"/>
      <c r="CX635" s="189"/>
      <c r="CY635" s="195"/>
      <c r="CZ635" s="188"/>
      <c r="DA635" s="188"/>
      <c r="DB635" s="188"/>
      <c r="DC635" s="188"/>
      <c r="DD635" s="188"/>
      <c r="DE635" s="188"/>
      <c r="DF635" s="188"/>
      <c r="DG635" s="188"/>
      <c r="DH635" s="188"/>
      <c r="DI635" s="188"/>
      <c r="DJ635" s="188"/>
      <c r="DK635" s="188"/>
      <c r="DL635" s="188"/>
      <c r="DM635" s="188"/>
      <c r="DN635" s="188"/>
      <c r="DO635" s="189"/>
      <c r="DP635" s="195"/>
      <c r="DQ635" s="188"/>
      <c r="DR635" s="188"/>
      <c r="DS635" s="188"/>
      <c r="DT635" s="188"/>
      <c r="DU635" s="188"/>
      <c r="DV635" s="188"/>
      <c r="DW635" s="188"/>
      <c r="DX635" s="188"/>
      <c r="DY635" s="188"/>
      <c r="DZ635" s="188"/>
      <c r="EA635" s="188"/>
      <c r="EB635" s="188"/>
      <c r="EC635" s="188"/>
      <c r="ED635" s="188"/>
      <c r="EE635" s="188"/>
      <c r="EF635" s="189"/>
      <c r="EG635" s="195"/>
      <c r="EH635" s="188"/>
      <c r="EI635" s="188"/>
      <c r="EJ635" s="188"/>
      <c r="EK635" s="188"/>
      <c r="EL635" s="188"/>
      <c r="EM635" s="188"/>
      <c r="EN635" s="188"/>
      <c r="EO635" s="188"/>
      <c r="EP635" s="188"/>
      <c r="EQ635" s="188"/>
      <c r="ER635" s="188"/>
      <c r="ES635" s="188"/>
      <c r="ET635" s="188"/>
      <c r="EU635" s="188"/>
      <c r="EV635" s="188"/>
      <c r="EW635" s="189"/>
      <c r="EX635" s="195"/>
      <c r="EY635" s="188"/>
      <c r="EZ635" s="188"/>
      <c r="FA635" s="188"/>
      <c r="FB635" s="188"/>
      <c r="FC635" s="188"/>
      <c r="FD635" s="188"/>
      <c r="FE635" s="188"/>
      <c r="FF635" s="188"/>
      <c r="FG635" s="188"/>
      <c r="FH635" s="188"/>
      <c r="FI635" s="188"/>
      <c r="FJ635" s="188"/>
      <c r="FK635" s="188"/>
      <c r="FL635" s="188"/>
      <c r="FM635" s="188"/>
      <c r="FN635" s="189"/>
      <c r="FO635" s="195"/>
      <c r="FP635" s="188"/>
      <c r="FQ635" s="188"/>
      <c r="FR635" s="188"/>
      <c r="FS635" s="188"/>
      <c r="FT635" s="188"/>
      <c r="FU635" s="188"/>
      <c r="FV635" s="188"/>
      <c r="FW635" s="188"/>
      <c r="FX635" s="188"/>
      <c r="FY635" s="188"/>
      <c r="FZ635" s="188"/>
      <c r="GA635" s="188"/>
      <c r="GB635" s="188"/>
      <c r="GC635" s="188"/>
      <c r="GD635" s="188"/>
      <c r="GE635" s="189"/>
      <c r="GF635" s="195"/>
      <c r="GG635" s="188"/>
      <c r="GH635" s="188"/>
      <c r="GI635" s="188"/>
      <c r="GJ635" s="188"/>
      <c r="GK635" s="188"/>
      <c r="GL635" s="188"/>
      <c r="GM635" s="188"/>
      <c r="GN635" s="188"/>
      <c r="GO635" s="188"/>
      <c r="GP635" s="188"/>
      <c r="GQ635" s="188"/>
      <c r="GR635" s="188"/>
      <c r="GS635" s="188"/>
      <c r="GT635" s="188"/>
      <c r="GU635" s="188"/>
      <c r="GV635" s="189"/>
      <c r="GW635" s="195"/>
      <c r="GX635" s="188"/>
      <c r="GY635" s="188"/>
      <c r="GZ635" s="188"/>
      <c r="HA635" s="188"/>
      <c r="HB635" s="188"/>
      <c r="HC635" s="188"/>
      <c r="HD635" s="188"/>
      <c r="HE635" s="188"/>
      <c r="HF635" s="188"/>
      <c r="HG635" s="188"/>
      <c r="HH635" s="188"/>
      <c r="HI635" s="188"/>
      <c r="HJ635" s="188"/>
      <c r="HK635" s="188"/>
      <c r="HL635" s="188"/>
      <c r="HM635" s="189"/>
      <c r="HN635" s="195"/>
      <c r="HO635" s="188"/>
      <c r="HP635" s="188"/>
      <c r="HQ635" s="188"/>
      <c r="HR635" s="188"/>
      <c r="HS635" s="188"/>
      <c r="HT635" s="188"/>
      <c r="HU635" s="188"/>
      <c r="HV635" s="188"/>
      <c r="HW635" s="188"/>
      <c r="HX635" s="188"/>
      <c r="HY635" s="188"/>
      <c r="HZ635" s="188"/>
      <c r="IA635" s="188"/>
      <c r="IB635" s="188"/>
      <c r="IC635" s="188"/>
      <c r="ID635" s="189"/>
      <c r="IE635" s="195"/>
      <c r="IF635" s="188"/>
      <c r="IG635" s="188"/>
      <c r="IH635" s="188"/>
      <c r="II635" s="188"/>
      <c r="IJ635" s="188"/>
      <c r="IK635" s="188"/>
      <c r="IL635" s="188"/>
      <c r="IM635" s="188"/>
      <c r="IN635" s="188"/>
      <c r="IO635" s="188"/>
      <c r="IP635" s="188"/>
      <c r="IQ635" s="188"/>
      <c r="IR635" s="188"/>
      <c r="IS635" s="188"/>
      <c r="IT635" s="188"/>
      <c r="IU635" s="189"/>
      <c r="IV635" s="195"/>
      <c r="IW635" s="188"/>
      <c r="IX635" s="188"/>
      <c r="IY635" s="188"/>
      <c r="IZ635" s="188"/>
      <c r="JA635" s="188"/>
      <c r="JB635" s="188"/>
      <c r="JC635" s="188"/>
      <c r="JD635" s="188"/>
      <c r="JE635" s="188"/>
      <c r="JF635" s="188"/>
      <c r="JG635" s="188"/>
      <c r="JH635" s="188"/>
      <c r="JI635" s="188"/>
      <c r="JJ635" s="188"/>
      <c r="JK635" s="188"/>
      <c r="JL635" s="189"/>
      <c r="JM635" s="195"/>
      <c r="JN635" s="188"/>
      <c r="JO635" s="188"/>
      <c r="JP635" s="188"/>
      <c r="JQ635" s="188"/>
      <c r="JR635" s="188"/>
      <c r="JS635" s="188"/>
      <c r="JT635" s="188"/>
      <c r="JU635" s="188"/>
      <c r="JV635" s="188"/>
      <c r="JW635" s="188"/>
      <c r="JX635" s="188"/>
      <c r="JY635" s="188"/>
      <c r="JZ635" s="188"/>
      <c r="KA635" s="188"/>
      <c r="KB635" s="188"/>
      <c r="KC635" s="189"/>
      <c r="KD635" s="195"/>
      <c r="KE635" s="188"/>
      <c r="KF635" s="188"/>
      <c r="KG635" s="188"/>
      <c r="KH635" s="188"/>
      <c r="KI635" s="188"/>
      <c r="KJ635" s="188"/>
      <c r="KK635" s="188"/>
      <c r="KL635" s="188"/>
      <c r="KM635" s="188"/>
      <c r="KN635" s="188"/>
      <c r="KO635" s="188"/>
      <c r="KP635" s="188"/>
      <c r="KQ635" s="188"/>
      <c r="KR635" s="188"/>
      <c r="KS635" s="188"/>
      <c r="KT635" s="189"/>
      <c r="KU635" s="188"/>
    </row>
    <row r="636" ht="15.0" customHeight="1">
      <c r="A636" s="195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9"/>
      <c r="R636" s="195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9"/>
      <c r="AI636" s="195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9"/>
      <c r="AZ636" s="195"/>
      <c r="BA636" s="188"/>
      <c r="BB636" s="188"/>
      <c r="BC636" s="188"/>
      <c r="BD636" s="188"/>
      <c r="BE636" s="188"/>
      <c r="BF636" s="188"/>
      <c r="BG636" s="188"/>
      <c r="BH636" s="188"/>
      <c r="BI636" s="188"/>
      <c r="BJ636" s="188"/>
      <c r="BK636" s="188"/>
      <c r="BL636" s="188"/>
      <c r="BM636" s="188"/>
      <c r="BN636" s="188"/>
      <c r="BO636" s="188"/>
      <c r="BP636" s="189"/>
      <c r="BQ636" s="195"/>
      <c r="BR636" s="188"/>
      <c r="BS636" s="188"/>
      <c r="BT636" s="188"/>
      <c r="BU636" s="188"/>
      <c r="BV636" s="188"/>
      <c r="BW636" s="188"/>
      <c r="BX636" s="188"/>
      <c r="BY636" s="188"/>
      <c r="BZ636" s="188"/>
      <c r="CA636" s="188"/>
      <c r="CB636" s="188"/>
      <c r="CC636" s="188"/>
      <c r="CD636" s="188"/>
      <c r="CE636" s="188"/>
      <c r="CF636" s="188"/>
      <c r="CG636" s="189"/>
      <c r="CH636" s="195"/>
      <c r="CI636" s="188"/>
      <c r="CJ636" s="188"/>
      <c r="CK636" s="188"/>
      <c r="CL636" s="188"/>
      <c r="CM636" s="188"/>
      <c r="CN636" s="188"/>
      <c r="CO636" s="188"/>
      <c r="CP636" s="188"/>
      <c r="CQ636" s="188"/>
      <c r="CR636" s="188"/>
      <c r="CS636" s="188"/>
      <c r="CT636" s="188"/>
      <c r="CU636" s="188"/>
      <c r="CV636" s="188"/>
      <c r="CW636" s="188"/>
      <c r="CX636" s="189"/>
      <c r="CY636" s="195"/>
      <c r="CZ636" s="188"/>
      <c r="DA636" s="188"/>
      <c r="DB636" s="188"/>
      <c r="DC636" s="188"/>
      <c r="DD636" s="188"/>
      <c r="DE636" s="188"/>
      <c r="DF636" s="188"/>
      <c r="DG636" s="188"/>
      <c r="DH636" s="188"/>
      <c r="DI636" s="188"/>
      <c r="DJ636" s="188"/>
      <c r="DK636" s="188"/>
      <c r="DL636" s="188"/>
      <c r="DM636" s="188"/>
      <c r="DN636" s="188"/>
      <c r="DO636" s="189"/>
      <c r="DP636" s="195"/>
      <c r="DQ636" s="188"/>
      <c r="DR636" s="188"/>
      <c r="DS636" s="188"/>
      <c r="DT636" s="188"/>
      <c r="DU636" s="188"/>
      <c r="DV636" s="188"/>
      <c r="DW636" s="188"/>
      <c r="DX636" s="188"/>
      <c r="DY636" s="188"/>
      <c r="DZ636" s="188"/>
      <c r="EA636" s="188"/>
      <c r="EB636" s="188"/>
      <c r="EC636" s="188"/>
      <c r="ED636" s="188"/>
      <c r="EE636" s="188"/>
      <c r="EF636" s="189"/>
      <c r="EG636" s="195"/>
      <c r="EH636" s="188"/>
      <c r="EI636" s="188"/>
      <c r="EJ636" s="188"/>
      <c r="EK636" s="188"/>
      <c r="EL636" s="188"/>
      <c r="EM636" s="188"/>
      <c r="EN636" s="188"/>
      <c r="EO636" s="188"/>
      <c r="EP636" s="188"/>
      <c r="EQ636" s="188"/>
      <c r="ER636" s="188"/>
      <c r="ES636" s="188"/>
      <c r="ET636" s="188"/>
      <c r="EU636" s="188"/>
      <c r="EV636" s="188"/>
      <c r="EW636" s="189"/>
      <c r="EX636" s="195"/>
      <c r="EY636" s="188"/>
      <c r="EZ636" s="188"/>
      <c r="FA636" s="188"/>
      <c r="FB636" s="188"/>
      <c r="FC636" s="188"/>
      <c r="FD636" s="188"/>
      <c r="FE636" s="188"/>
      <c r="FF636" s="188"/>
      <c r="FG636" s="188"/>
      <c r="FH636" s="188"/>
      <c r="FI636" s="188"/>
      <c r="FJ636" s="188"/>
      <c r="FK636" s="188"/>
      <c r="FL636" s="188"/>
      <c r="FM636" s="188"/>
      <c r="FN636" s="189"/>
      <c r="FO636" s="195"/>
      <c r="FP636" s="188"/>
      <c r="FQ636" s="188"/>
      <c r="FR636" s="188"/>
      <c r="FS636" s="188"/>
      <c r="FT636" s="188"/>
      <c r="FU636" s="188"/>
      <c r="FV636" s="188"/>
      <c r="FW636" s="188"/>
      <c r="FX636" s="188"/>
      <c r="FY636" s="188"/>
      <c r="FZ636" s="188"/>
      <c r="GA636" s="188"/>
      <c r="GB636" s="188"/>
      <c r="GC636" s="188"/>
      <c r="GD636" s="188"/>
      <c r="GE636" s="189"/>
      <c r="GF636" s="195"/>
      <c r="GG636" s="188"/>
      <c r="GH636" s="188"/>
      <c r="GI636" s="188"/>
      <c r="GJ636" s="188"/>
      <c r="GK636" s="188"/>
      <c r="GL636" s="188"/>
      <c r="GM636" s="188"/>
      <c r="GN636" s="188"/>
      <c r="GO636" s="188"/>
      <c r="GP636" s="188"/>
      <c r="GQ636" s="188"/>
      <c r="GR636" s="188"/>
      <c r="GS636" s="188"/>
      <c r="GT636" s="188"/>
      <c r="GU636" s="188"/>
      <c r="GV636" s="189"/>
      <c r="GW636" s="195"/>
      <c r="GX636" s="188"/>
      <c r="GY636" s="188"/>
      <c r="GZ636" s="188"/>
      <c r="HA636" s="188"/>
      <c r="HB636" s="188"/>
      <c r="HC636" s="188"/>
      <c r="HD636" s="188"/>
      <c r="HE636" s="188"/>
      <c r="HF636" s="188"/>
      <c r="HG636" s="188"/>
      <c r="HH636" s="188"/>
      <c r="HI636" s="188"/>
      <c r="HJ636" s="188"/>
      <c r="HK636" s="188"/>
      <c r="HL636" s="188"/>
      <c r="HM636" s="189"/>
      <c r="HN636" s="195"/>
      <c r="HO636" s="188"/>
      <c r="HP636" s="188"/>
      <c r="HQ636" s="188"/>
      <c r="HR636" s="188"/>
      <c r="HS636" s="188"/>
      <c r="HT636" s="188"/>
      <c r="HU636" s="188"/>
      <c r="HV636" s="188"/>
      <c r="HW636" s="188"/>
      <c r="HX636" s="188"/>
      <c r="HY636" s="188"/>
      <c r="HZ636" s="188"/>
      <c r="IA636" s="188"/>
      <c r="IB636" s="188"/>
      <c r="IC636" s="188"/>
      <c r="ID636" s="189"/>
      <c r="IE636" s="195"/>
      <c r="IF636" s="188"/>
      <c r="IG636" s="188"/>
      <c r="IH636" s="188"/>
      <c r="II636" s="188"/>
      <c r="IJ636" s="188"/>
      <c r="IK636" s="188"/>
      <c r="IL636" s="188"/>
      <c r="IM636" s="188"/>
      <c r="IN636" s="188"/>
      <c r="IO636" s="188"/>
      <c r="IP636" s="188"/>
      <c r="IQ636" s="188"/>
      <c r="IR636" s="188"/>
      <c r="IS636" s="188"/>
      <c r="IT636" s="188"/>
      <c r="IU636" s="189"/>
      <c r="IV636" s="195"/>
      <c r="IW636" s="188"/>
      <c r="IX636" s="188"/>
      <c r="IY636" s="188"/>
      <c r="IZ636" s="188"/>
      <c r="JA636" s="188"/>
      <c r="JB636" s="188"/>
      <c r="JC636" s="188"/>
      <c r="JD636" s="188"/>
      <c r="JE636" s="188"/>
      <c r="JF636" s="188"/>
      <c r="JG636" s="188"/>
      <c r="JH636" s="188"/>
      <c r="JI636" s="188"/>
      <c r="JJ636" s="188"/>
      <c r="JK636" s="188"/>
      <c r="JL636" s="189"/>
      <c r="JM636" s="195"/>
      <c r="JN636" s="188"/>
      <c r="JO636" s="188"/>
      <c r="JP636" s="188"/>
      <c r="JQ636" s="188"/>
      <c r="JR636" s="188"/>
      <c r="JS636" s="188"/>
      <c r="JT636" s="188"/>
      <c r="JU636" s="188"/>
      <c r="JV636" s="188"/>
      <c r="JW636" s="188"/>
      <c r="JX636" s="188"/>
      <c r="JY636" s="188"/>
      <c r="JZ636" s="188"/>
      <c r="KA636" s="188"/>
      <c r="KB636" s="188"/>
      <c r="KC636" s="189"/>
      <c r="KD636" s="195"/>
      <c r="KE636" s="188"/>
      <c r="KF636" s="188"/>
      <c r="KG636" s="188"/>
      <c r="KH636" s="188"/>
      <c r="KI636" s="188"/>
      <c r="KJ636" s="188"/>
      <c r="KK636" s="188"/>
      <c r="KL636" s="188"/>
      <c r="KM636" s="188"/>
      <c r="KN636" s="188"/>
      <c r="KO636" s="188"/>
      <c r="KP636" s="188"/>
      <c r="KQ636" s="188"/>
      <c r="KR636" s="188"/>
      <c r="KS636" s="188"/>
      <c r="KT636" s="189"/>
      <c r="KU636" s="188"/>
    </row>
    <row r="637" ht="15.0" customHeight="1">
      <c r="A637" s="195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9"/>
      <c r="R637" s="195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9"/>
      <c r="AI637" s="195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9"/>
      <c r="AZ637" s="195"/>
      <c r="BA637" s="188"/>
      <c r="BB637" s="188"/>
      <c r="BC637" s="188"/>
      <c r="BD637" s="188"/>
      <c r="BE637" s="188"/>
      <c r="BF637" s="188"/>
      <c r="BG637" s="188"/>
      <c r="BH637" s="188"/>
      <c r="BI637" s="188"/>
      <c r="BJ637" s="188"/>
      <c r="BK637" s="188"/>
      <c r="BL637" s="188"/>
      <c r="BM637" s="188"/>
      <c r="BN637" s="188"/>
      <c r="BO637" s="188"/>
      <c r="BP637" s="189"/>
      <c r="BQ637" s="195"/>
      <c r="BR637" s="188"/>
      <c r="BS637" s="188"/>
      <c r="BT637" s="188"/>
      <c r="BU637" s="188"/>
      <c r="BV637" s="188"/>
      <c r="BW637" s="188"/>
      <c r="BX637" s="188"/>
      <c r="BY637" s="188"/>
      <c r="BZ637" s="188"/>
      <c r="CA637" s="188"/>
      <c r="CB637" s="188"/>
      <c r="CC637" s="188"/>
      <c r="CD637" s="188"/>
      <c r="CE637" s="188"/>
      <c r="CF637" s="188"/>
      <c r="CG637" s="189"/>
      <c r="CH637" s="195"/>
      <c r="CI637" s="188"/>
      <c r="CJ637" s="188"/>
      <c r="CK637" s="188"/>
      <c r="CL637" s="188"/>
      <c r="CM637" s="188"/>
      <c r="CN637" s="188"/>
      <c r="CO637" s="188"/>
      <c r="CP637" s="188"/>
      <c r="CQ637" s="188"/>
      <c r="CR637" s="188"/>
      <c r="CS637" s="188"/>
      <c r="CT637" s="188"/>
      <c r="CU637" s="188"/>
      <c r="CV637" s="188"/>
      <c r="CW637" s="188"/>
      <c r="CX637" s="189"/>
      <c r="CY637" s="195"/>
      <c r="CZ637" s="188"/>
      <c r="DA637" s="188"/>
      <c r="DB637" s="188"/>
      <c r="DC637" s="188"/>
      <c r="DD637" s="188"/>
      <c r="DE637" s="188"/>
      <c r="DF637" s="188"/>
      <c r="DG637" s="188"/>
      <c r="DH637" s="188"/>
      <c r="DI637" s="188"/>
      <c r="DJ637" s="188"/>
      <c r="DK637" s="188"/>
      <c r="DL637" s="188"/>
      <c r="DM637" s="188"/>
      <c r="DN637" s="188"/>
      <c r="DO637" s="189"/>
      <c r="DP637" s="195"/>
      <c r="DQ637" s="188"/>
      <c r="DR637" s="188"/>
      <c r="DS637" s="188"/>
      <c r="DT637" s="188"/>
      <c r="DU637" s="188"/>
      <c r="DV637" s="188"/>
      <c r="DW637" s="188"/>
      <c r="DX637" s="188"/>
      <c r="DY637" s="188"/>
      <c r="DZ637" s="188"/>
      <c r="EA637" s="188"/>
      <c r="EB637" s="188"/>
      <c r="EC637" s="188"/>
      <c r="ED637" s="188"/>
      <c r="EE637" s="188"/>
      <c r="EF637" s="189"/>
      <c r="EG637" s="195"/>
      <c r="EH637" s="188"/>
      <c r="EI637" s="188"/>
      <c r="EJ637" s="188"/>
      <c r="EK637" s="188"/>
      <c r="EL637" s="188"/>
      <c r="EM637" s="188"/>
      <c r="EN637" s="188"/>
      <c r="EO637" s="188"/>
      <c r="EP637" s="188"/>
      <c r="EQ637" s="188"/>
      <c r="ER637" s="188"/>
      <c r="ES637" s="188"/>
      <c r="ET637" s="188"/>
      <c r="EU637" s="188"/>
      <c r="EV637" s="188"/>
      <c r="EW637" s="189"/>
      <c r="EX637" s="195"/>
      <c r="EY637" s="188"/>
      <c r="EZ637" s="188"/>
      <c r="FA637" s="188"/>
      <c r="FB637" s="188"/>
      <c r="FC637" s="188"/>
      <c r="FD637" s="188"/>
      <c r="FE637" s="188"/>
      <c r="FF637" s="188"/>
      <c r="FG637" s="188"/>
      <c r="FH637" s="188"/>
      <c r="FI637" s="188"/>
      <c r="FJ637" s="188"/>
      <c r="FK637" s="188"/>
      <c r="FL637" s="188"/>
      <c r="FM637" s="188"/>
      <c r="FN637" s="189"/>
      <c r="FO637" s="195"/>
      <c r="FP637" s="188"/>
      <c r="FQ637" s="188"/>
      <c r="FR637" s="188"/>
      <c r="FS637" s="188"/>
      <c r="FT637" s="188"/>
      <c r="FU637" s="188"/>
      <c r="FV637" s="188"/>
      <c r="FW637" s="188"/>
      <c r="FX637" s="188"/>
      <c r="FY637" s="188"/>
      <c r="FZ637" s="188"/>
      <c r="GA637" s="188"/>
      <c r="GB637" s="188"/>
      <c r="GC637" s="188"/>
      <c r="GD637" s="188"/>
      <c r="GE637" s="189"/>
      <c r="GF637" s="195"/>
      <c r="GG637" s="188"/>
      <c r="GH637" s="188"/>
      <c r="GI637" s="188"/>
      <c r="GJ637" s="188"/>
      <c r="GK637" s="188"/>
      <c r="GL637" s="188"/>
      <c r="GM637" s="188"/>
      <c r="GN637" s="188"/>
      <c r="GO637" s="188"/>
      <c r="GP637" s="188"/>
      <c r="GQ637" s="188"/>
      <c r="GR637" s="188"/>
      <c r="GS637" s="188"/>
      <c r="GT637" s="188"/>
      <c r="GU637" s="188"/>
      <c r="GV637" s="189"/>
      <c r="GW637" s="195"/>
      <c r="GX637" s="188"/>
      <c r="GY637" s="188"/>
      <c r="GZ637" s="188"/>
      <c r="HA637" s="188"/>
      <c r="HB637" s="188"/>
      <c r="HC637" s="188"/>
      <c r="HD637" s="188"/>
      <c r="HE637" s="188"/>
      <c r="HF637" s="188"/>
      <c r="HG637" s="188"/>
      <c r="HH637" s="188"/>
      <c r="HI637" s="188"/>
      <c r="HJ637" s="188"/>
      <c r="HK637" s="188"/>
      <c r="HL637" s="188"/>
      <c r="HM637" s="189"/>
      <c r="HN637" s="195"/>
      <c r="HO637" s="188"/>
      <c r="HP637" s="188"/>
      <c r="HQ637" s="188"/>
      <c r="HR637" s="188"/>
      <c r="HS637" s="188"/>
      <c r="HT637" s="188"/>
      <c r="HU637" s="188"/>
      <c r="HV637" s="188"/>
      <c r="HW637" s="188"/>
      <c r="HX637" s="188"/>
      <c r="HY637" s="188"/>
      <c r="HZ637" s="188"/>
      <c r="IA637" s="188"/>
      <c r="IB637" s="188"/>
      <c r="IC637" s="188"/>
      <c r="ID637" s="189"/>
      <c r="IE637" s="195"/>
      <c r="IF637" s="188"/>
      <c r="IG637" s="188"/>
      <c r="IH637" s="188"/>
      <c r="II637" s="188"/>
      <c r="IJ637" s="188"/>
      <c r="IK637" s="188"/>
      <c r="IL637" s="188"/>
      <c r="IM637" s="188"/>
      <c r="IN637" s="188"/>
      <c r="IO637" s="188"/>
      <c r="IP637" s="188"/>
      <c r="IQ637" s="188"/>
      <c r="IR637" s="188"/>
      <c r="IS637" s="188"/>
      <c r="IT637" s="188"/>
      <c r="IU637" s="189"/>
      <c r="IV637" s="195"/>
      <c r="IW637" s="188"/>
      <c r="IX637" s="188"/>
      <c r="IY637" s="188"/>
      <c r="IZ637" s="188"/>
      <c r="JA637" s="188"/>
      <c r="JB637" s="188"/>
      <c r="JC637" s="188"/>
      <c r="JD637" s="188"/>
      <c r="JE637" s="188"/>
      <c r="JF637" s="188"/>
      <c r="JG637" s="188"/>
      <c r="JH637" s="188"/>
      <c r="JI637" s="188"/>
      <c r="JJ637" s="188"/>
      <c r="JK637" s="188"/>
      <c r="JL637" s="189"/>
      <c r="JM637" s="195"/>
      <c r="JN637" s="188"/>
      <c r="JO637" s="188"/>
      <c r="JP637" s="188"/>
      <c r="JQ637" s="188"/>
      <c r="JR637" s="188"/>
      <c r="JS637" s="188"/>
      <c r="JT637" s="188"/>
      <c r="JU637" s="188"/>
      <c r="JV637" s="188"/>
      <c r="JW637" s="188"/>
      <c r="JX637" s="188"/>
      <c r="JY637" s="188"/>
      <c r="JZ637" s="188"/>
      <c r="KA637" s="188"/>
      <c r="KB637" s="188"/>
      <c r="KC637" s="189"/>
      <c r="KD637" s="195"/>
      <c r="KE637" s="188"/>
      <c r="KF637" s="188"/>
      <c r="KG637" s="188"/>
      <c r="KH637" s="188"/>
      <c r="KI637" s="188"/>
      <c r="KJ637" s="188"/>
      <c r="KK637" s="188"/>
      <c r="KL637" s="188"/>
      <c r="KM637" s="188"/>
      <c r="KN637" s="188"/>
      <c r="KO637" s="188"/>
      <c r="KP637" s="188"/>
      <c r="KQ637" s="188"/>
      <c r="KR637" s="188"/>
      <c r="KS637" s="188"/>
      <c r="KT637" s="189"/>
      <c r="KU637" s="188"/>
    </row>
    <row r="638" ht="15.0" customHeight="1">
      <c r="A638" s="195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9"/>
      <c r="R638" s="195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9"/>
      <c r="AI638" s="195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9"/>
      <c r="AZ638" s="195"/>
      <c r="BA638" s="188"/>
      <c r="BB638" s="188"/>
      <c r="BC638" s="188"/>
      <c r="BD638" s="188"/>
      <c r="BE638" s="188"/>
      <c r="BF638" s="188"/>
      <c r="BG638" s="188"/>
      <c r="BH638" s="188"/>
      <c r="BI638" s="188"/>
      <c r="BJ638" s="188"/>
      <c r="BK638" s="188"/>
      <c r="BL638" s="188"/>
      <c r="BM638" s="188"/>
      <c r="BN638" s="188"/>
      <c r="BO638" s="188"/>
      <c r="BP638" s="189"/>
      <c r="BQ638" s="195"/>
      <c r="BR638" s="188"/>
      <c r="BS638" s="188"/>
      <c r="BT638" s="188"/>
      <c r="BU638" s="188"/>
      <c r="BV638" s="188"/>
      <c r="BW638" s="188"/>
      <c r="BX638" s="188"/>
      <c r="BY638" s="188"/>
      <c r="BZ638" s="188"/>
      <c r="CA638" s="188"/>
      <c r="CB638" s="188"/>
      <c r="CC638" s="188"/>
      <c r="CD638" s="188"/>
      <c r="CE638" s="188"/>
      <c r="CF638" s="188"/>
      <c r="CG638" s="189"/>
      <c r="CH638" s="195"/>
      <c r="CI638" s="188"/>
      <c r="CJ638" s="188"/>
      <c r="CK638" s="188"/>
      <c r="CL638" s="188"/>
      <c r="CM638" s="188"/>
      <c r="CN638" s="188"/>
      <c r="CO638" s="188"/>
      <c r="CP638" s="188"/>
      <c r="CQ638" s="188"/>
      <c r="CR638" s="188"/>
      <c r="CS638" s="188"/>
      <c r="CT638" s="188"/>
      <c r="CU638" s="188"/>
      <c r="CV638" s="188"/>
      <c r="CW638" s="188"/>
      <c r="CX638" s="189"/>
      <c r="CY638" s="195"/>
      <c r="CZ638" s="188"/>
      <c r="DA638" s="188"/>
      <c r="DB638" s="188"/>
      <c r="DC638" s="188"/>
      <c r="DD638" s="188"/>
      <c r="DE638" s="188"/>
      <c r="DF638" s="188"/>
      <c r="DG638" s="188"/>
      <c r="DH638" s="188"/>
      <c r="DI638" s="188"/>
      <c r="DJ638" s="188"/>
      <c r="DK638" s="188"/>
      <c r="DL638" s="188"/>
      <c r="DM638" s="188"/>
      <c r="DN638" s="188"/>
      <c r="DO638" s="189"/>
      <c r="DP638" s="195"/>
      <c r="DQ638" s="188"/>
      <c r="DR638" s="188"/>
      <c r="DS638" s="188"/>
      <c r="DT638" s="188"/>
      <c r="DU638" s="188"/>
      <c r="DV638" s="188"/>
      <c r="DW638" s="188"/>
      <c r="DX638" s="188"/>
      <c r="DY638" s="188"/>
      <c r="DZ638" s="188"/>
      <c r="EA638" s="188"/>
      <c r="EB638" s="188"/>
      <c r="EC638" s="188"/>
      <c r="ED638" s="188"/>
      <c r="EE638" s="188"/>
      <c r="EF638" s="189"/>
      <c r="EG638" s="195"/>
      <c r="EH638" s="188"/>
      <c r="EI638" s="188"/>
      <c r="EJ638" s="188"/>
      <c r="EK638" s="188"/>
      <c r="EL638" s="188"/>
      <c r="EM638" s="188"/>
      <c r="EN638" s="188"/>
      <c r="EO638" s="188"/>
      <c r="EP638" s="188"/>
      <c r="EQ638" s="188"/>
      <c r="ER638" s="188"/>
      <c r="ES638" s="188"/>
      <c r="ET638" s="188"/>
      <c r="EU638" s="188"/>
      <c r="EV638" s="188"/>
      <c r="EW638" s="189"/>
      <c r="EX638" s="195"/>
      <c r="EY638" s="188"/>
      <c r="EZ638" s="188"/>
      <c r="FA638" s="188"/>
      <c r="FB638" s="188"/>
      <c r="FC638" s="188"/>
      <c r="FD638" s="188"/>
      <c r="FE638" s="188"/>
      <c r="FF638" s="188"/>
      <c r="FG638" s="188"/>
      <c r="FH638" s="188"/>
      <c r="FI638" s="188"/>
      <c r="FJ638" s="188"/>
      <c r="FK638" s="188"/>
      <c r="FL638" s="188"/>
      <c r="FM638" s="188"/>
      <c r="FN638" s="189"/>
      <c r="FO638" s="195"/>
      <c r="FP638" s="188"/>
      <c r="FQ638" s="188"/>
      <c r="FR638" s="188"/>
      <c r="FS638" s="188"/>
      <c r="FT638" s="188"/>
      <c r="FU638" s="188"/>
      <c r="FV638" s="188"/>
      <c r="FW638" s="188"/>
      <c r="FX638" s="188"/>
      <c r="FY638" s="188"/>
      <c r="FZ638" s="188"/>
      <c r="GA638" s="188"/>
      <c r="GB638" s="188"/>
      <c r="GC638" s="188"/>
      <c r="GD638" s="188"/>
      <c r="GE638" s="189"/>
      <c r="GF638" s="195"/>
      <c r="GG638" s="188"/>
      <c r="GH638" s="188"/>
      <c r="GI638" s="188"/>
      <c r="GJ638" s="188"/>
      <c r="GK638" s="188"/>
      <c r="GL638" s="188"/>
      <c r="GM638" s="188"/>
      <c r="GN638" s="188"/>
      <c r="GO638" s="188"/>
      <c r="GP638" s="188"/>
      <c r="GQ638" s="188"/>
      <c r="GR638" s="188"/>
      <c r="GS638" s="188"/>
      <c r="GT638" s="188"/>
      <c r="GU638" s="188"/>
      <c r="GV638" s="189"/>
      <c r="GW638" s="195"/>
      <c r="GX638" s="188"/>
      <c r="GY638" s="188"/>
      <c r="GZ638" s="188"/>
      <c r="HA638" s="188"/>
      <c r="HB638" s="188"/>
      <c r="HC638" s="188"/>
      <c r="HD638" s="188"/>
      <c r="HE638" s="188"/>
      <c r="HF638" s="188"/>
      <c r="HG638" s="188"/>
      <c r="HH638" s="188"/>
      <c r="HI638" s="188"/>
      <c r="HJ638" s="188"/>
      <c r="HK638" s="188"/>
      <c r="HL638" s="188"/>
      <c r="HM638" s="189"/>
      <c r="HN638" s="195"/>
      <c r="HO638" s="188"/>
      <c r="HP638" s="188"/>
      <c r="HQ638" s="188"/>
      <c r="HR638" s="188"/>
      <c r="HS638" s="188"/>
      <c r="HT638" s="188"/>
      <c r="HU638" s="188"/>
      <c r="HV638" s="188"/>
      <c r="HW638" s="188"/>
      <c r="HX638" s="188"/>
      <c r="HY638" s="188"/>
      <c r="HZ638" s="188"/>
      <c r="IA638" s="188"/>
      <c r="IB638" s="188"/>
      <c r="IC638" s="188"/>
      <c r="ID638" s="189"/>
      <c r="IE638" s="195"/>
      <c r="IF638" s="188"/>
      <c r="IG638" s="188"/>
      <c r="IH638" s="188"/>
      <c r="II638" s="188"/>
      <c r="IJ638" s="188"/>
      <c r="IK638" s="188"/>
      <c r="IL638" s="188"/>
      <c r="IM638" s="188"/>
      <c r="IN638" s="188"/>
      <c r="IO638" s="188"/>
      <c r="IP638" s="188"/>
      <c r="IQ638" s="188"/>
      <c r="IR638" s="188"/>
      <c r="IS638" s="188"/>
      <c r="IT638" s="188"/>
      <c r="IU638" s="189"/>
      <c r="IV638" s="195"/>
      <c r="IW638" s="188"/>
      <c r="IX638" s="188"/>
      <c r="IY638" s="188"/>
      <c r="IZ638" s="188"/>
      <c r="JA638" s="188"/>
      <c r="JB638" s="188"/>
      <c r="JC638" s="188"/>
      <c r="JD638" s="188"/>
      <c r="JE638" s="188"/>
      <c r="JF638" s="188"/>
      <c r="JG638" s="188"/>
      <c r="JH638" s="188"/>
      <c r="JI638" s="188"/>
      <c r="JJ638" s="188"/>
      <c r="JK638" s="188"/>
      <c r="JL638" s="189"/>
      <c r="JM638" s="195"/>
      <c r="JN638" s="188"/>
      <c r="JO638" s="188"/>
      <c r="JP638" s="188"/>
      <c r="JQ638" s="188"/>
      <c r="JR638" s="188"/>
      <c r="JS638" s="188"/>
      <c r="JT638" s="188"/>
      <c r="JU638" s="188"/>
      <c r="JV638" s="188"/>
      <c r="JW638" s="188"/>
      <c r="JX638" s="188"/>
      <c r="JY638" s="188"/>
      <c r="JZ638" s="188"/>
      <c r="KA638" s="188"/>
      <c r="KB638" s="188"/>
      <c r="KC638" s="189"/>
      <c r="KD638" s="195"/>
      <c r="KE638" s="188"/>
      <c r="KF638" s="188"/>
      <c r="KG638" s="188"/>
      <c r="KH638" s="188"/>
      <c r="KI638" s="188"/>
      <c r="KJ638" s="188"/>
      <c r="KK638" s="188"/>
      <c r="KL638" s="188"/>
      <c r="KM638" s="188"/>
      <c r="KN638" s="188"/>
      <c r="KO638" s="188"/>
      <c r="KP638" s="188"/>
      <c r="KQ638" s="188"/>
      <c r="KR638" s="188"/>
      <c r="KS638" s="188"/>
      <c r="KT638" s="189"/>
      <c r="KU638" s="188"/>
    </row>
    <row r="639" ht="15.0" customHeight="1">
      <c r="A639" s="195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9"/>
      <c r="R639" s="195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9"/>
      <c r="AI639" s="195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9"/>
      <c r="AZ639" s="195"/>
      <c r="BA639" s="188"/>
      <c r="BB639" s="188"/>
      <c r="BC639" s="188"/>
      <c r="BD639" s="188"/>
      <c r="BE639" s="188"/>
      <c r="BF639" s="188"/>
      <c r="BG639" s="188"/>
      <c r="BH639" s="188"/>
      <c r="BI639" s="188"/>
      <c r="BJ639" s="188"/>
      <c r="BK639" s="188"/>
      <c r="BL639" s="188"/>
      <c r="BM639" s="188"/>
      <c r="BN639" s="188"/>
      <c r="BO639" s="188"/>
      <c r="BP639" s="189"/>
      <c r="BQ639" s="195"/>
      <c r="BR639" s="188"/>
      <c r="BS639" s="188"/>
      <c r="BT639" s="188"/>
      <c r="BU639" s="188"/>
      <c r="BV639" s="188"/>
      <c r="BW639" s="188"/>
      <c r="BX639" s="188"/>
      <c r="BY639" s="188"/>
      <c r="BZ639" s="188"/>
      <c r="CA639" s="188"/>
      <c r="CB639" s="188"/>
      <c r="CC639" s="188"/>
      <c r="CD639" s="188"/>
      <c r="CE639" s="188"/>
      <c r="CF639" s="188"/>
      <c r="CG639" s="189"/>
      <c r="CH639" s="195"/>
      <c r="CI639" s="188"/>
      <c r="CJ639" s="188"/>
      <c r="CK639" s="188"/>
      <c r="CL639" s="188"/>
      <c r="CM639" s="188"/>
      <c r="CN639" s="188"/>
      <c r="CO639" s="188"/>
      <c r="CP639" s="188"/>
      <c r="CQ639" s="188"/>
      <c r="CR639" s="188"/>
      <c r="CS639" s="188"/>
      <c r="CT639" s="188"/>
      <c r="CU639" s="188"/>
      <c r="CV639" s="188"/>
      <c r="CW639" s="188"/>
      <c r="CX639" s="189"/>
      <c r="CY639" s="195"/>
      <c r="CZ639" s="188"/>
      <c r="DA639" s="188"/>
      <c r="DB639" s="188"/>
      <c r="DC639" s="188"/>
      <c r="DD639" s="188"/>
      <c r="DE639" s="188"/>
      <c r="DF639" s="188"/>
      <c r="DG639" s="188"/>
      <c r="DH639" s="188"/>
      <c r="DI639" s="188"/>
      <c r="DJ639" s="188"/>
      <c r="DK639" s="188"/>
      <c r="DL639" s="188"/>
      <c r="DM639" s="188"/>
      <c r="DN639" s="188"/>
      <c r="DO639" s="189"/>
      <c r="DP639" s="195"/>
      <c r="DQ639" s="188"/>
      <c r="DR639" s="188"/>
      <c r="DS639" s="188"/>
      <c r="DT639" s="188"/>
      <c r="DU639" s="188"/>
      <c r="DV639" s="188"/>
      <c r="DW639" s="188"/>
      <c r="DX639" s="188"/>
      <c r="DY639" s="188"/>
      <c r="DZ639" s="188"/>
      <c r="EA639" s="188"/>
      <c r="EB639" s="188"/>
      <c r="EC639" s="188"/>
      <c r="ED639" s="188"/>
      <c r="EE639" s="188"/>
      <c r="EF639" s="189"/>
      <c r="EG639" s="195"/>
      <c r="EH639" s="188"/>
      <c r="EI639" s="188"/>
      <c r="EJ639" s="188"/>
      <c r="EK639" s="188"/>
      <c r="EL639" s="188"/>
      <c r="EM639" s="188"/>
      <c r="EN639" s="188"/>
      <c r="EO639" s="188"/>
      <c r="EP639" s="188"/>
      <c r="EQ639" s="188"/>
      <c r="ER639" s="188"/>
      <c r="ES639" s="188"/>
      <c r="ET639" s="188"/>
      <c r="EU639" s="188"/>
      <c r="EV639" s="188"/>
      <c r="EW639" s="189"/>
      <c r="EX639" s="195"/>
      <c r="EY639" s="188"/>
      <c r="EZ639" s="188"/>
      <c r="FA639" s="188"/>
      <c r="FB639" s="188"/>
      <c r="FC639" s="188"/>
      <c r="FD639" s="188"/>
      <c r="FE639" s="188"/>
      <c r="FF639" s="188"/>
      <c r="FG639" s="188"/>
      <c r="FH639" s="188"/>
      <c r="FI639" s="188"/>
      <c r="FJ639" s="188"/>
      <c r="FK639" s="188"/>
      <c r="FL639" s="188"/>
      <c r="FM639" s="188"/>
      <c r="FN639" s="189"/>
      <c r="FO639" s="195"/>
      <c r="FP639" s="188"/>
      <c r="FQ639" s="188"/>
      <c r="FR639" s="188"/>
      <c r="FS639" s="188"/>
      <c r="FT639" s="188"/>
      <c r="FU639" s="188"/>
      <c r="FV639" s="188"/>
      <c r="FW639" s="188"/>
      <c r="FX639" s="188"/>
      <c r="FY639" s="188"/>
      <c r="FZ639" s="188"/>
      <c r="GA639" s="188"/>
      <c r="GB639" s="188"/>
      <c r="GC639" s="188"/>
      <c r="GD639" s="188"/>
      <c r="GE639" s="189"/>
      <c r="GF639" s="195"/>
      <c r="GG639" s="188"/>
      <c r="GH639" s="188"/>
      <c r="GI639" s="188"/>
      <c r="GJ639" s="188"/>
      <c r="GK639" s="188"/>
      <c r="GL639" s="188"/>
      <c r="GM639" s="188"/>
      <c r="GN639" s="188"/>
      <c r="GO639" s="188"/>
      <c r="GP639" s="188"/>
      <c r="GQ639" s="188"/>
      <c r="GR639" s="188"/>
      <c r="GS639" s="188"/>
      <c r="GT639" s="188"/>
      <c r="GU639" s="188"/>
      <c r="GV639" s="189"/>
      <c r="GW639" s="195"/>
      <c r="GX639" s="188"/>
      <c r="GY639" s="188"/>
      <c r="GZ639" s="188"/>
      <c r="HA639" s="188"/>
      <c r="HB639" s="188"/>
      <c r="HC639" s="188"/>
      <c r="HD639" s="188"/>
      <c r="HE639" s="188"/>
      <c r="HF639" s="188"/>
      <c r="HG639" s="188"/>
      <c r="HH639" s="188"/>
      <c r="HI639" s="188"/>
      <c r="HJ639" s="188"/>
      <c r="HK639" s="188"/>
      <c r="HL639" s="188"/>
      <c r="HM639" s="189"/>
      <c r="HN639" s="195"/>
      <c r="HO639" s="188"/>
      <c r="HP639" s="188"/>
      <c r="HQ639" s="188"/>
      <c r="HR639" s="188"/>
      <c r="HS639" s="188"/>
      <c r="HT639" s="188"/>
      <c r="HU639" s="188"/>
      <c r="HV639" s="188"/>
      <c r="HW639" s="188"/>
      <c r="HX639" s="188"/>
      <c r="HY639" s="188"/>
      <c r="HZ639" s="188"/>
      <c r="IA639" s="188"/>
      <c r="IB639" s="188"/>
      <c r="IC639" s="188"/>
      <c r="ID639" s="189"/>
      <c r="IE639" s="195"/>
      <c r="IF639" s="188"/>
      <c r="IG639" s="188"/>
      <c r="IH639" s="188"/>
      <c r="II639" s="188"/>
      <c r="IJ639" s="188"/>
      <c r="IK639" s="188"/>
      <c r="IL639" s="188"/>
      <c r="IM639" s="188"/>
      <c r="IN639" s="188"/>
      <c r="IO639" s="188"/>
      <c r="IP639" s="188"/>
      <c r="IQ639" s="188"/>
      <c r="IR639" s="188"/>
      <c r="IS639" s="188"/>
      <c r="IT639" s="188"/>
      <c r="IU639" s="189"/>
      <c r="IV639" s="195"/>
      <c r="IW639" s="188"/>
      <c r="IX639" s="188"/>
      <c r="IY639" s="188"/>
      <c r="IZ639" s="188"/>
      <c r="JA639" s="188"/>
      <c r="JB639" s="188"/>
      <c r="JC639" s="188"/>
      <c r="JD639" s="188"/>
      <c r="JE639" s="188"/>
      <c r="JF639" s="188"/>
      <c r="JG639" s="188"/>
      <c r="JH639" s="188"/>
      <c r="JI639" s="188"/>
      <c r="JJ639" s="188"/>
      <c r="JK639" s="188"/>
      <c r="JL639" s="189"/>
      <c r="JM639" s="195"/>
      <c r="JN639" s="188"/>
      <c r="JO639" s="188"/>
      <c r="JP639" s="188"/>
      <c r="JQ639" s="188"/>
      <c r="JR639" s="188"/>
      <c r="JS639" s="188"/>
      <c r="JT639" s="188"/>
      <c r="JU639" s="188"/>
      <c r="JV639" s="188"/>
      <c r="JW639" s="188"/>
      <c r="JX639" s="188"/>
      <c r="JY639" s="188"/>
      <c r="JZ639" s="188"/>
      <c r="KA639" s="188"/>
      <c r="KB639" s="188"/>
      <c r="KC639" s="189"/>
      <c r="KD639" s="195"/>
      <c r="KE639" s="188"/>
      <c r="KF639" s="188"/>
      <c r="KG639" s="188"/>
      <c r="KH639" s="188"/>
      <c r="KI639" s="188"/>
      <c r="KJ639" s="188"/>
      <c r="KK639" s="188"/>
      <c r="KL639" s="188"/>
      <c r="KM639" s="188"/>
      <c r="KN639" s="188"/>
      <c r="KO639" s="188"/>
      <c r="KP639" s="188"/>
      <c r="KQ639" s="188"/>
      <c r="KR639" s="188"/>
      <c r="KS639" s="188"/>
      <c r="KT639" s="189"/>
      <c r="KU639" s="188"/>
    </row>
    <row r="640" ht="15.0" customHeight="1">
      <c r="A640" s="195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9"/>
      <c r="R640" s="195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9"/>
      <c r="AI640" s="195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9"/>
      <c r="AZ640" s="195"/>
      <c r="BA640" s="188"/>
      <c r="BB640" s="188"/>
      <c r="BC640" s="188"/>
      <c r="BD640" s="188"/>
      <c r="BE640" s="188"/>
      <c r="BF640" s="188"/>
      <c r="BG640" s="188"/>
      <c r="BH640" s="188"/>
      <c r="BI640" s="188"/>
      <c r="BJ640" s="188"/>
      <c r="BK640" s="188"/>
      <c r="BL640" s="188"/>
      <c r="BM640" s="188"/>
      <c r="BN640" s="188"/>
      <c r="BO640" s="188"/>
      <c r="BP640" s="189"/>
      <c r="BQ640" s="195"/>
      <c r="BR640" s="188"/>
      <c r="BS640" s="188"/>
      <c r="BT640" s="188"/>
      <c r="BU640" s="188"/>
      <c r="BV640" s="188"/>
      <c r="BW640" s="188"/>
      <c r="BX640" s="188"/>
      <c r="BY640" s="188"/>
      <c r="BZ640" s="188"/>
      <c r="CA640" s="188"/>
      <c r="CB640" s="188"/>
      <c r="CC640" s="188"/>
      <c r="CD640" s="188"/>
      <c r="CE640" s="188"/>
      <c r="CF640" s="188"/>
      <c r="CG640" s="189"/>
      <c r="CH640" s="195"/>
      <c r="CI640" s="188"/>
      <c r="CJ640" s="188"/>
      <c r="CK640" s="188"/>
      <c r="CL640" s="188"/>
      <c r="CM640" s="188"/>
      <c r="CN640" s="188"/>
      <c r="CO640" s="188"/>
      <c r="CP640" s="188"/>
      <c r="CQ640" s="188"/>
      <c r="CR640" s="188"/>
      <c r="CS640" s="188"/>
      <c r="CT640" s="188"/>
      <c r="CU640" s="188"/>
      <c r="CV640" s="188"/>
      <c r="CW640" s="188"/>
      <c r="CX640" s="189"/>
      <c r="CY640" s="195"/>
      <c r="CZ640" s="188"/>
      <c r="DA640" s="188"/>
      <c r="DB640" s="188"/>
      <c r="DC640" s="188"/>
      <c r="DD640" s="188"/>
      <c r="DE640" s="188"/>
      <c r="DF640" s="188"/>
      <c r="DG640" s="188"/>
      <c r="DH640" s="188"/>
      <c r="DI640" s="188"/>
      <c r="DJ640" s="188"/>
      <c r="DK640" s="188"/>
      <c r="DL640" s="188"/>
      <c r="DM640" s="188"/>
      <c r="DN640" s="188"/>
      <c r="DO640" s="189"/>
      <c r="DP640" s="195"/>
      <c r="DQ640" s="188"/>
      <c r="DR640" s="188"/>
      <c r="DS640" s="188"/>
      <c r="DT640" s="188"/>
      <c r="DU640" s="188"/>
      <c r="DV640" s="188"/>
      <c r="DW640" s="188"/>
      <c r="DX640" s="188"/>
      <c r="DY640" s="188"/>
      <c r="DZ640" s="188"/>
      <c r="EA640" s="188"/>
      <c r="EB640" s="188"/>
      <c r="EC640" s="188"/>
      <c r="ED640" s="188"/>
      <c r="EE640" s="188"/>
      <c r="EF640" s="189"/>
      <c r="EG640" s="195"/>
      <c r="EH640" s="188"/>
      <c r="EI640" s="188"/>
      <c r="EJ640" s="188"/>
      <c r="EK640" s="188"/>
      <c r="EL640" s="188"/>
      <c r="EM640" s="188"/>
      <c r="EN640" s="188"/>
      <c r="EO640" s="188"/>
      <c r="EP640" s="188"/>
      <c r="EQ640" s="188"/>
      <c r="ER640" s="188"/>
      <c r="ES640" s="188"/>
      <c r="ET640" s="188"/>
      <c r="EU640" s="188"/>
      <c r="EV640" s="188"/>
      <c r="EW640" s="189"/>
      <c r="EX640" s="195"/>
      <c r="EY640" s="188"/>
      <c r="EZ640" s="188"/>
      <c r="FA640" s="188"/>
      <c r="FB640" s="188"/>
      <c r="FC640" s="188"/>
      <c r="FD640" s="188"/>
      <c r="FE640" s="188"/>
      <c r="FF640" s="188"/>
      <c r="FG640" s="188"/>
      <c r="FH640" s="188"/>
      <c r="FI640" s="188"/>
      <c r="FJ640" s="188"/>
      <c r="FK640" s="188"/>
      <c r="FL640" s="188"/>
      <c r="FM640" s="188"/>
      <c r="FN640" s="189"/>
      <c r="FO640" s="195"/>
      <c r="FP640" s="188"/>
      <c r="FQ640" s="188"/>
      <c r="FR640" s="188"/>
      <c r="FS640" s="188"/>
      <c r="FT640" s="188"/>
      <c r="FU640" s="188"/>
      <c r="FV640" s="188"/>
      <c r="FW640" s="188"/>
      <c r="FX640" s="188"/>
      <c r="FY640" s="188"/>
      <c r="FZ640" s="188"/>
      <c r="GA640" s="188"/>
      <c r="GB640" s="188"/>
      <c r="GC640" s="188"/>
      <c r="GD640" s="188"/>
      <c r="GE640" s="189"/>
      <c r="GF640" s="195"/>
      <c r="GG640" s="188"/>
      <c r="GH640" s="188"/>
      <c r="GI640" s="188"/>
      <c r="GJ640" s="188"/>
      <c r="GK640" s="188"/>
      <c r="GL640" s="188"/>
      <c r="GM640" s="188"/>
      <c r="GN640" s="188"/>
      <c r="GO640" s="188"/>
      <c r="GP640" s="188"/>
      <c r="GQ640" s="188"/>
      <c r="GR640" s="188"/>
      <c r="GS640" s="188"/>
      <c r="GT640" s="188"/>
      <c r="GU640" s="188"/>
      <c r="GV640" s="189"/>
      <c r="GW640" s="195"/>
      <c r="GX640" s="188"/>
      <c r="GY640" s="188"/>
      <c r="GZ640" s="188"/>
      <c r="HA640" s="188"/>
      <c r="HB640" s="188"/>
      <c r="HC640" s="188"/>
      <c r="HD640" s="188"/>
      <c r="HE640" s="188"/>
      <c r="HF640" s="188"/>
      <c r="HG640" s="188"/>
      <c r="HH640" s="188"/>
      <c r="HI640" s="188"/>
      <c r="HJ640" s="188"/>
      <c r="HK640" s="188"/>
      <c r="HL640" s="188"/>
      <c r="HM640" s="189"/>
      <c r="HN640" s="195"/>
      <c r="HO640" s="188"/>
      <c r="HP640" s="188"/>
      <c r="HQ640" s="188"/>
      <c r="HR640" s="188"/>
      <c r="HS640" s="188"/>
      <c r="HT640" s="188"/>
      <c r="HU640" s="188"/>
      <c r="HV640" s="188"/>
      <c r="HW640" s="188"/>
      <c r="HX640" s="188"/>
      <c r="HY640" s="188"/>
      <c r="HZ640" s="188"/>
      <c r="IA640" s="188"/>
      <c r="IB640" s="188"/>
      <c r="IC640" s="188"/>
      <c r="ID640" s="189"/>
      <c r="IE640" s="195"/>
      <c r="IF640" s="188"/>
      <c r="IG640" s="188"/>
      <c r="IH640" s="188"/>
      <c r="II640" s="188"/>
      <c r="IJ640" s="188"/>
      <c r="IK640" s="188"/>
      <c r="IL640" s="188"/>
      <c r="IM640" s="188"/>
      <c r="IN640" s="188"/>
      <c r="IO640" s="188"/>
      <c r="IP640" s="188"/>
      <c r="IQ640" s="188"/>
      <c r="IR640" s="188"/>
      <c r="IS640" s="188"/>
      <c r="IT640" s="188"/>
      <c r="IU640" s="189"/>
      <c r="IV640" s="195"/>
      <c r="IW640" s="188"/>
      <c r="IX640" s="188"/>
      <c r="IY640" s="188"/>
      <c r="IZ640" s="188"/>
      <c r="JA640" s="188"/>
      <c r="JB640" s="188"/>
      <c r="JC640" s="188"/>
      <c r="JD640" s="188"/>
      <c r="JE640" s="188"/>
      <c r="JF640" s="188"/>
      <c r="JG640" s="188"/>
      <c r="JH640" s="188"/>
      <c r="JI640" s="188"/>
      <c r="JJ640" s="188"/>
      <c r="JK640" s="188"/>
      <c r="JL640" s="189"/>
      <c r="JM640" s="195"/>
      <c r="JN640" s="188"/>
      <c r="JO640" s="188"/>
      <c r="JP640" s="188"/>
      <c r="JQ640" s="188"/>
      <c r="JR640" s="188"/>
      <c r="JS640" s="188"/>
      <c r="JT640" s="188"/>
      <c r="JU640" s="188"/>
      <c r="JV640" s="188"/>
      <c r="JW640" s="188"/>
      <c r="JX640" s="188"/>
      <c r="JY640" s="188"/>
      <c r="JZ640" s="188"/>
      <c r="KA640" s="188"/>
      <c r="KB640" s="188"/>
      <c r="KC640" s="189"/>
      <c r="KD640" s="195"/>
      <c r="KE640" s="188"/>
      <c r="KF640" s="188"/>
      <c r="KG640" s="188"/>
      <c r="KH640" s="188"/>
      <c r="KI640" s="188"/>
      <c r="KJ640" s="188"/>
      <c r="KK640" s="188"/>
      <c r="KL640" s="188"/>
      <c r="KM640" s="188"/>
      <c r="KN640" s="188"/>
      <c r="KO640" s="188"/>
      <c r="KP640" s="188"/>
      <c r="KQ640" s="188"/>
      <c r="KR640" s="188"/>
      <c r="KS640" s="188"/>
      <c r="KT640" s="189"/>
      <c r="KU640" s="188"/>
    </row>
    <row r="641" ht="15.0" customHeight="1">
      <c r="A641" s="195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9"/>
      <c r="R641" s="195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9"/>
      <c r="AI641" s="195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9"/>
      <c r="AZ641" s="195"/>
      <c r="BA641" s="188"/>
      <c r="BB641" s="188"/>
      <c r="BC641" s="188"/>
      <c r="BD641" s="188"/>
      <c r="BE641" s="188"/>
      <c r="BF641" s="188"/>
      <c r="BG641" s="188"/>
      <c r="BH641" s="188"/>
      <c r="BI641" s="188"/>
      <c r="BJ641" s="188"/>
      <c r="BK641" s="188"/>
      <c r="BL641" s="188"/>
      <c r="BM641" s="188"/>
      <c r="BN641" s="188"/>
      <c r="BO641" s="188"/>
      <c r="BP641" s="189"/>
      <c r="BQ641" s="195"/>
      <c r="BR641" s="188"/>
      <c r="BS641" s="188"/>
      <c r="BT641" s="188"/>
      <c r="BU641" s="188"/>
      <c r="BV641" s="188"/>
      <c r="BW641" s="188"/>
      <c r="BX641" s="188"/>
      <c r="BY641" s="188"/>
      <c r="BZ641" s="188"/>
      <c r="CA641" s="188"/>
      <c r="CB641" s="188"/>
      <c r="CC641" s="188"/>
      <c r="CD641" s="188"/>
      <c r="CE641" s="188"/>
      <c r="CF641" s="188"/>
      <c r="CG641" s="189"/>
      <c r="CH641" s="195"/>
      <c r="CI641" s="188"/>
      <c r="CJ641" s="188"/>
      <c r="CK641" s="188"/>
      <c r="CL641" s="188"/>
      <c r="CM641" s="188"/>
      <c r="CN641" s="188"/>
      <c r="CO641" s="188"/>
      <c r="CP641" s="188"/>
      <c r="CQ641" s="188"/>
      <c r="CR641" s="188"/>
      <c r="CS641" s="188"/>
      <c r="CT641" s="188"/>
      <c r="CU641" s="188"/>
      <c r="CV641" s="188"/>
      <c r="CW641" s="188"/>
      <c r="CX641" s="189"/>
      <c r="CY641" s="195"/>
      <c r="CZ641" s="188"/>
      <c r="DA641" s="188"/>
      <c r="DB641" s="188"/>
      <c r="DC641" s="188"/>
      <c r="DD641" s="188"/>
      <c r="DE641" s="188"/>
      <c r="DF641" s="188"/>
      <c r="DG641" s="188"/>
      <c r="DH641" s="188"/>
      <c r="DI641" s="188"/>
      <c r="DJ641" s="188"/>
      <c r="DK641" s="188"/>
      <c r="DL641" s="188"/>
      <c r="DM641" s="188"/>
      <c r="DN641" s="188"/>
      <c r="DO641" s="189"/>
      <c r="DP641" s="195"/>
      <c r="DQ641" s="188"/>
      <c r="DR641" s="188"/>
      <c r="DS641" s="188"/>
      <c r="DT641" s="188"/>
      <c r="DU641" s="188"/>
      <c r="DV641" s="188"/>
      <c r="DW641" s="188"/>
      <c r="DX641" s="188"/>
      <c r="DY641" s="188"/>
      <c r="DZ641" s="188"/>
      <c r="EA641" s="188"/>
      <c r="EB641" s="188"/>
      <c r="EC641" s="188"/>
      <c r="ED641" s="188"/>
      <c r="EE641" s="188"/>
      <c r="EF641" s="189"/>
      <c r="EG641" s="195"/>
      <c r="EH641" s="188"/>
      <c r="EI641" s="188"/>
      <c r="EJ641" s="188"/>
      <c r="EK641" s="188"/>
      <c r="EL641" s="188"/>
      <c r="EM641" s="188"/>
      <c r="EN641" s="188"/>
      <c r="EO641" s="188"/>
      <c r="EP641" s="188"/>
      <c r="EQ641" s="188"/>
      <c r="ER641" s="188"/>
      <c r="ES641" s="188"/>
      <c r="ET641" s="188"/>
      <c r="EU641" s="188"/>
      <c r="EV641" s="188"/>
      <c r="EW641" s="189"/>
      <c r="EX641" s="195"/>
      <c r="EY641" s="188"/>
      <c r="EZ641" s="188"/>
      <c r="FA641" s="188"/>
      <c r="FB641" s="188"/>
      <c r="FC641" s="188"/>
      <c r="FD641" s="188"/>
      <c r="FE641" s="188"/>
      <c r="FF641" s="188"/>
      <c r="FG641" s="188"/>
      <c r="FH641" s="188"/>
      <c r="FI641" s="188"/>
      <c r="FJ641" s="188"/>
      <c r="FK641" s="188"/>
      <c r="FL641" s="188"/>
      <c r="FM641" s="188"/>
      <c r="FN641" s="189"/>
      <c r="FO641" s="195"/>
      <c r="FP641" s="188"/>
      <c r="FQ641" s="188"/>
      <c r="FR641" s="188"/>
      <c r="FS641" s="188"/>
      <c r="FT641" s="188"/>
      <c r="FU641" s="188"/>
      <c r="FV641" s="188"/>
      <c r="FW641" s="188"/>
      <c r="FX641" s="188"/>
      <c r="FY641" s="188"/>
      <c r="FZ641" s="188"/>
      <c r="GA641" s="188"/>
      <c r="GB641" s="188"/>
      <c r="GC641" s="188"/>
      <c r="GD641" s="188"/>
      <c r="GE641" s="189"/>
      <c r="GF641" s="195"/>
      <c r="GG641" s="188"/>
      <c r="GH641" s="188"/>
      <c r="GI641" s="188"/>
      <c r="GJ641" s="188"/>
      <c r="GK641" s="188"/>
      <c r="GL641" s="188"/>
      <c r="GM641" s="188"/>
      <c r="GN641" s="188"/>
      <c r="GO641" s="188"/>
      <c r="GP641" s="188"/>
      <c r="GQ641" s="188"/>
      <c r="GR641" s="188"/>
      <c r="GS641" s="188"/>
      <c r="GT641" s="188"/>
      <c r="GU641" s="188"/>
      <c r="GV641" s="189"/>
      <c r="GW641" s="195"/>
      <c r="GX641" s="188"/>
      <c r="GY641" s="188"/>
      <c r="GZ641" s="188"/>
      <c r="HA641" s="188"/>
      <c r="HB641" s="188"/>
      <c r="HC641" s="188"/>
      <c r="HD641" s="188"/>
      <c r="HE641" s="188"/>
      <c r="HF641" s="188"/>
      <c r="HG641" s="188"/>
      <c r="HH641" s="188"/>
      <c r="HI641" s="188"/>
      <c r="HJ641" s="188"/>
      <c r="HK641" s="188"/>
      <c r="HL641" s="188"/>
      <c r="HM641" s="189"/>
      <c r="HN641" s="195"/>
      <c r="HO641" s="188"/>
      <c r="HP641" s="188"/>
      <c r="HQ641" s="188"/>
      <c r="HR641" s="188"/>
      <c r="HS641" s="188"/>
      <c r="HT641" s="188"/>
      <c r="HU641" s="188"/>
      <c r="HV641" s="188"/>
      <c r="HW641" s="188"/>
      <c r="HX641" s="188"/>
      <c r="HY641" s="188"/>
      <c r="HZ641" s="188"/>
      <c r="IA641" s="188"/>
      <c r="IB641" s="188"/>
      <c r="IC641" s="188"/>
      <c r="ID641" s="189"/>
      <c r="IE641" s="195"/>
      <c r="IF641" s="188"/>
      <c r="IG641" s="188"/>
      <c r="IH641" s="188"/>
      <c r="II641" s="188"/>
      <c r="IJ641" s="188"/>
      <c r="IK641" s="188"/>
      <c r="IL641" s="188"/>
      <c r="IM641" s="188"/>
      <c r="IN641" s="188"/>
      <c r="IO641" s="188"/>
      <c r="IP641" s="188"/>
      <c r="IQ641" s="188"/>
      <c r="IR641" s="188"/>
      <c r="IS641" s="188"/>
      <c r="IT641" s="188"/>
      <c r="IU641" s="189"/>
      <c r="IV641" s="195"/>
      <c r="IW641" s="188"/>
      <c r="IX641" s="188"/>
      <c r="IY641" s="188"/>
      <c r="IZ641" s="188"/>
      <c r="JA641" s="188"/>
      <c r="JB641" s="188"/>
      <c r="JC641" s="188"/>
      <c r="JD641" s="188"/>
      <c r="JE641" s="188"/>
      <c r="JF641" s="188"/>
      <c r="JG641" s="188"/>
      <c r="JH641" s="188"/>
      <c r="JI641" s="188"/>
      <c r="JJ641" s="188"/>
      <c r="JK641" s="188"/>
      <c r="JL641" s="189"/>
      <c r="JM641" s="195"/>
      <c r="JN641" s="188"/>
      <c r="JO641" s="188"/>
      <c r="JP641" s="188"/>
      <c r="JQ641" s="188"/>
      <c r="JR641" s="188"/>
      <c r="JS641" s="188"/>
      <c r="JT641" s="188"/>
      <c r="JU641" s="188"/>
      <c r="JV641" s="188"/>
      <c r="JW641" s="188"/>
      <c r="JX641" s="188"/>
      <c r="JY641" s="188"/>
      <c r="JZ641" s="188"/>
      <c r="KA641" s="188"/>
      <c r="KB641" s="188"/>
      <c r="KC641" s="189"/>
      <c r="KD641" s="195"/>
      <c r="KE641" s="188"/>
      <c r="KF641" s="188"/>
      <c r="KG641" s="188"/>
      <c r="KH641" s="188"/>
      <c r="KI641" s="188"/>
      <c r="KJ641" s="188"/>
      <c r="KK641" s="188"/>
      <c r="KL641" s="188"/>
      <c r="KM641" s="188"/>
      <c r="KN641" s="188"/>
      <c r="KO641" s="188"/>
      <c r="KP641" s="188"/>
      <c r="KQ641" s="188"/>
      <c r="KR641" s="188"/>
      <c r="KS641" s="188"/>
      <c r="KT641" s="189"/>
      <c r="KU641" s="188"/>
    </row>
    <row r="642" ht="15.0" customHeight="1">
      <c r="A642" s="195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9"/>
      <c r="R642" s="195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9"/>
      <c r="AI642" s="195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9"/>
      <c r="AZ642" s="195"/>
      <c r="BA642" s="188"/>
      <c r="BB642" s="188"/>
      <c r="BC642" s="188"/>
      <c r="BD642" s="188"/>
      <c r="BE642" s="188"/>
      <c r="BF642" s="188"/>
      <c r="BG642" s="188"/>
      <c r="BH642" s="188"/>
      <c r="BI642" s="188"/>
      <c r="BJ642" s="188"/>
      <c r="BK642" s="188"/>
      <c r="BL642" s="188"/>
      <c r="BM642" s="188"/>
      <c r="BN642" s="188"/>
      <c r="BO642" s="188"/>
      <c r="BP642" s="189"/>
      <c r="BQ642" s="195"/>
      <c r="BR642" s="188"/>
      <c r="BS642" s="188"/>
      <c r="BT642" s="188"/>
      <c r="BU642" s="188"/>
      <c r="BV642" s="188"/>
      <c r="BW642" s="188"/>
      <c r="BX642" s="188"/>
      <c r="BY642" s="188"/>
      <c r="BZ642" s="188"/>
      <c r="CA642" s="188"/>
      <c r="CB642" s="188"/>
      <c r="CC642" s="188"/>
      <c r="CD642" s="188"/>
      <c r="CE642" s="188"/>
      <c r="CF642" s="188"/>
      <c r="CG642" s="189"/>
      <c r="CH642" s="195"/>
      <c r="CI642" s="188"/>
      <c r="CJ642" s="188"/>
      <c r="CK642" s="188"/>
      <c r="CL642" s="188"/>
      <c r="CM642" s="188"/>
      <c r="CN642" s="188"/>
      <c r="CO642" s="188"/>
      <c r="CP642" s="188"/>
      <c r="CQ642" s="188"/>
      <c r="CR642" s="188"/>
      <c r="CS642" s="188"/>
      <c r="CT642" s="188"/>
      <c r="CU642" s="188"/>
      <c r="CV642" s="188"/>
      <c r="CW642" s="188"/>
      <c r="CX642" s="189"/>
      <c r="CY642" s="195"/>
      <c r="CZ642" s="188"/>
      <c r="DA642" s="188"/>
      <c r="DB642" s="188"/>
      <c r="DC642" s="188"/>
      <c r="DD642" s="188"/>
      <c r="DE642" s="188"/>
      <c r="DF642" s="188"/>
      <c r="DG642" s="188"/>
      <c r="DH642" s="188"/>
      <c r="DI642" s="188"/>
      <c r="DJ642" s="188"/>
      <c r="DK642" s="188"/>
      <c r="DL642" s="188"/>
      <c r="DM642" s="188"/>
      <c r="DN642" s="188"/>
      <c r="DO642" s="189"/>
      <c r="DP642" s="195"/>
      <c r="DQ642" s="188"/>
      <c r="DR642" s="188"/>
      <c r="DS642" s="188"/>
      <c r="DT642" s="188"/>
      <c r="DU642" s="188"/>
      <c r="DV642" s="188"/>
      <c r="DW642" s="188"/>
      <c r="DX642" s="188"/>
      <c r="DY642" s="188"/>
      <c r="DZ642" s="188"/>
      <c r="EA642" s="188"/>
      <c r="EB642" s="188"/>
      <c r="EC642" s="188"/>
      <c r="ED642" s="188"/>
      <c r="EE642" s="188"/>
      <c r="EF642" s="189"/>
      <c r="EG642" s="195"/>
      <c r="EH642" s="188"/>
      <c r="EI642" s="188"/>
      <c r="EJ642" s="188"/>
      <c r="EK642" s="188"/>
      <c r="EL642" s="188"/>
      <c r="EM642" s="188"/>
      <c r="EN642" s="188"/>
      <c r="EO642" s="188"/>
      <c r="EP642" s="188"/>
      <c r="EQ642" s="188"/>
      <c r="ER642" s="188"/>
      <c r="ES642" s="188"/>
      <c r="ET642" s="188"/>
      <c r="EU642" s="188"/>
      <c r="EV642" s="188"/>
      <c r="EW642" s="189"/>
      <c r="EX642" s="195"/>
      <c r="EY642" s="188"/>
      <c r="EZ642" s="188"/>
      <c r="FA642" s="188"/>
      <c r="FB642" s="188"/>
      <c r="FC642" s="188"/>
      <c r="FD642" s="188"/>
      <c r="FE642" s="188"/>
      <c r="FF642" s="188"/>
      <c r="FG642" s="188"/>
      <c r="FH642" s="188"/>
      <c r="FI642" s="188"/>
      <c r="FJ642" s="188"/>
      <c r="FK642" s="188"/>
      <c r="FL642" s="188"/>
      <c r="FM642" s="188"/>
      <c r="FN642" s="189"/>
      <c r="FO642" s="195"/>
      <c r="FP642" s="188"/>
      <c r="FQ642" s="188"/>
      <c r="FR642" s="188"/>
      <c r="FS642" s="188"/>
      <c r="FT642" s="188"/>
      <c r="FU642" s="188"/>
      <c r="FV642" s="188"/>
      <c r="FW642" s="188"/>
      <c r="FX642" s="188"/>
      <c r="FY642" s="188"/>
      <c r="FZ642" s="188"/>
      <c r="GA642" s="188"/>
      <c r="GB642" s="188"/>
      <c r="GC642" s="188"/>
      <c r="GD642" s="188"/>
      <c r="GE642" s="189"/>
      <c r="GF642" s="195"/>
      <c r="GG642" s="188"/>
      <c r="GH642" s="188"/>
      <c r="GI642" s="188"/>
      <c r="GJ642" s="188"/>
      <c r="GK642" s="188"/>
      <c r="GL642" s="188"/>
      <c r="GM642" s="188"/>
      <c r="GN642" s="188"/>
      <c r="GO642" s="188"/>
      <c r="GP642" s="188"/>
      <c r="GQ642" s="188"/>
      <c r="GR642" s="188"/>
      <c r="GS642" s="188"/>
      <c r="GT642" s="188"/>
      <c r="GU642" s="188"/>
      <c r="GV642" s="189"/>
      <c r="GW642" s="195"/>
      <c r="GX642" s="188"/>
      <c r="GY642" s="188"/>
      <c r="GZ642" s="188"/>
      <c r="HA642" s="188"/>
      <c r="HB642" s="188"/>
      <c r="HC642" s="188"/>
      <c r="HD642" s="188"/>
      <c r="HE642" s="188"/>
      <c r="HF642" s="188"/>
      <c r="HG642" s="188"/>
      <c r="HH642" s="188"/>
      <c r="HI642" s="188"/>
      <c r="HJ642" s="188"/>
      <c r="HK642" s="188"/>
      <c r="HL642" s="188"/>
      <c r="HM642" s="189"/>
      <c r="HN642" s="195"/>
      <c r="HO642" s="188"/>
      <c r="HP642" s="188"/>
      <c r="HQ642" s="188"/>
      <c r="HR642" s="188"/>
      <c r="HS642" s="188"/>
      <c r="HT642" s="188"/>
      <c r="HU642" s="188"/>
      <c r="HV642" s="188"/>
      <c r="HW642" s="188"/>
      <c r="HX642" s="188"/>
      <c r="HY642" s="188"/>
      <c r="HZ642" s="188"/>
      <c r="IA642" s="188"/>
      <c r="IB642" s="188"/>
      <c r="IC642" s="188"/>
      <c r="ID642" s="189"/>
      <c r="IE642" s="195"/>
      <c r="IF642" s="188"/>
      <c r="IG642" s="188"/>
      <c r="IH642" s="188"/>
      <c r="II642" s="188"/>
      <c r="IJ642" s="188"/>
      <c r="IK642" s="188"/>
      <c r="IL642" s="188"/>
      <c r="IM642" s="188"/>
      <c r="IN642" s="188"/>
      <c r="IO642" s="188"/>
      <c r="IP642" s="188"/>
      <c r="IQ642" s="188"/>
      <c r="IR642" s="188"/>
      <c r="IS642" s="188"/>
      <c r="IT642" s="188"/>
      <c r="IU642" s="189"/>
      <c r="IV642" s="195"/>
      <c r="IW642" s="188"/>
      <c r="IX642" s="188"/>
      <c r="IY642" s="188"/>
      <c r="IZ642" s="188"/>
      <c r="JA642" s="188"/>
      <c r="JB642" s="188"/>
      <c r="JC642" s="188"/>
      <c r="JD642" s="188"/>
      <c r="JE642" s="188"/>
      <c r="JF642" s="188"/>
      <c r="JG642" s="188"/>
      <c r="JH642" s="188"/>
      <c r="JI642" s="188"/>
      <c r="JJ642" s="188"/>
      <c r="JK642" s="188"/>
      <c r="JL642" s="189"/>
      <c r="JM642" s="195"/>
      <c r="JN642" s="188"/>
      <c r="JO642" s="188"/>
      <c r="JP642" s="188"/>
      <c r="JQ642" s="188"/>
      <c r="JR642" s="188"/>
      <c r="JS642" s="188"/>
      <c r="JT642" s="188"/>
      <c r="JU642" s="188"/>
      <c r="JV642" s="188"/>
      <c r="JW642" s="188"/>
      <c r="JX642" s="188"/>
      <c r="JY642" s="188"/>
      <c r="JZ642" s="188"/>
      <c r="KA642" s="188"/>
      <c r="KB642" s="188"/>
      <c r="KC642" s="189"/>
      <c r="KD642" s="195"/>
      <c r="KE642" s="188"/>
      <c r="KF642" s="188"/>
      <c r="KG642" s="188"/>
      <c r="KH642" s="188"/>
      <c r="KI642" s="188"/>
      <c r="KJ642" s="188"/>
      <c r="KK642" s="188"/>
      <c r="KL642" s="188"/>
      <c r="KM642" s="188"/>
      <c r="KN642" s="188"/>
      <c r="KO642" s="188"/>
      <c r="KP642" s="188"/>
      <c r="KQ642" s="188"/>
      <c r="KR642" s="188"/>
      <c r="KS642" s="188"/>
      <c r="KT642" s="189"/>
      <c r="KU642" s="188"/>
    </row>
    <row r="643" ht="15.0" customHeight="1">
      <c r="A643" s="195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9"/>
      <c r="R643" s="195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9"/>
      <c r="AI643" s="195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9"/>
      <c r="AZ643" s="195"/>
      <c r="BA643" s="188"/>
      <c r="BB643" s="188"/>
      <c r="BC643" s="188"/>
      <c r="BD643" s="188"/>
      <c r="BE643" s="188"/>
      <c r="BF643" s="188"/>
      <c r="BG643" s="188"/>
      <c r="BH643" s="188"/>
      <c r="BI643" s="188"/>
      <c r="BJ643" s="188"/>
      <c r="BK643" s="188"/>
      <c r="BL643" s="188"/>
      <c r="BM643" s="188"/>
      <c r="BN643" s="188"/>
      <c r="BO643" s="188"/>
      <c r="BP643" s="189"/>
      <c r="BQ643" s="195"/>
      <c r="BR643" s="188"/>
      <c r="BS643" s="188"/>
      <c r="BT643" s="188"/>
      <c r="BU643" s="188"/>
      <c r="BV643" s="188"/>
      <c r="BW643" s="188"/>
      <c r="BX643" s="188"/>
      <c r="BY643" s="188"/>
      <c r="BZ643" s="188"/>
      <c r="CA643" s="188"/>
      <c r="CB643" s="188"/>
      <c r="CC643" s="188"/>
      <c r="CD643" s="188"/>
      <c r="CE643" s="188"/>
      <c r="CF643" s="188"/>
      <c r="CG643" s="189"/>
      <c r="CH643" s="195"/>
      <c r="CI643" s="188"/>
      <c r="CJ643" s="188"/>
      <c r="CK643" s="188"/>
      <c r="CL643" s="188"/>
      <c r="CM643" s="188"/>
      <c r="CN643" s="188"/>
      <c r="CO643" s="188"/>
      <c r="CP643" s="188"/>
      <c r="CQ643" s="188"/>
      <c r="CR643" s="188"/>
      <c r="CS643" s="188"/>
      <c r="CT643" s="188"/>
      <c r="CU643" s="188"/>
      <c r="CV643" s="188"/>
      <c r="CW643" s="188"/>
      <c r="CX643" s="189"/>
      <c r="CY643" s="195"/>
      <c r="CZ643" s="188"/>
      <c r="DA643" s="188"/>
      <c r="DB643" s="188"/>
      <c r="DC643" s="188"/>
      <c r="DD643" s="188"/>
      <c r="DE643" s="188"/>
      <c r="DF643" s="188"/>
      <c r="DG643" s="188"/>
      <c r="DH643" s="188"/>
      <c r="DI643" s="188"/>
      <c r="DJ643" s="188"/>
      <c r="DK643" s="188"/>
      <c r="DL643" s="188"/>
      <c r="DM643" s="188"/>
      <c r="DN643" s="188"/>
      <c r="DO643" s="189"/>
      <c r="DP643" s="195"/>
      <c r="DQ643" s="188"/>
      <c r="DR643" s="188"/>
      <c r="DS643" s="188"/>
      <c r="DT643" s="188"/>
      <c r="DU643" s="188"/>
      <c r="DV643" s="188"/>
      <c r="DW643" s="188"/>
      <c r="DX643" s="188"/>
      <c r="DY643" s="188"/>
      <c r="DZ643" s="188"/>
      <c r="EA643" s="188"/>
      <c r="EB643" s="188"/>
      <c r="EC643" s="188"/>
      <c r="ED643" s="188"/>
      <c r="EE643" s="188"/>
      <c r="EF643" s="189"/>
      <c r="EG643" s="195"/>
      <c r="EH643" s="188"/>
      <c r="EI643" s="188"/>
      <c r="EJ643" s="188"/>
      <c r="EK643" s="188"/>
      <c r="EL643" s="188"/>
      <c r="EM643" s="188"/>
      <c r="EN643" s="188"/>
      <c r="EO643" s="188"/>
      <c r="EP643" s="188"/>
      <c r="EQ643" s="188"/>
      <c r="ER643" s="188"/>
      <c r="ES643" s="188"/>
      <c r="ET643" s="188"/>
      <c r="EU643" s="188"/>
      <c r="EV643" s="188"/>
      <c r="EW643" s="189"/>
      <c r="EX643" s="195"/>
      <c r="EY643" s="188"/>
      <c r="EZ643" s="188"/>
      <c r="FA643" s="188"/>
      <c r="FB643" s="188"/>
      <c r="FC643" s="188"/>
      <c r="FD643" s="188"/>
      <c r="FE643" s="188"/>
      <c r="FF643" s="188"/>
      <c r="FG643" s="188"/>
      <c r="FH643" s="188"/>
      <c r="FI643" s="188"/>
      <c r="FJ643" s="188"/>
      <c r="FK643" s="188"/>
      <c r="FL643" s="188"/>
      <c r="FM643" s="188"/>
      <c r="FN643" s="189"/>
      <c r="FO643" s="195"/>
      <c r="FP643" s="188"/>
      <c r="FQ643" s="188"/>
      <c r="FR643" s="188"/>
      <c r="FS643" s="188"/>
      <c r="FT643" s="188"/>
      <c r="FU643" s="188"/>
      <c r="FV643" s="188"/>
      <c r="FW643" s="188"/>
      <c r="FX643" s="188"/>
      <c r="FY643" s="188"/>
      <c r="FZ643" s="188"/>
      <c r="GA643" s="188"/>
      <c r="GB643" s="188"/>
      <c r="GC643" s="188"/>
      <c r="GD643" s="188"/>
      <c r="GE643" s="189"/>
      <c r="GF643" s="195"/>
      <c r="GG643" s="188"/>
      <c r="GH643" s="188"/>
      <c r="GI643" s="188"/>
      <c r="GJ643" s="188"/>
      <c r="GK643" s="188"/>
      <c r="GL643" s="188"/>
      <c r="GM643" s="188"/>
      <c r="GN643" s="188"/>
      <c r="GO643" s="188"/>
      <c r="GP643" s="188"/>
      <c r="GQ643" s="188"/>
      <c r="GR643" s="188"/>
      <c r="GS643" s="188"/>
      <c r="GT643" s="188"/>
      <c r="GU643" s="188"/>
      <c r="GV643" s="189"/>
      <c r="GW643" s="195"/>
      <c r="GX643" s="188"/>
      <c r="GY643" s="188"/>
      <c r="GZ643" s="188"/>
      <c r="HA643" s="188"/>
      <c r="HB643" s="188"/>
      <c r="HC643" s="188"/>
      <c r="HD643" s="188"/>
      <c r="HE643" s="188"/>
      <c r="HF643" s="188"/>
      <c r="HG643" s="188"/>
      <c r="HH643" s="188"/>
      <c r="HI643" s="188"/>
      <c r="HJ643" s="188"/>
      <c r="HK643" s="188"/>
      <c r="HL643" s="188"/>
      <c r="HM643" s="189"/>
      <c r="HN643" s="195"/>
      <c r="HO643" s="188"/>
      <c r="HP643" s="188"/>
      <c r="HQ643" s="188"/>
      <c r="HR643" s="188"/>
      <c r="HS643" s="188"/>
      <c r="HT643" s="188"/>
      <c r="HU643" s="188"/>
      <c r="HV643" s="188"/>
      <c r="HW643" s="188"/>
      <c r="HX643" s="188"/>
      <c r="HY643" s="188"/>
      <c r="HZ643" s="188"/>
      <c r="IA643" s="188"/>
      <c r="IB643" s="188"/>
      <c r="IC643" s="188"/>
      <c r="ID643" s="189"/>
      <c r="IE643" s="195"/>
      <c r="IF643" s="188"/>
      <c r="IG643" s="188"/>
      <c r="IH643" s="188"/>
      <c r="II643" s="188"/>
      <c r="IJ643" s="188"/>
      <c r="IK643" s="188"/>
      <c r="IL643" s="188"/>
      <c r="IM643" s="188"/>
      <c r="IN643" s="188"/>
      <c r="IO643" s="188"/>
      <c r="IP643" s="188"/>
      <c r="IQ643" s="188"/>
      <c r="IR643" s="188"/>
      <c r="IS643" s="188"/>
      <c r="IT643" s="188"/>
      <c r="IU643" s="189"/>
      <c r="IV643" s="195"/>
      <c r="IW643" s="188"/>
      <c r="IX643" s="188"/>
      <c r="IY643" s="188"/>
      <c r="IZ643" s="188"/>
      <c r="JA643" s="188"/>
      <c r="JB643" s="188"/>
      <c r="JC643" s="188"/>
      <c r="JD643" s="188"/>
      <c r="JE643" s="188"/>
      <c r="JF643" s="188"/>
      <c r="JG643" s="188"/>
      <c r="JH643" s="188"/>
      <c r="JI643" s="188"/>
      <c r="JJ643" s="188"/>
      <c r="JK643" s="188"/>
      <c r="JL643" s="189"/>
      <c r="JM643" s="195"/>
      <c r="JN643" s="188"/>
      <c r="JO643" s="188"/>
      <c r="JP643" s="188"/>
      <c r="JQ643" s="188"/>
      <c r="JR643" s="188"/>
      <c r="JS643" s="188"/>
      <c r="JT643" s="188"/>
      <c r="JU643" s="188"/>
      <c r="JV643" s="188"/>
      <c r="JW643" s="188"/>
      <c r="JX643" s="188"/>
      <c r="JY643" s="188"/>
      <c r="JZ643" s="188"/>
      <c r="KA643" s="188"/>
      <c r="KB643" s="188"/>
      <c r="KC643" s="189"/>
      <c r="KD643" s="195"/>
      <c r="KE643" s="188"/>
      <c r="KF643" s="188"/>
      <c r="KG643" s="188"/>
      <c r="KH643" s="188"/>
      <c r="KI643" s="188"/>
      <c r="KJ643" s="188"/>
      <c r="KK643" s="188"/>
      <c r="KL643" s="188"/>
      <c r="KM643" s="188"/>
      <c r="KN643" s="188"/>
      <c r="KO643" s="188"/>
      <c r="KP643" s="188"/>
      <c r="KQ643" s="188"/>
      <c r="KR643" s="188"/>
      <c r="KS643" s="188"/>
      <c r="KT643" s="189"/>
      <c r="KU643" s="188"/>
    </row>
    <row r="644" ht="15.0" customHeight="1">
      <c r="A644" s="195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9"/>
      <c r="R644" s="195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9"/>
      <c r="AI644" s="195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9"/>
      <c r="AZ644" s="195"/>
      <c r="BA644" s="188"/>
      <c r="BB644" s="188"/>
      <c r="BC644" s="188"/>
      <c r="BD644" s="188"/>
      <c r="BE644" s="188"/>
      <c r="BF644" s="188"/>
      <c r="BG644" s="188"/>
      <c r="BH644" s="188"/>
      <c r="BI644" s="188"/>
      <c r="BJ644" s="188"/>
      <c r="BK644" s="188"/>
      <c r="BL644" s="188"/>
      <c r="BM644" s="188"/>
      <c r="BN644" s="188"/>
      <c r="BO644" s="188"/>
      <c r="BP644" s="189"/>
      <c r="BQ644" s="195"/>
      <c r="BR644" s="188"/>
      <c r="BS644" s="188"/>
      <c r="BT644" s="188"/>
      <c r="BU644" s="188"/>
      <c r="BV644" s="188"/>
      <c r="BW644" s="188"/>
      <c r="BX644" s="188"/>
      <c r="BY644" s="188"/>
      <c r="BZ644" s="188"/>
      <c r="CA644" s="188"/>
      <c r="CB644" s="188"/>
      <c r="CC644" s="188"/>
      <c r="CD644" s="188"/>
      <c r="CE644" s="188"/>
      <c r="CF644" s="188"/>
      <c r="CG644" s="189"/>
      <c r="CH644" s="195"/>
      <c r="CI644" s="188"/>
      <c r="CJ644" s="188"/>
      <c r="CK644" s="188"/>
      <c r="CL644" s="188"/>
      <c r="CM644" s="188"/>
      <c r="CN644" s="188"/>
      <c r="CO644" s="188"/>
      <c r="CP644" s="188"/>
      <c r="CQ644" s="188"/>
      <c r="CR644" s="188"/>
      <c r="CS644" s="188"/>
      <c r="CT644" s="188"/>
      <c r="CU644" s="188"/>
      <c r="CV644" s="188"/>
      <c r="CW644" s="188"/>
      <c r="CX644" s="189"/>
      <c r="CY644" s="195"/>
      <c r="CZ644" s="188"/>
      <c r="DA644" s="188"/>
      <c r="DB644" s="188"/>
      <c r="DC644" s="188"/>
      <c r="DD644" s="188"/>
      <c r="DE644" s="188"/>
      <c r="DF644" s="188"/>
      <c r="DG644" s="188"/>
      <c r="DH644" s="188"/>
      <c r="DI644" s="188"/>
      <c r="DJ644" s="188"/>
      <c r="DK644" s="188"/>
      <c r="DL644" s="188"/>
      <c r="DM644" s="188"/>
      <c r="DN644" s="188"/>
      <c r="DO644" s="189"/>
      <c r="DP644" s="195"/>
      <c r="DQ644" s="188"/>
      <c r="DR644" s="188"/>
      <c r="DS644" s="188"/>
      <c r="DT644" s="188"/>
      <c r="DU644" s="188"/>
      <c r="DV644" s="188"/>
      <c r="DW644" s="188"/>
      <c r="DX644" s="188"/>
      <c r="DY644" s="188"/>
      <c r="DZ644" s="188"/>
      <c r="EA644" s="188"/>
      <c r="EB644" s="188"/>
      <c r="EC644" s="188"/>
      <c r="ED644" s="188"/>
      <c r="EE644" s="188"/>
      <c r="EF644" s="189"/>
      <c r="EG644" s="195"/>
      <c r="EH644" s="188"/>
      <c r="EI644" s="188"/>
      <c r="EJ644" s="188"/>
      <c r="EK644" s="188"/>
      <c r="EL644" s="188"/>
      <c r="EM644" s="188"/>
      <c r="EN644" s="188"/>
      <c r="EO644" s="188"/>
      <c r="EP644" s="188"/>
      <c r="EQ644" s="188"/>
      <c r="ER644" s="188"/>
      <c r="ES644" s="188"/>
      <c r="ET644" s="188"/>
      <c r="EU644" s="188"/>
      <c r="EV644" s="188"/>
      <c r="EW644" s="189"/>
      <c r="EX644" s="195"/>
      <c r="EY644" s="188"/>
      <c r="EZ644" s="188"/>
      <c r="FA644" s="188"/>
      <c r="FB644" s="188"/>
      <c r="FC644" s="188"/>
      <c r="FD644" s="188"/>
      <c r="FE644" s="188"/>
      <c r="FF644" s="188"/>
      <c r="FG644" s="188"/>
      <c r="FH644" s="188"/>
      <c r="FI644" s="188"/>
      <c r="FJ644" s="188"/>
      <c r="FK644" s="188"/>
      <c r="FL644" s="188"/>
      <c r="FM644" s="188"/>
      <c r="FN644" s="189"/>
      <c r="FO644" s="195"/>
      <c r="FP644" s="188"/>
      <c r="FQ644" s="188"/>
      <c r="FR644" s="188"/>
      <c r="FS644" s="188"/>
      <c r="FT644" s="188"/>
      <c r="FU644" s="188"/>
      <c r="FV644" s="188"/>
      <c r="FW644" s="188"/>
      <c r="FX644" s="188"/>
      <c r="FY644" s="188"/>
      <c r="FZ644" s="188"/>
      <c r="GA644" s="188"/>
      <c r="GB644" s="188"/>
      <c r="GC644" s="188"/>
      <c r="GD644" s="188"/>
      <c r="GE644" s="189"/>
      <c r="GF644" s="195"/>
      <c r="GG644" s="188"/>
      <c r="GH644" s="188"/>
      <c r="GI644" s="188"/>
      <c r="GJ644" s="188"/>
      <c r="GK644" s="188"/>
      <c r="GL644" s="188"/>
      <c r="GM644" s="188"/>
      <c r="GN644" s="188"/>
      <c r="GO644" s="188"/>
      <c r="GP644" s="188"/>
      <c r="GQ644" s="188"/>
      <c r="GR644" s="188"/>
      <c r="GS644" s="188"/>
      <c r="GT644" s="188"/>
      <c r="GU644" s="188"/>
      <c r="GV644" s="189"/>
      <c r="GW644" s="195"/>
      <c r="GX644" s="188"/>
      <c r="GY644" s="188"/>
      <c r="GZ644" s="188"/>
      <c r="HA644" s="188"/>
      <c r="HB644" s="188"/>
      <c r="HC644" s="188"/>
      <c r="HD644" s="188"/>
      <c r="HE644" s="188"/>
      <c r="HF644" s="188"/>
      <c r="HG644" s="188"/>
      <c r="HH644" s="188"/>
      <c r="HI644" s="188"/>
      <c r="HJ644" s="188"/>
      <c r="HK644" s="188"/>
      <c r="HL644" s="188"/>
      <c r="HM644" s="189"/>
      <c r="HN644" s="195"/>
      <c r="HO644" s="188"/>
      <c r="HP644" s="188"/>
      <c r="HQ644" s="188"/>
      <c r="HR644" s="188"/>
      <c r="HS644" s="188"/>
      <c r="HT644" s="188"/>
      <c r="HU644" s="188"/>
      <c r="HV644" s="188"/>
      <c r="HW644" s="188"/>
      <c r="HX644" s="188"/>
      <c r="HY644" s="188"/>
      <c r="HZ644" s="188"/>
      <c r="IA644" s="188"/>
      <c r="IB644" s="188"/>
      <c r="IC644" s="188"/>
      <c r="ID644" s="189"/>
      <c r="IE644" s="195"/>
      <c r="IF644" s="188"/>
      <c r="IG644" s="188"/>
      <c r="IH644" s="188"/>
      <c r="II644" s="188"/>
      <c r="IJ644" s="188"/>
      <c r="IK644" s="188"/>
      <c r="IL644" s="188"/>
      <c r="IM644" s="188"/>
      <c r="IN644" s="188"/>
      <c r="IO644" s="188"/>
      <c r="IP644" s="188"/>
      <c r="IQ644" s="188"/>
      <c r="IR644" s="188"/>
      <c r="IS644" s="188"/>
      <c r="IT644" s="188"/>
      <c r="IU644" s="189"/>
      <c r="IV644" s="195"/>
      <c r="IW644" s="188"/>
      <c r="IX644" s="188"/>
      <c r="IY644" s="188"/>
      <c r="IZ644" s="188"/>
      <c r="JA644" s="188"/>
      <c r="JB644" s="188"/>
      <c r="JC644" s="188"/>
      <c r="JD644" s="188"/>
      <c r="JE644" s="188"/>
      <c r="JF644" s="188"/>
      <c r="JG644" s="188"/>
      <c r="JH644" s="188"/>
      <c r="JI644" s="188"/>
      <c r="JJ644" s="188"/>
      <c r="JK644" s="188"/>
      <c r="JL644" s="189"/>
      <c r="JM644" s="195"/>
      <c r="JN644" s="188"/>
      <c r="JO644" s="188"/>
      <c r="JP644" s="188"/>
      <c r="JQ644" s="188"/>
      <c r="JR644" s="188"/>
      <c r="JS644" s="188"/>
      <c r="JT644" s="188"/>
      <c r="JU644" s="188"/>
      <c r="JV644" s="188"/>
      <c r="JW644" s="188"/>
      <c r="JX644" s="188"/>
      <c r="JY644" s="188"/>
      <c r="JZ644" s="188"/>
      <c r="KA644" s="188"/>
      <c r="KB644" s="188"/>
      <c r="KC644" s="189"/>
      <c r="KD644" s="195"/>
      <c r="KE644" s="188"/>
      <c r="KF644" s="188"/>
      <c r="KG644" s="188"/>
      <c r="KH644" s="188"/>
      <c r="KI644" s="188"/>
      <c r="KJ644" s="188"/>
      <c r="KK644" s="188"/>
      <c r="KL644" s="188"/>
      <c r="KM644" s="188"/>
      <c r="KN644" s="188"/>
      <c r="KO644" s="188"/>
      <c r="KP644" s="188"/>
      <c r="KQ644" s="188"/>
      <c r="KR644" s="188"/>
      <c r="KS644" s="188"/>
      <c r="KT644" s="189"/>
      <c r="KU644" s="188"/>
    </row>
    <row r="645" ht="15.0" customHeight="1">
      <c r="A645" s="195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9"/>
      <c r="R645" s="195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9"/>
      <c r="AI645" s="195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9"/>
      <c r="AZ645" s="195"/>
      <c r="BA645" s="188"/>
      <c r="BB645" s="188"/>
      <c r="BC645" s="188"/>
      <c r="BD645" s="188"/>
      <c r="BE645" s="188"/>
      <c r="BF645" s="188"/>
      <c r="BG645" s="188"/>
      <c r="BH645" s="188"/>
      <c r="BI645" s="188"/>
      <c r="BJ645" s="188"/>
      <c r="BK645" s="188"/>
      <c r="BL645" s="188"/>
      <c r="BM645" s="188"/>
      <c r="BN645" s="188"/>
      <c r="BO645" s="188"/>
      <c r="BP645" s="189"/>
      <c r="BQ645" s="195"/>
      <c r="BR645" s="188"/>
      <c r="BS645" s="188"/>
      <c r="BT645" s="188"/>
      <c r="BU645" s="188"/>
      <c r="BV645" s="188"/>
      <c r="BW645" s="188"/>
      <c r="BX645" s="188"/>
      <c r="BY645" s="188"/>
      <c r="BZ645" s="188"/>
      <c r="CA645" s="188"/>
      <c r="CB645" s="188"/>
      <c r="CC645" s="188"/>
      <c r="CD645" s="188"/>
      <c r="CE645" s="188"/>
      <c r="CF645" s="188"/>
      <c r="CG645" s="189"/>
      <c r="CH645" s="195"/>
      <c r="CI645" s="188"/>
      <c r="CJ645" s="188"/>
      <c r="CK645" s="188"/>
      <c r="CL645" s="188"/>
      <c r="CM645" s="188"/>
      <c r="CN645" s="188"/>
      <c r="CO645" s="188"/>
      <c r="CP645" s="188"/>
      <c r="CQ645" s="188"/>
      <c r="CR645" s="188"/>
      <c r="CS645" s="188"/>
      <c r="CT645" s="188"/>
      <c r="CU645" s="188"/>
      <c r="CV645" s="188"/>
      <c r="CW645" s="188"/>
      <c r="CX645" s="189"/>
      <c r="CY645" s="195"/>
      <c r="CZ645" s="188"/>
      <c r="DA645" s="188"/>
      <c r="DB645" s="188"/>
      <c r="DC645" s="188"/>
      <c r="DD645" s="188"/>
      <c r="DE645" s="188"/>
      <c r="DF645" s="188"/>
      <c r="DG645" s="188"/>
      <c r="DH645" s="188"/>
      <c r="DI645" s="188"/>
      <c r="DJ645" s="188"/>
      <c r="DK645" s="188"/>
      <c r="DL645" s="188"/>
      <c r="DM645" s="188"/>
      <c r="DN645" s="188"/>
      <c r="DO645" s="189"/>
      <c r="DP645" s="195"/>
      <c r="DQ645" s="188"/>
      <c r="DR645" s="188"/>
      <c r="DS645" s="188"/>
      <c r="DT645" s="188"/>
      <c r="DU645" s="188"/>
      <c r="DV645" s="188"/>
      <c r="DW645" s="188"/>
      <c r="DX645" s="188"/>
      <c r="DY645" s="188"/>
      <c r="DZ645" s="188"/>
      <c r="EA645" s="188"/>
      <c r="EB645" s="188"/>
      <c r="EC645" s="188"/>
      <c r="ED645" s="188"/>
      <c r="EE645" s="188"/>
      <c r="EF645" s="189"/>
      <c r="EG645" s="195"/>
      <c r="EH645" s="188"/>
      <c r="EI645" s="188"/>
      <c r="EJ645" s="188"/>
      <c r="EK645" s="188"/>
      <c r="EL645" s="188"/>
      <c r="EM645" s="188"/>
      <c r="EN645" s="188"/>
      <c r="EO645" s="188"/>
      <c r="EP645" s="188"/>
      <c r="EQ645" s="188"/>
      <c r="ER645" s="188"/>
      <c r="ES645" s="188"/>
      <c r="ET645" s="188"/>
      <c r="EU645" s="188"/>
      <c r="EV645" s="188"/>
      <c r="EW645" s="189"/>
      <c r="EX645" s="195"/>
      <c r="EY645" s="188"/>
      <c r="EZ645" s="188"/>
      <c r="FA645" s="188"/>
      <c r="FB645" s="188"/>
      <c r="FC645" s="188"/>
      <c r="FD645" s="188"/>
      <c r="FE645" s="188"/>
      <c r="FF645" s="188"/>
      <c r="FG645" s="188"/>
      <c r="FH645" s="188"/>
      <c r="FI645" s="188"/>
      <c r="FJ645" s="188"/>
      <c r="FK645" s="188"/>
      <c r="FL645" s="188"/>
      <c r="FM645" s="188"/>
      <c r="FN645" s="189"/>
      <c r="FO645" s="195"/>
      <c r="FP645" s="188"/>
      <c r="FQ645" s="188"/>
      <c r="FR645" s="188"/>
      <c r="FS645" s="188"/>
      <c r="FT645" s="188"/>
      <c r="FU645" s="188"/>
      <c r="FV645" s="188"/>
      <c r="FW645" s="188"/>
      <c r="FX645" s="188"/>
      <c r="FY645" s="188"/>
      <c r="FZ645" s="188"/>
      <c r="GA645" s="188"/>
      <c r="GB645" s="188"/>
      <c r="GC645" s="188"/>
      <c r="GD645" s="188"/>
      <c r="GE645" s="189"/>
      <c r="GF645" s="195"/>
      <c r="GG645" s="188"/>
      <c r="GH645" s="188"/>
      <c r="GI645" s="188"/>
      <c r="GJ645" s="188"/>
      <c r="GK645" s="188"/>
      <c r="GL645" s="188"/>
      <c r="GM645" s="188"/>
      <c r="GN645" s="188"/>
      <c r="GO645" s="188"/>
      <c r="GP645" s="188"/>
      <c r="GQ645" s="188"/>
      <c r="GR645" s="188"/>
      <c r="GS645" s="188"/>
      <c r="GT645" s="188"/>
      <c r="GU645" s="188"/>
      <c r="GV645" s="189"/>
      <c r="GW645" s="195"/>
      <c r="GX645" s="188"/>
      <c r="GY645" s="188"/>
      <c r="GZ645" s="188"/>
      <c r="HA645" s="188"/>
      <c r="HB645" s="188"/>
      <c r="HC645" s="188"/>
      <c r="HD645" s="188"/>
      <c r="HE645" s="188"/>
      <c r="HF645" s="188"/>
      <c r="HG645" s="188"/>
      <c r="HH645" s="188"/>
      <c r="HI645" s="188"/>
      <c r="HJ645" s="188"/>
      <c r="HK645" s="188"/>
      <c r="HL645" s="188"/>
      <c r="HM645" s="189"/>
      <c r="HN645" s="195"/>
      <c r="HO645" s="188"/>
      <c r="HP645" s="188"/>
      <c r="HQ645" s="188"/>
      <c r="HR645" s="188"/>
      <c r="HS645" s="188"/>
      <c r="HT645" s="188"/>
      <c r="HU645" s="188"/>
      <c r="HV645" s="188"/>
      <c r="HW645" s="188"/>
      <c r="HX645" s="188"/>
      <c r="HY645" s="188"/>
      <c r="HZ645" s="188"/>
      <c r="IA645" s="188"/>
      <c r="IB645" s="188"/>
      <c r="IC645" s="188"/>
      <c r="ID645" s="189"/>
      <c r="IE645" s="195"/>
      <c r="IF645" s="188"/>
      <c r="IG645" s="188"/>
      <c r="IH645" s="188"/>
      <c r="II645" s="188"/>
      <c r="IJ645" s="188"/>
      <c r="IK645" s="188"/>
      <c r="IL645" s="188"/>
      <c r="IM645" s="188"/>
      <c r="IN645" s="188"/>
      <c r="IO645" s="188"/>
      <c r="IP645" s="188"/>
      <c r="IQ645" s="188"/>
      <c r="IR645" s="188"/>
      <c r="IS645" s="188"/>
      <c r="IT645" s="188"/>
      <c r="IU645" s="189"/>
      <c r="IV645" s="195"/>
      <c r="IW645" s="188"/>
      <c r="IX645" s="188"/>
      <c r="IY645" s="188"/>
      <c r="IZ645" s="188"/>
      <c r="JA645" s="188"/>
      <c r="JB645" s="188"/>
      <c r="JC645" s="188"/>
      <c r="JD645" s="188"/>
      <c r="JE645" s="188"/>
      <c r="JF645" s="188"/>
      <c r="JG645" s="188"/>
      <c r="JH645" s="188"/>
      <c r="JI645" s="188"/>
      <c r="JJ645" s="188"/>
      <c r="JK645" s="188"/>
      <c r="JL645" s="189"/>
      <c r="JM645" s="195"/>
      <c r="JN645" s="188"/>
      <c r="JO645" s="188"/>
      <c r="JP645" s="188"/>
      <c r="JQ645" s="188"/>
      <c r="JR645" s="188"/>
      <c r="JS645" s="188"/>
      <c r="JT645" s="188"/>
      <c r="JU645" s="188"/>
      <c r="JV645" s="188"/>
      <c r="JW645" s="188"/>
      <c r="JX645" s="188"/>
      <c r="JY645" s="188"/>
      <c r="JZ645" s="188"/>
      <c r="KA645" s="188"/>
      <c r="KB645" s="188"/>
      <c r="KC645" s="189"/>
      <c r="KD645" s="195"/>
      <c r="KE645" s="188"/>
      <c r="KF645" s="188"/>
      <c r="KG645" s="188"/>
      <c r="KH645" s="188"/>
      <c r="KI645" s="188"/>
      <c r="KJ645" s="188"/>
      <c r="KK645" s="188"/>
      <c r="KL645" s="188"/>
      <c r="KM645" s="188"/>
      <c r="KN645" s="188"/>
      <c r="KO645" s="188"/>
      <c r="KP645" s="188"/>
      <c r="KQ645" s="188"/>
      <c r="KR645" s="188"/>
      <c r="KS645" s="188"/>
      <c r="KT645" s="189"/>
      <c r="KU645" s="188"/>
    </row>
    <row r="646" ht="15.0" customHeight="1">
      <c r="A646" s="195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9"/>
      <c r="R646" s="195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9"/>
      <c r="AI646" s="195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9"/>
      <c r="AZ646" s="195"/>
      <c r="BA646" s="188"/>
      <c r="BB646" s="188"/>
      <c r="BC646" s="188"/>
      <c r="BD646" s="188"/>
      <c r="BE646" s="188"/>
      <c r="BF646" s="188"/>
      <c r="BG646" s="188"/>
      <c r="BH646" s="188"/>
      <c r="BI646" s="188"/>
      <c r="BJ646" s="188"/>
      <c r="BK646" s="188"/>
      <c r="BL646" s="188"/>
      <c r="BM646" s="188"/>
      <c r="BN646" s="188"/>
      <c r="BO646" s="188"/>
      <c r="BP646" s="189"/>
      <c r="BQ646" s="195"/>
      <c r="BR646" s="188"/>
      <c r="BS646" s="188"/>
      <c r="BT646" s="188"/>
      <c r="BU646" s="188"/>
      <c r="BV646" s="188"/>
      <c r="BW646" s="188"/>
      <c r="BX646" s="188"/>
      <c r="BY646" s="188"/>
      <c r="BZ646" s="188"/>
      <c r="CA646" s="188"/>
      <c r="CB646" s="188"/>
      <c r="CC646" s="188"/>
      <c r="CD646" s="188"/>
      <c r="CE646" s="188"/>
      <c r="CF646" s="188"/>
      <c r="CG646" s="189"/>
      <c r="CH646" s="195"/>
      <c r="CI646" s="188"/>
      <c r="CJ646" s="188"/>
      <c r="CK646" s="188"/>
      <c r="CL646" s="188"/>
      <c r="CM646" s="188"/>
      <c r="CN646" s="188"/>
      <c r="CO646" s="188"/>
      <c r="CP646" s="188"/>
      <c r="CQ646" s="188"/>
      <c r="CR646" s="188"/>
      <c r="CS646" s="188"/>
      <c r="CT646" s="188"/>
      <c r="CU646" s="188"/>
      <c r="CV646" s="188"/>
      <c r="CW646" s="188"/>
      <c r="CX646" s="189"/>
      <c r="CY646" s="195"/>
      <c r="CZ646" s="188"/>
      <c r="DA646" s="188"/>
      <c r="DB646" s="188"/>
      <c r="DC646" s="188"/>
      <c r="DD646" s="188"/>
      <c r="DE646" s="188"/>
      <c r="DF646" s="188"/>
      <c r="DG646" s="188"/>
      <c r="DH646" s="188"/>
      <c r="DI646" s="188"/>
      <c r="DJ646" s="188"/>
      <c r="DK646" s="188"/>
      <c r="DL646" s="188"/>
      <c r="DM646" s="188"/>
      <c r="DN646" s="188"/>
      <c r="DO646" s="189"/>
      <c r="DP646" s="195"/>
      <c r="DQ646" s="188"/>
      <c r="DR646" s="188"/>
      <c r="DS646" s="188"/>
      <c r="DT646" s="188"/>
      <c r="DU646" s="188"/>
      <c r="DV646" s="188"/>
      <c r="DW646" s="188"/>
      <c r="DX646" s="188"/>
      <c r="DY646" s="188"/>
      <c r="DZ646" s="188"/>
      <c r="EA646" s="188"/>
      <c r="EB646" s="188"/>
      <c r="EC646" s="188"/>
      <c r="ED646" s="188"/>
      <c r="EE646" s="188"/>
      <c r="EF646" s="189"/>
      <c r="EG646" s="195"/>
      <c r="EH646" s="188"/>
      <c r="EI646" s="188"/>
      <c r="EJ646" s="188"/>
      <c r="EK646" s="188"/>
      <c r="EL646" s="188"/>
      <c r="EM646" s="188"/>
      <c r="EN646" s="188"/>
      <c r="EO646" s="188"/>
      <c r="EP646" s="188"/>
      <c r="EQ646" s="188"/>
      <c r="ER646" s="188"/>
      <c r="ES646" s="188"/>
      <c r="ET646" s="188"/>
      <c r="EU646" s="188"/>
      <c r="EV646" s="188"/>
      <c r="EW646" s="189"/>
      <c r="EX646" s="195"/>
      <c r="EY646" s="188"/>
      <c r="EZ646" s="188"/>
      <c r="FA646" s="188"/>
      <c r="FB646" s="188"/>
      <c r="FC646" s="188"/>
      <c r="FD646" s="188"/>
      <c r="FE646" s="188"/>
      <c r="FF646" s="188"/>
      <c r="FG646" s="188"/>
      <c r="FH646" s="188"/>
      <c r="FI646" s="188"/>
      <c r="FJ646" s="188"/>
      <c r="FK646" s="188"/>
      <c r="FL646" s="188"/>
      <c r="FM646" s="188"/>
      <c r="FN646" s="189"/>
      <c r="FO646" s="195"/>
      <c r="FP646" s="188"/>
      <c r="FQ646" s="188"/>
      <c r="FR646" s="188"/>
      <c r="FS646" s="188"/>
      <c r="FT646" s="188"/>
      <c r="FU646" s="188"/>
      <c r="FV646" s="188"/>
      <c r="FW646" s="188"/>
      <c r="FX646" s="188"/>
      <c r="FY646" s="188"/>
      <c r="FZ646" s="188"/>
      <c r="GA646" s="188"/>
      <c r="GB646" s="188"/>
      <c r="GC646" s="188"/>
      <c r="GD646" s="188"/>
      <c r="GE646" s="189"/>
      <c r="GF646" s="195"/>
      <c r="GG646" s="188"/>
      <c r="GH646" s="188"/>
      <c r="GI646" s="188"/>
      <c r="GJ646" s="188"/>
      <c r="GK646" s="188"/>
      <c r="GL646" s="188"/>
      <c r="GM646" s="188"/>
      <c r="GN646" s="188"/>
      <c r="GO646" s="188"/>
      <c r="GP646" s="188"/>
      <c r="GQ646" s="188"/>
      <c r="GR646" s="188"/>
      <c r="GS646" s="188"/>
      <c r="GT646" s="188"/>
      <c r="GU646" s="188"/>
      <c r="GV646" s="189"/>
      <c r="GW646" s="195"/>
      <c r="GX646" s="188"/>
      <c r="GY646" s="188"/>
      <c r="GZ646" s="188"/>
      <c r="HA646" s="188"/>
      <c r="HB646" s="188"/>
      <c r="HC646" s="188"/>
      <c r="HD646" s="188"/>
      <c r="HE646" s="188"/>
      <c r="HF646" s="188"/>
      <c r="HG646" s="188"/>
      <c r="HH646" s="188"/>
      <c r="HI646" s="188"/>
      <c r="HJ646" s="188"/>
      <c r="HK646" s="188"/>
      <c r="HL646" s="188"/>
      <c r="HM646" s="189"/>
      <c r="HN646" s="195"/>
      <c r="HO646" s="188"/>
      <c r="HP646" s="188"/>
      <c r="HQ646" s="188"/>
      <c r="HR646" s="188"/>
      <c r="HS646" s="188"/>
      <c r="HT646" s="188"/>
      <c r="HU646" s="188"/>
      <c r="HV646" s="188"/>
      <c r="HW646" s="188"/>
      <c r="HX646" s="188"/>
      <c r="HY646" s="188"/>
      <c r="HZ646" s="188"/>
      <c r="IA646" s="188"/>
      <c r="IB646" s="188"/>
      <c r="IC646" s="188"/>
      <c r="ID646" s="189"/>
      <c r="IE646" s="195"/>
      <c r="IF646" s="188"/>
      <c r="IG646" s="188"/>
      <c r="IH646" s="188"/>
      <c r="II646" s="188"/>
      <c r="IJ646" s="188"/>
      <c r="IK646" s="188"/>
      <c r="IL646" s="188"/>
      <c r="IM646" s="188"/>
      <c r="IN646" s="188"/>
      <c r="IO646" s="188"/>
      <c r="IP646" s="188"/>
      <c r="IQ646" s="188"/>
      <c r="IR646" s="188"/>
      <c r="IS646" s="188"/>
      <c r="IT646" s="188"/>
      <c r="IU646" s="189"/>
      <c r="IV646" s="195"/>
      <c r="IW646" s="188"/>
      <c r="IX646" s="188"/>
      <c r="IY646" s="188"/>
      <c r="IZ646" s="188"/>
      <c r="JA646" s="188"/>
      <c r="JB646" s="188"/>
      <c r="JC646" s="188"/>
      <c r="JD646" s="188"/>
      <c r="JE646" s="188"/>
      <c r="JF646" s="188"/>
      <c r="JG646" s="188"/>
      <c r="JH646" s="188"/>
      <c r="JI646" s="188"/>
      <c r="JJ646" s="188"/>
      <c r="JK646" s="188"/>
      <c r="JL646" s="189"/>
      <c r="JM646" s="195"/>
      <c r="JN646" s="188"/>
      <c r="JO646" s="188"/>
      <c r="JP646" s="188"/>
      <c r="JQ646" s="188"/>
      <c r="JR646" s="188"/>
      <c r="JS646" s="188"/>
      <c r="JT646" s="188"/>
      <c r="JU646" s="188"/>
      <c r="JV646" s="188"/>
      <c r="JW646" s="188"/>
      <c r="JX646" s="188"/>
      <c r="JY646" s="188"/>
      <c r="JZ646" s="188"/>
      <c r="KA646" s="188"/>
      <c r="KB646" s="188"/>
      <c r="KC646" s="189"/>
      <c r="KD646" s="195"/>
      <c r="KE646" s="188"/>
      <c r="KF646" s="188"/>
      <c r="KG646" s="188"/>
      <c r="KH646" s="188"/>
      <c r="KI646" s="188"/>
      <c r="KJ646" s="188"/>
      <c r="KK646" s="188"/>
      <c r="KL646" s="188"/>
      <c r="KM646" s="188"/>
      <c r="KN646" s="188"/>
      <c r="KO646" s="188"/>
      <c r="KP646" s="188"/>
      <c r="KQ646" s="188"/>
      <c r="KR646" s="188"/>
      <c r="KS646" s="188"/>
      <c r="KT646" s="189"/>
      <c r="KU646" s="188"/>
    </row>
    <row r="647" ht="15.0" customHeight="1">
      <c r="A647" s="195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9"/>
      <c r="R647" s="195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9"/>
      <c r="AI647" s="195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9"/>
      <c r="AZ647" s="195"/>
      <c r="BA647" s="188"/>
      <c r="BB647" s="188"/>
      <c r="BC647" s="188"/>
      <c r="BD647" s="188"/>
      <c r="BE647" s="188"/>
      <c r="BF647" s="188"/>
      <c r="BG647" s="188"/>
      <c r="BH647" s="188"/>
      <c r="BI647" s="188"/>
      <c r="BJ647" s="188"/>
      <c r="BK647" s="188"/>
      <c r="BL647" s="188"/>
      <c r="BM647" s="188"/>
      <c r="BN647" s="188"/>
      <c r="BO647" s="188"/>
      <c r="BP647" s="189"/>
      <c r="BQ647" s="195"/>
      <c r="BR647" s="188"/>
      <c r="BS647" s="188"/>
      <c r="BT647" s="188"/>
      <c r="BU647" s="188"/>
      <c r="BV647" s="188"/>
      <c r="BW647" s="188"/>
      <c r="BX647" s="188"/>
      <c r="BY647" s="188"/>
      <c r="BZ647" s="188"/>
      <c r="CA647" s="188"/>
      <c r="CB647" s="188"/>
      <c r="CC647" s="188"/>
      <c r="CD647" s="188"/>
      <c r="CE647" s="188"/>
      <c r="CF647" s="188"/>
      <c r="CG647" s="189"/>
      <c r="CH647" s="195"/>
      <c r="CI647" s="188"/>
      <c r="CJ647" s="188"/>
      <c r="CK647" s="188"/>
      <c r="CL647" s="188"/>
      <c r="CM647" s="188"/>
      <c r="CN647" s="188"/>
      <c r="CO647" s="188"/>
      <c r="CP647" s="188"/>
      <c r="CQ647" s="188"/>
      <c r="CR647" s="188"/>
      <c r="CS647" s="188"/>
      <c r="CT647" s="188"/>
      <c r="CU647" s="188"/>
      <c r="CV647" s="188"/>
      <c r="CW647" s="188"/>
      <c r="CX647" s="189"/>
      <c r="CY647" s="195"/>
      <c r="CZ647" s="188"/>
      <c r="DA647" s="188"/>
      <c r="DB647" s="188"/>
      <c r="DC647" s="188"/>
      <c r="DD647" s="188"/>
      <c r="DE647" s="188"/>
      <c r="DF647" s="188"/>
      <c r="DG647" s="188"/>
      <c r="DH647" s="188"/>
      <c r="DI647" s="188"/>
      <c r="DJ647" s="188"/>
      <c r="DK647" s="188"/>
      <c r="DL647" s="188"/>
      <c r="DM647" s="188"/>
      <c r="DN647" s="188"/>
      <c r="DO647" s="189"/>
      <c r="DP647" s="195"/>
      <c r="DQ647" s="188"/>
      <c r="DR647" s="188"/>
      <c r="DS647" s="188"/>
      <c r="DT647" s="188"/>
      <c r="DU647" s="188"/>
      <c r="DV647" s="188"/>
      <c r="DW647" s="188"/>
      <c r="DX647" s="188"/>
      <c r="DY647" s="188"/>
      <c r="DZ647" s="188"/>
      <c r="EA647" s="188"/>
      <c r="EB647" s="188"/>
      <c r="EC647" s="188"/>
      <c r="ED647" s="188"/>
      <c r="EE647" s="188"/>
      <c r="EF647" s="189"/>
      <c r="EG647" s="195"/>
      <c r="EH647" s="188"/>
      <c r="EI647" s="188"/>
      <c r="EJ647" s="188"/>
      <c r="EK647" s="188"/>
      <c r="EL647" s="188"/>
      <c r="EM647" s="188"/>
      <c r="EN647" s="188"/>
      <c r="EO647" s="188"/>
      <c r="EP647" s="188"/>
      <c r="EQ647" s="188"/>
      <c r="ER647" s="188"/>
      <c r="ES647" s="188"/>
      <c r="ET647" s="188"/>
      <c r="EU647" s="188"/>
      <c r="EV647" s="188"/>
      <c r="EW647" s="189"/>
      <c r="EX647" s="195"/>
      <c r="EY647" s="188"/>
      <c r="EZ647" s="188"/>
      <c r="FA647" s="188"/>
      <c r="FB647" s="188"/>
      <c r="FC647" s="188"/>
      <c r="FD647" s="188"/>
      <c r="FE647" s="188"/>
      <c r="FF647" s="188"/>
      <c r="FG647" s="188"/>
      <c r="FH647" s="188"/>
      <c r="FI647" s="188"/>
      <c r="FJ647" s="188"/>
      <c r="FK647" s="188"/>
      <c r="FL647" s="188"/>
      <c r="FM647" s="188"/>
      <c r="FN647" s="189"/>
      <c r="FO647" s="195"/>
      <c r="FP647" s="188"/>
      <c r="FQ647" s="188"/>
      <c r="FR647" s="188"/>
      <c r="FS647" s="188"/>
      <c r="FT647" s="188"/>
      <c r="FU647" s="188"/>
      <c r="FV647" s="188"/>
      <c r="FW647" s="188"/>
      <c r="FX647" s="188"/>
      <c r="FY647" s="188"/>
      <c r="FZ647" s="188"/>
      <c r="GA647" s="188"/>
      <c r="GB647" s="188"/>
      <c r="GC647" s="188"/>
      <c r="GD647" s="188"/>
      <c r="GE647" s="189"/>
      <c r="GF647" s="195"/>
      <c r="GG647" s="188"/>
      <c r="GH647" s="188"/>
      <c r="GI647" s="188"/>
      <c r="GJ647" s="188"/>
      <c r="GK647" s="188"/>
      <c r="GL647" s="188"/>
      <c r="GM647" s="188"/>
      <c r="GN647" s="188"/>
      <c r="GO647" s="188"/>
      <c r="GP647" s="188"/>
      <c r="GQ647" s="188"/>
      <c r="GR647" s="188"/>
      <c r="GS647" s="188"/>
      <c r="GT647" s="188"/>
      <c r="GU647" s="188"/>
      <c r="GV647" s="189"/>
      <c r="GW647" s="195"/>
      <c r="GX647" s="188"/>
      <c r="GY647" s="188"/>
      <c r="GZ647" s="188"/>
      <c r="HA647" s="188"/>
      <c r="HB647" s="188"/>
      <c r="HC647" s="188"/>
      <c r="HD647" s="188"/>
      <c r="HE647" s="188"/>
      <c r="HF647" s="188"/>
      <c r="HG647" s="188"/>
      <c r="HH647" s="188"/>
      <c r="HI647" s="188"/>
      <c r="HJ647" s="188"/>
      <c r="HK647" s="188"/>
      <c r="HL647" s="188"/>
      <c r="HM647" s="189"/>
      <c r="HN647" s="195"/>
      <c r="HO647" s="188"/>
      <c r="HP647" s="188"/>
      <c r="HQ647" s="188"/>
      <c r="HR647" s="188"/>
      <c r="HS647" s="188"/>
      <c r="HT647" s="188"/>
      <c r="HU647" s="188"/>
      <c r="HV647" s="188"/>
      <c r="HW647" s="188"/>
      <c r="HX647" s="188"/>
      <c r="HY647" s="188"/>
      <c r="HZ647" s="188"/>
      <c r="IA647" s="188"/>
      <c r="IB647" s="188"/>
      <c r="IC647" s="188"/>
      <c r="ID647" s="189"/>
      <c r="IE647" s="195"/>
      <c r="IF647" s="188"/>
      <c r="IG647" s="188"/>
      <c r="IH647" s="188"/>
      <c r="II647" s="188"/>
      <c r="IJ647" s="188"/>
      <c r="IK647" s="188"/>
      <c r="IL647" s="188"/>
      <c r="IM647" s="188"/>
      <c r="IN647" s="188"/>
      <c r="IO647" s="188"/>
      <c r="IP647" s="188"/>
      <c r="IQ647" s="188"/>
      <c r="IR647" s="188"/>
      <c r="IS647" s="188"/>
      <c r="IT647" s="188"/>
      <c r="IU647" s="189"/>
      <c r="IV647" s="195"/>
      <c r="IW647" s="188"/>
      <c r="IX647" s="188"/>
      <c r="IY647" s="188"/>
      <c r="IZ647" s="188"/>
      <c r="JA647" s="188"/>
      <c r="JB647" s="188"/>
      <c r="JC647" s="188"/>
      <c r="JD647" s="188"/>
      <c r="JE647" s="188"/>
      <c r="JF647" s="188"/>
      <c r="JG647" s="188"/>
      <c r="JH647" s="188"/>
      <c r="JI647" s="188"/>
      <c r="JJ647" s="188"/>
      <c r="JK647" s="188"/>
      <c r="JL647" s="189"/>
      <c r="JM647" s="195"/>
      <c r="JN647" s="188"/>
      <c r="JO647" s="188"/>
      <c r="JP647" s="188"/>
      <c r="JQ647" s="188"/>
      <c r="JR647" s="188"/>
      <c r="JS647" s="188"/>
      <c r="JT647" s="188"/>
      <c r="JU647" s="188"/>
      <c r="JV647" s="188"/>
      <c r="JW647" s="188"/>
      <c r="JX647" s="188"/>
      <c r="JY647" s="188"/>
      <c r="JZ647" s="188"/>
      <c r="KA647" s="188"/>
      <c r="KB647" s="188"/>
      <c r="KC647" s="189"/>
      <c r="KD647" s="195"/>
      <c r="KE647" s="188"/>
      <c r="KF647" s="188"/>
      <c r="KG647" s="188"/>
      <c r="KH647" s="188"/>
      <c r="KI647" s="188"/>
      <c r="KJ647" s="188"/>
      <c r="KK647" s="188"/>
      <c r="KL647" s="188"/>
      <c r="KM647" s="188"/>
      <c r="KN647" s="188"/>
      <c r="KO647" s="188"/>
      <c r="KP647" s="188"/>
      <c r="KQ647" s="188"/>
      <c r="KR647" s="188"/>
      <c r="KS647" s="188"/>
      <c r="KT647" s="189"/>
      <c r="KU647" s="188"/>
    </row>
    <row r="648" ht="15.0" customHeight="1">
      <c r="A648" s="195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9"/>
      <c r="R648" s="195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9"/>
      <c r="AI648" s="195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9"/>
      <c r="AZ648" s="195"/>
      <c r="BA648" s="188"/>
      <c r="BB648" s="188"/>
      <c r="BC648" s="188"/>
      <c r="BD648" s="188"/>
      <c r="BE648" s="188"/>
      <c r="BF648" s="188"/>
      <c r="BG648" s="188"/>
      <c r="BH648" s="188"/>
      <c r="BI648" s="188"/>
      <c r="BJ648" s="188"/>
      <c r="BK648" s="188"/>
      <c r="BL648" s="188"/>
      <c r="BM648" s="188"/>
      <c r="BN648" s="188"/>
      <c r="BO648" s="188"/>
      <c r="BP648" s="189"/>
      <c r="BQ648" s="195"/>
      <c r="BR648" s="188"/>
      <c r="BS648" s="188"/>
      <c r="BT648" s="188"/>
      <c r="BU648" s="188"/>
      <c r="BV648" s="188"/>
      <c r="BW648" s="188"/>
      <c r="BX648" s="188"/>
      <c r="BY648" s="188"/>
      <c r="BZ648" s="188"/>
      <c r="CA648" s="188"/>
      <c r="CB648" s="188"/>
      <c r="CC648" s="188"/>
      <c r="CD648" s="188"/>
      <c r="CE648" s="188"/>
      <c r="CF648" s="188"/>
      <c r="CG648" s="189"/>
      <c r="CH648" s="195"/>
      <c r="CI648" s="188"/>
      <c r="CJ648" s="188"/>
      <c r="CK648" s="188"/>
      <c r="CL648" s="188"/>
      <c r="CM648" s="188"/>
      <c r="CN648" s="188"/>
      <c r="CO648" s="188"/>
      <c r="CP648" s="188"/>
      <c r="CQ648" s="188"/>
      <c r="CR648" s="188"/>
      <c r="CS648" s="188"/>
      <c r="CT648" s="188"/>
      <c r="CU648" s="188"/>
      <c r="CV648" s="188"/>
      <c r="CW648" s="188"/>
      <c r="CX648" s="189"/>
      <c r="CY648" s="195"/>
      <c r="CZ648" s="188"/>
      <c r="DA648" s="188"/>
      <c r="DB648" s="188"/>
      <c r="DC648" s="188"/>
      <c r="DD648" s="188"/>
      <c r="DE648" s="188"/>
      <c r="DF648" s="188"/>
      <c r="DG648" s="188"/>
      <c r="DH648" s="188"/>
      <c r="DI648" s="188"/>
      <c r="DJ648" s="188"/>
      <c r="DK648" s="188"/>
      <c r="DL648" s="188"/>
      <c r="DM648" s="188"/>
      <c r="DN648" s="188"/>
      <c r="DO648" s="189"/>
      <c r="DP648" s="195"/>
      <c r="DQ648" s="188"/>
      <c r="DR648" s="188"/>
      <c r="DS648" s="188"/>
      <c r="DT648" s="188"/>
      <c r="DU648" s="188"/>
      <c r="DV648" s="188"/>
      <c r="DW648" s="188"/>
      <c r="DX648" s="188"/>
      <c r="DY648" s="188"/>
      <c r="DZ648" s="188"/>
      <c r="EA648" s="188"/>
      <c r="EB648" s="188"/>
      <c r="EC648" s="188"/>
      <c r="ED648" s="188"/>
      <c r="EE648" s="188"/>
      <c r="EF648" s="189"/>
      <c r="EG648" s="195"/>
      <c r="EH648" s="188"/>
      <c r="EI648" s="188"/>
      <c r="EJ648" s="188"/>
      <c r="EK648" s="188"/>
      <c r="EL648" s="188"/>
      <c r="EM648" s="188"/>
      <c r="EN648" s="188"/>
      <c r="EO648" s="188"/>
      <c r="EP648" s="188"/>
      <c r="EQ648" s="188"/>
      <c r="ER648" s="188"/>
      <c r="ES648" s="188"/>
      <c r="ET648" s="188"/>
      <c r="EU648" s="188"/>
      <c r="EV648" s="188"/>
      <c r="EW648" s="189"/>
      <c r="EX648" s="195"/>
      <c r="EY648" s="188"/>
      <c r="EZ648" s="188"/>
      <c r="FA648" s="188"/>
      <c r="FB648" s="188"/>
      <c r="FC648" s="188"/>
      <c r="FD648" s="188"/>
      <c r="FE648" s="188"/>
      <c r="FF648" s="188"/>
      <c r="FG648" s="188"/>
      <c r="FH648" s="188"/>
      <c r="FI648" s="188"/>
      <c r="FJ648" s="188"/>
      <c r="FK648" s="188"/>
      <c r="FL648" s="188"/>
      <c r="FM648" s="188"/>
      <c r="FN648" s="189"/>
      <c r="FO648" s="195"/>
      <c r="FP648" s="188"/>
      <c r="FQ648" s="188"/>
      <c r="FR648" s="188"/>
      <c r="FS648" s="188"/>
      <c r="FT648" s="188"/>
      <c r="FU648" s="188"/>
      <c r="FV648" s="188"/>
      <c r="FW648" s="188"/>
      <c r="FX648" s="188"/>
      <c r="FY648" s="188"/>
      <c r="FZ648" s="188"/>
      <c r="GA648" s="188"/>
      <c r="GB648" s="188"/>
      <c r="GC648" s="188"/>
      <c r="GD648" s="188"/>
      <c r="GE648" s="189"/>
      <c r="GF648" s="195"/>
      <c r="GG648" s="188"/>
      <c r="GH648" s="188"/>
      <c r="GI648" s="188"/>
      <c r="GJ648" s="188"/>
      <c r="GK648" s="188"/>
      <c r="GL648" s="188"/>
      <c r="GM648" s="188"/>
      <c r="GN648" s="188"/>
      <c r="GO648" s="188"/>
      <c r="GP648" s="188"/>
      <c r="GQ648" s="188"/>
      <c r="GR648" s="188"/>
      <c r="GS648" s="188"/>
      <c r="GT648" s="188"/>
      <c r="GU648" s="188"/>
      <c r="GV648" s="189"/>
      <c r="GW648" s="195"/>
      <c r="GX648" s="188"/>
      <c r="GY648" s="188"/>
      <c r="GZ648" s="188"/>
      <c r="HA648" s="188"/>
      <c r="HB648" s="188"/>
      <c r="HC648" s="188"/>
      <c r="HD648" s="188"/>
      <c r="HE648" s="188"/>
      <c r="HF648" s="188"/>
      <c r="HG648" s="188"/>
      <c r="HH648" s="188"/>
      <c r="HI648" s="188"/>
      <c r="HJ648" s="188"/>
      <c r="HK648" s="188"/>
      <c r="HL648" s="188"/>
      <c r="HM648" s="189"/>
      <c r="HN648" s="195"/>
      <c r="HO648" s="188"/>
      <c r="HP648" s="188"/>
      <c r="HQ648" s="188"/>
      <c r="HR648" s="188"/>
      <c r="HS648" s="188"/>
      <c r="HT648" s="188"/>
      <c r="HU648" s="188"/>
      <c r="HV648" s="188"/>
      <c r="HW648" s="188"/>
      <c r="HX648" s="188"/>
      <c r="HY648" s="188"/>
      <c r="HZ648" s="188"/>
      <c r="IA648" s="188"/>
      <c r="IB648" s="188"/>
      <c r="IC648" s="188"/>
      <c r="ID648" s="189"/>
      <c r="IE648" s="195"/>
      <c r="IF648" s="188"/>
      <c r="IG648" s="188"/>
      <c r="IH648" s="188"/>
      <c r="II648" s="188"/>
      <c r="IJ648" s="188"/>
      <c r="IK648" s="188"/>
      <c r="IL648" s="188"/>
      <c r="IM648" s="188"/>
      <c r="IN648" s="188"/>
      <c r="IO648" s="188"/>
      <c r="IP648" s="188"/>
      <c r="IQ648" s="188"/>
      <c r="IR648" s="188"/>
      <c r="IS648" s="188"/>
      <c r="IT648" s="188"/>
      <c r="IU648" s="189"/>
      <c r="IV648" s="195"/>
      <c r="IW648" s="188"/>
      <c r="IX648" s="188"/>
      <c r="IY648" s="188"/>
      <c r="IZ648" s="188"/>
      <c r="JA648" s="188"/>
      <c r="JB648" s="188"/>
      <c r="JC648" s="188"/>
      <c r="JD648" s="188"/>
      <c r="JE648" s="188"/>
      <c r="JF648" s="188"/>
      <c r="JG648" s="188"/>
      <c r="JH648" s="188"/>
      <c r="JI648" s="188"/>
      <c r="JJ648" s="188"/>
      <c r="JK648" s="188"/>
      <c r="JL648" s="189"/>
      <c r="JM648" s="195"/>
      <c r="JN648" s="188"/>
      <c r="JO648" s="188"/>
      <c r="JP648" s="188"/>
      <c r="JQ648" s="188"/>
      <c r="JR648" s="188"/>
      <c r="JS648" s="188"/>
      <c r="JT648" s="188"/>
      <c r="JU648" s="188"/>
      <c r="JV648" s="188"/>
      <c r="JW648" s="188"/>
      <c r="JX648" s="188"/>
      <c r="JY648" s="188"/>
      <c r="JZ648" s="188"/>
      <c r="KA648" s="188"/>
      <c r="KB648" s="188"/>
      <c r="KC648" s="189"/>
      <c r="KD648" s="195"/>
      <c r="KE648" s="188"/>
      <c r="KF648" s="188"/>
      <c r="KG648" s="188"/>
      <c r="KH648" s="188"/>
      <c r="KI648" s="188"/>
      <c r="KJ648" s="188"/>
      <c r="KK648" s="188"/>
      <c r="KL648" s="188"/>
      <c r="KM648" s="188"/>
      <c r="KN648" s="188"/>
      <c r="KO648" s="188"/>
      <c r="KP648" s="188"/>
      <c r="KQ648" s="188"/>
      <c r="KR648" s="188"/>
      <c r="KS648" s="188"/>
      <c r="KT648" s="189"/>
      <c r="KU648" s="188"/>
    </row>
    <row r="649" ht="15.0" customHeight="1">
      <c r="A649" s="195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9"/>
      <c r="R649" s="195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9"/>
      <c r="AI649" s="195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9"/>
      <c r="AZ649" s="195"/>
      <c r="BA649" s="188"/>
      <c r="BB649" s="188"/>
      <c r="BC649" s="188"/>
      <c r="BD649" s="188"/>
      <c r="BE649" s="188"/>
      <c r="BF649" s="188"/>
      <c r="BG649" s="188"/>
      <c r="BH649" s="188"/>
      <c r="BI649" s="188"/>
      <c r="BJ649" s="188"/>
      <c r="BK649" s="188"/>
      <c r="BL649" s="188"/>
      <c r="BM649" s="188"/>
      <c r="BN649" s="188"/>
      <c r="BO649" s="188"/>
      <c r="BP649" s="189"/>
      <c r="BQ649" s="195"/>
      <c r="BR649" s="188"/>
      <c r="BS649" s="188"/>
      <c r="BT649" s="188"/>
      <c r="BU649" s="188"/>
      <c r="BV649" s="188"/>
      <c r="BW649" s="188"/>
      <c r="BX649" s="188"/>
      <c r="BY649" s="188"/>
      <c r="BZ649" s="188"/>
      <c r="CA649" s="188"/>
      <c r="CB649" s="188"/>
      <c r="CC649" s="188"/>
      <c r="CD649" s="188"/>
      <c r="CE649" s="188"/>
      <c r="CF649" s="188"/>
      <c r="CG649" s="189"/>
      <c r="CH649" s="195"/>
      <c r="CI649" s="188"/>
      <c r="CJ649" s="188"/>
      <c r="CK649" s="188"/>
      <c r="CL649" s="188"/>
      <c r="CM649" s="188"/>
      <c r="CN649" s="188"/>
      <c r="CO649" s="188"/>
      <c r="CP649" s="188"/>
      <c r="CQ649" s="188"/>
      <c r="CR649" s="188"/>
      <c r="CS649" s="188"/>
      <c r="CT649" s="188"/>
      <c r="CU649" s="188"/>
      <c r="CV649" s="188"/>
      <c r="CW649" s="188"/>
      <c r="CX649" s="189"/>
      <c r="CY649" s="195"/>
      <c r="CZ649" s="188"/>
      <c r="DA649" s="188"/>
      <c r="DB649" s="188"/>
      <c r="DC649" s="188"/>
      <c r="DD649" s="188"/>
      <c r="DE649" s="188"/>
      <c r="DF649" s="188"/>
      <c r="DG649" s="188"/>
      <c r="DH649" s="188"/>
      <c r="DI649" s="188"/>
      <c r="DJ649" s="188"/>
      <c r="DK649" s="188"/>
      <c r="DL649" s="188"/>
      <c r="DM649" s="188"/>
      <c r="DN649" s="188"/>
      <c r="DO649" s="189"/>
      <c r="DP649" s="195"/>
      <c r="DQ649" s="188"/>
      <c r="DR649" s="188"/>
      <c r="DS649" s="188"/>
      <c r="DT649" s="188"/>
      <c r="DU649" s="188"/>
      <c r="DV649" s="188"/>
      <c r="DW649" s="188"/>
      <c r="DX649" s="188"/>
      <c r="DY649" s="188"/>
      <c r="DZ649" s="188"/>
      <c r="EA649" s="188"/>
      <c r="EB649" s="188"/>
      <c r="EC649" s="188"/>
      <c r="ED649" s="188"/>
      <c r="EE649" s="188"/>
      <c r="EF649" s="189"/>
      <c r="EG649" s="195"/>
      <c r="EH649" s="188"/>
      <c r="EI649" s="188"/>
      <c r="EJ649" s="188"/>
      <c r="EK649" s="188"/>
      <c r="EL649" s="188"/>
      <c r="EM649" s="188"/>
      <c r="EN649" s="188"/>
      <c r="EO649" s="188"/>
      <c r="EP649" s="188"/>
      <c r="EQ649" s="188"/>
      <c r="ER649" s="188"/>
      <c r="ES649" s="188"/>
      <c r="ET649" s="188"/>
      <c r="EU649" s="188"/>
      <c r="EV649" s="188"/>
      <c r="EW649" s="189"/>
      <c r="EX649" s="195"/>
      <c r="EY649" s="188"/>
      <c r="EZ649" s="188"/>
      <c r="FA649" s="188"/>
      <c r="FB649" s="188"/>
      <c r="FC649" s="188"/>
      <c r="FD649" s="188"/>
      <c r="FE649" s="188"/>
      <c r="FF649" s="188"/>
      <c r="FG649" s="188"/>
      <c r="FH649" s="188"/>
      <c r="FI649" s="188"/>
      <c r="FJ649" s="188"/>
      <c r="FK649" s="188"/>
      <c r="FL649" s="188"/>
      <c r="FM649" s="188"/>
      <c r="FN649" s="189"/>
      <c r="FO649" s="195"/>
      <c r="FP649" s="188"/>
      <c r="FQ649" s="188"/>
      <c r="FR649" s="188"/>
      <c r="FS649" s="188"/>
      <c r="FT649" s="188"/>
      <c r="FU649" s="188"/>
      <c r="FV649" s="188"/>
      <c r="FW649" s="188"/>
      <c r="FX649" s="188"/>
      <c r="FY649" s="188"/>
      <c r="FZ649" s="188"/>
      <c r="GA649" s="188"/>
      <c r="GB649" s="188"/>
      <c r="GC649" s="188"/>
      <c r="GD649" s="188"/>
      <c r="GE649" s="189"/>
      <c r="GF649" s="195"/>
      <c r="GG649" s="188"/>
      <c r="GH649" s="188"/>
      <c r="GI649" s="188"/>
      <c r="GJ649" s="188"/>
      <c r="GK649" s="188"/>
      <c r="GL649" s="188"/>
      <c r="GM649" s="188"/>
      <c r="GN649" s="188"/>
      <c r="GO649" s="188"/>
      <c r="GP649" s="188"/>
      <c r="GQ649" s="188"/>
      <c r="GR649" s="188"/>
      <c r="GS649" s="188"/>
      <c r="GT649" s="188"/>
      <c r="GU649" s="188"/>
      <c r="GV649" s="189"/>
      <c r="GW649" s="195"/>
      <c r="GX649" s="188"/>
      <c r="GY649" s="188"/>
      <c r="GZ649" s="188"/>
      <c r="HA649" s="188"/>
      <c r="HB649" s="188"/>
      <c r="HC649" s="188"/>
      <c r="HD649" s="188"/>
      <c r="HE649" s="188"/>
      <c r="HF649" s="188"/>
      <c r="HG649" s="188"/>
      <c r="HH649" s="188"/>
      <c r="HI649" s="188"/>
      <c r="HJ649" s="188"/>
      <c r="HK649" s="188"/>
      <c r="HL649" s="188"/>
      <c r="HM649" s="189"/>
      <c r="HN649" s="195"/>
      <c r="HO649" s="188"/>
      <c r="HP649" s="188"/>
      <c r="HQ649" s="188"/>
      <c r="HR649" s="188"/>
      <c r="HS649" s="188"/>
      <c r="HT649" s="188"/>
      <c r="HU649" s="188"/>
      <c r="HV649" s="188"/>
      <c r="HW649" s="188"/>
      <c r="HX649" s="188"/>
      <c r="HY649" s="188"/>
      <c r="HZ649" s="188"/>
      <c r="IA649" s="188"/>
      <c r="IB649" s="188"/>
      <c r="IC649" s="188"/>
      <c r="ID649" s="189"/>
      <c r="IE649" s="195"/>
      <c r="IF649" s="188"/>
      <c r="IG649" s="188"/>
      <c r="IH649" s="188"/>
      <c r="II649" s="188"/>
      <c r="IJ649" s="188"/>
      <c r="IK649" s="188"/>
      <c r="IL649" s="188"/>
      <c r="IM649" s="188"/>
      <c r="IN649" s="188"/>
      <c r="IO649" s="188"/>
      <c r="IP649" s="188"/>
      <c r="IQ649" s="188"/>
      <c r="IR649" s="188"/>
      <c r="IS649" s="188"/>
      <c r="IT649" s="188"/>
      <c r="IU649" s="189"/>
      <c r="IV649" s="195"/>
      <c r="IW649" s="188"/>
      <c r="IX649" s="188"/>
      <c r="IY649" s="188"/>
      <c r="IZ649" s="188"/>
      <c r="JA649" s="188"/>
      <c r="JB649" s="188"/>
      <c r="JC649" s="188"/>
      <c r="JD649" s="188"/>
      <c r="JE649" s="188"/>
      <c r="JF649" s="188"/>
      <c r="JG649" s="188"/>
      <c r="JH649" s="188"/>
      <c r="JI649" s="188"/>
      <c r="JJ649" s="188"/>
      <c r="JK649" s="188"/>
      <c r="JL649" s="189"/>
      <c r="JM649" s="195"/>
      <c r="JN649" s="188"/>
      <c r="JO649" s="188"/>
      <c r="JP649" s="188"/>
      <c r="JQ649" s="188"/>
      <c r="JR649" s="188"/>
      <c r="JS649" s="188"/>
      <c r="JT649" s="188"/>
      <c r="JU649" s="188"/>
      <c r="JV649" s="188"/>
      <c r="JW649" s="188"/>
      <c r="JX649" s="188"/>
      <c r="JY649" s="188"/>
      <c r="JZ649" s="188"/>
      <c r="KA649" s="188"/>
      <c r="KB649" s="188"/>
      <c r="KC649" s="189"/>
      <c r="KD649" s="195"/>
      <c r="KE649" s="188"/>
      <c r="KF649" s="188"/>
      <c r="KG649" s="188"/>
      <c r="KH649" s="188"/>
      <c r="KI649" s="188"/>
      <c r="KJ649" s="188"/>
      <c r="KK649" s="188"/>
      <c r="KL649" s="188"/>
      <c r="KM649" s="188"/>
      <c r="KN649" s="188"/>
      <c r="KO649" s="188"/>
      <c r="KP649" s="188"/>
      <c r="KQ649" s="188"/>
      <c r="KR649" s="188"/>
      <c r="KS649" s="188"/>
      <c r="KT649" s="189"/>
      <c r="KU649" s="188"/>
    </row>
    <row r="650" ht="15.0" customHeight="1">
      <c r="A650" s="195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9"/>
      <c r="R650" s="195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9"/>
      <c r="AI650" s="195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9"/>
      <c r="AZ650" s="195"/>
      <c r="BA650" s="188"/>
      <c r="BB650" s="188"/>
      <c r="BC650" s="188"/>
      <c r="BD650" s="188"/>
      <c r="BE650" s="188"/>
      <c r="BF650" s="188"/>
      <c r="BG650" s="188"/>
      <c r="BH650" s="188"/>
      <c r="BI650" s="188"/>
      <c r="BJ650" s="188"/>
      <c r="BK650" s="188"/>
      <c r="BL650" s="188"/>
      <c r="BM650" s="188"/>
      <c r="BN650" s="188"/>
      <c r="BO650" s="188"/>
      <c r="BP650" s="189"/>
      <c r="BQ650" s="195"/>
      <c r="BR650" s="188"/>
      <c r="BS650" s="188"/>
      <c r="BT650" s="188"/>
      <c r="BU650" s="188"/>
      <c r="BV650" s="188"/>
      <c r="BW650" s="188"/>
      <c r="BX650" s="188"/>
      <c r="BY650" s="188"/>
      <c r="BZ650" s="188"/>
      <c r="CA650" s="188"/>
      <c r="CB650" s="188"/>
      <c r="CC650" s="188"/>
      <c r="CD650" s="188"/>
      <c r="CE650" s="188"/>
      <c r="CF650" s="188"/>
      <c r="CG650" s="189"/>
      <c r="CH650" s="195"/>
      <c r="CI650" s="188"/>
      <c r="CJ650" s="188"/>
      <c r="CK650" s="188"/>
      <c r="CL650" s="188"/>
      <c r="CM650" s="188"/>
      <c r="CN650" s="188"/>
      <c r="CO650" s="188"/>
      <c r="CP650" s="188"/>
      <c r="CQ650" s="188"/>
      <c r="CR650" s="188"/>
      <c r="CS650" s="188"/>
      <c r="CT650" s="188"/>
      <c r="CU650" s="188"/>
      <c r="CV650" s="188"/>
      <c r="CW650" s="188"/>
      <c r="CX650" s="189"/>
      <c r="CY650" s="195"/>
      <c r="CZ650" s="188"/>
      <c r="DA650" s="188"/>
      <c r="DB650" s="188"/>
      <c r="DC650" s="188"/>
      <c r="DD650" s="188"/>
      <c r="DE650" s="188"/>
      <c r="DF650" s="188"/>
      <c r="DG650" s="188"/>
      <c r="DH650" s="188"/>
      <c r="DI650" s="188"/>
      <c r="DJ650" s="188"/>
      <c r="DK650" s="188"/>
      <c r="DL650" s="188"/>
      <c r="DM650" s="188"/>
      <c r="DN650" s="188"/>
      <c r="DO650" s="189"/>
      <c r="DP650" s="195"/>
      <c r="DQ650" s="188"/>
      <c r="DR650" s="188"/>
      <c r="DS650" s="188"/>
      <c r="DT650" s="188"/>
      <c r="DU650" s="188"/>
      <c r="DV650" s="188"/>
      <c r="DW650" s="188"/>
      <c r="DX650" s="188"/>
      <c r="DY650" s="188"/>
      <c r="DZ650" s="188"/>
      <c r="EA650" s="188"/>
      <c r="EB650" s="188"/>
      <c r="EC650" s="188"/>
      <c r="ED650" s="188"/>
      <c r="EE650" s="188"/>
      <c r="EF650" s="189"/>
      <c r="EG650" s="195"/>
      <c r="EH650" s="188"/>
      <c r="EI650" s="188"/>
      <c r="EJ650" s="188"/>
      <c r="EK650" s="188"/>
      <c r="EL650" s="188"/>
      <c r="EM650" s="188"/>
      <c r="EN650" s="188"/>
      <c r="EO650" s="188"/>
      <c r="EP650" s="188"/>
      <c r="EQ650" s="188"/>
      <c r="ER650" s="188"/>
      <c r="ES650" s="188"/>
      <c r="ET650" s="188"/>
      <c r="EU650" s="188"/>
      <c r="EV650" s="188"/>
      <c r="EW650" s="189"/>
      <c r="EX650" s="195"/>
      <c r="EY650" s="188"/>
      <c r="EZ650" s="188"/>
      <c r="FA650" s="188"/>
      <c r="FB650" s="188"/>
      <c r="FC650" s="188"/>
      <c r="FD650" s="188"/>
      <c r="FE650" s="188"/>
      <c r="FF650" s="188"/>
      <c r="FG650" s="188"/>
      <c r="FH650" s="188"/>
      <c r="FI650" s="188"/>
      <c r="FJ650" s="188"/>
      <c r="FK650" s="188"/>
      <c r="FL650" s="188"/>
      <c r="FM650" s="188"/>
      <c r="FN650" s="189"/>
      <c r="FO650" s="195"/>
      <c r="FP650" s="188"/>
      <c r="FQ650" s="188"/>
      <c r="FR650" s="188"/>
      <c r="FS650" s="188"/>
      <c r="FT650" s="188"/>
      <c r="FU650" s="188"/>
      <c r="FV650" s="188"/>
      <c r="FW650" s="188"/>
      <c r="FX650" s="188"/>
      <c r="FY650" s="188"/>
      <c r="FZ650" s="188"/>
      <c r="GA650" s="188"/>
      <c r="GB650" s="188"/>
      <c r="GC650" s="188"/>
      <c r="GD650" s="188"/>
      <c r="GE650" s="189"/>
      <c r="GF650" s="195"/>
      <c r="GG650" s="188"/>
      <c r="GH650" s="188"/>
      <c r="GI650" s="188"/>
      <c r="GJ650" s="188"/>
      <c r="GK650" s="188"/>
      <c r="GL650" s="188"/>
      <c r="GM650" s="188"/>
      <c r="GN650" s="188"/>
      <c r="GO650" s="188"/>
      <c r="GP650" s="188"/>
      <c r="GQ650" s="188"/>
      <c r="GR650" s="188"/>
      <c r="GS650" s="188"/>
      <c r="GT650" s="188"/>
      <c r="GU650" s="188"/>
      <c r="GV650" s="189"/>
      <c r="GW650" s="195"/>
      <c r="GX650" s="188"/>
      <c r="GY650" s="188"/>
      <c r="GZ650" s="188"/>
      <c r="HA650" s="188"/>
      <c r="HB650" s="188"/>
      <c r="HC650" s="188"/>
      <c r="HD650" s="188"/>
      <c r="HE650" s="188"/>
      <c r="HF650" s="188"/>
      <c r="HG650" s="188"/>
      <c r="HH650" s="188"/>
      <c r="HI650" s="188"/>
      <c r="HJ650" s="188"/>
      <c r="HK650" s="188"/>
      <c r="HL650" s="188"/>
      <c r="HM650" s="189"/>
      <c r="HN650" s="195"/>
      <c r="HO650" s="188"/>
      <c r="HP650" s="188"/>
      <c r="HQ650" s="188"/>
      <c r="HR650" s="188"/>
      <c r="HS650" s="188"/>
      <c r="HT650" s="188"/>
      <c r="HU650" s="188"/>
      <c r="HV650" s="188"/>
      <c r="HW650" s="188"/>
      <c r="HX650" s="188"/>
      <c r="HY650" s="188"/>
      <c r="HZ650" s="188"/>
      <c r="IA650" s="188"/>
      <c r="IB650" s="188"/>
      <c r="IC650" s="188"/>
      <c r="ID650" s="189"/>
      <c r="IE650" s="195"/>
      <c r="IF650" s="188"/>
      <c r="IG650" s="188"/>
      <c r="IH650" s="188"/>
      <c r="II650" s="188"/>
      <c r="IJ650" s="188"/>
      <c r="IK650" s="188"/>
      <c r="IL650" s="188"/>
      <c r="IM650" s="188"/>
      <c r="IN650" s="188"/>
      <c r="IO650" s="188"/>
      <c r="IP650" s="188"/>
      <c r="IQ650" s="188"/>
      <c r="IR650" s="188"/>
      <c r="IS650" s="188"/>
      <c r="IT650" s="188"/>
      <c r="IU650" s="189"/>
      <c r="IV650" s="195"/>
      <c r="IW650" s="188"/>
      <c r="IX650" s="188"/>
      <c r="IY650" s="188"/>
      <c r="IZ650" s="188"/>
      <c r="JA650" s="188"/>
      <c r="JB650" s="188"/>
      <c r="JC650" s="188"/>
      <c r="JD650" s="188"/>
      <c r="JE650" s="188"/>
      <c r="JF650" s="188"/>
      <c r="JG650" s="188"/>
      <c r="JH650" s="188"/>
      <c r="JI650" s="188"/>
      <c r="JJ650" s="188"/>
      <c r="JK650" s="188"/>
      <c r="JL650" s="189"/>
      <c r="JM650" s="195"/>
      <c r="JN650" s="188"/>
      <c r="JO650" s="188"/>
      <c r="JP650" s="188"/>
      <c r="JQ650" s="188"/>
      <c r="JR650" s="188"/>
      <c r="JS650" s="188"/>
      <c r="JT650" s="188"/>
      <c r="JU650" s="188"/>
      <c r="JV650" s="188"/>
      <c r="JW650" s="188"/>
      <c r="JX650" s="188"/>
      <c r="JY650" s="188"/>
      <c r="JZ650" s="188"/>
      <c r="KA650" s="188"/>
      <c r="KB650" s="188"/>
      <c r="KC650" s="189"/>
      <c r="KD650" s="195"/>
      <c r="KE650" s="188"/>
      <c r="KF650" s="188"/>
      <c r="KG650" s="188"/>
      <c r="KH650" s="188"/>
      <c r="KI650" s="188"/>
      <c r="KJ650" s="188"/>
      <c r="KK650" s="188"/>
      <c r="KL650" s="188"/>
      <c r="KM650" s="188"/>
      <c r="KN650" s="188"/>
      <c r="KO650" s="188"/>
      <c r="KP650" s="188"/>
      <c r="KQ650" s="188"/>
      <c r="KR650" s="188"/>
      <c r="KS650" s="188"/>
      <c r="KT650" s="189"/>
      <c r="KU650" s="188"/>
    </row>
    <row r="651" ht="15.0" customHeight="1">
      <c r="A651" s="195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9"/>
      <c r="R651" s="195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9"/>
      <c r="AI651" s="195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9"/>
      <c r="AZ651" s="195"/>
      <c r="BA651" s="188"/>
      <c r="BB651" s="188"/>
      <c r="BC651" s="188"/>
      <c r="BD651" s="188"/>
      <c r="BE651" s="188"/>
      <c r="BF651" s="188"/>
      <c r="BG651" s="188"/>
      <c r="BH651" s="188"/>
      <c r="BI651" s="188"/>
      <c r="BJ651" s="188"/>
      <c r="BK651" s="188"/>
      <c r="BL651" s="188"/>
      <c r="BM651" s="188"/>
      <c r="BN651" s="188"/>
      <c r="BO651" s="188"/>
      <c r="BP651" s="189"/>
      <c r="BQ651" s="195"/>
      <c r="BR651" s="188"/>
      <c r="BS651" s="188"/>
      <c r="BT651" s="188"/>
      <c r="BU651" s="188"/>
      <c r="BV651" s="188"/>
      <c r="BW651" s="188"/>
      <c r="BX651" s="188"/>
      <c r="BY651" s="188"/>
      <c r="BZ651" s="188"/>
      <c r="CA651" s="188"/>
      <c r="CB651" s="188"/>
      <c r="CC651" s="188"/>
      <c r="CD651" s="188"/>
      <c r="CE651" s="188"/>
      <c r="CF651" s="188"/>
      <c r="CG651" s="189"/>
      <c r="CH651" s="195"/>
      <c r="CI651" s="188"/>
      <c r="CJ651" s="188"/>
      <c r="CK651" s="188"/>
      <c r="CL651" s="188"/>
      <c r="CM651" s="188"/>
      <c r="CN651" s="188"/>
      <c r="CO651" s="188"/>
      <c r="CP651" s="188"/>
      <c r="CQ651" s="188"/>
      <c r="CR651" s="188"/>
      <c r="CS651" s="188"/>
      <c r="CT651" s="188"/>
      <c r="CU651" s="188"/>
      <c r="CV651" s="188"/>
      <c r="CW651" s="188"/>
      <c r="CX651" s="189"/>
      <c r="CY651" s="195"/>
      <c r="CZ651" s="188"/>
      <c r="DA651" s="188"/>
      <c r="DB651" s="188"/>
      <c r="DC651" s="188"/>
      <c r="DD651" s="188"/>
      <c r="DE651" s="188"/>
      <c r="DF651" s="188"/>
      <c r="DG651" s="188"/>
      <c r="DH651" s="188"/>
      <c r="DI651" s="188"/>
      <c r="DJ651" s="188"/>
      <c r="DK651" s="188"/>
      <c r="DL651" s="188"/>
      <c r="DM651" s="188"/>
      <c r="DN651" s="188"/>
      <c r="DO651" s="189"/>
      <c r="DP651" s="195"/>
      <c r="DQ651" s="188"/>
      <c r="DR651" s="188"/>
      <c r="DS651" s="188"/>
      <c r="DT651" s="188"/>
      <c r="DU651" s="188"/>
      <c r="DV651" s="188"/>
      <c r="DW651" s="188"/>
      <c r="DX651" s="188"/>
      <c r="DY651" s="188"/>
      <c r="DZ651" s="188"/>
      <c r="EA651" s="188"/>
      <c r="EB651" s="188"/>
      <c r="EC651" s="188"/>
      <c r="ED651" s="188"/>
      <c r="EE651" s="188"/>
      <c r="EF651" s="189"/>
      <c r="EG651" s="195"/>
      <c r="EH651" s="188"/>
      <c r="EI651" s="188"/>
      <c r="EJ651" s="188"/>
      <c r="EK651" s="188"/>
      <c r="EL651" s="188"/>
      <c r="EM651" s="188"/>
      <c r="EN651" s="188"/>
      <c r="EO651" s="188"/>
      <c r="EP651" s="188"/>
      <c r="EQ651" s="188"/>
      <c r="ER651" s="188"/>
      <c r="ES651" s="188"/>
      <c r="ET651" s="188"/>
      <c r="EU651" s="188"/>
      <c r="EV651" s="188"/>
      <c r="EW651" s="189"/>
      <c r="EX651" s="195"/>
      <c r="EY651" s="188"/>
      <c r="EZ651" s="188"/>
      <c r="FA651" s="188"/>
      <c r="FB651" s="188"/>
      <c r="FC651" s="188"/>
      <c r="FD651" s="188"/>
      <c r="FE651" s="188"/>
      <c r="FF651" s="188"/>
      <c r="FG651" s="188"/>
      <c r="FH651" s="188"/>
      <c r="FI651" s="188"/>
      <c r="FJ651" s="188"/>
      <c r="FK651" s="188"/>
      <c r="FL651" s="188"/>
      <c r="FM651" s="188"/>
      <c r="FN651" s="189"/>
      <c r="FO651" s="195"/>
      <c r="FP651" s="188"/>
      <c r="FQ651" s="188"/>
      <c r="FR651" s="188"/>
      <c r="FS651" s="188"/>
      <c r="FT651" s="188"/>
      <c r="FU651" s="188"/>
      <c r="FV651" s="188"/>
      <c r="FW651" s="188"/>
      <c r="FX651" s="188"/>
      <c r="FY651" s="188"/>
      <c r="FZ651" s="188"/>
      <c r="GA651" s="188"/>
      <c r="GB651" s="188"/>
      <c r="GC651" s="188"/>
      <c r="GD651" s="188"/>
      <c r="GE651" s="189"/>
      <c r="GF651" s="195"/>
      <c r="GG651" s="188"/>
      <c r="GH651" s="188"/>
      <c r="GI651" s="188"/>
      <c r="GJ651" s="188"/>
      <c r="GK651" s="188"/>
      <c r="GL651" s="188"/>
      <c r="GM651" s="188"/>
      <c r="GN651" s="188"/>
      <c r="GO651" s="188"/>
      <c r="GP651" s="188"/>
      <c r="GQ651" s="188"/>
      <c r="GR651" s="188"/>
      <c r="GS651" s="188"/>
      <c r="GT651" s="188"/>
      <c r="GU651" s="188"/>
      <c r="GV651" s="189"/>
      <c r="GW651" s="195"/>
      <c r="GX651" s="188"/>
      <c r="GY651" s="188"/>
      <c r="GZ651" s="188"/>
      <c r="HA651" s="188"/>
      <c r="HB651" s="188"/>
      <c r="HC651" s="188"/>
      <c r="HD651" s="188"/>
      <c r="HE651" s="188"/>
      <c r="HF651" s="188"/>
      <c r="HG651" s="188"/>
      <c r="HH651" s="188"/>
      <c r="HI651" s="188"/>
      <c r="HJ651" s="188"/>
      <c r="HK651" s="188"/>
      <c r="HL651" s="188"/>
      <c r="HM651" s="189"/>
      <c r="HN651" s="195"/>
      <c r="HO651" s="188"/>
      <c r="HP651" s="188"/>
      <c r="HQ651" s="188"/>
      <c r="HR651" s="188"/>
      <c r="HS651" s="188"/>
      <c r="HT651" s="188"/>
      <c r="HU651" s="188"/>
      <c r="HV651" s="188"/>
      <c r="HW651" s="188"/>
      <c r="HX651" s="188"/>
      <c r="HY651" s="188"/>
      <c r="HZ651" s="188"/>
      <c r="IA651" s="188"/>
      <c r="IB651" s="188"/>
      <c r="IC651" s="188"/>
      <c r="ID651" s="189"/>
      <c r="IE651" s="195"/>
      <c r="IF651" s="188"/>
      <c r="IG651" s="188"/>
      <c r="IH651" s="188"/>
      <c r="II651" s="188"/>
      <c r="IJ651" s="188"/>
      <c r="IK651" s="188"/>
      <c r="IL651" s="188"/>
      <c r="IM651" s="188"/>
      <c r="IN651" s="188"/>
      <c r="IO651" s="188"/>
      <c r="IP651" s="188"/>
      <c r="IQ651" s="188"/>
      <c r="IR651" s="188"/>
      <c r="IS651" s="188"/>
      <c r="IT651" s="188"/>
      <c r="IU651" s="189"/>
      <c r="IV651" s="195"/>
      <c r="IW651" s="188"/>
      <c r="IX651" s="188"/>
      <c r="IY651" s="188"/>
      <c r="IZ651" s="188"/>
      <c r="JA651" s="188"/>
      <c r="JB651" s="188"/>
      <c r="JC651" s="188"/>
      <c r="JD651" s="188"/>
      <c r="JE651" s="188"/>
      <c r="JF651" s="188"/>
      <c r="JG651" s="188"/>
      <c r="JH651" s="188"/>
      <c r="JI651" s="188"/>
      <c r="JJ651" s="188"/>
      <c r="JK651" s="188"/>
      <c r="JL651" s="189"/>
      <c r="JM651" s="195"/>
      <c r="JN651" s="188"/>
      <c r="JO651" s="188"/>
      <c r="JP651" s="188"/>
      <c r="JQ651" s="188"/>
      <c r="JR651" s="188"/>
      <c r="JS651" s="188"/>
      <c r="JT651" s="188"/>
      <c r="JU651" s="188"/>
      <c r="JV651" s="188"/>
      <c r="JW651" s="188"/>
      <c r="JX651" s="188"/>
      <c r="JY651" s="188"/>
      <c r="JZ651" s="188"/>
      <c r="KA651" s="188"/>
      <c r="KB651" s="188"/>
      <c r="KC651" s="189"/>
      <c r="KD651" s="195"/>
      <c r="KE651" s="188"/>
      <c r="KF651" s="188"/>
      <c r="KG651" s="188"/>
      <c r="KH651" s="188"/>
      <c r="KI651" s="188"/>
      <c r="KJ651" s="188"/>
      <c r="KK651" s="188"/>
      <c r="KL651" s="188"/>
      <c r="KM651" s="188"/>
      <c r="KN651" s="188"/>
      <c r="KO651" s="188"/>
      <c r="KP651" s="188"/>
      <c r="KQ651" s="188"/>
      <c r="KR651" s="188"/>
      <c r="KS651" s="188"/>
      <c r="KT651" s="189"/>
      <c r="KU651" s="188"/>
    </row>
    <row r="652" ht="15.0" customHeight="1">
      <c r="A652" s="195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9"/>
      <c r="R652" s="195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9"/>
      <c r="AI652" s="195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9"/>
      <c r="AZ652" s="195"/>
      <c r="BA652" s="188"/>
      <c r="BB652" s="188"/>
      <c r="BC652" s="188"/>
      <c r="BD652" s="188"/>
      <c r="BE652" s="188"/>
      <c r="BF652" s="188"/>
      <c r="BG652" s="188"/>
      <c r="BH652" s="188"/>
      <c r="BI652" s="188"/>
      <c r="BJ652" s="188"/>
      <c r="BK652" s="188"/>
      <c r="BL652" s="188"/>
      <c r="BM652" s="188"/>
      <c r="BN652" s="188"/>
      <c r="BO652" s="188"/>
      <c r="BP652" s="189"/>
      <c r="BQ652" s="195"/>
      <c r="BR652" s="188"/>
      <c r="BS652" s="188"/>
      <c r="BT652" s="188"/>
      <c r="BU652" s="188"/>
      <c r="BV652" s="188"/>
      <c r="BW652" s="188"/>
      <c r="BX652" s="188"/>
      <c r="BY652" s="188"/>
      <c r="BZ652" s="188"/>
      <c r="CA652" s="188"/>
      <c r="CB652" s="188"/>
      <c r="CC652" s="188"/>
      <c r="CD652" s="188"/>
      <c r="CE652" s="188"/>
      <c r="CF652" s="188"/>
      <c r="CG652" s="189"/>
      <c r="CH652" s="195"/>
      <c r="CI652" s="188"/>
      <c r="CJ652" s="188"/>
      <c r="CK652" s="188"/>
      <c r="CL652" s="188"/>
      <c r="CM652" s="188"/>
      <c r="CN652" s="188"/>
      <c r="CO652" s="188"/>
      <c r="CP652" s="188"/>
      <c r="CQ652" s="188"/>
      <c r="CR652" s="188"/>
      <c r="CS652" s="188"/>
      <c r="CT652" s="188"/>
      <c r="CU652" s="188"/>
      <c r="CV652" s="188"/>
      <c r="CW652" s="188"/>
      <c r="CX652" s="189"/>
      <c r="CY652" s="195"/>
      <c r="CZ652" s="188"/>
      <c r="DA652" s="188"/>
      <c r="DB652" s="188"/>
      <c r="DC652" s="188"/>
      <c r="DD652" s="188"/>
      <c r="DE652" s="188"/>
      <c r="DF652" s="188"/>
      <c r="DG652" s="188"/>
      <c r="DH652" s="188"/>
      <c r="DI652" s="188"/>
      <c r="DJ652" s="188"/>
      <c r="DK652" s="188"/>
      <c r="DL652" s="188"/>
      <c r="DM652" s="188"/>
      <c r="DN652" s="188"/>
      <c r="DO652" s="189"/>
      <c r="DP652" s="195"/>
      <c r="DQ652" s="188"/>
      <c r="DR652" s="188"/>
      <c r="DS652" s="188"/>
      <c r="DT652" s="188"/>
      <c r="DU652" s="188"/>
      <c r="DV652" s="188"/>
      <c r="DW652" s="188"/>
      <c r="DX652" s="188"/>
      <c r="DY652" s="188"/>
      <c r="DZ652" s="188"/>
      <c r="EA652" s="188"/>
      <c r="EB652" s="188"/>
      <c r="EC652" s="188"/>
      <c r="ED652" s="188"/>
      <c r="EE652" s="188"/>
      <c r="EF652" s="189"/>
      <c r="EG652" s="195"/>
      <c r="EH652" s="188"/>
      <c r="EI652" s="188"/>
      <c r="EJ652" s="188"/>
      <c r="EK652" s="188"/>
      <c r="EL652" s="188"/>
      <c r="EM652" s="188"/>
      <c r="EN652" s="188"/>
      <c r="EO652" s="188"/>
      <c r="EP652" s="188"/>
      <c r="EQ652" s="188"/>
      <c r="ER652" s="188"/>
      <c r="ES652" s="188"/>
      <c r="ET652" s="188"/>
      <c r="EU652" s="188"/>
      <c r="EV652" s="188"/>
      <c r="EW652" s="189"/>
      <c r="EX652" s="195"/>
      <c r="EY652" s="188"/>
      <c r="EZ652" s="188"/>
      <c r="FA652" s="188"/>
      <c r="FB652" s="188"/>
      <c r="FC652" s="188"/>
      <c r="FD652" s="188"/>
      <c r="FE652" s="188"/>
      <c r="FF652" s="188"/>
      <c r="FG652" s="188"/>
      <c r="FH652" s="188"/>
      <c r="FI652" s="188"/>
      <c r="FJ652" s="188"/>
      <c r="FK652" s="188"/>
      <c r="FL652" s="188"/>
      <c r="FM652" s="188"/>
      <c r="FN652" s="189"/>
      <c r="FO652" s="195"/>
      <c r="FP652" s="188"/>
      <c r="FQ652" s="188"/>
      <c r="FR652" s="188"/>
      <c r="FS652" s="188"/>
      <c r="FT652" s="188"/>
      <c r="FU652" s="188"/>
      <c r="FV652" s="188"/>
      <c r="FW652" s="188"/>
      <c r="FX652" s="188"/>
      <c r="FY652" s="188"/>
      <c r="FZ652" s="188"/>
      <c r="GA652" s="188"/>
      <c r="GB652" s="188"/>
      <c r="GC652" s="188"/>
      <c r="GD652" s="188"/>
      <c r="GE652" s="189"/>
      <c r="GF652" s="195"/>
      <c r="GG652" s="188"/>
      <c r="GH652" s="188"/>
      <c r="GI652" s="188"/>
      <c r="GJ652" s="188"/>
      <c r="GK652" s="188"/>
      <c r="GL652" s="188"/>
      <c r="GM652" s="188"/>
      <c r="GN652" s="188"/>
      <c r="GO652" s="188"/>
      <c r="GP652" s="188"/>
      <c r="GQ652" s="188"/>
      <c r="GR652" s="188"/>
      <c r="GS652" s="188"/>
      <c r="GT652" s="188"/>
      <c r="GU652" s="188"/>
      <c r="GV652" s="189"/>
      <c r="GW652" s="195"/>
      <c r="GX652" s="188"/>
      <c r="GY652" s="188"/>
      <c r="GZ652" s="188"/>
      <c r="HA652" s="188"/>
      <c r="HB652" s="188"/>
      <c r="HC652" s="188"/>
      <c r="HD652" s="188"/>
      <c r="HE652" s="188"/>
      <c r="HF652" s="188"/>
      <c r="HG652" s="188"/>
      <c r="HH652" s="188"/>
      <c r="HI652" s="188"/>
      <c r="HJ652" s="188"/>
      <c r="HK652" s="188"/>
      <c r="HL652" s="188"/>
      <c r="HM652" s="189"/>
      <c r="HN652" s="195"/>
      <c r="HO652" s="188"/>
      <c r="HP652" s="188"/>
      <c r="HQ652" s="188"/>
      <c r="HR652" s="188"/>
      <c r="HS652" s="188"/>
      <c r="HT652" s="188"/>
      <c r="HU652" s="188"/>
      <c r="HV652" s="188"/>
      <c r="HW652" s="188"/>
      <c r="HX652" s="188"/>
      <c r="HY652" s="188"/>
      <c r="HZ652" s="188"/>
      <c r="IA652" s="188"/>
      <c r="IB652" s="188"/>
      <c r="IC652" s="188"/>
      <c r="ID652" s="189"/>
      <c r="IE652" s="195"/>
      <c r="IF652" s="188"/>
      <c r="IG652" s="188"/>
      <c r="IH652" s="188"/>
      <c r="II652" s="188"/>
      <c r="IJ652" s="188"/>
      <c r="IK652" s="188"/>
      <c r="IL652" s="188"/>
      <c r="IM652" s="188"/>
      <c r="IN652" s="188"/>
      <c r="IO652" s="188"/>
      <c r="IP652" s="188"/>
      <c r="IQ652" s="188"/>
      <c r="IR652" s="188"/>
      <c r="IS652" s="188"/>
      <c r="IT652" s="188"/>
      <c r="IU652" s="189"/>
      <c r="IV652" s="195"/>
      <c r="IW652" s="188"/>
      <c r="IX652" s="188"/>
      <c r="IY652" s="188"/>
      <c r="IZ652" s="188"/>
      <c r="JA652" s="188"/>
      <c r="JB652" s="188"/>
      <c r="JC652" s="188"/>
      <c r="JD652" s="188"/>
      <c r="JE652" s="188"/>
      <c r="JF652" s="188"/>
      <c r="JG652" s="188"/>
      <c r="JH652" s="188"/>
      <c r="JI652" s="188"/>
      <c r="JJ652" s="188"/>
      <c r="JK652" s="188"/>
      <c r="JL652" s="189"/>
      <c r="JM652" s="195"/>
      <c r="JN652" s="188"/>
      <c r="JO652" s="188"/>
      <c r="JP652" s="188"/>
      <c r="JQ652" s="188"/>
      <c r="JR652" s="188"/>
      <c r="JS652" s="188"/>
      <c r="JT652" s="188"/>
      <c r="JU652" s="188"/>
      <c r="JV652" s="188"/>
      <c r="JW652" s="188"/>
      <c r="JX652" s="188"/>
      <c r="JY652" s="188"/>
      <c r="JZ652" s="188"/>
      <c r="KA652" s="188"/>
      <c r="KB652" s="188"/>
      <c r="KC652" s="189"/>
      <c r="KD652" s="195"/>
      <c r="KE652" s="188"/>
      <c r="KF652" s="188"/>
      <c r="KG652" s="188"/>
      <c r="KH652" s="188"/>
      <c r="KI652" s="188"/>
      <c r="KJ652" s="188"/>
      <c r="KK652" s="188"/>
      <c r="KL652" s="188"/>
      <c r="KM652" s="188"/>
      <c r="KN652" s="188"/>
      <c r="KO652" s="188"/>
      <c r="KP652" s="188"/>
      <c r="KQ652" s="188"/>
      <c r="KR652" s="188"/>
      <c r="KS652" s="188"/>
      <c r="KT652" s="189"/>
      <c r="KU652" s="188"/>
    </row>
    <row r="653" ht="15.0" customHeight="1">
      <c r="A653" s="195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9"/>
      <c r="R653" s="195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9"/>
      <c r="AI653" s="195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9"/>
      <c r="AZ653" s="195"/>
      <c r="BA653" s="188"/>
      <c r="BB653" s="188"/>
      <c r="BC653" s="188"/>
      <c r="BD653" s="188"/>
      <c r="BE653" s="188"/>
      <c r="BF653" s="188"/>
      <c r="BG653" s="188"/>
      <c r="BH653" s="188"/>
      <c r="BI653" s="188"/>
      <c r="BJ653" s="188"/>
      <c r="BK653" s="188"/>
      <c r="BL653" s="188"/>
      <c r="BM653" s="188"/>
      <c r="BN653" s="188"/>
      <c r="BO653" s="188"/>
      <c r="BP653" s="189"/>
      <c r="BQ653" s="195"/>
      <c r="BR653" s="188"/>
      <c r="BS653" s="188"/>
      <c r="BT653" s="188"/>
      <c r="BU653" s="188"/>
      <c r="BV653" s="188"/>
      <c r="BW653" s="188"/>
      <c r="BX653" s="188"/>
      <c r="BY653" s="188"/>
      <c r="BZ653" s="188"/>
      <c r="CA653" s="188"/>
      <c r="CB653" s="188"/>
      <c r="CC653" s="188"/>
      <c r="CD653" s="188"/>
      <c r="CE653" s="188"/>
      <c r="CF653" s="188"/>
      <c r="CG653" s="189"/>
      <c r="CH653" s="195"/>
      <c r="CI653" s="188"/>
      <c r="CJ653" s="188"/>
      <c r="CK653" s="188"/>
      <c r="CL653" s="188"/>
      <c r="CM653" s="188"/>
      <c r="CN653" s="188"/>
      <c r="CO653" s="188"/>
      <c r="CP653" s="188"/>
      <c r="CQ653" s="188"/>
      <c r="CR653" s="188"/>
      <c r="CS653" s="188"/>
      <c r="CT653" s="188"/>
      <c r="CU653" s="188"/>
      <c r="CV653" s="188"/>
      <c r="CW653" s="188"/>
      <c r="CX653" s="189"/>
      <c r="CY653" s="195"/>
      <c r="CZ653" s="188"/>
      <c r="DA653" s="188"/>
      <c r="DB653" s="188"/>
      <c r="DC653" s="188"/>
      <c r="DD653" s="188"/>
      <c r="DE653" s="188"/>
      <c r="DF653" s="188"/>
      <c r="DG653" s="188"/>
      <c r="DH653" s="188"/>
      <c r="DI653" s="188"/>
      <c r="DJ653" s="188"/>
      <c r="DK653" s="188"/>
      <c r="DL653" s="188"/>
      <c r="DM653" s="188"/>
      <c r="DN653" s="188"/>
      <c r="DO653" s="189"/>
      <c r="DP653" s="195"/>
      <c r="DQ653" s="188"/>
      <c r="DR653" s="188"/>
      <c r="DS653" s="188"/>
      <c r="DT653" s="188"/>
      <c r="DU653" s="188"/>
      <c r="DV653" s="188"/>
      <c r="DW653" s="188"/>
      <c r="DX653" s="188"/>
      <c r="DY653" s="188"/>
      <c r="DZ653" s="188"/>
      <c r="EA653" s="188"/>
      <c r="EB653" s="188"/>
      <c r="EC653" s="188"/>
      <c r="ED653" s="188"/>
      <c r="EE653" s="188"/>
      <c r="EF653" s="189"/>
      <c r="EG653" s="195"/>
      <c r="EH653" s="188"/>
      <c r="EI653" s="188"/>
      <c r="EJ653" s="188"/>
      <c r="EK653" s="188"/>
      <c r="EL653" s="188"/>
      <c r="EM653" s="188"/>
      <c r="EN653" s="188"/>
      <c r="EO653" s="188"/>
      <c r="EP653" s="188"/>
      <c r="EQ653" s="188"/>
      <c r="ER653" s="188"/>
      <c r="ES653" s="188"/>
      <c r="ET653" s="188"/>
      <c r="EU653" s="188"/>
      <c r="EV653" s="188"/>
      <c r="EW653" s="189"/>
      <c r="EX653" s="195"/>
      <c r="EY653" s="188"/>
      <c r="EZ653" s="188"/>
      <c r="FA653" s="188"/>
      <c r="FB653" s="188"/>
      <c r="FC653" s="188"/>
      <c r="FD653" s="188"/>
      <c r="FE653" s="188"/>
      <c r="FF653" s="188"/>
      <c r="FG653" s="188"/>
      <c r="FH653" s="188"/>
      <c r="FI653" s="188"/>
      <c r="FJ653" s="188"/>
      <c r="FK653" s="188"/>
      <c r="FL653" s="188"/>
      <c r="FM653" s="188"/>
      <c r="FN653" s="189"/>
      <c r="FO653" s="195"/>
      <c r="FP653" s="188"/>
      <c r="FQ653" s="188"/>
      <c r="FR653" s="188"/>
      <c r="FS653" s="188"/>
      <c r="FT653" s="188"/>
      <c r="FU653" s="188"/>
      <c r="FV653" s="188"/>
      <c r="FW653" s="188"/>
      <c r="FX653" s="188"/>
      <c r="FY653" s="188"/>
      <c r="FZ653" s="188"/>
      <c r="GA653" s="188"/>
      <c r="GB653" s="188"/>
      <c r="GC653" s="188"/>
      <c r="GD653" s="188"/>
      <c r="GE653" s="189"/>
      <c r="GF653" s="195"/>
      <c r="GG653" s="188"/>
      <c r="GH653" s="188"/>
      <c r="GI653" s="188"/>
      <c r="GJ653" s="188"/>
      <c r="GK653" s="188"/>
      <c r="GL653" s="188"/>
      <c r="GM653" s="188"/>
      <c r="GN653" s="188"/>
      <c r="GO653" s="188"/>
      <c r="GP653" s="188"/>
      <c r="GQ653" s="188"/>
      <c r="GR653" s="188"/>
      <c r="GS653" s="188"/>
      <c r="GT653" s="188"/>
      <c r="GU653" s="188"/>
      <c r="GV653" s="189"/>
      <c r="GW653" s="195"/>
      <c r="GX653" s="188"/>
      <c r="GY653" s="188"/>
      <c r="GZ653" s="188"/>
      <c r="HA653" s="188"/>
      <c r="HB653" s="188"/>
      <c r="HC653" s="188"/>
      <c r="HD653" s="188"/>
      <c r="HE653" s="188"/>
      <c r="HF653" s="188"/>
      <c r="HG653" s="188"/>
      <c r="HH653" s="188"/>
      <c r="HI653" s="188"/>
      <c r="HJ653" s="188"/>
      <c r="HK653" s="188"/>
      <c r="HL653" s="188"/>
      <c r="HM653" s="189"/>
      <c r="HN653" s="195"/>
      <c r="HO653" s="188"/>
      <c r="HP653" s="188"/>
      <c r="HQ653" s="188"/>
      <c r="HR653" s="188"/>
      <c r="HS653" s="188"/>
      <c r="HT653" s="188"/>
      <c r="HU653" s="188"/>
      <c r="HV653" s="188"/>
      <c r="HW653" s="188"/>
      <c r="HX653" s="188"/>
      <c r="HY653" s="188"/>
      <c r="HZ653" s="188"/>
      <c r="IA653" s="188"/>
      <c r="IB653" s="188"/>
      <c r="IC653" s="188"/>
      <c r="ID653" s="189"/>
      <c r="IE653" s="195"/>
      <c r="IF653" s="188"/>
      <c r="IG653" s="188"/>
      <c r="IH653" s="188"/>
      <c r="II653" s="188"/>
      <c r="IJ653" s="188"/>
      <c r="IK653" s="188"/>
      <c r="IL653" s="188"/>
      <c r="IM653" s="188"/>
      <c r="IN653" s="188"/>
      <c r="IO653" s="188"/>
      <c r="IP653" s="188"/>
      <c r="IQ653" s="188"/>
      <c r="IR653" s="188"/>
      <c r="IS653" s="188"/>
      <c r="IT653" s="188"/>
      <c r="IU653" s="189"/>
      <c r="IV653" s="195"/>
      <c r="IW653" s="188"/>
      <c r="IX653" s="188"/>
      <c r="IY653" s="188"/>
      <c r="IZ653" s="188"/>
      <c r="JA653" s="188"/>
      <c r="JB653" s="188"/>
      <c r="JC653" s="188"/>
      <c r="JD653" s="188"/>
      <c r="JE653" s="188"/>
      <c r="JF653" s="188"/>
      <c r="JG653" s="188"/>
      <c r="JH653" s="188"/>
      <c r="JI653" s="188"/>
      <c r="JJ653" s="188"/>
      <c r="JK653" s="188"/>
      <c r="JL653" s="189"/>
      <c r="JM653" s="195"/>
      <c r="JN653" s="188"/>
      <c r="JO653" s="188"/>
      <c r="JP653" s="188"/>
      <c r="JQ653" s="188"/>
      <c r="JR653" s="188"/>
      <c r="JS653" s="188"/>
      <c r="JT653" s="188"/>
      <c r="JU653" s="188"/>
      <c r="JV653" s="188"/>
      <c r="JW653" s="188"/>
      <c r="JX653" s="188"/>
      <c r="JY653" s="188"/>
      <c r="JZ653" s="188"/>
      <c r="KA653" s="188"/>
      <c r="KB653" s="188"/>
      <c r="KC653" s="189"/>
      <c r="KD653" s="195"/>
      <c r="KE653" s="188"/>
      <c r="KF653" s="188"/>
      <c r="KG653" s="188"/>
      <c r="KH653" s="188"/>
      <c r="KI653" s="188"/>
      <c r="KJ653" s="188"/>
      <c r="KK653" s="188"/>
      <c r="KL653" s="188"/>
      <c r="KM653" s="188"/>
      <c r="KN653" s="188"/>
      <c r="KO653" s="188"/>
      <c r="KP653" s="188"/>
      <c r="KQ653" s="188"/>
      <c r="KR653" s="188"/>
      <c r="KS653" s="188"/>
      <c r="KT653" s="189"/>
      <c r="KU653" s="188"/>
    </row>
    <row r="654" ht="15.0" customHeight="1">
      <c r="A654" s="195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9"/>
      <c r="R654" s="195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9"/>
      <c r="AI654" s="195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9"/>
      <c r="AZ654" s="195"/>
      <c r="BA654" s="188"/>
      <c r="BB654" s="188"/>
      <c r="BC654" s="188"/>
      <c r="BD654" s="188"/>
      <c r="BE654" s="188"/>
      <c r="BF654" s="188"/>
      <c r="BG654" s="188"/>
      <c r="BH654" s="188"/>
      <c r="BI654" s="188"/>
      <c r="BJ654" s="188"/>
      <c r="BK654" s="188"/>
      <c r="BL654" s="188"/>
      <c r="BM654" s="188"/>
      <c r="BN654" s="188"/>
      <c r="BO654" s="188"/>
      <c r="BP654" s="189"/>
      <c r="BQ654" s="195"/>
      <c r="BR654" s="188"/>
      <c r="BS654" s="188"/>
      <c r="BT654" s="188"/>
      <c r="BU654" s="188"/>
      <c r="BV654" s="188"/>
      <c r="BW654" s="188"/>
      <c r="BX654" s="188"/>
      <c r="BY654" s="188"/>
      <c r="BZ654" s="188"/>
      <c r="CA654" s="188"/>
      <c r="CB654" s="188"/>
      <c r="CC654" s="188"/>
      <c r="CD654" s="188"/>
      <c r="CE654" s="188"/>
      <c r="CF654" s="188"/>
      <c r="CG654" s="189"/>
      <c r="CH654" s="195"/>
      <c r="CI654" s="188"/>
      <c r="CJ654" s="188"/>
      <c r="CK654" s="188"/>
      <c r="CL654" s="188"/>
      <c r="CM654" s="188"/>
      <c r="CN654" s="188"/>
      <c r="CO654" s="188"/>
      <c r="CP654" s="188"/>
      <c r="CQ654" s="188"/>
      <c r="CR654" s="188"/>
      <c r="CS654" s="188"/>
      <c r="CT654" s="188"/>
      <c r="CU654" s="188"/>
      <c r="CV654" s="188"/>
      <c r="CW654" s="188"/>
      <c r="CX654" s="189"/>
      <c r="CY654" s="195"/>
      <c r="CZ654" s="188"/>
      <c r="DA654" s="188"/>
      <c r="DB654" s="188"/>
      <c r="DC654" s="188"/>
      <c r="DD654" s="188"/>
      <c r="DE654" s="188"/>
      <c r="DF654" s="188"/>
      <c r="DG654" s="188"/>
      <c r="DH654" s="188"/>
      <c r="DI654" s="188"/>
      <c r="DJ654" s="188"/>
      <c r="DK654" s="188"/>
      <c r="DL654" s="188"/>
      <c r="DM654" s="188"/>
      <c r="DN654" s="188"/>
      <c r="DO654" s="189"/>
      <c r="DP654" s="195"/>
      <c r="DQ654" s="188"/>
      <c r="DR654" s="188"/>
      <c r="DS654" s="188"/>
      <c r="DT654" s="188"/>
      <c r="DU654" s="188"/>
      <c r="DV654" s="188"/>
      <c r="DW654" s="188"/>
      <c r="DX654" s="188"/>
      <c r="DY654" s="188"/>
      <c r="DZ654" s="188"/>
      <c r="EA654" s="188"/>
      <c r="EB654" s="188"/>
      <c r="EC654" s="188"/>
      <c r="ED654" s="188"/>
      <c r="EE654" s="188"/>
      <c r="EF654" s="189"/>
      <c r="EG654" s="195"/>
      <c r="EH654" s="188"/>
      <c r="EI654" s="188"/>
      <c r="EJ654" s="188"/>
      <c r="EK654" s="188"/>
      <c r="EL654" s="188"/>
      <c r="EM654" s="188"/>
      <c r="EN654" s="188"/>
      <c r="EO654" s="188"/>
      <c r="EP654" s="188"/>
      <c r="EQ654" s="188"/>
      <c r="ER654" s="188"/>
      <c r="ES654" s="188"/>
      <c r="ET654" s="188"/>
      <c r="EU654" s="188"/>
      <c r="EV654" s="188"/>
      <c r="EW654" s="189"/>
      <c r="EX654" s="195"/>
      <c r="EY654" s="188"/>
      <c r="EZ654" s="188"/>
      <c r="FA654" s="188"/>
      <c r="FB654" s="188"/>
      <c r="FC654" s="188"/>
      <c r="FD654" s="188"/>
      <c r="FE654" s="188"/>
      <c r="FF654" s="188"/>
      <c r="FG654" s="188"/>
      <c r="FH654" s="188"/>
      <c r="FI654" s="188"/>
      <c r="FJ654" s="188"/>
      <c r="FK654" s="188"/>
      <c r="FL654" s="188"/>
      <c r="FM654" s="188"/>
      <c r="FN654" s="189"/>
      <c r="FO654" s="195"/>
      <c r="FP654" s="188"/>
      <c r="FQ654" s="188"/>
      <c r="FR654" s="188"/>
      <c r="FS654" s="188"/>
      <c r="FT654" s="188"/>
      <c r="FU654" s="188"/>
      <c r="FV654" s="188"/>
      <c r="FW654" s="188"/>
      <c r="FX654" s="188"/>
      <c r="FY654" s="188"/>
      <c r="FZ654" s="188"/>
      <c r="GA654" s="188"/>
      <c r="GB654" s="188"/>
      <c r="GC654" s="188"/>
      <c r="GD654" s="188"/>
      <c r="GE654" s="189"/>
      <c r="GF654" s="195"/>
      <c r="GG654" s="188"/>
      <c r="GH654" s="188"/>
      <c r="GI654" s="188"/>
      <c r="GJ654" s="188"/>
      <c r="GK654" s="188"/>
      <c r="GL654" s="188"/>
      <c r="GM654" s="188"/>
      <c r="GN654" s="188"/>
      <c r="GO654" s="188"/>
      <c r="GP654" s="188"/>
      <c r="GQ654" s="188"/>
      <c r="GR654" s="188"/>
      <c r="GS654" s="188"/>
      <c r="GT654" s="188"/>
      <c r="GU654" s="188"/>
      <c r="GV654" s="189"/>
      <c r="GW654" s="195"/>
      <c r="GX654" s="188"/>
      <c r="GY654" s="188"/>
      <c r="GZ654" s="188"/>
      <c r="HA654" s="188"/>
      <c r="HB654" s="188"/>
      <c r="HC654" s="188"/>
      <c r="HD654" s="188"/>
      <c r="HE654" s="188"/>
      <c r="HF654" s="188"/>
      <c r="HG654" s="188"/>
      <c r="HH654" s="188"/>
      <c r="HI654" s="188"/>
      <c r="HJ654" s="188"/>
      <c r="HK654" s="188"/>
      <c r="HL654" s="188"/>
      <c r="HM654" s="189"/>
      <c r="HN654" s="195"/>
      <c r="HO654" s="188"/>
      <c r="HP654" s="188"/>
      <c r="HQ654" s="188"/>
      <c r="HR654" s="188"/>
      <c r="HS654" s="188"/>
      <c r="HT654" s="188"/>
      <c r="HU654" s="188"/>
      <c r="HV654" s="188"/>
      <c r="HW654" s="188"/>
      <c r="HX654" s="188"/>
      <c r="HY654" s="188"/>
      <c r="HZ654" s="188"/>
      <c r="IA654" s="188"/>
      <c r="IB654" s="188"/>
      <c r="IC654" s="188"/>
      <c r="ID654" s="189"/>
      <c r="IE654" s="195"/>
      <c r="IF654" s="188"/>
      <c r="IG654" s="188"/>
      <c r="IH654" s="188"/>
      <c r="II654" s="188"/>
      <c r="IJ654" s="188"/>
      <c r="IK654" s="188"/>
      <c r="IL654" s="188"/>
      <c r="IM654" s="188"/>
      <c r="IN654" s="188"/>
      <c r="IO654" s="188"/>
      <c r="IP654" s="188"/>
      <c r="IQ654" s="188"/>
      <c r="IR654" s="188"/>
      <c r="IS654" s="188"/>
      <c r="IT654" s="188"/>
      <c r="IU654" s="189"/>
      <c r="IV654" s="195"/>
      <c r="IW654" s="188"/>
      <c r="IX654" s="188"/>
      <c r="IY654" s="188"/>
      <c r="IZ654" s="188"/>
      <c r="JA654" s="188"/>
      <c r="JB654" s="188"/>
      <c r="JC654" s="188"/>
      <c r="JD654" s="188"/>
      <c r="JE654" s="188"/>
      <c r="JF654" s="188"/>
      <c r="JG654" s="188"/>
      <c r="JH654" s="188"/>
      <c r="JI654" s="188"/>
      <c r="JJ654" s="188"/>
      <c r="JK654" s="188"/>
      <c r="JL654" s="189"/>
      <c r="JM654" s="195"/>
      <c r="JN654" s="188"/>
      <c r="JO654" s="188"/>
      <c r="JP654" s="188"/>
      <c r="JQ654" s="188"/>
      <c r="JR654" s="188"/>
      <c r="JS654" s="188"/>
      <c r="JT654" s="188"/>
      <c r="JU654" s="188"/>
      <c r="JV654" s="188"/>
      <c r="JW654" s="188"/>
      <c r="JX654" s="188"/>
      <c r="JY654" s="188"/>
      <c r="JZ654" s="188"/>
      <c r="KA654" s="188"/>
      <c r="KB654" s="188"/>
      <c r="KC654" s="189"/>
      <c r="KD654" s="195"/>
      <c r="KE654" s="188"/>
      <c r="KF654" s="188"/>
      <c r="KG654" s="188"/>
      <c r="KH654" s="188"/>
      <c r="KI654" s="188"/>
      <c r="KJ654" s="188"/>
      <c r="KK654" s="188"/>
      <c r="KL654" s="188"/>
      <c r="KM654" s="188"/>
      <c r="KN654" s="188"/>
      <c r="KO654" s="188"/>
      <c r="KP654" s="188"/>
      <c r="KQ654" s="188"/>
      <c r="KR654" s="188"/>
      <c r="KS654" s="188"/>
      <c r="KT654" s="189"/>
      <c r="KU654" s="188"/>
    </row>
    <row r="655" ht="15.0" customHeight="1">
      <c r="A655" s="195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9"/>
      <c r="R655" s="195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9"/>
      <c r="AI655" s="195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9"/>
      <c r="AZ655" s="195"/>
      <c r="BA655" s="188"/>
      <c r="BB655" s="188"/>
      <c r="BC655" s="188"/>
      <c r="BD655" s="188"/>
      <c r="BE655" s="188"/>
      <c r="BF655" s="188"/>
      <c r="BG655" s="188"/>
      <c r="BH655" s="188"/>
      <c r="BI655" s="188"/>
      <c r="BJ655" s="188"/>
      <c r="BK655" s="188"/>
      <c r="BL655" s="188"/>
      <c r="BM655" s="188"/>
      <c r="BN655" s="188"/>
      <c r="BO655" s="188"/>
      <c r="BP655" s="189"/>
      <c r="BQ655" s="195"/>
      <c r="BR655" s="188"/>
      <c r="BS655" s="188"/>
      <c r="BT655" s="188"/>
      <c r="BU655" s="188"/>
      <c r="BV655" s="188"/>
      <c r="BW655" s="188"/>
      <c r="BX655" s="188"/>
      <c r="BY655" s="188"/>
      <c r="BZ655" s="188"/>
      <c r="CA655" s="188"/>
      <c r="CB655" s="188"/>
      <c r="CC655" s="188"/>
      <c r="CD655" s="188"/>
      <c r="CE655" s="188"/>
      <c r="CF655" s="188"/>
      <c r="CG655" s="189"/>
      <c r="CH655" s="195"/>
      <c r="CI655" s="188"/>
      <c r="CJ655" s="188"/>
      <c r="CK655" s="188"/>
      <c r="CL655" s="188"/>
      <c r="CM655" s="188"/>
      <c r="CN655" s="188"/>
      <c r="CO655" s="188"/>
      <c r="CP655" s="188"/>
      <c r="CQ655" s="188"/>
      <c r="CR655" s="188"/>
      <c r="CS655" s="188"/>
      <c r="CT655" s="188"/>
      <c r="CU655" s="188"/>
      <c r="CV655" s="188"/>
      <c r="CW655" s="188"/>
      <c r="CX655" s="189"/>
      <c r="CY655" s="195"/>
      <c r="CZ655" s="188"/>
      <c r="DA655" s="188"/>
      <c r="DB655" s="188"/>
      <c r="DC655" s="188"/>
      <c r="DD655" s="188"/>
      <c r="DE655" s="188"/>
      <c r="DF655" s="188"/>
      <c r="DG655" s="188"/>
      <c r="DH655" s="188"/>
      <c r="DI655" s="188"/>
      <c r="DJ655" s="188"/>
      <c r="DK655" s="188"/>
      <c r="DL655" s="188"/>
      <c r="DM655" s="188"/>
      <c r="DN655" s="188"/>
      <c r="DO655" s="189"/>
      <c r="DP655" s="195"/>
      <c r="DQ655" s="188"/>
      <c r="DR655" s="188"/>
      <c r="DS655" s="188"/>
      <c r="DT655" s="188"/>
      <c r="DU655" s="188"/>
      <c r="DV655" s="188"/>
      <c r="DW655" s="188"/>
      <c r="DX655" s="188"/>
      <c r="DY655" s="188"/>
      <c r="DZ655" s="188"/>
      <c r="EA655" s="188"/>
      <c r="EB655" s="188"/>
      <c r="EC655" s="188"/>
      <c r="ED655" s="188"/>
      <c r="EE655" s="188"/>
      <c r="EF655" s="189"/>
      <c r="EG655" s="195"/>
      <c r="EH655" s="188"/>
      <c r="EI655" s="188"/>
      <c r="EJ655" s="188"/>
      <c r="EK655" s="188"/>
      <c r="EL655" s="188"/>
      <c r="EM655" s="188"/>
      <c r="EN655" s="188"/>
      <c r="EO655" s="188"/>
      <c r="EP655" s="188"/>
      <c r="EQ655" s="188"/>
      <c r="ER655" s="188"/>
      <c r="ES655" s="188"/>
      <c r="ET655" s="188"/>
      <c r="EU655" s="188"/>
      <c r="EV655" s="188"/>
      <c r="EW655" s="189"/>
      <c r="EX655" s="195"/>
      <c r="EY655" s="188"/>
      <c r="EZ655" s="188"/>
      <c r="FA655" s="188"/>
      <c r="FB655" s="188"/>
      <c r="FC655" s="188"/>
      <c r="FD655" s="188"/>
      <c r="FE655" s="188"/>
      <c r="FF655" s="188"/>
      <c r="FG655" s="188"/>
      <c r="FH655" s="188"/>
      <c r="FI655" s="188"/>
      <c r="FJ655" s="188"/>
      <c r="FK655" s="188"/>
      <c r="FL655" s="188"/>
      <c r="FM655" s="188"/>
      <c r="FN655" s="189"/>
      <c r="FO655" s="195"/>
      <c r="FP655" s="188"/>
      <c r="FQ655" s="188"/>
      <c r="FR655" s="188"/>
      <c r="FS655" s="188"/>
      <c r="FT655" s="188"/>
      <c r="FU655" s="188"/>
      <c r="FV655" s="188"/>
      <c r="FW655" s="188"/>
      <c r="FX655" s="188"/>
      <c r="FY655" s="188"/>
      <c r="FZ655" s="188"/>
      <c r="GA655" s="188"/>
      <c r="GB655" s="188"/>
      <c r="GC655" s="188"/>
      <c r="GD655" s="188"/>
      <c r="GE655" s="189"/>
      <c r="GF655" s="195"/>
      <c r="GG655" s="188"/>
      <c r="GH655" s="188"/>
      <c r="GI655" s="188"/>
      <c r="GJ655" s="188"/>
      <c r="GK655" s="188"/>
      <c r="GL655" s="188"/>
      <c r="GM655" s="188"/>
      <c r="GN655" s="188"/>
      <c r="GO655" s="188"/>
      <c r="GP655" s="188"/>
      <c r="GQ655" s="188"/>
      <c r="GR655" s="188"/>
      <c r="GS655" s="188"/>
      <c r="GT655" s="188"/>
      <c r="GU655" s="188"/>
      <c r="GV655" s="189"/>
      <c r="GW655" s="195"/>
      <c r="GX655" s="188"/>
      <c r="GY655" s="188"/>
      <c r="GZ655" s="188"/>
      <c r="HA655" s="188"/>
      <c r="HB655" s="188"/>
      <c r="HC655" s="188"/>
      <c r="HD655" s="188"/>
      <c r="HE655" s="188"/>
      <c r="HF655" s="188"/>
      <c r="HG655" s="188"/>
      <c r="HH655" s="188"/>
      <c r="HI655" s="188"/>
      <c r="HJ655" s="188"/>
      <c r="HK655" s="188"/>
      <c r="HL655" s="188"/>
      <c r="HM655" s="189"/>
      <c r="HN655" s="195"/>
      <c r="HO655" s="188"/>
      <c r="HP655" s="188"/>
      <c r="HQ655" s="188"/>
      <c r="HR655" s="188"/>
      <c r="HS655" s="188"/>
      <c r="HT655" s="188"/>
      <c r="HU655" s="188"/>
      <c r="HV655" s="188"/>
      <c r="HW655" s="188"/>
      <c r="HX655" s="188"/>
      <c r="HY655" s="188"/>
      <c r="HZ655" s="188"/>
      <c r="IA655" s="188"/>
      <c r="IB655" s="188"/>
      <c r="IC655" s="188"/>
      <c r="ID655" s="189"/>
      <c r="IE655" s="195"/>
      <c r="IF655" s="188"/>
      <c r="IG655" s="188"/>
      <c r="IH655" s="188"/>
      <c r="II655" s="188"/>
      <c r="IJ655" s="188"/>
      <c r="IK655" s="188"/>
      <c r="IL655" s="188"/>
      <c r="IM655" s="188"/>
      <c r="IN655" s="188"/>
      <c r="IO655" s="188"/>
      <c r="IP655" s="188"/>
      <c r="IQ655" s="188"/>
      <c r="IR655" s="188"/>
      <c r="IS655" s="188"/>
      <c r="IT655" s="188"/>
      <c r="IU655" s="189"/>
      <c r="IV655" s="195"/>
      <c r="IW655" s="188"/>
      <c r="IX655" s="188"/>
      <c r="IY655" s="188"/>
      <c r="IZ655" s="188"/>
      <c r="JA655" s="188"/>
      <c r="JB655" s="188"/>
      <c r="JC655" s="188"/>
      <c r="JD655" s="188"/>
      <c r="JE655" s="188"/>
      <c r="JF655" s="188"/>
      <c r="JG655" s="188"/>
      <c r="JH655" s="188"/>
      <c r="JI655" s="188"/>
      <c r="JJ655" s="188"/>
      <c r="JK655" s="188"/>
      <c r="JL655" s="189"/>
      <c r="JM655" s="195"/>
      <c r="JN655" s="188"/>
      <c r="JO655" s="188"/>
      <c r="JP655" s="188"/>
      <c r="JQ655" s="188"/>
      <c r="JR655" s="188"/>
      <c r="JS655" s="188"/>
      <c r="JT655" s="188"/>
      <c r="JU655" s="188"/>
      <c r="JV655" s="188"/>
      <c r="JW655" s="188"/>
      <c r="JX655" s="188"/>
      <c r="JY655" s="188"/>
      <c r="JZ655" s="188"/>
      <c r="KA655" s="188"/>
      <c r="KB655" s="188"/>
      <c r="KC655" s="189"/>
      <c r="KD655" s="195"/>
      <c r="KE655" s="188"/>
      <c r="KF655" s="188"/>
      <c r="KG655" s="188"/>
      <c r="KH655" s="188"/>
      <c r="KI655" s="188"/>
      <c r="KJ655" s="188"/>
      <c r="KK655" s="188"/>
      <c r="KL655" s="188"/>
      <c r="KM655" s="188"/>
      <c r="KN655" s="188"/>
      <c r="KO655" s="188"/>
      <c r="KP655" s="188"/>
      <c r="KQ655" s="188"/>
      <c r="KR655" s="188"/>
      <c r="KS655" s="188"/>
      <c r="KT655" s="189"/>
      <c r="KU655" s="188"/>
    </row>
    <row r="656" ht="15.0" customHeight="1">
      <c r="A656" s="195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9"/>
      <c r="R656" s="195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9"/>
      <c r="AI656" s="195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9"/>
      <c r="AZ656" s="195"/>
      <c r="BA656" s="188"/>
      <c r="BB656" s="188"/>
      <c r="BC656" s="188"/>
      <c r="BD656" s="188"/>
      <c r="BE656" s="188"/>
      <c r="BF656" s="188"/>
      <c r="BG656" s="188"/>
      <c r="BH656" s="188"/>
      <c r="BI656" s="188"/>
      <c r="BJ656" s="188"/>
      <c r="BK656" s="188"/>
      <c r="BL656" s="188"/>
      <c r="BM656" s="188"/>
      <c r="BN656" s="188"/>
      <c r="BO656" s="188"/>
      <c r="BP656" s="189"/>
      <c r="BQ656" s="195"/>
      <c r="BR656" s="188"/>
      <c r="BS656" s="188"/>
      <c r="BT656" s="188"/>
      <c r="BU656" s="188"/>
      <c r="BV656" s="188"/>
      <c r="BW656" s="188"/>
      <c r="BX656" s="188"/>
      <c r="BY656" s="188"/>
      <c r="BZ656" s="188"/>
      <c r="CA656" s="188"/>
      <c r="CB656" s="188"/>
      <c r="CC656" s="188"/>
      <c r="CD656" s="188"/>
      <c r="CE656" s="188"/>
      <c r="CF656" s="188"/>
      <c r="CG656" s="189"/>
      <c r="CH656" s="195"/>
      <c r="CI656" s="188"/>
      <c r="CJ656" s="188"/>
      <c r="CK656" s="188"/>
      <c r="CL656" s="188"/>
      <c r="CM656" s="188"/>
      <c r="CN656" s="188"/>
      <c r="CO656" s="188"/>
      <c r="CP656" s="188"/>
      <c r="CQ656" s="188"/>
      <c r="CR656" s="188"/>
      <c r="CS656" s="188"/>
      <c r="CT656" s="188"/>
      <c r="CU656" s="188"/>
      <c r="CV656" s="188"/>
      <c r="CW656" s="188"/>
      <c r="CX656" s="189"/>
      <c r="CY656" s="195"/>
      <c r="CZ656" s="188"/>
      <c r="DA656" s="188"/>
      <c r="DB656" s="188"/>
      <c r="DC656" s="188"/>
      <c r="DD656" s="188"/>
      <c r="DE656" s="188"/>
      <c r="DF656" s="188"/>
      <c r="DG656" s="188"/>
      <c r="DH656" s="188"/>
      <c r="DI656" s="188"/>
      <c r="DJ656" s="188"/>
      <c r="DK656" s="188"/>
      <c r="DL656" s="188"/>
      <c r="DM656" s="188"/>
      <c r="DN656" s="188"/>
      <c r="DO656" s="189"/>
      <c r="DP656" s="195"/>
      <c r="DQ656" s="188"/>
      <c r="DR656" s="188"/>
      <c r="DS656" s="188"/>
      <c r="DT656" s="188"/>
      <c r="DU656" s="188"/>
      <c r="DV656" s="188"/>
      <c r="DW656" s="188"/>
      <c r="DX656" s="188"/>
      <c r="DY656" s="188"/>
      <c r="DZ656" s="188"/>
      <c r="EA656" s="188"/>
      <c r="EB656" s="188"/>
      <c r="EC656" s="188"/>
      <c r="ED656" s="188"/>
      <c r="EE656" s="188"/>
      <c r="EF656" s="189"/>
      <c r="EG656" s="195"/>
      <c r="EH656" s="188"/>
      <c r="EI656" s="188"/>
      <c r="EJ656" s="188"/>
      <c r="EK656" s="188"/>
      <c r="EL656" s="188"/>
      <c r="EM656" s="188"/>
      <c r="EN656" s="188"/>
      <c r="EO656" s="188"/>
      <c r="EP656" s="188"/>
      <c r="EQ656" s="188"/>
      <c r="ER656" s="188"/>
      <c r="ES656" s="188"/>
      <c r="ET656" s="188"/>
      <c r="EU656" s="188"/>
      <c r="EV656" s="188"/>
      <c r="EW656" s="189"/>
      <c r="EX656" s="195"/>
      <c r="EY656" s="188"/>
      <c r="EZ656" s="188"/>
      <c r="FA656" s="188"/>
      <c r="FB656" s="188"/>
      <c r="FC656" s="188"/>
      <c r="FD656" s="188"/>
      <c r="FE656" s="188"/>
      <c r="FF656" s="188"/>
      <c r="FG656" s="188"/>
      <c r="FH656" s="188"/>
      <c r="FI656" s="188"/>
      <c r="FJ656" s="188"/>
      <c r="FK656" s="188"/>
      <c r="FL656" s="188"/>
      <c r="FM656" s="188"/>
      <c r="FN656" s="189"/>
      <c r="FO656" s="195"/>
      <c r="FP656" s="188"/>
      <c r="FQ656" s="188"/>
      <c r="FR656" s="188"/>
      <c r="FS656" s="188"/>
      <c r="FT656" s="188"/>
      <c r="FU656" s="188"/>
      <c r="FV656" s="188"/>
      <c r="FW656" s="188"/>
      <c r="FX656" s="188"/>
      <c r="FY656" s="188"/>
      <c r="FZ656" s="188"/>
      <c r="GA656" s="188"/>
      <c r="GB656" s="188"/>
      <c r="GC656" s="188"/>
      <c r="GD656" s="188"/>
      <c r="GE656" s="189"/>
      <c r="GF656" s="195"/>
      <c r="GG656" s="188"/>
      <c r="GH656" s="188"/>
      <c r="GI656" s="188"/>
      <c r="GJ656" s="188"/>
      <c r="GK656" s="188"/>
      <c r="GL656" s="188"/>
      <c r="GM656" s="188"/>
      <c r="GN656" s="188"/>
      <c r="GO656" s="188"/>
      <c r="GP656" s="188"/>
      <c r="GQ656" s="188"/>
      <c r="GR656" s="188"/>
      <c r="GS656" s="188"/>
      <c r="GT656" s="188"/>
      <c r="GU656" s="188"/>
      <c r="GV656" s="189"/>
      <c r="GW656" s="195"/>
      <c r="GX656" s="188"/>
      <c r="GY656" s="188"/>
      <c r="GZ656" s="188"/>
      <c r="HA656" s="188"/>
      <c r="HB656" s="188"/>
      <c r="HC656" s="188"/>
      <c r="HD656" s="188"/>
      <c r="HE656" s="188"/>
      <c r="HF656" s="188"/>
      <c r="HG656" s="188"/>
      <c r="HH656" s="188"/>
      <c r="HI656" s="188"/>
      <c r="HJ656" s="188"/>
      <c r="HK656" s="188"/>
      <c r="HL656" s="188"/>
      <c r="HM656" s="189"/>
      <c r="HN656" s="195"/>
      <c r="HO656" s="188"/>
      <c r="HP656" s="188"/>
      <c r="HQ656" s="188"/>
      <c r="HR656" s="188"/>
      <c r="HS656" s="188"/>
      <c r="HT656" s="188"/>
      <c r="HU656" s="188"/>
      <c r="HV656" s="188"/>
      <c r="HW656" s="188"/>
      <c r="HX656" s="188"/>
      <c r="HY656" s="188"/>
      <c r="HZ656" s="188"/>
      <c r="IA656" s="188"/>
      <c r="IB656" s="188"/>
      <c r="IC656" s="188"/>
      <c r="ID656" s="189"/>
      <c r="IE656" s="195"/>
      <c r="IF656" s="188"/>
      <c r="IG656" s="188"/>
      <c r="IH656" s="188"/>
      <c r="II656" s="188"/>
      <c r="IJ656" s="188"/>
      <c r="IK656" s="188"/>
      <c r="IL656" s="188"/>
      <c r="IM656" s="188"/>
      <c r="IN656" s="188"/>
      <c r="IO656" s="188"/>
      <c r="IP656" s="188"/>
      <c r="IQ656" s="188"/>
      <c r="IR656" s="188"/>
      <c r="IS656" s="188"/>
      <c r="IT656" s="188"/>
      <c r="IU656" s="189"/>
      <c r="IV656" s="195"/>
      <c r="IW656" s="188"/>
      <c r="IX656" s="188"/>
      <c r="IY656" s="188"/>
      <c r="IZ656" s="188"/>
      <c r="JA656" s="188"/>
      <c r="JB656" s="188"/>
      <c r="JC656" s="188"/>
      <c r="JD656" s="188"/>
      <c r="JE656" s="188"/>
      <c r="JF656" s="188"/>
      <c r="JG656" s="188"/>
      <c r="JH656" s="188"/>
      <c r="JI656" s="188"/>
      <c r="JJ656" s="188"/>
      <c r="JK656" s="188"/>
      <c r="JL656" s="189"/>
      <c r="JM656" s="195"/>
      <c r="JN656" s="188"/>
      <c r="JO656" s="188"/>
      <c r="JP656" s="188"/>
      <c r="JQ656" s="188"/>
      <c r="JR656" s="188"/>
      <c r="JS656" s="188"/>
      <c r="JT656" s="188"/>
      <c r="JU656" s="188"/>
      <c r="JV656" s="188"/>
      <c r="JW656" s="188"/>
      <c r="JX656" s="188"/>
      <c r="JY656" s="188"/>
      <c r="JZ656" s="188"/>
      <c r="KA656" s="188"/>
      <c r="KB656" s="188"/>
      <c r="KC656" s="189"/>
      <c r="KD656" s="195"/>
      <c r="KE656" s="188"/>
      <c r="KF656" s="188"/>
      <c r="KG656" s="188"/>
      <c r="KH656" s="188"/>
      <c r="KI656" s="188"/>
      <c r="KJ656" s="188"/>
      <c r="KK656" s="188"/>
      <c r="KL656" s="188"/>
      <c r="KM656" s="188"/>
      <c r="KN656" s="188"/>
      <c r="KO656" s="188"/>
      <c r="KP656" s="188"/>
      <c r="KQ656" s="188"/>
      <c r="KR656" s="188"/>
      <c r="KS656" s="188"/>
      <c r="KT656" s="189"/>
      <c r="KU656" s="188"/>
    </row>
    <row r="657" ht="15.0" customHeight="1">
      <c r="A657" s="195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9"/>
      <c r="R657" s="195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9"/>
      <c r="AI657" s="195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9"/>
      <c r="AZ657" s="195"/>
      <c r="BA657" s="188"/>
      <c r="BB657" s="188"/>
      <c r="BC657" s="188"/>
      <c r="BD657" s="188"/>
      <c r="BE657" s="188"/>
      <c r="BF657" s="188"/>
      <c r="BG657" s="188"/>
      <c r="BH657" s="188"/>
      <c r="BI657" s="188"/>
      <c r="BJ657" s="188"/>
      <c r="BK657" s="188"/>
      <c r="BL657" s="188"/>
      <c r="BM657" s="188"/>
      <c r="BN657" s="188"/>
      <c r="BO657" s="188"/>
      <c r="BP657" s="189"/>
      <c r="BQ657" s="195"/>
      <c r="BR657" s="188"/>
      <c r="BS657" s="188"/>
      <c r="BT657" s="188"/>
      <c r="BU657" s="188"/>
      <c r="BV657" s="188"/>
      <c r="BW657" s="188"/>
      <c r="BX657" s="188"/>
      <c r="BY657" s="188"/>
      <c r="BZ657" s="188"/>
      <c r="CA657" s="188"/>
      <c r="CB657" s="188"/>
      <c r="CC657" s="188"/>
      <c r="CD657" s="188"/>
      <c r="CE657" s="188"/>
      <c r="CF657" s="188"/>
      <c r="CG657" s="189"/>
      <c r="CH657" s="195"/>
      <c r="CI657" s="188"/>
      <c r="CJ657" s="188"/>
      <c r="CK657" s="188"/>
      <c r="CL657" s="188"/>
      <c r="CM657" s="188"/>
      <c r="CN657" s="188"/>
      <c r="CO657" s="188"/>
      <c r="CP657" s="188"/>
      <c r="CQ657" s="188"/>
      <c r="CR657" s="188"/>
      <c r="CS657" s="188"/>
      <c r="CT657" s="188"/>
      <c r="CU657" s="188"/>
      <c r="CV657" s="188"/>
      <c r="CW657" s="188"/>
      <c r="CX657" s="189"/>
      <c r="CY657" s="195"/>
      <c r="CZ657" s="188"/>
      <c r="DA657" s="188"/>
      <c r="DB657" s="188"/>
      <c r="DC657" s="188"/>
      <c r="DD657" s="188"/>
      <c r="DE657" s="188"/>
      <c r="DF657" s="188"/>
      <c r="DG657" s="188"/>
      <c r="DH657" s="188"/>
      <c r="DI657" s="188"/>
      <c r="DJ657" s="188"/>
      <c r="DK657" s="188"/>
      <c r="DL657" s="188"/>
      <c r="DM657" s="188"/>
      <c r="DN657" s="188"/>
      <c r="DO657" s="189"/>
      <c r="DP657" s="195"/>
      <c r="DQ657" s="188"/>
      <c r="DR657" s="188"/>
      <c r="DS657" s="188"/>
      <c r="DT657" s="188"/>
      <c r="DU657" s="188"/>
      <c r="DV657" s="188"/>
      <c r="DW657" s="188"/>
      <c r="DX657" s="188"/>
      <c r="DY657" s="188"/>
      <c r="DZ657" s="188"/>
      <c r="EA657" s="188"/>
      <c r="EB657" s="188"/>
      <c r="EC657" s="188"/>
      <c r="ED657" s="188"/>
      <c r="EE657" s="188"/>
      <c r="EF657" s="189"/>
      <c r="EG657" s="195"/>
      <c r="EH657" s="188"/>
      <c r="EI657" s="188"/>
      <c r="EJ657" s="188"/>
      <c r="EK657" s="188"/>
      <c r="EL657" s="188"/>
      <c r="EM657" s="188"/>
      <c r="EN657" s="188"/>
      <c r="EO657" s="188"/>
      <c r="EP657" s="188"/>
      <c r="EQ657" s="188"/>
      <c r="ER657" s="188"/>
      <c r="ES657" s="188"/>
      <c r="ET657" s="188"/>
      <c r="EU657" s="188"/>
      <c r="EV657" s="188"/>
      <c r="EW657" s="189"/>
      <c r="EX657" s="195"/>
      <c r="EY657" s="188"/>
      <c r="EZ657" s="188"/>
      <c r="FA657" s="188"/>
      <c r="FB657" s="188"/>
      <c r="FC657" s="188"/>
      <c r="FD657" s="188"/>
      <c r="FE657" s="188"/>
      <c r="FF657" s="188"/>
      <c r="FG657" s="188"/>
      <c r="FH657" s="188"/>
      <c r="FI657" s="188"/>
      <c r="FJ657" s="188"/>
      <c r="FK657" s="188"/>
      <c r="FL657" s="188"/>
      <c r="FM657" s="188"/>
      <c r="FN657" s="189"/>
      <c r="FO657" s="195"/>
      <c r="FP657" s="188"/>
      <c r="FQ657" s="188"/>
      <c r="FR657" s="188"/>
      <c r="FS657" s="188"/>
      <c r="FT657" s="188"/>
      <c r="FU657" s="188"/>
      <c r="FV657" s="188"/>
      <c r="FW657" s="188"/>
      <c r="FX657" s="188"/>
      <c r="FY657" s="188"/>
      <c r="FZ657" s="188"/>
      <c r="GA657" s="188"/>
      <c r="GB657" s="188"/>
      <c r="GC657" s="188"/>
      <c r="GD657" s="188"/>
      <c r="GE657" s="189"/>
      <c r="GF657" s="195"/>
      <c r="GG657" s="188"/>
      <c r="GH657" s="188"/>
      <c r="GI657" s="188"/>
      <c r="GJ657" s="188"/>
      <c r="GK657" s="188"/>
      <c r="GL657" s="188"/>
      <c r="GM657" s="188"/>
      <c r="GN657" s="188"/>
      <c r="GO657" s="188"/>
      <c r="GP657" s="188"/>
      <c r="GQ657" s="188"/>
      <c r="GR657" s="188"/>
      <c r="GS657" s="188"/>
      <c r="GT657" s="188"/>
      <c r="GU657" s="188"/>
      <c r="GV657" s="189"/>
      <c r="GW657" s="195"/>
      <c r="GX657" s="188"/>
      <c r="GY657" s="188"/>
      <c r="GZ657" s="188"/>
      <c r="HA657" s="188"/>
      <c r="HB657" s="188"/>
      <c r="HC657" s="188"/>
      <c r="HD657" s="188"/>
      <c r="HE657" s="188"/>
      <c r="HF657" s="188"/>
      <c r="HG657" s="188"/>
      <c r="HH657" s="188"/>
      <c r="HI657" s="188"/>
      <c r="HJ657" s="188"/>
      <c r="HK657" s="188"/>
      <c r="HL657" s="188"/>
      <c r="HM657" s="189"/>
      <c r="HN657" s="195"/>
      <c r="HO657" s="188"/>
      <c r="HP657" s="188"/>
      <c r="HQ657" s="188"/>
      <c r="HR657" s="188"/>
      <c r="HS657" s="188"/>
      <c r="HT657" s="188"/>
      <c r="HU657" s="188"/>
      <c r="HV657" s="188"/>
      <c r="HW657" s="188"/>
      <c r="HX657" s="188"/>
      <c r="HY657" s="188"/>
      <c r="HZ657" s="188"/>
      <c r="IA657" s="188"/>
      <c r="IB657" s="188"/>
      <c r="IC657" s="188"/>
      <c r="ID657" s="189"/>
      <c r="IE657" s="195"/>
      <c r="IF657" s="188"/>
      <c r="IG657" s="188"/>
      <c r="IH657" s="188"/>
      <c r="II657" s="188"/>
      <c r="IJ657" s="188"/>
      <c r="IK657" s="188"/>
      <c r="IL657" s="188"/>
      <c r="IM657" s="188"/>
      <c r="IN657" s="188"/>
      <c r="IO657" s="188"/>
      <c r="IP657" s="188"/>
      <c r="IQ657" s="188"/>
      <c r="IR657" s="188"/>
      <c r="IS657" s="188"/>
      <c r="IT657" s="188"/>
      <c r="IU657" s="189"/>
      <c r="IV657" s="195"/>
      <c r="IW657" s="188"/>
      <c r="IX657" s="188"/>
      <c r="IY657" s="188"/>
      <c r="IZ657" s="188"/>
      <c r="JA657" s="188"/>
      <c r="JB657" s="188"/>
      <c r="JC657" s="188"/>
      <c r="JD657" s="188"/>
      <c r="JE657" s="188"/>
      <c r="JF657" s="188"/>
      <c r="JG657" s="188"/>
      <c r="JH657" s="188"/>
      <c r="JI657" s="188"/>
      <c r="JJ657" s="188"/>
      <c r="JK657" s="188"/>
      <c r="JL657" s="189"/>
      <c r="JM657" s="195"/>
      <c r="JN657" s="188"/>
      <c r="JO657" s="188"/>
      <c r="JP657" s="188"/>
      <c r="JQ657" s="188"/>
      <c r="JR657" s="188"/>
      <c r="JS657" s="188"/>
      <c r="JT657" s="188"/>
      <c r="JU657" s="188"/>
      <c r="JV657" s="188"/>
      <c r="JW657" s="188"/>
      <c r="JX657" s="188"/>
      <c r="JY657" s="188"/>
      <c r="JZ657" s="188"/>
      <c r="KA657" s="188"/>
      <c r="KB657" s="188"/>
      <c r="KC657" s="189"/>
      <c r="KD657" s="195"/>
      <c r="KE657" s="188"/>
      <c r="KF657" s="188"/>
      <c r="KG657" s="188"/>
      <c r="KH657" s="188"/>
      <c r="KI657" s="188"/>
      <c r="KJ657" s="188"/>
      <c r="KK657" s="188"/>
      <c r="KL657" s="188"/>
      <c r="KM657" s="188"/>
      <c r="KN657" s="188"/>
      <c r="KO657" s="188"/>
      <c r="KP657" s="188"/>
      <c r="KQ657" s="188"/>
      <c r="KR657" s="188"/>
      <c r="KS657" s="188"/>
      <c r="KT657" s="189"/>
      <c r="KU657" s="188"/>
    </row>
    <row r="658" ht="15.0" customHeight="1">
      <c r="A658" s="195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9"/>
      <c r="R658" s="195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9"/>
      <c r="AI658" s="195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9"/>
      <c r="AZ658" s="195"/>
      <c r="BA658" s="188"/>
      <c r="BB658" s="188"/>
      <c r="BC658" s="188"/>
      <c r="BD658" s="188"/>
      <c r="BE658" s="188"/>
      <c r="BF658" s="188"/>
      <c r="BG658" s="188"/>
      <c r="BH658" s="188"/>
      <c r="BI658" s="188"/>
      <c r="BJ658" s="188"/>
      <c r="BK658" s="188"/>
      <c r="BL658" s="188"/>
      <c r="BM658" s="188"/>
      <c r="BN658" s="188"/>
      <c r="BO658" s="188"/>
      <c r="BP658" s="189"/>
      <c r="BQ658" s="195"/>
      <c r="BR658" s="188"/>
      <c r="BS658" s="188"/>
      <c r="BT658" s="188"/>
      <c r="BU658" s="188"/>
      <c r="BV658" s="188"/>
      <c r="BW658" s="188"/>
      <c r="BX658" s="188"/>
      <c r="BY658" s="188"/>
      <c r="BZ658" s="188"/>
      <c r="CA658" s="188"/>
      <c r="CB658" s="188"/>
      <c r="CC658" s="188"/>
      <c r="CD658" s="188"/>
      <c r="CE658" s="188"/>
      <c r="CF658" s="188"/>
      <c r="CG658" s="189"/>
      <c r="CH658" s="195"/>
      <c r="CI658" s="188"/>
      <c r="CJ658" s="188"/>
      <c r="CK658" s="188"/>
      <c r="CL658" s="188"/>
      <c r="CM658" s="188"/>
      <c r="CN658" s="188"/>
      <c r="CO658" s="188"/>
      <c r="CP658" s="188"/>
      <c r="CQ658" s="188"/>
      <c r="CR658" s="188"/>
      <c r="CS658" s="188"/>
      <c r="CT658" s="188"/>
      <c r="CU658" s="188"/>
      <c r="CV658" s="188"/>
      <c r="CW658" s="188"/>
      <c r="CX658" s="189"/>
      <c r="CY658" s="195"/>
      <c r="CZ658" s="188"/>
      <c r="DA658" s="188"/>
      <c r="DB658" s="188"/>
      <c r="DC658" s="188"/>
      <c r="DD658" s="188"/>
      <c r="DE658" s="188"/>
      <c r="DF658" s="188"/>
      <c r="DG658" s="188"/>
      <c r="DH658" s="188"/>
      <c r="DI658" s="188"/>
      <c r="DJ658" s="188"/>
      <c r="DK658" s="188"/>
      <c r="DL658" s="188"/>
      <c r="DM658" s="188"/>
      <c r="DN658" s="188"/>
      <c r="DO658" s="189"/>
      <c r="DP658" s="195"/>
      <c r="DQ658" s="188"/>
      <c r="DR658" s="188"/>
      <c r="DS658" s="188"/>
      <c r="DT658" s="188"/>
      <c r="DU658" s="188"/>
      <c r="DV658" s="188"/>
      <c r="DW658" s="188"/>
      <c r="DX658" s="188"/>
      <c r="DY658" s="188"/>
      <c r="DZ658" s="188"/>
      <c r="EA658" s="188"/>
      <c r="EB658" s="188"/>
      <c r="EC658" s="188"/>
      <c r="ED658" s="188"/>
      <c r="EE658" s="188"/>
      <c r="EF658" s="189"/>
      <c r="EG658" s="195"/>
      <c r="EH658" s="188"/>
      <c r="EI658" s="188"/>
      <c r="EJ658" s="188"/>
      <c r="EK658" s="188"/>
      <c r="EL658" s="188"/>
      <c r="EM658" s="188"/>
      <c r="EN658" s="188"/>
      <c r="EO658" s="188"/>
      <c r="EP658" s="188"/>
      <c r="EQ658" s="188"/>
      <c r="ER658" s="188"/>
      <c r="ES658" s="188"/>
      <c r="ET658" s="188"/>
      <c r="EU658" s="188"/>
      <c r="EV658" s="188"/>
      <c r="EW658" s="189"/>
      <c r="EX658" s="195"/>
      <c r="EY658" s="188"/>
      <c r="EZ658" s="188"/>
      <c r="FA658" s="188"/>
      <c r="FB658" s="188"/>
      <c r="FC658" s="188"/>
      <c r="FD658" s="188"/>
      <c r="FE658" s="188"/>
      <c r="FF658" s="188"/>
      <c r="FG658" s="188"/>
      <c r="FH658" s="188"/>
      <c r="FI658" s="188"/>
      <c r="FJ658" s="188"/>
      <c r="FK658" s="188"/>
      <c r="FL658" s="188"/>
      <c r="FM658" s="188"/>
      <c r="FN658" s="189"/>
      <c r="FO658" s="195"/>
      <c r="FP658" s="188"/>
      <c r="FQ658" s="188"/>
      <c r="FR658" s="188"/>
      <c r="FS658" s="188"/>
      <c r="FT658" s="188"/>
      <c r="FU658" s="188"/>
      <c r="FV658" s="188"/>
      <c r="FW658" s="188"/>
      <c r="FX658" s="188"/>
      <c r="FY658" s="188"/>
      <c r="FZ658" s="188"/>
      <c r="GA658" s="188"/>
      <c r="GB658" s="188"/>
      <c r="GC658" s="188"/>
      <c r="GD658" s="188"/>
      <c r="GE658" s="189"/>
      <c r="GF658" s="195"/>
      <c r="GG658" s="188"/>
      <c r="GH658" s="188"/>
      <c r="GI658" s="188"/>
      <c r="GJ658" s="188"/>
      <c r="GK658" s="188"/>
      <c r="GL658" s="188"/>
      <c r="GM658" s="188"/>
      <c r="GN658" s="188"/>
      <c r="GO658" s="188"/>
      <c r="GP658" s="188"/>
      <c r="GQ658" s="188"/>
      <c r="GR658" s="188"/>
      <c r="GS658" s="188"/>
      <c r="GT658" s="188"/>
      <c r="GU658" s="188"/>
      <c r="GV658" s="189"/>
      <c r="GW658" s="195"/>
      <c r="GX658" s="188"/>
      <c r="GY658" s="188"/>
      <c r="GZ658" s="188"/>
      <c r="HA658" s="188"/>
      <c r="HB658" s="188"/>
      <c r="HC658" s="188"/>
      <c r="HD658" s="188"/>
      <c r="HE658" s="188"/>
      <c r="HF658" s="188"/>
      <c r="HG658" s="188"/>
      <c r="HH658" s="188"/>
      <c r="HI658" s="188"/>
      <c r="HJ658" s="188"/>
      <c r="HK658" s="188"/>
      <c r="HL658" s="188"/>
      <c r="HM658" s="189"/>
      <c r="HN658" s="195"/>
      <c r="HO658" s="188"/>
      <c r="HP658" s="188"/>
      <c r="HQ658" s="188"/>
      <c r="HR658" s="188"/>
      <c r="HS658" s="188"/>
      <c r="HT658" s="188"/>
      <c r="HU658" s="188"/>
      <c r="HV658" s="188"/>
      <c r="HW658" s="188"/>
      <c r="HX658" s="188"/>
      <c r="HY658" s="188"/>
      <c r="HZ658" s="188"/>
      <c r="IA658" s="188"/>
      <c r="IB658" s="188"/>
      <c r="IC658" s="188"/>
      <c r="ID658" s="189"/>
      <c r="IE658" s="195"/>
      <c r="IF658" s="188"/>
      <c r="IG658" s="188"/>
      <c r="IH658" s="188"/>
      <c r="II658" s="188"/>
      <c r="IJ658" s="188"/>
      <c r="IK658" s="188"/>
      <c r="IL658" s="188"/>
      <c r="IM658" s="188"/>
      <c r="IN658" s="188"/>
      <c r="IO658" s="188"/>
      <c r="IP658" s="188"/>
      <c r="IQ658" s="188"/>
      <c r="IR658" s="188"/>
      <c r="IS658" s="188"/>
      <c r="IT658" s="188"/>
      <c r="IU658" s="189"/>
      <c r="IV658" s="195"/>
      <c r="IW658" s="188"/>
      <c r="IX658" s="188"/>
      <c r="IY658" s="188"/>
      <c r="IZ658" s="188"/>
      <c r="JA658" s="188"/>
      <c r="JB658" s="188"/>
      <c r="JC658" s="188"/>
      <c r="JD658" s="188"/>
      <c r="JE658" s="188"/>
      <c r="JF658" s="188"/>
      <c r="JG658" s="188"/>
      <c r="JH658" s="188"/>
      <c r="JI658" s="188"/>
      <c r="JJ658" s="188"/>
      <c r="JK658" s="188"/>
      <c r="JL658" s="189"/>
      <c r="JM658" s="195"/>
      <c r="JN658" s="188"/>
      <c r="JO658" s="188"/>
      <c r="JP658" s="188"/>
      <c r="JQ658" s="188"/>
      <c r="JR658" s="188"/>
      <c r="JS658" s="188"/>
      <c r="JT658" s="188"/>
      <c r="JU658" s="188"/>
      <c r="JV658" s="188"/>
      <c r="JW658" s="188"/>
      <c r="JX658" s="188"/>
      <c r="JY658" s="188"/>
      <c r="JZ658" s="188"/>
      <c r="KA658" s="188"/>
      <c r="KB658" s="188"/>
      <c r="KC658" s="189"/>
      <c r="KD658" s="195"/>
      <c r="KE658" s="188"/>
      <c r="KF658" s="188"/>
      <c r="KG658" s="188"/>
      <c r="KH658" s="188"/>
      <c r="KI658" s="188"/>
      <c r="KJ658" s="188"/>
      <c r="KK658" s="188"/>
      <c r="KL658" s="188"/>
      <c r="KM658" s="188"/>
      <c r="KN658" s="188"/>
      <c r="KO658" s="188"/>
      <c r="KP658" s="188"/>
      <c r="KQ658" s="188"/>
      <c r="KR658" s="188"/>
      <c r="KS658" s="188"/>
      <c r="KT658" s="189"/>
      <c r="KU658" s="188"/>
    </row>
    <row r="659" ht="15.0" customHeight="1">
      <c r="A659" s="195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9"/>
      <c r="R659" s="195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9"/>
      <c r="AI659" s="195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9"/>
      <c r="AZ659" s="195"/>
      <c r="BA659" s="188"/>
      <c r="BB659" s="188"/>
      <c r="BC659" s="188"/>
      <c r="BD659" s="188"/>
      <c r="BE659" s="188"/>
      <c r="BF659" s="188"/>
      <c r="BG659" s="188"/>
      <c r="BH659" s="188"/>
      <c r="BI659" s="188"/>
      <c r="BJ659" s="188"/>
      <c r="BK659" s="188"/>
      <c r="BL659" s="188"/>
      <c r="BM659" s="188"/>
      <c r="BN659" s="188"/>
      <c r="BO659" s="188"/>
      <c r="BP659" s="189"/>
      <c r="BQ659" s="195"/>
      <c r="BR659" s="188"/>
      <c r="BS659" s="188"/>
      <c r="BT659" s="188"/>
      <c r="BU659" s="188"/>
      <c r="BV659" s="188"/>
      <c r="BW659" s="188"/>
      <c r="BX659" s="188"/>
      <c r="BY659" s="188"/>
      <c r="BZ659" s="188"/>
      <c r="CA659" s="188"/>
      <c r="CB659" s="188"/>
      <c r="CC659" s="188"/>
      <c r="CD659" s="188"/>
      <c r="CE659" s="188"/>
      <c r="CF659" s="188"/>
      <c r="CG659" s="189"/>
      <c r="CH659" s="195"/>
      <c r="CI659" s="188"/>
      <c r="CJ659" s="188"/>
      <c r="CK659" s="188"/>
      <c r="CL659" s="188"/>
      <c r="CM659" s="188"/>
      <c r="CN659" s="188"/>
      <c r="CO659" s="188"/>
      <c r="CP659" s="188"/>
      <c r="CQ659" s="188"/>
      <c r="CR659" s="188"/>
      <c r="CS659" s="188"/>
      <c r="CT659" s="188"/>
      <c r="CU659" s="188"/>
      <c r="CV659" s="188"/>
      <c r="CW659" s="188"/>
      <c r="CX659" s="189"/>
      <c r="CY659" s="195"/>
      <c r="CZ659" s="188"/>
      <c r="DA659" s="188"/>
      <c r="DB659" s="188"/>
      <c r="DC659" s="188"/>
      <c r="DD659" s="188"/>
      <c r="DE659" s="188"/>
      <c r="DF659" s="188"/>
      <c r="DG659" s="188"/>
      <c r="DH659" s="188"/>
      <c r="DI659" s="188"/>
      <c r="DJ659" s="188"/>
      <c r="DK659" s="188"/>
      <c r="DL659" s="188"/>
      <c r="DM659" s="188"/>
      <c r="DN659" s="188"/>
      <c r="DO659" s="189"/>
      <c r="DP659" s="195"/>
      <c r="DQ659" s="188"/>
      <c r="DR659" s="188"/>
      <c r="DS659" s="188"/>
      <c r="DT659" s="188"/>
      <c r="DU659" s="188"/>
      <c r="DV659" s="188"/>
      <c r="DW659" s="188"/>
      <c r="DX659" s="188"/>
      <c r="DY659" s="188"/>
      <c r="DZ659" s="188"/>
      <c r="EA659" s="188"/>
      <c r="EB659" s="188"/>
      <c r="EC659" s="188"/>
      <c r="ED659" s="188"/>
      <c r="EE659" s="188"/>
      <c r="EF659" s="189"/>
      <c r="EG659" s="195"/>
      <c r="EH659" s="188"/>
      <c r="EI659" s="188"/>
      <c r="EJ659" s="188"/>
      <c r="EK659" s="188"/>
      <c r="EL659" s="188"/>
      <c r="EM659" s="188"/>
      <c r="EN659" s="188"/>
      <c r="EO659" s="188"/>
      <c r="EP659" s="188"/>
      <c r="EQ659" s="188"/>
      <c r="ER659" s="188"/>
      <c r="ES659" s="188"/>
      <c r="ET659" s="188"/>
      <c r="EU659" s="188"/>
      <c r="EV659" s="188"/>
      <c r="EW659" s="189"/>
      <c r="EX659" s="195"/>
      <c r="EY659" s="188"/>
      <c r="EZ659" s="188"/>
      <c r="FA659" s="188"/>
      <c r="FB659" s="188"/>
      <c r="FC659" s="188"/>
      <c r="FD659" s="188"/>
      <c r="FE659" s="188"/>
      <c r="FF659" s="188"/>
      <c r="FG659" s="188"/>
      <c r="FH659" s="188"/>
      <c r="FI659" s="188"/>
      <c r="FJ659" s="188"/>
      <c r="FK659" s="188"/>
      <c r="FL659" s="188"/>
      <c r="FM659" s="188"/>
      <c r="FN659" s="189"/>
      <c r="FO659" s="195"/>
      <c r="FP659" s="188"/>
      <c r="FQ659" s="188"/>
      <c r="FR659" s="188"/>
      <c r="FS659" s="188"/>
      <c r="FT659" s="188"/>
      <c r="FU659" s="188"/>
      <c r="FV659" s="188"/>
      <c r="FW659" s="188"/>
      <c r="FX659" s="188"/>
      <c r="FY659" s="188"/>
      <c r="FZ659" s="188"/>
      <c r="GA659" s="188"/>
      <c r="GB659" s="188"/>
      <c r="GC659" s="188"/>
      <c r="GD659" s="188"/>
      <c r="GE659" s="189"/>
      <c r="GF659" s="195"/>
      <c r="GG659" s="188"/>
      <c r="GH659" s="188"/>
      <c r="GI659" s="188"/>
      <c r="GJ659" s="188"/>
      <c r="GK659" s="188"/>
      <c r="GL659" s="188"/>
      <c r="GM659" s="188"/>
      <c r="GN659" s="188"/>
      <c r="GO659" s="188"/>
      <c r="GP659" s="188"/>
      <c r="GQ659" s="188"/>
      <c r="GR659" s="188"/>
      <c r="GS659" s="188"/>
      <c r="GT659" s="188"/>
      <c r="GU659" s="188"/>
      <c r="GV659" s="189"/>
      <c r="GW659" s="195"/>
      <c r="GX659" s="188"/>
      <c r="GY659" s="188"/>
      <c r="GZ659" s="188"/>
      <c r="HA659" s="188"/>
      <c r="HB659" s="188"/>
      <c r="HC659" s="188"/>
      <c r="HD659" s="188"/>
      <c r="HE659" s="188"/>
      <c r="HF659" s="188"/>
      <c r="HG659" s="188"/>
      <c r="HH659" s="188"/>
      <c r="HI659" s="188"/>
      <c r="HJ659" s="188"/>
      <c r="HK659" s="188"/>
      <c r="HL659" s="188"/>
      <c r="HM659" s="189"/>
      <c r="HN659" s="195"/>
      <c r="HO659" s="188"/>
      <c r="HP659" s="188"/>
      <c r="HQ659" s="188"/>
      <c r="HR659" s="188"/>
      <c r="HS659" s="188"/>
      <c r="HT659" s="188"/>
      <c r="HU659" s="188"/>
      <c r="HV659" s="188"/>
      <c r="HW659" s="188"/>
      <c r="HX659" s="188"/>
      <c r="HY659" s="188"/>
      <c r="HZ659" s="188"/>
      <c r="IA659" s="188"/>
      <c r="IB659" s="188"/>
      <c r="IC659" s="188"/>
      <c r="ID659" s="189"/>
      <c r="IE659" s="195"/>
      <c r="IF659" s="188"/>
      <c r="IG659" s="188"/>
      <c r="IH659" s="188"/>
      <c r="II659" s="188"/>
      <c r="IJ659" s="188"/>
      <c r="IK659" s="188"/>
      <c r="IL659" s="188"/>
      <c r="IM659" s="188"/>
      <c r="IN659" s="188"/>
      <c r="IO659" s="188"/>
      <c r="IP659" s="188"/>
      <c r="IQ659" s="188"/>
      <c r="IR659" s="188"/>
      <c r="IS659" s="188"/>
      <c r="IT659" s="188"/>
      <c r="IU659" s="189"/>
      <c r="IV659" s="195"/>
      <c r="IW659" s="188"/>
      <c r="IX659" s="188"/>
      <c r="IY659" s="188"/>
      <c r="IZ659" s="188"/>
      <c r="JA659" s="188"/>
      <c r="JB659" s="188"/>
      <c r="JC659" s="188"/>
      <c r="JD659" s="188"/>
      <c r="JE659" s="188"/>
      <c r="JF659" s="188"/>
      <c r="JG659" s="188"/>
      <c r="JH659" s="188"/>
      <c r="JI659" s="188"/>
      <c r="JJ659" s="188"/>
      <c r="JK659" s="188"/>
      <c r="JL659" s="189"/>
      <c r="JM659" s="195"/>
      <c r="JN659" s="188"/>
      <c r="JO659" s="188"/>
      <c r="JP659" s="188"/>
      <c r="JQ659" s="188"/>
      <c r="JR659" s="188"/>
      <c r="JS659" s="188"/>
      <c r="JT659" s="188"/>
      <c r="JU659" s="188"/>
      <c r="JV659" s="188"/>
      <c r="JW659" s="188"/>
      <c r="JX659" s="188"/>
      <c r="JY659" s="188"/>
      <c r="JZ659" s="188"/>
      <c r="KA659" s="188"/>
      <c r="KB659" s="188"/>
      <c r="KC659" s="189"/>
      <c r="KD659" s="195"/>
      <c r="KE659" s="188"/>
      <c r="KF659" s="188"/>
      <c r="KG659" s="188"/>
      <c r="KH659" s="188"/>
      <c r="KI659" s="188"/>
      <c r="KJ659" s="188"/>
      <c r="KK659" s="188"/>
      <c r="KL659" s="188"/>
      <c r="KM659" s="188"/>
      <c r="KN659" s="188"/>
      <c r="KO659" s="188"/>
      <c r="KP659" s="188"/>
      <c r="KQ659" s="188"/>
      <c r="KR659" s="188"/>
      <c r="KS659" s="188"/>
      <c r="KT659" s="189"/>
      <c r="KU659" s="188"/>
    </row>
    <row r="660" ht="15.0" customHeight="1">
      <c r="A660" s="195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9"/>
      <c r="R660" s="195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9"/>
      <c r="AI660" s="195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9"/>
      <c r="AZ660" s="195"/>
      <c r="BA660" s="188"/>
      <c r="BB660" s="188"/>
      <c r="BC660" s="188"/>
      <c r="BD660" s="188"/>
      <c r="BE660" s="188"/>
      <c r="BF660" s="188"/>
      <c r="BG660" s="188"/>
      <c r="BH660" s="188"/>
      <c r="BI660" s="188"/>
      <c r="BJ660" s="188"/>
      <c r="BK660" s="188"/>
      <c r="BL660" s="188"/>
      <c r="BM660" s="188"/>
      <c r="BN660" s="188"/>
      <c r="BO660" s="188"/>
      <c r="BP660" s="189"/>
      <c r="BQ660" s="195"/>
      <c r="BR660" s="188"/>
      <c r="BS660" s="188"/>
      <c r="BT660" s="188"/>
      <c r="BU660" s="188"/>
      <c r="BV660" s="188"/>
      <c r="BW660" s="188"/>
      <c r="BX660" s="188"/>
      <c r="BY660" s="188"/>
      <c r="BZ660" s="188"/>
      <c r="CA660" s="188"/>
      <c r="CB660" s="188"/>
      <c r="CC660" s="188"/>
      <c r="CD660" s="188"/>
      <c r="CE660" s="188"/>
      <c r="CF660" s="188"/>
      <c r="CG660" s="189"/>
      <c r="CH660" s="195"/>
      <c r="CI660" s="188"/>
      <c r="CJ660" s="188"/>
      <c r="CK660" s="188"/>
      <c r="CL660" s="188"/>
      <c r="CM660" s="188"/>
      <c r="CN660" s="188"/>
      <c r="CO660" s="188"/>
      <c r="CP660" s="188"/>
      <c r="CQ660" s="188"/>
      <c r="CR660" s="188"/>
      <c r="CS660" s="188"/>
      <c r="CT660" s="188"/>
      <c r="CU660" s="188"/>
      <c r="CV660" s="188"/>
      <c r="CW660" s="188"/>
      <c r="CX660" s="189"/>
      <c r="CY660" s="195"/>
      <c r="CZ660" s="188"/>
      <c r="DA660" s="188"/>
      <c r="DB660" s="188"/>
      <c r="DC660" s="188"/>
      <c r="DD660" s="188"/>
      <c r="DE660" s="188"/>
      <c r="DF660" s="188"/>
      <c r="DG660" s="188"/>
      <c r="DH660" s="188"/>
      <c r="DI660" s="188"/>
      <c r="DJ660" s="188"/>
      <c r="DK660" s="188"/>
      <c r="DL660" s="188"/>
      <c r="DM660" s="188"/>
      <c r="DN660" s="188"/>
      <c r="DO660" s="189"/>
      <c r="DP660" s="195"/>
      <c r="DQ660" s="188"/>
      <c r="DR660" s="188"/>
      <c r="DS660" s="188"/>
      <c r="DT660" s="188"/>
      <c r="DU660" s="188"/>
      <c r="DV660" s="188"/>
      <c r="DW660" s="188"/>
      <c r="DX660" s="188"/>
      <c r="DY660" s="188"/>
      <c r="DZ660" s="188"/>
      <c r="EA660" s="188"/>
      <c r="EB660" s="188"/>
      <c r="EC660" s="188"/>
      <c r="ED660" s="188"/>
      <c r="EE660" s="188"/>
      <c r="EF660" s="189"/>
      <c r="EG660" s="195"/>
      <c r="EH660" s="188"/>
      <c r="EI660" s="188"/>
      <c r="EJ660" s="188"/>
      <c r="EK660" s="188"/>
      <c r="EL660" s="188"/>
      <c r="EM660" s="188"/>
      <c r="EN660" s="188"/>
      <c r="EO660" s="188"/>
      <c r="EP660" s="188"/>
      <c r="EQ660" s="188"/>
      <c r="ER660" s="188"/>
      <c r="ES660" s="188"/>
      <c r="ET660" s="188"/>
      <c r="EU660" s="188"/>
      <c r="EV660" s="188"/>
      <c r="EW660" s="189"/>
      <c r="EX660" s="195"/>
      <c r="EY660" s="188"/>
      <c r="EZ660" s="188"/>
      <c r="FA660" s="188"/>
      <c r="FB660" s="188"/>
      <c r="FC660" s="188"/>
      <c r="FD660" s="188"/>
      <c r="FE660" s="188"/>
      <c r="FF660" s="188"/>
      <c r="FG660" s="188"/>
      <c r="FH660" s="188"/>
      <c r="FI660" s="188"/>
      <c r="FJ660" s="188"/>
      <c r="FK660" s="188"/>
      <c r="FL660" s="188"/>
      <c r="FM660" s="188"/>
      <c r="FN660" s="189"/>
      <c r="FO660" s="195"/>
      <c r="FP660" s="188"/>
      <c r="FQ660" s="188"/>
      <c r="FR660" s="188"/>
      <c r="FS660" s="188"/>
      <c r="FT660" s="188"/>
      <c r="FU660" s="188"/>
      <c r="FV660" s="188"/>
      <c r="FW660" s="188"/>
      <c r="FX660" s="188"/>
      <c r="FY660" s="188"/>
      <c r="FZ660" s="188"/>
      <c r="GA660" s="188"/>
      <c r="GB660" s="188"/>
      <c r="GC660" s="188"/>
      <c r="GD660" s="188"/>
      <c r="GE660" s="189"/>
      <c r="GF660" s="195"/>
      <c r="GG660" s="188"/>
      <c r="GH660" s="188"/>
      <c r="GI660" s="188"/>
      <c r="GJ660" s="188"/>
      <c r="GK660" s="188"/>
      <c r="GL660" s="188"/>
      <c r="GM660" s="188"/>
      <c r="GN660" s="188"/>
      <c r="GO660" s="188"/>
      <c r="GP660" s="188"/>
      <c r="GQ660" s="188"/>
      <c r="GR660" s="188"/>
      <c r="GS660" s="188"/>
      <c r="GT660" s="188"/>
      <c r="GU660" s="188"/>
      <c r="GV660" s="189"/>
      <c r="GW660" s="195"/>
      <c r="GX660" s="188"/>
      <c r="GY660" s="188"/>
      <c r="GZ660" s="188"/>
      <c r="HA660" s="188"/>
      <c r="HB660" s="188"/>
      <c r="HC660" s="188"/>
      <c r="HD660" s="188"/>
      <c r="HE660" s="188"/>
      <c r="HF660" s="188"/>
      <c r="HG660" s="188"/>
      <c r="HH660" s="188"/>
      <c r="HI660" s="188"/>
      <c r="HJ660" s="188"/>
      <c r="HK660" s="188"/>
      <c r="HL660" s="188"/>
      <c r="HM660" s="189"/>
      <c r="HN660" s="195"/>
      <c r="HO660" s="188"/>
      <c r="HP660" s="188"/>
      <c r="HQ660" s="188"/>
      <c r="HR660" s="188"/>
      <c r="HS660" s="188"/>
      <c r="HT660" s="188"/>
      <c r="HU660" s="188"/>
      <c r="HV660" s="188"/>
      <c r="HW660" s="188"/>
      <c r="HX660" s="188"/>
      <c r="HY660" s="188"/>
      <c r="HZ660" s="188"/>
      <c r="IA660" s="188"/>
      <c r="IB660" s="188"/>
      <c r="IC660" s="188"/>
      <c r="ID660" s="189"/>
      <c r="IE660" s="195"/>
      <c r="IF660" s="188"/>
      <c r="IG660" s="188"/>
      <c r="IH660" s="188"/>
      <c r="II660" s="188"/>
      <c r="IJ660" s="188"/>
      <c r="IK660" s="188"/>
      <c r="IL660" s="188"/>
      <c r="IM660" s="188"/>
      <c r="IN660" s="188"/>
      <c r="IO660" s="188"/>
      <c r="IP660" s="188"/>
      <c r="IQ660" s="188"/>
      <c r="IR660" s="188"/>
      <c r="IS660" s="188"/>
      <c r="IT660" s="188"/>
      <c r="IU660" s="189"/>
      <c r="IV660" s="195"/>
      <c r="IW660" s="188"/>
      <c r="IX660" s="188"/>
      <c r="IY660" s="188"/>
      <c r="IZ660" s="188"/>
      <c r="JA660" s="188"/>
      <c r="JB660" s="188"/>
      <c r="JC660" s="188"/>
      <c r="JD660" s="188"/>
      <c r="JE660" s="188"/>
      <c r="JF660" s="188"/>
      <c r="JG660" s="188"/>
      <c r="JH660" s="188"/>
      <c r="JI660" s="188"/>
      <c r="JJ660" s="188"/>
      <c r="JK660" s="188"/>
      <c r="JL660" s="189"/>
      <c r="JM660" s="195"/>
      <c r="JN660" s="188"/>
      <c r="JO660" s="188"/>
      <c r="JP660" s="188"/>
      <c r="JQ660" s="188"/>
      <c r="JR660" s="188"/>
      <c r="JS660" s="188"/>
      <c r="JT660" s="188"/>
      <c r="JU660" s="188"/>
      <c r="JV660" s="188"/>
      <c r="JW660" s="188"/>
      <c r="JX660" s="188"/>
      <c r="JY660" s="188"/>
      <c r="JZ660" s="188"/>
      <c r="KA660" s="188"/>
      <c r="KB660" s="188"/>
      <c r="KC660" s="189"/>
      <c r="KD660" s="195"/>
      <c r="KE660" s="188"/>
      <c r="KF660" s="188"/>
      <c r="KG660" s="188"/>
      <c r="KH660" s="188"/>
      <c r="KI660" s="188"/>
      <c r="KJ660" s="188"/>
      <c r="KK660" s="188"/>
      <c r="KL660" s="188"/>
      <c r="KM660" s="188"/>
      <c r="KN660" s="188"/>
      <c r="KO660" s="188"/>
      <c r="KP660" s="188"/>
      <c r="KQ660" s="188"/>
      <c r="KR660" s="188"/>
      <c r="KS660" s="188"/>
      <c r="KT660" s="189"/>
      <c r="KU660" s="188"/>
    </row>
    <row r="661" ht="15.0" customHeight="1">
      <c r="A661" s="195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9"/>
      <c r="R661" s="195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9"/>
      <c r="AI661" s="195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9"/>
      <c r="AZ661" s="195"/>
      <c r="BA661" s="188"/>
      <c r="BB661" s="188"/>
      <c r="BC661" s="188"/>
      <c r="BD661" s="188"/>
      <c r="BE661" s="188"/>
      <c r="BF661" s="188"/>
      <c r="BG661" s="188"/>
      <c r="BH661" s="188"/>
      <c r="BI661" s="188"/>
      <c r="BJ661" s="188"/>
      <c r="BK661" s="188"/>
      <c r="BL661" s="188"/>
      <c r="BM661" s="188"/>
      <c r="BN661" s="188"/>
      <c r="BO661" s="188"/>
      <c r="BP661" s="189"/>
      <c r="BQ661" s="195"/>
      <c r="BR661" s="188"/>
      <c r="BS661" s="188"/>
      <c r="BT661" s="188"/>
      <c r="BU661" s="188"/>
      <c r="BV661" s="188"/>
      <c r="BW661" s="188"/>
      <c r="BX661" s="188"/>
      <c r="BY661" s="188"/>
      <c r="BZ661" s="188"/>
      <c r="CA661" s="188"/>
      <c r="CB661" s="188"/>
      <c r="CC661" s="188"/>
      <c r="CD661" s="188"/>
      <c r="CE661" s="188"/>
      <c r="CF661" s="188"/>
      <c r="CG661" s="189"/>
      <c r="CH661" s="195"/>
      <c r="CI661" s="188"/>
      <c r="CJ661" s="188"/>
      <c r="CK661" s="188"/>
      <c r="CL661" s="188"/>
      <c r="CM661" s="188"/>
      <c r="CN661" s="188"/>
      <c r="CO661" s="188"/>
      <c r="CP661" s="188"/>
      <c r="CQ661" s="188"/>
      <c r="CR661" s="188"/>
      <c r="CS661" s="188"/>
      <c r="CT661" s="188"/>
      <c r="CU661" s="188"/>
      <c r="CV661" s="188"/>
      <c r="CW661" s="188"/>
      <c r="CX661" s="189"/>
      <c r="CY661" s="195"/>
      <c r="CZ661" s="188"/>
      <c r="DA661" s="188"/>
      <c r="DB661" s="188"/>
      <c r="DC661" s="188"/>
      <c r="DD661" s="188"/>
      <c r="DE661" s="188"/>
      <c r="DF661" s="188"/>
      <c r="DG661" s="188"/>
      <c r="DH661" s="188"/>
      <c r="DI661" s="188"/>
      <c r="DJ661" s="188"/>
      <c r="DK661" s="188"/>
      <c r="DL661" s="188"/>
      <c r="DM661" s="188"/>
      <c r="DN661" s="188"/>
      <c r="DO661" s="189"/>
      <c r="DP661" s="195"/>
      <c r="DQ661" s="188"/>
      <c r="DR661" s="188"/>
      <c r="DS661" s="188"/>
      <c r="DT661" s="188"/>
      <c r="DU661" s="188"/>
      <c r="DV661" s="188"/>
      <c r="DW661" s="188"/>
      <c r="DX661" s="188"/>
      <c r="DY661" s="188"/>
      <c r="DZ661" s="188"/>
      <c r="EA661" s="188"/>
      <c r="EB661" s="188"/>
      <c r="EC661" s="188"/>
      <c r="ED661" s="188"/>
      <c r="EE661" s="188"/>
      <c r="EF661" s="189"/>
      <c r="EG661" s="195"/>
      <c r="EH661" s="188"/>
      <c r="EI661" s="188"/>
      <c r="EJ661" s="188"/>
      <c r="EK661" s="188"/>
      <c r="EL661" s="188"/>
      <c r="EM661" s="188"/>
      <c r="EN661" s="188"/>
      <c r="EO661" s="188"/>
      <c r="EP661" s="188"/>
      <c r="EQ661" s="188"/>
      <c r="ER661" s="188"/>
      <c r="ES661" s="188"/>
      <c r="ET661" s="188"/>
      <c r="EU661" s="188"/>
      <c r="EV661" s="188"/>
      <c r="EW661" s="189"/>
      <c r="EX661" s="195"/>
      <c r="EY661" s="188"/>
      <c r="EZ661" s="188"/>
      <c r="FA661" s="188"/>
      <c r="FB661" s="188"/>
      <c r="FC661" s="188"/>
      <c r="FD661" s="188"/>
      <c r="FE661" s="188"/>
      <c r="FF661" s="188"/>
      <c r="FG661" s="188"/>
      <c r="FH661" s="188"/>
      <c r="FI661" s="188"/>
      <c r="FJ661" s="188"/>
      <c r="FK661" s="188"/>
      <c r="FL661" s="188"/>
      <c r="FM661" s="188"/>
      <c r="FN661" s="189"/>
      <c r="FO661" s="195"/>
      <c r="FP661" s="188"/>
      <c r="FQ661" s="188"/>
      <c r="FR661" s="188"/>
      <c r="FS661" s="188"/>
      <c r="FT661" s="188"/>
      <c r="FU661" s="188"/>
      <c r="FV661" s="188"/>
      <c r="FW661" s="188"/>
      <c r="FX661" s="188"/>
      <c r="FY661" s="188"/>
      <c r="FZ661" s="188"/>
      <c r="GA661" s="188"/>
      <c r="GB661" s="188"/>
      <c r="GC661" s="188"/>
      <c r="GD661" s="188"/>
      <c r="GE661" s="189"/>
      <c r="GF661" s="195"/>
      <c r="GG661" s="188"/>
      <c r="GH661" s="188"/>
      <c r="GI661" s="188"/>
      <c r="GJ661" s="188"/>
      <c r="GK661" s="188"/>
      <c r="GL661" s="188"/>
      <c r="GM661" s="188"/>
      <c r="GN661" s="188"/>
      <c r="GO661" s="188"/>
      <c r="GP661" s="188"/>
      <c r="GQ661" s="188"/>
      <c r="GR661" s="188"/>
      <c r="GS661" s="188"/>
      <c r="GT661" s="188"/>
      <c r="GU661" s="188"/>
      <c r="GV661" s="189"/>
      <c r="GW661" s="195"/>
      <c r="GX661" s="188"/>
      <c r="GY661" s="188"/>
      <c r="GZ661" s="188"/>
      <c r="HA661" s="188"/>
      <c r="HB661" s="188"/>
      <c r="HC661" s="188"/>
      <c r="HD661" s="188"/>
      <c r="HE661" s="188"/>
      <c r="HF661" s="188"/>
      <c r="HG661" s="188"/>
      <c r="HH661" s="188"/>
      <c r="HI661" s="188"/>
      <c r="HJ661" s="188"/>
      <c r="HK661" s="188"/>
      <c r="HL661" s="188"/>
      <c r="HM661" s="189"/>
      <c r="HN661" s="195"/>
      <c r="HO661" s="188"/>
      <c r="HP661" s="188"/>
      <c r="HQ661" s="188"/>
      <c r="HR661" s="188"/>
      <c r="HS661" s="188"/>
      <c r="HT661" s="188"/>
      <c r="HU661" s="188"/>
      <c r="HV661" s="188"/>
      <c r="HW661" s="188"/>
      <c r="HX661" s="188"/>
      <c r="HY661" s="188"/>
      <c r="HZ661" s="188"/>
      <c r="IA661" s="188"/>
      <c r="IB661" s="188"/>
      <c r="IC661" s="188"/>
      <c r="ID661" s="189"/>
      <c r="IE661" s="195"/>
      <c r="IF661" s="188"/>
      <c r="IG661" s="188"/>
      <c r="IH661" s="188"/>
      <c r="II661" s="188"/>
      <c r="IJ661" s="188"/>
      <c r="IK661" s="188"/>
      <c r="IL661" s="188"/>
      <c r="IM661" s="188"/>
      <c r="IN661" s="188"/>
      <c r="IO661" s="188"/>
      <c r="IP661" s="188"/>
      <c r="IQ661" s="188"/>
      <c r="IR661" s="188"/>
      <c r="IS661" s="188"/>
      <c r="IT661" s="188"/>
      <c r="IU661" s="189"/>
      <c r="IV661" s="195"/>
      <c r="IW661" s="188"/>
      <c r="IX661" s="188"/>
      <c r="IY661" s="188"/>
      <c r="IZ661" s="188"/>
      <c r="JA661" s="188"/>
      <c r="JB661" s="188"/>
      <c r="JC661" s="188"/>
      <c r="JD661" s="188"/>
      <c r="JE661" s="188"/>
      <c r="JF661" s="188"/>
      <c r="JG661" s="188"/>
      <c r="JH661" s="188"/>
      <c r="JI661" s="188"/>
      <c r="JJ661" s="188"/>
      <c r="JK661" s="188"/>
      <c r="JL661" s="189"/>
      <c r="JM661" s="195"/>
      <c r="JN661" s="188"/>
      <c r="JO661" s="188"/>
      <c r="JP661" s="188"/>
      <c r="JQ661" s="188"/>
      <c r="JR661" s="188"/>
      <c r="JS661" s="188"/>
      <c r="JT661" s="188"/>
      <c r="JU661" s="188"/>
      <c r="JV661" s="188"/>
      <c r="JW661" s="188"/>
      <c r="JX661" s="188"/>
      <c r="JY661" s="188"/>
      <c r="JZ661" s="188"/>
      <c r="KA661" s="188"/>
      <c r="KB661" s="188"/>
      <c r="KC661" s="189"/>
      <c r="KD661" s="195"/>
      <c r="KE661" s="188"/>
      <c r="KF661" s="188"/>
      <c r="KG661" s="188"/>
      <c r="KH661" s="188"/>
      <c r="KI661" s="188"/>
      <c r="KJ661" s="188"/>
      <c r="KK661" s="188"/>
      <c r="KL661" s="188"/>
      <c r="KM661" s="188"/>
      <c r="KN661" s="188"/>
      <c r="KO661" s="188"/>
      <c r="KP661" s="188"/>
      <c r="KQ661" s="188"/>
      <c r="KR661" s="188"/>
      <c r="KS661" s="188"/>
      <c r="KT661" s="189"/>
      <c r="KU661" s="188"/>
    </row>
    <row r="662" ht="15.0" customHeight="1">
      <c r="A662" s="195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9"/>
      <c r="R662" s="195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9"/>
      <c r="AI662" s="195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9"/>
      <c r="AZ662" s="195"/>
      <c r="BA662" s="188"/>
      <c r="BB662" s="188"/>
      <c r="BC662" s="188"/>
      <c r="BD662" s="188"/>
      <c r="BE662" s="188"/>
      <c r="BF662" s="188"/>
      <c r="BG662" s="188"/>
      <c r="BH662" s="188"/>
      <c r="BI662" s="188"/>
      <c r="BJ662" s="188"/>
      <c r="BK662" s="188"/>
      <c r="BL662" s="188"/>
      <c r="BM662" s="188"/>
      <c r="BN662" s="188"/>
      <c r="BO662" s="188"/>
      <c r="BP662" s="189"/>
      <c r="BQ662" s="195"/>
      <c r="BR662" s="188"/>
      <c r="BS662" s="188"/>
      <c r="BT662" s="188"/>
      <c r="BU662" s="188"/>
      <c r="BV662" s="188"/>
      <c r="BW662" s="188"/>
      <c r="BX662" s="188"/>
      <c r="BY662" s="188"/>
      <c r="BZ662" s="188"/>
      <c r="CA662" s="188"/>
      <c r="CB662" s="188"/>
      <c r="CC662" s="188"/>
      <c r="CD662" s="188"/>
      <c r="CE662" s="188"/>
      <c r="CF662" s="188"/>
      <c r="CG662" s="189"/>
      <c r="CH662" s="195"/>
      <c r="CI662" s="188"/>
      <c r="CJ662" s="188"/>
      <c r="CK662" s="188"/>
      <c r="CL662" s="188"/>
      <c r="CM662" s="188"/>
      <c r="CN662" s="188"/>
      <c r="CO662" s="188"/>
      <c r="CP662" s="188"/>
      <c r="CQ662" s="188"/>
      <c r="CR662" s="188"/>
      <c r="CS662" s="188"/>
      <c r="CT662" s="188"/>
      <c r="CU662" s="188"/>
      <c r="CV662" s="188"/>
      <c r="CW662" s="188"/>
      <c r="CX662" s="189"/>
      <c r="CY662" s="195"/>
      <c r="CZ662" s="188"/>
      <c r="DA662" s="188"/>
      <c r="DB662" s="188"/>
      <c r="DC662" s="188"/>
      <c r="DD662" s="188"/>
      <c r="DE662" s="188"/>
      <c r="DF662" s="188"/>
      <c r="DG662" s="188"/>
      <c r="DH662" s="188"/>
      <c r="DI662" s="188"/>
      <c r="DJ662" s="188"/>
      <c r="DK662" s="188"/>
      <c r="DL662" s="188"/>
      <c r="DM662" s="188"/>
      <c r="DN662" s="188"/>
      <c r="DO662" s="189"/>
      <c r="DP662" s="195"/>
      <c r="DQ662" s="188"/>
      <c r="DR662" s="188"/>
      <c r="DS662" s="188"/>
      <c r="DT662" s="188"/>
      <c r="DU662" s="188"/>
      <c r="DV662" s="188"/>
      <c r="DW662" s="188"/>
      <c r="DX662" s="188"/>
      <c r="DY662" s="188"/>
      <c r="DZ662" s="188"/>
      <c r="EA662" s="188"/>
      <c r="EB662" s="188"/>
      <c r="EC662" s="188"/>
      <c r="ED662" s="188"/>
      <c r="EE662" s="188"/>
      <c r="EF662" s="189"/>
      <c r="EG662" s="195"/>
      <c r="EH662" s="188"/>
      <c r="EI662" s="188"/>
      <c r="EJ662" s="188"/>
      <c r="EK662" s="188"/>
      <c r="EL662" s="188"/>
      <c r="EM662" s="188"/>
      <c r="EN662" s="188"/>
      <c r="EO662" s="188"/>
      <c r="EP662" s="188"/>
      <c r="EQ662" s="188"/>
      <c r="ER662" s="188"/>
      <c r="ES662" s="188"/>
      <c r="ET662" s="188"/>
      <c r="EU662" s="188"/>
      <c r="EV662" s="188"/>
      <c r="EW662" s="189"/>
      <c r="EX662" s="195"/>
      <c r="EY662" s="188"/>
      <c r="EZ662" s="188"/>
      <c r="FA662" s="188"/>
      <c r="FB662" s="188"/>
      <c r="FC662" s="188"/>
      <c r="FD662" s="188"/>
      <c r="FE662" s="188"/>
      <c r="FF662" s="188"/>
      <c r="FG662" s="188"/>
      <c r="FH662" s="188"/>
      <c r="FI662" s="188"/>
      <c r="FJ662" s="188"/>
      <c r="FK662" s="188"/>
      <c r="FL662" s="188"/>
      <c r="FM662" s="188"/>
      <c r="FN662" s="189"/>
      <c r="FO662" s="195"/>
      <c r="FP662" s="188"/>
      <c r="FQ662" s="188"/>
      <c r="FR662" s="188"/>
      <c r="FS662" s="188"/>
      <c r="FT662" s="188"/>
      <c r="FU662" s="188"/>
      <c r="FV662" s="188"/>
      <c r="FW662" s="188"/>
      <c r="FX662" s="188"/>
      <c r="FY662" s="188"/>
      <c r="FZ662" s="188"/>
      <c r="GA662" s="188"/>
      <c r="GB662" s="188"/>
      <c r="GC662" s="188"/>
      <c r="GD662" s="188"/>
      <c r="GE662" s="189"/>
      <c r="GF662" s="195"/>
      <c r="GG662" s="188"/>
      <c r="GH662" s="188"/>
      <c r="GI662" s="188"/>
      <c r="GJ662" s="188"/>
      <c r="GK662" s="188"/>
      <c r="GL662" s="188"/>
      <c r="GM662" s="188"/>
      <c r="GN662" s="188"/>
      <c r="GO662" s="188"/>
      <c r="GP662" s="188"/>
      <c r="GQ662" s="188"/>
      <c r="GR662" s="188"/>
      <c r="GS662" s="188"/>
      <c r="GT662" s="188"/>
      <c r="GU662" s="188"/>
      <c r="GV662" s="189"/>
      <c r="GW662" s="195"/>
      <c r="GX662" s="188"/>
      <c r="GY662" s="188"/>
      <c r="GZ662" s="188"/>
      <c r="HA662" s="188"/>
      <c r="HB662" s="188"/>
      <c r="HC662" s="188"/>
      <c r="HD662" s="188"/>
      <c r="HE662" s="188"/>
      <c r="HF662" s="188"/>
      <c r="HG662" s="188"/>
      <c r="HH662" s="188"/>
      <c r="HI662" s="188"/>
      <c r="HJ662" s="188"/>
      <c r="HK662" s="188"/>
      <c r="HL662" s="188"/>
      <c r="HM662" s="189"/>
      <c r="HN662" s="195"/>
      <c r="HO662" s="188"/>
      <c r="HP662" s="188"/>
      <c r="HQ662" s="188"/>
      <c r="HR662" s="188"/>
      <c r="HS662" s="188"/>
      <c r="HT662" s="188"/>
      <c r="HU662" s="188"/>
      <c r="HV662" s="188"/>
      <c r="HW662" s="188"/>
      <c r="HX662" s="188"/>
      <c r="HY662" s="188"/>
      <c r="HZ662" s="188"/>
      <c r="IA662" s="188"/>
      <c r="IB662" s="188"/>
      <c r="IC662" s="188"/>
      <c r="ID662" s="189"/>
      <c r="IE662" s="195"/>
      <c r="IF662" s="188"/>
      <c r="IG662" s="188"/>
      <c r="IH662" s="188"/>
      <c r="II662" s="188"/>
      <c r="IJ662" s="188"/>
      <c r="IK662" s="188"/>
      <c r="IL662" s="188"/>
      <c r="IM662" s="188"/>
      <c r="IN662" s="188"/>
      <c r="IO662" s="188"/>
      <c r="IP662" s="188"/>
      <c r="IQ662" s="188"/>
      <c r="IR662" s="188"/>
      <c r="IS662" s="188"/>
      <c r="IT662" s="188"/>
      <c r="IU662" s="189"/>
      <c r="IV662" s="195"/>
      <c r="IW662" s="188"/>
      <c r="IX662" s="188"/>
      <c r="IY662" s="188"/>
      <c r="IZ662" s="188"/>
      <c r="JA662" s="188"/>
      <c r="JB662" s="188"/>
      <c r="JC662" s="188"/>
      <c r="JD662" s="188"/>
      <c r="JE662" s="188"/>
      <c r="JF662" s="188"/>
      <c r="JG662" s="188"/>
      <c r="JH662" s="188"/>
      <c r="JI662" s="188"/>
      <c r="JJ662" s="188"/>
      <c r="JK662" s="188"/>
      <c r="JL662" s="189"/>
      <c r="JM662" s="195"/>
      <c r="JN662" s="188"/>
      <c r="JO662" s="188"/>
      <c r="JP662" s="188"/>
      <c r="JQ662" s="188"/>
      <c r="JR662" s="188"/>
      <c r="JS662" s="188"/>
      <c r="JT662" s="188"/>
      <c r="JU662" s="188"/>
      <c r="JV662" s="188"/>
      <c r="JW662" s="188"/>
      <c r="JX662" s="188"/>
      <c r="JY662" s="188"/>
      <c r="JZ662" s="188"/>
      <c r="KA662" s="188"/>
      <c r="KB662" s="188"/>
      <c r="KC662" s="189"/>
      <c r="KD662" s="195"/>
      <c r="KE662" s="188"/>
      <c r="KF662" s="188"/>
      <c r="KG662" s="188"/>
      <c r="KH662" s="188"/>
      <c r="KI662" s="188"/>
      <c r="KJ662" s="188"/>
      <c r="KK662" s="188"/>
      <c r="KL662" s="188"/>
      <c r="KM662" s="188"/>
      <c r="KN662" s="188"/>
      <c r="KO662" s="188"/>
      <c r="KP662" s="188"/>
      <c r="KQ662" s="188"/>
      <c r="KR662" s="188"/>
      <c r="KS662" s="188"/>
      <c r="KT662" s="189"/>
      <c r="KU662" s="188"/>
    </row>
    <row r="663" ht="15.0" customHeight="1">
      <c r="A663" s="195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9"/>
      <c r="R663" s="195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9"/>
      <c r="AI663" s="195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9"/>
      <c r="AZ663" s="195"/>
      <c r="BA663" s="188"/>
      <c r="BB663" s="188"/>
      <c r="BC663" s="188"/>
      <c r="BD663" s="188"/>
      <c r="BE663" s="188"/>
      <c r="BF663" s="188"/>
      <c r="BG663" s="188"/>
      <c r="BH663" s="188"/>
      <c r="BI663" s="188"/>
      <c r="BJ663" s="188"/>
      <c r="BK663" s="188"/>
      <c r="BL663" s="188"/>
      <c r="BM663" s="188"/>
      <c r="BN663" s="188"/>
      <c r="BO663" s="188"/>
      <c r="BP663" s="189"/>
      <c r="BQ663" s="195"/>
      <c r="BR663" s="188"/>
      <c r="BS663" s="188"/>
      <c r="BT663" s="188"/>
      <c r="BU663" s="188"/>
      <c r="BV663" s="188"/>
      <c r="BW663" s="188"/>
      <c r="BX663" s="188"/>
      <c r="BY663" s="188"/>
      <c r="BZ663" s="188"/>
      <c r="CA663" s="188"/>
      <c r="CB663" s="188"/>
      <c r="CC663" s="188"/>
      <c r="CD663" s="188"/>
      <c r="CE663" s="188"/>
      <c r="CF663" s="188"/>
      <c r="CG663" s="189"/>
      <c r="CH663" s="195"/>
      <c r="CI663" s="188"/>
      <c r="CJ663" s="188"/>
      <c r="CK663" s="188"/>
      <c r="CL663" s="188"/>
      <c r="CM663" s="188"/>
      <c r="CN663" s="188"/>
      <c r="CO663" s="188"/>
      <c r="CP663" s="188"/>
      <c r="CQ663" s="188"/>
      <c r="CR663" s="188"/>
      <c r="CS663" s="188"/>
      <c r="CT663" s="188"/>
      <c r="CU663" s="188"/>
      <c r="CV663" s="188"/>
      <c r="CW663" s="188"/>
      <c r="CX663" s="189"/>
      <c r="CY663" s="195"/>
      <c r="CZ663" s="188"/>
      <c r="DA663" s="188"/>
      <c r="DB663" s="188"/>
      <c r="DC663" s="188"/>
      <c r="DD663" s="188"/>
      <c r="DE663" s="188"/>
      <c r="DF663" s="188"/>
      <c r="DG663" s="188"/>
      <c r="DH663" s="188"/>
      <c r="DI663" s="188"/>
      <c r="DJ663" s="188"/>
      <c r="DK663" s="188"/>
      <c r="DL663" s="188"/>
      <c r="DM663" s="188"/>
      <c r="DN663" s="188"/>
      <c r="DO663" s="189"/>
      <c r="DP663" s="195"/>
      <c r="DQ663" s="188"/>
      <c r="DR663" s="188"/>
      <c r="DS663" s="188"/>
      <c r="DT663" s="188"/>
      <c r="DU663" s="188"/>
      <c r="DV663" s="188"/>
      <c r="DW663" s="188"/>
      <c r="DX663" s="188"/>
      <c r="DY663" s="188"/>
      <c r="DZ663" s="188"/>
      <c r="EA663" s="188"/>
      <c r="EB663" s="188"/>
      <c r="EC663" s="188"/>
      <c r="ED663" s="188"/>
      <c r="EE663" s="188"/>
      <c r="EF663" s="189"/>
      <c r="EG663" s="195"/>
      <c r="EH663" s="188"/>
      <c r="EI663" s="188"/>
      <c r="EJ663" s="188"/>
      <c r="EK663" s="188"/>
      <c r="EL663" s="188"/>
      <c r="EM663" s="188"/>
      <c r="EN663" s="188"/>
      <c r="EO663" s="188"/>
      <c r="EP663" s="188"/>
      <c r="EQ663" s="188"/>
      <c r="ER663" s="188"/>
      <c r="ES663" s="188"/>
      <c r="ET663" s="188"/>
      <c r="EU663" s="188"/>
      <c r="EV663" s="188"/>
      <c r="EW663" s="189"/>
      <c r="EX663" s="195"/>
      <c r="EY663" s="188"/>
      <c r="EZ663" s="188"/>
      <c r="FA663" s="188"/>
      <c r="FB663" s="188"/>
      <c r="FC663" s="188"/>
      <c r="FD663" s="188"/>
      <c r="FE663" s="188"/>
      <c r="FF663" s="188"/>
      <c r="FG663" s="188"/>
      <c r="FH663" s="188"/>
      <c r="FI663" s="188"/>
      <c r="FJ663" s="188"/>
      <c r="FK663" s="188"/>
      <c r="FL663" s="188"/>
      <c r="FM663" s="188"/>
      <c r="FN663" s="189"/>
      <c r="FO663" s="195"/>
      <c r="FP663" s="188"/>
      <c r="FQ663" s="188"/>
      <c r="FR663" s="188"/>
      <c r="FS663" s="188"/>
      <c r="FT663" s="188"/>
      <c r="FU663" s="188"/>
      <c r="FV663" s="188"/>
      <c r="FW663" s="188"/>
      <c r="FX663" s="188"/>
      <c r="FY663" s="188"/>
      <c r="FZ663" s="188"/>
      <c r="GA663" s="188"/>
      <c r="GB663" s="188"/>
      <c r="GC663" s="188"/>
      <c r="GD663" s="188"/>
      <c r="GE663" s="189"/>
      <c r="GF663" s="195"/>
      <c r="GG663" s="188"/>
      <c r="GH663" s="188"/>
      <c r="GI663" s="188"/>
      <c r="GJ663" s="188"/>
      <c r="GK663" s="188"/>
      <c r="GL663" s="188"/>
      <c r="GM663" s="188"/>
      <c r="GN663" s="188"/>
      <c r="GO663" s="188"/>
      <c r="GP663" s="188"/>
      <c r="GQ663" s="188"/>
      <c r="GR663" s="188"/>
      <c r="GS663" s="188"/>
      <c r="GT663" s="188"/>
      <c r="GU663" s="188"/>
      <c r="GV663" s="189"/>
      <c r="GW663" s="195"/>
      <c r="GX663" s="188"/>
      <c r="GY663" s="188"/>
      <c r="GZ663" s="188"/>
      <c r="HA663" s="188"/>
      <c r="HB663" s="188"/>
      <c r="HC663" s="188"/>
      <c r="HD663" s="188"/>
      <c r="HE663" s="188"/>
      <c r="HF663" s="188"/>
      <c r="HG663" s="188"/>
      <c r="HH663" s="188"/>
      <c r="HI663" s="188"/>
      <c r="HJ663" s="188"/>
      <c r="HK663" s="188"/>
      <c r="HL663" s="188"/>
      <c r="HM663" s="189"/>
      <c r="HN663" s="195"/>
      <c r="HO663" s="188"/>
      <c r="HP663" s="188"/>
      <c r="HQ663" s="188"/>
      <c r="HR663" s="188"/>
      <c r="HS663" s="188"/>
      <c r="HT663" s="188"/>
      <c r="HU663" s="188"/>
      <c r="HV663" s="188"/>
      <c r="HW663" s="188"/>
      <c r="HX663" s="188"/>
      <c r="HY663" s="188"/>
      <c r="HZ663" s="188"/>
      <c r="IA663" s="188"/>
      <c r="IB663" s="188"/>
      <c r="IC663" s="188"/>
      <c r="ID663" s="189"/>
      <c r="IE663" s="195"/>
      <c r="IF663" s="188"/>
      <c r="IG663" s="188"/>
      <c r="IH663" s="188"/>
      <c r="II663" s="188"/>
      <c r="IJ663" s="188"/>
      <c r="IK663" s="188"/>
      <c r="IL663" s="188"/>
      <c r="IM663" s="188"/>
      <c r="IN663" s="188"/>
      <c r="IO663" s="188"/>
      <c r="IP663" s="188"/>
      <c r="IQ663" s="188"/>
      <c r="IR663" s="188"/>
      <c r="IS663" s="188"/>
      <c r="IT663" s="188"/>
      <c r="IU663" s="189"/>
      <c r="IV663" s="195"/>
      <c r="IW663" s="188"/>
      <c r="IX663" s="188"/>
      <c r="IY663" s="188"/>
      <c r="IZ663" s="188"/>
      <c r="JA663" s="188"/>
      <c r="JB663" s="188"/>
      <c r="JC663" s="188"/>
      <c r="JD663" s="188"/>
      <c r="JE663" s="188"/>
      <c r="JF663" s="188"/>
      <c r="JG663" s="188"/>
      <c r="JH663" s="188"/>
      <c r="JI663" s="188"/>
      <c r="JJ663" s="188"/>
      <c r="JK663" s="188"/>
      <c r="JL663" s="189"/>
      <c r="JM663" s="195"/>
      <c r="JN663" s="188"/>
      <c r="JO663" s="188"/>
      <c r="JP663" s="188"/>
      <c r="JQ663" s="188"/>
      <c r="JR663" s="188"/>
      <c r="JS663" s="188"/>
      <c r="JT663" s="188"/>
      <c r="JU663" s="188"/>
      <c r="JV663" s="188"/>
      <c r="JW663" s="188"/>
      <c r="JX663" s="188"/>
      <c r="JY663" s="188"/>
      <c r="JZ663" s="188"/>
      <c r="KA663" s="188"/>
      <c r="KB663" s="188"/>
      <c r="KC663" s="189"/>
      <c r="KD663" s="195"/>
      <c r="KE663" s="188"/>
      <c r="KF663" s="188"/>
      <c r="KG663" s="188"/>
      <c r="KH663" s="188"/>
      <c r="KI663" s="188"/>
      <c r="KJ663" s="188"/>
      <c r="KK663" s="188"/>
      <c r="KL663" s="188"/>
      <c r="KM663" s="188"/>
      <c r="KN663" s="188"/>
      <c r="KO663" s="188"/>
      <c r="KP663" s="188"/>
      <c r="KQ663" s="188"/>
      <c r="KR663" s="188"/>
      <c r="KS663" s="188"/>
      <c r="KT663" s="189"/>
      <c r="KU663" s="188"/>
    </row>
    <row r="664" ht="15.0" customHeight="1">
      <c r="A664" s="195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9"/>
      <c r="R664" s="195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9"/>
      <c r="AI664" s="195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9"/>
      <c r="AZ664" s="195"/>
      <c r="BA664" s="188"/>
      <c r="BB664" s="188"/>
      <c r="BC664" s="188"/>
      <c r="BD664" s="188"/>
      <c r="BE664" s="188"/>
      <c r="BF664" s="188"/>
      <c r="BG664" s="188"/>
      <c r="BH664" s="188"/>
      <c r="BI664" s="188"/>
      <c r="BJ664" s="188"/>
      <c r="BK664" s="188"/>
      <c r="BL664" s="188"/>
      <c r="BM664" s="188"/>
      <c r="BN664" s="188"/>
      <c r="BO664" s="188"/>
      <c r="BP664" s="189"/>
      <c r="BQ664" s="195"/>
      <c r="BR664" s="188"/>
      <c r="BS664" s="188"/>
      <c r="BT664" s="188"/>
      <c r="BU664" s="188"/>
      <c r="BV664" s="188"/>
      <c r="BW664" s="188"/>
      <c r="BX664" s="188"/>
      <c r="BY664" s="188"/>
      <c r="BZ664" s="188"/>
      <c r="CA664" s="188"/>
      <c r="CB664" s="188"/>
      <c r="CC664" s="188"/>
      <c r="CD664" s="188"/>
      <c r="CE664" s="188"/>
      <c r="CF664" s="188"/>
      <c r="CG664" s="189"/>
      <c r="CH664" s="195"/>
      <c r="CI664" s="188"/>
      <c r="CJ664" s="188"/>
      <c r="CK664" s="188"/>
      <c r="CL664" s="188"/>
      <c r="CM664" s="188"/>
      <c r="CN664" s="188"/>
      <c r="CO664" s="188"/>
      <c r="CP664" s="188"/>
      <c r="CQ664" s="188"/>
      <c r="CR664" s="188"/>
      <c r="CS664" s="188"/>
      <c r="CT664" s="188"/>
      <c r="CU664" s="188"/>
      <c r="CV664" s="188"/>
      <c r="CW664" s="188"/>
      <c r="CX664" s="189"/>
      <c r="CY664" s="195"/>
      <c r="CZ664" s="188"/>
      <c r="DA664" s="188"/>
      <c r="DB664" s="188"/>
      <c r="DC664" s="188"/>
      <c r="DD664" s="188"/>
      <c r="DE664" s="188"/>
      <c r="DF664" s="188"/>
      <c r="DG664" s="188"/>
      <c r="DH664" s="188"/>
      <c r="DI664" s="188"/>
      <c r="DJ664" s="188"/>
      <c r="DK664" s="188"/>
      <c r="DL664" s="188"/>
      <c r="DM664" s="188"/>
      <c r="DN664" s="188"/>
      <c r="DO664" s="189"/>
      <c r="DP664" s="195"/>
      <c r="DQ664" s="188"/>
      <c r="DR664" s="188"/>
      <c r="DS664" s="188"/>
      <c r="DT664" s="188"/>
      <c r="DU664" s="188"/>
      <c r="DV664" s="188"/>
      <c r="DW664" s="188"/>
      <c r="DX664" s="188"/>
      <c r="DY664" s="188"/>
      <c r="DZ664" s="188"/>
      <c r="EA664" s="188"/>
      <c r="EB664" s="188"/>
      <c r="EC664" s="188"/>
      <c r="ED664" s="188"/>
      <c r="EE664" s="188"/>
      <c r="EF664" s="189"/>
      <c r="EG664" s="195"/>
      <c r="EH664" s="188"/>
      <c r="EI664" s="188"/>
      <c r="EJ664" s="188"/>
      <c r="EK664" s="188"/>
      <c r="EL664" s="188"/>
      <c r="EM664" s="188"/>
      <c r="EN664" s="188"/>
      <c r="EO664" s="188"/>
      <c r="EP664" s="188"/>
      <c r="EQ664" s="188"/>
      <c r="ER664" s="188"/>
      <c r="ES664" s="188"/>
      <c r="ET664" s="188"/>
      <c r="EU664" s="188"/>
      <c r="EV664" s="188"/>
      <c r="EW664" s="189"/>
      <c r="EX664" s="195"/>
      <c r="EY664" s="188"/>
      <c r="EZ664" s="188"/>
      <c r="FA664" s="188"/>
      <c r="FB664" s="188"/>
      <c r="FC664" s="188"/>
      <c r="FD664" s="188"/>
      <c r="FE664" s="188"/>
      <c r="FF664" s="188"/>
      <c r="FG664" s="188"/>
      <c r="FH664" s="188"/>
      <c r="FI664" s="188"/>
      <c r="FJ664" s="188"/>
      <c r="FK664" s="188"/>
      <c r="FL664" s="188"/>
      <c r="FM664" s="188"/>
      <c r="FN664" s="189"/>
      <c r="FO664" s="195"/>
      <c r="FP664" s="188"/>
      <c r="FQ664" s="188"/>
      <c r="FR664" s="188"/>
      <c r="FS664" s="188"/>
      <c r="FT664" s="188"/>
      <c r="FU664" s="188"/>
      <c r="FV664" s="188"/>
      <c r="FW664" s="188"/>
      <c r="FX664" s="188"/>
      <c r="FY664" s="188"/>
      <c r="FZ664" s="188"/>
      <c r="GA664" s="188"/>
      <c r="GB664" s="188"/>
      <c r="GC664" s="188"/>
      <c r="GD664" s="188"/>
      <c r="GE664" s="189"/>
      <c r="GF664" s="195"/>
      <c r="GG664" s="188"/>
      <c r="GH664" s="188"/>
      <c r="GI664" s="188"/>
      <c r="GJ664" s="188"/>
      <c r="GK664" s="188"/>
      <c r="GL664" s="188"/>
      <c r="GM664" s="188"/>
      <c r="GN664" s="188"/>
      <c r="GO664" s="188"/>
      <c r="GP664" s="188"/>
      <c r="GQ664" s="188"/>
      <c r="GR664" s="188"/>
      <c r="GS664" s="188"/>
      <c r="GT664" s="188"/>
      <c r="GU664" s="188"/>
      <c r="GV664" s="189"/>
      <c r="GW664" s="195"/>
      <c r="GX664" s="188"/>
      <c r="GY664" s="188"/>
      <c r="GZ664" s="188"/>
      <c r="HA664" s="188"/>
      <c r="HB664" s="188"/>
      <c r="HC664" s="188"/>
      <c r="HD664" s="188"/>
      <c r="HE664" s="188"/>
      <c r="HF664" s="188"/>
      <c r="HG664" s="188"/>
      <c r="HH664" s="188"/>
      <c r="HI664" s="188"/>
      <c r="HJ664" s="188"/>
      <c r="HK664" s="188"/>
      <c r="HL664" s="188"/>
      <c r="HM664" s="189"/>
      <c r="HN664" s="195"/>
      <c r="HO664" s="188"/>
      <c r="HP664" s="188"/>
      <c r="HQ664" s="188"/>
      <c r="HR664" s="188"/>
      <c r="HS664" s="188"/>
      <c r="HT664" s="188"/>
      <c r="HU664" s="188"/>
      <c r="HV664" s="188"/>
      <c r="HW664" s="188"/>
      <c r="HX664" s="188"/>
      <c r="HY664" s="188"/>
      <c r="HZ664" s="188"/>
      <c r="IA664" s="188"/>
      <c r="IB664" s="188"/>
      <c r="IC664" s="188"/>
      <c r="ID664" s="189"/>
      <c r="IE664" s="195"/>
      <c r="IF664" s="188"/>
      <c r="IG664" s="188"/>
      <c r="IH664" s="188"/>
      <c r="II664" s="188"/>
      <c r="IJ664" s="188"/>
      <c r="IK664" s="188"/>
      <c r="IL664" s="188"/>
      <c r="IM664" s="188"/>
      <c r="IN664" s="188"/>
      <c r="IO664" s="188"/>
      <c r="IP664" s="188"/>
      <c r="IQ664" s="188"/>
      <c r="IR664" s="188"/>
      <c r="IS664" s="188"/>
      <c r="IT664" s="188"/>
      <c r="IU664" s="189"/>
      <c r="IV664" s="195"/>
      <c r="IW664" s="188"/>
      <c r="IX664" s="188"/>
      <c r="IY664" s="188"/>
      <c r="IZ664" s="188"/>
      <c r="JA664" s="188"/>
      <c r="JB664" s="188"/>
      <c r="JC664" s="188"/>
      <c r="JD664" s="188"/>
      <c r="JE664" s="188"/>
      <c r="JF664" s="188"/>
      <c r="JG664" s="188"/>
      <c r="JH664" s="188"/>
      <c r="JI664" s="188"/>
      <c r="JJ664" s="188"/>
      <c r="JK664" s="188"/>
      <c r="JL664" s="189"/>
      <c r="JM664" s="195"/>
      <c r="JN664" s="188"/>
      <c r="JO664" s="188"/>
      <c r="JP664" s="188"/>
      <c r="JQ664" s="188"/>
      <c r="JR664" s="188"/>
      <c r="JS664" s="188"/>
      <c r="JT664" s="188"/>
      <c r="JU664" s="188"/>
      <c r="JV664" s="188"/>
      <c r="JW664" s="188"/>
      <c r="JX664" s="188"/>
      <c r="JY664" s="188"/>
      <c r="JZ664" s="188"/>
      <c r="KA664" s="188"/>
      <c r="KB664" s="188"/>
      <c r="KC664" s="189"/>
      <c r="KD664" s="195"/>
      <c r="KE664" s="188"/>
      <c r="KF664" s="188"/>
      <c r="KG664" s="188"/>
      <c r="KH664" s="188"/>
      <c r="KI664" s="188"/>
      <c r="KJ664" s="188"/>
      <c r="KK664" s="188"/>
      <c r="KL664" s="188"/>
      <c r="KM664" s="188"/>
      <c r="KN664" s="188"/>
      <c r="KO664" s="188"/>
      <c r="KP664" s="188"/>
      <c r="KQ664" s="188"/>
      <c r="KR664" s="188"/>
      <c r="KS664" s="188"/>
      <c r="KT664" s="189"/>
      <c r="KU664" s="188"/>
    </row>
    <row r="665" ht="15.0" customHeight="1">
      <c r="A665" s="195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9"/>
      <c r="R665" s="195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9"/>
      <c r="AI665" s="195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9"/>
      <c r="AZ665" s="195"/>
      <c r="BA665" s="188"/>
      <c r="BB665" s="188"/>
      <c r="BC665" s="188"/>
      <c r="BD665" s="188"/>
      <c r="BE665" s="188"/>
      <c r="BF665" s="188"/>
      <c r="BG665" s="188"/>
      <c r="BH665" s="188"/>
      <c r="BI665" s="188"/>
      <c r="BJ665" s="188"/>
      <c r="BK665" s="188"/>
      <c r="BL665" s="188"/>
      <c r="BM665" s="188"/>
      <c r="BN665" s="188"/>
      <c r="BO665" s="188"/>
      <c r="BP665" s="189"/>
      <c r="BQ665" s="195"/>
      <c r="BR665" s="188"/>
      <c r="BS665" s="188"/>
      <c r="BT665" s="188"/>
      <c r="BU665" s="188"/>
      <c r="BV665" s="188"/>
      <c r="BW665" s="188"/>
      <c r="BX665" s="188"/>
      <c r="BY665" s="188"/>
      <c r="BZ665" s="188"/>
      <c r="CA665" s="188"/>
      <c r="CB665" s="188"/>
      <c r="CC665" s="188"/>
      <c r="CD665" s="188"/>
      <c r="CE665" s="188"/>
      <c r="CF665" s="188"/>
      <c r="CG665" s="189"/>
      <c r="CH665" s="195"/>
      <c r="CI665" s="188"/>
      <c r="CJ665" s="188"/>
      <c r="CK665" s="188"/>
      <c r="CL665" s="188"/>
      <c r="CM665" s="188"/>
      <c r="CN665" s="188"/>
      <c r="CO665" s="188"/>
      <c r="CP665" s="188"/>
      <c r="CQ665" s="188"/>
      <c r="CR665" s="188"/>
      <c r="CS665" s="188"/>
      <c r="CT665" s="188"/>
      <c r="CU665" s="188"/>
      <c r="CV665" s="188"/>
      <c r="CW665" s="188"/>
      <c r="CX665" s="189"/>
      <c r="CY665" s="195"/>
      <c r="CZ665" s="188"/>
      <c r="DA665" s="188"/>
      <c r="DB665" s="188"/>
      <c r="DC665" s="188"/>
      <c r="DD665" s="188"/>
      <c r="DE665" s="188"/>
      <c r="DF665" s="188"/>
      <c r="DG665" s="188"/>
      <c r="DH665" s="188"/>
      <c r="DI665" s="188"/>
      <c r="DJ665" s="188"/>
      <c r="DK665" s="188"/>
      <c r="DL665" s="188"/>
      <c r="DM665" s="188"/>
      <c r="DN665" s="188"/>
      <c r="DO665" s="189"/>
      <c r="DP665" s="195"/>
      <c r="DQ665" s="188"/>
      <c r="DR665" s="188"/>
      <c r="DS665" s="188"/>
      <c r="DT665" s="188"/>
      <c r="DU665" s="188"/>
      <c r="DV665" s="188"/>
      <c r="DW665" s="188"/>
      <c r="DX665" s="188"/>
      <c r="DY665" s="188"/>
      <c r="DZ665" s="188"/>
      <c r="EA665" s="188"/>
      <c r="EB665" s="188"/>
      <c r="EC665" s="188"/>
      <c r="ED665" s="188"/>
      <c r="EE665" s="188"/>
      <c r="EF665" s="189"/>
      <c r="EG665" s="195"/>
      <c r="EH665" s="188"/>
      <c r="EI665" s="188"/>
      <c r="EJ665" s="188"/>
      <c r="EK665" s="188"/>
      <c r="EL665" s="188"/>
      <c r="EM665" s="188"/>
      <c r="EN665" s="188"/>
      <c r="EO665" s="188"/>
      <c r="EP665" s="188"/>
      <c r="EQ665" s="188"/>
      <c r="ER665" s="188"/>
      <c r="ES665" s="188"/>
      <c r="ET665" s="188"/>
      <c r="EU665" s="188"/>
      <c r="EV665" s="188"/>
      <c r="EW665" s="189"/>
      <c r="EX665" s="195"/>
      <c r="EY665" s="188"/>
      <c r="EZ665" s="188"/>
      <c r="FA665" s="188"/>
      <c r="FB665" s="188"/>
      <c r="FC665" s="188"/>
      <c r="FD665" s="188"/>
      <c r="FE665" s="188"/>
      <c r="FF665" s="188"/>
      <c r="FG665" s="188"/>
      <c r="FH665" s="188"/>
      <c r="FI665" s="188"/>
      <c r="FJ665" s="188"/>
      <c r="FK665" s="188"/>
      <c r="FL665" s="188"/>
      <c r="FM665" s="188"/>
      <c r="FN665" s="189"/>
      <c r="FO665" s="195"/>
      <c r="FP665" s="188"/>
      <c r="FQ665" s="188"/>
      <c r="FR665" s="188"/>
      <c r="FS665" s="188"/>
      <c r="FT665" s="188"/>
      <c r="FU665" s="188"/>
      <c r="FV665" s="188"/>
      <c r="FW665" s="188"/>
      <c r="FX665" s="188"/>
      <c r="FY665" s="188"/>
      <c r="FZ665" s="188"/>
      <c r="GA665" s="188"/>
      <c r="GB665" s="188"/>
      <c r="GC665" s="188"/>
      <c r="GD665" s="188"/>
      <c r="GE665" s="189"/>
      <c r="GF665" s="195"/>
      <c r="GG665" s="188"/>
      <c r="GH665" s="188"/>
      <c r="GI665" s="188"/>
      <c r="GJ665" s="188"/>
      <c r="GK665" s="188"/>
      <c r="GL665" s="188"/>
      <c r="GM665" s="188"/>
      <c r="GN665" s="188"/>
      <c r="GO665" s="188"/>
      <c r="GP665" s="188"/>
      <c r="GQ665" s="188"/>
      <c r="GR665" s="188"/>
      <c r="GS665" s="188"/>
      <c r="GT665" s="188"/>
      <c r="GU665" s="188"/>
      <c r="GV665" s="189"/>
      <c r="GW665" s="195"/>
      <c r="GX665" s="188"/>
      <c r="GY665" s="188"/>
      <c r="GZ665" s="188"/>
      <c r="HA665" s="188"/>
      <c r="HB665" s="188"/>
      <c r="HC665" s="188"/>
      <c r="HD665" s="188"/>
      <c r="HE665" s="188"/>
      <c r="HF665" s="188"/>
      <c r="HG665" s="188"/>
      <c r="HH665" s="188"/>
      <c r="HI665" s="188"/>
      <c r="HJ665" s="188"/>
      <c r="HK665" s="188"/>
      <c r="HL665" s="188"/>
      <c r="HM665" s="189"/>
      <c r="HN665" s="195"/>
      <c r="HO665" s="188"/>
      <c r="HP665" s="188"/>
      <c r="HQ665" s="188"/>
      <c r="HR665" s="188"/>
      <c r="HS665" s="188"/>
      <c r="HT665" s="188"/>
      <c r="HU665" s="188"/>
      <c r="HV665" s="188"/>
      <c r="HW665" s="188"/>
      <c r="HX665" s="188"/>
      <c r="HY665" s="188"/>
      <c r="HZ665" s="188"/>
      <c r="IA665" s="188"/>
      <c r="IB665" s="188"/>
      <c r="IC665" s="188"/>
      <c r="ID665" s="189"/>
      <c r="IE665" s="195"/>
      <c r="IF665" s="188"/>
      <c r="IG665" s="188"/>
      <c r="IH665" s="188"/>
      <c r="II665" s="188"/>
      <c r="IJ665" s="188"/>
      <c r="IK665" s="188"/>
      <c r="IL665" s="188"/>
      <c r="IM665" s="188"/>
      <c r="IN665" s="188"/>
      <c r="IO665" s="188"/>
      <c r="IP665" s="188"/>
      <c r="IQ665" s="188"/>
      <c r="IR665" s="188"/>
      <c r="IS665" s="188"/>
      <c r="IT665" s="188"/>
      <c r="IU665" s="189"/>
      <c r="IV665" s="195"/>
      <c r="IW665" s="188"/>
      <c r="IX665" s="188"/>
      <c r="IY665" s="188"/>
      <c r="IZ665" s="188"/>
      <c r="JA665" s="188"/>
      <c r="JB665" s="188"/>
      <c r="JC665" s="188"/>
      <c r="JD665" s="188"/>
      <c r="JE665" s="188"/>
      <c r="JF665" s="188"/>
      <c r="JG665" s="188"/>
      <c r="JH665" s="188"/>
      <c r="JI665" s="188"/>
      <c r="JJ665" s="188"/>
      <c r="JK665" s="188"/>
      <c r="JL665" s="189"/>
      <c r="JM665" s="195"/>
      <c r="JN665" s="188"/>
      <c r="JO665" s="188"/>
      <c r="JP665" s="188"/>
      <c r="JQ665" s="188"/>
      <c r="JR665" s="188"/>
      <c r="JS665" s="188"/>
      <c r="JT665" s="188"/>
      <c r="JU665" s="188"/>
      <c r="JV665" s="188"/>
      <c r="JW665" s="188"/>
      <c r="JX665" s="188"/>
      <c r="JY665" s="188"/>
      <c r="JZ665" s="188"/>
      <c r="KA665" s="188"/>
      <c r="KB665" s="188"/>
      <c r="KC665" s="189"/>
      <c r="KD665" s="195"/>
      <c r="KE665" s="188"/>
      <c r="KF665" s="188"/>
      <c r="KG665" s="188"/>
      <c r="KH665" s="188"/>
      <c r="KI665" s="188"/>
      <c r="KJ665" s="188"/>
      <c r="KK665" s="188"/>
      <c r="KL665" s="188"/>
      <c r="KM665" s="188"/>
      <c r="KN665" s="188"/>
      <c r="KO665" s="188"/>
      <c r="KP665" s="188"/>
      <c r="KQ665" s="188"/>
      <c r="KR665" s="188"/>
      <c r="KS665" s="188"/>
      <c r="KT665" s="189"/>
      <c r="KU665" s="188"/>
    </row>
    <row r="666" ht="15.0" customHeight="1">
      <c r="A666" s="195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9"/>
      <c r="R666" s="195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9"/>
      <c r="AI666" s="195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9"/>
      <c r="AZ666" s="195"/>
      <c r="BA666" s="188"/>
      <c r="BB666" s="188"/>
      <c r="BC666" s="188"/>
      <c r="BD666" s="188"/>
      <c r="BE666" s="188"/>
      <c r="BF666" s="188"/>
      <c r="BG666" s="188"/>
      <c r="BH666" s="188"/>
      <c r="BI666" s="188"/>
      <c r="BJ666" s="188"/>
      <c r="BK666" s="188"/>
      <c r="BL666" s="188"/>
      <c r="BM666" s="188"/>
      <c r="BN666" s="188"/>
      <c r="BO666" s="188"/>
      <c r="BP666" s="189"/>
      <c r="BQ666" s="195"/>
      <c r="BR666" s="188"/>
      <c r="BS666" s="188"/>
      <c r="BT666" s="188"/>
      <c r="BU666" s="188"/>
      <c r="BV666" s="188"/>
      <c r="BW666" s="188"/>
      <c r="BX666" s="188"/>
      <c r="BY666" s="188"/>
      <c r="BZ666" s="188"/>
      <c r="CA666" s="188"/>
      <c r="CB666" s="188"/>
      <c r="CC666" s="188"/>
      <c r="CD666" s="188"/>
      <c r="CE666" s="188"/>
      <c r="CF666" s="188"/>
      <c r="CG666" s="189"/>
      <c r="CH666" s="195"/>
      <c r="CI666" s="188"/>
      <c r="CJ666" s="188"/>
      <c r="CK666" s="188"/>
      <c r="CL666" s="188"/>
      <c r="CM666" s="188"/>
      <c r="CN666" s="188"/>
      <c r="CO666" s="188"/>
      <c r="CP666" s="188"/>
      <c r="CQ666" s="188"/>
      <c r="CR666" s="188"/>
      <c r="CS666" s="188"/>
      <c r="CT666" s="188"/>
      <c r="CU666" s="188"/>
      <c r="CV666" s="188"/>
      <c r="CW666" s="188"/>
      <c r="CX666" s="189"/>
      <c r="CY666" s="195"/>
      <c r="CZ666" s="188"/>
      <c r="DA666" s="188"/>
      <c r="DB666" s="188"/>
      <c r="DC666" s="188"/>
      <c r="DD666" s="188"/>
      <c r="DE666" s="188"/>
      <c r="DF666" s="188"/>
      <c r="DG666" s="188"/>
      <c r="DH666" s="188"/>
      <c r="DI666" s="188"/>
      <c r="DJ666" s="188"/>
      <c r="DK666" s="188"/>
      <c r="DL666" s="188"/>
      <c r="DM666" s="188"/>
      <c r="DN666" s="188"/>
      <c r="DO666" s="189"/>
      <c r="DP666" s="195"/>
      <c r="DQ666" s="188"/>
      <c r="DR666" s="188"/>
      <c r="DS666" s="188"/>
      <c r="DT666" s="188"/>
      <c r="DU666" s="188"/>
      <c r="DV666" s="188"/>
      <c r="DW666" s="188"/>
      <c r="DX666" s="188"/>
      <c r="DY666" s="188"/>
      <c r="DZ666" s="188"/>
      <c r="EA666" s="188"/>
      <c r="EB666" s="188"/>
      <c r="EC666" s="188"/>
      <c r="ED666" s="188"/>
      <c r="EE666" s="188"/>
      <c r="EF666" s="189"/>
      <c r="EG666" s="195"/>
      <c r="EH666" s="188"/>
      <c r="EI666" s="188"/>
      <c r="EJ666" s="188"/>
      <c r="EK666" s="188"/>
      <c r="EL666" s="188"/>
      <c r="EM666" s="188"/>
      <c r="EN666" s="188"/>
      <c r="EO666" s="188"/>
      <c r="EP666" s="188"/>
      <c r="EQ666" s="188"/>
      <c r="ER666" s="188"/>
      <c r="ES666" s="188"/>
      <c r="ET666" s="188"/>
      <c r="EU666" s="188"/>
      <c r="EV666" s="188"/>
      <c r="EW666" s="189"/>
      <c r="EX666" s="195"/>
      <c r="EY666" s="188"/>
      <c r="EZ666" s="188"/>
      <c r="FA666" s="188"/>
      <c r="FB666" s="188"/>
      <c r="FC666" s="188"/>
      <c r="FD666" s="188"/>
      <c r="FE666" s="188"/>
      <c r="FF666" s="188"/>
      <c r="FG666" s="188"/>
      <c r="FH666" s="188"/>
      <c r="FI666" s="188"/>
      <c r="FJ666" s="188"/>
      <c r="FK666" s="188"/>
      <c r="FL666" s="188"/>
      <c r="FM666" s="188"/>
      <c r="FN666" s="189"/>
      <c r="FO666" s="195"/>
      <c r="FP666" s="188"/>
      <c r="FQ666" s="188"/>
      <c r="FR666" s="188"/>
      <c r="FS666" s="188"/>
      <c r="FT666" s="188"/>
      <c r="FU666" s="188"/>
      <c r="FV666" s="188"/>
      <c r="FW666" s="188"/>
      <c r="FX666" s="188"/>
      <c r="FY666" s="188"/>
      <c r="FZ666" s="188"/>
      <c r="GA666" s="188"/>
      <c r="GB666" s="188"/>
      <c r="GC666" s="188"/>
      <c r="GD666" s="188"/>
      <c r="GE666" s="189"/>
      <c r="GF666" s="195"/>
      <c r="GG666" s="188"/>
      <c r="GH666" s="188"/>
      <c r="GI666" s="188"/>
      <c r="GJ666" s="188"/>
      <c r="GK666" s="188"/>
      <c r="GL666" s="188"/>
      <c r="GM666" s="188"/>
      <c r="GN666" s="188"/>
      <c r="GO666" s="188"/>
      <c r="GP666" s="188"/>
      <c r="GQ666" s="188"/>
      <c r="GR666" s="188"/>
      <c r="GS666" s="188"/>
      <c r="GT666" s="188"/>
      <c r="GU666" s="188"/>
      <c r="GV666" s="189"/>
      <c r="GW666" s="195"/>
      <c r="GX666" s="188"/>
      <c r="GY666" s="188"/>
      <c r="GZ666" s="188"/>
      <c r="HA666" s="188"/>
      <c r="HB666" s="188"/>
      <c r="HC666" s="188"/>
      <c r="HD666" s="188"/>
      <c r="HE666" s="188"/>
      <c r="HF666" s="188"/>
      <c r="HG666" s="188"/>
      <c r="HH666" s="188"/>
      <c r="HI666" s="188"/>
      <c r="HJ666" s="188"/>
      <c r="HK666" s="188"/>
      <c r="HL666" s="188"/>
      <c r="HM666" s="189"/>
      <c r="HN666" s="195"/>
      <c r="HO666" s="188"/>
      <c r="HP666" s="188"/>
      <c r="HQ666" s="188"/>
      <c r="HR666" s="188"/>
      <c r="HS666" s="188"/>
      <c r="HT666" s="188"/>
      <c r="HU666" s="188"/>
      <c r="HV666" s="188"/>
      <c r="HW666" s="188"/>
      <c r="HX666" s="188"/>
      <c r="HY666" s="188"/>
      <c r="HZ666" s="188"/>
      <c r="IA666" s="188"/>
      <c r="IB666" s="188"/>
      <c r="IC666" s="188"/>
      <c r="ID666" s="189"/>
      <c r="IE666" s="195"/>
      <c r="IF666" s="188"/>
      <c r="IG666" s="188"/>
      <c r="IH666" s="188"/>
      <c r="II666" s="188"/>
      <c r="IJ666" s="188"/>
      <c r="IK666" s="188"/>
      <c r="IL666" s="188"/>
      <c r="IM666" s="188"/>
      <c r="IN666" s="188"/>
      <c r="IO666" s="188"/>
      <c r="IP666" s="188"/>
      <c r="IQ666" s="188"/>
      <c r="IR666" s="188"/>
      <c r="IS666" s="188"/>
      <c r="IT666" s="188"/>
      <c r="IU666" s="189"/>
      <c r="IV666" s="195"/>
      <c r="IW666" s="188"/>
      <c r="IX666" s="188"/>
      <c r="IY666" s="188"/>
      <c r="IZ666" s="188"/>
      <c r="JA666" s="188"/>
      <c r="JB666" s="188"/>
      <c r="JC666" s="188"/>
      <c r="JD666" s="188"/>
      <c r="JE666" s="188"/>
      <c r="JF666" s="188"/>
      <c r="JG666" s="188"/>
      <c r="JH666" s="188"/>
      <c r="JI666" s="188"/>
      <c r="JJ666" s="188"/>
      <c r="JK666" s="188"/>
      <c r="JL666" s="189"/>
      <c r="JM666" s="195"/>
      <c r="JN666" s="188"/>
      <c r="JO666" s="188"/>
      <c r="JP666" s="188"/>
      <c r="JQ666" s="188"/>
      <c r="JR666" s="188"/>
      <c r="JS666" s="188"/>
      <c r="JT666" s="188"/>
      <c r="JU666" s="188"/>
      <c r="JV666" s="188"/>
      <c r="JW666" s="188"/>
      <c r="JX666" s="188"/>
      <c r="JY666" s="188"/>
      <c r="JZ666" s="188"/>
      <c r="KA666" s="188"/>
      <c r="KB666" s="188"/>
      <c r="KC666" s="189"/>
      <c r="KD666" s="195"/>
      <c r="KE666" s="188"/>
      <c r="KF666" s="188"/>
      <c r="KG666" s="188"/>
      <c r="KH666" s="188"/>
      <c r="KI666" s="188"/>
      <c r="KJ666" s="188"/>
      <c r="KK666" s="188"/>
      <c r="KL666" s="188"/>
      <c r="KM666" s="188"/>
      <c r="KN666" s="188"/>
      <c r="KO666" s="188"/>
      <c r="KP666" s="188"/>
      <c r="KQ666" s="188"/>
      <c r="KR666" s="188"/>
      <c r="KS666" s="188"/>
      <c r="KT666" s="189"/>
      <c r="KU666" s="188"/>
    </row>
    <row r="667" ht="15.0" customHeight="1">
      <c r="A667" s="195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9"/>
      <c r="R667" s="195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9"/>
      <c r="AI667" s="195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9"/>
      <c r="AZ667" s="195"/>
      <c r="BA667" s="188"/>
      <c r="BB667" s="188"/>
      <c r="BC667" s="188"/>
      <c r="BD667" s="188"/>
      <c r="BE667" s="188"/>
      <c r="BF667" s="188"/>
      <c r="BG667" s="188"/>
      <c r="BH667" s="188"/>
      <c r="BI667" s="188"/>
      <c r="BJ667" s="188"/>
      <c r="BK667" s="188"/>
      <c r="BL667" s="188"/>
      <c r="BM667" s="188"/>
      <c r="BN667" s="188"/>
      <c r="BO667" s="188"/>
      <c r="BP667" s="189"/>
      <c r="BQ667" s="195"/>
      <c r="BR667" s="188"/>
      <c r="BS667" s="188"/>
      <c r="BT667" s="188"/>
      <c r="BU667" s="188"/>
      <c r="BV667" s="188"/>
      <c r="BW667" s="188"/>
      <c r="BX667" s="188"/>
      <c r="BY667" s="188"/>
      <c r="BZ667" s="188"/>
      <c r="CA667" s="188"/>
      <c r="CB667" s="188"/>
      <c r="CC667" s="188"/>
      <c r="CD667" s="188"/>
      <c r="CE667" s="188"/>
      <c r="CF667" s="188"/>
      <c r="CG667" s="189"/>
      <c r="CH667" s="195"/>
      <c r="CI667" s="188"/>
      <c r="CJ667" s="188"/>
      <c r="CK667" s="188"/>
      <c r="CL667" s="188"/>
      <c r="CM667" s="188"/>
      <c r="CN667" s="188"/>
      <c r="CO667" s="188"/>
      <c r="CP667" s="188"/>
      <c r="CQ667" s="188"/>
      <c r="CR667" s="188"/>
      <c r="CS667" s="188"/>
      <c r="CT667" s="188"/>
      <c r="CU667" s="188"/>
      <c r="CV667" s="188"/>
      <c r="CW667" s="188"/>
      <c r="CX667" s="189"/>
      <c r="CY667" s="195"/>
      <c r="CZ667" s="188"/>
      <c r="DA667" s="188"/>
      <c r="DB667" s="188"/>
      <c r="DC667" s="188"/>
      <c r="DD667" s="188"/>
      <c r="DE667" s="188"/>
      <c r="DF667" s="188"/>
      <c r="DG667" s="188"/>
      <c r="DH667" s="188"/>
      <c r="DI667" s="188"/>
      <c r="DJ667" s="188"/>
      <c r="DK667" s="188"/>
      <c r="DL667" s="188"/>
      <c r="DM667" s="188"/>
      <c r="DN667" s="188"/>
      <c r="DO667" s="189"/>
      <c r="DP667" s="195"/>
      <c r="DQ667" s="188"/>
      <c r="DR667" s="188"/>
      <c r="DS667" s="188"/>
      <c r="DT667" s="188"/>
      <c r="DU667" s="188"/>
      <c r="DV667" s="188"/>
      <c r="DW667" s="188"/>
      <c r="DX667" s="188"/>
      <c r="DY667" s="188"/>
      <c r="DZ667" s="188"/>
      <c r="EA667" s="188"/>
      <c r="EB667" s="188"/>
      <c r="EC667" s="188"/>
      <c r="ED667" s="188"/>
      <c r="EE667" s="188"/>
      <c r="EF667" s="189"/>
      <c r="EG667" s="195"/>
      <c r="EH667" s="188"/>
      <c r="EI667" s="188"/>
      <c r="EJ667" s="188"/>
      <c r="EK667" s="188"/>
      <c r="EL667" s="188"/>
      <c r="EM667" s="188"/>
      <c r="EN667" s="188"/>
      <c r="EO667" s="188"/>
      <c r="EP667" s="188"/>
      <c r="EQ667" s="188"/>
      <c r="ER667" s="188"/>
      <c r="ES667" s="188"/>
      <c r="ET667" s="188"/>
      <c r="EU667" s="188"/>
      <c r="EV667" s="188"/>
      <c r="EW667" s="189"/>
      <c r="EX667" s="195"/>
      <c r="EY667" s="188"/>
      <c r="EZ667" s="188"/>
      <c r="FA667" s="188"/>
      <c r="FB667" s="188"/>
      <c r="FC667" s="188"/>
      <c r="FD667" s="188"/>
      <c r="FE667" s="188"/>
      <c r="FF667" s="188"/>
      <c r="FG667" s="188"/>
      <c r="FH667" s="188"/>
      <c r="FI667" s="188"/>
      <c r="FJ667" s="188"/>
      <c r="FK667" s="188"/>
      <c r="FL667" s="188"/>
      <c r="FM667" s="188"/>
      <c r="FN667" s="189"/>
      <c r="FO667" s="195"/>
      <c r="FP667" s="188"/>
      <c r="FQ667" s="188"/>
      <c r="FR667" s="188"/>
      <c r="FS667" s="188"/>
      <c r="FT667" s="188"/>
      <c r="FU667" s="188"/>
      <c r="FV667" s="188"/>
      <c r="FW667" s="188"/>
      <c r="FX667" s="188"/>
      <c r="FY667" s="188"/>
      <c r="FZ667" s="188"/>
      <c r="GA667" s="188"/>
      <c r="GB667" s="188"/>
      <c r="GC667" s="188"/>
      <c r="GD667" s="188"/>
      <c r="GE667" s="189"/>
      <c r="GF667" s="195"/>
      <c r="GG667" s="188"/>
      <c r="GH667" s="188"/>
      <c r="GI667" s="188"/>
      <c r="GJ667" s="188"/>
      <c r="GK667" s="188"/>
      <c r="GL667" s="188"/>
      <c r="GM667" s="188"/>
      <c r="GN667" s="188"/>
      <c r="GO667" s="188"/>
      <c r="GP667" s="188"/>
      <c r="GQ667" s="188"/>
      <c r="GR667" s="188"/>
      <c r="GS667" s="188"/>
      <c r="GT667" s="188"/>
      <c r="GU667" s="188"/>
      <c r="GV667" s="189"/>
      <c r="GW667" s="195"/>
      <c r="GX667" s="188"/>
      <c r="GY667" s="188"/>
      <c r="GZ667" s="188"/>
      <c r="HA667" s="188"/>
      <c r="HB667" s="188"/>
      <c r="HC667" s="188"/>
      <c r="HD667" s="188"/>
      <c r="HE667" s="188"/>
      <c r="HF667" s="188"/>
      <c r="HG667" s="188"/>
      <c r="HH667" s="188"/>
      <c r="HI667" s="188"/>
      <c r="HJ667" s="188"/>
      <c r="HK667" s="188"/>
      <c r="HL667" s="188"/>
      <c r="HM667" s="189"/>
      <c r="HN667" s="195"/>
      <c r="HO667" s="188"/>
      <c r="HP667" s="188"/>
      <c r="HQ667" s="188"/>
      <c r="HR667" s="188"/>
      <c r="HS667" s="188"/>
      <c r="HT667" s="188"/>
      <c r="HU667" s="188"/>
      <c r="HV667" s="188"/>
      <c r="HW667" s="188"/>
      <c r="HX667" s="188"/>
      <c r="HY667" s="188"/>
      <c r="HZ667" s="188"/>
      <c r="IA667" s="188"/>
      <c r="IB667" s="188"/>
      <c r="IC667" s="188"/>
      <c r="ID667" s="189"/>
      <c r="IE667" s="195"/>
      <c r="IF667" s="188"/>
      <c r="IG667" s="188"/>
      <c r="IH667" s="188"/>
      <c r="II667" s="188"/>
      <c r="IJ667" s="188"/>
      <c r="IK667" s="188"/>
      <c r="IL667" s="188"/>
      <c r="IM667" s="188"/>
      <c r="IN667" s="188"/>
      <c r="IO667" s="188"/>
      <c r="IP667" s="188"/>
      <c r="IQ667" s="188"/>
      <c r="IR667" s="188"/>
      <c r="IS667" s="188"/>
      <c r="IT667" s="188"/>
      <c r="IU667" s="189"/>
      <c r="IV667" s="195"/>
      <c r="IW667" s="188"/>
      <c r="IX667" s="188"/>
      <c r="IY667" s="188"/>
      <c r="IZ667" s="188"/>
      <c r="JA667" s="188"/>
      <c r="JB667" s="188"/>
      <c r="JC667" s="188"/>
      <c r="JD667" s="188"/>
      <c r="JE667" s="188"/>
      <c r="JF667" s="188"/>
      <c r="JG667" s="188"/>
      <c r="JH667" s="188"/>
      <c r="JI667" s="188"/>
      <c r="JJ667" s="188"/>
      <c r="JK667" s="188"/>
      <c r="JL667" s="189"/>
      <c r="JM667" s="195"/>
      <c r="JN667" s="188"/>
      <c r="JO667" s="188"/>
      <c r="JP667" s="188"/>
      <c r="JQ667" s="188"/>
      <c r="JR667" s="188"/>
      <c r="JS667" s="188"/>
      <c r="JT667" s="188"/>
      <c r="JU667" s="188"/>
      <c r="JV667" s="188"/>
      <c r="JW667" s="188"/>
      <c r="JX667" s="188"/>
      <c r="JY667" s="188"/>
      <c r="JZ667" s="188"/>
      <c r="KA667" s="188"/>
      <c r="KB667" s="188"/>
      <c r="KC667" s="189"/>
      <c r="KD667" s="195"/>
      <c r="KE667" s="188"/>
      <c r="KF667" s="188"/>
      <c r="KG667" s="188"/>
      <c r="KH667" s="188"/>
      <c r="KI667" s="188"/>
      <c r="KJ667" s="188"/>
      <c r="KK667" s="188"/>
      <c r="KL667" s="188"/>
      <c r="KM667" s="188"/>
      <c r="KN667" s="188"/>
      <c r="KO667" s="188"/>
      <c r="KP667" s="188"/>
      <c r="KQ667" s="188"/>
      <c r="KR667" s="188"/>
      <c r="KS667" s="188"/>
      <c r="KT667" s="189"/>
      <c r="KU667" s="188"/>
    </row>
    <row r="668" ht="15.0" customHeight="1">
      <c r="A668" s="195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9"/>
      <c r="R668" s="195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9"/>
      <c r="AI668" s="195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9"/>
      <c r="AZ668" s="195"/>
      <c r="BA668" s="188"/>
      <c r="BB668" s="188"/>
      <c r="BC668" s="188"/>
      <c r="BD668" s="188"/>
      <c r="BE668" s="188"/>
      <c r="BF668" s="188"/>
      <c r="BG668" s="188"/>
      <c r="BH668" s="188"/>
      <c r="BI668" s="188"/>
      <c r="BJ668" s="188"/>
      <c r="BK668" s="188"/>
      <c r="BL668" s="188"/>
      <c r="BM668" s="188"/>
      <c r="BN668" s="188"/>
      <c r="BO668" s="188"/>
      <c r="BP668" s="189"/>
      <c r="BQ668" s="195"/>
      <c r="BR668" s="188"/>
      <c r="BS668" s="188"/>
      <c r="BT668" s="188"/>
      <c r="BU668" s="188"/>
      <c r="BV668" s="188"/>
      <c r="BW668" s="188"/>
      <c r="BX668" s="188"/>
      <c r="BY668" s="188"/>
      <c r="BZ668" s="188"/>
      <c r="CA668" s="188"/>
      <c r="CB668" s="188"/>
      <c r="CC668" s="188"/>
      <c r="CD668" s="188"/>
      <c r="CE668" s="188"/>
      <c r="CF668" s="188"/>
      <c r="CG668" s="189"/>
      <c r="CH668" s="195"/>
      <c r="CI668" s="188"/>
      <c r="CJ668" s="188"/>
      <c r="CK668" s="188"/>
      <c r="CL668" s="188"/>
      <c r="CM668" s="188"/>
      <c r="CN668" s="188"/>
      <c r="CO668" s="188"/>
      <c r="CP668" s="188"/>
      <c r="CQ668" s="188"/>
      <c r="CR668" s="188"/>
      <c r="CS668" s="188"/>
      <c r="CT668" s="188"/>
      <c r="CU668" s="188"/>
      <c r="CV668" s="188"/>
      <c r="CW668" s="188"/>
      <c r="CX668" s="189"/>
      <c r="CY668" s="195"/>
      <c r="CZ668" s="188"/>
      <c r="DA668" s="188"/>
      <c r="DB668" s="188"/>
      <c r="DC668" s="188"/>
      <c r="DD668" s="188"/>
      <c r="DE668" s="188"/>
      <c r="DF668" s="188"/>
      <c r="DG668" s="188"/>
      <c r="DH668" s="188"/>
      <c r="DI668" s="188"/>
      <c r="DJ668" s="188"/>
      <c r="DK668" s="188"/>
      <c r="DL668" s="188"/>
      <c r="DM668" s="188"/>
      <c r="DN668" s="188"/>
      <c r="DO668" s="189"/>
      <c r="DP668" s="195"/>
      <c r="DQ668" s="188"/>
      <c r="DR668" s="188"/>
      <c r="DS668" s="188"/>
      <c r="DT668" s="188"/>
      <c r="DU668" s="188"/>
      <c r="DV668" s="188"/>
      <c r="DW668" s="188"/>
      <c r="DX668" s="188"/>
      <c r="DY668" s="188"/>
      <c r="DZ668" s="188"/>
      <c r="EA668" s="188"/>
      <c r="EB668" s="188"/>
      <c r="EC668" s="188"/>
      <c r="ED668" s="188"/>
      <c r="EE668" s="188"/>
      <c r="EF668" s="189"/>
      <c r="EG668" s="195"/>
      <c r="EH668" s="188"/>
      <c r="EI668" s="188"/>
      <c r="EJ668" s="188"/>
      <c r="EK668" s="188"/>
      <c r="EL668" s="188"/>
      <c r="EM668" s="188"/>
      <c r="EN668" s="188"/>
      <c r="EO668" s="188"/>
      <c r="EP668" s="188"/>
      <c r="EQ668" s="188"/>
      <c r="ER668" s="188"/>
      <c r="ES668" s="188"/>
      <c r="ET668" s="188"/>
      <c r="EU668" s="188"/>
      <c r="EV668" s="188"/>
      <c r="EW668" s="189"/>
      <c r="EX668" s="195"/>
      <c r="EY668" s="188"/>
      <c r="EZ668" s="188"/>
      <c r="FA668" s="188"/>
      <c r="FB668" s="188"/>
      <c r="FC668" s="188"/>
      <c r="FD668" s="188"/>
      <c r="FE668" s="188"/>
      <c r="FF668" s="188"/>
      <c r="FG668" s="188"/>
      <c r="FH668" s="188"/>
      <c r="FI668" s="188"/>
      <c r="FJ668" s="188"/>
      <c r="FK668" s="188"/>
      <c r="FL668" s="188"/>
      <c r="FM668" s="188"/>
      <c r="FN668" s="189"/>
      <c r="FO668" s="195"/>
      <c r="FP668" s="188"/>
      <c r="FQ668" s="188"/>
      <c r="FR668" s="188"/>
      <c r="FS668" s="188"/>
      <c r="FT668" s="188"/>
      <c r="FU668" s="188"/>
      <c r="FV668" s="188"/>
      <c r="FW668" s="188"/>
      <c r="FX668" s="188"/>
      <c r="FY668" s="188"/>
      <c r="FZ668" s="188"/>
      <c r="GA668" s="188"/>
      <c r="GB668" s="188"/>
      <c r="GC668" s="188"/>
      <c r="GD668" s="188"/>
      <c r="GE668" s="189"/>
      <c r="GF668" s="195"/>
      <c r="GG668" s="188"/>
      <c r="GH668" s="188"/>
      <c r="GI668" s="188"/>
      <c r="GJ668" s="188"/>
      <c r="GK668" s="188"/>
      <c r="GL668" s="188"/>
      <c r="GM668" s="188"/>
      <c r="GN668" s="188"/>
      <c r="GO668" s="188"/>
      <c r="GP668" s="188"/>
      <c r="GQ668" s="188"/>
      <c r="GR668" s="188"/>
      <c r="GS668" s="188"/>
      <c r="GT668" s="188"/>
      <c r="GU668" s="188"/>
      <c r="GV668" s="189"/>
      <c r="GW668" s="195"/>
      <c r="GX668" s="188"/>
      <c r="GY668" s="188"/>
      <c r="GZ668" s="188"/>
      <c r="HA668" s="188"/>
      <c r="HB668" s="188"/>
      <c r="HC668" s="188"/>
      <c r="HD668" s="188"/>
      <c r="HE668" s="188"/>
      <c r="HF668" s="188"/>
      <c r="HG668" s="188"/>
      <c r="HH668" s="188"/>
      <c r="HI668" s="188"/>
      <c r="HJ668" s="188"/>
      <c r="HK668" s="188"/>
      <c r="HL668" s="188"/>
      <c r="HM668" s="189"/>
      <c r="HN668" s="195"/>
      <c r="HO668" s="188"/>
      <c r="HP668" s="188"/>
      <c r="HQ668" s="188"/>
      <c r="HR668" s="188"/>
      <c r="HS668" s="188"/>
      <c r="HT668" s="188"/>
      <c r="HU668" s="188"/>
      <c r="HV668" s="188"/>
      <c r="HW668" s="188"/>
      <c r="HX668" s="188"/>
      <c r="HY668" s="188"/>
      <c r="HZ668" s="188"/>
      <c r="IA668" s="188"/>
      <c r="IB668" s="188"/>
      <c r="IC668" s="188"/>
      <c r="ID668" s="189"/>
      <c r="IE668" s="195"/>
      <c r="IF668" s="188"/>
      <c r="IG668" s="188"/>
      <c r="IH668" s="188"/>
      <c r="II668" s="188"/>
      <c r="IJ668" s="188"/>
      <c r="IK668" s="188"/>
      <c r="IL668" s="188"/>
      <c r="IM668" s="188"/>
      <c r="IN668" s="188"/>
      <c r="IO668" s="188"/>
      <c r="IP668" s="188"/>
      <c r="IQ668" s="188"/>
      <c r="IR668" s="188"/>
      <c r="IS668" s="188"/>
      <c r="IT668" s="188"/>
      <c r="IU668" s="189"/>
      <c r="IV668" s="195"/>
      <c r="IW668" s="188"/>
      <c r="IX668" s="188"/>
      <c r="IY668" s="188"/>
      <c r="IZ668" s="188"/>
      <c r="JA668" s="188"/>
      <c r="JB668" s="188"/>
      <c r="JC668" s="188"/>
      <c r="JD668" s="188"/>
      <c r="JE668" s="188"/>
      <c r="JF668" s="188"/>
      <c r="JG668" s="188"/>
      <c r="JH668" s="188"/>
      <c r="JI668" s="188"/>
      <c r="JJ668" s="188"/>
      <c r="JK668" s="188"/>
      <c r="JL668" s="189"/>
      <c r="JM668" s="195"/>
      <c r="JN668" s="188"/>
      <c r="JO668" s="188"/>
      <c r="JP668" s="188"/>
      <c r="JQ668" s="188"/>
      <c r="JR668" s="188"/>
      <c r="JS668" s="188"/>
      <c r="JT668" s="188"/>
      <c r="JU668" s="188"/>
      <c r="JV668" s="188"/>
      <c r="JW668" s="188"/>
      <c r="JX668" s="188"/>
      <c r="JY668" s="188"/>
      <c r="JZ668" s="188"/>
      <c r="KA668" s="188"/>
      <c r="KB668" s="188"/>
      <c r="KC668" s="189"/>
      <c r="KD668" s="195"/>
      <c r="KE668" s="188"/>
      <c r="KF668" s="188"/>
      <c r="KG668" s="188"/>
      <c r="KH668" s="188"/>
      <c r="KI668" s="188"/>
      <c r="KJ668" s="188"/>
      <c r="KK668" s="188"/>
      <c r="KL668" s="188"/>
      <c r="KM668" s="188"/>
      <c r="KN668" s="188"/>
      <c r="KO668" s="188"/>
      <c r="KP668" s="188"/>
      <c r="KQ668" s="188"/>
      <c r="KR668" s="188"/>
      <c r="KS668" s="188"/>
      <c r="KT668" s="189"/>
      <c r="KU668" s="188"/>
    </row>
    <row r="669" ht="15.0" customHeight="1">
      <c r="A669" s="195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9"/>
      <c r="R669" s="195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9"/>
      <c r="AI669" s="195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9"/>
      <c r="AZ669" s="195"/>
      <c r="BA669" s="188"/>
      <c r="BB669" s="188"/>
      <c r="BC669" s="188"/>
      <c r="BD669" s="188"/>
      <c r="BE669" s="188"/>
      <c r="BF669" s="188"/>
      <c r="BG669" s="188"/>
      <c r="BH669" s="188"/>
      <c r="BI669" s="188"/>
      <c r="BJ669" s="188"/>
      <c r="BK669" s="188"/>
      <c r="BL669" s="188"/>
      <c r="BM669" s="188"/>
      <c r="BN669" s="188"/>
      <c r="BO669" s="188"/>
      <c r="BP669" s="189"/>
      <c r="BQ669" s="195"/>
      <c r="BR669" s="188"/>
      <c r="BS669" s="188"/>
      <c r="BT669" s="188"/>
      <c r="BU669" s="188"/>
      <c r="BV669" s="188"/>
      <c r="BW669" s="188"/>
      <c r="BX669" s="188"/>
      <c r="BY669" s="188"/>
      <c r="BZ669" s="188"/>
      <c r="CA669" s="188"/>
      <c r="CB669" s="188"/>
      <c r="CC669" s="188"/>
      <c r="CD669" s="188"/>
      <c r="CE669" s="188"/>
      <c r="CF669" s="188"/>
      <c r="CG669" s="189"/>
      <c r="CH669" s="195"/>
      <c r="CI669" s="188"/>
      <c r="CJ669" s="188"/>
      <c r="CK669" s="188"/>
      <c r="CL669" s="188"/>
      <c r="CM669" s="188"/>
      <c r="CN669" s="188"/>
      <c r="CO669" s="188"/>
      <c r="CP669" s="188"/>
      <c r="CQ669" s="188"/>
      <c r="CR669" s="188"/>
      <c r="CS669" s="188"/>
      <c r="CT669" s="188"/>
      <c r="CU669" s="188"/>
      <c r="CV669" s="188"/>
      <c r="CW669" s="188"/>
      <c r="CX669" s="189"/>
      <c r="CY669" s="195"/>
      <c r="CZ669" s="188"/>
      <c r="DA669" s="188"/>
      <c r="DB669" s="188"/>
      <c r="DC669" s="188"/>
      <c r="DD669" s="188"/>
      <c r="DE669" s="188"/>
      <c r="DF669" s="188"/>
      <c r="DG669" s="188"/>
      <c r="DH669" s="188"/>
      <c r="DI669" s="188"/>
      <c r="DJ669" s="188"/>
      <c r="DK669" s="188"/>
      <c r="DL669" s="188"/>
      <c r="DM669" s="188"/>
      <c r="DN669" s="188"/>
      <c r="DO669" s="189"/>
      <c r="DP669" s="195"/>
      <c r="DQ669" s="188"/>
      <c r="DR669" s="188"/>
      <c r="DS669" s="188"/>
      <c r="DT669" s="188"/>
      <c r="DU669" s="188"/>
      <c r="DV669" s="188"/>
      <c r="DW669" s="188"/>
      <c r="DX669" s="188"/>
      <c r="DY669" s="188"/>
      <c r="DZ669" s="188"/>
      <c r="EA669" s="188"/>
      <c r="EB669" s="188"/>
      <c r="EC669" s="188"/>
      <c r="ED669" s="188"/>
      <c r="EE669" s="188"/>
      <c r="EF669" s="189"/>
      <c r="EG669" s="195"/>
      <c r="EH669" s="188"/>
      <c r="EI669" s="188"/>
      <c r="EJ669" s="188"/>
      <c r="EK669" s="188"/>
      <c r="EL669" s="188"/>
      <c r="EM669" s="188"/>
      <c r="EN669" s="188"/>
      <c r="EO669" s="188"/>
      <c r="EP669" s="188"/>
      <c r="EQ669" s="188"/>
      <c r="ER669" s="188"/>
      <c r="ES669" s="188"/>
      <c r="ET669" s="188"/>
      <c r="EU669" s="188"/>
      <c r="EV669" s="188"/>
      <c r="EW669" s="189"/>
      <c r="EX669" s="195"/>
      <c r="EY669" s="188"/>
      <c r="EZ669" s="188"/>
      <c r="FA669" s="188"/>
      <c r="FB669" s="188"/>
      <c r="FC669" s="188"/>
      <c r="FD669" s="188"/>
      <c r="FE669" s="188"/>
      <c r="FF669" s="188"/>
      <c r="FG669" s="188"/>
      <c r="FH669" s="188"/>
      <c r="FI669" s="188"/>
      <c r="FJ669" s="188"/>
      <c r="FK669" s="188"/>
      <c r="FL669" s="188"/>
      <c r="FM669" s="188"/>
      <c r="FN669" s="189"/>
      <c r="FO669" s="195"/>
      <c r="FP669" s="188"/>
      <c r="FQ669" s="188"/>
      <c r="FR669" s="188"/>
      <c r="FS669" s="188"/>
      <c r="FT669" s="188"/>
      <c r="FU669" s="188"/>
      <c r="FV669" s="188"/>
      <c r="FW669" s="188"/>
      <c r="FX669" s="188"/>
      <c r="FY669" s="188"/>
      <c r="FZ669" s="188"/>
      <c r="GA669" s="188"/>
      <c r="GB669" s="188"/>
      <c r="GC669" s="188"/>
      <c r="GD669" s="188"/>
      <c r="GE669" s="189"/>
      <c r="GF669" s="195"/>
      <c r="GG669" s="188"/>
      <c r="GH669" s="188"/>
      <c r="GI669" s="188"/>
      <c r="GJ669" s="188"/>
      <c r="GK669" s="188"/>
      <c r="GL669" s="188"/>
      <c r="GM669" s="188"/>
      <c r="GN669" s="188"/>
      <c r="GO669" s="188"/>
      <c r="GP669" s="188"/>
      <c r="GQ669" s="188"/>
      <c r="GR669" s="188"/>
      <c r="GS669" s="188"/>
      <c r="GT669" s="188"/>
      <c r="GU669" s="188"/>
      <c r="GV669" s="189"/>
      <c r="GW669" s="195"/>
      <c r="GX669" s="188"/>
      <c r="GY669" s="188"/>
      <c r="GZ669" s="188"/>
      <c r="HA669" s="188"/>
      <c r="HB669" s="188"/>
      <c r="HC669" s="188"/>
      <c r="HD669" s="188"/>
      <c r="HE669" s="188"/>
      <c r="HF669" s="188"/>
      <c r="HG669" s="188"/>
      <c r="HH669" s="188"/>
      <c r="HI669" s="188"/>
      <c r="HJ669" s="188"/>
      <c r="HK669" s="188"/>
      <c r="HL669" s="188"/>
      <c r="HM669" s="189"/>
      <c r="HN669" s="195"/>
      <c r="HO669" s="188"/>
      <c r="HP669" s="188"/>
      <c r="HQ669" s="188"/>
      <c r="HR669" s="188"/>
      <c r="HS669" s="188"/>
      <c r="HT669" s="188"/>
      <c r="HU669" s="188"/>
      <c r="HV669" s="188"/>
      <c r="HW669" s="188"/>
      <c r="HX669" s="188"/>
      <c r="HY669" s="188"/>
      <c r="HZ669" s="188"/>
      <c r="IA669" s="188"/>
      <c r="IB669" s="188"/>
      <c r="IC669" s="188"/>
      <c r="ID669" s="189"/>
      <c r="IE669" s="195"/>
      <c r="IF669" s="188"/>
      <c r="IG669" s="188"/>
      <c r="IH669" s="188"/>
      <c r="II669" s="188"/>
      <c r="IJ669" s="188"/>
      <c r="IK669" s="188"/>
      <c r="IL669" s="188"/>
      <c r="IM669" s="188"/>
      <c r="IN669" s="188"/>
      <c r="IO669" s="188"/>
      <c r="IP669" s="188"/>
      <c r="IQ669" s="188"/>
      <c r="IR669" s="188"/>
      <c r="IS669" s="188"/>
      <c r="IT669" s="188"/>
      <c r="IU669" s="189"/>
      <c r="IV669" s="195"/>
      <c r="IW669" s="188"/>
      <c r="IX669" s="188"/>
      <c r="IY669" s="188"/>
      <c r="IZ669" s="188"/>
      <c r="JA669" s="188"/>
      <c r="JB669" s="188"/>
      <c r="JC669" s="188"/>
      <c r="JD669" s="188"/>
      <c r="JE669" s="188"/>
      <c r="JF669" s="188"/>
      <c r="JG669" s="188"/>
      <c r="JH669" s="188"/>
      <c r="JI669" s="188"/>
      <c r="JJ669" s="188"/>
      <c r="JK669" s="188"/>
      <c r="JL669" s="189"/>
      <c r="JM669" s="195"/>
      <c r="JN669" s="188"/>
      <c r="JO669" s="188"/>
      <c r="JP669" s="188"/>
      <c r="JQ669" s="188"/>
      <c r="JR669" s="188"/>
      <c r="JS669" s="188"/>
      <c r="JT669" s="188"/>
      <c r="JU669" s="188"/>
      <c r="JV669" s="188"/>
      <c r="JW669" s="188"/>
      <c r="JX669" s="188"/>
      <c r="JY669" s="188"/>
      <c r="JZ669" s="188"/>
      <c r="KA669" s="188"/>
      <c r="KB669" s="188"/>
      <c r="KC669" s="189"/>
      <c r="KD669" s="195"/>
      <c r="KE669" s="188"/>
      <c r="KF669" s="188"/>
      <c r="KG669" s="188"/>
      <c r="KH669" s="188"/>
      <c r="KI669" s="188"/>
      <c r="KJ669" s="188"/>
      <c r="KK669" s="188"/>
      <c r="KL669" s="188"/>
      <c r="KM669" s="188"/>
      <c r="KN669" s="188"/>
      <c r="KO669" s="188"/>
      <c r="KP669" s="188"/>
      <c r="KQ669" s="188"/>
      <c r="KR669" s="188"/>
      <c r="KS669" s="188"/>
      <c r="KT669" s="189"/>
      <c r="KU669" s="188"/>
    </row>
    <row r="670" ht="15.0" customHeight="1">
      <c r="A670" s="195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9"/>
      <c r="R670" s="195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9"/>
      <c r="AI670" s="195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9"/>
      <c r="AZ670" s="195"/>
      <c r="BA670" s="188"/>
      <c r="BB670" s="188"/>
      <c r="BC670" s="188"/>
      <c r="BD670" s="188"/>
      <c r="BE670" s="188"/>
      <c r="BF670" s="188"/>
      <c r="BG670" s="188"/>
      <c r="BH670" s="188"/>
      <c r="BI670" s="188"/>
      <c r="BJ670" s="188"/>
      <c r="BK670" s="188"/>
      <c r="BL670" s="188"/>
      <c r="BM670" s="188"/>
      <c r="BN670" s="188"/>
      <c r="BO670" s="188"/>
      <c r="BP670" s="189"/>
      <c r="BQ670" s="195"/>
      <c r="BR670" s="188"/>
      <c r="BS670" s="188"/>
      <c r="BT670" s="188"/>
      <c r="BU670" s="188"/>
      <c r="BV670" s="188"/>
      <c r="BW670" s="188"/>
      <c r="BX670" s="188"/>
      <c r="BY670" s="188"/>
      <c r="BZ670" s="188"/>
      <c r="CA670" s="188"/>
      <c r="CB670" s="188"/>
      <c r="CC670" s="188"/>
      <c r="CD670" s="188"/>
      <c r="CE670" s="188"/>
      <c r="CF670" s="188"/>
      <c r="CG670" s="189"/>
      <c r="CH670" s="195"/>
      <c r="CI670" s="188"/>
      <c r="CJ670" s="188"/>
      <c r="CK670" s="188"/>
      <c r="CL670" s="188"/>
      <c r="CM670" s="188"/>
      <c r="CN670" s="188"/>
      <c r="CO670" s="188"/>
      <c r="CP670" s="188"/>
      <c r="CQ670" s="188"/>
      <c r="CR670" s="188"/>
      <c r="CS670" s="188"/>
      <c r="CT670" s="188"/>
      <c r="CU670" s="188"/>
      <c r="CV670" s="188"/>
      <c r="CW670" s="188"/>
      <c r="CX670" s="189"/>
      <c r="CY670" s="195"/>
      <c r="CZ670" s="188"/>
      <c r="DA670" s="188"/>
      <c r="DB670" s="188"/>
      <c r="DC670" s="188"/>
      <c r="DD670" s="188"/>
      <c r="DE670" s="188"/>
      <c r="DF670" s="188"/>
      <c r="DG670" s="188"/>
      <c r="DH670" s="188"/>
      <c r="DI670" s="188"/>
      <c r="DJ670" s="188"/>
      <c r="DK670" s="188"/>
      <c r="DL670" s="188"/>
      <c r="DM670" s="188"/>
      <c r="DN670" s="188"/>
      <c r="DO670" s="189"/>
      <c r="DP670" s="195"/>
      <c r="DQ670" s="188"/>
      <c r="DR670" s="188"/>
      <c r="DS670" s="188"/>
      <c r="DT670" s="188"/>
      <c r="DU670" s="188"/>
      <c r="DV670" s="188"/>
      <c r="DW670" s="188"/>
      <c r="DX670" s="188"/>
      <c r="DY670" s="188"/>
      <c r="DZ670" s="188"/>
      <c r="EA670" s="188"/>
      <c r="EB670" s="188"/>
      <c r="EC670" s="188"/>
      <c r="ED670" s="188"/>
      <c r="EE670" s="188"/>
      <c r="EF670" s="189"/>
      <c r="EG670" s="195"/>
      <c r="EH670" s="188"/>
      <c r="EI670" s="188"/>
      <c r="EJ670" s="188"/>
      <c r="EK670" s="188"/>
      <c r="EL670" s="188"/>
      <c r="EM670" s="188"/>
      <c r="EN670" s="188"/>
      <c r="EO670" s="188"/>
      <c r="EP670" s="188"/>
      <c r="EQ670" s="188"/>
      <c r="ER670" s="188"/>
      <c r="ES670" s="188"/>
      <c r="ET670" s="188"/>
      <c r="EU670" s="188"/>
      <c r="EV670" s="188"/>
      <c r="EW670" s="189"/>
      <c r="EX670" s="195"/>
      <c r="EY670" s="188"/>
      <c r="EZ670" s="188"/>
      <c r="FA670" s="188"/>
      <c r="FB670" s="188"/>
      <c r="FC670" s="188"/>
      <c r="FD670" s="188"/>
      <c r="FE670" s="188"/>
      <c r="FF670" s="188"/>
      <c r="FG670" s="188"/>
      <c r="FH670" s="188"/>
      <c r="FI670" s="188"/>
      <c r="FJ670" s="188"/>
      <c r="FK670" s="188"/>
      <c r="FL670" s="188"/>
      <c r="FM670" s="188"/>
      <c r="FN670" s="189"/>
      <c r="FO670" s="195"/>
      <c r="FP670" s="188"/>
      <c r="FQ670" s="188"/>
      <c r="FR670" s="188"/>
      <c r="FS670" s="188"/>
      <c r="FT670" s="188"/>
      <c r="FU670" s="188"/>
      <c r="FV670" s="188"/>
      <c r="FW670" s="188"/>
      <c r="FX670" s="188"/>
      <c r="FY670" s="188"/>
      <c r="FZ670" s="188"/>
      <c r="GA670" s="188"/>
      <c r="GB670" s="188"/>
      <c r="GC670" s="188"/>
      <c r="GD670" s="188"/>
      <c r="GE670" s="189"/>
      <c r="GF670" s="195"/>
      <c r="GG670" s="188"/>
      <c r="GH670" s="188"/>
      <c r="GI670" s="188"/>
      <c r="GJ670" s="188"/>
      <c r="GK670" s="188"/>
      <c r="GL670" s="188"/>
      <c r="GM670" s="188"/>
      <c r="GN670" s="188"/>
      <c r="GO670" s="188"/>
      <c r="GP670" s="188"/>
      <c r="GQ670" s="188"/>
      <c r="GR670" s="188"/>
      <c r="GS670" s="188"/>
      <c r="GT670" s="188"/>
      <c r="GU670" s="188"/>
      <c r="GV670" s="189"/>
      <c r="GW670" s="195"/>
      <c r="GX670" s="188"/>
      <c r="GY670" s="188"/>
      <c r="GZ670" s="188"/>
      <c r="HA670" s="188"/>
      <c r="HB670" s="188"/>
      <c r="HC670" s="188"/>
      <c r="HD670" s="188"/>
      <c r="HE670" s="188"/>
      <c r="HF670" s="188"/>
      <c r="HG670" s="188"/>
      <c r="HH670" s="188"/>
      <c r="HI670" s="188"/>
      <c r="HJ670" s="188"/>
      <c r="HK670" s="188"/>
      <c r="HL670" s="188"/>
      <c r="HM670" s="189"/>
      <c r="HN670" s="195"/>
      <c r="HO670" s="188"/>
      <c r="HP670" s="188"/>
      <c r="HQ670" s="188"/>
      <c r="HR670" s="188"/>
      <c r="HS670" s="188"/>
      <c r="HT670" s="188"/>
      <c r="HU670" s="188"/>
      <c r="HV670" s="188"/>
      <c r="HW670" s="188"/>
      <c r="HX670" s="188"/>
      <c r="HY670" s="188"/>
      <c r="HZ670" s="188"/>
      <c r="IA670" s="188"/>
      <c r="IB670" s="188"/>
      <c r="IC670" s="188"/>
      <c r="ID670" s="189"/>
      <c r="IE670" s="195"/>
      <c r="IF670" s="188"/>
      <c r="IG670" s="188"/>
      <c r="IH670" s="188"/>
      <c r="II670" s="188"/>
      <c r="IJ670" s="188"/>
      <c r="IK670" s="188"/>
      <c r="IL670" s="188"/>
      <c r="IM670" s="188"/>
      <c r="IN670" s="188"/>
      <c r="IO670" s="188"/>
      <c r="IP670" s="188"/>
      <c r="IQ670" s="188"/>
      <c r="IR670" s="188"/>
      <c r="IS670" s="188"/>
      <c r="IT670" s="188"/>
      <c r="IU670" s="189"/>
      <c r="IV670" s="195"/>
      <c r="IW670" s="188"/>
      <c r="IX670" s="188"/>
      <c r="IY670" s="188"/>
      <c r="IZ670" s="188"/>
      <c r="JA670" s="188"/>
      <c r="JB670" s="188"/>
      <c r="JC670" s="188"/>
      <c r="JD670" s="188"/>
      <c r="JE670" s="188"/>
      <c r="JF670" s="188"/>
      <c r="JG670" s="188"/>
      <c r="JH670" s="188"/>
      <c r="JI670" s="188"/>
      <c r="JJ670" s="188"/>
      <c r="JK670" s="188"/>
      <c r="JL670" s="189"/>
      <c r="JM670" s="195"/>
      <c r="JN670" s="188"/>
      <c r="JO670" s="188"/>
      <c r="JP670" s="188"/>
      <c r="JQ670" s="188"/>
      <c r="JR670" s="188"/>
      <c r="JS670" s="188"/>
      <c r="JT670" s="188"/>
      <c r="JU670" s="188"/>
      <c r="JV670" s="188"/>
      <c r="JW670" s="188"/>
      <c r="JX670" s="188"/>
      <c r="JY670" s="188"/>
      <c r="JZ670" s="188"/>
      <c r="KA670" s="188"/>
      <c r="KB670" s="188"/>
      <c r="KC670" s="189"/>
      <c r="KD670" s="195"/>
      <c r="KE670" s="188"/>
      <c r="KF670" s="188"/>
      <c r="KG670" s="188"/>
      <c r="KH670" s="188"/>
      <c r="KI670" s="188"/>
      <c r="KJ670" s="188"/>
      <c r="KK670" s="188"/>
      <c r="KL670" s="188"/>
      <c r="KM670" s="188"/>
      <c r="KN670" s="188"/>
      <c r="KO670" s="188"/>
      <c r="KP670" s="188"/>
      <c r="KQ670" s="188"/>
      <c r="KR670" s="188"/>
      <c r="KS670" s="188"/>
      <c r="KT670" s="189"/>
      <c r="KU670" s="188"/>
    </row>
    <row r="671" ht="15.0" customHeight="1">
      <c r="A671" s="195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9"/>
      <c r="R671" s="195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9"/>
      <c r="AI671" s="195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9"/>
      <c r="AZ671" s="195"/>
      <c r="BA671" s="188"/>
      <c r="BB671" s="188"/>
      <c r="BC671" s="188"/>
      <c r="BD671" s="188"/>
      <c r="BE671" s="188"/>
      <c r="BF671" s="188"/>
      <c r="BG671" s="188"/>
      <c r="BH671" s="188"/>
      <c r="BI671" s="188"/>
      <c r="BJ671" s="188"/>
      <c r="BK671" s="188"/>
      <c r="BL671" s="188"/>
      <c r="BM671" s="188"/>
      <c r="BN671" s="188"/>
      <c r="BO671" s="188"/>
      <c r="BP671" s="189"/>
      <c r="BQ671" s="195"/>
      <c r="BR671" s="188"/>
      <c r="BS671" s="188"/>
      <c r="BT671" s="188"/>
      <c r="BU671" s="188"/>
      <c r="BV671" s="188"/>
      <c r="BW671" s="188"/>
      <c r="BX671" s="188"/>
      <c r="BY671" s="188"/>
      <c r="BZ671" s="188"/>
      <c r="CA671" s="188"/>
      <c r="CB671" s="188"/>
      <c r="CC671" s="188"/>
      <c r="CD671" s="188"/>
      <c r="CE671" s="188"/>
      <c r="CF671" s="188"/>
      <c r="CG671" s="189"/>
      <c r="CH671" s="195"/>
      <c r="CI671" s="188"/>
      <c r="CJ671" s="188"/>
      <c r="CK671" s="188"/>
      <c r="CL671" s="188"/>
      <c r="CM671" s="188"/>
      <c r="CN671" s="188"/>
      <c r="CO671" s="188"/>
      <c r="CP671" s="188"/>
      <c r="CQ671" s="188"/>
      <c r="CR671" s="188"/>
      <c r="CS671" s="188"/>
      <c r="CT671" s="188"/>
      <c r="CU671" s="188"/>
      <c r="CV671" s="188"/>
      <c r="CW671" s="188"/>
      <c r="CX671" s="189"/>
      <c r="CY671" s="195"/>
      <c r="CZ671" s="188"/>
      <c r="DA671" s="188"/>
      <c r="DB671" s="188"/>
      <c r="DC671" s="188"/>
      <c r="DD671" s="188"/>
      <c r="DE671" s="188"/>
      <c r="DF671" s="188"/>
      <c r="DG671" s="188"/>
      <c r="DH671" s="188"/>
      <c r="DI671" s="188"/>
      <c r="DJ671" s="188"/>
      <c r="DK671" s="188"/>
      <c r="DL671" s="188"/>
      <c r="DM671" s="188"/>
      <c r="DN671" s="188"/>
      <c r="DO671" s="189"/>
      <c r="DP671" s="195"/>
      <c r="DQ671" s="188"/>
      <c r="DR671" s="188"/>
      <c r="DS671" s="188"/>
      <c r="DT671" s="188"/>
      <c r="DU671" s="188"/>
      <c r="DV671" s="188"/>
      <c r="DW671" s="188"/>
      <c r="DX671" s="188"/>
      <c r="DY671" s="188"/>
      <c r="DZ671" s="188"/>
      <c r="EA671" s="188"/>
      <c r="EB671" s="188"/>
      <c r="EC671" s="188"/>
      <c r="ED671" s="188"/>
      <c r="EE671" s="188"/>
      <c r="EF671" s="189"/>
      <c r="EG671" s="195"/>
      <c r="EH671" s="188"/>
      <c r="EI671" s="188"/>
      <c r="EJ671" s="188"/>
      <c r="EK671" s="188"/>
      <c r="EL671" s="188"/>
      <c r="EM671" s="188"/>
      <c r="EN671" s="188"/>
      <c r="EO671" s="188"/>
      <c r="EP671" s="188"/>
      <c r="EQ671" s="188"/>
      <c r="ER671" s="188"/>
      <c r="ES671" s="188"/>
      <c r="ET671" s="188"/>
      <c r="EU671" s="188"/>
      <c r="EV671" s="188"/>
      <c r="EW671" s="189"/>
      <c r="EX671" s="195"/>
      <c r="EY671" s="188"/>
      <c r="EZ671" s="188"/>
      <c r="FA671" s="188"/>
      <c r="FB671" s="188"/>
      <c r="FC671" s="188"/>
      <c r="FD671" s="188"/>
      <c r="FE671" s="188"/>
      <c r="FF671" s="188"/>
      <c r="FG671" s="188"/>
      <c r="FH671" s="188"/>
      <c r="FI671" s="188"/>
      <c r="FJ671" s="188"/>
      <c r="FK671" s="188"/>
      <c r="FL671" s="188"/>
      <c r="FM671" s="188"/>
      <c r="FN671" s="189"/>
      <c r="FO671" s="195"/>
      <c r="FP671" s="188"/>
      <c r="FQ671" s="188"/>
      <c r="FR671" s="188"/>
      <c r="FS671" s="188"/>
      <c r="FT671" s="188"/>
      <c r="FU671" s="188"/>
      <c r="FV671" s="188"/>
      <c r="FW671" s="188"/>
      <c r="FX671" s="188"/>
      <c r="FY671" s="188"/>
      <c r="FZ671" s="188"/>
      <c r="GA671" s="188"/>
      <c r="GB671" s="188"/>
      <c r="GC671" s="188"/>
      <c r="GD671" s="188"/>
      <c r="GE671" s="189"/>
      <c r="GF671" s="195"/>
      <c r="GG671" s="188"/>
      <c r="GH671" s="188"/>
      <c r="GI671" s="188"/>
      <c r="GJ671" s="188"/>
      <c r="GK671" s="188"/>
      <c r="GL671" s="188"/>
      <c r="GM671" s="188"/>
      <c r="GN671" s="188"/>
      <c r="GO671" s="188"/>
      <c r="GP671" s="188"/>
      <c r="GQ671" s="188"/>
      <c r="GR671" s="188"/>
      <c r="GS671" s="188"/>
      <c r="GT671" s="188"/>
      <c r="GU671" s="188"/>
      <c r="GV671" s="189"/>
      <c r="GW671" s="195"/>
      <c r="GX671" s="188"/>
      <c r="GY671" s="188"/>
      <c r="GZ671" s="188"/>
      <c r="HA671" s="188"/>
      <c r="HB671" s="188"/>
      <c r="HC671" s="188"/>
      <c r="HD671" s="188"/>
      <c r="HE671" s="188"/>
      <c r="HF671" s="188"/>
      <c r="HG671" s="188"/>
      <c r="HH671" s="188"/>
      <c r="HI671" s="188"/>
      <c r="HJ671" s="188"/>
      <c r="HK671" s="188"/>
      <c r="HL671" s="188"/>
      <c r="HM671" s="189"/>
      <c r="HN671" s="195"/>
      <c r="HO671" s="188"/>
      <c r="HP671" s="188"/>
      <c r="HQ671" s="188"/>
      <c r="HR671" s="188"/>
      <c r="HS671" s="188"/>
      <c r="HT671" s="188"/>
      <c r="HU671" s="188"/>
      <c r="HV671" s="188"/>
      <c r="HW671" s="188"/>
      <c r="HX671" s="188"/>
      <c r="HY671" s="188"/>
      <c r="HZ671" s="188"/>
      <c r="IA671" s="188"/>
      <c r="IB671" s="188"/>
      <c r="IC671" s="188"/>
      <c r="ID671" s="189"/>
      <c r="IE671" s="195"/>
      <c r="IF671" s="188"/>
      <c r="IG671" s="188"/>
      <c r="IH671" s="188"/>
      <c r="II671" s="188"/>
      <c r="IJ671" s="188"/>
      <c r="IK671" s="188"/>
      <c r="IL671" s="188"/>
      <c r="IM671" s="188"/>
      <c r="IN671" s="188"/>
      <c r="IO671" s="188"/>
      <c r="IP671" s="188"/>
      <c r="IQ671" s="188"/>
      <c r="IR671" s="188"/>
      <c r="IS671" s="188"/>
      <c r="IT671" s="188"/>
      <c r="IU671" s="189"/>
      <c r="IV671" s="195"/>
      <c r="IW671" s="188"/>
      <c r="IX671" s="188"/>
      <c r="IY671" s="188"/>
      <c r="IZ671" s="188"/>
      <c r="JA671" s="188"/>
      <c r="JB671" s="188"/>
      <c r="JC671" s="188"/>
      <c r="JD671" s="188"/>
      <c r="JE671" s="188"/>
      <c r="JF671" s="188"/>
      <c r="JG671" s="188"/>
      <c r="JH671" s="188"/>
      <c r="JI671" s="188"/>
      <c r="JJ671" s="188"/>
      <c r="JK671" s="188"/>
      <c r="JL671" s="189"/>
      <c r="JM671" s="195"/>
      <c r="JN671" s="188"/>
      <c r="JO671" s="188"/>
      <c r="JP671" s="188"/>
      <c r="JQ671" s="188"/>
      <c r="JR671" s="188"/>
      <c r="JS671" s="188"/>
      <c r="JT671" s="188"/>
      <c r="JU671" s="188"/>
      <c r="JV671" s="188"/>
      <c r="JW671" s="188"/>
      <c r="JX671" s="188"/>
      <c r="JY671" s="188"/>
      <c r="JZ671" s="188"/>
      <c r="KA671" s="188"/>
      <c r="KB671" s="188"/>
      <c r="KC671" s="189"/>
      <c r="KD671" s="195"/>
      <c r="KE671" s="188"/>
      <c r="KF671" s="188"/>
      <c r="KG671" s="188"/>
      <c r="KH671" s="188"/>
      <c r="KI671" s="188"/>
      <c r="KJ671" s="188"/>
      <c r="KK671" s="188"/>
      <c r="KL671" s="188"/>
      <c r="KM671" s="188"/>
      <c r="KN671" s="188"/>
      <c r="KO671" s="188"/>
      <c r="KP671" s="188"/>
      <c r="KQ671" s="188"/>
      <c r="KR671" s="188"/>
      <c r="KS671" s="188"/>
      <c r="KT671" s="189"/>
      <c r="KU671" s="188"/>
    </row>
    <row r="672" ht="15.0" customHeight="1">
      <c r="A672" s="195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9"/>
      <c r="R672" s="195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9"/>
      <c r="AI672" s="195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9"/>
      <c r="AZ672" s="195"/>
      <c r="BA672" s="188"/>
      <c r="BB672" s="188"/>
      <c r="BC672" s="188"/>
      <c r="BD672" s="188"/>
      <c r="BE672" s="188"/>
      <c r="BF672" s="188"/>
      <c r="BG672" s="188"/>
      <c r="BH672" s="188"/>
      <c r="BI672" s="188"/>
      <c r="BJ672" s="188"/>
      <c r="BK672" s="188"/>
      <c r="BL672" s="188"/>
      <c r="BM672" s="188"/>
      <c r="BN672" s="188"/>
      <c r="BO672" s="188"/>
      <c r="BP672" s="189"/>
      <c r="BQ672" s="195"/>
      <c r="BR672" s="188"/>
      <c r="BS672" s="188"/>
      <c r="BT672" s="188"/>
      <c r="BU672" s="188"/>
      <c r="BV672" s="188"/>
      <c r="BW672" s="188"/>
      <c r="BX672" s="188"/>
      <c r="BY672" s="188"/>
      <c r="BZ672" s="188"/>
      <c r="CA672" s="188"/>
      <c r="CB672" s="188"/>
      <c r="CC672" s="188"/>
      <c r="CD672" s="188"/>
      <c r="CE672" s="188"/>
      <c r="CF672" s="188"/>
      <c r="CG672" s="189"/>
      <c r="CH672" s="195"/>
      <c r="CI672" s="188"/>
      <c r="CJ672" s="188"/>
      <c r="CK672" s="188"/>
      <c r="CL672" s="188"/>
      <c r="CM672" s="188"/>
      <c r="CN672" s="188"/>
      <c r="CO672" s="188"/>
      <c r="CP672" s="188"/>
      <c r="CQ672" s="188"/>
      <c r="CR672" s="188"/>
      <c r="CS672" s="188"/>
      <c r="CT672" s="188"/>
      <c r="CU672" s="188"/>
      <c r="CV672" s="188"/>
      <c r="CW672" s="188"/>
      <c r="CX672" s="189"/>
      <c r="CY672" s="195"/>
      <c r="CZ672" s="188"/>
      <c r="DA672" s="188"/>
      <c r="DB672" s="188"/>
      <c r="DC672" s="188"/>
      <c r="DD672" s="188"/>
      <c r="DE672" s="188"/>
      <c r="DF672" s="188"/>
      <c r="DG672" s="188"/>
      <c r="DH672" s="188"/>
      <c r="DI672" s="188"/>
      <c r="DJ672" s="188"/>
      <c r="DK672" s="188"/>
      <c r="DL672" s="188"/>
      <c r="DM672" s="188"/>
      <c r="DN672" s="188"/>
      <c r="DO672" s="189"/>
      <c r="DP672" s="195"/>
      <c r="DQ672" s="188"/>
      <c r="DR672" s="188"/>
      <c r="DS672" s="188"/>
      <c r="DT672" s="188"/>
      <c r="DU672" s="188"/>
      <c r="DV672" s="188"/>
      <c r="DW672" s="188"/>
      <c r="DX672" s="188"/>
      <c r="DY672" s="188"/>
      <c r="DZ672" s="188"/>
      <c r="EA672" s="188"/>
      <c r="EB672" s="188"/>
      <c r="EC672" s="188"/>
      <c r="ED672" s="188"/>
      <c r="EE672" s="188"/>
      <c r="EF672" s="189"/>
      <c r="EG672" s="195"/>
      <c r="EH672" s="188"/>
      <c r="EI672" s="188"/>
      <c r="EJ672" s="188"/>
      <c r="EK672" s="188"/>
      <c r="EL672" s="188"/>
      <c r="EM672" s="188"/>
      <c r="EN672" s="188"/>
      <c r="EO672" s="188"/>
      <c r="EP672" s="188"/>
      <c r="EQ672" s="188"/>
      <c r="ER672" s="188"/>
      <c r="ES672" s="188"/>
      <c r="ET672" s="188"/>
      <c r="EU672" s="188"/>
      <c r="EV672" s="188"/>
      <c r="EW672" s="189"/>
      <c r="EX672" s="195"/>
      <c r="EY672" s="188"/>
      <c r="EZ672" s="188"/>
      <c r="FA672" s="188"/>
      <c r="FB672" s="188"/>
      <c r="FC672" s="188"/>
      <c r="FD672" s="188"/>
      <c r="FE672" s="188"/>
      <c r="FF672" s="188"/>
      <c r="FG672" s="188"/>
      <c r="FH672" s="188"/>
      <c r="FI672" s="188"/>
      <c r="FJ672" s="188"/>
      <c r="FK672" s="188"/>
      <c r="FL672" s="188"/>
      <c r="FM672" s="188"/>
      <c r="FN672" s="189"/>
      <c r="FO672" s="195"/>
      <c r="FP672" s="188"/>
      <c r="FQ672" s="188"/>
      <c r="FR672" s="188"/>
      <c r="FS672" s="188"/>
      <c r="FT672" s="188"/>
      <c r="FU672" s="188"/>
      <c r="FV672" s="188"/>
      <c r="FW672" s="188"/>
      <c r="FX672" s="188"/>
      <c r="FY672" s="188"/>
      <c r="FZ672" s="188"/>
      <c r="GA672" s="188"/>
      <c r="GB672" s="188"/>
      <c r="GC672" s="188"/>
      <c r="GD672" s="188"/>
      <c r="GE672" s="189"/>
      <c r="GF672" s="195"/>
      <c r="GG672" s="188"/>
      <c r="GH672" s="188"/>
      <c r="GI672" s="188"/>
      <c r="GJ672" s="188"/>
      <c r="GK672" s="188"/>
      <c r="GL672" s="188"/>
      <c r="GM672" s="188"/>
      <c r="GN672" s="188"/>
      <c r="GO672" s="188"/>
      <c r="GP672" s="188"/>
      <c r="GQ672" s="188"/>
      <c r="GR672" s="188"/>
      <c r="GS672" s="188"/>
      <c r="GT672" s="188"/>
      <c r="GU672" s="188"/>
      <c r="GV672" s="189"/>
      <c r="GW672" s="195"/>
      <c r="GX672" s="188"/>
      <c r="GY672" s="188"/>
      <c r="GZ672" s="188"/>
      <c r="HA672" s="188"/>
      <c r="HB672" s="188"/>
      <c r="HC672" s="188"/>
      <c r="HD672" s="188"/>
      <c r="HE672" s="188"/>
      <c r="HF672" s="188"/>
      <c r="HG672" s="188"/>
      <c r="HH672" s="188"/>
      <c r="HI672" s="188"/>
      <c r="HJ672" s="188"/>
      <c r="HK672" s="188"/>
      <c r="HL672" s="188"/>
      <c r="HM672" s="189"/>
      <c r="HN672" s="195"/>
      <c r="HO672" s="188"/>
      <c r="HP672" s="188"/>
      <c r="HQ672" s="188"/>
      <c r="HR672" s="188"/>
      <c r="HS672" s="188"/>
      <c r="HT672" s="188"/>
      <c r="HU672" s="188"/>
      <c r="HV672" s="188"/>
      <c r="HW672" s="188"/>
      <c r="HX672" s="188"/>
      <c r="HY672" s="188"/>
      <c r="HZ672" s="188"/>
      <c r="IA672" s="188"/>
      <c r="IB672" s="188"/>
      <c r="IC672" s="188"/>
      <c r="ID672" s="189"/>
      <c r="IE672" s="195"/>
      <c r="IF672" s="188"/>
      <c r="IG672" s="188"/>
      <c r="IH672" s="188"/>
      <c r="II672" s="188"/>
      <c r="IJ672" s="188"/>
      <c r="IK672" s="188"/>
      <c r="IL672" s="188"/>
      <c r="IM672" s="188"/>
      <c r="IN672" s="188"/>
      <c r="IO672" s="188"/>
      <c r="IP672" s="188"/>
      <c r="IQ672" s="188"/>
      <c r="IR672" s="188"/>
      <c r="IS672" s="188"/>
      <c r="IT672" s="188"/>
      <c r="IU672" s="189"/>
      <c r="IV672" s="195"/>
      <c r="IW672" s="188"/>
      <c r="IX672" s="188"/>
      <c r="IY672" s="188"/>
      <c r="IZ672" s="188"/>
      <c r="JA672" s="188"/>
      <c r="JB672" s="188"/>
      <c r="JC672" s="188"/>
      <c r="JD672" s="188"/>
      <c r="JE672" s="188"/>
      <c r="JF672" s="188"/>
      <c r="JG672" s="188"/>
      <c r="JH672" s="188"/>
      <c r="JI672" s="188"/>
      <c r="JJ672" s="188"/>
      <c r="JK672" s="188"/>
      <c r="JL672" s="189"/>
      <c r="JM672" s="195"/>
      <c r="JN672" s="188"/>
      <c r="JO672" s="188"/>
      <c r="JP672" s="188"/>
      <c r="JQ672" s="188"/>
      <c r="JR672" s="188"/>
      <c r="JS672" s="188"/>
      <c r="JT672" s="188"/>
      <c r="JU672" s="188"/>
      <c r="JV672" s="188"/>
      <c r="JW672" s="188"/>
      <c r="JX672" s="188"/>
      <c r="JY672" s="188"/>
      <c r="JZ672" s="188"/>
      <c r="KA672" s="188"/>
      <c r="KB672" s="188"/>
      <c r="KC672" s="189"/>
      <c r="KD672" s="195"/>
      <c r="KE672" s="188"/>
      <c r="KF672" s="188"/>
      <c r="KG672" s="188"/>
      <c r="KH672" s="188"/>
      <c r="KI672" s="188"/>
      <c r="KJ672" s="188"/>
      <c r="KK672" s="188"/>
      <c r="KL672" s="188"/>
      <c r="KM672" s="188"/>
      <c r="KN672" s="188"/>
      <c r="KO672" s="188"/>
      <c r="KP672" s="188"/>
      <c r="KQ672" s="188"/>
      <c r="KR672" s="188"/>
      <c r="KS672" s="188"/>
      <c r="KT672" s="189"/>
      <c r="KU672" s="188"/>
    </row>
    <row r="673" ht="15.0" customHeight="1">
      <c r="A673" s="195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9"/>
      <c r="R673" s="195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9"/>
      <c r="AI673" s="195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9"/>
      <c r="AZ673" s="195"/>
      <c r="BA673" s="188"/>
      <c r="BB673" s="188"/>
      <c r="BC673" s="188"/>
      <c r="BD673" s="188"/>
      <c r="BE673" s="188"/>
      <c r="BF673" s="188"/>
      <c r="BG673" s="188"/>
      <c r="BH673" s="188"/>
      <c r="BI673" s="188"/>
      <c r="BJ673" s="188"/>
      <c r="BK673" s="188"/>
      <c r="BL673" s="188"/>
      <c r="BM673" s="188"/>
      <c r="BN673" s="188"/>
      <c r="BO673" s="188"/>
      <c r="BP673" s="189"/>
      <c r="BQ673" s="195"/>
      <c r="BR673" s="188"/>
      <c r="BS673" s="188"/>
      <c r="BT673" s="188"/>
      <c r="BU673" s="188"/>
      <c r="BV673" s="188"/>
      <c r="BW673" s="188"/>
      <c r="BX673" s="188"/>
      <c r="BY673" s="188"/>
      <c r="BZ673" s="188"/>
      <c r="CA673" s="188"/>
      <c r="CB673" s="188"/>
      <c r="CC673" s="188"/>
      <c r="CD673" s="188"/>
      <c r="CE673" s="188"/>
      <c r="CF673" s="188"/>
      <c r="CG673" s="189"/>
      <c r="CH673" s="195"/>
      <c r="CI673" s="188"/>
      <c r="CJ673" s="188"/>
      <c r="CK673" s="188"/>
      <c r="CL673" s="188"/>
      <c r="CM673" s="188"/>
      <c r="CN673" s="188"/>
      <c r="CO673" s="188"/>
      <c r="CP673" s="188"/>
      <c r="CQ673" s="188"/>
      <c r="CR673" s="188"/>
      <c r="CS673" s="188"/>
      <c r="CT673" s="188"/>
      <c r="CU673" s="188"/>
      <c r="CV673" s="188"/>
      <c r="CW673" s="188"/>
      <c r="CX673" s="189"/>
      <c r="CY673" s="195"/>
      <c r="CZ673" s="188"/>
      <c r="DA673" s="188"/>
      <c r="DB673" s="188"/>
      <c r="DC673" s="188"/>
      <c r="DD673" s="188"/>
      <c r="DE673" s="188"/>
      <c r="DF673" s="188"/>
      <c r="DG673" s="188"/>
      <c r="DH673" s="188"/>
      <c r="DI673" s="188"/>
      <c r="DJ673" s="188"/>
      <c r="DK673" s="188"/>
      <c r="DL673" s="188"/>
      <c r="DM673" s="188"/>
      <c r="DN673" s="188"/>
      <c r="DO673" s="189"/>
      <c r="DP673" s="195"/>
      <c r="DQ673" s="188"/>
      <c r="DR673" s="188"/>
      <c r="DS673" s="188"/>
      <c r="DT673" s="188"/>
      <c r="DU673" s="188"/>
      <c r="DV673" s="188"/>
      <c r="DW673" s="188"/>
      <c r="DX673" s="188"/>
      <c r="DY673" s="188"/>
      <c r="DZ673" s="188"/>
      <c r="EA673" s="188"/>
      <c r="EB673" s="188"/>
      <c r="EC673" s="188"/>
      <c r="ED673" s="188"/>
      <c r="EE673" s="188"/>
      <c r="EF673" s="189"/>
      <c r="EG673" s="195"/>
      <c r="EH673" s="188"/>
      <c r="EI673" s="188"/>
      <c r="EJ673" s="188"/>
      <c r="EK673" s="188"/>
      <c r="EL673" s="188"/>
      <c r="EM673" s="188"/>
      <c r="EN673" s="188"/>
      <c r="EO673" s="188"/>
      <c r="EP673" s="188"/>
      <c r="EQ673" s="188"/>
      <c r="ER673" s="188"/>
      <c r="ES673" s="188"/>
      <c r="ET673" s="188"/>
      <c r="EU673" s="188"/>
      <c r="EV673" s="188"/>
      <c r="EW673" s="189"/>
      <c r="EX673" s="195"/>
      <c r="EY673" s="188"/>
      <c r="EZ673" s="188"/>
      <c r="FA673" s="188"/>
      <c r="FB673" s="188"/>
      <c r="FC673" s="188"/>
      <c r="FD673" s="188"/>
      <c r="FE673" s="188"/>
      <c r="FF673" s="188"/>
      <c r="FG673" s="188"/>
      <c r="FH673" s="188"/>
      <c r="FI673" s="188"/>
      <c r="FJ673" s="188"/>
      <c r="FK673" s="188"/>
      <c r="FL673" s="188"/>
      <c r="FM673" s="188"/>
      <c r="FN673" s="189"/>
      <c r="FO673" s="195"/>
      <c r="FP673" s="188"/>
      <c r="FQ673" s="188"/>
      <c r="FR673" s="188"/>
      <c r="FS673" s="188"/>
      <c r="FT673" s="188"/>
      <c r="FU673" s="188"/>
      <c r="FV673" s="188"/>
      <c r="FW673" s="188"/>
      <c r="FX673" s="188"/>
      <c r="FY673" s="188"/>
      <c r="FZ673" s="188"/>
      <c r="GA673" s="188"/>
      <c r="GB673" s="188"/>
      <c r="GC673" s="188"/>
      <c r="GD673" s="188"/>
      <c r="GE673" s="189"/>
      <c r="GF673" s="195"/>
      <c r="GG673" s="188"/>
      <c r="GH673" s="188"/>
      <c r="GI673" s="188"/>
      <c r="GJ673" s="188"/>
      <c r="GK673" s="188"/>
      <c r="GL673" s="188"/>
      <c r="GM673" s="188"/>
      <c r="GN673" s="188"/>
      <c r="GO673" s="188"/>
      <c r="GP673" s="188"/>
      <c r="GQ673" s="188"/>
      <c r="GR673" s="188"/>
      <c r="GS673" s="188"/>
      <c r="GT673" s="188"/>
      <c r="GU673" s="188"/>
      <c r="GV673" s="189"/>
      <c r="GW673" s="195"/>
      <c r="GX673" s="188"/>
      <c r="GY673" s="188"/>
      <c r="GZ673" s="188"/>
      <c r="HA673" s="188"/>
      <c r="HB673" s="188"/>
      <c r="HC673" s="188"/>
      <c r="HD673" s="188"/>
      <c r="HE673" s="188"/>
      <c r="HF673" s="188"/>
      <c r="HG673" s="188"/>
      <c r="HH673" s="188"/>
      <c r="HI673" s="188"/>
      <c r="HJ673" s="188"/>
      <c r="HK673" s="188"/>
      <c r="HL673" s="188"/>
      <c r="HM673" s="189"/>
      <c r="HN673" s="195"/>
      <c r="HO673" s="188"/>
      <c r="HP673" s="188"/>
      <c r="HQ673" s="188"/>
      <c r="HR673" s="188"/>
      <c r="HS673" s="188"/>
      <c r="HT673" s="188"/>
      <c r="HU673" s="188"/>
      <c r="HV673" s="188"/>
      <c r="HW673" s="188"/>
      <c r="HX673" s="188"/>
      <c r="HY673" s="188"/>
      <c r="HZ673" s="188"/>
      <c r="IA673" s="188"/>
      <c r="IB673" s="188"/>
      <c r="IC673" s="188"/>
      <c r="ID673" s="189"/>
      <c r="IE673" s="195"/>
      <c r="IF673" s="188"/>
      <c r="IG673" s="188"/>
      <c r="IH673" s="188"/>
      <c r="II673" s="188"/>
      <c r="IJ673" s="188"/>
      <c r="IK673" s="188"/>
      <c r="IL673" s="188"/>
      <c r="IM673" s="188"/>
      <c r="IN673" s="188"/>
      <c r="IO673" s="188"/>
      <c r="IP673" s="188"/>
      <c r="IQ673" s="188"/>
      <c r="IR673" s="188"/>
      <c r="IS673" s="188"/>
      <c r="IT673" s="188"/>
      <c r="IU673" s="189"/>
      <c r="IV673" s="195"/>
      <c r="IW673" s="188"/>
      <c r="IX673" s="188"/>
      <c r="IY673" s="188"/>
      <c r="IZ673" s="188"/>
      <c r="JA673" s="188"/>
      <c r="JB673" s="188"/>
      <c r="JC673" s="188"/>
      <c r="JD673" s="188"/>
      <c r="JE673" s="188"/>
      <c r="JF673" s="188"/>
      <c r="JG673" s="188"/>
      <c r="JH673" s="188"/>
      <c r="JI673" s="188"/>
      <c r="JJ673" s="188"/>
      <c r="JK673" s="188"/>
      <c r="JL673" s="189"/>
      <c r="JM673" s="195"/>
      <c r="JN673" s="188"/>
      <c r="JO673" s="188"/>
      <c r="JP673" s="188"/>
      <c r="JQ673" s="188"/>
      <c r="JR673" s="188"/>
      <c r="JS673" s="188"/>
      <c r="JT673" s="188"/>
      <c r="JU673" s="188"/>
      <c r="JV673" s="188"/>
      <c r="JW673" s="188"/>
      <c r="JX673" s="188"/>
      <c r="JY673" s="188"/>
      <c r="JZ673" s="188"/>
      <c r="KA673" s="188"/>
      <c r="KB673" s="188"/>
      <c r="KC673" s="189"/>
      <c r="KD673" s="195"/>
      <c r="KE673" s="188"/>
      <c r="KF673" s="188"/>
      <c r="KG673" s="188"/>
      <c r="KH673" s="188"/>
      <c r="KI673" s="188"/>
      <c r="KJ673" s="188"/>
      <c r="KK673" s="188"/>
      <c r="KL673" s="188"/>
      <c r="KM673" s="188"/>
      <c r="KN673" s="188"/>
      <c r="KO673" s="188"/>
      <c r="KP673" s="188"/>
      <c r="KQ673" s="188"/>
      <c r="KR673" s="188"/>
      <c r="KS673" s="188"/>
      <c r="KT673" s="189"/>
      <c r="KU673" s="188"/>
    </row>
    <row r="674" ht="15.0" customHeight="1">
      <c r="A674" s="195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9"/>
      <c r="R674" s="195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9"/>
      <c r="AI674" s="195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9"/>
      <c r="AZ674" s="195"/>
      <c r="BA674" s="188"/>
      <c r="BB674" s="188"/>
      <c r="BC674" s="188"/>
      <c r="BD674" s="188"/>
      <c r="BE674" s="188"/>
      <c r="BF674" s="188"/>
      <c r="BG674" s="188"/>
      <c r="BH674" s="188"/>
      <c r="BI674" s="188"/>
      <c r="BJ674" s="188"/>
      <c r="BK674" s="188"/>
      <c r="BL674" s="188"/>
      <c r="BM674" s="188"/>
      <c r="BN674" s="188"/>
      <c r="BO674" s="188"/>
      <c r="BP674" s="189"/>
      <c r="BQ674" s="195"/>
      <c r="BR674" s="188"/>
      <c r="BS674" s="188"/>
      <c r="BT674" s="188"/>
      <c r="BU674" s="188"/>
      <c r="BV674" s="188"/>
      <c r="BW674" s="188"/>
      <c r="BX674" s="188"/>
      <c r="BY674" s="188"/>
      <c r="BZ674" s="188"/>
      <c r="CA674" s="188"/>
      <c r="CB674" s="188"/>
      <c r="CC674" s="188"/>
      <c r="CD674" s="188"/>
      <c r="CE674" s="188"/>
      <c r="CF674" s="188"/>
      <c r="CG674" s="189"/>
      <c r="CH674" s="195"/>
      <c r="CI674" s="188"/>
      <c r="CJ674" s="188"/>
      <c r="CK674" s="188"/>
      <c r="CL674" s="188"/>
      <c r="CM674" s="188"/>
      <c r="CN674" s="188"/>
      <c r="CO674" s="188"/>
      <c r="CP674" s="188"/>
      <c r="CQ674" s="188"/>
      <c r="CR674" s="188"/>
      <c r="CS674" s="188"/>
      <c r="CT674" s="188"/>
      <c r="CU674" s="188"/>
      <c r="CV674" s="188"/>
      <c r="CW674" s="188"/>
      <c r="CX674" s="189"/>
      <c r="CY674" s="195"/>
      <c r="CZ674" s="188"/>
      <c r="DA674" s="188"/>
      <c r="DB674" s="188"/>
      <c r="DC674" s="188"/>
      <c r="DD674" s="188"/>
      <c r="DE674" s="188"/>
      <c r="DF674" s="188"/>
      <c r="DG674" s="188"/>
      <c r="DH674" s="188"/>
      <c r="DI674" s="188"/>
      <c r="DJ674" s="188"/>
      <c r="DK674" s="188"/>
      <c r="DL674" s="188"/>
      <c r="DM674" s="188"/>
      <c r="DN674" s="188"/>
      <c r="DO674" s="189"/>
      <c r="DP674" s="195"/>
      <c r="DQ674" s="188"/>
      <c r="DR674" s="188"/>
      <c r="DS674" s="188"/>
      <c r="DT674" s="188"/>
      <c r="DU674" s="188"/>
      <c r="DV674" s="188"/>
      <c r="DW674" s="188"/>
      <c r="DX674" s="188"/>
      <c r="DY674" s="188"/>
      <c r="DZ674" s="188"/>
      <c r="EA674" s="188"/>
      <c r="EB674" s="188"/>
      <c r="EC674" s="188"/>
      <c r="ED674" s="188"/>
      <c r="EE674" s="188"/>
      <c r="EF674" s="189"/>
      <c r="EG674" s="195"/>
      <c r="EH674" s="188"/>
      <c r="EI674" s="188"/>
      <c r="EJ674" s="188"/>
      <c r="EK674" s="188"/>
      <c r="EL674" s="188"/>
      <c r="EM674" s="188"/>
      <c r="EN674" s="188"/>
      <c r="EO674" s="188"/>
      <c r="EP674" s="188"/>
      <c r="EQ674" s="188"/>
      <c r="ER674" s="188"/>
      <c r="ES674" s="188"/>
      <c r="ET674" s="188"/>
      <c r="EU674" s="188"/>
      <c r="EV674" s="188"/>
      <c r="EW674" s="189"/>
      <c r="EX674" s="195"/>
      <c r="EY674" s="188"/>
      <c r="EZ674" s="188"/>
      <c r="FA674" s="188"/>
      <c r="FB674" s="188"/>
      <c r="FC674" s="188"/>
      <c r="FD674" s="188"/>
      <c r="FE674" s="188"/>
      <c r="FF674" s="188"/>
      <c r="FG674" s="188"/>
      <c r="FH674" s="188"/>
      <c r="FI674" s="188"/>
      <c r="FJ674" s="188"/>
      <c r="FK674" s="188"/>
      <c r="FL674" s="188"/>
      <c r="FM674" s="188"/>
      <c r="FN674" s="189"/>
      <c r="FO674" s="195"/>
      <c r="FP674" s="188"/>
      <c r="FQ674" s="188"/>
      <c r="FR674" s="188"/>
      <c r="FS674" s="188"/>
      <c r="FT674" s="188"/>
      <c r="FU674" s="188"/>
      <c r="FV674" s="188"/>
      <c r="FW674" s="188"/>
      <c r="FX674" s="188"/>
      <c r="FY674" s="188"/>
      <c r="FZ674" s="188"/>
      <c r="GA674" s="188"/>
      <c r="GB674" s="188"/>
      <c r="GC674" s="188"/>
      <c r="GD674" s="188"/>
      <c r="GE674" s="189"/>
      <c r="GF674" s="195"/>
      <c r="GG674" s="188"/>
      <c r="GH674" s="188"/>
      <c r="GI674" s="188"/>
      <c r="GJ674" s="188"/>
      <c r="GK674" s="188"/>
      <c r="GL674" s="188"/>
      <c r="GM674" s="188"/>
      <c r="GN674" s="188"/>
      <c r="GO674" s="188"/>
      <c r="GP674" s="188"/>
      <c r="GQ674" s="188"/>
      <c r="GR674" s="188"/>
      <c r="GS674" s="188"/>
      <c r="GT674" s="188"/>
      <c r="GU674" s="188"/>
      <c r="GV674" s="189"/>
      <c r="GW674" s="195"/>
      <c r="GX674" s="188"/>
      <c r="GY674" s="188"/>
      <c r="GZ674" s="188"/>
      <c r="HA674" s="188"/>
      <c r="HB674" s="188"/>
      <c r="HC674" s="188"/>
      <c r="HD674" s="188"/>
      <c r="HE674" s="188"/>
      <c r="HF674" s="188"/>
      <c r="HG674" s="188"/>
      <c r="HH674" s="188"/>
      <c r="HI674" s="188"/>
      <c r="HJ674" s="188"/>
      <c r="HK674" s="188"/>
      <c r="HL674" s="188"/>
      <c r="HM674" s="189"/>
      <c r="HN674" s="195"/>
      <c r="HO674" s="188"/>
      <c r="HP674" s="188"/>
      <c r="HQ674" s="188"/>
      <c r="HR674" s="188"/>
      <c r="HS674" s="188"/>
      <c r="HT674" s="188"/>
      <c r="HU674" s="188"/>
      <c r="HV674" s="188"/>
      <c r="HW674" s="188"/>
      <c r="HX674" s="188"/>
      <c r="HY674" s="188"/>
      <c r="HZ674" s="188"/>
      <c r="IA674" s="188"/>
      <c r="IB674" s="188"/>
      <c r="IC674" s="188"/>
      <c r="ID674" s="189"/>
      <c r="IE674" s="195"/>
      <c r="IF674" s="188"/>
      <c r="IG674" s="188"/>
      <c r="IH674" s="188"/>
      <c r="II674" s="188"/>
      <c r="IJ674" s="188"/>
      <c r="IK674" s="188"/>
      <c r="IL674" s="188"/>
      <c r="IM674" s="188"/>
      <c r="IN674" s="188"/>
      <c r="IO674" s="188"/>
      <c r="IP674" s="188"/>
      <c r="IQ674" s="188"/>
      <c r="IR674" s="188"/>
      <c r="IS674" s="188"/>
      <c r="IT674" s="188"/>
      <c r="IU674" s="189"/>
      <c r="IV674" s="195"/>
      <c r="IW674" s="188"/>
      <c r="IX674" s="188"/>
      <c r="IY674" s="188"/>
      <c r="IZ674" s="188"/>
      <c r="JA674" s="188"/>
      <c r="JB674" s="188"/>
      <c r="JC674" s="188"/>
      <c r="JD674" s="188"/>
      <c r="JE674" s="188"/>
      <c r="JF674" s="188"/>
      <c r="JG674" s="188"/>
      <c r="JH674" s="188"/>
      <c r="JI674" s="188"/>
      <c r="JJ674" s="188"/>
      <c r="JK674" s="188"/>
      <c r="JL674" s="189"/>
      <c r="JM674" s="195"/>
      <c r="JN674" s="188"/>
      <c r="JO674" s="188"/>
      <c r="JP674" s="188"/>
      <c r="JQ674" s="188"/>
      <c r="JR674" s="188"/>
      <c r="JS674" s="188"/>
      <c r="JT674" s="188"/>
      <c r="JU674" s="188"/>
      <c r="JV674" s="188"/>
      <c r="JW674" s="188"/>
      <c r="JX674" s="188"/>
      <c r="JY674" s="188"/>
      <c r="JZ674" s="188"/>
      <c r="KA674" s="188"/>
      <c r="KB674" s="188"/>
      <c r="KC674" s="189"/>
      <c r="KD674" s="195"/>
      <c r="KE674" s="188"/>
      <c r="KF674" s="188"/>
      <c r="KG674" s="188"/>
      <c r="KH674" s="188"/>
      <c r="KI674" s="188"/>
      <c r="KJ674" s="188"/>
      <c r="KK674" s="188"/>
      <c r="KL674" s="188"/>
      <c r="KM674" s="188"/>
      <c r="KN674" s="188"/>
      <c r="KO674" s="188"/>
      <c r="KP674" s="188"/>
      <c r="KQ674" s="188"/>
      <c r="KR674" s="188"/>
      <c r="KS674" s="188"/>
      <c r="KT674" s="189"/>
      <c r="KU674" s="188"/>
    </row>
    <row r="675" ht="15.0" customHeight="1">
      <c r="A675" s="195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9"/>
      <c r="R675" s="195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9"/>
      <c r="AI675" s="195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9"/>
      <c r="AZ675" s="195"/>
      <c r="BA675" s="188"/>
      <c r="BB675" s="188"/>
      <c r="BC675" s="188"/>
      <c r="BD675" s="188"/>
      <c r="BE675" s="188"/>
      <c r="BF675" s="188"/>
      <c r="BG675" s="188"/>
      <c r="BH675" s="188"/>
      <c r="BI675" s="188"/>
      <c r="BJ675" s="188"/>
      <c r="BK675" s="188"/>
      <c r="BL675" s="188"/>
      <c r="BM675" s="188"/>
      <c r="BN675" s="188"/>
      <c r="BO675" s="188"/>
      <c r="BP675" s="189"/>
      <c r="BQ675" s="195"/>
      <c r="BR675" s="188"/>
      <c r="BS675" s="188"/>
      <c r="BT675" s="188"/>
      <c r="BU675" s="188"/>
      <c r="BV675" s="188"/>
      <c r="BW675" s="188"/>
      <c r="BX675" s="188"/>
      <c r="BY675" s="188"/>
      <c r="BZ675" s="188"/>
      <c r="CA675" s="188"/>
      <c r="CB675" s="188"/>
      <c r="CC675" s="188"/>
      <c r="CD675" s="188"/>
      <c r="CE675" s="188"/>
      <c r="CF675" s="188"/>
      <c r="CG675" s="189"/>
      <c r="CH675" s="195"/>
      <c r="CI675" s="188"/>
      <c r="CJ675" s="188"/>
      <c r="CK675" s="188"/>
      <c r="CL675" s="188"/>
      <c r="CM675" s="188"/>
      <c r="CN675" s="188"/>
      <c r="CO675" s="188"/>
      <c r="CP675" s="188"/>
      <c r="CQ675" s="188"/>
      <c r="CR675" s="188"/>
      <c r="CS675" s="188"/>
      <c r="CT675" s="188"/>
      <c r="CU675" s="188"/>
      <c r="CV675" s="188"/>
      <c r="CW675" s="188"/>
      <c r="CX675" s="189"/>
      <c r="CY675" s="195"/>
      <c r="CZ675" s="188"/>
      <c r="DA675" s="188"/>
      <c r="DB675" s="188"/>
      <c r="DC675" s="188"/>
      <c r="DD675" s="188"/>
      <c r="DE675" s="188"/>
      <c r="DF675" s="188"/>
      <c r="DG675" s="188"/>
      <c r="DH675" s="188"/>
      <c r="DI675" s="188"/>
      <c r="DJ675" s="188"/>
      <c r="DK675" s="188"/>
      <c r="DL675" s="188"/>
      <c r="DM675" s="188"/>
      <c r="DN675" s="188"/>
      <c r="DO675" s="189"/>
      <c r="DP675" s="195"/>
      <c r="DQ675" s="188"/>
      <c r="DR675" s="188"/>
      <c r="DS675" s="188"/>
      <c r="DT675" s="188"/>
      <c r="DU675" s="188"/>
      <c r="DV675" s="188"/>
      <c r="DW675" s="188"/>
      <c r="DX675" s="188"/>
      <c r="DY675" s="188"/>
      <c r="DZ675" s="188"/>
      <c r="EA675" s="188"/>
      <c r="EB675" s="188"/>
      <c r="EC675" s="188"/>
      <c r="ED675" s="188"/>
      <c r="EE675" s="188"/>
      <c r="EF675" s="189"/>
      <c r="EG675" s="195"/>
      <c r="EH675" s="188"/>
      <c r="EI675" s="188"/>
      <c r="EJ675" s="188"/>
      <c r="EK675" s="188"/>
      <c r="EL675" s="188"/>
      <c r="EM675" s="188"/>
      <c r="EN675" s="188"/>
      <c r="EO675" s="188"/>
      <c r="EP675" s="188"/>
      <c r="EQ675" s="188"/>
      <c r="ER675" s="188"/>
      <c r="ES675" s="188"/>
      <c r="ET675" s="188"/>
      <c r="EU675" s="188"/>
      <c r="EV675" s="188"/>
      <c r="EW675" s="189"/>
      <c r="EX675" s="195"/>
      <c r="EY675" s="188"/>
      <c r="EZ675" s="188"/>
      <c r="FA675" s="188"/>
      <c r="FB675" s="188"/>
      <c r="FC675" s="188"/>
      <c r="FD675" s="188"/>
      <c r="FE675" s="188"/>
      <c r="FF675" s="188"/>
      <c r="FG675" s="188"/>
      <c r="FH675" s="188"/>
      <c r="FI675" s="188"/>
      <c r="FJ675" s="188"/>
      <c r="FK675" s="188"/>
      <c r="FL675" s="188"/>
      <c r="FM675" s="188"/>
      <c r="FN675" s="189"/>
      <c r="FO675" s="195"/>
      <c r="FP675" s="188"/>
      <c r="FQ675" s="188"/>
      <c r="FR675" s="188"/>
      <c r="FS675" s="188"/>
      <c r="FT675" s="188"/>
      <c r="FU675" s="188"/>
      <c r="FV675" s="188"/>
      <c r="FW675" s="188"/>
      <c r="FX675" s="188"/>
      <c r="FY675" s="188"/>
      <c r="FZ675" s="188"/>
      <c r="GA675" s="188"/>
      <c r="GB675" s="188"/>
      <c r="GC675" s="188"/>
      <c r="GD675" s="188"/>
      <c r="GE675" s="189"/>
      <c r="GF675" s="195"/>
      <c r="GG675" s="188"/>
      <c r="GH675" s="188"/>
      <c r="GI675" s="188"/>
      <c r="GJ675" s="188"/>
      <c r="GK675" s="188"/>
      <c r="GL675" s="188"/>
      <c r="GM675" s="188"/>
      <c r="GN675" s="188"/>
      <c r="GO675" s="188"/>
      <c r="GP675" s="188"/>
      <c r="GQ675" s="188"/>
      <c r="GR675" s="188"/>
      <c r="GS675" s="188"/>
      <c r="GT675" s="188"/>
      <c r="GU675" s="188"/>
      <c r="GV675" s="189"/>
      <c r="GW675" s="195"/>
      <c r="GX675" s="188"/>
      <c r="GY675" s="188"/>
      <c r="GZ675" s="188"/>
      <c r="HA675" s="188"/>
      <c r="HB675" s="188"/>
      <c r="HC675" s="188"/>
      <c r="HD675" s="188"/>
      <c r="HE675" s="188"/>
      <c r="HF675" s="188"/>
      <c r="HG675" s="188"/>
      <c r="HH675" s="188"/>
      <c r="HI675" s="188"/>
      <c r="HJ675" s="188"/>
      <c r="HK675" s="188"/>
      <c r="HL675" s="188"/>
      <c r="HM675" s="189"/>
      <c r="HN675" s="195"/>
      <c r="HO675" s="188"/>
      <c r="HP675" s="188"/>
      <c r="HQ675" s="188"/>
      <c r="HR675" s="188"/>
      <c r="HS675" s="188"/>
      <c r="HT675" s="188"/>
      <c r="HU675" s="188"/>
      <c r="HV675" s="188"/>
      <c r="HW675" s="188"/>
      <c r="HX675" s="188"/>
      <c r="HY675" s="188"/>
      <c r="HZ675" s="188"/>
      <c r="IA675" s="188"/>
      <c r="IB675" s="188"/>
      <c r="IC675" s="188"/>
      <c r="ID675" s="189"/>
      <c r="IE675" s="195"/>
      <c r="IF675" s="188"/>
      <c r="IG675" s="188"/>
      <c r="IH675" s="188"/>
      <c r="II675" s="188"/>
      <c r="IJ675" s="188"/>
      <c r="IK675" s="188"/>
      <c r="IL675" s="188"/>
      <c r="IM675" s="188"/>
      <c r="IN675" s="188"/>
      <c r="IO675" s="188"/>
      <c r="IP675" s="188"/>
      <c r="IQ675" s="188"/>
      <c r="IR675" s="188"/>
      <c r="IS675" s="188"/>
      <c r="IT675" s="188"/>
      <c r="IU675" s="189"/>
      <c r="IV675" s="195"/>
      <c r="IW675" s="188"/>
      <c r="IX675" s="188"/>
      <c r="IY675" s="188"/>
      <c r="IZ675" s="188"/>
      <c r="JA675" s="188"/>
      <c r="JB675" s="188"/>
      <c r="JC675" s="188"/>
      <c r="JD675" s="188"/>
      <c r="JE675" s="188"/>
      <c r="JF675" s="188"/>
      <c r="JG675" s="188"/>
      <c r="JH675" s="188"/>
      <c r="JI675" s="188"/>
      <c r="JJ675" s="188"/>
      <c r="JK675" s="188"/>
      <c r="JL675" s="189"/>
      <c r="JM675" s="195"/>
      <c r="JN675" s="188"/>
      <c r="JO675" s="188"/>
      <c r="JP675" s="188"/>
      <c r="JQ675" s="188"/>
      <c r="JR675" s="188"/>
      <c r="JS675" s="188"/>
      <c r="JT675" s="188"/>
      <c r="JU675" s="188"/>
      <c r="JV675" s="188"/>
      <c r="JW675" s="188"/>
      <c r="JX675" s="188"/>
      <c r="JY675" s="188"/>
      <c r="JZ675" s="188"/>
      <c r="KA675" s="188"/>
      <c r="KB675" s="188"/>
      <c r="KC675" s="189"/>
      <c r="KD675" s="195"/>
      <c r="KE675" s="188"/>
      <c r="KF675" s="188"/>
      <c r="KG675" s="188"/>
      <c r="KH675" s="188"/>
      <c r="KI675" s="188"/>
      <c r="KJ675" s="188"/>
      <c r="KK675" s="188"/>
      <c r="KL675" s="188"/>
      <c r="KM675" s="188"/>
      <c r="KN675" s="188"/>
      <c r="KO675" s="188"/>
      <c r="KP675" s="188"/>
      <c r="KQ675" s="188"/>
      <c r="KR675" s="188"/>
      <c r="KS675" s="188"/>
      <c r="KT675" s="189"/>
      <c r="KU675" s="188"/>
    </row>
    <row r="676" ht="15.0" customHeight="1">
      <c r="A676" s="195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9"/>
      <c r="R676" s="195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9"/>
      <c r="AI676" s="195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9"/>
      <c r="AZ676" s="195"/>
      <c r="BA676" s="188"/>
      <c r="BB676" s="188"/>
      <c r="BC676" s="188"/>
      <c r="BD676" s="188"/>
      <c r="BE676" s="188"/>
      <c r="BF676" s="188"/>
      <c r="BG676" s="188"/>
      <c r="BH676" s="188"/>
      <c r="BI676" s="188"/>
      <c r="BJ676" s="188"/>
      <c r="BK676" s="188"/>
      <c r="BL676" s="188"/>
      <c r="BM676" s="188"/>
      <c r="BN676" s="188"/>
      <c r="BO676" s="188"/>
      <c r="BP676" s="189"/>
      <c r="BQ676" s="195"/>
      <c r="BR676" s="188"/>
      <c r="BS676" s="188"/>
      <c r="BT676" s="188"/>
      <c r="BU676" s="188"/>
      <c r="BV676" s="188"/>
      <c r="BW676" s="188"/>
      <c r="BX676" s="188"/>
      <c r="BY676" s="188"/>
      <c r="BZ676" s="188"/>
      <c r="CA676" s="188"/>
      <c r="CB676" s="188"/>
      <c r="CC676" s="188"/>
      <c r="CD676" s="188"/>
      <c r="CE676" s="188"/>
      <c r="CF676" s="188"/>
      <c r="CG676" s="189"/>
      <c r="CH676" s="195"/>
      <c r="CI676" s="188"/>
      <c r="CJ676" s="188"/>
      <c r="CK676" s="188"/>
      <c r="CL676" s="188"/>
      <c r="CM676" s="188"/>
      <c r="CN676" s="188"/>
      <c r="CO676" s="188"/>
      <c r="CP676" s="188"/>
      <c r="CQ676" s="188"/>
      <c r="CR676" s="188"/>
      <c r="CS676" s="188"/>
      <c r="CT676" s="188"/>
      <c r="CU676" s="188"/>
      <c r="CV676" s="188"/>
      <c r="CW676" s="188"/>
      <c r="CX676" s="189"/>
      <c r="CY676" s="195"/>
      <c r="CZ676" s="188"/>
      <c r="DA676" s="188"/>
      <c r="DB676" s="188"/>
      <c r="DC676" s="188"/>
      <c r="DD676" s="188"/>
      <c r="DE676" s="188"/>
      <c r="DF676" s="188"/>
      <c r="DG676" s="188"/>
      <c r="DH676" s="188"/>
      <c r="DI676" s="188"/>
      <c r="DJ676" s="188"/>
      <c r="DK676" s="188"/>
      <c r="DL676" s="188"/>
      <c r="DM676" s="188"/>
      <c r="DN676" s="188"/>
      <c r="DO676" s="189"/>
      <c r="DP676" s="195"/>
      <c r="DQ676" s="188"/>
      <c r="DR676" s="188"/>
      <c r="DS676" s="188"/>
      <c r="DT676" s="188"/>
      <c r="DU676" s="188"/>
      <c r="DV676" s="188"/>
      <c r="DW676" s="188"/>
      <c r="DX676" s="188"/>
      <c r="DY676" s="188"/>
      <c r="DZ676" s="188"/>
      <c r="EA676" s="188"/>
      <c r="EB676" s="188"/>
      <c r="EC676" s="188"/>
      <c r="ED676" s="188"/>
      <c r="EE676" s="188"/>
      <c r="EF676" s="189"/>
      <c r="EG676" s="195"/>
      <c r="EH676" s="188"/>
      <c r="EI676" s="188"/>
      <c r="EJ676" s="188"/>
      <c r="EK676" s="188"/>
      <c r="EL676" s="188"/>
      <c r="EM676" s="188"/>
      <c r="EN676" s="188"/>
      <c r="EO676" s="188"/>
      <c r="EP676" s="188"/>
      <c r="EQ676" s="188"/>
      <c r="ER676" s="188"/>
      <c r="ES676" s="188"/>
      <c r="ET676" s="188"/>
      <c r="EU676" s="188"/>
      <c r="EV676" s="188"/>
      <c r="EW676" s="189"/>
      <c r="EX676" s="195"/>
      <c r="EY676" s="188"/>
      <c r="EZ676" s="188"/>
      <c r="FA676" s="188"/>
      <c r="FB676" s="188"/>
      <c r="FC676" s="188"/>
      <c r="FD676" s="188"/>
      <c r="FE676" s="188"/>
      <c r="FF676" s="188"/>
      <c r="FG676" s="188"/>
      <c r="FH676" s="188"/>
      <c r="FI676" s="188"/>
      <c r="FJ676" s="188"/>
      <c r="FK676" s="188"/>
      <c r="FL676" s="188"/>
      <c r="FM676" s="188"/>
      <c r="FN676" s="189"/>
      <c r="FO676" s="195"/>
      <c r="FP676" s="188"/>
      <c r="FQ676" s="188"/>
      <c r="FR676" s="188"/>
      <c r="FS676" s="188"/>
      <c r="FT676" s="188"/>
      <c r="FU676" s="188"/>
      <c r="FV676" s="188"/>
      <c r="FW676" s="188"/>
      <c r="FX676" s="188"/>
      <c r="FY676" s="188"/>
      <c r="FZ676" s="188"/>
      <c r="GA676" s="188"/>
      <c r="GB676" s="188"/>
      <c r="GC676" s="188"/>
      <c r="GD676" s="188"/>
      <c r="GE676" s="189"/>
      <c r="GF676" s="195"/>
      <c r="GG676" s="188"/>
      <c r="GH676" s="188"/>
      <c r="GI676" s="188"/>
      <c r="GJ676" s="188"/>
      <c r="GK676" s="188"/>
      <c r="GL676" s="188"/>
      <c r="GM676" s="188"/>
      <c r="GN676" s="188"/>
      <c r="GO676" s="188"/>
      <c r="GP676" s="188"/>
      <c r="GQ676" s="188"/>
      <c r="GR676" s="188"/>
      <c r="GS676" s="188"/>
      <c r="GT676" s="188"/>
      <c r="GU676" s="188"/>
      <c r="GV676" s="189"/>
      <c r="GW676" s="195"/>
      <c r="GX676" s="188"/>
      <c r="GY676" s="188"/>
      <c r="GZ676" s="188"/>
      <c r="HA676" s="188"/>
      <c r="HB676" s="188"/>
      <c r="HC676" s="188"/>
      <c r="HD676" s="188"/>
      <c r="HE676" s="188"/>
      <c r="HF676" s="188"/>
      <c r="HG676" s="188"/>
      <c r="HH676" s="188"/>
      <c r="HI676" s="188"/>
      <c r="HJ676" s="188"/>
      <c r="HK676" s="188"/>
      <c r="HL676" s="188"/>
      <c r="HM676" s="189"/>
      <c r="HN676" s="195"/>
      <c r="HO676" s="188"/>
      <c r="HP676" s="188"/>
      <c r="HQ676" s="188"/>
      <c r="HR676" s="188"/>
      <c r="HS676" s="188"/>
      <c r="HT676" s="188"/>
      <c r="HU676" s="188"/>
      <c r="HV676" s="188"/>
      <c r="HW676" s="188"/>
      <c r="HX676" s="188"/>
      <c r="HY676" s="188"/>
      <c r="HZ676" s="188"/>
      <c r="IA676" s="188"/>
      <c r="IB676" s="188"/>
      <c r="IC676" s="188"/>
      <c r="ID676" s="189"/>
      <c r="IE676" s="195"/>
      <c r="IF676" s="188"/>
      <c r="IG676" s="188"/>
      <c r="IH676" s="188"/>
      <c r="II676" s="188"/>
      <c r="IJ676" s="188"/>
      <c r="IK676" s="188"/>
      <c r="IL676" s="188"/>
      <c r="IM676" s="188"/>
      <c r="IN676" s="188"/>
      <c r="IO676" s="188"/>
      <c r="IP676" s="188"/>
      <c r="IQ676" s="188"/>
      <c r="IR676" s="188"/>
      <c r="IS676" s="188"/>
      <c r="IT676" s="188"/>
      <c r="IU676" s="189"/>
      <c r="IV676" s="195"/>
      <c r="IW676" s="188"/>
      <c r="IX676" s="188"/>
      <c r="IY676" s="188"/>
      <c r="IZ676" s="188"/>
      <c r="JA676" s="188"/>
      <c r="JB676" s="188"/>
      <c r="JC676" s="188"/>
      <c r="JD676" s="188"/>
      <c r="JE676" s="188"/>
      <c r="JF676" s="188"/>
      <c r="JG676" s="188"/>
      <c r="JH676" s="188"/>
      <c r="JI676" s="188"/>
      <c r="JJ676" s="188"/>
      <c r="JK676" s="188"/>
      <c r="JL676" s="189"/>
      <c r="JM676" s="195"/>
      <c r="JN676" s="188"/>
      <c r="JO676" s="188"/>
      <c r="JP676" s="188"/>
      <c r="JQ676" s="188"/>
      <c r="JR676" s="188"/>
      <c r="JS676" s="188"/>
      <c r="JT676" s="188"/>
      <c r="JU676" s="188"/>
      <c r="JV676" s="188"/>
      <c r="JW676" s="188"/>
      <c r="JX676" s="188"/>
      <c r="JY676" s="188"/>
      <c r="JZ676" s="188"/>
      <c r="KA676" s="188"/>
      <c r="KB676" s="188"/>
      <c r="KC676" s="189"/>
      <c r="KD676" s="195"/>
      <c r="KE676" s="188"/>
      <c r="KF676" s="188"/>
      <c r="KG676" s="188"/>
      <c r="KH676" s="188"/>
      <c r="KI676" s="188"/>
      <c r="KJ676" s="188"/>
      <c r="KK676" s="188"/>
      <c r="KL676" s="188"/>
      <c r="KM676" s="188"/>
      <c r="KN676" s="188"/>
      <c r="KO676" s="188"/>
      <c r="KP676" s="188"/>
      <c r="KQ676" s="188"/>
      <c r="KR676" s="188"/>
      <c r="KS676" s="188"/>
      <c r="KT676" s="189"/>
      <c r="KU676" s="188"/>
    </row>
    <row r="677" ht="15.0" customHeight="1">
      <c r="A677" s="195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9"/>
      <c r="R677" s="195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9"/>
      <c r="AI677" s="195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9"/>
      <c r="AZ677" s="195"/>
      <c r="BA677" s="188"/>
      <c r="BB677" s="188"/>
      <c r="BC677" s="188"/>
      <c r="BD677" s="188"/>
      <c r="BE677" s="188"/>
      <c r="BF677" s="188"/>
      <c r="BG677" s="188"/>
      <c r="BH677" s="188"/>
      <c r="BI677" s="188"/>
      <c r="BJ677" s="188"/>
      <c r="BK677" s="188"/>
      <c r="BL677" s="188"/>
      <c r="BM677" s="188"/>
      <c r="BN677" s="188"/>
      <c r="BO677" s="188"/>
      <c r="BP677" s="189"/>
      <c r="BQ677" s="195"/>
      <c r="BR677" s="188"/>
      <c r="BS677" s="188"/>
      <c r="BT677" s="188"/>
      <c r="BU677" s="188"/>
      <c r="BV677" s="188"/>
      <c r="BW677" s="188"/>
      <c r="BX677" s="188"/>
      <c r="BY677" s="188"/>
      <c r="BZ677" s="188"/>
      <c r="CA677" s="188"/>
      <c r="CB677" s="188"/>
      <c r="CC677" s="188"/>
      <c r="CD677" s="188"/>
      <c r="CE677" s="188"/>
      <c r="CF677" s="188"/>
      <c r="CG677" s="189"/>
      <c r="CH677" s="195"/>
      <c r="CI677" s="188"/>
      <c r="CJ677" s="188"/>
      <c r="CK677" s="188"/>
      <c r="CL677" s="188"/>
      <c r="CM677" s="188"/>
      <c r="CN677" s="188"/>
      <c r="CO677" s="188"/>
      <c r="CP677" s="188"/>
      <c r="CQ677" s="188"/>
      <c r="CR677" s="188"/>
      <c r="CS677" s="188"/>
      <c r="CT677" s="188"/>
      <c r="CU677" s="188"/>
      <c r="CV677" s="188"/>
      <c r="CW677" s="188"/>
      <c r="CX677" s="189"/>
      <c r="CY677" s="195"/>
      <c r="CZ677" s="188"/>
      <c r="DA677" s="188"/>
      <c r="DB677" s="188"/>
      <c r="DC677" s="188"/>
      <c r="DD677" s="188"/>
      <c r="DE677" s="188"/>
      <c r="DF677" s="188"/>
      <c r="DG677" s="188"/>
      <c r="DH677" s="188"/>
      <c r="DI677" s="188"/>
      <c r="DJ677" s="188"/>
      <c r="DK677" s="188"/>
      <c r="DL677" s="188"/>
      <c r="DM677" s="188"/>
      <c r="DN677" s="188"/>
      <c r="DO677" s="189"/>
      <c r="DP677" s="195"/>
      <c r="DQ677" s="188"/>
      <c r="DR677" s="188"/>
      <c r="DS677" s="188"/>
      <c r="DT677" s="188"/>
      <c r="DU677" s="188"/>
      <c r="DV677" s="188"/>
      <c r="DW677" s="188"/>
      <c r="DX677" s="188"/>
      <c r="DY677" s="188"/>
      <c r="DZ677" s="188"/>
      <c r="EA677" s="188"/>
      <c r="EB677" s="188"/>
      <c r="EC677" s="188"/>
      <c r="ED677" s="188"/>
      <c r="EE677" s="188"/>
      <c r="EF677" s="189"/>
      <c r="EG677" s="195"/>
      <c r="EH677" s="188"/>
      <c r="EI677" s="188"/>
      <c r="EJ677" s="188"/>
      <c r="EK677" s="188"/>
      <c r="EL677" s="188"/>
      <c r="EM677" s="188"/>
      <c r="EN677" s="188"/>
      <c r="EO677" s="188"/>
      <c r="EP677" s="188"/>
      <c r="EQ677" s="188"/>
      <c r="ER677" s="188"/>
      <c r="ES677" s="188"/>
      <c r="ET677" s="188"/>
      <c r="EU677" s="188"/>
      <c r="EV677" s="188"/>
      <c r="EW677" s="189"/>
      <c r="EX677" s="195"/>
      <c r="EY677" s="188"/>
      <c r="EZ677" s="188"/>
      <c r="FA677" s="188"/>
      <c r="FB677" s="188"/>
      <c r="FC677" s="188"/>
      <c r="FD677" s="188"/>
      <c r="FE677" s="188"/>
      <c r="FF677" s="188"/>
      <c r="FG677" s="188"/>
      <c r="FH677" s="188"/>
      <c r="FI677" s="188"/>
      <c r="FJ677" s="188"/>
      <c r="FK677" s="188"/>
      <c r="FL677" s="188"/>
      <c r="FM677" s="188"/>
      <c r="FN677" s="189"/>
      <c r="FO677" s="195"/>
      <c r="FP677" s="188"/>
      <c r="FQ677" s="188"/>
      <c r="FR677" s="188"/>
      <c r="FS677" s="188"/>
      <c r="FT677" s="188"/>
      <c r="FU677" s="188"/>
      <c r="FV677" s="188"/>
      <c r="FW677" s="188"/>
      <c r="FX677" s="188"/>
      <c r="FY677" s="188"/>
      <c r="FZ677" s="188"/>
      <c r="GA677" s="188"/>
      <c r="GB677" s="188"/>
      <c r="GC677" s="188"/>
      <c r="GD677" s="188"/>
      <c r="GE677" s="189"/>
      <c r="GF677" s="195"/>
      <c r="GG677" s="188"/>
      <c r="GH677" s="188"/>
      <c r="GI677" s="188"/>
      <c r="GJ677" s="188"/>
      <c r="GK677" s="188"/>
      <c r="GL677" s="188"/>
      <c r="GM677" s="188"/>
      <c r="GN677" s="188"/>
      <c r="GO677" s="188"/>
      <c r="GP677" s="188"/>
      <c r="GQ677" s="188"/>
      <c r="GR677" s="188"/>
      <c r="GS677" s="188"/>
      <c r="GT677" s="188"/>
      <c r="GU677" s="188"/>
      <c r="GV677" s="189"/>
      <c r="GW677" s="195"/>
      <c r="GX677" s="188"/>
      <c r="GY677" s="188"/>
      <c r="GZ677" s="188"/>
      <c r="HA677" s="188"/>
      <c r="HB677" s="188"/>
      <c r="HC677" s="188"/>
      <c r="HD677" s="188"/>
      <c r="HE677" s="188"/>
      <c r="HF677" s="188"/>
      <c r="HG677" s="188"/>
      <c r="HH677" s="188"/>
      <c r="HI677" s="188"/>
      <c r="HJ677" s="188"/>
      <c r="HK677" s="188"/>
      <c r="HL677" s="188"/>
      <c r="HM677" s="189"/>
      <c r="HN677" s="195"/>
      <c r="HO677" s="188"/>
      <c r="HP677" s="188"/>
      <c r="HQ677" s="188"/>
      <c r="HR677" s="188"/>
      <c r="HS677" s="188"/>
      <c r="HT677" s="188"/>
      <c r="HU677" s="188"/>
      <c r="HV677" s="188"/>
      <c r="HW677" s="188"/>
      <c r="HX677" s="188"/>
      <c r="HY677" s="188"/>
      <c r="HZ677" s="188"/>
      <c r="IA677" s="188"/>
      <c r="IB677" s="188"/>
      <c r="IC677" s="188"/>
      <c r="ID677" s="189"/>
      <c r="IE677" s="195"/>
      <c r="IF677" s="188"/>
      <c r="IG677" s="188"/>
      <c r="IH677" s="188"/>
      <c r="II677" s="188"/>
      <c r="IJ677" s="188"/>
      <c r="IK677" s="188"/>
      <c r="IL677" s="188"/>
      <c r="IM677" s="188"/>
      <c r="IN677" s="188"/>
      <c r="IO677" s="188"/>
      <c r="IP677" s="188"/>
      <c r="IQ677" s="188"/>
      <c r="IR677" s="188"/>
      <c r="IS677" s="188"/>
      <c r="IT677" s="188"/>
      <c r="IU677" s="189"/>
      <c r="IV677" s="195"/>
      <c r="IW677" s="188"/>
      <c r="IX677" s="188"/>
      <c r="IY677" s="188"/>
      <c r="IZ677" s="188"/>
      <c r="JA677" s="188"/>
      <c r="JB677" s="188"/>
      <c r="JC677" s="188"/>
      <c r="JD677" s="188"/>
      <c r="JE677" s="188"/>
      <c r="JF677" s="188"/>
      <c r="JG677" s="188"/>
      <c r="JH677" s="188"/>
      <c r="JI677" s="188"/>
      <c r="JJ677" s="188"/>
      <c r="JK677" s="188"/>
      <c r="JL677" s="189"/>
      <c r="JM677" s="195"/>
      <c r="JN677" s="188"/>
      <c r="JO677" s="188"/>
      <c r="JP677" s="188"/>
      <c r="JQ677" s="188"/>
      <c r="JR677" s="188"/>
      <c r="JS677" s="188"/>
      <c r="JT677" s="188"/>
      <c r="JU677" s="188"/>
      <c r="JV677" s="188"/>
      <c r="JW677" s="188"/>
      <c r="JX677" s="188"/>
      <c r="JY677" s="188"/>
      <c r="JZ677" s="188"/>
      <c r="KA677" s="188"/>
      <c r="KB677" s="188"/>
      <c r="KC677" s="189"/>
      <c r="KD677" s="195"/>
      <c r="KE677" s="188"/>
      <c r="KF677" s="188"/>
      <c r="KG677" s="188"/>
      <c r="KH677" s="188"/>
      <c r="KI677" s="188"/>
      <c r="KJ677" s="188"/>
      <c r="KK677" s="188"/>
      <c r="KL677" s="188"/>
      <c r="KM677" s="188"/>
      <c r="KN677" s="188"/>
      <c r="KO677" s="188"/>
      <c r="KP677" s="188"/>
      <c r="KQ677" s="188"/>
      <c r="KR677" s="188"/>
      <c r="KS677" s="188"/>
      <c r="KT677" s="189"/>
      <c r="KU677" s="188"/>
    </row>
    <row r="678" ht="15.0" customHeight="1">
      <c r="A678" s="195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9"/>
      <c r="R678" s="195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9"/>
      <c r="AI678" s="195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9"/>
      <c r="AZ678" s="195"/>
      <c r="BA678" s="188"/>
      <c r="BB678" s="188"/>
      <c r="BC678" s="188"/>
      <c r="BD678" s="188"/>
      <c r="BE678" s="188"/>
      <c r="BF678" s="188"/>
      <c r="BG678" s="188"/>
      <c r="BH678" s="188"/>
      <c r="BI678" s="188"/>
      <c r="BJ678" s="188"/>
      <c r="BK678" s="188"/>
      <c r="BL678" s="188"/>
      <c r="BM678" s="188"/>
      <c r="BN678" s="188"/>
      <c r="BO678" s="188"/>
      <c r="BP678" s="189"/>
      <c r="BQ678" s="195"/>
      <c r="BR678" s="188"/>
      <c r="BS678" s="188"/>
      <c r="BT678" s="188"/>
      <c r="BU678" s="188"/>
      <c r="BV678" s="188"/>
      <c r="BW678" s="188"/>
      <c r="BX678" s="188"/>
      <c r="BY678" s="188"/>
      <c r="BZ678" s="188"/>
      <c r="CA678" s="188"/>
      <c r="CB678" s="188"/>
      <c r="CC678" s="188"/>
      <c r="CD678" s="188"/>
      <c r="CE678" s="188"/>
      <c r="CF678" s="188"/>
      <c r="CG678" s="189"/>
      <c r="CH678" s="195"/>
      <c r="CI678" s="188"/>
      <c r="CJ678" s="188"/>
      <c r="CK678" s="188"/>
      <c r="CL678" s="188"/>
      <c r="CM678" s="188"/>
      <c r="CN678" s="188"/>
      <c r="CO678" s="188"/>
      <c r="CP678" s="188"/>
      <c r="CQ678" s="188"/>
      <c r="CR678" s="188"/>
      <c r="CS678" s="188"/>
      <c r="CT678" s="188"/>
      <c r="CU678" s="188"/>
      <c r="CV678" s="188"/>
      <c r="CW678" s="188"/>
      <c r="CX678" s="189"/>
      <c r="CY678" s="195"/>
      <c r="CZ678" s="188"/>
      <c r="DA678" s="188"/>
      <c r="DB678" s="188"/>
      <c r="DC678" s="188"/>
      <c r="DD678" s="188"/>
      <c r="DE678" s="188"/>
      <c r="DF678" s="188"/>
      <c r="DG678" s="188"/>
      <c r="DH678" s="188"/>
      <c r="DI678" s="188"/>
      <c r="DJ678" s="188"/>
      <c r="DK678" s="188"/>
      <c r="DL678" s="188"/>
      <c r="DM678" s="188"/>
      <c r="DN678" s="188"/>
      <c r="DO678" s="189"/>
      <c r="DP678" s="195"/>
      <c r="DQ678" s="188"/>
      <c r="DR678" s="188"/>
      <c r="DS678" s="188"/>
      <c r="DT678" s="188"/>
      <c r="DU678" s="188"/>
      <c r="DV678" s="188"/>
      <c r="DW678" s="188"/>
      <c r="DX678" s="188"/>
      <c r="DY678" s="188"/>
      <c r="DZ678" s="188"/>
      <c r="EA678" s="188"/>
      <c r="EB678" s="188"/>
      <c r="EC678" s="188"/>
      <c r="ED678" s="188"/>
      <c r="EE678" s="188"/>
      <c r="EF678" s="189"/>
      <c r="EG678" s="195"/>
      <c r="EH678" s="188"/>
      <c r="EI678" s="188"/>
      <c r="EJ678" s="188"/>
      <c r="EK678" s="188"/>
      <c r="EL678" s="188"/>
      <c r="EM678" s="188"/>
      <c r="EN678" s="188"/>
      <c r="EO678" s="188"/>
      <c r="EP678" s="188"/>
      <c r="EQ678" s="188"/>
      <c r="ER678" s="188"/>
      <c r="ES678" s="188"/>
      <c r="ET678" s="188"/>
      <c r="EU678" s="188"/>
      <c r="EV678" s="188"/>
      <c r="EW678" s="189"/>
      <c r="EX678" s="195"/>
      <c r="EY678" s="188"/>
      <c r="EZ678" s="188"/>
      <c r="FA678" s="188"/>
      <c r="FB678" s="188"/>
      <c r="FC678" s="188"/>
      <c r="FD678" s="188"/>
      <c r="FE678" s="188"/>
      <c r="FF678" s="188"/>
      <c r="FG678" s="188"/>
      <c r="FH678" s="188"/>
      <c r="FI678" s="188"/>
      <c r="FJ678" s="188"/>
      <c r="FK678" s="188"/>
      <c r="FL678" s="188"/>
      <c r="FM678" s="188"/>
      <c r="FN678" s="189"/>
      <c r="FO678" s="195"/>
      <c r="FP678" s="188"/>
      <c r="FQ678" s="188"/>
      <c r="FR678" s="188"/>
      <c r="FS678" s="188"/>
      <c r="FT678" s="188"/>
      <c r="FU678" s="188"/>
      <c r="FV678" s="188"/>
      <c r="FW678" s="188"/>
      <c r="FX678" s="188"/>
      <c r="FY678" s="188"/>
      <c r="FZ678" s="188"/>
      <c r="GA678" s="188"/>
      <c r="GB678" s="188"/>
      <c r="GC678" s="188"/>
      <c r="GD678" s="188"/>
      <c r="GE678" s="189"/>
      <c r="GF678" s="195"/>
      <c r="GG678" s="188"/>
      <c r="GH678" s="188"/>
      <c r="GI678" s="188"/>
      <c r="GJ678" s="188"/>
      <c r="GK678" s="188"/>
      <c r="GL678" s="188"/>
      <c r="GM678" s="188"/>
      <c r="GN678" s="188"/>
      <c r="GO678" s="188"/>
      <c r="GP678" s="188"/>
      <c r="GQ678" s="188"/>
      <c r="GR678" s="188"/>
      <c r="GS678" s="188"/>
      <c r="GT678" s="188"/>
      <c r="GU678" s="188"/>
      <c r="GV678" s="189"/>
      <c r="GW678" s="195"/>
      <c r="GX678" s="188"/>
      <c r="GY678" s="188"/>
      <c r="GZ678" s="188"/>
      <c r="HA678" s="188"/>
      <c r="HB678" s="188"/>
      <c r="HC678" s="188"/>
      <c r="HD678" s="188"/>
      <c r="HE678" s="188"/>
      <c r="HF678" s="188"/>
      <c r="HG678" s="188"/>
      <c r="HH678" s="188"/>
      <c r="HI678" s="188"/>
      <c r="HJ678" s="188"/>
      <c r="HK678" s="188"/>
      <c r="HL678" s="188"/>
      <c r="HM678" s="189"/>
      <c r="HN678" s="195"/>
      <c r="HO678" s="188"/>
      <c r="HP678" s="188"/>
      <c r="HQ678" s="188"/>
      <c r="HR678" s="188"/>
      <c r="HS678" s="188"/>
      <c r="HT678" s="188"/>
      <c r="HU678" s="188"/>
      <c r="HV678" s="188"/>
      <c r="HW678" s="188"/>
      <c r="HX678" s="188"/>
      <c r="HY678" s="188"/>
      <c r="HZ678" s="188"/>
      <c r="IA678" s="188"/>
      <c r="IB678" s="188"/>
      <c r="IC678" s="188"/>
      <c r="ID678" s="189"/>
      <c r="IE678" s="195"/>
      <c r="IF678" s="188"/>
      <c r="IG678" s="188"/>
      <c r="IH678" s="188"/>
      <c r="II678" s="188"/>
      <c r="IJ678" s="188"/>
      <c r="IK678" s="188"/>
      <c r="IL678" s="188"/>
      <c r="IM678" s="188"/>
      <c r="IN678" s="188"/>
      <c r="IO678" s="188"/>
      <c r="IP678" s="188"/>
      <c r="IQ678" s="188"/>
      <c r="IR678" s="188"/>
      <c r="IS678" s="188"/>
      <c r="IT678" s="188"/>
      <c r="IU678" s="189"/>
      <c r="IV678" s="195"/>
      <c r="IW678" s="188"/>
      <c r="IX678" s="188"/>
      <c r="IY678" s="188"/>
      <c r="IZ678" s="188"/>
      <c r="JA678" s="188"/>
      <c r="JB678" s="188"/>
      <c r="JC678" s="188"/>
      <c r="JD678" s="188"/>
      <c r="JE678" s="188"/>
      <c r="JF678" s="188"/>
      <c r="JG678" s="188"/>
      <c r="JH678" s="188"/>
      <c r="JI678" s="188"/>
      <c r="JJ678" s="188"/>
      <c r="JK678" s="188"/>
      <c r="JL678" s="189"/>
      <c r="JM678" s="195"/>
      <c r="JN678" s="188"/>
      <c r="JO678" s="188"/>
      <c r="JP678" s="188"/>
      <c r="JQ678" s="188"/>
      <c r="JR678" s="188"/>
      <c r="JS678" s="188"/>
      <c r="JT678" s="188"/>
      <c r="JU678" s="188"/>
      <c r="JV678" s="188"/>
      <c r="JW678" s="188"/>
      <c r="JX678" s="188"/>
      <c r="JY678" s="188"/>
      <c r="JZ678" s="188"/>
      <c r="KA678" s="188"/>
      <c r="KB678" s="188"/>
      <c r="KC678" s="189"/>
      <c r="KD678" s="195"/>
      <c r="KE678" s="188"/>
      <c r="KF678" s="188"/>
      <c r="KG678" s="188"/>
      <c r="KH678" s="188"/>
      <c r="KI678" s="188"/>
      <c r="KJ678" s="188"/>
      <c r="KK678" s="188"/>
      <c r="KL678" s="188"/>
      <c r="KM678" s="188"/>
      <c r="KN678" s="188"/>
      <c r="KO678" s="188"/>
      <c r="KP678" s="188"/>
      <c r="KQ678" s="188"/>
      <c r="KR678" s="188"/>
      <c r="KS678" s="188"/>
      <c r="KT678" s="189"/>
      <c r="KU678" s="188"/>
    </row>
    <row r="679" ht="15.0" customHeight="1">
      <c r="A679" s="195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9"/>
      <c r="R679" s="195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9"/>
      <c r="AI679" s="195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9"/>
      <c r="AZ679" s="195"/>
      <c r="BA679" s="188"/>
      <c r="BB679" s="188"/>
      <c r="BC679" s="188"/>
      <c r="BD679" s="188"/>
      <c r="BE679" s="188"/>
      <c r="BF679" s="188"/>
      <c r="BG679" s="188"/>
      <c r="BH679" s="188"/>
      <c r="BI679" s="188"/>
      <c r="BJ679" s="188"/>
      <c r="BK679" s="188"/>
      <c r="BL679" s="188"/>
      <c r="BM679" s="188"/>
      <c r="BN679" s="188"/>
      <c r="BO679" s="188"/>
      <c r="BP679" s="189"/>
      <c r="BQ679" s="195"/>
      <c r="BR679" s="188"/>
      <c r="BS679" s="188"/>
      <c r="BT679" s="188"/>
      <c r="BU679" s="188"/>
      <c r="BV679" s="188"/>
      <c r="BW679" s="188"/>
      <c r="BX679" s="188"/>
      <c r="BY679" s="188"/>
      <c r="BZ679" s="188"/>
      <c r="CA679" s="188"/>
      <c r="CB679" s="188"/>
      <c r="CC679" s="188"/>
      <c r="CD679" s="188"/>
      <c r="CE679" s="188"/>
      <c r="CF679" s="188"/>
      <c r="CG679" s="189"/>
      <c r="CH679" s="195"/>
      <c r="CI679" s="188"/>
      <c r="CJ679" s="188"/>
      <c r="CK679" s="188"/>
      <c r="CL679" s="188"/>
      <c r="CM679" s="188"/>
      <c r="CN679" s="188"/>
      <c r="CO679" s="188"/>
      <c r="CP679" s="188"/>
      <c r="CQ679" s="188"/>
      <c r="CR679" s="188"/>
      <c r="CS679" s="188"/>
      <c r="CT679" s="188"/>
      <c r="CU679" s="188"/>
      <c r="CV679" s="188"/>
      <c r="CW679" s="188"/>
      <c r="CX679" s="189"/>
      <c r="CY679" s="195"/>
      <c r="CZ679" s="188"/>
      <c r="DA679" s="188"/>
      <c r="DB679" s="188"/>
      <c r="DC679" s="188"/>
      <c r="DD679" s="188"/>
      <c r="DE679" s="188"/>
      <c r="DF679" s="188"/>
      <c r="DG679" s="188"/>
      <c r="DH679" s="188"/>
      <c r="DI679" s="188"/>
      <c r="DJ679" s="188"/>
      <c r="DK679" s="188"/>
      <c r="DL679" s="188"/>
      <c r="DM679" s="188"/>
      <c r="DN679" s="188"/>
      <c r="DO679" s="189"/>
      <c r="DP679" s="195"/>
      <c r="DQ679" s="188"/>
      <c r="DR679" s="188"/>
      <c r="DS679" s="188"/>
      <c r="DT679" s="188"/>
      <c r="DU679" s="188"/>
      <c r="DV679" s="188"/>
      <c r="DW679" s="188"/>
      <c r="DX679" s="188"/>
      <c r="DY679" s="188"/>
      <c r="DZ679" s="188"/>
      <c r="EA679" s="188"/>
      <c r="EB679" s="188"/>
      <c r="EC679" s="188"/>
      <c r="ED679" s="188"/>
      <c r="EE679" s="188"/>
      <c r="EF679" s="189"/>
      <c r="EG679" s="195"/>
      <c r="EH679" s="188"/>
      <c r="EI679" s="188"/>
      <c r="EJ679" s="188"/>
      <c r="EK679" s="188"/>
      <c r="EL679" s="188"/>
      <c r="EM679" s="188"/>
      <c r="EN679" s="188"/>
      <c r="EO679" s="188"/>
      <c r="EP679" s="188"/>
      <c r="EQ679" s="188"/>
      <c r="ER679" s="188"/>
      <c r="ES679" s="188"/>
      <c r="ET679" s="188"/>
      <c r="EU679" s="188"/>
      <c r="EV679" s="188"/>
      <c r="EW679" s="189"/>
      <c r="EX679" s="195"/>
      <c r="EY679" s="188"/>
      <c r="EZ679" s="188"/>
      <c r="FA679" s="188"/>
      <c r="FB679" s="188"/>
      <c r="FC679" s="188"/>
      <c r="FD679" s="188"/>
      <c r="FE679" s="188"/>
      <c r="FF679" s="188"/>
      <c r="FG679" s="188"/>
      <c r="FH679" s="188"/>
      <c r="FI679" s="188"/>
      <c r="FJ679" s="188"/>
      <c r="FK679" s="188"/>
      <c r="FL679" s="188"/>
      <c r="FM679" s="188"/>
      <c r="FN679" s="189"/>
      <c r="FO679" s="195"/>
      <c r="FP679" s="188"/>
      <c r="FQ679" s="188"/>
      <c r="FR679" s="188"/>
      <c r="FS679" s="188"/>
      <c r="FT679" s="188"/>
      <c r="FU679" s="188"/>
      <c r="FV679" s="188"/>
      <c r="FW679" s="188"/>
      <c r="FX679" s="188"/>
      <c r="FY679" s="188"/>
      <c r="FZ679" s="188"/>
      <c r="GA679" s="188"/>
      <c r="GB679" s="188"/>
      <c r="GC679" s="188"/>
      <c r="GD679" s="188"/>
      <c r="GE679" s="189"/>
      <c r="GF679" s="195"/>
      <c r="GG679" s="188"/>
      <c r="GH679" s="188"/>
      <c r="GI679" s="188"/>
      <c r="GJ679" s="188"/>
      <c r="GK679" s="188"/>
      <c r="GL679" s="188"/>
      <c r="GM679" s="188"/>
      <c r="GN679" s="188"/>
      <c r="GO679" s="188"/>
      <c r="GP679" s="188"/>
      <c r="GQ679" s="188"/>
      <c r="GR679" s="188"/>
      <c r="GS679" s="188"/>
      <c r="GT679" s="188"/>
      <c r="GU679" s="188"/>
      <c r="GV679" s="189"/>
      <c r="GW679" s="195"/>
      <c r="GX679" s="188"/>
      <c r="GY679" s="188"/>
      <c r="GZ679" s="188"/>
      <c r="HA679" s="188"/>
      <c r="HB679" s="188"/>
      <c r="HC679" s="188"/>
      <c r="HD679" s="188"/>
      <c r="HE679" s="188"/>
      <c r="HF679" s="188"/>
      <c r="HG679" s="188"/>
      <c r="HH679" s="188"/>
      <c r="HI679" s="188"/>
      <c r="HJ679" s="188"/>
      <c r="HK679" s="188"/>
      <c r="HL679" s="188"/>
      <c r="HM679" s="189"/>
      <c r="HN679" s="195"/>
      <c r="HO679" s="188"/>
      <c r="HP679" s="188"/>
      <c r="HQ679" s="188"/>
      <c r="HR679" s="188"/>
      <c r="HS679" s="188"/>
      <c r="HT679" s="188"/>
      <c r="HU679" s="188"/>
      <c r="HV679" s="188"/>
      <c r="HW679" s="188"/>
      <c r="HX679" s="188"/>
      <c r="HY679" s="188"/>
      <c r="HZ679" s="188"/>
      <c r="IA679" s="188"/>
      <c r="IB679" s="188"/>
      <c r="IC679" s="188"/>
      <c r="ID679" s="189"/>
      <c r="IE679" s="195"/>
      <c r="IF679" s="188"/>
      <c r="IG679" s="188"/>
      <c r="IH679" s="188"/>
      <c r="II679" s="188"/>
      <c r="IJ679" s="188"/>
      <c r="IK679" s="188"/>
      <c r="IL679" s="188"/>
      <c r="IM679" s="188"/>
      <c r="IN679" s="188"/>
      <c r="IO679" s="188"/>
      <c r="IP679" s="188"/>
      <c r="IQ679" s="188"/>
      <c r="IR679" s="188"/>
      <c r="IS679" s="188"/>
      <c r="IT679" s="188"/>
      <c r="IU679" s="189"/>
      <c r="IV679" s="195"/>
      <c r="IW679" s="188"/>
      <c r="IX679" s="188"/>
      <c r="IY679" s="188"/>
      <c r="IZ679" s="188"/>
      <c r="JA679" s="188"/>
      <c r="JB679" s="188"/>
      <c r="JC679" s="188"/>
      <c r="JD679" s="188"/>
      <c r="JE679" s="188"/>
      <c r="JF679" s="188"/>
      <c r="JG679" s="188"/>
      <c r="JH679" s="188"/>
      <c r="JI679" s="188"/>
      <c r="JJ679" s="188"/>
      <c r="JK679" s="188"/>
      <c r="JL679" s="189"/>
      <c r="JM679" s="195"/>
      <c r="JN679" s="188"/>
      <c r="JO679" s="188"/>
      <c r="JP679" s="188"/>
      <c r="JQ679" s="188"/>
      <c r="JR679" s="188"/>
      <c r="JS679" s="188"/>
      <c r="JT679" s="188"/>
      <c r="JU679" s="188"/>
      <c r="JV679" s="188"/>
      <c r="JW679" s="188"/>
      <c r="JX679" s="188"/>
      <c r="JY679" s="188"/>
      <c r="JZ679" s="188"/>
      <c r="KA679" s="188"/>
      <c r="KB679" s="188"/>
      <c r="KC679" s="189"/>
      <c r="KD679" s="195"/>
      <c r="KE679" s="188"/>
      <c r="KF679" s="188"/>
      <c r="KG679" s="188"/>
      <c r="KH679" s="188"/>
      <c r="KI679" s="188"/>
      <c r="KJ679" s="188"/>
      <c r="KK679" s="188"/>
      <c r="KL679" s="188"/>
      <c r="KM679" s="188"/>
      <c r="KN679" s="188"/>
      <c r="KO679" s="188"/>
      <c r="KP679" s="188"/>
      <c r="KQ679" s="188"/>
      <c r="KR679" s="188"/>
      <c r="KS679" s="188"/>
      <c r="KT679" s="189"/>
      <c r="KU679" s="188"/>
    </row>
    <row r="680" ht="15.0" customHeight="1">
      <c r="A680" s="195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9"/>
      <c r="R680" s="195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9"/>
      <c r="AI680" s="195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9"/>
      <c r="AZ680" s="195"/>
      <c r="BA680" s="188"/>
      <c r="BB680" s="188"/>
      <c r="BC680" s="188"/>
      <c r="BD680" s="188"/>
      <c r="BE680" s="188"/>
      <c r="BF680" s="188"/>
      <c r="BG680" s="188"/>
      <c r="BH680" s="188"/>
      <c r="BI680" s="188"/>
      <c r="BJ680" s="188"/>
      <c r="BK680" s="188"/>
      <c r="BL680" s="188"/>
      <c r="BM680" s="188"/>
      <c r="BN680" s="188"/>
      <c r="BO680" s="188"/>
      <c r="BP680" s="189"/>
      <c r="BQ680" s="195"/>
      <c r="BR680" s="188"/>
      <c r="BS680" s="188"/>
      <c r="BT680" s="188"/>
      <c r="BU680" s="188"/>
      <c r="BV680" s="188"/>
      <c r="BW680" s="188"/>
      <c r="BX680" s="188"/>
      <c r="BY680" s="188"/>
      <c r="BZ680" s="188"/>
      <c r="CA680" s="188"/>
      <c r="CB680" s="188"/>
      <c r="CC680" s="188"/>
      <c r="CD680" s="188"/>
      <c r="CE680" s="188"/>
      <c r="CF680" s="188"/>
      <c r="CG680" s="189"/>
      <c r="CH680" s="195"/>
      <c r="CI680" s="188"/>
      <c r="CJ680" s="188"/>
      <c r="CK680" s="188"/>
      <c r="CL680" s="188"/>
      <c r="CM680" s="188"/>
      <c r="CN680" s="188"/>
      <c r="CO680" s="188"/>
      <c r="CP680" s="188"/>
      <c r="CQ680" s="188"/>
      <c r="CR680" s="188"/>
      <c r="CS680" s="188"/>
      <c r="CT680" s="188"/>
      <c r="CU680" s="188"/>
      <c r="CV680" s="188"/>
      <c r="CW680" s="188"/>
      <c r="CX680" s="189"/>
      <c r="CY680" s="195"/>
      <c r="CZ680" s="188"/>
      <c r="DA680" s="188"/>
      <c r="DB680" s="188"/>
      <c r="DC680" s="188"/>
      <c r="DD680" s="188"/>
      <c r="DE680" s="188"/>
      <c r="DF680" s="188"/>
      <c r="DG680" s="188"/>
      <c r="DH680" s="188"/>
      <c r="DI680" s="188"/>
      <c r="DJ680" s="188"/>
      <c r="DK680" s="188"/>
      <c r="DL680" s="188"/>
      <c r="DM680" s="188"/>
      <c r="DN680" s="188"/>
      <c r="DO680" s="189"/>
      <c r="DP680" s="195"/>
      <c r="DQ680" s="188"/>
      <c r="DR680" s="188"/>
      <c r="DS680" s="188"/>
      <c r="DT680" s="188"/>
      <c r="DU680" s="188"/>
      <c r="DV680" s="188"/>
      <c r="DW680" s="188"/>
      <c r="DX680" s="188"/>
      <c r="DY680" s="188"/>
      <c r="DZ680" s="188"/>
      <c r="EA680" s="188"/>
      <c r="EB680" s="188"/>
      <c r="EC680" s="188"/>
      <c r="ED680" s="188"/>
      <c r="EE680" s="188"/>
      <c r="EF680" s="189"/>
      <c r="EG680" s="195"/>
      <c r="EH680" s="188"/>
      <c r="EI680" s="188"/>
      <c r="EJ680" s="188"/>
      <c r="EK680" s="188"/>
      <c r="EL680" s="188"/>
      <c r="EM680" s="188"/>
      <c r="EN680" s="188"/>
      <c r="EO680" s="188"/>
      <c r="EP680" s="188"/>
      <c r="EQ680" s="188"/>
      <c r="ER680" s="188"/>
      <c r="ES680" s="188"/>
      <c r="ET680" s="188"/>
      <c r="EU680" s="188"/>
      <c r="EV680" s="188"/>
      <c r="EW680" s="189"/>
      <c r="EX680" s="195"/>
      <c r="EY680" s="188"/>
      <c r="EZ680" s="188"/>
      <c r="FA680" s="188"/>
      <c r="FB680" s="188"/>
      <c r="FC680" s="188"/>
      <c r="FD680" s="188"/>
      <c r="FE680" s="188"/>
      <c r="FF680" s="188"/>
      <c r="FG680" s="188"/>
      <c r="FH680" s="188"/>
      <c r="FI680" s="188"/>
      <c r="FJ680" s="188"/>
      <c r="FK680" s="188"/>
      <c r="FL680" s="188"/>
      <c r="FM680" s="188"/>
      <c r="FN680" s="189"/>
      <c r="FO680" s="195"/>
      <c r="FP680" s="188"/>
      <c r="FQ680" s="188"/>
      <c r="FR680" s="188"/>
      <c r="FS680" s="188"/>
      <c r="FT680" s="188"/>
      <c r="FU680" s="188"/>
      <c r="FV680" s="188"/>
      <c r="FW680" s="188"/>
      <c r="FX680" s="188"/>
      <c r="FY680" s="188"/>
      <c r="FZ680" s="188"/>
      <c r="GA680" s="188"/>
      <c r="GB680" s="188"/>
      <c r="GC680" s="188"/>
      <c r="GD680" s="188"/>
      <c r="GE680" s="189"/>
      <c r="GF680" s="195"/>
      <c r="GG680" s="188"/>
      <c r="GH680" s="188"/>
      <c r="GI680" s="188"/>
      <c r="GJ680" s="188"/>
      <c r="GK680" s="188"/>
      <c r="GL680" s="188"/>
      <c r="GM680" s="188"/>
      <c r="GN680" s="188"/>
      <c r="GO680" s="188"/>
      <c r="GP680" s="188"/>
      <c r="GQ680" s="188"/>
      <c r="GR680" s="188"/>
      <c r="GS680" s="188"/>
      <c r="GT680" s="188"/>
      <c r="GU680" s="188"/>
      <c r="GV680" s="189"/>
      <c r="GW680" s="195"/>
      <c r="GX680" s="188"/>
      <c r="GY680" s="188"/>
      <c r="GZ680" s="188"/>
      <c r="HA680" s="188"/>
      <c r="HB680" s="188"/>
      <c r="HC680" s="188"/>
      <c r="HD680" s="188"/>
      <c r="HE680" s="188"/>
      <c r="HF680" s="188"/>
      <c r="HG680" s="188"/>
      <c r="HH680" s="188"/>
      <c r="HI680" s="188"/>
      <c r="HJ680" s="188"/>
      <c r="HK680" s="188"/>
      <c r="HL680" s="188"/>
      <c r="HM680" s="189"/>
      <c r="HN680" s="195"/>
      <c r="HO680" s="188"/>
      <c r="HP680" s="188"/>
      <c r="HQ680" s="188"/>
      <c r="HR680" s="188"/>
      <c r="HS680" s="188"/>
      <c r="HT680" s="188"/>
      <c r="HU680" s="188"/>
      <c r="HV680" s="188"/>
      <c r="HW680" s="188"/>
      <c r="HX680" s="188"/>
      <c r="HY680" s="188"/>
      <c r="HZ680" s="188"/>
      <c r="IA680" s="188"/>
      <c r="IB680" s="188"/>
      <c r="IC680" s="188"/>
      <c r="ID680" s="189"/>
      <c r="IE680" s="195"/>
      <c r="IF680" s="188"/>
      <c r="IG680" s="188"/>
      <c r="IH680" s="188"/>
      <c r="II680" s="188"/>
      <c r="IJ680" s="188"/>
      <c r="IK680" s="188"/>
      <c r="IL680" s="188"/>
      <c r="IM680" s="188"/>
      <c r="IN680" s="188"/>
      <c r="IO680" s="188"/>
      <c r="IP680" s="188"/>
      <c r="IQ680" s="188"/>
      <c r="IR680" s="188"/>
      <c r="IS680" s="188"/>
      <c r="IT680" s="188"/>
      <c r="IU680" s="189"/>
      <c r="IV680" s="195"/>
      <c r="IW680" s="188"/>
      <c r="IX680" s="188"/>
      <c r="IY680" s="188"/>
      <c r="IZ680" s="188"/>
      <c r="JA680" s="188"/>
      <c r="JB680" s="188"/>
      <c r="JC680" s="188"/>
      <c r="JD680" s="188"/>
      <c r="JE680" s="188"/>
      <c r="JF680" s="188"/>
      <c r="JG680" s="188"/>
      <c r="JH680" s="188"/>
      <c r="JI680" s="188"/>
      <c r="JJ680" s="188"/>
      <c r="JK680" s="188"/>
      <c r="JL680" s="189"/>
      <c r="JM680" s="195"/>
      <c r="JN680" s="188"/>
      <c r="JO680" s="188"/>
      <c r="JP680" s="188"/>
      <c r="JQ680" s="188"/>
      <c r="JR680" s="188"/>
      <c r="JS680" s="188"/>
      <c r="JT680" s="188"/>
      <c r="JU680" s="188"/>
      <c r="JV680" s="188"/>
      <c r="JW680" s="188"/>
      <c r="JX680" s="188"/>
      <c r="JY680" s="188"/>
      <c r="JZ680" s="188"/>
      <c r="KA680" s="188"/>
      <c r="KB680" s="188"/>
      <c r="KC680" s="189"/>
      <c r="KD680" s="195"/>
      <c r="KE680" s="188"/>
      <c r="KF680" s="188"/>
      <c r="KG680" s="188"/>
      <c r="KH680" s="188"/>
      <c r="KI680" s="188"/>
      <c r="KJ680" s="188"/>
      <c r="KK680" s="188"/>
      <c r="KL680" s="188"/>
      <c r="KM680" s="188"/>
      <c r="KN680" s="188"/>
      <c r="KO680" s="188"/>
      <c r="KP680" s="188"/>
      <c r="KQ680" s="188"/>
      <c r="KR680" s="188"/>
      <c r="KS680" s="188"/>
      <c r="KT680" s="189"/>
      <c r="KU680" s="188"/>
    </row>
    <row r="681" ht="15.0" customHeight="1">
      <c r="A681" s="195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9"/>
      <c r="R681" s="195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9"/>
      <c r="AI681" s="195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9"/>
      <c r="AZ681" s="195"/>
      <c r="BA681" s="188"/>
      <c r="BB681" s="188"/>
      <c r="BC681" s="188"/>
      <c r="BD681" s="188"/>
      <c r="BE681" s="188"/>
      <c r="BF681" s="188"/>
      <c r="BG681" s="188"/>
      <c r="BH681" s="188"/>
      <c r="BI681" s="188"/>
      <c r="BJ681" s="188"/>
      <c r="BK681" s="188"/>
      <c r="BL681" s="188"/>
      <c r="BM681" s="188"/>
      <c r="BN681" s="188"/>
      <c r="BO681" s="188"/>
      <c r="BP681" s="189"/>
      <c r="BQ681" s="195"/>
      <c r="BR681" s="188"/>
      <c r="BS681" s="188"/>
      <c r="BT681" s="188"/>
      <c r="BU681" s="188"/>
      <c r="BV681" s="188"/>
      <c r="BW681" s="188"/>
      <c r="BX681" s="188"/>
      <c r="BY681" s="188"/>
      <c r="BZ681" s="188"/>
      <c r="CA681" s="188"/>
      <c r="CB681" s="188"/>
      <c r="CC681" s="188"/>
      <c r="CD681" s="188"/>
      <c r="CE681" s="188"/>
      <c r="CF681" s="188"/>
      <c r="CG681" s="189"/>
      <c r="CH681" s="195"/>
      <c r="CI681" s="188"/>
      <c r="CJ681" s="188"/>
      <c r="CK681" s="188"/>
      <c r="CL681" s="188"/>
      <c r="CM681" s="188"/>
      <c r="CN681" s="188"/>
      <c r="CO681" s="188"/>
      <c r="CP681" s="188"/>
      <c r="CQ681" s="188"/>
      <c r="CR681" s="188"/>
      <c r="CS681" s="188"/>
      <c r="CT681" s="188"/>
      <c r="CU681" s="188"/>
      <c r="CV681" s="188"/>
      <c r="CW681" s="188"/>
      <c r="CX681" s="189"/>
      <c r="CY681" s="195"/>
      <c r="CZ681" s="188"/>
      <c r="DA681" s="188"/>
      <c r="DB681" s="188"/>
      <c r="DC681" s="188"/>
      <c r="DD681" s="188"/>
      <c r="DE681" s="188"/>
      <c r="DF681" s="188"/>
      <c r="DG681" s="188"/>
      <c r="DH681" s="188"/>
      <c r="DI681" s="188"/>
      <c r="DJ681" s="188"/>
      <c r="DK681" s="188"/>
      <c r="DL681" s="188"/>
      <c r="DM681" s="188"/>
      <c r="DN681" s="188"/>
      <c r="DO681" s="189"/>
      <c r="DP681" s="195"/>
      <c r="DQ681" s="188"/>
      <c r="DR681" s="188"/>
      <c r="DS681" s="188"/>
      <c r="DT681" s="188"/>
      <c r="DU681" s="188"/>
      <c r="DV681" s="188"/>
      <c r="DW681" s="188"/>
      <c r="DX681" s="188"/>
      <c r="DY681" s="188"/>
      <c r="DZ681" s="188"/>
      <c r="EA681" s="188"/>
      <c r="EB681" s="188"/>
      <c r="EC681" s="188"/>
      <c r="ED681" s="188"/>
      <c r="EE681" s="188"/>
      <c r="EF681" s="189"/>
      <c r="EG681" s="195"/>
      <c r="EH681" s="188"/>
      <c r="EI681" s="188"/>
      <c r="EJ681" s="188"/>
      <c r="EK681" s="188"/>
      <c r="EL681" s="188"/>
      <c r="EM681" s="188"/>
      <c r="EN681" s="188"/>
      <c r="EO681" s="188"/>
      <c r="EP681" s="188"/>
      <c r="EQ681" s="188"/>
      <c r="ER681" s="188"/>
      <c r="ES681" s="188"/>
      <c r="ET681" s="188"/>
      <c r="EU681" s="188"/>
      <c r="EV681" s="188"/>
      <c r="EW681" s="189"/>
      <c r="EX681" s="195"/>
      <c r="EY681" s="188"/>
      <c r="EZ681" s="188"/>
      <c r="FA681" s="188"/>
      <c r="FB681" s="188"/>
      <c r="FC681" s="188"/>
      <c r="FD681" s="188"/>
      <c r="FE681" s="188"/>
      <c r="FF681" s="188"/>
      <c r="FG681" s="188"/>
      <c r="FH681" s="188"/>
      <c r="FI681" s="188"/>
      <c r="FJ681" s="188"/>
      <c r="FK681" s="188"/>
      <c r="FL681" s="188"/>
      <c r="FM681" s="188"/>
      <c r="FN681" s="189"/>
      <c r="FO681" s="195"/>
      <c r="FP681" s="188"/>
      <c r="FQ681" s="188"/>
      <c r="FR681" s="188"/>
      <c r="FS681" s="188"/>
      <c r="FT681" s="188"/>
      <c r="FU681" s="188"/>
      <c r="FV681" s="188"/>
      <c r="FW681" s="188"/>
      <c r="FX681" s="188"/>
      <c r="FY681" s="188"/>
      <c r="FZ681" s="188"/>
      <c r="GA681" s="188"/>
      <c r="GB681" s="188"/>
      <c r="GC681" s="188"/>
      <c r="GD681" s="188"/>
      <c r="GE681" s="189"/>
      <c r="GF681" s="195"/>
      <c r="GG681" s="188"/>
      <c r="GH681" s="188"/>
      <c r="GI681" s="188"/>
      <c r="GJ681" s="188"/>
      <c r="GK681" s="188"/>
      <c r="GL681" s="188"/>
      <c r="GM681" s="188"/>
      <c r="GN681" s="188"/>
      <c r="GO681" s="188"/>
      <c r="GP681" s="188"/>
      <c r="GQ681" s="188"/>
      <c r="GR681" s="188"/>
      <c r="GS681" s="188"/>
      <c r="GT681" s="188"/>
      <c r="GU681" s="188"/>
      <c r="GV681" s="189"/>
      <c r="GW681" s="195"/>
      <c r="GX681" s="188"/>
      <c r="GY681" s="188"/>
      <c r="GZ681" s="188"/>
      <c r="HA681" s="188"/>
      <c r="HB681" s="188"/>
      <c r="HC681" s="188"/>
      <c r="HD681" s="188"/>
      <c r="HE681" s="188"/>
      <c r="HF681" s="188"/>
      <c r="HG681" s="188"/>
      <c r="HH681" s="188"/>
      <c r="HI681" s="188"/>
      <c r="HJ681" s="188"/>
      <c r="HK681" s="188"/>
      <c r="HL681" s="188"/>
      <c r="HM681" s="189"/>
      <c r="HN681" s="195"/>
      <c r="HO681" s="188"/>
      <c r="HP681" s="188"/>
      <c r="HQ681" s="188"/>
      <c r="HR681" s="188"/>
      <c r="HS681" s="188"/>
      <c r="HT681" s="188"/>
      <c r="HU681" s="188"/>
      <c r="HV681" s="188"/>
      <c r="HW681" s="188"/>
      <c r="HX681" s="188"/>
      <c r="HY681" s="188"/>
      <c r="HZ681" s="188"/>
      <c r="IA681" s="188"/>
      <c r="IB681" s="188"/>
      <c r="IC681" s="188"/>
      <c r="ID681" s="189"/>
      <c r="IE681" s="195"/>
      <c r="IF681" s="188"/>
      <c r="IG681" s="188"/>
      <c r="IH681" s="188"/>
      <c r="II681" s="188"/>
      <c r="IJ681" s="188"/>
      <c r="IK681" s="188"/>
      <c r="IL681" s="188"/>
      <c r="IM681" s="188"/>
      <c r="IN681" s="188"/>
      <c r="IO681" s="188"/>
      <c r="IP681" s="188"/>
      <c r="IQ681" s="188"/>
      <c r="IR681" s="188"/>
      <c r="IS681" s="188"/>
      <c r="IT681" s="188"/>
      <c r="IU681" s="189"/>
      <c r="IV681" s="195"/>
      <c r="IW681" s="188"/>
      <c r="IX681" s="188"/>
      <c r="IY681" s="188"/>
      <c r="IZ681" s="188"/>
      <c r="JA681" s="188"/>
      <c r="JB681" s="188"/>
      <c r="JC681" s="188"/>
      <c r="JD681" s="188"/>
      <c r="JE681" s="188"/>
      <c r="JF681" s="188"/>
      <c r="JG681" s="188"/>
      <c r="JH681" s="188"/>
      <c r="JI681" s="188"/>
      <c r="JJ681" s="188"/>
      <c r="JK681" s="188"/>
      <c r="JL681" s="189"/>
      <c r="JM681" s="195"/>
      <c r="JN681" s="188"/>
      <c r="JO681" s="188"/>
      <c r="JP681" s="188"/>
      <c r="JQ681" s="188"/>
      <c r="JR681" s="188"/>
      <c r="JS681" s="188"/>
      <c r="JT681" s="188"/>
      <c r="JU681" s="188"/>
      <c r="JV681" s="188"/>
      <c r="JW681" s="188"/>
      <c r="JX681" s="188"/>
      <c r="JY681" s="188"/>
      <c r="JZ681" s="188"/>
      <c r="KA681" s="188"/>
      <c r="KB681" s="188"/>
      <c r="KC681" s="189"/>
      <c r="KD681" s="195"/>
      <c r="KE681" s="188"/>
      <c r="KF681" s="188"/>
      <c r="KG681" s="188"/>
      <c r="KH681" s="188"/>
      <c r="KI681" s="188"/>
      <c r="KJ681" s="188"/>
      <c r="KK681" s="188"/>
      <c r="KL681" s="188"/>
      <c r="KM681" s="188"/>
      <c r="KN681" s="188"/>
      <c r="KO681" s="188"/>
      <c r="KP681" s="188"/>
      <c r="KQ681" s="188"/>
      <c r="KR681" s="188"/>
      <c r="KS681" s="188"/>
      <c r="KT681" s="189"/>
      <c r="KU681" s="188"/>
    </row>
    <row r="682" ht="15.0" customHeight="1">
      <c r="A682" s="195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9"/>
      <c r="R682" s="195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9"/>
      <c r="AI682" s="195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9"/>
      <c r="AZ682" s="195"/>
      <c r="BA682" s="188"/>
      <c r="BB682" s="188"/>
      <c r="BC682" s="188"/>
      <c r="BD682" s="188"/>
      <c r="BE682" s="188"/>
      <c r="BF682" s="188"/>
      <c r="BG682" s="188"/>
      <c r="BH682" s="188"/>
      <c r="BI682" s="188"/>
      <c r="BJ682" s="188"/>
      <c r="BK682" s="188"/>
      <c r="BL682" s="188"/>
      <c r="BM682" s="188"/>
      <c r="BN682" s="188"/>
      <c r="BO682" s="188"/>
      <c r="BP682" s="189"/>
      <c r="BQ682" s="195"/>
      <c r="BR682" s="188"/>
      <c r="BS682" s="188"/>
      <c r="BT682" s="188"/>
      <c r="BU682" s="188"/>
      <c r="BV682" s="188"/>
      <c r="BW682" s="188"/>
      <c r="BX682" s="188"/>
      <c r="BY682" s="188"/>
      <c r="BZ682" s="188"/>
      <c r="CA682" s="188"/>
      <c r="CB682" s="188"/>
      <c r="CC682" s="188"/>
      <c r="CD682" s="188"/>
      <c r="CE682" s="188"/>
      <c r="CF682" s="188"/>
      <c r="CG682" s="189"/>
      <c r="CH682" s="195"/>
      <c r="CI682" s="188"/>
      <c r="CJ682" s="188"/>
      <c r="CK682" s="188"/>
      <c r="CL682" s="188"/>
      <c r="CM682" s="188"/>
      <c r="CN682" s="188"/>
      <c r="CO682" s="188"/>
      <c r="CP682" s="188"/>
      <c r="CQ682" s="188"/>
      <c r="CR682" s="188"/>
      <c r="CS682" s="188"/>
      <c r="CT682" s="188"/>
      <c r="CU682" s="188"/>
      <c r="CV682" s="188"/>
      <c r="CW682" s="188"/>
      <c r="CX682" s="189"/>
      <c r="CY682" s="195"/>
      <c r="CZ682" s="188"/>
      <c r="DA682" s="188"/>
      <c r="DB682" s="188"/>
      <c r="DC682" s="188"/>
      <c r="DD682" s="188"/>
      <c r="DE682" s="188"/>
      <c r="DF682" s="188"/>
      <c r="DG682" s="188"/>
      <c r="DH682" s="188"/>
      <c r="DI682" s="188"/>
      <c r="DJ682" s="188"/>
      <c r="DK682" s="188"/>
      <c r="DL682" s="188"/>
      <c r="DM682" s="188"/>
      <c r="DN682" s="188"/>
      <c r="DO682" s="189"/>
      <c r="DP682" s="195"/>
      <c r="DQ682" s="188"/>
      <c r="DR682" s="188"/>
      <c r="DS682" s="188"/>
      <c r="DT682" s="188"/>
      <c r="DU682" s="188"/>
      <c r="DV682" s="188"/>
      <c r="DW682" s="188"/>
      <c r="DX682" s="188"/>
      <c r="DY682" s="188"/>
      <c r="DZ682" s="188"/>
      <c r="EA682" s="188"/>
      <c r="EB682" s="188"/>
      <c r="EC682" s="188"/>
      <c r="ED682" s="188"/>
      <c r="EE682" s="188"/>
      <c r="EF682" s="189"/>
      <c r="EG682" s="195"/>
      <c r="EH682" s="188"/>
      <c r="EI682" s="188"/>
      <c r="EJ682" s="188"/>
      <c r="EK682" s="188"/>
      <c r="EL682" s="188"/>
      <c r="EM682" s="188"/>
      <c r="EN682" s="188"/>
      <c r="EO682" s="188"/>
      <c r="EP682" s="188"/>
      <c r="EQ682" s="188"/>
      <c r="ER682" s="188"/>
      <c r="ES682" s="188"/>
      <c r="ET682" s="188"/>
      <c r="EU682" s="188"/>
      <c r="EV682" s="188"/>
      <c r="EW682" s="189"/>
      <c r="EX682" s="195"/>
      <c r="EY682" s="188"/>
      <c r="EZ682" s="188"/>
      <c r="FA682" s="188"/>
      <c r="FB682" s="188"/>
      <c r="FC682" s="188"/>
      <c r="FD682" s="188"/>
      <c r="FE682" s="188"/>
      <c r="FF682" s="188"/>
      <c r="FG682" s="188"/>
      <c r="FH682" s="188"/>
      <c r="FI682" s="188"/>
      <c r="FJ682" s="188"/>
      <c r="FK682" s="188"/>
      <c r="FL682" s="188"/>
      <c r="FM682" s="188"/>
      <c r="FN682" s="189"/>
      <c r="FO682" s="195"/>
      <c r="FP682" s="188"/>
      <c r="FQ682" s="188"/>
      <c r="FR682" s="188"/>
      <c r="FS682" s="188"/>
      <c r="FT682" s="188"/>
      <c r="FU682" s="188"/>
      <c r="FV682" s="188"/>
      <c r="FW682" s="188"/>
      <c r="FX682" s="188"/>
      <c r="FY682" s="188"/>
      <c r="FZ682" s="188"/>
      <c r="GA682" s="188"/>
      <c r="GB682" s="188"/>
      <c r="GC682" s="188"/>
      <c r="GD682" s="188"/>
      <c r="GE682" s="189"/>
      <c r="GF682" s="195"/>
      <c r="GG682" s="188"/>
      <c r="GH682" s="188"/>
      <c r="GI682" s="188"/>
      <c r="GJ682" s="188"/>
      <c r="GK682" s="188"/>
      <c r="GL682" s="188"/>
      <c r="GM682" s="188"/>
      <c r="GN682" s="188"/>
      <c r="GO682" s="188"/>
      <c r="GP682" s="188"/>
      <c r="GQ682" s="188"/>
      <c r="GR682" s="188"/>
      <c r="GS682" s="188"/>
      <c r="GT682" s="188"/>
      <c r="GU682" s="188"/>
      <c r="GV682" s="189"/>
      <c r="GW682" s="195"/>
      <c r="GX682" s="188"/>
      <c r="GY682" s="188"/>
      <c r="GZ682" s="188"/>
      <c r="HA682" s="188"/>
      <c r="HB682" s="188"/>
      <c r="HC682" s="188"/>
      <c r="HD682" s="188"/>
      <c r="HE682" s="188"/>
      <c r="HF682" s="188"/>
      <c r="HG682" s="188"/>
      <c r="HH682" s="188"/>
      <c r="HI682" s="188"/>
      <c r="HJ682" s="188"/>
      <c r="HK682" s="188"/>
      <c r="HL682" s="188"/>
      <c r="HM682" s="189"/>
      <c r="HN682" s="195"/>
      <c r="HO682" s="188"/>
      <c r="HP682" s="188"/>
      <c r="HQ682" s="188"/>
      <c r="HR682" s="188"/>
      <c r="HS682" s="188"/>
      <c r="HT682" s="188"/>
      <c r="HU682" s="188"/>
      <c r="HV682" s="188"/>
      <c r="HW682" s="188"/>
      <c r="HX682" s="188"/>
      <c r="HY682" s="188"/>
      <c r="HZ682" s="188"/>
      <c r="IA682" s="188"/>
      <c r="IB682" s="188"/>
      <c r="IC682" s="188"/>
      <c r="ID682" s="189"/>
      <c r="IE682" s="195"/>
      <c r="IF682" s="188"/>
      <c r="IG682" s="188"/>
      <c r="IH682" s="188"/>
      <c r="II682" s="188"/>
      <c r="IJ682" s="188"/>
      <c r="IK682" s="188"/>
      <c r="IL682" s="188"/>
      <c r="IM682" s="188"/>
      <c r="IN682" s="188"/>
      <c r="IO682" s="188"/>
      <c r="IP682" s="188"/>
      <c r="IQ682" s="188"/>
      <c r="IR682" s="188"/>
      <c r="IS682" s="188"/>
      <c r="IT682" s="188"/>
      <c r="IU682" s="189"/>
      <c r="IV682" s="195"/>
      <c r="IW682" s="188"/>
      <c r="IX682" s="188"/>
      <c r="IY682" s="188"/>
      <c r="IZ682" s="188"/>
      <c r="JA682" s="188"/>
      <c r="JB682" s="188"/>
      <c r="JC682" s="188"/>
      <c r="JD682" s="188"/>
      <c r="JE682" s="188"/>
      <c r="JF682" s="188"/>
      <c r="JG682" s="188"/>
      <c r="JH682" s="188"/>
      <c r="JI682" s="188"/>
      <c r="JJ682" s="188"/>
      <c r="JK682" s="188"/>
      <c r="JL682" s="189"/>
      <c r="JM682" s="195"/>
      <c r="JN682" s="188"/>
      <c r="JO682" s="188"/>
      <c r="JP682" s="188"/>
      <c r="JQ682" s="188"/>
      <c r="JR682" s="188"/>
      <c r="JS682" s="188"/>
      <c r="JT682" s="188"/>
      <c r="JU682" s="188"/>
      <c r="JV682" s="188"/>
      <c r="JW682" s="188"/>
      <c r="JX682" s="188"/>
      <c r="JY682" s="188"/>
      <c r="JZ682" s="188"/>
      <c r="KA682" s="188"/>
      <c r="KB682" s="188"/>
      <c r="KC682" s="189"/>
      <c r="KD682" s="195"/>
      <c r="KE682" s="188"/>
      <c r="KF682" s="188"/>
      <c r="KG682" s="188"/>
      <c r="KH682" s="188"/>
      <c r="KI682" s="188"/>
      <c r="KJ682" s="188"/>
      <c r="KK682" s="188"/>
      <c r="KL682" s="188"/>
      <c r="KM682" s="188"/>
      <c r="KN682" s="188"/>
      <c r="KO682" s="188"/>
      <c r="KP682" s="188"/>
      <c r="KQ682" s="188"/>
      <c r="KR682" s="188"/>
      <c r="KS682" s="188"/>
      <c r="KT682" s="189"/>
      <c r="KU682" s="188"/>
    </row>
    <row r="683" ht="15.0" customHeight="1">
      <c r="A683" s="195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9"/>
      <c r="R683" s="195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9"/>
      <c r="AI683" s="195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9"/>
      <c r="AZ683" s="195"/>
      <c r="BA683" s="188"/>
      <c r="BB683" s="188"/>
      <c r="BC683" s="188"/>
      <c r="BD683" s="188"/>
      <c r="BE683" s="188"/>
      <c r="BF683" s="188"/>
      <c r="BG683" s="188"/>
      <c r="BH683" s="188"/>
      <c r="BI683" s="188"/>
      <c r="BJ683" s="188"/>
      <c r="BK683" s="188"/>
      <c r="BL683" s="188"/>
      <c r="BM683" s="188"/>
      <c r="BN683" s="188"/>
      <c r="BO683" s="188"/>
      <c r="BP683" s="189"/>
      <c r="BQ683" s="195"/>
      <c r="BR683" s="188"/>
      <c r="BS683" s="188"/>
      <c r="BT683" s="188"/>
      <c r="BU683" s="188"/>
      <c r="BV683" s="188"/>
      <c r="BW683" s="188"/>
      <c r="BX683" s="188"/>
      <c r="BY683" s="188"/>
      <c r="BZ683" s="188"/>
      <c r="CA683" s="188"/>
      <c r="CB683" s="188"/>
      <c r="CC683" s="188"/>
      <c r="CD683" s="188"/>
      <c r="CE683" s="188"/>
      <c r="CF683" s="188"/>
      <c r="CG683" s="189"/>
      <c r="CH683" s="195"/>
      <c r="CI683" s="188"/>
      <c r="CJ683" s="188"/>
      <c r="CK683" s="188"/>
      <c r="CL683" s="188"/>
      <c r="CM683" s="188"/>
      <c r="CN683" s="188"/>
      <c r="CO683" s="188"/>
      <c r="CP683" s="188"/>
      <c r="CQ683" s="188"/>
      <c r="CR683" s="188"/>
      <c r="CS683" s="188"/>
      <c r="CT683" s="188"/>
      <c r="CU683" s="188"/>
      <c r="CV683" s="188"/>
      <c r="CW683" s="188"/>
      <c r="CX683" s="189"/>
      <c r="CY683" s="195"/>
      <c r="CZ683" s="188"/>
      <c r="DA683" s="188"/>
      <c r="DB683" s="188"/>
      <c r="DC683" s="188"/>
      <c r="DD683" s="188"/>
      <c r="DE683" s="188"/>
      <c r="DF683" s="188"/>
      <c r="DG683" s="188"/>
      <c r="DH683" s="188"/>
      <c r="DI683" s="188"/>
      <c r="DJ683" s="188"/>
      <c r="DK683" s="188"/>
      <c r="DL683" s="188"/>
      <c r="DM683" s="188"/>
      <c r="DN683" s="188"/>
      <c r="DO683" s="189"/>
      <c r="DP683" s="195"/>
      <c r="DQ683" s="188"/>
      <c r="DR683" s="188"/>
      <c r="DS683" s="188"/>
      <c r="DT683" s="188"/>
      <c r="DU683" s="188"/>
      <c r="DV683" s="188"/>
      <c r="DW683" s="188"/>
      <c r="DX683" s="188"/>
      <c r="DY683" s="188"/>
      <c r="DZ683" s="188"/>
      <c r="EA683" s="188"/>
      <c r="EB683" s="188"/>
      <c r="EC683" s="188"/>
      <c r="ED683" s="188"/>
      <c r="EE683" s="188"/>
      <c r="EF683" s="189"/>
      <c r="EG683" s="195"/>
      <c r="EH683" s="188"/>
      <c r="EI683" s="188"/>
      <c r="EJ683" s="188"/>
      <c r="EK683" s="188"/>
      <c r="EL683" s="188"/>
      <c r="EM683" s="188"/>
      <c r="EN683" s="188"/>
      <c r="EO683" s="188"/>
      <c r="EP683" s="188"/>
      <c r="EQ683" s="188"/>
      <c r="ER683" s="188"/>
      <c r="ES683" s="188"/>
      <c r="ET683" s="188"/>
      <c r="EU683" s="188"/>
      <c r="EV683" s="188"/>
      <c r="EW683" s="189"/>
      <c r="EX683" s="195"/>
      <c r="EY683" s="188"/>
      <c r="EZ683" s="188"/>
      <c r="FA683" s="188"/>
      <c r="FB683" s="188"/>
      <c r="FC683" s="188"/>
      <c r="FD683" s="188"/>
      <c r="FE683" s="188"/>
      <c r="FF683" s="188"/>
      <c r="FG683" s="188"/>
      <c r="FH683" s="188"/>
      <c r="FI683" s="188"/>
      <c r="FJ683" s="188"/>
      <c r="FK683" s="188"/>
      <c r="FL683" s="188"/>
      <c r="FM683" s="188"/>
      <c r="FN683" s="189"/>
      <c r="FO683" s="195"/>
      <c r="FP683" s="188"/>
      <c r="FQ683" s="188"/>
      <c r="FR683" s="188"/>
      <c r="FS683" s="188"/>
      <c r="FT683" s="188"/>
      <c r="FU683" s="188"/>
      <c r="FV683" s="188"/>
      <c r="FW683" s="188"/>
      <c r="FX683" s="188"/>
      <c r="FY683" s="188"/>
      <c r="FZ683" s="188"/>
      <c r="GA683" s="188"/>
      <c r="GB683" s="188"/>
      <c r="GC683" s="188"/>
      <c r="GD683" s="188"/>
      <c r="GE683" s="189"/>
      <c r="GF683" s="195"/>
      <c r="GG683" s="188"/>
      <c r="GH683" s="188"/>
      <c r="GI683" s="188"/>
      <c r="GJ683" s="188"/>
      <c r="GK683" s="188"/>
      <c r="GL683" s="188"/>
      <c r="GM683" s="188"/>
      <c r="GN683" s="188"/>
      <c r="GO683" s="188"/>
      <c r="GP683" s="188"/>
      <c r="GQ683" s="188"/>
      <c r="GR683" s="188"/>
      <c r="GS683" s="188"/>
      <c r="GT683" s="188"/>
      <c r="GU683" s="188"/>
      <c r="GV683" s="189"/>
      <c r="GW683" s="195"/>
      <c r="GX683" s="188"/>
      <c r="GY683" s="188"/>
      <c r="GZ683" s="188"/>
      <c r="HA683" s="188"/>
      <c r="HB683" s="188"/>
      <c r="HC683" s="188"/>
      <c r="HD683" s="188"/>
      <c r="HE683" s="188"/>
      <c r="HF683" s="188"/>
      <c r="HG683" s="188"/>
      <c r="HH683" s="188"/>
      <c r="HI683" s="188"/>
      <c r="HJ683" s="188"/>
      <c r="HK683" s="188"/>
      <c r="HL683" s="188"/>
      <c r="HM683" s="189"/>
      <c r="HN683" s="195"/>
      <c r="HO683" s="188"/>
      <c r="HP683" s="188"/>
      <c r="HQ683" s="188"/>
      <c r="HR683" s="188"/>
      <c r="HS683" s="188"/>
      <c r="HT683" s="188"/>
      <c r="HU683" s="188"/>
      <c r="HV683" s="188"/>
      <c r="HW683" s="188"/>
      <c r="HX683" s="188"/>
      <c r="HY683" s="188"/>
      <c r="HZ683" s="188"/>
      <c r="IA683" s="188"/>
      <c r="IB683" s="188"/>
      <c r="IC683" s="188"/>
      <c r="ID683" s="189"/>
      <c r="IE683" s="195"/>
      <c r="IF683" s="188"/>
      <c r="IG683" s="188"/>
      <c r="IH683" s="188"/>
      <c r="II683" s="188"/>
      <c r="IJ683" s="188"/>
      <c r="IK683" s="188"/>
      <c r="IL683" s="188"/>
      <c r="IM683" s="188"/>
      <c r="IN683" s="188"/>
      <c r="IO683" s="188"/>
      <c r="IP683" s="188"/>
      <c r="IQ683" s="188"/>
      <c r="IR683" s="188"/>
      <c r="IS683" s="188"/>
      <c r="IT683" s="188"/>
      <c r="IU683" s="189"/>
      <c r="IV683" s="195"/>
      <c r="IW683" s="188"/>
      <c r="IX683" s="188"/>
      <c r="IY683" s="188"/>
      <c r="IZ683" s="188"/>
      <c r="JA683" s="188"/>
      <c r="JB683" s="188"/>
      <c r="JC683" s="188"/>
      <c r="JD683" s="188"/>
      <c r="JE683" s="188"/>
      <c r="JF683" s="188"/>
      <c r="JG683" s="188"/>
      <c r="JH683" s="188"/>
      <c r="JI683" s="188"/>
      <c r="JJ683" s="188"/>
      <c r="JK683" s="188"/>
      <c r="JL683" s="189"/>
      <c r="JM683" s="195"/>
      <c r="JN683" s="188"/>
      <c r="JO683" s="188"/>
      <c r="JP683" s="188"/>
      <c r="JQ683" s="188"/>
      <c r="JR683" s="188"/>
      <c r="JS683" s="188"/>
      <c r="JT683" s="188"/>
      <c r="JU683" s="188"/>
      <c r="JV683" s="188"/>
      <c r="JW683" s="188"/>
      <c r="JX683" s="188"/>
      <c r="JY683" s="188"/>
      <c r="JZ683" s="188"/>
      <c r="KA683" s="188"/>
      <c r="KB683" s="188"/>
      <c r="KC683" s="189"/>
      <c r="KD683" s="195"/>
      <c r="KE683" s="188"/>
      <c r="KF683" s="188"/>
      <c r="KG683" s="188"/>
      <c r="KH683" s="188"/>
      <c r="KI683" s="188"/>
      <c r="KJ683" s="188"/>
      <c r="KK683" s="188"/>
      <c r="KL683" s="188"/>
      <c r="KM683" s="188"/>
      <c r="KN683" s="188"/>
      <c r="KO683" s="188"/>
      <c r="KP683" s="188"/>
      <c r="KQ683" s="188"/>
      <c r="KR683" s="188"/>
      <c r="KS683" s="188"/>
      <c r="KT683" s="189"/>
      <c r="KU683" s="188"/>
    </row>
    <row r="684" ht="15.0" customHeight="1">
      <c r="A684" s="195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9"/>
      <c r="R684" s="195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9"/>
      <c r="AI684" s="195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9"/>
      <c r="AZ684" s="195"/>
      <c r="BA684" s="188"/>
      <c r="BB684" s="188"/>
      <c r="BC684" s="188"/>
      <c r="BD684" s="188"/>
      <c r="BE684" s="188"/>
      <c r="BF684" s="188"/>
      <c r="BG684" s="188"/>
      <c r="BH684" s="188"/>
      <c r="BI684" s="188"/>
      <c r="BJ684" s="188"/>
      <c r="BK684" s="188"/>
      <c r="BL684" s="188"/>
      <c r="BM684" s="188"/>
      <c r="BN684" s="188"/>
      <c r="BO684" s="188"/>
      <c r="BP684" s="189"/>
      <c r="BQ684" s="195"/>
      <c r="BR684" s="188"/>
      <c r="BS684" s="188"/>
      <c r="BT684" s="188"/>
      <c r="BU684" s="188"/>
      <c r="BV684" s="188"/>
      <c r="BW684" s="188"/>
      <c r="BX684" s="188"/>
      <c r="BY684" s="188"/>
      <c r="BZ684" s="188"/>
      <c r="CA684" s="188"/>
      <c r="CB684" s="188"/>
      <c r="CC684" s="188"/>
      <c r="CD684" s="188"/>
      <c r="CE684" s="188"/>
      <c r="CF684" s="188"/>
      <c r="CG684" s="189"/>
      <c r="CH684" s="195"/>
      <c r="CI684" s="188"/>
      <c r="CJ684" s="188"/>
      <c r="CK684" s="188"/>
      <c r="CL684" s="188"/>
      <c r="CM684" s="188"/>
      <c r="CN684" s="188"/>
      <c r="CO684" s="188"/>
      <c r="CP684" s="188"/>
      <c r="CQ684" s="188"/>
      <c r="CR684" s="188"/>
      <c r="CS684" s="188"/>
      <c r="CT684" s="188"/>
      <c r="CU684" s="188"/>
      <c r="CV684" s="188"/>
      <c r="CW684" s="188"/>
      <c r="CX684" s="189"/>
      <c r="CY684" s="195"/>
      <c r="CZ684" s="188"/>
      <c r="DA684" s="188"/>
      <c r="DB684" s="188"/>
      <c r="DC684" s="188"/>
      <c r="DD684" s="188"/>
      <c r="DE684" s="188"/>
      <c r="DF684" s="188"/>
      <c r="DG684" s="188"/>
      <c r="DH684" s="188"/>
      <c r="DI684" s="188"/>
      <c r="DJ684" s="188"/>
      <c r="DK684" s="188"/>
      <c r="DL684" s="188"/>
      <c r="DM684" s="188"/>
      <c r="DN684" s="188"/>
      <c r="DO684" s="189"/>
      <c r="DP684" s="195"/>
      <c r="DQ684" s="188"/>
      <c r="DR684" s="188"/>
      <c r="DS684" s="188"/>
      <c r="DT684" s="188"/>
      <c r="DU684" s="188"/>
      <c r="DV684" s="188"/>
      <c r="DW684" s="188"/>
      <c r="DX684" s="188"/>
      <c r="DY684" s="188"/>
      <c r="DZ684" s="188"/>
      <c r="EA684" s="188"/>
      <c r="EB684" s="188"/>
      <c r="EC684" s="188"/>
      <c r="ED684" s="188"/>
      <c r="EE684" s="188"/>
      <c r="EF684" s="189"/>
      <c r="EG684" s="195"/>
      <c r="EH684" s="188"/>
      <c r="EI684" s="188"/>
      <c r="EJ684" s="188"/>
      <c r="EK684" s="188"/>
      <c r="EL684" s="188"/>
      <c r="EM684" s="188"/>
      <c r="EN684" s="188"/>
      <c r="EO684" s="188"/>
      <c r="EP684" s="188"/>
      <c r="EQ684" s="188"/>
      <c r="ER684" s="188"/>
      <c r="ES684" s="188"/>
      <c r="ET684" s="188"/>
      <c r="EU684" s="188"/>
      <c r="EV684" s="188"/>
      <c r="EW684" s="189"/>
      <c r="EX684" s="195"/>
      <c r="EY684" s="188"/>
      <c r="EZ684" s="188"/>
      <c r="FA684" s="188"/>
      <c r="FB684" s="188"/>
      <c r="FC684" s="188"/>
      <c r="FD684" s="188"/>
      <c r="FE684" s="188"/>
      <c r="FF684" s="188"/>
      <c r="FG684" s="188"/>
      <c r="FH684" s="188"/>
      <c r="FI684" s="188"/>
      <c r="FJ684" s="188"/>
      <c r="FK684" s="188"/>
      <c r="FL684" s="188"/>
      <c r="FM684" s="188"/>
      <c r="FN684" s="189"/>
      <c r="FO684" s="195"/>
      <c r="FP684" s="188"/>
      <c r="FQ684" s="188"/>
      <c r="FR684" s="188"/>
      <c r="FS684" s="188"/>
      <c r="FT684" s="188"/>
      <c r="FU684" s="188"/>
      <c r="FV684" s="188"/>
      <c r="FW684" s="188"/>
      <c r="FX684" s="188"/>
      <c r="FY684" s="188"/>
      <c r="FZ684" s="188"/>
      <c r="GA684" s="188"/>
      <c r="GB684" s="188"/>
      <c r="GC684" s="188"/>
      <c r="GD684" s="188"/>
      <c r="GE684" s="189"/>
      <c r="GF684" s="195"/>
      <c r="GG684" s="188"/>
      <c r="GH684" s="188"/>
      <c r="GI684" s="188"/>
      <c r="GJ684" s="188"/>
      <c r="GK684" s="188"/>
      <c r="GL684" s="188"/>
      <c r="GM684" s="188"/>
      <c r="GN684" s="188"/>
      <c r="GO684" s="188"/>
      <c r="GP684" s="188"/>
      <c r="GQ684" s="188"/>
      <c r="GR684" s="188"/>
      <c r="GS684" s="188"/>
      <c r="GT684" s="188"/>
      <c r="GU684" s="188"/>
      <c r="GV684" s="189"/>
      <c r="GW684" s="195"/>
      <c r="GX684" s="188"/>
      <c r="GY684" s="188"/>
      <c r="GZ684" s="188"/>
      <c r="HA684" s="188"/>
      <c r="HB684" s="188"/>
      <c r="HC684" s="188"/>
      <c r="HD684" s="188"/>
      <c r="HE684" s="188"/>
      <c r="HF684" s="188"/>
      <c r="HG684" s="188"/>
      <c r="HH684" s="188"/>
      <c r="HI684" s="188"/>
      <c r="HJ684" s="188"/>
      <c r="HK684" s="188"/>
      <c r="HL684" s="188"/>
      <c r="HM684" s="189"/>
      <c r="HN684" s="195"/>
      <c r="HO684" s="188"/>
      <c r="HP684" s="188"/>
      <c r="HQ684" s="188"/>
      <c r="HR684" s="188"/>
      <c r="HS684" s="188"/>
      <c r="HT684" s="188"/>
      <c r="HU684" s="188"/>
      <c r="HV684" s="188"/>
      <c r="HW684" s="188"/>
      <c r="HX684" s="188"/>
      <c r="HY684" s="188"/>
      <c r="HZ684" s="188"/>
      <c r="IA684" s="188"/>
      <c r="IB684" s="188"/>
      <c r="IC684" s="188"/>
      <c r="ID684" s="189"/>
      <c r="IE684" s="195"/>
      <c r="IF684" s="188"/>
      <c r="IG684" s="188"/>
      <c r="IH684" s="188"/>
      <c r="II684" s="188"/>
      <c r="IJ684" s="188"/>
      <c r="IK684" s="188"/>
      <c r="IL684" s="188"/>
      <c r="IM684" s="188"/>
      <c r="IN684" s="188"/>
      <c r="IO684" s="188"/>
      <c r="IP684" s="188"/>
      <c r="IQ684" s="188"/>
      <c r="IR684" s="188"/>
      <c r="IS684" s="188"/>
      <c r="IT684" s="188"/>
      <c r="IU684" s="189"/>
      <c r="IV684" s="195"/>
      <c r="IW684" s="188"/>
      <c r="IX684" s="188"/>
      <c r="IY684" s="188"/>
      <c r="IZ684" s="188"/>
      <c r="JA684" s="188"/>
      <c r="JB684" s="188"/>
      <c r="JC684" s="188"/>
      <c r="JD684" s="188"/>
      <c r="JE684" s="188"/>
      <c r="JF684" s="188"/>
      <c r="JG684" s="188"/>
      <c r="JH684" s="188"/>
      <c r="JI684" s="188"/>
      <c r="JJ684" s="188"/>
      <c r="JK684" s="188"/>
      <c r="JL684" s="189"/>
      <c r="JM684" s="195"/>
      <c r="JN684" s="188"/>
      <c r="JO684" s="188"/>
      <c r="JP684" s="188"/>
      <c r="JQ684" s="188"/>
      <c r="JR684" s="188"/>
      <c r="JS684" s="188"/>
      <c r="JT684" s="188"/>
      <c r="JU684" s="188"/>
      <c r="JV684" s="188"/>
      <c r="JW684" s="188"/>
      <c r="JX684" s="188"/>
      <c r="JY684" s="188"/>
      <c r="JZ684" s="188"/>
      <c r="KA684" s="188"/>
      <c r="KB684" s="188"/>
      <c r="KC684" s="189"/>
      <c r="KD684" s="195"/>
      <c r="KE684" s="188"/>
      <c r="KF684" s="188"/>
      <c r="KG684" s="188"/>
      <c r="KH684" s="188"/>
      <c r="KI684" s="188"/>
      <c r="KJ684" s="188"/>
      <c r="KK684" s="188"/>
      <c r="KL684" s="188"/>
      <c r="KM684" s="188"/>
      <c r="KN684" s="188"/>
      <c r="KO684" s="188"/>
      <c r="KP684" s="188"/>
      <c r="KQ684" s="188"/>
      <c r="KR684" s="188"/>
      <c r="KS684" s="188"/>
      <c r="KT684" s="189"/>
      <c r="KU684" s="188"/>
    </row>
    <row r="685" ht="15.0" customHeight="1">
      <c r="A685" s="195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9"/>
      <c r="R685" s="195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9"/>
      <c r="AI685" s="195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9"/>
      <c r="AZ685" s="195"/>
      <c r="BA685" s="188"/>
      <c r="BB685" s="188"/>
      <c r="BC685" s="188"/>
      <c r="BD685" s="188"/>
      <c r="BE685" s="188"/>
      <c r="BF685" s="188"/>
      <c r="BG685" s="188"/>
      <c r="BH685" s="188"/>
      <c r="BI685" s="188"/>
      <c r="BJ685" s="188"/>
      <c r="BK685" s="188"/>
      <c r="BL685" s="188"/>
      <c r="BM685" s="188"/>
      <c r="BN685" s="188"/>
      <c r="BO685" s="188"/>
      <c r="BP685" s="189"/>
      <c r="BQ685" s="195"/>
      <c r="BR685" s="188"/>
      <c r="BS685" s="188"/>
      <c r="BT685" s="188"/>
      <c r="BU685" s="188"/>
      <c r="BV685" s="188"/>
      <c r="BW685" s="188"/>
      <c r="BX685" s="188"/>
      <c r="BY685" s="188"/>
      <c r="BZ685" s="188"/>
      <c r="CA685" s="188"/>
      <c r="CB685" s="188"/>
      <c r="CC685" s="188"/>
      <c r="CD685" s="188"/>
      <c r="CE685" s="188"/>
      <c r="CF685" s="188"/>
      <c r="CG685" s="189"/>
      <c r="CH685" s="195"/>
      <c r="CI685" s="188"/>
      <c r="CJ685" s="188"/>
      <c r="CK685" s="188"/>
      <c r="CL685" s="188"/>
      <c r="CM685" s="188"/>
      <c r="CN685" s="188"/>
      <c r="CO685" s="188"/>
      <c r="CP685" s="188"/>
      <c r="CQ685" s="188"/>
      <c r="CR685" s="188"/>
      <c r="CS685" s="188"/>
      <c r="CT685" s="188"/>
      <c r="CU685" s="188"/>
      <c r="CV685" s="188"/>
      <c r="CW685" s="188"/>
      <c r="CX685" s="189"/>
      <c r="CY685" s="195"/>
      <c r="CZ685" s="188"/>
      <c r="DA685" s="188"/>
      <c r="DB685" s="188"/>
      <c r="DC685" s="188"/>
      <c r="DD685" s="188"/>
      <c r="DE685" s="188"/>
      <c r="DF685" s="188"/>
      <c r="DG685" s="188"/>
      <c r="DH685" s="188"/>
      <c r="DI685" s="188"/>
      <c r="DJ685" s="188"/>
      <c r="DK685" s="188"/>
      <c r="DL685" s="188"/>
      <c r="DM685" s="188"/>
      <c r="DN685" s="188"/>
      <c r="DO685" s="189"/>
      <c r="DP685" s="195"/>
      <c r="DQ685" s="188"/>
      <c r="DR685" s="188"/>
      <c r="DS685" s="188"/>
      <c r="DT685" s="188"/>
      <c r="DU685" s="188"/>
      <c r="DV685" s="188"/>
      <c r="DW685" s="188"/>
      <c r="DX685" s="188"/>
      <c r="DY685" s="188"/>
      <c r="DZ685" s="188"/>
      <c r="EA685" s="188"/>
      <c r="EB685" s="188"/>
      <c r="EC685" s="188"/>
      <c r="ED685" s="188"/>
      <c r="EE685" s="188"/>
      <c r="EF685" s="189"/>
      <c r="EG685" s="195"/>
      <c r="EH685" s="188"/>
      <c r="EI685" s="188"/>
      <c r="EJ685" s="188"/>
      <c r="EK685" s="188"/>
      <c r="EL685" s="188"/>
      <c r="EM685" s="188"/>
      <c r="EN685" s="188"/>
      <c r="EO685" s="188"/>
      <c r="EP685" s="188"/>
      <c r="EQ685" s="188"/>
      <c r="ER685" s="188"/>
      <c r="ES685" s="188"/>
      <c r="ET685" s="188"/>
      <c r="EU685" s="188"/>
      <c r="EV685" s="188"/>
      <c r="EW685" s="189"/>
      <c r="EX685" s="195"/>
      <c r="EY685" s="188"/>
      <c r="EZ685" s="188"/>
      <c r="FA685" s="188"/>
      <c r="FB685" s="188"/>
      <c r="FC685" s="188"/>
      <c r="FD685" s="188"/>
      <c r="FE685" s="188"/>
      <c r="FF685" s="188"/>
      <c r="FG685" s="188"/>
      <c r="FH685" s="188"/>
      <c r="FI685" s="188"/>
      <c r="FJ685" s="188"/>
      <c r="FK685" s="188"/>
      <c r="FL685" s="188"/>
      <c r="FM685" s="188"/>
      <c r="FN685" s="189"/>
      <c r="FO685" s="195"/>
      <c r="FP685" s="188"/>
      <c r="FQ685" s="188"/>
      <c r="FR685" s="188"/>
      <c r="FS685" s="188"/>
      <c r="FT685" s="188"/>
      <c r="FU685" s="188"/>
      <c r="FV685" s="188"/>
      <c r="FW685" s="188"/>
      <c r="FX685" s="188"/>
      <c r="FY685" s="188"/>
      <c r="FZ685" s="188"/>
      <c r="GA685" s="188"/>
      <c r="GB685" s="188"/>
      <c r="GC685" s="188"/>
      <c r="GD685" s="188"/>
      <c r="GE685" s="189"/>
      <c r="GF685" s="195"/>
      <c r="GG685" s="188"/>
      <c r="GH685" s="188"/>
      <c r="GI685" s="188"/>
      <c r="GJ685" s="188"/>
      <c r="GK685" s="188"/>
      <c r="GL685" s="188"/>
      <c r="GM685" s="188"/>
      <c r="GN685" s="188"/>
      <c r="GO685" s="188"/>
      <c r="GP685" s="188"/>
      <c r="GQ685" s="188"/>
      <c r="GR685" s="188"/>
      <c r="GS685" s="188"/>
      <c r="GT685" s="188"/>
      <c r="GU685" s="188"/>
      <c r="GV685" s="189"/>
      <c r="GW685" s="195"/>
      <c r="GX685" s="188"/>
      <c r="GY685" s="188"/>
      <c r="GZ685" s="188"/>
      <c r="HA685" s="188"/>
      <c r="HB685" s="188"/>
      <c r="HC685" s="188"/>
      <c r="HD685" s="188"/>
      <c r="HE685" s="188"/>
      <c r="HF685" s="188"/>
      <c r="HG685" s="188"/>
      <c r="HH685" s="188"/>
      <c r="HI685" s="188"/>
      <c r="HJ685" s="188"/>
      <c r="HK685" s="188"/>
      <c r="HL685" s="188"/>
      <c r="HM685" s="189"/>
      <c r="HN685" s="195"/>
      <c r="HO685" s="188"/>
      <c r="HP685" s="188"/>
      <c r="HQ685" s="188"/>
      <c r="HR685" s="188"/>
      <c r="HS685" s="188"/>
      <c r="HT685" s="188"/>
      <c r="HU685" s="188"/>
      <c r="HV685" s="188"/>
      <c r="HW685" s="188"/>
      <c r="HX685" s="188"/>
      <c r="HY685" s="188"/>
      <c r="HZ685" s="188"/>
      <c r="IA685" s="188"/>
      <c r="IB685" s="188"/>
      <c r="IC685" s="188"/>
      <c r="ID685" s="189"/>
      <c r="IE685" s="195"/>
      <c r="IF685" s="188"/>
      <c r="IG685" s="188"/>
      <c r="IH685" s="188"/>
      <c r="II685" s="188"/>
      <c r="IJ685" s="188"/>
      <c r="IK685" s="188"/>
      <c r="IL685" s="188"/>
      <c r="IM685" s="188"/>
      <c r="IN685" s="188"/>
      <c r="IO685" s="188"/>
      <c r="IP685" s="188"/>
      <c r="IQ685" s="188"/>
      <c r="IR685" s="188"/>
      <c r="IS685" s="188"/>
      <c r="IT685" s="188"/>
      <c r="IU685" s="189"/>
      <c r="IV685" s="195"/>
      <c r="IW685" s="188"/>
      <c r="IX685" s="188"/>
      <c r="IY685" s="188"/>
      <c r="IZ685" s="188"/>
      <c r="JA685" s="188"/>
      <c r="JB685" s="188"/>
      <c r="JC685" s="188"/>
      <c r="JD685" s="188"/>
      <c r="JE685" s="188"/>
      <c r="JF685" s="188"/>
      <c r="JG685" s="188"/>
      <c r="JH685" s="188"/>
      <c r="JI685" s="188"/>
      <c r="JJ685" s="188"/>
      <c r="JK685" s="188"/>
      <c r="JL685" s="189"/>
      <c r="JM685" s="195"/>
      <c r="JN685" s="188"/>
      <c r="JO685" s="188"/>
      <c r="JP685" s="188"/>
      <c r="JQ685" s="188"/>
      <c r="JR685" s="188"/>
      <c r="JS685" s="188"/>
      <c r="JT685" s="188"/>
      <c r="JU685" s="188"/>
      <c r="JV685" s="188"/>
      <c r="JW685" s="188"/>
      <c r="JX685" s="188"/>
      <c r="JY685" s="188"/>
      <c r="JZ685" s="188"/>
      <c r="KA685" s="188"/>
      <c r="KB685" s="188"/>
      <c r="KC685" s="189"/>
      <c r="KD685" s="195"/>
      <c r="KE685" s="188"/>
      <c r="KF685" s="188"/>
      <c r="KG685" s="188"/>
      <c r="KH685" s="188"/>
      <c r="KI685" s="188"/>
      <c r="KJ685" s="188"/>
      <c r="KK685" s="188"/>
      <c r="KL685" s="188"/>
      <c r="KM685" s="188"/>
      <c r="KN685" s="188"/>
      <c r="KO685" s="188"/>
      <c r="KP685" s="188"/>
      <c r="KQ685" s="188"/>
      <c r="KR685" s="188"/>
      <c r="KS685" s="188"/>
      <c r="KT685" s="189"/>
      <c r="KU685" s="188"/>
    </row>
    <row r="686" ht="15.0" customHeight="1">
      <c r="A686" s="195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9"/>
      <c r="R686" s="195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9"/>
      <c r="AI686" s="195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9"/>
      <c r="AZ686" s="195"/>
      <c r="BA686" s="188"/>
      <c r="BB686" s="188"/>
      <c r="BC686" s="188"/>
      <c r="BD686" s="188"/>
      <c r="BE686" s="188"/>
      <c r="BF686" s="188"/>
      <c r="BG686" s="188"/>
      <c r="BH686" s="188"/>
      <c r="BI686" s="188"/>
      <c r="BJ686" s="188"/>
      <c r="BK686" s="188"/>
      <c r="BL686" s="188"/>
      <c r="BM686" s="188"/>
      <c r="BN686" s="188"/>
      <c r="BO686" s="188"/>
      <c r="BP686" s="189"/>
      <c r="BQ686" s="195"/>
      <c r="BR686" s="188"/>
      <c r="BS686" s="188"/>
      <c r="BT686" s="188"/>
      <c r="BU686" s="188"/>
      <c r="BV686" s="188"/>
      <c r="BW686" s="188"/>
      <c r="BX686" s="188"/>
      <c r="BY686" s="188"/>
      <c r="BZ686" s="188"/>
      <c r="CA686" s="188"/>
      <c r="CB686" s="188"/>
      <c r="CC686" s="188"/>
      <c r="CD686" s="188"/>
      <c r="CE686" s="188"/>
      <c r="CF686" s="188"/>
      <c r="CG686" s="189"/>
      <c r="CH686" s="195"/>
      <c r="CI686" s="188"/>
      <c r="CJ686" s="188"/>
      <c r="CK686" s="188"/>
      <c r="CL686" s="188"/>
      <c r="CM686" s="188"/>
      <c r="CN686" s="188"/>
      <c r="CO686" s="188"/>
      <c r="CP686" s="188"/>
      <c r="CQ686" s="188"/>
      <c r="CR686" s="188"/>
      <c r="CS686" s="188"/>
      <c r="CT686" s="188"/>
      <c r="CU686" s="188"/>
      <c r="CV686" s="188"/>
      <c r="CW686" s="188"/>
      <c r="CX686" s="189"/>
      <c r="CY686" s="195"/>
      <c r="CZ686" s="188"/>
      <c r="DA686" s="188"/>
      <c r="DB686" s="188"/>
      <c r="DC686" s="188"/>
      <c r="DD686" s="188"/>
      <c r="DE686" s="188"/>
      <c r="DF686" s="188"/>
      <c r="DG686" s="188"/>
      <c r="DH686" s="188"/>
      <c r="DI686" s="188"/>
      <c r="DJ686" s="188"/>
      <c r="DK686" s="188"/>
      <c r="DL686" s="188"/>
      <c r="DM686" s="188"/>
      <c r="DN686" s="188"/>
      <c r="DO686" s="189"/>
      <c r="DP686" s="195"/>
      <c r="DQ686" s="188"/>
      <c r="DR686" s="188"/>
      <c r="DS686" s="188"/>
      <c r="DT686" s="188"/>
      <c r="DU686" s="188"/>
      <c r="DV686" s="188"/>
      <c r="DW686" s="188"/>
      <c r="DX686" s="188"/>
      <c r="DY686" s="188"/>
      <c r="DZ686" s="188"/>
      <c r="EA686" s="188"/>
      <c r="EB686" s="188"/>
      <c r="EC686" s="188"/>
      <c r="ED686" s="188"/>
      <c r="EE686" s="188"/>
      <c r="EF686" s="189"/>
      <c r="EG686" s="195"/>
      <c r="EH686" s="188"/>
      <c r="EI686" s="188"/>
      <c r="EJ686" s="188"/>
      <c r="EK686" s="188"/>
      <c r="EL686" s="188"/>
      <c r="EM686" s="188"/>
      <c r="EN686" s="188"/>
      <c r="EO686" s="188"/>
      <c r="EP686" s="188"/>
      <c r="EQ686" s="188"/>
      <c r="ER686" s="188"/>
      <c r="ES686" s="188"/>
      <c r="ET686" s="188"/>
      <c r="EU686" s="188"/>
      <c r="EV686" s="188"/>
      <c r="EW686" s="189"/>
      <c r="EX686" s="195"/>
      <c r="EY686" s="188"/>
      <c r="EZ686" s="188"/>
      <c r="FA686" s="188"/>
      <c r="FB686" s="188"/>
      <c r="FC686" s="188"/>
      <c r="FD686" s="188"/>
      <c r="FE686" s="188"/>
      <c r="FF686" s="188"/>
      <c r="FG686" s="188"/>
      <c r="FH686" s="188"/>
      <c r="FI686" s="188"/>
      <c r="FJ686" s="188"/>
      <c r="FK686" s="188"/>
      <c r="FL686" s="188"/>
      <c r="FM686" s="188"/>
      <c r="FN686" s="189"/>
      <c r="FO686" s="195"/>
      <c r="FP686" s="188"/>
      <c r="FQ686" s="188"/>
      <c r="FR686" s="188"/>
      <c r="FS686" s="188"/>
      <c r="FT686" s="188"/>
      <c r="FU686" s="188"/>
      <c r="FV686" s="188"/>
      <c r="FW686" s="188"/>
      <c r="FX686" s="188"/>
      <c r="FY686" s="188"/>
      <c r="FZ686" s="188"/>
      <c r="GA686" s="188"/>
      <c r="GB686" s="188"/>
      <c r="GC686" s="188"/>
      <c r="GD686" s="188"/>
      <c r="GE686" s="189"/>
      <c r="GF686" s="195"/>
      <c r="GG686" s="188"/>
      <c r="GH686" s="188"/>
      <c r="GI686" s="188"/>
      <c r="GJ686" s="188"/>
      <c r="GK686" s="188"/>
      <c r="GL686" s="188"/>
      <c r="GM686" s="188"/>
      <c r="GN686" s="188"/>
      <c r="GO686" s="188"/>
      <c r="GP686" s="188"/>
      <c r="GQ686" s="188"/>
      <c r="GR686" s="188"/>
      <c r="GS686" s="188"/>
      <c r="GT686" s="188"/>
      <c r="GU686" s="188"/>
      <c r="GV686" s="189"/>
      <c r="GW686" s="195"/>
      <c r="GX686" s="188"/>
      <c r="GY686" s="188"/>
      <c r="GZ686" s="188"/>
      <c r="HA686" s="188"/>
      <c r="HB686" s="188"/>
      <c r="HC686" s="188"/>
      <c r="HD686" s="188"/>
      <c r="HE686" s="188"/>
      <c r="HF686" s="188"/>
      <c r="HG686" s="188"/>
      <c r="HH686" s="188"/>
      <c r="HI686" s="188"/>
      <c r="HJ686" s="188"/>
      <c r="HK686" s="188"/>
      <c r="HL686" s="188"/>
      <c r="HM686" s="189"/>
      <c r="HN686" s="195"/>
      <c r="HO686" s="188"/>
      <c r="HP686" s="188"/>
      <c r="HQ686" s="188"/>
      <c r="HR686" s="188"/>
      <c r="HS686" s="188"/>
      <c r="HT686" s="188"/>
      <c r="HU686" s="188"/>
      <c r="HV686" s="188"/>
      <c r="HW686" s="188"/>
      <c r="HX686" s="188"/>
      <c r="HY686" s="188"/>
      <c r="HZ686" s="188"/>
      <c r="IA686" s="188"/>
      <c r="IB686" s="188"/>
      <c r="IC686" s="188"/>
      <c r="ID686" s="189"/>
      <c r="IE686" s="195"/>
      <c r="IF686" s="188"/>
      <c r="IG686" s="188"/>
      <c r="IH686" s="188"/>
      <c r="II686" s="188"/>
      <c r="IJ686" s="188"/>
      <c r="IK686" s="188"/>
      <c r="IL686" s="188"/>
      <c r="IM686" s="188"/>
      <c r="IN686" s="188"/>
      <c r="IO686" s="188"/>
      <c r="IP686" s="188"/>
      <c r="IQ686" s="188"/>
      <c r="IR686" s="188"/>
      <c r="IS686" s="188"/>
      <c r="IT686" s="188"/>
      <c r="IU686" s="189"/>
      <c r="IV686" s="195"/>
      <c r="IW686" s="188"/>
      <c r="IX686" s="188"/>
      <c r="IY686" s="188"/>
      <c r="IZ686" s="188"/>
      <c r="JA686" s="188"/>
      <c r="JB686" s="188"/>
      <c r="JC686" s="188"/>
      <c r="JD686" s="188"/>
      <c r="JE686" s="188"/>
      <c r="JF686" s="188"/>
      <c r="JG686" s="188"/>
      <c r="JH686" s="188"/>
      <c r="JI686" s="188"/>
      <c r="JJ686" s="188"/>
      <c r="JK686" s="188"/>
      <c r="JL686" s="189"/>
      <c r="JM686" s="195"/>
      <c r="JN686" s="188"/>
      <c r="JO686" s="188"/>
      <c r="JP686" s="188"/>
      <c r="JQ686" s="188"/>
      <c r="JR686" s="188"/>
      <c r="JS686" s="188"/>
      <c r="JT686" s="188"/>
      <c r="JU686" s="188"/>
      <c r="JV686" s="188"/>
      <c r="JW686" s="188"/>
      <c r="JX686" s="188"/>
      <c r="JY686" s="188"/>
      <c r="JZ686" s="188"/>
      <c r="KA686" s="188"/>
      <c r="KB686" s="188"/>
      <c r="KC686" s="189"/>
      <c r="KD686" s="195"/>
      <c r="KE686" s="188"/>
      <c r="KF686" s="188"/>
      <c r="KG686" s="188"/>
      <c r="KH686" s="188"/>
      <c r="KI686" s="188"/>
      <c r="KJ686" s="188"/>
      <c r="KK686" s="188"/>
      <c r="KL686" s="188"/>
      <c r="KM686" s="188"/>
      <c r="KN686" s="188"/>
      <c r="KO686" s="188"/>
      <c r="KP686" s="188"/>
      <c r="KQ686" s="188"/>
      <c r="KR686" s="188"/>
      <c r="KS686" s="188"/>
      <c r="KT686" s="189"/>
      <c r="KU686" s="188"/>
    </row>
    <row r="687" ht="15.0" customHeight="1">
      <c r="A687" s="195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9"/>
      <c r="R687" s="195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9"/>
      <c r="AI687" s="195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9"/>
      <c r="AZ687" s="195"/>
      <c r="BA687" s="188"/>
      <c r="BB687" s="188"/>
      <c r="BC687" s="188"/>
      <c r="BD687" s="188"/>
      <c r="BE687" s="188"/>
      <c r="BF687" s="188"/>
      <c r="BG687" s="188"/>
      <c r="BH687" s="188"/>
      <c r="BI687" s="188"/>
      <c r="BJ687" s="188"/>
      <c r="BK687" s="188"/>
      <c r="BL687" s="188"/>
      <c r="BM687" s="188"/>
      <c r="BN687" s="188"/>
      <c r="BO687" s="188"/>
      <c r="BP687" s="189"/>
      <c r="BQ687" s="195"/>
      <c r="BR687" s="188"/>
      <c r="BS687" s="188"/>
      <c r="BT687" s="188"/>
      <c r="BU687" s="188"/>
      <c r="BV687" s="188"/>
      <c r="BW687" s="188"/>
      <c r="BX687" s="188"/>
      <c r="BY687" s="188"/>
      <c r="BZ687" s="188"/>
      <c r="CA687" s="188"/>
      <c r="CB687" s="188"/>
      <c r="CC687" s="188"/>
      <c r="CD687" s="188"/>
      <c r="CE687" s="188"/>
      <c r="CF687" s="188"/>
      <c r="CG687" s="189"/>
      <c r="CH687" s="195"/>
      <c r="CI687" s="188"/>
      <c r="CJ687" s="188"/>
      <c r="CK687" s="188"/>
      <c r="CL687" s="188"/>
      <c r="CM687" s="188"/>
      <c r="CN687" s="188"/>
      <c r="CO687" s="188"/>
      <c r="CP687" s="188"/>
      <c r="CQ687" s="188"/>
      <c r="CR687" s="188"/>
      <c r="CS687" s="188"/>
      <c r="CT687" s="188"/>
      <c r="CU687" s="188"/>
      <c r="CV687" s="188"/>
      <c r="CW687" s="188"/>
      <c r="CX687" s="189"/>
      <c r="CY687" s="195"/>
      <c r="CZ687" s="188"/>
      <c r="DA687" s="188"/>
      <c r="DB687" s="188"/>
      <c r="DC687" s="188"/>
      <c r="DD687" s="188"/>
      <c r="DE687" s="188"/>
      <c r="DF687" s="188"/>
      <c r="DG687" s="188"/>
      <c r="DH687" s="188"/>
      <c r="DI687" s="188"/>
      <c r="DJ687" s="188"/>
      <c r="DK687" s="188"/>
      <c r="DL687" s="188"/>
      <c r="DM687" s="188"/>
      <c r="DN687" s="188"/>
      <c r="DO687" s="189"/>
      <c r="DP687" s="195"/>
      <c r="DQ687" s="188"/>
      <c r="DR687" s="188"/>
      <c r="DS687" s="188"/>
      <c r="DT687" s="188"/>
      <c r="DU687" s="188"/>
      <c r="DV687" s="188"/>
      <c r="DW687" s="188"/>
      <c r="DX687" s="188"/>
      <c r="DY687" s="188"/>
      <c r="DZ687" s="188"/>
      <c r="EA687" s="188"/>
      <c r="EB687" s="188"/>
      <c r="EC687" s="188"/>
      <c r="ED687" s="188"/>
      <c r="EE687" s="188"/>
      <c r="EF687" s="189"/>
      <c r="EG687" s="195"/>
      <c r="EH687" s="188"/>
      <c r="EI687" s="188"/>
      <c r="EJ687" s="188"/>
      <c r="EK687" s="188"/>
      <c r="EL687" s="188"/>
      <c r="EM687" s="188"/>
      <c r="EN687" s="188"/>
      <c r="EO687" s="188"/>
      <c r="EP687" s="188"/>
      <c r="EQ687" s="188"/>
      <c r="ER687" s="188"/>
      <c r="ES687" s="188"/>
      <c r="ET687" s="188"/>
      <c r="EU687" s="188"/>
      <c r="EV687" s="188"/>
      <c r="EW687" s="189"/>
      <c r="EX687" s="195"/>
      <c r="EY687" s="188"/>
      <c r="EZ687" s="188"/>
      <c r="FA687" s="188"/>
      <c r="FB687" s="188"/>
      <c r="FC687" s="188"/>
      <c r="FD687" s="188"/>
      <c r="FE687" s="188"/>
      <c r="FF687" s="188"/>
      <c r="FG687" s="188"/>
      <c r="FH687" s="188"/>
      <c r="FI687" s="188"/>
      <c r="FJ687" s="188"/>
      <c r="FK687" s="188"/>
      <c r="FL687" s="188"/>
      <c r="FM687" s="188"/>
      <c r="FN687" s="189"/>
      <c r="FO687" s="195"/>
      <c r="FP687" s="188"/>
      <c r="FQ687" s="188"/>
      <c r="FR687" s="188"/>
      <c r="FS687" s="188"/>
      <c r="FT687" s="188"/>
      <c r="FU687" s="188"/>
      <c r="FV687" s="188"/>
      <c r="FW687" s="188"/>
      <c r="FX687" s="188"/>
      <c r="FY687" s="188"/>
      <c r="FZ687" s="188"/>
      <c r="GA687" s="188"/>
      <c r="GB687" s="188"/>
      <c r="GC687" s="188"/>
      <c r="GD687" s="188"/>
      <c r="GE687" s="189"/>
      <c r="GF687" s="195"/>
      <c r="GG687" s="188"/>
      <c r="GH687" s="188"/>
      <c r="GI687" s="188"/>
      <c r="GJ687" s="188"/>
      <c r="GK687" s="188"/>
      <c r="GL687" s="188"/>
      <c r="GM687" s="188"/>
      <c r="GN687" s="188"/>
      <c r="GO687" s="188"/>
      <c r="GP687" s="188"/>
      <c r="GQ687" s="188"/>
      <c r="GR687" s="188"/>
      <c r="GS687" s="188"/>
      <c r="GT687" s="188"/>
      <c r="GU687" s="188"/>
      <c r="GV687" s="189"/>
      <c r="GW687" s="195"/>
      <c r="GX687" s="188"/>
      <c r="GY687" s="188"/>
      <c r="GZ687" s="188"/>
      <c r="HA687" s="188"/>
      <c r="HB687" s="188"/>
      <c r="HC687" s="188"/>
      <c r="HD687" s="188"/>
      <c r="HE687" s="188"/>
      <c r="HF687" s="188"/>
      <c r="HG687" s="188"/>
      <c r="HH687" s="188"/>
      <c r="HI687" s="188"/>
      <c r="HJ687" s="188"/>
      <c r="HK687" s="188"/>
      <c r="HL687" s="188"/>
      <c r="HM687" s="189"/>
      <c r="HN687" s="195"/>
      <c r="HO687" s="188"/>
      <c r="HP687" s="188"/>
      <c r="HQ687" s="188"/>
      <c r="HR687" s="188"/>
      <c r="HS687" s="188"/>
      <c r="HT687" s="188"/>
      <c r="HU687" s="188"/>
      <c r="HV687" s="188"/>
      <c r="HW687" s="188"/>
      <c r="HX687" s="188"/>
      <c r="HY687" s="188"/>
      <c r="HZ687" s="188"/>
      <c r="IA687" s="188"/>
      <c r="IB687" s="188"/>
      <c r="IC687" s="188"/>
      <c r="ID687" s="189"/>
      <c r="IE687" s="195"/>
      <c r="IF687" s="188"/>
      <c r="IG687" s="188"/>
      <c r="IH687" s="188"/>
      <c r="II687" s="188"/>
      <c r="IJ687" s="188"/>
      <c r="IK687" s="188"/>
      <c r="IL687" s="188"/>
      <c r="IM687" s="188"/>
      <c r="IN687" s="188"/>
      <c r="IO687" s="188"/>
      <c r="IP687" s="188"/>
      <c r="IQ687" s="188"/>
      <c r="IR687" s="188"/>
      <c r="IS687" s="188"/>
      <c r="IT687" s="188"/>
      <c r="IU687" s="189"/>
      <c r="IV687" s="195"/>
      <c r="IW687" s="188"/>
      <c r="IX687" s="188"/>
      <c r="IY687" s="188"/>
      <c r="IZ687" s="188"/>
      <c r="JA687" s="188"/>
      <c r="JB687" s="188"/>
      <c r="JC687" s="188"/>
      <c r="JD687" s="188"/>
      <c r="JE687" s="188"/>
      <c r="JF687" s="188"/>
      <c r="JG687" s="188"/>
      <c r="JH687" s="188"/>
      <c r="JI687" s="188"/>
      <c r="JJ687" s="188"/>
      <c r="JK687" s="188"/>
      <c r="JL687" s="189"/>
      <c r="JM687" s="195"/>
      <c r="JN687" s="188"/>
      <c r="JO687" s="188"/>
      <c r="JP687" s="188"/>
      <c r="JQ687" s="188"/>
      <c r="JR687" s="188"/>
      <c r="JS687" s="188"/>
      <c r="JT687" s="188"/>
      <c r="JU687" s="188"/>
      <c r="JV687" s="188"/>
      <c r="JW687" s="188"/>
      <c r="JX687" s="188"/>
      <c r="JY687" s="188"/>
      <c r="JZ687" s="188"/>
      <c r="KA687" s="188"/>
      <c r="KB687" s="188"/>
      <c r="KC687" s="189"/>
      <c r="KD687" s="195"/>
      <c r="KE687" s="188"/>
      <c r="KF687" s="188"/>
      <c r="KG687" s="188"/>
      <c r="KH687" s="188"/>
      <c r="KI687" s="188"/>
      <c r="KJ687" s="188"/>
      <c r="KK687" s="188"/>
      <c r="KL687" s="188"/>
      <c r="KM687" s="188"/>
      <c r="KN687" s="188"/>
      <c r="KO687" s="188"/>
      <c r="KP687" s="188"/>
      <c r="KQ687" s="188"/>
      <c r="KR687" s="188"/>
      <c r="KS687" s="188"/>
      <c r="KT687" s="189"/>
      <c r="KU687" s="188"/>
    </row>
    <row r="688" ht="15.0" customHeight="1">
      <c r="A688" s="195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9"/>
      <c r="R688" s="195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9"/>
      <c r="AI688" s="195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9"/>
      <c r="AZ688" s="195"/>
      <c r="BA688" s="188"/>
      <c r="BB688" s="188"/>
      <c r="BC688" s="188"/>
      <c r="BD688" s="188"/>
      <c r="BE688" s="188"/>
      <c r="BF688" s="188"/>
      <c r="BG688" s="188"/>
      <c r="BH688" s="188"/>
      <c r="BI688" s="188"/>
      <c r="BJ688" s="188"/>
      <c r="BK688" s="188"/>
      <c r="BL688" s="188"/>
      <c r="BM688" s="188"/>
      <c r="BN688" s="188"/>
      <c r="BO688" s="188"/>
      <c r="BP688" s="189"/>
      <c r="BQ688" s="195"/>
      <c r="BR688" s="188"/>
      <c r="BS688" s="188"/>
      <c r="BT688" s="188"/>
      <c r="BU688" s="188"/>
      <c r="BV688" s="188"/>
      <c r="BW688" s="188"/>
      <c r="BX688" s="188"/>
      <c r="BY688" s="188"/>
      <c r="BZ688" s="188"/>
      <c r="CA688" s="188"/>
      <c r="CB688" s="188"/>
      <c r="CC688" s="188"/>
      <c r="CD688" s="188"/>
      <c r="CE688" s="188"/>
      <c r="CF688" s="188"/>
      <c r="CG688" s="189"/>
      <c r="CH688" s="195"/>
      <c r="CI688" s="188"/>
      <c r="CJ688" s="188"/>
      <c r="CK688" s="188"/>
      <c r="CL688" s="188"/>
      <c r="CM688" s="188"/>
      <c r="CN688" s="188"/>
      <c r="CO688" s="188"/>
      <c r="CP688" s="188"/>
      <c r="CQ688" s="188"/>
      <c r="CR688" s="188"/>
      <c r="CS688" s="188"/>
      <c r="CT688" s="188"/>
      <c r="CU688" s="188"/>
      <c r="CV688" s="188"/>
      <c r="CW688" s="188"/>
      <c r="CX688" s="189"/>
      <c r="CY688" s="195"/>
      <c r="CZ688" s="188"/>
      <c r="DA688" s="188"/>
      <c r="DB688" s="188"/>
      <c r="DC688" s="188"/>
      <c r="DD688" s="188"/>
      <c r="DE688" s="188"/>
      <c r="DF688" s="188"/>
      <c r="DG688" s="188"/>
      <c r="DH688" s="188"/>
      <c r="DI688" s="188"/>
      <c r="DJ688" s="188"/>
      <c r="DK688" s="188"/>
      <c r="DL688" s="188"/>
      <c r="DM688" s="188"/>
      <c r="DN688" s="188"/>
      <c r="DO688" s="189"/>
      <c r="DP688" s="195"/>
      <c r="DQ688" s="188"/>
      <c r="DR688" s="188"/>
      <c r="DS688" s="188"/>
      <c r="DT688" s="188"/>
      <c r="DU688" s="188"/>
      <c r="DV688" s="188"/>
      <c r="DW688" s="188"/>
      <c r="DX688" s="188"/>
      <c r="DY688" s="188"/>
      <c r="DZ688" s="188"/>
      <c r="EA688" s="188"/>
      <c r="EB688" s="188"/>
      <c r="EC688" s="188"/>
      <c r="ED688" s="188"/>
      <c r="EE688" s="188"/>
      <c r="EF688" s="189"/>
      <c r="EG688" s="195"/>
      <c r="EH688" s="188"/>
      <c r="EI688" s="188"/>
      <c r="EJ688" s="188"/>
      <c r="EK688" s="188"/>
      <c r="EL688" s="188"/>
      <c r="EM688" s="188"/>
      <c r="EN688" s="188"/>
      <c r="EO688" s="188"/>
      <c r="EP688" s="188"/>
      <c r="EQ688" s="188"/>
      <c r="ER688" s="188"/>
      <c r="ES688" s="188"/>
      <c r="ET688" s="188"/>
      <c r="EU688" s="188"/>
      <c r="EV688" s="188"/>
      <c r="EW688" s="189"/>
      <c r="EX688" s="195"/>
      <c r="EY688" s="188"/>
      <c r="EZ688" s="188"/>
      <c r="FA688" s="188"/>
      <c r="FB688" s="188"/>
      <c r="FC688" s="188"/>
      <c r="FD688" s="188"/>
      <c r="FE688" s="188"/>
      <c r="FF688" s="188"/>
      <c r="FG688" s="188"/>
      <c r="FH688" s="188"/>
      <c r="FI688" s="188"/>
      <c r="FJ688" s="188"/>
      <c r="FK688" s="188"/>
      <c r="FL688" s="188"/>
      <c r="FM688" s="188"/>
      <c r="FN688" s="189"/>
      <c r="FO688" s="195"/>
      <c r="FP688" s="188"/>
      <c r="FQ688" s="188"/>
      <c r="FR688" s="188"/>
      <c r="FS688" s="188"/>
      <c r="FT688" s="188"/>
      <c r="FU688" s="188"/>
      <c r="FV688" s="188"/>
      <c r="FW688" s="188"/>
      <c r="FX688" s="188"/>
      <c r="FY688" s="188"/>
      <c r="FZ688" s="188"/>
      <c r="GA688" s="188"/>
      <c r="GB688" s="188"/>
      <c r="GC688" s="188"/>
      <c r="GD688" s="188"/>
      <c r="GE688" s="189"/>
      <c r="GF688" s="195"/>
      <c r="GG688" s="188"/>
      <c r="GH688" s="188"/>
      <c r="GI688" s="188"/>
      <c r="GJ688" s="188"/>
      <c r="GK688" s="188"/>
      <c r="GL688" s="188"/>
      <c r="GM688" s="188"/>
      <c r="GN688" s="188"/>
      <c r="GO688" s="188"/>
      <c r="GP688" s="188"/>
      <c r="GQ688" s="188"/>
      <c r="GR688" s="188"/>
      <c r="GS688" s="188"/>
      <c r="GT688" s="188"/>
      <c r="GU688" s="188"/>
      <c r="GV688" s="189"/>
      <c r="GW688" s="195"/>
      <c r="GX688" s="188"/>
      <c r="GY688" s="188"/>
      <c r="GZ688" s="188"/>
      <c r="HA688" s="188"/>
      <c r="HB688" s="188"/>
      <c r="HC688" s="188"/>
      <c r="HD688" s="188"/>
      <c r="HE688" s="188"/>
      <c r="HF688" s="188"/>
      <c r="HG688" s="188"/>
      <c r="HH688" s="188"/>
      <c r="HI688" s="188"/>
      <c r="HJ688" s="188"/>
      <c r="HK688" s="188"/>
      <c r="HL688" s="188"/>
      <c r="HM688" s="189"/>
      <c r="HN688" s="195"/>
      <c r="HO688" s="188"/>
      <c r="HP688" s="188"/>
      <c r="HQ688" s="188"/>
      <c r="HR688" s="188"/>
      <c r="HS688" s="188"/>
      <c r="HT688" s="188"/>
      <c r="HU688" s="188"/>
      <c r="HV688" s="188"/>
      <c r="HW688" s="188"/>
      <c r="HX688" s="188"/>
      <c r="HY688" s="188"/>
      <c r="HZ688" s="188"/>
      <c r="IA688" s="188"/>
      <c r="IB688" s="188"/>
      <c r="IC688" s="188"/>
      <c r="ID688" s="189"/>
      <c r="IE688" s="195"/>
      <c r="IF688" s="188"/>
      <c r="IG688" s="188"/>
      <c r="IH688" s="188"/>
      <c r="II688" s="188"/>
      <c r="IJ688" s="188"/>
      <c r="IK688" s="188"/>
      <c r="IL688" s="188"/>
      <c r="IM688" s="188"/>
      <c r="IN688" s="188"/>
      <c r="IO688" s="188"/>
      <c r="IP688" s="188"/>
      <c r="IQ688" s="188"/>
      <c r="IR688" s="188"/>
      <c r="IS688" s="188"/>
      <c r="IT688" s="188"/>
      <c r="IU688" s="189"/>
      <c r="IV688" s="195"/>
      <c r="IW688" s="188"/>
      <c r="IX688" s="188"/>
      <c r="IY688" s="188"/>
      <c r="IZ688" s="188"/>
      <c r="JA688" s="188"/>
      <c r="JB688" s="188"/>
      <c r="JC688" s="188"/>
      <c r="JD688" s="188"/>
      <c r="JE688" s="188"/>
      <c r="JF688" s="188"/>
      <c r="JG688" s="188"/>
      <c r="JH688" s="188"/>
      <c r="JI688" s="188"/>
      <c r="JJ688" s="188"/>
      <c r="JK688" s="188"/>
      <c r="JL688" s="189"/>
      <c r="JM688" s="195"/>
      <c r="JN688" s="188"/>
      <c r="JO688" s="188"/>
      <c r="JP688" s="188"/>
      <c r="JQ688" s="188"/>
      <c r="JR688" s="188"/>
      <c r="JS688" s="188"/>
      <c r="JT688" s="188"/>
      <c r="JU688" s="188"/>
      <c r="JV688" s="188"/>
      <c r="JW688" s="188"/>
      <c r="JX688" s="188"/>
      <c r="JY688" s="188"/>
      <c r="JZ688" s="188"/>
      <c r="KA688" s="188"/>
      <c r="KB688" s="188"/>
      <c r="KC688" s="189"/>
      <c r="KD688" s="195"/>
      <c r="KE688" s="188"/>
      <c r="KF688" s="188"/>
      <c r="KG688" s="188"/>
      <c r="KH688" s="188"/>
      <c r="KI688" s="188"/>
      <c r="KJ688" s="188"/>
      <c r="KK688" s="188"/>
      <c r="KL688" s="188"/>
      <c r="KM688" s="188"/>
      <c r="KN688" s="188"/>
      <c r="KO688" s="188"/>
      <c r="KP688" s="188"/>
      <c r="KQ688" s="188"/>
      <c r="KR688" s="188"/>
      <c r="KS688" s="188"/>
      <c r="KT688" s="189"/>
      <c r="KU688" s="188"/>
    </row>
    <row r="689" ht="15.0" customHeight="1">
      <c r="A689" s="195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9"/>
      <c r="R689" s="195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9"/>
      <c r="AI689" s="195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9"/>
      <c r="AZ689" s="195"/>
      <c r="BA689" s="188"/>
      <c r="BB689" s="188"/>
      <c r="BC689" s="188"/>
      <c r="BD689" s="188"/>
      <c r="BE689" s="188"/>
      <c r="BF689" s="188"/>
      <c r="BG689" s="188"/>
      <c r="BH689" s="188"/>
      <c r="BI689" s="188"/>
      <c r="BJ689" s="188"/>
      <c r="BK689" s="188"/>
      <c r="BL689" s="188"/>
      <c r="BM689" s="188"/>
      <c r="BN689" s="188"/>
      <c r="BO689" s="188"/>
      <c r="BP689" s="189"/>
      <c r="BQ689" s="195"/>
      <c r="BR689" s="188"/>
      <c r="BS689" s="188"/>
      <c r="BT689" s="188"/>
      <c r="BU689" s="188"/>
      <c r="BV689" s="188"/>
      <c r="BW689" s="188"/>
      <c r="BX689" s="188"/>
      <c r="BY689" s="188"/>
      <c r="BZ689" s="188"/>
      <c r="CA689" s="188"/>
      <c r="CB689" s="188"/>
      <c r="CC689" s="188"/>
      <c r="CD689" s="188"/>
      <c r="CE689" s="188"/>
      <c r="CF689" s="188"/>
      <c r="CG689" s="189"/>
      <c r="CH689" s="195"/>
      <c r="CI689" s="188"/>
      <c r="CJ689" s="188"/>
      <c r="CK689" s="188"/>
      <c r="CL689" s="188"/>
      <c r="CM689" s="188"/>
      <c r="CN689" s="188"/>
      <c r="CO689" s="188"/>
      <c r="CP689" s="188"/>
      <c r="CQ689" s="188"/>
      <c r="CR689" s="188"/>
      <c r="CS689" s="188"/>
      <c r="CT689" s="188"/>
      <c r="CU689" s="188"/>
      <c r="CV689" s="188"/>
      <c r="CW689" s="188"/>
      <c r="CX689" s="189"/>
      <c r="CY689" s="195"/>
      <c r="CZ689" s="188"/>
      <c r="DA689" s="188"/>
      <c r="DB689" s="188"/>
      <c r="DC689" s="188"/>
      <c r="DD689" s="188"/>
      <c r="DE689" s="188"/>
      <c r="DF689" s="188"/>
      <c r="DG689" s="188"/>
      <c r="DH689" s="188"/>
      <c r="DI689" s="188"/>
      <c r="DJ689" s="188"/>
      <c r="DK689" s="188"/>
      <c r="DL689" s="188"/>
      <c r="DM689" s="188"/>
      <c r="DN689" s="188"/>
      <c r="DO689" s="189"/>
      <c r="DP689" s="195"/>
      <c r="DQ689" s="188"/>
      <c r="DR689" s="188"/>
      <c r="DS689" s="188"/>
      <c r="DT689" s="188"/>
      <c r="DU689" s="188"/>
      <c r="DV689" s="188"/>
      <c r="DW689" s="188"/>
      <c r="DX689" s="188"/>
      <c r="DY689" s="188"/>
      <c r="DZ689" s="188"/>
      <c r="EA689" s="188"/>
      <c r="EB689" s="188"/>
      <c r="EC689" s="188"/>
      <c r="ED689" s="188"/>
      <c r="EE689" s="188"/>
      <c r="EF689" s="189"/>
      <c r="EG689" s="195"/>
      <c r="EH689" s="188"/>
      <c r="EI689" s="188"/>
      <c r="EJ689" s="188"/>
      <c r="EK689" s="188"/>
      <c r="EL689" s="188"/>
      <c r="EM689" s="188"/>
      <c r="EN689" s="188"/>
      <c r="EO689" s="188"/>
      <c r="EP689" s="188"/>
      <c r="EQ689" s="188"/>
      <c r="ER689" s="188"/>
      <c r="ES689" s="188"/>
      <c r="ET689" s="188"/>
      <c r="EU689" s="188"/>
      <c r="EV689" s="188"/>
      <c r="EW689" s="189"/>
      <c r="EX689" s="195"/>
      <c r="EY689" s="188"/>
      <c r="EZ689" s="188"/>
      <c r="FA689" s="188"/>
      <c r="FB689" s="188"/>
      <c r="FC689" s="188"/>
      <c r="FD689" s="188"/>
      <c r="FE689" s="188"/>
      <c r="FF689" s="188"/>
      <c r="FG689" s="188"/>
      <c r="FH689" s="188"/>
      <c r="FI689" s="188"/>
      <c r="FJ689" s="188"/>
      <c r="FK689" s="188"/>
      <c r="FL689" s="188"/>
      <c r="FM689" s="188"/>
      <c r="FN689" s="189"/>
      <c r="FO689" s="195"/>
      <c r="FP689" s="188"/>
      <c r="FQ689" s="188"/>
      <c r="FR689" s="188"/>
      <c r="FS689" s="188"/>
      <c r="FT689" s="188"/>
      <c r="FU689" s="188"/>
      <c r="FV689" s="188"/>
      <c r="FW689" s="188"/>
      <c r="FX689" s="188"/>
      <c r="FY689" s="188"/>
      <c r="FZ689" s="188"/>
      <c r="GA689" s="188"/>
      <c r="GB689" s="188"/>
      <c r="GC689" s="188"/>
      <c r="GD689" s="188"/>
      <c r="GE689" s="189"/>
      <c r="GF689" s="195"/>
      <c r="GG689" s="188"/>
      <c r="GH689" s="188"/>
      <c r="GI689" s="188"/>
      <c r="GJ689" s="188"/>
      <c r="GK689" s="188"/>
      <c r="GL689" s="188"/>
      <c r="GM689" s="188"/>
      <c r="GN689" s="188"/>
      <c r="GO689" s="188"/>
      <c r="GP689" s="188"/>
      <c r="GQ689" s="188"/>
      <c r="GR689" s="188"/>
      <c r="GS689" s="188"/>
      <c r="GT689" s="188"/>
      <c r="GU689" s="188"/>
      <c r="GV689" s="189"/>
      <c r="GW689" s="195"/>
      <c r="GX689" s="188"/>
      <c r="GY689" s="188"/>
      <c r="GZ689" s="188"/>
      <c r="HA689" s="188"/>
      <c r="HB689" s="188"/>
      <c r="HC689" s="188"/>
      <c r="HD689" s="188"/>
      <c r="HE689" s="188"/>
      <c r="HF689" s="188"/>
      <c r="HG689" s="188"/>
      <c r="HH689" s="188"/>
      <c r="HI689" s="188"/>
      <c r="HJ689" s="188"/>
      <c r="HK689" s="188"/>
      <c r="HL689" s="188"/>
      <c r="HM689" s="189"/>
      <c r="HN689" s="195"/>
      <c r="HO689" s="188"/>
      <c r="HP689" s="188"/>
      <c r="HQ689" s="188"/>
      <c r="HR689" s="188"/>
      <c r="HS689" s="188"/>
      <c r="HT689" s="188"/>
      <c r="HU689" s="188"/>
      <c r="HV689" s="188"/>
      <c r="HW689" s="188"/>
      <c r="HX689" s="188"/>
      <c r="HY689" s="188"/>
      <c r="HZ689" s="188"/>
      <c r="IA689" s="188"/>
      <c r="IB689" s="188"/>
      <c r="IC689" s="188"/>
      <c r="ID689" s="189"/>
      <c r="IE689" s="195"/>
      <c r="IF689" s="188"/>
      <c r="IG689" s="188"/>
      <c r="IH689" s="188"/>
      <c r="II689" s="188"/>
      <c r="IJ689" s="188"/>
      <c r="IK689" s="188"/>
      <c r="IL689" s="188"/>
      <c r="IM689" s="188"/>
      <c r="IN689" s="188"/>
      <c r="IO689" s="188"/>
      <c r="IP689" s="188"/>
      <c r="IQ689" s="188"/>
      <c r="IR689" s="188"/>
      <c r="IS689" s="188"/>
      <c r="IT689" s="188"/>
      <c r="IU689" s="189"/>
      <c r="IV689" s="195"/>
      <c r="IW689" s="188"/>
      <c r="IX689" s="188"/>
      <c r="IY689" s="188"/>
      <c r="IZ689" s="188"/>
      <c r="JA689" s="188"/>
      <c r="JB689" s="188"/>
      <c r="JC689" s="188"/>
      <c r="JD689" s="188"/>
      <c r="JE689" s="188"/>
      <c r="JF689" s="188"/>
      <c r="JG689" s="188"/>
      <c r="JH689" s="188"/>
      <c r="JI689" s="188"/>
      <c r="JJ689" s="188"/>
      <c r="JK689" s="188"/>
      <c r="JL689" s="189"/>
      <c r="JM689" s="195"/>
      <c r="JN689" s="188"/>
      <c r="JO689" s="188"/>
      <c r="JP689" s="188"/>
      <c r="JQ689" s="188"/>
      <c r="JR689" s="188"/>
      <c r="JS689" s="188"/>
      <c r="JT689" s="188"/>
      <c r="JU689" s="188"/>
      <c r="JV689" s="188"/>
      <c r="JW689" s="188"/>
      <c r="JX689" s="188"/>
      <c r="JY689" s="188"/>
      <c r="JZ689" s="188"/>
      <c r="KA689" s="188"/>
      <c r="KB689" s="188"/>
      <c r="KC689" s="189"/>
      <c r="KD689" s="195"/>
      <c r="KE689" s="188"/>
      <c r="KF689" s="188"/>
      <c r="KG689" s="188"/>
      <c r="KH689" s="188"/>
      <c r="KI689" s="188"/>
      <c r="KJ689" s="188"/>
      <c r="KK689" s="188"/>
      <c r="KL689" s="188"/>
      <c r="KM689" s="188"/>
      <c r="KN689" s="188"/>
      <c r="KO689" s="188"/>
      <c r="KP689" s="188"/>
      <c r="KQ689" s="188"/>
      <c r="KR689" s="188"/>
      <c r="KS689" s="188"/>
      <c r="KT689" s="189"/>
      <c r="KU689" s="188"/>
    </row>
    <row r="690" ht="15.0" customHeight="1">
      <c r="A690" s="195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9"/>
      <c r="R690" s="195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9"/>
      <c r="AI690" s="195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9"/>
      <c r="AZ690" s="195"/>
      <c r="BA690" s="188"/>
      <c r="BB690" s="188"/>
      <c r="BC690" s="188"/>
      <c r="BD690" s="188"/>
      <c r="BE690" s="188"/>
      <c r="BF690" s="188"/>
      <c r="BG690" s="188"/>
      <c r="BH690" s="188"/>
      <c r="BI690" s="188"/>
      <c r="BJ690" s="188"/>
      <c r="BK690" s="188"/>
      <c r="BL690" s="188"/>
      <c r="BM690" s="188"/>
      <c r="BN690" s="188"/>
      <c r="BO690" s="188"/>
      <c r="BP690" s="189"/>
      <c r="BQ690" s="195"/>
      <c r="BR690" s="188"/>
      <c r="BS690" s="188"/>
      <c r="BT690" s="188"/>
      <c r="BU690" s="188"/>
      <c r="BV690" s="188"/>
      <c r="BW690" s="188"/>
      <c r="BX690" s="188"/>
      <c r="BY690" s="188"/>
      <c r="BZ690" s="188"/>
      <c r="CA690" s="188"/>
      <c r="CB690" s="188"/>
      <c r="CC690" s="188"/>
      <c r="CD690" s="188"/>
      <c r="CE690" s="188"/>
      <c r="CF690" s="188"/>
      <c r="CG690" s="189"/>
      <c r="CH690" s="195"/>
      <c r="CI690" s="188"/>
      <c r="CJ690" s="188"/>
      <c r="CK690" s="188"/>
      <c r="CL690" s="188"/>
      <c r="CM690" s="188"/>
      <c r="CN690" s="188"/>
      <c r="CO690" s="188"/>
      <c r="CP690" s="188"/>
      <c r="CQ690" s="188"/>
      <c r="CR690" s="188"/>
      <c r="CS690" s="188"/>
      <c r="CT690" s="188"/>
      <c r="CU690" s="188"/>
      <c r="CV690" s="188"/>
      <c r="CW690" s="188"/>
      <c r="CX690" s="189"/>
      <c r="CY690" s="195"/>
      <c r="CZ690" s="188"/>
      <c r="DA690" s="188"/>
      <c r="DB690" s="188"/>
      <c r="DC690" s="188"/>
      <c r="DD690" s="188"/>
      <c r="DE690" s="188"/>
      <c r="DF690" s="188"/>
      <c r="DG690" s="188"/>
      <c r="DH690" s="188"/>
      <c r="DI690" s="188"/>
      <c r="DJ690" s="188"/>
      <c r="DK690" s="188"/>
      <c r="DL690" s="188"/>
      <c r="DM690" s="188"/>
      <c r="DN690" s="188"/>
      <c r="DO690" s="189"/>
      <c r="DP690" s="195"/>
      <c r="DQ690" s="188"/>
      <c r="DR690" s="188"/>
      <c r="DS690" s="188"/>
      <c r="DT690" s="188"/>
      <c r="DU690" s="188"/>
      <c r="DV690" s="188"/>
      <c r="DW690" s="188"/>
      <c r="DX690" s="188"/>
      <c r="DY690" s="188"/>
      <c r="DZ690" s="188"/>
      <c r="EA690" s="188"/>
      <c r="EB690" s="188"/>
      <c r="EC690" s="188"/>
      <c r="ED690" s="188"/>
      <c r="EE690" s="188"/>
      <c r="EF690" s="189"/>
      <c r="EG690" s="195"/>
      <c r="EH690" s="188"/>
      <c r="EI690" s="188"/>
      <c r="EJ690" s="188"/>
      <c r="EK690" s="188"/>
      <c r="EL690" s="188"/>
      <c r="EM690" s="188"/>
      <c r="EN690" s="188"/>
      <c r="EO690" s="188"/>
      <c r="EP690" s="188"/>
      <c r="EQ690" s="188"/>
      <c r="ER690" s="188"/>
      <c r="ES690" s="188"/>
      <c r="ET690" s="188"/>
      <c r="EU690" s="188"/>
      <c r="EV690" s="188"/>
      <c r="EW690" s="189"/>
      <c r="EX690" s="195"/>
      <c r="EY690" s="188"/>
      <c r="EZ690" s="188"/>
      <c r="FA690" s="188"/>
      <c r="FB690" s="188"/>
      <c r="FC690" s="188"/>
      <c r="FD690" s="188"/>
      <c r="FE690" s="188"/>
      <c r="FF690" s="188"/>
      <c r="FG690" s="188"/>
      <c r="FH690" s="188"/>
      <c r="FI690" s="188"/>
      <c r="FJ690" s="188"/>
      <c r="FK690" s="188"/>
      <c r="FL690" s="188"/>
      <c r="FM690" s="188"/>
      <c r="FN690" s="189"/>
      <c r="FO690" s="195"/>
      <c r="FP690" s="188"/>
      <c r="FQ690" s="188"/>
      <c r="FR690" s="188"/>
      <c r="FS690" s="188"/>
      <c r="FT690" s="188"/>
      <c r="FU690" s="188"/>
      <c r="FV690" s="188"/>
      <c r="FW690" s="188"/>
      <c r="FX690" s="188"/>
      <c r="FY690" s="188"/>
      <c r="FZ690" s="188"/>
      <c r="GA690" s="188"/>
      <c r="GB690" s="188"/>
      <c r="GC690" s="188"/>
      <c r="GD690" s="188"/>
      <c r="GE690" s="189"/>
      <c r="GF690" s="195"/>
      <c r="GG690" s="188"/>
      <c r="GH690" s="188"/>
      <c r="GI690" s="188"/>
      <c r="GJ690" s="188"/>
      <c r="GK690" s="188"/>
      <c r="GL690" s="188"/>
      <c r="GM690" s="188"/>
      <c r="GN690" s="188"/>
      <c r="GO690" s="188"/>
      <c r="GP690" s="188"/>
      <c r="GQ690" s="188"/>
      <c r="GR690" s="188"/>
      <c r="GS690" s="188"/>
      <c r="GT690" s="188"/>
      <c r="GU690" s="188"/>
      <c r="GV690" s="189"/>
      <c r="GW690" s="195"/>
      <c r="GX690" s="188"/>
      <c r="GY690" s="188"/>
      <c r="GZ690" s="188"/>
      <c r="HA690" s="188"/>
      <c r="HB690" s="188"/>
      <c r="HC690" s="188"/>
      <c r="HD690" s="188"/>
      <c r="HE690" s="188"/>
      <c r="HF690" s="188"/>
      <c r="HG690" s="188"/>
      <c r="HH690" s="188"/>
      <c r="HI690" s="188"/>
      <c r="HJ690" s="188"/>
      <c r="HK690" s="188"/>
      <c r="HL690" s="188"/>
      <c r="HM690" s="189"/>
      <c r="HN690" s="195"/>
      <c r="HO690" s="188"/>
      <c r="HP690" s="188"/>
      <c r="HQ690" s="188"/>
      <c r="HR690" s="188"/>
      <c r="HS690" s="188"/>
      <c r="HT690" s="188"/>
      <c r="HU690" s="188"/>
      <c r="HV690" s="188"/>
      <c r="HW690" s="188"/>
      <c r="HX690" s="188"/>
      <c r="HY690" s="188"/>
      <c r="HZ690" s="188"/>
      <c r="IA690" s="188"/>
      <c r="IB690" s="188"/>
      <c r="IC690" s="188"/>
      <c r="ID690" s="189"/>
      <c r="IE690" s="195"/>
      <c r="IF690" s="188"/>
      <c r="IG690" s="188"/>
      <c r="IH690" s="188"/>
      <c r="II690" s="188"/>
      <c r="IJ690" s="188"/>
      <c r="IK690" s="188"/>
      <c r="IL690" s="188"/>
      <c r="IM690" s="188"/>
      <c r="IN690" s="188"/>
      <c r="IO690" s="188"/>
      <c r="IP690" s="188"/>
      <c r="IQ690" s="188"/>
      <c r="IR690" s="188"/>
      <c r="IS690" s="188"/>
      <c r="IT690" s="188"/>
      <c r="IU690" s="189"/>
      <c r="IV690" s="195"/>
      <c r="IW690" s="188"/>
      <c r="IX690" s="188"/>
      <c r="IY690" s="188"/>
      <c r="IZ690" s="188"/>
      <c r="JA690" s="188"/>
      <c r="JB690" s="188"/>
      <c r="JC690" s="188"/>
      <c r="JD690" s="188"/>
      <c r="JE690" s="188"/>
      <c r="JF690" s="188"/>
      <c r="JG690" s="188"/>
      <c r="JH690" s="188"/>
      <c r="JI690" s="188"/>
      <c r="JJ690" s="188"/>
      <c r="JK690" s="188"/>
      <c r="JL690" s="189"/>
      <c r="JM690" s="195"/>
      <c r="JN690" s="188"/>
      <c r="JO690" s="188"/>
      <c r="JP690" s="188"/>
      <c r="JQ690" s="188"/>
      <c r="JR690" s="188"/>
      <c r="JS690" s="188"/>
      <c r="JT690" s="188"/>
      <c r="JU690" s="188"/>
      <c r="JV690" s="188"/>
      <c r="JW690" s="188"/>
      <c r="JX690" s="188"/>
      <c r="JY690" s="188"/>
      <c r="JZ690" s="188"/>
      <c r="KA690" s="188"/>
      <c r="KB690" s="188"/>
      <c r="KC690" s="189"/>
      <c r="KD690" s="195"/>
      <c r="KE690" s="188"/>
      <c r="KF690" s="188"/>
      <c r="KG690" s="188"/>
      <c r="KH690" s="188"/>
      <c r="KI690" s="188"/>
      <c r="KJ690" s="188"/>
      <c r="KK690" s="188"/>
      <c r="KL690" s="188"/>
      <c r="KM690" s="188"/>
      <c r="KN690" s="188"/>
      <c r="KO690" s="188"/>
      <c r="KP690" s="188"/>
      <c r="KQ690" s="188"/>
      <c r="KR690" s="188"/>
      <c r="KS690" s="188"/>
      <c r="KT690" s="189"/>
      <c r="KU690" s="188"/>
    </row>
    <row r="691" ht="15.0" customHeight="1">
      <c r="A691" s="195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9"/>
      <c r="R691" s="195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9"/>
      <c r="AI691" s="195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9"/>
      <c r="AZ691" s="195"/>
      <c r="BA691" s="188"/>
      <c r="BB691" s="188"/>
      <c r="BC691" s="188"/>
      <c r="BD691" s="188"/>
      <c r="BE691" s="188"/>
      <c r="BF691" s="188"/>
      <c r="BG691" s="188"/>
      <c r="BH691" s="188"/>
      <c r="BI691" s="188"/>
      <c r="BJ691" s="188"/>
      <c r="BK691" s="188"/>
      <c r="BL691" s="188"/>
      <c r="BM691" s="188"/>
      <c r="BN691" s="188"/>
      <c r="BO691" s="188"/>
      <c r="BP691" s="189"/>
      <c r="BQ691" s="195"/>
      <c r="BR691" s="188"/>
      <c r="BS691" s="188"/>
      <c r="BT691" s="188"/>
      <c r="BU691" s="188"/>
      <c r="BV691" s="188"/>
      <c r="BW691" s="188"/>
      <c r="BX691" s="188"/>
      <c r="BY691" s="188"/>
      <c r="BZ691" s="188"/>
      <c r="CA691" s="188"/>
      <c r="CB691" s="188"/>
      <c r="CC691" s="188"/>
      <c r="CD691" s="188"/>
      <c r="CE691" s="188"/>
      <c r="CF691" s="188"/>
      <c r="CG691" s="189"/>
      <c r="CH691" s="195"/>
      <c r="CI691" s="188"/>
      <c r="CJ691" s="188"/>
      <c r="CK691" s="188"/>
      <c r="CL691" s="188"/>
      <c r="CM691" s="188"/>
      <c r="CN691" s="188"/>
      <c r="CO691" s="188"/>
      <c r="CP691" s="188"/>
      <c r="CQ691" s="188"/>
      <c r="CR691" s="188"/>
      <c r="CS691" s="188"/>
      <c r="CT691" s="188"/>
      <c r="CU691" s="188"/>
      <c r="CV691" s="188"/>
      <c r="CW691" s="188"/>
      <c r="CX691" s="189"/>
      <c r="CY691" s="195"/>
      <c r="CZ691" s="188"/>
      <c r="DA691" s="188"/>
      <c r="DB691" s="188"/>
      <c r="DC691" s="188"/>
      <c r="DD691" s="188"/>
      <c r="DE691" s="188"/>
      <c r="DF691" s="188"/>
      <c r="DG691" s="188"/>
      <c r="DH691" s="188"/>
      <c r="DI691" s="188"/>
      <c r="DJ691" s="188"/>
      <c r="DK691" s="188"/>
      <c r="DL691" s="188"/>
      <c r="DM691" s="188"/>
      <c r="DN691" s="188"/>
      <c r="DO691" s="189"/>
      <c r="DP691" s="195"/>
      <c r="DQ691" s="188"/>
      <c r="DR691" s="188"/>
      <c r="DS691" s="188"/>
      <c r="DT691" s="188"/>
      <c r="DU691" s="188"/>
      <c r="DV691" s="188"/>
      <c r="DW691" s="188"/>
      <c r="DX691" s="188"/>
      <c r="DY691" s="188"/>
      <c r="DZ691" s="188"/>
      <c r="EA691" s="188"/>
      <c r="EB691" s="188"/>
      <c r="EC691" s="188"/>
      <c r="ED691" s="188"/>
      <c r="EE691" s="188"/>
      <c r="EF691" s="189"/>
      <c r="EG691" s="195"/>
      <c r="EH691" s="188"/>
      <c r="EI691" s="188"/>
      <c r="EJ691" s="188"/>
      <c r="EK691" s="188"/>
      <c r="EL691" s="188"/>
      <c r="EM691" s="188"/>
      <c r="EN691" s="188"/>
      <c r="EO691" s="188"/>
      <c r="EP691" s="188"/>
      <c r="EQ691" s="188"/>
      <c r="ER691" s="188"/>
      <c r="ES691" s="188"/>
      <c r="ET691" s="188"/>
      <c r="EU691" s="188"/>
      <c r="EV691" s="188"/>
      <c r="EW691" s="189"/>
      <c r="EX691" s="195"/>
      <c r="EY691" s="188"/>
      <c r="EZ691" s="188"/>
      <c r="FA691" s="188"/>
      <c r="FB691" s="188"/>
      <c r="FC691" s="188"/>
      <c r="FD691" s="188"/>
      <c r="FE691" s="188"/>
      <c r="FF691" s="188"/>
      <c r="FG691" s="188"/>
      <c r="FH691" s="188"/>
      <c r="FI691" s="188"/>
      <c r="FJ691" s="188"/>
      <c r="FK691" s="188"/>
      <c r="FL691" s="188"/>
      <c r="FM691" s="188"/>
      <c r="FN691" s="189"/>
      <c r="FO691" s="195"/>
      <c r="FP691" s="188"/>
      <c r="FQ691" s="188"/>
      <c r="FR691" s="188"/>
      <c r="FS691" s="188"/>
      <c r="FT691" s="188"/>
      <c r="FU691" s="188"/>
      <c r="FV691" s="188"/>
      <c r="FW691" s="188"/>
      <c r="FX691" s="188"/>
      <c r="FY691" s="188"/>
      <c r="FZ691" s="188"/>
      <c r="GA691" s="188"/>
      <c r="GB691" s="188"/>
      <c r="GC691" s="188"/>
      <c r="GD691" s="188"/>
      <c r="GE691" s="189"/>
      <c r="GF691" s="195"/>
      <c r="GG691" s="188"/>
      <c r="GH691" s="188"/>
      <c r="GI691" s="188"/>
      <c r="GJ691" s="188"/>
      <c r="GK691" s="188"/>
      <c r="GL691" s="188"/>
      <c r="GM691" s="188"/>
      <c r="GN691" s="188"/>
      <c r="GO691" s="188"/>
      <c r="GP691" s="188"/>
      <c r="GQ691" s="188"/>
      <c r="GR691" s="188"/>
      <c r="GS691" s="188"/>
      <c r="GT691" s="188"/>
      <c r="GU691" s="188"/>
      <c r="GV691" s="189"/>
      <c r="GW691" s="195"/>
      <c r="GX691" s="188"/>
      <c r="GY691" s="188"/>
      <c r="GZ691" s="188"/>
      <c r="HA691" s="188"/>
      <c r="HB691" s="188"/>
      <c r="HC691" s="188"/>
      <c r="HD691" s="188"/>
      <c r="HE691" s="188"/>
      <c r="HF691" s="188"/>
      <c r="HG691" s="188"/>
      <c r="HH691" s="188"/>
      <c r="HI691" s="188"/>
      <c r="HJ691" s="188"/>
      <c r="HK691" s="188"/>
      <c r="HL691" s="188"/>
      <c r="HM691" s="189"/>
      <c r="HN691" s="195"/>
      <c r="HO691" s="188"/>
      <c r="HP691" s="188"/>
      <c r="HQ691" s="188"/>
      <c r="HR691" s="188"/>
      <c r="HS691" s="188"/>
      <c r="HT691" s="188"/>
      <c r="HU691" s="188"/>
      <c r="HV691" s="188"/>
      <c r="HW691" s="188"/>
      <c r="HX691" s="188"/>
      <c r="HY691" s="188"/>
      <c r="HZ691" s="188"/>
      <c r="IA691" s="188"/>
      <c r="IB691" s="188"/>
      <c r="IC691" s="188"/>
      <c r="ID691" s="189"/>
      <c r="IE691" s="195"/>
      <c r="IF691" s="188"/>
      <c r="IG691" s="188"/>
      <c r="IH691" s="188"/>
      <c r="II691" s="188"/>
      <c r="IJ691" s="188"/>
      <c r="IK691" s="188"/>
      <c r="IL691" s="188"/>
      <c r="IM691" s="188"/>
      <c r="IN691" s="188"/>
      <c r="IO691" s="188"/>
      <c r="IP691" s="188"/>
      <c r="IQ691" s="188"/>
      <c r="IR691" s="188"/>
      <c r="IS691" s="188"/>
      <c r="IT691" s="188"/>
      <c r="IU691" s="189"/>
      <c r="IV691" s="195"/>
      <c r="IW691" s="188"/>
      <c r="IX691" s="188"/>
      <c r="IY691" s="188"/>
      <c r="IZ691" s="188"/>
      <c r="JA691" s="188"/>
      <c r="JB691" s="188"/>
      <c r="JC691" s="188"/>
      <c r="JD691" s="188"/>
      <c r="JE691" s="188"/>
      <c r="JF691" s="188"/>
      <c r="JG691" s="188"/>
      <c r="JH691" s="188"/>
      <c r="JI691" s="188"/>
      <c r="JJ691" s="188"/>
      <c r="JK691" s="188"/>
      <c r="JL691" s="189"/>
      <c r="JM691" s="195"/>
      <c r="JN691" s="188"/>
      <c r="JO691" s="188"/>
      <c r="JP691" s="188"/>
      <c r="JQ691" s="188"/>
      <c r="JR691" s="188"/>
      <c r="JS691" s="188"/>
      <c r="JT691" s="188"/>
      <c r="JU691" s="188"/>
      <c r="JV691" s="188"/>
      <c r="JW691" s="188"/>
      <c r="JX691" s="188"/>
      <c r="JY691" s="188"/>
      <c r="JZ691" s="188"/>
      <c r="KA691" s="188"/>
      <c r="KB691" s="188"/>
      <c r="KC691" s="189"/>
      <c r="KD691" s="195"/>
      <c r="KE691" s="188"/>
      <c r="KF691" s="188"/>
      <c r="KG691" s="188"/>
      <c r="KH691" s="188"/>
      <c r="KI691" s="188"/>
      <c r="KJ691" s="188"/>
      <c r="KK691" s="188"/>
      <c r="KL691" s="188"/>
      <c r="KM691" s="188"/>
      <c r="KN691" s="188"/>
      <c r="KO691" s="188"/>
      <c r="KP691" s="188"/>
      <c r="KQ691" s="188"/>
      <c r="KR691" s="188"/>
      <c r="KS691" s="188"/>
      <c r="KT691" s="189"/>
      <c r="KU691" s="188"/>
    </row>
    <row r="692" ht="15.0" customHeight="1">
      <c r="A692" s="195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9"/>
      <c r="R692" s="195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9"/>
      <c r="AI692" s="195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9"/>
      <c r="AZ692" s="195"/>
      <c r="BA692" s="188"/>
      <c r="BB692" s="188"/>
      <c r="BC692" s="188"/>
      <c r="BD692" s="188"/>
      <c r="BE692" s="188"/>
      <c r="BF692" s="188"/>
      <c r="BG692" s="188"/>
      <c r="BH692" s="188"/>
      <c r="BI692" s="188"/>
      <c r="BJ692" s="188"/>
      <c r="BK692" s="188"/>
      <c r="BL692" s="188"/>
      <c r="BM692" s="188"/>
      <c r="BN692" s="188"/>
      <c r="BO692" s="188"/>
      <c r="BP692" s="189"/>
      <c r="BQ692" s="195"/>
      <c r="BR692" s="188"/>
      <c r="BS692" s="188"/>
      <c r="BT692" s="188"/>
      <c r="BU692" s="188"/>
      <c r="BV692" s="188"/>
      <c r="BW692" s="188"/>
      <c r="BX692" s="188"/>
      <c r="BY692" s="188"/>
      <c r="BZ692" s="188"/>
      <c r="CA692" s="188"/>
      <c r="CB692" s="188"/>
      <c r="CC692" s="188"/>
      <c r="CD692" s="188"/>
      <c r="CE692" s="188"/>
      <c r="CF692" s="188"/>
      <c r="CG692" s="189"/>
      <c r="CH692" s="195"/>
      <c r="CI692" s="188"/>
      <c r="CJ692" s="188"/>
      <c r="CK692" s="188"/>
      <c r="CL692" s="188"/>
      <c r="CM692" s="188"/>
      <c r="CN692" s="188"/>
      <c r="CO692" s="188"/>
      <c r="CP692" s="188"/>
      <c r="CQ692" s="188"/>
      <c r="CR692" s="188"/>
      <c r="CS692" s="188"/>
      <c r="CT692" s="188"/>
      <c r="CU692" s="188"/>
      <c r="CV692" s="188"/>
      <c r="CW692" s="188"/>
      <c r="CX692" s="189"/>
      <c r="CY692" s="195"/>
      <c r="CZ692" s="188"/>
      <c r="DA692" s="188"/>
      <c r="DB692" s="188"/>
      <c r="DC692" s="188"/>
      <c r="DD692" s="188"/>
      <c r="DE692" s="188"/>
      <c r="DF692" s="188"/>
      <c r="DG692" s="188"/>
      <c r="DH692" s="188"/>
      <c r="DI692" s="188"/>
      <c r="DJ692" s="188"/>
      <c r="DK692" s="188"/>
      <c r="DL692" s="188"/>
      <c r="DM692" s="188"/>
      <c r="DN692" s="188"/>
      <c r="DO692" s="189"/>
      <c r="DP692" s="195"/>
      <c r="DQ692" s="188"/>
      <c r="DR692" s="188"/>
      <c r="DS692" s="188"/>
      <c r="DT692" s="188"/>
      <c r="DU692" s="188"/>
      <c r="DV692" s="188"/>
      <c r="DW692" s="188"/>
      <c r="DX692" s="188"/>
      <c r="DY692" s="188"/>
      <c r="DZ692" s="188"/>
      <c r="EA692" s="188"/>
      <c r="EB692" s="188"/>
      <c r="EC692" s="188"/>
      <c r="ED692" s="188"/>
      <c r="EE692" s="188"/>
      <c r="EF692" s="189"/>
      <c r="EG692" s="195"/>
      <c r="EH692" s="188"/>
      <c r="EI692" s="188"/>
      <c r="EJ692" s="188"/>
      <c r="EK692" s="188"/>
      <c r="EL692" s="188"/>
      <c r="EM692" s="188"/>
      <c r="EN692" s="188"/>
      <c r="EO692" s="188"/>
      <c r="EP692" s="188"/>
      <c r="EQ692" s="188"/>
      <c r="ER692" s="188"/>
      <c r="ES692" s="188"/>
      <c r="ET692" s="188"/>
      <c r="EU692" s="188"/>
      <c r="EV692" s="188"/>
      <c r="EW692" s="189"/>
      <c r="EX692" s="195"/>
      <c r="EY692" s="188"/>
      <c r="EZ692" s="188"/>
      <c r="FA692" s="188"/>
      <c r="FB692" s="188"/>
      <c r="FC692" s="188"/>
      <c r="FD692" s="188"/>
      <c r="FE692" s="188"/>
      <c r="FF692" s="188"/>
      <c r="FG692" s="188"/>
      <c r="FH692" s="188"/>
      <c r="FI692" s="188"/>
      <c r="FJ692" s="188"/>
      <c r="FK692" s="188"/>
      <c r="FL692" s="188"/>
      <c r="FM692" s="188"/>
      <c r="FN692" s="189"/>
      <c r="FO692" s="195"/>
      <c r="FP692" s="188"/>
      <c r="FQ692" s="188"/>
      <c r="FR692" s="188"/>
      <c r="FS692" s="188"/>
      <c r="FT692" s="188"/>
      <c r="FU692" s="188"/>
      <c r="FV692" s="188"/>
      <c r="FW692" s="188"/>
      <c r="FX692" s="188"/>
      <c r="FY692" s="188"/>
      <c r="FZ692" s="188"/>
      <c r="GA692" s="188"/>
      <c r="GB692" s="188"/>
      <c r="GC692" s="188"/>
      <c r="GD692" s="188"/>
      <c r="GE692" s="189"/>
      <c r="GF692" s="195"/>
      <c r="GG692" s="188"/>
      <c r="GH692" s="188"/>
      <c r="GI692" s="188"/>
      <c r="GJ692" s="188"/>
      <c r="GK692" s="188"/>
      <c r="GL692" s="188"/>
      <c r="GM692" s="188"/>
      <c r="GN692" s="188"/>
      <c r="GO692" s="188"/>
      <c r="GP692" s="188"/>
      <c r="GQ692" s="188"/>
      <c r="GR692" s="188"/>
      <c r="GS692" s="188"/>
      <c r="GT692" s="188"/>
      <c r="GU692" s="188"/>
      <c r="GV692" s="189"/>
      <c r="GW692" s="195"/>
      <c r="GX692" s="188"/>
      <c r="GY692" s="188"/>
      <c r="GZ692" s="188"/>
      <c r="HA692" s="188"/>
      <c r="HB692" s="188"/>
      <c r="HC692" s="188"/>
      <c r="HD692" s="188"/>
      <c r="HE692" s="188"/>
      <c r="HF692" s="188"/>
      <c r="HG692" s="188"/>
      <c r="HH692" s="188"/>
      <c r="HI692" s="188"/>
      <c r="HJ692" s="188"/>
      <c r="HK692" s="188"/>
      <c r="HL692" s="188"/>
      <c r="HM692" s="189"/>
      <c r="HN692" s="195"/>
      <c r="HO692" s="188"/>
      <c r="HP692" s="188"/>
      <c r="HQ692" s="188"/>
      <c r="HR692" s="188"/>
      <c r="HS692" s="188"/>
      <c r="HT692" s="188"/>
      <c r="HU692" s="188"/>
      <c r="HV692" s="188"/>
      <c r="HW692" s="188"/>
      <c r="HX692" s="188"/>
      <c r="HY692" s="188"/>
      <c r="HZ692" s="188"/>
      <c r="IA692" s="188"/>
      <c r="IB692" s="188"/>
      <c r="IC692" s="188"/>
      <c r="ID692" s="189"/>
      <c r="IE692" s="195"/>
      <c r="IF692" s="188"/>
      <c r="IG692" s="188"/>
      <c r="IH692" s="188"/>
      <c r="II692" s="188"/>
      <c r="IJ692" s="188"/>
      <c r="IK692" s="188"/>
      <c r="IL692" s="188"/>
      <c r="IM692" s="188"/>
      <c r="IN692" s="188"/>
      <c r="IO692" s="188"/>
      <c r="IP692" s="188"/>
      <c r="IQ692" s="188"/>
      <c r="IR692" s="188"/>
      <c r="IS692" s="188"/>
      <c r="IT692" s="188"/>
      <c r="IU692" s="189"/>
      <c r="IV692" s="195"/>
      <c r="IW692" s="188"/>
      <c r="IX692" s="188"/>
      <c r="IY692" s="188"/>
      <c r="IZ692" s="188"/>
      <c r="JA692" s="188"/>
      <c r="JB692" s="188"/>
      <c r="JC692" s="188"/>
      <c r="JD692" s="188"/>
      <c r="JE692" s="188"/>
      <c r="JF692" s="188"/>
      <c r="JG692" s="188"/>
      <c r="JH692" s="188"/>
      <c r="JI692" s="188"/>
      <c r="JJ692" s="188"/>
      <c r="JK692" s="188"/>
      <c r="JL692" s="189"/>
      <c r="JM692" s="195"/>
      <c r="JN692" s="188"/>
      <c r="JO692" s="188"/>
      <c r="JP692" s="188"/>
      <c r="JQ692" s="188"/>
      <c r="JR692" s="188"/>
      <c r="JS692" s="188"/>
      <c r="JT692" s="188"/>
      <c r="JU692" s="188"/>
      <c r="JV692" s="188"/>
      <c r="JW692" s="188"/>
      <c r="JX692" s="188"/>
      <c r="JY692" s="188"/>
      <c r="JZ692" s="188"/>
      <c r="KA692" s="188"/>
      <c r="KB692" s="188"/>
      <c r="KC692" s="189"/>
      <c r="KD692" s="195"/>
      <c r="KE692" s="188"/>
      <c r="KF692" s="188"/>
      <c r="KG692" s="188"/>
      <c r="KH692" s="188"/>
      <c r="KI692" s="188"/>
      <c r="KJ692" s="188"/>
      <c r="KK692" s="188"/>
      <c r="KL692" s="188"/>
      <c r="KM692" s="188"/>
      <c r="KN692" s="188"/>
      <c r="KO692" s="188"/>
      <c r="KP692" s="188"/>
      <c r="KQ692" s="188"/>
      <c r="KR692" s="188"/>
      <c r="KS692" s="188"/>
      <c r="KT692" s="189"/>
      <c r="KU692" s="188"/>
    </row>
    <row r="693" ht="15.0" customHeight="1">
      <c r="A693" s="195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9"/>
      <c r="R693" s="195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9"/>
      <c r="AI693" s="195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9"/>
      <c r="AZ693" s="195"/>
      <c r="BA693" s="188"/>
      <c r="BB693" s="188"/>
      <c r="BC693" s="188"/>
      <c r="BD693" s="188"/>
      <c r="BE693" s="188"/>
      <c r="BF693" s="188"/>
      <c r="BG693" s="188"/>
      <c r="BH693" s="188"/>
      <c r="BI693" s="188"/>
      <c r="BJ693" s="188"/>
      <c r="BK693" s="188"/>
      <c r="BL693" s="188"/>
      <c r="BM693" s="188"/>
      <c r="BN693" s="188"/>
      <c r="BO693" s="188"/>
      <c r="BP693" s="189"/>
      <c r="BQ693" s="195"/>
      <c r="BR693" s="188"/>
      <c r="BS693" s="188"/>
      <c r="BT693" s="188"/>
      <c r="BU693" s="188"/>
      <c r="BV693" s="188"/>
      <c r="BW693" s="188"/>
      <c r="BX693" s="188"/>
      <c r="BY693" s="188"/>
      <c r="BZ693" s="188"/>
      <c r="CA693" s="188"/>
      <c r="CB693" s="188"/>
      <c r="CC693" s="188"/>
      <c r="CD693" s="188"/>
      <c r="CE693" s="188"/>
      <c r="CF693" s="188"/>
      <c r="CG693" s="189"/>
      <c r="CH693" s="195"/>
      <c r="CI693" s="188"/>
      <c r="CJ693" s="188"/>
      <c r="CK693" s="188"/>
      <c r="CL693" s="188"/>
      <c r="CM693" s="188"/>
      <c r="CN693" s="188"/>
      <c r="CO693" s="188"/>
      <c r="CP693" s="188"/>
      <c r="CQ693" s="188"/>
      <c r="CR693" s="188"/>
      <c r="CS693" s="188"/>
      <c r="CT693" s="188"/>
      <c r="CU693" s="188"/>
      <c r="CV693" s="188"/>
      <c r="CW693" s="188"/>
      <c r="CX693" s="189"/>
      <c r="CY693" s="195"/>
      <c r="CZ693" s="188"/>
      <c r="DA693" s="188"/>
      <c r="DB693" s="188"/>
      <c r="DC693" s="188"/>
      <c r="DD693" s="188"/>
      <c r="DE693" s="188"/>
      <c r="DF693" s="188"/>
      <c r="DG693" s="188"/>
      <c r="DH693" s="188"/>
      <c r="DI693" s="188"/>
      <c r="DJ693" s="188"/>
      <c r="DK693" s="188"/>
      <c r="DL693" s="188"/>
      <c r="DM693" s="188"/>
      <c r="DN693" s="188"/>
      <c r="DO693" s="189"/>
      <c r="DP693" s="195"/>
      <c r="DQ693" s="188"/>
      <c r="DR693" s="188"/>
      <c r="DS693" s="188"/>
      <c r="DT693" s="188"/>
      <c r="DU693" s="188"/>
      <c r="DV693" s="188"/>
      <c r="DW693" s="188"/>
      <c r="DX693" s="188"/>
      <c r="DY693" s="188"/>
      <c r="DZ693" s="188"/>
      <c r="EA693" s="188"/>
      <c r="EB693" s="188"/>
      <c r="EC693" s="188"/>
      <c r="ED693" s="188"/>
      <c r="EE693" s="188"/>
      <c r="EF693" s="189"/>
      <c r="EG693" s="195"/>
      <c r="EH693" s="188"/>
      <c r="EI693" s="188"/>
      <c r="EJ693" s="188"/>
      <c r="EK693" s="188"/>
      <c r="EL693" s="188"/>
      <c r="EM693" s="188"/>
      <c r="EN693" s="188"/>
      <c r="EO693" s="188"/>
      <c r="EP693" s="188"/>
      <c r="EQ693" s="188"/>
      <c r="ER693" s="188"/>
      <c r="ES693" s="188"/>
      <c r="ET693" s="188"/>
      <c r="EU693" s="188"/>
      <c r="EV693" s="188"/>
      <c r="EW693" s="189"/>
      <c r="EX693" s="195"/>
      <c r="EY693" s="188"/>
      <c r="EZ693" s="188"/>
      <c r="FA693" s="188"/>
      <c r="FB693" s="188"/>
      <c r="FC693" s="188"/>
      <c r="FD693" s="188"/>
      <c r="FE693" s="188"/>
      <c r="FF693" s="188"/>
      <c r="FG693" s="188"/>
      <c r="FH693" s="188"/>
      <c r="FI693" s="188"/>
      <c r="FJ693" s="188"/>
      <c r="FK693" s="188"/>
      <c r="FL693" s="188"/>
      <c r="FM693" s="188"/>
      <c r="FN693" s="189"/>
      <c r="FO693" s="195"/>
      <c r="FP693" s="188"/>
      <c r="FQ693" s="188"/>
      <c r="FR693" s="188"/>
      <c r="FS693" s="188"/>
      <c r="FT693" s="188"/>
      <c r="FU693" s="188"/>
      <c r="FV693" s="188"/>
      <c r="FW693" s="188"/>
      <c r="FX693" s="188"/>
      <c r="FY693" s="188"/>
      <c r="FZ693" s="188"/>
      <c r="GA693" s="188"/>
      <c r="GB693" s="188"/>
      <c r="GC693" s="188"/>
      <c r="GD693" s="188"/>
      <c r="GE693" s="189"/>
      <c r="GF693" s="195"/>
      <c r="GG693" s="188"/>
      <c r="GH693" s="188"/>
      <c r="GI693" s="188"/>
      <c r="GJ693" s="188"/>
      <c r="GK693" s="188"/>
      <c r="GL693" s="188"/>
      <c r="GM693" s="188"/>
      <c r="GN693" s="188"/>
      <c r="GO693" s="188"/>
      <c r="GP693" s="188"/>
      <c r="GQ693" s="188"/>
      <c r="GR693" s="188"/>
      <c r="GS693" s="188"/>
      <c r="GT693" s="188"/>
      <c r="GU693" s="188"/>
      <c r="GV693" s="189"/>
      <c r="GW693" s="195"/>
      <c r="GX693" s="188"/>
      <c r="GY693" s="188"/>
      <c r="GZ693" s="188"/>
      <c r="HA693" s="188"/>
      <c r="HB693" s="188"/>
      <c r="HC693" s="188"/>
      <c r="HD693" s="188"/>
      <c r="HE693" s="188"/>
      <c r="HF693" s="188"/>
      <c r="HG693" s="188"/>
      <c r="HH693" s="188"/>
      <c r="HI693" s="188"/>
      <c r="HJ693" s="188"/>
      <c r="HK693" s="188"/>
      <c r="HL693" s="188"/>
      <c r="HM693" s="189"/>
      <c r="HN693" s="195"/>
      <c r="HO693" s="188"/>
      <c r="HP693" s="188"/>
      <c r="HQ693" s="188"/>
      <c r="HR693" s="188"/>
      <c r="HS693" s="188"/>
      <c r="HT693" s="188"/>
      <c r="HU693" s="188"/>
      <c r="HV693" s="188"/>
      <c r="HW693" s="188"/>
      <c r="HX693" s="188"/>
      <c r="HY693" s="188"/>
      <c r="HZ693" s="188"/>
      <c r="IA693" s="188"/>
      <c r="IB693" s="188"/>
      <c r="IC693" s="188"/>
      <c r="ID693" s="189"/>
      <c r="IE693" s="195"/>
      <c r="IF693" s="188"/>
      <c r="IG693" s="188"/>
      <c r="IH693" s="188"/>
      <c r="II693" s="188"/>
      <c r="IJ693" s="188"/>
      <c r="IK693" s="188"/>
      <c r="IL693" s="188"/>
      <c r="IM693" s="188"/>
      <c r="IN693" s="188"/>
      <c r="IO693" s="188"/>
      <c r="IP693" s="188"/>
      <c r="IQ693" s="188"/>
      <c r="IR693" s="188"/>
      <c r="IS693" s="188"/>
      <c r="IT693" s="188"/>
      <c r="IU693" s="189"/>
      <c r="IV693" s="195"/>
      <c r="IW693" s="188"/>
      <c r="IX693" s="188"/>
      <c r="IY693" s="188"/>
      <c r="IZ693" s="188"/>
      <c r="JA693" s="188"/>
      <c r="JB693" s="188"/>
      <c r="JC693" s="188"/>
      <c r="JD693" s="188"/>
      <c r="JE693" s="188"/>
      <c r="JF693" s="188"/>
      <c r="JG693" s="188"/>
      <c r="JH693" s="188"/>
      <c r="JI693" s="188"/>
      <c r="JJ693" s="188"/>
      <c r="JK693" s="188"/>
      <c r="JL693" s="189"/>
      <c r="JM693" s="195"/>
      <c r="JN693" s="188"/>
      <c r="JO693" s="188"/>
      <c r="JP693" s="188"/>
      <c r="JQ693" s="188"/>
      <c r="JR693" s="188"/>
      <c r="JS693" s="188"/>
      <c r="JT693" s="188"/>
      <c r="JU693" s="188"/>
      <c r="JV693" s="188"/>
      <c r="JW693" s="188"/>
      <c r="JX693" s="188"/>
      <c r="JY693" s="188"/>
      <c r="JZ693" s="188"/>
      <c r="KA693" s="188"/>
      <c r="KB693" s="188"/>
      <c r="KC693" s="189"/>
      <c r="KD693" s="195"/>
      <c r="KE693" s="188"/>
      <c r="KF693" s="188"/>
      <c r="KG693" s="188"/>
      <c r="KH693" s="188"/>
      <c r="KI693" s="188"/>
      <c r="KJ693" s="188"/>
      <c r="KK693" s="188"/>
      <c r="KL693" s="188"/>
      <c r="KM693" s="188"/>
      <c r="KN693" s="188"/>
      <c r="KO693" s="188"/>
      <c r="KP693" s="188"/>
      <c r="KQ693" s="188"/>
      <c r="KR693" s="188"/>
      <c r="KS693" s="188"/>
      <c r="KT693" s="189"/>
      <c r="KU693" s="188"/>
    </row>
    <row r="694" ht="15.0" customHeight="1">
      <c r="A694" s="195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9"/>
      <c r="R694" s="195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9"/>
      <c r="AI694" s="195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9"/>
      <c r="AZ694" s="195"/>
      <c r="BA694" s="188"/>
      <c r="BB694" s="188"/>
      <c r="BC694" s="188"/>
      <c r="BD694" s="188"/>
      <c r="BE694" s="188"/>
      <c r="BF694" s="188"/>
      <c r="BG694" s="188"/>
      <c r="BH694" s="188"/>
      <c r="BI694" s="188"/>
      <c r="BJ694" s="188"/>
      <c r="BK694" s="188"/>
      <c r="BL694" s="188"/>
      <c r="BM694" s="188"/>
      <c r="BN694" s="188"/>
      <c r="BO694" s="188"/>
      <c r="BP694" s="189"/>
      <c r="BQ694" s="195"/>
      <c r="BR694" s="188"/>
      <c r="BS694" s="188"/>
      <c r="BT694" s="188"/>
      <c r="BU694" s="188"/>
      <c r="BV694" s="188"/>
      <c r="BW694" s="188"/>
      <c r="BX694" s="188"/>
      <c r="BY694" s="188"/>
      <c r="BZ694" s="188"/>
      <c r="CA694" s="188"/>
      <c r="CB694" s="188"/>
      <c r="CC694" s="188"/>
      <c r="CD694" s="188"/>
      <c r="CE694" s="188"/>
      <c r="CF694" s="188"/>
      <c r="CG694" s="189"/>
      <c r="CH694" s="195"/>
      <c r="CI694" s="188"/>
      <c r="CJ694" s="188"/>
      <c r="CK694" s="188"/>
      <c r="CL694" s="188"/>
      <c r="CM694" s="188"/>
      <c r="CN694" s="188"/>
      <c r="CO694" s="188"/>
      <c r="CP694" s="188"/>
      <c r="CQ694" s="188"/>
      <c r="CR694" s="188"/>
      <c r="CS694" s="188"/>
      <c r="CT694" s="188"/>
      <c r="CU694" s="188"/>
      <c r="CV694" s="188"/>
      <c r="CW694" s="188"/>
      <c r="CX694" s="189"/>
      <c r="CY694" s="195"/>
      <c r="CZ694" s="188"/>
      <c r="DA694" s="188"/>
      <c r="DB694" s="188"/>
      <c r="DC694" s="188"/>
      <c r="DD694" s="188"/>
      <c r="DE694" s="188"/>
      <c r="DF694" s="188"/>
      <c r="DG694" s="188"/>
      <c r="DH694" s="188"/>
      <c r="DI694" s="188"/>
      <c r="DJ694" s="188"/>
      <c r="DK694" s="188"/>
      <c r="DL694" s="188"/>
      <c r="DM694" s="188"/>
      <c r="DN694" s="188"/>
      <c r="DO694" s="189"/>
      <c r="DP694" s="195"/>
      <c r="DQ694" s="188"/>
      <c r="DR694" s="188"/>
      <c r="DS694" s="188"/>
      <c r="DT694" s="188"/>
      <c r="DU694" s="188"/>
      <c r="DV694" s="188"/>
      <c r="DW694" s="188"/>
      <c r="DX694" s="188"/>
      <c r="DY694" s="188"/>
      <c r="DZ694" s="188"/>
      <c r="EA694" s="188"/>
      <c r="EB694" s="188"/>
      <c r="EC694" s="188"/>
      <c r="ED694" s="188"/>
      <c r="EE694" s="188"/>
      <c r="EF694" s="189"/>
      <c r="EG694" s="195"/>
      <c r="EH694" s="188"/>
      <c r="EI694" s="188"/>
      <c r="EJ694" s="188"/>
      <c r="EK694" s="188"/>
      <c r="EL694" s="188"/>
      <c r="EM694" s="188"/>
      <c r="EN694" s="188"/>
      <c r="EO694" s="188"/>
      <c r="EP694" s="188"/>
      <c r="EQ694" s="188"/>
      <c r="ER694" s="188"/>
      <c r="ES694" s="188"/>
      <c r="ET694" s="188"/>
      <c r="EU694" s="188"/>
      <c r="EV694" s="188"/>
      <c r="EW694" s="189"/>
      <c r="EX694" s="195"/>
      <c r="EY694" s="188"/>
      <c r="EZ694" s="188"/>
      <c r="FA694" s="188"/>
      <c r="FB694" s="188"/>
      <c r="FC694" s="188"/>
      <c r="FD694" s="188"/>
      <c r="FE694" s="188"/>
      <c r="FF694" s="188"/>
      <c r="FG694" s="188"/>
      <c r="FH694" s="188"/>
      <c r="FI694" s="188"/>
      <c r="FJ694" s="188"/>
      <c r="FK694" s="188"/>
      <c r="FL694" s="188"/>
      <c r="FM694" s="188"/>
      <c r="FN694" s="189"/>
      <c r="FO694" s="195"/>
      <c r="FP694" s="188"/>
      <c r="FQ694" s="188"/>
      <c r="FR694" s="188"/>
      <c r="FS694" s="188"/>
      <c r="FT694" s="188"/>
      <c r="FU694" s="188"/>
      <c r="FV694" s="188"/>
      <c r="FW694" s="188"/>
      <c r="FX694" s="188"/>
      <c r="FY694" s="188"/>
      <c r="FZ694" s="188"/>
      <c r="GA694" s="188"/>
      <c r="GB694" s="188"/>
      <c r="GC694" s="188"/>
      <c r="GD694" s="188"/>
      <c r="GE694" s="189"/>
      <c r="GF694" s="195"/>
      <c r="GG694" s="188"/>
      <c r="GH694" s="188"/>
      <c r="GI694" s="188"/>
      <c r="GJ694" s="188"/>
      <c r="GK694" s="188"/>
      <c r="GL694" s="188"/>
      <c r="GM694" s="188"/>
      <c r="GN694" s="188"/>
      <c r="GO694" s="188"/>
      <c r="GP694" s="188"/>
      <c r="GQ694" s="188"/>
      <c r="GR694" s="188"/>
      <c r="GS694" s="188"/>
      <c r="GT694" s="188"/>
      <c r="GU694" s="188"/>
      <c r="GV694" s="189"/>
      <c r="GW694" s="195"/>
      <c r="GX694" s="188"/>
      <c r="GY694" s="188"/>
      <c r="GZ694" s="188"/>
      <c r="HA694" s="188"/>
      <c r="HB694" s="188"/>
      <c r="HC694" s="188"/>
      <c r="HD694" s="188"/>
      <c r="HE694" s="188"/>
      <c r="HF694" s="188"/>
      <c r="HG694" s="188"/>
      <c r="HH694" s="188"/>
      <c r="HI694" s="188"/>
      <c r="HJ694" s="188"/>
      <c r="HK694" s="188"/>
      <c r="HL694" s="188"/>
      <c r="HM694" s="189"/>
      <c r="HN694" s="195"/>
      <c r="HO694" s="188"/>
      <c r="HP694" s="188"/>
      <c r="HQ694" s="188"/>
      <c r="HR694" s="188"/>
      <c r="HS694" s="188"/>
      <c r="HT694" s="188"/>
      <c r="HU694" s="188"/>
      <c r="HV694" s="188"/>
      <c r="HW694" s="188"/>
      <c r="HX694" s="188"/>
      <c r="HY694" s="188"/>
      <c r="HZ694" s="188"/>
      <c r="IA694" s="188"/>
      <c r="IB694" s="188"/>
      <c r="IC694" s="188"/>
      <c r="ID694" s="189"/>
      <c r="IE694" s="195"/>
      <c r="IF694" s="188"/>
      <c r="IG694" s="188"/>
      <c r="IH694" s="188"/>
      <c r="II694" s="188"/>
      <c r="IJ694" s="188"/>
      <c r="IK694" s="188"/>
      <c r="IL694" s="188"/>
      <c r="IM694" s="188"/>
      <c r="IN694" s="188"/>
      <c r="IO694" s="188"/>
      <c r="IP694" s="188"/>
      <c r="IQ694" s="188"/>
      <c r="IR694" s="188"/>
      <c r="IS694" s="188"/>
      <c r="IT694" s="188"/>
      <c r="IU694" s="189"/>
      <c r="IV694" s="195"/>
      <c r="IW694" s="188"/>
      <c r="IX694" s="188"/>
      <c r="IY694" s="188"/>
      <c r="IZ694" s="188"/>
      <c r="JA694" s="188"/>
      <c r="JB694" s="188"/>
      <c r="JC694" s="188"/>
      <c r="JD694" s="188"/>
      <c r="JE694" s="188"/>
      <c r="JF694" s="188"/>
      <c r="JG694" s="188"/>
      <c r="JH694" s="188"/>
      <c r="JI694" s="188"/>
      <c r="JJ694" s="188"/>
      <c r="JK694" s="188"/>
      <c r="JL694" s="189"/>
      <c r="JM694" s="195"/>
      <c r="JN694" s="188"/>
      <c r="JO694" s="188"/>
      <c r="JP694" s="188"/>
      <c r="JQ694" s="188"/>
      <c r="JR694" s="188"/>
      <c r="JS694" s="188"/>
      <c r="JT694" s="188"/>
      <c r="JU694" s="188"/>
      <c r="JV694" s="188"/>
      <c r="JW694" s="188"/>
      <c r="JX694" s="188"/>
      <c r="JY694" s="188"/>
      <c r="JZ694" s="188"/>
      <c r="KA694" s="188"/>
      <c r="KB694" s="188"/>
      <c r="KC694" s="189"/>
      <c r="KD694" s="195"/>
      <c r="KE694" s="188"/>
      <c r="KF694" s="188"/>
      <c r="KG694" s="188"/>
      <c r="KH694" s="188"/>
      <c r="KI694" s="188"/>
      <c r="KJ694" s="188"/>
      <c r="KK694" s="188"/>
      <c r="KL694" s="188"/>
      <c r="KM694" s="188"/>
      <c r="KN694" s="188"/>
      <c r="KO694" s="188"/>
      <c r="KP694" s="188"/>
      <c r="KQ694" s="188"/>
      <c r="KR694" s="188"/>
      <c r="KS694" s="188"/>
      <c r="KT694" s="189"/>
      <c r="KU694" s="188"/>
    </row>
    <row r="695" ht="15.0" customHeight="1">
      <c r="A695" s="195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9"/>
      <c r="R695" s="195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9"/>
      <c r="AI695" s="195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9"/>
      <c r="AZ695" s="195"/>
      <c r="BA695" s="188"/>
      <c r="BB695" s="188"/>
      <c r="BC695" s="188"/>
      <c r="BD695" s="188"/>
      <c r="BE695" s="188"/>
      <c r="BF695" s="188"/>
      <c r="BG695" s="188"/>
      <c r="BH695" s="188"/>
      <c r="BI695" s="188"/>
      <c r="BJ695" s="188"/>
      <c r="BK695" s="188"/>
      <c r="BL695" s="188"/>
      <c r="BM695" s="188"/>
      <c r="BN695" s="188"/>
      <c r="BO695" s="188"/>
      <c r="BP695" s="189"/>
      <c r="BQ695" s="195"/>
      <c r="BR695" s="188"/>
      <c r="BS695" s="188"/>
      <c r="BT695" s="188"/>
      <c r="BU695" s="188"/>
      <c r="BV695" s="188"/>
      <c r="BW695" s="188"/>
      <c r="BX695" s="188"/>
      <c r="BY695" s="188"/>
      <c r="BZ695" s="188"/>
      <c r="CA695" s="188"/>
      <c r="CB695" s="188"/>
      <c r="CC695" s="188"/>
      <c r="CD695" s="188"/>
      <c r="CE695" s="188"/>
      <c r="CF695" s="188"/>
      <c r="CG695" s="189"/>
      <c r="CH695" s="195"/>
      <c r="CI695" s="188"/>
      <c r="CJ695" s="188"/>
      <c r="CK695" s="188"/>
      <c r="CL695" s="188"/>
      <c r="CM695" s="188"/>
      <c r="CN695" s="188"/>
      <c r="CO695" s="188"/>
      <c r="CP695" s="188"/>
      <c r="CQ695" s="188"/>
      <c r="CR695" s="188"/>
      <c r="CS695" s="188"/>
      <c r="CT695" s="188"/>
      <c r="CU695" s="188"/>
      <c r="CV695" s="188"/>
      <c r="CW695" s="188"/>
      <c r="CX695" s="189"/>
      <c r="CY695" s="195"/>
      <c r="CZ695" s="188"/>
      <c r="DA695" s="188"/>
      <c r="DB695" s="188"/>
      <c r="DC695" s="188"/>
      <c r="DD695" s="188"/>
      <c r="DE695" s="188"/>
      <c r="DF695" s="188"/>
      <c r="DG695" s="188"/>
      <c r="DH695" s="188"/>
      <c r="DI695" s="188"/>
      <c r="DJ695" s="188"/>
      <c r="DK695" s="188"/>
      <c r="DL695" s="188"/>
      <c r="DM695" s="188"/>
      <c r="DN695" s="188"/>
      <c r="DO695" s="189"/>
      <c r="DP695" s="195"/>
      <c r="DQ695" s="188"/>
      <c r="DR695" s="188"/>
      <c r="DS695" s="188"/>
      <c r="DT695" s="188"/>
      <c r="DU695" s="188"/>
      <c r="DV695" s="188"/>
      <c r="DW695" s="188"/>
      <c r="DX695" s="188"/>
      <c r="DY695" s="188"/>
      <c r="DZ695" s="188"/>
      <c r="EA695" s="188"/>
      <c r="EB695" s="188"/>
      <c r="EC695" s="188"/>
      <c r="ED695" s="188"/>
      <c r="EE695" s="188"/>
      <c r="EF695" s="189"/>
      <c r="EG695" s="195"/>
      <c r="EH695" s="188"/>
      <c r="EI695" s="188"/>
      <c r="EJ695" s="188"/>
      <c r="EK695" s="188"/>
      <c r="EL695" s="188"/>
      <c r="EM695" s="188"/>
      <c r="EN695" s="188"/>
      <c r="EO695" s="188"/>
      <c r="EP695" s="188"/>
      <c r="EQ695" s="188"/>
      <c r="ER695" s="188"/>
      <c r="ES695" s="188"/>
      <c r="ET695" s="188"/>
      <c r="EU695" s="188"/>
      <c r="EV695" s="188"/>
      <c r="EW695" s="189"/>
      <c r="EX695" s="195"/>
      <c r="EY695" s="188"/>
      <c r="EZ695" s="188"/>
      <c r="FA695" s="188"/>
      <c r="FB695" s="188"/>
      <c r="FC695" s="188"/>
      <c r="FD695" s="188"/>
      <c r="FE695" s="188"/>
      <c r="FF695" s="188"/>
      <c r="FG695" s="188"/>
      <c r="FH695" s="188"/>
      <c r="FI695" s="188"/>
      <c r="FJ695" s="188"/>
      <c r="FK695" s="188"/>
      <c r="FL695" s="188"/>
      <c r="FM695" s="188"/>
      <c r="FN695" s="189"/>
      <c r="FO695" s="195"/>
      <c r="FP695" s="188"/>
      <c r="FQ695" s="188"/>
      <c r="FR695" s="188"/>
      <c r="FS695" s="188"/>
      <c r="FT695" s="188"/>
      <c r="FU695" s="188"/>
      <c r="FV695" s="188"/>
      <c r="FW695" s="188"/>
      <c r="FX695" s="188"/>
      <c r="FY695" s="188"/>
      <c r="FZ695" s="188"/>
      <c r="GA695" s="188"/>
      <c r="GB695" s="188"/>
      <c r="GC695" s="188"/>
      <c r="GD695" s="188"/>
      <c r="GE695" s="189"/>
      <c r="GF695" s="195"/>
      <c r="GG695" s="188"/>
      <c r="GH695" s="188"/>
      <c r="GI695" s="188"/>
      <c r="GJ695" s="188"/>
      <c r="GK695" s="188"/>
      <c r="GL695" s="188"/>
      <c r="GM695" s="188"/>
      <c r="GN695" s="188"/>
      <c r="GO695" s="188"/>
      <c r="GP695" s="188"/>
      <c r="GQ695" s="188"/>
      <c r="GR695" s="188"/>
      <c r="GS695" s="188"/>
      <c r="GT695" s="188"/>
      <c r="GU695" s="188"/>
      <c r="GV695" s="189"/>
      <c r="GW695" s="195"/>
      <c r="GX695" s="188"/>
      <c r="GY695" s="188"/>
      <c r="GZ695" s="188"/>
      <c r="HA695" s="188"/>
      <c r="HB695" s="188"/>
      <c r="HC695" s="188"/>
      <c r="HD695" s="188"/>
      <c r="HE695" s="188"/>
      <c r="HF695" s="188"/>
      <c r="HG695" s="188"/>
      <c r="HH695" s="188"/>
      <c r="HI695" s="188"/>
      <c r="HJ695" s="188"/>
      <c r="HK695" s="188"/>
      <c r="HL695" s="188"/>
      <c r="HM695" s="189"/>
      <c r="HN695" s="195"/>
      <c r="HO695" s="188"/>
      <c r="HP695" s="188"/>
      <c r="HQ695" s="188"/>
      <c r="HR695" s="188"/>
      <c r="HS695" s="188"/>
      <c r="HT695" s="188"/>
      <c r="HU695" s="188"/>
      <c r="HV695" s="188"/>
      <c r="HW695" s="188"/>
      <c r="HX695" s="188"/>
      <c r="HY695" s="188"/>
      <c r="HZ695" s="188"/>
      <c r="IA695" s="188"/>
      <c r="IB695" s="188"/>
      <c r="IC695" s="188"/>
      <c r="ID695" s="189"/>
      <c r="IE695" s="195"/>
      <c r="IF695" s="188"/>
      <c r="IG695" s="188"/>
      <c r="IH695" s="188"/>
      <c r="II695" s="188"/>
      <c r="IJ695" s="188"/>
      <c r="IK695" s="188"/>
      <c r="IL695" s="188"/>
      <c r="IM695" s="188"/>
      <c r="IN695" s="188"/>
      <c r="IO695" s="188"/>
      <c r="IP695" s="188"/>
      <c r="IQ695" s="188"/>
      <c r="IR695" s="188"/>
      <c r="IS695" s="188"/>
      <c r="IT695" s="188"/>
      <c r="IU695" s="189"/>
      <c r="IV695" s="195"/>
      <c r="IW695" s="188"/>
      <c r="IX695" s="188"/>
      <c r="IY695" s="188"/>
      <c r="IZ695" s="188"/>
      <c r="JA695" s="188"/>
      <c r="JB695" s="188"/>
      <c r="JC695" s="188"/>
      <c r="JD695" s="188"/>
      <c r="JE695" s="188"/>
      <c r="JF695" s="188"/>
      <c r="JG695" s="188"/>
      <c r="JH695" s="188"/>
      <c r="JI695" s="188"/>
      <c r="JJ695" s="188"/>
      <c r="JK695" s="188"/>
      <c r="JL695" s="189"/>
      <c r="JM695" s="195"/>
      <c r="JN695" s="188"/>
      <c r="JO695" s="188"/>
      <c r="JP695" s="188"/>
      <c r="JQ695" s="188"/>
      <c r="JR695" s="188"/>
      <c r="JS695" s="188"/>
      <c r="JT695" s="188"/>
      <c r="JU695" s="188"/>
      <c r="JV695" s="188"/>
      <c r="JW695" s="188"/>
      <c r="JX695" s="188"/>
      <c r="JY695" s="188"/>
      <c r="JZ695" s="188"/>
      <c r="KA695" s="188"/>
      <c r="KB695" s="188"/>
      <c r="KC695" s="189"/>
      <c r="KD695" s="195"/>
      <c r="KE695" s="188"/>
      <c r="KF695" s="188"/>
      <c r="KG695" s="188"/>
      <c r="KH695" s="188"/>
      <c r="KI695" s="188"/>
      <c r="KJ695" s="188"/>
      <c r="KK695" s="188"/>
      <c r="KL695" s="188"/>
      <c r="KM695" s="188"/>
      <c r="KN695" s="188"/>
      <c r="KO695" s="188"/>
      <c r="KP695" s="188"/>
      <c r="KQ695" s="188"/>
      <c r="KR695" s="188"/>
      <c r="KS695" s="188"/>
      <c r="KT695" s="189"/>
      <c r="KU695" s="188"/>
    </row>
    <row r="696" ht="15.0" customHeight="1">
      <c r="A696" s="195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9"/>
      <c r="R696" s="195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9"/>
      <c r="AI696" s="195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9"/>
      <c r="AZ696" s="195"/>
      <c r="BA696" s="188"/>
      <c r="BB696" s="188"/>
      <c r="BC696" s="188"/>
      <c r="BD696" s="188"/>
      <c r="BE696" s="188"/>
      <c r="BF696" s="188"/>
      <c r="BG696" s="188"/>
      <c r="BH696" s="188"/>
      <c r="BI696" s="188"/>
      <c r="BJ696" s="188"/>
      <c r="BK696" s="188"/>
      <c r="BL696" s="188"/>
      <c r="BM696" s="188"/>
      <c r="BN696" s="188"/>
      <c r="BO696" s="188"/>
      <c r="BP696" s="189"/>
      <c r="BQ696" s="195"/>
      <c r="BR696" s="188"/>
      <c r="BS696" s="188"/>
      <c r="BT696" s="188"/>
      <c r="BU696" s="188"/>
      <c r="BV696" s="188"/>
      <c r="BW696" s="188"/>
      <c r="BX696" s="188"/>
      <c r="BY696" s="188"/>
      <c r="BZ696" s="188"/>
      <c r="CA696" s="188"/>
      <c r="CB696" s="188"/>
      <c r="CC696" s="188"/>
      <c r="CD696" s="188"/>
      <c r="CE696" s="188"/>
      <c r="CF696" s="188"/>
      <c r="CG696" s="189"/>
      <c r="CH696" s="195"/>
      <c r="CI696" s="188"/>
      <c r="CJ696" s="188"/>
      <c r="CK696" s="188"/>
      <c r="CL696" s="188"/>
      <c r="CM696" s="188"/>
      <c r="CN696" s="188"/>
      <c r="CO696" s="188"/>
      <c r="CP696" s="188"/>
      <c r="CQ696" s="188"/>
      <c r="CR696" s="188"/>
      <c r="CS696" s="188"/>
      <c r="CT696" s="188"/>
      <c r="CU696" s="188"/>
      <c r="CV696" s="188"/>
      <c r="CW696" s="188"/>
      <c r="CX696" s="189"/>
      <c r="CY696" s="195"/>
      <c r="CZ696" s="188"/>
      <c r="DA696" s="188"/>
      <c r="DB696" s="188"/>
      <c r="DC696" s="188"/>
      <c r="DD696" s="188"/>
      <c r="DE696" s="188"/>
      <c r="DF696" s="188"/>
      <c r="DG696" s="188"/>
      <c r="DH696" s="188"/>
      <c r="DI696" s="188"/>
      <c r="DJ696" s="188"/>
      <c r="DK696" s="188"/>
      <c r="DL696" s="188"/>
      <c r="DM696" s="188"/>
      <c r="DN696" s="188"/>
      <c r="DO696" s="189"/>
      <c r="DP696" s="195"/>
      <c r="DQ696" s="188"/>
      <c r="DR696" s="188"/>
      <c r="DS696" s="188"/>
      <c r="DT696" s="188"/>
      <c r="DU696" s="188"/>
      <c r="DV696" s="188"/>
      <c r="DW696" s="188"/>
      <c r="DX696" s="188"/>
      <c r="DY696" s="188"/>
      <c r="DZ696" s="188"/>
      <c r="EA696" s="188"/>
      <c r="EB696" s="188"/>
      <c r="EC696" s="188"/>
      <c r="ED696" s="188"/>
      <c r="EE696" s="188"/>
      <c r="EF696" s="189"/>
      <c r="EG696" s="195"/>
      <c r="EH696" s="188"/>
      <c r="EI696" s="188"/>
      <c r="EJ696" s="188"/>
      <c r="EK696" s="188"/>
      <c r="EL696" s="188"/>
      <c r="EM696" s="188"/>
      <c r="EN696" s="188"/>
      <c r="EO696" s="188"/>
      <c r="EP696" s="188"/>
      <c r="EQ696" s="188"/>
      <c r="ER696" s="188"/>
      <c r="ES696" s="188"/>
      <c r="ET696" s="188"/>
      <c r="EU696" s="188"/>
      <c r="EV696" s="188"/>
      <c r="EW696" s="189"/>
      <c r="EX696" s="195"/>
      <c r="EY696" s="188"/>
      <c r="EZ696" s="188"/>
      <c r="FA696" s="188"/>
      <c r="FB696" s="188"/>
      <c r="FC696" s="188"/>
      <c r="FD696" s="188"/>
      <c r="FE696" s="188"/>
      <c r="FF696" s="188"/>
      <c r="FG696" s="188"/>
      <c r="FH696" s="188"/>
      <c r="FI696" s="188"/>
      <c r="FJ696" s="188"/>
      <c r="FK696" s="188"/>
      <c r="FL696" s="188"/>
      <c r="FM696" s="188"/>
      <c r="FN696" s="189"/>
      <c r="FO696" s="195"/>
      <c r="FP696" s="188"/>
      <c r="FQ696" s="188"/>
      <c r="FR696" s="188"/>
      <c r="FS696" s="188"/>
      <c r="FT696" s="188"/>
      <c r="FU696" s="188"/>
      <c r="FV696" s="188"/>
      <c r="FW696" s="188"/>
      <c r="FX696" s="188"/>
      <c r="FY696" s="188"/>
      <c r="FZ696" s="188"/>
      <c r="GA696" s="188"/>
      <c r="GB696" s="188"/>
      <c r="GC696" s="188"/>
      <c r="GD696" s="188"/>
      <c r="GE696" s="189"/>
      <c r="GF696" s="195"/>
      <c r="GG696" s="188"/>
      <c r="GH696" s="188"/>
      <c r="GI696" s="188"/>
      <c r="GJ696" s="188"/>
      <c r="GK696" s="188"/>
      <c r="GL696" s="188"/>
      <c r="GM696" s="188"/>
      <c r="GN696" s="188"/>
      <c r="GO696" s="188"/>
      <c r="GP696" s="188"/>
      <c r="GQ696" s="188"/>
      <c r="GR696" s="188"/>
      <c r="GS696" s="188"/>
      <c r="GT696" s="188"/>
      <c r="GU696" s="188"/>
      <c r="GV696" s="189"/>
      <c r="GW696" s="195"/>
      <c r="GX696" s="188"/>
      <c r="GY696" s="188"/>
      <c r="GZ696" s="188"/>
      <c r="HA696" s="188"/>
      <c r="HB696" s="188"/>
      <c r="HC696" s="188"/>
      <c r="HD696" s="188"/>
      <c r="HE696" s="188"/>
      <c r="HF696" s="188"/>
      <c r="HG696" s="188"/>
      <c r="HH696" s="188"/>
      <c r="HI696" s="188"/>
      <c r="HJ696" s="188"/>
      <c r="HK696" s="188"/>
      <c r="HL696" s="188"/>
      <c r="HM696" s="189"/>
      <c r="HN696" s="195"/>
      <c r="HO696" s="188"/>
      <c r="HP696" s="188"/>
      <c r="HQ696" s="188"/>
      <c r="HR696" s="188"/>
      <c r="HS696" s="188"/>
      <c r="HT696" s="188"/>
      <c r="HU696" s="188"/>
      <c r="HV696" s="188"/>
      <c r="HW696" s="188"/>
      <c r="HX696" s="188"/>
      <c r="HY696" s="188"/>
      <c r="HZ696" s="188"/>
      <c r="IA696" s="188"/>
      <c r="IB696" s="188"/>
      <c r="IC696" s="188"/>
      <c r="ID696" s="189"/>
      <c r="IE696" s="195"/>
      <c r="IF696" s="188"/>
      <c r="IG696" s="188"/>
      <c r="IH696" s="188"/>
      <c r="II696" s="188"/>
      <c r="IJ696" s="188"/>
      <c r="IK696" s="188"/>
      <c r="IL696" s="188"/>
      <c r="IM696" s="188"/>
      <c r="IN696" s="188"/>
      <c r="IO696" s="188"/>
      <c r="IP696" s="188"/>
      <c r="IQ696" s="188"/>
      <c r="IR696" s="188"/>
      <c r="IS696" s="188"/>
      <c r="IT696" s="188"/>
      <c r="IU696" s="189"/>
      <c r="IV696" s="195"/>
      <c r="IW696" s="188"/>
      <c r="IX696" s="188"/>
      <c r="IY696" s="188"/>
      <c r="IZ696" s="188"/>
      <c r="JA696" s="188"/>
      <c r="JB696" s="188"/>
      <c r="JC696" s="188"/>
      <c r="JD696" s="188"/>
      <c r="JE696" s="188"/>
      <c r="JF696" s="188"/>
      <c r="JG696" s="188"/>
      <c r="JH696" s="188"/>
      <c r="JI696" s="188"/>
      <c r="JJ696" s="188"/>
      <c r="JK696" s="188"/>
      <c r="JL696" s="189"/>
      <c r="JM696" s="195"/>
      <c r="JN696" s="188"/>
      <c r="JO696" s="188"/>
      <c r="JP696" s="188"/>
      <c r="JQ696" s="188"/>
      <c r="JR696" s="188"/>
      <c r="JS696" s="188"/>
      <c r="JT696" s="188"/>
      <c r="JU696" s="188"/>
      <c r="JV696" s="188"/>
      <c r="JW696" s="188"/>
      <c r="JX696" s="188"/>
      <c r="JY696" s="188"/>
      <c r="JZ696" s="188"/>
      <c r="KA696" s="188"/>
      <c r="KB696" s="188"/>
      <c r="KC696" s="189"/>
      <c r="KD696" s="195"/>
      <c r="KE696" s="188"/>
      <c r="KF696" s="188"/>
      <c r="KG696" s="188"/>
      <c r="KH696" s="188"/>
      <c r="KI696" s="188"/>
      <c r="KJ696" s="188"/>
      <c r="KK696" s="188"/>
      <c r="KL696" s="188"/>
      <c r="KM696" s="188"/>
      <c r="KN696" s="188"/>
      <c r="KO696" s="188"/>
      <c r="KP696" s="188"/>
      <c r="KQ696" s="188"/>
      <c r="KR696" s="188"/>
      <c r="KS696" s="188"/>
      <c r="KT696" s="189"/>
      <c r="KU696" s="188"/>
    </row>
    <row r="697" ht="15.0" customHeight="1">
      <c r="A697" s="195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9"/>
      <c r="R697" s="195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9"/>
      <c r="AI697" s="195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9"/>
      <c r="AZ697" s="195"/>
      <c r="BA697" s="188"/>
      <c r="BB697" s="188"/>
      <c r="BC697" s="188"/>
      <c r="BD697" s="188"/>
      <c r="BE697" s="188"/>
      <c r="BF697" s="188"/>
      <c r="BG697" s="188"/>
      <c r="BH697" s="188"/>
      <c r="BI697" s="188"/>
      <c r="BJ697" s="188"/>
      <c r="BK697" s="188"/>
      <c r="BL697" s="188"/>
      <c r="BM697" s="188"/>
      <c r="BN697" s="188"/>
      <c r="BO697" s="188"/>
      <c r="BP697" s="189"/>
      <c r="BQ697" s="195"/>
      <c r="BR697" s="188"/>
      <c r="BS697" s="188"/>
      <c r="BT697" s="188"/>
      <c r="BU697" s="188"/>
      <c r="BV697" s="188"/>
      <c r="BW697" s="188"/>
      <c r="BX697" s="188"/>
      <c r="BY697" s="188"/>
      <c r="BZ697" s="188"/>
      <c r="CA697" s="188"/>
      <c r="CB697" s="188"/>
      <c r="CC697" s="188"/>
      <c r="CD697" s="188"/>
      <c r="CE697" s="188"/>
      <c r="CF697" s="188"/>
      <c r="CG697" s="189"/>
      <c r="CH697" s="195"/>
      <c r="CI697" s="188"/>
      <c r="CJ697" s="188"/>
      <c r="CK697" s="188"/>
      <c r="CL697" s="188"/>
      <c r="CM697" s="188"/>
      <c r="CN697" s="188"/>
      <c r="CO697" s="188"/>
      <c r="CP697" s="188"/>
      <c r="CQ697" s="188"/>
      <c r="CR697" s="188"/>
      <c r="CS697" s="188"/>
      <c r="CT697" s="188"/>
      <c r="CU697" s="188"/>
      <c r="CV697" s="188"/>
      <c r="CW697" s="188"/>
      <c r="CX697" s="189"/>
      <c r="CY697" s="195"/>
      <c r="CZ697" s="188"/>
      <c r="DA697" s="188"/>
      <c r="DB697" s="188"/>
      <c r="DC697" s="188"/>
      <c r="DD697" s="188"/>
      <c r="DE697" s="188"/>
      <c r="DF697" s="188"/>
      <c r="DG697" s="188"/>
      <c r="DH697" s="188"/>
      <c r="DI697" s="188"/>
      <c r="DJ697" s="188"/>
      <c r="DK697" s="188"/>
      <c r="DL697" s="188"/>
      <c r="DM697" s="188"/>
      <c r="DN697" s="188"/>
      <c r="DO697" s="189"/>
      <c r="DP697" s="195"/>
      <c r="DQ697" s="188"/>
      <c r="DR697" s="188"/>
      <c r="DS697" s="188"/>
      <c r="DT697" s="188"/>
      <c r="DU697" s="188"/>
      <c r="DV697" s="188"/>
      <c r="DW697" s="188"/>
      <c r="DX697" s="188"/>
      <c r="DY697" s="188"/>
      <c r="DZ697" s="188"/>
      <c r="EA697" s="188"/>
      <c r="EB697" s="188"/>
      <c r="EC697" s="188"/>
      <c r="ED697" s="188"/>
      <c r="EE697" s="188"/>
      <c r="EF697" s="189"/>
      <c r="EG697" s="195"/>
      <c r="EH697" s="188"/>
      <c r="EI697" s="188"/>
      <c r="EJ697" s="188"/>
      <c r="EK697" s="188"/>
      <c r="EL697" s="188"/>
      <c r="EM697" s="188"/>
      <c r="EN697" s="188"/>
      <c r="EO697" s="188"/>
      <c r="EP697" s="188"/>
      <c r="EQ697" s="188"/>
      <c r="ER697" s="188"/>
      <c r="ES697" s="188"/>
      <c r="ET697" s="188"/>
      <c r="EU697" s="188"/>
      <c r="EV697" s="188"/>
      <c r="EW697" s="189"/>
      <c r="EX697" s="195"/>
      <c r="EY697" s="188"/>
      <c r="EZ697" s="188"/>
      <c r="FA697" s="188"/>
      <c r="FB697" s="188"/>
      <c r="FC697" s="188"/>
      <c r="FD697" s="188"/>
      <c r="FE697" s="188"/>
      <c r="FF697" s="188"/>
      <c r="FG697" s="188"/>
      <c r="FH697" s="188"/>
      <c r="FI697" s="188"/>
      <c r="FJ697" s="188"/>
      <c r="FK697" s="188"/>
      <c r="FL697" s="188"/>
      <c r="FM697" s="188"/>
      <c r="FN697" s="189"/>
      <c r="FO697" s="195"/>
      <c r="FP697" s="188"/>
      <c r="FQ697" s="188"/>
      <c r="FR697" s="188"/>
      <c r="FS697" s="188"/>
      <c r="FT697" s="188"/>
      <c r="FU697" s="188"/>
      <c r="FV697" s="188"/>
      <c r="FW697" s="188"/>
      <c r="FX697" s="188"/>
      <c r="FY697" s="188"/>
      <c r="FZ697" s="188"/>
      <c r="GA697" s="188"/>
      <c r="GB697" s="188"/>
      <c r="GC697" s="188"/>
      <c r="GD697" s="188"/>
      <c r="GE697" s="189"/>
      <c r="GF697" s="195"/>
      <c r="GG697" s="188"/>
      <c r="GH697" s="188"/>
      <c r="GI697" s="188"/>
      <c r="GJ697" s="188"/>
      <c r="GK697" s="188"/>
      <c r="GL697" s="188"/>
      <c r="GM697" s="188"/>
      <c r="GN697" s="188"/>
      <c r="GO697" s="188"/>
      <c r="GP697" s="188"/>
      <c r="GQ697" s="188"/>
      <c r="GR697" s="188"/>
      <c r="GS697" s="188"/>
      <c r="GT697" s="188"/>
      <c r="GU697" s="188"/>
      <c r="GV697" s="189"/>
      <c r="GW697" s="195"/>
      <c r="GX697" s="188"/>
      <c r="GY697" s="188"/>
      <c r="GZ697" s="188"/>
      <c r="HA697" s="188"/>
      <c r="HB697" s="188"/>
      <c r="HC697" s="188"/>
      <c r="HD697" s="188"/>
      <c r="HE697" s="188"/>
      <c r="HF697" s="188"/>
      <c r="HG697" s="188"/>
      <c r="HH697" s="188"/>
      <c r="HI697" s="188"/>
      <c r="HJ697" s="188"/>
      <c r="HK697" s="188"/>
      <c r="HL697" s="188"/>
      <c r="HM697" s="189"/>
      <c r="HN697" s="195"/>
      <c r="HO697" s="188"/>
      <c r="HP697" s="188"/>
      <c r="HQ697" s="188"/>
      <c r="HR697" s="188"/>
      <c r="HS697" s="188"/>
      <c r="HT697" s="188"/>
      <c r="HU697" s="188"/>
      <c r="HV697" s="188"/>
      <c r="HW697" s="188"/>
      <c r="HX697" s="188"/>
      <c r="HY697" s="188"/>
      <c r="HZ697" s="188"/>
      <c r="IA697" s="188"/>
      <c r="IB697" s="188"/>
      <c r="IC697" s="188"/>
      <c r="ID697" s="189"/>
      <c r="IE697" s="195"/>
      <c r="IF697" s="188"/>
      <c r="IG697" s="188"/>
      <c r="IH697" s="188"/>
      <c r="II697" s="188"/>
      <c r="IJ697" s="188"/>
      <c r="IK697" s="188"/>
      <c r="IL697" s="188"/>
      <c r="IM697" s="188"/>
      <c r="IN697" s="188"/>
      <c r="IO697" s="188"/>
      <c r="IP697" s="188"/>
      <c r="IQ697" s="188"/>
      <c r="IR697" s="188"/>
      <c r="IS697" s="188"/>
      <c r="IT697" s="188"/>
      <c r="IU697" s="189"/>
      <c r="IV697" s="195"/>
      <c r="IW697" s="188"/>
      <c r="IX697" s="188"/>
      <c r="IY697" s="188"/>
      <c r="IZ697" s="188"/>
      <c r="JA697" s="188"/>
      <c r="JB697" s="188"/>
      <c r="JC697" s="188"/>
      <c r="JD697" s="188"/>
      <c r="JE697" s="188"/>
      <c r="JF697" s="188"/>
      <c r="JG697" s="188"/>
      <c r="JH697" s="188"/>
      <c r="JI697" s="188"/>
      <c r="JJ697" s="188"/>
      <c r="JK697" s="188"/>
      <c r="JL697" s="189"/>
      <c r="JM697" s="195"/>
      <c r="JN697" s="188"/>
      <c r="JO697" s="188"/>
      <c r="JP697" s="188"/>
      <c r="JQ697" s="188"/>
      <c r="JR697" s="188"/>
      <c r="JS697" s="188"/>
      <c r="JT697" s="188"/>
      <c r="JU697" s="188"/>
      <c r="JV697" s="188"/>
      <c r="JW697" s="188"/>
      <c r="JX697" s="188"/>
      <c r="JY697" s="188"/>
      <c r="JZ697" s="188"/>
      <c r="KA697" s="188"/>
      <c r="KB697" s="188"/>
      <c r="KC697" s="189"/>
      <c r="KD697" s="195"/>
      <c r="KE697" s="188"/>
      <c r="KF697" s="188"/>
      <c r="KG697" s="188"/>
      <c r="KH697" s="188"/>
      <c r="KI697" s="188"/>
      <c r="KJ697" s="188"/>
      <c r="KK697" s="188"/>
      <c r="KL697" s="188"/>
      <c r="KM697" s="188"/>
      <c r="KN697" s="188"/>
      <c r="KO697" s="188"/>
      <c r="KP697" s="188"/>
      <c r="KQ697" s="188"/>
      <c r="KR697" s="188"/>
      <c r="KS697" s="188"/>
      <c r="KT697" s="189"/>
      <c r="KU697" s="188"/>
    </row>
    <row r="698" ht="15.0" customHeight="1">
      <c r="A698" s="195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9"/>
      <c r="R698" s="195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9"/>
      <c r="AI698" s="195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9"/>
      <c r="AZ698" s="195"/>
      <c r="BA698" s="188"/>
      <c r="BB698" s="188"/>
      <c r="BC698" s="188"/>
      <c r="BD698" s="188"/>
      <c r="BE698" s="188"/>
      <c r="BF698" s="188"/>
      <c r="BG698" s="188"/>
      <c r="BH698" s="188"/>
      <c r="BI698" s="188"/>
      <c r="BJ698" s="188"/>
      <c r="BK698" s="188"/>
      <c r="BL698" s="188"/>
      <c r="BM698" s="188"/>
      <c r="BN698" s="188"/>
      <c r="BO698" s="188"/>
      <c r="BP698" s="189"/>
      <c r="BQ698" s="195"/>
      <c r="BR698" s="188"/>
      <c r="BS698" s="188"/>
      <c r="BT698" s="188"/>
      <c r="BU698" s="188"/>
      <c r="BV698" s="188"/>
      <c r="BW698" s="188"/>
      <c r="BX698" s="188"/>
      <c r="BY698" s="188"/>
      <c r="BZ698" s="188"/>
      <c r="CA698" s="188"/>
      <c r="CB698" s="188"/>
      <c r="CC698" s="188"/>
      <c r="CD698" s="188"/>
      <c r="CE698" s="188"/>
      <c r="CF698" s="188"/>
      <c r="CG698" s="189"/>
      <c r="CH698" s="195"/>
      <c r="CI698" s="188"/>
      <c r="CJ698" s="188"/>
      <c r="CK698" s="188"/>
      <c r="CL698" s="188"/>
      <c r="CM698" s="188"/>
      <c r="CN698" s="188"/>
      <c r="CO698" s="188"/>
      <c r="CP698" s="188"/>
      <c r="CQ698" s="188"/>
      <c r="CR698" s="188"/>
      <c r="CS698" s="188"/>
      <c r="CT698" s="188"/>
      <c r="CU698" s="188"/>
      <c r="CV698" s="188"/>
      <c r="CW698" s="188"/>
      <c r="CX698" s="189"/>
      <c r="CY698" s="195"/>
      <c r="CZ698" s="188"/>
      <c r="DA698" s="188"/>
      <c r="DB698" s="188"/>
      <c r="DC698" s="188"/>
      <c r="DD698" s="188"/>
      <c r="DE698" s="188"/>
      <c r="DF698" s="188"/>
      <c r="DG698" s="188"/>
      <c r="DH698" s="188"/>
      <c r="DI698" s="188"/>
      <c r="DJ698" s="188"/>
      <c r="DK698" s="188"/>
      <c r="DL698" s="188"/>
      <c r="DM698" s="188"/>
      <c r="DN698" s="188"/>
      <c r="DO698" s="189"/>
      <c r="DP698" s="195"/>
      <c r="DQ698" s="188"/>
      <c r="DR698" s="188"/>
      <c r="DS698" s="188"/>
      <c r="DT698" s="188"/>
      <c r="DU698" s="188"/>
      <c r="DV698" s="188"/>
      <c r="DW698" s="188"/>
      <c r="DX698" s="188"/>
      <c r="DY698" s="188"/>
      <c r="DZ698" s="188"/>
      <c r="EA698" s="188"/>
      <c r="EB698" s="188"/>
      <c r="EC698" s="188"/>
      <c r="ED698" s="188"/>
      <c r="EE698" s="188"/>
      <c r="EF698" s="189"/>
      <c r="EG698" s="195"/>
      <c r="EH698" s="188"/>
      <c r="EI698" s="188"/>
      <c r="EJ698" s="188"/>
      <c r="EK698" s="188"/>
      <c r="EL698" s="188"/>
      <c r="EM698" s="188"/>
      <c r="EN698" s="188"/>
      <c r="EO698" s="188"/>
      <c r="EP698" s="188"/>
      <c r="EQ698" s="188"/>
      <c r="ER698" s="188"/>
      <c r="ES698" s="188"/>
      <c r="ET698" s="188"/>
      <c r="EU698" s="188"/>
      <c r="EV698" s="188"/>
      <c r="EW698" s="189"/>
      <c r="EX698" s="195"/>
      <c r="EY698" s="188"/>
      <c r="EZ698" s="188"/>
      <c r="FA698" s="188"/>
      <c r="FB698" s="188"/>
      <c r="FC698" s="188"/>
      <c r="FD698" s="188"/>
      <c r="FE698" s="188"/>
      <c r="FF698" s="188"/>
      <c r="FG698" s="188"/>
      <c r="FH698" s="188"/>
      <c r="FI698" s="188"/>
      <c r="FJ698" s="188"/>
      <c r="FK698" s="188"/>
      <c r="FL698" s="188"/>
      <c r="FM698" s="188"/>
      <c r="FN698" s="189"/>
      <c r="FO698" s="195"/>
      <c r="FP698" s="188"/>
      <c r="FQ698" s="188"/>
      <c r="FR698" s="188"/>
      <c r="FS698" s="188"/>
      <c r="FT698" s="188"/>
      <c r="FU698" s="188"/>
      <c r="FV698" s="188"/>
      <c r="FW698" s="188"/>
      <c r="FX698" s="188"/>
      <c r="FY698" s="188"/>
      <c r="FZ698" s="188"/>
      <c r="GA698" s="188"/>
      <c r="GB698" s="188"/>
      <c r="GC698" s="188"/>
      <c r="GD698" s="188"/>
      <c r="GE698" s="189"/>
      <c r="GF698" s="195"/>
      <c r="GG698" s="188"/>
      <c r="GH698" s="188"/>
      <c r="GI698" s="188"/>
      <c r="GJ698" s="188"/>
      <c r="GK698" s="188"/>
      <c r="GL698" s="188"/>
      <c r="GM698" s="188"/>
      <c r="GN698" s="188"/>
      <c r="GO698" s="188"/>
      <c r="GP698" s="188"/>
      <c r="GQ698" s="188"/>
      <c r="GR698" s="188"/>
      <c r="GS698" s="188"/>
      <c r="GT698" s="188"/>
      <c r="GU698" s="188"/>
      <c r="GV698" s="189"/>
      <c r="GW698" s="195"/>
      <c r="GX698" s="188"/>
      <c r="GY698" s="188"/>
      <c r="GZ698" s="188"/>
      <c r="HA698" s="188"/>
      <c r="HB698" s="188"/>
      <c r="HC698" s="188"/>
      <c r="HD698" s="188"/>
      <c r="HE698" s="188"/>
      <c r="HF698" s="188"/>
      <c r="HG698" s="188"/>
      <c r="HH698" s="188"/>
      <c r="HI698" s="188"/>
      <c r="HJ698" s="188"/>
      <c r="HK698" s="188"/>
      <c r="HL698" s="188"/>
      <c r="HM698" s="189"/>
      <c r="HN698" s="195"/>
      <c r="HO698" s="188"/>
      <c r="HP698" s="188"/>
      <c r="HQ698" s="188"/>
      <c r="HR698" s="188"/>
      <c r="HS698" s="188"/>
      <c r="HT698" s="188"/>
      <c r="HU698" s="188"/>
      <c r="HV698" s="188"/>
      <c r="HW698" s="188"/>
      <c r="HX698" s="188"/>
      <c r="HY698" s="188"/>
      <c r="HZ698" s="188"/>
      <c r="IA698" s="188"/>
      <c r="IB698" s="188"/>
      <c r="IC698" s="188"/>
      <c r="ID698" s="189"/>
      <c r="IE698" s="195"/>
      <c r="IF698" s="188"/>
      <c r="IG698" s="188"/>
      <c r="IH698" s="188"/>
      <c r="II698" s="188"/>
      <c r="IJ698" s="188"/>
      <c r="IK698" s="188"/>
      <c r="IL698" s="188"/>
      <c r="IM698" s="188"/>
      <c r="IN698" s="188"/>
      <c r="IO698" s="188"/>
      <c r="IP698" s="188"/>
      <c r="IQ698" s="188"/>
      <c r="IR698" s="188"/>
      <c r="IS698" s="188"/>
      <c r="IT698" s="188"/>
      <c r="IU698" s="189"/>
      <c r="IV698" s="195"/>
      <c r="IW698" s="188"/>
      <c r="IX698" s="188"/>
      <c r="IY698" s="188"/>
      <c r="IZ698" s="188"/>
      <c r="JA698" s="188"/>
      <c r="JB698" s="188"/>
      <c r="JC698" s="188"/>
      <c r="JD698" s="188"/>
      <c r="JE698" s="188"/>
      <c r="JF698" s="188"/>
      <c r="JG698" s="188"/>
      <c r="JH698" s="188"/>
      <c r="JI698" s="188"/>
      <c r="JJ698" s="188"/>
      <c r="JK698" s="188"/>
      <c r="JL698" s="189"/>
      <c r="JM698" s="195"/>
      <c r="JN698" s="188"/>
      <c r="JO698" s="188"/>
      <c r="JP698" s="188"/>
      <c r="JQ698" s="188"/>
      <c r="JR698" s="188"/>
      <c r="JS698" s="188"/>
      <c r="JT698" s="188"/>
      <c r="JU698" s="188"/>
      <c r="JV698" s="188"/>
      <c r="JW698" s="188"/>
      <c r="JX698" s="188"/>
      <c r="JY698" s="188"/>
      <c r="JZ698" s="188"/>
      <c r="KA698" s="188"/>
      <c r="KB698" s="188"/>
      <c r="KC698" s="189"/>
      <c r="KD698" s="195"/>
      <c r="KE698" s="188"/>
      <c r="KF698" s="188"/>
      <c r="KG698" s="188"/>
      <c r="KH698" s="188"/>
      <c r="KI698" s="188"/>
      <c r="KJ698" s="188"/>
      <c r="KK698" s="188"/>
      <c r="KL698" s="188"/>
      <c r="KM698" s="188"/>
      <c r="KN698" s="188"/>
      <c r="KO698" s="188"/>
      <c r="KP698" s="188"/>
      <c r="KQ698" s="188"/>
      <c r="KR698" s="188"/>
      <c r="KS698" s="188"/>
      <c r="KT698" s="189"/>
      <c r="KU698" s="188"/>
    </row>
    <row r="699" ht="15.0" customHeight="1">
      <c r="A699" s="195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9"/>
      <c r="R699" s="195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9"/>
      <c r="AI699" s="195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9"/>
      <c r="AZ699" s="195"/>
      <c r="BA699" s="188"/>
      <c r="BB699" s="188"/>
      <c r="BC699" s="188"/>
      <c r="BD699" s="188"/>
      <c r="BE699" s="188"/>
      <c r="BF699" s="188"/>
      <c r="BG699" s="188"/>
      <c r="BH699" s="188"/>
      <c r="BI699" s="188"/>
      <c r="BJ699" s="188"/>
      <c r="BK699" s="188"/>
      <c r="BL699" s="188"/>
      <c r="BM699" s="188"/>
      <c r="BN699" s="188"/>
      <c r="BO699" s="188"/>
      <c r="BP699" s="189"/>
      <c r="BQ699" s="195"/>
      <c r="BR699" s="188"/>
      <c r="BS699" s="188"/>
      <c r="BT699" s="188"/>
      <c r="BU699" s="188"/>
      <c r="BV699" s="188"/>
      <c r="BW699" s="188"/>
      <c r="BX699" s="188"/>
      <c r="BY699" s="188"/>
      <c r="BZ699" s="188"/>
      <c r="CA699" s="188"/>
      <c r="CB699" s="188"/>
      <c r="CC699" s="188"/>
      <c r="CD699" s="188"/>
      <c r="CE699" s="188"/>
      <c r="CF699" s="188"/>
      <c r="CG699" s="189"/>
      <c r="CH699" s="195"/>
      <c r="CI699" s="188"/>
      <c r="CJ699" s="188"/>
      <c r="CK699" s="188"/>
      <c r="CL699" s="188"/>
      <c r="CM699" s="188"/>
      <c r="CN699" s="188"/>
      <c r="CO699" s="188"/>
      <c r="CP699" s="188"/>
      <c r="CQ699" s="188"/>
      <c r="CR699" s="188"/>
      <c r="CS699" s="188"/>
      <c r="CT699" s="188"/>
      <c r="CU699" s="188"/>
      <c r="CV699" s="188"/>
      <c r="CW699" s="188"/>
      <c r="CX699" s="189"/>
      <c r="CY699" s="195"/>
      <c r="CZ699" s="188"/>
      <c r="DA699" s="188"/>
      <c r="DB699" s="188"/>
      <c r="DC699" s="188"/>
      <c r="DD699" s="188"/>
      <c r="DE699" s="188"/>
      <c r="DF699" s="188"/>
      <c r="DG699" s="188"/>
      <c r="DH699" s="188"/>
      <c r="DI699" s="188"/>
      <c r="DJ699" s="188"/>
      <c r="DK699" s="188"/>
      <c r="DL699" s="188"/>
      <c r="DM699" s="188"/>
      <c r="DN699" s="188"/>
      <c r="DO699" s="189"/>
      <c r="DP699" s="195"/>
      <c r="DQ699" s="188"/>
      <c r="DR699" s="188"/>
      <c r="DS699" s="188"/>
      <c r="DT699" s="188"/>
      <c r="DU699" s="188"/>
      <c r="DV699" s="188"/>
      <c r="DW699" s="188"/>
      <c r="DX699" s="188"/>
      <c r="DY699" s="188"/>
      <c r="DZ699" s="188"/>
      <c r="EA699" s="188"/>
      <c r="EB699" s="188"/>
      <c r="EC699" s="188"/>
      <c r="ED699" s="188"/>
      <c r="EE699" s="188"/>
      <c r="EF699" s="189"/>
      <c r="EG699" s="195"/>
      <c r="EH699" s="188"/>
      <c r="EI699" s="188"/>
      <c r="EJ699" s="188"/>
      <c r="EK699" s="188"/>
      <c r="EL699" s="188"/>
      <c r="EM699" s="188"/>
      <c r="EN699" s="188"/>
      <c r="EO699" s="188"/>
      <c r="EP699" s="188"/>
      <c r="EQ699" s="188"/>
      <c r="ER699" s="188"/>
      <c r="ES699" s="188"/>
      <c r="ET699" s="188"/>
      <c r="EU699" s="188"/>
      <c r="EV699" s="188"/>
      <c r="EW699" s="189"/>
      <c r="EX699" s="195"/>
      <c r="EY699" s="188"/>
      <c r="EZ699" s="188"/>
      <c r="FA699" s="188"/>
      <c r="FB699" s="188"/>
      <c r="FC699" s="188"/>
      <c r="FD699" s="188"/>
      <c r="FE699" s="188"/>
      <c r="FF699" s="188"/>
      <c r="FG699" s="188"/>
      <c r="FH699" s="188"/>
      <c r="FI699" s="188"/>
      <c r="FJ699" s="188"/>
      <c r="FK699" s="188"/>
      <c r="FL699" s="188"/>
      <c r="FM699" s="188"/>
      <c r="FN699" s="189"/>
      <c r="FO699" s="195"/>
      <c r="FP699" s="188"/>
      <c r="FQ699" s="188"/>
      <c r="FR699" s="188"/>
      <c r="FS699" s="188"/>
      <c r="FT699" s="188"/>
      <c r="FU699" s="188"/>
      <c r="FV699" s="188"/>
      <c r="FW699" s="188"/>
      <c r="FX699" s="188"/>
      <c r="FY699" s="188"/>
      <c r="FZ699" s="188"/>
      <c r="GA699" s="188"/>
      <c r="GB699" s="188"/>
      <c r="GC699" s="188"/>
      <c r="GD699" s="188"/>
      <c r="GE699" s="189"/>
      <c r="GF699" s="195"/>
      <c r="GG699" s="188"/>
      <c r="GH699" s="188"/>
      <c r="GI699" s="188"/>
      <c r="GJ699" s="188"/>
      <c r="GK699" s="188"/>
      <c r="GL699" s="188"/>
      <c r="GM699" s="188"/>
      <c r="GN699" s="188"/>
      <c r="GO699" s="188"/>
      <c r="GP699" s="188"/>
      <c r="GQ699" s="188"/>
      <c r="GR699" s="188"/>
      <c r="GS699" s="188"/>
      <c r="GT699" s="188"/>
      <c r="GU699" s="188"/>
      <c r="GV699" s="189"/>
      <c r="GW699" s="195"/>
      <c r="GX699" s="188"/>
      <c r="GY699" s="188"/>
      <c r="GZ699" s="188"/>
      <c r="HA699" s="188"/>
      <c r="HB699" s="188"/>
      <c r="HC699" s="188"/>
      <c r="HD699" s="188"/>
      <c r="HE699" s="188"/>
      <c r="HF699" s="188"/>
      <c r="HG699" s="188"/>
      <c r="HH699" s="188"/>
      <c r="HI699" s="188"/>
      <c r="HJ699" s="188"/>
      <c r="HK699" s="188"/>
      <c r="HL699" s="188"/>
      <c r="HM699" s="189"/>
      <c r="HN699" s="195"/>
      <c r="HO699" s="188"/>
      <c r="HP699" s="188"/>
      <c r="HQ699" s="188"/>
      <c r="HR699" s="188"/>
      <c r="HS699" s="188"/>
      <c r="HT699" s="188"/>
      <c r="HU699" s="188"/>
      <c r="HV699" s="188"/>
      <c r="HW699" s="188"/>
      <c r="HX699" s="188"/>
      <c r="HY699" s="188"/>
      <c r="HZ699" s="188"/>
      <c r="IA699" s="188"/>
      <c r="IB699" s="188"/>
      <c r="IC699" s="188"/>
      <c r="ID699" s="189"/>
      <c r="IE699" s="195"/>
      <c r="IF699" s="188"/>
      <c r="IG699" s="188"/>
      <c r="IH699" s="188"/>
      <c r="II699" s="188"/>
      <c r="IJ699" s="188"/>
      <c r="IK699" s="188"/>
      <c r="IL699" s="188"/>
      <c r="IM699" s="188"/>
      <c r="IN699" s="188"/>
      <c r="IO699" s="188"/>
      <c r="IP699" s="188"/>
      <c r="IQ699" s="188"/>
      <c r="IR699" s="188"/>
      <c r="IS699" s="188"/>
      <c r="IT699" s="188"/>
      <c r="IU699" s="189"/>
      <c r="IV699" s="195"/>
      <c r="IW699" s="188"/>
      <c r="IX699" s="188"/>
      <c r="IY699" s="188"/>
      <c r="IZ699" s="188"/>
      <c r="JA699" s="188"/>
      <c r="JB699" s="188"/>
      <c r="JC699" s="188"/>
      <c r="JD699" s="188"/>
      <c r="JE699" s="188"/>
      <c r="JF699" s="188"/>
      <c r="JG699" s="188"/>
      <c r="JH699" s="188"/>
      <c r="JI699" s="188"/>
      <c r="JJ699" s="188"/>
      <c r="JK699" s="188"/>
      <c r="JL699" s="189"/>
      <c r="JM699" s="195"/>
      <c r="JN699" s="188"/>
      <c r="JO699" s="188"/>
      <c r="JP699" s="188"/>
      <c r="JQ699" s="188"/>
      <c r="JR699" s="188"/>
      <c r="JS699" s="188"/>
      <c r="JT699" s="188"/>
      <c r="JU699" s="188"/>
      <c r="JV699" s="188"/>
      <c r="JW699" s="188"/>
      <c r="JX699" s="188"/>
      <c r="JY699" s="188"/>
      <c r="JZ699" s="188"/>
      <c r="KA699" s="188"/>
      <c r="KB699" s="188"/>
      <c r="KC699" s="189"/>
      <c r="KD699" s="195"/>
      <c r="KE699" s="188"/>
      <c r="KF699" s="188"/>
      <c r="KG699" s="188"/>
      <c r="KH699" s="188"/>
      <c r="KI699" s="188"/>
      <c r="KJ699" s="188"/>
      <c r="KK699" s="188"/>
      <c r="KL699" s="188"/>
      <c r="KM699" s="188"/>
      <c r="KN699" s="188"/>
      <c r="KO699" s="188"/>
      <c r="KP699" s="188"/>
      <c r="KQ699" s="188"/>
      <c r="KR699" s="188"/>
      <c r="KS699" s="188"/>
      <c r="KT699" s="189"/>
      <c r="KU699" s="188"/>
    </row>
    <row r="700" ht="15.0" customHeight="1">
      <c r="A700" s="195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9"/>
      <c r="R700" s="195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9"/>
      <c r="AI700" s="195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9"/>
      <c r="AZ700" s="195"/>
      <c r="BA700" s="188"/>
      <c r="BB700" s="188"/>
      <c r="BC700" s="188"/>
      <c r="BD700" s="188"/>
      <c r="BE700" s="188"/>
      <c r="BF700" s="188"/>
      <c r="BG700" s="188"/>
      <c r="BH700" s="188"/>
      <c r="BI700" s="188"/>
      <c r="BJ700" s="188"/>
      <c r="BK700" s="188"/>
      <c r="BL700" s="188"/>
      <c r="BM700" s="188"/>
      <c r="BN700" s="188"/>
      <c r="BO700" s="188"/>
      <c r="BP700" s="189"/>
      <c r="BQ700" s="195"/>
      <c r="BR700" s="188"/>
      <c r="BS700" s="188"/>
      <c r="BT700" s="188"/>
      <c r="BU700" s="188"/>
      <c r="BV700" s="188"/>
      <c r="BW700" s="188"/>
      <c r="BX700" s="188"/>
      <c r="BY700" s="188"/>
      <c r="BZ700" s="188"/>
      <c r="CA700" s="188"/>
      <c r="CB700" s="188"/>
      <c r="CC700" s="188"/>
      <c r="CD700" s="188"/>
      <c r="CE700" s="188"/>
      <c r="CF700" s="188"/>
      <c r="CG700" s="189"/>
      <c r="CH700" s="195"/>
      <c r="CI700" s="188"/>
      <c r="CJ700" s="188"/>
      <c r="CK700" s="188"/>
      <c r="CL700" s="188"/>
      <c r="CM700" s="188"/>
      <c r="CN700" s="188"/>
      <c r="CO700" s="188"/>
      <c r="CP700" s="188"/>
      <c r="CQ700" s="188"/>
      <c r="CR700" s="188"/>
      <c r="CS700" s="188"/>
      <c r="CT700" s="188"/>
      <c r="CU700" s="188"/>
      <c r="CV700" s="188"/>
      <c r="CW700" s="188"/>
      <c r="CX700" s="189"/>
      <c r="CY700" s="195"/>
      <c r="CZ700" s="188"/>
      <c r="DA700" s="188"/>
      <c r="DB700" s="188"/>
      <c r="DC700" s="188"/>
      <c r="DD700" s="188"/>
      <c r="DE700" s="188"/>
      <c r="DF700" s="188"/>
      <c r="DG700" s="188"/>
      <c r="DH700" s="188"/>
      <c r="DI700" s="188"/>
      <c r="DJ700" s="188"/>
      <c r="DK700" s="188"/>
      <c r="DL700" s="188"/>
      <c r="DM700" s="188"/>
      <c r="DN700" s="188"/>
      <c r="DO700" s="189"/>
      <c r="DP700" s="195"/>
      <c r="DQ700" s="188"/>
      <c r="DR700" s="188"/>
      <c r="DS700" s="188"/>
      <c r="DT700" s="188"/>
      <c r="DU700" s="188"/>
      <c r="DV700" s="188"/>
      <c r="DW700" s="188"/>
      <c r="DX700" s="188"/>
      <c r="DY700" s="188"/>
      <c r="DZ700" s="188"/>
      <c r="EA700" s="188"/>
      <c r="EB700" s="188"/>
      <c r="EC700" s="188"/>
      <c r="ED700" s="188"/>
      <c r="EE700" s="188"/>
      <c r="EF700" s="189"/>
      <c r="EG700" s="195"/>
      <c r="EH700" s="188"/>
      <c r="EI700" s="188"/>
      <c r="EJ700" s="188"/>
      <c r="EK700" s="188"/>
      <c r="EL700" s="188"/>
      <c r="EM700" s="188"/>
      <c r="EN700" s="188"/>
      <c r="EO700" s="188"/>
      <c r="EP700" s="188"/>
      <c r="EQ700" s="188"/>
      <c r="ER700" s="188"/>
      <c r="ES700" s="188"/>
      <c r="ET700" s="188"/>
      <c r="EU700" s="188"/>
      <c r="EV700" s="188"/>
      <c r="EW700" s="189"/>
      <c r="EX700" s="195"/>
      <c r="EY700" s="188"/>
      <c r="EZ700" s="188"/>
      <c r="FA700" s="188"/>
      <c r="FB700" s="188"/>
      <c r="FC700" s="188"/>
      <c r="FD700" s="188"/>
      <c r="FE700" s="188"/>
      <c r="FF700" s="188"/>
      <c r="FG700" s="188"/>
      <c r="FH700" s="188"/>
      <c r="FI700" s="188"/>
      <c r="FJ700" s="188"/>
      <c r="FK700" s="188"/>
      <c r="FL700" s="188"/>
      <c r="FM700" s="188"/>
      <c r="FN700" s="189"/>
      <c r="FO700" s="195"/>
      <c r="FP700" s="188"/>
      <c r="FQ700" s="188"/>
      <c r="FR700" s="188"/>
      <c r="FS700" s="188"/>
      <c r="FT700" s="188"/>
      <c r="FU700" s="188"/>
      <c r="FV700" s="188"/>
      <c r="FW700" s="188"/>
      <c r="FX700" s="188"/>
      <c r="FY700" s="188"/>
      <c r="FZ700" s="188"/>
      <c r="GA700" s="188"/>
      <c r="GB700" s="188"/>
      <c r="GC700" s="188"/>
      <c r="GD700" s="188"/>
      <c r="GE700" s="189"/>
      <c r="GF700" s="195"/>
      <c r="GG700" s="188"/>
      <c r="GH700" s="188"/>
      <c r="GI700" s="188"/>
      <c r="GJ700" s="188"/>
      <c r="GK700" s="188"/>
      <c r="GL700" s="188"/>
      <c r="GM700" s="188"/>
      <c r="GN700" s="188"/>
      <c r="GO700" s="188"/>
      <c r="GP700" s="188"/>
      <c r="GQ700" s="188"/>
      <c r="GR700" s="188"/>
      <c r="GS700" s="188"/>
      <c r="GT700" s="188"/>
      <c r="GU700" s="188"/>
      <c r="GV700" s="189"/>
      <c r="GW700" s="195"/>
      <c r="GX700" s="188"/>
      <c r="GY700" s="188"/>
      <c r="GZ700" s="188"/>
      <c r="HA700" s="188"/>
      <c r="HB700" s="188"/>
      <c r="HC700" s="188"/>
      <c r="HD700" s="188"/>
      <c r="HE700" s="188"/>
      <c r="HF700" s="188"/>
      <c r="HG700" s="188"/>
      <c r="HH700" s="188"/>
      <c r="HI700" s="188"/>
      <c r="HJ700" s="188"/>
      <c r="HK700" s="188"/>
      <c r="HL700" s="188"/>
      <c r="HM700" s="189"/>
      <c r="HN700" s="195"/>
      <c r="HO700" s="188"/>
      <c r="HP700" s="188"/>
      <c r="HQ700" s="188"/>
      <c r="HR700" s="188"/>
      <c r="HS700" s="188"/>
      <c r="HT700" s="188"/>
      <c r="HU700" s="188"/>
      <c r="HV700" s="188"/>
      <c r="HW700" s="188"/>
      <c r="HX700" s="188"/>
      <c r="HY700" s="188"/>
      <c r="HZ700" s="188"/>
      <c r="IA700" s="188"/>
      <c r="IB700" s="188"/>
      <c r="IC700" s="188"/>
      <c r="ID700" s="189"/>
      <c r="IE700" s="195"/>
      <c r="IF700" s="188"/>
      <c r="IG700" s="188"/>
      <c r="IH700" s="188"/>
      <c r="II700" s="188"/>
      <c r="IJ700" s="188"/>
      <c r="IK700" s="188"/>
      <c r="IL700" s="188"/>
      <c r="IM700" s="188"/>
      <c r="IN700" s="188"/>
      <c r="IO700" s="188"/>
      <c r="IP700" s="188"/>
      <c r="IQ700" s="188"/>
      <c r="IR700" s="188"/>
      <c r="IS700" s="188"/>
      <c r="IT700" s="188"/>
      <c r="IU700" s="189"/>
      <c r="IV700" s="195"/>
      <c r="IW700" s="188"/>
      <c r="IX700" s="188"/>
      <c r="IY700" s="188"/>
      <c r="IZ700" s="188"/>
      <c r="JA700" s="188"/>
      <c r="JB700" s="188"/>
      <c r="JC700" s="188"/>
      <c r="JD700" s="188"/>
      <c r="JE700" s="188"/>
      <c r="JF700" s="188"/>
      <c r="JG700" s="188"/>
      <c r="JH700" s="188"/>
      <c r="JI700" s="188"/>
      <c r="JJ700" s="188"/>
      <c r="JK700" s="188"/>
      <c r="JL700" s="189"/>
      <c r="JM700" s="195"/>
      <c r="JN700" s="188"/>
      <c r="JO700" s="188"/>
      <c r="JP700" s="188"/>
      <c r="JQ700" s="188"/>
      <c r="JR700" s="188"/>
      <c r="JS700" s="188"/>
      <c r="JT700" s="188"/>
      <c r="JU700" s="188"/>
      <c r="JV700" s="188"/>
      <c r="JW700" s="188"/>
      <c r="JX700" s="188"/>
      <c r="JY700" s="188"/>
      <c r="JZ700" s="188"/>
      <c r="KA700" s="188"/>
      <c r="KB700" s="188"/>
      <c r="KC700" s="189"/>
      <c r="KD700" s="195"/>
      <c r="KE700" s="188"/>
      <c r="KF700" s="188"/>
      <c r="KG700" s="188"/>
      <c r="KH700" s="188"/>
      <c r="KI700" s="188"/>
      <c r="KJ700" s="188"/>
      <c r="KK700" s="188"/>
      <c r="KL700" s="188"/>
      <c r="KM700" s="188"/>
      <c r="KN700" s="188"/>
      <c r="KO700" s="188"/>
      <c r="KP700" s="188"/>
      <c r="KQ700" s="188"/>
      <c r="KR700" s="188"/>
      <c r="KS700" s="188"/>
      <c r="KT700" s="189"/>
      <c r="KU700" s="188"/>
    </row>
    <row r="701" ht="15.0" customHeight="1">
      <c r="A701" s="195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9"/>
      <c r="R701" s="195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9"/>
      <c r="AI701" s="195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9"/>
      <c r="AZ701" s="195"/>
      <c r="BA701" s="188"/>
      <c r="BB701" s="188"/>
      <c r="BC701" s="188"/>
      <c r="BD701" s="188"/>
      <c r="BE701" s="188"/>
      <c r="BF701" s="188"/>
      <c r="BG701" s="188"/>
      <c r="BH701" s="188"/>
      <c r="BI701" s="188"/>
      <c r="BJ701" s="188"/>
      <c r="BK701" s="188"/>
      <c r="BL701" s="188"/>
      <c r="BM701" s="188"/>
      <c r="BN701" s="188"/>
      <c r="BO701" s="188"/>
      <c r="BP701" s="189"/>
      <c r="BQ701" s="195"/>
      <c r="BR701" s="188"/>
      <c r="BS701" s="188"/>
      <c r="BT701" s="188"/>
      <c r="BU701" s="188"/>
      <c r="BV701" s="188"/>
      <c r="BW701" s="188"/>
      <c r="BX701" s="188"/>
      <c r="BY701" s="188"/>
      <c r="BZ701" s="188"/>
      <c r="CA701" s="188"/>
      <c r="CB701" s="188"/>
      <c r="CC701" s="188"/>
      <c r="CD701" s="188"/>
      <c r="CE701" s="188"/>
      <c r="CF701" s="188"/>
      <c r="CG701" s="189"/>
      <c r="CH701" s="195"/>
      <c r="CI701" s="188"/>
      <c r="CJ701" s="188"/>
      <c r="CK701" s="188"/>
      <c r="CL701" s="188"/>
      <c r="CM701" s="188"/>
      <c r="CN701" s="188"/>
      <c r="CO701" s="188"/>
      <c r="CP701" s="188"/>
      <c r="CQ701" s="188"/>
      <c r="CR701" s="188"/>
      <c r="CS701" s="188"/>
      <c r="CT701" s="188"/>
      <c r="CU701" s="188"/>
      <c r="CV701" s="188"/>
      <c r="CW701" s="188"/>
      <c r="CX701" s="189"/>
      <c r="CY701" s="195"/>
      <c r="CZ701" s="188"/>
      <c r="DA701" s="188"/>
      <c r="DB701" s="188"/>
      <c r="DC701" s="188"/>
      <c r="DD701" s="188"/>
      <c r="DE701" s="188"/>
      <c r="DF701" s="188"/>
      <c r="DG701" s="188"/>
      <c r="DH701" s="188"/>
      <c r="DI701" s="188"/>
      <c r="DJ701" s="188"/>
      <c r="DK701" s="188"/>
      <c r="DL701" s="188"/>
      <c r="DM701" s="188"/>
      <c r="DN701" s="188"/>
      <c r="DO701" s="189"/>
      <c r="DP701" s="195"/>
      <c r="DQ701" s="188"/>
      <c r="DR701" s="188"/>
      <c r="DS701" s="188"/>
      <c r="DT701" s="188"/>
      <c r="DU701" s="188"/>
      <c r="DV701" s="188"/>
      <c r="DW701" s="188"/>
      <c r="DX701" s="188"/>
      <c r="DY701" s="188"/>
      <c r="DZ701" s="188"/>
      <c r="EA701" s="188"/>
      <c r="EB701" s="188"/>
      <c r="EC701" s="188"/>
      <c r="ED701" s="188"/>
      <c r="EE701" s="188"/>
      <c r="EF701" s="189"/>
      <c r="EG701" s="195"/>
      <c r="EH701" s="188"/>
      <c r="EI701" s="188"/>
      <c r="EJ701" s="188"/>
      <c r="EK701" s="188"/>
      <c r="EL701" s="188"/>
      <c r="EM701" s="188"/>
      <c r="EN701" s="188"/>
      <c r="EO701" s="188"/>
      <c r="EP701" s="188"/>
      <c r="EQ701" s="188"/>
      <c r="ER701" s="188"/>
      <c r="ES701" s="188"/>
      <c r="ET701" s="188"/>
      <c r="EU701" s="188"/>
      <c r="EV701" s="188"/>
      <c r="EW701" s="189"/>
      <c r="EX701" s="195"/>
      <c r="EY701" s="188"/>
      <c r="EZ701" s="188"/>
      <c r="FA701" s="188"/>
      <c r="FB701" s="188"/>
      <c r="FC701" s="188"/>
      <c r="FD701" s="188"/>
      <c r="FE701" s="188"/>
      <c r="FF701" s="188"/>
      <c r="FG701" s="188"/>
      <c r="FH701" s="188"/>
      <c r="FI701" s="188"/>
      <c r="FJ701" s="188"/>
      <c r="FK701" s="188"/>
      <c r="FL701" s="188"/>
      <c r="FM701" s="188"/>
      <c r="FN701" s="189"/>
      <c r="FO701" s="195"/>
      <c r="FP701" s="188"/>
      <c r="FQ701" s="188"/>
      <c r="FR701" s="188"/>
      <c r="FS701" s="188"/>
      <c r="FT701" s="188"/>
      <c r="FU701" s="188"/>
      <c r="FV701" s="188"/>
      <c r="FW701" s="188"/>
      <c r="FX701" s="188"/>
      <c r="FY701" s="188"/>
      <c r="FZ701" s="188"/>
      <c r="GA701" s="188"/>
      <c r="GB701" s="188"/>
      <c r="GC701" s="188"/>
      <c r="GD701" s="188"/>
      <c r="GE701" s="189"/>
      <c r="GF701" s="195"/>
      <c r="GG701" s="188"/>
      <c r="GH701" s="188"/>
      <c r="GI701" s="188"/>
      <c r="GJ701" s="188"/>
      <c r="GK701" s="188"/>
      <c r="GL701" s="188"/>
      <c r="GM701" s="188"/>
      <c r="GN701" s="188"/>
      <c r="GO701" s="188"/>
      <c r="GP701" s="188"/>
      <c r="GQ701" s="188"/>
      <c r="GR701" s="188"/>
      <c r="GS701" s="188"/>
      <c r="GT701" s="188"/>
      <c r="GU701" s="188"/>
      <c r="GV701" s="189"/>
      <c r="GW701" s="195"/>
      <c r="GX701" s="188"/>
      <c r="GY701" s="188"/>
      <c r="GZ701" s="188"/>
      <c r="HA701" s="188"/>
      <c r="HB701" s="188"/>
      <c r="HC701" s="188"/>
      <c r="HD701" s="188"/>
      <c r="HE701" s="188"/>
      <c r="HF701" s="188"/>
      <c r="HG701" s="188"/>
      <c r="HH701" s="188"/>
      <c r="HI701" s="188"/>
      <c r="HJ701" s="188"/>
      <c r="HK701" s="188"/>
      <c r="HL701" s="188"/>
      <c r="HM701" s="189"/>
      <c r="HN701" s="195"/>
      <c r="HO701" s="188"/>
      <c r="HP701" s="188"/>
      <c r="HQ701" s="188"/>
      <c r="HR701" s="188"/>
      <c r="HS701" s="188"/>
      <c r="HT701" s="188"/>
      <c r="HU701" s="188"/>
      <c r="HV701" s="188"/>
      <c r="HW701" s="188"/>
      <c r="HX701" s="188"/>
      <c r="HY701" s="188"/>
      <c r="HZ701" s="188"/>
      <c r="IA701" s="188"/>
      <c r="IB701" s="188"/>
      <c r="IC701" s="188"/>
      <c r="ID701" s="189"/>
      <c r="IE701" s="195"/>
      <c r="IF701" s="188"/>
      <c r="IG701" s="188"/>
      <c r="IH701" s="188"/>
      <c r="II701" s="188"/>
      <c r="IJ701" s="188"/>
      <c r="IK701" s="188"/>
      <c r="IL701" s="188"/>
      <c r="IM701" s="188"/>
      <c r="IN701" s="188"/>
      <c r="IO701" s="188"/>
      <c r="IP701" s="188"/>
      <c r="IQ701" s="188"/>
      <c r="IR701" s="188"/>
      <c r="IS701" s="188"/>
      <c r="IT701" s="188"/>
      <c r="IU701" s="189"/>
      <c r="IV701" s="195"/>
      <c r="IW701" s="188"/>
      <c r="IX701" s="188"/>
      <c r="IY701" s="188"/>
      <c r="IZ701" s="188"/>
      <c r="JA701" s="188"/>
      <c r="JB701" s="188"/>
      <c r="JC701" s="188"/>
      <c r="JD701" s="188"/>
      <c r="JE701" s="188"/>
      <c r="JF701" s="188"/>
      <c r="JG701" s="188"/>
      <c r="JH701" s="188"/>
      <c r="JI701" s="188"/>
      <c r="JJ701" s="188"/>
      <c r="JK701" s="188"/>
      <c r="JL701" s="189"/>
      <c r="JM701" s="195"/>
      <c r="JN701" s="188"/>
      <c r="JO701" s="188"/>
      <c r="JP701" s="188"/>
      <c r="JQ701" s="188"/>
      <c r="JR701" s="188"/>
      <c r="JS701" s="188"/>
      <c r="JT701" s="188"/>
      <c r="JU701" s="188"/>
      <c r="JV701" s="188"/>
      <c r="JW701" s="188"/>
      <c r="JX701" s="188"/>
      <c r="JY701" s="188"/>
      <c r="JZ701" s="188"/>
      <c r="KA701" s="188"/>
      <c r="KB701" s="188"/>
      <c r="KC701" s="189"/>
      <c r="KD701" s="195"/>
      <c r="KE701" s="188"/>
      <c r="KF701" s="188"/>
      <c r="KG701" s="188"/>
      <c r="KH701" s="188"/>
      <c r="KI701" s="188"/>
      <c r="KJ701" s="188"/>
      <c r="KK701" s="188"/>
      <c r="KL701" s="188"/>
      <c r="KM701" s="188"/>
      <c r="KN701" s="188"/>
      <c r="KO701" s="188"/>
      <c r="KP701" s="188"/>
      <c r="KQ701" s="188"/>
      <c r="KR701" s="188"/>
      <c r="KS701" s="188"/>
      <c r="KT701" s="189"/>
      <c r="KU701" s="188"/>
    </row>
    <row r="702" ht="15.0" customHeight="1">
      <c r="A702" s="195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9"/>
      <c r="R702" s="195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9"/>
      <c r="AI702" s="195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9"/>
      <c r="AZ702" s="195"/>
      <c r="BA702" s="188"/>
      <c r="BB702" s="188"/>
      <c r="BC702" s="188"/>
      <c r="BD702" s="188"/>
      <c r="BE702" s="188"/>
      <c r="BF702" s="188"/>
      <c r="BG702" s="188"/>
      <c r="BH702" s="188"/>
      <c r="BI702" s="188"/>
      <c r="BJ702" s="188"/>
      <c r="BK702" s="188"/>
      <c r="BL702" s="188"/>
      <c r="BM702" s="188"/>
      <c r="BN702" s="188"/>
      <c r="BO702" s="188"/>
      <c r="BP702" s="189"/>
      <c r="BQ702" s="195"/>
      <c r="BR702" s="188"/>
      <c r="BS702" s="188"/>
      <c r="BT702" s="188"/>
      <c r="BU702" s="188"/>
      <c r="BV702" s="188"/>
      <c r="BW702" s="188"/>
      <c r="BX702" s="188"/>
      <c r="BY702" s="188"/>
      <c r="BZ702" s="188"/>
      <c r="CA702" s="188"/>
      <c r="CB702" s="188"/>
      <c r="CC702" s="188"/>
      <c r="CD702" s="188"/>
      <c r="CE702" s="188"/>
      <c r="CF702" s="188"/>
      <c r="CG702" s="189"/>
      <c r="CH702" s="195"/>
      <c r="CI702" s="188"/>
      <c r="CJ702" s="188"/>
      <c r="CK702" s="188"/>
      <c r="CL702" s="188"/>
      <c r="CM702" s="188"/>
      <c r="CN702" s="188"/>
      <c r="CO702" s="188"/>
      <c r="CP702" s="188"/>
      <c r="CQ702" s="188"/>
      <c r="CR702" s="188"/>
      <c r="CS702" s="188"/>
      <c r="CT702" s="188"/>
      <c r="CU702" s="188"/>
      <c r="CV702" s="188"/>
      <c r="CW702" s="188"/>
      <c r="CX702" s="189"/>
      <c r="CY702" s="195"/>
      <c r="CZ702" s="188"/>
      <c r="DA702" s="188"/>
      <c r="DB702" s="188"/>
      <c r="DC702" s="188"/>
      <c r="DD702" s="188"/>
      <c r="DE702" s="188"/>
      <c r="DF702" s="188"/>
      <c r="DG702" s="188"/>
      <c r="DH702" s="188"/>
      <c r="DI702" s="188"/>
      <c r="DJ702" s="188"/>
      <c r="DK702" s="188"/>
      <c r="DL702" s="188"/>
      <c r="DM702" s="188"/>
      <c r="DN702" s="188"/>
      <c r="DO702" s="189"/>
      <c r="DP702" s="195"/>
      <c r="DQ702" s="188"/>
      <c r="DR702" s="188"/>
      <c r="DS702" s="188"/>
      <c r="DT702" s="188"/>
      <c r="DU702" s="188"/>
      <c r="DV702" s="188"/>
      <c r="DW702" s="188"/>
      <c r="DX702" s="188"/>
      <c r="DY702" s="188"/>
      <c r="DZ702" s="188"/>
      <c r="EA702" s="188"/>
      <c r="EB702" s="188"/>
      <c r="EC702" s="188"/>
      <c r="ED702" s="188"/>
      <c r="EE702" s="188"/>
      <c r="EF702" s="189"/>
      <c r="EG702" s="195"/>
      <c r="EH702" s="188"/>
      <c r="EI702" s="188"/>
      <c r="EJ702" s="188"/>
      <c r="EK702" s="188"/>
      <c r="EL702" s="188"/>
      <c r="EM702" s="188"/>
      <c r="EN702" s="188"/>
      <c r="EO702" s="188"/>
      <c r="EP702" s="188"/>
      <c r="EQ702" s="188"/>
      <c r="ER702" s="188"/>
      <c r="ES702" s="188"/>
      <c r="ET702" s="188"/>
      <c r="EU702" s="188"/>
      <c r="EV702" s="188"/>
      <c r="EW702" s="189"/>
      <c r="EX702" s="195"/>
      <c r="EY702" s="188"/>
      <c r="EZ702" s="188"/>
      <c r="FA702" s="188"/>
      <c r="FB702" s="188"/>
      <c r="FC702" s="188"/>
      <c r="FD702" s="188"/>
      <c r="FE702" s="188"/>
      <c r="FF702" s="188"/>
      <c r="FG702" s="188"/>
      <c r="FH702" s="188"/>
      <c r="FI702" s="188"/>
      <c r="FJ702" s="188"/>
      <c r="FK702" s="188"/>
      <c r="FL702" s="188"/>
      <c r="FM702" s="188"/>
      <c r="FN702" s="189"/>
      <c r="FO702" s="195"/>
      <c r="FP702" s="188"/>
      <c r="FQ702" s="188"/>
      <c r="FR702" s="188"/>
      <c r="FS702" s="188"/>
      <c r="FT702" s="188"/>
      <c r="FU702" s="188"/>
      <c r="FV702" s="188"/>
      <c r="FW702" s="188"/>
      <c r="FX702" s="188"/>
      <c r="FY702" s="188"/>
      <c r="FZ702" s="188"/>
      <c r="GA702" s="188"/>
      <c r="GB702" s="188"/>
      <c r="GC702" s="188"/>
      <c r="GD702" s="188"/>
      <c r="GE702" s="189"/>
      <c r="GF702" s="195"/>
      <c r="GG702" s="188"/>
      <c r="GH702" s="188"/>
      <c r="GI702" s="188"/>
      <c r="GJ702" s="188"/>
      <c r="GK702" s="188"/>
      <c r="GL702" s="188"/>
      <c r="GM702" s="188"/>
      <c r="GN702" s="188"/>
      <c r="GO702" s="188"/>
      <c r="GP702" s="188"/>
      <c r="GQ702" s="188"/>
      <c r="GR702" s="188"/>
      <c r="GS702" s="188"/>
      <c r="GT702" s="188"/>
      <c r="GU702" s="188"/>
      <c r="GV702" s="189"/>
      <c r="GW702" s="195"/>
      <c r="GX702" s="188"/>
      <c r="GY702" s="188"/>
      <c r="GZ702" s="188"/>
      <c r="HA702" s="188"/>
      <c r="HB702" s="188"/>
      <c r="HC702" s="188"/>
      <c r="HD702" s="188"/>
      <c r="HE702" s="188"/>
      <c r="HF702" s="188"/>
      <c r="HG702" s="188"/>
      <c r="HH702" s="188"/>
      <c r="HI702" s="188"/>
      <c r="HJ702" s="188"/>
      <c r="HK702" s="188"/>
      <c r="HL702" s="188"/>
      <c r="HM702" s="189"/>
      <c r="HN702" s="195"/>
      <c r="HO702" s="188"/>
      <c r="HP702" s="188"/>
      <c r="HQ702" s="188"/>
      <c r="HR702" s="188"/>
      <c r="HS702" s="188"/>
      <c r="HT702" s="188"/>
      <c r="HU702" s="188"/>
      <c r="HV702" s="188"/>
      <c r="HW702" s="188"/>
      <c r="HX702" s="188"/>
      <c r="HY702" s="188"/>
      <c r="HZ702" s="188"/>
      <c r="IA702" s="188"/>
      <c r="IB702" s="188"/>
      <c r="IC702" s="188"/>
      <c r="ID702" s="189"/>
      <c r="IE702" s="195"/>
      <c r="IF702" s="188"/>
      <c r="IG702" s="188"/>
      <c r="IH702" s="188"/>
      <c r="II702" s="188"/>
      <c r="IJ702" s="188"/>
      <c r="IK702" s="188"/>
      <c r="IL702" s="188"/>
      <c r="IM702" s="188"/>
      <c r="IN702" s="188"/>
      <c r="IO702" s="188"/>
      <c r="IP702" s="188"/>
      <c r="IQ702" s="188"/>
      <c r="IR702" s="188"/>
      <c r="IS702" s="188"/>
      <c r="IT702" s="188"/>
      <c r="IU702" s="189"/>
      <c r="IV702" s="195"/>
      <c r="IW702" s="188"/>
      <c r="IX702" s="188"/>
      <c r="IY702" s="188"/>
      <c r="IZ702" s="188"/>
      <c r="JA702" s="188"/>
      <c r="JB702" s="188"/>
      <c r="JC702" s="188"/>
      <c r="JD702" s="188"/>
      <c r="JE702" s="188"/>
      <c r="JF702" s="188"/>
      <c r="JG702" s="188"/>
      <c r="JH702" s="188"/>
      <c r="JI702" s="188"/>
      <c r="JJ702" s="188"/>
      <c r="JK702" s="188"/>
      <c r="JL702" s="189"/>
      <c r="JM702" s="195"/>
      <c r="JN702" s="188"/>
      <c r="JO702" s="188"/>
      <c r="JP702" s="188"/>
      <c r="JQ702" s="188"/>
      <c r="JR702" s="188"/>
      <c r="JS702" s="188"/>
      <c r="JT702" s="188"/>
      <c r="JU702" s="188"/>
      <c r="JV702" s="188"/>
      <c r="JW702" s="188"/>
      <c r="JX702" s="188"/>
      <c r="JY702" s="188"/>
      <c r="JZ702" s="188"/>
      <c r="KA702" s="188"/>
      <c r="KB702" s="188"/>
      <c r="KC702" s="189"/>
      <c r="KD702" s="195"/>
      <c r="KE702" s="188"/>
      <c r="KF702" s="188"/>
      <c r="KG702" s="188"/>
      <c r="KH702" s="188"/>
      <c r="KI702" s="188"/>
      <c r="KJ702" s="188"/>
      <c r="KK702" s="188"/>
      <c r="KL702" s="188"/>
      <c r="KM702" s="188"/>
      <c r="KN702" s="188"/>
      <c r="KO702" s="188"/>
      <c r="KP702" s="188"/>
      <c r="KQ702" s="188"/>
      <c r="KR702" s="188"/>
      <c r="KS702" s="188"/>
      <c r="KT702" s="189"/>
      <c r="KU702" s="188"/>
    </row>
    <row r="703" ht="15.0" customHeight="1">
      <c r="A703" s="195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9"/>
      <c r="R703" s="195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9"/>
      <c r="AI703" s="195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9"/>
      <c r="AZ703" s="195"/>
      <c r="BA703" s="188"/>
      <c r="BB703" s="188"/>
      <c r="BC703" s="188"/>
      <c r="BD703" s="188"/>
      <c r="BE703" s="188"/>
      <c r="BF703" s="188"/>
      <c r="BG703" s="188"/>
      <c r="BH703" s="188"/>
      <c r="BI703" s="188"/>
      <c r="BJ703" s="188"/>
      <c r="BK703" s="188"/>
      <c r="BL703" s="188"/>
      <c r="BM703" s="188"/>
      <c r="BN703" s="188"/>
      <c r="BO703" s="188"/>
      <c r="BP703" s="189"/>
      <c r="BQ703" s="195"/>
      <c r="BR703" s="188"/>
      <c r="BS703" s="188"/>
      <c r="BT703" s="188"/>
      <c r="BU703" s="188"/>
      <c r="BV703" s="188"/>
      <c r="BW703" s="188"/>
      <c r="BX703" s="188"/>
      <c r="BY703" s="188"/>
      <c r="BZ703" s="188"/>
      <c r="CA703" s="188"/>
      <c r="CB703" s="188"/>
      <c r="CC703" s="188"/>
      <c r="CD703" s="188"/>
      <c r="CE703" s="188"/>
      <c r="CF703" s="188"/>
      <c r="CG703" s="189"/>
      <c r="CH703" s="195"/>
      <c r="CI703" s="188"/>
      <c r="CJ703" s="188"/>
      <c r="CK703" s="188"/>
      <c r="CL703" s="188"/>
      <c r="CM703" s="188"/>
      <c r="CN703" s="188"/>
      <c r="CO703" s="188"/>
      <c r="CP703" s="188"/>
      <c r="CQ703" s="188"/>
      <c r="CR703" s="188"/>
      <c r="CS703" s="188"/>
      <c r="CT703" s="188"/>
      <c r="CU703" s="188"/>
      <c r="CV703" s="188"/>
      <c r="CW703" s="188"/>
      <c r="CX703" s="189"/>
      <c r="CY703" s="195"/>
      <c r="CZ703" s="188"/>
      <c r="DA703" s="188"/>
      <c r="DB703" s="188"/>
      <c r="DC703" s="188"/>
      <c r="DD703" s="188"/>
      <c r="DE703" s="188"/>
      <c r="DF703" s="188"/>
      <c r="DG703" s="188"/>
      <c r="DH703" s="188"/>
      <c r="DI703" s="188"/>
      <c r="DJ703" s="188"/>
      <c r="DK703" s="188"/>
      <c r="DL703" s="188"/>
      <c r="DM703" s="188"/>
      <c r="DN703" s="188"/>
      <c r="DO703" s="189"/>
      <c r="DP703" s="195"/>
      <c r="DQ703" s="188"/>
      <c r="DR703" s="188"/>
      <c r="DS703" s="188"/>
      <c r="DT703" s="188"/>
      <c r="DU703" s="188"/>
      <c r="DV703" s="188"/>
      <c r="DW703" s="188"/>
      <c r="DX703" s="188"/>
      <c r="DY703" s="188"/>
      <c r="DZ703" s="188"/>
      <c r="EA703" s="188"/>
      <c r="EB703" s="188"/>
      <c r="EC703" s="188"/>
      <c r="ED703" s="188"/>
      <c r="EE703" s="188"/>
      <c r="EF703" s="189"/>
      <c r="EG703" s="195"/>
      <c r="EH703" s="188"/>
      <c r="EI703" s="188"/>
      <c r="EJ703" s="188"/>
      <c r="EK703" s="188"/>
      <c r="EL703" s="188"/>
      <c r="EM703" s="188"/>
      <c r="EN703" s="188"/>
      <c r="EO703" s="188"/>
      <c r="EP703" s="188"/>
      <c r="EQ703" s="188"/>
      <c r="ER703" s="188"/>
      <c r="ES703" s="188"/>
      <c r="ET703" s="188"/>
      <c r="EU703" s="188"/>
      <c r="EV703" s="188"/>
      <c r="EW703" s="189"/>
      <c r="EX703" s="195"/>
      <c r="EY703" s="188"/>
      <c r="EZ703" s="188"/>
      <c r="FA703" s="188"/>
      <c r="FB703" s="188"/>
      <c r="FC703" s="188"/>
      <c r="FD703" s="188"/>
      <c r="FE703" s="188"/>
      <c r="FF703" s="188"/>
      <c r="FG703" s="188"/>
      <c r="FH703" s="188"/>
      <c r="FI703" s="188"/>
      <c r="FJ703" s="188"/>
      <c r="FK703" s="188"/>
      <c r="FL703" s="188"/>
      <c r="FM703" s="188"/>
      <c r="FN703" s="189"/>
      <c r="FO703" s="195"/>
      <c r="FP703" s="188"/>
      <c r="FQ703" s="188"/>
      <c r="FR703" s="188"/>
      <c r="FS703" s="188"/>
      <c r="FT703" s="188"/>
      <c r="FU703" s="188"/>
      <c r="FV703" s="188"/>
      <c r="FW703" s="188"/>
      <c r="FX703" s="188"/>
      <c r="FY703" s="188"/>
      <c r="FZ703" s="188"/>
      <c r="GA703" s="188"/>
      <c r="GB703" s="188"/>
      <c r="GC703" s="188"/>
      <c r="GD703" s="188"/>
      <c r="GE703" s="189"/>
      <c r="GF703" s="195"/>
      <c r="GG703" s="188"/>
      <c r="GH703" s="188"/>
      <c r="GI703" s="188"/>
      <c r="GJ703" s="188"/>
      <c r="GK703" s="188"/>
      <c r="GL703" s="188"/>
      <c r="GM703" s="188"/>
      <c r="GN703" s="188"/>
      <c r="GO703" s="188"/>
      <c r="GP703" s="188"/>
      <c r="GQ703" s="188"/>
      <c r="GR703" s="188"/>
      <c r="GS703" s="188"/>
      <c r="GT703" s="188"/>
      <c r="GU703" s="188"/>
      <c r="GV703" s="189"/>
      <c r="GW703" s="195"/>
      <c r="GX703" s="188"/>
      <c r="GY703" s="188"/>
      <c r="GZ703" s="188"/>
      <c r="HA703" s="188"/>
      <c r="HB703" s="188"/>
      <c r="HC703" s="188"/>
      <c r="HD703" s="188"/>
      <c r="HE703" s="188"/>
      <c r="HF703" s="188"/>
      <c r="HG703" s="188"/>
      <c r="HH703" s="188"/>
      <c r="HI703" s="188"/>
      <c r="HJ703" s="188"/>
      <c r="HK703" s="188"/>
      <c r="HL703" s="188"/>
      <c r="HM703" s="189"/>
      <c r="HN703" s="195"/>
      <c r="HO703" s="188"/>
      <c r="HP703" s="188"/>
      <c r="HQ703" s="188"/>
      <c r="HR703" s="188"/>
      <c r="HS703" s="188"/>
      <c r="HT703" s="188"/>
      <c r="HU703" s="188"/>
      <c r="HV703" s="188"/>
      <c r="HW703" s="188"/>
      <c r="HX703" s="188"/>
      <c r="HY703" s="188"/>
      <c r="HZ703" s="188"/>
      <c r="IA703" s="188"/>
      <c r="IB703" s="188"/>
      <c r="IC703" s="188"/>
      <c r="ID703" s="189"/>
      <c r="IE703" s="195"/>
      <c r="IF703" s="188"/>
      <c r="IG703" s="188"/>
      <c r="IH703" s="188"/>
      <c r="II703" s="188"/>
      <c r="IJ703" s="188"/>
      <c r="IK703" s="188"/>
      <c r="IL703" s="188"/>
      <c r="IM703" s="188"/>
      <c r="IN703" s="188"/>
      <c r="IO703" s="188"/>
      <c r="IP703" s="188"/>
      <c r="IQ703" s="188"/>
      <c r="IR703" s="188"/>
      <c r="IS703" s="188"/>
      <c r="IT703" s="188"/>
      <c r="IU703" s="189"/>
      <c r="IV703" s="195"/>
      <c r="IW703" s="188"/>
      <c r="IX703" s="188"/>
      <c r="IY703" s="188"/>
      <c r="IZ703" s="188"/>
      <c r="JA703" s="188"/>
      <c r="JB703" s="188"/>
      <c r="JC703" s="188"/>
      <c r="JD703" s="188"/>
      <c r="JE703" s="188"/>
      <c r="JF703" s="188"/>
      <c r="JG703" s="188"/>
      <c r="JH703" s="188"/>
      <c r="JI703" s="188"/>
      <c r="JJ703" s="188"/>
      <c r="JK703" s="188"/>
      <c r="JL703" s="189"/>
      <c r="JM703" s="195"/>
      <c r="JN703" s="188"/>
      <c r="JO703" s="188"/>
      <c r="JP703" s="188"/>
      <c r="JQ703" s="188"/>
      <c r="JR703" s="188"/>
      <c r="JS703" s="188"/>
      <c r="JT703" s="188"/>
      <c r="JU703" s="188"/>
      <c r="JV703" s="188"/>
      <c r="JW703" s="188"/>
      <c r="JX703" s="188"/>
      <c r="JY703" s="188"/>
      <c r="JZ703" s="188"/>
      <c r="KA703" s="188"/>
      <c r="KB703" s="188"/>
      <c r="KC703" s="189"/>
      <c r="KD703" s="195"/>
      <c r="KE703" s="188"/>
      <c r="KF703" s="188"/>
      <c r="KG703" s="188"/>
      <c r="KH703" s="188"/>
      <c r="KI703" s="188"/>
      <c r="KJ703" s="188"/>
      <c r="KK703" s="188"/>
      <c r="KL703" s="188"/>
      <c r="KM703" s="188"/>
      <c r="KN703" s="188"/>
      <c r="KO703" s="188"/>
      <c r="KP703" s="188"/>
      <c r="KQ703" s="188"/>
      <c r="KR703" s="188"/>
      <c r="KS703" s="188"/>
      <c r="KT703" s="189"/>
      <c r="KU703" s="188"/>
    </row>
    <row r="704" ht="15.0" customHeight="1">
      <c r="A704" s="195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9"/>
      <c r="R704" s="195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9"/>
      <c r="AI704" s="195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9"/>
      <c r="AZ704" s="195"/>
      <c r="BA704" s="188"/>
      <c r="BB704" s="188"/>
      <c r="BC704" s="188"/>
      <c r="BD704" s="188"/>
      <c r="BE704" s="188"/>
      <c r="BF704" s="188"/>
      <c r="BG704" s="188"/>
      <c r="BH704" s="188"/>
      <c r="BI704" s="188"/>
      <c r="BJ704" s="188"/>
      <c r="BK704" s="188"/>
      <c r="BL704" s="188"/>
      <c r="BM704" s="188"/>
      <c r="BN704" s="188"/>
      <c r="BO704" s="188"/>
      <c r="BP704" s="189"/>
      <c r="BQ704" s="195"/>
      <c r="BR704" s="188"/>
      <c r="BS704" s="188"/>
      <c r="BT704" s="188"/>
      <c r="BU704" s="188"/>
      <c r="BV704" s="188"/>
      <c r="BW704" s="188"/>
      <c r="BX704" s="188"/>
      <c r="BY704" s="188"/>
      <c r="BZ704" s="188"/>
      <c r="CA704" s="188"/>
      <c r="CB704" s="188"/>
      <c r="CC704" s="188"/>
      <c r="CD704" s="188"/>
      <c r="CE704" s="188"/>
      <c r="CF704" s="188"/>
      <c r="CG704" s="189"/>
      <c r="CH704" s="195"/>
      <c r="CI704" s="188"/>
      <c r="CJ704" s="188"/>
      <c r="CK704" s="188"/>
      <c r="CL704" s="188"/>
      <c r="CM704" s="188"/>
      <c r="CN704" s="188"/>
      <c r="CO704" s="188"/>
      <c r="CP704" s="188"/>
      <c r="CQ704" s="188"/>
      <c r="CR704" s="188"/>
      <c r="CS704" s="188"/>
      <c r="CT704" s="188"/>
      <c r="CU704" s="188"/>
      <c r="CV704" s="188"/>
      <c r="CW704" s="188"/>
      <c r="CX704" s="189"/>
      <c r="CY704" s="195"/>
      <c r="CZ704" s="188"/>
      <c r="DA704" s="188"/>
      <c r="DB704" s="188"/>
      <c r="DC704" s="188"/>
      <c r="DD704" s="188"/>
      <c r="DE704" s="188"/>
      <c r="DF704" s="188"/>
      <c r="DG704" s="188"/>
      <c r="DH704" s="188"/>
      <c r="DI704" s="188"/>
      <c r="DJ704" s="188"/>
      <c r="DK704" s="188"/>
      <c r="DL704" s="188"/>
      <c r="DM704" s="188"/>
      <c r="DN704" s="188"/>
      <c r="DO704" s="189"/>
      <c r="DP704" s="195"/>
      <c r="DQ704" s="188"/>
      <c r="DR704" s="188"/>
      <c r="DS704" s="188"/>
      <c r="DT704" s="188"/>
      <c r="DU704" s="188"/>
      <c r="DV704" s="188"/>
      <c r="DW704" s="188"/>
      <c r="DX704" s="188"/>
      <c r="DY704" s="188"/>
      <c r="DZ704" s="188"/>
      <c r="EA704" s="188"/>
      <c r="EB704" s="188"/>
      <c r="EC704" s="188"/>
      <c r="ED704" s="188"/>
      <c r="EE704" s="188"/>
      <c r="EF704" s="189"/>
      <c r="EG704" s="195"/>
      <c r="EH704" s="188"/>
      <c r="EI704" s="188"/>
      <c r="EJ704" s="188"/>
      <c r="EK704" s="188"/>
      <c r="EL704" s="188"/>
      <c r="EM704" s="188"/>
      <c r="EN704" s="188"/>
      <c r="EO704" s="188"/>
      <c r="EP704" s="188"/>
      <c r="EQ704" s="188"/>
      <c r="ER704" s="188"/>
      <c r="ES704" s="188"/>
      <c r="ET704" s="188"/>
      <c r="EU704" s="188"/>
      <c r="EV704" s="188"/>
      <c r="EW704" s="189"/>
      <c r="EX704" s="195"/>
      <c r="EY704" s="188"/>
      <c r="EZ704" s="188"/>
      <c r="FA704" s="188"/>
      <c r="FB704" s="188"/>
      <c r="FC704" s="188"/>
      <c r="FD704" s="188"/>
      <c r="FE704" s="188"/>
      <c r="FF704" s="188"/>
      <c r="FG704" s="188"/>
      <c r="FH704" s="188"/>
      <c r="FI704" s="188"/>
      <c r="FJ704" s="188"/>
      <c r="FK704" s="188"/>
      <c r="FL704" s="188"/>
      <c r="FM704" s="188"/>
      <c r="FN704" s="189"/>
      <c r="FO704" s="195"/>
      <c r="FP704" s="188"/>
      <c r="FQ704" s="188"/>
      <c r="FR704" s="188"/>
      <c r="FS704" s="188"/>
      <c r="FT704" s="188"/>
      <c r="FU704" s="188"/>
      <c r="FV704" s="188"/>
      <c r="FW704" s="188"/>
      <c r="FX704" s="188"/>
      <c r="FY704" s="188"/>
      <c r="FZ704" s="188"/>
      <c r="GA704" s="188"/>
      <c r="GB704" s="188"/>
      <c r="GC704" s="188"/>
      <c r="GD704" s="188"/>
      <c r="GE704" s="189"/>
      <c r="GF704" s="195"/>
      <c r="GG704" s="188"/>
      <c r="GH704" s="188"/>
      <c r="GI704" s="188"/>
      <c r="GJ704" s="188"/>
      <c r="GK704" s="188"/>
      <c r="GL704" s="188"/>
      <c r="GM704" s="188"/>
      <c r="GN704" s="188"/>
      <c r="GO704" s="188"/>
      <c r="GP704" s="188"/>
      <c r="GQ704" s="188"/>
      <c r="GR704" s="188"/>
      <c r="GS704" s="188"/>
      <c r="GT704" s="188"/>
      <c r="GU704" s="188"/>
      <c r="GV704" s="189"/>
      <c r="GW704" s="195"/>
      <c r="GX704" s="188"/>
      <c r="GY704" s="188"/>
      <c r="GZ704" s="188"/>
      <c r="HA704" s="188"/>
      <c r="HB704" s="188"/>
      <c r="HC704" s="188"/>
      <c r="HD704" s="188"/>
      <c r="HE704" s="188"/>
      <c r="HF704" s="188"/>
      <c r="HG704" s="188"/>
      <c r="HH704" s="188"/>
      <c r="HI704" s="188"/>
      <c r="HJ704" s="188"/>
      <c r="HK704" s="188"/>
      <c r="HL704" s="188"/>
      <c r="HM704" s="189"/>
      <c r="HN704" s="195"/>
      <c r="HO704" s="188"/>
      <c r="HP704" s="188"/>
      <c r="HQ704" s="188"/>
      <c r="HR704" s="188"/>
      <c r="HS704" s="188"/>
      <c r="HT704" s="188"/>
      <c r="HU704" s="188"/>
      <c r="HV704" s="188"/>
      <c r="HW704" s="188"/>
      <c r="HX704" s="188"/>
      <c r="HY704" s="188"/>
      <c r="HZ704" s="188"/>
      <c r="IA704" s="188"/>
      <c r="IB704" s="188"/>
      <c r="IC704" s="188"/>
      <c r="ID704" s="189"/>
      <c r="IE704" s="195"/>
      <c r="IF704" s="188"/>
      <c r="IG704" s="188"/>
      <c r="IH704" s="188"/>
      <c r="II704" s="188"/>
      <c r="IJ704" s="188"/>
      <c r="IK704" s="188"/>
      <c r="IL704" s="188"/>
      <c r="IM704" s="188"/>
      <c r="IN704" s="188"/>
      <c r="IO704" s="188"/>
      <c r="IP704" s="188"/>
      <c r="IQ704" s="188"/>
      <c r="IR704" s="188"/>
      <c r="IS704" s="188"/>
      <c r="IT704" s="188"/>
      <c r="IU704" s="189"/>
      <c r="IV704" s="195"/>
      <c r="IW704" s="188"/>
      <c r="IX704" s="188"/>
      <c r="IY704" s="188"/>
      <c r="IZ704" s="188"/>
      <c r="JA704" s="188"/>
      <c r="JB704" s="188"/>
      <c r="JC704" s="188"/>
      <c r="JD704" s="188"/>
      <c r="JE704" s="188"/>
      <c r="JF704" s="188"/>
      <c r="JG704" s="188"/>
      <c r="JH704" s="188"/>
      <c r="JI704" s="188"/>
      <c r="JJ704" s="188"/>
      <c r="JK704" s="188"/>
      <c r="JL704" s="189"/>
      <c r="JM704" s="195"/>
      <c r="JN704" s="188"/>
      <c r="JO704" s="188"/>
      <c r="JP704" s="188"/>
      <c r="JQ704" s="188"/>
      <c r="JR704" s="188"/>
      <c r="JS704" s="188"/>
      <c r="JT704" s="188"/>
      <c r="JU704" s="188"/>
      <c r="JV704" s="188"/>
      <c r="JW704" s="188"/>
      <c r="JX704" s="188"/>
      <c r="JY704" s="188"/>
      <c r="JZ704" s="188"/>
      <c r="KA704" s="188"/>
      <c r="KB704" s="188"/>
      <c r="KC704" s="189"/>
      <c r="KD704" s="195"/>
      <c r="KE704" s="188"/>
      <c r="KF704" s="188"/>
      <c r="KG704" s="188"/>
      <c r="KH704" s="188"/>
      <c r="KI704" s="188"/>
      <c r="KJ704" s="188"/>
      <c r="KK704" s="188"/>
      <c r="KL704" s="188"/>
      <c r="KM704" s="188"/>
      <c r="KN704" s="188"/>
      <c r="KO704" s="188"/>
      <c r="KP704" s="188"/>
      <c r="KQ704" s="188"/>
      <c r="KR704" s="188"/>
      <c r="KS704" s="188"/>
      <c r="KT704" s="189"/>
      <c r="KU704" s="188"/>
    </row>
    <row r="705" ht="15.0" customHeight="1">
      <c r="A705" s="195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9"/>
      <c r="R705" s="195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9"/>
      <c r="AI705" s="195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9"/>
      <c r="AZ705" s="195"/>
      <c r="BA705" s="188"/>
      <c r="BB705" s="188"/>
      <c r="BC705" s="188"/>
      <c r="BD705" s="188"/>
      <c r="BE705" s="188"/>
      <c r="BF705" s="188"/>
      <c r="BG705" s="188"/>
      <c r="BH705" s="188"/>
      <c r="BI705" s="188"/>
      <c r="BJ705" s="188"/>
      <c r="BK705" s="188"/>
      <c r="BL705" s="188"/>
      <c r="BM705" s="188"/>
      <c r="BN705" s="188"/>
      <c r="BO705" s="188"/>
      <c r="BP705" s="189"/>
      <c r="BQ705" s="195"/>
      <c r="BR705" s="188"/>
      <c r="BS705" s="188"/>
      <c r="BT705" s="188"/>
      <c r="BU705" s="188"/>
      <c r="BV705" s="188"/>
      <c r="BW705" s="188"/>
      <c r="BX705" s="188"/>
      <c r="BY705" s="188"/>
      <c r="BZ705" s="188"/>
      <c r="CA705" s="188"/>
      <c r="CB705" s="188"/>
      <c r="CC705" s="188"/>
      <c r="CD705" s="188"/>
      <c r="CE705" s="188"/>
      <c r="CF705" s="188"/>
      <c r="CG705" s="189"/>
      <c r="CH705" s="195"/>
      <c r="CI705" s="188"/>
      <c r="CJ705" s="188"/>
      <c r="CK705" s="188"/>
      <c r="CL705" s="188"/>
      <c r="CM705" s="188"/>
      <c r="CN705" s="188"/>
      <c r="CO705" s="188"/>
      <c r="CP705" s="188"/>
      <c r="CQ705" s="188"/>
      <c r="CR705" s="188"/>
      <c r="CS705" s="188"/>
      <c r="CT705" s="188"/>
      <c r="CU705" s="188"/>
      <c r="CV705" s="188"/>
      <c r="CW705" s="188"/>
      <c r="CX705" s="189"/>
      <c r="CY705" s="195"/>
      <c r="CZ705" s="188"/>
      <c r="DA705" s="188"/>
      <c r="DB705" s="188"/>
      <c r="DC705" s="188"/>
      <c r="DD705" s="188"/>
      <c r="DE705" s="188"/>
      <c r="DF705" s="188"/>
      <c r="DG705" s="188"/>
      <c r="DH705" s="188"/>
      <c r="DI705" s="188"/>
      <c r="DJ705" s="188"/>
      <c r="DK705" s="188"/>
      <c r="DL705" s="188"/>
      <c r="DM705" s="188"/>
      <c r="DN705" s="188"/>
      <c r="DO705" s="189"/>
      <c r="DP705" s="195"/>
      <c r="DQ705" s="188"/>
      <c r="DR705" s="188"/>
      <c r="DS705" s="188"/>
      <c r="DT705" s="188"/>
      <c r="DU705" s="188"/>
      <c r="DV705" s="188"/>
      <c r="DW705" s="188"/>
      <c r="DX705" s="188"/>
      <c r="DY705" s="188"/>
      <c r="DZ705" s="188"/>
      <c r="EA705" s="188"/>
      <c r="EB705" s="188"/>
      <c r="EC705" s="188"/>
      <c r="ED705" s="188"/>
      <c r="EE705" s="188"/>
      <c r="EF705" s="189"/>
      <c r="EG705" s="195"/>
      <c r="EH705" s="188"/>
      <c r="EI705" s="188"/>
      <c r="EJ705" s="188"/>
      <c r="EK705" s="188"/>
      <c r="EL705" s="188"/>
      <c r="EM705" s="188"/>
      <c r="EN705" s="188"/>
      <c r="EO705" s="188"/>
      <c r="EP705" s="188"/>
      <c r="EQ705" s="188"/>
      <c r="ER705" s="188"/>
      <c r="ES705" s="188"/>
      <c r="ET705" s="188"/>
      <c r="EU705" s="188"/>
      <c r="EV705" s="188"/>
      <c r="EW705" s="189"/>
      <c r="EX705" s="195"/>
      <c r="EY705" s="188"/>
      <c r="EZ705" s="188"/>
      <c r="FA705" s="188"/>
      <c r="FB705" s="188"/>
      <c r="FC705" s="188"/>
      <c r="FD705" s="188"/>
      <c r="FE705" s="188"/>
      <c r="FF705" s="188"/>
      <c r="FG705" s="188"/>
      <c r="FH705" s="188"/>
      <c r="FI705" s="188"/>
      <c r="FJ705" s="188"/>
      <c r="FK705" s="188"/>
      <c r="FL705" s="188"/>
      <c r="FM705" s="188"/>
      <c r="FN705" s="189"/>
      <c r="FO705" s="195"/>
      <c r="FP705" s="188"/>
      <c r="FQ705" s="188"/>
      <c r="FR705" s="188"/>
      <c r="FS705" s="188"/>
      <c r="FT705" s="188"/>
      <c r="FU705" s="188"/>
      <c r="FV705" s="188"/>
      <c r="FW705" s="188"/>
      <c r="FX705" s="188"/>
      <c r="FY705" s="188"/>
      <c r="FZ705" s="188"/>
      <c r="GA705" s="188"/>
      <c r="GB705" s="188"/>
      <c r="GC705" s="188"/>
      <c r="GD705" s="188"/>
      <c r="GE705" s="189"/>
      <c r="GF705" s="195"/>
      <c r="GG705" s="188"/>
      <c r="GH705" s="188"/>
      <c r="GI705" s="188"/>
      <c r="GJ705" s="188"/>
      <c r="GK705" s="188"/>
      <c r="GL705" s="188"/>
      <c r="GM705" s="188"/>
      <c r="GN705" s="188"/>
      <c r="GO705" s="188"/>
      <c r="GP705" s="188"/>
      <c r="GQ705" s="188"/>
      <c r="GR705" s="188"/>
      <c r="GS705" s="188"/>
      <c r="GT705" s="188"/>
      <c r="GU705" s="188"/>
      <c r="GV705" s="189"/>
      <c r="GW705" s="195"/>
      <c r="GX705" s="188"/>
      <c r="GY705" s="188"/>
      <c r="GZ705" s="188"/>
      <c r="HA705" s="188"/>
      <c r="HB705" s="188"/>
      <c r="HC705" s="188"/>
      <c r="HD705" s="188"/>
      <c r="HE705" s="188"/>
      <c r="HF705" s="188"/>
      <c r="HG705" s="188"/>
      <c r="HH705" s="188"/>
      <c r="HI705" s="188"/>
      <c r="HJ705" s="188"/>
      <c r="HK705" s="188"/>
      <c r="HL705" s="188"/>
      <c r="HM705" s="189"/>
      <c r="HN705" s="195"/>
      <c r="HO705" s="188"/>
      <c r="HP705" s="188"/>
      <c r="HQ705" s="188"/>
      <c r="HR705" s="188"/>
      <c r="HS705" s="188"/>
      <c r="HT705" s="188"/>
      <c r="HU705" s="188"/>
      <c r="HV705" s="188"/>
      <c r="HW705" s="188"/>
      <c r="HX705" s="188"/>
      <c r="HY705" s="188"/>
      <c r="HZ705" s="188"/>
      <c r="IA705" s="188"/>
      <c r="IB705" s="188"/>
      <c r="IC705" s="188"/>
      <c r="ID705" s="189"/>
      <c r="IE705" s="195"/>
      <c r="IF705" s="188"/>
      <c r="IG705" s="188"/>
      <c r="IH705" s="188"/>
      <c r="II705" s="188"/>
      <c r="IJ705" s="188"/>
      <c r="IK705" s="188"/>
      <c r="IL705" s="188"/>
      <c r="IM705" s="188"/>
      <c r="IN705" s="188"/>
      <c r="IO705" s="188"/>
      <c r="IP705" s="188"/>
      <c r="IQ705" s="188"/>
      <c r="IR705" s="188"/>
      <c r="IS705" s="188"/>
      <c r="IT705" s="188"/>
      <c r="IU705" s="189"/>
      <c r="IV705" s="195"/>
      <c r="IW705" s="188"/>
      <c r="IX705" s="188"/>
      <c r="IY705" s="188"/>
      <c r="IZ705" s="188"/>
      <c r="JA705" s="188"/>
      <c r="JB705" s="188"/>
      <c r="JC705" s="188"/>
      <c r="JD705" s="188"/>
      <c r="JE705" s="188"/>
      <c r="JF705" s="188"/>
      <c r="JG705" s="188"/>
      <c r="JH705" s="188"/>
      <c r="JI705" s="188"/>
      <c r="JJ705" s="188"/>
      <c r="JK705" s="188"/>
      <c r="JL705" s="189"/>
      <c r="JM705" s="195"/>
      <c r="JN705" s="188"/>
      <c r="JO705" s="188"/>
      <c r="JP705" s="188"/>
      <c r="JQ705" s="188"/>
      <c r="JR705" s="188"/>
      <c r="JS705" s="188"/>
      <c r="JT705" s="188"/>
      <c r="JU705" s="188"/>
      <c r="JV705" s="188"/>
      <c r="JW705" s="188"/>
      <c r="JX705" s="188"/>
      <c r="JY705" s="188"/>
      <c r="JZ705" s="188"/>
      <c r="KA705" s="188"/>
      <c r="KB705" s="188"/>
      <c r="KC705" s="189"/>
      <c r="KD705" s="195"/>
      <c r="KE705" s="188"/>
      <c r="KF705" s="188"/>
      <c r="KG705" s="188"/>
      <c r="KH705" s="188"/>
      <c r="KI705" s="188"/>
      <c r="KJ705" s="188"/>
      <c r="KK705" s="188"/>
      <c r="KL705" s="188"/>
      <c r="KM705" s="188"/>
      <c r="KN705" s="188"/>
      <c r="KO705" s="188"/>
      <c r="KP705" s="188"/>
      <c r="KQ705" s="188"/>
      <c r="KR705" s="188"/>
      <c r="KS705" s="188"/>
      <c r="KT705" s="189"/>
      <c r="KU705" s="188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98:E99">
    <cfRule type="cellIs" dxfId="0" priority="1" operator="equal">
      <formula>0</formula>
    </cfRule>
  </conditionalFormatting>
  <conditionalFormatting sqref="V98:V99 AM98:AM99 BD98:BD99 BU98:BU99 CL98:CL99 DC98:DC99 DT98:DT99 EK98:EK99 FB98:FB99 FS98:FS99 GJ98:GJ99 HA98:HA99 HR98:HR99 II98:II99 IZ98:IZ99 JQ98:JQ99 KH98:KH99">
    <cfRule type="cellIs" dxfId="0" priority="2" operator="equal">
      <formula>0</formula>
    </cfRule>
  </conditionalFormatting>
  <conditionalFormatting sqref="AM98:AM99">
    <cfRule type="cellIs" dxfId="0" priority="3" operator="equal">
      <formula>0</formula>
    </cfRule>
  </conditionalFormatting>
  <conditionalFormatting sqref="BD98:BD99">
    <cfRule type="cellIs" dxfId="0" priority="4" operator="equal">
      <formula>0</formula>
    </cfRule>
  </conditionalFormatting>
  <conditionalFormatting sqref="BU98:BU99">
    <cfRule type="cellIs" dxfId="0" priority="5" operator="equal">
      <formula>0</formula>
    </cfRule>
  </conditionalFormatting>
  <conditionalFormatting sqref="CL98:CL99">
    <cfRule type="cellIs" dxfId="0" priority="6" operator="equal">
      <formula>0</formula>
    </cfRule>
  </conditionalFormatting>
  <conditionalFormatting sqref="DC98:DC99">
    <cfRule type="cellIs" dxfId="0" priority="7" operator="equal">
      <formula>0</formula>
    </cfRule>
  </conditionalFormatting>
  <conditionalFormatting sqref="DT98:DT99">
    <cfRule type="cellIs" dxfId="0" priority="8" operator="equal">
      <formula>0</formula>
    </cfRule>
  </conditionalFormatting>
  <conditionalFormatting sqref="EK98:EK99">
    <cfRule type="cellIs" dxfId="0" priority="9" operator="equal">
      <formula>0</formula>
    </cfRule>
  </conditionalFormatting>
  <conditionalFormatting sqref="FB98:FB99">
    <cfRule type="cellIs" dxfId="0" priority="10" operator="equal">
      <formula>0</formula>
    </cfRule>
  </conditionalFormatting>
  <conditionalFormatting sqref="FS98:FS99 GJ98:GJ99 HA98:HA99 HR98:HR99 II98:II99 IZ98:IZ99 JQ98:JQ99 KH98:KH99">
    <cfRule type="cellIs" dxfId="0" priority="11" operator="equal">
      <formula>0</formula>
    </cfRule>
  </conditionalFormatting>
  <conditionalFormatting sqref="GJ98:GJ99">
    <cfRule type="cellIs" dxfId="0" priority="12" operator="equal">
      <formula>0</formula>
    </cfRule>
  </conditionalFormatting>
  <conditionalFormatting sqref="HA98:HA99">
    <cfRule type="cellIs" dxfId="0" priority="13" operator="equal">
      <formula>0</formula>
    </cfRule>
  </conditionalFormatting>
  <conditionalFormatting sqref="HR98:HR99">
    <cfRule type="cellIs" dxfId="0" priority="14" operator="equal">
      <formula>0</formula>
    </cfRule>
  </conditionalFormatting>
  <conditionalFormatting sqref="II98:II99">
    <cfRule type="cellIs" dxfId="0" priority="15" operator="equal">
      <formula>0</formula>
    </cfRule>
  </conditionalFormatting>
  <conditionalFormatting sqref="IZ98:IZ99 JQ98:JQ99 KH98:KH99">
    <cfRule type="cellIs" dxfId="0" priority="16" operator="equal">
      <formula>0</formula>
    </cfRule>
  </conditionalFormatting>
  <conditionalFormatting sqref="E199:E200">
    <cfRule type="cellIs" dxfId="0" priority="17" operator="equal">
      <formula>0</formula>
    </cfRule>
  </conditionalFormatting>
  <conditionalFormatting sqref="V199:V200 AM199:AM200 BD199:BD200 BU199:BU200 CL199:CL200 DC199:DC200 DT199:DT200 EK199:EK200 FB199:FB200 FS199:FS200 GJ199:GJ200 HA199:HA200 HR199:HR200 II199:II200 IZ199:IZ200 JQ199:JQ200 KH199:KH200">
    <cfRule type="cellIs" dxfId="0" priority="18" operator="equal">
      <formula>0</formula>
    </cfRule>
  </conditionalFormatting>
  <conditionalFormatting sqref="AM199:AM200">
    <cfRule type="cellIs" dxfId="0" priority="19" operator="equal">
      <formula>0</formula>
    </cfRule>
  </conditionalFormatting>
  <conditionalFormatting sqref="BD199:BD200">
    <cfRule type="cellIs" dxfId="0" priority="20" operator="equal">
      <formula>0</formula>
    </cfRule>
  </conditionalFormatting>
  <conditionalFormatting sqref="BU199:BU200">
    <cfRule type="cellIs" dxfId="0" priority="21" operator="equal">
      <formula>0</formula>
    </cfRule>
  </conditionalFormatting>
  <conditionalFormatting sqref="CL199:CL200">
    <cfRule type="cellIs" dxfId="0" priority="22" operator="equal">
      <formula>0</formula>
    </cfRule>
  </conditionalFormatting>
  <conditionalFormatting sqref="DC199:DC200">
    <cfRule type="cellIs" dxfId="0" priority="23" operator="equal">
      <formula>0</formula>
    </cfRule>
  </conditionalFormatting>
  <conditionalFormatting sqref="DT199:DT200">
    <cfRule type="cellIs" dxfId="0" priority="24" operator="equal">
      <formula>0</formula>
    </cfRule>
  </conditionalFormatting>
  <conditionalFormatting sqref="EK199:EK200">
    <cfRule type="cellIs" dxfId="0" priority="25" operator="equal">
      <formula>0</formula>
    </cfRule>
  </conditionalFormatting>
  <conditionalFormatting sqref="FB199:FB200">
    <cfRule type="cellIs" dxfId="0" priority="26" operator="equal">
      <formula>0</formula>
    </cfRule>
  </conditionalFormatting>
  <conditionalFormatting sqref="FS199:FS200 GJ199:GJ200 HA199:HA200 HR199:HR200 II199:II200 IZ199:IZ200 JQ199:JQ200 KH199:KH200">
    <cfRule type="cellIs" dxfId="0" priority="27" operator="equal">
      <formula>0</formula>
    </cfRule>
  </conditionalFormatting>
  <conditionalFormatting sqref="GJ199:GJ200">
    <cfRule type="cellIs" dxfId="0" priority="28" operator="equal">
      <formula>0</formula>
    </cfRule>
  </conditionalFormatting>
  <conditionalFormatting sqref="HA199:HA200">
    <cfRule type="cellIs" dxfId="0" priority="29" operator="equal">
      <formula>0</formula>
    </cfRule>
  </conditionalFormatting>
  <conditionalFormatting sqref="HR199:HR200">
    <cfRule type="cellIs" dxfId="0" priority="30" operator="equal">
      <formula>0</formula>
    </cfRule>
  </conditionalFormatting>
  <conditionalFormatting sqref="II199:II200">
    <cfRule type="cellIs" dxfId="0" priority="31" operator="equal">
      <formula>0</formula>
    </cfRule>
  </conditionalFormatting>
  <conditionalFormatting sqref="IZ199:IZ200 JQ199:JQ200 KH199:KH200">
    <cfRule type="cellIs" dxfId="0" priority="32" operator="equal">
      <formula>0</formula>
    </cfRule>
  </conditionalFormatting>
  <conditionalFormatting sqref="E300:E301">
    <cfRule type="cellIs" dxfId="0" priority="33" operator="equal">
      <formula>0</formula>
    </cfRule>
  </conditionalFormatting>
  <conditionalFormatting sqref="V300:V301 AM300:AM301 BD300:BD301 BU300:BU301 CL300:CL301 DC300:DC301 DT300:DT301 EK300:EK301 FB300:FB301 FS300:FS301 GJ300:GJ301 HA300:HA301 HR300:HR301 II300:II301 IZ300:IZ301 JQ300:JQ301 KH300:KH301">
    <cfRule type="cellIs" dxfId="0" priority="34" operator="equal">
      <formula>0</formula>
    </cfRule>
  </conditionalFormatting>
  <conditionalFormatting sqref="AM300:AM301">
    <cfRule type="cellIs" dxfId="0" priority="35" operator="equal">
      <formula>0</formula>
    </cfRule>
  </conditionalFormatting>
  <conditionalFormatting sqref="BD300:BD301">
    <cfRule type="cellIs" dxfId="0" priority="36" operator="equal">
      <formula>0</formula>
    </cfRule>
  </conditionalFormatting>
  <conditionalFormatting sqref="BU300:BU301">
    <cfRule type="cellIs" dxfId="0" priority="37" operator="equal">
      <formula>0</formula>
    </cfRule>
  </conditionalFormatting>
  <conditionalFormatting sqref="CL300:CL301">
    <cfRule type="cellIs" dxfId="0" priority="38" operator="equal">
      <formula>0</formula>
    </cfRule>
  </conditionalFormatting>
  <conditionalFormatting sqref="DC300:DC301">
    <cfRule type="cellIs" dxfId="0" priority="39" operator="equal">
      <formula>0</formula>
    </cfRule>
  </conditionalFormatting>
  <conditionalFormatting sqref="DT300:DT301">
    <cfRule type="cellIs" dxfId="0" priority="40" operator="equal">
      <formula>0</formula>
    </cfRule>
  </conditionalFormatting>
  <conditionalFormatting sqref="EK300:EK301">
    <cfRule type="cellIs" dxfId="0" priority="41" operator="equal">
      <formula>0</formula>
    </cfRule>
  </conditionalFormatting>
  <conditionalFormatting sqref="FB300:FB301">
    <cfRule type="cellIs" dxfId="0" priority="42" operator="equal">
      <formula>0</formula>
    </cfRule>
  </conditionalFormatting>
  <conditionalFormatting sqref="FS300:FS301 GJ300:GJ301 HA300:HA301 HR300:HR301 II300:II301 IZ300:IZ301 JQ300:JQ301 KH300:KH301">
    <cfRule type="cellIs" dxfId="0" priority="43" operator="equal">
      <formula>0</formula>
    </cfRule>
  </conditionalFormatting>
  <conditionalFormatting sqref="GJ300:GJ301">
    <cfRule type="cellIs" dxfId="0" priority="44" operator="equal">
      <formula>0</formula>
    </cfRule>
  </conditionalFormatting>
  <conditionalFormatting sqref="HA300:HA301">
    <cfRule type="cellIs" dxfId="0" priority="45" operator="equal">
      <formula>0</formula>
    </cfRule>
  </conditionalFormatting>
  <conditionalFormatting sqref="HR300:HR301">
    <cfRule type="cellIs" dxfId="0" priority="46" operator="equal">
      <formula>0</formula>
    </cfRule>
  </conditionalFormatting>
  <conditionalFormatting sqref="II300:II301">
    <cfRule type="cellIs" dxfId="0" priority="47" operator="equal">
      <formula>0</formula>
    </cfRule>
  </conditionalFormatting>
  <conditionalFormatting sqref="IZ300:IZ301 JQ300:JQ301 KH300:KH301">
    <cfRule type="cellIs" dxfId="0" priority="48" operator="equal">
      <formula>0</formula>
    </cfRule>
  </conditionalFormatting>
  <conditionalFormatting sqref="E401:E402">
    <cfRule type="cellIs" dxfId="0" priority="49" operator="equal">
      <formula>0</formula>
    </cfRule>
  </conditionalFormatting>
  <conditionalFormatting sqref="V401:V402 AM401:AM402 BD401:BD402 BU401:BU402 CL401:CL402 DC401:DC402 DT401:DT402 EK401:EK402 FB401:FB402 FS401:FS402 GJ401:GJ402 HA401:HA402 HR401:HR402 II401:II402 IZ401:IZ402 JQ401:JQ402 KH401:KH402">
    <cfRule type="cellIs" dxfId="0" priority="50" operator="equal">
      <formula>0</formula>
    </cfRule>
  </conditionalFormatting>
  <conditionalFormatting sqref="AM401:AM402">
    <cfRule type="cellIs" dxfId="0" priority="51" operator="equal">
      <formula>0</formula>
    </cfRule>
  </conditionalFormatting>
  <conditionalFormatting sqref="BD401:BD402">
    <cfRule type="cellIs" dxfId="0" priority="52" operator="equal">
      <formula>0</formula>
    </cfRule>
  </conditionalFormatting>
  <conditionalFormatting sqref="BU401:BU402">
    <cfRule type="cellIs" dxfId="0" priority="53" operator="equal">
      <formula>0</formula>
    </cfRule>
  </conditionalFormatting>
  <conditionalFormatting sqref="CL401:CL402">
    <cfRule type="cellIs" dxfId="0" priority="54" operator="equal">
      <formula>0</formula>
    </cfRule>
  </conditionalFormatting>
  <conditionalFormatting sqref="DC401:DC402">
    <cfRule type="cellIs" dxfId="0" priority="55" operator="equal">
      <formula>0</formula>
    </cfRule>
  </conditionalFormatting>
  <conditionalFormatting sqref="DT401:DT402">
    <cfRule type="cellIs" dxfId="0" priority="56" operator="equal">
      <formula>0</formula>
    </cfRule>
  </conditionalFormatting>
  <conditionalFormatting sqref="EK401:EK402">
    <cfRule type="cellIs" dxfId="0" priority="57" operator="equal">
      <formula>0</formula>
    </cfRule>
  </conditionalFormatting>
  <conditionalFormatting sqref="FB401:FB402">
    <cfRule type="cellIs" dxfId="0" priority="58" operator="equal">
      <formula>0</formula>
    </cfRule>
  </conditionalFormatting>
  <conditionalFormatting sqref="FS401:FS402 GJ401:GJ402 HA401:HA402 HR401:HR402 II401:II402 IZ401:IZ402 JQ401:JQ402 KH401:KH402">
    <cfRule type="cellIs" dxfId="0" priority="59" operator="equal">
      <formula>0</formula>
    </cfRule>
  </conditionalFormatting>
  <conditionalFormatting sqref="GJ401:GJ402">
    <cfRule type="cellIs" dxfId="0" priority="60" operator="equal">
      <formula>0</formula>
    </cfRule>
  </conditionalFormatting>
  <conditionalFormatting sqref="HA401:HA402">
    <cfRule type="cellIs" dxfId="0" priority="61" operator="equal">
      <formula>0</formula>
    </cfRule>
  </conditionalFormatting>
  <conditionalFormatting sqref="HR401:HR402">
    <cfRule type="cellIs" dxfId="0" priority="62" operator="equal">
      <formula>0</formula>
    </cfRule>
  </conditionalFormatting>
  <conditionalFormatting sqref="II401:II402">
    <cfRule type="cellIs" dxfId="0" priority="63" operator="equal">
      <formula>0</formula>
    </cfRule>
  </conditionalFormatting>
  <conditionalFormatting sqref="IZ401:IZ402 JQ401:JQ402 KH401:KH402">
    <cfRule type="cellIs" dxfId="0" priority="64" operator="equal">
      <formula>0</formula>
    </cfRule>
  </conditionalFormatting>
  <conditionalFormatting sqref="E502:E503">
    <cfRule type="cellIs" dxfId="0" priority="65" operator="equal">
      <formula>0</formula>
    </cfRule>
  </conditionalFormatting>
  <conditionalFormatting sqref="V502:V503 AM502:AM503 BD502:BD503 BU502:BU503 CL502:CL503 DC502:DC503 DT502:DT503 EK502:EK503 FB502:FB503 FS502:FS503 GJ502:GJ503 HA502:HA503 HR502:HR503 II502:II503 IZ502:IZ503 JQ502:JQ503 KH502:KH503">
    <cfRule type="cellIs" dxfId="0" priority="66" operator="equal">
      <formula>0</formula>
    </cfRule>
  </conditionalFormatting>
  <conditionalFormatting sqref="AM502:AM503">
    <cfRule type="cellIs" dxfId="0" priority="67" operator="equal">
      <formula>0</formula>
    </cfRule>
  </conditionalFormatting>
  <conditionalFormatting sqref="BD502:BD503">
    <cfRule type="cellIs" dxfId="0" priority="68" operator="equal">
      <formula>0</formula>
    </cfRule>
  </conditionalFormatting>
  <conditionalFormatting sqref="BU502:BU503">
    <cfRule type="cellIs" dxfId="0" priority="69" operator="equal">
      <formula>0</formula>
    </cfRule>
  </conditionalFormatting>
  <conditionalFormatting sqref="CL502:CL503">
    <cfRule type="cellIs" dxfId="0" priority="70" operator="equal">
      <formula>0</formula>
    </cfRule>
  </conditionalFormatting>
  <conditionalFormatting sqref="DC502:DC503">
    <cfRule type="cellIs" dxfId="0" priority="71" operator="equal">
      <formula>0</formula>
    </cfRule>
  </conditionalFormatting>
  <conditionalFormatting sqref="DT502:DT503">
    <cfRule type="cellIs" dxfId="0" priority="72" operator="equal">
      <formula>0</formula>
    </cfRule>
  </conditionalFormatting>
  <conditionalFormatting sqref="EK502:EK503">
    <cfRule type="cellIs" dxfId="0" priority="73" operator="equal">
      <formula>0</formula>
    </cfRule>
  </conditionalFormatting>
  <conditionalFormatting sqref="FB502:FB503">
    <cfRule type="cellIs" dxfId="0" priority="74" operator="equal">
      <formula>0</formula>
    </cfRule>
  </conditionalFormatting>
  <conditionalFormatting sqref="FS502:FS503 GJ502:GJ503 HA502:HA503 HR502:HR503 II502:II503 IZ502:IZ503 JQ502:JQ503 KH502:KH503">
    <cfRule type="cellIs" dxfId="0" priority="75" operator="equal">
      <formula>0</formula>
    </cfRule>
  </conditionalFormatting>
  <conditionalFormatting sqref="GJ502:GJ503">
    <cfRule type="cellIs" dxfId="0" priority="76" operator="equal">
      <formula>0</formula>
    </cfRule>
  </conditionalFormatting>
  <conditionalFormatting sqref="HA502:HA503">
    <cfRule type="cellIs" dxfId="0" priority="77" operator="equal">
      <formula>0</formula>
    </cfRule>
  </conditionalFormatting>
  <conditionalFormatting sqref="HR502:HR503">
    <cfRule type="cellIs" dxfId="0" priority="78" operator="equal">
      <formula>0</formula>
    </cfRule>
  </conditionalFormatting>
  <conditionalFormatting sqref="II502:II503">
    <cfRule type="cellIs" dxfId="0" priority="79" operator="equal">
      <formula>0</formula>
    </cfRule>
  </conditionalFormatting>
  <conditionalFormatting sqref="IZ502:IZ503 JQ502:JQ503 KH502:KH503">
    <cfRule type="cellIs" dxfId="0" priority="80" operator="equal">
      <formula>0</formula>
    </cfRule>
  </conditionalFormatting>
  <hyperlinks>
    <hyperlink display="Home" location="Home!A1" ref="A1"/>
    <hyperlink display="2010" location="ADHB!A3:A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A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A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A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A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A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A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A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A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A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A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A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A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A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A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A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A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A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57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181" t="s">
        <v>97</v>
      </c>
      <c r="B1" s="570" t="str">
        <f>"Rekap NTB   "&amp;ADHK!C7</f>
        <v>Rekap NTB   : Tanaman Hortikultura Semusim   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>
        <f>BA5/AL5*100-100</f>
        <v>11.4306511</v>
      </c>
      <c r="BB1" s="200">
        <f>BA6/AL6*100-100</f>
        <v>4.460803617</v>
      </c>
      <c r="BC1" s="200"/>
      <c r="BD1" s="200"/>
      <c r="BE1" s="200"/>
      <c r="BF1" s="200"/>
      <c r="BG1" s="200"/>
      <c r="BH1" s="200"/>
      <c r="BI1" s="200"/>
      <c r="BJ1" s="200"/>
      <c r="BK1" s="200"/>
      <c r="BL1" s="571"/>
      <c r="BM1" s="571"/>
      <c r="BN1" s="200"/>
      <c r="BO1" s="200">
        <f>BQ1/BL6*100-100</f>
        <v>-0.01013011504</v>
      </c>
      <c r="BP1" s="200">
        <f>BQ1/BO6*100-100</f>
        <v>-6.962260555</v>
      </c>
      <c r="BQ1" s="571">
        <f>BQ6+17</f>
        <v>77947.69134</v>
      </c>
      <c r="BR1" s="200"/>
      <c r="BS1" s="571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200"/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0"/>
      <c r="CX1" s="200"/>
      <c r="CY1" s="200"/>
    </row>
    <row r="2" ht="6.75" customHeight="1"/>
    <row r="3" ht="28.5" customHeight="1">
      <c r="A3" s="572"/>
      <c r="B3" s="573" t="s">
        <v>214</v>
      </c>
      <c r="C3" s="574"/>
      <c r="D3" s="575">
        <v>2010.0</v>
      </c>
      <c r="E3" s="576"/>
      <c r="F3" s="576"/>
      <c r="G3" s="576"/>
      <c r="H3" s="577"/>
      <c r="I3" s="578">
        <f>D3+1</f>
        <v>2011</v>
      </c>
      <c r="J3" s="576"/>
      <c r="K3" s="576"/>
      <c r="L3" s="576"/>
      <c r="M3" s="577"/>
      <c r="N3" s="578">
        <f>I3+1</f>
        <v>2012</v>
      </c>
      <c r="O3" s="576"/>
      <c r="P3" s="576"/>
      <c r="Q3" s="576"/>
      <c r="R3" s="577"/>
      <c r="S3" s="578">
        <f>N3+1</f>
        <v>2013</v>
      </c>
      <c r="T3" s="576"/>
      <c r="U3" s="576"/>
      <c r="V3" s="576"/>
      <c r="W3" s="577"/>
      <c r="X3" s="578">
        <f>S3+1</f>
        <v>2014</v>
      </c>
      <c r="Y3" s="576"/>
      <c r="Z3" s="576"/>
      <c r="AA3" s="576"/>
      <c r="AB3" s="577"/>
      <c r="AC3" s="578">
        <f>X3+1</f>
        <v>2015</v>
      </c>
      <c r="AD3" s="576"/>
      <c r="AE3" s="576"/>
      <c r="AF3" s="576"/>
      <c r="AG3" s="577"/>
      <c r="AH3" s="578">
        <f>AC3+1</f>
        <v>2016</v>
      </c>
      <c r="AI3" s="576"/>
      <c r="AJ3" s="576"/>
      <c r="AK3" s="576"/>
      <c r="AL3" s="577"/>
      <c r="AM3" s="578">
        <f>AH3+1</f>
        <v>2017</v>
      </c>
      <c r="AN3" s="576"/>
      <c r="AO3" s="576"/>
      <c r="AP3" s="576"/>
      <c r="AQ3" s="577"/>
      <c r="AR3" s="578">
        <f>AM3+1</f>
        <v>2018</v>
      </c>
      <c r="AS3" s="576"/>
      <c r="AT3" s="576"/>
      <c r="AU3" s="576"/>
      <c r="AV3" s="577"/>
      <c r="AW3" s="578">
        <f>AR3+1</f>
        <v>2019</v>
      </c>
      <c r="AX3" s="576"/>
      <c r="AY3" s="576"/>
      <c r="AZ3" s="576"/>
      <c r="BA3" s="577"/>
      <c r="BB3" s="578">
        <f>AW3+1</f>
        <v>2020</v>
      </c>
      <c r="BC3" s="576"/>
      <c r="BD3" s="576"/>
      <c r="BE3" s="576"/>
      <c r="BF3" s="577"/>
      <c r="BG3" s="578">
        <f>BB3+1</f>
        <v>2021</v>
      </c>
      <c r="BH3" s="576"/>
      <c r="BI3" s="576"/>
      <c r="BJ3" s="576"/>
      <c r="BK3" s="577"/>
      <c r="BL3" s="578">
        <f>BG3+1</f>
        <v>2022</v>
      </c>
      <c r="BM3" s="576"/>
      <c r="BN3" s="576"/>
      <c r="BO3" s="576"/>
      <c r="BP3" s="577"/>
      <c r="BQ3" s="578">
        <f>BL3+1</f>
        <v>2023</v>
      </c>
      <c r="BR3" s="576"/>
      <c r="BS3" s="576"/>
      <c r="BT3" s="576"/>
      <c r="BU3" s="577"/>
      <c r="BV3" s="578">
        <f>BQ3+1</f>
        <v>2024</v>
      </c>
      <c r="BW3" s="576"/>
      <c r="BX3" s="576"/>
      <c r="BY3" s="576"/>
      <c r="BZ3" s="577"/>
      <c r="CA3" s="578">
        <f>BV3+1</f>
        <v>2025</v>
      </c>
      <c r="CB3" s="576"/>
      <c r="CC3" s="576"/>
      <c r="CD3" s="576"/>
      <c r="CE3" s="577"/>
      <c r="CF3" s="578">
        <f>CA3+1</f>
        <v>2026</v>
      </c>
      <c r="CG3" s="576"/>
      <c r="CH3" s="576"/>
      <c r="CI3" s="576"/>
      <c r="CJ3" s="577"/>
      <c r="CK3" s="578">
        <f>CF3+1</f>
        <v>2027</v>
      </c>
      <c r="CL3" s="576"/>
      <c r="CM3" s="576"/>
      <c r="CN3" s="576"/>
      <c r="CO3" s="577"/>
    </row>
    <row r="4" ht="27.0" customHeight="1">
      <c r="A4" s="579"/>
      <c r="B4" s="580"/>
      <c r="C4" s="581"/>
      <c r="D4" s="582" t="s">
        <v>25</v>
      </c>
      <c r="E4" s="583" t="s">
        <v>26</v>
      </c>
      <c r="F4" s="583" t="s">
        <v>27</v>
      </c>
      <c r="G4" s="583" t="s">
        <v>28</v>
      </c>
      <c r="H4" s="583">
        <v>2010.0</v>
      </c>
      <c r="I4" s="583" t="s">
        <v>25</v>
      </c>
      <c r="J4" s="583" t="s">
        <v>26</v>
      </c>
      <c r="K4" s="583" t="s">
        <v>27</v>
      </c>
      <c r="L4" s="583" t="s">
        <v>28</v>
      </c>
      <c r="M4" s="583">
        <v>2011.0</v>
      </c>
      <c r="N4" s="583" t="s">
        <v>25</v>
      </c>
      <c r="O4" s="583" t="s">
        <v>26</v>
      </c>
      <c r="P4" s="583" t="s">
        <v>27</v>
      </c>
      <c r="Q4" s="583" t="s">
        <v>28</v>
      </c>
      <c r="R4" s="583">
        <v>2012.0</v>
      </c>
      <c r="S4" s="583" t="s">
        <v>25</v>
      </c>
      <c r="T4" s="583" t="s">
        <v>26</v>
      </c>
      <c r="U4" s="583" t="s">
        <v>27</v>
      </c>
      <c r="V4" s="583" t="s">
        <v>28</v>
      </c>
      <c r="W4" s="583">
        <v>2013.0</v>
      </c>
      <c r="X4" s="583" t="s">
        <v>25</v>
      </c>
      <c r="Y4" s="583" t="s">
        <v>26</v>
      </c>
      <c r="Z4" s="583" t="s">
        <v>27</v>
      </c>
      <c r="AA4" s="583" t="s">
        <v>28</v>
      </c>
      <c r="AB4" s="583">
        <v>2014.0</v>
      </c>
      <c r="AC4" s="583" t="s">
        <v>25</v>
      </c>
      <c r="AD4" s="583" t="s">
        <v>26</v>
      </c>
      <c r="AE4" s="583" t="s">
        <v>27</v>
      </c>
      <c r="AF4" s="583" t="s">
        <v>28</v>
      </c>
      <c r="AG4" s="583">
        <v>2015.0</v>
      </c>
      <c r="AH4" s="583" t="s">
        <v>25</v>
      </c>
      <c r="AI4" s="583" t="s">
        <v>26</v>
      </c>
      <c r="AJ4" s="583" t="s">
        <v>27</v>
      </c>
      <c r="AK4" s="583" t="s">
        <v>28</v>
      </c>
      <c r="AL4" s="583">
        <v>2016.0</v>
      </c>
      <c r="AM4" s="583" t="s">
        <v>25</v>
      </c>
      <c r="AN4" s="583" t="s">
        <v>26</v>
      </c>
      <c r="AO4" s="583" t="s">
        <v>27</v>
      </c>
      <c r="AP4" s="583" t="s">
        <v>28</v>
      </c>
      <c r="AQ4" s="583">
        <v>2017.0</v>
      </c>
      <c r="AR4" s="583" t="s">
        <v>25</v>
      </c>
      <c r="AS4" s="583" t="s">
        <v>26</v>
      </c>
      <c r="AT4" s="583" t="s">
        <v>27</v>
      </c>
      <c r="AU4" s="583" t="s">
        <v>28</v>
      </c>
      <c r="AV4" s="583">
        <v>2018.0</v>
      </c>
      <c r="AW4" s="583" t="s">
        <v>25</v>
      </c>
      <c r="AX4" s="583" t="s">
        <v>26</v>
      </c>
      <c r="AY4" s="583" t="s">
        <v>27</v>
      </c>
      <c r="AZ4" s="583" t="s">
        <v>28</v>
      </c>
      <c r="BA4" s="583">
        <v>2019.0</v>
      </c>
      <c r="BB4" s="583" t="s">
        <v>25</v>
      </c>
      <c r="BC4" s="583" t="s">
        <v>26</v>
      </c>
      <c r="BD4" s="583" t="s">
        <v>27</v>
      </c>
      <c r="BE4" s="583" t="s">
        <v>28</v>
      </c>
      <c r="BF4" s="583">
        <f>BA4+1</f>
        <v>2020</v>
      </c>
      <c r="BG4" s="583" t="s">
        <v>25</v>
      </c>
      <c r="BH4" s="583" t="s">
        <v>26</v>
      </c>
      <c r="BI4" s="583" t="s">
        <v>27</v>
      </c>
      <c r="BJ4" s="583" t="s">
        <v>28</v>
      </c>
      <c r="BK4" s="583">
        <f>BF4+1</f>
        <v>2021</v>
      </c>
      <c r="BL4" s="583" t="s">
        <v>25</v>
      </c>
      <c r="BM4" s="583" t="s">
        <v>26</v>
      </c>
      <c r="BN4" s="583" t="s">
        <v>27</v>
      </c>
      <c r="BO4" s="583" t="s">
        <v>28</v>
      </c>
      <c r="BP4" s="583">
        <f>BK4+1</f>
        <v>2022</v>
      </c>
      <c r="BQ4" s="583" t="s">
        <v>25</v>
      </c>
      <c r="BR4" s="583" t="s">
        <v>26</v>
      </c>
      <c r="BS4" s="583" t="s">
        <v>27</v>
      </c>
      <c r="BT4" s="583" t="s">
        <v>28</v>
      </c>
      <c r="BU4" s="583">
        <f>BP4+1</f>
        <v>2023</v>
      </c>
      <c r="BV4" s="583" t="s">
        <v>25</v>
      </c>
      <c r="BW4" s="583" t="s">
        <v>26</v>
      </c>
      <c r="BX4" s="583" t="s">
        <v>27</v>
      </c>
      <c r="BY4" s="583" t="s">
        <v>28</v>
      </c>
      <c r="BZ4" s="583">
        <f>BU4+1</f>
        <v>2024</v>
      </c>
      <c r="CA4" s="583" t="s">
        <v>25</v>
      </c>
      <c r="CB4" s="583" t="s">
        <v>26</v>
      </c>
      <c r="CC4" s="583" t="s">
        <v>27</v>
      </c>
      <c r="CD4" s="583" t="s">
        <v>28</v>
      </c>
      <c r="CE4" s="583">
        <f>BZ4+1</f>
        <v>2025</v>
      </c>
      <c r="CF4" s="583" t="s">
        <v>25</v>
      </c>
      <c r="CG4" s="583" t="s">
        <v>26</v>
      </c>
      <c r="CH4" s="583" t="s">
        <v>27</v>
      </c>
      <c r="CI4" s="583" t="s">
        <v>28</v>
      </c>
      <c r="CJ4" s="583">
        <f>CE4+1</f>
        <v>2026</v>
      </c>
      <c r="CK4" s="583" t="s">
        <v>25</v>
      </c>
      <c r="CL4" s="583" t="s">
        <v>26</v>
      </c>
      <c r="CM4" s="583" t="s">
        <v>27</v>
      </c>
      <c r="CN4" s="583" t="s">
        <v>28</v>
      </c>
      <c r="CO4" s="583">
        <f>CJ4+1</f>
        <v>2027</v>
      </c>
      <c r="CP4" s="584"/>
      <c r="CQ4" s="584"/>
      <c r="CR4" s="584"/>
      <c r="CS4" s="584"/>
      <c r="CT4" s="584"/>
      <c r="CU4" s="584"/>
      <c r="CV4" s="584"/>
      <c r="CW4" s="584"/>
      <c r="CX4" s="584"/>
      <c r="CY4" s="584"/>
    </row>
    <row r="5" ht="24.75" customHeight="1">
      <c r="A5" s="181">
        <v>2010.0</v>
      </c>
      <c r="B5" s="585" t="s">
        <v>215</v>
      </c>
      <c r="C5" s="586" t="s">
        <v>208</v>
      </c>
      <c r="D5" s="587">
        <f>IFERROR(__xludf.DUMMYFUNCTION("IMPORTRANGE(""https://docs.google.com/spreadsheets/d/1rDjUxjWxKmNwjaQ2sjBtNn1ISDTAboAwWubYPRN_nM8/edit#gid=521781631"",""Prod!N12:CO12"")"),106712.80948560573)</f>
        <v>106712.8095</v>
      </c>
      <c r="E5" s="588">
        <f>IFERROR(__xludf.DUMMYFUNCTION("""COMPUTED_VALUE"""),81373.66408554834)</f>
        <v>81373.66409</v>
      </c>
      <c r="F5" s="588">
        <f>IFERROR(__xludf.DUMMYFUNCTION("""COMPUTED_VALUE"""),77252.86836170754)</f>
        <v>77252.86836</v>
      </c>
      <c r="G5" s="588">
        <f>IFERROR(__xludf.DUMMYFUNCTION("""COMPUTED_VALUE"""),76223.93806713843)</f>
        <v>76223.93807</v>
      </c>
      <c r="H5" s="588">
        <f>IFERROR(__xludf.DUMMYFUNCTION("""COMPUTED_VALUE"""),341563.28)</f>
        <v>341563.28</v>
      </c>
      <c r="I5" s="588">
        <f>IFERROR(__xludf.DUMMYFUNCTION("""COMPUTED_VALUE"""),83199.7351180254)</f>
        <v>83199.73512</v>
      </c>
      <c r="J5" s="588">
        <f>IFERROR(__xludf.DUMMYFUNCTION("""COMPUTED_VALUE"""),69826.08883842791)</f>
        <v>69826.08884</v>
      </c>
      <c r="K5" s="588">
        <f>IFERROR(__xludf.DUMMYFUNCTION("""COMPUTED_VALUE"""),82374.77903701128)</f>
        <v>82374.77904</v>
      </c>
      <c r="L5" s="588">
        <f>IFERROR(__xludf.DUMMYFUNCTION("""COMPUTED_VALUE"""),87185.18537791875)</f>
        <v>87185.18538</v>
      </c>
      <c r="M5" s="588">
        <f>IFERROR(__xludf.DUMMYFUNCTION("""COMPUTED_VALUE"""),322585.7883713833)</f>
        <v>322585.7884</v>
      </c>
      <c r="N5" s="588">
        <f>IFERROR(__xludf.DUMMYFUNCTION("""COMPUTED_VALUE"""),83944.20851002214)</f>
        <v>83944.20851</v>
      </c>
      <c r="O5" s="588">
        <f>IFERROR(__xludf.DUMMYFUNCTION("""COMPUTED_VALUE"""),66953.77974233618)</f>
        <v>66953.77974</v>
      </c>
      <c r="P5" s="588">
        <f>IFERROR(__xludf.DUMMYFUNCTION("""COMPUTED_VALUE"""),82541.32956735545)</f>
        <v>82541.32957</v>
      </c>
      <c r="Q5" s="588">
        <f>IFERROR(__xludf.DUMMYFUNCTION("""COMPUTED_VALUE"""),71413.6583434014)</f>
        <v>71413.65834</v>
      </c>
      <c r="R5" s="588">
        <f>IFERROR(__xludf.DUMMYFUNCTION("""COMPUTED_VALUE"""),304852.9761631152)</f>
        <v>304852.9762</v>
      </c>
      <c r="S5" s="588">
        <f>IFERROR(__xludf.DUMMYFUNCTION("""COMPUTED_VALUE"""),80774.8158491343)</f>
        <v>80774.81585</v>
      </c>
      <c r="T5" s="588">
        <f>IFERROR(__xludf.DUMMYFUNCTION("""COMPUTED_VALUE"""),87546.39278080477)</f>
        <v>87546.39278</v>
      </c>
      <c r="U5" s="588">
        <f>IFERROR(__xludf.DUMMYFUNCTION("""COMPUTED_VALUE"""),84516.7048682133)</f>
        <v>84516.70487</v>
      </c>
      <c r="V5" s="588">
        <f>IFERROR(__xludf.DUMMYFUNCTION("""COMPUTED_VALUE"""),68560.81992184762)</f>
        <v>68560.81992</v>
      </c>
      <c r="W5" s="588">
        <f>IFERROR(__xludf.DUMMYFUNCTION("""COMPUTED_VALUE"""),321398.73342)</f>
        <v>321398.7334</v>
      </c>
      <c r="X5" s="588">
        <f>IFERROR(__xludf.DUMMYFUNCTION("""COMPUTED_VALUE"""),84511.13662750149)</f>
        <v>84511.13663</v>
      </c>
      <c r="Y5" s="588">
        <f>IFERROR(__xludf.DUMMYFUNCTION("""COMPUTED_VALUE"""),78137.82864252958)</f>
        <v>78137.82864</v>
      </c>
      <c r="Z5" s="588">
        <f>IFERROR(__xludf.DUMMYFUNCTION("""COMPUTED_VALUE"""),69868.8625818765)</f>
        <v>69868.86258</v>
      </c>
      <c r="AA5" s="588">
        <f>IFERROR(__xludf.DUMMYFUNCTION("""COMPUTED_VALUE"""),73504.74457473971)</f>
        <v>73504.74457</v>
      </c>
      <c r="AB5" s="588">
        <f>IFERROR(__xludf.DUMMYFUNCTION("""COMPUTED_VALUE"""),306022.5724266473)</f>
        <v>306022.5724</v>
      </c>
      <c r="AC5" s="588">
        <f>IFERROR(__xludf.DUMMYFUNCTION("""COMPUTED_VALUE"""),89842.17806591999)</f>
        <v>89842.17807</v>
      </c>
      <c r="AD5" s="588">
        <f>IFERROR(__xludf.DUMMYFUNCTION("""COMPUTED_VALUE"""),80333.01616605)</f>
        <v>80333.01617</v>
      </c>
      <c r="AE5" s="588">
        <f>IFERROR(__xludf.DUMMYFUNCTION("""COMPUTED_VALUE"""),75003.0829747)</f>
        <v>75003.08297</v>
      </c>
      <c r="AF5" s="588">
        <f>IFERROR(__xludf.DUMMYFUNCTION("""COMPUTED_VALUE"""),72203.01911918998)</f>
        <v>72203.01912</v>
      </c>
      <c r="AG5" s="588">
        <f>IFERROR(__xludf.DUMMYFUNCTION("""COMPUTED_VALUE"""),317381.29632585996)</f>
        <v>317381.2963</v>
      </c>
      <c r="AH5" s="588">
        <f>IFERROR(__xludf.DUMMYFUNCTION("""COMPUTED_VALUE"""),69497.75744034775)</f>
        <v>69497.75744</v>
      </c>
      <c r="AI5" s="588">
        <f>IFERROR(__xludf.DUMMYFUNCTION("""COMPUTED_VALUE"""),83566.5243065827)</f>
        <v>83566.52431</v>
      </c>
      <c r="AJ5" s="588">
        <f>IFERROR(__xludf.DUMMYFUNCTION("""COMPUTED_VALUE"""),88706.20835313929)</f>
        <v>88706.20835</v>
      </c>
      <c r="AK5" s="588">
        <f>IFERROR(__xludf.DUMMYFUNCTION("""COMPUTED_VALUE"""),96747.21235762075)</f>
        <v>96747.21236</v>
      </c>
      <c r="AL5" s="588">
        <f>IFERROR(__xludf.DUMMYFUNCTION("""COMPUTED_VALUE"""),338517.7024576905)</f>
        <v>338517.7025</v>
      </c>
      <c r="AM5" s="588">
        <f>IFERROR(__xludf.DUMMYFUNCTION("""COMPUTED_VALUE"""),78451.00249235304)</f>
        <v>78451.00249</v>
      </c>
      <c r="AN5" s="588">
        <f>IFERROR(__xludf.DUMMYFUNCTION("""COMPUTED_VALUE"""),86284.98571436226)</f>
        <v>86284.98571</v>
      </c>
      <c r="AO5" s="588">
        <f>IFERROR(__xludf.DUMMYFUNCTION("""COMPUTED_VALUE"""),88052.58110346312)</f>
        <v>88052.5811</v>
      </c>
      <c r="AP5" s="588">
        <f>IFERROR(__xludf.DUMMYFUNCTION("""COMPUTED_VALUE"""),89014.54907794476)</f>
        <v>89014.54908</v>
      </c>
      <c r="AQ5" s="588">
        <f>IFERROR(__xludf.DUMMYFUNCTION("""COMPUTED_VALUE"""),341803.1183881232)</f>
        <v>341803.1184</v>
      </c>
      <c r="AR5" s="588">
        <f>IFERROR(__xludf.DUMMYFUNCTION("""COMPUTED_VALUE"""),82438.38336901153)</f>
        <v>82438.38337</v>
      </c>
      <c r="AS5" s="588">
        <f>IFERROR(__xludf.DUMMYFUNCTION("""COMPUTED_VALUE"""),82416.22498168358)</f>
        <v>82416.22498</v>
      </c>
      <c r="AT5" s="588">
        <f>IFERROR(__xludf.DUMMYFUNCTION("""COMPUTED_VALUE"""),89026.36883566417)</f>
        <v>89026.36884</v>
      </c>
      <c r="AU5" s="588">
        <f>IFERROR(__xludf.DUMMYFUNCTION("""COMPUTED_VALUE"""),93691.91530647707)</f>
        <v>93691.91531</v>
      </c>
      <c r="AV5" s="588">
        <f>IFERROR(__xludf.DUMMYFUNCTION("""COMPUTED_VALUE"""),347572.89249283634)</f>
        <v>347572.8925</v>
      </c>
      <c r="AW5" s="588">
        <f>IFERROR(__xludf.DUMMYFUNCTION("""COMPUTED_VALUE"""),90599.1895865457)</f>
        <v>90599.18959</v>
      </c>
      <c r="AX5" s="588">
        <f>IFERROR(__xludf.DUMMYFUNCTION("""COMPUTED_VALUE"""),93050.8358039458)</f>
        <v>93050.8358</v>
      </c>
      <c r="AY5" s="588">
        <f>IFERROR(__xludf.DUMMYFUNCTION("""COMPUTED_VALUE"""),98042.8925684924)</f>
        <v>98042.89257</v>
      </c>
      <c r="AZ5" s="588">
        <f>IFERROR(__xludf.DUMMYFUNCTION("""COMPUTED_VALUE"""),95519.5619650932)</f>
        <v>95519.56197</v>
      </c>
      <c r="BA5" s="588">
        <f>IFERROR(__xludf.DUMMYFUNCTION("""COMPUTED_VALUE"""),377212.4799240771)</f>
        <v>377212.4799</v>
      </c>
      <c r="BB5" s="588">
        <f>IFERROR(__xludf.DUMMYFUNCTION("""COMPUTED_VALUE"""),90139.6453145785)</f>
        <v>90139.64531</v>
      </c>
      <c r="BC5" s="588">
        <f>IFERROR(__xludf.DUMMYFUNCTION("""COMPUTED_VALUE"""),89288.4952285842)</f>
        <v>89288.49523</v>
      </c>
      <c r="BD5" s="588">
        <f>IFERROR(__xludf.DUMMYFUNCTION("""COMPUTED_VALUE"""),96142.1998056872)</f>
        <v>96142.19981</v>
      </c>
      <c r="BE5" s="588">
        <f>IFERROR(__xludf.DUMMYFUNCTION("""COMPUTED_VALUE"""),89273.6845337092)</f>
        <v>89273.68453</v>
      </c>
      <c r="BF5" s="588">
        <f>IFERROR(__xludf.DUMMYFUNCTION("""COMPUTED_VALUE"""),364844.0248825591)</f>
        <v>364844.0249</v>
      </c>
      <c r="BG5" s="588">
        <f>IFERROR(__xludf.DUMMYFUNCTION("""COMPUTED_VALUE"""),94251.3716531472)</f>
        <v>94251.37165</v>
      </c>
      <c r="BH5" s="589">
        <f>IFERROR(__xludf.DUMMYFUNCTION("""COMPUTED_VALUE"""),94985.9553625852)</f>
        <v>94985.95536</v>
      </c>
      <c r="BI5" s="589">
        <f>IFERROR(__xludf.DUMMYFUNCTION("""COMPUTED_VALUE"""),95674.4008439091)</f>
        <v>95674.40084</v>
      </c>
      <c r="BJ5" s="589">
        <f>IFERROR(__xludf.DUMMYFUNCTION("""COMPUTED_VALUE"""),92892.7716847832)</f>
        <v>92892.77168</v>
      </c>
      <c r="BK5" s="588">
        <f>IFERROR(__xludf.DUMMYFUNCTION("""COMPUTED_VALUE"""),377804.49954442476)</f>
        <v>377804.4995</v>
      </c>
      <c r="BL5" s="589">
        <f>IFERROR(__xludf.DUMMYFUNCTION("""COMPUTED_VALUE"""),92945.8781337948)</f>
        <v>92945.87813</v>
      </c>
      <c r="BM5" s="589">
        <f>IFERROR(__xludf.DUMMYFUNCTION("""COMPUTED_VALUE"""),99016.5864111039)</f>
        <v>99016.58641</v>
      </c>
      <c r="BN5" s="589">
        <f>IFERROR(__xludf.DUMMYFUNCTION("""COMPUTED_VALUE"""),113835.765376666)</f>
        <v>113835.7654</v>
      </c>
      <c r="BO5" s="589">
        <f>IFERROR(__xludf.DUMMYFUNCTION("""COMPUTED_VALUE"""),114587.142532471)</f>
        <v>114587.1425</v>
      </c>
      <c r="BP5" s="588">
        <f>IFERROR(__xludf.DUMMYFUNCTION("""COMPUTED_VALUE"""),420385.3724540357)</f>
        <v>420385.3725</v>
      </c>
      <c r="BQ5" s="589">
        <f>IFERROR(__xludf.DUMMYFUNCTION("""COMPUTED_VALUE"""),107041.790452659)</f>
        <v>107041.7905</v>
      </c>
      <c r="BR5" s="589">
        <f>IFERROR(__xludf.DUMMYFUNCTION("""COMPUTED_VALUE"""),115978.153011141)</f>
        <v>115978.153</v>
      </c>
      <c r="BS5" s="589">
        <f>IFERROR(__xludf.DUMMYFUNCTION("""COMPUTED_VALUE"""),106621.067606878)</f>
        <v>106621.0676</v>
      </c>
      <c r="BT5" s="589">
        <f>IFERROR(__xludf.DUMMYFUNCTION("""COMPUTED_VALUE"""),113507.502094277)</f>
        <v>113507.5021</v>
      </c>
      <c r="BU5" s="588">
        <f>IFERROR(__xludf.DUMMYFUNCTION("""COMPUTED_VALUE"""),443148.513164955)</f>
        <v>443148.5132</v>
      </c>
      <c r="BV5" s="589">
        <f>IFERROR(__xludf.DUMMYFUNCTION("""COMPUTED_VALUE"""),120763.649011681)</f>
        <v>120763.649</v>
      </c>
      <c r="BW5" s="589">
        <f>IFERROR(__xludf.DUMMYFUNCTION("""COMPUTED_VALUE"""),117677.550119609)</f>
        <v>117677.5501</v>
      </c>
      <c r="BX5" s="589">
        <f>IFERROR(__xludf.DUMMYFUNCTION("""COMPUTED_VALUE"""),107000.437336148)</f>
        <v>107000.4373</v>
      </c>
      <c r="BY5" s="589">
        <f>IFERROR(__xludf.DUMMYFUNCTION("""COMPUTED_VALUE"""),118190.15086481)</f>
        <v>118190.1509</v>
      </c>
      <c r="BZ5" s="588">
        <f>IFERROR(__xludf.DUMMYFUNCTION("""COMPUTED_VALUE"""),463631.787332248)</f>
        <v>463631.7873</v>
      </c>
      <c r="CA5" s="589">
        <f>IFERROR(__xludf.DUMMYFUNCTION("""COMPUTED_VALUE"""),115500.227088164)</f>
        <v>115500.2271</v>
      </c>
      <c r="CB5" s="589">
        <f>IFERROR(__xludf.DUMMYFUNCTION("""COMPUTED_VALUE"""),110905.185067266)</f>
        <v>110905.1851</v>
      </c>
      <c r="CC5" s="589">
        <f>IFERROR(__xludf.DUMMYFUNCTION("""COMPUTED_VALUE"""),113346.953891159)</f>
        <v>113346.9539</v>
      </c>
      <c r="CD5" s="589">
        <f>IFERROR(__xludf.DUMMYFUNCTION("""COMPUTED_VALUE"""),123789.929345131)</f>
        <v>123789.9293</v>
      </c>
      <c r="CE5" s="588">
        <f>IFERROR(__xludf.DUMMYFUNCTION("""COMPUTED_VALUE"""),463542.29539171996)</f>
        <v>463542.2954</v>
      </c>
      <c r="CF5" s="589">
        <f t="shared" ref="CF5:CI5" si="1">CF11</f>
        <v>132115.4907</v>
      </c>
      <c r="CG5" s="589">
        <f t="shared" si="1"/>
        <v>0</v>
      </c>
      <c r="CH5" s="589">
        <f t="shared" si="1"/>
        <v>0</v>
      </c>
      <c r="CI5" s="589">
        <f t="shared" si="1"/>
        <v>0</v>
      </c>
      <c r="CJ5" s="588">
        <f t="shared" ref="CJ5:CJ6" si="4">CF5+CG5+CH5+CI5</f>
        <v>132115.4907</v>
      </c>
      <c r="CK5" s="589">
        <f t="shared" ref="CK5:CN5" si="2">CK11</f>
        <v>0</v>
      </c>
      <c r="CL5" s="589">
        <f t="shared" si="2"/>
        <v>0</v>
      </c>
      <c r="CM5" s="589">
        <f t="shared" si="2"/>
        <v>0</v>
      </c>
      <c r="CN5" s="589">
        <f t="shared" si="2"/>
        <v>0</v>
      </c>
      <c r="CO5" s="588">
        <f t="shared" ref="CO5:CO6" si="6">CK5+CL5+CM5+CN5</f>
        <v>0</v>
      </c>
      <c r="CP5" s="590"/>
      <c r="CQ5" s="590"/>
      <c r="CR5" s="590"/>
      <c r="CS5" s="590"/>
      <c r="CT5" s="590"/>
      <c r="CU5" s="590"/>
      <c r="CV5" s="590"/>
      <c r="CW5" s="590"/>
      <c r="CX5" s="590"/>
      <c r="CY5" s="590"/>
    </row>
    <row r="6" ht="24.75" customHeight="1">
      <c r="A6" s="181">
        <v>2011.0</v>
      </c>
      <c r="B6" s="46"/>
      <c r="C6" s="591" t="s">
        <v>102</v>
      </c>
      <c r="D6" s="587">
        <f>IFERROR(__xludf.DUMMYFUNCTION("IMPORTRANGE(""https://docs.google.com/spreadsheets/d/1rDjUxjWxKmNwjaQ2sjBtNn1ISDTAboAwWubYPRN_nM8/edit#gid=521781631"",""Prod!N88:Co88"")"),115132.30258798756)</f>
        <v>115132.3026</v>
      </c>
      <c r="E6" s="592">
        <f>IFERROR(__xludf.DUMMYFUNCTION("""COMPUTED_VALUE"""),81352.14384964829)</f>
        <v>81352.14385</v>
      </c>
      <c r="F6" s="592">
        <f>IFERROR(__xludf.DUMMYFUNCTION("""COMPUTED_VALUE"""),71304.32410385952)</f>
        <v>71304.3241</v>
      </c>
      <c r="G6" s="592">
        <f>IFERROR(__xludf.DUMMYFUNCTION("""COMPUTED_VALUE"""),73774.50941363053)</f>
        <v>73774.50941</v>
      </c>
      <c r="H6" s="592">
        <f>IFERROR(__xludf.DUMMYFUNCTION("""COMPUTED_VALUE"""),341563.27995512594)</f>
        <v>341563.28</v>
      </c>
      <c r="I6" s="592">
        <f>IFERROR(__xludf.DUMMYFUNCTION("""COMPUTED_VALUE"""),83251.48812955071)</f>
        <v>83251.48813</v>
      </c>
      <c r="J6" s="592">
        <f>IFERROR(__xludf.DUMMYFUNCTION("""COMPUTED_VALUE"""),72131.86117058306)</f>
        <v>72131.86117</v>
      </c>
      <c r="K6" s="592">
        <f>IFERROR(__xludf.DUMMYFUNCTION("""COMPUTED_VALUE"""),84190.04177616838)</f>
        <v>84190.04178</v>
      </c>
      <c r="L6" s="592">
        <f>IFERROR(__xludf.DUMMYFUNCTION("""COMPUTED_VALUE"""),87917.86014895684)</f>
        <v>87917.86015</v>
      </c>
      <c r="M6" s="592">
        <f>IFERROR(__xludf.DUMMYFUNCTION("""COMPUTED_VALUE"""),327491.251225259)</f>
        <v>327491.2512</v>
      </c>
      <c r="N6" s="592">
        <f>IFERROR(__xludf.DUMMYFUNCTION("""COMPUTED_VALUE"""),89649.86610603104)</f>
        <v>89649.86611</v>
      </c>
      <c r="O6" s="592">
        <f>IFERROR(__xludf.DUMMYFUNCTION("""COMPUTED_VALUE"""),71072.55865865028)</f>
        <v>71072.55866</v>
      </c>
      <c r="P6" s="592">
        <f>IFERROR(__xludf.DUMMYFUNCTION("""COMPUTED_VALUE"""),86298.84452458912)</f>
        <v>86298.84452</v>
      </c>
      <c r="Q6" s="592">
        <f>IFERROR(__xludf.DUMMYFUNCTION("""COMPUTED_VALUE"""),75131.29983586456)</f>
        <v>75131.29984</v>
      </c>
      <c r="R6" s="592">
        <f>IFERROR(__xludf.DUMMYFUNCTION("""COMPUTED_VALUE"""),322152.569125135)</f>
        <v>322152.5691</v>
      </c>
      <c r="S6" s="592">
        <f>IFERROR(__xludf.DUMMYFUNCTION("""COMPUTED_VALUE"""),82618.18125765871)</f>
        <v>82618.18126</v>
      </c>
      <c r="T6" s="592">
        <f>IFERROR(__xludf.DUMMYFUNCTION("""COMPUTED_VALUE"""),87013.16159471316)</f>
        <v>87013.16159</v>
      </c>
      <c r="U6" s="592">
        <f>IFERROR(__xludf.DUMMYFUNCTION("""COMPUTED_VALUE"""),84061.7171330531)</f>
        <v>84061.71713</v>
      </c>
      <c r="V6" s="592">
        <f>IFERROR(__xludf.DUMMYFUNCTION("""COMPUTED_VALUE"""),76454.5839727211)</f>
        <v>76454.58397</v>
      </c>
      <c r="W6" s="592">
        <f>IFERROR(__xludf.DUMMYFUNCTION("""COMPUTED_VALUE"""),330147.6439581461)</f>
        <v>330147.644</v>
      </c>
      <c r="X6" s="592">
        <f>IFERROR(__xludf.DUMMYFUNCTION("""COMPUTED_VALUE"""),88020.06816544879)</f>
        <v>88020.06817</v>
      </c>
      <c r="Y6" s="592">
        <f>IFERROR(__xludf.DUMMYFUNCTION("""COMPUTED_VALUE"""),81082.49658671906)</f>
        <v>81082.49659</v>
      </c>
      <c r="Z6" s="592">
        <f>IFERROR(__xludf.DUMMYFUNCTION("""COMPUTED_VALUE"""),71022.26157289612)</f>
        <v>71022.26157</v>
      </c>
      <c r="AA6" s="592">
        <f>IFERROR(__xludf.DUMMYFUNCTION("""COMPUTED_VALUE"""),72931.03122963436)</f>
        <v>72931.03123</v>
      </c>
      <c r="AB6" s="592">
        <f>IFERROR(__xludf.DUMMYFUNCTION("""COMPUTED_VALUE"""),313055.85755469836)</f>
        <v>313055.8576</v>
      </c>
      <c r="AC6" s="592">
        <f>IFERROR(__xludf.DUMMYFUNCTION("""COMPUTED_VALUE"""),90004.1856)</f>
        <v>90004.1856</v>
      </c>
      <c r="AD6" s="592">
        <f>IFERROR(__xludf.DUMMYFUNCTION("""COMPUTED_VALUE"""),80972.7005)</f>
        <v>80972.7005</v>
      </c>
      <c r="AE6" s="592">
        <f>IFERROR(__xludf.DUMMYFUNCTION("""COMPUTED_VALUE"""),70065.6595)</f>
        <v>70065.6595</v>
      </c>
      <c r="AF6" s="592">
        <f>IFERROR(__xludf.DUMMYFUNCTION("""COMPUTED_VALUE"""),66138.1507)</f>
        <v>66138.1507</v>
      </c>
      <c r="AG6" s="592">
        <f>IFERROR(__xludf.DUMMYFUNCTION("""COMPUTED_VALUE"""),307180.6963)</f>
        <v>307180.6963</v>
      </c>
      <c r="AH6" s="592">
        <f>IFERROR(__xludf.DUMMYFUNCTION("""COMPUTED_VALUE"""),63549.915854261766)</f>
        <v>63549.91585</v>
      </c>
      <c r="AI6" s="592">
        <f>IFERROR(__xludf.DUMMYFUNCTION("""COMPUTED_VALUE"""),75686.9095987651)</f>
        <v>75686.9096</v>
      </c>
      <c r="AJ6" s="592">
        <f>IFERROR(__xludf.DUMMYFUNCTION("""COMPUTED_VALUE"""),83032.9)</f>
        <v>83032.9</v>
      </c>
      <c r="AK6" s="592">
        <f>IFERROR(__xludf.DUMMYFUNCTION("""COMPUTED_VALUE"""),89689.092313699)</f>
        <v>89689.09231</v>
      </c>
      <c r="AL6" s="592">
        <f>IFERROR(__xludf.DUMMYFUNCTION("""COMPUTED_VALUE"""),311958.81776672584)</f>
        <v>311958.8178</v>
      </c>
      <c r="AM6" s="592">
        <f>IFERROR(__xludf.DUMMYFUNCTION("""COMPUTED_VALUE"""),71808.10196571569)</f>
        <v>71808.10197</v>
      </c>
      <c r="AN6" s="592">
        <f>IFERROR(__xludf.DUMMYFUNCTION("""COMPUTED_VALUE"""),77374.11659816848)</f>
        <v>77374.1166</v>
      </c>
      <c r="AO6" s="592">
        <f>IFERROR(__xludf.DUMMYFUNCTION("""COMPUTED_VALUE"""),78496.04128884191)</f>
        <v>78496.04129</v>
      </c>
      <c r="AP6" s="592">
        <f>IFERROR(__xludf.DUMMYFUNCTION("""COMPUTED_VALUE"""),82763.44960371294)</f>
        <v>82763.4496</v>
      </c>
      <c r="AQ6" s="592">
        <f>IFERROR(__xludf.DUMMYFUNCTION("""COMPUTED_VALUE"""),310441.709456439)</f>
        <v>310441.7095</v>
      </c>
      <c r="AR6" s="592">
        <f>IFERROR(__xludf.DUMMYFUNCTION("""COMPUTED_VALUE"""),75632.5051173166)</f>
        <v>75632.50512</v>
      </c>
      <c r="AS6" s="592">
        <f>IFERROR(__xludf.DUMMYFUNCTION("""COMPUTED_VALUE"""),74439.37236128096)</f>
        <v>74439.37236</v>
      </c>
      <c r="AT6" s="592">
        <f>IFERROR(__xludf.DUMMYFUNCTION("""COMPUTED_VALUE"""),79720.78227220345)</f>
        <v>79720.78227</v>
      </c>
      <c r="AU6" s="592">
        <f>IFERROR(__xludf.DUMMYFUNCTION("""COMPUTED_VALUE"""),84366.6156218851)</f>
        <v>84366.61562</v>
      </c>
      <c r="AV6" s="592">
        <f>IFERROR(__xludf.DUMMYFUNCTION("""COMPUTED_VALUE"""),314159.2753726861)</f>
        <v>314159.2754</v>
      </c>
      <c r="AW6" s="592">
        <f>IFERROR(__xludf.DUMMYFUNCTION("""COMPUTED_VALUE"""),81702.6697215747)</f>
        <v>81702.66972</v>
      </c>
      <c r="AX6" s="592">
        <f>IFERROR(__xludf.DUMMYFUNCTION("""COMPUTED_VALUE"""),81230.8044093408)</f>
        <v>81230.80441</v>
      </c>
      <c r="AY6" s="592">
        <f>IFERROR(__xludf.DUMMYFUNCTION("""COMPUTED_VALUE"""),82568.5982234547)</f>
        <v>82568.59822</v>
      </c>
      <c r="AZ6" s="592">
        <f>IFERROR(__xludf.DUMMYFUNCTION("""COMPUTED_VALUE"""),80372.6156372896)</f>
        <v>80372.61564</v>
      </c>
      <c r="BA6" s="592">
        <f>IFERROR(__xludf.DUMMYFUNCTION("""COMPUTED_VALUE"""),325874.68799165974)</f>
        <v>325874.688</v>
      </c>
      <c r="BB6" s="592">
        <f>IFERROR(__xludf.DUMMYFUNCTION("""COMPUTED_VALUE"""),76165.5110717557)</f>
        <v>76165.51107</v>
      </c>
      <c r="BC6" s="592">
        <f>IFERROR(__xludf.DUMMYFUNCTION("""COMPUTED_VALUE"""),77539.889777719)</f>
        <v>77539.88978</v>
      </c>
      <c r="BD6" s="592">
        <f>IFERROR(__xludf.DUMMYFUNCTION("""COMPUTED_VALUE"""),82289.7598115501)</f>
        <v>82289.75981</v>
      </c>
      <c r="BE6" s="592">
        <f>IFERROR(__xludf.DUMMYFUNCTION("""COMPUTED_VALUE"""),78065.0176092594)</f>
        <v>78065.01761</v>
      </c>
      <c r="BF6" s="592">
        <f>IFERROR(__xludf.DUMMYFUNCTION("""COMPUTED_VALUE"""),314060.1782702842)</f>
        <v>314060.1783</v>
      </c>
      <c r="BG6" s="592">
        <f>IFERROR(__xludf.DUMMYFUNCTION("""COMPUTED_VALUE"""),78607.5827597684)</f>
        <v>78607.58276</v>
      </c>
      <c r="BH6" s="593">
        <f>IFERROR(__xludf.DUMMYFUNCTION("""COMPUTED_VALUE"""),78543.7665879112)</f>
        <v>78543.76659</v>
      </c>
      <c r="BI6" s="593">
        <f>IFERROR(__xludf.DUMMYFUNCTION("""COMPUTED_VALUE"""),78414.7074323011)</f>
        <v>78414.70743</v>
      </c>
      <c r="BJ6" s="593">
        <f>IFERROR(__xludf.DUMMYFUNCTION("""COMPUTED_VALUE"""),76972.7672365551)</f>
        <v>76972.76724</v>
      </c>
      <c r="BK6" s="592">
        <f>IFERROR(__xludf.DUMMYFUNCTION("""COMPUTED_VALUE"""),312538.8240165358)</f>
        <v>312538.824</v>
      </c>
      <c r="BL6" s="593">
        <f>IFERROR(__xludf.DUMMYFUNCTION("""COMPUTED_VALUE"""),77955.5883326328)</f>
        <v>77955.58833</v>
      </c>
      <c r="BM6" s="593">
        <f>IFERROR(__xludf.DUMMYFUNCTION("""COMPUTED_VALUE"""),77615.8330210634)</f>
        <v>77615.83302</v>
      </c>
      <c r="BN6" s="593">
        <f>IFERROR(__xludf.DUMMYFUNCTION("""COMPUTED_VALUE"""),81993.2703221922)</f>
        <v>81993.27032</v>
      </c>
      <c r="BO6" s="593">
        <f>IFERROR(__xludf.DUMMYFUNCTION("""COMPUTED_VALUE"""),83780.7236152159)</f>
        <v>83780.72362</v>
      </c>
      <c r="BP6" s="592">
        <f>IFERROR(__xludf.DUMMYFUNCTION("""COMPUTED_VALUE"""),321345.4152911043)</f>
        <v>321345.4153</v>
      </c>
      <c r="BQ6" s="593">
        <f>IFERROR(__xludf.DUMMYFUNCTION("""COMPUTED_VALUE"""),77930.6913418581)</f>
        <v>77930.69134</v>
      </c>
      <c r="BR6" s="593">
        <f>IFERROR(__xludf.DUMMYFUNCTION("""COMPUTED_VALUE"""),83950.3922565285)</f>
        <v>83950.39226</v>
      </c>
      <c r="BS6" s="593">
        <f>IFERROR(__xludf.DUMMYFUNCTION("""COMPUTED_VALUE"""),79411.3463241107)</f>
        <v>79411.34632</v>
      </c>
      <c r="BT6" s="593">
        <f>IFERROR(__xludf.DUMMYFUNCTION("""COMPUTED_VALUE"""),80467.138734559)</f>
        <v>80467.13873</v>
      </c>
      <c r="BU6" s="592">
        <f>IFERROR(__xludf.DUMMYFUNCTION("""COMPUTED_VALUE"""),321759.5686570563)</f>
        <v>321759.5687</v>
      </c>
      <c r="BV6" s="593">
        <f>IFERROR(__xludf.DUMMYFUNCTION("""COMPUTED_VALUE"""),82501.7690049506)</f>
        <v>82501.769</v>
      </c>
      <c r="BW6" s="593">
        <f>IFERROR(__xludf.DUMMYFUNCTION("""COMPUTED_VALUE"""),78041.9497381695)</f>
        <v>78041.94974</v>
      </c>
      <c r="BX6" s="593">
        <f>IFERROR(__xludf.DUMMYFUNCTION("""COMPUTED_VALUE"""),76429.4933462838)</f>
        <v>76429.49335</v>
      </c>
      <c r="BY6" s="593">
        <f>IFERROR(__xludf.DUMMYFUNCTION("""COMPUTED_VALUE"""),85461.8943872693)</f>
        <v>85461.89439</v>
      </c>
      <c r="BZ6" s="592">
        <f>IFERROR(__xludf.DUMMYFUNCTION("""COMPUTED_VALUE"""),322435.10647667316)</f>
        <v>322435.1065</v>
      </c>
      <c r="CA6" s="593">
        <f>IFERROR(__xludf.DUMMYFUNCTION("""COMPUTED_VALUE"""),81902.7221244831)</f>
        <v>81902.72212</v>
      </c>
      <c r="CB6" s="593">
        <f>IFERROR(__xludf.DUMMYFUNCTION("""COMPUTED_VALUE"""),78415.4514783072)</f>
        <v>78415.45148</v>
      </c>
      <c r="CC6" s="593">
        <f>IFERROR(__xludf.DUMMYFUNCTION("""COMPUTED_VALUE"""),78171.0543244263)</f>
        <v>78171.05432</v>
      </c>
      <c r="CD6" s="593">
        <f>IFERROR(__xludf.DUMMYFUNCTION("""COMPUTED_VALUE"""),85767.7519472794)</f>
        <v>85767.75195</v>
      </c>
      <c r="CE6" s="592">
        <f>IFERROR(__xludf.DUMMYFUNCTION("""COMPUTED_VALUE"""),324256.97987449594)</f>
        <v>324256.9799</v>
      </c>
      <c r="CF6" s="593">
        <f t="shared" ref="CF6:CI6" si="3">CF12</f>
        <v>90200.1138</v>
      </c>
      <c r="CG6" s="593">
        <f t="shared" si="3"/>
        <v>0</v>
      </c>
      <c r="CH6" s="593">
        <f t="shared" si="3"/>
        <v>0</v>
      </c>
      <c r="CI6" s="593">
        <f t="shared" si="3"/>
        <v>0</v>
      </c>
      <c r="CJ6" s="592">
        <f t="shared" si="4"/>
        <v>90200.1138</v>
      </c>
      <c r="CK6" s="593">
        <f t="shared" ref="CK6:CN6" si="5">CK12</f>
        <v>0</v>
      </c>
      <c r="CL6" s="593">
        <f t="shared" si="5"/>
        <v>0</v>
      </c>
      <c r="CM6" s="593">
        <f t="shared" si="5"/>
        <v>0</v>
      </c>
      <c r="CN6" s="593">
        <f t="shared" si="5"/>
        <v>0</v>
      </c>
      <c r="CO6" s="592">
        <f t="shared" si="6"/>
        <v>0</v>
      </c>
      <c r="CP6" s="590"/>
      <c r="CQ6" s="590"/>
      <c r="CR6" s="590"/>
      <c r="CS6" s="590"/>
      <c r="CT6" s="590"/>
      <c r="CU6" s="590"/>
      <c r="CV6" s="590"/>
      <c r="CW6" s="590"/>
      <c r="CX6" s="590"/>
      <c r="CY6" s="590"/>
    </row>
    <row r="7" ht="24.75" customHeight="1">
      <c r="A7" s="594">
        <v>2012.0</v>
      </c>
      <c r="B7" s="595" t="s">
        <v>216</v>
      </c>
      <c r="C7" s="596" t="s">
        <v>208</v>
      </c>
      <c r="D7" s="597">
        <f>VLOOKUP("Jumlah",ADHB!$A$202:$KS$202,D$33,false)</f>
        <v>66787.10139</v>
      </c>
      <c r="E7" s="597">
        <f>VLOOKUP("Jumlah",ADHB!$A$303:$KS$303,E$33,false)</f>
        <v>42340.23869</v>
      </c>
      <c r="F7" s="597">
        <f>VLOOKUP("Jumlah",ADHB!$A$404:$KS$404,F$33,false)</f>
        <v>28021.4505</v>
      </c>
      <c r="G7" s="597">
        <f>VLOOKUP("Jumlah",ADHB!$A$505:$KS$505,G$33,false)</f>
        <v>33124.95045</v>
      </c>
      <c r="H7" s="598">
        <f t="shared" ref="H7:H8" si="7">SUM(D7:G7)</f>
        <v>170273.741</v>
      </c>
      <c r="I7" s="597">
        <f>VLOOKUP("Jumlah",ADHB!$A$202:$KS$202,I$33,false)</f>
        <v>29264.19201</v>
      </c>
      <c r="J7" s="597">
        <f>VLOOKUP("Jumlah",ADHB!$A$303:$KS$303,J$33,false)</f>
        <v>25558.7398</v>
      </c>
      <c r="K7" s="597">
        <f>VLOOKUP("Jumlah",ADHB!$A$404:$KS$404,K$33,false)</f>
        <v>30435.29873</v>
      </c>
      <c r="L7" s="597">
        <f>VLOOKUP("Jumlah",ADHB!$A$505:$KS$505,L$33,false)</f>
        <v>28631.38464</v>
      </c>
      <c r="M7" s="598">
        <f t="shared" ref="M7:M8" si="8">SUM(I7:L7)</f>
        <v>113889.6152</v>
      </c>
      <c r="N7" s="597">
        <f>VLOOKUP("Jumlah",ADHB!$A$202:$KS$202,N$33,false)</f>
        <v>59895.75739</v>
      </c>
      <c r="O7" s="597">
        <f>VLOOKUP("Jumlah",ADHB!$A$303:$KS$303,O$33,false)</f>
        <v>33960.52477</v>
      </c>
      <c r="P7" s="597">
        <f>VLOOKUP("Jumlah",ADHB!$A$404:$KS$404,P$33,false)</f>
        <v>41513.72484</v>
      </c>
      <c r="Q7" s="597">
        <f>VLOOKUP("Jumlah",ADHB!$A$505:$KS$505,Q$33,false)</f>
        <v>29457.44607</v>
      </c>
      <c r="R7" s="598">
        <f t="shared" ref="R7:R8" si="9">SUM(N7:Q7)</f>
        <v>164827.4531</v>
      </c>
      <c r="S7" s="597">
        <f>VLOOKUP("Jumlah",ADHB!$A$202:$KS$202,S$33,false)</f>
        <v>35392.76181</v>
      </c>
      <c r="T7" s="597">
        <f>VLOOKUP("Jumlah",ADHB!$A$303:$KS$303,T$33,false)</f>
        <v>46679.0708</v>
      </c>
      <c r="U7" s="597">
        <f>VLOOKUP("Jumlah",ADHB!$A$404:$KS$404,U$33,false)</f>
        <v>41699.0793</v>
      </c>
      <c r="V7" s="597">
        <f>VLOOKUP("Jumlah",ADHB!$A$505:$KS$505,V$33,false)</f>
        <v>39743.17045</v>
      </c>
      <c r="W7" s="598">
        <f t="shared" ref="W7:W8" si="10">SUM(S7:V7)</f>
        <v>163514.0824</v>
      </c>
      <c r="X7" s="597">
        <f>VLOOKUP("Jumlah",ADHB!$A$202:$KS$202,X$33,false)</f>
        <v>54416.49962</v>
      </c>
      <c r="Y7" s="597">
        <f>VLOOKUP("Jumlah",ADHB!$A$303:$KS$303,Y$33,false)</f>
        <v>62235.44115</v>
      </c>
      <c r="Z7" s="597">
        <f>VLOOKUP("Jumlah",ADHB!$A$404:$KS$404,Z$33,false)</f>
        <v>45180.12681</v>
      </c>
      <c r="AA7" s="597">
        <f>VLOOKUP("Jumlah",ADHB!$A$505:$KS$505,AA$33,false)</f>
        <v>30464.28353</v>
      </c>
      <c r="AB7" s="598">
        <f t="shared" ref="AB7:AB8" si="11">SUM(X7:AA7)</f>
        <v>192296.3511</v>
      </c>
      <c r="AC7" s="597">
        <f>VLOOKUP("Jumlah",ADHB!$A$202:$KS$202,AC$33,false)</f>
        <v>28560.79163</v>
      </c>
      <c r="AD7" s="597">
        <f>VLOOKUP("Jumlah",ADHB!$A$303:$KS$303,AD$33,false)</f>
        <v>21806.86099</v>
      </c>
      <c r="AE7" s="597">
        <f>VLOOKUP("Jumlah",ADHB!$A$404:$KS$404,AE$33,false)</f>
        <v>17085.11056</v>
      </c>
      <c r="AF7" s="597">
        <f>VLOOKUP("Jumlah",ADHB!$A$505:$KS$505,AF$33,false)</f>
        <v>12641.42782</v>
      </c>
      <c r="AG7" s="598">
        <f t="shared" ref="AG7:AG8" si="12">SUM(AC7:AF7)</f>
        <v>80094.19099</v>
      </c>
      <c r="AH7" s="597">
        <f>VLOOKUP("Jumlah",ADHB!$A$202:$KS$202,AH$33,false)</f>
        <v>25020.80049</v>
      </c>
      <c r="AI7" s="597">
        <f>VLOOKUP("Jumlah",ADHB!$A$303:$KS$303,AI$33,false)</f>
        <v>47493.43656</v>
      </c>
      <c r="AJ7" s="597">
        <f>VLOOKUP("Jumlah",ADHB!$A$404:$KS$404,AJ$33,false)</f>
        <v>58380.95484</v>
      </c>
      <c r="AK7" s="597">
        <f>VLOOKUP("Jumlah",ADHB!$A$505:$KS$505,AK$33,false)</f>
        <v>45728.34723</v>
      </c>
      <c r="AL7" s="598">
        <f t="shared" ref="AL7:AL8" si="13">SUM(AH7:AK7)</f>
        <v>176623.5391</v>
      </c>
      <c r="AM7" s="597">
        <f>VLOOKUP("Jumlah",ADHB!$A$202:$KS$202,AM$33,false)</f>
        <v>27001.4514</v>
      </c>
      <c r="AN7" s="597">
        <f>VLOOKUP("Jumlah",ADHB!$A$303:$KS$303,AN$33,false)</f>
        <v>22259.97413</v>
      </c>
      <c r="AO7" s="597">
        <f>VLOOKUP("Jumlah",ADHB!$A$404:$KS$404,AO$33,false)</f>
        <v>18451.86123</v>
      </c>
      <c r="AP7" s="597">
        <f>VLOOKUP("Jumlah",ADHB!$A$505:$KS$505,AP$33,false)</f>
        <v>20594.11361</v>
      </c>
      <c r="AQ7" s="598">
        <f t="shared" ref="AQ7:AQ8" si="14">SUM(AM7:AP7)</f>
        <v>88307.40037</v>
      </c>
      <c r="AR7" s="597">
        <f>VLOOKUP("Jumlah",ADHB!$A$202:$KS$202,AR$33,false)</f>
        <v>33348.35686</v>
      </c>
      <c r="AS7" s="597">
        <f>VLOOKUP("Jumlah",ADHB!$A$303:$KS$303,AS$33,false)</f>
        <v>25416.58063</v>
      </c>
      <c r="AT7" s="597">
        <f>VLOOKUP("Jumlah",ADHB!$A$404:$KS$404,AT$33,false)</f>
        <v>19792.22192</v>
      </c>
      <c r="AU7" s="597">
        <f>VLOOKUP("Jumlah",ADHB!$A$505:$KS$505,AU$33,false)</f>
        <v>23905.40367</v>
      </c>
      <c r="AV7" s="598">
        <f t="shared" ref="AV7:AV8" si="15">SUM(AR7:AU7)</f>
        <v>102462.5631</v>
      </c>
      <c r="AW7" s="597">
        <f>VLOOKUP("Jumlah",ADHB!$A$202:$KS$202,AW$33,false)</f>
        <v>32692.34259</v>
      </c>
      <c r="AX7" s="597">
        <f>VLOOKUP("Jumlah",ADHB!$A$303:$KS$303,AX$33,false)</f>
        <v>31243.37682</v>
      </c>
      <c r="AY7" s="597">
        <f>VLOOKUP("Jumlah",ADHB!$A$404:$KS$404,AY$33,false)</f>
        <v>43110.31302</v>
      </c>
      <c r="AZ7" s="597">
        <f>VLOOKUP("Jumlah",ADHB!$A$505:$KS$505,AZ$33,false)</f>
        <v>28856.74418</v>
      </c>
      <c r="BA7" s="598">
        <f t="shared" ref="BA7:BA8" si="16">SUM(AW7:AZ7)</f>
        <v>135902.7766</v>
      </c>
      <c r="BB7" s="597">
        <f>VLOOKUP("Jumlah",ADHB!$A$202:$KS$202,BB$33,false)</f>
        <v>25153.61419</v>
      </c>
      <c r="BC7" s="597">
        <f>VLOOKUP("Jumlah",ADHB!$A$303:$KS$303,BC$33,false)</f>
        <v>25748.27858</v>
      </c>
      <c r="BD7" s="597">
        <f>VLOOKUP("Jumlah",ADHB!$A$404:$KS$404,BD$33,false)</f>
        <v>37217.05098</v>
      </c>
      <c r="BE7" s="597">
        <f>VLOOKUP("Jumlah",ADHB!$A$505:$KS$505,BE$33,false)</f>
        <v>39388.03831</v>
      </c>
      <c r="BF7" s="598">
        <f t="shared" ref="BF7:BF8" si="17">SUM(BB7:BE7)</f>
        <v>127506.9821</v>
      </c>
      <c r="BG7" s="597">
        <f>VLOOKUP("Jumlah",ADHB!$A$202:$KS$202,BG$33,false)</f>
        <v>42935.02053</v>
      </c>
      <c r="BH7" s="597">
        <f>VLOOKUP("Jumlah",ADHB!$A$303:$KS$303,BH$33,false)</f>
        <v>34213.28462</v>
      </c>
      <c r="BI7" s="597">
        <f>VLOOKUP("Jumlah",ADHB!$A$404:$KS$404,BI$33,false)</f>
        <v>32600.0639</v>
      </c>
      <c r="BJ7" s="597">
        <f>VLOOKUP("Jumlah",ADHB!$A$505:$KS$505,BJ$33,false)</f>
        <v>29256.77168</v>
      </c>
      <c r="BK7" s="598">
        <f t="shared" ref="BK7:BK8" si="18">SUM(BG7:BJ7)</f>
        <v>139005.1407</v>
      </c>
      <c r="BL7" s="597">
        <f>VLOOKUP("Jumlah",ADHB!$A$202:$KS$202,BL$33,false)</f>
        <v>34879.06142</v>
      </c>
      <c r="BM7" s="597">
        <f>VLOOKUP("Jumlah",ADHB!$A$303:$KS$303,BM$33,false)</f>
        <v>33384.77514</v>
      </c>
      <c r="BN7" s="597">
        <f>VLOOKUP("Jumlah",ADHB!$A$404:$KS$404,BN$33,false)</f>
        <v>36724.06475</v>
      </c>
      <c r="BO7" s="597">
        <f>VLOOKUP("Jumlah",ADHB!$A$505:$KS$505,BO$33,false)</f>
        <v>36002.93142</v>
      </c>
      <c r="BP7" s="598">
        <f t="shared" ref="BP7:BP8" si="19">SUM(BL7:BO7)</f>
        <v>140990.8327</v>
      </c>
      <c r="BQ7" s="597">
        <f>VLOOKUP("Jumlah",ADHB!$A$202:$KS$202,BQ$33,false)</f>
        <v>41374.45765</v>
      </c>
      <c r="BR7" s="597">
        <f>VLOOKUP("Jumlah",ADHB!$A$303:$KS$303,BR$33,false)</f>
        <v>43115.54526</v>
      </c>
      <c r="BS7" s="597">
        <f>VLOOKUP("Jumlah",ADHB!$A$404:$KS$404,BS$33,false)</f>
        <v>37415.90982</v>
      </c>
      <c r="BT7" s="597">
        <f>VLOOKUP("Jumlah",ADHB!$A$505:$KS$505,BT$33,false)</f>
        <v>31130.67713</v>
      </c>
      <c r="BU7" s="598">
        <f t="shared" ref="BU7:BU8" si="20">SUM(BQ7:BT7)</f>
        <v>153036.5899</v>
      </c>
      <c r="BV7" s="597">
        <f>VLOOKUP("Jumlah",ADHB!$A$202:$KS$202,BV$33,false)</f>
        <v>50274.20326</v>
      </c>
      <c r="BW7" s="597">
        <f>VLOOKUP("Jumlah",ADHB!$A$303:$KS$303,BW$33,false)</f>
        <v>39451.40532</v>
      </c>
      <c r="BX7" s="597">
        <f>VLOOKUP("Jumlah",ADHB!$A$404:$KS$404,BX$33,false)</f>
        <v>37712.3242</v>
      </c>
      <c r="BY7" s="597">
        <f>VLOOKUP("Jumlah",ADHB!$A$505:$KS$505,BY$33,false)</f>
        <v>39714.63044</v>
      </c>
      <c r="BZ7" s="598">
        <f t="shared" ref="BZ7:BZ8" si="21">SUM(BV7:BY7)</f>
        <v>167152.5632</v>
      </c>
      <c r="CA7" s="597">
        <f>VLOOKUP("Jumlah",ADHB!$A$202:$KS$202,CA$33,false)</f>
        <v>41587.93916</v>
      </c>
      <c r="CB7" s="597">
        <f>VLOOKUP("Jumlah",ADHB!$A$303:$KS$303,CB$33,false)</f>
        <v>46467.15379</v>
      </c>
      <c r="CC7" s="597">
        <f>VLOOKUP("Jumlah",ADHB!$A$404:$KS$404,CC$33,false)</f>
        <v>48716.49725</v>
      </c>
      <c r="CD7" s="597">
        <f>VLOOKUP("Jumlah",ADHB!$A$505:$KS$505,CD$33,false)</f>
        <v>41401.35341</v>
      </c>
      <c r="CE7" s="598">
        <f t="shared" ref="CE7:CE8" si="22">SUM(CA7:CD7)</f>
        <v>178172.9436</v>
      </c>
      <c r="CF7" s="597">
        <f>VLOOKUP("Jumlah",ADHB!$A$202:$KS$202,CF$33,false)</f>
        <v>47915.49067</v>
      </c>
      <c r="CG7" s="597">
        <f>VLOOKUP("Jumlah",ADHB!$A$303:$KS$303,CG$33,false)</f>
        <v>0</v>
      </c>
      <c r="CH7" s="597">
        <f>VLOOKUP("Jumlah",ADHB!$A$404:$KS$404,CH$33,false)</f>
        <v>0</v>
      </c>
      <c r="CI7" s="597">
        <f>VLOOKUP("Jumlah",ADHB!$A$505:$KS$505,CI$33,false)</f>
        <v>0</v>
      </c>
      <c r="CJ7" s="598">
        <f t="shared" ref="CJ7:CJ8" si="23">SUM(CF7:CI7)</f>
        <v>47915.49067</v>
      </c>
      <c r="CK7" s="597">
        <f>VLOOKUP("Jumlah",ADHB!$A$202:$KS$202,CK$33,false)</f>
        <v>0</v>
      </c>
      <c r="CL7" s="597">
        <f>VLOOKUP("Jumlah",ADHB!$A$303:$KS$303,CL$33,false)</f>
        <v>0</v>
      </c>
      <c r="CM7" s="597">
        <f>VLOOKUP("Jumlah",ADHB!$A$404:$KS$404,CM$33,false)</f>
        <v>0</v>
      </c>
      <c r="CN7" s="597">
        <f>VLOOKUP("Jumlah",ADHB!$A$505:$KS$505,CN$33,false)</f>
        <v>0</v>
      </c>
      <c r="CO7" s="598">
        <f t="shared" ref="CO7:CO8" si="24">SUM(CK7:CN7)</f>
        <v>0</v>
      </c>
    </row>
    <row r="8" ht="24.75" customHeight="1">
      <c r="A8" s="594">
        <v>2013.0</v>
      </c>
      <c r="B8" s="46"/>
      <c r="C8" s="596" t="s">
        <v>102</v>
      </c>
      <c r="D8" s="597">
        <f>VLOOKUP("Jumlah",ADHK!$A$202:$KS$202,D$33,false)</f>
        <v>66787.10139</v>
      </c>
      <c r="E8" s="597">
        <f>VLOOKUP("Jumlah",ADHK!$A$303:$KS$303,E$33,false)</f>
        <v>42340.23869</v>
      </c>
      <c r="F8" s="597">
        <f>VLOOKUP("Jumlah",ADHK!$A$404:$KS$404,F$33,false)</f>
        <v>28021.4505</v>
      </c>
      <c r="G8" s="597">
        <f>VLOOKUP("Jumlah",ADHK!$A$505:$KS$505,G$33,false)</f>
        <v>33124.95045</v>
      </c>
      <c r="H8" s="598">
        <f t="shared" si="7"/>
        <v>170273.741</v>
      </c>
      <c r="I8" s="597">
        <f>VLOOKUP("Jumlah",ADHK!$A$202:$KS$202,I$33,false)</f>
        <v>29098.58591</v>
      </c>
      <c r="J8" s="597">
        <f>VLOOKUP("Jumlah",ADHK!$A$303:$KS$303,J$33,false)</f>
        <v>24710.75627</v>
      </c>
      <c r="K8" s="597">
        <f>VLOOKUP("Jumlah",ADHK!$A$404:$KS$404,K$33,false)</f>
        <v>28403.43513</v>
      </c>
      <c r="L8" s="597">
        <f>VLOOKUP("Jumlah",ADHK!$A$505:$KS$505,L$33,false)</f>
        <v>31342.6674</v>
      </c>
      <c r="M8" s="598">
        <f t="shared" si="8"/>
        <v>113555.4447</v>
      </c>
      <c r="N8" s="597">
        <f>VLOOKUP("Jumlah",ADHK!$A$202:$KS$202,N$33,false)</f>
        <v>54677.16435</v>
      </c>
      <c r="O8" s="597">
        <f>VLOOKUP("Jumlah",ADHK!$A$303:$KS$303,O$33,false)</f>
        <v>30852.45653</v>
      </c>
      <c r="P8" s="597">
        <f>VLOOKUP("Jumlah",ADHK!$A$404:$KS$404,P$33,false)</f>
        <v>36932.26449</v>
      </c>
      <c r="Q8" s="597">
        <f>VLOOKUP("Jumlah",ADHK!$A$505:$KS$505,Q$33,false)</f>
        <v>26012.59883</v>
      </c>
      <c r="R8" s="598">
        <f t="shared" si="9"/>
        <v>148474.4842</v>
      </c>
      <c r="S8" s="597">
        <f>VLOOKUP("Jumlah",ADHK!$A$202:$KS$202,S$33,false)</f>
        <v>31160.2401</v>
      </c>
      <c r="T8" s="597">
        <f>VLOOKUP("Jumlah",ADHK!$A$303:$KS$303,T$33,false)</f>
        <v>40973.02291</v>
      </c>
      <c r="U8" s="597">
        <f>VLOOKUP("Jumlah",ADHK!$A$404:$KS$404,U$33,false)</f>
        <v>35419.46873</v>
      </c>
      <c r="V8" s="597">
        <f>VLOOKUP("Jumlah",ADHK!$A$505:$KS$505,V$33,false)</f>
        <v>33615.55935</v>
      </c>
      <c r="W8" s="598">
        <f t="shared" si="10"/>
        <v>141168.2911</v>
      </c>
      <c r="X8" s="597">
        <f>VLOOKUP("Jumlah",ADHK!$A$202:$KS$202,X$33,false)</f>
        <v>44582.67874</v>
      </c>
      <c r="Y8" s="597">
        <f>VLOOKUP("Jumlah",ADHK!$A$303:$KS$303,Y$33,false)</f>
        <v>50347.49381</v>
      </c>
      <c r="Z8" s="597">
        <f>VLOOKUP("Jumlah",ADHK!$A$404:$KS$404,Z$33,false)</f>
        <v>34715.89335</v>
      </c>
      <c r="AA8" s="597">
        <f>VLOOKUP("Jumlah",ADHK!$A$505:$KS$505,AA$33,false)</f>
        <v>23274.42224</v>
      </c>
      <c r="AB8" s="598">
        <f t="shared" si="11"/>
        <v>152920.4882</v>
      </c>
      <c r="AC8" s="597">
        <f>VLOOKUP("Jumlah",ADHK!$A$202:$KS$202,AC$33,false)</f>
        <v>22401.28947</v>
      </c>
      <c r="AD8" s="597">
        <f>VLOOKUP("Jumlah",ADHK!$A$303:$KS$303,AD$33,false)</f>
        <v>16505.55547</v>
      </c>
      <c r="AE8" s="597">
        <f>VLOOKUP("Jumlah",ADHK!$A$404:$KS$404,AE$33,false)</f>
        <v>12612.4816</v>
      </c>
      <c r="AF8" s="597">
        <f>VLOOKUP("Jumlah",ADHK!$A$505:$KS$505,AF$33,false)</f>
        <v>9260.254259</v>
      </c>
      <c r="AG8" s="598">
        <f t="shared" si="12"/>
        <v>60779.5808</v>
      </c>
      <c r="AH8" s="597">
        <f>VLOOKUP("Jumlah",ADHK!$A$202:$KS$202,AH$33,false)</f>
        <v>18125.68832</v>
      </c>
      <c r="AI8" s="597">
        <f>VLOOKUP("Jumlah",ADHK!$A$303:$KS$303,AI$33,false)</f>
        <v>32365.46402</v>
      </c>
      <c r="AJ8" s="597">
        <f>VLOOKUP("Jumlah",ADHK!$A$404:$KS$404,AJ$33,false)</f>
        <v>40400.09119</v>
      </c>
      <c r="AK8" s="597">
        <f>VLOOKUP("Jumlah",ADHK!$A$505:$KS$505,AK$33,false)</f>
        <v>31772.05024</v>
      </c>
      <c r="AL8" s="598">
        <f t="shared" si="13"/>
        <v>122663.2938</v>
      </c>
      <c r="AM8" s="597">
        <f>VLOOKUP("Jumlah",ADHK!$A$202:$KS$202,AM$33,false)</f>
        <v>18449.64205</v>
      </c>
      <c r="AN8" s="597">
        <f>VLOOKUP("Jumlah",ADHK!$A$303:$KS$303,AN$33,false)</f>
        <v>14983.59321</v>
      </c>
      <c r="AO8" s="597">
        <f>VLOOKUP("Jumlah",ADHK!$A$404:$KS$404,AO$33,false)</f>
        <v>12289.28589</v>
      </c>
      <c r="AP8" s="597">
        <f>VLOOKUP("Jumlah",ADHK!$A$505:$KS$505,AP$33,false)</f>
        <v>14242.62255</v>
      </c>
      <c r="AQ8" s="598">
        <f t="shared" si="14"/>
        <v>59965.1437</v>
      </c>
      <c r="AR8" s="597">
        <f>VLOOKUP("Jumlah",ADHK!$A$202:$KS$202,AR$33,false)</f>
        <v>22855.90603</v>
      </c>
      <c r="AS8" s="597">
        <f>VLOOKUP("Jumlah",ADHK!$A$303:$KS$303,AS$33,false)</f>
        <v>17093.79151</v>
      </c>
      <c r="AT8" s="597">
        <f>VLOOKUP("Jumlah",ADHK!$A$404:$KS$404,AT$33,false)</f>
        <v>12815.40269</v>
      </c>
      <c r="AU8" s="597">
        <f>VLOOKUP("Jumlah",ADHK!$A$505:$KS$505,AU$33,false)</f>
        <v>16027.18278</v>
      </c>
      <c r="AV8" s="598">
        <f t="shared" si="15"/>
        <v>68792.28301</v>
      </c>
      <c r="AW8" s="597">
        <f>VLOOKUP("Jumlah",ADHK!$A$202:$KS$202,AW$33,false)</f>
        <v>21488.97704</v>
      </c>
      <c r="AX8" s="597">
        <f>VLOOKUP("Jumlah",ADHK!$A$303:$KS$303,AX$33,false)</f>
        <v>20113.52403</v>
      </c>
      <c r="AY8" s="597">
        <f>VLOOKUP("Jumlah",ADHK!$A$404:$KS$404,AY$33,false)</f>
        <v>27771.20814</v>
      </c>
      <c r="AZ8" s="597">
        <f>VLOOKUP("Jumlah",ADHK!$A$505:$KS$505,AZ$33,false)</f>
        <v>18359.67353</v>
      </c>
      <c r="BA8" s="598">
        <f t="shared" si="16"/>
        <v>87733.38275</v>
      </c>
      <c r="BB8" s="597">
        <f>VLOOKUP("Jumlah",ADHK!$A$202:$KS$202,BB$33,false)</f>
        <v>15705.3938</v>
      </c>
      <c r="BC8" s="597">
        <f>VLOOKUP("Jumlah",ADHK!$A$303:$KS$303,BC$33,false)</f>
        <v>16179.7478</v>
      </c>
      <c r="BD8" s="597">
        <f>VLOOKUP("Jumlah",ADHK!$A$404:$KS$404,BD$33,false)</f>
        <v>23336.47895</v>
      </c>
      <c r="BE8" s="597">
        <f>VLOOKUP("Jumlah",ADHK!$A$505:$KS$505,BE$33,false)</f>
        <v>24931.20649</v>
      </c>
      <c r="BF8" s="598">
        <f t="shared" si="17"/>
        <v>80152.82704</v>
      </c>
      <c r="BG8" s="597">
        <f>VLOOKUP("Jumlah",ADHK!$A$202:$KS$202,BG$33,false)</f>
        <v>25996.15643</v>
      </c>
      <c r="BH8" s="597">
        <f>VLOOKUP("Jumlah",ADHK!$A$303:$KS$303,BH$33,false)</f>
        <v>20924.55245</v>
      </c>
      <c r="BI8" s="597">
        <f>VLOOKUP("Jumlah",ADHK!$A$404:$KS$404,BI$33,false)</f>
        <v>19670.40512</v>
      </c>
      <c r="BJ8" s="597">
        <f>VLOOKUP("Jumlah",ADHK!$A$505:$KS$505,BJ$33,false)</f>
        <v>18174.76541</v>
      </c>
      <c r="BK8" s="598">
        <f t="shared" si="18"/>
        <v>84765.87942</v>
      </c>
      <c r="BL8" s="597">
        <f>VLOOKUP("Jumlah",ADHK!$A$202:$KS$202,BL$33,false)</f>
        <v>20762.81101</v>
      </c>
      <c r="BM8" s="597">
        <f>VLOOKUP("Jumlah",ADHK!$A$303:$KS$303,BM$33,false)</f>
        <v>18889.98848</v>
      </c>
      <c r="BN8" s="597">
        <f>VLOOKUP("Jumlah",ADHK!$A$404:$KS$404,BN$33,false)</f>
        <v>20212.88936</v>
      </c>
      <c r="BO8" s="597">
        <f>VLOOKUP("Jumlah",ADHK!$A$505:$KS$505,BO$33,false)</f>
        <v>20209.1093</v>
      </c>
      <c r="BP8" s="598">
        <f t="shared" si="19"/>
        <v>80074.79815</v>
      </c>
      <c r="BQ8" s="597">
        <f>VLOOKUP("Jumlah",ADHK!$A$202:$KS$202,BQ$33,false)</f>
        <v>23316.32324</v>
      </c>
      <c r="BR8" s="597">
        <f>VLOOKUP("Jumlah",ADHK!$A$303:$KS$303,BR$33,false)</f>
        <v>24168.12179</v>
      </c>
      <c r="BS8" s="597">
        <f>VLOOKUP("Jumlah",ADHK!$A$404:$KS$404,BS$33,false)</f>
        <v>21574.14261</v>
      </c>
      <c r="BT8" s="597">
        <f>VLOOKUP("Jumlah",ADHK!$A$505:$KS$505,BT$33,false)</f>
        <v>17867.41474</v>
      </c>
      <c r="BU8" s="598">
        <f t="shared" si="20"/>
        <v>86926.00238</v>
      </c>
      <c r="BV8" s="597">
        <f>VLOOKUP("Jumlah",ADHK!$A$202:$KS$202,BV$33,false)</f>
        <v>26745.53059</v>
      </c>
      <c r="BW8" s="597">
        <f>VLOOKUP("Jumlah",ADHK!$A$303:$KS$303,BW$33,false)</f>
        <v>19832.08701</v>
      </c>
      <c r="BX8" s="597">
        <f>VLOOKUP("Jumlah",ADHK!$A$404:$KS$404,BX$33,false)</f>
        <v>20124.8069</v>
      </c>
      <c r="BY8" s="597">
        <f>VLOOKUP("Jumlah",ADHK!$A$505:$KS$505,BY$33,false)</f>
        <v>22060.84779</v>
      </c>
      <c r="BZ8" s="598">
        <f t="shared" si="21"/>
        <v>88763.27228</v>
      </c>
      <c r="CA8" s="597">
        <f>VLOOKUP("Jumlah",ADHK!$A$202:$KS$202,CA$33,false)</f>
        <v>22621.644</v>
      </c>
      <c r="CB8" s="597">
        <f>VLOOKUP("Jumlah",ADHK!$A$303:$KS$303,CB$33,false)</f>
        <v>24608.82048</v>
      </c>
      <c r="CC8" s="597">
        <f>VLOOKUP("Jumlah",ADHK!$A$404:$KS$404,CC$33,false)</f>
        <v>25234.5705</v>
      </c>
      <c r="CD8" s="597">
        <f>VLOOKUP("Jumlah",ADHK!$A$505:$KS$505,CD$33,false)</f>
        <v>22273.71616</v>
      </c>
      <c r="CE8" s="598">
        <f t="shared" si="22"/>
        <v>94738.75115</v>
      </c>
      <c r="CF8" s="597">
        <f>VLOOKUP("Jumlah",ADHK!$A$202:$KS$202,CF$33,false)</f>
        <v>25800.1138</v>
      </c>
      <c r="CG8" s="597">
        <f>VLOOKUP("Jumlah",ADHK!$A$303:$KS$303,CG$33,false)</f>
        <v>0</v>
      </c>
      <c r="CH8" s="597">
        <f>VLOOKUP("Jumlah",ADHK!$A$404:$KS$404,CH$33,false)</f>
        <v>0</v>
      </c>
      <c r="CI8" s="597">
        <f>VLOOKUP("Jumlah",ADHK!$A$505:$KS$505,CI$33,false)</f>
        <v>0</v>
      </c>
      <c r="CJ8" s="598">
        <f t="shared" si="23"/>
        <v>25800.1138</v>
      </c>
      <c r="CK8" s="597">
        <f>VLOOKUP("Jumlah",ADHK!$A$202:$KS$202,CK$33,false)</f>
        <v>0</v>
      </c>
      <c r="CL8" s="597">
        <f>VLOOKUP("Jumlah",ADHK!$A$303:$KS$303,CL$33,false)</f>
        <v>0</v>
      </c>
      <c r="CM8" s="597">
        <f>VLOOKUP("Jumlah",ADHK!$A$404:$KS$404,CM$33,false)</f>
        <v>0</v>
      </c>
      <c r="CN8" s="597">
        <f>VLOOKUP("Jumlah",ADHK!$A$505:$KS$505,CN$33,false)</f>
        <v>0</v>
      </c>
      <c r="CO8" s="598">
        <f t="shared" si="24"/>
        <v>0</v>
      </c>
    </row>
    <row r="9" ht="24.75" customHeight="1">
      <c r="A9" s="599">
        <v>2014.0</v>
      </c>
      <c r="B9" s="600" t="s">
        <v>217</v>
      </c>
      <c r="C9" s="601" t="s">
        <v>208</v>
      </c>
      <c r="D9" s="602">
        <f t="shared" ref="D9:BA9" si="25">D5-D7</f>
        <v>39925.7081</v>
      </c>
      <c r="E9" s="603">
        <f t="shared" si="25"/>
        <v>39033.4254</v>
      </c>
      <c r="F9" s="603">
        <f t="shared" si="25"/>
        <v>49231.41786</v>
      </c>
      <c r="G9" s="603">
        <f t="shared" si="25"/>
        <v>43098.98762</v>
      </c>
      <c r="H9" s="603">
        <f t="shared" si="25"/>
        <v>171289.539</v>
      </c>
      <c r="I9" s="603">
        <f t="shared" si="25"/>
        <v>53935.5431</v>
      </c>
      <c r="J9" s="603">
        <f t="shared" si="25"/>
        <v>44267.34904</v>
      </c>
      <c r="K9" s="603">
        <f t="shared" si="25"/>
        <v>51939.4803</v>
      </c>
      <c r="L9" s="603">
        <f t="shared" si="25"/>
        <v>58553.80074</v>
      </c>
      <c r="M9" s="603">
        <f t="shared" si="25"/>
        <v>208696.1732</v>
      </c>
      <c r="N9" s="603">
        <f t="shared" si="25"/>
        <v>24048.45112</v>
      </c>
      <c r="O9" s="603">
        <f t="shared" si="25"/>
        <v>32993.25497</v>
      </c>
      <c r="P9" s="603">
        <f t="shared" si="25"/>
        <v>41027.60472</v>
      </c>
      <c r="Q9" s="603">
        <f t="shared" si="25"/>
        <v>41956.21227</v>
      </c>
      <c r="R9" s="603">
        <f t="shared" si="25"/>
        <v>140025.5231</v>
      </c>
      <c r="S9" s="603">
        <f t="shared" si="25"/>
        <v>45382.05403</v>
      </c>
      <c r="T9" s="603">
        <f t="shared" si="25"/>
        <v>40867.32198</v>
      </c>
      <c r="U9" s="603">
        <f t="shared" si="25"/>
        <v>42817.62557</v>
      </c>
      <c r="V9" s="603">
        <f t="shared" si="25"/>
        <v>28817.64947</v>
      </c>
      <c r="W9" s="603">
        <f t="shared" si="25"/>
        <v>157884.6511</v>
      </c>
      <c r="X9" s="603">
        <f t="shared" si="25"/>
        <v>30094.63701</v>
      </c>
      <c r="Y9" s="603">
        <f t="shared" si="25"/>
        <v>15902.38749</v>
      </c>
      <c r="Z9" s="603">
        <f t="shared" si="25"/>
        <v>24688.73577</v>
      </c>
      <c r="AA9" s="603">
        <f t="shared" si="25"/>
        <v>43040.46105</v>
      </c>
      <c r="AB9" s="603">
        <f t="shared" si="25"/>
        <v>113726.2213</v>
      </c>
      <c r="AC9" s="603">
        <f t="shared" si="25"/>
        <v>61281.38644</v>
      </c>
      <c r="AD9" s="603">
        <f t="shared" si="25"/>
        <v>58526.15518</v>
      </c>
      <c r="AE9" s="603">
        <f t="shared" si="25"/>
        <v>57917.97242</v>
      </c>
      <c r="AF9" s="603">
        <f t="shared" si="25"/>
        <v>59561.5913</v>
      </c>
      <c r="AG9" s="603">
        <f t="shared" si="25"/>
        <v>237287.1053</v>
      </c>
      <c r="AH9" s="603">
        <f t="shared" si="25"/>
        <v>44476.95695</v>
      </c>
      <c r="AI9" s="603">
        <f t="shared" si="25"/>
        <v>36073.08774</v>
      </c>
      <c r="AJ9" s="603">
        <f t="shared" si="25"/>
        <v>30325.25351</v>
      </c>
      <c r="AK9" s="603">
        <f t="shared" si="25"/>
        <v>51018.86512</v>
      </c>
      <c r="AL9" s="603">
        <f t="shared" si="25"/>
        <v>161894.1633</v>
      </c>
      <c r="AM9" s="603">
        <f t="shared" si="25"/>
        <v>51449.55109</v>
      </c>
      <c r="AN9" s="603">
        <f t="shared" si="25"/>
        <v>64025.01158</v>
      </c>
      <c r="AO9" s="603">
        <f t="shared" si="25"/>
        <v>69600.71987</v>
      </c>
      <c r="AP9" s="603">
        <f t="shared" si="25"/>
        <v>68420.43547</v>
      </c>
      <c r="AQ9" s="603">
        <f t="shared" si="25"/>
        <v>253495.718</v>
      </c>
      <c r="AR9" s="603">
        <f t="shared" si="25"/>
        <v>49090.02651</v>
      </c>
      <c r="AS9" s="603">
        <f t="shared" si="25"/>
        <v>56999.64435</v>
      </c>
      <c r="AT9" s="603">
        <f t="shared" si="25"/>
        <v>69234.14691</v>
      </c>
      <c r="AU9" s="603">
        <f t="shared" si="25"/>
        <v>69786.51163</v>
      </c>
      <c r="AV9" s="603">
        <f t="shared" si="25"/>
        <v>245110.3294</v>
      </c>
      <c r="AW9" s="603">
        <f t="shared" si="25"/>
        <v>57906.847</v>
      </c>
      <c r="AX9" s="603">
        <f t="shared" si="25"/>
        <v>61807.45899</v>
      </c>
      <c r="AY9" s="603">
        <f t="shared" si="25"/>
        <v>54932.57955</v>
      </c>
      <c r="AZ9" s="603">
        <f t="shared" si="25"/>
        <v>66662.81779</v>
      </c>
      <c r="BA9" s="603">
        <f t="shared" si="25"/>
        <v>241309.7033</v>
      </c>
      <c r="BB9" s="603">
        <v>64986.03112397676</v>
      </c>
      <c r="BC9" s="603">
        <v>63540.21665148302</v>
      </c>
      <c r="BD9" s="603">
        <v>58925.14882174395</v>
      </c>
      <c r="BE9" s="603">
        <v>49885.646221500545</v>
      </c>
      <c r="BF9" s="603">
        <v>237337.0428187043</v>
      </c>
      <c r="BG9" s="603">
        <v>43317.339652805225</v>
      </c>
      <c r="BH9" s="603">
        <v>61349.99999999995</v>
      </c>
      <c r="BI9" s="604">
        <f>65300-1000</f>
        <v>64300</v>
      </c>
      <c r="BJ9" s="604">
        <v>64000.0</v>
      </c>
      <c r="BK9" s="605"/>
      <c r="BL9" s="604">
        <v>58500.0</v>
      </c>
      <c r="BM9" s="604">
        <f>64380+2630</f>
        <v>67010</v>
      </c>
      <c r="BN9" s="606">
        <f>((0.88285633701986*1000%+100)*BM5*BN6/(100*BM6))-BN7</f>
        <v>77111.70063</v>
      </c>
      <c r="BO9" s="606">
        <f>((-1.52*1000%+100)*BN5*BO6/(100*BN6))-BO7+15950</f>
        <v>78584.21111</v>
      </c>
      <c r="BP9" s="605"/>
      <c r="BQ9" s="604">
        <v>66320.0</v>
      </c>
      <c r="BR9" s="604">
        <v>70980.0</v>
      </c>
      <c r="BS9" s="606">
        <f>((-2.84167794316643*99%+100)*BR5*BS6/(100*BR6))-BS7</f>
        <v>69205.15779</v>
      </c>
      <c r="BT9" s="604">
        <f>82770+1410</f>
        <v>84180</v>
      </c>
      <c r="BU9" s="605"/>
      <c r="BV9" s="604">
        <v>74090.0</v>
      </c>
      <c r="BW9" s="604">
        <f>78050+760</f>
        <v>78810</v>
      </c>
      <c r="BX9" s="604">
        <f>69900+2800</f>
        <v>72700</v>
      </c>
      <c r="BY9" s="604">
        <f>79500+1800</f>
        <v>81300</v>
      </c>
      <c r="BZ9" s="605"/>
      <c r="CA9" s="604">
        <f>76110-1500-2000-300</f>
        <v>72310</v>
      </c>
      <c r="CB9" s="604">
        <f>70800-500</f>
        <v>70300</v>
      </c>
      <c r="CC9" s="604">
        <f>70300-4000-3000</f>
        <v>63300</v>
      </c>
      <c r="CD9" s="604">
        <f>74500+1500+1250+3500+550+1000</f>
        <v>82300</v>
      </c>
      <c r="CE9" s="605"/>
      <c r="CF9" s="604">
        <f>80700+3500</f>
        <v>84200</v>
      </c>
      <c r="CG9" s="604"/>
      <c r="CH9" s="604"/>
      <c r="CI9" s="604"/>
      <c r="CJ9" s="605"/>
      <c r="CK9" s="604"/>
      <c r="CL9" s="604"/>
      <c r="CM9" s="604"/>
      <c r="CN9" s="604"/>
      <c r="CO9" s="605"/>
      <c r="CP9" s="607"/>
      <c r="CQ9" s="607"/>
      <c r="CR9" s="607"/>
      <c r="CS9" s="607"/>
      <c r="CT9" s="607"/>
      <c r="CU9" s="607"/>
      <c r="CV9" s="607"/>
      <c r="CW9" s="607"/>
      <c r="CX9" s="607"/>
      <c r="CY9" s="607"/>
    </row>
    <row r="10" ht="24.75" customHeight="1">
      <c r="A10" s="599">
        <v>2015.0</v>
      </c>
      <c r="B10" s="46"/>
      <c r="C10" s="601" t="s">
        <v>102</v>
      </c>
      <c r="D10" s="602">
        <f t="shared" ref="D10:BA10" si="26">D6-D8</f>
        <v>48345.2012</v>
      </c>
      <c r="E10" s="603">
        <f t="shared" si="26"/>
        <v>39011.90516</v>
      </c>
      <c r="F10" s="603">
        <f t="shared" si="26"/>
        <v>43282.8736</v>
      </c>
      <c r="G10" s="603">
        <f t="shared" si="26"/>
        <v>40649.55896</v>
      </c>
      <c r="H10" s="603">
        <f t="shared" si="26"/>
        <v>171289.5389</v>
      </c>
      <c r="I10" s="603">
        <f t="shared" si="26"/>
        <v>54152.90222</v>
      </c>
      <c r="J10" s="603">
        <f t="shared" si="26"/>
        <v>47421.1049</v>
      </c>
      <c r="K10" s="603">
        <f t="shared" si="26"/>
        <v>55786.60664</v>
      </c>
      <c r="L10" s="603">
        <f t="shared" si="26"/>
        <v>56575.19275</v>
      </c>
      <c r="M10" s="603">
        <f t="shared" si="26"/>
        <v>213935.8065</v>
      </c>
      <c r="N10" s="603">
        <f t="shared" si="26"/>
        <v>34972.70175</v>
      </c>
      <c r="O10" s="603">
        <f t="shared" si="26"/>
        <v>40220.10213</v>
      </c>
      <c r="P10" s="603">
        <f t="shared" si="26"/>
        <v>49366.58004</v>
      </c>
      <c r="Q10" s="603">
        <f t="shared" si="26"/>
        <v>49118.701</v>
      </c>
      <c r="R10" s="603">
        <f t="shared" si="26"/>
        <v>173678.0849</v>
      </c>
      <c r="S10" s="603">
        <f t="shared" si="26"/>
        <v>51457.94116</v>
      </c>
      <c r="T10" s="603">
        <f t="shared" si="26"/>
        <v>46040.13869</v>
      </c>
      <c r="U10" s="603">
        <f t="shared" si="26"/>
        <v>48642.24841</v>
      </c>
      <c r="V10" s="603">
        <f t="shared" si="26"/>
        <v>42839.02462</v>
      </c>
      <c r="W10" s="603">
        <f t="shared" si="26"/>
        <v>188979.3529</v>
      </c>
      <c r="X10" s="603">
        <f t="shared" si="26"/>
        <v>43437.38942</v>
      </c>
      <c r="Y10" s="603">
        <f t="shared" si="26"/>
        <v>30735.00277</v>
      </c>
      <c r="Z10" s="603">
        <f t="shared" si="26"/>
        <v>36306.36822</v>
      </c>
      <c r="AA10" s="603">
        <f t="shared" si="26"/>
        <v>49656.60899</v>
      </c>
      <c r="AB10" s="603">
        <f t="shared" si="26"/>
        <v>160135.3694</v>
      </c>
      <c r="AC10" s="603">
        <f t="shared" si="26"/>
        <v>67602.89613</v>
      </c>
      <c r="AD10" s="603">
        <f t="shared" si="26"/>
        <v>64467.14503</v>
      </c>
      <c r="AE10" s="603">
        <f t="shared" si="26"/>
        <v>57453.1779</v>
      </c>
      <c r="AF10" s="603">
        <f t="shared" si="26"/>
        <v>56877.89644</v>
      </c>
      <c r="AG10" s="603">
        <f t="shared" si="26"/>
        <v>246401.1155</v>
      </c>
      <c r="AH10" s="603">
        <f t="shared" si="26"/>
        <v>45424.22754</v>
      </c>
      <c r="AI10" s="603">
        <f t="shared" si="26"/>
        <v>43321.44558</v>
      </c>
      <c r="AJ10" s="603">
        <f t="shared" si="26"/>
        <v>42632.80881</v>
      </c>
      <c r="AK10" s="603">
        <f t="shared" si="26"/>
        <v>57917.04208</v>
      </c>
      <c r="AL10" s="603">
        <f t="shared" si="26"/>
        <v>189295.524</v>
      </c>
      <c r="AM10" s="603">
        <f t="shared" si="26"/>
        <v>53358.45991</v>
      </c>
      <c r="AN10" s="603">
        <f t="shared" si="26"/>
        <v>62390.52338</v>
      </c>
      <c r="AO10" s="603">
        <f t="shared" si="26"/>
        <v>66206.7554</v>
      </c>
      <c r="AP10" s="603">
        <f t="shared" si="26"/>
        <v>68520.82705</v>
      </c>
      <c r="AQ10" s="603">
        <f t="shared" si="26"/>
        <v>250476.5658</v>
      </c>
      <c r="AR10" s="603">
        <f t="shared" si="26"/>
        <v>52776.59908</v>
      </c>
      <c r="AS10" s="603">
        <f t="shared" si="26"/>
        <v>57345.58085</v>
      </c>
      <c r="AT10" s="603">
        <f t="shared" si="26"/>
        <v>66905.37958</v>
      </c>
      <c r="AU10" s="603">
        <f t="shared" si="26"/>
        <v>68339.43284</v>
      </c>
      <c r="AV10" s="603">
        <f t="shared" si="26"/>
        <v>245366.9924</v>
      </c>
      <c r="AW10" s="603">
        <f t="shared" si="26"/>
        <v>60213.69268</v>
      </c>
      <c r="AX10" s="603">
        <f t="shared" si="26"/>
        <v>61117.28038</v>
      </c>
      <c r="AY10" s="603">
        <f t="shared" si="26"/>
        <v>54797.39009</v>
      </c>
      <c r="AZ10" s="603">
        <f t="shared" si="26"/>
        <v>62012.9421</v>
      </c>
      <c r="BA10" s="603">
        <f t="shared" si="26"/>
        <v>238141.3052</v>
      </c>
      <c r="BB10" s="603">
        <v>60460.11726943463</v>
      </c>
      <c r="BC10" s="603">
        <v>61360.141976171115</v>
      </c>
      <c r="BD10" s="603">
        <v>58953.28085858576</v>
      </c>
      <c r="BE10" s="603">
        <v>53133.81112411784</v>
      </c>
      <c r="BF10" s="603">
        <v>233907.35122830936</v>
      </c>
      <c r="BG10" s="603">
        <v>48051.25966525049</v>
      </c>
      <c r="BH10" s="603">
        <v>59000.24999999994</v>
      </c>
      <c r="BI10" s="604">
        <v>59645.0</v>
      </c>
      <c r="BJ10" s="604">
        <v>58200.0</v>
      </c>
      <c r="BK10" s="605"/>
      <c r="BL10" s="604">
        <v>57500.0</v>
      </c>
      <c r="BM10" s="604">
        <v>58900.0</v>
      </c>
      <c r="BN10" s="608">
        <f>((5.63987672456072+100)*BM6/100)-BN8</f>
        <v>61780.38096</v>
      </c>
      <c r="BO10" s="605">
        <f>BN6+(BN6*2.18/100)</f>
        <v>83780.72362</v>
      </c>
      <c r="BP10" s="605"/>
      <c r="BQ10" s="604">
        <v>55200.0</v>
      </c>
      <c r="BR10" s="604">
        <v>59000.0</v>
      </c>
      <c r="BS10" s="609">
        <v>59500.0</v>
      </c>
      <c r="BT10" s="604">
        <f>63500+1000</f>
        <v>64500</v>
      </c>
      <c r="BU10" s="605"/>
      <c r="BV10" s="604">
        <v>57760.0</v>
      </c>
      <c r="BW10" s="604">
        <f>58000+500</f>
        <v>58500</v>
      </c>
      <c r="BX10" s="604">
        <v>57050.0</v>
      </c>
      <c r="BY10" s="604">
        <v>63400.0</v>
      </c>
      <c r="BZ10" s="605"/>
      <c r="CA10" s="604">
        <v>59100.0</v>
      </c>
      <c r="CB10" s="604">
        <v>57250.0</v>
      </c>
      <c r="CC10" s="604">
        <f>57250-1530-2000</f>
        <v>53720</v>
      </c>
      <c r="CD10" s="604">
        <f>58000+900+4550</f>
        <v>63450</v>
      </c>
      <c r="CE10" s="605"/>
      <c r="CF10" s="604">
        <v>64400.0</v>
      </c>
      <c r="CG10" s="604"/>
      <c r="CH10" s="604"/>
      <c r="CI10" s="604"/>
      <c r="CJ10" s="605"/>
      <c r="CK10" s="604"/>
      <c r="CL10" s="604"/>
      <c r="CM10" s="604"/>
      <c r="CN10" s="604"/>
      <c r="CO10" s="605"/>
      <c r="CP10" s="607"/>
      <c r="CQ10" s="607"/>
      <c r="CR10" s="607"/>
      <c r="CS10" s="607"/>
      <c r="CT10" s="607"/>
      <c r="CU10" s="607"/>
      <c r="CV10" s="607"/>
      <c r="CW10" s="607"/>
      <c r="CX10" s="607"/>
      <c r="CY10" s="607"/>
    </row>
    <row r="11" ht="24.75" customHeight="1">
      <c r="A11" s="599">
        <v>2016.0</v>
      </c>
      <c r="B11" s="610" t="s">
        <v>218</v>
      </c>
      <c r="C11" s="611" t="s">
        <v>208</v>
      </c>
      <c r="D11" s="612">
        <f t="shared" ref="D11:BO11" si="27">if(D7=0,0,D7+D9)</f>
        <v>106712.8095</v>
      </c>
      <c r="E11" s="612">
        <f t="shared" si="27"/>
        <v>81373.66409</v>
      </c>
      <c r="F11" s="612">
        <f t="shared" si="27"/>
        <v>77252.86836</v>
      </c>
      <c r="G11" s="612">
        <f t="shared" si="27"/>
        <v>76223.93807</v>
      </c>
      <c r="H11" s="612">
        <f t="shared" si="27"/>
        <v>341563.28</v>
      </c>
      <c r="I11" s="612">
        <f t="shared" si="27"/>
        <v>83199.73512</v>
      </c>
      <c r="J11" s="612">
        <f t="shared" si="27"/>
        <v>69826.08884</v>
      </c>
      <c r="K11" s="612">
        <f t="shared" si="27"/>
        <v>82374.77904</v>
      </c>
      <c r="L11" s="612">
        <f t="shared" si="27"/>
        <v>87185.18538</v>
      </c>
      <c r="M11" s="612">
        <f t="shared" si="27"/>
        <v>322585.7884</v>
      </c>
      <c r="N11" s="612">
        <f t="shared" si="27"/>
        <v>83944.20851</v>
      </c>
      <c r="O11" s="612">
        <f t="shared" si="27"/>
        <v>66953.77974</v>
      </c>
      <c r="P11" s="612">
        <f t="shared" si="27"/>
        <v>82541.32957</v>
      </c>
      <c r="Q11" s="612">
        <f t="shared" si="27"/>
        <v>71413.65834</v>
      </c>
      <c r="R11" s="612">
        <f t="shared" si="27"/>
        <v>304852.9762</v>
      </c>
      <c r="S11" s="612">
        <f t="shared" si="27"/>
        <v>80774.81585</v>
      </c>
      <c r="T11" s="612">
        <f t="shared" si="27"/>
        <v>87546.39278</v>
      </c>
      <c r="U11" s="612">
        <f t="shared" si="27"/>
        <v>84516.70487</v>
      </c>
      <c r="V11" s="612">
        <f t="shared" si="27"/>
        <v>68560.81992</v>
      </c>
      <c r="W11" s="612">
        <f t="shared" si="27"/>
        <v>321398.7334</v>
      </c>
      <c r="X11" s="612">
        <f t="shared" si="27"/>
        <v>84511.13663</v>
      </c>
      <c r="Y11" s="612">
        <f t="shared" si="27"/>
        <v>78137.82864</v>
      </c>
      <c r="Z11" s="612">
        <f t="shared" si="27"/>
        <v>69868.86258</v>
      </c>
      <c r="AA11" s="612">
        <f t="shared" si="27"/>
        <v>73504.74457</v>
      </c>
      <c r="AB11" s="612">
        <f t="shared" si="27"/>
        <v>306022.5724</v>
      </c>
      <c r="AC11" s="612">
        <f t="shared" si="27"/>
        <v>89842.17807</v>
      </c>
      <c r="AD11" s="612">
        <f t="shared" si="27"/>
        <v>80333.01617</v>
      </c>
      <c r="AE11" s="612">
        <f t="shared" si="27"/>
        <v>75003.08297</v>
      </c>
      <c r="AF11" s="612">
        <f t="shared" si="27"/>
        <v>72203.01912</v>
      </c>
      <c r="AG11" s="612">
        <f t="shared" si="27"/>
        <v>317381.2963</v>
      </c>
      <c r="AH11" s="612">
        <f t="shared" si="27"/>
        <v>69497.75744</v>
      </c>
      <c r="AI11" s="612">
        <f t="shared" si="27"/>
        <v>83566.52431</v>
      </c>
      <c r="AJ11" s="612">
        <f t="shared" si="27"/>
        <v>88706.20835</v>
      </c>
      <c r="AK11" s="612">
        <f t="shared" si="27"/>
        <v>96747.21236</v>
      </c>
      <c r="AL11" s="612">
        <f t="shared" si="27"/>
        <v>338517.7025</v>
      </c>
      <c r="AM11" s="612">
        <f t="shared" si="27"/>
        <v>78451.00249</v>
      </c>
      <c r="AN11" s="612">
        <f t="shared" si="27"/>
        <v>86284.98571</v>
      </c>
      <c r="AO11" s="612">
        <f t="shared" si="27"/>
        <v>88052.5811</v>
      </c>
      <c r="AP11" s="612">
        <f t="shared" si="27"/>
        <v>89014.54908</v>
      </c>
      <c r="AQ11" s="612">
        <f t="shared" si="27"/>
        <v>341803.1184</v>
      </c>
      <c r="AR11" s="612">
        <f t="shared" si="27"/>
        <v>82438.38337</v>
      </c>
      <c r="AS11" s="612">
        <f t="shared" si="27"/>
        <v>82416.22498</v>
      </c>
      <c r="AT11" s="612">
        <f t="shared" si="27"/>
        <v>89026.36884</v>
      </c>
      <c r="AU11" s="612">
        <f t="shared" si="27"/>
        <v>93691.91531</v>
      </c>
      <c r="AV11" s="612">
        <f t="shared" si="27"/>
        <v>347572.8925</v>
      </c>
      <c r="AW11" s="612">
        <f t="shared" si="27"/>
        <v>90599.18959</v>
      </c>
      <c r="AX11" s="612">
        <f t="shared" si="27"/>
        <v>93050.8358</v>
      </c>
      <c r="AY11" s="612">
        <f t="shared" si="27"/>
        <v>98042.89257</v>
      </c>
      <c r="AZ11" s="612">
        <f t="shared" si="27"/>
        <v>95519.56197</v>
      </c>
      <c r="BA11" s="612">
        <f t="shared" si="27"/>
        <v>377212.4799</v>
      </c>
      <c r="BB11" s="612">
        <f t="shared" si="27"/>
        <v>90139.64531</v>
      </c>
      <c r="BC11" s="612">
        <f t="shared" si="27"/>
        <v>89288.49523</v>
      </c>
      <c r="BD11" s="612">
        <f t="shared" si="27"/>
        <v>96142.19981</v>
      </c>
      <c r="BE11" s="612">
        <f t="shared" si="27"/>
        <v>89273.68453</v>
      </c>
      <c r="BF11" s="612">
        <f t="shared" si="27"/>
        <v>364844.0249</v>
      </c>
      <c r="BG11" s="612">
        <f t="shared" si="27"/>
        <v>86252.36018</v>
      </c>
      <c r="BH11" s="612">
        <f t="shared" si="27"/>
        <v>95563.28462</v>
      </c>
      <c r="BI11" s="612">
        <f t="shared" si="27"/>
        <v>96900.0639</v>
      </c>
      <c r="BJ11" s="612">
        <f t="shared" si="27"/>
        <v>93256.77168</v>
      </c>
      <c r="BK11" s="612">
        <f t="shared" si="27"/>
        <v>139005.1407</v>
      </c>
      <c r="BL11" s="612">
        <f t="shared" si="27"/>
        <v>93379.06142</v>
      </c>
      <c r="BM11" s="612">
        <f t="shared" si="27"/>
        <v>100394.7751</v>
      </c>
      <c r="BN11" s="612">
        <f t="shared" si="27"/>
        <v>113835.7654</v>
      </c>
      <c r="BO11" s="612">
        <f t="shared" si="27"/>
        <v>114587.1425</v>
      </c>
      <c r="BP11" s="612">
        <f t="shared" ref="BP11:BP12" si="34">BP7+BP9</f>
        <v>140990.8327</v>
      </c>
      <c r="BQ11" s="612">
        <f t="shared" ref="BQ11:BT11" si="28">if(BQ7=0,0,BQ7+BQ9)</f>
        <v>107694.4577</v>
      </c>
      <c r="BR11" s="612">
        <f t="shared" si="28"/>
        <v>114095.5453</v>
      </c>
      <c r="BS11" s="612">
        <f t="shared" si="28"/>
        <v>106621.0676</v>
      </c>
      <c r="BT11" s="612">
        <f t="shared" si="28"/>
        <v>115310.6771</v>
      </c>
      <c r="BU11" s="612">
        <f t="shared" ref="BU11:BU12" si="36">BU7+BU9</f>
        <v>153036.5899</v>
      </c>
      <c r="BV11" s="612">
        <f t="shared" ref="BV11:BY11" si="29">if(BV7=0,0,BV7+BV9)</f>
        <v>124364.2033</v>
      </c>
      <c r="BW11" s="612">
        <f t="shared" si="29"/>
        <v>118261.4053</v>
      </c>
      <c r="BX11" s="612">
        <f t="shared" si="29"/>
        <v>110412.3242</v>
      </c>
      <c r="BY11" s="612">
        <f t="shared" si="29"/>
        <v>121014.6304</v>
      </c>
      <c r="BZ11" s="612">
        <f t="shared" ref="BZ11:BZ12" si="38">BZ7+BZ9</f>
        <v>167152.5632</v>
      </c>
      <c r="CA11" s="612">
        <f t="shared" ref="CA11:CD11" si="30">if(CA7=0,0,CA7+CA9)</f>
        <v>113897.9392</v>
      </c>
      <c r="CB11" s="612">
        <f t="shared" si="30"/>
        <v>116767.1538</v>
      </c>
      <c r="CC11" s="612">
        <f t="shared" si="30"/>
        <v>112016.4972</v>
      </c>
      <c r="CD11" s="612">
        <f t="shared" si="30"/>
        <v>123701.3534</v>
      </c>
      <c r="CE11" s="612">
        <f t="shared" ref="CE11:CE12" si="40">CE7+CE9</f>
        <v>178172.9436</v>
      </c>
      <c r="CF11" s="612">
        <f t="shared" ref="CF11:CI11" si="31">if(CF7=0,0,CF7+CF9)</f>
        <v>132115.4907</v>
      </c>
      <c r="CG11" s="612">
        <f t="shared" si="31"/>
        <v>0</v>
      </c>
      <c r="CH11" s="612">
        <f t="shared" si="31"/>
        <v>0</v>
      </c>
      <c r="CI11" s="612">
        <f t="shared" si="31"/>
        <v>0</v>
      </c>
      <c r="CJ11" s="612">
        <f t="shared" ref="CJ11:CJ12" si="42">CJ7+CJ9</f>
        <v>47915.49067</v>
      </c>
      <c r="CK11" s="612">
        <f t="shared" ref="CK11:CN11" si="32">if(CK7=0,0,CK7+CK9)</f>
        <v>0</v>
      </c>
      <c r="CL11" s="612">
        <f t="shared" si="32"/>
        <v>0</v>
      </c>
      <c r="CM11" s="612">
        <f t="shared" si="32"/>
        <v>0</v>
      </c>
      <c r="CN11" s="612">
        <f t="shared" si="32"/>
        <v>0</v>
      </c>
      <c r="CO11" s="612">
        <f t="shared" ref="CO11:CO12" si="44">CO7+CO9</f>
        <v>0</v>
      </c>
      <c r="CP11" s="613"/>
      <c r="CQ11" s="613"/>
      <c r="CR11" s="613"/>
      <c r="CS11" s="613"/>
      <c r="CT11" s="613"/>
      <c r="CU11" s="613"/>
      <c r="CV11" s="613"/>
      <c r="CW11" s="613"/>
      <c r="CX11" s="613"/>
      <c r="CY11" s="613"/>
    </row>
    <row r="12" ht="24.75" customHeight="1">
      <c r="A12" s="594">
        <v>2017.0</v>
      </c>
      <c r="B12" s="46"/>
      <c r="C12" s="614" t="s">
        <v>102</v>
      </c>
      <c r="D12" s="615">
        <f t="shared" ref="D12:BO12" si="33">if(D8=0,0,D8+D10)</f>
        <v>115132.3026</v>
      </c>
      <c r="E12" s="615">
        <f t="shared" si="33"/>
        <v>81352.14385</v>
      </c>
      <c r="F12" s="615">
        <f t="shared" si="33"/>
        <v>71304.3241</v>
      </c>
      <c r="G12" s="615">
        <f t="shared" si="33"/>
        <v>73774.50941</v>
      </c>
      <c r="H12" s="615">
        <f t="shared" si="33"/>
        <v>341563.28</v>
      </c>
      <c r="I12" s="615">
        <f t="shared" si="33"/>
        <v>83251.48813</v>
      </c>
      <c r="J12" s="615">
        <f t="shared" si="33"/>
        <v>72131.86117</v>
      </c>
      <c r="K12" s="615">
        <f t="shared" si="33"/>
        <v>84190.04178</v>
      </c>
      <c r="L12" s="615">
        <f t="shared" si="33"/>
        <v>87917.86015</v>
      </c>
      <c r="M12" s="615">
        <f t="shared" si="33"/>
        <v>327491.2512</v>
      </c>
      <c r="N12" s="615">
        <f t="shared" si="33"/>
        <v>89649.86611</v>
      </c>
      <c r="O12" s="615">
        <f t="shared" si="33"/>
        <v>71072.55866</v>
      </c>
      <c r="P12" s="615">
        <f t="shared" si="33"/>
        <v>86298.84452</v>
      </c>
      <c r="Q12" s="615">
        <f t="shared" si="33"/>
        <v>75131.29984</v>
      </c>
      <c r="R12" s="615">
        <f t="shared" si="33"/>
        <v>322152.5691</v>
      </c>
      <c r="S12" s="615">
        <f t="shared" si="33"/>
        <v>82618.18126</v>
      </c>
      <c r="T12" s="615">
        <f t="shared" si="33"/>
        <v>87013.16159</v>
      </c>
      <c r="U12" s="615">
        <f t="shared" si="33"/>
        <v>84061.71713</v>
      </c>
      <c r="V12" s="615">
        <f t="shared" si="33"/>
        <v>76454.58397</v>
      </c>
      <c r="W12" s="615">
        <f t="shared" si="33"/>
        <v>330147.644</v>
      </c>
      <c r="X12" s="615">
        <f t="shared" si="33"/>
        <v>88020.06817</v>
      </c>
      <c r="Y12" s="615">
        <f t="shared" si="33"/>
        <v>81082.49659</v>
      </c>
      <c r="Z12" s="615">
        <f t="shared" si="33"/>
        <v>71022.26157</v>
      </c>
      <c r="AA12" s="615">
        <f t="shared" si="33"/>
        <v>72931.03123</v>
      </c>
      <c r="AB12" s="615">
        <f t="shared" si="33"/>
        <v>313055.8576</v>
      </c>
      <c r="AC12" s="615">
        <f t="shared" si="33"/>
        <v>90004.1856</v>
      </c>
      <c r="AD12" s="615">
        <f t="shared" si="33"/>
        <v>80972.7005</v>
      </c>
      <c r="AE12" s="615">
        <f t="shared" si="33"/>
        <v>70065.6595</v>
      </c>
      <c r="AF12" s="615">
        <f t="shared" si="33"/>
        <v>66138.1507</v>
      </c>
      <c r="AG12" s="615">
        <f t="shared" si="33"/>
        <v>307180.6963</v>
      </c>
      <c r="AH12" s="615">
        <f t="shared" si="33"/>
        <v>63549.91585</v>
      </c>
      <c r="AI12" s="615">
        <f t="shared" si="33"/>
        <v>75686.9096</v>
      </c>
      <c r="AJ12" s="615">
        <f t="shared" si="33"/>
        <v>83032.9</v>
      </c>
      <c r="AK12" s="615">
        <f t="shared" si="33"/>
        <v>89689.09231</v>
      </c>
      <c r="AL12" s="615">
        <f t="shared" si="33"/>
        <v>311958.8178</v>
      </c>
      <c r="AM12" s="615">
        <f t="shared" si="33"/>
        <v>71808.10197</v>
      </c>
      <c r="AN12" s="615">
        <f t="shared" si="33"/>
        <v>77374.1166</v>
      </c>
      <c r="AO12" s="615">
        <f t="shared" si="33"/>
        <v>78496.04129</v>
      </c>
      <c r="AP12" s="615">
        <f t="shared" si="33"/>
        <v>82763.4496</v>
      </c>
      <c r="AQ12" s="615">
        <f t="shared" si="33"/>
        <v>310441.7095</v>
      </c>
      <c r="AR12" s="615">
        <f t="shared" si="33"/>
        <v>75632.50512</v>
      </c>
      <c r="AS12" s="615">
        <f t="shared" si="33"/>
        <v>74439.37236</v>
      </c>
      <c r="AT12" s="615">
        <f t="shared" si="33"/>
        <v>79720.78227</v>
      </c>
      <c r="AU12" s="615">
        <f t="shared" si="33"/>
        <v>84366.61562</v>
      </c>
      <c r="AV12" s="615">
        <f t="shared" si="33"/>
        <v>314159.2754</v>
      </c>
      <c r="AW12" s="615">
        <f t="shared" si="33"/>
        <v>81702.66972</v>
      </c>
      <c r="AX12" s="615">
        <f t="shared" si="33"/>
        <v>81230.80441</v>
      </c>
      <c r="AY12" s="615">
        <f t="shared" si="33"/>
        <v>82568.59822</v>
      </c>
      <c r="AZ12" s="615">
        <f t="shared" si="33"/>
        <v>80372.61564</v>
      </c>
      <c r="BA12" s="615">
        <f t="shared" si="33"/>
        <v>325874.688</v>
      </c>
      <c r="BB12" s="615">
        <f t="shared" si="33"/>
        <v>76165.51107</v>
      </c>
      <c r="BC12" s="615">
        <f t="shared" si="33"/>
        <v>77539.88978</v>
      </c>
      <c r="BD12" s="615">
        <f t="shared" si="33"/>
        <v>82289.75981</v>
      </c>
      <c r="BE12" s="615">
        <f t="shared" si="33"/>
        <v>78065.01761</v>
      </c>
      <c r="BF12" s="615">
        <f t="shared" si="33"/>
        <v>314060.1783</v>
      </c>
      <c r="BG12" s="615">
        <f t="shared" si="33"/>
        <v>74047.4161</v>
      </c>
      <c r="BH12" s="615">
        <f t="shared" si="33"/>
        <v>79924.80245</v>
      </c>
      <c r="BI12" s="615">
        <f t="shared" si="33"/>
        <v>79315.40512</v>
      </c>
      <c r="BJ12" s="615">
        <f t="shared" si="33"/>
        <v>76374.76541</v>
      </c>
      <c r="BK12" s="615">
        <f t="shared" si="33"/>
        <v>84765.87942</v>
      </c>
      <c r="BL12" s="615">
        <f t="shared" si="33"/>
        <v>78262.81101</v>
      </c>
      <c r="BM12" s="615">
        <f t="shared" si="33"/>
        <v>77789.98848</v>
      </c>
      <c r="BN12" s="615">
        <f t="shared" si="33"/>
        <v>81993.27032</v>
      </c>
      <c r="BO12" s="615">
        <f t="shared" si="33"/>
        <v>103989.8329</v>
      </c>
      <c r="BP12" s="615">
        <f t="shared" si="34"/>
        <v>80074.79815</v>
      </c>
      <c r="BQ12" s="615">
        <f t="shared" ref="BQ12:BT12" si="35">if(BQ8=0,0,BQ8+BQ10)</f>
        <v>78516.32324</v>
      </c>
      <c r="BR12" s="615">
        <f t="shared" si="35"/>
        <v>83168.12179</v>
      </c>
      <c r="BS12" s="615">
        <f t="shared" si="35"/>
        <v>81074.14261</v>
      </c>
      <c r="BT12" s="615">
        <f t="shared" si="35"/>
        <v>82367.41474</v>
      </c>
      <c r="BU12" s="615">
        <f t="shared" si="36"/>
        <v>86926.00238</v>
      </c>
      <c r="BV12" s="615">
        <f t="shared" ref="BV12:BY12" si="37">if(BV8=0,0,BV8+BV10)</f>
        <v>84505.53059</v>
      </c>
      <c r="BW12" s="615">
        <f t="shared" si="37"/>
        <v>78332.08701</v>
      </c>
      <c r="BX12" s="615">
        <f t="shared" si="37"/>
        <v>77174.8069</v>
      </c>
      <c r="BY12" s="615">
        <f t="shared" si="37"/>
        <v>85460.84779</v>
      </c>
      <c r="BZ12" s="615">
        <f t="shared" si="38"/>
        <v>88763.27228</v>
      </c>
      <c r="CA12" s="615">
        <f t="shared" ref="CA12:CD12" si="39">if(CA8=0,0,CA8+CA10)</f>
        <v>81721.644</v>
      </c>
      <c r="CB12" s="615">
        <f t="shared" si="39"/>
        <v>81858.82048</v>
      </c>
      <c r="CC12" s="615">
        <f t="shared" si="39"/>
        <v>78954.5705</v>
      </c>
      <c r="CD12" s="615">
        <f t="shared" si="39"/>
        <v>85723.71616</v>
      </c>
      <c r="CE12" s="615">
        <f t="shared" si="40"/>
        <v>94738.75115</v>
      </c>
      <c r="CF12" s="615">
        <f t="shared" ref="CF12:CI12" si="41">if(CF8=0,0,CF8+CF10)</f>
        <v>90200.1138</v>
      </c>
      <c r="CG12" s="615">
        <f t="shared" si="41"/>
        <v>0</v>
      </c>
      <c r="CH12" s="615">
        <f t="shared" si="41"/>
        <v>0</v>
      </c>
      <c r="CI12" s="615">
        <f t="shared" si="41"/>
        <v>0</v>
      </c>
      <c r="CJ12" s="615">
        <f t="shared" si="42"/>
        <v>25800.1138</v>
      </c>
      <c r="CK12" s="615">
        <f t="shared" ref="CK12:CN12" si="43">if(CK8=0,0,CK8+CK10)</f>
        <v>0</v>
      </c>
      <c r="CL12" s="615">
        <f t="shared" si="43"/>
        <v>0</v>
      </c>
      <c r="CM12" s="615">
        <f t="shared" si="43"/>
        <v>0</v>
      </c>
      <c r="CN12" s="615">
        <f t="shared" si="43"/>
        <v>0</v>
      </c>
      <c r="CO12" s="615">
        <f t="shared" si="44"/>
        <v>0</v>
      </c>
      <c r="CP12" s="613"/>
      <c r="CQ12" s="613"/>
      <c r="CR12" s="613"/>
      <c r="CS12" s="613"/>
      <c r="CT12" s="613"/>
      <c r="CU12" s="613"/>
      <c r="CV12" s="613"/>
      <c r="CW12" s="613"/>
      <c r="CX12" s="613"/>
      <c r="CY12" s="613"/>
    </row>
    <row r="13" ht="24.75" customHeight="1">
      <c r="A13" s="599">
        <v>2018.0</v>
      </c>
      <c r="B13" s="616" t="s">
        <v>219</v>
      </c>
      <c r="C13" s="617" t="s">
        <v>208</v>
      </c>
      <c r="D13" s="618">
        <f t="shared" ref="D13:CO13" si="45">IFERROR((D5-D7)/D7*100,0)</f>
        <v>59.7805673</v>
      </c>
      <c r="E13" s="619">
        <f t="shared" si="45"/>
        <v>92.18990399</v>
      </c>
      <c r="F13" s="619">
        <f t="shared" si="45"/>
        <v>175.6918966</v>
      </c>
      <c r="G13" s="619">
        <f t="shared" si="45"/>
        <v>130.1103459</v>
      </c>
      <c r="H13" s="619">
        <f t="shared" si="45"/>
        <v>100.5965676</v>
      </c>
      <c r="I13" s="619">
        <f t="shared" si="45"/>
        <v>184.3055946</v>
      </c>
      <c r="J13" s="619">
        <f t="shared" si="45"/>
        <v>173.1984808</v>
      </c>
      <c r="K13" s="619">
        <f t="shared" si="45"/>
        <v>170.6553984</v>
      </c>
      <c r="L13" s="619">
        <f t="shared" si="45"/>
        <v>204.5091479</v>
      </c>
      <c r="M13" s="619">
        <f t="shared" si="45"/>
        <v>183.2442518</v>
      </c>
      <c r="N13" s="619">
        <f t="shared" si="45"/>
        <v>40.15050844</v>
      </c>
      <c r="O13" s="619">
        <f t="shared" si="45"/>
        <v>97.15178194</v>
      </c>
      <c r="P13" s="619">
        <f t="shared" si="45"/>
        <v>98.82901349</v>
      </c>
      <c r="Q13" s="619">
        <f t="shared" si="45"/>
        <v>142.4299044</v>
      </c>
      <c r="R13" s="619">
        <f t="shared" si="45"/>
        <v>84.95279183</v>
      </c>
      <c r="S13" s="619">
        <f t="shared" si="45"/>
        <v>128.2241105</v>
      </c>
      <c r="T13" s="619">
        <f t="shared" si="45"/>
        <v>87.54956189</v>
      </c>
      <c r="U13" s="619">
        <f t="shared" si="45"/>
        <v>102.6824244</v>
      </c>
      <c r="V13" s="619">
        <f t="shared" si="45"/>
        <v>72.50968945</v>
      </c>
      <c r="W13" s="619">
        <f t="shared" si="45"/>
        <v>96.55721928</v>
      </c>
      <c r="X13" s="619">
        <f t="shared" si="45"/>
        <v>55.30425004</v>
      </c>
      <c r="Y13" s="619">
        <f t="shared" si="45"/>
        <v>25.55198003</v>
      </c>
      <c r="Z13" s="619">
        <f t="shared" si="45"/>
        <v>54.64512279</v>
      </c>
      <c r="AA13" s="619">
        <f t="shared" si="45"/>
        <v>141.2817111</v>
      </c>
      <c r="AB13" s="619">
        <f t="shared" si="45"/>
        <v>59.14112289</v>
      </c>
      <c r="AC13" s="619">
        <f t="shared" si="45"/>
        <v>214.5647335</v>
      </c>
      <c r="AD13" s="619">
        <f t="shared" si="45"/>
        <v>268.3841348</v>
      </c>
      <c r="AE13" s="619">
        <f t="shared" si="45"/>
        <v>338.9967669</v>
      </c>
      <c r="AF13" s="619">
        <f t="shared" si="45"/>
        <v>471.1618984</v>
      </c>
      <c r="AG13" s="619">
        <f t="shared" si="45"/>
        <v>296.2600688</v>
      </c>
      <c r="AH13" s="619">
        <f t="shared" si="45"/>
        <v>177.7599281</v>
      </c>
      <c r="AI13" s="619">
        <f t="shared" si="45"/>
        <v>75.95383773</v>
      </c>
      <c r="AJ13" s="619">
        <f t="shared" si="45"/>
        <v>51.94374363</v>
      </c>
      <c r="AK13" s="619">
        <f t="shared" si="45"/>
        <v>111.5694492</v>
      </c>
      <c r="AL13" s="619">
        <f t="shared" si="45"/>
        <v>91.66058167</v>
      </c>
      <c r="AM13" s="619">
        <f t="shared" si="45"/>
        <v>190.5436502</v>
      </c>
      <c r="AN13" s="619">
        <f t="shared" si="45"/>
        <v>287.6239262</v>
      </c>
      <c r="AO13" s="619">
        <f t="shared" si="45"/>
        <v>377.2016221</v>
      </c>
      <c r="AP13" s="619">
        <f t="shared" si="45"/>
        <v>332.2329709</v>
      </c>
      <c r="AQ13" s="619">
        <f t="shared" si="45"/>
        <v>287.06056</v>
      </c>
      <c r="AR13" s="619">
        <f t="shared" si="45"/>
        <v>147.203734</v>
      </c>
      <c r="AS13" s="619">
        <f t="shared" si="45"/>
        <v>224.2616549</v>
      </c>
      <c r="AT13" s="619">
        <f t="shared" si="45"/>
        <v>349.8048232</v>
      </c>
      <c r="AU13" s="619">
        <f t="shared" si="45"/>
        <v>291.9277691</v>
      </c>
      <c r="AV13" s="619">
        <f t="shared" si="45"/>
        <v>239.2194007</v>
      </c>
      <c r="AW13" s="619">
        <f t="shared" si="45"/>
        <v>177.1266371</v>
      </c>
      <c r="AX13" s="619">
        <f t="shared" si="45"/>
        <v>197.8257963</v>
      </c>
      <c r="AY13" s="619">
        <f t="shared" si="45"/>
        <v>127.4232909</v>
      </c>
      <c r="AZ13" s="619">
        <f t="shared" si="45"/>
        <v>231.0129562</v>
      </c>
      <c r="BA13" s="619">
        <f t="shared" si="45"/>
        <v>177.5605395</v>
      </c>
      <c r="BB13" s="619">
        <f t="shared" si="45"/>
        <v>258.3566347</v>
      </c>
      <c r="BC13" s="619">
        <f t="shared" si="45"/>
        <v>246.7746201</v>
      </c>
      <c r="BD13" s="619">
        <f t="shared" si="45"/>
        <v>158.3283663</v>
      </c>
      <c r="BE13" s="619">
        <f t="shared" si="45"/>
        <v>126.6517663</v>
      </c>
      <c r="BF13" s="619">
        <f t="shared" si="45"/>
        <v>186.1365072</v>
      </c>
      <c r="BG13" s="619">
        <f t="shared" si="45"/>
        <v>119.5209656</v>
      </c>
      <c r="BH13" s="619">
        <f t="shared" si="45"/>
        <v>177.6288697</v>
      </c>
      <c r="BI13" s="619">
        <f t="shared" si="45"/>
        <v>193.479182</v>
      </c>
      <c r="BJ13" s="619">
        <f t="shared" si="45"/>
        <v>217.5086188</v>
      </c>
      <c r="BK13" s="619">
        <f t="shared" si="45"/>
        <v>171.7917464</v>
      </c>
      <c r="BL13" s="619">
        <f t="shared" si="45"/>
        <v>166.4804451</v>
      </c>
      <c r="BM13" s="619">
        <f t="shared" si="45"/>
        <v>196.5920423</v>
      </c>
      <c r="BN13" s="619">
        <f t="shared" si="45"/>
        <v>209.9759413</v>
      </c>
      <c r="BO13" s="619">
        <f t="shared" si="45"/>
        <v>218.2717018</v>
      </c>
      <c r="BP13" s="619">
        <f t="shared" si="45"/>
        <v>198.1650397</v>
      </c>
      <c r="BQ13" s="619">
        <f t="shared" si="45"/>
        <v>158.7146673</v>
      </c>
      <c r="BR13" s="619">
        <f t="shared" si="45"/>
        <v>168.9938219</v>
      </c>
      <c r="BS13" s="619">
        <f t="shared" si="45"/>
        <v>184.9618468</v>
      </c>
      <c r="BT13" s="619">
        <f t="shared" si="45"/>
        <v>264.6162325</v>
      </c>
      <c r="BU13" s="619">
        <f t="shared" si="45"/>
        <v>189.5703005</v>
      </c>
      <c r="BV13" s="619">
        <f t="shared" si="45"/>
        <v>140.2099709</v>
      </c>
      <c r="BW13" s="619">
        <f t="shared" si="45"/>
        <v>198.2848118</v>
      </c>
      <c r="BX13" s="619">
        <f t="shared" si="45"/>
        <v>183.7280375</v>
      </c>
      <c r="BY13" s="619">
        <f t="shared" si="45"/>
        <v>197.5985161</v>
      </c>
      <c r="BZ13" s="619">
        <f t="shared" si="45"/>
        <v>177.3704324</v>
      </c>
      <c r="CA13" s="619">
        <f t="shared" si="45"/>
        <v>177.7252959</v>
      </c>
      <c r="CB13" s="619">
        <f t="shared" si="45"/>
        <v>138.6743668</v>
      </c>
      <c r="CC13" s="619">
        <f t="shared" si="45"/>
        <v>132.6664688</v>
      </c>
      <c r="CD13" s="619">
        <f t="shared" si="45"/>
        <v>198.9997166</v>
      </c>
      <c r="CE13" s="619">
        <f t="shared" si="45"/>
        <v>160.164246</v>
      </c>
      <c r="CF13" s="619">
        <f t="shared" si="45"/>
        <v>175.7260519</v>
      </c>
      <c r="CG13" s="619">
        <f t="shared" si="45"/>
        <v>0</v>
      </c>
      <c r="CH13" s="619">
        <f t="shared" si="45"/>
        <v>0</v>
      </c>
      <c r="CI13" s="619">
        <f t="shared" si="45"/>
        <v>0</v>
      </c>
      <c r="CJ13" s="619">
        <f t="shared" si="45"/>
        <v>175.7260519</v>
      </c>
      <c r="CK13" s="619">
        <f t="shared" si="45"/>
        <v>0</v>
      </c>
      <c r="CL13" s="619">
        <f t="shared" si="45"/>
        <v>0</v>
      </c>
      <c r="CM13" s="619">
        <f t="shared" si="45"/>
        <v>0</v>
      </c>
      <c r="CN13" s="619">
        <f t="shared" si="45"/>
        <v>0</v>
      </c>
      <c r="CO13" s="619">
        <f t="shared" si="45"/>
        <v>0</v>
      </c>
      <c r="CP13" s="620"/>
      <c r="CQ13" s="620"/>
      <c r="CR13" s="620"/>
      <c r="CS13" s="620"/>
      <c r="CT13" s="620"/>
      <c r="CU13" s="620"/>
      <c r="CV13" s="620"/>
      <c r="CW13" s="620"/>
      <c r="CX13" s="620"/>
      <c r="CY13" s="620"/>
    </row>
    <row r="14" ht="24.75" customHeight="1">
      <c r="A14" s="594">
        <v>2019.0</v>
      </c>
      <c r="B14" s="46"/>
      <c r="C14" s="617" t="s">
        <v>102</v>
      </c>
      <c r="D14" s="618">
        <f t="shared" ref="D14:CO14" si="46">IFERROR((D6-D8)/D8*100,0)</f>
        <v>72.38703311</v>
      </c>
      <c r="E14" s="619">
        <f t="shared" si="46"/>
        <v>92.13907708</v>
      </c>
      <c r="F14" s="619">
        <f t="shared" si="46"/>
        <v>154.4633587</v>
      </c>
      <c r="G14" s="619">
        <f t="shared" si="46"/>
        <v>122.7158333</v>
      </c>
      <c r="H14" s="619">
        <f t="shared" si="46"/>
        <v>100.5965676</v>
      </c>
      <c r="I14" s="619">
        <f t="shared" si="46"/>
        <v>186.101491</v>
      </c>
      <c r="J14" s="619">
        <f t="shared" si="46"/>
        <v>191.904709</v>
      </c>
      <c r="K14" s="619">
        <f t="shared" si="46"/>
        <v>196.4079569</v>
      </c>
      <c r="L14" s="619">
        <f t="shared" si="46"/>
        <v>180.505354</v>
      </c>
      <c r="M14" s="619">
        <f t="shared" si="46"/>
        <v>188.3976652</v>
      </c>
      <c r="N14" s="619">
        <f t="shared" si="46"/>
        <v>63.96217172</v>
      </c>
      <c r="O14" s="619">
        <f t="shared" si="46"/>
        <v>130.362722</v>
      </c>
      <c r="P14" s="619">
        <f t="shared" si="46"/>
        <v>133.6678937</v>
      </c>
      <c r="Q14" s="619">
        <f t="shared" si="46"/>
        <v>188.826581</v>
      </c>
      <c r="R14" s="619">
        <f t="shared" si="46"/>
        <v>116.9750384</v>
      </c>
      <c r="S14" s="619">
        <f t="shared" si="46"/>
        <v>165.1397454</v>
      </c>
      <c r="T14" s="619">
        <f t="shared" si="46"/>
        <v>112.3669562</v>
      </c>
      <c r="U14" s="619">
        <f t="shared" si="46"/>
        <v>137.3319537</v>
      </c>
      <c r="V14" s="619">
        <f t="shared" si="46"/>
        <v>127.4380836</v>
      </c>
      <c r="W14" s="619">
        <f t="shared" si="46"/>
        <v>133.868131</v>
      </c>
      <c r="X14" s="619">
        <f t="shared" si="46"/>
        <v>97.43108904</v>
      </c>
      <c r="Y14" s="619">
        <f t="shared" si="46"/>
        <v>61.04574517</v>
      </c>
      <c r="Z14" s="619">
        <f t="shared" si="46"/>
        <v>104.5814027</v>
      </c>
      <c r="AA14" s="619">
        <f t="shared" si="46"/>
        <v>213.3527031</v>
      </c>
      <c r="AB14" s="619">
        <f t="shared" si="46"/>
        <v>104.7180606</v>
      </c>
      <c r="AC14" s="619">
        <f t="shared" si="46"/>
        <v>301.7812713</v>
      </c>
      <c r="AD14" s="619">
        <f t="shared" si="46"/>
        <v>390.5784639</v>
      </c>
      <c r="AE14" s="619">
        <f t="shared" si="46"/>
        <v>455.5263564</v>
      </c>
      <c r="AF14" s="619">
        <f t="shared" si="46"/>
        <v>614.215278</v>
      </c>
      <c r="AG14" s="619">
        <f t="shared" si="46"/>
        <v>405.4011434</v>
      </c>
      <c r="AH14" s="619">
        <f t="shared" si="46"/>
        <v>250.6069107</v>
      </c>
      <c r="AI14" s="619">
        <f t="shared" si="46"/>
        <v>133.8508404</v>
      </c>
      <c r="AJ14" s="619">
        <f t="shared" si="46"/>
        <v>105.5265163</v>
      </c>
      <c r="AK14" s="619">
        <f t="shared" si="46"/>
        <v>182.2892814</v>
      </c>
      <c r="AL14" s="619">
        <f t="shared" si="46"/>
        <v>154.3212466</v>
      </c>
      <c r="AM14" s="619">
        <f t="shared" si="46"/>
        <v>289.2113558</v>
      </c>
      <c r="AN14" s="619">
        <f t="shared" si="46"/>
        <v>416.3922665</v>
      </c>
      <c r="AO14" s="619">
        <f t="shared" si="46"/>
        <v>538.7355784</v>
      </c>
      <c r="AP14" s="619">
        <f t="shared" si="46"/>
        <v>481.0969807</v>
      </c>
      <c r="AQ14" s="619">
        <f t="shared" si="46"/>
        <v>417.703603</v>
      </c>
      <c r="AR14" s="619">
        <f t="shared" si="46"/>
        <v>230.9101158</v>
      </c>
      <c r="AS14" s="619">
        <f t="shared" si="46"/>
        <v>335.4760752</v>
      </c>
      <c r="AT14" s="619">
        <f t="shared" si="46"/>
        <v>522.0700526</v>
      </c>
      <c r="AU14" s="619">
        <f t="shared" si="46"/>
        <v>426.3970393</v>
      </c>
      <c r="AV14" s="619">
        <f t="shared" si="46"/>
        <v>356.6780773</v>
      </c>
      <c r="AW14" s="619">
        <f t="shared" si="46"/>
        <v>280.2073479</v>
      </c>
      <c r="AX14" s="619">
        <f t="shared" si="46"/>
        <v>303.8616221</v>
      </c>
      <c r="AY14" s="619">
        <f t="shared" si="46"/>
        <v>197.3172712</v>
      </c>
      <c r="AZ14" s="619">
        <f t="shared" si="46"/>
        <v>337.7671285</v>
      </c>
      <c r="BA14" s="619">
        <f t="shared" si="46"/>
        <v>271.4375051</v>
      </c>
      <c r="BB14" s="619">
        <f t="shared" si="46"/>
        <v>384.9640323</v>
      </c>
      <c r="BC14" s="619">
        <f t="shared" si="46"/>
        <v>379.2404105</v>
      </c>
      <c r="BD14" s="619">
        <f t="shared" si="46"/>
        <v>252.6228613</v>
      </c>
      <c r="BE14" s="619">
        <f t="shared" si="46"/>
        <v>213.1217001</v>
      </c>
      <c r="BF14" s="619">
        <f t="shared" si="46"/>
        <v>291.8267014</v>
      </c>
      <c r="BG14" s="619">
        <f t="shared" si="46"/>
        <v>202.3815577</v>
      </c>
      <c r="BH14" s="619">
        <f t="shared" si="46"/>
        <v>275.3665306</v>
      </c>
      <c r="BI14" s="619">
        <f t="shared" si="46"/>
        <v>298.643073</v>
      </c>
      <c r="BJ14" s="619">
        <f t="shared" si="46"/>
        <v>323.5145021</v>
      </c>
      <c r="BK14" s="619">
        <f t="shared" si="46"/>
        <v>268.7082894</v>
      </c>
      <c r="BL14" s="619">
        <f t="shared" si="46"/>
        <v>275.4577754</v>
      </c>
      <c r="BM14" s="619">
        <f t="shared" si="46"/>
        <v>310.8834323</v>
      </c>
      <c r="BN14" s="619">
        <f t="shared" si="46"/>
        <v>305.6484397</v>
      </c>
      <c r="BO14" s="619">
        <f t="shared" si="46"/>
        <v>314.5691054</v>
      </c>
      <c r="BP14" s="619">
        <f t="shared" si="46"/>
        <v>301.3065568</v>
      </c>
      <c r="BQ14" s="619">
        <f t="shared" si="46"/>
        <v>234.2323339</v>
      </c>
      <c r="BR14" s="619">
        <f t="shared" si="46"/>
        <v>247.3600183</v>
      </c>
      <c r="BS14" s="619">
        <f t="shared" si="46"/>
        <v>268.0857578</v>
      </c>
      <c r="BT14" s="619">
        <f t="shared" si="46"/>
        <v>350.3569203</v>
      </c>
      <c r="BU14" s="619">
        <f t="shared" si="46"/>
        <v>270.1534177</v>
      </c>
      <c r="BV14" s="619">
        <f t="shared" si="46"/>
        <v>208.4693674</v>
      </c>
      <c r="BW14" s="619">
        <f t="shared" si="46"/>
        <v>293.5135506</v>
      </c>
      <c r="BX14" s="619">
        <f t="shared" si="46"/>
        <v>279.7775239</v>
      </c>
      <c r="BY14" s="619">
        <f t="shared" si="46"/>
        <v>287.3917051</v>
      </c>
      <c r="BZ14" s="619">
        <f t="shared" si="46"/>
        <v>263.2528389</v>
      </c>
      <c r="CA14" s="619">
        <f t="shared" si="46"/>
        <v>262.0546858</v>
      </c>
      <c r="CB14" s="619">
        <f t="shared" si="46"/>
        <v>218.6477447</v>
      </c>
      <c r="CC14" s="619">
        <f t="shared" si="46"/>
        <v>209.7776296</v>
      </c>
      <c r="CD14" s="619">
        <f t="shared" si="46"/>
        <v>285.0626062</v>
      </c>
      <c r="CE14" s="619">
        <f t="shared" si="46"/>
        <v>242.2643596</v>
      </c>
      <c r="CF14" s="619">
        <f t="shared" si="46"/>
        <v>249.6113021</v>
      </c>
      <c r="CG14" s="619">
        <f t="shared" si="46"/>
        <v>0</v>
      </c>
      <c r="CH14" s="619">
        <f t="shared" si="46"/>
        <v>0</v>
      </c>
      <c r="CI14" s="619">
        <f t="shared" si="46"/>
        <v>0</v>
      </c>
      <c r="CJ14" s="619">
        <f t="shared" si="46"/>
        <v>249.6113021</v>
      </c>
      <c r="CK14" s="619">
        <f t="shared" si="46"/>
        <v>0</v>
      </c>
      <c r="CL14" s="619">
        <f t="shared" si="46"/>
        <v>0</v>
      </c>
      <c r="CM14" s="619">
        <f t="shared" si="46"/>
        <v>0</v>
      </c>
      <c r="CN14" s="619">
        <f t="shared" si="46"/>
        <v>0</v>
      </c>
      <c r="CO14" s="619">
        <f t="shared" si="46"/>
        <v>0</v>
      </c>
      <c r="CP14" s="620"/>
      <c r="CQ14" s="620"/>
      <c r="CR14" s="620"/>
      <c r="CS14" s="620"/>
      <c r="CT14" s="620"/>
      <c r="CU14" s="620"/>
      <c r="CV14" s="620"/>
      <c r="CW14" s="620"/>
      <c r="CX14" s="620"/>
      <c r="CY14" s="620"/>
    </row>
    <row r="15" ht="24.75" customHeight="1">
      <c r="A15" s="181">
        <v>2020.0</v>
      </c>
      <c r="B15" s="621" t="s">
        <v>220</v>
      </c>
      <c r="C15" s="622" t="s">
        <v>215</v>
      </c>
      <c r="D15" s="623">
        <f t="shared" ref="D15:H15" si="47">IFERROR(D6/#REF!*100-100,0)</f>
        <v>0</v>
      </c>
      <c r="E15" s="624">
        <f t="shared" si="47"/>
        <v>0</v>
      </c>
      <c r="F15" s="624">
        <f t="shared" si="47"/>
        <v>0</v>
      </c>
      <c r="G15" s="624">
        <f t="shared" si="47"/>
        <v>0</v>
      </c>
      <c r="H15" s="624">
        <f t="shared" si="47"/>
        <v>0</v>
      </c>
      <c r="I15" s="624">
        <f t="shared" ref="I15:CO15" si="48">IFERROR(I6/D6*100-100,0)</f>
        <v>-27.69059051</v>
      </c>
      <c r="J15" s="624">
        <f t="shared" si="48"/>
        <v>-11.33379189</v>
      </c>
      <c r="K15" s="624">
        <f t="shared" si="48"/>
        <v>18.07143933</v>
      </c>
      <c r="L15" s="624">
        <f t="shared" si="48"/>
        <v>19.17105359</v>
      </c>
      <c r="M15" s="624">
        <f t="shared" si="48"/>
        <v>-4.119889214</v>
      </c>
      <c r="N15" s="624">
        <f t="shared" si="48"/>
        <v>7.685601928</v>
      </c>
      <c r="O15" s="624">
        <f t="shared" si="48"/>
        <v>-1.468563953</v>
      </c>
      <c r="P15" s="624">
        <f t="shared" si="48"/>
        <v>2.504812569</v>
      </c>
      <c r="Q15" s="624">
        <f t="shared" si="48"/>
        <v>-14.54375742</v>
      </c>
      <c r="R15" s="624">
        <f t="shared" si="48"/>
        <v>-1.630175487</v>
      </c>
      <c r="S15" s="624">
        <f t="shared" si="48"/>
        <v>-7.843497323</v>
      </c>
      <c r="T15" s="624">
        <f t="shared" si="48"/>
        <v>22.42863242</v>
      </c>
      <c r="U15" s="624">
        <f t="shared" si="48"/>
        <v>-2.592302833</v>
      </c>
      <c r="V15" s="624">
        <f t="shared" si="48"/>
        <v>1.761295412</v>
      </c>
      <c r="W15" s="624">
        <f t="shared" si="48"/>
        <v>2.481766591</v>
      </c>
      <c r="X15" s="624">
        <f t="shared" si="48"/>
        <v>6.538375483</v>
      </c>
      <c r="Y15" s="624">
        <f t="shared" si="48"/>
        <v>-6.815825215</v>
      </c>
      <c r="Z15" s="624">
        <f t="shared" si="48"/>
        <v>-15.51176446</v>
      </c>
      <c r="AA15" s="624">
        <f t="shared" si="48"/>
        <v>-4.608687354</v>
      </c>
      <c r="AB15" s="624">
        <f t="shared" si="48"/>
        <v>-5.177012987</v>
      </c>
      <c r="AC15" s="624">
        <f t="shared" si="48"/>
        <v>2.254164847</v>
      </c>
      <c r="AD15" s="624">
        <f t="shared" si="48"/>
        <v>-0.1354128096</v>
      </c>
      <c r="AE15" s="624">
        <f t="shared" si="48"/>
        <v>-1.34690455</v>
      </c>
      <c r="AF15" s="624">
        <f t="shared" si="48"/>
        <v>-9.314115562</v>
      </c>
      <c r="AG15" s="624">
        <f t="shared" si="48"/>
        <v>-1.876713408</v>
      </c>
      <c r="AH15" s="624">
        <f t="shared" si="48"/>
        <v>-29.39226611</v>
      </c>
      <c r="AI15" s="624">
        <f t="shared" si="48"/>
        <v>-6.527867872</v>
      </c>
      <c r="AJ15" s="624">
        <f t="shared" si="48"/>
        <v>18.5072696</v>
      </c>
      <c r="AK15" s="624">
        <f t="shared" si="48"/>
        <v>35.60870899</v>
      </c>
      <c r="AL15" s="624">
        <f t="shared" si="48"/>
        <v>1.555475824</v>
      </c>
      <c r="AM15" s="624">
        <f t="shared" si="48"/>
        <v>12.99480259</v>
      </c>
      <c r="AN15" s="624">
        <f t="shared" si="48"/>
        <v>2.229192615</v>
      </c>
      <c r="AO15" s="624">
        <f t="shared" si="48"/>
        <v>-5.46392901</v>
      </c>
      <c r="AP15" s="624">
        <f t="shared" si="48"/>
        <v>-7.721833872</v>
      </c>
      <c r="AQ15" s="624">
        <f t="shared" si="48"/>
        <v>-0.4863168546</v>
      </c>
      <c r="AR15" s="624">
        <f t="shared" si="48"/>
        <v>5.32586581</v>
      </c>
      <c r="AS15" s="624">
        <f t="shared" si="48"/>
        <v>-3.792927617</v>
      </c>
      <c r="AT15" s="624">
        <f t="shared" si="48"/>
        <v>1.56025828</v>
      </c>
      <c r="AU15" s="624">
        <f t="shared" si="48"/>
        <v>1.937045913</v>
      </c>
      <c r="AV15" s="624">
        <f t="shared" si="48"/>
        <v>1.197508519</v>
      </c>
      <c r="AW15" s="624">
        <f t="shared" si="48"/>
        <v>8.025867443</v>
      </c>
      <c r="AX15" s="624">
        <f t="shared" si="48"/>
        <v>9.123440772</v>
      </c>
      <c r="AY15" s="624">
        <f t="shared" si="48"/>
        <v>3.572237841</v>
      </c>
      <c r="AZ15" s="624">
        <f t="shared" si="48"/>
        <v>-4.734100041</v>
      </c>
      <c r="BA15" s="624">
        <f t="shared" si="48"/>
        <v>3.729131538</v>
      </c>
      <c r="BB15" s="624">
        <f t="shared" si="48"/>
        <v>-6.777206508</v>
      </c>
      <c r="BC15" s="624">
        <f t="shared" si="48"/>
        <v>-4.543737636</v>
      </c>
      <c r="BD15" s="624">
        <f t="shared" si="48"/>
        <v>-0.3377051541</v>
      </c>
      <c r="BE15" s="624">
        <f t="shared" si="48"/>
        <v>-2.87112471</v>
      </c>
      <c r="BF15" s="624">
        <f t="shared" si="48"/>
        <v>-3.625476343</v>
      </c>
      <c r="BG15" s="624">
        <f t="shared" si="48"/>
        <v>3.20626968</v>
      </c>
      <c r="BH15" s="624">
        <f t="shared" si="48"/>
        <v>1.294658547</v>
      </c>
      <c r="BI15" s="624">
        <f t="shared" si="48"/>
        <v>-4.709033528</v>
      </c>
      <c r="BJ15" s="624">
        <f t="shared" si="48"/>
        <v>-1.399154713</v>
      </c>
      <c r="BK15" s="624">
        <f t="shared" si="48"/>
        <v>-0.4844148857</v>
      </c>
      <c r="BL15" s="624">
        <f t="shared" si="48"/>
        <v>-0.8294294319</v>
      </c>
      <c r="BM15" s="624">
        <f t="shared" si="48"/>
        <v>-1.181422291</v>
      </c>
      <c r="BN15" s="624">
        <f t="shared" si="48"/>
        <v>4.563637367</v>
      </c>
      <c r="BO15" s="624">
        <f t="shared" si="48"/>
        <v>8.844629891</v>
      </c>
      <c r="BP15" s="624">
        <f t="shared" si="48"/>
        <v>2.817759138</v>
      </c>
      <c r="BQ15" s="624">
        <f t="shared" si="48"/>
        <v>-0.03193740347</v>
      </c>
      <c r="BR15" s="624">
        <f t="shared" si="48"/>
        <v>8.161426592</v>
      </c>
      <c r="BS15" s="624">
        <f t="shared" si="48"/>
        <v>-3.148946234</v>
      </c>
      <c r="BT15" s="624">
        <f t="shared" si="48"/>
        <v>-3.955068347</v>
      </c>
      <c r="BU15" s="624">
        <f t="shared" si="48"/>
        <v>0.1288810564</v>
      </c>
      <c r="BV15" s="624">
        <f t="shared" si="48"/>
        <v>5.865567961</v>
      </c>
      <c r="BW15" s="624">
        <f t="shared" si="48"/>
        <v>-7.038016571</v>
      </c>
      <c r="BX15" s="624">
        <f t="shared" si="48"/>
        <v>-3.754945755</v>
      </c>
      <c r="BY15" s="624">
        <f t="shared" si="48"/>
        <v>6.207199276</v>
      </c>
      <c r="BZ15" s="624">
        <f t="shared" si="48"/>
        <v>0.2099511205</v>
      </c>
      <c r="CA15" s="624">
        <f t="shared" si="48"/>
        <v>-0.7261018614</v>
      </c>
      <c r="CB15" s="624">
        <f t="shared" si="48"/>
        <v>0.4785909903</v>
      </c>
      <c r="CC15" s="624">
        <f t="shared" si="48"/>
        <v>2.278650429</v>
      </c>
      <c r="CD15" s="624">
        <f t="shared" si="48"/>
        <v>0.3578876436</v>
      </c>
      <c r="CE15" s="624">
        <f t="shared" si="48"/>
        <v>0.5650356804</v>
      </c>
      <c r="CF15" s="624">
        <f t="shared" si="48"/>
        <v>10.13078865</v>
      </c>
      <c r="CG15" s="624">
        <f t="shared" si="48"/>
        <v>-100</v>
      </c>
      <c r="CH15" s="624">
        <f t="shared" si="48"/>
        <v>-100</v>
      </c>
      <c r="CI15" s="624">
        <f t="shared" si="48"/>
        <v>-100</v>
      </c>
      <c r="CJ15" s="624">
        <f t="shared" si="48"/>
        <v>-72.18252207</v>
      </c>
      <c r="CK15" s="624">
        <f t="shared" si="48"/>
        <v>-100</v>
      </c>
      <c r="CL15" s="624">
        <f t="shared" si="48"/>
        <v>0</v>
      </c>
      <c r="CM15" s="624">
        <f t="shared" si="48"/>
        <v>0</v>
      </c>
      <c r="CN15" s="624">
        <f t="shared" si="48"/>
        <v>0</v>
      </c>
      <c r="CO15" s="624">
        <f t="shared" si="48"/>
        <v>-100</v>
      </c>
      <c r="CP15" s="590"/>
      <c r="CQ15" s="590"/>
      <c r="CR15" s="590"/>
      <c r="CS15" s="590"/>
      <c r="CT15" s="590"/>
      <c r="CU15" s="590"/>
      <c r="CV15" s="590"/>
      <c r="CW15" s="590"/>
      <c r="CX15" s="590"/>
      <c r="CY15" s="590"/>
    </row>
    <row r="16" ht="24.75" customHeight="1">
      <c r="A16" s="181">
        <v>2021.0</v>
      </c>
      <c r="B16" s="46"/>
      <c r="C16" s="625" t="s">
        <v>216</v>
      </c>
      <c r="D16" s="626">
        <f t="shared" ref="D16:H16" si="49">IFERROR(D8/#REF!*100-100,0)</f>
        <v>0</v>
      </c>
      <c r="E16" s="627">
        <f t="shared" si="49"/>
        <v>0</v>
      </c>
      <c r="F16" s="627">
        <f t="shared" si="49"/>
        <v>0</v>
      </c>
      <c r="G16" s="627">
        <f t="shared" si="49"/>
        <v>0</v>
      </c>
      <c r="H16" s="627">
        <f t="shared" si="49"/>
        <v>0</v>
      </c>
      <c r="I16" s="627">
        <f t="shared" ref="I16:CO16" si="50">IFERROR(I8/D8*100-100,0)</f>
        <v>-56.43082975</v>
      </c>
      <c r="J16" s="627">
        <f t="shared" si="50"/>
        <v>-41.63765479</v>
      </c>
      <c r="K16" s="627">
        <f t="shared" si="50"/>
        <v>1.3631865</v>
      </c>
      <c r="L16" s="627">
        <f t="shared" si="50"/>
        <v>-5.380485173</v>
      </c>
      <c r="M16" s="627">
        <f t="shared" si="50"/>
        <v>-33.31006647</v>
      </c>
      <c r="N16" s="627">
        <f t="shared" si="50"/>
        <v>87.90316659</v>
      </c>
      <c r="O16" s="627">
        <f t="shared" si="50"/>
        <v>24.85435978</v>
      </c>
      <c r="P16" s="627">
        <f t="shared" si="50"/>
        <v>30.02745728</v>
      </c>
      <c r="Q16" s="627">
        <f t="shared" si="50"/>
        <v>-17.00579118</v>
      </c>
      <c r="R16" s="627">
        <f t="shared" si="50"/>
        <v>30.75065188</v>
      </c>
      <c r="S16" s="627">
        <f t="shared" si="50"/>
        <v>-43.01050453</v>
      </c>
      <c r="T16" s="627">
        <f t="shared" si="50"/>
        <v>32.80311364</v>
      </c>
      <c r="U16" s="627">
        <f t="shared" si="50"/>
        <v>-4.09613594</v>
      </c>
      <c r="V16" s="627">
        <f t="shared" si="50"/>
        <v>29.22799279</v>
      </c>
      <c r="W16" s="627">
        <f t="shared" si="50"/>
        <v>-4.920840883</v>
      </c>
      <c r="X16" s="627">
        <f t="shared" si="50"/>
        <v>43.07553022</v>
      </c>
      <c r="Y16" s="627">
        <f t="shared" si="50"/>
        <v>22.87961746</v>
      </c>
      <c r="Z16" s="627">
        <f t="shared" si="50"/>
        <v>-1.986408606</v>
      </c>
      <c r="AA16" s="627">
        <f t="shared" si="50"/>
        <v>-30.76294819</v>
      </c>
      <c r="AB16" s="627">
        <f t="shared" si="50"/>
        <v>8.324955254</v>
      </c>
      <c r="AC16" s="627">
        <f t="shared" si="50"/>
        <v>-49.75337934</v>
      </c>
      <c r="AD16" s="627">
        <f t="shared" si="50"/>
        <v>-67.21672873</v>
      </c>
      <c r="AE16" s="627">
        <f t="shared" si="50"/>
        <v>-63.66943096</v>
      </c>
      <c r="AF16" s="627">
        <f t="shared" si="50"/>
        <v>-60.21274272</v>
      </c>
      <c r="AG16" s="627">
        <f t="shared" si="50"/>
        <v>-60.25412845</v>
      </c>
      <c r="AH16" s="627">
        <f t="shared" si="50"/>
        <v>-19.08640641</v>
      </c>
      <c r="AI16" s="627">
        <f t="shared" si="50"/>
        <v>96.08830536</v>
      </c>
      <c r="AJ16" s="627">
        <f t="shared" si="50"/>
        <v>220.318336</v>
      </c>
      <c r="AK16" s="627">
        <f t="shared" si="50"/>
        <v>243.1012729</v>
      </c>
      <c r="AL16" s="627">
        <f t="shared" si="50"/>
        <v>101.8166169</v>
      </c>
      <c r="AM16" s="627">
        <f t="shared" si="50"/>
        <v>1.787263075</v>
      </c>
      <c r="AN16" s="627">
        <f t="shared" si="50"/>
        <v>-53.70499491</v>
      </c>
      <c r="AO16" s="627">
        <f t="shared" si="50"/>
        <v>-69.58104419</v>
      </c>
      <c r="AP16" s="627">
        <f t="shared" si="50"/>
        <v>-55.17247882</v>
      </c>
      <c r="AQ16" s="627">
        <f t="shared" si="50"/>
        <v>-51.11402779</v>
      </c>
      <c r="AR16" s="627">
        <f t="shared" si="50"/>
        <v>23.88265295</v>
      </c>
      <c r="AS16" s="627">
        <f t="shared" si="50"/>
        <v>14.08339284</v>
      </c>
      <c r="AT16" s="627">
        <f t="shared" si="50"/>
        <v>4.281101534</v>
      </c>
      <c r="AU16" s="627">
        <f t="shared" si="50"/>
        <v>12.52971651</v>
      </c>
      <c r="AV16" s="627">
        <f t="shared" si="50"/>
        <v>14.72045052</v>
      </c>
      <c r="AW16" s="627">
        <f t="shared" si="50"/>
        <v>-5.980637943</v>
      </c>
      <c r="AX16" s="627">
        <f t="shared" si="50"/>
        <v>17.66566839</v>
      </c>
      <c r="AY16" s="627">
        <f t="shared" si="50"/>
        <v>116.7017986</v>
      </c>
      <c r="AZ16" s="627">
        <f t="shared" si="50"/>
        <v>14.55334221</v>
      </c>
      <c r="BA16" s="627">
        <f t="shared" si="50"/>
        <v>27.53375656</v>
      </c>
      <c r="BB16" s="627">
        <f t="shared" si="50"/>
        <v>-26.91418596</v>
      </c>
      <c r="BC16" s="627">
        <f t="shared" si="50"/>
        <v>-19.55786675</v>
      </c>
      <c r="BD16" s="627">
        <f t="shared" si="50"/>
        <v>-15.9688018</v>
      </c>
      <c r="BE16" s="627">
        <f t="shared" si="50"/>
        <v>35.79329958</v>
      </c>
      <c r="BF16" s="627">
        <f t="shared" si="50"/>
        <v>-8.640446166</v>
      </c>
      <c r="BG16" s="627">
        <f t="shared" si="50"/>
        <v>65.52374784</v>
      </c>
      <c r="BH16" s="627">
        <f t="shared" si="50"/>
        <v>29.32557857</v>
      </c>
      <c r="BI16" s="627">
        <f t="shared" si="50"/>
        <v>-15.70962717</v>
      </c>
      <c r="BJ16" s="627">
        <f t="shared" si="50"/>
        <v>-27.10033739</v>
      </c>
      <c r="BK16" s="627">
        <f t="shared" si="50"/>
        <v>5.75532086</v>
      </c>
      <c r="BL16" s="627">
        <f t="shared" si="50"/>
        <v>-20.13122761</v>
      </c>
      <c r="BM16" s="627">
        <f t="shared" si="50"/>
        <v>-9.723333307</v>
      </c>
      <c r="BN16" s="627">
        <f t="shared" si="50"/>
        <v>2.75787023</v>
      </c>
      <c r="BO16" s="627">
        <f t="shared" si="50"/>
        <v>11.19323325</v>
      </c>
      <c r="BP16" s="627">
        <f t="shared" si="50"/>
        <v>-5.534162212</v>
      </c>
      <c r="BQ16" s="627">
        <f t="shared" si="50"/>
        <v>12.29848994</v>
      </c>
      <c r="BR16" s="627">
        <f t="shared" si="50"/>
        <v>27.94143214</v>
      </c>
      <c r="BS16" s="627">
        <f t="shared" si="50"/>
        <v>6.734580236</v>
      </c>
      <c r="BT16" s="627">
        <f t="shared" si="50"/>
        <v>-11.58732197</v>
      </c>
      <c r="BU16" s="627">
        <f t="shared" si="50"/>
        <v>8.556005615</v>
      </c>
      <c r="BV16" s="627">
        <f t="shared" si="50"/>
        <v>14.70732464</v>
      </c>
      <c r="BW16" s="627">
        <f t="shared" si="50"/>
        <v>-17.94113262</v>
      </c>
      <c r="BX16" s="627">
        <f t="shared" si="50"/>
        <v>-6.717929599</v>
      </c>
      <c r="BY16" s="627">
        <f t="shared" si="50"/>
        <v>23.4697247</v>
      </c>
      <c r="BZ16" s="627">
        <f t="shared" si="50"/>
        <v>2.113602209</v>
      </c>
      <c r="CA16" s="627">
        <f t="shared" si="50"/>
        <v>-15.41897466</v>
      </c>
      <c r="CB16" s="627">
        <f t="shared" si="50"/>
        <v>24.08588404</v>
      </c>
      <c r="CC16" s="627">
        <f t="shared" si="50"/>
        <v>25.3903733</v>
      </c>
      <c r="CD16" s="627">
        <f t="shared" si="50"/>
        <v>0.9649147504</v>
      </c>
      <c r="CE16" s="627">
        <f t="shared" si="50"/>
        <v>6.731927195</v>
      </c>
      <c r="CF16" s="627">
        <f t="shared" si="50"/>
        <v>14.05056945</v>
      </c>
      <c r="CG16" s="627">
        <f t="shared" si="50"/>
        <v>-100</v>
      </c>
      <c r="CH16" s="627">
        <f t="shared" si="50"/>
        <v>-100</v>
      </c>
      <c r="CI16" s="627">
        <f t="shared" si="50"/>
        <v>-100</v>
      </c>
      <c r="CJ16" s="627">
        <f t="shared" si="50"/>
        <v>-72.76709531</v>
      </c>
      <c r="CK16" s="627">
        <f t="shared" si="50"/>
        <v>-100</v>
      </c>
      <c r="CL16" s="627">
        <f t="shared" si="50"/>
        <v>0</v>
      </c>
      <c r="CM16" s="627">
        <f t="shared" si="50"/>
        <v>0</v>
      </c>
      <c r="CN16" s="627">
        <f t="shared" si="50"/>
        <v>0</v>
      </c>
      <c r="CO16" s="627">
        <f t="shared" si="50"/>
        <v>-100</v>
      </c>
    </row>
    <row r="17" ht="24.75" customHeight="1">
      <c r="A17" s="181">
        <v>2022.0</v>
      </c>
      <c r="B17" s="628" t="s">
        <v>221</v>
      </c>
      <c r="C17" s="629" t="s">
        <v>215</v>
      </c>
      <c r="D17" s="630">
        <f>+IFERROR(D6/#REF!*100-100,0)</f>
        <v>0</v>
      </c>
      <c r="E17" s="631">
        <f t="shared" ref="E17:G17" si="51">+IFERROR(E6/D6*100-100,0)</f>
        <v>-29.34029632</v>
      </c>
      <c r="F17" s="631">
        <f t="shared" si="51"/>
        <v>-12.35102023</v>
      </c>
      <c r="G17" s="631">
        <f t="shared" si="51"/>
        <v>3.464285428</v>
      </c>
      <c r="H17" s="631"/>
      <c r="I17" s="631">
        <f>+IFERROR(I6/G6*100-100,0)</f>
        <v>12.84587155</v>
      </c>
      <c r="J17" s="631">
        <f t="shared" ref="J17:L17" si="52">+IFERROR(J6/I6*100-100,0)</f>
        <v>-13.3566705</v>
      </c>
      <c r="K17" s="631">
        <f t="shared" si="52"/>
        <v>16.71685772</v>
      </c>
      <c r="L17" s="631">
        <f t="shared" si="52"/>
        <v>4.427861412</v>
      </c>
      <c r="M17" s="631"/>
      <c r="N17" s="631">
        <f>+IFERROR(N6/L6*100-100,0)</f>
        <v>1.970027426</v>
      </c>
      <c r="O17" s="631">
        <f t="shared" ref="O17:Q17" si="53">+IFERROR(O6/N6*100-100,0)</f>
        <v>-20.72206937</v>
      </c>
      <c r="P17" s="631">
        <f t="shared" si="53"/>
        <v>21.42357916</v>
      </c>
      <c r="Q17" s="631">
        <f t="shared" si="53"/>
        <v>-12.94054949</v>
      </c>
      <c r="R17" s="631"/>
      <c r="S17" s="631">
        <f>+IFERROR(S6/Q6*100-100,0)</f>
        <v>9.96506308</v>
      </c>
      <c r="T17" s="631">
        <f t="shared" ref="T17:V17" si="54">+IFERROR(T6/S6*100-100,0)</f>
        <v>5.319628525</v>
      </c>
      <c r="U17" s="631">
        <f t="shared" si="54"/>
        <v>-3.391951755</v>
      </c>
      <c r="V17" s="631">
        <f t="shared" si="54"/>
        <v>-9.049462014</v>
      </c>
      <c r="W17" s="631"/>
      <c r="X17" s="631">
        <f>+IFERROR(X6/V6*100-100,0)</f>
        <v>15.12726065</v>
      </c>
      <c r="Y17" s="631">
        <f t="shared" ref="Y17:AA17" si="55">+IFERROR(Y6/X6*100-100,0)</f>
        <v>-7.881806642</v>
      </c>
      <c r="Z17" s="631">
        <f t="shared" si="55"/>
        <v>-12.40740658</v>
      </c>
      <c r="AA17" s="631">
        <f t="shared" si="55"/>
        <v>2.687565299</v>
      </c>
      <c r="AB17" s="631"/>
      <c r="AC17" s="631">
        <f>+IFERROR(AC6/AA6*100-100,0)</f>
        <v>23.40999994</v>
      </c>
      <c r="AD17" s="631">
        <f t="shared" ref="AD17:AF17" si="56">+IFERROR(AD6/AC6*100-100,0)</f>
        <v>-10.03451677</v>
      </c>
      <c r="AE17" s="631">
        <f t="shared" si="56"/>
        <v>-13.47002253</v>
      </c>
      <c r="AF17" s="631">
        <f t="shared" si="56"/>
        <v>-5.605468967</v>
      </c>
      <c r="AG17" s="631"/>
      <c r="AH17" s="631">
        <f>+IFERROR(AH6/AF6*100-100,0)</f>
        <v>-3.913376498</v>
      </c>
      <c r="AI17" s="631">
        <f t="shared" ref="AI17:AK17" si="57">+IFERROR(AI6/AH6*100-100,0)</f>
        <v>19.0983632</v>
      </c>
      <c r="AJ17" s="631">
        <f t="shared" si="57"/>
        <v>9.705760798</v>
      </c>
      <c r="AK17" s="631">
        <f t="shared" si="57"/>
        <v>8.016331254</v>
      </c>
      <c r="AL17" s="631"/>
      <c r="AM17" s="631">
        <f>+IFERROR(AM6/AK6*100-100,0)</f>
        <v>-19.93663877</v>
      </c>
      <c r="AN17" s="631">
        <f t="shared" ref="AN17:AP17" si="58">+IFERROR(AN6/AM6*100-100,0)</f>
        <v>7.751234861</v>
      </c>
      <c r="AO17" s="631">
        <f t="shared" si="58"/>
        <v>1.45</v>
      </c>
      <c r="AP17" s="631">
        <f t="shared" si="58"/>
        <v>5.436463094</v>
      </c>
      <c r="AQ17" s="631"/>
      <c r="AR17" s="631">
        <f>+IFERROR(AR6/AP6*100-100,0)</f>
        <v>-8.61605518</v>
      </c>
      <c r="AS17" s="631">
        <f t="shared" ref="AS17:AU17" si="59">+IFERROR(AS6/AR6*100-100,0)</f>
        <v>-1.577539649</v>
      </c>
      <c r="AT17" s="631">
        <f t="shared" si="59"/>
        <v>7.094914618</v>
      </c>
      <c r="AU17" s="631">
        <f t="shared" si="59"/>
        <v>5.827631412</v>
      </c>
      <c r="AV17" s="631"/>
      <c r="AW17" s="631">
        <f>+IFERROR(AW6/AU6*100-100,0)</f>
        <v>-3.157582985</v>
      </c>
      <c r="AX17" s="631">
        <f t="shared" ref="AX17:AZ17" si="60">+IFERROR(AX6/AW6*100-100,0)</f>
        <v>-0.5775396494</v>
      </c>
      <c r="AY17" s="631">
        <f t="shared" si="60"/>
        <v>1.64690455</v>
      </c>
      <c r="AZ17" s="631">
        <f t="shared" si="60"/>
        <v>-2.659585646</v>
      </c>
      <c r="BA17" s="631"/>
      <c r="BB17" s="631">
        <f>+IFERROR(BB6/AZ6*100-100,0)</f>
        <v>-5.2345</v>
      </c>
      <c r="BC17" s="631">
        <f t="shared" ref="BC17:BE17" si="61">+IFERROR(BC6/BB6*100-100,0)</f>
        <v>1.804463315</v>
      </c>
      <c r="BD17" s="631">
        <f t="shared" si="61"/>
        <v>6.125711614</v>
      </c>
      <c r="BE17" s="631">
        <f t="shared" si="61"/>
        <v>-5.133982906</v>
      </c>
      <c r="BF17" s="631"/>
      <c r="BG17" s="631">
        <f>+IFERROR(BG6/BE6*100-100,0)</f>
        <v>0.6950170091</v>
      </c>
      <c r="BH17" s="631">
        <f t="shared" ref="BH17:BJ17" si="62">+IFERROR(BH6/BG6*100-100,0)</f>
        <v>-0.08118322637</v>
      </c>
      <c r="BI17" s="631">
        <f t="shared" si="62"/>
        <v>-0.1643149561</v>
      </c>
      <c r="BJ17" s="631">
        <f t="shared" si="62"/>
        <v>-1.838864472</v>
      </c>
      <c r="BK17" s="631"/>
      <c r="BL17" s="631">
        <f>+IFERROR(BL6/BJ6*100-100,0)</f>
        <v>1.276842618</v>
      </c>
      <c r="BM17" s="631">
        <f t="shared" ref="BM17:BO17" si="63">+IFERROR(BM6/BL6*100-100,0)</f>
        <v>-0.4358318869</v>
      </c>
      <c r="BN17" s="631">
        <f t="shared" si="63"/>
        <v>5.639876725</v>
      </c>
      <c r="BO17" s="631">
        <f t="shared" si="63"/>
        <v>2.18</v>
      </c>
      <c r="BP17" s="631"/>
      <c r="BQ17" s="631">
        <f>+IFERROR(BQ6/BO6*100-100,0)</f>
        <v>-6.982551619</v>
      </c>
      <c r="BR17" s="631">
        <f t="shared" ref="BR17:BT17" si="64">+IFERROR(BR6/BQ6*100-100,0)</f>
        <v>7.724428991</v>
      </c>
      <c r="BS17" s="631">
        <f t="shared" si="64"/>
        <v>-5.406819206</v>
      </c>
      <c r="BT17" s="631">
        <f t="shared" si="64"/>
        <v>1.329523373</v>
      </c>
      <c r="BU17" s="631"/>
      <c r="BV17" s="631">
        <f>+IFERROR(BV6/BT6*100-100,0)</f>
        <v>2.528523199</v>
      </c>
      <c r="BW17" s="631">
        <f t="shared" ref="BW17:BY17" si="65">+IFERROR(BW6/BV6*100-100,0)</f>
        <v>-5.405725623</v>
      </c>
      <c r="BX17" s="631">
        <f t="shared" si="65"/>
        <v>-2.066140579</v>
      </c>
      <c r="BY17" s="631">
        <f t="shared" si="65"/>
        <v>11.81795227</v>
      </c>
      <c r="BZ17" s="631"/>
      <c r="CA17" s="631">
        <f>+IFERROR(CA6/BY6*100-100,0)</f>
        <v>-4.164630668</v>
      </c>
      <c r="CB17" s="631">
        <f t="shared" ref="CB17:CD17" si="66">+IFERROR(CB6/CA6*100-100,0)</f>
        <v>-4.257820199</v>
      </c>
      <c r="CC17" s="631">
        <f t="shared" si="66"/>
        <v>-0.3116696382</v>
      </c>
      <c r="CD17" s="631">
        <f t="shared" si="66"/>
        <v>9.718044215</v>
      </c>
      <c r="CE17" s="631"/>
      <c r="CF17" s="631">
        <f>+IFERROR(CF6/CD6*100-100,0)</f>
        <v>5.167865261</v>
      </c>
      <c r="CG17" s="631">
        <f t="shared" ref="CG17:CI17" si="67">+IFERROR(CG6/CF6*100-100,0)</f>
        <v>-100</v>
      </c>
      <c r="CH17" s="631">
        <f t="shared" si="67"/>
        <v>0</v>
      </c>
      <c r="CI17" s="631">
        <f t="shared" si="67"/>
        <v>0</v>
      </c>
      <c r="CJ17" s="631"/>
      <c r="CK17" s="631">
        <f>+IFERROR(CK6/CI6*100-100,0)</f>
        <v>0</v>
      </c>
      <c r="CL17" s="631">
        <f t="shared" ref="CL17:CN17" si="68">+IFERROR(CL6/CK6*100-100,0)</f>
        <v>0</v>
      </c>
      <c r="CM17" s="631">
        <f t="shared" si="68"/>
        <v>0</v>
      </c>
      <c r="CN17" s="631">
        <f t="shared" si="68"/>
        <v>0</v>
      </c>
      <c r="CO17" s="631"/>
      <c r="CP17" s="590"/>
      <c r="CQ17" s="590"/>
      <c r="CR17" s="590"/>
      <c r="CS17" s="590"/>
      <c r="CT17" s="590"/>
      <c r="CU17" s="590"/>
      <c r="CV17" s="590"/>
      <c r="CW17" s="590"/>
      <c r="CX17" s="590"/>
      <c r="CY17" s="590"/>
    </row>
    <row r="18" ht="24.75" customHeight="1">
      <c r="A18" s="594">
        <v>2023.0</v>
      </c>
      <c r="B18" s="46"/>
      <c r="C18" s="632" t="s">
        <v>216</v>
      </c>
      <c r="D18" s="633">
        <f>+IFERROR(D8/#REF!*100-100,0)</f>
        <v>0</v>
      </c>
      <c r="E18" s="634">
        <f t="shared" ref="E18:G18" si="69">+IFERROR(E8/D8*100-100,0)</f>
        <v>-36.60416786</v>
      </c>
      <c r="F18" s="634">
        <f t="shared" si="69"/>
        <v>-33.81839269</v>
      </c>
      <c r="G18" s="634">
        <f t="shared" si="69"/>
        <v>18.21283286</v>
      </c>
      <c r="H18" s="634"/>
      <c r="I18" s="634">
        <f>+IFERROR(I8/G8*100-100,0)</f>
        <v>-12.15508095</v>
      </c>
      <c r="J18" s="634">
        <f t="shared" ref="J18:L18" si="70">+IFERROR(J8/I8*100-100,0)</f>
        <v>-15.07918514</v>
      </c>
      <c r="K18" s="634">
        <f t="shared" si="70"/>
        <v>14.94360929</v>
      </c>
      <c r="L18" s="634">
        <f t="shared" si="70"/>
        <v>10.34815773</v>
      </c>
      <c r="M18" s="634"/>
      <c r="N18" s="634">
        <f>+IFERROR(N8/L8*100-100,0)</f>
        <v>74.44962054</v>
      </c>
      <c r="O18" s="634">
        <f t="shared" ref="O18:Q18" si="71">+IFERROR(O8/N8*100-100,0)</f>
        <v>-43.57341516</v>
      </c>
      <c r="P18" s="634">
        <f t="shared" si="71"/>
        <v>19.70607413</v>
      </c>
      <c r="Q18" s="634">
        <f t="shared" si="71"/>
        <v>-29.56673739</v>
      </c>
      <c r="R18" s="634"/>
      <c r="S18" s="634">
        <f>+IFERROR(S8/Q8*100-100,0)</f>
        <v>19.78903108</v>
      </c>
      <c r="T18" s="634">
        <f t="shared" ref="T18:V18" si="72">+IFERROR(T8/S8*100-100,0)</f>
        <v>31.49135814</v>
      </c>
      <c r="U18" s="634">
        <f t="shared" si="72"/>
        <v>-13.55417244</v>
      </c>
      <c r="V18" s="634">
        <f t="shared" si="72"/>
        <v>-5.092988248</v>
      </c>
      <c r="W18" s="634"/>
      <c r="X18" s="634">
        <f>+IFERROR(X8/V8*100-100,0)</f>
        <v>32.62512839</v>
      </c>
      <c r="Y18" s="634">
        <f t="shared" ref="Y18:AA18" si="73">+IFERROR(Y8/X8*100-100,0)</f>
        <v>12.93061618</v>
      </c>
      <c r="Z18" s="634">
        <f t="shared" si="73"/>
        <v>-31.04742516</v>
      </c>
      <c r="AA18" s="634">
        <f t="shared" si="73"/>
        <v>-32.957444</v>
      </c>
      <c r="AB18" s="634"/>
      <c r="AC18" s="634">
        <f>+IFERROR(AC8/AA8*100-100,0)</f>
        <v>-3.751469178</v>
      </c>
      <c r="AD18" s="634">
        <f t="shared" ref="AD18:AF18" si="74">+IFERROR(AD8/AC8*100-100,0)</f>
        <v>-26.31872599</v>
      </c>
      <c r="AE18" s="634">
        <f t="shared" si="74"/>
        <v>-23.58644565</v>
      </c>
      <c r="AF18" s="634">
        <f t="shared" si="74"/>
        <v>-26.57865001</v>
      </c>
      <c r="AG18" s="634"/>
      <c r="AH18" s="634">
        <f>+IFERROR(AH8/AF8*100-100,0)</f>
        <v>95.7364</v>
      </c>
      <c r="AI18" s="634">
        <f t="shared" ref="AI18:AK18" si="75">+IFERROR(AI8/AH8*100-100,0)</f>
        <v>78.56129626</v>
      </c>
      <c r="AJ18" s="634">
        <f t="shared" si="75"/>
        <v>24.82469329</v>
      </c>
      <c r="AK18" s="634">
        <f t="shared" si="75"/>
        <v>-21.35648881</v>
      </c>
      <c r="AL18" s="634"/>
      <c r="AM18" s="634">
        <f>+IFERROR(AM8/AK8*100-100,0)</f>
        <v>-41.93121969</v>
      </c>
      <c r="AN18" s="634">
        <f t="shared" ref="AN18:AP18" si="76">+IFERROR(AN8/AM8*100-100,0)</f>
        <v>-18.78653704</v>
      </c>
      <c r="AO18" s="634">
        <f t="shared" si="76"/>
        <v>-17.98171699</v>
      </c>
      <c r="AP18" s="634">
        <f t="shared" si="76"/>
        <v>15.89463115</v>
      </c>
      <c r="AQ18" s="634"/>
      <c r="AR18" s="634">
        <f>+IFERROR(AR8/AP8*100-100,0)</f>
        <v>60.4754037</v>
      </c>
      <c r="AS18" s="634">
        <f t="shared" ref="AS18:AU18" si="77">+IFERROR(AS8/AR8*100-100,0)</f>
        <v>-25.21061522</v>
      </c>
      <c r="AT18" s="634">
        <f t="shared" si="77"/>
        <v>-25.02890486</v>
      </c>
      <c r="AU18" s="634">
        <f t="shared" si="77"/>
        <v>25.06187407</v>
      </c>
      <c r="AV18" s="634"/>
      <c r="AW18" s="634">
        <f>+IFERROR(AW8/AU8*100-100,0)</f>
        <v>34.07831771</v>
      </c>
      <c r="AX18" s="634">
        <f t="shared" ref="AX18:AZ18" si="78">+IFERROR(AX8/AW8*100-100,0)</f>
        <v>-6.400737507</v>
      </c>
      <c r="AY18" s="634">
        <f t="shared" si="78"/>
        <v>38.0723144</v>
      </c>
      <c r="AZ18" s="634">
        <f t="shared" si="78"/>
        <v>-33.88953969</v>
      </c>
      <c r="BA18" s="634"/>
      <c r="BB18" s="634">
        <f>+IFERROR(BB8/AZ8*100-100,0)</f>
        <v>-14.45711835</v>
      </c>
      <c r="BC18" s="634">
        <f t="shared" ref="BC18:BE18" si="79">+IFERROR(BC8/BB8*100-100,0)</f>
        <v>3.020325407</v>
      </c>
      <c r="BD18" s="634">
        <f t="shared" si="79"/>
        <v>44.2326496</v>
      </c>
      <c r="BE18" s="634">
        <f t="shared" si="79"/>
        <v>6.83362531</v>
      </c>
      <c r="BF18" s="634"/>
      <c r="BG18" s="634">
        <f>+IFERROR(BG8/BE8*100-100,0)</f>
        <v>4.271554007</v>
      </c>
      <c r="BH18" s="634">
        <f t="shared" ref="BH18:BJ18" si="80">+IFERROR(BH8/BG8*100-100,0)</f>
        <v>-19.50905317</v>
      </c>
      <c r="BI18" s="634">
        <f t="shared" si="80"/>
        <v>-5.993663867</v>
      </c>
      <c r="BJ18" s="634">
        <f t="shared" si="80"/>
        <v>-7.60350229</v>
      </c>
      <c r="BK18" s="634"/>
      <c r="BL18" s="634">
        <f>+IFERROR(BL8/BJ8*100-100,0)</f>
        <v>14.23977445</v>
      </c>
      <c r="BM18" s="634">
        <f t="shared" ref="BM18:BO18" si="81">+IFERROR(BM8/BL8*100-100,0)</f>
        <v>-9.020081797</v>
      </c>
      <c r="BN18" s="634">
        <f t="shared" si="81"/>
        <v>7.003185242</v>
      </c>
      <c r="BO18" s="634">
        <f t="shared" si="81"/>
        <v>-0.01870125975</v>
      </c>
      <c r="BP18" s="634"/>
      <c r="BQ18" s="634">
        <f>+IFERROR(BQ8/BO8*100-100,0)</f>
        <v>15.37531365</v>
      </c>
      <c r="BR18" s="634">
        <f t="shared" ref="BR18:BT18" si="82">+IFERROR(BR8/BQ8*100-100,0)</f>
        <v>3.653228436</v>
      </c>
      <c r="BS18" s="634">
        <f t="shared" si="82"/>
        <v>-10.73306067</v>
      </c>
      <c r="BT18" s="634">
        <f t="shared" si="82"/>
        <v>-17.18134502</v>
      </c>
      <c r="BU18" s="634"/>
      <c r="BV18" s="634">
        <f>+IFERROR(BV8/BT8*100-100,0)</f>
        <v>49.68886648</v>
      </c>
      <c r="BW18" s="634">
        <f t="shared" ref="BW18:BY18" si="83">+IFERROR(BW8/BV8*100-100,0)</f>
        <v>-25.84896777</v>
      </c>
      <c r="BX18" s="634">
        <f t="shared" si="83"/>
        <v>1.475991385</v>
      </c>
      <c r="BY18" s="634">
        <f t="shared" si="83"/>
        <v>9.620171229</v>
      </c>
      <c r="BZ18" s="634"/>
      <c r="CA18" s="634">
        <f>+IFERROR(CA8/BY8*100-100,0)</f>
        <v>2.542042916</v>
      </c>
      <c r="CB18" s="634">
        <f t="shared" ref="CB18:CD18" si="84">+IFERROR(CB8/CA8*100-100,0)</f>
        <v>8.784403473</v>
      </c>
      <c r="CC18" s="634">
        <f t="shared" si="84"/>
        <v>2.542787514</v>
      </c>
      <c r="CD18" s="634">
        <f t="shared" si="84"/>
        <v>-11.73332568</v>
      </c>
      <c r="CE18" s="634"/>
      <c r="CF18" s="634">
        <f>+IFERROR(CF8/CD8*100-100,0)</f>
        <v>15.83210283</v>
      </c>
      <c r="CG18" s="634">
        <f t="shared" ref="CG18:CI18" si="85">+IFERROR(CG8/CF8*100-100,0)</f>
        <v>-100</v>
      </c>
      <c r="CH18" s="634">
        <f t="shared" si="85"/>
        <v>0</v>
      </c>
      <c r="CI18" s="634">
        <f t="shared" si="85"/>
        <v>0</v>
      </c>
      <c r="CJ18" s="634"/>
      <c r="CK18" s="634">
        <f>+IFERROR(CK8/CI8*100-100,0)</f>
        <v>0</v>
      </c>
      <c r="CL18" s="634">
        <f t="shared" ref="CL18:CN18" si="86">+IFERROR(CL8/CK8*100-100,0)</f>
        <v>0</v>
      </c>
      <c r="CM18" s="634">
        <f t="shared" si="86"/>
        <v>0</v>
      </c>
      <c r="CN18" s="634">
        <f t="shared" si="86"/>
        <v>0</v>
      </c>
      <c r="CO18" s="634"/>
    </row>
    <row r="19" ht="24.75" customHeight="1">
      <c r="A19" s="599">
        <v>2024.0</v>
      </c>
      <c r="B19" s="621" t="s">
        <v>222</v>
      </c>
      <c r="C19" s="622" t="s">
        <v>215</v>
      </c>
      <c r="D19" s="623"/>
      <c r="E19" s="624"/>
      <c r="F19" s="624"/>
      <c r="G19" s="624"/>
      <c r="H19" s="624"/>
      <c r="I19" s="624">
        <f>IFERROR(SUM(I6)/SUM(D6)*100-100,0)</f>
        <v>-27.69059051</v>
      </c>
      <c r="J19" s="624">
        <f>IFERROR(SUM(I6:J6)/SUM(D6:E6)*100-100,0)</f>
        <v>-20.91824462</v>
      </c>
      <c r="K19" s="624">
        <f>IFERROR(SUM(I6:K6)/SUM(D6:F6)*100-100,0)</f>
        <v>-10.53643116</v>
      </c>
      <c r="L19" s="624">
        <f>IFERROR(SUM(I6:L6)/SUM(D6:G6)*100-100,0)</f>
        <v>-4.119889214</v>
      </c>
      <c r="M19" s="624"/>
      <c r="N19" s="624">
        <f>IFERROR(SUM(N6)/SUM(I6)*100-100,0)</f>
        <v>7.685601928</v>
      </c>
      <c r="O19" s="624">
        <f>IFERROR(SUM(N6:O6)/SUM(I6:J6)*100-100,0)</f>
        <v>3.436066663</v>
      </c>
      <c r="P19" s="624">
        <f>IFERROR(SUM(N6:P6)/SUM(I6:K6)*100-100,0)</f>
        <v>3.108808612</v>
      </c>
      <c r="Q19" s="624">
        <f>IFERROR(SUM(N6:Q6)/SUM(I6:L6)*100-100,0)</f>
        <v>-1.630175487</v>
      </c>
      <c r="R19" s="624"/>
      <c r="S19" s="624">
        <f>IFERROR(SUM(S6)/SUM(N6)*100-100,0)</f>
        <v>-7.843497323</v>
      </c>
      <c r="T19" s="624">
        <f>IFERROR(SUM(S6:T6)/SUM(N6:O6)*100-100,0)</f>
        <v>5.543046094</v>
      </c>
      <c r="U19" s="624">
        <f>IFERROR(SUM(S6:U6)/SUM(N6:P6)*100-100,0)</f>
        <v>2.700897261</v>
      </c>
      <c r="V19" s="624">
        <f>IFERROR(SUM(S6:V6)/SUM(N6:Q6)*100-100,0)</f>
        <v>2.481766591</v>
      </c>
      <c r="W19" s="624"/>
      <c r="X19" s="624">
        <f>IFERROR(SUM(X6)/SUM(S6)*100-100,0)</f>
        <v>6.538375483</v>
      </c>
      <c r="Y19" s="624">
        <f>IFERROR(SUM(X6:Y6)/SUM(S6:T6)*100-100,0)</f>
        <v>-0.3117219326</v>
      </c>
      <c r="Z19" s="624">
        <f>IFERROR(SUM(X6:Z6)/SUM(S6:U6)*100-100,0)</f>
        <v>-5.348287281</v>
      </c>
      <c r="AA19" s="624">
        <f>IFERROR(SUM(X6:AA6)/SUM(S6:V6)*100-100,0)</f>
        <v>-5.177012987</v>
      </c>
      <c r="AB19" s="624"/>
      <c r="AC19" s="624">
        <f>IFERROR(SUM(AC6)/SUM(X6)*100-100,0)</f>
        <v>2.254164847</v>
      </c>
      <c r="AD19" s="624">
        <f>IFERROR(SUM(AC6:AD6)/SUM(X6:Y6)*100-100,0)</f>
        <v>1.108393211</v>
      </c>
      <c r="AE19" s="624">
        <f>IFERROR(SUM(AC6:AE6)/SUM(X6:Z6)*100-100,0)</f>
        <v>0.3821842535</v>
      </c>
      <c r="AF19" s="624">
        <f>IFERROR(SUM(AC6:AF6)/SUM(X6:AA6)*100-100,0)</f>
        <v>-1.876713408</v>
      </c>
      <c r="AG19" s="624"/>
      <c r="AH19" s="624">
        <f>IFERROR(SUM(AH6)/SUM(AC6)*100-100,0)</f>
        <v>-29.39226611</v>
      </c>
      <c r="AI19" s="624">
        <f>IFERROR(SUM(AH6:AI6)/SUM(AC6:AD6)*100-100,0)</f>
        <v>-18.56394825</v>
      </c>
      <c r="AJ19" s="624">
        <f>IFERROR(SUM(AH6:AJ6)/SUM(AC6:AE6)*100-100,0)</f>
        <v>-7.788177021</v>
      </c>
      <c r="AK19" s="624">
        <f>IFERROR(SUM(AH6:AK6)/SUM(AC6:AF6)*100-100,0)</f>
        <v>1.555475824</v>
      </c>
      <c r="AL19" s="624"/>
      <c r="AM19" s="624">
        <f>IFERROR(SUM(AM6)/SUM(AH6)*100-100,0)</f>
        <v>12.99480259</v>
      </c>
      <c r="AN19" s="624">
        <f>IFERROR(SUM(AM6:AN6)/SUM(AH6:AI6)*100-100,0)</f>
        <v>7.142789329</v>
      </c>
      <c r="AO19" s="624">
        <f>IFERROR(SUM(AM6:AO6)/SUM(AH6:AJ6)*100-100,0)</f>
        <v>2.433320322</v>
      </c>
      <c r="AP19" s="624">
        <f>IFERROR(SUM(AM6:AP6)/SUM(AH6:AK6)*100-100,0)</f>
        <v>-0.4863168546</v>
      </c>
      <c r="AQ19" s="624"/>
      <c r="AR19" s="624">
        <f>IFERROR(SUM(AR6)/SUM(AM6)*100-100,0)</f>
        <v>5.32586581</v>
      </c>
      <c r="AS19" s="624">
        <f>IFERROR(SUM(AR6:AS6)/SUM(AM6:AN6)*100-100,0)</f>
        <v>0.5963572088</v>
      </c>
      <c r="AT19" s="624">
        <f>IFERROR(SUM(AR6:AT6)/SUM(AM6:AO6)*100-100,0)</f>
        <v>0.9286788732</v>
      </c>
      <c r="AU19" s="624">
        <f>IFERROR(SUM(AR6:AU6)/SUM(AM6:AP6)*100-100,0)</f>
        <v>1.197508519</v>
      </c>
      <c r="AV19" s="624"/>
      <c r="AW19" s="624">
        <f>IFERROR(SUM(AW6)/SUM(AR6)*100-100,0)</f>
        <v>8.025867443</v>
      </c>
      <c r="AX19" s="624">
        <f>IFERROR(SUM(AW6:AX6)/SUM(AR6:AS6)*100-100,0)</f>
        <v>8.570291029</v>
      </c>
      <c r="AY19" s="624">
        <f>IFERROR(SUM(AW6:AY6)/SUM(AR6:AT6)*100-100,0)</f>
        <v>6.836342214</v>
      </c>
      <c r="AZ19" s="624">
        <f>IFERROR(SUM(AW6:AZ6)/SUM(AR6:AU6)*100-100,0)</f>
        <v>3.729131538</v>
      </c>
      <c r="BA19" s="624"/>
      <c r="BB19" s="624">
        <f>IFERROR(SUM(BB6)/SUM(AW6)*100-100,0)</f>
        <v>-6.777206508</v>
      </c>
      <c r="BC19" s="624">
        <f>IFERROR(SUM(BB6:BC6)/SUM(AW6:AX6)*100-100,0)</f>
        <v>-5.663706203</v>
      </c>
      <c r="BD19" s="624">
        <f>IFERROR(SUM(BB6:BD6)/SUM(AW6:AY6)*100-100,0)</f>
        <v>-3.872436433</v>
      </c>
      <c r="BE19" s="624">
        <f>IFERROR(SUM(BB6:BE6)/SUM(AW6:AZ6)*100-100,0)</f>
        <v>-3.625476343</v>
      </c>
      <c r="BF19" s="624"/>
      <c r="BG19" s="624">
        <f>IFERROR(SUM(BG6)/SUM(BB6)*100-100,0)</f>
        <v>3.20626968</v>
      </c>
      <c r="BH19" s="624">
        <f>IFERROR(SUM(BG6:BH6)/SUM(BB6:BC6)*100-100,0)</f>
        <v>2.241917642</v>
      </c>
      <c r="BI19" s="624">
        <f>IFERROR(SUM(BG6:BI6)/SUM(BB6:BD6)*100-100,0)</f>
        <v>-0.1818274069</v>
      </c>
      <c r="BJ19" s="624">
        <f>IFERROR(SUM(BG6:BJ6)/SUM(BB6:BE6)*100-100,0)</f>
        <v>-0.4844148857</v>
      </c>
      <c r="BK19" s="624"/>
      <c r="BL19" s="624">
        <f>IFERROR(SUM(BL6)/SUM(BG6)*100-100,0)</f>
        <v>-0.8294294319</v>
      </c>
      <c r="BM19" s="624">
        <f>IFERROR(SUM(BL6:BM6)/SUM(BG6:BH6)*100-100,0)</f>
        <v>-1.005354393</v>
      </c>
      <c r="BN19" s="624">
        <f>IFERROR(SUM(BL6:BN6)/SUM(BG6:BI6)*100-100,0)</f>
        <v>0.8484392545</v>
      </c>
      <c r="BO19" s="624">
        <f>IFERROR(SUM(BL6:BO6)/SUM(BG6:BJ6)*100-100,0)</f>
        <v>2.817759138</v>
      </c>
      <c r="BP19" s="624"/>
      <c r="BQ19" s="624">
        <f>IFERROR(SUM(BQ6)/SUM(BL6)*100-100,0)</f>
        <v>-0.03193740347</v>
      </c>
      <c r="BR19" s="624">
        <f>IFERROR(SUM(BQ6:BR6)/SUM(BL6:BM6)*100-100,0)</f>
        <v>4.055797774</v>
      </c>
      <c r="BS19" s="624">
        <f>IFERROR(SUM(BQ6:BS6)/SUM(BL6:BN6)*100-100,0)</f>
        <v>1.569146585</v>
      </c>
      <c r="BT19" s="624">
        <f>IFERROR(SUM(BQ6:BT6)/SUM(BL6:BO6)*100-100,0)</f>
        <v>0.1288810564</v>
      </c>
      <c r="BU19" s="624"/>
      <c r="BV19" s="624">
        <f>IFERROR(SUM(BV6)/SUM(BQ6)*100-100,0)</f>
        <v>5.865567961</v>
      </c>
      <c r="BW19" s="624">
        <f>IFERROR(SUM(BV6:BW6)/SUM(BQ6:BR6)*100-100,0)</f>
        <v>-0.8261402911</v>
      </c>
      <c r="BX19" s="624">
        <f>IFERROR(SUM(BV6:BX6)/SUM(BQ6:BS6)*100-100,0)</f>
        <v>-1.790034538</v>
      </c>
      <c r="BY19" s="624">
        <f>IFERROR(SUM(BV6:BY6)/SUM(BQ6:BT6)*100-100,0)</f>
        <v>0.2099511205</v>
      </c>
      <c r="BZ19" s="624"/>
      <c r="CA19" s="624">
        <f>IFERROR(SUM(CA6)/SUM(BV6)*100-100,0)</f>
        <v>-0.7261018614</v>
      </c>
      <c r="CB19" s="624">
        <f>IFERROR(SUM(CA6:CB6)/SUM(BV6:BW6)*100-100,0)</f>
        <v>-0.1404882994</v>
      </c>
      <c r="CC19" s="624">
        <f>IFERROR(SUM(CA6:CC6)/SUM(BV6:BX6)*100-100,0)</f>
        <v>0.6397414393</v>
      </c>
      <c r="CD19" s="624">
        <f>IFERROR(SUM(CA6:CD6)/SUM(BV6:BY6)*100-100,0)</f>
        <v>0.5650356804</v>
      </c>
      <c r="CE19" s="624"/>
      <c r="CF19" s="624">
        <f>IFERROR(SUM(CF6)/SUM(CA6)*100-100,0)</f>
        <v>10.13078865</v>
      </c>
      <c r="CG19" s="624">
        <f>IFERROR(SUM(CF6:CG6)/SUM(CA6:CB6)*100-100,0)</f>
        <v>-43.736813</v>
      </c>
      <c r="CH19" s="624">
        <f>IFERROR(SUM(CF6:CH6)/SUM(CA6:CC6)*100-100,0)</f>
        <v>-62.17853754</v>
      </c>
      <c r="CI19" s="624">
        <f>IFERROR(SUM(CF6:CI6)/SUM(CA6:CD6)*100-100,0)</f>
        <v>-72.18252207</v>
      </c>
      <c r="CJ19" s="624"/>
      <c r="CK19" s="624">
        <f>IFERROR(SUM(CK6)/SUM(CF6)*100-100,0)</f>
        <v>-100</v>
      </c>
      <c r="CL19" s="624">
        <f>IFERROR(SUM(CK6:CL6)/SUM(CF6:CG6)*100-100,0)</f>
        <v>-100</v>
      </c>
      <c r="CM19" s="624">
        <f>IFERROR(SUM(CK6:CM6)/SUM(CF6:CH6)*100-100,0)</f>
        <v>-100</v>
      </c>
      <c r="CN19" s="624">
        <f>IFERROR(SUM(CK6:CN6)/SUM(CF6:CI6)*100-100,0)</f>
        <v>-100</v>
      </c>
      <c r="CO19" s="624"/>
      <c r="CP19" s="590"/>
      <c r="CQ19" s="590"/>
      <c r="CR19" s="590"/>
      <c r="CS19" s="590"/>
      <c r="CT19" s="590"/>
      <c r="CU19" s="590"/>
      <c r="CV19" s="590"/>
      <c r="CW19" s="590"/>
      <c r="CX19" s="590"/>
      <c r="CY19" s="590"/>
    </row>
    <row r="20" ht="24.75" customHeight="1">
      <c r="A20" s="594">
        <v>2025.0</v>
      </c>
      <c r="B20" s="46"/>
      <c r="C20" s="625" t="s">
        <v>216</v>
      </c>
      <c r="D20" s="626"/>
      <c r="E20" s="627"/>
      <c r="F20" s="627"/>
      <c r="G20" s="627"/>
      <c r="H20" s="627"/>
      <c r="I20" s="627">
        <f>IFERROR(SUM(I8)/SUM(D8)*100-100,0)</f>
        <v>-56.43082975</v>
      </c>
      <c r="J20" s="627">
        <f>IFERROR(SUM(I8:J8)/SUM(D8:E8)*100-100,0)</f>
        <v>-50.69123637</v>
      </c>
      <c r="K20" s="627">
        <f>IFERROR(SUM(I8:K8)/SUM(D8:F8)*100-100,0)</f>
        <v>-40.05577668</v>
      </c>
      <c r="L20" s="627">
        <f>IFERROR(SUM(I8:L8)/SUM(D8:G8)*100-100,0)</f>
        <v>-33.31006647</v>
      </c>
      <c r="M20" s="627"/>
      <c r="N20" s="627">
        <f>IFERROR(SUM(N8)/SUM(I8)*100-100,0)</f>
        <v>87.90316659</v>
      </c>
      <c r="O20" s="627">
        <f>IFERROR(SUM(N8:O8)/SUM(I8:J8)*100-100,0)</f>
        <v>58.94938951</v>
      </c>
      <c r="P20" s="627">
        <f>IFERROR(SUM(N8:P8)/SUM(I8:K8)*100-100,0)</f>
        <v>48.95724166</v>
      </c>
      <c r="Q20" s="627">
        <f>IFERROR(SUM(N8:Q8)/SUM(I8:L8)*100-100,0)</f>
        <v>30.75065188</v>
      </c>
      <c r="R20" s="627"/>
      <c r="S20" s="627">
        <f>IFERROR(SUM(S8)/SUM(N8)*100-100,0)</f>
        <v>-43.01050453</v>
      </c>
      <c r="T20" s="627">
        <f>IFERROR(SUM(S8:T8)/SUM(N8:O8)*100-100,0)</f>
        <v>-15.66282854</v>
      </c>
      <c r="U20" s="627">
        <f>IFERROR(SUM(S8:U8)/SUM(N8:P8)*100-100,0)</f>
        <v>-12.17452564</v>
      </c>
      <c r="V20" s="627">
        <f>IFERROR(SUM(S8:V8)/SUM(N8:Q8)*100-100,0)</f>
        <v>-4.920840883</v>
      </c>
      <c r="W20" s="627"/>
      <c r="X20" s="627">
        <f>IFERROR(SUM(X8)/SUM(S8)*100-100,0)</f>
        <v>43.07553022</v>
      </c>
      <c r="Y20" s="627">
        <f>IFERROR(SUM(X8:Y8)/SUM(S8:T8)*100-100,0)</f>
        <v>31.60387953</v>
      </c>
      <c r="Z20" s="627">
        <f>IFERROR(SUM(X8:Z8)/SUM(S8:U8)*100-100,0)</f>
        <v>20.54186241</v>
      </c>
      <c r="AA20" s="627">
        <f>IFERROR(SUM(X8:AA8)/SUM(S8:V8)*100-100,0)</f>
        <v>8.324955254</v>
      </c>
      <c r="AB20" s="627"/>
      <c r="AC20" s="627">
        <f>IFERROR(SUM(AC8)/SUM(X8)*100-100,0)</f>
        <v>-49.75337934</v>
      </c>
      <c r="AD20" s="627">
        <f>IFERROR(SUM(AC8:AD8)/SUM(X8:Y8)*100-100,0)</f>
        <v>-59.01530157</v>
      </c>
      <c r="AE20" s="627">
        <f>IFERROR(SUM(AC8:AE8)/SUM(X8:Z8)*100-100,0)</f>
        <v>-60.26155813</v>
      </c>
      <c r="AF20" s="627">
        <f>IFERROR(SUM(AC8:AF8)/SUM(X8:AA8)*100-100,0)</f>
        <v>-60.25412845</v>
      </c>
      <c r="AG20" s="627"/>
      <c r="AH20" s="627">
        <f>IFERROR(SUM(AH8)/SUM(AC8)*100-100,0)</f>
        <v>-19.08640641</v>
      </c>
      <c r="AI20" s="627">
        <f>IFERROR(SUM(AH8:AI8)/SUM(AC8:AD8)*100-100,0)</f>
        <v>29.77447134</v>
      </c>
      <c r="AJ20" s="627">
        <f>IFERROR(SUM(AH8:AJ8)/SUM(AC8:AE8)*100-100,0)</f>
        <v>76.42164529</v>
      </c>
      <c r="AK20" s="627">
        <f>IFERROR(SUM(AH8:AK8)/SUM(AC8:AF8)*100-100,0)</f>
        <v>101.8166169</v>
      </c>
      <c r="AL20" s="627"/>
      <c r="AM20" s="627">
        <f>IFERROR(SUM(AM8)/SUM(AH8)*100-100,0)</f>
        <v>1.787263075</v>
      </c>
      <c r="AN20" s="627">
        <f>IFERROR(SUM(AM8:AN8)/SUM(AH8:AI8)*100-100,0)</f>
        <v>-33.7839726</v>
      </c>
      <c r="AO20" s="627">
        <f>IFERROR(SUM(AM8:AO8)/SUM(AH8:AJ8)*100-100,0)</f>
        <v>-49.69535086</v>
      </c>
      <c r="AP20" s="627">
        <f>IFERROR(SUM(AM8:AP8)/SUM(AH8:AK8)*100-100,0)</f>
        <v>-51.11402779</v>
      </c>
      <c r="AQ20" s="627"/>
      <c r="AR20" s="627">
        <f>IFERROR(SUM(AR8)/SUM(AM8)*100-100,0)</f>
        <v>23.88265295</v>
      </c>
      <c r="AS20" s="627">
        <f>IFERROR(SUM(AR8:AS8)/SUM(AM8:AN8)*100-100,0)</f>
        <v>19.49097126</v>
      </c>
      <c r="AT20" s="627">
        <f>IFERROR(SUM(AR8:AT8)/SUM(AM8:AO8)*100-100,0)</f>
        <v>15.40286691</v>
      </c>
      <c r="AU20" s="627">
        <f>IFERROR(SUM(AR8:AU8)/SUM(AM8:AP8)*100-100,0)</f>
        <v>14.72045052</v>
      </c>
      <c r="AV20" s="627"/>
      <c r="AW20" s="627">
        <f>IFERROR(SUM(AW8)/SUM(AR8)*100-100,0)</f>
        <v>-5.980637943</v>
      </c>
      <c r="AX20" s="627">
        <f>IFERROR(SUM(AW8:AX8)/SUM(AR8:AS8)*100-100,0)</f>
        <v>4.137211636</v>
      </c>
      <c r="AY20" s="627">
        <f>IFERROR(SUM(AW8:AY8)/SUM(AR8:AT8)*100-100,0)</f>
        <v>31.47650418</v>
      </c>
      <c r="AZ20" s="627">
        <f>IFERROR(SUM(AW8:AZ8)/SUM(AR8:AU8)*100-100,0)</f>
        <v>27.53375656</v>
      </c>
      <c r="BA20" s="627"/>
      <c r="BB20" s="627">
        <f>IFERROR(SUM(BB8)/SUM(AW8)*100-100,0)</f>
        <v>-26.91418596</v>
      </c>
      <c r="BC20" s="627">
        <f>IFERROR(SUM(BB8:BC8)/SUM(AW8:AX8)*100-100,0)</f>
        <v>-23.35763288</v>
      </c>
      <c r="BD20" s="627">
        <f>IFERROR(SUM(BB8:BD8)/SUM(AW8:AY8)*100-100,0)</f>
        <v>-20.39978663</v>
      </c>
      <c r="BE20" s="627">
        <f>IFERROR(SUM(BB8:BE8)/SUM(AW8:AZ8)*100-100,0)</f>
        <v>-8.640446166</v>
      </c>
      <c r="BF20" s="627"/>
      <c r="BG20" s="627">
        <f>IFERROR(SUM(BG8)/SUM(BB8)*100-100,0)</f>
        <v>65.52374784</v>
      </c>
      <c r="BH20" s="627">
        <f>IFERROR(SUM(BG8:BH8)/SUM(BB8:BC8)*100-100,0)</f>
        <v>47.15540383</v>
      </c>
      <c r="BI20" s="627">
        <f>IFERROR(SUM(BG8:BI8)/SUM(BB8:BD8)*100-100,0)</f>
        <v>20.58884425</v>
      </c>
      <c r="BJ20" s="627">
        <f>IFERROR(SUM(BG8:BJ8)/SUM(BB8:BE8)*100-100,0)</f>
        <v>5.75532086</v>
      </c>
      <c r="BK20" s="627"/>
      <c r="BL20" s="627">
        <f>IFERROR(SUM(BL8)/SUM(BG8)*100-100,0)</f>
        <v>-20.13122761</v>
      </c>
      <c r="BM20" s="627">
        <f>IFERROR(SUM(BL8:BM8)/SUM(BG8:BH8)*100-100,0)</f>
        <v>-15.48976896</v>
      </c>
      <c r="BN20" s="627">
        <f>IFERROR(SUM(BL8:BN8)/SUM(BG8:BI8)*100-100,0)</f>
        <v>-10.09958349</v>
      </c>
      <c r="BO20" s="627">
        <f>IFERROR(SUM(BL8:BO8)/SUM(BG8:BJ8)*100-100,0)</f>
        <v>-5.534162212</v>
      </c>
      <c r="BP20" s="627"/>
      <c r="BQ20" s="627">
        <f>IFERROR(SUM(BQ8)/SUM(BL8)*100-100,0)</f>
        <v>12.29848994</v>
      </c>
      <c r="BR20" s="627">
        <f>IFERROR(SUM(BQ8:BR8)/SUM(BL8:BM8)*100-100,0)</f>
        <v>19.75054885</v>
      </c>
      <c r="BS20" s="627">
        <f>IFERROR(SUM(BQ8:BS8)/SUM(BL8:BN8)*100-100,0)</f>
        <v>15.35587239</v>
      </c>
      <c r="BT20" s="627">
        <f>IFERROR(SUM(BQ8:BT8)/SUM(BL8:BO8)*100-100,0)</f>
        <v>8.556005615</v>
      </c>
      <c r="BU20" s="627"/>
      <c r="BV20" s="627">
        <f>IFERROR(SUM(BV8)/SUM(BQ8)*100-100,0)</f>
        <v>14.70732464</v>
      </c>
      <c r="BW20" s="627">
        <f>IFERROR(SUM(BV8:BW8)/SUM(BQ8:BR8)*100-100,0)</f>
        <v>-1.909735766</v>
      </c>
      <c r="BX20" s="627">
        <f>IFERROR(SUM(BV8:BX8)/SUM(BQ8:BS8)*100-100,0)</f>
        <v>-3.411832218</v>
      </c>
      <c r="BY20" s="627">
        <f>IFERROR(SUM(BV8:BY8)/SUM(BQ8:BT8)*100-100,0)</f>
        <v>2.113602209</v>
      </c>
      <c r="BZ20" s="627"/>
      <c r="CA20" s="627">
        <f>IFERROR(SUM(CA8)/SUM(BV8)*100-100,0)</f>
        <v>-15.41897466</v>
      </c>
      <c r="CB20" s="627">
        <f>IFERROR(SUM(CA8:CB8)/SUM(BV8:BW8)*100-100,0)</f>
        <v>1.401632216</v>
      </c>
      <c r="CC20" s="627">
        <f>IFERROR(SUM(CA8:CC8)/SUM(BV8:BX8)*100-100,0)</f>
        <v>8.639281907</v>
      </c>
      <c r="CD20" s="627">
        <f>IFERROR(SUM(CA8:CD8)/SUM(BV8:BY8)*100-100,0)</f>
        <v>6.731927195</v>
      </c>
      <c r="CE20" s="627"/>
      <c r="CF20" s="627">
        <f>IFERROR(SUM(CF8)/SUM(CA8)*100-100,0)</f>
        <v>14.05056945</v>
      </c>
      <c r="CG20" s="627">
        <f>IFERROR(SUM(CF8:CG8)/SUM(CA8:CB8)*100-100,0)</f>
        <v>-45.37399942</v>
      </c>
      <c r="CH20" s="627">
        <f>IFERROR(SUM(CF8:CH8)/SUM(CA8:CC8)*100-100,0)</f>
        <v>-64.3964654</v>
      </c>
      <c r="CI20" s="627">
        <f>IFERROR(SUM(CF8:CI8)/SUM(CA8:CD8)*100-100,0)</f>
        <v>-72.76709531</v>
      </c>
      <c r="CJ20" s="627"/>
      <c r="CK20" s="627">
        <f>IFERROR(SUM(CK8)/SUM(CF8)*100-100,0)</f>
        <v>-100</v>
      </c>
      <c r="CL20" s="627">
        <f>IFERROR(SUM(CK8:CL8)/SUM(CF8:CG8)*100-100,0)</f>
        <v>-100</v>
      </c>
      <c r="CM20" s="627">
        <f>IFERROR(SUM(CK8:CM8)/SUM(CF8:CH8)*100-100,0)</f>
        <v>-100</v>
      </c>
      <c r="CN20" s="627">
        <f>IFERROR(SUM(CK8:CN8)/SUM(CF8:CI8)*100-100,0)</f>
        <v>-100</v>
      </c>
      <c r="CO20" s="627"/>
    </row>
    <row r="21" ht="24.75" customHeight="1">
      <c r="B21" s="628" t="s">
        <v>223</v>
      </c>
      <c r="C21" s="629" t="s">
        <v>215</v>
      </c>
      <c r="D21" s="630">
        <f t="shared" ref="D21:CO21" si="87">+D5/D6*100</f>
        <v>92.68711481</v>
      </c>
      <c r="E21" s="631">
        <f t="shared" si="87"/>
        <v>100.0264532</v>
      </c>
      <c r="F21" s="631">
        <f t="shared" si="87"/>
        <v>108.3424734</v>
      </c>
      <c r="G21" s="631">
        <f t="shared" si="87"/>
        <v>103.3201558</v>
      </c>
      <c r="H21" s="631">
        <f t="shared" si="87"/>
        <v>100</v>
      </c>
      <c r="I21" s="631">
        <f t="shared" si="87"/>
        <v>99.93783533</v>
      </c>
      <c r="J21" s="631">
        <f t="shared" si="87"/>
        <v>96.80339271</v>
      </c>
      <c r="K21" s="631">
        <f t="shared" si="87"/>
        <v>97.84385101</v>
      </c>
      <c r="L21" s="631">
        <f t="shared" si="87"/>
        <v>99.16663717</v>
      </c>
      <c r="M21" s="631">
        <f t="shared" si="87"/>
        <v>98.50210873</v>
      </c>
      <c r="N21" s="631">
        <f t="shared" si="87"/>
        <v>93.63562062</v>
      </c>
      <c r="O21" s="631">
        <f t="shared" si="87"/>
        <v>94.20482533</v>
      </c>
      <c r="P21" s="631">
        <f t="shared" si="87"/>
        <v>95.64592669</v>
      </c>
      <c r="Q21" s="631">
        <f t="shared" si="87"/>
        <v>95.0518073</v>
      </c>
      <c r="R21" s="631">
        <f t="shared" si="87"/>
        <v>94.63</v>
      </c>
      <c r="S21" s="631">
        <f t="shared" si="87"/>
        <v>97.76881386</v>
      </c>
      <c r="T21" s="631">
        <f t="shared" si="87"/>
        <v>100.6128167</v>
      </c>
      <c r="U21" s="631">
        <f t="shared" si="87"/>
        <v>100.5412544</v>
      </c>
      <c r="V21" s="631">
        <f t="shared" si="87"/>
        <v>89.67522464</v>
      </c>
      <c r="W21" s="631">
        <f t="shared" si="87"/>
        <v>97.35000061</v>
      </c>
      <c r="X21" s="631">
        <f t="shared" si="87"/>
        <v>96.01348691</v>
      </c>
      <c r="Y21" s="631">
        <f t="shared" si="87"/>
        <v>96.36830627</v>
      </c>
      <c r="Z21" s="631">
        <f t="shared" si="87"/>
        <v>98.37600357</v>
      </c>
      <c r="AA21" s="631">
        <f t="shared" si="87"/>
        <v>100.7866519</v>
      </c>
      <c r="AB21" s="631">
        <f t="shared" si="87"/>
        <v>97.75334498</v>
      </c>
      <c r="AC21" s="631">
        <f t="shared" si="87"/>
        <v>99.82</v>
      </c>
      <c r="AD21" s="631">
        <f t="shared" si="87"/>
        <v>99.21</v>
      </c>
      <c r="AE21" s="631">
        <f t="shared" si="87"/>
        <v>107.0468522</v>
      </c>
      <c r="AF21" s="631">
        <f t="shared" si="87"/>
        <v>109.17</v>
      </c>
      <c r="AG21" s="631">
        <f t="shared" si="87"/>
        <v>103.3207165</v>
      </c>
      <c r="AH21" s="631">
        <f t="shared" si="87"/>
        <v>109.3593225</v>
      </c>
      <c r="AI21" s="631">
        <f t="shared" si="87"/>
        <v>110.4108025</v>
      </c>
      <c r="AJ21" s="631">
        <f t="shared" si="87"/>
        <v>106.8326029</v>
      </c>
      <c r="AK21" s="631">
        <f t="shared" si="87"/>
        <v>107.8695412</v>
      </c>
      <c r="AL21" s="631">
        <f t="shared" si="87"/>
        <v>108.5135868</v>
      </c>
      <c r="AM21" s="631">
        <f t="shared" si="87"/>
        <v>109.2509067</v>
      </c>
      <c r="AN21" s="631">
        <f t="shared" si="87"/>
        <v>111.5166021</v>
      </c>
      <c r="AO21" s="631">
        <f t="shared" si="87"/>
        <v>112.17455</v>
      </c>
      <c r="AP21" s="631">
        <f t="shared" si="87"/>
        <v>107.5529712</v>
      </c>
      <c r="AQ21" s="631">
        <f t="shared" si="87"/>
        <v>110.1021892</v>
      </c>
      <c r="AR21" s="631">
        <f t="shared" si="87"/>
        <v>108.9986154</v>
      </c>
      <c r="AS21" s="631">
        <f t="shared" si="87"/>
        <v>110.7159053</v>
      </c>
      <c r="AT21" s="631">
        <f t="shared" si="87"/>
        <v>111.6727236</v>
      </c>
      <c r="AU21" s="631">
        <f t="shared" si="87"/>
        <v>111.0533054</v>
      </c>
      <c r="AV21" s="631">
        <f t="shared" si="87"/>
        <v>110.6358843</v>
      </c>
      <c r="AW21" s="631">
        <f t="shared" si="87"/>
        <v>110.8888974</v>
      </c>
      <c r="AX21" s="631">
        <f t="shared" si="87"/>
        <v>114.5511687</v>
      </c>
      <c r="AY21" s="631">
        <f t="shared" si="87"/>
        <v>118.7411373</v>
      </c>
      <c r="AZ21" s="631">
        <f t="shared" si="87"/>
        <v>118.8459044</v>
      </c>
      <c r="BA21" s="631">
        <f t="shared" si="87"/>
        <v>115.7538446</v>
      </c>
      <c r="BB21" s="631">
        <f t="shared" si="87"/>
        <v>118.3470629</v>
      </c>
      <c r="BC21" s="631">
        <f t="shared" si="87"/>
        <v>115.1516922</v>
      </c>
      <c r="BD21" s="631">
        <f t="shared" si="87"/>
        <v>116.8337349</v>
      </c>
      <c r="BE21" s="631">
        <f t="shared" si="87"/>
        <v>114.3581175</v>
      </c>
      <c r="BF21" s="631">
        <f t="shared" si="87"/>
        <v>116.1701005</v>
      </c>
      <c r="BG21" s="631">
        <f t="shared" si="87"/>
        <v>119.9011194</v>
      </c>
      <c r="BH21" s="631">
        <f t="shared" si="87"/>
        <v>120.9337921</v>
      </c>
      <c r="BI21" s="631">
        <f t="shared" si="87"/>
        <v>122.010786</v>
      </c>
      <c r="BJ21" s="631">
        <f t="shared" si="87"/>
        <v>120.6826453</v>
      </c>
      <c r="BK21" s="631">
        <f t="shared" si="87"/>
        <v>120.8824218</v>
      </c>
      <c r="BL21" s="631">
        <f t="shared" si="87"/>
        <v>119.229269</v>
      </c>
      <c r="BM21" s="631">
        <f t="shared" si="87"/>
        <v>127.5726647</v>
      </c>
      <c r="BN21" s="631">
        <f t="shared" si="87"/>
        <v>138.8354982</v>
      </c>
      <c r="BO21" s="631">
        <f t="shared" si="87"/>
        <v>136.7702946</v>
      </c>
      <c r="BP21" s="631">
        <f t="shared" si="87"/>
        <v>130.8204046</v>
      </c>
      <c r="BQ21" s="631">
        <f t="shared" si="87"/>
        <v>137.3551147</v>
      </c>
      <c r="BR21" s="631">
        <f t="shared" si="87"/>
        <v>138.1508173</v>
      </c>
      <c r="BS21" s="631">
        <f t="shared" si="87"/>
        <v>134.264274</v>
      </c>
      <c r="BT21" s="631">
        <f t="shared" si="87"/>
        <v>141.0606912</v>
      </c>
      <c r="BU21" s="631">
        <f t="shared" si="87"/>
        <v>137.7265997</v>
      </c>
      <c r="BV21" s="631">
        <f t="shared" si="87"/>
        <v>146.3770419</v>
      </c>
      <c r="BW21" s="631">
        <f t="shared" si="87"/>
        <v>150.7875579</v>
      </c>
      <c r="BX21" s="631">
        <f t="shared" si="87"/>
        <v>139.9988835</v>
      </c>
      <c r="BY21" s="631">
        <f t="shared" si="87"/>
        <v>138.2957302</v>
      </c>
      <c r="BZ21" s="631">
        <f t="shared" si="87"/>
        <v>143.7907281</v>
      </c>
      <c r="CA21" s="631">
        <f t="shared" si="87"/>
        <v>141.0212312</v>
      </c>
      <c r="CB21" s="631">
        <f t="shared" si="87"/>
        <v>141.4328209</v>
      </c>
      <c r="CC21" s="631">
        <f t="shared" si="87"/>
        <v>144.998625</v>
      </c>
      <c r="CD21" s="631">
        <f t="shared" si="87"/>
        <v>144.3315542</v>
      </c>
      <c r="CE21" s="631">
        <f t="shared" si="87"/>
        <v>142.9552251</v>
      </c>
      <c r="CF21" s="631">
        <f t="shared" si="87"/>
        <v>146.4693171</v>
      </c>
      <c r="CG21" s="631" t="str">
        <f t="shared" si="87"/>
        <v>#DIV/0!</v>
      </c>
      <c r="CH21" s="631" t="str">
        <f t="shared" si="87"/>
        <v>#DIV/0!</v>
      </c>
      <c r="CI21" s="631" t="str">
        <f t="shared" si="87"/>
        <v>#DIV/0!</v>
      </c>
      <c r="CJ21" s="631">
        <f t="shared" si="87"/>
        <v>146.4693171</v>
      </c>
      <c r="CK21" s="631" t="str">
        <f t="shared" si="87"/>
        <v>#DIV/0!</v>
      </c>
      <c r="CL21" s="631" t="str">
        <f t="shared" si="87"/>
        <v>#DIV/0!</v>
      </c>
      <c r="CM21" s="631" t="str">
        <f t="shared" si="87"/>
        <v>#DIV/0!</v>
      </c>
      <c r="CN21" s="631" t="str">
        <f t="shared" si="87"/>
        <v>#DIV/0!</v>
      </c>
      <c r="CO21" s="631" t="str">
        <f t="shared" si="87"/>
        <v>#DIV/0!</v>
      </c>
      <c r="CP21" s="590"/>
      <c r="CQ21" s="590"/>
      <c r="CR21" s="590"/>
      <c r="CS21" s="590"/>
      <c r="CT21" s="590"/>
      <c r="CU21" s="590"/>
      <c r="CV21" s="590"/>
      <c r="CW21" s="590"/>
      <c r="CX21" s="590"/>
      <c r="CY21" s="590"/>
    </row>
    <row r="22" ht="24.75" customHeight="1">
      <c r="B22" s="46"/>
      <c r="C22" s="632" t="s">
        <v>216</v>
      </c>
      <c r="D22" s="633">
        <f t="shared" ref="D22:CO22" si="88">+D7/D8*100</f>
        <v>100</v>
      </c>
      <c r="E22" s="634">
        <f t="shared" si="88"/>
        <v>100</v>
      </c>
      <c r="F22" s="634">
        <f t="shared" si="88"/>
        <v>100</v>
      </c>
      <c r="G22" s="634">
        <f t="shared" si="88"/>
        <v>100</v>
      </c>
      <c r="H22" s="634">
        <f t="shared" si="88"/>
        <v>100</v>
      </c>
      <c r="I22" s="634">
        <f t="shared" si="88"/>
        <v>100.5691208</v>
      </c>
      <c r="J22" s="634">
        <f t="shared" si="88"/>
        <v>103.4316373</v>
      </c>
      <c r="K22" s="634">
        <f t="shared" si="88"/>
        <v>107.153584</v>
      </c>
      <c r="L22" s="634">
        <f t="shared" si="88"/>
        <v>91.34954683</v>
      </c>
      <c r="M22" s="634">
        <f t="shared" si="88"/>
        <v>100.2942796</v>
      </c>
      <c r="N22" s="634">
        <f t="shared" si="88"/>
        <v>109.544374</v>
      </c>
      <c r="O22" s="634">
        <f t="shared" si="88"/>
        <v>110.0739733</v>
      </c>
      <c r="P22" s="634">
        <f t="shared" si="88"/>
        <v>112.4050351</v>
      </c>
      <c r="Q22" s="634">
        <f t="shared" si="88"/>
        <v>113.2429953</v>
      </c>
      <c r="R22" s="634">
        <f t="shared" si="88"/>
        <v>111.0139927</v>
      </c>
      <c r="S22" s="634">
        <f t="shared" si="88"/>
        <v>113.5830844</v>
      </c>
      <c r="T22" s="634">
        <f t="shared" si="88"/>
        <v>113.9263532</v>
      </c>
      <c r="U22" s="634">
        <f t="shared" si="88"/>
        <v>117.7292624</v>
      </c>
      <c r="V22" s="634">
        <f t="shared" si="88"/>
        <v>118.2284966</v>
      </c>
      <c r="W22" s="634">
        <f t="shared" si="88"/>
        <v>115.8291859</v>
      </c>
      <c r="X22" s="634">
        <f t="shared" si="88"/>
        <v>122.0574922</v>
      </c>
      <c r="Y22" s="634">
        <f t="shared" si="88"/>
        <v>123.6117956</v>
      </c>
      <c r="Z22" s="634">
        <f t="shared" si="88"/>
        <v>130.1424865</v>
      </c>
      <c r="AA22" s="634">
        <f t="shared" si="88"/>
        <v>130.8916853</v>
      </c>
      <c r="AB22" s="634">
        <f t="shared" si="88"/>
        <v>125.7492396</v>
      </c>
      <c r="AC22" s="634">
        <f t="shared" si="88"/>
        <v>127.4961947</v>
      </c>
      <c r="AD22" s="634">
        <f t="shared" si="88"/>
        <v>132.1183102</v>
      </c>
      <c r="AE22" s="634">
        <f t="shared" si="88"/>
        <v>135.4619265</v>
      </c>
      <c r="AF22" s="634">
        <f t="shared" si="88"/>
        <v>136.5127508</v>
      </c>
      <c r="AG22" s="634">
        <f t="shared" si="88"/>
        <v>131.7781234</v>
      </c>
      <c r="AH22" s="634">
        <f t="shared" si="88"/>
        <v>138.0405535</v>
      </c>
      <c r="AI22" s="634">
        <f t="shared" si="88"/>
        <v>146.7410958</v>
      </c>
      <c r="AJ22" s="634">
        <f t="shared" si="88"/>
        <v>144.5069878</v>
      </c>
      <c r="AK22" s="634">
        <f t="shared" si="88"/>
        <v>143.9263343</v>
      </c>
      <c r="AL22" s="634">
        <f t="shared" si="88"/>
        <v>143.99054</v>
      </c>
      <c r="AM22" s="634">
        <f t="shared" si="88"/>
        <v>146.3521694</v>
      </c>
      <c r="AN22" s="634">
        <f t="shared" si="88"/>
        <v>148.5623229</v>
      </c>
      <c r="AO22" s="634">
        <f t="shared" si="88"/>
        <v>150.145919</v>
      </c>
      <c r="AP22" s="634">
        <f t="shared" si="88"/>
        <v>144.5949546</v>
      </c>
      <c r="AQ22" s="634">
        <f t="shared" si="88"/>
        <v>147.2645522</v>
      </c>
      <c r="AR22" s="634">
        <f t="shared" si="88"/>
        <v>145.9069564</v>
      </c>
      <c r="AS22" s="634">
        <f t="shared" si="88"/>
        <v>148.6889589</v>
      </c>
      <c r="AT22" s="634">
        <f t="shared" si="88"/>
        <v>154.4408896</v>
      </c>
      <c r="AU22" s="634">
        <f t="shared" si="88"/>
        <v>149.1553694</v>
      </c>
      <c r="AV22" s="634">
        <f t="shared" si="88"/>
        <v>148.9448505</v>
      </c>
      <c r="AW22" s="634">
        <f t="shared" si="88"/>
        <v>152.1354065</v>
      </c>
      <c r="AX22" s="634">
        <f t="shared" si="88"/>
        <v>155.3351703</v>
      </c>
      <c r="AY22" s="634">
        <f t="shared" si="88"/>
        <v>155.2338408</v>
      </c>
      <c r="AZ22" s="634">
        <f t="shared" si="88"/>
        <v>157.174604</v>
      </c>
      <c r="BA22" s="634">
        <f t="shared" si="88"/>
        <v>154.9042934</v>
      </c>
      <c r="BB22" s="634">
        <f t="shared" si="88"/>
        <v>160.1590798</v>
      </c>
      <c r="BC22" s="634">
        <f t="shared" si="88"/>
        <v>159.1389365</v>
      </c>
      <c r="BD22" s="634">
        <f t="shared" si="88"/>
        <v>159.4801472</v>
      </c>
      <c r="BE22" s="634">
        <f t="shared" si="88"/>
        <v>157.9868922</v>
      </c>
      <c r="BF22" s="634">
        <f t="shared" si="88"/>
        <v>159.0798313</v>
      </c>
      <c r="BG22" s="634">
        <f t="shared" si="88"/>
        <v>165.1591097</v>
      </c>
      <c r="BH22" s="634">
        <f t="shared" si="88"/>
        <v>163.5078442</v>
      </c>
      <c r="BI22" s="634">
        <f t="shared" si="88"/>
        <v>165.7315328</v>
      </c>
      <c r="BJ22" s="634">
        <f t="shared" si="88"/>
        <v>160.9746867</v>
      </c>
      <c r="BK22" s="634">
        <f t="shared" si="88"/>
        <v>163.9871393</v>
      </c>
      <c r="BL22" s="634">
        <f t="shared" si="88"/>
        <v>167.9881467</v>
      </c>
      <c r="BM22" s="634">
        <f t="shared" si="88"/>
        <v>176.732639</v>
      </c>
      <c r="BN22" s="634">
        <f t="shared" si="88"/>
        <v>181.686369</v>
      </c>
      <c r="BO22" s="634">
        <f t="shared" si="88"/>
        <v>178.1519952</v>
      </c>
      <c r="BP22" s="634">
        <f t="shared" si="88"/>
        <v>176.0739159</v>
      </c>
      <c r="BQ22" s="634">
        <f t="shared" si="88"/>
        <v>177.4484649</v>
      </c>
      <c r="BR22" s="634">
        <f t="shared" si="88"/>
        <v>178.3984111</v>
      </c>
      <c r="BS22" s="634">
        <f t="shared" si="88"/>
        <v>173.4294173</v>
      </c>
      <c r="BT22" s="634">
        <f t="shared" si="88"/>
        <v>174.2315695</v>
      </c>
      <c r="BU22" s="634">
        <f t="shared" si="88"/>
        <v>176.0538684</v>
      </c>
      <c r="BV22" s="634">
        <f t="shared" si="88"/>
        <v>187.9723533</v>
      </c>
      <c r="BW22" s="634">
        <f t="shared" si="88"/>
        <v>198.9271493</v>
      </c>
      <c r="BX22" s="634">
        <f t="shared" si="88"/>
        <v>187.3922288</v>
      </c>
      <c r="BY22" s="634">
        <f t="shared" si="88"/>
        <v>180.0231379</v>
      </c>
      <c r="BZ22" s="634">
        <f t="shared" si="88"/>
        <v>188.3127547</v>
      </c>
      <c r="CA22" s="634">
        <f t="shared" si="88"/>
        <v>183.8413652</v>
      </c>
      <c r="CB22" s="634">
        <f t="shared" si="88"/>
        <v>188.8231653</v>
      </c>
      <c r="CC22" s="634">
        <f t="shared" si="88"/>
        <v>193.0545925</v>
      </c>
      <c r="CD22" s="634">
        <f t="shared" si="88"/>
        <v>185.8753749</v>
      </c>
      <c r="CE22" s="634">
        <f t="shared" si="88"/>
        <v>188.0676507</v>
      </c>
      <c r="CF22" s="634">
        <f t="shared" si="88"/>
        <v>185.7181369</v>
      </c>
      <c r="CG22" s="634" t="str">
        <f t="shared" si="88"/>
        <v>#DIV/0!</v>
      </c>
      <c r="CH22" s="634" t="str">
        <f t="shared" si="88"/>
        <v>#DIV/0!</v>
      </c>
      <c r="CI22" s="634" t="str">
        <f t="shared" si="88"/>
        <v>#DIV/0!</v>
      </c>
      <c r="CJ22" s="634">
        <f t="shared" si="88"/>
        <v>185.7181369</v>
      </c>
      <c r="CK22" s="634" t="str">
        <f t="shared" si="88"/>
        <v>#DIV/0!</v>
      </c>
      <c r="CL22" s="634" t="str">
        <f t="shared" si="88"/>
        <v>#DIV/0!</v>
      </c>
      <c r="CM22" s="634" t="str">
        <f t="shared" si="88"/>
        <v>#DIV/0!</v>
      </c>
      <c r="CN22" s="634" t="str">
        <f t="shared" si="88"/>
        <v>#DIV/0!</v>
      </c>
      <c r="CO22" s="634" t="str">
        <f t="shared" si="88"/>
        <v>#DIV/0!</v>
      </c>
    </row>
    <row r="23" ht="24.75" customHeight="1">
      <c r="B23" s="621" t="s">
        <v>224</v>
      </c>
      <c r="C23" s="622" t="s">
        <v>215</v>
      </c>
      <c r="D23" s="623">
        <f t="shared" ref="D23:H23" si="89">+IFERROR(D21/#REF!*100-100,0)</f>
        <v>0</v>
      </c>
      <c r="E23" s="624">
        <f t="shared" si="89"/>
        <v>0</v>
      </c>
      <c r="F23" s="624">
        <f t="shared" si="89"/>
        <v>0</v>
      </c>
      <c r="G23" s="624">
        <f t="shared" si="89"/>
        <v>0</v>
      </c>
      <c r="H23" s="624">
        <f t="shared" si="89"/>
        <v>0</v>
      </c>
      <c r="I23" s="624">
        <f t="shared" ref="I23:CO23" si="90">+IFERROR(I21/D21*100-100,0)</f>
        <v>7.822792342</v>
      </c>
      <c r="J23" s="624">
        <f t="shared" si="90"/>
        <v>-3.222208101</v>
      </c>
      <c r="K23" s="624">
        <f t="shared" si="90"/>
        <v>-9.690218478</v>
      </c>
      <c r="L23" s="624">
        <f t="shared" si="90"/>
        <v>-4.020046817</v>
      </c>
      <c r="M23" s="624">
        <f t="shared" si="90"/>
        <v>-1.49789128</v>
      </c>
      <c r="N23" s="624">
        <f t="shared" si="90"/>
        <v>-6.306134903</v>
      </c>
      <c r="O23" s="624">
        <f t="shared" si="90"/>
        <v>-2.68437635</v>
      </c>
      <c r="P23" s="624">
        <f t="shared" si="90"/>
        <v>-2.246359167</v>
      </c>
      <c r="Q23" s="624">
        <f t="shared" si="90"/>
        <v>-4.149409501</v>
      </c>
      <c r="R23" s="624">
        <f t="shared" si="90"/>
        <v>-3.930990699</v>
      </c>
      <c r="S23" s="624">
        <f t="shared" si="90"/>
        <v>4.4141249</v>
      </c>
      <c r="T23" s="624">
        <f t="shared" si="90"/>
        <v>6.802190172</v>
      </c>
      <c r="U23" s="624">
        <f t="shared" si="90"/>
        <v>5.118176875</v>
      </c>
      <c r="V23" s="624">
        <f t="shared" si="90"/>
        <v>-5.656475999</v>
      </c>
      <c r="W23" s="624">
        <f t="shared" si="90"/>
        <v>2.874353391</v>
      </c>
      <c r="X23" s="624">
        <f t="shared" si="90"/>
        <v>-1.795385338</v>
      </c>
      <c r="Y23" s="624">
        <f t="shared" si="90"/>
        <v>-4.218657791</v>
      </c>
      <c r="Z23" s="624">
        <f t="shared" si="90"/>
        <v>-2.153594395</v>
      </c>
      <c r="AA23" s="624">
        <f t="shared" si="90"/>
        <v>12.39074372</v>
      </c>
      <c r="AB23" s="624">
        <f t="shared" si="90"/>
        <v>0.4143239518</v>
      </c>
      <c r="AC23" s="624">
        <f t="shared" si="90"/>
        <v>3.964560825</v>
      </c>
      <c r="AD23" s="624">
        <f t="shared" si="90"/>
        <v>2.948784553</v>
      </c>
      <c r="AE23" s="624">
        <f t="shared" si="90"/>
        <v>8.813987479</v>
      </c>
      <c r="AF23" s="624">
        <f t="shared" si="90"/>
        <v>8.31791506</v>
      </c>
      <c r="AG23" s="624">
        <f t="shared" si="90"/>
        <v>5.695325826</v>
      </c>
      <c r="AH23" s="624">
        <f t="shared" si="90"/>
        <v>9.556524264</v>
      </c>
      <c r="AI23" s="624">
        <f t="shared" si="90"/>
        <v>11.28999349</v>
      </c>
      <c r="AJ23" s="624">
        <f t="shared" si="90"/>
        <v>-0.2001453396</v>
      </c>
      <c r="AK23" s="624">
        <f t="shared" si="90"/>
        <v>-1.191223624</v>
      </c>
      <c r="AL23" s="624">
        <f t="shared" si="90"/>
        <v>5.025972019</v>
      </c>
      <c r="AM23" s="624">
        <f t="shared" si="90"/>
        <v>-0.09913723191</v>
      </c>
      <c r="AN23" s="624">
        <f t="shared" si="90"/>
        <v>1.001532012</v>
      </c>
      <c r="AO23" s="624">
        <f t="shared" si="90"/>
        <v>5.000296684</v>
      </c>
      <c r="AP23" s="624">
        <f t="shared" si="90"/>
        <v>-0.2934748885</v>
      </c>
      <c r="AQ23" s="624">
        <f t="shared" si="90"/>
        <v>1.463966391</v>
      </c>
      <c r="AR23" s="624">
        <f t="shared" si="90"/>
        <v>-0.2309283503</v>
      </c>
      <c r="AS23" s="624">
        <f t="shared" si="90"/>
        <v>-0.7180068219</v>
      </c>
      <c r="AT23" s="624">
        <f t="shared" si="90"/>
        <v>-0.4473621057</v>
      </c>
      <c r="AU23" s="624">
        <f t="shared" si="90"/>
        <v>3.254521204</v>
      </c>
      <c r="AV23" s="624">
        <f t="shared" si="90"/>
        <v>0.4847270516</v>
      </c>
      <c r="AW23" s="624">
        <f t="shared" si="90"/>
        <v>1.734225685</v>
      </c>
      <c r="AX23" s="624">
        <f t="shared" si="90"/>
        <v>3.464058248</v>
      </c>
      <c r="AY23" s="624">
        <f t="shared" si="90"/>
        <v>6.32957938</v>
      </c>
      <c r="AZ23" s="624">
        <f t="shared" si="90"/>
        <v>7.016989717</v>
      </c>
      <c r="BA23" s="624">
        <f t="shared" si="90"/>
        <v>4.625949624</v>
      </c>
      <c r="BB23" s="624">
        <f t="shared" si="90"/>
        <v>6.725800073</v>
      </c>
      <c r="BC23" s="624">
        <f t="shared" si="90"/>
        <v>0.5242404083</v>
      </c>
      <c r="BD23" s="624">
        <f t="shared" si="90"/>
        <v>-1.606353496</v>
      </c>
      <c r="BE23" s="624">
        <f t="shared" si="90"/>
        <v>-3.776139352</v>
      </c>
      <c r="BF23" s="624">
        <f t="shared" si="90"/>
        <v>0.3596044281</v>
      </c>
      <c r="BG23" s="624">
        <f t="shared" si="90"/>
        <v>1.313134797</v>
      </c>
      <c r="BH23" s="624">
        <f t="shared" si="90"/>
        <v>5.021289505</v>
      </c>
      <c r="BI23" s="624">
        <f t="shared" si="90"/>
        <v>4.431126926</v>
      </c>
      <c r="BJ23" s="624">
        <f t="shared" si="90"/>
        <v>5.530458186</v>
      </c>
      <c r="BK23" s="624">
        <f t="shared" si="90"/>
        <v>4.056397671</v>
      </c>
      <c r="BL23" s="624">
        <f t="shared" si="90"/>
        <v>-0.5603370227</v>
      </c>
      <c r="BM23" s="624">
        <f t="shared" si="90"/>
        <v>5.489675401</v>
      </c>
      <c r="BN23" s="624">
        <f t="shared" si="90"/>
        <v>13.78952865</v>
      </c>
      <c r="BO23" s="624">
        <f t="shared" si="90"/>
        <v>13.33054082</v>
      </c>
      <c r="BP23" s="624">
        <f t="shared" si="90"/>
        <v>8.221197633</v>
      </c>
      <c r="BQ23" s="624">
        <f t="shared" si="90"/>
        <v>15.20251343</v>
      </c>
      <c r="BR23" s="624">
        <f t="shared" si="90"/>
        <v>8.291864568</v>
      </c>
      <c r="BS23" s="624">
        <f t="shared" si="90"/>
        <v>-3.292547159</v>
      </c>
      <c r="BT23" s="624">
        <f t="shared" si="90"/>
        <v>3.136935976</v>
      </c>
      <c r="BU23" s="624">
        <f t="shared" si="90"/>
        <v>5.279142144</v>
      </c>
      <c r="BV23" s="624">
        <f t="shared" si="90"/>
        <v>6.568322766</v>
      </c>
      <c r="BW23" s="624">
        <f t="shared" si="90"/>
        <v>9.147061765</v>
      </c>
      <c r="BX23" s="624">
        <f t="shared" si="90"/>
        <v>4.271135815</v>
      </c>
      <c r="BY23" s="624">
        <f t="shared" si="90"/>
        <v>-1.960121568</v>
      </c>
      <c r="BZ23" s="624">
        <f t="shared" si="90"/>
        <v>4.403019042</v>
      </c>
      <c r="CA23" s="624">
        <f t="shared" si="90"/>
        <v>-3.658914478</v>
      </c>
      <c r="CB23" s="624">
        <f t="shared" si="90"/>
        <v>-6.203918328</v>
      </c>
      <c r="CC23" s="624">
        <f t="shared" si="90"/>
        <v>3.571272397</v>
      </c>
      <c r="CD23" s="624">
        <f t="shared" si="90"/>
        <v>4.364432631</v>
      </c>
      <c r="CE23" s="624">
        <f t="shared" si="90"/>
        <v>-0.5810548868</v>
      </c>
      <c r="CF23" s="624">
        <f t="shared" si="90"/>
        <v>3.863308988</v>
      </c>
      <c r="CG23" s="624">
        <f t="shared" si="90"/>
        <v>0</v>
      </c>
      <c r="CH23" s="624">
        <f t="shared" si="90"/>
        <v>0</v>
      </c>
      <c r="CI23" s="624">
        <f t="shared" si="90"/>
        <v>0</v>
      </c>
      <c r="CJ23" s="624">
        <f t="shared" si="90"/>
        <v>2.458176662</v>
      </c>
      <c r="CK23" s="624">
        <f t="shared" si="90"/>
        <v>0</v>
      </c>
      <c r="CL23" s="624">
        <f t="shared" si="90"/>
        <v>0</v>
      </c>
      <c r="CM23" s="624">
        <f t="shared" si="90"/>
        <v>0</v>
      </c>
      <c r="CN23" s="624">
        <f t="shared" si="90"/>
        <v>0</v>
      </c>
      <c r="CO23" s="624">
        <f t="shared" si="90"/>
        <v>0</v>
      </c>
      <c r="CP23" s="590"/>
      <c r="CQ23" s="590"/>
      <c r="CR23" s="590"/>
      <c r="CS23" s="590"/>
      <c r="CT23" s="590"/>
      <c r="CU23" s="590"/>
      <c r="CV23" s="590"/>
      <c r="CW23" s="590"/>
      <c r="CX23" s="590"/>
      <c r="CY23" s="590"/>
    </row>
    <row r="24" ht="24.75" customHeight="1">
      <c r="B24" s="46"/>
      <c r="C24" s="625" t="s">
        <v>216</v>
      </c>
      <c r="D24" s="626">
        <f t="shared" ref="D24:H24" si="91">+IFERROR(D22/#REF!*100-100,0)</f>
        <v>0</v>
      </c>
      <c r="E24" s="627">
        <f t="shared" si="91"/>
        <v>0</v>
      </c>
      <c r="F24" s="627">
        <f t="shared" si="91"/>
        <v>0</v>
      </c>
      <c r="G24" s="627">
        <f t="shared" si="91"/>
        <v>0</v>
      </c>
      <c r="H24" s="627">
        <f t="shared" si="91"/>
        <v>0</v>
      </c>
      <c r="I24" s="627">
        <f t="shared" ref="I24:CO24" si="92">+IFERROR(I22/D22*100-100,0)</f>
        <v>0.5691208094</v>
      </c>
      <c r="J24" s="627">
        <f t="shared" si="92"/>
        <v>3.431637327</v>
      </c>
      <c r="K24" s="627">
        <f t="shared" si="92"/>
        <v>7.153584029</v>
      </c>
      <c r="L24" s="627">
        <f t="shared" si="92"/>
        <v>-8.650453171</v>
      </c>
      <c r="M24" s="627">
        <f t="shared" si="92"/>
        <v>0.2942795723</v>
      </c>
      <c r="N24" s="627">
        <f t="shared" si="92"/>
        <v>8.924462178</v>
      </c>
      <c r="O24" s="627">
        <f t="shared" si="92"/>
        <v>6.421957689</v>
      </c>
      <c r="P24" s="627">
        <f t="shared" si="92"/>
        <v>4.900863627</v>
      </c>
      <c r="Q24" s="627">
        <f t="shared" si="92"/>
        <v>23.96667439</v>
      </c>
      <c r="R24" s="627">
        <f t="shared" si="92"/>
        <v>10.68825977</v>
      </c>
      <c r="S24" s="627">
        <f t="shared" si="92"/>
        <v>3.686825982</v>
      </c>
      <c r="T24" s="627">
        <f t="shared" si="92"/>
        <v>3.499809976</v>
      </c>
      <c r="U24" s="627">
        <f t="shared" si="92"/>
        <v>4.736644928</v>
      </c>
      <c r="V24" s="627">
        <f t="shared" si="92"/>
        <v>4.402480999</v>
      </c>
      <c r="W24" s="627">
        <f t="shared" si="92"/>
        <v>4.337465131</v>
      </c>
      <c r="X24" s="627">
        <f t="shared" si="92"/>
        <v>7.460976973</v>
      </c>
      <c r="Y24" s="627">
        <f t="shared" si="92"/>
        <v>8.501494276</v>
      </c>
      <c r="Z24" s="627">
        <f t="shared" si="92"/>
        <v>10.54387309</v>
      </c>
      <c r="AA24" s="627">
        <f t="shared" si="92"/>
        <v>10.71077539</v>
      </c>
      <c r="AB24" s="627">
        <f t="shared" si="92"/>
        <v>8.564381788</v>
      </c>
      <c r="AC24" s="627">
        <f t="shared" si="92"/>
        <v>4.455853072</v>
      </c>
      <c r="AD24" s="627">
        <f t="shared" si="92"/>
        <v>6.88163665</v>
      </c>
      <c r="AE24" s="627">
        <f t="shared" si="92"/>
        <v>4.087396953</v>
      </c>
      <c r="AF24" s="627">
        <f t="shared" si="92"/>
        <v>4.294440425</v>
      </c>
      <c r="AG24" s="627">
        <f t="shared" si="92"/>
        <v>4.79436996</v>
      </c>
      <c r="AH24" s="627">
        <f t="shared" si="92"/>
        <v>8.270332205</v>
      </c>
      <c r="AI24" s="627">
        <f t="shared" si="92"/>
        <v>11.06794778</v>
      </c>
      <c r="AJ24" s="627">
        <f t="shared" si="92"/>
        <v>6.677198182</v>
      </c>
      <c r="AK24" s="627">
        <f t="shared" si="92"/>
        <v>5.430689399</v>
      </c>
      <c r="AL24" s="627">
        <f t="shared" si="92"/>
        <v>9.267408218</v>
      </c>
      <c r="AM24" s="627">
        <f t="shared" si="92"/>
        <v>6.021140672</v>
      </c>
      <c r="AN24" s="627">
        <f t="shared" si="92"/>
        <v>1.241115915</v>
      </c>
      <c r="AO24" s="627">
        <f t="shared" si="92"/>
        <v>3.902185829</v>
      </c>
      <c r="AP24" s="627">
        <f t="shared" si="92"/>
        <v>0.4645573053</v>
      </c>
      <c r="AQ24" s="627">
        <f t="shared" si="92"/>
        <v>2.273768951</v>
      </c>
      <c r="AR24" s="627">
        <f t="shared" si="92"/>
        <v>-0.3042066337</v>
      </c>
      <c r="AS24" s="627">
        <f t="shared" si="92"/>
        <v>0.08524099986</v>
      </c>
      <c r="AT24" s="627">
        <f t="shared" si="92"/>
        <v>2.860531024</v>
      </c>
      <c r="AU24" s="627">
        <f t="shared" si="92"/>
        <v>3.153923883</v>
      </c>
      <c r="AV24" s="627">
        <f t="shared" si="92"/>
        <v>1.141006605</v>
      </c>
      <c r="AW24" s="627">
        <f t="shared" si="92"/>
        <v>4.268782139</v>
      </c>
      <c r="AX24" s="627">
        <f t="shared" si="92"/>
        <v>4.469875553</v>
      </c>
      <c r="AY24" s="627">
        <f t="shared" si="92"/>
        <v>0.5134334471</v>
      </c>
      <c r="AZ24" s="627">
        <f t="shared" si="92"/>
        <v>5.376430412</v>
      </c>
      <c r="BA24" s="627">
        <f t="shared" si="92"/>
        <v>4.001107022</v>
      </c>
      <c r="BB24" s="627">
        <f t="shared" si="92"/>
        <v>5.274034121</v>
      </c>
      <c r="BC24" s="627">
        <f t="shared" si="92"/>
        <v>2.448747522</v>
      </c>
      <c r="BD24" s="627">
        <f t="shared" si="92"/>
        <v>2.735425735</v>
      </c>
      <c r="BE24" s="627">
        <f t="shared" si="92"/>
        <v>0.5168062435</v>
      </c>
      <c r="BF24" s="627">
        <f t="shared" si="92"/>
        <v>2.695559859</v>
      </c>
      <c r="BG24" s="627">
        <f t="shared" si="92"/>
        <v>3.121914754</v>
      </c>
      <c r="BH24" s="627">
        <f t="shared" si="92"/>
        <v>2.745341758</v>
      </c>
      <c r="BI24" s="627">
        <f t="shared" si="92"/>
        <v>3.919851886</v>
      </c>
      <c r="BJ24" s="627">
        <f t="shared" si="92"/>
        <v>1.891166086</v>
      </c>
      <c r="BK24" s="627">
        <f t="shared" si="92"/>
        <v>3.084808361</v>
      </c>
      <c r="BL24" s="627">
        <f t="shared" si="92"/>
        <v>1.712916096</v>
      </c>
      <c r="BM24" s="627">
        <f t="shared" si="92"/>
        <v>8.088171502</v>
      </c>
      <c r="BN24" s="627">
        <f t="shared" si="92"/>
        <v>9.626916481</v>
      </c>
      <c r="BO24" s="627">
        <f t="shared" si="92"/>
        <v>10.67081341</v>
      </c>
      <c r="BP24" s="627">
        <f t="shared" si="92"/>
        <v>7.370563737</v>
      </c>
      <c r="BQ24" s="627">
        <f t="shared" si="92"/>
        <v>5.631539108</v>
      </c>
      <c r="BR24" s="627">
        <f t="shared" si="92"/>
        <v>0.942537885</v>
      </c>
      <c r="BS24" s="627">
        <f t="shared" si="92"/>
        <v>-4.544618162</v>
      </c>
      <c r="BT24" s="627">
        <f t="shared" si="92"/>
        <v>-2.200607201</v>
      </c>
      <c r="BU24" s="627">
        <f t="shared" si="92"/>
        <v>-0.01138581483</v>
      </c>
      <c r="BV24" s="627">
        <f t="shared" si="92"/>
        <v>5.93067315</v>
      </c>
      <c r="BW24" s="627">
        <f t="shared" si="92"/>
        <v>11.50724272</v>
      </c>
      <c r="BX24" s="627">
        <f t="shared" si="92"/>
        <v>8.051005281</v>
      </c>
      <c r="BY24" s="627">
        <f t="shared" si="92"/>
        <v>3.32406372</v>
      </c>
      <c r="BZ24" s="627">
        <f t="shared" si="92"/>
        <v>6.963145085</v>
      </c>
      <c r="CA24" s="627">
        <f t="shared" si="92"/>
        <v>-2.197657312</v>
      </c>
      <c r="CB24" s="627">
        <f t="shared" si="92"/>
        <v>-5.079238281</v>
      </c>
      <c r="CC24" s="627">
        <f t="shared" si="92"/>
        <v>3.021664095</v>
      </c>
      <c r="CD24" s="627">
        <f t="shared" si="92"/>
        <v>3.250824867</v>
      </c>
      <c r="CE24" s="627">
        <f t="shared" si="92"/>
        <v>-0.1301579368</v>
      </c>
      <c r="CF24" s="627">
        <f t="shared" si="92"/>
        <v>1.020864754</v>
      </c>
      <c r="CG24" s="627">
        <f t="shared" si="92"/>
        <v>0</v>
      </c>
      <c r="CH24" s="627">
        <f t="shared" si="92"/>
        <v>0</v>
      </c>
      <c r="CI24" s="627">
        <f t="shared" si="92"/>
        <v>0</v>
      </c>
      <c r="CJ24" s="627">
        <f t="shared" si="92"/>
        <v>-1.249291861</v>
      </c>
      <c r="CK24" s="627">
        <f t="shared" si="92"/>
        <v>0</v>
      </c>
      <c r="CL24" s="627">
        <f t="shared" si="92"/>
        <v>0</v>
      </c>
      <c r="CM24" s="627">
        <f t="shared" si="92"/>
        <v>0</v>
      </c>
      <c r="CN24" s="627">
        <f t="shared" si="92"/>
        <v>0</v>
      </c>
      <c r="CO24" s="627">
        <f t="shared" si="92"/>
        <v>0</v>
      </c>
    </row>
    <row r="25" ht="24.75" customHeight="1">
      <c r="A25" s="635"/>
      <c r="B25" s="628" t="s">
        <v>225</v>
      </c>
      <c r="C25" s="629" t="s">
        <v>215</v>
      </c>
      <c r="D25" s="630">
        <f t="shared" ref="D25:D26" si="111">+IFERROR(D21/#REF!*100-100,0)</f>
        <v>0</v>
      </c>
      <c r="E25" s="631">
        <f t="shared" ref="E25:G25" si="93">+IFERROR(E21/D21*100-100,0)</f>
        <v>7.918402025</v>
      </c>
      <c r="F25" s="631">
        <f t="shared" si="93"/>
        <v>8.313820922</v>
      </c>
      <c r="G25" s="631">
        <f t="shared" si="93"/>
        <v>-4.635594355</v>
      </c>
      <c r="H25" s="631"/>
      <c r="I25" s="631">
        <f t="shared" ref="I25:I26" si="113">+IFERROR(I21/G21*100-100,0)</f>
        <v>-3.273630825</v>
      </c>
      <c r="J25" s="631">
        <f t="shared" ref="J25:L25" si="94">+IFERROR(J21/I21*100-100,0)</f>
        <v>-3.136392349</v>
      </c>
      <c r="K25" s="631">
        <f t="shared" si="94"/>
        <v>1.07481594</v>
      </c>
      <c r="L25" s="631">
        <f t="shared" si="94"/>
        <v>1.351935913</v>
      </c>
      <c r="M25" s="631"/>
      <c r="N25" s="631">
        <f t="shared" ref="N25:N26" si="115">+IFERROR(N21/L21*100-100,0)</f>
        <v>-5.57749734</v>
      </c>
      <c r="O25" s="631">
        <f t="shared" ref="O25:Q25" si="95">+IFERROR(O21/N21*100-100,0)</f>
        <v>0.6078933536</v>
      </c>
      <c r="P25" s="631">
        <f t="shared" si="95"/>
        <v>1.52975323</v>
      </c>
      <c r="Q25" s="631">
        <f t="shared" si="95"/>
        <v>-0.6211653832</v>
      </c>
      <c r="R25" s="631"/>
      <c r="S25" s="631">
        <f t="shared" ref="S25:S26" si="117">+IFERROR(S21/Q21*100-100,0)</f>
        <v>2.858448078</v>
      </c>
      <c r="T25" s="631">
        <f t="shared" ref="T25:V25" si="96">+IFERROR(T21/S21*100-100,0)</f>
        <v>2.908905946</v>
      </c>
      <c r="U25" s="631">
        <f t="shared" si="96"/>
        <v>-0.07112643503</v>
      </c>
      <c r="V25" s="631">
        <f t="shared" si="96"/>
        <v>-10.80753351</v>
      </c>
      <c r="W25" s="631"/>
      <c r="X25" s="631">
        <f t="shared" ref="X25:X26" si="119">+IFERROR(X21/V21*100-100,0)</f>
        <v>7.068019402</v>
      </c>
      <c r="Y25" s="631">
        <f t="shared" ref="Y25:AA25" si="97">+IFERROR(Y21/X21*100-100,0)</f>
        <v>0.3695515813</v>
      </c>
      <c r="Z25" s="631">
        <f t="shared" si="97"/>
        <v>2.083358501</v>
      </c>
      <c r="AA25" s="631">
        <f t="shared" si="97"/>
        <v>2.450443445</v>
      </c>
      <c r="AB25" s="631"/>
      <c r="AC25" s="631">
        <f t="shared" ref="AC25:AC26" si="121">+IFERROR(AC21/AA21*100-100,0)</f>
        <v>-0.9591070691</v>
      </c>
      <c r="AD25" s="631">
        <f t="shared" ref="AD25:AF25" si="98">+IFERROR(AD21/AC21*100-100,0)</f>
        <v>-0.61109998</v>
      </c>
      <c r="AE25" s="631">
        <f t="shared" si="98"/>
        <v>7.899256335</v>
      </c>
      <c r="AF25" s="631">
        <f t="shared" si="98"/>
        <v>1.983381806</v>
      </c>
      <c r="AG25" s="631"/>
      <c r="AH25" s="631">
        <f t="shared" ref="AH25:AH26" si="123">+IFERROR(AH21/AF21*100-100,0)</f>
        <v>0.173419914</v>
      </c>
      <c r="AI25" s="631">
        <f t="shared" ref="AI25:AK25" si="99">+IFERROR(AI21/AH21*100-100,0)</f>
        <v>0.9614909792</v>
      </c>
      <c r="AJ25" s="631">
        <f t="shared" si="99"/>
        <v>-3.240805732</v>
      </c>
      <c r="AK25" s="631">
        <f t="shared" si="99"/>
        <v>0.9706196582</v>
      </c>
      <c r="AL25" s="631"/>
      <c r="AM25" s="631">
        <f t="shared" ref="AM25:AM26" si="125">+IFERROR(AM21/AK21*100-100,0)</f>
        <v>1.280589062</v>
      </c>
      <c r="AN25" s="631">
        <f t="shared" ref="AN25:AP25" si="100">+IFERROR(AN21/AM21*100-100,0)</f>
        <v>2.073845816</v>
      </c>
      <c r="AO25" s="631">
        <f t="shared" si="100"/>
        <v>0.59</v>
      </c>
      <c r="AP25" s="631">
        <f t="shared" si="100"/>
        <v>-4.119988777</v>
      </c>
      <c r="AQ25" s="631"/>
      <c r="AR25" s="631">
        <f t="shared" ref="AR25:AR26" si="127">+IFERROR(AR21/AP21*100-100,0)</f>
        <v>1.344123021</v>
      </c>
      <c r="AS25" s="631">
        <f t="shared" ref="AS25:AU25" si="101">+IFERROR(AS21/AR21*100-100,0)</f>
        <v>1.575515302</v>
      </c>
      <c r="AT25" s="631">
        <f t="shared" si="101"/>
        <v>0.8642103692</v>
      </c>
      <c r="AU25" s="631">
        <f t="shared" si="101"/>
        <v>-0.5546727718</v>
      </c>
      <c r="AV25" s="631"/>
      <c r="AW25" s="631">
        <f t="shared" ref="AW25:AW26" si="129">+IFERROR(AW21/AU21*100-100,0)</f>
        <v>-0.1480442403</v>
      </c>
      <c r="AX25" s="631">
        <f t="shared" ref="AX25:AZ25" si="102">+IFERROR(AX21/AW21*100-100,0)</f>
        <v>3.302649241</v>
      </c>
      <c r="AY25" s="631">
        <f t="shared" si="102"/>
        <v>3.657726603</v>
      </c>
      <c r="AZ25" s="631">
        <f t="shared" si="102"/>
        <v>0.08823154836</v>
      </c>
      <c r="BA25" s="631"/>
      <c r="BB25" s="631">
        <f t="shared" ref="BB25:BB26" si="131">+IFERROR(BB21/AZ21*100-100,0)</f>
        <v>-0.4197380671</v>
      </c>
      <c r="BC25" s="631">
        <f t="shared" ref="BC25:BE25" si="103">+IFERROR(BC21/BB21*100-100,0)</f>
        <v>-2.7</v>
      </c>
      <c r="BD25" s="631">
        <f t="shared" si="103"/>
        <v>1.460719</v>
      </c>
      <c r="BE25" s="631">
        <f t="shared" si="103"/>
        <v>-2.118923455</v>
      </c>
      <c r="BF25" s="631"/>
      <c r="BG25" s="631">
        <f t="shared" ref="BG25:BG26" si="133">+IFERROR(BG21/BE21*100-100,0)</f>
        <v>4.847055942</v>
      </c>
      <c r="BH25" s="631">
        <f t="shared" ref="BH25:BJ25" si="104">+IFERROR(BH21/BG21*100-100,0)</f>
        <v>0.8612702519</v>
      </c>
      <c r="BI25" s="631">
        <f t="shared" si="104"/>
        <v>0.8905648927</v>
      </c>
      <c r="BJ25" s="631">
        <f t="shared" si="104"/>
        <v>-1.08854362</v>
      </c>
      <c r="BK25" s="631"/>
      <c r="BL25" s="631">
        <f t="shared" ref="BL25:BL26" si="135">+IFERROR(BL21/BJ21*100-100,0)</f>
        <v>-1.204296028</v>
      </c>
      <c r="BM25" s="631">
        <f t="shared" ref="BM25:BO25" si="105">+IFERROR(BM21/BL21*100-100,0)</f>
        <v>6.99777474</v>
      </c>
      <c r="BN25" s="631">
        <f t="shared" si="105"/>
        <v>8.82856337</v>
      </c>
      <c r="BO25" s="631">
        <f t="shared" si="105"/>
        <v>-1.487518421</v>
      </c>
      <c r="BP25" s="631"/>
      <c r="BQ25" s="631">
        <f t="shared" ref="BQ25:BQ26" si="137">+IFERROR(BQ21/BO21*100-100,0)</f>
        <v>0.4275928751</v>
      </c>
      <c r="BR25" s="631">
        <f t="shared" ref="BR25:BT25" si="106">+IFERROR(BR21/BQ21*100-100,0)</f>
        <v>0.5793032277</v>
      </c>
      <c r="BS25" s="631">
        <f t="shared" si="106"/>
        <v>-2.813261164</v>
      </c>
      <c r="BT25" s="631">
        <f t="shared" si="106"/>
        <v>5.061969962</v>
      </c>
      <c r="BU25" s="631"/>
      <c r="BV25" s="631">
        <f t="shared" ref="BV25:BV26" si="139">+IFERROR(BV21/BT21*100-100,0)</f>
        <v>3.76883927</v>
      </c>
      <c r="BW25" s="631">
        <f t="shared" ref="BW25:BY25" si="107">+IFERROR(BW21/BV21*100-100,0)</f>
        <v>3.013120004</v>
      </c>
      <c r="BX25" s="631">
        <f t="shared" si="107"/>
        <v>-7.154883688</v>
      </c>
      <c r="BY25" s="631">
        <f t="shared" si="107"/>
        <v>-1.216547778</v>
      </c>
      <c r="BZ25" s="631"/>
      <c r="CA25" s="631">
        <f t="shared" ref="CA25:CA26" si="141">+IFERROR(CA21/BY21*100-100,0)</f>
        <v>1.970777387</v>
      </c>
      <c r="CB25" s="631">
        <f t="shared" ref="CB25:CD25" si="108">+IFERROR(CB21/CA21*100-100,0)</f>
        <v>0.2918636922</v>
      </c>
      <c r="CC25" s="631">
        <f t="shared" si="108"/>
        <v>2.521199829</v>
      </c>
      <c r="CD25" s="631">
        <f t="shared" si="108"/>
        <v>-0.4600532006</v>
      </c>
      <c r="CE25" s="631"/>
      <c r="CF25" s="631">
        <f t="shared" ref="CF25:CF26" si="143">+IFERROR(CF21/CD21*100-100,0)</f>
        <v>1.481147289</v>
      </c>
      <c r="CG25" s="631">
        <f t="shared" ref="CG25:CI25" si="109">+IFERROR(CG21/CF21*100-100,0)</f>
        <v>0</v>
      </c>
      <c r="CH25" s="631">
        <f t="shared" si="109"/>
        <v>0</v>
      </c>
      <c r="CI25" s="631">
        <f t="shared" si="109"/>
        <v>0</v>
      </c>
      <c r="CJ25" s="631"/>
      <c r="CK25" s="631">
        <f t="shared" ref="CK25:CK26" si="145">+IFERROR(CK21/CI21*100-100,0)</f>
        <v>0</v>
      </c>
      <c r="CL25" s="631">
        <f t="shared" ref="CL25:CN25" si="110">+IFERROR(CL21/CK21*100-100,0)</f>
        <v>0</v>
      </c>
      <c r="CM25" s="631">
        <f t="shared" si="110"/>
        <v>0</v>
      </c>
      <c r="CN25" s="631">
        <f t="shared" si="110"/>
        <v>0</v>
      </c>
      <c r="CO25" s="631"/>
      <c r="CP25" s="590"/>
      <c r="CQ25" s="590"/>
      <c r="CR25" s="590"/>
      <c r="CS25" s="590"/>
      <c r="CT25" s="590"/>
      <c r="CU25" s="590"/>
      <c r="CV25" s="590"/>
      <c r="CW25" s="590"/>
      <c r="CX25" s="590"/>
      <c r="CY25" s="590"/>
    </row>
    <row r="26" ht="24.75" customHeight="1">
      <c r="A26" s="572"/>
      <c r="B26" s="46"/>
      <c r="C26" s="632" t="s">
        <v>216</v>
      </c>
      <c r="D26" s="633">
        <f t="shared" si="111"/>
        <v>0</v>
      </c>
      <c r="E26" s="634">
        <f t="shared" ref="E26:G26" si="112">+IFERROR(E22/D22*100-100,0)</f>
        <v>0</v>
      </c>
      <c r="F26" s="634">
        <f t="shared" si="112"/>
        <v>0</v>
      </c>
      <c r="G26" s="634">
        <f t="shared" si="112"/>
        <v>0</v>
      </c>
      <c r="H26" s="634"/>
      <c r="I26" s="634">
        <f t="shared" si="113"/>
        <v>0.5691208094</v>
      </c>
      <c r="J26" s="634">
        <f t="shared" ref="J26:L26" si="114">+IFERROR(J22/I22*100-100,0)</f>
        <v>2.846317533</v>
      </c>
      <c r="K26" s="634">
        <f t="shared" si="114"/>
        <v>3.598460585</v>
      </c>
      <c r="L26" s="634">
        <f t="shared" si="114"/>
        <v>-14.74895809</v>
      </c>
      <c r="M26" s="634"/>
      <c r="N26" s="634">
        <f t="shared" si="115"/>
        <v>19.91780776</v>
      </c>
      <c r="O26" s="634">
        <f t="shared" ref="O26:Q26" si="116">+IFERROR(O22/N22*100-100,0)</f>
        <v>0.4834564623</v>
      </c>
      <c r="P26" s="634">
        <f t="shared" si="116"/>
        <v>2.1177229</v>
      </c>
      <c r="Q26" s="634">
        <f t="shared" si="116"/>
        <v>0.7454828178</v>
      </c>
      <c r="R26" s="634"/>
      <c r="S26" s="634">
        <f t="shared" si="117"/>
        <v>0.3003180221</v>
      </c>
      <c r="T26" s="634">
        <f t="shared" ref="T26:V26" si="118">+IFERROR(T22/S22*100-100,0)</f>
        <v>0.3022182529</v>
      </c>
      <c r="U26" s="634">
        <f t="shared" si="118"/>
        <v>3.338041748</v>
      </c>
      <c r="V26" s="634">
        <f t="shared" si="118"/>
        <v>0.4240527554</v>
      </c>
      <c r="W26" s="634"/>
      <c r="X26" s="634">
        <f t="shared" si="119"/>
        <v>3.238640138</v>
      </c>
      <c r="Y26" s="634">
        <f t="shared" ref="Y26:AA26" si="120">+IFERROR(Y22/X22*100-100,0)</f>
        <v>1.273419116</v>
      </c>
      <c r="Z26" s="634">
        <f t="shared" si="120"/>
        <v>5.283226269</v>
      </c>
      <c r="AA26" s="634">
        <f t="shared" si="120"/>
        <v>0.5756758601</v>
      </c>
      <c r="AB26" s="634"/>
      <c r="AC26" s="634">
        <f t="shared" si="121"/>
        <v>-2.594122499</v>
      </c>
      <c r="AD26" s="634">
        <f t="shared" ref="AD26:AF26" si="122">+IFERROR(AD22/AC22*100-100,0)</f>
        <v>3.625296869</v>
      </c>
      <c r="AE26" s="634">
        <f t="shared" si="122"/>
        <v>2.530774308</v>
      </c>
      <c r="AF26" s="634">
        <f t="shared" si="122"/>
        <v>0.7757340592</v>
      </c>
      <c r="AG26" s="634"/>
      <c r="AH26" s="634">
        <f t="shared" si="123"/>
        <v>1.119164864</v>
      </c>
      <c r="AI26" s="634">
        <f t="shared" ref="AI26:AK26" si="124">+IFERROR(AI22/AH22*100-100,0)</f>
        <v>6.302888579</v>
      </c>
      <c r="AJ26" s="634">
        <f t="shared" si="124"/>
        <v>-1.522482861</v>
      </c>
      <c r="AK26" s="634">
        <f t="shared" si="124"/>
        <v>-0.4018169056</v>
      </c>
      <c r="AL26" s="634"/>
      <c r="AM26" s="634">
        <f t="shared" si="125"/>
        <v>1.685469988</v>
      </c>
      <c r="AN26" s="634">
        <f t="shared" ref="AN26:AP26" si="126">+IFERROR(AN22/AM22*100-100,0)</f>
        <v>1.510161055</v>
      </c>
      <c r="AO26" s="634">
        <f t="shared" si="126"/>
        <v>1.065947301</v>
      </c>
      <c r="AP26" s="634">
        <f t="shared" si="126"/>
        <v>-3.697046475</v>
      </c>
      <c r="AQ26" s="634"/>
      <c r="AR26" s="634">
        <f t="shared" si="127"/>
        <v>0.9073635137</v>
      </c>
      <c r="AS26" s="634">
        <f t="shared" ref="AS26:AU26" si="128">+IFERROR(AS22/AR22*100-100,0)</f>
        <v>1.906696261</v>
      </c>
      <c r="AT26" s="634">
        <f t="shared" si="128"/>
        <v>3.868431589</v>
      </c>
      <c r="AU26" s="634">
        <f t="shared" si="128"/>
        <v>-3.422358035</v>
      </c>
      <c r="AV26" s="634"/>
      <c r="AW26" s="634">
        <f t="shared" si="129"/>
        <v>1.997941584</v>
      </c>
      <c r="AX26" s="634">
        <f t="shared" ref="AX26:AZ26" si="130">+IFERROR(AX22/AW22*100-100,0)</f>
        <v>2.103234142</v>
      </c>
      <c r="AY26" s="634">
        <f t="shared" si="130"/>
        <v>-0.06523286737</v>
      </c>
      <c r="AZ26" s="634">
        <f t="shared" si="130"/>
        <v>1.250219188</v>
      </c>
      <c r="BA26" s="634"/>
      <c r="BB26" s="634">
        <f t="shared" si="131"/>
        <v>1.898828235</v>
      </c>
      <c r="BC26" s="634">
        <f t="shared" ref="BC26:BE26" si="132">+IFERROR(BC22/BB22*100-100,0)</f>
        <v>-0.6369562713</v>
      </c>
      <c r="BD26" s="634">
        <f t="shared" si="132"/>
        <v>0.2144105757</v>
      </c>
      <c r="BE26" s="634">
        <f t="shared" si="132"/>
        <v>-0.9363265749</v>
      </c>
      <c r="BF26" s="634"/>
      <c r="BG26" s="634">
        <f t="shared" si="133"/>
        <v>4.539754808</v>
      </c>
      <c r="BH26" s="634">
        <f t="shared" ref="BH26:BJ26" si="134">+IFERROR(BH22/BG22*100-100,0)</f>
        <v>-0.9998028994</v>
      </c>
      <c r="BI26" s="634">
        <f t="shared" si="134"/>
        <v>1.359988937</v>
      </c>
      <c r="BJ26" s="634">
        <f t="shared" si="134"/>
        <v>-2.870211814</v>
      </c>
      <c r="BK26" s="634"/>
      <c r="BL26" s="634">
        <f t="shared" si="135"/>
        <v>4.356871336</v>
      </c>
      <c r="BM26" s="634">
        <f t="shared" ref="BM26:BO26" si="136">+IFERROR(BM22/BL22*100-100,0)</f>
        <v>5.205422219</v>
      </c>
      <c r="BN26" s="634">
        <f t="shared" si="136"/>
        <v>2.802951398</v>
      </c>
      <c r="BO26" s="634">
        <f t="shared" si="136"/>
        <v>-1.945315895</v>
      </c>
      <c r="BP26" s="634"/>
      <c r="BQ26" s="634">
        <f t="shared" si="137"/>
        <v>-0.394904529</v>
      </c>
      <c r="BR26" s="634">
        <f t="shared" ref="BR26:BT26" si="138">+IFERROR(BR22/BQ22*100-100,0)</f>
        <v>0.5353363944</v>
      </c>
      <c r="BS26" s="634">
        <f t="shared" si="138"/>
        <v>-2.785335247</v>
      </c>
      <c r="BT26" s="634">
        <f t="shared" si="138"/>
        <v>0.4625237672</v>
      </c>
      <c r="BU26" s="634"/>
      <c r="BV26" s="634">
        <f t="shared" si="139"/>
        <v>7.886506352</v>
      </c>
      <c r="BW26" s="634">
        <f t="shared" ref="BW26:BY26" si="140">+IFERROR(BW22/BV22*100-100,0)</f>
        <v>5.827876134</v>
      </c>
      <c r="BX26" s="634">
        <f t="shared" si="140"/>
        <v>-5.798565199</v>
      </c>
      <c r="BY26" s="634">
        <f t="shared" si="140"/>
        <v>-3.932442089</v>
      </c>
      <c r="BZ26" s="634"/>
      <c r="CA26" s="634">
        <f t="shared" si="141"/>
        <v>2.120964718</v>
      </c>
      <c r="CB26" s="634">
        <f t="shared" ref="CB26:CD26" si="142">+IFERROR(CB22/CA22*100-100,0)</f>
        <v>2.709836366</v>
      </c>
      <c r="CC26" s="634">
        <f t="shared" si="142"/>
        <v>2.240947055</v>
      </c>
      <c r="CD26" s="634">
        <f t="shared" si="142"/>
        <v>-3.718749989</v>
      </c>
      <c r="CE26" s="634"/>
      <c r="CF26" s="634">
        <f t="shared" si="143"/>
        <v>-0.08459323558</v>
      </c>
      <c r="CG26" s="634">
        <f t="shared" ref="CG26:CI26" si="144">+IFERROR(CG22/CF22*100-100,0)</f>
        <v>0</v>
      </c>
      <c r="CH26" s="634">
        <f t="shared" si="144"/>
        <v>0</v>
      </c>
      <c r="CI26" s="634">
        <f t="shared" si="144"/>
        <v>0</v>
      </c>
      <c r="CJ26" s="634"/>
      <c r="CK26" s="634">
        <f t="shared" si="145"/>
        <v>0</v>
      </c>
      <c r="CL26" s="634">
        <f t="shared" ref="CL26:CN26" si="146">+IFERROR(CL22/CK22*100-100,0)</f>
        <v>0</v>
      </c>
      <c r="CM26" s="634">
        <f t="shared" si="146"/>
        <v>0</v>
      </c>
      <c r="CN26" s="634">
        <f t="shared" si="146"/>
        <v>0</v>
      </c>
      <c r="CO26" s="634"/>
    </row>
    <row r="27" ht="24.75" customHeight="1">
      <c r="A27" s="572"/>
      <c r="B27" s="636"/>
      <c r="C27" s="625"/>
      <c r="D27" s="637"/>
      <c r="E27" s="636"/>
      <c r="F27" s="636"/>
      <c r="G27" s="636"/>
      <c r="H27" s="636"/>
      <c r="I27" s="636"/>
      <c r="J27" s="636"/>
      <c r="K27" s="636"/>
      <c r="L27" s="636"/>
      <c r="M27" s="636"/>
      <c r="N27" s="636"/>
      <c r="O27" s="636"/>
      <c r="P27" s="636"/>
      <c r="Q27" s="636"/>
      <c r="R27" s="636"/>
      <c r="S27" s="636"/>
      <c r="T27" s="636"/>
      <c r="U27" s="636"/>
      <c r="V27" s="636"/>
      <c r="W27" s="636"/>
      <c r="X27" s="636"/>
      <c r="Y27" s="636"/>
      <c r="Z27" s="636"/>
      <c r="AA27" s="636"/>
      <c r="AB27" s="636"/>
      <c r="AC27" s="636"/>
      <c r="AD27" s="636"/>
      <c r="AE27" s="636"/>
      <c r="AF27" s="636"/>
      <c r="AG27" s="636"/>
      <c r="AH27" s="636"/>
      <c r="AI27" s="636"/>
      <c r="AJ27" s="636"/>
      <c r="AK27" s="636"/>
      <c r="AL27" s="636"/>
      <c r="AM27" s="636"/>
      <c r="AN27" s="636"/>
      <c r="AO27" s="636"/>
      <c r="AP27" s="636"/>
      <c r="AQ27" s="636"/>
      <c r="AR27" s="636"/>
      <c r="AS27" s="636"/>
      <c r="AT27" s="636"/>
      <c r="AU27" s="636"/>
      <c r="AV27" s="636"/>
      <c r="AW27" s="636"/>
      <c r="AX27" s="636"/>
      <c r="AY27" s="636"/>
      <c r="AZ27" s="636"/>
      <c r="BA27" s="636"/>
      <c r="BB27" s="636"/>
      <c r="BC27" s="636"/>
      <c r="BD27" s="636"/>
      <c r="BE27" s="636"/>
      <c r="BF27" s="636"/>
      <c r="BG27" s="636"/>
      <c r="BH27" s="636"/>
      <c r="BI27" s="636"/>
      <c r="BJ27" s="636"/>
      <c r="BK27" s="636"/>
      <c r="BL27" s="636"/>
      <c r="BM27" s="636"/>
      <c r="BN27" s="636"/>
      <c r="BO27" s="636"/>
      <c r="BP27" s="636"/>
      <c r="BQ27" s="636"/>
      <c r="BR27" s="636"/>
      <c r="BS27" s="636"/>
      <c r="BT27" s="636"/>
      <c r="BU27" s="636"/>
      <c r="BV27" s="636"/>
      <c r="BW27" s="636"/>
      <c r="BX27" s="636"/>
      <c r="BY27" s="636"/>
      <c r="BZ27" s="636"/>
      <c r="CA27" s="636"/>
      <c r="CB27" s="636"/>
      <c r="CC27" s="636"/>
      <c r="CD27" s="636"/>
      <c r="CE27" s="636"/>
      <c r="CF27" s="636"/>
      <c r="CG27" s="636"/>
      <c r="CH27" s="636"/>
      <c r="CI27" s="636"/>
      <c r="CJ27" s="636"/>
      <c r="CK27" s="636"/>
      <c r="CL27" s="636"/>
      <c r="CM27" s="636"/>
      <c r="CN27" s="636"/>
      <c r="CO27" s="636"/>
    </row>
    <row r="28" ht="24.75" customHeight="1">
      <c r="A28" s="638"/>
      <c r="B28" s="621" t="s">
        <v>226</v>
      </c>
      <c r="C28" s="625" t="s">
        <v>208</v>
      </c>
      <c r="D28" s="626"/>
      <c r="E28" s="627"/>
      <c r="F28" s="627"/>
      <c r="G28" s="627"/>
      <c r="H28" s="627">
        <f t="shared" ref="H28:H29" si="147">SUM(D28:G28)</f>
        <v>0</v>
      </c>
      <c r="I28" s="627"/>
      <c r="J28" s="627"/>
      <c r="K28" s="627"/>
      <c r="L28" s="627"/>
      <c r="M28" s="627">
        <f t="shared" ref="M28:M29" si="148">SUM(I28:L28)</f>
        <v>0</v>
      </c>
      <c r="N28" s="627"/>
      <c r="O28" s="627"/>
      <c r="P28" s="627"/>
      <c r="Q28" s="627"/>
      <c r="R28" s="627">
        <f t="shared" ref="R28:R29" si="149">SUM(N28:Q28)</f>
        <v>0</v>
      </c>
      <c r="S28" s="627"/>
      <c r="T28" s="627"/>
      <c r="U28" s="627"/>
      <c r="V28" s="627"/>
      <c r="W28" s="627">
        <f t="shared" ref="W28:W29" si="150">SUM(S28:V28)</f>
        <v>0</v>
      </c>
      <c r="X28" s="627"/>
      <c r="Y28" s="627"/>
      <c r="Z28" s="627"/>
      <c r="AA28" s="627"/>
      <c r="AB28" s="627">
        <f t="shared" ref="AB28:AB29" si="151">SUM(X28:AA28)</f>
        <v>0</v>
      </c>
      <c r="AC28" s="627"/>
      <c r="AD28" s="627"/>
      <c r="AE28" s="627"/>
      <c r="AF28" s="627"/>
      <c r="AG28" s="627">
        <f t="shared" ref="AG28:AG29" si="152">SUM(AC28:AF28)</f>
        <v>0</v>
      </c>
      <c r="AH28" s="627"/>
      <c r="AI28" s="627"/>
      <c r="AJ28" s="627"/>
      <c r="AK28" s="627"/>
      <c r="AL28" s="627">
        <f t="shared" ref="AL28:AL29" si="153">SUM(AH28:AK28)</f>
        <v>0</v>
      </c>
      <c r="AM28" s="627"/>
      <c r="AN28" s="627"/>
      <c r="AO28" s="627"/>
      <c r="AP28" s="627"/>
      <c r="AQ28" s="627">
        <f t="shared" ref="AQ28:AQ29" si="154">SUM(AM28:AP28)</f>
        <v>0</v>
      </c>
      <c r="AR28" s="627"/>
      <c r="AS28" s="627"/>
      <c r="AT28" s="627"/>
      <c r="AU28" s="627"/>
      <c r="AV28" s="627">
        <f t="shared" ref="AV28:AV29" si="155">SUM(AR28:AU28)</f>
        <v>0</v>
      </c>
      <c r="AW28" s="627"/>
      <c r="AX28" s="627"/>
      <c r="AY28" s="627"/>
      <c r="AZ28" s="627"/>
      <c r="BA28" s="627">
        <f t="shared" ref="BA28:BA29" si="156">SUM(AW28:AZ28)</f>
        <v>0</v>
      </c>
      <c r="BB28" s="627"/>
      <c r="BC28" s="627"/>
      <c r="BD28" s="627"/>
      <c r="BE28" s="627"/>
      <c r="BF28" s="627">
        <f t="shared" ref="BF28:BF29" si="157">SUM(BB28:BE28)</f>
        <v>0</v>
      </c>
      <c r="BG28" s="627"/>
      <c r="BH28" s="627"/>
      <c r="BI28" s="627"/>
      <c r="BJ28" s="627"/>
      <c r="BK28" s="627">
        <f t="shared" ref="BK28:BK29" si="158">SUM(BG28:BJ28)</f>
        <v>0</v>
      </c>
      <c r="BL28" s="627"/>
      <c r="BM28" s="627"/>
      <c r="BN28" s="627"/>
      <c r="BO28" s="627"/>
      <c r="BP28" s="627">
        <f t="shared" ref="BP28:BP29" si="159">SUM(BL28:BO28)</f>
        <v>0</v>
      </c>
      <c r="BQ28" s="627"/>
      <c r="BR28" s="627"/>
      <c r="BS28" s="627"/>
      <c r="BT28" s="627"/>
      <c r="BU28" s="627">
        <f t="shared" ref="BU28:BU29" si="160">SUM(BQ28:BT28)</f>
        <v>0</v>
      </c>
      <c r="BV28" s="627"/>
      <c r="BW28" s="627"/>
      <c r="BX28" s="627"/>
      <c r="BY28" s="627"/>
      <c r="BZ28" s="627">
        <f t="shared" ref="BZ28:BZ29" si="161">SUM(BV28:BY28)</f>
        <v>0</v>
      </c>
      <c r="CA28" s="627"/>
      <c r="CB28" s="627"/>
      <c r="CC28" s="627"/>
      <c r="CD28" s="627"/>
      <c r="CE28" s="627">
        <f t="shared" ref="CE28:CE29" si="162">SUM(CA28:CD28)</f>
        <v>0</v>
      </c>
      <c r="CF28" s="627"/>
      <c r="CG28" s="627"/>
      <c r="CH28" s="627"/>
      <c r="CI28" s="627"/>
      <c r="CJ28" s="627">
        <f t="shared" ref="CJ28:CJ29" si="163">SUM(CF28:CI28)</f>
        <v>0</v>
      </c>
      <c r="CK28" s="627"/>
      <c r="CL28" s="627"/>
      <c r="CM28" s="627"/>
      <c r="CN28" s="627"/>
      <c r="CO28" s="627">
        <f t="shared" ref="CO28:CO29" si="164">SUM(CK28:CN28)</f>
        <v>0</v>
      </c>
    </row>
    <row r="29" ht="24.75" customHeight="1">
      <c r="A29" s="639"/>
      <c r="B29" s="46"/>
      <c r="C29" s="625" t="s">
        <v>102</v>
      </c>
      <c r="D29" s="626"/>
      <c r="E29" s="627"/>
      <c r="F29" s="627"/>
      <c r="G29" s="627"/>
      <c r="H29" s="627">
        <f t="shared" si="147"/>
        <v>0</v>
      </c>
      <c r="I29" s="627"/>
      <c r="J29" s="627"/>
      <c r="K29" s="627"/>
      <c r="L29" s="627"/>
      <c r="M29" s="627">
        <f t="shared" si="148"/>
        <v>0</v>
      </c>
      <c r="N29" s="627"/>
      <c r="O29" s="627"/>
      <c r="P29" s="627"/>
      <c r="Q29" s="627"/>
      <c r="R29" s="627">
        <f t="shared" si="149"/>
        <v>0</v>
      </c>
      <c r="S29" s="627"/>
      <c r="T29" s="627"/>
      <c r="U29" s="627"/>
      <c r="V29" s="627"/>
      <c r="W29" s="627">
        <f t="shared" si="150"/>
        <v>0</v>
      </c>
      <c r="X29" s="627"/>
      <c r="Y29" s="627"/>
      <c r="Z29" s="627"/>
      <c r="AA29" s="627"/>
      <c r="AB29" s="627">
        <f t="shared" si="151"/>
        <v>0</v>
      </c>
      <c r="AC29" s="627"/>
      <c r="AD29" s="627"/>
      <c r="AE29" s="627"/>
      <c r="AF29" s="627"/>
      <c r="AG29" s="627">
        <f t="shared" si="152"/>
        <v>0</v>
      </c>
      <c r="AH29" s="627"/>
      <c r="AI29" s="627"/>
      <c r="AJ29" s="627"/>
      <c r="AK29" s="627"/>
      <c r="AL29" s="627">
        <f t="shared" si="153"/>
        <v>0</v>
      </c>
      <c r="AM29" s="627"/>
      <c r="AN29" s="627"/>
      <c r="AO29" s="627"/>
      <c r="AP29" s="627"/>
      <c r="AQ29" s="627">
        <f t="shared" si="154"/>
        <v>0</v>
      </c>
      <c r="AR29" s="627"/>
      <c r="AS29" s="627"/>
      <c r="AT29" s="627"/>
      <c r="AU29" s="627"/>
      <c r="AV29" s="627">
        <f t="shared" si="155"/>
        <v>0</v>
      </c>
      <c r="AW29" s="627"/>
      <c r="AX29" s="627"/>
      <c r="AY29" s="627"/>
      <c r="AZ29" s="627"/>
      <c r="BA29" s="627">
        <f t="shared" si="156"/>
        <v>0</v>
      </c>
      <c r="BB29" s="627"/>
      <c r="BC29" s="627"/>
      <c r="BD29" s="627"/>
      <c r="BE29" s="627"/>
      <c r="BF29" s="627">
        <f t="shared" si="157"/>
        <v>0</v>
      </c>
      <c r="BG29" s="627"/>
      <c r="BH29" s="627"/>
      <c r="BI29" s="627"/>
      <c r="BJ29" s="627"/>
      <c r="BK29" s="627">
        <f t="shared" si="158"/>
        <v>0</v>
      </c>
      <c r="BL29" s="627"/>
      <c r="BM29" s="627"/>
      <c r="BN29" s="627"/>
      <c r="BO29" s="627"/>
      <c r="BP29" s="627">
        <f t="shared" si="159"/>
        <v>0</v>
      </c>
      <c r="BQ29" s="627"/>
      <c r="BR29" s="627"/>
      <c r="BS29" s="627"/>
      <c r="BT29" s="627"/>
      <c r="BU29" s="627">
        <f t="shared" si="160"/>
        <v>0</v>
      </c>
      <c r="BV29" s="627"/>
      <c r="BW29" s="627"/>
      <c r="BX29" s="627"/>
      <c r="BY29" s="627"/>
      <c r="BZ29" s="627">
        <f t="shared" si="161"/>
        <v>0</v>
      </c>
      <c r="CA29" s="627"/>
      <c r="CB29" s="627"/>
      <c r="CC29" s="627"/>
      <c r="CD29" s="627"/>
      <c r="CE29" s="627">
        <f t="shared" si="162"/>
        <v>0</v>
      </c>
      <c r="CF29" s="627"/>
      <c r="CG29" s="627"/>
      <c r="CH29" s="627"/>
      <c r="CI29" s="627"/>
      <c r="CJ29" s="627">
        <f t="shared" si="163"/>
        <v>0</v>
      </c>
      <c r="CK29" s="627"/>
      <c r="CL29" s="627"/>
      <c r="CM29" s="627"/>
      <c r="CN29" s="627"/>
      <c r="CO29" s="627">
        <f t="shared" si="164"/>
        <v>0</v>
      </c>
    </row>
    <row r="30" ht="24.75" customHeight="1">
      <c r="A30" s="640"/>
      <c r="B30" s="641" t="s">
        <v>227</v>
      </c>
      <c r="C30" s="642" t="s">
        <v>208</v>
      </c>
      <c r="D30" s="643"/>
      <c r="E30" s="644"/>
      <c r="F30" s="644"/>
      <c r="G30" s="644"/>
      <c r="H30" s="644"/>
      <c r="I30" s="644"/>
      <c r="J30" s="644"/>
      <c r="K30" s="644"/>
      <c r="L30" s="644"/>
      <c r="M30" s="644"/>
      <c r="N30" s="644"/>
      <c r="O30" s="644"/>
      <c r="P30" s="644"/>
      <c r="Q30" s="644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  <c r="AC30" s="644"/>
      <c r="AD30" s="644"/>
      <c r="AE30" s="644"/>
      <c r="AF30" s="644"/>
      <c r="AG30" s="644"/>
      <c r="AH30" s="644"/>
      <c r="AI30" s="644"/>
      <c r="AJ30" s="644"/>
      <c r="AK30" s="644"/>
      <c r="AL30" s="644"/>
      <c r="AM30" s="644"/>
      <c r="AN30" s="644"/>
      <c r="AO30" s="644"/>
      <c r="AP30" s="644"/>
      <c r="AQ30" s="644"/>
      <c r="AR30" s="644"/>
      <c r="AS30" s="644"/>
      <c r="AT30" s="644"/>
      <c r="AU30" s="644"/>
      <c r="AV30" s="644"/>
      <c r="AW30" s="644"/>
      <c r="AX30" s="644"/>
      <c r="AY30" s="644"/>
      <c r="AZ30" s="644"/>
      <c r="BA30" s="644"/>
      <c r="BB30" s="644"/>
      <c r="BC30" s="644"/>
      <c r="BD30" s="644"/>
      <c r="BE30" s="644"/>
      <c r="BF30" s="644"/>
      <c r="BG30" s="644"/>
      <c r="BH30" s="644"/>
      <c r="BI30" s="644"/>
      <c r="BJ30" s="644"/>
      <c r="BK30" s="644"/>
      <c r="BL30" s="644"/>
      <c r="BM30" s="644"/>
      <c r="BN30" s="644"/>
      <c r="BO30" s="644"/>
      <c r="BP30" s="644"/>
      <c r="BQ30" s="644"/>
      <c r="BR30" s="644"/>
      <c r="BS30" s="644"/>
      <c r="BT30" s="644"/>
      <c r="BU30" s="644"/>
      <c r="BV30" s="644"/>
      <c r="BW30" s="644"/>
      <c r="BX30" s="644"/>
      <c r="BY30" s="644"/>
      <c r="BZ30" s="644"/>
      <c r="CA30" s="644"/>
      <c r="CB30" s="644"/>
      <c r="CC30" s="644"/>
      <c r="CD30" s="644"/>
      <c r="CE30" s="644"/>
      <c r="CF30" s="644"/>
      <c r="CG30" s="644"/>
      <c r="CH30" s="644"/>
      <c r="CI30" s="644"/>
      <c r="CJ30" s="644"/>
      <c r="CK30" s="644"/>
      <c r="CL30" s="644"/>
      <c r="CM30" s="644"/>
      <c r="CN30" s="644"/>
      <c r="CO30" s="644"/>
      <c r="CP30" s="590"/>
      <c r="CQ30" s="590"/>
      <c r="CR30" s="590"/>
      <c r="CS30" s="590"/>
      <c r="CT30" s="590"/>
      <c r="CU30" s="590"/>
      <c r="CV30" s="590"/>
      <c r="CW30" s="590"/>
      <c r="CX30" s="590"/>
      <c r="CY30" s="590"/>
    </row>
    <row r="31" ht="24.75" customHeight="1">
      <c r="A31" s="640"/>
      <c r="B31" s="46"/>
      <c r="C31" s="642" t="s">
        <v>102</v>
      </c>
      <c r="D31" s="643"/>
      <c r="E31" s="644"/>
      <c r="F31" s="644"/>
      <c r="G31" s="644"/>
      <c r="H31" s="644"/>
      <c r="I31" s="644"/>
      <c r="J31" s="644"/>
      <c r="K31" s="644"/>
      <c r="L31" s="644"/>
      <c r="M31" s="644"/>
      <c r="N31" s="644"/>
      <c r="O31" s="644"/>
      <c r="P31" s="644"/>
      <c r="Q31" s="644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  <c r="AC31" s="644"/>
      <c r="AD31" s="644"/>
      <c r="AE31" s="644"/>
      <c r="AF31" s="644"/>
      <c r="AG31" s="644"/>
      <c r="AH31" s="644"/>
      <c r="AI31" s="644"/>
      <c r="AJ31" s="644"/>
      <c r="AK31" s="644"/>
      <c r="AL31" s="644"/>
      <c r="AM31" s="644"/>
      <c r="AN31" s="644"/>
      <c r="AO31" s="644"/>
      <c r="AP31" s="644"/>
      <c r="AQ31" s="644"/>
      <c r="AR31" s="644"/>
      <c r="AS31" s="644"/>
      <c r="AT31" s="644"/>
      <c r="AU31" s="644"/>
      <c r="AV31" s="644"/>
      <c r="AW31" s="644"/>
      <c r="AX31" s="644"/>
      <c r="AY31" s="644"/>
      <c r="AZ31" s="644"/>
      <c r="BA31" s="644"/>
      <c r="BB31" s="644"/>
      <c r="BC31" s="644"/>
      <c r="BD31" s="644"/>
      <c r="BE31" s="644"/>
      <c r="BF31" s="644"/>
      <c r="BG31" s="644"/>
      <c r="BH31" s="644"/>
      <c r="BI31" s="644"/>
      <c r="BJ31" s="644"/>
      <c r="BK31" s="644"/>
      <c r="BL31" s="644"/>
      <c r="BM31" s="644"/>
      <c r="BN31" s="644"/>
      <c r="BO31" s="644"/>
      <c r="BP31" s="644"/>
      <c r="BQ31" s="644"/>
      <c r="BR31" s="644"/>
      <c r="BS31" s="644"/>
      <c r="BT31" s="644"/>
      <c r="BU31" s="644"/>
      <c r="BV31" s="644"/>
      <c r="BW31" s="644"/>
      <c r="BX31" s="644"/>
      <c r="BY31" s="644"/>
      <c r="BZ31" s="644"/>
      <c r="CA31" s="644"/>
      <c r="CB31" s="644"/>
      <c r="CC31" s="644"/>
      <c r="CD31" s="644"/>
      <c r="CE31" s="644"/>
      <c r="CF31" s="644"/>
      <c r="CG31" s="644"/>
      <c r="CH31" s="644"/>
      <c r="CI31" s="644"/>
      <c r="CJ31" s="644"/>
      <c r="CK31" s="644"/>
      <c r="CL31" s="644"/>
      <c r="CM31" s="644"/>
      <c r="CN31" s="644"/>
      <c r="CO31" s="644"/>
      <c r="CP31" s="590"/>
      <c r="CQ31" s="590"/>
      <c r="CR31" s="590"/>
      <c r="CS31" s="590"/>
      <c r="CT31" s="590"/>
      <c r="CU31" s="590"/>
      <c r="CV31" s="590"/>
      <c r="CW31" s="590"/>
      <c r="CX31" s="590"/>
      <c r="CY31" s="590"/>
    </row>
    <row r="32" ht="15.75" customHeight="1">
      <c r="A32" s="645"/>
    </row>
    <row r="33" ht="15.75" customHeight="1">
      <c r="A33" s="646"/>
      <c r="B33" s="647" t="s">
        <v>228</v>
      </c>
      <c r="C33" s="646"/>
      <c r="D33" s="648">
        <v>16.0</v>
      </c>
      <c r="E33" s="648">
        <f t="shared" ref="E33:G33" si="165">D33</f>
        <v>16</v>
      </c>
      <c r="F33" s="648">
        <f t="shared" si="165"/>
        <v>16</v>
      </c>
      <c r="G33" s="648">
        <f t="shared" si="165"/>
        <v>16</v>
      </c>
      <c r="H33" s="646"/>
      <c r="I33" s="648">
        <f>D33+17</f>
        <v>33</v>
      </c>
      <c r="J33" s="648">
        <f t="shared" ref="J33:L33" si="166">I33</f>
        <v>33</v>
      </c>
      <c r="K33" s="648">
        <f t="shared" si="166"/>
        <v>33</v>
      </c>
      <c r="L33" s="648">
        <f t="shared" si="166"/>
        <v>33</v>
      </c>
      <c r="M33" s="646"/>
      <c r="N33" s="648">
        <f>I33+17</f>
        <v>50</v>
      </c>
      <c r="O33" s="648">
        <f t="shared" ref="O33:Q33" si="167">N33</f>
        <v>50</v>
      </c>
      <c r="P33" s="648">
        <f t="shared" si="167"/>
        <v>50</v>
      </c>
      <c r="Q33" s="648">
        <f t="shared" si="167"/>
        <v>50</v>
      </c>
      <c r="R33" s="646"/>
      <c r="S33" s="648">
        <f>N33+17</f>
        <v>67</v>
      </c>
      <c r="T33" s="648">
        <f t="shared" ref="T33:V33" si="168">S33</f>
        <v>67</v>
      </c>
      <c r="U33" s="648">
        <f t="shared" si="168"/>
        <v>67</v>
      </c>
      <c r="V33" s="648">
        <f t="shared" si="168"/>
        <v>67</v>
      </c>
      <c r="W33" s="646"/>
      <c r="X33" s="648">
        <f>S33+17</f>
        <v>84</v>
      </c>
      <c r="Y33" s="648">
        <f t="shared" ref="Y33:AA33" si="169">X33</f>
        <v>84</v>
      </c>
      <c r="Z33" s="648">
        <f t="shared" si="169"/>
        <v>84</v>
      </c>
      <c r="AA33" s="648">
        <f t="shared" si="169"/>
        <v>84</v>
      </c>
      <c r="AB33" s="646"/>
      <c r="AC33" s="648">
        <f>X33+17</f>
        <v>101</v>
      </c>
      <c r="AD33" s="648">
        <f t="shared" ref="AD33:AF33" si="170">AC33</f>
        <v>101</v>
      </c>
      <c r="AE33" s="648">
        <f t="shared" si="170"/>
        <v>101</v>
      </c>
      <c r="AF33" s="648">
        <f t="shared" si="170"/>
        <v>101</v>
      </c>
      <c r="AG33" s="646"/>
      <c r="AH33" s="648">
        <f>AC33+17</f>
        <v>118</v>
      </c>
      <c r="AI33" s="648">
        <f t="shared" ref="AI33:AK33" si="171">AH33</f>
        <v>118</v>
      </c>
      <c r="AJ33" s="648">
        <f t="shared" si="171"/>
        <v>118</v>
      </c>
      <c r="AK33" s="648">
        <f t="shared" si="171"/>
        <v>118</v>
      </c>
      <c r="AL33" s="646"/>
      <c r="AM33" s="648">
        <f>AH33+17</f>
        <v>135</v>
      </c>
      <c r="AN33" s="648">
        <f t="shared" ref="AN33:AP33" si="172">AM33</f>
        <v>135</v>
      </c>
      <c r="AO33" s="648">
        <f t="shared" si="172"/>
        <v>135</v>
      </c>
      <c r="AP33" s="648">
        <f t="shared" si="172"/>
        <v>135</v>
      </c>
      <c r="AQ33" s="646"/>
      <c r="AR33" s="648">
        <f>AM33+17</f>
        <v>152</v>
      </c>
      <c r="AS33" s="648">
        <f t="shared" ref="AS33:AU33" si="173">AR33</f>
        <v>152</v>
      </c>
      <c r="AT33" s="648">
        <f t="shared" si="173"/>
        <v>152</v>
      </c>
      <c r="AU33" s="648">
        <f t="shared" si="173"/>
        <v>152</v>
      </c>
      <c r="AV33" s="646"/>
      <c r="AW33" s="648">
        <f>AR33+17</f>
        <v>169</v>
      </c>
      <c r="AX33" s="648">
        <f t="shared" ref="AX33:AZ33" si="174">AW33</f>
        <v>169</v>
      </c>
      <c r="AY33" s="648">
        <f t="shared" si="174"/>
        <v>169</v>
      </c>
      <c r="AZ33" s="648">
        <f t="shared" si="174"/>
        <v>169</v>
      </c>
      <c r="BA33" s="646"/>
      <c r="BB33" s="648">
        <f>AW33+17</f>
        <v>186</v>
      </c>
      <c r="BC33" s="648">
        <f t="shared" ref="BC33:BE33" si="175">BB33</f>
        <v>186</v>
      </c>
      <c r="BD33" s="648">
        <f t="shared" si="175"/>
        <v>186</v>
      </c>
      <c r="BE33" s="648">
        <f t="shared" si="175"/>
        <v>186</v>
      </c>
      <c r="BF33" s="646"/>
      <c r="BG33" s="648">
        <f>BB33+17</f>
        <v>203</v>
      </c>
      <c r="BH33" s="648">
        <f t="shared" ref="BH33:BJ33" si="176">BG33</f>
        <v>203</v>
      </c>
      <c r="BI33" s="648">
        <f t="shared" si="176"/>
        <v>203</v>
      </c>
      <c r="BJ33" s="648">
        <f t="shared" si="176"/>
        <v>203</v>
      </c>
      <c r="BK33" s="646"/>
      <c r="BL33" s="648">
        <f>BG33+17</f>
        <v>220</v>
      </c>
      <c r="BM33" s="648">
        <f t="shared" ref="BM33:BO33" si="177">BL33</f>
        <v>220</v>
      </c>
      <c r="BN33" s="648">
        <f t="shared" si="177"/>
        <v>220</v>
      </c>
      <c r="BO33" s="648">
        <f t="shared" si="177"/>
        <v>220</v>
      </c>
      <c r="BP33" s="646"/>
      <c r="BQ33" s="648">
        <f>BL33+17</f>
        <v>237</v>
      </c>
      <c r="BR33" s="648">
        <f t="shared" ref="BR33:BT33" si="178">BQ33</f>
        <v>237</v>
      </c>
      <c r="BS33" s="648">
        <f t="shared" si="178"/>
        <v>237</v>
      </c>
      <c r="BT33" s="648">
        <f t="shared" si="178"/>
        <v>237</v>
      </c>
      <c r="BU33" s="646"/>
      <c r="BV33" s="648">
        <f>BQ33+17</f>
        <v>254</v>
      </c>
      <c r="BW33" s="648">
        <f t="shared" ref="BW33:BY33" si="179">BV33</f>
        <v>254</v>
      </c>
      <c r="BX33" s="648">
        <f t="shared" si="179"/>
        <v>254</v>
      </c>
      <c r="BY33" s="648">
        <f t="shared" si="179"/>
        <v>254</v>
      </c>
      <c r="BZ33" s="646"/>
      <c r="CA33" s="648">
        <f>BV33+17</f>
        <v>271</v>
      </c>
      <c r="CB33" s="648">
        <f t="shared" ref="CB33:CD33" si="180">CA33</f>
        <v>271</v>
      </c>
      <c r="CC33" s="648">
        <f t="shared" si="180"/>
        <v>271</v>
      </c>
      <c r="CD33" s="648">
        <f t="shared" si="180"/>
        <v>271</v>
      </c>
      <c r="CE33" s="646"/>
      <c r="CF33" s="648">
        <f>CA33+17</f>
        <v>288</v>
      </c>
      <c r="CG33" s="648">
        <f t="shared" ref="CG33:CI33" si="181">CF33</f>
        <v>288</v>
      </c>
      <c r="CH33" s="648">
        <f t="shared" si="181"/>
        <v>288</v>
      </c>
      <c r="CI33" s="648">
        <f t="shared" si="181"/>
        <v>288</v>
      </c>
      <c r="CJ33" s="646"/>
      <c r="CK33" s="648">
        <f>CF33+17</f>
        <v>305</v>
      </c>
      <c r="CL33" s="648">
        <f t="shared" ref="CL33:CN33" si="182">CK33</f>
        <v>305</v>
      </c>
      <c r="CM33" s="648">
        <f t="shared" si="182"/>
        <v>305</v>
      </c>
      <c r="CN33" s="648">
        <f t="shared" si="182"/>
        <v>305</v>
      </c>
      <c r="CO33" s="646"/>
      <c r="CP33" s="646"/>
      <c r="CQ33" s="646"/>
      <c r="CR33" s="646"/>
      <c r="CS33" s="646"/>
      <c r="CT33" s="646"/>
      <c r="CU33" s="646"/>
      <c r="CV33" s="646"/>
      <c r="CW33" s="646"/>
      <c r="CX33" s="646"/>
      <c r="CY33" s="646"/>
    </row>
    <row r="34" ht="15.75" customHeight="1">
      <c r="A34" s="645"/>
    </row>
    <row r="35" ht="15.75" customHeight="1">
      <c r="A35" s="645"/>
    </row>
    <row r="36" ht="15.75" customHeight="1">
      <c r="A36" s="645"/>
    </row>
    <row r="37" ht="15.75" customHeight="1">
      <c r="A37" s="645"/>
    </row>
    <row r="38" ht="15.75" customHeight="1">
      <c r="A38" s="645"/>
    </row>
    <row r="39" ht="15.75" customHeight="1">
      <c r="A39" s="645"/>
    </row>
    <row r="40" ht="15.75" customHeight="1">
      <c r="A40" s="645"/>
    </row>
    <row r="41" ht="15.75" customHeight="1">
      <c r="A41" s="645"/>
    </row>
    <row r="42" ht="15.75" customHeight="1">
      <c r="A42" s="645"/>
    </row>
    <row r="43" ht="15.75" customHeight="1">
      <c r="A43" s="645"/>
    </row>
    <row r="44" ht="15.75" customHeight="1">
      <c r="A44" s="645"/>
    </row>
    <row r="45" ht="15.75" customHeight="1">
      <c r="A45" s="645"/>
    </row>
    <row r="46" ht="15.75" customHeight="1">
      <c r="A46" s="645"/>
    </row>
    <row r="47" ht="15.75" customHeight="1">
      <c r="A47" s="645"/>
    </row>
    <row r="48" ht="15.75" customHeight="1">
      <c r="A48" s="645"/>
    </row>
    <row r="49" ht="15.75" customHeight="1">
      <c r="A49" s="645"/>
    </row>
    <row r="50" ht="15.75" customHeight="1">
      <c r="A50" s="645"/>
    </row>
    <row r="51" ht="15.75" customHeight="1">
      <c r="A51" s="645"/>
    </row>
    <row r="52" ht="15.75" customHeight="1">
      <c r="A52" s="645"/>
    </row>
    <row r="53" ht="15.75" customHeight="1">
      <c r="A53" s="645"/>
    </row>
    <row r="54" ht="15.75" customHeight="1">
      <c r="A54" s="645"/>
    </row>
    <row r="55" ht="15.75" customHeight="1">
      <c r="A55" s="645"/>
    </row>
    <row r="56" ht="15.75" customHeight="1">
      <c r="A56" s="645"/>
    </row>
    <row r="57" ht="15.75" customHeight="1">
      <c r="A57" s="645"/>
    </row>
    <row r="58" ht="15.75" customHeight="1">
      <c r="A58" s="645"/>
    </row>
    <row r="59" ht="15.75" customHeight="1">
      <c r="A59" s="645"/>
    </row>
    <row r="60" ht="15.75" customHeight="1">
      <c r="A60" s="645"/>
    </row>
    <row r="61" ht="15.75" customHeight="1">
      <c r="A61" s="645"/>
    </row>
    <row r="62" ht="15.75" customHeight="1">
      <c r="A62" s="645"/>
    </row>
    <row r="63" ht="15.75" customHeight="1">
      <c r="A63" s="645"/>
    </row>
    <row r="64" ht="15.75" customHeight="1">
      <c r="A64" s="645"/>
    </row>
    <row r="65" ht="15.75" customHeight="1">
      <c r="A65" s="645"/>
    </row>
    <row r="66" ht="15.75" customHeight="1">
      <c r="A66" s="645"/>
    </row>
    <row r="67" ht="15.75" customHeight="1">
      <c r="A67" s="645"/>
    </row>
    <row r="68" ht="15.75" customHeight="1">
      <c r="A68" s="645"/>
    </row>
    <row r="69" ht="15.75" customHeight="1">
      <c r="A69" s="645"/>
    </row>
    <row r="70" ht="15.75" customHeight="1">
      <c r="A70" s="645"/>
    </row>
    <row r="71" ht="15.75" customHeight="1">
      <c r="A71" s="645"/>
    </row>
    <row r="72" ht="15.75" customHeight="1">
      <c r="A72" s="645"/>
    </row>
    <row r="73" ht="15.75" customHeight="1">
      <c r="A73" s="645"/>
    </row>
    <row r="74" ht="15.75" customHeight="1">
      <c r="A74" s="645"/>
    </row>
    <row r="75" ht="15.75" customHeight="1">
      <c r="A75" s="645"/>
    </row>
    <row r="76" ht="15.75" customHeight="1">
      <c r="A76" s="645"/>
    </row>
    <row r="77" ht="15.75" customHeight="1">
      <c r="A77" s="645"/>
    </row>
    <row r="78" ht="15.75" customHeight="1">
      <c r="A78" s="645"/>
    </row>
    <row r="79" ht="15.75" customHeight="1">
      <c r="A79" s="645"/>
    </row>
    <row r="80" ht="15.75" customHeight="1">
      <c r="A80" s="645"/>
    </row>
    <row r="81" ht="15.75" customHeight="1">
      <c r="A81" s="645"/>
    </row>
    <row r="82" ht="15.75" customHeight="1">
      <c r="A82" s="645"/>
    </row>
    <row r="83" ht="15.75" customHeight="1">
      <c r="A83" s="645"/>
    </row>
    <row r="84" ht="15.75" customHeight="1">
      <c r="A84" s="645"/>
    </row>
    <row r="85" ht="15.75" customHeight="1">
      <c r="A85" s="645"/>
    </row>
    <row r="86" ht="15.75" customHeight="1">
      <c r="A86" s="645"/>
    </row>
    <row r="87" ht="15.75" customHeight="1">
      <c r="A87" s="645"/>
    </row>
    <row r="88" ht="15.75" customHeight="1">
      <c r="A88" s="645"/>
    </row>
    <row r="89" ht="15.75" customHeight="1">
      <c r="A89" s="645"/>
    </row>
    <row r="90" ht="15.75" customHeight="1">
      <c r="A90" s="645"/>
    </row>
    <row r="91" ht="15.75" customHeight="1">
      <c r="A91" s="645"/>
    </row>
    <row r="92" ht="15.75" customHeight="1">
      <c r="A92" s="645"/>
    </row>
    <row r="93" ht="15.75" customHeight="1">
      <c r="A93" s="645"/>
    </row>
    <row r="94" ht="15.75" customHeight="1">
      <c r="A94" s="645"/>
    </row>
    <row r="95" ht="15.75" customHeight="1">
      <c r="A95" s="645"/>
    </row>
    <row r="96" ht="15.75" customHeight="1">
      <c r="A96" s="645"/>
    </row>
    <row r="97" ht="15.75" customHeight="1">
      <c r="A97" s="645"/>
    </row>
    <row r="98" ht="15.75" customHeight="1">
      <c r="A98" s="645"/>
    </row>
    <row r="99" ht="15.75" customHeight="1">
      <c r="A99" s="645"/>
    </row>
    <row r="100" ht="15.75" customHeight="1">
      <c r="A100" s="645"/>
    </row>
    <row r="101" ht="15.75" customHeight="1">
      <c r="A101" s="645"/>
    </row>
    <row r="102" ht="15.75" customHeight="1">
      <c r="A102" s="645"/>
    </row>
    <row r="103" ht="15.75" customHeight="1">
      <c r="A103" s="645"/>
    </row>
    <row r="104" ht="15.75" customHeight="1">
      <c r="A104" s="645"/>
    </row>
    <row r="105" ht="15.75" customHeight="1">
      <c r="A105" s="645"/>
    </row>
    <row r="106" ht="15.75" customHeight="1">
      <c r="A106" s="645"/>
    </row>
    <row r="107" ht="15.75" customHeight="1">
      <c r="A107" s="645"/>
    </row>
    <row r="108" ht="15.75" customHeight="1">
      <c r="A108" s="645"/>
    </row>
    <row r="109" ht="15.75" customHeight="1">
      <c r="A109" s="645"/>
    </row>
    <row r="110" ht="15.75" customHeight="1">
      <c r="A110" s="645"/>
    </row>
    <row r="111" ht="15.75" customHeight="1">
      <c r="A111" s="645"/>
    </row>
    <row r="112" ht="15.75" customHeight="1">
      <c r="A112" s="645"/>
    </row>
    <row r="113" ht="15.75" customHeight="1">
      <c r="A113" s="645"/>
    </row>
    <row r="114" ht="15.75" customHeight="1">
      <c r="A114" s="645"/>
    </row>
    <row r="115" ht="15.75" customHeight="1">
      <c r="A115" s="645"/>
    </row>
    <row r="116" ht="15.75" customHeight="1">
      <c r="A116" s="645"/>
    </row>
    <row r="117" ht="15.75" customHeight="1">
      <c r="A117" s="645"/>
    </row>
    <row r="118" ht="15.75" customHeight="1">
      <c r="A118" s="645"/>
    </row>
    <row r="119" ht="15.75" customHeight="1">
      <c r="A119" s="645"/>
    </row>
    <row r="120" ht="15.75" customHeight="1">
      <c r="A120" s="645"/>
    </row>
    <row r="121" ht="15.75" customHeight="1">
      <c r="A121" s="645"/>
    </row>
    <row r="122" ht="15.75" customHeight="1">
      <c r="A122" s="645"/>
    </row>
    <row r="123" ht="15.75" customHeight="1">
      <c r="A123" s="645"/>
    </row>
    <row r="124" ht="15.75" customHeight="1">
      <c r="A124" s="645"/>
    </row>
    <row r="125" ht="15.75" customHeight="1">
      <c r="A125" s="645"/>
    </row>
    <row r="126" ht="15.75" customHeight="1">
      <c r="A126" s="645"/>
    </row>
    <row r="127" ht="15.75" customHeight="1">
      <c r="A127" s="645"/>
    </row>
    <row r="128" ht="15.75" customHeight="1">
      <c r="A128" s="645"/>
    </row>
    <row r="129" ht="15.75" customHeight="1">
      <c r="A129" s="645"/>
    </row>
    <row r="130" ht="15.75" customHeight="1">
      <c r="A130" s="645"/>
    </row>
    <row r="131" ht="15.75" customHeight="1">
      <c r="A131" s="645"/>
    </row>
    <row r="132" ht="15.75" customHeight="1">
      <c r="A132" s="645"/>
    </row>
    <row r="133" ht="15.75" customHeight="1">
      <c r="A133" s="645"/>
    </row>
    <row r="134" ht="15.75" customHeight="1">
      <c r="A134" s="645"/>
    </row>
    <row r="135" ht="15.75" customHeight="1">
      <c r="A135" s="645"/>
    </row>
    <row r="136" ht="15.75" customHeight="1">
      <c r="A136" s="645"/>
    </row>
    <row r="137" ht="15.75" customHeight="1">
      <c r="A137" s="645"/>
    </row>
    <row r="138" ht="15.75" customHeight="1">
      <c r="A138" s="645"/>
    </row>
    <row r="139" ht="15.75" customHeight="1">
      <c r="A139" s="645"/>
    </row>
    <row r="140" ht="15.75" customHeight="1">
      <c r="A140" s="645"/>
    </row>
    <row r="141" ht="15.75" customHeight="1">
      <c r="A141" s="645"/>
    </row>
    <row r="142" ht="15.75" customHeight="1">
      <c r="A142" s="645"/>
    </row>
    <row r="143" ht="15.75" customHeight="1">
      <c r="A143" s="645"/>
    </row>
    <row r="144" ht="15.75" customHeight="1">
      <c r="A144" s="645"/>
    </row>
    <row r="145" ht="15.75" customHeight="1">
      <c r="A145" s="645"/>
    </row>
    <row r="146" ht="15.75" customHeight="1">
      <c r="A146" s="645"/>
    </row>
    <row r="147" ht="15.75" customHeight="1">
      <c r="A147" s="645"/>
    </row>
    <row r="148" ht="15.75" customHeight="1">
      <c r="A148" s="645"/>
    </row>
    <row r="149" ht="15.75" customHeight="1">
      <c r="A149" s="645"/>
    </row>
    <row r="150" ht="15.75" customHeight="1">
      <c r="A150" s="645"/>
    </row>
    <row r="151" ht="15.75" customHeight="1">
      <c r="A151" s="645"/>
    </row>
    <row r="152" ht="15.75" customHeight="1">
      <c r="A152" s="645"/>
    </row>
    <row r="153" ht="15.75" customHeight="1">
      <c r="A153" s="645"/>
    </row>
    <row r="154" ht="15.75" customHeight="1">
      <c r="A154" s="645"/>
    </row>
    <row r="155" ht="15.75" customHeight="1">
      <c r="A155" s="645"/>
    </row>
    <row r="156" ht="15.75" customHeight="1">
      <c r="A156" s="645"/>
    </row>
    <row r="157" ht="15.75" customHeight="1">
      <c r="A157" s="645"/>
    </row>
    <row r="158" ht="15.75" customHeight="1">
      <c r="A158" s="645"/>
    </row>
    <row r="159" ht="15.75" customHeight="1">
      <c r="A159" s="645"/>
    </row>
    <row r="160" ht="15.75" customHeight="1">
      <c r="A160" s="645"/>
    </row>
    <row r="161" ht="15.75" customHeight="1">
      <c r="A161" s="645"/>
    </row>
    <row r="162" ht="15.75" customHeight="1">
      <c r="A162" s="645"/>
    </row>
    <row r="163" ht="15.75" customHeight="1">
      <c r="A163" s="645"/>
    </row>
    <row r="164" ht="15.75" customHeight="1">
      <c r="A164" s="645"/>
    </row>
    <row r="165" ht="15.75" customHeight="1">
      <c r="A165" s="645"/>
    </row>
    <row r="166" ht="15.75" customHeight="1">
      <c r="A166" s="645"/>
    </row>
    <row r="167" ht="15.75" customHeight="1">
      <c r="A167" s="645"/>
    </row>
    <row r="168" ht="15.75" customHeight="1">
      <c r="A168" s="645"/>
    </row>
    <row r="169" ht="15.75" customHeight="1">
      <c r="A169" s="645"/>
    </row>
    <row r="170" ht="15.75" customHeight="1">
      <c r="A170" s="645"/>
    </row>
    <row r="171" ht="15.75" customHeight="1">
      <c r="A171" s="645"/>
    </row>
    <row r="172" ht="15.75" customHeight="1">
      <c r="A172" s="645"/>
    </row>
    <row r="173" ht="15.75" customHeight="1">
      <c r="A173" s="645"/>
    </row>
    <row r="174" ht="15.75" customHeight="1">
      <c r="A174" s="645"/>
    </row>
    <row r="175" ht="15.75" customHeight="1">
      <c r="A175" s="645"/>
    </row>
    <row r="176" ht="15.75" customHeight="1">
      <c r="A176" s="645"/>
    </row>
    <row r="177" ht="15.75" customHeight="1">
      <c r="A177" s="645"/>
    </row>
    <row r="178" ht="15.75" customHeight="1">
      <c r="A178" s="645"/>
    </row>
    <row r="179" ht="15.75" customHeight="1">
      <c r="A179" s="645"/>
    </row>
    <row r="180" ht="15.75" customHeight="1">
      <c r="A180" s="645"/>
    </row>
    <row r="181" ht="15.75" customHeight="1">
      <c r="A181" s="645"/>
    </row>
    <row r="182" ht="15.75" customHeight="1">
      <c r="A182" s="645"/>
    </row>
    <row r="183" ht="15.75" customHeight="1">
      <c r="A183" s="645"/>
    </row>
    <row r="184" ht="15.75" customHeight="1">
      <c r="A184" s="645"/>
    </row>
    <row r="185" ht="15.75" customHeight="1">
      <c r="A185" s="645"/>
    </row>
    <row r="186" ht="15.75" customHeight="1">
      <c r="A186" s="645"/>
    </row>
    <row r="187" ht="15.75" customHeight="1">
      <c r="A187" s="645"/>
    </row>
    <row r="188" ht="15.75" customHeight="1">
      <c r="A188" s="645"/>
    </row>
    <row r="189" ht="15.75" customHeight="1">
      <c r="A189" s="645"/>
    </row>
    <row r="190" ht="15.75" customHeight="1">
      <c r="A190" s="645"/>
    </row>
    <row r="191" ht="15.75" customHeight="1">
      <c r="A191" s="645"/>
    </row>
    <row r="192" ht="15.75" customHeight="1">
      <c r="A192" s="645"/>
    </row>
    <row r="193" ht="15.75" customHeight="1">
      <c r="A193" s="645"/>
    </row>
    <row r="194" ht="15.75" customHeight="1">
      <c r="A194" s="645"/>
    </row>
    <row r="195" ht="15.75" customHeight="1">
      <c r="A195" s="645"/>
    </row>
    <row r="196" ht="15.75" customHeight="1">
      <c r="A196" s="645"/>
    </row>
    <row r="197" ht="15.75" customHeight="1">
      <c r="A197" s="645"/>
    </row>
    <row r="198" ht="15.75" customHeight="1">
      <c r="A198" s="645"/>
    </row>
    <row r="199" ht="15.75" customHeight="1">
      <c r="A199" s="645"/>
    </row>
    <row r="200" ht="15.75" customHeight="1">
      <c r="A200" s="645"/>
    </row>
    <row r="201" ht="15.75" customHeight="1">
      <c r="A201" s="645"/>
    </row>
    <row r="202" ht="15.75" customHeight="1">
      <c r="A202" s="645"/>
    </row>
    <row r="203" ht="15.75" customHeight="1">
      <c r="A203" s="645"/>
    </row>
    <row r="204" ht="15.75" customHeight="1">
      <c r="A204" s="645"/>
    </row>
    <row r="205" ht="15.75" customHeight="1">
      <c r="A205" s="645"/>
    </row>
    <row r="206" ht="15.75" customHeight="1">
      <c r="A206" s="645"/>
    </row>
    <row r="207" ht="15.75" customHeight="1">
      <c r="A207" s="645"/>
    </row>
    <row r="208" ht="15.75" customHeight="1">
      <c r="A208" s="645"/>
    </row>
    <row r="209" ht="15.75" customHeight="1">
      <c r="A209" s="645"/>
    </row>
    <row r="210" ht="15.75" customHeight="1">
      <c r="A210" s="645"/>
    </row>
    <row r="211" ht="15.75" customHeight="1">
      <c r="A211" s="645"/>
    </row>
    <row r="212" ht="15.75" customHeight="1">
      <c r="A212" s="645"/>
    </row>
    <row r="213" ht="15.75" customHeight="1">
      <c r="A213" s="645"/>
    </row>
    <row r="214" ht="15.75" customHeight="1">
      <c r="A214" s="645"/>
    </row>
    <row r="215" ht="15.75" customHeight="1">
      <c r="A215" s="645"/>
    </row>
    <row r="216" ht="15.75" customHeight="1">
      <c r="A216" s="645"/>
    </row>
    <row r="217" ht="15.75" customHeight="1">
      <c r="A217" s="645"/>
    </row>
    <row r="218" ht="15.75" customHeight="1">
      <c r="A218" s="645"/>
    </row>
    <row r="219" ht="15.75" customHeight="1">
      <c r="A219" s="645"/>
    </row>
    <row r="220" ht="15.75" customHeight="1">
      <c r="A220" s="645"/>
    </row>
    <row r="221" ht="15.75" customHeight="1">
      <c r="A221" s="645"/>
    </row>
    <row r="222" ht="15.75" customHeight="1">
      <c r="A222" s="645"/>
    </row>
    <row r="223" ht="15.75" customHeight="1">
      <c r="A223" s="645"/>
    </row>
    <row r="224" ht="15.75" customHeight="1">
      <c r="A224" s="645"/>
    </row>
    <row r="225" ht="15.75" customHeight="1">
      <c r="A225" s="645"/>
    </row>
    <row r="226" ht="15.75" customHeight="1">
      <c r="A226" s="645"/>
    </row>
    <row r="227" ht="15.75" customHeight="1">
      <c r="A227" s="645"/>
    </row>
    <row r="228" ht="15.75" customHeight="1">
      <c r="A228" s="645"/>
    </row>
    <row r="229" ht="15.75" customHeight="1">
      <c r="A229" s="645"/>
    </row>
    <row r="230" ht="15.75" customHeight="1">
      <c r="A230" s="645"/>
    </row>
    <row r="231" ht="15.75" customHeight="1">
      <c r="A231" s="645"/>
    </row>
    <row r="232" ht="15.75" customHeight="1">
      <c r="A232" s="645"/>
    </row>
    <row r="233" ht="15.75" customHeight="1">
      <c r="A233" s="645"/>
    </row>
    <row r="234" ht="15.75" customHeight="1">
      <c r="A234" s="645"/>
    </row>
    <row r="235" ht="15.75" customHeight="1">
      <c r="A235" s="645"/>
    </row>
    <row r="236" ht="15.75" customHeight="1">
      <c r="A236" s="645"/>
    </row>
    <row r="237" ht="15.75" customHeight="1">
      <c r="A237" s="645"/>
    </row>
    <row r="238" ht="15.75" customHeight="1">
      <c r="A238" s="645"/>
    </row>
    <row r="239" ht="15.75" customHeight="1">
      <c r="A239" s="645"/>
    </row>
    <row r="240" ht="15.75" customHeight="1">
      <c r="A240" s="645"/>
    </row>
    <row r="241" ht="15.75" customHeight="1">
      <c r="A241" s="645"/>
    </row>
    <row r="242" ht="15.75" customHeight="1">
      <c r="A242" s="645"/>
    </row>
    <row r="243" ht="15.75" customHeight="1">
      <c r="A243" s="645"/>
    </row>
    <row r="244" ht="15.75" customHeight="1">
      <c r="A244" s="645"/>
    </row>
    <row r="245" ht="15.75" customHeight="1">
      <c r="A245" s="645"/>
    </row>
    <row r="246" ht="15.75" customHeight="1">
      <c r="A246" s="645"/>
    </row>
    <row r="247" ht="15.75" customHeight="1">
      <c r="A247" s="645"/>
    </row>
    <row r="248" ht="15.75" customHeight="1">
      <c r="A248" s="645"/>
    </row>
    <row r="249" ht="15.75" customHeight="1">
      <c r="A249" s="645"/>
    </row>
    <row r="250" ht="15.75" customHeight="1">
      <c r="A250" s="645"/>
    </row>
    <row r="251" ht="15.75" customHeight="1">
      <c r="A251" s="645"/>
    </row>
    <row r="252" ht="15.75" customHeight="1">
      <c r="A252" s="645"/>
    </row>
    <row r="253" ht="15.75" customHeight="1">
      <c r="A253" s="645"/>
    </row>
    <row r="254" ht="15.75" customHeight="1">
      <c r="A254" s="645"/>
    </row>
    <row r="255" ht="15.75" customHeight="1">
      <c r="A255" s="645"/>
    </row>
    <row r="256" ht="15.75" customHeight="1">
      <c r="A256" s="645"/>
    </row>
    <row r="257" ht="15.75" customHeight="1">
      <c r="A257" s="645"/>
    </row>
    <row r="258" ht="15.75" customHeight="1">
      <c r="A258" s="645"/>
    </row>
    <row r="259" ht="15.75" customHeight="1">
      <c r="A259" s="645"/>
    </row>
    <row r="260" ht="15.75" customHeight="1">
      <c r="A260" s="645"/>
    </row>
    <row r="261" ht="15.75" customHeight="1">
      <c r="A261" s="645"/>
    </row>
    <row r="262" ht="15.75" customHeight="1">
      <c r="A262" s="645"/>
    </row>
    <row r="263" ht="15.75" customHeight="1">
      <c r="A263" s="645"/>
    </row>
    <row r="264" ht="15.75" customHeight="1">
      <c r="A264" s="645"/>
    </row>
    <row r="265" ht="15.75" customHeight="1">
      <c r="A265" s="645"/>
    </row>
    <row r="266" ht="15.75" customHeight="1">
      <c r="A266" s="645"/>
    </row>
    <row r="267" ht="15.75" customHeight="1">
      <c r="A267" s="645"/>
    </row>
    <row r="268" ht="15.75" customHeight="1">
      <c r="A268" s="645"/>
    </row>
    <row r="269" ht="15.75" customHeight="1">
      <c r="A269" s="645"/>
    </row>
    <row r="270" ht="15.75" customHeight="1">
      <c r="A270" s="645"/>
    </row>
    <row r="271" ht="15.75" customHeight="1">
      <c r="A271" s="645"/>
    </row>
    <row r="272" ht="15.75" customHeight="1">
      <c r="A272" s="645"/>
    </row>
    <row r="273" ht="15.75" customHeight="1">
      <c r="A273" s="645"/>
    </row>
    <row r="274" ht="15.75" customHeight="1">
      <c r="A274" s="645"/>
    </row>
    <row r="275" ht="15.75" customHeight="1">
      <c r="A275" s="645"/>
    </row>
    <row r="276" ht="15.75" customHeight="1">
      <c r="A276" s="645"/>
    </row>
    <row r="277" ht="15.75" customHeight="1">
      <c r="A277" s="645"/>
    </row>
    <row r="278" ht="15.75" customHeight="1">
      <c r="A278" s="645"/>
    </row>
    <row r="279" ht="15.75" customHeight="1">
      <c r="A279" s="645"/>
    </row>
    <row r="280" ht="15.75" customHeight="1">
      <c r="A280" s="645"/>
    </row>
    <row r="281" ht="15.75" customHeight="1">
      <c r="A281" s="645"/>
    </row>
    <row r="282" ht="15.75" customHeight="1">
      <c r="A282" s="645"/>
    </row>
    <row r="283" ht="15.75" customHeight="1">
      <c r="A283" s="645"/>
    </row>
    <row r="284" ht="15.75" customHeight="1">
      <c r="A284" s="645"/>
    </row>
    <row r="285" ht="15.75" customHeight="1">
      <c r="A285" s="645"/>
    </row>
    <row r="286" ht="15.75" customHeight="1">
      <c r="A286" s="645"/>
    </row>
    <row r="287" ht="15.75" customHeight="1">
      <c r="A287" s="645"/>
    </row>
    <row r="288" ht="15.75" customHeight="1">
      <c r="A288" s="645"/>
    </row>
    <row r="289" ht="15.75" customHeight="1">
      <c r="A289" s="645"/>
    </row>
    <row r="290" ht="15.75" customHeight="1">
      <c r="A290" s="645"/>
    </row>
    <row r="291" ht="15.75" customHeight="1">
      <c r="A291" s="645"/>
    </row>
    <row r="292" ht="15.75" customHeight="1">
      <c r="A292" s="645"/>
    </row>
    <row r="293" ht="15.75" customHeight="1">
      <c r="A293" s="645"/>
    </row>
    <row r="294" ht="15.75" customHeight="1">
      <c r="A294" s="645"/>
    </row>
    <row r="295" ht="15.75" customHeight="1">
      <c r="A295" s="645"/>
    </row>
    <row r="296" ht="15.75" customHeight="1">
      <c r="A296" s="645"/>
    </row>
    <row r="297" ht="15.75" customHeight="1">
      <c r="A297" s="645"/>
    </row>
    <row r="298" ht="15.75" customHeight="1">
      <c r="A298" s="645"/>
    </row>
    <row r="299" ht="15.75" customHeight="1">
      <c r="A299" s="645"/>
    </row>
    <row r="300" ht="15.75" customHeight="1">
      <c r="A300" s="645"/>
    </row>
    <row r="301" ht="15.75" customHeight="1">
      <c r="A301" s="645"/>
    </row>
    <row r="302" ht="15.75" customHeight="1">
      <c r="A302" s="645"/>
    </row>
    <row r="303" ht="15.75" customHeight="1">
      <c r="A303" s="645"/>
    </row>
    <row r="304" ht="15.75" customHeight="1">
      <c r="A304" s="645"/>
    </row>
    <row r="305" ht="15.75" customHeight="1">
      <c r="A305" s="645"/>
    </row>
    <row r="306" ht="15.75" customHeight="1">
      <c r="A306" s="645"/>
    </row>
    <row r="307" ht="15.75" customHeight="1">
      <c r="A307" s="645"/>
    </row>
    <row r="308" ht="15.75" customHeight="1">
      <c r="A308" s="645"/>
    </row>
    <row r="309" ht="15.75" customHeight="1">
      <c r="A309" s="645"/>
    </row>
    <row r="310" ht="15.75" customHeight="1">
      <c r="A310" s="645"/>
    </row>
    <row r="311" ht="15.75" customHeight="1">
      <c r="A311" s="645"/>
    </row>
    <row r="312" ht="15.75" customHeight="1">
      <c r="A312" s="645"/>
    </row>
    <row r="313" ht="15.75" customHeight="1">
      <c r="A313" s="645"/>
    </row>
    <row r="314" ht="15.75" customHeight="1">
      <c r="A314" s="645"/>
    </row>
    <row r="315" ht="15.75" customHeight="1">
      <c r="A315" s="645"/>
    </row>
    <row r="316" ht="15.75" customHeight="1">
      <c r="A316" s="645"/>
    </row>
    <row r="317" ht="15.75" customHeight="1">
      <c r="A317" s="645"/>
    </row>
    <row r="318" ht="15.75" customHeight="1">
      <c r="A318" s="645"/>
    </row>
    <row r="319" ht="15.75" customHeight="1">
      <c r="A319" s="645"/>
    </row>
    <row r="320" ht="15.75" customHeight="1">
      <c r="A320" s="645"/>
    </row>
    <row r="321" ht="15.75" customHeight="1">
      <c r="A321" s="645"/>
    </row>
    <row r="322" ht="15.75" customHeight="1">
      <c r="A322" s="645"/>
    </row>
    <row r="323" ht="15.75" customHeight="1">
      <c r="A323" s="645"/>
    </row>
    <row r="324" ht="15.75" customHeight="1">
      <c r="A324" s="645"/>
    </row>
    <row r="325" ht="15.75" customHeight="1">
      <c r="A325" s="645"/>
    </row>
    <row r="326" ht="15.75" customHeight="1">
      <c r="A326" s="645"/>
    </row>
    <row r="327" ht="15.75" customHeight="1">
      <c r="A327" s="645"/>
    </row>
    <row r="328" ht="15.75" customHeight="1">
      <c r="A328" s="645"/>
    </row>
    <row r="329" ht="15.75" customHeight="1">
      <c r="A329" s="645"/>
    </row>
    <row r="330" ht="15.75" customHeight="1">
      <c r="A330" s="645"/>
    </row>
    <row r="331" ht="15.75" customHeight="1">
      <c r="A331" s="645"/>
    </row>
    <row r="332" ht="15.75" customHeight="1">
      <c r="A332" s="645"/>
    </row>
    <row r="333" ht="15.75" customHeight="1">
      <c r="A333" s="645"/>
    </row>
    <row r="334" ht="15.75" customHeight="1">
      <c r="A334" s="645"/>
    </row>
    <row r="335" ht="15.75" customHeight="1">
      <c r="A335" s="645"/>
    </row>
    <row r="336" ht="15.75" customHeight="1">
      <c r="A336" s="645"/>
    </row>
    <row r="337" ht="15.75" customHeight="1">
      <c r="A337" s="645"/>
    </row>
    <row r="338" ht="15.75" customHeight="1">
      <c r="A338" s="645"/>
    </row>
    <row r="339" ht="15.75" customHeight="1">
      <c r="A339" s="645"/>
    </row>
    <row r="340" ht="15.75" customHeight="1">
      <c r="A340" s="645"/>
    </row>
    <row r="341" ht="15.75" customHeight="1">
      <c r="A341" s="645"/>
    </row>
    <row r="342" ht="15.75" customHeight="1">
      <c r="A342" s="645"/>
    </row>
    <row r="343" ht="15.75" customHeight="1">
      <c r="A343" s="645"/>
    </row>
    <row r="344" ht="15.75" customHeight="1">
      <c r="A344" s="645"/>
    </row>
    <row r="345" ht="15.75" customHeight="1">
      <c r="A345" s="645"/>
    </row>
    <row r="346" ht="15.75" customHeight="1">
      <c r="A346" s="645"/>
    </row>
    <row r="347" ht="15.75" customHeight="1">
      <c r="A347" s="645"/>
    </row>
    <row r="348" ht="15.75" customHeight="1">
      <c r="A348" s="645"/>
    </row>
    <row r="349" ht="15.75" customHeight="1">
      <c r="A349" s="645"/>
    </row>
    <row r="350" ht="15.75" customHeight="1">
      <c r="A350" s="645"/>
    </row>
    <row r="351" ht="15.75" customHeight="1">
      <c r="A351" s="645"/>
    </row>
    <row r="352" ht="15.75" customHeight="1">
      <c r="A352" s="645"/>
    </row>
    <row r="353" ht="15.75" customHeight="1">
      <c r="A353" s="645"/>
    </row>
    <row r="354" ht="15.75" customHeight="1">
      <c r="A354" s="645"/>
    </row>
    <row r="355" ht="15.75" customHeight="1">
      <c r="A355" s="645"/>
    </row>
    <row r="356" ht="15.75" customHeight="1">
      <c r="A356" s="645"/>
    </row>
    <row r="357" ht="15.75" customHeight="1">
      <c r="A357" s="645"/>
    </row>
    <row r="358" ht="15.75" customHeight="1">
      <c r="A358" s="645"/>
    </row>
    <row r="359" ht="15.75" customHeight="1">
      <c r="A359" s="645"/>
    </row>
    <row r="360" ht="15.75" customHeight="1">
      <c r="A360" s="645"/>
    </row>
    <row r="361" ht="15.75" customHeight="1">
      <c r="A361" s="645"/>
    </row>
    <row r="362" ht="15.75" customHeight="1">
      <c r="A362" s="645"/>
    </row>
    <row r="363" ht="15.75" customHeight="1">
      <c r="A363" s="645"/>
    </row>
    <row r="364" ht="15.75" customHeight="1">
      <c r="A364" s="645"/>
    </row>
    <row r="365" ht="15.75" customHeight="1">
      <c r="A365" s="645"/>
    </row>
    <row r="366" ht="15.75" customHeight="1">
      <c r="A366" s="645"/>
    </row>
    <row r="367" ht="15.75" customHeight="1">
      <c r="A367" s="645"/>
    </row>
    <row r="368" ht="15.75" customHeight="1">
      <c r="A368" s="645"/>
    </row>
    <row r="369" ht="15.75" customHeight="1">
      <c r="A369" s="645"/>
    </row>
    <row r="370" ht="15.75" customHeight="1">
      <c r="A370" s="645"/>
    </row>
    <row r="371" ht="15.75" customHeight="1">
      <c r="A371" s="645"/>
    </row>
    <row r="372" ht="15.75" customHeight="1">
      <c r="A372" s="645"/>
    </row>
    <row r="373" ht="15.75" customHeight="1">
      <c r="A373" s="645"/>
    </row>
    <row r="374" ht="15.75" customHeight="1">
      <c r="A374" s="645"/>
    </row>
    <row r="375" ht="15.75" customHeight="1">
      <c r="A375" s="645"/>
    </row>
    <row r="376" ht="15.75" customHeight="1">
      <c r="A376" s="645"/>
    </row>
    <row r="377" ht="15.75" customHeight="1">
      <c r="A377" s="645"/>
    </row>
    <row r="378" ht="15.75" customHeight="1">
      <c r="A378" s="645"/>
    </row>
    <row r="379" ht="15.75" customHeight="1">
      <c r="A379" s="645"/>
    </row>
    <row r="380" ht="15.75" customHeight="1">
      <c r="A380" s="645"/>
    </row>
    <row r="381" ht="15.75" customHeight="1">
      <c r="A381" s="645"/>
    </row>
    <row r="382" ht="15.75" customHeight="1">
      <c r="A382" s="645"/>
    </row>
    <row r="383" ht="15.75" customHeight="1">
      <c r="A383" s="645"/>
    </row>
    <row r="384" ht="15.75" customHeight="1">
      <c r="A384" s="645"/>
    </row>
    <row r="385" ht="15.75" customHeight="1">
      <c r="A385" s="645"/>
    </row>
    <row r="386" ht="15.75" customHeight="1">
      <c r="A386" s="645"/>
    </row>
    <row r="387" ht="15.75" customHeight="1">
      <c r="A387" s="645"/>
    </row>
    <row r="388" ht="15.75" customHeight="1">
      <c r="A388" s="645"/>
    </row>
    <row r="389" ht="15.75" customHeight="1">
      <c r="A389" s="645"/>
    </row>
    <row r="390" ht="15.75" customHeight="1">
      <c r="A390" s="645"/>
    </row>
    <row r="391" ht="15.75" customHeight="1">
      <c r="A391" s="645"/>
    </row>
    <row r="392" ht="15.75" customHeight="1">
      <c r="A392" s="645"/>
    </row>
    <row r="393" ht="15.75" customHeight="1">
      <c r="A393" s="645"/>
    </row>
    <row r="394" ht="15.75" customHeight="1">
      <c r="A394" s="645"/>
    </row>
    <row r="395" ht="15.75" customHeight="1">
      <c r="A395" s="645"/>
    </row>
    <row r="396" ht="15.75" customHeight="1">
      <c r="A396" s="645"/>
    </row>
    <row r="397" ht="15.75" customHeight="1">
      <c r="A397" s="645"/>
    </row>
    <row r="398" ht="15.75" customHeight="1">
      <c r="A398" s="645"/>
    </row>
    <row r="399" ht="15.75" customHeight="1">
      <c r="A399" s="645"/>
    </row>
    <row r="400" ht="15.75" customHeight="1">
      <c r="A400" s="645"/>
    </row>
    <row r="401" ht="15.75" customHeight="1">
      <c r="A401" s="645"/>
    </row>
    <row r="402" ht="15.75" customHeight="1">
      <c r="A402" s="645"/>
    </row>
    <row r="403" ht="15.75" customHeight="1">
      <c r="A403" s="645"/>
    </row>
    <row r="404" ht="15.75" customHeight="1">
      <c r="A404" s="645"/>
    </row>
    <row r="405" ht="15.75" customHeight="1">
      <c r="A405" s="645"/>
    </row>
    <row r="406" ht="15.75" customHeight="1">
      <c r="A406" s="645"/>
    </row>
    <row r="407" ht="15.75" customHeight="1">
      <c r="A407" s="645"/>
    </row>
    <row r="408" ht="15.75" customHeight="1">
      <c r="A408" s="645"/>
    </row>
    <row r="409" ht="15.75" customHeight="1">
      <c r="A409" s="645"/>
    </row>
    <row r="410" ht="15.75" customHeight="1">
      <c r="A410" s="645"/>
    </row>
    <row r="411" ht="15.75" customHeight="1">
      <c r="A411" s="645"/>
    </row>
    <row r="412" ht="15.75" customHeight="1">
      <c r="A412" s="645"/>
    </row>
    <row r="413" ht="15.75" customHeight="1">
      <c r="A413" s="645"/>
    </row>
    <row r="414" ht="15.75" customHeight="1">
      <c r="A414" s="645"/>
    </row>
    <row r="415" ht="15.75" customHeight="1">
      <c r="A415" s="645"/>
    </row>
    <row r="416" ht="15.75" customHeight="1">
      <c r="A416" s="645"/>
    </row>
    <row r="417" ht="15.75" customHeight="1">
      <c r="A417" s="645"/>
    </row>
    <row r="418" ht="15.75" customHeight="1">
      <c r="A418" s="645"/>
    </row>
    <row r="419" ht="15.75" customHeight="1">
      <c r="A419" s="645"/>
    </row>
    <row r="420" ht="15.75" customHeight="1">
      <c r="A420" s="645"/>
    </row>
    <row r="421" ht="15.75" customHeight="1">
      <c r="A421" s="645"/>
    </row>
    <row r="422" ht="15.75" customHeight="1">
      <c r="A422" s="645"/>
    </row>
    <row r="423" ht="15.75" customHeight="1">
      <c r="A423" s="645"/>
    </row>
    <row r="424" ht="15.75" customHeight="1">
      <c r="A424" s="645"/>
    </row>
    <row r="425" ht="15.75" customHeight="1">
      <c r="A425" s="645"/>
    </row>
    <row r="426" ht="15.75" customHeight="1">
      <c r="A426" s="645"/>
    </row>
    <row r="427" ht="15.75" customHeight="1">
      <c r="A427" s="645"/>
    </row>
    <row r="428" ht="15.75" customHeight="1">
      <c r="A428" s="645"/>
    </row>
    <row r="429" ht="15.75" customHeight="1">
      <c r="A429" s="645"/>
    </row>
    <row r="430" ht="15.75" customHeight="1">
      <c r="A430" s="645"/>
    </row>
    <row r="431" ht="15.75" customHeight="1">
      <c r="A431" s="645"/>
    </row>
    <row r="432" ht="15.75" customHeight="1">
      <c r="A432" s="645"/>
    </row>
    <row r="433" ht="15.75" customHeight="1">
      <c r="A433" s="645"/>
    </row>
    <row r="434" ht="15.75" customHeight="1">
      <c r="A434" s="645"/>
    </row>
    <row r="435" ht="15.75" customHeight="1">
      <c r="A435" s="645"/>
    </row>
    <row r="436" ht="15.75" customHeight="1">
      <c r="A436" s="645"/>
    </row>
    <row r="437" ht="15.75" customHeight="1">
      <c r="A437" s="645"/>
    </row>
    <row r="438" ht="15.75" customHeight="1">
      <c r="A438" s="645"/>
    </row>
    <row r="439" ht="15.75" customHeight="1">
      <c r="A439" s="645"/>
    </row>
    <row r="440" ht="15.75" customHeight="1">
      <c r="A440" s="645"/>
    </row>
    <row r="441" ht="15.75" customHeight="1">
      <c r="A441" s="645"/>
    </row>
    <row r="442" ht="15.75" customHeight="1">
      <c r="A442" s="645"/>
    </row>
    <row r="443" ht="15.75" customHeight="1">
      <c r="A443" s="645"/>
    </row>
    <row r="444" ht="15.75" customHeight="1">
      <c r="A444" s="645"/>
    </row>
    <row r="445" ht="15.75" customHeight="1">
      <c r="A445" s="645"/>
    </row>
    <row r="446" ht="15.75" customHeight="1">
      <c r="A446" s="645"/>
    </row>
    <row r="447" ht="15.75" customHeight="1">
      <c r="A447" s="645"/>
    </row>
    <row r="448" ht="15.75" customHeight="1">
      <c r="A448" s="645"/>
    </row>
    <row r="449" ht="15.75" customHeight="1">
      <c r="A449" s="645"/>
    </row>
    <row r="450" ht="15.75" customHeight="1">
      <c r="A450" s="645"/>
    </row>
    <row r="451" ht="15.75" customHeight="1">
      <c r="A451" s="645"/>
    </row>
    <row r="452" ht="15.75" customHeight="1">
      <c r="A452" s="645"/>
    </row>
    <row r="453" ht="15.75" customHeight="1">
      <c r="A453" s="645"/>
    </row>
    <row r="454" ht="15.75" customHeight="1">
      <c r="A454" s="645"/>
    </row>
    <row r="455" ht="15.75" customHeight="1">
      <c r="A455" s="645"/>
    </row>
    <row r="456" ht="15.75" customHeight="1">
      <c r="A456" s="645"/>
    </row>
    <row r="457" ht="15.75" customHeight="1">
      <c r="A457" s="645"/>
    </row>
    <row r="458" ht="15.75" customHeight="1">
      <c r="A458" s="645"/>
    </row>
    <row r="459" ht="15.75" customHeight="1">
      <c r="A459" s="645"/>
    </row>
    <row r="460" ht="15.75" customHeight="1">
      <c r="A460" s="645"/>
    </row>
    <row r="461" ht="15.75" customHeight="1">
      <c r="A461" s="645"/>
    </row>
    <row r="462" ht="15.75" customHeight="1">
      <c r="A462" s="645"/>
    </row>
    <row r="463" ht="15.75" customHeight="1">
      <c r="A463" s="645"/>
    </row>
    <row r="464" ht="15.75" customHeight="1">
      <c r="A464" s="645"/>
    </row>
    <row r="465" ht="15.75" customHeight="1">
      <c r="A465" s="645"/>
    </row>
    <row r="466" ht="15.75" customHeight="1">
      <c r="A466" s="645"/>
    </row>
    <row r="467" ht="15.75" customHeight="1">
      <c r="A467" s="645"/>
    </row>
    <row r="468" ht="15.75" customHeight="1">
      <c r="A468" s="645"/>
    </row>
    <row r="469" ht="15.75" customHeight="1">
      <c r="A469" s="645"/>
    </row>
    <row r="470" ht="15.75" customHeight="1">
      <c r="A470" s="645"/>
    </row>
    <row r="471" ht="15.75" customHeight="1">
      <c r="A471" s="645"/>
    </row>
    <row r="472" ht="15.75" customHeight="1">
      <c r="A472" s="645"/>
    </row>
    <row r="473" ht="15.75" customHeight="1">
      <c r="A473" s="645"/>
    </row>
    <row r="474" ht="15.75" customHeight="1">
      <c r="A474" s="645"/>
    </row>
    <row r="475" ht="15.75" customHeight="1">
      <c r="A475" s="645"/>
    </row>
    <row r="476" ht="15.75" customHeight="1">
      <c r="A476" s="645"/>
    </row>
    <row r="477" ht="15.75" customHeight="1">
      <c r="A477" s="645"/>
    </row>
    <row r="478" ht="15.75" customHeight="1">
      <c r="A478" s="645"/>
    </row>
    <row r="479" ht="15.75" customHeight="1">
      <c r="A479" s="645"/>
    </row>
    <row r="480" ht="15.75" customHeight="1">
      <c r="A480" s="645"/>
    </row>
    <row r="481" ht="15.75" customHeight="1">
      <c r="A481" s="645"/>
    </row>
    <row r="482" ht="15.75" customHeight="1">
      <c r="A482" s="645"/>
    </row>
    <row r="483" ht="15.75" customHeight="1">
      <c r="A483" s="645"/>
    </row>
    <row r="484" ht="15.75" customHeight="1">
      <c r="A484" s="645"/>
    </row>
    <row r="485" ht="15.75" customHeight="1">
      <c r="A485" s="645"/>
    </row>
    <row r="486" ht="15.75" customHeight="1">
      <c r="A486" s="645"/>
    </row>
    <row r="487" ht="15.75" customHeight="1">
      <c r="A487" s="645"/>
    </row>
    <row r="488" ht="15.75" customHeight="1">
      <c r="A488" s="645"/>
    </row>
    <row r="489" ht="15.75" customHeight="1">
      <c r="A489" s="645"/>
    </row>
    <row r="490" ht="15.75" customHeight="1">
      <c r="A490" s="645"/>
    </row>
    <row r="491" ht="15.75" customHeight="1">
      <c r="A491" s="645"/>
    </row>
    <row r="492" ht="15.75" customHeight="1">
      <c r="A492" s="645"/>
    </row>
    <row r="493" ht="15.75" customHeight="1">
      <c r="A493" s="645"/>
    </row>
    <row r="494" ht="15.75" customHeight="1">
      <c r="A494" s="645"/>
    </row>
    <row r="495" ht="15.75" customHeight="1">
      <c r="A495" s="645"/>
    </row>
    <row r="496" ht="15.75" customHeight="1">
      <c r="A496" s="645"/>
    </row>
    <row r="497" ht="15.75" customHeight="1">
      <c r="A497" s="645"/>
    </row>
    <row r="498" ht="15.75" customHeight="1">
      <c r="A498" s="645"/>
    </row>
    <row r="499" ht="15.75" customHeight="1">
      <c r="A499" s="645"/>
    </row>
    <row r="500" ht="15.75" customHeight="1">
      <c r="A500" s="645"/>
    </row>
    <row r="501" ht="15.75" customHeight="1">
      <c r="A501" s="645"/>
    </row>
    <row r="502" ht="15.75" customHeight="1">
      <c r="A502" s="645"/>
    </row>
    <row r="503" ht="15.75" customHeight="1">
      <c r="A503" s="645"/>
    </row>
    <row r="504" ht="15.75" customHeight="1">
      <c r="A504" s="645"/>
    </row>
    <row r="505" ht="15.75" customHeight="1">
      <c r="A505" s="645"/>
    </row>
    <row r="506" ht="15.75" customHeight="1">
      <c r="A506" s="645"/>
    </row>
    <row r="507" ht="15.75" customHeight="1">
      <c r="A507" s="645"/>
    </row>
    <row r="508" ht="15.75" customHeight="1">
      <c r="A508" s="645"/>
    </row>
    <row r="509" ht="15.75" customHeight="1">
      <c r="A509" s="645"/>
    </row>
    <row r="510" ht="15.75" customHeight="1">
      <c r="A510" s="645"/>
    </row>
    <row r="511" ht="15.75" customHeight="1">
      <c r="A511" s="645"/>
    </row>
    <row r="512" ht="15.75" customHeight="1">
      <c r="A512" s="645"/>
    </row>
    <row r="513" ht="15.75" customHeight="1">
      <c r="A513" s="645"/>
    </row>
    <row r="514" ht="15.75" customHeight="1">
      <c r="A514" s="645"/>
    </row>
    <row r="515" ht="15.75" customHeight="1">
      <c r="A515" s="645"/>
    </row>
    <row r="516" ht="15.75" customHeight="1">
      <c r="A516" s="645"/>
    </row>
    <row r="517" ht="15.75" customHeight="1">
      <c r="A517" s="645"/>
    </row>
    <row r="518" ht="15.75" customHeight="1">
      <c r="A518" s="645"/>
    </row>
    <row r="519" ht="15.75" customHeight="1">
      <c r="A519" s="645"/>
    </row>
    <row r="520" ht="15.75" customHeight="1">
      <c r="A520" s="645"/>
    </row>
    <row r="521" ht="15.75" customHeight="1">
      <c r="A521" s="645"/>
    </row>
    <row r="522" ht="15.75" customHeight="1">
      <c r="A522" s="645"/>
    </row>
    <row r="523" ht="15.75" customHeight="1">
      <c r="A523" s="645"/>
    </row>
    <row r="524" ht="15.75" customHeight="1">
      <c r="A524" s="645"/>
    </row>
    <row r="525" ht="15.75" customHeight="1">
      <c r="A525" s="645"/>
    </row>
    <row r="526" ht="15.75" customHeight="1">
      <c r="A526" s="645"/>
    </row>
    <row r="527" ht="15.75" customHeight="1">
      <c r="A527" s="645"/>
    </row>
    <row r="528" ht="15.75" customHeight="1">
      <c r="A528" s="645"/>
    </row>
    <row r="529" ht="15.75" customHeight="1">
      <c r="A529" s="645"/>
    </row>
    <row r="530" ht="15.75" customHeight="1">
      <c r="A530" s="645"/>
    </row>
    <row r="531" ht="15.75" customHeight="1">
      <c r="A531" s="645"/>
    </row>
    <row r="532" ht="15.75" customHeight="1">
      <c r="A532" s="645"/>
    </row>
    <row r="533" ht="15.75" customHeight="1">
      <c r="A533" s="645"/>
    </row>
    <row r="534" ht="15.75" customHeight="1">
      <c r="A534" s="645"/>
    </row>
    <row r="535" ht="15.75" customHeight="1">
      <c r="A535" s="645"/>
    </row>
    <row r="536" ht="15.75" customHeight="1">
      <c r="A536" s="645"/>
    </row>
    <row r="537" ht="15.75" customHeight="1">
      <c r="A537" s="645"/>
    </row>
    <row r="538" ht="15.75" customHeight="1">
      <c r="A538" s="645"/>
    </row>
    <row r="539" ht="15.75" customHeight="1">
      <c r="A539" s="645"/>
    </row>
    <row r="540" ht="15.75" customHeight="1">
      <c r="A540" s="645"/>
    </row>
    <row r="541" ht="15.75" customHeight="1">
      <c r="A541" s="645"/>
    </row>
    <row r="542" ht="15.75" customHeight="1">
      <c r="A542" s="645"/>
    </row>
    <row r="543" ht="15.75" customHeight="1">
      <c r="A543" s="645"/>
    </row>
    <row r="544" ht="15.75" customHeight="1">
      <c r="A544" s="645"/>
    </row>
    <row r="545" ht="15.75" customHeight="1">
      <c r="A545" s="645"/>
    </row>
    <row r="546" ht="15.75" customHeight="1">
      <c r="A546" s="645"/>
    </row>
    <row r="547" ht="15.75" customHeight="1">
      <c r="A547" s="645"/>
    </row>
    <row r="548" ht="15.75" customHeight="1">
      <c r="A548" s="645"/>
    </row>
    <row r="549" ht="15.75" customHeight="1">
      <c r="A549" s="645"/>
    </row>
    <row r="550" ht="15.75" customHeight="1">
      <c r="A550" s="645"/>
    </row>
    <row r="551" ht="15.75" customHeight="1">
      <c r="A551" s="645"/>
    </row>
    <row r="552" ht="15.75" customHeight="1">
      <c r="A552" s="645"/>
    </row>
    <row r="553" ht="15.75" customHeight="1">
      <c r="A553" s="645"/>
    </row>
    <row r="554" ht="15.75" customHeight="1">
      <c r="A554" s="645"/>
    </row>
    <row r="555" ht="15.75" customHeight="1">
      <c r="A555" s="645"/>
    </row>
    <row r="556" ht="15.75" customHeight="1">
      <c r="A556" s="645"/>
    </row>
    <row r="557" ht="15.75" customHeight="1">
      <c r="A557" s="645"/>
    </row>
    <row r="558" ht="15.75" customHeight="1">
      <c r="A558" s="645"/>
    </row>
    <row r="559" ht="15.75" customHeight="1">
      <c r="A559" s="645"/>
    </row>
    <row r="560" ht="15.75" customHeight="1">
      <c r="A560" s="645"/>
    </row>
    <row r="561" ht="15.75" customHeight="1">
      <c r="A561" s="645"/>
    </row>
    <row r="562" ht="15.75" customHeight="1">
      <c r="A562" s="645"/>
    </row>
    <row r="563" ht="15.75" customHeight="1">
      <c r="A563" s="645"/>
    </row>
    <row r="564" ht="15.75" customHeight="1">
      <c r="A564" s="645"/>
    </row>
    <row r="565" ht="15.75" customHeight="1">
      <c r="A565" s="645"/>
    </row>
    <row r="566" ht="15.75" customHeight="1">
      <c r="A566" s="645"/>
    </row>
    <row r="567" ht="15.75" customHeight="1">
      <c r="A567" s="645"/>
    </row>
    <row r="568" ht="15.75" customHeight="1">
      <c r="A568" s="645"/>
    </row>
    <row r="569" ht="15.75" customHeight="1">
      <c r="A569" s="645"/>
    </row>
    <row r="570" ht="15.75" customHeight="1">
      <c r="A570" s="645"/>
    </row>
    <row r="571" ht="15.75" customHeight="1">
      <c r="A571" s="645"/>
    </row>
    <row r="572" ht="15.75" customHeight="1">
      <c r="A572" s="645"/>
    </row>
    <row r="573" ht="15.75" customHeight="1">
      <c r="A573" s="645"/>
    </row>
    <row r="574" ht="15.75" customHeight="1">
      <c r="A574" s="645"/>
    </row>
    <row r="575" ht="15.75" customHeight="1">
      <c r="A575" s="645"/>
    </row>
    <row r="576" ht="15.75" customHeight="1">
      <c r="A576" s="645"/>
    </row>
    <row r="577" ht="15.75" customHeight="1">
      <c r="A577" s="645"/>
    </row>
    <row r="578" ht="15.75" customHeight="1">
      <c r="A578" s="645"/>
    </row>
    <row r="579" ht="15.75" customHeight="1">
      <c r="A579" s="645"/>
    </row>
    <row r="580" ht="15.75" customHeight="1">
      <c r="A580" s="645"/>
    </row>
    <row r="581" ht="15.75" customHeight="1">
      <c r="A581" s="645"/>
    </row>
    <row r="582" ht="15.75" customHeight="1">
      <c r="A582" s="645"/>
    </row>
    <row r="583" ht="15.75" customHeight="1">
      <c r="A583" s="645"/>
    </row>
    <row r="584" ht="15.75" customHeight="1">
      <c r="A584" s="645"/>
    </row>
    <row r="585" ht="15.75" customHeight="1">
      <c r="A585" s="645"/>
    </row>
    <row r="586" ht="15.75" customHeight="1">
      <c r="A586" s="645"/>
    </row>
    <row r="587" ht="15.75" customHeight="1">
      <c r="A587" s="645"/>
    </row>
    <row r="588" ht="15.75" customHeight="1">
      <c r="A588" s="645"/>
    </row>
    <row r="589" ht="15.75" customHeight="1">
      <c r="A589" s="645"/>
    </row>
    <row r="590" ht="15.75" customHeight="1">
      <c r="A590" s="645"/>
    </row>
    <row r="591" ht="15.75" customHeight="1">
      <c r="A591" s="645"/>
    </row>
    <row r="592" ht="15.75" customHeight="1">
      <c r="A592" s="645"/>
    </row>
    <row r="593" ht="15.75" customHeight="1">
      <c r="A593" s="645"/>
    </row>
    <row r="594" ht="15.75" customHeight="1">
      <c r="A594" s="645"/>
    </row>
    <row r="595" ht="15.75" customHeight="1">
      <c r="A595" s="645"/>
    </row>
    <row r="596" ht="15.75" customHeight="1">
      <c r="A596" s="645"/>
    </row>
    <row r="597" ht="15.75" customHeight="1">
      <c r="A597" s="645"/>
    </row>
    <row r="598" ht="15.75" customHeight="1">
      <c r="A598" s="645"/>
    </row>
    <row r="599" ht="15.75" customHeight="1">
      <c r="A599" s="645"/>
    </row>
    <row r="600" ht="15.75" customHeight="1">
      <c r="A600" s="645"/>
    </row>
    <row r="601" ht="15.75" customHeight="1">
      <c r="A601" s="645"/>
    </row>
    <row r="602" ht="15.75" customHeight="1">
      <c r="A602" s="645"/>
    </row>
    <row r="603" ht="15.75" customHeight="1">
      <c r="A603" s="645"/>
    </row>
    <row r="604" ht="15.75" customHeight="1">
      <c r="A604" s="645"/>
    </row>
    <row r="605" ht="15.75" customHeight="1">
      <c r="A605" s="645"/>
    </row>
    <row r="606" ht="15.75" customHeight="1">
      <c r="A606" s="645"/>
    </row>
    <row r="607" ht="15.75" customHeight="1">
      <c r="A607" s="645"/>
    </row>
    <row r="608" ht="15.75" customHeight="1">
      <c r="A608" s="645"/>
    </row>
    <row r="609" ht="15.75" customHeight="1">
      <c r="A609" s="645"/>
    </row>
    <row r="610" ht="15.75" customHeight="1">
      <c r="A610" s="645"/>
    </row>
    <row r="611" ht="15.75" customHeight="1">
      <c r="A611" s="645"/>
    </row>
    <row r="612" ht="15.75" customHeight="1">
      <c r="A612" s="645"/>
    </row>
    <row r="613" ht="15.75" customHeight="1">
      <c r="A613" s="645"/>
    </row>
    <row r="614" ht="15.75" customHeight="1">
      <c r="A614" s="645"/>
    </row>
    <row r="615" ht="15.75" customHeight="1">
      <c r="A615" s="645"/>
    </row>
    <row r="616" ht="15.75" customHeight="1">
      <c r="A616" s="645"/>
    </row>
    <row r="617" ht="15.75" customHeight="1">
      <c r="A617" s="645"/>
    </row>
    <row r="618" ht="15.75" customHeight="1">
      <c r="A618" s="645"/>
    </row>
    <row r="619" ht="15.75" customHeight="1">
      <c r="A619" s="645"/>
    </row>
    <row r="620" ht="15.75" customHeight="1">
      <c r="A620" s="645"/>
    </row>
    <row r="621" ht="15.75" customHeight="1">
      <c r="A621" s="645"/>
    </row>
    <row r="622" ht="15.75" customHeight="1">
      <c r="A622" s="645"/>
    </row>
    <row r="623" ht="15.75" customHeight="1">
      <c r="A623" s="645"/>
    </row>
    <row r="624" ht="15.75" customHeight="1">
      <c r="A624" s="645"/>
    </row>
    <row r="625" ht="15.75" customHeight="1">
      <c r="A625" s="645"/>
    </row>
    <row r="626" ht="15.75" customHeight="1">
      <c r="A626" s="645"/>
    </row>
    <row r="627" ht="15.75" customHeight="1">
      <c r="A627" s="645"/>
    </row>
    <row r="628" ht="15.75" customHeight="1">
      <c r="A628" s="645"/>
    </row>
    <row r="629" ht="15.75" customHeight="1">
      <c r="A629" s="645"/>
    </row>
    <row r="630" ht="15.75" customHeight="1">
      <c r="A630" s="645"/>
    </row>
    <row r="631" ht="15.75" customHeight="1">
      <c r="A631" s="645"/>
    </row>
    <row r="632" ht="15.75" customHeight="1">
      <c r="A632" s="645"/>
    </row>
    <row r="633" ht="15.75" customHeight="1">
      <c r="A633" s="645"/>
    </row>
    <row r="634" ht="15.75" customHeight="1">
      <c r="A634" s="645"/>
    </row>
    <row r="635" ht="15.75" customHeight="1">
      <c r="A635" s="645"/>
    </row>
    <row r="636" ht="15.75" customHeight="1">
      <c r="A636" s="645"/>
    </row>
    <row r="637" ht="15.75" customHeight="1">
      <c r="A637" s="645"/>
    </row>
    <row r="638" ht="15.75" customHeight="1">
      <c r="A638" s="645"/>
    </row>
    <row r="639" ht="15.75" customHeight="1">
      <c r="A639" s="645"/>
    </row>
    <row r="640" ht="15.75" customHeight="1">
      <c r="A640" s="645"/>
    </row>
    <row r="641" ht="15.75" customHeight="1">
      <c r="A641" s="645"/>
    </row>
    <row r="642" ht="15.75" customHeight="1">
      <c r="A642" s="645"/>
    </row>
    <row r="643" ht="15.75" customHeight="1">
      <c r="A643" s="645"/>
    </row>
    <row r="644" ht="15.75" customHeight="1">
      <c r="A644" s="645"/>
    </row>
    <row r="645" ht="15.75" customHeight="1">
      <c r="A645" s="645"/>
    </row>
    <row r="646" ht="15.75" customHeight="1">
      <c r="A646" s="645"/>
    </row>
    <row r="647" ht="15.75" customHeight="1">
      <c r="A647" s="645"/>
    </row>
    <row r="648" ht="15.75" customHeight="1">
      <c r="A648" s="645"/>
    </row>
    <row r="649" ht="15.75" customHeight="1">
      <c r="A649" s="645"/>
    </row>
    <row r="650" ht="15.75" customHeight="1">
      <c r="A650" s="645"/>
    </row>
    <row r="651" ht="15.75" customHeight="1">
      <c r="A651" s="645"/>
    </row>
    <row r="652" ht="15.75" customHeight="1">
      <c r="A652" s="645"/>
    </row>
    <row r="653" ht="15.75" customHeight="1">
      <c r="A653" s="645"/>
    </row>
    <row r="654" ht="15.75" customHeight="1">
      <c r="A654" s="645"/>
    </row>
    <row r="655" ht="15.75" customHeight="1">
      <c r="A655" s="645"/>
    </row>
    <row r="656" ht="15.75" customHeight="1">
      <c r="A656" s="645"/>
    </row>
    <row r="657" ht="15.75" customHeight="1">
      <c r="A657" s="645"/>
    </row>
    <row r="658" ht="15.75" customHeight="1">
      <c r="A658" s="645"/>
    </row>
    <row r="659" ht="15.75" customHeight="1">
      <c r="A659" s="645"/>
    </row>
    <row r="660" ht="15.75" customHeight="1">
      <c r="A660" s="645"/>
    </row>
    <row r="661" ht="15.75" customHeight="1">
      <c r="A661" s="645"/>
    </row>
    <row r="662" ht="15.75" customHeight="1">
      <c r="A662" s="645"/>
    </row>
    <row r="663" ht="15.75" customHeight="1">
      <c r="A663" s="645"/>
    </row>
    <row r="664" ht="15.75" customHeight="1">
      <c r="A664" s="645"/>
    </row>
    <row r="665" ht="15.75" customHeight="1">
      <c r="A665" s="645"/>
    </row>
    <row r="666" ht="15.75" customHeight="1">
      <c r="A666" s="645"/>
    </row>
    <row r="667" ht="15.75" customHeight="1">
      <c r="A667" s="645"/>
    </row>
    <row r="668" ht="15.75" customHeight="1">
      <c r="A668" s="645"/>
    </row>
    <row r="669" ht="15.75" customHeight="1">
      <c r="A669" s="645"/>
    </row>
    <row r="670" ht="15.75" customHeight="1">
      <c r="A670" s="645"/>
    </row>
    <row r="671" ht="15.75" customHeight="1">
      <c r="A671" s="645"/>
    </row>
    <row r="672" ht="15.75" customHeight="1">
      <c r="A672" s="645"/>
    </row>
    <row r="673" ht="15.75" customHeight="1">
      <c r="A673" s="645"/>
    </row>
    <row r="674" ht="15.75" customHeight="1">
      <c r="A674" s="645"/>
    </row>
    <row r="675" ht="15.75" customHeight="1">
      <c r="A675" s="645"/>
    </row>
    <row r="676" ht="15.75" customHeight="1">
      <c r="A676" s="645"/>
    </row>
    <row r="677" ht="15.75" customHeight="1">
      <c r="A677" s="645"/>
    </row>
    <row r="678" ht="15.75" customHeight="1">
      <c r="A678" s="645"/>
    </row>
    <row r="679" ht="15.75" customHeight="1">
      <c r="A679" s="645"/>
    </row>
    <row r="680" ht="15.75" customHeight="1">
      <c r="A680" s="645"/>
    </row>
    <row r="681" ht="15.75" customHeight="1">
      <c r="A681" s="645"/>
    </row>
    <row r="682" ht="15.75" customHeight="1">
      <c r="A682" s="645"/>
    </row>
    <row r="683" ht="15.75" customHeight="1">
      <c r="A683" s="645"/>
    </row>
    <row r="684" ht="15.75" customHeight="1">
      <c r="A684" s="645"/>
    </row>
    <row r="685" ht="15.75" customHeight="1">
      <c r="A685" s="645"/>
    </row>
    <row r="686" ht="15.75" customHeight="1">
      <c r="A686" s="645"/>
    </row>
    <row r="687" ht="15.75" customHeight="1">
      <c r="A687" s="645"/>
    </row>
    <row r="688" ht="15.75" customHeight="1">
      <c r="A688" s="645"/>
    </row>
    <row r="689" ht="15.75" customHeight="1">
      <c r="A689" s="645"/>
    </row>
    <row r="690" ht="15.75" customHeight="1">
      <c r="A690" s="645"/>
    </row>
    <row r="691" ht="15.75" customHeight="1">
      <c r="A691" s="645"/>
    </row>
    <row r="692" ht="15.75" customHeight="1">
      <c r="A692" s="645"/>
    </row>
    <row r="693" ht="15.75" customHeight="1">
      <c r="A693" s="645"/>
    </row>
    <row r="694" ht="15.75" customHeight="1">
      <c r="A694" s="645"/>
    </row>
    <row r="695" ht="15.75" customHeight="1">
      <c r="A695" s="645"/>
    </row>
    <row r="696" ht="15.75" customHeight="1">
      <c r="A696" s="645"/>
    </row>
    <row r="697" ht="15.75" customHeight="1">
      <c r="A697" s="645"/>
    </row>
    <row r="698" ht="15.75" customHeight="1">
      <c r="A698" s="645"/>
    </row>
    <row r="699" ht="15.75" customHeight="1">
      <c r="A699" s="645"/>
    </row>
    <row r="700" ht="15.75" customHeight="1">
      <c r="A700" s="645"/>
    </row>
    <row r="701" ht="15.75" customHeight="1">
      <c r="A701" s="645"/>
    </row>
    <row r="702" ht="15.75" customHeight="1">
      <c r="A702" s="645"/>
    </row>
    <row r="703" ht="15.75" customHeight="1">
      <c r="A703" s="645"/>
    </row>
    <row r="704" ht="15.75" customHeight="1">
      <c r="A704" s="645"/>
    </row>
    <row r="705" ht="15.75" customHeight="1">
      <c r="A705" s="645"/>
    </row>
    <row r="706" ht="15.75" customHeight="1">
      <c r="A706" s="645"/>
    </row>
    <row r="707" ht="15.75" customHeight="1">
      <c r="A707" s="645"/>
    </row>
    <row r="708" ht="15.75" customHeight="1">
      <c r="A708" s="645"/>
    </row>
    <row r="709" ht="15.75" customHeight="1">
      <c r="A709" s="645"/>
    </row>
    <row r="710" ht="15.75" customHeight="1">
      <c r="A710" s="645"/>
    </row>
    <row r="711" ht="15.75" customHeight="1">
      <c r="A711" s="645"/>
    </row>
    <row r="712" ht="15.75" customHeight="1">
      <c r="A712" s="645"/>
    </row>
    <row r="713" ht="15.75" customHeight="1">
      <c r="A713" s="645"/>
    </row>
    <row r="714" ht="15.75" customHeight="1">
      <c r="A714" s="645"/>
    </row>
    <row r="715" ht="15.75" customHeight="1">
      <c r="A715" s="645"/>
    </row>
    <row r="716" ht="15.75" customHeight="1">
      <c r="A716" s="645"/>
    </row>
    <row r="717" ht="15.75" customHeight="1">
      <c r="A717" s="645"/>
    </row>
    <row r="718" ht="15.75" customHeight="1">
      <c r="A718" s="645"/>
    </row>
    <row r="719" ht="15.75" customHeight="1">
      <c r="A719" s="645"/>
    </row>
    <row r="720" ht="15.75" customHeight="1">
      <c r="A720" s="645"/>
    </row>
    <row r="721" ht="15.75" customHeight="1">
      <c r="A721" s="645"/>
    </row>
    <row r="722" ht="15.75" customHeight="1">
      <c r="A722" s="645"/>
    </row>
    <row r="723" ht="15.75" customHeight="1">
      <c r="A723" s="645"/>
    </row>
    <row r="724" ht="15.75" customHeight="1">
      <c r="A724" s="645"/>
    </row>
    <row r="725" ht="15.75" customHeight="1">
      <c r="A725" s="645"/>
    </row>
    <row r="726" ht="15.75" customHeight="1">
      <c r="A726" s="645"/>
    </row>
    <row r="727" ht="15.75" customHeight="1">
      <c r="A727" s="645"/>
    </row>
    <row r="728" ht="15.75" customHeight="1">
      <c r="A728" s="645"/>
    </row>
    <row r="729" ht="15.75" customHeight="1">
      <c r="A729" s="645"/>
    </row>
    <row r="730" ht="15.75" customHeight="1">
      <c r="A730" s="645"/>
    </row>
    <row r="731" ht="15.75" customHeight="1">
      <c r="A731" s="645"/>
    </row>
    <row r="732" ht="15.75" customHeight="1">
      <c r="A732" s="645"/>
    </row>
    <row r="733" ht="15.75" customHeight="1">
      <c r="A733" s="645"/>
    </row>
    <row r="734" ht="15.75" customHeight="1">
      <c r="A734" s="645"/>
    </row>
    <row r="735" ht="15.75" customHeight="1">
      <c r="A735" s="645"/>
    </row>
    <row r="736" ht="15.75" customHeight="1">
      <c r="A736" s="645"/>
    </row>
    <row r="737" ht="15.75" customHeight="1">
      <c r="A737" s="645"/>
    </row>
    <row r="738" ht="15.75" customHeight="1">
      <c r="A738" s="645"/>
    </row>
    <row r="739" ht="15.75" customHeight="1">
      <c r="A739" s="645"/>
    </row>
    <row r="740" ht="15.75" customHeight="1">
      <c r="A740" s="645"/>
    </row>
    <row r="741" ht="15.75" customHeight="1">
      <c r="A741" s="645"/>
    </row>
    <row r="742" ht="15.75" customHeight="1">
      <c r="A742" s="645"/>
    </row>
    <row r="743" ht="15.75" customHeight="1">
      <c r="A743" s="645"/>
    </row>
    <row r="744" ht="15.75" customHeight="1">
      <c r="A744" s="645"/>
    </row>
    <row r="745" ht="15.75" customHeight="1">
      <c r="A745" s="645"/>
    </row>
    <row r="746" ht="15.75" customHeight="1">
      <c r="A746" s="645"/>
    </row>
    <row r="747" ht="15.75" customHeight="1">
      <c r="A747" s="645"/>
    </row>
    <row r="748" ht="15.75" customHeight="1">
      <c r="A748" s="645"/>
    </row>
    <row r="749" ht="15.75" customHeight="1">
      <c r="A749" s="645"/>
    </row>
    <row r="750" ht="15.75" customHeight="1">
      <c r="A750" s="645"/>
    </row>
    <row r="751" ht="15.75" customHeight="1">
      <c r="A751" s="645"/>
    </row>
    <row r="752" ht="15.75" customHeight="1">
      <c r="A752" s="645"/>
    </row>
    <row r="753" ht="15.75" customHeight="1">
      <c r="A753" s="645"/>
    </row>
    <row r="754" ht="15.75" customHeight="1">
      <c r="A754" s="645"/>
    </row>
    <row r="755" ht="15.75" customHeight="1">
      <c r="A755" s="645"/>
    </row>
    <row r="756" ht="15.75" customHeight="1">
      <c r="A756" s="645"/>
    </row>
    <row r="757" ht="15.75" customHeight="1">
      <c r="A757" s="645"/>
    </row>
    <row r="758" ht="15.75" customHeight="1">
      <c r="A758" s="645"/>
    </row>
    <row r="759" ht="15.75" customHeight="1">
      <c r="A759" s="645"/>
    </row>
    <row r="760" ht="15.75" customHeight="1">
      <c r="A760" s="645"/>
    </row>
    <row r="761" ht="15.75" customHeight="1">
      <c r="A761" s="645"/>
    </row>
    <row r="762" ht="15.75" customHeight="1">
      <c r="A762" s="645"/>
    </row>
    <row r="763" ht="15.75" customHeight="1">
      <c r="A763" s="645"/>
    </row>
    <row r="764" ht="15.75" customHeight="1">
      <c r="A764" s="645"/>
    </row>
    <row r="765" ht="15.75" customHeight="1">
      <c r="A765" s="645"/>
    </row>
    <row r="766" ht="15.75" customHeight="1">
      <c r="A766" s="645"/>
    </row>
    <row r="767" ht="15.75" customHeight="1">
      <c r="A767" s="645"/>
    </row>
    <row r="768" ht="15.75" customHeight="1">
      <c r="A768" s="645"/>
    </row>
    <row r="769" ht="15.75" customHeight="1">
      <c r="A769" s="645"/>
    </row>
    <row r="770" ht="15.75" customHeight="1">
      <c r="A770" s="645"/>
    </row>
    <row r="771" ht="15.75" customHeight="1">
      <c r="A771" s="645"/>
    </row>
    <row r="772" ht="15.75" customHeight="1">
      <c r="A772" s="645"/>
    </row>
    <row r="773" ht="15.75" customHeight="1">
      <c r="A773" s="645"/>
    </row>
    <row r="774" ht="15.75" customHeight="1">
      <c r="A774" s="645"/>
    </row>
    <row r="775" ht="15.75" customHeight="1">
      <c r="A775" s="645"/>
    </row>
    <row r="776" ht="15.75" customHeight="1">
      <c r="A776" s="645"/>
    </row>
    <row r="777" ht="15.75" customHeight="1">
      <c r="A777" s="645"/>
    </row>
    <row r="778" ht="15.75" customHeight="1">
      <c r="A778" s="645"/>
    </row>
    <row r="779" ht="15.75" customHeight="1">
      <c r="A779" s="645"/>
    </row>
    <row r="780" ht="15.75" customHeight="1">
      <c r="A780" s="645"/>
    </row>
    <row r="781" ht="15.75" customHeight="1">
      <c r="A781" s="645"/>
    </row>
    <row r="782" ht="15.75" customHeight="1">
      <c r="A782" s="645"/>
    </row>
    <row r="783" ht="15.75" customHeight="1">
      <c r="A783" s="645"/>
    </row>
    <row r="784" ht="15.75" customHeight="1">
      <c r="A784" s="645"/>
    </row>
    <row r="785" ht="15.75" customHeight="1">
      <c r="A785" s="645"/>
    </row>
    <row r="786" ht="15.75" customHeight="1">
      <c r="A786" s="645"/>
    </row>
    <row r="787" ht="15.75" customHeight="1">
      <c r="A787" s="645"/>
    </row>
    <row r="788" ht="15.75" customHeight="1">
      <c r="A788" s="645"/>
    </row>
    <row r="789" ht="15.75" customHeight="1">
      <c r="A789" s="645"/>
    </row>
    <row r="790" ht="15.75" customHeight="1">
      <c r="A790" s="645"/>
    </row>
    <row r="791" ht="15.75" customHeight="1">
      <c r="A791" s="645"/>
    </row>
    <row r="792" ht="15.75" customHeight="1">
      <c r="A792" s="645"/>
    </row>
    <row r="793" ht="15.75" customHeight="1">
      <c r="A793" s="645"/>
    </row>
    <row r="794" ht="15.75" customHeight="1">
      <c r="A794" s="645"/>
    </row>
    <row r="795" ht="15.75" customHeight="1">
      <c r="A795" s="645"/>
    </row>
    <row r="796" ht="15.75" customHeight="1">
      <c r="A796" s="645"/>
    </row>
    <row r="797" ht="15.75" customHeight="1">
      <c r="A797" s="645"/>
    </row>
    <row r="798" ht="15.75" customHeight="1">
      <c r="A798" s="645"/>
    </row>
    <row r="799" ht="15.75" customHeight="1">
      <c r="A799" s="645"/>
    </row>
    <row r="800" ht="15.75" customHeight="1">
      <c r="A800" s="645"/>
    </row>
    <row r="801" ht="15.75" customHeight="1">
      <c r="A801" s="645"/>
    </row>
    <row r="802" ht="15.75" customHeight="1">
      <c r="A802" s="645"/>
    </row>
    <row r="803" ht="15.75" customHeight="1">
      <c r="A803" s="645"/>
    </row>
    <row r="804" ht="15.75" customHeight="1">
      <c r="A804" s="645"/>
    </row>
    <row r="805" ht="15.75" customHeight="1">
      <c r="A805" s="645"/>
    </row>
    <row r="806" ht="15.75" customHeight="1">
      <c r="A806" s="645"/>
    </row>
    <row r="807" ht="15.75" customHeight="1">
      <c r="A807" s="645"/>
    </row>
    <row r="808" ht="15.75" customHeight="1">
      <c r="A808" s="645"/>
    </row>
    <row r="809" ht="15.75" customHeight="1">
      <c r="A809" s="645"/>
    </row>
    <row r="810" ht="15.75" customHeight="1">
      <c r="A810" s="645"/>
    </row>
    <row r="811" ht="15.75" customHeight="1">
      <c r="A811" s="645"/>
    </row>
    <row r="812" ht="15.75" customHeight="1">
      <c r="A812" s="645"/>
    </row>
    <row r="813" ht="15.75" customHeight="1">
      <c r="A813" s="645"/>
    </row>
    <row r="814" ht="15.75" customHeight="1">
      <c r="A814" s="645"/>
    </row>
    <row r="815" ht="15.75" customHeight="1">
      <c r="A815" s="645"/>
    </row>
    <row r="816" ht="15.75" customHeight="1">
      <c r="A816" s="645"/>
    </row>
    <row r="817" ht="15.75" customHeight="1">
      <c r="A817" s="645"/>
    </row>
    <row r="818" ht="15.75" customHeight="1">
      <c r="A818" s="645"/>
    </row>
    <row r="819" ht="15.75" customHeight="1">
      <c r="A819" s="645"/>
    </row>
    <row r="820" ht="15.75" customHeight="1">
      <c r="A820" s="645"/>
    </row>
    <row r="821" ht="15.75" customHeight="1">
      <c r="A821" s="645"/>
    </row>
    <row r="822" ht="15.75" customHeight="1">
      <c r="A822" s="645"/>
    </row>
    <row r="823" ht="15.75" customHeight="1">
      <c r="A823" s="645"/>
    </row>
    <row r="824" ht="15.75" customHeight="1">
      <c r="A824" s="645"/>
    </row>
    <row r="825" ht="15.75" customHeight="1">
      <c r="A825" s="645"/>
    </row>
    <row r="826" ht="15.75" customHeight="1">
      <c r="A826" s="645"/>
    </row>
    <row r="827" ht="15.75" customHeight="1">
      <c r="A827" s="645"/>
    </row>
    <row r="828" ht="15.75" customHeight="1">
      <c r="A828" s="645"/>
    </row>
    <row r="829" ht="15.75" customHeight="1">
      <c r="A829" s="645"/>
    </row>
    <row r="830" ht="15.75" customHeight="1">
      <c r="A830" s="645"/>
    </row>
    <row r="831" ht="15.75" customHeight="1">
      <c r="A831" s="645"/>
    </row>
    <row r="832" ht="15.75" customHeight="1">
      <c r="A832" s="645"/>
    </row>
    <row r="833" ht="15.75" customHeight="1">
      <c r="A833" s="645"/>
    </row>
    <row r="834" ht="15.75" customHeight="1">
      <c r="A834" s="645"/>
    </row>
    <row r="835" ht="15.75" customHeight="1">
      <c r="A835" s="645"/>
    </row>
    <row r="836" ht="15.75" customHeight="1">
      <c r="A836" s="645"/>
    </row>
    <row r="837" ht="15.75" customHeight="1">
      <c r="A837" s="645"/>
    </row>
    <row r="838" ht="15.75" customHeight="1">
      <c r="A838" s="645"/>
    </row>
    <row r="839" ht="15.75" customHeight="1">
      <c r="A839" s="645"/>
    </row>
    <row r="840" ht="15.75" customHeight="1">
      <c r="A840" s="645"/>
    </row>
    <row r="841" ht="15.75" customHeight="1">
      <c r="A841" s="645"/>
    </row>
    <row r="842" ht="15.75" customHeight="1">
      <c r="A842" s="645"/>
    </row>
    <row r="843" ht="15.75" customHeight="1">
      <c r="A843" s="645"/>
    </row>
    <row r="844" ht="15.75" customHeight="1">
      <c r="A844" s="645"/>
    </row>
    <row r="845" ht="15.75" customHeight="1">
      <c r="A845" s="645"/>
    </row>
    <row r="846" ht="15.75" customHeight="1">
      <c r="A846" s="645"/>
    </row>
    <row r="847" ht="15.75" customHeight="1">
      <c r="A847" s="645"/>
    </row>
    <row r="848" ht="15.75" customHeight="1">
      <c r="A848" s="645"/>
    </row>
    <row r="849" ht="15.75" customHeight="1">
      <c r="A849" s="645"/>
    </row>
    <row r="850" ht="15.75" customHeight="1">
      <c r="A850" s="645"/>
    </row>
    <row r="851" ht="15.75" customHeight="1">
      <c r="A851" s="645"/>
    </row>
    <row r="852" ht="15.75" customHeight="1">
      <c r="A852" s="645"/>
    </row>
    <row r="853" ht="15.75" customHeight="1">
      <c r="A853" s="645"/>
    </row>
    <row r="854" ht="15.75" customHeight="1">
      <c r="A854" s="645"/>
    </row>
    <row r="855" ht="15.75" customHeight="1">
      <c r="A855" s="645"/>
    </row>
    <row r="856" ht="15.75" customHeight="1">
      <c r="A856" s="645"/>
    </row>
    <row r="857" ht="15.75" customHeight="1">
      <c r="A857" s="645"/>
    </row>
    <row r="858" ht="15.75" customHeight="1">
      <c r="A858" s="645"/>
    </row>
    <row r="859" ht="15.75" customHeight="1">
      <c r="A859" s="645"/>
    </row>
    <row r="860" ht="15.75" customHeight="1">
      <c r="A860" s="645"/>
    </row>
    <row r="861" ht="15.75" customHeight="1">
      <c r="A861" s="645"/>
    </row>
    <row r="862" ht="15.75" customHeight="1">
      <c r="A862" s="645"/>
    </row>
    <row r="863" ht="15.75" customHeight="1">
      <c r="A863" s="645"/>
    </row>
    <row r="864" ht="15.75" customHeight="1">
      <c r="A864" s="645"/>
    </row>
    <row r="865" ht="15.75" customHeight="1">
      <c r="A865" s="645"/>
    </row>
    <row r="866" ht="15.75" customHeight="1">
      <c r="A866" s="645"/>
    </row>
    <row r="867" ht="15.75" customHeight="1">
      <c r="A867" s="645"/>
    </row>
    <row r="868" ht="15.75" customHeight="1">
      <c r="A868" s="645"/>
    </row>
    <row r="869" ht="15.75" customHeight="1">
      <c r="A869" s="645"/>
    </row>
    <row r="870" ht="15.75" customHeight="1">
      <c r="A870" s="645"/>
    </row>
    <row r="871" ht="15.75" customHeight="1">
      <c r="A871" s="645"/>
    </row>
    <row r="872" ht="15.75" customHeight="1">
      <c r="A872" s="645"/>
    </row>
    <row r="873" ht="15.75" customHeight="1">
      <c r="A873" s="645"/>
    </row>
    <row r="874" ht="15.75" customHeight="1">
      <c r="A874" s="645"/>
    </row>
    <row r="875" ht="15.75" customHeight="1">
      <c r="A875" s="645"/>
    </row>
    <row r="876" ht="15.75" customHeight="1">
      <c r="A876" s="645"/>
    </row>
    <row r="877" ht="15.75" customHeight="1">
      <c r="A877" s="645"/>
    </row>
    <row r="878" ht="15.75" customHeight="1">
      <c r="A878" s="645"/>
    </row>
    <row r="879" ht="15.75" customHeight="1">
      <c r="A879" s="645"/>
    </row>
    <row r="880" ht="15.75" customHeight="1">
      <c r="A880" s="645"/>
    </row>
    <row r="881" ht="15.75" customHeight="1">
      <c r="A881" s="645"/>
    </row>
    <row r="882" ht="15.75" customHeight="1">
      <c r="A882" s="645"/>
    </row>
    <row r="883" ht="15.75" customHeight="1">
      <c r="A883" s="645"/>
    </row>
    <row r="884" ht="15.75" customHeight="1">
      <c r="A884" s="645"/>
    </row>
    <row r="885" ht="15.75" customHeight="1">
      <c r="A885" s="645"/>
    </row>
    <row r="886" ht="15.75" customHeight="1">
      <c r="A886" s="645"/>
    </row>
    <row r="887" ht="15.75" customHeight="1">
      <c r="A887" s="645"/>
    </row>
    <row r="888" ht="15.75" customHeight="1">
      <c r="A888" s="645"/>
    </row>
    <row r="889" ht="15.75" customHeight="1">
      <c r="A889" s="645"/>
    </row>
    <row r="890" ht="15.75" customHeight="1">
      <c r="A890" s="645"/>
    </row>
    <row r="891" ht="15.75" customHeight="1">
      <c r="A891" s="645"/>
    </row>
    <row r="892" ht="15.75" customHeight="1">
      <c r="A892" s="645"/>
    </row>
    <row r="893" ht="15.75" customHeight="1">
      <c r="A893" s="645"/>
    </row>
    <row r="894" ht="15.75" customHeight="1">
      <c r="A894" s="645"/>
    </row>
    <row r="895" ht="15.75" customHeight="1">
      <c r="A895" s="645"/>
    </row>
    <row r="896" ht="15.75" customHeight="1">
      <c r="A896" s="645"/>
    </row>
    <row r="897" ht="15.75" customHeight="1">
      <c r="A897" s="645"/>
    </row>
    <row r="898" ht="15.75" customHeight="1">
      <c r="A898" s="645"/>
    </row>
    <row r="899" ht="15.75" customHeight="1">
      <c r="A899" s="645"/>
    </row>
    <row r="900" ht="15.75" customHeight="1">
      <c r="A900" s="645"/>
    </row>
    <row r="901" ht="15.75" customHeight="1">
      <c r="A901" s="645"/>
    </row>
    <row r="902" ht="15.75" customHeight="1">
      <c r="A902" s="645"/>
    </row>
    <row r="903" ht="15.75" customHeight="1">
      <c r="A903" s="645"/>
    </row>
    <row r="904" ht="15.75" customHeight="1">
      <c r="A904" s="645"/>
    </row>
    <row r="905" ht="15.75" customHeight="1">
      <c r="A905" s="645"/>
    </row>
    <row r="906" ht="15.75" customHeight="1">
      <c r="A906" s="645"/>
    </row>
    <row r="907" ht="15.75" customHeight="1">
      <c r="A907" s="645"/>
    </row>
    <row r="908" ht="15.75" customHeight="1">
      <c r="A908" s="645"/>
    </row>
    <row r="909" ht="15.75" customHeight="1">
      <c r="A909" s="645"/>
    </row>
    <row r="910" ht="15.75" customHeight="1">
      <c r="A910" s="645"/>
    </row>
    <row r="911" ht="15.75" customHeight="1">
      <c r="A911" s="645"/>
    </row>
    <row r="912" ht="15.75" customHeight="1">
      <c r="A912" s="645"/>
    </row>
    <row r="913" ht="15.75" customHeight="1">
      <c r="A913" s="645"/>
    </row>
    <row r="914" ht="15.75" customHeight="1">
      <c r="A914" s="645"/>
    </row>
    <row r="915" ht="15.75" customHeight="1">
      <c r="A915" s="645"/>
    </row>
    <row r="916" ht="15.75" customHeight="1">
      <c r="A916" s="645"/>
    </row>
    <row r="917" ht="15.75" customHeight="1">
      <c r="A917" s="645"/>
    </row>
    <row r="918" ht="15.75" customHeight="1">
      <c r="A918" s="645"/>
    </row>
    <row r="919" ht="15.75" customHeight="1">
      <c r="A919" s="645"/>
    </row>
    <row r="920" ht="15.75" customHeight="1">
      <c r="A920" s="645"/>
    </row>
    <row r="921" ht="15.75" customHeight="1">
      <c r="A921" s="645"/>
    </row>
    <row r="922" ht="15.75" customHeight="1">
      <c r="A922" s="645"/>
    </row>
    <row r="923" ht="15.75" customHeight="1">
      <c r="A923" s="645"/>
    </row>
    <row r="924" ht="15.75" customHeight="1">
      <c r="A924" s="645"/>
    </row>
    <row r="925" ht="15.75" customHeight="1">
      <c r="A925" s="645"/>
    </row>
    <row r="926" ht="15.75" customHeight="1">
      <c r="A926" s="645"/>
    </row>
    <row r="927" ht="15.75" customHeight="1">
      <c r="A927" s="645"/>
    </row>
    <row r="928" ht="15.75" customHeight="1">
      <c r="A928" s="645"/>
    </row>
    <row r="929" ht="15.75" customHeight="1">
      <c r="A929" s="645"/>
    </row>
    <row r="930" ht="15.75" customHeight="1">
      <c r="A930" s="645"/>
    </row>
    <row r="931" ht="15.75" customHeight="1">
      <c r="A931" s="645"/>
    </row>
    <row r="932" ht="15.75" customHeight="1">
      <c r="A932" s="645"/>
    </row>
    <row r="933" ht="15.75" customHeight="1">
      <c r="A933" s="645"/>
    </row>
    <row r="934" ht="15.75" customHeight="1">
      <c r="A934" s="645"/>
    </row>
    <row r="935" ht="15.75" customHeight="1">
      <c r="A935" s="645"/>
    </row>
    <row r="936" ht="15.75" customHeight="1">
      <c r="A936" s="645"/>
    </row>
    <row r="937" ht="15.75" customHeight="1">
      <c r="A937" s="645"/>
    </row>
    <row r="938" ht="15.75" customHeight="1">
      <c r="A938" s="645"/>
    </row>
    <row r="939" ht="15.75" customHeight="1">
      <c r="A939" s="645"/>
    </row>
    <row r="940" ht="15.75" customHeight="1">
      <c r="A940" s="645"/>
    </row>
    <row r="941" ht="15.75" customHeight="1">
      <c r="A941" s="645"/>
    </row>
    <row r="942" ht="15.75" customHeight="1">
      <c r="A942" s="645"/>
    </row>
    <row r="943" ht="15.75" customHeight="1">
      <c r="A943" s="645"/>
    </row>
    <row r="944" ht="15.75" customHeight="1">
      <c r="A944" s="645"/>
    </row>
    <row r="945" ht="15.75" customHeight="1">
      <c r="A945" s="645"/>
    </row>
    <row r="946" ht="15.75" customHeight="1">
      <c r="A946" s="645"/>
    </row>
    <row r="947" ht="15.75" customHeight="1">
      <c r="A947" s="645"/>
    </row>
    <row r="948" ht="15.75" customHeight="1">
      <c r="A948" s="645"/>
    </row>
    <row r="949" ht="15.75" customHeight="1">
      <c r="A949" s="645"/>
    </row>
    <row r="950" ht="15.75" customHeight="1">
      <c r="A950" s="645"/>
    </row>
    <row r="951" ht="15.75" customHeight="1">
      <c r="A951" s="645"/>
    </row>
    <row r="952" ht="15.75" customHeight="1">
      <c r="A952" s="645"/>
    </row>
    <row r="953" ht="15.75" customHeight="1">
      <c r="A953" s="645"/>
    </row>
    <row r="954" ht="15.75" customHeight="1">
      <c r="A954" s="645"/>
    </row>
    <row r="955" ht="15.75" customHeight="1">
      <c r="A955" s="645"/>
    </row>
    <row r="956" ht="15.75" customHeight="1">
      <c r="A956" s="645"/>
    </row>
    <row r="957" ht="15.75" customHeight="1">
      <c r="A957" s="645"/>
    </row>
    <row r="958" ht="15.75" customHeight="1">
      <c r="A958" s="645"/>
    </row>
    <row r="959" ht="15.75" customHeight="1">
      <c r="A959" s="645"/>
    </row>
    <row r="960" ht="15.75" customHeight="1">
      <c r="A960" s="645"/>
    </row>
    <row r="961" ht="15.75" customHeight="1">
      <c r="A961" s="645"/>
    </row>
    <row r="962" ht="15.75" customHeight="1">
      <c r="A962" s="645"/>
    </row>
    <row r="963" ht="15.75" customHeight="1">
      <c r="A963" s="645"/>
    </row>
    <row r="964" ht="15.75" customHeight="1">
      <c r="A964" s="645"/>
    </row>
    <row r="965" ht="15.75" customHeight="1">
      <c r="A965" s="645"/>
    </row>
    <row r="966" ht="15.75" customHeight="1">
      <c r="A966" s="645"/>
    </row>
    <row r="967" ht="15.75" customHeight="1">
      <c r="A967" s="645"/>
    </row>
    <row r="968" ht="15.75" customHeight="1">
      <c r="A968" s="645"/>
    </row>
    <row r="969" ht="15.75" customHeight="1">
      <c r="A969" s="645"/>
    </row>
    <row r="970" ht="15.75" customHeight="1">
      <c r="A970" s="645"/>
    </row>
    <row r="971" ht="15.75" customHeight="1">
      <c r="A971" s="645"/>
    </row>
    <row r="972" ht="15.75" customHeight="1">
      <c r="A972" s="645"/>
    </row>
    <row r="973" ht="15.75" customHeight="1">
      <c r="A973" s="645"/>
    </row>
    <row r="974" ht="15.75" customHeight="1">
      <c r="A974" s="645"/>
    </row>
    <row r="975" ht="15.75" customHeight="1">
      <c r="A975" s="645"/>
    </row>
    <row r="976" ht="15.75" customHeight="1">
      <c r="A976" s="645"/>
    </row>
    <row r="977" ht="15.75" customHeight="1">
      <c r="A977" s="645"/>
    </row>
    <row r="978" ht="15.75" customHeight="1">
      <c r="A978" s="645"/>
    </row>
    <row r="979" ht="15.75" customHeight="1">
      <c r="A979" s="645"/>
    </row>
    <row r="980" ht="15.75" customHeight="1">
      <c r="A980" s="645"/>
    </row>
    <row r="981" ht="15.75" customHeight="1">
      <c r="A981" s="645"/>
    </row>
    <row r="982" ht="15.75" customHeight="1">
      <c r="A982" s="645"/>
    </row>
    <row r="983" ht="15.75" customHeight="1">
      <c r="A983" s="645"/>
    </row>
    <row r="984" ht="15.75" customHeight="1">
      <c r="A984" s="645"/>
    </row>
    <row r="985" ht="15.75" customHeight="1">
      <c r="A985" s="645"/>
    </row>
    <row r="986" ht="15.75" customHeight="1">
      <c r="A986" s="645"/>
    </row>
    <row r="987" ht="15.75" customHeight="1">
      <c r="A987" s="645"/>
    </row>
    <row r="988" ht="15.75" customHeight="1">
      <c r="A988" s="645"/>
    </row>
    <row r="989" ht="15.75" customHeight="1">
      <c r="A989" s="645"/>
    </row>
    <row r="990" ht="15.75" customHeight="1">
      <c r="A990" s="645"/>
    </row>
    <row r="991" ht="15.75" customHeight="1">
      <c r="A991" s="645"/>
    </row>
    <row r="992" ht="15.75" customHeight="1">
      <c r="A992" s="645"/>
    </row>
    <row r="993" ht="15.75" customHeight="1">
      <c r="A993" s="645"/>
    </row>
    <row r="994" ht="15.75" customHeight="1">
      <c r="A994" s="645"/>
    </row>
    <row r="995" ht="15.75" customHeight="1">
      <c r="A995" s="645"/>
    </row>
    <row r="996" ht="15.75" customHeight="1">
      <c r="A996" s="645"/>
    </row>
    <row r="997" ht="15.75" customHeight="1">
      <c r="A997" s="645"/>
    </row>
    <row r="998" ht="15.75" customHeight="1">
      <c r="A998" s="645"/>
    </row>
    <row r="999" ht="15.75" customHeight="1">
      <c r="A999" s="645"/>
    </row>
    <row r="1000" ht="15.75" customHeight="1">
      <c r="A1000" s="645"/>
    </row>
    <row r="1001" ht="15.75" customHeight="1">
      <c r="A1001" s="645"/>
    </row>
    <row r="1002" ht="15.75" customHeight="1">
      <c r="A1002" s="645"/>
    </row>
    <row r="1003" ht="15.75" customHeight="1">
      <c r="A1003" s="645"/>
    </row>
    <row r="1004" ht="15.75" customHeight="1">
      <c r="A1004" s="645"/>
    </row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